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drawings/drawing3.xml" ContentType="application/vnd.openxmlformats-officedocument.drawing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4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drawings/drawing5.xml" ContentType="application/vnd.openxmlformats-officedocument.drawing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drawings/drawing6.xml" ContentType="application/vnd.openxmlformats-officedocument.drawing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drawings/drawing8.xml" ContentType="application/vnd.openxmlformats-officedocument.drawing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comments5.xml" ContentType="application/vnd.openxmlformats-officedocument.spreadsheetml.comments+xml"/>
  <Override PartName="/xl/drawings/drawing9.xml" ContentType="application/vnd.openxmlformats-officedocument.drawing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drawings/drawing10.xml" ContentType="application/vnd.openxmlformats-officedocument.drawing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drawings/drawing11.xml" ContentType="application/vnd.openxmlformats-officedocument.drawing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drawings/drawing12.xml" ContentType="application/vnd.openxmlformats-officedocument.drawing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build\Gpt_project\"/>
    </mc:Choice>
  </mc:AlternateContent>
  <xr:revisionPtr revIDLastSave="0" documentId="8_{292042CF-AFA3-4836-8EE7-BA909D6EC82F}" xr6:coauthVersionLast="47" xr6:coauthVersionMax="47" xr10:uidLastSave="{00000000-0000-0000-0000-000000000000}"/>
  <bookViews>
    <workbookView xWindow="5010" yWindow="765" windowWidth="23010" windowHeight="12210" firstSheet="21" activeTab="23" xr2:uid="{D1C97C9D-A529-4F9A-90BB-87D251594567}"/>
  </bookViews>
  <sheets>
    <sheet name="ISO台帳(多)" sheetId="13" r:id="rId1"/>
    <sheet name="ISO台帳(西)" sheetId="12" state="hidden" r:id="rId2"/>
    <sheet name="ISO台帳(神)" sheetId="6" state="hidden" r:id="rId3"/>
    <sheet name="杭台帳(多)" sheetId="16" r:id="rId4"/>
    <sheet name="杭台帳(西)" sheetId="14" state="hidden" r:id="rId5"/>
    <sheet name="杭台帳(神)" sheetId="3" state="hidden" r:id="rId6"/>
    <sheet name="杭台帳(事後)(多)" sheetId="17" r:id="rId7"/>
    <sheet name="杭台帳(事後)(西)" sheetId="15" state="hidden" r:id="rId8"/>
    <sheet name="杭台帳(事後)(神)" sheetId="2" state="hidden" r:id="rId9"/>
    <sheet name="速報sheet" sheetId="9" state="hidden" r:id="rId10"/>
    <sheet name="設備G入力用" sheetId="19" r:id="rId11"/>
    <sheet name="確報【６月】" sheetId="18" r:id="rId12"/>
    <sheet name="確報【7月】" sheetId="20" r:id="rId13"/>
    <sheet name="確報【8月】" sheetId="21" r:id="rId14"/>
    <sheet name="確報【9月】" sheetId="22" r:id="rId15"/>
    <sheet name="確報【10月】" sheetId="23" r:id="rId16"/>
    <sheet name="確報【11月】" sheetId="24" r:id="rId17"/>
    <sheet name="確報【12月】" sheetId="25" r:id="rId18"/>
    <sheet name="確報【１月】" sheetId="28" r:id="rId19"/>
    <sheet name="確報【２月】" sheetId="29" r:id="rId20"/>
    <sheet name="確報【３月】" sheetId="30" r:id="rId21"/>
    <sheet name="確報【４月】" sheetId="31" r:id="rId22"/>
    <sheet name="確報【５月】" sheetId="32" r:id="rId23"/>
    <sheet name="確報累計" sheetId="7" r:id="rId24"/>
    <sheet name="目標比較" sheetId="11" r:id="rId25"/>
    <sheet name="Sheet2" sheetId="34" r:id="rId26"/>
    <sheet name="Sheet1" sheetId="33" r:id="rId27"/>
  </sheets>
  <externalReferences>
    <externalReference r:id="rId28"/>
  </externalReferences>
  <definedNames>
    <definedName name="ExternalData_1" localSheetId="2" hidden="1">'ISO台帳(神)'!$A$1:$AI$1314</definedName>
    <definedName name="ExternalData_1" localSheetId="1" hidden="1">'ISO台帳(西)'!$A$1:$AI$1493</definedName>
    <definedName name="ExternalData_1" localSheetId="0" hidden="1">'ISO台帳(多)'!$A$1:$AI$2025</definedName>
    <definedName name="ExternalData_1" localSheetId="8" hidden="1">'杭台帳(事後)(神)'!$A$1:$V$2225</definedName>
    <definedName name="ExternalData_1" localSheetId="7" hidden="1">'杭台帳(事後)(西)'!$A$1:$AC$1505</definedName>
    <definedName name="ExternalData_1" localSheetId="6" hidden="1">'杭台帳(事後)(多)'!$A$1:$AB$1830</definedName>
    <definedName name="ExternalData_1" localSheetId="5" hidden="1">'杭台帳(神)'!$A$1:$V$2225</definedName>
    <definedName name="ExternalData_1" localSheetId="4" hidden="1">'杭台帳(西)'!$A$1:$AC$1505</definedName>
    <definedName name="ExternalData_1" localSheetId="3" hidden="1">'杭台帳(多)'!$A$1:$AB$1830</definedName>
    <definedName name="_xlnm.Print_Area" localSheetId="15">確報【10月】!$A$1:$BA$88</definedName>
    <definedName name="_xlnm.Print_Area" localSheetId="16">確報【11月】!$A$1:$BA$88</definedName>
    <definedName name="_xlnm.Print_Area" localSheetId="17">確報【12月】!$A$1:$BA$88</definedName>
    <definedName name="_xlnm.Print_Area" localSheetId="18">確報【１月】!$A$1:$BA$88</definedName>
    <definedName name="_xlnm.Print_Area" localSheetId="19">確報【２月】!$A$1:$BA$88</definedName>
    <definedName name="_xlnm.Print_Area" localSheetId="20">確報【３月】!$A$1:$BA$88</definedName>
    <definedName name="_xlnm.Print_Area" localSheetId="21">確報【４月】!$A$1:$BA$88</definedName>
    <definedName name="_xlnm.Print_Area" localSheetId="22">確報【５月】!$A$1:$BA$88</definedName>
    <definedName name="_xlnm.Print_Area" localSheetId="11">確報【６月】!$A$1:$BA$87</definedName>
    <definedName name="_xlnm.Print_Area" localSheetId="12">確報【7月】!$A$1:$BA$87</definedName>
    <definedName name="_xlnm.Print_Area" localSheetId="13">確報【8月】!$A$1:$BA$88</definedName>
    <definedName name="_xlnm.Print_Area" localSheetId="14">確報【9月】!$A$1:$BB$88</definedName>
    <definedName name="_xlnm.Print_Area" localSheetId="9">速報sheet!$B$1:$AJ$192</definedName>
    <definedName name="print_area_mi2" localSheetId="9">#REF!</definedName>
    <definedName name="print_area_mi2">#REF!</definedName>
    <definedName name="サイズ">[1]凡例!$C$2:$C$4</definedName>
    <definedName name="工事件名１">[1]凡例!$D$2:$D$25</definedName>
    <definedName name="工事件名２">[1]凡例!$E$2:$E$25</definedName>
    <definedName name="他支所名">[1]凡例!$B$3:$B$28</definedName>
    <definedName name="多摩７５０管理図" localSheetId="9">#REF!</definedName>
    <definedName name="多摩７５０管理図">#REF!</definedName>
    <definedName name="多摩７５０管理図２" localSheetId="9">#REF!</definedName>
    <definedName name="多摩７５０管理図２">#REF!</definedName>
    <definedName name="年号">[1]凡例!$A$3:$A$4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0" i="32" l="1"/>
  <c r="Q70" i="31"/>
  <c r="Q70" i="30"/>
  <c r="Q70" i="29"/>
  <c r="W54" i="29" l="1" a="1"/>
  <c r="W54" i="29"/>
  <c r="W6" i="28" a="1"/>
  <c r="W6" i="28" s="1"/>
  <c r="Y85" i="28"/>
  <c r="I10" i="28"/>
  <c r="L6" i="7" s="1"/>
  <c r="Q17" i="28"/>
  <c r="L97" i="7" s="1"/>
  <c r="H86" i="32"/>
  <c r="B1" i="11"/>
  <c r="F2" i="11" s="1" a="1"/>
  <c r="F2" i="11" s="1"/>
  <c r="E35" i="11"/>
  <c r="F35" i="11"/>
  <c r="G35" i="11"/>
  <c r="H35" i="11"/>
  <c r="I35" i="11"/>
  <c r="J35" i="11"/>
  <c r="K35" i="11"/>
  <c r="L35" i="11"/>
  <c r="M35" i="11"/>
  <c r="N35" i="11"/>
  <c r="O35" i="11"/>
  <c r="E36" i="11"/>
  <c r="F36" i="11"/>
  <c r="G36" i="11"/>
  <c r="H36" i="11"/>
  <c r="I36" i="11"/>
  <c r="J36" i="11"/>
  <c r="K36" i="11"/>
  <c r="L36" i="11"/>
  <c r="M36" i="11"/>
  <c r="N36" i="11"/>
  <c r="O36" i="11"/>
  <c r="D36" i="11"/>
  <c r="D35" i="11"/>
  <c r="P86" i="30"/>
  <c r="V92" i="25"/>
  <c r="T92" i="25"/>
  <c r="R92" i="25"/>
  <c r="P92" i="25"/>
  <c r="N92" i="25"/>
  <c r="L92" i="25"/>
  <c r="J92" i="25"/>
  <c r="H92" i="25"/>
  <c r="V91" i="25"/>
  <c r="T91" i="25"/>
  <c r="R91" i="25"/>
  <c r="P91" i="25"/>
  <c r="N91" i="25"/>
  <c r="L91" i="25"/>
  <c r="J91" i="25"/>
  <c r="H91" i="25"/>
  <c r="V90" i="25"/>
  <c r="T90" i="25"/>
  <c r="R90" i="25"/>
  <c r="P90" i="25"/>
  <c r="N90" i="25"/>
  <c r="L90" i="25"/>
  <c r="J90" i="25"/>
  <c r="H90" i="25"/>
  <c r="J12" i="11" s="1"/>
  <c r="V92" i="24"/>
  <c r="T92" i="24"/>
  <c r="R92" i="24"/>
  <c r="P92" i="24"/>
  <c r="N92" i="24"/>
  <c r="L92" i="24"/>
  <c r="J92" i="24"/>
  <c r="H92" i="24"/>
  <c r="V91" i="24"/>
  <c r="T91" i="24"/>
  <c r="R91" i="24"/>
  <c r="P91" i="24"/>
  <c r="N91" i="24"/>
  <c r="L91" i="24"/>
  <c r="J91" i="24"/>
  <c r="H91" i="24"/>
  <c r="V90" i="24"/>
  <c r="I33" i="11" s="1"/>
  <c r="T90" i="24"/>
  <c r="I26" i="11" s="1"/>
  <c r="R90" i="24"/>
  <c r="P90" i="24"/>
  <c r="N90" i="24"/>
  <c r="L90" i="24"/>
  <c r="J90" i="24"/>
  <c r="H90" i="24"/>
  <c r="V91" i="18"/>
  <c r="T91" i="18"/>
  <c r="R91" i="18"/>
  <c r="P91" i="18"/>
  <c r="N91" i="18"/>
  <c r="L91" i="18"/>
  <c r="J91" i="18"/>
  <c r="H91" i="18"/>
  <c r="V90" i="18"/>
  <c r="T90" i="18"/>
  <c r="R90" i="18"/>
  <c r="P90" i="18"/>
  <c r="N90" i="18"/>
  <c r="L90" i="18"/>
  <c r="J90" i="18"/>
  <c r="H90" i="18"/>
  <c r="V89" i="18"/>
  <c r="T89" i="18"/>
  <c r="R89" i="18"/>
  <c r="P89" i="18"/>
  <c r="N89" i="18"/>
  <c r="L89" i="18"/>
  <c r="J89" i="18"/>
  <c r="H89" i="18"/>
  <c r="D12" i="11" s="1"/>
  <c r="V91" i="20"/>
  <c r="T91" i="20"/>
  <c r="R91" i="20"/>
  <c r="P91" i="20"/>
  <c r="N91" i="20"/>
  <c r="L91" i="20"/>
  <c r="J91" i="20"/>
  <c r="H91" i="20"/>
  <c r="V90" i="20"/>
  <c r="T90" i="20"/>
  <c r="R90" i="20"/>
  <c r="P90" i="20"/>
  <c r="N90" i="20"/>
  <c r="L90" i="20"/>
  <c r="J90" i="20"/>
  <c r="H90" i="20"/>
  <c r="V89" i="20"/>
  <c r="T89" i="20"/>
  <c r="E26" i="11" s="1"/>
  <c r="R89" i="20"/>
  <c r="P89" i="20"/>
  <c r="N89" i="20"/>
  <c r="L89" i="20"/>
  <c r="J89" i="20"/>
  <c r="H89" i="20"/>
  <c r="V92" i="21"/>
  <c r="T92" i="21"/>
  <c r="R92" i="21"/>
  <c r="P92" i="21"/>
  <c r="N92" i="21"/>
  <c r="L92" i="21"/>
  <c r="J92" i="21"/>
  <c r="H92" i="21"/>
  <c r="V91" i="21"/>
  <c r="T91" i="21"/>
  <c r="R91" i="21"/>
  <c r="P91" i="21"/>
  <c r="N91" i="21"/>
  <c r="L91" i="21"/>
  <c r="J91" i="21"/>
  <c r="H91" i="21"/>
  <c r="V90" i="21"/>
  <c r="F33" i="11" s="1"/>
  <c r="T90" i="21"/>
  <c r="F26" i="11" s="1"/>
  <c r="R90" i="21"/>
  <c r="P90" i="21"/>
  <c r="N90" i="21"/>
  <c r="L90" i="21"/>
  <c r="J90" i="21"/>
  <c r="H90" i="21"/>
  <c r="F12" i="11" s="1"/>
  <c r="V92" i="22"/>
  <c r="T92" i="22"/>
  <c r="R92" i="22"/>
  <c r="P92" i="22"/>
  <c r="N92" i="22"/>
  <c r="L92" i="22"/>
  <c r="J92" i="22"/>
  <c r="H92" i="22"/>
  <c r="V91" i="22"/>
  <c r="T91" i="22"/>
  <c r="R91" i="22"/>
  <c r="P91" i="22"/>
  <c r="N91" i="22"/>
  <c r="L91" i="22"/>
  <c r="J91" i="22"/>
  <c r="H91" i="22"/>
  <c r="V90" i="22"/>
  <c r="G33" i="11" s="1"/>
  <c r="T90" i="22"/>
  <c r="G26" i="11" s="1"/>
  <c r="R90" i="22"/>
  <c r="P90" i="22"/>
  <c r="N90" i="22"/>
  <c r="L90" i="22"/>
  <c r="J90" i="22"/>
  <c r="H90" i="22"/>
  <c r="V92" i="23"/>
  <c r="T92" i="23"/>
  <c r="R92" i="23"/>
  <c r="P92" i="23"/>
  <c r="N92" i="23"/>
  <c r="L92" i="23"/>
  <c r="J92" i="23"/>
  <c r="H92" i="23"/>
  <c r="V91" i="23"/>
  <c r="T91" i="23"/>
  <c r="R91" i="23"/>
  <c r="P91" i="23"/>
  <c r="N91" i="23"/>
  <c r="L91" i="23"/>
  <c r="J91" i="23"/>
  <c r="H91" i="23"/>
  <c r="V90" i="23"/>
  <c r="H33" i="11" s="1"/>
  <c r="T90" i="23"/>
  <c r="H26" i="11" s="1"/>
  <c r="R90" i="23"/>
  <c r="P90" i="23"/>
  <c r="N90" i="23"/>
  <c r="L90" i="23"/>
  <c r="J90" i="23"/>
  <c r="H90" i="23"/>
  <c r="E30" i="11"/>
  <c r="D30" i="11"/>
  <c r="E23" i="11"/>
  <c r="D23" i="11"/>
  <c r="F16" i="11"/>
  <c r="E16" i="11"/>
  <c r="D16" i="11"/>
  <c r="E9" i="11"/>
  <c r="F9" i="11"/>
  <c r="G9" i="11"/>
  <c r="H9" i="11"/>
  <c r="I9" i="11"/>
  <c r="J9" i="11"/>
  <c r="K9" i="11"/>
  <c r="L9" i="11"/>
  <c r="M9" i="11"/>
  <c r="N9" i="11"/>
  <c r="O9" i="11"/>
  <c r="D9" i="11"/>
  <c r="P8" i="11"/>
  <c r="V92" i="32"/>
  <c r="T92" i="32"/>
  <c r="R92" i="32"/>
  <c r="P92" i="32"/>
  <c r="N92" i="32"/>
  <c r="L92" i="32"/>
  <c r="J92" i="32"/>
  <c r="H92" i="32"/>
  <c r="V91" i="32"/>
  <c r="T91" i="32"/>
  <c r="R91" i="32"/>
  <c r="P91" i="32"/>
  <c r="N91" i="32"/>
  <c r="L91" i="32"/>
  <c r="J91" i="32"/>
  <c r="H91" i="32"/>
  <c r="V90" i="32"/>
  <c r="O33" i="11" s="1"/>
  <c r="T90" i="32"/>
  <c r="O26" i="11" s="1"/>
  <c r="R90" i="32"/>
  <c r="P90" i="32"/>
  <c r="N90" i="32"/>
  <c r="L90" i="32"/>
  <c r="J90" i="32"/>
  <c r="H90" i="32"/>
  <c r="O12" i="11" s="1"/>
  <c r="R86" i="32"/>
  <c r="P86" i="32"/>
  <c r="AN83" i="32"/>
  <c r="AN82" i="32"/>
  <c r="AN81" i="32"/>
  <c r="W81" i="32"/>
  <c r="U81" i="32"/>
  <c r="S81" i="32"/>
  <c r="Q81" i="32"/>
  <c r="P116" i="7" s="1"/>
  <c r="O81" i="32"/>
  <c r="M81" i="32"/>
  <c r="K81" i="32"/>
  <c r="I81" i="32"/>
  <c r="AN80" i="32"/>
  <c r="W80" i="32"/>
  <c r="U80" i="32"/>
  <c r="S80" i="32"/>
  <c r="Q80" i="32"/>
  <c r="P115" i="7" s="1"/>
  <c r="O80" i="32"/>
  <c r="M80" i="32"/>
  <c r="K80" i="32"/>
  <c r="I80" i="32"/>
  <c r="W79" i="32"/>
  <c r="U79" i="32"/>
  <c r="S79" i="32"/>
  <c r="Q79" i="32"/>
  <c r="P114" i="7" s="1"/>
  <c r="O79" i="32"/>
  <c r="M79" i="32"/>
  <c r="K79" i="32"/>
  <c r="I79" i="32"/>
  <c r="W78" i="32"/>
  <c r="W82" i="32"/>
  <c r="U78" i="32"/>
  <c r="S78" i="32"/>
  <c r="Q78" i="32"/>
  <c r="P113" i="7" s="1"/>
  <c r="O78" i="32"/>
  <c r="M78" i="32"/>
  <c r="K78" i="32"/>
  <c r="I78" i="32"/>
  <c r="W76" i="32" a="1"/>
  <c r="W76" i="32"/>
  <c r="U76" i="32"/>
  <c r="S76" i="32"/>
  <c r="Q76" i="32"/>
  <c r="P111" i="7" s="1"/>
  <c r="O76" i="32"/>
  <c r="P76" i="7" s="1"/>
  <c r="M76" i="32"/>
  <c r="P58" i="7" s="1"/>
  <c r="K76" i="32"/>
  <c r="P40" i="7" s="1"/>
  <c r="I76" i="32"/>
  <c r="P22" i="7" s="1"/>
  <c r="BA75" i="32"/>
  <c r="AZ75" i="32"/>
  <c r="AY75" i="32"/>
  <c r="AX75" i="32"/>
  <c r="AU75" i="32"/>
  <c r="AT75" i="32"/>
  <c r="AS75" i="32"/>
  <c r="AR75" i="32"/>
  <c r="AO75" i="32"/>
  <c r="AN75" i="32"/>
  <c r="AM75" i="32"/>
  <c r="AL75" i="32"/>
  <c r="AI75" i="32"/>
  <c r="AH75" i="32"/>
  <c r="AG75" i="32"/>
  <c r="AF75" i="32"/>
  <c r="W75" i="32" a="1"/>
  <c r="W75" i="32"/>
  <c r="U75" i="32"/>
  <c r="S75" i="32"/>
  <c r="Q75" i="32"/>
  <c r="P110" i="7" s="1"/>
  <c r="O75" i="32"/>
  <c r="P75" i="7" s="1"/>
  <c r="M75" i="32"/>
  <c r="P57" i="7" s="1"/>
  <c r="K75" i="32"/>
  <c r="P39" i="7" s="1"/>
  <c r="I75" i="32"/>
  <c r="P21" i="7" s="1"/>
  <c r="BA74" i="32"/>
  <c r="AZ74" i="32"/>
  <c r="AY74" i="32"/>
  <c r="AX74" i="32"/>
  <c r="AU74" i="32"/>
  <c r="AT74" i="32"/>
  <c r="AS74" i="32"/>
  <c r="AR74" i="32"/>
  <c r="AO74" i="32"/>
  <c r="AN74" i="32"/>
  <c r="AM74" i="32"/>
  <c r="AL74" i="32"/>
  <c r="AI74" i="32"/>
  <c r="AH74" i="32"/>
  <c r="AG74" i="32"/>
  <c r="AF74" i="32"/>
  <c r="W74" i="32" a="1"/>
  <c r="W74" i="32"/>
  <c r="U74" i="32"/>
  <c r="S74" i="32"/>
  <c r="Q74" i="32"/>
  <c r="P109" i="7" s="1"/>
  <c r="O74" i="32"/>
  <c r="P74" i="7" s="1"/>
  <c r="M74" i="32"/>
  <c r="P56" i="7" s="1"/>
  <c r="K74" i="32"/>
  <c r="P38" i="7" s="1"/>
  <c r="I74" i="32"/>
  <c r="P20" i="7" s="1"/>
  <c r="BA73" i="32"/>
  <c r="AZ73" i="32"/>
  <c r="AY73" i="32"/>
  <c r="AX73" i="32"/>
  <c r="AU73" i="32"/>
  <c r="AT73" i="32"/>
  <c r="AS73" i="32"/>
  <c r="AR73" i="32"/>
  <c r="AO73" i="32"/>
  <c r="AN73" i="32"/>
  <c r="AM73" i="32"/>
  <c r="AL73" i="32"/>
  <c r="AI73" i="32"/>
  <c r="AH73" i="32"/>
  <c r="AG73" i="32"/>
  <c r="AF73" i="32"/>
  <c r="W73" i="32" a="1"/>
  <c r="W73" i="32"/>
  <c r="U73" i="32"/>
  <c r="S73" i="32"/>
  <c r="Q73" i="32"/>
  <c r="P108" i="7" s="1"/>
  <c r="O73" i="32"/>
  <c r="P73" i="7" s="1"/>
  <c r="M73" i="32"/>
  <c r="P55" i="7" s="1"/>
  <c r="K73" i="32"/>
  <c r="P37" i="7" s="1"/>
  <c r="I73" i="32"/>
  <c r="P19" i="7" s="1"/>
  <c r="BA72" i="32"/>
  <c r="AZ72" i="32"/>
  <c r="AY72" i="32"/>
  <c r="AX72" i="32"/>
  <c r="AU72" i="32"/>
  <c r="AT72" i="32"/>
  <c r="AS72" i="32"/>
  <c r="AR72" i="32"/>
  <c r="AO72" i="32"/>
  <c r="AN72" i="32"/>
  <c r="AM72" i="32"/>
  <c r="AL72" i="32"/>
  <c r="AI72" i="32"/>
  <c r="AH72" i="32"/>
  <c r="AG72" i="32"/>
  <c r="AF72" i="32"/>
  <c r="W72" i="32" a="1"/>
  <c r="W72" i="32"/>
  <c r="U72" i="32"/>
  <c r="S72" i="32"/>
  <c r="Q72" i="32"/>
  <c r="P107" i="7" s="1"/>
  <c r="O72" i="32"/>
  <c r="P72" i="7" s="1"/>
  <c r="M72" i="32"/>
  <c r="P54" i="7" s="1"/>
  <c r="K72" i="32"/>
  <c r="P36" i="7" s="1"/>
  <c r="I72" i="32"/>
  <c r="BA71" i="32"/>
  <c r="AZ71" i="32"/>
  <c r="AY71" i="32"/>
  <c r="AX71" i="32"/>
  <c r="AU71" i="32"/>
  <c r="AT71" i="32"/>
  <c r="AS71" i="32"/>
  <c r="AR71" i="32"/>
  <c r="AO71" i="32"/>
  <c r="AN71" i="32"/>
  <c r="AM71" i="32"/>
  <c r="AL71" i="32"/>
  <c r="AI71" i="32"/>
  <c r="AH71" i="32"/>
  <c r="AG71" i="32"/>
  <c r="AF71" i="32"/>
  <c r="W71" i="32" a="1"/>
  <c r="W71" i="32"/>
  <c r="U71" i="32"/>
  <c r="S71" i="32"/>
  <c r="Q71" i="32"/>
  <c r="P106" i="7" s="1"/>
  <c r="O71" i="32"/>
  <c r="P71" i="7" s="1"/>
  <c r="M71" i="32"/>
  <c r="P53" i="7" s="1"/>
  <c r="K71" i="32"/>
  <c r="P35" i="7" s="1"/>
  <c r="I71" i="32"/>
  <c r="P17" i="7" s="1"/>
  <c r="BA70" i="32"/>
  <c r="AZ70" i="32"/>
  <c r="AY70" i="32"/>
  <c r="AX70" i="32"/>
  <c r="AU70" i="32"/>
  <c r="AT70" i="32"/>
  <c r="AS70" i="32"/>
  <c r="AR70" i="32"/>
  <c r="AO70" i="32"/>
  <c r="AN70" i="32"/>
  <c r="AM70" i="32"/>
  <c r="AL70" i="32"/>
  <c r="AI70" i="32"/>
  <c r="AH70" i="32"/>
  <c r="AG70" i="32"/>
  <c r="AF70" i="32"/>
  <c r="W70" i="32" a="1"/>
  <c r="W70" i="32"/>
  <c r="U70" i="32"/>
  <c r="S70" i="32"/>
  <c r="P105" i="7"/>
  <c r="O70" i="32"/>
  <c r="P70" i="7" s="1"/>
  <c r="M70" i="32"/>
  <c r="P52" i="7" s="1"/>
  <c r="K70" i="32"/>
  <c r="P34" i="7" s="1"/>
  <c r="I70" i="32"/>
  <c r="P16" i="7" s="1"/>
  <c r="BA69" i="32"/>
  <c r="AZ69" i="32"/>
  <c r="AY69" i="32"/>
  <c r="AX69" i="32"/>
  <c r="AU69" i="32"/>
  <c r="AT69" i="32"/>
  <c r="AS69" i="32"/>
  <c r="AR69" i="32"/>
  <c r="AO69" i="32"/>
  <c r="AN69" i="32"/>
  <c r="AM69" i="32"/>
  <c r="AL69" i="32"/>
  <c r="AI69" i="32"/>
  <c r="AH69" i="32"/>
  <c r="AG69" i="32"/>
  <c r="AF69" i="32"/>
  <c r="W69" i="32" a="1"/>
  <c r="W69" i="32"/>
  <c r="U69" i="32"/>
  <c r="S69" i="32"/>
  <c r="BA68" i="32"/>
  <c r="AZ68" i="32"/>
  <c r="AY68" i="32"/>
  <c r="AX68" i="32"/>
  <c r="AU68" i="32"/>
  <c r="AT68" i="32"/>
  <c r="AS68" i="32"/>
  <c r="AR68" i="32"/>
  <c r="AO68" i="32"/>
  <c r="AN68" i="32"/>
  <c r="AM68" i="32"/>
  <c r="AL68" i="32"/>
  <c r="AI68" i="32"/>
  <c r="AH68" i="32"/>
  <c r="AG68" i="32"/>
  <c r="AF68" i="32"/>
  <c r="W68" i="32" a="1"/>
  <c r="W68" i="32"/>
  <c r="U68" i="32"/>
  <c r="S68" i="32"/>
  <c r="BA67" i="32"/>
  <c r="AZ67" i="32"/>
  <c r="AY67" i="32"/>
  <c r="AX67" i="32"/>
  <c r="AU67" i="32"/>
  <c r="AT67" i="32"/>
  <c r="AS67" i="32"/>
  <c r="AR67" i="32"/>
  <c r="AO67" i="32"/>
  <c r="AN67" i="32"/>
  <c r="AM67" i="32"/>
  <c r="AL67" i="32"/>
  <c r="AI67" i="32"/>
  <c r="AH67" i="32"/>
  <c r="AG67" i="32"/>
  <c r="AF67" i="32"/>
  <c r="W67" i="32" a="1"/>
  <c r="W67" i="32"/>
  <c r="U67" i="32"/>
  <c r="S67" i="32"/>
  <c r="BA66" i="32"/>
  <c r="AZ66" i="32"/>
  <c r="AY66" i="32"/>
  <c r="AX66" i="32"/>
  <c r="AU66" i="32"/>
  <c r="AT66" i="32"/>
  <c r="AS66" i="32"/>
  <c r="AR66" i="32"/>
  <c r="AO66" i="32"/>
  <c r="AN66" i="32"/>
  <c r="AM66" i="32"/>
  <c r="AL66" i="32"/>
  <c r="AI66" i="32"/>
  <c r="AH66" i="32"/>
  <c r="AG66" i="32"/>
  <c r="AF66" i="32"/>
  <c r="W66" i="32" a="1"/>
  <c r="W66" i="32"/>
  <c r="U66" i="32"/>
  <c r="S66" i="32"/>
  <c r="BA65" i="32"/>
  <c r="AZ65" i="32"/>
  <c r="AY65" i="32"/>
  <c r="AX65" i="32"/>
  <c r="AU65" i="32"/>
  <c r="AT65" i="32"/>
  <c r="AS65" i="32"/>
  <c r="AR65" i="32"/>
  <c r="AO65" i="32"/>
  <c r="AN65" i="32"/>
  <c r="AM65" i="32"/>
  <c r="AL65" i="32"/>
  <c r="AI65" i="32"/>
  <c r="AH65" i="32"/>
  <c r="AG65" i="32"/>
  <c r="AF65" i="32"/>
  <c r="W65" i="32" a="1"/>
  <c r="W65" i="32"/>
  <c r="U65" i="32"/>
  <c r="S65" i="32"/>
  <c r="BA64" i="32"/>
  <c r="AZ64" i="32"/>
  <c r="AY64" i="32"/>
  <c r="AX64" i="32"/>
  <c r="AU64" i="32"/>
  <c r="AT64" i="32"/>
  <c r="AS64" i="32"/>
  <c r="AR64" i="32"/>
  <c r="AO64" i="32"/>
  <c r="AN64" i="32"/>
  <c r="AM64" i="32"/>
  <c r="AL64" i="32"/>
  <c r="AI64" i="32"/>
  <c r="AH64" i="32"/>
  <c r="AG64" i="32"/>
  <c r="AF64" i="32"/>
  <c r="W64" i="32" a="1"/>
  <c r="W64" i="32"/>
  <c r="U64" i="32"/>
  <c r="S64" i="32"/>
  <c r="BA63" i="32"/>
  <c r="AZ63" i="32"/>
  <c r="AY63" i="32"/>
  <c r="AX63" i="32"/>
  <c r="AU63" i="32"/>
  <c r="AT63" i="32"/>
  <c r="AS63" i="32"/>
  <c r="AR63" i="32"/>
  <c r="AO63" i="32"/>
  <c r="AN63" i="32"/>
  <c r="AM63" i="32"/>
  <c r="AL63" i="32"/>
  <c r="AI63" i="32"/>
  <c r="AH63" i="32"/>
  <c r="AG63" i="32"/>
  <c r="AF63" i="32"/>
  <c r="W63" i="32" a="1"/>
  <c r="W63" i="32"/>
  <c r="U63" i="32"/>
  <c r="S63" i="32"/>
  <c r="BA62" i="32"/>
  <c r="AZ62" i="32"/>
  <c r="AY62" i="32"/>
  <c r="AX62" i="32"/>
  <c r="AU62" i="32"/>
  <c r="AT62" i="32"/>
  <c r="AS62" i="32"/>
  <c r="AR62" i="32"/>
  <c r="AO62" i="32"/>
  <c r="AN62" i="32"/>
  <c r="AM62" i="32"/>
  <c r="AL62" i="32"/>
  <c r="AI62" i="32"/>
  <c r="AH62" i="32"/>
  <c r="AG62" i="32"/>
  <c r="AF62" i="32"/>
  <c r="W62" i="32" a="1"/>
  <c r="W62" i="32"/>
  <c r="U62" i="32"/>
  <c r="S62" i="32"/>
  <c r="BA61" i="32"/>
  <c r="AZ61" i="32"/>
  <c r="AY61" i="32"/>
  <c r="AX61" i="32"/>
  <c r="AU61" i="32"/>
  <c r="AT61" i="32"/>
  <c r="AS61" i="32"/>
  <c r="AR61" i="32"/>
  <c r="AO61" i="32"/>
  <c r="AN61" i="32"/>
  <c r="AM61" i="32"/>
  <c r="AL61" i="32"/>
  <c r="AI61" i="32"/>
  <c r="AH61" i="32"/>
  <c r="AG61" i="32"/>
  <c r="AF61" i="32"/>
  <c r="W61" i="32" a="1"/>
  <c r="W61" i="32"/>
  <c r="U61" i="32"/>
  <c r="S61" i="32"/>
  <c r="BA60" i="32"/>
  <c r="AZ60" i="32"/>
  <c r="AY60" i="32"/>
  <c r="AX60" i="32"/>
  <c r="AU60" i="32"/>
  <c r="AT60" i="32"/>
  <c r="AS60" i="32"/>
  <c r="AR60" i="32"/>
  <c r="AO60" i="32"/>
  <c r="AN60" i="32"/>
  <c r="AM60" i="32"/>
  <c r="AL60" i="32"/>
  <c r="AI60" i="32"/>
  <c r="AH60" i="32"/>
  <c r="AG60" i="32"/>
  <c r="AF60" i="32"/>
  <c r="W60" i="32" a="1"/>
  <c r="W60" i="32"/>
  <c r="U60" i="32"/>
  <c r="S60" i="32"/>
  <c r="BA59" i="32"/>
  <c r="AZ59" i="32"/>
  <c r="AY59" i="32"/>
  <c r="AX59" i="32"/>
  <c r="AU59" i="32"/>
  <c r="AT59" i="32"/>
  <c r="AS59" i="32"/>
  <c r="AR59" i="32"/>
  <c r="AO59" i="32"/>
  <c r="AN59" i="32"/>
  <c r="AM59" i="32"/>
  <c r="AL59" i="32"/>
  <c r="AI59" i="32"/>
  <c r="AH59" i="32"/>
  <c r="AG59" i="32"/>
  <c r="AF59" i="32"/>
  <c r="W59" i="32" a="1"/>
  <c r="W59" i="32"/>
  <c r="U59" i="32"/>
  <c r="S59" i="32"/>
  <c r="BA58" i="32"/>
  <c r="AZ58" i="32"/>
  <c r="AY58" i="32"/>
  <c r="AX58" i="32"/>
  <c r="AU58" i="32"/>
  <c r="AT58" i="32"/>
  <c r="AS58" i="32"/>
  <c r="AR58" i="32"/>
  <c r="AO58" i="32"/>
  <c r="AN58" i="32"/>
  <c r="AM58" i="32"/>
  <c r="AL58" i="32"/>
  <c r="AI58" i="32"/>
  <c r="AH58" i="32"/>
  <c r="AG58" i="32"/>
  <c r="AF58" i="32"/>
  <c r="W58" i="32" a="1"/>
  <c r="W58" i="32"/>
  <c r="U58" i="32"/>
  <c r="S58" i="32"/>
  <c r="BA57" i="32"/>
  <c r="AZ57" i="32"/>
  <c r="AY57" i="32"/>
  <c r="AX57" i="32"/>
  <c r="AU57" i="32"/>
  <c r="AT57" i="32"/>
  <c r="AS57" i="32"/>
  <c r="AR57" i="32"/>
  <c r="AO57" i="32"/>
  <c r="AN57" i="32"/>
  <c r="AM57" i="32"/>
  <c r="AL57" i="32"/>
  <c r="AI57" i="32"/>
  <c r="AH57" i="32"/>
  <c r="AG57" i="32"/>
  <c r="AF57" i="32"/>
  <c r="W57" i="32" a="1"/>
  <c r="W57" i="32"/>
  <c r="U57" i="32"/>
  <c r="S57" i="32"/>
  <c r="BA56" i="32"/>
  <c r="AZ56" i="32"/>
  <c r="AY56" i="32"/>
  <c r="AX56" i="32"/>
  <c r="AU56" i="32"/>
  <c r="AT56" i="32"/>
  <c r="AS56" i="32"/>
  <c r="AR56" i="32"/>
  <c r="AO56" i="32"/>
  <c r="AN56" i="32"/>
  <c r="AM56" i="32"/>
  <c r="AL56" i="32"/>
  <c r="AI56" i="32"/>
  <c r="AH56" i="32"/>
  <c r="AG56" i="32"/>
  <c r="AF56" i="32"/>
  <c r="W56" i="32" a="1"/>
  <c r="W56" i="32"/>
  <c r="U56" i="32"/>
  <c r="S56" i="32"/>
  <c r="BA55" i="32"/>
  <c r="AZ55" i="32"/>
  <c r="AY55" i="32"/>
  <c r="AX55" i="32"/>
  <c r="AU55" i="32"/>
  <c r="AT55" i="32"/>
  <c r="AS55" i="32"/>
  <c r="AR55" i="32"/>
  <c r="AO55" i="32"/>
  <c r="AN55" i="32"/>
  <c r="AM55" i="32"/>
  <c r="AL55" i="32"/>
  <c r="AI55" i="32"/>
  <c r="AH55" i="32"/>
  <c r="AG55" i="32"/>
  <c r="AF55" i="32"/>
  <c r="W55" i="32" a="1"/>
  <c r="W55" i="32"/>
  <c r="U55" i="32"/>
  <c r="S55" i="32"/>
  <c r="BA54" i="32"/>
  <c r="AZ54" i="32"/>
  <c r="AY54" i="32"/>
  <c r="AX54" i="32"/>
  <c r="AU54" i="32"/>
  <c r="AT54" i="32"/>
  <c r="AS54" i="32"/>
  <c r="AR54" i="32"/>
  <c r="AO54" i="32"/>
  <c r="AN54" i="32"/>
  <c r="AM54" i="32"/>
  <c r="AL54" i="32"/>
  <c r="AI54" i="32"/>
  <c r="AH54" i="32"/>
  <c r="AG54" i="32"/>
  <c r="AF54" i="32"/>
  <c r="W54" i="32" a="1"/>
  <c r="W54" i="32"/>
  <c r="U54" i="32"/>
  <c r="S54" i="32"/>
  <c r="BA53" i="32"/>
  <c r="AZ53" i="32"/>
  <c r="AY53" i="32"/>
  <c r="AX53" i="32"/>
  <c r="AU53" i="32"/>
  <c r="AT53" i="32"/>
  <c r="AS53" i="32"/>
  <c r="AR53" i="32"/>
  <c r="AO53" i="32"/>
  <c r="AN53" i="32"/>
  <c r="AM53" i="32"/>
  <c r="AL53" i="32"/>
  <c r="AI53" i="32"/>
  <c r="AH53" i="32"/>
  <c r="AG53" i="32"/>
  <c r="AF53" i="32"/>
  <c r="W53" i="32" a="1"/>
  <c r="W53" i="32"/>
  <c r="U53" i="32"/>
  <c r="S53" i="32"/>
  <c r="BA52" i="32"/>
  <c r="AZ52" i="32"/>
  <c r="AY52" i="32"/>
  <c r="AX52" i="32"/>
  <c r="AU52" i="32"/>
  <c r="AT52" i="32"/>
  <c r="AS52" i="32"/>
  <c r="AR52" i="32"/>
  <c r="AO52" i="32"/>
  <c r="AN52" i="32"/>
  <c r="AM52" i="32"/>
  <c r="AL52" i="32"/>
  <c r="AI52" i="32"/>
  <c r="AH52" i="32"/>
  <c r="AG52" i="32"/>
  <c r="AF52" i="32"/>
  <c r="W52" i="32" a="1"/>
  <c r="W52" i="32"/>
  <c r="M52" i="32"/>
  <c r="P51" i="7" s="1"/>
  <c r="K52" i="32"/>
  <c r="P33" i="7" s="1"/>
  <c r="BA51" i="32"/>
  <c r="AZ51" i="32"/>
  <c r="AY51" i="32"/>
  <c r="AX51" i="32"/>
  <c r="AU51" i="32"/>
  <c r="AT51" i="32"/>
  <c r="AS51" i="32"/>
  <c r="AR51" i="32"/>
  <c r="AO51" i="32"/>
  <c r="AN51" i="32"/>
  <c r="AM51" i="32"/>
  <c r="AL51" i="32"/>
  <c r="AI51" i="32"/>
  <c r="AH51" i="32"/>
  <c r="AG51" i="32"/>
  <c r="AF51" i="32"/>
  <c r="W51" i="32" a="1"/>
  <c r="W51" i="32"/>
  <c r="M51" i="32"/>
  <c r="P50" i="7" s="1"/>
  <c r="K51" i="32"/>
  <c r="BA50" i="32"/>
  <c r="AZ50" i="32"/>
  <c r="AY50" i="32"/>
  <c r="AX50" i="32"/>
  <c r="AU50" i="32"/>
  <c r="AT50" i="32"/>
  <c r="AS50" i="32"/>
  <c r="AR50" i="32"/>
  <c r="AO50" i="32"/>
  <c r="AN50" i="32"/>
  <c r="AM50" i="32"/>
  <c r="AL50" i="32"/>
  <c r="AI50" i="32"/>
  <c r="AH50" i="32"/>
  <c r="AG50" i="32"/>
  <c r="AF50" i="32"/>
  <c r="W50" i="32" a="1"/>
  <c r="W50" i="32"/>
  <c r="M50" i="32"/>
  <c r="K50" i="32"/>
  <c r="P31" i="7" s="1"/>
  <c r="BA49" i="32"/>
  <c r="AZ49" i="32"/>
  <c r="AY49" i="32"/>
  <c r="AX49" i="32"/>
  <c r="AU49" i="32"/>
  <c r="AT49" i="32"/>
  <c r="AS49" i="32"/>
  <c r="AR49" i="32"/>
  <c r="AO49" i="32"/>
  <c r="AN49" i="32"/>
  <c r="AM49" i="32"/>
  <c r="AL49" i="32"/>
  <c r="AI49" i="32"/>
  <c r="AH49" i="32"/>
  <c r="AG49" i="32"/>
  <c r="AF49" i="32"/>
  <c r="W49" i="32" a="1"/>
  <c r="W49" i="32"/>
  <c r="M49" i="32"/>
  <c r="P48" i="7" s="1"/>
  <c r="K49" i="32"/>
  <c r="P30" i="7" s="1"/>
  <c r="BA48" i="32"/>
  <c r="AZ48" i="32"/>
  <c r="AY48" i="32"/>
  <c r="AX48" i="32"/>
  <c r="AU48" i="32"/>
  <c r="AT48" i="32"/>
  <c r="AS48" i="32"/>
  <c r="AR48" i="32"/>
  <c r="AO48" i="32"/>
  <c r="AN48" i="32"/>
  <c r="AM48" i="32"/>
  <c r="AL48" i="32"/>
  <c r="AI48" i="32"/>
  <c r="AH48" i="32"/>
  <c r="AG48" i="32"/>
  <c r="AF48" i="32"/>
  <c r="W48" i="32" a="1"/>
  <c r="W48" i="32"/>
  <c r="M48" i="32"/>
  <c r="P47" i="7" s="1"/>
  <c r="K48" i="32"/>
  <c r="P29" i="7" s="1"/>
  <c r="BA47" i="32"/>
  <c r="AZ47" i="32"/>
  <c r="AY47" i="32"/>
  <c r="AX47" i="32"/>
  <c r="AU47" i="32"/>
  <c r="AT47" i="32"/>
  <c r="AS47" i="32"/>
  <c r="AR47" i="32"/>
  <c r="AO47" i="32"/>
  <c r="AN47" i="32"/>
  <c r="AM47" i="32"/>
  <c r="AL47" i="32"/>
  <c r="AI47" i="32"/>
  <c r="AH47" i="32"/>
  <c r="AG47" i="32"/>
  <c r="AF47" i="32"/>
  <c r="W47" i="32" a="1"/>
  <c r="W47" i="32"/>
  <c r="M47" i="32"/>
  <c r="AC47" i="32" s="1"/>
  <c r="BA46" i="32"/>
  <c r="AZ46" i="32"/>
  <c r="AY46" i="32"/>
  <c r="AX46" i="32"/>
  <c r="AU46" i="32"/>
  <c r="AT46" i="32"/>
  <c r="AS46" i="32"/>
  <c r="AR46" i="32"/>
  <c r="AO46" i="32"/>
  <c r="AN46" i="32"/>
  <c r="AM46" i="32"/>
  <c r="AL46" i="32"/>
  <c r="AI46" i="32"/>
  <c r="AH46" i="32"/>
  <c r="AG46" i="32"/>
  <c r="AF46" i="32"/>
  <c r="W46" i="32" a="1"/>
  <c r="W46" i="32"/>
  <c r="M46" i="32"/>
  <c r="BA45" i="32"/>
  <c r="AZ45" i="32"/>
  <c r="AY45" i="32"/>
  <c r="AX45" i="32"/>
  <c r="AU45" i="32"/>
  <c r="AT45" i="32"/>
  <c r="AS45" i="32"/>
  <c r="AR45" i="32"/>
  <c r="AO45" i="32"/>
  <c r="AN45" i="32"/>
  <c r="AM45" i="32"/>
  <c r="AL45" i="32"/>
  <c r="AI45" i="32"/>
  <c r="AH45" i="32"/>
  <c r="AG45" i="32"/>
  <c r="AF45" i="32"/>
  <c r="W45" i="32" a="1"/>
  <c r="W45" i="32"/>
  <c r="M45" i="32"/>
  <c r="AC45" i="32" s="1"/>
  <c r="BA44" i="32"/>
  <c r="AZ44" i="32"/>
  <c r="AY44" i="32"/>
  <c r="AX44" i="32"/>
  <c r="AU44" i="32"/>
  <c r="AT44" i="32"/>
  <c r="AS44" i="32"/>
  <c r="AR44" i="32"/>
  <c r="AO44" i="32"/>
  <c r="AN44" i="32"/>
  <c r="AM44" i="32"/>
  <c r="AL44" i="32"/>
  <c r="AI44" i="32"/>
  <c r="AH44" i="32"/>
  <c r="AG44" i="32"/>
  <c r="AF44" i="32"/>
  <c r="W44" i="32" a="1"/>
  <c r="W44" i="32"/>
  <c r="M44" i="32"/>
  <c r="BA43" i="32"/>
  <c r="AZ43" i="32"/>
  <c r="AY43" i="32"/>
  <c r="AX43" i="32"/>
  <c r="AU43" i="32"/>
  <c r="AT43" i="32"/>
  <c r="AS43" i="32"/>
  <c r="AR43" i="32"/>
  <c r="AO43" i="32"/>
  <c r="AN43" i="32"/>
  <c r="AM43" i="32"/>
  <c r="AL43" i="32"/>
  <c r="AI43" i="32"/>
  <c r="AH43" i="32"/>
  <c r="AG43" i="32"/>
  <c r="AF43" i="32"/>
  <c r="W43" i="32" a="1"/>
  <c r="W43" i="32"/>
  <c r="M43" i="32"/>
  <c r="X43" i="32" s="1"/>
  <c r="BA42" i="32"/>
  <c r="AZ42" i="32"/>
  <c r="AY42" i="32"/>
  <c r="AX42" i="32"/>
  <c r="AU42" i="32"/>
  <c r="AT42" i="32"/>
  <c r="AS42" i="32"/>
  <c r="AR42" i="32"/>
  <c r="AO42" i="32"/>
  <c r="AN42" i="32"/>
  <c r="AM42" i="32"/>
  <c r="AL42" i="32"/>
  <c r="AI42" i="32"/>
  <c r="AH42" i="32"/>
  <c r="AG42" i="32"/>
  <c r="AF42" i="32"/>
  <c r="W42" i="32" a="1"/>
  <c r="W42" i="32"/>
  <c r="M42" i="32"/>
  <c r="X42" i="32" s="1"/>
  <c r="BA41" i="32"/>
  <c r="AZ41" i="32"/>
  <c r="AY41" i="32"/>
  <c r="AX41" i="32"/>
  <c r="AU41" i="32"/>
  <c r="AT41" i="32"/>
  <c r="AS41" i="32"/>
  <c r="AR41" i="32"/>
  <c r="AO41" i="32"/>
  <c r="AN41" i="32"/>
  <c r="AM41" i="32"/>
  <c r="AL41" i="32"/>
  <c r="AI41" i="32"/>
  <c r="AH41" i="32"/>
  <c r="AG41" i="32"/>
  <c r="AF41" i="32"/>
  <c r="W41" i="32" a="1"/>
  <c r="W41" i="32"/>
  <c r="K41" i="32"/>
  <c r="BA40" i="32"/>
  <c r="AZ40" i="32"/>
  <c r="AY40" i="32"/>
  <c r="AX40" i="32"/>
  <c r="AU40" i="32"/>
  <c r="AT40" i="32"/>
  <c r="AS40" i="32"/>
  <c r="AR40" i="32"/>
  <c r="AO40" i="32"/>
  <c r="AN40" i="32"/>
  <c r="AM40" i="32"/>
  <c r="AL40" i="32"/>
  <c r="AI40" i="32"/>
  <c r="AH40" i="32"/>
  <c r="AG40" i="32"/>
  <c r="AF40" i="32"/>
  <c r="W40" i="32" a="1"/>
  <c r="W40" i="32"/>
  <c r="K40" i="32"/>
  <c r="P27" i="7" s="1"/>
  <c r="BA39" i="32"/>
  <c r="AZ39" i="32"/>
  <c r="AY39" i="32"/>
  <c r="AX39" i="32"/>
  <c r="AU39" i="32"/>
  <c r="AT39" i="32"/>
  <c r="AS39" i="32"/>
  <c r="AR39" i="32"/>
  <c r="AO39" i="32"/>
  <c r="AN39" i="32"/>
  <c r="AM39" i="32"/>
  <c r="AL39" i="32"/>
  <c r="AI39" i="32"/>
  <c r="AH39" i="32"/>
  <c r="AG39" i="32"/>
  <c r="AF39" i="32"/>
  <c r="W39" i="32" a="1"/>
  <c r="W39" i="32"/>
  <c r="K39" i="32"/>
  <c r="BA38" i="32"/>
  <c r="AZ38" i="32"/>
  <c r="AY38" i="32"/>
  <c r="AX38" i="32"/>
  <c r="AU38" i="32"/>
  <c r="AT38" i="32"/>
  <c r="AS38" i="32"/>
  <c r="AR38" i="32"/>
  <c r="AO38" i="32"/>
  <c r="AN38" i="32"/>
  <c r="AM38" i="32"/>
  <c r="AL38" i="32"/>
  <c r="AI38" i="32"/>
  <c r="AH38" i="32"/>
  <c r="AG38" i="32"/>
  <c r="AF38" i="32"/>
  <c r="W38" i="32" a="1"/>
  <c r="W38" i="32"/>
  <c r="K38" i="32"/>
  <c r="BA37" i="32"/>
  <c r="AZ37" i="32"/>
  <c r="AY37" i="32"/>
  <c r="AX37" i="32"/>
  <c r="AU37" i="32"/>
  <c r="AT37" i="32"/>
  <c r="AS37" i="32"/>
  <c r="AR37" i="32"/>
  <c r="AO37" i="32"/>
  <c r="AN37" i="32"/>
  <c r="AM37" i="32"/>
  <c r="AL37" i="32"/>
  <c r="AI37" i="32"/>
  <c r="AH37" i="32"/>
  <c r="AG37" i="32"/>
  <c r="AF37" i="32"/>
  <c r="W37" i="32" a="1"/>
  <c r="W37" i="32"/>
  <c r="K37" i="32"/>
  <c r="AC37" i="32" s="1"/>
  <c r="BA36" i="32"/>
  <c r="AZ36" i="32"/>
  <c r="AY36" i="32"/>
  <c r="AX36" i="32"/>
  <c r="AU36" i="32"/>
  <c r="AT36" i="32"/>
  <c r="AS36" i="32"/>
  <c r="AR36" i="32"/>
  <c r="AO36" i="32"/>
  <c r="AN36" i="32"/>
  <c r="AM36" i="32"/>
  <c r="AL36" i="32"/>
  <c r="AI36" i="32"/>
  <c r="AH36" i="32"/>
  <c r="AG36" i="32"/>
  <c r="AF36" i="32"/>
  <c r="W36" i="32" a="1"/>
  <c r="W36" i="32"/>
  <c r="K36" i="32"/>
  <c r="BA35" i="32"/>
  <c r="AZ35" i="32"/>
  <c r="AY35" i="32"/>
  <c r="AX35" i="32"/>
  <c r="AU35" i="32"/>
  <c r="AT35" i="32"/>
  <c r="AS35" i="32"/>
  <c r="AR35" i="32"/>
  <c r="AO35" i="32"/>
  <c r="AN35" i="32"/>
  <c r="AM35" i="32"/>
  <c r="AL35" i="32"/>
  <c r="AI35" i="32"/>
  <c r="AH35" i="32"/>
  <c r="AG35" i="32"/>
  <c r="AF35" i="32"/>
  <c r="W35" i="32" a="1"/>
  <c r="W35" i="32"/>
  <c r="O35" i="32"/>
  <c r="X35" i="32" s="1"/>
  <c r="BA34" i="32"/>
  <c r="AZ34" i="32"/>
  <c r="AY34" i="32"/>
  <c r="AX34" i="32"/>
  <c r="AU34" i="32"/>
  <c r="AT34" i="32"/>
  <c r="AS34" i="32"/>
  <c r="AR34" i="32"/>
  <c r="AO34" i="32"/>
  <c r="AN34" i="32"/>
  <c r="AM34" i="32"/>
  <c r="AL34" i="32"/>
  <c r="AI34" i="32"/>
  <c r="AH34" i="32"/>
  <c r="AG34" i="32"/>
  <c r="AF34" i="32"/>
  <c r="W34" i="32" a="1"/>
  <c r="W34" i="32"/>
  <c r="O34" i="32"/>
  <c r="X34" i="32" s="1"/>
  <c r="BA33" i="32"/>
  <c r="AZ33" i="32"/>
  <c r="AY33" i="32"/>
  <c r="AX33" i="32"/>
  <c r="AU33" i="32"/>
  <c r="AT33" i="32"/>
  <c r="AS33" i="32"/>
  <c r="AR33" i="32"/>
  <c r="AO33" i="32"/>
  <c r="AN33" i="32"/>
  <c r="AM33" i="32"/>
  <c r="AL33" i="32"/>
  <c r="AI33" i="32"/>
  <c r="AH33" i="32"/>
  <c r="AG33" i="32"/>
  <c r="AF33" i="32"/>
  <c r="W33" i="32" a="1"/>
  <c r="W33" i="32"/>
  <c r="O33" i="32"/>
  <c r="BA32" i="32"/>
  <c r="AZ32" i="32"/>
  <c r="AY32" i="32"/>
  <c r="AX32" i="32"/>
  <c r="AU32" i="32"/>
  <c r="AT32" i="32"/>
  <c r="AS32" i="32"/>
  <c r="AR32" i="32"/>
  <c r="AO32" i="32"/>
  <c r="AN32" i="32"/>
  <c r="AM32" i="32"/>
  <c r="AL32" i="32"/>
  <c r="AI32" i="32"/>
  <c r="AH32" i="32"/>
  <c r="AG32" i="32"/>
  <c r="AF32" i="32"/>
  <c r="W32" i="32" a="1"/>
  <c r="W32" i="32"/>
  <c r="O32" i="32"/>
  <c r="P66" i="7" s="1"/>
  <c r="BA31" i="32"/>
  <c r="AZ31" i="32"/>
  <c r="AY31" i="32"/>
  <c r="AX31" i="32"/>
  <c r="AU31" i="32"/>
  <c r="AT31" i="32"/>
  <c r="AS31" i="32"/>
  <c r="AR31" i="32"/>
  <c r="AO31" i="32"/>
  <c r="AN31" i="32"/>
  <c r="AM31" i="32"/>
  <c r="AL31" i="32"/>
  <c r="AI31" i="32"/>
  <c r="AH31" i="32"/>
  <c r="AG31" i="32"/>
  <c r="AF31" i="32"/>
  <c r="W31" i="32" a="1"/>
  <c r="W31" i="32"/>
  <c r="O31" i="32"/>
  <c r="AC31" i="32" s="1"/>
  <c r="BA30" i="32"/>
  <c r="AZ30" i="32"/>
  <c r="AY30" i="32"/>
  <c r="AX30" i="32"/>
  <c r="AU30" i="32"/>
  <c r="AT30" i="32"/>
  <c r="AS30" i="32"/>
  <c r="AR30" i="32"/>
  <c r="AO30" i="32"/>
  <c r="AN30" i="32"/>
  <c r="AM30" i="32"/>
  <c r="AL30" i="32"/>
  <c r="AI30" i="32"/>
  <c r="AH30" i="32"/>
  <c r="AG30" i="32"/>
  <c r="AF30" i="32"/>
  <c r="W30" i="32" a="1"/>
  <c r="W30" i="32"/>
  <c r="O30" i="32"/>
  <c r="BA29" i="32"/>
  <c r="AZ29" i="32"/>
  <c r="AY29" i="32"/>
  <c r="AX29" i="32"/>
  <c r="AU29" i="32"/>
  <c r="AT29" i="32"/>
  <c r="AS29" i="32"/>
  <c r="AR29" i="32"/>
  <c r="AO29" i="32"/>
  <c r="AN29" i="32"/>
  <c r="AM29" i="32"/>
  <c r="AL29" i="32"/>
  <c r="AI29" i="32"/>
  <c r="AH29" i="32"/>
  <c r="AG29" i="32"/>
  <c r="AF29" i="32"/>
  <c r="W29" i="32" a="1"/>
  <c r="W29" i="32"/>
  <c r="O29" i="32"/>
  <c r="AC28" i="32" s="1"/>
  <c r="BA28" i="32"/>
  <c r="AZ28" i="32"/>
  <c r="AY28" i="32"/>
  <c r="AX28" i="32"/>
  <c r="AU28" i="32"/>
  <c r="AT28" i="32"/>
  <c r="AS28" i="32"/>
  <c r="AR28" i="32"/>
  <c r="AO28" i="32"/>
  <c r="AN28" i="32"/>
  <c r="AM28" i="32"/>
  <c r="AL28" i="32"/>
  <c r="AI28" i="32"/>
  <c r="AH28" i="32"/>
  <c r="AG28" i="32"/>
  <c r="AF28" i="32"/>
  <c r="W28" i="32" a="1"/>
  <c r="W28" i="32"/>
  <c r="O28" i="32"/>
  <c r="P62" i="7" s="1"/>
  <c r="BA27" i="32"/>
  <c r="AZ27" i="32"/>
  <c r="AY27" i="32"/>
  <c r="AX27" i="32"/>
  <c r="AU27" i="32"/>
  <c r="AT27" i="32"/>
  <c r="AS27" i="32"/>
  <c r="AR27" i="32"/>
  <c r="AO27" i="32"/>
  <c r="AN27" i="32"/>
  <c r="AM27" i="32"/>
  <c r="AL27" i="32"/>
  <c r="AI27" i="32"/>
  <c r="AH27" i="32"/>
  <c r="AG27" i="32"/>
  <c r="AF27" i="32"/>
  <c r="W27" i="32" a="1"/>
  <c r="W27" i="32"/>
  <c r="O27" i="32"/>
  <c r="P61" i="7" s="1"/>
  <c r="BA26" i="32"/>
  <c r="AZ26" i="32"/>
  <c r="AY26" i="32"/>
  <c r="AX26" i="32"/>
  <c r="AU26" i="32"/>
  <c r="AT26" i="32"/>
  <c r="AS26" i="32"/>
  <c r="AR26" i="32"/>
  <c r="AO26" i="32"/>
  <c r="AN26" i="32"/>
  <c r="AM26" i="32"/>
  <c r="AL26" i="32"/>
  <c r="AI26" i="32"/>
  <c r="AH26" i="32"/>
  <c r="AG26" i="32"/>
  <c r="AF26" i="32"/>
  <c r="W26" i="32" a="1"/>
  <c r="W26" i="32"/>
  <c r="O26" i="32"/>
  <c r="BA25" i="32"/>
  <c r="AZ25" i="32"/>
  <c r="AY25" i="32"/>
  <c r="AX25" i="32"/>
  <c r="AU25" i="32"/>
  <c r="AT25" i="32"/>
  <c r="AS25" i="32"/>
  <c r="AR25" i="32"/>
  <c r="AO25" i="32"/>
  <c r="AN25" i="32"/>
  <c r="AM25" i="32"/>
  <c r="AL25" i="32"/>
  <c r="AI25" i="32"/>
  <c r="AH25" i="32"/>
  <c r="AG25" i="32"/>
  <c r="AF25" i="32"/>
  <c r="W25" i="32" a="1"/>
  <c r="W25" i="32"/>
  <c r="O25" i="32"/>
  <c r="AC24" i="32" s="1"/>
  <c r="BA24" i="32"/>
  <c r="AZ24" i="32"/>
  <c r="AY24" i="32"/>
  <c r="AX24" i="32"/>
  <c r="AU24" i="32"/>
  <c r="AT24" i="32"/>
  <c r="AS24" i="32"/>
  <c r="AR24" i="32"/>
  <c r="AO24" i="32"/>
  <c r="AN24" i="32"/>
  <c r="AM24" i="32"/>
  <c r="AL24" i="32"/>
  <c r="AI24" i="32"/>
  <c r="AH24" i="32"/>
  <c r="AG24" i="32"/>
  <c r="AF24" i="32"/>
  <c r="W24" i="32" a="1"/>
  <c r="W24" i="32"/>
  <c r="Q24" i="32"/>
  <c r="P104" i="7" s="1"/>
  <c r="I24" i="32"/>
  <c r="BA23" i="32"/>
  <c r="AZ23" i="32"/>
  <c r="AY23" i="32"/>
  <c r="AX23" i="32"/>
  <c r="AU23" i="32"/>
  <c r="AT23" i="32"/>
  <c r="AS23" i="32"/>
  <c r="AR23" i="32"/>
  <c r="AO23" i="32"/>
  <c r="AN23" i="32"/>
  <c r="AM23" i="32"/>
  <c r="AL23" i="32"/>
  <c r="AI23" i="32"/>
  <c r="AH23" i="32"/>
  <c r="AG23" i="32"/>
  <c r="AF23" i="32"/>
  <c r="W23" i="32" a="1"/>
  <c r="W23" i="32"/>
  <c r="Q23" i="32"/>
  <c r="P103" i="7" s="1"/>
  <c r="I23" i="32"/>
  <c r="BA22" i="32"/>
  <c r="AZ22" i="32"/>
  <c r="AY22" i="32"/>
  <c r="AX22" i="32"/>
  <c r="AU22" i="32"/>
  <c r="AT22" i="32"/>
  <c r="AS22" i="32"/>
  <c r="AR22" i="32"/>
  <c r="AO22" i="32"/>
  <c r="AN22" i="32"/>
  <c r="AM22" i="32"/>
  <c r="AL22" i="32"/>
  <c r="AI22" i="32"/>
  <c r="AH22" i="32"/>
  <c r="AG22" i="32"/>
  <c r="AF22" i="32"/>
  <c r="W22" i="32" a="1"/>
  <c r="W22" i="32"/>
  <c r="Q22" i="32"/>
  <c r="I22" i="32"/>
  <c r="P13" i="7" s="1"/>
  <c r="BA21" i="32"/>
  <c r="AZ21" i="32"/>
  <c r="AY21" i="32"/>
  <c r="AX21" i="32"/>
  <c r="AU21" i="32"/>
  <c r="AT21" i="32"/>
  <c r="AS21" i="32"/>
  <c r="AR21" i="32"/>
  <c r="AO21" i="32"/>
  <c r="AN21" i="32"/>
  <c r="AM21" i="32"/>
  <c r="AL21" i="32"/>
  <c r="AI21" i="32"/>
  <c r="AH21" i="32"/>
  <c r="AG21" i="32"/>
  <c r="AF21" i="32"/>
  <c r="W21" i="32" a="1"/>
  <c r="W21" i="32"/>
  <c r="Q21" i="32"/>
  <c r="P101" i="7" s="1"/>
  <c r="I21" i="32"/>
  <c r="P12" i="7" s="1"/>
  <c r="BA20" i="32"/>
  <c r="AZ20" i="32"/>
  <c r="AY20" i="32"/>
  <c r="AX20" i="32"/>
  <c r="AU20" i="32"/>
  <c r="AT20" i="32"/>
  <c r="AS20" i="32"/>
  <c r="AR20" i="32"/>
  <c r="AO20" i="32"/>
  <c r="AN20" i="32"/>
  <c r="AM20" i="32"/>
  <c r="AL20" i="32"/>
  <c r="AI20" i="32"/>
  <c r="AH20" i="32"/>
  <c r="AG20" i="32"/>
  <c r="AF20" i="32"/>
  <c r="W20" i="32" a="1"/>
  <c r="W20" i="32"/>
  <c r="Q20" i="32"/>
  <c r="P100" i="7" s="1"/>
  <c r="I20" i="32"/>
  <c r="P11" i="7" s="1"/>
  <c r="BA19" i="32"/>
  <c r="AZ19" i="32"/>
  <c r="AY19" i="32"/>
  <c r="AX19" i="32"/>
  <c r="AU19" i="32"/>
  <c r="AT19" i="32"/>
  <c r="AS19" i="32"/>
  <c r="AR19" i="32"/>
  <c r="AO19" i="32"/>
  <c r="AN19" i="32"/>
  <c r="AM19" i="32"/>
  <c r="AL19" i="32"/>
  <c r="AI19" i="32"/>
  <c r="AH19" i="32"/>
  <c r="AG19" i="32"/>
  <c r="AF19" i="32"/>
  <c r="W19" i="32" a="1"/>
  <c r="W19" i="32"/>
  <c r="Q19" i="32"/>
  <c r="P99" i="7" s="1"/>
  <c r="I19" i="32"/>
  <c r="P10" i="7" s="1"/>
  <c r="BA18" i="32"/>
  <c r="AZ18" i="32"/>
  <c r="AY18" i="32"/>
  <c r="AX18" i="32"/>
  <c r="AU18" i="32"/>
  <c r="AT18" i="32"/>
  <c r="AS18" i="32"/>
  <c r="AR18" i="32"/>
  <c r="AO18" i="32"/>
  <c r="AN18" i="32"/>
  <c r="AM18" i="32"/>
  <c r="AL18" i="32"/>
  <c r="AI18" i="32"/>
  <c r="AH18" i="32"/>
  <c r="AG18" i="32"/>
  <c r="AF18" i="32"/>
  <c r="W18" i="32" a="1"/>
  <c r="W18" i="32"/>
  <c r="Q18" i="32"/>
  <c r="P98" i="7" s="1"/>
  <c r="I18" i="32"/>
  <c r="P9" i="7" s="1"/>
  <c r="BA17" i="32"/>
  <c r="AZ17" i="32"/>
  <c r="AY17" i="32"/>
  <c r="AX17" i="32"/>
  <c r="AU17" i="32"/>
  <c r="AT17" i="32"/>
  <c r="AS17" i="32"/>
  <c r="AR17" i="32"/>
  <c r="AO17" i="32"/>
  <c r="AN17" i="32"/>
  <c r="AM17" i="32"/>
  <c r="AL17" i="32"/>
  <c r="AI17" i="32"/>
  <c r="AH17" i="32"/>
  <c r="AG17" i="32"/>
  <c r="AF17" i="32"/>
  <c r="W17" i="32" a="1"/>
  <c r="W17" i="32"/>
  <c r="Q17" i="32"/>
  <c r="P97" i="7" s="1"/>
  <c r="I17" i="32"/>
  <c r="P8" i="7" s="1"/>
  <c r="BA16" i="32"/>
  <c r="AZ16" i="32"/>
  <c r="AY16" i="32"/>
  <c r="AX16" i="32"/>
  <c r="AU16" i="32"/>
  <c r="AT16" i="32"/>
  <c r="AS16" i="32"/>
  <c r="AR16" i="32"/>
  <c r="AO16" i="32"/>
  <c r="AN16" i="32"/>
  <c r="AM16" i="32"/>
  <c r="AL16" i="32"/>
  <c r="AI16" i="32"/>
  <c r="AH16" i="32"/>
  <c r="AG16" i="32"/>
  <c r="AF16" i="32"/>
  <c r="W16" i="32" a="1"/>
  <c r="W16" i="32"/>
  <c r="Q16" i="32"/>
  <c r="P96" i="7" s="1"/>
  <c r="I16" i="32"/>
  <c r="BA15" i="32"/>
  <c r="AZ15" i="32"/>
  <c r="AY15" i="32"/>
  <c r="AX15" i="32"/>
  <c r="AU15" i="32"/>
  <c r="AT15" i="32"/>
  <c r="AS15" i="32"/>
  <c r="AR15" i="32"/>
  <c r="AO15" i="32"/>
  <c r="AN15" i="32"/>
  <c r="AM15" i="32"/>
  <c r="AL15" i="32"/>
  <c r="AI15" i="32"/>
  <c r="AH15" i="32"/>
  <c r="AG15" i="32"/>
  <c r="AF15" i="32"/>
  <c r="W15" i="32" a="1"/>
  <c r="W15" i="32"/>
  <c r="Q15" i="32"/>
  <c r="P95" i="7" s="1"/>
  <c r="I15" i="32"/>
  <c r="BA14" i="32"/>
  <c r="AZ14" i="32"/>
  <c r="AY14" i="32"/>
  <c r="AX14" i="32"/>
  <c r="AU14" i="32"/>
  <c r="AT14" i="32"/>
  <c r="AS14" i="32"/>
  <c r="AR14" i="32"/>
  <c r="AO14" i="32"/>
  <c r="AN14" i="32"/>
  <c r="AM14" i="32"/>
  <c r="AL14" i="32"/>
  <c r="AI14" i="32"/>
  <c r="AH14" i="32"/>
  <c r="AG14" i="32"/>
  <c r="AF14" i="32"/>
  <c r="W14" i="32" a="1"/>
  <c r="W14" i="32"/>
  <c r="Q14" i="32"/>
  <c r="I14" i="32"/>
  <c r="BA13" i="32"/>
  <c r="AZ13" i="32"/>
  <c r="AY13" i="32"/>
  <c r="AX13" i="32"/>
  <c r="AU13" i="32"/>
  <c r="AT13" i="32"/>
  <c r="AS13" i="32"/>
  <c r="AR13" i="32"/>
  <c r="AO13" i="32"/>
  <c r="AN13" i="32"/>
  <c r="AM13" i="32"/>
  <c r="AL13" i="32"/>
  <c r="AI13" i="32"/>
  <c r="AH13" i="32"/>
  <c r="AG13" i="32"/>
  <c r="AF13" i="32"/>
  <c r="W13" i="32" a="1"/>
  <c r="W13" i="32"/>
  <c r="Q13" i="32"/>
  <c r="P93" i="7" s="1"/>
  <c r="I13" i="32"/>
  <c r="BA12" i="32"/>
  <c r="AZ12" i="32"/>
  <c r="AY12" i="32"/>
  <c r="AX12" i="32"/>
  <c r="AU12" i="32"/>
  <c r="AT12" i="32"/>
  <c r="AS12" i="32"/>
  <c r="AR12" i="32"/>
  <c r="AO12" i="32"/>
  <c r="AN12" i="32"/>
  <c r="AM12" i="32"/>
  <c r="AL12" i="32"/>
  <c r="AI12" i="32"/>
  <c r="AH12" i="32"/>
  <c r="AG12" i="32"/>
  <c r="AF12" i="32"/>
  <c r="W12" i="32" a="1"/>
  <c r="W12" i="32"/>
  <c r="Q12" i="32"/>
  <c r="I12" i="32"/>
  <c r="BA11" i="32"/>
  <c r="AZ11" i="32"/>
  <c r="AY11" i="32"/>
  <c r="AX11" i="32"/>
  <c r="AU11" i="32"/>
  <c r="AT11" i="32"/>
  <c r="AS11" i="32"/>
  <c r="AR11" i="32"/>
  <c r="AO11" i="32"/>
  <c r="AN11" i="32"/>
  <c r="AM11" i="32"/>
  <c r="AL11" i="32"/>
  <c r="AI11" i="32"/>
  <c r="AH11" i="32"/>
  <c r="AG11" i="32"/>
  <c r="AF11" i="32"/>
  <c r="W11" i="32" a="1"/>
  <c r="W11" i="32"/>
  <c r="Q11" i="32"/>
  <c r="P91" i="7" s="1"/>
  <c r="I11" i="32"/>
  <c r="BA10" i="32"/>
  <c r="AZ10" i="32"/>
  <c r="AY10" i="32"/>
  <c r="AX10" i="32"/>
  <c r="AU10" i="32"/>
  <c r="AT10" i="32"/>
  <c r="AS10" i="32"/>
  <c r="AR10" i="32"/>
  <c r="AO10" i="32"/>
  <c r="AN10" i="32"/>
  <c r="AM10" i="32"/>
  <c r="AL10" i="32"/>
  <c r="AI10" i="32"/>
  <c r="AH10" i="32"/>
  <c r="AG10" i="32"/>
  <c r="AF10" i="32"/>
  <c r="W10" i="32" a="1"/>
  <c r="W10" i="32"/>
  <c r="Q10" i="32"/>
  <c r="P90" i="7" s="1"/>
  <c r="I10" i="32"/>
  <c r="BA9" i="32"/>
  <c r="AZ9" i="32"/>
  <c r="AY9" i="32"/>
  <c r="AX9" i="32"/>
  <c r="AU9" i="32"/>
  <c r="AT9" i="32"/>
  <c r="AS9" i="32"/>
  <c r="AR9" i="32"/>
  <c r="AO9" i="32"/>
  <c r="AN9" i="32"/>
  <c r="AM9" i="32"/>
  <c r="AL9" i="32"/>
  <c r="AI9" i="32"/>
  <c r="AH9" i="32"/>
  <c r="AG9" i="32"/>
  <c r="AF9" i="32"/>
  <c r="W9" i="32" a="1"/>
  <c r="W9" i="32"/>
  <c r="Q9" i="32"/>
  <c r="P89" i="7" s="1"/>
  <c r="I9" i="32"/>
  <c r="P5" i="7" s="1"/>
  <c r="BA8" i="32"/>
  <c r="AZ8" i="32"/>
  <c r="AY8" i="32"/>
  <c r="AX8" i="32"/>
  <c r="AU8" i="32"/>
  <c r="AT8" i="32"/>
  <c r="AS8" i="32"/>
  <c r="AR8" i="32"/>
  <c r="AL8" i="32"/>
  <c r="AI8" i="32"/>
  <c r="AH8" i="32"/>
  <c r="AG8" i="32"/>
  <c r="AF8" i="32"/>
  <c r="W8" i="32" a="1"/>
  <c r="W8" i="32"/>
  <c r="Q8" i="32"/>
  <c r="P88" i="7" s="1"/>
  <c r="I8" i="32"/>
  <c r="BA7" i="32"/>
  <c r="AZ7" i="32"/>
  <c r="AY7" i="32"/>
  <c r="AX7" i="32"/>
  <c r="AU7" i="32"/>
  <c r="AT7" i="32"/>
  <c r="AS7" i="32"/>
  <c r="AR7" i="32"/>
  <c r="AL7" i="32"/>
  <c r="AI7" i="32"/>
  <c r="AH7" i="32"/>
  <c r="AG7" i="32"/>
  <c r="AF7" i="32"/>
  <c r="W7" i="32" a="1"/>
  <c r="W7" i="32"/>
  <c r="Q7" i="32"/>
  <c r="P87" i="7" s="1"/>
  <c r="I7" i="32"/>
  <c r="P3" i="7" s="1"/>
  <c r="AW6" i="32" a="1"/>
  <c r="AW6" i="32" s="1"/>
  <c r="AY6" i="32" s="1"/>
  <c r="AQ6" i="32" a="1"/>
  <c r="AQ6" i="32" s="1"/>
  <c r="AU6" i="32" s="1"/>
  <c r="AK6" i="32" a="1"/>
  <c r="AK6" i="32" s="1"/>
  <c r="AN6" i="32" s="1"/>
  <c r="AE6" i="32" a="1"/>
  <c r="AE6" i="32" s="1"/>
  <c r="AH6" i="32" s="1"/>
  <c r="W6" i="32" a="1"/>
  <c r="W6" i="32"/>
  <c r="Q6" i="32"/>
  <c r="P86" i="7" s="1"/>
  <c r="I6" i="32"/>
  <c r="P2" i="7" s="1"/>
  <c r="V92" i="31"/>
  <c r="T92" i="31"/>
  <c r="R92" i="31"/>
  <c r="P92" i="31"/>
  <c r="N92" i="31"/>
  <c r="L92" i="31"/>
  <c r="J92" i="31"/>
  <c r="H92" i="31"/>
  <c r="V91" i="31"/>
  <c r="T91" i="31"/>
  <c r="R91" i="31"/>
  <c r="P91" i="31"/>
  <c r="N91" i="31"/>
  <c r="L91" i="31"/>
  <c r="J91" i="31"/>
  <c r="H91" i="31"/>
  <c r="V90" i="31"/>
  <c r="N33" i="11" s="1"/>
  <c r="T90" i="31"/>
  <c r="N26" i="11" s="1"/>
  <c r="R90" i="31"/>
  <c r="P90" i="31"/>
  <c r="N90" i="31"/>
  <c r="L90" i="31"/>
  <c r="J90" i="31"/>
  <c r="H90" i="31"/>
  <c r="R86" i="31"/>
  <c r="P86" i="31"/>
  <c r="H86" i="31"/>
  <c r="AN83" i="31"/>
  <c r="AN82" i="31"/>
  <c r="AN81" i="31"/>
  <c r="W81" i="31"/>
  <c r="U81" i="31"/>
  <c r="S81" i="31"/>
  <c r="Q81" i="31"/>
  <c r="O116" i="7" s="1"/>
  <c r="O81" i="31"/>
  <c r="M81" i="31"/>
  <c r="K81" i="31"/>
  <c r="I81" i="31"/>
  <c r="AN80" i="31"/>
  <c r="W80" i="31"/>
  <c r="U80" i="31"/>
  <c r="S80" i="31"/>
  <c r="Q80" i="31"/>
  <c r="O115" i="7" s="1"/>
  <c r="O80" i="31"/>
  <c r="M80" i="31"/>
  <c r="K80" i="31"/>
  <c r="I80" i="31"/>
  <c r="W79" i="31"/>
  <c r="U79" i="31"/>
  <c r="S79" i="31"/>
  <c r="Q79" i="31"/>
  <c r="O114" i="7" s="1"/>
  <c r="O79" i="31"/>
  <c r="M79" i="31"/>
  <c r="K79" i="31"/>
  <c r="I79" i="31"/>
  <c r="W78" i="31"/>
  <c r="W82" i="31"/>
  <c r="U78" i="31"/>
  <c r="S78" i="31"/>
  <c r="Q78" i="31"/>
  <c r="O78" i="31"/>
  <c r="M78" i="31"/>
  <c r="K78" i="31"/>
  <c r="I78" i="31"/>
  <c r="W76" i="31" a="1"/>
  <c r="W76" i="31"/>
  <c r="U76" i="31"/>
  <c r="S76" i="31"/>
  <c r="Q76" i="31"/>
  <c r="O111" i="7" s="1"/>
  <c r="O76" i="31"/>
  <c r="O76" i="7" s="1"/>
  <c r="M76" i="31"/>
  <c r="K76" i="31"/>
  <c r="O40" i="7" s="1"/>
  <c r="I76" i="31"/>
  <c r="O22" i="7" s="1"/>
  <c r="BA75" i="31"/>
  <c r="AZ75" i="31"/>
  <c r="AY75" i="31"/>
  <c r="AX75" i="31"/>
  <c r="AU75" i="31"/>
  <c r="AT75" i="31"/>
  <c r="AS75" i="31"/>
  <c r="AR75" i="31"/>
  <c r="AO75" i="31"/>
  <c r="AN75" i="31"/>
  <c r="AM75" i="31"/>
  <c r="AL75" i="31"/>
  <c r="AI75" i="31"/>
  <c r="AH75" i="31"/>
  <c r="AG75" i="31"/>
  <c r="AF75" i="31"/>
  <c r="W75" i="31" a="1"/>
  <c r="W75" i="31"/>
  <c r="U75" i="31"/>
  <c r="S75" i="31"/>
  <c r="Q75" i="31"/>
  <c r="O110" i="7" s="1"/>
  <c r="O75" i="31"/>
  <c r="O75" i="7" s="1"/>
  <c r="M75" i="31"/>
  <c r="O57" i="7" s="1"/>
  <c r="K75" i="31"/>
  <c r="O39" i="7" s="1"/>
  <c r="I75" i="31"/>
  <c r="O21" i="7" s="1"/>
  <c r="BA74" i="31"/>
  <c r="AZ74" i="31"/>
  <c r="AY74" i="31"/>
  <c r="AX74" i="31"/>
  <c r="AU74" i="31"/>
  <c r="AT74" i="31"/>
  <c r="AS74" i="31"/>
  <c r="AR74" i="31"/>
  <c r="AO74" i="31"/>
  <c r="AN74" i="31"/>
  <c r="AM74" i="31"/>
  <c r="AL74" i="31"/>
  <c r="AI74" i="31"/>
  <c r="AH74" i="31"/>
  <c r="AG74" i="31"/>
  <c r="AF74" i="31"/>
  <c r="W74" i="31" a="1"/>
  <c r="W74" i="31"/>
  <c r="U74" i="31"/>
  <c r="S74" i="31"/>
  <c r="Q74" i="31"/>
  <c r="O109" i="7" s="1"/>
  <c r="O74" i="31"/>
  <c r="O74" i="7" s="1"/>
  <c r="M74" i="31"/>
  <c r="O56" i="7" s="1"/>
  <c r="K74" i="31"/>
  <c r="O38" i="7" s="1"/>
  <c r="I74" i="31"/>
  <c r="O20" i="7" s="1"/>
  <c r="BA73" i="31"/>
  <c r="AZ73" i="31"/>
  <c r="AY73" i="31"/>
  <c r="AX73" i="31"/>
  <c r="AU73" i="31"/>
  <c r="AT73" i="31"/>
  <c r="AS73" i="31"/>
  <c r="AR73" i="31"/>
  <c r="AO73" i="31"/>
  <c r="AN73" i="31"/>
  <c r="AM73" i="31"/>
  <c r="AL73" i="31"/>
  <c r="AI73" i="31"/>
  <c r="AH73" i="31"/>
  <c r="AG73" i="31"/>
  <c r="AF73" i="31"/>
  <c r="W73" i="31" a="1"/>
  <c r="W73" i="31"/>
  <c r="U73" i="31"/>
  <c r="S73" i="31"/>
  <c r="Q73" i="31"/>
  <c r="O108" i="7" s="1"/>
  <c r="O73" i="31"/>
  <c r="O73" i="7" s="1"/>
  <c r="M73" i="31"/>
  <c r="O55" i="7" s="1"/>
  <c r="K73" i="31"/>
  <c r="O37" i="7" s="1"/>
  <c r="I73" i="31"/>
  <c r="O19" i="7" s="1"/>
  <c r="BA72" i="31"/>
  <c r="AZ72" i="31"/>
  <c r="AY72" i="31"/>
  <c r="AX72" i="31"/>
  <c r="AU72" i="31"/>
  <c r="AT72" i="31"/>
  <c r="AS72" i="31"/>
  <c r="AR72" i="31"/>
  <c r="AO72" i="31"/>
  <c r="AN72" i="31"/>
  <c r="AM72" i="31"/>
  <c r="AL72" i="31"/>
  <c r="AI72" i="31"/>
  <c r="AH72" i="31"/>
  <c r="AG72" i="31"/>
  <c r="AF72" i="31"/>
  <c r="W72" i="31" a="1"/>
  <c r="W72" i="31"/>
  <c r="U72" i="31"/>
  <c r="S72" i="31"/>
  <c r="Q72" i="31"/>
  <c r="O107" i="7" s="1"/>
  <c r="O72" i="31"/>
  <c r="O72" i="7" s="1"/>
  <c r="M72" i="31"/>
  <c r="K72" i="31"/>
  <c r="O36" i="7" s="1"/>
  <c r="I72" i="31"/>
  <c r="O18" i="7" s="1"/>
  <c r="BA71" i="31"/>
  <c r="AZ71" i="31"/>
  <c r="AY71" i="31"/>
  <c r="AX71" i="31"/>
  <c r="AU71" i="31"/>
  <c r="AT71" i="31"/>
  <c r="AS71" i="31"/>
  <c r="AR71" i="31"/>
  <c r="AO71" i="31"/>
  <c r="AN71" i="31"/>
  <c r="AM71" i="31"/>
  <c r="AL71" i="31"/>
  <c r="AI71" i="31"/>
  <c r="AH71" i="31"/>
  <c r="AG71" i="31"/>
  <c r="AF71" i="31"/>
  <c r="W71" i="31" a="1"/>
  <c r="W71" i="31"/>
  <c r="U71" i="31"/>
  <c r="S71" i="31"/>
  <c r="Q71" i="31"/>
  <c r="O106" i="7" s="1"/>
  <c r="O71" i="31"/>
  <c r="O71" i="7" s="1"/>
  <c r="M71" i="31"/>
  <c r="O53" i="7" s="1"/>
  <c r="K71" i="31"/>
  <c r="O35" i="7" s="1"/>
  <c r="I71" i="31"/>
  <c r="BA70" i="31"/>
  <c r="AZ70" i="31"/>
  <c r="AY70" i="31"/>
  <c r="AX70" i="31"/>
  <c r="AU70" i="31"/>
  <c r="AT70" i="31"/>
  <c r="AS70" i="31"/>
  <c r="AR70" i="31"/>
  <c r="AO70" i="31"/>
  <c r="AN70" i="31"/>
  <c r="AM70" i="31"/>
  <c r="AL70" i="31"/>
  <c r="AI70" i="31"/>
  <c r="AH70" i="31"/>
  <c r="AG70" i="31"/>
  <c r="AF70" i="31"/>
  <c r="W70" i="31" a="1"/>
  <c r="W70" i="31"/>
  <c r="U70" i="31"/>
  <c r="S70" i="31"/>
  <c r="O105" i="7"/>
  <c r="O70" i="31"/>
  <c r="O70" i="7" s="1"/>
  <c r="M70" i="31"/>
  <c r="O52" i="7" s="1"/>
  <c r="K70" i="31"/>
  <c r="O34" i="7" s="1"/>
  <c r="I70" i="31"/>
  <c r="O16" i="7" s="1"/>
  <c r="BA69" i="31"/>
  <c r="AZ69" i="31"/>
  <c r="AY69" i="31"/>
  <c r="AX69" i="31"/>
  <c r="AU69" i="31"/>
  <c r="AT69" i="31"/>
  <c r="AS69" i="31"/>
  <c r="AR69" i="31"/>
  <c r="AO69" i="31"/>
  <c r="AN69" i="31"/>
  <c r="AM69" i="31"/>
  <c r="AL69" i="31"/>
  <c r="AI69" i="31"/>
  <c r="AH69" i="31"/>
  <c r="AG69" i="31"/>
  <c r="AF69" i="31"/>
  <c r="W69" i="31" a="1"/>
  <c r="W69" i="31"/>
  <c r="U69" i="31"/>
  <c r="S69" i="31"/>
  <c r="BA68" i="31"/>
  <c r="AZ68" i="31"/>
  <c r="AY68" i="31"/>
  <c r="AX68" i="31"/>
  <c r="AU68" i="31"/>
  <c r="AT68" i="31"/>
  <c r="AS68" i="31"/>
  <c r="AR68" i="31"/>
  <c r="AO68" i="31"/>
  <c r="AN68" i="31"/>
  <c r="AM68" i="31"/>
  <c r="AL68" i="31"/>
  <c r="AI68" i="31"/>
  <c r="AH68" i="31"/>
  <c r="AG68" i="31"/>
  <c r="AF68" i="31"/>
  <c r="W68" i="31" a="1"/>
  <c r="W68" i="31"/>
  <c r="U68" i="31"/>
  <c r="S68" i="31"/>
  <c r="BA67" i="31"/>
  <c r="AZ67" i="31"/>
  <c r="AY67" i="31"/>
  <c r="AX67" i="31"/>
  <c r="AU67" i="31"/>
  <c r="AT67" i="31"/>
  <c r="AS67" i="31"/>
  <c r="AR67" i="31"/>
  <c r="AO67" i="31"/>
  <c r="AN67" i="31"/>
  <c r="AM67" i="31"/>
  <c r="AL67" i="31"/>
  <c r="AI67" i="31"/>
  <c r="AH67" i="31"/>
  <c r="AG67" i="31"/>
  <c r="AF67" i="31"/>
  <c r="W67" i="31" a="1"/>
  <c r="W67" i="31"/>
  <c r="U67" i="31"/>
  <c r="S67" i="31"/>
  <c r="BA66" i="31"/>
  <c r="AZ66" i="31"/>
  <c r="AY66" i="31"/>
  <c r="AX66" i="31"/>
  <c r="AU66" i="31"/>
  <c r="AT66" i="31"/>
  <c r="AS66" i="31"/>
  <c r="AR66" i="31"/>
  <c r="AO66" i="31"/>
  <c r="AN66" i="31"/>
  <c r="AM66" i="31"/>
  <c r="AL66" i="31"/>
  <c r="AI66" i="31"/>
  <c r="AH66" i="31"/>
  <c r="AG66" i="31"/>
  <c r="AF66" i="31"/>
  <c r="W66" i="31" a="1"/>
  <c r="W66" i="31"/>
  <c r="U66" i="31"/>
  <c r="S66" i="31"/>
  <c r="BA65" i="31"/>
  <c r="AZ65" i="31"/>
  <c r="AY65" i="31"/>
  <c r="AX65" i="31"/>
  <c r="AU65" i="31"/>
  <c r="AT65" i="31"/>
  <c r="AS65" i="31"/>
  <c r="AR65" i="31"/>
  <c r="AO65" i="31"/>
  <c r="AN65" i="31"/>
  <c r="AM65" i="31"/>
  <c r="AL65" i="31"/>
  <c r="AI65" i="31"/>
  <c r="AH65" i="31"/>
  <c r="AG65" i="31"/>
  <c r="AF65" i="31"/>
  <c r="W65" i="31" a="1"/>
  <c r="W65" i="31"/>
  <c r="U65" i="31"/>
  <c r="S65" i="31"/>
  <c r="BA64" i="31"/>
  <c r="AZ64" i="31"/>
  <c r="AY64" i="31"/>
  <c r="AX64" i="31"/>
  <c r="AU64" i="31"/>
  <c r="AT64" i="31"/>
  <c r="AS64" i="31"/>
  <c r="AR64" i="31"/>
  <c r="AO64" i="31"/>
  <c r="AN64" i="31"/>
  <c r="AM64" i="31"/>
  <c r="AL64" i="31"/>
  <c r="AI64" i="31"/>
  <c r="AH64" i="31"/>
  <c r="AG64" i="31"/>
  <c r="AF64" i="31"/>
  <c r="W64" i="31" a="1"/>
  <c r="W64" i="31"/>
  <c r="U64" i="31"/>
  <c r="S64" i="31"/>
  <c r="BA63" i="31"/>
  <c r="AZ63" i="31"/>
  <c r="AY63" i="31"/>
  <c r="AX63" i="31"/>
  <c r="AU63" i="31"/>
  <c r="AT63" i="31"/>
  <c r="AS63" i="31"/>
  <c r="AR63" i="31"/>
  <c r="AO63" i="31"/>
  <c r="AN63" i="31"/>
  <c r="AM63" i="31"/>
  <c r="AL63" i="31"/>
  <c r="AI63" i="31"/>
  <c r="AH63" i="31"/>
  <c r="AG63" i="31"/>
  <c r="AF63" i="31"/>
  <c r="W63" i="31" a="1"/>
  <c r="W63" i="31"/>
  <c r="U63" i="31"/>
  <c r="S63" i="31"/>
  <c r="BA62" i="31"/>
  <c r="AZ62" i="31"/>
  <c r="AY62" i="31"/>
  <c r="AX62" i="31"/>
  <c r="AU62" i="31"/>
  <c r="AT62" i="31"/>
  <c r="AS62" i="31"/>
  <c r="AR62" i="31"/>
  <c r="AO62" i="31"/>
  <c r="AN62" i="31"/>
  <c r="AM62" i="31"/>
  <c r="AL62" i="31"/>
  <c r="AI62" i="31"/>
  <c r="AH62" i="31"/>
  <c r="AG62" i="31"/>
  <c r="AF62" i="31"/>
  <c r="W62" i="31" a="1"/>
  <c r="W62" i="31"/>
  <c r="U62" i="31"/>
  <c r="S62" i="31"/>
  <c r="BA61" i="31"/>
  <c r="AZ61" i="31"/>
  <c r="AY61" i="31"/>
  <c r="AX61" i="31"/>
  <c r="AU61" i="31"/>
  <c r="AT61" i="31"/>
  <c r="AS61" i="31"/>
  <c r="AR61" i="31"/>
  <c r="AO61" i="31"/>
  <c r="AN61" i="31"/>
  <c r="AM61" i="31"/>
  <c r="AL61" i="31"/>
  <c r="AI61" i="31"/>
  <c r="AH61" i="31"/>
  <c r="AG61" i="31"/>
  <c r="AF61" i="31"/>
  <c r="W61" i="31" a="1"/>
  <c r="W61" i="31"/>
  <c r="U61" i="31"/>
  <c r="S61" i="31"/>
  <c r="BA60" i="31"/>
  <c r="AZ60" i="31"/>
  <c r="AY60" i="31"/>
  <c r="AX60" i="31"/>
  <c r="AU60" i="31"/>
  <c r="AT60" i="31"/>
  <c r="AS60" i="31"/>
  <c r="AR60" i="31"/>
  <c r="AO60" i="31"/>
  <c r="AN60" i="31"/>
  <c r="AM60" i="31"/>
  <c r="AL60" i="31"/>
  <c r="AI60" i="31"/>
  <c r="AH60" i="31"/>
  <c r="AG60" i="31"/>
  <c r="AF60" i="31"/>
  <c r="W60" i="31" a="1"/>
  <c r="W60" i="31"/>
  <c r="U60" i="31"/>
  <c r="S60" i="31"/>
  <c r="BA59" i="31"/>
  <c r="AZ59" i="31"/>
  <c r="AY59" i="31"/>
  <c r="AX59" i="31"/>
  <c r="AU59" i="31"/>
  <c r="AT59" i="31"/>
  <c r="AS59" i="31"/>
  <c r="AR59" i="31"/>
  <c r="AO59" i="31"/>
  <c r="AN59" i="31"/>
  <c r="AM59" i="31"/>
  <c r="AL59" i="31"/>
  <c r="AI59" i="31"/>
  <c r="AH59" i="31"/>
  <c r="AG59" i="31"/>
  <c r="AF59" i="31"/>
  <c r="W59" i="31" a="1"/>
  <c r="W59" i="31"/>
  <c r="U59" i="31"/>
  <c r="S59" i="31"/>
  <c r="BA58" i="31"/>
  <c r="AZ58" i="31"/>
  <c r="AY58" i="31"/>
  <c r="AX58" i="31"/>
  <c r="AU58" i="31"/>
  <c r="AT58" i="31"/>
  <c r="AS58" i="31"/>
  <c r="AR58" i="31"/>
  <c r="AO58" i="31"/>
  <c r="AN58" i="31"/>
  <c r="AM58" i="31"/>
  <c r="AL58" i="31"/>
  <c r="AI58" i="31"/>
  <c r="AH58" i="31"/>
  <c r="AG58" i="31"/>
  <c r="AF58" i="31"/>
  <c r="W58" i="31" a="1"/>
  <c r="W58" i="31"/>
  <c r="U58" i="31"/>
  <c r="S58" i="31"/>
  <c r="BA57" i="31"/>
  <c r="AZ57" i="31"/>
  <c r="AY57" i="31"/>
  <c r="AX57" i="31"/>
  <c r="AU57" i="31"/>
  <c r="AT57" i="31"/>
  <c r="AS57" i="31"/>
  <c r="AR57" i="31"/>
  <c r="AO57" i="31"/>
  <c r="AN57" i="31"/>
  <c r="AM57" i="31"/>
  <c r="AL57" i="31"/>
  <c r="AI57" i="31"/>
  <c r="AH57" i="31"/>
  <c r="AG57" i="31"/>
  <c r="AF57" i="31"/>
  <c r="W57" i="31" a="1"/>
  <c r="W57" i="31"/>
  <c r="U57" i="31"/>
  <c r="S57" i="31"/>
  <c r="BA56" i="31"/>
  <c r="AZ56" i="31"/>
  <c r="AY56" i="31"/>
  <c r="AX56" i="31"/>
  <c r="AU56" i="31"/>
  <c r="AT56" i="31"/>
  <c r="AS56" i="31"/>
  <c r="AR56" i="31"/>
  <c r="AO56" i="31"/>
  <c r="AN56" i="31"/>
  <c r="AM56" i="31"/>
  <c r="AL56" i="31"/>
  <c r="AI56" i="31"/>
  <c r="AH56" i="31"/>
  <c r="AG56" i="31"/>
  <c r="AF56" i="31"/>
  <c r="W56" i="31" a="1"/>
  <c r="W56" i="31"/>
  <c r="U56" i="31"/>
  <c r="S56" i="31"/>
  <c r="BA55" i="31"/>
  <c r="AZ55" i="31"/>
  <c r="AY55" i="31"/>
  <c r="AX55" i="31"/>
  <c r="AU55" i="31"/>
  <c r="AT55" i="31"/>
  <c r="AS55" i="31"/>
  <c r="AR55" i="31"/>
  <c r="AO55" i="31"/>
  <c r="AN55" i="31"/>
  <c r="AM55" i="31"/>
  <c r="AL55" i="31"/>
  <c r="AI55" i="31"/>
  <c r="AH55" i="31"/>
  <c r="AG55" i="31"/>
  <c r="AF55" i="31"/>
  <c r="W55" i="31" a="1"/>
  <c r="W55" i="31"/>
  <c r="U55" i="31"/>
  <c r="S55" i="31"/>
  <c r="BA54" i="31"/>
  <c r="AZ54" i="31"/>
  <c r="AY54" i="31"/>
  <c r="AX54" i="31"/>
  <c r="AU54" i="31"/>
  <c r="AT54" i="31"/>
  <c r="AS54" i="31"/>
  <c r="AR54" i="31"/>
  <c r="AO54" i="31"/>
  <c r="AN54" i="31"/>
  <c r="AM54" i="31"/>
  <c r="AL54" i="31"/>
  <c r="AI54" i="31"/>
  <c r="AH54" i="31"/>
  <c r="AG54" i="31"/>
  <c r="AF54" i="31"/>
  <c r="W54" i="31" a="1"/>
  <c r="W54" i="31"/>
  <c r="U54" i="31"/>
  <c r="S54" i="31"/>
  <c r="BA53" i="31"/>
  <c r="AZ53" i="31"/>
  <c r="AY53" i="31"/>
  <c r="AX53" i="31"/>
  <c r="AU53" i="31"/>
  <c r="AT53" i="31"/>
  <c r="AS53" i="31"/>
  <c r="AR53" i="31"/>
  <c r="AO53" i="31"/>
  <c r="AN53" i="31"/>
  <c r="AM53" i="31"/>
  <c r="AL53" i="31"/>
  <c r="AI53" i="31"/>
  <c r="AH53" i="31"/>
  <c r="AG53" i="31"/>
  <c r="AF53" i="31"/>
  <c r="W53" i="31" a="1"/>
  <c r="W53" i="31"/>
  <c r="U53" i="31"/>
  <c r="S53" i="31"/>
  <c r="BA52" i="31"/>
  <c r="AZ52" i="31"/>
  <c r="AY52" i="31"/>
  <c r="AX52" i="31"/>
  <c r="AU52" i="31"/>
  <c r="AT52" i="31"/>
  <c r="AS52" i="31"/>
  <c r="AR52" i="31"/>
  <c r="AO52" i="31"/>
  <c r="AN52" i="31"/>
  <c r="AM52" i="31"/>
  <c r="AL52" i="31"/>
  <c r="AI52" i="31"/>
  <c r="AH52" i="31"/>
  <c r="AG52" i="31"/>
  <c r="AF52" i="31"/>
  <c r="W52" i="31" a="1"/>
  <c r="W52" i="31"/>
  <c r="M52" i="31"/>
  <c r="K52" i="31"/>
  <c r="O33" i="7" s="1"/>
  <c r="BA51" i="31"/>
  <c r="AZ51" i="31"/>
  <c r="AY51" i="31"/>
  <c r="AX51" i="31"/>
  <c r="AU51" i="31"/>
  <c r="AT51" i="31"/>
  <c r="AS51" i="31"/>
  <c r="AR51" i="31"/>
  <c r="AO51" i="31"/>
  <c r="AN51" i="31"/>
  <c r="AM51" i="31"/>
  <c r="AL51" i="31"/>
  <c r="AI51" i="31"/>
  <c r="AH51" i="31"/>
  <c r="AG51" i="31"/>
  <c r="AF51" i="31"/>
  <c r="W51" i="31" a="1"/>
  <c r="W51" i="31"/>
  <c r="M51" i="31"/>
  <c r="O50" i="7" s="1"/>
  <c r="K51" i="31"/>
  <c r="BA50" i="31"/>
  <c r="AZ50" i="31"/>
  <c r="AY50" i="31"/>
  <c r="AX50" i="31"/>
  <c r="AU50" i="31"/>
  <c r="AT50" i="31"/>
  <c r="AS50" i="31"/>
  <c r="AR50" i="31"/>
  <c r="AO50" i="31"/>
  <c r="AN50" i="31"/>
  <c r="AM50" i="31"/>
  <c r="AL50" i="31"/>
  <c r="AI50" i="31"/>
  <c r="AH50" i="31"/>
  <c r="AG50" i="31"/>
  <c r="AF50" i="31"/>
  <c r="W50" i="31" a="1"/>
  <c r="W50" i="31"/>
  <c r="M50" i="31"/>
  <c r="O49" i="7" s="1"/>
  <c r="K50" i="31"/>
  <c r="O31" i="7" s="1"/>
  <c r="BA49" i="31"/>
  <c r="AZ49" i="31"/>
  <c r="AY49" i="31"/>
  <c r="AX49" i="31"/>
  <c r="AU49" i="31"/>
  <c r="AT49" i="31"/>
  <c r="AS49" i="31"/>
  <c r="AR49" i="31"/>
  <c r="AO49" i="31"/>
  <c r="AN49" i="31"/>
  <c r="AM49" i="31"/>
  <c r="AL49" i="31"/>
  <c r="AI49" i="31"/>
  <c r="AH49" i="31"/>
  <c r="AG49" i="31"/>
  <c r="AF49" i="31"/>
  <c r="W49" i="31" a="1"/>
  <c r="W49" i="31"/>
  <c r="M49" i="31"/>
  <c r="K49" i="31"/>
  <c r="O30" i="7" s="1"/>
  <c r="BA48" i="31"/>
  <c r="AZ48" i="31"/>
  <c r="AY48" i="31"/>
  <c r="AX48" i="31"/>
  <c r="AU48" i="31"/>
  <c r="AT48" i="31"/>
  <c r="AS48" i="31"/>
  <c r="AR48" i="31"/>
  <c r="AO48" i="31"/>
  <c r="AN48" i="31"/>
  <c r="AM48" i="31"/>
  <c r="AL48" i="31"/>
  <c r="AI48" i="31"/>
  <c r="AH48" i="31"/>
  <c r="AG48" i="31"/>
  <c r="AF48" i="31"/>
  <c r="W48" i="31" a="1"/>
  <c r="W48" i="31"/>
  <c r="M48" i="31"/>
  <c r="K48" i="31"/>
  <c r="O29" i="7" s="1"/>
  <c r="BA47" i="31"/>
  <c r="AZ47" i="31"/>
  <c r="AY47" i="31"/>
  <c r="AX47" i="31"/>
  <c r="AU47" i="31"/>
  <c r="AT47" i="31"/>
  <c r="AS47" i="31"/>
  <c r="AR47" i="31"/>
  <c r="AO47" i="31"/>
  <c r="AN47" i="31"/>
  <c r="AM47" i="31"/>
  <c r="AL47" i="31"/>
  <c r="AI47" i="31"/>
  <c r="AH47" i="31"/>
  <c r="AG47" i="31"/>
  <c r="AF47" i="31"/>
  <c r="W47" i="31" a="1"/>
  <c r="W47" i="31"/>
  <c r="M47" i="31"/>
  <c r="X47" i="31" s="1"/>
  <c r="BA46" i="31"/>
  <c r="AZ46" i="31"/>
  <c r="AY46" i="31"/>
  <c r="AX46" i="31"/>
  <c r="AU46" i="31"/>
  <c r="AT46" i="31"/>
  <c r="AS46" i="31"/>
  <c r="AR46" i="31"/>
  <c r="AO46" i="31"/>
  <c r="AN46" i="31"/>
  <c r="AM46" i="31"/>
  <c r="AL46" i="31"/>
  <c r="AI46" i="31"/>
  <c r="AH46" i="31"/>
  <c r="AG46" i="31"/>
  <c r="AF46" i="31"/>
  <c r="W46" i="31" a="1"/>
  <c r="W46" i="31"/>
  <c r="M46" i="31"/>
  <c r="O45" i="7" s="1"/>
  <c r="BA45" i="31"/>
  <c r="AZ45" i="31"/>
  <c r="AY45" i="31"/>
  <c r="AX45" i="31"/>
  <c r="AU45" i="31"/>
  <c r="AT45" i="31"/>
  <c r="AS45" i="31"/>
  <c r="AR45" i="31"/>
  <c r="AO45" i="31"/>
  <c r="AN45" i="31"/>
  <c r="AM45" i="31"/>
  <c r="AL45" i="31"/>
  <c r="AI45" i="31"/>
  <c r="AH45" i="31"/>
  <c r="AG45" i="31"/>
  <c r="AF45" i="31"/>
  <c r="W45" i="31" a="1"/>
  <c r="W45" i="31"/>
  <c r="M45" i="31"/>
  <c r="O44" i="7" s="1"/>
  <c r="BA44" i="31"/>
  <c r="AZ44" i="31"/>
  <c r="AY44" i="31"/>
  <c r="AX44" i="31"/>
  <c r="AU44" i="31"/>
  <c r="AT44" i="31"/>
  <c r="AS44" i="31"/>
  <c r="AR44" i="31"/>
  <c r="AO44" i="31"/>
  <c r="AN44" i="31"/>
  <c r="AM44" i="31"/>
  <c r="AL44" i="31"/>
  <c r="AI44" i="31"/>
  <c r="AH44" i="31"/>
  <c r="AG44" i="31"/>
  <c r="AF44" i="31"/>
  <c r="W44" i="31" a="1"/>
  <c r="W44" i="31"/>
  <c r="M44" i="31"/>
  <c r="X44" i="31" s="1"/>
  <c r="BA43" i="31"/>
  <c r="AZ43" i="31"/>
  <c r="AY43" i="31"/>
  <c r="AX43" i="31"/>
  <c r="AU43" i="31"/>
  <c r="AT43" i="31"/>
  <c r="AS43" i="31"/>
  <c r="AR43" i="31"/>
  <c r="AO43" i="31"/>
  <c r="AN43" i="31"/>
  <c r="AM43" i="31"/>
  <c r="AL43" i="31"/>
  <c r="AI43" i="31"/>
  <c r="AH43" i="31"/>
  <c r="AG43" i="31"/>
  <c r="AF43" i="31"/>
  <c r="W43" i="31" a="1"/>
  <c r="W43" i="31"/>
  <c r="M43" i="31"/>
  <c r="O42" i="7" s="1"/>
  <c r="BA42" i="31"/>
  <c r="AZ42" i="31"/>
  <c r="AY42" i="31"/>
  <c r="AX42" i="31"/>
  <c r="AU42" i="31"/>
  <c r="AT42" i="31"/>
  <c r="AS42" i="31"/>
  <c r="AR42" i="31"/>
  <c r="AO42" i="31"/>
  <c r="AN42" i="31"/>
  <c r="AM42" i="31"/>
  <c r="AL42" i="31"/>
  <c r="AI42" i="31"/>
  <c r="AH42" i="31"/>
  <c r="AG42" i="31"/>
  <c r="AF42" i="31"/>
  <c r="W42" i="31" a="1"/>
  <c r="W42" i="31"/>
  <c r="M42" i="31"/>
  <c r="BA41" i="31"/>
  <c r="AZ41" i="31"/>
  <c r="AY41" i="31"/>
  <c r="AX41" i="31"/>
  <c r="AU41" i="31"/>
  <c r="AT41" i="31"/>
  <c r="AS41" i="31"/>
  <c r="AR41" i="31"/>
  <c r="AO41" i="31"/>
  <c r="AN41" i="31"/>
  <c r="AM41" i="31"/>
  <c r="AL41" i="31"/>
  <c r="AI41" i="31"/>
  <c r="AH41" i="31"/>
  <c r="AG41" i="31"/>
  <c r="AF41" i="31"/>
  <c r="W41" i="31" a="1"/>
  <c r="W41" i="31"/>
  <c r="K41" i="31"/>
  <c r="BA40" i="31"/>
  <c r="AZ40" i="31"/>
  <c r="AY40" i="31"/>
  <c r="AX40" i="31"/>
  <c r="AU40" i="31"/>
  <c r="AT40" i="31"/>
  <c r="AS40" i="31"/>
  <c r="AR40" i="31"/>
  <c r="AO40" i="31"/>
  <c r="AN40" i="31"/>
  <c r="AM40" i="31"/>
  <c r="AL40" i="31"/>
  <c r="AI40" i="31"/>
  <c r="AH40" i="31"/>
  <c r="AG40" i="31"/>
  <c r="AF40" i="31"/>
  <c r="W40" i="31" a="1"/>
  <c r="W40" i="31"/>
  <c r="K40" i="31"/>
  <c r="BA39" i="31"/>
  <c r="AZ39" i="31"/>
  <c r="AY39" i="31"/>
  <c r="AX39" i="31"/>
  <c r="AU39" i="31"/>
  <c r="AT39" i="31"/>
  <c r="AS39" i="31"/>
  <c r="AR39" i="31"/>
  <c r="AO39" i="31"/>
  <c r="AN39" i="31"/>
  <c r="AM39" i="31"/>
  <c r="AL39" i="31"/>
  <c r="AI39" i="31"/>
  <c r="AH39" i="31"/>
  <c r="AG39" i="31"/>
  <c r="AF39" i="31"/>
  <c r="W39" i="31" a="1"/>
  <c r="W39" i="31"/>
  <c r="K39" i="31"/>
  <c r="O26" i="7" s="1"/>
  <c r="BA38" i="31"/>
  <c r="AZ38" i="31"/>
  <c r="AY38" i="31"/>
  <c r="AX38" i="31"/>
  <c r="AU38" i="31"/>
  <c r="AT38" i="31"/>
  <c r="AS38" i="31"/>
  <c r="AR38" i="31"/>
  <c r="AO38" i="31"/>
  <c r="AN38" i="31"/>
  <c r="AM38" i="31"/>
  <c r="AL38" i="31"/>
  <c r="AI38" i="31"/>
  <c r="AH38" i="31"/>
  <c r="AG38" i="31"/>
  <c r="AF38" i="31"/>
  <c r="W38" i="31" a="1"/>
  <c r="W38" i="31"/>
  <c r="K38" i="31"/>
  <c r="X38" i="31" s="1"/>
  <c r="BA37" i="31"/>
  <c r="AZ37" i="31"/>
  <c r="AY37" i="31"/>
  <c r="AX37" i="31"/>
  <c r="AU37" i="31"/>
  <c r="AT37" i="31"/>
  <c r="AS37" i="31"/>
  <c r="AR37" i="31"/>
  <c r="AO37" i="31"/>
  <c r="AN37" i="31"/>
  <c r="AM37" i="31"/>
  <c r="AL37" i="31"/>
  <c r="AI37" i="31"/>
  <c r="AH37" i="31"/>
  <c r="AG37" i="31"/>
  <c r="AF37" i="31"/>
  <c r="W37" i="31" a="1"/>
  <c r="W37" i="31"/>
  <c r="K37" i="31"/>
  <c r="AC37" i="31" s="1"/>
  <c r="BA36" i="31"/>
  <c r="AZ36" i="31"/>
  <c r="AY36" i="31"/>
  <c r="AX36" i="31"/>
  <c r="AU36" i="31"/>
  <c r="AT36" i="31"/>
  <c r="AS36" i="31"/>
  <c r="AR36" i="31"/>
  <c r="AO36" i="31"/>
  <c r="AN36" i="31"/>
  <c r="AM36" i="31"/>
  <c r="AL36" i="31"/>
  <c r="AI36" i="31"/>
  <c r="AH36" i="31"/>
  <c r="AG36" i="31"/>
  <c r="AF36" i="31"/>
  <c r="W36" i="31" a="1"/>
  <c r="W36" i="31"/>
  <c r="K36" i="31"/>
  <c r="BA35" i="31"/>
  <c r="AZ35" i="31"/>
  <c r="AY35" i="31"/>
  <c r="AX35" i="31"/>
  <c r="AU35" i="31"/>
  <c r="AT35" i="31"/>
  <c r="AS35" i="31"/>
  <c r="AR35" i="31"/>
  <c r="AO35" i="31"/>
  <c r="AN35" i="31"/>
  <c r="AM35" i="31"/>
  <c r="AL35" i="31"/>
  <c r="AI35" i="31"/>
  <c r="AH35" i="31"/>
  <c r="AG35" i="31"/>
  <c r="AF35" i="31"/>
  <c r="W35" i="31" a="1"/>
  <c r="W35" i="31"/>
  <c r="O35" i="31"/>
  <c r="BA34" i="31"/>
  <c r="AZ34" i="31"/>
  <c r="AY34" i="31"/>
  <c r="AX34" i="31"/>
  <c r="AU34" i="31"/>
  <c r="AT34" i="31"/>
  <c r="AS34" i="31"/>
  <c r="AR34" i="31"/>
  <c r="AO34" i="31"/>
  <c r="AN34" i="31"/>
  <c r="AM34" i="31"/>
  <c r="AL34" i="31"/>
  <c r="AI34" i="31"/>
  <c r="AH34" i="31"/>
  <c r="AG34" i="31"/>
  <c r="AF34" i="31"/>
  <c r="W34" i="31" a="1"/>
  <c r="W34" i="31"/>
  <c r="O34" i="31"/>
  <c r="AC33" i="31" s="1"/>
  <c r="BA33" i="31"/>
  <c r="AZ33" i="31"/>
  <c r="AY33" i="31"/>
  <c r="AX33" i="31"/>
  <c r="AU33" i="31"/>
  <c r="AT33" i="31"/>
  <c r="AS33" i="31"/>
  <c r="AR33" i="31"/>
  <c r="AO33" i="31"/>
  <c r="AN33" i="31"/>
  <c r="AM33" i="31"/>
  <c r="AL33" i="31"/>
  <c r="AI33" i="31"/>
  <c r="AH33" i="31"/>
  <c r="AG33" i="31"/>
  <c r="AF33" i="31"/>
  <c r="W33" i="31" a="1"/>
  <c r="W33" i="31"/>
  <c r="O33" i="31"/>
  <c r="BA32" i="31"/>
  <c r="AZ32" i="31"/>
  <c r="AY32" i="31"/>
  <c r="AX32" i="31"/>
  <c r="AU32" i="31"/>
  <c r="AT32" i="31"/>
  <c r="AS32" i="31"/>
  <c r="AR32" i="31"/>
  <c r="AO32" i="31"/>
  <c r="AN32" i="31"/>
  <c r="AM32" i="31"/>
  <c r="AL32" i="31"/>
  <c r="AI32" i="31"/>
  <c r="AH32" i="31"/>
  <c r="AG32" i="31"/>
  <c r="AF32" i="31"/>
  <c r="W32" i="31" a="1"/>
  <c r="W32" i="31"/>
  <c r="O32" i="31"/>
  <c r="BA31" i="31"/>
  <c r="AZ31" i="31"/>
  <c r="AY31" i="31"/>
  <c r="AX31" i="31"/>
  <c r="AU31" i="31"/>
  <c r="AT31" i="31"/>
  <c r="AS31" i="31"/>
  <c r="AR31" i="31"/>
  <c r="AO31" i="31"/>
  <c r="AN31" i="31"/>
  <c r="AM31" i="31"/>
  <c r="AL31" i="31"/>
  <c r="AI31" i="31"/>
  <c r="AH31" i="31"/>
  <c r="AG31" i="31"/>
  <c r="AF31" i="31"/>
  <c r="W31" i="31" a="1"/>
  <c r="W31" i="31"/>
  <c r="O31" i="31"/>
  <c r="AC31" i="31" s="1"/>
  <c r="BA30" i="31"/>
  <c r="AZ30" i="31"/>
  <c r="AY30" i="31"/>
  <c r="AX30" i="31"/>
  <c r="AU30" i="31"/>
  <c r="AT30" i="31"/>
  <c r="AS30" i="31"/>
  <c r="AR30" i="31"/>
  <c r="AO30" i="31"/>
  <c r="AN30" i="31"/>
  <c r="AM30" i="31"/>
  <c r="AL30" i="31"/>
  <c r="AI30" i="31"/>
  <c r="AH30" i="31"/>
  <c r="AG30" i="31"/>
  <c r="AF30" i="31"/>
  <c r="W30" i="31" a="1"/>
  <c r="W30" i="31"/>
  <c r="O30" i="31"/>
  <c r="AC29" i="31" s="1"/>
  <c r="BA29" i="31"/>
  <c r="AZ29" i="31"/>
  <c r="AY29" i="31"/>
  <c r="AX29" i="31"/>
  <c r="AU29" i="31"/>
  <c r="AT29" i="31"/>
  <c r="AS29" i="31"/>
  <c r="AR29" i="31"/>
  <c r="AO29" i="31"/>
  <c r="AN29" i="31"/>
  <c r="AM29" i="31"/>
  <c r="AL29" i="31"/>
  <c r="AI29" i="31"/>
  <c r="AH29" i="31"/>
  <c r="AG29" i="31"/>
  <c r="AF29" i="31"/>
  <c r="W29" i="31" a="1"/>
  <c r="W29" i="31"/>
  <c r="O29" i="31"/>
  <c r="O63" i="7" s="1"/>
  <c r="BA28" i="31"/>
  <c r="AZ28" i="31"/>
  <c r="AY28" i="31"/>
  <c r="AX28" i="31"/>
  <c r="AU28" i="31"/>
  <c r="AT28" i="31"/>
  <c r="AS28" i="31"/>
  <c r="AR28" i="31"/>
  <c r="AO28" i="31"/>
  <c r="AN28" i="31"/>
  <c r="AM28" i="31"/>
  <c r="AL28" i="31"/>
  <c r="AI28" i="31"/>
  <c r="AH28" i="31"/>
  <c r="AG28" i="31"/>
  <c r="AF28" i="31"/>
  <c r="W28" i="31" a="1"/>
  <c r="W28" i="31"/>
  <c r="O28" i="31"/>
  <c r="O62" i="7" s="1"/>
  <c r="BA27" i="31"/>
  <c r="AZ27" i="31"/>
  <c r="AY27" i="31"/>
  <c r="AX27" i="31"/>
  <c r="AU27" i="31"/>
  <c r="AT27" i="31"/>
  <c r="AS27" i="31"/>
  <c r="AR27" i="31"/>
  <c r="AO27" i="31"/>
  <c r="AN27" i="31"/>
  <c r="AM27" i="31"/>
  <c r="AL27" i="31"/>
  <c r="AI27" i="31"/>
  <c r="AH27" i="31"/>
  <c r="AG27" i="31"/>
  <c r="AF27" i="31"/>
  <c r="W27" i="31" a="1"/>
  <c r="W27" i="31"/>
  <c r="O27" i="31"/>
  <c r="BA26" i="31"/>
  <c r="AZ26" i="31"/>
  <c r="AY26" i="31"/>
  <c r="AX26" i="31"/>
  <c r="AU26" i="31"/>
  <c r="AT26" i="31"/>
  <c r="AS26" i="31"/>
  <c r="AR26" i="31"/>
  <c r="AO26" i="31"/>
  <c r="AN26" i="31"/>
  <c r="AM26" i="31"/>
  <c r="AL26" i="31"/>
  <c r="AI26" i="31"/>
  <c r="AH26" i="31"/>
  <c r="AG26" i="31"/>
  <c r="AF26" i="31"/>
  <c r="W26" i="31" a="1"/>
  <c r="W26" i="31"/>
  <c r="O26" i="31"/>
  <c r="O60" i="7" s="1"/>
  <c r="BA25" i="31"/>
  <c r="AZ25" i="31"/>
  <c r="AY25" i="31"/>
  <c r="AX25" i="31"/>
  <c r="AU25" i="31"/>
  <c r="AT25" i="31"/>
  <c r="AS25" i="31"/>
  <c r="AR25" i="31"/>
  <c r="AO25" i="31"/>
  <c r="AN25" i="31"/>
  <c r="AM25" i="31"/>
  <c r="AL25" i="31"/>
  <c r="AI25" i="31"/>
  <c r="AH25" i="31"/>
  <c r="AG25" i="31"/>
  <c r="AF25" i="31"/>
  <c r="W25" i="31" a="1"/>
  <c r="W25" i="31"/>
  <c r="O25" i="31"/>
  <c r="BA24" i="31"/>
  <c r="AZ24" i="31"/>
  <c r="AY24" i="31"/>
  <c r="AX24" i="31"/>
  <c r="AU24" i="31"/>
  <c r="AT24" i="31"/>
  <c r="AS24" i="31"/>
  <c r="AR24" i="31"/>
  <c r="AO24" i="31"/>
  <c r="AN24" i="31"/>
  <c r="AM24" i="31"/>
  <c r="AL24" i="31"/>
  <c r="AI24" i="31"/>
  <c r="AH24" i="31"/>
  <c r="AG24" i="31"/>
  <c r="AF24" i="31"/>
  <c r="W24" i="31" a="1"/>
  <c r="W24" i="31"/>
  <c r="Q24" i="31"/>
  <c r="I24" i="31"/>
  <c r="O15" i="7" s="1"/>
  <c r="BA23" i="31"/>
  <c r="AZ23" i="31"/>
  <c r="AY23" i="31"/>
  <c r="AX23" i="31"/>
  <c r="AU23" i="31"/>
  <c r="AT23" i="31"/>
  <c r="AS23" i="31"/>
  <c r="AR23" i="31"/>
  <c r="AO23" i="31"/>
  <c r="AN23" i="31"/>
  <c r="AM23" i="31"/>
  <c r="AL23" i="31"/>
  <c r="AI23" i="31"/>
  <c r="AH23" i="31"/>
  <c r="AG23" i="31"/>
  <c r="AF23" i="31"/>
  <c r="W23" i="31" a="1"/>
  <c r="W23" i="31"/>
  <c r="Q23" i="31"/>
  <c r="O103" i="7" s="1"/>
  <c r="I23" i="31"/>
  <c r="BA22" i="31"/>
  <c r="AZ22" i="31"/>
  <c r="AY22" i="31"/>
  <c r="AX22" i="31"/>
  <c r="AU22" i="31"/>
  <c r="AT22" i="31"/>
  <c r="AS22" i="31"/>
  <c r="AR22" i="31"/>
  <c r="AO22" i="31"/>
  <c r="AN22" i="31"/>
  <c r="AM22" i="31"/>
  <c r="AL22" i="31"/>
  <c r="AI22" i="31"/>
  <c r="AH22" i="31"/>
  <c r="AG22" i="31"/>
  <c r="AF22" i="31"/>
  <c r="W22" i="31" a="1"/>
  <c r="W22" i="31"/>
  <c r="Q22" i="31"/>
  <c r="O102" i="7" s="1"/>
  <c r="I22" i="31"/>
  <c r="O13" i="7" s="1"/>
  <c r="BA21" i="31"/>
  <c r="AZ21" i="31"/>
  <c r="AY21" i="31"/>
  <c r="AX21" i="31"/>
  <c r="AU21" i="31"/>
  <c r="AT21" i="31"/>
  <c r="AS21" i="31"/>
  <c r="AR21" i="31"/>
  <c r="AO21" i="31"/>
  <c r="AN21" i="31"/>
  <c r="AM21" i="31"/>
  <c r="AL21" i="31"/>
  <c r="AI21" i="31"/>
  <c r="AH21" i="31"/>
  <c r="AG21" i="31"/>
  <c r="AF21" i="31"/>
  <c r="W21" i="31" a="1"/>
  <c r="W21" i="31"/>
  <c r="Q21" i="31"/>
  <c r="O101" i="7" s="1"/>
  <c r="I21" i="31"/>
  <c r="O12" i="7" s="1"/>
  <c r="BA20" i="31"/>
  <c r="AZ20" i="31"/>
  <c r="AY20" i="31"/>
  <c r="AX20" i="31"/>
  <c r="AU20" i="31"/>
  <c r="AT20" i="31"/>
  <c r="AS20" i="31"/>
  <c r="AR20" i="31"/>
  <c r="AO20" i="31"/>
  <c r="AN20" i="31"/>
  <c r="AM20" i="31"/>
  <c r="AL20" i="31"/>
  <c r="AI20" i="31"/>
  <c r="AH20" i="31"/>
  <c r="AG20" i="31"/>
  <c r="AF20" i="31"/>
  <c r="W20" i="31" a="1"/>
  <c r="W20" i="31"/>
  <c r="Q20" i="31"/>
  <c r="O100" i="7" s="1"/>
  <c r="I20" i="31"/>
  <c r="O11" i="7" s="1"/>
  <c r="BA19" i="31"/>
  <c r="AZ19" i="31"/>
  <c r="AY19" i="31"/>
  <c r="AX19" i="31"/>
  <c r="AU19" i="31"/>
  <c r="AT19" i="31"/>
  <c r="AS19" i="31"/>
  <c r="AR19" i="31"/>
  <c r="AO19" i="31"/>
  <c r="AN19" i="31"/>
  <c r="AM19" i="31"/>
  <c r="AL19" i="31"/>
  <c r="AI19" i="31"/>
  <c r="AH19" i="31"/>
  <c r="AG19" i="31"/>
  <c r="AF19" i="31"/>
  <c r="W19" i="31" a="1"/>
  <c r="W19" i="31"/>
  <c r="Q19" i="31"/>
  <c r="O99" i="7" s="1"/>
  <c r="I19" i="31"/>
  <c r="BA18" i="31"/>
  <c r="AZ18" i="31"/>
  <c r="AY18" i="31"/>
  <c r="AX18" i="31"/>
  <c r="AU18" i="31"/>
  <c r="AT18" i="31"/>
  <c r="AS18" i="31"/>
  <c r="AR18" i="31"/>
  <c r="AO18" i="31"/>
  <c r="AN18" i="31"/>
  <c r="AM18" i="31"/>
  <c r="AL18" i="31"/>
  <c r="AI18" i="31"/>
  <c r="AH18" i="31"/>
  <c r="AG18" i="31"/>
  <c r="AF18" i="31"/>
  <c r="W18" i="31" a="1"/>
  <c r="W18" i="31"/>
  <c r="Q18" i="31"/>
  <c r="O98" i="7" s="1"/>
  <c r="I18" i="31"/>
  <c r="O9" i="7" s="1"/>
  <c r="BA17" i="31"/>
  <c r="AZ17" i="31"/>
  <c r="AY17" i="31"/>
  <c r="AX17" i="31"/>
  <c r="AU17" i="31"/>
  <c r="AT17" i="31"/>
  <c r="AS17" i="31"/>
  <c r="AR17" i="31"/>
  <c r="AO17" i="31"/>
  <c r="AN17" i="31"/>
  <c r="AM17" i="31"/>
  <c r="AL17" i="31"/>
  <c r="AI17" i="31"/>
  <c r="AH17" i="31"/>
  <c r="AG17" i="31"/>
  <c r="AF17" i="31"/>
  <c r="W17" i="31" a="1"/>
  <c r="W17" i="31"/>
  <c r="Q17" i="31"/>
  <c r="O97" i="7" s="1"/>
  <c r="I17" i="31"/>
  <c r="O8" i="7" s="1"/>
  <c r="BA16" i="31"/>
  <c r="AZ16" i="31"/>
  <c r="AY16" i="31"/>
  <c r="AX16" i="31"/>
  <c r="AU16" i="31"/>
  <c r="AT16" i="31"/>
  <c r="AS16" i="31"/>
  <c r="AR16" i="31"/>
  <c r="AO16" i="31"/>
  <c r="AN16" i="31"/>
  <c r="AM16" i="31"/>
  <c r="AL16" i="31"/>
  <c r="AI16" i="31"/>
  <c r="AH16" i="31"/>
  <c r="AG16" i="31"/>
  <c r="AF16" i="31"/>
  <c r="W16" i="31" a="1"/>
  <c r="W16" i="31"/>
  <c r="Q16" i="31"/>
  <c r="O96" i="7" s="1"/>
  <c r="I16" i="31"/>
  <c r="BA15" i="31"/>
  <c r="AZ15" i="31"/>
  <c r="AY15" i="31"/>
  <c r="AX15" i="31"/>
  <c r="AU15" i="31"/>
  <c r="AT15" i="31"/>
  <c r="AS15" i="31"/>
  <c r="AR15" i="31"/>
  <c r="AO15" i="31"/>
  <c r="AN15" i="31"/>
  <c r="AM15" i="31"/>
  <c r="AL15" i="31"/>
  <c r="AI15" i="31"/>
  <c r="AH15" i="31"/>
  <c r="AG15" i="31"/>
  <c r="AF15" i="31"/>
  <c r="W15" i="31" a="1"/>
  <c r="W15" i="31"/>
  <c r="Q15" i="31"/>
  <c r="I15" i="31"/>
  <c r="BA14" i="31"/>
  <c r="AZ14" i="31"/>
  <c r="AY14" i="31"/>
  <c r="AX14" i="31"/>
  <c r="AU14" i="31"/>
  <c r="AT14" i="31"/>
  <c r="AS14" i="31"/>
  <c r="AR14" i="31"/>
  <c r="AO14" i="31"/>
  <c r="AN14" i="31"/>
  <c r="AM14" i="31"/>
  <c r="AL14" i="31"/>
  <c r="AI14" i="31"/>
  <c r="AH14" i="31"/>
  <c r="AG14" i="31"/>
  <c r="AF14" i="31"/>
  <c r="W14" i="31" a="1"/>
  <c r="W14" i="31"/>
  <c r="Q14" i="31"/>
  <c r="I14" i="31"/>
  <c r="BA13" i="31"/>
  <c r="AZ13" i="31"/>
  <c r="AY13" i="31"/>
  <c r="AX13" i="31"/>
  <c r="AU13" i="31"/>
  <c r="AT13" i="31"/>
  <c r="AS13" i="31"/>
  <c r="AR13" i="31"/>
  <c r="AO13" i="31"/>
  <c r="AN13" i="31"/>
  <c r="AM13" i="31"/>
  <c r="AL13" i="31"/>
  <c r="AI13" i="31"/>
  <c r="AH13" i="31"/>
  <c r="AG13" i="31"/>
  <c r="AF13" i="31"/>
  <c r="W13" i="31" a="1"/>
  <c r="W13" i="31"/>
  <c r="Q13" i="31"/>
  <c r="I13" i="31"/>
  <c r="BA12" i="31"/>
  <c r="AZ12" i="31"/>
  <c r="AY12" i="31"/>
  <c r="AX12" i="31"/>
  <c r="AU12" i="31"/>
  <c r="AT12" i="31"/>
  <c r="AS12" i="31"/>
  <c r="AR12" i="31"/>
  <c r="AO12" i="31"/>
  <c r="AN12" i="31"/>
  <c r="AM12" i="31"/>
  <c r="AL12" i="31"/>
  <c r="AI12" i="31"/>
  <c r="AH12" i="31"/>
  <c r="AG12" i="31"/>
  <c r="AF12" i="31"/>
  <c r="W12" i="31" a="1"/>
  <c r="W12" i="31"/>
  <c r="Q12" i="31"/>
  <c r="O92" i="7" s="1"/>
  <c r="I12" i="31"/>
  <c r="BA11" i="31"/>
  <c r="AZ11" i="31"/>
  <c r="AY11" i="31"/>
  <c r="AX11" i="31"/>
  <c r="AU11" i="31"/>
  <c r="AT11" i="31"/>
  <c r="AS11" i="31"/>
  <c r="AR11" i="31"/>
  <c r="AO11" i="31"/>
  <c r="AN11" i="31"/>
  <c r="AM11" i="31"/>
  <c r="AL11" i="31"/>
  <c r="AI11" i="31"/>
  <c r="AH11" i="31"/>
  <c r="AG11" i="31"/>
  <c r="AF11" i="31"/>
  <c r="W11" i="31" a="1"/>
  <c r="W11" i="31"/>
  <c r="Q11" i="31"/>
  <c r="O91" i="7" s="1"/>
  <c r="I11" i="31"/>
  <c r="O7" i="7" s="1"/>
  <c r="BA10" i="31"/>
  <c r="AZ10" i="31"/>
  <c r="AY10" i="31"/>
  <c r="AX10" i="31"/>
  <c r="AU10" i="31"/>
  <c r="AT10" i="31"/>
  <c r="AS10" i="31"/>
  <c r="AR10" i="31"/>
  <c r="AO10" i="31"/>
  <c r="AN10" i="31"/>
  <c r="AM10" i="31"/>
  <c r="AL10" i="31"/>
  <c r="AI10" i="31"/>
  <c r="AH10" i="31"/>
  <c r="AG10" i="31"/>
  <c r="AF10" i="31"/>
  <c r="W10" i="31" a="1"/>
  <c r="W10" i="31"/>
  <c r="Q10" i="31"/>
  <c r="I10" i="31"/>
  <c r="O6" i="7" s="1"/>
  <c r="BA9" i="31"/>
  <c r="AZ9" i="31"/>
  <c r="AY9" i="31"/>
  <c r="AX9" i="31"/>
  <c r="AU9" i="31"/>
  <c r="AT9" i="31"/>
  <c r="AS9" i="31"/>
  <c r="AR9" i="31"/>
  <c r="AO9" i="31"/>
  <c r="AN9" i="31"/>
  <c r="AM9" i="31"/>
  <c r="AL9" i="31"/>
  <c r="AI9" i="31"/>
  <c r="AH9" i="31"/>
  <c r="AG9" i="31"/>
  <c r="AF9" i="31"/>
  <c r="W9" i="31" a="1"/>
  <c r="W9" i="31"/>
  <c r="Q9" i="31"/>
  <c r="O89" i="7" s="1"/>
  <c r="I9" i="31"/>
  <c r="O5" i="7" s="1"/>
  <c r="BA8" i="31"/>
  <c r="AZ8" i="31"/>
  <c r="AY8" i="31"/>
  <c r="AX8" i="31"/>
  <c r="AU8" i="31"/>
  <c r="AT8" i="31"/>
  <c r="AS8" i="31"/>
  <c r="AR8" i="31"/>
  <c r="AL8" i="31"/>
  <c r="AI8" i="31"/>
  <c r="AH8" i="31"/>
  <c r="AG8" i="31"/>
  <c r="AF8" i="31"/>
  <c r="W8" i="31" a="1"/>
  <c r="W8" i="31"/>
  <c r="Q8" i="31"/>
  <c r="I8" i="31"/>
  <c r="BA7" i="31"/>
  <c r="AZ7" i="31"/>
  <c r="AY7" i="31"/>
  <c r="AX7" i="31"/>
  <c r="AU7" i="31"/>
  <c r="AT7" i="31"/>
  <c r="AS7" i="31"/>
  <c r="AR7" i="31"/>
  <c r="AL7" i="31"/>
  <c r="AI7" i="31"/>
  <c r="AH7" i="31"/>
  <c r="AG7" i="31"/>
  <c r="AF7" i="31"/>
  <c r="W7" i="31" a="1"/>
  <c r="W7" i="31"/>
  <c r="Q7" i="31"/>
  <c r="I7" i="31"/>
  <c r="O3" i="7" s="1"/>
  <c r="AW6" i="31" a="1"/>
  <c r="AW6" i="31" s="1"/>
  <c r="AQ6" i="31" a="1"/>
  <c r="AQ6" i="31" s="1"/>
  <c r="AU6" i="31" s="1"/>
  <c r="AK6" i="31" a="1"/>
  <c r="AK6" i="31" s="1"/>
  <c r="AO6" i="31" s="1"/>
  <c r="AE6" i="31" a="1"/>
  <c r="AE6" i="31" s="1"/>
  <c r="AH6" i="31" s="1"/>
  <c r="W6" i="31" a="1"/>
  <c r="W6" i="31"/>
  <c r="Q6" i="31"/>
  <c r="O86" i="7" s="1"/>
  <c r="I6" i="31"/>
  <c r="O2" i="7" s="1"/>
  <c r="V92" i="30"/>
  <c r="T92" i="30"/>
  <c r="R92" i="30"/>
  <c r="P92" i="30"/>
  <c r="N92" i="30"/>
  <c r="L92" i="30"/>
  <c r="J92" i="30"/>
  <c r="H92" i="30"/>
  <c r="V91" i="30"/>
  <c r="T91" i="30"/>
  <c r="R91" i="30"/>
  <c r="P91" i="30"/>
  <c r="N91" i="30"/>
  <c r="L91" i="30"/>
  <c r="J91" i="30"/>
  <c r="H91" i="30"/>
  <c r="V90" i="30"/>
  <c r="T90" i="30"/>
  <c r="M26" i="11" s="1"/>
  <c r="R90" i="30"/>
  <c r="P90" i="30"/>
  <c r="N90" i="30"/>
  <c r="L90" i="30"/>
  <c r="J90" i="30"/>
  <c r="H90" i="30"/>
  <c r="M12" i="11" s="1"/>
  <c r="R86" i="30"/>
  <c r="H86" i="30"/>
  <c r="AN83" i="30"/>
  <c r="AN82" i="30"/>
  <c r="AN81" i="30"/>
  <c r="W81" i="30"/>
  <c r="U81" i="30"/>
  <c r="S81" i="30"/>
  <c r="Q81" i="30"/>
  <c r="N116" i="7" s="1"/>
  <c r="O81" i="30"/>
  <c r="M81" i="30"/>
  <c r="K81" i="30"/>
  <c r="I81" i="30"/>
  <c r="AN80" i="30"/>
  <c r="W80" i="30"/>
  <c r="U80" i="30"/>
  <c r="S80" i="30"/>
  <c r="Q80" i="30"/>
  <c r="N115" i="7" s="1"/>
  <c r="O80" i="30"/>
  <c r="M80" i="30"/>
  <c r="K80" i="30"/>
  <c r="I80" i="30"/>
  <c r="W79" i="30"/>
  <c r="U79" i="30"/>
  <c r="S79" i="30"/>
  <c r="Q79" i="30"/>
  <c r="O79" i="30"/>
  <c r="M79" i="30"/>
  <c r="K79" i="30"/>
  <c r="I79" i="30"/>
  <c r="W78" i="30"/>
  <c r="W82" i="30"/>
  <c r="U78" i="30"/>
  <c r="S78" i="30"/>
  <c r="Q78" i="30"/>
  <c r="N113" i="7" s="1"/>
  <c r="O78" i="30"/>
  <c r="M78" i="30"/>
  <c r="K78" i="30"/>
  <c r="I78" i="30"/>
  <c r="W76" i="30" a="1"/>
  <c r="W76" i="30"/>
  <c r="U76" i="30"/>
  <c r="S76" i="30"/>
  <c r="Q76" i="30"/>
  <c r="N111" i="7" s="1"/>
  <c r="O76" i="30"/>
  <c r="N76" i="7" s="1"/>
  <c r="M76" i="30"/>
  <c r="N58" i="7" s="1"/>
  <c r="K76" i="30"/>
  <c r="N40" i="7" s="1"/>
  <c r="I76" i="30"/>
  <c r="N22" i="7" s="1"/>
  <c r="BA75" i="30"/>
  <c r="AZ75" i="30"/>
  <c r="AY75" i="30"/>
  <c r="AX75" i="30"/>
  <c r="AU75" i="30"/>
  <c r="AT75" i="30"/>
  <c r="AS75" i="30"/>
  <c r="AR75" i="30"/>
  <c r="AO75" i="30"/>
  <c r="AN75" i="30"/>
  <c r="AM75" i="30"/>
  <c r="AL75" i="30"/>
  <c r="AI75" i="30"/>
  <c r="AH75" i="30"/>
  <c r="AG75" i="30"/>
  <c r="AF75" i="30"/>
  <c r="W75" i="30" a="1"/>
  <c r="W75" i="30"/>
  <c r="U75" i="30"/>
  <c r="S75" i="30"/>
  <c r="Q75" i="30"/>
  <c r="N110" i="7" s="1"/>
  <c r="O75" i="30"/>
  <c r="N75" i="7" s="1"/>
  <c r="M75" i="30"/>
  <c r="N57" i="7" s="1"/>
  <c r="K75" i="30"/>
  <c r="N39" i="7" s="1"/>
  <c r="I75" i="30"/>
  <c r="N21" i="7" s="1"/>
  <c r="BA74" i="30"/>
  <c r="AZ74" i="30"/>
  <c r="AY74" i="30"/>
  <c r="AX74" i="30"/>
  <c r="AU74" i="30"/>
  <c r="AT74" i="30"/>
  <c r="AS74" i="30"/>
  <c r="AR74" i="30"/>
  <c r="AO74" i="30"/>
  <c r="AN74" i="30"/>
  <c r="AM74" i="30"/>
  <c r="AL74" i="30"/>
  <c r="AI74" i="30"/>
  <c r="AH74" i="30"/>
  <c r="AG74" i="30"/>
  <c r="AF74" i="30"/>
  <c r="W74" i="30" a="1"/>
  <c r="W74" i="30"/>
  <c r="U74" i="30"/>
  <c r="S74" i="30"/>
  <c r="Q74" i="30"/>
  <c r="N109" i="7" s="1"/>
  <c r="O74" i="30"/>
  <c r="N74" i="7" s="1"/>
  <c r="M74" i="30"/>
  <c r="N56" i="7" s="1"/>
  <c r="K74" i="30"/>
  <c r="N38" i="7" s="1"/>
  <c r="I74" i="30"/>
  <c r="N20" i="7" s="1"/>
  <c r="BA73" i="30"/>
  <c r="AZ73" i="30"/>
  <c r="AY73" i="30"/>
  <c r="AX73" i="30"/>
  <c r="AU73" i="30"/>
  <c r="AT73" i="30"/>
  <c r="AS73" i="30"/>
  <c r="AR73" i="30"/>
  <c r="AO73" i="30"/>
  <c r="AN73" i="30"/>
  <c r="AM73" i="30"/>
  <c r="AL73" i="30"/>
  <c r="AI73" i="30"/>
  <c r="AH73" i="30"/>
  <c r="AG73" i="30"/>
  <c r="AF73" i="30"/>
  <c r="W73" i="30" a="1"/>
  <c r="W73" i="30"/>
  <c r="U73" i="30"/>
  <c r="S73" i="30"/>
  <c r="Q73" i="30"/>
  <c r="N108" i="7" s="1"/>
  <c r="O73" i="30"/>
  <c r="N73" i="7" s="1"/>
  <c r="M73" i="30"/>
  <c r="N55" i="7" s="1"/>
  <c r="K73" i="30"/>
  <c r="N37" i="7" s="1"/>
  <c r="I73" i="30"/>
  <c r="N19" i="7" s="1"/>
  <c r="BA72" i="30"/>
  <c r="AZ72" i="30"/>
  <c r="AY72" i="30"/>
  <c r="AX72" i="30"/>
  <c r="AU72" i="30"/>
  <c r="AT72" i="30"/>
  <c r="AS72" i="30"/>
  <c r="AR72" i="30"/>
  <c r="AO72" i="30"/>
  <c r="AN72" i="30"/>
  <c r="AM72" i="30"/>
  <c r="AL72" i="30"/>
  <c r="AI72" i="30"/>
  <c r="AH72" i="30"/>
  <c r="AG72" i="30"/>
  <c r="AF72" i="30"/>
  <c r="W72" i="30" a="1"/>
  <c r="W72" i="30"/>
  <c r="U72" i="30"/>
  <c r="S72" i="30"/>
  <c r="Q72" i="30"/>
  <c r="N107" i="7" s="1"/>
  <c r="O72" i="30"/>
  <c r="N72" i="7" s="1"/>
  <c r="M72" i="30"/>
  <c r="N54" i="7" s="1"/>
  <c r="K72" i="30"/>
  <c r="N36" i="7" s="1"/>
  <c r="I72" i="30"/>
  <c r="N18" i="7" s="1"/>
  <c r="BA71" i="30"/>
  <c r="AZ71" i="30"/>
  <c r="AY71" i="30"/>
  <c r="AX71" i="30"/>
  <c r="AU71" i="30"/>
  <c r="AT71" i="30"/>
  <c r="AS71" i="30"/>
  <c r="AR71" i="30"/>
  <c r="AO71" i="30"/>
  <c r="AN71" i="30"/>
  <c r="AM71" i="30"/>
  <c r="AL71" i="30"/>
  <c r="AI71" i="30"/>
  <c r="AH71" i="30"/>
  <c r="AG71" i="30"/>
  <c r="AF71" i="30"/>
  <c r="W71" i="30" a="1"/>
  <c r="W71" i="30"/>
  <c r="U71" i="30"/>
  <c r="S71" i="30"/>
  <c r="Q71" i="30"/>
  <c r="N106" i="7" s="1"/>
  <c r="O71" i="30"/>
  <c r="N71" i="7" s="1"/>
  <c r="M71" i="30"/>
  <c r="N53" i="7" s="1"/>
  <c r="K71" i="30"/>
  <c r="N35" i="7" s="1"/>
  <c r="I71" i="30"/>
  <c r="N17" i="7" s="1"/>
  <c r="BA70" i="30"/>
  <c r="AZ70" i="30"/>
  <c r="AY70" i="30"/>
  <c r="AX70" i="30"/>
  <c r="AU70" i="30"/>
  <c r="AT70" i="30"/>
  <c r="AS70" i="30"/>
  <c r="AR70" i="30"/>
  <c r="AO70" i="30"/>
  <c r="AN70" i="30"/>
  <c r="AM70" i="30"/>
  <c r="AL70" i="30"/>
  <c r="AI70" i="30"/>
  <c r="AH70" i="30"/>
  <c r="AG70" i="30"/>
  <c r="AF70" i="30"/>
  <c r="W70" i="30" a="1"/>
  <c r="W70" i="30"/>
  <c r="U70" i="30"/>
  <c r="S70" i="30"/>
  <c r="O70" i="30"/>
  <c r="N70" i="7" s="1"/>
  <c r="M70" i="30"/>
  <c r="N52" i="7" s="1"/>
  <c r="K70" i="30"/>
  <c r="N34" i="7" s="1"/>
  <c r="I70" i="30"/>
  <c r="N16" i="7" s="1"/>
  <c r="BA69" i="30"/>
  <c r="AZ69" i="30"/>
  <c r="AY69" i="30"/>
  <c r="AX69" i="30"/>
  <c r="AU69" i="30"/>
  <c r="AT69" i="30"/>
  <c r="AS69" i="30"/>
  <c r="AR69" i="30"/>
  <c r="AO69" i="30"/>
  <c r="AN69" i="30"/>
  <c r="AM69" i="30"/>
  <c r="AL69" i="30"/>
  <c r="AI69" i="30"/>
  <c r="AH69" i="30"/>
  <c r="AG69" i="30"/>
  <c r="AF69" i="30"/>
  <c r="W69" i="30" a="1"/>
  <c r="W69" i="30"/>
  <c r="U69" i="30"/>
  <c r="S69" i="30"/>
  <c r="BA68" i="30"/>
  <c r="AZ68" i="30"/>
  <c r="AY68" i="30"/>
  <c r="AX68" i="30"/>
  <c r="AU68" i="30"/>
  <c r="AT68" i="30"/>
  <c r="AS68" i="30"/>
  <c r="AR68" i="30"/>
  <c r="AO68" i="30"/>
  <c r="AN68" i="30"/>
  <c r="AM68" i="30"/>
  <c r="AL68" i="30"/>
  <c r="AI68" i="30"/>
  <c r="AH68" i="30"/>
  <c r="AG68" i="30"/>
  <c r="AF68" i="30"/>
  <c r="W68" i="30" a="1"/>
  <c r="W68" i="30"/>
  <c r="U68" i="30"/>
  <c r="S68" i="30"/>
  <c r="BA67" i="30"/>
  <c r="AZ67" i="30"/>
  <c r="AY67" i="30"/>
  <c r="AX67" i="30"/>
  <c r="AU67" i="30"/>
  <c r="AT67" i="30"/>
  <c r="AS67" i="30"/>
  <c r="AR67" i="30"/>
  <c r="AO67" i="30"/>
  <c r="AN67" i="30"/>
  <c r="AM67" i="30"/>
  <c r="AL67" i="30"/>
  <c r="AI67" i="30"/>
  <c r="AH67" i="30"/>
  <c r="AG67" i="30"/>
  <c r="AF67" i="30"/>
  <c r="W67" i="30" a="1"/>
  <c r="W67" i="30"/>
  <c r="U67" i="30"/>
  <c r="S67" i="30"/>
  <c r="BA66" i="30"/>
  <c r="AZ66" i="30"/>
  <c r="AY66" i="30"/>
  <c r="AX66" i="30"/>
  <c r="AU66" i="30"/>
  <c r="AT66" i="30"/>
  <c r="AS66" i="30"/>
  <c r="AR66" i="30"/>
  <c r="AO66" i="30"/>
  <c r="AN66" i="30"/>
  <c r="AM66" i="30"/>
  <c r="AL66" i="30"/>
  <c r="AI66" i="30"/>
  <c r="AH66" i="30"/>
  <c r="AG66" i="30"/>
  <c r="AF66" i="30"/>
  <c r="W66" i="30" a="1"/>
  <c r="W66" i="30"/>
  <c r="U66" i="30"/>
  <c r="S66" i="30"/>
  <c r="BA65" i="30"/>
  <c r="AZ65" i="30"/>
  <c r="AY65" i="30"/>
  <c r="AX65" i="30"/>
  <c r="AU65" i="30"/>
  <c r="AT65" i="30"/>
  <c r="AS65" i="30"/>
  <c r="AR65" i="30"/>
  <c r="AO65" i="30"/>
  <c r="AN65" i="30"/>
  <c r="AM65" i="30"/>
  <c r="AL65" i="30"/>
  <c r="AI65" i="30"/>
  <c r="AH65" i="30"/>
  <c r="AG65" i="30"/>
  <c r="AF65" i="30"/>
  <c r="W65" i="30" a="1"/>
  <c r="W65" i="30"/>
  <c r="U65" i="30"/>
  <c r="S65" i="30"/>
  <c r="BA64" i="30"/>
  <c r="AZ64" i="30"/>
  <c r="AY64" i="30"/>
  <c r="AX64" i="30"/>
  <c r="AU64" i="30"/>
  <c r="AT64" i="30"/>
  <c r="AS64" i="30"/>
  <c r="AR64" i="30"/>
  <c r="AO64" i="30"/>
  <c r="AN64" i="30"/>
  <c r="AM64" i="30"/>
  <c r="AL64" i="30"/>
  <c r="AI64" i="30"/>
  <c r="AH64" i="30"/>
  <c r="AG64" i="30"/>
  <c r="AF64" i="30"/>
  <c r="W64" i="30" a="1"/>
  <c r="W64" i="30"/>
  <c r="U64" i="30"/>
  <c r="S64" i="30"/>
  <c r="BA63" i="30"/>
  <c r="AZ63" i="30"/>
  <c r="AY63" i="30"/>
  <c r="AX63" i="30"/>
  <c r="AU63" i="30"/>
  <c r="AT63" i="30"/>
  <c r="AS63" i="30"/>
  <c r="AR63" i="30"/>
  <c r="AO63" i="30"/>
  <c r="AN63" i="30"/>
  <c r="AM63" i="30"/>
  <c r="AL63" i="30"/>
  <c r="AI63" i="30"/>
  <c r="AH63" i="30"/>
  <c r="AG63" i="30"/>
  <c r="AF63" i="30"/>
  <c r="W63" i="30" a="1"/>
  <c r="W63" i="30"/>
  <c r="U63" i="30"/>
  <c r="S63" i="30"/>
  <c r="BA62" i="30"/>
  <c r="AZ62" i="30"/>
  <c r="AY62" i="30"/>
  <c r="AX62" i="30"/>
  <c r="AU62" i="30"/>
  <c r="AT62" i="30"/>
  <c r="AS62" i="30"/>
  <c r="AR62" i="30"/>
  <c r="AO62" i="30"/>
  <c r="AN62" i="30"/>
  <c r="AM62" i="30"/>
  <c r="AL62" i="30"/>
  <c r="AI62" i="30"/>
  <c r="AH62" i="30"/>
  <c r="AG62" i="30"/>
  <c r="AF62" i="30"/>
  <c r="W62" i="30" a="1"/>
  <c r="W62" i="30"/>
  <c r="U62" i="30"/>
  <c r="S62" i="30"/>
  <c r="BA61" i="30"/>
  <c r="AZ61" i="30"/>
  <c r="AY61" i="30"/>
  <c r="AX61" i="30"/>
  <c r="AU61" i="30"/>
  <c r="AT61" i="30"/>
  <c r="AS61" i="30"/>
  <c r="AR61" i="30"/>
  <c r="AO61" i="30"/>
  <c r="AN61" i="30"/>
  <c r="AM61" i="30"/>
  <c r="AL61" i="30"/>
  <c r="AI61" i="30"/>
  <c r="AH61" i="30"/>
  <c r="AG61" i="30"/>
  <c r="AF61" i="30"/>
  <c r="W61" i="30" a="1"/>
  <c r="W61" i="30"/>
  <c r="U61" i="30"/>
  <c r="S61" i="30"/>
  <c r="BA60" i="30"/>
  <c r="AZ60" i="30"/>
  <c r="AY60" i="30"/>
  <c r="AX60" i="30"/>
  <c r="AU60" i="30"/>
  <c r="AT60" i="30"/>
  <c r="AS60" i="30"/>
  <c r="AR60" i="30"/>
  <c r="AO60" i="30"/>
  <c r="AN60" i="30"/>
  <c r="AM60" i="30"/>
  <c r="AL60" i="30"/>
  <c r="AI60" i="30"/>
  <c r="AH60" i="30"/>
  <c r="AG60" i="30"/>
  <c r="AF60" i="30"/>
  <c r="W60" i="30" a="1"/>
  <c r="W60" i="30"/>
  <c r="U60" i="30"/>
  <c r="S60" i="30"/>
  <c r="BA59" i="30"/>
  <c r="AZ59" i="30"/>
  <c r="AY59" i="30"/>
  <c r="AX59" i="30"/>
  <c r="AU59" i="30"/>
  <c r="AT59" i="30"/>
  <c r="AS59" i="30"/>
  <c r="AR59" i="30"/>
  <c r="AO59" i="30"/>
  <c r="AN59" i="30"/>
  <c r="AM59" i="30"/>
  <c r="AL59" i="30"/>
  <c r="AI59" i="30"/>
  <c r="AH59" i="30"/>
  <c r="AG59" i="30"/>
  <c r="AF59" i="30"/>
  <c r="W59" i="30" a="1"/>
  <c r="W59" i="30"/>
  <c r="U59" i="30"/>
  <c r="S59" i="30"/>
  <c r="BA58" i="30"/>
  <c r="AZ58" i="30"/>
  <c r="AY58" i="30"/>
  <c r="AX58" i="30"/>
  <c r="AU58" i="30"/>
  <c r="AT58" i="30"/>
  <c r="AS58" i="30"/>
  <c r="AR58" i="30"/>
  <c r="AO58" i="30"/>
  <c r="AN58" i="30"/>
  <c r="AM58" i="30"/>
  <c r="AL58" i="30"/>
  <c r="AI58" i="30"/>
  <c r="AH58" i="30"/>
  <c r="AG58" i="30"/>
  <c r="AF58" i="30"/>
  <c r="W58" i="30" a="1"/>
  <c r="W58" i="30"/>
  <c r="U58" i="30"/>
  <c r="S58" i="30"/>
  <c r="BA57" i="30"/>
  <c r="AZ57" i="30"/>
  <c r="AY57" i="30"/>
  <c r="AX57" i="30"/>
  <c r="AU57" i="30"/>
  <c r="AT57" i="30"/>
  <c r="AS57" i="30"/>
  <c r="AR57" i="30"/>
  <c r="AO57" i="30"/>
  <c r="AN57" i="30"/>
  <c r="AM57" i="30"/>
  <c r="AL57" i="30"/>
  <c r="AI57" i="30"/>
  <c r="AH57" i="30"/>
  <c r="AG57" i="30"/>
  <c r="AF57" i="30"/>
  <c r="W57" i="30" a="1"/>
  <c r="W57" i="30"/>
  <c r="U57" i="30"/>
  <c r="S57" i="30"/>
  <c r="BA56" i="30"/>
  <c r="AZ56" i="30"/>
  <c r="AY56" i="30"/>
  <c r="AX56" i="30"/>
  <c r="AU56" i="30"/>
  <c r="AT56" i="30"/>
  <c r="AS56" i="30"/>
  <c r="AR56" i="30"/>
  <c r="AO56" i="30"/>
  <c r="AN56" i="30"/>
  <c r="AM56" i="30"/>
  <c r="AL56" i="30"/>
  <c r="AI56" i="30"/>
  <c r="AH56" i="30"/>
  <c r="AG56" i="30"/>
  <c r="AF56" i="30"/>
  <c r="W56" i="30" a="1"/>
  <c r="W56" i="30"/>
  <c r="U56" i="30"/>
  <c r="S56" i="30"/>
  <c r="BA55" i="30"/>
  <c r="AZ55" i="30"/>
  <c r="AY55" i="30"/>
  <c r="AX55" i="30"/>
  <c r="AU55" i="30"/>
  <c r="AT55" i="30"/>
  <c r="AS55" i="30"/>
  <c r="AR55" i="30"/>
  <c r="AO55" i="30"/>
  <c r="AN55" i="30"/>
  <c r="AM55" i="30"/>
  <c r="AL55" i="30"/>
  <c r="AI55" i="30"/>
  <c r="AH55" i="30"/>
  <c r="AG55" i="30"/>
  <c r="AF55" i="30"/>
  <c r="W55" i="30" a="1"/>
  <c r="W55" i="30"/>
  <c r="U55" i="30"/>
  <c r="S55" i="30"/>
  <c r="BA54" i="30"/>
  <c r="AZ54" i="30"/>
  <c r="AY54" i="30"/>
  <c r="AX54" i="30"/>
  <c r="AU54" i="30"/>
  <c r="AT54" i="30"/>
  <c r="AS54" i="30"/>
  <c r="AR54" i="30"/>
  <c r="AO54" i="30"/>
  <c r="AN54" i="30"/>
  <c r="AM54" i="30"/>
  <c r="AL54" i="30"/>
  <c r="AI54" i="30"/>
  <c r="AH54" i="30"/>
  <c r="AG54" i="30"/>
  <c r="AF54" i="30"/>
  <c r="W54" i="30" a="1"/>
  <c r="W54" i="30"/>
  <c r="U54" i="30"/>
  <c r="S54" i="30"/>
  <c r="BA53" i="30"/>
  <c r="AZ53" i="30"/>
  <c r="AY53" i="30"/>
  <c r="AX53" i="30"/>
  <c r="AU53" i="30"/>
  <c r="AT53" i="30"/>
  <c r="AS53" i="30"/>
  <c r="AR53" i="30"/>
  <c r="AO53" i="30"/>
  <c r="AN53" i="30"/>
  <c r="AM53" i="30"/>
  <c r="AL53" i="30"/>
  <c r="AI53" i="30"/>
  <c r="AH53" i="30"/>
  <c r="AG53" i="30"/>
  <c r="AF53" i="30"/>
  <c r="W53" i="30" a="1"/>
  <c r="W53" i="30"/>
  <c r="U53" i="30"/>
  <c r="S53" i="30"/>
  <c r="BA52" i="30"/>
  <c r="AZ52" i="30"/>
  <c r="AY52" i="30"/>
  <c r="AX52" i="30"/>
  <c r="AU52" i="30"/>
  <c r="AT52" i="30"/>
  <c r="AS52" i="30"/>
  <c r="AR52" i="30"/>
  <c r="AO52" i="30"/>
  <c r="AN52" i="30"/>
  <c r="AM52" i="30"/>
  <c r="AL52" i="30"/>
  <c r="AI52" i="30"/>
  <c r="AH52" i="30"/>
  <c r="AG52" i="30"/>
  <c r="AF52" i="30"/>
  <c r="W52" i="30" a="1"/>
  <c r="W52" i="30"/>
  <c r="M52" i="30"/>
  <c r="N51" i="7" s="1"/>
  <c r="K52" i="30"/>
  <c r="BA51" i="30"/>
  <c r="AZ51" i="30"/>
  <c r="AY51" i="30"/>
  <c r="AX51" i="30"/>
  <c r="AU51" i="30"/>
  <c r="AT51" i="30"/>
  <c r="AS51" i="30"/>
  <c r="AR51" i="30"/>
  <c r="AO51" i="30"/>
  <c r="AN51" i="30"/>
  <c r="AM51" i="30"/>
  <c r="AL51" i="30"/>
  <c r="AI51" i="30"/>
  <c r="AH51" i="30"/>
  <c r="AG51" i="30"/>
  <c r="AF51" i="30"/>
  <c r="W51" i="30" a="1"/>
  <c r="W51" i="30"/>
  <c r="M51" i="30"/>
  <c r="N50" i="7" s="1"/>
  <c r="K51" i="30"/>
  <c r="BA50" i="30"/>
  <c r="AZ50" i="30"/>
  <c r="AY50" i="30"/>
  <c r="AX50" i="30"/>
  <c r="AU50" i="30"/>
  <c r="AT50" i="30"/>
  <c r="AS50" i="30"/>
  <c r="AR50" i="30"/>
  <c r="AO50" i="30"/>
  <c r="AN50" i="30"/>
  <c r="AM50" i="30"/>
  <c r="AL50" i="30"/>
  <c r="AI50" i="30"/>
  <c r="AH50" i="30"/>
  <c r="AG50" i="30"/>
  <c r="AF50" i="30"/>
  <c r="W50" i="30" a="1"/>
  <c r="W50" i="30"/>
  <c r="M50" i="30"/>
  <c r="N49" i="7" s="1"/>
  <c r="K50" i="30"/>
  <c r="N31" i="7" s="1"/>
  <c r="BA49" i="30"/>
  <c r="AZ49" i="30"/>
  <c r="AY49" i="30"/>
  <c r="AX49" i="30"/>
  <c r="AU49" i="30"/>
  <c r="AT49" i="30"/>
  <c r="AS49" i="30"/>
  <c r="AR49" i="30"/>
  <c r="AO49" i="30"/>
  <c r="AN49" i="30"/>
  <c r="AM49" i="30"/>
  <c r="AL49" i="30"/>
  <c r="AI49" i="30"/>
  <c r="AH49" i="30"/>
  <c r="AG49" i="30"/>
  <c r="AF49" i="30"/>
  <c r="W49" i="30" a="1"/>
  <c r="W49" i="30"/>
  <c r="M49" i="30"/>
  <c r="N48" i="7" s="1"/>
  <c r="K49" i="30"/>
  <c r="N30" i="7" s="1"/>
  <c r="BA48" i="30"/>
  <c r="AZ48" i="30"/>
  <c r="AY48" i="30"/>
  <c r="AX48" i="30"/>
  <c r="AU48" i="30"/>
  <c r="AT48" i="30"/>
  <c r="AS48" i="30"/>
  <c r="AR48" i="30"/>
  <c r="AO48" i="30"/>
  <c r="AN48" i="30"/>
  <c r="AM48" i="30"/>
  <c r="AL48" i="30"/>
  <c r="AI48" i="30"/>
  <c r="AH48" i="30"/>
  <c r="AG48" i="30"/>
  <c r="AF48" i="30"/>
  <c r="W48" i="30" a="1"/>
  <c r="W48" i="30"/>
  <c r="M48" i="30"/>
  <c r="N47" i="7" s="1"/>
  <c r="K48" i="30"/>
  <c r="BA47" i="30"/>
  <c r="AZ47" i="30"/>
  <c r="AY47" i="30"/>
  <c r="AX47" i="30"/>
  <c r="AU47" i="30"/>
  <c r="AT47" i="30"/>
  <c r="AS47" i="30"/>
  <c r="AR47" i="30"/>
  <c r="AO47" i="30"/>
  <c r="AN47" i="30"/>
  <c r="AM47" i="30"/>
  <c r="AL47" i="30"/>
  <c r="AI47" i="30"/>
  <c r="AH47" i="30"/>
  <c r="AG47" i="30"/>
  <c r="AF47" i="30"/>
  <c r="W47" i="30" a="1"/>
  <c r="W47" i="30"/>
  <c r="M47" i="30"/>
  <c r="X47" i="30" s="1"/>
  <c r="BA46" i="30"/>
  <c r="AZ46" i="30"/>
  <c r="AY46" i="30"/>
  <c r="AX46" i="30"/>
  <c r="AU46" i="30"/>
  <c r="AT46" i="30"/>
  <c r="AS46" i="30"/>
  <c r="AR46" i="30"/>
  <c r="AO46" i="30"/>
  <c r="AN46" i="30"/>
  <c r="AM46" i="30"/>
  <c r="AL46" i="30"/>
  <c r="AI46" i="30"/>
  <c r="AH46" i="30"/>
  <c r="AG46" i="30"/>
  <c r="AF46" i="30"/>
  <c r="W46" i="30" a="1"/>
  <c r="W46" i="30"/>
  <c r="M46" i="30"/>
  <c r="N45" i="7" s="1"/>
  <c r="BA45" i="30"/>
  <c r="AZ45" i="30"/>
  <c r="AY45" i="30"/>
  <c r="AX45" i="30"/>
  <c r="AU45" i="30"/>
  <c r="AT45" i="30"/>
  <c r="AS45" i="30"/>
  <c r="AR45" i="30"/>
  <c r="AO45" i="30"/>
  <c r="AN45" i="30"/>
  <c r="AM45" i="30"/>
  <c r="AL45" i="30"/>
  <c r="AI45" i="30"/>
  <c r="AH45" i="30"/>
  <c r="AG45" i="30"/>
  <c r="AF45" i="30"/>
  <c r="W45" i="30" a="1"/>
  <c r="W45" i="30"/>
  <c r="M45" i="30"/>
  <c r="BA44" i="30"/>
  <c r="AZ44" i="30"/>
  <c r="AY44" i="30"/>
  <c r="AX44" i="30"/>
  <c r="AU44" i="30"/>
  <c r="AT44" i="30"/>
  <c r="AS44" i="30"/>
  <c r="AR44" i="30"/>
  <c r="AO44" i="30"/>
  <c r="AN44" i="30"/>
  <c r="AM44" i="30"/>
  <c r="AL44" i="30"/>
  <c r="AI44" i="30"/>
  <c r="AH44" i="30"/>
  <c r="AG44" i="30"/>
  <c r="AF44" i="30"/>
  <c r="W44" i="30" a="1"/>
  <c r="W44" i="30"/>
  <c r="M44" i="30"/>
  <c r="X44" i="30" s="1"/>
  <c r="BA43" i="30"/>
  <c r="AZ43" i="30"/>
  <c r="AY43" i="30"/>
  <c r="AX43" i="30"/>
  <c r="AU43" i="30"/>
  <c r="AT43" i="30"/>
  <c r="AS43" i="30"/>
  <c r="AR43" i="30"/>
  <c r="AO43" i="30"/>
  <c r="AN43" i="30"/>
  <c r="AM43" i="30"/>
  <c r="AL43" i="30"/>
  <c r="AI43" i="30"/>
  <c r="AH43" i="30"/>
  <c r="AG43" i="30"/>
  <c r="AF43" i="30"/>
  <c r="W43" i="30" a="1"/>
  <c r="W43" i="30"/>
  <c r="M43" i="30"/>
  <c r="X43" i="30" s="1"/>
  <c r="BA42" i="30"/>
  <c r="AZ42" i="30"/>
  <c r="AY42" i="30"/>
  <c r="AX42" i="30"/>
  <c r="AU42" i="30"/>
  <c r="AT42" i="30"/>
  <c r="AS42" i="30"/>
  <c r="AR42" i="30"/>
  <c r="AO42" i="30"/>
  <c r="AN42" i="30"/>
  <c r="AM42" i="30"/>
  <c r="AL42" i="30"/>
  <c r="AI42" i="30"/>
  <c r="AH42" i="30"/>
  <c r="AG42" i="30"/>
  <c r="AF42" i="30"/>
  <c r="W42" i="30" a="1"/>
  <c r="W42" i="30"/>
  <c r="M42" i="30"/>
  <c r="BA41" i="30"/>
  <c r="AZ41" i="30"/>
  <c r="AY41" i="30"/>
  <c r="AX41" i="30"/>
  <c r="AU41" i="30"/>
  <c r="AT41" i="30"/>
  <c r="AS41" i="30"/>
  <c r="AR41" i="30"/>
  <c r="AO41" i="30"/>
  <c r="AN41" i="30"/>
  <c r="AM41" i="30"/>
  <c r="AL41" i="30"/>
  <c r="AI41" i="30"/>
  <c r="AH41" i="30"/>
  <c r="AG41" i="30"/>
  <c r="AF41" i="30"/>
  <c r="W41" i="30" a="1"/>
  <c r="W41" i="30"/>
  <c r="K41" i="30"/>
  <c r="X41" i="30" s="1"/>
  <c r="BA40" i="30"/>
  <c r="AZ40" i="30"/>
  <c r="AY40" i="30"/>
  <c r="AX40" i="30"/>
  <c r="AU40" i="30"/>
  <c r="AT40" i="30"/>
  <c r="AS40" i="30"/>
  <c r="AR40" i="30"/>
  <c r="AO40" i="30"/>
  <c r="AN40" i="30"/>
  <c r="AM40" i="30"/>
  <c r="AL40" i="30"/>
  <c r="AI40" i="30"/>
  <c r="AH40" i="30"/>
  <c r="AG40" i="30"/>
  <c r="AF40" i="30"/>
  <c r="W40" i="30" a="1"/>
  <c r="W40" i="30"/>
  <c r="K40" i="30"/>
  <c r="N27" i="7" s="1"/>
  <c r="BA39" i="30"/>
  <c r="AZ39" i="30"/>
  <c r="AY39" i="30"/>
  <c r="AX39" i="30"/>
  <c r="AU39" i="30"/>
  <c r="AT39" i="30"/>
  <c r="AS39" i="30"/>
  <c r="AR39" i="30"/>
  <c r="AO39" i="30"/>
  <c r="AN39" i="30"/>
  <c r="AM39" i="30"/>
  <c r="AL39" i="30"/>
  <c r="AI39" i="30"/>
  <c r="AH39" i="30"/>
  <c r="AG39" i="30"/>
  <c r="AF39" i="30"/>
  <c r="W39" i="30" a="1"/>
  <c r="W39" i="30"/>
  <c r="K39" i="30"/>
  <c r="AC39" i="30" s="1"/>
  <c r="BA38" i="30"/>
  <c r="AZ38" i="30"/>
  <c r="AY38" i="30"/>
  <c r="AX38" i="30"/>
  <c r="AU38" i="30"/>
  <c r="AT38" i="30"/>
  <c r="AS38" i="30"/>
  <c r="AR38" i="30"/>
  <c r="AO38" i="30"/>
  <c r="AN38" i="30"/>
  <c r="AM38" i="30"/>
  <c r="AL38" i="30"/>
  <c r="AI38" i="30"/>
  <c r="AH38" i="30"/>
  <c r="AG38" i="30"/>
  <c r="AF38" i="30"/>
  <c r="W38" i="30" a="1"/>
  <c r="W38" i="30"/>
  <c r="K38" i="30"/>
  <c r="X38" i="30" s="1"/>
  <c r="BA37" i="30"/>
  <c r="AZ37" i="30"/>
  <c r="AY37" i="30"/>
  <c r="AX37" i="30"/>
  <c r="AU37" i="30"/>
  <c r="AT37" i="30"/>
  <c r="AS37" i="30"/>
  <c r="AR37" i="30"/>
  <c r="AO37" i="30"/>
  <c r="AN37" i="30"/>
  <c r="AM37" i="30"/>
  <c r="AL37" i="30"/>
  <c r="AI37" i="30"/>
  <c r="AH37" i="30"/>
  <c r="AG37" i="30"/>
  <c r="AF37" i="30"/>
  <c r="W37" i="30" a="1"/>
  <c r="W37" i="30"/>
  <c r="K37" i="30"/>
  <c r="N24" i="7" s="1"/>
  <c r="BA36" i="30"/>
  <c r="AZ36" i="30"/>
  <c r="AY36" i="30"/>
  <c r="AX36" i="30"/>
  <c r="AU36" i="30"/>
  <c r="AT36" i="30"/>
  <c r="AS36" i="30"/>
  <c r="AR36" i="30"/>
  <c r="AO36" i="30"/>
  <c r="AN36" i="30"/>
  <c r="AM36" i="30"/>
  <c r="AL36" i="30"/>
  <c r="AI36" i="30"/>
  <c r="AH36" i="30"/>
  <c r="AG36" i="30"/>
  <c r="AF36" i="30"/>
  <c r="W36" i="30" a="1"/>
  <c r="W36" i="30"/>
  <c r="K36" i="30"/>
  <c r="AC36" i="30" s="1"/>
  <c r="BA35" i="30"/>
  <c r="AZ35" i="30"/>
  <c r="AY35" i="30"/>
  <c r="AX35" i="30"/>
  <c r="AU35" i="30"/>
  <c r="AT35" i="30"/>
  <c r="AS35" i="30"/>
  <c r="AR35" i="30"/>
  <c r="AO35" i="30"/>
  <c r="AN35" i="30"/>
  <c r="AM35" i="30"/>
  <c r="AL35" i="30"/>
  <c r="AI35" i="30"/>
  <c r="AH35" i="30"/>
  <c r="AG35" i="30"/>
  <c r="AF35" i="30"/>
  <c r="W35" i="30" a="1"/>
  <c r="W35" i="30"/>
  <c r="O35" i="30"/>
  <c r="X35" i="30" s="1"/>
  <c r="BA34" i="30"/>
  <c r="AZ34" i="30"/>
  <c r="AY34" i="30"/>
  <c r="AX34" i="30"/>
  <c r="AU34" i="30"/>
  <c r="AT34" i="30"/>
  <c r="AS34" i="30"/>
  <c r="AR34" i="30"/>
  <c r="AO34" i="30"/>
  <c r="AN34" i="30"/>
  <c r="AM34" i="30"/>
  <c r="AL34" i="30"/>
  <c r="AI34" i="30"/>
  <c r="AH34" i="30"/>
  <c r="AG34" i="30"/>
  <c r="AF34" i="30"/>
  <c r="W34" i="30" a="1"/>
  <c r="W34" i="30"/>
  <c r="O34" i="30"/>
  <c r="X34" i="30" s="1"/>
  <c r="BA33" i="30"/>
  <c r="AZ33" i="30"/>
  <c r="AY33" i="30"/>
  <c r="AX33" i="30"/>
  <c r="AU33" i="30"/>
  <c r="AT33" i="30"/>
  <c r="AS33" i="30"/>
  <c r="AR33" i="30"/>
  <c r="AO33" i="30"/>
  <c r="AN33" i="30"/>
  <c r="AM33" i="30"/>
  <c r="AL33" i="30"/>
  <c r="AI33" i="30"/>
  <c r="AH33" i="30"/>
  <c r="AG33" i="30"/>
  <c r="AF33" i="30"/>
  <c r="W33" i="30" a="1"/>
  <c r="W33" i="30"/>
  <c r="O33" i="30"/>
  <c r="AC32" i="30" s="1"/>
  <c r="BA32" i="30"/>
  <c r="AZ32" i="30"/>
  <c r="AY32" i="30"/>
  <c r="AX32" i="30"/>
  <c r="AU32" i="30"/>
  <c r="AT32" i="30"/>
  <c r="AS32" i="30"/>
  <c r="AR32" i="30"/>
  <c r="AO32" i="30"/>
  <c r="AN32" i="30"/>
  <c r="AM32" i="30"/>
  <c r="AL32" i="30"/>
  <c r="AI32" i="30"/>
  <c r="AH32" i="30"/>
  <c r="AG32" i="30"/>
  <c r="AF32" i="30"/>
  <c r="W32" i="30" a="1"/>
  <c r="W32" i="30"/>
  <c r="O32" i="30"/>
  <c r="X32" i="30" s="1"/>
  <c r="BA31" i="30"/>
  <c r="AZ31" i="30"/>
  <c r="AY31" i="30"/>
  <c r="AX31" i="30"/>
  <c r="AU31" i="30"/>
  <c r="AT31" i="30"/>
  <c r="AS31" i="30"/>
  <c r="AR31" i="30"/>
  <c r="AO31" i="30"/>
  <c r="AN31" i="30"/>
  <c r="AM31" i="30"/>
  <c r="AL31" i="30"/>
  <c r="AI31" i="30"/>
  <c r="AH31" i="30"/>
  <c r="AG31" i="30"/>
  <c r="AF31" i="30"/>
  <c r="W31" i="30" a="1"/>
  <c r="W31" i="30"/>
  <c r="O31" i="30"/>
  <c r="AC31" i="30" s="1"/>
  <c r="BA30" i="30"/>
  <c r="AZ30" i="30"/>
  <c r="AY30" i="30"/>
  <c r="AX30" i="30"/>
  <c r="AU30" i="30"/>
  <c r="AT30" i="30"/>
  <c r="AS30" i="30"/>
  <c r="AR30" i="30"/>
  <c r="AO30" i="30"/>
  <c r="AN30" i="30"/>
  <c r="AM30" i="30"/>
  <c r="AL30" i="30"/>
  <c r="AI30" i="30"/>
  <c r="AH30" i="30"/>
  <c r="AG30" i="30"/>
  <c r="AF30" i="30"/>
  <c r="W30" i="30" a="1"/>
  <c r="W30" i="30"/>
  <c r="O30" i="30"/>
  <c r="AC29" i="30" s="1"/>
  <c r="BA29" i="30"/>
  <c r="AZ29" i="30"/>
  <c r="AY29" i="30"/>
  <c r="AX29" i="30"/>
  <c r="AU29" i="30"/>
  <c r="AT29" i="30"/>
  <c r="AS29" i="30"/>
  <c r="AR29" i="30"/>
  <c r="AO29" i="30"/>
  <c r="AN29" i="30"/>
  <c r="AM29" i="30"/>
  <c r="AL29" i="30"/>
  <c r="AI29" i="30"/>
  <c r="AH29" i="30"/>
  <c r="AG29" i="30"/>
  <c r="AF29" i="30"/>
  <c r="W29" i="30" a="1"/>
  <c r="W29" i="30"/>
  <c r="O29" i="30"/>
  <c r="AC28" i="30" s="1"/>
  <c r="BA28" i="30"/>
  <c r="AZ28" i="30"/>
  <c r="AY28" i="30"/>
  <c r="AX28" i="30"/>
  <c r="AU28" i="30"/>
  <c r="AT28" i="30"/>
  <c r="AS28" i="30"/>
  <c r="AR28" i="30"/>
  <c r="AO28" i="30"/>
  <c r="AN28" i="30"/>
  <c r="AM28" i="30"/>
  <c r="AL28" i="30"/>
  <c r="AI28" i="30"/>
  <c r="AH28" i="30"/>
  <c r="AG28" i="30"/>
  <c r="AF28" i="30"/>
  <c r="W28" i="30" a="1"/>
  <c r="W28" i="30"/>
  <c r="O28" i="30"/>
  <c r="X28" i="30" s="1"/>
  <c r="BA27" i="30"/>
  <c r="AZ27" i="30"/>
  <c r="AY27" i="30"/>
  <c r="AX27" i="30"/>
  <c r="AU27" i="30"/>
  <c r="AT27" i="30"/>
  <c r="AS27" i="30"/>
  <c r="AR27" i="30"/>
  <c r="AO27" i="30"/>
  <c r="AN27" i="30"/>
  <c r="AM27" i="30"/>
  <c r="AL27" i="30"/>
  <c r="AI27" i="30"/>
  <c r="AH27" i="30"/>
  <c r="AG27" i="30"/>
  <c r="AF27" i="30"/>
  <c r="W27" i="30" a="1"/>
  <c r="W27" i="30"/>
  <c r="O27" i="30"/>
  <c r="AC26" i="30" s="1"/>
  <c r="BA26" i="30"/>
  <c r="AZ26" i="30"/>
  <c r="AY26" i="30"/>
  <c r="AX26" i="30"/>
  <c r="AU26" i="30"/>
  <c r="AT26" i="30"/>
  <c r="AS26" i="30"/>
  <c r="AR26" i="30"/>
  <c r="AO26" i="30"/>
  <c r="AN26" i="30"/>
  <c r="AM26" i="30"/>
  <c r="AL26" i="30"/>
  <c r="AI26" i="30"/>
  <c r="AH26" i="30"/>
  <c r="AG26" i="30"/>
  <c r="AF26" i="30"/>
  <c r="W26" i="30" a="1"/>
  <c r="W26" i="30"/>
  <c r="O26" i="30"/>
  <c r="N60" i="7" s="1"/>
  <c r="BA25" i="30"/>
  <c r="AZ25" i="30"/>
  <c r="AY25" i="30"/>
  <c r="AX25" i="30"/>
  <c r="AU25" i="30"/>
  <c r="AT25" i="30"/>
  <c r="AS25" i="30"/>
  <c r="AR25" i="30"/>
  <c r="AO25" i="30"/>
  <c r="AN25" i="30"/>
  <c r="AM25" i="30"/>
  <c r="AL25" i="30"/>
  <c r="AI25" i="30"/>
  <c r="AH25" i="30"/>
  <c r="AG25" i="30"/>
  <c r="AF25" i="30"/>
  <c r="W25" i="30" a="1"/>
  <c r="W25" i="30"/>
  <c r="O25" i="30"/>
  <c r="N59" i="7" s="1"/>
  <c r="BA24" i="30"/>
  <c r="AZ24" i="30"/>
  <c r="AY24" i="30"/>
  <c r="AX24" i="30"/>
  <c r="AU24" i="30"/>
  <c r="AT24" i="30"/>
  <c r="AS24" i="30"/>
  <c r="AR24" i="30"/>
  <c r="AO24" i="30"/>
  <c r="AN24" i="30"/>
  <c r="AM24" i="30"/>
  <c r="AL24" i="30"/>
  <c r="AI24" i="30"/>
  <c r="AH24" i="30"/>
  <c r="AG24" i="30"/>
  <c r="AF24" i="30"/>
  <c r="W24" i="30" a="1"/>
  <c r="W24" i="30"/>
  <c r="Q24" i="30"/>
  <c r="N104" i="7" s="1"/>
  <c r="I24" i="30"/>
  <c r="N15" i="7" s="1"/>
  <c r="BA23" i="30"/>
  <c r="AZ23" i="30"/>
  <c r="AY23" i="30"/>
  <c r="AX23" i="30"/>
  <c r="AU23" i="30"/>
  <c r="AT23" i="30"/>
  <c r="AS23" i="30"/>
  <c r="AR23" i="30"/>
  <c r="AO23" i="30"/>
  <c r="AN23" i="30"/>
  <c r="AM23" i="30"/>
  <c r="AL23" i="30"/>
  <c r="AI23" i="30"/>
  <c r="AH23" i="30"/>
  <c r="AG23" i="30"/>
  <c r="AF23" i="30"/>
  <c r="W23" i="30" a="1"/>
  <c r="W23" i="30"/>
  <c r="Q23" i="30"/>
  <c r="I23" i="30"/>
  <c r="N14" i="7" s="1"/>
  <c r="BA22" i="30"/>
  <c r="AZ22" i="30"/>
  <c r="AY22" i="30"/>
  <c r="AX22" i="30"/>
  <c r="AU22" i="30"/>
  <c r="AT22" i="30"/>
  <c r="AS22" i="30"/>
  <c r="AR22" i="30"/>
  <c r="AO22" i="30"/>
  <c r="AN22" i="30"/>
  <c r="AM22" i="30"/>
  <c r="AL22" i="30"/>
  <c r="AI22" i="30"/>
  <c r="AH22" i="30"/>
  <c r="AG22" i="30"/>
  <c r="AF22" i="30"/>
  <c r="W22" i="30" a="1"/>
  <c r="W22" i="30"/>
  <c r="Q22" i="30"/>
  <c r="I22" i="30"/>
  <c r="N13" i="7" s="1"/>
  <c r="BA21" i="30"/>
  <c r="AZ21" i="30"/>
  <c r="AY21" i="30"/>
  <c r="AX21" i="30"/>
  <c r="AU21" i="30"/>
  <c r="AT21" i="30"/>
  <c r="AS21" i="30"/>
  <c r="AR21" i="30"/>
  <c r="AO21" i="30"/>
  <c r="AN21" i="30"/>
  <c r="AM21" i="30"/>
  <c r="AL21" i="30"/>
  <c r="AI21" i="30"/>
  <c r="AH21" i="30"/>
  <c r="AG21" i="30"/>
  <c r="AF21" i="30"/>
  <c r="W21" i="30" a="1"/>
  <c r="W21" i="30"/>
  <c r="Q21" i="30"/>
  <c r="N101" i="7" s="1"/>
  <c r="I21" i="30"/>
  <c r="N12" i="7" s="1"/>
  <c r="BA20" i="30"/>
  <c r="AZ20" i="30"/>
  <c r="AY20" i="30"/>
  <c r="AX20" i="30"/>
  <c r="AU20" i="30"/>
  <c r="AT20" i="30"/>
  <c r="AS20" i="30"/>
  <c r="AR20" i="30"/>
  <c r="AO20" i="30"/>
  <c r="AN20" i="30"/>
  <c r="AM20" i="30"/>
  <c r="AL20" i="30"/>
  <c r="AI20" i="30"/>
  <c r="AH20" i="30"/>
  <c r="AG20" i="30"/>
  <c r="AF20" i="30"/>
  <c r="W20" i="30" a="1"/>
  <c r="W20" i="30"/>
  <c r="Q20" i="30"/>
  <c r="N100" i="7" s="1"/>
  <c r="I20" i="30"/>
  <c r="N11" i="7" s="1"/>
  <c r="BA19" i="30"/>
  <c r="AZ19" i="30"/>
  <c r="AY19" i="30"/>
  <c r="AX19" i="30"/>
  <c r="AU19" i="30"/>
  <c r="AT19" i="30"/>
  <c r="AS19" i="30"/>
  <c r="AR19" i="30"/>
  <c r="AO19" i="30"/>
  <c r="AN19" i="30"/>
  <c r="AM19" i="30"/>
  <c r="AL19" i="30"/>
  <c r="AI19" i="30"/>
  <c r="AH19" i="30"/>
  <c r="AG19" i="30"/>
  <c r="AF19" i="30"/>
  <c r="W19" i="30" a="1"/>
  <c r="W19" i="30"/>
  <c r="Q19" i="30"/>
  <c r="I19" i="30"/>
  <c r="N10" i="7" s="1"/>
  <c r="BA18" i="30"/>
  <c r="AZ18" i="30"/>
  <c r="AY18" i="30"/>
  <c r="AX18" i="30"/>
  <c r="AU18" i="30"/>
  <c r="AT18" i="30"/>
  <c r="AS18" i="30"/>
  <c r="AR18" i="30"/>
  <c r="AO18" i="30"/>
  <c r="AN18" i="30"/>
  <c r="AM18" i="30"/>
  <c r="AL18" i="30"/>
  <c r="AI18" i="30"/>
  <c r="AH18" i="30"/>
  <c r="AG18" i="30"/>
  <c r="AF18" i="30"/>
  <c r="W18" i="30" a="1"/>
  <c r="W18" i="30"/>
  <c r="Q18" i="30"/>
  <c r="N98" i="7" s="1"/>
  <c r="I18" i="30"/>
  <c r="N9" i="7" s="1"/>
  <c r="BA17" i="30"/>
  <c r="AZ17" i="30"/>
  <c r="AY17" i="30"/>
  <c r="AX17" i="30"/>
  <c r="AU17" i="30"/>
  <c r="AT17" i="30"/>
  <c r="AS17" i="30"/>
  <c r="AR17" i="30"/>
  <c r="AO17" i="30"/>
  <c r="AN17" i="30"/>
  <c r="AM17" i="30"/>
  <c r="AL17" i="30"/>
  <c r="AI17" i="30"/>
  <c r="AH17" i="30"/>
  <c r="AG17" i="30"/>
  <c r="AF17" i="30"/>
  <c r="W17" i="30" a="1"/>
  <c r="W17" i="30"/>
  <c r="Q17" i="30"/>
  <c r="N97" i="7" s="1"/>
  <c r="I17" i="30"/>
  <c r="BA16" i="30"/>
  <c r="AZ16" i="30"/>
  <c r="AY16" i="30"/>
  <c r="AX16" i="30"/>
  <c r="AU16" i="30"/>
  <c r="AT16" i="30"/>
  <c r="AS16" i="30"/>
  <c r="AR16" i="30"/>
  <c r="AO16" i="30"/>
  <c r="AN16" i="30"/>
  <c r="AM16" i="30"/>
  <c r="AL16" i="30"/>
  <c r="AI16" i="30"/>
  <c r="AH16" i="30"/>
  <c r="AG16" i="30"/>
  <c r="AF16" i="30"/>
  <c r="W16" i="30" a="1"/>
  <c r="W16" i="30"/>
  <c r="Q16" i="30"/>
  <c r="N96" i="7" s="1"/>
  <c r="I16" i="30"/>
  <c r="BA15" i="30"/>
  <c r="AZ15" i="30"/>
  <c r="AY15" i="30"/>
  <c r="AX15" i="30"/>
  <c r="AU15" i="30"/>
  <c r="AT15" i="30"/>
  <c r="AS15" i="30"/>
  <c r="AR15" i="30"/>
  <c r="AO15" i="30"/>
  <c r="AN15" i="30"/>
  <c r="AM15" i="30"/>
  <c r="AL15" i="30"/>
  <c r="AI15" i="30"/>
  <c r="AH15" i="30"/>
  <c r="AG15" i="30"/>
  <c r="AF15" i="30"/>
  <c r="W15" i="30" a="1"/>
  <c r="W15" i="30"/>
  <c r="Q15" i="30"/>
  <c r="N95" i="7" s="1"/>
  <c r="I15" i="30"/>
  <c r="BA14" i="30"/>
  <c r="AZ14" i="30"/>
  <c r="AY14" i="30"/>
  <c r="AX14" i="30"/>
  <c r="AU14" i="30"/>
  <c r="AT14" i="30"/>
  <c r="AS14" i="30"/>
  <c r="AR14" i="30"/>
  <c r="AO14" i="30"/>
  <c r="AN14" i="30"/>
  <c r="AM14" i="30"/>
  <c r="AL14" i="30"/>
  <c r="AI14" i="30"/>
  <c r="AH14" i="30"/>
  <c r="AG14" i="30"/>
  <c r="AF14" i="30"/>
  <c r="W14" i="30" a="1"/>
  <c r="W14" i="30"/>
  <c r="Q14" i="30"/>
  <c r="N94" i="7" s="1"/>
  <c r="I14" i="30"/>
  <c r="BA13" i="30"/>
  <c r="AZ13" i="30"/>
  <c r="AY13" i="30"/>
  <c r="AX13" i="30"/>
  <c r="AU13" i="30"/>
  <c r="AT13" i="30"/>
  <c r="AS13" i="30"/>
  <c r="AR13" i="30"/>
  <c r="AO13" i="30"/>
  <c r="AN13" i="30"/>
  <c r="AM13" i="30"/>
  <c r="AL13" i="30"/>
  <c r="AI13" i="30"/>
  <c r="AH13" i="30"/>
  <c r="AG13" i="30"/>
  <c r="AF13" i="30"/>
  <c r="W13" i="30" a="1"/>
  <c r="W13" i="30"/>
  <c r="Q13" i="30"/>
  <c r="N93" i="7" s="1"/>
  <c r="I13" i="30"/>
  <c r="BA12" i="30"/>
  <c r="AZ12" i="30"/>
  <c r="AY12" i="30"/>
  <c r="AX12" i="30"/>
  <c r="AU12" i="30"/>
  <c r="AT12" i="30"/>
  <c r="AS12" i="30"/>
  <c r="AR12" i="30"/>
  <c r="AO12" i="30"/>
  <c r="AN12" i="30"/>
  <c r="AM12" i="30"/>
  <c r="AL12" i="30"/>
  <c r="AI12" i="30"/>
  <c r="AH12" i="30"/>
  <c r="AG12" i="30"/>
  <c r="AF12" i="30"/>
  <c r="W12" i="30" a="1"/>
  <c r="W12" i="30"/>
  <c r="Q12" i="30"/>
  <c r="N92" i="7" s="1"/>
  <c r="I12" i="30"/>
  <c r="BA11" i="30"/>
  <c r="AZ11" i="30"/>
  <c r="AY11" i="30"/>
  <c r="AX11" i="30"/>
  <c r="AU11" i="30"/>
  <c r="AT11" i="30"/>
  <c r="AS11" i="30"/>
  <c r="AR11" i="30"/>
  <c r="AO11" i="30"/>
  <c r="AN11" i="30"/>
  <c r="AM11" i="30"/>
  <c r="AL11" i="30"/>
  <c r="AI11" i="30"/>
  <c r="AH11" i="30"/>
  <c r="AG11" i="30"/>
  <c r="AF11" i="30"/>
  <c r="W11" i="30" a="1"/>
  <c r="W11" i="30"/>
  <c r="Q11" i="30"/>
  <c r="N91" i="7" s="1"/>
  <c r="I11" i="30"/>
  <c r="N7" i="7" s="1"/>
  <c r="BA10" i="30"/>
  <c r="AZ10" i="30"/>
  <c r="AY10" i="30"/>
  <c r="AX10" i="30"/>
  <c r="AU10" i="30"/>
  <c r="AT10" i="30"/>
  <c r="AS10" i="30"/>
  <c r="AR10" i="30"/>
  <c r="AO10" i="30"/>
  <c r="AN10" i="30"/>
  <c r="AM10" i="30"/>
  <c r="AL10" i="30"/>
  <c r="AI10" i="30"/>
  <c r="AH10" i="30"/>
  <c r="AG10" i="30"/>
  <c r="AF10" i="30"/>
  <c r="W10" i="30" a="1"/>
  <c r="W10" i="30"/>
  <c r="Q10" i="30"/>
  <c r="I10" i="30"/>
  <c r="BA9" i="30"/>
  <c r="AZ9" i="30"/>
  <c r="AY9" i="30"/>
  <c r="AX9" i="30"/>
  <c r="AU9" i="30"/>
  <c r="AT9" i="30"/>
  <c r="AS9" i="30"/>
  <c r="AR9" i="30"/>
  <c r="AO9" i="30"/>
  <c r="AN9" i="30"/>
  <c r="AM9" i="30"/>
  <c r="AL9" i="30"/>
  <c r="AI9" i="30"/>
  <c r="AH9" i="30"/>
  <c r="AG9" i="30"/>
  <c r="AF9" i="30"/>
  <c r="W9" i="30" a="1"/>
  <c r="W9" i="30"/>
  <c r="Q9" i="30"/>
  <c r="N89" i="7" s="1"/>
  <c r="I9" i="30"/>
  <c r="N5" i="7" s="1"/>
  <c r="BA8" i="30"/>
  <c r="AZ8" i="30"/>
  <c r="AY8" i="30"/>
  <c r="AX8" i="30"/>
  <c r="AU8" i="30"/>
  <c r="AT8" i="30"/>
  <c r="AS8" i="30"/>
  <c r="AR8" i="30"/>
  <c r="AL8" i="30"/>
  <c r="AI8" i="30"/>
  <c r="AH8" i="30"/>
  <c r="AG8" i="30"/>
  <c r="AF8" i="30"/>
  <c r="W8" i="30" a="1"/>
  <c r="W8" i="30"/>
  <c r="Q8" i="30"/>
  <c r="I8" i="30"/>
  <c r="N4" i="7" s="1"/>
  <c r="BA7" i="30"/>
  <c r="AZ7" i="30"/>
  <c r="AY7" i="30"/>
  <c r="AX7" i="30"/>
  <c r="AU7" i="30"/>
  <c r="AT7" i="30"/>
  <c r="AS7" i="30"/>
  <c r="AR7" i="30"/>
  <c r="AL7" i="30"/>
  <c r="AI7" i="30"/>
  <c r="AH7" i="30"/>
  <c r="AG7" i="30"/>
  <c r="AF7" i="30"/>
  <c r="W7" i="30" a="1"/>
  <c r="W7" i="30"/>
  <c r="Q7" i="30"/>
  <c r="I7" i="30"/>
  <c r="N3" i="7" s="1"/>
  <c r="AW6" i="30" a="1"/>
  <c r="AW6" i="30" s="1"/>
  <c r="AX6" i="30" s="1"/>
  <c r="AQ6" i="30" a="1"/>
  <c r="AQ6" i="30" s="1"/>
  <c r="AS6" i="30" s="1"/>
  <c r="AK6" i="30" a="1"/>
  <c r="AK6" i="30" s="1"/>
  <c r="AO6" i="30" s="1"/>
  <c r="AE6" i="30" a="1"/>
  <c r="AE6" i="30" s="1"/>
  <c r="AF6" i="30" s="1"/>
  <c r="W6" i="30" a="1"/>
  <c r="W6" i="30"/>
  <c r="Q6" i="30"/>
  <c r="I6" i="30"/>
  <c r="N2" i="7" s="1"/>
  <c r="V92" i="29"/>
  <c r="T92" i="29"/>
  <c r="R92" i="29"/>
  <c r="P92" i="29"/>
  <c r="N92" i="29"/>
  <c r="L92" i="29"/>
  <c r="J92" i="29"/>
  <c r="H92" i="29"/>
  <c r="V91" i="29"/>
  <c r="T91" i="29"/>
  <c r="R91" i="29"/>
  <c r="P91" i="29"/>
  <c r="N91" i="29"/>
  <c r="L91" i="29"/>
  <c r="J91" i="29"/>
  <c r="H91" i="29"/>
  <c r="V90" i="29"/>
  <c r="L33" i="11" s="1"/>
  <c r="T90" i="29"/>
  <c r="R90" i="29"/>
  <c r="P90" i="29"/>
  <c r="N90" i="29"/>
  <c r="L90" i="29"/>
  <c r="J90" i="29"/>
  <c r="H90" i="29"/>
  <c r="L12" i="11" s="1"/>
  <c r="R86" i="29"/>
  <c r="P86" i="29"/>
  <c r="H86" i="29"/>
  <c r="AN83" i="29"/>
  <c r="AN82" i="29"/>
  <c r="AN81" i="29"/>
  <c r="W81" i="29"/>
  <c r="U81" i="29"/>
  <c r="S81" i="29"/>
  <c r="Q81" i="29"/>
  <c r="O81" i="29"/>
  <c r="M81" i="29"/>
  <c r="K81" i="29"/>
  <c r="I81" i="29"/>
  <c r="AN80" i="29"/>
  <c r="W80" i="29"/>
  <c r="U80" i="29"/>
  <c r="S80" i="29"/>
  <c r="Q80" i="29"/>
  <c r="M115" i="7" s="1"/>
  <c r="O80" i="29"/>
  <c r="M80" i="29"/>
  <c r="K80" i="29"/>
  <c r="I80" i="29"/>
  <c r="W79" i="29"/>
  <c r="U79" i="29"/>
  <c r="S79" i="29"/>
  <c r="Q79" i="29"/>
  <c r="M114" i="7" s="1"/>
  <c r="O79" i="29"/>
  <c r="M79" i="29"/>
  <c r="K79" i="29"/>
  <c r="I79" i="29"/>
  <c r="W78" i="29"/>
  <c r="W82" i="29"/>
  <c r="U78" i="29"/>
  <c r="S78" i="29"/>
  <c r="Q78" i="29"/>
  <c r="M113" i="7" s="1"/>
  <c r="O78" i="29"/>
  <c r="M78" i="29"/>
  <c r="K78" i="29"/>
  <c r="I78" i="29"/>
  <c r="W76" i="29" a="1"/>
  <c r="W76" i="29"/>
  <c r="U76" i="29"/>
  <c r="S76" i="29"/>
  <c r="Q76" i="29"/>
  <c r="O76" i="29"/>
  <c r="M76" i="7" s="1"/>
  <c r="M76" i="29"/>
  <c r="M58" i="7" s="1"/>
  <c r="K76" i="29"/>
  <c r="M40" i="7" s="1"/>
  <c r="I76" i="29"/>
  <c r="M22" i="7" s="1"/>
  <c r="BA75" i="29"/>
  <c r="AZ75" i="29"/>
  <c r="AY75" i="29"/>
  <c r="AX75" i="29"/>
  <c r="AU75" i="29"/>
  <c r="AT75" i="29"/>
  <c r="AS75" i="29"/>
  <c r="AR75" i="29"/>
  <c r="AO75" i="29"/>
  <c r="AN75" i="29"/>
  <c r="AM75" i="29"/>
  <c r="AL75" i="29"/>
  <c r="AI75" i="29"/>
  <c r="AH75" i="29"/>
  <c r="AG75" i="29"/>
  <c r="AF75" i="29"/>
  <c r="W75" i="29" a="1"/>
  <c r="W75" i="29"/>
  <c r="U75" i="29"/>
  <c r="S75" i="29"/>
  <c r="Q75" i="29"/>
  <c r="M110" i="7" s="1"/>
  <c r="O75" i="29"/>
  <c r="M75" i="7" s="1"/>
  <c r="M75" i="29"/>
  <c r="M57" i="7" s="1"/>
  <c r="K75" i="29"/>
  <c r="M39" i="7" s="1"/>
  <c r="I75" i="29"/>
  <c r="M21" i="7" s="1"/>
  <c r="BA74" i="29"/>
  <c r="AZ74" i="29"/>
  <c r="AY74" i="29"/>
  <c r="AX74" i="29"/>
  <c r="AU74" i="29"/>
  <c r="AT74" i="29"/>
  <c r="AS74" i="29"/>
  <c r="AR74" i="29"/>
  <c r="AO74" i="29"/>
  <c r="AN74" i="29"/>
  <c r="AM74" i="29"/>
  <c r="AL74" i="29"/>
  <c r="AI74" i="29"/>
  <c r="AH74" i="29"/>
  <c r="AG74" i="29"/>
  <c r="AF74" i="29"/>
  <c r="W74" i="29" a="1"/>
  <c r="W74" i="29"/>
  <c r="U74" i="29"/>
  <c r="S74" i="29"/>
  <c r="Q74" i="29"/>
  <c r="M109" i="7" s="1"/>
  <c r="O74" i="29"/>
  <c r="M74" i="7" s="1"/>
  <c r="M74" i="29"/>
  <c r="M56" i="7" s="1"/>
  <c r="K74" i="29"/>
  <c r="M38" i="7" s="1"/>
  <c r="I74" i="29"/>
  <c r="M20" i="7" s="1"/>
  <c r="BA73" i="29"/>
  <c r="AZ73" i="29"/>
  <c r="AY73" i="29"/>
  <c r="AX73" i="29"/>
  <c r="AU73" i="29"/>
  <c r="AT73" i="29"/>
  <c r="AS73" i="29"/>
  <c r="AR73" i="29"/>
  <c r="AO73" i="29"/>
  <c r="AN73" i="29"/>
  <c r="AM73" i="29"/>
  <c r="AL73" i="29"/>
  <c r="AI73" i="29"/>
  <c r="AH73" i="29"/>
  <c r="AG73" i="29"/>
  <c r="AF73" i="29"/>
  <c r="W73" i="29" a="1"/>
  <c r="W73" i="29"/>
  <c r="U73" i="29"/>
  <c r="S73" i="29"/>
  <c r="Q73" i="29"/>
  <c r="M108" i="7" s="1"/>
  <c r="O73" i="29"/>
  <c r="M73" i="7" s="1"/>
  <c r="M73" i="29"/>
  <c r="M55" i="7" s="1"/>
  <c r="K73" i="29"/>
  <c r="M37" i="7" s="1"/>
  <c r="I73" i="29"/>
  <c r="BA72" i="29"/>
  <c r="AZ72" i="29"/>
  <c r="AY72" i="29"/>
  <c r="AX72" i="29"/>
  <c r="AU72" i="29"/>
  <c r="AT72" i="29"/>
  <c r="AS72" i="29"/>
  <c r="AR72" i="29"/>
  <c r="AO72" i="29"/>
  <c r="AN72" i="29"/>
  <c r="AM72" i="29"/>
  <c r="AL72" i="29"/>
  <c r="AI72" i="29"/>
  <c r="AH72" i="29"/>
  <c r="AG72" i="29"/>
  <c r="AF72" i="29"/>
  <c r="W72" i="29" a="1"/>
  <c r="W72" i="29"/>
  <c r="U72" i="29"/>
  <c r="S72" i="29"/>
  <c r="Q72" i="29"/>
  <c r="M107" i="7" s="1"/>
  <c r="O72" i="29"/>
  <c r="M72" i="7" s="1"/>
  <c r="M72" i="29"/>
  <c r="M54" i="7" s="1"/>
  <c r="K72" i="29"/>
  <c r="M36" i="7" s="1"/>
  <c r="I72" i="29"/>
  <c r="M18" i="7" s="1"/>
  <c r="BA71" i="29"/>
  <c r="AZ71" i="29"/>
  <c r="AY71" i="29"/>
  <c r="AX71" i="29"/>
  <c r="AU71" i="29"/>
  <c r="AT71" i="29"/>
  <c r="AS71" i="29"/>
  <c r="AR71" i="29"/>
  <c r="AO71" i="29"/>
  <c r="AN71" i="29"/>
  <c r="AM71" i="29"/>
  <c r="AL71" i="29"/>
  <c r="AI71" i="29"/>
  <c r="AH71" i="29"/>
  <c r="AG71" i="29"/>
  <c r="AF71" i="29"/>
  <c r="W71" i="29" a="1"/>
  <c r="W71" i="29"/>
  <c r="U71" i="29"/>
  <c r="S71" i="29"/>
  <c r="Q71" i="29"/>
  <c r="M106" i="7" s="1"/>
  <c r="O71" i="29"/>
  <c r="M71" i="7" s="1"/>
  <c r="M71" i="29"/>
  <c r="M53" i="7" s="1"/>
  <c r="K71" i="29"/>
  <c r="M35" i="7" s="1"/>
  <c r="I71" i="29"/>
  <c r="M17" i="7" s="1"/>
  <c r="BA70" i="29"/>
  <c r="AZ70" i="29"/>
  <c r="AY70" i="29"/>
  <c r="AX70" i="29"/>
  <c r="AU70" i="29"/>
  <c r="AT70" i="29"/>
  <c r="AS70" i="29"/>
  <c r="AR70" i="29"/>
  <c r="AO70" i="29"/>
  <c r="AN70" i="29"/>
  <c r="AM70" i="29"/>
  <c r="AL70" i="29"/>
  <c r="AI70" i="29"/>
  <c r="AH70" i="29"/>
  <c r="AG70" i="29"/>
  <c r="AF70" i="29"/>
  <c r="W70" i="29" a="1"/>
  <c r="W70" i="29"/>
  <c r="U70" i="29"/>
  <c r="S70" i="29"/>
  <c r="M105" i="7"/>
  <c r="O70" i="29"/>
  <c r="M70" i="7" s="1"/>
  <c r="M70" i="29"/>
  <c r="M52" i="7" s="1"/>
  <c r="K70" i="29"/>
  <c r="M34" i="7" s="1"/>
  <c r="I70" i="29"/>
  <c r="M16" i="7" s="1"/>
  <c r="BA69" i="29"/>
  <c r="AZ69" i="29"/>
  <c r="AY69" i="29"/>
  <c r="AX69" i="29"/>
  <c r="AU69" i="29"/>
  <c r="AT69" i="29"/>
  <c r="AS69" i="29"/>
  <c r="AR69" i="29"/>
  <c r="AO69" i="29"/>
  <c r="AN69" i="29"/>
  <c r="AM69" i="29"/>
  <c r="AL69" i="29"/>
  <c r="AI69" i="29"/>
  <c r="AH69" i="29"/>
  <c r="AG69" i="29"/>
  <c r="AF69" i="29"/>
  <c r="W69" i="29" a="1"/>
  <c r="W69" i="29"/>
  <c r="U69" i="29"/>
  <c r="S69" i="29"/>
  <c r="BA68" i="29"/>
  <c r="AZ68" i="29"/>
  <c r="AY68" i="29"/>
  <c r="AX68" i="29"/>
  <c r="AU68" i="29"/>
  <c r="AT68" i="29"/>
  <c r="AS68" i="29"/>
  <c r="AR68" i="29"/>
  <c r="AO68" i="29"/>
  <c r="AN68" i="29"/>
  <c r="AM68" i="29"/>
  <c r="AL68" i="29"/>
  <c r="AI68" i="29"/>
  <c r="AH68" i="29"/>
  <c r="AG68" i="29"/>
  <c r="AF68" i="29"/>
  <c r="W68" i="29" a="1"/>
  <c r="W68" i="29"/>
  <c r="U68" i="29"/>
  <c r="S68" i="29"/>
  <c r="BA67" i="29"/>
  <c r="AZ67" i="29"/>
  <c r="AY67" i="29"/>
  <c r="AX67" i="29"/>
  <c r="AU67" i="29"/>
  <c r="AT67" i="29"/>
  <c r="AS67" i="29"/>
  <c r="AR67" i="29"/>
  <c r="AO67" i="29"/>
  <c r="AN67" i="29"/>
  <c r="AM67" i="29"/>
  <c r="AL67" i="29"/>
  <c r="AI67" i="29"/>
  <c r="AH67" i="29"/>
  <c r="AG67" i="29"/>
  <c r="AF67" i="29"/>
  <c r="W67" i="29" a="1"/>
  <c r="W67" i="29"/>
  <c r="U67" i="29"/>
  <c r="S67" i="29"/>
  <c r="BA66" i="29"/>
  <c r="AZ66" i="29"/>
  <c r="AY66" i="29"/>
  <c r="AX66" i="29"/>
  <c r="AU66" i="29"/>
  <c r="AT66" i="29"/>
  <c r="AS66" i="29"/>
  <c r="AR66" i="29"/>
  <c r="AO66" i="29"/>
  <c r="AN66" i="29"/>
  <c r="AM66" i="29"/>
  <c r="AL66" i="29"/>
  <c r="AI66" i="29"/>
  <c r="AH66" i="29"/>
  <c r="AG66" i="29"/>
  <c r="AF66" i="29"/>
  <c r="W66" i="29" a="1"/>
  <c r="W66" i="29"/>
  <c r="U66" i="29"/>
  <c r="S66" i="29"/>
  <c r="BA65" i="29"/>
  <c r="AZ65" i="29"/>
  <c r="AY65" i="29"/>
  <c r="AX65" i="29"/>
  <c r="AU65" i="29"/>
  <c r="AT65" i="29"/>
  <c r="AS65" i="29"/>
  <c r="AR65" i="29"/>
  <c r="AO65" i="29"/>
  <c r="AN65" i="29"/>
  <c r="AM65" i="29"/>
  <c r="AL65" i="29"/>
  <c r="AI65" i="29"/>
  <c r="AH65" i="29"/>
  <c r="AG65" i="29"/>
  <c r="AF65" i="29"/>
  <c r="W65" i="29" a="1"/>
  <c r="W65" i="29"/>
  <c r="U65" i="29"/>
  <c r="S65" i="29"/>
  <c r="BA64" i="29"/>
  <c r="AZ64" i="29"/>
  <c r="AY64" i="29"/>
  <c r="AX64" i="29"/>
  <c r="AU64" i="29"/>
  <c r="AT64" i="29"/>
  <c r="AS64" i="29"/>
  <c r="AR64" i="29"/>
  <c r="AO64" i="29"/>
  <c r="AN64" i="29"/>
  <c r="AM64" i="29"/>
  <c r="AL64" i="29"/>
  <c r="AI64" i="29"/>
  <c r="AH64" i="29"/>
  <c r="AG64" i="29"/>
  <c r="AF64" i="29"/>
  <c r="W64" i="29" a="1"/>
  <c r="W64" i="29"/>
  <c r="U64" i="29"/>
  <c r="S64" i="29"/>
  <c r="BA63" i="29"/>
  <c r="AZ63" i="29"/>
  <c r="AY63" i="29"/>
  <c r="AX63" i="29"/>
  <c r="AU63" i="29"/>
  <c r="AT63" i="29"/>
  <c r="AS63" i="29"/>
  <c r="AR63" i="29"/>
  <c r="AO63" i="29"/>
  <c r="AN63" i="29"/>
  <c r="AM63" i="29"/>
  <c r="AL63" i="29"/>
  <c r="AI63" i="29"/>
  <c r="AH63" i="29"/>
  <c r="AG63" i="29"/>
  <c r="AF63" i="29"/>
  <c r="W63" i="29" a="1"/>
  <c r="W63" i="29"/>
  <c r="U63" i="29"/>
  <c r="S63" i="29"/>
  <c r="BA62" i="29"/>
  <c r="AZ62" i="29"/>
  <c r="AY62" i="29"/>
  <c r="AX62" i="29"/>
  <c r="AU62" i="29"/>
  <c r="AT62" i="29"/>
  <c r="AS62" i="29"/>
  <c r="AR62" i="29"/>
  <c r="AO62" i="29"/>
  <c r="AN62" i="29"/>
  <c r="AM62" i="29"/>
  <c r="AL62" i="29"/>
  <c r="AI62" i="29"/>
  <c r="AH62" i="29"/>
  <c r="AG62" i="29"/>
  <c r="AF62" i="29"/>
  <c r="W62" i="29" a="1"/>
  <c r="W62" i="29"/>
  <c r="U62" i="29"/>
  <c r="S62" i="29"/>
  <c r="BA61" i="29"/>
  <c r="AZ61" i="29"/>
  <c r="AY61" i="29"/>
  <c r="AX61" i="29"/>
  <c r="AU61" i="29"/>
  <c r="AT61" i="29"/>
  <c r="AS61" i="29"/>
  <c r="AR61" i="29"/>
  <c r="AO61" i="29"/>
  <c r="AN61" i="29"/>
  <c r="AM61" i="29"/>
  <c r="AL61" i="29"/>
  <c r="AI61" i="29"/>
  <c r="AH61" i="29"/>
  <c r="AG61" i="29"/>
  <c r="AF61" i="29"/>
  <c r="W61" i="29" a="1"/>
  <c r="W61" i="29"/>
  <c r="U61" i="29"/>
  <c r="S61" i="29"/>
  <c r="BA60" i="29"/>
  <c r="AZ60" i="29"/>
  <c r="AY60" i="29"/>
  <c r="AX60" i="29"/>
  <c r="AU60" i="29"/>
  <c r="AT60" i="29"/>
  <c r="AS60" i="29"/>
  <c r="AR60" i="29"/>
  <c r="AO60" i="29"/>
  <c r="AN60" i="29"/>
  <c r="AM60" i="29"/>
  <c r="AL60" i="29"/>
  <c r="AI60" i="29"/>
  <c r="AH60" i="29"/>
  <c r="AG60" i="29"/>
  <c r="AF60" i="29"/>
  <c r="W60" i="29" a="1"/>
  <c r="W60" i="29"/>
  <c r="U60" i="29"/>
  <c r="S60" i="29"/>
  <c r="BA59" i="29"/>
  <c r="AZ59" i="29"/>
  <c r="AY59" i="29"/>
  <c r="AX59" i="29"/>
  <c r="AU59" i="29"/>
  <c r="AT59" i="29"/>
  <c r="AS59" i="29"/>
  <c r="AR59" i="29"/>
  <c r="AO59" i="29"/>
  <c r="AN59" i="29"/>
  <c r="AM59" i="29"/>
  <c r="AL59" i="29"/>
  <c r="AI59" i="29"/>
  <c r="AH59" i="29"/>
  <c r="AG59" i="29"/>
  <c r="AF59" i="29"/>
  <c r="W59" i="29" a="1"/>
  <c r="W59" i="29"/>
  <c r="U59" i="29"/>
  <c r="S59" i="29"/>
  <c r="BA58" i="29"/>
  <c r="AZ58" i="29"/>
  <c r="AY58" i="29"/>
  <c r="AX58" i="29"/>
  <c r="AU58" i="29"/>
  <c r="AT58" i="29"/>
  <c r="AS58" i="29"/>
  <c r="AR58" i="29"/>
  <c r="AO58" i="29"/>
  <c r="AN58" i="29"/>
  <c r="AM58" i="29"/>
  <c r="AL58" i="29"/>
  <c r="AI58" i="29"/>
  <c r="AH58" i="29"/>
  <c r="AG58" i="29"/>
  <c r="AF58" i="29"/>
  <c r="W58" i="29" a="1"/>
  <c r="W58" i="29"/>
  <c r="U58" i="29"/>
  <c r="S58" i="29"/>
  <c r="BA57" i="29"/>
  <c r="AZ57" i="29"/>
  <c r="AY57" i="29"/>
  <c r="AX57" i="29"/>
  <c r="AU57" i="29"/>
  <c r="AT57" i="29"/>
  <c r="AS57" i="29"/>
  <c r="AR57" i="29"/>
  <c r="AO57" i="29"/>
  <c r="AN57" i="29"/>
  <c r="AM57" i="29"/>
  <c r="AL57" i="29"/>
  <c r="AI57" i="29"/>
  <c r="AH57" i="29"/>
  <c r="AG57" i="29"/>
  <c r="AF57" i="29"/>
  <c r="W57" i="29" a="1"/>
  <c r="W57" i="29"/>
  <c r="U57" i="29"/>
  <c r="S57" i="29"/>
  <c r="BA56" i="29"/>
  <c r="AZ56" i="29"/>
  <c r="AY56" i="29"/>
  <c r="AX56" i="29"/>
  <c r="AU56" i="29"/>
  <c r="AT56" i="29"/>
  <c r="AS56" i="29"/>
  <c r="AR56" i="29"/>
  <c r="AO56" i="29"/>
  <c r="AN56" i="29"/>
  <c r="AM56" i="29"/>
  <c r="AL56" i="29"/>
  <c r="AI56" i="29"/>
  <c r="AH56" i="29"/>
  <c r="AG56" i="29"/>
  <c r="AF56" i="29"/>
  <c r="W56" i="29" a="1"/>
  <c r="W56" i="29"/>
  <c r="U56" i="29"/>
  <c r="S56" i="29"/>
  <c r="BA55" i="29"/>
  <c r="AZ55" i="29"/>
  <c r="AY55" i="29"/>
  <c r="AX55" i="29"/>
  <c r="AU55" i="29"/>
  <c r="AT55" i="29"/>
  <c r="AS55" i="29"/>
  <c r="AR55" i="29"/>
  <c r="AO55" i="29"/>
  <c r="AN55" i="29"/>
  <c r="AM55" i="29"/>
  <c r="AL55" i="29"/>
  <c r="AI55" i="29"/>
  <c r="AH55" i="29"/>
  <c r="AG55" i="29"/>
  <c r="AF55" i="29"/>
  <c r="W55" i="29" a="1"/>
  <c r="W55" i="29"/>
  <c r="U55" i="29"/>
  <c r="S55" i="29"/>
  <c r="BA54" i="29"/>
  <c r="AZ54" i="29"/>
  <c r="AY54" i="29"/>
  <c r="AX54" i="29"/>
  <c r="AU54" i="29"/>
  <c r="AT54" i="29"/>
  <c r="AS54" i="29"/>
  <c r="AR54" i="29"/>
  <c r="AO54" i="29"/>
  <c r="AN54" i="29"/>
  <c r="AM54" i="29"/>
  <c r="AL54" i="29"/>
  <c r="AI54" i="29"/>
  <c r="AH54" i="29"/>
  <c r="AG54" i="29"/>
  <c r="AF54" i="29"/>
  <c r="U54" i="29"/>
  <c r="S54" i="29"/>
  <c r="BA53" i="29"/>
  <c r="AZ53" i="29"/>
  <c r="AY53" i="29"/>
  <c r="AX53" i="29"/>
  <c r="AU53" i="29"/>
  <c r="AT53" i="29"/>
  <c r="AS53" i="29"/>
  <c r="AR53" i="29"/>
  <c r="AO53" i="29"/>
  <c r="AN53" i="29"/>
  <c r="AM53" i="29"/>
  <c r="AL53" i="29"/>
  <c r="AI53" i="29"/>
  <c r="AH53" i="29"/>
  <c r="AG53" i="29"/>
  <c r="AF53" i="29"/>
  <c r="W53" i="29" a="1"/>
  <c r="W53" i="29"/>
  <c r="U53" i="29"/>
  <c r="S53" i="29"/>
  <c r="BA52" i="29"/>
  <c r="AZ52" i="29"/>
  <c r="AY52" i="29"/>
  <c r="AX52" i="29"/>
  <c r="AU52" i="29"/>
  <c r="AT52" i="29"/>
  <c r="AS52" i="29"/>
  <c r="AR52" i="29"/>
  <c r="AO52" i="29"/>
  <c r="AN52" i="29"/>
  <c r="AM52" i="29"/>
  <c r="AL52" i="29"/>
  <c r="AI52" i="29"/>
  <c r="AH52" i="29"/>
  <c r="AG52" i="29"/>
  <c r="AF52" i="29"/>
  <c r="W52" i="29" a="1"/>
  <c r="W52" i="29"/>
  <c r="M52" i="29"/>
  <c r="M51" i="7" s="1"/>
  <c r="K52" i="29"/>
  <c r="BA51" i="29"/>
  <c r="AZ51" i="29"/>
  <c r="AY51" i="29"/>
  <c r="AX51" i="29"/>
  <c r="AU51" i="29"/>
  <c r="AT51" i="29"/>
  <c r="AS51" i="29"/>
  <c r="AR51" i="29"/>
  <c r="AO51" i="29"/>
  <c r="AN51" i="29"/>
  <c r="AM51" i="29"/>
  <c r="AL51" i="29"/>
  <c r="AI51" i="29"/>
  <c r="AH51" i="29"/>
  <c r="AG51" i="29"/>
  <c r="AF51" i="29"/>
  <c r="W51" i="29" a="1"/>
  <c r="W51" i="29"/>
  <c r="M51" i="29"/>
  <c r="K51" i="29"/>
  <c r="M32" i="7" s="1"/>
  <c r="BA50" i="29"/>
  <c r="AZ50" i="29"/>
  <c r="AY50" i="29"/>
  <c r="AX50" i="29"/>
  <c r="AU50" i="29"/>
  <c r="AT50" i="29"/>
  <c r="AS50" i="29"/>
  <c r="AR50" i="29"/>
  <c r="AO50" i="29"/>
  <c r="AN50" i="29"/>
  <c r="AM50" i="29"/>
  <c r="AL50" i="29"/>
  <c r="AI50" i="29"/>
  <c r="AH50" i="29"/>
  <c r="AG50" i="29"/>
  <c r="AF50" i="29"/>
  <c r="W50" i="29" a="1"/>
  <c r="W50" i="29"/>
  <c r="M50" i="29"/>
  <c r="M49" i="7" s="1"/>
  <c r="K50" i="29"/>
  <c r="M31" i="7" s="1"/>
  <c r="BA49" i="29"/>
  <c r="AZ49" i="29"/>
  <c r="AY49" i="29"/>
  <c r="AX49" i="29"/>
  <c r="AU49" i="29"/>
  <c r="AT49" i="29"/>
  <c r="AS49" i="29"/>
  <c r="AR49" i="29"/>
  <c r="AO49" i="29"/>
  <c r="AN49" i="29"/>
  <c r="AM49" i="29"/>
  <c r="AL49" i="29"/>
  <c r="AI49" i="29"/>
  <c r="AH49" i="29"/>
  <c r="AG49" i="29"/>
  <c r="AF49" i="29"/>
  <c r="W49" i="29" a="1"/>
  <c r="W49" i="29"/>
  <c r="M49" i="29"/>
  <c r="M48" i="7" s="1"/>
  <c r="K49" i="29"/>
  <c r="M30" i="7" s="1"/>
  <c r="BA48" i="29"/>
  <c r="AZ48" i="29"/>
  <c r="AY48" i="29"/>
  <c r="AX48" i="29"/>
  <c r="AU48" i="29"/>
  <c r="AT48" i="29"/>
  <c r="AS48" i="29"/>
  <c r="AR48" i="29"/>
  <c r="AO48" i="29"/>
  <c r="AN48" i="29"/>
  <c r="AM48" i="29"/>
  <c r="AL48" i="29"/>
  <c r="AI48" i="29"/>
  <c r="AH48" i="29"/>
  <c r="AG48" i="29"/>
  <c r="AF48" i="29"/>
  <c r="W48" i="29" a="1"/>
  <c r="W48" i="29"/>
  <c r="M48" i="29"/>
  <c r="K48" i="29"/>
  <c r="M29" i="7" s="1"/>
  <c r="BA47" i="29"/>
  <c r="AZ47" i="29"/>
  <c r="AY47" i="29"/>
  <c r="AX47" i="29"/>
  <c r="AU47" i="29"/>
  <c r="AT47" i="29"/>
  <c r="AS47" i="29"/>
  <c r="AR47" i="29"/>
  <c r="AO47" i="29"/>
  <c r="AN47" i="29"/>
  <c r="AM47" i="29"/>
  <c r="AL47" i="29"/>
  <c r="AI47" i="29"/>
  <c r="AH47" i="29"/>
  <c r="AG47" i="29"/>
  <c r="AF47" i="29"/>
  <c r="W47" i="29" a="1"/>
  <c r="W47" i="29"/>
  <c r="M47" i="29"/>
  <c r="BA46" i="29"/>
  <c r="AZ46" i="29"/>
  <c r="AY46" i="29"/>
  <c r="AX46" i="29"/>
  <c r="AU46" i="29"/>
  <c r="AT46" i="29"/>
  <c r="AS46" i="29"/>
  <c r="AR46" i="29"/>
  <c r="AO46" i="29"/>
  <c r="AN46" i="29"/>
  <c r="AM46" i="29"/>
  <c r="AL46" i="29"/>
  <c r="AI46" i="29"/>
  <c r="AH46" i="29"/>
  <c r="AG46" i="29"/>
  <c r="AF46" i="29"/>
  <c r="W46" i="29" a="1"/>
  <c r="W46" i="29"/>
  <c r="M46" i="29"/>
  <c r="M45" i="7" s="1"/>
  <c r="BA45" i="29"/>
  <c r="AZ45" i="29"/>
  <c r="AY45" i="29"/>
  <c r="AX45" i="29"/>
  <c r="AU45" i="29"/>
  <c r="AT45" i="29"/>
  <c r="AS45" i="29"/>
  <c r="AR45" i="29"/>
  <c r="AO45" i="29"/>
  <c r="AN45" i="29"/>
  <c r="AM45" i="29"/>
  <c r="AL45" i="29"/>
  <c r="AI45" i="29"/>
  <c r="AH45" i="29"/>
  <c r="AG45" i="29"/>
  <c r="AF45" i="29"/>
  <c r="W45" i="29" a="1"/>
  <c r="W45" i="29"/>
  <c r="M45" i="29"/>
  <c r="AC45" i="29" s="1"/>
  <c r="BA44" i="29"/>
  <c r="AZ44" i="29"/>
  <c r="AY44" i="29"/>
  <c r="AX44" i="29"/>
  <c r="AU44" i="29"/>
  <c r="AT44" i="29"/>
  <c r="AS44" i="29"/>
  <c r="AR44" i="29"/>
  <c r="AO44" i="29"/>
  <c r="AN44" i="29"/>
  <c r="AM44" i="29"/>
  <c r="AL44" i="29"/>
  <c r="AI44" i="29"/>
  <c r="AH44" i="29"/>
  <c r="AG44" i="29"/>
  <c r="AF44" i="29"/>
  <c r="W44" i="29" a="1"/>
  <c r="W44" i="29"/>
  <c r="M44" i="29"/>
  <c r="X44" i="29" s="1"/>
  <c r="BA43" i="29"/>
  <c r="AZ43" i="29"/>
  <c r="AY43" i="29"/>
  <c r="AX43" i="29"/>
  <c r="AU43" i="29"/>
  <c r="AT43" i="29"/>
  <c r="AS43" i="29"/>
  <c r="AR43" i="29"/>
  <c r="AO43" i="29"/>
  <c r="AN43" i="29"/>
  <c r="AM43" i="29"/>
  <c r="AL43" i="29"/>
  <c r="AI43" i="29"/>
  <c r="AH43" i="29"/>
  <c r="AG43" i="29"/>
  <c r="AF43" i="29"/>
  <c r="W43" i="29" a="1"/>
  <c r="W43" i="29"/>
  <c r="M43" i="29"/>
  <c r="M42" i="7" s="1"/>
  <c r="BA42" i="29"/>
  <c r="AZ42" i="29"/>
  <c r="AY42" i="29"/>
  <c r="AX42" i="29"/>
  <c r="AU42" i="29"/>
  <c r="AT42" i="29"/>
  <c r="AS42" i="29"/>
  <c r="AR42" i="29"/>
  <c r="AO42" i="29"/>
  <c r="AN42" i="29"/>
  <c r="AM42" i="29"/>
  <c r="AL42" i="29"/>
  <c r="AI42" i="29"/>
  <c r="AH42" i="29"/>
  <c r="AG42" i="29"/>
  <c r="AF42" i="29"/>
  <c r="W42" i="29" a="1"/>
  <c r="W42" i="29"/>
  <c r="M42" i="29"/>
  <c r="BA41" i="29"/>
  <c r="AZ41" i="29"/>
  <c r="AY41" i="29"/>
  <c r="AX41" i="29"/>
  <c r="AU41" i="29"/>
  <c r="AT41" i="29"/>
  <c r="AS41" i="29"/>
  <c r="AR41" i="29"/>
  <c r="AO41" i="29"/>
  <c r="AN41" i="29"/>
  <c r="AM41" i="29"/>
  <c r="AL41" i="29"/>
  <c r="AI41" i="29"/>
  <c r="AH41" i="29"/>
  <c r="AG41" i="29"/>
  <c r="AF41" i="29"/>
  <c r="W41" i="29" a="1"/>
  <c r="W41" i="29"/>
  <c r="K41" i="29"/>
  <c r="BA40" i="29"/>
  <c r="AZ40" i="29"/>
  <c r="AY40" i="29"/>
  <c r="AX40" i="29"/>
  <c r="AU40" i="29"/>
  <c r="AT40" i="29"/>
  <c r="AS40" i="29"/>
  <c r="AR40" i="29"/>
  <c r="AO40" i="29"/>
  <c r="AN40" i="29"/>
  <c r="AM40" i="29"/>
  <c r="AL40" i="29"/>
  <c r="AI40" i="29"/>
  <c r="AH40" i="29"/>
  <c r="AG40" i="29"/>
  <c r="AF40" i="29"/>
  <c r="W40" i="29" a="1"/>
  <c r="W40" i="29"/>
  <c r="K40" i="29"/>
  <c r="M27" i="7" s="1"/>
  <c r="BA39" i="29"/>
  <c r="AZ39" i="29"/>
  <c r="AY39" i="29"/>
  <c r="AX39" i="29"/>
  <c r="AU39" i="29"/>
  <c r="AT39" i="29"/>
  <c r="AS39" i="29"/>
  <c r="AR39" i="29"/>
  <c r="AO39" i="29"/>
  <c r="AN39" i="29"/>
  <c r="AM39" i="29"/>
  <c r="AL39" i="29"/>
  <c r="AI39" i="29"/>
  <c r="AH39" i="29"/>
  <c r="AG39" i="29"/>
  <c r="AF39" i="29"/>
  <c r="W39" i="29" a="1"/>
  <c r="W39" i="29"/>
  <c r="K39" i="29"/>
  <c r="M26" i="7" s="1"/>
  <c r="BA38" i="29"/>
  <c r="AZ38" i="29"/>
  <c r="AY38" i="29"/>
  <c r="AX38" i="29"/>
  <c r="AU38" i="29"/>
  <c r="AT38" i="29"/>
  <c r="AS38" i="29"/>
  <c r="AR38" i="29"/>
  <c r="AO38" i="29"/>
  <c r="AN38" i="29"/>
  <c r="AM38" i="29"/>
  <c r="AL38" i="29"/>
  <c r="AI38" i="29"/>
  <c r="AH38" i="29"/>
  <c r="AG38" i="29"/>
  <c r="AF38" i="29"/>
  <c r="W38" i="29" a="1"/>
  <c r="W38" i="29"/>
  <c r="K38" i="29"/>
  <c r="AC38" i="29" s="1"/>
  <c r="BA37" i="29"/>
  <c r="AZ37" i="29"/>
  <c r="AY37" i="29"/>
  <c r="AX37" i="29"/>
  <c r="AU37" i="29"/>
  <c r="AT37" i="29"/>
  <c r="AS37" i="29"/>
  <c r="AR37" i="29"/>
  <c r="AO37" i="29"/>
  <c r="AN37" i="29"/>
  <c r="AM37" i="29"/>
  <c r="AL37" i="29"/>
  <c r="AI37" i="29"/>
  <c r="AH37" i="29"/>
  <c r="AG37" i="29"/>
  <c r="AF37" i="29"/>
  <c r="W37" i="29" a="1"/>
  <c r="W37" i="29"/>
  <c r="K37" i="29"/>
  <c r="X37" i="29" s="1"/>
  <c r="BA36" i="29"/>
  <c r="AZ36" i="29"/>
  <c r="AY36" i="29"/>
  <c r="AX36" i="29"/>
  <c r="AU36" i="29"/>
  <c r="AT36" i="29"/>
  <c r="AS36" i="29"/>
  <c r="AR36" i="29"/>
  <c r="AO36" i="29"/>
  <c r="AN36" i="29"/>
  <c r="AM36" i="29"/>
  <c r="AL36" i="29"/>
  <c r="AI36" i="29"/>
  <c r="AH36" i="29"/>
  <c r="AG36" i="29"/>
  <c r="AF36" i="29"/>
  <c r="W36" i="29" a="1"/>
  <c r="W36" i="29"/>
  <c r="K36" i="29"/>
  <c r="X36" i="29" s="1"/>
  <c r="BA35" i="29"/>
  <c r="AZ35" i="29"/>
  <c r="AY35" i="29"/>
  <c r="AX35" i="29"/>
  <c r="AU35" i="29"/>
  <c r="AT35" i="29"/>
  <c r="AS35" i="29"/>
  <c r="AR35" i="29"/>
  <c r="AO35" i="29"/>
  <c r="AN35" i="29"/>
  <c r="AM35" i="29"/>
  <c r="AL35" i="29"/>
  <c r="AI35" i="29"/>
  <c r="AH35" i="29"/>
  <c r="AG35" i="29"/>
  <c r="AF35" i="29"/>
  <c r="W35" i="29" a="1"/>
  <c r="W35" i="29"/>
  <c r="O35" i="29"/>
  <c r="X35" i="29" s="1"/>
  <c r="BA34" i="29"/>
  <c r="AZ34" i="29"/>
  <c r="AY34" i="29"/>
  <c r="AX34" i="29"/>
  <c r="AU34" i="29"/>
  <c r="AT34" i="29"/>
  <c r="AS34" i="29"/>
  <c r="AR34" i="29"/>
  <c r="AO34" i="29"/>
  <c r="AN34" i="29"/>
  <c r="AM34" i="29"/>
  <c r="AL34" i="29"/>
  <c r="AI34" i="29"/>
  <c r="AH34" i="29"/>
  <c r="AG34" i="29"/>
  <c r="AF34" i="29"/>
  <c r="W34" i="29" a="1"/>
  <c r="W34" i="29"/>
  <c r="O34" i="29"/>
  <c r="AC33" i="29" s="1"/>
  <c r="BA33" i="29"/>
  <c r="AZ33" i="29"/>
  <c r="AY33" i="29"/>
  <c r="AX33" i="29"/>
  <c r="AU33" i="29"/>
  <c r="AT33" i="29"/>
  <c r="AS33" i="29"/>
  <c r="AR33" i="29"/>
  <c r="AO33" i="29"/>
  <c r="AN33" i="29"/>
  <c r="AM33" i="29"/>
  <c r="AL33" i="29"/>
  <c r="AI33" i="29"/>
  <c r="AH33" i="29"/>
  <c r="AG33" i="29"/>
  <c r="AF33" i="29"/>
  <c r="W33" i="29" a="1"/>
  <c r="W33" i="29"/>
  <c r="O33" i="29"/>
  <c r="BA32" i="29"/>
  <c r="AZ32" i="29"/>
  <c r="AY32" i="29"/>
  <c r="AX32" i="29"/>
  <c r="AU32" i="29"/>
  <c r="AT32" i="29"/>
  <c r="AS32" i="29"/>
  <c r="AR32" i="29"/>
  <c r="AO32" i="29"/>
  <c r="AN32" i="29"/>
  <c r="AM32" i="29"/>
  <c r="AL32" i="29"/>
  <c r="AI32" i="29"/>
  <c r="AH32" i="29"/>
  <c r="AG32" i="29"/>
  <c r="AF32" i="29"/>
  <c r="W32" i="29" a="1"/>
  <c r="W32" i="29"/>
  <c r="O32" i="29"/>
  <c r="AC30" i="29" s="1"/>
  <c r="BA31" i="29"/>
  <c r="AZ31" i="29"/>
  <c r="AY31" i="29"/>
  <c r="AX31" i="29"/>
  <c r="AU31" i="29"/>
  <c r="AT31" i="29"/>
  <c r="AS31" i="29"/>
  <c r="AR31" i="29"/>
  <c r="AO31" i="29"/>
  <c r="AN31" i="29"/>
  <c r="AM31" i="29"/>
  <c r="AL31" i="29"/>
  <c r="AI31" i="29"/>
  <c r="AH31" i="29"/>
  <c r="AG31" i="29"/>
  <c r="AF31" i="29"/>
  <c r="W31" i="29" a="1"/>
  <c r="W31" i="29"/>
  <c r="O31" i="29"/>
  <c r="M65" i="7" s="1"/>
  <c r="BA30" i="29"/>
  <c r="AZ30" i="29"/>
  <c r="AY30" i="29"/>
  <c r="AX30" i="29"/>
  <c r="AU30" i="29"/>
  <c r="AT30" i="29"/>
  <c r="AS30" i="29"/>
  <c r="AR30" i="29"/>
  <c r="AO30" i="29"/>
  <c r="AN30" i="29"/>
  <c r="AM30" i="29"/>
  <c r="AL30" i="29"/>
  <c r="AI30" i="29"/>
  <c r="AH30" i="29"/>
  <c r="AG30" i="29"/>
  <c r="AF30" i="29"/>
  <c r="W30" i="29" a="1"/>
  <c r="W30" i="29"/>
  <c r="O30" i="29"/>
  <c r="X30" i="29" s="1"/>
  <c r="BA29" i="29"/>
  <c r="AZ29" i="29"/>
  <c r="AY29" i="29"/>
  <c r="AX29" i="29"/>
  <c r="AU29" i="29"/>
  <c r="AT29" i="29"/>
  <c r="AS29" i="29"/>
  <c r="AR29" i="29"/>
  <c r="AO29" i="29"/>
  <c r="AN29" i="29"/>
  <c r="AM29" i="29"/>
  <c r="AL29" i="29"/>
  <c r="AI29" i="29"/>
  <c r="AH29" i="29"/>
  <c r="AG29" i="29"/>
  <c r="AF29" i="29"/>
  <c r="W29" i="29" a="1"/>
  <c r="W29" i="29"/>
  <c r="O29" i="29"/>
  <c r="X29" i="29" s="1"/>
  <c r="BA28" i="29"/>
  <c r="AZ28" i="29"/>
  <c r="AY28" i="29"/>
  <c r="AX28" i="29"/>
  <c r="AU28" i="29"/>
  <c r="AT28" i="29"/>
  <c r="AS28" i="29"/>
  <c r="AR28" i="29"/>
  <c r="AO28" i="29"/>
  <c r="AN28" i="29"/>
  <c r="AM28" i="29"/>
  <c r="AL28" i="29"/>
  <c r="AI28" i="29"/>
  <c r="AH28" i="29"/>
  <c r="AG28" i="29"/>
  <c r="AF28" i="29"/>
  <c r="W28" i="29" a="1"/>
  <c r="W28" i="29"/>
  <c r="O28" i="29"/>
  <c r="BA27" i="29"/>
  <c r="AZ27" i="29"/>
  <c r="AY27" i="29"/>
  <c r="AX27" i="29"/>
  <c r="AU27" i="29"/>
  <c r="AT27" i="29"/>
  <c r="AS27" i="29"/>
  <c r="AR27" i="29"/>
  <c r="AO27" i="29"/>
  <c r="AN27" i="29"/>
  <c r="AM27" i="29"/>
  <c r="AL27" i="29"/>
  <c r="AI27" i="29"/>
  <c r="AH27" i="29"/>
  <c r="AG27" i="29"/>
  <c r="AF27" i="29"/>
  <c r="W27" i="29" a="1"/>
  <c r="W27" i="29"/>
  <c r="O27" i="29"/>
  <c r="BA26" i="29"/>
  <c r="AZ26" i="29"/>
  <c r="AY26" i="29"/>
  <c r="AX26" i="29"/>
  <c r="AU26" i="29"/>
  <c r="AT26" i="29"/>
  <c r="AS26" i="29"/>
  <c r="AR26" i="29"/>
  <c r="AO26" i="29"/>
  <c r="AN26" i="29"/>
  <c r="AM26" i="29"/>
  <c r="AL26" i="29"/>
  <c r="AI26" i="29"/>
  <c r="AH26" i="29"/>
  <c r="AG26" i="29"/>
  <c r="AF26" i="29"/>
  <c r="W26" i="29" a="1"/>
  <c r="W26" i="29"/>
  <c r="O26" i="29"/>
  <c r="M60" i="7" s="1"/>
  <c r="BA25" i="29"/>
  <c r="AZ25" i="29"/>
  <c r="AY25" i="29"/>
  <c r="AX25" i="29"/>
  <c r="AU25" i="29"/>
  <c r="AT25" i="29"/>
  <c r="AS25" i="29"/>
  <c r="AR25" i="29"/>
  <c r="AO25" i="29"/>
  <c r="AN25" i="29"/>
  <c r="AM25" i="29"/>
  <c r="AL25" i="29"/>
  <c r="AI25" i="29"/>
  <c r="AH25" i="29"/>
  <c r="AG25" i="29"/>
  <c r="AF25" i="29"/>
  <c r="W25" i="29" a="1"/>
  <c r="W25" i="29"/>
  <c r="O25" i="29"/>
  <c r="BA24" i="29"/>
  <c r="AZ24" i="29"/>
  <c r="AY24" i="29"/>
  <c r="AX24" i="29"/>
  <c r="AU24" i="29"/>
  <c r="AT24" i="29"/>
  <c r="AS24" i="29"/>
  <c r="AR24" i="29"/>
  <c r="AO24" i="29"/>
  <c r="AN24" i="29"/>
  <c r="AM24" i="29"/>
  <c r="AL24" i="29"/>
  <c r="AI24" i="29"/>
  <c r="AH24" i="29"/>
  <c r="AG24" i="29"/>
  <c r="AF24" i="29"/>
  <c r="W24" i="29" a="1"/>
  <c r="W24" i="29"/>
  <c r="Q24" i="29"/>
  <c r="I24" i="29"/>
  <c r="M15" i="7" s="1"/>
  <c r="BA23" i="29"/>
  <c r="AZ23" i="29"/>
  <c r="AY23" i="29"/>
  <c r="AX23" i="29"/>
  <c r="AU23" i="29"/>
  <c r="AT23" i="29"/>
  <c r="AS23" i="29"/>
  <c r="AR23" i="29"/>
  <c r="AO23" i="29"/>
  <c r="AN23" i="29"/>
  <c r="AM23" i="29"/>
  <c r="AL23" i="29"/>
  <c r="AI23" i="29"/>
  <c r="AH23" i="29"/>
  <c r="AG23" i="29"/>
  <c r="AF23" i="29"/>
  <c r="W23" i="29" a="1"/>
  <c r="W23" i="29"/>
  <c r="Q23" i="29"/>
  <c r="M103" i="7" s="1"/>
  <c r="I23" i="29"/>
  <c r="M14" i="7" s="1"/>
  <c r="BA22" i="29"/>
  <c r="AZ22" i="29"/>
  <c r="AY22" i="29"/>
  <c r="AX22" i="29"/>
  <c r="AU22" i="29"/>
  <c r="AT22" i="29"/>
  <c r="AS22" i="29"/>
  <c r="AR22" i="29"/>
  <c r="AO22" i="29"/>
  <c r="AN22" i="29"/>
  <c r="AM22" i="29"/>
  <c r="AL22" i="29"/>
  <c r="AI22" i="29"/>
  <c r="AH22" i="29"/>
  <c r="AG22" i="29"/>
  <c r="AF22" i="29"/>
  <c r="W22" i="29" a="1"/>
  <c r="W22" i="29"/>
  <c r="Q22" i="29"/>
  <c r="M102" i="7" s="1"/>
  <c r="I22" i="29"/>
  <c r="M13" i="7" s="1"/>
  <c r="BA21" i="29"/>
  <c r="AZ21" i="29"/>
  <c r="AY21" i="29"/>
  <c r="AX21" i="29"/>
  <c r="AU21" i="29"/>
  <c r="AT21" i="29"/>
  <c r="AS21" i="29"/>
  <c r="AR21" i="29"/>
  <c r="AO21" i="29"/>
  <c r="AN21" i="29"/>
  <c r="AM21" i="29"/>
  <c r="AL21" i="29"/>
  <c r="AI21" i="29"/>
  <c r="AH21" i="29"/>
  <c r="AG21" i="29"/>
  <c r="AF21" i="29"/>
  <c r="W21" i="29" a="1"/>
  <c r="W21" i="29"/>
  <c r="Q21" i="29"/>
  <c r="M101" i="7" s="1"/>
  <c r="I21" i="29"/>
  <c r="M12" i="7" s="1"/>
  <c r="BA20" i="29"/>
  <c r="AZ20" i="29"/>
  <c r="AY20" i="29"/>
  <c r="AX20" i="29"/>
  <c r="AU20" i="29"/>
  <c r="AT20" i="29"/>
  <c r="AS20" i="29"/>
  <c r="AR20" i="29"/>
  <c r="AO20" i="29"/>
  <c r="AN20" i="29"/>
  <c r="AM20" i="29"/>
  <c r="AL20" i="29"/>
  <c r="AI20" i="29"/>
  <c r="AH20" i="29"/>
  <c r="AG20" i="29"/>
  <c r="AF20" i="29"/>
  <c r="W20" i="29" a="1"/>
  <c r="W20" i="29"/>
  <c r="Q20" i="29"/>
  <c r="I20" i="29"/>
  <c r="M11" i="7" s="1"/>
  <c r="BA19" i="29"/>
  <c r="AZ19" i="29"/>
  <c r="AY19" i="29"/>
  <c r="AX19" i="29"/>
  <c r="AU19" i="29"/>
  <c r="AT19" i="29"/>
  <c r="AS19" i="29"/>
  <c r="AR19" i="29"/>
  <c r="AO19" i="29"/>
  <c r="AN19" i="29"/>
  <c r="AM19" i="29"/>
  <c r="AL19" i="29"/>
  <c r="AI19" i="29"/>
  <c r="AH19" i="29"/>
  <c r="AG19" i="29"/>
  <c r="AF19" i="29"/>
  <c r="W19" i="29" a="1"/>
  <c r="W19" i="29"/>
  <c r="Q19" i="29"/>
  <c r="I19" i="29"/>
  <c r="M10" i="7" s="1"/>
  <c r="BA18" i="29"/>
  <c r="AZ18" i="29"/>
  <c r="AY18" i="29"/>
  <c r="AX18" i="29"/>
  <c r="AU18" i="29"/>
  <c r="AT18" i="29"/>
  <c r="AS18" i="29"/>
  <c r="AR18" i="29"/>
  <c r="AO18" i="29"/>
  <c r="AN18" i="29"/>
  <c r="AM18" i="29"/>
  <c r="AL18" i="29"/>
  <c r="AI18" i="29"/>
  <c r="AH18" i="29"/>
  <c r="AG18" i="29"/>
  <c r="AF18" i="29"/>
  <c r="W18" i="29" a="1"/>
  <c r="W18" i="29"/>
  <c r="Q18" i="29"/>
  <c r="M98" i="7" s="1"/>
  <c r="I18" i="29"/>
  <c r="M9" i="7" s="1"/>
  <c r="BA17" i="29"/>
  <c r="AZ17" i="29"/>
  <c r="AY17" i="29"/>
  <c r="AX17" i="29"/>
  <c r="AU17" i="29"/>
  <c r="AT17" i="29"/>
  <c r="AS17" i="29"/>
  <c r="AR17" i="29"/>
  <c r="AO17" i="29"/>
  <c r="AN17" i="29"/>
  <c r="AM17" i="29"/>
  <c r="AL17" i="29"/>
  <c r="AI17" i="29"/>
  <c r="AH17" i="29"/>
  <c r="AG17" i="29"/>
  <c r="AF17" i="29"/>
  <c r="W17" i="29" a="1"/>
  <c r="W17" i="29"/>
  <c r="Q17" i="29"/>
  <c r="M97" i="7" s="1"/>
  <c r="I17" i="29"/>
  <c r="M8" i="7" s="1"/>
  <c r="BA16" i="29"/>
  <c r="AZ16" i="29"/>
  <c r="AY16" i="29"/>
  <c r="AX16" i="29"/>
  <c r="AU16" i="29"/>
  <c r="AT16" i="29"/>
  <c r="AS16" i="29"/>
  <c r="AR16" i="29"/>
  <c r="AO16" i="29"/>
  <c r="AN16" i="29"/>
  <c r="AM16" i="29"/>
  <c r="AL16" i="29"/>
  <c r="AI16" i="29"/>
  <c r="AH16" i="29"/>
  <c r="AG16" i="29"/>
  <c r="AF16" i="29"/>
  <c r="W16" i="29" a="1"/>
  <c r="W16" i="29"/>
  <c r="Q16" i="29"/>
  <c r="I16" i="29"/>
  <c r="BA15" i="29"/>
  <c r="AZ15" i="29"/>
  <c r="AY15" i="29"/>
  <c r="AX15" i="29"/>
  <c r="AU15" i="29"/>
  <c r="AT15" i="29"/>
  <c r="AS15" i="29"/>
  <c r="AR15" i="29"/>
  <c r="AO15" i="29"/>
  <c r="AN15" i="29"/>
  <c r="AM15" i="29"/>
  <c r="AL15" i="29"/>
  <c r="AI15" i="29"/>
  <c r="AH15" i="29"/>
  <c r="AG15" i="29"/>
  <c r="AF15" i="29"/>
  <c r="W15" i="29" a="1"/>
  <c r="W15" i="29"/>
  <c r="Q15" i="29"/>
  <c r="M95" i="7" s="1"/>
  <c r="I15" i="29"/>
  <c r="BA14" i="29"/>
  <c r="AZ14" i="29"/>
  <c r="AY14" i="29"/>
  <c r="AX14" i="29"/>
  <c r="AU14" i="29"/>
  <c r="AT14" i="29"/>
  <c r="AS14" i="29"/>
  <c r="AR14" i="29"/>
  <c r="AO14" i="29"/>
  <c r="AN14" i="29"/>
  <c r="AM14" i="29"/>
  <c r="AL14" i="29"/>
  <c r="AI14" i="29"/>
  <c r="AH14" i="29"/>
  <c r="AG14" i="29"/>
  <c r="AF14" i="29"/>
  <c r="W14" i="29" a="1"/>
  <c r="W14" i="29"/>
  <c r="Q14" i="29"/>
  <c r="I14" i="29"/>
  <c r="BA13" i="29"/>
  <c r="AZ13" i="29"/>
  <c r="AY13" i="29"/>
  <c r="AX13" i="29"/>
  <c r="AU13" i="29"/>
  <c r="AT13" i="29"/>
  <c r="AS13" i="29"/>
  <c r="AR13" i="29"/>
  <c r="AO13" i="29"/>
  <c r="AN13" i="29"/>
  <c r="AM13" i="29"/>
  <c r="AL13" i="29"/>
  <c r="AI13" i="29"/>
  <c r="AH13" i="29"/>
  <c r="AG13" i="29"/>
  <c r="AF13" i="29"/>
  <c r="W13" i="29" a="1"/>
  <c r="W13" i="29"/>
  <c r="Q13" i="29"/>
  <c r="M93" i="7" s="1"/>
  <c r="I13" i="29"/>
  <c r="BA12" i="29"/>
  <c r="AZ12" i="29"/>
  <c r="AY12" i="29"/>
  <c r="AX12" i="29"/>
  <c r="AU12" i="29"/>
  <c r="AT12" i="29"/>
  <c r="AS12" i="29"/>
  <c r="AR12" i="29"/>
  <c r="AO12" i="29"/>
  <c r="AN12" i="29"/>
  <c r="AM12" i="29"/>
  <c r="AL12" i="29"/>
  <c r="AI12" i="29"/>
  <c r="AH12" i="29"/>
  <c r="AG12" i="29"/>
  <c r="AF12" i="29"/>
  <c r="W12" i="29" a="1"/>
  <c r="W12" i="29"/>
  <c r="Q12" i="29"/>
  <c r="I12" i="29"/>
  <c r="BA11" i="29"/>
  <c r="AZ11" i="29"/>
  <c r="AY11" i="29"/>
  <c r="AX11" i="29"/>
  <c r="AU11" i="29"/>
  <c r="AT11" i="29"/>
  <c r="AS11" i="29"/>
  <c r="AR11" i="29"/>
  <c r="AO11" i="29"/>
  <c r="AN11" i="29"/>
  <c r="AM11" i="29"/>
  <c r="AL11" i="29"/>
  <c r="AI11" i="29"/>
  <c r="AH11" i="29"/>
  <c r="AG11" i="29"/>
  <c r="AF11" i="29"/>
  <c r="W11" i="29" a="1"/>
  <c r="W11" i="29"/>
  <c r="Q11" i="29"/>
  <c r="M91" i="7" s="1"/>
  <c r="I11" i="29"/>
  <c r="M7" i="7" s="1"/>
  <c r="BA10" i="29"/>
  <c r="AZ10" i="29"/>
  <c r="AY10" i="29"/>
  <c r="AX10" i="29"/>
  <c r="AU10" i="29"/>
  <c r="AT10" i="29"/>
  <c r="AS10" i="29"/>
  <c r="AR10" i="29"/>
  <c r="AO10" i="29"/>
  <c r="AN10" i="29"/>
  <c r="AM10" i="29"/>
  <c r="AL10" i="29"/>
  <c r="AI10" i="29"/>
  <c r="AH10" i="29"/>
  <c r="AG10" i="29"/>
  <c r="AF10" i="29"/>
  <c r="W10" i="29" a="1"/>
  <c r="W10" i="29"/>
  <c r="Q10" i="29"/>
  <c r="M90" i="7" s="1"/>
  <c r="I10" i="29"/>
  <c r="M6" i="7" s="1"/>
  <c r="BA9" i="29"/>
  <c r="AZ9" i="29"/>
  <c r="AY9" i="29"/>
  <c r="AX9" i="29"/>
  <c r="AU9" i="29"/>
  <c r="AT9" i="29"/>
  <c r="AS9" i="29"/>
  <c r="AR9" i="29"/>
  <c r="AO9" i="29"/>
  <c r="AN9" i="29"/>
  <c r="AM9" i="29"/>
  <c r="AL9" i="29"/>
  <c r="AI9" i="29"/>
  <c r="AH9" i="29"/>
  <c r="AG9" i="29"/>
  <c r="AF9" i="29"/>
  <c r="W9" i="29" a="1"/>
  <c r="W9" i="29"/>
  <c r="Q9" i="29"/>
  <c r="I9" i="29"/>
  <c r="BA8" i="29"/>
  <c r="AZ8" i="29"/>
  <c r="AY8" i="29"/>
  <c r="AX8" i="29"/>
  <c r="AU8" i="29"/>
  <c r="AT8" i="29"/>
  <c r="AS8" i="29"/>
  <c r="AR8" i="29"/>
  <c r="AL8" i="29"/>
  <c r="AI8" i="29"/>
  <c r="AH8" i="29"/>
  <c r="AG8" i="29"/>
  <c r="AF8" i="29"/>
  <c r="W8" i="29" a="1"/>
  <c r="W8" i="29"/>
  <c r="Q8" i="29"/>
  <c r="M88" i="7" s="1"/>
  <c r="I8" i="29"/>
  <c r="M4" i="7" s="1"/>
  <c r="BA7" i="29"/>
  <c r="AZ7" i="29"/>
  <c r="AY7" i="29"/>
  <c r="AX7" i="29"/>
  <c r="AU7" i="29"/>
  <c r="AT7" i="29"/>
  <c r="AS7" i="29"/>
  <c r="AR7" i="29"/>
  <c r="AL7" i="29"/>
  <c r="AI7" i="29"/>
  <c r="AH7" i="29"/>
  <c r="AG7" i="29"/>
  <c r="AF7" i="29"/>
  <c r="W7" i="29" a="1"/>
  <c r="W7" i="29"/>
  <c r="Q7" i="29"/>
  <c r="M87" i="7" s="1"/>
  <c r="I7" i="29"/>
  <c r="M3" i="7" s="1"/>
  <c r="AW6" i="29" a="1"/>
  <c r="AW6" i="29" s="1"/>
  <c r="AQ6" i="29" a="1"/>
  <c r="AQ6" i="29" s="1"/>
  <c r="AS6" i="29" s="1"/>
  <c r="AK6" i="29" a="1"/>
  <c r="AK6" i="29" s="1"/>
  <c r="AE6" i="29" a="1"/>
  <c r="AE6" i="29" s="1"/>
  <c r="AI6" i="29" s="1"/>
  <c r="W6" i="29" a="1"/>
  <c r="W6" i="29"/>
  <c r="Q6" i="29"/>
  <c r="I6" i="29"/>
  <c r="M2" i="7" s="1"/>
  <c r="D37" i="11"/>
  <c r="P35" i="11"/>
  <c r="E37" i="11"/>
  <c r="P36" i="11"/>
  <c r="P9" i="11"/>
  <c r="Y85" i="31"/>
  <c r="Y85" i="30"/>
  <c r="V5" i="31"/>
  <c r="W77" i="31"/>
  <c r="V83" i="31"/>
  <c r="Y85" i="32"/>
  <c r="V5" i="32"/>
  <c r="W77" i="32"/>
  <c r="V83" i="32"/>
  <c r="V5" i="30"/>
  <c r="W77" i="30"/>
  <c r="V83" i="30"/>
  <c r="Y85" i="29"/>
  <c r="V5" i="29"/>
  <c r="W77" i="29"/>
  <c r="V83" i="29"/>
  <c r="T90" i="28"/>
  <c r="K26" i="11" s="1"/>
  <c r="R92" i="28"/>
  <c r="R91" i="28"/>
  <c r="R90" i="28"/>
  <c r="V92" i="28"/>
  <c r="V91" i="28"/>
  <c r="V90" i="28"/>
  <c r="K33" i="11" s="1"/>
  <c r="T92" i="28"/>
  <c r="P92" i="28"/>
  <c r="N92" i="28"/>
  <c r="L92" i="28"/>
  <c r="J92" i="28"/>
  <c r="H92" i="28"/>
  <c r="T91" i="28"/>
  <c r="P91" i="28"/>
  <c r="N91" i="28"/>
  <c r="L91" i="28"/>
  <c r="J91" i="28"/>
  <c r="H91" i="28"/>
  <c r="P90" i="28"/>
  <c r="N90" i="28"/>
  <c r="L90" i="28"/>
  <c r="J90" i="28"/>
  <c r="H90" i="28"/>
  <c r="K12" i="11" s="1"/>
  <c r="R86" i="28"/>
  <c r="P86" i="28"/>
  <c r="H86" i="28"/>
  <c r="AN83" i="28"/>
  <c r="AN82" i="28"/>
  <c r="AN81" i="28"/>
  <c r="W81" i="28"/>
  <c r="U81" i="28"/>
  <c r="S81" i="28"/>
  <c r="Q81" i="28"/>
  <c r="L116" i="7" s="1"/>
  <c r="O81" i="28"/>
  <c r="M81" i="28"/>
  <c r="K81" i="28"/>
  <c r="I81" i="28"/>
  <c r="AN80" i="28"/>
  <c r="W80" i="28"/>
  <c r="U80" i="28"/>
  <c r="S80" i="28"/>
  <c r="Q80" i="28"/>
  <c r="L115" i="7" s="1"/>
  <c r="O80" i="28"/>
  <c r="M80" i="28"/>
  <c r="K80" i="28"/>
  <c r="I80" i="28"/>
  <c r="W79" i="28"/>
  <c r="U79" i="28"/>
  <c r="S79" i="28"/>
  <c r="Q79" i="28"/>
  <c r="L114" i="7" s="1"/>
  <c r="O79" i="28"/>
  <c r="M79" i="28"/>
  <c r="K79" i="28"/>
  <c r="I79" i="28"/>
  <c r="W78" i="28"/>
  <c r="U78" i="28"/>
  <c r="S78" i="28"/>
  <c r="Q78" i="28"/>
  <c r="L113" i="7" s="1"/>
  <c r="O78" i="28"/>
  <c r="M78" i="28"/>
  <c r="K78" i="28"/>
  <c r="I78" i="28"/>
  <c r="W76" i="28" a="1"/>
  <c r="W76" i="28"/>
  <c r="U76" i="28"/>
  <c r="S76" i="28"/>
  <c r="Q76" i="28"/>
  <c r="L111" i="7" s="1"/>
  <c r="O76" i="28"/>
  <c r="L76" i="7" s="1"/>
  <c r="M76" i="28"/>
  <c r="L58" i="7" s="1"/>
  <c r="K76" i="28"/>
  <c r="L40" i="7" s="1"/>
  <c r="I76" i="28"/>
  <c r="L22" i="7" s="1"/>
  <c r="BA75" i="28"/>
  <c r="AZ75" i="28"/>
  <c r="AY75" i="28"/>
  <c r="AX75" i="28"/>
  <c r="AU75" i="28"/>
  <c r="AT75" i="28"/>
  <c r="AS75" i="28"/>
  <c r="AR75" i="28"/>
  <c r="AO75" i="28"/>
  <c r="AN75" i="28"/>
  <c r="AM75" i="28"/>
  <c r="AL75" i="28"/>
  <c r="AI75" i="28"/>
  <c r="AH75" i="28"/>
  <c r="AG75" i="28"/>
  <c r="AF75" i="28"/>
  <c r="W75" i="28" a="1"/>
  <c r="W75" i="28"/>
  <c r="U75" i="28"/>
  <c r="S75" i="28"/>
  <c r="Q75" i="28"/>
  <c r="O75" i="28"/>
  <c r="L75" i="7" s="1"/>
  <c r="M75" i="28"/>
  <c r="L57" i="7" s="1"/>
  <c r="K75" i="28"/>
  <c r="L39" i="7" s="1"/>
  <c r="I75" i="28"/>
  <c r="L21" i="7" s="1"/>
  <c r="BA74" i="28"/>
  <c r="AZ74" i="28"/>
  <c r="AY74" i="28"/>
  <c r="AX74" i="28"/>
  <c r="AU74" i="28"/>
  <c r="AT74" i="28"/>
  <c r="AS74" i="28"/>
  <c r="AR74" i="28"/>
  <c r="AO74" i="28"/>
  <c r="AN74" i="28"/>
  <c r="AM74" i="28"/>
  <c r="AL74" i="28"/>
  <c r="AI74" i="28"/>
  <c r="AH74" i="28"/>
  <c r="AG74" i="28"/>
  <c r="AF74" i="28"/>
  <c r="W74" i="28" a="1"/>
  <c r="W74" i="28"/>
  <c r="U74" i="28"/>
  <c r="S74" i="28"/>
  <c r="Q74" i="28"/>
  <c r="L109" i="7" s="1"/>
  <c r="O74" i="28"/>
  <c r="L74" i="7" s="1"/>
  <c r="M74" i="28"/>
  <c r="L56" i="7" s="1"/>
  <c r="K74" i="28"/>
  <c r="L38" i="7" s="1"/>
  <c r="I74" i="28"/>
  <c r="L20" i="7" s="1"/>
  <c r="BA73" i="28"/>
  <c r="AZ73" i="28"/>
  <c r="AY73" i="28"/>
  <c r="AX73" i="28"/>
  <c r="AU73" i="28"/>
  <c r="AT73" i="28"/>
  <c r="AS73" i="28"/>
  <c r="AR73" i="28"/>
  <c r="AO73" i="28"/>
  <c r="AN73" i="28"/>
  <c r="AM73" i="28"/>
  <c r="AL73" i="28"/>
  <c r="AI73" i="28"/>
  <c r="AH73" i="28"/>
  <c r="AG73" i="28"/>
  <c r="AF73" i="28"/>
  <c r="W73" i="28" a="1"/>
  <c r="W73" i="28"/>
  <c r="U73" i="28"/>
  <c r="S73" i="28"/>
  <c r="Q73" i="28"/>
  <c r="L108" i="7" s="1"/>
  <c r="O73" i="28"/>
  <c r="L73" i="7" s="1"/>
  <c r="M73" i="28"/>
  <c r="L55" i="7" s="1"/>
  <c r="K73" i="28"/>
  <c r="L37" i="7" s="1"/>
  <c r="I73" i="28"/>
  <c r="L19" i="7" s="1"/>
  <c r="BA72" i="28"/>
  <c r="AZ72" i="28"/>
  <c r="AY72" i="28"/>
  <c r="AX72" i="28"/>
  <c r="AU72" i="28"/>
  <c r="AT72" i="28"/>
  <c r="AS72" i="28"/>
  <c r="AR72" i="28"/>
  <c r="AO72" i="28"/>
  <c r="AN72" i="28"/>
  <c r="AM72" i="28"/>
  <c r="AL72" i="28"/>
  <c r="AI72" i="28"/>
  <c r="AH72" i="28"/>
  <c r="AG72" i="28"/>
  <c r="AF72" i="28"/>
  <c r="W72" i="28" a="1"/>
  <c r="W72" i="28"/>
  <c r="U72" i="28"/>
  <c r="S72" i="28"/>
  <c r="Q72" i="28"/>
  <c r="L107" i="7" s="1"/>
  <c r="O72" i="28"/>
  <c r="L72" i="7" s="1"/>
  <c r="M72" i="28"/>
  <c r="L54" i="7" s="1"/>
  <c r="K72" i="28"/>
  <c r="L36" i="7" s="1"/>
  <c r="I72" i="28"/>
  <c r="L18" i="7" s="1"/>
  <c r="BA71" i="28"/>
  <c r="AZ71" i="28"/>
  <c r="AY71" i="28"/>
  <c r="AX71" i="28"/>
  <c r="AU71" i="28"/>
  <c r="AT71" i="28"/>
  <c r="AS71" i="28"/>
  <c r="AR71" i="28"/>
  <c r="AO71" i="28"/>
  <c r="AN71" i="28"/>
  <c r="AM71" i="28"/>
  <c r="AL71" i="28"/>
  <c r="AI71" i="28"/>
  <c r="AH71" i="28"/>
  <c r="AG71" i="28"/>
  <c r="AF71" i="28"/>
  <c r="W71" i="28" a="1"/>
  <c r="W71" i="28"/>
  <c r="U71" i="28"/>
  <c r="S71" i="28"/>
  <c r="Q71" i="28"/>
  <c r="L106" i="7" s="1"/>
  <c r="O71" i="28"/>
  <c r="L71" i="7" s="1"/>
  <c r="M71" i="28"/>
  <c r="L53" i="7" s="1"/>
  <c r="K71" i="28"/>
  <c r="L35" i="7" s="1"/>
  <c r="I71" i="28"/>
  <c r="L17" i="7" s="1"/>
  <c r="BA70" i="28"/>
  <c r="AZ70" i="28"/>
  <c r="AY70" i="28"/>
  <c r="AX70" i="28"/>
  <c r="AU70" i="28"/>
  <c r="AT70" i="28"/>
  <c r="AS70" i="28"/>
  <c r="AR70" i="28"/>
  <c r="AO70" i="28"/>
  <c r="AN70" i="28"/>
  <c r="AM70" i="28"/>
  <c r="AL70" i="28"/>
  <c r="AI70" i="28"/>
  <c r="AH70" i="28"/>
  <c r="AG70" i="28"/>
  <c r="AF70" i="28"/>
  <c r="W70" i="28" a="1"/>
  <c r="W70" i="28"/>
  <c r="U70" i="28"/>
  <c r="S70" i="28"/>
  <c r="Q70" i="28"/>
  <c r="O70" i="28"/>
  <c r="L70" i="7" s="1"/>
  <c r="M70" i="28"/>
  <c r="L52" i="7" s="1"/>
  <c r="K70" i="28"/>
  <c r="L34" i="7" s="1"/>
  <c r="I70" i="28"/>
  <c r="L16" i="7" s="1"/>
  <c r="BA69" i="28"/>
  <c r="AZ69" i="28"/>
  <c r="AY69" i="28"/>
  <c r="AX69" i="28"/>
  <c r="AU69" i="28"/>
  <c r="AT69" i="28"/>
  <c r="AS69" i="28"/>
  <c r="AR69" i="28"/>
  <c r="AO69" i="28"/>
  <c r="AN69" i="28"/>
  <c r="AM69" i="28"/>
  <c r="AL69" i="28"/>
  <c r="AI69" i="28"/>
  <c r="AH69" i="28"/>
  <c r="AG69" i="28"/>
  <c r="AF69" i="28"/>
  <c r="W69" i="28" a="1"/>
  <c r="W69" i="28"/>
  <c r="U69" i="28"/>
  <c r="S69" i="28"/>
  <c r="BA68" i="28"/>
  <c r="AZ68" i="28"/>
  <c r="AY68" i="28"/>
  <c r="AX68" i="28"/>
  <c r="AU68" i="28"/>
  <c r="AT68" i="28"/>
  <c r="AS68" i="28"/>
  <c r="AR68" i="28"/>
  <c r="AO68" i="28"/>
  <c r="AN68" i="28"/>
  <c r="AM68" i="28"/>
  <c r="AL68" i="28"/>
  <c r="AI68" i="28"/>
  <c r="AH68" i="28"/>
  <c r="AG68" i="28"/>
  <c r="AF68" i="28"/>
  <c r="W68" i="28" a="1"/>
  <c r="W68" i="28"/>
  <c r="U68" i="28"/>
  <c r="S68" i="28"/>
  <c r="BA67" i="28"/>
  <c r="AZ67" i="28"/>
  <c r="AY67" i="28"/>
  <c r="AX67" i="28"/>
  <c r="AU67" i="28"/>
  <c r="AT67" i="28"/>
  <c r="AS67" i="28"/>
  <c r="AR67" i="28"/>
  <c r="AO67" i="28"/>
  <c r="AN67" i="28"/>
  <c r="AM67" i="28"/>
  <c r="AL67" i="28"/>
  <c r="AI67" i="28"/>
  <c r="AH67" i="28"/>
  <c r="AG67" i="28"/>
  <c r="AF67" i="28"/>
  <c r="W67" i="28" a="1"/>
  <c r="W67" i="28"/>
  <c r="U67" i="28"/>
  <c r="S67" i="28"/>
  <c r="BA66" i="28"/>
  <c r="AZ66" i="28"/>
  <c r="AY66" i="28"/>
  <c r="AX66" i="28"/>
  <c r="AU66" i="28"/>
  <c r="AT66" i="28"/>
  <c r="AS66" i="28"/>
  <c r="AR66" i="28"/>
  <c r="AO66" i="28"/>
  <c r="AN66" i="28"/>
  <c r="AM66" i="28"/>
  <c r="AL66" i="28"/>
  <c r="AI66" i="28"/>
  <c r="AH66" i="28"/>
  <c r="AG66" i="28"/>
  <c r="AF66" i="28"/>
  <c r="W66" i="28" a="1"/>
  <c r="W66" i="28"/>
  <c r="U66" i="28"/>
  <c r="S66" i="28"/>
  <c r="BA65" i="28"/>
  <c r="AZ65" i="28"/>
  <c r="AY65" i="28"/>
  <c r="AX65" i="28"/>
  <c r="AU65" i="28"/>
  <c r="AT65" i="28"/>
  <c r="AS65" i="28"/>
  <c r="AR65" i="28"/>
  <c r="AO65" i="28"/>
  <c r="AN65" i="28"/>
  <c r="AM65" i="28"/>
  <c r="AL65" i="28"/>
  <c r="AI65" i="28"/>
  <c r="AH65" i="28"/>
  <c r="AG65" i="28"/>
  <c r="AF65" i="28"/>
  <c r="W65" i="28" a="1"/>
  <c r="W65" i="28"/>
  <c r="U65" i="28"/>
  <c r="S65" i="28"/>
  <c r="BA64" i="28"/>
  <c r="AZ64" i="28"/>
  <c r="AY64" i="28"/>
  <c r="AX64" i="28"/>
  <c r="AU64" i="28"/>
  <c r="AT64" i="28"/>
  <c r="AS64" i="28"/>
  <c r="AR64" i="28"/>
  <c r="AO64" i="28"/>
  <c r="AN64" i="28"/>
  <c r="AM64" i="28"/>
  <c r="AL64" i="28"/>
  <c r="AI64" i="28"/>
  <c r="AH64" i="28"/>
  <c r="AG64" i="28"/>
  <c r="AF64" i="28"/>
  <c r="W64" i="28" a="1"/>
  <c r="W64" i="28"/>
  <c r="U64" i="28"/>
  <c r="S64" i="28"/>
  <c r="BA63" i="28"/>
  <c r="AZ63" i="28"/>
  <c r="AY63" i="28"/>
  <c r="AX63" i="28"/>
  <c r="AU63" i="28"/>
  <c r="AT63" i="28"/>
  <c r="AS63" i="28"/>
  <c r="AR63" i="28"/>
  <c r="AO63" i="28"/>
  <c r="AN63" i="28"/>
  <c r="AM63" i="28"/>
  <c r="AL63" i="28"/>
  <c r="AI63" i="28"/>
  <c r="AH63" i="28"/>
  <c r="AG63" i="28"/>
  <c r="AF63" i="28"/>
  <c r="W63" i="28" a="1"/>
  <c r="W63" i="28"/>
  <c r="U63" i="28"/>
  <c r="S63" i="28"/>
  <c r="BA62" i="28"/>
  <c r="AZ62" i="28"/>
  <c r="AY62" i="28"/>
  <c r="AX62" i="28"/>
  <c r="AU62" i="28"/>
  <c r="AT62" i="28"/>
  <c r="AS62" i="28"/>
  <c r="AR62" i="28"/>
  <c r="AO62" i="28"/>
  <c r="AN62" i="28"/>
  <c r="AM62" i="28"/>
  <c r="AL62" i="28"/>
  <c r="AI62" i="28"/>
  <c r="AH62" i="28"/>
  <c r="AG62" i="28"/>
  <c r="AF62" i="28"/>
  <c r="W62" i="28" a="1"/>
  <c r="W62" i="28"/>
  <c r="U62" i="28"/>
  <c r="S62" i="28"/>
  <c r="BA61" i="28"/>
  <c r="AZ61" i="28"/>
  <c r="AY61" i="28"/>
  <c r="AX61" i="28"/>
  <c r="AU61" i="28"/>
  <c r="AT61" i="28"/>
  <c r="AS61" i="28"/>
  <c r="AR61" i="28"/>
  <c r="AO61" i="28"/>
  <c r="AN61" i="28"/>
  <c r="AM61" i="28"/>
  <c r="AL61" i="28"/>
  <c r="AI61" i="28"/>
  <c r="AH61" i="28"/>
  <c r="AG61" i="28"/>
  <c r="AF61" i="28"/>
  <c r="W61" i="28" a="1"/>
  <c r="W61" i="28"/>
  <c r="U61" i="28"/>
  <c r="S61" i="28"/>
  <c r="BA60" i="28"/>
  <c r="AZ60" i="28"/>
  <c r="AY60" i="28"/>
  <c r="AX60" i="28"/>
  <c r="AU60" i="28"/>
  <c r="AT60" i="28"/>
  <c r="AS60" i="28"/>
  <c r="AR60" i="28"/>
  <c r="AO60" i="28"/>
  <c r="AN60" i="28"/>
  <c r="AM60" i="28"/>
  <c r="AL60" i="28"/>
  <c r="AI60" i="28"/>
  <c r="AH60" i="28"/>
  <c r="AG60" i="28"/>
  <c r="AF60" i="28"/>
  <c r="W60" i="28" a="1"/>
  <c r="W60" i="28"/>
  <c r="U60" i="28"/>
  <c r="S60" i="28"/>
  <c r="BA59" i="28"/>
  <c r="AZ59" i="28"/>
  <c r="AY59" i="28"/>
  <c r="AX59" i="28"/>
  <c r="AU59" i="28"/>
  <c r="AT59" i="28"/>
  <c r="AS59" i="28"/>
  <c r="AR59" i="28"/>
  <c r="AO59" i="28"/>
  <c r="AN59" i="28"/>
  <c r="AM59" i="28"/>
  <c r="AL59" i="28"/>
  <c r="AI59" i="28"/>
  <c r="AH59" i="28"/>
  <c r="AG59" i="28"/>
  <c r="AF59" i="28"/>
  <c r="W59" i="28" a="1"/>
  <c r="W59" i="28"/>
  <c r="U59" i="28"/>
  <c r="S59" i="28"/>
  <c r="BA58" i="28"/>
  <c r="AZ58" i="28"/>
  <c r="AY58" i="28"/>
  <c r="AX58" i="28"/>
  <c r="AU58" i="28"/>
  <c r="AT58" i="28"/>
  <c r="AS58" i="28"/>
  <c r="AR58" i="28"/>
  <c r="AO58" i="28"/>
  <c r="AN58" i="28"/>
  <c r="AM58" i="28"/>
  <c r="AL58" i="28"/>
  <c r="AI58" i="28"/>
  <c r="AH58" i="28"/>
  <c r="AG58" i="28"/>
  <c r="AF58" i="28"/>
  <c r="W58" i="28" a="1"/>
  <c r="W58" i="28"/>
  <c r="U58" i="28"/>
  <c r="S58" i="28"/>
  <c r="BA57" i="28"/>
  <c r="AZ57" i="28"/>
  <c r="AY57" i="28"/>
  <c r="AX57" i="28"/>
  <c r="AU57" i="28"/>
  <c r="AT57" i="28"/>
  <c r="AS57" i="28"/>
  <c r="AR57" i="28"/>
  <c r="AO57" i="28"/>
  <c r="AN57" i="28"/>
  <c r="AM57" i="28"/>
  <c r="AL57" i="28"/>
  <c r="AI57" i="28"/>
  <c r="AH57" i="28"/>
  <c r="AG57" i="28"/>
  <c r="AF57" i="28"/>
  <c r="W57" i="28" a="1"/>
  <c r="W57" i="28"/>
  <c r="U57" i="28"/>
  <c r="S57" i="28"/>
  <c r="BA56" i="28"/>
  <c r="AZ56" i="28"/>
  <c r="AY56" i="28"/>
  <c r="AX56" i="28"/>
  <c r="AU56" i="28"/>
  <c r="AT56" i="28"/>
  <c r="AS56" i="28"/>
  <c r="AR56" i="28"/>
  <c r="AO56" i="28"/>
  <c r="AN56" i="28"/>
  <c r="AM56" i="28"/>
  <c r="AL56" i="28"/>
  <c r="AI56" i="28"/>
  <c r="AH56" i="28"/>
  <c r="AG56" i="28"/>
  <c r="AF56" i="28"/>
  <c r="W56" i="28" a="1"/>
  <c r="W56" i="28"/>
  <c r="U56" i="28"/>
  <c r="S56" i="28"/>
  <c r="BA55" i="28"/>
  <c r="AZ55" i="28"/>
  <c r="AY55" i="28"/>
  <c r="AX55" i="28"/>
  <c r="AU55" i="28"/>
  <c r="AT55" i="28"/>
  <c r="AS55" i="28"/>
  <c r="AR55" i="28"/>
  <c r="AO55" i="28"/>
  <c r="AN55" i="28"/>
  <c r="AM55" i="28"/>
  <c r="AL55" i="28"/>
  <c r="AI55" i="28"/>
  <c r="AH55" i="28"/>
  <c r="AG55" i="28"/>
  <c r="AF55" i="28"/>
  <c r="W55" i="28" a="1"/>
  <c r="W55" i="28"/>
  <c r="U55" i="28"/>
  <c r="S55" i="28"/>
  <c r="BA54" i="28"/>
  <c r="AZ54" i="28"/>
  <c r="AY54" i="28"/>
  <c r="AX54" i="28"/>
  <c r="AU54" i="28"/>
  <c r="AT54" i="28"/>
  <c r="AS54" i="28"/>
  <c r="AR54" i="28"/>
  <c r="AO54" i="28"/>
  <c r="AN54" i="28"/>
  <c r="AM54" i="28"/>
  <c r="AL54" i="28"/>
  <c r="AI54" i="28"/>
  <c r="AH54" i="28"/>
  <c r="AG54" i="28"/>
  <c r="AF54" i="28"/>
  <c r="W54" i="28" a="1"/>
  <c r="W54" i="28"/>
  <c r="U54" i="28"/>
  <c r="S54" i="28"/>
  <c r="BA53" i="28"/>
  <c r="AZ53" i="28"/>
  <c r="AY53" i="28"/>
  <c r="AX53" i="28"/>
  <c r="AU53" i="28"/>
  <c r="AT53" i="28"/>
  <c r="AS53" i="28"/>
  <c r="AR53" i="28"/>
  <c r="AO53" i="28"/>
  <c r="AN53" i="28"/>
  <c r="AM53" i="28"/>
  <c r="AL53" i="28"/>
  <c r="AI53" i="28"/>
  <c r="AH53" i="28"/>
  <c r="AG53" i="28"/>
  <c r="AF53" i="28"/>
  <c r="W53" i="28" a="1"/>
  <c r="W53" i="28"/>
  <c r="U53" i="28"/>
  <c r="S53" i="28"/>
  <c r="BA52" i="28"/>
  <c r="AZ52" i="28"/>
  <c r="AY52" i="28"/>
  <c r="AX52" i="28"/>
  <c r="AU52" i="28"/>
  <c r="AT52" i="28"/>
  <c r="AS52" i="28"/>
  <c r="AR52" i="28"/>
  <c r="AO52" i="28"/>
  <c r="AN52" i="28"/>
  <c r="AM52" i="28"/>
  <c r="AL52" i="28"/>
  <c r="AI52" i="28"/>
  <c r="AH52" i="28"/>
  <c r="AG52" i="28"/>
  <c r="AF52" i="28"/>
  <c r="W52" i="28" a="1"/>
  <c r="W52" i="28"/>
  <c r="M52" i="28"/>
  <c r="L51" i="7" s="1"/>
  <c r="K52" i="28"/>
  <c r="L33" i="7" s="1"/>
  <c r="BA51" i="28"/>
  <c r="AZ51" i="28"/>
  <c r="AY51" i="28"/>
  <c r="AX51" i="28"/>
  <c r="AU51" i="28"/>
  <c r="AT51" i="28"/>
  <c r="AS51" i="28"/>
  <c r="AR51" i="28"/>
  <c r="AO51" i="28"/>
  <c r="AN51" i="28"/>
  <c r="AM51" i="28"/>
  <c r="AL51" i="28"/>
  <c r="AI51" i="28"/>
  <c r="AH51" i="28"/>
  <c r="AG51" i="28"/>
  <c r="AF51" i="28"/>
  <c r="W51" i="28" a="1"/>
  <c r="W51" i="28"/>
  <c r="M51" i="28"/>
  <c r="L50" i="7" s="1"/>
  <c r="K51" i="28"/>
  <c r="BA50" i="28"/>
  <c r="AZ50" i="28"/>
  <c r="AY50" i="28"/>
  <c r="AX50" i="28"/>
  <c r="AU50" i="28"/>
  <c r="AT50" i="28"/>
  <c r="AS50" i="28"/>
  <c r="AR50" i="28"/>
  <c r="AO50" i="28"/>
  <c r="AN50" i="28"/>
  <c r="AM50" i="28"/>
  <c r="AL50" i="28"/>
  <c r="AI50" i="28"/>
  <c r="AH50" i="28"/>
  <c r="AG50" i="28"/>
  <c r="AF50" i="28"/>
  <c r="W50" i="28" a="1"/>
  <c r="W50" i="28"/>
  <c r="M50" i="28"/>
  <c r="K50" i="28"/>
  <c r="L31" i="7" s="1"/>
  <c r="BA49" i="28"/>
  <c r="AZ49" i="28"/>
  <c r="AY49" i="28"/>
  <c r="AX49" i="28"/>
  <c r="AU49" i="28"/>
  <c r="AT49" i="28"/>
  <c r="AS49" i="28"/>
  <c r="AR49" i="28"/>
  <c r="AO49" i="28"/>
  <c r="AN49" i="28"/>
  <c r="AM49" i="28"/>
  <c r="AL49" i="28"/>
  <c r="AI49" i="28"/>
  <c r="AH49" i="28"/>
  <c r="AG49" i="28"/>
  <c r="AF49" i="28"/>
  <c r="W49" i="28" a="1"/>
  <c r="W49" i="28"/>
  <c r="M49" i="28"/>
  <c r="K49" i="28"/>
  <c r="L30" i="7" s="1"/>
  <c r="BA48" i="28"/>
  <c r="AZ48" i="28"/>
  <c r="AY48" i="28"/>
  <c r="AX48" i="28"/>
  <c r="AU48" i="28"/>
  <c r="AT48" i="28"/>
  <c r="AS48" i="28"/>
  <c r="AR48" i="28"/>
  <c r="AO48" i="28"/>
  <c r="AN48" i="28"/>
  <c r="AM48" i="28"/>
  <c r="AL48" i="28"/>
  <c r="AI48" i="28"/>
  <c r="AH48" i="28"/>
  <c r="AG48" i="28"/>
  <c r="AF48" i="28"/>
  <c r="W48" i="28" a="1"/>
  <c r="W48" i="28"/>
  <c r="M48" i="28"/>
  <c r="L47" i="7" s="1"/>
  <c r="K48" i="28"/>
  <c r="L29" i="7" s="1"/>
  <c r="BA47" i="28"/>
  <c r="AZ47" i="28"/>
  <c r="AY47" i="28"/>
  <c r="AX47" i="28"/>
  <c r="AU47" i="28"/>
  <c r="AT47" i="28"/>
  <c r="AS47" i="28"/>
  <c r="AR47" i="28"/>
  <c r="AO47" i="28"/>
  <c r="AN47" i="28"/>
  <c r="AM47" i="28"/>
  <c r="AL47" i="28"/>
  <c r="AI47" i="28"/>
  <c r="AH47" i="28"/>
  <c r="AG47" i="28"/>
  <c r="AF47" i="28"/>
  <c r="W47" i="28" a="1"/>
  <c r="W47" i="28"/>
  <c r="M47" i="28"/>
  <c r="BA46" i="28"/>
  <c r="AZ46" i="28"/>
  <c r="AY46" i="28"/>
  <c r="AX46" i="28"/>
  <c r="AU46" i="28"/>
  <c r="AT46" i="28"/>
  <c r="AS46" i="28"/>
  <c r="AR46" i="28"/>
  <c r="AO46" i="28"/>
  <c r="AN46" i="28"/>
  <c r="AM46" i="28"/>
  <c r="AL46" i="28"/>
  <c r="AI46" i="28"/>
  <c r="AH46" i="28"/>
  <c r="AG46" i="28"/>
  <c r="AF46" i="28"/>
  <c r="W46" i="28" a="1"/>
  <c r="W46" i="28"/>
  <c r="M46" i="28"/>
  <c r="BA45" i="28"/>
  <c r="AZ45" i="28"/>
  <c r="AY45" i="28"/>
  <c r="AX45" i="28"/>
  <c r="AU45" i="28"/>
  <c r="AT45" i="28"/>
  <c r="AS45" i="28"/>
  <c r="AR45" i="28"/>
  <c r="AO45" i="28"/>
  <c r="AN45" i="28"/>
  <c r="AM45" i="28"/>
  <c r="AL45" i="28"/>
  <c r="AI45" i="28"/>
  <c r="AH45" i="28"/>
  <c r="AG45" i="28"/>
  <c r="AF45" i="28"/>
  <c r="W45" i="28" a="1"/>
  <c r="W45" i="28"/>
  <c r="M45" i="28"/>
  <c r="L44" i="7" s="1"/>
  <c r="BA44" i="28"/>
  <c r="AZ44" i="28"/>
  <c r="AY44" i="28"/>
  <c r="AX44" i="28"/>
  <c r="AU44" i="28"/>
  <c r="AT44" i="28"/>
  <c r="AS44" i="28"/>
  <c r="AR44" i="28"/>
  <c r="AO44" i="28"/>
  <c r="AN44" i="28"/>
  <c r="AM44" i="28"/>
  <c r="AL44" i="28"/>
  <c r="AI44" i="28"/>
  <c r="AH44" i="28"/>
  <c r="AG44" i="28"/>
  <c r="AF44" i="28"/>
  <c r="W44" i="28" a="1"/>
  <c r="W44" i="28"/>
  <c r="M44" i="28"/>
  <c r="AC44" i="28" s="1"/>
  <c r="BA43" i="28"/>
  <c r="AZ43" i="28"/>
  <c r="AY43" i="28"/>
  <c r="AX43" i="28"/>
  <c r="AU43" i="28"/>
  <c r="AT43" i="28"/>
  <c r="AS43" i="28"/>
  <c r="AR43" i="28"/>
  <c r="AO43" i="28"/>
  <c r="AN43" i="28"/>
  <c r="AM43" i="28"/>
  <c r="AL43" i="28"/>
  <c r="AI43" i="28"/>
  <c r="AH43" i="28"/>
  <c r="AG43" i="28"/>
  <c r="AF43" i="28"/>
  <c r="W43" i="28" a="1"/>
  <c r="W43" i="28"/>
  <c r="M43" i="28"/>
  <c r="AC43" i="28" s="1"/>
  <c r="BA42" i="28"/>
  <c r="AZ42" i="28"/>
  <c r="AY42" i="28"/>
  <c r="AX42" i="28"/>
  <c r="AU42" i="28"/>
  <c r="AT42" i="28"/>
  <c r="AS42" i="28"/>
  <c r="AR42" i="28"/>
  <c r="AO42" i="28"/>
  <c r="AN42" i="28"/>
  <c r="AM42" i="28"/>
  <c r="AL42" i="28"/>
  <c r="AI42" i="28"/>
  <c r="AH42" i="28"/>
  <c r="AG42" i="28"/>
  <c r="AF42" i="28"/>
  <c r="W42" i="28" a="1"/>
  <c r="W42" i="28"/>
  <c r="M42" i="28"/>
  <c r="X42" i="28" s="1"/>
  <c r="BA41" i="28"/>
  <c r="AZ41" i="28"/>
  <c r="AY41" i="28"/>
  <c r="AX41" i="28"/>
  <c r="AU41" i="28"/>
  <c r="AT41" i="28"/>
  <c r="AS41" i="28"/>
  <c r="AR41" i="28"/>
  <c r="AO41" i="28"/>
  <c r="AN41" i="28"/>
  <c r="AM41" i="28"/>
  <c r="AL41" i="28"/>
  <c r="AI41" i="28"/>
  <c r="AH41" i="28"/>
  <c r="AG41" i="28"/>
  <c r="AF41" i="28"/>
  <c r="W41" i="28" a="1"/>
  <c r="W41" i="28"/>
  <c r="K41" i="28"/>
  <c r="L28" i="7" s="1"/>
  <c r="BA40" i="28"/>
  <c r="AZ40" i="28"/>
  <c r="AY40" i="28"/>
  <c r="AX40" i="28"/>
  <c r="AU40" i="28"/>
  <c r="AT40" i="28"/>
  <c r="AS40" i="28"/>
  <c r="AR40" i="28"/>
  <c r="AO40" i="28"/>
  <c r="AN40" i="28"/>
  <c r="AM40" i="28"/>
  <c r="AL40" i="28"/>
  <c r="AI40" i="28"/>
  <c r="AH40" i="28"/>
  <c r="AG40" i="28"/>
  <c r="AF40" i="28"/>
  <c r="W40" i="28" a="1"/>
  <c r="W40" i="28"/>
  <c r="K40" i="28"/>
  <c r="X40" i="28" s="1"/>
  <c r="BA39" i="28"/>
  <c r="AZ39" i="28"/>
  <c r="AY39" i="28"/>
  <c r="AX39" i="28"/>
  <c r="AU39" i="28"/>
  <c r="AT39" i="28"/>
  <c r="AS39" i="28"/>
  <c r="AR39" i="28"/>
  <c r="AO39" i="28"/>
  <c r="AN39" i="28"/>
  <c r="AM39" i="28"/>
  <c r="AL39" i="28"/>
  <c r="AI39" i="28"/>
  <c r="AH39" i="28"/>
  <c r="AG39" i="28"/>
  <c r="AF39" i="28"/>
  <c r="W39" i="28" a="1"/>
  <c r="W39" i="28"/>
  <c r="K39" i="28"/>
  <c r="AC39" i="28" s="1"/>
  <c r="BA38" i="28"/>
  <c r="AZ38" i="28"/>
  <c r="AY38" i="28"/>
  <c r="AX38" i="28"/>
  <c r="AU38" i="28"/>
  <c r="AT38" i="28"/>
  <c r="AS38" i="28"/>
  <c r="AR38" i="28"/>
  <c r="AO38" i="28"/>
  <c r="AN38" i="28"/>
  <c r="AM38" i="28"/>
  <c r="AL38" i="28"/>
  <c r="AI38" i="28"/>
  <c r="AH38" i="28"/>
  <c r="AG38" i="28"/>
  <c r="AF38" i="28"/>
  <c r="W38" i="28" a="1"/>
  <c r="W38" i="28"/>
  <c r="K38" i="28"/>
  <c r="AC38" i="28" s="1"/>
  <c r="BA37" i="28"/>
  <c r="AZ37" i="28"/>
  <c r="AY37" i="28"/>
  <c r="AX37" i="28"/>
  <c r="AU37" i="28"/>
  <c r="AT37" i="28"/>
  <c r="AS37" i="28"/>
  <c r="AR37" i="28"/>
  <c r="AO37" i="28"/>
  <c r="AN37" i="28"/>
  <c r="AM37" i="28"/>
  <c r="AL37" i="28"/>
  <c r="AI37" i="28"/>
  <c r="AH37" i="28"/>
  <c r="AG37" i="28"/>
  <c r="AF37" i="28"/>
  <c r="W37" i="28" a="1"/>
  <c r="W37" i="28"/>
  <c r="K37" i="28"/>
  <c r="BA36" i="28"/>
  <c r="AZ36" i="28"/>
  <c r="AY36" i="28"/>
  <c r="AX36" i="28"/>
  <c r="AU36" i="28"/>
  <c r="AT36" i="28"/>
  <c r="AS36" i="28"/>
  <c r="AR36" i="28"/>
  <c r="AO36" i="28"/>
  <c r="AN36" i="28"/>
  <c r="AM36" i="28"/>
  <c r="AL36" i="28"/>
  <c r="AI36" i="28"/>
  <c r="AH36" i="28"/>
  <c r="AG36" i="28"/>
  <c r="AF36" i="28"/>
  <c r="W36" i="28" a="1"/>
  <c r="W36" i="28"/>
  <c r="K36" i="28"/>
  <c r="L23" i="7" s="1"/>
  <c r="BA35" i="28"/>
  <c r="AZ35" i="28"/>
  <c r="AY35" i="28"/>
  <c r="AX35" i="28"/>
  <c r="AU35" i="28"/>
  <c r="AT35" i="28"/>
  <c r="AS35" i="28"/>
  <c r="AR35" i="28"/>
  <c r="AO35" i="28"/>
  <c r="AN35" i="28"/>
  <c r="AM35" i="28"/>
  <c r="AL35" i="28"/>
  <c r="AI35" i="28"/>
  <c r="AH35" i="28"/>
  <c r="AG35" i="28"/>
  <c r="AF35" i="28"/>
  <c r="W35" i="28" a="1"/>
  <c r="W35" i="28"/>
  <c r="O35" i="28"/>
  <c r="X35" i="28" s="1"/>
  <c r="BA34" i="28"/>
  <c r="AZ34" i="28"/>
  <c r="AY34" i="28"/>
  <c r="AX34" i="28"/>
  <c r="AU34" i="28"/>
  <c r="AT34" i="28"/>
  <c r="AS34" i="28"/>
  <c r="AR34" i="28"/>
  <c r="AO34" i="28"/>
  <c r="AN34" i="28"/>
  <c r="AM34" i="28"/>
  <c r="AL34" i="28"/>
  <c r="AI34" i="28"/>
  <c r="AH34" i="28"/>
  <c r="AG34" i="28"/>
  <c r="AF34" i="28"/>
  <c r="W34" i="28" a="1"/>
  <c r="W34" i="28"/>
  <c r="O34" i="28"/>
  <c r="L68" i="7" s="1"/>
  <c r="BA33" i="28"/>
  <c r="AZ33" i="28"/>
  <c r="AY33" i="28"/>
  <c r="AX33" i="28"/>
  <c r="AU33" i="28"/>
  <c r="AT33" i="28"/>
  <c r="AS33" i="28"/>
  <c r="AR33" i="28"/>
  <c r="AO33" i="28"/>
  <c r="AN33" i="28"/>
  <c r="AM33" i="28"/>
  <c r="AL33" i="28"/>
  <c r="AI33" i="28"/>
  <c r="AH33" i="28"/>
  <c r="AG33" i="28"/>
  <c r="AF33" i="28"/>
  <c r="W33" i="28" a="1"/>
  <c r="W33" i="28"/>
  <c r="O33" i="28"/>
  <c r="L67" i="7" s="1"/>
  <c r="BA32" i="28"/>
  <c r="AZ32" i="28"/>
  <c r="AY32" i="28"/>
  <c r="AX32" i="28"/>
  <c r="AU32" i="28"/>
  <c r="AT32" i="28"/>
  <c r="AS32" i="28"/>
  <c r="AR32" i="28"/>
  <c r="AO32" i="28"/>
  <c r="AN32" i="28"/>
  <c r="AM32" i="28"/>
  <c r="AL32" i="28"/>
  <c r="AI32" i="28"/>
  <c r="AH32" i="28"/>
  <c r="AG32" i="28"/>
  <c r="AF32" i="28"/>
  <c r="W32" i="28" a="1"/>
  <c r="W32" i="28"/>
  <c r="O32" i="28"/>
  <c r="X32" i="28" s="1"/>
  <c r="BA31" i="28"/>
  <c r="AZ31" i="28"/>
  <c r="AY31" i="28"/>
  <c r="AX31" i="28"/>
  <c r="AU31" i="28"/>
  <c r="AT31" i="28"/>
  <c r="AS31" i="28"/>
  <c r="AR31" i="28"/>
  <c r="AO31" i="28"/>
  <c r="AN31" i="28"/>
  <c r="AM31" i="28"/>
  <c r="AL31" i="28"/>
  <c r="AI31" i="28"/>
  <c r="AH31" i="28"/>
  <c r="AG31" i="28"/>
  <c r="AF31" i="28"/>
  <c r="W31" i="28" a="1"/>
  <c r="W31" i="28"/>
  <c r="O31" i="28"/>
  <c r="AC31" i="28" s="1"/>
  <c r="BA30" i="28"/>
  <c r="AZ30" i="28"/>
  <c r="AY30" i="28"/>
  <c r="AX30" i="28"/>
  <c r="AU30" i="28"/>
  <c r="AT30" i="28"/>
  <c r="AS30" i="28"/>
  <c r="AR30" i="28"/>
  <c r="AO30" i="28"/>
  <c r="AN30" i="28"/>
  <c r="AM30" i="28"/>
  <c r="AL30" i="28"/>
  <c r="AI30" i="28"/>
  <c r="AH30" i="28"/>
  <c r="AG30" i="28"/>
  <c r="AF30" i="28"/>
  <c r="W30" i="28" a="1"/>
  <c r="W30" i="28"/>
  <c r="O30" i="28"/>
  <c r="BA29" i="28"/>
  <c r="AZ29" i="28"/>
  <c r="AY29" i="28"/>
  <c r="AX29" i="28"/>
  <c r="AU29" i="28"/>
  <c r="AT29" i="28"/>
  <c r="AS29" i="28"/>
  <c r="AR29" i="28"/>
  <c r="AO29" i="28"/>
  <c r="AN29" i="28"/>
  <c r="AM29" i="28"/>
  <c r="AL29" i="28"/>
  <c r="AI29" i="28"/>
  <c r="AH29" i="28"/>
  <c r="AG29" i="28"/>
  <c r="AF29" i="28"/>
  <c r="W29" i="28" a="1"/>
  <c r="W29" i="28"/>
  <c r="O29" i="28"/>
  <c r="X29" i="28" s="1"/>
  <c r="BA28" i="28"/>
  <c r="AZ28" i="28"/>
  <c r="AY28" i="28"/>
  <c r="AX28" i="28"/>
  <c r="AU28" i="28"/>
  <c r="AT28" i="28"/>
  <c r="AS28" i="28"/>
  <c r="AR28" i="28"/>
  <c r="AO28" i="28"/>
  <c r="AN28" i="28"/>
  <c r="AM28" i="28"/>
  <c r="AL28" i="28"/>
  <c r="AI28" i="28"/>
  <c r="AH28" i="28"/>
  <c r="AG28" i="28"/>
  <c r="AF28" i="28"/>
  <c r="W28" i="28" a="1"/>
  <c r="W28" i="28"/>
  <c r="O28" i="28"/>
  <c r="AC27" i="28" s="1"/>
  <c r="BA27" i="28"/>
  <c r="AZ27" i="28"/>
  <c r="AY27" i="28"/>
  <c r="AX27" i="28"/>
  <c r="AU27" i="28"/>
  <c r="AT27" i="28"/>
  <c r="AS27" i="28"/>
  <c r="AR27" i="28"/>
  <c r="AO27" i="28"/>
  <c r="AN27" i="28"/>
  <c r="AM27" i="28"/>
  <c r="AL27" i="28"/>
  <c r="AI27" i="28"/>
  <c r="AH27" i="28"/>
  <c r="AG27" i="28"/>
  <c r="AF27" i="28"/>
  <c r="W27" i="28" a="1"/>
  <c r="W27" i="28"/>
  <c r="O27" i="28"/>
  <c r="BA26" i="28"/>
  <c r="AZ26" i="28"/>
  <c r="AY26" i="28"/>
  <c r="AX26" i="28"/>
  <c r="AU26" i="28"/>
  <c r="AT26" i="28"/>
  <c r="AS26" i="28"/>
  <c r="AR26" i="28"/>
  <c r="AO26" i="28"/>
  <c r="AN26" i="28"/>
  <c r="AM26" i="28"/>
  <c r="AL26" i="28"/>
  <c r="AI26" i="28"/>
  <c r="AH26" i="28"/>
  <c r="AG26" i="28"/>
  <c r="AF26" i="28"/>
  <c r="W26" i="28" a="1"/>
  <c r="W26" i="28"/>
  <c r="O26" i="28"/>
  <c r="AC25" i="28" s="1"/>
  <c r="BA25" i="28"/>
  <c r="AZ25" i="28"/>
  <c r="AY25" i="28"/>
  <c r="AX25" i="28"/>
  <c r="AU25" i="28"/>
  <c r="AT25" i="28"/>
  <c r="AS25" i="28"/>
  <c r="AR25" i="28"/>
  <c r="AO25" i="28"/>
  <c r="AN25" i="28"/>
  <c r="AM25" i="28"/>
  <c r="AL25" i="28"/>
  <c r="AI25" i="28"/>
  <c r="AH25" i="28"/>
  <c r="AG25" i="28"/>
  <c r="AF25" i="28"/>
  <c r="W25" i="28" a="1"/>
  <c r="W25" i="28"/>
  <c r="O25" i="28"/>
  <c r="L59" i="7" s="1"/>
  <c r="BA24" i="28"/>
  <c r="AZ24" i="28"/>
  <c r="AY24" i="28"/>
  <c r="AX24" i="28"/>
  <c r="AU24" i="28"/>
  <c r="AT24" i="28"/>
  <c r="AS24" i="28"/>
  <c r="AR24" i="28"/>
  <c r="AO24" i="28"/>
  <c r="AN24" i="28"/>
  <c r="AM24" i="28"/>
  <c r="AL24" i="28"/>
  <c r="AI24" i="28"/>
  <c r="AH24" i="28"/>
  <c r="AG24" i="28"/>
  <c r="AF24" i="28"/>
  <c r="W24" i="28" a="1"/>
  <c r="W24" i="28"/>
  <c r="Q24" i="28"/>
  <c r="I24" i="28"/>
  <c r="BA23" i="28"/>
  <c r="AZ23" i="28"/>
  <c r="AY23" i="28"/>
  <c r="AX23" i="28"/>
  <c r="AU23" i="28"/>
  <c r="AT23" i="28"/>
  <c r="AS23" i="28"/>
  <c r="AR23" i="28"/>
  <c r="AO23" i="28"/>
  <c r="AN23" i="28"/>
  <c r="AM23" i="28"/>
  <c r="AL23" i="28"/>
  <c r="AI23" i="28"/>
  <c r="AH23" i="28"/>
  <c r="AG23" i="28"/>
  <c r="AF23" i="28"/>
  <c r="W23" i="28" a="1"/>
  <c r="W23" i="28"/>
  <c r="Q23" i="28"/>
  <c r="I23" i="28"/>
  <c r="L14" i="7" s="1"/>
  <c r="BA22" i="28"/>
  <c r="AZ22" i="28"/>
  <c r="AY22" i="28"/>
  <c r="AX22" i="28"/>
  <c r="AU22" i="28"/>
  <c r="AT22" i="28"/>
  <c r="AS22" i="28"/>
  <c r="AR22" i="28"/>
  <c r="AO22" i="28"/>
  <c r="AN22" i="28"/>
  <c r="AM22" i="28"/>
  <c r="AL22" i="28"/>
  <c r="AI22" i="28"/>
  <c r="AH22" i="28"/>
  <c r="AG22" i="28"/>
  <c r="AF22" i="28"/>
  <c r="W22" i="28" a="1"/>
  <c r="W22" i="28"/>
  <c r="Q22" i="28"/>
  <c r="L102" i="7" s="1"/>
  <c r="I22" i="28"/>
  <c r="L13" i="7" s="1"/>
  <c r="BA21" i="28"/>
  <c r="AZ21" i="28"/>
  <c r="AY21" i="28"/>
  <c r="AX21" i="28"/>
  <c r="AU21" i="28"/>
  <c r="AT21" i="28"/>
  <c r="AS21" i="28"/>
  <c r="AR21" i="28"/>
  <c r="AO21" i="28"/>
  <c r="AN21" i="28"/>
  <c r="AM21" i="28"/>
  <c r="AL21" i="28"/>
  <c r="AI21" i="28"/>
  <c r="AH21" i="28"/>
  <c r="AG21" i="28"/>
  <c r="AF21" i="28"/>
  <c r="W21" i="28" a="1"/>
  <c r="W21" i="28"/>
  <c r="Q21" i="28"/>
  <c r="L101" i="7" s="1"/>
  <c r="I21" i="28"/>
  <c r="L12" i="7" s="1"/>
  <c r="BA20" i="28"/>
  <c r="AZ20" i="28"/>
  <c r="AY20" i="28"/>
  <c r="AX20" i="28"/>
  <c r="AU20" i="28"/>
  <c r="AT20" i="28"/>
  <c r="AS20" i="28"/>
  <c r="AR20" i="28"/>
  <c r="AO20" i="28"/>
  <c r="AN20" i="28"/>
  <c r="AM20" i="28"/>
  <c r="AL20" i="28"/>
  <c r="AI20" i="28"/>
  <c r="AH20" i="28"/>
  <c r="AG20" i="28"/>
  <c r="AF20" i="28"/>
  <c r="W20" i="28" a="1"/>
  <c r="W20" i="28"/>
  <c r="Q20" i="28"/>
  <c r="L100" i="7" s="1"/>
  <c r="I20" i="28"/>
  <c r="BA19" i="28"/>
  <c r="AZ19" i="28"/>
  <c r="AY19" i="28"/>
  <c r="AX19" i="28"/>
  <c r="AU19" i="28"/>
  <c r="AT19" i="28"/>
  <c r="AS19" i="28"/>
  <c r="AR19" i="28"/>
  <c r="AO19" i="28"/>
  <c r="AN19" i="28"/>
  <c r="AM19" i="28"/>
  <c r="AL19" i="28"/>
  <c r="AI19" i="28"/>
  <c r="AH19" i="28"/>
  <c r="AG19" i="28"/>
  <c r="AF19" i="28"/>
  <c r="W19" i="28" a="1"/>
  <c r="W19" i="28"/>
  <c r="Q19" i="28"/>
  <c r="I19" i="28"/>
  <c r="L10" i="7" s="1"/>
  <c r="BA18" i="28"/>
  <c r="AZ18" i="28"/>
  <c r="AY18" i="28"/>
  <c r="AX18" i="28"/>
  <c r="AU18" i="28"/>
  <c r="AT18" i="28"/>
  <c r="AS18" i="28"/>
  <c r="AR18" i="28"/>
  <c r="AO18" i="28"/>
  <c r="AN18" i="28"/>
  <c r="AM18" i="28"/>
  <c r="AL18" i="28"/>
  <c r="AI18" i="28"/>
  <c r="AH18" i="28"/>
  <c r="AG18" i="28"/>
  <c r="AF18" i="28"/>
  <c r="W18" i="28" a="1"/>
  <c r="W18" i="28"/>
  <c r="Q18" i="28"/>
  <c r="I18" i="28"/>
  <c r="L9" i="7" s="1"/>
  <c r="BA17" i="28"/>
  <c r="AZ17" i="28"/>
  <c r="AY17" i="28"/>
  <c r="AX17" i="28"/>
  <c r="AU17" i="28"/>
  <c r="AT17" i="28"/>
  <c r="AS17" i="28"/>
  <c r="AR17" i="28"/>
  <c r="AO17" i="28"/>
  <c r="AN17" i="28"/>
  <c r="AM17" i="28"/>
  <c r="AL17" i="28"/>
  <c r="AI17" i="28"/>
  <c r="AH17" i="28"/>
  <c r="AG17" i="28"/>
  <c r="AF17" i="28"/>
  <c r="W17" i="28" a="1"/>
  <c r="W17" i="28"/>
  <c r="I17" i="28"/>
  <c r="L8" i="7" s="1"/>
  <c r="BA16" i="28"/>
  <c r="AZ16" i="28"/>
  <c r="AY16" i="28"/>
  <c r="AX16" i="28"/>
  <c r="AU16" i="28"/>
  <c r="AT16" i="28"/>
  <c r="AS16" i="28"/>
  <c r="AR16" i="28"/>
  <c r="AO16" i="28"/>
  <c r="AN16" i="28"/>
  <c r="AM16" i="28"/>
  <c r="AL16" i="28"/>
  <c r="W16" i="28" a="1"/>
  <c r="W16" i="28"/>
  <c r="Q16" i="28"/>
  <c r="L96" i="7" s="1"/>
  <c r="I16" i="28"/>
  <c r="BA15" i="28"/>
  <c r="AZ15" i="28"/>
  <c r="AY15" i="28"/>
  <c r="AX15" i="28"/>
  <c r="AU15" i="28"/>
  <c r="AT15" i="28"/>
  <c r="AS15" i="28"/>
  <c r="AR15" i="28"/>
  <c r="AO15" i="28"/>
  <c r="AN15" i="28"/>
  <c r="AM15" i="28"/>
  <c r="AL15" i="28"/>
  <c r="W15" i="28" a="1"/>
  <c r="W15" i="28"/>
  <c r="Q15" i="28"/>
  <c r="L95" i="7" s="1"/>
  <c r="I15" i="28"/>
  <c r="BA14" i="28"/>
  <c r="AZ14" i="28"/>
  <c r="AY14" i="28"/>
  <c r="AX14" i="28"/>
  <c r="AU14" i="28"/>
  <c r="AT14" i="28"/>
  <c r="AS14" i="28"/>
  <c r="AR14" i="28"/>
  <c r="AO14" i="28"/>
  <c r="AN14" i="28"/>
  <c r="AM14" i="28"/>
  <c r="AL14" i="28"/>
  <c r="W14" i="28" a="1"/>
  <c r="W14" i="28"/>
  <c r="Q14" i="28"/>
  <c r="L94" i="7" s="1"/>
  <c r="I14" i="28"/>
  <c r="BA13" i="28"/>
  <c r="AZ13" i="28"/>
  <c r="AY13" i="28"/>
  <c r="AX13" i="28"/>
  <c r="AU13" i="28"/>
  <c r="AT13" i="28"/>
  <c r="AS13" i="28"/>
  <c r="AR13" i="28"/>
  <c r="AO13" i="28"/>
  <c r="AN13" i="28"/>
  <c r="AM13" i="28"/>
  <c r="AL13" i="28"/>
  <c r="W13" i="28" a="1"/>
  <c r="W13" i="28"/>
  <c r="Q13" i="28"/>
  <c r="L93" i="7" s="1"/>
  <c r="I13" i="28"/>
  <c r="BA12" i="28"/>
  <c r="AZ12" i="28"/>
  <c r="AY12" i="28"/>
  <c r="AX12" i="28"/>
  <c r="AU12" i="28"/>
  <c r="AT12" i="28"/>
  <c r="AS12" i="28"/>
  <c r="AR12" i="28"/>
  <c r="AO12" i="28"/>
  <c r="AN12" i="28"/>
  <c r="AM12" i="28"/>
  <c r="AL12" i="28"/>
  <c r="W12" i="28" a="1"/>
  <c r="W12" i="28"/>
  <c r="Q12" i="28"/>
  <c r="L92" i="7" s="1"/>
  <c r="I12" i="28"/>
  <c r="BA11" i="28"/>
  <c r="AZ11" i="28"/>
  <c r="AY11" i="28"/>
  <c r="AX11" i="28"/>
  <c r="AU11" i="28"/>
  <c r="AT11" i="28"/>
  <c r="AS11" i="28"/>
  <c r="AR11" i="28"/>
  <c r="AO11" i="28"/>
  <c r="AN11" i="28"/>
  <c r="AM11" i="28"/>
  <c r="AL11" i="28"/>
  <c r="W11" i="28" a="1"/>
  <c r="W11" i="28"/>
  <c r="Q11" i="28"/>
  <c r="I11" i="28"/>
  <c r="L7" i="7" s="1"/>
  <c r="BA10" i="28"/>
  <c r="AZ10" i="28"/>
  <c r="AY10" i="28"/>
  <c r="AX10" i="28"/>
  <c r="AU10" i="28"/>
  <c r="AT10" i="28"/>
  <c r="AS10" i="28"/>
  <c r="AR10" i="28"/>
  <c r="AO10" i="28"/>
  <c r="AN10" i="28"/>
  <c r="AM10" i="28"/>
  <c r="AL10" i="28"/>
  <c r="W10" i="28" a="1"/>
  <c r="W10" i="28"/>
  <c r="Q10" i="28"/>
  <c r="L90" i="7" s="1"/>
  <c r="BA9" i="28"/>
  <c r="AZ9" i="28"/>
  <c r="AY9" i="28"/>
  <c r="AX9" i="28"/>
  <c r="AU9" i="28"/>
  <c r="AT9" i="28"/>
  <c r="AS9" i="28"/>
  <c r="AR9" i="28"/>
  <c r="AO9" i="28"/>
  <c r="AN9" i="28"/>
  <c r="AM9" i="28"/>
  <c r="AL9" i="28"/>
  <c r="W9" i="28" a="1"/>
  <c r="W9" i="28"/>
  <c r="Q9" i="28"/>
  <c r="L89" i="7" s="1"/>
  <c r="I9" i="28"/>
  <c r="L5" i="7" s="1"/>
  <c r="BA8" i="28"/>
  <c r="AZ8" i="28"/>
  <c r="AY8" i="28"/>
  <c r="AX8" i="28"/>
  <c r="AU8" i="28"/>
  <c r="AT8" i="28"/>
  <c r="AS8" i="28"/>
  <c r="AR8" i="28"/>
  <c r="AL8" i="28"/>
  <c r="W8" i="28" a="1"/>
  <c r="W8" i="28"/>
  <c r="Q8" i="28"/>
  <c r="L88" i="7" s="1"/>
  <c r="I8" i="28"/>
  <c r="L4" i="7" s="1"/>
  <c r="BA7" i="28"/>
  <c r="AZ7" i="28"/>
  <c r="AY7" i="28"/>
  <c r="AX7" i="28"/>
  <c r="AL7" i="28"/>
  <c r="W7" i="28" a="1"/>
  <c r="W7" i="28"/>
  <c r="Q7" i="28"/>
  <c r="L87" i="7" s="1"/>
  <c r="I7" i="28"/>
  <c r="L3" i="7" s="1"/>
  <c r="AW6" i="28" a="1"/>
  <c r="AW6" i="28" s="1"/>
  <c r="BA6" i="28" s="1"/>
  <c r="AQ6" i="28" a="1"/>
  <c r="AQ6" i="28" s="1"/>
  <c r="AK6" i="28" a="1"/>
  <c r="AK6" i="28" s="1"/>
  <c r="AE6" i="28" a="1"/>
  <c r="AE6" i="28" s="1"/>
  <c r="AF6" i="28" s="1"/>
  <c r="Q6" i="28"/>
  <c r="I6" i="28"/>
  <c r="L2" i="7" s="1"/>
  <c r="AG7" i="28"/>
  <c r="AH16" i="28"/>
  <c r="AG13" i="28"/>
  <c r="AI11" i="28"/>
  <c r="AH7" i="28"/>
  <c r="AF13" i="28"/>
  <c r="AH11" i="28"/>
  <c r="AG11" i="28"/>
  <c r="AI9" i="28"/>
  <c r="AF7" i="28"/>
  <c r="AI14" i="28"/>
  <c r="AH14" i="28"/>
  <c r="AG9" i="28"/>
  <c r="AF16" i="28"/>
  <c r="AG14" i="28"/>
  <c r="AI12" i="28"/>
  <c r="AF9" i="28"/>
  <c r="AF14" i="28"/>
  <c r="AH12" i="28"/>
  <c r="AG12" i="28"/>
  <c r="AI10" i="28"/>
  <c r="AI8" i="28"/>
  <c r="AF11" i="28"/>
  <c r="AH9" i="28"/>
  <c r="AG16" i="28"/>
  <c r="AI13" i="28"/>
  <c r="AG15" i="28"/>
  <c r="AI7" i="28"/>
  <c r="AH13" i="28"/>
  <c r="AF15" i="28"/>
  <c r="AI16" i="28"/>
  <c r="AR7" i="28"/>
  <c r="AG8" i="28"/>
  <c r="AH15" i="28"/>
  <c r="AF8" i="28"/>
  <c r="AF10" i="28"/>
  <c r="AG10" i="28"/>
  <c r="AS7" i="28"/>
  <c r="AH8" i="28"/>
  <c r="AH10" i="28"/>
  <c r="AF12" i="28"/>
  <c r="AI15" i="28"/>
  <c r="AT7" i="28"/>
  <c r="AU7" i="28"/>
  <c r="W82" i="28"/>
  <c r="U53" i="25"/>
  <c r="I22" i="25"/>
  <c r="K13" i="7" s="1"/>
  <c r="I21" i="25"/>
  <c r="K12" i="7" s="1"/>
  <c r="I20" i="25"/>
  <c r="I23" i="25"/>
  <c r="K14" i="7" s="1"/>
  <c r="I24" i="25"/>
  <c r="K15" i="7" s="1"/>
  <c r="I19" i="25"/>
  <c r="K10" i="7" s="1"/>
  <c r="Q21" i="25"/>
  <c r="K101" i="7" s="1"/>
  <c r="Q20" i="25"/>
  <c r="K100" i="7" s="1"/>
  <c r="Q22" i="25"/>
  <c r="K102" i="7" s="1"/>
  <c r="Q23" i="25"/>
  <c r="Q24" i="25"/>
  <c r="K104" i="7" s="1"/>
  <c r="Q19" i="25"/>
  <c r="K99" i="7" s="1"/>
  <c r="Q81" i="25"/>
  <c r="K116" i="7" s="1"/>
  <c r="Q80" i="25"/>
  <c r="Q79" i="25"/>
  <c r="K114" i="7" s="1"/>
  <c r="Q78" i="25"/>
  <c r="K113" i="7" s="1"/>
  <c r="Q76" i="25"/>
  <c r="K111" i="7" s="1"/>
  <c r="Q75" i="25"/>
  <c r="K110" i="7" s="1"/>
  <c r="Q74" i="25"/>
  <c r="K109" i="7" s="1"/>
  <c r="Q73" i="25"/>
  <c r="K108" i="7" s="1"/>
  <c r="Q72" i="25"/>
  <c r="K107" i="7" s="1"/>
  <c r="Q71" i="25"/>
  <c r="K106" i="7" s="1"/>
  <c r="Q70" i="25"/>
  <c r="K105" i="7" s="1"/>
  <c r="Q18" i="25"/>
  <c r="K98" i="7" s="1"/>
  <c r="I18" i="25"/>
  <c r="K9" i="7" s="1"/>
  <c r="Q17" i="25"/>
  <c r="I17" i="25"/>
  <c r="K8" i="7" s="1"/>
  <c r="Q16" i="25"/>
  <c r="K96" i="7" s="1"/>
  <c r="I16" i="25"/>
  <c r="Q15" i="25"/>
  <c r="I15" i="25"/>
  <c r="Q14" i="25"/>
  <c r="K94" i="7" s="1"/>
  <c r="I14" i="25"/>
  <c r="Q13" i="25"/>
  <c r="I13" i="25"/>
  <c r="Q12" i="25"/>
  <c r="K92" i="7" s="1"/>
  <c r="I12" i="25"/>
  <c r="Q7" i="25"/>
  <c r="K87" i="7" s="1"/>
  <c r="Q6" i="25"/>
  <c r="K86" i="7" s="1"/>
  <c r="I6" i="25"/>
  <c r="K2" i="7" s="1"/>
  <c r="S78" i="25"/>
  <c r="Q71" i="24"/>
  <c r="W6" i="25" a="1"/>
  <c r="W6" i="25"/>
  <c r="I10" i="25"/>
  <c r="K6" i="7" s="1"/>
  <c r="Q75" i="24"/>
  <c r="Q74" i="24"/>
  <c r="Q73" i="24"/>
  <c r="J108" i="7" s="1"/>
  <c r="Q72" i="24"/>
  <c r="J107" i="7" s="1"/>
  <c r="AN80" i="25"/>
  <c r="AN81" i="25"/>
  <c r="AN82" i="25"/>
  <c r="AN83" i="25"/>
  <c r="AN80" i="24"/>
  <c r="AN81" i="24"/>
  <c r="AN82" i="24"/>
  <c r="AN83" i="24"/>
  <c r="Q81" i="23"/>
  <c r="I116" i="7" s="1"/>
  <c r="Q80" i="23"/>
  <c r="I115" i="7" s="1"/>
  <c r="Q79" i="23"/>
  <c r="Q78" i="23"/>
  <c r="I113" i="7" s="1"/>
  <c r="Q73" i="23"/>
  <c r="I108" i="7" s="1"/>
  <c r="Q72" i="23"/>
  <c r="I107" i="7" s="1"/>
  <c r="Q71" i="23"/>
  <c r="I106" i="7" s="1"/>
  <c r="S54" i="23"/>
  <c r="X1" i="3"/>
  <c r="AL1" i="6"/>
  <c r="U64" i="23"/>
  <c r="AN83" i="23"/>
  <c r="AN82" i="23"/>
  <c r="AN81" i="23"/>
  <c r="AN80" i="23"/>
  <c r="I6" i="23"/>
  <c r="Q6" i="23"/>
  <c r="I86" i="7" s="1"/>
  <c r="Q11" i="25"/>
  <c r="K91" i="7" s="1"/>
  <c r="Q9" i="25"/>
  <c r="Q8" i="25"/>
  <c r="Q11" i="24"/>
  <c r="J91" i="7" s="1"/>
  <c r="Q9" i="24"/>
  <c r="Q8" i="24"/>
  <c r="Q7" i="24"/>
  <c r="J87" i="7" s="1"/>
  <c r="Q11" i="23"/>
  <c r="I91" i="7" s="1"/>
  <c r="Q9" i="23"/>
  <c r="I89" i="7" s="1"/>
  <c r="Q8" i="23"/>
  <c r="I88" i="7" s="1"/>
  <c r="Q7" i="23"/>
  <c r="I87" i="7" s="1"/>
  <c r="Q6" i="24"/>
  <c r="J86" i="7" s="1"/>
  <c r="Q14" i="22"/>
  <c r="H94" i="7" s="1"/>
  <c r="Q20" i="21"/>
  <c r="H3" i="19"/>
  <c r="R86" i="25"/>
  <c r="P86" i="25"/>
  <c r="H86" i="25"/>
  <c r="W81" i="25"/>
  <c r="U81" i="25"/>
  <c r="S81" i="25"/>
  <c r="O81" i="25"/>
  <c r="M81" i="25"/>
  <c r="K81" i="25"/>
  <c r="I81" i="25"/>
  <c r="W80" i="25"/>
  <c r="U80" i="25"/>
  <c r="S80" i="25"/>
  <c r="O80" i="25"/>
  <c r="M80" i="25"/>
  <c r="K80" i="25"/>
  <c r="I80" i="25"/>
  <c r="W79" i="25"/>
  <c r="U79" i="25"/>
  <c r="S79" i="25"/>
  <c r="O79" i="25"/>
  <c r="M79" i="25"/>
  <c r="K79" i="25"/>
  <c r="I79" i="25"/>
  <c r="W78" i="25"/>
  <c r="U78" i="25"/>
  <c r="O78" i="25"/>
  <c r="M78" i="25"/>
  <c r="K78" i="25"/>
  <c r="I78" i="25"/>
  <c r="W76" i="25" a="1"/>
  <c r="W76" i="25"/>
  <c r="U76" i="25"/>
  <c r="S76" i="25"/>
  <c r="O76" i="25"/>
  <c r="K76" i="7" s="1"/>
  <c r="M76" i="25"/>
  <c r="K58" i="7" s="1"/>
  <c r="K76" i="25"/>
  <c r="K40" i="7" s="1"/>
  <c r="I76" i="25"/>
  <c r="K22" i="7" s="1"/>
  <c r="BA75" i="25"/>
  <c r="AZ75" i="25"/>
  <c r="AY75" i="25"/>
  <c r="AX75" i="25"/>
  <c r="AU75" i="25"/>
  <c r="AT75" i="25"/>
  <c r="AS75" i="25"/>
  <c r="AR75" i="25"/>
  <c r="AO75" i="25"/>
  <c r="AN75" i="25"/>
  <c r="AM75" i="25"/>
  <c r="AL75" i="25"/>
  <c r="AI75" i="25"/>
  <c r="AH75" i="25"/>
  <c r="AG75" i="25"/>
  <c r="AF75" i="25"/>
  <c r="W75" i="25" a="1"/>
  <c r="W75" i="25"/>
  <c r="U75" i="25"/>
  <c r="S75" i="25"/>
  <c r="O75" i="25"/>
  <c r="K75" i="7" s="1"/>
  <c r="M75" i="25"/>
  <c r="K57" i="7" s="1"/>
  <c r="K75" i="25"/>
  <c r="K39" i="7" s="1"/>
  <c r="I75" i="25"/>
  <c r="BA74" i="25"/>
  <c r="AZ74" i="25"/>
  <c r="AY74" i="25"/>
  <c r="AX74" i="25"/>
  <c r="AU74" i="25"/>
  <c r="AT74" i="25"/>
  <c r="AS74" i="25"/>
  <c r="AR74" i="25"/>
  <c r="AO74" i="25"/>
  <c r="AN74" i="25"/>
  <c r="AM74" i="25"/>
  <c r="AL74" i="25"/>
  <c r="AI74" i="25"/>
  <c r="AH74" i="25"/>
  <c r="AG74" i="25"/>
  <c r="AF74" i="25"/>
  <c r="W74" i="25" a="1"/>
  <c r="W74" i="25"/>
  <c r="U74" i="25"/>
  <c r="S74" i="25"/>
  <c r="O74" i="25"/>
  <c r="K74" i="7" s="1"/>
  <c r="M74" i="25"/>
  <c r="K56" i="7" s="1"/>
  <c r="K74" i="25"/>
  <c r="K38" i="7" s="1"/>
  <c r="I74" i="25"/>
  <c r="K20" i="7" s="1"/>
  <c r="BA73" i="25"/>
  <c r="AZ73" i="25"/>
  <c r="AY73" i="25"/>
  <c r="AX73" i="25"/>
  <c r="AU73" i="25"/>
  <c r="AT73" i="25"/>
  <c r="AS73" i="25"/>
  <c r="AR73" i="25"/>
  <c r="AO73" i="25"/>
  <c r="AN73" i="25"/>
  <c r="AM73" i="25"/>
  <c r="AL73" i="25"/>
  <c r="AI73" i="25"/>
  <c r="AH73" i="25"/>
  <c r="AG73" i="25"/>
  <c r="AF73" i="25"/>
  <c r="W73" i="25" a="1"/>
  <c r="W73" i="25"/>
  <c r="U73" i="25"/>
  <c r="S73" i="25"/>
  <c r="O73" i="25"/>
  <c r="K73" i="7" s="1"/>
  <c r="M73" i="25"/>
  <c r="K55" i="7" s="1"/>
  <c r="K73" i="25"/>
  <c r="K37" i="7" s="1"/>
  <c r="I73" i="25"/>
  <c r="K19" i="7" s="1"/>
  <c r="BA72" i="25"/>
  <c r="AZ72" i="25"/>
  <c r="AY72" i="25"/>
  <c r="AX72" i="25"/>
  <c r="AU72" i="25"/>
  <c r="AT72" i="25"/>
  <c r="AS72" i="25"/>
  <c r="AR72" i="25"/>
  <c r="AO72" i="25"/>
  <c r="AN72" i="25"/>
  <c r="AM72" i="25"/>
  <c r="AL72" i="25"/>
  <c r="AI72" i="25"/>
  <c r="AH72" i="25"/>
  <c r="AG72" i="25"/>
  <c r="AF72" i="25"/>
  <c r="W72" i="25" a="1"/>
  <c r="W72" i="25"/>
  <c r="U72" i="25"/>
  <c r="S72" i="25"/>
  <c r="O72" i="25"/>
  <c r="K72" i="7" s="1"/>
  <c r="M72" i="25"/>
  <c r="K54" i="7" s="1"/>
  <c r="K72" i="25"/>
  <c r="K36" i="7" s="1"/>
  <c r="I72" i="25"/>
  <c r="K18" i="7" s="1"/>
  <c r="BA71" i="25"/>
  <c r="AZ71" i="25"/>
  <c r="AY71" i="25"/>
  <c r="AX71" i="25"/>
  <c r="AU71" i="25"/>
  <c r="AT71" i="25"/>
  <c r="AS71" i="25"/>
  <c r="AR71" i="25"/>
  <c r="AO71" i="25"/>
  <c r="AN71" i="25"/>
  <c r="AM71" i="25"/>
  <c r="AL71" i="25"/>
  <c r="AI71" i="25"/>
  <c r="AH71" i="25"/>
  <c r="AG71" i="25"/>
  <c r="AF71" i="25"/>
  <c r="W71" i="25" a="1"/>
  <c r="W71" i="25"/>
  <c r="U71" i="25"/>
  <c r="S71" i="25"/>
  <c r="O71" i="25"/>
  <c r="K71" i="7" s="1"/>
  <c r="M71" i="25"/>
  <c r="K53" i="7" s="1"/>
  <c r="K71" i="25"/>
  <c r="K35" i="7" s="1"/>
  <c r="I71" i="25"/>
  <c r="K17" i="7" s="1"/>
  <c r="BA70" i="25"/>
  <c r="AZ70" i="25"/>
  <c r="AY70" i="25"/>
  <c r="AX70" i="25"/>
  <c r="AU70" i="25"/>
  <c r="AT70" i="25"/>
  <c r="AS70" i="25"/>
  <c r="AR70" i="25"/>
  <c r="AO70" i="25"/>
  <c r="AN70" i="25"/>
  <c r="AM70" i="25"/>
  <c r="AL70" i="25"/>
  <c r="AI70" i="25"/>
  <c r="AH70" i="25"/>
  <c r="AG70" i="25"/>
  <c r="AF70" i="25"/>
  <c r="W70" i="25" a="1"/>
  <c r="W70" i="25"/>
  <c r="U70" i="25"/>
  <c r="S70" i="25"/>
  <c r="O70" i="25"/>
  <c r="M70" i="25"/>
  <c r="K52" i="7" s="1"/>
  <c r="K70" i="25"/>
  <c r="K34" i="7" s="1"/>
  <c r="I70" i="25"/>
  <c r="K16" i="7" s="1"/>
  <c r="BA69" i="25"/>
  <c r="AZ69" i="25"/>
  <c r="AY69" i="25"/>
  <c r="AX69" i="25"/>
  <c r="AU69" i="25"/>
  <c r="AT69" i="25"/>
  <c r="AS69" i="25"/>
  <c r="AR69" i="25"/>
  <c r="AO69" i="25"/>
  <c r="AN69" i="25"/>
  <c r="AM69" i="25"/>
  <c r="AL69" i="25"/>
  <c r="AI69" i="25"/>
  <c r="AH69" i="25"/>
  <c r="AG69" i="25"/>
  <c r="AF69" i="25"/>
  <c r="W69" i="25" a="1"/>
  <c r="W69" i="25"/>
  <c r="U69" i="25"/>
  <c r="S69" i="25"/>
  <c r="BA68" i="25"/>
  <c r="AZ68" i="25"/>
  <c r="AY68" i="25"/>
  <c r="AX68" i="25"/>
  <c r="AU68" i="25"/>
  <c r="AT68" i="25"/>
  <c r="AS68" i="25"/>
  <c r="AR68" i="25"/>
  <c r="AO68" i="25"/>
  <c r="AN68" i="25"/>
  <c r="AM68" i="25"/>
  <c r="AL68" i="25"/>
  <c r="AI68" i="25"/>
  <c r="AH68" i="25"/>
  <c r="AG68" i="25"/>
  <c r="AF68" i="25"/>
  <c r="W68" i="25" a="1"/>
  <c r="W68" i="25"/>
  <c r="U68" i="25"/>
  <c r="S68" i="25"/>
  <c r="BA67" i="25"/>
  <c r="AZ67" i="25"/>
  <c r="AY67" i="25"/>
  <c r="AX67" i="25"/>
  <c r="AU67" i="25"/>
  <c r="AT67" i="25"/>
  <c r="AS67" i="25"/>
  <c r="AR67" i="25"/>
  <c r="AO67" i="25"/>
  <c r="AN67" i="25"/>
  <c r="AM67" i="25"/>
  <c r="AL67" i="25"/>
  <c r="AI67" i="25"/>
  <c r="AH67" i="25"/>
  <c r="AG67" i="25"/>
  <c r="AF67" i="25"/>
  <c r="W67" i="25" a="1"/>
  <c r="W67" i="25"/>
  <c r="U67" i="25"/>
  <c r="S67" i="25"/>
  <c r="BA66" i="25"/>
  <c r="AZ66" i="25"/>
  <c r="AY66" i="25"/>
  <c r="AX66" i="25"/>
  <c r="AU66" i="25"/>
  <c r="AT66" i="25"/>
  <c r="AS66" i="25"/>
  <c r="AR66" i="25"/>
  <c r="AO66" i="25"/>
  <c r="AN66" i="25"/>
  <c r="AM66" i="25"/>
  <c r="AL66" i="25"/>
  <c r="AI66" i="25"/>
  <c r="AH66" i="25"/>
  <c r="AG66" i="25"/>
  <c r="AF66" i="25"/>
  <c r="W66" i="25" a="1"/>
  <c r="W66" i="25"/>
  <c r="U66" i="25"/>
  <c r="S66" i="25"/>
  <c r="BA65" i="25"/>
  <c r="AZ65" i="25"/>
  <c r="AY65" i="25"/>
  <c r="AX65" i="25"/>
  <c r="AU65" i="25"/>
  <c r="AT65" i="25"/>
  <c r="AS65" i="25"/>
  <c r="AR65" i="25"/>
  <c r="AO65" i="25"/>
  <c r="AN65" i="25"/>
  <c r="AM65" i="25"/>
  <c r="AL65" i="25"/>
  <c r="AI65" i="25"/>
  <c r="AH65" i="25"/>
  <c r="AG65" i="25"/>
  <c r="AF65" i="25"/>
  <c r="W65" i="25" a="1"/>
  <c r="W65" i="25"/>
  <c r="U65" i="25"/>
  <c r="S65" i="25"/>
  <c r="BA64" i="25"/>
  <c r="AZ64" i="25"/>
  <c r="AY64" i="25"/>
  <c r="AX64" i="25"/>
  <c r="AU64" i="25"/>
  <c r="AT64" i="25"/>
  <c r="AS64" i="25"/>
  <c r="AR64" i="25"/>
  <c r="AO64" i="25"/>
  <c r="AN64" i="25"/>
  <c r="AM64" i="25"/>
  <c r="AL64" i="25"/>
  <c r="AI64" i="25"/>
  <c r="AH64" i="25"/>
  <c r="AG64" i="25"/>
  <c r="AF64" i="25"/>
  <c r="W64" i="25" a="1"/>
  <c r="W64" i="25"/>
  <c r="U64" i="25"/>
  <c r="S64" i="25"/>
  <c r="BA63" i="25"/>
  <c r="AZ63" i="25"/>
  <c r="AY63" i="25"/>
  <c r="AX63" i="25"/>
  <c r="AU63" i="25"/>
  <c r="AT63" i="25"/>
  <c r="AS63" i="25"/>
  <c r="AR63" i="25"/>
  <c r="AO63" i="25"/>
  <c r="AN63" i="25"/>
  <c r="AM63" i="25"/>
  <c r="AL63" i="25"/>
  <c r="AI63" i="25"/>
  <c r="AH63" i="25"/>
  <c r="AG63" i="25"/>
  <c r="AF63" i="25"/>
  <c r="W63" i="25" a="1"/>
  <c r="W63" i="25"/>
  <c r="U63" i="25"/>
  <c r="S63" i="25"/>
  <c r="BA62" i="25"/>
  <c r="AZ62" i="25"/>
  <c r="AY62" i="25"/>
  <c r="AX62" i="25"/>
  <c r="AU62" i="25"/>
  <c r="AT62" i="25"/>
  <c r="AS62" i="25"/>
  <c r="AR62" i="25"/>
  <c r="AO62" i="25"/>
  <c r="AN62" i="25"/>
  <c r="AM62" i="25"/>
  <c r="AL62" i="25"/>
  <c r="AI62" i="25"/>
  <c r="AH62" i="25"/>
  <c r="AG62" i="25"/>
  <c r="AF62" i="25"/>
  <c r="W62" i="25" a="1"/>
  <c r="W62" i="25"/>
  <c r="U62" i="25"/>
  <c r="S62" i="25"/>
  <c r="BA61" i="25"/>
  <c r="AZ61" i="25"/>
  <c r="AY61" i="25"/>
  <c r="AX61" i="25"/>
  <c r="AU61" i="25"/>
  <c r="AT61" i="25"/>
  <c r="AS61" i="25"/>
  <c r="AR61" i="25"/>
  <c r="AO61" i="25"/>
  <c r="AN61" i="25"/>
  <c r="AM61" i="25"/>
  <c r="AL61" i="25"/>
  <c r="AI61" i="25"/>
  <c r="AH61" i="25"/>
  <c r="AG61" i="25"/>
  <c r="AF61" i="25"/>
  <c r="W61" i="25" a="1"/>
  <c r="W61" i="25"/>
  <c r="U61" i="25"/>
  <c r="S61" i="25"/>
  <c r="BA60" i="25"/>
  <c r="AZ60" i="25"/>
  <c r="AY60" i="25"/>
  <c r="AX60" i="25"/>
  <c r="AU60" i="25"/>
  <c r="AT60" i="25"/>
  <c r="AS60" i="25"/>
  <c r="AR60" i="25"/>
  <c r="AO60" i="25"/>
  <c r="AN60" i="25"/>
  <c r="AM60" i="25"/>
  <c r="AL60" i="25"/>
  <c r="AI60" i="25"/>
  <c r="AH60" i="25"/>
  <c r="AG60" i="25"/>
  <c r="AF60" i="25"/>
  <c r="W60" i="25" a="1"/>
  <c r="W60" i="25"/>
  <c r="U60" i="25"/>
  <c r="S60" i="25"/>
  <c r="BA59" i="25"/>
  <c r="AZ59" i="25"/>
  <c r="AY59" i="25"/>
  <c r="AX59" i="25"/>
  <c r="AU59" i="25"/>
  <c r="AT59" i="25"/>
  <c r="AS59" i="25"/>
  <c r="AR59" i="25"/>
  <c r="AO59" i="25"/>
  <c r="AN59" i="25"/>
  <c r="AM59" i="25"/>
  <c r="AL59" i="25"/>
  <c r="AI59" i="25"/>
  <c r="AH59" i="25"/>
  <c r="AG59" i="25"/>
  <c r="AF59" i="25"/>
  <c r="W59" i="25" a="1"/>
  <c r="W59" i="25"/>
  <c r="U59" i="25"/>
  <c r="S59" i="25"/>
  <c r="BA58" i="25"/>
  <c r="AZ58" i="25"/>
  <c r="AY58" i="25"/>
  <c r="AX58" i="25"/>
  <c r="AU58" i="25"/>
  <c r="AT58" i="25"/>
  <c r="AS58" i="25"/>
  <c r="AR58" i="25"/>
  <c r="AO58" i="25"/>
  <c r="AN58" i="25"/>
  <c r="AM58" i="25"/>
  <c r="AL58" i="25"/>
  <c r="AI58" i="25"/>
  <c r="AH58" i="25"/>
  <c r="AG58" i="25"/>
  <c r="AF58" i="25"/>
  <c r="W58" i="25" a="1"/>
  <c r="W58" i="25"/>
  <c r="U58" i="25"/>
  <c r="S58" i="25"/>
  <c r="BA57" i="25"/>
  <c r="AZ57" i="25"/>
  <c r="AY57" i="25"/>
  <c r="AX57" i="25"/>
  <c r="AU57" i="25"/>
  <c r="AT57" i="25"/>
  <c r="AS57" i="25"/>
  <c r="AR57" i="25"/>
  <c r="AO57" i="25"/>
  <c r="AN57" i="25"/>
  <c r="AM57" i="25"/>
  <c r="AL57" i="25"/>
  <c r="AI57" i="25"/>
  <c r="AH57" i="25"/>
  <c r="AG57" i="25"/>
  <c r="AF57" i="25"/>
  <c r="W57" i="25" a="1"/>
  <c r="W57" i="25"/>
  <c r="U57" i="25"/>
  <c r="S57" i="25"/>
  <c r="BA56" i="25"/>
  <c r="AZ56" i="25"/>
  <c r="AY56" i="25"/>
  <c r="AX56" i="25"/>
  <c r="AU56" i="25"/>
  <c r="AT56" i="25"/>
  <c r="AS56" i="25"/>
  <c r="AR56" i="25"/>
  <c r="AO56" i="25"/>
  <c r="AN56" i="25"/>
  <c r="AM56" i="25"/>
  <c r="AL56" i="25"/>
  <c r="AI56" i="25"/>
  <c r="AH56" i="25"/>
  <c r="AG56" i="25"/>
  <c r="AF56" i="25"/>
  <c r="W56" i="25" a="1"/>
  <c r="W56" i="25"/>
  <c r="U56" i="25"/>
  <c r="S56" i="25"/>
  <c r="BA55" i="25"/>
  <c r="AZ55" i="25"/>
  <c r="AY55" i="25"/>
  <c r="AX55" i="25"/>
  <c r="AU55" i="25"/>
  <c r="AT55" i="25"/>
  <c r="AS55" i="25"/>
  <c r="AR55" i="25"/>
  <c r="AO55" i="25"/>
  <c r="AN55" i="25"/>
  <c r="AM55" i="25"/>
  <c r="AL55" i="25"/>
  <c r="AI55" i="25"/>
  <c r="AH55" i="25"/>
  <c r="AG55" i="25"/>
  <c r="AF55" i="25"/>
  <c r="W55" i="25" a="1"/>
  <c r="W55" i="25"/>
  <c r="U55" i="25"/>
  <c r="S55" i="25"/>
  <c r="BA54" i="25"/>
  <c r="AZ54" i="25"/>
  <c r="AY54" i="25"/>
  <c r="AX54" i="25"/>
  <c r="AU54" i="25"/>
  <c r="AT54" i="25"/>
  <c r="AS54" i="25"/>
  <c r="AR54" i="25"/>
  <c r="AO54" i="25"/>
  <c r="AN54" i="25"/>
  <c r="AM54" i="25"/>
  <c r="AL54" i="25"/>
  <c r="AI54" i="25"/>
  <c r="AH54" i="25"/>
  <c r="AG54" i="25"/>
  <c r="AF54" i="25"/>
  <c r="W54" i="25" a="1"/>
  <c r="W54" i="25"/>
  <c r="U54" i="25"/>
  <c r="S54" i="25"/>
  <c r="BA53" i="25"/>
  <c r="AZ53" i="25"/>
  <c r="AY53" i="25"/>
  <c r="AX53" i="25"/>
  <c r="AU53" i="25"/>
  <c r="AT53" i="25"/>
  <c r="AS53" i="25"/>
  <c r="AR53" i="25"/>
  <c r="AO53" i="25"/>
  <c r="AN53" i="25"/>
  <c r="AM53" i="25"/>
  <c r="AL53" i="25"/>
  <c r="AI53" i="25"/>
  <c r="AH53" i="25"/>
  <c r="AG53" i="25"/>
  <c r="AF53" i="25"/>
  <c r="W53" i="25" a="1"/>
  <c r="W53" i="25"/>
  <c r="S53" i="25"/>
  <c r="BA52" i="25"/>
  <c r="AZ52" i="25"/>
  <c r="AY52" i="25"/>
  <c r="AX52" i="25"/>
  <c r="AU52" i="25"/>
  <c r="AT52" i="25"/>
  <c r="AS52" i="25"/>
  <c r="AR52" i="25"/>
  <c r="AO52" i="25"/>
  <c r="AN52" i="25"/>
  <c r="AM52" i="25"/>
  <c r="AL52" i="25"/>
  <c r="AI52" i="25"/>
  <c r="AH52" i="25"/>
  <c r="AG52" i="25"/>
  <c r="AF52" i="25"/>
  <c r="W52" i="25" a="1"/>
  <c r="W52" i="25"/>
  <c r="M52" i="25"/>
  <c r="K52" i="25"/>
  <c r="K33" i="7" s="1"/>
  <c r="BA51" i="25"/>
  <c r="AZ51" i="25"/>
  <c r="AY51" i="25"/>
  <c r="AX51" i="25"/>
  <c r="AU51" i="25"/>
  <c r="AT51" i="25"/>
  <c r="AS51" i="25"/>
  <c r="AR51" i="25"/>
  <c r="AO51" i="25"/>
  <c r="AN51" i="25"/>
  <c r="AM51" i="25"/>
  <c r="AL51" i="25"/>
  <c r="AI51" i="25"/>
  <c r="AH51" i="25"/>
  <c r="AG51" i="25"/>
  <c r="AF51" i="25"/>
  <c r="W51" i="25" a="1"/>
  <c r="W51" i="25"/>
  <c r="M51" i="25"/>
  <c r="K50" i="7" s="1"/>
  <c r="K51" i="25"/>
  <c r="K32" i="7" s="1"/>
  <c r="BA50" i="25"/>
  <c r="AZ50" i="25"/>
  <c r="AY50" i="25"/>
  <c r="AX50" i="25"/>
  <c r="AU50" i="25"/>
  <c r="AT50" i="25"/>
  <c r="AS50" i="25"/>
  <c r="AR50" i="25"/>
  <c r="AO50" i="25"/>
  <c r="AN50" i="25"/>
  <c r="AM50" i="25"/>
  <c r="AL50" i="25"/>
  <c r="AI50" i="25"/>
  <c r="AH50" i="25"/>
  <c r="AG50" i="25"/>
  <c r="AF50" i="25"/>
  <c r="W50" i="25" a="1"/>
  <c r="W50" i="25"/>
  <c r="M50" i="25"/>
  <c r="K49" i="7" s="1"/>
  <c r="K50" i="25"/>
  <c r="BA49" i="25"/>
  <c r="AZ49" i="25"/>
  <c r="AY49" i="25"/>
  <c r="AX49" i="25"/>
  <c r="AU49" i="25"/>
  <c r="AT49" i="25"/>
  <c r="AS49" i="25"/>
  <c r="AR49" i="25"/>
  <c r="AO49" i="25"/>
  <c r="AN49" i="25"/>
  <c r="AM49" i="25"/>
  <c r="AL49" i="25"/>
  <c r="AI49" i="25"/>
  <c r="AH49" i="25"/>
  <c r="AG49" i="25"/>
  <c r="AF49" i="25"/>
  <c r="W49" i="25" a="1"/>
  <c r="W49" i="25"/>
  <c r="M49" i="25"/>
  <c r="K48" i="7" s="1"/>
  <c r="K49" i="25"/>
  <c r="BA48" i="25"/>
  <c r="AZ48" i="25"/>
  <c r="AY48" i="25"/>
  <c r="AX48" i="25"/>
  <c r="AU48" i="25"/>
  <c r="AT48" i="25"/>
  <c r="AS48" i="25"/>
  <c r="AR48" i="25"/>
  <c r="AO48" i="25"/>
  <c r="AN48" i="25"/>
  <c r="AM48" i="25"/>
  <c r="AL48" i="25"/>
  <c r="AI48" i="25"/>
  <c r="AH48" i="25"/>
  <c r="AG48" i="25"/>
  <c r="AF48" i="25"/>
  <c r="W48" i="25" a="1"/>
  <c r="W48" i="25"/>
  <c r="M48" i="25"/>
  <c r="K47" i="7" s="1"/>
  <c r="K48" i="25"/>
  <c r="BA47" i="25"/>
  <c r="AZ47" i="25"/>
  <c r="AY47" i="25"/>
  <c r="AX47" i="25"/>
  <c r="AU47" i="25"/>
  <c r="AT47" i="25"/>
  <c r="AS47" i="25"/>
  <c r="AR47" i="25"/>
  <c r="AO47" i="25"/>
  <c r="AN47" i="25"/>
  <c r="AM47" i="25"/>
  <c r="AL47" i="25"/>
  <c r="AI47" i="25"/>
  <c r="AH47" i="25"/>
  <c r="AG47" i="25"/>
  <c r="AF47" i="25"/>
  <c r="W47" i="25" a="1"/>
  <c r="W47" i="25"/>
  <c r="M47" i="25"/>
  <c r="AC47" i="25" s="1"/>
  <c r="BA46" i="25"/>
  <c r="AZ46" i="25"/>
  <c r="AY46" i="25"/>
  <c r="AX46" i="25"/>
  <c r="AU46" i="25"/>
  <c r="AT46" i="25"/>
  <c r="AS46" i="25"/>
  <c r="AR46" i="25"/>
  <c r="AO46" i="25"/>
  <c r="AN46" i="25"/>
  <c r="AM46" i="25"/>
  <c r="AL46" i="25"/>
  <c r="AI46" i="25"/>
  <c r="AH46" i="25"/>
  <c r="AG46" i="25"/>
  <c r="AF46" i="25"/>
  <c r="W46" i="25" a="1"/>
  <c r="W46" i="25"/>
  <c r="M46" i="25"/>
  <c r="K45" i="7" s="1"/>
  <c r="BA45" i="25"/>
  <c r="AZ45" i="25"/>
  <c r="AY45" i="25"/>
  <c r="AX45" i="25"/>
  <c r="AU45" i="25"/>
  <c r="AT45" i="25"/>
  <c r="AS45" i="25"/>
  <c r="AR45" i="25"/>
  <c r="AO45" i="25"/>
  <c r="AN45" i="25"/>
  <c r="AM45" i="25"/>
  <c r="AL45" i="25"/>
  <c r="AI45" i="25"/>
  <c r="AH45" i="25"/>
  <c r="AG45" i="25"/>
  <c r="AF45" i="25"/>
  <c r="W45" i="25" a="1"/>
  <c r="W45" i="25"/>
  <c r="M45" i="25"/>
  <c r="BA44" i="25"/>
  <c r="AZ44" i="25"/>
  <c r="AY44" i="25"/>
  <c r="AX44" i="25"/>
  <c r="AU44" i="25"/>
  <c r="AT44" i="25"/>
  <c r="AS44" i="25"/>
  <c r="AR44" i="25"/>
  <c r="AO44" i="25"/>
  <c r="AN44" i="25"/>
  <c r="AM44" i="25"/>
  <c r="AL44" i="25"/>
  <c r="AI44" i="25"/>
  <c r="AH44" i="25"/>
  <c r="AG44" i="25"/>
  <c r="AF44" i="25"/>
  <c r="W44" i="25" a="1"/>
  <c r="W44" i="25"/>
  <c r="M44" i="25"/>
  <c r="AC44" i="25" s="1"/>
  <c r="BA43" i="25"/>
  <c r="AZ43" i="25"/>
  <c r="AY43" i="25"/>
  <c r="AX43" i="25"/>
  <c r="AU43" i="25"/>
  <c r="AT43" i="25"/>
  <c r="AS43" i="25"/>
  <c r="AR43" i="25"/>
  <c r="AO43" i="25"/>
  <c r="AN43" i="25"/>
  <c r="AM43" i="25"/>
  <c r="AL43" i="25"/>
  <c r="AI43" i="25"/>
  <c r="AH43" i="25"/>
  <c r="AG43" i="25"/>
  <c r="AF43" i="25"/>
  <c r="W43" i="25" a="1"/>
  <c r="W43" i="25"/>
  <c r="M43" i="25"/>
  <c r="K42" i="7" s="1"/>
  <c r="BA42" i="25"/>
  <c r="AZ42" i="25"/>
  <c r="AY42" i="25"/>
  <c r="AX42" i="25"/>
  <c r="AU42" i="25"/>
  <c r="AT42" i="25"/>
  <c r="AS42" i="25"/>
  <c r="AR42" i="25"/>
  <c r="AO42" i="25"/>
  <c r="AN42" i="25"/>
  <c r="AM42" i="25"/>
  <c r="AL42" i="25"/>
  <c r="AI42" i="25"/>
  <c r="AH42" i="25"/>
  <c r="AG42" i="25"/>
  <c r="AF42" i="25"/>
  <c r="W42" i="25" a="1"/>
  <c r="W42" i="25"/>
  <c r="M42" i="25"/>
  <c r="AC42" i="25" s="1"/>
  <c r="BA41" i="25"/>
  <c r="AZ41" i="25"/>
  <c r="AY41" i="25"/>
  <c r="AX41" i="25"/>
  <c r="AU41" i="25"/>
  <c r="AT41" i="25"/>
  <c r="AS41" i="25"/>
  <c r="AR41" i="25"/>
  <c r="AO41" i="25"/>
  <c r="AN41" i="25"/>
  <c r="AM41" i="25"/>
  <c r="AL41" i="25"/>
  <c r="AI41" i="25"/>
  <c r="AH41" i="25"/>
  <c r="AG41" i="25"/>
  <c r="AF41" i="25"/>
  <c r="W41" i="25" a="1"/>
  <c r="W41" i="25"/>
  <c r="K41" i="25"/>
  <c r="X41" i="25" s="1"/>
  <c r="BA40" i="25"/>
  <c r="AZ40" i="25"/>
  <c r="AY40" i="25"/>
  <c r="AX40" i="25"/>
  <c r="AU40" i="25"/>
  <c r="AT40" i="25"/>
  <c r="AS40" i="25"/>
  <c r="AR40" i="25"/>
  <c r="AO40" i="25"/>
  <c r="AN40" i="25"/>
  <c r="AM40" i="25"/>
  <c r="AL40" i="25"/>
  <c r="AI40" i="25"/>
  <c r="AH40" i="25"/>
  <c r="AG40" i="25"/>
  <c r="AF40" i="25"/>
  <c r="W40" i="25" a="1"/>
  <c r="W40" i="25"/>
  <c r="K40" i="25"/>
  <c r="X40" i="25" s="1"/>
  <c r="BA39" i="25"/>
  <c r="AZ39" i="25"/>
  <c r="AY39" i="25"/>
  <c r="AX39" i="25"/>
  <c r="AU39" i="25"/>
  <c r="AT39" i="25"/>
  <c r="AS39" i="25"/>
  <c r="AR39" i="25"/>
  <c r="AO39" i="25"/>
  <c r="AN39" i="25"/>
  <c r="AM39" i="25"/>
  <c r="AL39" i="25"/>
  <c r="AI39" i="25"/>
  <c r="AH39" i="25"/>
  <c r="AG39" i="25"/>
  <c r="AF39" i="25"/>
  <c r="W39" i="25" a="1"/>
  <c r="W39" i="25"/>
  <c r="K39" i="25"/>
  <c r="X39" i="25" s="1"/>
  <c r="BA38" i="25"/>
  <c r="AZ38" i="25"/>
  <c r="AY38" i="25"/>
  <c r="AX38" i="25"/>
  <c r="AU38" i="25"/>
  <c r="AT38" i="25"/>
  <c r="AS38" i="25"/>
  <c r="AR38" i="25"/>
  <c r="AO38" i="25"/>
  <c r="AN38" i="25"/>
  <c r="AM38" i="25"/>
  <c r="AL38" i="25"/>
  <c r="AI38" i="25"/>
  <c r="AH38" i="25"/>
  <c r="AG38" i="25"/>
  <c r="AF38" i="25"/>
  <c r="W38" i="25" a="1"/>
  <c r="W38" i="25"/>
  <c r="K38" i="25"/>
  <c r="K25" i="7" s="1"/>
  <c r="BA37" i="25"/>
  <c r="AZ37" i="25"/>
  <c r="AY37" i="25"/>
  <c r="AX37" i="25"/>
  <c r="AU37" i="25"/>
  <c r="AT37" i="25"/>
  <c r="AS37" i="25"/>
  <c r="AR37" i="25"/>
  <c r="AO37" i="25"/>
  <c r="AN37" i="25"/>
  <c r="AM37" i="25"/>
  <c r="AL37" i="25"/>
  <c r="AI37" i="25"/>
  <c r="AH37" i="25"/>
  <c r="AG37" i="25"/>
  <c r="AF37" i="25"/>
  <c r="W37" i="25" a="1"/>
  <c r="W37" i="25"/>
  <c r="K37" i="25"/>
  <c r="AC37" i="25" s="1"/>
  <c r="BA36" i="25"/>
  <c r="AZ36" i="25"/>
  <c r="AY36" i="25"/>
  <c r="AX36" i="25"/>
  <c r="AU36" i="25"/>
  <c r="AT36" i="25"/>
  <c r="AS36" i="25"/>
  <c r="AR36" i="25"/>
  <c r="AO36" i="25"/>
  <c r="AN36" i="25"/>
  <c r="AM36" i="25"/>
  <c r="AL36" i="25"/>
  <c r="AI36" i="25"/>
  <c r="AH36" i="25"/>
  <c r="AG36" i="25"/>
  <c r="AF36" i="25"/>
  <c r="W36" i="25" a="1"/>
  <c r="W36" i="25"/>
  <c r="K36" i="25"/>
  <c r="AC36" i="25" s="1"/>
  <c r="BA35" i="25"/>
  <c r="AZ35" i="25"/>
  <c r="AY35" i="25"/>
  <c r="AX35" i="25"/>
  <c r="AU35" i="25"/>
  <c r="AT35" i="25"/>
  <c r="AS35" i="25"/>
  <c r="AR35" i="25"/>
  <c r="AO35" i="25"/>
  <c r="AN35" i="25"/>
  <c r="AM35" i="25"/>
  <c r="AL35" i="25"/>
  <c r="AI35" i="25"/>
  <c r="AH35" i="25"/>
  <c r="AG35" i="25"/>
  <c r="AF35" i="25"/>
  <c r="W35" i="25" a="1"/>
  <c r="W35" i="25"/>
  <c r="O35" i="25"/>
  <c r="BA34" i="25"/>
  <c r="AZ34" i="25"/>
  <c r="AY34" i="25"/>
  <c r="AX34" i="25"/>
  <c r="AU34" i="25"/>
  <c r="AT34" i="25"/>
  <c r="AS34" i="25"/>
  <c r="AR34" i="25"/>
  <c r="AO34" i="25"/>
  <c r="AN34" i="25"/>
  <c r="AM34" i="25"/>
  <c r="AL34" i="25"/>
  <c r="AI34" i="25"/>
  <c r="AH34" i="25"/>
  <c r="AG34" i="25"/>
  <c r="AF34" i="25"/>
  <c r="W34" i="25" a="1"/>
  <c r="W34" i="25"/>
  <c r="O34" i="25"/>
  <c r="X34" i="25" s="1"/>
  <c r="BA33" i="25"/>
  <c r="AZ33" i="25"/>
  <c r="AY33" i="25"/>
  <c r="AX33" i="25"/>
  <c r="AU33" i="25"/>
  <c r="AT33" i="25"/>
  <c r="AS33" i="25"/>
  <c r="AR33" i="25"/>
  <c r="AO33" i="25"/>
  <c r="AN33" i="25"/>
  <c r="AM33" i="25"/>
  <c r="AL33" i="25"/>
  <c r="AI33" i="25"/>
  <c r="AH33" i="25"/>
  <c r="AG33" i="25"/>
  <c r="AF33" i="25"/>
  <c r="W33" i="25" a="1"/>
  <c r="W33" i="25"/>
  <c r="O33" i="25"/>
  <c r="BA32" i="25"/>
  <c r="AZ32" i="25"/>
  <c r="AY32" i="25"/>
  <c r="AX32" i="25"/>
  <c r="AU32" i="25"/>
  <c r="AT32" i="25"/>
  <c r="AS32" i="25"/>
  <c r="AR32" i="25"/>
  <c r="AO32" i="25"/>
  <c r="AN32" i="25"/>
  <c r="AM32" i="25"/>
  <c r="AL32" i="25"/>
  <c r="AI32" i="25"/>
  <c r="AH32" i="25"/>
  <c r="AG32" i="25"/>
  <c r="AF32" i="25"/>
  <c r="W32" i="25" a="1"/>
  <c r="W32" i="25"/>
  <c r="O32" i="25"/>
  <c r="X32" i="25" s="1"/>
  <c r="BA31" i="25"/>
  <c r="AZ31" i="25"/>
  <c r="AY31" i="25"/>
  <c r="AX31" i="25"/>
  <c r="AU31" i="25"/>
  <c r="AT31" i="25"/>
  <c r="AS31" i="25"/>
  <c r="AR31" i="25"/>
  <c r="AO31" i="25"/>
  <c r="AN31" i="25"/>
  <c r="AM31" i="25"/>
  <c r="AL31" i="25"/>
  <c r="AI31" i="25"/>
  <c r="AH31" i="25"/>
  <c r="AG31" i="25"/>
  <c r="AF31" i="25"/>
  <c r="W31" i="25" a="1"/>
  <c r="W31" i="25"/>
  <c r="O31" i="25"/>
  <c r="X31" i="25" s="1"/>
  <c r="Y31" i="25" s="1"/>
  <c r="BA30" i="25"/>
  <c r="AZ30" i="25"/>
  <c r="AY30" i="25"/>
  <c r="AX30" i="25"/>
  <c r="AU30" i="25"/>
  <c r="AT30" i="25"/>
  <c r="AS30" i="25"/>
  <c r="AR30" i="25"/>
  <c r="AO30" i="25"/>
  <c r="AN30" i="25"/>
  <c r="AM30" i="25"/>
  <c r="AL30" i="25"/>
  <c r="AI30" i="25"/>
  <c r="AH30" i="25"/>
  <c r="AG30" i="25"/>
  <c r="AF30" i="25"/>
  <c r="W30" i="25" a="1"/>
  <c r="W30" i="25"/>
  <c r="O30" i="25"/>
  <c r="X30" i="25" s="1"/>
  <c r="BA29" i="25"/>
  <c r="AZ29" i="25"/>
  <c r="AY29" i="25"/>
  <c r="AX29" i="25"/>
  <c r="AU29" i="25"/>
  <c r="AT29" i="25"/>
  <c r="AS29" i="25"/>
  <c r="AR29" i="25"/>
  <c r="AO29" i="25"/>
  <c r="AN29" i="25"/>
  <c r="AM29" i="25"/>
  <c r="AL29" i="25"/>
  <c r="AI29" i="25"/>
  <c r="AH29" i="25"/>
  <c r="AG29" i="25"/>
  <c r="AF29" i="25"/>
  <c r="W29" i="25" a="1"/>
  <c r="W29" i="25"/>
  <c r="O29" i="25"/>
  <c r="K63" i="7" s="1"/>
  <c r="BA28" i="25"/>
  <c r="AZ28" i="25"/>
  <c r="AY28" i="25"/>
  <c r="AX28" i="25"/>
  <c r="AU28" i="25"/>
  <c r="AT28" i="25"/>
  <c r="AS28" i="25"/>
  <c r="AR28" i="25"/>
  <c r="AO28" i="25"/>
  <c r="AN28" i="25"/>
  <c r="AM28" i="25"/>
  <c r="AL28" i="25"/>
  <c r="AI28" i="25"/>
  <c r="AH28" i="25"/>
  <c r="AG28" i="25"/>
  <c r="AF28" i="25"/>
  <c r="W28" i="25" a="1"/>
  <c r="W28" i="25"/>
  <c r="O28" i="25"/>
  <c r="BA27" i="25"/>
  <c r="AZ27" i="25"/>
  <c r="AY27" i="25"/>
  <c r="AX27" i="25"/>
  <c r="AU27" i="25"/>
  <c r="AT27" i="25"/>
  <c r="AS27" i="25"/>
  <c r="AR27" i="25"/>
  <c r="AO27" i="25"/>
  <c r="AN27" i="25"/>
  <c r="AM27" i="25"/>
  <c r="AL27" i="25"/>
  <c r="AI27" i="25"/>
  <c r="AH27" i="25"/>
  <c r="AG27" i="25"/>
  <c r="AF27" i="25"/>
  <c r="W27" i="25" a="1"/>
  <c r="W27" i="25"/>
  <c r="O27" i="25"/>
  <c r="BA26" i="25"/>
  <c r="AZ26" i="25"/>
  <c r="AY26" i="25"/>
  <c r="AX26" i="25"/>
  <c r="AU26" i="25"/>
  <c r="AT26" i="25"/>
  <c r="AS26" i="25"/>
  <c r="AR26" i="25"/>
  <c r="AO26" i="25"/>
  <c r="AN26" i="25"/>
  <c r="AM26" i="25"/>
  <c r="AL26" i="25"/>
  <c r="AI26" i="25"/>
  <c r="AH26" i="25"/>
  <c r="AG26" i="25"/>
  <c r="AF26" i="25"/>
  <c r="W26" i="25" a="1"/>
  <c r="W26" i="25"/>
  <c r="O26" i="25"/>
  <c r="X26" i="25" s="1"/>
  <c r="BA25" i="25"/>
  <c r="AZ25" i="25"/>
  <c r="AY25" i="25"/>
  <c r="AX25" i="25"/>
  <c r="AU25" i="25"/>
  <c r="AT25" i="25"/>
  <c r="AS25" i="25"/>
  <c r="AR25" i="25"/>
  <c r="AO25" i="25"/>
  <c r="AN25" i="25"/>
  <c r="AM25" i="25"/>
  <c r="AL25" i="25"/>
  <c r="AI25" i="25"/>
  <c r="AH25" i="25"/>
  <c r="AG25" i="25"/>
  <c r="AF25" i="25"/>
  <c r="W25" i="25" a="1"/>
  <c r="W25" i="25"/>
  <c r="O25" i="25"/>
  <c r="BA24" i="25"/>
  <c r="AZ24" i="25"/>
  <c r="AY24" i="25"/>
  <c r="AX24" i="25"/>
  <c r="AU24" i="25"/>
  <c r="AT24" i="25"/>
  <c r="AS24" i="25"/>
  <c r="AR24" i="25"/>
  <c r="AO24" i="25"/>
  <c r="AN24" i="25"/>
  <c r="AM24" i="25"/>
  <c r="AL24" i="25"/>
  <c r="AI24" i="25"/>
  <c r="AH24" i="25"/>
  <c r="AG24" i="25"/>
  <c r="AF24" i="25"/>
  <c r="W24" i="25" a="1"/>
  <c r="W24" i="25"/>
  <c r="BA23" i="25"/>
  <c r="AZ23" i="25"/>
  <c r="AY23" i="25"/>
  <c r="AX23" i="25"/>
  <c r="AU23" i="25"/>
  <c r="AT23" i="25"/>
  <c r="AS23" i="25"/>
  <c r="AR23" i="25"/>
  <c r="AO23" i="25"/>
  <c r="AN23" i="25"/>
  <c r="AM23" i="25"/>
  <c r="AL23" i="25"/>
  <c r="AI23" i="25"/>
  <c r="AH23" i="25"/>
  <c r="AG23" i="25"/>
  <c r="AF23" i="25"/>
  <c r="W23" i="25" a="1"/>
  <c r="W23" i="25"/>
  <c r="BA22" i="25"/>
  <c r="AZ22" i="25"/>
  <c r="AY22" i="25"/>
  <c r="AX22" i="25"/>
  <c r="AU22" i="25"/>
  <c r="AT22" i="25"/>
  <c r="AS22" i="25"/>
  <c r="AR22" i="25"/>
  <c r="AO22" i="25"/>
  <c r="AN22" i="25"/>
  <c r="AM22" i="25"/>
  <c r="AL22" i="25"/>
  <c r="AI22" i="25"/>
  <c r="AH22" i="25"/>
  <c r="AG22" i="25"/>
  <c r="AF22" i="25"/>
  <c r="W22" i="25" a="1"/>
  <c r="W22" i="25"/>
  <c r="BA21" i="25"/>
  <c r="AZ21" i="25"/>
  <c r="AY21" i="25"/>
  <c r="AX21" i="25"/>
  <c r="AU21" i="25"/>
  <c r="AT21" i="25"/>
  <c r="AS21" i="25"/>
  <c r="AR21" i="25"/>
  <c r="AO21" i="25"/>
  <c r="AN21" i="25"/>
  <c r="AM21" i="25"/>
  <c r="AL21" i="25"/>
  <c r="AI21" i="25"/>
  <c r="AH21" i="25"/>
  <c r="AG21" i="25"/>
  <c r="AF21" i="25"/>
  <c r="W21" i="25" a="1"/>
  <c r="W21" i="25"/>
  <c r="BA20" i="25"/>
  <c r="AZ20" i="25"/>
  <c r="AY20" i="25"/>
  <c r="AX20" i="25"/>
  <c r="AU20" i="25"/>
  <c r="AT20" i="25"/>
  <c r="AS20" i="25"/>
  <c r="AR20" i="25"/>
  <c r="AO20" i="25"/>
  <c r="AN20" i="25"/>
  <c r="AM20" i="25"/>
  <c r="AL20" i="25"/>
  <c r="AI20" i="25"/>
  <c r="AH20" i="25"/>
  <c r="AG20" i="25"/>
  <c r="AF20" i="25"/>
  <c r="W20" i="25" a="1"/>
  <c r="W20" i="25"/>
  <c r="BA19" i="25"/>
  <c r="AZ19" i="25"/>
  <c r="AY19" i="25"/>
  <c r="AX19" i="25"/>
  <c r="AU19" i="25"/>
  <c r="AT19" i="25"/>
  <c r="AS19" i="25"/>
  <c r="AR19" i="25"/>
  <c r="AO19" i="25"/>
  <c r="AN19" i="25"/>
  <c r="AM19" i="25"/>
  <c r="AL19" i="25"/>
  <c r="AI19" i="25"/>
  <c r="AH19" i="25"/>
  <c r="AG19" i="25"/>
  <c r="AF19" i="25"/>
  <c r="W19" i="25" a="1"/>
  <c r="W19" i="25"/>
  <c r="BA18" i="25"/>
  <c r="AZ18" i="25"/>
  <c r="AY18" i="25"/>
  <c r="AX18" i="25"/>
  <c r="AU18" i="25"/>
  <c r="AT18" i="25"/>
  <c r="AS18" i="25"/>
  <c r="AR18" i="25"/>
  <c r="AO18" i="25"/>
  <c r="AN18" i="25"/>
  <c r="AM18" i="25"/>
  <c r="AL18" i="25"/>
  <c r="AI18" i="25"/>
  <c r="AH18" i="25"/>
  <c r="AG18" i="25"/>
  <c r="AF18" i="25"/>
  <c r="W18" i="25" a="1"/>
  <c r="W18" i="25"/>
  <c r="BA17" i="25"/>
  <c r="AZ17" i="25"/>
  <c r="AY17" i="25"/>
  <c r="AX17" i="25"/>
  <c r="AU17" i="25"/>
  <c r="AT17" i="25"/>
  <c r="AS17" i="25"/>
  <c r="AR17" i="25"/>
  <c r="AO17" i="25"/>
  <c r="AN17" i="25"/>
  <c r="AM17" i="25"/>
  <c r="AL17" i="25"/>
  <c r="AI17" i="25"/>
  <c r="AH17" i="25"/>
  <c r="AG17" i="25"/>
  <c r="AF17" i="25"/>
  <c r="W17" i="25" a="1"/>
  <c r="W17" i="25"/>
  <c r="BA16" i="25"/>
  <c r="AZ16" i="25"/>
  <c r="AY16" i="25"/>
  <c r="AX16" i="25"/>
  <c r="AU16" i="25"/>
  <c r="AT16" i="25"/>
  <c r="AS16" i="25"/>
  <c r="AR16" i="25"/>
  <c r="AO16" i="25"/>
  <c r="AN16" i="25"/>
  <c r="AM16" i="25"/>
  <c r="AL16" i="25"/>
  <c r="W16" i="25" a="1"/>
  <c r="W16" i="25"/>
  <c r="BA15" i="25"/>
  <c r="AZ15" i="25"/>
  <c r="AY15" i="25"/>
  <c r="AX15" i="25"/>
  <c r="AU15" i="25"/>
  <c r="AT15" i="25"/>
  <c r="AS15" i="25"/>
  <c r="AR15" i="25"/>
  <c r="AO15" i="25"/>
  <c r="AN15" i="25"/>
  <c r="AM15" i="25"/>
  <c r="AL15" i="25"/>
  <c r="W15" i="25" a="1"/>
  <c r="W15" i="25"/>
  <c r="BA14" i="25"/>
  <c r="AZ14" i="25"/>
  <c r="AY14" i="25"/>
  <c r="AX14" i="25"/>
  <c r="AU14" i="25"/>
  <c r="AT14" i="25"/>
  <c r="AS14" i="25"/>
  <c r="AR14" i="25"/>
  <c r="AO14" i="25"/>
  <c r="AN14" i="25"/>
  <c r="AM14" i="25"/>
  <c r="AL14" i="25"/>
  <c r="W14" i="25" a="1"/>
  <c r="W14" i="25"/>
  <c r="BA13" i="25"/>
  <c r="AZ13" i="25"/>
  <c r="AY13" i="25"/>
  <c r="AX13" i="25"/>
  <c r="AU13" i="25"/>
  <c r="AT13" i="25"/>
  <c r="AS13" i="25"/>
  <c r="AR13" i="25"/>
  <c r="AO13" i="25"/>
  <c r="AN13" i="25"/>
  <c r="AM13" i="25"/>
  <c r="AL13" i="25"/>
  <c r="W13" i="25" a="1"/>
  <c r="W13" i="25"/>
  <c r="BA12" i="25"/>
  <c r="AZ12" i="25"/>
  <c r="AY12" i="25"/>
  <c r="AX12" i="25"/>
  <c r="AU12" i="25"/>
  <c r="AT12" i="25"/>
  <c r="AS12" i="25"/>
  <c r="AR12" i="25"/>
  <c r="AO12" i="25"/>
  <c r="AN12" i="25"/>
  <c r="AM12" i="25"/>
  <c r="AL12" i="25"/>
  <c r="W12" i="25" a="1"/>
  <c r="W12" i="25"/>
  <c r="BA11" i="25"/>
  <c r="AZ11" i="25"/>
  <c r="AY11" i="25"/>
  <c r="AX11" i="25"/>
  <c r="AU11" i="25"/>
  <c r="AT11" i="25"/>
  <c r="AS11" i="25"/>
  <c r="AR11" i="25"/>
  <c r="AO11" i="25"/>
  <c r="AN11" i="25"/>
  <c r="AM11" i="25"/>
  <c r="AL11" i="25"/>
  <c r="W11" i="25" a="1"/>
  <c r="W11" i="25"/>
  <c r="I11" i="25"/>
  <c r="BA10" i="25"/>
  <c r="AZ10" i="25"/>
  <c r="AY10" i="25"/>
  <c r="AX10" i="25"/>
  <c r="AU10" i="25"/>
  <c r="AT10" i="25"/>
  <c r="AS10" i="25"/>
  <c r="AR10" i="25"/>
  <c r="AO10" i="25"/>
  <c r="AN10" i="25"/>
  <c r="AM10" i="25"/>
  <c r="AL10" i="25"/>
  <c r="W10" i="25" a="1"/>
  <c r="W10" i="25"/>
  <c r="Q10" i="25"/>
  <c r="K90" i="7" s="1"/>
  <c r="BA9" i="25"/>
  <c r="AZ9" i="25"/>
  <c r="AY9" i="25"/>
  <c r="AX9" i="25"/>
  <c r="AU9" i="25"/>
  <c r="AT9" i="25"/>
  <c r="AS9" i="25"/>
  <c r="AR9" i="25"/>
  <c r="AO9" i="25"/>
  <c r="AN9" i="25"/>
  <c r="AM9" i="25"/>
  <c r="AL9" i="25"/>
  <c r="W9" i="25" a="1"/>
  <c r="W9" i="25"/>
  <c r="I9" i="25"/>
  <c r="K5" i="7" s="1"/>
  <c r="BA8" i="25"/>
  <c r="AZ8" i="25"/>
  <c r="AY8" i="25"/>
  <c r="AX8" i="25"/>
  <c r="AU8" i="25"/>
  <c r="AT8" i="25"/>
  <c r="AS8" i="25"/>
  <c r="AR8" i="25"/>
  <c r="AL8" i="25"/>
  <c r="W8" i="25" a="1"/>
  <c r="W8" i="25"/>
  <c r="I8" i="25"/>
  <c r="K4" i="7" s="1"/>
  <c r="BA7" i="25"/>
  <c r="AZ7" i="25"/>
  <c r="AY7" i="25"/>
  <c r="AX7" i="25"/>
  <c r="AL7" i="25"/>
  <c r="W7" i="25" a="1"/>
  <c r="W7" i="25"/>
  <c r="I7" i="25"/>
  <c r="K3" i="7" s="1"/>
  <c r="AW6" i="25" a="1"/>
  <c r="AW6" i="25" s="1"/>
  <c r="AY6" i="25" s="1"/>
  <c r="AQ6" i="25" a="1"/>
  <c r="AQ6" i="25" s="1"/>
  <c r="AK6" i="25" a="1"/>
  <c r="AK6" i="25" s="1"/>
  <c r="AE6" i="25" a="1"/>
  <c r="AI12" i="25" s="1"/>
  <c r="R86" i="24"/>
  <c r="P86" i="24"/>
  <c r="H86" i="24"/>
  <c r="W81" i="24"/>
  <c r="U81" i="24"/>
  <c r="S81" i="24"/>
  <c r="Q81" i="24"/>
  <c r="J116" i="7" s="1"/>
  <c r="O81" i="24"/>
  <c r="M81" i="24"/>
  <c r="K81" i="24"/>
  <c r="I81" i="24"/>
  <c r="W80" i="24"/>
  <c r="U80" i="24"/>
  <c r="S80" i="24"/>
  <c r="Q80" i="24"/>
  <c r="J115" i="7" s="1"/>
  <c r="O80" i="24"/>
  <c r="M80" i="24"/>
  <c r="K80" i="24"/>
  <c r="I80" i="24"/>
  <c r="W79" i="24"/>
  <c r="U79" i="24"/>
  <c r="S79" i="24"/>
  <c r="Q79" i="24"/>
  <c r="O79" i="24"/>
  <c r="M79" i="24"/>
  <c r="K79" i="24"/>
  <c r="I79" i="24"/>
  <c r="W78" i="24"/>
  <c r="U78" i="24"/>
  <c r="S78" i="24"/>
  <c r="Q78" i="24"/>
  <c r="J113" i="7" s="1"/>
  <c r="O78" i="24"/>
  <c r="M78" i="24"/>
  <c r="K78" i="24"/>
  <c r="I78" i="24"/>
  <c r="W76" i="24" a="1"/>
  <c r="W76" i="24"/>
  <c r="U76" i="24"/>
  <c r="S76" i="24"/>
  <c r="Q76" i="24"/>
  <c r="J111" i="7" s="1"/>
  <c r="O76" i="24"/>
  <c r="J76" i="7" s="1"/>
  <c r="M76" i="24"/>
  <c r="J58" i="7" s="1"/>
  <c r="K76" i="24"/>
  <c r="J40" i="7" s="1"/>
  <c r="I76" i="24"/>
  <c r="J22" i="7" s="1"/>
  <c r="BA75" i="24"/>
  <c r="AZ75" i="24"/>
  <c r="AY75" i="24"/>
  <c r="AX75" i="24"/>
  <c r="AU75" i="24"/>
  <c r="AT75" i="24"/>
  <c r="AS75" i="24"/>
  <c r="AR75" i="24"/>
  <c r="AO75" i="24"/>
  <c r="AN75" i="24"/>
  <c r="AM75" i="24"/>
  <c r="AL75" i="24"/>
  <c r="AI75" i="24"/>
  <c r="AH75" i="24"/>
  <c r="AG75" i="24"/>
  <c r="AF75" i="24"/>
  <c r="W75" i="24" a="1"/>
  <c r="W75" i="24"/>
  <c r="U75" i="24"/>
  <c r="S75" i="24"/>
  <c r="O75" i="24"/>
  <c r="J75" i="7" s="1"/>
  <c r="M75" i="24"/>
  <c r="J57" i="7" s="1"/>
  <c r="K75" i="24"/>
  <c r="J39" i="7" s="1"/>
  <c r="I75" i="24"/>
  <c r="J21" i="7" s="1"/>
  <c r="BA74" i="24"/>
  <c r="AZ74" i="24"/>
  <c r="AY74" i="24"/>
  <c r="AX74" i="24"/>
  <c r="AU74" i="24"/>
  <c r="AT74" i="24"/>
  <c r="AS74" i="24"/>
  <c r="AR74" i="24"/>
  <c r="AO74" i="24"/>
  <c r="AN74" i="24"/>
  <c r="AM74" i="24"/>
  <c r="AL74" i="24"/>
  <c r="AI74" i="24"/>
  <c r="AH74" i="24"/>
  <c r="AG74" i="24"/>
  <c r="AF74" i="24"/>
  <c r="W74" i="24" a="1"/>
  <c r="W74" i="24"/>
  <c r="U74" i="24"/>
  <c r="S74" i="24"/>
  <c r="O74" i="24"/>
  <c r="J74" i="7" s="1"/>
  <c r="M74" i="24"/>
  <c r="J56" i="7" s="1"/>
  <c r="K74" i="24"/>
  <c r="J38" i="7" s="1"/>
  <c r="I74" i="24"/>
  <c r="J20" i="7" s="1"/>
  <c r="BA73" i="24"/>
  <c r="AZ73" i="24"/>
  <c r="AY73" i="24"/>
  <c r="AX73" i="24"/>
  <c r="AU73" i="24"/>
  <c r="AT73" i="24"/>
  <c r="AS73" i="24"/>
  <c r="AR73" i="24"/>
  <c r="AO73" i="24"/>
  <c r="AN73" i="24"/>
  <c r="AM73" i="24"/>
  <c r="AL73" i="24"/>
  <c r="AI73" i="24"/>
  <c r="AH73" i="24"/>
  <c r="AG73" i="24"/>
  <c r="AF73" i="24"/>
  <c r="W73" i="24" a="1"/>
  <c r="W73" i="24"/>
  <c r="U73" i="24"/>
  <c r="S73" i="24"/>
  <c r="O73" i="24"/>
  <c r="J73" i="7" s="1"/>
  <c r="M73" i="24"/>
  <c r="J55" i="7" s="1"/>
  <c r="K73" i="24"/>
  <c r="J37" i="7" s="1"/>
  <c r="I73" i="24"/>
  <c r="J19" i="7" s="1"/>
  <c r="BA72" i="24"/>
  <c r="AZ72" i="24"/>
  <c r="AY72" i="24"/>
  <c r="AX72" i="24"/>
  <c r="AU72" i="24"/>
  <c r="AT72" i="24"/>
  <c r="AS72" i="24"/>
  <c r="AR72" i="24"/>
  <c r="AO72" i="24"/>
  <c r="AN72" i="24"/>
  <c r="AM72" i="24"/>
  <c r="AL72" i="24"/>
  <c r="AI72" i="24"/>
  <c r="AH72" i="24"/>
  <c r="AG72" i="24"/>
  <c r="AF72" i="24"/>
  <c r="W72" i="24" a="1"/>
  <c r="W72" i="24"/>
  <c r="U72" i="24"/>
  <c r="S72" i="24"/>
  <c r="O72" i="24"/>
  <c r="J72" i="7" s="1"/>
  <c r="M72" i="24"/>
  <c r="J54" i="7" s="1"/>
  <c r="K72" i="24"/>
  <c r="J36" i="7" s="1"/>
  <c r="I72" i="24"/>
  <c r="J18" i="7" s="1"/>
  <c r="BA71" i="24"/>
  <c r="AZ71" i="24"/>
  <c r="AY71" i="24"/>
  <c r="AX71" i="24"/>
  <c r="AU71" i="24"/>
  <c r="AT71" i="24"/>
  <c r="AS71" i="24"/>
  <c r="AR71" i="24"/>
  <c r="AO71" i="24"/>
  <c r="AN71" i="24"/>
  <c r="AM71" i="24"/>
  <c r="AL71" i="24"/>
  <c r="AI71" i="24"/>
  <c r="AH71" i="24"/>
  <c r="AG71" i="24"/>
  <c r="AF71" i="24"/>
  <c r="W71" i="24" a="1"/>
  <c r="W71" i="24"/>
  <c r="U71" i="24"/>
  <c r="S71" i="24"/>
  <c r="O71" i="24"/>
  <c r="J71" i="7" s="1"/>
  <c r="M71" i="24"/>
  <c r="J53" i="7" s="1"/>
  <c r="K71" i="24"/>
  <c r="J35" i="7" s="1"/>
  <c r="I71" i="24"/>
  <c r="J17" i="7" s="1"/>
  <c r="BA70" i="24"/>
  <c r="AZ70" i="24"/>
  <c r="AY70" i="24"/>
  <c r="AX70" i="24"/>
  <c r="AU70" i="24"/>
  <c r="AT70" i="24"/>
  <c r="AS70" i="24"/>
  <c r="AR70" i="24"/>
  <c r="AO70" i="24"/>
  <c r="AN70" i="24"/>
  <c r="AM70" i="24"/>
  <c r="AL70" i="24"/>
  <c r="AI70" i="24"/>
  <c r="AH70" i="24"/>
  <c r="AG70" i="24"/>
  <c r="AF70" i="24"/>
  <c r="W70" i="24" a="1"/>
  <c r="W70" i="24"/>
  <c r="U70" i="24"/>
  <c r="S70" i="24"/>
  <c r="Q70" i="24"/>
  <c r="O70" i="24"/>
  <c r="J70" i="7" s="1"/>
  <c r="M70" i="24"/>
  <c r="J52" i="7" s="1"/>
  <c r="K70" i="24"/>
  <c r="J34" i="7" s="1"/>
  <c r="I70" i="24"/>
  <c r="J16" i="7" s="1"/>
  <c r="BA69" i="24"/>
  <c r="AZ69" i="24"/>
  <c r="AY69" i="24"/>
  <c r="AX69" i="24"/>
  <c r="AU69" i="24"/>
  <c r="AT69" i="24"/>
  <c r="AS69" i="24"/>
  <c r="AR69" i="24"/>
  <c r="AO69" i="24"/>
  <c r="AN69" i="24"/>
  <c r="AM69" i="24"/>
  <c r="AL69" i="24"/>
  <c r="AI69" i="24"/>
  <c r="AH69" i="24"/>
  <c r="AG69" i="24"/>
  <c r="AF69" i="24"/>
  <c r="W69" i="24" a="1"/>
  <c r="W69" i="24"/>
  <c r="U69" i="24"/>
  <c r="S69" i="24"/>
  <c r="BA68" i="24"/>
  <c r="AZ68" i="24"/>
  <c r="AY68" i="24"/>
  <c r="AX68" i="24"/>
  <c r="AU68" i="24"/>
  <c r="AT68" i="24"/>
  <c r="AS68" i="24"/>
  <c r="AR68" i="24"/>
  <c r="AO68" i="24"/>
  <c r="AN68" i="24"/>
  <c r="AM68" i="24"/>
  <c r="AL68" i="24"/>
  <c r="AI68" i="24"/>
  <c r="AH68" i="24"/>
  <c r="AG68" i="24"/>
  <c r="AF68" i="24"/>
  <c r="W68" i="24" a="1"/>
  <c r="W68" i="24"/>
  <c r="U68" i="24"/>
  <c r="S68" i="24"/>
  <c r="BA67" i="24"/>
  <c r="AZ67" i="24"/>
  <c r="AY67" i="24"/>
  <c r="AX67" i="24"/>
  <c r="AU67" i="24"/>
  <c r="AT67" i="24"/>
  <c r="AS67" i="24"/>
  <c r="AR67" i="24"/>
  <c r="AO67" i="24"/>
  <c r="AN67" i="24"/>
  <c r="AM67" i="24"/>
  <c r="AL67" i="24"/>
  <c r="AI67" i="24"/>
  <c r="AH67" i="24"/>
  <c r="AG67" i="24"/>
  <c r="AF67" i="24"/>
  <c r="W67" i="24" a="1"/>
  <c r="W67" i="24"/>
  <c r="U67" i="24"/>
  <c r="S67" i="24"/>
  <c r="BA66" i="24"/>
  <c r="AZ66" i="24"/>
  <c r="AY66" i="24"/>
  <c r="AX66" i="24"/>
  <c r="AU66" i="24"/>
  <c r="AT66" i="24"/>
  <c r="AS66" i="24"/>
  <c r="AR66" i="24"/>
  <c r="AO66" i="24"/>
  <c r="AN66" i="24"/>
  <c r="AM66" i="24"/>
  <c r="AL66" i="24"/>
  <c r="AI66" i="24"/>
  <c r="AH66" i="24"/>
  <c r="AG66" i="24"/>
  <c r="AF66" i="24"/>
  <c r="W66" i="24" a="1"/>
  <c r="W66" i="24"/>
  <c r="U66" i="24"/>
  <c r="S66" i="24"/>
  <c r="BA65" i="24"/>
  <c r="AZ65" i="24"/>
  <c r="AY65" i="24"/>
  <c r="AX65" i="24"/>
  <c r="AU65" i="24"/>
  <c r="AT65" i="24"/>
  <c r="AS65" i="24"/>
  <c r="AR65" i="24"/>
  <c r="AO65" i="24"/>
  <c r="AN65" i="24"/>
  <c r="AM65" i="24"/>
  <c r="AL65" i="24"/>
  <c r="AI65" i="24"/>
  <c r="AH65" i="24"/>
  <c r="AG65" i="24"/>
  <c r="AF65" i="24"/>
  <c r="W65" i="24" a="1"/>
  <c r="W65" i="24"/>
  <c r="U65" i="24"/>
  <c r="S65" i="24"/>
  <c r="BA64" i="24"/>
  <c r="AZ64" i="24"/>
  <c r="AY64" i="24"/>
  <c r="AX64" i="24"/>
  <c r="AU64" i="24"/>
  <c r="AT64" i="24"/>
  <c r="AS64" i="24"/>
  <c r="AR64" i="24"/>
  <c r="AO64" i="24"/>
  <c r="AN64" i="24"/>
  <c r="AM64" i="24"/>
  <c r="AL64" i="24"/>
  <c r="AI64" i="24"/>
  <c r="AH64" i="24"/>
  <c r="AG64" i="24"/>
  <c r="AF64" i="24"/>
  <c r="W64" i="24" a="1"/>
  <c r="W64" i="24"/>
  <c r="U64" i="24"/>
  <c r="S64" i="24"/>
  <c r="BA63" i="24"/>
  <c r="AZ63" i="24"/>
  <c r="AY63" i="24"/>
  <c r="AX63" i="24"/>
  <c r="AU63" i="24"/>
  <c r="AT63" i="24"/>
  <c r="AS63" i="24"/>
  <c r="AR63" i="24"/>
  <c r="AO63" i="24"/>
  <c r="AN63" i="24"/>
  <c r="AM63" i="24"/>
  <c r="AL63" i="24"/>
  <c r="AI63" i="24"/>
  <c r="AH63" i="24"/>
  <c r="AG63" i="24"/>
  <c r="AF63" i="24"/>
  <c r="W63" i="24" a="1"/>
  <c r="W63" i="24"/>
  <c r="U63" i="24"/>
  <c r="S63" i="24"/>
  <c r="BA62" i="24"/>
  <c r="AZ62" i="24"/>
  <c r="AY62" i="24"/>
  <c r="AX62" i="24"/>
  <c r="AU62" i="24"/>
  <c r="AT62" i="24"/>
  <c r="AS62" i="24"/>
  <c r="AR62" i="24"/>
  <c r="AO62" i="24"/>
  <c r="AN62" i="24"/>
  <c r="AM62" i="24"/>
  <c r="AL62" i="24"/>
  <c r="AI62" i="24"/>
  <c r="AH62" i="24"/>
  <c r="AG62" i="24"/>
  <c r="AF62" i="24"/>
  <c r="W62" i="24" a="1"/>
  <c r="W62" i="24"/>
  <c r="U62" i="24"/>
  <c r="S62" i="24"/>
  <c r="BA61" i="24"/>
  <c r="AZ61" i="24"/>
  <c r="AY61" i="24"/>
  <c r="AX61" i="24"/>
  <c r="AU61" i="24"/>
  <c r="AT61" i="24"/>
  <c r="AS61" i="24"/>
  <c r="AR61" i="24"/>
  <c r="AO61" i="24"/>
  <c r="AN61" i="24"/>
  <c r="AM61" i="24"/>
  <c r="AL61" i="24"/>
  <c r="AI61" i="24"/>
  <c r="AH61" i="24"/>
  <c r="AG61" i="24"/>
  <c r="AF61" i="24"/>
  <c r="W61" i="24" a="1"/>
  <c r="W61" i="24"/>
  <c r="U61" i="24"/>
  <c r="S61" i="24"/>
  <c r="BA60" i="24"/>
  <c r="AZ60" i="24"/>
  <c r="AY60" i="24"/>
  <c r="AX60" i="24"/>
  <c r="AU60" i="24"/>
  <c r="AT60" i="24"/>
  <c r="AS60" i="24"/>
  <c r="AR60" i="24"/>
  <c r="AO60" i="24"/>
  <c r="AN60" i="24"/>
  <c r="AM60" i="24"/>
  <c r="AL60" i="24"/>
  <c r="AI60" i="24"/>
  <c r="AH60" i="24"/>
  <c r="AG60" i="24"/>
  <c r="AF60" i="24"/>
  <c r="W60" i="24" a="1"/>
  <c r="W60" i="24"/>
  <c r="U60" i="24"/>
  <c r="S60" i="24"/>
  <c r="BA59" i="24"/>
  <c r="AZ59" i="24"/>
  <c r="AY59" i="24"/>
  <c r="AX59" i="24"/>
  <c r="AU59" i="24"/>
  <c r="AT59" i="24"/>
  <c r="AS59" i="24"/>
  <c r="AR59" i="24"/>
  <c r="AO59" i="24"/>
  <c r="AN59" i="24"/>
  <c r="AM59" i="24"/>
  <c r="AL59" i="24"/>
  <c r="AI59" i="24"/>
  <c r="AH59" i="24"/>
  <c r="AG59" i="24"/>
  <c r="AF59" i="24"/>
  <c r="W59" i="24" a="1"/>
  <c r="W59" i="24"/>
  <c r="U59" i="24"/>
  <c r="S59" i="24"/>
  <c r="BA58" i="24"/>
  <c r="AZ58" i="24"/>
  <c r="AY58" i="24"/>
  <c r="AX58" i="24"/>
  <c r="AU58" i="24"/>
  <c r="AT58" i="24"/>
  <c r="AS58" i="24"/>
  <c r="AR58" i="24"/>
  <c r="AO58" i="24"/>
  <c r="AN58" i="24"/>
  <c r="AM58" i="24"/>
  <c r="AL58" i="24"/>
  <c r="AI58" i="24"/>
  <c r="AH58" i="24"/>
  <c r="AG58" i="24"/>
  <c r="AF58" i="24"/>
  <c r="W58" i="24" a="1"/>
  <c r="W58" i="24"/>
  <c r="U58" i="24"/>
  <c r="S58" i="24"/>
  <c r="BA57" i="24"/>
  <c r="AZ57" i="24"/>
  <c r="AY57" i="24"/>
  <c r="AX57" i="24"/>
  <c r="AU57" i="24"/>
  <c r="AT57" i="24"/>
  <c r="AS57" i="24"/>
  <c r="AR57" i="24"/>
  <c r="AO57" i="24"/>
  <c r="AN57" i="24"/>
  <c r="AM57" i="24"/>
  <c r="AL57" i="24"/>
  <c r="AI57" i="24"/>
  <c r="AH57" i="24"/>
  <c r="AG57" i="24"/>
  <c r="AF57" i="24"/>
  <c r="W57" i="24" a="1"/>
  <c r="W57" i="24"/>
  <c r="U57" i="24"/>
  <c r="S57" i="24"/>
  <c r="BA56" i="24"/>
  <c r="AZ56" i="24"/>
  <c r="AY56" i="24"/>
  <c r="AX56" i="24"/>
  <c r="AU56" i="24"/>
  <c r="AT56" i="24"/>
  <c r="AS56" i="24"/>
  <c r="AR56" i="24"/>
  <c r="AO56" i="24"/>
  <c r="AN56" i="24"/>
  <c r="AM56" i="24"/>
  <c r="AL56" i="24"/>
  <c r="AI56" i="24"/>
  <c r="AH56" i="24"/>
  <c r="AG56" i="24"/>
  <c r="AF56" i="24"/>
  <c r="W56" i="24" a="1"/>
  <c r="W56" i="24"/>
  <c r="U56" i="24"/>
  <c r="S56" i="24"/>
  <c r="BA55" i="24"/>
  <c r="AZ55" i="24"/>
  <c r="AY55" i="24"/>
  <c r="AX55" i="24"/>
  <c r="AU55" i="24"/>
  <c r="AT55" i="24"/>
  <c r="AS55" i="24"/>
  <c r="AR55" i="24"/>
  <c r="AO55" i="24"/>
  <c r="AN55" i="24"/>
  <c r="AM55" i="24"/>
  <c r="AL55" i="24"/>
  <c r="AI55" i="24"/>
  <c r="AH55" i="24"/>
  <c r="AG55" i="24"/>
  <c r="AF55" i="24"/>
  <c r="W55" i="24" a="1"/>
  <c r="W55" i="24"/>
  <c r="U55" i="24"/>
  <c r="S55" i="24"/>
  <c r="BA54" i="24"/>
  <c r="AZ54" i="24"/>
  <c r="AY54" i="24"/>
  <c r="AX54" i="24"/>
  <c r="AU54" i="24"/>
  <c r="AT54" i="24"/>
  <c r="AS54" i="24"/>
  <c r="AR54" i="24"/>
  <c r="AO54" i="24"/>
  <c r="AN54" i="24"/>
  <c r="AM54" i="24"/>
  <c r="AL54" i="24"/>
  <c r="AI54" i="24"/>
  <c r="AH54" i="24"/>
  <c r="AG54" i="24"/>
  <c r="AF54" i="24"/>
  <c r="W54" i="24" a="1"/>
  <c r="W54" i="24"/>
  <c r="U54" i="24"/>
  <c r="S54" i="24"/>
  <c r="BA53" i="24"/>
  <c r="AZ53" i="24"/>
  <c r="AY53" i="24"/>
  <c r="AX53" i="24"/>
  <c r="AU53" i="24"/>
  <c r="AT53" i="24"/>
  <c r="AS53" i="24"/>
  <c r="AR53" i="24"/>
  <c r="AO53" i="24"/>
  <c r="AN53" i="24"/>
  <c r="AM53" i="24"/>
  <c r="AL53" i="24"/>
  <c r="AI53" i="24"/>
  <c r="AH53" i="24"/>
  <c r="AG53" i="24"/>
  <c r="AF53" i="24"/>
  <c r="W53" i="24" a="1"/>
  <c r="W53" i="24"/>
  <c r="U53" i="24"/>
  <c r="S53" i="24"/>
  <c r="BA52" i="24"/>
  <c r="AZ52" i="24"/>
  <c r="AY52" i="24"/>
  <c r="AX52" i="24"/>
  <c r="AU52" i="24"/>
  <c r="AT52" i="24"/>
  <c r="AS52" i="24"/>
  <c r="AR52" i="24"/>
  <c r="AO52" i="24"/>
  <c r="AN52" i="24"/>
  <c r="AM52" i="24"/>
  <c r="AL52" i="24"/>
  <c r="AI52" i="24"/>
  <c r="AH52" i="24"/>
  <c r="AG52" i="24"/>
  <c r="AF52" i="24"/>
  <c r="W52" i="24" a="1"/>
  <c r="W52" i="24"/>
  <c r="M52" i="24"/>
  <c r="J51" i="7" s="1"/>
  <c r="K52" i="24"/>
  <c r="J33" i="7" s="1"/>
  <c r="BA51" i="24"/>
  <c r="AZ51" i="24"/>
  <c r="AY51" i="24"/>
  <c r="AX51" i="24"/>
  <c r="AU51" i="24"/>
  <c r="AT51" i="24"/>
  <c r="AS51" i="24"/>
  <c r="AR51" i="24"/>
  <c r="AO51" i="24"/>
  <c r="AN51" i="24"/>
  <c r="AM51" i="24"/>
  <c r="AL51" i="24"/>
  <c r="AI51" i="24"/>
  <c r="AH51" i="24"/>
  <c r="AG51" i="24"/>
  <c r="AF51" i="24"/>
  <c r="W51" i="24" a="1"/>
  <c r="W51" i="24"/>
  <c r="M51" i="24"/>
  <c r="J50" i="7" s="1"/>
  <c r="K51" i="24"/>
  <c r="BA50" i="24"/>
  <c r="AZ50" i="24"/>
  <c r="AY50" i="24"/>
  <c r="AX50" i="24"/>
  <c r="AU50" i="24"/>
  <c r="AT50" i="24"/>
  <c r="AS50" i="24"/>
  <c r="AR50" i="24"/>
  <c r="AO50" i="24"/>
  <c r="AN50" i="24"/>
  <c r="AM50" i="24"/>
  <c r="AL50" i="24"/>
  <c r="AI50" i="24"/>
  <c r="AH50" i="24"/>
  <c r="AG50" i="24"/>
  <c r="AF50" i="24"/>
  <c r="W50" i="24" a="1"/>
  <c r="W50" i="24"/>
  <c r="M50" i="24"/>
  <c r="J49" i="7" s="1"/>
  <c r="K50" i="24"/>
  <c r="BA49" i="24"/>
  <c r="AZ49" i="24"/>
  <c r="AY49" i="24"/>
  <c r="AX49" i="24"/>
  <c r="AU49" i="24"/>
  <c r="AT49" i="24"/>
  <c r="AS49" i="24"/>
  <c r="AR49" i="24"/>
  <c r="AO49" i="24"/>
  <c r="AN49" i="24"/>
  <c r="AM49" i="24"/>
  <c r="AL49" i="24"/>
  <c r="AI49" i="24"/>
  <c r="AH49" i="24"/>
  <c r="AG49" i="24"/>
  <c r="AF49" i="24"/>
  <c r="W49" i="24" a="1"/>
  <c r="W49" i="24"/>
  <c r="M49" i="24"/>
  <c r="J48" i="7" s="1"/>
  <c r="K49" i="24"/>
  <c r="BA48" i="24"/>
  <c r="AZ48" i="24"/>
  <c r="AY48" i="24"/>
  <c r="AX48" i="24"/>
  <c r="AU48" i="24"/>
  <c r="AT48" i="24"/>
  <c r="AS48" i="24"/>
  <c r="AR48" i="24"/>
  <c r="AO48" i="24"/>
  <c r="AN48" i="24"/>
  <c r="AM48" i="24"/>
  <c r="AL48" i="24"/>
  <c r="AI48" i="24"/>
  <c r="AH48" i="24"/>
  <c r="AG48" i="24"/>
  <c r="AF48" i="24"/>
  <c r="W48" i="24" a="1"/>
  <c r="W48" i="24"/>
  <c r="M48" i="24"/>
  <c r="J47" i="7" s="1"/>
  <c r="K48" i="24"/>
  <c r="J29" i="7" s="1"/>
  <c r="BA47" i="24"/>
  <c r="AZ47" i="24"/>
  <c r="AY47" i="24"/>
  <c r="AX47" i="24"/>
  <c r="AU47" i="24"/>
  <c r="AT47" i="24"/>
  <c r="AS47" i="24"/>
  <c r="AR47" i="24"/>
  <c r="AO47" i="24"/>
  <c r="AN47" i="24"/>
  <c r="AM47" i="24"/>
  <c r="AL47" i="24"/>
  <c r="AI47" i="24"/>
  <c r="AH47" i="24"/>
  <c r="AG47" i="24"/>
  <c r="AF47" i="24"/>
  <c r="W47" i="24" a="1"/>
  <c r="W47" i="24"/>
  <c r="M47" i="24"/>
  <c r="AC47" i="24" s="1"/>
  <c r="BA46" i="24"/>
  <c r="AZ46" i="24"/>
  <c r="AY46" i="24"/>
  <c r="AX46" i="24"/>
  <c r="AU46" i="24"/>
  <c r="AT46" i="24"/>
  <c r="AS46" i="24"/>
  <c r="AR46" i="24"/>
  <c r="AO46" i="24"/>
  <c r="AN46" i="24"/>
  <c r="AM46" i="24"/>
  <c r="AL46" i="24"/>
  <c r="AI46" i="24"/>
  <c r="AH46" i="24"/>
  <c r="AG46" i="24"/>
  <c r="AF46" i="24"/>
  <c r="W46" i="24" a="1"/>
  <c r="W46" i="24"/>
  <c r="M46" i="24"/>
  <c r="X46" i="24" s="1"/>
  <c r="BA45" i="24"/>
  <c r="AZ45" i="24"/>
  <c r="AY45" i="24"/>
  <c r="AX45" i="24"/>
  <c r="AU45" i="24"/>
  <c r="AT45" i="24"/>
  <c r="AS45" i="24"/>
  <c r="AR45" i="24"/>
  <c r="AO45" i="24"/>
  <c r="AN45" i="24"/>
  <c r="AM45" i="24"/>
  <c r="AL45" i="24"/>
  <c r="AI45" i="24"/>
  <c r="AH45" i="24"/>
  <c r="AG45" i="24"/>
  <c r="AF45" i="24"/>
  <c r="W45" i="24" a="1"/>
  <c r="W45" i="24"/>
  <c r="M45" i="24"/>
  <c r="J44" i="7" s="1"/>
  <c r="BA44" i="24"/>
  <c r="AZ44" i="24"/>
  <c r="AY44" i="24"/>
  <c r="AX44" i="24"/>
  <c r="AU44" i="24"/>
  <c r="AT44" i="24"/>
  <c r="AS44" i="24"/>
  <c r="AR44" i="24"/>
  <c r="AO44" i="24"/>
  <c r="AN44" i="24"/>
  <c r="AM44" i="24"/>
  <c r="AL44" i="24"/>
  <c r="AI44" i="24"/>
  <c r="AH44" i="24"/>
  <c r="AG44" i="24"/>
  <c r="AF44" i="24"/>
  <c r="W44" i="24" a="1"/>
  <c r="W44" i="24"/>
  <c r="M44" i="24"/>
  <c r="BA43" i="24"/>
  <c r="AZ43" i="24"/>
  <c r="AY43" i="24"/>
  <c r="AX43" i="24"/>
  <c r="AU43" i="24"/>
  <c r="AT43" i="24"/>
  <c r="AS43" i="24"/>
  <c r="AR43" i="24"/>
  <c r="AO43" i="24"/>
  <c r="AN43" i="24"/>
  <c r="AM43" i="24"/>
  <c r="AL43" i="24"/>
  <c r="AI43" i="24"/>
  <c r="AH43" i="24"/>
  <c r="AG43" i="24"/>
  <c r="AF43" i="24"/>
  <c r="W43" i="24" a="1"/>
  <c r="W43" i="24"/>
  <c r="M43" i="24"/>
  <c r="J42" i="7" s="1"/>
  <c r="BA42" i="24"/>
  <c r="AZ42" i="24"/>
  <c r="AY42" i="24"/>
  <c r="AX42" i="24"/>
  <c r="AU42" i="24"/>
  <c r="AT42" i="24"/>
  <c r="AS42" i="24"/>
  <c r="AR42" i="24"/>
  <c r="AO42" i="24"/>
  <c r="AN42" i="24"/>
  <c r="AM42" i="24"/>
  <c r="AL42" i="24"/>
  <c r="AI42" i="24"/>
  <c r="AH42" i="24"/>
  <c r="AG42" i="24"/>
  <c r="AF42" i="24"/>
  <c r="W42" i="24" a="1"/>
  <c r="W42" i="24"/>
  <c r="M42" i="24"/>
  <c r="AC42" i="24" s="1"/>
  <c r="BA41" i="24"/>
  <c r="AZ41" i="24"/>
  <c r="AY41" i="24"/>
  <c r="AX41" i="24"/>
  <c r="AU41" i="24"/>
  <c r="AT41" i="24"/>
  <c r="AS41" i="24"/>
  <c r="AR41" i="24"/>
  <c r="AO41" i="24"/>
  <c r="AN41" i="24"/>
  <c r="AM41" i="24"/>
  <c r="AL41" i="24"/>
  <c r="AI41" i="24"/>
  <c r="AH41" i="24"/>
  <c r="AG41" i="24"/>
  <c r="AF41" i="24"/>
  <c r="W41" i="24" a="1"/>
  <c r="W41" i="24"/>
  <c r="K41" i="24"/>
  <c r="BA40" i="24"/>
  <c r="AZ40" i="24"/>
  <c r="AY40" i="24"/>
  <c r="AX40" i="24"/>
  <c r="AU40" i="24"/>
  <c r="AT40" i="24"/>
  <c r="AS40" i="24"/>
  <c r="AR40" i="24"/>
  <c r="AO40" i="24"/>
  <c r="AN40" i="24"/>
  <c r="AM40" i="24"/>
  <c r="AL40" i="24"/>
  <c r="AI40" i="24"/>
  <c r="AH40" i="24"/>
  <c r="AG40" i="24"/>
  <c r="AF40" i="24"/>
  <c r="W40" i="24" a="1"/>
  <c r="W40" i="24"/>
  <c r="K40" i="24"/>
  <c r="X40" i="24" s="1"/>
  <c r="BA39" i="24"/>
  <c r="AZ39" i="24"/>
  <c r="AY39" i="24"/>
  <c r="AX39" i="24"/>
  <c r="AU39" i="24"/>
  <c r="AT39" i="24"/>
  <c r="AS39" i="24"/>
  <c r="AR39" i="24"/>
  <c r="AO39" i="24"/>
  <c r="AN39" i="24"/>
  <c r="AM39" i="24"/>
  <c r="AL39" i="24"/>
  <c r="AI39" i="24"/>
  <c r="AH39" i="24"/>
  <c r="AG39" i="24"/>
  <c r="AF39" i="24"/>
  <c r="W39" i="24" a="1"/>
  <c r="W39" i="24"/>
  <c r="K39" i="24"/>
  <c r="AC39" i="24" s="1"/>
  <c r="BA38" i="24"/>
  <c r="AZ38" i="24"/>
  <c r="AY38" i="24"/>
  <c r="AX38" i="24"/>
  <c r="AU38" i="24"/>
  <c r="AT38" i="24"/>
  <c r="AS38" i="24"/>
  <c r="AR38" i="24"/>
  <c r="AO38" i="24"/>
  <c r="AN38" i="24"/>
  <c r="AM38" i="24"/>
  <c r="AL38" i="24"/>
  <c r="AI38" i="24"/>
  <c r="AH38" i="24"/>
  <c r="AG38" i="24"/>
  <c r="AF38" i="24"/>
  <c r="W38" i="24" a="1"/>
  <c r="W38" i="24"/>
  <c r="K38" i="24"/>
  <c r="X38" i="24" s="1"/>
  <c r="BA37" i="24"/>
  <c r="AZ37" i="24"/>
  <c r="AY37" i="24"/>
  <c r="AX37" i="24"/>
  <c r="AU37" i="24"/>
  <c r="AT37" i="24"/>
  <c r="AS37" i="24"/>
  <c r="AR37" i="24"/>
  <c r="AO37" i="24"/>
  <c r="AN37" i="24"/>
  <c r="AM37" i="24"/>
  <c r="AL37" i="24"/>
  <c r="AI37" i="24"/>
  <c r="AH37" i="24"/>
  <c r="AG37" i="24"/>
  <c r="AF37" i="24"/>
  <c r="W37" i="24" a="1"/>
  <c r="W37" i="24"/>
  <c r="K37" i="24"/>
  <c r="J24" i="7" s="1"/>
  <c r="BA36" i="24"/>
  <c r="AZ36" i="24"/>
  <c r="AY36" i="24"/>
  <c r="AX36" i="24"/>
  <c r="AU36" i="24"/>
  <c r="AT36" i="24"/>
  <c r="AS36" i="24"/>
  <c r="AR36" i="24"/>
  <c r="AO36" i="24"/>
  <c r="AN36" i="24"/>
  <c r="AM36" i="24"/>
  <c r="AL36" i="24"/>
  <c r="AI36" i="24"/>
  <c r="AH36" i="24"/>
  <c r="AG36" i="24"/>
  <c r="AF36" i="24"/>
  <c r="W36" i="24" a="1"/>
  <c r="W36" i="24"/>
  <c r="K36" i="24"/>
  <c r="X36" i="24" s="1"/>
  <c r="BA35" i="24"/>
  <c r="AZ35" i="24"/>
  <c r="AY35" i="24"/>
  <c r="AX35" i="24"/>
  <c r="AU35" i="24"/>
  <c r="AT35" i="24"/>
  <c r="AS35" i="24"/>
  <c r="AR35" i="24"/>
  <c r="AO35" i="24"/>
  <c r="AN35" i="24"/>
  <c r="AM35" i="24"/>
  <c r="AL35" i="24"/>
  <c r="AI35" i="24"/>
  <c r="AH35" i="24"/>
  <c r="AG35" i="24"/>
  <c r="AF35" i="24"/>
  <c r="W35" i="24" a="1"/>
  <c r="W35" i="24"/>
  <c r="O35" i="24"/>
  <c r="X35" i="24" s="1"/>
  <c r="BA34" i="24"/>
  <c r="AZ34" i="24"/>
  <c r="AY34" i="24"/>
  <c r="AX34" i="24"/>
  <c r="AU34" i="24"/>
  <c r="AT34" i="24"/>
  <c r="AS34" i="24"/>
  <c r="AR34" i="24"/>
  <c r="AO34" i="24"/>
  <c r="AN34" i="24"/>
  <c r="AM34" i="24"/>
  <c r="AL34" i="24"/>
  <c r="AI34" i="24"/>
  <c r="AH34" i="24"/>
  <c r="AG34" i="24"/>
  <c r="AF34" i="24"/>
  <c r="W34" i="24" a="1"/>
  <c r="W34" i="24"/>
  <c r="O34" i="24"/>
  <c r="AC33" i="24" s="1"/>
  <c r="BA33" i="24"/>
  <c r="AZ33" i="24"/>
  <c r="AY33" i="24"/>
  <c r="AX33" i="24"/>
  <c r="AU33" i="24"/>
  <c r="AT33" i="24"/>
  <c r="AS33" i="24"/>
  <c r="AR33" i="24"/>
  <c r="AO33" i="24"/>
  <c r="AN33" i="24"/>
  <c r="AM33" i="24"/>
  <c r="AL33" i="24"/>
  <c r="AI33" i="24"/>
  <c r="AH33" i="24"/>
  <c r="AG33" i="24"/>
  <c r="AF33" i="24"/>
  <c r="W33" i="24" a="1"/>
  <c r="W33" i="24"/>
  <c r="O33" i="24"/>
  <c r="J67" i="7" s="1"/>
  <c r="BA32" i="24"/>
  <c r="AZ32" i="24"/>
  <c r="AY32" i="24"/>
  <c r="AX32" i="24"/>
  <c r="AU32" i="24"/>
  <c r="AT32" i="24"/>
  <c r="AS32" i="24"/>
  <c r="AR32" i="24"/>
  <c r="AO32" i="24"/>
  <c r="AN32" i="24"/>
  <c r="AM32" i="24"/>
  <c r="AL32" i="24"/>
  <c r="AI32" i="24"/>
  <c r="AH32" i="24"/>
  <c r="AG32" i="24"/>
  <c r="AF32" i="24"/>
  <c r="W32" i="24" a="1"/>
  <c r="W32" i="24"/>
  <c r="O32" i="24"/>
  <c r="BA31" i="24"/>
  <c r="AZ31" i="24"/>
  <c r="AY31" i="24"/>
  <c r="AX31" i="24"/>
  <c r="AU31" i="24"/>
  <c r="AT31" i="24"/>
  <c r="AS31" i="24"/>
  <c r="AR31" i="24"/>
  <c r="AO31" i="24"/>
  <c r="AN31" i="24"/>
  <c r="AM31" i="24"/>
  <c r="AL31" i="24"/>
  <c r="AI31" i="24"/>
  <c r="AH31" i="24"/>
  <c r="AG31" i="24"/>
  <c r="AF31" i="24"/>
  <c r="W31" i="24" a="1"/>
  <c r="W31" i="24"/>
  <c r="O31" i="24"/>
  <c r="BA30" i="24"/>
  <c r="AZ30" i="24"/>
  <c r="AY30" i="24"/>
  <c r="AX30" i="24"/>
  <c r="AU30" i="24"/>
  <c r="AT30" i="24"/>
  <c r="AS30" i="24"/>
  <c r="AR30" i="24"/>
  <c r="AO30" i="24"/>
  <c r="AN30" i="24"/>
  <c r="AM30" i="24"/>
  <c r="AL30" i="24"/>
  <c r="AI30" i="24"/>
  <c r="AH30" i="24"/>
  <c r="AG30" i="24"/>
  <c r="AF30" i="24"/>
  <c r="W30" i="24" a="1"/>
  <c r="W30" i="24"/>
  <c r="O30" i="24"/>
  <c r="AC29" i="24" s="1"/>
  <c r="BA29" i="24"/>
  <c r="AZ29" i="24"/>
  <c r="AY29" i="24"/>
  <c r="AX29" i="24"/>
  <c r="AU29" i="24"/>
  <c r="AT29" i="24"/>
  <c r="AS29" i="24"/>
  <c r="AR29" i="24"/>
  <c r="AO29" i="24"/>
  <c r="AN29" i="24"/>
  <c r="AM29" i="24"/>
  <c r="AL29" i="24"/>
  <c r="AI29" i="24"/>
  <c r="AH29" i="24"/>
  <c r="AG29" i="24"/>
  <c r="AF29" i="24"/>
  <c r="W29" i="24" a="1"/>
  <c r="W29" i="24"/>
  <c r="O29" i="24"/>
  <c r="BA28" i="24"/>
  <c r="AZ28" i="24"/>
  <c r="AY28" i="24"/>
  <c r="AX28" i="24"/>
  <c r="AU28" i="24"/>
  <c r="AT28" i="24"/>
  <c r="AS28" i="24"/>
  <c r="AR28" i="24"/>
  <c r="AO28" i="24"/>
  <c r="AN28" i="24"/>
  <c r="AM28" i="24"/>
  <c r="AL28" i="24"/>
  <c r="AI28" i="24"/>
  <c r="AH28" i="24"/>
  <c r="AG28" i="24"/>
  <c r="AF28" i="24"/>
  <c r="W28" i="24" a="1"/>
  <c r="W28" i="24"/>
  <c r="O28" i="24"/>
  <c r="X28" i="24" s="1"/>
  <c r="BA27" i="24"/>
  <c r="AZ27" i="24"/>
  <c r="AY27" i="24"/>
  <c r="AX27" i="24"/>
  <c r="AU27" i="24"/>
  <c r="AT27" i="24"/>
  <c r="AS27" i="24"/>
  <c r="AR27" i="24"/>
  <c r="AO27" i="24"/>
  <c r="AN27" i="24"/>
  <c r="AM27" i="24"/>
  <c r="AL27" i="24"/>
  <c r="AI27" i="24"/>
  <c r="AH27" i="24"/>
  <c r="AG27" i="24"/>
  <c r="AF27" i="24"/>
  <c r="W27" i="24" a="1"/>
  <c r="W27" i="24"/>
  <c r="O27" i="24"/>
  <c r="X27" i="24" s="1"/>
  <c r="BA26" i="24"/>
  <c r="AZ26" i="24"/>
  <c r="AY26" i="24"/>
  <c r="AX26" i="24"/>
  <c r="AU26" i="24"/>
  <c r="AT26" i="24"/>
  <c r="AS26" i="24"/>
  <c r="AR26" i="24"/>
  <c r="AO26" i="24"/>
  <c r="AN26" i="24"/>
  <c r="AM26" i="24"/>
  <c r="AL26" i="24"/>
  <c r="AI26" i="24"/>
  <c r="AH26" i="24"/>
  <c r="AG26" i="24"/>
  <c r="AF26" i="24"/>
  <c r="W26" i="24" a="1"/>
  <c r="W26" i="24"/>
  <c r="O26" i="24"/>
  <c r="J60" i="7" s="1"/>
  <c r="BA25" i="24"/>
  <c r="AZ25" i="24"/>
  <c r="AY25" i="24"/>
  <c r="AX25" i="24"/>
  <c r="AU25" i="24"/>
  <c r="AT25" i="24"/>
  <c r="AS25" i="24"/>
  <c r="AR25" i="24"/>
  <c r="AO25" i="24"/>
  <c r="AN25" i="24"/>
  <c r="AM25" i="24"/>
  <c r="AL25" i="24"/>
  <c r="AI25" i="24"/>
  <c r="AH25" i="24"/>
  <c r="AG25" i="24"/>
  <c r="AF25" i="24"/>
  <c r="W25" i="24" a="1"/>
  <c r="W25" i="24"/>
  <c r="O25" i="24"/>
  <c r="AC24" i="24" s="1"/>
  <c r="BA24" i="24"/>
  <c r="AZ24" i="24"/>
  <c r="AY24" i="24"/>
  <c r="AX24" i="24"/>
  <c r="AU24" i="24"/>
  <c r="AT24" i="24"/>
  <c r="AS24" i="24"/>
  <c r="AR24" i="24"/>
  <c r="AO24" i="24"/>
  <c r="AN24" i="24"/>
  <c r="AM24" i="24"/>
  <c r="AL24" i="24"/>
  <c r="AI24" i="24"/>
  <c r="AH24" i="24"/>
  <c r="AG24" i="24"/>
  <c r="AF24" i="24"/>
  <c r="W24" i="24" a="1"/>
  <c r="W24" i="24"/>
  <c r="Q24" i="24"/>
  <c r="J104" i="7" s="1"/>
  <c r="I24" i="24"/>
  <c r="J15" i="7" s="1"/>
  <c r="BA23" i="24"/>
  <c r="AZ23" i="24"/>
  <c r="AY23" i="24"/>
  <c r="AX23" i="24"/>
  <c r="AU23" i="24"/>
  <c r="AT23" i="24"/>
  <c r="AS23" i="24"/>
  <c r="AR23" i="24"/>
  <c r="AO23" i="24"/>
  <c r="AN23" i="24"/>
  <c r="AM23" i="24"/>
  <c r="AL23" i="24"/>
  <c r="AI23" i="24"/>
  <c r="AH23" i="24"/>
  <c r="AG23" i="24"/>
  <c r="AF23" i="24"/>
  <c r="W23" i="24" a="1"/>
  <c r="W23" i="24"/>
  <c r="Q23" i="24"/>
  <c r="I23" i="24"/>
  <c r="J14" i="7" s="1"/>
  <c r="BA22" i="24"/>
  <c r="AZ22" i="24"/>
  <c r="AY22" i="24"/>
  <c r="AX22" i="24"/>
  <c r="AU22" i="24"/>
  <c r="AT22" i="24"/>
  <c r="AS22" i="24"/>
  <c r="AR22" i="24"/>
  <c r="AO22" i="24"/>
  <c r="AN22" i="24"/>
  <c r="AM22" i="24"/>
  <c r="AL22" i="24"/>
  <c r="AI22" i="24"/>
  <c r="AH22" i="24"/>
  <c r="AG22" i="24"/>
  <c r="AF22" i="24"/>
  <c r="W22" i="24" a="1"/>
  <c r="W22" i="24"/>
  <c r="Q22" i="24"/>
  <c r="J102" i="7" s="1"/>
  <c r="I22" i="24"/>
  <c r="J13" i="7" s="1"/>
  <c r="BA21" i="24"/>
  <c r="AZ21" i="24"/>
  <c r="AY21" i="24"/>
  <c r="AX21" i="24"/>
  <c r="AU21" i="24"/>
  <c r="AT21" i="24"/>
  <c r="AS21" i="24"/>
  <c r="AR21" i="24"/>
  <c r="AO21" i="24"/>
  <c r="AN21" i="24"/>
  <c r="AM21" i="24"/>
  <c r="AL21" i="24"/>
  <c r="AI21" i="24"/>
  <c r="AH21" i="24"/>
  <c r="AG21" i="24"/>
  <c r="AF21" i="24"/>
  <c r="W21" i="24" a="1"/>
  <c r="W21" i="24"/>
  <c r="Q21" i="24"/>
  <c r="J101" i="7" s="1"/>
  <c r="I21" i="24"/>
  <c r="J12" i="7" s="1"/>
  <c r="BA20" i="24"/>
  <c r="AZ20" i="24"/>
  <c r="AY20" i="24"/>
  <c r="AX20" i="24"/>
  <c r="AU20" i="24"/>
  <c r="AT20" i="24"/>
  <c r="AS20" i="24"/>
  <c r="AR20" i="24"/>
  <c r="AO20" i="24"/>
  <c r="AN20" i="24"/>
  <c r="AM20" i="24"/>
  <c r="AL20" i="24"/>
  <c r="AI20" i="24"/>
  <c r="AH20" i="24"/>
  <c r="AG20" i="24"/>
  <c r="AF20" i="24"/>
  <c r="W20" i="24" a="1"/>
  <c r="W20" i="24"/>
  <c r="Q20" i="24"/>
  <c r="J100" i="7" s="1"/>
  <c r="I20" i="24"/>
  <c r="J11" i="7" s="1"/>
  <c r="BA19" i="24"/>
  <c r="AZ19" i="24"/>
  <c r="AY19" i="24"/>
  <c r="AX19" i="24"/>
  <c r="AU19" i="24"/>
  <c r="AT19" i="24"/>
  <c r="AS19" i="24"/>
  <c r="AR19" i="24"/>
  <c r="AO19" i="24"/>
  <c r="AN19" i="24"/>
  <c r="AM19" i="24"/>
  <c r="AL19" i="24"/>
  <c r="AI19" i="24"/>
  <c r="AH19" i="24"/>
  <c r="AG19" i="24"/>
  <c r="AF19" i="24"/>
  <c r="W19" i="24" a="1"/>
  <c r="W19" i="24"/>
  <c r="Q19" i="24"/>
  <c r="J99" i="7" s="1"/>
  <c r="I19" i="24"/>
  <c r="J10" i="7" s="1"/>
  <c r="BA18" i="24"/>
  <c r="AZ18" i="24"/>
  <c r="AY18" i="24"/>
  <c r="AX18" i="24"/>
  <c r="AU18" i="24"/>
  <c r="AT18" i="24"/>
  <c r="AS18" i="24"/>
  <c r="AR18" i="24"/>
  <c r="AO18" i="24"/>
  <c r="AN18" i="24"/>
  <c r="AM18" i="24"/>
  <c r="AL18" i="24"/>
  <c r="AI18" i="24"/>
  <c r="AH18" i="24"/>
  <c r="AG18" i="24"/>
  <c r="AF18" i="24"/>
  <c r="W18" i="24" a="1"/>
  <c r="W18" i="24"/>
  <c r="Q18" i="24"/>
  <c r="I18" i="24"/>
  <c r="J9" i="7" s="1"/>
  <c r="BA17" i="24"/>
  <c r="AZ17" i="24"/>
  <c r="AY17" i="24"/>
  <c r="AX17" i="24"/>
  <c r="AU17" i="24"/>
  <c r="AT17" i="24"/>
  <c r="AS17" i="24"/>
  <c r="AR17" i="24"/>
  <c r="AO17" i="24"/>
  <c r="AN17" i="24"/>
  <c r="AM17" i="24"/>
  <c r="AL17" i="24"/>
  <c r="W17" i="24" a="1"/>
  <c r="W17" i="24"/>
  <c r="Q17" i="24"/>
  <c r="J97" i="7" s="1"/>
  <c r="I17" i="24"/>
  <c r="BA16" i="24"/>
  <c r="AZ16" i="24"/>
  <c r="AY16" i="24"/>
  <c r="AX16" i="24"/>
  <c r="AU16" i="24"/>
  <c r="AT16" i="24"/>
  <c r="AS16" i="24"/>
  <c r="AR16" i="24"/>
  <c r="AO16" i="24"/>
  <c r="AN16" i="24"/>
  <c r="AM16" i="24"/>
  <c r="AL16" i="24"/>
  <c r="W16" i="24" a="1"/>
  <c r="W16" i="24"/>
  <c r="Q16" i="24"/>
  <c r="I16" i="24"/>
  <c r="BA15" i="24"/>
  <c r="AZ15" i="24"/>
  <c r="AY15" i="24"/>
  <c r="AX15" i="24"/>
  <c r="AU15" i="24"/>
  <c r="AT15" i="24"/>
  <c r="AS15" i="24"/>
  <c r="AR15" i="24"/>
  <c r="AO15" i="24"/>
  <c r="AN15" i="24"/>
  <c r="AM15" i="24"/>
  <c r="AL15" i="24"/>
  <c r="W15" i="24" a="1"/>
  <c r="W15" i="24"/>
  <c r="Q15" i="24"/>
  <c r="J95" i="7" s="1"/>
  <c r="I15" i="24"/>
  <c r="BA14" i="24"/>
  <c r="AZ14" i="24"/>
  <c r="AY14" i="24"/>
  <c r="AX14" i="24"/>
  <c r="AU14" i="24"/>
  <c r="AT14" i="24"/>
  <c r="AS14" i="24"/>
  <c r="AR14" i="24"/>
  <c r="AO14" i="24"/>
  <c r="AN14" i="24"/>
  <c r="AM14" i="24"/>
  <c r="AL14" i="24"/>
  <c r="W14" i="24" a="1"/>
  <c r="W14" i="24"/>
  <c r="Q14" i="24"/>
  <c r="I14" i="24"/>
  <c r="BA13" i="24"/>
  <c r="AZ13" i="24"/>
  <c r="AY13" i="24"/>
  <c r="AX13" i="24"/>
  <c r="AU13" i="24"/>
  <c r="AT13" i="24"/>
  <c r="AS13" i="24"/>
  <c r="AR13" i="24"/>
  <c r="AO13" i="24"/>
  <c r="AN13" i="24"/>
  <c r="AM13" i="24"/>
  <c r="AL13" i="24"/>
  <c r="W13" i="24" a="1"/>
  <c r="W13" i="24"/>
  <c r="Q13" i="24"/>
  <c r="J93" i="7" s="1"/>
  <c r="I13" i="24"/>
  <c r="BA12" i="24"/>
  <c r="AZ12" i="24"/>
  <c r="AY12" i="24"/>
  <c r="AX12" i="24"/>
  <c r="AU12" i="24"/>
  <c r="AT12" i="24"/>
  <c r="AS12" i="24"/>
  <c r="AR12" i="24"/>
  <c r="AO12" i="24"/>
  <c r="AN12" i="24"/>
  <c r="AM12" i="24"/>
  <c r="AL12" i="24"/>
  <c r="W12" i="24" a="1"/>
  <c r="W12" i="24"/>
  <c r="Q12" i="24"/>
  <c r="J92" i="7" s="1"/>
  <c r="I12" i="24"/>
  <c r="BA11" i="24"/>
  <c r="AZ11" i="24"/>
  <c r="AY11" i="24"/>
  <c r="AX11" i="24"/>
  <c r="AU11" i="24"/>
  <c r="AT11" i="24"/>
  <c r="AS11" i="24"/>
  <c r="AR11" i="24"/>
  <c r="AO11" i="24"/>
  <c r="AN11" i="24"/>
  <c r="AM11" i="24"/>
  <c r="AL11" i="24"/>
  <c r="W11" i="24" a="1"/>
  <c r="W11" i="24"/>
  <c r="I11" i="24"/>
  <c r="J7" i="7" s="1"/>
  <c r="BA10" i="24"/>
  <c r="AZ10" i="24"/>
  <c r="AY10" i="24"/>
  <c r="AX10" i="24"/>
  <c r="AU10" i="24"/>
  <c r="AT10" i="24"/>
  <c r="AS10" i="24"/>
  <c r="AR10" i="24"/>
  <c r="AO10" i="24"/>
  <c r="AN10" i="24"/>
  <c r="AM10" i="24"/>
  <c r="AL10" i="24"/>
  <c r="W10" i="24" a="1"/>
  <c r="W10" i="24"/>
  <c r="Q10" i="24"/>
  <c r="I10" i="24"/>
  <c r="J6" i="7" s="1"/>
  <c r="BA9" i="24"/>
  <c r="AZ9" i="24"/>
  <c r="AY9" i="24"/>
  <c r="AX9" i="24"/>
  <c r="AU9" i="24"/>
  <c r="AT9" i="24"/>
  <c r="AS9" i="24"/>
  <c r="AR9" i="24"/>
  <c r="W9" i="24" a="1"/>
  <c r="W9" i="24"/>
  <c r="I9" i="24"/>
  <c r="J5" i="7" s="1"/>
  <c r="BA8" i="24"/>
  <c r="AZ8" i="24"/>
  <c r="AY8" i="24"/>
  <c r="AX8" i="24"/>
  <c r="AU8" i="24"/>
  <c r="AT8" i="24"/>
  <c r="AS8" i="24"/>
  <c r="AR8" i="24"/>
  <c r="W8" i="24" a="1"/>
  <c r="W8" i="24"/>
  <c r="I8" i="24"/>
  <c r="J4" i="7" s="1"/>
  <c r="BA7" i="24"/>
  <c r="AZ7" i="24"/>
  <c r="AY7" i="24"/>
  <c r="AX7" i="24"/>
  <c r="AU7" i="24"/>
  <c r="AT7" i="24"/>
  <c r="AS7" i="24"/>
  <c r="AR7" i="24"/>
  <c r="W7" i="24" a="1"/>
  <c r="W7" i="24"/>
  <c r="I7" i="24"/>
  <c r="J3" i="7" s="1"/>
  <c r="AW6" i="24" a="1"/>
  <c r="AW6" i="24" s="1"/>
  <c r="AX6" i="24" s="1"/>
  <c r="AQ6" i="24" a="1"/>
  <c r="AQ6" i="24" s="1"/>
  <c r="AT6" i="24" s="1"/>
  <c r="AK6" i="24" a="1"/>
  <c r="AM8" i="24" s="1"/>
  <c r="AE6" i="24" a="1"/>
  <c r="AI14" i="24" s="1"/>
  <c r="W6" i="24" a="1"/>
  <c r="W6" i="24"/>
  <c r="I6" i="24"/>
  <c r="R86" i="23"/>
  <c r="P86" i="23"/>
  <c r="H86" i="23"/>
  <c r="W81" i="23"/>
  <c r="U81" i="23"/>
  <c r="S81" i="23"/>
  <c r="O81" i="23"/>
  <c r="M81" i="23"/>
  <c r="K81" i="23"/>
  <c r="I81" i="23"/>
  <c r="W80" i="23"/>
  <c r="U80" i="23"/>
  <c r="S80" i="23"/>
  <c r="O80" i="23"/>
  <c r="M80" i="23"/>
  <c r="K80" i="23"/>
  <c r="I80" i="23"/>
  <c r="W79" i="23"/>
  <c r="U79" i="23"/>
  <c r="S79" i="23"/>
  <c r="O79" i="23"/>
  <c r="M79" i="23"/>
  <c r="K79" i="23"/>
  <c r="I79" i="23"/>
  <c r="W78" i="23"/>
  <c r="U78" i="23"/>
  <c r="S78" i="23"/>
  <c r="O78" i="23"/>
  <c r="M78" i="23"/>
  <c r="K78" i="23"/>
  <c r="I78" i="23"/>
  <c r="W76" i="23" a="1"/>
  <c r="W76" i="23"/>
  <c r="U76" i="23"/>
  <c r="S76" i="23"/>
  <c r="Q76" i="23"/>
  <c r="I111" i="7" s="1"/>
  <c r="O76" i="23"/>
  <c r="I76" i="7" s="1"/>
  <c r="M76" i="23"/>
  <c r="I58" i="7" s="1"/>
  <c r="K76" i="23"/>
  <c r="I40" i="7" s="1"/>
  <c r="I76" i="23"/>
  <c r="I22" i="7" s="1"/>
  <c r="BA75" i="23"/>
  <c r="AZ75" i="23"/>
  <c r="AY75" i="23"/>
  <c r="AX75" i="23"/>
  <c r="AU75" i="23"/>
  <c r="AT75" i="23"/>
  <c r="AS75" i="23"/>
  <c r="AR75" i="23"/>
  <c r="AO75" i="23"/>
  <c r="AN75" i="23"/>
  <c r="AM75" i="23"/>
  <c r="AL75" i="23"/>
  <c r="AI75" i="23"/>
  <c r="AH75" i="23"/>
  <c r="AG75" i="23"/>
  <c r="AF75" i="23"/>
  <c r="W75" i="23" a="1"/>
  <c r="W75" i="23"/>
  <c r="U75" i="23"/>
  <c r="S75" i="23"/>
  <c r="Q75" i="23"/>
  <c r="I110" i="7" s="1"/>
  <c r="O75" i="23"/>
  <c r="I75" i="7" s="1"/>
  <c r="M75" i="23"/>
  <c r="I57" i="7" s="1"/>
  <c r="K75" i="23"/>
  <c r="I39" i="7" s="1"/>
  <c r="I75" i="23"/>
  <c r="I21" i="7" s="1"/>
  <c r="BA74" i="23"/>
  <c r="AZ74" i="23"/>
  <c r="AY74" i="23"/>
  <c r="AX74" i="23"/>
  <c r="AU74" i="23"/>
  <c r="AT74" i="23"/>
  <c r="AS74" i="23"/>
  <c r="AR74" i="23"/>
  <c r="AO74" i="23"/>
  <c r="AN74" i="23"/>
  <c r="AM74" i="23"/>
  <c r="AL74" i="23"/>
  <c r="AI74" i="23"/>
  <c r="AH74" i="23"/>
  <c r="AG74" i="23"/>
  <c r="AF74" i="23"/>
  <c r="W74" i="23" a="1"/>
  <c r="W74" i="23"/>
  <c r="U74" i="23"/>
  <c r="S74" i="23"/>
  <c r="Q74" i="23"/>
  <c r="O74" i="23"/>
  <c r="I74" i="7" s="1"/>
  <c r="M74" i="23"/>
  <c r="I56" i="7" s="1"/>
  <c r="K74" i="23"/>
  <c r="I38" i="7" s="1"/>
  <c r="I74" i="23"/>
  <c r="I20" i="7" s="1"/>
  <c r="BA73" i="23"/>
  <c r="AZ73" i="23"/>
  <c r="AY73" i="23"/>
  <c r="AX73" i="23"/>
  <c r="AU73" i="23"/>
  <c r="AT73" i="23"/>
  <c r="AS73" i="23"/>
  <c r="AR73" i="23"/>
  <c r="AO73" i="23"/>
  <c r="AN73" i="23"/>
  <c r="AM73" i="23"/>
  <c r="AL73" i="23"/>
  <c r="AI73" i="23"/>
  <c r="AH73" i="23"/>
  <c r="AG73" i="23"/>
  <c r="AF73" i="23"/>
  <c r="W73" i="23" a="1"/>
  <c r="W73" i="23"/>
  <c r="U73" i="23"/>
  <c r="S73" i="23"/>
  <c r="O73" i="23"/>
  <c r="I73" i="7" s="1"/>
  <c r="M73" i="23"/>
  <c r="I55" i="7" s="1"/>
  <c r="K73" i="23"/>
  <c r="I37" i="7" s="1"/>
  <c r="I73" i="23"/>
  <c r="I19" i="7" s="1"/>
  <c r="BA72" i="23"/>
  <c r="AZ72" i="23"/>
  <c r="AY72" i="23"/>
  <c r="AX72" i="23"/>
  <c r="AU72" i="23"/>
  <c r="AT72" i="23"/>
  <c r="AS72" i="23"/>
  <c r="AR72" i="23"/>
  <c r="AO72" i="23"/>
  <c r="AN72" i="23"/>
  <c r="AM72" i="23"/>
  <c r="AL72" i="23"/>
  <c r="AI72" i="23"/>
  <c r="AH72" i="23"/>
  <c r="AG72" i="23"/>
  <c r="AF72" i="23"/>
  <c r="W72" i="23" a="1"/>
  <c r="W72" i="23"/>
  <c r="U72" i="23"/>
  <c r="S72" i="23"/>
  <c r="O72" i="23"/>
  <c r="I72" i="7" s="1"/>
  <c r="M72" i="23"/>
  <c r="K72" i="23"/>
  <c r="I36" i="7" s="1"/>
  <c r="I72" i="23"/>
  <c r="I18" i="7" s="1"/>
  <c r="BA71" i="23"/>
  <c r="AZ71" i="23"/>
  <c r="AY71" i="23"/>
  <c r="AX71" i="23"/>
  <c r="AU71" i="23"/>
  <c r="AT71" i="23"/>
  <c r="AS71" i="23"/>
  <c r="AR71" i="23"/>
  <c r="AO71" i="23"/>
  <c r="AN71" i="23"/>
  <c r="AM71" i="23"/>
  <c r="AL71" i="23"/>
  <c r="AI71" i="23"/>
  <c r="AH71" i="23"/>
  <c r="AG71" i="23"/>
  <c r="AF71" i="23"/>
  <c r="W71" i="23" a="1"/>
  <c r="W71" i="23"/>
  <c r="U71" i="23"/>
  <c r="S71" i="23"/>
  <c r="O71" i="23"/>
  <c r="I71" i="7" s="1"/>
  <c r="M71" i="23"/>
  <c r="I53" i="7" s="1"/>
  <c r="K71" i="23"/>
  <c r="I35" i="7" s="1"/>
  <c r="I71" i="23"/>
  <c r="I17" i="7" s="1"/>
  <c r="BA70" i="23"/>
  <c r="AZ70" i="23"/>
  <c r="AY70" i="23"/>
  <c r="AX70" i="23"/>
  <c r="AU70" i="23"/>
  <c r="AT70" i="23"/>
  <c r="AS70" i="23"/>
  <c r="AR70" i="23"/>
  <c r="AO70" i="23"/>
  <c r="AN70" i="23"/>
  <c r="AM70" i="23"/>
  <c r="AL70" i="23"/>
  <c r="AI70" i="23"/>
  <c r="AH70" i="23"/>
  <c r="AG70" i="23"/>
  <c r="AF70" i="23"/>
  <c r="W70" i="23" a="1"/>
  <c r="W70" i="23"/>
  <c r="U70" i="23"/>
  <c r="S70" i="23"/>
  <c r="Q70" i="23"/>
  <c r="I105" i="7" s="1"/>
  <c r="O70" i="23"/>
  <c r="I70" i="7" s="1"/>
  <c r="M70" i="23"/>
  <c r="I52" i="7" s="1"/>
  <c r="K70" i="23"/>
  <c r="I34" i="7" s="1"/>
  <c r="I70" i="23"/>
  <c r="I16" i="7" s="1"/>
  <c r="BA69" i="23"/>
  <c r="AZ69" i="23"/>
  <c r="AY69" i="23"/>
  <c r="AX69" i="23"/>
  <c r="AU69" i="23"/>
  <c r="AT69" i="23"/>
  <c r="AS69" i="23"/>
  <c r="AR69" i="23"/>
  <c r="AO69" i="23"/>
  <c r="AN69" i="23"/>
  <c r="AM69" i="23"/>
  <c r="AL69" i="23"/>
  <c r="AI69" i="23"/>
  <c r="AH69" i="23"/>
  <c r="AG69" i="23"/>
  <c r="AF69" i="23"/>
  <c r="W69" i="23" a="1"/>
  <c r="W69" i="23"/>
  <c r="U69" i="23"/>
  <c r="S69" i="23"/>
  <c r="BA68" i="23"/>
  <c r="AZ68" i="23"/>
  <c r="AY68" i="23"/>
  <c r="AX68" i="23"/>
  <c r="AU68" i="23"/>
  <c r="AT68" i="23"/>
  <c r="AS68" i="23"/>
  <c r="AR68" i="23"/>
  <c r="AO68" i="23"/>
  <c r="AN68" i="23"/>
  <c r="AM68" i="23"/>
  <c r="AL68" i="23"/>
  <c r="AI68" i="23"/>
  <c r="AH68" i="23"/>
  <c r="AG68" i="23"/>
  <c r="AF68" i="23"/>
  <c r="W68" i="23" a="1"/>
  <c r="W68" i="23"/>
  <c r="U68" i="23"/>
  <c r="S68" i="23"/>
  <c r="BA67" i="23"/>
  <c r="AZ67" i="23"/>
  <c r="AY67" i="23"/>
  <c r="AX67" i="23"/>
  <c r="AU67" i="23"/>
  <c r="AT67" i="23"/>
  <c r="AS67" i="23"/>
  <c r="AR67" i="23"/>
  <c r="AO67" i="23"/>
  <c r="AN67" i="23"/>
  <c r="AM67" i="23"/>
  <c r="AL67" i="23"/>
  <c r="AI67" i="23"/>
  <c r="AH67" i="23"/>
  <c r="AG67" i="23"/>
  <c r="AF67" i="23"/>
  <c r="W67" i="23" a="1"/>
  <c r="W67" i="23"/>
  <c r="U67" i="23"/>
  <c r="S67" i="23"/>
  <c r="BA66" i="23"/>
  <c r="AZ66" i="23"/>
  <c r="AY66" i="23"/>
  <c r="AX66" i="23"/>
  <c r="AU66" i="23"/>
  <c r="AT66" i="23"/>
  <c r="AS66" i="23"/>
  <c r="AR66" i="23"/>
  <c r="AO66" i="23"/>
  <c r="AN66" i="23"/>
  <c r="AM66" i="23"/>
  <c r="AL66" i="23"/>
  <c r="AI66" i="23"/>
  <c r="AH66" i="23"/>
  <c r="AG66" i="23"/>
  <c r="AF66" i="23"/>
  <c r="W66" i="23" a="1"/>
  <c r="W66" i="23"/>
  <c r="U66" i="23"/>
  <c r="S66" i="23"/>
  <c r="BA65" i="23"/>
  <c r="AZ65" i="23"/>
  <c r="AY65" i="23"/>
  <c r="AX65" i="23"/>
  <c r="AU65" i="23"/>
  <c r="AT65" i="23"/>
  <c r="AS65" i="23"/>
  <c r="AR65" i="23"/>
  <c r="AO65" i="23"/>
  <c r="AN65" i="23"/>
  <c r="AM65" i="23"/>
  <c r="AL65" i="23"/>
  <c r="AI65" i="23"/>
  <c r="AH65" i="23"/>
  <c r="AG65" i="23"/>
  <c r="AF65" i="23"/>
  <c r="W65" i="23" a="1"/>
  <c r="W65" i="23"/>
  <c r="U65" i="23"/>
  <c r="S65" i="23"/>
  <c r="BA64" i="23"/>
  <c r="AZ64" i="23"/>
  <c r="AY64" i="23"/>
  <c r="AX64" i="23"/>
  <c r="AU64" i="23"/>
  <c r="AT64" i="23"/>
  <c r="AS64" i="23"/>
  <c r="AR64" i="23"/>
  <c r="AO64" i="23"/>
  <c r="AN64" i="23"/>
  <c r="AM64" i="23"/>
  <c r="AL64" i="23"/>
  <c r="AI64" i="23"/>
  <c r="AH64" i="23"/>
  <c r="AG64" i="23"/>
  <c r="AF64" i="23"/>
  <c r="W64" i="23" a="1"/>
  <c r="W64" i="23"/>
  <c r="S64" i="23"/>
  <c r="BA63" i="23"/>
  <c r="AZ63" i="23"/>
  <c r="AY63" i="23"/>
  <c r="AX63" i="23"/>
  <c r="AU63" i="23"/>
  <c r="AT63" i="23"/>
  <c r="AS63" i="23"/>
  <c r="AR63" i="23"/>
  <c r="AO63" i="23"/>
  <c r="AN63" i="23"/>
  <c r="AM63" i="23"/>
  <c r="AL63" i="23"/>
  <c r="AI63" i="23"/>
  <c r="AH63" i="23"/>
  <c r="AG63" i="23"/>
  <c r="AF63" i="23"/>
  <c r="W63" i="23" a="1"/>
  <c r="W63" i="23"/>
  <c r="U63" i="23"/>
  <c r="S63" i="23"/>
  <c r="BA62" i="23"/>
  <c r="AZ62" i="23"/>
  <c r="AY62" i="23"/>
  <c r="AX62" i="23"/>
  <c r="AU62" i="23"/>
  <c r="AT62" i="23"/>
  <c r="AS62" i="23"/>
  <c r="AR62" i="23"/>
  <c r="AO62" i="23"/>
  <c r="AN62" i="23"/>
  <c r="AM62" i="23"/>
  <c r="AL62" i="23"/>
  <c r="AI62" i="23"/>
  <c r="AH62" i="23"/>
  <c r="AG62" i="23"/>
  <c r="AF62" i="23"/>
  <c r="W62" i="23" a="1"/>
  <c r="W62" i="23"/>
  <c r="U62" i="23"/>
  <c r="S62" i="23"/>
  <c r="BA61" i="23"/>
  <c r="AZ61" i="23"/>
  <c r="AY61" i="23"/>
  <c r="AX61" i="23"/>
  <c r="AU61" i="23"/>
  <c r="AT61" i="23"/>
  <c r="AS61" i="23"/>
  <c r="AR61" i="23"/>
  <c r="AO61" i="23"/>
  <c r="AN61" i="23"/>
  <c r="AM61" i="23"/>
  <c r="AL61" i="23"/>
  <c r="AI61" i="23"/>
  <c r="AH61" i="23"/>
  <c r="AG61" i="23"/>
  <c r="AF61" i="23"/>
  <c r="W61" i="23" a="1"/>
  <c r="W61" i="23"/>
  <c r="U61" i="23"/>
  <c r="S61" i="23"/>
  <c r="BA60" i="23"/>
  <c r="AZ60" i="23"/>
  <c r="AY60" i="23"/>
  <c r="AX60" i="23"/>
  <c r="AU60" i="23"/>
  <c r="AT60" i="23"/>
  <c r="AS60" i="23"/>
  <c r="AR60" i="23"/>
  <c r="AO60" i="23"/>
  <c r="AN60" i="23"/>
  <c r="AM60" i="23"/>
  <c r="AL60" i="23"/>
  <c r="AI60" i="23"/>
  <c r="AH60" i="23"/>
  <c r="AG60" i="23"/>
  <c r="AF60" i="23"/>
  <c r="W60" i="23" a="1"/>
  <c r="W60" i="23"/>
  <c r="U60" i="23"/>
  <c r="S60" i="23"/>
  <c r="BA59" i="23"/>
  <c r="AZ59" i="23"/>
  <c r="AY59" i="23"/>
  <c r="AX59" i="23"/>
  <c r="AU59" i="23"/>
  <c r="AT59" i="23"/>
  <c r="AS59" i="23"/>
  <c r="AR59" i="23"/>
  <c r="AO59" i="23"/>
  <c r="AN59" i="23"/>
  <c r="AM59" i="23"/>
  <c r="AL59" i="23"/>
  <c r="AI59" i="23"/>
  <c r="AH59" i="23"/>
  <c r="AG59" i="23"/>
  <c r="AF59" i="23"/>
  <c r="W59" i="23" a="1"/>
  <c r="W59" i="23"/>
  <c r="U59" i="23"/>
  <c r="S59" i="23"/>
  <c r="BA58" i="23"/>
  <c r="AZ58" i="23"/>
  <c r="AY58" i="23"/>
  <c r="AX58" i="23"/>
  <c r="AU58" i="23"/>
  <c r="AT58" i="23"/>
  <c r="AS58" i="23"/>
  <c r="AR58" i="23"/>
  <c r="AO58" i="23"/>
  <c r="AN58" i="23"/>
  <c r="AM58" i="23"/>
  <c r="AL58" i="23"/>
  <c r="AI58" i="23"/>
  <c r="AH58" i="23"/>
  <c r="AG58" i="23"/>
  <c r="AF58" i="23"/>
  <c r="W58" i="23" a="1"/>
  <c r="W58" i="23"/>
  <c r="U58" i="23"/>
  <c r="S58" i="23"/>
  <c r="BA57" i="23"/>
  <c r="AZ57" i="23"/>
  <c r="AY57" i="23"/>
  <c r="AX57" i="23"/>
  <c r="AU57" i="23"/>
  <c r="AT57" i="23"/>
  <c r="AS57" i="23"/>
  <c r="AR57" i="23"/>
  <c r="AO57" i="23"/>
  <c r="AN57" i="23"/>
  <c r="AM57" i="23"/>
  <c r="AL57" i="23"/>
  <c r="AI57" i="23"/>
  <c r="AH57" i="23"/>
  <c r="AG57" i="23"/>
  <c r="AF57" i="23"/>
  <c r="W57" i="23" a="1"/>
  <c r="W57" i="23"/>
  <c r="U57" i="23"/>
  <c r="S57" i="23"/>
  <c r="BA56" i="23"/>
  <c r="AZ56" i="23"/>
  <c r="AY56" i="23"/>
  <c r="AX56" i="23"/>
  <c r="AU56" i="23"/>
  <c r="AT56" i="23"/>
  <c r="AS56" i="23"/>
  <c r="AR56" i="23"/>
  <c r="AO56" i="23"/>
  <c r="AN56" i="23"/>
  <c r="AM56" i="23"/>
  <c r="AL56" i="23"/>
  <c r="AI56" i="23"/>
  <c r="AH56" i="23"/>
  <c r="AG56" i="23"/>
  <c r="AF56" i="23"/>
  <c r="W56" i="23" a="1"/>
  <c r="W56" i="23"/>
  <c r="U56" i="23"/>
  <c r="S56" i="23"/>
  <c r="BA55" i="23"/>
  <c r="AZ55" i="23"/>
  <c r="AY55" i="23"/>
  <c r="AX55" i="23"/>
  <c r="AU55" i="23"/>
  <c r="AT55" i="23"/>
  <c r="AS55" i="23"/>
  <c r="AR55" i="23"/>
  <c r="AO55" i="23"/>
  <c r="AN55" i="23"/>
  <c r="AM55" i="23"/>
  <c r="AL55" i="23"/>
  <c r="AI55" i="23"/>
  <c r="AH55" i="23"/>
  <c r="AG55" i="23"/>
  <c r="AF55" i="23"/>
  <c r="W55" i="23" a="1"/>
  <c r="W55" i="23"/>
  <c r="U55" i="23"/>
  <c r="S55" i="23"/>
  <c r="BA54" i="23"/>
  <c r="AZ54" i="23"/>
  <c r="AY54" i="23"/>
  <c r="AX54" i="23"/>
  <c r="AU54" i="23"/>
  <c r="AT54" i="23"/>
  <c r="AS54" i="23"/>
  <c r="AR54" i="23"/>
  <c r="AO54" i="23"/>
  <c r="AN54" i="23"/>
  <c r="AM54" i="23"/>
  <c r="AL54" i="23"/>
  <c r="AI54" i="23"/>
  <c r="AH54" i="23"/>
  <c r="AG54" i="23"/>
  <c r="AF54" i="23"/>
  <c r="W54" i="23" a="1"/>
  <c r="W54" i="23"/>
  <c r="U54" i="23"/>
  <c r="BA53" i="23"/>
  <c r="AZ53" i="23"/>
  <c r="AY53" i="23"/>
  <c r="AX53" i="23"/>
  <c r="AU53" i="23"/>
  <c r="AT53" i="23"/>
  <c r="AS53" i="23"/>
  <c r="AR53" i="23"/>
  <c r="AO53" i="23"/>
  <c r="AN53" i="23"/>
  <c r="AM53" i="23"/>
  <c r="AL53" i="23"/>
  <c r="AI53" i="23"/>
  <c r="AH53" i="23"/>
  <c r="AG53" i="23"/>
  <c r="AF53" i="23"/>
  <c r="W53" i="23" a="1"/>
  <c r="W53" i="23"/>
  <c r="U53" i="23"/>
  <c r="S53" i="23"/>
  <c r="BA52" i="23"/>
  <c r="AZ52" i="23"/>
  <c r="AY52" i="23"/>
  <c r="AX52" i="23"/>
  <c r="AU52" i="23"/>
  <c r="AT52" i="23"/>
  <c r="AS52" i="23"/>
  <c r="AR52" i="23"/>
  <c r="AO52" i="23"/>
  <c r="AN52" i="23"/>
  <c r="AM52" i="23"/>
  <c r="AL52" i="23"/>
  <c r="AI52" i="23"/>
  <c r="AH52" i="23"/>
  <c r="AG52" i="23"/>
  <c r="AF52" i="23"/>
  <c r="W52" i="23" a="1"/>
  <c r="W52" i="23"/>
  <c r="M52" i="23"/>
  <c r="I51" i="7" s="1"/>
  <c r="K52" i="23"/>
  <c r="BA51" i="23"/>
  <c r="AZ51" i="23"/>
  <c r="AY51" i="23"/>
  <c r="AX51" i="23"/>
  <c r="AU51" i="23"/>
  <c r="AT51" i="23"/>
  <c r="AS51" i="23"/>
  <c r="AR51" i="23"/>
  <c r="AO51" i="23"/>
  <c r="AN51" i="23"/>
  <c r="AM51" i="23"/>
  <c r="AL51" i="23"/>
  <c r="AI51" i="23"/>
  <c r="AH51" i="23"/>
  <c r="AG51" i="23"/>
  <c r="AF51" i="23"/>
  <c r="W51" i="23" a="1"/>
  <c r="W51" i="23"/>
  <c r="M51" i="23"/>
  <c r="I50" i="7" s="1"/>
  <c r="K51" i="23"/>
  <c r="I32" i="7" s="1"/>
  <c r="BA50" i="23"/>
  <c r="AZ50" i="23"/>
  <c r="AY50" i="23"/>
  <c r="AX50" i="23"/>
  <c r="AU50" i="23"/>
  <c r="AT50" i="23"/>
  <c r="AS50" i="23"/>
  <c r="AR50" i="23"/>
  <c r="AO50" i="23"/>
  <c r="AN50" i="23"/>
  <c r="AM50" i="23"/>
  <c r="AL50" i="23"/>
  <c r="AI50" i="23"/>
  <c r="AH50" i="23"/>
  <c r="AG50" i="23"/>
  <c r="AF50" i="23"/>
  <c r="W50" i="23" a="1"/>
  <c r="W50" i="23"/>
  <c r="M50" i="23"/>
  <c r="I49" i="7" s="1"/>
  <c r="K50" i="23"/>
  <c r="I31" i="7" s="1"/>
  <c r="BA49" i="23"/>
  <c r="AZ49" i="23"/>
  <c r="AY49" i="23"/>
  <c r="AX49" i="23"/>
  <c r="AU49" i="23"/>
  <c r="AT49" i="23"/>
  <c r="AS49" i="23"/>
  <c r="AR49" i="23"/>
  <c r="AO49" i="23"/>
  <c r="AN49" i="23"/>
  <c r="AM49" i="23"/>
  <c r="AL49" i="23"/>
  <c r="AI49" i="23"/>
  <c r="AH49" i="23"/>
  <c r="AG49" i="23"/>
  <c r="AF49" i="23"/>
  <c r="W49" i="23" a="1"/>
  <c r="W49" i="23"/>
  <c r="M49" i="23"/>
  <c r="K49" i="23"/>
  <c r="I30" i="7" s="1"/>
  <c r="BA48" i="23"/>
  <c r="AZ48" i="23"/>
  <c r="AY48" i="23"/>
  <c r="AX48" i="23"/>
  <c r="AU48" i="23"/>
  <c r="AT48" i="23"/>
  <c r="AS48" i="23"/>
  <c r="AR48" i="23"/>
  <c r="AO48" i="23"/>
  <c r="AN48" i="23"/>
  <c r="AM48" i="23"/>
  <c r="AL48" i="23"/>
  <c r="AI48" i="23"/>
  <c r="AH48" i="23"/>
  <c r="AG48" i="23"/>
  <c r="AF48" i="23"/>
  <c r="W48" i="23" a="1"/>
  <c r="W48" i="23"/>
  <c r="M48" i="23"/>
  <c r="I47" i="7" s="1"/>
  <c r="K48" i="23"/>
  <c r="BA47" i="23"/>
  <c r="AZ47" i="23"/>
  <c r="AY47" i="23"/>
  <c r="AX47" i="23"/>
  <c r="AU47" i="23"/>
  <c r="AT47" i="23"/>
  <c r="AS47" i="23"/>
  <c r="AR47" i="23"/>
  <c r="AO47" i="23"/>
  <c r="AN47" i="23"/>
  <c r="AM47" i="23"/>
  <c r="AL47" i="23"/>
  <c r="AI47" i="23"/>
  <c r="AH47" i="23"/>
  <c r="AG47" i="23"/>
  <c r="AF47" i="23"/>
  <c r="W47" i="23" a="1"/>
  <c r="W47" i="23"/>
  <c r="M47" i="23"/>
  <c r="BA46" i="23"/>
  <c r="AZ46" i="23"/>
  <c r="AY46" i="23"/>
  <c r="AX46" i="23"/>
  <c r="AU46" i="23"/>
  <c r="AT46" i="23"/>
  <c r="AS46" i="23"/>
  <c r="AR46" i="23"/>
  <c r="AO46" i="23"/>
  <c r="AN46" i="23"/>
  <c r="AM46" i="23"/>
  <c r="AL46" i="23"/>
  <c r="AI46" i="23"/>
  <c r="AH46" i="23"/>
  <c r="AG46" i="23"/>
  <c r="AF46" i="23"/>
  <c r="W46" i="23" a="1"/>
  <c r="W46" i="23"/>
  <c r="M46" i="23"/>
  <c r="AC46" i="23" s="1"/>
  <c r="BA45" i="23"/>
  <c r="AZ45" i="23"/>
  <c r="AY45" i="23"/>
  <c r="AX45" i="23"/>
  <c r="AU45" i="23"/>
  <c r="AT45" i="23"/>
  <c r="AS45" i="23"/>
  <c r="AR45" i="23"/>
  <c r="AO45" i="23"/>
  <c r="AN45" i="23"/>
  <c r="AM45" i="23"/>
  <c r="AL45" i="23"/>
  <c r="AI45" i="23"/>
  <c r="AH45" i="23"/>
  <c r="AG45" i="23"/>
  <c r="AF45" i="23"/>
  <c r="W45" i="23" a="1"/>
  <c r="W45" i="23"/>
  <c r="M45" i="23"/>
  <c r="X45" i="23" s="1"/>
  <c r="BA44" i="23"/>
  <c r="AZ44" i="23"/>
  <c r="AY44" i="23"/>
  <c r="AX44" i="23"/>
  <c r="AU44" i="23"/>
  <c r="AT44" i="23"/>
  <c r="AS44" i="23"/>
  <c r="AR44" i="23"/>
  <c r="AO44" i="23"/>
  <c r="AN44" i="23"/>
  <c r="AM44" i="23"/>
  <c r="AL44" i="23"/>
  <c r="AI44" i="23"/>
  <c r="AH44" i="23"/>
  <c r="AG44" i="23"/>
  <c r="AF44" i="23"/>
  <c r="W44" i="23" a="1"/>
  <c r="W44" i="23"/>
  <c r="M44" i="23"/>
  <c r="AC44" i="23" s="1"/>
  <c r="BA43" i="23"/>
  <c r="AZ43" i="23"/>
  <c r="AY43" i="23"/>
  <c r="AX43" i="23"/>
  <c r="AU43" i="23"/>
  <c r="AT43" i="23"/>
  <c r="AS43" i="23"/>
  <c r="AR43" i="23"/>
  <c r="AO43" i="23"/>
  <c r="AN43" i="23"/>
  <c r="AM43" i="23"/>
  <c r="AL43" i="23"/>
  <c r="AI43" i="23"/>
  <c r="AH43" i="23"/>
  <c r="AG43" i="23"/>
  <c r="AF43" i="23"/>
  <c r="W43" i="23" a="1"/>
  <c r="W43" i="23"/>
  <c r="M43" i="23"/>
  <c r="X43" i="23" s="1"/>
  <c r="BA42" i="23"/>
  <c r="AZ42" i="23"/>
  <c r="AY42" i="23"/>
  <c r="AX42" i="23"/>
  <c r="AU42" i="23"/>
  <c r="AT42" i="23"/>
  <c r="AS42" i="23"/>
  <c r="AR42" i="23"/>
  <c r="AO42" i="23"/>
  <c r="AN42" i="23"/>
  <c r="AM42" i="23"/>
  <c r="AL42" i="23"/>
  <c r="AI42" i="23"/>
  <c r="AH42" i="23"/>
  <c r="AG42" i="23"/>
  <c r="AF42" i="23"/>
  <c r="W42" i="23" a="1"/>
  <c r="W42" i="23"/>
  <c r="M42" i="23"/>
  <c r="BA41" i="23"/>
  <c r="AZ41" i="23"/>
  <c r="AY41" i="23"/>
  <c r="AX41" i="23"/>
  <c r="AU41" i="23"/>
  <c r="AT41" i="23"/>
  <c r="AS41" i="23"/>
  <c r="AR41" i="23"/>
  <c r="AO41" i="23"/>
  <c r="AN41" i="23"/>
  <c r="AM41" i="23"/>
  <c r="AL41" i="23"/>
  <c r="AI41" i="23"/>
  <c r="AH41" i="23"/>
  <c r="AG41" i="23"/>
  <c r="AF41" i="23"/>
  <c r="W41" i="23" a="1"/>
  <c r="W41" i="23"/>
  <c r="K41" i="23"/>
  <c r="X41" i="23" s="1"/>
  <c r="BA40" i="23"/>
  <c r="AZ40" i="23"/>
  <c r="AY40" i="23"/>
  <c r="AX40" i="23"/>
  <c r="AU40" i="23"/>
  <c r="AT40" i="23"/>
  <c r="AS40" i="23"/>
  <c r="AR40" i="23"/>
  <c r="AO40" i="23"/>
  <c r="AN40" i="23"/>
  <c r="AM40" i="23"/>
  <c r="AL40" i="23"/>
  <c r="AI40" i="23"/>
  <c r="AH40" i="23"/>
  <c r="AG40" i="23"/>
  <c r="AF40" i="23"/>
  <c r="W40" i="23" a="1"/>
  <c r="W40" i="23"/>
  <c r="K40" i="23"/>
  <c r="BA39" i="23"/>
  <c r="AZ39" i="23"/>
  <c r="AY39" i="23"/>
  <c r="AX39" i="23"/>
  <c r="AU39" i="23"/>
  <c r="AT39" i="23"/>
  <c r="AS39" i="23"/>
  <c r="AR39" i="23"/>
  <c r="AO39" i="23"/>
  <c r="AN39" i="23"/>
  <c r="AM39" i="23"/>
  <c r="AL39" i="23"/>
  <c r="AI39" i="23"/>
  <c r="AH39" i="23"/>
  <c r="AG39" i="23"/>
  <c r="AF39" i="23"/>
  <c r="W39" i="23" a="1"/>
  <c r="W39" i="23"/>
  <c r="K39" i="23"/>
  <c r="BA38" i="23"/>
  <c r="AZ38" i="23"/>
  <c r="AY38" i="23"/>
  <c r="AX38" i="23"/>
  <c r="AU38" i="23"/>
  <c r="AT38" i="23"/>
  <c r="AS38" i="23"/>
  <c r="AR38" i="23"/>
  <c r="AO38" i="23"/>
  <c r="AN38" i="23"/>
  <c r="AM38" i="23"/>
  <c r="AL38" i="23"/>
  <c r="AI38" i="23"/>
  <c r="AH38" i="23"/>
  <c r="AG38" i="23"/>
  <c r="AF38" i="23"/>
  <c r="W38" i="23" a="1"/>
  <c r="W38" i="23"/>
  <c r="K38" i="23"/>
  <c r="AC38" i="23" s="1"/>
  <c r="BA37" i="23"/>
  <c r="AZ37" i="23"/>
  <c r="AY37" i="23"/>
  <c r="AX37" i="23"/>
  <c r="AU37" i="23"/>
  <c r="AT37" i="23"/>
  <c r="AS37" i="23"/>
  <c r="AR37" i="23"/>
  <c r="AO37" i="23"/>
  <c r="AN37" i="23"/>
  <c r="AM37" i="23"/>
  <c r="AL37" i="23"/>
  <c r="AI37" i="23"/>
  <c r="AH37" i="23"/>
  <c r="AG37" i="23"/>
  <c r="AF37" i="23"/>
  <c r="W37" i="23" a="1"/>
  <c r="W37" i="23"/>
  <c r="K37" i="23"/>
  <c r="X37" i="23" s="1"/>
  <c r="BA36" i="23"/>
  <c r="AZ36" i="23"/>
  <c r="AY36" i="23"/>
  <c r="AX36" i="23"/>
  <c r="AU36" i="23"/>
  <c r="AT36" i="23"/>
  <c r="AS36" i="23"/>
  <c r="AR36" i="23"/>
  <c r="AO36" i="23"/>
  <c r="AN36" i="23"/>
  <c r="AM36" i="23"/>
  <c r="AL36" i="23"/>
  <c r="AI36" i="23"/>
  <c r="AH36" i="23"/>
  <c r="AG36" i="23"/>
  <c r="AF36" i="23"/>
  <c r="W36" i="23" a="1"/>
  <c r="W36" i="23"/>
  <c r="K36" i="23"/>
  <c r="AC36" i="23" s="1"/>
  <c r="BA35" i="23"/>
  <c r="AZ35" i="23"/>
  <c r="AY35" i="23"/>
  <c r="AX35" i="23"/>
  <c r="AU35" i="23"/>
  <c r="AT35" i="23"/>
  <c r="AS35" i="23"/>
  <c r="AR35" i="23"/>
  <c r="AO35" i="23"/>
  <c r="AN35" i="23"/>
  <c r="AM35" i="23"/>
  <c r="AL35" i="23"/>
  <c r="AI35" i="23"/>
  <c r="AH35" i="23"/>
  <c r="AG35" i="23"/>
  <c r="AF35" i="23"/>
  <c r="W35" i="23" a="1"/>
  <c r="W35" i="23"/>
  <c r="O35" i="23"/>
  <c r="I69" i="7" s="1"/>
  <c r="BA34" i="23"/>
  <c r="AZ34" i="23"/>
  <c r="AY34" i="23"/>
  <c r="AX34" i="23"/>
  <c r="AU34" i="23"/>
  <c r="AT34" i="23"/>
  <c r="AS34" i="23"/>
  <c r="AR34" i="23"/>
  <c r="AO34" i="23"/>
  <c r="AN34" i="23"/>
  <c r="AM34" i="23"/>
  <c r="AL34" i="23"/>
  <c r="AI34" i="23"/>
  <c r="AH34" i="23"/>
  <c r="AG34" i="23"/>
  <c r="AF34" i="23"/>
  <c r="W34" i="23" a="1"/>
  <c r="W34" i="23"/>
  <c r="O34" i="23"/>
  <c r="BA33" i="23"/>
  <c r="AZ33" i="23"/>
  <c r="AY33" i="23"/>
  <c r="AX33" i="23"/>
  <c r="AU33" i="23"/>
  <c r="AT33" i="23"/>
  <c r="AS33" i="23"/>
  <c r="AR33" i="23"/>
  <c r="AO33" i="23"/>
  <c r="AN33" i="23"/>
  <c r="AM33" i="23"/>
  <c r="AL33" i="23"/>
  <c r="AI33" i="23"/>
  <c r="AH33" i="23"/>
  <c r="AG33" i="23"/>
  <c r="AF33" i="23"/>
  <c r="W33" i="23" a="1"/>
  <c r="W33" i="23"/>
  <c r="O33" i="23"/>
  <c r="BA32" i="23"/>
  <c r="AZ32" i="23"/>
  <c r="AY32" i="23"/>
  <c r="AX32" i="23"/>
  <c r="AU32" i="23"/>
  <c r="AT32" i="23"/>
  <c r="AS32" i="23"/>
  <c r="AR32" i="23"/>
  <c r="AO32" i="23"/>
  <c r="AN32" i="23"/>
  <c r="AM32" i="23"/>
  <c r="AL32" i="23"/>
  <c r="AI32" i="23"/>
  <c r="AH32" i="23"/>
  <c r="AG32" i="23"/>
  <c r="AF32" i="23"/>
  <c r="W32" i="23" a="1"/>
  <c r="W32" i="23"/>
  <c r="O32" i="23"/>
  <c r="I66" i="7" s="1"/>
  <c r="BA31" i="23"/>
  <c r="AZ31" i="23"/>
  <c r="AY31" i="23"/>
  <c r="AX31" i="23"/>
  <c r="AU31" i="23"/>
  <c r="AT31" i="23"/>
  <c r="AS31" i="23"/>
  <c r="AR31" i="23"/>
  <c r="AO31" i="23"/>
  <c r="AN31" i="23"/>
  <c r="AM31" i="23"/>
  <c r="AL31" i="23"/>
  <c r="AI31" i="23"/>
  <c r="AH31" i="23"/>
  <c r="AG31" i="23"/>
  <c r="AF31" i="23"/>
  <c r="W31" i="23" a="1"/>
  <c r="W31" i="23"/>
  <c r="O31" i="23"/>
  <c r="BA30" i="23"/>
  <c r="AZ30" i="23"/>
  <c r="AY30" i="23"/>
  <c r="AX30" i="23"/>
  <c r="AU30" i="23"/>
  <c r="AT30" i="23"/>
  <c r="AS30" i="23"/>
  <c r="AR30" i="23"/>
  <c r="AO30" i="23"/>
  <c r="AN30" i="23"/>
  <c r="AM30" i="23"/>
  <c r="AL30" i="23"/>
  <c r="AI30" i="23"/>
  <c r="AH30" i="23"/>
  <c r="AG30" i="23"/>
  <c r="AF30" i="23"/>
  <c r="W30" i="23" a="1"/>
  <c r="W30" i="23"/>
  <c r="O30" i="23"/>
  <c r="AC29" i="23" s="1"/>
  <c r="BA29" i="23"/>
  <c r="AZ29" i="23"/>
  <c r="AY29" i="23"/>
  <c r="AX29" i="23"/>
  <c r="AU29" i="23"/>
  <c r="AT29" i="23"/>
  <c r="AS29" i="23"/>
  <c r="AR29" i="23"/>
  <c r="AO29" i="23"/>
  <c r="AN29" i="23"/>
  <c r="AM29" i="23"/>
  <c r="AL29" i="23"/>
  <c r="AI29" i="23"/>
  <c r="AH29" i="23"/>
  <c r="AG29" i="23"/>
  <c r="AF29" i="23"/>
  <c r="W29" i="23" a="1"/>
  <c r="W29" i="23"/>
  <c r="O29" i="23"/>
  <c r="I63" i="7" s="1"/>
  <c r="BA28" i="23"/>
  <c r="AZ28" i="23"/>
  <c r="AY28" i="23"/>
  <c r="AX28" i="23"/>
  <c r="AU28" i="23"/>
  <c r="AT28" i="23"/>
  <c r="AS28" i="23"/>
  <c r="AR28" i="23"/>
  <c r="AO28" i="23"/>
  <c r="AN28" i="23"/>
  <c r="AM28" i="23"/>
  <c r="AL28" i="23"/>
  <c r="AI28" i="23"/>
  <c r="AH28" i="23"/>
  <c r="AG28" i="23"/>
  <c r="AF28" i="23"/>
  <c r="W28" i="23" a="1"/>
  <c r="W28" i="23"/>
  <c r="O28" i="23"/>
  <c r="BA27" i="23"/>
  <c r="AZ27" i="23"/>
  <c r="AY27" i="23"/>
  <c r="AX27" i="23"/>
  <c r="AU27" i="23"/>
  <c r="AT27" i="23"/>
  <c r="AS27" i="23"/>
  <c r="AR27" i="23"/>
  <c r="AO27" i="23"/>
  <c r="AN27" i="23"/>
  <c r="AM27" i="23"/>
  <c r="AL27" i="23"/>
  <c r="AI27" i="23"/>
  <c r="AH27" i="23"/>
  <c r="AG27" i="23"/>
  <c r="AF27" i="23"/>
  <c r="W27" i="23" a="1"/>
  <c r="W27" i="23"/>
  <c r="O27" i="23"/>
  <c r="I61" i="7" s="1"/>
  <c r="BA26" i="23"/>
  <c r="AZ26" i="23"/>
  <c r="AY26" i="23"/>
  <c r="AX26" i="23"/>
  <c r="AU26" i="23"/>
  <c r="AT26" i="23"/>
  <c r="AS26" i="23"/>
  <c r="AR26" i="23"/>
  <c r="AO26" i="23"/>
  <c r="AN26" i="23"/>
  <c r="AM26" i="23"/>
  <c r="AL26" i="23"/>
  <c r="AI26" i="23"/>
  <c r="AH26" i="23"/>
  <c r="AG26" i="23"/>
  <c r="AF26" i="23"/>
  <c r="W26" i="23" a="1"/>
  <c r="W26" i="23"/>
  <c r="O26" i="23"/>
  <c r="X26" i="23" s="1"/>
  <c r="BA25" i="23"/>
  <c r="AZ25" i="23"/>
  <c r="AY25" i="23"/>
  <c r="AX25" i="23"/>
  <c r="AU25" i="23"/>
  <c r="AT25" i="23"/>
  <c r="AS25" i="23"/>
  <c r="AR25" i="23"/>
  <c r="AO25" i="23"/>
  <c r="AN25" i="23"/>
  <c r="AM25" i="23"/>
  <c r="AL25" i="23"/>
  <c r="AI25" i="23"/>
  <c r="AH25" i="23"/>
  <c r="AG25" i="23"/>
  <c r="AF25" i="23"/>
  <c r="W25" i="23" a="1"/>
  <c r="W25" i="23"/>
  <c r="O25" i="23"/>
  <c r="AC24" i="23" s="1"/>
  <c r="BA24" i="23"/>
  <c r="AZ24" i="23"/>
  <c r="AY24" i="23"/>
  <c r="AX24" i="23"/>
  <c r="AU24" i="23"/>
  <c r="AT24" i="23"/>
  <c r="AS24" i="23"/>
  <c r="AR24" i="23"/>
  <c r="AO24" i="23"/>
  <c r="AN24" i="23"/>
  <c r="AM24" i="23"/>
  <c r="AL24" i="23"/>
  <c r="AI24" i="23"/>
  <c r="AH24" i="23"/>
  <c r="AG24" i="23"/>
  <c r="AF24" i="23"/>
  <c r="W24" i="23" a="1"/>
  <c r="W24" i="23"/>
  <c r="Q24" i="23"/>
  <c r="I104" i="7" s="1"/>
  <c r="I24" i="23"/>
  <c r="I15" i="7" s="1"/>
  <c r="BA23" i="23"/>
  <c r="AZ23" i="23"/>
  <c r="AY23" i="23"/>
  <c r="AX23" i="23"/>
  <c r="AU23" i="23"/>
  <c r="AT23" i="23"/>
  <c r="AS23" i="23"/>
  <c r="AR23" i="23"/>
  <c r="AO23" i="23"/>
  <c r="AN23" i="23"/>
  <c r="AM23" i="23"/>
  <c r="AL23" i="23"/>
  <c r="AI23" i="23"/>
  <c r="AH23" i="23"/>
  <c r="AG23" i="23"/>
  <c r="AF23" i="23"/>
  <c r="W23" i="23" a="1"/>
  <c r="W23" i="23"/>
  <c r="Q23" i="23"/>
  <c r="I23" i="23"/>
  <c r="BA22" i="23"/>
  <c r="AZ22" i="23"/>
  <c r="AY22" i="23"/>
  <c r="AX22" i="23"/>
  <c r="AU22" i="23"/>
  <c r="AT22" i="23"/>
  <c r="AS22" i="23"/>
  <c r="AR22" i="23"/>
  <c r="AO22" i="23"/>
  <c r="AN22" i="23"/>
  <c r="AM22" i="23"/>
  <c r="AL22" i="23"/>
  <c r="AI22" i="23"/>
  <c r="AH22" i="23"/>
  <c r="AG22" i="23"/>
  <c r="AF22" i="23"/>
  <c r="W22" i="23" a="1"/>
  <c r="W22" i="23"/>
  <c r="Q22" i="23"/>
  <c r="I102" i="7" s="1"/>
  <c r="I22" i="23"/>
  <c r="I13" i="7" s="1"/>
  <c r="BA21" i="23"/>
  <c r="AZ21" i="23"/>
  <c r="AY21" i="23"/>
  <c r="AX21" i="23"/>
  <c r="AU21" i="23"/>
  <c r="AT21" i="23"/>
  <c r="AS21" i="23"/>
  <c r="AR21" i="23"/>
  <c r="AO21" i="23"/>
  <c r="AN21" i="23"/>
  <c r="AM21" i="23"/>
  <c r="AL21" i="23"/>
  <c r="AI21" i="23"/>
  <c r="AH21" i="23"/>
  <c r="AG21" i="23"/>
  <c r="AF21" i="23"/>
  <c r="W21" i="23" a="1"/>
  <c r="W21" i="23"/>
  <c r="Q21" i="23"/>
  <c r="I101" i="7" s="1"/>
  <c r="I21" i="23"/>
  <c r="I12" i="7" s="1"/>
  <c r="BA20" i="23"/>
  <c r="AZ20" i="23"/>
  <c r="AY20" i="23"/>
  <c r="AX20" i="23"/>
  <c r="AU20" i="23"/>
  <c r="AT20" i="23"/>
  <c r="AS20" i="23"/>
  <c r="AR20" i="23"/>
  <c r="AO20" i="23"/>
  <c r="AN20" i="23"/>
  <c r="AM20" i="23"/>
  <c r="AL20" i="23"/>
  <c r="AI20" i="23"/>
  <c r="AH20" i="23"/>
  <c r="AG20" i="23"/>
  <c r="AF20" i="23"/>
  <c r="W20" i="23" a="1"/>
  <c r="W20" i="23"/>
  <c r="Q20" i="23"/>
  <c r="I20" i="23"/>
  <c r="I11" i="7" s="1"/>
  <c r="BA19" i="23"/>
  <c r="AZ19" i="23"/>
  <c r="AY19" i="23"/>
  <c r="AX19" i="23"/>
  <c r="AU19" i="23"/>
  <c r="AT19" i="23"/>
  <c r="AS19" i="23"/>
  <c r="AR19" i="23"/>
  <c r="AO19" i="23"/>
  <c r="AN19" i="23"/>
  <c r="AM19" i="23"/>
  <c r="AL19" i="23"/>
  <c r="AI19" i="23"/>
  <c r="AH19" i="23"/>
  <c r="AG19" i="23"/>
  <c r="AF19" i="23"/>
  <c r="W19" i="23" a="1"/>
  <c r="W19" i="23"/>
  <c r="Q19" i="23"/>
  <c r="I99" i="7" s="1"/>
  <c r="I19" i="23"/>
  <c r="BA18" i="23"/>
  <c r="AZ18" i="23"/>
  <c r="AY18" i="23"/>
  <c r="AX18" i="23"/>
  <c r="AU18" i="23"/>
  <c r="AT18" i="23"/>
  <c r="AS18" i="23"/>
  <c r="AR18" i="23"/>
  <c r="AO18" i="23"/>
  <c r="AN18" i="23"/>
  <c r="AM18" i="23"/>
  <c r="AL18" i="23"/>
  <c r="AI18" i="23"/>
  <c r="AH18" i="23"/>
  <c r="AG18" i="23"/>
  <c r="AF18" i="23"/>
  <c r="W18" i="23" a="1"/>
  <c r="W18" i="23"/>
  <c r="Q18" i="23"/>
  <c r="I18" i="23"/>
  <c r="I9" i="7" s="1"/>
  <c r="BA17" i="23"/>
  <c r="AZ17" i="23"/>
  <c r="AY17" i="23"/>
  <c r="AX17" i="23"/>
  <c r="AU17" i="23"/>
  <c r="AT17" i="23"/>
  <c r="AS17" i="23"/>
  <c r="AR17" i="23"/>
  <c r="AO17" i="23"/>
  <c r="AN17" i="23"/>
  <c r="AM17" i="23"/>
  <c r="AL17" i="23"/>
  <c r="AI17" i="23"/>
  <c r="AH17" i="23"/>
  <c r="AG17" i="23"/>
  <c r="AF17" i="23"/>
  <c r="W17" i="23" a="1"/>
  <c r="W17" i="23"/>
  <c r="Q17" i="23"/>
  <c r="I97" i="7" s="1"/>
  <c r="I17" i="23"/>
  <c r="I8" i="7" s="1"/>
  <c r="BA16" i="23"/>
  <c r="AZ16" i="23"/>
  <c r="AY16" i="23"/>
  <c r="AX16" i="23"/>
  <c r="AU16" i="23"/>
  <c r="AT16" i="23"/>
  <c r="AS16" i="23"/>
  <c r="AR16" i="23"/>
  <c r="AO16" i="23"/>
  <c r="AN16" i="23"/>
  <c r="AM16" i="23"/>
  <c r="AL16" i="23"/>
  <c r="AI16" i="23"/>
  <c r="AH16" i="23"/>
  <c r="AG16" i="23"/>
  <c r="AF16" i="23"/>
  <c r="W16" i="23" a="1"/>
  <c r="W16" i="23"/>
  <c r="Q16" i="23"/>
  <c r="I96" i="7" s="1"/>
  <c r="I16" i="23"/>
  <c r="BA15" i="23"/>
  <c r="AZ15" i="23"/>
  <c r="AY15" i="23"/>
  <c r="AX15" i="23"/>
  <c r="AU15" i="23"/>
  <c r="AT15" i="23"/>
  <c r="AS15" i="23"/>
  <c r="AR15" i="23"/>
  <c r="AO15" i="23"/>
  <c r="AN15" i="23"/>
  <c r="AM15" i="23"/>
  <c r="AL15" i="23"/>
  <c r="AI15" i="23"/>
  <c r="AH15" i="23"/>
  <c r="AG15" i="23"/>
  <c r="AF15" i="23"/>
  <c r="W15" i="23" a="1"/>
  <c r="W15" i="23"/>
  <c r="Q15" i="23"/>
  <c r="I15" i="23"/>
  <c r="BA14" i="23"/>
  <c r="AZ14" i="23"/>
  <c r="AY14" i="23"/>
  <c r="AX14" i="23"/>
  <c r="AU14" i="23"/>
  <c r="AT14" i="23"/>
  <c r="AS14" i="23"/>
  <c r="AR14" i="23"/>
  <c r="AO14" i="23"/>
  <c r="AN14" i="23"/>
  <c r="AM14" i="23"/>
  <c r="AL14" i="23"/>
  <c r="AI14" i="23"/>
  <c r="AH14" i="23"/>
  <c r="AG14" i="23"/>
  <c r="AF14" i="23"/>
  <c r="W14" i="23" a="1"/>
  <c r="W14" i="23"/>
  <c r="Q14" i="23"/>
  <c r="I14" i="23"/>
  <c r="BA13" i="23"/>
  <c r="AZ13" i="23"/>
  <c r="AY13" i="23"/>
  <c r="AX13" i="23"/>
  <c r="AU13" i="23"/>
  <c r="AT13" i="23"/>
  <c r="AS13" i="23"/>
  <c r="AR13" i="23"/>
  <c r="AO13" i="23"/>
  <c r="AN13" i="23"/>
  <c r="AM13" i="23"/>
  <c r="AL13" i="23"/>
  <c r="AI13" i="23"/>
  <c r="AH13" i="23"/>
  <c r="AG13" i="23"/>
  <c r="AF13" i="23"/>
  <c r="W13" i="23" a="1"/>
  <c r="W13" i="23"/>
  <c r="Q13" i="23"/>
  <c r="I93" i="7" s="1"/>
  <c r="I13" i="23"/>
  <c r="BA12" i="23"/>
  <c r="AZ12" i="23"/>
  <c r="AY12" i="23"/>
  <c r="AX12" i="23"/>
  <c r="AU12" i="23"/>
  <c r="AT12" i="23"/>
  <c r="AS12" i="23"/>
  <c r="AR12" i="23"/>
  <c r="AO12" i="23"/>
  <c r="AN12" i="23"/>
  <c r="AM12" i="23"/>
  <c r="AL12" i="23"/>
  <c r="AI12" i="23"/>
  <c r="AH12" i="23"/>
  <c r="AG12" i="23"/>
  <c r="AF12" i="23"/>
  <c r="W12" i="23" a="1"/>
  <c r="W12" i="23"/>
  <c r="Q12" i="23"/>
  <c r="I12" i="23"/>
  <c r="BA11" i="23"/>
  <c r="AZ11" i="23"/>
  <c r="AY11" i="23"/>
  <c r="AX11" i="23"/>
  <c r="AU11" i="23"/>
  <c r="AT11" i="23"/>
  <c r="AS11" i="23"/>
  <c r="AR11" i="23"/>
  <c r="AO11" i="23"/>
  <c r="AN11" i="23"/>
  <c r="AM11" i="23"/>
  <c r="AL11" i="23"/>
  <c r="AI11" i="23"/>
  <c r="AH11" i="23"/>
  <c r="AG11" i="23"/>
  <c r="AF11" i="23"/>
  <c r="W11" i="23" a="1"/>
  <c r="W11" i="23"/>
  <c r="I11" i="23"/>
  <c r="BA10" i="23"/>
  <c r="AZ10" i="23"/>
  <c r="AY10" i="23"/>
  <c r="AX10" i="23"/>
  <c r="AU10" i="23"/>
  <c r="AT10" i="23"/>
  <c r="AS10" i="23"/>
  <c r="AR10" i="23"/>
  <c r="AO10" i="23"/>
  <c r="AN10" i="23"/>
  <c r="AM10" i="23"/>
  <c r="AL10" i="23"/>
  <c r="AI10" i="23"/>
  <c r="AH10" i="23"/>
  <c r="AG10" i="23"/>
  <c r="AF10" i="23"/>
  <c r="W10" i="23" a="1"/>
  <c r="W10" i="23"/>
  <c r="Q10" i="23"/>
  <c r="I10" i="23"/>
  <c r="I6" i="7" s="1"/>
  <c r="BA9" i="23"/>
  <c r="AZ9" i="23"/>
  <c r="AY9" i="23"/>
  <c r="AX9" i="23"/>
  <c r="AU9" i="23"/>
  <c r="AT9" i="23"/>
  <c r="AS9" i="23"/>
  <c r="AR9" i="23"/>
  <c r="AO9" i="23"/>
  <c r="AN9" i="23"/>
  <c r="AM9" i="23"/>
  <c r="AL9" i="23"/>
  <c r="AI9" i="23"/>
  <c r="AH9" i="23"/>
  <c r="AG9" i="23"/>
  <c r="AF9" i="23"/>
  <c r="W9" i="23" a="1"/>
  <c r="W9" i="23"/>
  <c r="I9" i="23"/>
  <c r="I5" i="7" s="1"/>
  <c r="BA8" i="23"/>
  <c r="AZ8" i="23"/>
  <c r="AY8" i="23"/>
  <c r="AX8" i="23"/>
  <c r="AU8" i="23"/>
  <c r="AT8" i="23"/>
  <c r="AS8" i="23"/>
  <c r="AR8" i="23"/>
  <c r="AO8" i="23"/>
  <c r="AN8" i="23"/>
  <c r="AM8" i="23"/>
  <c r="AL8" i="23"/>
  <c r="AI8" i="23"/>
  <c r="AH8" i="23"/>
  <c r="AG8" i="23"/>
  <c r="AF8" i="23"/>
  <c r="W8" i="23" a="1"/>
  <c r="W8" i="23"/>
  <c r="I8" i="23"/>
  <c r="I4" i="7" s="1"/>
  <c r="BA7" i="23"/>
  <c r="AZ7" i="23"/>
  <c r="AY7" i="23"/>
  <c r="AX7" i="23"/>
  <c r="AU7" i="23"/>
  <c r="AT7" i="23"/>
  <c r="AS7" i="23"/>
  <c r="AR7" i="23"/>
  <c r="AI7" i="23"/>
  <c r="AH7" i="23"/>
  <c r="AG7" i="23"/>
  <c r="AF7" i="23"/>
  <c r="W7" i="23" a="1"/>
  <c r="W7" i="23"/>
  <c r="I7" i="23"/>
  <c r="AW6" i="23" a="1"/>
  <c r="AW6" i="23" s="1"/>
  <c r="BA6" i="23" s="1"/>
  <c r="AQ6" i="23" a="1"/>
  <c r="AQ6" i="23" s="1"/>
  <c r="AR6" i="23" s="1"/>
  <c r="AK6" i="23" a="1"/>
  <c r="AK6" i="23" s="1"/>
  <c r="AE6" i="23" a="1"/>
  <c r="AE6" i="23" s="1"/>
  <c r="AF6" i="23" s="1"/>
  <c r="W6" i="23" a="1"/>
  <c r="W6" i="23"/>
  <c r="R86" i="22"/>
  <c r="P86" i="22"/>
  <c r="H86" i="22"/>
  <c r="W81" i="22"/>
  <c r="U81" i="22"/>
  <c r="S81" i="22"/>
  <c r="Q81" i="22"/>
  <c r="H116" i="7" s="1"/>
  <c r="O81" i="22"/>
  <c r="M81" i="22"/>
  <c r="K81" i="22"/>
  <c r="I81" i="22"/>
  <c r="W80" i="22"/>
  <c r="U80" i="22"/>
  <c r="S80" i="22"/>
  <c r="Q80" i="22"/>
  <c r="H115" i="7" s="1"/>
  <c r="O80" i="22"/>
  <c r="M80" i="22"/>
  <c r="K80" i="22"/>
  <c r="I80" i="22"/>
  <c r="W79" i="22"/>
  <c r="U79" i="22"/>
  <c r="S79" i="22"/>
  <c r="Q79" i="22"/>
  <c r="H114" i="7" s="1"/>
  <c r="O79" i="22"/>
  <c r="M79" i="22"/>
  <c r="K79" i="22"/>
  <c r="I79" i="22"/>
  <c r="W78" i="22"/>
  <c r="U78" i="22"/>
  <c r="S78" i="22"/>
  <c r="Q78" i="22"/>
  <c r="H113" i="7" s="1"/>
  <c r="O78" i="22"/>
  <c r="M78" i="22"/>
  <c r="K78" i="22"/>
  <c r="I78" i="22"/>
  <c r="W76" i="22" a="1"/>
  <c r="W76" i="22"/>
  <c r="U76" i="22"/>
  <c r="S76" i="22"/>
  <c r="Q76" i="22"/>
  <c r="H111" i="7" s="1"/>
  <c r="O76" i="22"/>
  <c r="H76" i="7" s="1"/>
  <c r="M76" i="22"/>
  <c r="H58" i="7" s="1"/>
  <c r="K76" i="22"/>
  <c r="H40" i="7" s="1"/>
  <c r="I76" i="22"/>
  <c r="H22" i="7" s="1"/>
  <c r="BA75" i="22"/>
  <c r="AZ75" i="22"/>
  <c r="AY75" i="22"/>
  <c r="AX75" i="22"/>
  <c r="AU75" i="22"/>
  <c r="AT75" i="22"/>
  <c r="AS75" i="22"/>
  <c r="AR75" i="22"/>
  <c r="AO75" i="22"/>
  <c r="AN75" i="22"/>
  <c r="AM75" i="22"/>
  <c r="AL75" i="22"/>
  <c r="AI75" i="22"/>
  <c r="AH75" i="22"/>
  <c r="AG75" i="22"/>
  <c r="AF75" i="22"/>
  <c r="W75" i="22" a="1"/>
  <c r="W75" i="22"/>
  <c r="U75" i="22"/>
  <c r="S75" i="22"/>
  <c r="Q75" i="22"/>
  <c r="H110" i="7" s="1"/>
  <c r="O75" i="22"/>
  <c r="H75" i="7" s="1"/>
  <c r="M75" i="22"/>
  <c r="K75" i="22"/>
  <c r="H39" i="7" s="1"/>
  <c r="I75" i="22"/>
  <c r="H21" i="7" s="1"/>
  <c r="BA74" i="22"/>
  <c r="AZ74" i="22"/>
  <c r="AY74" i="22"/>
  <c r="AX74" i="22"/>
  <c r="AU74" i="22"/>
  <c r="AT74" i="22"/>
  <c r="AS74" i="22"/>
  <c r="AR74" i="22"/>
  <c r="AO74" i="22"/>
  <c r="AN74" i="22"/>
  <c r="AM74" i="22"/>
  <c r="AL74" i="22"/>
  <c r="AI74" i="22"/>
  <c r="AH74" i="22"/>
  <c r="AG74" i="22"/>
  <c r="AF74" i="22"/>
  <c r="W74" i="22" a="1"/>
  <c r="W74" i="22"/>
  <c r="U74" i="22"/>
  <c r="S74" i="22"/>
  <c r="Q74" i="22"/>
  <c r="H109" i="7" s="1"/>
  <c r="O74" i="22"/>
  <c r="H74" i="7" s="1"/>
  <c r="M74" i="22"/>
  <c r="H56" i="7" s="1"/>
  <c r="K74" i="22"/>
  <c r="H38" i="7" s="1"/>
  <c r="I74" i="22"/>
  <c r="H20" i="7" s="1"/>
  <c r="BA73" i="22"/>
  <c r="AZ73" i="22"/>
  <c r="AY73" i="22"/>
  <c r="AX73" i="22"/>
  <c r="AU73" i="22"/>
  <c r="AT73" i="22"/>
  <c r="AS73" i="22"/>
  <c r="AR73" i="22"/>
  <c r="AO73" i="22"/>
  <c r="AN73" i="22"/>
  <c r="AM73" i="22"/>
  <c r="AL73" i="22"/>
  <c r="AI73" i="22"/>
  <c r="AH73" i="22"/>
  <c r="AG73" i="22"/>
  <c r="AF73" i="22"/>
  <c r="W73" i="22" a="1"/>
  <c r="W73" i="22"/>
  <c r="U73" i="22"/>
  <c r="S73" i="22"/>
  <c r="Q73" i="22"/>
  <c r="O73" i="22"/>
  <c r="H73" i="7" s="1"/>
  <c r="M73" i="22"/>
  <c r="H55" i="7" s="1"/>
  <c r="K73" i="22"/>
  <c r="H37" i="7" s="1"/>
  <c r="I73" i="22"/>
  <c r="H19" i="7" s="1"/>
  <c r="BA72" i="22"/>
  <c r="AZ72" i="22"/>
  <c r="AY72" i="22"/>
  <c r="AX72" i="22"/>
  <c r="AU72" i="22"/>
  <c r="AT72" i="22"/>
  <c r="AS72" i="22"/>
  <c r="AR72" i="22"/>
  <c r="AO72" i="22"/>
  <c r="AN72" i="22"/>
  <c r="AM72" i="22"/>
  <c r="AL72" i="22"/>
  <c r="AI72" i="22"/>
  <c r="AH72" i="22"/>
  <c r="AG72" i="22"/>
  <c r="AF72" i="22"/>
  <c r="W72" i="22" a="1"/>
  <c r="W72" i="22"/>
  <c r="U72" i="22"/>
  <c r="S72" i="22"/>
  <c r="Q72" i="22"/>
  <c r="H107" i="7" s="1"/>
  <c r="O72" i="22"/>
  <c r="M72" i="22"/>
  <c r="H54" i="7" s="1"/>
  <c r="K72" i="22"/>
  <c r="H36" i="7" s="1"/>
  <c r="I72" i="22"/>
  <c r="H18" i="7" s="1"/>
  <c r="BA71" i="22"/>
  <c r="AZ71" i="22"/>
  <c r="AY71" i="22"/>
  <c r="AX71" i="22"/>
  <c r="AU71" i="22"/>
  <c r="AT71" i="22"/>
  <c r="AS71" i="22"/>
  <c r="AR71" i="22"/>
  <c r="AO71" i="22"/>
  <c r="AN71" i="22"/>
  <c r="AM71" i="22"/>
  <c r="AL71" i="22"/>
  <c r="AI71" i="22"/>
  <c r="AH71" i="22"/>
  <c r="AG71" i="22"/>
  <c r="AF71" i="22"/>
  <c r="W71" i="22" a="1"/>
  <c r="W71" i="22"/>
  <c r="U71" i="22"/>
  <c r="S71" i="22"/>
  <c r="Q71" i="22"/>
  <c r="H106" i="7" s="1"/>
  <c r="O71" i="22"/>
  <c r="H71" i="7" s="1"/>
  <c r="M71" i="22"/>
  <c r="H53" i="7" s="1"/>
  <c r="K71" i="22"/>
  <c r="H35" i="7" s="1"/>
  <c r="I71" i="22"/>
  <c r="H17" i="7" s="1"/>
  <c r="BA70" i="22"/>
  <c r="AZ70" i="22"/>
  <c r="AY70" i="22"/>
  <c r="AX70" i="22"/>
  <c r="AU70" i="22"/>
  <c r="AT70" i="22"/>
  <c r="AS70" i="22"/>
  <c r="AR70" i="22"/>
  <c r="AO70" i="22"/>
  <c r="AN70" i="22"/>
  <c r="AM70" i="22"/>
  <c r="AL70" i="22"/>
  <c r="AI70" i="22"/>
  <c r="AH70" i="22"/>
  <c r="AG70" i="22"/>
  <c r="AF70" i="22"/>
  <c r="W70" i="22" a="1"/>
  <c r="W70" i="22"/>
  <c r="U70" i="22"/>
  <c r="S70" i="22"/>
  <c r="Q70" i="22"/>
  <c r="H105" i="7" s="1"/>
  <c r="O70" i="22"/>
  <c r="H70" i="7" s="1"/>
  <c r="M70" i="22"/>
  <c r="H52" i="7" s="1"/>
  <c r="K70" i="22"/>
  <c r="H34" i="7" s="1"/>
  <c r="I70" i="22"/>
  <c r="H16" i="7" s="1"/>
  <c r="BA69" i="22"/>
  <c r="AZ69" i="22"/>
  <c r="AY69" i="22"/>
  <c r="AX69" i="22"/>
  <c r="AU69" i="22"/>
  <c r="AT69" i="22"/>
  <c r="AS69" i="22"/>
  <c r="AR69" i="22"/>
  <c r="AO69" i="22"/>
  <c r="AN69" i="22"/>
  <c r="AM69" i="22"/>
  <c r="AL69" i="22"/>
  <c r="AI69" i="22"/>
  <c r="AH69" i="22"/>
  <c r="AG69" i="22"/>
  <c r="AF69" i="22"/>
  <c r="W69" i="22" a="1"/>
  <c r="W69" i="22"/>
  <c r="U69" i="22"/>
  <c r="S69" i="22"/>
  <c r="BA68" i="22"/>
  <c r="AZ68" i="22"/>
  <c r="AY68" i="22"/>
  <c r="AX68" i="22"/>
  <c r="AU68" i="22"/>
  <c r="AT68" i="22"/>
  <c r="AS68" i="22"/>
  <c r="AR68" i="22"/>
  <c r="AO68" i="22"/>
  <c r="AN68" i="22"/>
  <c r="AM68" i="22"/>
  <c r="AL68" i="22"/>
  <c r="AI68" i="22"/>
  <c r="AH68" i="22"/>
  <c r="AG68" i="22"/>
  <c r="AF68" i="22"/>
  <c r="W68" i="22" a="1"/>
  <c r="W68" i="22"/>
  <c r="U68" i="22"/>
  <c r="S68" i="22"/>
  <c r="BA67" i="22"/>
  <c r="AZ67" i="22"/>
  <c r="AY67" i="22"/>
  <c r="AX67" i="22"/>
  <c r="AU67" i="22"/>
  <c r="AT67" i="22"/>
  <c r="AS67" i="22"/>
  <c r="AR67" i="22"/>
  <c r="AO67" i="22"/>
  <c r="AN67" i="22"/>
  <c r="AM67" i="22"/>
  <c r="AL67" i="22"/>
  <c r="AI67" i="22"/>
  <c r="AH67" i="22"/>
  <c r="AG67" i="22"/>
  <c r="AF67" i="22"/>
  <c r="W67" i="22" a="1"/>
  <c r="W67" i="22"/>
  <c r="U67" i="22"/>
  <c r="S67" i="22"/>
  <c r="BA66" i="22"/>
  <c r="AZ66" i="22"/>
  <c r="AY66" i="22"/>
  <c r="AX66" i="22"/>
  <c r="AU66" i="22"/>
  <c r="AT66" i="22"/>
  <c r="AS66" i="22"/>
  <c r="AR66" i="22"/>
  <c r="AO66" i="22"/>
  <c r="AN66" i="22"/>
  <c r="AM66" i="22"/>
  <c r="AL66" i="22"/>
  <c r="AI66" i="22"/>
  <c r="AH66" i="22"/>
  <c r="AG66" i="22"/>
  <c r="AF66" i="22"/>
  <c r="W66" i="22" a="1"/>
  <c r="W66" i="22"/>
  <c r="U66" i="22"/>
  <c r="S66" i="22"/>
  <c r="BA65" i="22"/>
  <c r="AZ65" i="22"/>
  <c r="AY65" i="22"/>
  <c r="AX65" i="22"/>
  <c r="AU65" i="22"/>
  <c r="AT65" i="22"/>
  <c r="AS65" i="22"/>
  <c r="AR65" i="22"/>
  <c r="AO65" i="22"/>
  <c r="AN65" i="22"/>
  <c r="AM65" i="22"/>
  <c r="AL65" i="22"/>
  <c r="AI65" i="22"/>
  <c r="AH65" i="22"/>
  <c r="AG65" i="22"/>
  <c r="AF65" i="22"/>
  <c r="W65" i="22" a="1"/>
  <c r="W65" i="22"/>
  <c r="U65" i="22"/>
  <c r="S65" i="22"/>
  <c r="BA64" i="22"/>
  <c r="AZ64" i="22"/>
  <c r="AY64" i="22"/>
  <c r="AX64" i="22"/>
  <c r="AU64" i="22"/>
  <c r="AT64" i="22"/>
  <c r="AS64" i="22"/>
  <c r="AR64" i="22"/>
  <c r="AO64" i="22"/>
  <c r="AN64" i="22"/>
  <c r="AM64" i="22"/>
  <c r="AL64" i="22"/>
  <c r="AI64" i="22"/>
  <c r="AH64" i="22"/>
  <c r="AG64" i="22"/>
  <c r="AF64" i="22"/>
  <c r="W64" i="22" a="1"/>
  <c r="W64" i="22"/>
  <c r="U64" i="22"/>
  <c r="S64" i="22"/>
  <c r="BA63" i="22"/>
  <c r="AZ63" i="22"/>
  <c r="AY63" i="22"/>
  <c r="AX63" i="22"/>
  <c r="AU63" i="22"/>
  <c r="AT63" i="22"/>
  <c r="AS63" i="22"/>
  <c r="AR63" i="22"/>
  <c r="AO63" i="22"/>
  <c r="AN63" i="22"/>
  <c r="AM63" i="22"/>
  <c r="AL63" i="22"/>
  <c r="AI63" i="22"/>
  <c r="AH63" i="22"/>
  <c r="AG63" i="22"/>
  <c r="AF63" i="22"/>
  <c r="W63" i="22" a="1"/>
  <c r="W63" i="22"/>
  <c r="U63" i="22"/>
  <c r="S63" i="22"/>
  <c r="BA62" i="22"/>
  <c r="AZ62" i="22"/>
  <c r="AY62" i="22"/>
  <c r="AX62" i="22"/>
  <c r="AU62" i="22"/>
  <c r="AT62" i="22"/>
  <c r="AS62" i="22"/>
  <c r="AR62" i="22"/>
  <c r="AO62" i="22"/>
  <c r="AN62" i="22"/>
  <c r="AM62" i="22"/>
  <c r="AL62" i="22"/>
  <c r="AI62" i="22"/>
  <c r="AH62" i="22"/>
  <c r="AG62" i="22"/>
  <c r="AF62" i="22"/>
  <c r="W62" i="22" a="1"/>
  <c r="W62" i="22"/>
  <c r="U62" i="22"/>
  <c r="S62" i="22"/>
  <c r="BA61" i="22"/>
  <c r="AZ61" i="22"/>
  <c r="AY61" i="22"/>
  <c r="AX61" i="22"/>
  <c r="AU61" i="22"/>
  <c r="AT61" i="22"/>
  <c r="AS61" i="22"/>
  <c r="AR61" i="22"/>
  <c r="AO61" i="22"/>
  <c r="AN61" i="22"/>
  <c r="AM61" i="22"/>
  <c r="AL61" i="22"/>
  <c r="AI61" i="22"/>
  <c r="AH61" i="22"/>
  <c r="AG61" i="22"/>
  <c r="AF61" i="22"/>
  <c r="W61" i="22" a="1"/>
  <c r="W61" i="22"/>
  <c r="U61" i="22"/>
  <c r="S61" i="22"/>
  <c r="BA60" i="22"/>
  <c r="AZ60" i="22"/>
  <c r="AY60" i="22"/>
  <c r="AX60" i="22"/>
  <c r="AU60" i="22"/>
  <c r="AT60" i="22"/>
  <c r="AS60" i="22"/>
  <c r="AR60" i="22"/>
  <c r="AO60" i="22"/>
  <c r="AN60" i="22"/>
  <c r="AM60" i="22"/>
  <c r="AL60" i="22"/>
  <c r="AI60" i="22"/>
  <c r="AH60" i="22"/>
  <c r="AG60" i="22"/>
  <c r="AF60" i="22"/>
  <c r="W60" i="22" a="1"/>
  <c r="W60" i="22"/>
  <c r="U60" i="22"/>
  <c r="S60" i="22"/>
  <c r="BA59" i="22"/>
  <c r="AZ59" i="22"/>
  <c r="AY59" i="22"/>
  <c r="AX59" i="22"/>
  <c r="AU59" i="22"/>
  <c r="AT59" i="22"/>
  <c r="AS59" i="22"/>
  <c r="AR59" i="22"/>
  <c r="AO59" i="22"/>
  <c r="AN59" i="22"/>
  <c r="AM59" i="22"/>
  <c r="AL59" i="22"/>
  <c r="AI59" i="22"/>
  <c r="AH59" i="22"/>
  <c r="AG59" i="22"/>
  <c r="AF59" i="22"/>
  <c r="W59" i="22" a="1"/>
  <c r="W59" i="22"/>
  <c r="U59" i="22"/>
  <c r="S59" i="22"/>
  <c r="BA58" i="22"/>
  <c r="AZ58" i="22"/>
  <c r="AY58" i="22"/>
  <c r="AX58" i="22"/>
  <c r="AU58" i="22"/>
  <c r="AT58" i="22"/>
  <c r="AS58" i="22"/>
  <c r="AR58" i="22"/>
  <c r="AO58" i="22"/>
  <c r="AN58" i="22"/>
  <c r="AM58" i="22"/>
  <c r="AL58" i="22"/>
  <c r="AI58" i="22"/>
  <c r="AH58" i="22"/>
  <c r="AG58" i="22"/>
  <c r="AF58" i="22"/>
  <c r="W58" i="22" a="1"/>
  <c r="W58" i="22"/>
  <c r="U58" i="22"/>
  <c r="S58" i="22"/>
  <c r="BA57" i="22"/>
  <c r="AZ57" i="22"/>
  <c r="AY57" i="22"/>
  <c r="AX57" i="22"/>
  <c r="AU57" i="22"/>
  <c r="AT57" i="22"/>
  <c r="AS57" i="22"/>
  <c r="AR57" i="22"/>
  <c r="AO57" i="22"/>
  <c r="AN57" i="22"/>
  <c r="AM57" i="22"/>
  <c r="AL57" i="22"/>
  <c r="AI57" i="22"/>
  <c r="AH57" i="22"/>
  <c r="AG57" i="22"/>
  <c r="AF57" i="22"/>
  <c r="W57" i="22" a="1"/>
  <c r="W57" i="22"/>
  <c r="U57" i="22"/>
  <c r="S57" i="22"/>
  <c r="BA56" i="22"/>
  <c r="AZ56" i="22"/>
  <c r="AY56" i="22"/>
  <c r="AX56" i="22"/>
  <c r="AU56" i="22"/>
  <c r="AT56" i="22"/>
  <c r="AS56" i="22"/>
  <c r="AR56" i="22"/>
  <c r="AO56" i="22"/>
  <c r="AN56" i="22"/>
  <c r="AM56" i="22"/>
  <c r="AL56" i="22"/>
  <c r="AI56" i="22"/>
  <c r="AH56" i="22"/>
  <c r="AG56" i="22"/>
  <c r="AF56" i="22"/>
  <c r="W56" i="22" a="1"/>
  <c r="W56" i="22"/>
  <c r="U56" i="22"/>
  <c r="S56" i="22"/>
  <c r="BA55" i="22"/>
  <c r="AZ55" i="22"/>
  <c r="AY55" i="22"/>
  <c r="AX55" i="22"/>
  <c r="AU55" i="22"/>
  <c r="AT55" i="22"/>
  <c r="AS55" i="22"/>
  <c r="AR55" i="22"/>
  <c r="AO55" i="22"/>
  <c r="AN55" i="22"/>
  <c r="AM55" i="22"/>
  <c r="AL55" i="22"/>
  <c r="AI55" i="22"/>
  <c r="AH55" i="22"/>
  <c r="AG55" i="22"/>
  <c r="AF55" i="22"/>
  <c r="W55" i="22" a="1"/>
  <c r="W55" i="22"/>
  <c r="U55" i="22"/>
  <c r="S55" i="22"/>
  <c r="BA54" i="22"/>
  <c r="AZ54" i="22"/>
  <c r="AY54" i="22"/>
  <c r="AX54" i="22"/>
  <c r="AU54" i="22"/>
  <c r="AT54" i="22"/>
  <c r="AS54" i="22"/>
  <c r="AR54" i="22"/>
  <c r="AO54" i="22"/>
  <c r="AN54" i="22"/>
  <c r="AM54" i="22"/>
  <c r="AL54" i="22"/>
  <c r="AI54" i="22"/>
  <c r="AH54" i="22"/>
  <c r="AG54" i="22"/>
  <c r="AF54" i="22"/>
  <c r="W54" i="22" a="1"/>
  <c r="W54" i="22"/>
  <c r="U54" i="22"/>
  <c r="S54" i="22"/>
  <c r="BA53" i="22"/>
  <c r="AZ53" i="22"/>
  <c r="AY53" i="22"/>
  <c r="AX53" i="22"/>
  <c r="AU53" i="22"/>
  <c r="AT53" i="22"/>
  <c r="AS53" i="22"/>
  <c r="AR53" i="22"/>
  <c r="AO53" i="22"/>
  <c r="AN53" i="22"/>
  <c r="AM53" i="22"/>
  <c r="AL53" i="22"/>
  <c r="AI53" i="22"/>
  <c r="AH53" i="22"/>
  <c r="AG53" i="22"/>
  <c r="AF53" i="22"/>
  <c r="W53" i="22" a="1"/>
  <c r="W53" i="22"/>
  <c r="U53" i="22"/>
  <c r="S53" i="22"/>
  <c r="BA52" i="22"/>
  <c r="AZ52" i="22"/>
  <c r="AY52" i="22"/>
  <c r="AX52" i="22"/>
  <c r="AU52" i="22"/>
  <c r="AT52" i="22"/>
  <c r="AS52" i="22"/>
  <c r="AR52" i="22"/>
  <c r="AO52" i="22"/>
  <c r="AN52" i="22"/>
  <c r="AM52" i="22"/>
  <c r="AL52" i="22"/>
  <c r="AI52" i="22"/>
  <c r="AH52" i="22"/>
  <c r="AG52" i="22"/>
  <c r="AF52" i="22"/>
  <c r="W52" i="22" a="1"/>
  <c r="W52" i="22"/>
  <c r="M52" i="22"/>
  <c r="H51" i="7" s="1"/>
  <c r="K52" i="22"/>
  <c r="H33" i="7" s="1"/>
  <c r="BA51" i="22"/>
  <c r="AZ51" i="22"/>
  <c r="AY51" i="22"/>
  <c r="AX51" i="22"/>
  <c r="AU51" i="22"/>
  <c r="AT51" i="22"/>
  <c r="AS51" i="22"/>
  <c r="AR51" i="22"/>
  <c r="AO51" i="22"/>
  <c r="AN51" i="22"/>
  <c r="AM51" i="22"/>
  <c r="AL51" i="22"/>
  <c r="AI51" i="22"/>
  <c r="AH51" i="22"/>
  <c r="AG51" i="22"/>
  <c r="AF51" i="22"/>
  <c r="W51" i="22" a="1"/>
  <c r="W51" i="22"/>
  <c r="M51" i="22"/>
  <c r="K51" i="22"/>
  <c r="H32" i="7" s="1"/>
  <c r="BA50" i="22"/>
  <c r="AZ50" i="22"/>
  <c r="AY50" i="22"/>
  <c r="AX50" i="22"/>
  <c r="AU50" i="22"/>
  <c r="AT50" i="22"/>
  <c r="AS50" i="22"/>
  <c r="AR50" i="22"/>
  <c r="AO50" i="22"/>
  <c r="AN50" i="22"/>
  <c r="AM50" i="22"/>
  <c r="AL50" i="22"/>
  <c r="AI50" i="22"/>
  <c r="AH50" i="22"/>
  <c r="AG50" i="22"/>
  <c r="AF50" i="22"/>
  <c r="W50" i="22" a="1"/>
  <c r="W50" i="22"/>
  <c r="M50" i="22"/>
  <c r="K50" i="22"/>
  <c r="H31" i="7" s="1"/>
  <c r="BA49" i="22"/>
  <c r="AZ49" i="22"/>
  <c r="AY49" i="22"/>
  <c r="AX49" i="22"/>
  <c r="AU49" i="22"/>
  <c r="AT49" i="22"/>
  <c r="AS49" i="22"/>
  <c r="AR49" i="22"/>
  <c r="AO49" i="22"/>
  <c r="AN49" i="22"/>
  <c r="AM49" i="22"/>
  <c r="AL49" i="22"/>
  <c r="AI49" i="22"/>
  <c r="AH49" i="22"/>
  <c r="AG49" i="22"/>
  <c r="AF49" i="22"/>
  <c r="W49" i="22" a="1"/>
  <c r="W49" i="22"/>
  <c r="M49" i="22"/>
  <c r="H48" i="7" s="1"/>
  <c r="K49" i="22"/>
  <c r="H30" i="7" s="1"/>
  <c r="BA48" i="22"/>
  <c r="AZ48" i="22"/>
  <c r="AY48" i="22"/>
  <c r="AX48" i="22"/>
  <c r="AU48" i="22"/>
  <c r="AT48" i="22"/>
  <c r="AS48" i="22"/>
  <c r="AR48" i="22"/>
  <c r="AO48" i="22"/>
  <c r="AN48" i="22"/>
  <c r="AM48" i="22"/>
  <c r="AL48" i="22"/>
  <c r="AI48" i="22"/>
  <c r="AH48" i="22"/>
  <c r="AG48" i="22"/>
  <c r="AF48" i="22"/>
  <c r="W48" i="22" a="1"/>
  <c r="W48" i="22"/>
  <c r="M48" i="22"/>
  <c r="H47" i="7" s="1"/>
  <c r="K48" i="22"/>
  <c r="BA47" i="22"/>
  <c r="AZ47" i="22"/>
  <c r="AY47" i="22"/>
  <c r="AX47" i="22"/>
  <c r="AU47" i="22"/>
  <c r="AT47" i="22"/>
  <c r="AS47" i="22"/>
  <c r="AR47" i="22"/>
  <c r="AO47" i="22"/>
  <c r="AN47" i="22"/>
  <c r="AM47" i="22"/>
  <c r="AL47" i="22"/>
  <c r="AI47" i="22"/>
  <c r="AH47" i="22"/>
  <c r="AG47" i="22"/>
  <c r="AF47" i="22"/>
  <c r="W47" i="22" a="1"/>
  <c r="W47" i="22"/>
  <c r="M47" i="22"/>
  <c r="H46" i="7" s="1"/>
  <c r="BA46" i="22"/>
  <c r="AZ46" i="22"/>
  <c r="AY46" i="22"/>
  <c r="AX46" i="22"/>
  <c r="AU46" i="22"/>
  <c r="AT46" i="22"/>
  <c r="AS46" i="22"/>
  <c r="AR46" i="22"/>
  <c r="AO46" i="22"/>
  <c r="AN46" i="22"/>
  <c r="AM46" i="22"/>
  <c r="AL46" i="22"/>
  <c r="AI46" i="22"/>
  <c r="AH46" i="22"/>
  <c r="AG46" i="22"/>
  <c r="AF46" i="22"/>
  <c r="W46" i="22" a="1"/>
  <c r="W46" i="22"/>
  <c r="M46" i="22"/>
  <c r="BA45" i="22"/>
  <c r="AZ45" i="22"/>
  <c r="AY45" i="22"/>
  <c r="AX45" i="22"/>
  <c r="AU45" i="22"/>
  <c r="AT45" i="22"/>
  <c r="AS45" i="22"/>
  <c r="AR45" i="22"/>
  <c r="AO45" i="22"/>
  <c r="AN45" i="22"/>
  <c r="AM45" i="22"/>
  <c r="AL45" i="22"/>
  <c r="AI45" i="22"/>
  <c r="AH45" i="22"/>
  <c r="AG45" i="22"/>
  <c r="AF45" i="22"/>
  <c r="W45" i="22" a="1"/>
  <c r="W45" i="22"/>
  <c r="M45" i="22"/>
  <c r="BA44" i="22"/>
  <c r="AZ44" i="22"/>
  <c r="AY44" i="22"/>
  <c r="AX44" i="22"/>
  <c r="AU44" i="22"/>
  <c r="AT44" i="22"/>
  <c r="AS44" i="22"/>
  <c r="AR44" i="22"/>
  <c r="AO44" i="22"/>
  <c r="AN44" i="22"/>
  <c r="AM44" i="22"/>
  <c r="AL44" i="22"/>
  <c r="AI44" i="22"/>
  <c r="AH44" i="22"/>
  <c r="AG44" i="22"/>
  <c r="AF44" i="22"/>
  <c r="W44" i="22" a="1"/>
  <c r="W44" i="22"/>
  <c r="M44" i="22"/>
  <c r="H43" i="7" s="1"/>
  <c r="BA43" i="22"/>
  <c r="AZ43" i="22"/>
  <c r="AY43" i="22"/>
  <c r="AX43" i="22"/>
  <c r="AU43" i="22"/>
  <c r="AT43" i="22"/>
  <c r="AS43" i="22"/>
  <c r="AR43" i="22"/>
  <c r="AO43" i="22"/>
  <c r="AN43" i="22"/>
  <c r="AM43" i="22"/>
  <c r="AL43" i="22"/>
  <c r="AI43" i="22"/>
  <c r="AH43" i="22"/>
  <c r="AG43" i="22"/>
  <c r="AF43" i="22"/>
  <c r="W43" i="22" a="1"/>
  <c r="W43" i="22"/>
  <c r="M43" i="22"/>
  <c r="X43" i="22" s="1"/>
  <c r="BA42" i="22"/>
  <c r="AZ42" i="22"/>
  <c r="AY42" i="22"/>
  <c r="AX42" i="22"/>
  <c r="AU42" i="22"/>
  <c r="AT42" i="22"/>
  <c r="AS42" i="22"/>
  <c r="AR42" i="22"/>
  <c r="AO42" i="22"/>
  <c r="AN42" i="22"/>
  <c r="AM42" i="22"/>
  <c r="AL42" i="22"/>
  <c r="AI42" i="22"/>
  <c r="AH42" i="22"/>
  <c r="AG42" i="22"/>
  <c r="AF42" i="22"/>
  <c r="W42" i="22" a="1"/>
  <c r="W42" i="22"/>
  <c r="M42" i="22"/>
  <c r="H41" i="7" s="1"/>
  <c r="BA41" i="22"/>
  <c r="AZ41" i="22"/>
  <c r="AY41" i="22"/>
  <c r="AX41" i="22"/>
  <c r="AU41" i="22"/>
  <c r="AT41" i="22"/>
  <c r="AS41" i="22"/>
  <c r="AR41" i="22"/>
  <c r="AO41" i="22"/>
  <c r="AN41" i="22"/>
  <c r="AM41" i="22"/>
  <c r="AL41" i="22"/>
  <c r="AI41" i="22"/>
  <c r="AH41" i="22"/>
  <c r="AG41" i="22"/>
  <c r="AF41" i="22"/>
  <c r="W41" i="22" a="1"/>
  <c r="W41" i="22"/>
  <c r="K41" i="22"/>
  <c r="X41" i="22" s="1"/>
  <c r="BA40" i="22"/>
  <c r="AZ40" i="22"/>
  <c r="AY40" i="22"/>
  <c r="AX40" i="22"/>
  <c r="AU40" i="22"/>
  <c r="AT40" i="22"/>
  <c r="AS40" i="22"/>
  <c r="AR40" i="22"/>
  <c r="AO40" i="22"/>
  <c r="AN40" i="22"/>
  <c r="AM40" i="22"/>
  <c r="AL40" i="22"/>
  <c r="AI40" i="22"/>
  <c r="AH40" i="22"/>
  <c r="AG40" i="22"/>
  <c r="AF40" i="22"/>
  <c r="W40" i="22" a="1"/>
  <c r="W40" i="22"/>
  <c r="K40" i="22"/>
  <c r="X40" i="22" s="1"/>
  <c r="BA39" i="22"/>
  <c r="AZ39" i="22"/>
  <c r="AY39" i="22"/>
  <c r="AX39" i="22"/>
  <c r="AU39" i="22"/>
  <c r="AT39" i="22"/>
  <c r="AS39" i="22"/>
  <c r="AR39" i="22"/>
  <c r="AO39" i="22"/>
  <c r="AN39" i="22"/>
  <c r="AM39" i="22"/>
  <c r="AL39" i="22"/>
  <c r="AI39" i="22"/>
  <c r="AH39" i="22"/>
  <c r="AG39" i="22"/>
  <c r="AF39" i="22"/>
  <c r="W39" i="22" a="1"/>
  <c r="W39" i="22"/>
  <c r="K39" i="22"/>
  <c r="H26" i="7" s="1"/>
  <c r="BA38" i="22"/>
  <c r="AZ38" i="22"/>
  <c r="AY38" i="22"/>
  <c r="AX38" i="22"/>
  <c r="AU38" i="22"/>
  <c r="AT38" i="22"/>
  <c r="AS38" i="22"/>
  <c r="AR38" i="22"/>
  <c r="AO38" i="22"/>
  <c r="AN38" i="22"/>
  <c r="AM38" i="22"/>
  <c r="AL38" i="22"/>
  <c r="AI38" i="22"/>
  <c r="AH38" i="22"/>
  <c r="AG38" i="22"/>
  <c r="AF38" i="22"/>
  <c r="W38" i="22" a="1"/>
  <c r="W38" i="22"/>
  <c r="K38" i="22"/>
  <c r="AC38" i="22" s="1"/>
  <c r="BA37" i="22"/>
  <c r="AZ37" i="22"/>
  <c r="AY37" i="22"/>
  <c r="AX37" i="22"/>
  <c r="AU37" i="22"/>
  <c r="AT37" i="22"/>
  <c r="AS37" i="22"/>
  <c r="AR37" i="22"/>
  <c r="AO37" i="22"/>
  <c r="AN37" i="22"/>
  <c r="AM37" i="22"/>
  <c r="AL37" i="22"/>
  <c r="AI37" i="22"/>
  <c r="AH37" i="22"/>
  <c r="AG37" i="22"/>
  <c r="AF37" i="22"/>
  <c r="W37" i="22" a="1"/>
  <c r="W37" i="22"/>
  <c r="K37" i="22"/>
  <c r="X37" i="22" s="1"/>
  <c r="BA36" i="22"/>
  <c r="AZ36" i="22"/>
  <c r="AY36" i="22"/>
  <c r="AX36" i="22"/>
  <c r="AU36" i="22"/>
  <c r="AT36" i="22"/>
  <c r="AS36" i="22"/>
  <c r="AR36" i="22"/>
  <c r="AO36" i="22"/>
  <c r="AN36" i="22"/>
  <c r="AM36" i="22"/>
  <c r="AL36" i="22"/>
  <c r="AI36" i="22"/>
  <c r="AH36" i="22"/>
  <c r="AG36" i="22"/>
  <c r="AF36" i="22"/>
  <c r="W36" i="22" a="1"/>
  <c r="W36" i="22"/>
  <c r="K36" i="22"/>
  <c r="X36" i="22" s="1"/>
  <c r="BA35" i="22"/>
  <c r="AZ35" i="22"/>
  <c r="AY35" i="22"/>
  <c r="AX35" i="22"/>
  <c r="AU35" i="22"/>
  <c r="AT35" i="22"/>
  <c r="AS35" i="22"/>
  <c r="AR35" i="22"/>
  <c r="AO35" i="22"/>
  <c r="AN35" i="22"/>
  <c r="AM35" i="22"/>
  <c r="AL35" i="22"/>
  <c r="AI35" i="22"/>
  <c r="AH35" i="22"/>
  <c r="AG35" i="22"/>
  <c r="AF35" i="22"/>
  <c r="W35" i="22" a="1"/>
  <c r="W35" i="22"/>
  <c r="O35" i="22"/>
  <c r="H69" i="7" s="1"/>
  <c r="BA34" i="22"/>
  <c r="AZ34" i="22"/>
  <c r="AY34" i="22"/>
  <c r="AX34" i="22"/>
  <c r="AU34" i="22"/>
  <c r="AT34" i="22"/>
  <c r="AS34" i="22"/>
  <c r="AR34" i="22"/>
  <c r="AO34" i="22"/>
  <c r="AN34" i="22"/>
  <c r="AM34" i="22"/>
  <c r="AL34" i="22"/>
  <c r="AI34" i="22"/>
  <c r="AH34" i="22"/>
  <c r="AG34" i="22"/>
  <c r="AF34" i="22"/>
  <c r="W34" i="22" a="1"/>
  <c r="W34" i="22"/>
  <c r="O34" i="22"/>
  <c r="H68" i="7" s="1"/>
  <c r="BA33" i="22"/>
  <c r="AZ33" i="22"/>
  <c r="AY33" i="22"/>
  <c r="AX33" i="22"/>
  <c r="AU33" i="22"/>
  <c r="AT33" i="22"/>
  <c r="AS33" i="22"/>
  <c r="AR33" i="22"/>
  <c r="AO33" i="22"/>
  <c r="AN33" i="22"/>
  <c r="AM33" i="22"/>
  <c r="AL33" i="22"/>
  <c r="AI33" i="22"/>
  <c r="AH33" i="22"/>
  <c r="AG33" i="22"/>
  <c r="AF33" i="22"/>
  <c r="W33" i="22" a="1"/>
  <c r="W33" i="22"/>
  <c r="O33" i="22"/>
  <c r="H67" i="7" s="1"/>
  <c r="BA32" i="22"/>
  <c r="AZ32" i="22"/>
  <c r="AY32" i="22"/>
  <c r="AX32" i="22"/>
  <c r="AU32" i="22"/>
  <c r="AT32" i="22"/>
  <c r="AS32" i="22"/>
  <c r="AR32" i="22"/>
  <c r="AO32" i="22"/>
  <c r="AN32" i="22"/>
  <c r="AM32" i="22"/>
  <c r="AL32" i="22"/>
  <c r="AI32" i="22"/>
  <c r="AH32" i="22"/>
  <c r="AG32" i="22"/>
  <c r="AF32" i="22"/>
  <c r="W32" i="22" a="1"/>
  <c r="W32" i="22"/>
  <c r="O32" i="22"/>
  <c r="H66" i="7" s="1"/>
  <c r="BA31" i="22"/>
  <c r="AZ31" i="22"/>
  <c r="AY31" i="22"/>
  <c r="AX31" i="22"/>
  <c r="AU31" i="22"/>
  <c r="AT31" i="22"/>
  <c r="AS31" i="22"/>
  <c r="AR31" i="22"/>
  <c r="AO31" i="22"/>
  <c r="AN31" i="22"/>
  <c r="AM31" i="22"/>
  <c r="AL31" i="22"/>
  <c r="AI31" i="22"/>
  <c r="AH31" i="22"/>
  <c r="AG31" i="22"/>
  <c r="AF31" i="22"/>
  <c r="W31" i="22" a="1"/>
  <c r="W31" i="22"/>
  <c r="O31" i="22"/>
  <c r="AC31" i="22" s="1"/>
  <c r="BA30" i="22"/>
  <c r="AZ30" i="22"/>
  <c r="AY30" i="22"/>
  <c r="AX30" i="22"/>
  <c r="AU30" i="22"/>
  <c r="AT30" i="22"/>
  <c r="AS30" i="22"/>
  <c r="AR30" i="22"/>
  <c r="AO30" i="22"/>
  <c r="AN30" i="22"/>
  <c r="AM30" i="22"/>
  <c r="AL30" i="22"/>
  <c r="AI30" i="22"/>
  <c r="AH30" i="22"/>
  <c r="AG30" i="22"/>
  <c r="AF30" i="22"/>
  <c r="W30" i="22" a="1"/>
  <c r="W30" i="22"/>
  <c r="O30" i="22"/>
  <c r="AC29" i="22" s="1"/>
  <c r="BA29" i="22"/>
  <c r="AZ29" i="22"/>
  <c r="AY29" i="22"/>
  <c r="AX29" i="22"/>
  <c r="AU29" i="22"/>
  <c r="AT29" i="22"/>
  <c r="AS29" i="22"/>
  <c r="AR29" i="22"/>
  <c r="AO29" i="22"/>
  <c r="AN29" i="22"/>
  <c r="AM29" i="22"/>
  <c r="AL29" i="22"/>
  <c r="AI29" i="22"/>
  <c r="AH29" i="22"/>
  <c r="AG29" i="22"/>
  <c r="AF29" i="22"/>
  <c r="W29" i="22" a="1"/>
  <c r="W29" i="22"/>
  <c r="O29" i="22"/>
  <c r="X29" i="22" s="1"/>
  <c r="BA28" i="22"/>
  <c r="AZ28" i="22"/>
  <c r="AY28" i="22"/>
  <c r="AX28" i="22"/>
  <c r="AU28" i="22"/>
  <c r="AT28" i="22"/>
  <c r="AS28" i="22"/>
  <c r="AR28" i="22"/>
  <c r="AO28" i="22"/>
  <c r="AN28" i="22"/>
  <c r="AM28" i="22"/>
  <c r="AL28" i="22"/>
  <c r="AI28" i="22"/>
  <c r="AH28" i="22"/>
  <c r="AG28" i="22"/>
  <c r="AF28" i="22"/>
  <c r="W28" i="22" a="1"/>
  <c r="W28" i="22"/>
  <c r="O28" i="22"/>
  <c r="X28" i="22" s="1"/>
  <c r="BA27" i="22"/>
  <c r="AZ27" i="22"/>
  <c r="AY27" i="22"/>
  <c r="AX27" i="22"/>
  <c r="AU27" i="22"/>
  <c r="AT27" i="22"/>
  <c r="AS27" i="22"/>
  <c r="AR27" i="22"/>
  <c r="AO27" i="22"/>
  <c r="AN27" i="22"/>
  <c r="AM27" i="22"/>
  <c r="AL27" i="22"/>
  <c r="AI27" i="22"/>
  <c r="AH27" i="22"/>
  <c r="AG27" i="22"/>
  <c r="AF27" i="22"/>
  <c r="W27" i="22" a="1"/>
  <c r="W27" i="22"/>
  <c r="O27" i="22"/>
  <c r="H61" i="7" s="1"/>
  <c r="BA26" i="22"/>
  <c r="AZ26" i="22"/>
  <c r="AY26" i="22"/>
  <c r="AX26" i="22"/>
  <c r="AU26" i="22"/>
  <c r="AT26" i="22"/>
  <c r="AS26" i="22"/>
  <c r="AR26" i="22"/>
  <c r="AO26" i="22"/>
  <c r="AN26" i="22"/>
  <c r="AM26" i="22"/>
  <c r="AL26" i="22"/>
  <c r="AI26" i="22"/>
  <c r="AH26" i="22"/>
  <c r="AG26" i="22"/>
  <c r="AF26" i="22"/>
  <c r="W26" i="22" a="1"/>
  <c r="W26" i="22"/>
  <c r="O26" i="22"/>
  <c r="AC25" i="22" s="1"/>
  <c r="BA25" i="22"/>
  <c r="AZ25" i="22"/>
  <c r="AY25" i="22"/>
  <c r="AX25" i="22"/>
  <c r="AU25" i="22"/>
  <c r="AT25" i="22"/>
  <c r="AS25" i="22"/>
  <c r="AR25" i="22"/>
  <c r="AO25" i="22"/>
  <c r="AN25" i="22"/>
  <c r="AM25" i="22"/>
  <c r="AL25" i="22"/>
  <c r="AI25" i="22"/>
  <c r="AH25" i="22"/>
  <c r="AG25" i="22"/>
  <c r="AF25" i="22"/>
  <c r="W25" i="22" a="1"/>
  <c r="W25" i="22"/>
  <c r="O25" i="22"/>
  <c r="H59" i="7" s="1"/>
  <c r="BA24" i="22"/>
  <c r="AZ24" i="22"/>
  <c r="AY24" i="22"/>
  <c r="AX24" i="22"/>
  <c r="AU24" i="22"/>
  <c r="AT24" i="22"/>
  <c r="AS24" i="22"/>
  <c r="AR24" i="22"/>
  <c r="AO24" i="22"/>
  <c r="AN24" i="22"/>
  <c r="AM24" i="22"/>
  <c r="AL24" i="22"/>
  <c r="AI24" i="22"/>
  <c r="AH24" i="22"/>
  <c r="AG24" i="22"/>
  <c r="AF24" i="22"/>
  <c r="W24" i="22" a="1"/>
  <c r="W24" i="22"/>
  <c r="Q24" i="22"/>
  <c r="H104" i="7" s="1"/>
  <c r="I24" i="22"/>
  <c r="BA23" i="22"/>
  <c r="AZ23" i="22"/>
  <c r="AY23" i="22"/>
  <c r="AX23" i="22"/>
  <c r="AU23" i="22"/>
  <c r="AT23" i="22"/>
  <c r="AS23" i="22"/>
  <c r="AR23" i="22"/>
  <c r="AO23" i="22"/>
  <c r="AN23" i="22"/>
  <c r="AM23" i="22"/>
  <c r="AL23" i="22"/>
  <c r="AI23" i="22"/>
  <c r="AH23" i="22"/>
  <c r="AG23" i="22"/>
  <c r="AF23" i="22"/>
  <c r="W23" i="22" a="1"/>
  <c r="W23" i="22"/>
  <c r="Q23" i="22"/>
  <c r="I23" i="22"/>
  <c r="BA22" i="22"/>
  <c r="AZ22" i="22"/>
  <c r="AY22" i="22"/>
  <c r="AX22" i="22"/>
  <c r="AU22" i="22"/>
  <c r="AT22" i="22"/>
  <c r="AS22" i="22"/>
  <c r="AR22" i="22"/>
  <c r="AO22" i="22"/>
  <c r="AN22" i="22"/>
  <c r="AM22" i="22"/>
  <c r="AL22" i="22"/>
  <c r="AI22" i="22"/>
  <c r="AH22" i="22"/>
  <c r="AG22" i="22"/>
  <c r="AF22" i="22"/>
  <c r="W22" i="22" a="1"/>
  <c r="W22" i="22"/>
  <c r="Q22" i="22"/>
  <c r="H102" i="7" s="1"/>
  <c r="I22" i="22"/>
  <c r="BA21" i="22"/>
  <c r="AZ21" i="22"/>
  <c r="AY21" i="22"/>
  <c r="AX21" i="22"/>
  <c r="AU21" i="22"/>
  <c r="AT21" i="22"/>
  <c r="AS21" i="22"/>
  <c r="AR21" i="22"/>
  <c r="AO21" i="22"/>
  <c r="AN21" i="22"/>
  <c r="AM21" i="22"/>
  <c r="AL21" i="22"/>
  <c r="AI21" i="22"/>
  <c r="AH21" i="22"/>
  <c r="AG21" i="22"/>
  <c r="AF21" i="22"/>
  <c r="W21" i="22" a="1"/>
  <c r="W21" i="22"/>
  <c r="Q21" i="22"/>
  <c r="H101" i="7" s="1"/>
  <c r="I21" i="22"/>
  <c r="BA20" i="22"/>
  <c r="AZ20" i="22"/>
  <c r="AY20" i="22"/>
  <c r="AX20" i="22"/>
  <c r="AU20" i="22"/>
  <c r="AT20" i="22"/>
  <c r="AS20" i="22"/>
  <c r="AR20" i="22"/>
  <c r="AO20" i="22"/>
  <c r="AN20" i="22"/>
  <c r="AM20" i="22"/>
  <c r="AL20" i="22"/>
  <c r="AI20" i="22"/>
  <c r="AH20" i="22"/>
  <c r="AG20" i="22"/>
  <c r="AF20" i="22"/>
  <c r="W20" i="22" a="1"/>
  <c r="W20" i="22"/>
  <c r="Q20" i="22"/>
  <c r="H100" i="7" s="1"/>
  <c r="I20" i="22"/>
  <c r="H11" i="7" s="1"/>
  <c r="BA19" i="22"/>
  <c r="AZ19" i="22"/>
  <c r="AY19" i="22"/>
  <c r="AX19" i="22"/>
  <c r="AU19" i="22"/>
  <c r="AT19" i="22"/>
  <c r="AS19" i="22"/>
  <c r="AR19" i="22"/>
  <c r="AO19" i="22"/>
  <c r="AN19" i="22"/>
  <c r="AM19" i="22"/>
  <c r="AL19" i="22"/>
  <c r="AI19" i="22"/>
  <c r="AH19" i="22"/>
  <c r="AG19" i="22"/>
  <c r="AF19" i="22"/>
  <c r="W19" i="22" a="1"/>
  <c r="W19" i="22"/>
  <c r="Q19" i="22"/>
  <c r="H99" i="7" s="1"/>
  <c r="I19" i="22"/>
  <c r="BA18" i="22"/>
  <c r="AZ18" i="22"/>
  <c r="AY18" i="22"/>
  <c r="AX18" i="22"/>
  <c r="AU18" i="22"/>
  <c r="AT18" i="22"/>
  <c r="AS18" i="22"/>
  <c r="AR18" i="22"/>
  <c r="AO18" i="22"/>
  <c r="AN18" i="22"/>
  <c r="AM18" i="22"/>
  <c r="AL18" i="22"/>
  <c r="AI18" i="22"/>
  <c r="AH18" i="22"/>
  <c r="AG18" i="22"/>
  <c r="AF18" i="22"/>
  <c r="W18" i="22" a="1"/>
  <c r="W18" i="22"/>
  <c r="Q18" i="22"/>
  <c r="I18" i="22"/>
  <c r="H9" i="7" s="1"/>
  <c r="BA17" i="22"/>
  <c r="AZ17" i="22"/>
  <c r="AY17" i="22"/>
  <c r="AX17" i="22"/>
  <c r="AU17" i="22"/>
  <c r="AT17" i="22"/>
  <c r="AS17" i="22"/>
  <c r="AR17" i="22"/>
  <c r="AI17" i="22"/>
  <c r="AH17" i="22"/>
  <c r="AG17" i="22"/>
  <c r="AF17" i="22"/>
  <c r="W17" i="22" a="1"/>
  <c r="W17" i="22"/>
  <c r="Q17" i="22"/>
  <c r="H97" i="7" s="1"/>
  <c r="I17" i="22"/>
  <c r="H8" i="7" s="1"/>
  <c r="BA16" i="22"/>
  <c r="AZ16" i="22"/>
  <c r="AY16" i="22"/>
  <c r="AX16" i="22"/>
  <c r="AU16" i="22"/>
  <c r="AT16" i="22"/>
  <c r="AS16" i="22"/>
  <c r="AR16" i="22"/>
  <c r="AI16" i="22"/>
  <c r="AH16" i="22"/>
  <c r="AG16" i="22"/>
  <c r="AF16" i="22"/>
  <c r="W16" i="22" a="1"/>
  <c r="W16" i="22"/>
  <c r="Q16" i="22"/>
  <c r="H96" i="7" s="1"/>
  <c r="I16" i="22"/>
  <c r="BA15" i="22"/>
  <c r="AZ15" i="22"/>
  <c r="AY15" i="22"/>
  <c r="AX15" i="22"/>
  <c r="AU15" i="22"/>
  <c r="AT15" i="22"/>
  <c r="AS15" i="22"/>
  <c r="AR15" i="22"/>
  <c r="AI15" i="22"/>
  <c r="AH15" i="22"/>
  <c r="AG15" i="22"/>
  <c r="AF15" i="22"/>
  <c r="W15" i="22" a="1"/>
  <c r="W15" i="22"/>
  <c r="Q15" i="22"/>
  <c r="H95" i="7" s="1"/>
  <c r="I15" i="22"/>
  <c r="BA14" i="22"/>
  <c r="AZ14" i="22"/>
  <c r="AY14" i="22"/>
  <c r="AX14" i="22"/>
  <c r="AU14" i="22"/>
  <c r="AT14" i="22"/>
  <c r="AS14" i="22"/>
  <c r="AR14" i="22"/>
  <c r="AI14" i="22"/>
  <c r="AH14" i="22"/>
  <c r="AG14" i="22"/>
  <c r="AF14" i="22"/>
  <c r="W14" i="22" a="1"/>
  <c r="W14" i="22"/>
  <c r="I14" i="22"/>
  <c r="BA13" i="22"/>
  <c r="AZ13" i="22"/>
  <c r="AY13" i="22"/>
  <c r="AX13" i="22"/>
  <c r="AU13" i="22"/>
  <c r="AT13" i="22"/>
  <c r="AS13" i="22"/>
  <c r="AR13" i="22"/>
  <c r="AI13" i="22"/>
  <c r="AH13" i="22"/>
  <c r="AG13" i="22"/>
  <c r="AF13" i="22"/>
  <c r="W13" i="22" a="1"/>
  <c r="W13" i="22"/>
  <c r="Q13" i="22"/>
  <c r="I13" i="22"/>
  <c r="BA12" i="22"/>
  <c r="AZ12" i="22"/>
  <c r="AY12" i="22"/>
  <c r="AX12" i="22"/>
  <c r="AU12" i="22"/>
  <c r="AT12" i="22"/>
  <c r="AS12" i="22"/>
  <c r="AR12" i="22"/>
  <c r="AI12" i="22"/>
  <c r="AH12" i="22"/>
  <c r="AG12" i="22"/>
  <c r="AF12" i="22"/>
  <c r="W12" i="22" a="1"/>
  <c r="W12" i="22"/>
  <c r="Q12" i="22"/>
  <c r="H92" i="7" s="1"/>
  <c r="I12" i="22"/>
  <c r="BA11" i="22"/>
  <c r="AZ11" i="22"/>
  <c r="AY11" i="22"/>
  <c r="AX11" i="22"/>
  <c r="AU11" i="22"/>
  <c r="AT11" i="22"/>
  <c r="AS11" i="22"/>
  <c r="AR11" i="22"/>
  <c r="AI11" i="22"/>
  <c r="AH11" i="22"/>
  <c r="AG11" i="22"/>
  <c r="AF11" i="22"/>
  <c r="W11" i="22" a="1"/>
  <c r="W11" i="22"/>
  <c r="Q11" i="22"/>
  <c r="I11" i="22"/>
  <c r="H7" i="7" s="1"/>
  <c r="BA10" i="22"/>
  <c r="AZ10" i="22"/>
  <c r="AY10" i="22"/>
  <c r="AX10" i="22"/>
  <c r="AU10" i="22"/>
  <c r="AT10" i="22"/>
  <c r="AS10" i="22"/>
  <c r="AR10" i="22"/>
  <c r="AI10" i="22"/>
  <c r="AH10" i="22"/>
  <c r="AG10" i="22"/>
  <c r="AF10" i="22"/>
  <c r="W10" i="22" a="1"/>
  <c r="W10" i="22"/>
  <c r="Q10" i="22"/>
  <c r="I10" i="22"/>
  <c r="H6" i="7" s="1"/>
  <c r="BA9" i="22"/>
  <c r="AZ9" i="22"/>
  <c r="AY9" i="22"/>
  <c r="AX9" i="22"/>
  <c r="AU9" i="22"/>
  <c r="AT9" i="22"/>
  <c r="AS9" i="22"/>
  <c r="AR9" i="22"/>
  <c r="AI9" i="22"/>
  <c r="AH9" i="22"/>
  <c r="AG9" i="22"/>
  <c r="AF9" i="22"/>
  <c r="W9" i="22" a="1"/>
  <c r="W9" i="22"/>
  <c r="Q9" i="22"/>
  <c r="H89" i="7" s="1"/>
  <c r="I9" i="22"/>
  <c r="BA8" i="22"/>
  <c r="AZ8" i="22"/>
  <c r="AY8" i="22"/>
  <c r="AX8" i="22"/>
  <c r="AU8" i="22"/>
  <c r="AT8" i="22"/>
  <c r="AS8" i="22"/>
  <c r="AR8" i="22"/>
  <c r="AI8" i="22"/>
  <c r="AH8" i="22"/>
  <c r="AG8" i="22"/>
  <c r="AF8" i="22"/>
  <c r="W8" i="22" a="1"/>
  <c r="W8" i="22"/>
  <c r="Q8" i="22"/>
  <c r="H88" i="7" s="1"/>
  <c r="I8" i="22"/>
  <c r="H4" i="7" s="1"/>
  <c r="BA7" i="22"/>
  <c r="AZ7" i="22"/>
  <c r="AY7" i="22"/>
  <c r="AX7" i="22"/>
  <c r="AU7" i="22"/>
  <c r="AT7" i="22"/>
  <c r="AS7" i="22"/>
  <c r="AR7" i="22"/>
  <c r="AI7" i="22"/>
  <c r="AH7" i="22"/>
  <c r="AG7" i="22"/>
  <c r="AF7" i="22"/>
  <c r="W7" i="22" a="1"/>
  <c r="W7" i="22"/>
  <c r="Q7" i="22"/>
  <c r="H87" i="7" s="1"/>
  <c r="I7" i="22"/>
  <c r="H3" i="7" s="1"/>
  <c r="AW6" i="22" a="1"/>
  <c r="AW6" i="22" s="1"/>
  <c r="AQ6" i="22" a="1"/>
  <c r="AQ6" i="22" s="1"/>
  <c r="AU6" i="22" s="1"/>
  <c r="AK6" i="22" a="1"/>
  <c r="AM9" i="22" s="1"/>
  <c r="AE6" i="22" a="1"/>
  <c r="AE6" i="22" s="1"/>
  <c r="AI6" i="22" s="1"/>
  <c r="W6" i="22" a="1"/>
  <c r="W6" i="22"/>
  <c r="Q6" i="22"/>
  <c r="H86" i="7" s="1"/>
  <c r="I6" i="22"/>
  <c r="H2" i="7" s="1"/>
  <c r="I20" i="21"/>
  <c r="G11" i="7" s="1"/>
  <c r="W21" i="21" a="1"/>
  <c r="W21" i="21"/>
  <c r="Q21" i="21"/>
  <c r="I21" i="21"/>
  <c r="G12" i="7" s="1"/>
  <c r="R86" i="21"/>
  <c r="P86" i="21"/>
  <c r="H86" i="21"/>
  <c r="W81" i="21"/>
  <c r="U81" i="21"/>
  <c r="S81" i="21"/>
  <c r="Q81" i="21"/>
  <c r="G116" i="7" s="1"/>
  <c r="O81" i="21"/>
  <c r="M81" i="21"/>
  <c r="K81" i="21"/>
  <c r="I81" i="21"/>
  <c r="W80" i="21"/>
  <c r="U80" i="21"/>
  <c r="S80" i="21"/>
  <c r="Q80" i="21"/>
  <c r="G115" i="7" s="1"/>
  <c r="O80" i="21"/>
  <c r="M80" i="21"/>
  <c r="K80" i="21"/>
  <c r="I80" i="21"/>
  <c r="W79" i="21"/>
  <c r="U79" i="21"/>
  <c r="S79" i="21"/>
  <c r="Q79" i="21"/>
  <c r="O79" i="21"/>
  <c r="M79" i="21"/>
  <c r="K79" i="21"/>
  <c r="I79" i="21"/>
  <c r="W78" i="21"/>
  <c r="U78" i="21"/>
  <c r="S78" i="21"/>
  <c r="Q78" i="21"/>
  <c r="O78" i="21"/>
  <c r="M78" i="21"/>
  <c r="K78" i="21"/>
  <c r="I78" i="21"/>
  <c r="BA75" i="21"/>
  <c r="AZ75" i="21"/>
  <c r="AY75" i="21"/>
  <c r="AX75" i="21"/>
  <c r="AU75" i="21"/>
  <c r="AT75" i="21"/>
  <c r="AS75" i="21"/>
  <c r="AR75" i="21"/>
  <c r="AO75" i="21"/>
  <c r="AN75" i="21"/>
  <c r="AM75" i="21"/>
  <c r="AL75" i="21"/>
  <c r="AI75" i="21"/>
  <c r="AH75" i="21"/>
  <c r="AG75" i="21"/>
  <c r="AF75" i="21"/>
  <c r="W76" i="21" a="1"/>
  <c r="W76" i="21"/>
  <c r="U76" i="21"/>
  <c r="S76" i="21"/>
  <c r="Q76" i="21"/>
  <c r="O76" i="21"/>
  <c r="G76" i="7" s="1"/>
  <c r="M76" i="21"/>
  <c r="G58" i="7" s="1"/>
  <c r="K76" i="21"/>
  <c r="G40" i="7" s="1"/>
  <c r="I76" i="21"/>
  <c r="G22" i="7" s="1"/>
  <c r="BA74" i="21"/>
  <c r="AZ74" i="21"/>
  <c r="AY74" i="21"/>
  <c r="AX74" i="21"/>
  <c r="AU74" i="21"/>
  <c r="AT74" i="21"/>
  <c r="AS74" i="21"/>
  <c r="AR74" i="21"/>
  <c r="AO74" i="21"/>
  <c r="AN74" i="21"/>
  <c r="AM74" i="21"/>
  <c r="AL74" i="21"/>
  <c r="AI74" i="21"/>
  <c r="AH74" i="21"/>
  <c r="AG74" i="21"/>
  <c r="AF74" i="21"/>
  <c r="W75" i="21" a="1"/>
  <c r="W75" i="21"/>
  <c r="U75" i="21"/>
  <c r="S75" i="21"/>
  <c r="Q75" i="21"/>
  <c r="G110" i="7" s="1"/>
  <c r="O75" i="21"/>
  <c r="G75" i="7" s="1"/>
  <c r="M75" i="21"/>
  <c r="G57" i="7" s="1"/>
  <c r="K75" i="21"/>
  <c r="G39" i="7" s="1"/>
  <c r="I75" i="21"/>
  <c r="G21" i="7" s="1"/>
  <c r="BA73" i="21"/>
  <c r="AZ73" i="21"/>
  <c r="AY73" i="21"/>
  <c r="AX73" i="21"/>
  <c r="AU73" i="21"/>
  <c r="AT73" i="21"/>
  <c r="AS73" i="21"/>
  <c r="AR73" i="21"/>
  <c r="AO73" i="21"/>
  <c r="AN73" i="21"/>
  <c r="AM73" i="21"/>
  <c r="AL73" i="21"/>
  <c r="AI73" i="21"/>
  <c r="AH73" i="21"/>
  <c r="AG73" i="21"/>
  <c r="AF73" i="21"/>
  <c r="W74" i="21" a="1"/>
  <c r="W74" i="21"/>
  <c r="U74" i="21"/>
  <c r="S74" i="21"/>
  <c r="Q74" i="21"/>
  <c r="G109" i="7" s="1"/>
  <c r="O74" i="21"/>
  <c r="G74" i="7" s="1"/>
  <c r="M74" i="21"/>
  <c r="G56" i="7" s="1"/>
  <c r="K74" i="21"/>
  <c r="G38" i="7" s="1"/>
  <c r="I74" i="21"/>
  <c r="G20" i="7" s="1"/>
  <c r="BA72" i="21"/>
  <c r="AZ72" i="21"/>
  <c r="AY72" i="21"/>
  <c r="AX72" i="21"/>
  <c r="AU72" i="21"/>
  <c r="AT72" i="21"/>
  <c r="AS72" i="21"/>
  <c r="AR72" i="21"/>
  <c r="AO72" i="21"/>
  <c r="AN72" i="21"/>
  <c r="AM72" i="21"/>
  <c r="AL72" i="21"/>
  <c r="AI72" i="21"/>
  <c r="AH72" i="21"/>
  <c r="AG72" i="21"/>
  <c r="AF72" i="21"/>
  <c r="W73" i="21" a="1"/>
  <c r="W73" i="21"/>
  <c r="U73" i="21"/>
  <c r="S73" i="21"/>
  <c r="Q73" i="21"/>
  <c r="O73" i="21"/>
  <c r="G73" i="7" s="1"/>
  <c r="M73" i="21"/>
  <c r="G55" i="7" s="1"/>
  <c r="K73" i="21"/>
  <c r="G37" i="7" s="1"/>
  <c r="I73" i="21"/>
  <c r="G19" i="7" s="1"/>
  <c r="BA71" i="21"/>
  <c r="AZ71" i="21"/>
  <c r="AY71" i="21"/>
  <c r="AX71" i="21"/>
  <c r="AU71" i="21"/>
  <c r="AT71" i="21"/>
  <c r="AS71" i="21"/>
  <c r="AR71" i="21"/>
  <c r="AO71" i="21"/>
  <c r="AN71" i="21"/>
  <c r="AM71" i="21"/>
  <c r="AL71" i="21"/>
  <c r="AI71" i="21"/>
  <c r="AH71" i="21"/>
  <c r="AG71" i="21"/>
  <c r="AF71" i="21"/>
  <c r="W72" i="21" a="1"/>
  <c r="W72" i="21"/>
  <c r="U72" i="21"/>
  <c r="S72" i="21"/>
  <c r="Q72" i="21"/>
  <c r="G107" i="7" s="1"/>
  <c r="O72" i="21"/>
  <c r="G72" i="7" s="1"/>
  <c r="M72" i="21"/>
  <c r="G54" i="7" s="1"/>
  <c r="K72" i="21"/>
  <c r="G36" i="7" s="1"/>
  <c r="I72" i="21"/>
  <c r="G18" i="7" s="1"/>
  <c r="BA70" i="21"/>
  <c r="AZ70" i="21"/>
  <c r="AY70" i="21"/>
  <c r="AX70" i="21"/>
  <c r="AU70" i="21"/>
  <c r="AT70" i="21"/>
  <c r="AS70" i="21"/>
  <c r="AR70" i="21"/>
  <c r="AO70" i="21"/>
  <c r="AN70" i="21"/>
  <c r="AM70" i="21"/>
  <c r="AL70" i="21"/>
  <c r="AI70" i="21"/>
  <c r="AH70" i="21"/>
  <c r="AG70" i="21"/>
  <c r="AF70" i="21"/>
  <c r="W71" i="21" a="1"/>
  <c r="W71" i="21"/>
  <c r="U71" i="21"/>
  <c r="S71" i="21"/>
  <c r="Q71" i="21"/>
  <c r="G106" i="7" s="1"/>
  <c r="O71" i="21"/>
  <c r="G71" i="7" s="1"/>
  <c r="M71" i="21"/>
  <c r="G53" i="7" s="1"/>
  <c r="K71" i="21"/>
  <c r="G35" i="7" s="1"/>
  <c r="I71" i="21"/>
  <c r="G17" i="7" s="1"/>
  <c r="BA69" i="21"/>
  <c r="AZ69" i="21"/>
  <c r="AY69" i="21"/>
  <c r="AX69" i="21"/>
  <c r="AU69" i="21"/>
  <c r="AT69" i="21"/>
  <c r="AS69" i="21"/>
  <c r="AR69" i="21"/>
  <c r="AO69" i="21"/>
  <c r="AN69" i="21"/>
  <c r="AM69" i="21"/>
  <c r="AL69" i="21"/>
  <c r="AI69" i="21"/>
  <c r="AH69" i="21"/>
  <c r="AG69" i="21"/>
  <c r="AF69" i="21"/>
  <c r="W70" i="21" a="1"/>
  <c r="W70" i="21"/>
  <c r="U70" i="21"/>
  <c r="S70" i="21"/>
  <c r="Q70" i="21"/>
  <c r="G105" i="7" s="1"/>
  <c r="O70" i="21"/>
  <c r="G70" i="7" s="1"/>
  <c r="M70" i="21"/>
  <c r="G52" i="7" s="1"/>
  <c r="K70" i="21"/>
  <c r="G34" i="7" s="1"/>
  <c r="I70" i="21"/>
  <c r="G16" i="7" s="1"/>
  <c r="BA68" i="21"/>
  <c r="AZ68" i="21"/>
  <c r="AY68" i="21"/>
  <c r="AX68" i="21"/>
  <c r="AU68" i="21"/>
  <c r="AT68" i="21"/>
  <c r="AS68" i="21"/>
  <c r="AR68" i="21"/>
  <c r="AO68" i="21"/>
  <c r="AN68" i="21"/>
  <c r="AM68" i="21"/>
  <c r="AL68" i="21"/>
  <c r="AI68" i="21"/>
  <c r="AH68" i="21"/>
  <c r="AG68" i="21"/>
  <c r="AF68" i="21"/>
  <c r="W69" i="21" a="1"/>
  <c r="W69" i="21"/>
  <c r="U69" i="21"/>
  <c r="S69" i="21"/>
  <c r="BA67" i="21"/>
  <c r="AZ67" i="21"/>
  <c r="AY67" i="21"/>
  <c r="AX67" i="21"/>
  <c r="AU67" i="21"/>
  <c r="AT67" i="21"/>
  <c r="AS67" i="21"/>
  <c r="AR67" i="21"/>
  <c r="AO67" i="21"/>
  <c r="AN67" i="21"/>
  <c r="AM67" i="21"/>
  <c r="AL67" i="21"/>
  <c r="AI67" i="21"/>
  <c r="AH67" i="21"/>
  <c r="AG67" i="21"/>
  <c r="AF67" i="21"/>
  <c r="W68" i="21" a="1"/>
  <c r="W68" i="21"/>
  <c r="U68" i="21"/>
  <c r="S68" i="21"/>
  <c r="BA66" i="21"/>
  <c r="AZ66" i="21"/>
  <c r="AY66" i="21"/>
  <c r="AX66" i="21"/>
  <c r="AU66" i="21"/>
  <c r="AT66" i="21"/>
  <c r="AS66" i="21"/>
  <c r="AR66" i="21"/>
  <c r="AO66" i="21"/>
  <c r="AN66" i="21"/>
  <c r="AM66" i="21"/>
  <c r="AL66" i="21"/>
  <c r="AI66" i="21"/>
  <c r="AH66" i="21"/>
  <c r="AG66" i="21"/>
  <c r="AF66" i="21"/>
  <c r="W67" i="21" a="1"/>
  <c r="W67" i="21"/>
  <c r="U67" i="21"/>
  <c r="S67" i="21"/>
  <c r="BA65" i="21"/>
  <c r="AZ65" i="21"/>
  <c r="AY65" i="21"/>
  <c r="AX65" i="21"/>
  <c r="AU65" i="21"/>
  <c r="AT65" i="21"/>
  <c r="AS65" i="21"/>
  <c r="AR65" i="21"/>
  <c r="AO65" i="21"/>
  <c r="AN65" i="21"/>
  <c r="AM65" i="21"/>
  <c r="AL65" i="21"/>
  <c r="AI65" i="21"/>
  <c r="AH65" i="21"/>
  <c r="AG65" i="21"/>
  <c r="AF65" i="21"/>
  <c r="W66" i="21" a="1"/>
  <c r="W66" i="21"/>
  <c r="U66" i="21"/>
  <c r="S66" i="21"/>
  <c r="BA64" i="21"/>
  <c r="AZ64" i="21"/>
  <c r="AY64" i="21"/>
  <c r="AX64" i="21"/>
  <c r="AU64" i="21"/>
  <c r="AT64" i="21"/>
  <c r="AS64" i="21"/>
  <c r="AR64" i="21"/>
  <c r="AO64" i="21"/>
  <c r="AN64" i="21"/>
  <c r="AM64" i="21"/>
  <c r="AL64" i="21"/>
  <c r="AI64" i="21"/>
  <c r="AH64" i="21"/>
  <c r="AG64" i="21"/>
  <c r="AF64" i="21"/>
  <c r="W65" i="21" a="1"/>
  <c r="W65" i="21"/>
  <c r="U65" i="21"/>
  <c r="S65" i="21"/>
  <c r="BA63" i="21"/>
  <c r="AZ63" i="21"/>
  <c r="AY63" i="21"/>
  <c r="AX63" i="21"/>
  <c r="AU63" i="21"/>
  <c r="AT63" i="21"/>
  <c r="AS63" i="21"/>
  <c r="AR63" i="21"/>
  <c r="AO63" i="21"/>
  <c r="AN63" i="21"/>
  <c r="AM63" i="21"/>
  <c r="AL63" i="21"/>
  <c r="AI63" i="21"/>
  <c r="AH63" i="21"/>
  <c r="AG63" i="21"/>
  <c r="AF63" i="21"/>
  <c r="W64" i="21" a="1"/>
  <c r="W64" i="21"/>
  <c r="U64" i="21"/>
  <c r="S64" i="21"/>
  <c r="BA62" i="21"/>
  <c r="AZ62" i="21"/>
  <c r="AY62" i="21"/>
  <c r="AX62" i="21"/>
  <c r="AU62" i="21"/>
  <c r="AT62" i="21"/>
  <c r="AS62" i="21"/>
  <c r="AR62" i="21"/>
  <c r="AO62" i="21"/>
  <c r="AN62" i="21"/>
  <c r="AM62" i="21"/>
  <c r="AL62" i="21"/>
  <c r="AI62" i="21"/>
  <c r="AH62" i="21"/>
  <c r="AG62" i="21"/>
  <c r="AF62" i="21"/>
  <c r="W63" i="21" a="1"/>
  <c r="W63" i="21"/>
  <c r="U63" i="21"/>
  <c r="S63" i="21"/>
  <c r="BA61" i="21"/>
  <c r="AZ61" i="21"/>
  <c r="AY61" i="21"/>
  <c r="AX61" i="21"/>
  <c r="AU61" i="21"/>
  <c r="AT61" i="21"/>
  <c r="AS61" i="21"/>
  <c r="AR61" i="21"/>
  <c r="AO61" i="21"/>
  <c r="AN61" i="21"/>
  <c r="AM61" i="21"/>
  <c r="AL61" i="21"/>
  <c r="AI61" i="21"/>
  <c r="AH61" i="21"/>
  <c r="AG61" i="21"/>
  <c r="AF61" i="21"/>
  <c r="W62" i="21" a="1"/>
  <c r="W62" i="21"/>
  <c r="U62" i="21"/>
  <c r="S62" i="21"/>
  <c r="BA60" i="21"/>
  <c r="AZ60" i="21"/>
  <c r="AY60" i="21"/>
  <c r="AX60" i="21"/>
  <c r="AU60" i="21"/>
  <c r="AT60" i="21"/>
  <c r="AS60" i="21"/>
  <c r="AR60" i="21"/>
  <c r="AO60" i="21"/>
  <c r="AN60" i="21"/>
  <c r="AM60" i="21"/>
  <c r="AL60" i="21"/>
  <c r="AI60" i="21"/>
  <c r="AH60" i="21"/>
  <c r="AG60" i="21"/>
  <c r="AF60" i="21"/>
  <c r="W61" i="21" a="1"/>
  <c r="W61" i="21"/>
  <c r="U61" i="21"/>
  <c r="S61" i="21"/>
  <c r="BA59" i="21"/>
  <c r="AZ59" i="21"/>
  <c r="AY59" i="21"/>
  <c r="AX59" i="21"/>
  <c r="AU59" i="21"/>
  <c r="AT59" i="21"/>
  <c r="AS59" i="21"/>
  <c r="AR59" i="21"/>
  <c r="AO59" i="21"/>
  <c r="AN59" i="21"/>
  <c r="AM59" i="21"/>
  <c r="AL59" i="21"/>
  <c r="AI59" i="21"/>
  <c r="AH59" i="21"/>
  <c r="AG59" i="21"/>
  <c r="AF59" i="21"/>
  <c r="W60" i="21" a="1"/>
  <c r="W60" i="21"/>
  <c r="U60" i="21"/>
  <c r="S60" i="21"/>
  <c r="BA58" i="21"/>
  <c r="AZ58" i="21"/>
  <c r="AY58" i="21"/>
  <c r="AX58" i="21"/>
  <c r="AU58" i="21"/>
  <c r="AT58" i="21"/>
  <c r="AS58" i="21"/>
  <c r="AR58" i="21"/>
  <c r="AO58" i="21"/>
  <c r="AN58" i="21"/>
  <c r="AM58" i="21"/>
  <c r="AL58" i="21"/>
  <c r="AI58" i="21"/>
  <c r="AH58" i="21"/>
  <c r="AG58" i="21"/>
  <c r="AF58" i="21"/>
  <c r="W59" i="21" a="1"/>
  <c r="W59" i="21"/>
  <c r="U59" i="21"/>
  <c r="S59" i="21"/>
  <c r="BA57" i="21"/>
  <c r="AZ57" i="21"/>
  <c r="AY57" i="21"/>
  <c r="AX57" i="21"/>
  <c r="AU57" i="21"/>
  <c r="AT57" i="21"/>
  <c r="AS57" i="21"/>
  <c r="AR57" i="21"/>
  <c r="AO57" i="21"/>
  <c r="AN57" i="21"/>
  <c r="AM57" i="21"/>
  <c r="AL57" i="21"/>
  <c r="AI57" i="21"/>
  <c r="AH57" i="21"/>
  <c r="AG57" i="21"/>
  <c r="AF57" i="21"/>
  <c r="W58" i="21" a="1"/>
  <c r="W58" i="21"/>
  <c r="U58" i="21"/>
  <c r="S58" i="21"/>
  <c r="BA56" i="21"/>
  <c r="AZ56" i="21"/>
  <c r="AY56" i="21"/>
  <c r="AX56" i="21"/>
  <c r="AU56" i="21"/>
  <c r="AT56" i="21"/>
  <c r="AS56" i="21"/>
  <c r="AR56" i="21"/>
  <c r="AO56" i="21"/>
  <c r="AN56" i="21"/>
  <c r="AM56" i="21"/>
  <c r="AL56" i="21"/>
  <c r="AI56" i="21"/>
  <c r="AH56" i="21"/>
  <c r="AG56" i="21"/>
  <c r="AF56" i="21"/>
  <c r="W57" i="21" a="1"/>
  <c r="W57" i="21"/>
  <c r="U57" i="21"/>
  <c r="S57" i="21"/>
  <c r="BA55" i="21"/>
  <c r="AZ55" i="21"/>
  <c r="AY55" i="21"/>
  <c r="AX55" i="21"/>
  <c r="AU55" i="21"/>
  <c r="AT55" i="21"/>
  <c r="AS55" i="21"/>
  <c r="AR55" i="21"/>
  <c r="AO55" i="21"/>
  <c r="AN55" i="21"/>
  <c r="AM55" i="21"/>
  <c r="AL55" i="21"/>
  <c r="AI55" i="21"/>
  <c r="AH55" i="21"/>
  <c r="AG55" i="21"/>
  <c r="AF55" i="21"/>
  <c r="W56" i="21" a="1"/>
  <c r="W56" i="21"/>
  <c r="U56" i="21"/>
  <c r="S56" i="21"/>
  <c r="BA54" i="21"/>
  <c r="AZ54" i="21"/>
  <c r="AY54" i="21"/>
  <c r="AX54" i="21"/>
  <c r="AU54" i="21"/>
  <c r="AT54" i="21"/>
  <c r="AS54" i="21"/>
  <c r="AR54" i="21"/>
  <c r="AO54" i="21"/>
  <c r="AN54" i="21"/>
  <c r="AM54" i="21"/>
  <c r="AL54" i="21"/>
  <c r="AI54" i="21"/>
  <c r="AH54" i="21"/>
  <c r="AG54" i="21"/>
  <c r="AF54" i="21"/>
  <c r="W55" i="21" a="1"/>
  <c r="W55" i="21"/>
  <c r="U55" i="21"/>
  <c r="S55" i="21"/>
  <c r="BA53" i="21"/>
  <c r="AZ53" i="21"/>
  <c r="AY53" i="21"/>
  <c r="AX53" i="21"/>
  <c r="AU53" i="21"/>
  <c r="AT53" i="21"/>
  <c r="AS53" i="21"/>
  <c r="AR53" i="21"/>
  <c r="AO53" i="21"/>
  <c r="AN53" i="21"/>
  <c r="AM53" i="21"/>
  <c r="AL53" i="21"/>
  <c r="AI53" i="21"/>
  <c r="AH53" i="21"/>
  <c r="AG53" i="21"/>
  <c r="AF53" i="21"/>
  <c r="W54" i="21" a="1"/>
  <c r="W54" i="21"/>
  <c r="U54" i="21"/>
  <c r="S54" i="21"/>
  <c r="BA52" i="21"/>
  <c r="AZ52" i="21"/>
  <c r="AY52" i="21"/>
  <c r="AX52" i="21"/>
  <c r="AU52" i="21"/>
  <c r="AT52" i="21"/>
  <c r="AS52" i="21"/>
  <c r="AR52" i="21"/>
  <c r="AO52" i="21"/>
  <c r="AN52" i="21"/>
  <c r="AM52" i="21"/>
  <c r="AL52" i="21"/>
  <c r="AI52" i="21"/>
  <c r="AH52" i="21"/>
  <c r="AG52" i="21"/>
  <c r="AF52" i="21"/>
  <c r="W53" i="21" a="1"/>
  <c r="W53" i="21"/>
  <c r="U53" i="21"/>
  <c r="S53" i="21"/>
  <c r="BA51" i="21"/>
  <c r="AZ51" i="21"/>
  <c r="AY51" i="21"/>
  <c r="AX51" i="21"/>
  <c r="AU51" i="21"/>
  <c r="AT51" i="21"/>
  <c r="AS51" i="21"/>
  <c r="AR51" i="21"/>
  <c r="AO51" i="21"/>
  <c r="AN51" i="21"/>
  <c r="AM51" i="21"/>
  <c r="AL51" i="21"/>
  <c r="AI51" i="21"/>
  <c r="AH51" i="21"/>
  <c r="AG51" i="21"/>
  <c r="AF51" i="21"/>
  <c r="W52" i="21" a="1"/>
  <c r="W52" i="21"/>
  <c r="M52" i="21"/>
  <c r="G51" i="7" s="1"/>
  <c r="K52" i="21"/>
  <c r="BA50" i="21"/>
  <c r="AZ50" i="21"/>
  <c r="AY50" i="21"/>
  <c r="AX50" i="21"/>
  <c r="AU50" i="21"/>
  <c r="AT50" i="21"/>
  <c r="AS50" i="21"/>
  <c r="AR50" i="21"/>
  <c r="AO50" i="21"/>
  <c r="AN50" i="21"/>
  <c r="AM50" i="21"/>
  <c r="AL50" i="21"/>
  <c r="AI50" i="21"/>
  <c r="AH50" i="21"/>
  <c r="AG50" i="21"/>
  <c r="AF50" i="21"/>
  <c r="W51" i="21" a="1"/>
  <c r="W51" i="21"/>
  <c r="M51" i="21"/>
  <c r="G50" i="7" s="1"/>
  <c r="K51" i="21"/>
  <c r="G32" i="7" s="1"/>
  <c r="BA49" i="21"/>
  <c r="AZ49" i="21"/>
  <c r="AY49" i="21"/>
  <c r="AX49" i="21"/>
  <c r="AU49" i="21"/>
  <c r="AT49" i="21"/>
  <c r="AS49" i="21"/>
  <c r="AR49" i="21"/>
  <c r="AO49" i="21"/>
  <c r="AN49" i="21"/>
  <c r="AM49" i="21"/>
  <c r="AL49" i="21"/>
  <c r="AI49" i="21"/>
  <c r="AH49" i="21"/>
  <c r="AG49" i="21"/>
  <c r="AF49" i="21"/>
  <c r="W50" i="21" a="1"/>
  <c r="W50" i="21"/>
  <c r="M50" i="21"/>
  <c r="G49" i="7" s="1"/>
  <c r="K50" i="21"/>
  <c r="BA48" i="21"/>
  <c r="AZ48" i="21"/>
  <c r="AY48" i="21"/>
  <c r="AX48" i="21"/>
  <c r="AU48" i="21"/>
  <c r="AT48" i="21"/>
  <c r="AS48" i="21"/>
  <c r="AR48" i="21"/>
  <c r="AO48" i="21"/>
  <c r="AN48" i="21"/>
  <c r="AM48" i="21"/>
  <c r="AL48" i="21"/>
  <c r="AI48" i="21"/>
  <c r="AH48" i="21"/>
  <c r="AG48" i="21"/>
  <c r="AF48" i="21"/>
  <c r="W49" i="21" a="1"/>
  <c r="W49" i="21"/>
  <c r="M49" i="21"/>
  <c r="G48" i="7" s="1"/>
  <c r="K49" i="21"/>
  <c r="G30" i="7" s="1"/>
  <c r="BA47" i="21"/>
  <c r="AZ47" i="21"/>
  <c r="AY47" i="21"/>
  <c r="AX47" i="21"/>
  <c r="AU47" i="21"/>
  <c r="AT47" i="21"/>
  <c r="AS47" i="21"/>
  <c r="AR47" i="21"/>
  <c r="AO47" i="21"/>
  <c r="AN47" i="21"/>
  <c r="AM47" i="21"/>
  <c r="AL47" i="21"/>
  <c r="AI47" i="21"/>
  <c r="AH47" i="21"/>
  <c r="AG47" i="21"/>
  <c r="AF47" i="21"/>
  <c r="W48" i="21" a="1"/>
  <c r="W48" i="21"/>
  <c r="M48" i="21"/>
  <c r="G47" i="7" s="1"/>
  <c r="K48" i="21"/>
  <c r="BA46" i="21"/>
  <c r="AZ46" i="21"/>
  <c r="AY46" i="21"/>
  <c r="AX46" i="21"/>
  <c r="AU46" i="21"/>
  <c r="AT46" i="21"/>
  <c r="AS46" i="21"/>
  <c r="AR46" i="21"/>
  <c r="AO46" i="21"/>
  <c r="AN46" i="21"/>
  <c r="AM46" i="21"/>
  <c r="AL46" i="21"/>
  <c r="AI46" i="21"/>
  <c r="AH46" i="21"/>
  <c r="AG46" i="21"/>
  <c r="AF46" i="21"/>
  <c r="W47" i="21" a="1"/>
  <c r="W47" i="21"/>
  <c r="M47" i="21"/>
  <c r="BA45" i="21"/>
  <c r="AZ45" i="21"/>
  <c r="AY45" i="21"/>
  <c r="AX45" i="21"/>
  <c r="AU45" i="21"/>
  <c r="AT45" i="21"/>
  <c r="AS45" i="21"/>
  <c r="AR45" i="21"/>
  <c r="AO45" i="21"/>
  <c r="AN45" i="21"/>
  <c r="AM45" i="21"/>
  <c r="AL45" i="21"/>
  <c r="AI45" i="21"/>
  <c r="AH45" i="21"/>
  <c r="AG45" i="21"/>
  <c r="AF45" i="21"/>
  <c r="W46" i="21" a="1"/>
  <c r="W46" i="21"/>
  <c r="M46" i="21"/>
  <c r="X46" i="21" s="1"/>
  <c r="BA44" i="21"/>
  <c r="AZ44" i="21"/>
  <c r="AY44" i="21"/>
  <c r="AX44" i="21"/>
  <c r="AU44" i="21"/>
  <c r="AT44" i="21"/>
  <c r="AS44" i="21"/>
  <c r="AR44" i="21"/>
  <c r="AO44" i="21"/>
  <c r="AN44" i="21"/>
  <c r="AM44" i="21"/>
  <c r="AL44" i="21"/>
  <c r="AI44" i="21"/>
  <c r="AH44" i="21"/>
  <c r="AG44" i="21"/>
  <c r="AF44" i="21"/>
  <c r="W45" i="21" a="1"/>
  <c r="W45" i="21"/>
  <c r="M45" i="21"/>
  <c r="G44" i="7" s="1"/>
  <c r="BA43" i="21"/>
  <c r="AZ43" i="21"/>
  <c r="AY43" i="21"/>
  <c r="AX43" i="21"/>
  <c r="AU43" i="21"/>
  <c r="AT43" i="21"/>
  <c r="AS43" i="21"/>
  <c r="AR43" i="21"/>
  <c r="AO43" i="21"/>
  <c r="AN43" i="21"/>
  <c r="AM43" i="21"/>
  <c r="AL43" i="21"/>
  <c r="AI43" i="21"/>
  <c r="AH43" i="21"/>
  <c r="AG43" i="21"/>
  <c r="AF43" i="21"/>
  <c r="W44" i="21" a="1"/>
  <c r="W44" i="21"/>
  <c r="M44" i="21"/>
  <c r="G43" i="7" s="1"/>
  <c r="BA42" i="21"/>
  <c r="AZ42" i="21"/>
  <c r="AY42" i="21"/>
  <c r="AX42" i="21"/>
  <c r="AU42" i="21"/>
  <c r="AT42" i="21"/>
  <c r="AS42" i="21"/>
  <c r="AR42" i="21"/>
  <c r="AO42" i="21"/>
  <c r="AN42" i="21"/>
  <c r="AM42" i="21"/>
  <c r="AL42" i="21"/>
  <c r="AI42" i="21"/>
  <c r="AH42" i="21"/>
  <c r="AG42" i="21"/>
  <c r="AF42" i="21"/>
  <c r="W43" i="21" a="1"/>
  <c r="W43" i="21"/>
  <c r="M43" i="21"/>
  <c r="AC43" i="21" s="1"/>
  <c r="BA41" i="21"/>
  <c r="AZ41" i="21"/>
  <c r="AY41" i="21"/>
  <c r="AX41" i="21"/>
  <c r="AU41" i="21"/>
  <c r="AT41" i="21"/>
  <c r="AS41" i="21"/>
  <c r="AR41" i="21"/>
  <c r="AO41" i="21"/>
  <c r="AN41" i="21"/>
  <c r="AM41" i="21"/>
  <c r="AL41" i="21"/>
  <c r="AI41" i="21"/>
  <c r="AH41" i="21"/>
  <c r="AG41" i="21"/>
  <c r="AF41" i="21"/>
  <c r="W42" i="21" a="1"/>
  <c r="W42" i="21"/>
  <c r="M42" i="21"/>
  <c r="X42" i="21" s="1"/>
  <c r="BA40" i="21"/>
  <c r="AZ40" i="21"/>
  <c r="AY40" i="21"/>
  <c r="AX40" i="21"/>
  <c r="AU40" i="21"/>
  <c r="AT40" i="21"/>
  <c r="AS40" i="21"/>
  <c r="AR40" i="21"/>
  <c r="AO40" i="21"/>
  <c r="AN40" i="21"/>
  <c r="AM40" i="21"/>
  <c r="AL40" i="21"/>
  <c r="AI40" i="21"/>
  <c r="AH40" i="21"/>
  <c r="AG40" i="21"/>
  <c r="AF40" i="21"/>
  <c r="W41" i="21" a="1"/>
  <c r="W41" i="21"/>
  <c r="K41" i="21"/>
  <c r="AC41" i="21" s="1"/>
  <c r="BA39" i="21"/>
  <c r="AZ39" i="21"/>
  <c r="AY39" i="21"/>
  <c r="AX39" i="21"/>
  <c r="AU39" i="21"/>
  <c r="AT39" i="21"/>
  <c r="AS39" i="21"/>
  <c r="AR39" i="21"/>
  <c r="AO39" i="21"/>
  <c r="AN39" i="21"/>
  <c r="AM39" i="21"/>
  <c r="AL39" i="21"/>
  <c r="AI39" i="21"/>
  <c r="AH39" i="21"/>
  <c r="AG39" i="21"/>
  <c r="AF39" i="21"/>
  <c r="W40" i="21" a="1"/>
  <c r="W40" i="21"/>
  <c r="K40" i="21"/>
  <c r="G27" i="7" s="1"/>
  <c r="BA38" i="21"/>
  <c r="AZ38" i="21"/>
  <c r="AY38" i="21"/>
  <c r="AX38" i="21"/>
  <c r="AU38" i="21"/>
  <c r="AT38" i="21"/>
  <c r="AS38" i="21"/>
  <c r="AR38" i="21"/>
  <c r="AO38" i="21"/>
  <c r="AN38" i="21"/>
  <c r="AM38" i="21"/>
  <c r="AL38" i="21"/>
  <c r="AI38" i="21"/>
  <c r="AH38" i="21"/>
  <c r="AG38" i="21"/>
  <c r="AF38" i="21"/>
  <c r="W39" i="21" a="1"/>
  <c r="W39" i="21"/>
  <c r="K39" i="21"/>
  <c r="G26" i="7" s="1"/>
  <c r="BA37" i="21"/>
  <c r="AZ37" i="21"/>
  <c r="AY37" i="21"/>
  <c r="AX37" i="21"/>
  <c r="AU37" i="21"/>
  <c r="AT37" i="21"/>
  <c r="AS37" i="21"/>
  <c r="AR37" i="21"/>
  <c r="AO37" i="21"/>
  <c r="AN37" i="21"/>
  <c r="AM37" i="21"/>
  <c r="AL37" i="21"/>
  <c r="AI37" i="21"/>
  <c r="AH37" i="21"/>
  <c r="AG37" i="21"/>
  <c r="AF37" i="21"/>
  <c r="W38" i="21" a="1"/>
  <c r="W38" i="21"/>
  <c r="K38" i="21"/>
  <c r="BA36" i="21"/>
  <c r="AZ36" i="21"/>
  <c r="AY36" i="21"/>
  <c r="AX36" i="21"/>
  <c r="AU36" i="21"/>
  <c r="AT36" i="21"/>
  <c r="AS36" i="21"/>
  <c r="AR36" i="21"/>
  <c r="AO36" i="21"/>
  <c r="AN36" i="21"/>
  <c r="AM36" i="21"/>
  <c r="AL36" i="21"/>
  <c r="AI36" i="21"/>
  <c r="AH36" i="21"/>
  <c r="AG36" i="21"/>
  <c r="AF36" i="21"/>
  <c r="W37" i="21" a="1"/>
  <c r="W37" i="21"/>
  <c r="K37" i="21"/>
  <c r="AC37" i="21" s="1"/>
  <c r="BA35" i="21"/>
  <c r="AZ35" i="21"/>
  <c r="AY35" i="21"/>
  <c r="AX35" i="21"/>
  <c r="AU35" i="21"/>
  <c r="AT35" i="21"/>
  <c r="AS35" i="21"/>
  <c r="AR35" i="21"/>
  <c r="AO35" i="21"/>
  <c r="AN35" i="21"/>
  <c r="AM35" i="21"/>
  <c r="AL35" i="21"/>
  <c r="AI35" i="21"/>
  <c r="AH35" i="21"/>
  <c r="AG35" i="21"/>
  <c r="AF35" i="21"/>
  <c r="W36" i="21" a="1"/>
  <c r="W36" i="21"/>
  <c r="K36" i="21"/>
  <c r="BA34" i="21"/>
  <c r="AZ34" i="21"/>
  <c r="AY34" i="21"/>
  <c r="AX34" i="21"/>
  <c r="AU34" i="21"/>
  <c r="AT34" i="21"/>
  <c r="AS34" i="21"/>
  <c r="AR34" i="21"/>
  <c r="AO34" i="21"/>
  <c r="AN34" i="21"/>
  <c r="AM34" i="21"/>
  <c r="AL34" i="21"/>
  <c r="AI34" i="21"/>
  <c r="AH34" i="21"/>
  <c r="AG34" i="21"/>
  <c r="AF34" i="21"/>
  <c r="W35" i="21" a="1"/>
  <c r="W35" i="21"/>
  <c r="O35" i="21"/>
  <c r="G69" i="7" s="1"/>
  <c r="BA33" i="21"/>
  <c r="AZ33" i="21"/>
  <c r="AY33" i="21"/>
  <c r="AX33" i="21"/>
  <c r="AU33" i="21"/>
  <c r="AT33" i="21"/>
  <c r="AS33" i="21"/>
  <c r="AR33" i="21"/>
  <c r="AO33" i="21"/>
  <c r="AN33" i="21"/>
  <c r="AM33" i="21"/>
  <c r="AL33" i="21"/>
  <c r="AI33" i="21"/>
  <c r="AH33" i="21"/>
  <c r="AG33" i="21"/>
  <c r="AF33" i="21"/>
  <c r="W34" i="21" a="1"/>
  <c r="W34" i="21"/>
  <c r="O34" i="21"/>
  <c r="X34" i="21" s="1"/>
  <c r="BA32" i="21"/>
  <c r="AZ32" i="21"/>
  <c r="AY32" i="21"/>
  <c r="AX32" i="21"/>
  <c r="AU32" i="21"/>
  <c r="AT32" i="21"/>
  <c r="AS32" i="21"/>
  <c r="AR32" i="21"/>
  <c r="AO32" i="21"/>
  <c r="AN32" i="21"/>
  <c r="AM32" i="21"/>
  <c r="AL32" i="21"/>
  <c r="AI32" i="21"/>
  <c r="AH32" i="21"/>
  <c r="AG32" i="21"/>
  <c r="AF32" i="21"/>
  <c r="W33" i="21" a="1"/>
  <c r="W33" i="21"/>
  <c r="O33" i="21"/>
  <c r="G67" i="7" s="1"/>
  <c r="BA31" i="21"/>
  <c r="AZ31" i="21"/>
  <c r="AY31" i="21"/>
  <c r="AX31" i="21"/>
  <c r="AU31" i="21"/>
  <c r="AT31" i="21"/>
  <c r="AS31" i="21"/>
  <c r="AR31" i="21"/>
  <c r="AO31" i="21"/>
  <c r="AN31" i="21"/>
  <c r="AM31" i="21"/>
  <c r="AL31" i="21"/>
  <c r="AI31" i="21"/>
  <c r="AH31" i="21"/>
  <c r="AG31" i="21"/>
  <c r="AF31" i="21"/>
  <c r="W32" i="21" a="1"/>
  <c r="W32" i="21"/>
  <c r="O32" i="21"/>
  <c r="BA30" i="21"/>
  <c r="AZ30" i="21"/>
  <c r="AY30" i="21"/>
  <c r="AX30" i="21"/>
  <c r="AU30" i="21"/>
  <c r="AT30" i="21"/>
  <c r="AS30" i="21"/>
  <c r="AR30" i="21"/>
  <c r="AO30" i="21"/>
  <c r="AN30" i="21"/>
  <c r="AM30" i="21"/>
  <c r="AL30" i="21"/>
  <c r="AI30" i="21"/>
  <c r="AH30" i="21"/>
  <c r="AG30" i="21"/>
  <c r="AF30" i="21"/>
  <c r="W31" i="21" a="1"/>
  <c r="W31" i="21"/>
  <c r="O31" i="21"/>
  <c r="G65" i="7" s="1"/>
  <c r="BA29" i="21"/>
  <c r="AZ29" i="21"/>
  <c r="AY29" i="21"/>
  <c r="AX29" i="21"/>
  <c r="AU29" i="21"/>
  <c r="AT29" i="21"/>
  <c r="AS29" i="21"/>
  <c r="AR29" i="21"/>
  <c r="AO29" i="21"/>
  <c r="AN29" i="21"/>
  <c r="AM29" i="21"/>
  <c r="AL29" i="21"/>
  <c r="AI29" i="21"/>
  <c r="AH29" i="21"/>
  <c r="AG29" i="21"/>
  <c r="AF29" i="21"/>
  <c r="W30" i="21" a="1"/>
  <c r="W30" i="21"/>
  <c r="O30" i="21"/>
  <c r="X30" i="21" s="1"/>
  <c r="BA28" i="21"/>
  <c r="AZ28" i="21"/>
  <c r="AY28" i="21"/>
  <c r="AX28" i="21"/>
  <c r="AU28" i="21"/>
  <c r="AT28" i="21"/>
  <c r="AS28" i="21"/>
  <c r="AR28" i="21"/>
  <c r="AO28" i="21"/>
  <c r="AN28" i="21"/>
  <c r="AM28" i="21"/>
  <c r="AL28" i="21"/>
  <c r="AI28" i="21"/>
  <c r="AH28" i="21"/>
  <c r="AG28" i="21"/>
  <c r="AF28" i="21"/>
  <c r="W29" i="21" a="1"/>
  <c r="W29" i="21"/>
  <c r="O29" i="21"/>
  <c r="G63" i="7" s="1"/>
  <c r="BA27" i="21"/>
  <c r="AZ27" i="21"/>
  <c r="AY27" i="21"/>
  <c r="AX27" i="21"/>
  <c r="AU27" i="21"/>
  <c r="AT27" i="21"/>
  <c r="AS27" i="21"/>
  <c r="AR27" i="21"/>
  <c r="AO27" i="21"/>
  <c r="AN27" i="21"/>
  <c r="AM27" i="21"/>
  <c r="AL27" i="21"/>
  <c r="AI27" i="21"/>
  <c r="AH27" i="21"/>
  <c r="AG27" i="21"/>
  <c r="AF27" i="21"/>
  <c r="W28" i="21" a="1"/>
  <c r="W28" i="21"/>
  <c r="O28" i="21"/>
  <c r="X28" i="21" s="1"/>
  <c r="BA26" i="21"/>
  <c r="AZ26" i="21"/>
  <c r="AY26" i="21"/>
  <c r="AX26" i="21"/>
  <c r="AU26" i="21"/>
  <c r="AT26" i="21"/>
  <c r="AS26" i="21"/>
  <c r="AR26" i="21"/>
  <c r="AO26" i="21"/>
  <c r="AN26" i="21"/>
  <c r="AM26" i="21"/>
  <c r="AL26" i="21"/>
  <c r="AI26" i="21"/>
  <c r="AH26" i="21"/>
  <c r="AG26" i="21"/>
  <c r="AF26" i="21"/>
  <c r="W27" i="21" a="1"/>
  <c r="W27" i="21"/>
  <c r="O27" i="21"/>
  <c r="X27" i="21" s="1"/>
  <c r="BA25" i="21"/>
  <c r="AZ25" i="21"/>
  <c r="AY25" i="21"/>
  <c r="AX25" i="21"/>
  <c r="AU25" i="21"/>
  <c r="AT25" i="21"/>
  <c r="AS25" i="21"/>
  <c r="AR25" i="21"/>
  <c r="AO25" i="21"/>
  <c r="AN25" i="21"/>
  <c r="AM25" i="21"/>
  <c r="AL25" i="21"/>
  <c r="AI25" i="21"/>
  <c r="AH25" i="21"/>
  <c r="AG25" i="21"/>
  <c r="AF25" i="21"/>
  <c r="W26" i="21" a="1"/>
  <c r="W26" i="21"/>
  <c r="O26" i="21"/>
  <c r="BA24" i="21"/>
  <c r="AZ24" i="21"/>
  <c r="AY24" i="21"/>
  <c r="AX24" i="21"/>
  <c r="AU24" i="21"/>
  <c r="AT24" i="21"/>
  <c r="AS24" i="21"/>
  <c r="AR24" i="21"/>
  <c r="AO24" i="21"/>
  <c r="AN24" i="21"/>
  <c r="AM24" i="21"/>
  <c r="AL24" i="21"/>
  <c r="AI24" i="21"/>
  <c r="AH24" i="21"/>
  <c r="AG24" i="21"/>
  <c r="AF24" i="21"/>
  <c r="W25" i="21" a="1"/>
  <c r="W25" i="21"/>
  <c r="O25" i="21"/>
  <c r="AC24" i="21" s="1"/>
  <c r="BA23" i="21"/>
  <c r="AZ23" i="21"/>
  <c r="AY23" i="21"/>
  <c r="AX23" i="21"/>
  <c r="AU23" i="21"/>
  <c r="AT23" i="21"/>
  <c r="AS23" i="21"/>
  <c r="AR23" i="21"/>
  <c r="AO23" i="21"/>
  <c r="AN23" i="21"/>
  <c r="AM23" i="21"/>
  <c r="AL23" i="21"/>
  <c r="AI23" i="21"/>
  <c r="AH23" i="21"/>
  <c r="AG23" i="21"/>
  <c r="AF23" i="21"/>
  <c r="W24" i="21" a="1"/>
  <c r="W24" i="21"/>
  <c r="Q24" i="21"/>
  <c r="I24" i="21"/>
  <c r="G15" i="7" s="1"/>
  <c r="BA22" i="21"/>
  <c r="AZ22" i="21"/>
  <c r="AY22" i="21"/>
  <c r="AX22" i="21"/>
  <c r="AU22" i="21"/>
  <c r="AT22" i="21"/>
  <c r="AS22" i="21"/>
  <c r="AR22" i="21"/>
  <c r="AO22" i="21"/>
  <c r="AN22" i="21"/>
  <c r="AM22" i="21"/>
  <c r="AL22" i="21"/>
  <c r="AI22" i="21"/>
  <c r="AH22" i="21"/>
  <c r="AG22" i="21"/>
  <c r="AF22" i="21"/>
  <c r="W23" i="21" a="1"/>
  <c r="W23" i="21"/>
  <c r="Q23" i="21"/>
  <c r="I23" i="21"/>
  <c r="G14" i="7" s="1"/>
  <c r="BA21" i="21"/>
  <c r="AZ21" i="21"/>
  <c r="AY21" i="21"/>
  <c r="AX21" i="21"/>
  <c r="AU21" i="21"/>
  <c r="AT21" i="21"/>
  <c r="AS21" i="21"/>
  <c r="AR21" i="21"/>
  <c r="AO21" i="21"/>
  <c r="AN21" i="21"/>
  <c r="AM21" i="21"/>
  <c r="AL21" i="21"/>
  <c r="AI21" i="21"/>
  <c r="AH21" i="21"/>
  <c r="AG21" i="21"/>
  <c r="AF21" i="21"/>
  <c r="W22" i="21" a="1"/>
  <c r="W22" i="21"/>
  <c r="Q22" i="21"/>
  <c r="G102" i="7" s="1"/>
  <c r="I22" i="21"/>
  <c r="G13" i="7" s="1"/>
  <c r="BA20" i="21"/>
  <c r="AZ20" i="21"/>
  <c r="AY20" i="21"/>
  <c r="AX20" i="21"/>
  <c r="AU20" i="21"/>
  <c r="AT20" i="21"/>
  <c r="AS20" i="21"/>
  <c r="AR20" i="21"/>
  <c r="AO20" i="21"/>
  <c r="AN20" i="21"/>
  <c r="AM20" i="21"/>
  <c r="AL20" i="21"/>
  <c r="AI20" i="21"/>
  <c r="AH20" i="21"/>
  <c r="AG20" i="21"/>
  <c r="AF20" i="21"/>
  <c r="W20" i="21" a="1"/>
  <c r="W20" i="21"/>
  <c r="BA19" i="21"/>
  <c r="AZ19" i="21"/>
  <c r="AY19" i="21"/>
  <c r="AX19" i="21"/>
  <c r="AU19" i="21"/>
  <c r="AT19" i="21"/>
  <c r="AS19" i="21"/>
  <c r="AR19" i="21"/>
  <c r="AO19" i="21"/>
  <c r="AN19" i="21"/>
  <c r="AM19" i="21"/>
  <c r="AL19" i="21"/>
  <c r="AI19" i="21"/>
  <c r="AH19" i="21"/>
  <c r="AG19" i="21"/>
  <c r="AF19" i="21"/>
  <c r="W19" i="21" a="1"/>
  <c r="W19" i="21"/>
  <c r="Q19" i="21"/>
  <c r="G99" i="7" s="1"/>
  <c r="I19" i="21"/>
  <c r="G10" i="7" s="1"/>
  <c r="BA18" i="21"/>
  <c r="AZ18" i="21"/>
  <c r="AY18" i="21"/>
  <c r="AX18" i="21"/>
  <c r="AU18" i="21"/>
  <c r="AT18" i="21"/>
  <c r="AS18" i="21"/>
  <c r="AR18" i="21"/>
  <c r="AO18" i="21"/>
  <c r="AN18" i="21"/>
  <c r="AM18" i="21"/>
  <c r="AL18" i="21"/>
  <c r="AI18" i="21"/>
  <c r="AH18" i="21"/>
  <c r="AG18" i="21"/>
  <c r="AF18" i="21"/>
  <c r="W18" i="21" a="1"/>
  <c r="W18" i="21"/>
  <c r="Q18" i="21"/>
  <c r="I18" i="21"/>
  <c r="G9" i="7" s="1"/>
  <c r="BA17" i="21"/>
  <c r="AZ17" i="21"/>
  <c r="AY17" i="21"/>
  <c r="AX17" i="21"/>
  <c r="AU17" i="21"/>
  <c r="AT17" i="21"/>
  <c r="AS17" i="21"/>
  <c r="AR17" i="21"/>
  <c r="AO17" i="21"/>
  <c r="AN17" i="21"/>
  <c r="AM17" i="21"/>
  <c r="AL17" i="21"/>
  <c r="AI17" i="21"/>
  <c r="AH17" i="21"/>
  <c r="AG17" i="21"/>
  <c r="AF17" i="21"/>
  <c r="W17" i="21" a="1"/>
  <c r="W17" i="21"/>
  <c r="Q17" i="21"/>
  <c r="G97" i="7" s="1"/>
  <c r="I17" i="21"/>
  <c r="G8" i="7" s="1"/>
  <c r="BA16" i="21"/>
  <c r="AZ16" i="21"/>
  <c r="AY16" i="21"/>
  <c r="AX16" i="21"/>
  <c r="AU16" i="21"/>
  <c r="AT16" i="21"/>
  <c r="AS16" i="21"/>
  <c r="AR16" i="21"/>
  <c r="AO16" i="21"/>
  <c r="AN16" i="21"/>
  <c r="AM16" i="21"/>
  <c r="AL16" i="21"/>
  <c r="AI16" i="21"/>
  <c r="AH16" i="21"/>
  <c r="AG16" i="21"/>
  <c r="AF16" i="21"/>
  <c r="W16" i="21" a="1"/>
  <c r="W16" i="21"/>
  <c r="Q16" i="21"/>
  <c r="G96" i="7" s="1"/>
  <c r="I16" i="21"/>
  <c r="BA15" i="21"/>
  <c r="AZ15" i="21"/>
  <c r="AY15" i="21"/>
  <c r="AX15" i="21"/>
  <c r="AU15" i="21"/>
  <c r="AT15" i="21"/>
  <c r="AS15" i="21"/>
  <c r="AR15" i="21"/>
  <c r="AO15" i="21"/>
  <c r="AN15" i="21"/>
  <c r="AM15" i="21"/>
  <c r="AL15" i="21"/>
  <c r="AI15" i="21"/>
  <c r="AH15" i="21"/>
  <c r="AG15" i="21"/>
  <c r="AF15" i="21"/>
  <c r="W15" i="21" a="1"/>
  <c r="W15" i="21"/>
  <c r="Q15" i="21"/>
  <c r="I15" i="21"/>
  <c r="BA14" i="21"/>
  <c r="AZ14" i="21"/>
  <c r="AY14" i="21"/>
  <c r="AX14" i="21"/>
  <c r="AU14" i="21"/>
  <c r="AT14" i="21"/>
  <c r="AS14" i="21"/>
  <c r="AR14" i="21"/>
  <c r="AO14" i="21"/>
  <c r="AN14" i="21"/>
  <c r="AM14" i="21"/>
  <c r="AL14" i="21"/>
  <c r="AI14" i="21"/>
  <c r="AH14" i="21"/>
  <c r="AG14" i="21"/>
  <c r="AF14" i="21"/>
  <c r="W14" i="21" a="1"/>
  <c r="W14" i="21"/>
  <c r="Q14" i="21"/>
  <c r="G94" i="7" s="1"/>
  <c r="I14" i="21"/>
  <c r="BA13" i="21"/>
  <c r="AZ13" i="21"/>
  <c r="AY13" i="21"/>
  <c r="AX13" i="21"/>
  <c r="AU13" i="21"/>
  <c r="AT13" i="21"/>
  <c r="AS13" i="21"/>
  <c r="AR13" i="21"/>
  <c r="AO13" i="21"/>
  <c r="AN13" i="21"/>
  <c r="AM13" i="21"/>
  <c r="AL13" i="21"/>
  <c r="AI13" i="21"/>
  <c r="AH13" i="21"/>
  <c r="AG13" i="21"/>
  <c r="AF13" i="21"/>
  <c r="W13" i="21" a="1"/>
  <c r="W13" i="21"/>
  <c r="Q13" i="21"/>
  <c r="I13" i="21"/>
  <c r="BA12" i="21"/>
  <c r="AZ12" i="21"/>
  <c r="AY12" i="21"/>
  <c r="AX12" i="21"/>
  <c r="AU12" i="21"/>
  <c r="AT12" i="21"/>
  <c r="AS12" i="21"/>
  <c r="AR12" i="21"/>
  <c r="AO12" i="21"/>
  <c r="AN12" i="21"/>
  <c r="AM12" i="21"/>
  <c r="AL12" i="21"/>
  <c r="AI12" i="21"/>
  <c r="AH12" i="21"/>
  <c r="AG12" i="21"/>
  <c r="AF12" i="21"/>
  <c r="W12" i="21" a="1"/>
  <c r="W12" i="21"/>
  <c r="Q12" i="21"/>
  <c r="I12" i="21"/>
  <c r="BA11" i="21"/>
  <c r="AZ11" i="21"/>
  <c r="AY11" i="21"/>
  <c r="AX11" i="21"/>
  <c r="AU11" i="21"/>
  <c r="AT11" i="21"/>
  <c r="AS11" i="21"/>
  <c r="AR11" i="21"/>
  <c r="AO11" i="21"/>
  <c r="AN11" i="21"/>
  <c r="AM11" i="21"/>
  <c r="AL11" i="21"/>
  <c r="AI11" i="21"/>
  <c r="AH11" i="21"/>
  <c r="AG11" i="21"/>
  <c r="AF11" i="21"/>
  <c r="W11" i="21" a="1"/>
  <c r="W11" i="21"/>
  <c r="Q11" i="21"/>
  <c r="I11" i="21"/>
  <c r="G7" i="7" s="1"/>
  <c r="BA10" i="21"/>
  <c r="AZ10" i="21"/>
  <c r="AY10" i="21"/>
  <c r="AX10" i="21"/>
  <c r="AU10" i="21"/>
  <c r="AT10" i="21"/>
  <c r="AS10" i="21"/>
  <c r="AR10" i="21"/>
  <c r="AO10" i="21"/>
  <c r="AN10" i="21"/>
  <c r="AM10" i="21"/>
  <c r="AL10" i="21"/>
  <c r="AI10" i="21"/>
  <c r="AH10" i="21"/>
  <c r="AG10" i="21"/>
  <c r="AF10" i="21"/>
  <c r="W10" i="21" a="1"/>
  <c r="W10" i="21"/>
  <c r="Q10" i="21"/>
  <c r="G90" i="7" s="1"/>
  <c r="I10" i="21"/>
  <c r="G6" i="7" s="1"/>
  <c r="BA9" i="21"/>
  <c r="AZ9" i="21"/>
  <c r="AY9" i="21"/>
  <c r="AX9" i="21"/>
  <c r="AU9" i="21"/>
  <c r="AT9" i="21"/>
  <c r="AS9" i="21"/>
  <c r="AR9" i="21"/>
  <c r="AO9" i="21"/>
  <c r="AN9" i="21"/>
  <c r="AM9" i="21"/>
  <c r="AL9" i="21"/>
  <c r="AI9" i="21"/>
  <c r="AH9" i="21"/>
  <c r="AG9" i="21"/>
  <c r="AF9" i="21"/>
  <c r="W9" i="21" a="1"/>
  <c r="W9" i="21"/>
  <c r="Q9" i="21"/>
  <c r="I9" i="21"/>
  <c r="BA8" i="21"/>
  <c r="AZ8" i="21"/>
  <c r="AY8" i="21"/>
  <c r="AX8" i="21"/>
  <c r="AI8" i="21"/>
  <c r="AH8" i="21"/>
  <c r="AG8" i="21"/>
  <c r="AF8" i="21"/>
  <c r="W8" i="21" a="1"/>
  <c r="W8" i="21"/>
  <c r="Q8" i="21"/>
  <c r="G88" i="7" s="1"/>
  <c r="I8" i="21"/>
  <c r="G4" i="7" s="1"/>
  <c r="AI7" i="21"/>
  <c r="AH7" i="21"/>
  <c r="AG7" i="21"/>
  <c r="AF7" i="21"/>
  <c r="W7" i="21" a="1"/>
  <c r="W7" i="21"/>
  <c r="Q7" i="21"/>
  <c r="G87" i="7" s="1"/>
  <c r="I7" i="21"/>
  <c r="AW6" i="21" a="1"/>
  <c r="AW6" i="21" s="1"/>
  <c r="AX6" i="21" s="1"/>
  <c r="AQ6" i="21" a="1"/>
  <c r="AQ6" i="21" s="1"/>
  <c r="AK6" i="21" a="1"/>
  <c r="AK6" i="21" s="1"/>
  <c r="AN6" i="21" s="1"/>
  <c r="AE6" i="21" a="1"/>
  <c r="AE6" i="21" s="1"/>
  <c r="W6" i="21" a="1"/>
  <c r="W6" i="21"/>
  <c r="Q6" i="21"/>
  <c r="I6" i="21"/>
  <c r="G2" i="7" s="1"/>
  <c r="I6" i="20"/>
  <c r="F2" i="7" s="1"/>
  <c r="W82" i="24"/>
  <c r="AN8" i="21"/>
  <c r="AM8" i="21"/>
  <c r="AR7" i="21"/>
  <c r="AU8" i="21"/>
  <c r="AR8" i="21"/>
  <c r="AT8" i="21"/>
  <c r="AS8" i="21"/>
  <c r="AU7" i="21"/>
  <c r="AZ7" i="21"/>
  <c r="AY7" i="21"/>
  <c r="AT7" i="21"/>
  <c r="AS7" i="21"/>
  <c r="AX7" i="21"/>
  <c r="AL8" i="21"/>
  <c r="BA7" i="21"/>
  <c r="AO8" i="21"/>
  <c r="AM9" i="20"/>
  <c r="AN26" i="20"/>
  <c r="W53" i="20" a="1"/>
  <c r="W53" i="20"/>
  <c r="W6" i="20" a="1"/>
  <c r="W6" i="20"/>
  <c r="W7" i="18" a="1"/>
  <c r="W7" i="18"/>
  <c r="W8" i="18" a="1"/>
  <c r="W8" i="18"/>
  <c r="W9" i="18" a="1"/>
  <c r="W9" i="18"/>
  <c r="W10" i="18" a="1"/>
  <c r="W10" i="18"/>
  <c r="W11" i="18" a="1"/>
  <c r="W11" i="18"/>
  <c r="W12" i="18" a="1"/>
  <c r="W12" i="18"/>
  <c r="W13" i="18" a="1"/>
  <c r="W13" i="18"/>
  <c r="W14" i="18" a="1"/>
  <c r="W14" i="18"/>
  <c r="W15" i="18" a="1"/>
  <c r="W15" i="18"/>
  <c r="W16" i="18" a="1"/>
  <c r="W16" i="18"/>
  <c r="W17" i="18" a="1"/>
  <c r="W17" i="18"/>
  <c r="W18" i="18" a="1"/>
  <c r="W18" i="18"/>
  <c r="W19" i="18" a="1"/>
  <c r="W19" i="18"/>
  <c r="W20" i="18" a="1"/>
  <c r="W20" i="18"/>
  <c r="W21" i="18" a="1"/>
  <c r="W21" i="18"/>
  <c r="W22" i="18" a="1"/>
  <c r="W22" i="18"/>
  <c r="W23" i="18" a="1"/>
  <c r="W23" i="18"/>
  <c r="W24" i="18" a="1"/>
  <c r="W24" i="18"/>
  <c r="W25" i="18" a="1"/>
  <c r="W25" i="18"/>
  <c r="W26" i="18" a="1"/>
  <c r="W26" i="18"/>
  <c r="W27" i="18" a="1"/>
  <c r="W27" i="18"/>
  <c r="W28" i="18" a="1"/>
  <c r="W28" i="18"/>
  <c r="W29" i="18" a="1"/>
  <c r="W29" i="18"/>
  <c r="W30" i="18" a="1"/>
  <c r="W30" i="18"/>
  <c r="W31" i="18" a="1"/>
  <c r="W31" i="18"/>
  <c r="W32" i="18" a="1"/>
  <c r="W32" i="18"/>
  <c r="W33" i="18" a="1"/>
  <c r="W33" i="18"/>
  <c r="W34" i="18" a="1"/>
  <c r="W34" i="18"/>
  <c r="W35" i="18" a="1"/>
  <c r="W35" i="18"/>
  <c r="W36" i="18" a="1"/>
  <c r="W36" i="18"/>
  <c r="W37" i="18" a="1"/>
  <c r="W37" i="18"/>
  <c r="W38" i="18" a="1"/>
  <c r="W38" i="18"/>
  <c r="W39" i="18" a="1"/>
  <c r="W39" i="18"/>
  <c r="W40" i="18" a="1"/>
  <c r="W40" i="18"/>
  <c r="W41" i="18" a="1"/>
  <c r="W41" i="18"/>
  <c r="W42" i="18" a="1"/>
  <c r="W42" i="18"/>
  <c r="W43" i="18" a="1"/>
  <c r="W43" i="18"/>
  <c r="W44" i="18" a="1"/>
  <c r="W44" i="18"/>
  <c r="W45" i="18" a="1"/>
  <c r="W45" i="18"/>
  <c r="W46" i="18" a="1"/>
  <c r="W46" i="18"/>
  <c r="W47" i="18" a="1"/>
  <c r="W47" i="18"/>
  <c r="W48" i="18" a="1"/>
  <c r="W48" i="18"/>
  <c r="W49" i="18" a="1"/>
  <c r="W49" i="18"/>
  <c r="W50" i="18" a="1"/>
  <c r="W50" i="18"/>
  <c r="W51" i="18" a="1"/>
  <c r="W51" i="18"/>
  <c r="W52" i="18" a="1"/>
  <c r="W52" i="18"/>
  <c r="W53" i="18" a="1"/>
  <c r="W53" i="18"/>
  <c r="W54" i="18" a="1"/>
  <c r="W54" i="18"/>
  <c r="W55" i="18" a="1"/>
  <c r="W55" i="18"/>
  <c r="W56" i="18" a="1"/>
  <c r="W56" i="18"/>
  <c r="W57" i="18" a="1"/>
  <c r="W57" i="18"/>
  <c r="W58" i="18" a="1"/>
  <c r="W58" i="18"/>
  <c r="W59" i="18" a="1"/>
  <c r="W59" i="18"/>
  <c r="W60" i="18" a="1"/>
  <c r="W60" i="18"/>
  <c r="W61" i="18" a="1"/>
  <c r="W61" i="18"/>
  <c r="W62" i="18" a="1"/>
  <c r="W62" i="18"/>
  <c r="W63" i="18" a="1"/>
  <c r="W63" i="18"/>
  <c r="W64" i="18" a="1"/>
  <c r="W64" i="18"/>
  <c r="W65" i="18" a="1"/>
  <c r="W65" i="18"/>
  <c r="W66" i="18" a="1"/>
  <c r="W66" i="18"/>
  <c r="W67" i="18" a="1"/>
  <c r="W67" i="18"/>
  <c r="W68" i="18" a="1"/>
  <c r="W68" i="18"/>
  <c r="W69" i="18" a="1"/>
  <c r="W69" i="18"/>
  <c r="W70" i="18" a="1"/>
  <c r="W70" i="18"/>
  <c r="W71" i="18" a="1"/>
  <c r="W71" i="18"/>
  <c r="W72" i="18" a="1"/>
  <c r="W72" i="18"/>
  <c r="W73" i="18" a="1"/>
  <c r="W73" i="18"/>
  <c r="W74" i="18" a="1"/>
  <c r="W74" i="18"/>
  <c r="W75" i="18" a="1"/>
  <c r="W75" i="18"/>
  <c r="W6" i="18" a="1"/>
  <c r="W6" i="18"/>
  <c r="W8" i="20" a="1"/>
  <c r="W8" i="20"/>
  <c r="W9" i="20" a="1"/>
  <c r="W9" i="20"/>
  <c r="W10" i="20" a="1"/>
  <c r="W10" i="20"/>
  <c r="W11" i="20" a="1"/>
  <c r="W11" i="20"/>
  <c r="W12" i="20" a="1"/>
  <c r="W12" i="20"/>
  <c r="W13" i="20" a="1"/>
  <c r="W13" i="20"/>
  <c r="W14" i="20" a="1"/>
  <c r="W14" i="20"/>
  <c r="W15" i="20" a="1"/>
  <c r="W15" i="20"/>
  <c r="W16" i="20" a="1"/>
  <c r="W16" i="20"/>
  <c r="W17" i="20" a="1"/>
  <c r="W17" i="20"/>
  <c r="W18" i="20" a="1"/>
  <c r="W18" i="20"/>
  <c r="W19" i="20" a="1"/>
  <c r="W19" i="20"/>
  <c r="W20" i="20" a="1"/>
  <c r="W20" i="20"/>
  <c r="W21" i="20" a="1"/>
  <c r="W21" i="20"/>
  <c r="W22" i="20" a="1"/>
  <c r="W22" i="20"/>
  <c r="W23" i="20" a="1"/>
  <c r="W23" i="20"/>
  <c r="W24" i="20" a="1"/>
  <c r="W24" i="20"/>
  <c r="W25" i="20" a="1"/>
  <c r="W25" i="20"/>
  <c r="W26" i="20" a="1"/>
  <c r="W26" i="20"/>
  <c r="W27" i="20" a="1"/>
  <c r="W27" i="20"/>
  <c r="W28" i="20" a="1"/>
  <c r="W28" i="20"/>
  <c r="W29" i="20" a="1"/>
  <c r="W29" i="20"/>
  <c r="W30" i="20" a="1"/>
  <c r="W30" i="20"/>
  <c r="W31" i="20" a="1"/>
  <c r="W31" i="20"/>
  <c r="W32" i="20" a="1"/>
  <c r="W32" i="20"/>
  <c r="W33" i="20" a="1"/>
  <c r="W33" i="20"/>
  <c r="W34" i="20" a="1"/>
  <c r="W34" i="20"/>
  <c r="W35" i="20" a="1"/>
  <c r="W35" i="20"/>
  <c r="W36" i="20" a="1"/>
  <c r="W36" i="20"/>
  <c r="W37" i="20" a="1"/>
  <c r="W37" i="20"/>
  <c r="W38" i="20" a="1"/>
  <c r="W38" i="20"/>
  <c r="W39" i="20" a="1"/>
  <c r="W39" i="20"/>
  <c r="W40" i="20" a="1"/>
  <c r="W40" i="20"/>
  <c r="W41" i="20" a="1"/>
  <c r="W41" i="20"/>
  <c r="W42" i="20" a="1"/>
  <c r="W42" i="20"/>
  <c r="W43" i="20" a="1"/>
  <c r="W43" i="20"/>
  <c r="W44" i="20" a="1"/>
  <c r="W44" i="20"/>
  <c r="W45" i="20" a="1"/>
  <c r="W45" i="20"/>
  <c r="W46" i="20" a="1"/>
  <c r="W46" i="20"/>
  <c r="W47" i="20" a="1"/>
  <c r="W47" i="20"/>
  <c r="W48" i="20" a="1"/>
  <c r="W48" i="20"/>
  <c r="W49" i="20" a="1"/>
  <c r="W49" i="20"/>
  <c r="W50" i="20" a="1"/>
  <c r="W50" i="20"/>
  <c r="W51" i="20" a="1"/>
  <c r="W51" i="20"/>
  <c r="W52" i="20" a="1"/>
  <c r="W52" i="20"/>
  <c r="W54" i="20" a="1"/>
  <c r="W54" i="20"/>
  <c r="W55" i="20" a="1"/>
  <c r="W55" i="20"/>
  <c r="W56" i="20" a="1"/>
  <c r="W56" i="20"/>
  <c r="W57" i="20" a="1"/>
  <c r="W57" i="20"/>
  <c r="W58" i="20" a="1"/>
  <c r="W58" i="20"/>
  <c r="W59" i="20" a="1"/>
  <c r="W59" i="20"/>
  <c r="W60" i="20" a="1"/>
  <c r="W60" i="20"/>
  <c r="W61" i="20" a="1"/>
  <c r="W61" i="20"/>
  <c r="W62" i="20" a="1"/>
  <c r="W62" i="20"/>
  <c r="W63" i="20" a="1"/>
  <c r="W63" i="20"/>
  <c r="W64" i="20" a="1"/>
  <c r="W64" i="20"/>
  <c r="W65" i="20" a="1"/>
  <c r="W65" i="20"/>
  <c r="W66" i="20" a="1"/>
  <c r="W66" i="20"/>
  <c r="W67" i="20" a="1"/>
  <c r="W67" i="20"/>
  <c r="W68" i="20" a="1"/>
  <c r="W68" i="20"/>
  <c r="W69" i="20" a="1"/>
  <c r="W69" i="20"/>
  <c r="W70" i="20" a="1"/>
  <c r="W70" i="20"/>
  <c r="W71" i="20" a="1"/>
  <c r="W71" i="20"/>
  <c r="W72" i="20" a="1"/>
  <c r="W72" i="20"/>
  <c r="W73" i="20" a="1"/>
  <c r="W73" i="20"/>
  <c r="W74" i="20" a="1"/>
  <c r="W74" i="20"/>
  <c r="W75" i="20" a="1"/>
  <c r="W75" i="20"/>
  <c r="W7" i="20" a="1"/>
  <c r="W7" i="20"/>
  <c r="R85" i="20"/>
  <c r="P85" i="20"/>
  <c r="H85" i="20"/>
  <c r="W80" i="20"/>
  <c r="U80" i="20"/>
  <c r="S80" i="20"/>
  <c r="Q80" i="20"/>
  <c r="F116" i="7" s="1"/>
  <c r="O80" i="20"/>
  <c r="M80" i="20"/>
  <c r="K80" i="20"/>
  <c r="I80" i="20"/>
  <c r="W79" i="20"/>
  <c r="U79" i="20"/>
  <c r="S79" i="20"/>
  <c r="Q79" i="20"/>
  <c r="F115" i="7" s="1"/>
  <c r="O79" i="20"/>
  <c r="M79" i="20"/>
  <c r="K79" i="20"/>
  <c r="I79" i="20"/>
  <c r="W78" i="20"/>
  <c r="U78" i="20"/>
  <c r="S78" i="20"/>
  <c r="Q78" i="20"/>
  <c r="F114" i="7" s="1"/>
  <c r="O78" i="20"/>
  <c r="M78" i="20"/>
  <c r="K78" i="20"/>
  <c r="I78" i="20"/>
  <c r="W77" i="20"/>
  <c r="U77" i="20"/>
  <c r="S77" i="20"/>
  <c r="Q77" i="20"/>
  <c r="F113" i="7" s="1"/>
  <c r="O77" i="20"/>
  <c r="M77" i="20"/>
  <c r="K77" i="20"/>
  <c r="I77" i="20"/>
  <c r="BA75" i="20"/>
  <c r="AZ75" i="20"/>
  <c r="AY75" i="20"/>
  <c r="AX75" i="20"/>
  <c r="AU75" i="20"/>
  <c r="AT75" i="20"/>
  <c r="AS75" i="20"/>
  <c r="AR75" i="20"/>
  <c r="AO75" i="20"/>
  <c r="AN75" i="20"/>
  <c r="AM75" i="20"/>
  <c r="AL75" i="20"/>
  <c r="AI75" i="20"/>
  <c r="AH75" i="20"/>
  <c r="AG75" i="20"/>
  <c r="AF75" i="20"/>
  <c r="U75" i="20"/>
  <c r="S75" i="20"/>
  <c r="Q75" i="20"/>
  <c r="O75" i="20"/>
  <c r="F76" i="7" s="1"/>
  <c r="M75" i="20"/>
  <c r="F58" i="7" s="1"/>
  <c r="K75" i="20"/>
  <c r="F40" i="7" s="1"/>
  <c r="I75" i="20"/>
  <c r="F22" i="7" s="1"/>
  <c r="BA74" i="20"/>
  <c r="AZ74" i="20"/>
  <c r="AY74" i="20"/>
  <c r="AX74" i="20"/>
  <c r="AU74" i="20"/>
  <c r="AT74" i="20"/>
  <c r="AS74" i="20"/>
  <c r="AR74" i="20"/>
  <c r="AO74" i="20"/>
  <c r="AN74" i="20"/>
  <c r="AM74" i="20"/>
  <c r="AL74" i="20"/>
  <c r="AI74" i="20"/>
  <c r="AH74" i="20"/>
  <c r="AG74" i="20"/>
  <c r="AF74" i="20"/>
  <c r="U74" i="20"/>
  <c r="S74" i="20"/>
  <c r="Q74" i="20"/>
  <c r="F110" i="7" s="1"/>
  <c r="O74" i="20"/>
  <c r="F75" i="7" s="1"/>
  <c r="M74" i="20"/>
  <c r="F57" i="7" s="1"/>
  <c r="K74" i="20"/>
  <c r="F39" i="7" s="1"/>
  <c r="I74" i="20"/>
  <c r="F21" i="7" s="1"/>
  <c r="BA73" i="20"/>
  <c r="AZ73" i="20"/>
  <c r="AY73" i="20"/>
  <c r="AX73" i="20"/>
  <c r="AU73" i="20"/>
  <c r="AT73" i="20"/>
  <c r="AS73" i="20"/>
  <c r="AR73" i="20"/>
  <c r="AO73" i="20"/>
  <c r="AN73" i="20"/>
  <c r="AM73" i="20"/>
  <c r="AL73" i="20"/>
  <c r="AI73" i="20"/>
  <c r="AH73" i="20"/>
  <c r="AG73" i="20"/>
  <c r="AF73" i="20"/>
  <c r="U73" i="20"/>
  <c r="S73" i="20"/>
  <c r="Q73" i="20"/>
  <c r="O73" i="20"/>
  <c r="F74" i="7" s="1"/>
  <c r="M73" i="20"/>
  <c r="F56" i="7" s="1"/>
  <c r="K73" i="20"/>
  <c r="F38" i="7" s="1"/>
  <c r="I73" i="20"/>
  <c r="F20" i="7" s="1"/>
  <c r="BA72" i="20"/>
  <c r="AZ72" i="20"/>
  <c r="AY72" i="20"/>
  <c r="AX72" i="20"/>
  <c r="AU72" i="20"/>
  <c r="AT72" i="20"/>
  <c r="AS72" i="20"/>
  <c r="AR72" i="20"/>
  <c r="AO72" i="20"/>
  <c r="AN72" i="20"/>
  <c r="AM72" i="20"/>
  <c r="AL72" i="20"/>
  <c r="AI72" i="20"/>
  <c r="AH72" i="20"/>
  <c r="AG72" i="20"/>
  <c r="AF72" i="20"/>
  <c r="U72" i="20"/>
  <c r="S72" i="20"/>
  <c r="Q72" i="20"/>
  <c r="O72" i="20"/>
  <c r="F73" i="7" s="1"/>
  <c r="M72" i="20"/>
  <c r="F55" i="7" s="1"/>
  <c r="K72" i="20"/>
  <c r="F37" i="7" s="1"/>
  <c r="I72" i="20"/>
  <c r="F19" i="7" s="1"/>
  <c r="BA71" i="20"/>
  <c r="AZ71" i="20"/>
  <c r="AY71" i="20"/>
  <c r="AX71" i="20"/>
  <c r="AU71" i="20"/>
  <c r="AT71" i="20"/>
  <c r="AS71" i="20"/>
  <c r="AR71" i="20"/>
  <c r="AO71" i="20"/>
  <c r="AN71" i="20"/>
  <c r="AM71" i="20"/>
  <c r="AL71" i="20"/>
  <c r="AI71" i="20"/>
  <c r="AH71" i="20"/>
  <c r="AG71" i="20"/>
  <c r="AF71" i="20"/>
  <c r="U71" i="20"/>
  <c r="S71" i="20"/>
  <c r="Q71" i="20"/>
  <c r="F107" i="7" s="1"/>
  <c r="O71" i="20"/>
  <c r="F72" i="7" s="1"/>
  <c r="M71" i="20"/>
  <c r="F54" i="7" s="1"/>
  <c r="K71" i="20"/>
  <c r="F36" i="7" s="1"/>
  <c r="I71" i="20"/>
  <c r="BA70" i="20"/>
  <c r="AZ70" i="20"/>
  <c r="AY70" i="20"/>
  <c r="AX70" i="20"/>
  <c r="AU70" i="20"/>
  <c r="AT70" i="20"/>
  <c r="AS70" i="20"/>
  <c r="AR70" i="20"/>
  <c r="AO70" i="20"/>
  <c r="AN70" i="20"/>
  <c r="AM70" i="20"/>
  <c r="AL70" i="20"/>
  <c r="AI70" i="20"/>
  <c r="AH70" i="20"/>
  <c r="AG70" i="20"/>
  <c r="AF70" i="20"/>
  <c r="U70" i="20"/>
  <c r="S70" i="20"/>
  <c r="Q70" i="20"/>
  <c r="F106" i="7" s="1"/>
  <c r="O70" i="20"/>
  <c r="F71" i="7" s="1"/>
  <c r="M70" i="20"/>
  <c r="F53" i="7" s="1"/>
  <c r="K70" i="20"/>
  <c r="F35" i="7" s="1"/>
  <c r="I70" i="20"/>
  <c r="F17" i="7" s="1"/>
  <c r="BA69" i="20"/>
  <c r="AZ69" i="20"/>
  <c r="AY69" i="20"/>
  <c r="AX69" i="20"/>
  <c r="AU69" i="20"/>
  <c r="AT69" i="20"/>
  <c r="AS69" i="20"/>
  <c r="AR69" i="20"/>
  <c r="AO69" i="20"/>
  <c r="AN69" i="20"/>
  <c r="AM69" i="20"/>
  <c r="AL69" i="20"/>
  <c r="AI69" i="20"/>
  <c r="AH69" i="20"/>
  <c r="AG69" i="20"/>
  <c r="AF69" i="20"/>
  <c r="U69" i="20"/>
  <c r="S69" i="20"/>
  <c r="Q69" i="20"/>
  <c r="O69" i="20"/>
  <c r="F70" i="7" s="1"/>
  <c r="M69" i="20"/>
  <c r="F52" i="7" s="1"/>
  <c r="K69" i="20"/>
  <c r="F34" i="7" s="1"/>
  <c r="I69" i="20"/>
  <c r="F16" i="7" s="1"/>
  <c r="BA68" i="20"/>
  <c r="AZ68" i="20"/>
  <c r="AY68" i="20"/>
  <c r="AX68" i="20"/>
  <c r="AU68" i="20"/>
  <c r="AT68" i="20"/>
  <c r="AS68" i="20"/>
  <c r="AR68" i="20"/>
  <c r="AO68" i="20"/>
  <c r="AN68" i="20"/>
  <c r="AM68" i="20"/>
  <c r="AL68" i="20"/>
  <c r="AI68" i="20"/>
  <c r="AH68" i="20"/>
  <c r="AG68" i="20"/>
  <c r="AF68" i="20"/>
  <c r="U68" i="20"/>
  <c r="S68" i="20"/>
  <c r="BA67" i="20"/>
  <c r="AZ67" i="20"/>
  <c r="AY67" i="20"/>
  <c r="AX67" i="20"/>
  <c r="AU67" i="20"/>
  <c r="AT67" i="20"/>
  <c r="AS67" i="20"/>
  <c r="AR67" i="20"/>
  <c r="AO67" i="20"/>
  <c r="AN67" i="20"/>
  <c r="AM67" i="20"/>
  <c r="AL67" i="20"/>
  <c r="AI67" i="20"/>
  <c r="AH67" i="20"/>
  <c r="AG67" i="20"/>
  <c r="AF67" i="20"/>
  <c r="U67" i="20"/>
  <c r="S67" i="20"/>
  <c r="BA66" i="20"/>
  <c r="AZ66" i="20"/>
  <c r="AY66" i="20"/>
  <c r="AX66" i="20"/>
  <c r="AU66" i="20"/>
  <c r="AT66" i="20"/>
  <c r="AS66" i="20"/>
  <c r="AR66" i="20"/>
  <c r="AO66" i="20"/>
  <c r="AN66" i="20"/>
  <c r="AM66" i="20"/>
  <c r="AL66" i="20"/>
  <c r="AI66" i="20"/>
  <c r="AH66" i="20"/>
  <c r="AG66" i="20"/>
  <c r="AF66" i="20"/>
  <c r="U66" i="20"/>
  <c r="S66" i="20"/>
  <c r="BA65" i="20"/>
  <c r="AZ65" i="20"/>
  <c r="AY65" i="20"/>
  <c r="AX65" i="20"/>
  <c r="AU65" i="20"/>
  <c r="AT65" i="20"/>
  <c r="AS65" i="20"/>
  <c r="AR65" i="20"/>
  <c r="AO65" i="20"/>
  <c r="AN65" i="20"/>
  <c r="AM65" i="20"/>
  <c r="AL65" i="20"/>
  <c r="AI65" i="20"/>
  <c r="AH65" i="20"/>
  <c r="AG65" i="20"/>
  <c r="AF65" i="20"/>
  <c r="U65" i="20"/>
  <c r="S65" i="20"/>
  <c r="BA64" i="20"/>
  <c r="AZ64" i="20"/>
  <c r="AY64" i="20"/>
  <c r="AX64" i="20"/>
  <c r="AU64" i="20"/>
  <c r="AT64" i="20"/>
  <c r="AS64" i="20"/>
  <c r="AR64" i="20"/>
  <c r="AO64" i="20"/>
  <c r="AN64" i="20"/>
  <c r="AM64" i="20"/>
  <c r="AL64" i="20"/>
  <c r="AI64" i="20"/>
  <c r="AH64" i="20"/>
  <c r="AG64" i="20"/>
  <c r="AF64" i="20"/>
  <c r="U64" i="20"/>
  <c r="S64" i="20"/>
  <c r="BA63" i="20"/>
  <c r="AZ63" i="20"/>
  <c r="AY63" i="20"/>
  <c r="AX63" i="20"/>
  <c r="AU63" i="20"/>
  <c r="AT63" i="20"/>
  <c r="AS63" i="20"/>
  <c r="AR63" i="20"/>
  <c r="AO63" i="20"/>
  <c r="AN63" i="20"/>
  <c r="AM63" i="20"/>
  <c r="AL63" i="20"/>
  <c r="AI63" i="20"/>
  <c r="AH63" i="20"/>
  <c r="AG63" i="20"/>
  <c r="AF63" i="20"/>
  <c r="U63" i="20"/>
  <c r="S63" i="20"/>
  <c r="BA62" i="20"/>
  <c r="AZ62" i="20"/>
  <c r="AY62" i="20"/>
  <c r="AX62" i="20"/>
  <c r="AU62" i="20"/>
  <c r="AT62" i="20"/>
  <c r="AS62" i="20"/>
  <c r="AR62" i="20"/>
  <c r="AO62" i="20"/>
  <c r="AN62" i="20"/>
  <c r="AM62" i="20"/>
  <c r="AL62" i="20"/>
  <c r="AI62" i="20"/>
  <c r="AH62" i="20"/>
  <c r="AG62" i="20"/>
  <c r="AF62" i="20"/>
  <c r="U62" i="20"/>
  <c r="S62" i="20"/>
  <c r="BA61" i="20"/>
  <c r="AZ61" i="20"/>
  <c r="AY61" i="20"/>
  <c r="AX61" i="20"/>
  <c r="AU61" i="20"/>
  <c r="AT61" i="20"/>
  <c r="AS61" i="20"/>
  <c r="AR61" i="20"/>
  <c r="AO61" i="20"/>
  <c r="AN61" i="20"/>
  <c r="AM61" i="20"/>
  <c r="AL61" i="20"/>
  <c r="AI61" i="20"/>
  <c r="AH61" i="20"/>
  <c r="AG61" i="20"/>
  <c r="AF61" i="20"/>
  <c r="U61" i="20"/>
  <c r="S61" i="20"/>
  <c r="BA60" i="20"/>
  <c r="AZ60" i="20"/>
  <c r="AY60" i="20"/>
  <c r="AX60" i="20"/>
  <c r="AU60" i="20"/>
  <c r="AT60" i="20"/>
  <c r="AS60" i="20"/>
  <c r="AR60" i="20"/>
  <c r="AO60" i="20"/>
  <c r="AN60" i="20"/>
  <c r="AM60" i="20"/>
  <c r="AL60" i="20"/>
  <c r="AI60" i="20"/>
  <c r="AH60" i="20"/>
  <c r="AG60" i="20"/>
  <c r="AF60" i="20"/>
  <c r="U60" i="20"/>
  <c r="S60" i="20"/>
  <c r="BA59" i="20"/>
  <c r="AZ59" i="20"/>
  <c r="AY59" i="20"/>
  <c r="AX59" i="20"/>
  <c r="AU59" i="20"/>
  <c r="AT59" i="20"/>
  <c r="AS59" i="20"/>
  <c r="AR59" i="20"/>
  <c r="AO59" i="20"/>
  <c r="AN59" i="20"/>
  <c r="AM59" i="20"/>
  <c r="AL59" i="20"/>
  <c r="AI59" i="20"/>
  <c r="AH59" i="20"/>
  <c r="AG59" i="20"/>
  <c r="AF59" i="20"/>
  <c r="U59" i="20"/>
  <c r="S59" i="20"/>
  <c r="BA58" i="20"/>
  <c r="AZ58" i="20"/>
  <c r="AY58" i="20"/>
  <c r="AX58" i="20"/>
  <c r="AU58" i="20"/>
  <c r="AT58" i="20"/>
  <c r="AS58" i="20"/>
  <c r="AR58" i="20"/>
  <c r="AO58" i="20"/>
  <c r="AN58" i="20"/>
  <c r="AM58" i="20"/>
  <c r="AL58" i="20"/>
  <c r="AI58" i="20"/>
  <c r="AH58" i="20"/>
  <c r="AG58" i="20"/>
  <c r="AF58" i="20"/>
  <c r="U58" i="20"/>
  <c r="S58" i="20"/>
  <c r="BA57" i="20"/>
  <c r="AZ57" i="20"/>
  <c r="AY57" i="20"/>
  <c r="AX57" i="20"/>
  <c r="AU57" i="20"/>
  <c r="AT57" i="20"/>
  <c r="AS57" i="20"/>
  <c r="AR57" i="20"/>
  <c r="AO57" i="20"/>
  <c r="AN57" i="20"/>
  <c r="AM57" i="20"/>
  <c r="AL57" i="20"/>
  <c r="AI57" i="20"/>
  <c r="AH57" i="20"/>
  <c r="AG57" i="20"/>
  <c r="AF57" i="20"/>
  <c r="U57" i="20"/>
  <c r="S57" i="20"/>
  <c r="BA56" i="20"/>
  <c r="AZ56" i="20"/>
  <c r="AY56" i="20"/>
  <c r="AX56" i="20"/>
  <c r="AU56" i="20"/>
  <c r="AT56" i="20"/>
  <c r="AS56" i="20"/>
  <c r="AR56" i="20"/>
  <c r="AO56" i="20"/>
  <c r="AN56" i="20"/>
  <c r="AM56" i="20"/>
  <c r="AL56" i="20"/>
  <c r="AI56" i="20"/>
  <c r="AH56" i="20"/>
  <c r="AG56" i="20"/>
  <c r="AF56" i="20"/>
  <c r="U56" i="20"/>
  <c r="S56" i="20"/>
  <c r="BA55" i="20"/>
  <c r="AZ55" i="20"/>
  <c r="AY55" i="20"/>
  <c r="AX55" i="20"/>
  <c r="AU55" i="20"/>
  <c r="AT55" i="20"/>
  <c r="AS55" i="20"/>
  <c r="AR55" i="20"/>
  <c r="AO55" i="20"/>
  <c r="AN55" i="20"/>
  <c r="AM55" i="20"/>
  <c r="AL55" i="20"/>
  <c r="AI55" i="20"/>
  <c r="AH55" i="20"/>
  <c r="AG55" i="20"/>
  <c r="AF55" i="20"/>
  <c r="U55" i="20"/>
  <c r="S55" i="20"/>
  <c r="BA54" i="20"/>
  <c r="AZ54" i="20"/>
  <c r="AY54" i="20"/>
  <c r="AX54" i="20"/>
  <c r="AU54" i="20"/>
  <c r="AT54" i="20"/>
  <c r="AS54" i="20"/>
  <c r="AR54" i="20"/>
  <c r="AO54" i="20"/>
  <c r="AN54" i="20"/>
  <c r="AM54" i="20"/>
  <c r="AL54" i="20"/>
  <c r="AI54" i="20"/>
  <c r="AH54" i="20"/>
  <c r="AG54" i="20"/>
  <c r="AF54" i="20"/>
  <c r="U54" i="20"/>
  <c r="S54" i="20"/>
  <c r="BA53" i="20"/>
  <c r="AZ53" i="20"/>
  <c r="AY53" i="20"/>
  <c r="AX53" i="20"/>
  <c r="AU53" i="20"/>
  <c r="AT53" i="20"/>
  <c r="AS53" i="20"/>
  <c r="AR53" i="20"/>
  <c r="AO53" i="20"/>
  <c r="AN53" i="20"/>
  <c r="AM53" i="20"/>
  <c r="AL53" i="20"/>
  <c r="AI53" i="20"/>
  <c r="AH53" i="20"/>
  <c r="AG53" i="20"/>
  <c r="AF53" i="20"/>
  <c r="U53" i="20"/>
  <c r="S53" i="20"/>
  <c r="BA52" i="20"/>
  <c r="AZ52" i="20"/>
  <c r="AY52" i="20"/>
  <c r="AX52" i="20"/>
  <c r="AU52" i="20"/>
  <c r="AT52" i="20"/>
  <c r="AS52" i="20"/>
  <c r="AR52" i="20"/>
  <c r="AO52" i="20"/>
  <c r="AN52" i="20"/>
  <c r="AM52" i="20"/>
  <c r="AL52" i="20"/>
  <c r="AI52" i="20"/>
  <c r="AH52" i="20"/>
  <c r="AG52" i="20"/>
  <c r="AF52" i="20"/>
  <c r="U52" i="20"/>
  <c r="S52" i="20"/>
  <c r="BA51" i="20"/>
  <c r="AZ51" i="20"/>
  <c r="AY51" i="20"/>
  <c r="AX51" i="20"/>
  <c r="AU51" i="20"/>
  <c r="AT51" i="20"/>
  <c r="AS51" i="20"/>
  <c r="AR51" i="20"/>
  <c r="AO51" i="20"/>
  <c r="AN51" i="20"/>
  <c r="AM51" i="20"/>
  <c r="AL51" i="20"/>
  <c r="AI51" i="20"/>
  <c r="AH51" i="20"/>
  <c r="AG51" i="20"/>
  <c r="AF51" i="20"/>
  <c r="M51" i="20"/>
  <c r="F51" i="7" s="1"/>
  <c r="K51" i="20"/>
  <c r="BA50" i="20"/>
  <c r="AZ50" i="20"/>
  <c r="AY50" i="20"/>
  <c r="AX50" i="20"/>
  <c r="AU50" i="20"/>
  <c r="AT50" i="20"/>
  <c r="AS50" i="20"/>
  <c r="AR50" i="20"/>
  <c r="AO50" i="20"/>
  <c r="AN50" i="20"/>
  <c r="AM50" i="20"/>
  <c r="AL50" i="20"/>
  <c r="AI50" i="20"/>
  <c r="AH50" i="20"/>
  <c r="AG50" i="20"/>
  <c r="AF50" i="20"/>
  <c r="M50" i="20"/>
  <c r="F50" i="7" s="1"/>
  <c r="K50" i="20"/>
  <c r="F32" i="7" s="1"/>
  <c r="BA49" i="20"/>
  <c r="AZ49" i="20"/>
  <c r="AY49" i="20"/>
  <c r="AX49" i="20"/>
  <c r="AU49" i="20"/>
  <c r="AT49" i="20"/>
  <c r="AS49" i="20"/>
  <c r="AR49" i="20"/>
  <c r="AO49" i="20"/>
  <c r="AN49" i="20"/>
  <c r="AM49" i="20"/>
  <c r="AL49" i="20"/>
  <c r="AI49" i="20"/>
  <c r="AH49" i="20"/>
  <c r="AG49" i="20"/>
  <c r="AF49" i="20"/>
  <c r="M49" i="20"/>
  <c r="F49" i="7" s="1"/>
  <c r="K49" i="20"/>
  <c r="F31" i="7" s="1"/>
  <c r="BA48" i="20"/>
  <c r="AZ48" i="20"/>
  <c r="AY48" i="20"/>
  <c r="AX48" i="20"/>
  <c r="AU48" i="20"/>
  <c r="AT48" i="20"/>
  <c r="AS48" i="20"/>
  <c r="AR48" i="20"/>
  <c r="AO48" i="20"/>
  <c r="AN48" i="20"/>
  <c r="AM48" i="20"/>
  <c r="AL48" i="20"/>
  <c r="AI48" i="20"/>
  <c r="AH48" i="20"/>
  <c r="AG48" i="20"/>
  <c r="AF48" i="20"/>
  <c r="M48" i="20"/>
  <c r="F48" i="7" s="1"/>
  <c r="K48" i="20"/>
  <c r="BA47" i="20"/>
  <c r="AZ47" i="20"/>
  <c r="AY47" i="20"/>
  <c r="AX47" i="20"/>
  <c r="AU47" i="20"/>
  <c r="AT47" i="20"/>
  <c r="AS47" i="20"/>
  <c r="AR47" i="20"/>
  <c r="AO47" i="20"/>
  <c r="AN47" i="20"/>
  <c r="AM47" i="20"/>
  <c r="AL47" i="20"/>
  <c r="AI47" i="20"/>
  <c r="AH47" i="20"/>
  <c r="AG47" i="20"/>
  <c r="AF47" i="20"/>
  <c r="M47" i="20"/>
  <c r="K47" i="20"/>
  <c r="F29" i="7" s="1"/>
  <c r="BA46" i="20"/>
  <c r="AZ46" i="20"/>
  <c r="AY46" i="20"/>
  <c r="AX46" i="20"/>
  <c r="AU46" i="20"/>
  <c r="AT46" i="20"/>
  <c r="AS46" i="20"/>
  <c r="AR46" i="20"/>
  <c r="AO46" i="20"/>
  <c r="AN46" i="20"/>
  <c r="AM46" i="20"/>
  <c r="AL46" i="20"/>
  <c r="AI46" i="20"/>
  <c r="AH46" i="20"/>
  <c r="AG46" i="20"/>
  <c r="AF46" i="20"/>
  <c r="M46" i="20"/>
  <c r="X46" i="20" s="1"/>
  <c r="BA45" i="20"/>
  <c r="AZ45" i="20"/>
  <c r="AY45" i="20"/>
  <c r="AX45" i="20"/>
  <c r="AU45" i="20"/>
  <c r="AT45" i="20"/>
  <c r="AS45" i="20"/>
  <c r="AR45" i="20"/>
  <c r="AO45" i="20"/>
  <c r="AN45" i="20"/>
  <c r="AM45" i="20"/>
  <c r="AL45" i="20"/>
  <c r="AI45" i="20"/>
  <c r="AH45" i="20"/>
  <c r="AG45" i="20"/>
  <c r="AF45" i="20"/>
  <c r="M45" i="20"/>
  <c r="X45" i="20" s="1"/>
  <c r="BA44" i="20"/>
  <c r="AZ44" i="20"/>
  <c r="AY44" i="20"/>
  <c r="AX44" i="20"/>
  <c r="AU44" i="20"/>
  <c r="AT44" i="20"/>
  <c r="AS44" i="20"/>
  <c r="AR44" i="20"/>
  <c r="AO44" i="20"/>
  <c r="AN44" i="20"/>
  <c r="AM44" i="20"/>
  <c r="AL44" i="20"/>
  <c r="AI44" i="20"/>
  <c r="AH44" i="20"/>
  <c r="AG44" i="20"/>
  <c r="AF44" i="20"/>
  <c r="M44" i="20"/>
  <c r="X44" i="20" s="1"/>
  <c r="BA43" i="20"/>
  <c r="AZ43" i="20"/>
  <c r="AY43" i="20"/>
  <c r="AX43" i="20"/>
  <c r="AU43" i="20"/>
  <c r="AT43" i="20"/>
  <c r="AS43" i="20"/>
  <c r="AR43" i="20"/>
  <c r="AO43" i="20"/>
  <c r="AN43" i="20"/>
  <c r="AM43" i="20"/>
  <c r="AL43" i="20"/>
  <c r="AI43" i="20"/>
  <c r="AH43" i="20"/>
  <c r="AG43" i="20"/>
  <c r="AF43" i="20"/>
  <c r="M43" i="20"/>
  <c r="BA42" i="20"/>
  <c r="AZ42" i="20"/>
  <c r="AY42" i="20"/>
  <c r="AX42" i="20"/>
  <c r="AU42" i="20"/>
  <c r="AT42" i="20"/>
  <c r="AS42" i="20"/>
  <c r="AR42" i="20"/>
  <c r="AO42" i="20"/>
  <c r="AN42" i="20"/>
  <c r="AM42" i="20"/>
  <c r="AL42" i="20"/>
  <c r="AI42" i="20"/>
  <c r="AH42" i="20"/>
  <c r="AG42" i="20"/>
  <c r="AF42" i="20"/>
  <c r="M42" i="20"/>
  <c r="X42" i="20" s="1"/>
  <c r="BA41" i="20"/>
  <c r="AZ41" i="20"/>
  <c r="AY41" i="20"/>
  <c r="AX41" i="20"/>
  <c r="AU41" i="20"/>
  <c r="AT41" i="20"/>
  <c r="AS41" i="20"/>
  <c r="AR41" i="20"/>
  <c r="AO41" i="20"/>
  <c r="AN41" i="20"/>
  <c r="AM41" i="20"/>
  <c r="AL41" i="20"/>
  <c r="AI41" i="20"/>
  <c r="AH41" i="20"/>
  <c r="AG41" i="20"/>
  <c r="AF41" i="20"/>
  <c r="M41" i="20"/>
  <c r="F41" i="7" s="1"/>
  <c r="BA40" i="20"/>
  <c r="AZ40" i="20"/>
  <c r="AY40" i="20"/>
  <c r="AX40" i="20"/>
  <c r="AU40" i="20"/>
  <c r="AT40" i="20"/>
  <c r="AS40" i="20"/>
  <c r="AR40" i="20"/>
  <c r="AO40" i="20"/>
  <c r="AN40" i="20"/>
  <c r="AM40" i="20"/>
  <c r="AL40" i="20"/>
  <c r="AI40" i="20"/>
  <c r="AH40" i="20"/>
  <c r="AG40" i="20"/>
  <c r="AF40" i="20"/>
  <c r="K40" i="20"/>
  <c r="BA39" i="20"/>
  <c r="AZ39" i="20"/>
  <c r="AY39" i="20"/>
  <c r="AX39" i="20"/>
  <c r="AU39" i="20"/>
  <c r="AT39" i="20"/>
  <c r="AS39" i="20"/>
  <c r="AR39" i="20"/>
  <c r="AO39" i="20"/>
  <c r="AN39" i="20"/>
  <c r="AM39" i="20"/>
  <c r="AL39" i="20"/>
  <c r="AI39" i="20"/>
  <c r="AH39" i="20"/>
  <c r="AG39" i="20"/>
  <c r="AF39" i="20"/>
  <c r="K39" i="20"/>
  <c r="F27" i="7" s="1"/>
  <c r="BA38" i="20"/>
  <c r="AZ38" i="20"/>
  <c r="AY38" i="20"/>
  <c r="AX38" i="20"/>
  <c r="AU38" i="20"/>
  <c r="AT38" i="20"/>
  <c r="AS38" i="20"/>
  <c r="AR38" i="20"/>
  <c r="AO38" i="20"/>
  <c r="AN38" i="20"/>
  <c r="AM38" i="20"/>
  <c r="AL38" i="20"/>
  <c r="AI38" i="20"/>
  <c r="AH38" i="20"/>
  <c r="AG38" i="20"/>
  <c r="AF38" i="20"/>
  <c r="K38" i="20"/>
  <c r="F26" i="7" s="1"/>
  <c r="BA37" i="20"/>
  <c r="AZ37" i="20"/>
  <c r="AY37" i="20"/>
  <c r="AX37" i="20"/>
  <c r="AU37" i="20"/>
  <c r="AT37" i="20"/>
  <c r="AS37" i="20"/>
  <c r="AR37" i="20"/>
  <c r="AO37" i="20"/>
  <c r="AN37" i="20"/>
  <c r="AM37" i="20"/>
  <c r="AL37" i="20"/>
  <c r="AI37" i="20"/>
  <c r="AH37" i="20"/>
  <c r="AG37" i="20"/>
  <c r="AF37" i="20"/>
  <c r="K37" i="20"/>
  <c r="AC37" i="20" s="1"/>
  <c r="BA36" i="20"/>
  <c r="AZ36" i="20"/>
  <c r="AY36" i="20"/>
  <c r="AX36" i="20"/>
  <c r="AU36" i="20"/>
  <c r="AT36" i="20"/>
  <c r="AS36" i="20"/>
  <c r="AR36" i="20"/>
  <c r="AO36" i="20"/>
  <c r="AN36" i="20"/>
  <c r="AM36" i="20"/>
  <c r="AL36" i="20"/>
  <c r="AI36" i="20"/>
  <c r="AH36" i="20"/>
  <c r="AG36" i="20"/>
  <c r="AF36" i="20"/>
  <c r="K36" i="20"/>
  <c r="BA35" i="20"/>
  <c r="AZ35" i="20"/>
  <c r="AY35" i="20"/>
  <c r="AX35" i="20"/>
  <c r="AU35" i="20"/>
  <c r="AT35" i="20"/>
  <c r="AS35" i="20"/>
  <c r="AR35" i="20"/>
  <c r="AO35" i="20"/>
  <c r="AN35" i="20"/>
  <c r="AM35" i="20"/>
  <c r="AL35" i="20"/>
  <c r="AI35" i="20"/>
  <c r="AH35" i="20"/>
  <c r="AG35" i="20"/>
  <c r="AF35" i="20"/>
  <c r="K35" i="20"/>
  <c r="BA34" i="20"/>
  <c r="AZ34" i="20"/>
  <c r="AY34" i="20"/>
  <c r="AX34" i="20"/>
  <c r="AU34" i="20"/>
  <c r="AT34" i="20"/>
  <c r="AS34" i="20"/>
  <c r="AR34" i="20"/>
  <c r="AO34" i="20"/>
  <c r="AN34" i="20"/>
  <c r="AM34" i="20"/>
  <c r="AL34" i="20"/>
  <c r="AI34" i="20"/>
  <c r="AH34" i="20"/>
  <c r="AG34" i="20"/>
  <c r="AF34" i="20"/>
  <c r="O34" i="20"/>
  <c r="X34" i="20" s="1"/>
  <c r="BA33" i="20"/>
  <c r="AZ33" i="20"/>
  <c r="AY33" i="20"/>
  <c r="AX33" i="20"/>
  <c r="AU33" i="20"/>
  <c r="AT33" i="20"/>
  <c r="AS33" i="20"/>
  <c r="AR33" i="20"/>
  <c r="AO33" i="20"/>
  <c r="AN33" i="20"/>
  <c r="AM33" i="20"/>
  <c r="AL33" i="20"/>
  <c r="AI33" i="20"/>
  <c r="AH33" i="20"/>
  <c r="AG33" i="20"/>
  <c r="AF33" i="20"/>
  <c r="O33" i="20"/>
  <c r="BA32" i="20"/>
  <c r="AZ32" i="20"/>
  <c r="AY32" i="20"/>
  <c r="AX32" i="20"/>
  <c r="AU32" i="20"/>
  <c r="AT32" i="20"/>
  <c r="AS32" i="20"/>
  <c r="AR32" i="20"/>
  <c r="AO32" i="20"/>
  <c r="AN32" i="20"/>
  <c r="AM32" i="20"/>
  <c r="AL32" i="20"/>
  <c r="AI32" i="20"/>
  <c r="AH32" i="20"/>
  <c r="AG32" i="20"/>
  <c r="AF32" i="20"/>
  <c r="O32" i="20"/>
  <c r="AC31" i="20" s="1"/>
  <c r="BA31" i="20"/>
  <c r="AZ31" i="20"/>
  <c r="AY31" i="20"/>
  <c r="AX31" i="20"/>
  <c r="AU31" i="20"/>
  <c r="AT31" i="20"/>
  <c r="AS31" i="20"/>
  <c r="AR31" i="20"/>
  <c r="AO31" i="20"/>
  <c r="AN31" i="20"/>
  <c r="AM31" i="20"/>
  <c r="AL31" i="20"/>
  <c r="AI31" i="20"/>
  <c r="AH31" i="20"/>
  <c r="AG31" i="20"/>
  <c r="AF31" i="20"/>
  <c r="O31" i="20"/>
  <c r="F66" i="7" s="1"/>
  <c r="BA30" i="20"/>
  <c r="AZ30" i="20"/>
  <c r="AY30" i="20"/>
  <c r="AX30" i="20"/>
  <c r="AU30" i="20"/>
  <c r="AT30" i="20"/>
  <c r="AS30" i="20"/>
  <c r="AR30" i="20"/>
  <c r="AO30" i="20"/>
  <c r="AN30" i="20"/>
  <c r="AM30" i="20"/>
  <c r="AL30" i="20"/>
  <c r="AI30" i="20"/>
  <c r="AH30" i="20"/>
  <c r="AG30" i="20"/>
  <c r="AF30" i="20"/>
  <c r="O30" i="20"/>
  <c r="X30" i="20" s="1"/>
  <c r="Y30" i="20" s="1"/>
  <c r="BA29" i="20"/>
  <c r="AZ29" i="20"/>
  <c r="AY29" i="20"/>
  <c r="AX29" i="20"/>
  <c r="AU29" i="20"/>
  <c r="AT29" i="20"/>
  <c r="AS29" i="20"/>
  <c r="AR29" i="20"/>
  <c r="AO29" i="20"/>
  <c r="AN29" i="20"/>
  <c r="AM29" i="20"/>
  <c r="AL29" i="20"/>
  <c r="AI29" i="20"/>
  <c r="AH29" i="20"/>
  <c r="AG29" i="20"/>
  <c r="AF29" i="20"/>
  <c r="O29" i="20"/>
  <c r="F64" i="7" s="1"/>
  <c r="BA28" i="20"/>
  <c r="AZ28" i="20"/>
  <c r="AY28" i="20"/>
  <c r="AX28" i="20"/>
  <c r="AU28" i="20"/>
  <c r="AT28" i="20"/>
  <c r="AS28" i="20"/>
  <c r="AR28" i="20"/>
  <c r="AO28" i="20"/>
  <c r="AN28" i="20"/>
  <c r="AM28" i="20"/>
  <c r="AL28" i="20"/>
  <c r="AI28" i="20"/>
  <c r="AH28" i="20"/>
  <c r="AG28" i="20"/>
  <c r="AF28" i="20"/>
  <c r="O28" i="20"/>
  <c r="BA27" i="20"/>
  <c r="AZ27" i="20"/>
  <c r="AY27" i="20"/>
  <c r="AX27" i="20"/>
  <c r="AU27" i="20"/>
  <c r="AT27" i="20"/>
  <c r="AS27" i="20"/>
  <c r="AR27" i="20"/>
  <c r="AO27" i="20"/>
  <c r="AN27" i="20"/>
  <c r="AM27" i="20"/>
  <c r="AL27" i="20"/>
  <c r="AI27" i="20"/>
  <c r="AH27" i="20"/>
  <c r="AG27" i="20"/>
  <c r="AF27" i="20"/>
  <c r="O27" i="20"/>
  <c r="X27" i="20" s="1"/>
  <c r="BA26" i="20"/>
  <c r="AZ26" i="20"/>
  <c r="AY26" i="20"/>
  <c r="AX26" i="20"/>
  <c r="AU26" i="20"/>
  <c r="AT26" i="20"/>
  <c r="AS26" i="20"/>
  <c r="AR26" i="20"/>
  <c r="AO26" i="20"/>
  <c r="AM26" i="20"/>
  <c r="AL26" i="20"/>
  <c r="AI26" i="20"/>
  <c r="AH26" i="20"/>
  <c r="AG26" i="20"/>
  <c r="AF26" i="20"/>
  <c r="O26" i="20"/>
  <c r="F61" i="7" s="1"/>
  <c r="BA25" i="20"/>
  <c r="AZ25" i="20"/>
  <c r="AY25" i="20"/>
  <c r="AX25" i="20"/>
  <c r="AU25" i="20"/>
  <c r="AT25" i="20"/>
  <c r="AS25" i="20"/>
  <c r="AR25" i="20"/>
  <c r="AO25" i="20"/>
  <c r="AN25" i="20"/>
  <c r="AM25" i="20"/>
  <c r="AL25" i="20"/>
  <c r="AI25" i="20"/>
  <c r="AH25" i="20"/>
  <c r="AG25" i="20"/>
  <c r="AF25" i="20"/>
  <c r="O25" i="20"/>
  <c r="F60" i="7" s="1"/>
  <c r="BA24" i="20"/>
  <c r="AZ24" i="20"/>
  <c r="AY24" i="20"/>
  <c r="AX24" i="20"/>
  <c r="AU24" i="20"/>
  <c r="AT24" i="20"/>
  <c r="AS24" i="20"/>
  <c r="AR24" i="20"/>
  <c r="AO24" i="20"/>
  <c r="AN24" i="20"/>
  <c r="AM24" i="20"/>
  <c r="AL24" i="20"/>
  <c r="AI24" i="20"/>
  <c r="AH24" i="20"/>
  <c r="AG24" i="20"/>
  <c r="AF24" i="20"/>
  <c r="O24" i="20"/>
  <c r="AC23" i="20" s="1"/>
  <c r="BA23" i="20"/>
  <c r="AZ23" i="20"/>
  <c r="AY23" i="20"/>
  <c r="AX23" i="20"/>
  <c r="AU23" i="20"/>
  <c r="AT23" i="20"/>
  <c r="AS23" i="20"/>
  <c r="AR23" i="20"/>
  <c r="AO23" i="20"/>
  <c r="AN23" i="20"/>
  <c r="AM23" i="20"/>
  <c r="AL23" i="20"/>
  <c r="AI23" i="20"/>
  <c r="AH23" i="20"/>
  <c r="AG23" i="20"/>
  <c r="AF23" i="20"/>
  <c r="Q23" i="20"/>
  <c r="F104" i="7" s="1"/>
  <c r="I23" i="20"/>
  <c r="BA22" i="20"/>
  <c r="AZ22" i="20"/>
  <c r="AY22" i="20"/>
  <c r="AX22" i="20"/>
  <c r="AU22" i="20"/>
  <c r="AT22" i="20"/>
  <c r="AS22" i="20"/>
  <c r="AR22" i="20"/>
  <c r="AO22" i="20"/>
  <c r="AN22" i="20"/>
  <c r="AM22" i="20"/>
  <c r="AL22" i="20"/>
  <c r="AI22" i="20"/>
  <c r="AH22" i="20"/>
  <c r="AG22" i="20"/>
  <c r="AF22" i="20"/>
  <c r="Q22" i="20"/>
  <c r="I22" i="20"/>
  <c r="F14" i="7" s="1"/>
  <c r="BA21" i="20"/>
  <c r="AZ21" i="20"/>
  <c r="AY21" i="20"/>
  <c r="AX21" i="20"/>
  <c r="AU21" i="20"/>
  <c r="AT21" i="20"/>
  <c r="AS21" i="20"/>
  <c r="AR21" i="20"/>
  <c r="AO21" i="20"/>
  <c r="AN21" i="20"/>
  <c r="AM21" i="20"/>
  <c r="AL21" i="20"/>
  <c r="AI21" i="20"/>
  <c r="AH21" i="20"/>
  <c r="AG21" i="20"/>
  <c r="AF21" i="20"/>
  <c r="Q21" i="20"/>
  <c r="I21" i="20"/>
  <c r="F13" i="7" s="1"/>
  <c r="BA20" i="20"/>
  <c r="AZ20" i="20"/>
  <c r="AY20" i="20"/>
  <c r="AX20" i="20"/>
  <c r="AU20" i="20"/>
  <c r="AT20" i="20"/>
  <c r="AS20" i="20"/>
  <c r="AR20" i="20"/>
  <c r="AO20" i="20"/>
  <c r="AN20" i="20"/>
  <c r="AM20" i="20"/>
  <c r="AL20" i="20"/>
  <c r="AI20" i="20"/>
  <c r="AH20" i="20"/>
  <c r="AG20" i="20"/>
  <c r="AF20" i="20"/>
  <c r="Q20" i="20"/>
  <c r="F101" i="7" s="1"/>
  <c r="I20" i="20"/>
  <c r="F12" i="7" s="1"/>
  <c r="BA19" i="20"/>
  <c r="AZ19" i="20"/>
  <c r="AY19" i="20"/>
  <c r="AX19" i="20"/>
  <c r="AU19" i="20"/>
  <c r="AT19" i="20"/>
  <c r="AS19" i="20"/>
  <c r="AR19" i="20"/>
  <c r="AO19" i="20"/>
  <c r="AN19" i="20"/>
  <c r="AM19" i="20"/>
  <c r="AL19" i="20"/>
  <c r="AI19" i="20"/>
  <c r="AH19" i="20"/>
  <c r="AG19" i="20"/>
  <c r="AF19" i="20"/>
  <c r="Q19" i="20"/>
  <c r="I19" i="20"/>
  <c r="F10" i="7" s="1"/>
  <c r="BA18" i="20"/>
  <c r="AZ18" i="20"/>
  <c r="AY18" i="20"/>
  <c r="AX18" i="20"/>
  <c r="AU18" i="20"/>
  <c r="AT18" i="20"/>
  <c r="AS18" i="20"/>
  <c r="AR18" i="20"/>
  <c r="AO18" i="20"/>
  <c r="AN18" i="20"/>
  <c r="AM18" i="20"/>
  <c r="AL18" i="20"/>
  <c r="AI18" i="20"/>
  <c r="AH18" i="20"/>
  <c r="AG18" i="20"/>
  <c r="AF18" i="20"/>
  <c r="Q18" i="20"/>
  <c r="F98" i="7" s="1"/>
  <c r="I18" i="20"/>
  <c r="F9" i="7" s="1"/>
  <c r="BA17" i="20"/>
  <c r="AZ17" i="20"/>
  <c r="AY17" i="20"/>
  <c r="AX17" i="20"/>
  <c r="AU17" i="20"/>
  <c r="AT17" i="20"/>
  <c r="AS17" i="20"/>
  <c r="AR17" i="20"/>
  <c r="AO17" i="20"/>
  <c r="AN17" i="20"/>
  <c r="AM17" i="20"/>
  <c r="AL17" i="20"/>
  <c r="AI17" i="20"/>
  <c r="AH17" i="20"/>
  <c r="AG17" i="20"/>
  <c r="AF17" i="20"/>
  <c r="Q17" i="20"/>
  <c r="F97" i="7" s="1"/>
  <c r="I17" i="20"/>
  <c r="F8" i="7" s="1"/>
  <c r="BA16" i="20"/>
  <c r="AZ16" i="20"/>
  <c r="AY16" i="20"/>
  <c r="AX16" i="20"/>
  <c r="AU16" i="20"/>
  <c r="AT16" i="20"/>
  <c r="AS16" i="20"/>
  <c r="AR16" i="20"/>
  <c r="AO16" i="20"/>
  <c r="AN16" i="20"/>
  <c r="AM16" i="20"/>
  <c r="AL16" i="20"/>
  <c r="AI16" i="20"/>
  <c r="AH16" i="20"/>
  <c r="AG16" i="20"/>
  <c r="AF16" i="20"/>
  <c r="Q16" i="20"/>
  <c r="F96" i="7" s="1"/>
  <c r="I16" i="20"/>
  <c r="BA15" i="20"/>
  <c r="AZ15" i="20"/>
  <c r="AY15" i="20"/>
  <c r="AX15" i="20"/>
  <c r="AU15" i="20"/>
  <c r="AT15" i="20"/>
  <c r="AS15" i="20"/>
  <c r="AR15" i="20"/>
  <c r="AO15" i="20"/>
  <c r="AN15" i="20"/>
  <c r="AM15" i="20"/>
  <c r="AL15" i="20"/>
  <c r="AI15" i="20"/>
  <c r="AH15" i="20"/>
  <c r="AG15" i="20"/>
  <c r="AF15" i="20"/>
  <c r="Q15" i="20"/>
  <c r="I15" i="20"/>
  <c r="BA14" i="20"/>
  <c r="AZ14" i="20"/>
  <c r="AY14" i="20"/>
  <c r="AX14" i="20"/>
  <c r="AU14" i="20"/>
  <c r="AT14" i="20"/>
  <c r="AS14" i="20"/>
  <c r="AR14" i="20"/>
  <c r="AO14" i="20"/>
  <c r="AN14" i="20"/>
  <c r="AM14" i="20"/>
  <c r="AL14" i="20"/>
  <c r="AI14" i="20"/>
  <c r="AH14" i="20"/>
  <c r="AG14" i="20"/>
  <c r="AF14" i="20"/>
  <c r="Q14" i="20"/>
  <c r="I14" i="20"/>
  <c r="BA13" i="20"/>
  <c r="AZ13" i="20"/>
  <c r="AY13" i="20"/>
  <c r="AX13" i="20"/>
  <c r="AU13" i="20"/>
  <c r="AT13" i="20"/>
  <c r="AS13" i="20"/>
  <c r="AR13" i="20"/>
  <c r="AO13" i="20"/>
  <c r="AN13" i="20"/>
  <c r="AM13" i="20"/>
  <c r="AL13" i="20"/>
  <c r="AI13" i="20"/>
  <c r="AH13" i="20"/>
  <c r="AG13" i="20"/>
  <c r="AF13" i="20"/>
  <c r="Q13" i="20"/>
  <c r="I13" i="20"/>
  <c r="BA12" i="20"/>
  <c r="AZ12" i="20"/>
  <c r="AY12" i="20"/>
  <c r="AX12" i="20"/>
  <c r="AU12" i="20"/>
  <c r="AT12" i="20"/>
  <c r="AS12" i="20"/>
  <c r="AR12" i="20"/>
  <c r="AO12" i="20"/>
  <c r="AN12" i="20"/>
  <c r="AM12" i="20"/>
  <c r="AL12" i="20"/>
  <c r="AI12" i="20"/>
  <c r="AH12" i="20"/>
  <c r="AG12" i="20"/>
  <c r="AF12" i="20"/>
  <c r="Q12" i="20"/>
  <c r="F92" i="7" s="1"/>
  <c r="I12" i="20"/>
  <c r="BA11" i="20"/>
  <c r="AZ11" i="20"/>
  <c r="AY11" i="20"/>
  <c r="AX11" i="20"/>
  <c r="AU11" i="20"/>
  <c r="AT11" i="20"/>
  <c r="AS11" i="20"/>
  <c r="AR11" i="20"/>
  <c r="AO11" i="20"/>
  <c r="AN11" i="20"/>
  <c r="AM11" i="20"/>
  <c r="AL11" i="20"/>
  <c r="AI11" i="20"/>
  <c r="AH11" i="20"/>
  <c r="AG11" i="20"/>
  <c r="AF11" i="20"/>
  <c r="Q11" i="20"/>
  <c r="I11" i="20"/>
  <c r="F7" i="7" s="1"/>
  <c r="BA10" i="20"/>
  <c r="AZ10" i="20"/>
  <c r="AY10" i="20"/>
  <c r="AX10" i="20"/>
  <c r="AU10" i="20"/>
  <c r="AT10" i="20"/>
  <c r="AS10" i="20"/>
  <c r="AR10" i="20"/>
  <c r="AO10" i="20"/>
  <c r="AN10" i="20"/>
  <c r="AM10" i="20"/>
  <c r="AL10" i="20"/>
  <c r="AI10" i="20"/>
  <c r="AH10" i="20"/>
  <c r="AG10" i="20"/>
  <c r="AF10" i="20"/>
  <c r="Q10" i="20"/>
  <c r="I10" i="20"/>
  <c r="F6" i="7" s="1"/>
  <c r="BA9" i="20"/>
  <c r="AZ9" i="20"/>
  <c r="AY9" i="20"/>
  <c r="AX9" i="20"/>
  <c r="AU9" i="20"/>
  <c r="AT9" i="20"/>
  <c r="AS9" i="20"/>
  <c r="AR9" i="20"/>
  <c r="AO9" i="20"/>
  <c r="AN9" i="20"/>
  <c r="AL9" i="20"/>
  <c r="AI9" i="20"/>
  <c r="AH9" i="20"/>
  <c r="AG9" i="20"/>
  <c r="AF9" i="20"/>
  <c r="Q9" i="20"/>
  <c r="F89" i="7" s="1"/>
  <c r="I9" i="20"/>
  <c r="F5" i="7" s="1"/>
  <c r="BA8" i="20"/>
  <c r="AZ8" i="20"/>
  <c r="AY8" i="20"/>
  <c r="AX8" i="20"/>
  <c r="AI8" i="20"/>
  <c r="AH8" i="20"/>
  <c r="AG8" i="20"/>
  <c r="AF8" i="20"/>
  <c r="Q8" i="20"/>
  <c r="F88" i="7" s="1"/>
  <c r="I8" i="20"/>
  <c r="AI7" i="20"/>
  <c r="AH7" i="20"/>
  <c r="AG7" i="20"/>
  <c r="AF7" i="20"/>
  <c r="Q7" i="20"/>
  <c r="F87" i="7" s="1"/>
  <c r="I7" i="20"/>
  <c r="F3" i="7" s="1"/>
  <c r="AW6" i="20" a="1"/>
  <c r="AY7" i="20" s="1"/>
  <c r="AQ6" i="20" a="1"/>
  <c r="AU8" i="20" s="1"/>
  <c r="AK6" i="20" a="1"/>
  <c r="AO7" i="20" s="1"/>
  <c r="AE6" i="20" a="1"/>
  <c r="AE6" i="20" s="1"/>
  <c r="AH6" i="20" s="1"/>
  <c r="Q6" i="20"/>
  <c r="Y1" i="2"/>
  <c r="Y2" i="2" s="1"/>
  <c r="AE1" i="15"/>
  <c r="AF1" i="17"/>
  <c r="AE1" i="14"/>
  <c r="AF1" i="16"/>
  <c r="AN1" i="13"/>
  <c r="R3" i="19"/>
  <c r="Q10" i="18"/>
  <c r="E90" i="7" s="1"/>
  <c r="I17" i="18"/>
  <c r="W78" i="18"/>
  <c r="W79" i="18"/>
  <c r="W80" i="18"/>
  <c r="W77" i="18"/>
  <c r="G73" i="19"/>
  <c r="H73" i="19"/>
  <c r="I73" i="19"/>
  <c r="J73" i="19"/>
  <c r="K73" i="19"/>
  <c r="L73" i="19"/>
  <c r="M73" i="19"/>
  <c r="N73" i="19"/>
  <c r="O73" i="19"/>
  <c r="P73" i="19"/>
  <c r="Q73" i="19"/>
  <c r="F7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R54" i="19"/>
  <c r="R55" i="19"/>
  <c r="R56" i="19"/>
  <c r="R57" i="19"/>
  <c r="R58" i="19"/>
  <c r="R59" i="19"/>
  <c r="R60" i="19"/>
  <c r="R61" i="19"/>
  <c r="R62" i="19"/>
  <c r="R63" i="19"/>
  <c r="R64" i="19"/>
  <c r="R65" i="19"/>
  <c r="R66" i="19"/>
  <c r="R67" i="19"/>
  <c r="R68" i="19"/>
  <c r="R69" i="19"/>
  <c r="R70" i="19"/>
  <c r="R71" i="19"/>
  <c r="R72" i="19"/>
  <c r="AI7" i="18"/>
  <c r="AI8" i="18"/>
  <c r="AI9" i="18"/>
  <c r="AI10" i="18"/>
  <c r="AI11" i="18"/>
  <c r="AI12" i="18"/>
  <c r="AI13" i="18"/>
  <c r="AI14" i="18"/>
  <c r="AI15" i="18"/>
  <c r="AI16" i="18"/>
  <c r="AI17" i="18"/>
  <c r="AI18" i="18"/>
  <c r="AI19" i="18"/>
  <c r="AI20" i="18"/>
  <c r="AI21" i="18"/>
  <c r="AI22" i="18"/>
  <c r="AI23" i="18"/>
  <c r="AI24" i="18"/>
  <c r="AI25" i="18"/>
  <c r="AI26" i="18"/>
  <c r="AI27" i="18"/>
  <c r="AI28" i="18"/>
  <c r="AI29" i="18"/>
  <c r="AI30" i="18"/>
  <c r="AI31" i="18"/>
  <c r="AI32" i="18"/>
  <c r="AI33" i="18"/>
  <c r="AI34" i="18"/>
  <c r="AI35" i="18"/>
  <c r="AI36" i="18"/>
  <c r="AI37" i="18"/>
  <c r="AI38" i="18"/>
  <c r="AI39" i="18"/>
  <c r="AI40" i="18"/>
  <c r="AI41" i="18"/>
  <c r="AI42" i="18"/>
  <c r="AI43" i="18"/>
  <c r="AI44" i="18"/>
  <c r="AI45" i="18"/>
  <c r="AI46" i="18"/>
  <c r="AI47" i="18"/>
  <c r="AI48" i="18"/>
  <c r="AI49" i="18"/>
  <c r="AI50" i="18"/>
  <c r="AI51" i="18"/>
  <c r="AI52" i="18"/>
  <c r="AI53" i="18"/>
  <c r="AI54" i="18"/>
  <c r="AI55" i="18"/>
  <c r="AI56" i="18"/>
  <c r="AI57" i="18"/>
  <c r="AI58" i="18"/>
  <c r="AI59" i="18"/>
  <c r="AI60" i="18"/>
  <c r="AI61" i="18"/>
  <c r="AI62" i="18"/>
  <c r="AI63" i="18"/>
  <c r="AI64" i="18"/>
  <c r="AI65" i="18"/>
  <c r="AI66" i="18"/>
  <c r="AI67" i="18"/>
  <c r="AI68" i="18"/>
  <c r="AI69" i="18"/>
  <c r="AI70" i="18"/>
  <c r="AI71" i="18"/>
  <c r="AI72" i="18"/>
  <c r="AI73" i="18"/>
  <c r="AI74" i="18"/>
  <c r="AI75" i="18"/>
  <c r="AO8" i="18"/>
  <c r="AO9" i="18"/>
  <c r="AO10" i="18"/>
  <c r="AO11" i="18"/>
  <c r="AO12" i="18"/>
  <c r="AO13" i="18"/>
  <c r="AO14" i="18"/>
  <c r="AO15" i="18"/>
  <c r="AO16" i="18"/>
  <c r="AO17" i="18"/>
  <c r="AO18" i="18"/>
  <c r="AO19" i="18"/>
  <c r="AO20" i="18"/>
  <c r="AO21" i="18"/>
  <c r="AO22" i="18"/>
  <c r="AO23" i="18"/>
  <c r="AO24" i="18"/>
  <c r="AO25" i="18"/>
  <c r="AO26" i="18"/>
  <c r="AO27" i="18"/>
  <c r="AO28" i="18"/>
  <c r="AO29" i="18"/>
  <c r="AO30" i="18"/>
  <c r="AO31" i="18"/>
  <c r="AO32" i="18"/>
  <c r="AO33" i="18"/>
  <c r="AO34" i="18"/>
  <c r="AO35" i="18"/>
  <c r="AO36" i="18"/>
  <c r="AO37" i="18"/>
  <c r="AO38" i="18"/>
  <c r="AO39" i="18"/>
  <c r="AO40" i="18"/>
  <c r="AO41" i="18"/>
  <c r="AO42" i="18"/>
  <c r="AO43" i="18"/>
  <c r="AO44" i="18"/>
  <c r="AO45" i="18"/>
  <c r="AO46" i="18"/>
  <c r="AO47" i="18"/>
  <c r="AO48" i="18"/>
  <c r="AO49" i="18"/>
  <c r="AO50" i="18"/>
  <c r="AO51" i="18"/>
  <c r="AO52" i="18"/>
  <c r="AO53" i="18"/>
  <c r="AO54" i="18"/>
  <c r="AO55" i="18"/>
  <c r="AO56" i="18"/>
  <c r="AO57" i="18"/>
  <c r="AO58" i="18"/>
  <c r="AO59" i="18"/>
  <c r="AO60" i="18"/>
  <c r="AO61" i="18"/>
  <c r="AO62" i="18"/>
  <c r="AO63" i="18"/>
  <c r="AO64" i="18"/>
  <c r="AO65" i="18"/>
  <c r="AO66" i="18"/>
  <c r="AO67" i="18"/>
  <c r="AO68" i="18"/>
  <c r="AO69" i="18"/>
  <c r="AO70" i="18"/>
  <c r="AO71" i="18"/>
  <c r="AO72" i="18"/>
  <c r="AO73" i="18"/>
  <c r="AO74" i="18"/>
  <c r="AO75" i="18"/>
  <c r="BA7" i="18"/>
  <c r="BA8" i="18"/>
  <c r="BA9" i="18"/>
  <c r="BA10" i="18"/>
  <c r="BA11" i="18"/>
  <c r="BA12" i="18"/>
  <c r="BA13" i="18"/>
  <c r="BA14" i="18"/>
  <c r="BA15" i="18"/>
  <c r="BA16" i="18"/>
  <c r="BA17" i="18"/>
  <c r="BA18" i="18"/>
  <c r="BA19" i="18"/>
  <c r="BA20" i="18"/>
  <c r="BA21" i="18"/>
  <c r="BA22" i="18"/>
  <c r="BA23" i="18"/>
  <c r="BA24" i="18"/>
  <c r="BA25" i="18"/>
  <c r="BA26" i="18"/>
  <c r="BA27" i="18"/>
  <c r="BA28" i="18"/>
  <c r="BA29" i="18"/>
  <c r="BA30" i="18"/>
  <c r="BA31" i="18"/>
  <c r="BA32" i="18"/>
  <c r="BA33" i="18"/>
  <c r="BA34" i="18"/>
  <c r="BA35" i="18"/>
  <c r="BA36" i="18"/>
  <c r="BA37" i="18"/>
  <c r="BA38" i="18"/>
  <c r="BA39" i="18"/>
  <c r="BA40" i="18"/>
  <c r="BA41" i="18"/>
  <c r="BA42" i="18"/>
  <c r="BA43" i="18"/>
  <c r="BA44" i="18"/>
  <c r="BA45" i="18"/>
  <c r="BA46" i="18"/>
  <c r="BA47" i="18"/>
  <c r="BA48" i="18"/>
  <c r="BA49" i="18"/>
  <c r="BA50" i="18"/>
  <c r="BA51" i="18"/>
  <c r="BA52" i="18"/>
  <c r="BA53" i="18"/>
  <c r="BA54" i="18"/>
  <c r="BA55" i="18"/>
  <c r="BA56" i="18"/>
  <c r="BA57" i="18"/>
  <c r="BA58" i="18"/>
  <c r="BA59" i="18"/>
  <c r="BA60" i="18"/>
  <c r="BA61" i="18"/>
  <c r="BA62" i="18"/>
  <c r="BA63" i="18"/>
  <c r="BA64" i="18"/>
  <c r="BA65" i="18"/>
  <c r="BA66" i="18"/>
  <c r="BA67" i="18"/>
  <c r="BA68" i="18"/>
  <c r="BA69" i="18"/>
  <c r="BA70" i="18"/>
  <c r="BA71" i="18"/>
  <c r="BA72" i="18"/>
  <c r="BA73" i="18"/>
  <c r="BA74" i="18"/>
  <c r="BA75" i="18"/>
  <c r="AU7" i="18"/>
  <c r="AU8" i="18"/>
  <c r="AU9" i="18"/>
  <c r="AU10" i="18"/>
  <c r="AU11" i="18"/>
  <c r="AU12" i="18"/>
  <c r="AU13" i="18"/>
  <c r="AU14" i="18"/>
  <c r="AU15" i="18"/>
  <c r="AU16" i="18"/>
  <c r="AU17" i="18"/>
  <c r="AU18" i="18"/>
  <c r="AU19" i="18"/>
  <c r="AU20" i="18"/>
  <c r="AU21" i="18"/>
  <c r="AU22" i="18"/>
  <c r="AU23" i="18"/>
  <c r="AU24" i="18"/>
  <c r="AU25" i="18"/>
  <c r="AU26" i="18"/>
  <c r="AU27" i="18"/>
  <c r="AU28" i="18"/>
  <c r="AU29" i="18"/>
  <c r="AU30" i="18"/>
  <c r="AU31" i="18"/>
  <c r="AU32" i="18"/>
  <c r="AU33" i="18"/>
  <c r="AU34" i="18"/>
  <c r="AU35" i="18"/>
  <c r="AU36" i="18"/>
  <c r="AU37" i="18"/>
  <c r="AU38" i="18"/>
  <c r="AU39" i="18"/>
  <c r="AU40" i="18"/>
  <c r="AU41" i="18"/>
  <c r="AU42" i="18"/>
  <c r="AU43" i="18"/>
  <c r="AU44" i="18"/>
  <c r="AU45" i="18"/>
  <c r="AU46" i="18"/>
  <c r="AU47" i="18"/>
  <c r="AU48" i="18"/>
  <c r="AU49" i="18"/>
  <c r="AU50" i="18"/>
  <c r="AU51" i="18"/>
  <c r="AU52" i="18"/>
  <c r="AU53" i="18"/>
  <c r="AU54" i="18"/>
  <c r="AU55" i="18"/>
  <c r="AU56" i="18"/>
  <c r="AU57" i="18"/>
  <c r="AU58" i="18"/>
  <c r="AU59" i="18"/>
  <c r="AU60" i="18"/>
  <c r="AU61" i="18"/>
  <c r="AU62" i="18"/>
  <c r="AU63" i="18"/>
  <c r="AU64" i="18"/>
  <c r="AU65" i="18"/>
  <c r="AU66" i="18"/>
  <c r="AU67" i="18"/>
  <c r="AU68" i="18"/>
  <c r="AU69" i="18"/>
  <c r="AU70" i="18"/>
  <c r="AU71" i="18"/>
  <c r="AU72" i="18"/>
  <c r="AU73" i="18"/>
  <c r="AU74" i="18"/>
  <c r="AU75" i="18"/>
  <c r="R85" i="18"/>
  <c r="P85" i="18"/>
  <c r="H85" i="18"/>
  <c r="AW6" i="18" a="1"/>
  <c r="AW6" i="18" s="1"/>
  <c r="AQ6" i="18" a="1"/>
  <c r="AQ6" i="18" s="1"/>
  <c r="AR6" i="18" s="1"/>
  <c r="S53" i="18"/>
  <c r="AE6" i="18" a="1"/>
  <c r="AE6" i="18" s="1"/>
  <c r="AF6" i="18" s="1"/>
  <c r="AK6" i="18" a="1"/>
  <c r="AK6" i="18" s="1"/>
  <c r="AO6" i="18" s="1"/>
  <c r="AN7" i="18"/>
  <c r="U80" i="18"/>
  <c r="S80" i="18"/>
  <c r="Q80" i="18"/>
  <c r="E116" i="7" s="1"/>
  <c r="O80" i="18"/>
  <c r="M80" i="18"/>
  <c r="K80" i="18"/>
  <c r="I80" i="18"/>
  <c r="U79" i="18"/>
  <c r="S79" i="18"/>
  <c r="Q79" i="18"/>
  <c r="O79" i="18"/>
  <c r="M79" i="18"/>
  <c r="K79" i="18"/>
  <c r="I79" i="18"/>
  <c r="U78" i="18"/>
  <c r="S78" i="18"/>
  <c r="Q78" i="18"/>
  <c r="E114" i="7" s="1"/>
  <c r="O78" i="18"/>
  <c r="M78" i="18"/>
  <c r="K78" i="18"/>
  <c r="I78" i="18"/>
  <c r="U77" i="18"/>
  <c r="S77" i="18"/>
  <c r="Q77" i="18"/>
  <c r="E113" i="7" s="1"/>
  <c r="O77" i="18"/>
  <c r="M77" i="18"/>
  <c r="K77" i="18"/>
  <c r="I77" i="18"/>
  <c r="AZ75" i="18"/>
  <c r="AY75" i="18"/>
  <c r="AX75" i="18"/>
  <c r="AT75" i="18"/>
  <c r="AS75" i="18"/>
  <c r="AR75" i="18"/>
  <c r="AN75" i="18"/>
  <c r="AM75" i="18"/>
  <c r="AL75" i="18"/>
  <c r="AH75" i="18"/>
  <c r="AG75" i="18"/>
  <c r="AF75" i="18"/>
  <c r="U75" i="18"/>
  <c r="S75" i="18"/>
  <c r="Q75" i="18"/>
  <c r="O75" i="18"/>
  <c r="E76" i="7" s="1"/>
  <c r="M75" i="18"/>
  <c r="E58" i="7" s="1"/>
  <c r="K75" i="18"/>
  <c r="E40" i="7" s="1"/>
  <c r="I75" i="18"/>
  <c r="E22" i="7" s="1"/>
  <c r="AZ74" i="18"/>
  <c r="AY74" i="18"/>
  <c r="AX74" i="18"/>
  <c r="AT74" i="18"/>
  <c r="AS74" i="18"/>
  <c r="AR74" i="18"/>
  <c r="AN74" i="18"/>
  <c r="AM74" i="18"/>
  <c r="AL74" i="18"/>
  <c r="AH74" i="18"/>
  <c r="AG74" i="18"/>
  <c r="AF74" i="18"/>
  <c r="U74" i="18"/>
  <c r="S74" i="18"/>
  <c r="Q74" i="18"/>
  <c r="E110" i="7" s="1"/>
  <c r="O74" i="18"/>
  <c r="E75" i="7" s="1"/>
  <c r="M74" i="18"/>
  <c r="E57" i="7" s="1"/>
  <c r="K74" i="18"/>
  <c r="E39" i="7" s="1"/>
  <c r="I74" i="18"/>
  <c r="E21" i="7" s="1"/>
  <c r="AZ73" i="18"/>
  <c r="AY73" i="18"/>
  <c r="AX73" i="18"/>
  <c r="AT73" i="18"/>
  <c r="AS73" i="18"/>
  <c r="AR73" i="18"/>
  <c r="AN73" i="18"/>
  <c r="AM73" i="18"/>
  <c r="AL73" i="18"/>
  <c r="AH73" i="18"/>
  <c r="AG73" i="18"/>
  <c r="AF73" i="18"/>
  <c r="U73" i="18"/>
  <c r="S73" i="18"/>
  <c r="Q73" i="18"/>
  <c r="O73" i="18"/>
  <c r="E74" i="7" s="1"/>
  <c r="M73" i="18"/>
  <c r="E56" i="7" s="1"/>
  <c r="K73" i="18"/>
  <c r="E38" i="7" s="1"/>
  <c r="I73" i="18"/>
  <c r="E20" i="7" s="1"/>
  <c r="AZ72" i="18"/>
  <c r="AY72" i="18"/>
  <c r="AX72" i="18"/>
  <c r="AT72" i="18"/>
  <c r="AS72" i="18"/>
  <c r="AR72" i="18"/>
  <c r="AN72" i="18"/>
  <c r="AM72" i="18"/>
  <c r="AL72" i="18"/>
  <c r="AH72" i="18"/>
  <c r="AG72" i="18"/>
  <c r="AF72" i="18"/>
  <c r="U72" i="18"/>
  <c r="S72" i="18"/>
  <c r="Q72" i="18"/>
  <c r="E108" i="7" s="1"/>
  <c r="O72" i="18"/>
  <c r="E73" i="7" s="1"/>
  <c r="M72" i="18"/>
  <c r="E55" i="7" s="1"/>
  <c r="K72" i="18"/>
  <c r="E37" i="7" s="1"/>
  <c r="I72" i="18"/>
  <c r="E19" i="7" s="1"/>
  <c r="AZ71" i="18"/>
  <c r="AY71" i="18"/>
  <c r="AX71" i="18"/>
  <c r="AT71" i="18"/>
  <c r="AS71" i="18"/>
  <c r="AR71" i="18"/>
  <c r="AN71" i="18"/>
  <c r="AM71" i="18"/>
  <c r="AL71" i="18"/>
  <c r="AH71" i="18"/>
  <c r="AG71" i="18"/>
  <c r="AF71" i="18"/>
  <c r="U71" i="18"/>
  <c r="S71" i="18"/>
  <c r="Q71" i="18"/>
  <c r="E107" i="7" s="1"/>
  <c r="O71" i="18"/>
  <c r="E72" i="7" s="1"/>
  <c r="M71" i="18"/>
  <c r="E54" i="7" s="1"/>
  <c r="K71" i="18"/>
  <c r="E36" i="7" s="1"/>
  <c r="I71" i="18"/>
  <c r="E18" i="7" s="1"/>
  <c r="AZ70" i="18"/>
  <c r="AY70" i="18"/>
  <c r="AX70" i="18"/>
  <c r="AT70" i="18"/>
  <c r="AS70" i="18"/>
  <c r="AR70" i="18"/>
  <c r="AN70" i="18"/>
  <c r="AM70" i="18"/>
  <c r="AL70" i="18"/>
  <c r="AH70" i="18"/>
  <c r="AG70" i="18"/>
  <c r="AF70" i="18"/>
  <c r="U70" i="18"/>
  <c r="S70" i="18"/>
  <c r="Q70" i="18"/>
  <c r="E106" i="7" s="1"/>
  <c r="O70" i="18"/>
  <c r="E71" i="7" s="1"/>
  <c r="M70" i="18"/>
  <c r="E53" i="7" s="1"/>
  <c r="K70" i="18"/>
  <c r="E35" i="7" s="1"/>
  <c r="I70" i="18"/>
  <c r="E17" i="7" s="1"/>
  <c r="AZ69" i="18"/>
  <c r="AY69" i="18"/>
  <c r="AX69" i="18"/>
  <c r="AT69" i="18"/>
  <c r="AS69" i="18"/>
  <c r="AR69" i="18"/>
  <c r="AN69" i="18"/>
  <c r="AM69" i="18"/>
  <c r="AL69" i="18"/>
  <c r="AH69" i="18"/>
  <c r="AG69" i="18"/>
  <c r="AF69" i="18"/>
  <c r="U69" i="18"/>
  <c r="S69" i="18"/>
  <c r="Q69" i="18"/>
  <c r="E105" i="7" s="1"/>
  <c r="O69" i="18"/>
  <c r="E70" i="7" s="1"/>
  <c r="M69" i="18"/>
  <c r="E52" i="7" s="1"/>
  <c r="K69" i="18"/>
  <c r="E34" i="7" s="1"/>
  <c r="I69" i="18"/>
  <c r="AZ68" i="18"/>
  <c r="AY68" i="18"/>
  <c r="AX68" i="18"/>
  <c r="AT68" i="18"/>
  <c r="AS68" i="18"/>
  <c r="AR68" i="18"/>
  <c r="AN68" i="18"/>
  <c r="AM68" i="18"/>
  <c r="AL68" i="18"/>
  <c r="AH68" i="18"/>
  <c r="AG68" i="18"/>
  <c r="AF68" i="18"/>
  <c r="U68" i="18"/>
  <c r="S68" i="18"/>
  <c r="AZ67" i="18"/>
  <c r="AY67" i="18"/>
  <c r="AX67" i="18"/>
  <c r="AT67" i="18"/>
  <c r="AS67" i="18"/>
  <c r="AR67" i="18"/>
  <c r="AN67" i="18"/>
  <c r="AM67" i="18"/>
  <c r="AL67" i="18"/>
  <c r="AH67" i="18"/>
  <c r="AG67" i="18"/>
  <c r="AF67" i="18"/>
  <c r="U67" i="18"/>
  <c r="S67" i="18"/>
  <c r="AZ66" i="18"/>
  <c r="AY66" i="18"/>
  <c r="AX66" i="18"/>
  <c r="AT66" i="18"/>
  <c r="AS66" i="18"/>
  <c r="AR66" i="18"/>
  <c r="AN66" i="18"/>
  <c r="AM66" i="18"/>
  <c r="AL66" i="18"/>
  <c r="AH66" i="18"/>
  <c r="AG66" i="18"/>
  <c r="AF66" i="18"/>
  <c r="U66" i="18"/>
  <c r="S66" i="18"/>
  <c r="AZ65" i="18"/>
  <c r="AY65" i="18"/>
  <c r="AX65" i="18"/>
  <c r="AT65" i="18"/>
  <c r="AS65" i="18"/>
  <c r="AR65" i="18"/>
  <c r="AN65" i="18"/>
  <c r="AM65" i="18"/>
  <c r="AL65" i="18"/>
  <c r="AH65" i="18"/>
  <c r="AG65" i="18"/>
  <c r="AF65" i="18"/>
  <c r="U65" i="18"/>
  <c r="S65" i="18"/>
  <c r="AZ64" i="18"/>
  <c r="AY64" i="18"/>
  <c r="AX64" i="18"/>
  <c r="AT64" i="18"/>
  <c r="AS64" i="18"/>
  <c r="AR64" i="18"/>
  <c r="AN64" i="18"/>
  <c r="AM64" i="18"/>
  <c r="AL64" i="18"/>
  <c r="AH64" i="18"/>
  <c r="AG64" i="18"/>
  <c r="AF64" i="18"/>
  <c r="U64" i="18"/>
  <c r="S64" i="18"/>
  <c r="AZ63" i="18"/>
  <c r="AY63" i="18"/>
  <c r="AX63" i="18"/>
  <c r="AT63" i="18"/>
  <c r="AS63" i="18"/>
  <c r="AR63" i="18"/>
  <c r="AN63" i="18"/>
  <c r="AM63" i="18"/>
  <c r="AL63" i="18"/>
  <c r="AH63" i="18"/>
  <c r="AG63" i="18"/>
  <c r="AF63" i="18"/>
  <c r="U63" i="18"/>
  <c r="S63" i="18"/>
  <c r="AZ62" i="18"/>
  <c r="AY62" i="18"/>
  <c r="AX62" i="18"/>
  <c r="AT62" i="18"/>
  <c r="AS62" i="18"/>
  <c r="AR62" i="18"/>
  <c r="AN62" i="18"/>
  <c r="AM62" i="18"/>
  <c r="AL62" i="18"/>
  <c r="AH62" i="18"/>
  <c r="AG62" i="18"/>
  <c r="AF62" i="18"/>
  <c r="U62" i="18"/>
  <c r="S62" i="18"/>
  <c r="AZ61" i="18"/>
  <c r="AY61" i="18"/>
  <c r="AX61" i="18"/>
  <c r="AT61" i="18"/>
  <c r="AS61" i="18"/>
  <c r="AR61" i="18"/>
  <c r="AN61" i="18"/>
  <c r="AM61" i="18"/>
  <c r="AL61" i="18"/>
  <c r="AH61" i="18"/>
  <c r="AG61" i="18"/>
  <c r="AF61" i="18"/>
  <c r="U61" i="18"/>
  <c r="S61" i="18"/>
  <c r="AZ60" i="18"/>
  <c r="AY60" i="18"/>
  <c r="AX60" i="18"/>
  <c r="AT60" i="18"/>
  <c r="AS60" i="18"/>
  <c r="AR60" i="18"/>
  <c r="AN60" i="18"/>
  <c r="AM60" i="18"/>
  <c r="AL60" i="18"/>
  <c r="AH60" i="18"/>
  <c r="AG60" i="18"/>
  <c r="AF60" i="18"/>
  <c r="U60" i="18"/>
  <c r="S60" i="18"/>
  <c r="AZ59" i="18"/>
  <c r="AY59" i="18"/>
  <c r="AX59" i="18"/>
  <c r="AT59" i="18"/>
  <c r="AS59" i="18"/>
  <c r="AR59" i="18"/>
  <c r="AN59" i="18"/>
  <c r="AM59" i="18"/>
  <c r="AL59" i="18"/>
  <c r="AH59" i="18"/>
  <c r="AG59" i="18"/>
  <c r="AF59" i="18"/>
  <c r="U59" i="18"/>
  <c r="S59" i="18"/>
  <c r="AZ58" i="18"/>
  <c r="AY58" i="18"/>
  <c r="AX58" i="18"/>
  <c r="AT58" i="18"/>
  <c r="AS58" i="18"/>
  <c r="AR58" i="18"/>
  <c r="AN58" i="18"/>
  <c r="AM58" i="18"/>
  <c r="AL58" i="18"/>
  <c r="AH58" i="18"/>
  <c r="AG58" i="18"/>
  <c r="AF58" i="18"/>
  <c r="U58" i="18"/>
  <c r="S58" i="18"/>
  <c r="AZ57" i="18"/>
  <c r="AY57" i="18"/>
  <c r="AX57" i="18"/>
  <c r="AT57" i="18"/>
  <c r="AS57" i="18"/>
  <c r="AR57" i="18"/>
  <c r="AN57" i="18"/>
  <c r="AM57" i="18"/>
  <c r="AL57" i="18"/>
  <c r="AH57" i="18"/>
  <c r="AG57" i="18"/>
  <c r="AF57" i="18"/>
  <c r="U57" i="18"/>
  <c r="S57" i="18"/>
  <c r="AZ56" i="18"/>
  <c r="AY56" i="18"/>
  <c r="AX56" i="18"/>
  <c r="AT56" i="18"/>
  <c r="AS56" i="18"/>
  <c r="AR56" i="18"/>
  <c r="AN56" i="18"/>
  <c r="AM56" i="18"/>
  <c r="AL56" i="18"/>
  <c r="AH56" i="18"/>
  <c r="AG56" i="18"/>
  <c r="AF56" i="18"/>
  <c r="U56" i="18"/>
  <c r="S56" i="18"/>
  <c r="AZ55" i="18"/>
  <c r="AY55" i="18"/>
  <c r="AX55" i="18"/>
  <c r="AT55" i="18"/>
  <c r="AS55" i="18"/>
  <c r="AR55" i="18"/>
  <c r="AN55" i="18"/>
  <c r="AM55" i="18"/>
  <c r="AL55" i="18"/>
  <c r="AH55" i="18"/>
  <c r="AG55" i="18"/>
  <c r="AF55" i="18"/>
  <c r="U55" i="18"/>
  <c r="S55" i="18"/>
  <c r="AZ54" i="18"/>
  <c r="AY54" i="18"/>
  <c r="AX54" i="18"/>
  <c r="AT54" i="18"/>
  <c r="AS54" i="18"/>
  <c r="AR54" i="18"/>
  <c r="AN54" i="18"/>
  <c r="AM54" i="18"/>
  <c r="AL54" i="18"/>
  <c r="AH54" i="18"/>
  <c r="AG54" i="18"/>
  <c r="AF54" i="18"/>
  <c r="U54" i="18"/>
  <c r="S54" i="18"/>
  <c r="AZ53" i="18"/>
  <c r="AY53" i="18"/>
  <c r="AX53" i="18"/>
  <c r="AT53" i="18"/>
  <c r="AS53" i="18"/>
  <c r="AR53" i="18"/>
  <c r="AN53" i="18"/>
  <c r="AM53" i="18"/>
  <c r="AL53" i="18"/>
  <c r="AH53" i="18"/>
  <c r="AG53" i="18"/>
  <c r="AF53" i="18"/>
  <c r="U53" i="18"/>
  <c r="AZ52" i="18"/>
  <c r="AY52" i="18"/>
  <c r="AX52" i="18"/>
  <c r="AT52" i="18"/>
  <c r="AS52" i="18"/>
  <c r="AR52" i="18"/>
  <c r="AN52" i="18"/>
  <c r="AM52" i="18"/>
  <c r="AL52" i="18"/>
  <c r="AH52" i="18"/>
  <c r="AG52" i="18"/>
  <c r="AF52" i="18"/>
  <c r="U52" i="18"/>
  <c r="S52" i="18"/>
  <c r="AZ51" i="18"/>
  <c r="AY51" i="18"/>
  <c r="AX51" i="18"/>
  <c r="AT51" i="18"/>
  <c r="AS51" i="18"/>
  <c r="AR51" i="18"/>
  <c r="AN51" i="18"/>
  <c r="AM51" i="18"/>
  <c r="AL51" i="18"/>
  <c r="AH51" i="18"/>
  <c r="AG51" i="18"/>
  <c r="AF51" i="18"/>
  <c r="M51" i="18"/>
  <c r="E51" i="7" s="1"/>
  <c r="K51" i="18"/>
  <c r="E33" i="7" s="1"/>
  <c r="AZ50" i="18"/>
  <c r="AY50" i="18"/>
  <c r="AX50" i="18"/>
  <c r="AT50" i="18"/>
  <c r="AS50" i="18"/>
  <c r="AR50" i="18"/>
  <c r="AN50" i="18"/>
  <c r="AM50" i="18"/>
  <c r="AL50" i="18"/>
  <c r="AH50" i="18"/>
  <c r="AG50" i="18"/>
  <c r="AF50" i="18"/>
  <c r="M50" i="18"/>
  <c r="E50" i="7" s="1"/>
  <c r="K50" i="18"/>
  <c r="E32" i="7" s="1"/>
  <c r="AZ49" i="18"/>
  <c r="AY49" i="18"/>
  <c r="AX49" i="18"/>
  <c r="AT49" i="18"/>
  <c r="AS49" i="18"/>
  <c r="AR49" i="18"/>
  <c r="AN49" i="18"/>
  <c r="AM49" i="18"/>
  <c r="AL49" i="18"/>
  <c r="AH49" i="18"/>
  <c r="AG49" i="18"/>
  <c r="AF49" i="18"/>
  <c r="M49" i="18"/>
  <c r="E49" i="7" s="1"/>
  <c r="K49" i="18"/>
  <c r="E31" i="7" s="1"/>
  <c r="AZ48" i="18"/>
  <c r="AY48" i="18"/>
  <c r="AX48" i="18"/>
  <c r="AT48" i="18"/>
  <c r="AS48" i="18"/>
  <c r="AR48" i="18"/>
  <c r="AN48" i="18"/>
  <c r="AM48" i="18"/>
  <c r="AL48" i="18"/>
  <c r="AH48" i="18"/>
  <c r="AG48" i="18"/>
  <c r="AF48" i="18"/>
  <c r="M48" i="18"/>
  <c r="E48" i="7" s="1"/>
  <c r="K48" i="18"/>
  <c r="AZ47" i="18"/>
  <c r="AY47" i="18"/>
  <c r="AX47" i="18"/>
  <c r="AT47" i="18"/>
  <c r="AS47" i="18"/>
  <c r="AR47" i="18"/>
  <c r="AN47" i="18"/>
  <c r="AM47" i="18"/>
  <c r="AL47" i="18"/>
  <c r="AH47" i="18"/>
  <c r="AG47" i="18"/>
  <c r="AF47" i="18"/>
  <c r="M47" i="18"/>
  <c r="E47" i="7" s="1"/>
  <c r="K47" i="18"/>
  <c r="AZ46" i="18"/>
  <c r="AY46" i="18"/>
  <c r="AX46" i="18"/>
  <c r="AT46" i="18"/>
  <c r="AS46" i="18"/>
  <c r="AR46" i="18"/>
  <c r="AN46" i="18"/>
  <c r="AM46" i="18"/>
  <c r="AL46" i="18"/>
  <c r="AH46" i="18"/>
  <c r="AG46" i="18"/>
  <c r="AF46" i="18"/>
  <c r="M46" i="18"/>
  <c r="AC46" i="18" s="1"/>
  <c r="AZ45" i="18"/>
  <c r="AY45" i="18"/>
  <c r="AX45" i="18"/>
  <c r="AT45" i="18"/>
  <c r="AS45" i="18"/>
  <c r="AR45" i="18"/>
  <c r="AN45" i="18"/>
  <c r="AM45" i="18"/>
  <c r="AL45" i="18"/>
  <c r="AH45" i="18"/>
  <c r="AG45" i="18"/>
  <c r="AF45" i="18"/>
  <c r="M45" i="18"/>
  <c r="E45" i="7" s="1"/>
  <c r="AZ44" i="18"/>
  <c r="AY44" i="18"/>
  <c r="AX44" i="18"/>
  <c r="AT44" i="18"/>
  <c r="AS44" i="18"/>
  <c r="AR44" i="18"/>
  <c r="AN44" i="18"/>
  <c r="AM44" i="18"/>
  <c r="AL44" i="18"/>
  <c r="AH44" i="18"/>
  <c r="AG44" i="18"/>
  <c r="AF44" i="18"/>
  <c r="M44" i="18"/>
  <c r="X44" i="18" s="1"/>
  <c r="AZ43" i="18"/>
  <c r="AY43" i="18"/>
  <c r="AX43" i="18"/>
  <c r="AT43" i="18"/>
  <c r="AS43" i="18"/>
  <c r="AR43" i="18"/>
  <c r="AN43" i="18"/>
  <c r="AM43" i="18"/>
  <c r="AL43" i="18"/>
  <c r="AH43" i="18"/>
  <c r="AG43" i="18"/>
  <c r="AF43" i="18"/>
  <c r="M43" i="18"/>
  <c r="X43" i="18" s="1"/>
  <c r="AZ42" i="18"/>
  <c r="AY42" i="18"/>
  <c r="AX42" i="18"/>
  <c r="AT42" i="18"/>
  <c r="AS42" i="18"/>
  <c r="AR42" i="18"/>
  <c r="AN42" i="18"/>
  <c r="AM42" i="18"/>
  <c r="AL42" i="18"/>
  <c r="AH42" i="18"/>
  <c r="AG42" i="18"/>
  <c r="AF42" i="18"/>
  <c r="M42" i="18"/>
  <c r="E42" i="7" s="1"/>
  <c r="AZ41" i="18"/>
  <c r="AY41" i="18"/>
  <c r="AX41" i="18"/>
  <c r="AT41" i="18"/>
  <c r="AS41" i="18"/>
  <c r="AR41" i="18"/>
  <c r="AN41" i="18"/>
  <c r="AM41" i="18"/>
  <c r="AL41" i="18"/>
  <c r="AH41" i="18"/>
  <c r="AG41" i="18"/>
  <c r="AF41" i="18"/>
  <c r="M41" i="18"/>
  <c r="E41" i="7" s="1"/>
  <c r="AZ40" i="18"/>
  <c r="AY40" i="18"/>
  <c r="AX40" i="18"/>
  <c r="AT40" i="18"/>
  <c r="AS40" i="18"/>
  <c r="AR40" i="18"/>
  <c r="AN40" i="18"/>
  <c r="AM40" i="18"/>
  <c r="AL40" i="18"/>
  <c r="AH40" i="18"/>
  <c r="AG40" i="18"/>
  <c r="AF40" i="18"/>
  <c r="K40" i="18"/>
  <c r="AC40" i="18" s="1"/>
  <c r="AZ39" i="18"/>
  <c r="AY39" i="18"/>
  <c r="AX39" i="18"/>
  <c r="AT39" i="18"/>
  <c r="AS39" i="18"/>
  <c r="AR39" i="18"/>
  <c r="AN39" i="18"/>
  <c r="AM39" i="18"/>
  <c r="AL39" i="18"/>
  <c r="AH39" i="18"/>
  <c r="AG39" i="18"/>
  <c r="AF39" i="18"/>
  <c r="K39" i="18"/>
  <c r="AZ38" i="18"/>
  <c r="AY38" i="18"/>
  <c r="AX38" i="18"/>
  <c r="AT38" i="18"/>
  <c r="AS38" i="18"/>
  <c r="AR38" i="18"/>
  <c r="AN38" i="18"/>
  <c r="AM38" i="18"/>
  <c r="AL38" i="18"/>
  <c r="AH38" i="18"/>
  <c r="AG38" i="18"/>
  <c r="AF38" i="18"/>
  <c r="K38" i="18"/>
  <c r="E26" i="7" s="1"/>
  <c r="AZ37" i="18"/>
  <c r="AY37" i="18"/>
  <c r="AX37" i="18"/>
  <c r="AT37" i="18"/>
  <c r="AS37" i="18"/>
  <c r="AR37" i="18"/>
  <c r="AN37" i="18"/>
  <c r="AM37" i="18"/>
  <c r="AL37" i="18"/>
  <c r="AH37" i="18"/>
  <c r="AG37" i="18"/>
  <c r="AF37" i="18"/>
  <c r="K37" i="18"/>
  <c r="AC37" i="18" s="1"/>
  <c r="AZ36" i="18"/>
  <c r="AY36" i="18"/>
  <c r="AX36" i="18"/>
  <c r="AT36" i="18"/>
  <c r="AS36" i="18"/>
  <c r="AR36" i="18"/>
  <c r="AN36" i="18"/>
  <c r="AM36" i="18"/>
  <c r="AL36" i="18"/>
  <c r="AH36" i="18"/>
  <c r="AG36" i="18"/>
  <c r="AF36" i="18"/>
  <c r="K36" i="18"/>
  <c r="E24" i="7" s="1"/>
  <c r="AZ35" i="18"/>
  <c r="AY35" i="18"/>
  <c r="AX35" i="18"/>
  <c r="AT35" i="18"/>
  <c r="AS35" i="18"/>
  <c r="AR35" i="18"/>
  <c r="AN35" i="18"/>
  <c r="AM35" i="18"/>
  <c r="AL35" i="18"/>
  <c r="AH35" i="18"/>
  <c r="AG35" i="18"/>
  <c r="AF35" i="18"/>
  <c r="K35" i="18"/>
  <c r="AC35" i="18" s="1"/>
  <c r="AZ34" i="18"/>
  <c r="AY34" i="18"/>
  <c r="AX34" i="18"/>
  <c r="AT34" i="18"/>
  <c r="AS34" i="18"/>
  <c r="AR34" i="18"/>
  <c r="AN34" i="18"/>
  <c r="AM34" i="18"/>
  <c r="AL34" i="18"/>
  <c r="AH34" i="18"/>
  <c r="AG34" i="18"/>
  <c r="AF34" i="18"/>
  <c r="O34" i="18"/>
  <c r="E69" i="7" s="1"/>
  <c r="AZ33" i="18"/>
  <c r="AY33" i="18"/>
  <c r="AX33" i="18"/>
  <c r="AT33" i="18"/>
  <c r="AS33" i="18"/>
  <c r="AR33" i="18"/>
  <c r="AN33" i="18"/>
  <c r="AM33" i="18"/>
  <c r="AL33" i="18"/>
  <c r="AH33" i="18"/>
  <c r="AG33" i="18"/>
  <c r="AF33" i="18"/>
  <c r="O33" i="18"/>
  <c r="E68" i="7" s="1"/>
  <c r="AZ32" i="18"/>
  <c r="AY32" i="18"/>
  <c r="AX32" i="18"/>
  <c r="AT32" i="18"/>
  <c r="AS32" i="18"/>
  <c r="AR32" i="18"/>
  <c r="AN32" i="18"/>
  <c r="AM32" i="18"/>
  <c r="AL32" i="18"/>
  <c r="AH32" i="18"/>
  <c r="AG32" i="18"/>
  <c r="AF32" i="18"/>
  <c r="O32" i="18"/>
  <c r="E67" i="7" s="1"/>
  <c r="AZ31" i="18"/>
  <c r="AY31" i="18"/>
  <c r="AX31" i="18"/>
  <c r="AT31" i="18"/>
  <c r="AS31" i="18"/>
  <c r="AR31" i="18"/>
  <c r="AN31" i="18"/>
  <c r="AM31" i="18"/>
  <c r="AL31" i="18"/>
  <c r="AH31" i="18"/>
  <c r="AG31" i="18"/>
  <c r="AF31" i="18"/>
  <c r="O31" i="18"/>
  <c r="X31" i="18" s="1"/>
  <c r="AZ30" i="18"/>
  <c r="AY30" i="18"/>
  <c r="AX30" i="18"/>
  <c r="AT30" i="18"/>
  <c r="AS30" i="18"/>
  <c r="AR30" i="18"/>
  <c r="AN30" i="18"/>
  <c r="AM30" i="18"/>
  <c r="AL30" i="18"/>
  <c r="AH30" i="18"/>
  <c r="AG30" i="18"/>
  <c r="AF30" i="18"/>
  <c r="O30" i="18"/>
  <c r="X30" i="18" s="1"/>
  <c r="Y30" i="18" s="1"/>
  <c r="AZ29" i="18"/>
  <c r="AY29" i="18"/>
  <c r="AX29" i="18"/>
  <c r="AT29" i="18"/>
  <c r="AS29" i="18"/>
  <c r="AR29" i="18"/>
  <c r="AN29" i="18"/>
  <c r="AM29" i="18"/>
  <c r="AL29" i="18"/>
  <c r="AH29" i="18"/>
  <c r="AG29" i="18"/>
  <c r="AF29" i="18"/>
  <c r="O29" i="18"/>
  <c r="AZ28" i="18"/>
  <c r="AY28" i="18"/>
  <c r="AX28" i="18"/>
  <c r="AT28" i="18"/>
  <c r="AS28" i="18"/>
  <c r="AR28" i="18"/>
  <c r="AN28" i="18"/>
  <c r="AM28" i="18"/>
  <c r="AL28" i="18"/>
  <c r="AH28" i="18"/>
  <c r="AG28" i="18"/>
  <c r="AF28" i="18"/>
  <c r="O28" i="18"/>
  <c r="AZ27" i="18"/>
  <c r="AY27" i="18"/>
  <c r="AX27" i="18"/>
  <c r="AT27" i="18"/>
  <c r="AS27" i="18"/>
  <c r="AR27" i="18"/>
  <c r="AN27" i="18"/>
  <c r="AM27" i="18"/>
  <c r="AL27" i="18"/>
  <c r="AH27" i="18"/>
  <c r="AG27" i="18"/>
  <c r="AF27" i="18"/>
  <c r="O27" i="18"/>
  <c r="AC26" i="18" s="1"/>
  <c r="AZ26" i="18"/>
  <c r="AY26" i="18"/>
  <c r="AX26" i="18"/>
  <c r="AT26" i="18"/>
  <c r="AS26" i="18"/>
  <c r="AR26" i="18"/>
  <c r="AN26" i="18"/>
  <c r="AM26" i="18"/>
  <c r="AL26" i="18"/>
  <c r="AH26" i="18"/>
  <c r="AG26" i="18"/>
  <c r="AF26" i="18"/>
  <c r="O26" i="18"/>
  <c r="AZ25" i="18"/>
  <c r="AY25" i="18"/>
  <c r="AX25" i="18"/>
  <c r="AT25" i="18"/>
  <c r="AS25" i="18"/>
  <c r="AR25" i="18"/>
  <c r="AN25" i="18"/>
  <c r="AM25" i="18"/>
  <c r="AL25" i="18"/>
  <c r="AH25" i="18"/>
  <c r="AG25" i="18"/>
  <c r="AF25" i="18"/>
  <c r="O25" i="18"/>
  <c r="E60" i="7" s="1"/>
  <c r="AZ24" i="18"/>
  <c r="AY24" i="18"/>
  <c r="AX24" i="18"/>
  <c r="AT24" i="18"/>
  <c r="AS24" i="18"/>
  <c r="AR24" i="18"/>
  <c r="AN24" i="18"/>
  <c r="AM24" i="18"/>
  <c r="AL24" i="18"/>
  <c r="AH24" i="18"/>
  <c r="AG24" i="18"/>
  <c r="AF24" i="18"/>
  <c r="O24" i="18"/>
  <c r="AC23" i="18" s="1"/>
  <c r="AZ23" i="18"/>
  <c r="AY23" i="18"/>
  <c r="AX23" i="18"/>
  <c r="AT23" i="18"/>
  <c r="AS23" i="18"/>
  <c r="AR23" i="18"/>
  <c r="AN23" i="18"/>
  <c r="AM23" i="18"/>
  <c r="AL23" i="18"/>
  <c r="AH23" i="18"/>
  <c r="AG23" i="18"/>
  <c r="AF23" i="18"/>
  <c r="Q23" i="18"/>
  <c r="I23" i="18"/>
  <c r="AZ22" i="18"/>
  <c r="AY22" i="18"/>
  <c r="AX22" i="18"/>
  <c r="AT22" i="18"/>
  <c r="AS22" i="18"/>
  <c r="AR22" i="18"/>
  <c r="AN22" i="18"/>
  <c r="AM22" i="18"/>
  <c r="AL22" i="18"/>
  <c r="AH22" i="18"/>
  <c r="AG22" i="18"/>
  <c r="AF22" i="18"/>
  <c r="Q22" i="18"/>
  <c r="E103" i="7" s="1"/>
  <c r="I22" i="18"/>
  <c r="E14" i="7" s="1"/>
  <c r="AZ21" i="18"/>
  <c r="AY21" i="18"/>
  <c r="AX21" i="18"/>
  <c r="AT21" i="18"/>
  <c r="AS21" i="18"/>
  <c r="AR21" i="18"/>
  <c r="AN21" i="18"/>
  <c r="AM21" i="18"/>
  <c r="AL21" i="18"/>
  <c r="AH21" i="18"/>
  <c r="AG21" i="18"/>
  <c r="AF21" i="18"/>
  <c r="Q21" i="18"/>
  <c r="E102" i="7" s="1"/>
  <c r="I21" i="18"/>
  <c r="E13" i="7" s="1"/>
  <c r="AZ20" i="18"/>
  <c r="AY20" i="18"/>
  <c r="AX20" i="18"/>
  <c r="AT20" i="18"/>
  <c r="AS20" i="18"/>
  <c r="AR20" i="18"/>
  <c r="AN20" i="18"/>
  <c r="AM20" i="18"/>
  <c r="AL20" i="18"/>
  <c r="AH20" i="18"/>
  <c r="AG20" i="18"/>
  <c r="AF20" i="18"/>
  <c r="Q20" i="18"/>
  <c r="E101" i="7" s="1"/>
  <c r="I20" i="18"/>
  <c r="E12" i="7" s="1"/>
  <c r="AZ19" i="18"/>
  <c r="AY19" i="18"/>
  <c r="AX19" i="18"/>
  <c r="AT19" i="18"/>
  <c r="AS19" i="18"/>
  <c r="AR19" i="18"/>
  <c r="AN19" i="18"/>
  <c r="AM19" i="18"/>
  <c r="AL19" i="18"/>
  <c r="AH19" i="18"/>
  <c r="AG19" i="18"/>
  <c r="AF19" i="18"/>
  <c r="Q19" i="18"/>
  <c r="I19" i="18"/>
  <c r="E10" i="7" s="1"/>
  <c r="AZ18" i="18"/>
  <c r="AY18" i="18"/>
  <c r="AX18" i="18"/>
  <c r="AT18" i="18"/>
  <c r="AS18" i="18"/>
  <c r="AR18" i="18"/>
  <c r="AN18" i="18"/>
  <c r="AM18" i="18"/>
  <c r="AL18" i="18"/>
  <c r="AH18" i="18"/>
  <c r="AG18" i="18"/>
  <c r="AF18" i="18"/>
  <c r="Q18" i="18"/>
  <c r="E98" i="7" s="1"/>
  <c r="I18" i="18"/>
  <c r="E9" i="7" s="1"/>
  <c r="AZ17" i="18"/>
  <c r="AY17" i="18"/>
  <c r="AX17" i="18"/>
  <c r="AT17" i="18"/>
  <c r="AS17" i="18"/>
  <c r="AR17" i="18"/>
  <c r="AN17" i="18"/>
  <c r="AM17" i="18"/>
  <c r="AL17" i="18"/>
  <c r="AH17" i="18"/>
  <c r="AG17" i="18"/>
  <c r="AF17" i="18"/>
  <c r="Q17" i="18"/>
  <c r="E97" i="7" s="1"/>
  <c r="AZ16" i="18"/>
  <c r="AY16" i="18"/>
  <c r="AX16" i="18"/>
  <c r="AT16" i="18"/>
  <c r="AS16" i="18"/>
  <c r="AR16" i="18"/>
  <c r="AN16" i="18"/>
  <c r="AM16" i="18"/>
  <c r="AL16" i="18"/>
  <c r="AH16" i="18"/>
  <c r="AG16" i="18"/>
  <c r="AF16" i="18"/>
  <c r="Q16" i="18"/>
  <c r="I16" i="18"/>
  <c r="AZ15" i="18"/>
  <c r="AY15" i="18"/>
  <c r="AX15" i="18"/>
  <c r="AT15" i="18"/>
  <c r="AS15" i="18"/>
  <c r="AR15" i="18"/>
  <c r="AN15" i="18"/>
  <c r="AM15" i="18"/>
  <c r="AL15" i="18"/>
  <c r="AH15" i="18"/>
  <c r="AG15" i="18"/>
  <c r="AF15" i="18"/>
  <c r="Q15" i="18"/>
  <c r="E95" i="7" s="1"/>
  <c r="I15" i="18"/>
  <c r="AZ14" i="18"/>
  <c r="AY14" i="18"/>
  <c r="AX14" i="18"/>
  <c r="AT14" i="18"/>
  <c r="AS14" i="18"/>
  <c r="AR14" i="18"/>
  <c r="AN14" i="18"/>
  <c r="AM14" i="18"/>
  <c r="AL14" i="18"/>
  <c r="AH14" i="18"/>
  <c r="AG14" i="18"/>
  <c r="AF14" i="18"/>
  <c r="Q14" i="18"/>
  <c r="I14" i="18"/>
  <c r="AZ13" i="18"/>
  <c r="AY13" i="18"/>
  <c r="AX13" i="18"/>
  <c r="AT13" i="18"/>
  <c r="AS13" i="18"/>
  <c r="AR13" i="18"/>
  <c r="AN13" i="18"/>
  <c r="AM13" i="18"/>
  <c r="AL13" i="18"/>
  <c r="AH13" i="18"/>
  <c r="AG13" i="18"/>
  <c r="AF13" i="18"/>
  <c r="Q13" i="18"/>
  <c r="I13" i="18"/>
  <c r="AZ12" i="18"/>
  <c r="AY12" i="18"/>
  <c r="AX12" i="18"/>
  <c r="AT12" i="18"/>
  <c r="AS12" i="18"/>
  <c r="AR12" i="18"/>
  <c r="AN12" i="18"/>
  <c r="AM12" i="18"/>
  <c r="AL12" i="18"/>
  <c r="AH12" i="18"/>
  <c r="AG12" i="18"/>
  <c r="AF12" i="18"/>
  <c r="Q12" i="18"/>
  <c r="E92" i="7" s="1"/>
  <c r="I12" i="18"/>
  <c r="AZ11" i="18"/>
  <c r="AY11" i="18"/>
  <c r="AX11" i="18"/>
  <c r="AT11" i="18"/>
  <c r="AS11" i="18"/>
  <c r="AR11" i="18"/>
  <c r="AN11" i="18"/>
  <c r="AM11" i="18"/>
  <c r="AL11" i="18"/>
  <c r="AH11" i="18"/>
  <c r="AG11" i="18"/>
  <c r="AF11" i="18"/>
  <c r="Q11" i="18"/>
  <c r="I11" i="18"/>
  <c r="E7" i="7" s="1"/>
  <c r="AZ10" i="18"/>
  <c r="AY10" i="18"/>
  <c r="AX10" i="18"/>
  <c r="AT10" i="18"/>
  <c r="AS10" i="18"/>
  <c r="AR10" i="18"/>
  <c r="AN10" i="18"/>
  <c r="AM10" i="18"/>
  <c r="AL10" i="18"/>
  <c r="AH10" i="18"/>
  <c r="AG10" i="18"/>
  <c r="AF10" i="18"/>
  <c r="I10" i="18"/>
  <c r="E6" i="7" s="1"/>
  <c r="AZ9" i="18"/>
  <c r="AY9" i="18"/>
  <c r="AX9" i="18"/>
  <c r="AT9" i="18"/>
  <c r="AS9" i="18"/>
  <c r="AR9" i="18"/>
  <c r="AN9" i="18"/>
  <c r="AM9" i="18"/>
  <c r="AL9" i="18"/>
  <c r="AH9" i="18"/>
  <c r="AG9" i="18"/>
  <c r="AF9" i="18"/>
  <c r="Q9" i="18"/>
  <c r="E89" i="7" s="1"/>
  <c r="I9" i="18"/>
  <c r="E5" i="7" s="1"/>
  <c r="AZ8" i="18"/>
  <c r="AY8" i="18"/>
  <c r="AX8" i="18"/>
  <c r="AT8" i="18"/>
  <c r="AS8" i="18"/>
  <c r="AR8" i="18"/>
  <c r="AN8" i="18"/>
  <c r="AM8" i="18"/>
  <c r="AL8" i="18"/>
  <c r="AH8" i="18"/>
  <c r="AG8" i="18"/>
  <c r="AF8" i="18"/>
  <c r="Q8" i="18"/>
  <c r="E88" i="7" s="1"/>
  <c r="I8" i="18"/>
  <c r="E4" i="7" s="1"/>
  <c r="AZ7" i="18"/>
  <c r="AY7" i="18"/>
  <c r="AX7" i="18"/>
  <c r="AT7" i="18"/>
  <c r="AS7" i="18"/>
  <c r="AR7" i="18"/>
  <c r="AH7" i="18"/>
  <c r="AG7" i="18"/>
  <c r="AF7" i="18"/>
  <c r="Q7" i="18"/>
  <c r="E87" i="7" s="1"/>
  <c r="I7" i="18"/>
  <c r="E3" i="7" s="1"/>
  <c r="Q6" i="18"/>
  <c r="I6" i="18"/>
  <c r="E2" i="7" s="1"/>
  <c r="AM7" i="18"/>
  <c r="AL7" i="18"/>
  <c r="AO7" i="18"/>
  <c r="B1" i="9"/>
  <c r="X110" i="9"/>
  <c r="Q105" i="9"/>
  <c r="Y116" i="9"/>
  <c r="F30" i="11"/>
  <c r="Z116" i="9"/>
  <c r="G30" i="11"/>
  <c r="AA116" i="9"/>
  <c r="H30" i="11"/>
  <c r="AB116" i="9"/>
  <c r="I30" i="11"/>
  <c r="AC116" i="9"/>
  <c r="J30" i="11"/>
  <c r="AD116" i="9"/>
  <c r="K30" i="11"/>
  <c r="AE116" i="9"/>
  <c r="L30" i="11"/>
  <c r="AF116" i="9"/>
  <c r="M30" i="11"/>
  <c r="AG116" i="9"/>
  <c r="N30" i="11"/>
  <c r="AH116" i="9"/>
  <c r="O30" i="11"/>
  <c r="AI116" i="9"/>
  <c r="X116" i="9"/>
  <c r="Y97" i="9"/>
  <c r="F23" i="11"/>
  <c r="G23" i="11"/>
  <c r="AA97" i="9"/>
  <c r="H23" i="11"/>
  <c r="AB97" i="9"/>
  <c r="I23" i="11"/>
  <c r="AC97" i="9"/>
  <c r="J23" i="11"/>
  <c r="AD97" i="9"/>
  <c r="K23" i="11"/>
  <c r="AE97" i="9"/>
  <c r="L23" i="11"/>
  <c r="AF97" i="9"/>
  <c r="M23" i="11"/>
  <c r="AG97" i="9"/>
  <c r="N23" i="11"/>
  <c r="AH97" i="9"/>
  <c r="O23" i="11"/>
  <c r="AI97" i="9"/>
  <c r="X97" i="9"/>
  <c r="Y74" i="9"/>
  <c r="Z74" i="9"/>
  <c r="G16" i="11"/>
  <c r="H16" i="11"/>
  <c r="I16" i="11"/>
  <c r="J16" i="11"/>
  <c r="K16" i="11"/>
  <c r="L16" i="11"/>
  <c r="M16" i="11"/>
  <c r="N16" i="11"/>
  <c r="O16" i="11"/>
  <c r="X74" i="9"/>
  <c r="AI117" i="9"/>
  <c r="AH117" i="9"/>
  <c r="AG117" i="9"/>
  <c r="AF117" i="9"/>
  <c r="AE117" i="9"/>
  <c r="AD117" i="9"/>
  <c r="AC117" i="9"/>
  <c r="AB117" i="9"/>
  <c r="AA117" i="9"/>
  <c r="Z117" i="9"/>
  <c r="Y117" i="9"/>
  <c r="X117" i="9"/>
  <c r="AI98" i="9"/>
  <c r="AH98" i="9"/>
  <c r="AG98" i="9"/>
  <c r="AF98" i="9"/>
  <c r="AE98" i="9"/>
  <c r="AD98" i="9"/>
  <c r="AC98" i="9"/>
  <c r="AB98" i="9"/>
  <c r="AA98" i="9"/>
  <c r="Z98" i="9"/>
  <c r="Y98" i="9"/>
  <c r="X98" i="9"/>
  <c r="AI75" i="9"/>
  <c r="AH75" i="9"/>
  <c r="AG75" i="9"/>
  <c r="AF75" i="9"/>
  <c r="AE75" i="9"/>
  <c r="AD75" i="9"/>
  <c r="AC75" i="9"/>
  <c r="AB75" i="9"/>
  <c r="AA75" i="9"/>
  <c r="Z75" i="9"/>
  <c r="Y75" i="9"/>
  <c r="X75" i="9"/>
  <c r="AI16" i="9"/>
  <c r="AH16" i="9"/>
  <c r="AG16" i="9"/>
  <c r="AF16" i="9"/>
  <c r="AE16" i="9"/>
  <c r="AD16" i="9"/>
  <c r="AC16" i="9"/>
  <c r="AB16" i="9"/>
  <c r="AA16" i="9"/>
  <c r="Z16" i="9"/>
  <c r="Y16" i="9"/>
  <c r="X16" i="9"/>
  <c r="X115" i="9"/>
  <c r="Y115" i="9"/>
  <c r="Z115" i="9"/>
  <c r="AA115" i="9"/>
  <c r="AB115" i="9"/>
  <c r="AC115" i="9"/>
  <c r="AD115" i="9"/>
  <c r="AE115" i="9"/>
  <c r="AF115" i="9"/>
  <c r="AG115" i="9"/>
  <c r="AH115" i="9"/>
  <c r="AI115" i="9"/>
  <c r="Y113" i="9"/>
  <c r="Z113" i="9"/>
  <c r="AA113" i="9"/>
  <c r="AB113" i="9"/>
  <c r="AC113" i="9"/>
  <c r="AD113" i="9"/>
  <c r="AE113" i="9"/>
  <c r="AF113" i="9"/>
  <c r="AG113" i="9"/>
  <c r="AH113" i="9"/>
  <c r="AI113" i="9"/>
  <c r="X113" i="9"/>
  <c r="X96" i="9"/>
  <c r="Y96" i="9"/>
  <c r="Z96" i="9"/>
  <c r="AA96" i="9"/>
  <c r="AB96" i="9"/>
  <c r="AC96" i="9"/>
  <c r="AD96" i="9"/>
  <c r="AE96" i="9"/>
  <c r="AF96" i="9"/>
  <c r="AG96" i="9"/>
  <c r="AH96" i="9"/>
  <c r="AI96" i="9"/>
  <c r="Y94" i="9"/>
  <c r="Z94" i="9"/>
  <c r="AA94" i="9"/>
  <c r="AB94" i="9"/>
  <c r="AC94" i="9"/>
  <c r="AD94" i="9"/>
  <c r="AE94" i="9"/>
  <c r="AF94" i="9"/>
  <c r="AG94" i="9"/>
  <c r="AH94" i="9"/>
  <c r="AI94" i="9"/>
  <c r="X94" i="9"/>
  <c r="X73" i="9"/>
  <c r="Y73" i="9"/>
  <c r="Z73" i="9"/>
  <c r="AA73" i="9"/>
  <c r="AB73" i="9"/>
  <c r="AC73" i="9"/>
  <c r="AD73" i="9"/>
  <c r="AE73" i="9"/>
  <c r="AF73" i="9"/>
  <c r="AG73" i="9"/>
  <c r="AH73" i="9"/>
  <c r="AI73" i="9"/>
  <c r="Y71" i="9"/>
  <c r="Z71" i="9"/>
  <c r="AA71" i="9"/>
  <c r="AB71" i="9"/>
  <c r="AC71" i="9"/>
  <c r="AD71" i="9"/>
  <c r="AE71" i="9"/>
  <c r="AF71" i="9"/>
  <c r="AG71" i="9"/>
  <c r="AH71" i="9"/>
  <c r="AI71" i="9"/>
  <c r="X71" i="9"/>
  <c r="Y12" i="9"/>
  <c r="Z12" i="9"/>
  <c r="AA12" i="9"/>
  <c r="AB12" i="9"/>
  <c r="AC12" i="9"/>
  <c r="AD12" i="9"/>
  <c r="AE12" i="9"/>
  <c r="AF12" i="9"/>
  <c r="AG12" i="9"/>
  <c r="AH12" i="9"/>
  <c r="AI12" i="9"/>
  <c r="X12" i="9"/>
  <c r="P14" i="11"/>
  <c r="AJ71" i="9"/>
  <c r="P15" i="11"/>
  <c r="AJ73" i="9"/>
  <c r="P21" i="11"/>
  <c r="AJ94" i="9"/>
  <c r="P22" i="11"/>
  <c r="AJ96" i="9"/>
  <c r="P28" i="11"/>
  <c r="AJ113" i="9"/>
  <c r="P29" i="11"/>
  <c r="AJ115" i="9"/>
  <c r="P7" i="11"/>
  <c r="AJ12" i="9"/>
  <c r="AH103" i="9"/>
  <c r="AH83" i="9"/>
  <c r="AH61" i="9"/>
  <c r="X29" i="9"/>
  <c r="X28" i="9"/>
  <c r="AH42" i="9"/>
  <c r="AG30" i="9"/>
  <c r="AD30" i="9"/>
  <c r="AH2" i="9"/>
  <c r="X105" i="9"/>
  <c r="AE87" i="9"/>
  <c r="Q83" i="9" s="1"/>
  <c r="T84" i="9" s="1"/>
  <c r="AE103" i="9"/>
  <c r="X6" i="9"/>
  <c r="J4" i="9" s="1"/>
  <c r="X8" i="9"/>
  <c r="Q3" i="9" s="1"/>
  <c r="X87" i="9"/>
  <c r="J85" i="9" s="1"/>
  <c r="AE86" i="9"/>
  <c r="X2" i="9"/>
  <c r="X89" i="9"/>
  <c r="Q84" i="9"/>
  <c r="AE6" i="9"/>
  <c r="AB19" i="9" s="1"/>
  <c r="AE65" i="9"/>
  <c r="Q61" i="9" s="1"/>
  <c r="T62" i="9" s="1"/>
  <c r="X26" i="9"/>
  <c r="X104" i="9"/>
  <c r="D104" i="9"/>
  <c r="AG27" i="9"/>
  <c r="AA2" i="9"/>
  <c r="AA7" i="9"/>
  <c r="AH50" i="9" s="1"/>
  <c r="AA6" i="9"/>
  <c r="AG50" i="9" s="1"/>
  <c r="AA29" i="9"/>
  <c r="AH51" i="9" s="1"/>
  <c r="AA28" i="9"/>
  <c r="AG51" i="9" s="1"/>
  <c r="AA47" i="9"/>
  <c r="AH52" i="9" s="1"/>
  <c r="AA46" i="9"/>
  <c r="AG52" i="9" s="1"/>
  <c r="AA66" i="9"/>
  <c r="AA65" i="9"/>
  <c r="AA108" i="9"/>
  <c r="AA107" i="9"/>
  <c r="AA105" i="9"/>
  <c r="AA88" i="9"/>
  <c r="AA87" i="9"/>
  <c r="AA83" i="9"/>
  <c r="P189" i="9"/>
  <c r="L189" i="9"/>
  <c r="H189" i="9"/>
  <c r="U188" i="9"/>
  <c r="T188" i="9"/>
  <c r="P188" i="9"/>
  <c r="L188" i="9"/>
  <c r="H188" i="9"/>
  <c r="D188" i="9"/>
  <c r="R186" i="9"/>
  <c r="N186" i="9"/>
  <c r="K186" i="9"/>
  <c r="G186" i="9"/>
  <c r="U185" i="9"/>
  <c r="R185" i="9"/>
  <c r="N185" i="9"/>
  <c r="K185" i="9"/>
  <c r="G185" i="9"/>
  <c r="R184" i="9"/>
  <c r="K184" i="9"/>
  <c r="AJ170" i="9"/>
  <c r="D163" i="9"/>
  <c r="S162" i="9"/>
  <c r="O162" i="9"/>
  <c r="O163" i="9"/>
  <c r="K162" i="9"/>
  <c r="G162" i="9"/>
  <c r="G163" i="9"/>
  <c r="AJ151" i="9"/>
  <c r="O144" i="9"/>
  <c r="D144" i="9"/>
  <c r="S143" i="9"/>
  <c r="K143" i="9"/>
  <c r="G143" i="9"/>
  <c r="G144" i="9"/>
  <c r="AJ132" i="9"/>
  <c r="D125" i="9"/>
  <c r="S124" i="9"/>
  <c r="O124" i="9"/>
  <c r="O125" i="9"/>
  <c r="K124" i="9"/>
  <c r="G124" i="9"/>
  <c r="G125" i="9"/>
  <c r="B82" i="9"/>
  <c r="C60" i="9"/>
  <c r="C82" i="9"/>
  <c r="T11" i="9"/>
  <c r="R11" i="9"/>
  <c r="AA106" i="9"/>
  <c r="J103" i="9" s="1"/>
  <c r="M104" i="9" s="1"/>
  <c r="AA26" i="9"/>
  <c r="X108" i="9"/>
  <c r="J104" i="9"/>
  <c r="AG24" i="9"/>
  <c r="AE85" i="9"/>
  <c r="B60" i="9"/>
  <c r="AE105" i="9"/>
  <c r="X61" i="9"/>
  <c r="AD24" i="9"/>
  <c r="AA86" i="9"/>
  <c r="J83" i="9" s="1"/>
  <c r="M84" i="9" s="1"/>
  <c r="AA62" i="9"/>
  <c r="AA4" i="9"/>
  <c r="X9" i="9"/>
  <c r="Q4" i="9"/>
  <c r="AE104" i="9"/>
  <c r="AE61" i="9"/>
  <c r="K144" i="9"/>
  <c r="K163" i="9"/>
  <c r="S188" i="9"/>
  <c r="K188" i="9"/>
  <c r="O189" i="9"/>
  <c r="G189" i="9"/>
  <c r="AA25" i="9"/>
  <c r="X5" i="9"/>
  <c r="AG25" i="9"/>
  <c r="X90" i="9"/>
  <c r="Q85" i="9"/>
  <c r="AE42" i="9"/>
  <c r="G188" i="9"/>
  <c r="O188" i="9"/>
  <c r="K125" i="9"/>
  <c r="B123" i="9"/>
  <c r="AA84" i="9"/>
  <c r="AA42" i="9"/>
  <c r="X106" i="9"/>
  <c r="AE63" i="9"/>
  <c r="X66" i="9"/>
  <c r="J62" i="9"/>
  <c r="AE62" i="9"/>
  <c r="AE106" i="9"/>
  <c r="AE46" i="9"/>
  <c r="AB54" i="9" s="1"/>
  <c r="AA45" i="9"/>
  <c r="AB53" i="9" s="1"/>
  <c r="AD26" i="9"/>
  <c r="X68" i="9"/>
  <c r="Q63" i="9"/>
  <c r="AA27" i="9"/>
  <c r="B183" i="9"/>
  <c r="AA85" i="9"/>
  <c r="AA43" i="9"/>
  <c r="X86" i="9"/>
  <c r="X67" i="9"/>
  <c r="Q62" i="9"/>
  <c r="AE2" i="9"/>
  <c r="R91" i="9"/>
  <c r="AD28" i="9"/>
  <c r="AE64" i="9"/>
  <c r="AG28" i="9"/>
  <c r="X83" i="9"/>
  <c r="AE84" i="9"/>
  <c r="X3" i="9"/>
  <c r="D3" i="9"/>
  <c r="AE3" i="9"/>
  <c r="AA61" i="9"/>
  <c r="AA44" i="9"/>
  <c r="AA3" i="9"/>
  <c r="X64" i="9"/>
  <c r="R92" i="9"/>
  <c r="AE83" i="9"/>
  <c r="X103" i="9"/>
  <c r="X24" i="9"/>
  <c r="X88" i="9"/>
  <c r="J84" i="9"/>
  <c r="AE43" i="9"/>
  <c r="X62" i="9"/>
  <c r="D62" i="9"/>
  <c r="AE44" i="9"/>
  <c r="X27" i="9"/>
  <c r="D189" i="9"/>
  <c r="AA103" i="9"/>
  <c r="AA63" i="9"/>
  <c r="AE4" i="9"/>
  <c r="AE45" i="9"/>
  <c r="AG26" i="9"/>
  <c r="X65" i="9"/>
  <c r="J63" i="9" s="1"/>
  <c r="AA5" i="9"/>
  <c r="AB18" i="9" s="1"/>
  <c r="AD27" i="9"/>
  <c r="X107" i="9"/>
  <c r="J105" i="9" s="1"/>
  <c r="X84" i="9"/>
  <c r="D84" i="9"/>
  <c r="X7" i="9"/>
  <c r="J3" i="9" s="1"/>
  <c r="J185" i="9" s="1"/>
  <c r="X4" i="9"/>
  <c r="AA104" i="9"/>
  <c r="AA64" i="9"/>
  <c r="J61" i="9" s="1"/>
  <c r="AA24" i="9"/>
  <c r="AE107" i="9"/>
  <c r="Q103" i="9" s="1"/>
  <c r="T104" i="9" s="1"/>
  <c r="AE5" i="9"/>
  <c r="X25" i="9"/>
  <c r="X109" i="9"/>
  <c r="Q104" i="9"/>
  <c r="X85" i="9"/>
  <c r="X63" i="9"/>
  <c r="AD25" i="9"/>
  <c r="K189" i="9"/>
  <c r="Y85" i="24"/>
  <c r="AH74" i="9"/>
  <c r="N37" i="11"/>
  <c r="AG74" i="9"/>
  <c r="M37" i="11"/>
  <c r="AF74" i="9"/>
  <c r="L37" i="11"/>
  <c r="AE74" i="9"/>
  <c r="K37" i="11"/>
  <c r="AD74" i="9"/>
  <c r="J37" i="11"/>
  <c r="Z97" i="9"/>
  <c r="F37" i="11"/>
  <c r="AC74" i="9"/>
  <c r="I37" i="11"/>
  <c r="AA74" i="9"/>
  <c r="G37" i="11"/>
  <c r="AB74" i="9"/>
  <c r="H37" i="11"/>
  <c r="Y85" i="25"/>
  <c r="AI74" i="9"/>
  <c r="O37" i="11"/>
  <c r="Y85" i="20"/>
  <c r="P16" i="11"/>
  <c r="AJ74" i="9"/>
  <c r="Q186" i="9"/>
  <c r="S191" i="9"/>
  <c r="Y85" i="21"/>
  <c r="Y85" i="22"/>
  <c r="D185" i="9"/>
  <c r="G191" i="9"/>
  <c r="Y85" i="18"/>
  <c r="P23" i="11"/>
  <c r="AJ97" i="9"/>
  <c r="P30" i="11"/>
  <c r="AJ116" i="9"/>
  <c r="Y85" i="23"/>
  <c r="R73" i="19"/>
  <c r="W81" i="20"/>
  <c r="W81" i="18"/>
  <c r="W82" i="21"/>
  <c r="W82" i="22"/>
  <c r="W82" i="25"/>
  <c r="V5" i="18"/>
  <c r="W76" i="18"/>
  <c r="V82" i="18"/>
  <c r="V5" i="23"/>
  <c r="W77" i="23"/>
  <c r="W82" i="23"/>
  <c r="V5" i="22"/>
  <c r="W77" i="22"/>
  <c r="V5" i="24"/>
  <c r="W77" i="24"/>
  <c r="V83" i="24"/>
  <c r="V5" i="20"/>
  <c r="W76" i="20"/>
  <c r="V82" i="20"/>
  <c r="V5" i="21"/>
  <c r="W77" i="21"/>
  <c r="V5" i="25"/>
  <c r="W77" i="25"/>
  <c r="V83" i="25"/>
  <c r="P37" i="11"/>
  <c r="V83" i="23"/>
  <c r="V83" i="21"/>
  <c r="V83" i="22"/>
  <c r="L26" i="11"/>
  <c r="J98" i="24" l="1"/>
  <c r="J98" i="25"/>
  <c r="V5" i="28"/>
  <c r="W77" i="28" s="1"/>
  <c r="V83" i="28" s="1"/>
  <c r="AC47" i="31"/>
  <c r="L98" i="25"/>
  <c r="L97" i="18"/>
  <c r="L98" i="24"/>
  <c r="J99" i="25"/>
  <c r="J93" i="32"/>
  <c r="J94" i="32" s="1"/>
  <c r="L99" i="32"/>
  <c r="H97" i="31"/>
  <c r="AL6" i="32"/>
  <c r="J97" i="24"/>
  <c r="I19" i="11" s="1"/>
  <c r="L97" i="28"/>
  <c r="AC25" i="30"/>
  <c r="X26" i="30"/>
  <c r="AN6" i="30"/>
  <c r="L93" i="31"/>
  <c r="L94" i="31" s="1"/>
  <c r="L93" i="30"/>
  <c r="L94" i="30" s="1"/>
  <c r="AI13" i="25"/>
  <c r="AG6" i="28"/>
  <c r="AM6" i="30"/>
  <c r="AG12" i="25"/>
  <c r="AI10" i="25"/>
  <c r="AF11" i="25"/>
  <c r="AF15" i="25"/>
  <c r="J98" i="32"/>
  <c r="O122" i="7"/>
  <c r="AC58" i="31"/>
  <c r="AH9" i="25"/>
  <c r="AG8" i="25"/>
  <c r="AF16" i="25"/>
  <c r="AG7" i="25"/>
  <c r="AH13" i="24"/>
  <c r="AI8" i="24"/>
  <c r="AG6" i="20"/>
  <c r="AI9" i="25"/>
  <c r="AF14" i="24"/>
  <c r="H97" i="24"/>
  <c r="AI16" i="25"/>
  <c r="L99" i="31"/>
  <c r="T93" i="32"/>
  <c r="O25" i="11" s="1"/>
  <c r="AI95" i="9" s="1"/>
  <c r="J99" i="29"/>
  <c r="J99" i="30"/>
  <c r="J99" i="32"/>
  <c r="L97" i="20"/>
  <c r="H99" i="24"/>
  <c r="J93" i="28"/>
  <c r="J94" i="28" s="1"/>
  <c r="J93" i="31"/>
  <c r="J94" i="31" s="1"/>
  <c r="R93" i="24"/>
  <c r="R94" i="24" s="1"/>
  <c r="R93" i="25"/>
  <c r="R94" i="25" s="1"/>
  <c r="X56" i="32"/>
  <c r="P121" i="7"/>
  <c r="X45" i="32"/>
  <c r="AG10" i="25"/>
  <c r="AG13" i="25"/>
  <c r="J97" i="25"/>
  <c r="J19" i="11" s="1"/>
  <c r="X54" i="31"/>
  <c r="X57" i="31"/>
  <c r="X60" i="31"/>
  <c r="O131" i="7"/>
  <c r="O134" i="7"/>
  <c r="AC70" i="31"/>
  <c r="L99" i="30"/>
  <c r="G148" i="7"/>
  <c r="V93" i="31"/>
  <c r="N32" i="11" s="1"/>
  <c r="T93" i="30"/>
  <c r="T94" i="30" s="1"/>
  <c r="O144" i="7"/>
  <c r="L99" i="23"/>
  <c r="L99" i="22"/>
  <c r="L98" i="20"/>
  <c r="L99" i="28"/>
  <c r="H93" i="28"/>
  <c r="H94" i="28" s="1"/>
  <c r="L93" i="28"/>
  <c r="L94" i="28" s="1"/>
  <c r="AC12" i="30"/>
  <c r="R93" i="30"/>
  <c r="R94" i="30" s="1"/>
  <c r="L98" i="21"/>
  <c r="L98" i="31"/>
  <c r="T93" i="21"/>
  <c r="T94" i="21" s="1"/>
  <c r="T92" i="18"/>
  <c r="D25" i="11" s="1"/>
  <c r="X95" i="9" s="1"/>
  <c r="T93" i="24"/>
  <c r="T94" i="24" s="1"/>
  <c r="T93" i="25"/>
  <c r="T94" i="25" s="1"/>
  <c r="V93" i="23"/>
  <c r="V94" i="23" s="1"/>
  <c r="V93" i="22"/>
  <c r="V94" i="22" s="1"/>
  <c r="V93" i="21"/>
  <c r="V94" i="21" s="1"/>
  <c r="V92" i="20"/>
  <c r="E32" i="11" s="1"/>
  <c r="Y114" i="9" s="1"/>
  <c r="V92" i="18"/>
  <c r="D32" i="11" s="1"/>
  <c r="X114" i="9" s="1"/>
  <c r="N144" i="7"/>
  <c r="E123" i="7"/>
  <c r="AC40" i="32"/>
  <c r="H99" i="23"/>
  <c r="N93" i="21"/>
  <c r="N94" i="21" s="1"/>
  <c r="N93" i="24"/>
  <c r="N94" i="24" s="1"/>
  <c r="N93" i="25"/>
  <c r="N94" i="25" s="1"/>
  <c r="AC27" i="31"/>
  <c r="H93" i="23"/>
  <c r="H94" i="23" s="1"/>
  <c r="H93" i="22"/>
  <c r="H94" i="22" s="1"/>
  <c r="H93" i="21"/>
  <c r="H94" i="21" s="1"/>
  <c r="H92" i="20"/>
  <c r="H93" i="20" s="1"/>
  <c r="H92" i="18"/>
  <c r="H93" i="18" s="1"/>
  <c r="H93" i="24"/>
  <c r="H94" i="24" s="1"/>
  <c r="H93" i="25"/>
  <c r="H94" i="25" s="1"/>
  <c r="X40" i="32"/>
  <c r="L27" i="7"/>
  <c r="N93" i="31"/>
  <c r="N94" i="31" s="1"/>
  <c r="AE2" i="15"/>
  <c r="J93" i="29"/>
  <c r="J94" i="29" s="1"/>
  <c r="N93" i="30"/>
  <c r="N94" i="30" s="1"/>
  <c r="X50" i="31"/>
  <c r="AC27" i="32"/>
  <c r="X48" i="30"/>
  <c r="Y48" i="30" s="1"/>
  <c r="X46" i="25"/>
  <c r="R93" i="32"/>
  <c r="R94" i="32" s="1"/>
  <c r="P93" i="22"/>
  <c r="P94" i="22" s="1"/>
  <c r="P93" i="21"/>
  <c r="P94" i="21" s="1"/>
  <c r="P92" i="18"/>
  <c r="P93" i="18" s="1"/>
  <c r="P93" i="31"/>
  <c r="P94" i="31" s="1"/>
  <c r="P93" i="30"/>
  <c r="P94" i="30" s="1"/>
  <c r="AC57" i="32"/>
  <c r="AC62" i="32"/>
  <c r="P141" i="7"/>
  <c r="P146" i="7"/>
  <c r="P144" i="7"/>
  <c r="O148" i="7"/>
  <c r="P143" i="7"/>
  <c r="P130" i="7"/>
  <c r="M143" i="7"/>
  <c r="AC55" i="32"/>
  <c r="X60" i="32"/>
  <c r="X63" i="32"/>
  <c r="AX6" i="28"/>
  <c r="L97" i="30"/>
  <c r="AY6" i="28"/>
  <c r="F122" i="7"/>
  <c r="F130" i="7"/>
  <c r="AC64" i="20"/>
  <c r="F134" i="7"/>
  <c r="X67" i="20"/>
  <c r="F143" i="7"/>
  <c r="I143" i="7"/>
  <c r="L97" i="29"/>
  <c r="X65" i="23"/>
  <c r="Y65" i="23" s="1"/>
  <c r="I136" i="7"/>
  <c r="AH16" i="24"/>
  <c r="AH6" i="22"/>
  <c r="AI6" i="32"/>
  <c r="AH76" i="32" s="1"/>
  <c r="AI6" i="28"/>
  <c r="AH76" i="28" s="1"/>
  <c r="AI7" i="24"/>
  <c r="H97" i="29"/>
  <c r="AG15" i="24"/>
  <c r="AH6" i="28"/>
  <c r="AF11" i="24"/>
  <c r="AF6" i="22"/>
  <c r="AI12" i="24"/>
  <c r="AF6" i="32"/>
  <c r="AF8" i="25"/>
  <c r="AF12" i="24"/>
  <c r="O46" i="7"/>
  <c r="AH14" i="25"/>
  <c r="F44" i="7"/>
  <c r="H97" i="32"/>
  <c r="AG17" i="24"/>
  <c r="H97" i="28"/>
  <c r="H97" i="21"/>
  <c r="AI7" i="25"/>
  <c r="AF13" i="25"/>
  <c r="AG14" i="25"/>
  <c r="AG11" i="24"/>
  <c r="AG11" i="25"/>
  <c r="AF14" i="25"/>
  <c r="AG9" i="25"/>
  <c r="AI15" i="24"/>
  <c r="AH16" i="25"/>
  <c r="AG6" i="22"/>
  <c r="AG15" i="25"/>
  <c r="J97" i="31"/>
  <c r="N19" i="11" s="1"/>
  <c r="AO7" i="23"/>
  <c r="J97" i="30"/>
  <c r="M19" i="11" s="1"/>
  <c r="J123" i="7"/>
  <c r="K130" i="7"/>
  <c r="O123" i="7"/>
  <c r="AC59" i="31"/>
  <c r="O129" i="7"/>
  <c r="X64" i="31"/>
  <c r="AC68" i="31"/>
  <c r="L133" i="7"/>
  <c r="X62" i="32"/>
  <c r="X68" i="32"/>
  <c r="AC56" i="21"/>
  <c r="V93" i="28"/>
  <c r="K32" i="11" s="1"/>
  <c r="AE114" i="9" s="1"/>
  <c r="P142" i="7"/>
  <c r="J93" i="30"/>
  <c r="J94" i="30" s="1"/>
  <c r="X43" i="25"/>
  <c r="X27" i="23"/>
  <c r="AC52" i="21"/>
  <c r="P93" i="29"/>
  <c r="P94" i="29" s="1"/>
  <c r="J99" i="23"/>
  <c r="AC14" i="21"/>
  <c r="AF2" i="17"/>
  <c r="O139" i="7"/>
  <c r="O125" i="7"/>
  <c r="AC61" i="22"/>
  <c r="AC67" i="31"/>
  <c r="L98" i="29"/>
  <c r="I124" i="7"/>
  <c r="X62" i="23"/>
  <c r="V93" i="24"/>
  <c r="I32" i="11" s="1"/>
  <c r="AC114" i="9" s="1"/>
  <c r="V93" i="25"/>
  <c r="J32" i="11" s="1"/>
  <c r="AD114" i="9" s="1"/>
  <c r="T93" i="31"/>
  <c r="N25" i="11" s="1"/>
  <c r="N24" i="11" s="1"/>
  <c r="N27" i="11" s="1"/>
  <c r="L98" i="32"/>
  <c r="X53" i="28"/>
  <c r="L124" i="7"/>
  <c r="X59" i="28"/>
  <c r="X62" i="28"/>
  <c r="AC66" i="28"/>
  <c r="AC69" i="28"/>
  <c r="M148" i="7"/>
  <c r="O138" i="7"/>
  <c r="O149" i="7"/>
  <c r="L98" i="23"/>
  <c r="I149" i="7"/>
  <c r="AC57" i="24"/>
  <c r="X68" i="24"/>
  <c r="K144" i="7"/>
  <c r="O143" i="7"/>
  <c r="V93" i="32"/>
  <c r="X55" i="28"/>
  <c r="L148" i="7"/>
  <c r="T93" i="29"/>
  <c r="L25" i="11" s="1"/>
  <c r="AF95" i="9" s="1"/>
  <c r="AC47" i="30"/>
  <c r="H98" i="31"/>
  <c r="H98" i="30"/>
  <c r="X26" i="29"/>
  <c r="X22" i="32"/>
  <c r="AC25" i="29"/>
  <c r="X50" i="21"/>
  <c r="X52" i="31"/>
  <c r="H99" i="28"/>
  <c r="N93" i="28"/>
  <c r="N94" i="28" s="1"/>
  <c r="H99" i="29"/>
  <c r="J46" i="7"/>
  <c r="H93" i="29"/>
  <c r="H94" i="29" s="1"/>
  <c r="X48" i="25"/>
  <c r="Y48" i="25" s="1"/>
  <c r="X48" i="21"/>
  <c r="Y48" i="21" s="1"/>
  <c r="X12" i="20"/>
  <c r="J98" i="28"/>
  <c r="J98" i="23"/>
  <c r="AC10" i="18"/>
  <c r="J98" i="31"/>
  <c r="R93" i="28"/>
  <c r="R94" i="28" s="1"/>
  <c r="R92" i="18"/>
  <c r="R93" i="18" s="1"/>
  <c r="P93" i="24"/>
  <c r="P93" i="25"/>
  <c r="X15" i="32"/>
  <c r="R93" i="31"/>
  <c r="J97" i="18"/>
  <c r="J98" i="30"/>
  <c r="X23" i="29"/>
  <c r="BA6" i="22"/>
  <c r="AZ76" i="22" s="1"/>
  <c r="AX6" i="22"/>
  <c r="X58" i="21"/>
  <c r="M33" i="11"/>
  <c r="X63" i="31"/>
  <c r="AU6" i="29"/>
  <c r="AT76" i="29" s="1"/>
  <c r="AT6" i="29"/>
  <c r="X55" i="31"/>
  <c r="AC58" i="22"/>
  <c r="P138" i="7"/>
  <c r="AC61" i="29"/>
  <c r="G140" i="7"/>
  <c r="I148" i="7"/>
  <c r="X55" i="24"/>
  <c r="J126" i="7"/>
  <c r="X61" i="24"/>
  <c r="AC65" i="24"/>
  <c r="X67" i="24"/>
  <c r="M138" i="7"/>
  <c r="AZ76" i="23"/>
  <c r="X64" i="29"/>
  <c r="AR6" i="29"/>
  <c r="AC60" i="28"/>
  <c r="L127" i="7"/>
  <c r="AC59" i="29"/>
  <c r="X67" i="29"/>
  <c r="X69" i="31"/>
  <c r="X56" i="20"/>
  <c r="F131" i="7"/>
  <c r="F133" i="7"/>
  <c r="X66" i="20"/>
  <c r="AY6" i="31"/>
  <c r="AZ6" i="31"/>
  <c r="AX6" i="31"/>
  <c r="BA6" i="31"/>
  <c r="AZ76" i="31" s="1"/>
  <c r="AU6" i="28"/>
  <c r="AT76" i="28" s="1"/>
  <c r="AT6" i="28"/>
  <c r="AS6" i="28"/>
  <c r="AR6" i="28"/>
  <c r="AU6" i="21"/>
  <c r="AT76" i="21" s="1"/>
  <c r="AS6" i="21"/>
  <c r="AT6" i="21"/>
  <c r="O135" i="7"/>
  <c r="AC62" i="28"/>
  <c r="AC56" i="30"/>
  <c r="AC59" i="30"/>
  <c r="N129" i="7"/>
  <c r="N148" i="7"/>
  <c r="L136" i="7"/>
  <c r="X58" i="31"/>
  <c r="L97" i="22"/>
  <c r="AC55" i="31"/>
  <c r="AX7" i="20"/>
  <c r="X68" i="28"/>
  <c r="AZ6" i="24"/>
  <c r="U81" i="20"/>
  <c r="AC54" i="28"/>
  <c r="X66" i="31"/>
  <c r="AZ6" i="28"/>
  <c r="AT7" i="20"/>
  <c r="AC63" i="31"/>
  <c r="X56" i="28"/>
  <c r="BA6" i="24"/>
  <c r="AZ76" i="24" s="1"/>
  <c r="AT76" i="31"/>
  <c r="AR8" i="20"/>
  <c r="O128" i="7"/>
  <c r="AY6" i="24"/>
  <c r="L97" i="21"/>
  <c r="AC58" i="29"/>
  <c r="M131" i="7"/>
  <c r="M134" i="7"/>
  <c r="AC70" i="29"/>
  <c r="N138" i="7"/>
  <c r="BA7" i="20"/>
  <c r="L130" i="7"/>
  <c r="AR6" i="31"/>
  <c r="L97" i="23"/>
  <c r="AB35" i="9"/>
  <c r="R5" i="31"/>
  <c r="S77" i="31" s="1"/>
  <c r="X65" i="28"/>
  <c r="Y65" i="28" s="1"/>
  <c r="AS7" i="20"/>
  <c r="AS6" i="31"/>
  <c r="L97" i="31"/>
  <c r="O126" i="7"/>
  <c r="AC64" i="31"/>
  <c r="C2" i="11" a="1"/>
  <c r="C2" i="11" s="1"/>
  <c r="O146" i="7"/>
  <c r="AT76" i="32"/>
  <c r="O137" i="7"/>
  <c r="AT6" i="18"/>
  <c r="AT6" i="31"/>
  <c r="D2" i="11" a="1"/>
  <c r="D2" i="11" s="1"/>
  <c r="L121" i="7"/>
  <c r="AT8" i="20"/>
  <c r="X67" i="23"/>
  <c r="AC54" i="29"/>
  <c r="AC57" i="29"/>
  <c r="X59" i="29"/>
  <c r="X62" i="29"/>
  <c r="M133" i="7"/>
  <c r="M136" i="7"/>
  <c r="M141" i="7"/>
  <c r="M146" i="7"/>
  <c r="AG6" i="18"/>
  <c r="L63" i="7"/>
  <c r="AH6" i="18"/>
  <c r="X46" i="29"/>
  <c r="X40" i="21"/>
  <c r="AC42" i="22"/>
  <c r="AC43" i="25"/>
  <c r="H81" i="7"/>
  <c r="AF8" i="24"/>
  <c r="X26" i="28"/>
  <c r="AH8" i="25"/>
  <c r="X39" i="28"/>
  <c r="X51" i="25"/>
  <c r="AC9" i="24"/>
  <c r="X48" i="31"/>
  <c r="Y48" i="31" s="1"/>
  <c r="AH6" i="29"/>
  <c r="AG6" i="29"/>
  <c r="AI6" i="18"/>
  <c r="AH76" i="18" s="1"/>
  <c r="AF6" i="29"/>
  <c r="AC46" i="29"/>
  <c r="AC37" i="30"/>
  <c r="X24" i="18"/>
  <c r="M43" i="7"/>
  <c r="AG6" i="32"/>
  <c r="AG12" i="24"/>
  <c r="AI11" i="24"/>
  <c r="AI6" i="20"/>
  <c r="AH76" i="20" s="1"/>
  <c r="X34" i="29"/>
  <c r="X41" i="20"/>
  <c r="AC30" i="32"/>
  <c r="X51" i="31"/>
  <c r="AF6" i="20"/>
  <c r="AC44" i="29"/>
  <c r="X38" i="25"/>
  <c r="AI9" i="24"/>
  <c r="AC41" i="18"/>
  <c r="AI16" i="24"/>
  <c r="AG6" i="30"/>
  <c r="AF15" i="24"/>
  <c r="AG16" i="24"/>
  <c r="P24" i="7"/>
  <c r="X38" i="23"/>
  <c r="AF10" i="24"/>
  <c r="AH12" i="24"/>
  <c r="X25" i="18"/>
  <c r="O80" i="7"/>
  <c r="X32" i="18"/>
  <c r="AC31" i="29"/>
  <c r="AC30" i="30"/>
  <c r="M66" i="7"/>
  <c r="AH14" i="24"/>
  <c r="AF9" i="24"/>
  <c r="N66" i="7"/>
  <c r="X32" i="29"/>
  <c r="AF16" i="24"/>
  <c r="AE6" i="24"/>
  <c r="AH6" i="24" s="1"/>
  <c r="X39" i="22"/>
  <c r="AH17" i="24"/>
  <c r="H78" i="7"/>
  <c r="M80" i="7"/>
  <c r="X17" i="28"/>
  <c r="L60" i="7"/>
  <c r="AI13" i="24"/>
  <c r="AH10" i="24"/>
  <c r="AF7" i="24"/>
  <c r="AC26" i="24"/>
  <c r="AC38" i="25"/>
  <c r="AH7" i="24"/>
  <c r="X39" i="29"/>
  <c r="AF13" i="24"/>
  <c r="AG10" i="24"/>
  <c r="AH9" i="24"/>
  <c r="J61" i="7"/>
  <c r="X37" i="30"/>
  <c r="G78" i="7"/>
  <c r="AN76" i="31"/>
  <c r="AN12" i="22"/>
  <c r="G2" i="11" a="1"/>
  <c r="G2" i="11" s="1"/>
  <c r="J97" i="29"/>
  <c r="L19" i="11" s="1"/>
  <c r="L40" i="11" s="1"/>
  <c r="AM13" i="22"/>
  <c r="X13" i="30"/>
  <c r="AC22" i="25"/>
  <c r="AO8" i="24"/>
  <c r="AC17" i="25"/>
  <c r="X24" i="25"/>
  <c r="J97" i="28"/>
  <c r="K19" i="11" s="1"/>
  <c r="X23" i="23"/>
  <c r="AN6" i="29"/>
  <c r="AM6" i="29"/>
  <c r="AL6" i="29"/>
  <c r="AO6" i="29"/>
  <c r="AN76" i="29" s="1"/>
  <c r="AM6" i="25"/>
  <c r="AN6" i="25"/>
  <c r="AL6" i="25"/>
  <c r="AO8" i="22"/>
  <c r="X14" i="29"/>
  <c r="AC17" i="32"/>
  <c r="AC18" i="28"/>
  <c r="AN7" i="24"/>
  <c r="AL8" i="24"/>
  <c r="AM6" i="32"/>
  <c r="AN7" i="23"/>
  <c r="AL6" i="30"/>
  <c r="AM6" i="21"/>
  <c r="AO6" i="32"/>
  <c r="AN76" i="32" s="1"/>
  <c r="AO7" i="24"/>
  <c r="X12" i="23"/>
  <c r="AC12" i="24"/>
  <c r="X17" i="24"/>
  <c r="X15" i="25"/>
  <c r="J97" i="21"/>
  <c r="F19" i="11" s="1"/>
  <c r="X59" i="18"/>
  <c r="AC56" i="25"/>
  <c r="X58" i="28"/>
  <c r="AC61" i="28"/>
  <c r="AC68" i="28"/>
  <c r="R5" i="24"/>
  <c r="S77" i="24" s="1"/>
  <c r="L99" i="24"/>
  <c r="F140" i="7"/>
  <c r="AC56" i="28"/>
  <c r="L132" i="7"/>
  <c r="L144" i="7"/>
  <c r="AB36" i="9"/>
  <c r="I135" i="7"/>
  <c r="AC57" i="21"/>
  <c r="F149" i="7"/>
  <c r="F144" i="7"/>
  <c r="H141" i="7"/>
  <c r="X56" i="23"/>
  <c r="I127" i="7"/>
  <c r="I130" i="7"/>
  <c r="K136" i="7"/>
  <c r="P147" i="7"/>
  <c r="L99" i="25"/>
  <c r="X53" i="25"/>
  <c r="X67" i="18"/>
  <c r="K137" i="7"/>
  <c r="K146" i="7"/>
  <c r="AC61" i="18"/>
  <c r="E122" i="7"/>
  <c r="L99" i="29"/>
  <c r="X57" i="29"/>
  <c r="F141" i="7"/>
  <c r="X61" i="28"/>
  <c r="J144" i="7"/>
  <c r="T92" i="20"/>
  <c r="E25" i="11" s="1"/>
  <c r="Y95" i="9" s="1"/>
  <c r="Q2" i="9"/>
  <c r="Q184" i="9" s="1"/>
  <c r="L123" i="7"/>
  <c r="E140" i="7"/>
  <c r="H122" i="7"/>
  <c r="X57" i="22"/>
  <c r="X60" i="22"/>
  <c r="AC67" i="22"/>
  <c r="AC70" i="22"/>
  <c r="L99" i="21"/>
  <c r="P149" i="7"/>
  <c r="AC54" i="21"/>
  <c r="G124" i="7"/>
  <c r="X59" i="21"/>
  <c r="G133" i="7"/>
  <c r="G136" i="7"/>
  <c r="H147" i="7"/>
  <c r="AC63" i="23"/>
  <c r="AC64" i="23"/>
  <c r="I138" i="7"/>
  <c r="I139" i="7"/>
  <c r="I140" i="7"/>
  <c r="X54" i="25"/>
  <c r="X57" i="25"/>
  <c r="AC63" i="25"/>
  <c r="K131" i="7"/>
  <c r="AC67" i="25"/>
  <c r="AC70" i="25"/>
  <c r="K139" i="7"/>
  <c r="K140" i="7"/>
  <c r="K141" i="7"/>
  <c r="K142" i="7"/>
  <c r="K143" i="7"/>
  <c r="L122" i="7"/>
  <c r="AC63" i="28"/>
  <c r="X54" i="30"/>
  <c r="N125" i="7"/>
  <c r="AC64" i="30"/>
  <c r="N134" i="7"/>
  <c r="X69" i="30"/>
  <c r="O140" i="7"/>
  <c r="N140" i="7"/>
  <c r="X65" i="31"/>
  <c r="Y65" i="31" s="1"/>
  <c r="O136" i="7"/>
  <c r="X64" i="21"/>
  <c r="AC69" i="25"/>
  <c r="K149" i="7"/>
  <c r="AC54" i="30"/>
  <c r="AC57" i="30"/>
  <c r="N127" i="7"/>
  <c r="X62" i="30"/>
  <c r="AC66" i="30"/>
  <c r="X68" i="30"/>
  <c r="N141" i="7"/>
  <c r="V93" i="30"/>
  <c r="V94" i="30" s="1"/>
  <c r="T93" i="22"/>
  <c r="X68" i="23"/>
  <c r="L142" i="7"/>
  <c r="L149" i="7"/>
  <c r="M144" i="7"/>
  <c r="AC59" i="28"/>
  <c r="X64" i="28"/>
  <c r="X61" i="31"/>
  <c r="AC65" i="31"/>
  <c r="X67" i="31"/>
  <c r="X53" i="32"/>
  <c r="P124" i="7"/>
  <c r="P127" i="7"/>
  <c r="P139" i="7"/>
  <c r="L98" i="18"/>
  <c r="J135" i="7"/>
  <c r="X65" i="18"/>
  <c r="F148" i="7"/>
  <c r="G122" i="7"/>
  <c r="G125" i="7"/>
  <c r="G128" i="7"/>
  <c r="X63" i="21"/>
  <c r="X66" i="21"/>
  <c r="AC70" i="21"/>
  <c r="X55" i="30"/>
  <c r="X58" i="30"/>
  <c r="X61" i="30"/>
  <c r="X64" i="30"/>
  <c r="H99" i="25"/>
  <c r="X31" i="29"/>
  <c r="Y31" i="29" s="1"/>
  <c r="G42" i="7"/>
  <c r="X26" i="31"/>
  <c r="X51" i="22"/>
  <c r="L5" i="29"/>
  <c r="M77" i="29" s="1"/>
  <c r="K82" i="29"/>
  <c r="P80" i="7"/>
  <c r="L93" i="21"/>
  <c r="L94" i="21" s="1"/>
  <c r="N78" i="7"/>
  <c r="X11" i="29"/>
  <c r="L65" i="7"/>
  <c r="AC44" i="18"/>
  <c r="X45" i="21"/>
  <c r="AC28" i="31"/>
  <c r="X41" i="18"/>
  <c r="AC41" i="23"/>
  <c r="F62" i="7"/>
  <c r="X49" i="22"/>
  <c r="AC43" i="31"/>
  <c r="X8" i="31"/>
  <c r="AC44" i="22"/>
  <c r="O78" i="7"/>
  <c r="N25" i="7"/>
  <c r="X45" i="24"/>
  <c r="X25" i="32"/>
  <c r="X10" i="30"/>
  <c r="I81" i="7"/>
  <c r="H98" i="20"/>
  <c r="AC12" i="21"/>
  <c r="AC41" i="20"/>
  <c r="AC36" i="29"/>
  <c r="X43" i="31"/>
  <c r="AC45" i="24"/>
  <c r="H98" i="18"/>
  <c r="L26" i="7"/>
  <c r="M23" i="7"/>
  <c r="I64" i="7"/>
  <c r="X29" i="31"/>
  <c r="X43" i="21"/>
  <c r="AC46" i="30"/>
  <c r="AC45" i="20"/>
  <c r="M63" i="7"/>
  <c r="AC26" i="32"/>
  <c r="X44" i="22"/>
  <c r="H98" i="24"/>
  <c r="N93" i="23"/>
  <c r="N94" i="23" s="1"/>
  <c r="X31" i="28"/>
  <c r="Y31" i="28" s="1"/>
  <c r="AC49" i="28"/>
  <c r="E59" i="7"/>
  <c r="L43" i="7"/>
  <c r="AC30" i="23"/>
  <c r="X44" i="28"/>
  <c r="AC46" i="25"/>
  <c r="X43" i="29"/>
  <c r="AC21" i="29"/>
  <c r="AC30" i="28"/>
  <c r="AC39" i="22"/>
  <c r="H24" i="7"/>
  <c r="X46" i="23"/>
  <c r="X29" i="25"/>
  <c r="X27" i="32"/>
  <c r="AC52" i="28"/>
  <c r="AC37" i="22"/>
  <c r="X30" i="23"/>
  <c r="X37" i="32"/>
  <c r="X35" i="23"/>
  <c r="X32" i="32"/>
  <c r="AC43" i="29"/>
  <c r="X44" i="23"/>
  <c r="AC30" i="22"/>
  <c r="AC38" i="24"/>
  <c r="X17" i="25"/>
  <c r="H99" i="22"/>
  <c r="X34" i="22"/>
  <c r="X38" i="18"/>
  <c r="AC48" i="32"/>
  <c r="P63" i="7"/>
  <c r="L41" i="7"/>
  <c r="N67" i="7"/>
  <c r="X29" i="23"/>
  <c r="AC43" i="24"/>
  <c r="X33" i="24"/>
  <c r="X35" i="18"/>
  <c r="AC21" i="21"/>
  <c r="AC40" i="21"/>
  <c r="K78" i="7"/>
  <c r="X23" i="28"/>
  <c r="X33" i="28"/>
  <c r="AC48" i="28"/>
  <c r="X51" i="28"/>
  <c r="AC29" i="29"/>
  <c r="N93" i="29"/>
  <c r="N94" i="29" s="1"/>
  <c r="X9" i="32"/>
  <c r="E23" i="7"/>
  <c r="H98" i="22"/>
  <c r="I43" i="7"/>
  <c r="AC40" i="30"/>
  <c r="I45" i="7"/>
  <c r="X48" i="24"/>
  <c r="Y48" i="24" s="1"/>
  <c r="AC29" i="21"/>
  <c r="AC45" i="31"/>
  <c r="X29" i="32"/>
  <c r="N26" i="7"/>
  <c r="X33" i="30"/>
  <c r="Y35" i="30" s="1"/>
  <c r="AC32" i="24"/>
  <c r="X26" i="20"/>
  <c r="AC20" i="28"/>
  <c r="X25" i="28"/>
  <c r="H99" i="21"/>
  <c r="L93" i="23"/>
  <c r="L94" i="23" s="1"/>
  <c r="L93" i="22"/>
  <c r="L94" i="22" s="1"/>
  <c r="J92" i="20"/>
  <c r="J93" i="20" s="1"/>
  <c r="J92" i="18"/>
  <c r="J93" i="18" s="1"/>
  <c r="M64" i="7"/>
  <c r="N5" i="32"/>
  <c r="O77" i="32" s="1"/>
  <c r="N93" i="22"/>
  <c r="N94" i="22" s="1"/>
  <c r="AC9" i="21"/>
  <c r="M82" i="30"/>
  <c r="N92" i="20"/>
  <c r="N93" i="20" s="1"/>
  <c r="N92" i="18"/>
  <c r="N93" i="18" s="1"/>
  <c r="L93" i="24"/>
  <c r="L94" i="24" s="1"/>
  <c r="L93" i="25"/>
  <c r="L94" i="25" s="1"/>
  <c r="AC50" i="31"/>
  <c r="AC25" i="20"/>
  <c r="M68" i="7"/>
  <c r="X25" i="23"/>
  <c r="X32" i="23"/>
  <c r="AC33" i="22"/>
  <c r="X37" i="24"/>
  <c r="AC11" i="30"/>
  <c r="AC39" i="29"/>
  <c r="AC45" i="18"/>
  <c r="AC28" i="29"/>
  <c r="AC38" i="18"/>
  <c r="AC36" i="18"/>
  <c r="I59" i="7"/>
  <c r="AC52" i="25"/>
  <c r="N93" i="32"/>
  <c r="N94" i="32" s="1"/>
  <c r="X11" i="24"/>
  <c r="AC48" i="24"/>
  <c r="K82" i="21"/>
  <c r="I79" i="7"/>
  <c r="O82" i="25"/>
  <c r="X9" i="25"/>
  <c r="X52" i="28"/>
  <c r="M78" i="7"/>
  <c r="X24" i="29"/>
  <c r="AC49" i="29"/>
  <c r="X30" i="24"/>
  <c r="X43" i="24"/>
  <c r="L66" i="7"/>
  <c r="L62" i="7"/>
  <c r="E43" i="7"/>
  <c r="AC12" i="28"/>
  <c r="L79" i="7"/>
  <c r="H98" i="29"/>
  <c r="AC51" i="30"/>
  <c r="O82" i="30"/>
  <c r="O81" i="7"/>
  <c r="AC75" i="29"/>
  <c r="I24" i="7"/>
  <c r="X48" i="32"/>
  <c r="Y48" i="32" s="1"/>
  <c r="J64" i="7"/>
  <c r="X20" i="30"/>
  <c r="X52" i="29"/>
  <c r="AC39" i="31"/>
  <c r="X45" i="18"/>
  <c r="AC28" i="25"/>
  <c r="AC30" i="25"/>
  <c r="X28" i="31"/>
  <c r="O82" i="22"/>
  <c r="O82" i="28"/>
  <c r="M81" i="7"/>
  <c r="L93" i="29"/>
  <c r="L94" i="29" s="1"/>
  <c r="J99" i="31"/>
  <c r="X11" i="31"/>
  <c r="J99" i="28"/>
  <c r="AC21" i="18"/>
  <c r="X13" i="22"/>
  <c r="X11" i="32"/>
  <c r="J99" i="22"/>
  <c r="J99" i="21"/>
  <c r="J98" i="20"/>
  <c r="Q82" i="24"/>
  <c r="AC13" i="32"/>
  <c r="AC8" i="22"/>
  <c r="AC20" i="22"/>
  <c r="AC12" i="23"/>
  <c r="X18" i="32"/>
  <c r="AC7" i="32"/>
  <c r="X17" i="31"/>
  <c r="AC19" i="22"/>
  <c r="X14" i="28"/>
  <c r="AC19" i="32"/>
  <c r="AC22" i="22"/>
  <c r="K97" i="7"/>
  <c r="Q97" i="7" s="1"/>
  <c r="P93" i="28"/>
  <c r="P94" i="28" s="1"/>
  <c r="AC17" i="24"/>
  <c r="X16" i="28"/>
  <c r="R92" i="20"/>
  <c r="R93" i="20" s="1"/>
  <c r="AC13" i="30"/>
  <c r="X19" i="25"/>
  <c r="Y19" i="25" s="1"/>
  <c r="X24" i="22"/>
  <c r="AC22" i="32"/>
  <c r="J98" i="18"/>
  <c r="R93" i="23"/>
  <c r="R94" i="23" s="1"/>
  <c r="R93" i="22"/>
  <c r="R94" i="22" s="1"/>
  <c r="P92" i="20"/>
  <c r="X19" i="32"/>
  <c r="Y19" i="32" s="1"/>
  <c r="X11" i="25"/>
  <c r="X7" i="32"/>
  <c r="P93" i="32"/>
  <c r="P94" i="32" s="1"/>
  <c r="J99" i="24"/>
  <c r="X14" i="31"/>
  <c r="X17" i="23"/>
  <c r="AC11" i="25"/>
  <c r="X23" i="31"/>
  <c r="E149" i="7"/>
  <c r="AC59" i="22"/>
  <c r="H129" i="7"/>
  <c r="M149" i="7"/>
  <c r="N136" i="7"/>
  <c r="L98" i="30"/>
  <c r="X65" i="30"/>
  <c r="Y65" i="30" s="1"/>
  <c r="AC68" i="24"/>
  <c r="X66" i="25"/>
  <c r="F142" i="7"/>
  <c r="T5" i="32"/>
  <c r="U77" i="32" s="1"/>
  <c r="N126" i="7"/>
  <c r="AC62" i="30"/>
  <c r="X60" i="25"/>
  <c r="X55" i="18"/>
  <c r="K124" i="7"/>
  <c r="K127" i="7"/>
  <c r="AC62" i="25"/>
  <c r="K133" i="7"/>
  <c r="L140" i="7"/>
  <c r="AC66" i="23"/>
  <c r="N130" i="7"/>
  <c r="X69" i="25"/>
  <c r="X63" i="25"/>
  <c r="G139" i="7"/>
  <c r="I121" i="7"/>
  <c r="X63" i="20"/>
  <c r="AC64" i="25"/>
  <c r="X59" i="32"/>
  <c r="K125" i="7"/>
  <c r="X53" i="30"/>
  <c r="AC58" i="25"/>
  <c r="G123" i="7"/>
  <c r="AC59" i="21"/>
  <c r="X61" i="21"/>
  <c r="AC65" i="21"/>
  <c r="X67" i="21"/>
  <c r="G142" i="7"/>
  <c r="AC69" i="23"/>
  <c r="U82" i="29"/>
  <c r="AC60" i="32"/>
  <c r="K134" i="7"/>
  <c r="X68" i="25"/>
  <c r="E125" i="7"/>
  <c r="AC69" i="18"/>
  <c r="AC53" i="20"/>
  <c r="F127" i="7"/>
  <c r="AC65" i="20"/>
  <c r="F135" i="7"/>
  <c r="X68" i="20"/>
  <c r="L146" i="7"/>
  <c r="AC63" i="18"/>
  <c r="X54" i="20"/>
  <c r="F125" i="7"/>
  <c r="AC60" i="20"/>
  <c r="N131" i="7"/>
  <c r="AC54" i="32"/>
  <c r="T93" i="23"/>
  <c r="G144" i="7"/>
  <c r="AC54" i="22"/>
  <c r="X56" i="22"/>
  <c r="E134" i="7"/>
  <c r="X58" i="24"/>
  <c r="N133" i="7"/>
  <c r="S81" i="18"/>
  <c r="S82" i="24"/>
  <c r="AC68" i="20"/>
  <c r="I133" i="7"/>
  <c r="K128" i="7"/>
  <c r="AC56" i="24"/>
  <c r="F132" i="7"/>
  <c r="G121" i="7"/>
  <c r="X53" i="9"/>
  <c r="E127" i="7"/>
  <c r="E141" i="7"/>
  <c r="T5" i="21"/>
  <c r="U77" i="21" s="1"/>
  <c r="H142" i="7"/>
  <c r="I141" i="7"/>
  <c r="S82" i="23"/>
  <c r="K148" i="7"/>
  <c r="T93" i="28"/>
  <c r="L98" i="28"/>
  <c r="N124" i="7"/>
  <c r="X56" i="30"/>
  <c r="X59" i="30"/>
  <c r="AC60" i="30"/>
  <c r="AC66" i="31"/>
  <c r="U82" i="31"/>
  <c r="AC63" i="29"/>
  <c r="X60" i="29"/>
  <c r="M137" i="7"/>
  <c r="X69" i="29"/>
  <c r="S82" i="29"/>
  <c r="N135" i="7"/>
  <c r="AC68" i="30"/>
  <c r="X57" i="32"/>
  <c r="AC58" i="32"/>
  <c r="P134" i="7"/>
  <c r="AC67" i="32"/>
  <c r="X69" i="32"/>
  <c r="AC70" i="32"/>
  <c r="X63" i="22"/>
  <c r="AC64" i="22"/>
  <c r="AJ117" i="9"/>
  <c r="E132" i="7"/>
  <c r="F147" i="7"/>
  <c r="X66" i="23"/>
  <c r="AC59" i="25"/>
  <c r="K129" i="7"/>
  <c r="X64" i="25"/>
  <c r="AC68" i="25"/>
  <c r="L126" i="7"/>
  <c r="L129" i="7"/>
  <c r="AC65" i="28"/>
  <c r="X67" i="28"/>
  <c r="L135" i="7"/>
  <c r="AC64" i="29"/>
  <c r="X63" i="29"/>
  <c r="X60" i="30"/>
  <c r="AC63" i="30"/>
  <c r="X78" i="30"/>
  <c r="P133" i="7"/>
  <c r="X65" i="32"/>
  <c r="Y65" i="32" s="1"/>
  <c r="P136" i="7"/>
  <c r="AC69" i="32"/>
  <c r="X54" i="29"/>
  <c r="M122" i="7"/>
  <c r="AC55" i="29"/>
  <c r="N132" i="7"/>
  <c r="AC67" i="29"/>
  <c r="N121" i="7"/>
  <c r="T5" i="28"/>
  <c r="U77" i="28" s="1"/>
  <c r="X66" i="29"/>
  <c r="N123" i="7"/>
  <c r="X53" i="31"/>
  <c r="V93" i="29"/>
  <c r="M128" i="7"/>
  <c r="X55" i="22"/>
  <c r="AC56" i="22"/>
  <c r="X68" i="31"/>
  <c r="AC69" i="30"/>
  <c r="T5" i="23"/>
  <c r="U77" i="23" s="1"/>
  <c r="S81" i="20"/>
  <c r="X64" i="22"/>
  <c r="AC65" i="22"/>
  <c r="AC66" i="32"/>
  <c r="H123" i="7"/>
  <c r="X74" i="22"/>
  <c r="G131" i="7"/>
  <c r="H128" i="7"/>
  <c r="X54" i="21"/>
  <c r="H137" i="7"/>
  <c r="F146" i="7"/>
  <c r="AC68" i="21"/>
  <c r="X64" i="20"/>
  <c r="Y64" i="20" s="1"/>
  <c r="L98" i="22"/>
  <c r="X18" i="9"/>
  <c r="T5" i="18"/>
  <c r="U76" i="18" s="1"/>
  <c r="D61" i="9"/>
  <c r="M63" i="9" s="1"/>
  <c r="E143" i="7"/>
  <c r="AC61" i="31"/>
  <c r="E129" i="7"/>
  <c r="X66" i="18"/>
  <c r="E138" i="7"/>
  <c r="E146" i="7"/>
  <c r="X53" i="21"/>
  <c r="X56" i="21"/>
  <c r="AC60" i="21"/>
  <c r="AC66" i="21"/>
  <c r="H148" i="7"/>
  <c r="AC54" i="23"/>
  <c r="AC57" i="23"/>
  <c r="X59" i="23"/>
  <c r="AC62" i="23"/>
  <c r="I144" i="7"/>
  <c r="J147" i="7"/>
  <c r="K138" i="7"/>
  <c r="X54" i="28"/>
  <c r="L134" i="7"/>
  <c r="L138" i="7"/>
  <c r="M139" i="7"/>
  <c r="M147" i="7"/>
  <c r="AC56" i="18"/>
  <c r="E136" i="7"/>
  <c r="E148" i="7"/>
  <c r="S82" i="21"/>
  <c r="X54" i="22"/>
  <c r="H125" i="7"/>
  <c r="AC63" i="22"/>
  <c r="H131" i="7"/>
  <c r="X69" i="22"/>
  <c r="AC68" i="23"/>
  <c r="L139" i="7"/>
  <c r="U82" i="28"/>
  <c r="T5" i="29"/>
  <c r="U77" i="29" s="1"/>
  <c r="P140" i="7"/>
  <c r="U82" i="32"/>
  <c r="I132" i="7"/>
  <c r="F138" i="7"/>
  <c r="F139" i="7"/>
  <c r="G143" i="7"/>
  <c r="I147" i="7"/>
  <c r="AC55" i="24"/>
  <c r="X66" i="24"/>
  <c r="J137" i="7"/>
  <c r="J138" i="7"/>
  <c r="J139" i="7"/>
  <c r="J140" i="7"/>
  <c r="J141" i="7"/>
  <c r="J142" i="7"/>
  <c r="J143" i="7"/>
  <c r="M142" i="7"/>
  <c r="N147" i="7"/>
  <c r="S82" i="32"/>
  <c r="E144" i="7"/>
  <c r="X58" i="29"/>
  <c r="X61" i="29"/>
  <c r="M132" i="7"/>
  <c r="P32" i="7"/>
  <c r="X51" i="32"/>
  <c r="AC51" i="32"/>
  <c r="J93" i="23"/>
  <c r="J94" i="23" s="1"/>
  <c r="H98" i="23"/>
  <c r="X28" i="28"/>
  <c r="X45" i="22"/>
  <c r="H44" i="7"/>
  <c r="AC45" i="22"/>
  <c r="K31" i="7"/>
  <c r="X50" i="25"/>
  <c r="N61" i="7"/>
  <c r="X27" i="30"/>
  <c r="X39" i="30"/>
  <c r="AC44" i="30"/>
  <c r="N43" i="7"/>
  <c r="X49" i="30"/>
  <c r="N33" i="7"/>
  <c r="X52" i="30"/>
  <c r="AC52" i="30"/>
  <c r="X10" i="31"/>
  <c r="AC11" i="31"/>
  <c r="O59" i="7"/>
  <c r="X25" i="31"/>
  <c r="AC24" i="31"/>
  <c r="H98" i="21"/>
  <c r="J93" i="21"/>
  <c r="H93" i="32"/>
  <c r="H94" i="32" s="1"/>
  <c r="H99" i="32"/>
  <c r="AC51" i="25"/>
  <c r="O58" i="7"/>
  <c r="Q58" i="7" s="1"/>
  <c r="X76" i="31"/>
  <c r="X36" i="21"/>
  <c r="G23" i="7"/>
  <c r="N68" i="7"/>
  <c r="AC33" i="30"/>
  <c r="P25" i="7"/>
  <c r="AC38" i="32"/>
  <c r="X38" i="32"/>
  <c r="X71" i="32"/>
  <c r="AC27" i="29"/>
  <c r="X28" i="29"/>
  <c r="M62" i="7"/>
  <c r="N63" i="7"/>
  <c r="X29" i="30"/>
  <c r="O61" i="7"/>
  <c r="AC26" i="31"/>
  <c r="O82" i="31"/>
  <c r="H5" i="32"/>
  <c r="I77" i="32" s="1"/>
  <c r="P67" i="7"/>
  <c r="AC32" i="32"/>
  <c r="X33" i="32"/>
  <c r="AC50" i="29"/>
  <c r="X27" i="31"/>
  <c r="AC32" i="28"/>
  <c r="X48" i="28"/>
  <c r="Y48" i="28" s="1"/>
  <c r="X15" i="30"/>
  <c r="X38" i="28"/>
  <c r="F28" i="7"/>
  <c r="AC40" i="20"/>
  <c r="X40" i="20"/>
  <c r="X38" i="21"/>
  <c r="AC38" i="21"/>
  <c r="X50" i="29"/>
  <c r="O82" i="29"/>
  <c r="N23" i="7"/>
  <c r="X36" i="30"/>
  <c r="H99" i="30"/>
  <c r="H93" i="30"/>
  <c r="H94" i="30" s="1"/>
  <c r="X22" i="28"/>
  <c r="X42" i="29"/>
  <c r="AC42" i="29"/>
  <c r="M41" i="7"/>
  <c r="X28" i="23"/>
  <c r="AC27" i="23"/>
  <c r="O43" i="7"/>
  <c r="AC44" i="31"/>
  <c r="G29" i="7"/>
  <c r="F33" i="7"/>
  <c r="X51" i="20"/>
  <c r="X43" i="20"/>
  <c r="AC43" i="20"/>
  <c r="I3" i="7"/>
  <c r="AC7" i="23"/>
  <c r="I27" i="7"/>
  <c r="X40" i="23"/>
  <c r="AC40" i="23"/>
  <c r="L42" i="7"/>
  <c r="X43" i="28"/>
  <c r="X30" i="28"/>
  <c r="L64" i="7"/>
  <c r="AC10" i="30"/>
  <c r="X12" i="30"/>
  <c r="O66" i="7"/>
  <c r="X32" i="31"/>
  <c r="AC30" i="31"/>
  <c r="AC49" i="30"/>
  <c r="M46" i="7"/>
  <c r="X47" i="29"/>
  <c r="AC47" i="29"/>
  <c r="X46" i="30"/>
  <c r="AC29" i="28"/>
  <c r="X80" i="32"/>
  <c r="AC50" i="25"/>
  <c r="X26" i="22"/>
  <c r="X49" i="20"/>
  <c r="AC51" i="21"/>
  <c r="I60" i="7"/>
  <c r="AC25" i="23"/>
  <c r="X46" i="28"/>
  <c r="AC46" i="28"/>
  <c r="L48" i="7"/>
  <c r="X49" i="28"/>
  <c r="AC51" i="28"/>
  <c r="L32" i="7"/>
  <c r="X41" i="32"/>
  <c r="P28" i="7"/>
  <c r="O41" i="7"/>
  <c r="AC42" i="31"/>
  <c r="X42" i="31"/>
  <c r="K46" i="7"/>
  <c r="X47" i="25"/>
  <c r="AC17" i="31"/>
  <c r="AC32" i="21"/>
  <c r="X33" i="21"/>
  <c r="J31" i="7"/>
  <c r="X50" i="24"/>
  <c r="L25" i="7"/>
  <c r="E62" i="7"/>
  <c r="X27" i="18"/>
  <c r="AC38" i="20"/>
  <c r="AC32" i="22"/>
  <c r="E63" i="7"/>
  <c r="X28" i="18"/>
  <c r="F24" i="7"/>
  <c r="X36" i="20"/>
  <c r="AC36" i="20"/>
  <c r="J93" i="22"/>
  <c r="X29" i="18"/>
  <c r="E64" i="7"/>
  <c r="AC28" i="18"/>
  <c r="H79" i="7"/>
  <c r="AC18" i="23"/>
  <c r="J5" i="25"/>
  <c r="K77" i="25" s="1"/>
  <c r="X36" i="28"/>
  <c r="AC36" i="28"/>
  <c r="X41" i="28"/>
  <c r="AC41" i="28"/>
  <c r="H98" i="28"/>
  <c r="O82" i="24"/>
  <c r="X23" i="32"/>
  <c r="Q52" i="7"/>
  <c r="I81" i="20"/>
  <c r="X22" i="25"/>
  <c r="X33" i="18"/>
  <c r="AC50" i="23"/>
  <c r="AC24" i="28"/>
  <c r="AC43" i="18"/>
  <c r="AC9" i="31"/>
  <c r="AC26" i="23"/>
  <c r="X10" i="23"/>
  <c r="AC17" i="23"/>
  <c r="AC6" i="28"/>
  <c r="AC14" i="28"/>
  <c r="X9" i="29"/>
  <c r="AC16" i="29"/>
  <c r="X49" i="29"/>
  <c r="X6" i="30"/>
  <c r="X23" i="30"/>
  <c r="M82" i="32"/>
  <c r="O82" i="21"/>
  <c r="X42" i="22"/>
  <c r="X28" i="32"/>
  <c r="P44" i="7"/>
  <c r="AC32" i="18"/>
  <c r="F46" i="7"/>
  <c r="AC48" i="20"/>
  <c r="K80" i="7"/>
  <c r="AC42" i="28"/>
  <c r="H12" i="7"/>
  <c r="Q12" i="7" s="1"/>
  <c r="X34" i="28"/>
  <c r="X31" i="30"/>
  <c r="Y31" i="30" s="1"/>
  <c r="X46" i="31"/>
  <c r="H97" i="20"/>
  <c r="I82" i="23"/>
  <c r="X50" i="23"/>
  <c r="AC40" i="28"/>
  <c r="AC34" i="23"/>
  <c r="K82" i="25"/>
  <c r="X19" i="30"/>
  <c r="Y19" i="30" s="1"/>
  <c r="I82" i="31"/>
  <c r="O68" i="7"/>
  <c r="AC47" i="22"/>
  <c r="AC34" i="22"/>
  <c r="L5" i="22"/>
  <c r="M77" i="22" s="1"/>
  <c r="AC45" i="21"/>
  <c r="K66" i="7"/>
  <c r="G81" i="7"/>
  <c r="X9" i="20"/>
  <c r="I28" i="7"/>
  <c r="N65" i="7"/>
  <c r="AC28" i="20"/>
  <c r="AC52" i="22"/>
  <c r="AC46" i="31"/>
  <c r="AC38" i="30"/>
  <c r="X35" i="22"/>
  <c r="X47" i="22"/>
  <c r="AC6" i="20"/>
  <c r="F81" i="7"/>
  <c r="K82" i="22"/>
  <c r="M82" i="25"/>
  <c r="X20" i="29"/>
  <c r="AC48" i="29"/>
  <c r="M79" i="7"/>
  <c r="AC75" i="32"/>
  <c r="J65" i="7"/>
  <c r="AC31" i="24"/>
  <c r="AC41" i="24"/>
  <c r="X41" i="24"/>
  <c r="E78" i="7"/>
  <c r="F80" i="7"/>
  <c r="X79" i="20"/>
  <c r="AC33" i="23"/>
  <c r="I68" i="7"/>
  <c r="X34" i="23"/>
  <c r="L15" i="7"/>
  <c r="AC22" i="28"/>
  <c r="N62" i="7"/>
  <c r="AC27" i="30"/>
  <c r="N44" i="7"/>
  <c r="X45" i="30"/>
  <c r="P6" i="7"/>
  <c r="X10" i="32"/>
  <c r="X52" i="23"/>
  <c r="I33" i="7"/>
  <c r="AC52" i="23"/>
  <c r="Q36" i="7"/>
  <c r="I48" i="7"/>
  <c r="AC49" i="23"/>
  <c r="X49" i="23"/>
  <c r="X25" i="30"/>
  <c r="J45" i="7"/>
  <c r="E65" i="7"/>
  <c r="X48" i="18"/>
  <c r="K81" i="18"/>
  <c r="AC27" i="20"/>
  <c r="F63" i="7"/>
  <c r="AC42" i="20"/>
  <c r="X50" i="20"/>
  <c r="X80" i="20"/>
  <c r="L46" i="7"/>
  <c r="AC47" i="28"/>
  <c r="X47" i="28"/>
  <c r="L92" i="20"/>
  <c r="L93" i="20" s="1"/>
  <c r="AC34" i="30"/>
  <c r="N69" i="7"/>
  <c r="X40" i="30"/>
  <c r="J5" i="30"/>
  <c r="K77" i="30" s="1"/>
  <c r="O32" i="7"/>
  <c r="AC51" i="31"/>
  <c r="J23" i="7"/>
  <c r="AC36" i="24"/>
  <c r="L61" i="7"/>
  <c r="AC26" i="28"/>
  <c r="H93" i="31"/>
  <c r="H99" i="31"/>
  <c r="AC25" i="32"/>
  <c r="X26" i="32"/>
  <c r="AC24" i="30"/>
  <c r="AC46" i="24"/>
  <c r="X20" i="31"/>
  <c r="X51" i="23"/>
  <c r="E15" i="7"/>
  <c r="I82" i="25"/>
  <c r="L11" i="7"/>
  <c r="X20" i="28"/>
  <c r="M19" i="7"/>
  <c r="Q19" i="7" s="1"/>
  <c r="X73" i="29"/>
  <c r="AC20" i="30"/>
  <c r="O47" i="7"/>
  <c r="AC48" i="31"/>
  <c r="L92" i="18"/>
  <c r="H97" i="18"/>
  <c r="J93" i="25"/>
  <c r="H98" i="25"/>
  <c r="X23" i="18"/>
  <c r="X10" i="20"/>
  <c r="I7" i="7"/>
  <c r="X11" i="23"/>
  <c r="K81" i="7"/>
  <c r="AC8" i="28"/>
  <c r="H5" i="28"/>
  <c r="I77" i="28" s="1"/>
  <c r="AC42" i="32"/>
  <c r="M67" i="7"/>
  <c r="X33" i="29"/>
  <c r="AC32" i="29"/>
  <c r="O67" i="7"/>
  <c r="X33" i="31"/>
  <c r="AC32" i="31"/>
  <c r="I42" i="7"/>
  <c r="AC43" i="23"/>
  <c r="H62" i="7"/>
  <c r="AC27" i="22"/>
  <c r="I67" i="7"/>
  <c r="AC32" i="23"/>
  <c r="H25" i="7"/>
  <c r="K79" i="7"/>
  <c r="X31" i="32"/>
  <c r="Y31" i="32" s="1"/>
  <c r="G46" i="7"/>
  <c r="AC47" i="21"/>
  <c r="X47" i="21"/>
  <c r="H10" i="7"/>
  <c r="X19" i="22"/>
  <c r="Y19" i="22" s="1"/>
  <c r="X32" i="24"/>
  <c r="J66" i="7"/>
  <c r="J93" i="24"/>
  <c r="AC34" i="29"/>
  <c r="M69" i="7"/>
  <c r="O10" i="7"/>
  <c r="X19" i="31"/>
  <c r="Y19" i="31" s="1"/>
  <c r="O69" i="7"/>
  <c r="AC34" i="31"/>
  <c r="X35" i="31"/>
  <c r="AC45" i="28"/>
  <c r="X40" i="29"/>
  <c r="AC40" i="29"/>
  <c r="X19" i="18"/>
  <c r="Y19" i="18" s="1"/>
  <c r="G31" i="7"/>
  <c r="AC50" i="21"/>
  <c r="J2" i="7"/>
  <c r="AC6" i="24"/>
  <c r="X35" i="25"/>
  <c r="K69" i="7"/>
  <c r="AC34" i="25"/>
  <c r="X25" i="29"/>
  <c r="M59" i="7"/>
  <c r="N5" i="29"/>
  <c r="O77" i="29" s="1"/>
  <c r="AC24" i="29"/>
  <c r="O64" i="7"/>
  <c r="X30" i="31"/>
  <c r="P26" i="7"/>
  <c r="AC39" i="32"/>
  <c r="X39" i="32"/>
  <c r="X44" i="32"/>
  <c r="AC44" i="32"/>
  <c r="E8" i="7"/>
  <c r="X17" i="18"/>
  <c r="X31" i="23"/>
  <c r="Y31" i="23" s="1"/>
  <c r="I65" i="7"/>
  <c r="AC31" i="23"/>
  <c r="X48" i="29"/>
  <c r="Y48" i="29" s="1"/>
  <c r="M47" i="7"/>
  <c r="K44" i="7"/>
  <c r="X45" i="25"/>
  <c r="AC45" i="25"/>
  <c r="O27" i="7"/>
  <c r="X40" i="31"/>
  <c r="AC40" i="31"/>
  <c r="P49" i="7"/>
  <c r="AC50" i="32"/>
  <c r="X50" i="32"/>
  <c r="H98" i="32"/>
  <c r="L93" i="32"/>
  <c r="X27" i="28"/>
  <c r="G61" i="7"/>
  <c r="AC26" i="21"/>
  <c r="G24" i="7"/>
  <c r="X37" i="21"/>
  <c r="N5" i="28"/>
  <c r="O77" i="28" s="1"/>
  <c r="X73" i="32"/>
  <c r="AC45" i="30"/>
  <c r="X33" i="23"/>
  <c r="J186" i="9"/>
  <c r="O191" i="9" s="1"/>
  <c r="X18" i="21"/>
  <c r="AC28" i="24"/>
  <c r="J63" i="7"/>
  <c r="J68" i="7"/>
  <c r="K41" i="7"/>
  <c r="L5" i="25"/>
  <c r="M77" i="25" s="1"/>
  <c r="X42" i="25"/>
  <c r="AC37" i="29"/>
  <c r="M24" i="7"/>
  <c r="J5" i="29"/>
  <c r="K77" i="29" s="1"/>
  <c r="AC41" i="30"/>
  <c r="N28" i="7"/>
  <c r="I82" i="30"/>
  <c r="N79" i="7"/>
  <c r="AC33" i="32"/>
  <c r="P68" i="7"/>
  <c r="K70" i="7"/>
  <c r="Q70" i="7" s="1"/>
  <c r="X70" i="25"/>
  <c r="Y70" i="25" s="1"/>
  <c r="K67" i="7"/>
  <c r="X33" i="25"/>
  <c r="AC32" i="25"/>
  <c r="J43" i="7"/>
  <c r="X44" i="24"/>
  <c r="K24" i="7"/>
  <c r="X37" i="25"/>
  <c r="AC34" i="28"/>
  <c r="L69" i="7"/>
  <c r="X70" i="28"/>
  <c r="Y70" i="28" s="1"/>
  <c r="M5" i="7"/>
  <c r="AC9" i="29"/>
  <c r="M61" i="7"/>
  <c r="X27" i="29"/>
  <c r="N29" i="7"/>
  <c r="AC48" i="30"/>
  <c r="X51" i="30"/>
  <c r="N32" i="7"/>
  <c r="AC75" i="30"/>
  <c r="I29" i="7"/>
  <c r="AC48" i="23"/>
  <c r="X48" i="23"/>
  <c r="Y48" i="23" s="1"/>
  <c r="M50" i="7"/>
  <c r="AC51" i="29"/>
  <c r="X51" i="29"/>
  <c r="AC38" i="31"/>
  <c r="O25" i="7"/>
  <c r="X37" i="20"/>
  <c r="O81" i="20"/>
  <c r="AC49" i="21"/>
  <c r="X31" i="24"/>
  <c r="Y31" i="24" s="1"/>
  <c r="J30" i="7"/>
  <c r="X49" i="24"/>
  <c r="X44" i="25"/>
  <c r="K43" i="7"/>
  <c r="K30" i="7"/>
  <c r="AC49" i="25"/>
  <c r="X49" i="25"/>
  <c r="X45" i="28"/>
  <c r="N42" i="7"/>
  <c r="AC43" i="30"/>
  <c r="L5" i="30"/>
  <c r="M77" i="30" s="1"/>
  <c r="O51" i="7"/>
  <c r="AC52" i="31"/>
  <c r="O17" i="7"/>
  <c r="Q17" i="7" s="1"/>
  <c r="X71" i="31"/>
  <c r="P4" i="7"/>
  <c r="P14" i="7"/>
  <c r="AC21" i="32"/>
  <c r="P60" i="7"/>
  <c r="P65" i="7"/>
  <c r="J5" i="32"/>
  <c r="K77" i="32" s="1"/>
  <c r="AC11" i="22"/>
  <c r="X8" i="24"/>
  <c r="AC14" i="29"/>
  <c r="X19" i="29"/>
  <c r="Y19" i="29" s="1"/>
  <c r="I82" i="29"/>
  <c r="K82" i="30"/>
  <c r="X14" i="32"/>
  <c r="K82" i="32"/>
  <c r="X24" i="20"/>
  <c r="AC21" i="24"/>
  <c r="AC9" i="25"/>
  <c r="M82" i="29"/>
  <c r="AC7" i="30"/>
  <c r="N46" i="7"/>
  <c r="AC50" i="30"/>
  <c r="J79" i="7"/>
  <c r="X6" i="24"/>
  <c r="K82" i="31"/>
  <c r="F79" i="7"/>
  <c r="AC19" i="21"/>
  <c r="AC21" i="25"/>
  <c r="AC16" i="31"/>
  <c r="E44" i="7"/>
  <c r="E25" i="7"/>
  <c r="X37" i="18"/>
  <c r="AC27" i="18"/>
  <c r="G64" i="7"/>
  <c r="X52" i="22"/>
  <c r="X51" i="24"/>
  <c r="K82" i="24"/>
  <c r="X52" i="25"/>
  <c r="X19" i="28"/>
  <c r="Y19" i="28" s="1"/>
  <c r="AC12" i="29"/>
  <c r="X7" i="31"/>
  <c r="AC22" i="31"/>
  <c r="AC9" i="32"/>
  <c r="X12" i="32"/>
  <c r="M82" i="24"/>
  <c r="X7" i="25"/>
  <c r="I82" i="28"/>
  <c r="X49" i="31"/>
  <c r="X38" i="20"/>
  <c r="AC16" i="18"/>
  <c r="X15" i="20"/>
  <c r="Q34" i="7"/>
  <c r="AC13" i="21"/>
  <c r="I82" i="22"/>
  <c r="AC15" i="28"/>
  <c r="M82" i="28"/>
  <c r="AC18" i="22"/>
  <c r="X9" i="23"/>
  <c r="AC12" i="32"/>
  <c r="X10" i="28"/>
  <c r="X6" i="25"/>
  <c r="X6" i="32"/>
  <c r="X73" i="28"/>
  <c r="X7" i="29"/>
  <c r="AC13" i="29"/>
  <c r="X6" i="28"/>
  <c r="AC11" i="32"/>
  <c r="AC20" i="25"/>
  <c r="G101" i="7"/>
  <c r="Q101" i="7" s="1"/>
  <c r="X9" i="22"/>
  <c r="J103" i="7"/>
  <c r="X78" i="29"/>
  <c r="J98" i="29"/>
  <c r="P92" i="7"/>
  <c r="O93" i="7"/>
  <c r="N99" i="7"/>
  <c r="X8" i="23"/>
  <c r="X79" i="29"/>
  <c r="AC17" i="30"/>
  <c r="X80" i="31"/>
  <c r="AC15" i="18"/>
  <c r="X17" i="29"/>
  <c r="X9" i="30"/>
  <c r="X13" i="32"/>
  <c r="H93" i="7"/>
  <c r="AC8" i="32"/>
  <c r="P93" i="23"/>
  <c r="P94" i="23" s="1"/>
  <c r="P94" i="7"/>
  <c r="X20" i="22"/>
  <c r="X71" i="21"/>
  <c r="AC6" i="32"/>
  <c r="X6" i="22"/>
  <c r="X15" i="29"/>
  <c r="O90" i="7"/>
  <c r="J98" i="21"/>
  <c r="AC19" i="23"/>
  <c r="X13" i="31"/>
  <c r="AC7" i="29"/>
  <c r="M94" i="7"/>
  <c r="X7" i="30"/>
  <c r="M89" i="7"/>
  <c r="X17" i="22"/>
  <c r="O88" i="7"/>
  <c r="X76" i="30"/>
  <c r="AC8" i="31"/>
  <c r="X9" i="31"/>
  <c r="E104" i="7"/>
  <c r="AC13" i="28"/>
  <c r="X16" i="22"/>
  <c r="X17" i="32"/>
  <c r="X16" i="31"/>
  <c r="X71" i="29"/>
  <c r="AC14" i="31"/>
  <c r="AC8" i="20"/>
  <c r="X14" i="21"/>
  <c r="G98" i="7"/>
  <c r="AC21" i="28"/>
  <c r="Q82" i="22"/>
  <c r="M100" i="7"/>
  <c r="X22" i="21"/>
  <c r="X7" i="24"/>
  <c r="X22" i="29"/>
  <c r="X74" i="31"/>
  <c r="L103" i="7"/>
  <c r="AC7" i="28"/>
  <c r="X16" i="32"/>
  <c r="G89" i="7"/>
  <c r="AC10" i="21"/>
  <c r="AC14" i="25"/>
  <c r="R93" i="21"/>
  <c r="X11" i="30"/>
  <c r="X75" i="29"/>
  <c r="AC18" i="29"/>
  <c r="X20" i="20"/>
  <c r="AC22" i="24"/>
  <c r="AC14" i="32"/>
  <c r="AC13" i="18"/>
  <c r="X20" i="24"/>
  <c r="X23" i="24"/>
  <c r="AC10" i="25"/>
  <c r="M96" i="7"/>
  <c r="Q82" i="21"/>
  <c r="O87" i="7"/>
  <c r="L86" i="7"/>
  <c r="X70" i="30"/>
  <c r="Y70" i="30" s="1"/>
  <c r="N105" i="7"/>
  <c r="AC6" i="30"/>
  <c r="X16" i="29"/>
  <c r="X22" i="31"/>
  <c r="X18" i="31"/>
  <c r="AC7" i="31"/>
  <c r="AC17" i="29"/>
  <c r="AC10" i="20"/>
  <c r="R93" i="29"/>
  <c r="X15" i="23"/>
  <c r="J98" i="22"/>
  <c r="X80" i="29"/>
  <c r="Q82" i="31"/>
  <c r="X15" i="28"/>
  <c r="O104" i="7"/>
  <c r="N86" i="7"/>
  <c r="X81" i="31"/>
  <c r="X19" i="21"/>
  <c r="Y19" i="21" s="1"/>
  <c r="AC8" i="23"/>
  <c r="AC18" i="20"/>
  <c r="J97" i="20"/>
  <c r="X78" i="31"/>
  <c r="X8" i="32"/>
  <c r="AC16" i="32"/>
  <c r="M99" i="7"/>
  <c r="AC18" i="24"/>
  <c r="X12" i="28"/>
  <c r="N103" i="7"/>
  <c r="AC21" i="30"/>
  <c r="AC18" i="30"/>
  <c r="X24" i="31"/>
  <c r="AC20" i="29"/>
  <c r="G95" i="7"/>
  <c r="X9" i="28"/>
  <c r="Q82" i="28"/>
  <c r="X6" i="20"/>
  <c r="Q82" i="25"/>
  <c r="AC20" i="31"/>
  <c r="X9" i="21"/>
  <c r="AC9" i="28"/>
  <c r="X7" i="28"/>
  <c r="X81" i="22"/>
  <c r="X15" i="24"/>
  <c r="P5" i="29"/>
  <c r="Q77" i="29" s="1"/>
  <c r="G141" i="7"/>
  <c r="X63" i="23"/>
  <c r="J33" i="11"/>
  <c r="X68" i="18"/>
  <c r="J26" i="11"/>
  <c r="AR6" i="21"/>
  <c r="F137" i="7"/>
  <c r="P137" i="7"/>
  <c r="AC63" i="21"/>
  <c r="AG53" i="9"/>
  <c r="P126" i="7"/>
  <c r="X61" i="32"/>
  <c r="X67" i="32"/>
  <c r="D26" i="11"/>
  <c r="L96" i="18"/>
  <c r="X65" i="25"/>
  <c r="Y65" i="25" s="1"/>
  <c r="AC64" i="18"/>
  <c r="I131" i="7"/>
  <c r="AY6" i="22"/>
  <c r="X56" i="25"/>
  <c r="AH53" i="9"/>
  <c r="G130" i="7"/>
  <c r="X62" i="21"/>
  <c r="AC66" i="18"/>
  <c r="X61" i="22"/>
  <c r="D83" i="9"/>
  <c r="E124" i="7"/>
  <c r="X53" i="23"/>
  <c r="J129" i="7"/>
  <c r="H126" i="7"/>
  <c r="E131" i="7"/>
  <c r="O132" i="7"/>
  <c r="L141" i="7"/>
  <c r="X66" i="32"/>
  <c r="X62" i="25"/>
  <c r="M62" i="9"/>
  <c r="J2" i="9"/>
  <c r="M3" i="9" s="1"/>
  <c r="AC55" i="22"/>
  <c r="X66" i="22"/>
  <c r="AZ76" i="28"/>
  <c r="AC55" i="28"/>
  <c r="AC58" i="28"/>
  <c r="L131" i="7"/>
  <c r="X66" i="28"/>
  <c r="AC67" i="28"/>
  <c r="N142" i="7"/>
  <c r="N146" i="7"/>
  <c r="O142" i="7"/>
  <c r="AC64" i="21"/>
  <c r="E33" i="11"/>
  <c r="AC57" i="18"/>
  <c r="U82" i="30"/>
  <c r="K122" i="7"/>
  <c r="AC55" i="25"/>
  <c r="M135" i="7"/>
  <c r="AC68" i="29"/>
  <c r="AC57" i="25"/>
  <c r="X60" i="21"/>
  <c r="X60" i="23"/>
  <c r="E137" i="7"/>
  <c r="P122" i="7"/>
  <c r="X54" i="32"/>
  <c r="X58" i="22"/>
  <c r="R5" i="22"/>
  <c r="S77" i="22" s="1"/>
  <c r="AC60" i="23"/>
  <c r="AR6" i="24"/>
  <c r="AC61" i="21"/>
  <c r="AC75" i="23"/>
  <c r="G129" i="7"/>
  <c r="G135" i="7"/>
  <c r="U82" i="22"/>
  <c r="T5" i="30"/>
  <c r="U77" i="30" s="1"/>
  <c r="AC67" i="21"/>
  <c r="D33" i="11"/>
  <c r="AC53" i="18"/>
  <c r="G134" i="7"/>
  <c r="X59" i="25"/>
  <c r="I128" i="7"/>
  <c r="AS6" i="24"/>
  <c r="G127" i="7"/>
  <c r="X67" i="30"/>
  <c r="AC65" i="30"/>
  <c r="X55" i="21"/>
  <c r="AC63" i="32"/>
  <c r="K121" i="7"/>
  <c r="AC54" i="25"/>
  <c r="AJ98" i="9"/>
  <c r="AC66" i="25"/>
  <c r="AC61" i="30"/>
  <c r="X52" i="18"/>
  <c r="G132" i="7"/>
  <c r="H132" i="7"/>
  <c r="AC64" i="32"/>
  <c r="X64" i="23"/>
  <c r="X62" i="18"/>
  <c r="X64" i="24"/>
  <c r="L96" i="20"/>
  <c r="X80" i="22"/>
  <c r="I129" i="7"/>
  <c r="X80" i="24"/>
  <c r="AC65" i="29"/>
  <c r="U82" i="23"/>
  <c r="AC59" i="24"/>
  <c r="AC60" i="25"/>
  <c r="AC61" i="24"/>
  <c r="AC56" i="31"/>
  <c r="J132" i="7"/>
  <c r="P131" i="7"/>
  <c r="P128" i="7"/>
  <c r="AU6" i="24"/>
  <c r="AT76" i="24" s="1"/>
  <c r="AX6" i="18"/>
  <c r="AZ6" i="18"/>
  <c r="AY6" i="18"/>
  <c r="H134" i="7"/>
  <c r="AC68" i="18"/>
  <c r="BA6" i="18"/>
  <c r="AZ76" i="18" s="1"/>
  <c r="I146" i="7"/>
  <c r="AC65" i="23"/>
  <c r="AC62" i="21"/>
  <c r="P125" i="7"/>
  <c r="G126" i="7"/>
  <c r="L97" i="24"/>
  <c r="AZ6" i="22"/>
  <c r="X56" i="18"/>
  <c r="E147" i="7"/>
  <c r="AC54" i="20"/>
  <c r="F124" i="7"/>
  <c r="X59" i="20"/>
  <c r="AC61" i="20"/>
  <c r="F136" i="7"/>
  <c r="AT76" i="22"/>
  <c r="H124" i="7"/>
  <c r="H133" i="7"/>
  <c r="H136" i="7"/>
  <c r="H144" i="7"/>
  <c r="AC60" i="24"/>
  <c r="AC69" i="24"/>
  <c r="J149" i="7"/>
  <c r="AC57" i="28"/>
  <c r="L143" i="7"/>
  <c r="N139" i="7"/>
  <c r="N149" i="7"/>
  <c r="J148" i="7"/>
  <c r="S82" i="28"/>
  <c r="P148" i="7"/>
  <c r="M125" i="7"/>
  <c r="E121" i="7"/>
  <c r="AC59" i="18"/>
  <c r="X70" i="18"/>
  <c r="E142" i="7"/>
  <c r="AC57" i="20"/>
  <c r="X58" i="20"/>
  <c r="X60" i="20"/>
  <c r="AC67" i="20"/>
  <c r="AC69" i="20"/>
  <c r="X65" i="21"/>
  <c r="Y65" i="21" s="1"/>
  <c r="G146" i="7"/>
  <c r="G149" i="7"/>
  <c r="S82" i="25"/>
  <c r="L97" i="32"/>
  <c r="AU6" i="25"/>
  <c r="AT6" i="25"/>
  <c r="AS6" i="25"/>
  <c r="AR6" i="25"/>
  <c r="AC60" i="31"/>
  <c r="X59" i="31"/>
  <c r="O127" i="7"/>
  <c r="AC62" i="31"/>
  <c r="O130" i="7"/>
  <c r="S82" i="31"/>
  <c r="O147" i="7"/>
  <c r="AC58" i="24"/>
  <c r="X57" i="24"/>
  <c r="J125" i="7"/>
  <c r="AY6" i="29"/>
  <c r="AZ6" i="29"/>
  <c r="AX6" i="29"/>
  <c r="P132" i="7"/>
  <c r="AC65" i="32"/>
  <c r="AC61" i="25"/>
  <c r="AY6" i="23"/>
  <c r="AX6" i="23"/>
  <c r="AZ6" i="23"/>
  <c r="R5" i="25"/>
  <c r="S77" i="25" s="1"/>
  <c r="K132" i="7"/>
  <c r="X57" i="20"/>
  <c r="AC58" i="20"/>
  <c r="F126" i="7"/>
  <c r="X65" i="20"/>
  <c r="AC66" i="20"/>
  <c r="AZ6" i="25"/>
  <c r="BA6" i="25"/>
  <c r="AZ76" i="25" s="1"/>
  <c r="AX6" i="25"/>
  <c r="AC63" i="24"/>
  <c r="X60" i="24"/>
  <c r="U82" i="25"/>
  <c r="K147" i="7"/>
  <c r="AC67" i="24"/>
  <c r="BA6" i="30"/>
  <c r="AZ76" i="30" s="1"/>
  <c r="AY6" i="30"/>
  <c r="AZ6" i="30"/>
  <c r="H121" i="7"/>
  <c r="T5" i="22"/>
  <c r="U77" i="22" s="1"/>
  <c r="X53" i="22"/>
  <c r="X53" i="24"/>
  <c r="T5" i="24"/>
  <c r="U77" i="24" s="1"/>
  <c r="AC54" i="24"/>
  <c r="J121" i="7"/>
  <c r="AC62" i="24"/>
  <c r="J130" i="7"/>
  <c r="X66" i="30"/>
  <c r="AC67" i="30"/>
  <c r="H149" i="7"/>
  <c r="X53" i="20"/>
  <c r="M126" i="7"/>
  <c r="K135" i="7"/>
  <c r="X58" i="25"/>
  <c r="G137" i="7"/>
  <c r="X69" i="21"/>
  <c r="G147" i="7"/>
  <c r="U82" i="21"/>
  <c r="AC60" i="29"/>
  <c r="AC54" i="31"/>
  <c r="O121" i="7"/>
  <c r="H138" i="7"/>
  <c r="X70" i="22"/>
  <c r="Y70" i="22" s="1"/>
  <c r="X55" i="23"/>
  <c r="I123" i="7"/>
  <c r="L137" i="7"/>
  <c r="AC70" i="28"/>
  <c r="N143" i="7"/>
  <c r="X75" i="30"/>
  <c r="R5" i="28"/>
  <c r="S77" i="28" s="1"/>
  <c r="AX6" i="32"/>
  <c r="AC62" i="22"/>
  <c r="H130" i="7"/>
  <c r="U82" i="24"/>
  <c r="X63" i="30"/>
  <c r="D103" i="9"/>
  <c r="E126" i="7"/>
  <c r="AC58" i="18"/>
  <c r="X57" i="18"/>
  <c r="BA6" i="32"/>
  <c r="AZ76" i="32" s="1"/>
  <c r="X63" i="18"/>
  <c r="AC56" i="20"/>
  <c r="E139" i="7"/>
  <c r="AC57" i="22"/>
  <c r="AC69" i="31"/>
  <c r="AC55" i="21"/>
  <c r="X61" i="25"/>
  <c r="J136" i="7"/>
  <c r="X64" i="32"/>
  <c r="X58" i="18"/>
  <c r="X64" i="18"/>
  <c r="Y64" i="18" s="1"/>
  <c r="E133" i="7"/>
  <c r="AC65" i="18"/>
  <c r="AS6" i="23"/>
  <c r="AT6" i="23"/>
  <c r="AU6" i="23"/>
  <c r="AT76" i="23" s="1"/>
  <c r="AC68" i="32"/>
  <c r="P135" i="7"/>
  <c r="M124" i="7"/>
  <c r="BA6" i="21"/>
  <c r="AZ76" i="21" s="1"/>
  <c r="AZ6" i="21"/>
  <c r="X60" i="28"/>
  <c r="L128" i="7"/>
  <c r="AC59" i="32"/>
  <c r="J122" i="7"/>
  <c r="AC62" i="29"/>
  <c r="AC70" i="24"/>
  <c r="AC60" i="22"/>
  <c r="X59" i="22"/>
  <c r="H127" i="7"/>
  <c r="X69" i="23"/>
  <c r="I137" i="7"/>
  <c r="X55" i="29"/>
  <c r="AC56" i="29"/>
  <c r="AC58" i="30"/>
  <c r="X57" i="30"/>
  <c r="X62" i="24"/>
  <c r="U81" i="18"/>
  <c r="AS8" i="20"/>
  <c r="AQ6" i="20"/>
  <c r="AU7" i="20"/>
  <c r="AR7" i="20"/>
  <c r="J131" i="7"/>
  <c r="X63" i="24"/>
  <c r="AC69" i="29"/>
  <c r="X68" i="29"/>
  <c r="AR6" i="32"/>
  <c r="AS6" i="32"/>
  <c r="AT6" i="32"/>
  <c r="O124" i="7"/>
  <c r="AC57" i="31"/>
  <c r="AT6" i="22"/>
  <c r="AR6" i="22"/>
  <c r="AS6" i="22"/>
  <c r="X68" i="22"/>
  <c r="AC69" i="22"/>
  <c r="M123" i="7"/>
  <c r="AZ6" i="32"/>
  <c r="K126" i="7"/>
  <c r="X67" i="25"/>
  <c r="AJ75" i="9"/>
  <c r="AC62" i="18"/>
  <c r="E128" i="7"/>
  <c r="F121" i="7"/>
  <c r="X52" i="20"/>
  <c r="R5" i="20"/>
  <c r="S76" i="20" s="1"/>
  <c r="F123" i="7"/>
  <c r="AC55" i="20"/>
  <c r="X58" i="23"/>
  <c r="AC59" i="23"/>
  <c r="X63" i="28"/>
  <c r="AC64" i="28"/>
  <c r="O141" i="7"/>
  <c r="AC67" i="23"/>
  <c r="I134" i="7"/>
  <c r="AY6" i="21"/>
  <c r="M129" i="7"/>
  <c r="AZ7" i="20"/>
  <c r="AW6" i="20"/>
  <c r="X56" i="31"/>
  <c r="AC66" i="22"/>
  <c r="AT6" i="30"/>
  <c r="R5" i="18"/>
  <c r="S76" i="18" s="1"/>
  <c r="K123" i="7"/>
  <c r="O133" i="7"/>
  <c r="X69" i="24"/>
  <c r="J127" i="7"/>
  <c r="AC64" i="24"/>
  <c r="X62" i="22"/>
  <c r="X65" i="29"/>
  <c r="Y65" i="29" s="1"/>
  <c r="AC66" i="29"/>
  <c r="P129" i="7"/>
  <c r="AC61" i="32"/>
  <c r="AC55" i="23"/>
  <c r="I122" i="7"/>
  <c r="AC61" i="23"/>
  <c r="X61" i="23"/>
  <c r="X74" i="30"/>
  <c r="M130" i="7"/>
  <c r="R5" i="23"/>
  <c r="S77" i="23" s="1"/>
  <c r="L125" i="7"/>
  <c r="X56" i="29"/>
  <c r="S82" i="30"/>
  <c r="AC65" i="25"/>
  <c r="X57" i="21"/>
  <c r="AC58" i="21"/>
  <c r="H139" i="7"/>
  <c r="X71" i="22"/>
  <c r="X56" i="24"/>
  <c r="J124" i="7"/>
  <c r="AC55" i="30"/>
  <c r="R5" i="30"/>
  <c r="S77" i="30" s="1"/>
  <c r="T5" i="31"/>
  <c r="U77" i="31" s="1"/>
  <c r="X55" i="25"/>
  <c r="X73" i="31"/>
  <c r="AR6" i="30"/>
  <c r="S82" i="22"/>
  <c r="N128" i="7"/>
  <c r="T5" i="25"/>
  <c r="U77" i="25" s="1"/>
  <c r="J146" i="7"/>
  <c r="F128" i="7"/>
  <c r="AC56" i="23"/>
  <c r="J134" i="7"/>
  <c r="X58" i="32"/>
  <c r="X57" i="28"/>
  <c r="AC70" i="23"/>
  <c r="J128" i="7"/>
  <c r="AC55" i="18"/>
  <c r="X54" i="18"/>
  <c r="X60" i="18"/>
  <c r="AC60" i="18"/>
  <c r="AC54" i="18"/>
  <c r="X53" i="18"/>
  <c r="X53" i="29"/>
  <c r="R5" i="29"/>
  <c r="S77" i="29" s="1"/>
  <c r="M121" i="7"/>
  <c r="AC56" i="32"/>
  <c r="X55" i="32"/>
  <c r="P123" i="7"/>
  <c r="R5" i="32"/>
  <c r="S77" i="32" s="1"/>
  <c r="AR7" i="25"/>
  <c r="AS7" i="25"/>
  <c r="AU7" i="25"/>
  <c r="AT7" i="25"/>
  <c r="X65" i="24"/>
  <c r="Y65" i="24" s="1"/>
  <c r="AC66" i="24"/>
  <c r="M140" i="7"/>
  <c r="X72" i="29"/>
  <c r="AC70" i="30"/>
  <c r="N137" i="7"/>
  <c r="AJ16" i="9"/>
  <c r="BA6" i="29"/>
  <c r="AZ76" i="29" s="1"/>
  <c r="X69" i="28"/>
  <c r="L147" i="7"/>
  <c r="N122" i="7"/>
  <c r="J133" i="7"/>
  <c r="X54" i="23"/>
  <c r="AC67" i="18"/>
  <c r="E135" i="7"/>
  <c r="X79" i="28"/>
  <c r="M127" i="7"/>
  <c r="I126" i="7"/>
  <c r="X62" i="31"/>
  <c r="X65" i="22"/>
  <c r="Y65" i="22" s="1"/>
  <c r="AU6" i="30"/>
  <c r="AT76" i="30" s="1"/>
  <c r="R5" i="21"/>
  <c r="S77" i="21" s="1"/>
  <c r="X59" i="24"/>
  <c r="X54" i="24"/>
  <c r="H140" i="7"/>
  <c r="AC58" i="23"/>
  <c r="X57" i="23"/>
  <c r="I125" i="7"/>
  <c r="G138" i="7"/>
  <c r="X62" i="20"/>
  <c r="AC63" i="20"/>
  <c r="AC69" i="21"/>
  <c r="X68" i="21"/>
  <c r="F129" i="7"/>
  <c r="X80" i="18"/>
  <c r="AS6" i="18"/>
  <c r="AU6" i="18"/>
  <c r="AT76" i="18" s="1"/>
  <c r="T5" i="20"/>
  <c r="U76" i="20" s="1"/>
  <c r="AC59" i="20"/>
  <c r="E130" i="7"/>
  <c r="X61" i="18"/>
  <c r="L97" i="25"/>
  <c r="AC68" i="22"/>
  <c r="H135" i="7"/>
  <c r="X67" i="22"/>
  <c r="X76" i="23"/>
  <c r="I142" i="7"/>
  <c r="X55" i="20"/>
  <c r="AC62" i="20"/>
  <c r="X61" i="20"/>
  <c r="H143" i="7"/>
  <c r="H146" i="7"/>
  <c r="X78" i="28"/>
  <c r="X81" i="32"/>
  <c r="AC74" i="18"/>
  <c r="X72" i="28"/>
  <c r="X70" i="32"/>
  <c r="Y70" i="32" s="1"/>
  <c r="Q71" i="7"/>
  <c r="X16" i="21"/>
  <c r="O23" i="7"/>
  <c r="AC36" i="31"/>
  <c r="X42" i="18"/>
  <c r="X29" i="24"/>
  <c r="J26" i="7"/>
  <c r="X39" i="24"/>
  <c r="O81" i="18"/>
  <c r="M81" i="20"/>
  <c r="AC7" i="21"/>
  <c r="G3" i="7"/>
  <c r="X15" i="21"/>
  <c r="H97" i="22"/>
  <c r="G12" i="11"/>
  <c r="AC24" i="25"/>
  <c r="N5" i="25"/>
  <c r="O77" i="25" s="1"/>
  <c r="X25" i="25"/>
  <c r="I46" i="7"/>
  <c r="AC47" i="23"/>
  <c r="K81" i="20"/>
  <c r="X42" i="30"/>
  <c r="AC42" i="30"/>
  <c r="X48" i="20"/>
  <c r="X18" i="20"/>
  <c r="I26" i="7"/>
  <c r="X39" i="23"/>
  <c r="J62" i="7"/>
  <c r="AC27" i="24"/>
  <c r="K28" i="7"/>
  <c r="AC41" i="25"/>
  <c r="X80" i="30"/>
  <c r="AC31" i="21"/>
  <c r="F30" i="7"/>
  <c r="AF6" i="31"/>
  <c r="E30" i="7"/>
  <c r="AC30" i="18"/>
  <c r="AH12" i="25"/>
  <c r="AC29" i="18"/>
  <c r="J41" i="7"/>
  <c r="J5" i="24"/>
  <c r="K77" i="24" s="1"/>
  <c r="X8" i="22"/>
  <c r="P81" i="7"/>
  <c r="AC18" i="21"/>
  <c r="F42" i="7"/>
  <c r="X52" i="32"/>
  <c r="AG16" i="25"/>
  <c r="AC49" i="24"/>
  <c r="AC28" i="23"/>
  <c r="AF9" i="25"/>
  <c r="AI15" i="25"/>
  <c r="AC51" i="18"/>
  <c r="Q22" i="7"/>
  <c r="F59" i="7"/>
  <c r="H23" i="7"/>
  <c r="AC36" i="22"/>
  <c r="I14" i="7"/>
  <c r="K65" i="7"/>
  <c r="AC31" i="25"/>
  <c r="K29" i="7"/>
  <c r="AC48" i="25"/>
  <c r="AC29" i="32"/>
  <c r="X30" i="32"/>
  <c r="P64" i="7"/>
  <c r="I2" i="7"/>
  <c r="X6" i="23"/>
  <c r="X22" i="22"/>
  <c r="F23" i="7"/>
  <c r="X35" i="20"/>
  <c r="M81" i="18"/>
  <c r="M82" i="22"/>
  <c r="X39" i="21"/>
  <c r="X42" i="24"/>
  <c r="AC6" i="23"/>
  <c r="X7" i="23"/>
  <c r="X47" i="24"/>
  <c r="X6" i="31"/>
  <c r="AC8" i="29"/>
  <c r="X31" i="21"/>
  <c r="Y31" i="21" s="1"/>
  <c r="AI6" i="31"/>
  <c r="AH76" i="31" s="1"/>
  <c r="AC46" i="20"/>
  <c r="X16" i="25"/>
  <c r="X47" i="18"/>
  <c r="Y47" i="18" s="1"/>
  <c r="X72" i="20"/>
  <c r="H60" i="7"/>
  <c r="H65" i="7"/>
  <c r="X31" i="22"/>
  <c r="Y31" i="22" s="1"/>
  <c r="AC15" i="24"/>
  <c r="J8" i="7"/>
  <c r="K60" i="7"/>
  <c r="AC25" i="25"/>
  <c r="K51" i="7"/>
  <c r="AC26" i="29"/>
  <c r="P7" i="7"/>
  <c r="P69" i="7"/>
  <c r="AC34" i="32"/>
  <c r="J81" i="7"/>
  <c r="X34" i="18"/>
  <c r="AC33" i="18"/>
  <c r="L24" i="7"/>
  <c r="X37" i="28"/>
  <c r="O28" i="7"/>
  <c r="AC41" i="31"/>
  <c r="X41" i="31"/>
  <c r="L5" i="18"/>
  <c r="M76" i="18" s="1"/>
  <c r="O65" i="7"/>
  <c r="X31" i="31"/>
  <c r="Y31" i="31" s="1"/>
  <c r="AG6" i="31"/>
  <c r="F25" i="7"/>
  <c r="X49" i="21"/>
  <c r="AC44" i="20"/>
  <c r="N5" i="22"/>
  <c r="O77" i="22" s="1"/>
  <c r="I82" i="24"/>
  <c r="AC24" i="18"/>
  <c r="X51" i="18"/>
  <c r="E66" i="7"/>
  <c r="X28" i="20"/>
  <c r="AC37" i="24"/>
  <c r="X75" i="32"/>
  <c r="AC46" i="21"/>
  <c r="X36" i="31"/>
  <c r="AC6" i="31"/>
  <c r="X71" i="18"/>
  <c r="N41" i="7"/>
  <c r="X72" i="25"/>
  <c r="X79" i="22"/>
  <c r="X24" i="30"/>
  <c r="AC48" i="18"/>
  <c r="X49" i="32"/>
  <c r="AC36" i="21"/>
  <c r="F67" i="7"/>
  <c r="AC39" i="21"/>
  <c r="AC24" i="22"/>
  <c r="J78" i="7"/>
  <c r="X34" i="31"/>
  <c r="AC39" i="23"/>
  <c r="F4" i="7"/>
  <c r="X32" i="21"/>
  <c r="AC30" i="21"/>
  <c r="G66" i="7"/>
  <c r="X38" i="22"/>
  <c r="X48" i="22"/>
  <c r="Y48" i="22" s="1"/>
  <c r="X19" i="23"/>
  <c r="Y19" i="23" s="1"/>
  <c r="I10" i="7"/>
  <c r="O79" i="7"/>
  <c r="M82" i="31"/>
  <c r="X76" i="28"/>
  <c r="X69" i="20"/>
  <c r="Y69" i="20" s="1"/>
  <c r="X32" i="20"/>
  <c r="X52" i="21"/>
  <c r="AC30" i="20"/>
  <c r="AC37" i="28"/>
  <c r="AC24" i="20"/>
  <c r="J80" i="7"/>
  <c r="AC20" i="18"/>
  <c r="N5" i="30"/>
  <c r="O77" i="30" s="1"/>
  <c r="AC33" i="28"/>
  <c r="J5" i="28"/>
  <c r="K77" i="28" s="1"/>
  <c r="G33" i="7"/>
  <c r="L78" i="7"/>
  <c r="N5" i="31"/>
  <c r="O77" i="31" s="1"/>
  <c r="X41" i="21"/>
  <c r="AC41" i="32"/>
  <c r="AC52" i="32"/>
  <c r="X74" i="32"/>
  <c r="X26" i="24"/>
  <c r="X40" i="18"/>
  <c r="F47" i="7"/>
  <c r="X47" i="20"/>
  <c r="Y47" i="20" s="1"/>
  <c r="AC47" i="20"/>
  <c r="I62" i="7"/>
  <c r="I25" i="7"/>
  <c r="K7" i="7"/>
  <c r="O24" i="7"/>
  <c r="X37" i="31"/>
  <c r="P15" i="7"/>
  <c r="X24" i="32"/>
  <c r="X76" i="25"/>
  <c r="AC42" i="18"/>
  <c r="X36" i="32"/>
  <c r="P23" i="7"/>
  <c r="AC36" i="32"/>
  <c r="J5" i="31"/>
  <c r="K77" i="31" s="1"/>
  <c r="X71" i="28"/>
  <c r="N5" i="24"/>
  <c r="O77" i="24" s="1"/>
  <c r="X73" i="30"/>
  <c r="X34" i="24"/>
  <c r="F65" i="7"/>
  <c r="AC50" i="20"/>
  <c r="X76" i="32"/>
  <c r="X39" i="31"/>
  <c r="X25" i="20"/>
  <c r="H5" i="18"/>
  <c r="I76" i="18" s="1"/>
  <c r="G41" i="7"/>
  <c r="AC42" i="21"/>
  <c r="M82" i="21"/>
  <c r="H80" i="7"/>
  <c r="J27" i="7"/>
  <c r="AC40" i="24"/>
  <c r="AE6" i="25"/>
  <c r="AF12" i="25"/>
  <c r="AI11" i="25"/>
  <c r="AH13" i="25"/>
  <c r="AH15" i="25"/>
  <c r="AH11" i="25"/>
  <c r="AI14" i="25"/>
  <c r="AF10" i="25"/>
  <c r="AF7" i="25"/>
  <c r="AH7" i="25"/>
  <c r="AH10" i="25"/>
  <c r="AI8" i="25"/>
  <c r="K27" i="7"/>
  <c r="AC40" i="25"/>
  <c r="M33" i="7"/>
  <c r="AC52" i="29"/>
  <c r="G80" i="7"/>
  <c r="O14" i="7"/>
  <c r="AC21" i="31"/>
  <c r="X71" i="30"/>
  <c r="L5" i="32"/>
  <c r="M77" i="32" s="1"/>
  <c r="G62" i="7"/>
  <c r="L81" i="7"/>
  <c r="AC49" i="32"/>
  <c r="AC28" i="28"/>
  <c r="X47" i="23"/>
  <c r="AC25" i="24"/>
  <c r="X72" i="23"/>
  <c r="I54" i="7"/>
  <c r="AC22" i="30"/>
  <c r="AC20" i="21"/>
  <c r="E28" i="7"/>
  <c r="X8" i="29"/>
  <c r="X7" i="21"/>
  <c r="AC30" i="24"/>
  <c r="AC35" i="20"/>
  <c r="AC25" i="31"/>
  <c r="X9" i="18"/>
  <c r="H13" i="7"/>
  <c r="Q13" i="7" s="1"/>
  <c r="K59" i="7"/>
  <c r="K64" i="7"/>
  <c r="AC29" i="25"/>
  <c r="AH76" i="29"/>
  <c r="N81" i="7"/>
  <c r="X81" i="30"/>
  <c r="X18" i="28"/>
  <c r="L45" i="7"/>
  <c r="N12" i="11"/>
  <c r="X47" i="32"/>
  <c r="P46" i="7"/>
  <c r="AC18" i="32"/>
  <c r="N5" i="18"/>
  <c r="O76" i="18" s="1"/>
  <c r="F69" i="7"/>
  <c r="AC33" i="20"/>
  <c r="AC48" i="21"/>
  <c r="X23" i="25"/>
  <c r="P43" i="7"/>
  <c r="AC21" i="20"/>
  <c r="F15" i="7"/>
  <c r="H63" i="7"/>
  <c r="AC28" i="22"/>
  <c r="AC49" i="22"/>
  <c r="AC34" i="24"/>
  <c r="J69" i="7"/>
  <c r="X52" i="24"/>
  <c r="AC75" i="24"/>
  <c r="X45" i="29"/>
  <c r="M44" i="7"/>
  <c r="X18" i="29"/>
  <c r="X8" i="30"/>
  <c r="Q76" i="7"/>
  <c r="E79" i="7"/>
  <c r="G79" i="7"/>
  <c r="H97" i="30"/>
  <c r="X18" i="18"/>
  <c r="X29" i="20"/>
  <c r="H15" i="7"/>
  <c r="X32" i="22"/>
  <c r="AC16" i="23"/>
  <c r="O82" i="23"/>
  <c r="X79" i="25"/>
  <c r="AC12" i="22"/>
  <c r="N80" i="7"/>
  <c r="AC19" i="31"/>
  <c r="E81" i="7"/>
  <c r="X75" i="22"/>
  <c r="J28" i="7"/>
  <c r="X8" i="28"/>
  <c r="X81" i="28"/>
  <c r="AC14" i="30"/>
  <c r="P41" i="7"/>
  <c r="J25" i="7"/>
  <c r="X8" i="25"/>
  <c r="X73" i="23"/>
  <c r="X78" i="25"/>
  <c r="P78" i="7"/>
  <c r="X78" i="32"/>
  <c r="I82" i="32"/>
  <c r="P79" i="7"/>
  <c r="O82" i="32"/>
  <c r="E12" i="11"/>
  <c r="H96" i="20"/>
  <c r="K21" i="7"/>
  <c r="Q21" i="7" s="1"/>
  <c r="X75" i="25"/>
  <c r="K62" i="7"/>
  <c r="AC27" i="25"/>
  <c r="X28" i="25"/>
  <c r="AH76" i="22"/>
  <c r="AC50" i="18"/>
  <c r="X50" i="18"/>
  <c r="Q35" i="7"/>
  <c r="Q73" i="7"/>
  <c r="L49" i="7"/>
  <c r="L5" i="28"/>
  <c r="M77" i="28" s="1"/>
  <c r="X50" i="28"/>
  <c r="AC50" i="28"/>
  <c r="Q39" i="7"/>
  <c r="AC21" i="22"/>
  <c r="H14" i="7"/>
  <c r="X26" i="21"/>
  <c r="AC25" i="21"/>
  <c r="G60" i="7"/>
  <c r="X50" i="22"/>
  <c r="H49" i="7"/>
  <c r="AC50" i="22"/>
  <c r="H72" i="7"/>
  <c r="Q72" i="7" s="1"/>
  <c r="X72" i="22"/>
  <c r="AI6" i="23"/>
  <c r="AH76" i="23" s="1"/>
  <c r="AG6" i="23"/>
  <c r="AH6" i="23"/>
  <c r="P18" i="7"/>
  <c r="X72" i="32"/>
  <c r="AC13" i="24"/>
  <c r="AC27" i="21"/>
  <c r="I81" i="18"/>
  <c r="I78" i="7"/>
  <c r="AC44" i="24"/>
  <c r="X36" i="18"/>
  <c r="J5" i="18"/>
  <c r="K76" i="18" s="1"/>
  <c r="H5" i="7"/>
  <c r="H28" i="7"/>
  <c r="AC41" i="22"/>
  <c r="H45" i="7"/>
  <c r="AC46" i="22"/>
  <c r="X46" i="22"/>
  <c r="J59" i="7"/>
  <c r="X25" i="24"/>
  <c r="J32" i="7"/>
  <c r="X33" i="20"/>
  <c r="AC32" i="20"/>
  <c r="AC6" i="22"/>
  <c r="H5" i="22"/>
  <c r="I77" i="22" s="1"/>
  <c r="H5" i="24"/>
  <c r="I77" i="24" s="1"/>
  <c r="AC10" i="24"/>
  <c r="E16" i="7"/>
  <c r="Q16" i="7" s="1"/>
  <c r="X69" i="18"/>
  <c r="Y69" i="18" s="1"/>
  <c r="I41" i="7"/>
  <c r="AC42" i="23"/>
  <c r="Q38" i="7"/>
  <c r="AI6" i="30"/>
  <c r="AH76" i="30" s="1"/>
  <c r="X25" i="21"/>
  <c r="E61" i="7"/>
  <c r="AC31" i="18"/>
  <c r="Q75" i="7"/>
  <c r="X21" i="20"/>
  <c r="F18" i="7"/>
  <c r="X71" i="20"/>
  <c r="N5" i="23"/>
  <c r="O77" i="23" s="1"/>
  <c r="K11" i="7"/>
  <c r="X20" i="25"/>
  <c r="L5" i="23"/>
  <c r="M77" i="23" s="1"/>
  <c r="X51" i="21"/>
  <c r="X31" i="20"/>
  <c r="AC29" i="20"/>
  <c r="X74" i="25"/>
  <c r="AH6" i="30"/>
  <c r="E46" i="7"/>
  <c r="X49" i="18"/>
  <c r="E29" i="7"/>
  <c r="AC51" i="24"/>
  <c r="Q56" i="7"/>
  <c r="AC26" i="20"/>
  <c r="N5" i="20"/>
  <c r="O76" i="20" s="1"/>
  <c r="G28" i="7"/>
  <c r="X81" i="23"/>
  <c r="X72" i="31"/>
  <c r="O54" i="7"/>
  <c r="L5" i="24"/>
  <c r="M77" i="24" s="1"/>
  <c r="AC51" i="20"/>
  <c r="X42" i="23"/>
  <c r="X78" i="23"/>
  <c r="H12" i="11"/>
  <c r="X46" i="18"/>
  <c r="H5" i="29"/>
  <c r="I77" i="29" s="1"/>
  <c r="AC7" i="20"/>
  <c r="X7" i="20"/>
  <c r="H5" i="20"/>
  <c r="I76" i="20" s="1"/>
  <c r="G25" i="7"/>
  <c r="J5" i="21"/>
  <c r="K77" i="21" s="1"/>
  <c r="L5" i="21"/>
  <c r="M77" i="21" s="1"/>
  <c r="X44" i="21"/>
  <c r="X36" i="23"/>
  <c r="J5" i="23"/>
  <c r="K77" i="23" s="1"/>
  <c r="I23" i="7"/>
  <c r="AI6" i="21"/>
  <c r="AH76" i="21" s="1"/>
  <c r="AF6" i="21"/>
  <c r="AG6" i="21"/>
  <c r="AH6" i="21"/>
  <c r="J5" i="22"/>
  <c r="K77" i="22" s="1"/>
  <c r="Q9" i="7"/>
  <c r="Q37" i="7"/>
  <c r="X15" i="18"/>
  <c r="H97" i="23"/>
  <c r="Q185" i="9"/>
  <c r="AC44" i="21"/>
  <c r="Q55" i="7"/>
  <c r="Q74" i="7"/>
  <c r="AC34" i="21"/>
  <c r="X35" i="21"/>
  <c r="H5" i="23"/>
  <c r="I77" i="23" s="1"/>
  <c r="K68" i="7"/>
  <c r="AC33" i="25"/>
  <c r="K26" i="7"/>
  <c r="AC39" i="25"/>
  <c r="F68" i="7"/>
  <c r="E27" i="7"/>
  <c r="X39" i="18"/>
  <c r="AC39" i="18"/>
  <c r="X12" i="24"/>
  <c r="X81" i="24"/>
  <c r="AC19" i="29"/>
  <c r="AC25" i="18"/>
  <c r="X26" i="18"/>
  <c r="H5" i="25"/>
  <c r="I77" i="25" s="1"/>
  <c r="AC50" i="24"/>
  <c r="X39" i="20"/>
  <c r="AC8" i="18"/>
  <c r="X12" i="18"/>
  <c r="E80" i="7"/>
  <c r="F43" i="7"/>
  <c r="F45" i="7"/>
  <c r="F78" i="7"/>
  <c r="H5" i="21"/>
  <c r="I77" i="21" s="1"/>
  <c r="G45" i="7"/>
  <c r="H57" i="7"/>
  <c r="Q57" i="7" s="1"/>
  <c r="X78" i="22"/>
  <c r="M28" i="7"/>
  <c r="X41" i="29"/>
  <c r="AC41" i="29"/>
  <c r="Q20" i="7"/>
  <c r="N5" i="21"/>
  <c r="O77" i="21" s="1"/>
  <c r="G59" i="7"/>
  <c r="N8" i="7"/>
  <c r="X17" i="30"/>
  <c r="AC18" i="25"/>
  <c r="X74" i="21"/>
  <c r="AC47" i="18"/>
  <c r="AC39" i="20"/>
  <c r="J5" i="20"/>
  <c r="K76" i="20" s="1"/>
  <c r="L5" i="20"/>
  <c r="M76" i="20" s="1"/>
  <c r="X29" i="21"/>
  <c r="AC28" i="21"/>
  <c r="K23" i="7"/>
  <c r="X36" i="25"/>
  <c r="N64" i="7"/>
  <c r="X30" i="30"/>
  <c r="H96" i="18"/>
  <c r="X12" i="25"/>
  <c r="L80" i="7"/>
  <c r="K82" i="28"/>
  <c r="N6" i="7"/>
  <c r="H5" i="30"/>
  <c r="I77" i="30" s="1"/>
  <c r="P45" i="7"/>
  <c r="AC46" i="32"/>
  <c r="X46" i="32"/>
  <c r="Q40" i="7"/>
  <c r="G68" i="7"/>
  <c r="AC33" i="21"/>
  <c r="H42" i="7"/>
  <c r="AC43" i="22"/>
  <c r="AC48" i="22"/>
  <c r="H29" i="7"/>
  <c r="AC26" i="25"/>
  <c r="X27" i="25"/>
  <c r="K61" i="7"/>
  <c r="X77" i="18"/>
  <c r="AC51" i="23"/>
  <c r="Q53" i="7"/>
  <c r="I82" i="21"/>
  <c r="X79" i="21"/>
  <c r="X30" i="22"/>
  <c r="H64" i="7"/>
  <c r="O48" i="7"/>
  <c r="L5" i="31"/>
  <c r="M77" i="31" s="1"/>
  <c r="AC49" i="31"/>
  <c r="AC26" i="22"/>
  <c r="X27" i="22"/>
  <c r="H27" i="7"/>
  <c r="AC40" i="22"/>
  <c r="AH15" i="24"/>
  <c r="AG8" i="24"/>
  <c r="AF17" i="24"/>
  <c r="AG13" i="24"/>
  <c r="AI17" i="24"/>
  <c r="AI10" i="24"/>
  <c r="AG9" i="24"/>
  <c r="AG7" i="24"/>
  <c r="AG14" i="24"/>
  <c r="AH11" i="24"/>
  <c r="AH8" i="24"/>
  <c r="AC49" i="20"/>
  <c r="H50" i="7"/>
  <c r="AC51" i="22"/>
  <c r="AC37" i="23"/>
  <c r="I44" i="7"/>
  <c r="AC45" i="23"/>
  <c r="K82" i="23"/>
  <c r="AC17" i="28"/>
  <c r="M25" i="7"/>
  <c r="X38" i="29"/>
  <c r="O4" i="7"/>
  <c r="H5" i="31"/>
  <c r="I77" i="31" s="1"/>
  <c r="M82" i="23"/>
  <c r="I80" i="7"/>
  <c r="X80" i="23"/>
  <c r="AC52" i="24"/>
  <c r="X80" i="28"/>
  <c r="P42" i="7"/>
  <c r="AC43" i="32"/>
  <c r="AC18" i="31"/>
  <c r="X70" i="29"/>
  <c r="Y70" i="29" s="1"/>
  <c r="AC15" i="31"/>
  <c r="AC49" i="18"/>
  <c r="X50" i="30"/>
  <c r="X45" i="31"/>
  <c r="X33" i="22"/>
  <c r="X25" i="22"/>
  <c r="X13" i="18"/>
  <c r="X22" i="23"/>
  <c r="AC16" i="28"/>
  <c r="I12" i="11"/>
  <c r="H97" i="25"/>
  <c r="X75" i="18"/>
  <c r="X10" i="18"/>
  <c r="G5" i="7"/>
  <c r="AC15" i="21"/>
  <c r="AC16" i="24"/>
  <c r="AC75" i="25"/>
  <c r="X73" i="21"/>
  <c r="AC15" i="22"/>
  <c r="AC9" i="30"/>
  <c r="P59" i="7"/>
  <c r="X11" i="20"/>
  <c r="AC11" i="20"/>
  <c r="AC13" i="20"/>
  <c r="X71" i="25"/>
  <c r="X70" i="20"/>
  <c r="X76" i="22"/>
  <c r="X79" i="23"/>
  <c r="AC6" i="18"/>
  <c r="X17" i="20"/>
  <c r="X70" i="24"/>
  <c r="Y70" i="24" s="1"/>
  <c r="X9" i="24"/>
  <c r="AC12" i="31"/>
  <c r="X12" i="21"/>
  <c r="X10" i="24"/>
  <c r="X16" i="24"/>
  <c r="X13" i="25"/>
  <c r="AC22" i="29"/>
  <c r="X76" i="24"/>
  <c r="AC10" i="31"/>
  <c r="X22" i="30"/>
  <c r="AL6" i="23"/>
  <c r="AN6" i="23"/>
  <c r="F40" i="11"/>
  <c r="AL6" i="28"/>
  <c r="AM6" i="28"/>
  <c r="AO6" i="28"/>
  <c r="AN76" i="28" s="1"/>
  <c r="AN6" i="28"/>
  <c r="X8" i="18"/>
  <c r="N88" i="7"/>
  <c r="AO13" i="22"/>
  <c r="AC10" i="22"/>
  <c r="X12" i="22"/>
  <c r="AC20" i="23"/>
  <c r="X20" i="18"/>
  <c r="N102" i="7"/>
  <c r="X21" i="18"/>
  <c r="AC14" i="20"/>
  <c r="X22" i="18"/>
  <c r="Q82" i="23"/>
  <c r="AO6" i="25"/>
  <c r="AN76" i="25" s="1"/>
  <c r="AC15" i="25"/>
  <c r="X74" i="28"/>
  <c r="X10" i="21"/>
  <c r="AC10" i="32"/>
  <c r="AC11" i="23"/>
  <c r="AC12" i="25"/>
  <c r="X72" i="24"/>
  <c r="X73" i="24"/>
  <c r="AC19" i="20"/>
  <c r="X20" i="32"/>
  <c r="X10" i="25"/>
  <c r="AK6" i="24"/>
  <c r="AO6" i="24" s="1"/>
  <c r="AC10" i="28"/>
  <c r="AC17" i="21"/>
  <c r="AC8" i="30"/>
  <c r="K88" i="7"/>
  <c r="AN10" i="22"/>
  <c r="X16" i="20"/>
  <c r="AC9" i="20"/>
  <c r="AL7" i="23"/>
  <c r="AC75" i="22"/>
  <c r="L91" i="7"/>
  <c r="X19" i="24"/>
  <c r="Y19" i="24" s="1"/>
  <c r="X75" i="21"/>
  <c r="F102" i="7"/>
  <c r="P5" i="28"/>
  <c r="X13" i="23"/>
  <c r="AC19" i="24"/>
  <c r="AC11" i="24"/>
  <c r="X24" i="24"/>
  <c r="AL7" i="24"/>
  <c r="E93" i="7"/>
  <c r="Q107" i="7"/>
  <c r="AN8" i="24"/>
  <c r="AM10" i="22"/>
  <c r="AN9" i="22"/>
  <c r="AC6" i="25"/>
  <c r="X6" i="29"/>
  <c r="AC8" i="25"/>
  <c r="AC19" i="25"/>
  <c r="AN7" i="21"/>
  <c r="G103" i="7"/>
  <c r="X79" i="31"/>
  <c r="X15" i="22"/>
  <c r="AL9" i="24"/>
  <c r="AO9" i="22"/>
  <c r="X81" i="25"/>
  <c r="AO11" i="22"/>
  <c r="AC16" i="30"/>
  <c r="AM7" i="23"/>
  <c r="J105" i="7"/>
  <c r="AO10" i="22"/>
  <c r="AC11" i="29"/>
  <c r="X81" i="21"/>
  <c r="O113" i="7"/>
  <c r="AM9" i="24"/>
  <c r="X11" i="28"/>
  <c r="X78" i="18"/>
  <c r="AC17" i="22"/>
  <c r="X16" i="23"/>
  <c r="AN9" i="24"/>
  <c r="J97" i="23"/>
  <c r="H19" i="11" s="1"/>
  <c r="AN7" i="22"/>
  <c r="AL13" i="22"/>
  <c r="X14" i="30"/>
  <c r="X7" i="22"/>
  <c r="AC7" i="22"/>
  <c r="X10" i="29"/>
  <c r="P5" i="31"/>
  <c r="Q77" i="31" s="1"/>
  <c r="AC6" i="29"/>
  <c r="X80" i="21"/>
  <c r="AM8" i="22"/>
  <c r="AC14" i="22"/>
  <c r="AC22" i="23"/>
  <c r="AM7" i="21"/>
  <c r="AC19" i="28"/>
  <c r="X74" i="18"/>
  <c r="X13" i="24"/>
  <c r="X6" i="18"/>
  <c r="AC16" i="25"/>
  <c r="X75" i="23"/>
  <c r="X79" i="32"/>
  <c r="X12" i="31"/>
  <c r="AC13" i="22"/>
  <c r="X14" i="22"/>
  <c r="K93" i="7"/>
  <c r="AO6" i="21"/>
  <c r="AO8" i="20"/>
  <c r="AC14" i="23"/>
  <c r="AC18" i="18"/>
  <c r="AK6" i="22"/>
  <c r="AN6" i="22" s="1"/>
  <c r="AL7" i="21"/>
  <c r="AC15" i="29"/>
  <c r="AO9" i="24"/>
  <c r="AN76" i="18"/>
  <c r="M86" i="7"/>
  <c r="AN11" i="22"/>
  <c r="X13" i="29"/>
  <c r="X18" i="25"/>
  <c r="X22" i="24"/>
  <c r="L99" i="7"/>
  <c r="AL14" i="22"/>
  <c r="K89" i="7"/>
  <c r="X23" i="21"/>
  <c r="X17" i="21"/>
  <c r="X73" i="25"/>
  <c r="X23" i="20"/>
  <c r="X14" i="25"/>
  <c r="AC20" i="24"/>
  <c r="AC7" i="24"/>
  <c r="AM7" i="24"/>
  <c r="E86" i="7"/>
  <c r="E111" i="7"/>
  <c r="F86" i="7"/>
  <c r="G108" i="7"/>
  <c r="G114" i="7"/>
  <c r="J89" i="7"/>
  <c r="AL6" i="21"/>
  <c r="AO12" i="22"/>
  <c r="AL12" i="22"/>
  <c r="E91" i="7"/>
  <c r="X24" i="23"/>
  <c r="AC15" i="23"/>
  <c r="G92" i="7"/>
  <c r="I114" i="7"/>
  <c r="AC15" i="32"/>
  <c r="AO14" i="22"/>
  <c r="AL8" i="22"/>
  <c r="AL7" i="22"/>
  <c r="X8" i="21"/>
  <c r="X18" i="30"/>
  <c r="AC19" i="18"/>
  <c r="X72" i="30"/>
  <c r="X75" i="31"/>
  <c r="AO7" i="21"/>
  <c r="K95" i="7"/>
  <c r="AC13" i="25"/>
  <c r="I103" i="7"/>
  <c r="AC21" i="23"/>
  <c r="M111" i="7"/>
  <c r="X76" i="29"/>
  <c r="G86" i="7"/>
  <c r="AC6" i="21"/>
  <c r="P5" i="21"/>
  <c r="N87" i="7"/>
  <c r="P5" i="30"/>
  <c r="AC19" i="30"/>
  <c r="AC8" i="21"/>
  <c r="X79" i="18"/>
  <c r="E115" i="7"/>
  <c r="F90" i="7"/>
  <c r="AC15" i="20"/>
  <c r="X19" i="20"/>
  <c r="Y19" i="20" s="1"/>
  <c r="F99" i="7"/>
  <c r="AC17" i="20"/>
  <c r="G93" i="7"/>
  <c r="X13" i="21"/>
  <c r="I94" i="7"/>
  <c r="X14" i="23"/>
  <c r="P5" i="23"/>
  <c r="H108" i="7"/>
  <c r="X73" i="22"/>
  <c r="AC13" i="31"/>
  <c r="X15" i="31"/>
  <c r="X13" i="20"/>
  <c r="AL6" i="18"/>
  <c r="AM6" i="18"/>
  <c r="AN6" i="18"/>
  <c r="J88" i="7"/>
  <c r="P5" i="24"/>
  <c r="J106" i="7"/>
  <c r="Q106" i="7" s="1"/>
  <c r="X71" i="24"/>
  <c r="P102" i="7"/>
  <c r="AC20" i="32"/>
  <c r="P5" i="32"/>
  <c r="AL6" i="31"/>
  <c r="AM6" i="31"/>
  <c r="AN6" i="31"/>
  <c r="AC20" i="20"/>
  <c r="X22" i="20"/>
  <c r="F103" i="7"/>
  <c r="X18" i="23"/>
  <c r="I98" i="7"/>
  <c r="AC11" i="18"/>
  <c r="X74" i="20"/>
  <c r="AC75" i="21"/>
  <c r="X8" i="20"/>
  <c r="F108" i="7"/>
  <c r="F91" i="7"/>
  <c r="AC16" i="20"/>
  <c r="X74" i="24"/>
  <c r="J109" i="7"/>
  <c r="X78" i="20"/>
  <c r="Q81" i="20"/>
  <c r="AC7" i="25"/>
  <c r="P5" i="25"/>
  <c r="F93" i="7"/>
  <c r="M116" i="7"/>
  <c r="Q116" i="7" s="1"/>
  <c r="Q82" i="29"/>
  <c r="X81" i="29"/>
  <c r="H91" i="7"/>
  <c r="AC16" i="22"/>
  <c r="X11" i="22"/>
  <c r="Q81" i="18"/>
  <c r="AM6" i="23"/>
  <c r="AO6" i="23"/>
  <c r="X16" i="30"/>
  <c r="AC11" i="21"/>
  <c r="E96" i="7"/>
  <c r="AC14" i="18"/>
  <c r="X16" i="18"/>
  <c r="J110" i="7"/>
  <c r="X75" i="24"/>
  <c r="O95" i="7"/>
  <c r="X14" i="18"/>
  <c r="E94" i="7"/>
  <c r="AC12" i="18"/>
  <c r="P5" i="20"/>
  <c r="X73" i="18"/>
  <c r="E109" i="7"/>
  <c r="K115" i="7"/>
  <c r="X80" i="25"/>
  <c r="G91" i="7"/>
  <c r="AC16" i="21"/>
  <c r="X11" i="21"/>
  <c r="X79" i="30"/>
  <c r="N114" i="7"/>
  <c r="Q82" i="30"/>
  <c r="AC9" i="18"/>
  <c r="P5" i="18"/>
  <c r="AC10" i="29"/>
  <c r="X12" i="29"/>
  <c r="M92" i="7"/>
  <c r="AN76" i="30"/>
  <c r="X70" i="21"/>
  <c r="Y70" i="21" s="1"/>
  <c r="X6" i="21"/>
  <c r="M104" i="7"/>
  <c r="AC8" i="24"/>
  <c r="X71" i="23"/>
  <c r="J96" i="20"/>
  <c r="AC12" i="20"/>
  <c r="F94" i="7"/>
  <c r="X14" i="20"/>
  <c r="X75" i="28"/>
  <c r="L110" i="7"/>
  <c r="G104" i="7"/>
  <c r="X24" i="21"/>
  <c r="AC22" i="21"/>
  <c r="G100" i="7"/>
  <c r="X20" i="21"/>
  <c r="X24" i="28"/>
  <c r="L104" i="7"/>
  <c r="AL7" i="20"/>
  <c r="AM8" i="20"/>
  <c r="AN7" i="20"/>
  <c r="G111" i="7"/>
  <c r="X76" i="21"/>
  <c r="X23" i="22"/>
  <c r="H103" i="7"/>
  <c r="I100" i="7"/>
  <c r="X20" i="23"/>
  <c r="X74" i="23"/>
  <c r="I109" i="7"/>
  <c r="J90" i="7"/>
  <c r="J98" i="7"/>
  <c r="X18" i="24"/>
  <c r="X13" i="28"/>
  <c r="AC11" i="28"/>
  <c r="AN8" i="20"/>
  <c r="AK6" i="20"/>
  <c r="AL8" i="20"/>
  <c r="AM7" i="20"/>
  <c r="X72" i="18"/>
  <c r="F109" i="7"/>
  <c r="X73" i="20"/>
  <c r="H98" i="7"/>
  <c r="X18" i="22"/>
  <c r="J114" i="7"/>
  <c r="X79" i="24"/>
  <c r="AL11" i="22"/>
  <c r="X74" i="29"/>
  <c r="X72" i="21"/>
  <c r="AC17" i="18"/>
  <c r="E99" i="7"/>
  <c r="I92" i="7"/>
  <c r="AC10" i="23"/>
  <c r="I95" i="7"/>
  <c r="AC13" i="23"/>
  <c r="J96" i="7"/>
  <c r="AC14" i="24"/>
  <c r="X77" i="20"/>
  <c r="AC74" i="20"/>
  <c r="F105" i="7"/>
  <c r="X78" i="21"/>
  <c r="G113" i="7"/>
  <c r="N90" i="7"/>
  <c r="AC15" i="30"/>
  <c r="J97" i="32"/>
  <c r="J97" i="22"/>
  <c r="AC7" i="18"/>
  <c r="X7" i="18"/>
  <c r="AN13" i="22"/>
  <c r="AM7" i="22"/>
  <c r="P5" i="22"/>
  <c r="AC9" i="22"/>
  <c r="X75" i="20"/>
  <c r="F111" i="7"/>
  <c r="AO7" i="22"/>
  <c r="AN8" i="22"/>
  <c r="AM12" i="22"/>
  <c r="AL9" i="22"/>
  <c r="AM14" i="22"/>
  <c r="AL10" i="22"/>
  <c r="AM11" i="22"/>
  <c r="AN14" i="22"/>
  <c r="H90" i="7"/>
  <c r="X10" i="22"/>
  <c r="AC75" i="31"/>
  <c r="X70" i="31"/>
  <c r="Y70" i="31" s="1"/>
  <c r="X11" i="18"/>
  <c r="AC9" i="23"/>
  <c r="X78" i="24"/>
  <c r="F95" i="7"/>
  <c r="L98" i="7"/>
  <c r="X70" i="23"/>
  <c r="Y70" i="23" s="1"/>
  <c r="I90" i="7"/>
  <c r="J94" i="7"/>
  <c r="X14" i="24"/>
  <c r="K103" i="7"/>
  <c r="O94" i="7"/>
  <c r="J96" i="18"/>
  <c r="Q82" i="32"/>
  <c r="L105" i="7"/>
  <c r="AC75" i="28"/>
  <c r="E2" i="11" a="1"/>
  <c r="E2" i="11" s="1"/>
  <c r="AN76" i="23" l="1"/>
  <c r="M40" i="11"/>
  <c r="M25" i="11"/>
  <c r="AG95" i="9" s="1"/>
  <c r="O24" i="11"/>
  <c r="O27" i="11" s="1"/>
  <c r="V94" i="31"/>
  <c r="T94" i="32"/>
  <c r="L100" i="32"/>
  <c r="AG6" i="24"/>
  <c r="V93" i="20"/>
  <c r="E31" i="11"/>
  <c r="E34" i="11" s="1"/>
  <c r="J100" i="24"/>
  <c r="I18" i="11" s="1"/>
  <c r="I17" i="11" s="1"/>
  <c r="I20" i="11" s="1"/>
  <c r="J100" i="25"/>
  <c r="J18" i="11" s="1"/>
  <c r="J17" i="11" s="1"/>
  <c r="J20" i="11" s="1"/>
  <c r="P26" i="11"/>
  <c r="H100" i="31"/>
  <c r="N11" i="11" s="1"/>
  <c r="AH13" i="9" s="1"/>
  <c r="M185" i="9"/>
  <c r="AO6" i="22"/>
  <c r="AN76" i="22" s="1"/>
  <c r="P84" i="22" s="1"/>
  <c r="T93" i="18"/>
  <c r="F25" i="11"/>
  <c r="F24" i="11" s="1"/>
  <c r="F27" i="11" s="1"/>
  <c r="I25" i="11"/>
  <c r="AC95" i="9" s="1"/>
  <c r="D31" i="11"/>
  <c r="D34" i="11" s="1"/>
  <c r="L99" i="18"/>
  <c r="L100" i="25"/>
  <c r="J25" i="11"/>
  <c r="AD95" i="9" s="1"/>
  <c r="V93" i="18"/>
  <c r="Q51" i="7"/>
  <c r="Q18" i="7"/>
  <c r="J100" i="30"/>
  <c r="M18" i="11" s="1"/>
  <c r="AG72" i="9" s="1"/>
  <c r="J100" i="31"/>
  <c r="N18" i="11" s="1"/>
  <c r="N17" i="11" s="1"/>
  <c r="N20" i="11" s="1"/>
  <c r="J99" i="18"/>
  <c r="D18" i="11" s="1"/>
  <c r="X72" i="9" s="1"/>
  <c r="G32" i="11"/>
  <c r="G31" i="11" s="1"/>
  <c r="H32" i="11"/>
  <c r="AB114" i="9" s="1"/>
  <c r="F32" i="11"/>
  <c r="F31" i="11" s="1"/>
  <c r="F34" i="11" s="1"/>
  <c r="L100" i="21"/>
  <c r="L82" i="18"/>
  <c r="L84" i="18" s="1"/>
  <c r="V84" i="28"/>
  <c r="L154" i="7" s="1"/>
  <c r="R84" i="32"/>
  <c r="H84" i="29"/>
  <c r="M83" i="7" s="1"/>
  <c r="AI6" i="24"/>
  <c r="AH76" i="24" s="1"/>
  <c r="AF6" i="24"/>
  <c r="V94" i="28"/>
  <c r="L99" i="20"/>
  <c r="K31" i="11"/>
  <c r="K34" i="11" s="1"/>
  <c r="T93" i="20"/>
  <c r="L100" i="30"/>
  <c r="AH95" i="9"/>
  <c r="Y41" i="22"/>
  <c r="P94" i="25"/>
  <c r="R94" i="31"/>
  <c r="L100" i="31"/>
  <c r="T94" i="31"/>
  <c r="T94" i="29"/>
  <c r="L100" i="24"/>
  <c r="V94" i="24"/>
  <c r="V94" i="25"/>
  <c r="I31" i="11"/>
  <c r="I34" i="11" s="1"/>
  <c r="J31" i="11"/>
  <c r="J34" i="11" s="1"/>
  <c r="O32" i="11"/>
  <c r="AI114" i="9" s="1"/>
  <c r="D24" i="11"/>
  <c r="D27" i="11" s="1"/>
  <c r="X35" i="9"/>
  <c r="Y58" i="31"/>
  <c r="V94" i="32"/>
  <c r="T82" i="18"/>
  <c r="T84" i="18" s="1"/>
  <c r="M32" i="11"/>
  <c r="AG114" i="9" s="1"/>
  <c r="H99" i="18"/>
  <c r="D11" i="11" s="1"/>
  <c r="D10" i="11" s="1"/>
  <c r="N82" i="18"/>
  <c r="N84" i="18" s="1"/>
  <c r="N83" i="25"/>
  <c r="N85" i="25" s="1"/>
  <c r="L82" i="20"/>
  <c r="L84" i="20" s="1"/>
  <c r="Y30" i="23"/>
  <c r="H100" i="28"/>
  <c r="K11" i="11" s="1"/>
  <c r="AE13" i="9" s="1"/>
  <c r="Y35" i="29"/>
  <c r="L83" i="29"/>
  <c r="L85" i="29" s="1"/>
  <c r="Y46" i="20"/>
  <c r="H100" i="24"/>
  <c r="I11" i="11" s="1"/>
  <c r="AC13" i="9" s="1"/>
  <c r="H100" i="23"/>
  <c r="H11" i="11" s="1"/>
  <c r="AB13" i="9" s="1"/>
  <c r="P94" i="24"/>
  <c r="J100" i="32"/>
  <c r="O18" i="11" s="1"/>
  <c r="AI72" i="9" s="1"/>
  <c r="Q113" i="7"/>
  <c r="Y69" i="29"/>
  <c r="Y69" i="31"/>
  <c r="R84" i="29"/>
  <c r="T82" i="20"/>
  <c r="T84" i="20" s="1"/>
  <c r="V84" i="32"/>
  <c r="V85" i="32" s="1"/>
  <c r="V88" i="32" s="1"/>
  <c r="P155" i="7" s="1"/>
  <c r="T84" i="30"/>
  <c r="P84" i="32"/>
  <c r="P118" i="7" s="1"/>
  <c r="P84" i="31"/>
  <c r="O118" i="7" s="1"/>
  <c r="R83" i="30"/>
  <c r="R85" i="30" s="1"/>
  <c r="H84" i="32"/>
  <c r="P83" i="7" s="1"/>
  <c r="R83" i="23"/>
  <c r="R85" i="23" s="1"/>
  <c r="R84" i="21"/>
  <c r="P84" i="30"/>
  <c r="J101" i="30" s="1"/>
  <c r="P83" i="18"/>
  <c r="E118" i="7" s="1"/>
  <c r="Y68" i="18"/>
  <c r="R83" i="24"/>
  <c r="R85" i="24" s="1"/>
  <c r="T83" i="32"/>
  <c r="T85" i="32" s="1"/>
  <c r="R82" i="18"/>
  <c r="R84" i="18" s="1"/>
  <c r="T84" i="32"/>
  <c r="P84" i="28"/>
  <c r="J101" i="28" s="1"/>
  <c r="AI53" i="9"/>
  <c r="T84" i="29"/>
  <c r="Y52" i="31"/>
  <c r="H83" i="25"/>
  <c r="H85" i="25" s="1"/>
  <c r="J83" i="31"/>
  <c r="J85" i="31" s="1"/>
  <c r="V84" i="29"/>
  <c r="V85" i="29" s="1"/>
  <c r="V88" i="29" s="1"/>
  <c r="M155" i="7" s="1"/>
  <c r="H83" i="31"/>
  <c r="H85" i="31" s="1"/>
  <c r="N83" i="31"/>
  <c r="N85" i="31" s="1"/>
  <c r="Q50" i="7"/>
  <c r="Y35" i="28"/>
  <c r="Y35" i="32"/>
  <c r="Y30" i="31"/>
  <c r="Y35" i="23"/>
  <c r="J83" i="32"/>
  <c r="J85" i="32" s="1"/>
  <c r="Q47" i="7"/>
  <c r="Q2" i="7"/>
  <c r="N83" i="30"/>
  <c r="N85" i="30" s="1"/>
  <c r="AN6" i="24"/>
  <c r="V84" i="30"/>
  <c r="V85" i="30" s="1"/>
  <c r="V88" i="30" s="1"/>
  <c r="N155" i="7" s="1"/>
  <c r="AM6" i="24"/>
  <c r="H84" i="30"/>
  <c r="H101" i="30" s="1"/>
  <c r="R84" i="30"/>
  <c r="AL6" i="24"/>
  <c r="R84" i="28"/>
  <c r="AN76" i="24"/>
  <c r="V84" i="21"/>
  <c r="V85" i="21" s="1"/>
  <c r="V88" i="21" s="1"/>
  <c r="G155" i="7" s="1"/>
  <c r="V84" i="23"/>
  <c r="V85" i="23" s="1"/>
  <c r="V88" i="23" s="1"/>
  <c r="I155" i="7" s="1"/>
  <c r="R83" i="21"/>
  <c r="R85" i="21" s="1"/>
  <c r="T3" i="9"/>
  <c r="T185" i="9" s="1"/>
  <c r="R82" i="20"/>
  <c r="R84" i="20" s="1"/>
  <c r="Y69" i="23"/>
  <c r="Y64" i="30"/>
  <c r="Q142" i="7"/>
  <c r="Y68" i="20"/>
  <c r="Y69" i="30"/>
  <c r="G25" i="11"/>
  <c r="T94" i="22"/>
  <c r="E24" i="11"/>
  <c r="E27" i="11" s="1"/>
  <c r="L24" i="11"/>
  <c r="L27" i="11" s="1"/>
  <c r="Q144" i="7"/>
  <c r="L100" i="22"/>
  <c r="R83" i="32"/>
  <c r="R85" i="32" s="1"/>
  <c r="Q131" i="7"/>
  <c r="Q136" i="7"/>
  <c r="T83" i="22"/>
  <c r="T85" i="22" s="1"/>
  <c r="F62" i="9"/>
  <c r="J83" i="30"/>
  <c r="J85" i="30" s="1"/>
  <c r="N83" i="21"/>
  <c r="N85" i="21" s="1"/>
  <c r="N83" i="28"/>
  <c r="N85" i="28" s="1"/>
  <c r="N83" i="22"/>
  <c r="N85" i="22" s="1"/>
  <c r="Y30" i="32"/>
  <c r="H100" i="29"/>
  <c r="L11" i="11" s="1"/>
  <c r="Y30" i="29"/>
  <c r="Y35" i="25"/>
  <c r="AC35" i="23"/>
  <c r="L83" i="30"/>
  <c r="L85" i="30" s="1"/>
  <c r="J83" i="29"/>
  <c r="J85" i="29" s="1"/>
  <c r="J83" i="21"/>
  <c r="J85" i="21" s="1"/>
  <c r="J83" i="25"/>
  <c r="J85" i="25" s="1"/>
  <c r="L83" i="32"/>
  <c r="L85" i="32" s="1"/>
  <c r="Y52" i="29"/>
  <c r="Y34" i="18"/>
  <c r="Y41" i="23"/>
  <c r="L93" i="18"/>
  <c r="Y52" i="30"/>
  <c r="H100" i="30"/>
  <c r="M11" i="11" s="1"/>
  <c r="Y34" i="20"/>
  <c r="Y41" i="28"/>
  <c r="Q3" i="7"/>
  <c r="Y52" i="25"/>
  <c r="L83" i="22"/>
  <c r="L85" i="22" s="1"/>
  <c r="Q31" i="7"/>
  <c r="H83" i="22"/>
  <c r="H85" i="22" s="1"/>
  <c r="Y47" i="32"/>
  <c r="Y41" i="25"/>
  <c r="Y35" i="21"/>
  <c r="Q24" i="7"/>
  <c r="J94" i="24"/>
  <c r="Y47" i="25"/>
  <c r="Y41" i="21"/>
  <c r="AC35" i="31"/>
  <c r="Y52" i="23"/>
  <c r="Y30" i="30"/>
  <c r="N82" i="20"/>
  <c r="N84" i="20" s="1"/>
  <c r="Q10" i="7"/>
  <c r="L83" i="25"/>
  <c r="L85" i="25" s="1"/>
  <c r="H82" i="20"/>
  <c r="H84" i="20" s="1"/>
  <c r="Y46" i="18"/>
  <c r="Q67" i="7"/>
  <c r="Y29" i="18"/>
  <c r="J83" i="22"/>
  <c r="J85" i="22" s="1"/>
  <c r="H83" i="30"/>
  <c r="H85" i="30" s="1"/>
  <c r="L77" i="7"/>
  <c r="L82" i="7" s="1"/>
  <c r="Y41" i="30"/>
  <c r="Y47" i="29"/>
  <c r="J100" i="28"/>
  <c r="K18" i="11" s="1"/>
  <c r="AE72" i="9" s="1"/>
  <c r="Y24" i="29"/>
  <c r="J99" i="20"/>
  <c r="E18" i="11" s="1"/>
  <c r="Y72" i="9" s="1"/>
  <c r="J100" i="22"/>
  <c r="G18" i="11" s="1"/>
  <c r="AA72" i="9" s="1"/>
  <c r="P93" i="20"/>
  <c r="Q146" i="7"/>
  <c r="Y64" i="29"/>
  <c r="H25" i="11"/>
  <c r="T94" i="23"/>
  <c r="L100" i="23"/>
  <c r="Y69" i="25"/>
  <c r="T83" i="29"/>
  <c r="T85" i="29" s="1"/>
  <c r="Y58" i="28"/>
  <c r="Y58" i="23"/>
  <c r="R83" i="29"/>
  <c r="R85" i="29" s="1"/>
  <c r="L145" i="7"/>
  <c r="L150" i="7" s="1"/>
  <c r="Y58" i="22"/>
  <c r="Y64" i="23"/>
  <c r="Y73" i="32"/>
  <c r="D63" i="9"/>
  <c r="F63" i="9" s="1"/>
  <c r="Y64" i="32"/>
  <c r="V94" i="29"/>
  <c r="L32" i="11"/>
  <c r="Q129" i="7"/>
  <c r="AC71" i="28"/>
  <c r="Q148" i="7"/>
  <c r="Y64" i="24"/>
  <c r="Y69" i="24"/>
  <c r="T83" i="21"/>
  <c r="T85" i="21" s="1"/>
  <c r="Q125" i="7"/>
  <c r="T83" i="28"/>
  <c r="T85" i="28" s="1"/>
  <c r="Q138" i="7"/>
  <c r="Y58" i="21"/>
  <c r="Y58" i="30"/>
  <c r="Q147" i="7"/>
  <c r="Q132" i="7"/>
  <c r="L100" i="29"/>
  <c r="L100" i="28"/>
  <c r="K25" i="11"/>
  <c r="T94" i="28"/>
  <c r="Q140" i="7"/>
  <c r="Y63" i="20"/>
  <c r="Y58" i="25"/>
  <c r="Q137" i="7"/>
  <c r="T83" i="23"/>
  <c r="T85" i="23" s="1"/>
  <c r="AC71" i="29"/>
  <c r="Y64" i="21"/>
  <c r="N31" i="11"/>
  <c r="N34" i="11" s="1"/>
  <c r="AH114" i="9"/>
  <c r="T83" i="31"/>
  <c r="T85" i="31" s="1"/>
  <c r="AC70" i="20"/>
  <c r="Y52" i="24"/>
  <c r="H83" i="29"/>
  <c r="H85" i="29" s="1"/>
  <c r="Q14" i="7"/>
  <c r="N83" i="32"/>
  <c r="N85" i="32" s="1"/>
  <c r="N83" i="24"/>
  <c r="N85" i="24" s="1"/>
  <c r="Y47" i="30"/>
  <c r="Y73" i="29"/>
  <c r="Q48" i="7"/>
  <c r="Q69" i="7"/>
  <c r="Q7" i="7"/>
  <c r="Y47" i="24"/>
  <c r="J94" i="22"/>
  <c r="H100" i="22"/>
  <c r="G11" i="11" s="1"/>
  <c r="AA13" i="9" s="1"/>
  <c r="Y24" i="28"/>
  <c r="Q11" i="7"/>
  <c r="Y30" i="24"/>
  <c r="Q60" i="7"/>
  <c r="H83" i="23"/>
  <c r="H85" i="23" s="1"/>
  <c r="Y41" i="24"/>
  <c r="AC53" i="28"/>
  <c r="AC35" i="24"/>
  <c r="Y11" i="24"/>
  <c r="Y35" i="24"/>
  <c r="J94" i="21"/>
  <c r="H100" i="21"/>
  <c r="F11" i="11" s="1"/>
  <c r="AC53" i="25"/>
  <c r="Y47" i="21"/>
  <c r="N83" i="23"/>
  <c r="N85" i="23" s="1"/>
  <c r="Q41" i="7"/>
  <c r="Y47" i="22"/>
  <c r="Y52" i="28"/>
  <c r="Q63" i="7"/>
  <c r="Y41" i="32"/>
  <c r="AC35" i="30"/>
  <c r="AC35" i="22"/>
  <c r="AC53" i="29"/>
  <c r="Y30" i="28"/>
  <c r="Y24" i="32"/>
  <c r="Y47" i="31"/>
  <c r="L83" i="24"/>
  <c r="L85" i="24" s="1"/>
  <c r="Q46" i="7"/>
  <c r="Y52" i="22"/>
  <c r="L83" i="28"/>
  <c r="L85" i="28" s="1"/>
  <c r="Q62" i="7"/>
  <c r="Y35" i="31"/>
  <c r="H94" i="31"/>
  <c r="N83" i="29"/>
  <c r="N85" i="29" s="1"/>
  <c r="H83" i="28"/>
  <c r="H85" i="28" s="1"/>
  <c r="Q26" i="7"/>
  <c r="Y51" i="18"/>
  <c r="H82" i="18"/>
  <c r="H84" i="18" s="1"/>
  <c r="J94" i="25"/>
  <c r="H100" i="25"/>
  <c r="J11" i="11" s="1"/>
  <c r="Q49" i="7"/>
  <c r="Q81" i="7"/>
  <c r="Y51" i="20"/>
  <c r="L94" i="32"/>
  <c r="H100" i="32"/>
  <c r="O11" i="11" s="1"/>
  <c r="AC34" i="18"/>
  <c r="Y52" i="32"/>
  <c r="Q30" i="7"/>
  <c r="AC53" i="30"/>
  <c r="Y11" i="32"/>
  <c r="H83" i="24"/>
  <c r="H85" i="24" s="1"/>
  <c r="Q66" i="7"/>
  <c r="Q43" i="7"/>
  <c r="Q23" i="7"/>
  <c r="Q28" i="7"/>
  <c r="AC35" i="29"/>
  <c r="Q6" i="7"/>
  <c r="Q33" i="7"/>
  <c r="AC53" i="31"/>
  <c r="J83" i="24"/>
  <c r="J85" i="24" s="1"/>
  <c r="Y18" i="32"/>
  <c r="Y47" i="28"/>
  <c r="J82" i="20"/>
  <c r="J84" i="20" s="1"/>
  <c r="J82" i="18"/>
  <c r="J84" i="18" s="1"/>
  <c r="Q15" i="7"/>
  <c r="Q44" i="7"/>
  <c r="Y40" i="20"/>
  <c r="Q65" i="7"/>
  <c r="AC35" i="28"/>
  <c r="AC35" i="32"/>
  <c r="H99" i="20"/>
  <c r="E11" i="11" s="1"/>
  <c r="Y35" i="22"/>
  <c r="J77" i="7"/>
  <c r="J82" i="7" s="1"/>
  <c r="AC53" i="24"/>
  <c r="Y29" i="20"/>
  <c r="Y76" i="30"/>
  <c r="Q105" i="7"/>
  <c r="Q88" i="7"/>
  <c r="Y11" i="28"/>
  <c r="Y11" i="23"/>
  <c r="Y24" i="31"/>
  <c r="Y18" i="31"/>
  <c r="Y81" i="23"/>
  <c r="Y11" i="31"/>
  <c r="J100" i="23"/>
  <c r="H18" i="11" s="1"/>
  <c r="H17" i="11" s="1"/>
  <c r="O112" i="7"/>
  <c r="O117" i="7" s="1"/>
  <c r="Y24" i="22"/>
  <c r="Y76" i="22"/>
  <c r="Q89" i="7"/>
  <c r="Y11" i="30"/>
  <c r="K112" i="7"/>
  <c r="K117" i="7" s="1"/>
  <c r="L112" i="7"/>
  <c r="L117" i="7" s="1"/>
  <c r="Y11" i="25"/>
  <c r="R94" i="29"/>
  <c r="J100" i="29"/>
  <c r="L18" i="11" s="1"/>
  <c r="H112" i="7"/>
  <c r="H117" i="7" s="1"/>
  <c r="Y81" i="29"/>
  <c r="Y24" i="30"/>
  <c r="Y24" i="25"/>
  <c r="Q91" i="7"/>
  <c r="Y73" i="23"/>
  <c r="Q93" i="7"/>
  <c r="Q87" i="7"/>
  <c r="Y81" i="31"/>
  <c r="Y81" i="22"/>
  <c r="Y76" i="32"/>
  <c r="Y18" i="23"/>
  <c r="Y18" i="24"/>
  <c r="Y76" i="31"/>
  <c r="AC23" i="28"/>
  <c r="R94" i="21"/>
  <c r="J100" i="21"/>
  <c r="F18" i="11" s="1"/>
  <c r="N112" i="7"/>
  <c r="N117" i="7" s="1"/>
  <c r="Y57" i="18"/>
  <c r="Y69" i="22"/>
  <c r="Y69" i="21"/>
  <c r="N145" i="7"/>
  <c r="N150" i="7" s="1"/>
  <c r="AC70" i="18"/>
  <c r="Q124" i="7"/>
  <c r="Y64" i="28"/>
  <c r="R83" i="25"/>
  <c r="R85" i="25" s="1"/>
  <c r="T84" i="21"/>
  <c r="Q122" i="7"/>
  <c r="R83" i="31"/>
  <c r="R85" i="31" s="1"/>
  <c r="Y64" i="25"/>
  <c r="Q143" i="7"/>
  <c r="R83" i="22"/>
  <c r="R85" i="22" s="1"/>
  <c r="AC71" i="23"/>
  <c r="Q141" i="7"/>
  <c r="Q127" i="7"/>
  <c r="AC71" i="21"/>
  <c r="Q149" i="7"/>
  <c r="AC71" i="25"/>
  <c r="J40" i="11"/>
  <c r="Q134" i="7"/>
  <c r="E145" i="7"/>
  <c r="E150" i="7" s="1"/>
  <c r="Y69" i="32"/>
  <c r="Y72" i="18"/>
  <c r="Y58" i="32"/>
  <c r="F84" i="9"/>
  <c r="M85" i="9"/>
  <c r="D85" i="9"/>
  <c r="F85" i="9" s="1"/>
  <c r="Q123" i="7"/>
  <c r="T83" i="25"/>
  <c r="T85" i="25" s="1"/>
  <c r="AC71" i="32"/>
  <c r="Y73" i="31"/>
  <c r="AC71" i="22"/>
  <c r="D2" i="9"/>
  <c r="J184" i="9"/>
  <c r="Y69" i="28"/>
  <c r="I145" i="7"/>
  <c r="I150" i="7" s="1"/>
  <c r="P33" i="11"/>
  <c r="H84" i="21"/>
  <c r="G83" i="7" s="1"/>
  <c r="T83" i="30"/>
  <c r="T85" i="30" s="1"/>
  <c r="Q135" i="7"/>
  <c r="R83" i="28"/>
  <c r="R85" i="28" s="1"/>
  <c r="AS6" i="20"/>
  <c r="AU6" i="20"/>
  <c r="AT76" i="20" s="1"/>
  <c r="AT6" i="20"/>
  <c r="AR6" i="20"/>
  <c r="D105" i="9"/>
  <c r="F105" i="9" s="1"/>
  <c r="F104" i="9"/>
  <c r="M105" i="9"/>
  <c r="Y76" i="23"/>
  <c r="M145" i="7"/>
  <c r="M150" i="7" s="1"/>
  <c r="H145" i="7"/>
  <c r="H150" i="7" s="1"/>
  <c r="G145" i="7"/>
  <c r="G150" i="7" s="1"/>
  <c r="Y58" i="29"/>
  <c r="Y64" i="22"/>
  <c r="O145" i="7"/>
  <c r="O150" i="7" s="1"/>
  <c r="Y75" i="18"/>
  <c r="AC71" i="30"/>
  <c r="Q139" i="7"/>
  <c r="Y64" i="31"/>
  <c r="Y81" i="32"/>
  <c r="Y73" i="28"/>
  <c r="Y77" i="29"/>
  <c r="Y57" i="20"/>
  <c r="J145" i="7"/>
  <c r="J150" i="7" s="1"/>
  <c r="F145" i="7"/>
  <c r="F150" i="7" s="1"/>
  <c r="Q133" i="7"/>
  <c r="AC71" i="24"/>
  <c r="T83" i="24"/>
  <c r="T85" i="24" s="1"/>
  <c r="Q121" i="7"/>
  <c r="AX6" i="20"/>
  <c r="AZ6" i="20"/>
  <c r="AY6" i="20"/>
  <c r="BA6" i="20"/>
  <c r="AZ76" i="20" s="1"/>
  <c r="AC71" i="31"/>
  <c r="Y76" i="21"/>
  <c r="P84" i="29"/>
  <c r="J101" i="29" s="1"/>
  <c r="Y81" i="30"/>
  <c r="Q130" i="7"/>
  <c r="P145" i="7"/>
  <c r="P150" i="7" s="1"/>
  <c r="Q128" i="7"/>
  <c r="Y63" i="18"/>
  <c r="Y58" i="24"/>
  <c r="P84" i="23"/>
  <c r="I118" i="7" s="1"/>
  <c r="Y81" i="28"/>
  <c r="K145" i="7"/>
  <c r="K150" i="7" s="1"/>
  <c r="Q126" i="7"/>
  <c r="AT76" i="25"/>
  <c r="J83" i="28"/>
  <c r="J85" i="28" s="1"/>
  <c r="Q59" i="7"/>
  <c r="Y18" i="28"/>
  <c r="Y76" i="28"/>
  <c r="AC52" i="20"/>
  <c r="Q54" i="7"/>
  <c r="N77" i="7"/>
  <c r="N82" i="7" s="1"/>
  <c r="Q32" i="7"/>
  <c r="Y73" i="30"/>
  <c r="AC53" i="23"/>
  <c r="Y76" i="25"/>
  <c r="N40" i="11"/>
  <c r="Y41" i="29"/>
  <c r="M77" i="7"/>
  <c r="M82" i="7" s="1"/>
  <c r="AF6" i="25"/>
  <c r="AH6" i="25"/>
  <c r="AI6" i="25"/>
  <c r="AH76" i="25" s="1"/>
  <c r="H84" i="25" s="1"/>
  <c r="AG6" i="25"/>
  <c r="Y73" i="22"/>
  <c r="AC52" i="18"/>
  <c r="Y73" i="25"/>
  <c r="AC53" i="32"/>
  <c r="AC53" i="21"/>
  <c r="Y41" i="31"/>
  <c r="I77" i="7"/>
  <c r="I82" i="7" s="1"/>
  <c r="L83" i="31"/>
  <c r="L85" i="31" s="1"/>
  <c r="Q27" i="7"/>
  <c r="AC34" i="20"/>
  <c r="Y52" i="21"/>
  <c r="H77" i="7"/>
  <c r="H82" i="7" s="1"/>
  <c r="AC35" i="21"/>
  <c r="Y18" i="30"/>
  <c r="Q8" i="7"/>
  <c r="Q68" i="7"/>
  <c r="Y30" i="21"/>
  <c r="Q79" i="7"/>
  <c r="Y30" i="25"/>
  <c r="K77" i="7"/>
  <c r="K82" i="7" s="1"/>
  <c r="Y47" i="23"/>
  <c r="Y24" i="21"/>
  <c r="Y80" i="18"/>
  <c r="I40" i="11"/>
  <c r="AC35" i="25"/>
  <c r="L83" i="21"/>
  <c r="L85" i="21" s="1"/>
  <c r="Y40" i="18"/>
  <c r="P12" i="11"/>
  <c r="Y73" i="21"/>
  <c r="Y5" i="31"/>
  <c r="Y30" i="22"/>
  <c r="Q64" i="7"/>
  <c r="AC23" i="21"/>
  <c r="AC23" i="31"/>
  <c r="AC23" i="32"/>
  <c r="Y72" i="20"/>
  <c r="Q5" i="7"/>
  <c r="G77" i="7"/>
  <c r="G82" i="7" s="1"/>
  <c r="H83" i="21"/>
  <c r="H85" i="21" s="1"/>
  <c r="H83" i="32"/>
  <c r="H85" i="32" s="1"/>
  <c r="J83" i="23"/>
  <c r="J85" i="23" s="1"/>
  <c r="F77" i="7"/>
  <c r="F82" i="7" s="1"/>
  <c r="Q78" i="7"/>
  <c r="Q61" i="7"/>
  <c r="Y24" i="23"/>
  <c r="Y18" i="18"/>
  <c r="Y81" i="25"/>
  <c r="Y18" i="22"/>
  <c r="Y11" i="20"/>
  <c r="AC53" i="22"/>
  <c r="Q42" i="7"/>
  <c r="Q45" i="7"/>
  <c r="L83" i="23"/>
  <c r="L85" i="23" s="1"/>
  <c r="P77" i="7"/>
  <c r="P82" i="7" s="1"/>
  <c r="O77" i="7"/>
  <c r="O82" i="7" s="1"/>
  <c r="Q4" i="7"/>
  <c r="Y5" i="29"/>
  <c r="Q80" i="7"/>
  <c r="Y81" i="21"/>
  <c r="Y23" i="20"/>
  <c r="Q29" i="7"/>
  <c r="Y11" i="21"/>
  <c r="E77" i="7"/>
  <c r="Q25" i="7"/>
  <c r="Y5" i="28"/>
  <c r="Q77" i="28"/>
  <c r="Q98" i="7"/>
  <c r="AC22" i="18"/>
  <c r="Q92" i="7"/>
  <c r="P83" i="29"/>
  <c r="P85" i="29" s="1"/>
  <c r="Y76" i="24"/>
  <c r="AC23" i="30"/>
  <c r="Y11" i="22"/>
  <c r="Q103" i="7"/>
  <c r="AC23" i="22"/>
  <c r="E112" i="7"/>
  <c r="E117" i="7" s="1"/>
  <c r="Q109" i="7"/>
  <c r="Q110" i="7"/>
  <c r="Y18" i="21"/>
  <c r="H40" i="11"/>
  <c r="AC22" i="20"/>
  <c r="Y18" i="20"/>
  <c r="Y24" i="24"/>
  <c r="AL6" i="22"/>
  <c r="V84" i="22" s="1"/>
  <c r="AM6" i="22"/>
  <c r="H84" i="23"/>
  <c r="H101" i="23" s="1"/>
  <c r="T84" i="23"/>
  <c r="Q100" i="7"/>
  <c r="M112" i="7"/>
  <c r="M117" i="7" s="1"/>
  <c r="Y18" i="25"/>
  <c r="Y11" i="29"/>
  <c r="Q102" i="7"/>
  <c r="Q111" i="7"/>
  <c r="Y73" i="24"/>
  <c r="H84" i="28"/>
  <c r="T84" i="28"/>
  <c r="Y18" i="29"/>
  <c r="Q114" i="7"/>
  <c r="AC23" i="29"/>
  <c r="AN76" i="21"/>
  <c r="P84" i="21" s="1"/>
  <c r="Y23" i="18"/>
  <c r="D19" i="11"/>
  <c r="I112" i="7"/>
  <c r="I117" i="7" s="1"/>
  <c r="Y5" i="24"/>
  <c r="Q77" i="24"/>
  <c r="G112" i="7"/>
  <c r="G117" i="7" s="1"/>
  <c r="Q90" i="7"/>
  <c r="Y5" i="22"/>
  <c r="Q77" i="22"/>
  <c r="Q77" i="21"/>
  <c r="Y5" i="21"/>
  <c r="J112" i="7"/>
  <c r="J117" i="7" s="1"/>
  <c r="R84" i="23"/>
  <c r="AN6" i="20"/>
  <c r="AO6" i="20"/>
  <c r="AN76" i="20" s="1"/>
  <c r="AL6" i="20"/>
  <c r="AM6" i="20"/>
  <c r="Q77" i="32"/>
  <c r="Y5" i="32"/>
  <c r="O19" i="11"/>
  <c r="AC23" i="24"/>
  <c r="Q94" i="7"/>
  <c r="Q96" i="7"/>
  <c r="Q108" i="7"/>
  <c r="Q115" i="7"/>
  <c r="Q76" i="20"/>
  <c r="Y5" i="20"/>
  <c r="Y75" i="20"/>
  <c r="E19" i="11"/>
  <c r="Y81" i="24"/>
  <c r="F112" i="7"/>
  <c r="F117" i="7" s="1"/>
  <c r="Y77" i="31"/>
  <c r="P83" i="31"/>
  <c r="P85" i="31" s="1"/>
  <c r="Q104" i="7"/>
  <c r="Q95" i="7"/>
  <c r="Y11" i="18"/>
  <c r="R83" i="18"/>
  <c r="V83" i="18"/>
  <c r="T83" i="18"/>
  <c r="H83" i="18"/>
  <c r="AC23" i="23"/>
  <c r="Y80" i="20"/>
  <c r="Y76" i="29"/>
  <c r="Q76" i="18"/>
  <c r="Y5" i="18"/>
  <c r="P112" i="7"/>
  <c r="P117" i="7" s="1"/>
  <c r="Q77" i="25"/>
  <c r="Y5" i="25"/>
  <c r="V84" i="31"/>
  <c r="R84" i="31"/>
  <c r="H84" i="31"/>
  <c r="T84" i="31"/>
  <c r="Q77" i="23"/>
  <c r="Y5" i="23"/>
  <c r="K40" i="11"/>
  <c r="Y5" i="30"/>
  <c r="Q77" i="30"/>
  <c r="Q99" i="7"/>
  <c r="G19" i="11"/>
  <c r="AC23" i="25"/>
  <c r="Q86" i="7"/>
  <c r="M24" i="11" l="1"/>
  <c r="M27" i="11" s="1"/>
  <c r="R88" i="28"/>
  <c r="R87" i="28" s="1"/>
  <c r="AC72" i="9"/>
  <c r="P84" i="24"/>
  <c r="J118" i="7" s="1"/>
  <c r="J119" i="7" s="1"/>
  <c r="N10" i="11"/>
  <c r="AH14" i="9" s="1"/>
  <c r="J102" i="30"/>
  <c r="AA114" i="9"/>
  <c r="Z95" i="9"/>
  <c r="X13" i="9"/>
  <c r="N39" i="11"/>
  <c r="AD72" i="9"/>
  <c r="AH72" i="9"/>
  <c r="I24" i="11"/>
  <c r="I27" i="11" s="1"/>
  <c r="D39" i="11"/>
  <c r="M17" i="11"/>
  <c r="M20" i="11" s="1"/>
  <c r="R84" i="24"/>
  <c r="H101" i="29"/>
  <c r="H102" i="29" s="1"/>
  <c r="V85" i="28"/>
  <c r="V88" i="28" s="1"/>
  <c r="L101" i="32"/>
  <c r="L102" i="32" s="1"/>
  <c r="V84" i="24"/>
  <c r="V85" i="24" s="1"/>
  <c r="V88" i="24" s="1"/>
  <c r="J155" i="7" s="1"/>
  <c r="L101" i="30"/>
  <c r="L102" i="30" s="1"/>
  <c r="J24" i="11"/>
  <c r="J27" i="11" s="1"/>
  <c r="H31" i="11"/>
  <c r="H34" i="11" s="1"/>
  <c r="Z114" i="9"/>
  <c r="J101" i="31"/>
  <c r="J102" i="31" s="1"/>
  <c r="P119" i="7"/>
  <c r="P84" i="7"/>
  <c r="H101" i="32"/>
  <c r="H102" i="32" s="1"/>
  <c r="M154" i="7"/>
  <c r="P154" i="7"/>
  <c r="N154" i="7"/>
  <c r="T84" i="24"/>
  <c r="N118" i="7"/>
  <c r="N119" i="7" s="1"/>
  <c r="J100" i="18"/>
  <c r="J101" i="18" s="1"/>
  <c r="L101" i="29"/>
  <c r="L102" i="29" s="1"/>
  <c r="H84" i="24"/>
  <c r="H101" i="24" s="1"/>
  <c r="H102" i="24" s="1"/>
  <c r="O39" i="11"/>
  <c r="R86" i="20"/>
  <c r="R86" i="18"/>
  <c r="O31" i="11"/>
  <c r="O34" i="11" s="1"/>
  <c r="K10" i="11"/>
  <c r="K13" i="11" s="1"/>
  <c r="AE15" i="9" s="1"/>
  <c r="H86" i="18"/>
  <c r="I10" i="11"/>
  <c r="I13" i="11" s="1"/>
  <c r="AC15" i="9" s="1"/>
  <c r="M31" i="11"/>
  <c r="M34" i="11" s="1"/>
  <c r="M39" i="11"/>
  <c r="H10" i="11"/>
  <c r="H88" i="32"/>
  <c r="H87" i="32" s="1"/>
  <c r="I39" i="11"/>
  <c r="H102" i="23"/>
  <c r="K17" i="11"/>
  <c r="K20" i="11" s="1"/>
  <c r="J102" i="28"/>
  <c r="M118" i="7"/>
  <c r="M119" i="7" s="1"/>
  <c r="R87" i="23"/>
  <c r="I154" i="7"/>
  <c r="J101" i="32"/>
  <c r="J102" i="32" s="1"/>
  <c r="N83" i="7"/>
  <c r="N84" i="7" s="1"/>
  <c r="R88" i="29"/>
  <c r="R87" i="29" s="1"/>
  <c r="M151" i="7"/>
  <c r="M152" i="7" s="1"/>
  <c r="P83" i="20"/>
  <c r="F118" i="7" s="1"/>
  <c r="F119" i="7" s="1"/>
  <c r="P151" i="7"/>
  <c r="P152" i="7" s="1"/>
  <c r="L118" i="7"/>
  <c r="L119" i="7" s="1"/>
  <c r="R88" i="32"/>
  <c r="R87" i="32" s="1"/>
  <c r="L101" i="21"/>
  <c r="L102" i="21" s="1"/>
  <c r="H101" i="21"/>
  <c r="H102" i="21" s="1"/>
  <c r="J101" i="23"/>
  <c r="J102" i="23" s="1"/>
  <c r="N151" i="7"/>
  <c r="N152" i="7" s="1"/>
  <c r="H86" i="20"/>
  <c r="H88" i="30"/>
  <c r="H87" i="30" s="1"/>
  <c r="H88" i="25"/>
  <c r="H87" i="25" s="1"/>
  <c r="R88" i="30"/>
  <c r="R87" i="30" s="1"/>
  <c r="O119" i="7"/>
  <c r="G151" i="7"/>
  <c r="G152" i="7" s="1"/>
  <c r="G154" i="7"/>
  <c r="P88" i="29"/>
  <c r="P87" i="29" s="1"/>
  <c r="R88" i="21"/>
  <c r="R87" i="22"/>
  <c r="G24" i="11"/>
  <c r="G27" i="11" s="1"/>
  <c r="AA95" i="9"/>
  <c r="L10" i="11"/>
  <c r="AF13" i="9"/>
  <c r="H102" i="30"/>
  <c r="H88" i="29"/>
  <c r="H87" i="29" s="1"/>
  <c r="H87" i="22"/>
  <c r="AG13" i="9"/>
  <c r="M10" i="11"/>
  <c r="AG14" i="9" s="1"/>
  <c r="G39" i="11"/>
  <c r="G10" i="11"/>
  <c r="H24" i="11"/>
  <c r="H27" i="11" s="1"/>
  <c r="AB95" i="9"/>
  <c r="AF114" i="9"/>
  <c r="P32" i="11"/>
  <c r="AJ114" i="9" s="1"/>
  <c r="L31" i="11"/>
  <c r="L34" i="11" s="1"/>
  <c r="AE95" i="9"/>
  <c r="K24" i="11"/>
  <c r="K27" i="11" s="1"/>
  <c r="K39" i="11"/>
  <c r="R87" i="21"/>
  <c r="P25" i="11"/>
  <c r="G34" i="11"/>
  <c r="G84" i="7"/>
  <c r="M84" i="7"/>
  <c r="H87" i="23"/>
  <c r="Z13" i="9"/>
  <c r="F10" i="11"/>
  <c r="J10" i="11"/>
  <c r="AD13" i="9"/>
  <c r="Y13" i="9"/>
  <c r="E39" i="11"/>
  <c r="J39" i="11"/>
  <c r="E10" i="11"/>
  <c r="E13" i="11" s="1"/>
  <c r="Y15" i="9" s="1"/>
  <c r="O10" i="11"/>
  <c r="AI13" i="9"/>
  <c r="H87" i="21"/>
  <c r="P11" i="11"/>
  <c r="AJ13" i="9" s="1"/>
  <c r="X14" i="9"/>
  <c r="D13" i="11"/>
  <c r="X15" i="9" s="1"/>
  <c r="AB72" i="9"/>
  <c r="H39" i="11"/>
  <c r="AF72" i="9"/>
  <c r="L39" i="11"/>
  <c r="L17" i="11"/>
  <c r="F39" i="11"/>
  <c r="Z72" i="9"/>
  <c r="F17" i="11"/>
  <c r="P18" i="11"/>
  <c r="AJ72" i="9" s="1"/>
  <c r="J102" i="29"/>
  <c r="K83" i="7"/>
  <c r="K84" i="7" s="1"/>
  <c r="M4" i="9"/>
  <c r="M186" i="9" s="1"/>
  <c r="O192" i="9" s="1"/>
  <c r="F3" i="9"/>
  <c r="F185" i="9" s="1"/>
  <c r="G192" i="9" s="1"/>
  <c r="D4" i="9"/>
  <c r="D184" i="9"/>
  <c r="D191" i="9" s="1"/>
  <c r="I83" i="7"/>
  <c r="I84" i="7" s="1"/>
  <c r="Q150" i="7"/>
  <c r="Q145" i="7"/>
  <c r="H88" i="21"/>
  <c r="V84" i="25"/>
  <c r="T84" i="25"/>
  <c r="R84" i="25"/>
  <c r="H101" i="25"/>
  <c r="H102" i="25" s="1"/>
  <c r="P84" i="25"/>
  <c r="H88" i="23"/>
  <c r="E82" i="7"/>
  <c r="Q82" i="7" s="1"/>
  <c r="Q77" i="7"/>
  <c r="H154" i="7"/>
  <c r="V85" i="22"/>
  <c r="V88" i="22" s="1"/>
  <c r="H155" i="7" s="1"/>
  <c r="Y84" i="29"/>
  <c r="L83" i="7"/>
  <c r="L84" i="7" s="1"/>
  <c r="H101" i="28"/>
  <c r="H102" i="28" s="1"/>
  <c r="H88" i="28"/>
  <c r="T84" i="22"/>
  <c r="R84" i="22"/>
  <c r="Y77" i="28"/>
  <c r="P83" i="28"/>
  <c r="P85" i="28" s="1"/>
  <c r="L151" i="7"/>
  <c r="L152" i="7" s="1"/>
  <c r="J101" i="21"/>
  <c r="J102" i="21" s="1"/>
  <c r="G118" i="7"/>
  <c r="G119" i="7" s="1"/>
  <c r="H84" i="22"/>
  <c r="Q112" i="7"/>
  <c r="L101" i="28"/>
  <c r="L102" i="28" s="1"/>
  <c r="H20" i="11"/>
  <c r="V84" i="18"/>
  <c r="V87" i="18" s="1"/>
  <c r="E155" i="7" s="1"/>
  <c r="E154" i="7"/>
  <c r="H118" i="7"/>
  <c r="H119" i="7" s="1"/>
  <c r="J101" i="22"/>
  <c r="J102" i="22" s="1"/>
  <c r="P83" i="30"/>
  <c r="P85" i="30" s="1"/>
  <c r="Y77" i="30"/>
  <c r="V85" i="31"/>
  <c r="V88" i="31" s="1"/>
  <c r="O155" i="7" s="1"/>
  <c r="O154" i="7"/>
  <c r="R87" i="18"/>
  <c r="L100" i="18"/>
  <c r="L101" i="18" s="1"/>
  <c r="E151" i="7"/>
  <c r="Y76" i="20"/>
  <c r="P82" i="20"/>
  <c r="P84" i="20" s="1"/>
  <c r="O17" i="11"/>
  <c r="O40" i="11"/>
  <c r="Q117" i="7"/>
  <c r="E119" i="7"/>
  <c r="P83" i="22"/>
  <c r="P85" i="22" s="1"/>
  <c r="Y77" i="22"/>
  <c r="P83" i="25"/>
  <c r="P85" i="25" s="1"/>
  <c r="Y77" i="25"/>
  <c r="E17" i="11"/>
  <c r="E40" i="11"/>
  <c r="Y77" i="32"/>
  <c r="P83" i="32"/>
  <c r="P85" i="32" s="1"/>
  <c r="Y77" i="24"/>
  <c r="P83" i="24"/>
  <c r="P85" i="24" s="1"/>
  <c r="L101" i="23"/>
  <c r="L102" i="23" s="1"/>
  <c r="I151" i="7"/>
  <c r="I152" i="7" s="1"/>
  <c r="R88" i="23"/>
  <c r="P82" i="18"/>
  <c r="P84" i="18" s="1"/>
  <c r="Y76" i="18"/>
  <c r="D40" i="11"/>
  <c r="D17" i="11"/>
  <c r="P19" i="11"/>
  <c r="G40" i="11"/>
  <c r="G17" i="11"/>
  <c r="Y77" i="23"/>
  <c r="P83" i="23"/>
  <c r="P85" i="23" s="1"/>
  <c r="L101" i="31"/>
  <c r="L102" i="31" s="1"/>
  <c r="R88" i="31"/>
  <c r="R87" i="31" s="1"/>
  <c r="O151" i="7"/>
  <c r="O152" i="7" s="1"/>
  <c r="H83" i="20"/>
  <c r="V83" i="20"/>
  <c r="T83" i="20"/>
  <c r="R83" i="20"/>
  <c r="P88" i="31"/>
  <c r="P87" i="31" s="1"/>
  <c r="H87" i="18"/>
  <c r="E83" i="7"/>
  <c r="H100" i="18"/>
  <c r="H101" i="18" s="1"/>
  <c r="I119" i="7"/>
  <c r="H88" i="31"/>
  <c r="H101" i="31"/>
  <c r="H102" i="31" s="1"/>
  <c r="O83" i="7"/>
  <c r="O84" i="7" s="1"/>
  <c r="P83" i="21"/>
  <c r="P85" i="21" s="1"/>
  <c r="Y77" i="21"/>
  <c r="N38" i="11" l="1"/>
  <c r="N41" i="11" s="1"/>
  <c r="N13" i="11"/>
  <c r="AH15" i="9" s="1"/>
  <c r="G3" i="11" a="1"/>
  <c r="G3" i="11" s="1"/>
  <c r="G4" i="11" s="1"/>
  <c r="P88" i="28"/>
  <c r="P87" i="28" s="1"/>
  <c r="Y84" i="28"/>
  <c r="H87" i="28"/>
  <c r="J101" i="24"/>
  <c r="J102" i="24" s="1"/>
  <c r="D3" i="11" a="1"/>
  <c r="D3" i="11" s="1"/>
  <c r="D4" i="11" s="1"/>
  <c r="J151" i="7"/>
  <c r="J152" i="7" s="1"/>
  <c r="J38" i="11"/>
  <c r="J41" i="11" s="1"/>
  <c r="J154" i="7"/>
  <c r="L101" i="24"/>
  <c r="L102" i="24" s="1"/>
  <c r="R88" i="24"/>
  <c r="R87" i="24" s="1"/>
  <c r="AC14" i="9"/>
  <c r="I38" i="11"/>
  <c r="I41" i="11" s="1"/>
  <c r="J83" i="7"/>
  <c r="J84" i="7" s="1"/>
  <c r="H88" i="24"/>
  <c r="H87" i="24" s="1"/>
  <c r="J100" i="20"/>
  <c r="J101" i="20" s="1"/>
  <c r="P31" i="11"/>
  <c r="P34" i="11" s="1"/>
  <c r="M38" i="11"/>
  <c r="M41" i="11" s="1"/>
  <c r="AE14" i="9"/>
  <c r="M13" i="11"/>
  <c r="AG15" i="9" s="1"/>
  <c r="H13" i="11"/>
  <c r="AB15" i="9" s="1"/>
  <c r="AB14" i="9"/>
  <c r="Y86" i="29"/>
  <c r="F3" i="11" a="1"/>
  <c r="F3" i="11" s="1"/>
  <c r="F4" i="11" s="1"/>
  <c r="Y14" i="9"/>
  <c r="Y87" i="29"/>
  <c r="Y84" i="31"/>
  <c r="H38" i="11"/>
  <c r="H41" i="11" s="1"/>
  <c r="L13" i="11"/>
  <c r="AF15" i="9" s="1"/>
  <c r="AF14" i="9"/>
  <c r="AA14" i="9"/>
  <c r="G13" i="11"/>
  <c r="AA15" i="9" s="1"/>
  <c r="P17" i="11"/>
  <c r="P20" i="11" s="1"/>
  <c r="AJ95" i="9"/>
  <c r="P24" i="11"/>
  <c r="P27" i="11" s="1"/>
  <c r="P39" i="11"/>
  <c r="K38" i="11"/>
  <c r="K41" i="11" s="1"/>
  <c r="P10" i="11"/>
  <c r="Z14" i="9"/>
  <c r="F13" i="11"/>
  <c r="Z15" i="9" s="1"/>
  <c r="AI14" i="9"/>
  <c r="O13" i="11"/>
  <c r="AI15" i="9" s="1"/>
  <c r="J13" i="11"/>
  <c r="AD15" i="9" s="1"/>
  <c r="AD14" i="9"/>
  <c r="F20" i="11"/>
  <c r="F38" i="11"/>
  <c r="F41" i="11" s="1"/>
  <c r="L20" i="11"/>
  <c r="L38" i="11"/>
  <c r="L41" i="11" s="1"/>
  <c r="F4" i="9"/>
  <c r="F186" i="9" s="1"/>
  <c r="K192" i="9" s="1"/>
  <c r="D186" i="9"/>
  <c r="R88" i="25"/>
  <c r="R87" i="25" s="1"/>
  <c r="L101" i="25"/>
  <c r="L102" i="25" s="1"/>
  <c r="K151" i="7"/>
  <c r="K152" i="7" s="1"/>
  <c r="K118" i="7"/>
  <c r="K119" i="7" s="1"/>
  <c r="Q119" i="7" s="1"/>
  <c r="J101" i="25"/>
  <c r="J102" i="25" s="1"/>
  <c r="K154" i="7"/>
  <c r="V85" i="25"/>
  <c r="V88" i="25" s="1"/>
  <c r="K155" i="7" s="1"/>
  <c r="L101" i="22"/>
  <c r="L102" i="22" s="1"/>
  <c r="H101" i="22"/>
  <c r="H102" i="22" s="1"/>
  <c r="H83" i="7"/>
  <c r="H84" i="7" s="1"/>
  <c r="H88" i="22"/>
  <c r="R88" i="22"/>
  <c r="H151" i="7"/>
  <c r="H152" i="7" s="1"/>
  <c r="F83" i="7"/>
  <c r="F84" i="7" s="1"/>
  <c r="H87" i="20"/>
  <c r="H100" i="20"/>
  <c r="H101" i="20" s="1"/>
  <c r="E152" i="7"/>
  <c r="E84" i="7"/>
  <c r="D20" i="11"/>
  <c r="D38" i="11"/>
  <c r="E3" i="11" a="1"/>
  <c r="E3" i="11" s="1"/>
  <c r="E4" i="11" s="1"/>
  <c r="P88" i="25"/>
  <c r="P40" i="11"/>
  <c r="Y84" i="21"/>
  <c r="P88" i="21"/>
  <c r="Y84" i="22"/>
  <c r="P88" i="22"/>
  <c r="L155" i="7"/>
  <c r="L100" i="20"/>
  <c r="L101" i="20" s="1"/>
  <c r="R87" i="20"/>
  <c r="F151" i="7"/>
  <c r="F152" i="7" s="1"/>
  <c r="Y84" i="23"/>
  <c r="P88" i="23"/>
  <c r="Y84" i="18"/>
  <c r="P87" i="18"/>
  <c r="P86" i="18" s="1"/>
  <c r="Y86" i="18" s="1"/>
  <c r="Y84" i="24"/>
  <c r="P88" i="24"/>
  <c r="P87" i="24" s="1"/>
  <c r="P88" i="30"/>
  <c r="Y84" i="30"/>
  <c r="P88" i="32"/>
  <c r="Y84" i="32"/>
  <c r="O20" i="11"/>
  <c r="O38" i="11"/>
  <c r="O41" i="11" s="1"/>
  <c r="Y87" i="31"/>
  <c r="H87" i="31"/>
  <c r="Y86" i="31" s="1"/>
  <c r="F154" i="7"/>
  <c r="V84" i="20"/>
  <c r="V87" i="20" s="1"/>
  <c r="F155" i="7" s="1"/>
  <c r="G20" i="11"/>
  <c r="G38" i="11"/>
  <c r="G41" i="11" s="1"/>
  <c r="E20" i="11"/>
  <c r="E38" i="11"/>
  <c r="E41" i="11" s="1"/>
  <c r="P87" i="20"/>
  <c r="P86" i="20" s="1"/>
  <c r="Y86" i="20" s="1"/>
  <c r="Y86" i="28" l="1"/>
  <c r="Y87" i="28"/>
  <c r="Q118" i="7"/>
  <c r="AJ14" i="9"/>
  <c r="P13" i="11"/>
  <c r="AJ15" i="9" s="1"/>
  <c r="Y87" i="24"/>
  <c r="Q154" i="7"/>
  <c r="D192" i="9"/>
  <c r="K191" i="9"/>
  <c r="Y84" i="25"/>
  <c r="Q151" i="7"/>
  <c r="Q84" i="7"/>
  <c r="Q83" i="7"/>
  <c r="Q155" i="7"/>
  <c r="Q152" i="7"/>
  <c r="P87" i="30"/>
  <c r="Y86" i="30" s="1"/>
  <c r="Y87" i="30"/>
  <c r="P38" i="11"/>
  <c r="P41" i="11" s="1"/>
  <c r="D41" i="11"/>
  <c r="C3" i="11" a="1"/>
  <c r="C3" i="11" s="1"/>
  <c r="C4" i="11" s="1"/>
  <c r="P87" i="25"/>
  <c r="Y86" i="25" s="1"/>
  <c r="Y87" i="25"/>
  <c r="P87" i="22"/>
  <c r="Y86" i="22" s="1"/>
  <c r="Y87" i="22"/>
  <c r="P87" i="23"/>
  <c r="Y86" i="23" s="1"/>
  <c r="Y87" i="23"/>
  <c r="P87" i="32"/>
  <c r="Y86" i="32" s="1"/>
  <c r="Y87" i="32"/>
  <c r="Y87" i="20"/>
  <c r="Y86" i="24"/>
  <c r="P87" i="21"/>
  <c r="Y86" i="21" s="1"/>
  <c r="Y87" i="21"/>
  <c r="Y84" i="20"/>
  <c r="Y87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 Inc.</author>
  </authors>
  <commentList>
    <comment ref="Z103" authorId="0" shapeId="0" xr:uid="{FE9C0047-EBB5-4A6F-A248-3B3EB861CECD}">
      <text>
        <r>
          <rPr>
            <b/>
            <sz val="9"/>
            <color indexed="81"/>
            <rFont val="MS P ゴシック"/>
            <family val="3"/>
            <charset val="128"/>
          </rPr>
          <t>湘南NCより受注した物件数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JP-pc-105</author>
  </authors>
  <commentList>
    <comment ref="L3" authorId="0" shapeId="0" xr:uid="{90C34E41-3278-4847-B255-A2DEB51FB40B}">
      <text>
        <r>
          <rPr>
            <b/>
            <sz val="9"/>
            <color indexed="81"/>
            <rFont val="MS P ゴシック"/>
            <family val="3"/>
            <charset val="128"/>
          </rPr>
          <t>JP-pc-105:</t>
        </r>
        <r>
          <rPr>
            <sz val="9"/>
            <color indexed="81"/>
            <rFont val="MS P ゴシック"/>
            <family val="3"/>
            <charset val="128"/>
          </rPr>
          <t xml:space="preserve">
竣工図　\672272
竣工届　¥18694（田中）
　　　　¥29767（飯嶋）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佐藤</author>
  </authors>
  <commentList>
    <comment ref="I10" authorId="0" shapeId="0" xr:uid="{7ED7B60A-0531-4253-9AEB-1A03992124D5}">
      <text>
        <r>
          <rPr>
            <b/>
            <sz val="9"/>
            <color indexed="81"/>
            <rFont val="MS P ゴシック"/>
            <family val="3"/>
            <charset val="128"/>
          </rPr>
          <t>佐藤: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TRUST-JP119</author>
  </authors>
  <commentList>
    <comment ref="Q12" authorId="0" shapeId="0" xr:uid="{1E1832E4-89FB-4A52-9C1D-A8C6051FDA9C}">
      <text>
        <r>
          <rPr>
            <b/>
            <sz val="9"/>
            <color indexed="81"/>
            <rFont val="MS P ゴシック"/>
            <family val="3"/>
            <charset val="128"/>
          </rPr>
          <t>TRUST-JP119: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TRUST-JP140</author>
  </authors>
  <commentList>
    <comment ref="S65" authorId="0" shapeId="0" xr:uid="{5397BED8-EB46-4BD3-8F6E-1131D8FB3681}">
      <text>
        <r>
          <rPr>
            <b/>
            <sz val="9"/>
            <color indexed="81"/>
            <rFont val="MS P ゴシック"/>
            <family val="3"/>
            <charset val="128"/>
          </rPr>
          <t>TRUST-JP140: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測量台帳1" description="ブック内の '測量台帳1' クエリへの接続です。" type="5" refreshedVersion="8" saveData="1">
    <dbPr connection="Provider=Microsoft.Mashup.OleDb.1;Data Source=$Workbook$;Location=測量台帳1;Extended Properties=&quot;&quot;" command="SELECT * FROM [測量台帳1]"/>
  </connection>
  <connection id="2" xr16:uid="{00000000-0015-0000-FFFF-FFFF01000000}" keepAlive="1" name="クエリ - 測量台帳1 (2)" description="ブック内の '測量台帳1 (2)' クエリへの接続です。" type="5" refreshedVersion="8" saveData="1">
    <dbPr connection="Provider=Microsoft.Mashup.OleDb.1;Data Source=$Workbook$;Location=&quot;測量台帳1 (2)&quot;;Extended Properties=&quot;&quot;" command="SELECT * FROM [測量台帳1 (2)]"/>
  </connection>
  <connection id="3" xr16:uid="{00000000-0015-0000-FFFF-FFFF02000000}" keepAlive="1" name="クエリ - 測量台帳1 (3)" description="ブック内の '測量台帳1 (3)' クエリへの接続です。" type="5" refreshedVersion="8" saveData="1">
    <dbPr connection="Provider=Microsoft.Mashup.OleDb.1;Data Source=$Workbook$;Location=&quot;測量台帳1 (3)&quot;;Extended Properties=&quot;&quot;" command="SELECT * FROM [測量台帳1 (3)]"/>
  </connection>
  <connection id="4" xr16:uid="{00000000-0015-0000-FFFF-FFFF03000000}" keepAlive="1" name="クエリ - 測量台帳1 (4)" description="ブック内の '測量台帳1 (4)' クエリへの接続です。" type="5" refreshedVersion="8" saveData="1">
    <dbPr connection="Provider=Microsoft.Mashup.OleDb.1;Data Source=$Workbook$;Location=&quot;測量台帳1 (4)&quot;;Extended Properties=&quot;&quot;" command="SELECT * FROM [測量台帳1 (4)]"/>
  </connection>
  <connection id="5" xr16:uid="{00000000-0015-0000-FFFF-FFFF04000000}" keepAlive="1" name="クエリ - 測量台帳1 (5)" description="ブック内の '測量台帳1 (5)' クエリへの接続です。" type="5" refreshedVersion="8" saveData="1">
    <dbPr connection="Provider=Microsoft.Mashup.OleDb.1;Data Source=$Workbook$;Location=&quot;測量台帳1 (5)&quot;;Extended Properties=&quot;&quot;" command="SELECT * FROM [測量台帳1 (5)]"/>
  </connection>
  <connection id="6" xr16:uid="{00000000-0015-0000-FFFF-FFFF05000000}" keepAlive="1" name="クエリ - 測量台帳1 (6)" description="ブック内の '測量台帳1 (6)' クエリへの接続です。" type="5" refreshedVersion="8" saveData="1">
    <dbPr connection="Provider=Microsoft.Mashup.OleDb.1;Data Source=$Workbook$;Location=&quot;測量台帳1 (6)&quot;;Extended Properties=&quot;&quot;" command="SELECT * FROM [測量台帳1 (6)]"/>
  </connection>
  <connection id="7" xr16:uid="{00000000-0015-0000-FFFF-FFFF06000000}" keepAlive="1" name="クエリ - 台帳表" description="ブック内の '台帳表' クエリへの接続です。" type="5" refreshedVersion="8" saveData="1">
    <dbPr connection="Provider=Microsoft.Mashup.OleDb.1;Data Source=$Workbook$;Location=台帳表;Extended Properties=&quot;&quot;" command="SELECT * FROM [台帳表]"/>
  </connection>
  <connection id="8" xr16:uid="{00000000-0015-0000-FFFF-FFFF07000000}" keepAlive="1" name="クエリ - 台帳表 (2)" description="ブック内の '台帳表 (2)' クエリへの接続です。" type="5" refreshedVersion="8" saveData="1">
    <dbPr connection="Provider=Microsoft.Mashup.OleDb.1;Data Source=$Workbook$;Location=&quot;台帳表 (2)&quot;;Extended Properties=&quot;&quot;" command="SELECT * FROM [台帳表 (2)]"/>
  </connection>
  <connection id="9" xr16:uid="{00000000-0015-0000-FFFF-FFFF08000000}" keepAlive="1" name="クエリ - 台帳表 (3)" description="ブック内の '台帳表 (3)' クエリへの接続です。" type="5" refreshedVersion="8" saveData="1">
    <dbPr connection="Provider=Microsoft.Mashup.OleDb.1;Data Source=$Workbook$;Location=&quot;台帳表 (3)&quot;;Extended Properties=&quot;&quot;" command="SELECT * FROM [台帳表 (3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<sst xmlns="http://schemas.openxmlformats.org/spreadsheetml/2006/main" count="148727" uniqueCount="16832">
  <si>
    <t>整理番号</t>
  </si>
  <si>
    <t>受注日</t>
  </si>
  <si>
    <t>受注月</t>
  </si>
  <si>
    <t>受注番号</t>
  </si>
  <si>
    <t>工事番号</t>
  </si>
  <si>
    <t>ＮＣ区分</t>
  </si>
  <si>
    <t>担当者</t>
  </si>
  <si>
    <t>工　事　場　所</t>
  </si>
  <si>
    <t>住所（行政区）</t>
  </si>
  <si>
    <t>件名</t>
  </si>
  <si>
    <t>件名区分</t>
  </si>
  <si>
    <t>現場日</t>
  </si>
  <si>
    <t>顧客引渡
実施日</t>
  </si>
  <si>
    <t>納品月</t>
  </si>
  <si>
    <t>繁閑調整</t>
  </si>
  <si>
    <t>委託業者名(外注)</t>
  </si>
  <si>
    <t>外注納品
実施日</t>
  </si>
  <si>
    <t>外注支払月</t>
  </si>
  <si>
    <t xml:space="preserve">
外注費</t>
  </si>
  <si>
    <t>委託業者名(外注)2</t>
  </si>
  <si>
    <t>外注発注日2</t>
  </si>
  <si>
    <t>外注納品
予定日2</t>
  </si>
  <si>
    <t>外注納品
実施日2</t>
  </si>
  <si>
    <t xml:space="preserve">
部門長2</t>
  </si>
  <si>
    <t>外注支払月2</t>
  </si>
  <si>
    <t>外注費2</t>
  </si>
  <si>
    <t>入金月</t>
  </si>
  <si>
    <t>請求書発行番号</t>
  </si>
  <si>
    <t>入金月（月のみ）</t>
  </si>
  <si>
    <t>事務所/分室</t>
  </si>
  <si>
    <t>精算
グループ</t>
  </si>
  <si>
    <t>金額</t>
  </si>
  <si>
    <t>精算延長</t>
  </si>
  <si>
    <t>繁閑調整金</t>
  </si>
  <si>
    <t>列1</t>
  </si>
  <si>
    <t>1</t>
  </si>
  <si>
    <t>313-</t>
  </si>
  <si>
    <t>多摩</t>
  </si>
  <si>
    <t>森田　雄次</t>
  </si>
  <si>
    <t>立川市栄町3-24</t>
  </si>
  <si>
    <t>立川市</t>
  </si>
  <si>
    <t>入取替</t>
  </si>
  <si>
    <t>済み</t>
  </si>
  <si>
    <t/>
  </si>
  <si>
    <t>2</t>
  </si>
  <si>
    <t>311-242018X</t>
  </si>
  <si>
    <t>西部</t>
  </si>
  <si>
    <t>今村　公人</t>
  </si>
  <si>
    <t>調布市布田2-43</t>
  </si>
  <si>
    <t>調布市</t>
  </si>
  <si>
    <t>25.6</t>
  </si>
  <si>
    <t>6</t>
  </si>
  <si>
    <t>35</t>
  </si>
  <si>
    <t>3</t>
  </si>
  <si>
    <t>311-242017X</t>
  </si>
  <si>
    <t>調布市布田2-21</t>
  </si>
  <si>
    <t>4</t>
  </si>
  <si>
    <t>313-386726A</t>
  </si>
  <si>
    <t>下川原　聡</t>
  </si>
  <si>
    <t>国分寺市西恋ヶ窪1-27</t>
  </si>
  <si>
    <t>国分寺</t>
  </si>
  <si>
    <t>他受（道路）</t>
  </si>
  <si>
    <t>25.8</t>
  </si>
  <si>
    <t>8</t>
  </si>
  <si>
    <t>5</t>
  </si>
  <si>
    <t>311-142008X</t>
  </si>
  <si>
    <t>早川　浩太郎</t>
  </si>
  <si>
    <t>調布市小島町1-8</t>
  </si>
  <si>
    <t>占用位置変更</t>
  </si>
  <si>
    <t>313-特殊見積</t>
  </si>
  <si>
    <t>上松　一雄</t>
  </si>
  <si>
    <t>東大和市高木3-270</t>
  </si>
  <si>
    <t>東大和</t>
  </si>
  <si>
    <t>奈良橋川仮設検討</t>
  </si>
  <si>
    <t>保留</t>
  </si>
  <si>
    <t>上松</t>
  </si>
  <si>
    <t>5/23蓮見</t>
  </si>
  <si>
    <t>25.11</t>
  </si>
  <si>
    <t>25.12</t>
  </si>
  <si>
    <t>12</t>
  </si>
  <si>
    <t>7</t>
  </si>
  <si>
    <t>313-486716A</t>
  </si>
  <si>
    <t>東大和市上北台1-1066</t>
  </si>
  <si>
    <t>25.9</t>
  </si>
  <si>
    <t>9</t>
  </si>
  <si>
    <t>313-486721C</t>
  </si>
  <si>
    <t>東村山市本町1-16</t>
  </si>
  <si>
    <t>東村山</t>
  </si>
  <si>
    <t>他受（道路・線路上マンション立ち退き後）</t>
  </si>
  <si>
    <t>313-443032X</t>
  </si>
  <si>
    <t>吉田　真人</t>
  </si>
  <si>
    <t>小平市花小金井1-17</t>
  </si>
  <si>
    <t>小平市</t>
  </si>
  <si>
    <t>神奈川</t>
  </si>
  <si>
    <t>40</t>
  </si>
  <si>
    <t>10</t>
  </si>
  <si>
    <t>313-443033X</t>
  </si>
  <si>
    <t>上野　謙二</t>
  </si>
  <si>
    <t>小平市小川西町3-12</t>
  </si>
  <si>
    <t>上野</t>
  </si>
  <si>
    <t>6/7蓮見</t>
  </si>
  <si>
    <t>11</t>
  </si>
  <si>
    <t>313-443034X</t>
  </si>
  <si>
    <t>小平市仲町291</t>
  </si>
  <si>
    <t>9/7蓮見</t>
  </si>
  <si>
    <t>313-443015X</t>
  </si>
  <si>
    <t>堀田　正法</t>
  </si>
  <si>
    <t>八王子市めじろ台1-41</t>
  </si>
  <si>
    <t>八王子</t>
  </si>
  <si>
    <t>25.10</t>
  </si>
  <si>
    <t>13</t>
  </si>
  <si>
    <t>313-443038X</t>
  </si>
  <si>
    <t>若林　実</t>
  </si>
  <si>
    <t>国分寺市泉町1-10</t>
  </si>
  <si>
    <t>若林</t>
  </si>
  <si>
    <t>14</t>
  </si>
  <si>
    <t>313-443048X</t>
  </si>
  <si>
    <t>立川　太貴</t>
  </si>
  <si>
    <t>東大和市南街2-101</t>
  </si>
  <si>
    <t>15</t>
  </si>
  <si>
    <t>313-443044X</t>
  </si>
  <si>
    <t>小林　哲也</t>
  </si>
  <si>
    <t>国立市西2-3</t>
  </si>
  <si>
    <t>国立市</t>
  </si>
  <si>
    <t>16</t>
  </si>
  <si>
    <t>313-443043X</t>
  </si>
  <si>
    <t>国立市中1-14</t>
  </si>
  <si>
    <t>17</t>
  </si>
  <si>
    <t>313-443049X</t>
  </si>
  <si>
    <t>東村山市萩山町2-20</t>
  </si>
  <si>
    <t>18</t>
  </si>
  <si>
    <t>313-443039X</t>
  </si>
  <si>
    <t>国分寺市東元町2-14</t>
  </si>
  <si>
    <t>望月</t>
  </si>
  <si>
    <t>24.3</t>
  </si>
  <si>
    <t>19</t>
  </si>
  <si>
    <t>313-443040X</t>
  </si>
  <si>
    <t>国分寺市東元町2-7</t>
  </si>
  <si>
    <t>20</t>
  </si>
  <si>
    <t>日野市程久保895</t>
  </si>
  <si>
    <t>日野市</t>
  </si>
  <si>
    <t>橋梁構造確認</t>
  </si>
  <si>
    <t>24.5</t>
  </si>
  <si>
    <t>21</t>
  </si>
  <si>
    <t>313-471713X</t>
  </si>
  <si>
    <t>多摩市関戸5-16</t>
  </si>
  <si>
    <t>多摩市</t>
  </si>
  <si>
    <t>他受（水道）</t>
  </si>
  <si>
    <t>22</t>
  </si>
  <si>
    <t>313-419058X</t>
  </si>
  <si>
    <t>八王子市大和田町4-25</t>
  </si>
  <si>
    <t>変更</t>
  </si>
  <si>
    <t>23</t>
  </si>
  <si>
    <t>313-443051X</t>
  </si>
  <si>
    <t>国分寺市東元町3-21-42</t>
  </si>
  <si>
    <t>24</t>
  </si>
  <si>
    <t>313-419088X</t>
  </si>
  <si>
    <t>八王子市館町522　都</t>
  </si>
  <si>
    <t>需要</t>
  </si>
  <si>
    <t>25</t>
  </si>
  <si>
    <t>313-476802A</t>
  </si>
  <si>
    <t>八王子市館町1879</t>
  </si>
  <si>
    <t>他受・本設戻し</t>
  </si>
  <si>
    <t>日鉄</t>
  </si>
  <si>
    <t>26</t>
  </si>
  <si>
    <t>313-541017X</t>
  </si>
  <si>
    <t>小平市大沼町4-43</t>
  </si>
  <si>
    <t>入取替（CCB事業中）</t>
  </si>
  <si>
    <t>27</t>
  </si>
  <si>
    <t>313-541004X</t>
  </si>
  <si>
    <t>八王子市中野上町5-1</t>
  </si>
  <si>
    <t>入取替（DG）</t>
  </si>
  <si>
    <t>28</t>
  </si>
  <si>
    <t>313-541005X</t>
  </si>
  <si>
    <t>八王子市中野上町5-5</t>
  </si>
  <si>
    <t>29</t>
  </si>
  <si>
    <t>313-541007X</t>
  </si>
  <si>
    <t>八王子市中野上町4-43</t>
  </si>
  <si>
    <t>25.2</t>
  </si>
  <si>
    <t>30</t>
  </si>
  <si>
    <t>313-541008X</t>
  </si>
  <si>
    <t>八王子市中野上町4-40</t>
  </si>
  <si>
    <t>26.1</t>
  </si>
  <si>
    <t>31</t>
  </si>
  <si>
    <t>313-541011X</t>
  </si>
  <si>
    <t>八王子市中野山王3-1</t>
  </si>
  <si>
    <t>32</t>
  </si>
  <si>
    <t>313-541012X</t>
  </si>
  <si>
    <t>今津　輝</t>
  </si>
  <si>
    <t>八王子市中野山王3-18</t>
  </si>
  <si>
    <t>今津</t>
  </si>
  <si>
    <t>9/4蓮見</t>
  </si>
  <si>
    <t>33</t>
  </si>
  <si>
    <t>313-541013X</t>
  </si>
  <si>
    <t>八王子市中野山王3-20</t>
  </si>
  <si>
    <t>34</t>
  </si>
  <si>
    <t>313-541014X</t>
  </si>
  <si>
    <t>三日尻　道男</t>
  </si>
  <si>
    <t>八王子市大和田町6-12</t>
  </si>
  <si>
    <t>26.2</t>
  </si>
  <si>
    <t>313-541015X</t>
  </si>
  <si>
    <t>八王子市台町3-19</t>
  </si>
  <si>
    <t>36</t>
  </si>
  <si>
    <t>313-443054X</t>
  </si>
  <si>
    <t>東村山市青葉町2-5</t>
  </si>
  <si>
    <t>37</t>
  </si>
  <si>
    <t>313-541020F</t>
  </si>
  <si>
    <t>国分寺市東元町2-20</t>
  </si>
  <si>
    <t>301</t>
  </si>
  <si>
    <t>38</t>
  </si>
  <si>
    <t>313-186724X</t>
  </si>
  <si>
    <t>八王子市館町1097-15</t>
  </si>
  <si>
    <t>バルブかさ上げ申請</t>
  </si>
  <si>
    <t>39</t>
  </si>
  <si>
    <t>313-586717X</t>
  </si>
  <si>
    <t>八王子市大船町182</t>
  </si>
  <si>
    <t>他受（無償）</t>
  </si>
  <si>
    <t>313-343060X</t>
  </si>
  <si>
    <t>八王子市子安町2-31</t>
  </si>
  <si>
    <t>TTLに変更</t>
  </si>
  <si>
    <t>41</t>
  </si>
  <si>
    <t>313-486721B</t>
  </si>
  <si>
    <t>東村山市本町2-21</t>
  </si>
  <si>
    <t>断面図変更</t>
  </si>
  <si>
    <t>42</t>
  </si>
  <si>
    <t>313-309401X</t>
  </si>
  <si>
    <t>八王子市左入町684</t>
  </si>
  <si>
    <t>NADF</t>
  </si>
  <si>
    <t>43</t>
  </si>
  <si>
    <t>313-474719A</t>
  </si>
  <si>
    <t>日野市東平山2-14</t>
  </si>
  <si>
    <t>西平山区画整理（他受）</t>
  </si>
  <si>
    <t>9/11蓮見</t>
  </si>
  <si>
    <t>44</t>
  </si>
  <si>
    <t>313-533001X</t>
  </si>
  <si>
    <t>立川市西砂町1-70</t>
  </si>
  <si>
    <t>供A</t>
  </si>
  <si>
    <t>45</t>
  </si>
  <si>
    <t>313-531003X</t>
  </si>
  <si>
    <t>立川市富士見町5-19</t>
  </si>
  <si>
    <t>46</t>
  </si>
  <si>
    <t>313-535006X</t>
  </si>
  <si>
    <t>八王子市石川町2605</t>
  </si>
  <si>
    <t>10/17早川</t>
  </si>
  <si>
    <t>47</t>
  </si>
  <si>
    <t>313-671706A</t>
  </si>
  <si>
    <t>立川市柴崎町1-1</t>
  </si>
  <si>
    <t>他受（有償）</t>
  </si>
  <si>
    <t>48</t>
  </si>
  <si>
    <t>313-671706X</t>
  </si>
  <si>
    <t>49</t>
  </si>
  <si>
    <t>313-544002X</t>
  </si>
  <si>
    <t>八王子市中野上町2-14</t>
  </si>
  <si>
    <t>25.7</t>
  </si>
  <si>
    <t>50</t>
  </si>
  <si>
    <t>313-541042X</t>
  </si>
  <si>
    <t>八王子市大和田町4-15</t>
  </si>
  <si>
    <t>セニア</t>
  </si>
  <si>
    <t>51</t>
  </si>
  <si>
    <t>313-541041X</t>
  </si>
  <si>
    <t>八王子市散田町2-60</t>
  </si>
  <si>
    <t>52</t>
  </si>
  <si>
    <t>313-541040X</t>
  </si>
  <si>
    <t>八王子市台町3-27</t>
  </si>
  <si>
    <t>53</t>
  </si>
  <si>
    <t>313-541039X</t>
  </si>
  <si>
    <t>八王子市大和田町4-9</t>
  </si>
  <si>
    <t>共立</t>
  </si>
  <si>
    <t>54</t>
  </si>
  <si>
    <t>313-541038X</t>
  </si>
  <si>
    <t>八王子市大和田町4-12</t>
  </si>
  <si>
    <t>55</t>
  </si>
  <si>
    <t>313-541029X</t>
  </si>
  <si>
    <t>日野市新井3-1</t>
  </si>
  <si>
    <t>エリア</t>
  </si>
  <si>
    <t>56</t>
  </si>
  <si>
    <t>313-541033X</t>
  </si>
  <si>
    <t>東大和市清水5-1003</t>
  </si>
  <si>
    <t>57</t>
  </si>
  <si>
    <t>313-541037X</t>
  </si>
  <si>
    <t>小平市喜平町3-3</t>
  </si>
  <si>
    <t>58</t>
  </si>
  <si>
    <t>313-541035X</t>
  </si>
  <si>
    <t>小平市花小金井3-43</t>
  </si>
  <si>
    <t>59</t>
  </si>
  <si>
    <t>313-541034X</t>
  </si>
  <si>
    <t>小平市仲町73 ガバナ出管</t>
  </si>
  <si>
    <t>60</t>
  </si>
  <si>
    <t>313-541027X</t>
  </si>
  <si>
    <t>小平市上水南町2-15 都道</t>
  </si>
  <si>
    <t>61</t>
  </si>
  <si>
    <t>313-541024X</t>
  </si>
  <si>
    <t>62</t>
  </si>
  <si>
    <t>313-541023X</t>
  </si>
  <si>
    <t>小平市鈴木町2-729 都道</t>
  </si>
  <si>
    <t>63</t>
  </si>
  <si>
    <t>313-541022X</t>
  </si>
  <si>
    <t>64</t>
  </si>
  <si>
    <t>313-541051X</t>
  </si>
  <si>
    <t>多摩市和田1261</t>
  </si>
  <si>
    <t>65</t>
  </si>
  <si>
    <t>313-541048X</t>
  </si>
  <si>
    <t>国立市東3-16</t>
  </si>
  <si>
    <t>66</t>
  </si>
  <si>
    <t>313-541047X</t>
  </si>
  <si>
    <t>国立市北2-7</t>
  </si>
  <si>
    <t>67</t>
  </si>
  <si>
    <t>313-541049X</t>
  </si>
  <si>
    <t>立川市若葉町2-45</t>
  </si>
  <si>
    <t>68</t>
  </si>
  <si>
    <t>313-541030X</t>
  </si>
  <si>
    <t>東村山市美住町1-13</t>
  </si>
  <si>
    <t>69</t>
  </si>
  <si>
    <t>313-541031X</t>
  </si>
  <si>
    <t>東村山市富士見町1-14</t>
  </si>
  <si>
    <t>70</t>
  </si>
  <si>
    <t>313-541032X</t>
  </si>
  <si>
    <t>東村山市美住町1-4</t>
  </si>
  <si>
    <t>71</t>
  </si>
  <si>
    <t>313-541036X</t>
  </si>
  <si>
    <t>小平市喜平町3-2</t>
  </si>
  <si>
    <t>72</t>
  </si>
  <si>
    <t>313-541050X</t>
  </si>
  <si>
    <t>立川市羽衣町1-4</t>
  </si>
  <si>
    <t>73</t>
  </si>
  <si>
    <t>313-541052X</t>
  </si>
  <si>
    <t>国分寺市日吉町3-3</t>
  </si>
  <si>
    <t>74</t>
  </si>
  <si>
    <t>313-541053X</t>
  </si>
  <si>
    <t>国分寺市戸倉4-41</t>
  </si>
  <si>
    <t>75</t>
  </si>
  <si>
    <t>313-541054X</t>
  </si>
  <si>
    <t>国分寺市東戸倉2-3</t>
  </si>
  <si>
    <t>76</t>
  </si>
  <si>
    <t>313-541055X</t>
  </si>
  <si>
    <t>国分寺市富士本3-51</t>
  </si>
  <si>
    <t>77</t>
  </si>
  <si>
    <t>313-541056X</t>
  </si>
  <si>
    <t>国分寺市戸倉3-28</t>
  </si>
  <si>
    <t>78</t>
  </si>
  <si>
    <t>313-541028X</t>
  </si>
  <si>
    <t>国分寺市戸倉1-7</t>
  </si>
  <si>
    <t>79</t>
  </si>
  <si>
    <t>313-541026X</t>
  </si>
  <si>
    <t>国分寺市西恋ヶ窪1-46</t>
  </si>
  <si>
    <t>80</t>
  </si>
  <si>
    <t>313-541025X</t>
  </si>
  <si>
    <t>国分寺市戸倉2-5</t>
  </si>
  <si>
    <t>81</t>
  </si>
  <si>
    <t>313-541064X</t>
  </si>
  <si>
    <t>82</t>
  </si>
  <si>
    <t>313-541068X</t>
  </si>
  <si>
    <t>日野市落川334 ガバナ</t>
  </si>
  <si>
    <t>83</t>
  </si>
  <si>
    <t>313-541058X</t>
  </si>
  <si>
    <t>八王子市台町3-28 ガバナ</t>
  </si>
  <si>
    <t>84</t>
  </si>
  <si>
    <t>313-541061X</t>
  </si>
  <si>
    <t>山田　敏雄</t>
  </si>
  <si>
    <t>八王子市明神町2-20 国道</t>
  </si>
  <si>
    <t>85</t>
  </si>
  <si>
    <t>313-541059X</t>
  </si>
  <si>
    <t>八王子市大和田町5-2 一部国道</t>
  </si>
  <si>
    <t>86</t>
  </si>
  <si>
    <t>313-541066X</t>
  </si>
  <si>
    <t>日野市日野本町5-11</t>
  </si>
  <si>
    <t>87</t>
  </si>
  <si>
    <t>313-543001X</t>
  </si>
  <si>
    <t>小平市小川町1-759</t>
  </si>
  <si>
    <t>88</t>
  </si>
  <si>
    <t>313-541065X</t>
  </si>
  <si>
    <t>日野市日野台4-4 都道</t>
  </si>
  <si>
    <t>89</t>
  </si>
  <si>
    <t>313-541067X</t>
  </si>
  <si>
    <t>日野市日野本町4-5 都道</t>
  </si>
  <si>
    <t>90</t>
  </si>
  <si>
    <t>313-541060X</t>
  </si>
  <si>
    <t>八王子市富士見町15 ガバナ</t>
  </si>
  <si>
    <t>91</t>
  </si>
  <si>
    <t>313-543013X</t>
  </si>
  <si>
    <t>国立市東1-20</t>
  </si>
  <si>
    <t>92</t>
  </si>
  <si>
    <t>313-543023X</t>
  </si>
  <si>
    <t>河野　友則</t>
  </si>
  <si>
    <t>八王子市明神町4-9</t>
  </si>
  <si>
    <t>93</t>
  </si>
  <si>
    <t>313-543025X</t>
  </si>
  <si>
    <t>八王子市富士見町20</t>
  </si>
  <si>
    <t>94</t>
  </si>
  <si>
    <t>313-543026X</t>
  </si>
  <si>
    <t>八王子市富士見町23</t>
  </si>
  <si>
    <t>不要</t>
  </si>
  <si>
    <t>95</t>
  </si>
  <si>
    <t>313-543037X</t>
  </si>
  <si>
    <t>八王子市みつい台1-3</t>
  </si>
  <si>
    <t>96</t>
  </si>
  <si>
    <t>313-543038X</t>
  </si>
  <si>
    <t>八王子市みつい台1-27</t>
  </si>
  <si>
    <t>97</t>
  </si>
  <si>
    <t>313-543039X</t>
  </si>
  <si>
    <t>八王子市丸山町15</t>
  </si>
  <si>
    <t>98</t>
  </si>
  <si>
    <t>313-543042X</t>
  </si>
  <si>
    <t>立川市柴崎町3-13</t>
  </si>
  <si>
    <t>5/9蓮見</t>
  </si>
  <si>
    <t>99</t>
  </si>
  <si>
    <t>313-543043X</t>
  </si>
  <si>
    <t>立川市柴崎町3-17</t>
  </si>
  <si>
    <t>100</t>
  </si>
  <si>
    <t>313-543044X</t>
  </si>
  <si>
    <t>立川市柴崎町3-18</t>
  </si>
  <si>
    <t>101</t>
  </si>
  <si>
    <t>313-543045X</t>
  </si>
  <si>
    <t>立川市柴崎町3-15</t>
  </si>
  <si>
    <t>102</t>
  </si>
  <si>
    <t>313-543047X</t>
  </si>
  <si>
    <t>立川市若葉町2-19</t>
  </si>
  <si>
    <t>103</t>
  </si>
  <si>
    <t>313-543048X</t>
  </si>
  <si>
    <t>立川市若葉町2-32</t>
  </si>
  <si>
    <t>104</t>
  </si>
  <si>
    <t>313-543016X</t>
  </si>
  <si>
    <t>国立市東3-4</t>
  </si>
  <si>
    <t>1/20蓮見</t>
  </si>
  <si>
    <t>105</t>
  </si>
  <si>
    <t>313-543004X</t>
  </si>
  <si>
    <t>小平市上水本町2-10</t>
  </si>
  <si>
    <t>106</t>
  </si>
  <si>
    <t>313-543007X</t>
  </si>
  <si>
    <t>小平市花小金井7-1</t>
  </si>
  <si>
    <t>107</t>
  </si>
  <si>
    <t>313-543009X</t>
  </si>
  <si>
    <t>小平市鈴木町2-844</t>
  </si>
  <si>
    <t>108</t>
  </si>
  <si>
    <t>313-543011X</t>
  </si>
  <si>
    <t>小平市鈴木町2-865</t>
  </si>
  <si>
    <t>109</t>
  </si>
  <si>
    <t>313-543020X</t>
  </si>
  <si>
    <t>東村山市萩山町3-26</t>
  </si>
  <si>
    <t>25.4</t>
  </si>
  <si>
    <t>6/25早川</t>
  </si>
  <si>
    <t>110</t>
  </si>
  <si>
    <t>313-543003X</t>
  </si>
  <si>
    <t>小平市津田町1-3　西部繁閑</t>
  </si>
  <si>
    <t>111</t>
  </si>
  <si>
    <t>313-543006X</t>
  </si>
  <si>
    <t>小平市花小金井7-21</t>
  </si>
  <si>
    <t>112</t>
  </si>
  <si>
    <t>313-543008X</t>
  </si>
  <si>
    <t>小平市花小金井南町1-28 一部都道</t>
  </si>
  <si>
    <t>113</t>
  </si>
  <si>
    <t>313-543010X</t>
  </si>
  <si>
    <t>小平市鈴木町2-846 一部都道</t>
  </si>
  <si>
    <t>114</t>
  </si>
  <si>
    <t>313-543012X</t>
  </si>
  <si>
    <t>小平市鈴木町2-865 一部都道</t>
  </si>
  <si>
    <t>115</t>
  </si>
  <si>
    <t>313-543062X</t>
  </si>
  <si>
    <t>小平市花小金井南町3-24</t>
  </si>
  <si>
    <t>116</t>
  </si>
  <si>
    <t>313-543024X</t>
  </si>
  <si>
    <t>八王子市明神町4-23</t>
  </si>
  <si>
    <t>117</t>
  </si>
  <si>
    <t>313-543028X</t>
  </si>
  <si>
    <t>八王子市暁町1-3</t>
  </si>
  <si>
    <t>118</t>
  </si>
  <si>
    <t>313-543029X</t>
  </si>
  <si>
    <t>八王子市暁町1-5</t>
  </si>
  <si>
    <t>119</t>
  </si>
  <si>
    <t>313-543030X</t>
  </si>
  <si>
    <t>八王子市大和田町5-6 一部国道</t>
  </si>
  <si>
    <t>25.3</t>
  </si>
  <si>
    <t>120</t>
  </si>
  <si>
    <t>313-543033X</t>
  </si>
  <si>
    <t>八王子市富士見町40</t>
  </si>
  <si>
    <t>121</t>
  </si>
  <si>
    <t>313-543036X</t>
  </si>
  <si>
    <t>八王子市中野山王2-32</t>
  </si>
  <si>
    <t>122</t>
  </si>
  <si>
    <t>313-543021X</t>
  </si>
  <si>
    <t>東村山市萩山町3-6</t>
  </si>
  <si>
    <t>5/29蓮見</t>
  </si>
  <si>
    <t>123</t>
  </si>
  <si>
    <t>313-476802C</t>
  </si>
  <si>
    <t>仮設管撤去</t>
  </si>
  <si>
    <t>124</t>
  </si>
  <si>
    <t>313-543031X</t>
  </si>
  <si>
    <t>八王子市大和田町5-23</t>
  </si>
  <si>
    <t>125</t>
  </si>
  <si>
    <t>313-543014X</t>
  </si>
  <si>
    <t>国立市東1-1</t>
  </si>
  <si>
    <t>126</t>
  </si>
  <si>
    <t>313-543015X</t>
  </si>
  <si>
    <t>国立市東3-21</t>
  </si>
  <si>
    <t>127</t>
  </si>
  <si>
    <t>313-543022X</t>
  </si>
  <si>
    <t>東大和市向原1-1881</t>
  </si>
  <si>
    <t>128</t>
  </si>
  <si>
    <t>313-543040X</t>
  </si>
  <si>
    <t>立川市錦町5-14　西部繁閑</t>
  </si>
  <si>
    <t>129</t>
  </si>
  <si>
    <t>313-543041X</t>
  </si>
  <si>
    <t>立川市錦町5-2</t>
  </si>
  <si>
    <t>130</t>
  </si>
  <si>
    <t>313-543046X</t>
  </si>
  <si>
    <t>立川市若葉町2-6　西部繁閑</t>
  </si>
  <si>
    <t>131</t>
  </si>
  <si>
    <t>313-543017X</t>
  </si>
  <si>
    <t>東村山市美住町1-24</t>
  </si>
  <si>
    <t>132</t>
  </si>
  <si>
    <t>313-543018X</t>
  </si>
  <si>
    <t>東村山市美住町1-22</t>
  </si>
  <si>
    <t>133</t>
  </si>
  <si>
    <t>313-541057X</t>
  </si>
  <si>
    <t>八王子市上野町38</t>
  </si>
  <si>
    <t>134</t>
  </si>
  <si>
    <t>313-541091X</t>
  </si>
  <si>
    <t>小平市小川町1-1071 ガバナ出管</t>
  </si>
  <si>
    <t>135</t>
  </si>
  <si>
    <t>313-519005X</t>
  </si>
  <si>
    <t>八王子市西寺方町502-8</t>
  </si>
  <si>
    <t>1/6蓮見</t>
  </si>
  <si>
    <t>136</t>
  </si>
  <si>
    <t>313-543077X</t>
  </si>
  <si>
    <t>小平市津田町3-38</t>
  </si>
  <si>
    <t>137</t>
  </si>
  <si>
    <t>313-543078X</t>
  </si>
  <si>
    <t>小平市学園東町29</t>
  </si>
  <si>
    <t>138</t>
  </si>
  <si>
    <t>313-543079X</t>
  </si>
  <si>
    <t>小平市花小金井南町2-18</t>
  </si>
  <si>
    <t>139</t>
  </si>
  <si>
    <t>313-543080X</t>
  </si>
  <si>
    <t>小平市美園町2-2</t>
  </si>
  <si>
    <t>中止</t>
  </si>
  <si>
    <t>140</t>
  </si>
  <si>
    <t>313-543081X</t>
  </si>
  <si>
    <t>小平市美園町3-31</t>
  </si>
  <si>
    <t>141</t>
  </si>
  <si>
    <t>313-543082X</t>
  </si>
  <si>
    <t>小平市学園東町2-7</t>
  </si>
  <si>
    <t>142</t>
  </si>
  <si>
    <t>313-543083X</t>
  </si>
  <si>
    <t>小平市学園東町2-8</t>
  </si>
  <si>
    <t>143</t>
  </si>
  <si>
    <t>313-543084X</t>
  </si>
  <si>
    <t>小平市上水南町2-13</t>
  </si>
  <si>
    <t>144</t>
  </si>
  <si>
    <t>313-543085X</t>
  </si>
  <si>
    <t>小平市学園西町2-7</t>
  </si>
  <si>
    <t>145</t>
  </si>
  <si>
    <t>313-543086X</t>
  </si>
  <si>
    <t>小平市学園東町2-10</t>
  </si>
  <si>
    <t>146</t>
  </si>
  <si>
    <t>313-543087X</t>
  </si>
  <si>
    <t>小平市学園西町2-3</t>
  </si>
  <si>
    <t>147</t>
  </si>
  <si>
    <t>313-543088X</t>
  </si>
  <si>
    <t>小平市小川町1-983</t>
  </si>
  <si>
    <t>148</t>
  </si>
  <si>
    <t>313-541093X</t>
  </si>
  <si>
    <t>八王子市散田町3-25 ガバナ出管</t>
  </si>
  <si>
    <t>149</t>
  </si>
  <si>
    <t>313-541092X</t>
  </si>
  <si>
    <t>小平市花小金井南町3-43 ガバナ出管</t>
  </si>
  <si>
    <t>150</t>
  </si>
  <si>
    <t>313-541063X</t>
  </si>
  <si>
    <t>多摩市一ノ宮3-9 ガバナ出管</t>
  </si>
  <si>
    <t>151</t>
  </si>
  <si>
    <t>313-543005X</t>
  </si>
  <si>
    <t>小平市学園東町3-6</t>
  </si>
  <si>
    <t>152</t>
  </si>
  <si>
    <t>313-541094X</t>
  </si>
  <si>
    <t>八王子市大和田町4-1 ガバナ</t>
  </si>
  <si>
    <t>153</t>
  </si>
  <si>
    <t>八王子市犬目町909</t>
  </si>
  <si>
    <t>水路下越し可否検討</t>
  </si>
  <si>
    <t>取消</t>
  </si>
  <si>
    <t>154</t>
  </si>
  <si>
    <t>313-519019X</t>
  </si>
  <si>
    <t>八王子市元八王子町2-1003</t>
  </si>
  <si>
    <t>155</t>
  </si>
  <si>
    <t>313-519013X</t>
  </si>
  <si>
    <t>八王子市宇津木町798</t>
  </si>
  <si>
    <t>国道申請図作成</t>
  </si>
  <si>
    <t>2/5蓮見</t>
  </si>
  <si>
    <t>156</t>
  </si>
  <si>
    <t>313-512006X</t>
  </si>
  <si>
    <t>東村山市恩多町4-17</t>
  </si>
  <si>
    <t>157</t>
  </si>
  <si>
    <t>313-586720X</t>
  </si>
  <si>
    <t>八王子市犬目町480</t>
  </si>
  <si>
    <t>158</t>
  </si>
  <si>
    <t>313-471715A</t>
  </si>
  <si>
    <t>東大和市向原4-7</t>
  </si>
  <si>
    <t>一次切断カップ箇所の復元</t>
  </si>
  <si>
    <t>159</t>
  </si>
  <si>
    <t>313-516039X</t>
  </si>
  <si>
    <t>東村山市秋津町4-12</t>
  </si>
  <si>
    <t>160</t>
  </si>
  <si>
    <t>3/3蓮見</t>
  </si>
  <si>
    <t>161</t>
  </si>
  <si>
    <t>162</t>
  </si>
  <si>
    <t>313-386726B</t>
  </si>
  <si>
    <t>工区分け</t>
  </si>
  <si>
    <t>163</t>
  </si>
  <si>
    <t>313-386726C</t>
  </si>
  <si>
    <t>国分寺市東恋ヶ窪1-217</t>
  </si>
  <si>
    <t>164</t>
  </si>
  <si>
    <t>313-386729B</t>
  </si>
  <si>
    <t>日野市日野1077</t>
  </si>
  <si>
    <t>範囲追加</t>
  </si>
  <si>
    <t>165</t>
  </si>
  <si>
    <t>313-512002X</t>
  </si>
  <si>
    <t>八王子市滝山町1-885</t>
  </si>
  <si>
    <t>3/11蓮見</t>
  </si>
  <si>
    <t>166</t>
  </si>
  <si>
    <t>313-高中圧検討</t>
  </si>
  <si>
    <t>立川市緑町3256</t>
  </si>
  <si>
    <t>高中圧検討</t>
  </si>
  <si>
    <t>IB</t>
  </si>
  <si>
    <t>167</t>
  </si>
  <si>
    <t>切削オールカバー</t>
  </si>
  <si>
    <t>168</t>
  </si>
  <si>
    <t>313-486716B</t>
  </si>
  <si>
    <t>東大和市芋窪6-1061</t>
  </si>
  <si>
    <t>169</t>
  </si>
  <si>
    <t>313-242094Ｘ</t>
  </si>
  <si>
    <t>東大和市向原1-16</t>
  </si>
  <si>
    <t>市道竣工図作成</t>
  </si>
  <si>
    <t>170</t>
  </si>
  <si>
    <t>313-586723X</t>
  </si>
  <si>
    <t>多摩市南野3-15～鶴巻5-40</t>
  </si>
  <si>
    <t>171</t>
  </si>
  <si>
    <t>313-Ｘ</t>
  </si>
  <si>
    <t>府中市緑町1-27-1</t>
  </si>
  <si>
    <t>府中市</t>
  </si>
  <si>
    <t>北南建竣工調書作成</t>
  </si>
  <si>
    <t>2/20蓮見</t>
  </si>
  <si>
    <t>25.5</t>
  </si>
  <si>
    <t>172</t>
  </si>
  <si>
    <t>立川市柴崎町2-15-19</t>
  </si>
  <si>
    <t>北北建竣工調書作成</t>
  </si>
  <si>
    <t>173</t>
  </si>
  <si>
    <t>高畑　陽治</t>
  </si>
  <si>
    <t>南西建管内</t>
  </si>
  <si>
    <t>南西建</t>
  </si>
  <si>
    <t>年間竣工調書作成</t>
  </si>
  <si>
    <t>高畑</t>
  </si>
  <si>
    <t>174</t>
  </si>
  <si>
    <t>313-316161Ｘ</t>
  </si>
  <si>
    <t>立川市西砂町1-31</t>
  </si>
  <si>
    <t>175</t>
  </si>
  <si>
    <t>176</t>
  </si>
  <si>
    <t>313-316556Ｘ</t>
  </si>
  <si>
    <t>立川市幸町5-60</t>
  </si>
  <si>
    <t>2/21蓮見</t>
  </si>
  <si>
    <t>177</t>
  </si>
  <si>
    <t>313-586723A</t>
  </si>
  <si>
    <t>多摩市南野3-17</t>
  </si>
  <si>
    <t>178</t>
  </si>
  <si>
    <t>313-416173Ｘ</t>
  </si>
  <si>
    <t>東村山市多摩湖町1-21</t>
  </si>
  <si>
    <t>179</t>
  </si>
  <si>
    <t>313-416544Ｘ</t>
  </si>
  <si>
    <t>東大和市上北台3-395</t>
  </si>
  <si>
    <t>180</t>
  </si>
  <si>
    <t>313-412055Ｘ</t>
  </si>
  <si>
    <t>東村山市富士見町3-10</t>
  </si>
  <si>
    <t>181</t>
  </si>
  <si>
    <t>313-342025Ｘ</t>
  </si>
  <si>
    <t>東村山市富士見町4-16</t>
  </si>
  <si>
    <t>182</t>
  </si>
  <si>
    <t>313-086709Ｘ</t>
  </si>
  <si>
    <t>東大和市桜が丘2-142</t>
  </si>
  <si>
    <t>183</t>
  </si>
  <si>
    <t>313-242016M</t>
  </si>
  <si>
    <t>国分寺市新町2-10</t>
  </si>
  <si>
    <t>184</t>
  </si>
  <si>
    <t>多摩市和田281</t>
  </si>
  <si>
    <t>切回し施工可否</t>
  </si>
  <si>
    <t>185</t>
  </si>
  <si>
    <t>313-416401A</t>
  </si>
  <si>
    <t>国分寺市泉町3-28</t>
  </si>
  <si>
    <t>186</t>
  </si>
  <si>
    <t>313-575701X</t>
  </si>
  <si>
    <t>多摩市諏訪4-1</t>
  </si>
  <si>
    <t>187</t>
  </si>
  <si>
    <t>313-416401Ｘ</t>
  </si>
  <si>
    <t>188</t>
  </si>
  <si>
    <t>313-416575Ｘ</t>
  </si>
  <si>
    <t>国分寺市富士本3-21</t>
  </si>
  <si>
    <t>189</t>
  </si>
  <si>
    <t>313-042035Ｘ</t>
  </si>
  <si>
    <t>国分寺市西町2-30</t>
  </si>
  <si>
    <t>190</t>
  </si>
  <si>
    <t>313-471711Ｘ</t>
  </si>
  <si>
    <t>東村山市富士見町3-2</t>
  </si>
  <si>
    <t>191</t>
  </si>
  <si>
    <t>313-242011M</t>
  </si>
  <si>
    <t>国分寺市高木町1-24</t>
  </si>
  <si>
    <t>192</t>
  </si>
  <si>
    <t>313-242111M</t>
  </si>
  <si>
    <t>国分寺市高木町2-18</t>
  </si>
  <si>
    <t>193</t>
  </si>
  <si>
    <t>313-442104Ｘ</t>
  </si>
  <si>
    <t>八王子市散田町3-22</t>
  </si>
  <si>
    <t>194</t>
  </si>
  <si>
    <t>313-442081Ｘ</t>
  </si>
  <si>
    <t>八王子市富士見町16</t>
  </si>
  <si>
    <t>195</t>
  </si>
  <si>
    <t>313-419164Ｘ</t>
  </si>
  <si>
    <t>八王子市長沼町696</t>
  </si>
  <si>
    <t>196</t>
  </si>
  <si>
    <t>313-419106Ｘ</t>
  </si>
  <si>
    <t>八王子市楢原町471</t>
  </si>
  <si>
    <t>都道竣工図作成</t>
  </si>
  <si>
    <t>197</t>
  </si>
  <si>
    <t>313-516081X</t>
  </si>
  <si>
    <t>八王子市石川町3238</t>
  </si>
  <si>
    <t>198</t>
  </si>
  <si>
    <t>313-419084Ｘ</t>
  </si>
  <si>
    <t>国立市東4-26</t>
  </si>
  <si>
    <t>199</t>
  </si>
  <si>
    <t>313-416538Ｘ</t>
  </si>
  <si>
    <t>国立市谷保4323</t>
  </si>
  <si>
    <t>200</t>
  </si>
  <si>
    <t>313-416542Ｘ</t>
  </si>
  <si>
    <t>東村山市青葉町1-20</t>
  </si>
  <si>
    <t>201</t>
  </si>
  <si>
    <t>313-316043Ｘ</t>
  </si>
  <si>
    <t>小平市花小金井3-4</t>
  </si>
  <si>
    <t>202</t>
  </si>
  <si>
    <t>313-416481Ｘ</t>
  </si>
  <si>
    <t>小平市小川町1-3020</t>
  </si>
  <si>
    <t>203</t>
  </si>
  <si>
    <t>313-416487Ｘ</t>
  </si>
  <si>
    <t>小平市花小金井6-44</t>
  </si>
  <si>
    <t>204</t>
  </si>
  <si>
    <t>313-419158Ｘ</t>
  </si>
  <si>
    <t>立川市柴崎町5-7</t>
  </si>
  <si>
    <t>205</t>
  </si>
  <si>
    <t>313-419122Ｘ</t>
  </si>
  <si>
    <t>八王子市石川町3009</t>
  </si>
  <si>
    <t>206</t>
  </si>
  <si>
    <t>313-541074F</t>
  </si>
  <si>
    <t>FLEX</t>
  </si>
  <si>
    <t>207</t>
  </si>
  <si>
    <t>313-412068Ｘ</t>
  </si>
  <si>
    <t>国分寺市東戸倉1-25</t>
  </si>
  <si>
    <t>208</t>
  </si>
  <si>
    <t>313-541075F</t>
  </si>
  <si>
    <t>有賀　真之介</t>
  </si>
  <si>
    <t>日野市落川846</t>
  </si>
  <si>
    <t>209</t>
  </si>
  <si>
    <t>313-419037Ｘ</t>
  </si>
  <si>
    <t>国分寺市西元町3-6</t>
  </si>
  <si>
    <t>210</t>
  </si>
  <si>
    <t>313-541076F</t>
  </si>
  <si>
    <t>廣瀬　達</t>
  </si>
  <si>
    <t>日野市日野本町5-28</t>
  </si>
  <si>
    <t>211</t>
  </si>
  <si>
    <t>313-419071Ｘ</t>
  </si>
  <si>
    <t>国分寺市日吉町4-7</t>
  </si>
  <si>
    <t>212</t>
  </si>
  <si>
    <t>313-541077F</t>
  </si>
  <si>
    <t>八王子市富士見町32</t>
  </si>
  <si>
    <t>213</t>
  </si>
  <si>
    <t>313-419071A</t>
  </si>
  <si>
    <t>214</t>
  </si>
  <si>
    <t>313-541078F</t>
  </si>
  <si>
    <t>立川市栄町4-7</t>
  </si>
  <si>
    <t>215</t>
  </si>
  <si>
    <t>313-186711Ｘ</t>
  </si>
  <si>
    <t>国分寺市北町1</t>
  </si>
  <si>
    <t>216</t>
  </si>
  <si>
    <t>313-541079F</t>
  </si>
  <si>
    <t>国立市西2-26</t>
  </si>
  <si>
    <t>217</t>
  </si>
  <si>
    <t>313-416421Ｘ</t>
  </si>
  <si>
    <t>国立市谷保6084</t>
  </si>
  <si>
    <t>218</t>
  </si>
  <si>
    <t>313-541080F</t>
  </si>
  <si>
    <t>小平市鈴木町2-729</t>
  </si>
  <si>
    <t>219</t>
  </si>
  <si>
    <t>313-412058Ｘ</t>
  </si>
  <si>
    <t>国立市富士見台1-23</t>
  </si>
  <si>
    <t>220</t>
  </si>
  <si>
    <t>313-541081F</t>
  </si>
  <si>
    <t>国立市西3-3</t>
  </si>
  <si>
    <t>221</t>
  </si>
  <si>
    <t>313-419057Ａ</t>
  </si>
  <si>
    <t>国立市谷保7063</t>
  </si>
  <si>
    <t>222</t>
  </si>
  <si>
    <t>313-541085F</t>
  </si>
  <si>
    <t>東村山市多摩湖町4-5</t>
  </si>
  <si>
    <t>223</t>
  </si>
  <si>
    <t>313-412048Ｘ</t>
  </si>
  <si>
    <t>国立市西1-4</t>
  </si>
  <si>
    <t>224</t>
  </si>
  <si>
    <t>313-541086F</t>
  </si>
  <si>
    <t>東村山市廻田町3-6</t>
  </si>
  <si>
    <t>225</t>
  </si>
  <si>
    <t>313-442014Ｘ</t>
  </si>
  <si>
    <t>小平市花小金井南町2-19</t>
  </si>
  <si>
    <t>226</t>
  </si>
  <si>
    <t>313-541087F</t>
  </si>
  <si>
    <t>東村山市萩山町1-36</t>
  </si>
  <si>
    <t>227</t>
  </si>
  <si>
    <t>313-411024Ｘ</t>
  </si>
  <si>
    <t>日野市東豊田2-28</t>
  </si>
  <si>
    <t>5/7蓮見</t>
  </si>
  <si>
    <t>228</t>
  </si>
  <si>
    <t>313-541088F</t>
  </si>
  <si>
    <t>東村山市萩山町5-5</t>
  </si>
  <si>
    <t>229</t>
  </si>
  <si>
    <t>313-412026Ｘ</t>
  </si>
  <si>
    <t>日野市旭が丘3-6</t>
  </si>
  <si>
    <t>230</t>
  </si>
  <si>
    <t>313-541089F</t>
  </si>
  <si>
    <t>東村山市富士見町3-8</t>
  </si>
  <si>
    <t>231</t>
  </si>
  <si>
    <t>313-412020Ｘ</t>
  </si>
  <si>
    <t>多摩市諏訪1-7</t>
  </si>
  <si>
    <t>232</t>
  </si>
  <si>
    <t>313-541090F</t>
  </si>
  <si>
    <t>東村山市廻田町2-8</t>
  </si>
  <si>
    <t>233</t>
  </si>
  <si>
    <t>313-416591Ｘ</t>
  </si>
  <si>
    <t>日野市旭が丘5-14</t>
  </si>
  <si>
    <t>234</t>
  </si>
  <si>
    <t>313-342033M</t>
  </si>
  <si>
    <t>日野市東平山1-7</t>
  </si>
  <si>
    <t>235</t>
  </si>
  <si>
    <t>313-342032M</t>
  </si>
  <si>
    <t>日野市西平山1-27</t>
  </si>
  <si>
    <t>236</t>
  </si>
  <si>
    <t>313-316520Ｘ</t>
  </si>
  <si>
    <t>東村山市野口町4-46</t>
  </si>
  <si>
    <t>237</t>
  </si>
  <si>
    <t>313-242033M</t>
  </si>
  <si>
    <t>立川市幸町1-1</t>
  </si>
  <si>
    <t>238</t>
  </si>
  <si>
    <t>313-416029Ｘ</t>
  </si>
  <si>
    <t>小平市上水新町2-16</t>
  </si>
  <si>
    <t>5/14蓮見</t>
  </si>
  <si>
    <t>239</t>
  </si>
  <si>
    <t>小平市花小金井4-16</t>
  </si>
  <si>
    <t>240</t>
  </si>
  <si>
    <t>313-419139Ｘ</t>
  </si>
  <si>
    <t>東村山市久米川町4-35</t>
  </si>
  <si>
    <t>5/12蓮見</t>
  </si>
  <si>
    <t>241</t>
  </si>
  <si>
    <t>313-416587Ｘ</t>
  </si>
  <si>
    <t>国立市青柳2-26</t>
  </si>
  <si>
    <t>242</t>
  </si>
  <si>
    <t>243</t>
  </si>
  <si>
    <t>313-411035Ｘ</t>
  </si>
  <si>
    <t>立川市富士見町4-1</t>
  </si>
  <si>
    <t>5/15蓮見</t>
  </si>
  <si>
    <t>244</t>
  </si>
  <si>
    <t>313-512014X</t>
  </si>
  <si>
    <t>八王子市下恩方町492</t>
  </si>
  <si>
    <t>245</t>
  </si>
  <si>
    <t>313-342035I</t>
  </si>
  <si>
    <t>立川市富士見町4-6</t>
  </si>
  <si>
    <t>246</t>
  </si>
  <si>
    <t>313-519066X</t>
  </si>
  <si>
    <t>国立市谷保5233</t>
  </si>
  <si>
    <t>4/7蓮見</t>
  </si>
  <si>
    <t>247</t>
  </si>
  <si>
    <t>248</t>
  </si>
  <si>
    <t>313-519066A</t>
  </si>
  <si>
    <t>国立市谷保7151</t>
  </si>
  <si>
    <t>249</t>
  </si>
  <si>
    <t>313-416492Ｘ</t>
  </si>
  <si>
    <t>八王子市大塚840</t>
  </si>
  <si>
    <t>250</t>
  </si>
  <si>
    <t>313-519066B</t>
  </si>
  <si>
    <t>国立市谷保5039</t>
  </si>
  <si>
    <t>251</t>
  </si>
  <si>
    <t>313-416453Ｘ</t>
  </si>
  <si>
    <t>八王子市川口町1599</t>
  </si>
  <si>
    <t>252</t>
  </si>
  <si>
    <t>313-686724X</t>
  </si>
  <si>
    <t>八王子市楢原町669</t>
  </si>
  <si>
    <t>4/8蓮見</t>
  </si>
  <si>
    <t>253</t>
  </si>
  <si>
    <t>313-319211Ｘ</t>
  </si>
  <si>
    <t>八王子市散田町5-12</t>
  </si>
  <si>
    <t>254</t>
  </si>
  <si>
    <t>313-343059Ｘ</t>
  </si>
  <si>
    <t>八王子市散田町4-35</t>
  </si>
  <si>
    <t>255</t>
  </si>
  <si>
    <t>313-519068X</t>
  </si>
  <si>
    <t>小平市天神町3-7</t>
  </si>
  <si>
    <t>4/10蓮見</t>
  </si>
  <si>
    <t>256</t>
  </si>
  <si>
    <t>313-412053Ｘ</t>
  </si>
  <si>
    <t>八王子市明神町2-23</t>
  </si>
  <si>
    <t>257</t>
  </si>
  <si>
    <t>313-316446Ｘ</t>
  </si>
  <si>
    <t>日野市栄町2-24</t>
  </si>
  <si>
    <t>258</t>
  </si>
  <si>
    <t>313-486723X</t>
  </si>
  <si>
    <t>多摩市鶴牧6-5</t>
  </si>
  <si>
    <t>259</t>
  </si>
  <si>
    <t>313-316490Ｘ</t>
  </si>
  <si>
    <t>日野市西平山1-6</t>
  </si>
  <si>
    <t>260</t>
  </si>
  <si>
    <t>313-416494Ｘ</t>
  </si>
  <si>
    <t>日野市多摩平6-10</t>
  </si>
  <si>
    <t>261</t>
  </si>
  <si>
    <t>313-319187A</t>
  </si>
  <si>
    <t>八王子市大谷町390-1</t>
  </si>
  <si>
    <t>262</t>
  </si>
  <si>
    <t>313-316431Ｘ</t>
  </si>
  <si>
    <t>東村山市秋津町2-11</t>
  </si>
  <si>
    <t>263</t>
  </si>
  <si>
    <t>313-416001Ｘ</t>
  </si>
  <si>
    <t>東村山市恩多町3-30</t>
  </si>
  <si>
    <t>264</t>
  </si>
  <si>
    <t>313-116145Ｘ</t>
  </si>
  <si>
    <t>東村山市野口町3-38</t>
  </si>
  <si>
    <t>265</t>
  </si>
  <si>
    <t>313-216140Ｘ</t>
  </si>
  <si>
    <t>東村山市野口町3-7</t>
  </si>
  <si>
    <t>266</t>
  </si>
  <si>
    <t>313-216042Ｘ</t>
  </si>
  <si>
    <t>東村山市恩多町3-31</t>
  </si>
  <si>
    <t>267</t>
  </si>
  <si>
    <t>313-411036X</t>
  </si>
  <si>
    <t>国分寺市並木町1-1</t>
  </si>
  <si>
    <t>申請用変更</t>
  </si>
  <si>
    <t>12/31/2026</t>
  </si>
  <si>
    <t>268</t>
  </si>
  <si>
    <t>313-216227Ｘ</t>
  </si>
  <si>
    <t>東村山市廻田町1-25</t>
  </si>
  <si>
    <t>269</t>
  </si>
  <si>
    <t>313-416520Ｘ</t>
  </si>
  <si>
    <t>東大和市清水3-891</t>
  </si>
  <si>
    <t>270</t>
  </si>
  <si>
    <t>313-416477Ｘ</t>
  </si>
  <si>
    <t>東大和市奈良橋2-373</t>
  </si>
  <si>
    <t>271</t>
  </si>
  <si>
    <t>313-216098Ｘ</t>
  </si>
  <si>
    <t>東大和市清水6-1142</t>
  </si>
  <si>
    <t>272</t>
  </si>
  <si>
    <t>313-586719Ｘ</t>
  </si>
  <si>
    <t>小平市花小金井5-47</t>
  </si>
  <si>
    <t>273</t>
  </si>
  <si>
    <t>313-316503Ｘ</t>
  </si>
  <si>
    <t>東村山市恩多町2-42</t>
  </si>
  <si>
    <t>274</t>
  </si>
  <si>
    <t>313-519070X</t>
  </si>
  <si>
    <t>日野市日野2877</t>
  </si>
  <si>
    <t>275</t>
  </si>
  <si>
    <t>313-419151Ｘ</t>
  </si>
  <si>
    <t>八王子市堀之内603</t>
  </si>
  <si>
    <t>276</t>
  </si>
  <si>
    <t>313-519020Ｘ</t>
  </si>
  <si>
    <t>八王子市絹ヶ丘1-44</t>
  </si>
  <si>
    <t>277</t>
  </si>
  <si>
    <t>313-471717Ｘ</t>
  </si>
  <si>
    <t>小平市仲町176</t>
  </si>
  <si>
    <t>278</t>
  </si>
  <si>
    <t>313-416495Ｘ</t>
  </si>
  <si>
    <t>立川市西砂町3-26</t>
  </si>
  <si>
    <t>5/22蓮見</t>
  </si>
  <si>
    <t>279</t>
  </si>
  <si>
    <t>313-443052Ｘ</t>
  </si>
  <si>
    <t>立川市羽衣町2-59</t>
  </si>
  <si>
    <t>280</t>
  </si>
  <si>
    <t>313-519080X</t>
  </si>
  <si>
    <t>国立市谷保711</t>
  </si>
  <si>
    <t>281</t>
  </si>
  <si>
    <t>282</t>
  </si>
  <si>
    <t>313-516094X</t>
  </si>
  <si>
    <t>283</t>
  </si>
  <si>
    <t>313-416505Ｘ</t>
  </si>
  <si>
    <t>立川市一番町4-20</t>
  </si>
  <si>
    <t>284</t>
  </si>
  <si>
    <t>313-416570Ｘ</t>
  </si>
  <si>
    <t>八王子市下恩方町1543</t>
  </si>
  <si>
    <t>285</t>
  </si>
  <si>
    <t>313-343058Ｘ</t>
  </si>
  <si>
    <t>286</t>
  </si>
  <si>
    <t>313-416534Ｘ</t>
  </si>
  <si>
    <t>八王子市犬目町95</t>
  </si>
  <si>
    <t>287</t>
  </si>
  <si>
    <t>313-442082M</t>
  </si>
  <si>
    <t>八王子市大和田町5-24</t>
  </si>
  <si>
    <t>288</t>
  </si>
  <si>
    <t>313-416473Ｘ</t>
  </si>
  <si>
    <t>289</t>
  </si>
  <si>
    <t>290</t>
  </si>
  <si>
    <t>291</t>
  </si>
  <si>
    <t>313-516023Ｘ</t>
  </si>
  <si>
    <t>小平市大沼町1-19</t>
  </si>
  <si>
    <t>292</t>
  </si>
  <si>
    <t>313-516096X</t>
  </si>
  <si>
    <t>小平市大沼町4-26</t>
  </si>
  <si>
    <t>293</t>
  </si>
  <si>
    <t>313-412069Ｘ</t>
  </si>
  <si>
    <t>日野市三沢4-1</t>
  </si>
  <si>
    <t>294</t>
  </si>
  <si>
    <t>313-519082X</t>
  </si>
  <si>
    <t>国立市富士見台1-44</t>
  </si>
  <si>
    <t>295</t>
  </si>
  <si>
    <t>313-442127Ｘ</t>
  </si>
  <si>
    <t>国分寺市西恋ヶ窪3-19</t>
  </si>
  <si>
    <t>296</t>
  </si>
  <si>
    <t>313-519077X</t>
  </si>
  <si>
    <t>八王子市川口町1580</t>
  </si>
  <si>
    <t>297</t>
  </si>
  <si>
    <t>313-516004Ｘ</t>
  </si>
  <si>
    <t>府中市朝日町3-4</t>
  </si>
  <si>
    <t>298</t>
  </si>
  <si>
    <t>313-416483Ｘ</t>
  </si>
  <si>
    <t>八王子市館町221</t>
  </si>
  <si>
    <t>299</t>
  </si>
  <si>
    <t>313-442080Ｘ</t>
  </si>
  <si>
    <t>八王子市暁町1-2</t>
  </si>
  <si>
    <t>300</t>
  </si>
  <si>
    <t>313-442027M</t>
  </si>
  <si>
    <t>日野市程久保8-25</t>
  </si>
  <si>
    <t>313-571716X</t>
  </si>
  <si>
    <t>小平市小川町1-2554</t>
  </si>
  <si>
    <t>302</t>
  </si>
  <si>
    <t>313-442029M</t>
  </si>
  <si>
    <t>八王子市子安町2-6</t>
  </si>
  <si>
    <t>303</t>
  </si>
  <si>
    <t>313-419196Ｘ</t>
  </si>
  <si>
    <t>八王子市絹ヶ丘2-2</t>
  </si>
  <si>
    <t>304</t>
  </si>
  <si>
    <t>313-412035X</t>
  </si>
  <si>
    <t>八王子市石川町1753</t>
  </si>
  <si>
    <t>復旧申請</t>
  </si>
  <si>
    <t>4/25蓮見</t>
  </si>
  <si>
    <t>305</t>
  </si>
  <si>
    <t>313-419086Ｘ</t>
  </si>
  <si>
    <t>八王子市長沼町484</t>
  </si>
  <si>
    <t>306</t>
  </si>
  <si>
    <t>307</t>
  </si>
  <si>
    <t>313-509401X</t>
  </si>
  <si>
    <t>多摩市諏訪2-5</t>
  </si>
  <si>
    <t>ターミナルボックス追加</t>
  </si>
  <si>
    <t>308</t>
  </si>
  <si>
    <t>313-419147Ｘ</t>
  </si>
  <si>
    <t>日野市日野本町1-6</t>
  </si>
  <si>
    <t>309</t>
  </si>
  <si>
    <t>313-516102X</t>
  </si>
  <si>
    <t>東村山市秋津町2-12</t>
  </si>
  <si>
    <t>310</t>
  </si>
  <si>
    <t>313-242073F</t>
  </si>
  <si>
    <t>八王子市散田町2-8</t>
  </si>
  <si>
    <t>311</t>
  </si>
  <si>
    <t>313-442078M</t>
  </si>
  <si>
    <t>八王子市暁町2-6</t>
  </si>
  <si>
    <t>312</t>
  </si>
  <si>
    <t>313-412062Ｘ</t>
  </si>
  <si>
    <t>東村山市久米川町4-20</t>
  </si>
  <si>
    <t>313</t>
  </si>
  <si>
    <t>313-419154Ｘ</t>
  </si>
  <si>
    <t>立川市一番町3-13</t>
  </si>
  <si>
    <t>314</t>
  </si>
  <si>
    <t>313-516111X</t>
  </si>
  <si>
    <t>日野市平山5-15</t>
  </si>
  <si>
    <t>315</t>
  </si>
  <si>
    <t>313-419166Ｘ</t>
  </si>
  <si>
    <t>東村山市諏訪町1-36</t>
  </si>
  <si>
    <t>316</t>
  </si>
  <si>
    <t>313-511006X</t>
  </si>
  <si>
    <t>立川市砂川町4-30-3</t>
  </si>
  <si>
    <t>317</t>
  </si>
  <si>
    <t>313-412061Ｘ</t>
  </si>
  <si>
    <t>東村山市諏訪町1-5</t>
  </si>
  <si>
    <t>318</t>
  </si>
  <si>
    <t>313-416456Ｘ</t>
  </si>
  <si>
    <t>小平市大沼町6-8</t>
  </si>
  <si>
    <t>319</t>
  </si>
  <si>
    <t>313-416425Ｘ</t>
  </si>
  <si>
    <t>小平市鈴木町1-279</t>
  </si>
  <si>
    <t>320</t>
  </si>
  <si>
    <t>小平市上水本町1</t>
  </si>
  <si>
    <t>321</t>
  </si>
  <si>
    <t>313-516104X</t>
  </si>
  <si>
    <t>八王子市楢原町519</t>
  </si>
  <si>
    <t>322</t>
  </si>
  <si>
    <t>313-416478Ｘ</t>
  </si>
  <si>
    <t>小平市鈴木町1-151</t>
  </si>
  <si>
    <t>323</t>
  </si>
  <si>
    <t>313-X</t>
  </si>
  <si>
    <t>八王子市北野町</t>
  </si>
  <si>
    <t>CAD図作成</t>
  </si>
  <si>
    <t>324</t>
  </si>
  <si>
    <t>313-543089X</t>
  </si>
  <si>
    <t>国分寺市光町1-37</t>
  </si>
  <si>
    <t>325</t>
  </si>
  <si>
    <t>313-589738Ｘ</t>
  </si>
  <si>
    <t>八王子市久保山町2-8</t>
  </si>
  <si>
    <t>TB高さ調整2箇所申請図作成</t>
  </si>
  <si>
    <t>50001968</t>
  </si>
  <si>
    <t>326</t>
  </si>
  <si>
    <t>313-519086X</t>
  </si>
  <si>
    <t>八王子市諏訪町22-7 田中</t>
  </si>
  <si>
    <t>327</t>
  </si>
  <si>
    <t>313-596253Ｘ</t>
  </si>
  <si>
    <t>立川市若葉町1-30</t>
  </si>
  <si>
    <t>市道申請図</t>
  </si>
  <si>
    <t>4/18蓮見</t>
  </si>
  <si>
    <t>50003558</t>
  </si>
  <si>
    <t>328</t>
  </si>
  <si>
    <t>313-486723B</t>
  </si>
  <si>
    <t>多摩市貝取5-2</t>
  </si>
  <si>
    <t>329</t>
  </si>
  <si>
    <t>313-589739A</t>
  </si>
  <si>
    <t>日野市高幡365-1</t>
  </si>
  <si>
    <t>TB高さ調整3箇所申請図作成</t>
  </si>
  <si>
    <t>5/13蓮見</t>
  </si>
  <si>
    <t>50006738</t>
  </si>
  <si>
    <t>330</t>
  </si>
  <si>
    <t>331</t>
  </si>
  <si>
    <t>313-579702Ｘ</t>
  </si>
  <si>
    <t>TB復元掘削申請図作成</t>
  </si>
  <si>
    <t>50006759</t>
  </si>
  <si>
    <t>332</t>
  </si>
  <si>
    <t>313-504031X</t>
  </si>
  <si>
    <t>東大和市湖畔2-325</t>
  </si>
  <si>
    <t>除却</t>
  </si>
  <si>
    <t>333</t>
  </si>
  <si>
    <t>313-489754Ｘ</t>
  </si>
  <si>
    <t>東大和市桜が丘2-229</t>
  </si>
  <si>
    <t>塗装修理申請図</t>
  </si>
  <si>
    <t>50007089</t>
  </si>
  <si>
    <t>334</t>
  </si>
  <si>
    <t>313-504032X</t>
  </si>
  <si>
    <t>東大和市秋津町5-21</t>
  </si>
  <si>
    <t>335</t>
  </si>
  <si>
    <t>313-596285Ｘ</t>
  </si>
  <si>
    <t>立川市曙町3-32</t>
  </si>
  <si>
    <t>一部入取替申請図作成</t>
  </si>
  <si>
    <t>50006966</t>
  </si>
  <si>
    <t>336</t>
  </si>
  <si>
    <t>313-419182X</t>
  </si>
  <si>
    <t>小平市仲町201</t>
  </si>
  <si>
    <t>337</t>
  </si>
  <si>
    <t>313-380486S</t>
  </si>
  <si>
    <t>日野市平山3-22-11</t>
  </si>
  <si>
    <t>緊急掘削申請書作成</t>
  </si>
  <si>
    <t>50007085</t>
  </si>
  <si>
    <t>338</t>
  </si>
  <si>
    <t>313-416589X</t>
  </si>
  <si>
    <t>八王子市大楽寺133</t>
  </si>
  <si>
    <t>339</t>
  </si>
  <si>
    <t>多摩NC管内</t>
  </si>
  <si>
    <t>多摩N</t>
  </si>
  <si>
    <t>ねずみ鋳鉄管対策管理図作成（６月更新）</t>
  </si>
  <si>
    <t>5/27蓮見</t>
  </si>
  <si>
    <t>340</t>
  </si>
  <si>
    <t>313-516114X</t>
  </si>
  <si>
    <t>国分寺市本町4-24</t>
  </si>
  <si>
    <t>11/30/2025</t>
  </si>
  <si>
    <t>341</t>
  </si>
  <si>
    <t>多摩市諏訪</t>
  </si>
  <si>
    <t>尾根幹線資料作成</t>
  </si>
  <si>
    <t>342</t>
  </si>
  <si>
    <t>313-596291Ｘ</t>
  </si>
  <si>
    <t>多摩市乞田662</t>
  </si>
  <si>
    <t>修理申請図作成</t>
  </si>
  <si>
    <t>5/30蓮見</t>
  </si>
  <si>
    <t>50010690</t>
  </si>
  <si>
    <t>343</t>
  </si>
  <si>
    <t>小平市仲町</t>
  </si>
  <si>
    <t>設計変更</t>
  </si>
  <si>
    <t>344</t>
  </si>
  <si>
    <t>313-596201Ｘ</t>
  </si>
  <si>
    <t>多摩市聖ヶ丘4-2-4</t>
  </si>
  <si>
    <t>50010957</t>
  </si>
  <si>
    <t>345</t>
  </si>
  <si>
    <t>313-786702A</t>
  </si>
  <si>
    <t>東大和市立野4-515</t>
  </si>
  <si>
    <t>346</t>
  </si>
  <si>
    <t>313-589741Ｘ</t>
  </si>
  <si>
    <t>八王子市堀之内3-33</t>
  </si>
  <si>
    <t>バルブ高さ調整申請図</t>
  </si>
  <si>
    <t>50011916</t>
  </si>
  <si>
    <t>347</t>
  </si>
  <si>
    <t>352-500289M</t>
  </si>
  <si>
    <t>国分寺市西町2-25-7</t>
  </si>
  <si>
    <t>50005181</t>
  </si>
  <si>
    <t>348</t>
  </si>
  <si>
    <t>313-419148A</t>
  </si>
  <si>
    <t>八王子市左入町824</t>
  </si>
  <si>
    <t>変更申請図</t>
  </si>
  <si>
    <t>349</t>
  </si>
  <si>
    <t>352-500204S</t>
  </si>
  <si>
    <t>日野市百草999</t>
  </si>
  <si>
    <t>50005221</t>
  </si>
  <si>
    <t>350</t>
  </si>
  <si>
    <t>313-543090X</t>
  </si>
  <si>
    <t>小平市上水本町2-17</t>
  </si>
  <si>
    <t>351</t>
  </si>
  <si>
    <t>352-500205S</t>
  </si>
  <si>
    <t>立川市曙町3-11-24</t>
  </si>
  <si>
    <t>50005230</t>
  </si>
  <si>
    <t>352</t>
  </si>
  <si>
    <t>313-442038I</t>
  </si>
  <si>
    <t>立川市錦町5-5</t>
  </si>
  <si>
    <t>DF範囲変更</t>
  </si>
  <si>
    <t>5/20蓮見</t>
  </si>
  <si>
    <t>353</t>
  </si>
  <si>
    <t>352-500314S</t>
  </si>
  <si>
    <t>八王子市大和田町6-22-1</t>
  </si>
  <si>
    <t>50005630</t>
  </si>
  <si>
    <t>354</t>
  </si>
  <si>
    <t>313-516117X</t>
  </si>
  <si>
    <t>小平市小川町1-101</t>
  </si>
  <si>
    <t>355</t>
  </si>
  <si>
    <t>352-500336S</t>
  </si>
  <si>
    <t>小平市学園東町1-14</t>
  </si>
  <si>
    <t>50006042</t>
  </si>
  <si>
    <t>356</t>
  </si>
  <si>
    <t>313-516030X</t>
  </si>
  <si>
    <t>日野市西平山1-25-1</t>
  </si>
  <si>
    <t>需要：西平山区画</t>
  </si>
  <si>
    <t>5/21蓮見</t>
  </si>
  <si>
    <t>357</t>
  </si>
  <si>
    <t>352-500358S</t>
  </si>
  <si>
    <t>東大和市上北台1-949-26</t>
  </si>
  <si>
    <t>50006489</t>
  </si>
  <si>
    <t>358</t>
  </si>
  <si>
    <t>313-519091X</t>
  </si>
  <si>
    <t>国分寺市西町2-37</t>
  </si>
  <si>
    <t>359</t>
  </si>
  <si>
    <t>352-500393S</t>
  </si>
  <si>
    <t>八王子市日吉町11-20</t>
  </si>
  <si>
    <t>50006767</t>
  </si>
  <si>
    <t>360</t>
  </si>
  <si>
    <t>313-516119X</t>
  </si>
  <si>
    <t>立川市西砂町3-10　田中</t>
  </si>
  <si>
    <t>361</t>
  </si>
  <si>
    <t>352-500348S</t>
  </si>
  <si>
    <t>日野市三沢4-2-3</t>
  </si>
  <si>
    <t>都道緊急掘削申請書作成</t>
  </si>
  <si>
    <t>50006472</t>
  </si>
  <si>
    <t>362</t>
  </si>
  <si>
    <t>313-586719X</t>
  </si>
  <si>
    <t>申請用拡大図作成</t>
  </si>
  <si>
    <t>363</t>
  </si>
  <si>
    <t>352-500418M</t>
  </si>
  <si>
    <t>立川市若葉町3-74-23</t>
  </si>
  <si>
    <t>50007256</t>
  </si>
  <si>
    <t>364</t>
  </si>
  <si>
    <t>313-516128X</t>
  </si>
  <si>
    <t>八王子市中野上町3-14</t>
  </si>
  <si>
    <t>365</t>
  </si>
  <si>
    <t>352-500419S</t>
  </si>
  <si>
    <t>小平市上水本町2-15-10</t>
  </si>
  <si>
    <t>50007796</t>
  </si>
  <si>
    <t>366</t>
  </si>
  <si>
    <t>313-671701X</t>
  </si>
  <si>
    <t>立川市曙町3-7</t>
  </si>
  <si>
    <t>367</t>
  </si>
  <si>
    <t>352-500433M</t>
  </si>
  <si>
    <t>多摩市桜ケ丘1-10-10</t>
  </si>
  <si>
    <t>50008196</t>
  </si>
  <si>
    <t>368</t>
  </si>
  <si>
    <t>313-386726X</t>
  </si>
  <si>
    <t>試掘追加</t>
  </si>
  <si>
    <t>369</t>
  </si>
  <si>
    <t>352-500447S</t>
  </si>
  <si>
    <t>立川市高松町2-27-1</t>
  </si>
  <si>
    <t>50008210</t>
  </si>
  <si>
    <t>370</t>
  </si>
  <si>
    <t>313-543092X</t>
  </si>
  <si>
    <t>371</t>
  </si>
  <si>
    <t>352-500006M</t>
  </si>
  <si>
    <t>東大和市清水6-1190-3</t>
  </si>
  <si>
    <t>緊急掘削申請書作成（差替え）</t>
  </si>
  <si>
    <t>50008573</t>
  </si>
  <si>
    <t>372</t>
  </si>
  <si>
    <t>313-516130X</t>
  </si>
  <si>
    <t>八王子市石川町315 田中</t>
  </si>
  <si>
    <t>373</t>
  </si>
  <si>
    <t>352-500473S</t>
  </si>
  <si>
    <t>小平市小川西町3-20-5</t>
  </si>
  <si>
    <t>50008612</t>
  </si>
  <si>
    <t>374</t>
  </si>
  <si>
    <t>313-519092X</t>
  </si>
  <si>
    <t>国分寺市東戸倉1-27-23</t>
  </si>
  <si>
    <t>375</t>
  </si>
  <si>
    <t>352-500478S</t>
  </si>
  <si>
    <t>小平市小川西町3-19-13</t>
  </si>
  <si>
    <t>50008623</t>
  </si>
  <si>
    <t>376</t>
  </si>
  <si>
    <t>352-500448S</t>
  </si>
  <si>
    <t>国分寺市本町4-24-22</t>
  </si>
  <si>
    <t>敷地内文化財申請書作成</t>
  </si>
  <si>
    <t>50008954</t>
  </si>
  <si>
    <t>377</t>
  </si>
  <si>
    <t>313-277701E</t>
  </si>
  <si>
    <t>小平市小川西町4-13</t>
  </si>
  <si>
    <t>OF基準変更</t>
  </si>
  <si>
    <t>378</t>
  </si>
  <si>
    <t>313-401816X</t>
  </si>
  <si>
    <t>日野市三沢1-11-5</t>
  </si>
  <si>
    <t>50009003</t>
  </si>
  <si>
    <t>379</t>
  </si>
  <si>
    <t>313-277701X</t>
  </si>
  <si>
    <t>小平市小川西町4-17</t>
  </si>
  <si>
    <t>380</t>
  </si>
  <si>
    <t>352-500505S</t>
  </si>
  <si>
    <t>小平市学園西町2-5-33</t>
  </si>
  <si>
    <t>50009387</t>
  </si>
  <si>
    <t>381</t>
  </si>
  <si>
    <t>313-516129X</t>
  </si>
  <si>
    <t>国立市谷保7-17</t>
  </si>
  <si>
    <t>382</t>
  </si>
  <si>
    <t>313-511027X</t>
  </si>
  <si>
    <t>東大和市狭山5-1609-1</t>
  </si>
  <si>
    <t>383</t>
  </si>
  <si>
    <t>352-500485S</t>
  </si>
  <si>
    <t>八王子市元横山町3-3-16</t>
  </si>
  <si>
    <t>50009410</t>
  </si>
  <si>
    <t>384</t>
  </si>
  <si>
    <t>352-500550S</t>
  </si>
  <si>
    <t>小平市小川西町4-25-7</t>
  </si>
  <si>
    <t>50010141</t>
  </si>
  <si>
    <t>385</t>
  </si>
  <si>
    <t>352-500543M</t>
  </si>
  <si>
    <t>小平市小川西町4-27-5</t>
  </si>
  <si>
    <t>50010038</t>
  </si>
  <si>
    <t>386</t>
  </si>
  <si>
    <t>352-500596S</t>
  </si>
  <si>
    <t>多摩市桜ケ丘2-23-2</t>
  </si>
  <si>
    <t>50010715</t>
  </si>
  <si>
    <t>387</t>
  </si>
  <si>
    <t>313-Z50012X</t>
  </si>
  <si>
    <t>東村山市青葉町2-38-4</t>
  </si>
  <si>
    <t>早期測量</t>
  </si>
  <si>
    <t>388</t>
  </si>
  <si>
    <t>352-500582S</t>
  </si>
  <si>
    <t>八王子市打越町1481-29</t>
  </si>
  <si>
    <t>50010647</t>
  </si>
  <si>
    <t>389</t>
  </si>
  <si>
    <t>313-512024X</t>
  </si>
  <si>
    <t>日野市東豊田3-3-4</t>
  </si>
  <si>
    <t>390</t>
  </si>
  <si>
    <t>352-500587M</t>
  </si>
  <si>
    <t>立川市曙町3-21-5</t>
  </si>
  <si>
    <t>50010643</t>
  </si>
  <si>
    <t>391</t>
  </si>
  <si>
    <t>313-519088X</t>
  </si>
  <si>
    <t>立川市西砂町3-17 田中</t>
  </si>
  <si>
    <t>392</t>
  </si>
  <si>
    <t>352-500606M</t>
  </si>
  <si>
    <t>国分寺市西恋ヶ窪1-2</t>
  </si>
  <si>
    <t>50011654</t>
  </si>
  <si>
    <t>393</t>
  </si>
  <si>
    <t>313-486729X</t>
  </si>
  <si>
    <t>東村山市恩多町2-12</t>
  </si>
  <si>
    <t>変更申請図作成</t>
  </si>
  <si>
    <t>394</t>
  </si>
  <si>
    <t>352-500597M</t>
  </si>
  <si>
    <t>日野市新町1-8</t>
  </si>
  <si>
    <t>50011678</t>
  </si>
  <si>
    <t>395</t>
  </si>
  <si>
    <t>313-512004X</t>
  </si>
  <si>
    <t>東大和市芋窪3-1646</t>
  </si>
  <si>
    <t>A工区分を一括申請</t>
  </si>
  <si>
    <t>396</t>
  </si>
  <si>
    <t>50011306</t>
  </si>
  <si>
    <t>397</t>
  </si>
  <si>
    <t>路線分け・補助分析変更</t>
  </si>
  <si>
    <t>398</t>
  </si>
  <si>
    <t>50011732</t>
  </si>
  <si>
    <t>399</t>
  </si>
  <si>
    <t>313-519037X</t>
  </si>
  <si>
    <t>日野市新町2-14</t>
  </si>
  <si>
    <t>変更申請</t>
  </si>
  <si>
    <t>400</t>
  </si>
  <si>
    <t>352-500243S</t>
  </si>
  <si>
    <t>八王子市丸山町36-5</t>
  </si>
  <si>
    <t>50011811</t>
  </si>
  <si>
    <t>401</t>
  </si>
  <si>
    <t>313-516112X</t>
  </si>
  <si>
    <t>小平市学園東町1-8</t>
  </si>
  <si>
    <t>402</t>
  </si>
  <si>
    <t>352-500625S</t>
  </si>
  <si>
    <t>八王子市打越町1481-144</t>
  </si>
  <si>
    <t>50011845</t>
  </si>
  <si>
    <t>403</t>
  </si>
  <si>
    <t>日野市上田50</t>
  </si>
  <si>
    <t>日野市高幡北土地区画整理</t>
  </si>
  <si>
    <t>530601</t>
  </si>
  <si>
    <t>404</t>
  </si>
  <si>
    <t>313-516132X</t>
  </si>
  <si>
    <t>小平市上水南町2-11</t>
  </si>
  <si>
    <t>405</t>
  </si>
  <si>
    <t>442-415453</t>
  </si>
  <si>
    <t>羽鳥　恭子</t>
  </si>
  <si>
    <t>八王子市大横町2-9</t>
  </si>
  <si>
    <t>羽鳥</t>
  </si>
  <si>
    <t>406</t>
  </si>
  <si>
    <t>407</t>
  </si>
  <si>
    <t>442-418968</t>
  </si>
  <si>
    <t>立川市一番町5-2-1</t>
  </si>
  <si>
    <t>都道申請図作成</t>
  </si>
  <si>
    <t>408</t>
  </si>
  <si>
    <t>313-416531A</t>
  </si>
  <si>
    <t>八王子市上柚木2261</t>
  </si>
  <si>
    <t>409</t>
  </si>
  <si>
    <t>442-419516</t>
  </si>
  <si>
    <t>八王子市小比企町2784</t>
  </si>
  <si>
    <t>410</t>
  </si>
  <si>
    <t>442-417834</t>
  </si>
  <si>
    <t>稲城市矢野口2600</t>
  </si>
  <si>
    <t>稲城市</t>
  </si>
  <si>
    <t>認定外道路申請図作成</t>
  </si>
  <si>
    <t>411</t>
  </si>
  <si>
    <t>442-500707</t>
  </si>
  <si>
    <t>小金井市中町1-10-32</t>
  </si>
  <si>
    <t>小金井</t>
  </si>
  <si>
    <t>412</t>
  </si>
  <si>
    <t>442-501668</t>
  </si>
  <si>
    <t>稲城市東長沼1342-6</t>
  </si>
  <si>
    <t>管理者調査</t>
  </si>
  <si>
    <t>413</t>
  </si>
  <si>
    <t>442-502435</t>
  </si>
  <si>
    <t>日野市平山4-22</t>
  </si>
  <si>
    <t>河川保全区域調査</t>
  </si>
  <si>
    <t>5/28蓮見</t>
  </si>
  <si>
    <t>414</t>
  </si>
  <si>
    <t>313-519094X</t>
  </si>
  <si>
    <t>多摩市連光寺3-54</t>
  </si>
  <si>
    <t>415</t>
  </si>
  <si>
    <t>313-519095X</t>
  </si>
  <si>
    <t>東村山市秋津町1-16-26</t>
  </si>
  <si>
    <t>416</t>
  </si>
  <si>
    <t>313-519095A</t>
  </si>
  <si>
    <t>417</t>
  </si>
  <si>
    <t>313-516048X</t>
  </si>
  <si>
    <t>八王子市宇津木町494</t>
  </si>
  <si>
    <t>需要：宇津木区画</t>
  </si>
  <si>
    <t>418</t>
  </si>
  <si>
    <t>青焼き清算</t>
  </si>
  <si>
    <t>419</t>
  </si>
  <si>
    <t>313-416531X</t>
  </si>
  <si>
    <t>6/3早川</t>
  </si>
  <si>
    <t>420</t>
  </si>
  <si>
    <t>日野市新町2-14-4</t>
  </si>
  <si>
    <t>421</t>
  </si>
  <si>
    <t>多摩市和田1742</t>
  </si>
  <si>
    <t>バルブ設置可否検討</t>
  </si>
  <si>
    <t>422</t>
  </si>
  <si>
    <t>313-316463X</t>
  </si>
  <si>
    <t>八王子市小比企町1415</t>
  </si>
  <si>
    <t>公図調査</t>
  </si>
  <si>
    <t>423</t>
  </si>
  <si>
    <t>313-519099X</t>
  </si>
  <si>
    <t>八王子市下柚木2-9</t>
  </si>
  <si>
    <t>424</t>
  </si>
  <si>
    <t>313-519100X</t>
  </si>
  <si>
    <t>八王子市絹ヶ丘1-26</t>
  </si>
  <si>
    <t>425</t>
  </si>
  <si>
    <t>313-519096X</t>
  </si>
  <si>
    <t>日野市南平7-16</t>
  </si>
  <si>
    <t>426</t>
  </si>
  <si>
    <t>313-519097X</t>
  </si>
  <si>
    <t>国分寺市北町2-29-6</t>
  </si>
  <si>
    <t>427</t>
  </si>
  <si>
    <t>313-519098X</t>
  </si>
  <si>
    <t>国分寺市北町1-16-13</t>
  </si>
  <si>
    <t>428</t>
  </si>
  <si>
    <t>313-519101X</t>
  </si>
  <si>
    <t>小平市上水新町1-24</t>
  </si>
  <si>
    <t>429</t>
  </si>
  <si>
    <t>切削オールカバーNADF</t>
  </si>
  <si>
    <t>6/4早川</t>
  </si>
  <si>
    <t>430</t>
  </si>
  <si>
    <t>313-142081M</t>
  </si>
  <si>
    <t>国分寺市富士本3-11</t>
  </si>
  <si>
    <t>431</t>
  </si>
  <si>
    <t>313-519029X</t>
  </si>
  <si>
    <t>八王子市北野町532-8</t>
  </si>
  <si>
    <t>補助分析変更</t>
  </si>
  <si>
    <t>432</t>
  </si>
  <si>
    <t>313-516044X</t>
  </si>
  <si>
    <t>国立市青柳3-1</t>
  </si>
  <si>
    <t>433</t>
  </si>
  <si>
    <t>313-519083X</t>
  </si>
  <si>
    <t>立川市富士見町1-6-2</t>
  </si>
  <si>
    <t>6/5早川</t>
  </si>
  <si>
    <t>434</t>
  </si>
  <si>
    <t>313-519102X</t>
  </si>
  <si>
    <t>東村山市野口町3-17-12</t>
  </si>
  <si>
    <t>435</t>
  </si>
  <si>
    <t>313-516133X</t>
  </si>
  <si>
    <t>日野市上田478</t>
  </si>
  <si>
    <t>436</t>
  </si>
  <si>
    <t>313-519103X</t>
  </si>
  <si>
    <t>多摩市関戸6-8-19</t>
  </si>
  <si>
    <t>437</t>
  </si>
  <si>
    <t>313-519104X</t>
  </si>
  <si>
    <t>東大和市蔵敷2-454</t>
  </si>
  <si>
    <t>438</t>
  </si>
  <si>
    <t>313-511028X</t>
  </si>
  <si>
    <t>八王子市弐分方町620-1　田中</t>
  </si>
  <si>
    <t>439</t>
  </si>
  <si>
    <t>八王子市長沼町655</t>
  </si>
  <si>
    <t>6/9早川</t>
  </si>
  <si>
    <t>440</t>
  </si>
  <si>
    <t>八王子市堀之内137</t>
  </si>
  <si>
    <t>請求なし</t>
  </si>
  <si>
    <t>し</t>
  </si>
  <si>
    <t>441</t>
  </si>
  <si>
    <t>313-516151X</t>
  </si>
  <si>
    <t>立川市幸町2-25</t>
  </si>
  <si>
    <t>442</t>
  </si>
  <si>
    <t>313-576801X</t>
  </si>
  <si>
    <t>国分寺市南町3-25</t>
  </si>
  <si>
    <t>443</t>
  </si>
  <si>
    <t>313-512027X</t>
  </si>
  <si>
    <t>八王子市左入町749 国道</t>
  </si>
  <si>
    <t>444</t>
  </si>
  <si>
    <t>442-417749</t>
  </si>
  <si>
    <t>立川市曙町2-32</t>
  </si>
  <si>
    <t>445</t>
  </si>
  <si>
    <t>442-417200</t>
  </si>
  <si>
    <t>八王子市大楽寺町199-7</t>
  </si>
  <si>
    <t>446</t>
  </si>
  <si>
    <t>442-502422</t>
  </si>
  <si>
    <t>府中市栄町2-10</t>
  </si>
  <si>
    <t>447</t>
  </si>
  <si>
    <t>313-486721D</t>
  </si>
  <si>
    <t>東村山市栄町3-37-4</t>
  </si>
  <si>
    <t>6/10早川</t>
  </si>
  <si>
    <t>448</t>
  </si>
  <si>
    <t>313-516118X</t>
  </si>
  <si>
    <t>日野市東平山3-2-21</t>
  </si>
  <si>
    <t>449</t>
  </si>
  <si>
    <t>313-516152X</t>
  </si>
  <si>
    <t>国分寺市東恋ヶ窪4-22</t>
  </si>
  <si>
    <t>450</t>
  </si>
  <si>
    <t>313-574721X</t>
  </si>
  <si>
    <t>日野市豊田4-35-2</t>
  </si>
  <si>
    <t>他受：豊田南区画</t>
  </si>
  <si>
    <t>451</t>
  </si>
  <si>
    <t>日野市川辺堀之内147</t>
  </si>
  <si>
    <t>マスタープラン</t>
  </si>
  <si>
    <t>452</t>
  </si>
  <si>
    <t>453</t>
  </si>
  <si>
    <t>東村山市本町3-18</t>
  </si>
  <si>
    <t>他受</t>
  </si>
  <si>
    <t>454</t>
  </si>
  <si>
    <t>313-516065X</t>
  </si>
  <si>
    <t>日野市西平山3-17-3</t>
  </si>
  <si>
    <t>6/12早川</t>
  </si>
  <si>
    <t>455</t>
  </si>
  <si>
    <t>313-516140X</t>
  </si>
  <si>
    <t>日野市豊田4-36</t>
  </si>
  <si>
    <t>需要：豊田南区画</t>
  </si>
  <si>
    <t>456</t>
  </si>
  <si>
    <t>313-516142X</t>
  </si>
  <si>
    <t>日野市日野1597</t>
  </si>
  <si>
    <t>需要：万願寺第二区画</t>
  </si>
  <si>
    <t>457</t>
  </si>
  <si>
    <t>313-516144X</t>
  </si>
  <si>
    <t>日野市日野本町6-1-3</t>
  </si>
  <si>
    <t>需要：東町区画</t>
  </si>
  <si>
    <t>458</t>
  </si>
  <si>
    <t>313-516146X</t>
  </si>
  <si>
    <t>日野市日野1177-1</t>
  </si>
  <si>
    <t>459</t>
  </si>
  <si>
    <t>313-516157X</t>
  </si>
  <si>
    <t>国立市中2-14-23</t>
  </si>
  <si>
    <t>460</t>
  </si>
  <si>
    <t>352-500687S</t>
  </si>
  <si>
    <t>八王子市大和田町4-11</t>
  </si>
  <si>
    <t>461</t>
  </si>
  <si>
    <t>352-500141M</t>
  </si>
  <si>
    <t>多摩市豊ヶ丘4-8</t>
  </si>
  <si>
    <t>462</t>
  </si>
  <si>
    <t>352-500658S</t>
  </si>
  <si>
    <t>小平市小川町1-1035-7</t>
  </si>
  <si>
    <t>463</t>
  </si>
  <si>
    <t>352-500670S</t>
  </si>
  <si>
    <t>立川市幸町4-28-6</t>
  </si>
  <si>
    <t>464</t>
  </si>
  <si>
    <t>352-500660S</t>
  </si>
  <si>
    <t>多摩市桜ケ丘1-22-1</t>
  </si>
  <si>
    <t>465</t>
  </si>
  <si>
    <t>313-503004X</t>
  </si>
  <si>
    <t>八王子市狭間町1812</t>
  </si>
  <si>
    <t>民地内除却工事</t>
  </si>
  <si>
    <t>6/13早川</t>
  </si>
  <si>
    <t>466</t>
  </si>
  <si>
    <t>313-590059X</t>
  </si>
  <si>
    <t>八王子市南大沢1-22</t>
  </si>
  <si>
    <t>切り回し申請図作成</t>
  </si>
  <si>
    <t>467</t>
  </si>
  <si>
    <t>442-501707</t>
  </si>
  <si>
    <t>府中市新町1-45-8</t>
  </si>
  <si>
    <t>468</t>
  </si>
  <si>
    <t>442-501887</t>
  </si>
  <si>
    <t>府中市分梅町4-9</t>
  </si>
  <si>
    <t>水路調査</t>
  </si>
  <si>
    <t>469</t>
  </si>
  <si>
    <t>313-516163X</t>
  </si>
  <si>
    <t>小平市学園西町2-11</t>
  </si>
  <si>
    <t>470</t>
  </si>
  <si>
    <t>442-502342</t>
  </si>
  <si>
    <t>東村山市廻田町3-8-12</t>
  </si>
  <si>
    <t>471</t>
  </si>
  <si>
    <t>313-416535X</t>
  </si>
  <si>
    <t>小平市小川町1-402</t>
  </si>
  <si>
    <t>6/16早川</t>
  </si>
  <si>
    <t>472</t>
  </si>
  <si>
    <t>313-316542X</t>
  </si>
  <si>
    <t>多摩市一ノ宮1-34</t>
  </si>
  <si>
    <t>473</t>
  </si>
  <si>
    <t>313-442127X</t>
  </si>
  <si>
    <t>474</t>
  </si>
  <si>
    <t>313-943021X</t>
  </si>
  <si>
    <t>八王子市明神町4-2</t>
  </si>
  <si>
    <t>475</t>
  </si>
  <si>
    <t>313-419118X</t>
  </si>
  <si>
    <t>八王子市中野山王3-23-3</t>
  </si>
  <si>
    <t>476</t>
  </si>
  <si>
    <t>313-419107X</t>
  </si>
  <si>
    <t>八王子市椚田町593-15</t>
  </si>
  <si>
    <t>477</t>
  </si>
  <si>
    <t>313-411009X</t>
  </si>
  <si>
    <t>八王子市東中野1449</t>
  </si>
  <si>
    <t>478</t>
  </si>
  <si>
    <t>313-442089I</t>
  </si>
  <si>
    <t>八王子市平岡町６</t>
  </si>
  <si>
    <t>479</t>
  </si>
  <si>
    <t>480</t>
  </si>
  <si>
    <t>352-500715S</t>
  </si>
  <si>
    <t>小平市学園西町3-17-1</t>
  </si>
  <si>
    <t>481</t>
  </si>
  <si>
    <t>352-500722S</t>
  </si>
  <si>
    <t>日野市多摩平6-24-5</t>
  </si>
  <si>
    <t>482</t>
  </si>
  <si>
    <t>313-519107X</t>
  </si>
  <si>
    <t>立川市西砂町1-75</t>
  </si>
  <si>
    <t>483</t>
  </si>
  <si>
    <t>313-541001X</t>
  </si>
  <si>
    <t>八王子市中野上町4-28</t>
  </si>
  <si>
    <t>請求無し</t>
  </si>
  <si>
    <t>484</t>
  </si>
  <si>
    <t>313-516165X</t>
  </si>
  <si>
    <t>八王子市子安町2-35</t>
  </si>
  <si>
    <t>485</t>
  </si>
  <si>
    <t>313-516166X</t>
  </si>
  <si>
    <t>八王子市中山539</t>
  </si>
  <si>
    <t>486</t>
  </si>
  <si>
    <t>立川市柏町3-14</t>
  </si>
  <si>
    <t>487</t>
  </si>
  <si>
    <t>313-471715X</t>
  </si>
  <si>
    <t>488</t>
  </si>
  <si>
    <t>313-416553X</t>
  </si>
  <si>
    <t>東村山市秋津町2-1-6</t>
  </si>
  <si>
    <t>489</t>
  </si>
  <si>
    <t>313-410004X</t>
  </si>
  <si>
    <t>小平市中島町2-1</t>
  </si>
  <si>
    <t>490</t>
  </si>
  <si>
    <t>313-419144X</t>
  </si>
  <si>
    <t>国分寺市西町4-29</t>
  </si>
  <si>
    <t>491</t>
  </si>
  <si>
    <t>313-419171X</t>
  </si>
  <si>
    <t>八王子市台町2-19-9</t>
  </si>
  <si>
    <t>492</t>
  </si>
  <si>
    <t>313-596121X</t>
  </si>
  <si>
    <t>多摩市落合1-43</t>
  </si>
  <si>
    <t>堀調申請図作成</t>
  </si>
  <si>
    <t>493</t>
  </si>
  <si>
    <t>442-503092</t>
  </si>
  <si>
    <t>八王子市追分町17-7</t>
  </si>
  <si>
    <t>供給管撤去工事申請図作成</t>
  </si>
  <si>
    <t>494</t>
  </si>
  <si>
    <t>313-519108X</t>
  </si>
  <si>
    <t>所沢市久米1831</t>
  </si>
  <si>
    <t>所沢市</t>
  </si>
  <si>
    <t>495</t>
  </si>
  <si>
    <t>496</t>
  </si>
  <si>
    <t>313-343014X</t>
  </si>
  <si>
    <t>精算用</t>
  </si>
  <si>
    <t>497</t>
  </si>
  <si>
    <t>498</t>
  </si>
  <si>
    <t>499</t>
  </si>
  <si>
    <t>起案前調査（水路）</t>
  </si>
  <si>
    <t>500</t>
  </si>
  <si>
    <t>313-516040X</t>
  </si>
  <si>
    <t>山口　裕子</t>
  </si>
  <si>
    <t>稲城市榎戸土地区画整理</t>
  </si>
  <si>
    <t>R7契約図作成</t>
  </si>
  <si>
    <t>501</t>
  </si>
  <si>
    <t>502</t>
  </si>
  <si>
    <t>313-444004X</t>
  </si>
  <si>
    <t>日野市多摩平6-16</t>
  </si>
  <si>
    <t>503</t>
  </si>
  <si>
    <t>504</t>
  </si>
  <si>
    <t>505</t>
  </si>
  <si>
    <t>313-416590X</t>
  </si>
  <si>
    <t>八王子市東浅川町315</t>
  </si>
  <si>
    <t>506</t>
  </si>
  <si>
    <t>507</t>
  </si>
  <si>
    <t>313-342012X</t>
  </si>
  <si>
    <t>東大和市新堀1-1425　田中</t>
  </si>
  <si>
    <t>508</t>
  </si>
  <si>
    <t>313-519023X</t>
  </si>
  <si>
    <t>多摩市馬引沢2-6-1</t>
  </si>
  <si>
    <t>509</t>
  </si>
  <si>
    <t>313-412071X</t>
  </si>
  <si>
    <t>立川市羽衣町3-5-8</t>
  </si>
  <si>
    <t>510</t>
  </si>
  <si>
    <t>313-416598X</t>
  </si>
  <si>
    <t>日野市落川591</t>
  </si>
  <si>
    <t>511</t>
  </si>
  <si>
    <t>313-409401X</t>
  </si>
  <si>
    <t>八王子市小宮町70</t>
  </si>
  <si>
    <t>社内他受</t>
  </si>
  <si>
    <t>512</t>
  </si>
  <si>
    <t>442-410766</t>
  </si>
  <si>
    <t>府中市是政4-11</t>
  </si>
  <si>
    <t>道路管理者調査</t>
  </si>
  <si>
    <t>513</t>
  </si>
  <si>
    <t>442-418026</t>
  </si>
  <si>
    <t>日野市三沢4-14-5</t>
  </si>
  <si>
    <t>514</t>
  </si>
  <si>
    <t>313-516167X</t>
  </si>
  <si>
    <t>八王子市子安町2-4-15</t>
  </si>
  <si>
    <t>515</t>
  </si>
  <si>
    <t>313-512028X</t>
  </si>
  <si>
    <t>東大和市奈良橋6-688</t>
  </si>
  <si>
    <t>516</t>
  </si>
  <si>
    <t>313-596290X</t>
  </si>
  <si>
    <t>東大和市桜が丘-229-4</t>
  </si>
  <si>
    <t>延伸申請書作成</t>
  </si>
  <si>
    <t>517</t>
  </si>
  <si>
    <t>313-519109X</t>
  </si>
  <si>
    <t>八王子市椚田町595-1</t>
  </si>
  <si>
    <t>518</t>
  </si>
  <si>
    <t>519</t>
  </si>
  <si>
    <t>520</t>
  </si>
  <si>
    <t>521</t>
  </si>
  <si>
    <t>313-142021M</t>
  </si>
  <si>
    <t>国分寺市新町3-18</t>
  </si>
  <si>
    <t>522</t>
  </si>
  <si>
    <t>道路復旧範囲追加</t>
  </si>
  <si>
    <t>523</t>
  </si>
  <si>
    <t>舗装構造変更</t>
  </si>
  <si>
    <t>524</t>
  </si>
  <si>
    <t>313-516055X</t>
  </si>
  <si>
    <t>国分寺市北町5-1</t>
  </si>
  <si>
    <t>道路復旧修正</t>
  </si>
  <si>
    <t>525</t>
  </si>
  <si>
    <t>442-418546</t>
  </si>
  <si>
    <t>八王子市追分町14-3</t>
  </si>
  <si>
    <t>526</t>
  </si>
  <si>
    <t>442-502524</t>
  </si>
  <si>
    <t>東村山市富士見町2-5-60</t>
  </si>
  <si>
    <t>527</t>
  </si>
  <si>
    <t>都道R7年度道調資料作成</t>
  </si>
  <si>
    <t>528</t>
  </si>
  <si>
    <t>313-419161X</t>
  </si>
  <si>
    <t>立川市西砂町1-5-2</t>
  </si>
  <si>
    <t>529</t>
  </si>
  <si>
    <t>313-570701X</t>
  </si>
  <si>
    <t>東村山市本町1-15-43</t>
  </si>
  <si>
    <t>530</t>
  </si>
  <si>
    <t>313-416445X</t>
  </si>
  <si>
    <t>日野市西平山5-47</t>
  </si>
  <si>
    <t>531</t>
  </si>
  <si>
    <t>313-516006X</t>
  </si>
  <si>
    <t>小平市上水本町3-6</t>
  </si>
  <si>
    <t>532</t>
  </si>
  <si>
    <t>313-396283X</t>
  </si>
  <si>
    <t>申請書差し替え</t>
  </si>
  <si>
    <t>533</t>
  </si>
  <si>
    <t>313-574722X</t>
  </si>
  <si>
    <t>日野市東平山3-11</t>
  </si>
  <si>
    <t>他受：西平山区画</t>
  </si>
  <si>
    <t>534</t>
  </si>
  <si>
    <t>313-444002X</t>
  </si>
  <si>
    <t>八王子市打越町623</t>
  </si>
  <si>
    <t>535</t>
  </si>
  <si>
    <t>市道R7年度道調資料作成</t>
  </si>
  <si>
    <t>設備</t>
  </si>
  <si>
    <t>536</t>
  </si>
  <si>
    <t>八王子市並木町</t>
  </si>
  <si>
    <t>民地内資料作成</t>
  </si>
  <si>
    <t>537</t>
  </si>
  <si>
    <t>313-419165X</t>
  </si>
  <si>
    <t>東村山市青葉町3-41-25</t>
  </si>
  <si>
    <t>538</t>
  </si>
  <si>
    <t>352-500800M</t>
  </si>
  <si>
    <t>小平市仲町123</t>
  </si>
  <si>
    <t>申請業務</t>
  </si>
  <si>
    <t>539</t>
  </si>
  <si>
    <t>442-503354</t>
  </si>
  <si>
    <t>国立市谷保523</t>
  </si>
  <si>
    <t>540</t>
  </si>
  <si>
    <t>313-441001X</t>
  </si>
  <si>
    <t>八王子市中野上町4-21</t>
  </si>
  <si>
    <t>541</t>
  </si>
  <si>
    <t>八王子市上柚木319</t>
  </si>
  <si>
    <t>542</t>
  </si>
  <si>
    <t>八王子市小比企町1581</t>
  </si>
  <si>
    <t>543</t>
  </si>
  <si>
    <t>442-503483</t>
  </si>
  <si>
    <t>八王子市泉町1474-1</t>
  </si>
  <si>
    <t>544</t>
  </si>
  <si>
    <t>442-501323</t>
  </si>
  <si>
    <t>市道申請・水路調査</t>
  </si>
  <si>
    <t>545</t>
  </si>
  <si>
    <t>352-500781S</t>
  </si>
  <si>
    <t>国分寺市東元町1-9-5</t>
  </si>
  <si>
    <t>546</t>
  </si>
  <si>
    <t>352-500787S</t>
  </si>
  <si>
    <t>日野市多摩平6-1-7</t>
  </si>
  <si>
    <t>547</t>
  </si>
  <si>
    <t>352-500796S</t>
  </si>
  <si>
    <t>小平市学園西町1-21-16</t>
  </si>
  <si>
    <t>548</t>
  </si>
  <si>
    <t>352-500799S</t>
  </si>
  <si>
    <t>東村山市萩山町1-34-28</t>
  </si>
  <si>
    <t>549</t>
  </si>
  <si>
    <t>313-516170X</t>
  </si>
  <si>
    <t>小平市小川町1-373</t>
  </si>
  <si>
    <t>550</t>
  </si>
  <si>
    <t>442-501697</t>
  </si>
  <si>
    <t>小金井市貫井北町5-13-31</t>
  </si>
  <si>
    <t>都道申請書作成</t>
  </si>
  <si>
    <t>551</t>
  </si>
  <si>
    <t>313-916120X</t>
  </si>
  <si>
    <t>八王子市小比企町1397</t>
  </si>
  <si>
    <t>552</t>
  </si>
  <si>
    <t>313-886704X</t>
  </si>
  <si>
    <t>八王子市寺町49</t>
  </si>
  <si>
    <t>553</t>
  </si>
  <si>
    <t>313-816410X</t>
  </si>
  <si>
    <t>八王子市みなみ野5-30-1</t>
  </si>
  <si>
    <t>554</t>
  </si>
  <si>
    <t>313-516057X</t>
  </si>
  <si>
    <t>555</t>
  </si>
  <si>
    <t>313-596057X</t>
  </si>
  <si>
    <t>日野市南平2-1</t>
  </si>
  <si>
    <t>水取器撤去申請図作成</t>
  </si>
  <si>
    <t>556</t>
  </si>
  <si>
    <t>313-816156X</t>
  </si>
  <si>
    <t>八王子市長房町468-1</t>
  </si>
  <si>
    <t>557</t>
  </si>
  <si>
    <t>313-419167X</t>
  </si>
  <si>
    <t>八王子市楢原町1481-15</t>
  </si>
  <si>
    <t>558</t>
  </si>
  <si>
    <t>313-416484X</t>
  </si>
  <si>
    <t>八王子市諏訪町25　田中</t>
  </si>
  <si>
    <t>559</t>
  </si>
  <si>
    <t>313-519030X</t>
  </si>
  <si>
    <t>八王子市越野29-4</t>
  </si>
  <si>
    <t>560</t>
  </si>
  <si>
    <t>313-242119E</t>
  </si>
  <si>
    <t>八王子市中野山王1-14</t>
  </si>
  <si>
    <t>561</t>
  </si>
  <si>
    <t>313-974705A</t>
  </si>
  <si>
    <t>日野市東平山2-18</t>
  </si>
  <si>
    <t>区画整理竣工届作成</t>
  </si>
  <si>
    <t>562</t>
  </si>
  <si>
    <t>313-974702X</t>
  </si>
  <si>
    <t>日野市西平山1-29</t>
  </si>
  <si>
    <t>563</t>
  </si>
  <si>
    <t>313-674713X</t>
  </si>
  <si>
    <t>日野市川辺堀之内198</t>
  </si>
  <si>
    <t>564</t>
  </si>
  <si>
    <t>313-616306X</t>
  </si>
  <si>
    <t>日野市東平山2</t>
  </si>
  <si>
    <t>565</t>
  </si>
  <si>
    <t>313-616301X</t>
  </si>
  <si>
    <t>日野市日野1218-4</t>
  </si>
  <si>
    <t>566</t>
  </si>
  <si>
    <t>313-616293A</t>
  </si>
  <si>
    <t>日野市川辺堀之内108</t>
  </si>
  <si>
    <t>567</t>
  </si>
  <si>
    <t>313-616291X</t>
  </si>
  <si>
    <t>日野市東平山2-12</t>
  </si>
  <si>
    <t>568</t>
  </si>
  <si>
    <t>313-616289X</t>
  </si>
  <si>
    <t>日野市豊田3</t>
  </si>
  <si>
    <t>569</t>
  </si>
  <si>
    <t>313-616262X</t>
  </si>
  <si>
    <t>日野市東平山3-14</t>
  </si>
  <si>
    <t>570</t>
  </si>
  <si>
    <t>313-616200X</t>
  </si>
  <si>
    <t>日野市日野本町6-4-1</t>
  </si>
  <si>
    <t>571</t>
  </si>
  <si>
    <t>572</t>
  </si>
  <si>
    <t>313-474715A</t>
  </si>
  <si>
    <t>日野市豊田3-41-12</t>
  </si>
  <si>
    <t>573</t>
  </si>
  <si>
    <t>313-516177X</t>
  </si>
  <si>
    <t>東大和市狭山4-1430</t>
  </si>
  <si>
    <t>574</t>
  </si>
  <si>
    <t>313-516175X</t>
  </si>
  <si>
    <t>多摩市落川1285</t>
  </si>
  <si>
    <t>575</t>
  </si>
  <si>
    <t>576</t>
  </si>
  <si>
    <t>6/27早川</t>
  </si>
  <si>
    <t>577</t>
  </si>
  <si>
    <t>北南建掘返規制調書</t>
  </si>
  <si>
    <t>578</t>
  </si>
  <si>
    <t>北北建掘返規制調書</t>
  </si>
  <si>
    <t>579</t>
  </si>
  <si>
    <t>町田市中町1-31-12</t>
  </si>
  <si>
    <t>町田市</t>
  </si>
  <si>
    <t>南東建掘返規制調書</t>
  </si>
  <si>
    <t>580</t>
  </si>
  <si>
    <t>八王子市天神町3-19-2</t>
  </si>
  <si>
    <t>南西建掘返規制調書</t>
  </si>
  <si>
    <t>581</t>
  </si>
  <si>
    <t>582</t>
  </si>
  <si>
    <t>313-512029X</t>
  </si>
  <si>
    <t>八王子市川口町1356-1</t>
  </si>
  <si>
    <t>583</t>
  </si>
  <si>
    <t>313-516178X</t>
  </si>
  <si>
    <t>東村山市久米川町1-21-11 田中</t>
  </si>
  <si>
    <t>584</t>
  </si>
  <si>
    <t>313-516172X</t>
  </si>
  <si>
    <t>日野市東豊田1-48</t>
  </si>
  <si>
    <t>585</t>
  </si>
  <si>
    <t>313-511031X</t>
  </si>
  <si>
    <t>八王子市楢原町375</t>
  </si>
  <si>
    <t>586</t>
  </si>
  <si>
    <t>442-503412</t>
  </si>
  <si>
    <t>日野市日野本町5-29-19</t>
  </si>
  <si>
    <t>河川縦断測量・申請書作成</t>
  </si>
  <si>
    <t>6/18早川</t>
  </si>
  <si>
    <t>587</t>
  </si>
  <si>
    <t>313-416009X</t>
  </si>
  <si>
    <t>R6決算図 (出図のみ)</t>
  </si>
  <si>
    <t>588</t>
  </si>
  <si>
    <t>442-115133</t>
  </si>
  <si>
    <t>八王子市大谷町45-3</t>
  </si>
  <si>
    <t>市道・住宅政策本部</t>
  </si>
  <si>
    <t>589</t>
  </si>
  <si>
    <t>442-502794</t>
  </si>
  <si>
    <t>府中市朝日町2-20</t>
  </si>
  <si>
    <t>私有通路調査</t>
  </si>
  <si>
    <t>590</t>
  </si>
  <si>
    <t>352-500811S</t>
  </si>
  <si>
    <t>小平市大沼町2-1-22</t>
  </si>
  <si>
    <t>591</t>
  </si>
  <si>
    <t>352-500887S</t>
  </si>
  <si>
    <t>小平市仲町681-4</t>
  </si>
  <si>
    <t>592</t>
  </si>
  <si>
    <t>352-500838S</t>
  </si>
  <si>
    <t>八王子市横山町24-7</t>
  </si>
  <si>
    <t>593</t>
  </si>
  <si>
    <t>352-500878S</t>
  </si>
  <si>
    <t>日野市南平9-16-2</t>
  </si>
  <si>
    <t>594</t>
  </si>
  <si>
    <t>352-500867S</t>
  </si>
  <si>
    <t>日野市多摩平6-1-17</t>
  </si>
  <si>
    <t>595</t>
  </si>
  <si>
    <t>352-500932S</t>
  </si>
  <si>
    <t>国分寺市南町2-1-39</t>
  </si>
  <si>
    <t>596</t>
  </si>
  <si>
    <t>313-516035X</t>
  </si>
  <si>
    <t>東大和市奈良橋6-754</t>
  </si>
  <si>
    <t>597</t>
  </si>
  <si>
    <t>313-511032X</t>
  </si>
  <si>
    <t>八王子市追分町17-11</t>
  </si>
  <si>
    <t>598</t>
  </si>
  <si>
    <t>313-519113X</t>
  </si>
  <si>
    <t>八王子市楢原町288-1</t>
  </si>
  <si>
    <t>599</t>
  </si>
  <si>
    <t>313-516168X</t>
  </si>
  <si>
    <t>立川市幸町3-6</t>
  </si>
  <si>
    <t>600</t>
  </si>
  <si>
    <t>313-516171X</t>
  </si>
  <si>
    <t>立川市幸町5-44</t>
  </si>
  <si>
    <t>601</t>
  </si>
  <si>
    <t>313-519111X</t>
  </si>
  <si>
    <t>立川市幸町3-31-18</t>
  </si>
  <si>
    <t>602</t>
  </si>
  <si>
    <t>603</t>
  </si>
  <si>
    <t>604</t>
  </si>
  <si>
    <t>313-511029X</t>
  </si>
  <si>
    <t>多摩市和田761-1　田中</t>
  </si>
  <si>
    <t>605</t>
  </si>
  <si>
    <t>606</t>
  </si>
  <si>
    <t>607</t>
  </si>
  <si>
    <t>608</t>
  </si>
  <si>
    <t>442-503107</t>
  </si>
  <si>
    <t>府中市小柳町5-9-155</t>
  </si>
  <si>
    <t>609</t>
  </si>
  <si>
    <t>313-419185X</t>
  </si>
  <si>
    <t>小平市小川東町5-5-6</t>
  </si>
  <si>
    <t>610</t>
  </si>
  <si>
    <t>313-419132X</t>
  </si>
  <si>
    <t>日野市日野5972</t>
  </si>
  <si>
    <t>611</t>
  </si>
  <si>
    <t>313-516173X</t>
  </si>
  <si>
    <t>立川市若葉町2-31　田中</t>
  </si>
  <si>
    <t>612</t>
  </si>
  <si>
    <t>352-403713S</t>
  </si>
  <si>
    <t>613</t>
  </si>
  <si>
    <t>352-500941S</t>
  </si>
  <si>
    <t>小平市学園東町2-3-12</t>
  </si>
  <si>
    <t>614</t>
  </si>
  <si>
    <t>313-519112X</t>
  </si>
  <si>
    <t>八王子市絹ヶ丘1-47</t>
  </si>
  <si>
    <t>615</t>
  </si>
  <si>
    <t>313-519012X</t>
  </si>
  <si>
    <t>八王子市松木31</t>
  </si>
  <si>
    <t>道路復旧変更</t>
  </si>
  <si>
    <t>616</t>
  </si>
  <si>
    <t>供A工事　他企業調査</t>
  </si>
  <si>
    <t>617</t>
  </si>
  <si>
    <t>313-419125X</t>
  </si>
  <si>
    <t>小平市天神町2-10</t>
  </si>
  <si>
    <t>618</t>
  </si>
  <si>
    <t>313-419110X</t>
  </si>
  <si>
    <t>619</t>
  </si>
  <si>
    <t>313-416550X</t>
  </si>
  <si>
    <t>日野市東豊田4-15</t>
  </si>
  <si>
    <t>620</t>
  </si>
  <si>
    <t>313-419181X</t>
  </si>
  <si>
    <t>立川市一番町2-6-29</t>
  </si>
  <si>
    <t>621</t>
  </si>
  <si>
    <t>313-519011X</t>
  </si>
  <si>
    <t>立川市幸町1-13-9</t>
  </si>
  <si>
    <t>622</t>
  </si>
  <si>
    <t>313-419191X</t>
  </si>
  <si>
    <t>立川市砂川町4-39-47</t>
  </si>
  <si>
    <t>623</t>
  </si>
  <si>
    <t>313-242117E</t>
  </si>
  <si>
    <t>八王子市明神町1-7</t>
  </si>
  <si>
    <t>624</t>
  </si>
  <si>
    <t>313-416502X</t>
  </si>
  <si>
    <t>小平市小川町2-1830</t>
  </si>
  <si>
    <t>625</t>
  </si>
  <si>
    <t>313-519033X</t>
  </si>
  <si>
    <t>日野市三沢1-20-10</t>
  </si>
  <si>
    <t>626</t>
  </si>
  <si>
    <t>313-589743X</t>
  </si>
  <si>
    <t>日野市三沢2-20</t>
  </si>
  <si>
    <t>627</t>
  </si>
  <si>
    <t>ねずみ鋳鉄管対策管理図作成（7月更新）</t>
  </si>
  <si>
    <t>628</t>
  </si>
  <si>
    <t>629</t>
  </si>
  <si>
    <t>630</t>
  </si>
  <si>
    <t>313-442063M</t>
  </si>
  <si>
    <t>日野市豊田4-22</t>
  </si>
  <si>
    <t>631</t>
  </si>
  <si>
    <t>313-442062M</t>
  </si>
  <si>
    <t>日野市豊田4-17</t>
  </si>
  <si>
    <t>632</t>
  </si>
  <si>
    <t>313-403038H</t>
  </si>
  <si>
    <t>多摩市愛宕3-1-1</t>
  </si>
  <si>
    <t>変更申請書作成</t>
  </si>
  <si>
    <t>633</t>
  </si>
  <si>
    <t>634</t>
  </si>
  <si>
    <t>313-512030X</t>
  </si>
  <si>
    <t>八王子市下恩方町2066-18</t>
  </si>
  <si>
    <t>635</t>
  </si>
  <si>
    <t>313-519114X</t>
  </si>
  <si>
    <t>東村山市諏訪町1-20</t>
  </si>
  <si>
    <t>636</t>
  </si>
  <si>
    <t>637</t>
  </si>
  <si>
    <t>313-511033X</t>
  </si>
  <si>
    <t>日野市三沢1-19-8</t>
  </si>
  <si>
    <t>638</t>
  </si>
  <si>
    <t>313-516182X</t>
  </si>
  <si>
    <t>立川市羽衣町3-5</t>
  </si>
  <si>
    <t>639</t>
  </si>
  <si>
    <t>313-516185X</t>
  </si>
  <si>
    <t>立川市若葉町2-30　田中</t>
  </si>
  <si>
    <t>640</t>
  </si>
  <si>
    <t>313-516186X</t>
  </si>
  <si>
    <t>立川市上砂町3-34-1</t>
  </si>
  <si>
    <t>641</t>
  </si>
  <si>
    <t>313-442113M</t>
  </si>
  <si>
    <t>日野市多摩平6-9</t>
  </si>
  <si>
    <t>残置協議用</t>
  </si>
  <si>
    <t>642</t>
  </si>
  <si>
    <t>313-516189X</t>
  </si>
  <si>
    <t>日野市東平山2-10-80</t>
  </si>
  <si>
    <t>643</t>
  </si>
  <si>
    <t>313-316459X</t>
  </si>
  <si>
    <t>立川市西砂町5-38</t>
  </si>
  <si>
    <t>道路復旧申請用</t>
  </si>
  <si>
    <t>644</t>
  </si>
  <si>
    <t>313-419024X</t>
  </si>
  <si>
    <t>立川市錦町6-1-9</t>
  </si>
  <si>
    <t>645</t>
  </si>
  <si>
    <t>313-519117X</t>
  </si>
  <si>
    <t>八王子市越野1-12</t>
  </si>
  <si>
    <t>646</t>
  </si>
  <si>
    <t>八王子市石川町2101</t>
  </si>
  <si>
    <t>外部電源装置（北八王子公園詳細測量）</t>
  </si>
  <si>
    <t>647</t>
  </si>
  <si>
    <t>313-416586X</t>
  </si>
  <si>
    <t>小平市鈴木町1-171-4</t>
  </si>
  <si>
    <t>648</t>
  </si>
  <si>
    <t>649</t>
  </si>
  <si>
    <t>313-416427X</t>
  </si>
  <si>
    <t>小平市上水新町2-1</t>
  </si>
  <si>
    <t>650</t>
  </si>
  <si>
    <t>313-519118X</t>
  </si>
  <si>
    <t>国立市谷保6926～6897-3</t>
  </si>
  <si>
    <t>651</t>
  </si>
  <si>
    <t>313-Z50013X</t>
  </si>
  <si>
    <t>八王子市旭町12-6</t>
  </si>
  <si>
    <t>652</t>
  </si>
  <si>
    <t>313-419140X</t>
  </si>
  <si>
    <t>国立市富士見台2-40-2</t>
  </si>
  <si>
    <t>653</t>
  </si>
  <si>
    <t>313-474709X</t>
  </si>
  <si>
    <t>日野市豊田3-8</t>
  </si>
  <si>
    <t>654</t>
  </si>
  <si>
    <t>655</t>
  </si>
  <si>
    <t>日野市日野1077-101</t>
  </si>
  <si>
    <t>残置申請</t>
  </si>
  <si>
    <t>656</t>
  </si>
  <si>
    <t>442-500783</t>
  </si>
  <si>
    <t>八王子市八幡町2-14</t>
  </si>
  <si>
    <t>657</t>
  </si>
  <si>
    <t>313-519116X</t>
  </si>
  <si>
    <t>東村山市諏訪町1-37-14</t>
  </si>
  <si>
    <t>658</t>
  </si>
  <si>
    <t>659</t>
  </si>
  <si>
    <t>442-500144</t>
  </si>
  <si>
    <t>日野市新町3-27-12</t>
  </si>
  <si>
    <t>水路申請図作成</t>
  </si>
  <si>
    <t>660</t>
  </si>
  <si>
    <t>442-505302</t>
  </si>
  <si>
    <t>多摩市東寺方1-21</t>
  </si>
  <si>
    <t>661</t>
  </si>
  <si>
    <t>313-516190X</t>
  </si>
  <si>
    <t>日野市三沢1094</t>
  </si>
  <si>
    <t>662</t>
  </si>
  <si>
    <t>313-516191X</t>
  </si>
  <si>
    <t>立川市幸町4-20</t>
  </si>
  <si>
    <t>663</t>
  </si>
  <si>
    <t>313-516192X</t>
  </si>
  <si>
    <t>日野市多摩平7-19-1</t>
  </si>
  <si>
    <t>664</t>
  </si>
  <si>
    <t>313-519119X</t>
  </si>
  <si>
    <t>立川市砂川町8-64-27</t>
  </si>
  <si>
    <t>665</t>
  </si>
  <si>
    <t>313-519120X</t>
  </si>
  <si>
    <t>八王子市元本郷町4-18</t>
  </si>
  <si>
    <t>666</t>
  </si>
  <si>
    <t>313-511034X</t>
  </si>
  <si>
    <t>八王子市台町2-18-15　田中</t>
  </si>
  <si>
    <t>667</t>
  </si>
  <si>
    <t>313-319173A</t>
  </si>
  <si>
    <t>多摩市連光寺5-3</t>
  </si>
  <si>
    <t>668</t>
  </si>
  <si>
    <t>313-319173X</t>
  </si>
  <si>
    <t>669</t>
  </si>
  <si>
    <t>八王子市館町522</t>
  </si>
  <si>
    <t>670</t>
  </si>
  <si>
    <t>313-516196X</t>
  </si>
  <si>
    <t>八王子市犬目町503　田中</t>
  </si>
  <si>
    <t>671</t>
  </si>
  <si>
    <t>313-316547X</t>
  </si>
  <si>
    <t>所沢市上安松295-1</t>
  </si>
  <si>
    <t>672</t>
  </si>
  <si>
    <t>313-419136X</t>
  </si>
  <si>
    <t>東村山市多摩湖町3-14-6</t>
  </si>
  <si>
    <t>673</t>
  </si>
  <si>
    <t>313-419097X</t>
  </si>
  <si>
    <t>東村山市美住町2-23</t>
  </si>
  <si>
    <t>674</t>
  </si>
  <si>
    <t>313-416555X</t>
  </si>
  <si>
    <t>東村山市野口町1-30</t>
  </si>
  <si>
    <t>675</t>
  </si>
  <si>
    <t>313-342015E</t>
  </si>
  <si>
    <t>国分寺市高木町1-22</t>
  </si>
  <si>
    <t>676</t>
  </si>
  <si>
    <t>313-412076X</t>
  </si>
  <si>
    <t>国分寺市高木町3-1</t>
  </si>
  <si>
    <t>677</t>
  </si>
  <si>
    <t>678</t>
  </si>
  <si>
    <t>313-519122X</t>
  </si>
  <si>
    <t>東大和市中央4-1052</t>
  </si>
  <si>
    <t>679</t>
  </si>
  <si>
    <t>313-519121X</t>
  </si>
  <si>
    <t>八王子市元八王子町2-1072</t>
  </si>
  <si>
    <t>680</t>
  </si>
  <si>
    <t>8/14早川</t>
  </si>
  <si>
    <t>681</t>
  </si>
  <si>
    <t>352-501048M</t>
  </si>
  <si>
    <t>小平市花小金井2-23</t>
  </si>
  <si>
    <t>682</t>
  </si>
  <si>
    <t>352-501106S</t>
  </si>
  <si>
    <t>小平市大沼町4-48</t>
  </si>
  <si>
    <t>683</t>
  </si>
  <si>
    <t>352-501101Q</t>
  </si>
  <si>
    <t>八王子市大塚343-44</t>
  </si>
  <si>
    <t>684</t>
  </si>
  <si>
    <t>私道残置入取替抽出</t>
  </si>
  <si>
    <t>06</t>
  </si>
  <si>
    <t>685</t>
  </si>
  <si>
    <t>686</t>
  </si>
  <si>
    <t>442-504659</t>
  </si>
  <si>
    <t>立川市柴崎町5-12-28</t>
  </si>
  <si>
    <t>687</t>
  </si>
  <si>
    <t>442-503128</t>
  </si>
  <si>
    <t>八王子市元本郷町1-27</t>
  </si>
  <si>
    <t>688</t>
  </si>
  <si>
    <t>442-502744</t>
  </si>
  <si>
    <t>東村山市野口町3-8</t>
  </si>
  <si>
    <t>689</t>
  </si>
  <si>
    <t>352-501174M</t>
  </si>
  <si>
    <t>小平市花小金井1-15-4</t>
  </si>
  <si>
    <t>690</t>
  </si>
  <si>
    <t>352-501168S</t>
  </si>
  <si>
    <t>八王子市万町77-25</t>
  </si>
  <si>
    <t>691</t>
  </si>
  <si>
    <t>313-516195X</t>
  </si>
  <si>
    <t>立川市西砂町6-38</t>
  </si>
  <si>
    <t>692</t>
  </si>
  <si>
    <t>313-519123X</t>
  </si>
  <si>
    <t>八王子市諏訪町255-8</t>
  </si>
  <si>
    <t>693</t>
  </si>
  <si>
    <t>313-516199X</t>
  </si>
  <si>
    <t>八王子市めじろ台3-7</t>
  </si>
  <si>
    <t>694</t>
  </si>
  <si>
    <t>313-519126X</t>
  </si>
  <si>
    <t>八王子市館町395-10</t>
  </si>
  <si>
    <t>695</t>
  </si>
  <si>
    <t>313-391001X</t>
  </si>
  <si>
    <t>八王子市暁町1-29</t>
  </si>
  <si>
    <t>696</t>
  </si>
  <si>
    <t>313-571716A</t>
  </si>
  <si>
    <t>幸徳</t>
  </si>
  <si>
    <t>697</t>
  </si>
  <si>
    <t>313-511035X</t>
  </si>
  <si>
    <t>日野市上田87-2</t>
  </si>
  <si>
    <t>698</t>
  </si>
  <si>
    <t>313-590061X</t>
  </si>
  <si>
    <t>日野市落川245-1</t>
  </si>
  <si>
    <t>699</t>
  </si>
  <si>
    <t>313-500550S</t>
  </si>
  <si>
    <t>700</t>
  </si>
  <si>
    <t>313-416567X</t>
  </si>
  <si>
    <t>多摩市和田1852</t>
  </si>
  <si>
    <t>701</t>
  </si>
  <si>
    <t>313-419177X</t>
  </si>
  <si>
    <t>多摩市関戸5-35-2</t>
  </si>
  <si>
    <t>702</t>
  </si>
  <si>
    <t>313-516036X</t>
  </si>
  <si>
    <t>小平市上水新町3-23</t>
  </si>
  <si>
    <t>703</t>
  </si>
  <si>
    <t>313-519002X</t>
  </si>
  <si>
    <t>八王子市寺田町105-3</t>
  </si>
  <si>
    <t>704</t>
  </si>
  <si>
    <t>313-419176X</t>
  </si>
  <si>
    <t>日野市東豊田1-23-10</t>
  </si>
  <si>
    <t>705</t>
  </si>
  <si>
    <t>313-419113X</t>
  </si>
  <si>
    <t>八王子市長沼町265-4</t>
  </si>
  <si>
    <t>706</t>
  </si>
  <si>
    <t>313-416552ｘ</t>
  </si>
  <si>
    <t>八王子市上野町14-7</t>
  </si>
  <si>
    <t>707</t>
  </si>
  <si>
    <t>313-442126X</t>
  </si>
  <si>
    <t>八王子市めじろ台1-3</t>
  </si>
  <si>
    <t>708</t>
  </si>
  <si>
    <t>709</t>
  </si>
  <si>
    <t>313-242014M</t>
  </si>
  <si>
    <t>国分寺市東恋ヶ窪2-23</t>
  </si>
  <si>
    <t>申請用</t>
  </si>
  <si>
    <t>710</t>
  </si>
  <si>
    <t>313-312078X</t>
  </si>
  <si>
    <t>八王子市越野26-12</t>
  </si>
  <si>
    <t>711</t>
  </si>
  <si>
    <t>313-519124X</t>
  </si>
  <si>
    <t>東大和市芋窪4-1466-16</t>
  </si>
  <si>
    <t>712</t>
  </si>
  <si>
    <t>313-516206X</t>
  </si>
  <si>
    <t>東大和市狭山4-1427</t>
  </si>
  <si>
    <t>713</t>
  </si>
  <si>
    <t>714</t>
  </si>
  <si>
    <t>313-516204X</t>
  </si>
  <si>
    <t>立川市砂川町4-60</t>
  </si>
  <si>
    <t>715</t>
  </si>
  <si>
    <t>313-519128X</t>
  </si>
  <si>
    <t>所沢市久米50-13</t>
  </si>
  <si>
    <t>716</t>
  </si>
  <si>
    <t>313-519130X</t>
  </si>
  <si>
    <t>小平市小川町2-1986</t>
  </si>
  <si>
    <t>717</t>
  </si>
  <si>
    <t>313-501101M</t>
  </si>
  <si>
    <t>八王子市大塚343</t>
  </si>
  <si>
    <t>718</t>
  </si>
  <si>
    <t>313-474719B</t>
  </si>
  <si>
    <t>日野市東平山2-14-1</t>
  </si>
  <si>
    <t>719</t>
  </si>
  <si>
    <t>831-575911X</t>
  </si>
  <si>
    <t>小平市上水南町3-4</t>
  </si>
  <si>
    <t>沈下棒設置</t>
  </si>
  <si>
    <t>720</t>
  </si>
  <si>
    <t>721</t>
  </si>
  <si>
    <t>442-503808</t>
  </si>
  <si>
    <t>府中市押立町5-9</t>
  </si>
  <si>
    <t>府中市・国立市申請資料作成</t>
  </si>
  <si>
    <t>722</t>
  </si>
  <si>
    <t>442-503618</t>
  </si>
  <si>
    <t>日野市新町2-9-35</t>
  </si>
  <si>
    <t>日野市道・立川市道役所調査</t>
  </si>
  <si>
    <t>723</t>
  </si>
  <si>
    <t>352-501379M</t>
  </si>
  <si>
    <t>小平市小川町1-1035</t>
  </si>
  <si>
    <t>724</t>
  </si>
  <si>
    <t>442-504456</t>
  </si>
  <si>
    <t>八王子市狭間町1885</t>
  </si>
  <si>
    <t>725</t>
  </si>
  <si>
    <t>442-418227</t>
  </si>
  <si>
    <t>府中市白糸台3-2-9</t>
  </si>
  <si>
    <t>726</t>
  </si>
  <si>
    <t>313-716199X</t>
  </si>
  <si>
    <t>八王子市大和田町2-5</t>
  </si>
  <si>
    <t>727</t>
  </si>
  <si>
    <t>313-712365X</t>
  </si>
  <si>
    <t>八王子市川口町1540</t>
  </si>
  <si>
    <t>728</t>
  </si>
  <si>
    <t>313-686711C</t>
  </si>
  <si>
    <t>八王子市初沢町1457-5</t>
  </si>
  <si>
    <t>729</t>
  </si>
  <si>
    <t>313-416546X</t>
  </si>
  <si>
    <t>小平市花小金井1-26</t>
  </si>
  <si>
    <t>730</t>
  </si>
  <si>
    <t>313-596202X</t>
  </si>
  <si>
    <t>日野市高幡733</t>
  </si>
  <si>
    <t>チーズ取出申請図作成</t>
  </si>
  <si>
    <t>731</t>
  </si>
  <si>
    <t>313-519015X</t>
  </si>
  <si>
    <t>八王子市長房町716-3</t>
  </si>
  <si>
    <t>732</t>
  </si>
  <si>
    <t>313-519129X</t>
  </si>
  <si>
    <t>国分寺市北町1-18</t>
  </si>
  <si>
    <t>733</t>
  </si>
  <si>
    <t>352-501311S</t>
  </si>
  <si>
    <t>小平市花小金井5-55-5</t>
  </si>
  <si>
    <t>734</t>
  </si>
  <si>
    <t>352-501183M</t>
  </si>
  <si>
    <t>多摩市桜ヶ丘1-10-10</t>
  </si>
  <si>
    <t>735</t>
  </si>
  <si>
    <t>313-596341X</t>
  </si>
  <si>
    <t>東村山市久米川町1-24-43</t>
  </si>
  <si>
    <t>736</t>
  </si>
  <si>
    <t>313-516194X</t>
  </si>
  <si>
    <t>南山東部土地区画整理</t>
  </si>
  <si>
    <t>南山東</t>
  </si>
  <si>
    <t>737</t>
  </si>
  <si>
    <t>313-419170X</t>
  </si>
  <si>
    <t>小平市上水本町1-8</t>
  </si>
  <si>
    <t>738</t>
  </si>
  <si>
    <t>313-411022X</t>
  </si>
  <si>
    <t>小平市大沼町1-18</t>
  </si>
  <si>
    <t>739</t>
  </si>
  <si>
    <t>313-419195X</t>
  </si>
  <si>
    <t>国分寺市西町1-24</t>
  </si>
  <si>
    <t>740</t>
  </si>
  <si>
    <t>国立市谷保693</t>
  </si>
  <si>
    <t>741</t>
  </si>
  <si>
    <t>442-500937</t>
  </si>
  <si>
    <t>立川市錦町1-9</t>
  </si>
  <si>
    <t>742</t>
  </si>
  <si>
    <t>313-516093X</t>
  </si>
  <si>
    <t>日野市上田488</t>
  </si>
  <si>
    <t>743</t>
  </si>
  <si>
    <t>313-516207X</t>
  </si>
  <si>
    <t>立川市一番町3-30</t>
  </si>
  <si>
    <t>744</t>
  </si>
  <si>
    <t>八王子市上柚木238-6</t>
  </si>
  <si>
    <t>745</t>
  </si>
  <si>
    <t>313-511037X</t>
  </si>
  <si>
    <t>八王子市元横山2-5</t>
  </si>
  <si>
    <t>746</t>
  </si>
  <si>
    <t>313-516208X</t>
  </si>
  <si>
    <t>八王子市万町55-2</t>
  </si>
  <si>
    <t>747</t>
  </si>
  <si>
    <t>313-519008X</t>
  </si>
  <si>
    <t>小平市小川町2-1862-13</t>
  </si>
  <si>
    <t>748</t>
  </si>
  <si>
    <t>公図再調査</t>
  </si>
  <si>
    <t>749</t>
  </si>
  <si>
    <t>R7年市道ねずみ・DG道庁資料作成</t>
  </si>
  <si>
    <t>750</t>
  </si>
  <si>
    <t>352-501469S</t>
  </si>
  <si>
    <t>八王子市台町4-27-11</t>
  </si>
  <si>
    <t>751</t>
  </si>
  <si>
    <t>八王子市石川町1753-6</t>
  </si>
  <si>
    <t>752</t>
  </si>
  <si>
    <t>753</t>
  </si>
  <si>
    <t>754</t>
  </si>
  <si>
    <t>313-519132X</t>
  </si>
  <si>
    <t>小平市上水南町3-15-6</t>
  </si>
  <si>
    <t>755</t>
  </si>
  <si>
    <t>442-413779</t>
  </si>
  <si>
    <t>八王子市横山町10</t>
  </si>
  <si>
    <t>756</t>
  </si>
  <si>
    <t>313-596343X</t>
  </si>
  <si>
    <t>切回し工事申請図作成</t>
  </si>
  <si>
    <t>757</t>
  </si>
  <si>
    <t>八王子市楢原町1200-14</t>
  </si>
  <si>
    <t>758</t>
  </si>
  <si>
    <t>313-516209X</t>
  </si>
  <si>
    <t>国分寺市西町3-27</t>
  </si>
  <si>
    <t>759</t>
  </si>
  <si>
    <t>760</t>
  </si>
  <si>
    <t>多摩市連光寺5-3-9</t>
  </si>
  <si>
    <t>761</t>
  </si>
  <si>
    <t>小平市花小金井5-47-14</t>
  </si>
  <si>
    <t>762</t>
  </si>
  <si>
    <t>313-598103X</t>
  </si>
  <si>
    <t>東大和市蔵敷2-530</t>
  </si>
  <si>
    <t>道路復旧面積査定</t>
  </si>
  <si>
    <t>763</t>
  </si>
  <si>
    <t>442-506117</t>
  </si>
  <si>
    <t>日野市日野本町5-31</t>
  </si>
  <si>
    <t>7/31早川</t>
  </si>
  <si>
    <t>764</t>
  </si>
  <si>
    <t>442-503032</t>
  </si>
  <si>
    <t>府中市白糸台1-66</t>
  </si>
  <si>
    <t>765</t>
  </si>
  <si>
    <t>766</t>
  </si>
  <si>
    <t>352-501435M</t>
  </si>
  <si>
    <t>767</t>
  </si>
  <si>
    <t>313-489741X</t>
  </si>
  <si>
    <t>東村山市野口町1-14</t>
  </si>
  <si>
    <t>道路舗装竣工図作成</t>
  </si>
  <si>
    <t>768</t>
  </si>
  <si>
    <t>313-242105X</t>
  </si>
  <si>
    <t>日野市多摩平1-13</t>
  </si>
  <si>
    <t>769</t>
  </si>
  <si>
    <t>313-516212X</t>
  </si>
  <si>
    <t>東大和市上北台2-892</t>
  </si>
  <si>
    <t>770</t>
  </si>
  <si>
    <t>313-519133X</t>
  </si>
  <si>
    <t>東大和市上北台3-423</t>
  </si>
  <si>
    <t>771</t>
  </si>
  <si>
    <t>313-519135X</t>
  </si>
  <si>
    <t>八王子市上壱分方町577</t>
  </si>
  <si>
    <t>772</t>
  </si>
  <si>
    <t>313-516210X</t>
  </si>
  <si>
    <t>小平市花小金井2-6-2</t>
  </si>
  <si>
    <t>773</t>
  </si>
  <si>
    <t>313-486721X</t>
  </si>
  <si>
    <t>東村山市本町1-10-1</t>
  </si>
  <si>
    <t>774</t>
  </si>
  <si>
    <t>775</t>
  </si>
  <si>
    <t>313-543010V</t>
  </si>
  <si>
    <t>国立市東1-9</t>
  </si>
  <si>
    <t>私道残置工区分け</t>
  </si>
  <si>
    <t>776</t>
  </si>
  <si>
    <t>313-543011V</t>
  </si>
  <si>
    <t>国立市東3-27</t>
  </si>
  <si>
    <t>777</t>
  </si>
  <si>
    <t>313-543012V</t>
  </si>
  <si>
    <t>国立市東4-6</t>
  </si>
  <si>
    <t>778</t>
  </si>
  <si>
    <t>313-543013V</t>
  </si>
  <si>
    <t>小平市上水新町3-10</t>
  </si>
  <si>
    <t>779</t>
  </si>
  <si>
    <t>313-543014V</t>
  </si>
  <si>
    <t>小平市上水新町3-12</t>
  </si>
  <si>
    <t>780</t>
  </si>
  <si>
    <t>313-543015V</t>
  </si>
  <si>
    <t>小平市たかの台29</t>
  </si>
  <si>
    <t>781</t>
  </si>
  <si>
    <t>313-543016V</t>
  </si>
  <si>
    <t>小平市花小金井南町1-14</t>
  </si>
  <si>
    <t>782</t>
  </si>
  <si>
    <t>313-543017V</t>
  </si>
  <si>
    <t>小平市上水南町3-19</t>
  </si>
  <si>
    <t>783</t>
  </si>
  <si>
    <t>313-543018V</t>
  </si>
  <si>
    <t>小平市津田町3-35</t>
  </si>
  <si>
    <t>784</t>
  </si>
  <si>
    <t>313-543019V</t>
  </si>
  <si>
    <t>八王子市本町22</t>
  </si>
  <si>
    <t>785</t>
  </si>
  <si>
    <t>313-543020V</t>
  </si>
  <si>
    <t>立川市錦町2-9</t>
  </si>
  <si>
    <t>786</t>
  </si>
  <si>
    <t>313-543021V</t>
  </si>
  <si>
    <t>国分寺市日吉町1-1</t>
  </si>
  <si>
    <t>787</t>
  </si>
  <si>
    <t>313-543022V</t>
  </si>
  <si>
    <t>国分寺市東恋ヶ窪2-25</t>
  </si>
  <si>
    <t>788</t>
  </si>
  <si>
    <t>313-543023V</t>
  </si>
  <si>
    <t>国分寺市恋ヶ窪2-16</t>
  </si>
  <si>
    <t>789</t>
  </si>
  <si>
    <t>313-543024V</t>
  </si>
  <si>
    <t>小平市大沼町2-1</t>
  </si>
  <si>
    <t>790</t>
  </si>
  <si>
    <t>313-543025V</t>
  </si>
  <si>
    <t>小平市上水南町1-2</t>
  </si>
  <si>
    <t>791</t>
  </si>
  <si>
    <t>313-543026V</t>
  </si>
  <si>
    <t>小平市花小金井6-50</t>
  </si>
  <si>
    <t>792</t>
  </si>
  <si>
    <t>313-543027V</t>
  </si>
  <si>
    <t>小平市たかの台19</t>
  </si>
  <si>
    <t>793</t>
  </si>
  <si>
    <t>313-543028V</t>
  </si>
  <si>
    <t>794</t>
  </si>
  <si>
    <t>313-519136X</t>
  </si>
  <si>
    <t>立川市一番町6-21</t>
  </si>
  <si>
    <t>795</t>
  </si>
  <si>
    <t>313-516213X</t>
  </si>
  <si>
    <t>東村山市恩多町3-16</t>
  </si>
  <si>
    <t>796</t>
  </si>
  <si>
    <t>313-516214X</t>
  </si>
  <si>
    <t>797</t>
  </si>
  <si>
    <t>313-519137X</t>
  </si>
  <si>
    <t>八王子市長沼町698</t>
  </si>
  <si>
    <t>798</t>
  </si>
  <si>
    <t>313-519134X</t>
  </si>
  <si>
    <t>東村山市秋津町5-37</t>
  </si>
  <si>
    <t>799</t>
  </si>
  <si>
    <t>313-511041X</t>
  </si>
  <si>
    <t>日野市平山5-20</t>
  </si>
  <si>
    <t>800</t>
  </si>
  <si>
    <t>801</t>
  </si>
  <si>
    <t>442-402273</t>
  </si>
  <si>
    <t>多摩市関戸4-4-10</t>
  </si>
  <si>
    <t>802</t>
  </si>
  <si>
    <t>442-417859</t>
  </si>
  <si>
    <t>国分寺市本多1-7-15</t>
  </si>
  <si>
    <t>803</t>
  </si>
  <si>
    <t>442-502760</t>
  </si>
  <si>
    <t>立川市柴崎町1-16-9</t>
  </si>
  <si>
    <t>804</t>
  </si>
  <si>
    <t>352-501532S</t>
  </si>
  <si>
    <t>小平市学園東町3-6-36</t>
  </si>
  <si>
    <t>805</t>
  </si>
  <si>
    <t>352-501559S</t>
  </si>
  <si>
    <t>小平市花小金井南町1-16-7</t>
  </si>
  <si>
    <t>806</t>
  </si>
  <si>
    <t>352-501563S</t>
  </si>
  <si>
    <t>小平市花小金井南町1-15-3</t>
  </si>
  <si>
    <t>807</t>
  </si>
  <si>
    <t>352-500547M</t>
  </si>
  <si>
    <t>小平市小川西町4-24-7</t>
  </si>
  <si>
    <t>808</t>
  </si>
  <si>
    <t>313-419178X</t>
  </si>
  <si>
    <t>八王子市東浅川町523</t>
  </si>
  <si>
    <t>809</t>
  </si>
  <si>
    <t>313-419188A</t>
  </si>
  <si>
    <t>小平市上水本町3-13-26</t>
  </si>
  <si>
    <t>810</t>
  </si>
  <si>
    <t>313-412038X</t>
  </si>
  <si>
    <t>日野市南平8-19-10</t>
  </si>
  <si>
    <t>811</t>
  </si>
  <si>
    <t>313-516009X</t>
  </si>
  <si>
    <t>八王子市東中野68-1</t>
  </si>
  <si>
    <t>812</t>
  </si>
  <si>
    <t>313-416058X</t>
  </si>
  <si>
    <t>立川市上砂町3-16-21</t>
  </si>
  <si>
    <t>813</t>
  </si>
  <si>
    <t>313-512019X</t>
  </si>
  <si>
    <t>立川市栄町1-31-5</t>
  </si>
  <si>
    <t>814</t>
  </si>
  <si>
    <t>313-442111M</t>
  </si>
  <si>
    <t>八王子市絹ヶ丘2-9</t>
  </si>
  <si>
    <t>815</t>
  </si>
  <si>
    <t>313-442091I</t>
  </si>
  <si>
    <t>八王子市平岡町5</t>
  </si>
  <si>
    <t>816</t>
  </si>
  <si>
    <t>313-590060X</t>
  </si>
  <si>
    <t>多摩市和田3-1</t>
  </si>
  <si>
    <t>817</t>
  </si>
  <si>
    <t>352-501534S</t>
  </si>
  <si>
    <t>八王子市子安町3-5-7</t>
  </si>
  <si>
    <t>818</t>
  </si>
  <si>
    <t>313-516216X</t>
  </si>
  <si>
    <t>八王子市上壱分方町426</t>
  </si>
  <si>
    <t>819</t>
  </si>
  <si>
    <t>352-501639S</t>
  </si>
  <si>
    <t>小平市小金井南町3-30-26</t>
  </si>
  <si>
    <t>820</t>
  </si>
  <si>
    <t>352-501665M</t>
  </si>
  <si>
    <t>小平市学園西町1-32</t>
  </si>
  <si>
    <t>821</t>
  </si>
  <si>
    <t>313-519139X</t>
  </si>
  <si>
    <t>八王子市絹ヶ丘1-61</t>
  </si>
  <si>
    <t>822</t>
  </si>
  <si>
    <t>313-519140X</t>
  </si>
  <si>
    <t>東村山市恩多町2-42-30</t>
  </si>
  <si>
    <t>823</t>
  </si>
  <si>
    <t>313-511042X</t>
  </si>
  <si>
    <t>日野市南平5-28-21</t>
  </si>
  <si>
    <t>824</t>
  </si>
  <si>
    <t>313-316572X</t>
  </si>
  <si>
    <t>825</t>
  </si>
  <si>
    <t>313-403511X</t>
  </si>
  <si>
    <t>八王子市南大沢1-22-21</t>
  </si>
  <si>
    <t>826</t>
  </si>
  <si>
    <t>313-412019X</t>
  </si>
  <si>
    <t>東村山市恩多町1-2-5</t>
  </si>
  <si>
    <t>827</t>
  </si>
  <si>
    <t>313-419190X</t>
  </si>
  <si>
    <t>828</t>
  </si>
  <si>
    <t>313-419135X</t>
  </si>
  <si>
    <t>東村山市久米川町1-21-8</t>
  </si>
  <si>
    <t>829</t>
  </si>
  <si>
    <t>東村山市秋津町2-12-7</t>
  </si>
  <si>
    <t>830</t>
  </si>
  <si>
    <t>313-516021X</t>
  </si>
  <si>
    <t>東村山市青葉町1-25</t>
  </si>
  <si>
    <t>831</t>
  </si>
  <si>
    <t>442-503203</t>
  </si>
  <si>
    <t>八王子市大横町14-5</t>
  </si>
  <si>
    <t>832</t>
  </si>
  <si>
    <t>442-502508</t>
  </si>
  <si>
    <t>資産管理課用地調査</t>
  </si>
  <si>
    <t>833</t>
  </si>
  <si>
    <t>313-535005X</t>
  </si>
  <si>
    <t>小平市鈴木町1-464</t>
  </si>
  <si>
    <t>CCB位置だし追記</t>
  </si>
  <si>
    <t>834</t>
  </si>
  <si>
    <t>313-512016X</t>
  </si>
  <si>
    <t>日野市南平9-40-28</t>
  </si>
  <si>
    <t>835</t>
  </si>
  <si>
    <t>313-442066X</t>
  </si>
  <si>
    <t>日野市豊田2-55</t>
  </si>
  <si>
    <t>836</t>
  </si>
  <si>
    <t>313-411028X</t>
  </si>
  <si>
    <t>東大和市芋窪6-1314</t>
  </si>
  <si>
    <t>837</t>
  </si>
  <si>
    <t>313-442015K</t>
  </si>
  <si>
    <t>小平市花小金井南町1-5</t>
  </si>
  <si>
    <t>838</t>
  </si>
  <si>
    <t>313-416600X</t>
  </si>
  <si>
    <t>小平市大沼町5-16</t>
  </si>
  <si>
    <t>839</t>
  </si>
  <si>
    <t>313-216098A</t>
  </si>
  <si>
    <t>840</t>
  </si>
  <si>
    <t>313-416448X</t>
  </si>
  <si>
    <t>東大和市清水6-1196</t>
  </si>
  <si>
    <t>841</t>
  </si>
  <si>
    <t>313-416060X</t>
  </si>
  <si>
    <t>東村山市廻田町2-27</t>
  </si>
  <si>
    <t>842</t>
  </si>
  <si>
    <t>313-416059X</t>
  </si>
  <si>
    <t>東村山市廻田町3-16</t>
  </si>
  <si>
    <t>843</t>
  </si>
  <si>
    <t>313-316608X</t>
  </si>
  <si>
    <t>東村山市廻田町2-25</t>
  </si>
  <si>
    <t>844</t>
  </si>
  <si>
    <t>313-316606X</t>
  </si>
  <si>
    <t>845</t>
  </si>
  <si>
    <t>313-316580X</t>
  </si>
  <si>
    <t>東大和市芋窪6-1039</t>
  </si>
  <si>
    <t>846</t>
  </si>
  <si>
    <t>313-316461X</t>
  </si>
  <si>
    <t>東村山市萩山2-8</t>
  </si>
  <si>
    <t>847</t>
  </si>
  <si>
    <t>313-316180Ｘ</t>
  </si>
  <si>
    <t>東村山市久米川町2-37</t>
  </si>
  <si>
    <t>848</t>
  </si>
  <si>
    <t>313-316058X</t>
  </si>
  <si>
    <t>東大和市清水1-767</t>
  </si>
  <si>
    <t>849</t>
  </si>
  <si>
    <t>313-316602B</t>
  </si>
  <si>
    <t>東村山市栄町1-32</t>
  </si>
  <si>
    <t>850</t>
  </si>
  <si>
    <t>313-316602A</t>
  </si>
  <si>
    <t>851</t>
  </si>
  <si>
    <t>313-319106X</t>
  </si>
  <si>
    <t>東村山市秋津町1-16-37</t>
  </si>
  <si>
    <t>852</t>
  </si>
  <si>
    <t>313-319184D</t>
  </si>
  <si>
    <t>東大和市芋窪5-1135</t>
  </si>
  <si>
    <t>853</t>
  </si>
  <si>
    <t>313-319184C</t>
  </si>
  <si>
    <t>854</t>
  </si>
  <si>
    <t>313-504033X</t>
  </si>
  <si>
    <t>855</t>
  </si>
  <si>
    <t>313-512033X</t>
  </si>
  <si>
    <t>日野市東豊田4-27</t>
  </si>
  <si>
    <t>856</t>
  </si>
  <si>
    <t>313-512035X</t>
  </si>
  <si>
    <t>八王子市東中野1253-6</t>
  </si>
  <si>
    <t>857</t>
  </si>
  <si>
    <t>313-343011V</t>
  </si>
  <si>
    <t>国分寺市東恋ヶ窪4-18</t>
  </si>
  <si>
    <t>858</t>
  </si>
  <si>
    <t>313-343014V</t>
  </si>
  <si>
    <t>立川市栄町3-21</t>
  </si>
  <si>
    <t>859</t>
  </si>
  <si>
    <t>313-343046V</t>
  </si>
  <si>
    <t>国分寺市内藤2-36</t>
  </si>
  <si>
    <t>860</t>
  </si>
  <si>
    <t>313-343061V</t>
  </si>
  <si>
    <t>小平市花小金井1-3</t>
  </si>
  <si>
    <t>861</t>
  </si>
  <si>
    <t>313-443029V</t>
  </si>
  <si>
    <t>小平市学園西町3-22</t>
  </si>
  <si>
    <t>862</t>
  </si>
  <si>
    <t>313-519144X</t>
  </si>
  <si>
    <t>立川市西砂町2-47</t>
  </si>
  <si>
    <t>863</t>
  </si>
  <si>
    <t>313-516041X</t>
  </si>
  <si>
    <t>立川市一番町1-30</t>
  </si>
  <si>
    <t>864</t>
  </si>
  <si>
    <t>立川市栄町1-31</t>
  </si>
  <si>
    <t>865</t>
  </si>
  <si>
    <t>313-443051V</t>
  </si>
  <si>
    <t>国分寺市東元町3-21</t>
  </si>
  <si>
    <t>866</t>
  </si>
  <si>
    <t>313-543043V</t>
  </si>
  <si>
    <t>867</t>
  </si>
  <si>
    <t>313-543044V</t>
  </si>
  <si>
    <t>868</t>
  </si>
  <si>
    <t>313-543045V</t>
  </si>
  <si>
    <t>869</t>
  </si>
  <si>
    <t>313-543047V</t>
  </si>
  <si>
    <t>870</t>
  </si>
  <si>
    <t>313-543048V</t>
  </si>
  <si>
    <t>871</t>
  </si>
  <si>
    <t>313-543080V</t>
  </si>
  <si>
    <t>872</t>
  </si>
  <si>
    <t>313-543078V</t>
  </si>
  <si>
    <t>873</t>
  </si>
  <si>
    <t>313-543079V</t>
  </si>
  <si>
    <t>874</t>
  </si>
  <si>
    <t>313-543081V</t>
  </si>
  <si>
    <t>875</t>
  </si>
  <si>
    <t>313-543082V</t>
  </si>
  <si>
    <t>10/28早川</t>
  </si>
  <si>
    <t>876</t>
  </si>
  <si>
    <t>313-543083V</t>
  </si>
  <si>
    <t>8/8早川</t>
  </si>
  <si>
    <t>877</t>
  </si>
  <si>
    <t>313-543084V</t>
  </si>
  <si>
    <t>878</t>
  </si>
  <si>
    <t>352-501073M</t>
  </si>
  <si>
    <t>小平市花小金井3-43-15</t>
  </si>
  <si>
    <t>879</t>
  </si>
  <si>
    <t>313-416554A</t>
  </si>
  <si>
    <t>立川市羽衣町2-47</t>
  </si>
  <si>
    <t>880</t>
  </si>
  <si>
    <t>313-543085V</t>
  </si>
  <si>
    <t>881</t>
  </si>
  <si>
    <t>313-543086V</t>
  </si>
  <si>
    <t>882</t>
  </si>
  <si>
    <t>313-573701X</t>
  </si>
  <si>
    <t>東大和市奈良橋3-459</t>
  </si>
  <si>
    <t>883</t>
  </si>
  <si>
    <t>313-543202V</t>
  </si>
  <si>
    <t>小平市小川町1-903</t>
  </si>
  <si>
    <t>884</t>
  </si>
  <si>
    <t>313-543207V</t>
  </si>
  <si>
    <t>885</t>
  </si>
  <si>
    <t>313-543211V</t>
  </si>
  <si>
    <t>886</t>
  </si>
  <si>
    <t>313-543213V</t>
  </si>
  <si>
    <t>887</t>
  </si>
  <si>
    <t>313-543216V</t>
  </si>
  <si>
    <t>888</t>
  </si>
  <si>
    <t>313-543220V</t>
  </si>
  <si>
    <t>889</t>
  </si>
  <si>
    <t>313-543221V</t>
  </si>
  <si>
    <t>東村山市萩山町4-9</t>
  </si>
  <si>
    <t>890</t>
  </si>
  <si>
    <t>313-543227V</t>
  </si>
  <si>
    <t>891</t>
  </si>
  <si>
    <t>313-543234V</t>
  </si>
  <si>
    <t>八王子市中野町2546</t>
  </si>
  <si>
    <t>892</t>
  </si>
  <si>
    <t>313-543235V</t>
  </si>
  <si>
    <t>八王子市中野町2550</t>
  </si>
  <si>
    <t>893</t>
  </si>
  <si>
    <t>313-516070X</t>
  </si>
  <si>
    <t>八王子市元八王子町3-2430</t>
  </si>
  <si>
    <t>894</t>
  </si>
  <si>
    <t>313-574710X</t>
  </si>
  <si>
    <t>日野市東平山2-1</t>
  </si>
  <si>
    <t>895</t>
  </si>
  <si>
    <t>896</t>
  </si>
  <si>
    <t>313-519141X</t>
  </si>
  <si>
    <t>小平市小川町1-436</t>
  </si>
  <si>
    <t>897</t>
  </si>
  <si>
    <t>313-516218X</t>
  </si>
  <si>
    <t>日野市日野5980</t>
  </si>
  <si>
    <t>898</t>
  </si>
  <si>
    <t>313-519143X</t>
  </si>
  <si>
    <t>日野市大坂上2-10</t>
  </si>
  <si>
    <t>899</t>
  </si>
  <si>
    <t>352-501226M</t>
  </si>
  <si>
    <t>小平市小川町1-891-3</t>
  </si>
  <si>
    <t>900</t>
  </si>
  <si>
    <t>352-501764S</t>
  </si>
  <si>
    <t>多摩市桜ヶ丘4-28-3</t>
  </si>
  <si>
    <t>901</t>
  </si>
  <si>
    <t>352-501791S</t>
  </si>
  <si>
    <t>小平市喜平町3-2-32</t>
  </si>
  <si>
    <t>902</t>
  </si>
  <si>
    <t>313-519045X</t>
  </si>
  <si>
    <t>多摩市和田567-10</t>
  </si>
  <si>
    <t>903</t>
  </si>
  <si>
    <t>352-501811S</t>
  </si>
  <si>
    <t>小平市上水南町2-25-18</t>
  </si>
  <si>
    <t>904</t>
  </si>
  <si>
    <t>313-516056X</t>
  </si>
  <si>
    <t>日野市東豊田3-7</t>
  </si>
  <si>
    <t>905</t>
  </si>
  <si>
    <t>313-516219X</t>
  </si>
  <si>
    <t>国立市北2-32</t>
  </si>
  <si>
    <t>906</t>
  </si>
  <si>
    <t>313-516220X</t>
  </si>
  <si>
    <t>日野市西平山1-27-14</t>
  </si>
  <si>
    <t>907</t>
  </si>
  <si>
    <t>313-543225V</t>
  </si>
  <si>
    <t>八王子市富士見町20大和田町7-17</t>
  </si>
  <si>
    <t>908</t>
  </si>
  <si>
    <t>立川市曙町3-7-16</t>
  </si>
  <si>
    <t>909</t>
  </si>
  <si>
    <t>八王子市絹ヶ丘1-47-1</t>
  </si>
  <si>
    <t>910</t>
  </si>
  <si>
    <t>442-412682</t>
  </si>
  <si>
    <t>立川市曙町2-9-1</t>
  </si>
  <si>
    <t>911</t>
  </si>
  <si>
    <t>442-504841</t>
  </si>
  <si>
    <t>立川市富士見町4-22-17</t>
  </si>
  <si>
    <t>912</t>
  </si>
  <si>
    <t>913</t>
  </si>
  <si>
    <t>313-596079X</t>
  </si>
  <si>
    <t>国分寺市高木町3-14-23</t>
  </si>
  <si>
    <t>市道申請図作成</t>
  </si>
  <si>
    <t>914</t>
  </si>
  <si>
    <t>日野市日野本町5-29</t>
  </si>
  <si>
    <t>京浜河川申請図・公図調査</t>
  </si>
  <si>
    <t>915</t>
  </si>
  <si>
    <t>313-516062X</t>
  </si>
  <si>
    <t>小平市花小金井南町3-34</t>
  </si>
  <si>
    <t>916</t>
  </si>
  <si>
    <t>917</t>
  </si>
  <si>
    <t>442-504574</t>
  </si>
  <si>
    <t>東村山市久米川町5-26-31</t>
  </si>
  <si>
    <t>918</t>
  </si>
  <si>
    <t>ねずみ鋳鉄管対策管理図作成（8月更新）</t>
  </si>
  <si>
    <t>919</t>
  </si>
  <si>
    <t>352-501862S</t>
  </si>
  <si>
    <t>八王子市大和田町1-27-7</t>
  </si>
  <si>
    <t>920</t>
  </si>
  <si>
    <t>352-501864S</t>
  </si>
  <si>
    <t>東村山市萩山町3-5-19</t>
  </si>
  <si>
    <t>921</t>
  </si>
  <si>
    <t>442-506422</t>
  </si>
  <si>
    <t>府中市朝日町1-32</t>
  </si>
  <si>
    <t>922</t>
  </si>
  <si>
    <t>923</t>
  </si>
  <si>
    <t>442-502764</t>
  </si>
  <si>
    <t>日野市百草920-128</t>
  </si>
  <si>
    <t>924</t>
  </si>
  <si>
    <t>313-519147X</t>
  </si>
  <si>
    <t>国分寺市東戸倉1-7</t>
  </si>
  <si>
    <t>925</t>
  </si>
  <si>
    <t>313-595051X</t>
  </si>
  <si>
    <t>東村山市本町1-15-3</t>
  </si>
  <si>
    <t>TB高さ調整開削申請書作成</t>
  </si>
  <si>
    <t>926</t>
  </si>
  <si>
    <t>313-516224X</t>
  </si>
  <si>
    <t>国立市東3-13</t>
  </si>
  <si>
    <t>927</t>
  </si>
  <si>
    <t>313-519145X</t>
  </si>
  <si>
    <t>立川市上砂町3-7-5</t>
  </si>
  <si>
    <t>928</t>
  </si>
  <si>
    <t>313-519148X</t>
  </si>
  <si>
    <t>立川市砂川町7-55-3</t>
  </si>
  <si>
    <t>929</t>
  </si>
  <si>
    <t>313-516221X</t>
  </si>
  <si>
    <t>八王子市石川町1766-3</t>
  </si>
  <si>
    <t>930</t>
  </si>
  <si>
    <t>313-516228X</t>
  </si>
  <si>
    <t>八王子市山田町1693-3</t>
  </si>
  <si>
    <t>931</t>
  </si>
  <si>
    <t>932</t>
  </si>
  <si>
    <t>河川申請</t>
  </si>
  <si>
    <t>933</t>
  </si>
  <si>
    <t>313-516234X</t>
  </si>
  <si>
    <t>八王子市散田町4-23</t>
  </si>
  <si>
    <t>934</t>
  </si>
  <si>
    <t>313-519149X</t>
  </si>
  <si>
    <t>八王子市中野町2224</t>
  </si>
  <si>
    <t>935</t>
  </si>
  <si>
    <t>313-442004X</t>
  </si>
  <si>
    <t>小平市小川西町3-26</t>
  </si>
  <si>
    <t>936</t>
  </si>
  <si>
    <t>313-512037X</t>
  </si>
  <si>
    <t>立川市富士見町2-5-7</t>
  </si>
  <si>
    <t>937</t>
  </si>
  <si>
    <t>313-519146X</t>
  </si>
  <si>
    <t>日野市東豊田4-30</t>
  </si>
  <si>
    <t>938</t>
  </si>
  <si>
    <t>939</t>
  </si>
  <si>
    <t>352-501936S</t>
  </si>
  <si>
    <t>小平市上水南町1-28-10</t>
  </si>
  <si>
    <t>940</t>
  </si>
  <si>
    <t>352-501916M</t>
  </si>
  <si>
    <t>八王子市打越町1481-260</t>
  </si>
  <si>
    <t>941</t>
  </si>
  <si>
    <t>352-501989S</t>
  </si>
  <si>
    <t>東大和市湖畔1-1004-102</t>
  </si>
  <si>
    <t>942</t>
  </si>
  <si>
    <t>352-502004S</t>
  </si>
  <si>
    <t>943</t>
  </si>
  <si>
    <t>352-501074S</t>
  </si>
  <si>
    <t>日野市大坂上4-6-8</t>
  </si>
  <si>
    <t>944</t>
  </si>
  <si>
    <t>352-502005M</t>
  </si>
  <si>
    <t>東大和市湖畔2-1044-116</t>
  </si>
  <si>
    <t>945</t>
  </si>
  <si>
    <t>352-501981S</t>
  </si>
  <si>
    <t>国立市西2-25-26</t>
  </si>
  <si>
    <t>946</t>
  </si>
  <si>
    <t>442-503352</t>
  </si>
  <si>
    <t>東村山市本町1-23-4</t>
  </si>
  <si>
    <t>947</t>
  </si>
  <si>
    <t>442-503452</t>
  </si>
  <si>
    <t>立川市富士見町1-25-24</t>
  </si>
  <si>
    <t>948</t>
  </si>
  <si>
    <t>313-519072X</t>
  </si>
  <si>
    <t>小平市花小金井6-23-14</t>
  </si>
  <si>
    <t>949</t>
  </si>
  <si>
    <t>313-519150X</t>
  </si>
  <si>
    <t>八王子市長沼町1055-4</t>
  </si>
  <si>
    <t>950</t>
  </si>
  <si>
    <t>313-419100X</t>
  </si>
  <si>
    <t>八王子市子安町3-35-19</t>
  </si>
  <si>
    <t>951</t>
  </si>
  <si>
    <t>313-419082X</t>
  </si>
  <si>
    <t>八王子市下恩方町1769-5</t>
  </si>
  <si>
    <t>952</t>
  </si>
  <si>
    <t>313-419130X</t>
  </si>
  <si>
    <t>八王子市上柚木1689</t>
  </si>
  <si>
    <t>953</t>
  </si>
  <si>
    <t>313-416579X</t>
  </si>
  <si>
    <t>954</t>
  </si>
  <si>
    <t>313-319187X</t>
  </si>
  <si>
    <t>955</t>
  </si>
  <si>
    <t>313-416565X</t>
  </si>
  <si>
    <t>八王子市子安町2-30</t>
  </si>
  <si>
    <t>956</t>
  </si>
  <si>
    <t>多摩市連光寺3-2-10</t>
  </si>
  <si>
    <t>957</t>
  </si>
  <si>
    <t>313-512036X</t>
  </si>
  <si>
    <t>八王子市大塚612-1</t>
  </si>
  <si>
    <t>958</t>
  </si>
  <si>
    <t>313-516227X</t>
  </si>
  <si>
    <t>立川市若葉町1-10</t>
  </si>
  <si>
    <t>959</t>
  </si>
  <si>
    <t>352-502034S</t>
  </si>
  <si>
    <t>東大和市湖畔2-1044-224</t>
  </si>
  <si>
    <t>960</t>
  </si>
  <si>
    <t>352-502033S</t>
  </si>
  <si>
    <t>八王子市長房町418-3</t>
  </si>
  <si>
    <t>961</t>
  </si>
  <si>
    <t>352-501949S</t>
  </si>
  <si>
    <t>小平市喜平町1-9-10</t>
  </si>
  <si>
    <t>962</t>
  </si>
  <si>
    <t>352-502061S</t>
  </si>
  <si>
    <t>東大和市狭山2-1248</t>
  </si>
  <si>
    <t>963</t>
  </si>
  <si>
    <t>352-501985Q</t>
  </si>
  <si>
    <t>東大和市湖畔2-1044-57</t>
  </si>
  <si>
    <t>964</t>
  </si>
  <si>
    <t>965</t>
  </si>
  <si>
    <t>313-416539X</t>
  </si>
  <si>
    <t>小平市小川東町5-18</t>
  </si>
  <si>
    <t>966</t>
  </si>
  <si>
    <t>313-442090I</t>
  </si>
  <si>
    <t>八王子市本郷町8</t>
  </si>
  <si>
    <t>967</t>
  </si>
  <si>
    <t>313-516238X</t>
  </si>
  <si>
    <t>東村山市久米川町1-15</t>
  </si>
  <si>
    <t>968</t>
  </si>
  <si>
    <t>313-512039X</t>
  </si>
  <si>
    <t>969</t>
  </si>
  <si>
    <t>313-519152X</t>
  </si>
  <si>
    <t>多摩市連光寺6-8</t>
  </si>
  <si>
    <t>970</t>
  </si>
  <si>
    <t>313-516005X</t>
  </si>
  <si>
    <t>東村山市秋津町2-28-1</t>
  </si>
  <si>
    <t>971</t>
  </si>
  <si>
    <t>八王子市元八王子町2-1141</t>
  </si>
  <si>
    <t>起案前調査（施工可否）</t>
  </si>
  <si>
    <t>972</t>
  </si>
  <si>
    <t>313-516246X</t>
  </si>
  <si>
    <t>立川市錦町6-14-14</t>
  </si>
  <si>
    <t>973</t>
  </si>
  <si>
    <t>974</t>
  </si>
  <si>
    <t>975</t>
  </si>
  <si>
    <t>313-519153X</t>
  </si>
  <si>
    <t>小平市上水本町3-12-12</t>
  </si>
  <si>
    <t>976</t>
  </si>
  <si>
    <t>352-501985S</t>
  </si>
  <si>
    <t>977</t>
  </si>
  <si>
    <t>352-502087S</t>
  </si>
  <si>
    <t>国分寺市高木町3-2-34</t>
  </si>
  <si>
    <t>978</t>
  </si>
  <si>
    <t>313-516018X</t>
  </si>
  <si>
    <t>立川市砂川町6-17</t>
  </si>
  <si>
    <t>979</t>
  </si>
  <si>
    <t>352-502153S</t>
  </si>
  <si>
    <t>小平市学園東町1-10-18</t>
  </si>
  <si>
    <t>980</t>
  </si>
  <si>
    <t>442-505374</t>
  </si>
  <si>
    <t>立川市上砂町3-11-18</t>
  </si>
  <si>
    <t>981</t>
  </si>
  <si>
    <t>442-505890</t>
  </si>
  <si>
    <t>国分寺市日吉町3-10-8</t>
  </si>
  <si>
    <t>982</t>
  </si>
  <si>
    <t>442-505565</t>
  </si>
  <si>
    <t>東村山市栄町3-6-23</t>
  </si>
  <si>
    <t>983</t>
  </si>
  <si>
    <t>313-412060X</t>
  </si>
  <si>
    <t>八王子市中野町2760-15</t>
  </si>
  <si>
    <t>984</t>
  </si>
  <si>
    <t>313-416588X</t>
  </si>
  <si>
    <t>八王子市弐分方町139</t>
  </si>
  <si>
    <t>985</t>
  </si>
  <si>
    <t>313-416593X</t>
  </si>
  <si>
    <t>八王子市大和田町3-11</t>
  </si>
  <si>
    <t>986</t>
  </si>
  <si>
    <t>313-419114X</t>
  </si>
  <si>
    <t>八王子市横川町1135-3</t>
  </si>
  <si>
    <t>987</t>
  </si>
  <si>
    <t>313-519044X</t>
  </si>
  <si>
    <t>八王子市犬目町503-2</t>
  </si>
  <si>
    <t>988</t>
  </si>
  <si>
    <t>352-502099S</t>
  </si>
  <si>
    <t>多摩市和田2004-2</t>
  </si>
  <si>
    <t>989</t>
  </si>
  <si>
    <t>990</t>
  </si>
  <si>
    <t>442-500691</t>
  </si>
  <si>
    <t>国分寺市南町2-5-10</t>
  </si>
  <si>
    <t>991</t>
  </si>
  <si>
    <t>313-419105X</t>
  </si>
  <si>
    <t>日野市万願寺2-27-13</t>
  </si>
  <si>
    <t>992</t>
  </si>
  <si>
    <t>313-412028X</t>
  </si>
  <si>
    <t>日野市日野615</t>
  </si>
  <si>
    <t>993</t>
  </si>
  <si>
    <t>313-519052X</t>
  </si>
  <si>
    <t>立川市幸町5-66-14</t>
  </si>
  <si>
    <t>994</t>
  </si>
  <si>
    <t>313-516053X</t>
  </si>
  <si>
    <t>立川市西砂町2-6-23</t>
  </si>
  <si>
    <t>995</t>
  </si>
  <si>
    <t>313-519016X</t>
  </si>
  <si>
    <t>立川市栄町2-52</t>
  </si>
  <si>
    <t>996</t>
  </si>
  <si>
    <t>313-511014X</t>
  </si>
  <si>
    <t>立川市錦町1-7-15</t>
  </si>
  <si>
    <t>997</t>
  </si>
  <si>
    <t>313-509404X</t>
  </si>
  <si>
    <t>日野市上田477</t>
  </si>
  <si>
    <t>供給管新設</t>
  </si>
  <si>
    <t>998</t>
  </si>
  <si>
    <t>352-500755M</t>
  </si>
  <si>
    <t>小平市学園西町3-1-14</t>
  </si>
  <si>
    <t>999</t>
  </si>
  <si>
    <t>313-519151X</t>
  </si>
  <si>
    <t>東村山市諏訪町1-37</t>
  </si>
  <si>
    <t>1000</t>
  </si>
  <si>
    <t>313-516249X</t>
  </si>
  <si>
    <t>立川市幸町5-109</t>
  </si>
  <si>
    <t>1001</t>
  </si>
  <si>
    <t>八王子市絹ヶ丘1-48-7</t>
  </si>
  <si>
    <t>1002</t>
  </si>
  <si>
    <t>313-516250X</t>
  </si>
  <si>
    <t>小平市仲町164</t>
  </si>
  <si>
    <t>1003</t>
  </si>
  <si>
    <t>442-504818</t>
  </si>
  <si>
    <t>八王子市上柚木691</t>
  </si>
  <si>
    <t>1004</t>
  </si>
  <si>
    <t>国分寺市本多</t>
  </si>
  <si>
    <t>都道申請図作成（変更）</t>
  </si>
  <si>
    <t>1005</t>
  </si>
  <si>
    <t>道路復旧</t>
  </si>
  <si>
    <t>1006</t>
  </si>
  <si>
    <t>442-503106</t>
  </si>
  <si>
    <t>府中市幸町2-2-10</t>
  </si>
  <si>
    <t>市有通路申請図作成</t>
  </si>
  <si>
    <t>1007</t>
  </si>
  <si>
    <t>八王子市左入町749</t>
  </si>
  <si>
    <t>1008</t>
  </si>
  <si>
    <t>313-512040X</t>
  </si>
  <si>
    <t>小平市上水新町3-10-17</t>
  </si>
  <si>
    <t>1009</t>
  </si>
  <si>
    <t>313-519154X</t>
  </si>
  <si>
    <t>八王子市小比企町2415</t>
  </si>
  <si>
    <t>1010</t>
  </si>
  <si>
    <t>313-516247X</t>
  </si>
  <si>
    <t>1011</t>
  </si>
  <si>
    <t>313-516248X</t>
  </si>
  <si>
    <t>国立市東3-14</t>
  </si>
  <si>
    <t>1012</t>
  </si>
  <si>
    <t>442-507850</t>
  </si>
  <si>
    <t>八王子市寺町61</t>
  </si>
  <si>
    <t>1013</t>
  </si>
  <si>
    <t>313-142016M</t>
  </si>
  <si>
    <t>立川市富士見町2-11</t>
  </si>
  <si>
    <t>1014</t>
  </si>
  <si>
    <t>313-489740A</t>
  </si>
  <si>
    <t>立川市曙町2-42</t>
  </si>
  <si>
    <t>1015</t>
  </si>
  <si>
    <t>313-519155X</t>
  </si>
  <si>
    <t>小平市回田町313-2</t>
  </si>
  <si>
    <t>1016</t>
  </si>
  <si>
    <t>313-543039V</t>
  </si>
  <si>
    <t>小平市鈴木町2-874</t>
  </si>
  <si>
    <t>1017</t>
  </si>
  <si>
    <t>313-543040V</t>
  </si>
  <si>
    <t>小平市小川町1-959</t>
  </si>
  <si>
    <t>1018</t>
  </si>
  <si>
    <t>313-543041V</t>
  </si>
  <si>
    <t>国分寺市西恋ヶ窪1-12</t>
  </si>
  <si>
    <t>1019</t>
  </si>
  <si>
    <t>313-543042V</t>
  </si>
  <si>
    <t>1020</t>
  </si>
  <si>
    <t>313-543049V</t>
  </si>
  <si>
    <t>国分寺市内藤1-6</t>
  </si>
  <si>
    <t>1021</t>
  </si>
  <si>
    <t>313-579725X</t>
  </si>
  <si>
    <t>東村山市本町1-22</t>
  </si>
  <si>
    <t>1022</t>
  </si>
  <si>
    <t>1023</t>
  </si>
  <si>
    <t>313-438001X</t>
  </si>
  <si>
    <t>東大和市桜ヶ丘2-139</t>
  </si>
  <si>
    <t>1024</t>
  </si>
  <si>
    <t>313-516049X</t>
  </si>
  <si>
    <t>東村山市久米川町2-20</t>
  </si>
  <si>
    <t>1025</t>
  </si>
  <si>
    <t>313-516091X</t>
  </si>
  <si>
    <t>東村山市久米川町3-15</t>
  </si>
  <si>
    <t>1026</t>
  </si>
  <si>
    <t>313-516077X</t>
  </si>
  <si>
    <t>東村山市久米川町2-49</t>
  </si>
  <si>
    <t>1027</t>
  </si>
  <si>
    <t>313-416596X</t>
  </si>
  <si>
    <t>東村山市秋津町2-23</t>
  </si>
  <si>
    <t>1028</t>
  </si>
  <si>
    <t>313-486720X</t>
  </si>
  <si>
    <t>東村山市恩多町3-19</t>
  </si>
  <si>
    <t>1029</t>
  </si>
  <si>
    <t>313-516252X</t>
  </si>
  <si>
    <t>立川市若葉町3-63</t>
  </si>
  <si>
    <t>1030</t>
  </si>
  <si>
    <t>1031</t>
  </si>
  <si>
    <t>442-505895</t>
  </si>
  <si>
    <t>東大和市蔵敷2-313</t>
  </si>
  <si>
    <t>1032</t>
  </si>
  <si>
    <t>1033</t>
  </si>
  <si>
    <t>313-516090X</t>
  </si>
  <si>
    <t>小平市小川町2-1898</t>
  </si>
  <si>
    <t>1034</t>
  </si>
  <si>
    <t>442-504420</t>
  </si>
  <si>
    <t>府中市武蔵台2-19</t>
  </si>
  <si>
    <t>1035</t>
  </si>
  <si>
    <t>352-502277S</t>
  </si>
  <si>
    <t>東大和市仲原4-16-1</t>
  </si>
  <si>
    <t>1036</t>
  </si>
  <si>
    <t>1037</t>
  </si>
  <si>
    <t>1038</t>
  </si>
  <si>
    <t>442-505332</t>
  </si>
  <si>
    <t>府中市住吉町1-23-19</t>
  </si>
  <si>
    <t>1039</t>
  </si>
  <si>
    <t>313-516253X</t>
  </si>
  <si>
    <t>東村山市恩多町1-4</t>
  </si>
  <si>
    <t>1040</t>
  </si>
  <si>
    <t>313-516262X</t>
  </si>
  <si>
    <t>小平市学園東町2-1</t>
  </si>
  <si>
    <t>1041</t>
  </si>
  <si>
    <t>442-503905</t>
  </si>
  <si>
    <t>稲城市東長沼1106-7</t>
  </si>
  <si>
    <t>1042</t>
  </si>
  <si>
    <t>442-501910</t>
  </si>
  <si>
    <t>稲城市東長沼122</t>
  </si>
  <si>
    <t>1043</t>
  </si>
  <si>
    <t>313-516263X</t>
  </si>
  <si>
    <t>国分寺市東元町1-27</t>
  </si>
  <si>
    <t>1044</t>
  </si>
  <si>
    <t>313-516256X</t>
  </si>
  <si>
    <t>1045</t>
  </si>
  <si>
    <t>313-516258X</t>
  </si>
  <si>
    <t>多摩市連光寺2-67</t>
  </si>
  <si>
    <t>1046</t>
  </si>
  <si>
    <t>1047</t>
  </si>
  <si>
    <t>442-505377</t>
  </si>
  <si>
    <t>日野市西平山1-21</t>
  </si>
  <si>
    <t>1048</t>
  </si>
  <si>
    <t>442-504685</t>
  </si>
  <si>
    <t>府中市朝日町1-22-8</t>
  </si>
  <si>
    <t>1049</t>
  </si>
  <si>
    <t>313-419179X</t>
  </si>
  <si>
    <t>立川市柏町3-48</t>
  </si>
  <si>
    <t>1050</t>
  </si>
  <si>
    <t>352-502322S</t>
  </si>
  <si>
    <t>東村山市多摩湖町3-3-11</t>
  </si>
  <si>
    <t>1051</t>
  </si>
  <si>
    <t>313-519043X</t>
  </si>
  <si>
    <t>小平市上水南町3-14-16</t>
  </si>
  <si>
    <t>1052</t>
  </si>
  <si>
    <t>313-442020K</t>
  </si>
  <si>
    <t>小平市花小金井南町1-16</t>
  </si>
  <si>
    <t>1053</t>
  </si>
  <si>
    <t>313-516264X</t>
  </si>
  <si>
    <t>八王子市小宮町690-1</t>
  </si>
  <si>
    <t>1054</t>
  </si>
  <si>
    <t>313-519157X</t>
  </si>
  <si>
    <t>八王子市左入町31-20</t>
  </si>
  <si>
    <t>1055</t>
  </si>
  <si>
    <t>313-516259X</t>
  </si>
  <si>
    <t>東村山市久米川町2-8</t>
  </si>
  <si>
    <t>1056</t>
  </si>
  <si>
    <t>1057</t>
  </si>
  <si>
    <t>東村山市恩多町2-12-7</t>
  </si>
  <si>
    <t>1058</t>
  </si>
  <si>
    <t>313-519142X</t>
  </si>
  <si>
    <t>東大和市奈良橋5-776-7</t>
  </si>
  <si>
    <t>1059</t>
  </si>
  <si>
    <t>352-502363S</t>
  </si>
  <si>
    <t>八王子市明神町3-2-2</t>
  </si>
  <si>
    <t>1060</t>
  </si>
  <si>
    <t>313-516260X</t>
  </si>
  <si>
    <t>多摩市関戸5-33</t>
  </si>
  <si>
    <t>1061</t>
  </si>
  <si>
    <t>東村山市恩多町4-17-22</t>
  </si>
  <si>
    <t>1062</t>
  </si>
  <si>
    <t>313-443045X</t>
  </si>
  <si>
    <t>日野市三沢2-26</t>
  </si>
  <si>
    <t>1063</t>
  </si>
  <si>
    <t>313-511003X</t>
  </si>
  <si>
    <t>府中市栄町1-9-30</t>
  </si>
  <si>
    <t>1064</t>
  </si>
  <si>
    <t>313-516032X</t>
  </si>
  <si>
    <t>八王子市楢原町486</t>
  </si>
  <si>
    <t>1065</t>
  </si>
  <si>
    <t>313-516080X</t>
  </si>
  <si>
    <t>立川市砂川町4-12</t>
  </si>
  <si>
    <t>1066</t>
  </si>
  <si>
    <t>313-516086X</t>
  </si>
  <si>
    <t>立川市柏町4-33</t>
  </si>
  <si>
    <t>1067</t>
  </si>
  <si>
    <t>313-516022X</t>
  </si>
  <si>
    <t>東村山市廻田町3-24</t>
  </si>
  <si>
    <t>1068</t>
  </si>
  <si>
    <t>1069</t>
  </si>
  <si>
    <t>313-597250X</t>
  </si>
  <si>
    <t>八王子市鑓水ほか</t>
  </si>
  <si>
    <t>1070</t>
  </si>
  <si>
    <t>313-419057X</t>
  </si>
  <si>
    <t>国立市谷保7063-11</t>
  </si>
  <si>
    <t>1071</t>
  </si>
  <si>
    <t>313-442036X</t>
  </si>
  <si>
    <t>立川市富士見町6-11</t>
  </si>
  <si>
    <t>1072</t>
  </si>
  <si>
    <t>313-519058X</t>
  </si>
  <si>
    <t>立川市一番町3-29-11</t>
  </si>
  <si>
    <t>1073</t>
  </si>
  <si>
    <t>1074</t>
  </si>
  <si>
    <t>1075</t>
  </si>
  <si>
    <t>313-516267X</t>
  </si>
  <si>
    <t>東大和市清水3-772</t>
  </si>
  <si>
    <t>1076</t>
  </si>
  <si>
    <t>311-343030X</t>
  </si>
  <si>
    <t>武蔵野市吉祥寺南町3-29</t>
  </si>
  <si>
    <t>武蔵野</t>
  </si>
  <si>
    <t>1077</t>
  </si>
  <si>
    <t>313-442011I</t>
  </si>
  <si>
    <t>小平市学園西町2-12</t>
  </si>
  <si>
    <t>1078</t>
  </si>
  <si>
    <t>313-519159X</t>
  </si>
  <si>
    <t>八王子市中野町2200-7</t>
  </si>
  <si>
    <t>1079</t>
  </si>
  <si>
    <t>313-516269X</t>
  </si>
  <si>
    <t>八王子市東中野1848</t>
  </si>
  <si>
    <t>1080</t>
  </si>
  <si>
    <t>313-516268X</t>
  </si>
  <si>
    <t>日野市日野本町6-6</t>
  </si>
  <si>
    <t>1081</t>
  </si>
  <si>
    <t>313-579722X</t>
  </si>
  <si>
    <t>八王子市台町2-22</t>
  </si>
  <si>
    <t>1082</t>
  </si>
  <si>
    <t>313-416599X</t>
  </si>
  <si>
    <t>八王子市川口町2710</t>
  </si>
  <si>
    <t>1083</t>
  </si>
  <si>
    <t>313-442028M</t>
  </si>
  <si>
    <t>日野市豊田4-24</t>
  </si>
  <si>
    <t>1084</t>
  </si>
  <si>
    <t>352-502465S</t>
  </si>
  <si>
    <t>国分寺市南町2-14-15</t>
  </si>
  <si>
    <t>1085</t>
  </si>
  <si>
    <t>313-403385H</t>
  </si>
  <si>
    <t>多摩市桜ヶ丘1-53-28</t>
  </si>
  <si>
    <t>1086</t>
  </si>
  <si>
    <t>352-502491M</t>
  </si>
  <si>
    <t>東大和市高木3-277-1</t>
  </si>
  <si>
    <t>1087</t>
  </si>
  <si>
    <t>313-519158X</t>
  </si>
  <si>
    <t>八王子市暁町1-21-20</t>
  </si>
  <si>
    <t>1088</t>
  </si>
  <si>
    <t>1089</t>
  </si>
  <si>
    <t>313-516270X</t>
  </si>
  <si>
    <t>八王子市長沼467</t>
  </si>
  <si>
    <t>1090</t>
  </si>
  <si>
    <t>313-511046X</t>
  </si>
  <si>
    <t>八王子北野町554-1</t>
  </si>
  <si>
    <t>1091</t>
  </si>
  <si>
    <t>DGマップ作成（９月更新）</t>
  </si>
  <si>
    <t>1092</t>
  </si>
  <si>
    <t>R７年度他企業調査</t>
  </si>
  <si>
    <t>1093</t>
  </si>
  <si>
    <t>352-502591S</t>
  </si>
  <si>
    <t>国立市西1-14-16</t>
  </si>
  <si>
    <t>1094</t>
  </si>
  <si>
    <t>313-409402X</t>
  </si>
  <si>
    <t>八王子市小宮町51</t>
  </si>
  <si>
    <t>1095</t>
  </si>
  <si>
    <t>313-186725X</t>
  </si>
  <si>
    <t>八王子市大船町106-4</t>
  </si>
  <si>
    <t>1096</t>
  </si>
  <si>
    <t>313-186725A</t>
  </si>
  <si>
    <t>1097</t>
  </si>
  <si>
    <t>313-598104X</t>
  </si>
  <si>
    <t>稲城市矢野口2959</t>
  </si>
  <si>
    <t>1098</t>
  </si>
  <si>
    <t>313-419104X</t>
  </si>
  <si>
    <t>八王子市中野町2760</t>
  </si>
  <si>
    <t>1099</t>
  </si>
  <si>
    <t>313-416563X</t>
  </si>
  <si>
    <t>八王子市川口町3896</t>
  </si>
  <si>
    <t>1100</t>
  </si>
  <si>
    <t>313-416561X</t>
  </si>
  <si>
    <t>八王子市長沼町486</t>
  </si>
  <si>
    <t>1101</t>
  </si>
  <si>
    <t>313-416430X</t>
  </si>
  <si>
    <t>八王子市暁町3-2</t>
  </si>
  <si>
    <t>1102</t>
  </si>
  <si>
    <t>313-416569X</t>
  </si>
  <si>
    <t>八王子市上壱分方町193</t>
  </si>
  <si>
    <t>1103</t>
  </si>
  <si>
    <t>1104</t>
  </si>
  <si>
    <t>1105</t>
  </si>
  <si>
    <t>313-516275X</t>
  </si>
  <si>
    <t>小平市小川東町2605</t>
  </si>
  <si>
    <t>1106</t>
  </si>
  <si>
    <t>1107</t>
  </si>
  <si>
    <t>1108</t>
  </si>
  <si>
    <t>352-502415S</t>
  </si>
  <si>
    <t>小平市学園東町30-188</t>
  </si>
  <si>
    <t>1109</t>
  </si>
  <si>
    <t>八王子市西寺方町223-1</t>
  </si>
  <si>
    <t>1110</t>
  </si>
  <si>
    <t>313-579727X</t>
  </si>
  <si>
    <t>多摩市中沢1-2</t>
  </si>
  <si>
    <t>1111</t>
  </si>
  <si>
    <t>313-419149X</t>
  </si>
  <si>
    <t>八王子市矢野町1097</t>
  </si>
  <si>
    <t>1112</t>
  </si>
  <si>
    <t>313-412077X</t>
  </si>
  <si>
    <t>国立市谷保675-10</t>
  </si>
  <si>
    <t>1113</t>
  </si>
  <si>
    <t>313-519162X</t>
  </si>
  <si>
    <t>八王子市めじろ台3-44-1</t>
  </si>
  <si>
    <t>1114</t>
  </si>
  <si>
    <t>352-502533M</t>
  </si>
  <si>
    <t>八王子市めじろ台1-35-11</t>
  </si>
  <si>
    <t>1115</t>
  </si>
  <si>
    <t>313-316489X</t>
  </si>
  <si>
    <t>日野市落川577</t>
  </si>
  <si>
    <t>1116</t>
  </si>
  <si>
    <t>313-519161X</t>
  </si>
  <si>
    <t>東大和市新堀1-1418-16</t>
  </si>
  <si>
    <t>1117</t>
  </si>
  <si>
    <t>313-519163X</t>
  </si>
  <si>
    <t>国立市谷保803</t>
  </si>
  <si>
    <t>1118</t>
  </si>
  <si>
    <t>313-516274X</t>
  </si>
  <si>
    <t>東村山市秋津町3-43</t>
  </si>
  <si>
    <t>1119</t>
  </si>
  <si>
    <t>313-416595X</t>
  </si>
  <si>
    <t>国分寺市光町2-11</t>
  </si>
  <si>
    <t>1120</t>
  </si>
  <si>
    <t>1121</t>
  </si>
  <si>
    <t>442-505523</t>
  </si>
  <si>
    <t>八王子市東浅川町31-19</t>
  </si>
  <si>
    <t>1122</t>
  </si>
  <si>
    <t>442-503820</t>
  </si>
  <si>
    <t>1123</t>
  </si>
  <si>
    <t>442-506955</t>
  </si>
  <si>
    <t>多摩市落川1250</t>
  </si>
  <si>
    <t>1124</t>
  </si>
  <si>
    <t>1125</t>
  </si>
  <si>
    <t>442-507398</t>
  </si>
  <si>
    <t>府中市日新町2-26-20</t>
  </si>
  <si>
    <t>1126</t>
  </si>
  <si>
    <t>442-506277</t>
  </si>
  <si>
    <t>府中市分梅町2-21</t>
  </si>
  <si>
    <t>1127</t>
  </si>
  <si>
    <t>313-516305X</t>
  </si>
  <si>
    <t>国分寺市富士本1-24</t>
  </si>
  <si>
    <t>1128</t>
  </si>
  <si>
    <t>442-507706</t>
  </si>
  <si>
    <t>小金井市前原町5-10</t>
  </si>
  <si>
    <t>1129</t>
  </si>
  <si>
    <t>1130</t>
  </si>
  <si>
    <t>313-512041X</t>
  </si>
  <si>
    <t>東村山市　久米川町　4-17</t>
  </si>
  <si>
    <t>1131</t>
  </si>
  <si>
    <t>352-502598S</t>
  </si>
  <si>
    <t>東大和市高木3-240</t>
  </si>
  <si>
    <t>1132</t>
  </si>
  <si>
    <t>352-502648M</t>
  </si>
  <si>
    <t>東大和市清水5-907</t>
  </si>
  <si>
    <t>1133</t>
  </si>
  <si>
    <t>352-502691S</t>
  </si>
  <si>
    <t>東大和市清水2-927-1</t>
  </si>
  <si>
    <t>1134</t>
  </si>
  <si>
    <t>352-502704S</t>
  </si>
  <si>
    <t>国分寺市本多1-13-2</t>
  </si>
  <si>
    <t>1135</t>
  </si>
  <si>
    <t>352-502674S</t>
  </si>
  <si>
    <t>国分寺市東戸倉1-15-22</t>
  </si>
  <si>
    <t>1136</t>
  </si>
  <si>
    <t>東村山市廻田町四丁目土地区画整理事業</t>
  </si>
  <si>
    <t>計画図作成</t>
  </si>
  <si>
    <t>1137</t>
  </si>
  <si>
    <t>1138</t>
  </si>
  <si>
    <t>小平市 鈴木町 1-464</t>
  </si>
  <si>
    <t>1139</t>
  </si>
  <si>
    <t>八王子市 館町 395-10</t>
  </si>
  <si>
    <t>1140</t>
  </si>
  <si>
    <t>313-589747A</t>
  </si>
  <si>
    <t>東村山美住町2-20</t>
  </si>
  <si>
    <t>バルブ高さ調整</t>
  </si>
  <si>
    <t>1141</t>
  </si>
  <si>
    <t>1142</t>
  </si>
  <si>
    <t>313-412066X</t>
  </si>
  <si>
    <t>小金井市緑町5-3-31</t>
  </si>
  <si>
    <t>1143</t>
  </si>
  <si>
    <t>352-502681S</t>
  </si>
  <si>
    <t>八王子市明神町3-8-16</t>
  </si>
  <si>
    <t>1144</t>
  </si>
  <si>
    <t>313-442073I</t>
  </si>
  <si>
    <t>八王子市中野山王1-19</t>
  </si>
  <si>
    <t>1145</t>
  </si>
  <si>
    <t>313-519027X</t>
  </si>
  <si>
    <t>八王子市下恩方町1659</t>
  </si>
  <si>
    <t>1146</t>
  </si>
  <si>
    <t>313-412025X</t>
  </si>
  <si>
    <t>八王子市台町2-12-50</t>
  </si>
  <si>
    <t>1147</t>
  </si>
  <si>
    <t>1148</t>
  </si>
  <si>
    <t>311-516150X</t>
  </si>
  <si>
    <t>調布市深大寺北町2-44</t>
  </si>
  <si>
    <t>1149</t>
  </si>
  <si>
    <t>313-416485X</t>
  </si>
  <si>
    <t>小平市花小金井5-21</t>
  </si>
  <si>
    <t>1150</t>
  </si>
  <si>
    <t>313-516043X</t>
  </si>
  <si>
    <t>小平市小川町2-1879</t>
  </si>
  <si>
    <t>1151</t>
  </si>
  <si>
    <t>313-511015X</t>
  </si>
  <si>
    <t>府中市八幡町3-2-37</t>
  </si>
  <si>
    <t>1152</t>
  </si>
  <si>
    <t>313-519064X</t>
  </si>
  <si>
    <t>府中市西府町3-39</t>
  </si>
  <si>
    <t>1153</t>
  </si>
  <si>
    <t>313-416584X</t>
  </si>
  <si>
    <t>小平市花小金井5-35</t>
  </si>
  <si>
    <t>1154</t>
  </si>
  <si>
    <t>352-502746S</t>
  </si>
  <si>
    <t>八王子市横川町747-1</t>
  </si>
  <si>
    <t>1155</t>
  </si>
  <si>
    <t>352-502755S</t>
  </si>
  <si>
    <t>立川市若葉町2-48-8</t>
  </si>
  <si>
    <t>1156</t>
  </si>
  <si>
    <t>442-413507</t>
  </si>
  <si>
    <t>府中市八幡町2-30</t>
  </si>
  <si>
    <t>1157</t>
  </si>
  <si>
    <t>311-442081P</t>
  </si>
  <si>
    <t>狛江市岩戸南3-2</t>
  </si>
  <si>
    <t>狛江市</t>
  </si>
  <si>
    <t>1158</t>
  </si>
  <si>
    <t>1159</t>
  </si>
  <si>
    <t>313-416578X</t>
  </si>
  <si>
    <t>府中市西府町3-12</t>
  </si>
  <si>
    <t>1160</t>
  </si>
  <si>
    <t>313-419183X</t>
  </si>
  <si>
    <t>府中市北山町3-21-25</t>
  </si>
  <si>
    <t>1161</t>
  </si>
  <si>
    <t>313-411007X</t>
  </si>
  <si>
    <t>府中市分梅町2-60-1</t>
  </si>
  <si>
    <t>1162</t>
  </si>
  <si>
    <t>352-502760S</t>
  </si>
  <si>
    <t>国分寺市西町1-8-21</t>
  </si>
  <si>
    <t>1163</t>
  </si>
  <si>
    <t>311-519083X</t>
  </si>
  <si>
    <t>調布市　飛田給　2-30-14</t>
  </si>
  <si>
    <t>1164</t>
  </si>
  <si>
    <t>日野市平山5-3-14</t>
  </si>
  <si>
    <t>1165</t>
  </si>
  <si>
    <t>日野市上田123-1</t>
  </si>
  <si>
    <t>1166</t>
  </si>
  <si>
    <t>311-516151X</t>
  </si>
  <si>
    <t>狛江市　西野川　4-37-10</t>
  </si>
  <si>
    <t>1167</t>
  </si>
  <si>
    <t>313-512042X</t>
  </si>
  <si>
    <t>立川市　上砂町　4-23-7</t>
  </si>
  <si>
    <t>1168</t>
  </si>
  <si>
    <t>313-519166X</t>
  </si>
  <si>
    <t>国分寺市　西町　1-24</t>
  </si>
  <si>
    <t>1169</t>
  </si>
  <si>
    <t>313-516276X</t>
  </si>
  <si>
    <t>国立市　富士見台　1-11</t>
  </si>
  <si>
    <t>1170</t>
  </si>
  <si>
    <t>313-442005X</t>
  </si>
  <si>
    <t>小平市津田町1-9</t>
  </si>
  <si>
    <t>1171</t>
  </si>
  <si>
    <t>442-504528</t>
  </si>
  <si>
    <t>府中市若松町1-7</t>
  </si>
  <si>
    <t>私有地通路申請図作成</t>
  </si>
  <si>
    <t>1172</t>
  </si>
  <si>
    <t>八王子市　暁町　1-29</t>
  </si>
  <si>
    <t>1173</t>
  </si>
  <si>
    <t>352-502761M</t>
  </si>
  <si>
    <t>国分寺市西町1-5-13</t>
  </si>
  <si>
    <t>1174</t>
  </si>
  <si>
    <t>313-593512X</t>
  </si>
  <si>
    <t>行政財産使用許可書用図面作成</t>
  </si>
  <si>
    <t>1175</t>
  </si>
  <si>
    <t>1176</t>
  </si>
  <si>
    <t>311-519086X</t>
  </si>
  <si>
    <t>調布市染地1-7</t>
  </si>
  <si>
    <t>1177</t>
  </si>
  <si>
    <t>311-516152X</t>
  </si>
  <si>
    <t>狛江市中和泉5-9</t>
  </si>
  <si>
    <t>1178</t>
  </si>
  <si>
    <t>313-516285X</t>
  </si>
  <si>
    <t>八王子市長房町253</t>
  </si>
  <si>
    <t>1179</t>
  </si>
  <si>
    <t>442-417746</t>
  </si>
  <si>
    <t>立川市錦町3-2</t>
  </si>
  <si>
    <t>1180</t>
  </si>
  <si>
    <t>352-502837S</t>
  </si>
  <si>
    <t>八王子市打越町1312-247</t>
  </si>
  <si>
    <t>1181</t>
  </si>
  <si>
    <t>313-676802X</t>
  </si>
  <si>
    <t>小平市　回田町　283-63</t>
  </si>
  <si>
    <t>1182</t>
  </si>
  <si>
    <t>小平市　小川町　1-2554</t>
  </si>
  <si>
    <t>1183</t>
  </si>
  <si>
    <t>八王子市　左入町　749</t>
  </si>
  <si>
    <t>1184</t>
  </si>
  <si>
    <t>1185</t>
  </si>
  <si>
    <t>442-508340</t>
  </si>
  <si>
    <t>日野市日野本町5-21</t>
  </si>
  <si>
    <t>1186</t>
  </si>
  <si>
    <t>313-519167X</t>
  </si>
  <si>
    <t>国立市谷保7026-6～谷保7124</t>
  </si>
  <si>
    <t>1187</t>
  </si>
  <si>
    <t>313-512044X</t>
  </si>
  <si>
    <t>立川市一番町1-51-32</t>
  </si>
  <si>
    <t>1188</t>
  </si>
  <si>
    <t>313-519168X</t>
  </si>
  <si>
    <t>府中市矢崎町4-8</t>
  </si>
  <si>
    <t>1189</t>
  </si>
  <si>
    <t>311-511059X</t>
  </si>
  <si>
    <t>調布市深大寺北町1-24</t>
  </si>
  <si>
    <t>1190</t>
  </si>
  <si>
    <t>313-519169X</t>
  </si>
  <si>
    <t>小平市花小金井5-37-30</t>
  </si>
  <si>
    <t>1191</t>
  </si>
  <si>
    <t>352-502769M</t>
  </si>
  <si>
    <t>東大和市新堀1-1446-20</t>
  </si>
  <si>
    <t>1192</t>
  </si>
  <si>
    <t>352-502836S</t>
  </si>
  <si>
    <t>小平市天神町4-31-6</t>
  </si>
  <si>
    <t>1193</t>
  </si>
  <si>
    <t>352-502867S</t>
  </si>
  <si>
    <t>東村山市栄町2-31-8</t>
  </si>
  <si>
    <t>1194</t>
  </si>
  <si>
    <t>352-502872S</t>
  </si>
  <si>
    <t>1195</t>
  </si>
  <si>
    <t>313-419174A</t>
  </si>
  <si>
    <t>東大和市中央2-1043-20</t>
  </si>
  <si>
    <t>1196</t>
  </si>
  <si>
    <t>442-500792</t>
  </si>
  <si>
    <t>府中市是政1-30-6</t>
  </si>
  <si>
    <t>1197</t>
  </si>
  <si>
    <t>313-516286X</t>
  </si>
  <si>
    <t>小平市小川町1-2569</t>
  </si>
  <si>
    <t>1198</t>
  </si>
  <si>
    <t>313-479746X</t>
  </si>
  <si>
    <t>東大和市　仲原　4-1-5</t>
  </si>
  <si>
    <t>1199</t>
  </si>
  <si>
    <t>313-786706X</t>
  </si>
  <si>
    <t>府中市宮西町2-22-3</t>
  </si>
  <si>
    <t>1200</t>
  </si>
  <si>
    <t>313-589713X</t>
  </si>
  <si>
    <t>八王子市平岡町8-5</t>
  </si>
  <si>
    <t>1201</t>
  </si>
  <si>
    <t>国立市谷保6229</t>
  </si>
  <si>
    <t>1202</t>
  </si>
  <si>
    <t>352-502902S</t>
  </si>
  <si>
    <t>小平市学園西町2-5-23</t>
  </si>
  <si>
    <t>1203</t>
  </si>
  <si>
    <t>352-502901S</t>
  </si>
  <si>
    <t>東大和市新堀3-20-22</t>
  </si>
  <si>
    <t>1204</t>
  </si>
  <si>
    <t>313-419084X</t>
  </si>
  <si>
    <t>国立市東4-27-8</t>
  </si>
  <si>
    <t>1205</t>
  </si>
  <si>
    <t>352-502927S</t>
  </si>
  <si>
    <t>狛江市猪方3-31-12</t>
  </si>
  <si>
    <t>1206</t>
  </si>
  <si>
    <t>313-419186X</t>
  </si>
  <si>
    <t>国立市谷保7227-2</t>
  </si>
  <si>
    <t>1207</t>
  </si>
  <si>
    <t>313-511047X</t>
  </si>
  <si>
    <t>八王子市東中野2001-4</t>
  </si>
  <si>
    <t>1208</t>
  </si>
  <si>
    <t>313-516283X</t>
  </si>
  <si>
    <t>東村山市栄町3-22</t>
  </si>
  <si>
    <t>1209</t>
  </si>
  <si>
    <t>その他</t>
  </si>
  <si>
    <t>1210</t>
  </si>
  <si>
    <t>313-516061X</t>
  </si>
  <si>
    <t>東村山市秋津町1-29</t>
  </si>
  <si>
    <t>1211</t>
  </si>
  <si>
    <t>313-589744X</t>
  </si>
  <si>
    <t>日野市　日野　1126</t>
  </si>
  <si>
    <t>1212</t>
  </si>
  <si>
    <t>313-特殊見積1</t>
  </si>
  <si>
    <t>小金井市　本町　4-1-19</t>
  </si>
  <si>
    <t>ガバナ</t>
  </si>
  <si>
    <t>1213</t>
  </si>
  <si>
    <t>313-509403X</t>
  </si>
  <si>
    <t>小平市中島町2</t>
  </si>
  <si>
    <t>中圧供給管</t>
  </si>
  <si>
    <t>1214</t>
  </si>
  <si>
    <t>1215</t>
  </si>
  <si>
    <t>1216</t>
  </si>
  <si>
    <t>313-419019X</t>
  </si>
  <si>
    <t>東村山市秋津町3-9</t>
  </si>
  <si>
    <t>1217</t>
  </si>
  <si>
    <t>313-312046X</t>
  </si>
  <si>
    <t>東大和市芋窪5-1267</t>
  </si>
  <si>
    <t>1218</t>
  </si>
  <si>
    <t>立川市錦町6-1</t>
  </si>
  <si>
    <t>1219</t>
  </si>
  <si>
    <t>313-519004X</t>
  </si>
  <si>
    <t>小平市上水本町1-29</t>
  </si>
  <si>
    <t>1220</t>
  </si>
  <si>
    <t>1221</t>
  </si>
  <si>
    <t>313-416496X</t>
  </si>
  <si>
    <t>日野市　東豊田　1-52</t>
  </si>
  <si>
    <t>1222</t>
  </si>
  <si>
    <t>313-516282X</t>
  </si>
  <si>
    <t>国立市　中　2-20</t>
  </si>
  <si>
    <t>1223</t>
  </si>
  <si>
    <t>立川市　西砂町　1-70</t>
  </si>
  <si>
    <t>1224</t>
  </si>
  <si>
    <t>352-502973S</t>
  </si>
  <si>
    <t>八王子市絹ヶ丘1-33-6</t>
  </si>
  <si>
    <t>1225</t>
  </si>
  <si>
    <t>352-503038S</t>
  </si>
  <si>
    <t>国分寺市西町1-13-35</t>
  </si>
  <si>
    <t>1226</t>
  </si>
  <si>
    <t>313-342004X</t>
  </si>
  <si>
    <t>国分寺市本多4-10</t>
  </si>
  <si>
    <t>1227</t>
  </si>
  <si>
    <t>313-516007X</t>
  </si>
  <si>
    <t>小平市小川町2-1134</t>
  </si>
  <si>
    <t>1228</t>
  </si>
  <si>
    <t>831-595337X</t>
  </si>
  <si>
    <t>小平市上水南町２丁目地内</t>
  </si>
  <si>
    <t>1229</t>
  </si>
  <si>
    <t>352-502980S</t>
  </si>
  <si>
    <t>東大和市南街1-37</t>
  </si>
  <si>
    <t>1230</t>
  </si>
  <si>
    <t>352-500537S</t>
  </si>
  <si>
    <t>小金井市貫井南町3-5</t>
  </si>
  <si>
    <t>1231</t>
  </si>
  <si>
    <t>313-512007X</t>
  </si>
  <si>
    <t>小平市小川町2-1831</t>
  </si>
  <si>
    <t>1232</t>
  </si>
  <si>
    <t>東村山市　本町　1-10-1</t>
  </si>
  <si>
    <t>1233</t>
  </si>
  <si>
    <t>313-512045X</t>
  </si>
  <si>
    <t>府中市武蔵野台1-26</t>
  </si>
  <si>
    <t>1234</t>
  </si>
  <si>
    <t>313-519172X</t>
  </si>
  <si>
    <t>八王子市　平岡町　25-12</t>
  </si>
  <si>
    <t>1235</t>
  </si>
  <si>
    <t>313-419163X</t>
  </si>
  <si>
    <t>八王子市　石川町　2605-18</t>
  </si>
  <si>
    <t>1236</t>
  </si>
  <si>
    <t>313-519171X</t>
  </si>
  <si>
    <t>東村山市　恩多町　4-17-4</t>
  </si>
  <si>
    <t>1237</t>
  </si>
  <si>
    <t>313-516290X</t>
  </si>
  <si>
    <t>東村山市 秋津町 4-34-54</t>
  </si>
  <si>
    <t>1238</t>
  </si>
  <si>
    <t>1239</t>
  </si>
  <si>
    <t>313-516295X</t>
  </si>
  <si>
    <t>立川市　幸町　5-36</t>
  </si>
  <si>
    <t>1240</t>
  </si>
  <si>
    <t>313-511048X</t>
  </si>
  <si>
    <t>立川市　栄町　2-49</t>
  </si>
  <si>
    <t>1241</t>
  </si>
  <si>
    <t>352-503189S</t>
  </si>
  <si>
    <t>調布市柴崎1-45-74</t>
  </si>
  <si>
    <t>1242</t>
  </si>
  <si>
    <t>313-616001X</t>
  </si>
  <si>
    <t>東村山市　冨士見町　4-1</t>
  </si>
  <si>
    <t>1243</t>
  </si>
  <si>
    <t>313-516278X</t>
  </si>
  <si>
    <t>東村山市　秋津町　3-43</t>
  </si>
  <si>
    <t>1244</t>
  </si>
  <si>
    <t>313-519174X</t>
  </si>
  <si>
    <t>国立市　谷保　816</t>
  </si>
  <si>
    <t>1245</t>
  </si>
  <si>
    <t>八王子市　西寺方　502-8</t>
  </si>
  <si>
    <t>1246</t>
  </si>
  <si>
    <t>311-417002X</t>
  </si>
  <si>
    <t>狛江市和泉本町4-11</t>
  </si>
  <si>
    <t>1247</t>
  </si>
  <si>
    <t>352-503190S</t>
  </si>
  <si>
    <t>小平市小川東町2-13</t>
  </si>
  <si>
    <t>1248</t>
  </si>
  <si>
    <t>313-516292X</t>
  </si>
  <si>
    <t>国立市谷保816</t>
  </si>
  <si>
    <t>1249</t>
  </si>
  <si>
    <t>313-511049X</t>
  </si>
  <si>
    <t>八王子市本郷町2-15</t>
  </si>
  <si>
    <t>1250</t>
  </si>
  <si>
    <t>313-519173X</t>
  </si>
  <si>
    <t>東大和市高木2-161</t>
  </si>
  <si>
    <t>1251</t>
  </si>
  <si>
    <t>313-516037X</t>
  </si>
  <si>
    <t>国分寺市北町2-32</t>
  </si>
  <si>
    <t>1252</t>
  </si>
  <si>
    <t>313-342053E</t>
  </si>
  <si>
    <t>国分寺市富士本2-5</t>
  </si>
  <si>
    <t>1253</t>
  </si>
  <si>
    <t>313-319168X</t>
  </si>
  <si>
    <t>国分寺市北町1-21</t>
  </si>
  <si>
    <t>1254</t>
  </si>
  <si>
    <t>1255</t>
  </si>
  <si>
    <t>八王子市　東中野　1848</t>
  </si>
  <si>
    <t>1256</t>
  </si>
  <si>
    <t>313-516301X</t>
  </si>
  <si>
    <t>小平市　小川東町　5-6</t>
  </si>
  <si>
    <t>1257</t>
  </si>
  <si>
    <t>313-390070X</t>
  </si>
  <si>
    <t>国分寺市　光町　3-28-29</t>
  </si>
  <si>
    <t>1258</t>
  </si>
  <si>
    <t>442-505003</t>
  </si>
  <si>
    <t>日野市豊田2-35-1</t>
  </si>
  <si>
    <t>国道申請書作成</t>
  </si>
  <si>
    <t>1259</t>
  </si>
  <si>
    <t>都道申請図作成(変更)</t>
  </si>
  <si>
    <t>1260</t>
  </si>
  <si>
    <t>442-506614</t>
  </si>
  <si>
    <t>小金井市中町2-9-29</t>
  </si>
  <si>
    <t>1261</t>
  </si>
  <si>
    <t>442-406010</t>
  </si>
  <si>
    <t>小平市小川西町4-16</t>
  </si>
  <si>
    <t>再開発組合</t>
  </si>
  <si>
    <t>1262</t>
  </si>
  <si>
    <t>京浜河川公図調査</t>
  </si>
  <si>
    <t>1263</t>
  </si>
  <si>
    <t>442-507675</t>
  </si>
  <si>
    <t>日野市神明3-22-3</t>
  </si>
  <si>
    <t>日野市道立川市道役所調査</t>
  </si>
  <si>
    <t>1264</t>
  </si>
  <si>
    <t>442-500569</t>
  </si>
  <si>
    <t>府中市片町2-23</t>
  </si>
  <si>
    <t>1265</t>
  </si>
  <si>
    <t>1266</t>
  </si>
  <si>
    <t>313-419174Ｘ</t>
  </si>
  <si>
    <t>東大和市中央2-827-15</t>
  </si>
  <si>
    <t>1267</t>
  </si>
  <si>
    <t>313-242103P</t>
  </si>
  <si>
    <t>府中市武蔵台3-33</t>
  </si>
  <si>
    <t>1268</t>
  </si>
  <si>
    <t>立川市西砂町3-10</t>
  </si>
  <si>
    <t>1269</t>
  </si>
  <si>
    <t>1270</t>
  </si>
  <si>
    <t>313-516302X</t>
  </si>
  <si>
    <t>府中市本宿町4-17</t>
  </si>
  <si>
    <t>1271</t>
  </si>
  <si>
    <t>313-511007X</t>
  </si>
  <si>
    <t>府中市多磨町2-30-1</t>
  </si>
  <si>
    <t>1272</t>
  </si>
  <si>
    <t>313-516304X</t>
  </si>
  <si>
    <t>八王子市上壱分方町339</t>
  </si>
  <si>
    <t>1273</t>
  </si>
  <si>
    <t>352-083087M</t>
  </si>
  <si>
    <t>府中市八幡町3-5-1</t>
  </si>
  <si>
    <t>1274</t>
  </si>
  <si>
    <t>313-519046X</t>
  </si>
  <si>
    <t>府中市四谷4-11</t>
  </si>
  <si>
    <t>1275</t>
  </si>
  <si>
    <t>313-516088X</t>
  </si>
  <si>
    <t>府中市四谷5-2</t>
  </si>
  <si>
    <t>1276</t>
  </si>
  <si>
    <t>313-516013X</t>
  </si>
  <si>
    <t>八王子市横川町787</t>
  </si>
  <si>
    <t>1277</t>
  </si>
  <si>
    <t>1278</t>
  </si>
  <si>
    <t>1279</t>
  </si>
  <si>
    <t>313-402409X</t>
  </si>
  <si>
    <t>八王子市片倉町1069-186</t>
  </si>
  <si>
    <t>1280</t>
  </si>
  <si>
    <t>313-596320X</t>
  </si>
  <si>
    <t>国立市谷保5099</t>
  </si>
  <si>
    <t>1281</t>
  </si>
  <si>
    <t>立川市若葉町2-31</t>
  </si>
  <si>
    <t>1282</t>
  </si>
  <si>
    <t>国分寺市　南町　3-25-8</t>
  </si>
  <si>
    <t>修正</t>
  </si>
  <si>
    <t>1283</t>
  </si>
  <si>
    <t>日野市　平山　5-20</t>
  </si>
  <si>
    <t>1284</t>
  </si>
  <si>
    <t>1285</t>
  </si>
  <si>
    <t>311-519088X</t>
  </si>
  <si>
    <t>調布市下石原2-3</t>
  </si>
  <si>
    <t>1286</t>
  </si>
  <si>
    <t>313-342048K</t>
  </si>
  <si>
    <t>小平市花小金井南町3-26</t>
  </si>
  <si>
    <t>1287</t>
  </si>
  <si>
    <t>313-342049K</t>
  </si>
  <si>
    <t>小平市花小金井南町3-23</t>
  </si>
  <si>
    <t>1288</t>
  </si>
  <si>
    <t>313-519084X</t>
  </si>
  <si>
    <t>府中市小柳町4-31-1</t>
  </si>
  <si>
    <t>1289</t>
  </si>
  <si>
    <t>1290</t>
  </si>
  <si>
    <t>八王子市下柚木2-9-25</t>
  </si>
  <si>
    <t>1291</t>
  </si>
  <si>
    <t>八王子市下恩方町490-3</t>
  </si>
  <si>
    <t>1292</t>
  </si>
  <si>
    <t>1293</t>
  </si>
  <si>
    <t>313-519176X</t>
  </si>
  <si>
    <t>八王子市元八王子町3-2436</t>
  </si>
  <si>
    <t>1294</t>
  </si>
  <si>
    <t>311-511067X</t>
  </si>
  <si>
    <t>調布市西つつじヶ丘2-11</t>
  </si>
  <si>
    <t>1295</t>
  </si>
  <si>
    <t>313-516310X</t>
  </si>
  <si>
    <t>東大和市狭山5-1557</t>
  </si>
  <si>
    <t>1296</t>
  </si>
  <si>
    <t>313-516306X</t>
  </si>
  <si>
    <t>小平市小川町1-359</t>
  </si>
  <si>
    <t>1297</t>
  </si>
  <si>
    <t>1298</t>
  </si>
  <si>
    <t>313-442035I</t>
  </si>
  <si>
    <t>立川市富士見町6-17</t>
  </si>
  <si>
    <t>1299</t>
  </si>
  <si>
    <t>313-516244X</t>
  </si>
  <si>
    <t>小金井市貫井南町1-21-4</t>
  </si>
  <si>
    <t>1300</t>
  </si>
  <si>
    <t>八王子市元八王子町　2-10</t>
  </si>
  <si>
    <t>1301</t>
  </si>
  <si>
    <t>313-619001X</t>
  </si>
  <si>
    <t>八王子市西寺方町623-1</t>
  </si>
  <si>
    <t>1302</t>
  </si>
  <si>
    <t>313-619001A</t>
  </si>
  <si>
    <t>1303</t>
  </si>
  <si>
    <t>313-512046X</t>
  </si>
  <si>
    <t>八王子市散田町5-28-1</t>
  </si>
  <si>
    <t>1304</t>
  </si>
  <si>
    <t>313-511050X</t>
  </si>
  <si>
    <t>八王子市椚田町588-16</t>
  </si>
  <si>
    <t>1305</t>
  </si>
  <si>
    <t>1306</t>
  </si>
  <si>
    <t>311-519029X</t>
  </si>
  <si>
    <t>調布市下石原1-46</t>
  </si>
  <si>
    <t>1307</t>
  </si>
  <si>
    <t>352-503470S</t>
  </si>
  <si>
    <t>国立市富士見台4-12-9</t>
  </si>
  <si>
    <t>1308</t>
  </si>
  <si>
    <t>352-503418S</t>
  </si>
  <si>
    <t>立川市曙町3-17-16</t>
  </si>
  <si>
    <t>公図</t>
  </si>
  <si>
    <t>1309</t>
  </si>
  <si>
    <t>1310</t>
  </si>
  <si>
    <t>442-509615</t>
  </si>
  <si>
    <t>日野市万願寺3-9-7</t>
  </si>
  <si>
    <t>1311</t>
  </si>
  <si>
    <t>442-506294</t>
  </si>
  <si>
    <t>国立市谷保7191</t>
  </si>
  <si>
    <t>1312</t>
  </si>
  <si>
    <t>442-413027</t>
  </si>
  <si>
    <t>八王子市八幡町13-3</t>
  </si>
  <si>
    <t>1313</t>
  </si>
  <si>
    <t>313-416559X</t>
  </si>
  <si>
    <t>立川市砂川町2-68</t>
  </si>
  <si>
    <t>1314</t>
  </si>
  <si>
    <t>313-519026X</t>
  </si>
  <si>
    <t>国立市富士見台4-33</t>
  </si>
  <si>
    <t>1315</t>
  </si>
  <si>
    <t>313-519028X</t>
  </si>
  <si>
    <t>立川市若葉町1-11-18</t>
  </si>
  <si>
    <t>1316</t>
  </si>
  <si>
    <t>311-509008X</t>
  </si>
  <si>
    <t>調布市　若葉町　2-2</t>
  </si>
  <si>
    <t>1317</t>
  </si>
  <si>
    <t>311-516169X</t>
  </si>
  <si>
    <t>調布市冨士見町3-15</t>
  </si>
  <si>
    <t>1318</t>
  </si>
  <si>
    <t>313-516312X</t>
  </si>
  <si>
    <t>小平市花小金井5-17</t>
  </si>
  <si>
    <t>1319</t>
  </si>
  <si>
    <t>311-519090X</t>
  </si>
  <si>
    <t>調布市国領町2-20</t>
  </si>
  <si>
    <t>1320</t>
  </si>
  <si>
    <t>313-519186X</t>
  </si>
  <si>
    <t>八王子市中野上町4-32</t>
  </si>
  <si>
    <t>1321</t>
  </si>
  <si>
    <t>313-519177X</t>
  </si>
  <si>
    <t>府中市是政5-18-19</t>
  </si>
  <si>
    <t>1322</t>
  </si>
  <si>
    <t>313-442047X</t>
  </si>
  <si>
    <t>府中市本町2-18</t>
  </si>
  <si>
    <t>1323</t>
  </si>
  <si>
    <t>352-503523S</t>
  </si>
  <si>
    <t>調布市佐須町1-13-1</t>
  </si>
  <si>
    <t>1324</t>
  </si>
  <si>
    <t>352-503667S</t>
  </si>
  <si>
    <t>狛江市東野川1-8-7</t>
  </si>
  <si>
    <t>1325</t>
  </si>
  <si>
    <t>352-503540M</t>
  </si>
  <si>
    <t>東村山市野口町3-20-3</t>
  </si>
  <si>
    <t>1326</t>
  </si>
  <si>
    <t>352-503520S</t>
  </si>
  <si>
    <t>東村山市野口町4-12-9</t>
  </si>
  <si>
    <t>1327</t>
  </si>
  <si>
    <t>352-503624S</t>
  </si>
  <si>
    <t>八王子市めじろ台2-7-15</t>
  </si>
  <si>
    <t>1328</t>
  </si>
  <si>
    <t>313-419193X</t>
  </si>
  <si>
    <t>八王子市高倉町14-10</t>
  </si>
  <si>
    <t>1329</t>
  </si>
  <si>
    <t>313-519038X</t>
  </si>
  <si>
    <t>八王子市長沼町355-3</t>
  </si>
  <si>
    <t>1330</t>
  </si>
  <si>
    <t>313-419128A</t>
  </si>
  <si>
    <t>八王子市東浅川町530</t>
  </si>
  <si>
    <t>1331</t>
  </si>
  <si>
    <t>313-516073X</t>
  </si>
  <si>
    <t>八王子市楢原町524</t>
  </si>
  <si>
    <t>1332</t>
  </si>
  <si>
    <t>313-419194X</t>
  </si>
  <si>
    <t>府中市西府町1-21</t>
  </si>
  <si>
    <t>1333</t>
  </si>
  <si>
    <t>313-512008X</t>
  </si>
  <si>
    <t>府中市住吉町1-31</t>
  </si>
  <si>
    <t>1334</t>
  </si>
  <si>
    <t>352-503479S</t>
  </si>
  <si>
    <t>八王子市めじろ台3-39-1</t>
  </si>
  <si>
    <t>1335</t>
  </si>
  <si>
    <t>352-503586S</t>
  </si>
  <si>
    <t>国分寺市西恋ヶ窪1-27-17</t>
  </si>
  <si>
    <t>1336</t>
  </si>
  <si>
    <t>352-503625S</t>
  </si>
  <si>
    <t>東大和市清水5-1011-32</t>
  </si>
  <si>
    <t>1337</t>
  </si>
  <si>
    <t>442-419242</t>
  </si>
  <si>
    <t>稲城市矢野口3228</t>
  </si>
  <si>
    <t>1338</t>
  </si>
  <si>
    <t>313-516320X</t>
  </si>
  <si>
    <t>立川市西砂町3-28</t>
  </si>
  <si>
    <t>1339</t>
  </si>
  <si>
    <t>313-516317X</t>
  </si>
  <si>
    <t>東村山市萩山町2-4-3</t>
  </si>
  <si>
    <t>1340</t>
  </si>
  <si>
    <t>八王子市中野上町5-26</t>
  </si>
  <si>
    <t>1341</t>
  </si>
  <si>
    <t>313-516319X</t>
  </si>
  <si>
    <t>国分寺市北町4-20</t>
  </si>
  <si>
    <t>1342</t>
  </si>
  <si>
    <t>313-519180X</t>
  </si>
  <si>
    <t>府中市分梅町3-17-2</t>
  </si>
  <si>
    <t>1343</t>
  </si>
  <si>
    <t>313-519181X</t>
  </si>
  <si>
    <t>府中市緑町1-37-7</t>
  </si>
  <si>
    <t>1344</t>
  </si>
  <si>
    <t>313-516038X</t>
  </si>
  <si>
    <t>日野市宮342-1</t>
  </si>
  <si>
    <t>1345</t>
  </si>
  <si>
    <t>313-516323X</t>
  </si>
  <si>
    <t>小平市鈴木町1-89</t>
  </si>
  <si>
    <t>1346</t>
  </si>
  <si>
    <t>313-519179X</t>
  </si>
  <si>
    <t>国分寺市日吉町1-28</t>
  </si>
  <si>
    <t>1347</t>
  </si>
  <si>
    <t>313-516082X</t>
  </si>
  <si>
    <t>八王子市石川町1210</t>
  </si>
  <si>
    <t>1348</t>
  </si>
  <si>
    <t>1349</t>
  </si>
  <si>
    <t>313-519178X</t>
  </si>
  <si>
    <t>立川市一番町4-14-10</t>
  </si>
  <si>
    <t>1350</t>
  </si>
  <si>
    <t>313-516324X</t>
  </si>
  <si>
    <t>八王子市子安町3-32-22</t>
  </si>
  <si>
    <t>1351</t>
  </si>
  <si>
    <t>313-616002X</t>
  </si>
  <si>
    <t>八王子市高尾町1694-1</t>
  </si>
  <si>
    <t>1352</t>
  </si>
  <si>
    <t>313-519182X</t>
  </si>
  <si>
    <t>八王子市館町200-5</t>
  </si>
  <si>
    <t>1353</t>
  </si>
  <si>
    <t>313-616003X</t>
  </si>
  <si>
    <t>八王子市明神町1-11-8</t>
  </si>
  <si>
    <t>1354</t>
  </si>
  <si>
    <t>313-416074X</t>
  </si>
  <si>
    <t>国立市東1-4-2</t>
  </si>
  <si>
    <t>1355</t>
  </si>
  <si>
    <t>313-412017X</t>
  </si>
  <si>
    <t>国立市東1-4</t>
  </si>
  <si>
    <t>1356</t>
  </si>
  <si>
    <t>1357</t>
  </si>
  <si>
    <t>1358</t>
  </si>
  <si>
    <t>313-概算用1</t>
  </si>
  <si>
    <t>小金井市緑町5-21</t>
  </si>
  <si>
    <t>1359</t>
  </si>
  <si>
    <t>1360</t>
  </si>
  <si>
    <t>日野市東豊田1-52</t>
  </si>
  <si>
    <t>1361</t>
  </si>
  <si>
    <t>352-503679S</t>
  </si>
  <si>
    <t>八王子市南新町13-1</t>
  </si>
  <si>
    <t>1362</t>
  </si>
  <si>
    <t>313-686703X</t>
  </si>
  <si>
    <t>八王子市山田町1670</t>
  </si>
  <si>
    <t>1363</t>
  </si>
  <si>
    <t>多摩市鶴牧6-8</t>
  </si>
  <si>
    <t>道路復旧査定図</t>
  </si>
  <si>
    <t>1364</t>
  </si>
  <si>
    <t>313-519184X</t>
  </si>
  <si>
    <t>小平市仲町302-1</t>
  </si>
  <si>
    <t>1365</t>
  </si>
  <si>
    <t>313-516325X</t>
  </si>
  <si>
    <t>国分寺市光町1-28-10</t>
  </si>
  <si>
    <t>1366</t>
  </si>
  <si>
    <t>313-416579C</t>
  </si>
  <si>
    <t>1367</t>
  </si>
  <si>
    <t>313-512047X</t>
  </si>
  <si>
    <t>府中市朝日1-20</t>
  </si>
  <si>
    <t>1368</t>
  </si>
  <si>
    <t>313-512048X</t>
  </si>
  <si>
    <t>府中市幸町1-1-5</t>
  </si>
  <si>
    <t>1369</t>
  </si>
  <si>
    <t>立川市西砂町3-17</t>
  </si>
  <si>
    <t>1370</t>
  </si>
  <si>
    <t>352-503782S</t>
  </si>
  <si>
    <t>東村山市秋津町5-5</t>
  </si>
  <si>
    <t>1371</t>
  </si>
  <si>
    <t>313-516328X</t>
  </si>
  <si>
    <t>八王子市石川町2544</t>
  </si>
  <si>
    <t>1372</t>
  </si>
  <si>
    <t>442-510885</t>
  </si>
  <si>
    <t>府中市美好町3-53-2</t>
  </si>
  <si>
    <t>1373</t>
  </si>
  <si>
    <t>442-509642</t>
  </si>
  <si>
    <t>稲城市押立1744</t>
  </si>
  <si>
    <t>1374</t>
  </si>
  <si>
    <t>442-507137</t>
  </si>
  <si>
    <t>小金井市前原町3-29-13</t>
  </si>
  <si>
    <t>1375</t>
  </si>
  <si>
    <t>352-503844S</t>
  </si>
  <si>
    <t>東村山市萩山町3-31-45</t>
  </si>
  <si>
    <t>1376</t>
  </si>
  <si>
    <t>442-510073</t>
  </si>
  <si>
    <t>府中市紅葉丘1-10-69</t>
  </si>
  <si>
    <t>1377</t>
  </si>
  <si>
    <t>1378</t>
  </si>
  <si>
    <t>1379</t>
  </si>
  <si>
    <t>313-516333X</t>
  </si>
  <si>
    <t>府中市小柳町2-39-20</t>
  </si>
  <si>
    <t>1380</t>
  </si>
  <si>
    <t>313-519187X</t>
  </si>
  <si>
    <t>府中市小柳2-39-20</t>
  </si>
  <si>
    <t>1381</t>
  </si>
  <si>
    <t>313-516330X</t>
  </si>
  <si>
    <t>八王子市弐分方町725-5</t>
  </si>
  <si>
    <t>1382</t>
  </si>
  <si>
    <t>313-519185X</t>
  </si>
  <si>
    <t>国立市谷保7151-10</t>
  </si>
  <si>
    <t>1383</t>
  </si>
  <si>
    <t>311-676001X</t>
  </si>
  <si>
    <t>狛江市中和泉1-2-2</t>
  </si>
  <si>
    <t>1384</t>
  </si>
  <si>
    <t>313-516335X</t>
  </si>
  <si>
    <t>府中市是政1-39</t>
  </si>
  <si>
    <t>1385</t>
  </si>
  <si>
    <t>1386</t>
  </si>
  <si>
    <t>313-516337X</t>
  </si>
  <si>
    <t>立川市錦町6-8-23</t>
  </si>
  <si>
    <t>1387</t>
  </si>
  <si>
    <t>313-442030I</t>
  </si>
  <si>
    <t>立川市富士見町6-1</t>
  </si>
  <si>
    <t>1388</t>
  </si>
  <si>
    <t>313-519022X</t>
  </si>
  <si>
    <t>八王子市川口町1487</t>
  </si>
  <si>
    <t>1389</t>
  </si>
  <si>
    <t>313-516338X</t>
  </si>
  <si>
    <t>国分寺市並木町2-20</t>
  </si>
  <si>
    <t>1390</t>
  </si>
  <si>
    <t>831-595300X</t>
  </si>
  <si>
    <t>小平市上水南町2丁目</t>
  </si>
  <si>
    <t>1391</t>
  </si>
  <si>
    <t>313-479738X</t>
  </si>
  <si>
    <t>東村山市栄町３－３７</t>
  </si>
  <si>
    <t>1392</t>
  </si>
  <si>
    <t>東村山市恩多町３－１９－３</t>
  </si>
  <si>
    <t>1393</t>
  </si>
  <si>
    <t>313-511020X</t>
  </si>
  <si>
    <t>東村山市諏訪町１－１４－５</t>
  </si>
  <si>
    <t>1394</t>
  </si>
  <si>
    <t>313-519035X</t>
  </si>
  <si>
    <t>東大和市芋窪４－１５２９－２</t>
  </si>
  <si>
    <t>1395</t>
  </si>
  <si>
    <t>313-419033X</t>
  </si>
  <si>
    <t>東大和市奈良橋３－５０３－２</t>
  </si>
  <si>
    <t>1396</t>
  </si>
  <si>
    <t>東村山市久米川4-17</t>
  </si>
  <si>
    <t>1397</t>
  </si>
  <si>
    <t>313-571721X</t>
  </si>
  <si>
    <t>東村山市本町3-17</t>
  </si>
  <si>
    <t>1398</t>
  </si>
  <si>
    <t>352-504071S</t>
  </si>
  <si>
    <t>小金井市貫井北町2-18-8</t>
  </si>
  <si>
    <t>1399</t>
  </si>
  <si>
    <t>313-571721A</t>
  </si>
  <si>
    <t>1400</t>
  </si>
  <si>
    <t>1401</t>
  </si>
  <si>
    <t>313-511052X</t>
  </si>
  <si>
    <t>府中市府中町2-14</t>
  </si>
  <si>
    <t>1402</t>
  </si>
  <si>
    <t>313-510003X</t>
  </si>
  <si>
    <t>1403</t>
  </si>
  <si>
    <t>1404</t>
  </si>
  <si>
    <t>日野市東平山3-11-1</t>
  </si>
  <si>
    <t>1405</t>
  </si>
  <si>
    <t>1406</t>
  </si>
  <si>
    <t>1407</t>
  </si>
  <si>
    <t>八王子市暁町1-31</t>
  </si>
  <si>
    <t>1408</t>
  </si>
  <si>
    <t>352-504015M</t>
  </si>
  <si>
    <t>1409</t>
  </si>
  <si>
    <t>八王子市諏訪町23-13</t>
  </si>
  <si>
    <t>1410</t>
  </si>
  <si>
    <t>1411</t>
  </si>
  <si>
    <t>313-516075X</t>
  </si>
  <si>
    <t>東村山市諏訪町1-17</t>
  </si>
  <si>
    <t>1412</t>
  </si>
  <si>
    <t>1413</t>
  </si>
  <si>
    <t>1414</t>
  </si>
  <si>
    <t>313-519188X</t>
  </si>
  <si>
    <t>立川市砂川町8-45</t>
  </si>
  <si>
    <t>1415</t>
  </si>
  <si>
    <t>1416</t>
  </si>
  <si>
    <t>1417</t>
  </si>
  <si>
    <t>313-519189X</t>
  </si>
  <si>
    <t>八王子市子安町1-11-17</t>
  </si>
  <si>
    <t>1418</t>
  </si>
  <si>
    <t>313-512049X</t>
  </si>
  <si>
    <t>八王子市中野上町3-21-14</t>
  </si>
  <si>
    <t>1419</t>
  </si>
  <si>
    <t>313-516343X</t>
  </si>
  <si>
    <t>小平市鈴木町1-183</t>
  </si>
  <si>
    <t>1420</t>
  </si>
  <si>
    <t>1421</t>
  </si>
  <si>
    <t>313-516339X</t>
  </si>
  <si>
    <t>東村山市廻田町3-12</t>
  </si>
  <si>
    <t>1422</t>
  </si>
  <si>
    <t>313-519191X</t>
  </si>
  <si>
    <t>東大和市高木2-181</t>
  </si>
  <si>
    <t>1423</t>
  </si>
  <si>
    <t>442-502486</t>
  </si>
  <si>
    <t>小金井市緑町1-1-24</t>
  </si>
  <si>
    <t>1424</t>
  </si>
  <si>
    <t>442-510635</t>
  </si>
  <si>
    <t>府中市本町2-3</t>
  </si>
  <si>
    <t>1425</t>
  </si>
  <si>
    <t>442-510058</t>
  </si>
  <si>
    <t>日野市西平山3-2</t>
  </si>
  <si>
    <t>1426</t>
  </si>
  <si>
    <t>442-508373</t>
  </si>
  <si>
    <t>日野市三沢4-3-5</t>
  </si>
  <si>
    <t>1427</t>
  </si>
  <si>
    <t>442-509401</t>
  </si>
  <si>
    <t>府中市美好町3-56</t>
  </si>
  <si>
    <t>市有通路・文化財</t>
  </si>
  <si>
    <t>1428</t>
  </si>
  <si>
    <t>1429</t>
  </si>
  <si>
    <t>西平山土地区画整理事業</t>
  </si>
  <si>
    <t>西平山</t>
  </si>
  <si>
    <t>R7年度決算図作成</t>
  </si>
  <si>
    <t>1430</t>
  </si>
  <si>
    <t>313-516113X</t>
  </si>
  <si>
    <t>府中市日新町3-5</t>
  </si>
  <si>
    <t>1431</t>
  </si>
  <si>
    <t>311-516179X</t>
  </si>
  <si>
    <t>調布市菊野台2-27</t>
  </si>
  <si>
    <t>1432</t>
  </si>
  <si>
    <t>313-516345X</t>
  </si>
  <si>
    <t>東村山市富士見町2-3-5</t>
  </si>
  <si>
    <t>1433</t>
  </si>
  <si>
    <t>313-519192X</t>
  </si>
  <si>
    <t>東村山市恩多町2-44-30</t>
  </si>
  <si>
    <t>1434</t>
  </si>
  <si>
    <t>1435</t>
  </si>
  <si>
    <t>313-519193X</t>
  </si>
  <si>
    <t>立川市一番町2-11-3</t>
  </si>
  <si>
    <t>1436</t>
  </si>
  <si>
    <t>313-516342X</t>
  </si>
  <si>
    <t>立川市富士見町2-4</t>
  </si>
  <si>
    <t>1437</t>
  </si>
  <si>
    <t>立川市西砂町1-70・76</t>
  </si>
  <si>
    <t>1438</t>
  </si>
  <si>
    <t>352-504211S</t>
  </si>
  <si>
    <t>小金井市緑町４－５－１２</t>
  </si>
  <si>
    <t>1439</t>
  </si>
  <si>
    <t>352-504202S</t>
  </si>
  <si>
    <t>小平市仲町５６３</t>
  </si>
  <si>
    <t>1440</t>
  </si>
  <si>
    <t>352-504246S</t>
  </si>
  <si>
    <t>八王子市川口町１０８８－４</t>
  </si>
  <si>
    <t>1441</t>
  </si>
  <si>
    <t>八王子市川口町1586-2</t>
  </si>
  <si>
    <t>1442</t>
  </si>
  <si>
    <t>442-509752</t>
  </si>
  <si>
    <t>小平市大沼町2-34-12</t>
  </si>
  <si>
    <t>1443</t>
  </si>
  <si>
    <t>442-509754</t>
  </si>
  <si>
    <t>小平市小川町1-2183-12</t>
  </si>
  <si>
    <t>1444</t>
  </si>
  <si>
    <t>442-510302</t>
  </si>
  <si>
    <t>府中市紅葉丘3-38-27</t>
  </si>
  <si>
    <t>1445</t>
  </si>
  <si>
    <t>313-442002X</t>
  </si>
  <si>
    <t>小平市小川西町3-29</t>
  </si>
  <si>
    <t>1446</t>
  </si>
  <si>
    <t>八王子市椚田町595</t>
  </si>
  <si>
    <t>1447</t>
  </si>
  <si>
    <t>1448</t>
  </si>
  <si>
    <t>313-616004X</t>
  </si>
  <si>
    <t>八王子市四谷町736</t>
  </si>
  <si>
    <t>1449</t>
  </si>
  <si>
    <t>313-519195X</t>
  </si>
  <si>
    <t>府中市住吉町3-49</t>
  </si>
  <si>
    <t>1450</t>
  </si>
  <si>
    <t>日野市本町6-1</t>
  </si>
  <si>
    <t>1451</t>
  </si>
  <si>
    <t>442-510621</t>
  </si>
  <si>
    <t>府中市小柳町5-8</t>
  </si>
  <si>
    <t>河川縦断測量・申請図作成</t>
  </si>
  <si>
    <t>11/11早川</t>
  </si>
  <si>
    <t>1452</t>
  </si>
  <si>
    <t>352-504325S</t>
  </si>
  <si>
    <t>東村山市秋津町３－２５</t>
  </si>
  <si>
    <t>1453</t>
  </si>
  <si>
    <t>313-519196X</t>
  </si>
  <si>
    <t>府中市緑町1-31-1</t>
  </si>
  <si>
    <t>1454</t>
  </si>
  <si>
    <t>313-516341X</t>
  </si>
  <si>
    <t>国分寺市北町3-10</t>
  </si>
  <si>
    <t>1455</t>
  </si>
  <si>
    <t>442-510626</t>
  </si>
  <si>
    <t>府中市住吉町2-30</t>
  </si>
  <si>
    <t>市道・水路申請図作成</t>
  </si>
  <si>
    <t>1456</t>
  </si>
  <si>
    <t>313-516110X</t>
  </si>
  <si>
    <t>小金井市前原町2-16-10</t>
  </si>
  <si>
    <t>1457</t>
  </si>
  <si>
    <t>313-516076X</t>
  </si>
  <si>
    <t>府中市小柳町4-9</t>
  </si>
  <si>
    <t>1458</t>
  </si>
  <si>
    <t>352-504296S</t>
  </si>
  <si>
    <t>府中市西原町3-20-10</t>
  </si>
  <si>
    <t>1459</t>
  </si>
  <si>
    <t>352-504429S</t>
  </si>
  <si>
    <t>東村山市栄町2-22-25</t>
  </si>
  <si>
    <t>1460</t>
  </si>
  <si>
    <t>352-504460M</t>
  </si>
  <si>
    <t>東村山市栄町2-27-22</t>
  </si>
  <si>
    <t>1461</t>
  </si>
  <si>
    <t>352-504440S</t>
  </si>
  <si>
    <t>国分寺市本町2-17-10</t>
  </si>
  <si>
    <t>1462</t>
  </si>
  <si>
    <t>352-504499M</t>
  </si>
  <si>
    <t>東村山市美住町1-12-30</t>
  </si>
  <si>
    <t>1463</t>
  </si>
  <si>
    <t>313-519197X</t>
  </si>
  <si>
    <t>小平市小川町1-456-3</t>
  </si>
  <si>
    <t>1464</t>
  </si>
  <si>
    <t>313-516348X</t>
  </si>
  <si>
    <t>1465</t>
  </si>
  <si>
    <t>313-512050X</t>
  </si>
  <si>
    <t>所沢市上安松230-3</t>
  </si>
  <si>
    <t>1466</t>
  </si>
  <si>
    <t>313-516071X</t>
  </si>
  <si>
    <t>八王子市犬目町294</t>
  </si>
  <si>
    <t>1467</t>
  </si>
  <si>
    <t>ルート変更</t>
  </si>
  <si>
    <t>1468</t>
  </si>
  <si>
    <t>313-598105X</t>
  </si>
  <si>
    <t>稲城市矢野口800</t>
  </si>
  <si>
    <t>1469</t>
  </si>
  <si>
    <t>1470</t>
  </si>
  <si>
    <t>八王子市長沼675</t>
  </si>
  <si>
    <t>水路下越可否検討</t>
  </si>
  <si>
    <t>1471</t>
  </si>
  <si>
    <t>313-503008X</t>
  </si>
  <si>
    <t>府中市栄町3-8-12</t>
  </si>
  <si>
    <t>1472</t>
  </si>
  <si>
    <t>313-579730X</t>
  </si>
  <si>
    <t>国分寺市本町３－９</t>
  </si>
  <si>
    <t>1473</t>
  </si>
  <si>
    <t>352-504433S</t>
  </si>
  <si>
    <t>東村山市栄町２－２７－１</t>
  </si>
  <si>
    <t>1474</t>
  </si>
  <si>
    <t>352-504488S</t>
  </si>
  <si>
    <t>東村山市美住町１－８</t>
  </si>
  <si>
    <t>1475</t>
  </si>
  <si>
    <t>小平市仲町２０１</t>
  </si>
  <si>
    <t>1476</t>
  </si>
  <si>
    <t>313-042070X</t>
  </si>
  <si>
    <t>小平市小川東町２－２</t>
  </si>
  <si>
    <t>1477</t>
  </si>
  <si>
    <t>352-504487S</t>
  </si>
  <si>
    <t>国立市東3-20-25</t>
  </si>
  <si>
    <t>1478</t>
  </si>
  <si>
    <t>1479</t>
  </si>
  <si>
    <t>313-516059X</t>
  </si>
  <si>
    <t>立川市柏町3-58</t>
  </si>
  <si>
    <t>1480</t>
  </si>
  <si>
    <t>立川市砂川町4-30</t>
  </si>
  <si>
    <t>1481</t>
  </si>
  <si>
    <t>1482</t>
  </si>
  <si>
    <t>313-519065X</t>
  </si>
  <si>
    <t>1483</t>
  </si>
  <si>
    <t>1484</t>
  </si>
  <si>
    <t>1485</t>
  </si>
  <si>
    <t>313-516350A</t>
  </si>
  <si>
    <t>八王子市弐分方町732</t>
  </si>
  <si>
    <t>1486</t>
  </si>
  <si>
    <t>313-516350X</t>
  </si>
  <si>
    <t>1487</t>
  </si>
  <si>
    <t>313-512051X</t>
  </si>
  <si>
    <t>立川市柏町4-71</t>
  </si>
  <si>
    <t>1488</t>
  </si>
  <si>
    <t>313-516349X</t>
  </si>
  <si>
    <t>立川市西砂町4-39-3</t>
  </si>
  <si>
    <t>1489</t>
  </si>
  <si>
    <t>352-504537S</t>
  </si>
  <si>
    <t>東村山市美住町１－１３－１５</t>
  </si>
  <si>
    <t>1490</t>
  </si>
  <si>
    <t>352-504486S</t>
  </si>
  <si>
    <t>東村山市恩多町３－４３－１９</t>
  </si>
  <si>
    <t>1491</t>
  </si>
  <si>
    <t>国立市西１－１４－１６</t>
  </si>
  <si>
    <t>1492</t>
  </si>
  <si>
    <t>352-504674S</t>
  </si>
  <si>
    <t>国分寺市西町５－３３－１３</t>
  </si>
  <si>
    <t>1493</t>
  </si>
  <si>
    <t>313-516353X</t>
  </si>
  <si>
    <t>国立市富士見台1-14-9</t>
  </si>
  <si>
    <t>1494</t>
  </si>
  <si>
    <t>313-516355X</t>
  </si>
  <si>
    <t>府中市若松町3-40</t>
  </si>
  <si>
    <t>1495</t>
  </si>
  <si>
    <t>313-442106X</t>
  </si>
  <si>
    <t>八王子市明神町3-7</t>
  </si>
  <si>
    <t>1496</t>
  </si>
  <si>
    <t>313-516074X</t>
  </si>
  <si>
    <t>小金井市貫井北町3-29</t>
  </si>
  <si>
    <t>1497</t>
  </si>
  <si>
    <t>313-416474X</t>
  </si>
  <si>
    <t>小平市上水南町4-6</t>
  </si>
  <si>
    <t>1498</t>
  </si>
  <si>
    <t>313-512011X</t>
  </si>
  <si>
    <t>小平市花小金井2-7</t>
  </si>
  <si>
    <t>1499</t>
  </si>
  <si>
    <t>442-501405</t>
  </si>
  <si>
    <t>小金井市梶野町4-9-2</t>
  </si>
  <si>
    <t>市道断面図作成</t>
  </si>
  <si>
    <t>1500</t>
  </si>
  <si>
    <t>442-509854</t>
  </si>
  <si>
    <t>国立市北3-25-13</t>
  </si>
  <si>
    <t>道路管理者提出図面作成</t>
  </si>
  <si>
    <t>1501</t>
  </si>
  <si>
    <t>1502</t>
  </si>
  <si>
    <t>313-516166A</t>
  </si>
  <si>
    <t>1503</t>
  </si>
  <si>
    <t>352-504619S</t>
  </si>
  <si>
    <t>八王子市絹ヶ丘3-48-3</t>
  </si>
  <si>
    <t>1504</t>
  </si>
  <si>
    <t>313-519198X</t>
  </si>
  <si>
    <t>1505</t>
  </si>
  <si>
    <t>313-512052X</t>
  </si>
  <si>
    <t>東村山市久米川町3-25</t>
  </si>
  <si>
    <t>1506</t>
  </si>
  <si>
    <t>1507</t>
  </si>
  <si>
    <t>313-589738X</t>
  </si>
  <si>
    <t>1508</t>
  </si>
  <si>
    <t>府中市武蔵台1-26</t>
  </si>
  <si>
    <t>引込位置変更</t>
  </si>
  <si>
    <t>1509</t>
  </si>
  <si>
    <t>313-516356X</t>
  </si>
  <si>
    <t>東村山市野口町4-17</t>
  </si>
  <si>
    <t>1510</t>
  </si>
  <si>
    <t>313-519199X</t>
  </si>
  <si>
    <t>立川市一番町3-29-8</t>
  </si>
  <si>
    <t>1511</t>
  </si>
  <si>
    <t>313-519202X</t>
  </si>
  <si>
    <t>小平市小川町1-2597-11</t>
  </si>
  <si>
    <t>1512</t>
  </si>
  <si>
    <t>313-519203X</t>
  </si>
  <si>
    <t>立川市西砂町1-2-2</t>
  </si>
  <si>
    <t>1513</t>
  </si>
  <si>
    <t>313-619002X</t>
  </si>
  <si>
    <t>立川市一番町3-37</t>
  </si>
  <si>
    <t>1514</t>
  </si>
  <si>
    <t>1515</t>
  </si>
  <si>
    <t>313-519190X</t>
  </si>
  <si>
    <t>東大和市上北台3-442-14</t>
  </si>
  <si>
    <t>1516</t>
  </si>
  <si>
    <t>313-519201X</t>
  </si>
  <si>
    <t>東村山市廻田町1-15-30</t>
  </si>
  <si>
    <t>1517</t>
  </si>
  <si>
    <t>313-612001X</t>
  </si>
  <si>
    <t>八王子市暁町1-24</t>
  </si>
  <si>
    <t>1518</t>
  </si>
  <si>
    <t>313-512053X</t>
  </si>
  <si>
    <t>国立市富士見台1-3-16</t>
  </si>
  <si>
    <t>1519</t>
  </si>
  <si>
    <t>1520</t>
  </si>
  <si>
    <t>313-579729X</t>
  </si>
  <si>
    <t>東村山市青葉町1-3</t>
  </si>
  <si>
    <t>1521</t>
  </si>
  <si>
    <t>313-516359X</t>
  </si>
  <si>
    <t>1522</t>
  </si>
  <si>
    <t>東大和市奈良橋3-504</t>
  </si>
  <si>
    <t>1523</t>
  </si>
  <si>
    <t>1524</t>
  </si>
  <si>
    <t>313-511054X</t>
  </si>
  <si>
    <t>1525</t>
  </si>
  <si>
    <t>313-512012X</t>
  </si>
  <si>
    <t>東村山市久米川町1-37</t>
  </si>
  <si>
    <t>1526</t>
  </si>
  <si>
    <t>313-442040K</t>
  </si>
  <si>
    <t>東村山市萩山町5-3</t>
  </si>
  <si>
    <t>1527</t>
  </si>
  <si>
    <t>日野市南平5-28</t>
  </si>
  <si>
    <t>1528</t>
  </si>
  <si>
    <t>313-519009X</t>
  </si>
  <si>
    <t>国立市富士見台4-8</t>
  </si>
  <si>
    <t>1529</t>
  </si>
  <si>
    <t>NA道路復旧</t>
  </si>
  <si>
    <t>1530</t>
  </si>
  <si>
    <t>1531</t>
  </si>
  <si>
    <t>1532</t>
  </si>
  <si>
    <t>1533</t>
  </si>
  <si>
    <t>1534</t>
  </si>
  <si>
    <t>313-586701X</t>
  </si>
  <si>
    <t>府中市本町1-2</t>
  </si>
  <si>
    <t>1535</t>
  </si>
  <si>
    <t>313-411027X</t>
  </si>
  <si>
    <t>府中市本町4-15</t>
  </si>
  <si>
    <t>1536</t>
  </si>
  <si>
    <t>1537</t>
  </si>
  <si>
    <t>313-516193X</t>
  </si>
  <si>
    <t>小金井市東町3-12</t>
  </si>
  <si>
    <t>1538</t>
  </si>
  <si>
    <t>313-243021K</t>
  </si>
  <si>
    <t>東村山市秋津町5-13</t>
  </si>
  <si>
    <t>公図取得</t>
  </si>
  <si>
    <t>1539</t>
  </si>
  <si>
    <t>352-504779S</t>
  </si>
  <si>
    <t>東村山市青葉町3-11-13</t>
  </si>
  <si>
    <t>1540</t>
  </si>
  <si>
    <t>352-504886S</t>
  </si>
  <si>
    <t>1541</t>
  </si>
  <si>
    <t>352-504786S</t>
  </si>
  <si>
    <t>東村山市青葉町3-6-44</t>
  </si>
  <si>
    <t>1542</t>
  </si>
  <si>
    <t>352-504987S</t>
  </si>
  <si>
    <t>小平市美園町3-23-1</t>
  </si>
  <si>
    <t>1543</t>
  </si>
  <si>
    <t>99om</t>
  </si>
  <si>
    <t>1544</t>
  </si>
  <si>
    <t>313-519057X</t>
  </si>
  <si>
    <t>立川市幸町5-98</t>
  </si>
  <si>
    <t>1545</t>
  </si>
  <si>
    <t>経年劣化支管地盤悪し道調資料作成</t>
  </si>
  <si>
    <t>1546</t>
  </si>
  <si>
    <t>道調提案及び依頼書作成</t>
  </si>
  <si>
    <t>1547</t>
  </si>
  <si>
    <t>八王子市追分町4-3</t>
  </si>
  <si>
    <t>国道  本復旧</t>
  </si>
  <si>
    <t>1548</t>
  </si>
  <si>
    <t>442-512147</t>
  </si>
  <si>
    <t>府中市朝日町2-30</t>
  </si>
  <si>
    <t>1549</t>
  </si>
  <si>
    <t>442-511792</t>
  </si>
  <si>
    <t>東村山市多摩湖町1-17-12</t>
  </si>
  <si>
    <t>市道申請書作成</t>
  </si>
  <si>
    <t>1550</t>
  </si>
  <si>
    <t>442-512173</t>
  </si>
  <si>
    <t>府中市紅葉丘1-5</t>
  </si>
  <si>
    <t>1551</t>
  </si>
  <si>
    <t>442-511098</t>
  </si>
  <si>
    <t>日野市大坂上2-21-13</t>
  </si>
  <si>
    <t>1552</t>
  </si>
  <si>
    <t>1553</t>
  </si>
  <si>
    <t>352-505097S</t>
  </si>
  <si>
    <t>調布市深大寺東町1-3-7</t>
  </si>
  <si>
    <t>1554</t>
  </si>
  <si>
    <t>313-516107X</t>
  </si>
  <si>
    <t>1555</t>
  </si>
  <si>
    <t>1556</t>
  </si>
  <si>
    <t>352-505137S</t>
  </si>
  <si>
    <t>調布市深大寺東町1-2-20</t>
  </si>
  <si>
    <t>1557</t>
  </si>
  <si>
    <t>313-589754A</t>
  </si>
  <si>
    <t>府中市白糸台1-26</t>
  </si>
  <si>
    <t>1558</t>
  </si>
  <si>
    <t>313-516361X</t>
  </si>
  <si>
    <t>国分寺市北町5-13</t>
  </si>
  <si>
    <t>1559</t>
  </si>
  <si>
    <t>313-619005X</t>
  </si>
  <si>
    <t>八王子市山田町1694-12</t>
  </si>
  <si>
    <t>1560</t>
  </si>
  <si>
    <t>313-619003X</t>
  </si>
  <si>
    <t>八王子市大和田町1-28</t>
  </si>
  <si>
    <t>1561</t>
  </si>
  <si>
    <t>311-511069X</t>
  </si>
  <si>
    <t>調布市佐須町4-33</t>
  </si>
  <si>
    <t>1562</t>
  </si>
  <si>
    <t>313-611005X</t>
  </si>
  <si>
    <t>国立市富士見台3-5-2</t>
  </si>
  <si>
    <t>1563</t>
  </si>
  <si>
    <t>313-612002X</t>
  </si>
  <si>
    <t>府中市本町1-3-14</t>
  </si>
  <si>
    <t>1564</t>
  </si>
  <si>
    <t>313-519205X</t>
  </si>
  <si>
    <t>東村山市美住町2-18-27</t>
  </si>
  <si>
    <t>1565</t>
  </si>
  <si>
    <t>1566</t>
  </si>
  <si>
    <t>313-243022K</t>
  </si>
  <si>
    <t>東村山市青葉町3-14</t>
  </si>
  <si>
    <t>1567</t>
  </si>
  <si>
    <t>442-510316</t>
  </si>
  <si>
    <t>国分寺市本多5-4</t>
  </si>
  <si>
    <t>1568</t>
  </si>
  <si>
    <t>352-505232S</t>
  </si>
  <si>
    <t>小平市花小金井2-28</t>
  </si>
  <si>
    <t>1569</t>
  </si>
  <si>
    <t>352-505283M</t>
  </si>
  <si>
    <t>立川市高松町2-30</t>
  </si>
  <si>
    <t>1570</t>
  </si>
  <si>
    <t>313-243023M</t>
  </si>
  <si>
    <t>小金井市東町4-19</t>
  </si>
  <si>
    <t>1571</t>
  </si>
  <si>
    <t>313-516363X</t>
  </si>
  <si>
    <t>国分寺市光町3-19</t>
  </si>
  <si>
    <t>1572</t>
  </si>
  <si>
    <t>313-519206X</t>
  </si>
  <si>
    <t>小平市小川町1-835</t>
  </si>
  <si>
    <t>1573</t>
  </si>
  <si>
    <t>313-619004X</t>
  </si>
  <si>
    <t>国分寺市北町1-23-2</t>
  </si>
  <si>
    <t>1574</t>
  </si>
  <si>
    <t>313-516217X</t>
  </si>
  <si>
    <t>府中市紅葉丘3-24</t>
  </si>
  <si>
    <t>1575</t>
  </si>
  <si>
    <t>南山東部土地区画整理事業</t>
  </si>
  <si>
    <t>計画図（変更）</t>
  </si>
  <si>
    <t>1576</t>
  </si>
  <si>
    <t>1577</t>
  </si>
  <si>
    <t>442-507641</t>
  </si>
  <si>
    <t>府中市浅間町4-18-10</t>
  </si>
  <si>
    <t>公共物調査</t>
  </si>
  <si>
    <t>1578</t>
  </si>
  <si>
    <t>313-512054X</t>
  </si>
  <si>
    <t>八王子市館町199-4</t>
  </si>
  <si>
    <t>12/16早川</t>
  </si>
  <si>
    <t>1579</t>
  </si>
  <si>
    <t>313-242079X</t>
  </si>
  <si>
    <t>小平市学園東町30</t>
  </si>
  <si>
    <t>1580</t>
  </si>
  <si>
    <t>313-516046X</t>
  </si>
  <si>
    <t>八王子市上柚木1071</t>
  </si>
  <si>
    <t>1581</t>
  </si>
  <si>
    <t>1582</t>
  </si>
  <si>
    <t>小平市喜平町１－９－１０</t>
  </si>
  <si>
    <t>1583</t>
  </si>
  <si>
    <t>352-505165S</t>
  </si>
  <si>
    <t>八王子市暁町１－２９－１９</t>
  </si>
  <si>
    <t>1584</t>
  </si>
  <si>
    <t>八王子市めじろ台１－３５－１１</t>
  </si>
  <si>
    <t>1585</t>
  </si>
  <si>
    <t>313-516364X</t>
  </si>
  <si>
    <t>小平市喜平町1-10</t>
  </si>
  <si>
    <t>1586</t>
  </si>
  <si>
    <t>313-519207X</t>
  </si>
  <si>
    <t>小平市仲町218</t>
  </si>
  <si>
    <t>1587</t>
  </si>
  <si>
    <t>313-519208X</t>
  </si>
  <si>
    <t>八王子市狭間町1909-1</t>
  </si>
  <si>
    <t>1588</t>
  </si>
  <si>
    <t>313-611004X</t>
  </si>
  <si>
    <t>八王子市大和田町6-1-6</t>
  </si>
  <si>
    <t>1589</t>
  </si>
  <si>
    <t>1590</t>
  </si>
  <si>
    <t>442-512799</t>
  </si>
  <si>
    <t>立川市一番町2-8-2</t>
  </si>
  <si>
    <t>1591</t>
  </si>
  <si>
    <t>442-506843</t>
  </si>
  <si>
    <t>立川市富士見町5-25</t>
  </si>
  <si>
    <t>1592</t>
  </si>
  <si>
    <t>都道工事における入替対策管抽出業務（北北・北南）</t>
  </si>
  <si>
    <t>1593</t>
  </si>
  <si>
    <t>1594</t>
  </si>
  <si>
    <t>313-516366X</t>
  </si>
  <si>
    <t>府中市住吉町4-41</t>
  </si>
  <si>
    <t>1595</t>
  </si>
  <si>
    <t>311-611006X</t>
  </si>
  <si>
    <t>調布市柴崎1-18-2</t>
  </si>
  <si>
    <t>1596</t>
  </si>
  <si>
    <t>311-616007X</t>
  </si>
  <si>
    <t>調布市富士見町4-36</t>
  </si>
  <si>
    <t>1597</t>
  </si>
  <si>
    <t>311-516186X</t>
  </si>
  <si>
    <t>調布市八雲台1-36</t>
  </si>
  <si>
    <t>1598</t>
  </si>
  <si>
    <t>313-616006X</t>
  </si>
  <si>
    <t>東村山市恩多町1-42</t>
  </si>
  <si>
    <t>1599</t>
  </si>
  <si>
    <t>313-516367X</t>
  </si>
  <si>
    <t>小平市小川町2-1142</t>
  </si>
  <si>
    <t>1600</t>
  </si>
  <si>
    <t>313-519209X</t>
  </si>
  <si>
    <t>八王子市小宮町1183</t>
  </si>
  <si>
    <t>1601</t>
  </si>
  <si>
    <t>313-516365X</t>
  </si>
  <si>
    <t>府中市白糸台2-40</t>
  </si>
  <si>
    <t>1602</t>
  </si>
  <si>
    <t>313-596347X</t>
  </si>
  <si>
    <t>八王子市明神町4-1-11</t>
  </si>
  <si>
    <t>1603</t>
  </si>
  <si>
    <t>313-589753X</t>
  </si>
  <si>
    <t>八王子市台町2-4</t>
  </si>
  <si>
    <t>1604</t>
  </si>
  <si>
    <t>313-516089X</t>
  </si>
  <si>
    <t>八王子市中野山王2-21</t>
  </si>
  <si>
    <t>1605</t>
  </si>
  <si>
    <t>313-595052X</t>
  </si>
  <si>
    <t>東村山市青葉町1-27-2</t>
  </si>
  <si>
    <t>1606</t>
  </si>
  <si>
    <t>1607</t>
  </si>
  <si>
    <t>八王子市高尾町</t>
  </si>
  <si>
    <t>警察ケーブル反映</t>
  </si>
  <si>
    <t>1608</t>
  </si>
  <si>
    <t>313-516027X</t>
  </si>
  <si>
    <t>八王子市楢原町1312</t>
  </si>
  <si>
    <t>1609</t>
  </si>
  <si>
    <t>1610</t>
  </si>
  <si>
    <t>東村山市青葉町2-38</t>
  </si>
  <si>
    <t>DP変更</t>
  </si>
  <si>
    <t>1611</t>
  </si>
  <si>
    <t>313-619008X</t>
  </si>
  <si>
    <t>小金井市貫井北町1-7-23</t>
  </si>
  <si>
    <t>1612</t>
  </si>
  <si>
    <t>313-411040X</t>
  </si>
  <si>
    <t>小金井市本町5-41-14</t>
  </si>
  <si>
    <t>1613</t>
  </si>
  <si>
    <t>1614</t>
  </si>
  <si>
    <t>352-505577S</t>
  </si>
  <si>
    <t>小平市花小金井2-29-36</t>
  </si>
  <si>
    <t>1615</t>
  </si>
  <si>
    <t>1616</t>
  </si>
  <si>
    <t>1617</t>
  </si>
  <si>
    <t>352-505610M</t>
  </si>
  <si>
    <t>小平市学園西町2-28-16</t>
  </si>
  <si>
    <t>1618</t>
  </si>
  <si>
    <t>1619</t>
  </si>
  <si>
    <t>1620</t>
  </si>
  <si>
    <t>小平市鈴木町2-870-25</t>
  </si>
  <si>
    <t>1621</t>
  </si>
  <si>
    <t>442-507044</t>
  </si>
  <si>
    <t>府中市片町3-13-3</t>
  </si>
  <si>
    <t>1622</t>
  </si>
  <si>
    <t>313-616008X</t>
  </si>
  <si>
    <t>八王子市上柚木238</t>
  </si>
  <si>
    <t>1623</t>
  </si>
  <si>
    <t>313-516372X</t>
  </si>
  <si>
    <t>立川市柴崎町1-15-12</t>
  </si>
  <si>
    <t>1624</t>
  </si>
  <si>
    <t>352-505578S</t>
  </si>
  <si>
    <t>八王子市元横山町2-5-20</t>
  </si>
  <si>
    <t>1625</t>
  </si>
  <si>
    <t>1626</t>
  </si>
  <si>
    <t>313-416577X</t>
  </si>
  <si>
    <t>八王子市片倉町878</t>
  </si>
  <si>
    <t>1627</t>
  </si>
  <si>
    <t>八王子市元横山町2-5</t>
  </si>
  <si>
    <t>1628</t>
  </si>
  <si>
    <t>313-511001X</t>
  </si>
  <si>
    <t>国立市富士見台1-28</t>
  </si>
  <si>
    <t>1629</t>
  </si>
  <si>
    <t>1630</t>
  </si>
  <si>
    <t>311-516187X</t>
  </si>
  <si>
    <t>調布市深大寺東町7-30-8</t>
  </si>
  <si>
    <t>1631</t>
  </si>
  <si>
    <t>313-516373X</t>
  </si>
  <si>
    <t>立川市羽衣町3-23</t>
  </si>
  <si>
    <t>1632</t>
  </si>
  <si>
    <t>313-516371X</t>
  </si>
  <si>
    <t>八王子市小宮町762</t>
  </si>
  <si>
    <t>1633</t>
  </si>
  <si>
    <t>313-511002X</t>
  </si>
  <si>
    <t>八王子市元横山町２－５－７</t>
  </si>
  <si>
    <t>1634</t>
  </si>
  <si>
    <t>313-419169X</t>
  </si>
  <si>
    <t>八王子市西寺方町４００</t>
  </si>
  <si>
    <t>1635</t>
  </si>
  <si>
    <t>313-416574X</t>
  </si>
  <si>
    <t>国分寺市東元町４－９</t>
  </si>
  <si>
    <t>1636</t>
  </si>
  <si>
    <t>1637</t>
  </si>
  <si>
    <t>国分寺市北町2-29</t>
  </si>
  <si>
    <t>1638</t>
  </si>
  <si>
    <t>1639</t>
  </si>
  <si>
    <t>313-686710X</t>
  </si>
  <si>
    <t>八王子市館町1915</t>
  </si>
  <si>
    <t>1640</t>
  </si>
  <si>
    <t>1641</t>
  </si>
  <si>
    <t>変更（DP記載変更）</t>
  </si>
  <si>
    <t>1642</t>
  </si>
  <si>
    <t>442-510855</t>
  </si>
  <si>
    <t>日野市万願寺4-28-11</t>
  </si>
  <si>
    <t>1643</t>
  </si>
  <si>
    <t>313-589752X</t>
  </si>
  <si>
    <t>八王子市大和田町3-5</t>
  </si>
  <si>
    <t>1644</t>
  </si>
  <si>
    <t>313-604901X</t>
  </si>
  <si>
    <t>立川市緑町3173</t>
  </si>
  <si>
    <t>中圧供給管撤去</t>
  </si>
  <si>
    <t>1645</t>
  </si>
  <si>
    <t>313-647001X</t>
  </si>
  <si>
    <t>中圧バルブ設置</t>
  </si>
  <si>
    <t>1646</t>
  </si>
  <si>
    <t>313-691001X</t>
  </si>
  <si>
    <t>反転シール管端処理</t>
  </si>
  <si>
    <t>1647</t>
  </si>
  <si>
    <t>313-519212X</t>
  </si>
  <si>
    <t>国分寺市南町2-10</t>
  </si>
  <si>
    <t>1648</t>
  </si>
  <si>
    <t>313-619007X</t>
  </si>
  <si>
    <t>八王子市小比企町2869</t>
  </si>
  <si>
    <t>1649</t>
  </si>
  <si>
    <t>313-516375X</t>
  </si>
  <si>
    <t>立川市幸町4-50</t>
  </si>
  <si>
    <t>1650</t>
  </si>
  <si>
    <t>1651</t>
  </si>
  <si>
    <t>313-579733X</t>
  </si>
  <si>
    <t>1652</t>
  </si>
  <si>
    <t>313-519014X</t>
  </si>
  <si>
    <t>府中市是政6-20</t>
  </si>
  <si>
    <t>1653</t>
  </si>
  <si>
    <t>1654</t>
  </si>
  <si>
    <t>442-505499</t>
  </si>
  <si>
    <t>小平市花小金井2-9</t>
  </si>
  <si>
    <t>1655</t>
  </si>
  <si>
    <t>442-504313</t>
  </si>
  <si>
    <t>府中市分梅町3-54</t>
  </si>
  <si>
    <t>1656</t>
  </si>
  <si>
    <t>442-511167</t>
  </si>
  <si>
    <t>稲城市大丸939-41</t>
  </si>
  <si>
    <t>1657</t>
  </si>
  <si>
    <t>442-509970</t>
  </si>
  <si>
    <t>立川市曙町3-23</t>
  </si>
  <si>
    <t>1658</t>
  </si>
  <si>
    <t>442-512399</t>
  </si>
  <si>
    <t>小平市小川町2-1988</t>
  </si>
  <si>
    <t>1659</t>
  </si>
  <si>
    <t>日野市東町土地区画整理事業</t>
  </si>
  <si>
    <t>1660</t>
  </si>
  <si>
    <t>352-505770S</t>
  </si>
  <si>
    <t>小平市花小金井2-29-32</t>
  </si>
  <si>
    <t>1661</t>
  </si>
  <si>
    <t>352-505769S</t>
  </si>
  <si>
    <t>立川市曙町3-32-5</t>
  </si>
  <si>
    <t>1662</t>
  </si>
  <si>
    <t>313-511026X</t>
  </si>
  <si>
    <t>小金井市本町2-20-29</t>
  </si>
  <si>
    <t>1663</t>
  </si>
  <si>
    <t>313-511055X</t>
  </si>
  <si>
    <t>八王子市散田町1-2-15</t>
  </si>
  <si>
    <t>1664</t>
  </si>
  <si>
    <t>313-516376X</t>
  </si>
  <si>
    <t>府中市北山町1-2</t>
  </si>
  <si>
    <t>1665</t>
  </si>
  <si>
    <t>313-519213X</t>
  </si>
  <si>
    <t>1666</t>
  </si>
  <si>
    <t>313-512055X</t>
  </si>
  <si>
    <t>府中市美好町1-36</t>
  </si>
  <si>
    <t>1667</t>
  </si>
  <si>
    <t>313-504001X</t>
  </si>
  <si>
    <t>府中市紅葉丘1-30</t>
  </si>
  <si>
    <t>1668</t>
  </si>
  <si>
    <t>313-504003X</t>
  </si>
  <si>
    <t>府中市幸町1-17</t>
  </si>
  <si>
    <t>1669</t>
  </si>
  <si>
    <t>立川市上砂町３－３４－１</t>
  </si>
  <si>
    <t>1670</t>
  </si>
  <si>
    <t>国立市谷保８１６</t>
  </si>
  <si>
    <t>1671</t>
  </si>
  <si>
    <t>立川市西砂町６－３８</t>
  </si>
  <si>
    <t>1672</t>
  </si>
  <si>
    <t>国立市東３－１３</t>
  </si>
  <si>
    <t>1673</t>
  </si>
  <si>
    <t>立川市若葉町２－３０</t>
  </si>
  <si>
    <t>1674</t>
  </si>
  <si>
    <t>国立市富士見台１－４４－１７</t>
  </si>
  <si>
    <t>1675</t>
  </si>
  <si>
    <t>313-411038X</t>
  </si>
  <si>
    <t>府中市南町６－９－３</t>
  </si>
  <si>
    <t>1676</t>
  </si>
  <si>
    <t>八王子市長房町２５３</t>
  </si>
  <si>
    <t>1677</t>
  </si>
  <si>
    <t>八王子市堀之内１３７</t>
  </si>
  <si>
    <t>1678</t>
  </si>
  <si>
    <t>八王子市中野上町４－２１</t>
  </si>
  <si>
    <t>1679</t>
  </si>
  <si>
    <t>313-416483X</t>
  </si>
  <si>
    <t>八王子市館町２２１</t>
  </si>
  <si>
    <t>1680</t>
  </si>
  <si>
    <t>八王子市川口町１５８６－２</t>
  </si>
  <si>
    <t>1681</t>
  </si>
  <si>
    <t>八王子市長沼町６９８</t>
  </si>
  <si>
    <t>1682</t>
  </si>
  <si>
    <t>八王子市弐分方町６２０－１</t>
  </si>
  <si>
    <t>1683</t>
  </si>
  <si>
    <t>1684</t>
  </si>
  <si>
    <t>352-506018S</t>
  </si>
  <si>
    <t>八王子市子安町４－２２</t>
  </si>
  <si>
    <t>1685</t>
  </si>
  <si>
    <t>352-506024M</t>
  </si>
  <si>
    <t>八王子市大塚２４０－８４</t>
  </si>
  <si>
    <t>1686</t>
  </si>
  <si>
    <t>352-506062S</t>
  </si>
  <si>
    <t>八王子市大塚２４０－７０</t>
  </si>
  <si>
    <t>1687</t>
  </si>
  <si>
    <t>1688</t>
  </si>
  <si>
    <t>442-506317</t>
  </si>
  <si>
    <t>八王子市追分町17-16</t>
  </si>
  <si>
    <t>1689</t>
  </si>
  <si>
    <t>442-512134</t>
  </si>
  <si>
    <t>日野市日野本町4-24-15</t>
  </si>
  <si>
    <t>1690</t>
  </si>
  <si>
    <t>313-519211X</t>
  </si>
  <si>
    <t>八王子市山田町1655-3</t>
  </si>
  <si>
    <t>1691</t>
  </si>
  <si>
    <t>313-243047I</t>
  </si>
  <si>
    <t>国立市西1-8</t>
  </si>
  <si>
    <t>1692</t>
  </si>
  <si>
    <t>352-506105S</t>
  </si>
  <si>
    <t>府中市南町3-51-14</t>
  </si>
  <si>
    <t>1693</t>
  </si>
  <si>
    <t>313-589755X</t>
  </si>
  <si>
    <t>府中市多磨町2-19</t>
  </si>
  <si>
    <t>1694</t>
  </si>
  <si>
    <t>442-513506</t>
  </si>
  <si>
    <t>小平市花小金井1-36</t>
  </si>
  <si>
    <t>1695</t>
  </si>
  <si>
    <t>442-512980</t>
  </si>
  <si>
    <t>府中市朝日町1-20</t>
  </si>
  <si>
    <t>1696</t>
  </si>
  <si>
    <t>313-519215X</t>
  </si>
  <si>
    <t>東村山市久米川2-40</t>
  </si>
  <si>
    <t>1697</t>
  </si>
  <si>
    <t>313-616009X</t>
  </si>
  <si>
    <t>1698</t>
  </si>
  <si>
    <t>352-506182S</t>
  </si>
  <si>
    <t>八王子市大塚289-82</t>
  </si>
  <si>
    <t>1699</t>
  </si>
  <si>
    <t>1700</t>
  </si>
  <si>
    <t>313-516377X</t>
  </si>
  <si>
    <t>八王子市東浅川980</t>
  </si>
  <si>
    <t>1701</t>
  </si>
  <si>
    <t>313-516154X</t>
  </si>
  <si>
    <t>小金井市前原町3-11</t>
  </si>
  <si>
    <t>1702</t>
  </si>
  <si>
    <t>1703</t>
  </si>
  <si>
    <t>352-506265S</t>
  </si>
  <si>
    <t>東村山市富士見町3-5</t>
  </si>
  <si>
    <t>1704</t>
  </si>
  <si>
    <t>352-506287S</t>
  </si>
  <si>
    <t>立川市高松町2-22</t>
  </si>
  <si>
    <t>1705</t>
  </si>
  <si>
    <t>313-519214X</t>
  </si>
  <si>
    <t>八王子市中野上町5-26-2</t>
  </si>
  <si>
    <t>1706</t>
  </si>
  <si>
    <t>313-611008X</t>
  </si>
  <si>
    <t>府中市清水が丘1-5</t>
  </si>
  <si>
    <t>1707</t>
  </si>
  <si>
    <t>313-619010X</t>
  </si>
  <si>
    <t>府中市日新町2-2</t>
  </si>
  <si>
    <t>1708</t>
  </si>
  <si>
    <t>313-691005X</t>
  </si>
  <si>
    <t>八王子市めじろ台1-24・30</t>
  </si>
  <si>
    <t>中圧反転シール管端処理</t>
  </si>
  <si>
    <t>1709</t>
  </si>
  <si>
    <t>313-611007X</t>
  </si>
  <si>
    <t>国立市谷保4-17</t>
  </si>
  <si>
    <t>1710</t>
  </si>
  <si>
    <t>311-632001X</t>
  </si>
  <si>
    <t>調布市下石原3-30</t>
  </si>
  <si>
    <t>供給改善A（ループ化）</t>
  </si>
  <si>
    <t>1711</t>
  </si>
  <si>
    <t>313-519216X</t>
  </si>
  <si>
    <t>東村山市廻田町4-27</t>
  </si>
  <si>
    <t>1712</t>
  </si>
  <si>
    <t>313-316617X</t>
  </si>
  <si>
    <t>八王子市山田町2017</t>
  </si>
  <si>
    <t>設計変更（区割り変更）</t>
  </si>
  <si>
    <t>1713</t>
  </si>
  <si>
    <t>313-619009X</t>
  </si>
  <si>
    <t>立川市栄町3-10</t>
  </si>
  <si>
    <t>1714</t>
  </si>
  <si>
    <t>313-519217X</t>
  </si>
  <si>
    <t>立川市砂川町8-65-6</t>
  </si>
  <si>
    <t>1715</t>
  </si>
  <si>
    <t>311-641040F</t>
  </si>
  <si>
    <t>調布市佐須2-11</t>
  </si>
  <si>
    <t>1716</t>
  </si>
  <si>
    <t>1717</t>
  </si>
  <si>
    <t>1718</t>
  </si>
  <si>
    <t>313-416536X</t>
  </si>
  <si>
    <t>東大和市蔵敷2-358</t>
  </si>
  <si>
    <t>1719</t>
  </si>
  <si>
    <t>313-338001X</t>
  </si>
  <si>
    <t>府中市天神町4-14</t>
  </si>
  <si>
    <t>1720</t>
  </si>
  <si>
    <t>313-438001A</t>
  </si>
  <si>
    <t>東大和市桜ヶ丘3-44</t>
  </si>
  <si>
    <t>1721</t>
  </si>
  <si>
    <t>1722</t>
  </si>
  <si>
    <t>1723</t>
  </si>
  <si>
    <t>313-442085M</t>
  </si>
  <si>
    <t>八王子市大和田町6-11</t>
  </si>
  <si>
    <t>1724</t>
  </si>
  <si>
    <t>313-519219X</t>
  </si>
  <si>
    <t>小金井市貫井南町1-18</t>
  </si>
  <si>
    <t>1725</t>
  </si>
  <si>
    <t>立川市一番町2-11</t>
  </si>
  <si>
    <t>本体設計変更</t>
  </si>
  <si>
    <t>1726</t>
  </si>
  <si>
    <t>東村山市恩多町4-17-4</t>
  </si>
  <si>
    <t>1727</t>
  </si>
  <si>
    <t>313-616013X</t>
  </si>
  <si>
    <t>小平市鈴木町2-232</t>
  </si>
  <si>
    <t>1728</t>
  </si>
  <si>
    <t>313-616011X</t>
  </si>
  <si>
    <t>八王子市楢原町1375</t>
  </si>
  <si>
    <t>1729</t>
  </si>
  <si>
    <t>352-506258S</t>
  </si>
  <si>
    <t>東大和市湖畔3-1033</t>
  </si>
  <si>
    <t>1730</t>
  </si>
  <si>
    <t>352-506319S</t>
  </si>
  <si>
    <t>東村山市富士見町2-14</t>
  </si>
  <si>
    <t>1731</t>
  </si>
  <si>
    <t>352-506366M</t>
  </si>
  <si>
    <t>東村山市萩山町1-15</t>
  </si>
  <si>
    <t>1732</t>
  </si>
  <si>
    <t>1733</t>
  </si>
  <si>
    <t>1734</t>
  </si>
  <si>
    <t>311-619006X</t>
  </si>
  <si>
    <t>調布市染地2-3-12</t>
  </si>
  <si>
    <t>1735</t>
  </si>
  <si>
    <t>311-611007X</t>
  </si>
  <si>
    <t>調布市上石原1-29-2</t>
  </si>
  <si>
    <t>1736</t>
  </si>
  <si>
    <t>313-616014X</t>
  </si>
  <si>
    <t>東村山市青葉町3-8-28</t>
  </si>
  <si>
    <t>1737</t>
  </si>
  <si>
    <t>442-417844</t>
  </si>
  <si>
    <t>日野市日野2994</t>
  </si>
  <si>
    <t>1738</t>
  </si>
  <si>
    <t>442-509588</t>
  </si>
  <si>
    <t>小平市津田町1-13-6</t>
  </si>
  <si>
    <t>1739</t>
  </si>
  <si>
    <t>313-519220X</t>
  </si>
  <si>
    <t>立川市幸町5-109-3</t>
  </si>
  <si>
    <t>1740</t>
  </si>
  <si>
    <t>352-506410S</t>
  </si>
  <si>
    <t>東村山市萩山町2-2</t>
  </si>
  <si>
    <t>1741</t>
  </si>
  <si>
    <t>352-506412S</t>
  </si>
  <si>
    <t>小平市仲町155</t>
  </si>
  <si>
    <t>1742</t>
  </si>
  <si>
    <t>352-506513S</t>
  </si>
  <si>
    <t>調布市柴崎2-7</t>
  </si>
  <si>
    <t>1743</t>
  </si>
  <si>
    <t>352-506544S</t>
  </si>
  <si>
    <t>東村山市萩山町1-5</t>
  </si>
  <si>
    <t>1744</t>
  </si>
  <si>
    <t>313-411037X</t>
  </si>
  <si>
    <t>八王子市東浅川町536</t>
  </si>
  <si>
    <t>1745</t>
  </si>
  <si>
    <t>352-506409M</t>
  </si>
  <si>
    <t>国分寺市東恋ヶ窪3-32</t>
  </si>
  <si>
    <t>1746</t>
  </si>
  <si>
    <t>352-506527M</t>
  </si>
  <si>
    <t>東村山市栄町2-29</t>
  </si>
  <si>
    <t>1747</t>
  </si>
  <si>
    <t>352-506529M</t>
  </si>
  <si>
    <t>調布市国領町1-3</t>
  </si>
  <si>
    <t>1748</t>
  </si>
  <si>
    <t>313-616012X</t>
  </si>
  <si>
    <t>府中市栄町3-8</t>
  </si>
  <si>
    <t>1749</t>
  </si>
  <si>
    <t>313-516379X</t>
  </si>
  <si>
    <t>国分寺市西町5-33</t>
  </si>
  <si>
    <t>1750</t>
  </si>
  <si>
    <t>311-519105X</t>
  </si>
  <si>
    <t>調布市深大寺東町5-13-4</t>
  </si>
  <si>
    <t>1751</t>
  </si>
  <si>
    <t>311-516200X</t>
  </si>
  <si>
    <t>調布市染地1-13</t>
  </si>
  <si>
    <t>1752</t>
  </si>
  <si>
    <t>311-616012X</t>
  </si>
  <si>
    <t>調布市若葉町2-22</t>
  </si>
  <si>
    <t>1753</t>
  </si>
  <si>
    <t>313-619011X</t>
  </si>
  <si>
    <t>1754</t>
  </si>
  <si>
    <t>313-516378X</t>
  </si>
  <si>
    <t>東村山市野口町3-18</t>
  </si>
  <si>
    <t>1755</t>
  </si>
  <si>
    <t>1756</t>
  </si>
  <si>
    <t>311-619005X</t>
  </si>
  <si>
    <t>調布市上石原2-36-8</t>
  </si>
  <si>
    <t>1757</t>
  </si>
  <si>
    <t>313-416510X</t>
  </si>
  <si>
    <t>府中市緑町1-38</t>
  </si>
  <si>
    <t>1758</t>
  </si>
  <si>
    <t>DG掘削規制調査</t>
  </si>
  <si>
    <t>1759</t>
  </si>
  <si>
    <t>DG起案図作成</t>
  </si>
  <si>
    <t>1760</t>
  </si>
  <si>
    <t>313-512020X</t>
  </si>
  <si>
    <t>小平市上水南町2-15</t>
  </si>
  <si>
    <t>1761</t>
  </si>
  <si>
    <t>313-503011X</t>
  </si>
  <si>
    <t>1762</t>
  </si>
  <si>
    <t>313-676801X</t>
  </si>
  <si>
    <t>八王子市狭間町1463</t>
  </si>
  <si>
    <t>1763</t>
  </si>
  <si>
    <t>442-513933</t>
  </si>
  <si>
    <t>八王子市東浅川町266</t>
  </si>
  <si>
    <t>1764</t>
  </si>
  <si>
    <t>442-513765</t>
  </si>
  <si>
    <t>八王子市東浅川町993-1</t>
  </si>
  <si>
    <t>1765</t>
  </si>
  <si>
    <t>442-512986</t>
  </si>
  <si>
    <t>日野市東平山3-3-20</t>
  </si>
  <si>
    <t>1766</t>
  </si>
  <si>
    <t>313-619012X</t>
  </si>
  <si>
    <t>八王子市北野町501</t>
  </si>
  <si>
    <t>1767</t>
  </si>
  <si>
    <t>313-516381X</t>
  </si>
  <si>
    <t>小金井市前原町1-4</t>
  </si>
  <si>
    <t>1768</t>
  </si>
  <si>
    <t>352-506536S</t>
  </si>
  <si>
    <t>東村山市栄町3-12</t>
  </si>
  <si>
    <t>1769</t>
  </si>
  <si>
    <t>352-506620S</t>
  </si>
  <si>
    <t>東村山市萩山町2-22</t>
  </si>
  <si>
    <t>1770</t>
  </si>
  <si>
    <t>311-042540X</t>
  </si>
  <si>
    <t>調布市布田1-21</t>
  </si>
  <si>
    <t>1771</t>
  </si>
  <si>
    <t>313-419103X</t>
  </si>
  <si>
    <t>府中市住吉町1-69</t>
  </si>
  <si>
    <t>1772</t>
  </si>
  <si>
    <t>352-506679S</t>
  </si>
  <si>
    <t>東村山市萩山町4-3</t>
  </si>
  <si>
    <t>1773</t>
  </si>
  <si>
    <t>八王子市石川町315</t>
  </si>
  <si>
    <t>1774</t>
  </si>
  <si>
    <t>1775</t>
  </si>
  <si>
    <t>1776</t>
  </si>
  <si>
    <t>313-382064H</t>
  </si>
  <si>
    <t>府中市浅間町3-7-16</t>
  </si>
  <si>
    <t>1777</t>
  </si>
  <si>
    <t>掘削注意地区追記</t>
  </si>
  <si>
    <t>1778</t>
  </si>
  <si>
    <t>1779</t>
  </si>
  <si>
    <t>313-512056X</t>
  </si>
  <si>
    <t>府中市晴見町3-14-1</t>
  </si>
  <si>
    <t>1780</t>
  </si>
  <si>
    <t>清算用</t>
  </si>
  <si>
    <t>1781</t>
  </si>
  <si>
    <t>352-506798S</t>
  </si>
  <si>
    <t>調布市深大寺南町4-25-12</t>
  </si>
  <si>
    <t>1782</t>
  </si>
  <si>
    <t>352-506748S</t>
  </si>
  <si>
    <t>東村山市萩山町3-10-1</t>
  </si>
  <si>
    <t>1/26早川</t>
  </si>
  <si>
    <t>1783</t>
  </si>
  <si>
    <t>313-516105X</t>
  </si>
  <si>
    <t>府中市小柳町2-38</t>
  </si>
  <si>
    <t>1784</t>
  </si>
  <si>
    <t>1785</t>
  </si>
  <si>
    <t>313-512058X</t>
  </si>
  <si>
    <t>八王子市長房町763</t>
  </si>
  <si>
    <t>1786</t>
  </si>
  <si>
    <t>313-512057X</t>
  </si>
  <si>
    <t>国立市中1-11</t>
  </si>
  <si>
    <t>1787</t>
  </si>
  <si>
    <t>313-516383X</t>
  </si>
  <si>
    <t>立川市西砂町1-25</t>
  </si>
  <si>
    <t>1788</t>
  </si>
  <si>
    <t>352-506753M</t>
  </si>
  <si>
    <t>小平市花小金井2-28-13</t>
  </si>
  <si>
    <t>1789</t>
  </si>
  <si>
    <t>352-506721S</t>
  </si>
  <si>
    <t>国立市富士見台1-1-2</t>
  </si>
  <si>
    <t>1790</t>
  </si>
  <si>
    <t>352-506818S</t>
  </si>
  <si>
    <t>東村山市萩山町3-9-1</t>
  </si>
  <si>
    <t>1791</t>
  </si>
  <si>
    <t>352-506791S</t>
  </si>
  <si>
    <t>立川市高松町2-24-14</t>
  </si>
  <si>
    <t>1792</t>
  </si>
  <si>
    <t>352-506836S</t>
  </si>
  <si>
    <t>東村山市萩山町2-7-30</t>
  </si>
  <si>
    <t>1793</t>
  </si>
  <si>
    <t>442-513150</t>
  </si>
  <si>
    <t>日野市百草1244-3</t>
  </si>
  <si>
    <t>1794</t>
  </si>
  <si>
    <t>442-514405</t>
  </si>
  <si>
    <t>八王子市中野上町1-5-23</t>
  </si>
  <si>
    <t>1795</t>
  </si>
  <si>
    <t>313-516382X</t>
  </si>
  <si>
    <t>立川市砂川町8-38</t>
  </si>
  <si>
    <t>1796</t>
  </si>
  <si>
    <t>352-506834S</t>
  </si>
  <si>
    <t>小平市花小金井南町1-27-4</t>
  </si>
  <si>
    <t>1797</t>
  </si>
  <si>
    <t>352-506817M</t>
  </si>
  <si>
    <t>府中市南町2-43</t>
  </si>
  <si>
    <t>1798</t>
  </si>
  <si>
    <t>313-597062X</t>
  </si>
  <si>
    <t>八王子市西寺方町260-4</t>
  </si>
  <si>
    <t>1799</t>
  </si>
  <si>
    <t>上松　一雄　</t>
  </si>
  <si>
    <t>立川市柴崎町2-15（北北建）</t>
  </si>
  <si>
    <t>1800</t>
  </si>
  <si>
    <t>府中市緑町1-27-1（北南建）</t>
  </si>
  <si>
    <t>1801</t>
  </si>
  <si>
    <t>八王子市明神町3-19（南西建）</t>
  </si>
  <si>
    <t>1802</t>
  </si>
  <si>
    <t>町田市中町1-31（南東建）</t>
  </si>
  <si>
    <t>1803</t>
  </si>
  <si>
    <t>八王子市石川町2605-18</t>
  </si>
  <si>
    <t>1804</t>
  </si>
  <si>
    <t>拡幅範囲変更</t>
  </si>
  <si>
    <t>1805</t>
  </si>
  <si>
    <t>供給管引込位置変更</t>
  </si>
  <si>
    <t>1806</t>
  </si>
  <si>
    <t>車止め撤去追加</t>
  </si>
  <si>
    <t>1807</t>
  </si>
  <si>
    <t>市道部撤去追加</t>
  </si>
  <si>
    <t>1808</t>
  </si>
  <si>
    <t>立川市若葉町1-13-2</t>
  </si>
  <si>
    <t>1809</t>
  </si>
  <si>
    <t>東村山市美住町2-20</t>
  </si>
  <si>
    <t>1810</t>
  </si>
  <si>
    <t>313-442017K</t>
  </si>
  <si>
    <t>小平市鈴木町1-230</t>
  </si>
  <si>
    <t>1811</t>
  </si>
  <si>
    <t>313-516384X</t>
  </si>
  <si>
    <t>小金井市貫井南町4-13-29</t>
  </si>
  <si>
    <t>1812</t>
  </si>
  <si>
    <t>313-519221X</t>
  </si>
  <si>
    <t>国立市富士見台3-8</t>
  </si>
  <si>
    <t>1813</t>
  </si>
  <si>
    <t>1814</t>
  </si>
  <si>
    <t>311-611010X</t>
  </si>
  <si>
    <t>調布市飛田給1-40</t>
  </si>
  <si>
    <t>1815</t>
  </si>
  <si>
    <t>352-506892-S</t>
  </si>
  <si>
    <t>東村山市萩山町２－１９</t>
  </si>
  <si>
    <t>1816</t>
  </si>
  <si>
    <t>352-506941-S</t>
  </si>
  <si>
    <t>東村山市萩山町５－６－２５</t>
  </si>
  <si>
    <t>1817</t>
  </si>
  <si>
    <t>府中市天神町４－２４－２３</t>
  </si>
  <si>
    <t>1818</t>
  </si>
  <si>
    <t>313-503012-X</t>
  </si>
  <si>
    <t>立川市羽衣町２－１－１０</t>
  </si>
  <si>
    <t>1819</t>
  </si>
  <si>
    <t>府中市新町３－１</t>
  </si>
  <si>
    <t>1820</t>
  </si>
  <si>
    <t>国分寺市東戸倉1-27</t>
  </si>
  <si>
    <t>1821</t>
  </si>
  <si>
    <t>313-533004X</t>
  </si>
  <si>
    <t>八王子市石川町2851</t>
  </si>
  <si>
    <t>新設管占用位置変更</t>
  </si>
  <si>
    <t>1822</t>
  </si>
  <si>
    <t>313-511023X</t>
  </si>
  <si>
    <t>八王子市高倉町36-8</t>
  </si>
  <si>
    <t>結び位置変更</t>
  </si>
  <si>
    <t>1823</t>
  </si>
  <si>
    <t>市道掘削範囲変更</t>
  </si>
  <si>
    <t>1824</t>
  </si>
  <si>
    <t>313-611009X</t>
  </si>
  <si>
    <t>八王子市寺町60</t>
  </si>
  <si>
    <t>1825</t>
  </si>
  <si>
    <t>313-611011X</t>
  </si>
  <si>
    <t>立川市幸町3-18-2</t>
  </si>
  <si>
    <t>1826</t>
  </si>
  <si>
    <t>352-506985S</t>
  </si>
  <si>
    <t>八王子市鹿島945-47</t>
  </si>
  <si>
    <t>1827</t>
  </si>
  <si>
    <t>352-507085S</t>
  </si>
  <si>
    <t>八王子市明神町2-8-5</t>
  </si>
  <si>
    <t>1828</t>
  </si>
  <si>
    <t>町田市下小山田町1667-7</t>
  </si>
  <si>
    <t>1829</t>
  </si>
  <si>
    <t>313-516067X</t>
  </si>
  <si>
    <t>国分寺市並木町1-18</t>
  </si>
  <si>
    <t>1830</t>
  </si>
  <si>
    <t>313-416480X</t>
  </si>
  <si>
    <t>国分寺市西町3-10</t>
  </si>
  <si>
    <t>1831</t>
  </si>
  <si>
    <t>313-596162X</t>
  </si>
  <si>
    <t>府中市是政1-47</t>
  </si>
  <si>
    <t>1832</t>
  </si>
  <si>
    <t>313-519160X</t>
  </si>
  <si>
    <t>府中市小柳町2-26</t>
  </si>
  <si>
    <t>1833</t>
  </si>
  <si>
    <t>313-543091X</t>
  </si>
  <si>
    <t>小金井市梶野町4-1</t>
  </si>
  <si>
    <t>1834</t>
  </si>
  <si>
    <t>313-519200X</t>
  </si>
  <si>
    <t>所沢市上安松168番地</t>
  </si>
  <si>
    <t>1835</t>
  </si>
  <si>
    <t>352-506996M</t>
  </si>
  <si>
    <t>小金井市中町3-24-4</t>
  </si>
  <si>
    <t>1836</t>
  </si>
  <si>
    <t>442-513759</t>
  </si>
  <si>
    <t>府中市浅間町4-10</t>
  </si>
  <si>
    <t>公共物</t>
  </si>
  <si>
    <t>1837</t>
  </si>
  <si>
    <t>313-519081X</t>
  </si>
  <si>
    <t>小平市天神町4-17</t>
  </si>
  <si>
    <t>1838</t>
  </si>
  <si>
    <t>442-512073</t>
  </si>
  <si>
    <t>八王子市東中野22</t>
  </si>
  <si>
    <t>1839</t>
  </si>
  <si>
    <t>352-507049S</t>
  </si>
  <si>
    <t>八王子市北野台3-15-8</t>
  </si>
  <si>
    <t>1840</t>
  </si>
  <si>
    <t>352-507106S</t>
  </si>
  <si>
    <t>国分寺市東元町1-31-3</t>
  </si>
  <si>
    <t>1841</t>
  </si>
  <si>
    <t>国分寺市西恋ヶ窪1-27-18</t>
  </si>
  <si>
    <t>1842</t>
  </si>
  <si>
    <t>311-619012X</t>
  </si>
  <si>
    <t>調布市下石原2-37</t>
  </si>
  <si>
    <t>1843</t>
  </si>
  <si>
    <t>313-619017X</t>
  </si>
  <si>
    <t>八王子市めじろ台2-65</t>
  </si>
  <si>
    <t>1844</t>
  </si>
  <si>
    <t>313-612004Ｘ</t>
  </si>
  <si>
    <t>国立市中2-20</t>
  </si>
  <si>
    <t>1845</t>
  </si>
  <si>
    <t>313-512059X</t>
  </si>
  <si>
    <t>小平市喜平町1-10-15</t>
  </si>
  <si>
    <t>1846</t>
  </si>
  <si>
    <t>313-619018X</t>
  </si>
  <si>
    <t>府中市西府町1-39-1</t>
  </si>
  <si>
    <t>1847</t>
  </si>
  <si>
    <t>町田市下小山町1667-7</t>
  </si>
  <si>
    <t>地盤高変更</t>
  </si>
  <si>
    <t>1848</t>
  </si>
  <si>
    <t>313-277701A</t>
  </si>
  <si>
    <t>他受け（有償工事）</t>
  </si>
  <si>
    <t>1849</t>
  </si>
  <si>
    <t>八王子市椚田町594</t>
  </si>
  <si>
    <t>1850</t>
  </si>
  <si>
    <t>313-419128X</t>
  </si>
  <si>
    <t>八王子市東浅川町528</t>
  </si>
  <si>
    <t>1851</t>
  </si>
  <si>
    <t>八王子市小宮町690</t>
  </si>
  <si>
    <t>1852</t>
  </si>
  <si>
    <t>352-507003S</t>
  </si>
  <si>
    <t>調布市深大寺東町7-16</t>
  </si>
  <si>
    <t>1853</t>
  </si>
  <si>
    <t>352-507156S</t>
  </si>
  <si>
    <t>国分寺市高木町3-20</t>
  </si>
  <si>
    <t>1854</t>
  </si>
  <si>
    <t>1855</t>
  </si>
  <si>
    <t>東大和市芋窪4-1466</t>
  </si>
  <si>
    <t>1856</t>
  </si>
  <si>
    <t>東村山市野口町3-17</t>
  </si>
  <si>
    <t>1857</t>
  </si>
  <si>
    <t>1858</t>
  </si>
  <si>
    <t>1859</t>
  </si>
  <si>
    <t>1860</t>
  </si>
  <si>
    <t>1861</t>
  </si>
  <si>
    <t>1862</t>
  </si>
  <si>
    <t>1863</t>
  </si>
  <si>
    <t>442-514221</t>
  </si>
  <si>
    <t>府中市小柳町5-17</t>
  </si>
  <si>
    <t>市有通路</t>
  </si>
  <si>
    <t>1864</t>
  </si>
  <si>
    <t>立川市栄町2-49</t>
  </si>
  <si>
    <t>舗装変更</t>
  </si>
  <si>
    <t>1865</t>
  </si>
  <si>
    <t>313-619016X</t>
  </si>
  <si>
    <t>東村山市本町2-8-4</t>
  </si>
  <si>
    <t>1866</t>
  </si>
  <si>
    <t>311-616025X</t>
  </si>
  <si>
    <t>調布市東つつじヶ丘3-42</t>
  </si>
  <si>
    <t>1867</t>
  </si>
  <si>
    <t>調布市多摩川1-20</t>
  </si>
  <si>
    <t>1868</t>
  </si>
  <si>
    <t>442-520154</t>
  </si>
  <si>
    <t>東村山市廻田町4-11-2</t>
  </si>
  <si>
    <t>1869</t>
  </si>
  <si>
    <t>1870</t>
  </si>
  <si>
    <t>442-517824</t>
  </si>
  <si>
    <t>東村山市野口町3-1-11</t>
  </si>
  <si>
    <t>1871</t>
  </si>
  <si>
    <t>313-516098X</t>
  </si>
  <si>
    <t>府中市多磨町2-29</t>
  </si>
  <si>
    <t>1872</t>
  </si>
  <si>
    <t>313-516033X</t>
  </si>
  <si>
    <t>1873</t>
  </si>
  <si>
    <t>313-476801X</t>
  </si>
  <si>
    <t>立川市高松町3-19</t>
  </si>
  <si>
    <t>1874</t>
  </si>
  <si>
    <t>313-333004X</t>
  </si>
  <si>
    <t>府中市日鋼町1</t>
  </si>
  <si>
    <t>1875</t>
  </si>
  <si>
    <t>1876</t>
  </si>
  <si>
    <t>八王子市台町2-18</t>
  </si>
  <si>
    <t>1877</t>
  </si>
  <si>
    <t>352-507282S</t>
  </si>
  <si>
    <t>国分寺市並木町3-32</t>
  </si>
  <si>
    <t>1878</t>
  </si>
  <si>
    <t>311-619015X</t>
  </si>
  <si>
    <t>狛江市岩戸南3-26-14</t>
  </si>
  <si>
    <t>1879</t>
  </si>
  <si>
    <t>442-514149</t>
  </si>
  <si>
    <t>府中市清水が丘3-44-38</t>
  </si>
  <si>
    <t>水路敷</t>
  </si>
  <si>
    <t>1880</t>
  </si>
  <si>
    <t>313-590064X</t>
  </si>
  <si>
    <t>立川市幸町5-7</t>
  </si>
  <si>
    <t>入替</t>
  </si>
  <si>
    <t>1881</t>
  </si>
  <si>
    <t>八王子市絹ヶ丘3-48</t>
  </si>
  <si>
    <t>1882</t>
  </si>
  <si>
    <t>313-特殊見積50056866</t>
  </si>
  <si>
    <t>国立市泉3-29-11</t>
  </si>
  <si>
    <t>施工可否検討</t>
  </si>
  <si>
    <t>1883</t>
  </si>
  <si>
    <t>313-516385X</t>
  </si>
  <si>
    <t>1884</t>
  </si>
  <si>
    <t>313-619020X</t>
  </si>
  <si>
    <t>府中市是政3-32-6</t>
  </si>
  <si>
    <t>1885</t>
  </si>
  <si>
    <t>313-612006X</t>
  </si>
  <si>
    <t>立川市砂川町6-36-20</t>
  </si>
  <si>
    <t>1886</t>
  </si>
  <si>
    <t>311-579262X</t>
  </si>
  <si>
    <t>1887</t>
  </si>
  <si>
    <t>1888</t>
  </si>
  <si>
    <t>1889</t>
  </si>
  <si>
    <t>1890</t>
  </si>
  <si>
    <t>313-516008X</t>
  </si>
  <si>
    <t>立川市柏町4-41</t>
  </si>
  <si>
    <t>1891</t>
  </si>
  <si>
    <t>1892</t>
  </si>
  <si>
    <t>多摩市連光寺6-9</t>
  </si>
  <si>
    <t>1893</t>
  </si>
  <si>
    <t>311-616028X</t>
  </si>
  <si>
    <t>狛江市駒井町3-42</t>
  </si>
  <si>
    <t>1894</t>
  </si>
  <si>
    <t>313-619022X</t>
  </si>
  <si>
    <t>府中市四谷3-16</t>
  </si>
  <si>
    <t>1895</t>
  </si>
  <si>
    <t>313-516179X</t>
  </si>
  <si>
    <t>府中市西府町3-27</t>
  </si>
  <si>
    <t>1896</t>
  </si>
  <si>
    <t>313-516045X</t>
  </si>
  <si>
    <t>1897</t>
  </si>
  <si>
    <t>352-507432S</t>
  </si>
  <si>
    <t>国分寺市高木町2-8</t>
  </si>
  <si>
    <t>1898</t>
  </si>
  <si>
    <t>352-504440M</t>
  </si>
  <si>
    <t>1899</t>
  </si>
  <si>
    <t>442-512671</t>
  </si>
  <si>
    <t>日野市多摩平6-30</t>
  </si>
  <si>
    <t>1900</t>
  </si>
  <si>
    <t>442-513586</t>
  </si>
  <si>
    <t>府中市住吉町3-26-17</t>
  </si>
  <si>
    <t>1901</t>
  </si>
  <si>
    <t>442-512788</t>
  </si>
  <si>
    <t>小平市小川町5-36</t>
  </si>
  <si>
    <t>鉄道用地申請図作成</t>
  </si>
  <si>
    <t>1902</t>
  </si>
  <si>
    <t>1903</t>
  </si>
  <si>
    <t>1904</t>
  </si>
  <si>
    <t>313-643001X</t>
  </si>
  <si>
    <t>小金井市中町3-23・24</t>
  </si>
  <si>
    <t>1905</t>
  </si>
  <si>
    <t>国道申請用</t>
  </si>
  <si>
    <t>1906</t>
  </si>
  <si>
    <t>1907</t>
  </si>
  <si>
    <t>313-516386X</t>
  </si>
  <si>
    <t>八王子市大和田町1-32</t>
  </si>
  <si>
    <t>1908</t>
  </si>
  <si>
    <t>313-612003X</t>
  </si>
  <si>
    <t>東大和市中央3-945</t>
  </si>
  <si>
    <t>1909</t>
  </si>
  <si>
    <t>313-616018X</t>
  </si>
  <si>
    <t>八王子市大塚1726-1</t>
  </si>
  <si>
    <t>1910</t>
  </si>
  <si>
    <t>313-616019X</t>
  </si>
  <si>
    <t>東大和市中央4-1039</t>
  </si>
  <si>
    <t>1911</t>
  </si>
  <si>
    <t>313-616020X</t>
  </si>
  <si>
    <t>立川市柴崎町2-13-27</t>
  </si>
  <si>
    <t>1912</t>
  </si>
  <si>
    <t>313-616021Ｘ</t>
  </si>
  <si>
    <t>国分寺市光町3-5</t>
  </si>
  <si>
    <t>1913</t>
  </si>
  <si>
    <t>313-616022Ｘ</t>
  </si>
  <si>
    <t>八王子市川口町3846-1</t>
  </si>
  <si>
    <t>1914</t>
  </si>
  <si>
    <t>313-619019Ｘ</t>
  </si>
  <si>
    <t>八王子市楢原町1218-1</t>
  </si>
  <si>
    <t>1915</t>
  </si>
  <si>
    <t>313-Z60012Ｘ</t>
  </si>
  <si>
    <t>1916</t>
  </si>
  <si>
    <t>313-619023X</t>
  </si>
  <si>
    <t>立川市柏町1-23</t>
  </si>
  <si>
    <t>1917</t>
  </si>
  <si>
    <t>352-507599M</t>
  </si>
  <si>
    <t>国分寺市西町2-25</t>
  </si>
  <si>
    <t>1918</t>
  </si>
  <si>
    <t>立川市錦町6-14</t>
  </si>
  <si>
    <t>1919</t>
  </si>
  <si>
    <t>1920</t>
  </si>
  <si>
    <t>1921</t>
  </si>
  <si>
    <t>352-507634M</t>
  </si>
  <si>
    <t>国分寺市西町1-11-26</t>
  </si>
  <si>
    <t>1922</t>
  </si>
  <si>
    <t>313-416572X</t>
  </si>
  <si>
    <t>府中市日新町5-1</t>
  </si>
  <si>
    <t>1923</t>
  </si>
  <si>
    <t>313-512015X</t>
  </si>
  <si>
    <t>府中市小柳町6-20</t>
  </si>
  <si>
    <t>1924</t>
  </si>
  <si>
    <t>313-516084X</t>
  </si>
  <si>
    <t>府中市小柳町5-34</t>
  </si>
  <si>
    <t>1925</t>
  </si>
  <si>
    <t>313-610001X</t>
  </si>
  <si>
    <t>八王子市元本郷町1-22-4</t>
  </si>
  <si>
    <t>1926</t>
  </si>
  <si>
    <t>311-612010X</t>
  </si>
  <si>
    <t>調布市深大寺北町2-35-3</t>
  </si>
  <si>
    <t>1927</t>
  </si>
  <si>
    <t>313-611012X</t>
  </si>
  <si>
    <t>府中市若松町3-3</t>
  </si>
  <si>
    <t>1928</t>
  </si>
  <si>
    <t>313-616023X</t>
  </si>
  <si>
    <t>八王子市弐分方町134</t>
  </si>
  <si>
    <t>1929</t>
  </si>
  <si>
    <t>311-616029X</t>
  </si>
  <si>
    <t>1930</t>
  </si>
  <si>
    <t>313-619021X</t>
  </si>
  <si>
    <t>東村山市諏訪町1-35</t>
  </si>
  <si>
    <t>1931</t>
  </si>
  <si>
    <t>313-619025X</t>
  </si>
  <si>
    <t>立川市砂川町4-23</t>
  </si>
  <si>
    <t>1932</t>
  </si>
  <si>
    <t>313-516031X</t>
  </si>
  <si>
    <t>東村山市野口町2-6</t>
  </si>
  <si>
    <t>1933</t>
  </si>
  <si>
    <t>313-619026X</t>
  </si>
  <si>
    <t>東大和市湖畔3-998-25</t>
  </si>
  <si>
    <t>1934</t>
  </si>
  <si>
    <t>313-612007X</t>
  </si>
  <si>
    <t>八王子市散田町4-21</t>
  </si>
  <si>
    <t>1935</t>
  </si>
  <si>
    <t>313-616025X</t>
  </si>
  <si>
    <t>立川市一番町6-29</t>
  </si>
  <si>
    <t>1936</t>
  </si>
  <si>
    <t>352-507670S</t>
  </si>
  <si>
    <t>調布市佐須町4-43</t>
  </si>
  <si>
    <t>1937</t>
  </si>
  <si>
    <t>352-507659S</t>
  </si>
  <si>
    <t>国分寺市西町1-29</t>
  </si>
  <si>
    <t>1938</t>
  </si>
  <si>
    <t>八王子市長沼町850-7</t>
  </si>
  <si>
    <t>1939</t>
  </si>
  <si>
    <t>八王子市川口1122</t>
  </si>
  <si>
    <t>1940</t>
  </si>
  <si>
    <t>日野市豊田南土地区画整理事業</t>
  </si>
  <si>
    <t>R7決算図作成</t>
  </si>
  <si>
    <t>1941</t>
  </si>
  <si>
    <t>日野市万願寺第二土地区画整理事業</t>
  </si>
  <si>
    <t>1942</t>
  </si>
  <si>
    <t>442-511501</t>
  </si>
  <si>
    <t>小金井市東町4-40-7</t>
  </si>
  <si>
    <t>1943</t>
  </si>
  <si>
    <t>442-513151</t>
  </si>
  <si>
    <t>府中市美好町3-19</t>
  </si>
  <si>
    <t>1944</t>
  </si>
  <si>
    <t>313-616026X</t>
  </si>
  <si>
    <t>小平市花小金井南町3-37-21</t>
  </si>
  <si>
    <t>1945</t>
  </si>
  <si>
    <t>313-616024Ｘ</t>
  </si>
  <si>
    <t>小金井市緑町4-2</t>
  </si>
  <si>
    <t>1946</t>
  </si>
  <si>
    <t>1947</t>
  </si>
  <si>
    <t>1948</t>
  </si>
  <si>
    <t>313-519075X</t>
  </si>
  <si>
    <t>八王子市長房町1319</t>
  </si>
  <si>
    <t>1949</t>
  </si>
  <si>
    <t>八王子市西寺方502-8</t>
  </si>
  <si>
    <t>図面変更</t>
  </si>
  <si>
    <t>1950</t>
  </si>
  <si>
    <t>352-507701S</t>
  </si>
  <si>
    <t>東大和市新堀２－１４５３ー２９</t>
  </si>
  <si>
    <t>1951</t>
  </si>
  <si>
    <t>国分寺市東戸倉１－１５－２２</t>
  </si>
  <si>
    <t>1952</t>
  </si>
  <si>
    <t>352-507827S</t>
  </si>
  <si>
    <t>東村山市多摩湖町４－２４－１１</t>
  </si>
  <si>
    <t>1953</t>
  </si>
  <si>
    <t>352-507760S</t>
  </si>
  <si>
    <t>国分寺市光町２－２０－２４</t>
  </si>
  <si>
    <t>1954</t>
  </si>
  <si>
    <t>352-507797S</t>
  </si>
  <si>
    <t>小平市仲町７３－１５</t>
  </si>
  <si>
    <t>1955</t>
  </si>
  <si>
    <t>352-507795S</t>
  </si>
  <si>
    <t>国分寺市光町２－２０</t>
  </si>
  <si>
    <t>1956</t>
  </si>
  <si>
    <t>311-643333X</t>
  </si>
  <si>
    <t>狛江市岩戸南2-23</t>
  </si>
  <si>
    <t>入取替（KF）</t>
  </si>
  <si>
    <t>1957</t>
  </si>
  <si>
    <t>313-643038X</t>
  </si>
  <si>
    <t>立川市錦町5-10-11</t>
  </si>
  <si>
    <t>1958</t>
  </si>
  <si>
    <t>313-619028X</t>
  </si>
  <si>
    <t>立川市一番町2-42</t>
  </si>
  <si>
    <t>1959</t>
  </si>
  <si>
    <t>313-633001X</t>
  </si>
  <si>
    <t>小平市上水本町2-4</t>
  </si>
  <si>
    <t>1960</t>
  </si>
  <si>
    <t>313-特殊見積50058087</t>
  </si>
  <si>
    <t>府中市朝日町3-8</t>
  </si>
  <si>
    <t>1961</t>
  </si>
  <si>
    <t>1962</t>
  </si>
  <si>
    <t>313-616027X</t>
  </si>
  <si>
    <t>立川市一番町4-56</t>
  </si>
  <si>
    <t>1963</t>
  </si>
  <si>
    <t>1964</t>
  </si>
  <si>
    <t>小平市美園町1-27</t>
  </si>
  <si>
    <t>1965</t>
  </si>
  <si>
    <t>八王子市北野町554</t>
  </si>
  <si>
    <t>1966</t>
  </si>
  <si>
    <t>国分寺市本町3-9</t>
  </si>
  <si>
    <t>1967</t>
  </si>
  <si>
    <t>1968</t>
  </si>
  <si>
    <t>1969</t>
  </si>
  <si>
    <t>313-519036X</t>
  </si>
  <si>
    <t>東大和市向原6-1245</t>
  </si>
  <si>
    <t>1970</t>
  </si>
  <si>
    <t>313-411034X</t>
  </si>
  <si>
    <t>府中市南町4-40</t>
  </si>
  <si>
    <t>1971</t>
  </si>
  <si>
    <t>313-519187A</t>
  </si>
  <si>
    <t>府中市小柳町2-39</t>
  </si>
  <si>
    <t>1972</t>
  </si>
  <si>
    <t>313-643002X</t>
  </si>
  <si>
    <t>小平市花小金井南町3-25</t>
  </si>
  <si>
    <t>1973</t>
  </si>
  <si>
    <t>313-616029X</t>
  </si>
  <si>
    <t>府中市小柳4-13</t>
  </si>
  <si>
    <t>1974</t>
  </si>
  <si>
    <t>313-541006F</t>
  </si>
  <si>
    <t>八王子市中野上町2-24</t>
  </si>
  <si>
    <t>1975</t>
  </si>
  <si>
    <t>313-541009F</t>
  </si>
  <si>
    <t>八王子市中野上町2-32</t>
  </si>
  <si>
    <t>1976</t>
  </si>
  <si>
    <t>覆工計算</t>
  </si>
  <si>
    <t>2/9早川</t>
  </si>
  <si>
    <t>1977</t>
  </si>
  <si>
    <t>1978</t>
  </si>
  <si>
    <t>1979</t>
  </si>
  <si>
    <t>352-507805M</t>
  </si>
  <si>
    <t>国分寺市西町1-8</t>
  </si>
  <si>
    <t>1980</t>
  </si>
  <si>
    <t>国分寺市本多1-8</t>
  </si>
  <si>
    <t>1981</t>
  </si>
  <si>
    <t>1982</t>
  </si>
  <si>
    <t>1983</t>
  </si>
  <si>
    <t>313-419124X</t>
  </si>
  <si>
    <t>八王子市横川町1-10</t>
  </si>
  <si>
    <t>1984</t>
  </si>
  <si>
    <t>313-342038I</t>
  </si>
  <si>
    <t>八王子市中野山王1-12</t>
  </si>
  <si>
    <t>1985</t>
  </si>
  <si>
    <t>313-343009X</t>
  </si>
  <si>
    <t>八王子市大和田町5-11</t>
  </si>
  <si>
    <t>1986</t>
  </si>
  <si>
    <t>府中市分梅町4-29-24</t>
  </si>
  <si>
    <t>1987</t>
  </si>
  <si>
    <t>313-619029</t>
  </si>
  <si>
    <t>八王子市元八王子町3-2219</t>
  </si>
  <si>
    <t>1988</t>
  </si>
  <si>
    <t>313-619030X</t>
  </si>
  <si>
    <t>国立市富士見台1-26-5</t>
  </si>
  <si>
    <t>1989</t>
  </si>
  <si>
    <t>313-616030X</t>
  </si>
  <si>
    <t>小金井市貫井北町3-23</t>
  </si>
  <si>
    <t>1990</t>
  </si>
  <si>
    <t>442-514518</t>
  </si>
  <si>
    <t>小金井市前原町5-9</t>
  </si>
  <si>
    <t>1991</t>
  </si>
  <si>
    <t>442-520874</t>
  </si>
  <si>
    <t>稲城市矢野口991-4</t>
  </si>
  <si>
    <t>1992</t>
  </si>
  <si>
    <t>442-510025</t>
  </si>
  <si>
    <t>府中市幸町1-17-11</t>
  </si>
  <si>
    <t>1993</t>
  </si>
  <si>
    <t>313-519054X</t>
  </si>
  <si>
    <t>八王子市谷野町1064</t>
  </si>
  <si>
    <t>1994</t>
  </si>
  <si>
    <t>313-519059X</t>
  </si>
  <si>
    <t>八王子市散田町5-13</t>
  </si>
  <si>
    <t>1995</t>
  </si>
  <si>
    <t>八王子市万町55</t>
  </si>
  <si>
    <t>1996</t>
  </si>
  <si>
    <t>313-042001X</t>
  </si>
  <si>
    <t>府中市宮西町3-21</t>
  </si>
  <si>
    <t>1997</t>
  </si>
  <si>
    <t>313-516123X</t>
  </si>
  <si>
    <t>小金井市東町4-36</t>
  </si>
  <si>
    <t>1998</t>
  </si>
  <si>
    <t>313-516155X</t>
  </si>
  <si>
    <t>府中市若松町4-33</t>
  </si>
  <si>
    <t>1999</t>
  </si>
  <si>
    <t>313-516087X</t>
  </si>
  <si>
    <t>府中市天神町3-5</t>
  </si>
  <si>
    <t>2000</t>
  </si>
  <si>
    <t>313-612009X</t>
  </si>
  <si>
    <t>府中市宮西町3-2-6</t>
  </si>
  <si>
    <t>2001</t>
  </si>
  <si>
    <t>313-616034X</t>
  </si>
  <si>
    <t>立川市高松町2-25-15</t>
  </si>
  <si>
    <t>2002</t>
  </si>
  <si>
    <t>313-612008X</t>
  </si>
  <si>
    <t>小金井市本町4-14</t>
  </si>
  <si>
    <t>2003</t>
  </si>
  <si>
    <t>多摩市南野3-10-6</t>
  </si>
  <si>
    <t>2004</t>
  </si>
  <si>
    <t>調布市若葉町2-2</t>
  </si>
  <si>
    <t>NB位置変更</t>
  </si>
  <si>
    <t>2005</t>
  </si>
  <si>
    <t>検収用</t>
  </si>
  <si>
    <t>2006</t>
  </si>
  <si>
    <t>2007</t>
  </si>
  <si>
    <t>2008</t>
  </si>
  <si>
    <t>352-507947S</t>
  </si>
  <si>
    <t>八王子市大塚240</t>
  </si>
  <si>
    <t>2009</t>
  </si>
  <si>
    <t>2010</t>
  </si>
  <si>
    <t>313-519007X</t>
  </si>
  <si>
    <t>八王子市石川町366</t>
  </si>
  <si>
    <t>2011</t>
  </si>
  <si>
    <t>311-640006F</t>
  </si>
  <si>
    <t>調布市深大寺東1-7</t>
  </si>
  <si>
    <t>2012</t>
  </si>
  <si>
    <t>311-640007F</t>
  </si>
  <si>
    <t>調布市西つつじヶ丘3-13</t>
  </si>
  <si>
    <t>2013</t>
  </si>
  <si>
    <t>311-640008F</t>
  </si>
  <si>
    <t>調布市西つつじヶ丘4-17</t>
  </si>
  <si>
    <t>2014</t>
  </si>
  <si>
    <t>311-640010F</t>
  </si>
  <si>
    <t>調布市緑ヶ丘1-33</t>
  </si>
  <si>
    <t>2015</t>
  </si>
  <si>
    <t>311-640009F</t>
  </si>
  <si>
    <t>調布市西つつじヶ丘4-25</t>
  </si>
  <si>
    <t>2016</t>
  </si>
  <si>
    <t>2017</t>
  </si>
  <si>
    <t>313-616028X</t>
  </si>
  <si>
    <t>小金井市貫井北町1-26</t>
  </si>
  <si>
    <t>2018</t>
  </si>
  <si>
    <t>313-616032X</t>
  </si>
  <si>
    <t>八王子市弐分方町333</t>
  </si>
  <si>
    <t>2019</t>
  </si>
  <si>
    <t>調布市西つつじヶ丘3-13-1</t>
  </si>
  <si>
    <t>2020</t>
  </si>
  <si>
    <t>調布市西つつじヶ丘4-17-18</t>
  </si>
  <si>
    <t>2021</t>
  </si>
  <si>
    <t>2022</t>
  </si>
  <si>
    <t>352-402409X</t>
  </si>
  <si>
    <t>八王子市高倉町1069</t>
  </si>
  <si>
    <t>部所長</t>
  </si>
  <si>
    <t xml:space="preserve">
部所長2</t>
  </si>
  <si>
    <t>311-077201X</t>
  </si>
  <si>
    <t>三鷹市牟礼2-5-15</t>
  </si>
  <si>
    <t>三鷹市</t>
  </si>
  <si>
    <t>他受　架管本設</t>
  </si>
  <si>
    <t>-</t>
  </si>
  <si>
    <t>311-243011I</t>
  </si>
  <si>
    <t>茂木　政寛</t>
  </si>
  <si>
    <t>世田谷区下馬1-52</t>
  </si>
  <si>
    <t>世田谷</t>
  </si>
  <si>
    <t>エステー</t>
  </si>
  <si>
    <t>4/28古川</t>
  </si>
  <si>
    <t>22.6</t>
  </si>
  <si>
    <t>311-243061I</t>
  </si>
  <si>
    <t>鈴木　怜於名</t>
  </si>
  <si>
    <t>世田谷区下馬6-49</t>
  </si>
  <si>
    <t>4/22古川</t>
  </si>
  <si>
    <t>22.5</t>
  </si>
  <si>
    <t>311-343035X</t>
  </si>
  <si>
    <t>三鷹市上連雀1-10-4</t>
  </si>
  <si>
    <t>311-343038X</t>
  </si>
  <si>
    <t>三鷹市井の頭2-29</t>
  </si>
  <si>
    <t>25.8
0</t>
  </si>
  <si>
    <t>123888
0</t>
  </si>
  <si>
    <t>311-343039X</t>
  </si>
  <si>
    <t>三鷹市下連雀4-8</t>
  </si>
  <si>
    <t>113-442674X</t>
  </si>
  <si>
    <t>南部</t>
  </si>
  <si>
    <t>小林　昌志</t>
  </si>
  <si>
    <t>大田区田園調布5-17-22</t>
  </si>
  <si>
    <t>大田区</t>
  </si>
  <si>
    <t>12/20古川</t>
  </si>
  <si>
    <t>24.2</t>
  </si>
  <si>
    <t>113-442689X</t>
  </si>
  <si>
    <t>大田区山王2-12-2</t>
  </si>
  <si>
    <t>入取替（KF）(区)</t>
  </si>
  <si>
    <t>1/23古川</t>
  </si>
  <si>
    <t>113-442694X</t>
  </si>
  <si>
    <t>大田区大森中2-4-17</t>
  </si>
  <si>
    <t>311-142237X</t>
  </si>
  <si>
    <t>世田谷区南烏山6-25</t>
  </si>
  <si>
    <t>DF　特殊件名20号</t>
  </si>
  <si>
    <t>311-443206X</t>
  </si>
  <si>
    <t>武蔵野市境南町3-4</t>
  </si>
  <si>
    <t>311-443202X</t>
  </si>
  <si>
    <t>三鷹市上連雀2-17</t>
  </si>
  <si>
    <t>311-443203X</t>
  </si>
  <si>
    <t>三鷹市井の頭2-34</t>
  </si>
  <si>
    <t>113-490119X</t>
  </si>
  <si>
    <t>大田区上池台2-32-1</t>
  </si>
  <si>
    <t>入取替　</t>
  </si>
  <si>
    <t>4/2古川</t>
  </si>
  <si>
    <t>24.4</t>
  </si>
  <si>
    <t>中止・請求なし</t>
  </si>
  <si>
    <t>113-541176X</t>
  </si>
  <si>
    <t>藤田　雄也</t>
  </si>
  <si>
    <t>大田区南雪谷1-19-8</t>
  </si>
  <si>
    <t>113-Z40063X</t>
  </si>
  <si>
    <t>大田区大森西2-20</t>
  </si>
  <si>
    <t>供給改善　概算</t>
  </si>
  <si>
    <t>113-Z00154X</t>
  </si>
  <si>
    <t>古川　智基</t>
  </si>
  <si>
    <t>大田区平和島1-2</t>
  </si>
  <si>
    <t>他受　</t>
  </si>
  <si>
    <t>5/28古川</t>
  </si>
  <si>
    <t>24.6</t>
  </si>
  <si>
    <t>113-541508X</t>
  </si>
  <si>
    <t>大田区西六郷1-5-3</t>
  </si>
  <si>
    <t>入取替（DG）(2025年度施工)
(住宅政策本部)</t>
  </si>
  <si>
    <t>済</t>
  </si>
  <si>
    <t>10/29古川</t>
  </si>
  <si>
    <t>24.12</t>
  </si>
  <si>
    <t>113-541507X</t>
  </si>
  <si>
    <t>黒須　雄也</t>
  </si>
  <si>
    <t>大田区西蒲田7-60-9</t>
  </si>
  <si>
    <t>9/30古川</t>
  </si>
  <si>
    <t>24.11</t>
  </si>
  <si>
    <t>113-590023X</t>
  </si>
  <si>
    <t>大田区蒲田3-24-4</t>
  </si>
  <si>
    <t>113-590024X</t>
  </si>
  <si>
    <t>大田区羽田4-4-29</t>
  </si>
  <si>
    <t>12/2古川</t>
  </si>
  <si>
    <t>311-541010X</t>
  </si>
  <si>
    <t>東久留米市滝山6-2</t>
  </si>
  <si>
    <t>東久留</t>
  </si>
  <si>
    <t>311-541011X</t>
  </si>
  <si>
    <t>311-641019X</t>
  </si>
  <si>
    <t>東久留米市南沢3-1</t>
  </si>
  <si>
    <t>7/9古川</t>
  </si>
  <si>
    <t>24.8</t>
  </si>
  <si>
    <t>311-641021X</t>
  </si>
  <si>
    <t>東久留米市南沢3-10</t>
  </si>
  <si>
    <t>311-641028X</t>
  </si>
  <si>
    <t>東久留米市滝山6-1</t>
  </si>
  <si>
    <t>7/31古川</t>
  </si>
  <si>
    <t>24.9</t>
  </si>
  <si>
    <t>311-641029X</t>
  </si>
  <si>
    <t>311-641030X</t>
  </si>
  <si>
    <t>東久留米市滝山7-19</t>
  </si>
  <si>
    <t>311-641012F</t>
  </si>
  <si>
    <t>安藤　嶺</t>
  </si>
  <si>
    <t>東久留米市八幡町3-3</t>
  </si>
  <si>
    <t>8/27古川</t>
  </si>
  <si>
    <t>24.10</t>
  </si>
  <si>
    <t>日鉄P＆E</t>
  </si>
  <si>
    <t>311-641014F</t>
  </si>
  <si>
    <t>東久留米市滝山4-11</t>
  </si>
  <si>
    <t>311-641016F</t>
  </si>
  <si>
    <t>東久留米市前沢5-11</t>
  </si>
  <si>
    <t>311-641018F</t>
  </si>
  <si>
    <t>東久留米市中央町1-1</t>
  </si>
  <si>
    <t>311-641020F</t>
  </si>
  <si>
    <t>東久留米市南沢3-5</t>
  </si>
  <si>
    <t>311-641022F</t>
  </si>
  <si>
    <t>東久留米市本町4-13</t>
  </si>
  <si>
    <t>311-641032F</t>
  </si>
  <si>
    <t>東久留米市本町4-7</t>
  </si>
  <si>
    <t>311-641033F</t>
  </si>
  <si>
    <t>東久留米市本町4-9</t>
  </si>
  <si>
    <t>311-641025X</t>
  </si>
  <si>
    <t>三鷹市野崎1-3</t>
  </si>
  <si>
    <t>311-542032F</t>
  </si>
  <si>
    <t>東久留米市小山2-3-4</t>
  </si>
  <si>
    <t>10/15古川</t>
  </si>
  <si>
    <t>DF</t>
  </si>
  <si>
    <t>113-533504X</t>
  </si>
  <si>
    <t>大田区羽田旭町11-1</t>
  </si>
  <si>
    <t>他受　拡幅</t>
  </si>
  <si>
    <t>113-542641X</t>
  </si>
  <si>
    <t>大田区大森北6-16-6</t>
  </si>
  <si>
    <t>311-543257X</t>
  </si>
  <si>
    <t>東久留米市小山5-1</t>
  </si>
  <si>
    <t>入取替（KF）　非開削</t>
  </si>
  <si>
    <t>311-543261X</t>
  </si>
  <si>
    <t>東久留米市本町1-6</t>
  </si>
  <si>
    <t>311-543243X</t>
  </si>
  <si>
    <t>武蔵野市桜堤1-1</t>
  </si>
  <si>
    <t>中止26/3/3</t>
  </si>
  <si>
    <t>311-543244X</t>
  </si>
  <si>
    <t>武蔵野市関前5-8</t>
  </si>
  <si>
    <t>311-543245X</t>
  </si>
  <si>
    <t>武蔵野市関前3-2</t>
  </si>
  <si>
    <t>311-543247X</t>
  </si>
  <si>
    <t>武蔵野市境南町1-2</t>
  </si>
  <si>
    <t>311-543248X</t>
  </si>
  <si>
    <t>武蔵野市吉祥寺南町3-10</t>
  </si>
  <si>
    <t>311-543249X</t>
  </si>
  <si>
    <t>武蔵野市吉祥寺南町3-24</t>
  </si>
  <si>
    <t>311-543250X</t>
  </si>
  <si>
    <t>武蔵野市吉祥寺南町3-6</t>
  </si>
  <si>
    <t>311-543251X</t>
  </si>
  <si>
    <t>武蔵野市吉祥寺本町4-9</t>
  </si>
  <si>
    <t>入取替（KF）　非開削×</t>
  </si>
  <si>
    <t>311-543252X</t>
  </si>
  <si>
    <t>武蔵野市境1-20</t>
  </si>
  <si>
    <t>311-543253X</t>
  </si>
  <si>
    <t>武蔵野市境1-16</t>
  </si>
  <si>
    <t>311-543254X</t>
  </si>
  <si>
    <t>武蔵野市関前4-2</t>
  </si>
  <si>
    <t>311-543255X</t>
  </si>
  <si>
    <t>武蔵野市西久保1-16</t>
  </si>
  <si>
    <t>311-543256X</t>
  </si>
  <si>
    <t>東久留米市幸町3-5</t>
  </si>
  <si>
    <t>311-543258X</t>
  </si>
  <si>
    <t>東久留米市本町2-6</t>
  </si>
  <si>
    <t>113-542644X</t>
  </si>
  <si>
    <t>大田区南馬込1-58-11</t>
  </si>
  <si>
    <t>12/23古川</t>
  </si>
  <si>
    <t>25.1</t>
  </si>
  <si>
    <t>311-543259X</t>
  </si>
  <si>
    <t>東久留米市東本町4</t>
  </si>
  <si>
    <t>311-543260X</t>
  </si>
  <si>
    <t>東久留米市新川町1-15</t>
  </si>
  <si>
    <t>311-377206X</t>
  </si>
  <si>
    <t>武蔵野市吉祥寺北町4-11</t>
  </si>
  <si>
    <t>他受　移設</t>
  </si>
  <si>
    <t>113-575233X</t>
  </si>
  <si>
    <t>大田区平和島6-1-1</t>
  </si>
  <si>
    <t>他受　中圧移設</t>
  </si>
  <si>
    <t>311-143012I</t>
  </si>
  <si>
    <t>世田谷区駒沢2-9</t>
  </si>
  <si>
    <t>変更　新設口径変更</t>
  </si>
  <si>
    <t>311-586300X</t>
  </si>
  <si>
    <t>三鷹市下連雀6-2-8</t>
  </si>
  <si>
    <t>他受　拡幅移設</t>
  </si>
  <si>
    <t>113-581204X</t>
  </si>
  <si>
    <t>大田区中央2-11-2</t>
  </si>
  <si>
    <t>113-471219X</t>
  </si>
  <si>
    <t>大田区石川町2-16-10</t>
  </si>
  <si>
    <t>他受　本設計（概算済）</t>
  </si>
  <si>
    <t>小平市津田町1-3</t>
  </si>
  <si>
    <t>立川市錦町5-14</t>
  </si>
  <si>
    <t>立川市若葉町2-6</t>
  </si>
  <si>
    <t>113-600230X</t>
  </si>
  <si>
    <t>大田区田園調布4-43</t>
  </si>
  <si>
    <t>除却　件名もの概算・架管対策</t>
  </si>
  <si>
    <t>411-442507A</t>
  </si>
  <si>
    <t>北部</t>
  </si>
  <si>
    <t>新座市石神5-5-24</t>
  </si>
  <si>
    <t>新座市</t>
  </si>
  <si>
    <t>113-695375X</t>
  </si>
  <si>
    <t>大田区東雪谷2-2</t>
  </si>
  <si>
    <t>その他　件名もの・中圧点検</t>
  </si>
  <si>
    <t>113-690302X</t>
  </si>
  <si>
    <t>大田区東雪谷3-14-2</t>
  </si>
  <si>
    <t>中圧関連　件名もの・中圧反転</t>
  </si>
  <si>
    <t>113-676202X</t>
  </si>
  <si>
    <t>大田区池上1-33-1</t>
  </si>
  <si>
    <t>113-</t>
  </si>
  <si>
    <t>大田区羽田6-2-3</t>
  </si>
  <si>
    <t>他受　資料精査・作成</t>
  </si>
  <si>
    <t>311-443204X</t>
  </si>
  <si>
    <t>武蔵野市吉祥寺東町3-14</t>
  </si>
  <si>
    <t>311-443207X</t>
  </si>
  <si>
    <t>武蔵野市西久保2-15</t>
  </si>
  <si>
    <t>311-443208X</t>
  </si>
  <si>
    <t>武蔵野市西久保2-8</t>
  </si>
  <si>
    <t>311-443209X</t>
  </si>
  <si>
    <t>武蔵野市西久保2-4</t>
  </si>
  <si>
    <t>311-343032X</t>
  </si>
  <si>
    <t>武蔵野市吉祥寺北町4-5</t>
  </si>
  <si>
    <t>311-516051X</t>
  </si>
  <si>
    <t>東久留米市金山町1-22</t>
  </si>
  <si>
    <t>311-342142M</t>
  </si>
  <si>
    <t>武蔵野市境南町1-3</t>
  </si>
  <si>
    <t>変更　休止範囲変更</t>
  </si>
  <si>
    <t>311-343061X</t>
  </si>
  <si>
    <t>武蔵野市境南町4-22</t>
  </si>
  <si>
    <t>311-243001I</t>
  </si>
  <si>
    <t>世田谷区弦巻3-14</t>
  </si>
  <si>
    <t>311-243060I</t>
  </si>
  <si>
    <t>世田谷区三宿2-35</t>
  </si>
  <si>
    <t>311-243063I</t>
  </si>
  <si>
    <t>世田谷区若林4-27</t>
  </si>
  <si>
    <t>311-243064I</t>
  </si>
  <si>
    <t>世田谷区太子堂3-19</t>
  </si>
  <si>
    <t>113-511077X</t>
  </si>
  <si>
    <t>大田　佳弥</t>
  </si>
  <si>
    <t>大田区中央4-32-10</t>
  </si>
  <si>
    <t>113-582212X</t>
  </si>
  <si>
    <t>大田区羽田旭町4-11</t>
  </si>
  <si>
    <t>113-514043X</t>
  </si>
  <si>
    <t>大田区羽田5-25</t>
  </si>
  <si>
    <t>113-575234X</t>
  </si>
  <si>
    <t>大田区西蒲田7-12</t>
  </si>
  <si>
    <t>他受　沈下管入取替</t>
  </si>
  <si>
    <t>411-591651E</t>
  </si>
  <si>
    <t>和光市白子2-24</t>
  </si>
  <si>
    <t>和光市</t>
  </si>
  <si>
    <t>その他　架管修理</t>
  </si>
  <si>
    <t>4/15古川</t>
  </si>
  <si>
    <t>113-Z88098X</t>
  </si>
  <si>
    <t>大田区京浜島1-2</t>
  </si>
  <si>
    <t>需要　埋設可否検討</t>
  </si>
  <si>
    <t>411-432008V</t>
  </si>
  <si>
    <t>中山　晃嗣</t>
  </si>
  <si>
    <t>和光市西大和団地1-3</t>
  </si>
  <si>
    <t>申請業務　残置申請</t>
  </si>
  <si>
    <t>311-042395X</t>
  </si>
  <si>
    <t>世田谷区北烏山6-11</t>
  </si>
  <si>
    <t>変更　試掘後設計</t>
  </si>
  <si>
    <t>311-516066X</t>
  </si>
  <si>
    <t>三鷹市牟礼5-11</t>
  </si>
  <si>
    <t>その他　中圧反転</t>
  </si>
  <si>
    <t>113-514047X</t>
  </si>
  <si>
    <t>大田区羽田6-28</t>
  </si>
  <si>
    <t>需要　多摩川河川区域</t>
  </si>
  <si>
    <t>4/18古川</t>
  </si>
  <si>
    <t>113-519008X</t>
  </si>
  <si>
    <t>大田区西六郷2-25</t>
  </si>
  <si>
    <t>411-519049A</t>
  </si>
  <si>
    <t>新座市畑中2-10-27</t>
  </si>
  <si>
    <t>411-519048A</t>
  </si>
  <si>
    <t>新座市馬場4-6</t>
  </si>
  <si>
    <t>113-642504X</t>
  </si>
  <si>
    <t>大田区大森北3-20</t>
  </si>
  <si>
    <t>入取替（KF）(私)</t>
  </si>
  <si>
    <t>411-519050A</t>
  </si>
  <si>
    <t>新座市野寺1-5-2</t>
  </si>
  <si>
    <t>411-532561A</t>
  </si>
  <si>
    <t>新座市石神5-9-37</t>
  </si>
  <si>
    <t>申請業務　東久留米分申請図</t>
  </si>
  <si>
    <t>311-516076X</t>
  </si>
  <si>
    <t>東久留米市南沢2-18</t>
  </si>
  <si>
    <t>113-642513X</t>
  </si>
  <si>
    <t>大田区東雪谷2-19</t>
  </si>
  <si>
    <t>入取替（KF）(ヒロー)</t>
  </si>
  <si>
    <t>113-642506X</t>
  </si>
  <si>
    <t>大田区南千束1-24</t>
  </si>
  <si>
    <t>113-642509X</t>
  </si>
  <si>
    <t>大田区東雪谷1-32</t>
  </si>
  <si>
    <t>入取替（KF）(区)(私)</t>
  </si>
  <si>
    <t>113-642510X</t>
  </si>
  <si>
    <t>大田区雪谷大塚町3</t>
  </si>
  <si>
    <t>113-642555X</t>
  </si>
  <si>
    <t>大田区千鳥3-19</t>
  </si>
  <si>
    <t>入取替（KF）(都)(区)</t>
  </si>
  <si>
    <t>311-516077X</t>
  </si>
  <si>
    <t>東久留米市下里1-2</t>
  </si>
  <si>
    <t>411-516175A</t>
  </si>
  <si>
    <t>和光市新倉1-23-51</t>
  </si>
  <si>
    <t>311-143007I</t>
  </si>
  <si>
    <t>世田谷区桜丘2-25</t>
  </si>
  <si>
    <t>00033387</t>
  </si>
  <si>
    <t>311-143014I</t>
  </si>
  <si>
    <t>世田谷区太子堂1-9</t>
  </si>
  <si>
    <t>00033398</t>
  </si>
  <si>
    <t>113-519010X</t>
  </si>
  <si>
    <t>大田区大森中3-18-7</t>
  </si>
  <si>
    <t>清瀬市下宿3-1058</t>
  </si>
  <si>
    <t>清瀬市</t>
  </si>
  <si>
    <t>ガバナ　旭ヶ丘6丁目ガバナ</t>
  </si>
  <si>
    <t>113-579032X</t>
  </si>
  <si>
    <t>大田区南馬込1-13-3</t>
  </si>
  <si>
    <t>その他　事後組替</t>
  </si>
  <si>
    <t>113-642558X</t>
  </si>
  <si>
    <t>大田区西馬込1-30</t>
  </si>
  <si>
    <t>113-642561X</t>
  </si>
  <si>
    <t>大田区蒲田2-15</t>
  </si>
  <si>
    <t>113-642563X</t>
  </si>
  <si>
    <t>大田区仲六郷1-36</t>
  </si>
  <si>
    <t>113-642553X</t>
  </si>
  <si>
    <t>大田区下丸子4-17</t>
  </si>
  <si>
    <t>入取替（KF）(区除外)(私)</t>
  </si>
  <si>
    <t>113-511081X</t>
  </si>
  <si>
    <t>大田区矢口1-23-29</t>
  </si>
  <si>
    <t>311-516079X</t>
  </si>
  <si>
    <t>東久留米市中央町2-6</t>
  </si>
  <si>
    <t>113-512061X</t>
  </si>
  <si>
    <t>大田区東矢口2-15</t>
  </si>
  <si>
    <t>113-519011X</t>
  </si>
  <si>
    <t>大田区南六郷1-27</t>
  </si>
  <si>
    <t>311-611001X</t>
  </si>
  <si>
    <t>清瀬市野塩2-387</t>
  </si>
  <si>
    <t>25.12
26.1</t>
  </si>
  <si>
    <t>195161
6756</t>
  </si>
  <si>
    <t>411-519055A</t>
  </si>
  <si>
    <t>和光市新倉2-29-60</t>
  </si>
  <si>
    <t>113-500257X</t>
  </si>
  <si>
    <t>大田区北糀谷1-1-6</t>
  </si>
  <si>
    <t>その他　再埋調</t>
  </si>
  <si>
    <t>311-511029X</t>
  </si>
  <si>
    <t>武蔵野市吉祥寺東町3-10-15</t>
  </si>
  <si>
    <t>113-519012X</t>
  </si>
  <si>
    <t>大田区西蒲田1-18</t>
  </si>
  <si>
    <t>311-519039X</t>
  </si>
  <si>
    <t>東久留米市南沢2-11-13</t>
  </si>
  <si>
    <t>411-516177A</t>
  </si>
  <si>
    <t>新座市石神4-7</t>
  </si>
  <si>
    <t>113-400209Y</t>
  </si>
  <si>
    <t>大田区東嶺町6-5</t>
  </si>
  <si>
    <t>332-501203</t>
  </si>
  <si>
    <t>大田区田園調布南14-1</t>
  </si>
  <si>
    <t>申請業務　供給管</t>
  </si>
  <si>
    <t>411-584501A</t>
  </si>
  <si>
    <t>新座市東1-17-11</t>
  </si>
  <si>
    <t>他受　支障移設</t>
  </si>
  <si>
    <t>変更　設計変更</t>
  </si>
  <si>
    <t>411-512047A</t>
  </si>
  <si>
    <t>新座市新座2-17-11</t>
  </si>
  <si>
    <t>411-519056A</t>
  </si>
  <si>
    <t>和光市下新倉4-22-14</t>
  </si>
  <si>
    <t>311-516084X</t>
  </si>
  <si>
    <t>清瀬市野塩1-178</t>
  </si>
  <si>
    <t>311-519042X</t>
  </si>
  <si>
    <t>東久留米市下里2-9</t>
  </si>
  <si>
    <t>311-516085X</t>
  </si>
  <si>
    <t>三鷹市上連雀7-6</t>
  </si>
  <si>
    <t>311-516086X</t>
  </si>
  <si>
    <t>三鷹市北野2-4</t>
  </si>
  <si>
    <t>113-476222X</t>
  </si>
  <si>
    <t>大田区田園調布1-20-10</t>
  </si>
  <si>
    <t>修正　申請業務</t>
  </si>
  <si>
    <t>411-519057A</t>
  </si>
  <si>
    <t>新座市石神3-15-29</t>
  </si>
  <si>
    <t>352-500511M</t>
  </si>
  <si>
    <t>東久留米市氷川台2-14-4</t>
  </si>
  <si>
    <t>申請業務　緊急掘削</t>
  </si>
  <si>
    <t>113-574201Y</t>
  </si>
  <si>
    <t>大田区蒲田5-39-3</t>
  </si>
  <si>
    <t>他受　X工区復元</t>
  </si>
  <si>
    <t>113-002163X</t>
  </si>
  <si>
    <t>大田区城南島6-2</t>
  </si>
  <si>
    <t>社内他受　中圧供給管新設</t>
  </si>
  <si>
    <t>311-542029J</t>
  </si>
  <si>
    <t>東久留米市本町3-11</t>
  </si>
  <si>
    <t>変更　変更申請</t>
  </si>
  <si>
    <t>411-519058A</t>
  </si>
  <si>
    <t>和光市新倉2-3-39</t>
  </si>
  <si>
    <t>411-516178A</t>
  </si>
  <si>
    <t>新座市石神2-11</t>
  </si>
  <si>
    <t>113-511067X</t>
  </si>
  <si>
    <t>大田区仲池上1-32-11</t>
  </si>
  <si>
    <t>113-542722X</t>
  </si>
  <si>
    <t>大田区西六郷2-15-1</t>
  </si>
  <si>
    <t>113-642581X</t>
  </si>
  <si>
    <t>大田区南六郷3-20-12（保全区域）</t>
  </si>
  <si>
    <t>6/10古川</t>
  </si>
  <si>
    <t>311-519044X</t>
  </si>
  <si>
    <t>清瀬市中里4-701-30</t>
  </si>
  <si>
    <t>高畑　陽治　</t>
  </si>
  <si>
    <t>竣工図</t>
  </si>
  <si>
    <t>352-500556S</t>
  </si>
  <si>
    <t>武蔵野市吉祥寺北町4-9-32</t>
  </si>
  <si>
    <t>311-586301X</t>
  </si>
  <si>
    <t>三鷹市下連雀7-14-9</t>
  </si>
  <si>
    <t>25.12
0</t>
  </si>
  <si>
    <t>411-516173A</t>
  </si>
  <si>
    <t>新座市池田5-6</t>
  </si>
  <si>
    <t>変更　計画反映</t>
  </si>
  <si>
    <t>申請業務　変更申請</t>
  </si>
  <si>
    <t>512-417102</t>
  </si>
  <si>
    <t>新座市栗原3-1-9</t>
  </si>
  <si>
    <t>ガリレオ請求</t>
  </si>
  <si>
    <t>422-503506</t>
  </si>
  <si>
    <t>杉並区上荻1-15-12</t>
  </si>
  <si>
    <t>杉並区</t>
  </si>
  <si>
    <t>311-516018X</t>
  </si>
  <si>
    <t>三鷹市大沢1-1</t>
  </si>
  <si>
    <t>申請業務　公共物申請</t>
  </si>
  <si>
    <t>113-511083X</t>
  </si>
  <si>
    <t>大田区北馬込2-1-16</t>
  </si>
  <si>
    <t>113-511084X</t>
  </si>
  <si>
    <t>大田区北嶺町32-5</t>
  </si>
  <si>
    <t>113-519013X</t>
  </si>
  <si>
    <t>大田区大森中3-25-9</t>
  </si>
  <si>
    <t>113-479053X</t>
  </si>
  <si>
    <t>大田区東糀谷6-9</t>
  </si>
  <si>
    <t>113-512063X</t>
  </si>
  <si>
    <t>大田区下丸子4-3-2</t>
  </si>
  <si>
    <t>113-471216X</t>
  </si>
  <si>
    <t>大田区上池台3-43-10</t>
  </si>
  <si>
    <t>411-419074A</t>
  </si>
  <si>
    <t>新座市石神2-6-13</t>
  </si>
  <si>
    <t>申請業務　河川延伸対応</t>
  </si>
  <si>
    <t>411-519004A</t>
  </si>
  <si>
    <t>和光市白子2-19-66</t>
  </si>
  <si>
    <t>修正　代替ルート変更</t>
  </si>
  <si>
    <t>311-542020J</t>
  </si>
  <si>
    <t>東久留米市本町3-6</t>
  </si>
  <si>
    <t>変更　撤去範囲変更</t>
  </si>
  <si>
    <t>311-042514W</t>
  </si>
  <si>
    <t>世田谷区上馬3-7</t>
  </si>
  <si>
    <t>変更　占用位置変更等</t>
  </si>
  <si>
    <t>311-342147J</t>
  </si>
  <si>
    <t>東久留米市ひばりが丘団地53</t>
  </si>
  <si>
    <t>変更　舗装構造変更</t>
  </si>
  <si>
    <t>411-642628A</t>
  </si>
  <si>
    <t>新座市栗原4-8-13</t>
  </si>
  <si>
    <t>311-516034X</t>
  </si>
  <si>
    <t>三鷹市下連雀2-2-12</t>
  </si>
  <si>
    <t>変更　造成地内変更</t>
  </si>
  <si>
    <t>411-516181A</t>
  </si>
  <si>
    <t>新座市石神4-5-40</t>
  </si>
  <si>
    <t>411-512049A</t>
  </si>
  <si>
    <t>新座市北野3-21</t>
  </si>
  <si>
    <t>411-519061A</t>
  </si>
  <si>
    <t>新座市野火止5-25-6</t>
  </si>
  <si>
    <t>311-543263X</t>
  </si>
  <si>
    <t>三鷹市井の頭1-24</t>
  </si>
  <si>
    <t>0        25.6</t>
  </si>
  <si>
    <t>422-501688</t>
  </si>
  <si>
    <t>西東京市柳沢1-10-11</t>
  </si>
  <si>
    <t>西東京</t>
  </si>
  <si>
    <t>113-511085X</t>
  </si>
  <si>
    <t>大田区池上7-2-12</t>
  </si>
  <si>
    <t>332-500086</t>
  </si>
  <si>
    <t>大田区池上1-35-10</t>
  </si>
  <si>
    <t>352-500631S</t>
  </si>
  <si>
    <t>東久留米市滝山5-30-9</t>
  </si>
  <si>
    <t>352-500641S</t>
  </si>
  <si>
    <t>三鷹市井口4-4-9</t>
  </si>
  <si>
    <t>411-516183A</t>
  </si>
  <si>
    <t>新座市栄2-6-6</t>
  </si>
  <si>
    <t>311-511039X</t>
  </si>
  <si>
    <t>三鷹市下連雀2-2-2</t>
  </si>
  <si>
    <t>25.7
 25.6</t>
  </si>
  <si>
    <t>3726
146946</t>
  </si>
  <si>
    <t>422-503351</t>
  </si>
  <si>
    <t>杉並区阿佐谷南3-40-15</t>
  </si>
  <si>
    <t>422-502923</t>
  </si>
  <si>
    <t>杉並区荻窪2-29-5</t>
  </si>
  <si>
    <t>422-502643</t>
  </si>
  <si>
    <t>杉並区梅里1-17-10</t>
  </si>
  <si>
    <t>311-516092X</t>
  </si>
  <si>
    <t>三鷹市上連雀1-25</t>
  </si>
  <si>
    <t>3226
218278</t>
  </si>
  <si>
    <t>311-504005X</t>
  </si>
  <si>
    <t>東久留米市本町1-2</t>
  </si>
  <si>
    <t>変更　試掘後変更申請</t>
  </si>
  <si>
    <t>311-586301Y</t>
  </si>
  <si>
    <t>25/10/1
25/6/10</t>
  </si>
  <si>
    <t>25/10/25
25/8/12</t>
  </si>
  <si>
    <t>25.10
25.9</t>
  </si>
  <si>
    <t>29192
257318</t>
  </si>
  <si>
    <t>311-586301Z</t>
  </si>
  <si>
    <t>三鷹市上連雀7-14-9</t>
  </si>
  <si>
    <t>311-516094X</t>
  </si>
  <si>
    <t>清瀬市下清戸3-928</t>
  </si>
  <si>
    <t>311-516093X</t>
  </si>
  <si>
    <t>三鷹市北野4-8-33</t>
  </si>
  <si>
    <t>4285
161279</t>
  </si>
  <si>
    <t>311-511040X</t>
  </si>
  <si>
    <t>三鷹市上連雀4-2-21</t>
  </si>
  <si>
    <t>311-042625X</t>
  </si>
  <si>
    <t>世田谷区桜丘5-19</t>
  </si>
  <si>
    <t>411-512051A</t>
  </si>
  <si>
    <t>新座市石神1-5</t>
  </si>
  <si>
    <t>422-504626</t>
  </si>
  <si>
    <t>杉並区堀之内3-7-10</t>
  </si>
  <si>
    <t>352-500688M</t>
  </si>
  <si>
    <t>東久留米市幸町4-11-18</t>
  </si>
  <si>
    <t>513-653117J</t>
  </si>
  <si>
    <t>中原区宮内2-9-11</t>
  </si>
  <si>
    <t>中原区</t>
  </si>
  <si>
    <t>入取替(DG)</t>
  </si>
  <si>
    <t>513-653118J</t>
  </si>
  <si>
    <t>中原区宮内3-9-5</t>
  </si>
  <si>
    <t>513-653119J</t>
  </si>
  <si>
    <t>中原区井田杉山町14-33</t>
  </si>
  <si>
    <t>311-042515W</t>
  </si>
  <si>
    <t>世田谷区上馬3-4</t>
  </si>
  <si>
    <t>113-002165X</t>
  </si>
  <si>
    <t>大田区南六郷3-12</t>
  </si>
  <si>
    <t>社内他受　中圧供給管除却</t>
  </si>
  <si>
    <t>311-442002E</t>
  </si>
  <si>
    <t>三鷹市牟礼6-13</t>
  </si>
  <si>
    <t>6/13古川</t>
  </si>
  <si>
    <t>311-442003E</t>
  </si>
  <si>
    <t>三鷹市上連雀9-40</t>
  </si>
  <si>
    <t>311-512030X</t>
  </si>
  <si>
    <t>清瀬市中清戸4-1073</t>
  </si>
  <si>
    <t>需要　（現道）</t>
  </si>
  <si>
    <t>311-516097X</t>
  </si>
  <si>
    <t>清瀬市上清戸2-6</t>
  </si>
  <si>
    <t>54
150924</t>
  </si>
  <si>
    <t>352-500712S</t>
  </si>
  <si>
    <t>東久留米市浅間町3-9-7</t>
  </si>
  <si>
    <t>申請業務　緊急漏洩</t>
  </si>
  <si>
    <t>312-404058X</t>
  </si>
  <si>
    <t>清瀬市中清戸5-2</t>
  </si>
  <si>
    <t>411-519066A</t>
  </si>
  <si>
    <t>新座市野寺2-7-17</t>
  </si>
  <si>
    <t>311-519049X</t>
  </si>
  <si>
    <t>清瀬市下宿2-523</t>
  </si>
  <si>
    <t>311-519048X</t>
  </si>
  <si>
    <t>東久留米市前沢5-32</t>
  </si>
  <si>
    <t>352-500763S</t>
  </si>
  <si>
    <t>東久留米市浅間町3-30-21</t>
  </si>
  <si>
    <t>申請業務　緊急</t>
  </si>
  <si>
    <t>422-422753</t>
  </si>
  <si>
    <t>狛江市岩戸南4-22</t>
  </si>
  <si>
    <t>311-542021J</t>
  </si>
  <si>
    <t>東久留米市滝山3-1</t>
  </si>
  <si>
    <t>変更　残地図面作成</t>
  </si>
  <si>
    <t>411-519068A</t>
  </si>
  <si>
    <t>新座市北野3-1-36</t>
  </si>
  <si>
    <t>311-519050X</t>
  </si>
  <si>
    <t>清瀬市中里2-1387</t>
  </si>
  <si>
    <t>422-504689</t>
  </si>
  <si>
    <t>世田谷区北沢3-7-5</t>
  </si>
  <si>
    <t>512-502908</t>
  </si>
  <si>
    <t>新座市大和田1-10</t>
  </si>
  <si>
    <t>332-500478</t>
  </si>
  <si>
    <t>大田区大森西4-4</t>
  </si>
  <si>
    <t>311-045038X</t>
  </si>
  <si>
    <t>狛江市和泉本町1-1</t>
  </si>
  <si>
    <t>311-548005X</t>
  </si>
  <si>
    <t>東久留米市本町1-2【東久留米1丁目ガバナ】</t>
  </si>
  <si>
    <t>その他　変更申請図</t>
  </si>
  <si>
    <t>311-411035X</t>
  </si>
  <si>
    <t>武蔵野市吉祥寺本町2-29</t>
  </si>
  <si>
    <t>422-501238</t>
  </si>
  <si>
    <t>杉並区方南1-16</t>
  </si>
  <si>
    <t>113-476210X</t>
  </si>
  <si>
    <t>大田区矢口1-5-9</t>
  </si>
  <si>
    <t>311-142093M</t>
  </si>
  <si>
    <t>世田谷区駒沢3-24</t>
  </si>
  <si>
    <t>変更　変更申請図</t>
  </si>
  <si>
    <t>411-519069A</t>
  </si>
  <si>
    <t>新座市東 1-12-20</t>
  </si>
  <si>
    <t>311-516104X</t>
  </si>
  <si>
    <t>三鷹市北野2-6</t>
  </si>
  <si>
    <t>411-516190A</t>
  </si>
  <si>
    <t>新座市野寺3-1</t>
  </si>
  <si>
    <t>需要（造成＋現道）</t>
  </si>
  <si>
    <t>411-519070A</t>
  </si>
  <si>
    <t>和光市新倉2-8</t>
  </si>
  <si>
    <t>需要（現道）</t>
  </si>
  <si>
    <t>352-500890S</t>
  </si>
  <si>
    <t>三鷹市下連雀3-17-22</t>
  </si>
  <si>
    <t>武蔵野市吉祥寺北町5-11-16</t>
  </si>
  <si>
    <t>311-516101X</t>
  </si>
  <si>
    <t>三鷹市大沢6-8</t>
  </si>
  <si>
    <t>需要　（造成）</t>
  </si>
  <si>
    <t>113-512067X</t>
  </si>
  <si>
    <t>大田区中央6-21-16</t>
  </si>
  <si>
    <t>422-502249</t>
  </si>
  <si>
    <t>杉並区西荻北1-10-15</t>
  </si>
  <si>
    <t>申請業務　河川</t>
  </si>
  <si>
    <t>311-512034X</t>
  </si>
  <si>
    <t>武蔵野市吉祥寺北町2-16-26</t>
  </si>
  <si>
    <t>25.8
25.7</t>
  </si>
  <si>
    <t>9451
176234</t>
  </si>
  <si>
    <t>411-519071A</t>
  </si>
  <si>
    <t>新座市片山3-4-31</t>
  </si>
  <si>
    <t>312-404046X</t>
  </si>
  <si>
    <t>三鷹市上連雀5-27-21</t>
  </si>
  <si>
    <t>311-042608X</t>
  </si>
  <si>
    <t>三鷹市井の頭1-22</t>
  </si>
  <si>
    <t>その他　残置·変更申請</t>
  </si>
  <si>
    <t>422-504167</t>
  </si>
  <si>
    <t>世田谷区砧8-33</t>
  </si>
  <si>
    <t>311-519055X</t>
  </si>
  <si>
    <t>武蔵野市吉祥寺北町1-9-1</t>
  </si>
  <si>
    <t>113-519015X</t>
  </si>
  <si>
    <t>大田区大森西1-18</t>
  </si>
  <si>
    <t>113-519016X</t>
  </si>
  <si>
    <t>大田区矢口3-28-38</t>
  </si>
  <si>
    <t>113-519018X</t>
  </si>
  <si>
    <t>大田区南馬込1-23</t>
  </si>
  <si>
    <t>113-512068X</t>
  </si>
  <si>
    <t>大田区田園調布本町18</t>
  </si>
  <si>
    <t>312-579001X</t>
  </si>
  <si>
    <t>東久留米市下里5-4</t>
  </si>
  <si>
    <t>411-516192A</t>
  </si>
  <si>
    <t>新座市畑中1-23</t>
  </si>
  <si>
    <t>311-516109X</t>
  </si>
  <si>
    <t>武蔵野市八幡町1-6</t>
  </si>
  <si>
    <t>411-511002A</t>
  </si>
  <si>
    <t>和光市白子2-11</t>
  </si>
  <si>
    <t>変更　試掘後占用位置変更</t>
  </si>
  <si>
    <t>311-342136M</t>
  </si>
  <si>
    <t>武蔵野市緑町1-5</t>
  </si>
  <si>
    <t>申請業務　自費工事再申請</t>
  </si>
  <si>
    <t>352-500261I</t>
  </si>
  <si>
    <t>三鷹市下連雀6-8</t>
  </si>
  <si>
    <t>その他　発注用図面</t>
  </si>
  <si>
    <t>422-504807</t>
  </si>
  <si>
    <t>三鷹市大沢4-7-22</t>
  </si>
  <si>
    <t>申請業務　河川申請</t>
  </si>
  <si>
    <t>422-500713</t>
  </si>
  <si>
    <t>杉並区下高井戸1-5</t>
  </si>
  <si>
    <t>311-516111X</t>
  </si>
  <si>
    <t>東久留米市金山町1-23</t>
  </si>
  <si>
    <t>需要（造成）</t>
  </si>
  <si>
    <t>25.9
25.7</t>
  </si>
  <si>
    <t>354
188538</t>
  </si>
  <si>
    <t>311-516108X</t>
  </si>
  <si>
    <t>三鷹市新川3-7</t>
  </si>
  <si>
    <t>352-501107M</t>
  </si>
  <si>
    <t>三鷹市大沢4-5-17</t>
  </si>
  <si>
    <t>411-416250A</t>
  </si>
  <si>
    <t>新座市野寺4-4</t>
  </si>
  <si>
    <t>変更（需要）</t>
  </si>
  <si>
    <t>411-519073A</t>
  </si>
  <si>
    <t>新座市野寺2-4-37</t>
  </si>
  <si>
    <t>7/14古川</t>
  </si>
  <si>
    <t>311-516113X</t>
  </si>
  <si>
    <t>武蔵野市西久保3-20</t>
  </si>
  <si>
    <t>411-</t>
  </si>
  <si>
    <t>和光市新倉4-9</t>
  </si>
  <si>
    <t>その他（埋設物調査）</t>
  </si>
  <si>
    <t>和光市下新倉5-17</t>
  </si>
  <si>
    <t>新座市野火止5-3-11</t>
  </si>
  <si>
    <t>113-514049X</t>
  </si>
  <si>
    <t>大田区新蒲田3-16-17</t>
  </si>
  <si>
    <t>332-501958</t>
  </si>
  <si>
    <t>大田区石川町2-9-12</t>
  </si>
  <si>
    <t>申請業務　水道道路</t>
  </si>
  <si>
    <t>422-504878</t>
  </si>
  <si>
    <t>世田谷区北沢5-37</t>
  </si>
  <si>
    <t>413-232535A</t>
  </si>
  <si>
    <t>埼玉</t>
  </si>
  <si>
    <t>蕨市中央4-19</t>
  </si>
  <si>
    <t>蕨市中</t>
  </si>
  <si>
    <t>311-417003X</t>
  </si>
  <si>
    <t>武蔵野市境南町1-26-1</t>
  </si>
  <si>
    <t>7/16古川</t>
  </si>
  <si>
    <t>113-500284X</t>
  </si>
  <si>
    <t>大田区蒲田1-27-12</t>
  </si>
  <si>
    <t>311-042488X</t>
  </si>
  <si>
    <t>世田谷区太子堂2-6</t>
  </si>
  <si>
    <t>その他　国道変更申請</t>
  </si>
  <si>
    <t>311-511023X</t>
  </si>
  <si>
    <t>清瀬市中清戸1-518-2</t>
  </si>
  <si>
    <t>7/18古川</t>
  </si>
  <si>
    <t>411-516210A</t>
  </si>
  <si>
    <t>新座市馬場３-６-１８</t>
  </si>
  <si>
    <t>411-519076A</t>
  </si>
  <si>
    <t>新座市野寺２-１５-３７</t>
  </si>
  <si>
    <t>311-519057X</t>
  </si>
  <si>
    <t>東久留米市中央町5-1-22</t>
  </si>
  <si>
    <t>需要　現道</t>
  </si>
  <si>
    <t>311-516035X</t>
  </si>
  <si>
    <t>その他　差し替え図面</t>
  </si>
  <si>
    <t>352-501386S</t>
  </si>
  <si>
    <t>三鷹市上連雀5-11-5</t>
  </si>
  <si>
    <t>311-145053J</t>
  </si>
  <si>
    <t>西東京市新町5-16</t>
  </si>
  <si>
    <t>352-501387S</t>
  </si>
  <si>
    <t>東久留米市浅間町3-16-4</t>
  </si>
  <si>
    <t>311-516114X</t>
  </si>
  <si>
    <t>清瀬市野塩4-33</t>
  </si>
  <si>
    <t>需要　造成</t>
  </si>
  <si>
    <t>311-242087I</t>
  </si>
  <si>
    <t>世田谷区桜丘5-13</t>
  </si>
  <si>
    <t>その他　私道取替追加</t>
  </si>
  <si>
    <t>411-542626A</t>
  </si>
  <si>
    <t>新座市栗原3-6-18</t>
  </si>
  <si>
    <t>入取替(KF)（私道残置）</t>
  </si>
  <si>
    <t>和光市中央1-4-1</t>
  </si>
  <si>
    <t>その他　埋設物調査</t>
  </si>
  <si>
    <t>411-542625A</t>
  </si>
  <si>
    <t>411-542627A</t>
  </si>
  <si>
    <t>新座市栗原3-2-14</t>
  </si>
  <si>
    <t>411-542636A</t>
  </si>
  <si>
    <t>新座市石神5-5-6</t>
  </si>
  <si>
    <t>8/8古川</t>
  </si>
  <si>
    <t>25.08</t>
  </si>
  <si>
    <t>411-542637A</t>
  </si>
  <si>
    <t>和光市白子1-26-50</t>
  </si>
  <si>
    <t>変更（申請）</t>
  </si>
  <si>
    <t>311-598103X</t>
  </si>
  <si>
    <t>世田谷区中町3-11</t>
  </si>
  <si>
    <t>その他　道路復旧査定</t>
  </si>
  <si>
    <t>411-519080A</t>
  </si>
  <si>
    <t>新座市堀之内2-3-5</t>
  </si>
  <si>
    <t>411-516199A</t>
  </si>
  <si>
    <t>新座市石神4-6-24</t>
  </si>
  <si>
    <t>411-542684A</t>
  </si>
  <si>
    <t>新座市栗原5-17-24</t>
  </si>
  <si>
    <t>411-542685A</t>
  </si>
  <si>
    <t>新座市栗原4-10-18</t>
  </si>
  <si>
    <t>411-542686A</t>
  </si>
  <si>
    <t>新座市栗原1-8-22</t>
  </si>
  <si>
    <t>411-542687A</t>
  </si>
  <si>
    <t>新座市栗原1-12-8</t>
  </si>
  <si>
    <t>113-Z76031X</t>
  </si>
  <si>
    <t>大田区城南島5-3</t>
  </si>
  <si>
    <t>事前作図　中圧供給管位置替</t>
  </si>
  <si>
    <t>513-553145J</t>
  </si>
  <si>
    <t>横浜市青葉区美しが丘1-1</t>
  </si>
  <si>
    <t>横浜市</t>
  </si>
  <si>
    <t>411-516200A</t>
  </si>
  <si>
    <t>新座市北野2-6-26</t>
  </si>
  <si>
    <t>311-544004X</t>
  </si>
  <si>
    <t>武蔵野市緑町3-1-5</t>
  </si>
  <si>
    <t>中圧関連　（供給改善）</t>
  </si>
  <si>
    <t>8/5古川</t>
  </si>
  <si>
    <t>411-519081A</t>
  </si>
  <si>
    <t>新座市野寺3-7-3</t>
  </si>
  <si>
    <t>113-542724X</t>
  </si>
  <si>
    <t>神奈川事業所</t>
  </si>
  <si>
    <t>大田区中央5-18-10</t>
  </si>
  <si>
    <t>113-542725X</t>
  </si>
  <si>
    <t>大田区中央5-9-1</t>
  </si>
  <si>
    <t>113-542726X</t>
  </si>
  <si>
    <t>大田区新蒲田3-29</t>
  </si>
  <si>
    <t>113-542727X</t>
  </si>
  <si>
    <t>大田区新蒲田2-19-14</t>
  </si>
  <si>
    <t>113-542728X</t>
  </si>
  <si>
    <t>大田区多摩川1-19-7</t>
  </si>
  <si>
    <t>113-542729X</t>
  </si>
  <si>
    <t>大田区多摩川1-20-6</t>
  </si>
  <si>
    <t>113-542730X</t>
  </si>
  <si>
    <t>大田区矢口1-28</t>
  </si>
  <si>
    <t>113-542731X</t>
  </si>
  <si>
    <t>大田区矢口1-3</t>
  </si>
  <si>
    <t>113-542732X</t>
  </si>
  <si>
    <t>大田区千鳥2-2</t>
  </si>
  <si>
    <t>113-542733X</t>
  </si>
  <si>
    <t>大田区久が原6-23</t>
  </si>
  <si>
    <t>みつば</t>
  </si>
  <si>
    <t>8/7古川</t>
  </si>
  <si>
    <t>113-542734X</t>
  </si>
  <si>
    <t>大田区久が原6-15</t>
  </si>
  <si>
    <t>113-542735X</t>
  </si>
  <si>
    <t>大田区久が原4-38</t>
  </si>
  <si>
    <t>113-542736X</t>
  </si>
  <si>
    <t>大田区久が原4-22</t>
  </si>
  <si>
    <t>113-542737X</t>
  </si>
  <si>
    <t>大田区久が原3-41</t>
  </si>
  <si>
    <t>113-542738X</t>
  </si>
  <si>
    <t>大田区久が原3-32</t>
  </si>
  <si>
    <t>113-542739X</t>
  </si>
  <si>
    <t>大田区久が原4-8</t>
  </si>
  <si>
    <t>113-542740X</t>
  </si>
  <si>
    <t>大田区仲六郷3-9</t>
  </si>
  <si>
    <t>312-595301X</t>
  </si>
  <si>
    <t>三鷹市下連雀4-22-12</t>
  </si>
  <si>
    <t>8/4古川</t>
  </si>
  <si>
    <t>311-343027V</t>
  </si>
  <si>
    <t>武蔵野市吉祥寺北町5-7</t>
  </si>
  <si>
    <t>入取替(KF)（私道残置）工区変更</t>
  </si>
  <si>
    <t>311-343031V</t>
  </si>
  <si>
    <t>武蔵野市御殿山1-9</t>
  </si>
  <si>
    <t>117764
0</t>
  </si>
  <si>
    <t>311-343035V</t>
  </si>
  <si>
    <t>34180
0</t>
  </si>
  <si>
    <t>311-343038V</t>
  </si>
  <si>
    <t>311-343039V</t>
  </si>
  <si>
    <t>311-343054V</t>
  </si>
  <si>
    <t>清瀬市松山2-5</t>
  </si>
  <si>
    <t>123594
0</t>
  </si>
  <si>
    <t>311-343055V</t>
  </si>
  <si>
    <t>清瀬市元町1-19</t>
  </si>
  <si>
    <t>128865
0</t>
  </si>
  <si>
    <t>311-343056V</t>
  </si>
  <si>
    <t>東久留米市中央町3-11</t>
  </si>
  <si>
    <t>113583
0</t>
  </si>
  <si>
    <t>311-343057V</t>
  </si>
  <si>
    <t>東久留米市学園町1-13</t>
  </si>
  <si>
    <t>102407
0</t>
  </si>
  <si>
    <t>311-443202V</t>
  </si>
  <si>
    <t>311-443208V</t>
  </si>
  <si>
    <t>95888
0</t>
  </si>
  <si>
    <t>311-543250V</t>
  </si>
  <si>
    <t>311-843368V</t>
  </si>
  <si>
    <t>世田谷区南鳥山1-12</t>
  </si>
  <si>
    <t>311-543247V</t>
  </si>
  <si>
    <t>311-543253V</t>
  </si>
  <si>
    <t>97199
0</t>
  </si>
  <si>
    <t>311-543257V</t>
  </si>
  <si>
    <t>311-543261V</t>
  </si>
  <si>
    <t>831-599128A</t>
  </si>
  <si>
    <t>清瀬市中清戸1</t>
  </si>
  <si>
    <t>311-543359V</t>
  </si>
  <si>
    <t>三鷹市上連雀4-11</t>
  </si>
  <si>
    <t>湘南</t>
  </si>
  <si>
    <t>311-543360V</t>
  </si>
  <si>
    <t>三鷹市下連雀2-5</t>
  </si>
  <si>
    <t>311-543361V</t>
  </si>
  <si>
    <t>三鷹市牟礼1-8</t>
  </si>
  <si>
    <t>311-543362V</t>
  </si>
  <si>
    <t>三鷹市中原4-25/22</t>
  </si>
  <si>
    <t>311-543363V</t>
  </si>
  <si>
    <t>三鷹市井口5-6/7</t>
  </si>
  <si>
    <t>311-543364V</t>
  </si>
  <si>
    <t>三鷹市下連雀2-2</t>
  </si>
  <si>
    <t>311-543365V</t>
  </si>
  <si>
    <t>三鷹市下連雀4-6</t>
  </si>
  <si>
    <t>311-543366V</t>
  </si>
  <si>
    <t>三鷹市井の頭3-14</t>
  </si>
  <si>
    <t>311-543333V</t>
  </si>
  <si>
    <t>清瀬市松山2-15</t>
  </si>
  <si>
    <t>167375
0</t>
  </si>
  <si>
    <t>311-543334V</t>
  </si>
  <si>
    <t>清瀬市松山2-7</t>
  </si>
  <si>
    <t>166380
0</t>
  </si>
  <si>
    <t>311-543335V</t>
  </si>
  <si>
    <t>清瀬市松山3-9/8</t>
  </si>
  <si>
    <t>130116
0</t>
  </si>
  <si>
    <t>311-543336V</t>
  </si>
  <si>
    <t>清瀬市松山2-10</t>
  </si>
  <si>
    <t>102919
0</t>
  </si>
  <si>
    <t>311-543337V</t>
  </si>
  <si>
    <t>東久留米市幸町2-13</t>
  </si>
  <si>
    <t>158662
0</t>
  </si>
  <si>
    <t>311-543338V</t>
  </si>
  <si>
    <t>東久留米市神宝町2-14</t>
  </si>
  <si>
    <t>169347
0</t>
  </si>
  <si>
    <t>311-543339V</t>
  </si>
  <si>
    <t>東久留米市新川町1-3</t>
  </si>
  <si>
    <t>153253
0</t>
  </si>
  <si>
    <t>311-543340V</t>
  </si>
  <si>
    <t>153792
0</t>
  </si>
  <si>
    <t>311-543341V</t>
  </si>
  <si>
    <t>東久留米市滝山5-1</t>
  </si>
  <si>
    <t>161847
0</t>
  </si>
  <si>
    <t>311-543342V</t>
  </si>
  <si>
    <t>東久留米市本町2-14</t>
  </si>
  <si>
    <t>64993
0</t>
  </si>
  <si>
    <t>311-543343V</t>
  </si>
  <si>
    <t>東久留米市大門町1-3</t>
  </si>
  <si>
    <t>58480
0</t>
  </si>
  <si>
    <t>311-543344V</t>
  </si>
  <si>
    <t>東久留米市本町1-13</t>
  </si>
  <si>
    <t>311-543345V</t>
  </si>
  <si>
    <t>武蔵野市関前3-2/3</t>
  </si>
  <si>
    <t>311-543346V</t>
  </si>
  <si>
    <t>武蔵野市西久保3-12</t>
  </si>
  <si>
    <t>311-543347V</t>
  </si>
  <si>
    <t>武蔵野市吉祥寺北町3-7</t>
  </si>
  <si>
    <t>311-543348V</t>
  </si>
  <si>
    <t>武蔵野市吉祥寺東町2-39/40</t>
  </si>
  <si>
    <t>311-543349V</t>
  </si>
  <si>
    <t>武蔵野市御殿山2-2</t>
  </si>
  <si>
    <t>済
8/12</t>
  </si>
  <si>
    <t>311-543350V</t>
  </si>
  <si>
    <t>武蔵野市中町1-4/5</t>
  </si>
  <si>
    <t>311-543351V</t>
  </si>
  <si>
    <t>武蔵野市関前1-1</t>
  </si>
  <si>
    <t>311-543352V</t>
  </si>
  <si>
    <t>武蔵野市境1-18</t>
  </si>
  <si>
    <t>311-543353V</t>
  </si>
  <si>
    <t>武蔵野市境1-5/8</t>
  </si>
  <si>
    <t>311-543354V</t>
  </si>
  <si>
    <t>武蔵野市境5-17</t>
  </si>
  <si>
    <t>311-543355V</t>
  </si>
  <si>
    <t>武蔵野市西久保3-18</t>
  </si>
  <si>
    <t>311-543356V</t>
  </si>
  <si>
    <t>武蔵野市八幡町1-1</t>
  </si>
  <si>
    <t>311-543357V</t>
  </si>
  <si>
    <t>武蔵野市桜堤2-11/12</t>
  </si>
  <si>
    <t>311-543358V</t>
  </si>
  <si>
    <t>武蔵野市桜堤1-9</t>
  </si>
  <si>
    <t>311-519063X</t>
  </si>
  <si>
    <t>武蔵野市中町3-26</t>
  </si>
  <si>
    <t>411-519084A</t>
  </si>
  <si>
    <t>新座市栗原6-1-14</t>
  </si>
  <si>
    <t>需要(現道)</t>
  </si>
  <si>
    <t>411-519083A</t>
  </si>
  <si>
    <t>新座市野火止5-14-13</t>
  </si>
  <si>
    <t>422-504957</t>
  </si>
  <si>
    <t>武蔵野市吉祥寺北町2-17-1</t>
  </si>
  <si>
    <t>311-512043X</t>
  </si>
  <si>
    <t>三鷹市井の頭5-2-27</t>
  </si>
  <si>
    <t>311-516119X</t>
  </si>
  <si>
    <t>武蔵野市境南町1-27</t>
  </si>
  <si>
    <t>12/31/2025</t>
  </si>
  <si>
    <t>113-519020X</t>
  </si>
  <si>
    <t>大田区南千束2-30</t>
  </si>
  <si>
    <t>311-042489X</t>
  </si>
  <si>
    <t>世田谷区上馬3-6</t>
  </si>
  <si>
    <t>422-424979</t>
  </si>
  <si>
    <t>杉並区和田1-5</t>
  </si>
  <si>
    <t>352-500416M</t>
  </si>
  <si>
    <t>三鷹市下連雀4-16-8</t>
  </si>
  <si>
    <t>申請業務　残地申請図</t>
  </si>
  <si>
    <t>申請業務　事後申請</t>
  </si>
  <si>
    <t>411-519085A</t>
  </si>
  <si>
    <t>新座市野寺3-7-25</t>
  </si>
  <si>
    <t>113-519021X</t>
  </si>
  <si>
    <t>大田区上池台3-15</t>
  </si>
  <si>
    <t>311-441001X</t>
  </si>
  <si>
    <t>東久留米市滝山4-1</t>
  </si>
  <si>
    <t>変更　JKK申請</t>
  </si>
  <si>
    <t>411-519086A</t>
  </si>
  <si>
    <t>新座市新堀1-12-17</t>
  </si>
  <si>
    <t>411-516202A</t>
  </si>
  <si>
    <t>新座市東北2-10</t>
  </si>
  <si>
    <t>需要(現道・朝霞境)</t>
  </si>
  <si>
    <t>311-519065X</t>
  </si>
  <si>
    <t>三鷹市上連雀2-19-23</t>
  </si>
  <si>
    <t>411-516203A</t>
  </si>
  <si>
    <t>和光市新倉２-３-７２</t>
  </si>
  <si>
    <t>311-516124X</t>
  </si>
  <si>
    <t>東久留米市下里1-5</t>
  </si>
  <si>
    <t>311-512045X</t>
  </si>
  <si>
    <t>三鷹市中原1-29-1</t>
  </si>
  <si>
    <t>311-519069X</t>
  </si>
  <si>
    <t>清瀬市野塩1-182-4</t>
  </si>
  <si>
    <t>113-002166X</t>
  </si>
  <si>
    <t>大田区城南島5-2-1</t>
  </si>
  <si>
    <t>社内他受　中圧供給管位置替</t>
  </si>
  <si>
    <t>411-319099A</t>
  </si>
  <si>
    <t>和光市新倉1-25-50</t>
  </si>
  <si>
    <t>411-419088A</t>
  </si>
  <si>
    <t>和光市南1-12-72</t>
  </si>
  <si>
    <t>311-512044X</t>
  </si>
  <si>
    <t>武蔵野市吉祥寺本町2-14-23</t>
  </si>
  <si>
    <t>需要（現道・増径）</t>
  </si>
  <si>
    <t>311-511047X</t>
  </si>
  <si>
    <t>東久留米市金山町2-14-16</t>
  </si>
  <si>
    <t>311-519067X</t>
  </si>
  <si>
    <t>東久留米市弥生町1-5</t>
  </si>
  <si>
    <t>311-特殊見積1</t>
  </si>
  <si>
    <t>清瀬市中里5-741</t>
  </si>
  <si>
    <t>中圧関連</t>
  </si>
  <si>
    <t>422-508438</t>
  </si>
  <si>
    <t>世田谷区代沢1-29-32</t>
  </si>
  <si>
    <t>311-511050X</t>
  </si>
  <si>
    <t>武蔵野市境2-21-5</t>
  </si>
  <si>
    <t>411-516205A</t>
  </si>
  <si>
    <t>新座市野火止3-10</t>
  </si>
  <si>
    <t>需要　変更</t>
  </si>
  <si>
    <t>311-516125X</t>
  </si>
  <si>
    <t>清瀬市下宿1-196</t>
  </si>
  <si>
    <t>311-516126X</t>
  </si>
  <si>
    <t>清瀬市下宿2-406</t>
  </si>
  <si>
    <t>332-502717</t>
  </si>
  <si>
    <t>申請業務　供給管(財務省)</t>
  </si>
  <si>
    <t>113-511090X</t>
  </si>
  <si>
    <t>大田区北馬込2-54-12</t>
  </si>
  <si>
    <t>411-516207A</t>
  </si>
  <si>
    <t>422-508321</t>
  </si>
  <si>
    <t>杉並区下高井戸4-9-11</t>
  </si>
  <si>
    <t>311-519070X</t>
  </si>
  <si>
    <t>422-504088</t>
  </si>
  <si>
    <t>杉並区天沼2-34-2</t>
  </si>
  <si>
    <t>311-519073X</t>
  </si>
  <si>
    <t>三鷹市新川3-4-7</t>
  </si>
  <si>
    <t>311-516127X</t>
  </si>
  <si>
    <t>三鷹市北野3-11</t>
  </si>
  <si>
    <t>352-501901S</t>
  </si>
  <si>
    <t>三鷹市上連雀5-20-14</t>
  </si>
  <si>
    <t>DF（私道残置）</t>
  </si>
  <si>
    <t>422-510321</t>
  </si>
  <si>
    <t>312-579254X</t>
  </si>
  <si>
    <t>311-519074X</t>
  </si>
  <si>
    <t>東久留米市前沢5-6</t>
  </si>
  <si>
    <t>311-516128X</t>
  </si>
  <si>
    <t>東久留米市本町4-16-9</t>
  </si>
  <si>
    <t>その他　変更申請</t>
  </si>
  <si>
    <t>332-402828</t>
  </si>
  <si>
    <t>大田区大森西3-3</t>
  </si>
  <si>
    <t>申請業務　供給管(2級河川申請)</t>
  </si>
  <si>
    <t>411-516208A</t>
  </si>
  <si>
    <t>新座市栗原４-６-１７</t>
  </si>
  <si>
    <t>113-514050X</t>
  </si>
  <si>
    <t>大田区大森東4-18</t>
  </si>
  <si>
    <t>その他　河川申請図</t>
  </si>
  <si>
    <t>その他　国道変更申請図</t>
  </si>
  <si>
    <t>311-842126X</t>
  </si>
  <si>
    <t>世田谷区南烏山4-26</t>
  </si>
  <si>
    <t>その他　区道変更申請図</t>
  </si>
  <si>
    <t>411-516209A</t>
  </si>
  <si>
    <t>新座市石神 2-9-3</t>
  </si>
  <si>
    <t>352-502078S</t>
  </si>
  <si>
    <t>武蔵野市吉祥寺北町5-7-15</t>
  </si>
  <si>
    <t>352-502103S</t>
  </si>
  <si>
    <t>武蔵野市吉祥寺南町3-29-9</t>
  </si>
  <si>
    <t>113-512069X</t>
  </si>
  <si>
    <t>大田区田園調布5-39</t>
  </si>
  <si>
    <t>352-502151S</t>
  </si>
  <si>
    <t>その他　緊急漏洩</t>
  </si>
  <si>
    <t>352-502157M</t>
  </si>
  <si>
    <t>三鷹市大沢4-5-15</t>
  </si>
  <si>
    <t>311-543433V</t>
  </si>
  <si>
    <t>清瀬市元町2-6</t>
  </si>
  <si>
    <t>311-543434V</t>
  </si>
  <si>
    <t>三鷹市井の頭2-30-15</t>
  </si>
  <si>
    <t>311-543430V</t>
  </si>
  <si>
    <t>清瀬市松山1-35</t>
  </si>
  <si>
    <t>311-543431V</t>
  </si>
  <si>
    <t>清瀬市梅園3-4</t>
  </si>
  <si>
    <t>311-543432V</t>
  </si>
  <si>
    <t>東久留米市南町1-5</t>
  </si>
  <si>
    <t>9/10古川</t>
  </si>
  <si>
    <t>311-543428V</t>
  </si>
  <si>
    <t>清瀬市中里3-904</t>
  </si>
  <si>
    <t>311-543429V</t>
  </si>
  <si>
    <t>清瀬市野塩5-270</t>
  </si>
  <si>
    <t>9/11古川</t>
  </si>
  <si>
    <t>311-516132X</t>
  </si>
  <si>
    <t>清瀬市竹丘3-24-22</t>
  </si>
  <si>
    <t>311-516133X</t>
  </si>
  <si>
    <t>東久留米市下里2-16</t>
  </si>
  <si>
    <t>311-416316X</t>
  </si>
  <si>
    <t>三鷹市上連雀4-12-19</t>
  </si>
  <si>
    <t>その他　変更図</t>
  </si>
  <si>
    <t>武蔵野市吉祥寺北町2-16</t>
  </si>
  <si>
    <t>311-519078X</t>
  </si>
  <si>
    <t>113-519023X</t>
  </si>
  <si>
    <t>大田区中央8-5</t>
  </si>
  <si>
    <t>需要(呑川河川区域)</t>
  </si>
  <si>
    <t>512-505586</t>
  </si>
  <si>
    <t>新座市大和田1-6</t>
  </si>
  <si>
    <t>311-519077X</t>
  </si>
  <si>
    <t>東久留米市下里5-19-21</t>
  </si>
  <si>
    <t>312-589263A</t>
  </si>
  <si>
    <t>東久留米市東本町6</t>
  </si>
  <si>
    <t>申請業務　TB修理</t>
  </si>
  <si>
    <t>精算用指示</t>
  </si>
  <si>
    <t>0
25.9</t>
  </si>
  <si>
    <t>0
64509</t>
  </si>
  <si>
    <t>113-571201X</t>
  </si>
  <si>
    <t>大田区田園調布5-30</t>
  </si>
  <si>
    <t>他受(下水支障移設)</t>
  </si>
  <si>
    <t>411-519090A</t>
  </si>
  <si>
    <t>新座市石神 3-16-20</t>
  </si>
  <si>
    <t>311-516072X</t>
  </si>
  <si>
    <t>清瀬市元町2-7-8</t>
  </si>
  <si>
    <t>需要（区画数変更）</t>
  </si>
  <si>
    <t>113-519024X</t>
  </si>
  <si>
    <t>大田区山王2-35-6</t>
  </si>
  <si>
    <t>311-512050X</t>
  </si>
  <si>
    <t>三鷹市上連雀9-17-5</t>
  </si>
  <si>
    <t>352-501107I</t>
  </si>
  <si>
    <t>三鷹市大沢4-5</t>
  </si>
  <si>
    <t>その他（大規模申請）</t>
  </si>
  <si>
    <t>422-502429</t>
  </si>
  <si>
    <t>清瀬市中清戸3-310-7</t>
  </si>
  <si>
    <t>9/16古川</t>
  </si>
  <si>
    <t>411-516214A</t>
  </si>
  <si>
    <t>新座市栄 2-6-5</t>
  </si>
  <si>
    <t>変更　設計変更(社内他受)</t>
  </si>
  <si>
    <t>311-516143X</t>
  </si>
  <si>
    <t>清瀬市下宿1-192</t>
  </si>
  <si>
    <t>311-542001E</t>
  </si>
  <si>
    <t>三鷹市牟礼6-1</t>
  </si>
  <si>
    <t>10/1古川</t>
  </si>
  <si>
    <t>113-515021X</t>
  </si>
  <si>
    <t>大田区東馬込1-22-4</t>
  </si>
  <si>
    <t>需要（国道）</t>
  </si>
  <si>
    <t>411-519094A</t>
  </si>
  <si>
    <t>新座市片山1-14-25</t>
  </si>
  <si>
    <t>311-611003X</t>
  </si>
  <si>
    <t>三鷹市井の頭2-7</t>
  </si>
  <si>
    <t>311-516145X</t>
  </si>
  <si>
    <t>東久留米市前沢5-16</t>
  </si>
  <si>
    <t>311-342251E</t>
  </si>
  <si>
    <t>三鷹市上連雀9-20</t>
  </si>
  <si>
    <t>25/10/1
25/9/19</t>
  </si>
  <si>
    <t>25/10/25
25/9/30</t>
  </si>
  <si>
    <t>10136
68052</t>
  </si>
  <si>
    <t>512-505203</t>
  </si>
  <si>
    <t>和光市新倉2-29-5</t>
  </si>
  <si>
    <t>512-506893</t>
  </si>
  <si>
    <t>新座市新堀3-8</t>
  </si>
  <si>
    <t>422-512004</t>
  </si>
  <si>
    <t>世田谷区松原1-8-15</t>
  </si>
  <si>
    <t>311-516146X</t>
  </si>
  <si>
    <t>清瀬市下宿2-447</t>
  </si>
  <si>
    <t>需要（現道・造成）</t>
  </si>
  <si>
    <t>311-519080X</t>
  </si>
  <si>
    <t>東久留米市前沢5-6-23</t>
  </si>
  <si>
    <t>352-502473S</t>
  </si>
  <si>
    <t>武蔵野市緑町3-5-4</t>
  </si>
  <si>
    <t>311-842419X</t>
  </si>
  <si>
    <t>東久留米市下里7-5</t>
  </si>
  <si>
    <t>422-510756</t>
  </si>
  <si>
    <t>世田谷区鎌田1-14-6</t>
  </si>
  <si>
    <t>10/7古川</t>
  </si>
  <si>
    <t>422-508822</t>
  </si>
  <si>
    <t>杉並区上高井戸2-2</t>
  </si>
  <si>
    <t>311-516147X</t>
  </si>
  <si>
    <t>三鷹市上連雀9-14</t>
  </si>
  <si>
    <t>422-510843</t>
  </si>
  <si>
    <t>調布市布田2-26</t>
  </si>
  <si>
    <t>312-579258X</t>
  </si>
  <si>
    <t>東久留米市本町1-3</t>
  </si>
  <si>
    <t>411-516215A</t>
  </si>
  <si>
    <t>新座市野火止3-11-25</t>
  </si>
  <si>
    <t>352-502696M</t>
  </si>
  <si>
    <t>清瀬市野塩2-386</t>
  </si>
  <si>
    <t>113-541521X</t>
  </si>
  <si>
    <t>大田区南馬込6-33-3</t>
  </si>
  <si>
    <t>入取替(DG)(25年度施工)</t>
  </si>
  <si>
    <t>413-516518A</t>
  </si>
  <si>
    <t>南区沼影1-33-27</t>
  </si>
  <si>
    <t>南区沼</t>
  </si>
  <si>
    <t>411-549080E</t>
  </si>
  <si>
    <t>板橋区成増2-1-1</t>
  </si>
  <si>
    <t>板橋区</t>
  </si>
  <si>
    <t>除却（都道）</t>
  </si>
  <si>
    <t>済/済</t>
  </si>
  <si>
    <t>311-519081X</t>
  </si>
  <si>
    <t>三鷹市北野4-15-47</t>
  </si>
  <si>
    <t>311-243003J</t>
  </si>
  <si>
    <t>世田谷区代田4-1</t>
  </si>
  <si>
    <t>411-642627A</t>
  </si>
  <si>
    <t>板橋区大谷口北町90-5</t>
  </si>
  <si>
    <t>入取替(道路)</t>
  </si>
  <si>
    <t>411-633024A</t>
  </si>
  <si>
    <t>板橋区前野町4-63-8</t>
  </si>
  <si>
    <t>413-512588A</t>
  </si>
  <si>
    <t>戸田市新曽1849</t>
  </si>
  <si>
    <t>戸田市</t>
  </si>
  <si>
    <t>831-599131A</t>
  </si>
  <si>
    <t>清瀬市梅園3</t>
  </si>
  <si>
    <t>その他　TB修理</t>
  </si>
  <si>
    <t>10/6古川</t>
  </si>
  <si>
    <t>その他　道路復旧</t>
  </si>
  <si>
    <t>311-598104X</t>
  </si>
  <si>
    <t>杉並区天沼2-30-33</t>
  </si>
  <si>
    <t>その他　復旧査定</t>
  </si>
  <si>
    <t>411-571004A</t>
  </si>
  <si>
    <t>板橋区中丸町16-12</t>
  </si>
  <si>
    <t>他受(下水支障移設)国道</t>
  </si>
  <si>
    <t>413-512589A</t>
  </si>
  <si>
    <t>戸田市下戸田2-32</t>
  </si>
  <si>
    <t>311-516154X</t>
  </si>
  <si>
    <t>311-519084X</t>
  </si>
  <si>
    <t>武蔵野市境南町1-13-5</t>
  </si>
  <si>
    <t>411-571003A</t>
  </si>
  <si>
    <t>板橋区板橋1-16-9</t>
  </si>
  <si>
    <t>他受(CCB障移設)</t>
  </si>
  <si>
    <t>352-502805S</t>
  </si>
  <si>
    <t>武蔵野市吉祥寺南町1-2-2</t>
  </si>
  <si>
    <t>352-502899S</t>
  </si>
  <si>
    <t>西東京市保谷町3-10</t>
  </si>
  <si>
    <t>1/31/2026</t>
  </si>
  <si>
    <t>352-502928M</t>
  </si>
  <si>
    <t>武蔵野市西久保2-10-9</t>
  </si>
  <si>
    <t>453-508064H</t>
  </si>
  <si>
    <t>蕨市北町4-2-17</t>
  </si>
  <si>
    <t>蕨市北</t>
  </si>
  <si>
    <t>入取替(緊急漏洩)</t>
  </si>
  <si>
    <t>413-512590A</t>
  </si>
  <si>
    <t>戸田市笹目2-1-15</t>
  </si>
  <si>
    <t>413-516527A</t>
  </si>
  <si>
    <t>南区内谷3-12-6</t>
  </si>
  <si>
    <t>南区内</t>
  </si>
  <si>
    <t>需要（現道40m・造成38m）</t>
  </si>
  <si>
    <t>411-579101G</t>
  </si>
  <si>
    <t>板橋区大谷口上町32</t>
  </si>
  <si>
    <t>他受(TB移設)</t>
  </si>
  <si>
    <t>411-489105G</t>
  </si>
  <si>
    <t>板橋区高島平2-34</t>
  </si>
  <si>
    <t>他受(蓋高調整工事)都道</t>
  </si>
  <si>
    <t>311-638002X</t>
  </si>
  <si>
    <t>清瀬市旭が丘6-977</t>
  </si>
  <si>
    <t>他受け　ガバナ移設</t>
  </si>
  <si>
    <t>312-589269A</t>
  </si>
  <si>
    <t>武蔵野市中町3</t>
  </si>
  <si>
    <t>その他　申請図</t>
  </si>
  <si>
    <t>413-512591A</t>
  </si>
  <si>
    <t>南区大谷口1445</t>
  </si>
  <si>
    <t>南区大</t>
  </si>
  <si>
    <t>その他　図面修正</t>
  </si>
  <si>
    <t>413-512593A</t>
  </si>
  <si>
    <t>南区四谷 2-10</t>
  </si>
  <si>
    <t>南区四</t>
  </si>
  <si>
    <t>需要（現道）(ルート変更有)</t>
  </si>
  <si>
    <t>311-516158X</t>
  </si>
  <si>
    <t>西東京市緑町2-19</t>
  </si>
  <si>
    <t>831-599133A</t>
  </si>
  <si>
    <t>清瀬市梅園1-2-613</t>
  </si>
  <si>
    <t>453-508065H</t>
  </si>
  <si>
    <t>蕨市錦町5-15-5</t>
  </si>
  <si>
    <t>蕨市錦</t>
  </si>
  <si>
    <t>入取替(漏洩)(413-234029H内施工)</t>
  </si>
  <si>
    <t>352-503005S</t>
  </si>
  <si>
    <t>武蔵野市西久保2-11-8</t>
  </si>
  <si>
    <t>311-516157X</t>
  </si>
  <si>
    <t>西東京市向台町3-1</t>
  </si>
  <si>
    <t>311-516160X</t>
  </si>
  <si>
    <t>武蔵野市関前1-2-24</t>
  </si>
  <si>
    <t>311-512055X</t>
  </si>
  <si>
    <t>西東京市南町4-11</t>
  </si>
  <si>
    <t>需要（現道+都道）</t>
  </si>
  <si>
    <t>413-512595A</t>
  </si>
  <si>
    <t>南区太田窪2861-35</t>
  </si>
  <si>
    <t>南区太</t>
  </si>
  <si>
    <t>311-519087X</t>
  </si>
  <si>
    <t>清瀬市上清戸1-13</t>
  </si>
  <si>
    <t>311-616001X</t>
  </si>
  <si>
    <t>西東京市芝久保町3-4</t>
  </si>
  <si>
    <t>需要(現道+造成)</t>
  </si>
  <si>
    <t>311-442027M</t>
  </si>
  <si>
    <t>西東京市芝久保町3-5</t>
  </si>
  <si>
    <t>10/17古川</t>
  </si>
  <si>
    <t>422-514253</t>
  </si>
  <si>
    <t>杉並区天沼3-10</t>
  </si>
  <si>
    <t>311-243075J</t>
  </si>
  <si>
    <t>西東京市向台町1-13</t>
  </si>
  <si>
    <t>その他　公図再取得</t>
  </si>
  <si>
    <t>413-512596A</t>
  </si>
  <si>
    <t>戸田市新曽2103</t>
  </si>
  <si>
    <t>144248
0</t>
  </si>
  <si>
    <t>352-503145S</t>
  </si>
  <si>
    <t>武蔵野市西久保2-10-1</t>
  </si>
  <si>
    <t>413-232517A</t>
  </si>
  <si>
    <t>蕨市錦町5-7</t>
  </si>
  <si>
    <t>DF(組替図作成：落成済み)</t>
  </si>
  <si>
    <t>311-511066X</t>
  </si>
  <si>
    <t>西東京市向台町5-5</t>
  </si>
  <si>
    <t>和光市新倉2-3-72</t>
  </si>
  <si>
    <t>変更（申請供給管引込位置変更）</t>
  </si>
  <si>
    <t>その他　占用位置変更</t>
  </si>
  <si>
    <t>311-516166X</t>
  </si>
  <si>
    <t>西東京市泉町2-2</t>
  </si>
  <si>
    <t>413-512604A</t>
  </si>
  <si>
    <t>戸田市笹目2-25</t>
  </si>
  <si>
    <t>413-512605A</t>
  </si>
  <si>
    <t>戸田市笹目2-9-11</t>
  </si>
  <si>
    <t>311-042213X</t>
  </si>
  <si>
    <t>狛江市東和泉2-4</t>
  </si>
  <si>
    <t>352-503227S</t>
  </si>
  <si>
    <t>武蔵野市関前1-5-13</t>
  </si>
  <si>
    <t>413-512606A</t>
  </si>
  <si>
    <t>戸田市美女木2-6-20</t>
  </si>
  <si>
    <t>413-519496A</t>
  </si>
  <si>
    <t>蕨市南町2-4-13</t>
  </si>
  <si>
    <t>蕨市南</t>
  </si>
  <si>
    <t>422-505597</t>
  </si>
  <si>
    <t>清瀬市松山1-41-18</t>
  </si>
  <si>
    <t>413-549025K</t>
  </si>
  <si>
    <t>蕨市中央2-4-13</t>
  </si>
  <si>
    <t>453-508066H</t>
  </si>
  <si>
    <t>蕨市中央3-31-20</t>
  </si>
  <si>
    <t>入取替(漏洩)(413-134002H内施工)</t>
  </si>
  <si>
    <t>352-503488S</t>
  </si>
  <si>
    <t>西東京市東町2-15-11</t>
  </si>
  <si>
    <t>422-515199</t>
  </si>
  <si>
    <t>武蔵野市吉祥寺東町1-5</t>
  </si>
  <si>
    <t>413-512607A</t>
  </si>
  <si>
    <t>南区南本町1-8-13</t>
  </si>
  <si>
    <t>南区南</t>
  </si>
  <si>
    <t>413-519498A</t>
  </si>
  <si>
    <t>戸田市笹目北町13-21</t>
  </si>
  <si>
    <t>413-611003A</t>
  </si>
  <si>
    <t>戸田市下笹目164-4</t>
  </si>
  <si>
    <t>需要（現道）（県道）</t>
  </si>
  <si>
    <t>現：済
役埋：済</t>
  </si>
  <si>
    <t>11/4古川</t>
  </si>
  <si>
    <t>10/31古川</t>
  </si>
  <si>
    <t>422-505129</t>
  </si>
  <si>
    <t>杉並区西荻南1-16-11</t>
  </si>
  <si>
    <t>352-503519S</t>
  </si>
  <si>
    <t>武蔵野市吉祥寺本町4-27-27</t>
  </si>
  <si>
    <t>411-549083E</t>
  </si>
  <si>
    <t>板橋区成増1-24-20</t>
  </si>
  <si>
    <t>422-513241</t>
  </si>
  <si>
    <t>清瀬市中里3-100-10</t>
  </si>
  <si>
    <t>411-512083A</t>
  </si>
  <si>
    <t>板橋区赤塚新町 3-30-6</t>
  </si>
  <si>
    <t>413-512612A</t>
  </si>
  <si>
    <t>戸田市美女木北 3-13-11</t>
  </si>
  <si>
    <t>311-519092X</t>
  </si>
  <si>
    <t>清瀬市中里4-1154</t>
  </si>
  <si>
    <t>311-619001X</t>
  </si>
  <si>
    <t>清瀬市下宿3-731</t>
  </si>
  <si>
    <t>311-142103M</t>
  </si>
  <si>
    <t>世田谷区玉川4-7</t>
  </si>
  <si>
    <t>352-503822S</t>
  </si>
  <si>
    <t>西東京市下保谷1-9-6</t>
  </si>
  <si>
    <t>831-599139A</t>
  </si>
  <si>
    <t>朝霞市岡170</t>
  </si>
  <si>
    <t>朝霞市</t>
  </si>
  <si>
    <t>その他　申請図作成</t>
  </si>
  <si>
    <t>311-616002X</t>
  </si>
  <si>
    <t>清瀬市旭が丘6-1018</t>
  </si>
  <si>
    <t>311-516176X</t>
  </si>
  <si>
    <t>東久留米市南沢1-8-16</t>
  </si>
  <si>
    <t>352-504026S</t>
  </si>
  <si>
    <t>東久留米市滝山5-8-12</t>
  </si>
  <si>
    <t>422-424651</t>
  </si>
  <si>
    <t>杉並区阿佐谷北5-20</t>
  </si>
  <si>
    <t>413-519514A</t>
  </si>
  <si>
    <t>戸田市氷川町1-2-5</t>
  </si>
  <si>
    <t>311-</t>
  </si>
  <si>
    <t>武蔵野市吉祥寺北町2-898-1</t>
  </si>
  <si>
    <t>411-519112A</t>
  </si>
  <si>
    <t>板橋区赤塚7-3-27</t>
  </si>
  <si>
    <t>422-514136</t>
  </si>
  <si>
    <t>杉並区阿佐谷北3-40</t>
  </si>
  <si>
    <t>411-549082E</t>
  </si>
  <si>
    <t>板橋区大原町25-9</t>
  </si>
  <si>
    <t>不/不</t>
  </si>
  <si>
    <t>422-516467</t>
  </si>
  <si>
    <t>清瀬市元町2-18-10</t>
  </si>
  <si>
    <t>311-519095X</t>
  </si>
  <si>
    <t>西東京市泉町1-14</t>
  </si>
  <si>
    <t>413-619002A</t>
  </si>
  <si>
    <t>戸田市新曽1331</t>
  </si>
  <si>
    <t>需要（現道）(区画整理地区)</t>
  </si>
  <si>
    <t>413-512620A</t>
  </si>
  <si>
    <t>戸田市上戸田5-27-2</t>
  </si>
  <si>
    <t>武蔵野市境2-15-5</t>
  </si>
  <si>
    <t>需要（現道）(ルート変更検討図作成)</t>
  </si>
  <si>
    <t>411-519115A</t>
  </si>
  <si>
    <t>板橋区前野町6-41-16</t>
  </si>
  <si>
    <t>411-512088A</t>
  </si>
  <si>
    <t xml:space="preserve">板橋区赤塚5-24-27 </t>
  </si>
  <si>
    <t>413-516550A</t>
  </si>
  <si>
    <t>南区辻1-16</t>
  </si>
  <si>
    <t>南区辻</t>
  </si>
  <si>
    <t>413-516549A</t>
  </si>
  <si>
    <t>南区別所5-10-20</t>
  </si>
  <si>
    <t>南区別</t>
  </si>
  <si>
    <t>352-504474M</t>
  </si>
  <si>
    <t>三鷹市新川4-23-1</t>
  </si>
  <si>
    <t>申請業務　河川区域</t>
  </si>
  <si>
    <t>312-589275A</t>
  </si>
  <si>
    <t>武蔵野市吉祥寺南町4</t>
  </si>
  <si>
    <t>その他　申請業務</t>
  </si>
  <si>
    <t>312-595305X</t>
  </si>
  <si>
    <t>西東京市保谷町6-6</t>
  </si>
  <si>
    <t>413-512621A</t>
  </si>
  <si>
    <t>南区別所1-13-5</t>
  </si>
  <si>
    <t>現：済
役：済</t>
  </si>
  <si>
    <t>26.1
0</t>
  </si>
  <si>
    <t>11/27古川</t>
  </si>
  <si>
    <t>311-598105X</t>
  </si>
  <si>
    <t>武蔵野市八幡町4-3-4</t>
  </si>
  <si>
    <t>12/1古川</t>
  </si>
  <si>
    <t>311-616005X</t>
  </si>
  <si>
    <t>清瀬市旭が丘4-801</t>
  </si>
  <si>
    <t>311-616006X</t>
  </si>
  <si>
    <t>清瀬市旭が丘4-810</t>
  </si>
  <si>
    <t>411-532597A</t>
  </si>
  <si>
    <t>板橋区南町13-1</t>
  </si>
  <si>
    <t>入取替（バルブ）</t>
  </si>
  <si>
    <t>413-555025A</t>
  </si>
  <si>
    <t>戸田市新曽南1-5-15</t>
  </si>
  <si>
    <t>需要　現道（施工可否検討図）
(県道)</t>
  </si>
  <si>
    <t>352-504673S</t>
  </si>
  <si>
    <t>武蔵野市中町1-19-10</t>
  </si>
  <si>
    <t>311-142039X</t>
  </si>
  <si>
    <t>調布市佐須町2-13【無名橋】</t>
  </si>
  <si>
    <t>411-512090A</t>
  </si>
  <si>
    <t>板橋区中台3-5-12</t>
  </si>
  <si>
    <t>311-516180X</t>
  </si>
  <si>
    <t>311-586304X</t>
  </si>
  <si>
    <t>清瀬市中清戸847</t>
  </si>
  <si>
    <t>311-124</t>
  </si>
  <si>
    <t>清瀬市松山3-1</t>
  </si>
  <si>
    <t>ガバナ新設</t>
  </si>
  <si>
    <t>422-404227</t>
  </si>
  <si>
    <t>杉並区久我山1-3-14</t>
  </si>
  <si>
    <t>311-519100X</t>
  </si>
  <si>
    <t>413-519543A</t>
  </si>
  <si>
    <t>戸田市笹目5-34-36</t>
  </si>
  <si>
    <t>413-516559A</t>
  </si>
  <si>
    <t>南区別所5-1</t>
  </si>
  <si>
    <t>清瀬市松山1-41</t>
  </si>
  <si>
    <t>12/5古川</t>
  </si>
  <si>
    <t>311-586401X</t>
  </si>
  <si>
    <t>清瀬市中清戸3</t>
  </si>
  <si>
    <t>他受け</t>
  </si>
  <si>
    <t>入取替（DG）(過去納品済)
(現場再確認・再埋調)</t>
  </si>
  <si>
    <t>113-541510X</t>
  </si>
  <si>
    <t>大田区大森東3-5-5</t>
  </si>
  <si>
    <t>113-541510F</t>
  </si>
  <si>
    <t>大田区大森東2-19-10</t>
  </si>
  <si>
    <t>入取替（DG）(過去納品済)
(現場再確認・再埋調)(FLEX)</t>
  </si>
  <si>
    <t>113-541511X</t>
  </si>
  <si>
    <t>大田区大森南3-8-1</t>
  </si>
  <si>
    <t>311-619003X</t>
  </si>
  <si>
    <t>西東京市富士町1-12-13</t>
  </si>
  <si>
    <t>需要（現道：都道）</t>
  </si>
  <si>
    <t>422-517759</t>
  </si>
  <si>
    <t>杉並区松ノ木3-30</t>
  </si>
  <si>
    <t>413-516558A</t>
  </si>
  <si>
    <t>南区広ヶ谷戸329-16</t>
  </si>
  <si>
    <t>南区広</t>
  </si>
  <si>
    <t>422-517582</t>
  </si>
  <si>
    <t>杉並区堀ノ内3-7</t>
  </si>
  <si>
    <t>411-516233A</t>
  </si>
  <si>
    <t>板橋区新河岸 3-6</t>
  </si>
  <si>
    <t>311-516182X</t>
  </si>
  <si>
    <t>東久留米市八幡町2-14-24</t>
  </si>
  <si>
    <t>需要（現道+造成）</t>
  </si>
  <si>
    <t>196550
1252</t>
  </si>
  <si>
    <t>311-519101X</t>
  </si>
  <si>
    <t>確認のみ</t>
  </si>
  <si>
    <t>413-512631A</t>
  </si>
  <si>
    <t>蕨市塚越2-6-8</t>
  </si>
  <si>
    <t>蕨市塚</t>
  </si>
  <si>
    <t>需要（現道）
(川口市境道路)</t>
  </si>
  <si>
    <t>125720
6270</t>
  </si>
  <si>
    <t>311-516185X</t>
  </si>
  <si>
    <t>清瀬市中清戸1-556</t>
  </si>
  <si>
    <t>311-516183X</t>
  </si>
  <si>
    <t>清瀬市中里1-1662</t>
  </si>
  <si>
    <t>413-512633A</t>
  </si>
  <si>
    <t>戸田市本町5-10</t>
  </si>
  <si>
    <t>140997
2006</t>
  </si>
  <si>
    <t>311-142038X</t>
  </si>
  <si>
    <t>調布市調布ヶ丘1-28【千羽橋】</t>
  </si>
  <si>
    <t>西東京市保谷町3-10-19</t>
  </si>
  <si>
    <t>12/12古川</t>
  </si>
  <si>
    <t>352-505152S</t>
  </si>
  <si>
    <t>武蔵野市境南町2-12-21</t>
  </si>
  <si>
    <t>413-512635A</t>
  </si>
  <si>
    <t>南区南浦和3-26-2</t>
  </si>
  <si>
    <t>411-571005A</t>
  </si>
  <si>
    <t>板橋区小茂根5-8-1</t>
  </si>
  <si>
    <t>他受(上水道)</t>
  </si>
  <si>
    <t>現：済
基：要</t>
  </si>
  <si>
    <t>422-515003</t>
  </si>
  <si>
    <t>世田谷区豪徳寺2-31-14</t>
  </si>
  <si>
    <t>311-516184X</t>
  </si>
  <si>
    <t>清瀬市中里2-1471</t>
  </si>
  <si>
    <t>413-519552A</t>
  </si>
  <si>
    <t>戸田市新曽2093-18</t>
  </si>
  <si>
    <t>411-519119A</t>
  </si>
  <si>
    <t>板橋区赤塚1-29-3</t>
  </si>
  <si>
    <t>現：済
基：済</t>
  </si>
  <si>
    <t>413-519555A</t>
  </si>
  <si>
    <t>戸田市新曽1930-3</t>
  </si>
  <si>
    <t>需要（現道）
（区画整理地区）</t>
  </si>
  <si>
    <t>413-512636A</t>
  </si>
  <si>
    <t>南区南本町2-25</t>
  </si>
  <si>
    <t>411-610001A</t>
  </si>
  <si>
    <t xml:space="preserve">板橋区南常盤台1-1-1 </t>
  </si>
  <si>
    <t>需要（増径）</t>
  </si>
  <si>
    <t>413-516568A</t>
  </si>
  <si>
    <t xml:space="preserve">南区広ケ谷戸238-16 </t>
  </si>
  <si>
    <t>413-512640A</t>
  </si>
  <si>
    <t>蕨市塚越2-4-19</t>
  </si>
  <si>
    <t>新座市栗原3-1</t>
  </si>
  <si>
    <t>411-519020A</t>
  </si>
  <si>
    <t>和光市中央1-1-69</t>
  </si>
  <si>
    <t>その他　管理者提出用図面</t>
  </si>
  <si>
    <t>352-505537S</t>
  </si>
  <si>
    <t>西東京市下谷保4-15-31</t>
  </si>
  <si>
    <t>311-616008X</t>
  </si>
  <si>
    <t>東久留米市下里1-8</t>
  </si>
  <si>
    <t>需要（現道造成）</t>
  </si>
  <si>
    <t>453-508069H</t>
  </si>
  <si>
    <t>戸田市川岸2-1-23</t>
  </si>
  <si>
    <t>入取替（緊急漏洩）</t>
  </si>
  <si>
    <t>311-683002X</t>
  </si>
  <si>
    <t>413-612005A</t>
  </si>
  <si>
    <t>戸田市笹目1-17-2</t>
  </si>
  <si>
    <t>422-519656</t>
  </si>
  <si>
    <t>杉並区阿佐ヶ谷南3-40</t>
  </si>
  <si>
    <t>352-505690S</t>
  </si>
  <si>
    <t>清瀬市竹丘2-2-17</t>
  </si>
  <si>
    <t>413-232087H</t>
  </si>
  <si>
    <t>蕨市錦町3-3</t>
  </si>
  <si>
    <t>DF(組替図作成)</t>
  </si>
  <si>
    <t>413-512642A</t>
  </si>
  <si>
    <t>蕨市塚越2-15</t>
  </si>
  <si>
    <t>413-512643A</t>
  </si>
  <si>
    <t>蕨市錦町4-3</t>
  </si>
  <si>
    <t>411-579103A</t>
  </si>
  <si>
    <t>板橋区栄町35</t>
  </si>
  <si>
    <t>他受（CCB）</t>
  </si>
  <si>
    <t>413-512645A</t>
  </si>
  <si>
    <t>南区四谷1-2-15</t>
  </si>
  <si>
    <t>411-519126A</t>
  </si>
  <si>
    <t>板橋区大原町31-3</t>
  </si>
  <si>
    <t>311-516189X</t>
  </si>
  <si>
    <t>西東京市柳沢3-2-19</t>
  </si>
  <si>
    <t>312-589277X</t>
  </si>
  <si>
    <t>武蔵野市境2-3</t>
  </si>
  <si>
    <t>311-616011X</t>
  </si>
  <si>
    <t>西東京市南町2-12</t>
  </si>
  <si>
    <t>352-506061S</t>
  </si>
  <si>
    <t>西東京市柳沢3-7-10</t>
  </si>
  <si>
    <t>311-573210X</t>
  </si>
  <si>
    <t>東久留米市金山町1-23-13</t>
  </si>
  <si>
    <t>他受（下水）</t>
  </si>
  <si>
    <t>119733
0</t>
  </si>
  <si>
    <t>1/8古川</t>
  </si>
  <si>
    <t>413-619011A</t>
  </si>
  <si>
    <t>蕨市塚越4-13-13</t>
  </si>
  <si>
    <t>413-512646A</t>
  </si>
  <si>
    <t>南区根岸1-1-1</t>
  </si>
  <si>
    <t>南区根</t>
  </si>
  <si>
    <t>311-616010X</t>
  </si>
  <si>
    <t>武蔵野市境南1-28-9</t>
  </si>
  <si>
    <t>311-519104X</t>
  </si>
  <si>
    <t>東久留米市下里3-22-36</t>
  </si>
  <si>
    <t>411-519127A</t>
  </si>
  <si>
    <t>板橋区板橋1-59-2</t>
  </si>
  <si>
    <t>413-519571A</t>
  </si>
  <si>
    <t>南区白幡6-5-3</t>
  </si>
  <si>
    <t>南区白</t>
  </si>
  <si>
    <t>311-516193X</t>
  </si>
  <si>
    <t>清瀬市下清戸4-672</t>
  </si>
  <si>
    <t>311-641039F</t>
  </si>
  <si>
    <t>西東京市芝久保町3-6</t>
  </si>
  <si>
    <t>413-512648A</t>
  </si>
  <si>
    <t>南区大谷口1845-5</t>
  </si>
  <si>
    <t>453-508070H</t>
  </si>
  <si>
    <t>戸田市中町2-11-20</t>
  </si>
  <si>
    <t>311-438001X</t>
  </si>
  <si>
    <t>武蔵野市吉祥寺本町1-11-5</t>
  </si>
  <si>
    <t>ガバナ移設</t>
  </si>
  <si>
    <t>411-549089E</t>
  </si>
  <si>
    <t>板橋区赤塚1-21</t>
  </si>
  <si>
    <t>その他　除却</t>
  </si>
  <si>
    <t>現：無し
基：済</t>
  </si>
  <si>
    <t>その他　申請図修正</t>
  </si>
  <si>
    <t>411-609401X</t>
  </si>
  <si>
    <t>板橋区舟渡4-4-11</t>
  </si>
  <si>
    <t>中圧供給管（撤去）</t>
  </si>
  <si>
    <t>311-516195X</t>
  </si>
  <si>
    <t>清瀬市中里3-1000-10</t>
  </si>
  <si>
    <t>1/16古川</t>
  </si>
  <si>
    <t>422-508721</t>
  </si>
  <si>
    <t>世田谷区上野毛3-22</t>
  </si>
  <si>
    <t>311-143039M</t>
  </si>
  <si>
    <t>世田谷区玉川台2-4</t>
  </si>
  <si>
    <t>311-243055I</t>
  </si>
  <si>
    <t>世田谷区桜丘3-17</t>
  </si>
  <si>
    <t>311-243059I</t>
  </si>
  <si>
    <t>世田谷区宮坂1-29</t>
  </si>
  <si>
    <t>311-243065I</t>
  </si>
  <si>
    <t>世田谷区池尻2-26</t>
  </si>
  <si>
    <t>311-243056I</t>
  </si>
  <si>
    <t>世田谷区桜丘3-15</t>
  </si>
  <si>
    <t>311-641037F</t>
  </si>
  <si>
    <t>東久留米市八幡町3-4</t>
  </si>
  <si>
    <t>1/22古川</t>
  </si>
  <si>
    <t>311-641038F</t>
  </si>
  <si>
    <t>東久留米市前沢4-20</t>
  </si>
  <si>
    <t>411-619004A</t>
  </si>
  <si>
    <t>板橋区赤塚 7-22-8</t>
  </si>
  <si>
    <t>413-512653A</t>
  </si>
  <si>
    <t>戸田市美女木2-4</t>
  </si>
  <si>
    <t>311-516196X</t>
  </si>
  <si>
    <t>西東京市谷戸町3-13-11</t>
  </si>
  <si>
    <t>311-616014X</t>
  </si>
  <si>
    <t>西東京市西原町1-8</t>
  </si>
  <si>
    <t>311-616015X</t>
  </si>
  <si>
    <t>西東京市西原町2-6</t>
  </si>
  <si>
    <t>311-619007X</t>
  </si>
  <si>
    <t>西東京市西原町4-5-97</t>
  </si>
  <si>
    <t>311-519106X</t>
  </si>
  <si>
    <t>東久留米市幸町3-4-27</t>
  </si>
  <si>
    <t>311-519107X</t>
  </si>
  <si>
    <t>東久留米市柳窪3-2-18</t>
  </si>
  <si>
    <t>411-612008A</t>
  </si>
  <si>
    <t>板橋区新河岸 3-7-10</t>
  </si>
  <si>
    <t>需要（現道・河川区域）</t>
  </si>
  <si>
    <t>413-619021A</t>
  </si>
  <si>
    <t>南区大谷口1848-18</t>
  </si>
  <si>
    <t>413-519581J</t>
  </si>
  <si>
    <t>戸田市新曽南4-5-39</t>
  </si>
  <si>
    <t>需要（現道・県道）</t>
  </si>
  <si>
    <t>311-316430X</t>
  </si>
  <si>
    <t>東久留米市氷川台1-9</t>
  </si>
  <si>
    <t>352-506582M</t>
  </si>
  <si>
    <t>武蔵野市吉祥寺北町5-9-4</t>
  </si>
  <si>
    <t>422-525040</t>
  </si>
  <si>
    <t>三鷹市新町1-5</t>
  </si>
  <si>
    <t>413-549032K</t>
  </si>
  <si>
    <t>蕨市北町5-12-23</t>
  </si>
  <si>
    <t>事後組替(除却)</t>
  </si>
  <si>
    <t>311-042303X</t>
  </si>
  <si>
    <t>武蔵野市中町3-9</t>
  </si>
  <si>
    <t>352-506726S</t>
  </si>
  <si>
    <t>西東京市保谷6-13-11</t>
  </si>
  <si>
    <t>352-506733S</t>
  </si>
  <si>
    <t>西東京市保谷3-14-33</t>
  </si>
  <si>
    <t>422-518412</t>
  </si>
  <si>
    <t>杉並区阿佐ヶ谷南3-15</t>
  </si>
  <si>
    <t>352-506788S</t>
  </si>
  <si>
    <t>西東京市保谷町6-23-11</t>
  </si>
  <si>
    <t>311-616018X</t>
  </si>
  <si>
    <t>東久留米市柳窪1-10-35</t>
  </si>
  <si>
    <t>需要（現道＋計画道：都道）</t>
  </si>
  <si>
    <t>311-619008X</t>
  </si>
  <si>
    <t>武蔵野市関前3-41</t>
  </si>
  <si>
    <t>311-843349X</t>
  </si>
  <si>
    <t>世田谷区経堂1-30</t>
  </si>
  <si>
    <t>422-514869</t>
  </si>
  <si>
    <t>三鷹市北野2-5</t>
  </si>
  <si>
    <t>311-616020X</t>
  </si>
  <si>
    <t>東久留米市中央町1-2</t>
  </si>
  <si>
    <t>需要（計画道）</t>
  </si>
  <si>
    <t>542-512582</t>
  </si>
  <si>
    <t>蕨市中央5-17-8</t>
  </si>
  <si>
    <t>申請業務　供給管(国道)</t>
  </si>
  <si>
    <t>変更申請図（呑川河川区域）</t>
  </si>
  <si>
    <t>413-654012A</t>
  </si>
  <si>
    <t>南区太田窪2-7</t>
  </si>
  <si>
    <t>入取替（DG中）</t>
  </si>
  <si>
    <t>413-654002A</t>
  </si>
  <si>
    <t>蕨市塚越5-8</t>
  </si>
  <si>
    <t>413-654001A</t>
  </si>
  <si>
    <t>蕨市中央3-17</t>
  </si>
  <si>
    <t>413-654003H</t>
  </si>
  <si>
    <t>蕨市錦町3-3(区画整理地区)</t>
  </si>
  <si>
    <t>411-642645A</t>
  </si>
  <si>
    <t>板橋区赤塚新町3-8</t>
  </si>
  <si>
    <t>現：要
基：要</t>
  </si>
  <si>
    <t>中止？</t>
  </si>
  <si>
    <t>411-642646A</t>
  </si>
  <si>
    <t>板橋区赤塚新町2-1-7</t>
  </si>
  <si>
    <t>2/9古川</t>
  </si>
  <si>
    <t>411-642647A</t>
  </si>
  <si>
    <t>板橋区中台1-19-3</t>
  </si>
  <si>
    <t>2/12古川</t>
  </si>
  <si>
    <t>411-642648A</t>
  </si>
  <si>
    <t>板橋区若木2-18-18</t>
  </si>
  <si>
    <t>411-642649A</t>
  </si>
  <si>
    <t>板橋区中台1-14-1</t>
  </si>
  <si>
    <t>411-642650A</t>
  </si>
  <si>
    <t>板橋区板橋3-47</t>
  </si>
  <si>
    <t>411-642651A</t>
  </si>
  <si>
    <t>板橋区双業町28-5</t>
  </si>
  <si>
    <t>411-642652A</t>
  </si>
  <si>
    <t>板橋区熊野町32-2</t>
  </si>
  <si>
    <t>411-642653A</t>
  </si>
  <si>
    <t>板橋区仲宿29-16</t>
  </si>
  <si>
    <t>411-642654A</t>
  </si>
  <si>
    <t>板橋区大谷口1-19-7</t>
  </si>
  <si>
    <t>現：確認
基：要</t>
  </si>
  <si>
    <t>411-642655A</t>
  </si>
  <si>
    <t>板橋区東山町33-3</t>
  </si>
  <si>
    <t>411-642656A</t>
  </si>
  <si>
    <t>板橋区東新町1-32</t>
  </si>
  <si>
    <t>411-642658A</t>
  </si>
  <si>
    <t>板橋区東新町2-43-6</t>
  </si>
  <si>
    <t>その他（申請図）</t>
  </si>
  <si>
    <t>311-616022X</t>
  </si>
  <si>
    <t>西東京市下保谷5-10</t>
  </si>
  <si>
    <t>需要（現道＋造成）</t>
  </si>
  <si>
    <t>311-619010X</t>
  </si>
  <si>
    <t>東久留米市下里1-11</t>
  </si>
  <si>
    <t>需要（現道＋造成：都道）</t>
  </si>
  <si>
    <t>311-619013X</t>
  </si>
  <si>
    <t>清瀬市旭が丘4-798</t>
  </si>
  <si>
    <t>413-612012A</t>
  </si>
  <si>
    <t>戸田市川岸1-3-13</t>
  </si>
  <si>
    <t>需要（現道）
（荒川河川区域）</t>
  </si>
  <si>
    <t>武蔵野市吉祥寺東町1-9</t>
  </si>
  <si>
    <t>2/3古川</t>
  </si>
  <si>
    <t>422-517492</t>
  </si>
  <si>
    <t>杉並区桃井1-26</t>
  </si>
  <si>
    <t>413-516593A</t>
  </si>
  <si>
    <t>南区大谷口1195</t>
  </si>
  <si>
    <t>413-612013A</t>
  </si>
  <si>
    <t>戸田市美女木1-18</t>
  </si>
  <si>
    <t>変更申請図（国道）</t>
  </si>
  <si>
    <t>311-542002M</t>
  </si>
  <si>
    <t>西東京市保谷町4-11</t>
  </si>
  <si>
    <t>2/5古川</t>
  </si>
  <si>
    <t>312-504022X</t>
  </si>
  <si>
    <t>除却
(需要311-516189X一括工事)</t>
  </si>
  <si>
    <t>413-616014A</t>
  </si>
  <si>
    <t>南区大谷口1783</t>
  </si>
  <si>
    <t>需要（現道）
区画整理区域隣接</t>
  </si>
  <si>
    <t>411-671001A</t>
  </si>
  <si>
    <t>板橋区富士町1-8</t>
  </si>
  <si>
    <t>422-526332</t>
  </si>
  <si>
    <t>清瀬市元町2-16-4</t>
  </si>
  <si>
    <t>411-542567A</t>
  </si>
  <si>
    <t>新座市栗原1-10-11</t>
  </si>
  <si>
    <t>2/2古川</t>
  </si>
  <si>
    <t>311-616026X</t>
  </si>
  <si>
    <t>東久留米市八幡町3-11-27</t>
  </si>
  <si>
    <t>352-507320S</t>
  </si>
  <si>
    <t>311-143016I</t>
  </si>
  <si>
    <t>世田谷区野沢3-29</t>
  </si>
  <si>
    <t>311-143013I</t>
  </si>
  <si>
    <t>世田谷区駒沢2-12</t>
  </si>
  <si>
    <t>311-142148I</t>
  </si>
  <si>
    <t>世田谷区桜丘3-27</t>
  </si>
  <si>
    <t>変更（再作図）</t>
  </si>
  <si>
    <t>変更＋応力計算</t>
  </si>
  <si>
    <t>311-243051K</t>
  </si>
  <si>
    <t>武蔵野市西久保2-10</t>
  </si>
  <si>
    <t>311-243053K</t>
  </si>
  <si>
    <t>武蔵野市吉祥寺南町5-9</t>
  </si>
  <si>
    <t>542-512474</t>
  </si>
  <si>
    <t>戸田市下戸田2-13</t>
  </si>
  <si>
    <t>他受
（Y工区復元の先行作図）</t>
  </si>
  <si>
    <t>2/10古川</t>
  </si>
  <si>
    <t>311-616027X</t>
  </si>
  <si>
    <t>413-612020A</t>
  </si>
  <si>
    <t>南区別所1-9-3</t>
  </si>
  <si>
    <t>422-509359</t>
  </si>
  <si>
    <t>杉並区天沼2-20-3</t>
  </si>
  <si>
    <t>311-616032X</t>
  </si>
  <si>
    <t>清瀬市中清戸4-894</t>
  </si>
  <si>
    <t>413-619038A</t>
  </si>
  <si>
    <t>南区文蔵3-30-18</t>
  </si>
  <si>
    <t>南区文</t>
  </si>
  <si>
    <t>413-616016A</t>
  </si>
  <si>
    <t>南区太田窪4-4</t>
  </si>
  <si>
    <t>311-541027X</t>
  </si>
  <si>
    <t>東久留米市滝山2-1</t>
  </si>
  <si>
    <t>311-643441X</t>
  </si>
  <si>
    <t>世田谷区野毛3-1</t>
  </si>
  <si>
    <t>変更　（再作図）</t>
  </si>
  <si>
    <t>411-632607A</t>
  </si>
  <si>
    <t>板橋区成増2-5-8</t>
  </si>
  <si>
    <t>2/20古川</t>
  </si>
  <si>
    <t>411-632608A</t>
  </si>
  <si>
    <t>板橋区新河岸2-9-20</t>
  </si>
  <si>
    <t>411-632609A</t>
  </si>
  <si>
    <t>板橋区舟渡2-13</t>
  </si>
  <si>
    <t>411-632610A</t>
  </si>
  <si>
    <t>板橋区西台1-13-3</t>
  </si>
  <si>
    <t>413-519593A</t>
  </si>
  <si>
    <t>戸田市笹目4-34-2</t>
  </si>
  <si>
    <t>413-612023A</t>
  </si>
  <si>
    <t>蕨市錦町5-6-4</t>
  </si>
  <si>
    <t>需要（現道）
(区画整理地区)</t>
  </si>
  <si>
    <t>352-507566S</t>
  </si>
  <si>
    <t>西東京市中町2-5-19</t>
  </si>
  <si>
    <t>352-507366S</t>
  </si>
  <si>
    <t>西東京富士見町1-14-11</t>
  </si>
  <si>
    <t>352-507418S</t>
  </si>
  <si>
    <t>西東京富士見町1-14-1</t>
  </si>
  <si>
    <t>変更（残置）</t>
  </si>
  <si>
    <t>413-619043A</t>
  </si>
  <si>
    <t>蕨市錦町1-4-5</t>
  </si>
  <si>
    <t>311-640013M</t>
  </si>
  <si>
    <t>清瀬市中里3-889</t>
  </si>
  <si>
    <t>311-640014M</t>
  </si>
  <si>
    <t>東久留米市前沢5-13</t>
  </si>
  <si>
    <t>311-640015M</t>
  </si>
  <si>
    <t>東久留米市浅間町2-10-29</t>
  </si>
  <si>
    <t>311-640016M</t>
  </si>
  <si>
    <t>東久留米市浅間町3-11-5</t>
  </si>
  <si>
    <t>422-524361</t>
  </si>
  <si>
    <t>杉並区阿佐谷北3-33</t>
  </si>
  <si>
    <t>312-504025X</t>
  </si>
  <si>
    <t>西東京市下保谷3-7-5</t>
  </si>
  <si>
    <t>除却（申請図）</t>
  </si>
  <si>
    <t>311-586305X</t>
  </si>
  <si>
    <t>武蔵野市緑町1-1</t>
  </si>
  <si>
    <t>312-504023X</t>
  </si>
  <si>
    <t>武蔵野市御殿山1-6</t>
  </si>
  <si>
    <t>411-633031T</t>
  </si>
  <si>
    <t>板橋区前野町3-35-15</t>
  </si>
  <si>
    <t>その他　設計変更</t>
  </si>
  <si>
    <t>413-612024A</t>
  </si>
  <si>
    <t>南区内谷3-14-9</t>
  </si>
  <si>
    <t>311-616034X</t>
  </si>
  <si>
    <t>清瀬市中清戸2-633-5</t>
  </si>
  <si>
    <t>311-616035X</t>
  </si>
  <si>
    <t>清瀬市下清戸5-846-5</t>
  </si>
  <si>
    <t>311-043322X</t>
  </si>
  <si>
    <t>世田谷区玉川台1-4</t>
  </si>
  <si>
    <t>311-516204X</t>
  </si>
  <si>
    <t>311-619018X</t>
  </si>
  <si>
    <t>東久留米市小山1-15</t>
  </si>
  <si>
    <t>2/24古川</t>
  </si>
  <si>
    <t>413-612026A</t>
  </si>
  <si>
    <t>南区太田窪2604-33</t>
  </si>
  <si>
    <t>現：未
役埋：未</t>
  </si>
  <si>
    <t>申請業務　供給管（変更）</t>
  </si>
  <si>
    <t>352-507707S</t>
  </si>
  <si>
    <t>武蔵野市吉祥寺本町4-27-2</t>
  </si>
  <si>
    <t>352-507858M</t>
  </si>
  <si>
    <t>武蔵野市吉祥寺本町1-10-7</t>
  </si>
  <si>
    <t>411-612017A</t>
  </si>
  <si>
    <t>板橋区中台1-36-14</t>
  </si>
  <si>
    <t>352-507864S</t>
  </si>
  <si>
    <t>西東京市東伏見4-8-28</t>
  </si>
  <si>
    <t>2/26古川</t>
  </si>
  <si>
    <t>その他　図面変更</t>
  </si>
  <si>
    <t>411-612018A</t>
  </si>
  <si>
    <t>板橋区向原1-24</t>
  </si>
  <si>
    <t>板橋区徳丸3-29-8</t>
  </si>
  <si>
    <t>311-616037X</t>
  </si>
  <si>
    <t>東久留米市南沢3-12-6</t>
  </si>
  <si>
    <t>311-611013X</t>
  </si>
  <si>
    <t>西東京市柳沢2-7</t>
  </si>
  <si>
    <t>需要（現道）都道</t>
  </si>
  <si>
    <t>311-142241X</t>
  </si>
  <si>
    <t>武蔵野市桜堤1-3</t>
  </si>
  <si>
    <t>311-616043X</t>
  </si>
  <si>
    <t>清瀬市中清戸4-1009</t>
  </si>
  <si>
    <t>413-847</t>
  </si>
  <si>
    <t>戸田市新曽2036</t>
  </si>
  <si>
    <t>需要（現道）
(区画整理地区)(県河川区域)</t>
  </si>
  <si>
    <t>413-848</t>
  </si>
  <si>
    <t>南区四谷3-7-25</t>
  </si>
  <si>
    <t>411-642700A</t>
  </si>
  <si>
    <t>板橋区清水町53</t>
  </si>
  <si>
    <t>411-642701A</t>
  </si>
  <si>
    <t>板橋区蓮沼町44</t>
  </si>
  <si>
    <t>411-642702A</t>
  </si>
  <si>
    <t>板橋区前野町4-62</t>
  </si>
  <si>
    <t>411-642703A</t>
  </si>
  <si>
    <t>板橋区志村3-18</t>
  </si>
  <si>
    <t>411-642704A</t>
  </si>
  <si>
    <t>板橋区前野町4-3</t>
  </si>
  <si>
    <t>411-642705A</t>
  </si>
  <si>
    <t>板橋区上板橋1-17</t>
  </si>
  <si>
    <t>411-642706A</t>
  </si>
  <si>
    <t>板橋区志村1-22</t>
  </si>
  <si>
    <t>411-642707A</t>
  </si>
  <si>
    <t>板橋区大山西町54</t>
  </si>
  <si>
    <t>411-642708A</t>
  </si>
  <si>
    <t>板橋区大谷口北町82</t>
  </si>
  <si>
    <t>411-642709A</t>
  </si>
  <si>
    <t>板橋区大谷口1-13</t>
  </si>
  <si>
    <t>411-642710A</t>
  </si>
  <si>
    <t>板橋区幸町52</t>
  </si>
  <si>
    <t>411-642711A</t>
  </si>
  <si>
    <t>板橋区東新町2-1</t>
  </si>
  <si>
    <t>411-642712A</t>
  </si>
  <si>
    <t>板橋区東山町3</t>
  </si>
  <si>
    <t>411-642713A</t>
  </si>
  <si>
    <t>板橋区小茂根2-20</t>
  </si>
  <si>
    <t>411-642714A</t>
  </si>
  <si>
    <t>板橋区小茂根2-10</t>
  </si>
  <si>
    <t>411-642693A</t>
  </si>
  <si>
    <t>板橋区坂下1-34</t>
  </si>
  <si>
    <t>411-642694A</t>
  </si>
  <si>
    <t>板橋区坂下1-6</t>
  </si>
  <si>
    <t>411-642695A</t>
  </si>
  <si>
    <t>板橋区志村2-8</t>
  </si>
  <si>
    <t>411-642696A</t>
  </si>
  <si>
    <t>板橋区小豆沢4-5</t>
  </si>
  <si>
    <t>411-642697A</t>
  </si>
  <si>
    <t>板橋区小豆沢2-27</t>
  </si>
  <si>
    <t>411-642698A</t>
  </si>
  <si>
    <t>板橋区小豆沢2-9</t>
  </si>
  <si>
    <t>411-642699A</t>
  </si>
  <si>
    <t>板橋区若木1-23</t>
  </si>
  <si>
    <t>申請図（都道残置）</t>
  </si>
  <si>
    <t>311-611014X</t>
  </si>
  <si>
    <t>武蔵野市関前4-14</t>
  </si>
  <si>
    <t>311-616046X</t>
  </si>
  <si>
    <t>清瀬市旭が丘3-750</t>
  </si>
  <si>
    <t>352-507918S</t>
  </si>
  <si>
    <t>西東京市芝久保町4-15-59</t>
  </si>
  <si>
    <t>352-508027S</t>
  </si>
  <si>
    <t>西東京市下保谷4-15-3</t>
  </si>
  <si>
    <t>352-508028M</t>
  </si>
  <si>
    <t>西東京市下保谷4-15-31</t>
  </si>
  <si>
    <t>311-616047X</t>
  </si>
  <si>
    <t>清瀬市下清戸4-746</t>
  </si>
  <si>
    <t>311-619022X</t>
  </si>
  <si>
    <t>清瀬市下清戸2-584</t>
  </si>
  <si>
    <t>311-616048X</t>
  </si>
  <si>
    <t>清瀬市下清戸1-172</t>
  </si>
  <si>
    <t>311-640001F</t>
  </si>
  <si>
    <t>清瀬市中里3-882-13</t>
  </si>
  <si>
    <t>311-640003F</t>
  </si>
  <si>
    <t>東久留米市滝山4-12-15</t>
  </si>
  <si>
    <t>311-640004F</t>
  </si>
  <si>
    <t>東久留米市浅間町2-29-6</t>
  </si>
  <si>
    <t>311-640005F</t>
  </si>
  <si>
    <t>東久留米市下里4-1-15</t>
  </si>
  <si>
    <t>422-527892</t>
  </si>
  <si>
    <t>杉並区下高井戸3-40</t>
  </si>
  <si>
    <t>事業所</t>
  </si>
  <si>
    <t>吉田・有賀</t>
  </si>
  <si>
    <t>川崎市</t>
  </si>
  <si>
    <t>道調資料作成・修正作業</t>
  </si>
  <si>
    <t>神</t>
  </si>
  <si>
    <t>鈴木　照子</t>
  </si>
  <si>
    <t>供給管申請（ROADIS）</t>
  </si>
  <si>
    <t>供給管申請（手申請/GALILEOⅡ）</t>
  </si>
  <si>
    <t>漏洩修理他申請（ROADIS）</t>
  </si>
  <si>
    <t>513-119143X</t>
  </si>
  <si>
    <t>米山　直人</t>
  </si>
  <si>
    <t>高津区溝口2-14</t>
  </si>
  <si>
    <t>高津区</t>
  </si>
  <si>
    <t>湘</t>
  </si>
  <si>
    <t>513-435003K</t>
  </si>
  <si>
    <t>佐藤　竜</t>
  </si>
  <si>
    <t>高津区梶ヶ谷6-8</t>
  </si>
  <si>
    <t>供給改善A（中圧）</t>
  </si>
  <si>
    <t>513-435003Q</t>
  </si>
  <si>
    <t>水上　知輝</t>
  </si>
  <si>
    <t>麻生区上麻生6-29</t>
  </si>
  <si>
    <t>麻生区</t>
  </si>
  <si>
    <t>供給改善A</t>
  </si>
  <si>
    <t>513-481002T</t>
  </si>
  <si>
    <t>麻生区片平4-5</t>
  </si>
  <si>
    <t>他受（無償）（道路工事）</t>
  </si>
  <si>
    <t>512-553101J</t>
  </si>
  <si>
    <t>神奈川区三枚町698</t>
  </si>
  <si>
    <t>ＤＧ入取替（大規模一括件名）</t>
  </si>
  <si>
    <t>513-311002A</t>
  </si>
  <si>
    <t>中原区小杉町1</t>
  </si>
  <si>
    <t>工区分割</t>
  </si>
  <si>
    <t>513-419024X</t>
  </si>
  <si>
    <t>宮前区平4-17</t>
  </si>
  <si>
    <t>宮前区</t>
  </si>
  <si>
    <t>513-553113J</t>
  </si>
  <si>
    <t>宮前区南野川3-12</t>
  </si>
  <si>
    <t>513-553118J</t>
  </si>
  <si>
    <t>中原区井田2-33</t>
  </si>
  <si>
    <t>512-553124J</t>
  </si>
  <si>
    <t>青柳　亨</t>
  </si>
  <si>
    <t>鶴見区鶴見中央1-22</t>
  </si>
  <si>
    <t>鶴見区</t>
  </si>
  <si>
    <t>512-553122J</t>
  </si>
  <si>
    <t>鶴見区矢向1-13</t>
  </si>
  <si>
    <t>24.1</t>
  </si>
  <si>
    <t>513-653111J</t>
  </si>
  <si>
    <t>川崎区小田4-27</t>
  </si>
  <si>
    <t>川崎区</t>
  </si>
  <si>
    <t>513-653103J</t>
  </si>
  <si>
    <t>高津区梶ヶ谷2-12</t>
  </si>
  <si>
    <t>本社</t>
  </si>
  <si>
    <t>513-653108J</t>
  </si>
  <si>
    <t>中原区今井仲町11</t>
  </si>
  <si>
    <t>513-653109J</t>
  </si>
  <si>
    <t>川崎区伊勢町6</t>
  </si>
  <si>
    <t>40041141</t>
  </si>
  <si>
    <t>512-553131J</t>
  </si>
  <si>
    <t>神奈川区松見町3-532</t>
  </si>
  <si>
    <t>40041684</t>
  </si>
  <si>
    <t>512-553136J</t>
  </si>
  <si>
    <t>神奈川区西寺尾2-24</t>
  </si>
  <si>
    <t>40041705</t>
  </si>
  <si>
    <t>512-553145J</t>
  </si>
  <si>
    <t>青葉区美しが丘1-19</t>
  </si>
  <si>
    <t>青葉区</t>
  </si>
  <si>
    <t>40041900</t>
  </si>
  <si>
    <t>512-653113J</t>
  </si>
  <si>
    <t>神奈川区旭ヶ丘23</t>
  </si>
  <si>
    <t>40042110</t>
  </si>
  <si>
    <t>512-653115J</t>
  </si>
  <si>
    <t>山田　智史</t>
  </si>
  <si>
    <t>神奈川区神奈川本町7</t>
  </si>
  <si>
    <t>50011434</t>
  </si>
  <si>
    <t>512-653116J</t>
  </si>
  <si>
    <t>神奈川区六角橋6-24</t>
  </si>
  <si>
    <t>40042126</t>
  </si>
  <si>
    <t>512-653120J</t>
  </si>
  <si>
    <t>青葉区桜台26</t>
  </si>
  <si>
    <t>40042161</t>
  </si>
  <si>
    <t>512-653121J</t>
  </si>
  <si>
    <t>青葉区桜台38</t>
  </si>
  <si>
    <t>40042277</t>
  </si>
  <si>
    <t>512-653122J</t>
  </si>
  <si>
    <t>青葉区榎が丘7</t>
  </si>
  <si>
    <t>40042283</t>
  </si>
  <si>
    <t>512-653123J</t>
  </si>
  <si>
    <t>青葉区市ヶ尾町1169</t>
  </si>
  <si>
    <t>40042315</t>
  </si>
  <si>
    <t>513-553125F</t>
  </si>
  <si>
    <t>幸区東古市場121</t>
  </si>
  <si>
    <t>幸区東</t>
  </si>
  <si>
    <t>40042450</t>
  </si>
  <si>
    <t>513-553140P</t>
  </si>
  <si>
    <t>川崎区駅前本町4-2</t>
  </si>
  <si>
    <t>ＤＧ入取替</t>
  </si>
  <si>
    <t>40044019</t>
  </si>
  <si>
    <t>513-553144P</t>
  </si>
  <si>
    <t>中原区新丸子町922</t>
  </si>
  <si>
    <t>40044587</t>
  </si>
  <si>
    <t>513-653107J</t>
  </si>
  <si>
    <t>中原区今井仲町12</t>
  </si>
  <si>
    <t>40044610</t>
  </si>
  <si>
    <t>512-542153J</t>
  </si>
  <si>
    <t>鶴見区上末吉1-21</t>
  </si>
  <si>
    <t>申請書作成</t>
  </si>
  <si>
    <t>40051389</t>
  </si>
  <si>
    <t>512-544101Y</t>
  </si>
  <si>
    <t>鶴見区弁天町2</t>
  </si>
  <si>
    <t>バルブ取替</t>
  </si>
  <si>
    <t>40058400</t>
  </si>
  <si>
    <t>513-544407Y</t>
  </si>
  <si>
    <t>多摩区枡形2-3</t>
  </si>
  <si>
    <t>多摩区</t>
  </si>
  <si>
    <t>ガバナ取替</t>
  </si>
  <si>
    <t>40058405</t>
  </si>
  <si>
    <t>513-532103X</t>
  </si>
  <si>
    <t>髙橋　篤史</t>
  </si>
  <si>
    <t>高津区下作延5-9</t>
  </si>
  <si>
    <t>供給改善（A)</t>
  </si>
  <si>
    <t>40060840</t>
  </si>
  <si>
    <t>512-541002A</t>
  </si>
  <si>
    <t>安藤　俊輔</t>
  </si>
  <si>
    <t>青葉区新石川2-13</t>
  </si>
  <si>
    <t>中圧入取替（MA化）</t>
  </si>
  <si>
    <t>40062724</t>
  </si>
  <si>
    <t>512-541002B</t>
  </si>
  <si>
    <t>青葉区美しが丘2-7</t>
  </si>
  <si>
    <t>中圧除却（MA化）</t>
  </si>
  <si>
    <t>40062735</t>
  </si>
  <si>
    <t>512-541002J</t>
  </si>
  <si>
    <t>宮前区有馬6-6</t>
  </si>
  <si>
    <t>40062750</t>
  </si>
  <si>
    <t>512-541002E</t>
  </si>
  <si>
    <t>宮前区鷺沼1-24</t>
  </si>
  <si>
    <t>40062762</t>
  </si>
  <si>
    <t>512-541002F</t>
  </si>
  <si>
    <t>宮前区有馬5-2</t>
  </si>
  <si>
    <t>40062766</t>
  </si>
  <si>
    <t>512-541002G</t>
  </si>
  <si>
    <t>宮前区有馬8-22</t>
  </si>
  <si>
    <t>40062770</t>
  </si>
  <si>
    <t>512-471038X</t>
  </si>
  <si>
    <t>港北区篠原東1-11</t>
  </si>
  <si>
    <t>港北区</t>
  </si>
  <si>
    <t>他受（有償）水道</t>
  </si>
  <si>
    <t>40062669</t>
  </si>
  <si>
    <t>513-653112J</t>
  </si>
  <si>
    <t>中原区小杉陣屋町1-15</t>
  </si>
  <si>
    <t>入取替(ガバナ出管対策)</t>
  </si>
  <si>
    <t>40063105</t>
  </si>
  <si>
    <t>512-653148P</t>
  </si>
  <si>
    <t>鶴見区北寺尾6-1</t>
  </si>
  <si>
    <t>40063310</t>
  </si>
  <si>
    <t>513-653113P</t>
  </si>
  <si>
    <t>宮前区宮前平3-10</t>
  </si>
  <si>
    <t>40063376</t>
  </si>
  <si>
    <t>513-653114P</t>
  </si>
  <si>
    <t>宮前区土橋1-9</t>
  </si>
  <si>
    <t>40063379</t>
  </si>
  <si>
    <t>512-653145J</t>
  </si>
  <si>
    <t>青葉区大場町285</t>
  </si>
  <si>
    <t>40063639</t>
  </si>
  <si>
    <t>512-653146J</t>
  </si>
  <si>
    <t>青葉区市ヶ尾町1171</t>
  </si>
  <si>
    <t>40063646</t>
  </si>
  <si>
    <t>513-505004X</t>
  </si>
  <si>
    <t>川崎区富士見2-5</t>
  </si>
  <si>
    <t>供給管新設工事（社内他受）</t>
  </si>
  <si>
    <t>40064723</t>
  </si>
  <si>
    <t>513-505005X</t>
  </si>
  <si>
    <t>川崎区夜光1-2</t>
  </si>
  <si>
    <t>40065242</t>
  </si>
  <si>
    <t>513-543101X</t>
  </si>
  <si>
    <t>高津区溝口2-28</t>
  </si>
  <si>
    <t>40065665</t>
  </si>
  <si>
    <t>515-512003X</t>
  </si>
  <si>
    <t>海老名市河原口1-3</t>
  </si>
  <si>
    <t>海老名</t>
  </si>
  <si>
    <t>海老名市河原口１丁目計画</t>
  </si>
  <si>
    <t>40066073</t>
  </si>
  <si>
    <t>513-511005X</t>
  </si>
  <si>
    <t>麻生区上麻生6-11</t>
  </si>
  <si>
    <t>40065878</t>
  </si>
  <si>
    <t>515-471041X</t>
  </si>
  <si>
    <t>萬條　秀馬</t>
  </si>
  <si>
    <t>海老名市中新田213</t>
  </si>
  <si>
    <t>他受有償(中圧)</t>
  </si>
  <si>
    <t>40065848</t>
  </si>
  <si>
    <t>515-510001X</t>
  </si>
  <si>
    <t>海老名市社家5-10</t>
  </si>
  <si>
    <t>海老名市立社家小学校屋内運動場大規模改修</t>
  </si>
  <si>
    <t>40067568</t>
  </si>
  <si>
    <t>中原区宮内2-9</t>
  </si>
  <si>
    <t>中原区宮内3-9</t>
  </si>
  <si>
    <t>中原区井田杉山町14</t>
  </si>
  <si>
    <t>40066638</t>
  </si>
  <si>
    <t>513-653115J</t>
  </si>
  <si>
    <t>川崎区京町1-15</t>
  </si>
  <si>
    <t>40066623</t>
  </si>
  <si>
    <t>513-653116J</t>
  </si>
  <si>
    <t>川崎区京町2-5</t>
  </si>
  <si>
    <t>40066626</t>
  </si>
  <si>
    <t>513-543102X</t>
  </si>
  <si>
    <t>星　善輝</t>
  </si>
  <si>
    <t>幸区南幸町3-3</t>
  </si>
  <si>
    <t>幸区南</t>
  </si>
  <si>
    <t>ジュート入取替</t>
  </si>
  <si>
    <t>40066850</t>
  </si>
  <si>
    <t>512-544001X</t>
  </si>
  <si>
    <t>鶴見区安善町1-1</t>
  </si>
  <si>
    <t>外電取替</t>
  </si>
  <si>
    <t>512-642501X</t>
  </si>
  <si>
    <t>神奈川区台町3-2</t>
  </si>
  <si>
    <t>40067394</t>
  </si>
  <si>
    <t>513-553147P</t>
  </si>
  <si>
    <t>幸区古市場1752</t>
  </si>
  <si>
    <t>幸区古</t>
  </si>
  <si>
    <t>40067517</t>
  </si>
  <si>
    <t>513-553151P</t>
  </si>
  <si>
    <t>中原区井田2-17</t>
  </si>
  <si>
    <t>40067529</t>
  </si>
  <si>
    <t>513-653123J</t>
  </si>
  <si>
    <t>齋藤　航汰</t>
  </si>
  <si>
    <t>高津区梶ヶ谷4-8</t>
  </si>
  <si>
    <t>512-419105X</t>
  </si>
  <si>
    <t>都筑区東山田270</t>
  </si>
  <si>
    <t>都筑区</t>
  </si>
  <si>
    <t>40067560</t>
  </si>
  <si>
    <t>513-553149P</t>
  </si>
  <si>
    <t>麻生区細山2-10</t>
  </si>
  <si>
    <t>40068160</t>
  </si>
  <si>
    <t>513-653122J</t>
  </si>
  <si>
    <t>宮前区宮前平3-11</t>
  </si>
  <si>
    <t>40068176</t>
  </si>
  <si>
    <t>513-553150P</t>
  </si>
  <si>
    <t>中原区井田2-23</t>
  </si>
  <si>
    <t>40068242</t>
  </si>
  <si>
    <t>512-044103X</t>
  </si>
  <si>
    <t>港北区菊名1-17</t>
  </si>
  <si>
    <t>40068738</t>
  </si>
  <si>
    <t>513-514107X</t>
  </si>
  <si>
    <t>宮前区初山2-6</t>
  </si>
  <si>
    <t>40069768</t>
  </si>
  <si>
    <t>512-514220X</t>
  </si>
  <si>
    <t>港北区新吉田東5-45</t>
  </si>
  <si>
    <t>40069720</t>
  </si>
  <si>
    <t>512-514222X</t>
  </si>
  <si>
    <t>落合　晃平</t>
  </si>
  <si>
    <t>鶴見区駒岡4-41</t>
  </si>
  <si>
    <t>40070885</t>
  </si>
  <si>
    <t>513-342114X</t>
  </si>
  <si>
    <t>宮前区平5-10</t>
  </si>
  <si>
    <t>40070009</t>
  </si>
  <si>
    <t>513-516002X</t>
  </si>
  <si>
    <t>川崎区南渡田町13</t>
  </si>
  <si>
    <t>513-653121F</t>
  </si>
  <si>
    <t>宮前区宮崎5-5</t>
  </si>
  <si>
    <t>40068170</t>
  </si>
  <si>
    <t>513-653120F</t>
  </si>
  <si>
    <t>宮前区土橋3-7</t>
  </si>
  <si>
    <t>40068166</t>
  </si>
  <si>
    <t>512-505001X</t>
  </si>
  <si>
    <t>鶴見区大黒町18</t>
  </si>
  <si>
    <t>中圧供給管新設（社内他受）</t>
  </si>
  <si>
    <t>40071822</t>
  </si>
  <si>
    <t>別ルート</t>
  </si>
  <si>
    <t>40072040</t>
  </si>
  <si>
    <t>513-514124X</t>
  </si>
  <si>
    <t>川崎区大師河原2-4</t>
  </si>
  <si>
    <t>40073837</t>
  </si>
  <si>
    <t>513-514123X</t>
  </si>
  <si>
    <t>宮前区菅生4-5</t>
  </si>
  <si>
    <t>40073539</t>
  </si>
  <si>
    <t>513-553153P</t>
  </si>
  <si>
    <t>高津区二子4-12</t>
  </si>
  <si>
    <t>40074015</t>
  </si>
  <si>
    <t>513-553154P</t>
  </si>
  <si>
    <t>中原区井田3-32</t>
  </si>
  <si>
    <t>40074017</t>
  </si>
  <si>
    <t>513-553156P</t>
  </si>
  <si>
    <t>中原区木月3-47</t>
  </si>
  <si>
    <t>40074021</t>
  </si>
  <si>
    <t>513-553131P</t>
  </si>
  <si>
    <t>川崎区浜町3-3</t>
  </si>
  <si>
    <t>40074024</t>
  </si>
  <si>
    <t>513-553157P</t>
  </si>
  <si>
    <t>高津区下作延1-7</t>
  </si>
  <si>
    <t>40074026</t>
  </si>
  <si>
    <t>513-653127J</t>
  </si>
  <si>
    <t>川崎区渡田3-16</t>
  </si>
  <si>
    <t>40074032</t>
  </si>
  <si>
    <t>513-042215X</t>
  </si>
  <si>
    <t>幸区南幸町3-125</t>
  </si>
  <si>
    <t>40073855</t>
  </si>
  <si>
    <t>512-553201P</t>
  </si>
  <si>
    <t>青葉区しらとり台38</t>
  </si>
  <si>
    <t>40074217</t>
  </si>
  <si>
    <t>515-519270X</t>
  </si>
  <si>
    <t>海老名市大谷北3-4</t>
  </si>
  <si>
    <t>海老名市大谷北３－４地区</t>
  </si>
  <si>
    <t>40074583</t>
  </si>
  <si>
    <t>512-342183P</t>
  </si>
  <si>
    <t>港北区綱島西4-8</t>
  </si>
  <si>
    <t>40074275</t>
  </si>
  <si>
    <t>512-653153J</t>
  </si>
  <si>
    <t>港北区日吉本町1-13</t>
  </si>
  <si>
    <t>512-553203P</t>
  </si>
  <si>
    <t>鶴見区下末吉1-9</t>
  </si>
  <si>
    <t>512-553204P</t>
  </si>
  <si>
    <t>鶴見区豊岡町22</t>
  </si>
  <si>
    <t>40074478</t>
  </si>
  <si>
    <t>512-653156J</t>
  </si>
  <si>
    <t>鶴見区北寺尾6-14</t>
  </si>
  <si>
    <t>40074486</t>
  </si>
  <si>
    <t>513-519037X</t>
  </si>
  <si>
    <t>多摩区長尾7-6</t>
  </si>
  <si>
    <t>40075361</t>
  </si>
  <si>
    <t>512-553211P</t>
  </si>
  <si>
    <t>神奈川区六角橋1-1</t>
  </si>
  <si>
    <t>40074746</t>
  </si>
  <si>
    <t>512-553210P</t>
  </si>
  <si>
    <t>神奈川区鶴屋町2-11</t>
  </si>
  <si>
    <t>512-553209P</t>
  </si>
  <si>
    <t>神奈川区青木町6</t>
  </si>
  <si>
    <t>40074737</t>
  </si>
  <si>
    <t>512-553208P</t>
  </si>
  <si>
    <t>神奈川区泉町2-7</t>
  </si>
  <si>
    <t>40074734</t>
  </si>
  <si>
    <t>512-553207P</t>
  </si>
  <si>
    <t>神奈川区三枚町555</t>
  </si>
  <si>
    <t>512-553206P</t>
  </si>
  <si>
    <t>神奈川区三枚町160</t>
  </si>
  <si>
    <t>40074725</t>
  </si>
  <si>
    <t>512-553205P</t>
  </si>
  <si>
    <t>神奈川区松見町3-554</t>
  </si>
  <si>
    <t>40074719</t>
  </si>
  <si>
    <t>513-653124J</t>
  </si>
  <si>
    <t>麻生区東百合丘4-46</t>
  </si>
  <si>
    <t>40075000</t>
  </si>
  <si>
    <t>513-653125J</t>
  </si>
  <si>
    <t>宮前区宮崎5-1</t>
  </si>
  <si>
    <t>40075002</t>
  </si>
  <si>
    <t>513-653126J</t>
  </si>
  <si>
    <t>宮前区宮前平3-13</t>
  </si>
  <si>
    <t>512-519065X</t>
  </si>
  <si>
    <t>青葉区上谷本町81</t>
  </si>
  <si>
    <t>40075464</t>
  </si>
  <si>
    <t>513-514162X</t>
  </si>
  <si>
    <t>中原区井田3-33</t>
  </si>
  <si>
    <t>40075570</t>
  </si>
  <si>
    <t>512-653154F</t>
  </si>
  <si>
    <t>港北区新吉田東6-32</t>
  </si>
  <si>
    <t>40074233</t>
  </si>
  <si>
    <t>512-553213P</t>
  </si>
  <si>
    <t>鶴見区朝日町1-20</t>
  </si>
  <si>
    <t>40075371</t>
  </si>
  <si>
    <t>ＮＡ道路復旧</t>
  </si>
  <si>
    <t>40075398</t>
  </si>
  <si>
    <t>513-511016X</t>
  </si>
  <si>
    <t>幸区南加瀬1-17</t>
  </si>
  <si>
    <t>40075736</t>
  </si>
  <si>
    <t>512-553214P</t>
  </si>
  <si>
    <t>鶴見区諏訪坂8</t>
  </si>
  <si>
    <t>512-553224P</t>
  </si>
  <si>
    <t>青葉区市ヶ尾町1154</t>
  </si>
  <si>
    <t>40075762</t>
  </si>
  <si>
    <t>512-653167J</t>
  </si>
  <si>
    <t>神奈川区六角橋1-9</t>
  </si>
  <si>
    <t>512-653170J</t>
  </si>
  <si>
    <t>神奈川区東神奈川2-9</t>
  </si>
  <si>
    <t>512-553225W</t>
  </si>
  <si>
    <t>青葉区さつきが丘4-17</t>
  </si>
  <si>
    <t>512-653171J</t>
  </si>
  <si>
    <t>神奈川区東神奈川1-12</t>
  </si>
  <si>
    <t>50000082</t>
  </si>
  <si>
    <t>512-653172J</t>
  </si>
  <si>
    <t>神奈川区反町4-33</t>
  </si>
  <si>
    <t>512-843102Y</t>
  </si>
  <si>
    <t>鶴見区生麦4-25</t>
  </si>
  <si>
    <t>50000258</t>
  </si>
  <si>
    <t>512-653173J</t>
  </si>
  <si>
    <t>神奈川区大口通69</t>
  </si>
  <si>
    <t>512-653176J</t>
  </si>
  <si>
    <t>青葉区千草台10</t>
  </si>
  <si>
    <t>512-553215W</t>
  </si>
  <si>
    <t>青葉区さつきが丘3</t>
  </si>
  <si>
    <t>512-653169F</t>
  </si>
  <si>
    <t>神奈川区鳥越10</t>
  </si>
  <si>
    <t>40075813</t>
  </si>
  <si>
    <t>512-653174F</t>
  </si>
  <si>
    <t>青葉区しらとり台22</t>
  </si>
  <si>
    <t>40075816</t>
  </si>
  <si>
    <t>512-653175F</t>
  </si>
  <si>
    <t>青葉区千草台2</t>
  </si>
  <si>
    <t>512-511027X</t>
  </si>
  <si>
    <t>鶴見区下末吉2-25</t>
  </si>
  <si>
    <t>50000697</t>
  </si>
  <si>
    <t>512-543102W</t>
  </si>
  <si>
    <t>神奈川区片倉5-17</t>
  </si>
  <si>
    <t>50000666</t>
  </si>
  <si>
    <t>513-511019X</t>
  </si>
  <si>
    <t>幸区小倉2-26</t>
  </si>
  <si>
    <t>幸区小</t>
  </si>
  <si>
    <t>50000710</t>
  </si>
  <si>
    <t>512-511033X</t>
  </si>
  <si>
    <t>神奈川区入江1-19</t>
  </si>
  <si>
    <t>50000889</t>
  </si>
  <si>
    <t>512-512035X</t>
  </si>
  <si>
    <t>青葉区柿の木台18</t>
  </si>
  <si>
    <t>50000897</t>
  </si>
  <si>
    <t>513-553105J</t>
  </si>
  <si>
    <t>幸区戸手本町2-403</t>
  </si>
  <si>
    <t>幸区戸</t>
  </si>
  <si>
    <t>40074707</t>
  </si>
  <si>
    <t>513-553148P</t>
  </si>
  <si>
    <t>幸区紺屋町83</t>
  </si>
  <si>
    <t>幸区紺</t>
  </si>
  <si>
    <t>申請</t>
  </si>
  <si>
    <t>50001319</t>
  </si>
  <si>
    <t>512-514251X</t>
  </si>
  <si>
    <t>青葉区美しが丘西2-7</t>
  </si>
  <si>
    <t>50001410</t>
  </si>
  <si>
    <t>515-514180X</t>
  </si>
  <si>
    <t>海老名市国分南2-22</t>
  </si>
  <si>
    <t>海老名市国分南２丁目造成工事</t>
  </si>
  <si>
    <t>50001906</t>
  </si>
  <si>
    <t>512-514250X</t>
  </si>
  <si>
    <t>港北区高田町2549</t>
  </si>
  <si>
    <t>50002395</t>
  </si>
  <si>
    <t>513-519044X</t>
  </si>
  <si>
    <t>川崎区鋼管通4-16</t>
  </si>
  <si>
    <t>50002400</t>
  </si>
  <si>
    <t>515-519330X</t>
  </si>
  <si>
    <t>海老名市国分北2-10</t>
  </si>
  <si>
    <t>海老名市国分北２－１０地区</t>
  </si>
  <si>
    <t>50003088</t>
  </si>
  <si>
    <t>512-514258X</t>
  </si>
  <si>
    <t>港北区菊名7-15</t>
  </si>
  <si>
    <t>50002633</t>
  </si>
  <si>
    <t>513-511020X</t>
  </si>
  <si>
    <t>中原区上丸子八幡町581</t>
  </si>
  <si>
    <t>50002693</t>
  </si>
  <si>
    <t>513-514167X</t>
  </si>
  <si>
    <t>高津区末長1-50</t>
  </si>
  <si>
    <t>50002925</t>
  </si>
  <si>
    <t>513-511022X</t>
  </si>
  <si>
    <t>高津区溝口1-24</t>
  </si>
  <si>
    <t>50002873</t>
  </si>
  <si>
    <t>513-514168X</t>
  </si>
  <si>
    <t>宮前区野川台1-18</t>
  </si>
  <si>
    <t>50003621</t>
  </si>
  <si>
    <t>513-519048X</t>
  </si>
  <si>
    <t>宮前区平5-6</t>
  </si>
  <si>
    <t>50003341</t>
  </si>
  <si>
    <t>513-519046X</t>
  </si>
  <si>
    <t>宮前区平1-4</t>
  </si>
  <si>
    <t>50003638</t>
  </si>
  <si>
    <t>513-512019X</t>
  </si>
  <si>
    <t>宮前区西野川2-17</t>
  </si>
  <si>
    <t>50003633</t>
  </si>
  <si>
    <t>513-511023X</t>
  </si>
  <si>
    <t>多摩区菅北浦3-1</t>
  </si>
  <si>
    <t>512-511036X</t>
  </si>
  <si>
    <t>青葉区柿の木台17</t>
  </si>
  <si>
    <t>50003410</t>
  </si>
  <si>
    <t>513-519047X</t>
  </si>
  <si>
    <t>宮前区神木本町1-4</t>
  </si>
  <si>
    <t>50003945</t>
  </si>
  <si>
    <t>515-519350X</t>
  </si>
  <si>
    <t>海老名市河原口2-16</t>
  </si>
  <si>
    <t>海老名市河原口２－１６地区</t>
  </si>
  <si>
    <t>50006631</t>
  </si>
  <si>
    <t>512-512037X</t>
  </si>
  <si>
    <t>鶴見区獅子ヶ谷2-5</t>
  </si>
  <si>
    <t>50003876</t>
  </si>
  <si>
    <t>512-843126X</t>
  </si>
  <si>
    <t>港北区日吉4-10</t>
  </si>
  <si>
    <t>求積図作成</t>
  </si>
  <si>
    <t>50003618</t>
  </si>
  <si>
    <t>515-419015X</t>
  </si>
  <si>
    <t>海老名市大谷南3-25</t>
  </si>
  <si>
    <t>50004153</t>
  </si>
  <si>
    <t>513-519049X</t>
  </si>
  <si>
    <t>宮前区西野川3-37</t>
  </si>
  <si>
    <t>50004171</t>
  </si>
  <si>
    <t>513-519051X</t>
  </si>
  <si>
    <t>高津区坂戸3-20</t>
  </si>
  <si>
    <t>50005090</t>
  </si>
  <si>
    <t>513-519054X</t>
  </si>
  <si>
    <t>宮前区平2-19</t>
  </si>
  <si>
    <t>50004694</t>
  </si>
  <si>
    <t>513-519053X</t>
  </si>
  <si>
    <t>宮前区平1-7</t>
  </si>
  <si>
    <t>50004682</t>
  </si>
  <si>
    <t>513-519052X</t>
  </si>
  <si>
    <t>宮前区平6-2</t>
  </si>
  <si>
    <t>50004664</t>
  </si>
  <si>
    <t>515-542142X</t>
  </si>
  <si>
    <t>海老名市めぐみ町7-1</t>
  </si>
  <si>
    <t>50003708</t>
  </si>
  <si>
    <t>512-471036A</t>
  </si>
  <si>
    <t>鶴見区諏訪坂21</t>
  </si>
  <si>
    <t>他受（有）下水</t>
  </si>
  <si>
    <t>50004297</t>
  </si>
  <si>
    <t>512-514263X</t>
  </si>
  <si>
    <t>鶴見区上の宮2-11</t>
  </si>
  <si>
    <t>50004640</t>
  </si>
  <si>
    <t>515-519364X</t>
  </si>
  <si>
    <t>海老名市国分北1-16</t>
  </si>
  <si>
    <t>海老名市国分北１－１６地区</t>
  </si>
  <si>
    <t>50004903</t>
  </si>
  <si>
    <t>513-519055X</t>
  </si>
  <si>
    <t>幸区柳町39</t>
  </si>
  <si>
    <t>幸区柳</t>
  </si>
  <si>
    <t>50005243</t>
  </si>
  <si>
    <t>513-511025X</t>
  </si>
  <si>
    <t>多摩区登戸1230</t>
  </si>
  <si>
    <t>50005093</t>
  </si>
  <si>
    <t>513-519056X</t>
  </si>
  <si>
    <t>宮前区東有馬3-20</t>
  </si>
  <si>
    <t>50005097</t>
  </si>
  <si>
    <t>513-514170X</t>
  </si>
  <si>
    <t>麻生区高石2-10</t>
  </si>
  <si>
    <t>50005108</t>
  </si>
  <si>
    <t>512-519090X</t>
  </si>
  <si>
    <t>港北区綱島台10</t>
  </si>
  <si>
    <t>50005071</t>
  </si>
  <si>
    <t>513-581017X</t>
  </si>
  <si>
    <t>宮前区平6-8</t>
  </si>
  <si>
    <t>他受無償</t>
  </si>
  <si>
    <t>50004821</t>
  </si>
  <si>
    <t>512-519092X</t>
  </si>
  <si>
    <t>港北区新吉田東8-1</t>
  </si>
  <si>
    <t>50005082</t>
  </si>
  <si>
    <t>512-Z50024X</t>
  </si>
  <si>
    <t>神奈川区神奈川1</t>
  </si>
  <si>
    <t>50005021</t>
  </si>
  <si>
    <t>513-519058X</t>
  </si>
  <si>
    <t>宮前区南野川3-17</t>
  </si>
  <si>
    <t>50005238</t>
  </si>
  <si>
    <t>512-514265X</t>
  </si>
  <si>
    <t>青葉区あざみ野3-22</t>
  </si>
  <si>
    <t>50005326</t>
  </si>
  <si>
    <t>512-519091X</t>
  </si>
  <si>
    <t>都筑区池辺町3529</t>
  </si>
  <si>
    <t>50005313</t>
  </si>
  <si>
    <t>513-519057X</t>
  </si>
  <si>
    <t>宮前区犬蔵2-2</t>
  </si>
  <si>
    <t>50005573</t>
  </si>
  <si>
    <t>512-419043A</t>
  </si>
  <si>
    <t>都筑区池辺町2855</t>
  </si>
  <si>
    <t>50005070</t>
  </si>
  <si>
    <t>512-Z50025X</t>
  </si>
  <si>
    <t>50005029</t>
  </si>
  <si>
    <t>512-514268X</t>
  </si>
  <si>
    <t>港北区高田西1-16</t>
  </si>
  <si>
    <t>50005776</t>
  </si>
  <si>
    <t>512-514269X</t>
  </si>
  <si>
    <t>港北区仲手原1-7</t>
  </si>
  <si>
    <t>50006264</t>
  </si>
  <si>
    <t>515-512058X</t>
  </si>
  <si>
    <t>海老名市社家3-13</t>
  </si>
  <si>
    <t>社家３丁目ｐｊ</t>
  </si>
  <si>
    <t>50005558</t>
  </si>
  <si>
    <t>青葉区さつきが丘3-33</t>
  </si>
  <si>
    <t>50005871</t>
  </si>
  <si>
    <t>515-511022X</t>
  </si>
  <si>
    <t>海老名市河原口1342</t>
  </si>
  <si>
    <t>海老名市河原口計画Ｂ－１北計画新築工事</t>
  </si>
  <si>
    <t>50006235</t>
  </si>
  <si>
    <t>512-514271X</t>
  </si>
  <si>
    <t>港北区下田町6-26</t>
  </si>
  <si>
    <t>50006268</t>
  </si>
  <si>
    <t>512-Z50026X</t>
  </si>
  <si>
    <t>港北区菊名6-21</t>
  </si>
  <si>
    <t>50005809</t>
  </si>
  <si>
    <t>513-442207X</t>
  </si>
  <si>
    <t>中原区中丸子270</t>
  </si>
  <si>
    <t>50000396</t>
  </si>
  <si>
    <t>512-512040X</t>
  </si>
  <si>
    <t>港北区師岡町902</t>
  </si>
  <si>
    <t>50006420</t>
  </si>
  <si>
    <t>512-519094X</t>
  </si>
  <si>
    <t>鶴見区駒岡2-6</t>
  </si>
  <si>
    <t>50006529</t>
  </si>
  <si>
    <t>海老名市大谷北3-4-1</t>
  </si>
  <si>
    <t>50006525</t>
  </si>
  <si>
    <t>513-514172X</t>
  </si>
  <si>
    <t>宮前区平4-21</t>
  </si>
  <si>
    <t>50006710</t>
  </si>
  <si>
    <t>513-514171X</t>
  </si>
  <si>
    <t>幸区戸手4-5</t>
  </si>
  <si>
    <t>50006803</t>
  </si>
  <si>
    <t>511-402659N</t>
  </si>
  <si>
    <t>鶴見区諏訪坂20</t>
  </si>
  <si>
    <t>50006935</t>
  </si>
  <si>
    <t>513-519059X</t>
  </si>
  <si>
    <t>宮前区宮崎5-12</t>
  </si>
  <si>
    <t>50007459</t>
  </si>
  <si>
    <t>512-514272X</t>
  </si>
  <si>
    <t>青葉区下谷本町944</t>
  </si>
  <si>
    <t>50007214</t>
  </si>
  <si>
    <t>512-543105S</t>
  </si>
  <si>
    <t>港北区日吉本町3-23</t>
  </si>
  <si>
    <t>50006949</t>
  </si>
  <si>
    <t>512-512041X</t>
  </si>
  <si>
    <t>青葉区田奈町47</t>
  </si>
  <si>
    <t>50007403</t>
  </si>
  <si>
    <t>512-519099X</t>
  </si>
  <si>
    <t>港北区樽町4-7</t>
  </si>
  <si>
    <t>50008146</t>
  </si>
  <si>
    <t>512-514273X</t>
  </si>
  <si>
    <t>神奈川区神大寺2-10</t>
  </si>
  <si>
    <t>50008198</t>
  </si>
  <si>
    <t>513-519060X</t>
  </si>
  <si>
    <t>宮前区有馬4-17</t>
  </si>
  <si>
    <t>50008423</t>
  </si>
  <si>
    <t>513-514173X</t>
  </si>
  <si>
    <t>宮前区馬絹2-3</t>
  </si>
  <si>
    <t>50008403</t>
  </si>
  <si>
    <t>50007711</t>
  </si>
  <si>
    <t>513-514105X</t>
  </si>
  <si>
    <t>川崎市宮前区平5-4</t>
  </si>
  <si>
    <t>50008195</t>
  </si>
  <si>
    <t>513-512021X</t>
  </si>
  <si>
    <t>多摩区宿河原3-15</t>
  </si>
  <si>
    <t>511-119172X</t>
  </si>
  <si>
    <t>港南区笹下4-3</t>
  </si>
  <si>
    <t>港南区</t>
  </si>
  <si>
    <t>河川申請書作成</t>
  </si>
  <si>
    <t>50008174</t>
  </si>
  <si>
    <t>512-519100X</t>
  </si>
  <si>
    <t>都筑区勝田町1245</t>
  </si>
  <si>
    <t>50009074</t>
  </si>
  <si>
    <t>512-514277X</t>
  </si>
  <si>
    <t>都筑区東山田3-5</t>
  </si>
  <si>
    <t>512-519102X</t>
  </si>
  <si>
    <t>都筑区池辺町2712</t>
  </si>
  <si>
    <t>512-653166P</t>
  </si>
  <si>
    <t>神奈川区羽沢南3-14</t>
  </si>
  <si>
    <t>DG入取替</t>
  </si>
  <si>
    <t>513-519061X</t>
  </si>
  <si>
    <t>多摩区南生田2-31</t>
  </si>
  <si>
    <t>50009095</t>
  </si>
  <si>
    <t>513-581018A</t>
  </si>
  <si>
    <t>麻生区下麻生2-7</t>
  </si>
  <si>
    <t>50008388</t>
  </si>
  <si>
    <t>513-119036X</t>
  </si>
  <si>
    <t>宮前区野川本町2-15</t>
  </si>
  <si>
    <t>復旧再申請</t>
  </si>
  <si>
    <t>50008587</t>
  </si>
  <si>
    <t>513-219093X</t>
  </si>
  <si>
    <t>宮前区野川本町3-1</t>
  </si>
  <si>
    <t>50008586</t>
  </si>
  <si>
    <t>513-911108X</t>
  </si>
  <si>
    <t>多摩区長尾2-11</t>
  </si>
  <si>
    <t>50008588</t>
  </si>
  <si>
    <t>512-514278X</t>
  </si>
  <si>
    <t>青葉区美しが丘4-7</t>
  </si>
  <si>
    <t>50008887</t>
  </si>
  <si>
    <t>512-512042X</t>
  </si>
  <si>
    <t>神奈川区西寺尾4-6</t>
  </si>
  <si>
    <t>50008915</t>
  </si>
  <si>
    <t>512-519104X</t>
  </si>
  <si>
    <t>都筑区池辺町2488</t>
  </si>
  <si>
    <t>50008903</t>
  </si>
  <si>
    <t>513-514174X</t>
  </si>
  <si>
    <t>川崎区池上新町1-13</t>
  </si>
  <si>
    <t>50009106</t>
  </si>
  <si>
    <t>513-511021X</t>
  </si>
  <si>
    <t>多摩区宿河原6-35</t>
  </si>
  <si>
    <t>50009349</t>
  </si>
  <si>
    <t>513-519062X</t>
  </si>
  <si>
    <t>多摩区枡形2-20</t>
  </si>
  <si>
    <t>50009108</t>
  </si>
  <si>
    <t>512-542101P</t>
  </si>
  <si>
    <t>神奈川区神奈川2-8</t>
  </si>
  <si>
    <t>国道申請図修正</t>
  </si>
  <si>
    <t>50008736</t>
  </si>
  <si>
    <t>513-571046X</t>
  </si>
  <si>
    <t>多摩区菅城下7-1</t>
  </si>
  <si>
    <t>他受有償</t>
  </si>
  <si>
    <t>50008818</t>
  </si>
  <si>
    <t>513-512022X</t>
  </si>
  <si>
    <t>中原区西加瀬11</t>
  </si>
  <si>
    <t>50009125</t>
  </si>
  <si>
    <t>513-519063X</t>
  </si>
  <si>
    <t>高津区下野毛3-14</t>
  </si>
  <si>
    <t>512-512043X</t>
  </si>
  <si>
    <t>奈良　朋樹</t>
  </si>
  <si>
    <t>都筑区川和町651</t>
  </si>
  <si>
    <t>553-500156F</t>
  </si>
  <si>
    <t>宮前区白幡台2-2</t>
  </si>
  <si>
    <t>申請業務
（埋蔵文化財申請）</t>
  </si>
  <si>
    <t>513-519064X</t>
  </si>
  <si>
    <t>高津区溝口6-7</t>
  </si>
  <si>
    <t>50009187</t>
  </si>
  <si>
    <t>512-511038X</t>
  </si>
  <si>
    <t>神奈川区六角橋3-5</t>
  </si>
  <si>
    <t>512-514284X</t>
  </si>
  <si>
    <t>神奈川区松見町1-9</t>
  </si>
  <si>
    <t>513-514175X</t>
  </si>
  <si>
    <t>宮前区西野川3-16</t>
  </si>
  <si>
    <t>50009363</t>
  </si>
  <si>
    <t>513-519065X</t>
  </si>
  <si>
    <t>多摩区栗谷1-7</t>
  </si>
  <si>
    <t>512-519107X</t>
  </si>
  <si>
    <t>港北区新吉田東8-9</t>
  </si>
  <si>
    <t>50011560</t>
  </si>
  <si>
    <t>512-514282X</t>
  </si>
  <si>
    <t>青葉区あざみ野4-18</t>
  </si>
  <si>
    <t>512-511015X</t>
  </si>
  <si>
    <t>鶴見区鶴見中央1-5</t>
  </si>
  <si>
    <t>515-519414X</t>
  </si>
  <si>
    <t>海老名市大谷北4-11</t>
  </si>
  <si>
    <t>海老名市大谷北４－１１－５地区</t>
  </si>
  <si>
    <t>50009535</t>
  </si>
  <si>
    <t>512-514247X</t>
  </si>
  <si>
    <t>青葉区あざみ野4-13</t>
  </si>
  <si>
    <t>需要(変更)</t>
  </si>
  <si>
    <t>513-219156X</t>
  </si>
  <si>
    <t>513-579029X</t>
  </si>
  <si>
    <t>宮前区五所塚1-8</t>
  </si>
  <si>
    <t>雑他受(有償)</t>
  </si>
  <si>
    <t>50009674</t>
  </si>
  <si>
    <t>513-542128P</t>
  </si>
  <si>
    <t>川崎区川中島2-17</t>
  </si>
  <si>
    <t>50010026</t>
  </si>
  <si>
    <t>512-919100X</t>
  </si>
  <si>
    <t>茂木　絵里奈</t>
  </si>
  <si>
    <t>港北区小机町218</t>
  </si>
  <si>
    <t>舗装用変更申請</t>
  </si>
  <si>
    <t>50010251</t>
  </si>
  <si>
    <t>512-519110X</t>
  </si>
  <si>
    <t>港北区新羽町1839</t>
  </si>
  <si>
    <t>513-481001T</t>
  </si>
  <si>
    <t>麻生区下麻生2-5</t>
  </si>
  <si>
    <t>50010455</t>
  </si>
  <si>
    <t>513-505003X</t>
  </si>
  <si>
    <t>川崎区小島町4-2</t>
  </si>
  <si>
    <t>申請図作成</t>
  </si>
  <si>
    <t>50010449</t>
  </si>
  <si>
    <t>515-514431X</t>
  </si>
  <si>
    <t>海老名市今里3-25</t>
  </si>
  <si>
    <t>今里三丁目４棟宅地造成工事</t>
  </si>
  <si>
    <t>50010617</t>
  </si>
  <si>
    <t>513-519068X</t>
  </si>
  <si>
    <t>高津区久末2180</t>
  </si>
  <si>
    <t>513-514176X</t>
  </si>
  <si>
    <t>中原区下小田中1-11</t>
  </si>
  <si>
    <t>515-519429X</t>
  </si>
  <si>
    <t>海老名市国分北4-13</t>
  </si>
  <si>
    <t>海老名市国分北４－１３－１３地区</t>
  </si>
  <si>
    <t>50010878</t>
  </si>
  <si>
    <t>512-442211P</t>
  </si>
  <si>
    <t>松崎　勝太</t>
  </si>
  <si>
    <t>港北区日吉3-6</t>
  </si>
  <si>
    <t>50010700</t>
  </si>
  <si>
    <t>512-553178F</t>
  </si>
  <si>
    <t>青葉区藤が丘2-38</t>
  </si>
  <si>
    <t>513-514177X</t>
  </si>
  <si>
    <t>宮前区南野川2-42</t>
  </si>
  <si>
    <t>513-519066X</t>
  </si>
  <si>
    <t>宮前区東有馬5-32</t>
  </si>
  <si>
    <t>513-242239J</t>
  </si>
  <si>
    <t>川崎区観音2-17</t>
  </si>
  <si>
    <t>513-342124J</t>
  </si>
  <si>
    <t>川崎区田島町5-10</t>
  </si>
  <si>
    <t>513-919056X</t>
  </si>
  <si>
    <t>宮前区馬絹5-14</t>
  </si>
  <si>
    <t>513-919082X</t>
  </si>
  <si>
    <t>512-519111X</t>
  </si>
  <si>
    <t>青葉区新石川3-35</t>
  </si>
  <si>
    <t>513-511026X</t>
  </si>
  <si>
    <t>麻生区片平1688</t>
  </si>
  <si>
    <t>513-519067X</t>
  </si>
  <si>
    <t>宮前区菅生4-10</t>
  </si>
  <si>
    <t>513-519070X</t>
  </si>
  <si>
    <t>多摩区長沢3-5</t>
  </si>
  <si>
    <t>513-519069X</t>
  </si>
  <si>
    <t>麻生区片平1-3</t>
  </si>
  <si>
    <t>632-500096</t>
  </si>
  <si>
    <t>海老名市東柏ケ谷6-21</t>
  </si>
  <si>
    <t>供給管申請（県道）</t>
  </si>
  <si>
    <t>ガリレオ</t>
  </si>
  <si>
    <t>512-442179P</t>
  </si>
  <si>
    <t>港北区篠原町2816</t>
  </si>
  <si>
    <t>512-812132X</t>
  </si>
  <si>
    <t>青葉区元石川町3718</t>
  </si>
  <si>
    <t>512-653160P</t>
  </si>
  <si>
    <t>鶴見区東寺尾5-3</t>
  </si>
  <si>
    <t>512-653164P</t>
  </si>
  <si>
    <t>鶴見区潮田町3-139</t>
  </si>
  <si>
    <t>515-519444X</t>
  </si>
  <si>
    <t>海老名市今里1-16</t>
  </si>
  <si>
    <t>512-519114X</t>
  </si>
  <si>
    <t>都筑区南山田4820</t>
  </si>
  <si>
    <t>512-519115X</t>
  </si>
  <si>
    <t>港北区樽町3-3</t>
  </si>
  <si>
    <t>513-514178X</t>
  </si>
  <si>
    <t>多摩区長尾2-5</t>
  </si>
  <si>
    <t>513-519071X</t>
  </si>
  <si>
    <t>多摩区西生田5-28</t>
  </si>
  <si>
    <t>513-511027X</t>
  </si>
  <si>
    <t>多摩区登戸1076</t>
  </si>
  <si>
    <t>513-519070A</t>
  </si>
  <si>
    <t>512-514288X</t>
  </si>
  <si>
    <t>神奈川区大口通103</t>
  </si>
  <si>
    <t>512-519116X</t>
  </si>
  <si>
    <t>都筑区牛久保東3-18</t>
  </si>
  <si>
    <t>512-519120X</t>
  </si>
  <si>
    <t>青葉区梅が丘24</t>
  </si>
  <si>
    <t>513-543103P</t>
  </si>
  <si>
    <t>幸区塚越1-60</t>
  </si>
  <si>
    <t>幸区塚</t>
  </si>
  <si>
    <t>入取替(KF)</t>
  </si>
  <si>
    <t>512-414325X</t>
  </si>
  <si>
    <t>神奈川区大口通126</t>
  </si>
  <si>
    <t>513-553158J</t>
  </si>
  <si>
    <t>川崎区南町1-1</t>
  </si>
  <si>
    <t>513-511028X</t>
  </si>
  <si>
    <t>宮前区有馬3-2</t>
  </si>
  <si>
    <t>513-514179X</t>
  </si>
  <si>
    <t>中原区上小田中2-41</t>
  </si>
  <si>
    <t>513-519073X</t>
  </si>
  <si>
    <t>多摩区長沢4-22</t>
  </si>
  <si>
    <t>513-519072X</t>
  </si>
  <si>
    <t>多摩区宿河原6-39</t>
  </si>
  <si>
    <t>515-511066X</t>
  </si>
  <si>
    <t>海老名市河原口2-10</t>
  </si>
  <si>
    <t>512-519121X</t>
  </si>
  <si>
    <t>港北区新吉田東3-7</t>
  </si>
  <si>
    <t>513-197504N</t>
  </si>
  <si>
    <t>川崎区渡田4-12</t>
  </si>
  <si>
    <t>512-519119X</t>
  </si>
  <si>
    <t>港北区新吉田東7-26</t>
  </si>
  <si>
    <t>515-519468X</t>
  </si>
  <si>
    <t>海老名市東柏ヶ谷4-15</t>
  </si>
  <si>
    <t>512-519056X</t>
  </si>
  <si>
    <t>港北区新羽町1871</t>
  </si>
  <si>
    <t>512-511039X</t>
  </si>
  <si>
    <t>港北区新横浜1-21</t>
  </si>
  <si>
    <t>512-514292X</t>
  </si>
  <si>
    <t>鶴見区梶山2-25</t>
  </si>
  <si>
    <t>512-511040X</t>
  </si>
  <si>
    <t>鶴見区寺谷1-14</t>
  </si>
  <si>
    <t>512-514291X</t>
  </si>
  <si>
    <t>鶴見区本町通1-46</t>
  </si>
  <si>
    <t>512-512046X</t>
  </si>
  <si>
    <t>鶴見区元宮2-4</t>
  </si>
  <si>
    <t>515-519480X</t>
  </si>
  <si>
    <t>海老名市柏ヶ谷1058</t>
  </si>
  <si>
    <t>513-519074X</t>
  </si>
  <si>
    <t>麻生区下麻生3-27</t>
  </si>
  <si>
    <t>513-511029X</t>
  </si>
  <si>
    <t>宮前区菅生3-4</t>
  </si>
  <si>
    <t>512-553226P</t>
  </si>
  <si>
    <t>青葉区藤が丘2-5</t>
  </si>
  <si>
    <t>513-553159P</t>
  </si>
  <si>
    <t>川崎区昭和2-14</t>
  </si>
  <si>
    <t>512-519123X</t>
  </si>
  <si>
    <t>港北区綱島台22</t>
  </si>
  <si>
    <t>515-519469X</t>
  </si>
  <si>
    <t>海老名市東柏ヶ谷4-9</t>
  </si>
  <si>
    <t>513-512023X</t>
  </si>
  <si>
    <t>宮前区西野川1-14</t>
  </si>
  <si>
    <t>513-597303N</t>
  </si>
  <si>
    <t>川崎区浅田4-4</t>
  </si>
  <si>
    <t>その他(申請図作成)</t>
  </si>
  <si>
    <t>513-511030X</t>
  </si>
  <si>
    <t>多摩区登戸312</t>
  </si>
  <si>
    <t>513-403023M</t>
  </si>
  <si>
    <t>高津区諏訪1-12</t>
  </si>
  <si>
    <t>512-819034X</t>
  </si>
  <si>
    <t>港北区小机町1115</t>
  </si>
  <si>
    <t>515-519484X</t>
  </si>
  <si>
    <t>海老名市杉久保南3-17</t>
  </si>
  <si>
    <t>513-142169X</t>
  </si>
  <si>
    <t>川崎区小田2-20</t>
  </si>
  <si>
    <t>513-581018X</t>
  </si>
  <si>
    <t>麻生区下麻生2-29</t>
  </si>
  <si>
    <t>512-519124X</t>
  </si>
  <si>
    <t>港北区新吉田町3323</t>
  </si>
  <si>
    <t>513-511031X</t>
  </si>
  <si>
    <t>幸区南加瀬2-15</t>
  </si>
  <si>
    <t>512-519126X</t>
  </si>
  <si>
    <t>港北区新吉田東2-14</t>
  </si>
  <si>
    <t>512-342239P</t>
  </si>
  <si>
    <t>港北区菊名6-13</t>
  </si>
  <si>
    <t>513-579028X</t>
  </si>
  <si>
    <t>多摩区生田8-20</t>
  </si>
  <si>
    <t>512-514293X</t>
  </si>
  <si>
    <t>青葉区鴨志田町559</t>
  </si>
  <si>
    <t>512-571049X</t>
  </si>
  <si>
    <t>神奈川区千若町1-1</t>
  </si>
  <si>
    <t>512-414293X</t>
  </si>
  <si>
    <t>都筑区東山田町1300</t>
  </si>
  <si>
    <t>513-512024X</t>
  </si>
  <si>
    <t>中原区井田中ノ町14</t>
  </si>
  <si>
    <t>513-519076X</t>
  </si>
  <si>
    <t>中原区木月祇園町4-24</t>
  </si>
  <si>
    <t>632-501415</t>
  </si>
  <si>
    <t>海老名市国分寺台3-8-20</t>
  </si>
  <si>
    <t>512-514295X</t>
  </si>
  <si>
    <t>都筑区荏田南3-20</t>
  </si>
  <si>
    <t>512-511041X</t>
  </si>
  <si>
    <t>神奈川区六角橋5-35</t>
  </si>
  <si>
    <t>515-519491X</t>
  </si>
  <si>
    <t>海老名市東柏ヶ谷4-25</t>
  </si>
  <si>
    <t>513-511032X</t>
  </si>
  <si>
    <t>中原区宮内4-7</t>
  </si>
  <si>
    <t>513-543123P</t>
  </si>
  <si>
    <t>高津区久末1-28</t>
  </si>
  <si>
    <t>513-542112J</t>
  </si>
  <si>
    <t>中原区上平間1402</t>
  </si>
  <si>
    <t>512-511021X</t>
  </si>
  <si>
    <t>青葉区市ヶ尾町1178</t>
  </si>
  <si>
    <t>513-519075X</t>
  </si>
  <si>
    <t>高津区下作延7-3</t>
  </si>
  <si>
    <t>513-519077X</t>
  </si>
  <si>
    <t>高津区下作延4-10</t>
  </si>
  <si>
    <t>513-511033X</t>
  </si>
  <si>
    <t>高津区下作延2-30</t>
  </si>
  <si>
    <t>512-511044X</t>
  </si>
  <si>
    <t>港北区菊名6-30</t>
  </si>
  <si>
    <t>512-519127X</t>
  </si>
  <si>
    <t>港北区大豆戸町1195</t>
  </si>
  <si>
    <t>512-519128X</t>
  </si>
  <si>
    <t>港北区下田町6-16</t>
  </si>
  <si>
    <t>変更(社内他受)</t>
  </si>
  <si>
    <t>513-514180X</t>
  </si>
  <si>
    <t>多摩区登戸3139</t>
  </si>
  <si>
    <t>513-519078X</t>
  </si>
  <si>
    <t>多摩区東三田2-6</t>
  </si>
  <si>
    <t>513-514182X</t>
  </si>
  <si>
    <t>宮前区水沢2-15</t>
  </si>
  <si>
    <t>513-514181X</t>
  </si>
  <si>
    <t>多摩区宿河原6-36</t>
  </si>
  <si>
    <t>512-519129X</t>
  </si>
  <si>
    <t>512-519131X</t>
  </si>
  <si>
    <t>港北区高田西3-8</t>
  </si>
  <si>
    <t>512-519031X</t>
  </si>
  <si>
    <t>港北区大豆戸町1090</t>
  </si>
  <si>
    <t>512-Z50027X</t>
  </si>
  <si>
    <t>513-519081X</t>
  </si>
  <si>
    <t>宮前区南野川2-53</t>
  </si>
  <si>
    <t>513-519079X</t>
  </si>
  <si>
    <t>川崎区桜本1-17</t>
  </si>
  <si>
    <t>513-519080X</t>
  </si>
  <si>
    <t>川崎区小田6-4</t>
  </si>
  <si>
    <t>553-500250R</t>
  </si>
  <si>
    <t>宮前区平2-12</t>
  </si>
  <si>
    <t>512-514297X</t>
  </si>
  <si>
    <t>港北区箕輪町3-9</t>
  </si>
  <si>
    <t>511-142161X</t>
  </si>
  <si>
    <t>横須賀市富士見町2-59</t>
  </si>
  <si>
    <t>横須賀</t>
  </si>
  <si>
    <t>515-571011X</t>
  </si>
  <si>
    <t>海老名市中新田2-1</t>
  </si>
  <si>
    <t>512-519132X</t>
  </si>
  <si>
    <t>港北区日吉本町3-13</t>
  </si>
  <si>
    <t>513-819037X</t>
  </si>
  <si>
    <t>麻生区下麻生2-9</t>
  </si>
  <si>
    <t>513-514183X</t>
  </si>
  <si>
    <t>高津区梶ヶ谷5-1</t>
  </si>
  <si>
    <t>515-519501X</t>
  </si>
  <si>
    <t>海老名市大谷南3-10</t>
  </si>
  <si>
    <t>512-514298X</t>
  </si>
  <si>
    <t>港北区箕輪町3-5</t>
  </si>
  <si>
    <t>申請業務
（漏洩修理）</t>
  </si>
  <si>
    <t>申請業務
（供給管電子申請）</t>
  </si>
  <si>
    <t>申請業務
（供給管申請）</t>
  </si>
  <si>
    <t>513-512025X</t>
  </si>
  <si>
    <t>川崎区四谷上町6-10</t>
  </si>
  <si>
    <t>513-519082X</t>
  </si>
  <si>
    <t>高津区久本1-4</t>
  </si>
  <si>
    <t>513-411122X</t>
  </si>
  <si>
    <t>川崎区大島5-24</t>
  </si>
  <si>
    <t>513-114055X</t>
  </si>
  <si>
    <t>川崎区境町11</t>
  </si>
  <si>
    <t>512-514300X</t>
  </si>
  <si>
    <t>鶴見区東寺尾5-7</t>
  </si>
  <si>
    <t>513-519083X</t>
  </si>
  <si>
    <t>中原区上丸子天神町299</t>
  </si>
  <si>
    <t>512-514299X</t>
  </si>
  <si>
    <t>青葉区荏子田3-22</t>
  </si>
  <si>
    <t>512-414274X</t>
  </si>
  <si>
    <t>鶴見区梶山1-16</t>
  </si>
  <si>
    <t>513-814083X</t>
  </si>
  <si>
    <t>宮前区初山1-32</t>
  </si>
  <si>
    <t>513-814093A</t>
  </si>
  <si>
    <t>512-014059A</t>
  </si>
  <si>
    <t>港北区小机町1164</t>
  </si>
  <si>
    <t>512-519003X</t>
  </si>
  <si>
    <t>神奈川区菅田町2507</t>
  </si>
  <si>
    <t>513-579032X</t>
  </si>
  <si>
    <t>川崎区水江町6-15</t>
  </si>
  <si>
    <t>513-589053X</t>
  </si>
  <si>
    <t>川崎区渡田向町14</t>
  </si>
  <si>
    <t>513-519084X</t>
  </si>
  <si>
    <t>多摩区東生田1-14</t>
  </si>
  <si>
    <t>512-519136X</t>
  </si>
  <si>
    <t>都筑区佐江戸町418</t>
  </si>
  <si>
    <t>513-519085X</t>
  </si>
  <si>
    <t>川崎区観音1-6</t>
  </si>
  <si>
    <t>515-519519X</t>
  </si>
  <si>
    <t>515-514459X</t>
  </si>
  <si>
    <t>海老名市上今泉1-4</t>
  </si>
  <si>
    <t>513-514185X</t>
  </si>
  <si>
    <t>中原区上小田中2-10</t>
  </si>
  <si>
    <t>513-514184X</t>
  </si>
  <si>
    <t>宮前区野川本町2-19</t>
  </si>
  <si>
    <t>512-519137X</t>
  </si>
  <si>
    <t>鶴見区矢向1-18</t>
  </si>
  <si>
    <t>513-619001X</t>
  </si>
  <si>
    <t>宮前区平2-10</t>
  </si>
  <si>
    <t>512-342134J</t>
  </si>
  <si>
    <t>鶴見区豊岡7-14</t>
  </si>
  <si>
    <t>512-411042X</t>
  </si>
  <si>
    <t>神奈川区鶴屋町2-12</t>
  </si>
  <si>
    <t>513-512026X</t>
  </si>
  <si>
    <t>川崎区砂子1-4</t>
  </si>
  <si>
    <t>512-514005X</t>
  </si>
  <si>
    <t>神奈川区神奈川1-1</t>
  </si>
  <si>
    <t>512-514302X</t>
  </si>
  <si>
    <t>都筑区すみれが丘7-7</t>
  </si>
  <si>
    <t>513-412218X</t>
  </si>
  <si>
    <t>多摩区菅仙谷4-1</t>
  </si>
  <si>
    <t>512-514005A</t>
  </si>
  <si>
    <t>512-597815N</t>
  </si>
  <si>
    <t>神奈川区新子安1-16</t>
  </si>
  <si>
    <t>555-500575F</t>
  </si>
  <si>
    <t>海老名市上今泉6-5-2</t>
  </si>
  <si>
    <t>緊急掘削申請</t>
  </si>
  <si>
    <t>513-543106Z</t>
  </si>
  <si>
    <t>中原区上小田中6-4</t>
  </si>
  <si>
    <t>513-543107Z</t>
  </si>
  <si>
    <t>513-543108Z</t>
  </si>
  <si>
    <t>中原区上小田中6-1</t>
  </si>
  <si>
    <t>513-543109Z</t>
  </si>
  <si>
    <t>幸区東小倉18</t>
  </si>
  <si>
    <t>513-543110Z</t>
  </si>
  <si>
    <t>川崎区台町9-19</t>
  </si>
  <si>
    <t>513-543111Z</t>
  </si>
  <si>
    <t>川崎区台町15-1</t>
  </si>
  <si>
    <t>513-543112Z</t>
  </si>
  <si>
    <t>幸区塚越3-144</t>
  </si>
  <si>
    <t>513-543113Z</t>
  </si>
  <si>
    <t>幸区塚越1-131</t>
  </si>
  <si>
    <t>512-553132J</t>
  </si>
  <si>
    <t>神奈川区神大寺3-18</t>
  </si>
  <si>
    <t>512-519138X</t>
  </si>
  <si>
    <t>港北区高田東4-22</t>
  </si>
  <si>
    <t>512-503004M</t>
  </si>
  <si>
    <t>鶴見区本町通1-44</t>
  </si>
  <si>
    <t>513-543114Z</t>
  </si>
  <si>
    <t>中原区小杉陣屋町1-19</t>
  </si>
  <si>
    <t>513-543115Z</t>
  </si>
  <si>
    <t>中原区小杉陣屋町1-20</t>
  </si>
  <si>
    <t>513-142196X</t>
  </si>
  <si>
    <t>中原区市ノ坪270</t>
  </si>
  <si>
    <t>513-543118Z</t>
  </si>
  <si>
    <t>中原区西加瀬13</t>
  </si>
  <si>
    <t>513-512028X</t>
  </si>
  <si>
    <t>多摩区中野島4-6</t>
  </si>
  <si>
    <t>513-519086X</t>
  </si>
  <si>
    <t>麻生区高石5-11</t>
  </si>
  <si>
    <t>513-553116Z</t>
  </si>
  <si>
    <t>中原区小杉陣屋町2-8</t>
  </si>
  <si>
    <t>515-419707X</t>
  </si>
  <si>
    <t>海老名市国分南1-24</t>
  </si>
  <si>
    <t>512-542103P</t>
  </si>
  <si>
    <t>神奈川区鶴屋町3-31</t>
  </si>
  <si>
    <t>512-519139X</t>
  </si>
  <si>
    <t>港北区綱島東2-12</t>
  </si>
  <si>
    <t>513-514187X</t>
  </si>
  <si>
    <t>幸区鹿島田2-10</t>
  </si>
  <si>
    <t>幸区鹿</t>
  </si>
  <si>
    <t>512-312115X</t>
  </si>
  <si>
    <t>青葉区荏田北2-2</t>
  </si>
  <si>
    <t>513-514186X</t>
  </si>
  <si>
    <t>宮前区東有馬1-12</t>
  </si>
  <si>
    <t>513-519087X</t>
  </si>
  <si>
    <t>宮前区南野川1-1</t>
  </si>
  <si>
    <t>512-503005M</t>
  </si>
  <si>
    <t>鶴見区鶴見中央5-9</t>
  </si>
  <si>
    <t>513-503005M</t>
  </si>
  <si>
    <t>中原区上平間373</t>
  </si>
  <si>
    <t>515-511081X</t>
  </si>
  <si>
    <t>海老名市中央4-14</t>
  </si>
  <si>
    <t>515-319482X</t>
  </si>
  <si>
    <t>海老名市国分北2-18</t>
  </si>
  <si>
    <t>512-519142X</t>
  </si>
  <si>
    <t>港北区新吉田8-16</t>
  </si>
  <si>
    <t>513-514190X</t>
  </si>
  <si>
    <t>宮前区南野川2-17</t>
  </si>
  <si>
    <t>513-514007X</t>
  </si>
  <si>
    <t>麻生区岡上1-13</t>
  </si>
  <si>
    <t>513-519088X</t>
  </si>
  <si>
    <t>多摩区登戸453</t>
  </si>
  <si>
    <t>513-519089X</t>
  </si>
  <si>
    <t>多摩区長沢2-7</t>
  </si>
  <si>
    <t>513-519090X</t>
  </si>
  <si>
    <t>高津区向ヶ丘172</t>
  </si>
  <si>
    <t>513-519091X</t>
  </si>
  <si>
    <t>高津区向ヶ丘172-1</t>
  </si>
  <si>
    <t>512-519140X</t>
  </si>
  <si>
    <t>港北区小机町210-21</t>
  </si>
  <si>
    <t>512-514308X</t>
  </si>
  <si>
    <t>鶴見区馬場6-19</t>
  </si>
  <si>
    <t>512-542118J</t>
  </si>
  <si>
    <t>神奈川区神奈川本町3-9</t>
  </si>
  <si>
    <t>513-519095X</t>
  </si>
  <si>
    <t>多摩区菅馬場1-4</t>
  </si>
  <si>
    <t>513-514188A</t>
  </si>
  <si>
    <t>高津区東野川2-7</t>
  </si>
  <si>
    <t>513-579034X</t>
  </si>
  <si>
    <t>宮前区鷺沼3-1</t>
  </si>
  <si>
    <t>511-242209J</t>
  </si>
  <si>
    <t>横須賀市鷹取2-15</t>
  </si>
  <si>
    <t>512-514310X</t>
  </si>
  <si>
    <t>青葉区元石川町4254</t>
  </si>
  <si>
    <t>512-514309X</t>
  </si>
  <si>
    <t>神奈川区神之木町10</t>
  </si>
  <si>
    <t>513-519096X</t>
  </si>
  <si>
    <t>多摩区生田3-5</t>
  </si>
  <si>
    <t>513-519094X</t>
  </si>
  <si>
    <t>高津区向ヶ丘18-10</t>
  </si>
  <si>
    <t>513-519092X</t>
  </si>
  <si>
    <t>高津区上作延3-2</t>
  </si>
  <si>
    <t>512-597816N</t>
  </si>
  <si>
    <t>青葉区すすき野3-7</t>
  </si>
  <si>
    <t>513-514188X</t>
  </si>
  <si>
    <t>513-505104X</t>
  </si>
  <si>
    <t>川崎区港町12-1</t>
  </si>
  <si>
    <t>513-519093X</t>
  </si>
  <si>
    <t>中原区上丸子山王町1-1535</t>
  </si>
  <si>
    <t>513-514189X</t>
  </si>
  <si>
    <t>高津区二子6-12</t>
  </si>
  <si>
    <t>513-543104Z</t>
  </si>
  <si>
    <t>高津区久地1-15</t>
  </si>
  <si>
    <t>513-543105Z</t>
  </si>
  <si>
    <t>高津区久地1-9</t>
  </si>
  <si>
    <t>513-543117Z</t>
  </si>
  <si>
    <t>高津区溝口1-22</t>
  </si>
  <si>
    <t>513-532201X</t>
  </si>
  <si>
    <t>宮前区小台1-8</t>
  </si>
  <si>
    <t>供給改善</t>
  </si>
  <si>
    <t>513-297038N</t>
  </si>
  <si>
    <t>高津区溝口2-12</t>
  </si>
  <si>
    <t>515-519548X</t>
  </si>
  <si>
    <t>海老名市国分南2-36</t>
  </si>
  <si>
    <t>515-519549X</t>
  </si>
  <si>
    <t>海老名市国分南2-31</t>
  </si>
  <si>
    <t>512-519143X</t>
  </si>
  <si>
    <t>都筑区川和町2250</t>
  </si>
  <si>
    <t>513-511034X</t>
  </si>
  <si>
    <t>多摩区菅北浦2-19</t>
  </si>
  <si>
    <t>632-501253</t>
  </si>
  <si>
    <t>海老名市望地1-4</t>
  </si>
  <si>
    <t>513-514192X</t>
  </si>
  <si>
    <t>麻生区千代ヶ丘8-13</t>
  </si>
  <si>
    <t>513-019061X</t>
  </si>
  <si>
    <t>麻生区栗木303</t>
  </si>
  <si>
    <t>513-514001X</t>
  </si>
  <si>
    <t>高津区子母口244</t>
  </si>
  <si>
    <t>513-519097X</t>
  </si>
  <si>
    <t>中原区宮内2-23</t>
  </si>
  <si>
    <t>513-514194X</t>
  </si>
  <si>
    <t>多摩区東生田4-8</t>
  </si>
  <si>
    <t>513-511035X</t>
  </si>
  <si>
    <t>中原区上小田中6-46</t>
  </si>
  <si>
    <t>513-511036X</t>
  </si>
  <si>
    <t>多摩区中野島5-13</t>
  </si>
  <si>
    <t>513-512030X</t>
  </si>
  <si>
    <t>川崎区中瀬3-4</t>
  </si>
  <si>
    <t>513-512029X</t>
  </si>
  <si>
    <t>宮前区東有馬1-4</t>
  </si>
  <si>
    <t>512-514313X</t>
  </si>
  <si>
    <t>青葉区鉄町1225</t>
  </si>
  <si>
    <t>512-512054X</t>
  </si>
  <si>
    <t>港北区新吉田東5-59</t>
  </si>
  <si>
    <t>512-511046X</t>
  </si>
  <si>
    <t>港北区新羽町2348</t>
  </si>
  <si>
    <t>515-571012X</t>
  </si>
  <si>
    <t>海老名市中央2-7</t>
  </si>
  <si>
    <t>515-519204X</t>
  </si>
  <si>
    <t>海老名市大谷南4-11</t>
  </si>
  <si>
    <t>512-519145X</t>
  </si>
  <si>
    <t>港北区大倉山5-25</t>
  </si>
  <si>
    <t>513-503004M</t>
  </si>
  <si>
    <t>高津区諏訪2-6</t>
  </si>
  <si>
    <t>513-512031X</t>
  </si>
  <si>
    <t>中原区井田中ノ町38-3</t>
  </si>
  <si>
    <t>515-519565X</t>
  </si>
  <si>
    <t>海老名市国分寺台3-2</t>
  </si>
  <si>
    <t>513-514196X</t>
  </si>
  <si>
    <t>宮前区水沢3-11</t>
  </si>
  <si>
    <t>513-512033X</t>
  </si>
  <si>
    <t>麻生区王禅寺西4-13-2</t>
  </si>
  <si>
    <t>513-514195X</t>
  </si>
  <si>
    <t>多摩区宿河原5-21-6</t>
  </si>
  <si>
    <t>513-514100X</t>
  </si>
  <si>
    <t>宮前区神木本町3-8</t>
  </si>
  <si>
    <t>港北区新吉田町3323-1</t>
  </si>
  <si>
    <t>513-512032X</t>
  </si>
  <si>
    <t>川崎区江川2-5-15</t>
  </si>
  <si>
    <t>512-519146X</t>
  </si>
  <si>
    <t>港北区大豆戸町1097</t>
  </si>
  <si>
    <t>512-514315X</t>
  </si>
  <si>
    <t>港北区菊名7-15-5</t>
  </si>
  <si>
    <t>513-514197X</t>
  </si>
  <si>
    <t>高津区千年66-1</t>
  </si>
  <si>
    <t>513-514199X</t>
  </si>
  <si>
    <t>高津区諏訪1-9</t>
  </si>
  <si>
    <t>512-514318X</t>
  </si>
  <si>
    <t>神奈川区三ツ沢上町27</t>
  </si>
  <si>
    <t>512-514320X</t>
  </si>
  <si>
    <t>青葉区みたけ台26</t>
  </si>
  <si>
    <t>512-503006M</t>
  </si>
  <si>
    <t>鶴見区上末吉5-15-4</t>
  </si>
  <si>
    <t>513-514198X</t>
  </si>
  <si>
    <t>幸区鹿島田2-23</t>
  </si>
  <si>
    <t>513-519098X</t>
  </si>
  <si>
    <t>宮前区初山2-2-20</t>
  </si>
  <si>
    <t>512-514319X</t>
  </si>
  <si>
    <t>都筑区勝田南1-1</t>
  </si>
  <si>
    <t>513-589061X</t>
  </si>
  <si>
    <t>麻生区上麻生4-15</t>
  </si>
  <si>
    <t>512-342133J</t>
  </si>
  <si>
    <t>鶴見区豊岡町18-19</t>
  </si>
  <si>
    <t>512-514321X</t>
  </si>
  <si>
    <t>港北区樽町4-16</t>
  </si>
  <si>
    <t>512-519147X</t>
  </si>
  <si>
    <t>都筑区川和町2193-29</t>
  </si>
  <si>
    <t>512-512051X</t>
  </si>
  <si>
    <t>513-511037X</t>
  </si>
  <si>
    <t>中原区宮内2-16-20</t>
  </si>
  <si>
    <t>513-511038X</t>
  </si>
  <si>
    <t>多摩区中野島6-17-11</t>
  </si>
  <si>
    <t>513-019074X</t>
  </si>
  <si>
    <t>麻生区上麻生5-36</t>
  </si>
  <si>
    <t>515-Z60025X</t>
  </si>
  <si>
    <t>海老名市泉2-9</t>
  </si>
  <si>
    <t>麻生区片平4-5-8</t>
  </si>
  <si>
    <t>512-519148X</t>
  </si>
  <si>
    <t>都筑区川和町2319</t>
  </si>
  <si>
    <t>川崎区夜光1-2-1</t>
  </si>
  <si>
    <t>変更（中圧供給管）</t>
  </si>
  <si>
    <t>513-589062X</t>
  </si>
  <si>
    <t>幸区北加瀬1-12-2</t>
  </si>
  <si>
    <t>幸区北</t>
  </si>
  <si>
    <t>512-514324X</t>
  </si>
  <si>
    <t>神奈川区西寺尾1-30</t>
  </si>
  <si>
    <t>513-519099X</t>
  </si>
  <si>
    <t>中原区宮内4-32-18</t>
  </si>
  <si>
    <t>513-511039X</t>
  </si>
  <si>
    <t>高津区子母口704-5</t>
  </si>
  <si>
    <t>513-519100X</t>
  </si>
  <si>
    <t>麻生区王禅寺西2-16-11</t>
  </si>
  <si>
    <t>513-Z50015X</t>
  </si>
  <si>
    <t>麻生区下麻生3-25-10</t>
  </si>
  <si>
    <t>麻生区高石5-11-11</t>
  </si>
  <si>
    <t>512-505002X</t>
  </si>
  <si>
    <t>鶴見区弁天町2-6</t>
  </si>
  <si>
    <t>512-514325X</t>
  </si>
  <si>
    <t>鶴見区江ヶ崎町13-22</t>
  </si>
  <si>
    <t>512-442112J</t>
  </si>
  <si>
    <t>港北区篠原東2-24</t>
  </si>
  <si>
    <t>512-519149X</t>
  </si>
  <si>
    <t>青葉区鴨志田町57</t>
  </si>
  <si>
    <t>513-519101X</t>
  </si>
  <si>
    <t>麻生区下麻生2-6-14</t>
  </si>
  <si>
    <t>515-512095X</t>
  </si>
  <si>
    <t>海老名市東柏ケ谷1-16</t>
  </si>
  <si>
    <t>512-579035X</t>
  </si>
  <si>
    <t>神奈川区西寺尾2-704-1</t>
  </si>
  <si>
    <t>513-343111M</t>
  </si>
  <si>
    <t>中原区下沼部1924</t>
  </si>
  <si>
    <t>513-597305N</t>
  </si>
  <si>
    <t>513-497350N</t>
  </si>
  <si>
    <t>川崎区池上新町2-21</t>
  </si>
  <si>
    <t>川崎区殿町1-8</t>
  </si>
  <si>
    <t>512-042202X</t>
  </si>
  <si>
    <t>鶴見区上末吉1-27</t>
  </si>
  <si>
    <t>512-511050X</t>
  </si>
  <si>
    <t>鶴見区馬場3-23</t>
  </si>
  <si>
    <t>513-514201X</t>
  </si>
  <si>
    <t>中原区新城5-10</t>
  </si>
  <si>
    <t>512-511047X</t>
  </si>
  <si>
    <t>港北区高田町2000</t>
  </si>
  <si>
    <t>513-512034X</t>
  </si>
  <si>
    <t>512-Z50035X</t>
  </si>
  <si>
    <t>青葉区千草台14</t>
  </si>
  <si>
    <t>512-514328X</t>
  </si>
  <si>
    <t>港北区日吉本町6-5-10</t>
  </si>
  <si>
    <t>513-553128F</t>
  </si>
  <si>
    <t>高津区溝口2-5</t>
  </si>
  <si>
    <t>513-514200X</t>
  </si>
  <si>
    <t>麻生区王禅寺西4-14-12</t>
  </si>
  <si>
    <t>512-514330X</t>
  </si>
  <si>
    <t>512-511052X</t>
  </si>
  <si>
    <t>港北区錦が丘9-10</t>
  </si>
  <si>
    <t>513-514202X</t>
  </si>
  <si>
    <t>宮前区南平台2</t>
  </si>
  <si>
    <t>632-420359</t>
  </si>
  <si>
    <t>ガリレオ・521006</t>
  </si>
  <si>
    <t>513-514203X</t>
  </si>
  <si>
    <t>川崎区大島3-8</t>
  </si>
  <si>
    <t>512-503007M</t>
  </si>
  <si>
    <t>都筑区中川4-1-14</t>
  </si>
  <si>
    <t>513-514204X</t>
  </si>
  <si>
    <t>高津区久地1-28</t>
  </si>
  <si>
    <t>513-512036X</t>
  </si>
  <si>
    <t>麻生区上麻生7-42</t>
  </si>
  <si>
    <t>515-519616X</t>
  </si>
  <si>
    <t>海老名市国分南2-40-31</t>
  </si>
  <si>
    <t>513-597306N</t>
  </si>
  <si>
    <t>宮前区土橋7-1</t>
  </si>
  <si>
    <t>515-519621X</t>
  </si>
  <si>
    <t>海老名市大谷南2-22-6</t>
  </si>
  <si>
    <t>515-519625X</t>
  </si>
  <si>
    <t>海老名市大谷南4-16-11</t>
  </si>
  <si>
    <t>515-519626X</t>
  </si>
  <si>
    <t>海老名市大谷南2-22-34</t>
  </si>
  <si>
    <t>515-519627X</t>
  </si>
  <si>
    <t>海老名市大谷南3-22-7</t>
  </si>
  <si>
    <t>513-512037X</t>
  </si>
  <si>
    <t>宮前区馬絹4-27-11</t>
  </si>
  <si>
    <t>512-519154X</t>
  </si>
  <si>
    <t>港北区新吉田東8-50-8</t>
  </si>
  <si>
    <t>513-519103X</t>
  </si>
  <si>
    <t>中原区井田杉山町10-4</t>
  </si>
  <si>
    <t>513-514205X</t>
  </si>
  <si>
    <t>宮前区菅生6-31</t>
  </si>
  <si>
    <t>513-514206X</t>
  </si>
  <si>
    <t>多摩区枡形6-18</t>
  </si>
  <si>
    <t>512-514331X</t>
  </si>
  <si>
    <t>港北区烏山町876</t>
  </si>
  <si>
    <t>512-514332X</t>
  </si>
  <si>
    <t>512-514333X</t>
  </si>
  <si>
    <t>港北区岸根町453</t>
  </si>
  <si>
    <t>512-503008M</t>
  </si>
  <si>
    <t>鶴見区上末吉5-29-4</t>
  </si>
  <si>
    <t>513-553114J</t>
  </si>
  <si>
    <t>宮前区宮前平2-1</t>
  </si>
  <si>
    <t>513-511040X</t>
  </si>
  <si>
    <t>多摩区宿河原2-39</t>
  </si>
  <si>
    <t>553-500576F</t>
  </si>
  <si>
    <t>宮前区有馬5-10</t>
  </si>
  <si>
    <t>513-519102X</t>
  </si>
  <si>
    <t>高津区久地2-3-26</t>
  </si>
  <si>
    <t>512-514334X</t>
  </si>
  <si>
    <t>神奈川区白幡南町81</t>
  </si>
  <si>
    <t>512-519156X</t>
  </si>
  <si>
    <t>青葉区元石川町3719</t>
  </si>
  <si>
    <t>512-511053X</t>
  </si>
  <si>
    <t>港北区新羽町1839-42</t>
  </si>
  <si>
    <t>513-512039X</t>
  </si>
  <si>
    <t>幸区東小倉11-12</t>
  </si>
  <si>
    <t>513-511041X</t>
  </si>
  <si>
    <t>多摩区宿河原3-14-2</t>
  </si>
  <si>
    <t>513-519104X</t>
  </si>
  <si>
    <t>宮前区東有馬1-20</t>
  </si>
  <si>
    <t>513-512040X</t>
  </si>
  <si>
    <t>麻生区岡上2-8-3</t>
  </si>
  <si>
    <t>申請業務
（認定道路・区域変更）</t>
  </si>
  <si>
    <t>申請業務
（区域変更）</t>
  </si>
  <si>
    <t>513-442136J</t>
  </si>
  <si>
    <t>幸区南幸町1-49-4</t>
  </si>
  <si>
    <t>512-571051X</t>
  </si>
  <si>
    <t>青葉区奈良978-1</t>
  </si>
  <si>
    <t>515-511097X</t>
  </si>
  <si>
    <t>海老名市社家6-1-41</t>
  </si>
  <si>
    <t>幸区戸手本町2-237-1</t>
  </si>
  <si>
    <t>513-589064X</t>
  </si>
  <si>
    <t>中原区市ノ坪484</t>
  </si>
  <si>
    <t>513-514208X</t>
  </si>
  <si>
    <t>宮前区有馬5-3</t>
  </si>
  <si>
    <t>513-597311N</t>
  </si>
  <si>
    <t>川崎市日進町27</t>
  </si>
  <si>
    <t>512-511054X</t>
  </si>
  <si>
    <t>港北区新羽町1159</t>
  </si>
  <si>
    <t>512-514337X</t>
  </si>
  <si>
    <t>港北区篠原東3-29</t>
  </si>
  <si>
    <t>513-519109X</t>
  </si>
  <si>
    <t>中原区井田3-32-11</t>
  </si>
  <si>
    <t>513-514209X</t>
  </si>
  <si>
    <t>多摩区南生田4-10-12</t>
  </si>
  <si>
    <t>513-519107X</t>
  </si>
  <si>
    <t>多摩区菅5-21-14</t>
  </si>
  <si>
    <t>513-519108X</t>
  </si>
  <si>
    <t>宮前区馬絹3-16-29</t>
  </si>
  <si>
    <t>513-511044X</t>
  </si>
  <si>
    <t>高津区下作延5-4</t>
  </si>
  <si>
    <t>512-519157X</t>
  </si>
  <si>
    <t>港北区高田町2427</t>
  </si>
  <si>
    <t>512-519157A</t>
  </si>
  <si>
    <t>512-597821N</t>
  </si>
  <si>
    <t>港北区日吉本町2-8</t>
  </si>
  <si>
    <t>512-519160X</t>
  </si>
  <si>
    <t>港北区高田東3-9-7</t>
  </si>
  <si>
    <t>512-512056X</t>
  </si>
  <si>
    <t>鶴見区東寺尾4-9-41</t>
  </si>
  <si>
    <t>513-519110X</t>
  </si>
  <si>
    <t>宮前区南野川2-3</t>
  </si>
  <si>
    <t>512-597822N</t>
  </si>
  <si>
    <t>港北区樽町1-12</t>
  </si>
  <si>
    <t>512-514220A</t>
  </si>
  <si>
    <t>港北区新吉田東43</t>
  </si>
  <si>
    <t>512-612001X</t>
  </si>
  <si>
    <t>港北区新横浜3-19</t>
  </si>
  <si>
    <t>513-514210X</t>
  </si>
  <si>
    <t>宮前区平4-15</t>
  </si>
  <si>
    <t>513-519106X</t>
  </si>
  <si>
    <t>宮前区馬絹4-21-7</t>
  </si>
  <si>
    <t>513-519105X</t>
  </si>
  <si>
    <t>宮前区馬絹3-18</t>
  </si>
  <si>
    <t>513-519111X</t>
  </si>
  <si>
    <t>高津区子母口228</t>
  </si>
  <si>
    <t>512-514339X</t>
  </si>
  <si>
    <t>青葉区荏子田2-10-7</t>
  </si>
  <si>
    <t>512-519161X</t>
  </si>
  <si>
    <t>都筑区東山田町1027-2</t>
  </si>
  <si>
    <t>515-519648X</t>
  </si>
  <si>
    <t>海老名市東柏ケ谷1-22-37</t>
  </si>
  <si>
    <t>513-511042X</t>
  </si>
  <si>
    <t>幸区東小倉18-36</t>
  </si>
  <si>
    <t>512-511055X</t>
  </si>
  <si>
    <t>512-511002X</t>
  </si>
  <si>
    <t>青葉区あざみ野3-16-7</t>
  </si>
  <si>
    <t>港北区綱島台10-26</t>
  </si>
  <si>
    <t>513-519112X</t>
  </si>
  <si>
    <t>多摩区東生田4-23-1</t>
  </si>
  <si>
    <t>622-502849</t>
  </si>
  <si>
    <t>中原区小杉陣屋町</t>
  </si>
  <si>
    <t>512-514341X</t>
  </si>
  <si>
    <t>港北区日吉本町5-64</t>
  </si>
  <si>
    <t>513-519116X</t>
  </si>
  <si>
    <t>川崎区渡田東町8</t>
  </si>
  <si>
    <t>513-519113X</t>
  </si>
  <si>
    <t>宮前区馬絹4-3</t>
  </si>
  <si>
    <t>513-519114X</t>
  </si>
  <si>
    <t>宮前区平1-3</t>
  </si>
  <si>
    <t>513-519115X</t>
  </si>
  <si>
    <t>宮前区南野川2-37</t>
  </si>
  <si>
    <t>515-511098X</t>
  </si>
  <si>
    <t>海老名市上郷1-20</t>
  </si>
  <si>
    <t>513-514211X</t>
  </si>
  <si>
    <t>高津区向ヶ丘167</t>
  </si>
  <si>
    <t>512-597824N</t>
  </si>
  <si>
    <t>神奈川区斎藤分町53</t>
  </si>
  <si>
    <t>512-514342X</t>
  </si>
  <si>
    <t>青葉区あざみ野4-2</t>
  </si>
  <si>
    <t>512-519167X</t>
  </si>
  <si>
    <t>港北区日吉本町5-49</t>
  </si>
  <si>
    <t>512-553130J</t>
  </si>
  <si>
    <t>神奈川区菅田町799</t>
  </si>
  <si>
    <t>513-342181P</t>
  </si>
  <si>
    <t>幸区都町14</t>
  </si>
  <si>
    <t>幸区都</t>
  </si>
  <si>
    <t>513-553102J</t>
  </si>
  <si>
    <t>麻生区千代ヶ丘4-21</t>
  </si>
  <si>
    <t>513-653105J</t>
  </si>
  <si>
    <t>多摩区三田4-8</t>
  </si>
  <si>
    <t>513-553110J</t>
  </si>
  <si>
    <t>多摩区南生田7-2</t>
  </si>
  <si>
    <t>513-553117J</t>
  </si>
  <si>
    <t>中原区井田中ノ町12</t>
  </si>
  <si>
    <t>513-303008M</t>
  </si>
  <si>
    <t>麻生区白鳥1-3</t>
  </si>
  <si>
    <t>513-519117X</t>
  </si>
  <si>
    <t>高津区上作延3-13</t>
  </si>
  <si>
    <t>513-514212X</t>
  </si>
  <si>
    <t>宮前区土橋7-25</t>
  </si>
  <si>
    <t>512-653114J</t>
  </si>
  <si>
    <t>神奈川区三ツ沢中町8-4</t>
  </si>
  <si>
    <t>中原区井田2-5-35</t>
  </si>
  <si>
    <t>申請業務（県河川・内管撤去）</t>
  </si>
  <si>
    <t>川崎区宮本町1-6</t>
  </si>
  <si>
    <t>513-514213X</t>
  </si>
  <si>
    <t>多摩区中野島4-10-15</t>
  </si>
  <si>
    <t>513-519119X</t>
  </si>
  <si>
    <t>多摩区宿河原6-19-55</t>
  </si>
  <si>
    <t>512-571055X</t>
  </si>
  <si>
    <t>港北区師岡町731-12</t>
  </si>
  <si>
    <t>513-519120X</t>
  </si>
  <si>
    <t>中原区宮内4-5</t>
  </si>
  <si>
    <t>553-500406R</t>
  </si>
  <si>
    <t>幸区塚越2-185</t>
  </si>
  <si>
    <t>513-514214X</t>
  </si>
  <si>
    <t>川崎区京町1-16-22</t>
  </si>
  <si>
    <t>515-519681X</t>
  </si>
  <si>
    <t>海老名市東柏ケ谷1-16-10</t>
  </si>
  <si>
    <t>512-514345X</t>
  </si>
  <si>
    <t>神奈川区西寺尾2-30-4</t>
  </si>
  <si>
    <t>513-644401Y</t>
  </si>
  <si>
    <t>多摩区堰1-22</t>
  </si>
  <si>
    <t>513-644402Y</t>
  </si>
  <si>
    <t>多摩区宿河原6-20-20</t>
  </si>
  <si>
    <t>513-644403Y</t>
  </si>
  <si>
    <t>多摩区登戸425</t>
  </si>
  <si>
    <t>513-644404Y</t>
  </si>
  <si>
    <t>多摩区登戸2828</t>
  </si>
  <si>
    <t>513-644405Y</t>
  </si>
  <si>
    <t>多摩区中野島6-29</t>
  </si>
  <si>
    <t>515-519680X</t>
  </si>
  <si>
    <t>海老名市東柏ケ谷1-7-9</t>
  </si>
  <si>
    <t>高津区久地2-3</t>
  </si>
  <si>
    <t>513-511050X</t>
  </si>
  <si>
    <t>宮前区有馬2-11</t>
  </si>
  <si>
    <t>513-511046X</t>
  </si>
  <si>
    <t>高津区新作3-2</t>
  </si>
  <si>
    <t>513-519118X</t>
  </si>
  <si>
    <t>513-512041X</t>
  </si>
  <si>
    <t>高津区下作延3-15</t>
  </si>
  <si>
    <t>513-514215X</t>
  </si>
  <si>
    <t>川崎区京町2-17</t>
  </si>
  <si>
    <t>512-519169X</t>
  </si>
  <si>
    <t>港北区新吉田町4195</t>
  </si>
  <si>
    <t>515-514520X</t>
  </si>
  <si>
    <t>海老名市上今泉1-9</t>
  </si>
  <si>
    <t>512-512057X</t>
  </si>
  <si>
    <t>鶴見区岸谷4-21</t>
  </si>
  <si>
    <t>513-Z50016X</t>
  </si>
  <si>
    <t>高津区明津146</t>
  </si>
  <si>
    <t>512-514346X</t>
  </si>
  <si>
    <t>鶴見区朝日町1-44</t>
  </si>
  <si>
    <t>513-511051X</t>
  </si>
  <si>
    <t>麻生区上麻生6-9-12</t>
  </si>
  <si>
    <t>512-519020X</t>
  </si>
  <si>
    <t>都筑区池辺町3156</t>
  </si>
  <si>
    <t>512-514350X</t>
  </si>
  <si>
    <t>港北区綱島東6-11-47</t>
  </si>
  <si>
    <t>512-511005X</t>
  </si>
  <si>
    <t>鶴見区矢向6-4-6</t>
  </si>
  <si>
    <t>513-514216X</t>
  </si>
  <si>
    <t>多摩区登戸1087-1</t>
  </si>
  <si>
    <t>512-514351X</t>
  </si>
  <si>
    <t>神奈川区西神奈川3-17-19</t>
  </si>
  <si>
    <t>512-519171X</t>
  </si>
  <si>
    <t>神奈川区松見町1-6</t>
  </si>
  <si>
    <t>515-519708X</t>
  </si>
  <si>
    <t>海老名市浜田町8-6</t>
  </si>
  <si>
    <t>中原区新城5-10-10</t>
  </si>
  <si>
    <t>513-142242X</t>
  </si>
  <si>
    <t>松崎　翔太</t>
  </si>
  <si>
    <t>麻生区王禅寺西1-24</t>
  </si>
  <si>
    <t>515-519705X</t>
  </si>
  <si>
    <t>海老名市東柏ケ谷3-21-7</t>
  </si>
  <si>
    <t>515-512210X</t>
  </si>
  <si>
    <t>海老名市河原口4-6</t>
  </si>
  <si>
    <t>513-519121X</t>
  </si>
  <si>
    <t>宮前区神木本町1-1-8</t>
  </si>
  <si>
    <t>513-511052X</t>
  </si>
  <si>
    <t>宮前区平6-9-26</t>
  </si>
  <si>
    <t>511-511025X</t>
  </si>
  <si>
    <t>栄区飯島町1886</t>
  </si>
  <si>
    <t>栄区飯</t>
  </si>
  <si>
    <t>512-597825N</t>
  </si>
  <si>
    <t>都筑区池辺町2352</t>
  </si>
  <si>
    <t>513-442138J</t>
  </si>
  <si>
    <t>中原区田尻町31</t>
  </si>
  <si>
    <t>多摩区菅北浦2-19-14</t>
  </si>
  <si>
    <t>512-342227P</t>
  </si>
  <si>
    <t>保土ケ谷区保土ケ谷町2-102</t>
  </si>
  <si>
    <t>保土ケ</t>
  </si>
  <si>
    <t>511-512045X</t>
  </si>
  <si>
    <t>金沢区六浦3-41-12</t>
  </si>
  <si>
    <t>金沢区</t>
  </si>
  <si>
    <t>511-511026X</t>
  </si>
  <si>
    <t>栄区笠間2-9</t>
  </si>
  <si>
    <t>栄区笠</t>
  </si>
  <si>
    <t>555-501283F</t>
  </si>
  <si>
    <t>大和市南林間1-9-17</t>
  </si>
  <si>
    <t>大和市</t>
  </si>
  <si>
    <t>513-503007M</t>
  </si>
  <si>
    <t>高津区溝口5-16-47</t>
  </si>
  <si>
    <t>513-511053X</t>
  </si>
  <si>
    <t>多摩区登戸1764-1</t>
  </si>
  <si>
    <t>512-514352X</t>
  </si>
  <si>
    <t>保土ケ谷区新井町350</t>
  </si>
  <si>
    <t>513-514219X</t>
  </si>
  <si>
    <t>中原区宮内3-2</t>
  </si>
  <si>
    <t>513-519124X</t>
  </si>
  <si>
    <t>中原区宮内1-17-11</t>
  </si>
  <si>
    <t>513-519123X</t>
  </si>
  <si>
    <t>川崎区中瀬3-4-9</t>
  </si>
  <si>
    <t>515-519722X</t>
  </si>
  <si>
    <t>大和市上草柳2-8</t>
  </si>
  <si>
    <t>512-514354X</t>
  </si>
  <si>
    <t>鶴見区駒岡1-5</t>
  </si>
  <si>
    <t>海老名市河原口1-3-22</t>
  </si>
  <si>
    <t>515-519726X</t>
  </si>
  <si>
    <t>海老名市中新田3-29-16</t>
  </si>
  <si>
    <t>515-512221X</t>
  </si>
  <si>
    <t>515-519727X</t>
  </si>
  <si>
    <t>海老名市杉久保2-1-24</t>
  </si>
  <si>
    <t>511-519179X</t>
  </si>
  <si>
    <t>栄区飯島町1721-7</t>
  </si>
  <si>
    <t>511-511007X</t>
  </si>
  <si>
    <t>栄区若竹町32-17</t>
  </si>
  <si>
    <t>栄区若</t>
  </si>
  <si>
    <t>515-519720X</t>
  </si>
  <si>
    <t>大和市下和田1290</t>
  </si>
  <si>
    <t>511-514203X</t>
  </si>
  <si>
    <t>南区平楽151</t>
  </si>
  <si>
    <t>南区平</t>
  </si>
  <si>
    <t>鶴見区獅子ヶ谷2-5-18</t>
  </si>
  <si>
    <t>513-503008M</t>
  </si>
  <si>
    <t>幸区北加瀬2-3-13</t>
  </si>
  <si>
    <t>515-511039X</t>
  </si>
  <si>
    <t>海老名市上郷1-18-7</t>
  </si>
  <si>
    <t>513-514220X</t>
  </si>
  <si>
    <t>中原区下小田中1-7-22</t>
  </si>
  <si>
    <t>513-511054X</t>
  </si>
  <si>
    <t>多摩区菅北浦1-10</t>
  </si>
  <si>
    <t>511-503007M</t>
  </si>
  <si>
    <t>保土ケ谷区神戸町152-1</t>
  </si>
  <si>
    <t>515-519751X</t>
  </si>
  <si>
    <t>大和市福田3668</t>
  </si>
  <si>
    <t>515-519747X</t>
  </si>
  <si>
    <t>大和市上草柳4-5-6</t>
  </si>
  <si>
    <t>515-511106X</t>
  </si>
  <si>
    <t>大和市大和南2-13-17</t>
  </si>
  <si>
    <t>515-511107X</t>
  </si>
  <si>
    <t>海老名市河原口1369-5</t>
  </si>
  <si>
    <t>515-519746X</t>
  </si>
  <si>
    <t>大和市上草柳9-6-1</t>
  </si>
  <si>
    <t>555-501670F</t>
  </si>
  <si>
    <t>大和市深見3533-11</t>
  </si>
  <si>
    <t>港北区小机町218-6</t>
  </si>
  <si>
    <t>512-597828N</t>
  </si>
  <si>
    <t>鶴見区寛政町22-18</t>
  </si>
  <si>
    <t>511-514207X</t>
  </si>
  <si>
    <t>南区若宮町4-78-1</t>
  </si>
  <si>
    <t>南区若</t>
  </si>
  <si>
    <t>511-514206X</t>
  </si>
  <si>
    <t>磯子区森6-14</t>
  </si>
  <si>
    <t>磯子区</t>
  </si>
  <si>
    <t>515-512223X</t>
  </si>
  <si>
    <t>511-112080X</t>
  </si>
  <si>
    <t>戸塚区戸塚町856</t>
  </si>
  <si>
    <t>戸塚区</t>
  </si>
  <si>
    <t>515-514546X</t>
  </si>
  <si>
    <t>座間市立野台3-37-11</t>
  </si>
  <si>
    <t>座間市</t>
  </si>
  <si>
    <t>515-519750X</t>
  </si>
  <si>
    <t>座間市相模が丘2-39-10</t>
  </si>
  <si>
    <t>513-519127X</t>
  </si>
  <si>
    <t>多摩区長沢2-2</t>
  </si>
  <si>
    <t>513-542134P</t>
  </si>
  <si>
    <t>川崎区渡田東町3-1</t>
  </si>
  <si>
    <t>513-414134X</t>
  </si>
  <si>
    <t>宮前区水沢3-9</t>
  </si>
  <si>
    <t>513-512044X</t>
  </si>
  <si>
    <t>川崎区田町2-8-17</t>
  </si>
  <si>
    <t>513-514224X</t>
  </si>
  <si>
    <t>川崎区小田4-18-6</t>
  </si>
  <si>
    <t>513-514223X</t>
  </si>
  <si>
    <t>川崎区浜町2-19</t>
  </si>
  <si>
    <t>513-512043X</t>
  </si>
  <si>
    <t>高津区千年144-2</t>
  </si>
  <si>
    <t>513-579037X</t>
  </si>
  <si>
    <t>幸区中幸町4-8</t>
  </si>
  <si>
    <t>幸区中</t>
  </si>
  <si>
    <t>512-503009M</t>
  </si>
  <si>
    <t>保土ケ谷区東川島町38-16</t>
  </si>
  <si>
    <t>麻生区高石3-24-33</t>
  </si>
  <si>
    <t>511-519182X</t>
  </si>
  <si>
    <t>泉区岡津町2168-2</t>
  </si>
  <si>
    <t>泉区岡</t>
  </si>
  <si>
    <t>513-519129X</t>
  </si>
  <si>
    <t>多摩区菅5-17-28</t>
  </si>
  <si>
    <t>513-514225X</t>
  </si>
  <si>
    <t>多摩区菅城下13-1</t>
  </si>
  <si>
    <t>512-519177X</t>
  </si>
  <si>
    <t>保土ケ谷区川島町734</t>
  </si>
  <si>
    <t>515-511111X</t>
  </si>
  <si>
    <t>大和市深見3406-2</t>
  </si>
  <si>
    <t>511-514209X</t>
  </si>
  <si>
    <t>金沢区寺前1-16-18</t>
  </si>
  <si>
    <t>511-519181X</t>
  </si>
  <si>
    <t>磯子区杉田1-20</t>
  </si>
  <si>
    <t>511-512047X</t>
  </si>
  <si>
    <t>磯子区滝頭1-7</t>
  </si>
  <si>
    <t>511-519185X</t>
  </si>
  <si>
    <t>南区中里4-37</t>
  </si>
  <si>
    <t>南区中</t>
  </si>
  <si>
    <t>512-514357X</t>
  </si>
  <si>
    <t>513-512045X</t>
  </si>
  <si>
    <t>川崎区中瀬3-20-4</t>
  </si>
  <si>
    <t>宮前区平5-4</t>
  </si>
  <si>
    <t>宮前区南野川2-53-29</t>
  </si>
  <si>
    <t>515-511105X</t>
  </si>
  <si>
    <t>海老名市河原口1383</t>
  </si>
  <si>
    <t>515-519755X</t>
  </si>
  <si>
    <t>綾瀬市蓼川1-6-44</t>
  </si>
  <si>
    <t>綾瀬市</t>
  </si>
  <si>
    <t>川崎区中瀬3-20</t>
  </si>
  <si>
    <t>513-142256X</t>
  </si>
  <si>
    <t>幸区戸手2-8-5</t>
  </si>
  <si>
    <t>多摩区南生田2-31-49</t>
  </si>
  <si>
    <t>515-512225X</t>
  </si>
  <si>
    <t>座間市ひばりが丘1-78-8</t>
  </si>
  <si>
    <t>515-519753X</t>
  </si>
  <si>
    <t>大和市中央林間5-5-32</t>
  </si>
  <si>
    <t>515-519770X</t>
  </si>
  <si>
    <t>大和市中央林間1-15-16</t>
  </si>
  <si>
    <t>513-519132X</t>
  </si>
  <si>
    <t>高津区下作延2-22-11</t>
  </si>
  <si>
    <t>宮前区菅生4-10-8</t>
  </si>
  <si>
    <t>513-519131X</t>
  </si>
  <si>
    <t>高津区久末697</t>
  </si>
  <si>
    <t>青葉区美しが丘1-19-1</t>
  </si>
  <si>
    <t>512-712367X</t>
  </si>
  <si>
    <t>青葉区千草台28-3</t>
  </si>
  <si>
    <t>高津区子母口54-14</t>
  </si>
  <si>
    <t>515-519785X</t>
  </si>
  <si>
    <t>綾瀬市寺尾釜田2-17-47</t>
  </si>
  <si>
    <t>515-519775X</t>
  </si>
  <si>
    <t>海老名市国分北1-28-13</t>
  </si>
  <si>
    <t>511-519186X</t>
  </si>
  <si>
    <t>泉区下和泉5-15-13</t>
  </si>
  <si>
    <t>泉区下</t>
  </si>
  <si>
    <t>515-519787X</t>
  </si>
  <si>
    <t>海老名市大谷北3-24-12</t>
  </si>
  <si>
    <t>515-519796X</t>
  </si>
  <si>
    <t>海老名市国分寺台3-3-12</t>
  </si>
  <si>
    <t>515-519794X</t>
  </si>
  <si>
    <t>座間市栗原中央5-14-10</t>
  </si>
  <si>
    <t>515-519781X</t>
  </si>
  <si>
    <t>座間市南栗原6-10-10</t>
  </si>
  <si>
    <t>515-519784X</t>
  </si>
  <si>
    <t>座間市南栗原6-27-15</t>
  </si>
  <si>
    <t>515-519786X</t>
  </si>
  <si>
    <t>綾瀬市上土棚南4-5-43</t>
  </si>
  <si>
    <t>511-512048X</t>
  </si>
  <si>
    <t>磯子区杉田8-1-4</t>
  </si>
  <si>
    <t>513-542137P</t>
  </si>
  <si>
    <t>幸区下平間262-6</t>
  </si>
  <si>
    <t>幸区下</t>
  </si>
  <si>
    <t>555-501800F</t>
  </si>
  <si>
    <t>大和市上草柳3-14-24</t>
  </si>
  <si>
    <t>515-519783X</t>
  </si>
  <si>
    <t>綾瀬市上土棚中4-2</t>
  </si>
  <si>
    <t>513-514228X</t>
  </si>
  <si>
    <t>高津区溝口6-8-20</t>
  </si>
  <si>
    <t>513-514229X</t>
  </si>
  <si>
    <t>高津区梶ヶ谷3-14</t>
  </si>
  <si>
    <t>513-414259X</t>
  </si>
  <si>
    <t>川崎区中瀬2-17</t>
  </si>
  <si>
    <t>宮前区潮見台2458-5</t>
  </si>
  <si>
    <t>511-597310N</t>
  </si>
  <si>
    <t>南区蒔田町895</t>
  </si>
  <si>
    <t>南区蒔</t>
  </si>
  <si>
    <t>川崎区砂子1-4-2</t>
  </si>
  <si>
    <t>宮前区馬絹4-3-14</t>
  </si>
  <si>
    <t>512-442206J</t>
  </si>
  <si>
    <t>青葉区梅ヶ丘1-22</t>
  </si>
  <si>
    <t>512-442205J</t>
  </si>
  <si>
    <t>青葉区つつじが丘14-3</t>
  </si>
  <si>
    <t>632-510756</t>
  </si>
  <si>
    <t>座間市入谷西4-16</t>
  </si>
  <si>
    <t>511-519189X</t>
  </si>
  <si>
    <t>泉区下和泉2-23</t>
  </si>
  <si>
    <t>511-519188X</t>
  </si>
  <si>
    <t>泉区和泉町1010</t>
  </si>
  <si>
    <t>泉区和</t>
  </si>
  <si>
    <t>511-619001X</t>
  </si>
  <si>
    <t>泉区和泉中央北3-29-15</t>
  </si>
  <si>
    <t>513-514163X</t>
  </si>
  <si>
    <t>多摩区長尾1-5</t>
  </si>
  <si>
    <t>512-519182X</t>
  </si>
  <si>
    <t>鶴見区東寺尾6-16</t>
  </si>
  <si>
    <t>512-519179X</t>
  </si>
  <si>
    <t>保土ケ谷区峰岡町1-18-2</t>
  </si>
  <si>
    <t>513-611001X</t>
  </si>
  <si>
    <t>高津区下作延2-28-35</t>
  </si>
  <si>
    <t>513-597316N</t>
  </si>
  <si>
    <t>川崎区浮島町7</t>
  </si>
  <si>
    <t>512-542108P</t>
  </si>
  <si>
    <t>鶴見区豊岡町38-40</t>
  </si>
  <si>
    <t>512-553195P</t>
  </si>
  <si>
    <t>青葉区藤が丘2-9-1</t>
  </si>
  <si>
    <t>513-511055X</t>
  </si>
  <si>
    <t>多摩区菅北浦3-15</t>
  </si>
  <si>
    <t>512-597829N</t>
  </si>
  <si>
    <t>瀬谷区瀬谷4-42-6</t>
  </si>
  <si>
    <t>瀬谷区</t>
  </si>
  <si>
    <t>512-553177F</t>
  </si>
  <si>
    <t>青葉区藤が丘1-12-7</t>
  </si>
  <si>
    <t>511-514212X</t>
  </si>
  <si>
    <t>栄区長沼町315</t>
  </si>
  <si>
    <t>栄区長</t>
  </si>
  <si>
    <t>513-519133X</t>
  </si>
  <si>
    <t>多摩区東三田2-6-7</t>
  </si>
  <si>
    <t>511-112048X</t>
  </si>
  <si>
    <t>戸塚区深谷町929-5</t>
  </si>
  <si>
    <t>511-112043X</t>
  </si>
  <si>
    <t>戸塚区小雀町1464</t>
  </si>
  <si>
    <t>麻生区下麻生2-29-16</t>
  </si>
  <si>
    <t>高津区新作3-11-5</t>
  </si>
  <si>
    <t>512-519184X</t>
  </si>
  <si>
    <t>都筑区大熊町147-4</t>
  </si>
  <si>
    <t>513-653131F</t>
  </si>
  <si>
    <t>川崎市高津区二子4-20-7</t>
  </si>
  <si>
    <t>513-653132F</t>
  </si>
  <si>
    <t>川崎市川崎区殿町1-9</t>
  </si>
  <si>
    <t>512-514361X</t>
  </si>
  <si>
    <t>瀬谷区宮沢2-60</t>
  </si>
  <si>
    <t>515-519801X</t>
  </si>
  <si>
    <t>大和市上草柳2-11</t>
  </si>
  <si>
    <t>港北区鳥山町876</t>
  </si>
  <si>
    <t>513-532402X</t>
  </si>
  <si>
    <t>多摩区登戸1240</t>
  </si>
  <si>
    <t>515-512116X</t>
  </si>
  <si>
    <t>大和市西鶴間8-6-6</t>
  </si>
  <si>
    <t>515-512120X</t>
  </si>
  <si>
    <t>大和市上和田2700-5</t>
  </si>
  <si>
    <t>515-519819X</t>
  </si>
  <si>
    <t>大和市中央5-7-27</t>
  </si>
  <si>
    <t>511-532403X</t>
  </si>
  <si>
    <t>磯子区岡村4-8-29</t>
  </si>
  <si>
    <t>511-519192X</t>
  </si>
  <si>
    <t>泉区上飯田町1766</t>
  </si>
  <si>
    <t>泉区上</t>
  </si>
  <si>
    <t>515-519812X</t>
  </si>
  <si>
    <t>座間市相武台3-25-2</t>
  </si>
  <si>
    <t>515-519808X</t>
  </si>
  <si>
    <t>海老名市東柏ヶ谷5-9-11</t>
  </si>
  <si>
    <t>513-532407X</t>
  </si>
  <si>
    <t>多摩区宿河原2-15-33</t>
  </si>
  <si>
    <t>513-519137X</t>
  </si>
  <si>
    <t>中原区下小田中2-22-37</t>
  </si>
  <si>
    <t>513-512046X</t>
  </si>
  <si>
    <t>高津区向ヶ丘131-18</t>
  </si>
  <si>
    <t>515-511116X</t>
  </si>
  <si>
    <t>海老名市東柏ケ谷1-8-4</t>
  </si>
  <si>
    <t>515-519805X</t>
  </si>
  <si>
    <t>座間市相模が丘1-8-30</t>
  </si>
  <si>
    <t>512-653182F</t>
  </si>
  <si>
    <t>保土ケ谷区上菅田町432-13</t>
  </si>
  <si>
    <t>512-653183F</t>
  </si>
  <si>
    <t>保土ケ谷区西谷2-3-30</t>
  </si>
  <si>
    <t>513-519139X</t>
  </si>
  <si>
    <t>多摩区長沢4-22-25</t>
  </si>
  <si>
    <t>515-519815X</t>
  </si>
  <si>
    <t>海老名市中新田3-38-3</t>
  </si>
  <si>
    <t>511-514214X</t>
  </si>
  <si>
    <t>磯子区杉田3-6</t>
  </si>
  <si>
    <t>川崎区扇町5-1</t>
  </si>
  <si>
    <t>515-519811X</t>
  </si>
  <si>
    <t>綾瀬市小園85</t>
  </si>
  <si>
    <t>515-519813X</t>
  </si>
  <si>
    <t>座間市相模が丘4-53-3</t>
  </si>
  <si>
    <t>512-511061X</t>
  </si>
  <si>
    <t>都筑区大熊町79-2</t>
  </si>
  <si>
    <t>513-519140X</t>
  </si>
  <si>
    <t>多摩区長沢4-18-3</t>
  </si>
  <si>
    <t>512-519186X</t>
  </si>
  <si>
    <t>都筑区茅ヶ崎町261</t>
  </si>
  <si>
    <t>511-512050X</t>
  </si>
  <si>
    <t>金沢区六浦5-37-2</t>
  </si>
  <si>
    <t>512-511064X</t>
  </si>
  <si>
    <t>都筑区川向町168</t>
  </si>
  <si>
    <t>513-419066X</t>
  </si>
  <si>
    <t>多摩区登戸2</t>
  </si>
  <si>
    <t>512-514364X</t>
  </si>
  <si>
    <t>保土ケ谷区岩井町435</t>
  </si>
  <si>
    <t>515-519824X</t>
  </si>
  <si>
    <t>綾瀬市深谷上5-8-2</t>
  </si>
  <si>
    <t>515-519835X</t>
  </si>
  <si>
    <t>綾瀬市深谷上5-24-29</t>
  </si>
  <si>
    <t>512-597831N</t>
  </si>
  <si>
    <t>瀬谷区瀬谷4-12</t>
  </si>
  <si>
    <t>513-519143X</t>
  </si>
  <si>
    <t>中原区下小田中5-16</t>
  </si>
  <si>
    <t>511-532402X</t>
  </si>
  <si>
    <t>磯子区岡村8-1</t>
  </si>
  <si>
    <t>511-512051X</t>
  </si>
  <si>
    <t>栄区元大橋1-38</t>
  </si>
  <si>
    <t>栄区元</t>
  </si>
  <si>
    <t>512-519188X</t>
  </si>
  <si>
    <t>保土ケ谷区新井町369</t>
  </si>
  <si>
    <t>515-519843X</t>
  </si>
  <si>
    <t>海老名市東柏ケ谷4-19-17</t>
  </si>
  <si>
    <t>513-442242S</t>
  </si>
  <si>
    <t>宮前区宮前平1-4-162</t>
  </si>
  <si>
    <t>513-532413X</t>
  </si>
  <si>
    <t>多摩区三田1-12-11</t>
  </si>
  <si>
    <t>511-532412X</t>
  </si>
  <si>
    <t>金沢区六浦南5-5-3</t>
  </si>
  <si>
    <t>511-511030X</t>
  </si>
  <si>
    <t>泉区岡津町249-2</t>
  </si>
  <si>
    <t>515-519840X</t>
  </si>
  <si>
    <t>海老名市中野2-19-3</t>
  </si>
  <si>
    <t>513-519142X</t>
  </si>
  <si>
    <t>高津区上作延4-8-24</t>
  </si>
  <si>
    <t>515-519827X</t>
  </si>
  <si>
    <t>大和市上和田907-6</t>
  </si>
  <si>
    <t>515-519828X</t>
  </si>
  <si>
    <t>大和市上草柳8-13-14</t>
  </si>
  <si>
    <t>515-519829X</t>
  </si>
  <si>
    <t>大和市中央林間1-14</t>
  </si>
  <si>
    <t>515-519821X</t>
  </si>
  <si>
    <t>大和市西鶴間5-3-3</t>
  </si>
  <si>
    <t>515-519806X</t>
  </si>
  <si>
    <t>綾瀬市寺尾北1-10-59</t>
  </si>
  <si>
    <t>512-514363X</t>
  </si>
  <si>
    <t>都筑区池辺町2248</t>
  </si>
  <si>
    <t>513-514230X</t>
  </si>
  <si>
    <t>幸区北加瀬1-15</t>
  </si>
  <si>
    <t>513-512048X</t>
  </si>
  <si>
    <t>幸区塚越2-204</t>
  </si>
  <si>
    <t>513-514232X</t>
  </si>
  <si>
    <t>多摩区長沢4-21</t>
  </si>
  <si>
    <t>513-532414X</t>
  </si>
  <si>
    <t>多摩区西生田3-20-19</t>
  </si>
  <si>
    <t>511-519197X</t>
  </si>
  <si>
    <t>栄区鍛冶ヶ谷2-13-35</t>
  </si>
  <si>
    <t>栄区鍛</t>
  </si>
  <si>
    <t>幸区小向西町1-32</t>
  </si>
  <si>
    <t>513-532415X</t>
  </si>
  <si>
    <t>多摩区三田4-2-2</t>
  </si>
  <si>
    <t>512-519190X</t>
  </si>
  <si>
    <t>都筑区勝田町739-1</t>
  </si>
  <si>
    <t>512-519189X</t>
  </si>
  <si>
    <t>瀬谷区東野台6-5</t>
  </si>
  <si>
    <t>高津区下作延5-9-4</t>
  </si>
  <si>
    <t>512-611002X</t>
  </si>
  <si>
    <t>鶴見区上末吉5-4-18</t>
  </si>
  <si>
    <t>512-514367X</t>
  </si>
  <si>
    <t>瀬谷区阿久和東4-24</t>
  </si>
  <si>
    <t>515-519846X</t>
  </si>
  <si>
    <t>海老名市国分南3-31-29</t>
  </si>
  <si>
    <t>513-519144X</t>
  </si>
  <si>
    <t>高津区明津81-9</t>
  </si>
  <si>
    <t>513-514233X</t>
  </si>
  <si>
    <t>513-519146X</t>
  </si>
  <si>
    <t>513-511009X</t>
  </si>
  <si>
    <t>川崎区塩浜1-16</t>
  </si>
  <si>
    <t>512-514366X</t>
  </si>
  <si>
    <t>都筑区川和町2708</t>
  </si>
  <si>
    <t>515-514564X</t>
  </si>
  <si>
    <t>大和市下鶴間514</t>
  </si>
  <si>
    <t>515-519847X</t>
  </si>
  <si>
    <t>綾瀬市大上4-17</t>
  </si>
  <si>
    <t>513-503012M</t>
  </si>
  <si>
    <t>幸区鹿島田3-4-7</t>
  </si>
  <si>
    <t>512-511067X</t>
  </si>
  <si>
    <t>都筑区川和町1603</t>
  </si>
  <si>
    <t>512-511069X</t>
  </si>
  <si>
    <t>瀬谷区相沢2-10</t>
  </si>
  <si>
    <t>513-514235X</t>
  </si>
  <si>
    <t>高津区上作延861</t>
  </si>
  <si>
    <t>515-612004X</t>
  </si>
  <si>
    <t>大和市下鶴間2775-1</t>
  </si>
  <si>
    <t>513-532419X</t>
  </si>
  <si>
    <t>高津区久末309-8</t>
  </si>
  <si>
    <t>513-532418X</t>
  </si>
  <si>
    <t>高津区東野川1-1-14</t>
  </si>
  <si>
    <t>512-511068X</t>
  </si>
  <si>
    <t>鶴見区獅子ヶ谷3-6</t>
  </si>
  <si>
    <t>512-514369X</t>
  </si>
  <si>
    <t>鶴見区岸谷3-11</t>
  </si>
  <si>
    <t>511-514221X</t>
  </si>
  <si>
    <t>南区蒔田町160</t>
  </si>
  <si>
    <t>515-532403X</t>
  </si>
  <si>
    <t>海老名市扇町14-1</t>
  </si>
  <si>
    <t>515-532404X</t>
  </si>
  <si>
    <t>海老名市中新田1-9-6</t>
  </si>
  <si>
    <t>大和市大和南2-13</t>
  </si>
  <si>
    <t>513-532421X</t>
  </si>
  <si>
    <t>高津区坂戸1-17-20</t>
  </si>
  <si>
    <t>512-519198X</t>
  </si>
  <si>
    <t>511-519207X</t>
  </si>
  <si>
    <t>泉区和泉中央北6-30-8</t>
  </si>
  <si>
    <t>511-519205X</t>
  </si>
  <si>
    <t>泉区和泉中央北5-7</t>
  </si>
  <si>
    <t>512-Z50038X</t>
  </si>
  <si>
    <t>保土ケ谷区常盤台65</t>
  </si>
  <si>
    <t>513-511058X</t>
  </si>
  <si>
    <t>中原区下新城2-4-16</t>
  </si>
  <si>
    <t>513-519149X</t>
  </si>
  <si>
    <t>高津区子母口711-15</t>
  </si>
  <si>
    <t>515-519901X</t>
  </si>
  <si>
    <t>座間市相模が丘2-20-29</t>
  </si>
  <si>
    <t>515-519887X</t>
  </si>
  <si>
    <t>座間市南栗原5-8-25</t>
  </si>
  <si>
    <t>515-514575X</t>
  </si>
  <si>
    <t>座間市入谷東3-33</t>
  </si>
  <si>
    <t>515-519902X</t>
  </si>
  <si>
    <t>大和市福田5509</t>
  </si>
  <si>
    <t>512-914179A</t>
  </si>
  <si>
    <t>港北区日吉本町1-40</t>
  </si>
  <si>
    <t>515-514576X</t>
  </si>
  <si>
    <t>綾瀬市上土棚南2-2</t>
  </si>
  <si>
    <t>515-511245X</t>
  </si>
  <si>
    <t>海老名市中新田1-9-24</t>
  </si>
  <si>
    <t>512-519199X</t>
  </si>
  <si>
    <t>都筑区川和町2154</t>
  </si>
  <si>
    <t>512-512064X</t>
  </si>
  <si>
    <t>都筑区池辺3824-2</t>
  </si>
  <si>
    <t>555-502641F</t>
  </si>
  <si>
    <t>大和市草柳1-4-12</t>
  </si>
  <si>
    <t>511-519204X</t>
  </si>
  <si>
    <t>泉区下飯田町790-3</t>
  </si>
  <si>
    <t>511-519206X</t>
  </si>
  <si>
    <t>泉区和泉中央北6-30-5</t>
  </si>
  <si>
    <t>511-519209X</t>
  </si>
  <si>
    <t>南区中里4-38</t>
  </si>
  <si>
    <t>515-514578X</t>
  </si>
  <si>
    <t>大和市中央林間西5-14</t>
  </si>
  <si>
    <t>511-512052X</t>
  </si>
  <si>
    <t>磯子区丸山1-29-20</t>
  </si>
  <si>
    <t>513-511060X</t>
  </si>
  <si>
    <t>多摩区登戸1247</t>
  </si>
  <si>
    <t>632-510394</t>
  </si>
  <si>
    <t>綾瀬市大上6-15</t>
  </si>
  <si>
    <t>512-503010M</t>
  </si>
  <si>
    <t>保土ケ谷区和田1-14-4</t>
  </si>
  <si>
    <t>511-511031X</t>
  </si>
  <si>
    <t>南区六ッ川2-82</t>
  </si>
  <si>
    <t>南区六</t>
  </si>
  <si>
    <t>515-519903X</t>
  </si>
  <si>
    <t>座間市相模が丘6-30-30</t>
  </si>
  <si>
    <t>515-611004X</t>
  </si>
  <si>
    <t>座間市入谷東4-60-3</t>
  </si>
  <si>
    <t>622-504967</t>
  </si>
  <si>
    <t>多摩区枡形6-8-9</t>
  </si>
  <si>
    <t>513-505007X</t>
  </si>
  <si>
    <t>中原区上小田中4-1-1</t>
  </si>
  <si>
    <t>515-511247X</t>
  </si>
  <si>
    <t>座間市緑が丘4-11-18</t>
  </si>
  <si>
    <t>512-Z50039X</t>
  </si>
  <si>
    <t>保土ケ谷区今井町484</t>
  </si>
  <si>
    <t>512-512066X</t>
  </si>
  <si>
    <t>瀬谷区相沢3-4-7</t>
  </si>
  <si>
    <t>553-501396F</t>
  </si>
  <si>
    <t>麻生区片平3-18-5</t>
  </si>
  <si>
    <t>512-571056A</t>
  </si>
  <si>
    <t>鶴見区馬場4-21-11</t>
  </si>
  <si>
    <t>512-519201X</t>
  </si>
  <si>
    <t>瀬谷区東野台2-2</t>
  </si>
  <si>
    <t>515-519907X</t>
  </si>
  <si>
    <t>海老名市河原口3-17-8</t>
  </si>
  <si>
    <t>555-502706F</t>
  </si>
  <si>
    <t>大和市つきみ野5-14-15</t>
  </si>
  <si>
    <t>512-697001X</t>
  </si>
  <si>
    <t>鶴見区上末吉1-7-7</t>
  </si>
  <si>
    <t>512-542128J</t>
  </si>
  <si>
    <t>港北区大曾根3-17-28</t>
  </si>
  <si>
    <t>513-511064X</t>
  </si>
  <si>
    <t>川崎区渡田東町10-4</t>
  </si>
  <si>
    <t>512-514373X</t>
  </si>
  <si>
    <t>鶴見区北寺尾7-18</t>
  </si>
  <si>
    <t>513-511063X</t>
  </si>
  <si>
    <t>中原区上丸子山王町2-1329-4</t>
  </si>
  <si>
    <t>513-611002X</t>
  </si>
  <si>
    <t>中原区上丸子八幡町1491-1</t>
  </si>
  <si>
    <t>513-514237X</t>
  </si>
  <si>
    <t>高津区梶ヶ谷1-5</t>
  </si>
  <si>
    <t>512-514374X</t>
  </si>
  <si>
    <t>515-614002X</t>
  </si>
  <si>
    <t>綾瀬市上土棚南5-5</t>
  </si>
  <si>
    <t>511-514222X</t>
  </si>
  <si>
    <t>磯子区栗木2-15</t>
  </si>
  <si>
    <t>513-514238X</t>
  </si>
  <si>
    <t>多摩区長沢4-15</t>
  </si>
  <si>
    <t>511-512053X</t>
  </si>
  <si>
    <t>泉区白百合3-4-4</t>
  </si>
  <si>
    <t>泉区白</t>
  </si>
  <si>
    <t>511-519212X</t>
  </si>
  <si>
    <t>泉区中田南4-5-40</t>
  </si>
  <si>
    <t>泉区中</t>
  </si>
  <si>
    <t>515-529019X</t>
  </si>
  <si>
    <t>座間市東原2-4-9</t>
  </si>
  <si>
    <t>515-529002X</t>
  </si>
  <si>
    <t>綾瀬市寺尾中4-19-7</t>
  </si>
  <si>
    <t>512-514002X</t>
  </si>
  <si>
    <t>港北区日吉本町2-65-3</t>
  </si>
  <si>
    <t>512-511072X</t>
  </si>
  <si>
    <t>鶴見区寺谷2-15-23</t>
  </si>
  <si>
    <t>513-519152X</t>
  </si>
  <si>
    <t>高津区瀬田12-25</t>
  </si>
  <si>
    <t>512-519207X</t>
  </si>
  <si>
    <t>鶴見区上の宮2-16-37</t>
  </si>
  <si>
    <t>515-512122X</t>
  </si>
  <si>
    <t>大和市上草柳8-19-3</t>
  </si>
  <si>
    <t>515-529001X</t>
  </si>
  <si>
    <t>大和市下鶴間743-15</t>
  </si>
  <si>
    <t>512-Z50040X</t>
  </si>
  <si>
    <t>保土ケ谷区岩井町443</t>
  </si>
  <si>
    <t>513-579041X</t>
  </si>
  <si>
    <t>多摩区登戸2503</t>
  </si>
  <si>
    <t>511-519211X</t>
  </si>
  <si>
    <t>泉区上飯田町3631</t>
  </si>
  <si>
    <t>513-511062X</t>
  </si>
  <si>
    <t>中原区下小田中3-6-17</t>
  </si>
  <si>
    <t>515-529018X</t>
  </si>
  <si>
    <t>綾瀬市大上3-4-3</t>
  </si>
  <si>
    <t>515-529012X</t>
  </si>
  <si>
    <t>綾瀬市深谷中6-13-3</t>
  </si>
  <si>
    <t>515-529013X</t>
  </si>
  <si>
    <t>綾瀬市深谷上5-16-20</t>
  </si>
  <si>
    <t>515-529026X</t>
  </si>
  <si>
    <t>大和市下鶴間2950-2</t>
  </si>
  <si>
    <t>515-529007X</t>
  </si>
  <si>
    <t>綾瀬市大上5-3-22</t>
  </si>
  <si>
    <t>青葉区千草台10-33</t>
  </si>
  <si>
    <t>553-501611F</t>
  </si>
  <si>
    <t>中原区小杉町2-176-9</t>
  </si>
  <si>
    <t>555-502814F</t>
  </si>
  <si>
    <t>大和市深見台2-11-6</t>
  </si>
  <si>
    <t>511-514224X</t>
  </si>
  <si>
    <t>金沢区大道2-16</t>
  </si>
  <si>
    <t>515-614004X</t>
  </si>
  <si>
    <t>綾瀬市蓼川3-2-16</t>
  </si>
  <si>
    <t>515-612005X</t>
  </si>
  <si>
    <t>海老名市社家2-16</t>
  </si>
  <si>
    <t>511-519215X</t>
  </si>
  <si>
    <t>泉区上飯田町1085-15</t>
  </si>
  <si>
    <t>511-505002X</t>
  </si>
  <si>
    <t>金沢区福浦2-15-16</t>
  </si>
  <si>
    <t>512-614006X</t>
  </si>
  <si>
    <t>511-514225X</t>
  </si>
  <si>
    <t>泉区和泉中央北2-46-14</t>
  </si>
  <si>
    <t>512-442111J</t>
  </si>
  <si>
    <t>港北区菊名4-14-6</t>
  </si>
  <si>
    <t>高津区梶ヶ谷4-8-3</t>
  </si>
  <si>
    <t>515-543201P</t>
  </si>
  <si>
    <t>大和市中央1-7-30</t>
  </si>
  <si>
    <t>515-529036X</t>
  </si>
  <si>
    <t>座間市ひばりが丘2-48-10</t>
  </si>
  <si>
    <t>513-519154X</t>
  </si>
  <si>
    <t>多摩区生田2-7-5</t>
  </si>
  <si>
    <t>511-519218X</t>
  </si>
  <si>
    <t>泉区中田南2-16</t>
  </si>
  <si>
    <t>511-619003X</t>
  </si>
  <si>
    <t>泉区岡津町2375</t>
  </si>
  <si>
    <t>513-519153X</t>
  </si>
  <si>
    <t>中原区上小田中6-30-45</t>
  </si>
  <si>
    <t>511-519214X</t>
  </si>
  <si>
    <t>栄区小菅ケ谷1-30</t>
  </si>
  <si>
    <t>栄区小</t>
  </si>
  <si>
    <t>632-513534</t>
  </si>
  <si>
    <t>大和市下鶴間2132-5</t>
  </si>
  <si>
    <t>512-614005X</t>
  </si>
  <si>
    <t>瀬谷区阿久和東4-23-5</t>
  </si>
  <si>
    <t>515-529028X</t>
  </si>
  <si>
    <t>大和市上草柳2-12-14</t>
  </si>
  <si>
    <t>515-514585X</t>
  </si>
  <si>
    <t>大和市上草柳4-4-14</t>
  </si>
  <si>
    <t>515-529030X</t>
  </si>
  <si>
    <t>綾瀬市落合北4-18-43</t>
  </si>
  <si>
    <t>513-142166X</t>
  </si>
  <si>
    <t>川崎区渡田新町1-5-7</t>
  </si>
  <si>
    <t>513-342185P</t>
  </si>
  <si>
    <t>高津区久本3-3-3</t>
  </si>
  <si>
    <t>512-519210X</t>
  </si>
  <si>
    <t>瀬谷区本郷1-17</t>
  </si>
  <si>
    <t>513-512051X</t>
  </si>
  <si>
    <t>高津区下作延5-27</t>
  </si>
  <si>
    <t>512-519212X</t>
  </si>
  <si>
    <t>瀬谷区下瀬谷2-21-17</t>
  </si>
  <si>
    <t>515-619006X</t>
  </si>
  <si>
    <t>海老名市国分南3-18</t>
  </si>
  <si>
    <t>513-514241X</t>
  </si>
  <si>
    <t>幸区塚越1-126</t>
  </si>
  <si>
    <t>513-589069X</t>
  </si>
  <si>
    <t>麻生区上麻生7-23</t>
  </si>
  <si>
    <t>512-514377X</t>
  </si>
  <si>
    <t>保土ケ谷区西久保町89</t>
  </si>
  <si>
    <t>513-514244X</t>
  </si>
  <si>
    <t>多摩区生田1-8-25</t>
  </si>
  <si>
    <t>512-619004X</t>
  </si>
  <si>
    <t>都筑区川和町125</t>
  </si>
  <si>
    <t>新規継続図作成業務</t>
  </si>
  <si>
    <t>512-514381X</t>
  </si>
  <si>
    <t>都筑区南山田4242</t>
  </si>
  <si>
    <t>511-619004X</t>
  </si>
  <si>
    <t>泉区中田北3-2</t>
  </si>
  <si>
    <t>515-514589X</t>
  </si>
  <si>
    <t>大和市下鶴間2-3-12</t>
  </si>
  <si>
    <t>555-503052R</t>
  </si>
  <si>
    <t>大和市つきみ野5-7-2</t>
  </si>
  <si>
    <t>555-503439F</t>
  </si>
  <si>
    <t>大和市中央2-1-8</t>
  </si>
  <si>
    <t>515-514143X</t>
  </si>
  <si>
    <t>大和市下鶴間3036</t>
  </si>
  <si>
    <t>515-419532X</t>
  </si>
  <si>
    <t>大和市中央林間3-3-2</t>
  </si>
  <si>
    <t>515-419107X</t>
  </si>
  <si>
    <t>大和市上和田2496</t>
  </si>
  <si>
    <t>515-411003X</t>
  </si>
  <si>
    <t>大和市桜森2-2-15</t>
  </si>
  <si>
    <t>515-314506X</t>
  </si>
  <si>
    <t>大和市中央林間8-26</t>
  </si>
  <si>
    <t>515-419946X</t>
  </si>
  <si>
    <t>大和市中央林間5-20-2</t>
  </si>
  <si>
    <t>515-419921X</t>
  </si>
  <si>
    <t>大和市下和田1363-2</t>
  </si>
  <si>
    <t>515-419703X</t>
  </si>
  <si>
    <t>大和市中央林間2-3-17</t>
  </si>
  <si>
    <t>515-443112P</t>
  </si>
  <si>
    <t>大和市南林間3-2-11</t>
  </si>
  <si>
    <t>512-511077X</t>
  </si>
  <si>
    <t>鶴見区矢向6-9</t>
  </si>
  <si>
    <t>513-619004X</t>
  </si>
  <si>
    <t>多摩区堰2-3-23</t>
  </si>
  <si>
    <t>513-514242X</t>
  </si>
  <si>
    <t>中原区井田三舞町14-3</t>
  </si>
  <si>
    <t>宮前区有馬2-11-10</t>
  </si>
  <si>
    <t>515-529053X</t>
  </si>
  <si>
    <t>座間市ひばりが丘2-73-38</t>
  </si>
  <si>
    <t>512-612003X</t>
  </si>
  <si>
    <t>瀬谷区下瀬谷2-4-19</t>
  </si>
  <si>
    <t>512-512073X</t>
  </si>
  <si>
    <t>保土ケ谷区法泉3-6-59</t>
  </si>
  <si>
    <t>511-512055X</t>
  </si>
  <si>
    <t>磯子区杉田1-20-10</t>
  </si>
  <si>
    <t>513-514246X</t>
  </si>
  <si>
    <t>多摩区東生田2-13</t>
  </si>
  <si>
    <t>513-611005X</t>
  </si>
  <si>
    <t>中原区上小田中6-40-33</t>
  </si>
  <si>
    <t>515-511249X</t>
  </si>
  <si>
    <t>海老名市大谷南4-9-9</t>
  </si>
  <si>
    <t>515-514590X</t>
  </si>
  <si>
    <t>海老名市今里3-17</t>
  </si>
  <si>
    <t>海老名市杉久保南2-1-24</t>
  </si>
  <si>
    <t>515-529070X</t>
  </si>
  <si>
    <t>座間市相武台2-17-5</t>
  </si>
  <si>
    <t>515-619011X</t>
  </si>
  <si>
    <t>座間市入谷西2-8-18</t>
  </si>
  <si>
    <t>512-503014M</t>
  </si>
  <si>
    <t>鶴見区生麦3-10-8</t>
  </si>
  <si>
    <t>515-619017X</t>
  </si>
  <si>
    <t>綾瀬市寺尾釜田2-6</t>
  </si>
  <si>
    <t>515-529054X</t>
  </si>
  <si>
    <t>綾瀬市深谷南1-17-34</t>
  </si>
  <si>
    <t>512-653159P</t>
  </si>
  <si>
    <t>鶴見区上の宮1-7-4</t>
  </si>
  <si>
    <t>512-653162P</t>
  </si>
  <si>
    <t>鶴見区東寺尾3-5-54</t>
  </si>
  <si>
    <t>512-653163P</t>
  </si>
  <si>
    <t>鶴見区尻手1-5-15</t>
  </si>
  <si>
    <t>515-619018X</t>
  </si>
  <si>
    <t>座間市東原4-10-10</t>
  </si>
  <si>
    <t>513-514245X</t>
  </si>
  <si>
    <t>幸区小倉4-14-20</t>
  </si>
  <si>
    <t>513-519156X</t>
  </si>
  <si>
    <t>中原区宮内4-6-2</t>
  </si>
  <si>
    <t>512-612004X</t>
  </si>
  <si>
    <t>鶴見区平安町2-6-19</t>
  </si>
  <si>
    <t>513-50312A</t>
  </si>
  <si>
    <t>512-614010X</t>
  </si>
  <si>
    <t>瀬谷区南瀬谷1-13</t>
  </si>
  <si>
    <t>512-519214X</t>
  </si>
  <si>
    <t>515-514591X</t>
  </si>
  <si>
    <t>大和市上和田1704</t>
  </si>
  <si>
    <t>515-529063X</t>
  </si>
  <si>
    <t>大和市上草柳179-3</t>
  </si>
  <si>
    <t>515-611007X</t>
  </si>
  <si>
    <t>大和市上草柳3-13</t>
  </si>
  <si>
    <t>515-619014X</t>
  </si>
  <si>
    <t>大和市渋谷2-17-7</t>
  </si>
  <si>
    <t>511-579040X</t>
  </si>
  <si>
    <t>515-529075X</t>
  </si>
  <si>
    <t>海老名市東柏ヶ谷5-12</t>
  </si>
  <si>
    <t>512-681029X</t>
  </si>
  <si>
    <t>瀬谷区北町42-12</t>
  </si>
  <si>
    <t>515-611008X</t>
  </si>
  <si>
    <t>座間市ひばりが丘1-5-30</t>
  </si>
  <si>
    <t>511-579043X</t>
  </si>
  <si>
    <t>栄区飯島町139</t>
  </si>
  <si>
    <t>512-511078X</t>
  </si>
  <si>
    <t>都筑区川和町1497-1</t>
  </si>
  <si>
    <t>512-519220X</t>
  </si>
  <si>
    <t>鶴見区東寺尾3-21-21</t>
  </si>
  <si>
    <t>512-512075X</t>
  </si>
  <si>
    <t>保土ケ谷区岩井町322</t>
  </si>
  <si>
    <t>513-653136P</t>
  </si>
  <si>
    <t>中原区木月4-28-1</t>
  </si>
  <si>
    <t>513-619006X</t>
  </si>
  <si>
    <t>高津区蟹ヶ谷40-4</t>
  </si>
  <si>
    <t>515-543210P</t>
  </si>
  <si>
    <t>大和市中央3-1-23</t>
  </si>
  <si>
    <t>513-514247X</t>
  </si>
  <si>
    <t>中原区下小田中3-5</t>
  </si>
  <si>
    <t>511-511032X</t>
  </si>
  <si>
    <t>南区別所1-3</t>
  </si>
  <si>
    <t>511-543175P</t>
  </si>
  <si>
    <t>磯子区滝頭2-34-10</t>
  </si>
  <si>
    <t>515-619009X</t>
  </si>
  <si>
    <t>座間市入谷東4-33-15</t>
  </si>
  <si>
    <t>513-519155X</t>
  </si>
  <si>
    <t>多摩区菅稲田堤1-5-13</t>
  </si>
  <si>
    <t>513-514240X</t>
  </si>
  <si>
    <t>多摩区菅野戸呂5-11</t>
  </si>
  <si>
    <t>513-519147X</t>
  </si>
  <si>
    <t>多摩区登戸452</t>
  </si>
  <si>
    <t>513-512050X</t>
  </si>
  <si>
    <t>多摩区長尾4-6-14</t>
  </si>
  <si>
    <t>513-512049X</t>
  </si>
  <si>
    <t>多摩区西生田4-16-17</t>
  </si>
  <si>
    <t>513-514236X</t>
  </si>
  <si>
    <t>多摩区生田6-15-23</t>
  </si>
  <si>
    <t>513-514239X</t>
  </si>
  <si>
    <t>多摩区菅城下25-5</t>
  </si>
  <si>
    <t>512-614013X</t>
  </si>
  <si>
    <t>保土ケ谷区狩場町302-18</t>
  </si>
  <si>
    <t>512-512076X</t>
  </si>
  <si>
    <t>鶴見区下末吉1-14-3</t>
  </si>
  <si>
    <t>512-342229P</t>
  </si>
  <si>
    <t>港北区日吉1-7-11</t>
  </si>
  <si>
    <t>515-619033X</t>
  </si>
  <si>
    <t>座間市相武台1-25-37</t>
  </si>
  <si>
    <t>515-514593X</t>
  </si>
  <si>
    <t>海老名市社家3-10-36</t>
  </si>
  <si>
    <t>513-653110J</t>
  </si>
  <si>
    <t>川崎市四谷上町26-17</t>
  </si>
  <si>
    <t>515-611009X</t>
  </si>
  <si>
    <t>海老名市河原口2-15</t>
  </si>
  <si>
    <t>511-619020X</t>
  </si>
  <si>
    <t>泉区白百合1-9-5</t>
  </si>
  <si>
    <t>515-653281P</t>
  </si>
  <si>
    <t>大和市大和東2-8-15</t>
  </si>
  <si>
    <t>海老名市泉2-1-14</t>
  </si>
  <si>
    <t>511-579031T</t>
  </si>
  <si>
    <t>栄区桂台西2-24</t>
  </si>
  <si>
    <t>栄区桂</t>
  </si>
  <si>
    <t>511-598511X</t>
  </si>
  <si>
    <t>金沢区柴町63</t>
  </si>
  <si>
    <t>515-619032X</t>
  </si>
  <si>
    <t>綾瀬市大上9-7</t>
  </si>
  <si>
    <t>511-514229X</t>
  </si>
  <si>
    <t>磯子区杉田2-6</t>
  </si>
  <si>
    <t>515-653282J</t>
  </si>
  <si>
    <t>大和市南林間7-17-4</t>
  </si>
  <si>
    <t>513-597319N</t>
  </si>
  <si>
    <t>川崎区渡田4-13</t>
  </si>
  <si>
    <t>513-512054X</t>
  </si>
  <si>
    <t>川崎区中島3-5-6</t>
  </si>
  <si>
    <t>513-514248X</t>
  </si>
  <si>
    <t>幸区南幸町3-9</t>
  </si>
  <si>
    <t>513-519158X</t>
  </si>
  <si>
    <t>川崎区台町16</t>
  </si>
  <si>
    <t>515-612008X</t>
  </si>
  <si>
    <t>大和市中央林間西2-5-36</t>
  </si>
  <si>
    <t>515-529081X</t>
  </si>
  <si>
    <t>大和市上和田2741-14</t>
  </si>
  <si>
    <t>511-503014M</t>
  </si>
  <si>
    <t>泉区和泉が丘2-26-15</t>
  </si>
  <si>
    <t>513-653147J</t>
  </si>
  <si>
    <t>高津区二子4-20-7</t>
  </si>
  <si>
    <t>515-619043X</t>
  </si>
  <si>
    <t>座間市相模が丘3-37-30</t>
  </si>
  <si>
    <t>515-619038X</t>
  </si>
  <si>
    <t>海老名市東柏ケ谷5-18-40</t>
  </si>
  <si>
    <t>513-614001X</t>
  </si>
  <si>
    <t>多摩区中野島1-17</t>
  </si>
  <si>
    <t>513-619007X</t>
  </si>
  <si>
    <t>多摩区宿河原6-19-53</t>
  </si>
  <si>
    <t>512-843102X</t>
  </si>
  <si>
    <t>鶴見区生麦4-25-39</t>
  </si>
  <si>
    <t>515-619047X</t>
  </si>
  <si>
    <t>座間市相模が丘4-52-11</t>
  </si>
  <si>
    <t>515-619044X</t>
  </si>
  <si>
    <t>座間市広野台1-14-22</t>
  </si>
  <si>
    <t>511-614009X</t>
  </si>
  <si>
    <t>磯子区田中2-24-21</t>
  </si>
  <si>
    <t>512-514392X</t>
  </si>
  <si>
    <t>保土ケ谷区上菅田町444-4</t>
  </si>
  <si>
    <t>515-614031X</t>
  </si>
  <si>
    <t>海老名市今里1-10-12</t>
  </si>
  <si>
    <t>512-619019X</t>
  </si>
  <si>
    <t>保土ケ谷区星川3-10-27</t>
  </si>
  <si>
    <t>511-512056X</t>
  </si>
  <si>
    <t>南区中里1-5-17</t>
  </si>
  <si>
    <t>622-504301</t>
  </si>
  <si>
    <t>宮前区菅生4-5-1</t>
  </si>
  <si>
    <t>512-553143J</t>
  </si>
  <si>
    <t>青葉区藤が丘1-6-1</t>
  </si>
  <si>
    <t>綾瀬市早川2647-1</t>
  </si>
  <si>
    <t>515-514596X</t>
  </si>
  <si>
    <t>座間市南栗原6-10</t>
  </si>
  <si>
    <t>513-514249X</t>
  </si>
  <si>
    <t>川崎区浅田3-8-19</t>
  </si>
  <si>
    <t>513-612003X</t>
  </si>
  <si>
    <t>川崎区大島5-12-9</t>
  </si>
  <si>
    <t>511-619028X</t>
  </si>
  <si>
    <t>泉区下和泉5-14-16</t>
  </si>
  <si>
    <t>511-503016M</t>
  </si>
  <si>
    <t>南区蒔田町936</t>
  </si>
  <si>
    <t>515-619051X</t>
  </si>
  <si>
    <t>座間市ひばりが丘2-57-5</t>
  </si>
  <si>
    <t>513-689072X</t>
  </si>
  <si>
    <t>宮前区有馬3-28</t>
  </si>
  <si>
    <t>511-519233X</t>
  </si>
  <si>
    <t>南区六ッ川1-338-1</t>
  </si>
  <si>
    <t>512-514372X</t>
  </si>
  <si>
    <t>瀬谷区東野台2</t>
  </si>
  <si>
    <t>515-619060X</t>
  </si>
  <si>
    <t>座間市ひばりが丘1-24-13</t>
  </si>
  <si>
    <t>513-589070X</t>
  </si>
  <si>
    <t>川崎区渡田東町6-8</t>
  </si>
  <si>
    <t>512-579044X</t>
  </si>
  <si>
    <t>鶴見区平安町1-92-1</t>
  </si>
  <si>
    <t>511-612003X</t>
  </si>
  <si>
    <t>泉区中田南4-5</t>
  </si>
  <si>
    <t>512-612008X</t>
  </si>
  <si>
    <t>鶴見区潮田町4-157-7</t>
  </si>
  <si>
    <t>513-679045X</t>
  </si>
  <si>
    <t>多摩区登戸2429</t>
  </si>
  <si>
    <t>515-619061X</t>
  </si>
  <si>
    <t>座間市ひばりが丘2-9-15</t>
  </si>
  <si>
    <t>513-619012X</t>
  </si>
  <si>
    <t>高津区新作4-16-17</t>
  </si>
  <si>
    <t>513-619008X</t>
  </si>
  <si>
    <t>中原区下小田中5-10</t>
  </si>
  <si>
    <t>513-619011X</t>
  </si>
  <si>
    <t>幸区南加瀬1-4-12</t>
  </si>
  <si>
    <t>513-511068X</t>
  </si>
  <si>
    <t>中原区井田1-26-92</t>
  </si>
  <si>
    <t>513-619010X</t>
  </si>
  <si>
    <t>高津区梶ケ谷5-12</t>
  </si>
  <si>
    <t>513-511066X</t>
  </si>
  <si>
    <t>高津区千年621</t>
  </si>
  <si>
    <t>511-619026X</t>
  </si>
  <si>
    <t>栄区長尾台町177</t>
  </si>
  <si>
    <t>513-553101J</t>
  </si>
  <si>
    <t>宮前区宮崎2-7-39</t>
  </si>
  <si>
    <t>513-614002X</t>
  </si>
  <si>
    <t>川崎区大島3-34</t>
  </si>
  <si>
    <t>511-619032X</t>
  </si>
  <si>
    <t>泉区上飯田町975</t>
  </si>
  <si>
    <t>513-614003X</t>
  </si>
  <si>
    <t>川崎区下並木81</t>
  </si>
  <si>
    <t>都筑区南山田町4242</t>
  </si>
  <si>
    <t>515-511250X</t>
  </si>
  <si>
    <t>座間市相模が丘2-26</t>
  </si>
  <si>
    <t>海老名市東柏ヶ谷4-19-17</t>
  </si>
  <si>
    <t>513-619014X</t>
  </si>
  <si>
    <t>高津区子母口360-11</t>
  </si>
  <si>
    <t>513-611007X</t>
  </si>
  <si>
    <t>高津区溝口3-7-10</t>
  </si>
  <si>
    <t>515-619052X</t>
  </si>
  <si>
    <t>綾瀬市深谷南3-8-34</t>
  </si>
  <si>
    <t>515-611012X</t>
  </si>
  <si>
    <t>大和市深見西8-8-16</t>
  </si>
  <si>
    <t>515-619053X</t>
  </si>
  <si>
    <t>大和市桜森1-11-21</t>
  </si>
  <si>
    <t>511-619034X</t>
  </si>
  <si>
    <t>南区六ツ川1-328</t>
  </si>
  <si>
    <t>515-614107X</t>
  </si>
  <si>
    <t>座間市座間1-3060</t>
  </si>
  <si>
    <t>632-508909</t>
  </si>
  <si>
    <t>511-614021X</t>
  </si>
  <si>
    <t>泉区岡津町1579</t>
  </si>
  <si>
    <t>515-619042X</t>
  </si>
  <si>
    <t>綾瀬市寺尾釜田2-11-12</t>
  </si>
  <si>
    <t>511-612005X</t>
  </si>
  <si>
    <t>磯子区丸山2-11-7</t>
  </si>
  <si>
    <t>511-619035X</t>
  </si>
  <si>
    <t>ー</t>
  </si>
  <si>
    <t>栄区公田町599</t>
  </si>
  <si>
    <t>栄区公</t>
  </si>
  <si>
    <t>中原区上小田中6-46-4</t>
  </si>
  <si>
    <t>512-612011X</t>
  </si>
  <si>
    <t>保土ケ谷区天王町2-46-20</t>
  </si>
  <si>
    <t>515-619094X</t>
  </si>
  <si>
    <t>座間市東原2-1-33</t>
  </si>
  <si>
    <t>515-619088X</t>
  </si>
  <si>
    <t>座間市相模が丘2-9</t>
  </si>
  <si>
    <t>515-614108X</t>
  </si>
  <si>
    <t>座間市ひばりが丘2-46</t>
  </si>
  <si>
    <t>515-529082X</t>
  </si>
  <si>
    <t>座間市広野台1-18-14</t>
  </si>
  <si>
    <t>512-Z60010X</t>
  </si>
  <si>
    <t>瀬谷区北町33-1</t>
  </si>
  <si>
    <t>515-619145X</t>
  </si>
  <si>
    <t>座間市立野台3-1-27</t>
  </si>
  <si>
    <t>511-597313N</t>
  </si>
  <si>
    <t>泉区中田南5-6</t>
  </si>
  <si>
    <t>513-553120J</t>
  </si>
  <si>
    <t>川崎区渡田向井町11-1</t>
  </si>
  <si>
    <t>515-614058X</t>
  </si>
  <si>
    <t>大和市南林間8-19</t>
  </si>
  <si>
    <t>515-671004A</t>
  </si>
  <si>
    <t>座間市小松原1-36-5</t>
  </si>
  <si>
    <t>632-520865</t>
  </si>
  <si>
    <t>大和市代官3-8</t>
  </si>
  <si>
    <t>512-611007X</t>
  </si>
  <si>
    <t>鶴見区平安町2-15-6</t>
  </si>
  <si>
    <t>555-504069F</t>
  </si>
  <si>
    <t>大和市大和東2-3-15</t>
  </si>
  <si>
    <t>513-689073X</t>
  </si>
  <si>
    <t>中原区井田三舞町14</t>
  </si>
  <si>
    <t>横須賀市鷹取2-15-18</t>
  </si>
  <si>
    <t>神奈川区斎藤分町53-1</t>
  </si>
  <si>
    <t>515-619159X</t>
  </si>
  <si>
    <t>海老名市上郷3-8</t>
  </si>
  <si>
    <t>515-532111X</t>
  </si>
  <si>
    <t>座間市立野台1-3</t>
  </si>
  <si>
    <t>港北区樽町4-18</t>
  </si>
  <si>
    <t>川崎区京町2-5-8</t>
  </si>
  <si>
    <t>551-507585F</t>
  </si>
  <si>
    <t>保土ケ谷区岩崎町13-37</t>
  </si>
  <si>
    <t>住　　所</t>
  </si>
  <si>
    <t>NC区分</t>
  </si>
  <si>
    <t>区分</t>
  </si>
  <si>
    <t>発行番号</t>
  </si>
  <si>
    <t>外注先</t>
  </si>
  <si>
    <t>外注
発注月</t>
  </si>
  <si>
    <t>外注納品月</t>
  </si>
  <si>
    <t>工期</t>
  </si>
  <si>
    <t>製本受領</t>
  </si>
  <si>
    <t>多摩フリ3</t>
  </si>
  <si>
    <t>外注支払月(月のみ)</t>
  </si>
  <si>
    <t>外注支払額</t>
  </si>
  <si>
    <t>入金額</t>
  </si>
  <si>
    <t xml:space="preserve">復元杭引渡日
</t>
  </si>
  <si>
    <t>製本受領2</t>
  </si>
  <si>
    <t>市提出</t>
  </si>
  <si>
    <t>杭購入金額</t>
  </si>
  <si>
    <t>313-343065X</t>
  </si>
  <si>
    <t>国分寺市本多5-25</t>
  </si>
  <si>
    <t>事前</t>
  </si>
  <si>
    <t>313-343017X</t>
  </si>
  <si>
    <t>東村山市秋津町5-6</t>
  </si>
  <si>
    <t>313-242114E</t>
  </si>
  <si>
    <t>八王子市中野山王1-5</t>
  </si>
  <si>
    <t>313-042102X</t>
  </si>
  <si>
    <t>八王子市平岡町36</t>
  </si>
  <si>
    <t>7050</t>
  </si>
  <si>
    <t>313-986704X</t>
  </si>
  <si>
    <t>八王子市南町3</t>
  </si>
  <si>
    <t>313-443031X</t>
  </si>
  <si>
    <t>小平市学園東町3-1</t>
  </si>
  <si>
    <t>東大和市萩山町2-20</t>
  </si>
  <si>
    <t>313-486723A</t>
  </si>
  <si>
    <t>多摩市鶴牧5-31</t>
  </si>
  <si>
    <t>313-342043X</t>
  </si>
  <si>
    <t>小平市学園西町3-23</t>
  </si>
  <si>
    <t>313-541003X</t>
  </si>
  <si>
    <t>八王子市中野上町5-10</t>
  </si>
  <si>
    <t>八王子市中野上町3-18</t>
  </si>
  <si>
    <t>313-541002X</t>
  </si>
  <si>
    <t>八王子市中野上町4-24</t>
  </si>
  <si>
    <t>313-541010X</t>
  </si>
  <si>
    <t>八王子市中野上町4-10</t>
  </si>
  <si>
    <t>313-541019X</t>
  </si>
  <si>
    <t>東村山市萩山町1-11</t>
  </si>
  <si>
    <t>313-541018X</t>
  </si>
  <si>
    <t>東村山市萩山町5-6</t>
  </si>
  <si>
    <t>313-541016X</t>
  </si>
  <si>
    <t>小平市学園西町1-2</t>
  </si>
  <si>
    <t>313-442008I</t>
  </si>
  <si>
    <t>小平市学園西町3-8</t>
  </si>
  <si>
    <t>313-442009I</t>
  </si>
  <si>
    <t>小平市学園西町3-5</t>
  </si>
  <si>
    <t>313-400481S</t>
  </si>
  <si>
    <t>立川市曙町3-27-8</t>
  </si>
  <si>
    <t>313-412023X</t>
  </si>
  <si>
    <t>八王子市下柚木2-31</t>
  </si>
  <si>
    <t>小平市仲町73</t>
  </si>
  <si>
    <t>313-412003X</t>
  </si>
  <si>
    <t>小平市小川町1-2438</t>
  </si>
  <si>
    <t>多摩市一ノ宮3-9</t>
  </si>
  <si>
    <t>442-408193</t>
  </si>
  <si>
    <t>小平市学園西町1-11</t>
  </si>
  <si>
    <t>313-543034X</t>
  </si>
  <si>
    <t>313-543035X</t>
  </si>
  <si>
    <t>八王子市大和田町5-2</t>
  </si>
  <si>
    <t>八王子市明神町2-20</t>
  </si>
  <si>
    <t>日野市落川334</t>
  </si>
  <si>
    <t>小平市花小金井南町1-28</t>
  </si>
  <si>
    <t>小平市小川町1-1071</t>
  </si>
  <si>
    <t>八王子市西寺方町502</t>
  </si>
  <si>
    <t>日野市日野本町4-5</t>
  </si>
  <si>
    <t>日野市日野台4-4</t>
  </si>
  <si>
    <t>八王子市散田町3-25</t>
  </si>
  <si>
    <t>313-442092I</t>
  </si>
  <si>
    <t>八王子市平岡町14</t>
  </si>
  <si>
    <t>八王子市大和田町4-1</t>
  </si>
  <si>
    <t>313-019250X</t>
  </si>
  <si>
    <t>国立市谷保6198</t>
  </si>
  <si>
    <t>313-519025X</t>
  </si>
  <si>
    <t>東村山市美住町2-18</t>
  </si>
  <si>
    <t>313-419116X</t>
  </si>
  <si>
    <t>八王子市長房町1520</t>
  </si>
  <si>
    <t>レベル測量</t>
  </si>
  <si>
    <t>八王子市中野山王1-27</t>
  </si>
  <si>
    <t>313-442116X</t>
  </si>
  <si>
    <t>313-319001B</t>
  </si>
  <si>
    <t>八王子市大谷町681</t>
  </si>
  <si>
    <t>313-319030B</t>
  </si>
  <si>
    <t>八王子市北野町533</t>
  </si>
  <si>
    <t>313-319030A</t>
  </si>
  <si>
    <t>313-212075X</t>
  </si>
  <si>
    <t>八王子市大塚778</t>
  </si>
  <si>
    <t>313-242065F</t>
  </si>
  <si>
    <t>八王子市天神町7</t>
  </si>
  <si>
    <t>313-311032X</t>
  </si>
  <si>
    <t>八王子市上柚木1767</t>
  </si>
  <si>
    <t>313-311052X</t>
  </si>
  <si>
    <t>八王子市楢原町481</t>
  </si>
  <si>
    <t>313-312033X</t>
  </si>
  <si>
    <t>八王子市山田町1606</t>
  </si>
  <si>
    <t>313-316056X</t>
  </si>
  <si>
    <t>八王子市上野町65</t>
  </si>
  <si>
    <t>313-316070X</t>
  </si>
  <si>
    <t>八王子市山田町1572</t>
  </si>
  <si>
    <t>313-316173X</t>
  </si>
  <si>
    <t>八王子市上壱分方町32</t>
  </si>
  <si>
    <t>313-316444X</t>
  </si>
  <si>
    <t>八王子市小比企町2842</t>
  </si>
  <si>
    <t>313-316454X</t>
  </si>
  <si>
    <t>八王子市川口町1177</t>
  </si>
  <si>
    <t>313-316486X</t>
  </si>
  <si>
    <t>八王子市子安町4-17</t>
  </si>
  <si>
    <t>313-316487X</t>
  </si>
  <si>
    <t>八王子市上壱分方町163</t>
  </si>
  <si>
    <t>313-316543X</t>
  </si>
  <si>
    <t>八王子市下恩方町265</t>
  </si>
  <si>
    <t>313-316558X</t>
  </si>
  <si>
    <t>八王子市弐分方町810</t>
  </si>
  <si>
    <t>313-316563X</t>
  </si>
  <si>
    <t>八王子市犬目町987</t>
  </si>
  <si>
    <t>313-319170X</t>
  </si>
  <si>
    <t>八王子市諏訪町197</t>
  </si>
  <si>
    <t>313-416051X</t>
  </si>
  <si>
    <t>八王子市大谷町14</t>
  </si>
  <si>
    <t>313-416528X</t>
  </si>
  <si>
    <t>八王子市東浅川町564</t>
  </si>
  <si>
    <t>313-442109X</t>
  </si>
  <si>
    <t>八王子市めじろ台1-8</t>
  </si>
  <si>
    <t>313-442107X</t>
  </si>
  <si>
    <t>313-242098F</t>
  </si>
  <si>
    <t>八王子市暁町1-26</t>
  </si>
  <si>
    <t>313-319202X</t>
  </si>
  <si>
    <t>八王子市四谷町739</t>
  </si>
  <si>
    <t>313-516028X</t>
  </si>
  <si>
    <t>東村山市秋津町2-35</t>
  </si>
  <si>
    <t>313-042012X</t>
  </si>
  <si>
    <t>313-416075X</t>
  </si>
  <si>
    <t>八王子市館町1113</t>
  </si>
  <si>
    <t>313-476802X</t>
  </si>
  <si>
    <t>八王子市北野町532</t>
  </si>
  <si>
    <t>313-242003K</t>
  </si>
  <si>
    <t>小平市花小金井2-20</t>
  </si>
  <si>
    <t>313-416545X</t>
  </si>
  <si>
    <t>東大和市狭山5-1573</t>
  </si>
  <si>
    <t>313-319208X</t>
  </si>
  <si>
    <t>八王子市大楽寺町190</t>
  </si>
  <si>
    <t>町田市下小山田1667</t>
  </si>
  <si>
    <t>313-342039X</t>
  </si>
  <si>
    <t>八王子市中野山王2-1</t>
  </si>
  <si>
    <t>313-319236X</t>
  </si>
  <si>
    <t>八王子市石川町326</t>
  </si>
  <si>
    <t>313-319192X</t>
  </si>
  <si>
    <t>東村山市秋津町2-37</t>
  </si>
  <si>
    <t>313-416473X</t>
  </si>
  <si>
    <t>313-419098B</t>
  </si>
  <si>
    <t>東大和市蔵敷3-805</t>
  </si>
  <si>
    <t>313-416514X</t>
  </si>
  <si>
    <t>八王子市並木町17</t>
  </si>
  <si>
    <t>多摩市南野3-10</t>
  </si>
  <si>
    <t>313-511021X</t>
  </si>
  <si>
    <t>小平市仲町144</t>
  </si>
  <si>
    <t>313-519053X</t>
  </si>
  <si>
    <t>立川市西砂町5-26</t>
  </si>
  <si>
    <t>313-119236X</t>
  </si>
  <si>
    <t>八王子市散田町5-14</t>
  </si>
  <si>
    <t>313-242100X</t>
  </si>
  <si>
    <t>小平市鈴木町2-151</t>
  </si>
  <si>
    <t>313-142040E</t>
  </si>
  <si>
    <t>八王子市明神町1-13</t>
  </si>
  <si>
    <t>313-519056X</t>
  </si>
  <si>
    <t>日野市上田188</t>
  </si>
  <si>
    <t>313-086709X</t>
  </si>
  <si>
    <t>313-519060X</t>
  </si>
  <si>
    <t>星</t>
  </si>
  <si>
    <t>313-416461X</t>
  </si>
  <si>
    <t>八王子市大楽寺町496</t>
  </si>
  <si>
    <t>313-416455X</t>
  </si>
  <si>
    <t>小平市大沼町4-11</t>
  </si>
  <si>
    <t>313-416543X</t>
  </si>
  <si>
    <t>八王子市元八王子町2-1181</t>
  </si>
  <si>
    <t>313-412055X</t>
  </si>
  <si>
    <t>313-342025X</t>
  </si>
  <si>
    <t>313-419061A</t>
  </si>
  <si>
    <t>日野市栄町5-14</t>
  </si>
  <si>
    <t>313-416401X</t>
  </si>
  <si>
    <t>立川市富士見町4-22</t>
  </si>
  <si>
    <t>313-332003X</t>
  </si>
  <si>
    <t>小平市上水南町3-1</t>
  </si>
  <si>
    <t>八王子市下恩方町490</t>
  </si>
  <si>
    <t>313-442069X</t>
  </si>
  <si>
    <t>日野市東平山219</t>
  </si>
  <si>
    <t>313-471711X</t>
  </si>
  <si>
    <t>313-416549X</t>
  </si>
  <si>
    <t>立川市栄町5-45</t>
  </si>
  <si>
    <t>313-416521X</t>
  </si>
  <si>
    <t>八王子市石川町244</t>
  </si>
  <si>
    <t>313-419127X</t>
  </si>
  <si>
    <t>八王子市日吉町13</t>
  </si>
  <si>
    <t>313-442104X</t>
  </si>
  <si>
    <t>313-442081X</t>
  </si>
  <si>
    <t>313-419162X</t>
  </si>
  <si>
    <t>東村山市青葉町3-21</t>
  </si>
  <si>
    <t>313-419134X</t>
  </si>
  <si>
    <t>東大和市芋窪5-1188</t>
  </si>
  <si>
    <t>八王子市川口町1586</t>
  </si>
  <si>
    <t>八王子市台町3-28</t>
  </si>
  <si>
    <t>八王子市高倉町37</t>
  </si>
  <si>
    <t>日野市南平9-40</t>
  </si>
  <si>
    <t>313-519079X</t>
  </si>
  <si>
    <t>313-142048K</t>
  </si>
  <si>
    <t>東村山市萩山町3-5</t>
  </si>
  <si>
    <t>立川市富士見町1-6</t>
  </si>
  <si>
    <t>313-319225X</t>
  </si>
  <si>
    <t>多摩市東寺方567</t>
  </si>
  <si>
    <t>313-516099X</t>
  </si>
  <si>
    <t>日野市新町5-26</t>
  </si>
  <si>
    <t>313-186711X</t>
  </si>
  <si>
    <t>国分寺市北町1丁目内</t>
  </si>
  <si>
    <t>313-412058X</t>
  </si>
  <si>
    <t>313-419071X</t>
  </si>
  <si>
    <t>313-412068X</t>
  </si>
  <si>
    <t>313-419122X</t>
  </si>
  <si>
    <t>313-419057A</t>
  </si>
  <si>
    <t>313-419158X</t>
  </si>
  <si>
    <t>313-416487X</t>
  </si>
  <si>
    <t>313-316043X</t>
  </si>
  <si>
    <t>313-419061X</t>
  </si>
  <si>
    <t>日野市栄町4-23</t>
  </si>
  <si>
    <t>313-442014X</t>
  </si>
  <si>
    <t>313-411024X</t>
  </si>
  <si>
    <t>313-412026X</t>
  </si>
  <si>
    <t>313-416424X</t>
  </si>
  <si>
    <t>小平市鈴木町2-621</t>
  </si>
  <si>
    <t>313-416481X</t>
  </si>
  <si>
    <t>313-411015X</t>
  </si>
  <si>
    <t>東村山市久米川町4-26</t>
  </si>
  <si>
    <t>313-412020X</t>
  </si>
  <si>
    <t>313-516109X</t>
  </si>
  <si>
    <t>東村山市秋津町1-12</t>
  </si>
  <si>
    <t>313-512022X</t>
  </si>
  <si>
    <t>東大和市清水2-822</t>
  </si>
  <si>
    <t>八王子市諏訪町23</t>
  </si>
  <si>
    <t>313-316520X</t>
  </si>
  <si>
    <t>東村山市秋津町5-21</t>
  </si>
  <si>
    <t>西都</t>
  </si>
  <si>
    <t>313-416029X</t>
  </si>
  <si>
    <t>313-419139X</t>
  </si>
  <si>
    <t>313-416492X</t>
  </si>
  <si>
    <t>313-416453X</t>
  </si>
  <si>
    <t>313-319211X</t>
  </si>
  <si>
    <t>313-416587X</t>
  </si>
  <si>
    <t>313-416538X</t>
  </si>
  <si>
    <t>国立市谷保4316</t>
  </si>
  <si>
    <t>313-411035X</t>
  </si>
  <si>
    <t>立川市富士見町4-4</t>
  </si>
  <si>
    <t>313-343059X</t>
  </si>
  <si>
    <t>八王子市散田町4-36</t>
  </si>
  <si>
    <t>313-412053X</t>
  </si>
  <si>
    <t>313-216098X</t>
  </si>
  <si>
    <t>313-416477X</t>
  </si>
  <si>
    <t>313-416520X</t>
  </si>
  <si>
    <t>313-216227X</t>
  </si>
  <si>
    <t>313-216042X</t>
  </si>
  <si>
    <t>313-216140X</t>
  </si>
  <si>
    <t>313-116145X</t>
  </si>
  <si>
    <t>313-416001X</t>
  </si>
  <si>
    <t>313-316553X</t>
  </si>
  <si>
    <t>東村山市青葉町3-3</t>
  </si>
  <si>
    <t>313-316431X</t>
  </si>
  <si>
    <t>八王子市大谷町390</t>
  </si>
  <si>
    <t>313-416494X</t>
  </si>
  <si>
    <t>313-316490X</t>
  </si>
  <si>
    <t>313-316446X</t>
  </si>
  <si>
    <t>313-216248X</t>
  </si>
  <si>
    <t>日野市落川331</t>
  </si>
  <si>
    <t>313-219145X</t>
  </si>
  <si>
    <t>東村山市秋津町5-10</t>
  </si>
  <si>
    <t>313-419151X</t>
  </si>
  <si>
    <t>313-519020X</t>
  </si>
  <si>
    <t>313-316503X</t>
  </si>
  <si>
    <t>313-419106X</t>
  </si>
  <si>
    <t>313-596285X</t>
  </si>
  <si>
    <t>東村山市蔵敷2-530</t>
  </si>
  <si>
    <t>日野市西平山1-25</t>
  </si>
  <si>
    <t>441-912719</t>
  </si>
  <si>
    <t>小平市学園西町2-5-5</t>
  </si>
  <si>
    <t>442-102057</t>
  </si>
  <si>
    <t>国分寺市日吉町4-20-14</t>
  </si>
  <si>
    <t>442-220421</t>
  </si>
  <si>
    <t>小平市小川町1-2222-5</t>
  </si>
  <si>
    <t>442-305443</t>
  </si>
  <si>
    <t>小平市栄町1-9-31</t>
  </si>
  <si>
    <t>442-310826</t>
  </si>
  <si>
    <t>小金井市中町1-10</t>
  </si>
  <si>
    <t>442-400106</t>
  </si>
  <si>
    <t>八王子市大和田町3-18</t>
  </si>
  <si>
    <t>442-300592</t>
  </si>
  <si>
    <t>立川市曙町2-30-11</t>
  </si>
  <si>
    <t>442-406723</t>
  </si>
  <si>
    <t>国分寺市泉町1-20-20</t>
  </si>
  <si>
    <t>442-406949</t>
  </si>
  <si>
    <t>国分寺市東恋ヶ窪2-14-2</t>
  </si>
  <si>
    <t>442-408245</t>
  </si>
  <si>
    <t>所沢市上安松320-2</t>
  </si>
  <si>
    <t>442-409270</t>
  </si>
  <si>
    <t>国分寺市西恋ヶ窪4-16-38</t>
  </si>
  <si>
    <t>442-319439</t>
  </si>
  <si>
    <t>国分寺市西恋ヶ窪1-16-10</t>
  </si>
  <si>
    <t>442-417767</t>
  </si>
  <si>
    <t>国立市中1-7-76</t>
  </si>
  <si>
    <t>442-412150</t>
  </si>
  <si>
    <t>国分寺市東元町4-3-15</t>
  </si>
  <si>
    <t>442-409522</t>
  </si>
  <si>
    <t>国分寺市光町3-28-30</t>
  </si>
  <si>
    <t>442-412789</t>
  </si>
  <si>
    <t>国分寺市高木1-10-28</t>
  </si>
  <si>
    <t>442-411211</t>
  </si>
  <si>
    <t>国分寺市内藤2-6-7</t>
  </si>
  <si>
    <t>442-322023</t>
  </si>
  <si>
    <t>八王子市みなみ野3-7</t>
  </si>
  <si>
    <t>442-406701</t>
  </si>
  <si>
    <t>八王子市下柚木2-22-8</t>
  </si>
  <si>
    <t>442-318272</t>
  </si>
  <si>
    <t>八王子市中野上町3-26-5</t>
  </si>
  <si>
    <t>442-404841</t>
  </si>
  <si>
    <t>八王子市石川町1473-28</t>
  </si>
  <si>
    <t>442-501083
442-501179</t>
  </si>
  <si>
    <t>小平市鈴木町2-158</t>
  </si>
  <si>
    <t>442-311960</t>
  </si>
  <si>
    <t>東村山市恩多町3-18</t>
  </si>
  <si>
    <t>442-400616</t>
  </si>
  <si>
    <t>東村山市秋津町4-20-18</t>
  </si>
  <si>
    <t>442-319914</t>
  </si>
  <si>
    <t>東村山市恩多町2-6-33</t>
  </si>
  <si>
    <t>442-419264</t>
  </si>
  <si>
    <t>立川市富士見町3-15</t>
  </si>
  <si>
    <t>442-501764</t>
  </si>
  <si>
    <t>八王子市南町6-8</t>
  </si>
  <si>
    <t>442-418434</t>
  </si>
  <si>
    <t>八王子市大楽寺517-1</t>
  </si>
  <si>
    <t>442-412536</t>
  </si>
  <si>
    <t>国分寺市日吉町3-8-39</t>
  </si>
  <si>
    <t>442-411406</t>
  </si>
  <si>
    <t>小金井市東町5-24-31</t>
  </si>
  <si>
    <t>442-417664</t>
  </si>
  <si>
    <t>立川市幸町2-6-13</t>
  </si>
  <si>
    <t>442-409315</t>
  </si>
  <si>
    <t>立川市若葉町1-31</t>
  </si>
  <si>
    <t>442-417922</t>
  </si>
  <si>
    <t>東村山市栄町1-15</t>
  </si>
  <si>
    <t>442-409987</t>
  </si>
  <si>
    <t>国分寺市東恋ヶ窪4-9</t>
  </si>
  <si>
    <t>442-411399</t>
  </si>
  <si>
    <t>国分寺市日吉町3-27-25</t>
  </si>
  <si>
    <t>442-500918</t>
  </si>
  <si>
    <t>府中市是政3-1-12</t>
  </si>
  <si>
    <t>442-502534</t>
  </si>
  <si>
    <t>日野市西平山1-12-64</t>
  </si>
  <si>
    <t>313-443052X</t>
  </si>
  <si>
    <t>313-412057X</t>
  </si>
  <si>
    <t>国立市青柳1-15</t>
  </si>
  <si>
    <t>442-318270</t>
  </si>
  <si>
    <t>442-306374</t>
  </si>
  <si>
    <t>日野市栄町3-12-9</t>
  </si>
  <si>
    <t>442-413632</t>
  </si>
  <si>
    <t>八王子市絹ヶ丘2-57-12</t>
  </si>
  <si>
    <t>東大和市狭山5-1609</t>
  </si>
  <si>
    <t>日野市東豊田3-3</t>
  </si>
  <si>
    <t>八王子市中野上町3-15</t>
  </si>
  <si>
    <t>442-416848</t>
  </si>
  <si>
    <t>東村山市萩山町1-26</t>
  </si>
  <si>
    <t>442-407973</t>
  </si>
  <si>
    <t>東村山市本町3-14-3</t>
  </si>
  <si>
    <t>313-343058X</t>
  </si>
  <si>
    <t>八王子市子安町2-3</t>
  </si>
  <si>
    <t>八王子市大和田町6-24</t>
  </si>
  <si>
    <t>工期未定</t>
  </si>
  <si>
    <t>442-500794</t>
  </si>
  <si>
    <t>府中市住吉1-74-4</t>
  </si>
  <si>
    <t>442-418492</t>
  </si>
  <si>
    <t>立川市栄町6-9</t>
  </si>
  <si>
    <t>442-417960</t>
  </si>
  <si>
    <t>府中市新町2-61-20</t>
  </si>
  <si>
    <t>442-502243</t>
  </si>
  <si>
    <t>小平市上水本町3-13-5</t>
  </si>
  <si>
    <t>442-501948</t>
  </si>
  <si>
    <t>小金井市貫井南2-7-27</t>
  </si>
  <si>
    <t>442-407858</t>
  </si>
  <si>
    <t>立川市高松町2-1-8</t>
  </si>
  <si>
    <t>442-501837</t>
  </si>
  <si>
    <t>立川市砂川町7-44</t>
  </si>
  <si>
    <t>442-414145</t>
  </si>
  <si>
    <t>国立市青柳1-25</t>
  </si>
  <si>
    <t>442-417937</t>
  </si>
  <si>
    <t>立川市高松町1-21-23</t>
  </si>
  <si>
    <t>小平市上水新町2-15-10</t>
  </si>
  <si>
    <t>313-596253X</t>
  </si>
  <si>
    <t>313-586718X</t>
  </si>
  <si>
    <t>立川市上砂町5-36</t>
  </si>
  <si>
    <t>線形出し</t>
  </si>
  <si>
    <t>313-412069X</t>
  </si>
  <si>
    <t>313-548002X</t>
  </si>
  <si>
    <t>小平市学園東町1-19</t>
  </si>
  <si>
    <t>313-319086X</t>
  </si>
  <si>
    <t>日野市南平7-17</t>
  </si>
  <si>
    <t>東村山市秋津町1-16</t>
  </si>
  <si>
    <t>313-442080X</t>
  </si>
  <si>
    <t>313-496344X</t>
  </si>
  <si>
    <t>日野市日野台3-1-1</t>
  </si>
  <si>
    <t>442-409344</t>
  </si>
  <si>
    <t>立川市羽衣町1-10</t>
  </si>
  <si>
    <t>八王子市絹ヶ丘1-48</t>
  </si>
  <si>
    <t>313-496349X</t>
  </si>
  <si>
    <t>八王子市平岡町6-10-1</t>
  </si>
  <si>
    <t>442-415346</t>
  </si>
  <si>
    <t>東村山市萩山町2-22-14</t>
  </si>
  <si>
    <t>442-414896</t>
  </si>
  <si>
    <t>東大和市南街3-35</t>
  </si>
  <si>
    <t>442-417287</t>
  </si>
  <si>
    <t>東大和市向原5-1033</t>
  </si>
  <si>
    <t>442-414129</t>
  </si>
  <si>
    <t>小金井市前原4-7-13</t>
  </si>
  <si>
    <t>442-416397</t>
  </si>
  <si>
    <t>小平市小川東町1-16</t>
  </si>
  <si>
    <t>442-418849</t>
  </si>
  <si>
    <t>国分寺市本多5-25-17</t>
  </si>
  <si>
    <t>442-419307</t>
  </si>
  <si>
    <t>府中市小柳町5-10-24</t>
  </si>
  <si>
    <t>442-419127</t>
  </si>
  <si>
    <t>東村山市萩山町2-23</t>
  </si>
  <si>
    <t>442-409997</t>
  </si>
  <si>
    <t>府中市南町3-20</t>
  </si>
  <si>
    <t>442-410632</t>
  </si>
  <si>
    <t>府中市西府町4-5-11</t>
  </si>
  <si>
    <t>442-320744</t>
  </si>
  <si>
    <t>小金井市中町3-15-23</t>
  </si>
  <si>
    <t>442-405334</t>
  </si>
  <si>
    <t>小金井市前原町5-8-3</t>
  </si>
  <si>
    <t>442-415147</t>
  </si>
  <si>
    <t>府中市本宿町4-16</t>
  </si>
  <si>
    <t>442-415093</t>
  </si>
  <si>
    <t>府中市是政6-25</t>
  </si>
  <si>
    <t>442-405954</t>
  </si>
  <si>
    <t>府中市住吉町5-15-28</t>
  </si>
  <si>
    <t>442-303616</t>
  </si>
  <si>
    <t>東村山市青葉町3-2</t>
  </si>
  <si>
    <t>日野市新町1-8-4</t>
  </si>
  <si>
    <t>441-813163</t>
  </si>
  <si>
    <t>国分寺市高木町3-21-6</t>
  </si>
  <si>
    <t>441-804084</t>
  </si>
  <si>
    <t>国分寺市西町3-29</t>
  </si>
  <si>
    <t>442-002606</t>
  </si>
  <si>
    <t>国分寺市戸倉1-27</t>
  </si>
  <si>
    <t>国分寺市北町1-16</t>
  </si>
  <si>
    <t>313-419196X</t>
  </si>
  <si>
    <t>313-419086X</t>
  </si>
  <si>
    <t>313-419154X</t>
  </si>
  <si>
    <t>313-419168X</t>
  </si>
  <si>
    <t>立川市上砂町4-23</t>
  </si>
  <si>
    <t>313-419166X</t>
  </si>
  <si>
    <t>313-416542X</t>
  </si>
  <si>
    <t>313-412061X</t>
  </si>
  <si>
    <t>東村山市諏訪町-5</t>
  </si>
  <si>
    <t>313-412062X</t>
  </si>
  <si>
    <t>313-419147X</t>
  </si>
  <si>
    <t>313-412030X</t>
  </si>
  <si>
    <t>東村山市野口町1-27</t>
  </si>
  <si>
    <t>八王子市弐分方町620</t>
  </si>
  <si>
    <t>2025/6/19
2025/6/27</t>
  </si>
  <si>
    <t>313-416534X</t>
  </si>
  <si>
    <t>313-416570X</t>
  </si>
  <si>
    <t>442-417381</t>
  </si>
  <si>
    <t>立川市柴崎町3-11</t>
  </si>
  <si>
    <t>442-501386</t>
  </si>
  <si>
    <t>小金井市中町4-7-1</t>
  </si>
  <si>
    <t>442-408187</t>
  </si>
  <si>
    <t>府中市分梅町2-48-50</t>
  </si>
  <si>
    <t>442-412799</t>
  </si>
  <si>
    <t>府中市栄町1-17</t>
  </si>
  <si>
    <t>442-405885</t>
  </si>
  <si>
    <t>小金井市本町4-4-5</t>
  </si>
  <si>
    <t>442-316363</t>
  </si>
  <si>
    <t>国分寺市並木町3-19-31</t>
  </si>
  <si>
    <t>442-410550</t>
  </si>
  <si>
    <t>府中市北山町4-21-3</t>
  </si>
  <si>
    <t>442-405168</t>
  </si>
  <si>
    <t>府中市北山町2-37</t>
  </si>
  <si>
    <t>442-408993</t>
  </si>
  <si>
    <t>小金井市前原町3-17</t>
  </si>
  <si>
    <t>442-109800</t>
  </si>
  <si>
    <t>府中市府中町1-45-13</t>
  </si>
  <si>
    <t>多摩市関戸6-8</t>
  </si>
  <si>
    <t>442-417322</t>
  </si>
  <si>
    <t>八王子市千人町1-2</t>
  </si>
  <si>
    <t>442-502710</t>
  </si>
  <si>
    <t>八王子市子安町4-26</t>
  </si>
  <si>
    <t>442-404473</t>
  </si>
  <si>
    <t>小金井市東町3-6</t>
  </si>
  <si>
    <t>442-322076</t>
  </si>
  <si>
    <t>小金井市前原町3-4</t>
  </si>
  <si>
    <t>442-501500</t>
  </si>
  <si>
    <t>442-500863</t>
  </si>
  <si>
    <t>八王子市散田町2-16</t>
  </si>
  <si>
    <t>442-502484</t>
  </si>
  <si>
    <t>八王子市千人町2-5-10</t>
  </si>
  <si>
    <t>442-416040</t>
  </si>
  <si>
    <t>府中市栄町2-10-15</t>
  </si>
  <si>
    <t>442-400415</t>
  </si>
  <si>
    <t>府中市紅葉丘1-35</t>
  </si>
  <si>
    <t>442-411974</t>
  </si>
  <si>
    <t>小平市鈴木町1-313-1</t>
  </si>
  <si>
    <t>国立市中2-14</t>
  </si>
  <si>
    <t>442-500413</t>
  </si>
  <si>
    <t>府中市武蔵台3-21-7</t>
  </si>
  <si>
    <t>八王子市中野山王3-23</t>
  </si>
  <si>
    <t>八王子市椚田町593</t>
  </si>
  <si>
    <t>日野市豊田4-35</t>
  </si>
  <si>
    <t>442-418947</t>
  </si>
  <si>
    <t>府中市矢崎町2-18-6</t>
  </si>
  <si>
    <t>442-315881</t>
  </si>
  <si>
    <t>日野市豊田3-19-3</t>
  </si>
  <si>
    <t>442-402035</t>
  </si>
  <si>
    <t>小金井市梶野町4-5-28</t>
  </si>
  <si>
    <t>442-402852</t>
  </si>
  <si>
    <t>小金井市中町4-2-31</t>
  </si>
  <si>
    <t>442-403221</t>
  </si>
  <si>
    <t>東村山市富士見町5-6-37</t>
  </si>
  <si>
    <t>442-418567</t>
  </si>
  <si>
    <t>八王子市清川町27-1</t>
  </si>
  <si>
    <t>442-402908</t>
  </si>
  <si>
    <t>府中市美好町2-34-3</t>
  </si>
  <si>
    <t>442-403268</t>
  </si>
  <si>
    <t>府中市白糸台1-5-7</t>
  </si>
  <si>
    <t>442-412021</t>
  </si>
  <si>
    <t>日野市多摩平3-16-12</t>
  </si>
  <si>
    <t>442-402140</t>
  </si>
  <si>
    <t>日野市程久保2-16</t>
  </si>
  <si>
    <t>442-409723</t>
  </si>
  <si>
    <t>442-413022</t>
  </si>
  <si>
    <t>日野市日野264-2</t>
  </si>
  <si>
    <t>442-409386</t>
  </si>
  <si>
    <t>日野市神明4-22-1</t>
  </si>
  <si>
    <t>442-413892</t>
  </si>
  <si>
    <t>日野市東豊田4-26-5</t>
  </si>
  <si>
    <t>八王子市大和田町4-11-6</t>
  </si>
  <si>
    <t>313-516023X</t>
  </si>
  <si>
    <t>八王子市平岡町6</t>
  </si>
  <si>
    <t>東村山市秋津町2-1</t>
  </si>
  <si>
    <t>日野市日野1177</t>
  </si>
  <si>
    <t>日野市日野本町6-1</t>
  </si>
  <si>
    <t>日野市東平山3-2</t>
  </si>
  <si>
    <t>日野市西平山3-17</t>
  </si>
  <si>
    <t>八王子市台町2-19</t>
  </si>
  <si>
    <t>442-500939</t>
  </si>
  <si>
    <t>小金井市東町4-44-3</t>
  </si>
  <si>
    <t>442-503539</t>
  </si>
  <si>
    <t>国分寺市泉町1-5-21</t>
  </si>
  <si>
    <t>442-503859</t>
  </si>
  <si>
    <t>東村山市野口町4-14-4</t>
  </si>
  <si>
    <t>442-320377</t>
  </si>
  <si>
    <t>442-409493</t>
  </si>
  <si>
    <t>国分寺市日吉町3-27-55</t>
  </si>
  <si>
    <t>442-417398</t>
  </si>
  <si>
    <t>東大和市湖畔2-351-43</t>
  </si>
  <si>
    <t>442-504051</t>
  </si>
  <si>
    <t>442-418464</t>
  </si>
  <si>
    <t>国分寺市南町2-8-12</t>
  </si>
  <si>
    <t>442-414861</t>
  </si>
  <si>
    <t>国分寺市東元町2-3-1</t>
  </si>
  <si>
    <t>442-412568</t>
  </si>
  <si>
    <t>国分寺市内藤町1-10-12</t>
  </si>
  <si>
    <t>442-416845</t>
  </si>
  <si>
    <t>国分寺市高木町3-25</t>
  </si>
  <si>
    <t>442-415521</t>
  </si>
  <si>
    <t>多摩市馬引沢2-6</t>
  </si>
  <si>
    <t>八王子市子安町2-4</t>
  </si>
  <si>
    <t>442-503473</t>
  </si>
  <si>
    <t>小金井市前原町2-24-15</t>
  </si>
  <si>
    <t>442-405305</t>
  </si>
  <si>
    <t>八王子市長沼町436</t>
  </si>
  <si>
    <t>442-414742</t>
  </si>
  <si>
    <t>八王子市上野町37-12</t>
  </si>
  <si>
    <t>442-415021</t>
  </si>
  <si>
    <t>八王子市本郷町5-5</t>
  </si>
  <si>
    <t>東村山市本町1-15</t>
  </si>
  <si>
    <t>442-419431</t>
  </si>
  <si>
    <t>八王子市片倉町887-1</t>
  </si>
  <si>
    <t>442-503770</t>
  </si>
  <si>
    <t>東村山市富士見町2-6-50</t>
  </si>
  <si>
    <t>442-503875</t>
  </si>
  <si>
    <t>東村山市青葉町3-9-13</t>
  </si>
  <si>
    <t>国分寺市西恋ヶ窪1-2-25</t>
  </si>
  <si>
    <t>313-412075X</t>
  </si>
  <si>
    <t>313-416478X</t>
  </si>
  <si>
    <t>東村山市青葉町3-41</t>
  </si>
  <si>
    <t>313-242008K</t>
  </si>
  <si>
    <t>東村山市富士見町4-15</t>
  </si>
  <si>
    <t>八王子市楢原町1481</t>
  </si>
  <si>
    <t>八王子市諏訪町25</t>
  </si>
  <si>
    <t>八王子市越野29</t>
  </si>
  <si>
    <t>313-412064X</t>
  </si>
  <si>
    <t>八王子市片倉町2320</t>
  </si>
  <si>
    <t>442-504081</t>
  </si>
  <si>
    <t>東村山市恩多町1-1</t>
  </si>
  <si>
    <t>442-417613</t>
  </si>
  <si>
    <t>小平市花小金井6-45-4</t>
  </si>
  <si>
    <t>442-416405</t>
  </si>
  <si>
    <t>小平市小川西町2-26-27</t>
  </si>
  <si>
    <t>442-502176</t>
  </si>
  <si>
    <t>小平市学園西1-8-24</t>
  </si>
  <si>
    <t>442-502905</t>
  </si>
  <si>
    <t>東村山市萩山町3-14-22</t>
  </si>
  <si>
    <t>442-502642</t>
  </si>
  <si>
    <t>府中市南町3-31-51</t>
  </si>
  <si>
    <t>313-142018M</t>
  </si>
  <si>
    <t>立川市栄町1-6</t>
  </si>
  <si>
    <t>東村山市久米川町1-21</t>
  </si>
  <si>
    <t>八王子市川口町1356</t>
  </si>
  <si>
    <t>442-501467</t>
  </si>
  <si>
    <t>立川市西砂町2-25-1</t>
  </si>
  <si>
    <t>442-502292</t>
  </si>
  <si>
    <t>東大和市向原6-1190-1</t>
  </si>
  <si>
    <t>多摩市和田761</t>
  </si>
  <si>
    <t>八王子市楢原町288</t>
  </si>
  <si>
    <t>八王子市追分町17</t>
  </si>
  <si>
    <t>小平市小川東町5-5</t>
  </si>
  <si>
    <t>313-316458X</t>
  </si>
  <si>
    <t>日野市新町2-1</t>
  </si>
  <si>
    <t>313-342019E</t>
  </si>
  <si>
    <t>国分寺市新町3-2</t>
  </si>
  <si>
    <t>313-342018E</t>
  </si>
  <si>
    <t>国分寺市新町2-14</t>
  </si>
  <si>
    <t>立川市幸町3-31</t>
  </si>
  <si>
    <t>442-416849</t>
  </si>
  <si>
    <t>小金井市貫井北町2-7</t>
  </si>
  <si>
    <t>442-504551</t>
  </si>
  <si>
    <t>442-502740</t>
  </si>
  <si>
    <t>八王子市長沼町1307-18</t>
  </si>
  <si>
    <t>八王子市明神町2-5</t>
  </si>
  <si>
    <t>313-442072M</t>
  </si>
  <si>
    <t>日野市東平山1-1</t>
  </si>
  <si>
    <t>日野市三沢1-20</t>
  </si>
  <si>
    <t>442-500125</t>
  </si>
  <si>
    <t>日野市栄町4-3-23</t>
  </si>
  <si>
    <t>八王子市下恩方町2066</t>
  </si>
  <si>
    <t>小平市鈴木町1-171</t>
  </si>
  <si>
    <t>日野市三沢1-19</t>
  </si>
  <si>
    <t>442-319044</t>
  </si>
  <si>
    <t>小金井市中町3-24-25</t>
  </si>
  <si>
    <t>442-404884</t>
  </si>
  <si>
    <t>府中市美好町3-15</t>
  </si>
  <si>
    <t>442-406952</t>
  </si>
  <si>
    <t>府中市西府町3-2-16</t>
  </si>
  <si>
    <t>442-405360</t>
  </si>
  <si>
    <t>府中市若松町2-11-7</t>
  </si>
  <si>
    <t>442-402579</t>
  </si>
  <si>
    <t>府中市多磨町1-24</t>
  </si>
  <si>
    <t>442-402392</t>
  </si>
  <si>
    <t>府中市天神町2-23-40</t>
  </si>
  <si>
    <t>442-400436</t>
  </si>
  <si>
    <t>府中市是政2-2-34</t>
  </si>
  <si>
    <t>442-415821</t>
  </si>
  <si>
    <t>八王子市鹿島945</t>
  </si>
  <si>
    <t>442-416145</t>
  </si>
  <si>
    <t>東大和市立野854-3</t>
  </si>
  <si>
    <t>8700</t>
  </si>
  <si>
    <t>442-400621</t>
  </si>
  <si>
    <t>東村山市富士見町3-3-9</t>
  </si>
  <si>
    <t>442-401798</t>
  </si>
  <si>
    <t>府中市栄町2-17</t>
  </si>
  <si>
    <t>442-401161</t>
  </si>
  <si>
    <t>府中市小柳町3-14-1</t>
  </si>
  <si>
    <t>442-311301</t>
  </si>
  <si>
    <t>府中市天神町2-3</t>
  </si>
  <si>
    <t>日野市東平山2-10</t>
  </si>
  <si>
    <t>立川市上砂町3-34</t>
  </si>
  <si>
    <t>立川市若葉町2-30</t>
  </si>
  <si>
    <t>442-314649</t>
  </si>
  <si>
    <t>府中市寿町2-27</t>
  </si>
  <si>
    <t>442-322542</t>
  </si>
  <si>
    <t>府中市新町3-30-11</t>
  </si>
  <si>
    <t>国立市谷保6926</t>
  </si>
  <si>
    <t>立川市幸町1-13</t>
  </si>
  <si>
    <t>442-504524</t>
  </si>
  <si>
    <t>府中市若松町1-23</t>
  </si>
  <si>
    <t>442-501301</t>
  </si>
  <si>
    <t>八王子市台町4-3-6</t>
  </si>
  <si>
    <t>442-504470</t>
  </si>
  <si>
    <t>国立市中1-11-38</t>
  </si>
  <si>
    <t>八王子市長沼町265</t>
  </si>
  <si>
    <t>8800</t>
  </si>
  <si>
    <t>八王子市大楽寺町133</t>
  </si>
  <si>
    <t>442-419310</t>
  </si>
  <si>
    <t>国立市東4-14</t>
  </si>
  <si>
    <t>442-503391</t>
  </si>
  <si>
    <t>国分寺市東元町4-14</t>
  </si>
  <si>
    <t>所沢市上安松295</t>
  </si>
  <si>
    <t>東村山市多摩湖町3-14</t>
  </si>
  <si>
    <t>八王子市犬目町503</t>
  </si>
  <si>
    <t>立川市砂川町8-64</t>
  </si>
  <si>
    <t>442-502913</t>
  </si>
  <si>
    <t>小金井市中町2-13-9</t>
  </si>
  <si>
    <t>442-504089</t>
  </si>
  <si>
    <t>442-500996</t>
  </si>
  <si>
    <t>小平市栄町1-5-3</t>
  </si>
  <si>
    <t>313-401294S</t>
  </si>
  <si>
    <t>日野市三沢</t>
  </si>
  <si>
    <t>442-504304</t>
  </si>
  <si>
    <t>東大和市奈良橋1-305-1</t>
  </si>
  <si>
    <t>442-402546</t>
  </si>
  <si>
    <t>府中市日新町5-72-56</t>
  </si>
  <si>
    <t>442-316870</t>
  </si>
  <si>
    <t>立川市錦町6-7</t>
  </si>
  <si>
    <t>442-502695</t>
  </si>
  <si>
    <t>府中市新町1-60</t>
  </si>
  <si>
    <t>日野市多摩平7-19</t>
  </si>
  <si>
    <t>313-442025X</t>
  </si>
  <si>
    <t>八王子市諏訪町255</t>
  </si>
  <si>
    <t>442-408737</t>
  </si>
  <si>
    <t>東村山市廻田町3-3-7</t>
  </si>
  <si>
    <t>八王子市館町395</t>
  </si>
  <si>
    <t>442-502692</t>
  </si>
  <si>
    <t>小金井市前原町3-9</t>
  </si>
  <si>
    <t>442-409316</t>
  </si>
  <si>
    <t>442-500903</t>
  </si>
  <si>
    <t>府中市朝日町1-10</t>
  </si>
  <si>
    <t>日野市上田87</t>
  </si>
  <si>
    <t>日野市東豊田1-23</t>
  </si>
  <si>
    <t>313-416552X</t>
  </si>
  <si>
    <t>八王子市上野町14</t>
  </si>
  <si>
    <t>442-416319</t>
  </si>
  <si>
    <t>小平市学園東町1-16-12</t>
  </si>
  <si>
    <t>6670</t>
  </si>
  <si>
    <t>442-415580</t>
  </si>
  <si>
    <t>小平市小川東町1817-14</t>
  </si>
  <si>
    <t>442-503068</t>
  </si>
  <si>
    <t>八王子市本郷町5-18</t>
  </si>
  <si>
    <t>442-504836</t>
  </si>
  <si>
    <t>立川市曙町3-14-16</t>
  </si>
  <si>
    <t>442-505594</t>
  </si>
  <si>
    <t>国立市東4-20-22</t>
  </si>
  <si>
    <t>442-502911</t>
  </si>
  <si>
    <t>国分寺市戸倉1-3-24</t>
  </si>
  <si>
    <t>東大和市芋窪4-146</t>
  </si>
  <si>
    <t>所沢市久米50</t>
  </si>
  <si>
    <t>八王子市長房町716</t>
  </si>
  <si>
    <t>442-504612</t>
  </si>
  <si>
    <t>八王子市楢原町356-1</t>
  </si>
  <si>
    <t>442-501945</t>
  </si>
  <si>
    <t>東大和市清水5-1022-3</t>
  </si>
  <si>
    <t>442-505588</t>
  </si>
  <si>
    <t>日野市旭が丘1-11</t>
  </si>
  <si>
    <t>442-416961</t>
  </si>
  <si>
    <t>府中市栄町3-24-21</t>
  </si>
  <si>
    <t>442-503382</t>
  </si>
  <si>
    <t>国分寺市西町1-12-36</t>
  </si>
  <si>
    <t>442-501710</t>
  </si>
  <si>
    <t>日野市栄町3-7-36</t>
  </si>
  <si>
    <t>八王子市東中野68</t>
  </si>
  <si>
    <t>小平市上水南町3-15</t>
  </si>
  <si>
    <t>442-502188</t>
  </si>
  <si>
    <t>小平市小川町1-3041-22</t>
  </si>
  <si>
    <t>442-414674</t>
  </si>
  <si>
    <t>小金井市本町5-27</t>
  </si>
  <si>
    <t>442-302804</t>
  </si>
  <si>
    <t>国分寺市日吉2-2</t>
  </si>
  <si>
    <t>442-310181</t>
  </si>
  <si>
    <t>国分寺市本多3-21-4</t>
  </si>
  <si>
    <t>442-311400</t>
  </si>
  <si>
    <t>小平市花小金井5-28-12</t>
  </si>
  <si>
    <t>442-322582</t>
  </si>
  <si>
    <t>東大和市向原6-1201</t>
  </si>
  <si>
    <t>442-319806</t>
  </si>
  <si>
    <t>東大和市新堀1-1425</t>
  </si>
  <si>
    <t>442-316208</t>
  </si>
  <si>
    <t>国分寺市西町4-15-11</t>
  </si>
  <si>
    <t>442-322668</t>
  </si>
  <si>
    <t>小平市仲町573-21</t>
  </si>
  <si>
    <t>442-312793</t>
  </si>
  <si>
    <t>稲城市大丸1049</t>
  </si>
  <si>
    <t>442-402106</t>
  </si>
  <si>
    <t>日野市旭が丘1-13</t>
  </si>
  <si>
    <t>442-302730</t>
  </si>
  <si>
    <t>442-312656</t>
  </si>
  <si>
    <t>府中市緑町1-39-16</t>
  </si>
  <si>
    <t>442-311381</t>
  </si>
  <si>
    <t>府中市押立町4-34-33</t>
  </si>
  <si>
    <t>442-401080</t>
  </si>
  <si>
    <t>小平市鈴木町1-230-6</t>
  </si>
  <si>
    <t>442-400119</t>
  </si>
  <si>
    <t>国分寺市日吉町2-8-3</t>
  </si>
  <si>
    <t>442-319962</t>
  </si>
  <si>
    <t>国立市西1-15-21</t>
  </si>
  <si>
    <t>442-403027</t>
  </si>
  <si>
    <t>八王子市館町1879-244</t>
  </si>
  <si>
    <t>442-322667</t>
  </si>
  <si>
    <t>立川市若葉町4-11-19</t>
  </si>
  <si>
    <t>313-400490</t>
  </si>
  <si>
    <t>442-316817</t>
  </si>
  <si>
    <t>小金井市貫井北町1-24</t>
  </si>
  <si>
    <t>442-401790</t>
  </si>
  <si>
    <t>府中市清水が丘3-15</t>
  </si>
  <si>
    <t>442-402428</t>
  </si>
  <si>
    <t>東村山市美住町1-12-36</t>
  </si>
  <si>
    <t>442-403654</t>
  </si>
  <si>
    <t>立川市若葉町2-8-30</t>
  </si>
  <si>
    <t>442-218491</t>
  </si>
  <si>
    <t>小平市小川西町5-35-6</t>
  </si>
  <si>
    <t>442-321709</t>
  </si>
  <si>
    <t>稲城市東長沼168</t>
  </si>
  <si>
    <t>442-402365</t>
  </si>
  <si>
    <t>国分寺市西町2-21-30</t>
  </si>
  <si>
    <t>442-402453</t>
  </si>
  <si>
    <t>東村山市秋津町1-1</t>
  </si>
  <si>
    <t>442-402141</t>
  </si>
  <si>
    <t>442-401737</t>
  </si>
  <si>
    <t>稲城市東長沼655-2</t>
  </si>
  <si>
    <t>442-318529</t>
  </si>
  <si>
    <t>東村山市恩多町2-29</t>
  </si>
  <si>
    <t>442-402276</t>
  </si>
  <si>
    <t>小平市花小金井南町2-7</t>
  </si>
  <si>
    <t>442-317243</t>
  </si>
  <si>
    <t>府中市新町3-29-9</t>
  </si>
  <si>
    <t>442-404439</t>
  </si>
  <si>
    <t>小平市上水本町2-14-3</t>
  </si>
  <si>
    <t>442-402594</t>
  </si>
  <si>
    <t>国分寺市新町1-14-43</t>
  </si>
  <si>
    <t>442-403134</t>
  </si>
  <si>
    <t>立川市高松町2-20</t>
  </si>
  <si>
    <t>442-402380</t>
  </si>
  <si>
    <t>立川市栄町5-42</t>
  </si>
  <si>
    <t>442-404325</t>
  </si>
  <si>
    <t>小平市花小金井6-40-26</t>
  </si>
  <si>
    <t>422-406537</t>
  </si>
  <si>
    <t>調布市富士見町3-25-25</t>
  </si>
  <si>
    <t>442-403236</t>
  </si>
  <si>
    <t>東大和市清原1-1200</t>
  </si>
  <si>
    <t>442-404766</t>
  </si>
  <si>
    <t>立川市曙町3-14-4</t>
  </si>
  <si>
    <t>442-321614</t>
  </si>
  <si>
    <t>八王子市子安町2-33-6</t>
  </si>
  <si>
    <t>442-403918</t>
  </si>
  <si>
    <t>小平市仲町113</t>
  </si>
  <si>
    <t>442-220775</t>
  </si>
  <si>
    <t>国分寺市並木町1-16</t>
  </si>
  <si>
    <t>442-313084</t>
  </si>
  <si>
    <t>東村山市野口町2-22</t>
  </si>
  <si>
    <t>442-400430</t>
  </si>
  <si>
    <t>東村山市野口町2-22-2</t>
  </si>
  <si>
    <t>442-322618</t>
  </si>
  <si>
    <t>多摩市和田9-1</t>
  </si>
  <si>
    <t>422-326896</t>
  </si>
  <si>
    <t>杉並区荻窪2-33-7</t>
  </si>
  <si>
    <t>442-406032</t>
  </si>
  <si>
    <t>国分寺市光町3-27-9</t>
  </si>
  <si>
    <t>442-404368</t>
  </si>
  <si>
    <t>日野市多摩平6-22-4</t>
  </si>
  <si>
    <t>442-318261</t>
  </si>
  <si>
    <t>八王子市清川町29-6</t>
  </si>
  <si>
    <t>442-403982</t>
  </si>
  <si>
    <t>国分寺市光町1-8</t>
  </si>
  <si>
    <t>442-405600</t>
  </si>
  <si>
    <t>稲城市平尾2-77-10</t>
  </si>
  <si>
    <t>442-406842</t>
  </si>
  <si>
    <t>八王子市絹ヶ丘1-20-3</t>
  </si>
  <si>
    <t>442-404927</t>
  </si>
  <si>
    <t>八王子市長房町14-61</t>
  </si>
  <si>
    <t>442-402963</t>
  </si>
  <si>
    <t>小金井市貫井南町4-12-10</t>
  </si>
  <si>
    <t>442-400624</t>
  </si>
  <si>
    <t>東村山市恩多町5-18-15</t>
  </si>
  <si>
    <t>442-319187</t>
  </si>
  <si>
    <t>小金井市梶野町4-15-27</t>
  </si>
  <si>
    <t>442-406719</t>
  </si>
  <si>
    <t>小金井市本町6-9-9</t>
  </si>
  <si>
    <t>442-406605</t>
  </si>
  <si>
    <t>東大和市新堀1-1432</t>
  </si>
  <si>
    <t>442-320277</t>
  </si>
  <si>
    <t>小金井市緑町3-8-14</t>
  </si>
  <si>
    <t>442-406408</t>
  </si>
  <si>
    <t>小金井市東町2-30-10</t>
  </si>
  <si>
    <t>442-405084</t>
  </si>
  <si>
    <t>国分寺市高木町2-1</t>
  </si>
  <si>
    <t>442-317667</t>
  </si>
  <si>
    <t>八王子市八日町2-17</t>
  </si>
  <si>
    <t>442-405525</t>
  </si>
  <si>
    <t>国立市富士見台1-4</t>
  </si>
  <si>
    <t>442-404783</t>
  </si>
  <si>
    <t>小平市花小金井南町1-13-34</t>
  </si>
  <si>
    <t>442-400066</t>
  </si>
  <si>
    <t>多摩市関戸4-5-3</t>
  </si>
  <si>
    <t>442-408415</t>
  </si>
  <si>
    <t>小平市小川西町3-24-18</t>
  </si>
  <si>
    <t>442-322650</t>
  </si>
  <si>
    <t>立川市高松町1-13-8</t>
  </si>
  <si>
    <t>442-407802</t>
  </si>
  <si>
    <t>府中市分梅町3-19-7</t>
  </si>
  <si>
    <t>442-321000</t>
  </si>
  <si>
    <t>府中市武蔵台2-26-4</t>
  </si>
  <si>
    <t>442-407950</t>
  </si>
  <si>
    <t>小金井市本町2-13-13</t>
  </si>
  <si>
    <t>442-408151</t>
  </si>
  <si>
    <t>小平市大沼町4-23-11</t>
  </si>
  <si>
    <t>442-408339</t>
  </si>
  <si>
    <t>小金井市貫井南町2-7-3</t>
  </si>
  <si>
    <t>442-407259</t>
  </si>
  <si>
    <t>国分寺市日吉町2-12</t>
  </si>
  <si>
    <t>442-404720</t>
  </si>
  <si>
    <t>東大和市向原2-778-60</t>
  </si>
  <si>
    <t>442-321100</t>
  </si>
  <si>
    <t>多摩市豊ヶ丘1-12-22</t>
  </si>
  <si>
    <t>442-408512</t>
  </si>
  <si>
    <t>小平市花小金井南町1-14-13</t>
  </si>
  <si>
    <t>442-409812</t>
  </si>
  <si>
    <t>小金井市東町5-24-3</t>
  </si>
  <si>
    <t>442-409835</t>
  </si>
  <si>
    <t>八王子市北野台4-27-3</t>
  </si>
  <si>
    <t>442-407960</t>
  </si>
  <si>
    <t>東村山市恩多町5-14-11</t>
  </si>
  <si>
    <t>442-404785</t>
  </si>
  <si>
    <t>立川市高松町3-3-3</t>
  </si>
  <si>
    <t>442-409722</t>
  </si>
  <si>
    <t>八王子市諏訪町32-2</t>
  </si>
  <si>
    <t>442-409246</t>
  </si>
  <si>
    <t>八王子市元本郷町4-5-8</t>
  </si>
  <si>
    <t>442-316464</t>
  </si>
  <si>
    <t>小平市花小金井南町1-18-48</t>
  </si>
  <si>
    <t>442-409920</t>
  </si>
  <si>
    <t>多摩市桜ケ丘1-6-9</t>
  </si>
  <si>
    <t>442-406930</t>
  </si>
  <si>
    <t>立川市柴崎町1-9-10</t>
  </si>
  <si>
    <t>442-410364</t>
  </si>
  <si>
    <t>八王子市緑町394</t>
  </si>
  <si>
    <t>442-407404</t>
  </si>
  <si>
    <t>立川市羽衣町1-6-8</t>
  </si>
  <si>
    <t>442-408026</t>
  </si>
  <si>
    <t>国分寺市日吉町2-2</t>
  </si>
  <si>
    <t>442-412121</t>
  </si>
  <si>
    <t>小平市小川西町5-38</t>
  </si>
  <si>
    <t>422-417203</t>
  </si>
  <si>
    <t>世田谷区祖師谷6-19-19</t>
  </si>
  <si>
    <t>442-411023</t>
  </si>
  <si>
    <t>東大和市高木3-347-135</t>
  </si>
  <si>
    <t>442-412931</t>
  </si>
  <si>
    <t>東村山市青葉町2-9-29</t>
  </si>
  <si>
    <t>442-404860</t>
  </si>
  <si>
    <t>稲城市矢野口207</t>
  </si>
  <si>
    <t>442-403476</t>
  </si>
  <si>
    <t>八王子市長沼町688</t>
  </si>
  <si>
    <t>442-410581</t>
  </si>
  <si>
    <t>東大和市中央1-7-3</t>
  </si>
  <si>
    <t>442-322530</t>
  </si>
  <si>
    <t>国立市北3-40</t>
  </si>
  <si>
    <t>442-412681</t>
  </si>
  <si>
    <t>国分寺市東戸倉1-17</t>
  </si>
  <si>
    <t>422-418350</t>
  </si>
  <si>
    <t>西東京市ひばりが丘2-8-4</t>
  </si>
  <si>
    <t>442-408264</t>
  </si>
  <si>
    <t>国分寺市光町3-26-37</t>
  </si>
  <si>
    <t>442-408429</t>
  </si>
  <si>
    <t>国分寺市新町2-3-13</t>
  </si>
  <si>
    <t>442-407319</t>
  </si>
  <si>
    <t>東大和市蔵敷2-498</t>
  </si>
  <si>
    <t>442-413410</t>
  </si>
  <si>
    <t>国立市西2-31-13</t>
  </si>
  <si>
    <t>442-414426</t>
  </si>
  <si>
    <t>八王子市万町37-4</t>
  </si>
  <si>
    <t>442-413434</t>
  </si>
  <si>
    <t>八王子市四谷866</t>
  </si>
  <si>
    <t>442-410061</t>
  </si>
  <si>
    <t>日野市豊田1-6-3</t>
  </si>
  <si>
    <t>442-110250</t>
  </si>
  <si>
    <t>稲城市矢野口2832</t>
  </si>
  <si>
    <t>442-414544</t>
  </si>
  <si>
    <t>東村山市恩多町1-5-21</t>
  </si>
  <si>
    <t>442-317296</t>
  </si>
  <si>
    <t>国立市東2-5-19</t>
  </si>
  <si>
    <t>442-413626</t>
  </si>
  <si>
    <t>東大和市湖畔3-890-6</t>
  </si>
  <si>
    <t>442-413758</t>
  </si>
  <si>
    <t>東村山市青葉町3-18-45</t>
  </si>
  <si>
    <t>442-413641</t>
  </si>
  <si>
    <t>小平市花小金井4-25-10</t>
  </si>
  <si>
    <t>442-414257</t>
  </si>
  <si>
    <t>八王子市めじろ台2-21-3</t>
  </si>
  <si>
    <t>442-412246</t>
  </si>
  <si>
    <t>稲城市矢野口2983-4</t>
  </si>
  <si>
    <t>442-415454</t>
  </si>
  <si>
    <t>府中市宮町2-13</t>
  </si>
  <si>
    <t>442-318349</t>
  </si>
  <si>
    <t>小平市上水南町2-8-13</t>
  </si>
  <si>
    <t>442-414258</t>
  </si>
  <si>
    <t>八王子市清川町19-5</t>
  </si>
  <si>
    <t>442-415612</t>
  </si>
  <si>
    <t>国分寺市東元町1-40-1</t>
  </si>
  <si>
    <t>442-413844</t>
  </si>
  <si>
    <t>国分寺市日吉町3-8</t>
  </si>
  <si>
    <t>442-414963</t>
  </si>
  <si>
    <t>八王子市元横山町3-12-10</t>
  </si>
  <si>
    <t>442-415563</t>
  </si>
  <si>
    <t>東大和市南街2-36-2</t>
  </si>
  <si>
    <t>442-414132</t>
  </si>
  <si>
    <t>国分寺市西恋ヶ窪1-12-43</t>
  </si>
  <si>
    <t>442-316864</t>
  </si>
  <si>
    <t>府中市白糸台1-33-1</t>
  </si>
  <si>
    <t>442-415410</t>
  </si>
  <si>
    <t>小平市栄町2-24</t>
  </si>
  <si>
    <t>442-415318</t>
  </si>
  <si>
    <t>八王子市大横町12</t>
  </si>
  <si>
    <t>442-410234</t>
  </si>
  <si>
    <t>国分寺市本多1-11-15</t>
  </si>
  <si>
    <t>442-416810</t>
  </si>
  <si>
    <t>多摩市鶴牧5-14-26</t>
  </si>
  <si>
    <t>442-416897</t>
  </si>
  <si>
    <t>府中市多磨町2-14-19</t>
  </si>
  <si>
    <t>442-417002</t>
  </si>
  <si>
    <t>立川市幸町6-15-3</t>
  </si>
  <si>
    <t>442-414404</t>
  </si>
  <si>
    <t>小平市栄町3-11-15</t>
  </si>
  <si>
    <t>442-416730</t>
  </si>
  <si>
    <t>小平市仲町86-74</t>
  </si>
  <si>
    <t>442-416242</t>
  </si>
  <si>
    <t>府中市西府町3-29-15</t>
  </si>
  <si>
    <t>442-415247</t>
  </si>
  <si>
    <t>府中市美好町1-25</t>
  </si>
  <si>
    <t>442-416747</t>
  </si>
  <si>
    <t>小金井市前原町2-9-13</t>
  </si>
  <si>
    <t>442-406546</t>
  </si>
  <si>
    <t>小平市上水本町6-10-17</t>
  </si>
  <si>
    <t>442-408101</t>
  </si>
  <si>
    <t>小平市小川東町2605-8</t>
  </si>
  <si>
    <t>442-321736</t>
  </si>
  <si>
    <t>八王子市川口町2072-1</t>
  </si>
  <si>
    <t>442-417362</t>
  </si>
  <si>
    <t>稲城市矢野口995-5</t>
  </si>
  <si>
    <t>442-417293</t>
  </si>
  <si>
    <t>国分寺市西恋ヶ窪4-21</t>
  </si>
  <si>
    <t>442-410278</t>
  </si>
  <si>
    <t>国分寺市西2-14-3</t>
  </si>
  <si>
    <t>442-409393</t>
  </si>
  <si>
    <t>小金井市貫井北町1-21</t>
  </si>
  <si>
    <t>442-409347</t>
  </si>
  <si>
    <t>小金井市本町5-24-8</t>
  </si>
  <si>
    <t>442-404009</t>
  </si>
  <si>
    <t>八王子市本町5-1</t>
  </si>
  <si>
    <t>442-418458</t>
  </si>
  <si>
    <t>立川市柴崎町2-23-5</t>
  </si>
  <si>
    <t>442-413413</t>
  </si>
  <si>
    <t>立川市栄町3-35-7</t>
  </si>
  <si>
    <t>442-416504</t>
  </si>
  <si>
    <t>多摩市一ノ宮4-28-4</t>
  </si>
  <si>
    <t>442-414255</t>
  </si>
  <si>
    <t>東大和市湖畔2-1044-27</t>
  </si>
  <si>
    <t>442-418057</t>
  </si>
  <si>
    <t>日野市豊田4-46-21</t>
  </si>
  <si>
    <t>442-416108</t>
  </si>
  <si>
    <t>東大和市南街5-15-2</t>
  </si>
  <si>
    <t>442-415923</t>
  </si>
  <si>
    <t>八王子市明神町3-12-10</t>
  </si>
  <si>
    <t>442-416990</t>
  </si>
  <si>
    <t>府中市清水が丘2-55</t>
  </si>
  <si>
    <t>442-417426</t>
  </si>
  <si>
    <t>国立市中1-13-34</t>
  </si>
  <si>
    <t>442-413354</t>
  </si>
  <si>
    <t>東大和市桜が丘4-309-1</t>
  </si>
  <si>
    <t>442-417017</t>
  </si>
  <si>
    <t>国分寺市新町2-2</t>
  </si>
  <si>
    <t>442-418027</t>
  </si>
  <si>
    <t>国立市西1-4-16</t>
  </si>
  <si>
    <t>442-419207</t>
  </si>
  <si>
    <t>日野市南平7-17-51</t>
  </si>
  <si>
    <t>442-415371</t>
  </si>
  <si>
    <t>東村山市恩多町1-44-18</t>
  </si>
  <si>
    <t>442-417255</t>
  </si>
  <si>
    <t>442-419441</t>
  </si>
  <si>
    <t>小金井市本町1-2-13</t>
  </si>
  <si>
    <t>442-408715</t>
  </si>
  <si>
    <t>小平市花小金井7-27</t>
  </si>
  <si>
    <t>442-417949</t>
  </si>
  <si>
    <t>日野市南平2-57</t>
  </si>
  <si>
    <t>442-417996</t>
  </si>
  <si>
    <t>府中市天神町1-28-26</t>
  </si>
  <si>
    <t>442-417920</t>
  </si>
  <si>
    <t>国分寺市東元町2-14-25</t>
  </si>
  <si>
    <t>442-419382</t>
  </si>
  <si>
    <t>立川市若葉町2-8-10</t>
  </si>
  <si>
    <t>442-500145</t>
  </si>
  <si>
    <t>国分寺市東元町3-26-15</t>
  </si>
  <si>
    <t>442-419174</t>
  </si>
  <si>
    <t>国分寺市西町4-10-5</t>
  </si>
  <si>
    <t>442-416920</t>
  </si>
  <si>
    <t>稲城市大丸503</t>
  </si>
  <si>
    <t>442-500322</t>
  </si>
  <si>
    <t>府中市白糸台4-2-4</t>
  </si>
  <si>
    <t>442-500531</t>
  </si>
  <si>
    <t>八王子市下柚木12-28</t>
  </si>
  <si>
    <t>442-416045</t>
  </si>
  <si>
    <t>八王子市散田町5-34</t>
  </si>
  <si>
    <t>442-500564</t>
  </si>
  <si>
    <t>国立市東4-10-25</t>
  </si>
  <si>
    <t>442-417447</t>
  </si>
  <si>
    <t>442-414476</t>
  </si>
  <si>
    <t>稲城市平尾2-84</t>
  </si>
  <si>
    <t>442-500352</t>
  </si>
  <si>
    <t>国分寺市日吉町1-22</t>
  </si>
  <si>
    <t>442-500344</t>
  </si>
  <si>
    <t>国分寺市新町2-12</t>
  </si>
  <si>
    <t>442-419019</t>
  </si>
  <si>
    <t>府中市住吉町4-30</t>
  </si>
  <si>
    <t>442-419467</t>
  </si>
  <si>
    <t>国分寺市東元町3-9</t>
  </si>
  <si>
    <t>442-418966</t>
  </si>
  <si>
    <t>国分寺市東恋ヶ窪2-35-27</t>
  </si>
  <si>
    <t>442-416712</t>
  </si>
  <si>
    <t>小金井市中町2-7</t>
  </si>
  <si>
    <t>442-418996</t>
  </si>
  <si>
    <t>東大和市向原2-778-82</t>
  </si>
  <si>
    <t>442-415803</t>
  </si>
  <si>
    <t>多摩市一ノ宮1-32-1</t>
  </si>
  <si>
    <t>442-419375</t>
  </si>
  <si>
    <t>国立市東4-8-21</t>
  </si>
  <si>
    <t>442-417009</t>
  </si>
  <si>
    <t>稲城市坂浜3-17</t>
  </si>
  <si>
    <t>442-417379</t>
  </si>
  <si>
    <t>小平市上水新町1-24-13</t>
  </si>
  <si>
    <t>442-500021</t>
  </si>
  <si>
    <t>国分寺市新町3-26-29</t>
  </si>
  <si>
    <t>442-500527</t>
  </si>
  <si>
    <t>東大和市奈良橋2-356-7</t>
  </si>
  <si>
    <t>442-500600</t>
  </si>
  <si>
    <t>八王子市千人町2-5-25</t>
  </si>
  <si>
    <t>442-414701</t>
  </si>
  <si>
    <t>立川市錦町1-23-19</t>
  </si>
  <si>
    <t>442-414127</t>
  </si>
  <si>
    <t>国立市東3-19-7</t>
  </si>
  <si>
    <t>442-418010</t>
  </si>
  <si>
    <t>313-512032X</t>
  </si>
  <si>
    <t>442-500661</t>
  </si>
  <si>
    <t>東大和市上北台1-902-37</t>
  </si>
  <si>
    <t>442-505727</t>
  </si>
  <si>
    <t>東村山市野口町1-31-14</t>
  </si>
  <si>
    <t>442-501810</t>
  </si>
  <si>
    <t>東大和市仲原2-10-6</t>
  </si>
  <si>
    <t>442-407398</t>
  </si>
  <si>
    <t>立川市曙町3-16-14</t>
  </si>
  <si>
    <t>442-503027</t>
  </si>
  <si>
    <t>立川市砂川町8-32-25</t>
  </si>
  <si>
    <t>442-501098</t>
  </si>
  <si>
    <t>立川市栄町2-62-26</t>
  </si>
  <si>
    <t>小平市上水本町3-13</t>
  </si>
  <si>
    <t>日野市南平8-19</t>
  </si>
  <si>
    <t>八王子市寺田町105</t>
  </si>
  <si>
    <t>小平市花小金井2-6</t>
  </si>
  <si>
    <t>442-500397</t>
  </si>
  <si>
    <t>小平市天神町3-7-2</t>
  </si>
  <si>
    <t>442-504923</t>
  </si>
  <si>
    <t>多摩市桜ケ丘3-16-8</t>
  </si>
  <si>
    <t>442-504966</t>
  </si>
  <si>
    <t>東大和市芋窪4-1485</t>
  </si>
  <si>
    <t>442-505556</t>
  </si>
  <si>
    <t>府中市浅間町4-27-20</t>
  </si>
  <si>
    <t>442-505144</t>
  </si>
  <si>
    <t>八王子市大和田町2-10-17</t>
  </si>
  <si>
    <t>442-504260</t>
  </si>
  <si>
    <t>八王子市小門町40</t>
  </si>
  <si>
    <t>313-419150X</t>
  </si>
  <si>
    <t>東村山市諏訪町2-1</t>
  </si>
  <si>
    <t>313-412074X</t>
  </si>
  <si>
    <t>東村山市恩多町5-46</t>
  </si>
  <si>
    <t>東村山市恩多町1-2</t>
  </si>
  <si>
    <t>国分寺市東恋ヶ窪2-16</t>
  </si>
  <si>
    <t>442-505950</t>
  </si>
  <si>
    <t>日野市三沢3-49</t>
  </si>
  <si>
    <t>442-506502</t>
  </si>
  <si>
    <t>国分寺市戸倉2-12</t>
  </si>
  <si>
    <t>442-417833</t>
  </si>
  <si>
    <t>442-501503</t>
  </si>
  <si>
    <t>八王子市七国6-2</t>
  </si>
  <si>
    <t>442-501396</t>
  </si>
  <si>
    <t>府中市分梅町1-26-1</t>
  </si>
  <si>
    <t>小平市上水新町3-9</t>
  </si>
  <si>
    <t>至急</t>
  </si>
  <si>
    <t>東村山市萩山町2-8</t>
  </si>
  <si>
    <t>313-316180X</t>
  </si>
  <si>
    <t>多摩市関戸5-35</t>
  </si>
  <si>
    <t>八王子市中野町2545</t>
  </si>
  <si>
    <t>八王子市東中野1253</t>
  </si>
  <si>
    <t>多摩市和田567</t>
  </si>
  <si>
    <t>442-504315</t>
  </si>
  <si>
    <t>八王子市暁町2-6-27</t>
  </si>
  <si>
    <t>小平市花小金井南町1-15</t>
  </si>
  <si>
    <t>442-506935</t>
  </si>
  <si>
    <t>国分寺市日吉町2-30-30</t>
  </si>
  <si>
    <t>442-502859</t>
  </si>
  <si>
    <t>立川市富士見町7-28</t>
  </si>
  <si>
    <t>442-502887</t>
  </si>
  <si>
    <t>東村山市久米川2-48-16</t>
  </si>
  <si>
    <t>442-503988</t>
  </si>
  <si>
    <t>府中市若松町5-9-16</t>
  </si>
  <si>
    <t>442-506234</t>
  </si>
  <si>
    <t>日野市多摩平2-15</t>
  </si>
  <si>
    <t>442-504799</t>
  </si>
  <si>
    <t>国分寺市日吉町2-16-24</t>
  </si>
  <si>
    <t>442-505737</t>
  </si>
  <si>
    <t>東村山市青葉町3-15-39</t>
  </si>
  <si>
    <t>八王子市山田町1693</t>
  </si>
  <si>
    <t>八王子市石川町1766</t>
  </si>
  <si>
    <t>立川市砂川町7-55</t>
  </si>
  <si>
    <t>立川市上砂町3-7</t>
  </si>
  <si>
    <t>442-504875</t>
  </si>
  <si>
    <t>立川市砂川町6-3</t>
  </si>
  <si>
    <t>小平市花小金井6-23</t>
  </si>
  <si>
    <t>八王子市長沼町1055</t>
  </si>
  <si>
    <t>八王子市大塚612</t>
  </si>
  <si>
    <t>八王子市子安町3-35</t>
  </si>
  <si>
    <t>八王子市下恩方町1769</t>
  </si>
  <si>
    <t>442-507340</t>
  </si>
  <si>
    <t>府中市八幡町1-16-33</t>
  </si>
  <si>
    <t>立川市富士見町2-5</t>
  </si>
  <si>
    <t>東村山市秋津町2-28</t>
  </si>
  <si>
    <t>442-503800</t>
  </si>
  <si>
    <t>小平市仲町155-23</t>
  </si>
  <si>
    <t>442-507498</t>
  </si>
  <si>
    <t>日野市多摩平5-7-16</t>
  </si>
  <si>
    <t>442-507237</t>
  </si>
  <si>
    <t>八王子市東中野1849-3</t>
  </si>
  <si>
    <t>442-504739</t>
  </si>
  <si>
    <t>国分寺市高木町1-10</t>
  </si>
  <si>
    <t>小平市上水本町3-12</t>
  </si>
  <si>
    <t>八王子市横川町1135</t>
  </si>
  <si>
    <t>日野市万願寺2-27</t>
  </si>
  <si>
    <t>442-507369</t>
  </si>
  <si>
    <t>八王子市清川町14-7</t>
  </si>
  <si>
    <t>442-507557</t>
  </si>
  <si>
    <t>国分寺市本多3-10-13</t>
  </si>
  <si>
    <t>442-505993</t>
  </si>
  <si>
    <t>小平市小川町1-478</t>
  </si>
  <si>
    <t>小平市回田町313</t>
  </si>
  <si>
    <t>東大和市桜が丘2-139</t>
  </si>
  <si>
    <t>313-442095M</t>
  </si>
  <si>
    <t>八王子市本町25</t>
  </si>
  <si>
    <t>313-411039X</t>
  </si>
  <si>
    <t>多摩市貝取1-4</t>
  </si>
  <si>
    <t>442-508265</t>
  </si>
  <si>
    <t>小金井市本町3-9-16</t>
  </si>
  <si>
    <t>442-507630</t>
  </si>
  <si>
    <t>八王子市片倉町561-116</t>
  </si>
  <si>
    <t>442-505266</t>
  </si>
  <si>
    <t>国分寺市南3-12-7</t>
  </si>
  <si>
    <t>442-506978</t>
  </si>
  <si>
    <t>府中市住吉町1-69-3</t>
  </si>
  <si>
    <t>442-504208</t>
  </si>
  <si>
    <t>国分寺市西恋ヶ窪1-16-9</t>
  </si>
  <si>
    <t>442-506524</t>
  </si>
  <si>
    <t>府中市美好町3-24-16</t>
  </si>
  <si>
    <t>442-507916</t>
  </si>
  <si>
    <t>府中市清水が丘3-1-6</t>
  </si>
  <si>
    <t>442-505082</t>
  </si>
  <si>
    <t>八王子市八日町3-17</t>
  </si>
  <si>
    <t>442-505635</t>
  </si>
  <si>
    <t>八王子市大和田町3-11-20</t>
  </si>
  <si>
    <t>442-505666</t>
  </si>
  <si>
    <t>八王子市下恩方町926</t>
  </si>
  <si>
    <t>442-418666</t>
  </si>
  <si>
    <t>日野市三沢3-49-1</t>
  </si>
  <si>
    <t>小平市上水南町3-14</t>
  </si>
  <si>
    <t>八王子市左入町31</t>
  </si>
  <si>
    <t>東大和市奈良橋5-776</t>
  </si>
  <si>
    <t>442-507788</t>
  </si>
  <si>
    <t>八王子市台町1-26-2</t>
  </si>
  <si>
    <t>442-507291</t>
  </si>
  <si>
    <t>八王子市緑町948-7</t>
  </si>
  <si>
    <t>442-507136</t>
  </si>
  <si>
    <t>八王子市めじろ台1-31-13</t>
  </si>
  <si>
    <t>442-506594</t>
  </si>
  <si>
    <t>八王子市大楽寺町173-3</t>
  </si>
  <si>
    <t>442-506592</t>
  </si>
  <si>
    <t>八王子市犬目町217-3</t>
  </si>
  <si>
    <t>442-417424</t>
  </si>
  <si>
    <t>八王子市横山町24-8</t>
  </si>
  <si>
    <t>442-505310</t>
  </si>
  <si>
    <t>立川市曙町3-27</t>
  </si>
  <si>
    <t>442-508401</t>
  </si>
  <si>
    <t>府中市美好町3-26-48</t>
  </si>
  <si>
    <t>442-318670</t>
  </si>
  <si>
    <t>国立市富士見台3-26-1</t>
  </si>
  <si>
    <t>東村山市本町1-10</t>
  </si>
  <si>
    <t>442-508038</t>
  </si>
  <si>
    <t>八王子市長房町450-31</t>
  </si>
  <si>
    <t>442-507996</t>
  </si>
  <si>
    <t>八王子市小比企町1095</t>
  </si>
  <si>
    <t>442-505887</t>
  </si>
  <si>
    <t>国分寺市並木町1-23-31</t>
  </si>
  <si>
    <t>442-506123</t>
  </si>
  <si>
    <t>国分寺市西恋ヶ窪1-13-8</t>
  </si>
  <si>
    <t>442-508094</t>
  </si>
  <si>
    <t>小平市鈴木町1-8-2</t>
  </si>
  <si>
    <t>442-508048</t>
  </si>
  <si>
    <t>立川市高松町3-31-2</t>
  </si>
  <si>
    <t>442-505647</t>
  </si>
  <si>
    <t>東大和市芋窪4-1521-3</t>
  </si>
  <si>
    <t>442-508745</t>
  </si>
  <si>
    <t>国分寺市戸倉1-2</t>
  </si>
  <si>
    <t>442-509246</t>
  </si>
  <si>
    <t>国分寺市新町2-15-3</t>
  </si>
  <si>
    <t>442-508892</t>
  </si>
  <si>
    <t>多摩市桜が丘1-34-1</t>
  </si>
  <si>
    <t>八王子市中野町2200</t>
  </si>
  <si>
    <t>442-506513</t>
  </si>
  <si>
    <t>小平市中島町10-11</t>
  </si>
  <si>
    <t>八王子市暁町1-21</t>
  </si>
  <si>
    <t>未定</t>
  </si>
  <si>
    <t>442-508785</t>
  </si>
  <si>
    <t>東大和市南街5-89</t>
  </si>
  <si>
    <t>八王子市長沼町467</t>
  </si>
  <si>
    <t>442-509279</t>
  </si>
  <si>
    <t>東大和市高木2-98-2</t>
  </si>
  <si>
    <t>442-509052</t>
  </si>
  <si>
    <t>国立市谷保5805</t>
  </si>
  <si>
    <t>442-506858</t>
  </si>
  <si>
    <t>府中市武蔵台1-4</t>
  </si>
  <si>
    <t>442-302808</t>
  </si>
  <si>
    <t>442-505307</t>
  </si>
  <si>
    <t>国立市東2-24-39</t>
  </si>
  <si>
    <t>東大和市新堀1-1418</t>
  </si>
  <si>
    <t>442-504568</t>
  </si>
  <si>
    <t>日野市西平山1-26</t>
  </si>
  <si>
    <t>442-507302</t>
  </si>
  <si>
    <t>小金井市緑町1-4</t>
  </si>
  <si>
    <t>442-509259</t>
  </si>
  <si>
    <t>日野市大坂上3-15-5</t>
  </si>
  <si>
    <t>東村山市久米川町4-17</t>
  </si>
  <si>
    <t>八王子市台町2-12</t>
  </si>
  <si>
    <t>八王子市越野26</t>
  </si>
  <si>
    <t>442-507875</t>
  </si>
  <si>
    <t>小金井市梶野町3-16-19</t>
  </si>
  <si>
    <t>442-506561</t>
  </si>
  <si>
    <t>府中市紅葉丘3-30-21</t>
  </si>
  <si>
    <t>313-419077X</t>
  </si>
  <si>
    <t>日野市平山3-3</t>
  </si>
  <si>
    <t>国立市富士見台1-11</t>
  </si>
  <si>
    <t>442-508092</t>
  </si>
  <si>
    <t>八王子市宇津木町940-122</t>
  </si>
  <si>
    <t>442-507626</t>
  </si>
  <si>
    <t>小平市花小金井南3-3-3</t>
  </si>
  <si>
    <t>442-508824</t>
  </si>
  <si>
    <t>所沢市上安松339-8</t>
  </si>
  <si>
    <t>442-508251</t>
  </si>
  <si>
    <t>小平市花小金井2-13</t>
  </si>
  <si>
    <t>442-506852</t>
  </si>
  <si>
    <t>小平市学園東町2-17</t>
  </si>
  <si>
    <t>調布市飛田給2-30</t>
  </si>
  <si>
    <t>東大和市仲原4-1</t>
  </si>
  <si>
    <t>立川市一番町1-51</t>
  </si>
  <si>
    <t>国立市谷保7026</t>
  </si>
  <si>
    <t>442-502554</t>
  </si>
  <si>
    <t>442-503727</t>
  </si>
  <si>
    <t>国分寺市高木町3-17</t>
  </si>
  <si>
    <t>442-508651</t>
  </si>
  <si>
    <t>東大和市芋窪6-1288-1</t>
  </si>
  <si>
    <t>442-510113</t>
  </si>
  <si>
    <t>国分寺市戸倉3-12-65</t>
  </si>
  <si>
    <t>立川市錦町1-7</t>
  </si>
  <si>
    <t>小平市花小金井5-37</t>
  </si>
  <si>
    <t>府中市宮西町2-22</t>
  </si>
  <si>
    <t>小平市回田町283</t>
  </si>
  <si>
    <t>442-509906</t>
  </si>
  <si>
    <t>東大和市南街6-11-5</t>
  </si>
  <si>
    <t>442-509251</t>
  </si>
  <si>
    <t>東大和市南街2-77-2</t>
  </si>
  <si>
    <t>442-509391</t>
  </si>
  <si>
    <t>府中市清水が丘3-37</t>
  </si>
  <si>
    <t>狛江市西野川4-37</t>
  </si>
  <si>
    <t>442-506672</t>
  </si>
  <si>
    <t>稲城市平尾4-2-13</t>
  </si>
  <si>
    <t>422-512096</t>
  </si>
  <si>
    <t>調布市調布ヶ丘3-17-6</t>
  </si>
  <si>
    <t>八王子市東中野2001</t>
  </si>
  <si>
    <t>442-506931</t>
  </si>
  <si>
    <t>多摩市桜が丘1-16-2</t>
  </si>
  <si>
    <t>442-507491</t>
  </si>
  <si>
    <t>東村山市青葉町2-2-11</t>
  </si>
  <si>
    <t>442-507345</t>
  </si>
  <si>
    <t>日野市高幡350</t>
  </si>
  <si>
    <t>442-508220</t>
  </si>
  <si>
    <t>八王子市楢原町391-8</t>
  </si>
  <si>
    <t>442-504046</t>
  </si>
  <si>
    <t>東大和市狭山5-1026-7</t>
  </si>
  <si>
    <t>442-509277</t>
  </si>
  <si>
    <t>小金井市貫井南町1-9-24</t>
  </si>
  <si>
    <t>442-508967</t>
  </si>
  <si>
    <t>八王子市越野21-16</t>
  </si>
  <si>
    <t>442-509774</t>
  </si>
  <si>
    <t>東大和市蔵敷2-529-3</t>
  </si>
  <si>
    <t>東村山市秋津町4-34</t>
  </si>
  <si>
    <t>442-409137</t>
  </si>
  <si>
    <t>八王子市寺町45</t>
  </si>
  <si>
    <t>家屋調査事前</t>
  </si>
  <si>
    <t>八王子市平岡町25</t>
  </si>
  <si>
    <t>442-508323</t>
  </si>
  <si>
    <t>国分寺市東元町1-30-4</t>
  </si>
  <si>
    <t>442-509737</t>
  </si>
  <si>
    <t>国分寺市本町2-23-13</t>
  </si>
  <si>
    <t>313-409403X</t>
  </si>
  <si>
    <t>日野市新町5-4</t>
  </si>
  <si>
    <t>2080</t>
  </si>
  <si>
    <t>立川市幸町5-36</t>
  </si>
  <si>
    <t>442-508849</t>
  </si>
  <si>
    <t>東村山市富士見町4-1</t>
  </si>
  <si>
    <t>442-509127</t>
  </si>
  <si>
    <t>日野市日野台4-22-10</t>
  </si>
  <si>
    <t>442-508933</t>
  </si>
  <si>
    <t>国立市西1-13-30</t>
  </si>
  <si>
    <t>442-508930</t>
  </si>
  <si>
    <t>東大和市湖畔2-235-72</t>
  </si>
  <si>
    <t>442-507734</t>
  </si>
  <si>
    <t>立川市栄町5-38</t>
  </si>
  <si>
    <t>442-508415</t>
  </si>
  <si>
    <t>国分寺市泉町3-17</t>
  </si>
  <si>
    <t>442-505136</t>
  </si>
  <si>
    <t>国分寺市南町3-1-20</t>
  </si>
  <si>
    <t>国分寺市光町3-28</t>
  </si>
  <si>
    <t>年度内</t>
  </si>
  <si>
    <t>小平市小川東町5-6</t>
  </si>
  <si>
    <t>313-419174X</t>
  </si>
  <si>
    <t>東大和市中央2-827</t>
  </si>
  <si>
    <t>立川市幸町5-7-6</t>
  </si>
  <si>
    <t>442-509092</t>
  </si>
  <si>
    <t>府中市宮西町1-12-1</t>
  </si>
  <si>
    <t>442-508551</t>
  </si>
  <si>
    <t>立川市柴崎町1-11-9</t>
  </si>
  <si>
    <t>442-508322</t>
  </si>
  <si>
    <t>小金井市中町4-10-10</t>
  </si>
  <si>
    <t>442-510498</t>
  </si>
  <si>
    <t>府中市美好町3-51-2</t>
  </si>
  <si>
    <t>313-516051X</t>
  </si>
  <si>
    <t>日野市南平5-6</t>
  </si>
  <si>
    <t>442-511100</t>
  </si>
  <si>
    <t>府中市栄町1-18-7</t>
  </si>
  <si>
    <t>442-509323</t>
  </si>
  <si>
    <t>国分寺市日吉町2-3-27</t>
  </si>
  <si>
    <t>442-510887</t>
  </si>
  <si>
    <t>442-508388</t>
  </si>
  <si>
    <t>小金井市前原町1-7</t>
  </si>
  <si>
    <t>府中市多磨町2-30</t>
  </si>
  <si>
    <t>八王子市元八王子町3-2437</t>
  </si>
  <si>
    <t>調布市つつじヶ丘2-11</t>
  </si>
  <si>
    <t>442-509500</t>
  </si>
  <si>
    <t>小金井市前原町4-7</t>
  </si>
  <si>
    <t>442-511000</t>
  </si>
  <si>
    <t>東村山市恩多町5-13-5</t>
  </si>
  <si>
    <t>442-509296</t>
  </si>
  <si>
    <t>小平市学園東29-33</t>
  </si>
  <si>
    <t>442-509165</t>
  </si>
  <si>
    <t>八王子市北野町208</t>
  </si>
  <si>
    <t>442-502514</t>
  </si>
  <si>
    <t>立川市高松町3-18-18</t>
  </si>
  <si>
    <t>小金井市貫井南町1-21</t>
  </si>
  <si>
    <t>八王子市散田町5-28</t>
  </si>
  <si>
    <t>八王子市椚田町588</t>
  </si>
  <si>
    <t>442-509481</t>
  </si>
  <si>
    <t>国分寺市戸倉1-10-5</t>
  </si>
  <si>
    <t>422-412794</t>
  </si>
  <si>
    <t>調布市染地2-8-3</t>
  </si>
  <si>
    <t>調布市富士見町3-15</t>
  </si>
  <si>
    <t>八王子市西寺方町623</t>
  </si>
  <si>
    <t>442-500349</t>
  </si>
  <si>
    <t>東村山市久米川町2-28-37</t>
  </si>
  <si>
    <t>府中市是政5-18</t>
  </si>
  <si>
    <t>東村山市萩山町2-4</t>
  </si>
  <si>
    <t>府中市緑町1-37</t>
  </si>
  <si>
    <t>府中市分梅町3-17</t>
  </si>
  <si>
    <t>八王子市子安町3-32</t>
  </si>
  <si>
    <t>八王子市館町200</t>
  </si>
  <si>
    <t>八王子市高尾町1694</t>
  </si>
  <si>
    <t>八王子市明神町1-11</t>
  </si>
  <si>
    <t>狛江市中和泉1-2</t>
  </si>
  <si>
    <t>立川市一番町4-14</t>
  </si>
  <si>
    <t>国分寺市光町1-28</t>
  </si>
  <si>
    <t>442-510762</t>
  </si>
  <si>
    <t>立川市高松町3-29-10</t>
  </si>
  <si>
    <t>442-510591</t>
  </si>
  <si>
    <t>立川市錦町2-6</t>
  </si>
  <si>
    <t>442-509316</t>
  </si>
  <si>
    <t>八王子市横川町516-6</t>
  </si>
  <si>
    <t>442-508226</t>
  </si>
  <si>
    <t>東村山市萩山町1-7-5</t>
  </si>
  <si>
    <t>442-511635</t>
  </si>
  <si>
    <t>八王子市北野町537-6</t>
  </si>
  <si>
    <t>府中市幸町1-1</t>
  </si>
  <si>
    <t>313-042089T</t>
  </si>
  <si>
    <t>立川市曙町3-6</t>
  </si>
  <si>
    <t>小平市仲町302</t>
  </si>
  <si>
    <t>八王子市弐分方町725</t>
  </si>
  <si>
    <t>立川市錦町6-8</t>
  </si>
  <si>
    <t>313-512013X</t>
  </si>
  <si>
    <t>小平市喜平町1-9</t>
  </si>
  <si>
    <t>442-508414</t>
  </si>
  <si>
    <t>442-504336</t>
  </si>
  <si>
    <t>小金井市東町4-13-28</t>
  </si>
  <si>
    <t>442-502790</t>
  </si>
  <si>
    <t>小金井市東町1-15-23</t>
  </si>
  <si>
    <t>442-502295</t>
  </si>
  <si>
    <t>小金井市東町3-4</t>
  </si>
  <si>
    <t>442-507907</t>
  </si>
  <si>
    <t>小金井市東町5-16</t>
  </si>
  <si>
    <t>442-508055</t>
  </si>
  <si>
    <t>立川市羽衣町2-50-2</t>
  </si>
  <si>
    <t>442-417617</t>
  </si>
  <si>
    <t>442-510394</t>
  </si>
  <si>
    <t>府中市浅間町4-25-19</t>
  </si>
  <si>
    <t>東村山市栄町3-37</t>
  </si>
  <si>
    <t>東村山市諏訪町1-14</t>
  </si>
  <si>
    <t>東大和市芋窪4-1529</t>
  </si>
  <si>
    <t>東大和市奈良橋3-503</t>
  </si>
  <si>
    <t>府中市府中町２－１４</t>
  </si>
  <si>
    <t>東村山市青葉町２－３８－４</t>
  </si>
  <si>
    <t>442-510261</t>
  </si>
  <si>
    <t>日野市豊田3-37-6</t>
  </si>
  <si>
    <t>442-509618</t>
  </si>
  <si>
    <t>日野市多摩平5-15-13</t>
  </si>
  <si>
    <t>442-511172</t>
  </si>
  <si>
    <t>日野市多摩平6-26-18</t>
  </si>
  <si>
    <t>313-443007X</t>
  </si>
  <si>
    <t>小平市花小金井5-56</t>
  </si>
  <si>
    <t>442-509219</t>
  </si>
  <si>
    <t>府中市小柳5-8</t>
  </si>
  <si>
    <t>442-505664</t>
  </si>
  <si>
    <t>東大和市新堀2-1472</t>
  </si>
  <si>
    <t>八王子市子安町1-11</t>
  </si>
  <si>
    <t>八王子市中野上町3-21</t>
  </si>
  <si>
    <t>442-509082</t>
  </si>
  <si>
    <t>小平市喜平町1-4-8</t>
  </si>
  <si>
    <t>442-510222</t>
  </si>
  <si>
    <t>東大和市清水3-893-1</t>
  </si>
  <si>
    <t>442-510617</t>
  </si>
  <si>
    <t>小金井市本町3-3-5</t>
  </si>
  <si>
    <t>442-507100</t>
  </si>
  <si>
    <t>府中市栄町2-8</t>
  </si>
  <si>
    <t>442-316874</t>
  </si>
  <si>
    <t>国立市谷保7151富士見台1-28</t>
  </si>
  <si>
    <t>東村山市恩多町２－４４</t>
  </si>
  <si>
    <t>東村山市富士見町２－３</t>
  </si>
  <si>
    <t>八王子市四谷町７３６</t>
  </si>
  <si>
    <t>313-412072X</t>
  </si>
  <si>
    <t>多摩市連光寺1-11</t>
  </si>
  <si>
    <t>313-316578X</t>
  </si>
  <si>
    <t>多摩市和田1714</t>
  </si>
  <si>
    <t>313-519074X</t>
  </si>
  <si>
    <t>多摩市連光寺2-17</t>
  </si>
  <si>
    <t>442-501335</t>
  </si>
  <si>
    <t>東大和市仲原4-8</t>
  </si>
  <si>
    <t>442-507527</t>
  </si>
  <si>
    <t>東大和市向原2-778-57</t>
  </si>
  <si>
    <t>所沢市上安松230</t>
  </si>
  <si>
    <t>小平市小川町1-456</t>
  </si>
  <si>
    <t>313-519024X</t>
  </si>
  <si>
    <t>八王子市寺田町108</t>
  </si>
  <si>
    <t>313-416537X</t>
  </si>
  <si>
    <t>小平市上水新町3-27</t>
  </si>
  <si>
    <t>小平市大沼町3-34-12</t>
  </si>
  <si>
    <t>442-510467</t>
  </si>
  <si>
    <t>東大和市湖畔3-1136-3</t>
  </si>
  <si>
    <t>442-510562</t>
  </si>
  <si>
    <t>府中市矢崎町4-12</t>
  </si>
  <si>
    <t>立川市西砂町4-39</t>
  </si>
  <si>
    <t>442-503167</t>
  </si>
  <si>
    <t>府中市分梅町5-14-4</t>
  </si>
  <si>
    <t>442-504490</t>
  </si>
  <si>
    <t>八王子市三崎町2-11</t>
  </si>
  <si>
    <t>442-509733</t>
  </si>
  <si>
    <t>八王子市諏訪町181-2</t>
  </si>
  <si>
    <t>313-401782H</t>
  </si>
  <si>
    <t>313-516092X</t>
  </si>
  <si>
    <t>日野市南平6-25</t>
  </si>
  <si>
    <t>国立市富士見台1-14</t>
  </si>
  <si>
    <t>442-502081</t>
  </si>
  <si>
    <t>立川市高松町2-39-2</t>
  </si>
  <si>
    <t>6100</t>
  </si>
  <si>
    <t>442-509777</t>
  </si>
  <si>
    <t>国分寺市西町5-15-8</t>
  </si>
  <si>
    <t>442-509135</t>
  </si>
  <si>
    <t>国分寺市本多3-9-6</t>
  </si>
  <si>
    <t>442-512467</t>
  </si>
  <si>
    <t>国立市青柳2-19-22</t>
  </si>
  <si>
    <t>小平市小川町1-2597</t>
  </si>
  <si>
    <t>立川市一番町3-29</t>
  </si>
  <si>
    <t>442-513555</t>
  </si>
  <si>
    <t>八王子市寺町71-4</t>
  </si>
  <si>
    <t>442-512421</t>
  </si>
  <si>
    <t>八王子市川口町2664-14</t>
  </si>
  <si>
    <t>442-511924</t>
  </si>
  <si>
    <t>国分寺市東戸倉2-7-22</t>
  </si>
  <si>
    <t>442-511013</t>
  </si>
  <si>
    <t>国分寺市内藤2-26</t>
  </si>
  <si>
    <t>442-506798</t>
  </si>
  <si>
    <t>国分寺市東元町2-18-39</t>
  </si>
  <si>
    <t>442-502670</t>
  </si>
  <si>
    <t>442-512545</t>
  </si>
  <si>
    <t>立川市柴崎町1-14</t>
  </si>
  <si>
    <t>313-416516X</t>
  </si>
  <si>
    <t>442-413522</t>
  </si>
  <si>
    <t>立川市曙町1-24</t>
  </si>
  <si>
    <t>442-504791</t>
  </si>
  <si>
    <t>国分寺市東戸倉2-19</t>
  </si>
  <si>
    <t>442-417423</t>
  </si>
  <si>
    <t>八王子市子安町4-23-6</t>
  </si>
  <si>
    <t>立川市栄町２－５２－２０</t>
  </si>
  <si>
    <t>立川市西砂町１－２－２</t>
  </si>
  <si>
    <t>国立市富士見台１－３－１６</t>
  </si>
  <si>
    <t>立川市一番町３－３７</t>
  </si>
  <si>
    <t>東村山市廻田町１－１５－３０</t>
  </si>
  <si>
    <t>所沢市上安松１６８－１７</t>
  </si>
  <si>
    <t>国分寺市北町1-23</t>
  </si>
  <si>
    <t>立川市西砂町1-5</t>
  </si>
  <si>
    <t>東大和市中央2-1043</t>
  </si>
  <si>
    <t>442-513108</t>
  </si>
  <si>
    <t>東大和市仲原3-13-2</t>
  </si>
  <si>
    <t>442-513040</t>
  </si>
  <si>
    <t>国分寺市日吉町3-29-24</t>
  </si>
  <si>
    <t>府中市本町1-3</t>
  </si>
  <si>
    <t>442-511125</t>
  </si>
  <si>
    <t>八王子市散田町3-3-1</t>
  </si>
  <si>
    <t>442-506774</t>
  </si>
  <si>
    <t>東村山市秋津町5-13-73</t>
  </si>
  <si>
    <t>442-513433</t>
  </si>
  <si>
    <t>東村山市美住町1-19-33</t>
  </si>
  <si>
    <t>313-541062X</t>
  </si>
  <si>
    <t>多摩市桜ケ丘4-33</t>
  </si>
  <si>
    <t>国立市富士見台3-5</t>
  </si>
  <si>
    <t>八王子市山田町1694</t>
  </si>
  <si>
    <t>442-509811</t>
  </si>
  <si>
    <t>日野市多摩平3-22-11</t>
  </si>
  <si>
    <t>442-505168</t>
  </si>
  <si>
    <t>東村山市廻田町2-16-5</t>
  </si>
  <si>
    <t>442-428739</t>
  </si>
  <si>
    <t>小平市花小金井8-5-9</t>
  </si>
  <si>
    <t>442-509327</t>
  </si>
  <si>
    <t>立川市若葉町2-39-12</t>
  </si>
  <si>
    <t>442-504109</t>
  </si>
  <si>
    <t>国分寺市日吉町2-1-28</t>
  </si>
  <si>
    <t>442-506361</t>
  </si>
  <si>
    <t>国分寺市本多2-11</t>
  </si>
  <si>
    <t>422-507814</t>
  </si>
  <si>
    <t>調布市小島町2-47-1</t>
  </si>
  <si>
    <t>6140</t>
  </si>
  <si>
    <t>442-511341</t>
  </si>
  <si>
    <t>東大和市南街3-9-7</t>
  </si>
  <si>
    <t>442-510429</t>
  </si>
  <si>
    <t>東大和市向原3-890-5</t>
  </si>
  <si>
    <t>442-503945</t>
  </si>
  <si>
    <t>東大和市仲原2-10-2</t>
  </si>
  <si>
    <t>442-514015</t>
  </si>
  <si>
    <t>小平市回田町155</t>
  </si>
  <si>
    <t>八王子市館町199</t>
  </si>
  <si>
    <t>422-412795</t>
  </si>
  <si>
    <t>小平市喜平町１－１０</t>
  </si>
  <si>
    <t>八王子市狭間町１９０９－１</t>
  </si>
  <si>
    <t>八王子市上柚木１０７１</t>
  </si>
  <si>
    <t>442-512985</t>
  </si>
  <si>
    <t>国分寺市日吉町2-8-1</t>
  </si>
  <si>
    <t>442-413720</t>
  </si>
  <si>
    <t>八王子市明神町3-8-1</t>
  </si>
  <si>
    <t>442-512068</t>
  </si>
  <si>
    <t>府中市小柳町5-32-5</t>
  </si>
  <si>
    <t>442-514385</t>
  </si>
  <si>
    <t>国分寺市本町3-13</t>
  </si>
  <si>
    <t>八王子市大和田町6-1</t>
  </si>
  <si>
    <t>八王子市小宮町1233</t>
  </si>
  <si>
    <t>442-504631</t>
  </si>
  <si>
    <t>府中市日新町2-13-14</t>
  </si>
  <si>
    <t>442-514348</t>
  </si>
  <si>
    <t>国分寺市東戸倉1-17-36</t>
  </si>
  <si>
    <t>442-504105</t>
  </si>
  <si>
    <t>立川市高松町1-3-23</t>
  </si>
  <si>
    <t>小金井市貫井北町1-7</t>
  </si>
  <si>
    <t>調布市柴崎1-18</t>
  </si>
  <si>
    <t>立川市柴崎町1-15</t>
  </si>
  <si>
    <t>八王子市めじろ台１－２４</t>
  </si>
  <si>
    <t>八王子市中野山王１－１４</t>
  </si>
  <si>
    <t>八王子市上柚木２３８</t>
  </si>
  <si>
    <t>八王子市小宮町７６２</t>
  </si>
  <si>
    <t>調布市深大寺東町7-30</t>
  </si>
  <si>
    <t>調布市佐須町2-11</t>
  </si>
  <si>
    <t>八王子市西寺方町400</t>
  </si>
  <si>
    <t>313-242034M</t>
  </si>
  <si>
    <t>立川市幸町1-9</t>
  </si>
  <si>
    <t>国分寺市東元町4-9</t>
  </si>
  <si>
    <t>442-506370</t>
  </si>
  <si>
    <t>国立市中3-10-4</t>
  </si>
  <si>
    <t>442-511848</t>
  </si>
  <si>
    <t>立川市砂川町2-26-9</t>
  </si>
  <si>
    <t>442-513321</t>
  </si>
  <si>
    <t>小金井市緑町5-15-9</t>
  </si>
  <si>
    <t>多摩市和田１７４２</t>
  </si>
  <si>
    <t>立川市緑町３１７３</t>
  </si>
  <si>
    <t>立川市幸町４－５０</t>
  </si>
  <si>
    <t>八王子市小比企町２８６９</t>
  </si>
  <si>
    <t>八王子市散田町１－２－１５</t>
  </si>
  <si>
    <t>国立市谷保６９３</t>
  </si>
  <si>
    <t>府中市紅葉丘１－３０</t>
  </si>
  <si>
    <t>442-512649</t>
  </si>
  <si>
    <t>小金井市東町4-5</t>
  </si>
  <si>
    <t>442-514372</t>
  </si>
  <si>
    <t>東村山市栄町3-23</t>
  </si>
  <si>
    <t>442-514371</t>
  </si>
  <si>
    <t>立川市上砂町5-78-5</t>
  </si>
  <si>
    <t>442-506266</t>
  </si>
  <si>
    <t>立川市富士見町1-9-17</t>
  </si>
  <si>
    <t>442-505491</t>
  </si>
  <si>
    <t>立川市曙町2-28</t>
  </si>
  <si>
    <t>442-506781</t>
  </si>
  <si>
    <t>国分寺市並木町1-22</t>
  </si>
  <si>
    <t>日野市宮３４２－１</t>
  </si>
  <si>
    <t>東大和市蔵敷２－３５８</t>
  </si>
  <si>
    <t>442-509672</t>
  </si>
  <si>
    <t>八王子市上野町108-17</t>
  </si>
  <si>
    <t>八王子市山田町1655</t>
  </si>
  <si>
    <t>東村山市久米川町2-40</t>
  </si>
  <si>
    <t>442-503998</t>
  </si>
  <si>
    <t>小平市仲町421</t>
  </si>
  <si>
    <t>442-514674</t>
  </si>
  <si>
    <t>国分寺市泉町3-21</t>
  </si>
  <si>
    <t>442-504245</t>
  </si>
  <si>
    <t>国分寺市東恋ヶ窪3-17</t>
  </si>
  <si>
    <t>352-506172S</t>
  </si>
  <si>
    <t>八王子市大和田町7-12-27</t>
  </si>
  <si>
    <t>442-514549</t>
  </si>
  <si>
    <t>府中市西原3-16-26</t>
  </si>
  <si>
    <t>442-506511</t>
  </si>
  <si>
    <t>八王子市長沼町1202</t>
  </si>
  <si>
    <t>442-513022</t>
  </si>
  <si>
    <t>八王子市南町21-4</t>
  </si>
  <si>
    <t>八王子市東浅川町980</t>
  </si>
  <si>
    <t>立川市砂川町8-65</t>
  </si>
  <si>
    <t>442-513907</t>
  </si>
  <si>
    <t>立川市砂川町7-32-5</t>
  </si>
  <si>
    <t>442-507577</t>
  </si>
  <si>
    <t>東村山市富士見町5-1</t>
  </si>
  <si>
    <t>調布市上石原1-29</t>
  </si>
  <si>
    <t>調布市染地2-3</t>
  </si>
  <si>
    <t>東村山市青葉町3-8</t>
  </si>
  <si>
    <t>442-508698</t>
  </si>
  <si>
    <t>八王子市元本郷町1-11-4</t>
  </si>
  <si>
    <t>442-509172</t>
  </si>
  <si>
    <t>東村山市多摩湖町3-1</t>
  </si>
  <si>
    <t>442-506269</t>
  </si>
  <si>
    <t>立川市砂川町5-27-12</t>
  </si>
  <si>
    <t>442-513724</t>
  </si>
  <si>
    <t>日野市平山1-6-2</t>
  </si>
  <si>
    <t>442-509148</t>
  </si>
  <si>
    <t>八王子市千人町2-13</t>
  </si>
  <si>
    <t>442-514227</t>
  </si>
  <si>
    <t>442-512801</t>
  </si>
  <si>
    <t>立川市若葉町1-17-2</t>
  </si>
  <si>
    <t>442-511850</t>
  </si>
  <si>
    <t>立川市上砂町3-39-2</t>
  </si>
  <si>
    <t>調布市深大寺東町5-13</t>
  </si>
  <si>
    <t>調布市上石原2-36</t>
  </si>
  <si>
    <t>442-516492</t>
  </si>
  <si>
    <t>国分寺市富士本1-26</t>
  </si>
  <si>
    <t>442-508973</t>
  </si>
  <si>
    <t>小金井市貫井南町4-20-5</t>
  </si>
  <si>
    <t>442-503867</t>
  </si>
  <si>
    <t>小金井市前原町5-11-43</t>
  </si>
  <si>
    <t>府中市晴見町3-14</t>
  </si>
  <si>
    <t>442-516857</t>
  </si>
  <si>
    <t>八王子市横山町23</t>
  </si>
  <si>
    <t>442-517790</t>
  </si>
  <si>
    <t>東大和市新堀2-1493-3</t>
  </si>
  <si>
    <t>小平市仲町155-3</t>
  </si>
  <si>
    <t>313-942059X</t>
  </si>
  <si>
    <t>八王子市東浅川町37</t>
  </si>
  <si>
    <t>313-512010X</t>
  </si>
  <si>
    <t>多摩市一ノ宮1-14</t>
  </si>
  <si>
    <t>442-506899</t>
  </si>
  <si>
    <t>東村山市久米川町2-9-10</t>
  </si>
  <si>
    <t>442-513818</t>
  </si>
  <si>
    <t>稲城市坂浜3-29</t>
  </si>
  <si>
    <t>442-513253</t>
  </si>
  <si>
    <t>立川市砂川町3-26-17</t>
  </si>
  <si>
    <t>442-512805</t>
  </si>
  <si>
    <t>八王子市横川町550</t>
  </si>
  <si>
    <t>442-512325</t>
  </si>
  <si>
    <t>国立市泉3-3-6</t>
  </si>
  <si>
    <t>小金井市貫井南町4-13</t>
  </si>
  <si>
    <t>小平市小川東町2-2</t>
  </si>
  <si>
    <t>立川市幸町3-18</t>
  </si>
  <si>
    <t>313-416601X</t>
  </si>
  <si>
    <t>多摩市和田489</t>
  </si>
  <si>
    <t>442-512562</t>
  </si>
  <si>
    <t>東大和市桜が丘4-308-9</t>
  </si>
  <si>
    <t>442-520231</t>
  </si>
  <si>
    <t>小平市鈴木町1-80-1</t>
  </si>
  <si>
    <t>442-519314</t>
  </si>
  <si>
    <t>小金井市貫井南町4-11</t>
  </si>
  <si>
    <t>442-513519</t>
  </si>
  <si>
    <t>府中市栄町3-3-20</t>
  </si>
  <si>
    <t>442-512128</t>
  </si>
  <si>
    <t>小金井市梶野町4-13-34</t>
  </si>
  <si>
    <t>442-517251</t>
  </si>
  <si>
    <t>小金井市前原町3-6-22</t>
  </si>
  <si>
    <t>313-612004X</t>
  </si>
  <si>
    <t>府中市西府町1-39</t>
  </si>
  <si>
    <t>313-512004A</t>
  </si>
  <si>
    <t>442-513216</t>
  </si>
  <si>
    <t>東村山市多摩湖町1-17-3</t>
  </si>
  <si>
    <t>442-519332</t>
  </si>
  <si>
    <t>国分寺市新町1-8-3</t>
  </si>
  <si>
    <t>東村山市本町2-8</t>
  </si>
  <si>
    <t>442-520330</t>
  </si>
  <si>
    <t>府中市矢崎町3-6</t>
  </si>
  <si>
    <t>調布市つつじヶ丘3-42</t>
  </si>
  <si>
    <t>狛江市岩戸南3-26</t>
  </si>
  <si>
    <t>313-243054P</t>
  </si>
  <si>
    <t>多摩市愛宕1-630</t>
  </si>
  <si>
    <t>442-520333</t>
  </si>
  <si>
    <t>府中市清水が丘2-9</t>
  </si>
  <si>
    <t>442-513843</t>
  </si>
  <si>
    <t>府中市清水が丘3-4-5</t>
  </si>
  <si>
    <t>442-521184</t>
  </si>
  <si>
    <t>小平市学園東町2-5</t>
  </si>
  <si>
    <t>442-511846</t>
  </si>
  <si>
    <t>国分寺市東元町3－7－11</t>
  </si>
  <si>
    <t>442-519893</t>
  </si>
  <si>
    <t>小金井市中町1-10-4</t>
  </si>
  <si>
    <t>442-520361</t>
  </si>
  <si>
    <t>府中市矢崎町1-37</t>
  </si>
  <si>
    <t>府中市是政3-32</t>
  </si>
  <si>
    <t>立川市砂川町6-36</t>
  </si>
  <si>
    <t>442-418095</t>
  </si>
  <si>
    <t>小平市小川東町1-12-11</t>
  </si>
  <si>
    <t>442-506279</t>
  </si>
  <si>
    <t>府中市紅葉丘2-3</t>
  </si>
  <si>
    <t>442-510435</t>
  </si>
  <si>
    <t>東大和市清水5-908-9</t>
  </si>
  <si>
    <t>442-512414</t>
  </si>
  <si>
    <t>小金井市緑町4-8-8</t>
  </si>
  <si>
    <t>442-511626</t>
  </si>
  <si>
    <t>小金井市東町2-26</t>
  </si>
  <si>
    <t>442-507070</t>
  </si>
  <si>
    <t>小金井市貫井北町3-30</t>
  </si>
  <si>
    <t>442-504448</t>
  </si>
  <si>
    <t>小金井市緑町1-6-27</t>
  </si>
  <si>
    <t>442-517768</t>
  </si>
  <si>
    <t>小平市学園西町2-8-25</t>
  </si>
  <si>
    <t>442-512804</t>
  </si>
  <si>
    <t>立川市錦町5-4-4</t>
  </si>
  <si>
    <t>313-516047X</t>
  </si>
  <si>
    <t>日野市多摩平7-17</t>
  </si>
  <si>
    <t>八王子市大塚1726</t>
  </si>
  <si>
    <t>313-616021X</t>
  </si>
  <si>
    <t>442-521147</t>
  </si>
  <si>
    <t>小金井市貫井北町5-25-13</t>
  </si>
  <si>
    <t>442-521394</t>
  </si>
  <si>
    <t>国分寺市東戸倉2-10-2</t>
  </si>
  <si>
    <t>442-521448</t>
  </si>
  <si>
    <t>国分寺市戸倉3-38-10</t>
  </si>
  <si>
    <t>442-509255</t>
  </si>
  <si>
    <t>日野市南平8-17-25</t>
  </si>
  <si>
    <t>小金井市中町3-23</t>
  </si>
  <si>
    <t>442-519785</t>
  </si>
  <si>
    <t>八王子市富士見町8-5</t>
  </si>
  <si>
    <t>313-619019X</t>
  </si>
  <si>
    <t>八王子市楢原町1218</t>
  </si>
  <si>
    <t>313-616022X</t>
  </si>
  <si>
    <t>八王子市川口町3846</t>
  </si>
  <si>
    <t>313-442059X</t>
  </si>
  <si>
    <t>立川市柴崎町2-13</t>
  </si>
  <si>
    <t>調布市深大寺北町2-35</t>
  </si>
  <si>
    <t>八王子市元本郷町2-21</t>
  </si>
  <si>
    <t>町田市下小山田町1667</t>
  </si>
  <si>
    <t>442-515134</t>
  </si>
  <si>
    <t>小金井市桜町1-15</t>
  </si>
  <si>
    <t>442-513686</t>
  </si>
  <si>
    <t>八王子市北野台2-25-2</t>
  </si>
  <si>
    <t>442-508058</t>
  </si>
  <si>
    <t>八王子市長沼町9-19</t>
  </si>
  <si>
    <t>442-509853</t>
  </si>
  <si>
    <t>国分寺市東恋ヶ窪2-9</t>
  </si>
  <si>
    <t>442-515463</t>
  </si>
  <si>
    <t>八王子市鹿島1121-6</t>
  </si>
  <si>
    <t>442-513557</t>
  </si>
  <si>
    <t>立川市曙町1-5-16</t>
  </si>
  <si>
    <t>東大和市湖畔3-998</t>
  </si>
  <si>
    <t>442-510568</t>
  </si>
  <si>
    <t>立川市砂川町4-69</t>
  </si>
  <si>
    <t>442-521612</t>
  </si>
  <si>
    <t>国分寺市西恋ヶ窪4-2</t>
  </si>
  <si>
    <t>442-510301</t>
  </si>
  <si>
    <t>八王子市大和田町5-20</t>
  </si>
  <si>
    <t>442-521197</t>
  </si>
  <si>
    <t>八王子市めじろ台2-18-7</t>
  </si>
  <si>
    <t>442-521441</t>
  </si>
  <si>
    <t>日野市豊田3-5</t>
  </si>
  <si>
    <t>442-511647</t>
  </si>
  <si>
    <t>東大和市狭山4-1495-1</t>
  </si>
  <si>
    <t>442-508524</t>
  </si>
  <si>
    <t>国分寺市本町3-12-17</t>
  </si>
  <si>
    <t>442-521531</t>
  </si>
  <si>
    <t>国分寺市光町2-9-36</t>
  </si>
  <si>
    <t>小平市花小金井南町3-37</t>
  </si>
  <si>
    <t>313-616024X</t>
  </si>
  <si>
    <t>調布市深大寺東町1-7</t>
  </si>
  <si>
    <t>調布市緑画家1-33</t>
  </si>
  <si>
    <t>442-515021</t>
  </si>
  <si>
    <t>国分寺市本町3-13-12</t>
  </si>
  <si>
    <t>府中市小柳町4-13</t>
  </si>
  <si>
    <t>国立市富士見台1-26</t>
  </si>
  <si>
    <t>313-619029X</t>
  </si>
  <si>
    <t>府中市宮西町3-2</t>
  </si>
  <si>
    <t>313-641002X</t>
  </si>
  <si>
    <t>小平市花小金井4-7</t>
  </si>
  <si>
    <t>313-641003X</t>
  </si>
  <si>
    <t>313-641007X</t>
  </si>
  <si>
    <t>八王子市長房町230</t>
  </si>
  <si>
    <t>313-641008X</t>
  </si>
  <si>
    <t>八王子市長房町762</t>
  </si>
  <si>
    <t>313-641011X</t>
  </si>
  <si>
    <t>八王子市長沼町9</t>
  </si>
  <si>
    <t>313-641012X</t>
  </si>
  <si>
    <t>313-641009X</t>
  </si>
  <si>
    <t>府中市押立町5-13</t>
  </si>
  <si>
    <t>313-641010X</t>
  </si>
  <si>
    <t>313-641004X</t>
  </si>
  <si>
    <t>小平市小川東町1834</t>
  </si>
  <si>
    <t>313-641017X</t>
  </si>
  <si>
    <t>東村山市多摩湖町1-15</t>
  </si>
  <si>
    <t>313-641005X</t>
  </si>
  <si>
    <t>小平市鈴木町2-725</t>
  </si>
  <si>
    <t>313-641025X</t>
  </si>
  <si>
    <t>府中市本町2-5</t>
  </si>
  <si>
    <t>313-641018X</t>
  </si>
  <si>
    <t>東村山市富士見町1-2</t>
  </si>
  <si>
    <t>313-641016X</t>
  </si>
  <si>
    <t>小平市美園町2-6</t>
  </si>
  <si>
    <t>442-517445</t>
  </si>
  <si>
    <t>小金井市貫井北町3-34-21</t>
  </si>
  <si>
    <t>442-515434</t>
  </si>
  <si>
    <t>立川市高松町1-16-24</t>
  </si>
  <si>
    <t>立川市高松町2-25</t>
  </si>
  <si>
    <t>現場完了　予定日</t>
  </si>
  <si>
    <t>現場予定日</t>
  </si>
  <si>
    <t>顧客会社担当者(後)</t>
  </si>
  <si>
    <t>申請
提出日
(ガスor役所)2</t>
  </si>
  <si>
    <t>現場完了　予定日3</t>
  </si>
  <si>
    <t>現場予定日（後）</t>
  </si>
  <si>
    <t>311-242242X</t>
  </si>
  <si>
    <t>世田谷区玉川4-29</t>
  </si>
  <si>
    <t>311-042334X</t>
  </si>
  <si>
    <t>三鷹市牟礼6-25</t>
  </si>
  <si>
    <t>311-142157J</t>
  </si>
  <si>
    <t>世田谷区赤堤1-36</t>
  </si>
  <si>
    <t>311-145026B</t>
  </si>
  <si>
    <t>世田谷区玉川台2-28</t>
  </si>
  <si>
    <t>332-116370</t>
  </si>
  <si>
    <t>大田区東蒲田2-30</t>
  </si>
  <si>
    <t>311-042493X</t>
  </si>
  <si>
    <t>世田谷区駒沢2-7</t>
  </si>
  <si>
    <t>311-042079W</t>
  </si>
  <si>
    <t>世田谷区等々力2-9</t>
  </si>
  <si>
    <t>311-142137I</t>
  </si>
  <si>
    <t>世田谷区経堂3-29</t>
  </si>
  <si>
    <t>113-041152Y</t>
  </si>
  <si>
    <t>大田区大森中3-15-18</t>
  </si>
  <si>
    <t>113-212032X</t>
  </si>
  <si>
    <t>大田区中央4-13-8</t>
  </si>
  <si>
    <t>311-242100F</t>
  </si>
  <si>
    <t>世田谷区用賀1-20</t>
  </si>
  <si>
    <t>113-342532X</t>
  </si>
  <si>
    <t>大田区山王1-37-6</t>
  </si>
  <si>
    <t>113-342533X</t>
  </si>
  <si>
    <t>大田区山王1-29-9</t>
  </si>
  <si>
    <t>113-319020X</t>
  </si>
  <si>
    <t>大田区東糀谷4-10</t>
  </si>
  <si>
    <t>332-105530</t>
  </si>
  <si>
    <t>大田区山王1-38</t>
  </si>
  <si>
    <t>113-311064X</t>
  </si>
  <si>
    <t>大田区大森本町2-29-1</t>
  </si>
  <si>
    <t>411-319094A</t>
  </si>
  <si>
    <t>和光市下新倉4-4</t>
  </si>
  <si>
    <t>113-541509X</t>
  </si>
  <si>
    <t>大田区東蒲田2-29-16</t>
  </si>
  <si>
    <t>8/18</t>
  </si>
  <si>
    <t>113-541512X</t>
  </si>
  <si>
    <t>大田区東糀谷4-6-5</t>
  </si>
  <si>
    <t>113-541506X</t>
  </si>
  <si>
    <t>大田区千鳥3-15-1</t>
  </si>
  <si>
    <t>113-590022X</t>
  </si>
  <si>
    <t>大田区大森北3-30-5</t>
  </si>
  <si>
    <t>8/9</t>
  </si>
  <si>
    <t>7/25</t>
  </si>
  <si>
    <t>113-315022X</t>
  </si>
  <si>
    <t>大田区多摩川2-12-25</t>
  </si>
  <si>
    <t>113-312092X</t>
  </si>
  <si>
    <t>大田区田園調布5-15-23</t>
  </si>
  <si>
    <t>113-541505F</t>
  </si>
  <si>
    <t>大田区西馬込2-34-1</t>
  </si>
  <si>
    <t>411-316233A</t>
  </si>
  <si>
    <t>新座市西堀1-11</t>
  </si>
  <si>
    <t>松田</t>
  </si>
  <si>
    <t>8/5JP</t>
  </si>
  <si>
    <t>311-541030X</t>
  </si>
  <si>
    <t>清瀬市元町2-10</t>
  </si>
  <si>
    <t>311-442182M</t>
  </si>
  <si>
    <t>武蔵野市境南5-3</t>
  </si>
  <si>
    <t>311-442183M</t>
  </si>
  <si>
    <t>武蔵野市境南5-1</t>
  </si>
  <si>
    <t>赤羽</t>
  </si>
  <si>
    <t>JP</t>
  </si>
  <si>
    <t>332-403647</t>
  </si>
  <si>
    <t>大田区蒲田4-28-5</t>
  </si>
  <si>
    <t>113-400709H</t>
  </si>
  <si>
    <t>大田区中央7-4-3</t>
  </si>
  <si>
    <t>2025/4/1→10/1</t>
  </si>
  <si>
    <t>311-543246X</t>
  </si>
  <si>
    <t>武蔵野市西久保2-1</t>
  </si>
  <si>
    <t>東久留米市新川1-15</t>
  </si>
  <si>
    <t>113-412066X</t>
  </si>
  <si>
    <t>大田区東六郷3-3</t>
  </si>
  <si>
    <t>なし</t>
  </si>
  <si>
    <t>113-672201X</t>
  </si>
  <si>
    <t>大田区東雪谷2-9-1</t>
  </si>
  <si>
    <t>311-142143I</t>
  </si>
  <si>
    <t>世田谷区経堂5-21</t>
  </si>
  <si>
    <t>311-242091M</t>
  </si>
  <si>
    <t>世田谷区用賀4-36</t>
  </si>
  <si>
    <t>TG</t>
  </si>
  <si>
    <t>113-574201X</t>
  </si>
  <si>
    <t>512-412621</t>
  </si>
  <si>
    <t>和光市中央1-2</t>
  </si>
  <si>
    <t>塩川</t>
  </si>
  <si>
    <t>保全　大久保</t>
  </si>
  <si>
    <t>311-242102F</t>
  </si>
  <si>
    <t>世田谷区瀬田2-11</t>
  </si>
  <si>
    <t>311-342137M</t>
  </si>
  <si>
    <t>113-419005X</t>
  </si>
  <si>
    <t>大田区下丸子2-22</t>
  </si>
  <si>
    <t>332-108603</t>
  </si>
  <si>
    <t>大田区山王4-9-26</t>
  </si>
  <si>
    <t>保全千葉</t>
  </si>
  <si>
    <t>332-403095</t>
  </si>
  <si>
    <t>大田区山王2-2-7</t>
  </si>
  <si>
    <t>三鷹市下連雀6-2-6</t>
  </si>
  <si>
    <t>113-415028X</t>
  </si>
  <si>
    <t>大田区多摩川1-16</t>
  </si>
  <si>
    <t>311-342202X</t>
  </si>
  <si>
    <t>武蔵野市境南町2-23</t>
  </si>
  <si>
    <t>113-312100X</t>
  </si>
  <si>
    <t>大田区鵜木1-10</t>
  </si>
  <si>
    <t>8/6</t>
  </si>
  <si>
    <t>113-471217Y</t>
  </si>
  <si>
    <t>大田区鵜の木1-12-7</t>
  </si>
  <si>
    <t>113-514039X</t>
  </si>
  <si>
    <t>大田区田園調布5-55-5</t>
  </si>
  <si>
    <t>岩重</t>
  </si>
  <si>
    <t>2/17JP</t>
  </si>
  <si>
    <t>311-843325K</t>
  </si>
  <si>
    <t>世田谷区尾山台3-5</t>
  </si>
  <si>
    <t>311-142102M</t>
  </si>
  <si>
    <t>世田谷区瀬田4-16</t>
  </si>
  <si>
    <t>家屋調査</t>
  </si>
  <si>
    <t>332-401952</t>
  </si>
  <si>
    <t>大田区中央4-20-9</t>
  </si>
  <si>
    <t>113-412074X</t>
  </si>
  <si>
    <t>大田区大森西2-22-20</t>
  </si>
  <si>
    <t>武蔵野市緑町1-5　</t>
  </si>
  <si>
    <t>311-243083J</t>
  </si>
  <si>
    <t>西東京市中町4-6</t>
  </si>
  <si>
    <t>311-242138J</t>
  </si>
  <si>
    <t>西東京市富士町5-7</t>
  </si>
  <si>
    <t>113-519004X</t>
  </si>
  <si>
    <t>大田区鵜の木2-29-7</t>
  </si>
  <si>
    <t>仲川</t>
  </si>
  <si>
    <t>411-519012A</t>
  </si>
  <si>
    <t>新座市野火止8-1-24</t>
  </si>
  <si>
    <t>113-411048X</t>
  </si>
  <si>
    <t>大田区矢口3-17-13</t>
  </si>
  <si>
    <t>113-419019X</t>
  </si>
  <si>
    <t>大田区千鳥3-11-1</t>
  </si>
  <si>
    <t>332-401848</t>
  </si>
  <si>
    <t>大田区上池台4-2-15</t>
  </si>
  <si>
    <t>332-407345</t>
  </si>
  <si>
    <t>大田区上池台1-53</t>
  </si>
  <si>
    <t>411-416238A</t>
  </si>
  <si>
    <t>和光市下新倉5-18-36</t>
  </si>
  <si>
    <t>113-400805H</t>
  </si>
  <si>
    <t>大田区東嶺町21-1</t>
  </si>
  <si>
    <t>GL</t>
  </si>
  <si>
    <t>あり</t>
  </si>
  <si>
    <t>311-143082E</t>
  </si>
  <si>
    <t>世田谷区奥沢3-41</t>
  </si>
  <si>
    <t>311-342248E</t>
  </si>
  <si>
    <t>三鷹市上連雀8-26</t>
  </si>
  <si>
    <t>311-342003X</t>
  </si>
  <si>
    <t>世田谷区桜3-21</t>
  </si>
  <si>
    <t>9/18TG公印依頼中　工事伊吹氏</t>
  </si>
  <si>
    <t>411-519019A</t>
  </si>
  <si>
    <t>新座市栗原2-2-37</t>
  </si>
  <si>
    <t>113-519007X</t>
  </si>
  <si>
    <t>大田区池上4-26-2</t>
  </si>
  <si>
    <t>福田</t>
  </si>
  <si>
    <t>411-516088A</t>
  </si>
  <si>
    <t>新座市野寺4-4-43</t>
  </si>
  <si>
    <t>江尻</t>
  </si>
  <si>
    <t>411-519032A</t>
  </si>
  <si>
    <t>新座市野寺2-5-21</t>
  </si>
  <si>
    <t>411-519033A</t>
  </si>
  <si>
    <t>新座市野寺2-12-6</t>
  </si>
  <si>
    <t>113-419002X</t>
  </si>
  <si>
    <t>大田区西馬込2-28-2</t>
  </si>
  <si>
    <t>332-407926</t>
  </si>
  <si>
    <t>大田区北千束1-61-2</t>
  </si>
  <si>
    <t>422-410062</t>
  </si>
  <si>
    <t>武蔵野市吉祥寺東町1-12-8</t>
  </si>
  <si>
    <t>411-516105A</t>
  </si>
  <si>
    <t>新座市東北2-21-3</t>
  </si>
  <si>
    <t>311-242152I</t>
  </si>
  <si>
    <t>世田谷区弦巻4-7</t>
  </si>
  <si>
    <t>113-411063X</t>
  </si>
  <si>
    <t>大田区羽田1-8-4</t>
  </si>
  <si>
    <t>113-319024X</t>
  </si>
  <si>
    <t>大田区京浜島3-5-6</t>
  </si>
  <si>
    <t>113-400203X</t>
  </si>
  <si>
    <t>大田区西糀谷1-2-8</t>
  </si>
  <si>
    <t>311-086203X</t>
  </si>
  <si>
    <t>三鷹市北野4-12-32</t>
  </si>
  <si>
    <t>311-486401B</t>
  </si>
  <si>
    <t>三鷹市北野3-7-27</t>
  </si>
  <si>
    <t>332-407630</t>
  </si>
  <si>
    <t>大田区東雪谷4-22-16</t>
  </si>
  <si>
    <t>411-519034A</t>
  </si>
  <si>
    <t>新座市大和田4-8-3</t>
  </si>
  <si>
    <t>411-512030A</t>
  </si>
  <si>
    <t>和光市南1-26-17</t>
  </si>
  <si>
    <t>113-514044X</t>
  </si>
  <si>
    <t>大田区東蒲田1-23</t>
  </si>
  <si>
    <t>332-308811</t>
  </si>
  <si>
    <t>大田区大森西4-8-9</t>
  </si>
  <si>
    <t>332-314641</t>
  </si>
  <si>
    <t>大田区大森東4-33-7</t>
  </si>
  <si>
    <t>113-442723X</t>
  </si>
  <si>
    <t>大田区大森北6-4-4</t>
  </si>
  <si>
    <t>113-002142X</t>
  </si>
  <si>
    <t>大田区昭和島1-1-12</t>
  </si>
  <si>
    <t>113-511078X</t>
  </si>
  <si>
    <t>大田区東糀谷1-8-12</t>
  </si>
  <si>
    <t>113-514045X</t>
  </si>
  <si>
    <t>大田区石川町2-32-8</t>
  </si>
  <si>
    <t>113-490302S</t>
  </si>
  <si>
    <t>大田区東雪谷2-33</t>
  </si>
  <si>
    <t>公印待ち6/23</t>
  </si>
  <si>
    <t>411-516165A</t>
  </si>
  <si>
    <t>和光市白子2-28</t>
  </si>
  <si>
    <t>411-519040A</t>
  </si>
  <si>
    <t>新座市東1-12-19</t>
  </si>
  <si>
    <t>113-415027X</t>
  </si>
  <si>
    <t>大田区東糀谷5-22-13</t>
  </si>
  <si>
    <t>411-519041A</t>
  </si>
  <si>
    <t>和光市下新倉5-12-33</t>
  </si>
  <si>
    <t>422-404648</t>
  </si>
  <si>
    <t>三鷹市井口5-1-8</t>
  </si>
  <si>
    <t>113-512058X</t>
  </si>
  <si>
    <t>大田区大森西2-17</t>
  </si>
  <si>
    <t>113-514046X</t>
  </si>
  <si>
    <t>大田区中央5-6</t>
  </si>
  <si>
    <t>411-412016A</t>
  </si>
  <si>
    <t>新座市北野2-7-28</t>
  </si>
  <si>
    <t>411-416185A</t>
  </si>
  <si>
    <t>新座市野火止5-6</t>
  </si>
  <si>
    <t>411-419041A</t>
  </si>
  <si>
    <t>新座市野火止8-23-6</t>
  </si>
  <si>
    <t>411-419046A</t>
  </si>
  <si>
    <t>新座市北野3-10-18</t>
  </si>
  <si>
    <t>411-419087A</t>
  </si>
  <si>
    <t>411-319169A</t>
  </si>
  <si>
    <t>和光市下新倉3-7-40</t>
  </si>
  <si>
    <t>411-419040A</t>
  </si>
  <si>
    <t>和光市新倉2-29-55</t>
  </si>
  <si>
    <t>411-419060A</t>
  </si>
  <si>
    <t>和光市新倉2-3-23</t>
  </si>
  <si>
    <t>411-419067A</t>
  </si>
  <si>
    <t>和光市中央2-5-10</t>
  </si>
  <si>
    <t>311-342063J</t>
  </si>
  <si>
    <t>東久留米市幸町1-4</t>
  </si>
  <si>
    <t>113-512059X</t>
  </si>
  <si>
    <t>大田区西蒲田4-18</t>
  </si>
  <si>
    <t>411-516170A</t>
  </si>
  <si>
    <t>和光市本町5-31</t>
  </si>
  <si>
    <t>311-242187F</t>
  </si>
  <si>
    <t>世田谷区上野毛2-18</t>
  </si>
  <si>
    <t>311-242220F</t>
  </si>
  <si>
    <t>世田谷区上野毛4-27</t>
  </si>
  <si>
    <t>311-342022F</t>
  </si>
  <si>
    <t>世田谷区豪徳寺1-55</t>
  </si>
  <si>
    <t>311-342037F</t>
  </si>
  <si>
    <t>世田谷区用賀4-25</t>
  </si>
  <si>
    <t>113-412018X</t>
  </si>
  <si>
    <t>大田区久が原3-24-4</t>
  </si>
  <si>
    <t>113-419024X</t>
  </si>
  <si>
    <t>大田区南蒲田3-10-23</t>
  </si>
  <si>
    <t>113-419015X</t>
  </si>
  <si>
    <t>大田区西蒲田6-12-3</t>
  </si>
  <si>
    <t>332-409033</t>
  </si>
  <si>
    <t>大田区北千束3-3-15</t>
  </si>
  <si>
    <t>332-411948</t>
  </si>
  <si>
    <t>大田区池上5-19</t>
  </si>
  <si>
    <t>332-311732</t>
  </si>
  <si>
    <t>大田区大森北3-39</t>
  </si>
  <si>
    <t>332-407552</t>
  </si>
  <si>
    <t>大田区大森西7-5-2</t>
  </si>
  <si>
    <t>332-403181</t>
  </si>
  <si>
    <t>大田区南馬込3-6</t>
  </si>
  <si>
    <t>332-311654</t>
  </si>
  <si>
    <t>大田区中央3-16</t>
  </si>
  <si>
    <t>332-307244</t>
  </si>
  <si>
    <t>大田区上池台5-14-8</t>
  </si>
  <si>
    <t>332-413542</t>
  </si>
  <si>
    <t>大田区仲池上1-12-9</t>
  </si>
  <si>
    <t>332-413539</t>
  </si>
  <si>
    <t>大田区南六郷2-18</t>
  </si>
  <si>
    <t>332-413358</t>
  </si>
  <si>
    <t>大田区池上3-10-10</t>
  </si>
  <si>
    <t>311-516071X</t>
  </si>
  <si>
    <t>清瀬市上清戸1-3-19</t>
  </si>
  <si>
    <t>113-514048X</t>
  </si>
  <si>
    <t>大田区西馬込1-25-11</t>
  </si>
  <si>
    <t>311-519031X</t>
  </si>
  <si>
    <t>東久留米市八幡町3-11</t>
  </si>
  <si>
    <t>311-516073X</t>
  </si>
  <si>
    <t>清瀬市中里6-69</t>
  </si>
  <si>
    <t>332-410603</t>
  </si>
  <si>
    <t>大田区山王4-4-3</t>
  </si>
  <si>
    <t>332-410417</t>
  </si>
  <si>
    <t>大田区西蒲田3-20-6</t>
  </si>
  <si>
    <t>332-408234</t>
  </si>
  <si>
    <t>大田区鵜の木2-42-9</t>
  </si>
  <si>
    <t>332-406960</t>
  </si>
  <si>
    <t>大田区北千束3-6</t>
  </si>
  <si>
    <t>332-406725</t>
  </si>
  <si>
    <t>大田区東六郷1-25</t>
  </si>
  <si>
    <t>113-415029X</t>
  </si>
  <si>
    <t>大田区大森北1-16-6</t>
  </si>
  <si>
    <t>422-502043</t>
  </si>
  <si>
    <t>東久留米市柳窪2-15-65</t>
  </si>
  <si>
    <t>422-417793</t>
  </si>
  <si>
    <t>杉並区成田東5-34-18</t>
  </si>
  <si>
    <t>113-412077X</t>
  </si>
  <si>
    <t>大田区本羽田2-8-22</t>
  </si>
  <si>
    <t>332-500204</t>
  </si>
  <si>
    <t>大田区中央5-20</t>
  </si>
  <si>
    <t>332-207833</t>
  </si>
  <si>
    <t>大田区大森北5-1-5</t>
  </si>
  <si>
    <t>332-400939</t>
  </si>
  <si>
    <t>大田区山王1-27-14</t>
  </si>
  <si>
    <t>332-405961</t>
  </si>
  <si>
    <t>大田区大森北4-25-7</t>
  </si>
  <si>
    <t>332-407742</t>
  </si>
  <si>
    <t>大田区山王2-23-4</t>
  </si>
  <si>
    <t>332-409773</t>
  </si>
  <si>
    <t>大田区大森中3-27-9</t>
  </si>
  <si>
    <t>332-213349</t>
  </si>
  <si>
    <t>大田区山王1-27-6</t>
  </si>
  <si>
    <t>332-401510</t>
  </si>
  <si>
    <t>大田区中央6-19-14</t>
  </si>
  <si>
    <t>332-402699</t>
  </si>
  <si>
    <t>大田区東馬込1-2-2</t>
  </si>
  <si>
    <t>332-400775</t>
  </si>
  <si>
    <t>大田区東馬込1-39</t>
  </si>
  <si>
    <t>422-502136</t>
  </si>
  <si>
    <t>武蔵野市吉祥寺東町1-10-11</t>
  </si>
  <si>
    <t>422-500688</t>
  </si>
  <si>
    <t>武蔵野市吉祥寺南町3-44-4</t>
  </si>
  <si>
    <t>332-311344</t>
  </si>
  <si>
    <t>大田区大森西2-8</t>
  </si>
  <si>
    <t>7/22</t>
  </si>
  <si>
    <t>422-414526</t>
  </si>
  <si>
    <t>武蔵野市吉祥寺北町5-2-2</t>
  </si>
  <si>
    <t>422-412924</t>
  </si>
  <si>
    <t>杉並区和泉1-53</t>
  </si>
  <si>
    <t>8/8</t>
  </si>
  <si>
    <t>311-245038E</t>
  </si>
  <si>
    <t>世田谷区深沢1-24</t>
  </si>
  <si>
    <t>山本</t>
  </si>
  <si>
    <t>332-410777</t>
  </si>
  <si>
    <t>大田区大森北5-9-25</t>
  </si>
  <si>
    <t>332-406344</t>
  </si>
  <si>
    <t>大田区大森北6-19-19</t>
  </si>
  <si>
    <t>411-219164A</t>
  </si>
  <si>
    <t>新座市東北1-2-26</t>
  </si>
  <si>
    <t>411-316005A</t>
  </si>
  <si>
    <t>新座市野寺4-8-12</t>
  </si>
  <si>
    <t>411-319040A</t>
  </si>
  <si>
    <t>新座市野寺3-7-2</t>
  </si>
  <si>
    <t>411-319147A</t>
  </si>
  <si>
    <t>新座市菅沢1-9</t>
  </si>
  <si>
    <t>411-409401X</t>
  </si>
  <si>
    <t>新座市野火止3-9-7</t>
  </si>
  <si>
    <t>411-416009A</t>
  </si>
  <si>
    <t>新座市野火止6-16-22</t>
  </si>
  <si>
    <t>411-419018A</t>
  </si>
  <si>
    <t>新座市新堀1-12-26</t>
  </si>
  <si>
    <t>411-212102A</t>
  </si>
  <si>
    <t>和光市白子3-22</t>
  </si>
  <si>
    <t>411-316028A</t>
  </si>
  <si>
    <t>和光市白子3-22-26</t>
  </si>
  <si>
    <t>411-319004A</t>
  </si>
  <si>
    <t>和光市新倉2-13-22</t>
  </si>
  <si>
    <t>411-319109A</t>
  </si>
  <si>
    <t>和光市中央1-3-29</t>
  </si>
  <si>
    <t>6/9</t>
  </si>
  <si>
    <t>411-319125A</t>
  </si>
  <si>
    <t>和光市新倉2-31-49</t>
  </si>
  <si>
    <t>7/28</t>
  </si>
  <si>
    <t>411-319145A</t>
  </si>
  <si>
    <t>和光市中央2-2-7</t>
  </si>
  <si>
    <t>411-319170A</t>
  </si>
  <si>
    <t>和光市白子2-24-17</t>
  </si>
  <si>
    <t>411-410006A</t>
  </si>
  <si>
    <t>和光市丸山町2-8-8</t>
  </si>
  <si>
    <t>411-416186A</t>
  </si>
  <si>
    <t>和光市新倉2-3-43</t>
  </si>
  <si>
    <t>411-416220A</t>
  </si>
  <si>
    <t>和光白子3-13-64</t>
  </si>
  <si>
    <t>和光白</t>
  </si>
  <si>
    <t>411-419066A</t>
  </si>
  <si>
    <t>和光白子2-2-14</t>
  </si>
  <si>
    <t>332-500959</t>
  </si>
  <si>
    <t>大田区南蒲田2-24</t>
  </si>
  <si>
    <t>332-410135</t>
  </si>
  <si>
    <t>大田区石川町1-9</t>
  </si>
  <si>
    <t>512-400251</t>
  </si>
  <si>
    <t>和光白子1-33-5</t>
  </si>
  <si>
    <t>鎌田</t>
  </si>
  <si>
    <t>422-324741</t>
  </si>
  <si>
    <t>三鷹市井の頭5-9-5</t>
  </si>
  <si>
    <t>422-322806</t>
  </si>
  <si>
    <t>武蔵野市吉祥寺東町4-11-11</t>
  </si>
  <si>
    <t>422-414260</t>
  </si>
  <si>
    <t>三鷹市下連雀4-11-38</t>
  </si>
  <si>
    <t>422-327360</t>
  </si>
  <si>
    <t>三鷹市大沢4-20</t>
  </si>
  <si>
    <t>422-316959</t>
  </si>
  <si>
    <t>杉並区宮前1-9-6</t>
  </si>
  <si>
    <t>332-412377</t>
  </si>
  <si>
    <t>大田区田園調布2-44-5</t>
  </si>
  <si>
    <t>332-408931</t>
  </si>
  <si>
    <t>大田区東糀谷4-2-12</t>
  </si>
  <si>
    <t>332-408446</t>
  </si>
  <si>
    <t>大田区南馬込6-4-24</t>
  </si>
  <si>
    <t>332-408191</t>
  </si>
  <si>
    <t>大田区仲六郷4-18-2</t>
  </si>
  <si>
    <t>422-422683</t>
  </si>
  <si>
    <t>三鷹市上連雀7-1</t>
  </si>
  <si>
    <t>422-410502</t>
  </si>
  <si>
    <t>三鷹市深大寺3-16-6</t>
  </si>
  <si>
    <t>422-309347</t>
  </si>
  <si>
    <t>三鷹市大沢5-8-10</t>
  </si>
  <si>
    <t>332-412302</t>
  </si>
  <si>
    <t>大田区城南島4-7</t>
  </si>
  <si>
    <t>422-422014</t>
  </si>
  <si>
    <t>西東京市下保谷3-7-1</t>
  </si>
  <si>
    <t>422-501419</t>
  </si>
  <si>
    <t>三鷹市上連雀5-7-1</t>
  </si>
  <si>
    <t>422-503279</t>
  </si>
  <si>
    <t>清瀬市野塩6-269-9</t>
  </si>
  <si>
    <t>422-327466</t>
  </si>
  <si>
    <t>杉並区久我山4-19-2</t>
  </si>
  <si>
    <t>332-405434</t>
  </si>
  <si>
    <t>大田区大森西5-12-23</t>
  </si>
  <si>
    <t>332-408970</t>
  </si>
  <si>
    <t>大田区大森東4-23</t>
  </si>
  <si>
    <t>332-402031</t>
  </si>
  <si>
    <t>大田区南馬込2-7-1</t>
  </si>
  <si>
    <t>332-308097</t>
  </si>
  <si>
    <t>332-411737</t>
  </si>
  <si>
    <t>大田区仲池上2-3-15</t>
  </si>
  <si>
    <t>332-410238</t>
  </si>
  <si>
    <t>大田区仲六郷1-32-1</t>
  </si>
  <si>
    <t>332-409619</t>
  </si>
  <si>
    <t>大田区西六郷3-30-1</t>
  </si>
  <si>
    <t>422-300528</t>
  </si>
  <si>
    <t>三鷹市上連雀2-7-20</t>
  </si>
  <si>
    <t>422-4501305</t>
  </si>
  <si>
    <t>武蔵野市吉祥寺東町3-3-4</t>
  </si>
  <si>
    <t>422-419630</t>
  </si>
  <si>
    <t>三鷹市大沢1-1-45</t>
  </si>
  <si>
    <t>332-412855</t>
  </si>
  <si>
    <t>大田区山王1-32-1</t>
  </si>
  <si>
    <t>332-408449</t>
  </si>
  <si>
    <t>大田区山王2-10-5</t>
  </si>
  <si>
    <t>332-408367</t>
  </si>
  <si>
    <t>大田区山王1-30-7</t>
  </si>
  <si>
    <t>未記載</t>
  </si>
  <si>
    <t>332-405024</t>
  </si>
  <si>
    <t>大田区上池台2-12-7</t>
  </si>
  <si>
    <t>332-501134</t>
  </si>
  <si>
    <t>大田区鵜の木2-31</t>
  </si>
  <si>
    <t>332-500631</t>
  </si>
  <si>
    <t>大田区羽田6-10-10</t>
  </si>
  <si>
    <t>332-406324</t>
  </si>
  <si>
    <t>大田区鵜の木2-47</t>
  </si>
  <si>
    <t>332-404257</t>
  </si>
  <si>
    <t>大田区山王2-25</t>
  </si>
  <si>
    <t>332-408724</t>
  </si>
  <si>
    <t>大田区山王4-21-8</t>
  </si>
  <si>
    <t>311-419088X</t>
  </si>
  <si>
    <t>清瀬市元町1-6-25</t>
  </si>
  <si>
    <t>113-400497I</t>
  </si>
  <si>
    <t>大田区大森中1-18-11</t>
  </si>
  <si>
    <t>413-232003H</t>
  </si>
  <si>
    <t>蕨市南町3-14</t>
  </si>
  <si>
    <t>413-232094A</t>
  </si>
  <si>
    <t>蕨市中央5-9</t>
  </si>
  <si>
    <t>422-424411</t>
  </si>
  <si>
    <t>世田谷区世田谷4-20-11</t>
  </si>
  <si>
    <t>332-500674</t>
  </si>
  <si>
    <t>大田区東矢口3-19-4</t>
  </si>
  <si>
    <t>332-411010</t>
  </si>
  <si>
    <t>大田区池上3-9-11</t>
  </si>
  <si>
    <t>332-410017</t>
  </si>
  <si>
    <t>大田区鵜の木3-21-13</t>
  </si>
  <si>
    <t>8/4</t>
  </si>
  <si>
    <t>三鷹市上連雀7-6-24</t>
  </si>
  <si>
    <t>311-516016X</t>
  </si>
  <si>
    <t>武蔵野市境南町1-20</t>
  </si>
  <si>
    <t>2025/10/1→26年度</t>
  </si>
  <si>
    <t>大田区西六郷3-20-12</t>
  </si>
  <si>
    <t>113-414054X</t>
  </si>
  <si>
    <t>大田区南馬込2-24</t>
  </si>
  <si>
    <t>追加事前</t>
  </si>
  <si>
    <t>422-423058</t>
  </si>
  <si>
    <t>杉並区阿佐谷北4-2-3</t>
  </si>
  <si>
    <t>422-417697</t>
  </si>
  <si>
    <t>三鷹市上連雀2-19</t>
  </si>
  <si>
    <t>422-414861</t>
  </si>
  <si>
    <t>三鷹市新川3-17</t>
  </si>
  <si>
    <t>422-310837</t>
  </si>
  <si>
    <t>三鷹市上連雀9-42</t>
  </si>
  <si>
    <t>422-420369</t>
  </si>
  <si>
    <t>武蔵野市境2-3-25</t>
  </si>
  <si>
    <t>422-405593</t>
  </si>
  <si>
    <t>杉並区荻窪3-41-25</t>
  </si>
  <si>
    <t>332-413883</t>
  </si>
  <si>
    <t>大田区西糀谷1-21-13</t>
  </si>
  <si>
    <t>332-404310</t>
  </si>
  <si>
    <t>大田区大森北6-16-3</t>
  </si>
  <si>
    <t>332-406815</t>
  </si>
  <si>
    <t>大田区大森北3-25-11</t>
  </si>
  <si>
    <t>422-202777</t>
  </si>
  <si>
    <t>三鷹市上連雀7-22-28</t>
  </si>
  <si>
    <t>422-207072</t>
  </si>
  <si>
    <t>杉並区和田1-43-15</t>
  </si>
  <si>
    <t>422-224486</t>
  </si>
  <si>
    <t>三鷹市上連雀7-10-28</t>
  </si>
  <si>
    <t>422-227597</t>
  </si>
  <si>
    <t>杉並区久我山3-1</t>
  </si>
  <si>
    <t>422-321718</t>
  </si>
  <si>
    <t>杉並区和田3-23</t>
  </si>
  <si>
    <t>422-412997</t>
  </si>
  <si>
    <t>三鷹市北野2-5-14</t>
  </si>
  <si>
    <t>422-502138</t>
  </si>
  <si>
    <t>西東京市谷戸町3-9-5</t>
  </si>
  <si>
    <t>422-504133</t>
  </si>
  <si>
    <t>三鷹市上連雀6-27-18</t>
  </si>
  <si>
    <t>422-503712</t>
  </si>
  <si>
    <t>東久留米市神宝町2-11-15</t>
  </si>
  <si>
    <t>422-418717</t>
  </si>
  <si>
    <t>世田谷区北沢3-11-3</t>
  </si>
  <si>
    <t>422-413628</t>
  </si>
  <si>
    <t>世田谷区三宿1-24-5</t>
  </si>
  <si>
    <t>422-408772</t>
  </si>
  <si>
    <t>世田谷区羽根木2-6-14</t>
  </si>
  <si>
    <t>422-501911</t>
  </si>
  <si>
    <t>杉並区高井戸東2-3</t>
  </si>
  <si>
    <t>422-410419</t>
  </si>
  <si>
    <t>杉並区高井戸西2-13-3</t>
  </si>
  <si>
    <t>422-418654</t>
  </si>
  <si>
    <t>杉並区高円寺南5-5-7</t>
  </si>
  <si>
    <t>512-403532</t>
  </si>
  <si>
    <t>和光市白子2-12-21</t>
  </si>
  <si>
    <t>不明</t>
  </si>
  <si>
    <t>113-542723X</t>
  </si>
  <si>
    <t>大田区新蒲田1-8-15</t>
  </si>
  <si>
    <t>311-942268X</t>
  </si>
  <si>
    <t>調布市緑ヶ丘1-11</t>
  </si>
  <si>
    <t>7/11</t>
  </si>
  <si>
    <t>332-410183</t>
  </si>
  <si>
    <t>大田区田園調布本町13</t>
  </si>
  <si>
    <t>332-407025</t>
  </si>
  <si>
    <t>大田区西蒲田5-4-18</t>
  </si>
  <si>
    <t>422-404421</t>
  </si>
  <si>
    <t>三鷹市野崎4-8-12</t>
  </si>
  <si>
    <t>332-406435</t>
  </si>
  <si>
    <t>大田区東六郷3-22-13</t>
  </si>
  <si>
    <t>332-406976</t>
  </si>
  <si>
    <t>大田区荻中2-11-22</t>
  </si>
  <si>
    <t>332-411805</t>
  </si>
  <si>
    <t>大田区千鳥1-9</t>
  </si>
  <si>
    <t>332-400738</t>
  </si>
  <si>
    <t>大田区中央6-18</t>
  </si>
  <si>
    <t>332-500793</t>
  </si>
  <si>
    <t>大田区南久が原1-22</t>
  </si>
  <si>
    <t>332-413586</t>
  </si>
  <si>
    <t>大田区東雪谷4-25-8</t>
  </si>
  <si>
    <t>332-411102</t>
  </si>
  <si>
    <t>大田区久が原1-20</t>
  </si>
  <si>
    <t>113-419027X</t>
  </si>
  <si>
    <t>大田区久が原5-5-15</t>
  </si>
  <si>
    <t>113-419021</t>
  </si>
  <si>
    <t>大田区東雪谷1-26</t>
  </si>
  <si>
    <t>311-442186M</t>
  </si>
  <si>
    <t>武蔵野市境南町5-3</t>
  </si>
  <si>
    <t>311-442185M</t>
  </si>
  <si>
    <t>武蔵野市境南町5-2</t>
  </si>
  <si>
    <t>113-315025X</t>
  </si>
  <si>
    <t>大田区田園調布1-54-2</t>
  </si>
  <si>
    <t>411-412212A</t>
  </si>
  <si>
    <t>新座市北野2-14-21</t>
  </si>
  <si>
    <t>7/14</t>
  </si>
  <si>
    <t>411-416232A</t>
  </si>
  <si>
    <t>新座市新堀1-14</t>
  </si>
  <si>
    <t>411-416242A</t>
  </si>
  <si>
    <t>新座市池田4-4</t>
  </si>
  <si>
    <t>411-419003A</t>
  </si>
  <si>
    <t>新座市大和田1-17-3</t>
  </si>
  <si>
    <t>411-419058A</t>
  </si>
  <si>
    <t>JP済</t>
  </si>
  <si>
    <t>411-419104A</t>
  </si>
  <si>
    <t>新座市新堀3-6-26</t>
  </si>
  <si>
    <t>422-503811</t>
  </si>
  <si>
    <t>杉並区本天沼1-13-6</t>
  </si>
  <si>
    <t>422-502401</t>
  </si>
  <si>
    <t>杉並区今川3-30</t>
  </si>
  <si>
    <t>422-422605</t>
  </si>
  <si>
    <t>杉並区永福3-2-18</t>
  </si>
  <si>
    <t>422-420127</t>
  </si>
  <si>
    <t>杉並区永福2-44</t>
  </si>
  <si>
    <t>422-418511</t>
  </si>
  <si>
    <t>杉並区永福3-50-17</t>
  </si>
  <si>
    <t>422-417250</t>
  </si>
  <si>
    <t>422-416064</t>
  </si>
  <si>
    <t>杉並区和田3-57-3</t>
  </si>
  <si>
    <t>422-416049</t>
  </si>
  <si>
    <t>杉並区和田2-2</t>
  </si>
  <si>
    <t>422-415242</t>
  </si>
  <si>
    <t>杉並区和田2-42</t>
  </si>
  <si>
    <t>422-323717</t>
  </si>
  <si>
    <t>杉並区和田3-60-7</t>
  </si>
  <si>
    <t>422-225793</t>
  </si>
  <si>
    <t>杉並区和田3-27</t>
  </si>
  <si>
    <t>332-500433</t>
  </si>
  <si>
    <t>大田区南馬込4-10-22</t>
  </si>
  <si>
    <t>422-404406</t>
  </si>
  <si>
    <t>世田谷区砧7-9-15</t>
  </si>
  <si>
    <t>422-504992</t>
  </si>
  <si>
    <t>清瀬市下清戸4-698</t>
  </si>
  <si>
    <t>7月上旬</t>
  </si>
  <si>
    <t>332-308202</t>
  </si>
  <si>
    <t>大田区北嶺町18-12</t>
  </si>
  <si>
    <t>422-417119</t>
  </si>
  <si>
    <t>清瀬市松山1-40-17</t>
  </si>
  <si>
    <t>311-042203X</t>
  </si>
  <si>
    <t>狛江市猪方2-3</t>
  </si>
  <si>
    <t>311-242003X</t>
  </si>
  <si>
    <t>世田谷区上馬1-5</t>
  </si>
  <si>
    <t>施工済</t>
  </si>
  <si>
    <t>311-511040</t>
  </si>
  <si>
    <t>311-442430X</t>
  </si>
  <si>
    <t>清瀬市旭が丘2-6</t>
  </si>
  <si>
    <t>422-423411</t>
  </si>
  <si>
    <t>西東京市田無町2-12-30</t>
  </si>
  <si>
    <t>6月下旬</t>
  </si>
  <si>
    <t>422-420221</t>
  </si>
  <si>
    <t>杉並区松ノ木1-8-11</t>
  </si>
  <si>
    <t>422-317000</t>
  </si>
  <si>
    <t>杉並区和田1-31-7</t>
  </si>
  <si>
    <t>422-323943</t>
  </si>
  <si>
    <t>杉並区宮前3-20</t>
  </si>
  <si>
    <t>332-409031</t>
  </si>
  <si>
    <t>大田区北千束1-4-1</t>
  </si>
  <si>
    <t>332-409544</t>
  </si>
  <si>
    <t>大田区鵜の木1-8-17</t>
  </si>
  <si>
    <t>332-410223</t>
  </si>
  <si>
    <t>大田区蒲田本町2-16-4</t>
  </si>
  <si>
    <t>332-411587</t>
  </si>
  <si>
    <t>大田区石川町1-6-14</t>
  </si>
  <si>
    <t>332-412968</t>
  </si>
  <si>
    <t>大田区東雪谷2-29</t>
  </si>
  <si>
    <t>512-500180</t>
  </si>
  <si>
    <t>新座市野火止4-18-9</t>
  </si>
  <si>
    <t>113-419018X</t>
  </si>
  <si>
    <t>大田区下丸子4-5-13</t>
  </si>
  <si>
    <t>113-376203X</t>
  </si>
  <si>
    <t>大田区羽田2-6-5</t>
  </si>
  <si>
    <t>6/30TG</t>
  </si>
  <si>
    <t>332-413850</t>
  </si>
  <si>
    <t>大田区大森東5-29-14</t>
  </si>
  <si>
    <t>新座市石神1-5-31</t>
  </si>
  <si>
    <t>422-505192</t>
  </si>
  <si>
    <t>清瀬市野塩5-255</t>
  </si>
  <si>
    <t>332-313441</t>
  </si>
  <si>
    <t>大田区羽田旭町7-1</t>
  </si>
  <si>
    <t>332-410861</t>
  </si>
  <si>
    <t>大田区中央7-5-7</t>
  </si>
  <si>
    <t>332-406952</t>
  </si>
  <si>
    <t>大田区大森北3-32-17</t>
  </si>
  <si>
    <t>世田谷区駒沢3-24【再測量】</t>
  </si>
  <si>
    <t>311-419033X</t>
  </si>
  <si>
    <t>清瀬市中清戸5-134</t>
  </si>
  <si>
    <t>422-417778</t>
  </si>
  <si>
    <t>杉並区阿佐谷北5-19-8</t>
  </si>
  <si>
    <t>世田谷区南鳥山6-25</t>
  </si>
  <si>
    <t>桑原</t>
  </si>
  <si>
    <t>311-142080E</t>
  </si>
  <si>
    <t>世田谷区新町1-1</t>
  </si>
  <si>
    <t>吉田</t>
  </si>
  <si>
    <t>422-214839</t>
  </si>
  <si>
    <t>東久留米市浅間町3-6-13</t>
  </si>
  <si>
    <t>422-410699</t>
  </si>
  <si>
    <t>杉並区方南2-15-5</t>
  </si>
  <si>
    <t>422-408268</t>
  </si>
  <si>
    <t>杉並区梅里1-16-7</t>
  </si>
  <si>
    <t>422-301807</t>
  </si>
  <si>
    <t>杉並区梅里1-8</t>
  </si>
  <si>
    <t>113-361979H</t>
  </si>
  <si>
    <t>大田区久が原3-40-17</t>
  </si>
  <si>
    <t>保全朝原</t>
  </si>
  <si>
    <t>422-423177</t>
  </si>
  <si>
    <t>杉並区高井戸西1-23-7</t>
  </si>
  <si>
    <t>422-419284</t>
  </si>
  <si>
    <t>杉並区上高井戸1-17-26</t>
  </si>
  <si>
    <t>332-413303</t>
  </si>
  <si>
    <t>大田区田園調布南30-2</t>
  </si>
  <si>
    <t>332-502963</t>
  </si>
  <si>
    <t>大田区羽田4-1-1</t>
  </si>
  <si>
    <t>25/8月予定</t>
  </si>
  <si>
    <t>大田区田園調布4-43-1</t>
  </si>
  <si>
    <t>311-416370X</t>
  </si>
  <si>
    <t>東久留米市南沢2-16-5</t>
  </si>
  <si>
    <t>311-412008X</t>
  </si>
  <si>
    <t>東久留米市小山5-10</t>
  </si>
  <si>
    <t>311-419109X</t>
  </si>
  <si>
    <t>清瀬市中里5-566ー1</t>
  </si>
  <si>
    <t>422-503113</t>
  </si>
  <si>
    <t>杉並区上井草4-14</t>
  </si>
  <si>
    <t>7月中旬</t>
  </si>
  <si>
    <t>422-421284</t>
  </si>
  <si>
    <t>杉並区堀ノ内3-41-9</t>
  </si>
  <si>
    <t>422-416936</t>
  </si>
  <si>
    <t>杉並区堀ノ内3-42-12</t>
  </si>
  <si>
    <t>332-500998</t>
  </si>
  <si>
    <t>大田区南六郷1-7-6</t>
  </si>
  <si>
    <t>332-408762</t>
  </si>
  <si>
    <t>332-410323</t>
  </si>
  <si>
    <t>大田区千鳥3-1-5</t>
  </si>
  <si>
    <t>332-412066</t>
  </si>
  <si>
    <t>大田区東蒲田2-4-13</t>
  </si>
  <si>
    <t>332-412479</t>
  </si>
  <si>
    <t>大田区西蒲田3-8-24</t>
  </si>
  <si>
    <t>422-504531</t>
  </si>
  <si>
    <t>杉並区下井草4-14-8</t>
  </si>
  <si>
    <t>422-423560</t>
  </si>
  <si>
    <t>武蔵野市吉祥寺南1-18-5</t>
  </si>
  <si>
    <t>113-442726X</t>
  </si>
  <si>
    <t>大田区西馬込1-33-7</t>
  </si>
  <si>
    <t>332-411109</t>
  </si>
  <si>
    <t>大田区山王2-1-7</t>
  </si>
  <si>
    <t>422-217461</t>
  </si>
  <si>
    <t>世田谷区赤堤2-10-13</t>
  </si>
  <si>
    <t>332-404963</t>
  </si>
  <si>
    <t>大田区大森東1-7-8</t>
  </si>
  <si>
    <t>332-407257</t>
  </si>
  <si>
    <t>大田区大森東1-8-20</t>
  </si>
  <si>
    <t>新座市東1-12-20</t>
  </si>
  <si>
    <t>332-411463</t>
  </si>
  <si>
    <t>大田区仲池上1-3-5</t>
  </si>
  <si>
    <t>332-202168</t>
  </si>
  <si>
    <t>大田区大森中2-15-2</t>
  </si>
  <si>
    <t>422-504963</t>
  </si>
  <si>
    <t>東久留米市前沢1-1</t>
  </si>
  <si>
    <t>422-505055</t>
  </si>
  <si>
    <t>杉並区阿佐谷北1-9</t>
  </si>
  <si>
    <t>422-503079</t>
  </si>
  <si>
    <t>西東京市泉町4-4-21</t>
  </si>
  <si>
    <t>422-503080</t>
  </si>
  <si>
    <t>113-312108X</t>
  </si>
  <si>
    <t>大田区久が原3-7-11</t>
  </si>
  <si>
    <t>113-414048X</t>
  </si>
  <si>
    <t>大田区南馬込2-29</t>
  </si>
  <si>
    <t>113-512055X</t>
  </si>
  <si>
    <t>大田区中馬込1-18</t>
  </si>
  <si>
    <t>311-419107X</t>
  </si>
  <si>
    <t>東久留米市前沢5-6-27</t>
  </si>
  <si>
    <t>311-411033X</t>
  </si>
  <si>
    <t>武蔵野市境2-10</t>
  </si>
  <si>
    <t>311-416385X</t>
  </si>
  <si>
    <t>東久留米市前沢3-5</t>
  </si>
  <si>
    <t>311-442180M</t>
  </si>
  <si>
    <t>武蔵野市境南町4-20</t>
  </si>
  <si>
    <t>311-416383X</t>
  </si>
  <si>
    <t>東久留米市氷川台1-18</t>
  </si>
  <si>
    <t>311-442181M</t>
  </si>
  <si>
    <t>武蔵野市境南町5-13</t>
  </si>
  <si>
    <t>311-442178M</t>
  </si>
  <si>
    <t>武蔵野市西久保2-9</t>
  </si>
  <si>
    <t>311-142209K</t>
  </si>
  <si>
    <t>武蔵野市境南町4-12</t>
  </si>
  <si>
    <t>311-342133M</t>
  </si>
  <si>
    <t>武蔵野市桜堤2-1</t>
  </si>
  <si>
    <t>311-342139M</t>
  </si>
  <si>
    <t>311-342200X</t>
  </si>
  <si>
    <t>武蔵野市境5-10</t>
  </si>
  <si>
    <t>311-342207F</t>
  </si>
  <si>
    <t>武蔵野市西久保2-30</t>
  </si>
  <si>
    <t>311-342236F</t>
  </si>
  <si>
    <t>武蔵野市桜堤1-6</t>
  </si>
  <si>
    <t>311-342237F</t>
  </si>
  <si>
    <t>武蔵野市桜堤1-2</t>
  </si>
  <si>
    <t>311-342243M</t>
  </si>
  <si>
    <t>武蔵野市境南町2-28</t>
  </si>
  <si>
    <t>311-412249X</t>
  </si>
  <si>
    <t>武蔵野市境5-27-4</t>
  </si>
  <si>
    <t>311-442492X</t>
  </si>
  <si>
    <t>東久留米市下里1-3-28</t>
  </si>
  <si>
    <t>311-411138X</t>
  </si>
  <si>
    <t>清瀬市中里4-829</t>
  </si>
  <si>
    <t>332-410605</t>
  </si>
  <si>
    <t>大田区中央3-32</t>
  </si>
  <si>
    <t>332-501717</t>
  </si>
  <si>
    <t>大田区上池台2-8</t>
  </si>
  <si>
    <t>332-502567</t>
  </si>
  <si>
    <t>大田区南蒲田1-8-8</t>
  </si>
  <si>
    <t>栃木</t>
  </si>
  <si>
    <t>422-418565</t>
  </si>
  <si>
    <t>杉並区高井戸東1-1-50</t>
  </si>
  <si>
    <t>422-422299</t>
  </si>
  <si>
    <t>杉並区高井戸東4-1-27</t>
  </si>
  <si>
    <t>332-408617</t>
  </si>
  <si>
    <t>大田区南雪谷4-12</t>
  </si>
  <si>
    <t>332-212633</t>
  </si>
  <si>
    <t>大田区大森北6-1</t>
  </si>
  <si>
    <t>332-409872</t>
  </si>
  <si>
    <t>大田区西蒲田7-40-4</t>
  </si>
  <si>
    <t>332-408467</t>
  </si>
  <si>
    <t>大田区東矢口1-14</t>
  </si>
  <si>
    <t>332-300420</t>
  </si>
  <si>
    <t>大田区中央3-24-2</t>
  </si>
  <si>
    <t>332-401215</t>
  </si>
  <si>
    <t>大田区中央8-11-14</t>
  </si>
  <si>
    <t>332-408356</t>
  </si>
  <si>
    <t>大田区大森北3-28-4</t>
  </si>
  <si>
    <t>332-408389</t>
  </si>
  <si>
    <t>大田区中央5-2-3</t>
  </si>
  <si>
    <t>332-314694</t>
  </si>
  <si>
    <t>大田区南馬込1-54</t>
  </si>
  <si>
    <t>332-409032</t>
  </si>
  <si>
    <t>大田区大森北3-34-13</t>
  </si>
  <si>
    <t>332-406688</t>
  </si>
  <si>
    <t>332-400227</t>
  </si>
  <si>
    <t>大田区山王4-9-5</t>
  </si>
  <si>
    <t>422-416994</t>
  </si>
  <si>
    <t>西東京市柳沢5-15</t>
  </si>
  <si>
    <t>422-504947</t>
  </si>
  <si>
    <t>東久留米市下里2-14-28</t>
  </si>
  <si>
    <t>７月下旬</t>
  </si>
  <si>
    <t>422-505980</t>
  </si>
  <si>
    <t>東久留米市小山5-5</t>
  </si>
  <si>
    <t>11月上旬</t>
  </si>
  <si>
    <t>8/12</t>
  </si>
  <si>
    <t>332-314650</t>
  </si>
  <si>
    <t>大田区北馬込3-24-7</t>
  </si>
  <si>
    <t>332-501106</t>
  </si>
  <si>
    <t>大田区荻中3-27</t>
  </si>
  <si>
    <t>332-502658</t>
  </si>
  <si>
    <t>大田区西六郷1-47</t>
  </si>
  <si>
    <t>332-403867</t>
  </si>
  <si>
    <t>大田区南馬込1-44</t>
  </si>
  <si>
    <t>332-410335</t>
  </si>
  <si>
    <t>大田区久が原5-28-21</t>
  </si>
  <si>
    <t>422-323880</t>
  </si>
  <si>
    <t>杉並区松ノ木3-24-18</t>
  </si>
  <si>
    <t>422-423701</t>
  </si>
  <si>
    <t>杉並区久我山3-15</t>
  </si>
  <si>
    <t>422-313965</t>
  </si>
  <si>
    <t>杉並区和田1-30-13</t>
  </si>
  <si>
    <t>422-418712</t>
  </si>
  <si>
    <t>杉並区和田1-35</t>
  </si>
  <si>
    <t>422-421053</t>
  </si>
  <si>
    <t>杉並区和田1-43-18</t>
  </si>
  <si>
    <t>422-220022</t>
  </si>
  <si>
    <t>杉並区和田1-43</t>
  </si>
  <si>
    <t>422-503848</t>
  </si>
  <si>
    <t>西東京市東町2-4-1</t>
  </si>
  <si>
    <t>7/下旬</t>
  </si>
  <si>
    <t>422-500031</t>
  </si>
  <si>
    <t>武蔵野市西久保3-5-13</t>
  </si>
  <si>
    <t>422-500035</t>
  </si>
  <si>
    <t>422-505660</t>
  </si>
  <si>
    <t>113-470210X</t>
  </si>
  <si>
    <t>大田区羽田4-9-14</t>
  </si>
  <si>
    <t>113-471218Y</t>
  </si>
  <si>
    <t>大田区新蒲田2-20</t>
  </si>
  <si>
    <t>411-319007A</t>
  </si>
  <si>
    <t>新座市野火止8-24-20</t>
  </si>
  <si>
    <t>411-319031A</t>
  </si>
  <si>
    <t>新座市馬場3-4</t>
  </si>
  <si>
    <t>411-319149A</t>
  </si>
  <si>
    <t>新座市新座2-12-12</t>
  </si>
  <si>
    <t>411-416100A</t>
  </si>
  <si>
    <t>新座市野寺2-2-11</t>
  </si>
  <si>
    <t>411-416213A</t>
  </si>
  <si>
    <t>新座市畑中2-8-5</t>
  </si>
  <si>
    <t>411-419022A</t>
  </si>
  <si>
    <t>新座市馬場3-5-25</t>
  </si>
  <si>
    <t>411-419057A</t>
  </si>
  <si>
    <t>新座市野火止8-23-11</t>
  </si>
  <si>
    <t>411-419078A</t>
  </si>
  <si>
    <t>新座市畑中2-7-19</t>
  </si>
  <si>
    <t>411-419092A</t>
  </si>
  <si>
    <t>新座市菅沢2-9-8</t>
  </si>
  <si>
    <t>411-419111A</t>
  </si>
  <si>
    <t>新座市野寺2-2</t>
  </si>
  <si>
    <t>332-314066</t>
  </si>
  <si>
    <t>大田区西馬込1-18-18</t>
  </si>
  <si>
    <t>332-306371</t>
  </si>
  <si>
    <t>大田区南馬込1-36-11</t>
  </si>
  <si>
    <t>512-502825</t>
  </si>
  <si>
    <t>新座市栗原1-1</t>
  </si>
  <si>
    <t>422-405182</t>
  </si>
  <si>
    <t>杉並区高円寺南4-29-5</t>
  </si>
  <si>
    <t>422-412940</t>
  </si>
  <si>
    <t>杉並区善福寺2-3-17</t>
  </si>
  <si>
    <t>8930</t>
  </si>
  <si>
    <t>422-409975</t>
  </si>
  <si>
    <t>杉並区永福2-1-25</t>
  </si>
  <si>
    <t>422-411719</t>
  </si>
  <si>
    <t>杉並区松庵1-11</t>
  </si>
  <si>
    <t>332-411941</t>
  </si>
  <si>
    <t>大田区石川町2-31-1</t>
  </si>
  <si>
    <t>332-413598</t>
  </si>
  <si>
    <t>大田区中央5-20-13</t>
  </si>
  <si>
    <t>422-504118</t>
  </si>
  <si>
    <t>杉並区西荻北2-20-20</t>
  </si>
  <si>
    <t>311-416296X</t>
  </si>
  <si>
    <t>東久留米市前沢4-18-8</t>
  </si>
  <si>
    <t>422-009896</t>
  </si>
  <si>
    <t>杉並区堀ノ内3-50-5</t>
  </si>
  <si>
    <t>332-502897</t>
  </si>
  <si>
    <t>大田区南馬込4-44</t>
  </si>
  <si>
    <t>8/22</t>
  </si>
  <si>
    <t>332-411357</t>
  </si>
  <si>
    <t>大田区池上8-18-13</t>
  </si>
  <si>
    <t>332-410339</t>
  </si>
  <si>
    <t>大田区田園調布本町8-11</t>
  </si>
  <si>
    <t>311-042483X</t>
  </si>
  <si>
    <t>世田谷区大蔵3-5</t>
  </si>
  <si>
    <t>米澤</t>
  </si>
  <si>
    <t>422-505837</t>
  </si>
  <si>
    <t>三鷹市大沢5-20-22</t>
  </si>
  <si>
    <t>422-506478</t>
  </si>
  <si>
    <t>東久留米市金山町1-8-4</t>
  </si>
  <si>
    <t>332-302437</t>
  </si>
  <si>
    <t>大田区西蒲田7-17-1</t>
  </si>
  <si>
    <t>332-502323</t>
  </si>
  <si>
    <t>大田区南馬込1-24-2</t>
  </si>
  <si>
    <t>332-500362</t>
  </si>
  <si>
    <t>大田区本羽田3-4-30</t>
  </si>
  <si>
    <t>422-502225</t>
  </si>
  <si>
    <t>杉並区今川2-21</t>
  </si>
  <si>
    <t>422-425946</t>
  </si>
  <si>
    <t>世田谷区三宿1-3-7</t>
  </si>
  <si>
    <t>422-501659</t>
  </si>
  <si>
    <t>世田谷区太子堂4-9-2</t>
  </si>
  <si>
    <t>422-507525</t>
  </si>
  <si>
    <t>三鷹市深大寺1-15-12</t>
  </si>
  <si>
    <t>422-508055</t>
  </si>
  <si>
    <t>三鷹市下連雀4-4-26</t>
  </si>
  <si>
    <t>422-226393</t>
  </si>
  <si>
    <t>杉並区方南1-20</t>
  </si>
  <si>
    <t>422-323635</t>
  </si>
  <si>
    <t>杉並区方南1-22-6</t>
  </si>
  <si>
    <t>422-309911</t>
  </si>
  <si>
    <t>杉並区方南2-18</t>
  </si>
  <si>
    <t>422-319804</t>
  </si>
  <si>
    <t>杉並区方南1-39</t>
  </si>
  <si>
    <t>新座市野寺2-15-37</t>
  </si>
  <si>
    <t>512-418625</t>
  </si>
  <si>
    <t>新座市石神5-2-15</t>
  </si>
  <si>
    <t>512-419138</t>
  </si>
  <si>
    <t>新座市野寺3-12-4</t>
  </si>
  <si>
    <t>332-504208</t>
  </si>
  <si>
    <t>大田区北千束1-17-15</t>
  </si>
  <si>
    <t>422-313738</t>
  </si>
  <si>
    <t>三鷹市大沢2-20-31</t>
  </si>
  <si>
    <t>保全　北村</t>
  </si>
  <si>
    <t>422-502899</t>
  </si>
  <si>
    <t>杉並区高円寺南2-4-10</t>
  </si>
  <si>
    <t>422-303288</t>
  </si>
  <si>
    <t>杉並区高井戸東3-24-4</t>
  </si>
  <si>
    <t>422-324551</t>
  </si>
  <si>
    <t>杉並区高井戸東2-24-16</t>
  </si>
  <si>
    <t>422-505799</t>
  </si>
  <si>
    <t>西東京市東町5-1-20</t>
  </si>
  <si>
    <t>8/15</t>
  </si>
  <si>
    <t>332-311873</t>
  </si>
  <si>
    <t>大田区中馬込2-16-11・12</t>
  </si>
  <si>
    <t>332-411853</t>
  </si>
  <si>
    <t>大田区池上5-22</t>
  </si>
  <si>
    <t>332-410158</t>
  </si>
  <si>
    <t>大田区南雪谷1-5-13</t>
  </si>
  <si>
    <t>8704</t>
  </si>
  <si>
    <t>113-341021X</t>
  </si>
  <si>
    <t>大田区中央8-5-16</t>
  </si>
  <si>
    <t>512-413557</t>
  </si>
  <si>
    <t>新座市あたご3-5-13</t>
  </si>
  <si>
    <t>332-501632</t>
  </si>
  <si>
    <t>大田区東六郷1-5-7</t>
  </si>
  <si>
    <t>332-407281</t>
  </si>
  <si>
    <t>大田区西糀谷3-2-24</t>
  </si>
  <si>
    <t>332-314026</t>
  </si>
  <si>
    <t>大田区蒲田4-25-9</t>
  </si>
  <si>
    <t>新座市石神4-6-26</t>
  </si>
  <si>
    <t>113-412082X</t>
  </si>
  <si>
    <t>大田区大森西2-22</t>
  </si>
  <si>
    <t>332-501344</t>
  </si>
  <si>
    <t>大田区大森北3-6-6</t>
  </si>
  <si>
    <t>332-501337</t>
  </si>
  <si>
    <t>大田区東雪谷4-4-7</t>
  </si>
  <si>
    <t>332-500629</t>
  </si>
  <si>
    <t>大田区鵜の木3-28-13</t>
  </si>
  <si>
    <t>332-501051</t>
  </si>
  <si>
    <t>大田区田園調布5-49</t>
  </si>
  <si>
    <t>113-411072X</t>
  </si>
  <si>
    <t>422-501886</t>
  </si>
  <si>
    <t>清瀬市下清戸1-25-8</t>
  </si>
  <si>
    <t>422-508053</t>
  </si>
  <si>
    <t>東久留米市神宝町1-12-15</t>
  </si>
  <si>
    <t>8/下旬</t>
  </si>
  <si>
    <t>422-305470</t>
  </si>
  <si>
    <t>杉並区久我山3-3-5</t>
  </si>
  <si>
    <t>422-505131</t>
  </si>
  <si>
    <t>杉並区清水3-4-25</t>
  </si>
  <si>
    <t>422-306892</t>
  </si>
  <si>
    <t>杉並区下高井戸3-13-6</t>
  </si>
  <si>
    <t>422-223477</t>
  </si>
  <si>
    <t>杉並区下高井戸4-9</t>
  </si>
  <si>
    <t>422-501149</t>
  </si>
  <si>
    <t>杉並区下高井戸5-21-9</t>
  </si>
  <si>
    <t>113-401184H</t>
  </si>
  <si>
    <t>大田区東矢口3-5-14</t>
  </si>
  <si>
    <t>332-406642</t>
  </si>
  <si>
    <t>大田区大森西5-17-7</t>
  </si>
  <si>
    <t>332-412348</t>
  </si>
  <si>
    <t>大田区北馬込2-50</t>
  </si>
  <si>
    <t>332-504581</t>
  </si>
  <si>
    <t>大田区蒲田1-27-2</t>
  </si>
  <si>
    <t>422-507736</t>
  </si>
  <si>
    <t>東久留米市神宝町2-14-22</t>
  </si>
  <si>
    <t>422-508189</t>
  </si>
  <si>
    <t>杉並区浜田山1-26</t>
  </si>
  <si>
    <t>311-412239X</t>
  </si>
  <si>
    <t>清瀬市中里4-701-67</t>
  </si>
  <si>
    <t>311-316395X</t>
  </si>
  <si>
    <t>清瀬市下清戸5-900</t>
  </si>
  <si>
    <t>113-319018X</t>
  </si>
  <si>
    <t>大田区田園調布1-55-9</t>
  </si>
  <si>
    <t>332-501886</t>
  </si>
  <si>
    <t>大田区大森西6-3</t>
  </si>
  <si>
    <t>332-413754</t>
  </si>
  <si>
    <t>大田区大森西5-17-18</t>
  </si>
  <si>
    <t>422-503774</t>
  </si>
  <si>
    <t>杉並区永福3-1-8</t>
  </si>
  <si>
    <t>113-411071X</t>
  </si>
  <si>
    <t>大田区鵜の木1-12</t>
  </si>
  <si>
    <t>332-314067</t>
  </si>
  <si>
    <t>大田区鵜の木2-11-3</t>
  </si>
  <si>
    <t>422-405992</t>
  </si>
  <si>
    <t>杉並区高円寺北3-27-14</t>
  </si>
  <si>
    <t>422-413444</t>
  </si>
  <si>
    <t>杉並区高円寺南1-20-20</t>
  </si>
  <si>
    <t>422-508543</t>
  </si>
  <si>
    <t>三鷹市新川5-11-5</t>
  </si>
  <si>
    <t>422-505023</t>
  </si>
  <si>
    <t>武蔵野市吉祥寺北町3-9-23</t>
  </si>
  <si>
    <t>422-508503</t>
  </si>
  <si>
    <t>武蔵野市関前5-18-11</t>
  </si>
  <si>
    <t>422-505802</t>
  </si>
  <si>
    <t>武蔵野市境2-19</t>
  </si>
  <si>
    <t>三鷹市年礼1-8</t>
  </si>
  <si>
    <t>三鷹市井口5-6</t>
  </si>
  <si>
    <t>三鷹市中原4-25</t>
  </si>
  <si>
    <t>332-113600</t>
  </si>
  <si>
    <t>大田区千鳥3-17-2</t>
  </si>
  <si>
    <t>411-412260A</t>
  </si>
  <si>
    <t>新座市野火止1-9-25</t>
  </si>
  <si>
    <t>411-416200A</t>
  </si>
  <si>
    <t>新座市池田3-6-9</t>
  </si>
  <si>
    <t>411-416215A</t>
  </si>
  <si>
    <t>新座市栗原1-8-19</t>
  </si>
  <si>
    <t>411-419054A</t>
  </si>
  <si>
    <t>新座市菅沢2-10-8</t>
  </si>
  <si>
    <t>411-419082A</t>
  </si>
  <si>
    <t>新座市野火止4-16-25</t>
  </si>
  <si>
    <t>411-419089A</t>
  </si>
  <si>
    <t>新座市大和田5-15-18</t>
  </si>
  <si>
    <t>411-419094A</t>
  </si>
  <si>
    <t>新座市片山1-7-1</t>
  </si>
  <si>
    <t>411-419116A</t>
  </si>
  <si>
    <t>新座市大和田4-10-25</t>
  </si>
  <si>
    <t>411-419121A</t>
  </si>
  <si>
    <t>新座市野火止6-21-31</t>
  </si>
  <si>
    <t>411-416218A</t>
  </si>
  <si>
    <t>和光市新倉1-21</t>
  </si>
  <si>
    <t>422-505693</t>
  </si>
  <si>
    <t>武蔵野市吉祥寺南町2-23-10</t>
  </si>
  <si>
    <t>422-507254</t>
  </si>
  <si>
    <t>武蔵野市関前2-26-13</t>
  </si>
  <si>
    <t>332-409200</t>
  </si>
  <si>
    <t>大田区田園調布南29-15</t>
  </si>
  <si>
    <t>332-408685</t>
  </si>
  <si>
    <t>大田区大森北4-12-16</t>
  </si>
  <si>
    <t>422-422903</t>
  </si>
  <si>
    <t>杉並区浜田山1-35-17</t>
  </si>
  <si>
    <t>113-511066X</t>
  </si>
  <si>
    <t>大田区大森南5-6-2</t>
  </si>
  <si>
    <t>M済</t>
  </si>
  <si>
    <t>武蔵野市吉祥寺東町2-39</t>
  </si>
  <si>
    <t>武蔵野市境1-5</t>
  </si>
  <si>
    <t>清瀬市松山3-9</t>
  </si>
  <si>
    <t>武蔵野市中町1-4</t>
  </si>
  <si>
    <t>武蔵野市桜堤2-11</t>
  </si>
  <si>
    <t>東久留米市弥生1-5</t>
  </si>
  <si>
    <t>422-507609</t>
  </si>
  <si>
    <t>杉並区和田3-18-5</t>
  </si>
  <si>
    <t>422-508730</t>
  </si>
  <si>
    <t>杉並区阿佐ヶ谷南1-36</t>
  </si>
  <si>
    <t>422-507622</t>
  </si>
  <si>
    <t>武蔵野市西久保2-22-1</t>
  </si>
  <si>
    <t>422-506760</t>
  </si>
  <si>
    <t>東久留米市南沢1-1-13</t>
  </si>
  <si>
    <t>422-423919</t>
  </si>
  <si>
    <t>世田谷区新町3-8-5</t>
  </si>
  <si>
    <t>422-424902</t>
  </si>
  <si>
    <t>世田谷区駒沢2-2-17</t>
  </si>
  <si>
    <t>311-042206X</t>
  </si>
  <si>
    <t>狛江市岩戸北4ー5</t>
  </si>
  <si>
    <t>西仲</t>
  </si>
  <si>
    <t>311-042205X</t>
  </si>
  <si>
    <t>狛江市岩戸南2-2</t>
  </si>
  <si>
    <t>311-042212X</t>
  </si>
  <si>
    <t>狛江市岩戸北4-17</t>
  </si>
  <si>
    <t>ありTG</t>
  </si>
  <si>
    <t>5500</t>
  </si>
  <si>
    <t>332-400509</t>
  </si>
  <si>
    <t>大田区東雪谷5-36-7</t>
  </si>
  <si>
    <t>332-403308</t>
  </si>
  <si>
    <t>大田区萩中3-11</t>
  </si>
  <si>
    <t>332-409967</t>
  </si>
  <si>
    <t>大田区北糀谷2-2-10</t>
  </si>
  <si>
    <t>332-401018</t>
  </si>
  <si>
    <t>大田区池上6-20-5</t>
  </si>
  <si>
    <t>332-503993</t>
  </si>
  <si>
    <t>大田区久が原3-5-13</t>
  </si>
  <si>
    <t>332-504378</t>
  </si>
  <si>
    <t>512-504501</t>
  </si>
  <si>
    <t>新座市栄3-3-19</t>
  </si>
  <si>
    <t>422-507671</t>
  </si>
  <si>
    <t>三鷹市下連雀6-7-26</t>
  </si>
  <si>
    <t>422-500550</t>
  </si>
  <si>
    <t>杉並区高井戸東1-7-2</t>
  </si>
  <si>
    <t>332-404392</t>
  </si>
  <si>
    <t>大田区中央6-5</t>
  </si>
  <si>
    <t>332-501287</t>
  </si>
  <si>
    <t>大田区東雪谷3-23-11</t>
  </si>
  <si>
    <t>422-314920</t>
  </si>
  <si>
    <t>世田谷区瀬田1-4-5</t>
  </si>
  <si>
    <t>332-408564</t>
  </si>
  <si>
    <t>大田区池上7-29-4</t>
  </si>
  <si>
    <t>332-503411</t>
  </si>
  <si>
    <t>大田区久が原5-22</t>
  </si>
  <si>
    <t>332-500024</t>
  </si>
  <si>
    <t>大田区久が原4-23-5</t>
  </si>
  <si>
    <t>6104</t>
  </si>
  <si>
    <t>332-503672</t>
  </si>
  <si>
    <t>大田区東矢口2-15-22</t>
  </si>
  <si>
    <t>422-503558</t>
  </si>
  <si>
    <t>杉並区梅里1-1-38</t>
  </si>
  <si>
    <t>422-504971</t>
  </si>
  <si>
    <t>世田谷区若林3-25-27</t>
  </si>
  <si>
    <t>422-500684</t>
  </si>
  <si>
    <t>世田谷区赤堤1-27-10</t>
  </si>
  <si>
    <t>新座市栗原4-6-17</t>
  </si>
  <si>
    <t>422-425933</t>
  </si>
  <si>
    <t>西東京市保谷町5-13-13</t>
  </si>
  <si>
    <t>332-504002</t>
  </si>
  <si>
    <t>大田区南六郷1-12-10</t>
  </si>
  <si>
    <t>332-503887</t>
  </si>
  <si>
    <t>大田区大森中1-19-16</t>
  </si>
  <si>
    <t>332-502025</t>
  </si>
  <si>
    <t>大田区西六郷2-5-10</t>
  </si>
  <si>
    <t>113-412081X</t>
  </si>
  <si>
    <t>大田区西嶺町25-3</t>
  </si>
  <si>
    <t>113-511072X</t>
  </si>
  <si>
    <t>大田区中央8-13-10</t>
  </si>
  <si>
    <t>332-412412</t>
  </si>
  <si>
    <t>大田区北千束1-29-8</t>
  </si>
  <si>
    <t>332-503086</t>
  </si>
  <si>
    <t>大田区山王2-38-6</t>
  </si>
  <si>
    <t>332-214766</t>
  </si>
  <si>
    <t>大田区大森西6-2-7</t>
  </si>
  <si>
    <t>113-041019X</t>
  </si>
  <si>
    <t>大田区南雪谷1-7-5</t>
  </si>
  <si>
    <t>422-507684</t>
  </si>
  <si>
    <t>武蔵野市吉祥寺北町1-26-10</t>
  </si>
  <si>
    <t>9月下旬</t>
  </si>
  <si>
    <t>413-119602A</t>
  </si>
  <si>
    <t>蕨市南町4-41-11</t>
  </si>
  <si>
    <t>413-132508A</t>
  </si>
  <si>
    <t>蕨市中央6-15</t>
  </si>
  <si>
    <t>413-234034A</t>
  </si>
  <si>
    <t>蕨市中央5-4-14</t>
  </si>
  <si>
    <t>413-232005H</t>
  </si>
  <si>
    <t>蕨市塚越3-4</t>
  </si>
  <si>
    <t>413-119617J</t>
  </si>
  <si>
    <t>戸田市美女木2-2-4</t>
  </si>
  <si>
    <t>413-119442A</t>
  </si>
  <si>
    <t>戸田市笹目6-7-5　</t>
  </si>
  <si>
    <t>413-232535B</t>
  </si>
  <si>
    <t>蕨市中央4-22</t>
  </si>
  <si>
    <t>坂本</t>
  </si>
  <si>
    <t>422-422315</t>
  </si>
  <si>
    <t>杉並区本天沼3-14-18</t>
  </si>
  <si>
    <t>422-420676</t>
  </si>
  <si>
    <t>杉並区西荻北1-18</t>
  </si>
  <si>
    <t>422-412590</t>
  </si>
  <si>
    <t>杉並区高円寺南3-26</t>
  </si>
  <si>
    <t>422-412996</t>
  </si>
  <si>
    <t>杉並区西荻北4-31-17</t>
  </si>
  <si>
    <t>422-401095</t>
  </si>
  <si>
    <t>杉並区西荻北4-22</t>
  </si>
  <si>
    <t>422-322863</t>
  </si>
  <si>
    <t>杉並区西荻南2-17-15</t>
  </si>
  <si>
    <t>422-506164</t>
  </si>
  <si>
    <t>杉並区和泉4-18-20</t>
  </si>
  <si>
    <t>422-507373</t>
  </si>
  <si>
    <t>西東京市向台町6-17</t>
  </si>
  <si>
    <t>422-424956</t>
  </si>
  <si>
    <t>世田谷区船橋1-4-9</t>
  </si>
  <si>
    <t>311-516012X</t>
  </si>
  <si>
    <t>東久留米市前沢2-7-23</t>
  </si>
  <si>
    <t>311-511009X</t>
  </si>
  <si>
    <t>東久留米市金山町1-3-13</t>
  </si>
  <si>
    <t>311-419066X</t>
  </si>
  <si>
    <t>清瀬市旭が丘4-738</t>
  </si>
  <si>
    <t>武蔵野市吉祥寺南町3-1</t>
  </si>
  <si>
    <t>332-500187</t>
  </si>
  <si>
    <t>大田区中央5-15</t>
  </si>
  <si>
    <t>332-503039</t>
  </si>
  <si>
    <t>大田区多摩川2-24-63</t>
  </si>
  <si>
    <t>422-510924</t>
  </si>
  <si>
    <t>東久留米市本町1-3-42</t>
  </si>
  <si>
    <t>422-401632</t>
  </si>
  <si>
    <t>杉並区善福寺1-21-23</t>
  </si>
  <si>
    <t>新座市石神2-9-3</t>
  </si>
  <si>
    <t>再測量</t>
  </si>
  <si>
    <t>332-502722</t>
  </si>
  <si>
    <t>大田区北千束3-18-5</t>
  </si>
  <si>
    <t>332-504723</t>
  </si>
  <si>
    <t>大田区久が原4-33</t>
  </si>
  <si>
    <t>411-416190A</t>
  </si>
  <si>
    <t>新座市栄4-4-14</t>
  </si>
  <si>
    <t>411-419068A</t>
  </si>
  <si>
    <t>新座市石神3-4-10</t>
  </si>
  <si>
    <t>411-419021A</t>
  </si>
  <si>
    <t>和光市本町13-11</t>
  </si>
  <si>
    <t>新座市馬場3-6-18</t>
  </si>
  <si>
    <t>大田区久が原4/8</t>
  </si>
  <si>
    <t>332-409284</t>
  </si>
  <si>
    <t>大田区仲六郷4-13-5</t>
  </si>
  <si>
    <t>422-425331</t>
  </si>
  <si>
    <t>杉並区荻窪3-35-28</t>
  </si>
  <si>
    <t>422-501041</t>
  </si>
  <si>
    <t>杉並区大宮1-10-7</t>
  </si>
  <si>
    <t>113-412071X</t>
  </si>
  <si>
    <t>大田区中央1-5-12</t>
  </si>
  <si>
    <t>高橋</t>
  </si>
  <si>
    <t>332-302279</t>
  </si>
  <si>
    <t>大田区東六郷1-16-17</t>
  </si>
  <si>
    <t>332-406791</t>
  </si>
  <si>
    <t>大田区南久が原1-16</t>
  </si>
  <si>
    <t>332-410407</t>
  </si>
  <si>
    <t>大田区南雪谷4-17</t>
  </si>
  <si>
    <t>113-412070X</t>
  </si>
  <si>
    <t>大田区東六郷3-5-15</t>
  </si>
  <si>
    <t>113-412086X</t>
  </si>
  <si>
    <t>大田区蒲田3-17-19</t>
  </si>
  <si>
    <t>422-323561</t>
  </si>
  <si>
    <t>杉並区上井草1-9-13</t>
  </si>
  <si>
    <t>422-420949</t>
  </si>
  <si>
    <t>杉並区西荻北3-33-2</t>
  </si>
  <si>
    <t>422-511386</t>
  </si>
  <si>
    <t>杉並区清水1-18-7</t>
  </si>
  <si>
    <t>422-422539</t>
  </si>
  <si>
    <t>杉並区南荻窪4-2-6</t>
  </si>
  <si>
    <t>422-422854</t>
  </si>
  <si>
    <t>杉並区井草1-30-8</t>
  </si>
  <si>
    <t>422-421468</t>
  </si>
  <si>
    <t>杉並区下井草3-36-5</t>
  </si>
  <si>
    <t>422-503320</t>
  </si>
  <si>
    <t>世田谷区豪徳寺1-6-13</t>
  </si>
  <si>
    <t>422-319098</t>
  </si>
  <si>
    <t>世田谷区若林1-36-13</t>
  </si>
  <si>
    <t>311-243010J</t>
  </si>
  <si>
    <t>世田谷区松原1-27</t>
  </si>
  <si>
    <t>512-418893</t>
  </si>
  <si>
    <t>新座市石神3-6-23</t>
  </si>
  <si>
    <t>512-417445</t>
  </si>
  <si>
    <t>新座市野寺1-11-12</t>
  </si>
  <si>
    <t>新座市石神3-16-20</t>
  </si>
  <si>
    <t>新座市栄2-6-5</t>
  </si>
  <si>
    <t>332-413927</t>
  </si>
  <si>
    <t>大田区池上8-1</t>
  </si>
  <si>
    <t>332-502398</t>
  </si>
  <si>
    <t>大田区大森南2-1</t>
  </si>
  <si>
    <t>332-502246</t>
  </si>
  <si>
    <t>大田区大森東1-25</t>
  </si>
  <si>
    <t>332-504615</t>
  </si>
  <si>
    <t>大田区南六郷3-12-1</t>
  </si>
  <si>
    <t>311-416373X</t>
  </si>
  <si>
    <t>武蔵野市吉祥寺北町4-4-8</t>
  </si>
  <si>
    <t>422-403306</t>
  </si>
  <si>
    <t>杉並区下高井戸4-28-5</t>
  </si>
  <si>
    <t>422-312305</t>
  </si>
  <si>
    <t>杉並区方南2-29-3</t>
  </si>
  <si>
    <t>422-307394</t>
  </si>
  <si>
    <t>杉並区久我山4-48-8</t>
  </si>
  <si>
    <t>422-421004</t>
  </si>
  <si>
    <t>杉並区方南1-39-9</t>
  </si>
  <si>
    <t>422-504978</t>
  </si>
  <si>
    <t>杉並区方南2-20</t>
  </si>
  <si>
    <t>422-425025</t>
  </si>
  <si>
    <t>杉並区梅里2-5-3</t>
  </si>
  <si>
    <t>杉並区阿佐ヶ谷北4-2-3</t>
  </si>
  <si>
    <t>422-506938</t>
  </si>
  <si>
    <t>杉並区阿佐ヶ谷南3-44-9</t>
  </si>
  <si>
    <t>422-425202</t>
  </si>
  <si>
    <t>杉並区成田東5-17-3</t>
  </si>
  <si>
    <t>332-408072</t>
  </si>
  <si>
    <t>大田区大森北3-25-9</t>
  </si>
  <si>
    <t>332-411636</t>
  </si>
  <si>
    <t>大田区西蒲田4-12</t>
  </si>
  <si>
    <t>422-422281</t>
  </si>
  <si>
    <t>杉並区下井草3-37-12</t>
  </si>
  <si>
    <t>10月上旬</t>
  </si>
  <si>
    <t>422-510817</t>
  </si>
  <si>
    <t>西東京市富士町1-14-4</t>
  </si>
  <si>
    <t>332-412757</t>
  </si>
  <si>
    <t>大田区大森東4-3-13</t>
  </si>
  <si>
    <t>332-412665</t>
  </si>
  <si>
    <t>大田区大森東4-24</t>
  </si>
  <si>
    <t>332-501329</t>
  </si>
  <si>
    <t>大田区大森中1-2-15</t>
  </si>
  <si>
    <t>332-410403</t>
  </si>
  <si>
    <t>332-411030</t>
  </si>
  <si>
    <t>大田区東雪谷2-8-8</t>
  </si>
  <si>
    <t>332-503023</t>
  </si>
  <si>
    <t>大田区久が原4-24-7</t>
  </si>
  <si>
    <t>332-503808</t>
  </si>
  <si>
    <t>大田区羽田6-5-14</t>
  </si>
  <si>
    <t>332-504097</t>
  </si>
  <si>
    <t>大田区西蒲田6-2-9</t>
  </si>
  <si>
    <t>311-219096X</t>
  </si>
  <si>
    <t>東久留米市下里5-17</t>
  </si>
  <si>
    <t>東久留米市下里7-5【再測量】</t>
  </si>
  <si>
    <t>東久留米市下里7-5【家屋調査】</t>
  </si>
  <si>
    <t>422-508308</t>
  </si>
  <si>
    <t>332-503571</t>
  </si>
  <si>
    <t>大田区羽田6-16-7</t>
  </si>
  <si>
    <t>332-009155</t>
  </si>
  <si>
    <t>大田区中央1-17-6</t>
  </si>
  <si>
    <t>332-506265</t>
  </si>
  <si>
    <t>大田区池上3-28</t>
  </si>
  <si>
    <t>10月下旬</t>
  </si>
  <si>
    <t>10月中旬</t>
  </si>
  <si>
    <t>332-504864</t>
  </si>
  <si>
    <t>大田区久が原4-25</t>
  </si>
  <si>
    <t>113-519001X</t>
  </si>
  <si>
    <t>大田区中馬込3-18-9</t>
  </si>
  <si>
    <t>422-306511</t>
  </si>
  <si>
    <t>杉並区上高井戸2-9-5</t>
  </si>
  <si>
    <t>422-421720</t>
  </si>
  <si>
    <t>杉並区方南1-1</t>
  </si>
  <si>
    <t>422-503825</t>
  </si>
  <si>
    <t>杉並区成田東2-26-26</t>
  </si>
  <si>
    <t>422-425591</t>
  </si>
  <si>
    <t>杉並区高井戸西1-1-24</t>
  </si>
  <si>
    <t>10/上旬</t>
  </si>
  <si>
    <t>422-424897</t>
  </si>
  <si>
    <t>杉並区方南1-17-2</t>
  </si>
  <si>
    <t>422-326154</t>
  </si>
  <si>
    <t>杉並区久我山4-6-13</t>
  </si>
  <si>
    <t>世田谷区豪徳寺1-6</t>
  </si>
  <si>
    <t>512-505272</t>
  </si>
  <si>
    <t>板橋区赤塚新町1-25-14</t>
  </si>
  <si>
    <t>422-503258</t>
  </si>
  <si>
    <t>杉並区阿佐谷北1-34-5</t>
  </si>
  <si>
    <t>512-509563</t>
  </si>
  <si>
    <t>板橋区常磐台1-37-10</t>
  </si>
  <si>
    <t>113-414056X</t>
  </si>
  <si>
    <t>大田区池上2-17</t>
  </si>
  <si>
    <t>113-041152X</t>
  </si>
  <si>
    <t>大田区東蒲田1-12-13</t>
  </si>
  <si>
    <t>113-041152Z</t>
  </si>
  <si>
    <t>大田区東蒲田1-1-1</t>
  </si>
  <si>
    <t>311-442176M</t>
  </si>
  <si>
    <t>武蔵野市西久保3-5</t>
  </si>
  <si>
    <t>311-442177M</t>
  </si>
  <si>
    <t>武蔵野市西久保3-4</t>
  </si>
  <si>
    <t>422-318326</t>
  </si>
  <si>
    <t>杉並区成田東5-15-27</t>
  </si>
  <si>
    <t>422-321813</t>
  </si>
  <si>
    <t>杉並区方南1-35</t>
  </si>
  <si>
    <t>422-503560</t>
  </si>
  <si>
    <t>西東京市保谷町3-24-20</t>
  </si>
  <si>
    <t>311-516072X（ルート変更）</t>
  </si>
  <si>
    <t>追加測量</t>
  </si>
  <si>
    <t>大田区南馬込1-21-2</t>
  </si>
  <si>
    <t>422-325413</t>
  </si>
  <si>
    <t>杉並区下高井戸3-21</t>
  </si>
  <si>
    <t>422-328248</t>
  </si>
  <si>
    <t>杉並区和田3-23-6</t>
  </si>
  <si>
    <t>422-509758</t>
  </si>
  <si>
    <t>422-512435</t>
  </si>
  <si>
    <t>武蔵野市吉祥寺南町4-10-8</t>
  </si>
  <si>
    <t>422-328064</t>
  </si>
  <si>
    <t>三鷹市井の頭3-20</t>
  </si>
  <si>
    <t>422-321434</t>
  </si>
  <si>
    <t>杉並区上高井戸2-13</t>
  </si>
  <si>
    <t>422-509450</t>
  </si>
  <si>
    <t>杉並区久我山2-9</t>
  </si>
  <si>
    <t>542-507431</t>
  </si>
  <si>
    <t>南区曲本4-5-20</t>
  </si>
  <si>
    <t>南区曲</t>
  </si>
  <si>
    <t>411-412257A</t>
  </si>
  <si>
    <t>新座市野寺4-2-21</t>
  </si>
  <si>
    <t>411-416229A</t>
  </si>
  <si>
    <t>新座市大和田5-5</t>
  </si>
  <si>
    <t>411-416255A</t>
  </si>
  <si>
    <t>新座市片山3-3-30</t>
  </si>
  <si>
    <t>411-319001A</t>
  </si>
  <si>
    <t>和光市南1-12-71</t>
  </si>
  <si>
    <t>411-419086A</t>
  </si>
  <si>
    <t>和光市中央1-2-9</t>
  </si>
  <si>
    <t>411-419110A</t>
  </si>
  <si>
    <t>和光市新倉3-15-1</t>
  </si>
  <si>
    <t>411-419117A</t>
  </si>
  <si>
    <t>和光市中央2-6-62</t>
  </si>
  <si>
    <t>422-510082</t>
  </si>
  <si>
    <t>杉並区西荻北5-26-13</t>
  </si>
  <si>
    <t>11月中</t>
  </si>
  <si>
    <t>422-400843</t>
  </si>
  <si>
    <t>杉並区成田東3-7</t>
  </si>
  <si>
    <t>422-421328</t>
  </si>
  <si>
    <t>杉並区和泉4-29-11</t>
  </si>
  <si>
    <t>422-509300</t>
  </si>
  <si>
    <t>杉並区松ノ木3-19</t>
  </si>
  <si>
    <t>422-419450</t>
  </si>
  <si>
    <t>杉並区成田東4-16-10</t>
  </si>
  <si>
    <t>422-307143</t>
  </si>
  <si>
    <t>杉並区浜田山1-20-16</t>
  </si>
  <si>
    <t>542-500921</t>
  </si>
  <si>
    <t>南区根岸5-5-12</t>
  </si>
  <si>
    <t>542-502166</t>
  </si>
  <si>
    <t>南区辻2-21-1</t>
  </si>
  <si>
    <t>542-501001</t>
  </si>
  <si>
    <t>南区白幡1-15-13</t>
  </si>
  <si>
    <t>542-503501</t>
  </si>
  <si>
    <t>戸田市中町2-10</t>
  </si>
  <si>
    <t>422-509750</t>
  </si>
  <si>
    <t>西東京市富士町1-13</t>
  </si>
  <si>
    <t>及川</t>
  </si>
  <si>
    <t>512-410880</t>
  </si>
  <si>
    <t>新座市新堀1-6-19</t>
  </si>
  <si>
    <t>戸田市笹目2-1-15（※注　別ルート案あり）</t>
  </si>
  <si>
    <t>422-512502</t>
  </si>
  <si>
    <t>杉並区上井草2-31-4</t>
  </si>
  <si>
    <t>422-510896</t>
  </si>
  <si>
    <t>武蔵野市関前4-8-31</t>
  </si>
  <si>
    <t>422-418029</t>
  </si>
  <si>
    <t>杉並区下井草3-13-15</t>
  </si>
  <si>
    <t>422-503009</t>
  </si>
  <si>
    <t>杉並区下高井戸5-4</t>
  </si>
  <si>
    <t>422-201265</t>
  </si>
  <si>
    <t>杉並区高井戸東1-9</t>
  </si>
  <si>
    <t>422-324318</t>
  </si>
  <si>
    <t>杉並区大宮1-12</t>
  </si>
  <si>
    <t>422-506631</t>
  </si>
  <si>
    <t>三鷹市大沢1-1-53</t>
  </si>
  <si>
    <t>512-419492</t>
  </si>
  <si>
    <t>板橋区大山町14-1</t>
  </si>
  <si>
    <t>供給管T黒木</t>
  </si>
  <si>
    <t>512-502362</t>
  </si>
  <si>
    <t>板橋区板橋1-8-3</t>
  </si>
  <si>
    <t>512-502949</t>
  </si>
  <si>
    <t>板橋区若木1-10-4</t>
  </si>
  <si>
    <t>422-319201</t>
  </si>
  <si>
    <t>杉並区下高井戸4-22-28</t>
  </si>
  <si>
    <t>422-319126</t>
  </si>
  <si>
    <t>杉並区梅里2-31-5</t>
  </si>
  <si>
    <t>512-502081</t>
  </si>
  <si>
    <t>板橋区板橋3-51-2</t>
  </si>
  <si>
    <t>512-508950</t>
  </si>
  <si>
    <t>板橋区成増4-26</t>
  </si>
  <si>
    <t>422-512501</t>
  </si>
  <si>
    <t>杉並区下高井戸3-12-3</t>
  </si>
  <si>
    <t>512-506624</t>
  </si>
  <si>
    <t>板橋区大和町42-1</t>
  </si>
  <si>
    <t>422-502142</t>
  </si>
  <si>
    <t>杉並区久我山5-9-15</t>
  </si>
  <si>
    <t>422-507177</t>
  </si>
  <si>
    <t>武蔵野市吉祥寺南町4-11</t>
  </si>
  <si>
    <t>422-513571</t>
  </si>
  <si>
    <t>武蔵野市関前5-11</t>
  </si>
  <si>
    <t>11/上旬</t>
  </si>
  <si>
    <t>512-509640</t>
  </si>
  <si>
    <t>板橋区桜川3-6</t>
  </si>
  <si>
    <t>422-503745</t>
  </si>
  <si>
    <t>杉並区浜田山3-16-10</t>
  </si>
  <si>
    <t>南区四谷2-10</t>
  </si>
  <si>
    <t>422-508519</t>
  </si>
  <si>
    <t>杉並区浜田山1-13</t>
  </si>
  <si>
    <t>ガバナ用地測量</t>
  </si>
  <si>
    <t>332-409129</t>
  </si>
  <si>
    <t>大田区中央7-7-7</t>
  </si>
  <si>
    <t>332-407849</t>
  </si>
  <si>
    <t>311-042210X</t>
  </si>
  <si>
    <t>狛江市東野川2-20</t>
  </si>
  <si>
    <t>422-511173</t>
  </si>
  <si>
    <t>西東京市ひばりが丘北4-8-19</t>
  </si>
  <si>
    <t>422-513461</t>
  </si>
  <si>
    <t>三鷹市井の頭3-15</t>
  </si>
  <si>
    <t>422-512489</t>
  </si>
  <si>
    <t>三鷹市井の頭5-12</t>
  </si>
  <si>
    <t>542-500934</t>
  </si>
  <si>
    <t>蕨市北町1-21</t>
  </si>
  <si>
    <t>512-417099</t>
  </si>
  <si>
    <t>板橋区大山町3-1</t>
  </si>
  <si>
    <t>422-420747</t>
  </si>
  <si>
    <t>杉並区阿佐谷北1-1</t>
  </si>
  <si>
    <t>512-508151</t>
  </si>
  <si>
    <t>板橋区前野町2-29-19</t>
  </si>
  <si>
    <t>512-504718</t>
  </si>
  <si>
    <t>板橋区大山西町65-13</t>
  </si>
  <si>
    <t>512-504962</t>
  </si>
  <si>
    <t>板橋区幸町51-1</t>
  </si>
  <si>
    <t>332-308981</t>
  </si>
  <si>
    <t>大田区北馬込1-33-8</t>
  </si>
  <si>
    <t>311-542019J</t>
  </si>
  <si>
    <t>東久留米市小山1-6</t>
  </si>
  <si>
    <t>512-507116</t>
  </si>
  <si>
    <t>板橋区清水町16-1</t>
  </si>
  <si>
    <t>杉並区上高井戸2-2-42</t>
  </si>
  <si>
    <t>422-515009</t>
  </si>
  <si>
    <t>清瀬市下清戸1-315</t>
  </si>
  <si>
    <t>12/中旬</t>
  </si>
  <si>
    <t>422-413475</t>
  </si>
  <si>
    <t>杉並区上高井戸1-9-9</t>
  </si>
  <si>
    <t>422-400021</t>
  </si>
  <si>
    <t>杉並区和泉4-7-16</t>
  </si>
  <si>
    <t>422-323322</t>
  </si>
  <si>
    <t>杉並区下高井戸4-25-23</t>
  </si>
  <si>
    <t>422-321476</t>
  </si>
  <si>
    <t>杉並区浜田山1-29-35</t>
  </si>
  <si>
    <t>422-316697</t>
  </si>
  <si>
    <t>杉並区和泉4-41-5</t>
  </si>
  <si>
    <t>422-325249</t>
  </si>
  <si>
    <t>杉並区高井戸西3-14-6</t>
  </si>
  <si>
    <t>422-510960</t>
  </si>
  <si>
    <t>西東京市新町4-5</t>
  </si>
  <si>
    <t>422-513919</t>
  </si>
  <si>
    <t>武蔵野市吉祥寺北町1-19-8</t>
  </si>
  <si>
    <t>113-514040X</t>
  </si>
  <si>
    <t>大田区大森西1-19</t>
  </si>
  <si>
    <t>311-943312A</t>
  </si>
  <si>
    <t>調布市深大寺南町5-43</t>
  </si>
  <si>
    <t>422-504073</t>
  </si>
  <si>
    <t>杉並区阿佐ヶ谷北1-11-8</t>
  </si>
  <si>
    <t>422-418491</t>
  </si>
  <si>
    <t>三鷹市井の頭4-19</t>
  </si>
  <si>
    <t>422-416762</t>
  </si>
  <si>
    <t>杉並区下高井戸4-42-3</t>
  </si>
  <si>
    <t>422-503642</t>
  </si>
  <si>
    <t>杉並区高円寺北2-34-4</t>
  </si>
  <si>
    <t>422-422816</t>
  </si>
  <si>
    <t>杉並区下高井戸5-3-4</t>
  </si>
  <si>
    <t>422-422220</t>
  </si>
  <si>
    <t>杉並区下高井戸4-45-8</t>
  </si>
  <si>
    <t>戸田市美女木3-13-11</t>
  </si>
  <si>
    <t>512-508953</t>
  </si>
  <si>
    <t>板橋区上板橋2-8-5</t>
  </si>
  <si>
    <t>512-507169</t>
  </si>
  <si>
    <t>板橋区徳丸1-37-19</t>
  </si>
  <si>
    <t>422-413362</t>
  </si>
  <si>
    <t>杉並区阿佐谷北3-5-25</t>
  </si>
  <si>
    <t>422-415613</t>
  </si>
  <si>
    <t>杉並区今川2-12</t>
  </si>
  <si>
    <t>422-507708</t>
  </si>
  <si>
    <t>杉並区阿佐谷南3-3</t>
  </si>
  <si>
    <t>測量後</t>
  </si>
  <si>
    <t>422-404590</t>
  </si>
  <si>
    <t>杉並区本天沼3-12</t>
  </si>
  <si>
    <t>422-319434</t>
  </si>
  <si>
    <t>杉並区上井草4-25-24</t>
  </si>
  <si>
    <t>422-415859</t>
  </si>
  <si>
    <t>杉並区高円寺南1-19</t>
  </si>
  <si>
    <t>542-302763</t>
  </si>
  <si>
    <t>蕨市北町3-7-10</t>
  </si>
  <si>
    <t>542-507855</t>
  </si>
  <si>
    <t>蕨市南町4-45-11</t>
  </si>
  <si>
    <t>422-424457</t>
  </si>
  <si>
    <t>武蔵野市御殿山1-7-16</t>
  </si>
  <si>
    <t>422-416650</t>
  </si>
  <si>
    <t>武蔵野市境南町3-10</t>
  </si>
  <si>
    <t>512-510121</t>
  </si>
  <si>
    <t>板橋区桜川2-1</t>
  </si>
  <si>
    <t>422-203182</t>
  </si>
  <si>
    <t>杉並区成田東5-15-4</t>
  </si>
  <si>
    <t>422-514976</t>
  </si>
  <si>
    <t>杉並区高円寺北2-39-20</t>
  </si>
  <si>
    <t>422-514550</t>
  </si>
  <si>
    <t>三鷹市大沢2-7-29</t>
  </si>
  <si>
    <t>422-318326（再事前）</t>
  </si>
  <si>
    <t>422-507595</t>
  </si>
  <si>
    <t>杉並区久我山4-41-23</t>
  </si>
  <si>
    <t>422-416624</t>
  </si>
  <si>
    <t>三鷹市井の頭4-9</t>
  </si>
  <si>
    <t>542-319551</t>
  </si>
  <si>
    <t>蕨市中央3-26-6</t>
  </si>
  <si>
    <t>411-319113A</t>
  </si>
  <si>
    <t>411-412389A</t>
  </si>
  <si>
    <t>新座市野寺4-11-31</t>
  </si>
  <si>
    <t>411-416239A</t>
  </si>
  <si>
    <t>新座市新堀2-5</t>
  </si>
  <si>
    <t>411-419045A</t>
  </si>
  <si>
    <t>新座市東北1-12-12</t>
  </si>
  <si>
    <t>411-512015A</t>
  </si>
  <si>
    <t>新座市栗原5-13-29</t>
  </si>
  <si>
    <t>411-516006A</t>
  </si>
  <si>
    <t>411-516013A</t>
  </si>
  <si>
    <t>411-519009A</t>
  </si>
  <si>
    <t>新座市石神5-2-16</t>
  </si>
  <si>
    <t>411-419122A</t>
  </si>
  <si>
    <t>和光市白子3-34-59</t>
  </si>
  <si>
    <t>板橋区赤塚新町3-30-6</t>
  </si>
  <si>
    <t>422-504330</t>
  </si>
  <si>
    <t>杉並区上井草2-25-21</t>
  </si>
  <si>
    <t>422-507684（再測量）</t>
  </si>
  <si>
    <t>422-511474</t>
  </si>
  <si>
    <t>西東京市北原町3-5-1</t>
  </si>
  <si>
    <t>422-515489</t>
  </si>
  <si>
    <t>西東京市芝久保町5-5-15</t>
  </si>
  <si>
    <t>422-508031</t>
  </si>
  <si>
    <t>三鷹市吉祥寺本町4-2-12</t>
  </si>
  <si>
    <t>512-512547</t>
  </si>
  <si>
    <t>板橋区西台2-25-8</t>
  </si>
  <si>
    <t>512-512694</t>
  </si>
  <si>
    <t>板橋区赤塚2-35</t>
  </si>
  <si>
    <t>512-508371</t>
  </si>
  <si>
    <t>板橋区若木1-5-16</t>
  </si>
  <si>
    <t>422-515990</t>
  </si>
  <si>
    <t>杉並区成田東5-28</t>
  </si>
  <si>
    <t>422-506871</t>
  </si>
  <si>
    <t>杉並区阿佐谷北1-16</t>
  </si>
  <si>
    <t>422-324414</t>
  </si>
  <si>
    <t>杉並区上高井戸2-12-24</t>
  </si>
  <si>
    <t>422-423767</t>
  </si>
  <si>
    <t>三鷹市深大寺3-9-10</t>
  </si>
  <si>
    <t>板橋区徳丸3-27-2</t>
  </si>
  <si>
    <t>当日</t>
  </si>
  <si>
    <t>422-508977</t>
  </si>
  <si>
    <t>杉並区井草2-31-11</t>
  </si>
  <si>
    <t>311-512019X</t>
  </si>
  <si>
    <t>512-506238</t>
  </si>
  <si>
    <t>板橋区蓮沼町71-1</t>
  </si>
  <si>
    <t>422-315673</t>
  </si>
  <si>
    <t>杉並区清水1-27-15</t>
  </si>
  <si>
    <t>422-404651</t>
  </si>
  <si>
    <t>杉並区荻窪3-41</t>
  </si>
  <si>
    <t>422-508699</t>
  </si>
  <si>
    <t>杉並区和泉1-52-7</t>
  </si>
  <si>
    <t>422-504516</t>
  </si>
  <si>
    <t>杉並区方南1-47-2</t>
  </si>
  <si>
    <t>422-319590</t>
  </si>
  <si>
    <t>杉並区成田東2-21-19</t>
  </si>
  <si>
    <t>422-514333</t>
  </si>
  <si>
    <t>武蔵野市西久保2-7</t>
  </si>
  <si>
    <t>422-416206</t>
  </si>
  <si>
    <t>杉並区久我山5-3-25</t>
  </si>
  <si>
    <t>542-207062</t>
  </si>
  <si>
    <t>南区大谷場1-8-42</t>
  </si>
  <si>
    <t>542-505027</t>
  </si>
  <si>
    <t>蕨市南町4-23-8</t>
  </si>
  <si>
    <t>311-342227F</t>
  </si>
  <si>
    <t>調布市西つつじケ丘2-27</t>
  </si>
  <si>
    <t>311-342226F</t>
  </si>
  <si>
    <t>調布市西つつじケ丘1-56</t>
  </si>
  <si>
    <t>422-328000</t>
  </si>
  <si>
    <t>杉並区和田2-32-3</t>
  </si>
  <si>
    <t>512-505277</t>
  </si>
  <si>
    <t>板橋区前野町5-46-12</t>
  </si>
  <si>
    <t>542-506196</t>
  </si>
  <si>
    <t>戸田市笹目5-28-21</t>
  </si>
  <si>
    <t>422-506043</t>
  </si>
  <si>
    <t>杉並区和泉1-16</t>
  </si>
  <si>
    <t>板橋区赤塚5-24-27</t>
  </si>
  <si>
    <t>453-521100J</t>
  </si>
  <si>
    <t>戸田市中町2-11-12</t>
  </si>
  <si>
    <t>113-410004X</t>
  </si>
  <si>
    <t>大田区東矢口2-1-1</t>
  </si>
  <si>
    <t>422-505215</t>
  </si>
  <si>
    <t>杉並区永福3-29-14</t>
  </si>
  <si>
    <t>422-506573</t>
  </si>
  <si>
    <t>杉並区和田3-27-9</t>
  </si>
  <si>
    <t>422-501979</t>
  </si>
  <si>
    <t>杉並区上高井戸3-8-21</t>
  </si>
  <si>
    <t>422-511274</t>
  </si>
  <si>
    <t>西東京市住吉町3-8</t>
  </si>
  <si>
    <t>422-511914</t>
  </si>
  <si>
    <t>杉並区桃井1-1</t>
  </si>
  <si>
    <t>422-505183</t>
  </si>
  <si>
    <t>杉並区高円寺南4-37-8</t>
  </si>
  <si>
    <t>332-410410</t>
  </si>
  <si>
    <t>大田区中央3-9</t>
  </si>
  <si>
    <t>542-507464</t>
  </si>
  <si>
    <t>南区大谷口597-3</t>
  </si>
  <si>
    <t>422-400598</t>
  </si>
  <si>
    <t>三鷹市井の頭3-24-16</t>
  </si>
  <si>
    <t>422-505836</t>
  </si>
  <si>
    <t>東久留米市八幡町2-14-27</t>
  </si>
  <si>
    <t>512-509597</t>
  </si>
  <si>
    <t>板橋区仲宿26-7</t>
  </si>
  <si>
    <t>512-506606</t>
  </si>
  <si>
    <t>板橋区大山金井町48-11</t>
  </si>
  <si>
    <t>512-510699</t>
  </si>
  <si>
    <t>板橋区大谷口1-41-3</t>
  </si>
  <si>
    <t>422-511314</t>
  </si>
  <si>
    <t>杉並区上高井戸2-7-3</t>
  </si>
  <si>
    <t>422-420531</t>
  </si>
  <si>
    <t>杉並区阿佐谷北6-23-21</t>
  </si>
  <si>
    <t>422-502875</t>
  </si>
  <si>
    <t>杉並区上高井戸1-10-4</t>
  </si>
  <si>
    <t>422-418809</t>
  </si>
  <si>
    <t>杉並区荻窪1-15-30</t>
  </si>
  <si>
    <t>422-501120</t>
  </si>
  <si>
    <t>杉並区和田3-1</t>
  </si>
  <si>
    <t>422-511117</t>
  </si>
  <si>
    <t>杉並区高井戸西1-9-9</t>
  </si>
  <si>
    <t>422-506753</t>
  </si>
  <si>
    <t>杉並区浜田山1-35-14</t>
  </si>
  <si>
    <t>422-509443</t>
  </si>
  <si>
    <t>杉並区高井戸西1-14-12</t>
  </si>
  <si>
    <t>422-507484</t>
  </si>
  <si>
    <t>杉並区久我山3-4-10</t>
  </si>
  <si>
    <t>422-514985</t>
  </si>
  <si>
    <t>杉並区下高井戸5-9-7</t>
  </si>
  <si>
    <t>542-504195</t>
  </si>
  <si>
    <t>戸田市上戸田3-14-4</t>
  </si>
  <si>
    <t>411-412275A</t>
  </si>
  <si>
    <t>新座市野火止8-1-37</t>
  </si>
  <si>
    <t>411-416211A</t>
  </si>
  <si>
    <t>新座市西堀1-15</t>
  </si>
  <si>
    <t>411-416247A</t>
  </si>
  <si>
    <t>新座市石神5-7-7</t>
  </si>
  <si>
    <t>411-419109A</t>
  </si>
  <si>
    <t>新座市畑中2-5</t>
  </si>
  <si>
    <t>411-419112A</t>
  </si>
  <si>
    <t>新座市片山1-14</t>
  </si>
  <si>
    <t>411-519036A</t>
  </si>
  <si>
    <t>新座市野火止8-22</t>
  </si>
  <si>
    <t>411-419113A</t>
  </si>
  <si>
    <t>和光市下新倉4-20-25</t>
  </si>
  <si>
    <t>板橋区新河岸3-6</t>
  </si>
  <si>
    <t>332-408770</t>
  </si>
  <si>
    <t>422-509924</t>
  </si>
  <si>
    <t>杉並区成田東5-39-2</t>
  </si>
  <si>
    <t>422-323933</t>
  </si>
  <si>
    <t>杉並区成田東3-27</t>
  </si>
  <si>
    <t>422-508336</t>
  </si>
  <si>
    <t>杉並区和泉4-29-2</t>
  </si>
  <si>
    <t>422-506406</t>
  </si>
  <si>
    <t>杉並区和泉3-1-6</t>
  </si>
  <si>
    <t>422-508146</t>
  </si>
  <si>
    <t>杉並区高円寺南3-61-2</t>
  </si>
  <si>
    <t>422-505563</t>
  </si>
  <si>
    <t>杉並区今川2-11</t>
  </si>
  <si>
    <t>512-512093</t>
  </si>
  <si>
    <t>板橋区桜川3-10</t>
  </si>
  <si>
    <t>清瀬市中清戸3丁目地</t>
  </si>
  <si>
    <t>422-300434</t>
  </si>
  <si>
    <t>杉並区阿佐谷北4-28</t>
  </si>
  <si>
    <t>422-502194</t>
  </si>
  <si>
    <t>杉並区高円寺南3-61-13</t>
  </si>
  <si>
    <t>422-425388</t>
  </si>
  <si>
    <t>杉並区和泉1-52-13</t>
  </si>
  <si>
    <t>南区広ヶ谷戸238-16</t>
  </si>
  <si>
    <t>422-516268</t>
  </si>
  <si>
    <t>西東京市南町5-12-21</t>
  </si>
  <si>
    <t>戸田市笹目2-1-15（西側ルート）</t>
  </si>
  <si>
    <t>板橋区南常盤台1-1-1</t>
  </si>
  <si>
    <t>311-243052K</t>
  </si>
  <si>
    <t>武蔵野市桜堤2-10</t>
  </si>
  <si>
    <t>311-516054X</t>
  </si>
  <si>
    <t>東久留米市南沢4-8</t>
  </si>
  <si>
    <t>追加再測量</t>
  </si>
  <si>
    <t>422-511632</t>
  </si>
  <si>
    <t>杉並区成田東3-36-22</t>
  </si>
  <si>
    <t>26/1下旬</t>
  </si>
  <si>
    <t>422-406046</t>
  </si>
  <si>
    <t>杉並区方南1-46-7</t>
  </si>
  <si>
    <t>422-421636</t>
  </si>
  <si>
    <t>杉並区荻窪1-19-15</t>
  </si>
  <si>
    <t>512-501523</t>
  </si>
  <si>
    <t>板橋区赤塚新町3-9-10</t>
  </si>
  <si>
    <t>311-519026X</t>
  </si>
  <si>
    <t>板橋区板橋1-59-5</t>
  </si>
  <si>
    <t>113-442718X</t>
  </si>
  <si>
    <t>大田区北千束2-43-11</t>
  </si>
  <si>
    <t>512-510682</t>
  </si>
  <si>
    <t>板橋区徳丸8-13-8</t>
  </si>
  <si>
    <t>512-418814</t>
  </si>
  <si>
    <t>板橋区栄町23-4</t>
  </si>
  <si>
    <t>512-507544</t>
  </si>
  <si>
    <t>板橋区高島平7-30-14</t>
  </si>
  <si>
    <t>512-505011</t>
  </si>
  <si>
    <t>板橋区徳丸3-12-12</t>
  </si>
  <si>
    <t>422-515935</t>
  </si>
  <si>
    <t>三鷹市下連雀1-26-13</t>
  </si>
  <si>
    <t>422-517413</t>
  </si>
  <si>
    <t>杉並区堀ノ内3-23</t>
  </si>
  <si>
    <t>422-518163</t>
  </si>
  <si>
    <t>三鷹市牟礼6-6</t>
  </si>
  <si>
    <t>422-509148</t>
  </si>
  <si>
    <t>杉並区上井草4-11-16</t>
  </si>
  <si>
    <t>422-314388</t>
  </si>
  <si>
    <t>杉並区阿佐ヶ谷北4-12-23</t>
  </si>
  <si>
    <t>422-401244</t>
  </si>
  <si>
    <t>三鷹市中原3-9-29</t>
  </si>
  <si>
    <t>西東京市芝久保3-5</t>
  </si>
  <si>
    <t>311-243029E</t>
  </si>
  <si>
    <t>世田谷区奥沢4-29</t>
  </si>
  <si>
    <t>武蔵野市境南町1-28-9</t>
  </si>
  <si>
    <t>311-242021X</t>
  </si>
  <si>
    <t>西東京市芝久保町3-16</t>
  </si>
  <si>
    <t>311-442101M</t>
  </si>
  <si>
    <t>西東京市泉町2-10</t>
  </si>
  <si>
    <t>311-416404X</t>
  </si>
  <si>
    <t>西東京市北町5-4</t>
  </si>
  <si>
    <t>311-419118X</t>
  </si>
  <si>
    <t>西東京市栄町1-17</t>
  </si>
  <si>
    <t>311-016022X</t>
  </si>
  <si>
    <t>西東京市田無町7-16</t>
  </si>
  <si>
    <t>311-442442X</t>
  </si>
  <si>
    <t>西東京市富士町1-14</t>
  </si>
  <si>
    <t>422-511623</t>
  </si>
  <si>
    <t>杉並区梅里2-24-1</t>
  </si>
  <si>
    <t>411-519001A</t>
  </si>
  <si>
    <t>新座市新座1-13-2</t>
  </si>
  <si>
    <t>板橋区弥生町16-3</t>
  </si>
  <si>
    <t>512-509025</t>
  </si>
  <si>
    <t>板橋区若木1-19-3</t>
  </si>
  <si>
    <t>542-513603</t>
  </si>
  <si>
    <t>戸田市南町8-27</t>
  </si>
  <si>
    <t>422-511576</t>
  </si>
  <si>
    <t>杉並区下井草3-38-8</t>
  </si>
  <si>
    <t>422-210748</t>
  </si>
  <si>
    <t>杉並区和田1-18-7</t>
  </si>
  <si>
    <t>422-511344</t>
  </si>
  <si>
    <t>杉並区成田西2-10</t>
  </si>
  <si>
    <t>422-508653</t>
  </si>
  <si>
    <t>杉並区梅里2-19-9</t>
  </si>
  <si>
    <t>422-506008</t>
  </si>
  <si>
    <t>杉並区成田東4-9-14</t>
  </si>
  <si>
    <t>422-512694</t>
  </si>
  <si>
    <t>杉並区堀ノ内2-37-47</t>
  </si>
  <si>
    <t>422-516533</t>
  </si>
  <si>
    <t>杉並区松庵3-41</t>
  </si>
  <si>
    <t>422-524665</t>
  </si>
  <si>
    <t>武蔵野市関前2-30</t>
  </si>
  <si>
    <t>422-511244</t>
  </si>
  <si>
    <t>杉並区成田東3-25-10</t>
  </si>
  <si>
    <t>512-505238</t>
  </si>
  <si>
    <t>板橋区徳丸1-59-7</t>
  </si>
  <si>
    <t>512-512338</t>
  </si>
  <si>
    <t>板橋区幸町38-1</t>
  </si>
  <si>
    <t>512-506606（再事前）</t>
  </si>
  <si>
    <t>422-405581</t>
  </si>
  <si>
    <t>杉並区本天沼2-18-8</t>
  </si>
  <si>
    <t>422-404683</t>
  </si>
  <si>
    <t>杉並区本天沼3-20</t>
  </si>
  <si>
    <t>板橋区赤塚7-22-8</t>
  </si>
  <si>
    <t>再事前</t>
  </si>
  <si>
    <t>512-504096</t>
  </si>
  <si>
    <t>板橋区高島平2-7</t>
  </si>
  <si>
    <t>422-318161</t>
  </si>
  <si>
    <t>杉並区高円寺南5-17-4</t>
  </si>
  <si>
    <t>422-506015</t>
  </si>
  <si>
    <t>杉並区成田東5-4-15</t>
  </si>
  <si>
    <t>422-424491</t>
  </si>
  <si>
    <t>杉並区荻窪3-30-23</t>
  </si>
  <si>
    <t>422-514755</t>
  </si>
  <si>
    <t>杉並区下高井戸4-5</t>
  </si>
  <si>
    <t>422-518897</t>
  </si>
  <si>
    <t>武蔵野市境2-26-21</t>
  </si>
  <si>
    <t>542-416043</t>
  </si>
  <si>
    <t>蕨市北町1-7-20</t>
  </si>
  <si>
    <t>板橋区新河岸3-7-10</t>
  </si>
  <si>
    <t>542-508774</t>
  </si>
  <si>
    <t>蕨市錦町4-6-3</t>
  </si>
  <si>
    <t>422-407534</t>
  </si>
  <si>
    <t>杉並区下高井戸3-38-7</t>
  </si>
  <si>
    <t>未記入</t>
  </si>
  <si>
    <t>422-516031</t>
  </si>
  <si>
    <t>杉並区天沼2-43-25</t>
  </si>
  <si>
    <t>422-525167</t>
  </si>
  <si>
    <t>杉並区成田東5-4-16</t>
  </si>
  <si>
    <t>2/下旬</t>
  </si>
  <si>
    <t>422-518532</t>
  </si>
  <si>
    <t>西東京市芝久保2-21</t>
  </si>
  <si>
    <t>422-513377</t>
  </si>
  <si>
    <t>杉並区和泉4-33-9</t>
  </si>
  <si>
    <t>422-512175</t>
  </si>
  <si>
    <t>杉並区永福4-6</t>
  </si>
  <si>
    <t>422-420837</t>
  </si>
  <si>
    <t>杉並区高井戸西1-36-7</t>
  </si>
  <si>
    <t>422-501084</t>
  </si>
  <si>
    <t>杉並区永福3-53-21</t>
  </si>
  <si>
    <t>422-504988</t>
  </si>
  <si>
    <t>三鷹市牟礼4-18</t>
  </si>
  <si>
    <t>422-517304</t>
  </si>
  <si>
    <t>西東京市北原町1-28-4</t>
  </si>
  <si>
    <t>2/中旬</t>
  </si>
  <si>
    <t>422-518531</t>
  </si>
  <si>
    <t>西東京市向台町6-1</t>
  </si>
  <si>
    <t>512-514723</t>
  </si>
  <si>
    <t>板橋区大和町6</t>
  </si>
  <si>
    <t>451-523780H</t>
  </si>
  <si>
    <t>板橋区弥生町62-13</t>
  </si>
  <si>
    <t>板橋区双葉町28-5</t>
  </si>
  <si>
    <t>板橋区大谷口1-19ー7</t>
  </si>
  <si>
    <t>板橋区大谷口上町67-1</t>
  </si>
  <si>
    <t>512-517699</t>
  </si>
  <si>
    <t>板橋区赤塚3-13</t>
  </si>
  <si>
    <t>422-525695</t>
  </si>
  <si>
    <t>武蔵野市関前3-3-17</t>
  </si>
  <si>
    <t>422-516502</t>
  </si>
  <si>
    <t>杉並区宮前5-8-7</t>
  </si>
  <si>
    <t>422-513625</t>
  </si>
  <si>
    <t>杉並区堀之内2-32-26</t>
  </si>
  <si>
    <t>422-518814</t>
  </si>
  <si>
    <t>西東京市中町6-13</t>
  </si>
  <si>
    <t>113-419030X</t>
  </si>
  <si>
    <t>大田区南雪谷2-6-21</t>
  </si>
  <si>
    <t>113-419022X</t>
  </si>
  <si>
    <t>大田区北嶺町40-11</t>
  </si>
  <si>
    <t>512-514516</t>
  </si>
  <si>
    <t>板橋区新河岸2-24</t>
  </si>
  <si>
    <t>512-517565</t>
  </si>
  <si>
    <t>板橋区赤塚7-11</t>
  </si>
  <si>
    <t>512-515485</t>
  </si>
  <si>
    <t>板橋区東新町1-26-9</t>
  </si>
  <si>
    <t>512-515065</t>
  </si>
  <si>
    <t>板橋区高島平3-2-10</t>
  </si>
  <si>
    <t>板橋区富士見町1-8</t>
  </si>
  <si>
    <t>512-517484</t>
  </si>
  <si>
    <t>板橋区栄町26</t>
  </si>
  <si>
    <t>332-308866</t>
  </si>
  <si>
    <t>大田区中央7-1-17</t>
  </si>
  <si>
    <t>542-512757</t>
  </si>
  <si>
    <t>南区文蔵5-8-4</t>
  </si>
  <si>
    <t>411-216097A</t>
  </si>
  <si>
    <t>新座市新堀1-11-2</t>
  </si>
  <si>
    <t>422-413890</t>
  </si>
  <si>
    <t>杉並区下高井戸2-21-3</t>
  </si>
  <si>
    <t>422-508042</t>
  </si>
  <si>
    <t>三鷹市北野4-10-15</t>
  </si>
  <si>
    <t>422-311133</t>
  </si>
  <si>
    <t>杉並区久我山3-39-3</t>
  </si>
  <si>
    <t>512-320939</t>
  </si>
  <si>
    <t>和光市下新倉4-23-30</t>
  </si>
  <si>
    <t>422-514461</t>
  </si>
  <si>
    <t>武蔵野市関前5-11-19</t>
  </si>
  <si>
    <t>422-417289</t>
  </si>
  <si>
    <t>三鷹市下連雀2-5-32</t>
  </si>
  <si>
    <t>422-517350</t>
  </si>
  <si>
    <t>杉並区浜田山1-17-10</t>
  </si>
  <si>
    <t>422-503021</t>
  </si>
  <si>
    <t>杉並区高円寺南2-51-10</t>
  </si>
  <si>
    <t>422-219030</t>
  </si>
  <si>
    <t>杉並区宮前2-25-34</t>
  </si>
  <si>
    <t>422-526253</t>
  </si>
  <si>
    <t>武蔵野市御殿山1-14-5</t>
  </si>
  <si>
    <t>422-512715</t>
  </si>
  <si>
    <t>武蔵野市吉祥寺南町2-9-3</t>
  </si>
  <si>
    <t>3/上旬</t>
  </si>
  <si>
    <t>422-525151</t>
  </si>
  <si>
    <t>三鷹市牟礼6-4</t>
  </si>
  <si>
    <t>422-513906</t>
  </si>
  <si>
    <t>杉並区松ノ木2-19</t>
  </si>
  <si>
    <t>512-512166</t>
  </si>
  <si>
    <t>板橋区徳丸8-8-2</t>
  </si>
  <si>
    <t>512-513727</t>
  </si>
  <si>
    <t>板橋区栄町4-1</t>
  </si>
  <si>
    <t>542-512399</t>
  </si>
  <si>
    <t>南区鹿手袋1-9-19</t>
  </si>
  <si>
    <t>南区鹿</t>
  </si>
  <si>
    <t>清瀬市上清戸5-846-5</t>
  </si>
  <si>
    <t>西東京市下谷保5-10</t>
  </si>
  <si>
    <t>422-505849</t>
  </si>
  <si>
    <t>杉並区和泉1-35</t>
  </si>
  <si>
    <t>422-514743</t>
  </si>
  <si>
    <t>杉並区高井戸東1-3</t>
  </si>
  <si>
    <t>422-523040</t>
  </si>
  <si>
    <t>杉並区和田3-56</t>
  </si>
  <si>
    <t>422-516168</t>
  </si>
  <si>
    <t>杉並区高井戸東1-32-21</t>
  </si>
  <si>
    <t>422-508921</t>
  </si>
  <si>
    <t>杉並区高井戸東4-11-2</t>
  </si>
  <si>
    <t>422-525153</t>
  </si>
  <si>
    <t>422-526585</t>
  </si>
  <si>
    <t>武蔵野市吉祥寺南町3-27-16</t>
  </si>
  <si>
    <t>512-511091</t>
  </si>
  <si>
    <t>板橋区上板橋2-37-10</t>
  </si>
  <si>
    <t>512-503422</t>
  </si>
  <si>
    <t>板橋区成増5-9-3</t>
  </si>
  <si>
    <t>422-526889</t>
  </si>
  <si>
    <t>武蔵野市吉祥寺東町3-3-17</t>
  </si>
  <si>
    <t>422-520407</t>
  </si>
  <si>
    <t>杉並区宮前3-24-17</t>
  </si>
  <si>
    <t>422-512168</t>
  </si>
  <si>
    <t>杉並区下高井戸5-24</t>
  </si>
  <si>
    <t>422-526894</t>
  </si>
  <si>
    <t>清瀬市竹丘1-16-28</t>
  </si>
  <si>
    <t>422-516641</t>
  </si>
  <si>
    <t>杉並区宮前2-4</t>
  </si>
  <si>
    <t>422-525505</t>
  </si>
  <si>
    <t>武蔵野市吉祥寺本町4-27-12</t>
  </si>
  <si>
    <t>512-509323</t>
  </si>
  <si>
    <t>板橋区赤塚2-10</t>
  </si>
  <si>
    <t>512-515652</t>
  </si>
  <si>
    <t>板橋区清水町10-5</t>
  </si>
  <si>
    <t>422-504667</t>
  </si>
  <si>
    <t>武蔵野市関前5-4-2</t>
  </si>
  <si>
    <t>512-514158</t>
  </si>
  <si>
    <t>板橋区大谷口上町48-4</t>
  </si>
  <si>
    <t>清瀬市中里3-882</t>
  </si>
  <si>
    <t>清瀬市中里3-889-9</t>
  </si>
  <si>
    <t>422-320225</t>
  </si>
  <si>
    <t>杉並区西荻南1-21-24</t>
  </si>
  <si>
    <t>622-108485</t>
  </si>
  <si>
    <t>幸区中幸町4-29-3</t>
  </si>
  <si>
    <t>512-042227X</t>
  </si>
  <si>
    <t>港北区篠原町81</t>
  </si>
  <si>
    <t>512-312060X</t>
  </si>
  <si>
    <t>港北区富士塚1-9-3</t>
  </si>
  <si>
    <t>512-311041X</t>
  </si>
  <si>
    <t>鶴見区矢向4-7-4</t>
  </si>
  <si>
    <t>511-219156X</t>
  </si>
  <si>
    <t>横須賀市長沢3-7</t>
  </si>
  <si>
    <t>513-214018X</t>
  </si>
  <si>
    <t>宮前区平5-8-35</t>
  </si>
  <si>
    <t>622-301632</t>
  </si>
  <si>
    <t>麻生区王禅寺西3-27</t>
  </si>
  <si>
    <t>512-443101T</t>
  </si>
  <si>
    <t>神奈川区白幡向町17-15</t>
  </si>
  <si>
    <t>513-214006X</t>
  </si>
  <si>
    <t>中原区今井仲町8-30</t>
  </si>
  <si>
    <t>512-843145X</t>
  </si>
  <si>
    <t>港北区篠原東3-17-4</t>
  </si>
  <si>
    <t>513-314146X</t>
  </si>
  <si>
    <t>宮前区西野川1-38</t>
  </si>
  <si>
    <t>513-214132X</t>
  </si>
  <si>
    <t>宮前区有馬8-7</t>
  </si>
  <si>
    <t>513-219176X</t>
  </si>
  <si>
    <t>宮前区潮見台9-2</t>
  </si>
  <si>
    <t>513-311010X</t>
  </si>
  <si>
    <t>高津区下野毛3-14-5</t>
  </si>
  <si>
    <t>513-314005X</t>
  </si>
  <si>
    <t>多摩区宿河原7-8-1</t>
  </si>
  <si>
    <t>513-219155X</t>
  </si>
  <si>
    <t>宮前区菅生6-2-4</t>
  </si>
  <si>
    <t>513-212007X</t>
  </si>
  <si>
    <t>宮前区馬絹4-11-37</t>
  </si>
  <si>
    <t>513-412016X</t>
  </si>
  <si>
    <t>宮前区鷺沼1-18-10</t>
  </si>
  <si>
    <t>622-400802</t>
  </si>
  <si>
    <t>高津区溝口5-7-10</t>
  </si>
  <si>
    <t>512-411028X</t>
  </si>
  <si>
    <t>神奈川区入江1-11-3</t>
  </si>
  <si>
    <t>622-400946</t>
  </si>
  <si>
    <t>高津区下野毛3-5-10</t>
  </si>
  <si>
    <t>513-214194X</t>
  </si>
  <si>
    <t>宮前区西野川1-18</t>
  </si>
  <si>
    <t>512-403008M</t>
  </si>
  <si>
    <t>港北区蓑輪町1-25-25</t>
  </si>
  <si>
    <t>513-211063X</t>
  </si>
  <si>
    <t>多摩区宿河原1-23-5</t>
  </si>
  <si>
    <t>622-211100</t>
  </si>
  <si>
    <t>中原区上平間594</t>
  </si>
  <si>
    <t>622-210020</t>
  </si>
  <si>
    <t>中原区新城1-9</t>
  </si>
  <si>
    <t>513-142161X</t>
  </si>
  <si>
    <t>川崎区大島1-26-7</t>
  </si>
  <si>
    <t>512-319282A</t>
  </si>
  <si>
    <t>513-403014M</t>
  </si>
  <si>
    <t>多摩区登戸918-6</t>
  </si>
  <si>
    <t>513-314111X</t>
  </si>
  <si>
    <t>宮前区馬絹4-13-13</t>
  </si>
  <si>
    <t>513-319044X</t>
  </si>
  <si>
    <t>宮前区梶ヶ谷1385</t>
  </si>
  <si>
    <t>513-142286X</t>
  </si>
  <si>
    <t>高津区溝口5-10-9</t>
  </si>
  <si>
    <t>513-142122X</t>
  </si>
  <si>
    <t>幸区鹿島田1-5-16</t>
  </si>
  <si>
    <t>511-243139S</t>
  </si>
  <si>
    <t>横須賀市西逸見町2-79～2-75</t>
  </si>
  <si>
    <t>512-219229X</t>
  </si>
  <si>
    <t>都筑区牛久保町1893-7</t>
  </si>
  <si>
    <t>513-014094A</t>
  </si>
  <si>
    <t>多摩区菅北浦1-11</t>
  </si>
  <si>
    <t>511-342110J</t>
  </si>
  <si>
    <t>横須賀市小川町3-4</t>
  </si>
  <si>
    <t>513-342108P</t>
  </si>
  <si>
    <t>麻生区百合丘1-24-38</t>
  </si>
  <si>
    <t>513-214129A</t>
  </si>
  <si>
    <t>宮前区西野川1-12</t>
  </si>
  <si>
    <t>513-111032X</t>
  </si>
  <si>
    <t>多摩区堰2-1-9</t>
  </si>
  <si>
    <t>512-400962N</t>
  </si>
  <si>
    <t>港北区箕輪町1-12-3</t>
  </si>
  <si>
    <t>513-419071X</t>
  </si>
  <si>
    <t>多摩区菅5-12-23</t>
  </si>
  <si>
    <t>511-242179X</t>
  </si>
  <si>
    <t>戸塚区上倉田町350-1</t>
  </si>
  <si>
    <t>513-342141F</t>
  </si>
  <si>
    <t>中原区中丸子258-13</t>
  </si>
  <si>
    <t>513-242210W</t>
  </si>
  <si>
    <t>麻生区王禅寺西2-1-3</t>
  </si>
  <si>
    <t>513-114136X</t>
  </si>
  <si>
    <t>多摩区生田1-1-1</t>
  </si>
  <si>
    <t>513-319038X</t>
  </si>
  <si>
    <t>宮前区平3-17</t>
  </si>
  <si>
    <t>512-342200T</t>
  </si>
  <si>
    <t>神奈川区三ツ沢南町1</t>
  </si>
  <si>
    <t>513-119095X</t>
  </si>
  <si>
    <t>川崎区浜町4-15-5</t>
  </si>
  <si>
    <t>513-342153P</t>
  </si>
  <si>
    <t>川崎区大島5-21-10</t>
  </si>
  <si>
    <t>512-414357X</t>
  </si>
  <si>
    <t>神奈川区入江1-11-31</t>
  </si>
  <si>
    <t>513-014072X</t>
  </si>
  <si>
    <t>多摩区登戸2851-15</t>
  </si>
  <si>
    <t>513-411005X</t>
  </si>
  <si>
    <t>川崎区殿町3-18-5</t>
  </si>
  <si>
    <t>513-414029X</t>
  </si>
  <si>
    <t>多摩区中野島4-8</t>
  </si>
  <si>
    <t>513-414007X</t>
  </si>
  <si>
    <t>麻生区百合丘2-12</t>
  </si>
  <si>
    <t>512-314349X</t>
  </si>
  <si>
    <t>鶴見区獅子ヶ谷3-19</t>
  </si>
  <si>
    <t>513-214105X</t>
  </si>
  <si>
    <t>宮前区野川本町1-34</t>
  </si>
  <si>
    <t>513-312220X</t>
  </si>
  <si>
    <t>川崎区浅田2-12-22</t>
  </si>
  <si>
    <t>513-319096X</t>
  </si>
  <si>
    <t>宮前区神木本町4-20</t>
  </si>
  <si>
    <t>513-219128X</t>
  </si>
  <si>
    <t>多摩区宿河原2-48</t>
  </si>
  <si>
    <t>512-043220S</t>
  </si>
  <si>
    <t>鶴見区寺谷1-17-25</t>
  </si>
  <si>
    <t>622-110731</t>
  </si>
  <si>
    <t>宮前区犬蔵3-14</t>
  </si>
  <si>
    <t>512-314328X</t>
  </si>
  <si>
    <t>神奈川区片倉5-36-6</t>
  </si>
  <si>
    <t>512-311021X</t>
  </si>
  <si>
    <t>神奈川区松本町2-13-8</t>
  </si>
  <si>
    <t>512-342170F</t>
  </si>
  <si>
    <t>神奈川区青葉町6-26</t>
  </si>
  <si>
    <t>513-342155P</t>
  </si>
  <si>
    <t>川崎区南町18-18</t>
  </si>
  <si>
    <t>512-342236J</t>
  </si>
  <si>
    <t>青葉区荏田町448-26</t>
  </si>
  <si>
    <t>512-442208T</t>
  </si>
  <si>
    <t>青葉区桜台1-123</t>
  </si>
  <si>
    <t>512-342172P</t>
  </si>
  <si>
    <t>鶴見区岸谷2-14-4</t>
  </si>
  <si>
    <t>512-342136J</t>
  </si>
  <si>
    <t>鶴見区鶴見1-1-2</t>
  </si>
  <si>
    <t>512-342110T</t>
  </si>
  <si>
    <t>神奈川区神奈川2-12-3</t>
  </si>
  <si>
    <t>513-242108J</t>
  </si>
  <si>
    <t>川崎区藤崎1-11-9</t>
  </si>
  <si>
    <t>511-132401X</t>
  </si>
  <si>
    <t>戸塚区秋葉町353-4</t>
  </si>
  <si>
    <t>513-342117W</t>
  </si>
  <si>
    <t>川崎区観音2-20-16</t>
  </si>
  <si>
    <t>512-342223W</t>
  </si>
  <si>
    <t>神奈川区六角橋4-14-6</t>
  </si>
  <si>
    <t>512-411012X</t>
  </si>
  <si>
    <t>港北区小机町1538</t>
  </si>
  <si>
    <t>513-219039X</t>
  </si>
  <si>
    <t>高津区末長1-38-35</t>
  </si>
  <si>
    <t>511-219079X</t>
  </si>
  <si>
    <t>戸塚区舞岡町274</t>
  </si>
  <si>
    <t>513-442202F</t>
  </si>
  <si>
    <t>中原区今井上町9-1</t>
  </si>
  <si>
    <t>512-414344X</t>
  </si>
  <si>
    <t>鶴見区上の宮2-10</t>
  </si>
  <si>
    <t>513-514106X</t>
  </si>
  <si>
    <t>512-419087X</t>
  </si>
  <si>
    <t>鶴見区東寺尾1-29-27</t>
  </si>
  <si>
    <t>513-410001X</t>
  </si>
  <si>
    <t>幸区新小倉545-50</t>
  </si>
  <si>
    <t>幸区新</t>
  </si>
  <si>
    <t>512-419118X</t>
  </si>
  <si>
    <t>港北区新吉田東1-60-7</t>
  </si>
  <si>
    <t>513-414221X</t>
  </si>
  <si>
    <t>高津区明津102</t>
  </si>
  <si>
    <t>513-419074X</t>
  </si>
  <si>
    <t>高津区下野毛3-15</t>
  </si>
  <si>
    <t>512-403012X</t>
  </si>
  <si>
    <t>神奈川区菅田町467-6</t>
  </si>
  <si>
    <t>512-414288X</t>
  </si>
  <si>
    <t>都筑区牛久保町1918</t>
  </si>
  <si>
    <t>513-314140X</t>
  </si>
  <si>
    <t>高津区明津106</t>
  </si>
  <si>
    <t>513-212059X</t>
  </si>
  <si>
    <t>高津区下作延7-7-34</t>
  </si>
  <si>
    <t>512-312026X</t>
  </si>
  <si>
    <t>港北区日吉3-11-13</t>
  </si>
  <si>
    <t>512-919091X</t>
  </si>
  <si>
    <t>鶴見区下末吉6-6-33</t>
  </si>
  <si>
    <t>512-042140X</t>
  </si>
  <si>
    <t>神奈川区鶴屋町2-25-1</t>
  </si>
  <si>
    <t>512-312292X</t>
  </si>
  <si>
    <t>青葉区美しが丘2-21-2</t>
  </si>
  <si>
    <t>512-314172X</t>
  </si>
  <si>
    <t>鶴見区東寺尾3-18-22</t>
  </si>
  <si>
    <t>513-242236J</t>
  </si>
  <si>
    <t>川崎区渡田東町9-12</t>
  </si>
  <si>
    <t>512-319076X</t>
  </si>
  <si>
    <t>神奈川区羽沢町1202-5</t>
  </si>
  <si>
    <t>513-314180X</t>
  </si>
  <si>
    <t>高津区子母口761-11</t>
  </si>
  <si>
    <t>512-412013X</t>
  </si>
  <si>
    <t>都筑区池辺町4633-1</t>
  </si>
  <si>
    <t>512-414002X</t>
  </si>
  <si>
    <t>鶴見区馬場1-12</t>
  </si>
  <si>
    <t>513-312211X</t>
  </si>
  <si>
    <t>宮前区潮見台3-6</t>
  </si>
  <si>
    <t>513-319154X</t>
  </si>
  <si>
    <t>麻生区細山7-2-2</t>
  </si>
  <si>
    <t>513-319143X</t>
  </si>
  <si>
    <t>高津区子母口751</t>
  </si>
  <si>
    <t>513-511012X</t>
  </si>
  <si>
    <t>幸区下平間115-19</t>
  </si>
  <si>
    <t>513-511003X</t>
  </si>
  <si>
    <t>高津区久末1861</t>
  </si>
  <si>
    <t>512-514232X</t>
  </si>
  <si>
    <t>神奈川区神大寺2-11</t>
  </si>
  <si>
    <t>513-511015X</t>
  </si>
  <si>
    <t>多摩区東三田1-2-4</t>
  </si>
  <si>
    <t>512-519049X</t>
  </si>
  <si>
    <t>青葉区すみよし台19-22</t>
  </si>
  <si>
    <t>青葉区市ヶ尾町1178-12</t>
  </si>
  <si>
    <t>513-553135F</t>
  </si>
  <si>
    <t>宮前区宮崎6-9-1</t>
  </si>
  <si>
    <t>513-553136F</t>
  </si>
  <si>
    <t>宮前区土橋7-1-5</t>
  </si>
  <si>
    <t>512-553174F</t>
  </si>
  <si>
    <t>青葉区美しが丘1-18-1</t>
  </si>
  <si>
    <t>512-553168F</t>
  </si>
  <si>
    <t>神奈川区六角橋1-6-15</t>
  </si>
  <si>
    <t>513-553130F</t>
  </si>
  <si>
    <t>川崎区川中島2-6-10</t>
  </si>
  <si>
    <t>512-512029X</t>
  </si>
  <si>
    <t>港北区篠原町1220-3</t>
  </si>
  <si>
    <t>513-511010X</t>
  </si>
  <si>
    <t>宮前区小台1-19</t>
  </si>
  <si>
    <t>512-519053X</t>
  </si>
  <si>
    <t>都筑区川和町2288-25</t>
  </si>
  <si>
    <t>512-519018X</t>
  </si>
  <si>
    <t>都筑区川和町1716-8</t>
  </si>
  <si>
    <t>513-514119X</t>
  </si>
  <si>
    <t>多摩区生田8-5-25</t>
  </si>
  <si>
    <t>513-512010X</t>
  </si>
  <si>
    <t>川崎区藤崎3-12-8</t>
  </si>
  <si>
    <t>513-519030X</t>
  </si>
  <si>
    <t>多摩区生田1-28-22</t>
  </si>
  <si>
    <t>513-519035X</t>
  </si>
  <si>
    <t>多摩区枡形1-8</t>
  </si>
  <si>
    <t>513-514159X</t>
  </si>
  <si>
    <t>多摩区登戸171</t>
  </si>
  <si>
    <t>512-519061X</t>
  </si>
  <si>
    <t>神奈川区白幡向町28-9</t>
  </si>
  <si>
    <t>512-519059X</t>
  </si>
  <si>
    <t>港北区小机町846-15</t>
  </si>
  <si>
    <t>513-519038X</t>
  </si>
  <si>
    <t>513-519036X</t>
  </si>
  <si>
    <t>多摩区宿河原6-8-23</t>
  </si>
  <si>
    <t>麻生区上麻生6-11-22</t>
  </si>
  <si>
    <t>512-419120X</t>
  </si>
  <si>
    <t>綱島台27-17</t>
  </si>
  <si>
    <t>綱島台</t>
  </si>
  <si>
    <t>513-512016X</t>
  </si>
  <si>
    <t>幸区南加瀬5-4-12</t>
  </si>
  <si>
    <t>513-503001M</t>
  </si>
  <si>
    <t>中原区丸子通2-705</t>
  </si>
  <si>
    <t>512-514245X</t>
  </si>
  <si>
    <t>神奈川区三ツ沢上町8</t>
  </si>
  <si>
    <t>513-514158X</t>
  </si>
  <si>
    <t>宮前区南野川1-13</t>
  </si>
  <si>
    <t>512-512031X</t>
  </si>
  <si>
    <t>神奈川区菅田町1546-1</t>
  </si>
  <si>
    <t>513-553124F</t>
  </si>
  <si>
    <t>幸区塚越2-251-4</t>
  </si>
  <si>
    <t>川崎区富士見2-5-2</t>
  </si>
  <si>
    <t>神奈川区片倉5-17-48</t>
  </si>
  <si>
    <t>多摩区長尾7-6-11</t>
  </si>
  <si>
    <t>513-512018X</t>
  </si>
  <si>
    <t>川崎区大師駅前2-12-8</t>
  </si>
  <si>
    <t>512-514246X</t>
  </si>
  <si>
    <t>都筑区勝田町369-2</t>
  </si>
  <si>
    <t>513-519040X</t>
  </si>
  <si>
    <t>高津区北見方1-15-12</t>
  </si>
  <si>
    <t>幸区小倉2-26-34</t>
  </si>
  <si>
    <t>512-511030X</t>
  </si>
  <si>
    <t>都筑区池辺町4361</t>
  </si>
  <si>
    <t>513-519039X</t>
  </si>
  <si>
    <t>麻生区五力田3-6-2</t>
  </si>
  <si>
    <t>512-912336X</t>
  </si>
  <si>
    <t>鶴見区寺谷2-17-10</t>
  </si>
  <si>
    <t>515-012325X</t>
  </si>
  <si>
    <t>綾瀬市深谷南3-23</t>
  </si>
  <si>
    <t>515-514187X</t>
  </si>
  <si>
    <t>河原口3-24</t>
  </si>
  <si>
    <t>河原口</t>
  </si>
  <si>
    <t>大谷北3-4</t>
  </si>
  <si>
    <t>大谷北</t>
  </si>
  <si>
    <t>513-510001X</t>
  </si>
  <si>
    <t>中原区下小田中1-4</t>
  </si>
  <si>
    <t>513-514164X</t>
  </si>
  <si>
    <t>川崎区小田4-22-9</t>
  </si>
  <si>
    <t>513-514165X</t>
  </si>
  <si>
    <t>中原区小杉御殿町2-169</t>
  </si>
  <si>
    <t>513-519041X</t>
  </si>
  <si>
    <t>幸区南加瀬5-26</t>
  </si>
  <si>
    <t>513-519045X</t>
  </si>
  <si>
    <t>宮前区東有馬1-18-5</t>
  </si>
  <si>
    <t>513-519043X</t>
  </si>
  <si>
    <t>多摩区長沢2-16</t>
  </si>
  <si>
    <t>513-514125X</t>
  </si>
  <si>
    <t>宮前区西野川3-38</t>
  </si>
  <si>
    <t>青葉区柿の木台18-2</t>
  </si>
  <si>
    <t>青葉区柿の木台17-19</t>
  </si>
  <si>
    <t>神奈川区入江1-19-12</t>
  </si>
  <si>
    <t>512-511034X</t>
  </si>
  <si>
    <t>港北区新吉田東1-75-1</t>
  </si>
  <si>
    <t>622-308898</t>
  </si>
  <si>
    <t>高津区二子1-24-11</t>
  </si>
  <si>
    <t>622-300029</t>
  </si>
  <si>
    <t>中原区西加瀬1-6</t>
  </si>
  <si>
    <t>513-511006X</t>
  </si>
  <si>
    <t>高津区久地1-6-1</t>
  </si>
  <si>
    <t>513-414251X</t>
  </si>
  <si>
    <t>高津区溝口6-8-13</t>
  </si>
  <si>
    <t>512-519075X</t>
  </si>
  <si>
    <t>港北区大豆戸町1022-9</t>
  </si>
  <si>
    <t>513-519042X</t>
  </si>
  <si>
    <t>中原区中丸子231-2</t>
  </si>
  <si>
    <t>512-514255X</t>
  </si>
  <si>
    <t>鶴見区上末吉2-4-21</t>
  </si>
  <si>
    <t>宮前区野川台1-18-8</t>
  </si>
  <si>
    <t>港北区菊名1-17-5</t>
  </si>
  <si>
    <t>港北区新羽町1871-9</t>
  </si>
  <si>
    <t>622-207649</t>
  </si>
  <si>
    <t>中原区刈宿17-23</t>
  </si>
  <si>
    <t>513-514169X</t>
  </si>
  <si>
    <t>宮前区馬絹4-44-17</t>
  </si>
  <si>
    <t>幸区柳町39-10</t>
  </si>
  <si>
    <t>512-519085X</t>
  </si>
  <si>
    <t>都筑区池辺町4090</t>
  </si>
  <si>
    <t>512-511035X</t>
  </si>
  <si>
    <t>港北区新横浜1-11-3</t>
  </si>
  <si>
    <t>512-503001M</t>
  </si>
  <si>
    <t>港北区綱島西1-24-11</t>
  </si>
  <si>
    <t>港北区菊名7-15-21</t>
  </si>
  <si>
    <t>513-514166X</t>
  </si>
  <si>
    <t>中原区上平間1700-17</t>
  </si>
  <si>
    <t>宮前区平5-6-3</t>
  </si>
  <si>
    <t>宮前区平1-7-13</t>
  </si>
  <si>
    <t>宮前区西野川2-17-41</t>
  </si>
  <si>
    <t>宮前区平1-4-27</t>
  </si>
  <si>
    <t>513-511024X</t>
  </si>
  <si>
    <t>川崎区川中島1-22-2</t>
  </si>
  <si>
    <t>鶴見区下末吉2-25-34</t>
  </si>
  <si>
    <t>512-410001X</t>
  </si>
  <si>
    <t>港北区高田町1774</t>
  </si>
  <si>
    <t>512-319265X</t>
  </si>
  <si>
    <t>都筑区川和町2205</t>
  </si>
  <si>
    <t>513-511018X</t>
  </si>
  <si>
    <t>幸区南加瀬4-32</t>
  </si>
  <si>
    <t>513-512020X</t>
  </si>
  <si>
    <t>多摩区東生田2-4</t>
  </si>
  <si>
    <t>513-519050X</t>
  </si>
  <si>
    <t>多摩区宿河原6-2-11</t>
  </si>
  <si>
    <t>宮前区南野川3-17-26</t>
  </si>
  <si>
    <t>513-553108J</t>
  </si>
  <si>
    <t>多摩区生田6-19</t>
  </si>
  <si>
    <t>港北区高田西1-16-3</t>
  </si>
  <si>
    <t>宮前区犬蔵2-2-26</t>
  </si>
  <si>
    <t>512-542116P</t>
  </si>
  <si>
    <t>神奈川区六角橋4-23-17</t>
  </si>
  <si>
    <t>家屋調査（事中）</t>
  </si>
  <si>
    <t>512-419074X</t>
  </si>
  <si>
    <t>神奈川区神大寺4-19-27</t>
  </si>
  <si>
    <t>512-412032X</t>
  </si>
  <si>
    <t>神奈川区栗田谷22-17</t>
  </si>
  <si>
    <t>宮前区平6-8-17</t>
  </si>
  <si>
    <t>港北区日吉本町3-23-5</t>
  </si>
  <si>
    <t>宮前区東有馬3-20-35</t>
  </si>
  <si>
    <t>港北区下田町6-26-17</t>
  </si>
  <si>
    <t>513-553109J</t>
  </si>
  <si>
    <t>多摩区三田2-3-1</t>
  </si>
  <si>
    <t>宮前区西野川3-37-41</t>
  </si>
  <si>
    <t>宮前区平2-19-57</t>
  </si>
  <si>
    <t>宮前区神木本町1-4-7</t>
  </si>
  <si>
    <t>622-410122</t>
  </si>
  <si>
    <t>高津区二子4-19</t>
  </si>
  <si>
    <t>多摩区南生田7-2-5</t>
  </si>
  <si>
    <t>553-500100F</t>
  </si>
  <si>
    <t>川崎区浜町1-19-1</t>
  </si>
  <si>
    <t>622-406344</t>
  </si>
  <si>
    <t>幸区小向西町4-32-1</t>
  </si>
  <si>
    <t>海老名市国分北4-13-13</t>
  </si>
  <si>
    <t>512-442121J</t>
  </si>
  <si>
    <t>神奈川区白幡東町16-11</t>
  </si>
  <si>
    <t>512-553110J</t>
  </si>
  <si>
    <t>港北区綱島西5-14-18</t>
  </si>
  <si>
    <t>513-553111J</t>
  </si>
  <si>
    <t>宮前区土橋3-10-14</t>
  </si>
  <si>
    <t>宮前区宮前平2-1-4</t>
  </si>
  <si>
    <t>青葉区新石川3-35-24</t>
  </si>
  <si>
    <t>宮前区東有馬5-32-4</t>
  </si>
  <si>
    <t>港北区新吉田東8-9-30</t>
  </si>
  <si>
    <t>鶴見区東寺尾5-3-12</t>
  </si>
  <si>
    <t>鶴見区潮田町3-139-5</t>
  </si>
  <si>
    <t>青葉区藤が丘2-38-49</t>
  </si>
  <si>
    <t>多摩区登戸1076-3</t>
  </si>
  <si>
    <t>512-442155P</t>
  </si>
  <si>
    <t>青葉区青葉台2-28-4</t>
  </si>
  <si>
    <t>都筑区池辺町2488-9</t>
  </si>
  <si>
    <t>中原区西加瀬11-9</t>
  </si>
  <si>
    <t>神奈川区西寺尾4-6-15</t>
  </si>
  <si>
    <t>宮前区有馬4-17-30</t>
  </si>
  <si>
    <t>宮前区馬絹2-3-47</t>
  </si>
  <si>
    <t>港北区仲手原1-7-28</t>
  </si>
  <si>
    <t>宮前区平6-2-6</t>
  </si>
  <si>
    <t>512-314033X</t>
  </si>
  <si>
    <t>鶴見区馬場4-20</t>
  </si>
  <si>
    <t>512-912357X</t>
  </si>
  <si>
    <t>鶴見区馬場1-10-10</t>
  </si>
  <si>
    <t>512-011184X</t>
  </si>
  <si>
    <t>港北区綱島西5-18-4</t>
  </si>
  <si>
    <t>512-419130X</t>
  </si>
  <si>
    <t>鶴見区駒岡4-37-5</t>
  </si>
  <si>
    <t>513-414242X</t>
  </si>
  <si>
    <t>川崎区観音1-16-2</t>
  </si>
  <si>
    <t>513-414124X</t>
  </si>
  <si>
    <t>川崎区小田3-18</t>
  </si>
  <si>
    <t>513-442178P</t>
  </si>
  <si>
    <t>川崎区日進町34-27</t>
  </si>
  <si>
    <t>513-119117X</t>
  </si>
  <si>
    <t>多摩区南生田7-3-3</t>
  </si>
  <si>
    <t>512-042210X</t>
  </si>
  <si>
    <t>都筑区勝田町266-1</t>
  </si>
  <si>
    <t>513-412216X</t>
  </si>
  <si>
    <t>麻生区下麻生1-21-8</t>
  </si>
  <si>
    <t>513-411170X</t>
  </si>
  <si>
    <t>川崎区大島5-27</t>
  </si>
  <si>
    <t>513-314251X</t>
  </si>
  <si>
    <t>幸区下平間130</t>
  </si>
  <si>
    <t>512-943107X</t>
  </si>
  <si>
    <t>鶴見区佃野町30-20</t>
  </si>
  <si>
    <t>512-942114X</t>
  </si>
  <si>
    <t>鶴見区元宮1-10-28</t>
  </si>
  <si>
    <t>512-811126X</t>
  </si>
  <si>
    <t>鶴見区鶴見中央2-17-26</t>
  </si>
  <si>
    <t>511-019249X</t>
  </si>
  <si>
    <t>戸塚区品濃町527-17</t>
  </si>
  <si>
    <t>511-219165X</t>
  </si>
  <si>
    <t>戸塚区舞岡町115-27</t>
  </si>
  <si>
    <t>511-214067X</t>
  </si>
  <si>
    <t>戸塚区吉田町996</t>
  </si>
  <si>
    <t>511-211007X</t>
  </si>
  <si>
    <t>横須賀市三春町3-2</t>
  </si>
  <si>
    <t>511-114084X</t>
  </si>
  <si>
    <t>港南区大久保1-3-23</t>
  </si>
  <si>
    <t>512-442207T</t>
  </si>
  <si>
    <t>港北区日吉1-18-21</t>
  </si>
  <si>
    <t>512-419099X</t>
  </si>
  <si>
    <t>港北区新吉田東5-78-3</t>
  </si>
  <si>
    <t>512-419030X</t>
  </si>
  <si>
    <t>鶴見区駒岡3-6-15</t>
  </si>
  <si>
    <t>512-419001X</t>
  </si>
  <si>
    <t>鶴見区矢向5-4-11</t>
  </si>
  <si>
    <t>512-412207X</t>
  </si>
  <si>
    <t>都筑区南山田町4820</t>
  </si>
  <si>
    <t>512-211067X</t>
  </si>
  <si>
    <t>512-197001X</t>
  </si>
  <si>
    <t>鶴見区下末吉6-24-8</t>
  </si>
  <si>
    <t>513-442192P</t>
  </si>
  <si>
    <t>中原区苅宿24-2</t>
  </si>
  <si>
    <t>513-419049X</t>
  </si>
  <si>
    <t>多摩区東三田2-12-14</t>
  </si>
  <si>
    <t>513-414255X</t>
  </si>
  <si>
    <t>麻生区万福寺2-5</t>
  </si>
  <si>
    <t>513-419057X</t>
  </si>
  <si>
    <t>多摩区枡形5-4-2</t>
  </si>
  <si>
    <t>513-442109J</t>
  </si>
  <si>
    <t>川崎区富士見1-6-10</t>
  </si>
  <si>
    <t>513-414115X</t>
  </si>
  <si>
    <t>多摩区三田1-6-7</t>
  </si>
  <si>
    <t>513-412237X</t>
  </si>
  <si>
    <t>幸区南加瀬4-26-5</t>
  </si>
  <si>
    <t>511-219090X</t>
  </si>
  <si>
    <t>戸塚区小雀町1965</t>
  </si>
  <si>
    <t>512-011190X</t>
  </si>
  <si>
    <t>緑区東本郷6-23-14</t>
  </si>
  <si>
    <t>緑区東</t>
  </si>
  <si>
    <t>512-042163X</t>
  </si>
  <si>
    <t>港北区日吉本町4-10-33</t>
  </si>
  <si>
    <t>513-411028X</t>
  </si>
  <si>
    <t>麻生区黒川570</t>
  </si>
  <si>
    <t>513-342125J</t>
  </si>
  <si>
    <t>幸区鹿島田1-17-5</t>
  </si>
  <si>
    <t>513-419113X</t>
  </si>
  <si>
    <t>川崎区浜町4-11</t>
  </si>
  <si>
    <t>宮前区有馬3-2-1</t>
  </si>
  <si>
    <t>港北区新吉田東3-7-34</t>
  </si>
  <si>
    <t>515-319506X</t>
  </si>
  <si>
    <t>海老名市国分南1-16</t>
  </si>
  <si>
    <t>青葉区藤が丘2-5-4</t>
  </si>
  <si>
    <t>川崎区昭和2-14-14</t>
  </si>
  <si>
    <t>海老名市東柏ヶ谷4-9-31</t>
  </si>
  <si>
    <t>高津区溝口2-28-12</t>
  </si>
  <si>
    <t>都筑区川和町651-4</t>
  </si>
  <si>
    <t>512-442138P</t>
  </si>
  <si>
    <t>鶴見区豊岡町40-18</t>
  </si>
  <si>
    <t>港北区樽町4-7-37</t>
  </si>
  <si>
    <t>宮前区宮崎5-12-46</t>
  </si>
  <si>
    <t>多摩区枡形2-20-11</t>
  </si>
  <si>
    <t>553-500137F</t>
  </si>
  <si>
    <t>川崎区小田5-28-9</t>
  </si>
  <si>
    <t>鶴見区下末吉1-19-31</t>
  </si>
  <si>
    <t>神奈川区松見町1-9-14</t>
  </si>
  <si>
    <t>神奈川区六角橋3-5-5</t>
  </si>
  <si>
    <t>513-214017X</t>
  </si>
  <si>
    <t>川崎区田島町2-16</t>
  </si>
  <si>
    <t>幸区戸手4-5-6</t>
  </si>
  <si>
    <t>宮前区南野川3-12-1</t>
  </si>
  <si>
    <t>513-553112J</t>
  </si>
  <si>
    <t>宮前区南野川3-7-1</t>
  </si>
  <si>
    <t>宮前区西野川1-14-35</t>
  </si>
  <si>
    <t>多摩区宿河原6-39-3</t>
  </si>
  <si>
    <t>幸区下平間262</t>
  </si>
  <si>
    <t>保全申請</t>
  </si>
  <si>
    <t>事前追加</t>
  </si>
  <si>
    <t>中原区中丸子270-6</t>
  </si>
  <si>
    <t>多摩区栗谷1-7-6</t>
  </si>
  <si>
    <t>513-553115J</t>
  </si>
  <si>
    <t>都筑区東山田3-5-39</t>
  </si>
  <si>
    <t>513-219141X</t>
  </si>
  <si>
    <t>麻生区細山4-28-18</t>
  </si>
  <si>
    <t>512-311027X</t>
  </si>
  <si>
    <t>鶴見区上の宮1-5</t>
  </si>
  <si>
    <t>512-442182J</t>
  </si>
  <si>
    <t>鶴見区北寺尾4-7</t>
  </si>
  <si>
    <t>512-311082X</t>
  </si>
  <si>
    <t>鶴見区矢向2-4-1</t>
  </si>
  <si>
    <t>513-214169X</t>
  </si>
  <si>
    <t>川崎区浅田3-10-23</t>
  </si>
  <si>
    <t>513-442142J</t>
  </si>
  <si>
    <t>中原区中丸子565-18</t>
  </si>
  <si>
    <t>513-419133X</t>
  </si>
  <si>
    <t>中原区下新庄1-11-24</t>
  </si>
  <si>
    <t>513-419135X</t>
  </si>
  <si>
    <t>中原区宮内4-5-2</t>
  </si>
  <si>
    <t>513-419127X</t>
  </si>
  <si>
    <t>高津区坂戸3-23-16</t>
  </si>
  <si>
    <t>513-419129X</t>
  </si>
  <si>
    <t>川崎区浜町4-15-17</t>
  </si>
  <si>
    <t>513-419069X</t>
  </si>
  <si>
    <t>幸区小倉19-27</t>
  </si>
  <si>
    <t>513-419087X</t>
  </si>
  <si>
    <t>高津区上作延861-23</t>
  </si>
  <si>
    <t>513-419090X</t>
  </si>
  <si>
    <t>川崎区浜町4-15-3</t>
  </si>
  <si>
    <t>513-142243X</t>
  </si>
  <si>
    <t>麻生区王禅寺西1-41-10</t>
  </si>
  <si>
    <t>513-142209X</t>
  </si>
  <si>
    <t>中原区木月3-52-51</t>
  </si>
  <si>
    <t>513-414123X</t>
  </si>
  <si>
    <t>幸区紺屋町57</t>
  </si>
  <si>
    <t>513-412245X</t>
  </si>
  <si>
    <t>高津区下野毛1-7-30</t>
  </si>
  <si>
    <t>513-414113X</t>
  </si>
  <si>
    <t>麻生区上麻生7/2</t>
  </si>
  <si>
    <t>513-414117X</t>
  </si>
  <si>
    <t>513-414119X</t>
  </si>
  <si>
    <t>513-412014X</t>
  </si>
  <si>
    <t>川崎区桜本2-46</t>
  </si>
  <si>
    <t>513-411014X</t>
  </si>
  <si>
    <t>513-411027X</t>
  </si>
  <si>
    <t>中原区今井仲町13</t>
  </si>
  <si>
    <t>513-912090X</t>
  </si>
  <si>
    <t>多摩区宿河原2-49-17</t>
  </si>
  <si>
    <t>513-019073X</t>
  </si>
  <si>
    <t>多摩区菅城下18-30</t>
  </si>
  <si>
    <t>513-819038X</t>
  </si>
  <si>
    <t>多摩区宿河原2-23-14</t>
  </si>
  <si>
    <t>513-819042X</t>
  </si>
  <si>
    <t>多摩区菅1-8-6</t>
  </si>
  <si>
    <t>513-811160X</t>
  </si>
  <si>
    <t>多摩区中野島1</t>
  </si>
  <si>
    <t>513-811166A</t>
  </si>
  <si>
    <t>多摩区菅4-11</t>
  </si>
  <si>
    <t>513-311027X</t>
  </si>
  <si>
    <t>宮前区有馬1-22-16</t>
  </si>
  <si>
    <t>513-311165X</t>
  </si>
  <si>
    <t>高津区明津63</t>
  </si>
  <si>
    <t>512-414319X</t>
  </si>
  <si>
    <t>都筑区東山田町1481</t>
  </si>
  <si>
    <t>512-414332X</t>
  </si>
  <si>
    <t>港北区大倉山6-43</t>
  </si>
  <si>
    <t>512-414336X</t>
  </si>
  <si>
    <t>都筑区東山田町2-4</t>
  </si>
  <si>
    <t>512-414296X</t>
  </si>
  <si>
    <t>青葉区柿の木台32-13</t>
  </si>
  <si>
    <t>512-414304X</t>
  </si>
  <si>
    <t>神奈川区西寺尾3-25</t>
  </si>
  <si>
    <t>512-414120X</t>
  </si>
  <si>
    <t>512-411025X</t>
  </si>
  <si>
    <t>神奈川区片倉4-23-14</t>
  </si>
  <si>
    <t>512-419131X</t>
  </si>
  <si>
    <t>神奈川区羽沢南1-45</t>
  </si>
  <si>
    <t>513-371002C</t>
  </si>
  <si>
    <t>宮前区鷺沼1-11</t>
  </si>
  <si>
    <t>512-042235X</t>
  </si>
  <si>
    <t>港北区下田町5-39</t>
  </si>
  <si>
    <t>512-419063X</t>
  </si>
  <si>
    <t>神奈川区羽沢町1196-18</t>
  </si>
  <si>
    <t>512-319030X</t>
  </si>
  <si>
    <t>神奈川区羽沢町1509-1</t>
  </si>
  <si>
    <t>512-311129X</t>
  </si>
  <si>
    <t>512-419053X</t>
  </si>
  <si>
    <t>神奈川区子安台1-17-14</t>
  </si>
  <si>
    <t>512-414295X</t>
  </si>
  <si>
    <t>港北区新吉田東2-18</t>
  </si>
  <si>
    <t>512-414383X</t>
  </si>
  <si>
    <t>青葉区新石川1-23</t>
  </si>
  <si>
    <t>512-414321X</t>
  </si>
  <si>
    <t>鶴見区北寺尾4-28</t>
  </si>
  <si>
    <t>512-419198X</t>
  </si>
  <si>
    <t>港北区大倉山6-46-36</t>
  </si>
  <si>
    <t>512-419159X</t>
  </si>
  <si>
    <t>港北区新吉田東5-58-23</t>
  </si>
  <si>
    <t>512-442123J</t>
  </si>
  <si>
    <t>神奈川区西寺尾2-25-18</t>
  </si>
  <si>
    <t>512-912365X</t>
  </si>
  <si>
    <t>神奈川区片倉5-34-2</t>
  </si>
  <si>
    <t>512-442173P</t>
  </si>
  <si>
    <t>鶴見区東寺尾北台10-13</t>
  </si>
  <si>
    <t>512-442167P</t>
  </si>
  <si>
    <t>港北区富士塚2-19-30</t>
  </si>
  <si>
    <t>512-411017X</t>
  </si>
  <si>
    <t>鶴見区生麦3-3-5</t>
  </si>
  <si>
    <t>512-919202X</t>
  </si>
  <si>
    <t>神奈川区羽沢南3-34</t>
  </si>
  <si>
    <t>512-342164F</t>
  </si>
  <si>
    <t>神奈川区白幡西町7-5</t>
  </si>
  <si>
    <t>512-411038X</t>
  </si>
  <si>
    <t>神奈川区新羽町1745-3</t>
  </si>
  <si>
    <t>512-412040X</t>
  </si>
  <si>
    <t>神奈川区神之木町10-14</t>
  </si>
  <si>
    <t>512-542137X</t>
  </si>
  <si>
    <t>青葉区青葉台2-32-30</t>
  </si>
  <si>
    <t>512-411018X</t>
  </si>
  <si>
    <t>鶴見区向井町2-67-11</t>
  </si>
  <si>
    <t>511-219197X</t>
  </si>
  <si>
    <t>戸塚区深谷318-1</t>
  </si>
  <si>
    <t>512-843120X</t>
  </si>
  <si>
    <t>港北区菊名3-6-37</t>
  </si>
  <si>
    <t>512-342144F</t>
  </si>
  <si>
    <t>青葉区美しが丘3-38-26</t>
  </si>
  <si>
    <t>512-042230X</t>
  </si>
  <si>
    <t>鶴見区東寺尾中台26-14</t>
  </si>
  <si>
    <t>512-342132J</t>
  </si>
  <si>
    <t>鶴見区馬場4-22-8</t>
  </si>
  <si>
    <t>512-342145P</t>
  </si>
  <si>
    <t>青葉区美しが丘2-45-4</t>
  </si>
  <si>
    <t>512-332107A</t>
  </si>
  <si>
    <t>神奈川区神大寺4-8-37</t>
  </si>
  <si>
    <t>512-471001T</t>
  </si>
  <si>
    <t>神奈川区栗田谷2-19</t>
  </si>
  <si>
    <t>512-219264X</t>
  </si>
  <si>
    <t>青葉区美しが丘3-60-6</t>
  </si>
  <si>
    <t>512-043153X</t>
  </si>
  <si>
    <t>青葉区しらとり台30-7</t>
  </si>
  <si>
    <t>512-442113J</t>
  </si>
  <si>
    <t>港北区岸根町671-3</t>
  </si>
  <si>
    <t>512-419225X</t>
  </si>
  <si>
    <t>港北区日吉7-7-20</t>
  </si>
  <si>
    <t>512-419197X</t>
  </si>
  <si>
    <t>港北区日吉本町5-13-15</t>
  </si>
  <si>
    <t>512-414381X</t>
  </si>
  <si>
    <t>512-414335X</t>
  </si>
  <si>
    <t>青葉区新石川4-12-3</t>
  </si>
  <si>
    <t>512-414320X</t>
  </si>
  <si>
    <t>港北区新吉田東5-68</t>
  </si>
  <si>
    <t>512-419042X</t>
  </si>
  <si>
    <t>港北区鳥山町98</t>
  </si>
  <si>
    <t>512-419043X</t>
  </si>
  <si>
    <t>512-419045X</t>
  </si>
  <si>
    <t>鶴見区馬場4-14-21</t>
  </si>
  <si>
    <t>512-419070X</t>
  </si>
  <si>
    <t>神奈川区神大寺3-4-15</t>
  </si>
  <si>
    <t>512-411013X</t>
  </si>
  <si>
    <t>青葉区藤が丘1-48-1</t>
  </si>
  <si>
    <t>512-412042X</t>
  </si>
  <si>
    <t>鶴見区北寺尾7-24-24</t>
  </si>
  <si>
    <t>512-411034X</t>
  </si>
  <si>
    <t>青葉区荏田町424</t>
  </si>
  <si>
    <t>513-319120X</t>
  </si>
  <si>
    <t>宮前区馬絹4-20</t>
  </si>
  <si>
    <t>513-435003C</t>
  </si>
  <si>
    <t>都筑区北山田6-44-9</t>
  </si>
  <si>
    <t>513-419099X</t>
  </si>
  <si>
    <t>中原区下小田中4-18</t>
  </si>
  <si>
    <t>513-419116X</t>
  </si>
  <si>
    <t>川崎区観音1-16-17</t>
  </si>
  <si>
    <t>513-419088X</t>
  </si>
  <si>
    <t>宮前区平5-3</t>
  </si>
  <si>
    <t>513-419070X</t>
  </si>
  <si>
    <t>幸区南加瀬4-15-56</t>
  </si>
  <si>
    <t>513-419020X</t>
  </si>
  <si>
    <t>多摩区東三田2-11-4</t>
  </si>
  <si>
    <t>513-419050X</t>
  </si>
  <si>
    <t>宮前区平5-1-43</t>
  </si>
  <si>
    <t>513-312203X</t>
  </si>
  <si>
    <t>宮前区初山2-11-6</t>
  </si>
  <si>
    <t>513-312209X</t>
  </si>
  <si>
    <t>多摩区菅北浦1-2-42</t>
  </si>
  <si>
    <t>513-411167X</t>
  </si>
  <si>
    <t>多摩区登戸73</t>
  </si>
  <si>
    <t>513-411168X</t>
  </si>
  <si>
    <t>川崎区中島2-18</t>
  </si>
  <si>
    <t>513-411038X</t>
  </si>
  <si>
    <t>中原区木月4-31</t>
  </si>
  <si>
    <t>513-411047X</t>
  </si>
  <si>
    <t>多摩区枡形3-8-3</t>
  </si>
  <si>
    <t>513-411048X</t>
  </si>
  <si>
    <t>多摩区宿河原6-40</t>
  </si>
  <si>
    <t>513-411037X</t>
  </si>
  <si>
    <t>多摩区生田3-11</t>
  </si>
  <si>
    <t>513-411025X</t>
  </si>
  <si>
    <t>中原区木月3-32-13</t>
  </si>
  <si>
    <t>513-411004X</t>
  </si>
  <si>
    <t>高津区坂戸2-17-11</t>
  </si>
  <si>
    <t>513-311041X</t>
  </si>
  <si>
    <t>中原区今井南町32-11</t>
  </si>
  <si>
    <t>513-311026X</t>
  </si>
  <si>
    <t>中原区下小田中3-31-5</t>
  </si>
  <si>
    <t>513-311009X</t>
  </si>
  <si>
    <t>中原区下小田中3-9-6</t>
  </si>
  <si>
    <t>513-412203X</t>
  </si>
  <si>
    <t>多摩区長尾6-34-11</t>
  </si>
  <si>
    <t>513-412213X</t>
  </si>
  <si>
    <t>宮前区宮崎2-6-26</t>
  </si>
  <si>
    <t>513-342157P</t>
  </si>
  <si>
    <t>高津区千年新町24-2</t>
  </si>
  <si>
    <t>513-542117P</t>
  </si>
  <si>
    <t>中原区木月伊勢町2286</t>
  </si>
  <si>
    <t>513-542131P</t>
  </si>
  <si>
    <t>川崎区中島2-10-3</t>
  </si>
  <si>
    <t>513-211028X</t>
  </si>
  <si>
    <t>多摩区菅4-13-47</t>
  </si>
  <si>
    <t>513-442204F</t>
  </si>
  <si>
    <t>幸区東古市場36-3</t>
  </si>
  <si>
    <t>513-319083X</t>
  </si>
  <si>
    <t>高津区子母口564-5</t>
  </si>
  <si>
    <t>513-319097X</t>
  </si>
  <si>
    <t>多摩区長尾4-11-28</t>
  </si>
  <si>
    <t>513-219171X</t>
  </si>
  <si>
    <t>多摩区長尾3-5</t>
  </si>
  <si>
    <t>513-681022X</t>
  </si>
  <si>
    <t>麻生区下麻生2-40</t>
  </si>
  <si>
    <t>海老名市東柏ケ谷4-25</t>
  </si>
  <si>
    <t>青葉区新石川2-13-20</t>
  </si>
  <si>
    <t>多摩区宿河原3-15-9</t>
  </si>
  <si>
    <t>622-409792</t>
  </si>
  <si>
    <t>川崎区浅田4-11</t>
  </si>
  <si>
    <t>622-501482</t>
  </si>
  <si>
    <t>川崎区鋼管通4-4</t>
  </si>
  <si>
    <t>632-411821</t>
  </si>
  <si>
    <t>海老名市中新田2-17</t>
  </si>
  <si>
    <t>513-243105J</t>
  </si>
  <si>
    <t>高津区溝口4-15</t>
  </si>
  <si>
    <t>鶴見区鶴見中央1-5-9</t>
  </si>
  <si>
    <t>多摩区菅北浦3-1-3</t>
  </si>
  <si>
    <t>神奈川区六角橋1-1-2</t>
  </si>
  <si>
    <t>515-814778X</t>
  </si>
  <si>
    <t>海老名市中新田3-30</t>
  </si>
  <si>
    <t>高津区久末1-4</t>
  </si>
  <si>
    <t>513-331101A</t>
  </si>
  <si>
    <t>511-214016X</t>
  </si>
  <si>
    <t>横須賀市田戸台3</t>
  </si>
  <si>
    <t>511-014179X</t>
  </si>
  <si>
    <t>戸塚区矢部町260</t>
  </si>
  <si>
    <t>512-419201X</t>
  </si>
  <si>
    <t>港北区綱島上町137</t>
  </si>
  <si>
    <t>512-419193X</t>
  </si>
  <si>
    <t>都筑区東山田町1423</t>
  </si>
  <si>
    <t>512-419206X</t>
  </si>
  <si>
    <t>都筑区川和町2200</t>
  </si>
  <si>
    <t>512-014011X</t>
  </si>
  <si>
    <t>港北区小机町1113</t>
  </si>
  <si>
    <t>512-419052X</t>
  </si>
  <si>
    <t>512-312353X</t>
  </si>
  <si>
    <t>青葉区新石川4-11</t>
  </si>
  <si>
    <t>幸区東小倉18-18</t>
  </si>
  <si>
    <t>512-214209X</t>
  </si>
  <si>
    <t>港北区日吉本町6-8</t>
  </si>
  <si>
    <t>512-943120X</t>
  </si>
  <si>
    <t>神奈川区六角橋4-6</t>
  </si>
  <si>
    <t>512-412224X</t>
  </si>
  <si>
    <t>512-412236X</t>
  </si>
  <si>
    <t>港北区綱島西4-15</t>
  </si>
  <si>
    <t>512-919054X</t>
  </si>
  <si>
    <t>港北区小机町1330</t>
  </si>
  <si>
    <t>512-412024X</t>
  </si>
  <si>
    <t>都筑区池辺町1031</t>
  </si>
  <si>
    <t>512-411040X</t>
  </si>
  <si>
    <t>神奈川区鶴屋町2-9</t>
  </si>
  <si>
    <t>512-414302X</t>
  </si>
  <si>
    <t>神奈川区三枚町601</t>
  </si>
  <si>
    <t>512-411024X</t>
  </si>
  <si>
    <t>青葉区榎が丘1-11</t>
  </si>
  <si>
    <t>512-411030X</t>
  </si>
  <si>
    <t>港北区鳥山町14</t>
  </si>
  <si>
    <t>512-311043X</t>
  </si>
  <si>
    <t>港北区新横浜3-12</t>
  </si>
  <si>
    <t>512-514213X</t>
  </si>
  <si>
    <t>青葉区恩田町1110</t>
  </si>
  <si>
    <t>512-512015X</t>
  </si>
  <si>
    <t>神奈川区栗谷町28</t>
  </si>
  <si>
    <t>512-319002X</t>
  </si>
  <si>
    <t>港北区新吉田東8-18</t>
  </si>
  <si>
    <t>512-442166P</t>
  </si>
  <si>
    <t>港北区下田町2-2</t>
  </si>
  <si>
    <t>512-342171F</t>
  </si>
  <si>
    <t>神奈川区白幡上町43</t>
  </si>
  <si>
    <t>512-814229X</t>
  </si>
  <si>
    <t>青葉区桜台16</t>
  </si>
  <si>
    <t>512-442140J</t>
  </si>
  <si>
    <t>港北区綱島西4-3</t>
  </si>
  <si>
    <t>512-319184X</t>
  </si>
  <si>
    <t>青葉区恩田町1165</t>
  </si>
  <si>
    <t>512-342237T</t>
  </si>
  <si>
    <t>512-542123J</t>
  </si>
  <si>
    <t>青葉区市ヶ尾町1159</t>
  </si>
  <si>
    <t>中原区西加瀬13-14</t>
  </si>
  <si>
    <t>622-400871</t>
  </si>
  <si>
    <t>宮前区東有馬3-16</t>
  </si>
  <si>
    <t>513-542118P</t>
  </si>
  <si>
    <t>中原区市ノ坪301</t>
  </si>
  <si>
    <t>513-542108P</t>
  </si>
  <si>
    <t>中原区丸子山王町1-1407</t>
  </si>
  <si>
    <t>海老名市柏ケ谷2-9</t>
  </si>
  <si>
    <t>513-119103X</t>
  </si>
  <si>
    <t>中原区井田中ノ町42</t>
  </si>
  <si>
    <t>513-312201X</t>
  </si>
  <si>
    <t>宮前区神木本町2-21</t>
  </si>
  <si>
    <t>513-311049X</t>
  </si>
  <si>
    <t>中原区上小田中1-6</t>
  </si>
  <si>
    <t>513-419123X</t>
  </si>
  <si>
    <t>513-814019X</t>
  </si>
  <si>
    <t>中原区今井南町30</t>
  </si>
  <si>
    <t>513-419082X</t>
  </si>
  <si>
    <t>多摩区菅北浦3-8</t>
  </si>
  <si>
    <t>513-414114X</t>
  </si>
  <si>
    <t>宮前区馬絹1-30</t>
  </si>
  <si>
    <t>513-412243X</t>
  </si>
  <si>
    <t>多摩区栗谷1-12</t>
  </si>
  <si>
    <t>513-411032X</t>
  </si>
  <si>
    <t>高津区千年570</t>
  </si>
  <si>
    <t>513-411033X</t>
  </si>
  <si>
    <t>中原区丸子通2-711</t>
  </si>
  <si>
    <t>港北区新吉田東8-16</t>
  </si>
  <si>
    <t>513-242225J</t>
  </si>
  <si>
    <t>麻生区細山4-18</t>
  </si>
  <si>
    <t>513-242207J</t>
  </si>
  <si>
    <t>麻生区百合丘1-1</t>
  </si>
  <si>
    <t>513-419027X</t>
  </si>
  <si>
    <t>宮前区梶ヶ谷1428</t>
  </si>
  <si>
    <t>513-414239X</t>
  </si>
  <si>
    <t>宮前区南平台18</t>
  </si>
  <si>
    <t>513-214106X</t>
  </si>
  <si>
    <t>麻生区岡上110</t>
  </si>
  <si>
    <t>513-342123J</t>
  </si>
  <si>
    <t>川崎区旭町1-1</t>
  </si>
  <si>
    <t>513-319145X</t>
  </si>
  <si>
    <t>宮前区平4-7</t>
  </si>
  <si>
    <t>513-319082X</t>
  </si>
  <si>
    <t>513-319089X</t>
  </si>
  <si>
    <t>幸区小倉2-11</t>
  </si>
  <si>
    <t>513-314225X</t>
  </si>
  <si>
    <t>多摩区菅3-14</t>
  </si>
  <si>
    <t>港北区小机町210</t>
  </si>
  <si>
    <t>高津区向ヶ丘172-3</t>
  </si>
  <si>
    <t>海老名市中央4-13</t>
  </si>
  <si>
    <t>青葉区あざみ野4-18-9</t>
  </si>
  <si>
    <t>青葉区市ケ尾町1154-2</t>
  </si>
  <si>
    <t>宮前区小台1-8-27</t>
  </si>
  <si>
    <t>中原区井田中ノ町38</t>
  </si>
  <si>
    <t>多摩区宿河原5-21</t>
  </si>
  <si>
    <t>麻生区王禅寺西4-13</t>
  </si>
  <si>
    <t>622-500552</t>
  </si>
  <si>
    <t>高津区上作延1-5</t>
  </si>
  <si>
    <t>川崎区江川2-5</t>
  </si>
  <si>
    <t>高津区千年66</t>
  </si>
  <si>
    <t>宮前区初山2-2</t>
  </si>
  <si>
    <t>515-242147J</t>
  </si>
  <si>
    <t>逗子市新宿3-2</t>
  </si>
  <si>
    <t>逗子市</t>
  </si>
  <si>
    <t>都筑区川和町2193</t>
  </si>
  <si>
    <t>中原区宮内2-16</t>
  </si>
  <si>
    <t>多摩区中野島6-17</t>
  </si>
  <si>
    <t>幸区東古市場121-13</t>
  </si>
  <si>
    <t>512-553111J</t>
  </si>
  <si>
    <t>港北区篠原東3-1-8</t>
  </si>
  <si>
    <t>622-501717</t>
  </si>
  <si>
    <t>川崎区富士見2-4</t>
  </si>
  <si>
    <t>622-402268</t>
  </si>
  <si>
    <t>川崎区新川通10</t>
  </si>
  <si>
    <t>622-405606</t>
  </si>
  <si>
    <t>幸区柳町35-6</t>
  </si>
  <si>
    <t>513-342180P</t>
  </si>
  <si>
    <t>中原区市ノ坪538</t>
  </si>
  <si>
    <t>幸区戸手本町2-403-42</t>
  </si>
  <si>
    <t>中原区井田中ノ町12-35</t>
  </si>
  <si>
    <t>553-500387F</t>
  </si>
  <si>
    <t>宮前区宮前平3-13-24</t>
  </si>
  <si>
    <t>中原区宮内4-32</t>
  </si>
  <si>
    <t>高津区子母口704</t>
  </si>
  <si>
    <t>麻生区王禅寺西2-16</t>
  </si>
  <si>
    <t>麻生区下麻生2-6</t>
  </si>
  <si>
    <t>神奈川区西寺尾2-704</t>
  </si>
  <si>
    <t>513-311124X</t>
  </si>
  <si>
    <t>高津区新作1-22</t>
  </si>
  <si>
    <t>513-342120J</t>
  </si>
  <si>
    <t>麻生区百合丘2-5</t>
  </si>
  <si>
    <t>513-319098X</t>
  </si>
  <si>
    <t>川崎区観音1-12</t>
  </si>
  <si>
    <t>513-511004X</t>
  </si>
  <si>
    <t>高津区溝口2-10</t>
  </si>
  <si>
    <t>513-542130P</t>
  </si>
  <si>
    <t>川崎区旭町2-15</t>
  </si>
  <si>
    <t>513-542132P</t>
  </si>
  <si>
    <t>川崎区中島3-12</t>
  </si>
  <si>
    <t>513-542138P</t>
  </si>
  <si>
    <t>幸区小向中野町12-11</t>
  </si>
  <si>
    <t>513-211020X</t>
  </si>
  <si>
    <t>中原区上小田中3-6</t>
  </si>
  <si>
    <t>513-442114J</t>
  </si>
  <si>
    <t>幸区古市場111</t>
  </si>
  <si>
    <t>513-442103J</t>
  </si>
  <si>
    <t>麻生区百合丘2-11</t>
  </si>
  <si>
    <t>513-419122X</t>
  </si>
  <si>
    <t>麻生区王禅寺西1-19</t>
  </si>
  <si>
    <t>513-119018X</t>
  </si>
  <si>
    <t>多摩区長尾3-7</t>
  </si>
  <si>
    <t>513-419092X</t>
  </si>
  <si>
    <t>中原区上小田中6-28</t>
  </si>
  <si>
    <t>513-442188P</t>
  </si>
  <si>
    <t>川崎区大島3-4</t>
  </si>
  <si>
    <t>513-419102X</t>
  </si>
  <si>
    <t>高津区下作延3-8</t>
  </si>
  <si>
    <t>513-419105X</t>
  </si>
  <si>
    <t>麻生区王禅寺東6-10</t>
  </si>
  <si>
    <t>513-419058X</t>
  </si>
  <si>
    <t>宮前区南野川1-4</t>
  </si>
  <si>
    <t>513-419048X</t>
  </si>
  <si>
    <t>高津区向ヶ丘162</t>
  </si>
  <si>
    <t>513-242227J</t>
  </si>
  <si>
    <t>麻生区細山4-1</t>
  </si>
  <si>
    <t>513-414231X</t>
  </si>
  <si>
    <t>幸区小倉3-29</t>
  </si>
  <si>
    <t>513-412025X</t>
  </si>
  <si>
    <t>中原区木月3-19</t>
  </si>
  <si>
    <t>513-312214X</t>
  </si>
  <si>
    <t>宮前区初山2-23</t>
  </si>
  <si>
    <t>513-314164X</t>
  </si>
  <si>
    <t>麻生区金程3-3</t>
  </si>
  <si>
    <t>513-411001X</t>
  </si>
  <si>
    <t>宮前区馬絹6-28</t>
  </si>
  <si>
    <t>513-414249X</t>
  </si>
  <si>
    <t>高津区諏訪1-15</t>
  </si>
  <si>
    <t>513-411171X</t>
  </si>
  <si>
    <t>川崎区大島4-18</t>
  </si>
  <si>
    <t>513-411016X</t>
  </si>
  <si>
    <t>麻生区高石3-8</t>
  </si>
  <si>
    <t>513-314235X</t>
  </si>
  <si>
    <t>麻生区千代ヶ丘9-14</t>
  </si>
  <si>
    <t>513-314240X</t>
  </si>
  <si>
    <t>高津区溝口5-6</t>
  </si>
  <si>
    <t>513-319077X</t>
  </si>
  <si>
    <t>宮前区野川台2-4</t>
  </si>
  <si>
    <t>511-219175X</t>
  </si>
  <si>
    <t>港南区下永谷3-29</t>
  </si>
  <si>
    <t>511-219012X</t>
  </si>
  <si>
    <t>横須賀市鴨居1-19</t>
  </si>
  <si>
    <t>511-219013X</t>
  </si>
  <si>
    <t>横須賀市鴨居1-24</t>
  </si>
  <si>
    <t>512-412279X</t>
  </si>
  <si>
    <t>512-412286X</t>
  </si>
  <si>
    <t>港北区新吉田東1-48</t>
  </si>
  <si>
    <t>512-411103X</t>
  </si>
  <si>
    <t>青葉区青葉台2-32</t>
  </si>
  <si>
    <t>511-212042X</t>
  </si>
  <si>
    <t>戸塚区戸塚町818</t>
  </si>
  <si>
    <t>512-914153X</t>
  </si>
  <si>
    <t>青葉区みたけ台28</t>
  </si>
  <si>
    <t>512-542110P</t>
  </si>
  <si>
    <t>鶴見区東寺尾5-4</t>
  </si>
  <si>
    <t>512-514233X</t>
  </si>
  <si>
    <t>港北区大倉山6-30</t>
  </si>
  <si>
    <t>512-514239X</t>
  </si>
  <si>
    <t>青葉区新石川4-7</t>
  </si>
  <si>
    <t>512-512016X</t>
  </si>
  <si>
    <t>港北区日吉本町4-27</t>
  </si>
  <si>
    <t>512-511003X</t>
  </si>
  <si>
    <t>港北区日吉本町3-44</t>
  </si>
  <si>
    <t>512-442108J</t>
  </si>
  <si>
    <t>港北区日吉7-1</t>
  </si>
  <si>
    <t>512-542150P</t>
  </si>
  <si>
    <t>鶴見区尻手3-6</t>
  </si>
  <si>
    <t>512-219087X</t>
  </si>
  <si>
    <t>青葉区恩田町2225</t>
  </si>
  <si>
    <t>512-414364X</t>
  </si>
  <si>
    <t>都筑区川和町2353</t>
  </si>
  <si>
    <t>512-414371X</t>
  </si>
  <si>
    <t>鶴見区馬場3-22</t>
  </si>
  <si>
    <t>512-419170X</t>
  </si>
  <si>
    <t>青葉区もえぎ野28</t>
  </si>
  <si>
    <t>港北区日吉本町6-5</t>
  </si>
  <si>
    <t>中原区新庄5-10</t>
  </si>
  <si>
    <t>麻生区王禅寺西4-14</t>
  </si>
  <si>
    <t>青葉区しらとり台38-40</t>
  </si>
  <si>
    <t>622-501917</t>
  </si>
  <si>
    <t>高津区溝口2-26-25</t>
  </si>
  <si>
    <t>622-302639</t>
  </si>
  <si>
    <t>麻生区高石5-6</t>
  </si>
  <si>
    <t>513-553152P</t>
  </si>
  <si>
    <t>513-519020X</t>
  </si>
  <si>
    <t>多摩区菅馬場2-9</t>
  </si>
  <si>
    <t>海老名市国分南2-40</t>
  </si>
  <si>
    <t>鶴見区上末吉5-15</t>
  </si>
  <si>
    <t>海老名市大谷南3-22</t>
  </si>
  <si>
    <t>鶴見区上末吉5-29</t>
  </si>
  <si>
    <t>海老名市大谷南2-22</t>
  </si>
  <si>
    <t>海老名市大谷南4-16</t>
  </si>
  <si>
    <t>港北区根岸町453</t>
  </si>
  <si>
    <t>港北区新吉田東8-50</t>
  </si>
  <si>
    <t>宮前区馬絹4-27</t>
  </si>
  <si>
    <t>多摩区桝形6-18</t>
  </si>
  <si>
    <t>青葉区元石川3719</t>
  </si>
  <si>
    <t>512-511013X</t>
  </si>
  <si>
    <t>港北区小机町439</t>
  </si>
  <si>
    <t>幸区小倉11-12</t>
  </si>
  <si>
    <t>多摩区宿河原3-14</t>
  </si>
  <si>
    <t>麻生区岡上2-8</t>
  </si>
  <si>
    <t>青葉区奈良978</t>
  </si>
  <si>
    <t>海老名市社家6-1</t>
  </si>
  <si>
    <t>622-502727</t>
  </si>
  <si>
    <t>麻生区高石5-15</t>
  </si>
  <si>
    <t>622-500718</t>
  </si>
  <si>
    <t>中原区上平間1183</t>
  </si>
  <si>
    <t>622-501999</t>
  </si>
  <si>
    <t>幸区神明町1-42</t>
  </si>
  <si>
    <t>幸区神</t>
  </si>
  <si>
    <t>513-553122J</t>
  </si>
  <si>
    <t>川崎区大島3-22-16</t>
  </si>
  <si>
    <t>513-553141P</t>
  </si>
  <si>
    <t>多摩区三田2-6-1</t>
  </si>
  <si>
    <t>513-553123J</t>
  </si>
  <si>
    <t>川崎区浜町2-18-12</t>
  </si>
  <si>
    <t>多摩区南生田4-10</t>
  </si>
  <si>
    <t>多摩区菅5-21</t>
  </si>
  <si>
    <t>宮前区馬絹3-16</t>
  </si>
  <si>
    <t>港北区高田東3-9</t>
  </si>
  <si>
    <t>鶴見区東寺尾4-9</t>
  </si>
  <si>
    <t>宮前区馬絹4-21</t>
  </si>
  <si>
    <t>都筑区東山田町1027</t>
  </si>
  <si>
    <t>622-405493
622-405494</t>
  </si>
  <si>
    <t>幸区塚越2-252</t>
  </si>
  <si>
    <t>青葉区荏子田2-10</t>
  </si>
  <si>
    <t>海老名市東柏ケ谷1-22</t>
  </si>
  <si>
    <t>青葉区あざみ野3-16</t>
  </si>
  <si>
    <t>513-542116P</t>
  </si>
  <si>
    <t>中原区木月3-5</t>
  </si>
  <si>
    <t>都筑区中川4-1</t>
  </si>
  <si>
    <t>511-219192X</t>
  </si>
  <si>
    <t>戸塚区影取町180</t>
  </si>
  <si>
    <t>511-219092X</t>
  </si>
  <si>
    <t>港南区港南1-17</t>
  </si>
  <si>
    <t>512-442106J</t>
  </si>
  <si>
    <t>青葉区つつじが丘28</t>
  </si>
  <si>
    <t>512-419228X</t>
  </si>
  <si>
    <t>青葉区新石川4-12</t>
  </si>
  <si>
    <t>512-319104X</t>
  </si>
  <si>
    <t>青葉区荏田町427</t>
  </si>
  <si>
    <t>512-419158X</t>
  </si>
  <si>
    <t>鶴見区東寺尾6-22</t>
  </si>
  <si>
    <t>512-414346X</t>
  </si>
  <si>
    <t>青葉区田奈町10</t>
  </si>
  <si>
    <t>512-542130J</t>
  </si>
  <si>
    <t>港北区菊名6-20</t>
  </si>
  <si>
    <t>512-311124X</t>
  </si>
  <si>
    <t>港北区鳥山町1107</t>
  </si>
  <si>
    <t>512-512020X</t>
  </si>
  <si>
    <t>青葉区若草台10-28</t>
  </si>
  <si>
    <t>512-512027X</t>
  </si>
  <si>
    <t>青葉区新石川4-27</t>
  </si>
  <si>
    <t>512-411031X</t>
  </si>
  <si>
    <t>港北区鳥山町1108</t>
  </si>
  <si>
    <t>512-442194J</t>
  </si>
  <si>
    <t>青葉区しらとり台57-33</t>
  </si>
  <si>
    <t>512-814270X</t>
  </si>
  <si>
    <t>神奈川区西寺尾4-19</t>
  </si>
  <si>
    <t>512-419129X</t>
  </si>
  <si>
    <t>都筑区川和町2186</t>
  </si>
  <si>
    <t>513-514114X</t>
  </si>
  <si>
    <t>宮前区水沢2-18</t>
  </si>
  <si>
    <t>513-514116X</t>
  </si>
  <si>
    <t>多摩区南生田2-15</t>
  </si>
  <si>
    <t>513-442181P</t>
  </si>
  <si>
    <t>高津区二子5-7</t>
  </si>
  <si>
    <t>513-319012X</t>
  </si>
  <si>
    <t>513-319050X</t>
  </si>
  <si>
    <t>宮前区東有馬5-7</t>
  </si>
  <si>
    <t>513-442106J</t>
  </si>
  <si>
    <t>宮前区東有馬5-8</t>
  </si>
  <si>
    <t>513-442108J</t>
  </si>
  <si>
    <t>川崎区中島3-4</t>
  </si>
  <si>
    <t>513-419085X</t>
  </si>
  <si>
    <t>幸区東小倉13-6</t>
  </si>
  <si>
    <t>513-419075X</t>
  </si>
  <si>
    <t>高津区蟹ヶ谷236</t>
  </si>
  <si>
    <t>513-043106X</t>
  </si>
  <si>
    <t>麻生区高石1-16</t>
  </si>
  <si>
    <t>513-419137X</t>
  </si>
  <si>
    <t>川崎区浅田3-9</t>
  </si>
  <si>
    <t>513-419142X</t>
  </si>
  <si>
    <t>麻生区片平3-7</t>
  </si>
  <si>
    <t>513-419119X</t>
  </si>
  <si>
    <t>高津区坂戸1-19</t>
  </si>
  <si>
    <t>513-242232J</t>
  </si>
  <si>
    <t>幸区戸手1-4</t>
  </si>
  <si>
    <t>513-114129X</t>
  </si>
  <si>
    <t>高津区下野毛3-11</t>
  </si>
  <si>
    <t>513-435003D</t>
  </si>
  <si>
    <t>宮前区東有馬4-8</t>
  </si>
  <si>
    <t>513-412244X</t>
  </si>
  <si>
    <t>多摩区宿河原2-11</t>
  </si>
  <si>
    <t>513-412248X</t>
  </si>
  <si>
    <t>川崎区塩浜2-4</t>
  </si>
  <si>
    <t>513-342159P</t>
  </si>
  <si>
    <t>513-214004X</t>
  </si>
  <si>
    <t>麻生区東百合丘2-23</t>
  </si>
  <si>
    <t>513-512013X</t>
  </si>
  <si>
    <t>宮前区潮見台10-29</t>
  </si>
  <si>
    <t>513-519021X</t>
  </si>
  <si>
    <t>高津区溝口3-24</t>
  </si>
  <si>
    <t>513-414103X</t>
  </si>
  <si>
    <t>多摩区長尾4-18</t>
  </si>
  <si>
    <t>多摩区東生田4-23</t>
  </si>
  <si>
    <t>622-503983</t>
  </si>
  <si>
    <t>麻生区高石3-36</t>
  </si>
  <si>
    <t>麻生区東百合丘4-46-9</t>
  </si>
  <si>
    <t>川崎区渡田東町8/2</t>
  </si>
  <si>
    <t>512-553166F</t>
  </si>
  <si>
    <t>神奈川区白幡西町22-3</t>
  </si>
  <si>
    <t>鶴見区北寺尾6-14-3</t>
  </si>
  <si>
    <t>622-302948</t>
  </si>
  <si>
    <t>高津区諏訪3-11</t>
  </si>
  <si>
    <t>多摩区宿河原6-19</t>
  </si>
  <si>
    <t>多摩区中野島4-10</t>
  </si>
  <si>
    <t>港北区師岡町731</t>
  </si>
  <si>
    <t>川崎区京町1-16</t>
  </si>
  <si>
    <t>神奈川区西寺尾2-30</t>
  </si>
  <si>
    <t>海老名市東柏ケ谷1-7</t>
  </si>
  <si>
    <t>622-309071</t>
  </si>
  <si>
    <t>幸区南加瀬4-14</t>
  </si>
  <si>
    <t>麻生区上麻生6-9</t>
  </si>
  <si>
    <t>鶴見区矢向6-4</t>
  </si>
  <si>
    <t>港北区綱島東6-11</t>
  </si>
  <si>
    <t>神奈川区西神奈川3-17</t>
  </si>
  <si>
    <t>多摩区登戸1087</t>
  </si>
  <si>
    <t>海老名市東柏ケ谷3-21</t>
  </si>
  <si>
    <t>宮前区神木本町1-1</t>
  </si>
  <si>
    <t>宮前区平6-9</t>
  </si>
  <si>
    <t>512-442116J</t>
  </si>
  <si>
    <t>港北区仲手原2-36-11</t>
  </si>
  <si>
    <t>511-681027X</t>
  </si>
  <si>
    <t>栄区笠間2-31</t>
  </si>
  <si>
    <t>金沢区六浦3-41</t>
  </si>
  <si>
    <t>麻生区千代ケ丘4-21-148</t>
  </si>
  <si>
    <t>512-553102J</t>
  </si>
  <si>
    <t>都筑区勝田町294</t>
  </si>
  <si>
    <t>512-553123J</t>
  </si>
  <si>
    <t>鶴見区下末吉1-22</t>
  </si>
  <si>
    <t>512-553125J</t>
  </si>
  <si>
    <t>鶴見区豊岡町4</t>
  </si>
  <si>
    <t>512-553133J</t>
  </si>
  <si>
    <t>神奈川区神大寺4-9</t>
  </si>
  <si>
    <t>512-553134J</t>
  </si>
  <si>
    <t>神奈川区西大口47</t>
  </si>
  <si>
    <t>512-553135J</t>
  </si>
  <si>
    <t>神奈川区大口通56</t>
  </si>
  <si>
    <t>512-553139J</t>
  </si>
  <si>
    <t>青葉区榎が丘21</t>
  </si>
  <si>
    <t>512-553140J</t>
  </si>
  <si>
    <t>青葉区榎が丘8</t>
  </si>
  <si>
    <t>512-553141J</t>
  </si>
  <si>
    <t>青葉区大場町174</t>
  </si>
  <si>
    <t>512-553142J</t>
  </si>
  <si>
    <t>青葉区市ヶ尾町1158</t>
  </si>
  <si>
    <t>512-553144J</t>
  </si>
  <si>
    <t>青葉区藤が丘2-39</t>
  </si>
  <si>
    <t>512-553146J</t>
  </si>
  <si>
    <t>青葉区美しが丘1-18</t>
  </si>
  <si>
    <t>512-553148F</t>
  </si>
  <si>
    <t>鶴見区下末吉5-9</t>
  </si>
  <si>
    <t>512-553149F</t>
  </si>
  <si>
    <t>鶴見区佃野町32</t>
  </si>
  <si>
    <t>512-553150F</t>
  </si>
  <si>
    <t>鶴見区豊岡町19</t>
  </si>
  <si>
    <t>512-553172F</t>
  </si>
  <si>
    <t>青葉区美しが丘1-21</t>
  </si>
  <si>
    <t>512-553173F</t>
  </si>
  <si>
    <t>青葉区美しが丘1-12-34</t>
  </si>
  <si>
    <t>512-553182F</t>
  </si>
  <si>
    <t>青葉区桜台26-30</t>
  </si>
  <si>
    <t>512-553184P</t>
  </si>
  <si>
    <t>港北区大豆戸町250</t>
  </si>
  <si>
    <t>512-553186P</t>
  </si>
  <si>
    <t>鶴見区下末吉3-7</t>
  </si>
  <si>
    <t>512-553192P</t>
  </si>
  <si>
    <t>青葉区しらとり台57</t>
  </si>
  <si>
    <t>512-553193P</t>
  </si>
  <si>
    <t>神奈川区六角橋4-19</t>
  </si>
  <si>
    <t>青葉区藤が丘2-9</t>
  </si>
  <si>
    <t>512-653105J</t>
  </si>
  <si>
    <t>港北区菊名6-15</t>
  </si>
  <si>
    <t>512-653108J</t>
  </si>
  <si>
    <t>鶴見区尻手1-9</t>
  </si>
  <si>
    <t>512-653109J</t>
  </si>
  <si>
    <t>鶴見区諏訪坂5</t>
  </si>
  <si>
    <t>神奈川区三ツ沢中町8</t>
  </si>
  <si>
    <t>512-653124J</t>
  </si>
  <si>
    <t>青葉区千草台29</t>
  </si>
  <si>
    <t>513-553103J</t>
  </si>
  <si>
    <t>麻生区高石4-33</t>
  </si>
  <si>
    <t>513-553104J</t>
  </si>
  <si>
    <t>513-553106J</t>
  </si>
  <si>
    <t>高津区下作延7-9</t>
  </si>
  <si>
    <t>513-553107J</t>
  </si>
  <si>
    <t>高津区坂戸1-21</t>
  </si>
  <si>
    <t>513-553116J</t>
  </si>
  <si>
    <t>中原区上小田中7-5</t>
  </si>
  <si>
    <t>513-553119J</t>
  </si>
  <si>
    <t>川崎区渡田新町1-12</t>
  </si>
  <si>
    <t>川崎区渡田向町11</t>
  </si>
  <si>
    <t>513-553121J</t>
  </si>
  <si>
    <t>川崎区大島2-17</t>
  </si>
  <si>
    <t>513-553129F</t>
  </si>
  <si>
    <t>高津区梶ヶ谷4-13</t>
  </si>
  <si>
    <t>513-553133F</t>
  </si>
  <si>
    <t>宮前区宮前平2-18-3</t>
  </si>
  <si>
    <t>513-553137P</t>
  </si>
  <si>
    <t>幸区神明町2-51</t>
  </si>
  <si>
    <t>513-553138P</t>
  </si>
  <si>
    <t>高津区諏訪1-10</t>
  </si>
  <si>
    <t>513-553139P</t>
  </si>
  <si>
    <t>川崎区中島3-16</t>
  </si>
  <si>
    <t>513-553143P</t>
  </si>
  <si>
    <t>宮前区南平台7</t>
  </si>
  <si>
    <t>513-553145P</t>
  </si>
  <si>
    <t>川崎区川中島1-25</t>
  </si>
  <si>
    <t>513-553146P</t>
  </si>
  <si>
    <t>川崎区観音2-19</t>
  </si>
  <si>
    <t>513-653101J</t>
  </si>
  <si>
    <t>麻生区千代ヶ丘4-1</t>
  </si>
  <si>
    <t>513-653102J</t>
  </si>
  <si>
    <t>麻生区東百合丘4-41</t>
  </si>
  <si>
    <t>513-653104J</t>
  </si>
  <si>
    <t>多摩区三田4-4</t>
  </si>
  <si>
    <t>513-653106J</t>
  </si>
  <si>
    <t>宮前区東有馬4-22</t>
  </si>
  <si>
    <t>川崎区四谷上町26</t>
  </si>
  <si>
    <t>多摩区登戸1764</t>
  </si>
  <si>
    <t>保土ヶ谷区新井町350</t>
  </si>
  <si>
    <t>保土ヶ</t>
  </si>
  <si>
    <t>中原区宮内1-17</t>
  </si>
  <si>
    <t>占部</t>
  </si>
  <si>
    <t>622-308491</t>
  </si>
  <si>
    <t>多摩区登戸2539</t>
  </si>
  <si>
    <t>栄区飯島町1721</t>
  </si>
  <si>
    <t>632-418414</t>
  </si>
  <si>
    <t>座間市ひばりが丘2-13</t>
  </si>
  <si>
    <t>海老名市中新田3-29</t>
  </si>
  <si>
    <t>海老名市杉久保南2-1</t>
  </si>
  <si>
    <t>海老名市東柏ヶ谷1-16</t>
  </si>
  <si>
    <t>中原区下小田中1-7</t>
  </si>
  <si>
    <t>幸区北加瀬2-3</t>
  </si>
  <si>
    <t>511-219151X</t>
  </si>
  <si>
    <t>戸塚区深谷町960</t>
  </si>
  <si>
    <t>512-553194P</t>
  </si>
  <si>
    <t>青葉区梅が丘7-3</t>
  </si>
  <si>
    <t>512-319163X</t>
  </si>
  <si>
    <t>神奈川区松見町1-46</t>
  </si>
  <si>
    <t>512-319164X</t>
  </si>
  <si>
    <t>神奈川区松見町1-12</t>
  </si>
  <si>
    <t>512-211062X</t>
  </si>
  <si>
    <t>鶴見区鶴見中央3-13</t>
  </si>
  <si>
    <t>512-442105J</t>
  </si>
  <si>
    <t>青葉区つつじが丘21</t>
  </si>
  <si>
    <t>512-414324X</t>
  </si>
  <si>
    <t>青葉区すみよし台28</t>
  </si>
  <si>
    <t>512-412118X</t>
  </si>
  <si>
    <t>神奈川区松見町1-11</t>
  </si>
  <si>
    <t>512-412006X</t>
  </si>
  <si>
    <t>鶴見区栄町通4-45</t>
  </si>
  <si>
    <t>512-914064X</t>
  </si>
  <si>
    <t>青葉区榎が丘27</t>
  </si>
  <si>
    <t>512-542109P</t>
  </si>
  <si>
    <t>鶴見区東寺尾2-1</t>
  </si>
  <si>
    <t>512-342195P</t>
  </si>
  <si>
    <t>鶴見区岸谷2-13</t>
  </si>
  <si>
    <t>512-342201T</t>
  </si>
  <si>
    <t>神奈川区平川町25</t>
  </si>
  <si>
    <t>512-542154P</t>
  </si>
  <si>
    <t>神奈川区平川町6</t>
  </si>
  <si>
    <t>512-542135J</t>
  </si>
  <si>
    <t>青葉区しらとり台53</t>
  </si>
  <si>
    <t>512-519051X</t>
  </si>
  <si>
    <t>港北区鳥山町642</t>
  </si>
  <si>
    <t>512-419227X</t>
  </si>
  <si>
    <t>港北区篠原町1210</t>
  </si>
  <si>
    <t>512-419169X</t>
  </si>
  <si>
    <t>港北区新吉田東8-44</t>
  </si>
  <si>
    <t>高津区溝口5-16</t>
  </si>
  <si>
    <t>622-502236</t>
  </si>
  <si>
    <t>多摩区生田4-15</t>
  </si>
  <si>
    <t>南区若宮町4-78</t>
  </si>
  <si>
    <t>512-514234X</t>
  </si>
  <si>
    <t>青葉区荏田北3-9</t>
  </si>
  <si>
    <t>川崎区小田4-18</t>
  </si>
  <si>
    <t>川崎区田町2-8</t>
  </si>
  <si>
    <t>632-503635</t>
  </si>
  <si>
    <t>綾瀬市深谷中1-1-1</t>
  </si>
  <si>
    <t>高津区千年144</t>
  </si>
  <si>
    <t>保土ヶ谷区東川島町38</t>
  </si>
  <si>
    <t>泉区岡津町2168</t>
  </si>
  <si>
    <t>多摩区菅城下13</t>
  </si>
  <si>
    <t>多摩区菅5-17</t>
  </si>
  <si>
    <t>632-411896</t>
  </si>
  <si>
    <t>海老名市国分北1-21</t>
  </si>
  <si>
    <t>632-408965</t>
  </si>
  <si>
    <t>海老名市国分北1-35</t>
  </si>
  <si>
    <t>保土ヶ谷区川島町734</t>
  </si>
  <si>
    <t>金沢区寺前1-16</t>
  </si>
  <si>
    <t>中原区中瀬3-20</t>
  </si>
  <si>
    <t>512-514003X</t>
  </si>
  <si>
    <t>港北区日吉本町6-9</t>
  </si>
  <si>
    <t>512-442146P</t>
  </si>
  <si>
    <t>鶴見区豊岡町4-19</t>
  </si>
  <si>
    <t>512-414386X</t>
  </si>
  <si>
    <t>青葉区美しが丘4-52</t>
  </si>
  <si>
    <t>512-812187X</t>
  </si>
  <si>
    <t>鶴見区本町通2-55</t>
  </si>
  <si>
    <t>512-519017X</t>
  </si>
  <si>
    <t>512-342149F</t>
  </si>
  <si>
    <t>青葉区桜台44</t>
  </si>
  <si>
    <t>512-414375X</t>
  </si>
  <si>
    <t>青葉区千草台30</t>
  </si>
  <si>
    <t>512-442124J</t>
  </si>
  <si>
    <t>神奈川区子安台2-5</t>
  </si>
  <si>
    <t>512-442130J</t>
  </si>
  <si>
    <t>青葉区つつじが丘33</t>
  </si>
  <si>
    <t>513-342163P</t>
  </si>
  <si>
    <t>幸区中幸町3-32</t>
  </si>
  <si>
    <t>513-342106P</t>
  </si>
  <si>
    <t>多摩区西生田5-6</t>
  </si>
  <si>
    <t>513-442199F</t>
  </si>
  <si>
    <t>513-419124X</t>
  </si>
  <si>
    <t>宮前区菅生3-32</t>
  </si>
  <si>
    <t>513-419097X</t>
  </si>
  <si>
    <t>宮前区馬絹5-18</t>
  </si>
  <si>
    <t>513-419062X</t>
  </si>
  <si>
    <t>幸区南加瀬4-21</t>
  </si>
  <si>
    <t>513-419029X</t>
  </si>
  <si>
    <t>幸区小倉1-8</t>
  </si>
  <si>
    <t>513-411169X</t>
  </si>
  <si>
    <t>多摩区長沢1-22</t>
  </si>
  <si>
    <t>513-312215X</t>
  </si>
  <si>
    <t>幸区小倉3-22</t>
  </si>
  <si>
    <t>513-312053X</t>
  </si>
  <si>
    <t>多摩区三田4-2</t>
  </si>
  <si>
    <t>513-311043X</t>
  </si>
  <si>
    <t>多摩区長尾1-4</t>
  </si>
  <si>
    <t>513-442128J</t>
  </si>
  <si>
    <t>中原区木月4-20</t>
  </si>
  <si>
    <t>513-542127P</t>
  </si>
  <si>
    <t>513-512003X</t>
  </si>
  <si>
    <t>中原区木月4-42</t>
  </si>
  <si>
    <t>513-519024X</t>
  </si>
  <si>
    <t>宮前区東有馬2-40</t>
  </si>
  <si>
    <t>513-219076X</t>
  </si>
  <si>
    <t>宮前区東有馬5-30</t>
  </si>
  <si>
    <t>513-219105X</t>
  </si>
  <si>
    <t>宮前区神木本町2-1</t>
  </si>
  <si>
    <t>513-311004X</t>
  </si>
  <si>
    <t>宮前区神木本町3-9</t>
  </si>
  <si>
    <t>513-412027X</t>
  </si>
  <si>
    <t>多摩区堰1-13</t>
  </si>
  <si>
    <t>512-019116X</t>
  </si>
  <si>
    <t>鶴見区梶山1-12</t>
  </si>
  <si>
    <t>綾瀬市蓼川1-6</t>
  </si>
  <si>
    <t>大和市中央林間5-5</t>
  </si>
  <si>
    <t>大和市中央林間1-15</t>
  </si>
  <si>
    <t>513-319156X</t>
  </si>
  <si>
    <t>高津区末永2-25</t>
  </si>
  <si>
    <t>632-507530</t>
  </si>
  <si>
    <t>大和市柳橋3-1-32</t>
  </si>
  <si>
    <t>511-653147F</t>
  </si>
  <si>
    <t>金沢区能見台通28</t>
  </si>
  <si>
    <t>511-653148F</t>
  </si>
  <si>
    <t>金沢区能見台通5-24</t>
  </si>
  <si>
    <t>高津区二子4-20</t>
  </si>
  <si>
    <t>川崎区殿町1-9</t>
  </si>
  <si>
    <t>高津区下作延2-22</t>
  </si>
  <si>
    <t>511-681024A</t>
  </si>
  <si>
    <t>金沢区寺前2-15</t>
  </si>
  <si>
    <t>海老名市国分北1-28</t>
  </si>
  <si>
    <t>綾瀬市寺尾釜田2-17</t>
  </si>
  <si>
    <t>綾瀬市上土棚南4-5</t>
  </si>
  <si>
    <t>座間市南栗原6-27</t>
  </si>
  <si>
    <t>海老名市大谷北3-24</t>
  </si>
  <si>
    <t>座間市栗原中央5-14</t>
  </si>
  <si>
    <t>海老名市国分北台3-3</t>
  </si>
  <si>
    <t>632-417737</t>
  </si>
  <si>
    <t>大和市下和田763-3</t>
  </si>
  <si>
    <t>632-410544</t>
  </si>
  <si>
    <t>大和市南林間6-11-18</t>
  </si>
  <si>
    <t>泉区下和泉5-15</t>
  </si>
  <si>
    <t>622-504802</t>
  </si>
  <si>
    <t>中原区木月住吉町19</t>
  </si>
  <si>
    <t>磯子区杉田8-1</t>
  </si>
  <si>
    <t>高津区溝口6-8</t>
  </si>
  <si>
    <t>泉区泉中央北3-29</t>
  </si>
  <si>
    <t>泉区泉</t>
  </si>
  <si>
    <t>泉区泉町1010</t>
  </si>
  <si>
    <t>高津区下作延2-28</t>
  </si>
  <si>
    <t>保土ヶ谷区峰岡町1-18</t>
  </si>
  <si>
    <t>512-511016X</t>
  </si>
  <si>
    <t>港北区日吉本町1-12</t>
  </si>
  <si>
    <t>622-402741</t>
  </si>
  <si>
    <t>宮前区西野川3-2</t>
  </si>
  <si>
    <t>都筑区大熊町147</t>
  </si>
  <si>
    <t>大和市西鶴間8-6</t>
  </si>
  <si>
    <t>大和市中央5-7</t>
  </si>
  <si>
    <t>保土ヶ谷区上菅田町432</t>
  </si>
  <si>
    <t>保土ヶ谷区西谷2-3</t>
  </si>
  <si>
    <t>磯子区岡村4-8</t>
  </si>
  <si>
    <t>海老名市東柏ケ谷5-9</t>
  </si>
  <si>
    <t>海老名市東柏ケ谷1-8</t>
  </si>
  <si>
    <t>座間市相武台3-25</t>
  </si>
  <si>
    <t>座間市相模が丘1-8</t>
  </si>
  <si>
    <t>海老名市中新田3-38</t>
  </si>
  <si>
    <t>中原区下小田中2-22</t>
  </si>
  <si>
    <t>多摩区宿河原2-15</t>
  </si>
  <si>
    <t>高津区向ヶ丘131</t>
  </si>
  <si>
    <t>都筑区大熊町79</t>
  </si>
  <si>
    <t>多摩区長沢4-18</t>
  </si>
  <si>
    <t>金沢区六浦5-37</t>
  </si>
  <si>
    <t>都筑区茅ヶ崎261</t>
  </si>
  <si>
    <t>保土ヶ谷区岩井町435</t>
  </si>
  <si>
    <t>座間市相模が丘4-53</t>
  </si>
  <si>
    <t>綾瀬市深谷上5-24</t>
  </si>
  <si>
    <t>港北区菊名4-14</t>
  </si>
  <si>
    <t>金沢区六浦南5-5</t>
  </si>
  <si>
    <t>保土ヶ谷区新井町369</t>
  </si>
  <si>
    <t>海老名市東柏ケ谷4-19</t>
  </si>
  <si>
    <t>座間市ひばりが丘1-78</t>
  </si>
  <si>
    <t>大和市上草柳8-13</t>
  </si>
  <si>
    <t>大和市上和田907</t>
  </si>
  <si>
    <t>綾瀬市寺尾北1-10</t>
  </si>
  <si>
    <t>多摩区三田1-12</t>
  </si>
  <si>
    <t>泉区岡津町249</t>
  </si>
  <si>
    <t>高津区上作延4-8</t>
  </si>
  <si>
    <t>栄区鍛冶ヶ谷2-13</t>
  </si>
  <si>
    <t>多摩区西生田3-20</t>
  </si>
  <si>
    <t>513-442135J</t>
  </si>
  <si>
    <t>513-419158X</t>
  </si>
  <si>
    <t>麻生区栗木282</t>
  </si>
  <si>
    <t>513-512002X</t>
  </si>
  <si>
    <t>麻生区万福寺2-15</t>
  </si>
  <si>
    <t>513-512008X</t>
  </si>
  <si>
    <t>中原区上小田中1-2</t>
  </si>
  <si>
    <t>513-419103X</t>
  </si>
  <si>
    <t>宮前区野川本町2-11</t>
  </si>
  <si>
    <t>513-419108X</t>
  </si>
  <si>
    <t>幸区南加瀬3-12</t>
  </si>
  <si>
    <t>513-419112X</t>
  </si>
  <si>
    <t>高津区千年1164</t>
  </si>
  <si>
    <t>513-419080X</t>
  </si>
  <si>
    <t>多摩区菅北浦3-10</t>
  </si>
  <si>
    <t>513-419091X</t>
  </si>
  <si>
    <t>中原区井田3-7</t>
  </si>
  <si>
    <t>513-419022X</t>
  </si>
  <si>
    <t>宮前区馬絹4-39</t>
  </si>
  <si>
    <t>513-412238X</t>
  </si>
  <si>
    <t>幸区小倉2-13</t>
  </si>
  <si>
    <t>513-412239X</t>
  </si>
  <si>
    <t>幸区明神町2-37</t>
  </si>
  <si>
    <t>幸区明</t>
  </si>
  <si>
    <t>513-412204X</t>
  </si>
  <si>
    <t>宮前区東有馬1-3</t>
  </si>
  <si>
    <t>513-514108X</t>
  </si>
  <si>
    <t>宮前区初山1-34</t>
  </si>
  <si>
    <t>513-514112X</t>
  </si>
  <si>
    <t>宮前区西野川1-33</t>
  </si>
  <si>
    <t>513-414224X</t>
  </si>
  <si>
    <t>高津区千年515</t>
  </si>
  <si>
    <t>513-414133X</t>
  </si>
  <si>
    <t>宮前区馬絹4-22</t>
  </si>
  <si>
    <t>513-442200J</t>
  </si>
  <si>
    <t>中原区市ノ坪442</t>
  </si>
  <si>
    <t>513-319153X</t>
  </si>
  <si>
    <t>513-319045X</t>
  </si>
  <si>
    <t>宮前区神木本町4-3</t>
  </si>
  <si>
    <t>513-419052X</t>
  </si>
  <si>
    <t>多摩区堰1-29</t>
  </si>
  <si>
    <t>513-419055X</t>
  </si>
  <si>
    <t>高津区久地1-1</t>
  </si>
  <si>
    <t>512-019160X</t>
  </si>
  <si>
    <t>都筑区東山田町1456</t>
  </si>
  <si>
    <t>512-319186X</t>
  </si>
  <si>
    <t>神奈川区羽沢町509</t>
  </si>
  <si>
    <t>512-519058X</t>
  </si>
  <si>
    <t>鶴見区上末吉3-1</t>
  </si>
  <si>
    <t>512-519039X</t>
  </si>
  <si>
    <t>都筑区南山田町4178</t>
  </si>
  <si>
    <t>512-519042X</t>
  </si>
  <si>
    <t>512-419215X</t>
  </si>
  <si>
    <t>港北区日吉3-18</t>
  </si>
  <si>
    <t>512-419207X</t>
  </si>
  <si>
    <t>港北区新羽町4082</t>
  </si>
  <si>
    <t>512-419061X</t>
  </si>
  <si>
    <t>512-419011X</t>
  </si>
  <si>
    <t>神奈川区旭が丘21</t>
  </si>
  <si>
    <t>512-214201X</t>
  </si>
  <si>
    <t>512-405108X</t>
  </si>
  <si>
    <t>都筑区東方町1698</t>
  </si>
  <si>
    <t>512-419151X</t>
  </si>
  <si>
    <t>神奈川区六角橋4-23</t>
  </si>
  <si>
    <t>2,145</t>
  </si>
  <si>
    <t>512-512024X</t>
  </si>
  <si>
    <t>鶴見区北寺尾3-19</t>
  </si>
  <si>
    <t>都筑区勝田町739</t>
  </si>
  <si>
    <t>鶴見区上末吉5-4</t>
  </si>
  <si>
    <t>513-571054X</t>
  </si>
  <si>
    <t>麻生区岡上3-20</t>
  </si>
  <si>
    <t>海老名市国分南3-31</t>
  </si>
  <si>
    <t>高津区明津81</t>
  </si>
  <si>
    <t>513-514234X</t>
  </si>
  <si>
    <t>多摩区南生田4-21</t>
  </si>
  <si>
    <t>幸区鹿島田3-4</t>
  </si>
  <si>
    <t>632-413816</t>
  </si>
  <si>
    <t>大和市福田1419-14</t>
  </si>
  <si>
    <t>高津区東野川1-1</t>
  </si>
  <si>
    <t>高津区久末309</t>
  </si>
  <si>
    <t>大和市下鶴間2775</t>
  </si>
  <si>
    <t>555-502272R</t>
  </si>
  <si>
    <t>大和市深見西1-3</t>
  </si>
  <si>
    <t>高津区坂戸1-17</t>
  </si>
  <si>
    <t>泉区和泉中央北6-30</t>
  </si>
  <si>
    <t>中原区下新城2-4</t>
  </si>
  <si>
    <t>高津区子母口711</t>
  </si>
  <si>
    <t>513-442185P</t>
  </si>
  <si>
    <t>境界保全申請</t>
  </si>
  <si>
    <t>座間市相模が丘2-20</t>
  </si>
  <si>
    <t>座間市南栗原5-8</t>
  </si>
  <si>
    <t>海老名市中新田1-9</t>
  </si>
  <si>
    <t>都筑区池辺町3834</t>
  </si>
  <si>
    <t>泉区下飯田町790</t>
  </si>
  <si>
    <t>磯子区丸山1-29</t>
  </si>
  <si>
    <t>保土ヶ谷区和田1-14</t>
  </si>
  <si>
    <t>612-400218</t>
  </si>
  <si>
    <t>磯子区森3-17</t>
  </si>
  <si>
    <t>座間市相模が丘6-30</t>
  </si>
  <si>
    <t>座間市入谷東4-60</t>
  </si>
  <si>
    <t>座間市緑ヶ丘4-11</t>
  </si>
  <si>
    <t>海老名市泉2-1</t>
  </si>
  <si>
    <t>海老名市中新田1-6</t>
  </si>
  <si>
    <t>512-442156P</t>
  </si>
  <si>
    <t>鶴見区東寺尾中台22-32</t>
  </si>
  <si>
    <t>中原区上小田中4-1</t>
  </si>
  <si>
    <t>瀬谷区相沢3-4</t>
  </si>
  <si>
    <t>鶴見区馬場4-21</t>
  </si>
  <si>
    <t>海老名市河原口3-17</t>
  </si>
  <si>
    <t>保土ヶ谷区常盤台65</t>
  </si>
  <si>
    <t>中原区上丸子山王町2-1329</t>
  </si>
  <si>
    <t>中原区上丸子八幡町1491</t>
  </si>
  <si>
    <t>鶴見区上末吉1-7</t>
  </si>
  <si>
    <t>512-644001X</t>
  </si>
  <si>
    <t>川崎区扇町7</t>
  </si>
  <si>
    <t>511-641001X</t>
  </si>
  <si>
    <t>南区六ッ川3-31</t>
  </si>
  <si>
    <t>泉区白百合3-4</t>
  </si>
  <si>
    <t>綾瀬市寺尾中4-19</t>
  </si>
  <si>
    <t>座間市東原2-4</t>
  </si>
  <si>
    <t>大和市下鶴間743</t>
  </si>
  <si>
    <t>大和市上草柳8-19</t>
  </si>
  <si>
    <t>鶴見区寺谷2-15</t>
  </si>
  <si>
    <t>鶴見区上の宮2-16</t>
  </si>
  <si>
    <t>高津区瀬田12</t>
  </si>
  <si>
    <t>中原区下小田中3-6</t>
  </si>
  <si>
    <t>綾瀬市大上3-4</t>
  </si>
  <si>
    <t>綾瀬市深谷中6-13</t>
  </si>
  <si>
    <t>綾瀬市深谷上5-16</t>
  </si>
  <si>
    <t>綾瀬市大上5-3</t>
  </si>
  <si>
    <t>513-219049X</t>
  </si>
  <si>
    <t>多摩区菅5-10</t>
  </si>
  <si>
    <t>513-214172X</t>
  </si>
  <si>
    <t>高津区蟹ヶ谷119</t>
  </si>
  <si>
    <t>513-419005X</t>
  </si>
  <si>
    <t>宮前区西野川1-6</t>
  </si>
  <si>
    <t>513-412202X</t>
  </si>
  <si>
    <t>宮前区神木本町5-13</t>
  </si>
  <si>
    <t>513-219051X</t>
  </si>
  <si>
    <t>多摩区菅野戸呂6-26</t>
  </si>
  <si>
    <t>513-319016X</t>
  </si>
  <si>
    <t>多摩区長尾3-3</t>
  </si>
  <si>
    <t>513-411007X</t>
  </si>
  <si>
    <t>513-411008X</t>
  </si>
  <si>
    <t>513-419021X</t>
  </si>
  <si>
    <t>513-119086X</t>
  </si>
  <si>
    <t>多摩区登戸811</t>
  </si>
  <si>
    <t>513-319126X</t>
  </si>
  <si>
    <t>宮前区神木本町2-18</t>
  </si>
  <si>
    <t>513-514118X</t>
  </si>
  <si>
    <t>多摩区菅城下4-19</t>
  </si>
  <si>
    <t>513-442208T</t>
  </si>
  <si>
    <t>513-342131J</t>
  </si>
  <si>
    <t>幸区古市場2-117</t>
  </si>
  <si>
    <t>513-414235X</t>
  </si>
  <si>
    <t>513-512009X</t>
  </si>
  <si>
    <t>513-419077X</t>
  </si>
  <si>
    <t>宮前区水沢3-12</t>
  </si>
  <si>
    <t>513-312023X</t>
  </si>
  <si>
    <t>中原区井田3-11</t>
  </si>
  <si>
    <t>513-242231J</t>
  </si>
  <si>
    <t>麻生区千代ヶ丘3-2</t>
  </si>
  <si>
    <t>513-242234J</t>
  </si>
  <si>
    <t>多摩区西生田5-21</t>
  </si>
  <si>
    <t>513-419152X</t>
  </si>
  <si>
    <t>高津区子母口126</t>
  </si>
  <si>
    <t>513-435003O</t>
  </si>
  <si>
    <t>宮前区東有馬5-1</t>
  </si>
  <si>
    <t>513-319035X</t>
  </si>
  <si>
    <t>多摩区長尾6-14</t>
  </si>
  <si>
    <t>513-412242X</t>
  </si>
  <si>
    <t>中原区宮内2-26</t>
  </si>
  <si>
    <t>513-414120X</t>
  </si>
  <si>
    <t>宮前区土橋6-3</t>
  </si>
  <si>
    <t>513-419032X</t>
  </si>
  <si>
    <t>宮前区西野川3-24</t>
  </si>
  <si>
    <t>513-442153P</t>
  </si>
  <si>
    <t>高津区溝口2-17</t>
  </si>
  <si>
    <t>512-519002X</t>
  </si>
  <si>
    <t>港北区新吉田東1-72</t>
  </si>
  <si>
    <t>512-414368X</t>
  </si>
  <si>
    <t>都筑区池辺町3938</t>
  </si>
  <si>
    <t>512-414370X</t>
  </si>
  <si>
    <t>神奈川区西寺尾3-26</t>
  </si>
  <si>
    <t>3608</t>
  </si>
  <si>
    <t>512-711116A</t>
  </si>
  <si>
    <t>港北区小机町1073</t>
  </si>
  <si>
    <t>大和市下鶴間2950</t>
  </si>
  <si>
    <t>551-503552R</t>
  </si>
  <si>
    <t>南区唐沢87</t>
  </si>
  <si>
    <t>南区唐</t>
  </si>
  <si>
    <t>綾瀬市蓼川3-2</t>
  </si>
  <si>
    <t>512-043193X</t>
  </si>
  <si>
    <t>神奈川区高島台17</t>
  </si>
  <si>
    <t>512-319125X</t>
  </si>
  <si>
    <t>青葉区恩田町997</t>
  </si>
  <si>
    <t>512-314026X</t>
  </si>
  <si>
    <t>青葉区恩田町2240</t>
  </si>
  <si>
    <t>512-419173X</t>
  </si>
  <si>
    <t>神奈川区西寺尾3-5</t>
  </si>
  <si>
    <t>青葉区つつじが丘14</t>
  </si>
  <si>
    <t>金沢区福浦2-15</t>
  </si>
  <si>
    <t>泉区上飯田町1085</t>
  </si>
  <si>
    <t>513-319093X</t>
  </si>
  <si>
    <t>幸区小倉3-28</t>
  </si>
  <si>
    <t>511-242194F</t>
  </si>
  <si>
    <t>戸塚区平戸1-20</t>
  </si>
  <si>
    <t>511-211020X</t>
  </si>
  <si>
    <t>港南区笹下2-29</t>
  </si>
  <si>
    <t>保土ヶ谷区岩井町443</t>
  </si>
  <si>
    <t>632-511591</t>
  </si>
  <si>
    <t>大和市上草柳2-9-3</t>
  </si>
  <si>
    <t>632-413675</t>
  </si>
  <si>
    <t>大和市南林間7-6</t>
  </si>
  <si>
    <t>多摩区生田2-7</t>
  </si>
  <si>
    <t>座間市ひばりが丘2-48</t>
  </si>
  <si>
    <t>泉区和泉中央北2-46</t>
  </si>
  <si>
    <t>栄区小菅ヶ谷1-30</t>
  </si>
  <si>
    <t>瀬谷区阿久和東4-23</t>
  </si>
  <si>
    <t>中原区上小田中6-30</t>
  </si>
  <si>
    <t>綾瀬市落合北4-18</t>
  </si>
  <si>
    <t>大和市上草柳2-12</t>
  </si>
  <si>
    <t>大和市上草柳4-4</t>
  </si>
  <si>
    <t>632-421220</t>
  </si>
  <si>
    <t>海老名市東柏ヶ谷5-11-18</t>
  </si>
  <si>
    <t>瀬谷区下瀬谷2-21</t>
  </si>
  <si>
    <t>512-314365X</t>
  </si>
  <si>
    <t>鶴見区下末吉5-19</t>
  </si>
  <si>
    <t>保土ヶ谷区西久保町89</t>
  </si>
  <si>
    <t>多摩区生田1-8</t>
  </si>
  <si>
    <t>多摩区堰2-3</t>
  </si>
  <si>
    <t>大和市下鶴間2-3</t>
  </si>
  <si>
    <t>座間市ひばりが丘2-73</t>
  </si>
  <si>
    <t>座間市入谷西2-8</t>
  </si>
  <si>
    <t>座間市相武台2-17</t>
  </si>
  <si>
    <t>海老名市大谷南4-9</t>
  </si>
  <si>
    <t>保土ヶ谷区法泉3-6</t>
  </si>
  <si>
    <t>瀬谷区下瀬谷2-4</t>
  </si>
  <si>
    <t>中原区上小田中6-40</t>
  </si>
  <si>
    <t>綾瀬市深谷南1-17</t>
  </si>
  <si>
    <t>座間市東原4-10</t>
  </si>
  <si>
    <t>622-106093</t>
  </si>
  <si>
    <t>鶴見区平安町2-6</t>
  </si>
  <si>
    <t>中原区宮内4-6</t>
  </si>
  <si>
    <t>513-619005X</t>
  </si>
  <si>
    <t>中原区宮内1-6</t>
  </si>
  <si>
    <t>幸区小倉4-14</t>
  </si>
  <si>
    <t>鶴見区上の宮1-7</t>
  </si>
  <si>
    <t>512-653161P</t>
  </si>
  <si>
    <t>鶴見区東寺尾3-8</t>
  </si>
  <si>
    <t>鶴見区東寺尾3-5</t>
  </si>
  <si>
    <t>鶴見区尻手1-5</t>
  </si>
  <si>
    <t>512-653187J</t>
  </si>
  <si>
    <t>鶴見区岸谷2-11</t>
  </si>
  <si>
    <t>622-408998</t>
  </si>
  <si>
    <t>宮前区菅生2-26</t>
  </si>
  <si>
    <t>保土ヶ谷区今井町484</t>
  </si>
  <si>
    <t>512-653188J</t>
  </si>
  <si>
    <t>保土ヶ谷区上菅田町501</t>
  </si>
  <si>
    <t>512-653189J</t>
  </si>
  <si>
    <t>保土ヶ谷区西谷2-1</t>
  </si>
  <si>
    <t>大和市渋谷2-17</t>
  </si>
  <si>
    <t>海老名市東柏ケ谷5-12</t>
  </si>
  <si>
    <t>座間市ひばりが丘1-5</t>
  </si>
  <si>
    <t>512-653186J</t>
  </si>
  <si>
    <t>鶴見区諏訪坂21-22</t>
  </si>
  <si>
    <t>512-653158P</t>
  </si>
  <si>
    <t>鶴見区矢向4-28</t>
  </si>
  <si>
    <t>鶴見区東寺尾3-21</t>
  </si>
  <si>
    <t>保土ヶ谷区岩井町322</t>
  </si>
  <si>
    <t>都筑区川和町1497</t>
  </si>
  <si>
    <t>512-681030X</t>
  </si>
  <si>
    <t>瀬谷区瀬谷1-14</t>
  </si>
  <si>
    <t>513-653133P</t>
  </si>
  <si>
    <t>中原区宮内3-17</t>
  </si>
  <si>
    <t>513-653134J</t>
  </si>
  <si>
    <t>中原区丸子通2-453</t>
  </si>
  <si>
    <t>中原区木月4-28</t>
  </si>
  <si>
    <t>513-653137J</t>
  </si>
  <si>
    <t>中原区中丸子320</t>
  </si>
  <si>
    <t>513-653138J</t>
  </si>
  <si>
    <t>中原区市ノ坪610</t>
  </si>
  <si>
    <t>513-653139J</t>
  </si>
  <si>
    <t>多摩区寺尾台1-21</t>
  </si>
  <si>
    <t>513-653140J</t>
  </si>
  <si>
    <t>多摩区寺尾台1-1</t>
  </si>
  <si>
    <t>513-653141P</t>
  </si>
  <si>
    <t>多摩区生田5-2</t>
  </si>
  <si>
    <t>513-653135P</t>
  </si>
  <si>
    <t>中原区井田2-9</t>
  </si>
  <si>
    <t>高津区蟹ヶ谷40</t>
  </si>
  <si>
    <t>632-508547</t>
  </si>
  <si>
    <t>大和市福田1555</t>
  </si>
  <si>
    <t>632-415528</t>
  </si>
  <si>
    <t>大和市福田439-1</t>
  </si>
  <si>
    <t>座間市入谷東4-33</t>
  </si>
  <si>
    <t>513-919058X</t>
  </si>
  <si>
    <t>宮前区野川本町1-12</t>
  </si>
  <si>
    <t>513-712080X</t>
  </si>
  <si>
    <t>高津区二子3-29-11</t>
  </si>
  <si>
    <t>512-314319X</t>
  </si>
  <si>
    <t>神奈川区西神奈川3-11</t>
  </si>
  <si>
    <t>多摩区菅稲田堤1-5</t>
  </si>
  <si>
    <t>多摩区西生田4-16</t>
  </si>
  <si>
    <t>多摩区長尾4-6</t>
  </si>
  <si>
    <t>多摩区生田6-15</t>
  </si>
  <si>
    <t>多摩区菅城下25</t>
  </si>
  <si>
    <t>保土ヶ谷区狩場町302</t>
  </si>
  <si>
    <t>511-019176X</t>
  </si>
  <si>
    <t>西区戸部本町35</t>
  </si>
  <si>
    <t>西区戸</t>
  </si>
  <si>
    <t>511-219099X</t>
  </si>
  <si>
    <t>戸塚区矢部町1828</t>
  </si>
  <si>
    <t>511-219121X</t>
  </si>
  <si>
    <t>戸塚区川上町615</t>
  </si>
  <si>
    <t>座間市相武台1-25</t>
  </si>
  <si>
    <t>海老名市社家3-10</t>
  </si>
  <si>
    <t>鶴見区下末吉1-14</t>
  </si>
  <si>
    <t>511-653156J</t>
  </si>
  <si>
    <t>金沢区富岡西1-19</t>
  </si>
  <si>
    <t>511-653161J</t>
  </si>
  <si>
    <t>金沢区町屋町25</t>
  </si>
  <si>
    <t>511-653162P</t>
  </si>
  <si>
    <t>金沢区平潟町17</t>
  </si>
  <si>
    <t>511-653163J</t>
  </si>
  <si>
    <t>金沢区六浦東3-19</t>
  </si>
  <si>
    <t>511-653164J</t>
  </si>
  <si>
    <t>金沢区能見台通5-33</t>
  </si>
  <si>
    <t>511-653165J</t>
  </si>
  <si>
    <t>磯子区磯子6-28</t>
  </si>
  <si>
    <t>511-653166P</t>
  </si>
  <si>
    <t>栄区元大橋1-44</t>
  </si>
  <si>
    <t>511-653177J</t>
  </si>
  <si>
    <t>南区大岡3-40</t>
  </si>
  <si>
    <t>511-653178J</t>
  </si>
  <si>
    <t>南区大岡3-53</t>
  </si>
  <si>
    <t>511-653179J</t>
  </si>
  <si>
    <t>南区清水ヶ丘238</t>
  </si>
  <si>
    <t>南区清</t>
  </si>
  <si>
    <t>511-653180P</t>
  </si>
  <si>
    <t>南区清水ヶ丘200</t>
  </si>
  <si>
    <t>511-653181P</t>
  </si>
  <si>
    <t>南区共進町3-63</t>
  </si>
  <si>
    <t>南区共</t>
  </si>
  <si>
    <t>511-653182J</t>
  </si>
  <si>
    <t>南区平楽102</t>
  </si>
  <si>
    <t>511-553191P</t>
  </si>
  <si>
    <t>南区土ケ谷下町28</t>
  </si>
  <si>
    <t>南区土</t>
  </si>
  <si>
    <t>511-653160J</t>
  </si>
  <si>
    <t>金沢区六浦南4-13</t>
  </si>
  <si>
    <t>513-653142P</t>
  </si>
  <si>
    <t>多摩区三田3-3</t>
  </si>
  <si>
    <t>磯子区滝頭2-34</t>
  </si>
  <si>
    <t>513-519008X</t>
  </si>
  <si>
    <t>宮前区野川台1-4</t>
  </si>
  <si>
    <t>513-419130X</t>
  </si>
  <si>
    <t>多摩区菅北浦3-2</t>
  </si>
  <si>
    <t>513-419131X</t>
  </si>
  <si>
    <t>宮前区東有馬4-24</t>
  </si>
  <si>
    <t>513-419076X</t>
  </si>
  <si>
    <t>513-412002X</t>
  </si>
  <si>
    <t>麻生区黒川679</t>
  </si>
  <si>
    <t>513-419053X</t>
  </si>
  <si>
    <t>宮前区有馬5-17</t>
  </si>
  <si>
    <t>513-419046X</t>
  </si>
  <si>
    <t>高津区久末590</t>
  </si>
  <si>
    <t>513-411017X</t>
  </si>
  <si>
    <t>麻生区岡上3-4</t>
  </si>
  <si>
    <t>513-319041X</t>
  </si>
  <si>
    <t>高津区子母口54</t>
  </si>
  <si>
    <t>513-314148X</t>
  </si>
  <si>
    <t>高津区久末117</t>
  </si>
  <si>
    <t>513-314155X</t>
  </si>
  <si>
    <t>513-319003X</t>
  </si>
  <si>
    <t>高津区久地4-8</t>
  </si>
  <si>
    <t>513-442242F</t>
  </si>
  <si>
    <t>麻生区細山3-1</t>
  </si>
  <si>
    <t>513-319069X</t>
  </si>
  <si>
    <t>多摩区菅馬場1-19</t>
  </si>
  <si>
    <t>513-312081X</t>
  </si>
  <si>
    <t>多摩区宿河原2-4</t>
  </si>
  <si>
    <t>513-442126J</t>
  </si>
  <si>
    <t>中原区刈宿3-43</t>
  </si>
  <si>
    <t>513-542115J</t>
  </si>
  <si>
    <t>513-414233X</t>
  </si>
  <si>
    <t>宮前区菅生5-9</t>
  </si>
  <si>
    <t>513-414243X</t>
  </si>
  <si>
    <t>宮前区西野川2-22</t>
  </si>
  <si>
    <t>513-414258X</t>
  </si>
  <si>
    <t>513-419149X</t>
  </si>
  <si>
    <t>幸区下平間24</t>
  </si>
  <si>
    <t>512-519026X</t>
  </si>
  <si>
    <t>都筑区東山田町37</t>
  </si>
  <si>
    <t>512-411053X</t>
  </si>
  <si>
    <t>神奈川区入江2-18</t>
  </si>
  <si>
    <t>512-514004X</t>
  </si>
  <si>
    <t>512-419212X</t>
  </si>
  <si>
    <t>512-042163A</t>
  </si>
  <si>
    <t>港北区日吉本町4-10</t>
  </si>
  <si>
    <t>512-419187X</t>
  </si>
  <si>
    <t>青葉区桜台43</t>
  </si>
  <si>
    <t>512-442159P</t>
  </si>
  <si>
    <t>神奈川区三ツ沢中町6-12</t>
  </si>
  <si>
    <t>512-419142X</t>
  </si>
  <si>
    <t>鶴見区矢向2-3</t>
  </si>
  <si>
    <t>515-653280J</t>
  </si>
  <si>
    <t>大和市中央5-1</t>
  </si>
  <si>
    <t>大和市大和東2-8</t>
  </si>
  <si>
    <t>大和市南林間7-17</t>
  </si>
  <si>
    <t>大和市中央林間西2-5</t>
  </si>
  <si>
    <t>泉区白百合1-9</t>
  </si>
  <si>
    <t>512-653230P</t>
  </si>
  <si>
    <t>保土ヶ谷区上星川2-22</t>
  </si>
  <si>
    <t>512-653231P</t>
  </si>
  <si>
    <t>保土ヶ谷区上星川1-8</t>
  </si>
  <si>
    <t>512-653233P</t>
  </si>
  <si>
    <t>保土ヶ谷区上星川1-19</t>
  </si>
  <si>
    <t>512-653234P</t>
  </si>
  <si>
    <t>保土ヶ谷区岩井町2</t>
  </si>
  <si>
    <t>512-642502X</t>
  </si>
  <si>
    <t>保土ヶ谷区新桜ケ丘2-36</t>
  </si>
  <si>
    <t>川崎区中島3-5</t>
  </si>
  <si>
    <t>大和市上和田2741</t>
  </si>
  <si>
    <t>海老名市東柏ケ谷5-18</t>
  </si>
  <si>
    <t>座間市相模が丘3-37</t>
  </si>
  <si>
    <t>座間市広野台1-14</t>
  </si>
  <si>
    <t>座間市相模が丘4-52</t>
  </si>
  <si>
    <t>512-653235J</t>
  </si>
  <si>
    <t>瀬谷区三ツ境70</t>
  </si>
  <si>
    <t>513-653148J</t>
  </si>
  <si>
    <t>高津区新作3-5</t>
  </si>
  <si>
    <t>513-653149J</t>
  </si>
  <si>
    <t>513-654101J</t>
  </si>
  <si>
    <t>多摩区寺尾台1-15</t>
  </si>
  <si>
    <t>513-654102J</t>
  </si>
  <si>
    <t>多摩区寺尾台1-7</t>
  </si>
  <si>
    <t>513-681028X</t>
  </si>
  <si>
    <t>多摩区宿河原6-46</t>
  </si>
  <si>
    <t>511-653159J</t>
  </si>
  <si>
    <t>金沢区泥亀2-11</t>
  </si>
  <si>
    <t>513-653150J</t>
  </si>
  <si>
    <t>川崎区浅田2-18</t>
  </si>
  <si>
    <t>磯子区田中2-24</t>
  </si>
  <si>
    <t>512-614014X</t>
  </si>
  <si>
    <t>鶴見区北寺尾3-12</t>
  </si>
  <si>
    <t>海老名市今里1-10</t>
  </si>
  <si>
    <t>632-505719</t>
  </si>
  <si>
    <t>海老名市上郷1-12-25</t>
  </si>
  <si>
    <t>632-510909</t>
  </si>
  <si>
    <t>大和市下和田864</t>
  </si>
  <si>
    <t>保土ヶ谷区星川3-10</t>
  </si>
  <si>
    <t>515-619029X</t>
  </si>
  <si>
    <t>綾瀬市深谷上5-8</t>
  </si>
  <si>
    <t>632-507671</t>
  </si>
  <si>
    <t>大和市西鶴間6-22-45</t>
  </si>
  <si>
    <t>座間市ひばりが丘2-57</t>
  </si>
  <si>
    <t>川崎区浅田3-8</t>
  </si>
  <si>
    <t>川崎区大島5-12</t>
  </si>
  <si>
    <t>保土ヶ谷区上菅田町444</t>
  </si>
  <si>
    <t>511-619027X</t>
  </si>
  <si>
    <t>金沢区富岡東6-19</t>
  </si>
  <si>
    <t>泉区下和泉5-14</t>
  </si>
  <si>
    <t>南区中里1-5</t>
  </si>
  <si>
    <t>512-612007X</t>
  </si>
  <si>
    <t>鶴見区梶山2-12</t>
  </si>
  <si>
    <t>鶴見区平安町1-92</t>
  </si>
  <si>
    <t>座間市ひばりが丘1-24</t>
  </si>
  <si>
    <t>515-329178X</t>
  </si>
  <si>
    <t>海老名市上郷1-30</t>
  </si>
  <si>
    <t>515-329174X</t>
  </si>
  <si>
    <t>海老名市大谷北2-27</t>
  </si>
  <si>
    <t>海老名市大谷南4-13</t>
  </si>
  <si>
    <t>515-410001X</t>
  </si>
  <si>
    <t>海老名市社家5-9</t>
  </si>
  <si>
    <t>南区六ッ川1-338</t>
  </si>
  <si>
    <t>座間市ひばりが丘2-9</t>
  </si>
  <si>
    <t>513-419033X</t>
  </si>
  <si>
    <t>多摩区菅4-2</t>
  </si>
  <si>
    <t>高津区梶ヶ谷5-12</t>
  </si>
  <si>
    <t>中原区井田1-26</t>
  </si>
  <si>
    <t>幸区南加瀬1-4</t>
  </si>
  <si>
    <t>高津区新作4-16</t>
  </si>
  <si>
    <t>鶴見区潮田町4-157</t>
  </si>
  <si>
    <t>511-681032X</t>
  </si>
  <si>
    <t>南区別所3-1</t>
  </si>
  <si>
    <t>46052</t>
  </si>
  <si>
    <t>512-019175X</t>
  </si>
  <si>
    <t>緑区中山5-6</t>
  </si>
  <si>
    <t>緑区中</t>
  </si>
  <si>
    <t>515-914087X</t>
  </si>
  <si>
    <t>大和市下鶴間535</t>
  </si>
  <si>
    <t>大和市桜森1-11</t>
  </si>
  <si>
    <t>大和市深見西8-8</t>
  </si>
  <si>
    <t>515-612012X</t>
  </si>
  <si>
    <t>大和市鶴間1-31</t>
  </si>
  <si>
    <t>綾瀬市寺尾釜田2-11</t>
  </si>
  <si>
    <t>綾瀬市深谷南3-8</t>
  </si>
  <si>
    <t>515-614106X</t>
  </si>
  <si>
    <t>座間市東原3-22</t>
  </si>
  <si>
    <t>泉区泉が丘2-26</t>
  </si>
  <si>
    <t>高津区溝口3-7</t>
  </si>
  <si>
    <t>高津区子母口360</t>
  </si>
  <si>
    <t>512-619023X</t>
  </si>
  <si>
    <t>都筑区東山田町173</t>
  </si>
  <si>
    <t>南区六ッ川1-328</t>
  </si>
  <si>
    <t>磯子区丸山2-11</t>
  </si>
  <si>
    <t>513-619023X</t>
  </si>
  <si>
    <t>多摩区中野島6-15</t>
  </si>
  <si>
    <t>513-612006X</t>
  </si>
  <si>
    <t>多摩区東生田3-3</t>
  </si>
  <si>
    <t>513-619022X</t>
  </si>
  <si>
    <t>高津区子母口53</t>
  </si>
  <si>
    <t>511-612007X</t>
  </si>
  <si>
    <t>金沢区富岡西7-9</t>
  </si>
  <si>
    <t>512-612010X</t>
  </si>
  <si>
    <t>都筑区牛久保東3-21</t>
  </si>
  <si>
    <t>512-619024X</t>
  </si>
  <si>
    <t>保土ヶ谷区常盤台43</t>
  </si>
  <si>
    <t>座間市広野台1-18</t>
  </si>
  <si>
    <t>座間市東原2-1</t>
  </si>
  <si>
    <t>515-619083X</t>
  </si>
  <si>
    <t>海老名市大谷南3-7</t>
  </si>
  <si>
    <t>保土ヶ谷区天王町2-46</t>
  </si>
  <si>
    <t>511-614027X</t>
  </si>
  <si>
    <t>磯子区中原4-1</t>
  </si>
  <si>
    <t>511-614024X</t>
  </si>
  <si>
    <t>磯子区栗木1-24</t>
  </si>
  <si>
    <t>513-314149X</t>
  </si>
  <si>
    <t>多摩区布田2-15</t>
  </si>
  <si>
    <t>座間市立野台3-1</t>
  </si>
  <si>
    <t>515-619107X</t>
  </si>
  <si>
    <t>海老名市今里3-21</t>
  </si>
  <si>
    <t>515-619117X</t>
  </si>
  <si>
    <t>座間市ひばりが丘2-30</t>
  </si>
  <si>
    <t>515-619149X</t>
  </si>
  <si>
    <t>座間市相模が丘4-69</t>
  </si>
  <si>
    <t>515-619151X</t>
  </si>
  <si>
    <t>座間市ひばりが丘2-43</t>
  </si>
  <si>
    <t>515-619134X</t>
  </si>
  <si>
    <t>大和市西鶴間7-15</t>
  </si>
  <si>
    <t>515-612017X</t>
  </si>
  <si>
    <t>大和市上草柳8-2</t>
  </si>
  <si>
    <t>515-619136X</t>
  </si>
  <si>
    <t>大和市西鶴間2-18</t>
  </si>
  <si>
    <t>511-119198X</t>
  </si>
  <si>
    <t>戸塚区秋葉町70</t>
  </si>
  <si>
    <t>511-119209X</t>
  </si>
  <si>
    <t>港南区下永谷3-20</t>
  </si>
  <si>
    <t>513-512012X</t>
  </si>
  <si>
    <t>宮前区南野川3-18</t>
  </si>
  <si>
    <t>513-512014X</t>
  </si>
  <si>
    <t>中原区下小田中5-15</t>
  </si>
  <si>
    <t>513-442159J</t>
  </si>
  <si>
    <t>高津区上作延650</t>
  </si>
  <si>
    <t>513-442165P</t>
  </si>
  <si>
    <t>川崎区小川町11-7</t>
  </si>
  <si>
    <t>513-442112J</t>
  </si>
  <si>
    <t>幸区塚越3-137</t>
  </si>
  <si>
    <t>513-342171P</t>
  </si>
  <si>
    <t>中原区井田中ノ町39</t>
  </si>
  <si>
    <t>513-419128X</t>
  </si>
  <si>
    <t>多摩区菅馬場2-14</t>
  </si>
  <si>
    <t>513-319108X</t>
  </si>
  <si>
    <t>513-242235J</t>
  </si>
  <si>
    <t>川崎区小田栄2-1</t>
  </si>
  <si>
    <t>513-242246P</t>
  </si>
  <si>
    <t>幸区古市場2-65</t>
  </si>
  <si>
    <t>川崎区渡田新町1-5</t>
  </si>
  <si>
    <t>513-511002X</t>
  </si>
  <si>
    <t>高津区瀬田11</t>
  </si>
  <si>
    <t>513-419002X</t>
  </si>
  <si>
    <t>高津区蟹ヶ谷48</t>
  </si>
  <si>
    <t>513-519009X</t>
  </si>
  <si>
    <t>多摩区桝形1-15</t>
  </si>
  <si>
    <t>513-411166X</t>
  </si>
  <si>
    <t>多摩区宿河原6-15</t>
  </si>
  <si>
    <t>513-411039X</t>
  </si>
  <si>
    <t>高津区下作延4-19</t>
  </si>
  <si>
    <t>513-411173X</t>
  </si>
  <si>
    <t>多摩区宿河原3-3</t>
  </si>
  <si>
    <t>513-411015X</t>
  </si>
  <si>
    <t>宮前区平1-2</t>
  </si>
  <si>
    <t>513-414005X</t>
  </si>
  <si>
    <t>多摩区宿河原6-5</t>
  </si>
  <si>
    <t>513-412252X</t>
  </si>
  <si>
    <t>多摩区栗谷3-6</t>
  </si>
  <si>
    <t>513-519026X</t>
  </si>
  <si>
    <t>多摩区堰2-1</t>
  </si>
  <si>
    <t>513-519029X</t>
  </si>
  <si>
    <t>中原区上小田中3-16</t>
  </si>
  <si>
    <t>鶴見区平安町2-15</t>
  </si>
  <si>
    <t>513-614005X</t>
  </si>
  <si>
    <t>多摩区宿河原2-37</t>
  </si>
  <si>
    <t>513-671059X</t>
  </si>
  <si>
    <t>多摩区長尾1-8</t>
  </si>
  <si>
    <t>512-619027X</t>
  </si>
  <si>
    <t>都筑区牛久保東3-5</t>
  </si>
  <si>
    <t>515-619154X</t>
  </si>
  <si>
    <t>座間市入谷東4-42</t>
  </si>
  <si>
    <t>515-619153X</t>
  </si>
  <si>
    <t>座間市相武台1-14</t>
  </si>
  <si>
    <t>515-614110X</t>
  </si>
  <si>
    <t>綾瀬市寺尾南2-9</t>
  </si>
  <si>
    <t>512-619033X</t>
  </si>
  <si>
    <t>都筑区池辺町2722</t>
  </si>
  <si>
    <t>511-614030X</t>
  </si>
  <si>
    <t>泉区岡津町1329</t>
  </si>
  <si>
    <t>511-619039X</t>
  </si>
  <si>
    <t>泉区中田南1-15</t>
  </si>
  <si>
    <t>512-614033X</t>
  </si>
  <si>
    <t>鶴見区諏訪坂13-7</t>
  </si>
  <si>
    <t>512-619029X</t>
  </si>
  <si>
    <t>保土ヶ谷区上星川2-43</t>
  </si>
  <si>
    <t>513-619028X</t>
  </si>
  <si>
    <t>多摩区登戸475</t>
  </si>
  <si>
    <t>511-611004X</t>
  </si>
  <si>
    <t>南区六ッ川1-643</t>
  </si>
  <si>
    <t>512-612012X</t>
  </si>
  <si>
    <t>瀬谷区本郷2-41</t>
  </si>
  <si>
    <t>512-319211X</t>
  </si>
  <si>
    <t>青葉区新石川1-16</t>
  </si>
  <si>
    <t>512-419100X</t>
  </si>
  <si>
    <t>都筑区池辺町3531</t>
  </si>
  <si>
    <t>512-416004X</t>
  </si>
  <si>
    <t>鶴見区大黒町4</t>
  </si>
  <si>
    <t>512-414334X</t>
  </si>
  <si>
    <t>青葉区大場町395</t>
  </si>
  <si>
    <t>512-519054X</t>
  </si>
  <si>
    <t>青葉区鉄町1097</t>
  </si>
  <si>
    <t>512-519012X</t>
  </si>
  <si>
    <t>港北区新吉田東2-11</t>
  </si>
  <si>
    <t>512-411029X</t>
  </si>
  <si>
    <t>神奈川区神大寺2-38</t>
  </si>
  <si>
    <t>512-511014X</t>
  </si>
  <si>
    <t>513-514251X</t>
  </si>
  <si>
    <t>中原区上平間415</t>
  </si>
  <si>
    <t>622-408704</t>
  </si>
  <si>
    <t>宮前区神木本町3-1</t>
  </si>
  <si>
    <t>511-619040X</t>
  </si>
  <si>
    <t>泉区上飯田町2040</t>
  </si>
  <si>
    <t>515-619176X</t>
  </si>
  <si>
    <t>座間市ひばりが丘3-14</t>
  </si>
  <si>
    <t>515-611014X</t>
  </si>
  <si>
    <t>大和市西鶴間3-7</t>
  </si>
  <si>
    <t>515-614074X</t>
  </si>
  <si>
    <t>大和市福田1592</t>
  </si>
  <si>
    <t>515-619169X</t>
  </si>
  <si>
    <t>大和市西鶴間4-14</t>
  </si>
  <si>
    <t>515-619170X</t>
  </si>
  <si>
    <t>大和市西鶴間4-12</t>
  </si>
  <si>
    <t>515-619177X</t>
  </si>
  <si>
    <t>515-619150X</t>
  </si>
  <si>
    <t>綾瀬市蓼川1-11</t>
  </si>
  <si>
    <t>515-619171X</t>
  </si>
  <si>
    <t>515-619174X</t>
  </si>
  <si>
    <t>座間市ひばりが丘3-51</t>
  </si>
  <si>
    <t>515-619175X</t>
  </si>
  <si>
    <t>座間市ひばりが丘3-45</t>
  </si>
  <si>
    <t>515-614078X</t>
  </si>
  <si>
    <t>大和市上草柳9-18</t>
  </si>
  <si>
    <t>513-312022X</t>
  </si>
  <si>
    <t>宮前区馬絹1-15</t>
  </si>
  <si>
    <t>513-114120X</t>
  </si>
  <si>
    <t>中原区丸子通1-403</t>
  </si>
  <si>
    <t>511-503018M</t>
  </si>
  <si>
    <t>南区土ケ谷上町11</t>
  </si>
  <si>
    <t>622-508629</t>
  </si>
  <si>
    <t>多摩区登戸3029</t>
  </si>
  <si>
    <t>632-507388</t>
  </si>
  <si>
    <t>座間市相武台3-8</t>
  </si>
  <si>
    <t>632-506818</t>
  </si>
  <si>
    <t>海老名市中新田2-20</t>
  </si>
  <si>
    <t>515-614084X</t>
  </si>
  <si>
    <t>大和市上草柳9-13</t>
  </si>
  <si>
    <t>515-619193X</t>
  </si>
  <si>
    <t>大和市下鶴間2788</t>
  </si>
  <si>
    <t>511-611003X</t>
  </si>
  <si>
    <t>磯子区中原2-2</t>
  </si>
  <si>
    <t>511-611005X</t>
  </si>
  <si>
    <t>泉区中田南2-1</t>
  </si>
  <si>
    <t>512-614035X</t>
  </si>
  <si>
    <t>鶴見区獅子ヶ谷1-36</t>
  </si>
  <si>
    <t>513-614006X</t>
  </si>
  <si>
    <t>中原区上小田中1-36</t>
  </si>
  <si>
    <t>513-619029X</t>
  </si>
  <si>
    <t>中原区宮内1-22</t>
  </si>
  <si>
    <t>513-519037A</t>
  </si>
  <si>
    <t>513-619016X</t>
  </si>
  <si>
    <t>多摩区栗谷3-7</t>
  </si>
  <si>
    <t>511-619043X</t>
  </si>
  <si>
    <t>泉区中田東1-6</t>
  </si>
  <si>
    <t>512-619045X</t>
  </si>
  <si>
    <t>瀬谷区中屋敷1-34</t>
  </si>
  <si>
    <t>511-619038X</t>
  </si>
  <si>
    <t>栄区亀井町10-9</t>
  </si>
  <si>
    <t>栄区亀</t>
  </si>
  <si>
    <t>513-614008X</t>
  </si>
  <si>
    <t>川崎区大島5-26</t>
  </si>
  <si>
    <t>513-611009X</t>
  </si>
  <si>
    <t>高津区東野川2-33</t>
  </si>
  <si>
    <t>513-614007X</t>
  </si>
  <si>
    <t>高津区明津206</t>
  </si>
  <si>
    <t>515-619183X</t>
  </si>
  <si>
    <t>座間市入谷西2-19</t>
  </si>
  <si>
    <t>515-619190X</t>
  </si>
  <si>
    <t>座間市ひばりが丘2-58</t>
  </si>
  <si>
    <t>515-614114X</t>
  </si>
  <si>
    <t>海老名市東柏ケ谷6-5</t>
  </si>
  <si>
    <t>515-671005X</t>
  </si>
  <si>
    <t>座間市南栗原4-11</t>
  </si>
  <si>
    <t>515-619194X</t>
  </si>
  <si>
    <t>大和市上草柳164</t>
  </si>
  <si>
    <t>515-611021X</t>
  </si>
  <si>
    <t>大和市桜森3-5</t>
  </si>
  <si>
    <t>515-614117X</t>
  </si>
  <si>
    <t>座間市相模が丘3-61</t>
  </si>
  <si>
    <t>515-619201X</t>
  </si>
  <si>
    <t>綾瀬市大上7-8</t>
  </si>
  <si>
    <t>515-643101P</t>
  </si>
  <si>
    <t>綾瀬市小園南1-10</t>
  </si>
  <si>
    <t>512-503017M</t>
  </si>
  <si>
    <t>保土ヶ谷区東川島町56</t>
  </si>
  <si>
    <t>513-671064X</t>
  </si>
  <si>
    <t>多摩区菅稲田堤3-19</t>
  </si>
  <si>
    <t>513-614012X</t>
  </si>
  <si>
    <t>高津区子母口50</t>
  </si>
  <si>
    <t>512-619047X</t>
  </si>
  <si>
    <t>513-611011X</t>
  </si>
  <si>
    <t>川崎区田町1/3</t>
  </si>
  <si>
    <t>512-614040X</t>
  </si>
  <si>
    <t>515-614087X</t>
  </si>
  <si>
    <t>大和市福田2171</t>
  </si>
  <si>
    <t>512-612013X</t>
  </si>
  <si>
    <t>511-643102P</t>
  </si>
  <si>
    <t>金沢区東朝比奈2-14</t>
  </si>
  <si>
    <t>513-654103J</t>
  </si>
  <si>
    <t>川崎区藤崎2-4</t>
  </si>
  <si>
    <t>513-654104J</t>
  </si>
  <si>
    <t>川崎区中瀬3-14</t>
  </si>
  <si>
    <t>513-654105J</t>
  </si>
  <si>
    <t>川崎区昭和2-18</t>
  </si>
  <si>
    <t>513-654106J</t>
  </si>
  <si>
    <t>川崎区大師町16</t>
  </si>
  <si>
    <t>513-654107J</t>
  </si>
  <si>
    <t>川崎区渡田山王町7-9</t>
  </si>
  <si>
    <t>受注日(後)</t>
  </si>
  <si>
    <t>受注月(後)</t>
  </si>
  <si>
    <t>受注番号(後)</t>
  </si>
  <si>
    <t>区分(後)</t>
  </si>
  <si>
    <t>発行番号(後)</t>
  </si>
  <si>
    <t>外注先(後)</t>
  </si>
  <si>
    <t>納品
月(後)</t>
  </si>
  <si>
    <t>外注
発注月(後)</t>
  </si>
  <si>
    <t>外注納品月(後)</t>
  </si>
  <si>
    <t>外注支払月(後)</t>
  </si>
  <si>
    <t>外注支払月(後)(月のみ)</t>
  </si>
  <si>
    <t>外注支払額(後)</t>
  </si>
  <si>
    <t>入金月(後)</t>
  </si>
  <si>
    <t>入金月(後)（月のみ）</t>
  </si>
  <si>
    <t>精算
グループ(後)</t>
  </si>
  <si>
    <t>入金額(後)</t>
  </si>
  <si>
    <t>事後</t>
  </si>
  <si>
    <t>用地測量</t>
  </si>
  <si>
    <t>家屋調査
事後</t>
  </si>
  <si>
    <t>事前成果品確認中</t>
  </si>
  <si>
    <t>復元対応</t>
  </si>
  <si>
    <t>中村事務所</t>
  </si>
  <si>
    <t>家屋調査
最終</t>
  </si>
  <si>
    <t>月売上速報（導管本部）</t>
    <rPh sb="0" eb="1">
      <t>ツキ</t>
    </rPh>
    <rPh sb="1" eb="3">
      <t>ウリアゲ</t>
    </rPh>
    <rPh sb="3" eb="5">
      <t>ソクホウ</t>
    </rPh>
    <rPh sb="6" eb="8">
      <t>ドウカン</t>
    </rPh>
    <rPh sb="8" eb="9">
      <t>ホン</t>
    </rPh>
    <rPh sb="9" eb="10">
      <t>ブ</t>
    </rPh>
    <phoneticPr fontId="4"/>
  </si>
  <si>
    <t>西部</t>
    <rPh sb="0" eb="2">
      <t>セイブ</t>
    </rPh>
    <phoneticPr fontId="4"/>
  </si>
  <si>
    <t>西部NC設計</t>
    <rPh sb="0" eb="2">
      <t>セイブ</t>
    </rPh>
    <rPh sb="4" eb="6">
      <t>セッケイ</t>
    </rPh>
    <phoneticPr fontId="4"/>
  </si>
  <si>
    <t>（道路復旧・その他作業含む）</t>
    <rPh sb="1" eb="5">
      <t>ドウロフッキュウ</t>
    </rPh>
    <rPh sb="8" eb="11">
      <t>タサギョウ</t>
    </rPh>
    <rPh sb="11" eb="12">
      <t>フク</t>
    </rPh>
    <phoneticPr fontId="4"/>
  </si>
  <si>
    <t>杭測</t>
    <rPh sb="0" eb="1">
      <t>クイ</t>
    </rPh>
    <rPh sb="1" eb="2">
      <t>ソク</t>
    </rPh>
    <phoneticPr fontId="4"/>
  </si>
  <si>
    <t>西部（事）</t>
    <rPh sb="0" eb="2">
      <t>セイブ</t>
    </rPh>
    <rPh sb="3" eb="4">
      <t>コト</t>
    </rPh>
    <phoneticPr fontId="4"/>
  </si>
  <si>
    <t>売上速報</t>
    <rPh sb="0" eb="2">
      <t>ウリアゲ</t>
    </rPh>
    <rPh sb="2" eb="4">
      <t>ソクホウ</t>
    </rPh>
    <phoneticPr fontId="4"/>
  </si>
  <si>
    <t>杭以外売上</t>
    <rPh sb="0" eb="1">
      <t>クイ</t>
    </rPh>
    <rPh sb="1" eb="3">
      <t>イガイ</t>
    </rPh>
    <rPh sb="3" eb="5">
      <t>ウリアゲ</t>
    </rPh>
    <phoneticPr fontId="4"/>
  </si>
  <si>
    <t>杭測売上</t>
    <rPh sb="0" eb="1">
      <t>クイ</t>
    </rPh>
    <rPh sb="1" eb="2">
      <t>ソク</t>
    </rPh>
    <rPh sb="2" eb="4">
      <t>ウリアゲ</t>
    </rPh>
    <phoneticPr fontId="4"/>
  </si>
  <si>
    <t>先月目標累計</t>
    <rPh sb="0" eb="2">
      <t>センゲツ</t>
    </rPh>
    <rPh sb="2" eb="4">
      <t>モクヒョウ</t>
    </rPh>
    <rPh sb="4" eb="6">
      <t>ルイケイ</t>
    </rPh>
    <phoneticPr fontId="4"/>
  </si>
  <si>
    <t>NC受注</t>
    <rPh sb="2" eb="4">
      <t>ジュチュウ</t>
    </rPh>
    <phoneticPr fontId="4"/>
  </si>
  <si>
    <t>件</t>
    <rPh sb="0" eb="1">
      <t>ケン</t>
    </rPh>
    <phoneticPr fontId="4"/>
  </si>
  <si>
    <t>TG受注</t>
    <phoneticPr fontId="1"/>
  </si>
  <si>
    <t>未発注</t>
    <rPh sb="0" eb="1">
      <t>ミ</t>
    </rPh>
    <rPh sb="1" eb="3">
      <t>ハッチュウ</t>
    </rPh>
    <phoneticPr fontId="4"/>
  </si>
  <si>
    <t>売上目標</t>
    <rPh sb="0" eb="2">
      <t>ウリアゲ</t>
    </rPh>
    <rPh sb="2" eb="4">
      <t>モクヒョウ</t>
    </rPh>
    <phoneticPr fontId="4"/>
  </si>
  <si>
    <t>差額</t>
    <rPh sb="0" eb="2">
      <t>サガク</t>
    </rPh>
    <phoneticPr fontId="4"/>
  </si>
  <si>
    <t>杭以外予想</t>
    <rPh sb="0" eb="1">
      <t>クイ</t>
    </rPh>
    <rPh sb="1" eb="3">
      <t>イガイ</t>
    </rPh>
    <rPh sb="3" eb="5">
      <t>ヨソウ</t>
    </rPh>
    <phoneticPr fontId="4"/>
  </si>
  <si>
    <t>杭測予想</t>
    <rPh sb="0" eb="1">
      <t>クイ</t>
    </rPh>
    <rPh sb="1" eb="2">
      <t>ソク</t>
    </rPh>
    <rPh sb="2" eb="4">
      <t>ヨソウ</t>
    </rPh>
    <phoneticPr fontId="4"/>
  </si>
  <si>
    <t>今月目標</t>
    <rPh sb="0" eb="2">
      <t>コンゲツ</t>
    </rPh>
    <rPh sb="2" eb="4">
      <t>モクヒョウ</t>
    </rPh>
    <phoneticPr fontId="4"/>
  </si>
  <si>
    <t>NC納品</t>
    <rPh sb="2" eb="4">
      <t>ノウヒン</t>
    </rPh>
    <phoneticPr fontId="4"/>
  </si>
  <si>
    <t>外注発注</t>
    <rPh sb="0" eb="2">
      <t>ガイチュウ</t>
    </rPh>
    <phoneticPr fontId="4"/>
  </si>
  <si>
    <t>売上累計</t>
    <rPh sb="0" eb="2">
      <t>ウリアゲ</t>
    </rPh>
    <rPh sb="2" eb="4">
      <t>ルイケイ</t>
    </rPh>
    <phoneticPr fontId="4"/>
  </si>
  <si>
    <t>全体予想</t>
    <rPh sb="0" eb="2">
      <t>ゼンタイ</t>
    </rPh>
    <rPh sb="2" eb="4">
      <t>ヨソウ</t>
    </rPh>
    <phoneticPr fontId="4"/>
  </si>
  <si>
    <t>来月売上目標</t>
    <rPh sb="0" eb="2">
      <t>ライゲツ</t>
    </rPh>
    <rPh sb="2" eb="4">
      <t>ウリアゲ</t>
    </rPh>
    <rPh sb="4" eb="6">
      <t>モクヒョウ</t>
    </rPh>
    <phoneticPr fontId="4"/>
  </si>
  <si>
    <t>今月目標累計</t>
    <rPh sb="0" eb="2">
      <t>コンゲツ</t>
    </rPh>
    <rPh sb="2" eb="4">
      <t>モクヒョウ</t>
    </rPh>
    <rPh sb="4" eb="6">
      <t>ルイケイ</t>
    </rPh>
    <phoneticPr fontId="4"/>
  </si>
  <si>
    <t>NC清算</t>
    <rPh sb="2" eb="4">
      <t>セイサン</t>
    </rPh>
    <phoneticPr fontId="4"/>
  </si>
  <si>
    <t>外注納品</t>
    <rPh sb="0" eb="2">
      <t>ガイチュウ</t>
    </rPh>
    <phoneticPr fontId="4"/>
  </si>
  <si>
    <t>西部NC要因</t>
    <rPh sb="0" eb="2">
      <t>セイブ</t>
    </rPh>
    <rPh sb="4" eb="6">
      <t>ヨウイン</t>
    </rPh>
    <phoneticPr fontId="4"/>
  </si>
  <si>
    <t>全エリア精算内訳</t>
    <rPh sb="0" eb="1">
      <t>ゼン</t>
    </rPh>
    <rPh sb="4" eb="6">
      <t>セイサン</t>
    </rPh>
    <rPh sb="6" eb="8">
      <t>ウチワケ</t>
    </rPh>
    <phoneticPr fontId="4"/>
  </si>
  <si>
    <t>先月売上累計</t>
    <rPh sb="0" eb="2">
      <t>センゲツ</t>
    </rPh>
    <rPh sb="2" eb="4">
      <t>ウリアゲ</t>
    </rPh>
    <rPh sb="4" eb="6">
      <t>ルイケイ</t>
    </rPh>
    <phoneticPr fontId="4"/>
  </si>
  <si>
    <t>千円</t>
    <rPh sb="0" eb="2">
      <t>センエン</t>
    </rPh>
    <phoneticPr fontId="4"/>
  </si>
  <si>
    <t>TG納品</t>
    <phoneticPr fontId="1"/>
  </si>
  <si>
    <t>設計</t>
    <rPh sb="0" eb="2">
      <t>セッケイ</t>
    </rPh>
    <phoneticPr fontId="4"/>
  </si>
  <si>
    <t>修正変更　</t>
    <rPh sb="0" eb="2">
      <t>シュウセイ</t>
    </rPh>
    <rPh sb="2" eb="4">
      <t>ヘンコウ</t>
    </rPh>
    <phoneticPr fontId="4"/>
  </si>
  <si>
    <t>今月予想売上</t>
    <rPh sb="0" eb="2">
      <t>コンゲツ</t>
    </rPh>
    <rPh sb="2" eb="4">
      <t>ヨソウ</t>
    </rPh>
    <rPh sb="4" eb="6">
      <t>ウリアゲ</t>
    </rPh>
    <phoneticPr fontId="4"/>
  </si>
  <si>
    <t>手持ち</t>
    <rPh sb="0" eb="2">
      <t>テモ</t>
    </rPh>
    <phoneticPr fontId="4"/>
  </si>
  <si>
    <t>TG清算</t>
    <phoneticPr fontId="4"/>
  </si>
  <si>
    <t>精算本体</t>
    <rPh sb="0" eb="2">
      <t>セイサン</t>
    </rPh>
    <rPh sb="2" eb="4">
      <t>ホンタイ</t>
    </rPh>
    <phoneticPr fontId="4"/>
  </si>
  <si>
    <t>本体　　　　　</t>
    <rPh sb="0" eb="2">
      <t>ホンタイ</t>
    </rPh>
    <phoneticPr fontId="4"/>
  </si>
  <si>
    <t>今月杭以外予想</t>
    <rPh sb="0" eb="2">
      <t>コンゲツ</t>
    </rPh>
    <rPh sb="2" eb="3">
      <t>クイ</t>
    </rPh>
    <rPh sb="3" eb="5">
      <t>イガイ</t>
    </rPh>
    <rPh sb="5" eb="7">
      <t>ヨソウ</t>
    </rPh>
    <phoneticPr fontId="4"/>
  </si>
  <si>
    <t>保留</t>
    <rPh sb="0" eb="2">
      <t>ホリュウ</t>
    </rPh>
    <phoneticPr fontId="4"/>
  </si>
  <si>
    <t>ｍ</t>
    <phoneticPr fontId="4"/>
  </si>
  <si>
    <t>申請・竣工　</t>
    <rPh sb="0" eb="2">
      <t>シンセイ</t>
    </rPh>
    <rPh sb="3" eb="5">
      <t>シュンコウ</t>
    </rPh>
    <phoneticPr fontId="4"/>
  </si>
  <si>
    <t>今月杭予想売上</t>
    <rPh sb="0" eb="2">
      <t>コンゲツ</t>
    </rPh>
    <rPh sb="2" eb="3">
      <t>クイ</t>
    </rPh>
    <rPh sb="3" eb="5">
      <t>ヨソウ</t>
    </rPh>
    <rPh sb="5" eb="7">
      <t>ウリアゲ</t>
    </rPh>
    <phoneticPr fontId="4"/>
  </si>
  <si>
    <t>計</t>
    <rPh sb="0" eb="1">
      <t>ケイ</t>
    </rPh>
    <phoneticPr fontId="4"/>
  </si>
  <si>
    <t>その他　　　　</t>
    <rPh sb="2" eb="3">
      <t>タ</t>
    </rPh>
    <phoneticPr fontId="4"/>
  </si>
  <si>
    <t>杭</t>
    <rPh sb="0" eb="1">
      <t>クイ</t>
    </rPh>
    <phoneticPr fontId="4"/>
  </si>
  <si>
    <t>測量調整</t>
    <rPh sb="0" eb="4">
      <t>ソクリョウチョウセイ</t>
    </rPh>
    <phoneticPr fontId="4"/>
  </si>
  <si>
    <t>累計</t>
    <rPh sb="0" eb="2">
      <t>ルイケイ</t>
    </rPh>
    <phoneticPr fontId="1"/>
  </si>
  <si>
    <t>西部NC傾向</t>
    <rPh sb="0" eb="2">
      <t>セイブ</t>
    </rPh>
    <rPh sb="4" eb="6">
      <t>ケイコウ</t>
    </rPh>
    <phoneticPr fontId="4"/>
  </si>
  <si>
    <t>精算全本体</t>
    <rPh sb="0" eb="2">
      <t>セイサン</t>
    </rPh>
    <rPh sb="2" eb="3">
      <t>ゼン</t>
    </rPh>
    <rPh sb="3" eb="5">
      <t>ホンタイ</t>
    </rPh>
    <phoneticPr fontId="4"/>
  </si>
  <si>
    <t>売上予想</t>
    <rPh sb="0" eb="2">
      <t>ウリアゲ</t>
    </rPh>
    <rPh sb="2" eb="4">
      <t>ヨソウ</t>
    </rPh>
    <phoneticPr fontId="4"/>
  </si>
  <si>
    <t>杭予想</t>
    <phoneticPr fontId="4"/>
  </si>
  <si>
    <t>杭以外予想</t>
    <rPh sb="3" eb="5">
      <t>ヨソウ</t>
    </rPh>
    <phoneticPr fontId="4"/>
  </si>
  <si>
    <t>実売上</t>
    <rPh sb="0" eb="1">
      <t>ジツ</t>
    </rPh>
    <rPh sb="1" eb="3">
      <t>ウリアゲ</t>
    </rPh>
    <phoneticPr fontId="1"/>
  </si>
  <si>
    <t>西部NC今月の戦略</t>
    <rPh sb="0" eb="2">
      <t>セイブ</t>
    </rPh>
    <rPh sb="4" eb="6">
      <t>コンゲツ</t>
    </rPh>
    <rPh sb="7" eb="9">
      <t>センリャク</t>
    </rPh>
    <phoneticPr fontId="4"/>
  </si>
  <si>
    <t>西部NC売上</t>
    <rPh sb="0" eb="2">
      <t>セイブ</t>
    </rPh>
    <rPh sb="4" eb="6">
      <t>ウリアゲ</t>
    </rPh>
    <phoneticPr fontId="4"/>
  </si>
  <si>
    <t>☚</t>
    <phoneticPr fontId="4"/>
  </si>
  <si>
    <t>杭測</t>
    <rPh sb="0" eb="2">
      <t>クイソク</t>
    </rPh>
    <phoneticPr fontId="4"/>
  </si>
  <si>
    <t>（道路復旧・その他作業含む）</t>
  </si>
  <si>
    <t>北部NC要因</t>
    <rPh sb="0" eb="2">
      <t>ホクブ</t>
    </rPh>
    <rPh sb="4" eb="6">
      <t>ヨウイン</t>
    </rPh>
    <phoneticPr fontId="4"/>
  </si>
  <si>
    <t>埼玉NC設計</t>
    <rPh sb="0" eb="2">
      <t>サイタマ</t>
    </rPh>
    <phoneticPr fontId="1"/>
  </si>
  <si>
    <t>北部NC設計</t>
    <phoneticPr fontId="1"/>
  </si>
  <si>
    <t>北部NC傾向</t>
    <rPh sb="0" eb="2">
      <t>ホクブ</t>
    </rPh>
    <rPh sb="4" eb="6">
      <t>ケイコウ</t>
    </rPh>
    <phoneticPr fontId="4"/>
  </si>
  <si>
    <t>埼玉+</t>
    <rPh sb="0" eb="2">
      <t>サイタマ</t>
    </rPh>
    <phoneticPr fontId="1"/>
  </si>
  <si>
    <t>北部　計</t>
    <rPh sb="0" eb="2">
      <t>ホクブ</t>
    </rPh>
    <phoneticPr fontId="1"/>
  </si>
  <si>
    <t>北部NC今月の戦略</t>
    <rPh sb="0" eb="2">
      <t>ホクブ</t>
    </rPh>
    <rPh sb="4" eb="6">
      <t>コンゲツ</t>
    </rPh>
    <rPh sb="7" eb="9">
      <t>センリャク</t>
    </rPh>
    <phoneticPr fontId="4"/>
  </si>
  <si>
    <t>北部NC売上</t>
    <rPh sb="0" eb="2">
      <t>ホクブ</t>
    </rPh>
    <rPh sb="4" eb="6">
      <t>ウリアゲ</t>
    </rPh>
    <phoneticPr fontId="4"/>
  </si>
  <si>
    <t>南部NC要因</t>
    <rPh sb="0" eb="2">
      <t>ナンブ</t>
    </rPh>
    <rPh sb="4" eb="6">
      <t>ヨウイン</t>
    </rPh>
    <phoneticPr fontId="4"/>
  </si>
  <si>
    <t>南部設計</t>
    <rPh sb="0" eb="2">
      <t>ナンブ</t>
    </rPh>
    <rPh sb="2" eb="4">
      <t>セッケイ</t>
    </rPh>
    <phoneticPr fontId="4"/>
  </si>
  <si>
    <t>南部NC傾向</t>
    <rPh sb="0" eb="2">
      <t>ナンブ</t>
    </rPh>
    <rPh sb="4" eb="6">
      <t>ケイコウ</t>
    </rPh>
    <phoneticPr fontId="4"/>
  </si>
  <si>
    <t>北部</t>
    <rPh sb="0" eb="2">
      <t>ホクブ</t>
    </rPh>
    <phoneticPr fontId="4"/>
  </si>
  <si>
    <t>南部</t>
    <rPh sb="0" eb="2">
      <t>ナンブ</t>
    </rPh>
    <phoneticPr fontId="4"/>
  </si>
  <si>
    <t>南部NC今月の戦略</t>
    <rPh sb="0" eb="2">
      <t>ナンブ</t>
    </rPh>
    <rPh sb="4" eb="6">
      <t>コンゲツ</t>
    </rPh>
    <rPh sb="7" eb="9">
      <t>センリャク</t>
    </rPh>
    <phoneticPr fontId="4"/>
  </si>
  <si>
    <t>南部NC売上</t>
    <rPh sb="0" eb="2">
      <t>ナンブ</t>
    </rPh>
    <rPh sb="4" eb="6">
      <t>ウリアゲ</t>
    </rPh>
    <phoneticPr fontId="4"/>
  </si>
  <si>
    <t>全エリア共通</t>
    <rPh sb="0" eb="1">
      <t>ゼン</t>
    </rPh>
    <rPh sb="4" eb="6">
      <t>キョウツウ</t>
    </rPh>
    <phoneticPr fontId="4"/>
  </si>
  <si>
    <t>多摩</t>
    <rPh sb="0" eb="2">
      <t>タマ</t>
    </rPh>
    <phoneticPr fontId="4"/>
  </si>
  <si>
    <t>多摩（事）</t>
    <rPh sb="0" eb="2">
      <t>タマ</t>
    </rPh>
    <rPh sb="3" eb="4">
      <t>コト</t>
    </rPh>
    <phoneticPr fontId="4"/>
  </si>
  <si>
    <t>要因</t>
    <rPh sb="0" eb="2">
      <t>ヨウイン</t>
    </rPh>
    <phoneticPr fontId="4"/>
  </si>
  <si>
    <t>傾向</t>
    <rPh sb="0" eb="2">
      <t>ケイコウ</t>
    </rPh>
    <phoneticPr fontId="4"/>
  </si>
  <si>
    <t>今月の戦略</t>
    <rPh sb="0" eb="2">
      <t>コンゲツ</t>
    </rPh>
    <rPh sb="3" eb="5">
      <t>センリャク</t>
    </rPh>
    <phoneticPr fontId="4"/>
  </si>
  <si>
    <t>繁閑調整</t>
    <rPh sb="0" eb="4">
      <t>ハンカンチョウセイ</t>
    </rPh>
    <phoneticPr fontId="4"/>
  </si>
  <si>
    <t>エリア</t>
    <phoneticPr fontId="4"/>
  </si>
  <si>
    <t>西部NC管内</t>
    <rPh sb="0" eb="2">
      <t>セイブ</t>
    </rPh>
    <rPh sb="4" eb="6">
      <t>カンナイ</t>
    </rPh>
    <phoneticPr fontId="4"/>
  </si>
  <si>
    <t>➡</t>
    <phoneticPr fontId="4"/>
  </si>
  <si>
    <t>⇐</t>
    <phoneticPr fontId="4"/>
  </si>
  <si>
    <r>
      <t>多摩事業所で</t>
    </r>
    <r>
      <rPr>
        <sz val="11"/>
        <color rgb="FFFF0000"/>
        <rFont val="ＭＳ Ｐゴシック"/>
        <family val="3"/>
        <charset val="128"/>
      </rPr>
      <t>西部NC設計分</t>
    </r>
    <r>
      <rPr>
        <sz val="11"/>
        <color theme="1"/>
        <rFont val="游ゴシック"/>
        <family val="2"/>
        <charset val="128"/>
        <scheme val="minor"/>
      </rPr>
      <t>を処理した金額</t>
    </r>
    <rPh sb="0" eb="5">
      <t>タマジギョウショ</t>
    </rPh>
    <rPh sb="6" eb="8">
      <t>セイブ</t>
    </rPh>
    <rPh sb="10" eb="13">
      <t>セッケイブン</t>
    </rPh>
    <rPh sb="14" eb="16">
      <t>ショリ</t>
    </rPh>
    <rPh sb="18" eb="20">
      <t>キンガク</t>
    </rPh>
    <phoneticPr fontId="4"/>
  </si>
  <si>
    <t>神奈川</t>
    <rPh sb="0" eb="3">
      <t>カナガワ</t>
    </rPh>
    <phoneticPr fontId="4"/>
  </si>
  <si>
    <t>神奈川（事）</t>
    <rPh sb="0" eb="3">
      <t>カナガワ</t>
    </rPh>
    <rPh sb="4" eb="5">
      <t>コト</t>
    </rPh>
    <phoneticPr fontId="4"/>
  </si>
  <si>
    <t>神奈川事業所売上</t>
    <rPh sb="0" eb="6">
      <t>カナガワジギョウショ</t>
    </rPh>
    <rPh sb="6" eb="8">
      <t>ウリアゲ</t>
    </rPh>
    <phoneticPr fontId="4"/>
  </si>
  <si>
    <t>：</t>
    <phoneticPr fontId="4"/>
  </si>
  <si>
    <t>湘南分室売上</t>
    <rPh sb="0" eb="6">
      <t>ショウナンブンシツウリアゲ</t>
    </rPh>
    <phoneticPr fontId="4"/>
  </si>
  <si>
    <t>総売上目標</t>
    <rPh sb="0" eb="1">
      <t>ソウ</t>
    </rPh>
    <rPh sb="1" eb="3">
      <t>ウリアゲ</t>
    </rPh>
    <rPh sb="3" eb="5">
      <t>モクヒョウ</t>
    </rPh>
    <phoneticPr fontId="4"/>
  </si>
  <si>
    <t>総杭以外予想</t>
    <rPh sb="0" eb="1">
      <t>ソウ</t>
    </rPh>
    <rPh sb="4" eb="6">
      <t>ヨソウ</t>
    </rPh>
    <phoneticPr fontId="4"/>
  </si>
  <si>
    <t>湘南</t>
    <rPh sb="0" eb="2">
      <t>ショウナン</t>
    </rPh>
    <phoneticPr fontId="4"/>
  </si>
  <si>
    <t>参考　湘南（分）</t>
    <rPh sb="0" eb="1">
      <t>サン</t>
    </rPh>
    <rPh sb="1" eb="2">
      <t>コウ</t>
    </rPh>
    <rPh sb="3" eb="5">
      <t>ショウナン</t>
    </rPh>
    <rPh sb="6" eb="7">
      <t>ブン</t>
    </rPh>
    <phoneticPr fontId="4"/>
  </si>
  <si>
    <t>NC手持ち</t>
    <rPh sb="2" eb="4">
      <t>テモ</t>
    </rPh>
    <phoneticPr fontId="4"/>
  </si>
  <si>
    <t>👆</t>
    <phoneticPr fontId="4"/>
  </si>
  <si>
    <t>神奈川事業にて記載してください</t>
    <rPh sb="0" eb="5">
      <t>カナガワジギョウ</t>
    </rPh>
    <rPh sb="7" eb="9">
      <t>キサイ</t>
    </rPh>
    <phoneticPr fontId="4"/>
  </si>
  <si>
    <t>月売上速報（設備本部）</t>
    <rPh sb="0" eb="1">
      <t>ツキ</t>
    </rPh>
    <rPh sb="1" eb="3">
      <t>ウリアゲ</t>
    </rPh>
    <rPh sb="3" eb="5">
      <t>ソクホウ</t>
    </rPh>
    <rPh sb="6" eb="8">
      <t>セツビ</t>
    </rPh>
    <rPh sb="8" eb="10">
      <t>ホンブ</t>
    </rPh>
    <phoneticPr fontId="4"/>
  </si>
  <si>
    <t>設　備　設　計　部</t>
    <rPh sb="0" eb="1">
      <t>セツ</t>
    </rPh>
    <rPh sb="2" eb="3">
      <t>ビ</t>
    </rPh>
    <rPh sb="4" eb="5">
      <t>セツ</t>
    </rPh>
    <rPh sb="6" eb="7">
      <t>ケイ</t>
    </rPh>
    <rPh sb="8" eb="9">
      <t>ブ</t>
    </rPh>
    <phoneticPr fontId="4"/>
  </si>
  <si>
    <t>設計Ｇ</t>
    <rPh sb="0" eb="2">
      <t>セッケイ</t>
    </rPh>
    <phoneticPr fontId="4"/>
  </si>
  <si>
    <t>目標累計</t>
    <rPh sb="0" eb="2">
      <t>モクヒョウ</t>
    </rPh>
    <rPh sb="2" eb="4">
      <t>ルイケイ</t>
    </rPh>
    <phoneticPr fontId="4"/>
  </si>
  <si>
    <t>予想売上</t>
    <rPh sb="0" eb="2">
      <t>ヨソウ</t>
    </rPh>
    <rPh sb="2" eb="4">
      <t>ウリアゲ</t>
    </rPh>
    <phoneticPr fontId="4"/>
  </si>
  <si>
    <t>来月目標</t>
    <rPh sb="0" eb="2">
      <t>ライゲツ</t>
    </rPh>
    <rPh sb="2" eb="4">
      <t>モクヒョウ</t>
    </rPh>
    <phoneticPr fontId="4"/>
  </si>
  <si>
    <t>　　　　ＴＥＳ：中旬より大手デベロッパー物件増もあり依頼数堅調とするが、６月請求には間に合わず計画未達となる。工事会社（太平）１件請求。</t>
    <rPh sb="8" eb="10">
      <t>チュウジュン</t>
    </rPh>
    <rPh sb="12" eb="14">
      <t>オオテ</t>
    </rPh>
    <rPh sb="20" eb="22">
      <t>ブッケン</t>
    </rPh>
    <rPh sb="22" eb="23">
      <t>ゾウ</t>
    </rPh>
    <rPh sb="26" eb="28">
      <t>イライ</t>
    </rPh>
    <rPh sb="28" eb="29">
      <t>スウ</t>
    </rPh>
    <rPh sb="29" eb="31">
      <t>ケンチョウ</t>
    </rPh>
    <rPh sb="37" eb="38">
      <t>ガツ</t>
    </rPh>
    <rPh sb="38" eb="40">
      <t>セイキュウ</t>
    </rPh>
    <rPh sb="42" eb="43">
      <t>マ</t>
    </rPh>
    <rPh sb="44" eb="45">
      <t>ア</t>
    </rPh>
    <rPh sb="47" eb="49">
      <t>ケイカク</t>
    </rPh>
    <rPh sb="49" eb="51">
      <t>ミタツ</t>
    </rPh>
    <rPh sb="55" eb="57">
      <t>コウジ</t>
    </rPh>
    <rPh sb="57" eb="59">
      <t>カイシャ</t>
    </rPh>
    <rPh sb="60" eb="62">
      <t>タイヘイ</t>
    </rPh>
    <rPh sb="64" eb="65">
      <t>ケン</t>
    </rPh>
    <rPh sb="65" eb="67">
      <t>セイキュウ</t>
    </rPh>
    <phoneticPr fontId="4"/>
  </si>
  <si>
    <t>設備技術Ｇ</t>
    <rPh sb="0" eb="2">
      <t>セツビ</t>
    </rPh>
    <rPh sb="2" eb="4">
      <t>ギジュツ</t>
    </rPh>
    <phoneticPr fontId="4"/>
  </si>
  <si>
    <t>旧情報技術</t>
    <rPh sb="0" eb="1">
      <t>キュウ</t>
    </rPh>
    <rPh sb="1" eb="3">
      <t>ジョウホウ</t>
    </rPh>
    <rPh sb="3" eb="5">
      <t>ギジュツ</t>
    </rPh>
    <phoneticPr fontId="4"/>
  </si>
  <si>
    <t>月売上速報集計</t>
    <rPh sb="0" eb="1">
      <t>ツキ</t>
    </rPh>
    <rPh sb="1" eb="3">
      <t>ウリアゲ</t>
    </rPh>
    <rPh sb="3" eb="5">
      <t>ソクホウ</t>
    </rPh>
    <rPh sb="5" eb="7">
      <t>シュウケイ</t>
    </rPh>
    <phoneticPr fontId="4"/>
  </si>
  <si>
    <t>導管</t>
    <rPh sb="0" eb="2">
      <t>ドウカン</t>
    </rPh>
    <phoneticPr fontId="4"/>
  </si>
  <si>
    <t>設備</t>
    <rPh sb="0" eb="2">
      <t>セツビ</t>
    </rPh>
    <phoneticPr fontId="4"/>
  </si>
  <si>
    <t>全社</t>
    <rPh sb="0" eb="2">
      <t>ゼンシャ</t>
    </rPh>
    <phoneticPr fontId="4"/>
  </si>
  <si>
    <t>,</t>
    <phoneticPr fontId="4"/>
  </si>
  <si>
    <t>設備売上入力</t>
    <rPh sb="0" eb="2">
      <t>セツビ</t>
    </rPh>
    <rPh sb="2" eb="4">
      <t>ウリアゲ</t>
    </rPh>
    <rPh sb="4" eb="6">
      <t>ニュウリョク</t>
    </rPh>
    <phoneticPr fontId="1"/>
  </si>
  <si>
    <t>グループ</t>
    <phoneticPr fontId="1"/>
  </si>
  <si>
    <t>コード</t>
    <phoneticPr fontId="1"/>
  </si>
  <si>
    <t>合計</t>
    <rPh sb="0" eb="2">
      <t>ゴウケイ</t>
    </rPh>
    <phoneticPr fontId="1"/>
  </si>
  <si>
    <t>システム帳票</t>
    <rPh sb="4" eb="6">
      <t>チョウヒョウ</t>
    </rPh>
    <phoneticPr fontId="4"/>
  </si>
  <si>
    <t>西部計推</t>
    <rPh sb="0" eb="2">
      <t>セイブ</t>
    </rPh>
    <rPh sb="2" eb="4">
      <t>ケイスイ</t>
    </rPh>
    <phoneticPr fontId="4"/>
  </si>
  <si>
    <t>西部ＮＣ</t>
    <rPh sb="0" eb="2">
      <t>セイブ</t>
    </rPh>
    <phoneticPr fontId="4"/>
  </si>
  <si>
    <t>工事G</t>
    <rPh sb="0" eb="2">
      <t>コウジ</t>
    </rPh>
    <phoneticPr fontId="4"/>
  </si>
  <si>
    <t>30</t>
    <phoneticPr fontId="4"/>
  </si>
  <si>
    <t>供給G</t>
    <rPh sb="0" eb="2">
      <t>キョウキュウ</t>
    </rPh>
    <phoneticPr fontId="4"/>
  </si>
  <si>
    <t>31</t>
    <phoneticPr fontId="4"/>
  </si>
  <si>
    <t>保全T</t>
    <rPh sb="0" eb="2">
      <t>ホゼン</t>
    </rPh>
    <phoneticPr fontId="4"/>
  </si>
  <si>
    <t>33</t>
    <phoneticPr fontId="4"/>
  </si>
  <si>
    <t>TGPN照会T</t>
    <rPh sb="4" eb="6">
      <t>ショウカイ</t>
    </rPh>
    <phoneticPr fontId="4"/>
  </si>
  <si>
    <t>32</t>
    <phoneticPr fontId="4"/>
  </si>
  <si>
    <t>設計道調(311)</t>
    <rPh sb="0" eb="2">
      <t>セッケイ</t>
    </rPh>
    <rPh sb="2" eb="4">
      <t>ドウチョウ</t>
    </rPh>
    <phoneticPr fontId="4"/>
  </si>
  <si>
    <t>35</t>
    <phoneticPr fontId="4"/>
  </si>
  <si>
    <t>西部建設T(311)</t>
    <rPh sb="0" eb="2">
      <t>セイブ</t>
    </rPh>
    <rPh sb="2" eb="4">
      <t>ケンセツ</t>
    </rPh>
    <phoneticPr fontId="4"/>
  </si>
  <si>
    <t>45</t>
    <phoneticPr fontId="4"/>
  </si>
  <si>
    <t>多摩ＮＣ</t>
    <rPh sb="0" eb="2">
      <t>タマ</t>
    </rPh>
    <phoneticPr fontId="4"/>
  </si>
  <si>
    <t>40</t>
    <phoneticPr fontId="4"/>
  </si>
  <si>
    <t>41</t>
    <phoneticPr fontId="4"/>
  </si>
  <si>
    <t>42</t>
    <phoneticPr fontId="4"/>
  </si>
  <si>
    <t>照会T</t>
    <rPh sb="0" eb="2">
      <t>ショウカイ</t>
    </rPh>
    <phoneticPr fontId="4"/>
  </si>
  <si>
    <t>43</t>
    <phoneticPr fontId="4"/>
  </si>
  <si>
    <t>道調T</t>
    <rPh sb="0" eb="1">
      <t>ドウ</t>
    </rPh>
    <rPh sb="1" eb="2">
      <t>チョウ</t>
    </rPh>
    <phoneticPr fontId="4"/>
  </si>
  <si>
    <t>44</t>
    <phoneticPr fontId="4"/>
  </si>
  <si>
    <t>共通</t>
    <rPh sb="0" eb="2">
      <t>キョウツウ</t>
    </rPh>
    <phoneticPr fontId="4"/>
  </si>
  <si>
    <t>GL24</t>
    <phoneticPr fontId="4"/>
  </si>
  <si>
    <t>52</t>
    <phoneticPr fontId="4"/>
  </si>
  <si>
    <t>渉外G</t>
    <rPh sb="0" eb="2">
      <t>ショウガイ</t>
    </rPh>
    <phoneticPr fontId="4"/>
  </si>
  <si>
    <t>07</t>
    <phoneticPr fontId="4"/>
  </si>
  <si>
    <t>地域計画部</t>
    <rPh sb="0" eb="2">
      <t>チイキ</t>
    </rPh>
    <rPh sb="2" eb="4">
      <t>ケイカク</t>
    </rPh>
    <rPh sb="4" eb="5">
      <t>ブ</t>
    </rPh>
    <phoneticPr fontId="4"/>
  </si>
  <si>
    <t>70</t>
    <phoneticPr fontId="4"/>
  </si>
  <si>
    <t>社内他受・IB</t>
    <phoneticPr fontId="4"/>
  </si>
  <si>
    <t>IB</t>
    <phoneticPr fontId="4"/>
  </si>
  <si>
    <t>その他</t>
    <rPh sb="2" eb="3">
      <t>タ</t>
    </rPh>
    <phoneticPr fontId="4"/>
  </si>
  <si>
    <t>36</t>
    <phoneticPr fontId="4"/>
  </si>
  <si>
    <t>中央計推</t>
    <rPh sb="0" eb="2">
      <t>チュウオウ</t>
    </rPh>
    <rPh sb="2" eb="4">
      <t>ケイスイ</t>
    </rPh>
    <phoneticPr fontId="4"/>
  </si>
  <si>
    <t>中央NC</t>
    <rPh sb="0" eb="2">
      <t>チュウオウ</t>
    </rPh>
    <phoneticPr fontId="4"/>
  </si>
  <si>
    <t>南部NC工事T</t>
    <rPh sb="0" eb="2">
      <t>ナンブ</t>
    </rPh>
    <rPh sb="4" eb="6">
      <t>コウジ</t>
    </rPh>
    <phoneticPr fontId="4"/>
  </si>
  <si>
    <t>南部NC保全T</t>
    <rPh sb="0" eb="2">
      <t>ナンブ</t>
    </rPh>
    <rPh sb="4" eb="6">
      <t>ホゼン</t>
    </rPh>
    <phoneticPr fontId="4"/>
  </si>
  <si>
    <t>南部NC照会T</t>
    <rPh sb="0" eb="2">
      <t>ナンブ</t>
    </rPh>
    <rPh sb="4" eb="6">
      <t>ショウカイ</t>
    </rPh>
    <phoneticPr fontId="4"/>
  </si>
  <si>
    <t>13</t>
    <phoneticPr fontId="1"/>
  </si>
  <si>
    <t>南部NC供給T</t>
    <rPh sb="0" eb="2">
      <t>ナンブ</t>
    </rPh>
    <rPh sb="4" eb="6">
      <t>キョウキュウ</t>
    </rPh>
    <phoneticPr fontId="4"/>
  </si>
  <si>
    <t>南部NC設計T</t>
    <rPh sb="0" eb="2">
      <t>ナンブ</t>
    </rPh>
    <rPh sb="4" eb="6">
      <t>セッケイ</t>
    </rPh>
    <phoneticPr fontId="4"/>
  </si>
  <si>
    <t>南部NC道調T</t>
    <rPh sb="0" eb="2">
      <t>ナンブ</t>
    </rPh>
    <rPh sb="4" eb="6">
      <t>ドウチョウ</t>
    </rPh>
    <phoneticPr fontId="4"/>
  </si>
  <si>
    <t>北部計推</t>
    <rPh sb="0" eb="2">
      <t>ホクブ</t>
    </rPh>
    <rPh sb="2" eb="4">
      <t>ケイスイ</t>
    </rPh>
    <phoneticPr fontId="4"/>
  </si>
  <si>
    <t>埼玉NC</t>
    <rPh sb="0" eb="2">
      <t>サイタマ</t>
    </rPh>
    <phoneticPr fontId="4"/>
  </si>
  <si>
    <t>埼玉NC工事T</t>
    <rPh sb="0" eb="2">
      <t>サイタマ</t>
    </rPh>
    <rPh sb="4" eb="6">
      <t>コウジ</t>
    </rPh>
    <phoneticPr fontId="4"/>
  </si>
  <si>
    <t>埼玉NC保全T</t>
    <rPh sb="0" eb="2">
      <t>サイタマ</t>
    </rPh>
    <rPh sb="4" eb="6">
      <t>ホゼン</t>
    </rPh>
    <phoneticPr fontId="4"/>
  </si>
  <si>
    <t>埼玉NC照会T</t>
    <rPh sb="0" eb="2">
      <t>サイタマ</t>
    </rPh>
    <rPh sb="4" eb="6">
      <t>ショウカイ</t>
    </rPh>
    <phoneticPr fontId="4"/>
  </si>
  <si>
    <t>埼玉NC供給T</t>
    <rPh sb="0" eb="2">
      <t>サイタマ</t>
    </rPh>
    <rPh sb="4" eb="6">
      <t>キョウキュウ</t>
    </rPh>
    <phoneticPr fontId="4"/>
  </si>
  <si>
    <t>埼玉NC設計T</t>
    <rPh sb="0" eb="2">
      <t>サイタマ</t>
    </rPh>
    <rPh sb="4" eb="6">
      <t>セッケイ</t>
    </rPh>
    <phoneticPr fontId="4"/>
  </si>
  <si>
    <t>46</t>
    <phoneticPr fontId="4"/>
  </si>
  <si>
    <t>埼玉NC道調T</t>
    <rPh sb="0" eb="2">
      <t>サイタマ</t>
    </rPh>
    <rPh sb="4" eb="6">
      <t>ドウチョウ</t>
    </rPh>
    <phoneticPr fontId="4"/>
  </si>
  <si>
    <t>47</t>
    <phoneticPr fontId="4"/>
  </si>
  <si>
    <t>北部NC</t>
    <rPh sb="0" eb="2">
      <t>ホクブ</t>
    </rPh>
    <phoneticPr fontId="4"/>
  </si>
  <si>
    <t>北部NC工事T</t>
    <rPh sb="0" eb="2">
      <t>ホクブ</t>
    </rPh>
    <rPh sb="4" eb="6">
      <t>コウジ</t>
    </rPh>
    <phoneticPr fontId="4"/>
  </si>
  <si>
    <t>北部NC保全T</t>
    <rPh sb="0" eb="2">
      <t>ホクブ</t>
    </rPh>
    <rPh sb="4" eb="6">
      <t>ホゼン</t>
    </rPh>
    <phoneticPr fontId="4"/>
  </si>
  <si>
    <t>北部NC照会T</t>
    <rPh sb="0" eb="2">
      <t>ホクブ</t>
    </rPh>
    <rPh sb="4" eb="6">
      <t>ショウカイ</t>
    </rPh>
    <phoneticPr fontId="4"/>
  </si>
  <si>
    <t>北部NC供給T</t>
    <rPh sb="0" eb="2">
      <t>ホクブ</t>
    </rPh>
    <rPh sb="4" eb="6">
      <t>キョウキュウ</t>
    </rPh>
    <phoneticPr fontId="4"/>
  </si>
  <si>
    <t>北部NC設計T</t>
    <rPh sb="0" eb="2">
      <t>ホクブ</t>
    </rPh>
    <rPh sb="4" eb="6">
      <t>セッケイ</t>
    </rPh>
    <phoneticPr fontId="4"/>
  </si>
  <si>
    <t>北部NC道調T</t>
    <rPh sb="0" eb="2">
      <t>ホクブ</t>
    </rPh>
    <rPh sb="4" eb="6">
      <t>ドウチョウ</t>
    </rPh>
    <phoneticPr fontId="4"/>
  </si>
  <si>
    <t>神奈川計推</t>
    <rPh sb="0" eb="3">
      <t>カナガワ</t>
    </rPh>
    <rPh sb="3" eb="5">
      <t>ケイスイ</t>
    </rPh>
    <phoneticPr fontId="4"/>
  </si>
  <si>
    <t>神奈川ＮＣ</t>
    <rPh sb="0" eb="5">
      <t>カナガワ</t>
    </rPh>
    <phoneticPr fontId="4"/>
  </si>
  <si>
    <t>工事G Ⅰ</t>
    <rPh sb="0" eb="2">
      <t>コウジ</t>
    </rPh>
    <phoneticPr fontId="4"/>
  </si>
  <si>
    <t>20</t>
    <phoneticPr fontId="4"/>
  </si>
  <si>
    <t>工事G Ⅱ</t>
    <rPh sb="0" eb="2">
      <t>コウジ</t>
    </rPh>
    <phoneticPr fontId="4"/>
  </si>
  <si>
    <t>21</t>
    <phoneticPr fontId="4"/>
  </si>
  <si>
    <t>22</t>
    <phoneticPr fontId="4"/>
  </si>
  <si>
    <t>23</t>
    <phoneticPr fontId="4"/>
  </si>
  <si>
    <t>24</t>
    <phoneticPr fontId="4"/>
  </si>
  <si>
    <t>設計道調G</t>
    <rPh sb="0" eb="2">
      <t>セッケイ</t>
    </rPh>
    <rPh sb="2" eb="4">
      <t>ドウチョウ</t>
    </rPh>
    <phoneticPr fontId="4"/>
  </si>
  <si>
    <t>27</t>
    <phoneticPr fontId="4"/>
  </si>
  <si>
    <t>湘南1工事G</t>
    <rPh sb="0" eb="2">
      <t>ショウナン</t>
    </rPh>
    <rPh sb="3" eb="5">
      <t>コウジ</t>
    </rPh>
    <phoneticPr fontId="4"/>
  </si>
  <si>
    <t>湘南2工事G</t>
    <rPh sb="0" eb="2">
      <t>ショウナン</t>
    </rPh>
    <rPh sb="3" eb="5">
      <t>コウジ</t>
    </rPh>
    <phoneticPr fontId="4"/>
  </si>
  <si>
    <t>48</t>
    <phoneticPr fontId="4"/>
  </si>
  <si>
    <t>湘南保全G</t>
    <rPh sb="0" eb="2">
      <t>ショウナン</t>
    </rPh>
    <rPh sb="2" eb="4">
      <t>ホゼン</t>
    </rPh>
    <phoneticPr fontId="4"/>
  </si>
  <si>
    <t>湘南照会Ｇ</t>
    <rPh sb="0" eb="2">
      <t>ショウナン</t>
    </rPh>
    <rPh sb="2" eb="4">
      <t>ショウカイ</t>
    </rPh>
    <phoneticPr fontId="4"/>
  </si>
  <si>
    <t>湘南供給Ｇ</t>
    <rPh sb="0" eb="2">
      <t>ショウナン</t>
    </rPh>
    <rPh sb="2" eb="4">
      <t>キョウキュウ</t>
    </rPh>
    <phoneticPr fontId="4"/>
  </si>
  <si>
    <t>湘南設計G</t>
    <rPh sb="0" eb="2">
      <t>ショウナン</t>
    </rPh>
    <rPh sb="2" eb="4">
      <t>セッケイ</t>
    </rPh>
    <phoneticPr fontId="4"/>
  </si>
  <si>
    <t>50</t>
    <phoneticPr fontId="4"/>
  </si>
  <si>
    <t>地計G</t>
    <rPh sb="0" eb="2">
      <t>チケイ</t>
    </rPh>
    <phoneticPr fontId="4"/>
  </si>
  <si>
    <t>その他</t>
    <phoneticPr fontId="4"/>
  </si>
  <si>
    <t>他</t>
    <rPh sb="0" eb="1">
      <t>ホカ</t>
    </rPh>
    <phoneticPr fontId="4"/>
  </si>
  <si>
    <t>160  幹線G</t>
    <rPh sb="5" eb="7">
      <t>カンセン</t>
    </rPh>
    <phoneticPr fontId="4"/>
  </si>
  <si>
    <t>手書き請求書</t>
    <rPh sb="0" eb="2">
      <t>テガ</t>
    </rPh>
    <rPh sb="3" eb="6">
      <t>セイキュウショ</t>
    </rPh>
    <phoneticPr fontId="4"/>
  </si>
  <si>
    <t>ＮＣ道路T申請</t>
    <rPh sb="5" eb="7">
      <t>シンセイ</t>
    </rPh>
    <phoneticPr fontId="4"/>
  </si>
  <si>
    <t>杭測量</t>
    <rPh sb="0" eb="1">
      <t>クイ</t>
    </rPh>
    <rPh sb="1" eb="3">
      <t>ソクリョウ</t>
    </rPh>
    <phoneticPr fontId="4"/>
  </si>
  <si>
    <t>その他(請求書)</t>
  </si>
  <si>
    <t>内管改善</t>
    <rPh sb="2" eb="4">
      <t>カイゼン</t>
    </rPh>
    <phoneticPr fontId="4"/>
  </si>
  <si>
    <t>その他営業</t>
  </si>
  <si>
    <t>多摩</t>
    <rPh sb="0" eb="2">
      <t>タマ</t>
    </rPh>
    <phoneticPr fontId="1"/>
  </si>
  <si>
    <t>西部</t>
    <rPh sb="0" eb="2">
      <t>セイブ</t>
    </rPh>
    <phoneticPr fontId="1"/>
  </si>
  <si>
    <t>神奈川</t>
    <rPh sb="0" eb="3">
      <t>カナガワ</t>
    </rPh>
    <phoneticPr fontId="1"/>
  </si>
  <si>
    <t>湘南</t>
    <rPh sb="0" eb="2">
      <t>ショウナン</t>
    </rPh>
    <phoneticPr fontId="1"/>
  </si>
  <si>
    <t>月</t>
    <rPh sb="0" eb="1">
      <t>ツキ</t>
    </rPh>
    <phoneticPr fontId="4"/>
  </si>
  <si>
    <t>売上確定報告</t>
    <rPh sb="0" eb="2">
      <t>ウリアゲ</t>
    </rPh>
    <rPh sb="2" eb="4">
      <t>カクテイ</t>
    </rPh>
    <rPh sb="4" eb="6">
      <t>ホウコク</t>
    </rPh>
    <phoneticPr fontId="4"/>
  </si>
  <si>
    <t>TG係別確認用</t>
    <rPh sb="2" eb="3">
      <t>カカリ</t>
    </rPh>
    <rPh sb="3" eb="4">
      <t>ベツ</t>
    </rPh>
    <rPh sb="4" eb="6">
      <t>カクニン</t>
    </rPh>
    <rPh sb="6" eb="7">
      <t>ヨウ</t>
    </rPh>
    <phoneticPr fontId="4"/>
  </si>
  <si>
    <t>TRUST集計</t>
    <rPh sb="5" eb="7">
      <t>シュウケイ</t>
    </rPh>
    <phoneticPr fontId="4"/>
  </si>
  <si>
    <t>TRUST集計用</t>
    <rPh sb="5" eb="8">
      <t>シュウケイヨウ</t>
    </rPh>
    <phoneticPr fontId="4"/>
  </si>
  <si>
    <t>導管本部</t>
    <rPh sb="0" eb="2">
      <t>ドウカン</t>
    </rPh>
    <rPh sb="2" eb="3">
      <t>ホン</t>
    </rPh>
    <rPh sb="3" eb="4">
      <t>ブ</t>
    </rPh>
    <phoneticPr fontId="4"/>
  </si>
  <si>
    <t>設備本部</t>
    <rPh sb="0" eb="2">
      <t>セツビ</t>
    </rPh>
    <rPh sb="2" eb="3">
      <t>ホン</t>
    </rPh>
    <rPh sb="3" eb="4">
      <t>ブ</t>
    </rPh>
    <phoneticPr fontId="4"/>
  </si>
  <si>
    <t>西部（西部NC）</t>
    <phoneticPr fontId="4"/>
  </si>
  <si>
    <t>西部（埼玉NC）</t>
    <rPh sb="0" eb="2">
      <t>セイブ</t>
    </rPh>
    <rPh sb="3" eb="5">
      <t>サイタマ</t>
    </rPh>
    <phoneticPr fontId="4"/>
  </si>
  <si>
    <t>西部（北部NC）</t>
    <rPh sb="0" eb="2">
      <t>セイブ</t>
    </rPh>
    <rPh sb="3" eb="5">
      <t>ホクブ</t>
    </rPh>
    <phoneticPr fontId="4"/>
  </si>
  <si>
    <t>西部（中央NC）</t>
    <rPh sb="0" eb="2">
      <t>セイブ</t>
    </rPh>
    <rPh sb="3" eb="5">
      <t>チュウオウ</t>
    </rPh>
    <phoneticPr fontId="4"/>
  </si>
  <si>
    <t>多摩（NC）</t>
    <phoneticPr fontId="4"/>
  </si>
  <si>
    <t>神奈川（NC）</t>
    <phoneticPr fontId="4"/>
  </si>
  <si>
    <t>湘南分室（NC）</t>
    <rPh sb="0" eb="4">
      <t>ショウナンブンシツ</t>
    </rPh>
    <phoneticPr fontId="4"/>
  </si>
  <si>
    <t>設備技術G</t>
  </si>
  <si>
    <t>合　計</t>
    <rPh sb="0" eb="1">
      <t>ゴウ</t>
    </rPh>
    <rPh sb="2" eb="3">
      <t>ケイ</t>
    </rPh>
    <phoneticPr fontId="4"/>
  </si>
  <si>
    <t>西部（事）から</t>
    <rPh sb="0" eb="5">
      <t>セイブ</t>
    </rPh>
    <phoneticPr fontId="4"/>
  </si>
  <si>
    <t>多摩（事）から</t>
    <rPh sb="0" eb="5">
      <t>タマ</t>
    </rPh>
    <phoneticPr fontId="4"/>
  </si>
  <si>
    <t>神奈川（事）から</t>
    <rPh sb="0" eb="6">
      <t>カナガワ</t>
    </rPh>
    <phoneticPr fontId="4"/>
  </si>
  <si>
    <t>神奈川（事）分室から</t>
    <rPh sb="0" eb="6">
      <t>カナガワ</t>
    </rPh>
    <rPh sb="6" eb="8">
      <t>ブンシツ</t>
    </rPh>
    <phoneticPr fontId="4"/>
  </si>
  <si>
    <t>TGNW</t>
    <phoneticPr fontId="4"/>
  </si>
  <si>
    <t>A₌Ｂ~M</t>
    <phoneticPr fontId="4"/>
  </si>
  <si>
    <t>A</t>
    <phoneticPr fontId="4"/>
  </si>
  <si>
    <t>西</t>
    <rPh sb="0" eb="1">
      <t>ニシ</t>
    </rPh>
    <phoneticPr fontId="4"/>
  </si>
  <si>
    <t>調整先</t>
  </si>
  <si>
    <t>G</t>
  </si>
  <si>
    <t>発行NO</t>
  </si>
  <si>
    <t>多</t>
    <rPh sb="0" eb="1">
      <t>タ</t>
    </rPh>
    <phoneticPr fontId="4"/>
  </si>
  <si>
    <t>調整先</t>
    <rPh sb="0" eb="2">
      <t>チョウセイ</t>
    </rPh>
    <rPh sb="2" eb="3">
      <t>サキ</t>
    </rPh>
    <phoneticPr fontId="4"/>
  </si>
  <si>
    <t>G</t>
    <phoneticPr fontId="4"/>
  </si>
  <si>
    <t>発行NO</t>
    <rPh sb="0" eb="2">
      <t>ハッコウ</t>
    </rPh>
    <phoneticPr fontId="4"/>
  </si>
  <si>
    <t>金額</t>
    <rPh sb="0" eb="2">
      <t>キンガク</t>
    </rPh>
    <phoneticPr fontId="4"/>
  </si>
  <si>
    <t>神</t>
    <rPh sb="0" eb="1">
      <t>カミ</t>
    </rPh>
    <phoneticPr fontId="4"/>
  </si>
  <si>
    <t>湘</t>
    <rPh sb="0" eb="1">
      <t>ショウ</t>
    </rPh>
    <phoneticPr fontId="4"/>
  </si>
  <si>
    <t>*</t>
    <phoneticPr fontId="4"/>
  </si>
  <si>
    <t>西部計推</t>
    <phoneticPr fontId="4"/>
  </si>
  <si>
    <t>*</t>
  </si>
  <si>
    <t>B</t>
    <phoneticPr fontId="4"/>
  </si>
  <si>
    <t>設計道調(313)</t>
    <rPh sb="0" eb="2">
      <t>セッケイ</t>
    </rPh>
    <rPh sb="2" eb="4">
      <t>ドウチョウ</t>
    </rPh>
    <phoneticPr fontId="4"/>
  </si>
  <si>
    <t>52</t>
    <phoneticPr fontId="1"/>
  </si>
  <si>
    <t>西部建設T(313)</t>
    <rPh sb="0" eb="2">
      <t>セイブ</t>
    </rPh>
    <rPh sb="2" eb="4">
      <t>ケンセツ</t>
    </rPh>
    <phoneticPr fontId="4"/>
  </si>
  <si>
    <t>C</t>
    <phoneticPr fontId="4"/>
  </si>
  <si>
    <t>07</t>
  </si>
  <si>
    <t>合計</t>
    <rPh sb="0" eb="2">
      <t>ゴウケイ</t>
    </rPh>
    <phoneticPr fontId="4"/>
  </si>
  <si>
    <t>D</t>
    <phoneticPr fontId="4"/>
  </si>
  <si>
    <t>13</t>
    <phoneticPr fontId="4"/>
  </si>
  <si>
    <t>E</t>
    <phoneticPr fontId="4"/>
  </si>
  <si>
    <t>他</t>
  </si>
  <si>
    <t>F</t>
    <phoneticPr fontId="4"/>
  </si>
  <si>
    <t>37</t>
    <phoneticPr fontId="4"/>
  </si>
  <si>
    <t>37</t>
    <phoneticPr fontId="1"/>
  </si>
  <si>
    <t>H</t>
    <phoneticPr fontId="4"/>
  </si>
  <si>
    <t>I</t>
    <phoneticPr fontId="4"/>
  </si>
  <si>
    <t>他</t>
    <rPh sb="0" eb="1">
      <t xml:space="preserve">タ </t>
    </rPh>
    <phoneticPr fontId="4"/>
  </si>
  <si>
    <t>J</t>
    <phoneticPr fontId="4"/>
  </si>
  <si>
    <t>K</t>
    <phoneticPr fontId="4"/>
  </si>
  <si>
    <t>L</t>
    <phoneticPr fontId="4"/>
  </si>
  <si>
    <t>M</t>
    <phoneticPr fontId="4"/>
  </si>
  <si>
    <t>N</t>
    <phoneticPr fontId="4"/>
  </si>
  <si>
    <t>営業</t>
    <rPh sb="0" eb="2">
      <t>エイギョウ</t>
    </rPh>
    <phoneticPr fontId="4"/>
  </si>
  <si>
    <t>防供</t>
    <rPh sb="0" eb="1">
      <t>ボウ</t>
    </rPh>
    <rPh sb="1" eb="2">
      <t>トモ</t>
    </rPh>
    <phoneticPr fontId="4"/>
  </si>
  <si>
    <t>61</t>
    <phoneticPr fontId="4"/>
  </si>
  <si>
    <t>O</t>
    <phoneticPr fontId="4"/>
  </si>
  <si>
    <t>小  計</t>
  </si>
  <si>
    <t>P=A+N+O➡</t>
    <phoneticPr fontId="4"/>
  </si>
  <si>
    <t>P</t>
    <phoneticPr fontId="4"/>
  </si>
  <si>
    <t>日鉄P＆E（設計）</t>
    <phoneticPr fontId="4"/>
  </si>
  <si>
    <t>協和日成</t>
    <phoneticPr fontId="4"/>
  </si>
  <si>
    <t>その他(    )</t>
    <phoneticPr fontId="4"/>
  </si>
  <si>
    <t>Q</t>
    <phoneticPr fontId="4"/>
  </si>
  <si>
    <t>総　　合　　計</t>
  </si>
  <si>
    <t>事業所間調整</t>
    <rPh sb="0" eb="3">
      <t>ジギョウショ</t>
    </rPh>
    <rPh sb="3" eb="4">
      <t>カン</t>
    </rPh>
    <rPh sb="4" eb="6">
      <t>チョウセイ</t>
    </rPh>
    <phoneticPr fontId="4"/>
  </si>
  <si>
    <t>内訳右ページ印刷範囲外</t>
    <rPh sb="0" eb="2">
      <t>ウチワケ</t>
    </rPh>
    <rPh sb="2" eb="3">
      <t>ミギ</t>
    </rPh>
    <rPh sb="6" eb="8">
      <t>インサツ</t>
    </rPh>
    <rPh sb="8" eb="10">
      <t>ハンイ</t>
    </rPh>
    <rPh sb="10" eb="11">
      <t>ガイ</t>
    </rPh>
    <phoneticPr fontId="4"/>
  </si>
  <si>
    <t>NC別確定売上</t>
    <rPh sb="2" eb="3">
      <t>ベツ</t>
    </rPh>
    <rPh sb="3" eb="5">
      <t>カクテイ</t>
    </rPh>
    <rPh sb="5" eb="7">
      <t>ウリアゲ</t>
    </rPh>
    <phoneticPr fontId="4"/>
  </si>
  <si>
    <t>P+Q➡</t>
    <phoneticPr fontId="4"/>
  </si>
  <si>
    <t>売上目標（千円）</t>
  </si>
  <si>
    <t>差　　　額（千円）</t>
  </si>
  <si>
    <t>事業所別合計</t>
    <rPh sb="0" eb="3">
      <t>ジギョウショ</t>
    </rPh>
    <rPh sb="3" eb="4">
      <t>ベツ</t>
    </rPh>
    <rPh sb="4" eb="6">
      <t>ゴウケイ</t>
    </rPh>
    <phoneticPr fontId="4"/>
  </si>
  <si>
    <t>西部（西部事業所）</t>
    <rPh sb="0" eb="2">
      <t>セイブ</t>
    </rPh>
    <phoneticPr fontId="1"/>
  </si>
  <si>
    <t>埼玉（西部事業所）</t>
    <rPh sb="0" eb="2">
      <t>サイタマ</t>
    </rPh>
    <phoneticPr fontId="1"/>
  </si>
  <si>
    <t>北部（西部事業所）</t>
    <rPh sb="0" eb="2">
      <t>ホクブ</t>
    </rPh>
    <phoneticPr fontId="1"/>
  </si>
  <si>
    <t>中央（西部事業所）</t>
    <rPh sb="0" eb="2">
      <t>チュウオウ</t>
    </rPh>
    <rPh sb="3" eb="5">
      <t>セイブ</t>
    </rPh>
    <phoneticPr fontId="1"/>
  </si>
  <si>
    <t>西部（多摩事業所）</t>
    <rPh sb="0" eb="2">
      <t>セイブ</t>
    </rPh>
    <phoneticPr fontId="1"/>
  </si>
  <si>
    <t>多摩（多摩事業所）</t>
    <rPh sb="0" eb="2">
      <t>タマ</t>
    </rPh>
    <rPh sb="3" eb="8">
      <t>タマジギョウショ</t>
    </rPh>
    <phoneticPr fontId="1"/>
  </si>
  <si>
    <t>神奈川事業所</t>
    <rPh sb="0" eb="3">
      <t>カナガワ</t>
    </rPh>
    <rPh sb="3" eb="6">
      <t>ジギョウショ</t>
    </rPh>
    <phoneticPr fontId="1"/>
  </si>
  <si>
    <t>湘南分室</t>
    <rPh sb="0" eb="2">
      <t>ショウナン</t>
    </rPh>
    <rPh sb="2" eb="4">
      <t>ブンシツ</t>
    </rPh>
    <phoneticPr fontId="1"/>
  </si>
  <si>
    <t>仮番号</t>
    <rPh sb="0" eb="1">
      <t>カリ</t>
    </rPh>
    <rPh sb="1" eb="3">
      <t>バンゴウ</t>
    </rPh>
    <phoneticPr fontId="4"/>
  </si>
  <si>
    <t>設計分</t>
    <rPh sb="0" eb="3">
      <t>セッケイブン</t>
    </rPh>
    <phoneticPr fontId="1"/>
  </si>
  <si>
    <t>鈴木さんの申請関連</t>
    <rPh sb="0" eb="2">
      <t>スズキ</t>
    </rPh>
    <rPh sb="5" eb="7">
      <t>シンセイ</t>
    </rPh>
    <rPh sb="7" eb="9">
      <t>カンレン</t>
    </rPh>
    <phoneticPr fontId="4"/>
  </si>
  <si>
    <t>杭事前</t>
    <rPh sb="0" eb="3">
      <t>クイジゼン</t>
    </rPh>
    <phoneticPr fontId="1"/>
  </si>
  <si>
    <t>ガリレオ杭</t>
    <rPh sb="4" eb="5">
      <t>クイ</t>
    </rPh>
    <phoneticPr fontId="4"/>
  </si>
  <si>
    <t>杭事後</t>
    <rPh sb="0" eb="1">
      <t>クイ</t>
    </rPh>
    <rPh sb="1" eb="3">
      <t>ジゴ</t>
    </rPh>
    <phoneticPr fontId="1"/>
  </si>
  <si>
    <t>杭総計</t>
    <rPh sb="0" eb="1">
      <t>クイ</t>
    </rPh>
    <rPh sb="1" eb="3">
      <t>ソウケイ</t>
    </rPh>
    <phoneticPr fontId="1"/>
  </si>
  <si>
    <t>売上合計</t>
    <rPh sb="0" eb="2">
      <t>ウリアゲ</t>
    </rPh>
    <rPh sb="2" eb="4">
      <t>ゴウケイ</t>
    </rPh>
    <phoneticPr fontId="1"/>
  </si>
  <si>
    <t>西部総計</t>
    <rPh sb="0" eb="2">
      <t>セイブ</t>
    </rPh>
    <rPh sb="2" eb="4">
      <t>ソウケイ</t>
    </rPh>
    <phoneticPr fontId="1"/>
  </si>
  <si>
    <t>多摩総計</t>
    <rPh sb="0" eb="2">
      <t>タマ</t>
    </rPh>
    <rPh sb="2" eb="4">
      <t>ソウケイ</t>
    </rPh>
    <phoneticPr fontId="1"/>
  </si>
  <si>
    <t>神奈川総計</t>
    <rPh sb="0" eb="3">
      <t>カナガワ</t>
    </rPh>
    <rPh sb="3" eb="5">
      <t>ソウケイ</t>
    </rPh>
    <phoneticPr fontId="1"/>
  </si>
  <si>
    <t>日鉄P＆E（設計）</t>
    <rPh sb="0" eb="2">
      <t>ニッテツ</t>
    </rPh>
    <phoneticPr fontId="4"/>
  </si>
  <si>
    <t>協和日成</t>
    <rPh sb="2" eb="4">
      <t>ニッセイ</t>
    </rPh>
    <phoneticPr fontId="4"/>
  </si>
  <si>
    <t>その他(    )</t>
  </si>
  <si>
    <t>その他(　　)</t>
  </si>
  <si>
    <t>事業所間調整</t>
    <phoneticPr fontId="1"/>
  </si>
  <si>
    <t>売上合計</t>
    <phoneticPr fontId="1"/>
  </si>
  <si>
    <t>06</t>
    <phoneticPr fontId="1"/>
  </si>
  <si>
    <t>計画推進室</t>
    <rPh sb="0" eb="4">
      <t>ケイカクスイシン</t>
    </rPh>
    <rPh sb="4" eb="5">
      <t>シツ</t>
    </rPh>
    <phoneticPr fontId="4"/>
  </si>
  <si>
    <t>06</t>
    <phoneticPr fontId="4"/>
  </si>
  <si>
    <t>設備</t>
    <phoneticPr fontId="1"/>
  </si>
  <si>
    <t>53</t>
    <phoneticPr fontId="1"/>
  </si>
  <si>
    <t>設備技術G⇒導管　売上</t>
    <rPh sb="6" eb="8">
      <t>ドウカン</t>
    </rPh>
    <rPh sb="9" eb="11">
      <t>ウリアゲ</t>
    </rPh>
    <phoneticPr fontId="1"/>
  </si>
  <si>
    <t>調整先</t>
    <rPh sb="0" eb="2">
      <t>チョウセイ</t>
    </rPh>
    <rPh sb="2" eb="3">
      <t>サキ</t>
    </rPh>
    <phoneticPr fontId="1"/>
  </si>
  <si>
    <t>金額</t>
    <rPh sb="0" eb="2">
      <t>キンガク</t>
    </rPh>
    <phoneticPr fontId="1"/>
  </si>
  <si>
    <t>多摩事業所</t>
    <rPh sb="0" eb="5">
      <t>タマジギョウショ</t>
    </rPh>
    <phoneticPr fontId="1"/>
  </si>
  <si>
    <t>西部事業所</t>
    <rPh sb="0" eb="2">
      <t>セイブ</t>
    </rPh>
    <rPh sb="2" eb="5">
      <t>ジギョウショ</t>
    </rPh>
    <phoneticPr fontId="1"/>
  </si>
  <si>
    <t>湘南分室</t>
    <rPh sb="0" eb="4">
      <t>ショウナンブンシツ</t>
    </rPh>
    <phoneticPr fontId="1"/>
  </si>
  <si>
    <t>列1</t>
    <phoneticPr fontId="1"/>
  </si>
  <si>
    <t>SUMIFS(台帳表ｔ[金額],台帳表ｔ[精算
グループ],確報【12月】!$H19,台帳表ｔ[入金月（月のみ）],確報【12月】!$A$1,台帳表ｔ[ＮＣ区分],"多摩")+SUMIFS(測量台帳1ｔ[入金額],測量台帳1ｔ[精算
グループ],確報【12月】!$H19,測量台帳1ｔ[入金月（月のみ）],確報【12月】!$A$1,測量台帳1ｔ[NC区分],"多摩")+SUMIFS(測量台帳1__2ｔ[入金額(後)],測量台帳1__2ｔ[精算
グループ(後)],確報【12月】!$H19,測量台帳1__2ｔ[入金月(後)（月のみ）],確報【12月】!$A$1,測量台帳1__2ｔ[NC区分],"多摩")</t>
    <phoneticPr fontId="1"/>
  </si>
  <si>
    <t>３９期合表</t>
    <phoneticPr fontId="1"/>
  </si>
  <si>
    <t>グループ</t>
    <phoneticPr fontId="4"/>
  </si>
  <si>
    <t>№</t>
    <phoneticPr fontId="1"/>
  </si>
  <si>
    <t>6月</t>
    <phoneticPr fontId="1"/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</si>
  <si>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</si>
  <si>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</si>
  <si>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</si>
  <si>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</si>
  <si>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</si>
  <si>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</si>
  <si>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</si>
  <si>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</si>
  <si>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</si>
  <si>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</si>
  <si>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</si>
  <si>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西部・多摩NC</t>
    <rPh sb="0" eb="2">
      <t>セイブ</t>
    </rPh>
    <rPh sb="3" eb="5">
      <t>タマ</t>
    </rPh>
    <phoneticPr fontId="4"/>
  </si>
  <si>
    <t>設計道調T(311)</t>
    <rPh sb="0" eb="2">
      <t>セッケイ</t>
    </rPh>
    <rPh sb="2" eb="4">
      <t>ドウチョウ</t>
    </rPh>
    <phoneticPr fontId="4"/>
  </si>
  <si>
    <t>西部建設T(311)</t>
    <rPh sb="0" eb="4">
      <t>セイブケンセツ</t>
    </rPh>
    <phoneticPr fontId="4"/>
  </si>
  <si>
    <t>設計道調T(313)</t>
    <rPh sb="0" eb="2">
      <t>セッケイ</t>
    </rPh>
    <rPh sb="2" eb="4">
      <t>ドウチョウ</t>
    </rPh>
    <phoneticPr fontId="4"/>
  </si>
  <si>
    <t>西部建設T(313)</t>
    <rPh sb="0" eb="4">
      <t>セイブケンセツ</t>
    </rPh>
    <phoneticPr fontId="4"/>
  </si>
  <si>
    <t>社内他受・IB</t>
  </si>
  <si>
    <t>埼玉工事T</t>
    <rPh sb="0" eb="2">
      <t>サイタマ</t>
    </rPh>
    <rPh sb="2" eb="4">
      <t>コウジ</t>
    </rPh>
    <phoneticPr fontId="4"/>
  </si>
  <si>
    <t>埼玉保全T</t>
    <rPh sb="0" eb="2">
      <t>サイタマ</t>
    </rPh>
    <rPh sb="2" eb="4">
      <t>ホゼン</t>
    </rPh>
    <phoneticPr fontId="4"/>
  </si>
  <si>
    <t>埼玉照会T</t>
    <rPh sb="0" eb="2">
      <t>サイタマ</t>
    </rPh>
    <rPh sb="2" eb="4">
      <t>ショウカイ</t>
    </rPh>
    <phoneticPr fontId="4"/>
  </si>
  <si>
    <t>埼玉供給T</t>
    <rPh sb="0" eb="2">
      <t>サイタマ</t>
    </rPh>
    <rPh sb="2" eb="4">
      <t>キョウキュウ</t>
    </rPh>
    <phoneticPr fontId="4"/>
  </si>
  <si>
    <t>埼玉設計T</t>
    <rPh sb="0" eb="2">
      <t>サイタマ</t>
    </rPh>
    <rPh sb="2" eb="4">
      <t>セッケイ</t>
    </rPh>
    <phoneticPr fontId="4"/>
  </si>
  <si>
    <t>埼玉道調T</t>
    <rPh sb="0" eb="2">
      <t>サイタマ</t>
    </rPh>
    <rPh sb="2" eb="3">
      <t>ドウ</t>
    </rPh>
    <rPh sb="3" eb="4">
      <t>チョウ</t>
    </rPh>
    <phoneticPr fontId="4"/>
  </si>
  <si>
    <t>GL24</t>
    <phoneticPr fontId="1"/>
  </si>
  <si>
    <t>埼玉渉外G</t>
    <rPh sb="0" eb="2">
      <t>サイタマ</t>
    </rPh>
    <rPh sb="2" eb="4">
      <t>ショウガイ</t>
    </rPh>
    <phoneticPr fontId="4"/>
  </si>
  <si>
    <t>地域計画部</t>
    <rPh sb="0" eb="4">
      <t>チイキケイカク</t>
    </rPh>
    <rPh sb="4" eb="5">
      <t>ブ</t>
    </rPh>
    <phoneticPr fontId="4"/>
  </si>
  <si>
    <t>北部工事T</t>
    <rPh sb="2" eb="4">
      <t>コウジ</t>
    </rPh>
    <phoneticPr fontId="4"/>
  </si>
  <si>
    <t>北部保全T</t>
    <rPh sb="2" eb="4">
      <t>ホゼン</t>
    </rPh>
    <phoneticPr fontId="4"/>
  </si>
  <si>
    <t>北部照会T</t>
    <rPh sb="2" eb="4">
      <t>ショウカイ</t>
    </rPh>
    <phoneticPr fontId="4"/>
  </si>
  <si>
    <t>北部供給T</t>
    <rPh sb="2" eb="4">
      <t>キョウキュウ</t>
    </rPh>
    <phoneticPr fontId="4"/>
  </si>
  <si>
    <t>北部設計T</t>
    <rPh sb="2" eb="4">
      <t>セッケイ</t>
    </rPh>
    <phoneticPr fontId="4"/>
  </si>
  <si>
    <t>北部道調T</t>
    <rPh sb="2" eb="3">
      <t>ドウ</t>
    </rPh>
    <rPh sb="3" eb="4">
      <t>チョウ</t>
    </rPh>
    <phoneticPr fontId="4"/>
  </si>
  <si>
    <t>北部渉外G</t>
    <rPh sb="0" eb="2">
      <t>ホクブ</t>
    </rPh>
    <rPh sb="2" eb="4">
      <t>ショウガイ</t>
    </rPh>
    <phoneticPr fontId="4"/>
  </si>
  <si>
    <t>南部NC</t>
    <rPh sb="0" eb="2">
      <t>ナンブ</t>
    </rPh>
    <phoneticPr fontId="4"/>
  </si>
  <si>
    <t>南部工事T</t>
    <rPh sb="2" eb="4">
      <t>コウジ</t>
    </rPh>
    <phoneticPr fontId="4"/>
  </si>
  <si>
    <t>南部保全T</t>
    <rPh sb="2" eb="4">
      <t>ホゼン</t>
    </rPh>
    <phoneticPr fontId="4"/>
  </si>
  <si>
    <t>南部照会T</t>
    <rPh sb="2" eb="4">
      <t>ショウカイ</t>
    </rPh>
    <phoneticPr fontId="4"/>
  </si>
  <si>
    <t>南部供給T</t>
    <rPh sb="2" eb="4">
      <t>キョウキュウ</t>
    </rPh>
    <phoneticPr fontId="4"/>
  </si>
  <si>
    <t>南部設計T</t>
    <rPh sb="2" eb="4">
      <t>セッケイ</t>
    </rPh>
    <phoneticPr fontId="4"/>
  </si>
  <si>
    <t>南部道調T</t>
    <rPh sb="2" eb="3">
      <t>ドウ</t>
    </rPh>
    <rPh sb="3" eb="4">
      <t>チョウ</t>
    </rPh>
    <phoneticPr fontId="4"/>
  </si>
  <si>
    <t>南部渉外G</t>
    <rPh sb="0" eb="2">
      <t>ナンブ</t>
    </rPh>
    <rPh sb="2" eb="4">
      <t>ショウガイ</t>
    </rPh>
    <phoneticPr fontId="4"/>
  </si>
  <si>
    <t>小計</t>
    <rPh sb="0" eb="2">
      <t>ショウケイ</t>
    </rPh>
    <phoneticPr fontId="4"/>
  </si>
  <si>
    <t>最終確定売上</t>
    <rPh sb="0" eb="2">
      <t>サイシュウ</t>
    </rPh>
    <rPh sb="2" eb="4">
      <t>カクテイ</t>
    </rPh>
    <rPh sb="4" eb="6">
      <t>ウリアゲ</t>
    </rPh>
    <phoneticPr fontId="4"/>
  </si>
  <si>
    <t>西部・多摩NC</t>
    <rPh sb="0" eb="2">
      <t>セイブ</t>
    </rPh>
    <rPh sb="3" eb="5">
      <t>タマ</t>
    </rPh>
    <phoneticPr fontId="1"/>
  </si>
  <si>
    <t>神奈川・湘南NC</t>
    <rPh sb="0" eb="3">
      <t>カナガワ</t>
    </rPh>
    <rPh sb="4" eb="6">
      <t>ショウナン</t>
    </rPh>
    <phoneticPr fontId="1"/>
  </si>
  <si>
    <t>GL24</t>
  </si>
  <si>
    <t>最終確定売上</t>
    <phoneticPr fontId="4"/>
  </si>
  <si>
    <t>全体</t>
    <rPh sb="0" eb="2">
      <t>ゼンタイ</t>
    </rPh>
    <phoneticPr fontId="1"/>
  </si>
  <si>
    <t>累計目標（前月）</t>
    <rPh sb="0" eb="2">
      <t>ルイケイ</t>
    </rPh>
    <rPh sb="2" eb="4">
      <t>モクヒョウ</t>
    </rPh>
    <rPh sb="5" eb="7">
      <t>ゼンゲツ</t>
    </rPh>
    <phoneticPr fontId="1"/>
  </si>
  <si>
    <t>累計売上</t>
    <rPh sb="0" eb="2">
      <t>ルイケイ</t>
    </rPh>
    <rPh sb="2" eb="4">
      <t>ウリアゲ</t>
    </rPh>
    <phoneticPr fontId="1"/>
  </si>
  <si>
    <t>達成率</t>
    <rPh sb="0" eb="3">
      <t>タッセイリツ</t>
    </rPh>
    <phoneticPr fontId="1"/>
  </si>
  <si>
    <t>項目</t>
    <rPh sb="0" eb="2">
      <t>コウモク</t>
    </rPh>
    <phoneticPr fontId="1"/>
  </si>
  <si>
    <t>6月</t>
  </si>
  <si>
    <t>杭目標</t>
  </si>
  <si>
    <t>設計目標</t>
    <rPh sb="0" eb="2">
      <t>セッケイ</t>
    </rPh>
    <phoneticPr fontId="4"/>
  </si>
  <si>
    <t>総売上</t>
    <rPh sb="0" eb="2">
      <t>ソウウ</t>
    </rPh>
    <rPh sb="2" eb="3">
      <t>ア</t>
    </rPh>
    <phoneticPr fontId="1"/>
  </si>
  <si>
    <t>杭売上</t>
    <rPh sb="1" eb="3">
      <t>ウリアゲ</t>
    </rPh>
    <phoneticPr fontId="4"/>
  </si>
  <si>
    <t>設計売上</t>
    <rPh sb="0" eb="2">
      <t>セッケイ</t>
    </rPh>
    <rPh sb="2" eb="4">
      <t>ウリアゲ</t>
    </rPh>
    <phoneticPr fontId="1"/>
  </si>
  <si>
    <t>2/28/2026</t>
  </si>
  <si>
    <t>313-442050P</t>
  </si>
  <si>
    <t>26.3</t>
  </si>
  <si>
    <t>2023</t>
  </si>
  <si>
    <t>313-604034X</t>
  </si>
  <si>
    <t>八王子市叶谷町905</t>
  </si>
  <si>
    <t>2024</t>
  </si>
  <si>
    <t>313-51906X</t>
  </si>
  <si>
    <t>25.12
26.2</t>
  </si>
  <si>
    <t>372945
29920</t>
  </si>
  <si>
    <t>26.1
26.2</t>
  </si>
  <si>
    <t>141273
1164</t>
  </si>
  <si>
    <t>135336
483</t>
  </si>
  <si>
    <t>230307
109</t>
  </si>
  <si>
    <t>156030
1044</t>
  </si>
  <si>
    <t>119703
1002</t>
  </si>
  <si>
    <t>411-619013A</t>
  </si>
  <si>
    <t>413-649001K</t>
  </si>
  <si>
    <t>南区大谷場2-2-36</t>
  </si>
  <si>
    <t>除却（建築支障）</t>
  </si>
  <si>
    <t>311-243031E</t>
  </si>
  <si>
    <t>世田谷区深沢7-19</t>
  </si>
  <si>
    <t>311-243033E</t>
  </si>
  <si>
    <t>世田谷区深沢1-10</t>
  </si>
  <si>
    <t>311-243116E</t>
  </si>
  <si>
    <t>世田谷区等々力1-19</t>
  </si>
  <si>
    <t>311-243114E</t>
  </si>
  <si>
    <t>世田谷区奥沢2-19</t>
  </si>
  <si>
    <t>311-243115E</t>
  </si>
  <si>
    <t>世田谷区東玉川2-17</t>
  </si>
  <si>
    <t>311-243117E</t>
  </si>
  <si>
    <t>世田谷区瀬田1-30</t>
  </si>
  <si>
    <t>311-143087E</t>
  </si>
  <si>
    <t>世田谷区奥沢8-21</t>
  </si>
  <si>
    <t>別NOで再登録予定</t>
  </si>
  <si>
    <t>金沢区富岡西7-9-41</t>
  </si>
  <si>
    <t>南区井土ケ谷上町11-11</t>
  </si>
  <si>
    <t>南区井</t>
  </si>
  <si>
    <t>313-641024X</t>
  </si>
  <si>
    <t>府中市宮町3-1</t>
  </si>
  <si>
    <t>313-641001X</t>
  </si>
  <si>
    <t>小金井市本町2-16</t>
  </si>
  <si>
    <t>313-641006X</t>
  </si>
  <si>
    <t>国分寺市東恋ヶ窪6-26</t>
  </si>
  <si>
    <t>313-641020X</t>
  </si>
  <si>
    <t>国分寺市東恋ヶ窪4-34</t>
  </si>
  <si>
    <t>313-641019X</t>
  </si>
  <si>
    <t>国分寺市戸倉1-15</t>
  </si>
  <si>
    <t>313-641021X</t>
  </si>
  <si>
    <t>小金井市梶野町1-5</t>
  </si>
  <si>
    <t>313-641023X</t>
  </si>
  <si>
    <t>小金井市緑町4-17</t>
  </si>
  <si>
    <t>313-641014X</t>
  </si>
  <si>
    <t>府中市宮町3-18</t>
  </si>
  <si>
    <t>313-641015X</t>
  </si>
  <si>
    <t>府中市新町3-15</t>
  </si>
  <si>
    <t>313-638002X</t>
  </si>
  <si>
    <t>府中市美好町1-6</t>
  </si>
  <si>
    <t>311-640017M</t>
  </si>
  <si>
    <t>調布市佐須町5-3</t>
  </si>
  <si>
    <t>311-640018M</t>
  </si>
  <si>
    <t>調布市佐須町4-3</t>
  </si>
  <si>
    <t>311-640019M</t>
  </si>
  <si>
    <t>調布市東つつじヶ丘2-33</t>
  </si>
  <si>
    <t>311-640020M</t>
  </si>
  <si>
    <t>調布市東つつじヶ丘3-10</t>
  </si>
  <si>
    <t>313-616038X</t>
  </si>
  <si>
    <t>立川市一番町2-27</t>
  </si>
  <si>
    <t>313-612010X</t>
  </si>
  <si>
    <t>国立市富士見台2-25</t>
  </si>
  <si>
    <t>512-503388</t>
  </si>
  <si>
    <t>板橋区大山東町39-8</t>
  </si>
  <si>
    <t>東久留米市浅間町2-10</t>
  </si>
  <si>
    <t>東久留米市浅間町3-11</t>
  </si>
  <si>
    <t>422-511621</t>
  </si>
  <si>
    <t>杉並区上高井戸2-19</t>
  </si>
  <si>
    <t>511-614039X</t>
  </si>
  <si>
    <t>栄区鍛冶ヶ谷2-15</t>
  </si>
  <si>
    <t>511-619044X</t>
  </si>
  <si>
    <t>泉区和泉中央北6-31</t>
  </si>
  <si>
    <t>513-619030X</t>
  </si>
  <si>
    <t>幸区南加瀬4-4</t>
  </si>
  <si>
    <t>512-619050X</t>
  </si>
  <si>
    <t>保土ヶ谷区川島町941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</si>
</sst>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6" formatCode="&quot;¥&quot;#,##0;[Red]&quot;¥&quot;\-#,##0"/>
    <numFmt numFmtId="176" formatCode="#,##0_);[Red]\(#,##0\)"/>
    <numFmt numFmtId="177" formatCode="#,##0_ "/>
    <numFmt numFmtId="178" formatCode="0_);[Red]\(0\)"/>
    <numFmt numFmtId="179" formatCode="0000000#"/>
    <numFmt numFmtId="180" formatCode="#,##0_ ;[Red]\-#,##0\ "/>
    <numFmt numFmtId="181" formatCode="#&quot;月&quot;"/>
    <numFmt numFmtId="182" formatCode="&quot;¥&quot;#,##0_);[Red]\(&quot;¥&quot;#,##0\)"/>
    <numFmt numFmtId="183" formatCode="##&quot;月&quot;"/>
    <numFmt numFmtId="184" formatCode="0_ "/>
    <numFmt numFmtId="185" formatCode="0_ ;[Red]\-0\ "/>
    <numFmt numFmtId="186" formatCode="#,##0,"/>
    <numFmt numFmtId="187" formatCode="0_);\(0\)"/>
    <numFmt numFmtId="188" formatCode="0.0"/>
  </numFmts>
  <fonts count="3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6"/>
      <color theme="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7.5"/>
      <color theme="1"/>
      <name val="ＭＳ Ｐゴシック"/>
      <family val="3"/>
      <charset val="128"/>
    </font>
    <font>
      <sz val="7.5"/>
      <name val="ＭＳ Ｐゴシック"/>
      <family val="3"/>
      <charset val="128"/>
    </font>
    <font>
      <b/>
      <sz val="6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11"/>
      <name val="Segoe UI Symbol"/>
      <family val="3"/>
    </font>
    <font>
      <sz val="9.5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ゴシック"/>
      <family val="3"/>
    </font>
    <font>
      <sz val="9"/>
      <name val="ＭＳ Ｐゴシック"/>
      <family val="3"/>
    </font>
    <font>
      <b/>
      <sz val="1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sz val="11"/>
      <name val="ＭＳ Ｐゴシック"/>
      <family val="3"/>
    </font>
    <font>
      <b/>
      <sz val="11"/>
      <name val="ＭＳ Ｐゴシック"/>
      <family val="3"/>
    </font>
    <font>
      <b/>
      <sz val="10"/>
      <name val="ＭＳ Ｐゴシック"/>
      <family val="3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20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/>
      <top style="thin">
        <color indexed="64"/>
      </top>
      <bottom style="double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ouble">
        <color auto="1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ouble">
        <color auto="1"/>
      </top>
      <bottom style="dashed">
        <color auto="1"/>
      </bottom>
      <diagonal/>
    </border>
    <border>
      <left style="thin">
        <color indexed="64"/>
      </left>
      <right/>
      <top style="double">
        <color auto="1"/>
      </top>
      <bottom style="dashed">
        <color auto="1"/>
      </bottom>
      <diagonal/>
    </border>
    <border>
      <left/>
      <right style="thin">
        <color indexed="64"/>
      </right>
      <top style="dashed">
        <color auto="1"/>
      </top>
      <bottom style="double">
        <color indexed="64"/>
      </bottom>
      <diagonal/>
    </border>
    <border>
      <left style="thin">
        <color indexed="64"/>
      </left>
      <right/>
      <top style="dashed">
        <color auto="1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38" fontId="2" fillId="0" borderId="0" applyFont="0" applyFill="0" applyBorder="0" applyAlignment="0" applyProtection="0"/>
    <xf numFmtId="38" fontId="17" fillId="0" borderId="0" applyFont="0" applyFill="0" applyBorder="0" applyAlignment="0" applyProtection="0">
      <alignment vertical="center"/>
    </xf>
    <xf numFmtId="6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</cellStyleXfs>
  <cellXfs count="111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 shrinkToFit="1"/>
    </xf>
    <xf numFmtId="0" fontId="5" fillId="0" borderId="0" xfId="1" applyFont="1" applyAlignment="1">
      <alignment horizontal="right" vertical="center" shrinkToFit="1"/>
    </xf>
    <xf numFmtId="0" fontId="6" fillId="0" borderId="0" xfId="1" applyFont="1" applyAlignment="1">
      <alignment horizontal="right" vertical="center" shrinkToFit="1"/>
    </xf>
    <xf numFmtId="0" fontId="5" fillId="0" borderId="0" xfId="1" applyFont="1" applyAlignment="1">
      <alignment horizontal="center" vertical="center" shrinkToFit="1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 shrinkToFit="1"/>
    </xf>
    <xf numFmtId="0" fontId="7" fillId="0" borderId="4" xfId="1" applyFont="1" applyBorder="1" applyAlignment="1">
      <alignment vertical="center" shrinkToFit="1"/>
    </xf>
    <xf numFmtId="176" fontId="5" fillId="2" borderId="0" xfId="1" applyNumberFormat="1" applyFont="1" applyFill="1" applyAlignment="1">
      <alignment vertical="center" shrinkToFit="1"/>
    </xf>
    <xf numFmtId="0" fontId="9" fillId="0" borderId="0" xfId="1" applyFont="1" applyAlignment="1">
      <alignment horizontal="center" vertical="center" shrinkToFit="1"/>
    </xf>
    <xf numFmtId="0" fontId="9" fillId="0" borderId="10" xfId="1" applyFont="1" applyBorder="1" applyAlignment="1">
      <alignment horizontal="center" vertical="center" shrinkToFit="1"/>
    </xf>
    <xf numFmtId="176" fontId="7" fillId="0" borderId="0" xfId="1" applyNumberFormat="1" applyFont="1" applyAlignment="1">
      <alignment horizontal="center" vertical="center" shrinkToFit="1"/>
    </xf>
    <xf numFmtId="176" fontId="2" fillId="0" borderId="15" xfId="1" applyNumberFormat="1" applyBorder="1" applyAlignment="1">
      <alignment horizontal="center" vertical="center" shrinkToFit="1"/>
    </xf>
    <xf numFmtId="176" fontId="7" fillId="0" borderId="0" xfId="1" applyNumberFormat="1" applyFont="1" applyAlignment="1">
      <alignment horizontal="right" vertical="center" shrinkToFit="1"/>
    </xf>
    <xf numFmtId="176" fontId="10" fillId="0" borderId="20" xfId="1" applyNumberFormat="1" applyFont="1" applyBorder="1" applyAlignment="1">
      <alignment horizontal="right" vertical="center" shrinkToFit="1"/>
    </xf>
    <xf numFmtId="0" fontId="5" fillId="0" borderId="15" xfId="1" applyFont="1" applyBorder="1" applyAlignment="1">
      <alignment horizontal="center" vertical="center" shrinkToFit="1"/>
    </xf>
    <xf numFmtId="176" fontId="5" fillId="0" borderId="21" xfId="1" applyNumberFormat="1" applyFont="1" applyBorder="1" applyAlignment="1">
      <alignment horizontal="right" vertical="center" shrinkToFit="1"/>
    </xf>
    <xf numFmtId="176" fontId="5" fillId="0" borderId="23" xfId="1" applyNumberFormat="1" applyFont="1" applyBorder="1" applyAlignment="1">
      <alignment vertical="center" shrinkToFit="1"/>
    </xf>
    <xf numFmtId="49" fontId="11" fillId="2" borderId="24" xfId="1" applyNumberFormat="1" applyFont="1" applyFill="1" applyBorder="1" applyAlignment="1" applyProtection="1">
      <alignment horizontal="center" vertical="center" shrinkToFit="1"/>
      <protection locked="0"/>
    </xf>
    <xf numFmtId="177" fontId="5" fillId="2" borderId="25" xfId="1" applyNumberFormat="1" applyFont="1" applyFill="1" applyBorder="1" applyAlignment="1" applyProtection="1">
      <alignment vertical="center" shrinkToFit="1"/>
      <protection locked="0"/>
    </xf>
    <xf numFmtId="177" fontId="5" fillId="2" borderId="28" xfId="1" applyNumberFormat="1" applyFont="1" applyFill="1" applyBorder="1" applyAlignment="1" applyProtection="1">
      <alignment vertical="center" shrinkToFit="1"/>
      <protection locked="0"/>
    </xf>
    <xf numFmtId="176" fontId="7" fillId="0" borderId="29" xfId="1" applyNumberFormat="1" applyFont="1" applyBorder="1" applyAlignment="1">
      <alignment horizontal="right" vertical="center" shrinkToFit="1"/>
    </xf>
    <xf numFmtId="176" fontId="10" fillId="0" borderId="0" xfId="1" applyNumberFormat="1" applyFont="1" applyAlignment="1">
      <alignment horizontal="right" vertical="center" shrinkToFit="1"/>
    </xf>
    <xf numFmtId="176" fontId="5" fillId="0" borderId="31" xfId="1" applyNumberFormat="1" applyFont="1" applyBorder="1" applyAlignment="1">
      <alignment horizontal="right" vertical="center" shrinkToFit="1"/>
    </xf>
    <xf numFmtId="176" fontId="5" fillId="0" borderId="32" xfId="1" applyNumberFormat="1" applyFont="1" applyBorder="1" applyAlignment="1">
      <alignment vertical="center" shrinkToFit="1"/>
    </xf>
    <xf numFmtId="49" fontId="11" fillId="2" borderId="31" xfId="1" applyNumberFormat="1" applyFont="1" applyFill="1" applyBorder="1" applyAlignment="1" applyProtection="1">
      <alignment horizontal="center" vertical="center" shrinkToFit="1"/>
      <protection locked="0"/>
    </xf>
    <xf numFmtId="177" fontId="5" fillId="2" borderId="33" xfId="1" applyNumberFormat="1" applyFont="1" applyFill="1" applyBorder="1" applyAlignment="1" applyProtection="1">
      <alignment vertical="center" shrinkToFit="1"/>
      <protection locked="0"/>
    </xf>
    <xf numFmtId="177" fontId="5" fillId="2" borderId="36" xfId="1" applyNumberFormat="1" applyFont="1" applyFill="1" applyBorder="1" applyAlignment="1" applyProtection="1">
      <alignment vertical="center" shrinkToFit="1"/>
      <protection locked="0"/>
    </xf>
    <xf numFmtId="176" fontId="7" fillId="0" borderId="37" xfId="1" applyNumberFormat="1" applyFont="1" applyBorder="1" applyAlignment="1">
      <alignment horizontal="right" vertical="center" shrinkToFit="1"/>
    </xf>
    <xf numFmtId="178" fontId="5" fillId="0" borderId="30" xfId="1" applyNumberFormat="1" applyFont="1" applyBorder="1" applyAlignment="1">
      <alignment horizontal="right" vertical="center" shrinkToFit="1"/>
    </xf>
    <xf numFmtId="178" fontId="5" fillId="0" borderId="18" xfId="1" applyNumberFormat="1" applyFont="1" applyBorder="1" applyAlignment="1">
      <alignment vertical="center" shrinkToFit="1"/>
    </xf>
    <xf numFmtId="49" fontId="11" fillId="2" borderId="30" xfId="1" applyNumberFormat="1" applyFont="1" applyFill="1" applyBorder="1" applyAlignment="1" applyProtection="1">
      <alignment horizontal="center" vertical="center" shrinkToFit="1"/>
      <protection locked="0"/>
    </xf>
    <xf numFmtId="180" fontId="5" fillId="2" borderId="0" xfId="1" applyNumberFormat="1" applyFont="1" applyFill="1" applyAlignment="1" applyProtection="1">
      <alignment vertical="center" shrinkToFit="1"/>
      <protection locked="0"/>
    </xf>
    <xf numFmtId="180" fontId="5" fillId="2" borderId="9" xfId="1" applyNumberFormat="1" applyFont="1" applyFill="1" applyBorder="1" applyAlignment="1" applyProtection="1">
      <alignment vertical="center" shrinkToFit="1"/>
      <protection locked="0"/>
    </xf>
    <xf numFmtId="176" fontId="5" fillId="4" borderId="31" xfId="1" applyNumberFormat="1" applyFont="1" applyFill="1" applyBorder="1" applyAlignment="1">
      <alignment horizontal="right" vertical="center" shrinkToFit="1"/>
    </xf>
    <xf numFmtId="176" fontId="5" fillId="4" borderId="32" xfId="1" applyNumberFormat="1" applyFont="1" applyFill="1" applyBorder="1" applyAlignment="1">
      <alignment vertical="center" shrinkToFit="1"/>
    </xf>
    <xf numFmtId="177" fontId="5" fillId="4" borderId="33" xfId="1" applyNumberFormat="1" applyFont="1" applyFill="1" applyBorder="1" applyAlignment="1" applyProtection="1">
      <alignment vertical="center" shrinkToFit="1"/>
      <protection locked="0"/>
    </xf>
    <xf numFmtId="177" fontId="5" fillId="4" borderId="36" xfId="1" applyNumberFormat="1" applyFont="1" applyFill="1" applyBorder="1" applyAlignment="1" applyProtection="1">
      <alignment vertical="center" shrinkToFit="1"/>
      <protection locked="0"/>
    </xf>
    <xf numFmtId="177" fontId="5" fillId="0" borderId="35" xfId="1" applyNumberFormat="1" applyFont="1" applyBorder="1" applyAlignment="1" applyProtection="1">
      <alignment vertical="center" shrinkToFit="1"/>
      <protection locked="0"/>
    </xf>
    <xf numFmtId="176" fontId="7" fillId="0" borderId="40" xfId="1" applyNumberFormat="1" applyFont="1" applyBorder="1" applyAlignment="1">
      <alignment horizontal="right" vertical="center" shrinkToFit="1"/>
    </xf>
    <xf numFmtId="176" fontId="5" fillId="0" borderId="41" xfId="1" applyNumberFormat="1" applyFont="1" applyBorder="1" applyAlignment="1">
      <alignment vertical="center" shrinkToFit="1"/>
    </xf>
    <xf numFmtId="49" fontId="11" fillId="2" borderId="21" xfId="1" applyNumberFormat="1" applyFont="1" applyFill="1" applyBorder="1" applyAlignment="1" applyProtection="1">
      <alignment horizontal="center" vertical="center" shrinkToFit="1"/>
      <protection locked="0"/>
    </xf>
    <xf numFmtId="177" fontId="5" fillId="2" borderId="7" xfId="1" applyNumberFormat="1" applyFont="1" applyFill="1" applyBorder="1" applyAlignment="1" applyProtection="1">
      <alignment vertical="center" shrinkToFit="1"/>
      <protection locked="0"/>
    </xf>
    <xf numFmtId="49" fontId="11" fillId="0" borderId="31" xfId="1" applyNumberFormat="1" applyFont="1" applyBorder="1" applyAlignment="1" applyProtection="1">
      <alignment horizontal="center" vertical="center" shrinkToFit="1"/>
      <protection locked="0"/>
    </xf>
    <xf numFmtId="177" fontId="5" fillId="0" borderId="33" xfId="1" applyNumberFormat="1" applyFont="1" applyBorder="1" applyAlignment="1" applyProtection="1">
      <alignment vertical="center" shrinkToFit="1"/>
      <protection locked="0"/>
    </xf>
    <xf numFmtId="176" fontId="5" fillId="0" borderId="30" xfId="1" applyNumberFormat="1" applyFont="1" applyBorder="1" applyAlignment="1">
      <alignment horizontal="right" vertical="center" shrinkToFit="1"/>
    </xf>
    <xf numFmtId="176" fontId="5" fillId="0" borderId="18" xfId="1" applyNumberFormat="1" applyFont="1" applyBorder="1" applyAlignment="1">
      <alignment vertical="center" shrinkToFit="1"/>
    </xf>
    <xf numFmtId="49" fontId="11" fillId="0" borderId="30" xfId="1" applyNumberFormat="1" applyFont="1" applyBorder="1" applyAlignment="1" applyProtection="1">
      <alignment horizontal="center" vertical="center" shrinkToFit="1"/>
      <protection locked="0"/>
    </xf>
    <xf numFmtId="177" fontId="5" fillId="0" borderId="0" xfId="1" applyNumberFormat="1" applyFont="1" applyAlignment="1" applyProtection="1">
      <alignment vertical="center" shrinkToFit="1"/>
      <protection locked="0"/>
    </xf>
    <xf numFmtId="177" fontId="5" fillId="0" borderId="9" xfId="1" applyNumberFormat="1" applyFont="1" applyBorder="1" applyAlignment="1" applyProtection="1">
      <alignment vertical="center" shrinkToFit="1"/>
      <protection locked="0"/>
    </xf>
    <xf numFmtId="176" fontId="5" fillId="0" borderId="45" xfId="1" applyNumberFormat="1" applyFont="1" applyBorder="1" applyAlignment="1">
      <alignment vertical="center" shrinkToFit="1"/>
    </xf>
    <xf numFmtId="49" fontId="11" fillId="2" borderId="44" xfId="1" applyNumberFormat="1" applyFont="1" applyFill="1" applyBorder="1" applyAlignment="1" applyProtection="1">
      <alignment horizontal="center" vertical="center" shrinkToFit="1"/>
      <protection locked="0"/>
    </xf>
    <xf numFmtId="177" fontId="5" fillId="2" borderId="49" xfId="1" applyNumberFormat="1" applyFont="1" applyFill="1" applyBorder="1" applyAlignment="1" applyProtection="1">
      <alignment vertical="center" shrinkToFit="1"/>
      <protection locked="0"/>
    </xf>
    <xf numFmtId="176" fontId="11" fillId="0" borderId="31" xfId="1" applyNumberFormat="1" applyFont="1" applyBorder="1" applyAlignment="1">
      <alignment horizontal="right" vertical="center" shrinkToFit="1"/>
    </xf>
    <xf numFmtId="176" fontId="5" fillId="0" borderId="54" xfId="1" applyNumberFormat="1" applyFont="1" applyBorder="1" applyAlignment="1">
      <alignment vertical="center" shrinkToFit="1"/>
    </xf>
    <xf numFmtId="176" fontId="11" fillId="0" borderId="24" xfId="1" applyNumberFormat="1" applyFont="1" applyBorder="1" applyAlignment="1">
      <alignment horizontal="right" vertical="center" shrinkToFit="1"/>
    </xf>
    <xf numFmtId="49" fontId="11" fillId="0" borderId="27" xfId="1" applyNumberFormat="1" applyFont="1" applyBorder="1" applyAlignment="1" applyProtection="1">
      <alignment horizontal="center" vertical="center" shrinkToFit="1"/>
      <protection locked="0"/>
    </xf>
    <xf numFmtId="177" fontId="5" fillId="0" borderId="28" xfId="1" applyNumberFormat="1" applyFont="1" applyBorder="1" applyAlignment="1" applyProtection="1">
      <alignment vertical="center" shrinkToFit="1"/>
      <protection locked="0"/>
    </xf>
    <xf numFmtId="49" fontId="11" fillId="0" borderId="35" xfId="1" applyNumberFormat="1" applyFont="1" applyBorder="1" applyAlignment="1" applyProtection="1">
      <alignment horizontal="center" vertical="center" shrinkToFit="1"/>
      <protection locked="0"/>
    </xf>
    <xf numFmtId="177" fontId="5" fillId="0" borderId="36" xfId="1" applyNumberFormat="1" applyFont="1" applyBorder="1" applyAlignment="1" applyProtection="1">
      <alignment vertical="center" shrinkToFit="1"/>
      <protection locked="0"/>
    </xf>
    <xf numFmtId="176" fontId="5" fillId="0" borderId="57" xfId="1" applyNumberFormat="1" applyFont="1" applyBorder="1" applyAlignment="1">
      <alignment vertical="center" shrinkToFit="1"/>
    </xf>
    <xf numFmtId="176" fontId="5" fillId="0" borderId="58" xfId="1" applyNumberFormat="1" applyFont="1" applyBorder="1" applyAlignment="1">
      <alignment vertical="center" shrinkToFit="1"/>
    </xf>
    <xf numFmtId="176" fontId="11" fillId="4" borderId="31" xfId="1" applyNumberFormat="1" applyFont="1" applyFill="1" applyBorder="1" applyAlignment="1">
      <alignment horizontal="right" vertical="center" shrinkToFit="1"/>
    </xf>
    <xf numFmtId="176" fontId="5" fillId="4" borderId="57" xfId="1" applyNumberFormat="1" applyFont="1" applyFill="1" applyBorder="1" applyAlignment="1">
      <alignment vertical="center" shrinkToFit="1"/>
    </xf>
    <xf numFmtId="49" fontId="11" fillId="4" borderId="35" xfId="1" applyNumberFormat="1" applyFont="1" applyFill="1" applyBorder="1" applyAlignment="1" applyProtection="1">
      <alignment horizontal="center" vertical="center" shrinkToFit="1"/>
      <protection locked="0"/>
    </xf>
    <xf numFmtId="49" fontId="11" fillId="4" borderId="31" xfId="1" applyNumberFormat="1" applyFont="1" applyFill="1" applyBorder="1" applyAlignment="1" applyProtection="1">
      <alignment horizontal="center" vertical="center" shrinkToFit="1"/>
      <protection locked="0"/>
    </xf>
    <xf numFmtId="176" fontId="11" fillId="0" borderId="44" xfId="1" applyNumberFormat="1" applyFont="1" applyBorder="1" applyAlignment="1">
      <alignment horizontal="right" vertical="center" shrinkToFit="1"/>
    </xf>
    <xf numFmtId="49" fontId="11" fillId="0" borderId="48" xfId="1" applyNumberFormat="1" applyFont="1" applyBorder="1" applyAlignment="1" applyProtection="1">
      <alignment horizontal="center" vertical="center" shrinkToFit="1"/>
      <protection locked="0"/>
    </xf>
    <xf numFmtId="177" fontId="5" fillId="0" borderId="49" xfId="1" applyNumberFormat="1" applyFont="1" applyBorder="1" applyAlignment="1" applyProtection="1">
      <alignment vertical="center" shrinkToFit="1"/>
      <protection locked="0"/>
    </xf>
    <xf numFmtId="176" fontId="7" fillId="0" borderId="60" xfId="1" applyNumberFormat="1" applyFont="1" applyBorder="1" applyAlignment="1">
      <alignment horizontal="right" vertical="center" shrinkToFit="1"/>
    </xf>
    <xf numFmtId="49" fontId="11" fillId="0" borderId="64" xfId="1" applyNumberFormat="1" applyFont="1" applyBorder="1" applyAlignment="1" applyProtection="1">
      <alignment horizontal="center" vertical="center" shrinkToFit="1"/>
      <protection locked="0"/>
    </xf>
    <xf numFmtId="49" fontId="11" fillId="2" borderId="61" xfId="1" applyNumberFormat="1" applyFont="1" applyFill="1" applyBorder="1" applyAlignment="1" applyProtection="1">
      <alignment horizontal="center" vertical="center" shrinkToFit="1"/>
      <protection locked="0"/>
    </xf>
    <xf numFmtId="177" fontId="5" fillId="2" borderId="12" xfId="1" applyNumberFormat="1" applyFont="1" applyFill="1" applyBorder="1" applyAlignment="1" applyProtection="1">
      <alignment vertical="center" shrinkToFit="1"/>
      <protection locked="0"/>
    </xf>
    <xf numFmtId="49" fontId="11" fillId="0" borderId="26" xfId="1" applyNumberFormat="1" applyFont="1" applyBorder="1" applyAlignment="1" applyProtection="1">
      <alignment horizontal="center" vertical="center" shrinkToFit="1"/>
      <protection locked="0"/>
    </xf>
    <xf numFmtId="177" fontId="5" fillId="0" borderId="27" xfId="1" applyNumberFormat="1" applyFont="1" applyBorder="1" applyAlignment="1" applyProtection="1">
      <alignment vertical="center" shrinkToFit="1"/>
      <protection locked="0"/>
    </xf>
    <xf numFmtId="0" fontId="5" fillId="2" borderId="0" xfId="1" applyFont="1" applyFill="1" applyAlignment="1">
      <alignment vertical="center" shrinkToFit="1"/>
    </xf>
    <xf numFmtId="49" fontId="11" fillId="0" borderId="34" xfId="1" applyNumberFormat="1" applyFont="1" applyBorder="1" applyAlignment="1" applyProtection="1">
      <alignment horizontal="center" vertical="center" shrinkToFit="1"/>
      <protection locked="0"/>
    </xf>
    <xf numFmtId="49" fontId="11" fillId="4" borderId="34" xfId="1" applyNumberFormat="1" applyFont="1" applyFill="1" applyBorder="1" applyAlignment="1" applyProtection="1">
      <alignment horizontal="center" vertical="center" shrinkToFit="1"/>
      <protection locked="0"/>
    </xf>
    <xf numFmtId="177" fontId="5" fillId="4" borderId="35" xfId="1" applyNumberFormat="1" applyFont="1" applyFill="1" applyBorder="1" applyAlignment="1" applyProtection="1">
      <alignment vertical="center" shrinkToFit="1"/>
      <protection locked="0"/>
    </xf>
    <xf numFmtId="49" fontId="11" fillId="0" borderId="47" xfId="1" applyNumberFormat="1" applyFont="1" applyBorder="1" applyAlignment="1" applyProtection="1">
      <alignment horizontal="center" vertical="center" shrinkToFit="1"/>
      <protection locked="0"/>
    </xf>
    <xf numFmtId="177" fontId="5" fillId="0" borderId="48" xfId="1" applyNumberFormat="1" applyFont="1" applyBorder="1" applyAlignment="1" applyProtection="1">
      <alignment vertical="center" shrinkToFit="1"/>
      <protection locked="0"/>
    </xf>
    <xf numFmtId="49" fontId="11" fillId="0" borderId="62" xfId="1" applyNumberFormat="1" applyFont="1" applyBorder="1" applyAlignment="1" applyProtection="1">
      <alignment horizontal="center" vertical="center" shrinkToFit="1"/>
      <protection locked="0"/>
    </xf>
    <xf numFmtId="176" fontId="5" fillId="0" borderId="5" xfId="1" applyNumberFormat="1" applyFont="1" applyBorder="1" applyAlignment="1">
      <alignment horizontal="right" vertical="center" shrinkToFit="1"/>
    </xf>
    <xf numFmtId="177" fontId="5" fillId="2" borderId="27" xfId="1" applyNumberFormat="1" applyFont="1" applyFill="1" applyBorder="1" applyAlignment="1" applyProtection="1">
      <alignment vertical="center" shrinkToFit="1"/>
      <protection locked="0"/>
    </xf>
    <xf numFmtId="49" fontId="11" fillId="2" borderId="27" xfId="1" applyNumberFormat="1" applyFont="1" applyFill="1" applyBorder="1" applyAlignment="1" applyProtection="1">
      <alignment horizontal="center" vertical="center" shrinkToFit="1"/>
      <protection locked="0"/>
    </xf>
    <xf numFmtId="176" fontId="5" fillId="0" borderId="65" xfId="1" applyNumberFormat="1" applyFont="1" applyBorder="1" applyAlignment="1">
      <alignment horizontal="right" vertical="center" shrinkToFit="1"/>
    </xf>
    <xf numFmtId="177" fontId="5" fillId="2" borderId="48" xfId="1" applyNumberFormat="1" applyFont="1" applyFill="1" applyBorder="1" applyAlignment="1" applyProtection="1">
      <alignment vertical="center" shrinkToFit="1"/>
      <protection locked="0"/>
    </xf>
    <xf numFmtId="49" fontId="11" fillId="2" borderId="48" xfId="1" applyNumberFormat="1" applyFont="1" applyFill="1" applyBorder="1" applyAlignment="1" applyProtection="1">
      <alignment horizontal="center" vertical="center" shrinkToFit="1"/>
      <protection locked="0"/>
    </xf>
    <xf numFmtId="49" fontId="5" fillId="0" borderId="0" xfId="1" applyNumberFormat="1" applyFont="1" applyAlignment="1">
      <alignment vertical="center" shrinkToFit="1"/>
    </xf>
    <xf numFmtId="176" fontId="5" fillId="0" borderId="66" xfId="1" applyNumberFormat="1" applyFont="1" applyBorder="1" applyAlignment="1">
      <alignment horizontal="right" vertical="center" shrinkToFit="1"/>
    </xf>
    <xf numFmtId="177" fontId="5" fillId="2" borderId="35" xfId="1" applyNumberFormat="1" applyFont="1" applyFill="1" applyBorder="1" applyAlignment="1" applyProtection="1">
      <alignment vertical="center" shrinkToFit="1"/>
      <protection locked="0"/>
    </xf>
    <xf numFmtId="49" fontId="11" fillId="2" borderId="35" xfId="1" applyNumberFormat="1" applyFont="1" applyFill="1" applyBorder="1" applyAlignment="1" applyProtection="1">
      <alignment horizontal="center" vertical="center" shrinkToFit="1"/>
      <protection locked="0"/>
    </xf>
    <xf numFmtId="176" fontId="5" fillId="0" borderId="67" xfId="1" applyNumberFormat="1" applyFont="1" applyBorder="1" applyAlignment="1">
      <alignment horizontal="right" vertical="center" shrinkToFit="1"/>
    </xf>
    <xf numFmtId="49" fontId="11" fillId="2" borderId="70" xfId="1" applyNumberFormat="1" applyFont="1" applyFill="1" applyBorder="1" applyAlignment="1" applyProtection="1">
      <alignment horizontal="center" vertical="center" shrinkToFit="1"/>
      <protection locked="0"/>
    </xf>
    <xf numFmtId="177" fontId="5" fillId="2" borderId="69" xfId="1" applyNumberFormat="1" applyFont="1" applyFill="1" applyBorder="1" applyAlignment="1" applyProtection="1">
      <alignment vertical="center" shrinkToFit="1"/>
      <protection locked="0"/>
    </xf>
    <xf numFmtId="176" fontId="5" fillId="0" borderId="71" xfId="1" applyNumberFormat="1" applyFont="1" applyBorder="1" applyAlignment="1">
      <alignment horizontal="right" vertical="center" shrinkToFit="1"/>
    </xf>
    <xf numFmtId="176" fontId="11" fillId="0" borderId="76" xfId="1" applyNumberFormat="1" applyFont="1" applyBorder="1" applyAlignment="1">
      <alignment horizontal="right" vertical="center" shrinkToFit="1"/>
    </xf>
    <xf numFmtId="176" fontId="5" fillId="0" borderId="11" xfId="1" applyNumberFormat="1" applyFont="1" applyBorder="1" applyAlignment="1">
      <alignment horizontal="right" vertical="center" shrinkToFit="1"/>
    </xf>
    <xf numFmtId="49" fontId="11" fillId="2" borderId="74" xfId="1" applyNumberFormat="1" applyFont="1" applyFill="1" applyBorder="1" applyAlignment="1" applyProtection="1">
      <alignment horizontal="center" vertical="center" shrinkToFit="1"/>
      <protection locked="0"/>
    </xf>
    <xf numFmtId="177" fontId="5" fillId="2" borderId="54" xfId="1" applyNumberFormat="1" applyFont="1" applyFill="1" applyBorder="1" applyAlignment="1" applyProtection="1">
      <alignment vertical="center" shrinkToFit="1"/>
      <protection locked="0"/>
    </xf>
    <xf numFmtId="49" fontId="11" fillId="0" borderId="75" xfId="1" applyNumberFormat="1" applyFont="1" applyBorder="1" applyAlignment="1" applyProtection="1">
      <alignment horizontal="center" vertical="center" shrinkToFit="1"/>
      <protection locked="0"/>
    </xf>
    <xf numFmtId="177" fontId="5" fillId="0" borderId="75" xfId="1" applyNumberFormat="1" applyFont="1" applyBorder="1" applyAlignment="1" applyProtection="1">
      <alignment vertical="center" shrinkToFit="1"/>
      <protection locked="0"/>
    </xf>
    <xf numFmtId="49" fontId="11" fillId="0" borderId="63" xfId="1" applyNumberFormat="1" applyFont="1" applyBorder="1" applyAlignment="1" applyProtection="1">
      <alignment horizontal="center" vertical="center" shrinkToFit="1"/>
      <protection locked="0"/>
    </xf>
    <xf numFmtId="177" fontId="5" fillId="0" borderId="77" xfId="1" applyNumberFormat="1" applyFont="1" applyBorder="1" applyAlignment="1" applyProtection="1">
      <alignment vertical="center" shrinkToFit="1"/>
      <protection locked="0"/>
    </xf>
    <xf numFmtId="177" fontId="5" fillId="2" borderId="77" xfId="1" applyNumberFormat="1" applyFont="1" applyFill="1" applyBorder="1" applyAlignment="1" applyProtection="1">
      <alignment vertical="center" shrinkToFit="1"/>
      <protection locked="0"/>
    </xf>
    <xf numFmtId="177" fontId="5" fillId="2" borderId="63" xfId="1" applyNumberFormat="1" applyFont="1" applyFill="1" applyBorder="1" applyAlignment="1" applyProtection="1">
      <alignment vertical="center" shrinkToFit="1"/>
      <protection locked="0"/>
    </xf>
    <xf numFmtId="49" fontId="11" fillId="2" borderId="63" xfId="1" applyNumberFormat="1" applyFont="1" applyFill="1" applyBorder="1" applyAlignment="1" applyProtection="1">
      <alignment horizontal="center" vertical="center" shrinkToFit="1"/>
      <protection locked="0"/>
    </xf>
    <xf numFmtId="176" fontId="11" fillId="0" borderId="78" xfId="1" applyNumberFormat="1" applyFont="1" applyBorder="1" applyAlignment="1">
      <alignment vertical="center" shrinkToFit="1"/>
    </xf>
    <xf numFmtId="176" fontId="5" fillId="0" borderId="79" xfId="1" applyNumberFormat="1" applyFont="1" applyBorder="1" applyAlignment="1">
      <alignment vertical="center" shrinkToFit="1"/>
    </xf>
    <xf numFmtId="176" fontId="11" fillId="0" borderId="83" xfId="1" applyNumberFormat="1" applyFont="1" applyBorder="1" applyAlignment="1">
      <alignment vertical="center" shrinkToFit="1"/>
    </xf>
    <xf numFmtId="176" fontId="5" fillId="0" borderId="84" xfId="1" applyNumberFormat="1" applyFont="1" applyBorder="1" applyAlignment="1">
      <alignment vertical="center" shrinkToFit="1"/>
    </xf>
    <xf numFmtId="176" fontId="11" fillId="0" borderId="1" xfId="1" applyNumberFormat="1" applyFont="1" applyBorder="1" applyAlignment="1">
      <alignment vertical="center" shrinkToFit="1"/>
    </xf>
    <xf numFmtId="176" fontId="5" fillId="0" borderId="10" xfId="1" applyNumberFormat="1" applyFont="1" applyBorder="1" applyAlignment="1">
      <alignment vertical="center" shrinkToFit="1"/>
    </xf>
    <xf numFmtId="176" fontId="13" fillId="0" borderId="0" xfId="1" applyNumberFormat="1" applyFont="1" applyAlignment="1">
      <alignment horizontal="right" vertical="center" shrinkToFit="1"/>
    </xf>
    <xf numFmtId="176" fontId="2" fillId="0" borderId="0" xfId="1" applyNumberFormat="1" applyAlignment="1">
      <alignment horizontal="center" vertical="center" shrinkToFit="1"/>
    </xf>
    <xf numFmtId="49" fontId="5" fillId="0" borderId="55" xfId="1" applyNumberFormat="1" applyFont="1" applyBorder="1" applyAlignment="1" applyProtection="1">
      <alignment vertical="center" shrinkToFit="1"/>
      <protection locked="0"/>
    </xf>
    <xf numFmtId="177" fontId="5" fillId="0" borderId="56" xfId="1" applyNumberFormat="1" applyFont="1" applyBorder="1" applyAlignment="1" applyProtection="1">
      <alignment vertical="center" shrinkToFit="1"/>
      <protection locked="0"/>
    </xf>
    <xf numFmtId="49" fontId="5" fillId="0" borderId="91" xfId="1" applyNumberFormat="1" applyFont="1" applyBorder="1" applyAlignment="1" applyProtection="1">
      <alignment vertical="center" shrinkToFit="1"/>
      <protection locked="0"/>
    </xf>
    <xf numFmtId="177" fontId="5" fillId="0" borderId="92" xfId="1" applyNumberFormat="1" applyFont="1" applyBorder="1" applyAlignment="1" applyProtection="1">
      <alignment vertical="center" shrinkToFit="1"/>
      <protection locked="0"/>
    </xf>
    <xf numFmtId="176" fontId="5" fillId="0" borderId="1" xfId="1" applyNumberFormat="1" applyFont="1" applyBorder="1" applyAlignment="1">
      <alignment vertical="center" shrinkToFit="1"/>
    </xf>
    <xf numFmtId="177" fontId="14" fillId="0" borderId="0" xfId="1" applyNumberFormat="1" applyFont="1" applyAlignment="1" applyProtection="1">
      <alignment horizontal="left" vertical="center" shrinkToFit="1"/>
      <protection locked="0"/>
    </xf>
    <xf numFmtId="177" fontId="5" fillId="2" borderId="0" xfId="1" applyNumberFormat="1" applyFont="1" applyFill="1" applyAlignment="1" applyProtection="1">
      <alignment vertical="center" shrinkToFit="1"/>
      <protection locked="0"/>
    </xf>
    <xf numFmtId="176" fontId="5" fillId="0" borderId="5" xfId="1" applyNumberFormat="1" applyFont="1" applyBorder="1" applyAlignment="1">
      <alignment vertical="center" shrinkToFit="1"/>
    </xf>
    <xf numFmtId="0" fontId="5" fillId="2" borderId="19" xfId="1" applyFont="1" applyFill="1" applyBorder="1" applyAlignment="1">
      <alignment vertical="center" shrinkToFit="1"/>
    </xf>
    <xf numFmtId="176" fontId="5" fillId="0" borderId="8" xfId="1" applyNumberFormat="1" applyFont="1" applyBorder="1" applyAlignment="1">
      <alignment vertical="center" shrinkToFit="1"/>
    </xf>
    <xf numFmtId="177" fontId="5" fillId="0" borderId="0" xfId="1" applyNumberFormat="1" applyFont="1" applyAlignment="1" applyProtection="1">
      <alignment horizontal="left" vertical="center" shrinkToFit="1"/>
      <protection locked="0"/>
    </xf>
    <xf numFmtId="180" fontId="5" fillId="0" borderId="0" xfId="2" applyNumberFormat="1" applyFont="1" applyFill="1" applyBorder="1" applyAlignment="1" applyProtection="1">
      <alignment vertical="center"/>
      <protection locked="0"/>
    </xf>
    <xf numFmtId="177" fontId="14" fillId="2" borderId="0" xfId="1" applyNumberFormat="1" applyFont="1" applyFill="1" applyAlignment="1" applyProtection="1">
      <alignment horizontal="left" vertical="center" shrinkToFit="1"/>
      <protection locked="0"/>
    </xf>
    <xf numFmtId="177" fontId="2" fillId="0" borderId="0" xfId="1" applyNumberFormat="1" applyAlignment="1" applyProtection="1">
      <alignment horizontal="right" vertical="center" shrinkToFit="1"/>
      <protection locked="0"/>
    </xf>
    <xf numFmtId="38" fontId="5" fillId="0" borderId="0" xfId="1" applyNumberFormat="1" applyFont="1" applyAlignment="1">
      <alignment vertical="center" shrinkToFit="1"/>
    </xf>
    <xf numFmtId="176" fontId="5" fillId="0" borderId="94" xfId="1" applyNumberFormat="1" applyFont="1" applyBorder="1" applyAlignment="1">
      <alignment vertical="center" shrinkToFit="1"/>
    </xf>
    <xf numFmtId="176" fontId="5" fillId="0" borderId="95" xfId="1" applyNumberFormat="1" applyFont="1" applyBorder="1" applyAlignment="1">
      <alignment vertical="center" shrinkToFit="1"/>
    </xf>
    <xf numFmtId="176" fontId="5" fillId="0" borderId="96" xfId="1" applyNumberFormat="1" applyFont="1" applyBorder="1" applyAlignment="1">
      <alignment vertical="center" shrinkToFit="1"/>
    </xf>
    <xf numFmtId="0" fontId="5" fillId="0" borderId="20" xfId="1" applyFont="1" applyBorder="1" applyAlignment="1">
      <alignment horizontal="right" vertical="center" shrinkToFit="1"/>
    </xf>
    <xf numFmtId="177" fontId="2" fillId="0" borderId="0" xfId="1" applyNumberFormat="1" applyAlignment="1" applyProtection="1">
      <alignment horizontal="left" vertical="center" shrinkToFit="1"/>
      <protection locked="0"/>
    </xf>
    <xf numFmtId="176" fontId="5" fillId="0" borderId="11" xfId="1" applyNumberFormat="1" applyFont="1" applyBorder="1" applyAlignment="1">
      <alignment vertical="center" shrinkToFit="1"/>
    </xf>
    <xf numFmtId="176" fontId="5" fillId="0" borderId="1" xfId="1" applyNumberFormat="1" applyFont="1" applyBorder="1" applyAlignment="1">
      <alignment vertical="center"/>
    </xf>
    <xf numFmtId="177" fontId="2" fillId="0" borderId="0" xfId="1" applyNumberFormat="1" applyAlignment="1">
      <alignment vertical="center" shrinkToFit="1"/>
    </xf>
    <xf numFmtId="177" fontId="2" fillId="0" borderId="0" xfId="1" applyNumberFormat="1" applyAlignment="1">
      <alignment horizontal="right" vertical="center" shrinkToFit="1"/>
    </xf>
    <xf numFmtId="180" fontId="6" fillId="0" borderId="0" xfId="2" applyNumberFormat="1" applyFont="1" applyFill="1" applyBorder="1" applyAlignment="1" applyProtection="1">
      <alignment horizontal="right" vertical="center" shrinkToFit="1"/>
      <protection locked="0"/>
    </xf>
    <xf numFmtId="180" fontId="5" fillId="0" borderId="0" xfId="2" applyNumberFormat="1" applyFont="1" applyFill="1" applyBorder="1" applyAlignment="1" applyProtection="1">
      <alignment horizontal="center" vertical="center" shrinkToFit="1"/>
      <protection locked="0"/>
    </xf>
    <xf numFmtId="0" fontId="8" fillId="0" borderId="0" xfId="1" applyFont="1" applyAlignment="1">
      <alignment horizontal="right" vertical="center" shrinkToFit="1"/>
    </xf>
    <xf numFmtId="177" fontId="5" fillId="0" borderId="0" xfId="1" applyNumberFormat="1" applyFont="1" applyAlignment="1" applyProtection="1">
      <alignment horizontal="center" vertical="center" shrinkToFit="1"/>
      <protection locked="0"/>
    </xf>
    <xf numFmtId="176" fontId="5" fillId="0" borderId="0" xfId="1" applyNumberFormat="1" applyFont="1" applyAlignment="1">
      <alignment vertical="center" textRotation="255" shrinkToFit="1"/>
    </xf>
    <xf numFmtId="49" fontId="5" fillId="0" borderId="0" xfId="1" applyNumberFormat="1" applyFont="1" applyAlignment="1" applyProtection="1">
      <alignment vertical="center" shrinkToFit="1"/>
      <protection locked="0"/>
    </xf>
    <xf numFmtId="49" fontId="11" fillId="0" borderId="38" xfId="1" applyNumberFormat="1" applyFont="1" applyBorder="1" applyAlignment="1" applyProtection="1">
      <alignment horizontal="center" vertical="center" shrinkToFit="1"/>
      <protection locked="0"/>
    </xf>
    <xf numFmtId="180" fontId="5" fillId="0" borderId="19" xfId="1" applyNumberFormat="1" applyFont="1" applyBorder="1" applyAlignment="1" applyProtection="1">
      <alignment vertical="center" shrinkToFit="1"/>
      <protection locked="0"/>
    </xf>
    <xf numFmtId="49" fontId="11" fillId="0" borderId="19" xfId="1" applyNumberFormat="1" applyFont="1" applyBorder="1" applyAlignment="1" applyProtection="1">
      <alignment horizontal="center" vertical="center" shrinkToFit="1"/>
      <protection locked="0"/>
    </xf>
    <xf numFmtId="180" fontId="5" fillId="0" borderId="9" xfId="1" applyNumberFormat="1" applyFont="1" applyBorder="1" applyAlignment="1" applyProtection="1">
      <alignment vertical="center" shrinkToFit="1"/>
      <protection locked="0"/>
    </xf>
    <xf numFmtId="180" fontId="5" fillId="2" borderId="19" xfId="1" applyNumberFormat="1" applyFont="1" applyFill="1" applyBorder="1" applyAlignment="1" applyProtection="1">
      <alignment vertical="center" shrinkToFit="1"/>
      <protection locked="0"/>
    </xf>
    <xf numFmtId="49" fontId="11" fillId="2" borderId="19" xfId="1" applyNumberFormat="1" applyFont="1" applyFill="1" applyBorder="1" applyAlignment="1" applyProtection="1">
      <alignment horizontal="center" vertical="center" shrinkToFit="1"/>
      <protection locked="0"/>
    </xf>
    <xf numFmtId="177" fontId="5" fillId="4" borderId="68" xfId="1" applyNumberFormat="1" applyFont="1" applyFill="1" applyBorder="1" applyAlignment="1" applyProtection="1">
      <alignment vertical="center" shrinkToFit="1"/>
      <protection locked="0"/>
    </xf>
    <xf numFmtId="177" fontId="5" fillId="4" borderId="64" xfId="1" applyNumberFormat="1" applyFont="1" applyFill="1" applyBorder="1" applyAlignment="1" applyProtection="1">
      <alignment vertical="center" shrinkToFit="1"/>
      <protection locked="0"/>
    </xf>
    <xf numFmtId="177" fontId="5" fillId="4" borderId="69" xfId="1" applyNumberFormat="1" applyFont="1" applyFill="1" applyBorder="1" applyAlignment="1" applyProtection="1">
      <alignment vertical="center" shrinkToFit="1"/>
      <protection locked="0"/>
    </xf>
    <xf numFmtId="176" fontId="7" fillId="0" borderId="104" xfId="1" applyNumberFormat="1" applyFont="1" applyBorder="1" applyAlignment="1">
      <alignment horizontal="right" vertical="center" shrinkToFit="1"/>
    </xf>
    <xf numFmtId="176" fontId="10" fillId="5" borderId="20" xfId="1" applyNumberFormat="1" applyFont="1" applyFill="1" applyBorder="1" applyAlignment="1">
      <alignment horizontal="right" vertical="center" shrinkToFit="1"/>
    </xf>
    <xf numFmtId="177" fontId="5" fillId="2" borderId="6" xfId="1" applyNumberFormat="1" applyFont="1" applyFill="1" applyBorder="1" applyAlignment="1" applyProtection="1">
      <alignment vertical="center" shrinkToFit="1"/>
      <protection locked="0"/>
    </xf>
    <xf numFmtId="49" fontId="11" fillId="0" borderId="42" xfId="1" applyNumberFormat="1" applyFont="1" applyBorder="1" applyAlignment="1" applyProtection="1">
      <alignment horizontal="center" vertical="center" shrinkToFit="1"/>
      <protection locked="0"/>
    </xf>
    <xf numFmtId="177" fontId="5" fillId="0" borderId="43" xfId="1" applyNumberFormat="1" applyFont="1" applyBorder="1" applyAlignment="1" applyProtection="1">
      <alignment vertical="center" shrinkToFit="1"/>
      <protection locked="0"/>
    </xf>
    <xf numFmtId="49" fontId="11" fillId="0" borderId="43" xfId="1" applyNumberFormat="1" applyFont="1" applyBorder="1" applyAlignment="1" applyProtection="1">
      <alignment horizontal="center" vertical="center" shrinkToFit="1"/>
      <protection locked="0"/>
    </xf>
    <xf numFmtId="177" fontId="5" fillId="0" borderId="7" xfId="1" applyNumberFormat="1" applyFont="1" applyBorder="1" applyAlignment="1" applyProtection="1">
      <alignment vertical="center" shrinkToFit="1"/>
      <protection locked="0"/>
    </xf>
    <xf numFmtId="177" fontId="5" fillId="2" borderId="43" xfId="1" applyNumberFormat="1" applyFont="1" applyFill="1" applyBorder="1" applyAlignment="1" applyProtection="1">
      <alignment vertical="center" shrinkToFit="1"/>
      <protection locked="0"/>
    </xf>
    <xf numFmtId="49" fontId="11" fillId="2" borderId="43" xfId="1" applyNumberFormat="1" applyFont="1" applyFill="1" applyBorder="1" applyAlignment="1" applyProtection="1">
      <alignment horizontal="center" vertical="center" shrinkToFit="1"/>
      <protection locked="0"/>
    </xf>
    <xf numFmtId="177" fontId="5" fillId="0" borderId="19" xfId="1" applyNumberFormat="1" applyFont="1" applyBorder="1" applyAlignment="1" applyProtection="1">
      <alignment vertical="center" shrinkToFit="1"/>
      <protection locked="0"/>
    </xf>
    <xf numFmtId="177" fontId="5" fillId="2" borderId="46" xfId="1" applyNumberFormat="1" applyFont="1" applyFill="1" applyBorder="1" applyAlignment="1" applyProtection="1">
      <alignment vertical="center" shrinkToFit="1"/>
      <protection locked="0"/>
    </xf>
    <xf numFmtId="49" fontId="11" fillId="0" borderId="24" xfId="1" applyNumberFormat="1" applyFont="1" applyBorder="1" applyAlignment="1" applyProtection="1">
      <alignment horizontal="center" vertical="center" shrinkToFit="1"/>
      <protection locked="0"/>
    </xf>
    <xf numFmtId="177" fontId="5" fillId="0" borderId="26" xfId="1" applyNumberFormat="1" applyFont="1" applyBorder="1" applyAlignment="1" applyProtection="1">
      <alignment vertical="center" shrinkToFit="1"/>
      <protection locked="0"/>
    </xf>
    <xf numFmtId="177" fontId="5" fillId="0" borderId="34" xfId="1" applyNumberFormat="1" applyFont="1" applyBorder="1" applyAlignment="1" applyProtection="1">
      <alignment vertical="center" shrinkToFit="1"/>
      <protection locked="0"/>
    </xf>
    <xf numFmtId="177" fontId="5" fillId="4" borderId="34" xfId="1" applyNumberFormat="1" applyFont="1" applyFill="1" applyBorder="1" applyAlignment="1" applyProtection="1">
      <alignment vertical="center" shrinkToFit="1"/>
      <protection locked="0"/>
    </xf>
    <xf numFmtId="176" fontId="11" fillId="0" borderId="61" xfId="1" applyNumberFormat="1" applyFont="1" applyBorder="1" applyAlignment="1">
      <alignment horizontal="right" vertical="center" shrinkToFit="1"/>
    </xf>
    <xf numFmtId="176" fontId="5" fillId="0" borderId="105" xfId="1" applyNumberFormat="1" applyFont="1" applyBorder="1" applyAlignment="1">
      <alignment vertical="center" shrinkToFit="1"/>
    </xf>
    <xf numFmtId="49" fontId="11" fillId="0" borderId="61" xfId="1" applyNumberFormat="1" applyFont="1" applyBorder="1" applyAlignment="1" applyProtection="1">
      <alignment horizontal="center" vertical="center" shrinkToFit="1"/>
      <protection locked="0"/>
    </xf>
    <xf numFmtId="177" fontId="5" fillId="0" borderId="62" xfId="1" applyNumberFormat="1" applyFont="1" applyBorder="1" applyAlignment="1" applyProtection="1">
      <alignment vertical="center" shrinkToFit="1"/>
      <protection locked="0"/>
    </xf>
    <xf numFmtId="177" fontId="5" fillId="0" borderId="69" xfId="1" applyNumberFormat="1" applyFont="1" applyBorder="1" applyAlignment="1" applyProtection="1">
      <alignment vertical="center" shrinkToFit="1"/>
      <protection locked="0"/>
    </xf>
    <xf numFmtId="176" fontId="10" fillId="6" borderId="20" xfId="1" applyNumberFormat="1" applyFont="1" applyFill="1" applyBorder="1" applyAlignment="1">
      <alignment horizontal="right" vertical="center" shrinkToFit="1"/>
    </xf>
    <xf numFmtId="49" fontId="11" fillId="0" borderId="44" xfId="1" applyNumberFormat="1" applyFont="1" applyBorder="1" applyAlignment="1" applyProtection="1">
      <alignment horizontal="center" vertical="center" shrinkToFit="1"/>
      <protection locked="0"/>
    </xf>
    <xf numFmtId="177" fontId="5" fillId="0" borderId="46" xfId="1" applyNumberFormat="1" applyFont="1" applyBorder="1" applyAlignment="1" applyProtection="1">
      <alignment vertical="center" shrinkToFit="1"/>
      <protection locked="0"/>
    </xf>
    <xf numFmtId="177" fontId="5" fillId="0" borderId="25" xfId="1" applyNumberFormat="1" applyFont="1" applyBorder="1" applyAlignment="1" applyProtection="1">
      <alignment vertical="center" shrinkToFit="1"/>
      <protection locked="0"/>
    </xf>
    <xf numFmtId="176" fontId="10" fillId="7" borderId="20" xfId="1" applyNumberFormat="1" applyFont="1" applyFill="1" applyBorder="1" applyAlignment="1">
      <alignment horizontal="right" vertical="center" shrinkToFit="1"/>
    </xf>
    <xf numFmtId="176" fontId="10" fillId="8" borderId="20" xfId="1" applyNumberFormat="1" applyFont="1" applyFill="1" applyBorder="1" applyAlignment="1">
      <alignment horizontal="right" vertical="center" shrinkToFit="1"/>
    </xf>
    <xf numFmtId="176" fontId="5" fillId="9" borderId="106" xfId="1" applyNumberFormat="1" applyFont="1" applyFill="1" applyBorder="1" applyAlignment="1">
      <alignment horizontal="right" vertical="center" shrinkToFit="1"/>
    </xf>
    <xf numFmtId="176" fontId="5" fillId="9" borderId="45" xfId="1" applyNumberFormat="1" applyFont="1" applyFill="1" applyBorder="1" applyAlignment="1">
      <alignment vertical="center" shrinkToFit="1"/>
    </xf>
    <xf numFmtId="49" fontId="11" fillId="9" borderId="44" xfId="1" applyNumberFormat="1" applyFont="1" applyFill="1" applyBorder="1" applyAlignment="1" applyProtection="1">
      <alignment horizontal="center" vertical="center" shrinkToFit="1"/>
      <protection locked="0"/>
    </xf>
    <xf numFmtId="177" fontId="5" fillId="9" borderId="46" xfId="1" applyNumberFormat="1" applyFont="1" applyFill="1" applyBorder="1" applyAlignment="1" applyProtection="1">
      <alignment vertical="center" shrinkToFit="1"/>
      <protection locked="0"/>
    </xf>
    <xf numFmtId="49" fontId="11" fillId="9" borderId="47" xfId="1" applyNumberFormat="1" applyFont="1" applyFill="1" applyBorder="1" applyAlignment="1" applyProtection="1">
      <alignment horizontal="center" vertical="center" shrinkToFit="1"/>
      <protection locked="0"/>
    </xf>
    <xf numFmtId="177" fontId="5" fillId="9" borderId="48" xfId="1" applyNumberFormat="1" applyFont="1" applyFill="1" applyBorder="1" applyAlignment="1" applyProtection="1">
      <alignment vertical="center" shrinkToFit="1"/>
      <protection locked="0"/>
    </xf>
    <xf numFmtId="49" fontId="11" fillId="9" borderId="48" xfId="1" applyNumberFormat="1" applyFont="1" applyFill="1" applyBorder="1" applyAlignment="1" applyProtection="1">
      <alignment horizontal="center" vertical="center" shrinkToFit="1"/>
      <protection locked="0"/>
    </xf>
    <xf numFmtId="177" fontId="5" fillId="9" borderId="49" xfId="1" applyNumberFormat="1" applyFont="1" applyFill="1" applyBorder="1" applyAlignment="1" applyProtection="1">
      <alignment vertical="center" shrinkToFit="1"/>
      <protection locked="0"/>
    </xf>
    <xf numFmtId="177" fontId="5" fillId="2" borderId="68" xfId="1" applyNumberFormat="1" applyFont="1" applyFill="1" applyBorder="1" applyAlignment="1" applyProtection="1">
      <alignment vertical="center" shrinkToFit="1"/>
      <protection locked="0"/>
    </xf>
    <xf numFmtId="177" fontId="5" fillId="0" borderId="64" xfId="1" applyNumberFormat="1" applyFont="1" applyBorder="1" applyAlignment="1" applyProtection="1">
      <alignment vertical="center" shrinkToFit="1"/>
      <protection locked="0"/>
    </xf>
    <xf numFmtId="49" fontId="11" fillId="2" borderId="67" xfId="1" applyNumberFormat="1" applyFont="1" applyFill="1" applyBorder="1" applyAlignment="1" applyProtection="1">
      <alignment horizontal="center" vertical="center" shrinkToFit="1"/>
      <protection locked="0"/>
    </xf>
    <xf numFmtId="49" fontId="11" fillId="0" borderId="72" xfId="1" applyNumberFormat="1" applyFont="1" applyBorder="1" applyAlignment="1" applyProtection="1">
      <alignment horizontal="center" vertical="center" shrinkToFit="1"/>
      <protection locked="0"/>
    </xf>
    <xf numFmtId="49" fontId="11" fillId="0" borderId="73" xfId="1" applyNumberFormat="1" applyFont="1" applyBorder="1" applyAlignment="1" applyProtection="1">
      <alignment horizontal="center" vertical="center" shrinkToFit="1"/>
      <protection locked="0"/>
    </xf>
    <xf numFmtId="180" fontId="5" fillId="0" borderId="2" xfId="2" applyNumberFormat="1" applyFont="1" applyFill="1" applyBorder="1" applyAlignment="1" applyProtection="1">
      <alignment vertical="center" shrinkToFit="1"/>
      <protection locked="0"/>
    </xf>
    <xf numFmtId="177" fontId="5" fillId="0" borderId="2" xfId="1" applyNumberFormat="1" applyFont="1" applyBorder="1" applyAlignment="1" applyProtection="1">
      <alignment vertical="center" shrinkToFit="1"/>
      <protection locked="0"/>
    </xf>
    <xf numFmtId="177" fontId="5" fillId="0" borderId="68" xfId="1" applyNumberFormat="1" applyFont="1" applyBorder="1" applyAlignment="1" applyProtection="1">
      <alignment vertical="center" shrinkToFit="1"/>
      <protection locked="0"/>
    </xf>
    <xf numFmtId="176" fontId="5" fillId="4" borderId="66" xfId="1" applyNumberFormat="1" applyFont="1" applyFill="1" applyBorder="1" applyAlignment="1">
      <alignment horizontal="right" vertical="center" shrinkToFit="1"/>
    </xf>
    <xf numFmtId="176" fontId="5" fillId="4" borderId="45" xfId="1" applyNumberFormat="1" applyFont="1" applyFill="1" applyBorder="1" applyAlignment="1">
      <alignment vertical="center" shrinkToFit="1"/>
    </xf>
    <xf numFmtId="49" fontId="11" fillId="4" borderId="61" xfId="1" applyNumberFormat="1" applyFont="1" applyFill="1" applyBorder="1" applyAlignment="1" applyProtection="1">
      <alignment horizontal="center" vertical="center" shrinkToFit="1"/>
      <protection locked="0"/>
    </xf>
    <xf numFmtId="176" fontId="5" fillId="0" borderId="0" xfId="1" applyNumberFormat="1" applyFont="1" applyAlignment="1">
      <alignment horizontal="right" vertical="center" shrinkToFit="1"/>
    </xf>
    <xf numFmtId="176" fontId="5" fillId="0" borderId="86" xfId="1" applyNumberFormat="1" applyFont="1" applyBorder="1" applyAlignment="1">
      <alignment horizontal="center" vertical="center" shrinkToFit="1"/>
    </xf>
    <xf numFmtId="176" fontId="2" fillId="0" borderId="16" xfId="1" applyNumberFormat="1" applyBorder="1" applyAlignment="1">
      <alignment horizontal="center" vertical="center" shrinkToFit="1"/>
    </xf>
    <xf numFmtId="176" fontId="7" fillId="0" borderId="8" xfId="1" applyNumberFormat="1" applyFont="1" applyBorder="1" applyAlignment="1">
      <alignment horizontal="center" vertical="center" shrinkToFit="1"/>
    </xf>
    <xf numFmtId="176" fontId="5" fillId="0" borderId="44" xfId="1" applyNumberFormat="1" applyFont="1" applyBorder="1" applyAlignment="1">
      <alignment horizontal="right" vertical="center" shrinkToFit="1"/>
    </xf>
    <xf numFmtId="176" fontId="5" fillId="5" borderId="107" xfId="1" applyNumberFormat="1" applyFont="1" applyFill="1" applyBorder="1" applyAlignment="1">
      <alignment horizontal="right" vertical="center" shrinkToFit="1"/>
    </xf>
    <xf numFmtId="176" fontId="5" fillId="5" borderId="108" xfId="1" applyNumberFormat="1" applyFont="1" applyFill="1" applyBorder="1" applyAlignment="1">
      <alignment vertical="center" shrinkToFit="1"/>
    </xf>
    <xf numFmtId="177" fontId="5" fillId="5" borderId="109" xfId="1" applyNumberFormat="1" applyFont="1" applyFill="1" applyBorder="1" applyAlignment="1" applyProtection="1">
      <alignment vertical="center" shrinkToFit="1"/>
      <protection locked="0"/>
    </xf>
    <xf numFmtId="177" fontId="5" fillId="5" borderId="111" xfId="1" applyNumberFormat="1" applyFont="1" applyFill="1" applyBorder="1" applyAlignment="1" applyProtection="1">
      <alignment vertical="center" shrinkToFit="1"/>
      <protection locked="0"/>
    </xf>
    <xf numFmtId="177" fontId="5" fillId="5" borderId="112" xfId="1" applyNumberFormat="1" applyFont="1" applyFill="1" applyBorder="1" applyAlignment="1" applyProtection="1">
      <alignment vertical="center" shrinkToFit="1"/>
      <protection locked="0"/>
    </xf>
    <xf numFmtId="176" fontId="7" fillId="5" borderId="113" xfId="1" applyNumberFormat="1" applyFont="1" applyFill="1" applyBorder="1" applyAlignment="1">
      <alignment horizontal="right" vertical="center" shrinkToFit="1"/>
    </xf>
    <xf numFmtId="176" fontId="11" fillId="6" borderId="24" xfId="1" applyNumberFormat="1" applyFont="1" applyFill="1" applyBorder="1" applyAlignment="1">
      <alignment horizontal="right" vertical="center" shrinkToFit="1"/>
    </xf>
    <xf numFmtId="176" fontId="5" fillId="6" borderId="23" xfId="1" applyNumberFormat="1" applyFont="1" applyFill="1" applyBorder="1" applyAlignment="1">
      <alignment vertical="center" shrinkToFit="1"/>
    </xf>
    <xf numFmtId="49" fontId="11" fillId="6" borderId="24" xfId="1" applyNumberFormat="1" applyFont="1" applyFill="1" applyBorder="1" applyAlignment="1" applyProtection="1">
      <alignment horizontal="center" vertical="center" shrinkToFit="1"/>
      <protection locked="0"/>
    </xf>
    <xf numFmtId="177" fontId="5" fillId="6" borderId="25" xfId="1" applyNumberFormat="1" applyFont="1" applyFill="1" applyBorder="1" applyAlignment="1" applyProtection="1">
      <alignment vertical="center" shrinkToFit="1"/>
      <protection locked="0"/>
    </xf>
    <xf numFmtId="49" fontId="11" fillId="6" borderId="26" xfId="1" applyNumberFormat="1" applyFont="1" applyFill="1" applyBorder="1" applyAlignment="1" applyProtection="1">
      <alignment horizontal="center" vertical="center" shrinkToFit="1"/>
      <protection locked="0"/>
    </xf>
    <xf numFmtId="177" fontId="5" fillId="6" borderId="27" xfId="1" applyNumberFormat="1" applyFont="1" applyFill="1" applyBorder="1" applyAlignment="1" applyProtection="1">
      <alignment vertical="center" shrinkToFit="1"/>
      <protection locked="0"/>
    </xf>
    <xf numFmtId="49" fontId="11" fillId="6" borderId="27" xfId="1" applyNumberFormat="1" applyFont="1" applyFill="1" applyBorder="1" applyAlignment="1" applyProtection="1">
      <alignment horizontal="center" vertical="center" shrinkToFit="1"/>
      <protection locked="0"/>
    </xf>
    <xf numFmtId="177" fontId="5" fillId="6" borderId="28" xfId="1" applyNumberFormat="1" applyFont="1" applyFill="1" applyBorder="1" applyAlignment="1" applyProtection="1">
      <alignment vertical="center" shrinkToFit="1"/>
      <protection locked="0"/>
    </xf>
    <xf numFmtId="176" fontId="7" fillId="6" borderId="29" xfId="1" applyNumberFormat="1" applyFont="1" applyFill="1" applyBorder="1" applyAlignment="1">
      <alignment horizontal="right" vertical="center" shrinkToFit="1"/>
    </xf>
    <xf numFmtId="176" fontId="5" fillId="4" borderId="114" xfId="1" applyNumberFormat="1" applyFont="1" applyFill="1" applyBorder="1" applyAlignment="1">
      <alignment horizontal="right" vertical="center" shrinkToFit="1"/>
    </xf>
    <xf numFmtId="176" fontId="5" fillId="4" borderId="18" xfId="1" applyNumberFormat="1" applyFont="1" applyFill="1" applyBorder="1" applyAlignment="1">
      <alignment vertical="center" shrinkToFit="1"/>
    </xf>
    <xf numFmtId="49" fontId="11" fillId="4" borderId="62" xfId="1" applyNumberFormat="1" applyFont="1" applyFill="1" applyBorder="1" applyAlignment="1" applyProtection="1">
      <alignment horizontal="center" vertical="center" shrinkToFit="1"/>
      <protection locked="0"/>
    </xf>
    <xf numFmtId="49" fontId="11" fillId="4" borderId="64" xfId="1" applyNumberFormat="1" applyFont="1" applyFill="1" applyBorder="1" applyAlignment="1" applyProtection="1">
      <alignment horizontal="center" vertical="center" shrinkToFit="1"/>
      <protection locked="0"/>
    </xf>
    <xf numFmtId="176" fontId="11" fillId="8" borderId="24" xfId="1" applyNumberFormat="1" applyFont="1" applyFill="1" applyBorder="1" applyAlignment="1">
      <alignment horizontal="right" vertical="center" shrinkToFit="1"/>
    </xf>
    <xf numFmtId="176" fontId="5" fillId="8" borderId="23" xfId="1" applyNumberFormat="1" applyFont="1" applyFill="1" applyBorder="1" applyAlignment="1">
      <alignment vertical="center" shrinkToFit="1"/>
    </xf>
    <xf numFmtId="49" fontId="11" fillId="8" borderId="24" xfId="1" applyNumberFormat="1" applyFont="1" applyFill="1" applyBorder="1" applyAlignment="1" applyProtection="1">
      <alignment horizontal="center" vertical="center" shrinkToFit="1"/>
      <protection locked="0"/>
    </xf>
    <xf numFmtId="177" fontId="5" fillId="8" borderId="25" xfId="1" applyNumberFormat="1" applyFont="1" applyFill="1" applyBorder="1" applyAlignment="1" applyProtection="1">
      <alignment vertical="center" shrinkToFit="1"/>
      <protection locked="0"/>
    </xf>
    <xf numFmtId="49" fontId="11" fillId="8" borderId="26" xfId="1" applyNumberFormat="1" applyFont="1" applyFill="1" applyBorder="1" applyAlignment="1" applyProtection="1">
      <alignment horizontal="center" vertical="center" shrinkToFit="1"/>
      <protection locked="0"/>
    </xf>
    <xf numFmtId="177" fontId="5" fillId="8" borderId="27" xfId="1" applyNumberFormat="1" applyFont="1" applyFill="1" applyBorder="1" applyAlignment="1" applyProtection="1">
      <alignment vertical="center" shrinkToFit="1"/>
      <protection locked="0"/>
    </xf>
    <xf numFmtId="49" fontId="11" fillId="8" borderId="27" xfId="1" applyNumberFormat="1" applyFont="1" applyFill="1" applyBorder="1" applyAlignment="1" applyProtection="1">
      <alignment horizontal="center" vertical="center" shrinkToFit="1"/>
      <protection locked="0"/>
    </xf>
    <xf numFmtId="177" fontId="5" fillId="8" borderId="28" xfId="1" applyNumberFormat="1" applyFont="1" applyFill="1" applyBorder="1" applyAlignment="1" applyProtection="1">
      <alignment vertical="center" shrinkToFit="1"/>
      <protection locked="0"/>
    </xf>
    <xf numFmtId="176" fontId="7" fillId="8" borderId="29" xfId="1" applyNumberFormat="1" applyFont="1" applyFill="1" applyBorder="1" applyAlignment="1">
      <alignment horizontal="right" vertical="center" shrinkToFit="1"/>
    </xf>
    <xf numFmtId="176" fontId="11" fillId="7" borderId="24" xfId="1" applyNumberFormat="1" applyFont="1" applyFill="1" applyBorder="1" applyAlignment="1">
      <alignment horizontal="right" vertical="center" shrinkToFit="1"/>
    </xf>
    <xf numFmtId="176" fontId="5" fillId="7" borderId="23" xfId="1" applyNumberFormat="1" applyFont="1" applyFill="1" applyBorder="1" applyAlignment="1">
      <alignment vertical="center" shrinkToFit="1"/>
    </xf>
    <xf numFmtId="49" fontId="11" fillId="7" borderId="24" xfId="1" applyNumberFormat="1" applyFont="1" applyFill="1" applyBorder="1" applyAlignment="1" applyProtection="1">
      <alignment horizontal="center" vertical="center" shrinkToFit="1"/>
      <protection locked="0"/>
    </xf>
    <xf numFmtId="177" fontId="5" fillId="7" borderId="25" xfId="1" applyNumberFormat="1" applyFont="1" applyFill="1" applyBorder="1" applyAlignment="1" applyProtection="1">
      <alignment vertical="center" shrinkToFit="1"/>
      <protection locked="0"/>
    </xf>
    <xf numFmtId="49" fontId="11" fillId="7" borderId="26" xfId="1" applyNumberFormat="1" applyFont="1" applyFill="1" applyBorder="1" applyAlignment="1" applyProtection="1">
      <alignment horizontal="center" vertical="center" shrinkToFit="1"/>
      <protection locked="0"/>
    </xf>
    <xf numFmtId="177" fontId="5" fillId="7" borderId="27" xfId="1" applyNumberFormat="1" applyFont="1" applyFill="1" applyBorder="1" applyAlignment="1" applyProtection="1">
      <alignment vertical="center" shrinkToFit="1"/>
      <protection locked="0"/>
    </xf>
    <xf numFmtId="49" fontId="11" fillId="7" borderId="27" xfId="1" applyNumberFormat="1" applyFont="1" applyFill="1" applyBorder="1" applyAlignment="1" applyProtection="1">
      <alignment horizontal="center" vertical="center" shrinkToFit="1"/>
      <protection locked="0"/>
    </xf>
    <xf numFmtId="177" fontId="5" fillId="7" borderId="28" xfId="1" applyNumberFormat="1" applyFont="1" applyFill="1" applyBorder="1" applyAlignment="1" applyProtection="1">
      <alignment vertical="center" shrinkToFit="1"/>
      <protection locked="0"/>
    </xf>
    <xf numFmtId="176" fontId="7" fillId="7" borderId="29" xfId="1" applyNumberFormat="1" applyFont="1" applyFill="1" applyBorder="1" applyAlignment="1">
      <alignment horizontal="right" vertical="center" shrinkToFit="1"/>
    </xf>
    <xf numFmtId="177" fontId="2" fillId="0" borderId="93" xfId="1" applyNumberFormat="1" applyBorder="1" applyAlignment="1" applyProtection="1">
      <alignment vertical="center" shrinkToFit="1"/>
      <protection locked="0"/>
    </xf>
    <xf numFmtId="177" fontId="2" fillId="0" borderId="90" xfId="1" applyNumberFormat="1" applyBorder="1" applyAlignment="1" applyProtection="1">
      <alignment vertical="center" shrinkToFit="1"/>
      <protection locked="0"/>
    </xf>
    <xf numFmtId="177" fontId="2" fillId="0" borderId="83" xfId="1" applyNumberFormat="1" applyBorder="1" applyAlignment="1" applyProtection="1">
      <alignment vertical="center" shrinkToFit="1"/>
      <protection locked="0"/>
    </xf>
    <xf numFmtId="177" fontId="2" fillId="0" borderId="87" xfId="1" applyNumberFormat="1" applyBorder="1" applyAlignment="1" applyProtection="1">
      <alignment vertical="center" shrinkToFit="1"/>
      <protection locked="0"/>
    </xf>
    <xf numFmtId="177" fontId="2" fillId="0" borderId="80" xfId="1" applyNumberFormat="1" applyBorder="1" applyAlignment="1" applyProtection="1">
      <alignment vertical="center" shrinkToFit="1"/>
      <protection locked="0"/>
    </xf>
    <xf numFmtId="177" fontId="2" fillId="0" borderId="82" xfId="1" applyNumberFormat="1" applyBorder="1" applyAlignment="1" applyProtection="1">
      <alignment vertical="center" shrinkToFit="1"/>
      <protection locked="0"/>
    </xf>
    <xf numFmtId="177" fontId="2" fillId="0" borderId="98" xfId="1" applyNumberFormat="1" applyBorder="1" applyAlignment="1">
      <alignment vertical="center" shrinkToFit="1"/>
    </xf>
    <xf numFmtId="177" fontId="2" fillId="0" borderId="100" xfId="1" applyNumberFormat="1" applyBorder="1" applyAlignment="1">
      <alignment vertical="center" shrinkToFit="1"/>
    </xf>
    <xf numFmtId="177" fontId="2" fillId="0" borderId="97" xfId="1" applyNumberFormat="1" applyBorder="1" applyAlignment="1">
      <alignment vertical="center" shrinkToFit="1"/>
    </xf>
    <xf numFmtId="177" fontId="2" fillId="0" borderId="99" xfId="1" applyNumberFormat="1" applyBorder="1" applyAlignment="1">
      <alignment vertical="center" shrinkToFit="1"/>
    </xf>
    <xf numFmtId="177" fontId="2" fillId="0" borderId="3" xfId="1" applyNumberFormat="1" applyBorder="1" applyAlignment="1">
      <alignment vertical="center" shrinkToFit="1"/>
    </xf>
    <xf numFmtId="177" fontId="2" fillId="0" borderId="4" xfId="1" applyNumberFormat="1" applyBorder="1" applyAlignment="1">
      <alignment vertical="center" shrinkToFit="1"/>
    </xf>
    <xf numFmtId="177" fontId="2" fillId="0" borderId="78" xfId="1" applyNumberFormat="1" applyBorder="1" applyAlignment="1" applyProtection="1">
      <alignment vertical="center" shrinkToFit="1"/>
      <protection locked="0"/>
    </xf>
    <xf numFmtId="177" fontId="2" fillId="0" borderId="2" xfId="1" applyNumberFormat="1" applyBorder="1" applyAlignment="1">
      <alignment vertical="center" shrinkToFit="1"/>
    </xf>
    <xf numFmtId="177" fontId="12" fillId="2" borderId="10" xfId="1" applyNumberFormat="1" applyFont="1" applyFill="1" applyBorder="1" applyAlignment="1" applyProtection="1">
      <alignment vertical="center" shrinkToFit="1"/>
      <protection locked="0"/>
    </xf>
    <xf numFmtId="176" fontId="5" fillId="0" borderId="88" xfId="1" applyNumberFormat="1" applyFont="1" applyBorder="1" applyAlignment="1" applyProtection="1">
      <alignment vertical="center" shrinkToFit="1"/>
      <protection locked="0"/>
    </xf>
    <xf numFmtId="176" fontId="5" fillId="0" borderId="86" xfId="1" applyNumberFormat="1" applyFont="1" applyBorder="1" applyAlignment="1" applyProtection="1">
      <alignment vertical="center" shrinkToFit="1"/>
      <protection locked="0"/>
    </xf>
    <xf numFmtId="176" fontId="5" fillId="0" borderId="81" xfId="1" applyNumberFormat="1" applyFont="1" applyBorder="1" applyAlignment="1">
      <alignment vertical="center" shrinkToFit="1"/>
    </xf>
    <xf numFmtId="176" fontId="5" fillId="0" borderId="9" xfId="1" applyNumberFormat="1" applyFont="1" applyBorder="1" applyAlignment="1" applyProtection="1">
      <alignment vertical="center" shrinkToFit="1"/>
      <protection locked="0"/>
    </xf>
    <xf numFmtId="176" fontId="5" fillId="0" borderId="2" xfId="1" applyNumberFormat="1" applyFont="1" applyBorder="1" applyAlignment="1">
      <alignment vertical="center" shrinkToFit="1"/>
    </xf>
    <xf numFmtId="176" fontId="5" fillId="0" borderId="3" xfId="1" applyNumberFormat="1" applyFont="1" applyBorder="1" applyAlignment="1">
      <alignment vertical="center" shrinkToFit="1"/>
    </xf>
    <xf numFmtId="49" fontId="11" fillId="5" borderId="107" xfId="1" applyNumberFormat="1" applyFont="1" applyFill="1" applyBorder="1" applyAlignment="1" applyProtection="1">
      <alignment horizontal="center" vertical="center" shrinkToFit="1"/>
      <protection locked="0"/>
    </xf>
    <xf numFmtId="49" fontId="11" fillId="5" borderId="110" xfId="1" applyNumberFormat="1" applyFont="1" applyFill="1" applyBorder="1" applyAlignment="1" applyProtection="1">
      <alignment horizontal="center" vertical="center" shrinkToFit="1"/>
      <protection locked="0"/>
    </xf>
    <xf numFmtId="49" fontId="11" fillId="5" borderId="111" xfId="1" applyNumberFormat="1" applyFont="1" applyFill="1" applyBorder="1" applyAlignment="1" applyProtection="1">
      <alignment horizontal="center" vertical="center" shrinkToFit="1"/>
      <protection locked="0"/>
    </xf>
    <xf numFmtId="176" fontId="2" fillId="0" borderId="86" xfId="1" applyNumberFormat="1" applyBorder="1" applyAlignment="1">
      <alignment horizontal="center" vertical="center" shrinkToFit="1"/>
    </xf>
    <xf numFmtId="0" fontId="5" fillId="0" borderId="84" xfId="1" applyFont="1" applyBorder="1" applyAlignment="1">
      <alignment horizontal="center" vertical="center" shrinkToFit="1"/>
    </xf>
    <xf numFmtId="3" fontId="2" fillId="0" borderId="84" xfId="1" applyNumberFormat="1" applyBorder="1" applyAlignment="1">
      <alignment vertical="center" shrinkToFit="1"/>
    </xf>
    <xf numFmtId="38" fontId="5" fillId="0" borderId="84" xfId="2" applyFont="1" applyFill="1" applyBorder="1" applyAlignment="1">
      <alignment vertical="center" shrinkToFit="1"/>
    </xf>
    <xf numFmtId="176" fontId="2" fillId="0" borderId="115" xfId="1" applyNumberFormat="1" applyBorder="1" applyAlignment="1">
      <alignment horizontal="center" vertical="center" shrinkToFit="1"/>
    </xf>
    <xf numFmtId="0" fontId="5" fillId="0" borderId="16" xfId="1" applyFont="1" applyBorder="1" applyAlignment="1">
      <alignment horizontal="center" vertical="center" shrinkToFit="1"/>
    </xf>
    <xf numFmtId="0" fontId="5" fillId="0" borderId="57" xfId="1" applyFont="1" applyBorder="1" applyAlignment="1">
      <alignment horizontal="center" vertical="center" shrinkToFit="1"/>
    </xf>
    <xf numFmtId="3" fontId="2" fillId="0" borderId="0" xfId="1" applyNumberFormat="1" applyAlignment="1">
      <alignment vertical="center" shrinkToFit="1"/>
    </xf>
    <xf numFmtId="38" fontId="5" fillId="0" borderId="0" xfId="2" applyFont="1" applyFill="1" applyBorder="1" applyAlignment="1">
      <alignment vertical="center" shrinkToFit="1"/>
    </xf>
    <xf numFmtId="38" fontId="5" fillId="2" borderId="0" xfId="2" applyFont="1" applyFill="1" applyBorder="1" applyAlignment="1">
      <alignment vertical="center" shrinkToFit="1"/>
    </xf>
    <xf numFmtId="176" fontId="2" fillId="0" borderId="86" xfId="1" applyNumberFormat="1" applyBorder="1" applyAlignment="1">
      <alignment vertical="center" shrinkToFit="1"/>
    </xf>
    <xf numFmtId="179" fontId="2" fillId="0" borderId="86" xfId="1" applyNumberFormat="1" applyBorder="1" applyAlignment="1">
      <alignment vertical="center" shrinkToFit="1"/>
    </xf>
    <xf numFmtId="177" fontId="16" fillId="2" borderId="80" xfId="1" applyNumberFormat="1" applyFont="1" applyFill="1" applyBorder="1" applyAlignment="1" applyProtection="1">
      <alignment vertical="center" shrinkToFit="1"/>
      <protection locked="0"/>
    </xf>
    <xf numFmtId="177" fontId="16" fillId="2" borderId="83" xfId="1" applyNumberFormat="1" applyFont="1" applyFill="1" applyBorder="1" applyAlignment="1" applyProtection="1">
      <alignment vertical="center" shrinkToFit="1"/>
      <protection locked="0"/>
    </xf>
    <xf numFmtId="177" fontId="16" fillId="0" borderId="93" xfId="1" applyNumberFormat="1" applyFont="1" applyBorder="1" applyAlignment="1" applyProtection="1">
      <alignment vertical="center" shrinkToFit="1"/>
      <protection locked="0"/>
    </xf>
    <xf numFmtId="177" fontId="16" fillId="0" borderId="80" xfId="1" applyNumberFormat="1" applyFont="1" applyBorder="1" applyAlignment="1" applyProtection="1">
      <alignment vertical="center" shrinkToFit="1"/>
      <protection locked="0"/>
    </xf>
    <xf numFmtId="177" fontId="16" fillId="0" borderId="83" xfId="1" applyNumberFormat="1" applyFont="1" applyBorder="1" applyAlignment="1" applyProtection="1">
      <alignment vertical="center" shrinkToFit="1"/>
      <protection locked="0"/>
    </xf>
    <xf numFmtId="177" fontId="16" fillId="0" borderId="2" xfId="1" applyNumberFormat="1" applyFont="1" applyBorder="1" applyAlignment="1">
      <alignment vertical="center" shrinkToFit="1"/>
    </xf>
    <xf numFmtId="177" fontId="2" fillId="0" borderId="85" xfId="1" applyNumberFormat="1" applyBorder="1" applyAlignment="1" applyProtection="1">
      <alignment vertical="center" shrinkToFit="1"/>
      <protection locked="0"/>
    </xf>
    <xf numFmtId="177" fontId="2" fillId="0" borderId="89" xfId="1" applyNumberFormat="1" applyBorder="1" applyAlignment="1" applyProtection="1">
      <alignment vertical="center" shrinkToFit="1"/>
      <protection locked="0"/>
    </xf>
    <xf numFmtId="177" fontId="12" fillId="0" borderId="78" xfId="1" applyNumberFormat="1" applyFont="1" applyBorder="1" applyAlignment="1" applyProtection="1">
      <alignment vertical="center" shrinkToFit="1"/>
      <protection locked="0"/>
    </xf>
    <xf numFmtId="177" fontId="12" fillId="0" borderId="85" xfId="1" applyNumberFormat="1" applyFont="1" applyBorder="1" applyAlignment="1" applyProtection="1">
      <alignment vertical="center" shrinkToFit="1"/>
      <protection locked="0"/>
    </xf>
    <xf numFmtId="177" fontId="12" fillId="0" borderId="89" xfId="1" applyNumberFormat="1" applyFont="1" applyBorder="1" applyAlignment="1" applyProtection="1">
      <alignment vertical="center" shrinkToFit="1"/>
      <protection locked="0"/>
    </xf>
    <xf numFmtId="177" fontId="12" fillId="2" borderId="85" xfId="1" applyNumberFormat="1" applyFont="1" applyFill="1" applyBorder="1" applyAlignment="1" applyProtection="1">
      <alignment vertical="center" shrinkToFit="1"/>
      <protection locked="0"/>
    </xf>
    <xf numFmtId="177" fontId="16" fillId="2" borderId="79" xfId="1" applyNumberFormat="1" applyFont="1" applyFill="1" applyBorder="1" applyAlignment="1" applyProtection="1">
      <alignment vertical="center" shrinkToFit="1"/>
      <protection locked="0"/>
    </xf>
    <xf numFmtId="177" fontId="16" fillId="2" borderId="84" xfId="1" applyNumberFormat="1" applyFont="1" applyFill="1" applyBorder="1" applyAlignment="1" applyProtection="1">
      <alignment vertical="center" shrinkToFit="1"/>
      <protection locked="0"/>
    </xf>
    <xf numFmtId="177" fontId="16" fillId="0" borderId="59" xfId="1" applyNumberFormat="1" applyFont="1" applyBorder="1" applyAlignment="1" applyProtection="1">
      <alignment vertical="center" shrinkToFit="1"/>
      <protection locked="0"/>
    </xf>
    <xf numFmtId="177" fontId="16" fillId="0" borderId="79" xfId="1" applyNumberFormat="1" applyFont="1" applyBorder="1" applyAlignment="1" applyProtection="1">
      <alignment vertical="center" shrinkToFit="1"/>
      <protection locked="0"/>
    </xf>
    <xf numFmtId="177" fontId="16" fillId="0" borderId="84" xfId="1" applyNumberFormat="1" applyFont="1" applyBorder="1" applyAlignment="1" applyProtection="1">
      <alignment vertical="center" shrinkToFit="1"/>
      <protection locked="0"/>
    </xf>
    <xf numFmtId="177" fontId="5" fillId="2" borderId="26" xfId="1" applyNumberFormat="1" applyFont="1" applyFill="1" applyBorder="1" applyAlignment="1" applyProtection="1">
      <alignment vertical="center" shrinkToFit="1"/>
      <protection locked="0"/>
    </xf>
    <xf numFmtId="176" fontId="5" fillId="0" borderId="77" xfId="1" applyNumberFormat="1" applyFont="1" applyBorder="1" applyAlignment="1">
      <alignment vertical="center" shrinkToFit="1"/>
    </xf>
    <xf numFmtId="176" fontId="15" fillId="0" borderId="53" xfId="1" applyNumberFormat="1" applyFont="1" applyBorder="1" applyAlignment="1">
      <alignment vertical="center" shrinkToFit="1"/>
    </xf>
    <xf numFmtId="49" fontId="5" fillId="0" borderId="86" xfId="1" applyNumberFormat="1" applyFont="1" applyBorder="1" applyAlignment="1">
      <alignment vertical="center" shrinkToFit="1"/>
    </xf>
    <xf numFmtId="49" fontId="5" fillId="4" borderId="86" xfId="1" applyNumberFormat="1" applyFont="1" applyFill="1" applyBorder="1" applyAlignment="1">
      <alignment vertical="center" shrinkToFit="1"/>
    </xf>
    <xf numFmtId="176" fontId="5" fillId="4" borderId="84" xfId="1" applyNumberFormat="1" applyFont="1" applyFill="1" applyBorder="1" applyAlignment="1">
      <alignment vertical="center" shrinkToFit="1"/>
    </xf>
    <xf numFmtId="49" fontId="5" fillId="0" borderId="117" xfId="1" applyNumberFormat="1" applyFont="1" applyBorder="1" applyAlignment="1">
      <alignment vertical="center" shrinkToFit="1"/>
    </xf>
    <xf numFmtId="49" fontId="5" fillId="0" borderId="6" xfId="1" applyNumberFormat="1" applyFont="1" applyBorder="1" applyAlignment="1">
      <alignment vertical="center" shrinkToFit="1"/>
    </xf>
    <xf numFmtId="49" fontId="5" fillId="0" borderId="116" xfId="1" applyNumberFormat="1" applyFont="1" applyBorder="1" applyAlignment="1">
      <alignment vertical="center" shrinkToFit="1"/>
    </xf>
    <xf numFmtId="49" fontId="5" fillId="6" borderId="116" xfId="1" applyNumberFormat="1" applyFont="1" applyFill="1" applyBorder="1" applyAlignment="1">
      <alignment vertical="center" shrinkToFit="1"/>
    </xf>
    <xf numFmtId="176" fontId="5" fillId="6" borderId="105" xfId="1" applyNumberFormat="1" applyFont="1" applyFill="1" applyBorder="1" applyAlignment="1">
      <alignment vertical="center" shrinkToFit="1"/>
    </xf>
    <xf numFmtId="176" fontId="5" fillId="7" borderId="84" xfId="1" applyNumberFormat="1" applyFont="1" applyFill="1" applyBorder="1" applyAlignment="1">
      <alignment vertical="center" shrinkToFit="1"/>
    </xf>
    <xf numFmtId="49" fontId="5" fillId="0" borderId="81" xfId="1" applyNumberFormat="1" applyFont="1" applyBorder="1" applyAlignment="1">
      <alignment vertical="center" shrinkToFit="1"/>
    </xf>
    <xf numFmtId="49" fontId="5" fillId="7" borderId="86" xfId="1" applyNumberFormat="1" applyFont="1" applyFill="1" applyBorder="1" applyAlignment="1">
      <alignment vertical="center" shrinkToFit="1"/>
    </xf>
    <xf numFmtId="176" fontId="2" fillId="0" borderId="115" xfId="0" applyNumberFormat="1" applyFont="1" applyBorder="1" applyAlignment="1">
      <alignment horizontal="center" vertical="center" shrinkToFit="1"/>
    </xf>
    <xf numFmtId="176" fontId="2" fillId="0" borderId="16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shrinkToFit="1"/>
    </xf>
    <xf numFmtId="49" fontId="5" fillId="2" borderId="116" xfId="1" applyNumberFormat="1" applyFont="1" applyFill="1" applyBorder="1" applyAlignment="1">
      <alignment vertical="center" shrinkToFit="1"/>
    </xf>
    <xf numFmtId="49" fontId="5" fillId="8" borderId="116" xfId="1" applyNumberFormat="1" applyFont="1" applyFill="1" applyBorder="1" applyAlignment="1">
      <alignment vertical="center" shrinkToFit="1"/>
    </xf>
    <xf numFmtId="176" fontId="5" fillId="8" borderId="105" xfId="1" applyNumberFormat="1" applyFont="1" applyFill="1" applyBorder="1" applyAlignment="1">
      <alignment vertical="center" shrinkToFit="1"/>
    </xf>
    <xf numFmtId="182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177" fontId="2" fillId="0" borderId="13" xfId="1" applyNumberFormat="1" applyBorder="1" applyAlignment="1">
      <alignment vertical="center" shrinkToFit="1"/>
    </xf>
    <xf numFmtId="177" fontId="2" fillId="0" borderId="14" xfId="1" applyNumberFormat="1" applyBorder="1" applyAlignment="1">
      <alignment vertical="center" shrinkToFit="1"/>
    </xf>
    <xf numFmtId="176" fontId="15" fillId="0" borderId="118" xfId="1" applyNumberFormat="1" applyFont="1" applyBorder="1" applyAlignment="1">
      <alignment vertical="center" shrinkToFit="1"/>
    </xf>
    <xf numFmtId="176" fontId="5" fillId="0" borderId="119" xfId="1" applyNumberFormat="1" applyFont="1" applyBorder="1" applyAlignment="1">
      <alignment horizontal="right" vertical="center" shrinkToFit="1"/>
    </xf>
    <xf numFmtId="176" fontId="5" fillId="0" borderId="120" xfId="1" applyNumberFormat="1" applyFont="1" applyBorder="1" applyAlignment="1">
      <alignment vertical="center" shrinkToFit="1"/>
    </xf>
    <xf numFmtId="49" fontId="11" fillId="2" borderId="121" xfId="1" applyNumberFormat="1" applyFont="1" applyFill="1" applyBorder="1" applyAlignment="1" applyProtection="1">
      <alignment horizontal="center" vertical="center" shrinkToFit="1"/>
      <protection locked="0"/>
    </xf>
    <xf numFmtId="177" fontId="5" fillId="2" borderId="122" xfId="1" applyNumberFormat="1" applyFont="1" applyFill="1" applyBorder="1" applyAlignment="1" applyProtection="1">
      <alignment vertical="center" shrinkToFit="1"/>
      <protection locked="0"/>
    </xf>
    <xf numFmtId="49" fontId="11" fillId="0" borderId="123" xfId="1" applyNumberFormat="1" applyFont="1" applyBorder="1" applyAlignment="1" applyProtection="1">
      <alignment horizontal="center" vertical="center" shrinkToFit="1"/>
      <protection locked="0"/>
    </xf>
    <xf numFmtId="177" fontId="5" fillId="0" borderId="124" xfId="1" applyNumberFormat="1" applyFont="1" applyBorder="1" applyAlignment="1" applyProtection="1">
      <alignment vertical="center" shrinkToFit="1"/>
      <protection locked="0"/>
    </xf>
    <xf numFmtId="49" fontId="11" fillId="0" borderId="124" xfId="1" applyNumberFormat="1" applyFont="1" applyBorder="1" applyAlignment="1" applyProtection="1">
      <alignment horizontal="center" vertical="center" shrinkToFit="1"/>
      <protection locked="0"/>
    </xf>
    <xf numFmtId="177" fontId="5" fillId="0" borderId="125" xfId="1" applyNumberFormat="1" applyFont="1" applyBorder="1" applyAlignment="1" applyProtection="1">
      <alignment vertical="center" shrinkToFit="1"/>
      <protection locked="0"/>
    </xf>
    <xf numFmtId="177" fontId="5" fillId="2" borderId="125" xfId="1" applyNumberFormat="1" applyFont="1" applyFill="1" applyBorder="1" applyAlignment="1" applyProtection="1">
      <alignment vertical="center" shrinkToFit="1"/>
      <protection locked="0"/>
    </xf>
    <xf numFmtId="177" fontId="5" fillId="2" borderId="124" xfId="1" applyNumberFormat="1" applyFont="1" applyFill="1" applyBorder="1" applyAlignment="1" applyProtection="1">
      <alignment vertical="center" shrinkToFit="1"/>
      <protection locked="0"/>
    </xf>
    <xf numFmtId="49" fontId="11" fillId="2" borderId="124" xfId="1" applyNumberFormat="1" applyFont="1" applyFill="1" applyBorder="1" applyAlignment="1" applyProtection="1">
      <alignment horizontal="center" vertical="center" shrinkToFit="1"/>
      <protection locked="0"/>
    </xf>
    <xf numFmtId="0" fontId="0" fillId="0" borderId="0" xfId="0" applyAlignment="1"/>
    <xf numFmtId="0" fontId="0" fillId="0" borderId="0" xfId="0" applyAlignment="1">
      <alignment shrinkToFit="1"/>
    </xf>
    <xf numFmtId="176" fontId="5" fillId="0" borderId="138" xfId="0" applyNumberFormat="1" applyFont="1" applyBorder="1" applyAlignment="1">
      <alignment horizontal="center" vertical="center" shrinkToFit="1"/>
    </xf>
    <xf numFmtId="176" fontId="5" fillId="0" borderId="160" xfId="0" applyNumberFormat="1" applyFont="1" applyBorder="1" applyAlignment="1">
      <alignment horizontal="center" vertical="center" shrinkToFit="1"/>
    </xf>
    <xf numFmtId="176" fontId="5" fillId="0" borderId="127" xfId="0" applyNumberFormat="1" applyFont="1" applyBorder="1" applyAlignment="1">
      <alignment horizontal="center" vertical="center" shrinkToFit="1"/>
    </xf>
    <xf numFmtId="176" fontId="5" fillId="0" borderId="153" xfId="0" applyNumberFormat="1" applyFont="1" applyBorder="1" applyAlignment="1">
      <alignment horizontal="center" vertical="center" shrinkToFit="1"/>
    </xf>
    <xf numFmtId="176" fontId="5" fillId="0" borderId="128" xfId="0" applyNumberFormat="1" applyFont="1" applyBorder="1" applyAlignment="1">
      <alignment horizontal="center" vertical="center" shrinkToFit="1"/>
    </xf>
    <xf numFmtId="49" fontId="5" fillId="0" borderId="153" xfId="1" applyNumberFormat="1" applyFont="1" applyBorder="1" applyAlignment="1" applyProtection="1">
      <alignment horizontal="center" vertical="center" shrinkToFit="1"/>
      <protection locked="0"/>
    </xf>
    <xf numFmtId="49" fontId="5" fillId="0" borderId="158" xfId="1" applyNumberFormat="1" applyFont="1" applyBorder="1" applyAlignment="1" applyProtection="1">
      <alignment horizontal="center" vertical="center" shrinkToFit="1"/>
      <protection locked="0"/>
    </xf>
    <xf numFmtId="176" fontId="5" fillId="0" borderId="3" xfId="0" applyNumberFormat="1" applyFont="1" applyBorder="1" applyAlignment="1">
      <alignment horizontal="center" vertical="center" shrinkToFit="1"/>
    </xf>
    <xf numFmtId="176" fontId="5" fillId="0" borderId="151" xfId="0" applyNumberFormat="1" applyFont="1" applyBorder="1" applyAlignment="1">
      <alignment horizontal="center" vertical="center" shrinkToFit="1"/>
    </xf>
    <xf numFmtId="176" fontId="5" fillId="0" borderId="6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5" fillId="0" borderId="158" xfId="0" applyNumberFormat="1" applyFont="1" applyBorder="1" applyAlignment="1">
      <alignment horizontal="center" vertical="center" shrinkToFit="1"/>
    </xf>
    <xf numFmtId="176" fontId="5" fillId="0" borderId="95" xfId="0" applyNumberFormat="1" applyFont="1" applyBorder="1" applyAlignment="1">
      <alignment horizontal="center" vertical="center" shrinkToFit="1"/>
    </xf>
    <xf numFmtId="176" fontId="5" fillId="0" borderId="161" xfId="0" applyNumberFormat="1" applyFont="1" applyBorder="1" applyAlignment="1">
      <alignment horizontal="center" vertical="center" shrinkToFit="1"/>
    </xf>
    <xf numFmtId="176" fontId="5" fillId="0" borderId="126" xfId="0" applyNumberFormat="1" applyFont="1" applyBorder="1" applyAlignment="1">
      <alignment horizontal="center" vertical="center" shrinkToFit="1"/>
    </xf>
    <xf numFmtId="49" fontId="5" fillId="0" borderId="157" xfId="1" applyNumberFormat="1" applyFont="1" applyBorder="1" applyAlignment="1" applyProtection="1">
      <alignment horizontal="center" vertical="center" shrinkToFit="1"/>
      <protection locked="0"/>
    </xf>
    <xf numFmtId="176" fontId="5" fillId="0" borderId="157" xfId="0" applyNumberFormat="1" applyFont="1" applyBorder="1" applyAlignment="1">
      <alignment horizontal="center" vertical="center" shrinkToFit="1"/>
    </xf>
    <xf numFmtId="0" fontId="15" fillId="0" borderId="130" xfId="0" applyFont="1" applyBorder="1" applyAlignment="1">
      <alignment horizontal="center" vertical="center"/>
    </xf>
    <xf numFmtId="176" fontId="5" fillId="0" borderId="131" xfId="0" applyNumberFormat="1" applyFont="1" applyBorder="1" applyAlignment="1">
      <alignment horizontal="center" vertical="center" shrinkToFit="1"/>
    </xf>
    <xf numFmtId="176" fontId="5" fillId="0" borderId="154" xfId="0" applyNumberFormat="1" applyFont="1" applyBorder="1" applyAlignment="1">
      <alignment horizontal="center" vertical="center" shrinkToFit="1"/>
    </xf>
    <xf numFmtId="0" fontId="15" fillId="0" borderId="132" xfId="0" applyFont="1" applyBorder="1" applyAlignment="1">
      <alignment horizontal="center" vertical="center"/>
    </xf>
    <xf numFmtId="176" fontId="5" fillId="0" borderId="134" xfId="0" applyNumberFormat="1" applyFont="1" applyBorder="1" applyAlignment="1">
      <alignment horizontal="center" vertical="center" shrinkToFit="1"/>
    </xf>
    <xf numFmtId="176" fontId="5" fillId="0" borderId="118" xfId="0" applyNumberFormat="1" applyFont="1" applyBorder="1" applyAlignment="1">
      <alignment horizontal="center" vertical="center" shrinkToFit="1"/>
    </xf>
    <xf numFmtId="176" fontId="5" fillId="0" borderId="133" xfId="0" applyNumberFormat="1" applyFont="1" applyBorder="1" applyAlignment="1">
      <alignment horizontal="center" vertical="center" shrinkToFit="1"/>
    </xf>
    <xf numFmtId="176" fontId="5" fillId="0" borderId="149" xfId="0" applyNumberFormat="1" applyFont="1" applyBorder="1" applyAlignment="1">
      <alignment horizontal="center" vertical="center" shrinkToFit="1"/>
    </xf>
    <xf numFmtId="0" fontId="15" fillId="0" borderId="51" xfId="0" applyFont="1" applyBorder="1" applyAlignment="1">
      <alignment horizontal="center" vertical="center"/>
    </xf>
    <xf numFmtId="176" fontId="5" fillId="0" borderId="101" xfId="0" applyNumberFormat="1" applyFont="1" applyBorder="1" applyAlignment="1">
      <alignment horizontal="center" vertical="center" shrinkToFit="1"/>
    </xf>
    <xf numFmtId="176" fontId="5" fillId="0" borderId="53" xfId="0" applyNumberFormat="1" applyFont="1" applyBorder="1" applyAlignment="1">
      <alignment horizontal="center" vertical="center" shrinkToFit="1"/>
    </xf>
    <xf numFmtId="176" fontId="5" fillId="0" borderId="152" xfId="0" applyNumberFormat="1" applyFont="1" applyBorder="1" applyAlignment="1">
      <alignment horizontal="center" vertical="center" shrinkToFit="1"/>
    </xf>
    <xf numFmtId="176" fontId="5" fillId="0" borderId="155" xfId="0" applyNumberFormat="1" applyFont="1" applyBorder="1" applyAlignment="1">
      <alignment horizontal="center" vertical="center" shrinkToFit="1"/>
    </xf>
    <xf numFmtId="0" fontId="15" fillId="0" borderId="135" xfId="0" applyFont="1" applyBorder="1" applyAlignment="1">
      <alignment horizontal="center" vertical="center"/>
    </xf>
    <xf numFmtId="176" fontId="5" fillId="0" borderId="136" xfId="0" applyNumberFormat="1" applyFont="1" applyBorder="1" applyAlignment="1">
      <alignment horizontal="center" vertical="center" shrinkToFit="1"/>
    </xf>
    <xf numFmtId="176" fontId="5" fillId="0" borderId="150" xfId="0" applyNumberFormat="1" applyFont="1" applyBorder="1" applyAlignment="1">
      <alignment horizontal="center" vertical="center" shrinkToFit="1"/>
    </xf>
    <xf numFmtId="0" fontId="15" fillId="0" borderId="0" xfId="0" applyFont="1" applyAlignment="1"/>
    <xf numFmtId="0" fontId="15" fillId="0" borderId="0" xfId="0" applyFont="1" applyAlignment="1">
      <alignment shrinkToFit="1"/>
    </xf>
    <xf numFmtId="176" fontId="5" fillId="0" borderId="141" xfId="0" applyNumberFormat="1" applyFont="1" applyBorder="1" applyAlignment="1">
      <alignment horizontal="center" vertical="center" shrinkToFit="1"/>
    </xf>
    <xf numFmtId="176" fontId="5" fillId="0" borderId="46" xfId="0" applyNumberFormat="1" applyFont="1" applyBorder="1" applyAlignment="1">
      <alignment horizontal="center" vertical="center" shrinkToFit="1"/>
    </xf>
    <xf numFmtId="176" fontId="5" fillId="0" borderId="142" xfId="0" applyNumberFormat="1" applyFont="1" applyBorder="1" applyAlignment="1">
      <alignment horizontal="center" vertical="center" shrinkToFit="1"/>
    </xf>
    <xf numFmtId="176" fontId="5" fillId="0" borderId="0" xfId="0" applyNumberFormat="1" applyFont="1" applyAlignment="1">
      <alignment horizontal="center" vertical="center" shrinkToFit="1"/>
    </xf>
    <xf numFmtId="176" fontId="5" fillId="0" borderId="137" xfId="0" applyNumberFormat="1" applyFont="1" applyBorder="1" applyAlignment="1">
      <alignment horizontal="center" vertical="center" shrinkToFit="1"/>
    </xf>
    <xf numFmtId="176" fontId="5" fillId="0" borderId="159" xfId="0" applyNumberFormat="1" applyFont="1" applyBorder="1" applyAlignment="1">
      <alignment horizontal="center" vertical="center" shrinkToFit="1"/>
    </xf>
    <xf numFmtId="176" fontId="5" fillId="0" borderId="77" xfId="0" applyNumberFormat="1" applyFont="1" applyBorder="1" applyAlignment="1">
      <alignment horizontal="center" vertical="center" shrinkToFit="1"/>
    </xf>
    <xf numFmtId="0" fontId="15" fillId="0" borderId="139" xfId="0" applyFont="1" applyBorder="1" applyAlignment="1">
      <alignment horizontal="center" vertical="center"/>
    </xf>
    <xf numFmtId="176" fontId="5" fillId="0" borderId="140" xfId="0" applyNumberFormat="1" applyFont="1" applyBorder="1" applyAlignment="1">
      <alignment horizontal="center" vertical="center" shrinkToFit="1"/>
    </xf>
    <xf numFmtId="176" fontId="5" fillId="0" borderId="156" xfId="0" applyNumberFormat="1" applyFont="1" applyBorder="1" applyAlignment="1">
      <alignment horizontal="center" vertical="center" shrinkToFit="1"/>
    </xf>
    <xf numFmtId="0" fontId="15" fillId="0" borderId="11" xfId="0" applyFont="1" applyBorder="1" applyAlignment="1">
      <alignment horizontal="center" vertical="center"/>
    </xf>
    <xf numFmtId="0" fontId="15" fillId="0" borderId="2" xfId="0" applyFont="1" applyBorder="1" applyAlignment="1"/>
    <xf numFmtId="0" fontId="15" fillId="0" borderId="3" xfId="0" applyFont="1" applyBorder="1" applyAlignment="1"/>
    <xf numFmtId="0" fontId="15" fillId="0" borderId="3" xfId="0" applyFont="1" applyBorder="1">
      <alignment vertical="center"/>
    </xf>
    <xf numFmtId="182" fontId="0" fillId="0" borderId="29" xfId="0" applyNumberFormat="1" applyBorder="1">
      <alignment vertical="center"/>
    </xf>
    <xf numFmtId="182" fontId="0" fillId="0" borderId="37" xfId="0" applyNumberFormat="1" applyBorder="1">
      <alignment vertical="center"/>
    </xf>
    <xf numFmtId="182" fontId="0" fillId="0" borderId="20" xfId="0" applyNumberFormat="1" applyBorder="1">
      <alignment vertical="center"/>
    </xf>
    <xf numFmtId="182" fontId="0" fillId="0" borderId="60" xfId="0" applyNumberFormat="1" applyBorder="1">
      <alignment vertical="center"/>
    </xf>
    <xf numFmtId="182" fontId="0" fillId="0" borderId="104" xfId="0" applyNumberFormat="1" applyBorder="1">
      <alignment vertical="center"/>
    </xf>
    <xf numFmtId="182" fontId="0" fillId="0" borderId="146" xfId="0" applyNumberFormat="1" applyBorder="1">
      <alignment vertical="center"/>
    </xf>
    <xf numFmtId="182" fontId="0" fillId="0" borderId="147" xfId="0" applyNumberFormat="1" applyBorder="1">
      <alignment vertical="center"/>
    </xf>
    <xf numFmtId="176" fontId="5" fillId="0" borderId="163" xfId="0" applyNumberFormat="1" applyFont="1" applyBorder="1" applyAlignment="1">
      <alignment horizontal="center" vertical="center" shrinkToFit="1"/>
    </xf>
    <xf numFmtId="176" fontId="5" fillId="0" borderId="164" xfId="0" applyNumberFormat="1" applyFont="1" applyBorder="1" applyAlignment="1">
      <alignment horizontal="center" vertical="center" shrinkToFit="1"/>
    </xf>
    <xf numFmtId="176" fontId="5" fillId="0" borderId="162" xfId="0" applyNumberFormat="1" applyFont="1" applyBorder="1" applyAlignment="1">
      <alignment horizontal="center" vertical="center" shrinkToFit="1"/>
    </xf>
    <xf numFmtId="182" fontId="0" fillId="0" borderId="22" xfId="0" applyNumberFormat="1" applyBorder="1">
      <alignment vertical="center"/>
    </xf>
    <xf numFmtId="182" fontId="0" fillId="0" borderId="165" xfId="0" applyNumberFormat="1" applyBorder="1">
      <alignment vertical="center"/>
    </xf>
    <xf numFmtId="182" fontId="0" fillId="0" borderId="144" xfId="0" applyNumberFormat="1" applyBorder="1">
      <alignment vertical="center"/>
    </xf>
    <xf numFmtId="182" fontId="0" fillId="0" borderId="143" xfId="0" applyNumberFormat="1" applyBorder="1">
      <alignment vertical="center"/>
    </xf>
    <xf numFmtId="182" fontId="0" fillId="0" borderId="145" xfId="0" applyNumberFormat="1" applyBorder="1">
      <alignment vertical="center"/>
    </xf>
    <xf numFmtId="182" fontId="0" fillId="0" borderId="148" xfId="0" applyNumberFormat="1" applyBorder="1">
      <alignment vertical="center"/>
    </xf>
    <xf numFmtId="182" fontId="15" fillId="0" borderId="3" xfId="0" applyNumberFormat="1" applyFont="1" applyBorder="1">
      <alignment vertical="center"/>
    </xf>
    <xf numFmtId="182" fontId="0" fillId="0" borderId="40" xfId="0" applyNumberFormat="1" applyBorder="1">
      <alignment vertical="center"/>
    </xf>
    <xf numFmtId="182" fontId="15" fillId="0" borderId="3" xfId="0" applyNumberFormat="1" applyFont="1" applyBorder="1" applyAlignment="1"/>
    <xf numFmtId="176" fontId="5" fillId="0" borderId="63" xfId="0" applyNumberFormat="1" applyFont="1" applyBorder="1" applyAlignment="1">
      <alignment horizontal="center" vertical="center" shrinkToFit="1"/>
    </xf>
    <xf numFmtId="176" fontId="5" fillId="0" borderId="8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shrinkToFit="1"/>
    </xf>
    <xf numFmtId="0" fontId="0" fillId="0" borderId="78" xfId="0" applyBorder="1" applyAlignment="1">
      <alignment shrinkToFit="1"/>
    </xf>
    <xf numFmtId="182" fontId="0" fillId="0" borderId="166" xfId="0" applyNumberFormat="1" applyBorder="1">
      <alignment vertical="center"/>
    </xf>
    <xf numFmtId="182" fontId="0" fillId="0" borderId="82" xfId="0" applyNumberFormat="1" applyBorder="1">
      <alignment vertical="center"/>
    </xf>
    <xf numFmtId="0" fontId="15" fillId="0" borderId="78" xfId="0" applyFont="1" applyBorder="1" applyAlignment="1"/>
    <xf numFmtId="0" fontId="0" fillId="0" borderId="1" xfId="0" applyBorder="1" applyAlignment="1"/>
    <xf numFmtId="182" fontId="0" fillId="0" borderId="167" xfId="0" applyNumberFormat="1" applyBorder="1">
      <alignment vertical="center"/>
    </xf>
    <xf numFmtId="182" fontId="0" fillId="0" borderId="168" xfId="0" applyNumberFormat="1" applyBorder="1">
      <alignment vertical="center"/>
    </xf>
    <xf numFmtId="182" fontId="0" fillId="0" borderId="2" xfId="0" applyNumberFormat="1" applyBorder="1">
      <alignment vertical="center"/>
    </xf>
    <xf numFmtId="182" fontId="0" fillId="0" borderId="66" xfId="0" applyNumberFormat="1" applyBorder="1">
      <alignment vertical="center"/>
    </xf>
    <xf numFmtId="182" fontId="0" fillId="0" borderId="169" xfId="0" applyNumberFormat="1" applyBorder="1">
      <alignment vertical="center"/>
    </xf>
    <xf numFmtId="182" fontId="0" fillId="0" borderId="170" xfId="0" applyNumberFormat="1" applyBorder="1">
      <alignment vertical="center"/>
    </xf>
    <xf numFmtId="182" fontId="0" fillId="0" borderId="8" xfId="0" applyNumberFormat="1" applyBorder="1">
      <alignment vertical="center"/>
    </xf>
    <xf numFmtId="182" fontId="0" fillId="0" borderId="171" xfId="0" applyNumberFormat="1" applyBorder="1">
      <alignment vertical="center"/>
    </xf>
    <xf numFmtId="182" fontId="0" fillId="0" borderId="139" xfId="0" applyNumberFormat="1" applyBorder="1">
      <alignment vertical="center"/>
    </xf>
    <xf numFmtId="182" fontId="0" fillId="0" borderId="135" xfId="0" applyNumberFormat="1" applyBorder="1">
      <alignment vertical="center"/>
    </xf>
    <xf numFmtId="182" fontId="0" fillId="0" borderId="51" xfId="0" applyNumberFormat="1" applyBorder="1">
      <alignment vertical="center"/>
    </xf>
    <xf numFmtId="182" fontId="0" fillId="0" borderId="119" xfId="0" applyNumberFormat="1" applyBorder="1">
      <alignment vertical="center"/>
    </xf>
    <xf numFmtId="182" fontId="0" fillId="0" borderId="130" xfId="0" applyNumberFormat="1" applyBorder="1">
      <alignment vertical="center"/>
    </xf>
    <xf numFmtId="182" fontId="0" fillId="0" borderId="172" xfId="0" applyNumberFormat="1" applyBorder="1">
      <alignment vertical="center"/>
    </xf>
    <xf numFmtId="0" fontId="15" fillId="0" borderId="39" xfId="0" applyFont="1" applyBorder="1" applyAlignment="1">
      <alignment vertical="center" shrinkToFit="1"/>
    </xf>
    <xf numFmtId="0" fontId="12" fillId="0" borderId="39" xfId="0" applyFont="1" applyBorder="1" applyAlignment="1">
      <alignment horizontal="center" vertical="center" shrinkToFit="1"/>
    </xf>
    <xf numFmtId="183" fontId="0" fillId="0" borderId="39" xfId="0" applyNumberFormat="1" applyBorder="1">
      <alignment vertical="center"/>
    </xf>
    <xf numFmtId="0" fontId="0" fillId="0" borderId="11" xfId="0" applyBorder="1" applyAlignment="1">
      <alignment horizontal="center" vertical="center"/>
    </xf>
    <xf numFmtId="0" fontId="2" fillId="0" borderId="0" xfId="1" applyAlignment="1">
      <alignment vertical="top"/>
    </xf>
    <xf numFmtId="0" fontId="2" fillId="0" borderId="0" xfId="1" applyAlignment="1">
      <alignment horizontal="right" vertical="center"/>
    </xf>
    <xf numFmtId="0" fontId="2" fillId="0" borderId="0" xfId="1" applyAlignment="1">
      <alignment horizontal="left" vertical="center"/>
    </xf>
    <xf numFmtId="0" fontId="2" fillId="0" borderId="0" xfId="1" applyAlignment="1">
      <alignment vertical="center"/>
    </xf>
    <xf numFmtId="0" fontId="2" fillId="0" borderId="0" xfId="1"/>
    <xf numFmtId="38" fontId="0" fillId="0" borderId="0" xfId="2" applyFont="1"/>
    <xf numFmtId="0" fontId="2" fillId="0" borderId="0" xfId="1" applyAlignment="1">
      <alignment horizontal="center" shrinkToFit="1"/>
    </xf>
    <xf numFmtId="0" fontId="11" fillId="0" borderId="0" xfId="1" applyFont="1"/>
    <xf numFmtId="0" fontId="2" fillId="0" borderId="0" xfId="1" applyAlignment="1">
      <alignment vertical="top" shrinkToFit="1"/>
    </xf>
    <xf numFmtId="0" fontId="2" fillId="0" borderId="0" xfId="1" applyAlignment="1">
      <alignment shrinkToFit="1"/>
    </xf>
    <xf numFmtId="0" fontId="2" fillId="0" borderId="175" xfId="1" applyBorder="1" applyAlignment="1">
      <alignment horizontal="center" vertical="center"/>
    </xf>
    <xf numFmtId="0" fontId="2" fillId="10" borderId="55" xfId="1" applyFill="1" applyBorder="1" applyAlignment="1">
      <alignment horizontal="center" vertical="center"/>
    </xf>
    <xf numFmtId="0" fontId="2" fillId="0" borderId="15" xfId="1" applyBorder="1"/>
    <xf numFmtId="38" fontId="2" fillId="12" borderId="15" xfId="2" applyFont="1" applyFill="1" applyBorder="1"/>
    <xf numFmtId="0" fontId="2" fillId="11" borderId="0" xfId="1" applyFill="1" applyAlignment="1">
      <alignment shrinkToFit="1"/>
    </xf>
    <xf numFmtId="0" fontId="2" fillId="0" borderId="176" xfId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0" fontId="2" fillId="0" borderId="91" xfId="1" applyBorder="1" applyAlignment="1">
      <alignment horizontal="center" vertical="center"/>
    </xf>
    <xf numFmtId="0" fontId="2" fillId="0" borderId="15" xfId="1" applyBorder="1" applyAlignment="1">
      <alignment vertical="top"/>
    </xf>
    <xf numFmtId="0" fontId="2" fillId="0" borderId="0" xfId="1" applyAlignment="1">
      <alignment horizontal="right" shrinkToFit="1"/>
    </xf>
    <xf numFmtId="0" fontId="10" fillId="11" borderId="0" xfId="1" applyFont="1" applyFill="1" applyAlignment="1">
      <alignment shrinkToFit="1"/>
    </xf>
    <xf numFmtId="0" fontId="2" fillId="0" borderId="177" xfId="1" applyBorder="1" applyAlignment="1">
      <alignment horizontal="center" vertical="center"/>
    </xf>
    <xf numFmtId="0" fontId="2" fillId="0" borderId="175" xfId="1" applyBorder="1" applyAlignment="1">
      <alignment horizontal="center" shrinkToFit="1"/>
    </xf>
    <xf numFmtId="0" fontId="11" fillId="0" borderId="41" xfId="1" applyFont="1" applyBorder="1"/>
    <xf numFmtId="0" fontId="11" fillId="0" borderId="6" xfId="1" applyFont="1" applyBorder="1"/>
    <xf numFmtId="0" fontId="11" fillId="0" borderId="7" xfId="1" applyFont="1" applyBorder="1"/>
    <xf numFmtId="38" fontId="2" fillId="0" borderId="0" xfId="1" applyNumberFormat="1" applyAlignment="1">
      <alignment shrinkToFit="1"/>
    </xf>
    <xf numFmtId="0" fontId="2" fillId="0" borderId="8" xfId="1" applyBorder="1" applyAlignment="1">
      <alignment horizontal="center"/>
    </xf>
    <xf numFmtId="0" fontId="11" fillId="0" borderId="0" xfId="1" applyFont="1" applyAlignment="1">
      <alignment horizontal="left"/>
    </xf>
    <xf numFmtId="177" fontId="19" fillId="11" borderId="0" xfId="1" applyNumberFormat="1" applyFont="1" applyFill="1" applyAlignment="1">
      <alignment horizontal="right"/>
    </xf>
    <xf numFmtId="176" fontId="19" fillId="11" borderId="0" xfId="1" applyNumberFormat="1" applyFont="1" applyFill="1" applyAlignment="1">
      <alignment horizontal="right" shrinkToFit="1"/>
    </xf>
    <xf numFmtId="0" fontId="11" fillId="0" borderId="9" xfId="1" applyFont="1" applyBorder="1" applyAlignment="1">
      <alignment horizontal="left"/>
    </xf>
    <xf numFmtId="0" fontId="2" fillId="0" borderId="0" xfId="1" applyAlignment="1">
      <alignment horizontal="right" vertical="top" shrinkToFit="1"/>
    </xf>
    <xf numFmtId="0" fontId="5" fillId="0" borderId="8" xfId="1" applyFont="1" applyBorder="1" applyAlignment="1">
      <alignment horizontal="center"/>
    </xf>
    <xf numFmtId="176" fontId="19" fillId="11" borderId="0" xfId="1" applyNumberFormat="1" applyFont="1" applyFill="1" applyAlignment="1">
      <alignment horizontal="right" vertical="center" shrinkToFit="1"/>
    </xf>
    <xf numFmtId="0" fontId="11" fillId="11" borderId="0" xfId="1" applyFont="1" applyFill="1"/>
    <xf numFmtId="3" fontId="11" fillId="11" borderId="0" xfId="1" applyNumberFormat="1" applyFont="1" applyFill="1"/>
    <xf numFmtId="0" fontId="10" fillId="0" borderId="0" xfId="1" applyFont="1" applyAlignment="1">
      <alignment horizontal="center" shrinkToFit="1"/>
    </xf>
    <xf numFmtId="0" fontId="10" fillId="0" borderId="0" xfId="1" applyFont="1" applyAlignment="1">
      <alignment shrinkToFit="1"/>
    </xf>
    <xf numFmtId="0" fontId="11" fillId="0" borderId="0" xfId="1" applyFont="1" applyAlignment="1">
      <alignment shrinkToFit="1"/>
    </xf>
    <xf numFmtId="0" fontId="2" fillId="0" borderId="0" xfId="1" applyAlignment="1">
      <alignment horizontal="center"/>
    </xf>
    <xf numFmtId="0" fontId="11" fillId="0" borderId="0" xfId="1" applyFont="1" applyAlignment="1">
      <alignment horizontal="center" vertical="center" shrinkToFit="1"/>
    </xf>
    <xf numFmtId="3" fontId="11" fillId="0" borderId="0" xfId="1" applyNumberFormat="1" applyFont="1" applyAlignment="1">
      <alignment horizontal="center" vertical="center" shrinkToFit="1"/>
    </xf>
    <xf numFmtId="3" fontId="2" fillId="0" borderId="0" xfId="1" applyNumberFormat="1" applyAlignment="1">
      <alignment shrinkToFit="1"/>
    </xf>
    <xf numFmtId="176" fontId="19" fillId="0" borderId="0" xfId="1" applyNumberFormat="1" applyFont="1"/>
    <xf numFmtId="176" fontId="19" fillId="0" borderId="0" xfId="1" applyNumberFormat="1" applyFont="1" applyAlignment="1">
      <alignment shrinkToFit="1"/>
    </xf>
    <xf numFmtId="0" fontId="2" fillId="0" borderId="176" xfId="1" applyBorder="1" applyAlignment="1">
      <alignment horizontal="center"/>
    </xf>
    <xf numFmtId="0" fontId="11" fillId="0" borderId="105" xfId="1" applyFont="1" applyBorder="1"/>
    <xf numFmtId="0" fontId="11" fillId="0" borderId="116" xfId="1" applyFont="1" applyBorder="1"/>
    <xf numFmtId="0" fontId="11" fillId="0" borderId="173" xfId="1" applyFont="1" applyBorder="1"/>
    <xf numFmtId="177" fontId="7" fillId="0" borderId="0" xfId="1" applyNumberFormat="1" applyFont="1" applyAlignment="1">
      <alignment shrinkToFit="1"/>
    </xf>
    <xf numFmtId="0" fontId="11" fillId="0" borderId="9" xfId="1" applyFont="1" applyBorder="1"/>
    <xf numFmtId="0" fontId="5" fillId="0" borderId="18" xfId="1" applyFont="1" applyBorder="1" applyAlignment="1">
      <alignment horizontal="center"/>
    </xf>
    <xf numFmtId="56" fontId="2" fillId="0" borderId="0" xfId="1" applyNumberFormat="1"/>
    <xf numFmtId="0" fontId="5" fillId="0" borderId="178" xfId="1" applyFont="1" applyBorder="1" applyAlignment="1">
      <alignment horizontal="center"/>
    </xf>
    <xf numFmtId="0" fontId="11" fillId="0" borderId="10" xfId="1" applyFont="1" applyBorder="1"/>
    <xf numFmtId="0" fontId="2" fillId="0" borderId="10" xfId="1" applyBorder="1"/>
    <xf numFmtId="0" fontId="11" fillId="0" borderId="174" xfId="1" applyFont="1" applyBorder="1"/>
    <xf numFmtId="0" fontId="2" fillId="0" borderId="179" xfId="1" applyBorder="1" applyAlignment="1">
      <alignment horizontal="center" shrinkToFit="1"/>
    </xf>
    <xf numFmtId="0" fontId="11" fillId="0" borderId="18" xfId="1" applyFont="1" applyBorder="1"/>
    <xf numFmtId="0" fontId="2" fillId="0" borderId="6" xfId="1" applyBorder="1" applyAlignment="1">
      <alignment shrinkToFit="1"/>
    </xf>
    <xf numFmtId="0" fontId="2" fillId="0" borderId="7" xfId="1" applyBorder="1" applyAlignment="1">
      <alignment vertical="top" shrinkToFit="1"/>
    </xf>
    <xf numFmtId="185" fontId="2" fillId="0" borderId="0" xfId="1" applyNumberFormat="1" applyAlignment="1">
      <alignment horizontal="right" shrinkToFit="1"/>
    </xf>
    <xf numFmtId="0" fontId="2" fillId="0" borderId="1" xfId="1" applyBorder="1" applyAlignment="1">
      <alignment shrinkToFit="1"/>
    </xf>
    <xf numFmtId="0" fontId="2" fillId="0" borderId="12" xfId="1" applyBorder="1" applyAlignment="1">
      <alignment vertical="top" shrinkToFit="1"/>
    </xf>
    <xf numFmtId="0" fontId="5" fillId="0" borderId="11" xfId="1" applyFont="1" applyBorder="1" applyAlignment="1">
      <alignment horizontal="center"/>
    </xf>
    <xf numFmtId="0" fontId="11" fillId="0" borderId="1" xfId="1" applyFont="1" applyBorder="1"/>
    <xf numFmtId="0" fontId="11" fillId="0" borderId="12" xfId="1" applyFont="1" applyBorder="1"/>
    <xf numFmtId="0" fontId="2" fillId="0" borderId="175" xfId="1" applyBorder="1" applyAlignment="1">
      <alignment horizontal="center"/>
    </xf>
    <xf numFmtId="0" fontId="2" fillId="0" borderId="0" xfId="1" applyAlignment="1">
      <alignment horizontal="right"/>
    </xf>
    <xf numFmtId="177" fontId="2" fillId="0" borderId="0" xfId="1" applyNumberFormat="1"/>
    <xf numFmtId="0" fontId="11" fillId="0" borderId="0" xfId="1" applyFont="1" applyAlignment="1">
      <alignment horizontal="center"/>
    </xf>
    <xf numFmtId="0" fontId="11" fillId="0" borderId="8" xfId="1" applyFont="1" applyBorder="1" applyAlignment="1">
      <alignment horizontal="center"/>
    </xf>
    <xf numFmtId="0" fontId="11" fillId="0" borderId="11" xfId="1" applyFont="1" applyBorder="1" applyAlignment="1">
      <alignment horizontal="center"/>
    </xf>
    <xf numFmtId="0" fontId="2" fillId="0" borderId="6" xfId="1" applyBorder="1" applyAlignment="1">
      <alignment horizontal="center" vertical="center" textRotation="255"/>
    </xf>
    <xf numFmtId="0" fontId="5" fillId="0" borderId="6" xfId="1" applyFont="1" applyBorder="1" applyAlignment="1">
      <alignment horizontal="center"/>
    </xf>
    <xf numFmtId="0" fontId="5" fillId="0" borderId="6" xfId="1" applyFont="1" applyBorder="1"/>
    <xf numFmtId="0" fontId="5" fillId="0" borderId="1" xfId="1" applyFont="1" applyBorder="1"/>
    <xf numFmtId="38" fontId="0" fillId="0" borderId="15" xfId="2" applyFont="1" applyBorder="1"/>
    <xf numFmtId="0" fontId="2" fillId="0" borderId="81" xfId="1" applyBorder="1" applyAlignment="1">
      <alignment horizontal="center"/>
    </xf>
    <xf numFmtId="0" fontId="2" fillId="0" borderId="6" xfId="1" applyBorder="1"/>
    <xf numFmtId="0" fontId="2" fillId="0" borderId="7" xfId="1" applyBorder="1"/>
    <xf numFmtId="0" fontId="21" fillId="0" borderId="0" xfId="1" applyFont="1"/>
    <xf numFmtId="0" fontId="15" fillId="0" borderId="0" xfId="1" applyFont="1"/>
    <xf numFmtId="0" fontId="15" fillId="0" borderId="9" xfId="1" applyFont="1" applyBorder="1"/>
    <xf numFmtId="0" fontId="15" fillId="0" borderId="0" xfId="1" applyFont="1" applyAlignment="1">
      <alignment shrinkToFit="1"/>
    </xf>
    <xf numFmtId="0" fontId="15" fillId="0" borderId="9" xfId="1" applyFont="1" applyBorder="1" applyAlignment="1">
      <alignment shrinkToFit="1"/>
    </xf>
    <xf numFmtId="0" fontId="5" fillId="0" borderId="0" xfId="1" applyFont="1"/>
    <xf numFmtId="0" fontId="5" fillId="0" borderId="9" xfId="1" applyFont="1" applyBorder="1"/>
    <xf numFmtId="0" fontId="5" fillId="0" borderId="10" xfId="1" applyFont="1" applyBorder="1"/>
    <xf numFmtId="0" fontId="5" fillId="0" borderId="174" xfId="1" applyFont="1" applyBorder="1"/>
    <xf numFmtId="0" fontId="2" fillId="0" borderId="86" xfId="1" applyBorder="1" applyAlignment="1">
      <alignment horizontal="center"/>
    </xf>
    <xf numFmtId="0" fontId="22" fillId="0" borderId="105" xfId="1" applyFont="1" applyBorder="1"/>
    <xf numFmtId="0" fontId="2" fillId="0" borderId="116" xfId="1" applyBorder="1"/>
    <xf numFmtId="0" fontId="2" fillId="0" borderId="173" xfId="1" applyBorder="1"/>
    <xf numFmtId="0" fontId="23" fillId="0" borderId="0" xfId="1" applyFont="1" applyAlignment="1">
      <alignment horizontal="center"/>
    </xf>
    <xf numFmtId="0" fontId="22" fillId="0" borderId="10" xfId="1" applyFont="1" applyBorder="1"/>
    <xf numFmtId="185" fontId="2" fillId="0" borderId="116" xfId="1" applyNumberFormat="1" applyBorder="1" applyAlignment="1">
      <alignment horizontal="right" shrinkToFit="1"/>
    </xf>
    <xf numFmtId="0" fontId="2" fillId="0" borderId="0" xfId="1" applyAlignment="1">
      <alignment horizontal="center" vertical="top" shrinkToFit="1"/>
    </xf>
    <xf numFmtId="177" fontId="2" fillId="11" borderId="0" xfId="1" applyNumberFormat="1" applyFill="1" applyAlignment="1">
      <alignment shrinkToFit="1"/>
    </xf>
    <xf numFmtId="0" fontId="15" fillId="0" borderId="1" xfId="1" applyFont="1" applyBorder="1" applyAlignment="1">
      <alignment horizontal="center"/>
    </xf>
    <xf numFmtId="0" fontId="24" fillId="0" borderId="1" xfId="1" applyFont="1" applyBorder="1"/>
    <xf numFmtId="0" fontId="15" fillId="0" borderId="1" xfId="1" applyFont="1" applyBorder="1"/>
    <xf numFmtId="0" fontId="15" fillId="0" borderId="12" xfId="1" applyFont="1" applyBorder="1"/>
    <xf numFmtId="184" fontId="2" fillId="0" borderId="1" xfId="1" applyNumberFormat="1" applyBorder="1" applyAlignment="1">
      <alignment horizontal="center" vertical="center" textRotation="255"/>
    </xf>
    <xf numFmtId="0" fontId="2" fillId="0" borderId="0" xfId="1" applyAlignment="1">
      <alignment horizontal="center" vertical="center" textRotation="255"/>
    </xf>
    <xf numFmtId="0" fontId="15" fillId="0" borderId="0" xfId="1" applyFont="1" applyAlignment="1">
      <alignment horizontal="center"/>
    </xf>
    <xf numFmtId="184" fontId="2" fillId="0" borderId="3" xfId="1" applyNumberFormat="1" applyBorder="1" applyAlignment="1">
      <alignment vertical="center" textRotation="255"/>
    </xf>
    <xf numFmtId="0" fontId="2" fillId="0" borderId="1" xfId="1" applyBorder="1" applyAlignment="1">
      <alignment vertical="center"/>
    </xf>
    <xf numFmtId="0" fontId="2" fillId="0" borderId="55" xfId="1" applyBorder="1" applyAlignment="1">
      <alignment horizontal="center"/>
    </xf>
    <xf numFmtId="0" fontId="5" fillId="0" borderId="18" xfId="1" applyFont="1" applyBorder="1" applyAlignment="1">
      <alignment horizontal="center" shrinkToFit="1"/>
    </xf>
    <xf numFmtId="0" fontId="24" fillId="0" borderId="0" xfId="1" applyFont="1"/>
    <xf numFmtId="0" fontId="5" fillId="0" borderId="0" xfId="1" applyFont="1" applyAlignment="1">
      <alignment shrinkToFit="1"/>
    </xf>
    <xf numFmtId="0" fontId="5" fillId="0" borderId="9" xfId="1" applyFont="1" applyBorder="1" applyAlignment="1">
      <alignment shrinkToFit="1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left" shrinkToFit="1"/>
    </xf>
    <xf numFmtId="0" fontId="5" fillId="0" borderId="0" xfId="1" applyFont="1" applyAlignment="1">
      <alignment horizontal="center" shrinkToFit="1"/>
    </xf>
    <xf numFmtId="177" fontId="5" fillId="0" borderId="0" xfId="1" applyNumberFormat="1" applyFont="1" applyAlignment="1">
      <alignment shrinkToFit="1"/>
    </xf>
    <xf numFmtId="177" fontId="5" fillId="0" borderId="9" xfId="1" applyNumberFormat="1" applyFont="1" applyBorder="1" applyAlignment="1">
      <alignment horizontal="left" shrinkToFit="1"/>
    </xf>
    <xf numFmtId="0" fontId="5" fillId="0" borderId="57" xfId="1" applyFont="1" applyBorder="1" applyAlignment="1">
      <alignment horizontal="center"/>
    </xf>
    <xf numFmtId="0" fontId="5" fillId="0" borderId="10" xfId="1" applyFont="1" applyBorder="1" applyAlignment="1">
      <alignment horizontal="left"/>
    </xf>
    <xf numFmtId="0" fontId="5" fillId="0" borderId="10" xfId="1" applyFont="1" applyBorder="1" applyAlignment="1">
      <alignment horizontal="center"/>
    </xf>
    <xf numFmtId="177" fontId="5" fillId="0" borderId="10" xfId="1" applyNumberFormat="1" applyFont="1" applyBorder="1"/>
    <xf numFmtId="0" fontId="5" fillId="0" borderId="174" xfId="1" applyFont="1" applyBorder="1" applyAlignment="1">
      <alignment horizontal="left"/>
    </xf>
    <xf numFmtId="0" fontId="2" fillId="0" borderId="15" xfId="1" applyBorder="1" applyAlignment="1">
      <alignment horizontal="center"/>
    </xf>
    <xf numFmtId="0" fontId="2" fillId="0" borderId="105" xfId="1" applyBorder="1"/>
    <xf numFmtId="0" fontId="5" fillId="0" borderId="54" xfId="1" applyFont="1" applyBorder="1" applyAlignment="1">
      <alignment horizontal="center"/>
    </xf>
    <xf numFmtId="0" fontId="5" fillId="0" borderId="12" xfId="1" applyFont="1" applyBorder="1"/>
    <xf numFmtId="0" fontId="5" fillId="0" borderId="9" xfId="1" applyFont="1" applyBorder="1" applyAlignment="1">
      <alignment horizontal="left"/>
    </xf>
    <xf numFmtId="0" fontId="2" fillId="0" borderId="9" xfId="1" applyBorder="1" applyAlignment="1">
      <alignment shrinkToFit="1"/>
    </xf>
    <xf numFmtId="0" fontId="2" fillId="0" borderId="3" xfId="1" applyBorder="1" applyAlignment="1">
      <alignment vertical="top"/>
    </xf>
    <xf numFmtId="0" fontId="2" fillId="0" borderId="3" xfId="1" applyBorder="1" applyAlignment="1">
      <alignment horizontal="right" vertical="center"/>
    </xf>
    <xf numFmtId="0" fontId="2" fillId="0" borderId="3" xfId="1" applyBorder="1" applyAlignment="1">
      <alignment horizontal="center" vertical="center"/>
    </xf>
    <xf numFmtId="0" fontId="2" fillId="0" borderId="3" xfId="1" applyBorder="1" applyAlignment="1">
      <alignment vertical="center"/>
    </xf>
    <xf numFmtId="38" fontId="18" fillId="12" borderId="56" xfId="2" applyFont="1" applyFill="1" applyBorder="1" applyAlignment="1">
      <alignment vertical="center"/>
    </xf>
    <xf numFmtId="0" fontId="2" fillId="0" borderId="15" xfId="1" applyBorder="1" applyAlignment="1">
      <alignment vertical="center"/>
    </xf>
    <xf numFmtId="38" fontId="18" fillId="0" borderId="92" xfId="2" applyFont="1" applyFill="1" applyBorder="1" applyAlignment="1">
      <alignment vertical="center"/>
    </xf>
    <xf numFmtId="0" fontId="2" fillId="0" borderId="41" xfId="1" applyBorder="1"/>
    <xf numFmtId="0" fontId="5" fillId="0" borderId="0" xfId="1" applyFont="1" applyAlignment="1">
      <alignment horizontal="center"/>
    </xf>
    <xf numFmtId="0" fontId="2" fillId="0" borderId="15" xfId="1" applyBorder="1" applyAlignment="1">
      <alignment shrinkToFit="1"/>
    </xf>
    <xf numFmtId="0" fontId="5" fillId="0" borderId="9" xfId="1" applyFont="1" applyBorder="1" applyAlignment="1">
      <alignment horizontal="left" shrinkToFit="1"/>
    </xf>
    <xf numFmtId="38" fontId="7" fillId="5" borderId="0" xfId="1" applyNumberFormat="1" applyFont="1" applyFill="1"/>
    <xf numFmtId="38" fontId="7" fillId="5" borderId="0" xfId="1" applyNumberFormat="1" applyFont="1" applyFill="1" applyAlignment="1">
      <alignment shrinkToFit="1"/>
    </xf>
    <xf numFmtId="0" fontId="7" fillId="0" borderId="0" xfId="1" applyFont="1" applyAlignment="1">
      <alignment shrinkToFit="1"/>
    </xf>
    <xf numFmtId="0" fontId="11" fillId="0" borderId="86" xfId="1" applyFont="1" applyBorder="1" applyAlignment="1">
      <alignment horizontal="center"/>
    </xf>
    <xf numFmtId="0" fontId="5" fillId="0" borderId="105" xfId="1" applyFont="1" applyBorder="1" applyAlignment="1">
      <alignment horizontal="center"/>
    </xf>
    <xf numFmtId="0" fontId="5" fillId="0" borderId="116" xfId="1" applyFont="1" applyBorder="1" applyAlignment="1">
      <alignment horizontal="center"/>
    </xf>
    <xf numFmtId="0" fontId="5" fillId="0" borderId="173" xfId="1" applyFont="1" applyBorder="1" applyAlignment="1">
      <alignment horizontal="center"/>
    </xf>
    <xf numFmtId="38" fontId="7" fillId="2" borderId="0" xfId="1" applyNumberFormat="1" applyFont="1" applyFill="1"/>
    <xf numFmtId="185" fontId="2" fillId="0" borderId="116" xfId="1" applyNumberFormat="1" applyBorder="1" applyAlignment="1">
      <alignment horizontal="right"/>
    </xf>
    <xf numFmtId="0" fontId="11" fillId="0" borderId="18" xfId="1" applyFont="1" applyBorder="1" applyAlignment="1">
      <alignment horizontal="center"/>
    </xf>
    <xf numFmtId="0" fontId="11" fillId="0" borderId="54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5" fillId="0" borderId="12" xfId="1" applyFont="1" applyBorder="1" applyAlignment="1">
      <alignment horizontal="left"/>
    </xf>
    <xf numFmtId="0" fontId="15" fillId="0" borderId="18" xfId="1" applyFont="1" applyBorder="1" applyAlignment="1">
      <alignment horizontal="center"/>
    </xf>
    <xf numFmtId="0" fontId="26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176" fontId="7" fillId="5" borderId="0" xfId="1" applyNumberFormat="1" applyFont="1" applyFill="1"/>
    <xf numFmtId="176" fontId="7" fillId="5" borderId="0" xfId="1" applyNumberFormat="1" applyFont="1" applyFill="1" applyAlignment="1">
      <alignment shrinkToFit="1"/>
    </xf>
    <xf numFmtId="176" fontId="7" fillId="0" borderId="0" xfId="1" applyNumberFormat="1" applyFont="1" applyAlignment="1">
      <alignment shrinkToFit="1"/>
    </xf>
    <xf numFmtId="176" fontId="7" fillId="0" borderId="0" xfId="1" applyNumberFormat="1" applyFont="1"/>
    <xf numFmtId="176" fontId="10" fillId="0" borderId="0" xfId="1" applyNumberFormat="1" applyFont="1" applyAlignment="1">
      <alignment shrinkToFit="1"/>
    </xf>
    <xf numFmtId="0" fontId="2" fillId="0" borderId="0" xfId="1" applyAlignment="1">
      <alignment horizontal="center" vertical="center"/>
    </xf>
    <xf numFmtId="38" fontId="18" fillId="12" borderId="56" xfId="2" applyFont="1" applyFill="1" applyBorder="1" applyAlignment="1">
      <alignment horizontal="right" vertical="center"/>
    </xf>
    <xf numFmtId="38" fontId="18" fillId="12" borderId="92" xfId="2" applyFont="1" applyFill="1" applyBorder="1" applyAlignment="1">
      <alignment horizontal="right" vertical="center"/>
    </xf>
    <xf numFmtId="186" fontId="2" fillId="0" borderId="0" xfId="1" applyNumberFormat="1" applyAlignment="1">
      <alignment shrinkToFit="1"/>
    </xf>
    <xf numFmtId="186" fontId="2" fillId="11" borderId="0" xfId="1" applyNumberFormat="1" applyFill="1" applyAlignment="1">
      <alignment shrinkToFit="1"/>
    </xf>
    <xf numFmtId="186" fontId="2" fillId="11" borderId="6" xfId="1" applyNumberFormat="1" applyFill="1" applyBorder="1" applyAlignment="1">
      <alignment shrinkToFit="1"/>
    </xf>
    <xf numFmtId="186" fontId="2" fillId="11" borderId="1" xfId="1" applyNumberFormat="1" applyFill="1" applyBorder="1" applyAlignment="1">
      <alignment shrinkToFit="1"/>
    </xf>
    <xf numFmtId="186" fontId="2" fillId="12" borderId="15" xfId="2" applyNumberFormat="1" applyFont="1" applyFill="1" applyBorder="1"/>
    <xf numFmtId="0" fontId="2" fillId="0" borderId="0" xfId="1" applyAlignment="1">
      <alignment horizontal="center" vertical="center" shrinkToFit="1"/>
    </xf>
    <xf numFmtId="183" fontId="2" fillId="0" borderId="0" xfId="1" applyNumberFormat="1" applyAlignment="1">
      <alignment horizontal="center" vertical="center"/>
    </xf>
    <xf numFmtId="183" fontId="2" fillId="0" borderId="0" xfId="1" applyNumberFormat="1" applyAlignment="1">
      <alignment horizontal="center" vertical="center" shrinkToFit="1"/>
    </xf>
    <xf numFmtId="0" fontId="0" fillId="0" borderId="182" xfId="0" applyBorder="1">
      <alignment vertical="center"/>
    </xf>
    <xf numFmtId="0" fontId="7" fillId="0" borderId="0" xfId="1" applyFont="1"/>
    <xf numFmtId="183" fontId="7" fillId="0" borderId="18" xfId="1" applyNumberFormat="1" applyFont="1" applyBorder="1" applyAlignment="1">
      <alignment horizontal="center" vertical="center"/>
    </xf>
    <xf numFmtId="183" fontId="7" fillId="0" borderId="18" xfId="1" applyNumberFormat="1" applyFont="1" applyBorder="1" applyAlignment="1">
      <alignment horizontal="center" vertical="center" shrinkToFit="1"/>
    </xf>
    <xf numFmtId="0" fontId="7" fillId="0" borderId="18" xfId="1" applyFont="1" applyBorder="1" applyAlignment="1">
      <alignment horizontal="center" vertical="center" shrinkToFit="1"/>
    </xf>
    <xf numFmtId="0" fontId="5" fillId="0" borderId="17" xfId="1" applyFont="1" applyBorder="1" applyAlignment="1">
      <alignment horizontal="center" shrinkToFit="1"/>
    </xf>
    <xf numFmtId="3" fontId="5" fillId="0" borderId="6" xfId="1" applyNumberFormat="1" applyFont="1" applyBorder="1" applyAlignment="1">
      <alignment horizontal="center" shrinkToFit="1"/>
    </xf>
    <xf numFmtId="0" fontId="5" fillId="0" borderId="166" xfId="1" applyFont="1" applyBorder="1" applyAlignment="1">
      <alignment horizontal="center" shrinkToFit="1"/>
    </xf>
    <xf numFmtId="0" fontId="5" fillId="0" borderId="78" xfId="1" applyFont="1" applyBorder="1" applyAlignment="1">
      <alignment horizontal="center" shrinkToFit="1"/>
    </xf>
    <xf numFmtId="0" fontId="5" fillId="0" borderId="180" xfId="1" applyFont="1" applyBorder="1" applyAlignment="1">
      <alignment horizontal="center" shrinkToFit="1"/>
    </xf>
    <xf numFmtId="0" fontId="5" fillId="0" borderId="85" xfId="1" applyFont="1" applyBorder="1" applyAlignment="1">
      <alignment horizontal="center" shrinkToFit="1"/>
    </xf>
    <xf numFmtId="0" fontId="5" fillId="0" borderId="181" xfId="1" applyFont="1" applyBorder="1" applyAlignment="1">
      <alignment horizontal="center" shrinkToFit="1"/>
    </xf>
    <xf numFmtId="0" fontId="20" fillId="0" borderId="89" xfId="1" applyFont="1" applyBorder="1" applyAlignment="1">
      <alignment horizontal="center" shrinkToFit="1"/>
    </xf>
    <xf numFmtId="0" fontId="20" fillId="0" borderId="181" xfId="1" applyFont="1" applyBorder="1" applyAlignment="1">
      <alignment horizontal="center" shrinkToFit="1"/>
    </xf>
    <xf numFmtId="185" fontId="10" fillId="0" borderId="0" xfId="1" applyNumberFormat="1" applyFont="1" applyAlignment="1">
      <alignment shrinkToFit="1"/>
    </xf>
    <xf numFmtId="185" fontId="10" fillId="0" borderId="0" xfId="1" applyNumberFormat="1" applyFont="1" applyAlignment="1">
      <alignment horizontal="right" shrinkToFit="1"/>
    </xf>
    <xf numFmtId="38" fontId="0" fillId="0" borderId="0" xfId="0" applyNumberFormat="1">
      <alignment vertical="center"/>
    </xf>
    <xf numFmtId="186" fontId="8" fillId="0" borderId="0" xfId="1" applyNumberFormat="1" applyFont="1" applyAlignment="1">
      <alignment horizontal="right" vertical="center" shrinkToFit="1"/>
    </xf>
    <xf numFmtId="186" fontId="7" fillId="0" borderId="0" xfId="1" applyNumberFormat="1" applyFont="1" applyAlignment="1">
      <alignment horizontal="right" vertical="center" shrinkToFit="1"/>
    </xf>
    <xf numFmtId="186" fontId="2" fillId="12" borderId="15" xfId="2" applyNumberFormat="1" applyFont="1" applyFill="1" applyBorder="1" applyAlignment="1">
      <alignment horizontal="right" vertical="center"/>
    </xf>
    <xf numFmtId="0" fontId="2" fillId="11" borderId="0" xfId="1" applyFill="1" applyAlignment="1">
      <alignment horizontal="right" vertical="center" shrinkToFit="1"/>
    </xf>
    <xf numFmtId="186" fontId="2" fillId="11" borderId="0" xfId="1" applyNumberFormat="1" applyFill="1" applyAlignment="1">
      <alignment horizontal="right" vertical="center" shrinkToFit="1"/>
    </xf>
    <xf numFmtId="186" fontId="18" fillId="0" borderId="91" xfId="2" applyNumberFormat="1" applyFont="1" applyFill="1" applyBorder="1" applyAlignment="1">
      <alignment vertical="center"/>
    </xf>
    <xf numFmtId="186" fontId="18" fillId="12" borderId="55" xfId="2" applyNumberFormat="1" applyFont="1" applyFill="1" applyBorder="1" applyAlignment="1">
      <alignment vertical="center"/>
    </xf>
    <xf numFmtId="186" fontId="18" fillId="0" borderId="15" xfId="2" applyNumberFormat="1" applyFont="1" applyFill="1" applyBorder="1" applyAlignment="1">
      <alignment vertical="center"/>
    </xf>
    <xf numFmtId="186" fontId="8" fillId="0" borderId="0" xfId="1" applyNumberFormat="1" applyFont="1" applyAlignment="1">
      <alignment shrinkToFit="1"/>
    </xf>
    <xf numFmtId="186" fontId="18" fillId="13" borderId="15" xfId="2" applyNumberFormat="1" applyFont="1" applyFill="1" applyBorder="1" applyAlignment="1">
      <alignment vertical="center"/>
    </xf>
    <xf numFmtId="186" fontId="18" fillId="13" borderId="91" xfId="2" applyNumberFormat="1" applyFont="1" applyFill="1" applyBorder="1" applyAlignment="1">
      <alignment vertical="center"/>
    </xf>
    <xf numFmtId="186" fontId="2" fillId="0" borderId="0" xfId="1" applyNumberFormat="1"/>
    <xf numFmtId="176" fontId="28" fillId="4" borderId="31" xfId="1" applyNumberFormat="1" applyFont="1" applyFill="1" applyBorder="1" applyAlignment="1">
      <alignment horizontal="right" vertical="center" shrinkToFit="1"/>
    </xf>
    <xf numFmtId="176" fontId="28" fillId="4" borderId="32" xfId="1" applyNumberFormat="1" applyFont="1" applyFill="1" applyBorder="1" applyAlignment="1">
      <alignment vertical="center" shrinkToFit="1"/>
    </xf>
    <xf numFmtId="49" fontId="29" fillId="4" borderId="31" xfId="1" applyNumberFormat="1" applyFont="1" applyFill="1" applyBorder="1" applyAlignment="1" applyProtection="1">
      <alignment horizontal="center" vertical="center" shrinkToFit="1"/>
      <protection locked="0"/>
    </xf>
    <xf numFmtId="177" fontId="28" fillId="4" borderId="33" xfId="1" applyNumberFormat="1" applyFont="1" applyFill="1" applyBorder="1" applyAlignment="1" applyProtection="1">
      <alignment vertical="center" shrinkToFit="1"/>
      <protection locked="0"/>
    </xf>
    <xf numFmtId="49" fontId="29" fillId="4" borderId="34" xfId="1" applyNumberFormat="1" applyFont="1" applyFill="1" applyBorder="1" applyAlignment="1" applyProtection="1">
      <alignment horizontal="center" vertical="center" shrinkToFit="1"/>
      <protection locked="0"/>
    </xf>
    <xf numFmtId="177" fontId="28" fillId="4" borderId="35" xfId="1" applyNumberFormat="1" applyFont="1" applyFill="1" applyBorder="1" applyAlignment="1" applyProtection="1">
      <alignment vertical="center" shrinkToFit="1"/>
      <protection locked="0"/>
    </xf>
    <xf numFmtId="49" fontId="29" fillId="4" borderId="35" xfId="1" applyNumberFormat="1" applyFont="1" applyFill="1" applyBorder="1" applyAlignment="1" applyProtection="1">
      <alignment horizontal="center" vertical="center" shrinkToFit="1"/>
      <protection locked="0"/>
    </xf>
    <xf numFmtId="177" fontId="28" fillId="4" borderId="36" xfId="1" applyNumberFormat="1" applyFont="1" applyFill="1" applyBorder="1" applyAlignment="1" applyProtection="1">
      <alignment vertical="center" shrinkToFit="1"/>
      <protection locked="0"/>
    </xf>
    <xf numFmtId="0" fontId="5" fillId="0" borderId="8" xfId="1" applyFont="1" applyBorder="1" applyAlignment="1">
      <alignment vertical="center" shrinkToFit="1"/>
    </xf>
    <xf numFmtId="176" fontId="5" fillId="0" borderId="6" xfId="1" applyNumberFormat="1" applyFont="1" applyBorder="1" applyAlignment="1">
      <alignment vertical="center" shrinkToFit="1"/>
    </xf>
    <xf numFmtId="176" fontId="5" fillId="0" borderId="6" xfId="1" applyNumberFormat="1" applyFont="1" applyBorder="1" applyAlignment="1" applyProtection="1">
      <alignment vertical="center" shrinkToFit="1"/>
      <protection locked="0"/>
    </xf>
    <xf numFmtId="176" fontId="5" fillId="0" borderId="7" xfId="1" applyNumberFormat="1" applyFont="1" applyBorder="1" applyAlignment="1" applyProtection="1">
      <alignment vertical="center" shrinkToFit="1"/>
      <protection locked="0"/>
    </xf>
    <xf numFmtId="176" fontId="5" fillId="0" borderId="0" xfId="1" applyNumberFormat="1" applyFont="1" applyAlignment="1">
      <alignment vertical="center" shrinkToFit="1"/>
    </xf>
    <xf numFmtId="176" fontId="5" fillId="0" borderId="0" xfId="1" applyNumberFormat="1" applyFont="1" applyAlignment="1" applyProtection="1">
      <alignment vertical="center" shrinkToFit="1"/>
      <protection locked="0"/>
    </xf>
    <xf numFmtId="0" fontId="5" fillId="0" borderId="9" xfId="1" applyFont="1" applyBorder="1" applyAlignment="1">
      <alignment vertical="center" shrinkToFit="1"/>
    </xf>
    <xf numFmtId="176" fontId="5" fillId="0" borderId="183" xfId="1" applyNumberFormat="1" applyFont="1" applyBorder="1" applyAlignment="1">
      <alignment vertical="center" shrinkToFit="1"/>
    </xf>
    <xf numFmtId="177" fontId="5" fillId="0" borderId="158" xfId="1" applyNumberFormat="1" applyFont="1" applyBorder="1" applyAlignment="1" applyProtection="1">
      <alignment vertical="center" shrinkToFit="1"/>
      <protection locked="0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84" xfId="0" applyFill="1" applyBorder="1" applyAlignment="1">
      <alignment horizontal="center" vertical="center"/>
    </xf>
    <xf numFmtId="0" fontId="0" fillId="2" borderId="185" xfId="0" applyFill="1" applyBorder="1">
      <alignment vertical="center"/>
    </xf>
    <xf numFmtId="182" fontId="0" fillId="14" borderId="185" xfId="0" applyNumberFormat="1" applyFill="1" applyBorder="1">
      <alignment vertical="center"/>
    </xf>
    <xf numFmtId="182" fontId="0" fillId="0" borderId="185" xfId="0" applyNumberFormat="1" applyBorder="1">
      <alignment vertical="center"/>
    </xf>
    <xf numFmtId="182" fontId="0" fillId="16" borderId="185" xfId="0" applyNumberFormat="1" applyFill="1" applyBorder="1">
      <alignment vertical="center"/>
    </xf>
    <xf numFmtId="182" fontId="0" fillId="16" borderId="53" xfId="0" applyNumberFormat="1" applyFill="1" applyBorder="1">
      <alignment vertical="center"/>
    </xf>
    <xf numFmtId="49" fontId="11" fillId="2" borderId="105" xfId="1" applyNumberFormat="1" applyFont="1" applyFill="1" applyBorder="1" applyAlignment="1">
      <alignment horizontal="center" vertical="center" shrinkToFit="1"/>
    </xf>
    <xf numFmtId="49" fontId="29" fillId="2" borderId="105" xfId="1" applyNumberFormat="1" applyFont="1" applyFill="1" applyBorder="1" applyAlignment="1">
      <alignment horizontal="center" vertical="center" shrinkToFit="1"/>
    </xf>
    <xf numFmtId="177" fontId="16" fillId="2" borderId="105" xfId="1" applyNumberFormat="1" applyFont="1" applyFill="1" applyBorder="1" applyAlignment="1">
      <alignment vertical="center" shrinkToFit="1"/>
    </xf>
    <xf numFmtId="182" fontId="0" fillId="15" borderId="173" xfId="0" applyNumberFormat="1" applyFill="1" applyBorder="1">
      <alignment vertical="center"/>
    </xf>
    <xf numFmtId="182" fontId="0" fillId="15" borderId="90" xfId="0" applyNumberFormat="1" applyFill="1" applyBorder="1">
      <alignment vertical="center"/>
    </xf>
    <xf numFmtId="182" fontId="0" fillId="15" borderId="9" xfId="0" applyNumberFormat="1" applyFill="1" applyBorder="1">
      <alignment vertical="center"/>
    </xf>
    <xf numFmtId="6" fontId="0" fillId="0" borderId="0" xfId="4" applyFont="1">
      <alignment vertical="center"/>
    </xf>
    <xf numFmtId="6" fontId="0" fillId="0" borderId="0" xfId="0" applyNumberFormat="1">
      <alignment vertical="center"/>
    </xf>
    <xf numFmtId="49" fontId="5" fillId="0" borderId="15" xfId="1" applyNumberFormat="1" applyFont="1" applyBorder="1" applyAlignment="1">
      <alignment vertical="center" shrinkToFit="1"/>
    </xf>
    <xf numFmtId="176" fontId="5" fillId="0" borderId="11" xfId="1" applyNumberFormat="1" applyFont="1" applyBorder="1" applyAlignment="1">
      <alignment horizontal="center" vertical="center" shrinkToFit="1"/>
    </xf>
    <xf numFmtId="176" fontId="5" fillId="0" borderId="63" xfId="1" applyNumberFormat="1" applyFont="1" applyBorder="1" applyAlignment="1">
      <alignment horizontal="center" vertical="center" shrinkToFit="1"/>
    </xf>
    <xf numFmtId="176" fontId="5" fillId="0" borderId="51" xfId="1" applyNumberFormat="1" applyFont="1" applyBorder="1" applyAlignment="1">
      <alignment horizontal="center" vertical="center" shrinkToFit="1"/>
    </xf>
    <xf numFmtId="176" fontId="5" fillId="0" borderId="52" xfId="1" applyNumberFormat="1" applyFont="1" applyBorder="1" applyAlignment="1">
      <alignment horizontal="center" vertical="center" shrinkToFit="1"/>
    </xf>
    <xf numFmtId="177" fontId="5" fillId="3" borderId="21" xfId="1" applyNumberFormat="1" applyFont="1" applyFill="1" applyBorder="1" applyAlignment="1" applyProtection="1">
      <alignment vertical="center" textRotation="255" shrinkToFit="1"/>
      <protection locked="0"/>
    </xf>
    <xf numFmtId="177" fontId="5" fillId="3" borderId="74" xfId="1" applyNumberFormat="1" applyFont="1" applyFill="1" applyBorder="1" applyAlignment="1" applyProtection="1">
      <alignment vertical="center" textRotation="255" shrinkToFit="1"/>
      <protection locked="0"/>
    </xf>
    <xf numFmtId="180" fontId="5" fillId="0" borderId="84" xfId="1" applyNumberFormat="1" applyFont="1" applyBorder="1" applyAlignment="1">
      <alignment vertical="center" shrinkToFit="1"/>
    </xf>
    <xf numFmtId="49" fontId="11" fillId="0" borderId="21" xfId="1" applyNumberFormat="1" applyFont="1" applyBorder="1" applyAlignment="1" applyProtection="1">
      <alignment horizontal="center" vertical="center" shrinkToFit="1"/>
      <protection locked="0"/>
    </xf>
    <xf numFmtId="0" fontId="30" fillId="2" borderId="5" xfId="0" applyFont="1" applyFill="1" applyBorder="1" applyAlignment="1">
      <alignment horizontal="center" vertical="center"/>
    </xf>
    <xf numFmtId="0" fontId="30" fillId="2" borderId="41" xfId="0" applyFont="1" applyFill="1" applyBorder="1" applyAlignment="1">
      <alignment horizontal="center" vertical="center"/>
    </xf>
    <xf numFmtId="178" fontId="30" fillId="2" borderId="41" xfId="0" applyNumberFormat="1" applyFont="1" applyFill="1" applyBorder="1" applyAlignment="1">
      <alignment horizontal="center" vertical="center"/>
    </xf>
    <xf numFmtId="176" fontId="5" fillId="2" borderId="186" xfId="1" applyNumberFormat="1" applyFont="1" applyFill="1" applyBorder="1" applyAlignment="1">
      <alignment horizontal="right" vertical="center" shrinkToFit="1"/>
    </xf>
    <xf numFmtId="182" fontId="0" fillId="14" borderId="105" xfId="0" applyNumberFormat="1" applyFill="1" applyBorder="1">
      <alignment vertical="center"/>
    </xf>
    <xf numFmtId="182" fontId="0" fillId="0" borderId="105" xfId="0" applyNumberFormat="1" applyBorder="1">
      <alignment vertical="center"/>
    </xf>
    <xf numFmtId="182" fontId="0" fillId="15" borderId="105" xfId="0" applyNumberFormat="1" applyFill="1" applyBorder="1">
      <alignment vertical="center"/>
    </xf>
    <xf numFmtId="182" fontId="0" fillId="0" borderId="187" xfId="0" applyNumberFormat="1" applyBorder="1">
      <alignment vertical="center"/>
    </xf>
    <xf numFmtId="178" fontId="5" fillId="2" borderId="186" xfId="1" applyNumberFormat="1" applyFont="1" applyFill="1" applyBorder="1" applyAlignment="1">
      <alignment horizontal="right" vertical="center" shrinkToFit="1"/>
    </xf>
    <xf numFmtId="176" fontId="5" fillId="2" borderId="5" xfId="1" applyNumberFormat="1" applyFont="1" applyFill="1" applyBorder="1" applyAlignment="1">
      <alignment horizontal="right" vertical="center" shrinkToFit="1"/>
    </xf>
    <xf numFmtId="49" fontId="11" fillId="2" borderId="41" xfId="1" applyNumberFormat="1" applyFont="1" applyFill="1" applyBorder="1" applyAlignment="1">
      <alignment horizontal="center" vertical="center" shrinkToFit="1"/>
    </xf>
    <xf numFmtId="182" fontId="0" fillId="14" borderId="41" xfId="0" applyNumberFormat="1" applyFill="1" applyBorder="1">
      <alignment vertical="center"/>
    </xf>
    <xf numFmtId="182" fontId="0" fillId="0" borderId="41" xfId="0" applyNumberFormat="1" applyBorder="1">
      <alignment vertical="center"/>
    </xf>
    <xf numFmtId="182" fontId="0" fillId="15" borderId="41" xfId="0" applyNumberFormat="1" applyFill="1" applyBorder="1">
      <alignment vertical="center"/>
    </xf>
    <xf numFmtId="182" fontId="0" fillId="0" borderId="42" xfId="0" applyNumberFormat="1" applyBorder="1">
      <alignment vertical="center"/>
    </xf>
    <xf numFmtId="176" fontId="28" fillId="2" borderId="186" xfId="1" applyNumberFormat="1" applyFont="1" applyFill="1" applyBorder="1" applyAlignment="1">
      <alignment horizontal="right" vertical="center" shrinkToFit="1"/>
    </xf>
    <xf numFmtId="176" fontId="11" fillId="2" borderId="186" xfId="1" applyNumberFormat="1" applyFont="1" applyFill="1" applyBorder="1" applyAlignment="1">
      <alignment horizontal="right" vertical="center" shrinkToFit="1"/>
    </xf>
    <xf numFmtId="176" fontId="11" fillId="2" borderId="5" xfId="1" applyNumberFormat="1" applyFont="1" applyFill="1" applyBorder="1" applyAlignment="1">
      <alignment horizontal="right" vertical="center" shrinkToFit="1"/>
    </xf>
    <xf numFmtId="176" fontId="11" fillId="2" borderId="5" xfId="1" applyNumberFormat="1" applyFont="1" applyFill="1" applyBorder="1" applyAlignment="1">
      <alignment vertical="center" shrinkToFit="1"/>
    </xf>
    <xf numFmtId="177" fontId="16" fillId="2" borderId="41" xfId="1" applyNumberFormat="1" applyFont="1" applyFill="1" applyBorder="1" applyAlignment="1">
      <alignment vertical="center" shrinkToFit="1"/>
    </xf>
    <xf numFmtId="176" fontId="11" fillId="2" borderId="186" xfId="1" applyNumberFormat="1" applyFont="1" applyFill="1" applyBorder="1" applyAlignment="1">
      <alignment vertical="center" shrinkToFit="1"/>
    </xf>
    <xf numFmtId="176" fontId="5" fillId="2" borderId="186" xfId="1" applyNumberFormat="1" applyFont="1" applyFill="1" applyBorder="1" applyAlignment="1">
      <alignment vertical="center" shrinkToFit="1"/>
    </xf>
    <xf numFmtId="176" fontId="5" fillId="2" borderId="93" xfId="1" applyNumberFormat="1" applyFont="1" applyFill="1" applyBorder="1" applyAlignment="1">
      <alignment vertical="center" shrinkToFit="1"/>
    </xf>
    <xf numFmtId="177" fontId="16" fillId="2" borderId="59" xfId="1" applyNumberFormat="1" applyFont="1" applyFill="1" applyBorder="1" applyAlignment="1">
      <alignment vertical="center" shrinkToFit="1"/>
    </xf>
    <xf numFmtId="182" fontId="0" fillId="14" borderId="59" xfId="0" applyNumberFormat="1" applyFill="1" applyBorder="1">
      <alignment vertical="center"/>
    </xf>
    <xf numFmtId="182" fontId="0" fillId="0" borderId="59" xfId="0" applyNumberFormat="1" applyBorder="1">
      <alignment vertical="center"/>
    </xf>
    <xf numFmtId="182" fontId="0" fillId="15" borderId="59" xfId="0" applyNumberFormat="1" applyFill="1" applyBorder="1">
      <alignment vertical="center"/>
    </xf>
    <xf numFmtId="182" fontId="0" fillId="0" borderId="91" xfId="0" applyNumberFormat="1" applyBorder="1">
      <alignment vertical="center"/>
    </xf>
    <xf numFmtId="0" fontId="30" fillId="2" borderId="56" xfId="0" applyFont="1" applyFill="1" applyBorder="1" applyAlignment="1">
      <alignment horizontal="center"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6" fontId="7" fillId="0" borderId="22" xfId="1" applyNumberFormat="1" applyFont="1" applyBorder="1" applyAlignment="1">
      <alignment horizontal="right" vertical="center" shrinkToFit="1"/>
    </xf>
    <xf numFmtId="176" fontId="7" fillId="0" borderId="36" xfId="1" applyNumberFormat="1" applyFont="1" applyBorder="1" applyAlignment="1">
      <alignment horizontal="right" vertical="center" shrinkToFit="1"/>
    </xf>
    <xf numFmtId="177" fontId="5" fillId="2" borderId="188" xfId="1" applyNumberFormat="1" applyFont="1" applyFill="1" applyBorder="1" applyAlignment="1" applyProtection="1">
      <alignment vertical="center" shrinkToFit="1"/>
      <protection locked="0"/>
    </xf>
    <xf numFmtId="49" fontId="11" fillId="0" borderId="189" xfId="1" applyNumberFormat="1" applyFont="1" applyBorder="1" applyAlignment="1" applyProtection="1">
      <alignment horizontal="center" vertical="center" shrinkToFit="1"/>
      <protection locked="0"/>
    </xf>
    <xf numFmtId="177" fontId="5" fillId="0" borderId="190" xfId="1" applyNumberFormat="1" applyFont="1" applyBorder="1" applyAlignment="1" applyProtection="1">
      <alignment vertical="center" shrinkToFit="1"/>
      <protection locked="0"/>
    </xf>
    <xf numFmtId="49" fontId="11" fillId="0" borderId="190" xfId="1" applyNumberFormat="1" applyFont="1" applyBorder="1" applyAlignment="1" applyProtection="1">
      <alignment horizontal="center" vertical="center" shrinkToFit="1"/>
      <protection locked="0"/>
    </xf>
    <xf numFmtId="177" fontId="5" fillId="0" borderId="191" xfId="1" applyNumberFormat="1" applyFont="1" applyBorder="1" applyAlignment="1" applyProtection="1">
      <alignment vertical="center" shrinkToFit="1"/>
      <protection locked="0"/>
    </xf>
    <xf numFmtId="49" fontId="11" fillId="2" borderId="192" xfId="1" applyNumberFormat="1" applyFont="1" applyFill="1" applyBorder="1" applyAlignment="1" applyProtection="1">
      <alignment horizontal="center" vertical="center" shrinkToFit="1"/>
      <protection locked="0"/>
    </xf>
    <xf numFmtId="177" fontId="5" fillId="2" borderId="191" xfId="1" applyNumberFormat="1" applyFont="1" applyFill="1" applyBorder="1" applyAlignment="1" applyProtection="1">
      <alignment vertical="center" shrinkToFit="1"/>
      <protection locked="0"/>
    </xf>
    <xf numFmtId="177" fontId="5" fillId="2" borderId="190" xfId="1" applyNumberFormat="1" applyFont="1" applyFill="1" applyBorder="1" applyAlignment="1" applyProtection="1">
      <alignment vertical="center" shrinkToFit="1"/>
      <protection locked="0"/>
    </xf>
    <xf numFmtId="49" fontId="11" fillId="2" borderId="190" xfId="1" applyNumberFormat="1" applyFont="1" applyFill="1" applyBorder="1" applyAlignment="1" applyProtection="1">
      <alignment horizontal="center" vertical="center" shrinkToFit="1"/>
      <protection locked="0"/>
    </xf>
    <xf numFmtId="49" fontId="11" fillId="2" borderId="193" xfId="1" applyNumberFormat="1" applyFont="1" applyFill="1" applyBorder="1" applyAlignment="1" applyProtection="1">
      <alignment horizontal="center" vertical="center" shrinkToFit="1"/>
      <protection locked="0"/>
    </xf>
    <xf numFmtId="176" fontId="5" fillId="0" borderId="39" xfId="1" applyNumberFormat="1" applyFont="1" applyBorder="1" applyAlignment="1">
      <alignment vertical="center" textRotation="255" shrinkToFit="1"/>
    </xf>
    <xf numFmtId="180" fontId="5" fillId="0" borderId="4" xfId="2" applyNumberFormat="1" applyFont="1" applyFill="1" applyBorder="1" applyAlignment="1" applyProtection="1">
      <alignment vertical="center" shrinkToFit="1"/>
      <protection locked="0"/>
    </xf>
    <xf numFmtId="177" fontId="5" fillId="0" borderId="4" xfId="1" applyNumberFormat="1" applyFont="1" applyBorder="1" applyAlignment="1" applyProtection="1">
      <alignment vertical="center" shrinkToFit="1"/>
      <protection locked="0"/>
    </xf>
    <xf numFmtId="176" fontId="5" fillId="0" borderId="12" xfId="1" applyNumberFormat="1" applyFont="1" applyBorder="1" applyAlignment="1">
      <alignment vertical="center" shrinkToFit="1"/>
    </xf>
    <xf numFmtId="176" fontId="5" fillId="3" borderId="21" xfId="1" applyNumberFormat="1" applyFont="1" applyFill="1" applyBorder="1" applyAlignment="1">
      <alignment vertical="center" textRotation="255" shrinkToFit="1"/>
    </xf>
    <xf numFmtId="176" fontId="5" fillId="3" borderId="30" xfId="1" applyNumberFormat="1" applyFont="1" applyFill="1" applyBorder="1" applyAlignment="1">
      <alignment vertical="center" textRotation="255" shrinkToFit="1"/>
    </xf>
    <xf numFmtId="176" fontId="5" fillId="3" borderId="50" xfId="1" applyNumberFormat="1" applyFont="1" applyFill="1" applyBorder="1" applyAlignment="1">
      <alignment vertical="center" textRotation="255" shrinkToFit="1"/>
    </xf>
    <xf numFmtId="176" fontId="5" fillId="0" borderId="194" xfId="1" applyNumberFormat="1" applyFont="1" applyBorder="1" applyAlignment="1">
      <alignment horizontal="center" vertical="center" shrinkToFit="1"/>
    </xf>
    <xf numFmtId="0" fontId="15" fillId="0" borderId="195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/>
    </xf>
    <xf numFmtId="0" fontId="15" fillId="0" borderId="196" xfId="0" applyFont="1" applyBorder="1" applyAlignment="1">
      <alignment horizontal="center" vertical="center"/>
    </xf>
    <xf numFmtId="0" fontId="15" fillId="0" borderId="184" xfId="0" applyFont="1" applyBorder="1" applyAlignment="1">
      <alignment horizontal="center" vertical="center"/>
    </xf>
    <xf numFmtId="0" fontId="15" fillId="0" borderId="17" xfId="0" applyFont="1" applyBorder="1" applyAlignment="1">
      <alignment vertical="center" shrinkToFit="1"/>
    </xf>
    <xf numFmtId="176" fontId="2" fillId="0" borderId="86" xfId="1" applyNumberFormat="1" applyBorder="1" applyAlignment="1">
      <alignment horizontal="left" vertical="center" shrinkToFit="1"/>
    </xf>
    <xf numFmtId="3" fontId="5" fillId="0" borderId="84" xfId="1" applyNumberFormat="1" applyFont="1" applyBorder="1" applyAlignment="1">
      <alignment vertical="center" shrinkToFit="1"/>
    </xf>
    <xf numFmtId="179" fontId="5" fillId="0" borderId="86" xfId="1" applyNumberFormat="1" applyFont="1" applyBorder="1" applyAlignment="1">
      <alignment vertical="center" shrinkToFit="1"/>
    </xf>
    <xf numFmtId="176" fontId="28" fillId="0" borderId="86" xfId="1" applyNumberFormat="1" applyFont="1" applyBorder="1" applyAlignment="1">
      <alignment horizontal="center" vertical="center" shrinkToFit="1"/>
    </xf>
    <xf numFmtId="176" fontId="33" fillId="0" borderId="86" xfId="1" applyNumberFormat="1" applyFont="1" applyBorder="1" applyAlignment="1">
      <alignment vertical="center" shrinkToFit="1"/>
    </xf>
    <xf numFmtId="179" fontId="33" fillId="0" borderId="86" xfId="1" applyNumberFormat="1" applyFont="1" applyBorder="1" applyAlignment="1">
      <alignment vertical="center" shrinkToFit="1"/>
    </xf>
    <xf numFmtId="3" fontId="33" fillId="0" borderId="84" xfId="1" applyNumberFormat="1" applyFont="1" applyBorder="1" applyAlignment="1">
      <alignment vertical="center" shrinkToFit="1"/>
    </xf>
    <xf numFmtId="176" fontId="5" fillId="0" borderId="86" xfId="1" applyNumberFormat="1" applyFont="1" applyBorder="1" applyAlignment="1">
      <alignment horizontal="left" vertical="center" shrinkToFit="1"/>
    </xf>
    <xf numFmtId="177" fontId="7" fillId="0" borderId="15" xfId="1" applyNumberFormat="1" applyFont="1" applyBorder="1" applyAlignment="1" applyProtection="1">
      <alignment horizontal="left" vertical="center"/>
      <protection locked="0"/>
    </xf>
    <xf numFmtId="177" fontId="2" fillId="0" borderId="15" xfId="1" applyNumberFormat="1" applyBorder="1" applyAlignment="1" applyProtection="1">
      <alignment horizontal="right" vertical="center" shrinkToFit="1"/>
      <protection locked="0"/>
    </xf>
    <xf numFmtId="0" fontId="5" fillId="0" borderId="15" xfId="1" applyFont="1" applyBorder="1" applyAlignment="1">
      <alignment vertical="center" shrinkToFit="1"/>
    </xf>
    <xf numFmtId="177" fontId="7" fillId="0" borderId="15" xfId="1" applyNumberFormat="1" applyFont="1" applyBorder="1" applyAlignment="1" applyProtection="1">
      <alignment horizontal="right" vertical="center" shrinkToFit="1"/>
      <protection locked="0"/>
    </xf>
    <xf numFmtId="182" fontId="5" fillId="0" borderId="15" xfId="1" applyNumberFormat="1" applyFont="1" applyBorder="1" applyAlignment="1">
      <alignment vertical="center" shrinkToFit="1"/>
    </xf>
    <xf numFmtId="182" fontId="28" fillId="0" borderId="15" xfId="1" applyNumberFormat="1" applyFont="1" applyBorder="1" applyAlignment="1">
      <alignment vertical="center" shrinkToFit="1"/>
    </xf>
    <xf numFmtId="188" fontId="0" fillId="0" borderId="0" xfId="0" applyNumberFormat="1">
      <alignment vertical="center"/>
    </xf>
    <xf numFmtId="0" fontId="5" fillId="0" borderId="0" xfId="1" applyFont="1" applyAlignment="1">
      <alignment vertical="center" wrapText="1" shrinkToFit="1"/>
    </xf>
    <xf numFmtId="0" fontId="5" fillId="0" borderId="0" xfId="1" applyFont="1" applyAlignment="1">
      <alignment horizontal="right" vertical="center" wrapText="1" shrinkToFit="1"/>
    </xf>
    <xf numFmtId="0" fontId="6" fillId="0" borderId="0" xfId="1" applyFont="1" applyAlignment="1">
      <alignment horizontal="right" vertical="center" wrapText="1" shrinkToFit="1"/>
    </xf>
    <xf numFmtId="0" fontId="0" fillId="0" borderId="175" xfId="0" applyBorder="1">
      <alignment vertical="center"/>
    </xf>
    <xf numFmtId="182" fontId="0" fillId="0" borderId="55" xfId="0" applyNumberFormat="1" applyBorder="1">
      <alignment vertical="center"/>
    </xf>
    <xf numFmtId="182" fontId="0" fillId="0" borderId="56" xfId="0" applyNumberFormat="1" applyBorder="1">
      <alignment vertical="center"/>
    </xf>
    <xf numFmtId="0" fontId="0" fillId="0" borderId="176" xfId="0" applyBorder="1">
      <alignment vertical="center"/>
    </xf>
    <xf numFmtId="182" fontId="0" fillId="0" borderId="15" xfId="0" applyNumberFormat="1" applyBorder="1">
      <alignment vertical="center"/>
    </xf>
    <xf numFmtId="182" fontId="0" fillId="0" borderId="197" xfId="0" applyNumberFormat="1" applyBorder="1">
      <alignment vertical="center"/>
    </xf>
    <xf numFmtId="0" fontId="0" fillId="0" borderId="177" xfId="0" applyBorder="1">
      <alignment vertical="center"/>
    </xf>
    <xf numFmtId="182" fontId="0" fillId="0" borderId="92" xfId="0" applyNumberFormat="1" applyBorder="1">
      <alignment vertical="center"/>
    </xf>
    <xf numFmtId="182" fontId="28" fillId="5" borderId="0" xfId="1" applyNumberFormat="1" applyFont="1" applyFill="1" applyAlignment="1">
      <alignment vertical="center" shrinkToFit="1"/>
    </xf>
    <xf numFmtId="182" fontId="28" fillId="0" borderId="0" xfId="1" applyNumberFormat="1" applyFont="1" applyAlignment="1">
      <alignment vertical="center" shrinkToFit="1"/>
    </xf>
    <xf numFmtId="0" fontId="28" fillId="0" borderId="0" xfId="1" applyFont="1" applyAlignment="1">
      <alignment horizontal="right" vertical="center" wrapText="1" shrinkToFit="1"/>
    </xf>
    <xf numFmtId="0" fontId="28" fillId="0" borderId="0" xfId="1" applyFont="1" applyAlignment="1">
      <alignment horizontal="right" vertical="center" shrinkToFit="1"/>
    </xf>
    <xf numFmtId="6" fontId="5" fillId="0" borderId="0" xfId="4" applyFont="1" applyAlignment="1">
      <alignment horizontal="center" vertical="center" shrinkToFit="1"/>
    </xf>
    <xf numFmtId="6" fontId="28" fillId="0" borderId="0" xfId="4" applyFont="1" applyAlignment="1">
      <alignment horizontal="center" vertical="center" shrinkToFit="1"/>
    </xf>
    <xf numFmtId="182" fontId="28" fillId="17" borderId="0" xfId="1" applyNumberFormat="1" applyFont="1" applyFill="1" applyAlignment="1">
      <alignment vertical="center" shrinkToFit="1"/>
    </xf>
    <xf numFmtId="177" fontId="34" fillId="0" borderId="15" xfId="1" applyNumberFormat="1" applyFont="1" applyBorder="1" applyAlignment="1" applyProtection="1">
      <alignment horizontal="left" vertical="center"/>
      <protection locked="0"/>
    </xf>
    <xf numFmtId="177" fontId="33" fillId="0" borderId="15" xfId="1" applyNumberFormat="1" applyFont="1" applyBorder="1" applyAlignment="1" applyProtection="1">
      <alignment horizontal="right" vertical="center" shrinkToFit="1"/>
      <protection locked="0"/>
    </xf>
    <xf numFmtId="0" fontId="28" fillId="0" borderId="15" xfId="1" applyFont="1" applyBorder="1" applyAlignment="1">
      <alignment vertical="center" shrinkToFit="1"/>
    </xf>
    <xf numFmtId="177" fontId="34" fillId="0" borderId="15" xfId="1" applyNumberFormat="1" applyFont="1" applyBorder="1" applyAlignment="1" applyProtection="1">
      <alignment horizontal="right" vertical="center" shrinkToFit="1"/>
      <protection locked="0"/>
    </xf>
    <xf numFmtId="182" fontId="28" fillId="0" borderId="0" xfId="1" applyNumberFormat="1" applyFont="1" applyAlignment="1">
      <alignment horizontal="right" vertical="center" shrinkToFit="1"/>
    </xf>
    <xf numFmtId="182" fontId="28" fillId="5" borderId="0" xfId="1" applyNumberFormat="1" applyFont="1" applyFill="1" applyAlignment="1">
      <alignment horizontal="right" vertical="center" shrinkToFit="1"/>
    </xf>
    <xf numFmtId="6" fontId="28" fillId="0" borderId="0" xfId="4" applyFont="1" applyAlignment="1">
      <alignment horizontal="right" vertical="center" shrinkToFit="1"/>
    </xf>
    <xf numFmtId="182" fontId="28" fillId="17" borderId="0" xfId="1" applyNumberFormat="1" applyFont="1" applyFill="1" applyAlignment="1">
      <alignment horizontal="right" vertical="center" shrinkToFit="1"/>
    </xf>
    <xf numFmtId="182" fontId="5" fillId="0" borderId="0" xfId="1" applyNumberFormat="1" applyFont="1" applyAlignment="1">
      <alignment horizontal="right" vertical="center" shrinkToFit="1"/>
    </xf>
    <xf numFmtId="0" fontId="5" fillId="0" borderId="198" xfId="1" applyFont="1" applyBorder="1" applyAlignment="1">
      <alignment vertical="center" shrinkToFit="1"/>
    </xf>
    <xf numFmtId="176" fontId="5" fillId="0" borderId="199" xfId="0" applyNumberFormat="1" applyFont="1" applyBorder="1" applyAlignment="1">
      <alignment horizontal="center" vertical="center" shrinkToFit="1"/>
    </xf>
    <xf numFmtId="176" fontId="5" fillId="0" borderId="33" xfId="0" applyNumberFormat="1" applyFont="1" applyBorder="1" applyAlignment="1">
      <alignment horizontal="center" vertical="center" shrinkToFit="1"/>
    </xf>
    <xf numFmtId="176" fontId="5" fillId="0" borderId="200" xfId="1" applyNumberFormat="1" applyFont="1" applyBorder="1" applyAlignment="1">
      <alignment vertical="center" shrinkToFit="1"/>
    </xf>
    <xf numFmtId="176" fontId="5" fillId="0" borderId="201" xfId="1" applyNumberFormat="1" applyFont="1" applyBorder="1" applyAlignment="1">
      <alignment vertical="center" shrinkToFit="1"/>
    </xf>
    <xf numFmtId="176" fontId="5" fillId="0" borderId="35" xfId="1" applyNumberFormat="1" applyFont="1" applyBorder="1" applyAlignment="1" applyProtection="1">
      <alignment vertical="center" shrinkToFit="1"/>
      <protection locked="0"/>
    </xf>
    <xf numFmtId="176" fontId="5" fillId="0" borderId="202" xfId="1" applyNumberFormat="1" applyFont="1" applyBorder="1" applyAlignment="1" applyProtection="1">
      <alignment vertical="center" shrinkToFit="1"/>
      <protection locked="0"/>
    </xf>
    <xf numFmtId="176" fontId="5" fillId="0" borderId="203" xfId="1" applyNumberFormat="1" applyFont="1" applyBorder="1" applyAlignment="1">
      <alignment vertical="center" shrinkToFit="1"/>
    </xf>
    <xf numFmtId="182" fontId="0" fillId="0" borderId="39" xfId="0" applyNumberFormat="1" applyBorder="1">
      <alignment vertical="center"/>
    </xf>
    <xf numFmtId="182" fontId="0" fillId="0" borderId="12" xfId="0" applyNumberFormat="1" applyBorder="1">
      <alignment vertical="center"/>
    </xf>
    <xf numFmtId="0" fontId="2" fillId="0" borderId="86" xfId="1" applyBorder="1" applyAlignment="1">
      <alignment horizontal="right" vertical="center"/>
    </xf>
    <xf numFmtId="0" fontId="7" fillId="0" borderId="86" xfId="1" applyFont="1" applyBorder="1" applyAlignment="1">
      <alignment horizontal="right" vertical="center"/>
    </xf>
    <xf numFmtId="0" fontId="7" fillId="0" borderId="15" xfId="1" applyFont="1" applyBorder="1" applyAlignment="1">
      <alignment horizontal="right" vertical="center"/>
    </xf>
    <xf numFmtId="186" fontId="8" fillId="0" borderId="55" xfId="3" applyNumberFormat="1" applyFont="1" applyFill="1" applyBorder="1" applyAlignment="1">
      <alignment horizontal="right" vertical="center" shrinkToFit="1"/>
    </xf>
    <xf numFmtId="186" fontId="8" fillId="0" borderId="79" xfId="3" applyNumberFormat="1" applyFont="1" applyFill="1" applyBorder="1" applyAlignment="1">
      <alignment horizontal="right" vertical="center" shrinkToFit="1"/>
    </xf>
    <xf numFmtId="186" fontId="8" fillId="0" borderId="15" xfId="3" applyNumberFormat="1" applyFont="1" applyFill="1" applyBorder="1" applyAlignment="1">
      <alignment horizontal="right" vertical="center" shrinkToFit="1"/>
    </xf>
    <xf numFmtId="186" fontId="8" fillId="0" borderId="84" xfId="3" applyNumberFormat="1" applyFont="1" applyFill="1" applyBorder="1" applyAlignment="1">
      <alignment horizontal="right" vertical="center" shrinkToFit="1"/>
    </xf>
    <xf numFmtId="9" fontId="8" fillId="0" borderId="91" xfId="5" applyFont="1" applyFill="1" applyBorder="1" applyAlignment="1">
      <alignment horizontal="right" vertical="center" shrinkToFit="1"/>
    </xf>
    <xf numFmtId="186" fontId="8" fillId="0" borderId="85" xfId="3" applyNumberFormat="1" applyFont="1" applyFill="1" applyBorder="1" applyAlignment="1">
      <alignment horizontal="right" vertical="center" shrinkToFit="1"/>
    </xf>
    <xf numFmtId="5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9" fontId="0" fillId="0" borderId="91" xfId="5" applyFont="1" applyBorder="1">
      <alignment vertical="center"/>
    </xf>
    <xf numFmtId="9" fontId="0" fillId="0" borderId="92" xfId="5" applyFont="1" applyBorder="1">
      <alignment vertical="center"/>
    </xf>
    <xf numFmtId="0" fontId="2" fillId="0" borderId="55" xfId="1" applyBorder="1" applyAlignment="1">
      <alignment horizontal="right" vertical="center"/>
    </xf>
    <xf numFmtId="56" fontId="2" fillId="0" borderId="15" xfId="1" applyNumberFormat="1" applyBorder="1" applyAlignment="1">
      <alignment horizontal="right" vertical="center"/>
    </xf>
    <xf numFmtId="0" fontId="2" fillId="0" borderId="15" xfId="1" applyBorder="1" applyAlignment="1">
      <alignment horizontal="right" vertical="center"/>
    </xf>
    <xf numFmtId="56" fontId="7" fillId="0" borderId="15" xfId="1" applyNumberFormat="1" applyFont="1" applyBorder="1" applyAlignment="1">
      <alignment horizontal="right" vertical="center"/>
    </xf>
    <xf numFmtId="0" fontId="7" fillId="0" borderId="91" xfId="1" applyFont="1" applyBorder="1" applyAlignment="1">
      <alignment horizontal="right" vertical="center"/>
    </xf>
    <xf numFmtId="186" fontId="8" fillId="0" borderId="55" xfId="3" applyNumberFormat="1" applyFont="1" applyFill="1" applyBorder="1" applyAlignment="1">
      <alignment horizontal="right" vertical="center"/>
    </xf>
    <xf numFmtId="186" fontId="8" fillId="0" borderId="15" xfId="3" applyNumberFormat="1" applyFont="1" applyFill="1" applyBorder="1" applyAlignment="1">
      <alignment horizontal="right" vertical="center"/>
    </xf>
    <xf numFmtId="0" fontId="7" fillId="0" borderId="117" xfId="1" applyFont="1" applyBorder="1" applyAlignment="1">
      <alignment horizontal="right" vertical="center"/>
    </xf>
    <xf numFmtId="186" fontId="0" fillId="0" borderId="15" xfId="0" applyNumberFormat="1" applyBorder="1">
      <alignment vertical="center"/>
    </xf>
    <xf numFmtId="186" fontId="0" fillId="0" borderId="197" xfId="0" applyNumberFormat="1" applyBorder="1">
      <alignment vertical="center"/>
    </xf>
    <xf numFmtId="186" fontId="0" fillId="0" borderId="16" xfId="0" applyNumberFormat="1" applyBorder="1">
      <alignment vertical="center"/>
    </xf>
    <xf numFmtId="186" fontId="0" fillId="0" borderId="204" xfId="0" applyNumberFormat="1" applyBorder="1">
      <alignment vertical="center"/>
    </xf>
    <xf numFmtId="0" fontId="0" fillId="0" borderId="205" xfId="0" applyBorder="1">
      <alignment vertical="center"/>
    </xf>
    <xf numFmtId="0" fontId="0" fillId="0" borderId="151" xfId="0" applyBorder="1">
      <alignment vertical="center"/>
    </xf>
    <xf numFmtId="0" fontId="0" fillId="0" borderId="14" xfId="0" applyBorder="1" applyAlignment="1">
      <alignment horizontal="center" vertical="center"/>
    </xf>
    <xf numFmtId="186" fontId="0" fillId="0" borderId="115" xfId="0" applyNumberFormat="1" applyBorder="1">
      <alignment vertical="center"/>
    </xf>
    <xf numFmtId="186" fontId="0" fillId="0" borderId="86" xfId="0" applyNumberFormat="1" applyBorder="1">
      <alignment vertical="center"/>
    </xf>
    <xf numFmtId="9" fontId="0" fillId="0" borderId="88" xfId="5" applyFont="1" applyBorder="1">
      <alignment vertical="center"/>
    </xf>
    <xf numFmtId="14" fontId="0" fillId="0" borderId="20" xfId="0" applyNumberFormat="1" applyBorder="1">
      <alignment vertical="center"/>
    </xf>
    <xf numFmtId="0" fontId="0" fillId="0" borderId="206" xfId="0" applyBorder="1">
      <alignment vertical="center"/>
    </xf>
    <xf numFmtId="0" fontId="0" fillId="0" borderId="180" xfId="0" applyBorder="1">
      <alignment vertical="center"/>
    </xf>
    <xf numFmtId="0" fontId="0" fillId="0" borderId="181" xfId="0" applyBorder="1">
      <alignment vertical="center"/>
    </xf>
    <xf numFmtId="3" fontId="0" fillId="0" borderId="0" xfId="0" applyNumberFormat="1">
      <alignment vertical="center"/>
    </xf>
    <xf numFmtId="0" fontId="2" fillId="0" borderId="0" xfId="1" applyAlignment="1">
      <alignment horizontal="center" shrinkToFit="1"/>
    </xf>
    <xf numFmtId="184" fontId="2" fillId="0" borderId="5" xfId="1" applyNumberFormat="1" applyBorder="1" applyAlignment="1">
      <alignment horizontal="center" vertical="center" textRotation="255"/>
    </xf>
    <xf numFmtId="184" fontId="2" fillId="0" borderId="8" xfId="1" applyNumberFormat="1" applyBorder="1" applyAlignment="1">
      <alignment horizontal="center" vertical="center" textRotation="255"/>
    </xf>
    <xf numFmtId="184" fontId="2" fillId="0" borderId="11" xfId="1" applyNumberFormat="1" applyBorder="1" applyAlignment="1">
      <alignment horizontal="center" vertical="center" textRotation="255"/>
    </xf>
    <xf numFmtId="0" fontId="2" fillId="0" borderId="17" xfId="1" applyBorder="1" applyAlignment="1">
      <alignment horizontal="center" vertical="center" textRotation="255"/>
    </xf>
    <xf numFmtId="0" fontId="2" fillId="0" borderId="22" xfId="1" applyBorder="1" applyAlignment="1">
      <alignment horizontal="center" vertical="center" textRotation="255"/>
    </xf>
    <xf numFmtId="0" fontId="2" fillId="0" borderId="39" xfId="1" applyBorder="1" applyAlignment="1">
      <alignment horizontal="center" vertical="center" textRotation="255"/>
    </xf>
    <xf numFmtId="186" fontId="18" fillId="10" borderId="79" xfId="2" applyNumberFormat="1" applyFont="1" applyFill="1" applyBorder="1" applyAlignment="1">
      <alignment horizontal="right" vertical="center"/>
    </xf>
    <xf numFmtId="186" fontId="18" fillId="10" borderId="82" xfId="2" applyNumberFormat="1" applyFont="1" applyFill="1" applyBorder="1" applyAlignment="1">
      <alignment horizontal="right" vertical="center"/>
    </xf>
    <xf numFmtId="0" fontId="19" fillId="0" borderId="80" xfId="1" applyFont="1" applyBorder="1" applyAlignment="1">
      <alignment horizontal="center" vertical="center"/>
    </xf>
    <xf numFmtId="0" fontId="19" fillId="0" borderId="81" xfId="1" applyFont="1" applyBorder="1" applyAlignment="1">
      <alignment horizontal="center" vertical="center"/>
    </xf>
    <xf numFmtId="186" fontId="18" fillId="12" borderId="79" xfId="2" applyNumberFormat="1" applyFont="1" applyFill="1" applyBorder="1" applyAlignment="1">
      <alignment horizontal="right" vertical="center"/>
    </xf>
    <xf numFmtId="186" fontId="18" fillId="12" borderId="81" xfId="2" applyNumberFormat="1" applyFont="1" applyFill="1" applyBorder="1" applyAlignment="1">
      <alignment horizontal="right" vertical="center"/>
    </xf>
    <xf numFmtId="186" fontId="18" fillId="10" borderId="79" xfId="2" applyNumberFormat="1" applyFont="1" applyFill="1" applyBorder="1" applyAlignment="1">
      <alignment horizontal="center" vertical="center"/>
    </xf>
    <xf numFmtId="186" fontId="18" fillId="10" borderId="82" xfId="2" applyNumberFormat="1" applyFont="1" applyFill="1" applyBorder="1" applyAlignment="1">
      <alignment horizontal="center" vertical="center"/>
    </xf>
    <xf numFmtId="186" fontId="18" fillId="0" borderId="59" xfId="2" applyNumberFormat="1" applyFont="1" applyBorder="1" applyAlignment="1">
      <alignment horizontal="right" vertical="center"/>
    </xf>
    <xf numFmtId="186" fontId="18" fillId="0" borderId="90" xfId="2" applyNumberFormat="1" applyFont="1" applyBorder="1" applyAlignment="1">
      <alignment horizontal="right" vertical="center"/>
    </xf>
    <xf numFmtId="0" fontId="19" fillId="0" borderId="93" xfId="1" applyFont="1" applyBorder="1" applyAlignment="1">
      <alignment horizontal="center" vertical="center"/>
    </xf>
    <xf numFmtId="0" fontId="19" fillId="0" borderId="88" xfId="1" applyFont="1" applyBorder="1" applyAlignment="1">
      <alignment horizontal="center" vertical="center"/>
    </xf>
    <xf numFmtId="186" fontId="18" fillId="0" borderId="59" xfId="2" applyNumberFormat="1" applyFont="1" applyFill="1" applyBorder="1" applyAlignment="1">
      <alignment horizontal="right" vertical="center"/>
    </xf>
    <xf numFmtId="186" fontId="18" fillId="0" borderId="88" xfId="2" applyNumberFormat="1" applyFont="1" applyFill="1" applyBorder="1" applyAlignment="1">
      <alignment horizontal="right" vertical="center"/>
    </xf>
    <xf numFmtId="0" fontId="19" fillId="0" borderId="11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186" fontId="18" fillId="0" borderId="11" xfId="2" applyNumberFormat="1" applyFont="1" applyFill="1" applyBorder="1" applyAlignment="1">
      <alignment horizontal="right" vertical="center"/>
    </xf>
    <xf numFmtId="186" fontId="18" fillId="0" borderId="12" xfId="2" applyNumberFormat="1" applyFont="1" applyFill="1" applyBorder="1" applyAlignment="1">
      <alignment horizontal="right" vertical="center"/>
    </xf>
    <xf numFmtId="186" fontId="2" fillId="10" borderId="1" xfId="1" applyNumberFormat="1" applyFill="1" applyBorder="1" applyAlignment="1">
      <alignment horizontal="center" vertical="center"/>
    </xf>
    <xf numFmtId="186" fontId="2" fillId="10" borderId="12" xfId="1" applyNumberFormat="1" applyFill="1" applyBorder="1" applyAlignment="1">
      <alignment horizontal="center" vertical="center"/>
    </xf>
    <xf numFmtId="186" fontId="18" fillId="0" borderId="84" xfId="2" applyNumberFormat="1" applyFont="1" applyBorder="1" applyAlignment="1">
      <alignment horizontal="right" vertical="center"/>
    </xf>
    <xf numFmtId="186" fontId="18" fillId="0" borderId="87" xfId="2" applyNumberFormat="1" applyFont="1" applyBorder="1" applyAlignment="1">
      <alignment horizontal="right" vertical="center"/>
    </xf>
    <xf numFmtId="0" fontId="19" fillId="0" borderId="83" xfId="1" applyFont="1" applyBorder="1" applyAlignment="1">
      <alignment horizontal="center" vertical="center"/>
    </xf>
    <xf numFmtId="0" fontId="19" fillId="0" borderId="86" xfId="1" applyFont="1" applyBorder="1" applyAlignment="1">
      <alignment horizontal="center" vertical="center"/>
    </xf>
    <xf numFmtId="186" fontId="18" fillId="0" borderId="86" xfId="2" applyNumberFormat="1" applyFont="1" applyBorder="1" applyAlignment="1">
      <alignment horizontal="right" vertical="center"/>
    </xf>
    <xf numFmtId="186" fontId="18" fillId="0" borderId="88" xfId="2" applyNumberFormat="1" applyFont="1" applyBorder="1" applyAlignment="1">
      <alignment horizontal="right" vertical="center"/>
    </xf>
    <xf numFmtId="0" fontId="7" fillId="0" borderId="5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186" fontId="2" fillId="0" borderId="6" xfId="1" applyNumberFormat="1" applyBorder="1" applyAlignment="1">
      <alignment horizontal="center" vertical="center"/>
    </xf>
    <xf numFmtId="186" fontId="2" fillId="0" borderId="1" xfId="1" applyNumberFormat="1" applyBorder="1" applyAlignment="1">
      <alignment horizontal="center" vertical="center"/>
    </xf>
    <xf numFmtId="0" fontId="2" fillId="0" borderId="6" xfId="1" applyBorder="1" applyAlignment="1">
      <alignment horizontal="center" vertical="center" shrinkToFit="1"/>
    </xf>
    <xf numFmtId="0" fontId="2" fillId="0" borderId="1" xfId="1" applyBorder="1" applyAlignment="1">
      <alignment horizontal="center" vertical="center" shrinkToFit="1"/>
    </xf>
    <xf numFmtId="0" fontId="2" fillId="0" borderId="5" xfId="1" applyBorder="1" applyAlignment="1">
      <alignment horizontal="center" vertical="center" textRotation="255"/>
    </xf>
    <xf numFmtId="0" fontId="2" fillId="0" borderId="8" xfId="1" applyBorder="1" applyAlignment="1">
      <alignment horizontal="center" vertical="center" textRotation="255"/>
    </xf>
    <xf numFmtId="177" fontId="5" fillId="11" borderId="0" xfId="1" applyNumberFormat="1" applyFont="1" applyFill="1" applyAlignment="1">
      <alignment horizontal="center" shrinkToFit="1"/>
    </xf>
    <xf numFmtId="177" fontId="5" fillId="11" borderId="10" xfId="1" applyNumberFormat="1" applyFont="1" applyFill="1" applyBorder="1" applyAlignment="1">
      <alignment horizontal="center"/>
    </xf>
    <xf numFmtId="0" fontId="2" fillId="0" borderId="11" xfId="1" applyBorder="1" applyAlignment="1">
      <alignment horizontal="center" vertical="center" textRotation="255"/>
    </xf>
    <xf numFmtId="0" fontId="25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2" fillId="0" borderId="30" xfId="1" applyBorder="1" applyAlignment="1">
      <alignment horizontal="center" vertical="center" textRotation="255"/>
    </xf>
    <xf numFmtId="0" fontId="2" fillId="0" borderId="80" xfId="1" applyBorder="1" applyAlignment="1">
      <alignment horizontal="center" vertical="center"/>
    </xf>
    <xf numFmtId="0" fontId="2" fillId="0" borderId="81" xfId="1" applyBorder="1" applyAlignment="1">
      <alignment horizontal="center" vertical="center"/>
    </xf>
    <xf numFmtId="38" fontId="18" fillId="0" borderId="79" xfId="2" applyFont="1" applyFill="1" applyBorder="1" applyAlignment="1">
      <alignment horizontal="right" vertical="center"/>
    </xf>
    <xf numFmtId="38" fontId="18" fillId="0" borderId="82" xfId="2" applyFont="1" applyFill="1" applyBorder="1" applyAlignment="1">
      <alignment horizontal="right" vertical="center"/>
    </xf>
    <xf numFmtId="38" fontId="18" fillId="0" borderId="80" xfId="2" applyFont="1" applyFill="1" applyBorder="1" applyAlignment="1">
      <alignment horizontal="center" vertical="center"/>
    </xf>
    <xf numFmtId="38" fontId="18" fillId="0" borderId="81" xfId="2" applyFont="1" applyFill="1" applyBorder="1" applyAlignment="1">
      <alignment horizontal="center" vertical="center"/>
    </xf>
    <xf numFmtId="38" fontId="18" fillId="0" borderId="78" xfId="2" applyFont="1" applyFill="1" applyBorder="1" applyAlignment="1">
      <alignment horizontal="right" vertical="center"/>
    </xf>
    <xf numFmtId="0" fontId="2" fillId="0" borderId="93" xfId="1" applyBorder="1" applyAlignment="1">
      <alignment horizontal="center" vertical="center"/>
    </xf>
    <xf numFmtId="0" fontId="2" fillId="0" borderId="88" xfId="1" applyBorder="1" applyAlignment="1">
      <alignment horizontal="center" vertical="center"/>
    </xf>
    <xf numFmtId="38" fontId="18" fillId="0" borderId="59" xfId="2" applyFont="1" applyBorder="1" applyAlignment="1">
      <alignment horizontal="right" vertical="center"/>
    </xf>
    <xf numFmtId="38" fontId="18" fillId="0" borderId="90" xfId="2" applyFont="1" applyBorder="1" applyAlignment="1">
      <alignment horizontal="right" vertical="center"/>
    </xf>
    <xf numFmtId="38" fontId="18" fillId="0" borderId="93" xfId="2" applyFont="1" applyBorder="1" applyAlignment="1">
      <alignment horizontal="center" vertical="center"/>
    </xf>
    <xf numFmtId="38" fontId="18" fillId="0" borderId="88" xfId="2" applyFont="1" applyBorder="1" applyAlignment="1">
      <alignment horizontal="center" vertical="center"/>
    </xf>
    <xf numFmtId="38" fontId="18" fillId="10" borderId="93" xfId="2" applyFont="1" applyFill="1" applyBorder="1" applyAlignment="1">
      <alignment horizontal="center" vertical="center"/>
    </xf>
    <xf numFmtId="38" fontId="18" fillId="10" borderId="89" xfId="2" applyFont="1" applyFill="1" applyBorder="1" applyAlignment="1">
      <alignment horizontal="center" vertical="center"/>
    </xf>
    <xf numFmtId="38" fontId="18" fillId="10" borderId="90" xfId="2" applyFont="1" applyFill="1" applyBorder="1" applyAlignment="1">
      <alignment horizontal="center" vertical="center"/>
    </xf>
    <xf numFmtId="0" fontId="5" fillId="0" borderId="18" xfId="1" applyFont="1" applyBorder="1" applyAlignment="1">
      <alignment horizontal="left" shrinkToFit="1"/>
    </xf>
    <xf numFmtId="0" fontId="5" fillId="0" borderId="0" xfId="1" applyFont="1" applyAlignment="1">
      <alignment horizontal="left" shrinkToFit="1"/>
    </xf>
    <xf numFmtId="0" fontId="5" fillId="0" borderId="9" xfId="1" applyFont="1" applyBorder="1" applyAlignment="1">
      <alignment horizontal="left" shrinkToFit="1"/>
    </xf>
    <xf numFmtId="0" fontId="5" fillId="0" borderId="18" xfId="1" applyFont="1" applyBorder="1" applyAlignment="1">
      <alignment shrinkToFit="1"/>
    </xf>
    <xf numFmtId="0" fontId="5" fillId="0" borderId="0" xfId="1" applyFont="1" applyAlignment="1">
      <alignment shrinkToFit="1"/>
    </xf>
    <xf numFmtId="0" fontId="5" fillId="0" borderId="9" xfId="1" applyFont="1" applyBorder="1" applyAlignment="1">
      <alignment shrinkToFit="1"/>
    </xf>
    <xf numFmtId="0" fontId="5" fillId="0" borderId="18" xfId="1" applyFont="1" applyBorder="1" applyAlignment="1">
      <alignment horizontal="left"/>
    </xf>
    <xf numFmtId="0" fontId="5" fillId="0" borderId="0" xfId="1" applyFont="1" applyAlignment="1">
      <alignment horizontal="left"/>
    </xf>
    <xf numFmtId="0" fontId="5" fillId="0" borderId="9" xfId="1" applyFont="1" applyBorder="1" applyAlignment="1">
      <alignment horizontal="left"/>
    </xf>
    <xf numFmtId="0" fontId="2" fillId="0" borderId="105" xfId="1" applyBorder="1" applyAlignment="1">
      <alignment horizontal="center"/>
    </xf>
    <xf numFmtId="0" fontId="2" fillId="0" borderId="116" xfId="1" applyBorder="1" applyAlignment="1">
      <alignment horizontal="center"/>
    </xf>
    <xf numFmtId="0" fontId="2" fillId="0" borderId="173" xfId="1" applyBorder="1" applyAlignment="1">
      <alignment horizontal="center"/>
    </xf>
    <xf numFmtId="0" fontId="2" fillId="0" borderId="74" xfId="1" applyBorder="1" applyAlignment="1">
      <alignment horizontal="center" vertical="center" textRotation="255"/>
    </xf>
    <xf numFmtId="38" fontId="18" fillId="10" borderId="79" xfId="2" applyFont="1" applyFill="1" applyBorder="1" applyAlignment="1">
      <alignment horizontal="right" vertical="center"/>
    </xf>
    <xf numFmtId="38" fontId="18" fillId="10" borderId="82" xfId="2" applyFont="1" applyFill="1" applyBorder="1" applyAlignment="1">
      <alignment horizontal="right" vertical="center"/>
    </xf>
    <xf numFmtId="38" fontId="18" fillId="10" borderId="79" xfId="2" applyFont="1" applyFill="1" applyBorder="1" applyAlignment="1">
      <alignment horizontal="center" vertical="center"/>
    </xf>
    <xf numFmtId="38" fontId="18" fillId="10" borderId="82" xfId="2" applyFont="1" applyFill="1" applyBorder="1" applyAlignment="1">
      <alignment horizontal="center" vertical="center"/>
    </xf>
    <xf numFmtId="38" fontId="18" fillId="0" borderId="175" xfId="2" applyFont="1" applyFill="1" applyBorder="1" applyAlignment="1">
      <alignment horizontal="center" vertical="center"/>
    </xf>
    <xf numFmtId="38" fontId="18" fillId="0" borderId="55" xfId="2" applyFont="1" applyFill="1" applyBorder="1" applyAlignment="1">
      <alignment horizontal="center" vertical="center"/>
    </xf>
    <xf numFmtId="38" fontId="18" fillId="0" borderId="55" xfId="2" applyFont="1" applyFill="1" applyBorder="1" applyAlignment="1">
      <alignment horizontal="right" vertical="center"/>
    </xf>
    <xf numFmtId="38" fontId="18" fillId="0" borderId="56" xfId="2" applyFont="1" applyFill="1" applyBorder="1" applyAlignment="1">
      <alignment horizontal="right" vertical="center"/>
    </xf>
    <xf numFmtId="38" fontId="18" fillId="0" borderId="177" xfId="2" applyFont="1" applyBorder="1" applyAlignment="1">
      <alignment horizontal="center" vertical="center"/>
    </xf>
    <xf numFmtId="38" fontId="18" fillId="0" borderId="91" xfId="2" applyFont="1" applyBorder="1" applyAlignment="1">
      <alignment horizontal="center" vertical="center"/>
    </xf>
    <xf numFmtId="38" fontId="18" fillId="0" borderId="91" xfId="2" applyFont="1" applyBorder="1" applyAlignment="1">
      <alignment horizontal="right" vertical="center"/>
    </xf>
    <xf numFmtId="38" fontId="18" fillId="0" borderId="92" xfId="2" applyFont="1" applyBorder="1" applyAlignment="1">
      <alignment horizontal="right" vertical="center"/>
    </xf>
    <xf numFmtId="186" fontId="18" fillId="0" borderId="59" xfId="2" applyNumberFormat="1" applyFont="1" applyBorder="1" applyAlignment="1">
      <alignment horizontal="center" vertical="center"/>
    </xf>
    <xf numFmtId="186" fontId="18" fillId="0" borderId="90" xfId="2" applyNumberFormat="1" applyFont="1" applyBorder="1" applyAlignment="1">
      <alignment horizontal="center" vertical="center"/>
    </xf>
    <xf numFmtId="186" fontId="18" fillId="0" borderId="11" xfId="2" applyNumberFormat="1" applyFont="1" applyBorder="1" applyAlignment="1">
      <alignment horizontal="right" vertical="center"/>
    </xf>
    <xf numFmtId="186" fontId="18" fillId="0" borderId="12" xfId="2" applyNumberFormat="1" applyFont="1" applyBorder="1" applyAlignment="1">
      <alignment horizontal="right" vertical="center"/>
    </xf>
    <xf numFmtId="0" fontId="2" fillId="10" borderId="1" xfId="1" applyFill="1" applyBorder="1" applyAlignment="1">
      <alignment horizontal="center" vertical="center"/>
    </xf>
    <xf numFmtId="0" fontId="2" fillId="10" borderId="12" xfId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176" fontId="5" fillId="2" borderId="5" xfId="1" applyNumberFormat="1" applyFont="1" applyFill="1" applyBorder="1" applyAlignment="1">
      <alignment horizontal="center" vertical="center" textRotation="255" shrinkToFit="1"/>
    </xf>
    <xf numFmtId="176" fontId="5" fillId="2" borderId="8" xfId="1" applyNumberFormat="1" applyFont="1" applyFill="1" applyBorder="1" applyAlignment="1">
      <alignment horizontal="center" vertical="center" textRotation="255" shrinkToFit="1"/>
    </xf>
    <xf numFmtId="176" fontId="5" fillId="2" borderId="11" xfId="1" applyNumberFormat="1" applyFont="1" applyFill="1" applyBorder="1" applyAlignment="1">
      <alignment horizontal="center" vertical="center" textRotation="255" shrinkToFit="1"/>
    </xf>
    <xf numFmtId="176" fontId="5" fillId="2" borderId="17" xfId="1" applyNumberFormat="1" applyFont="1" applyFill="1" applyBorder="1" applyAlignment="1">
      <alignment horizontal="center" vertical="center" textRotation="255" shrinkToFit="1"/>
    </xf>
    <xf numFmtId="176" fontId="5" fillId="2" borderId="22" xfId="1" applyNumberFormat="1" applyFont="1" applyFill="1" applyBorder="1" applyAlignment="1">
      <alignment horizontal="center" vertical="center" textRotation="255" shrinkToFit="1"/>
    </xf>
    <xf numFmtId="176" fontId="5" fillId="2" borderId="39" xfId="1" applyNumberFormat="1" applyFont="1" applyFill="1" applyBorder="1" applyAlignment="1">
      <alignment horizontal="center" vertical="center" textRotation="255" shrinkToFit="1"/>
    </xf>
    <xf numFmtId="176" fontId="5" fillId="2" borderId="2" xfId="1" applyNumberFormat="1" applyFont="1" applyFill="1" applyBorder="1" applyAlignment="1">
      <alignment horizontal="center" vertical="center" textRotation="255" shrinkToFit="1"/>
    </xf>
    <xf numFmtId="176" fontId="5" fillId="2" borderId="3" xfId="1" applyNumberFormat="1" applyFont="1" applyFill="1" applyBorder="1" applyAlignment="1">
      <alignment horizontal="center" vertical="center" textRotation="255" shrinkToFit="1"/>
    </xf>
    <xf numFmtId="176" fontId="5" fillId="2" borderId="6" xfId="1" applyNumberFormat="1" applyFont="1" applyFill="1" applyBorder="1" applyAlignment="1">
      <alignment horizontal="center" vertical="center" textRotation="255" shrinkToFit="1"/>
    </xf>
    <xf numFmtId="176" fontId="5" fillId="2" borderId="0" xfId="1" applyNumberFormat="1" applyFont="1" applyFill="1" applyAlignment="1">
      <alignment horizontal="center" vertical="center" textRotation="255" shrinkToFit="1"/>
    </xf>
    <xf numFmtId="176" fontId="5" fillId="2" borderId="1" xfId="1" applyNumberFormat="1" applyFont="1" applyFill="1" applyBorder="1" applyAlignment="1">
      <alignment horizontal="center" vertical="center" textRotation="255" shrinkToFit="1"/>
    </xf>
    <xf numFmtId="176" fontId="5" fillId="0" borderId="17" xfId="1" applyNumberFormat="1" applyFont="1" applyBorder="1" applyAlignment="1">
      <alignment horizontal="center" vertical="center" textRotation="255" shrinkToFit="1"/>
    </xf>
    <xf numFmtId="176" fontId="5" fillId="0" borderId="22" xfId="1" applyNumberFormat="1" applyFont="1" applyBorder="1" applyAlignment="1">
      <alignment horizontal="center" vertical="center" textRotation="255" shrinkToFit="1"/>
    </xf>
    <xf numFmtId="176" fontId="5" fillId="0" borderId="39" xfId="1" applyNumberFormat="1" applyFont="1" applyBorder="1" applyAlignment="1">
      <alignment horizontal="center" vertical="center" textRotation="255" shrinkToFit="1"/>
    </xf>
    <xf numFmtId="176" fontId="5" fillId="0" borderId="84" xfId="1" applyNumberFormat="1" applyFont="1" applyBorder="1" applyAlignment="1">
      <alignment horizontal="center" vertical="center" shrinkToFit="1"/>
    </xf>
    <xf numFmtId="176" fontId="5" fillId="0" borderId="86" xfId="1" applyNumberFormat="1" applyFont="1" applyBorder="1" applyAlignment="1">
      <alignment horizontal="center" vertical="center" shrinkToFit="1"/>
    </xf>
    <xf numFmtId="0" fontId="3" fillId="0" borderId="1" xfId="1" applyFont="1" applyBorder="1" applyAlignment="1">
      <alignment horizontal="right" vertical="center" shrinkToFit="1"/>
    </xf>
    <xf numFmtId="181" fontId="3" fillId="0" borderId="1" xfId="1" applyNumberFormat="1" applyFont="1" applyBorder="1" applyAlignment="1">
      <alignment horizontal="left" vertical="center" shrinkToFit="1"/>
    </xf>
    <xf numFmtId="0" fontId="3" fillId="0" borderId="5" xfId="1" applyFont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 shrinkToFit="1"/>
    </xf>
    <xf numFmtId="0" fontId="3" fillId="0" borderId="7" xfId="1" applyFont="1" applyBorder="1" applyAlignment="1">
      <alignment horizontal="center" vertical="center" shrinkToFit="1"/>
    </xf>
    <xf numFmtId="0" fontId="3" fillId="0" borderId="8" xfId="1" applyFont="1" applyBorder="1" applyAlignment="1">
      <alignment horizontal="center" vertical="center" shrinkToFit="1"/>
    </xf>
    <xf numFmtId="0" fontId="3" fillId="0" borderId="0" xfId="1" applyFont="1" applyAlignment="1">
      <alignment horizontal="center" vertical="center" shrinkToFit="1"/>
    </xf>
    <xf numFmtId="0" fontId="3" fillId="0" borderId="9" xfId="1" applyFont="1" applyBorder="1" applyAlignment="1">
      <alignment horizontal="center" vertical="center" shrinkToFit="1"/>
    </xf>
    <xf numFmtId="0" fontId="3" fillId="0" borderId="11" xfId="1" applyFont="1" applyBorder="1" applyAlignment="1">
      <alignment horizontal="center" vertical="center" shrinkToFit="1"/>
    </xf>
    <xf numFmtId="0" fontId="3" fillId="0" borderId="1" xfId="1" applyFont="1" applyBorder="1" applyAlignment="1">
      <alignment horizontal="center" vertical="center" shrinkToFit="1"/>
    </xf>
    <xf numFmtId="0" fontId="3" fillId="0" borderId="12" xfId="1" applyFont="1" applyBorder="1" applyAlignment="1">
      <alignment horizontal="center" vertical="center" shrinkToFit="1"/>
    </xf>
    <xf numFmtId="0" fontId="8" fillId="3" borderId="2" xfId="1" applyFont="1" applyFill="1" applyBorder="1" applyAlignment="1">
      <alignment horizontal="center" vertical="center" shrinkToFit="1"/>
    </xf>
    <xf numFmtId="0" fontId="8" fillId="3" borderId="3" xfId="1" applyFont="1" applyFill="1" applyBorder="1" applyAlignment="1">
      <alignment horizontal="center" vertical="center" shrinkToFit="1"/>
    </xf>
    <xf numFmtId="0" fontId="8" fillId="3" borderId="4" xfId="1" applyFont="1" applyFill="1" applyBorder="1" applyAlignment="1">
      <alignment horizontal="center" vertical="center" shrinkToFit="1"/>
    </xf>
    <xf numFmtId="176" fontId="8" fillId="3" borderId="5" xfId="1" applyNumberFormat="1" applyFont="1" applyFill="1" applyBorder="1" applyAlignment="1">
      <alignment horizontal="center" vertical="center" shrinkToFit="1"/>
    </xf>
    <xf numFmtId="176" fontId="8" fillId="3" borderId="6" xfId="1" applyNumberFormat="1" applyFont="1" applyFill="1" applyBorder="1" applyAlignment="1">
      <alignment horizontal="center" vertical="center" shrinkToFit="1"/>
    </xf>
    <xf numFmtId="176" fontId="8" fillId="3" borderId="7" xfId="1" applyNumberFormat="1" applyFont="1" applyFill="1" applyBorder="1" applyAlignment="1">
      <alignment horizontal="center" vertical="center" shrinkToFit="1"/>
    </xf>
    <xf numFmtId="176" fontId="8" fillId="3" borderId="8" xfId="1" applyNumberFormat="1" applyFont="1" applyFill="1" applyBorder="1" applyAlignment="1">
      <alignment horizontal="center" vertical="center" shrinkToFit="1"/>
    </xf>
    <xf numFmtId="176" fontId="8" fillId="3" borderId="0" xfId="1" applyNumberFormat="1" applyFont="1" applyFill="1" applyAlignment="1">
      <alignment horizontal="center" vertical="center" shrinkToFit="1"/>
    </xf>
    <xf numFmtId="176" fontId="8" fillId="3" borderId="9" xfId="1" applyNumberFormat="1" applyFont="1" applyFill="1" applyBorder="1" applyAlignment="1">
      <alignment horizontal="center" vertical="center" shrinkToFit="1"/>
    </xf>
    <xf numFmtId="176" fontId="8" fillId="3" borderId="11" xfId="1" applyNumberFormat="1" applyFont="1" applyFill="1" applyBorder="1" applyAlignment="1">
      <alignment horizontal="center" vertical="center" shrinkToFit="1"/>
    </xf>
    <xf numFmtId="176" fontId="8" fillId="3" borderId="1" xfId="1" applyNumberFormat="1" applyFont="1" applyFill="1" applyBorder="1" applyAlignment="1">
      <alignment horizontal="center" vertical="center" shrinkToFit="1"/>
    </xf>
    <xf numFmtId="176" fontId="8" fillId="3" borderId="12" xfId="1" applyNumberFormat="1" applyFont="1" applyFill="1" applyBorder="1" applyAlignment="1">
      <alignment horizontal="center" vertical="center" shrinkToFit="1"/>
    </xf>
    <xf numFmtId="0" fontId="8" fillId="0" borderId="2" xfId="1" applyFont="1" applyBorder="1" applyAlignment="1">
      <alignment horizontal="center" vertical="center" shrinkToFit="1"/>
    </xf>
    <xf numFmtId="0" fontId="8" fillId="0" borderId="14" xfId="1" applyFont="1" applyBorder="1" applyAlignment="1">
      <alignment horizontal="center" vertical="center" shrinkToFit="1"/>
    </xf>
    <xf numFmtId="176" fontId="8" fillId="0" borderId="13" xfId="1" applyNumberFormat="1" applyFont="1" applyBorder="1" applyAlignment="1">
      <alignment horizontal="center" vertical="center" shrinkToFit="1"/>
    </xf>
    <xf numFmtId="176" fontId="8" fillId="0" borderId="14" xfId="1" applyNumberFormat="1" applyFont="1" applyBorder="1" applyAlignment="1">
      <alignment horizontal="center" vertical="center" shrinkToFit="1"/>
    </xf>
    <xf numFmtId="176" fontId="2" fillId="0" borderId="15" xfId="1" applyNumberFormat="1" applyBorder="1" applyAlignment="1">
      <alignment horizontal="center" vertical="center" shrinkToFit="1"/>
    </xf>
    <xf numFmtId="176" fontId="5" fillId="0" borderId="2" xfId="1" applyNumberFormat="1" applyFont="1" applyBorder="1" applyAlignment="1">
      <alignment horizontal="center" vertical="center" textRotation="255" shrinkToFit="1"/>
    </xf>
    <xf numFmtId="176" fontId="5" fillId="0" borderId="4" xfId="1" applyNumberFormat="1" applyFont="1" applyBorder="1" applyAlignment="1">
      <alignment horizontal="center" vertical="center" textRotation="255" shrinkToFit="1"/>
    </xf>
    <xf numFmtId="176" fontId="5" fillId="0" borderId="2" xfId="1" applyNumberFormat="1" applyFont="1" applyBorder="1" applyAlignment="1">
      <alignment horizontal="center" vertical="center" shrinkToFit="1"/>
    </xf>
    <xf numFmtId="176" fontId="5" fillId="0" borderId="3" xfId="1" applyNumberFormat="1" applyFont="1" applyBorder="1" applyAlignment="1">
      <alignment horizontal="center" vertical="center" shrinkToFit="1"/>
    </xf>
    <xf numFmtId="176" fontId="5" fillId="0" borderId="6" xfId="1" applyNumberFormat="1" applyFont="1" applyBorder="1" applyAlignment="1">
      <alignment horizontal="center" vertical="center" shrinkToFit="1"/>
    </xf>
    <xf numFmtId="176" fontId="5" fillId="0" borderId="7" xfId="1" applyNumberFormat="1" applyFont="1" applyBorder="1" applyAlignment="1">
      <alignment horizontal="center" vertical="center" shrinkToFit="1"/>
    </xf>
    <xf numFmtId="177" fontId="5" fillId="0" borderId="2" xfId="1" applyNumberFormat="1" applyFont="1" applyBorder="1" applyAlignment="1">
      <alignment horizontal="right" vertical="center" shrinkToFit="1"/>
    </xf>
    <xf numFmtId="177" fontId="5" fillId="0" borderId="14" xfId="1" applyNumberFormat="1" applyFont="1" applyBorder="1" applyAlignment="1">
      <alignment horizontal="right" vertical="center" shrinkToFit="1"/>
    </xf>
    <xf numFmtId="177" fontId="5" fillId="0" borderId="13" xfId="1" applyNumberFormat="1" applyFont="1" applyBorder="1" applyAlignment="1">
      <alignment horizontal="right" vertical="center" shrinkToFit="1"/>
    </xf>
    <xf numFmtId="176" fontId="8" fillId="0" borderId="4" xfId="1" applyNumberFormat="1" applyFont="1" applyBorder="1" applyAlignment="1">
      <alignment horizontal="center" vertical="center" shrinkToFit="1"/>
    </xf>
    <xf numFmtId="176" fontId="8" fillId="0" borderId="2" xfId="1" applyNumberFormat="1" applyFont="1" applyBorder="1" applyAlignment="1">
      <alignment horizontal="center" vertical="center" shrinkToFit="1"/>
    </xf>
    <xf numFmtId="176" fontId="7" fillId="0" borderId="8" xfId="1" applyNumberFormat="1" applyFont="1" applyBorder="1" applyAlignment="1">
      <alignment horizontal="center" vertical="center" shrinkToFit="1"/>
    </xf>
    <xf numFmtId="176" fontId="7" fillId="0" borderId="0" xfId="1" applyNumberFormat="1" applyFont="1" applyAlignment="1">
      <alignment horizontal="center" vertical="center" shrinkToFit="1"/>
    </xf>
    <xf numFmtId="177" fontId="5" fillId="0" borderId="4" xfId="1" applyNumberFormat="1" applyFont="1" applyBorder="1" applyAlignment="1">
      <alignment horizontal="right" vertical="center" shrinkToFit="1"/>
    </xf>
    <xf numFmtId="176" fontId="5" fillId="0" borderId="5" xfId="1" applyNumberFormat="1" applyFont="1" applyBorder="1" applyAlignment="1">
      <alignment horizontal="center" vertical="center" textRotation="255" shrinkToFit="1"/>
    </xf>
    <xf numFmtId="176" fontId="5" fillId="0" borderId="6" xfId="1" applyNumberFormat="1" applyFont="1" applyBorder="1" applyAlignment="1">
      <alignment horizontal="center" vertical="center" textRotation="255" shrinkToFit="1"/>
    </xf>
    <xf numFmtId="176" fontId="5" fillId="0" borderId="7" xfId="1" applyNumberFormat="1" applyFont="1" applyBorder="1" applyAlignment="1">
      <alignment horizontal="center" vertical="center" textRotation="255" shrinkToFit="1"/>
    </xf>
    <xf numFmtId="176" fontId="5" fillId="0" borderId="8" xfId="1" applyNumberFormat="1" applyFont="1" applyBorder="1" applyAlignment="1">
      <alignment horizontal="center" vertical="center" textRotation="255" shrinkToFit="1"/>
    </xf>
    <xf numFmtId="176" fontId="5" fillId="0" borderId="0" xfId="1" applyNumberFormat="1" applyFont="1" applyAlignment="1">
      <alignment horizontal="center" vertical="center" textRotation="255" shrinkToFit="1"/>
    </xf>
    <xf numFmtId="176" fontId="5" fillId="0" borderId="9" xfId="1" applyNumberFormat="1" applyFont="1" applyBorder="1" applyAlignment="1">
      <alignment horizontal="center" vertical="center" textRotation="255" shrinkToFit="1"/>
    </xf>
    <xf numFmtId="176" fontId="5" fillId="0" borderId="11" xfId="1" applyNumberFormat="1" applyFont="1" applyBorder="1" applyAlignment="1">
      <alignment horizontal="center" vertical="center" textRotation="255" shrinkToFit="1"/>
    </xf>
    <xf numFmtId="176" fontId="5" fillId="0" borderId="1" xfId="1" applyNumberFormat="1" applyFont="1" applyBorder="1" applyAlignment="1">
      <alignment horizontal="center" vertical="center" textRotation="255" shrinkToFit="1"/>
    </xf>
    <xf numFmtId="176" fontId="5" fillId="0" borderId="12" xfId="1" applyNumberFormat="1" applyFont="1" applyBorder="1" applyAlignment="1">
      <alignment horizontal="center" vertical="center" textRotation="255" shrinkToFit="1"/>
    </xf>
    <xf numFmtId="176" fontId="5" fillId="3" borderId="21" xfId="1" applyNumberFormat="1" applyFont="1" applyFill="1" applyBorder="1" applyAlignment="1">
      <alignment horizontal="center" vertical="center" textRotation="255" shrinkToFit="1"/>
    </xf>
    <xf numFmtId="176" fontId="5" fillId="3" borderId="30" xfId="1" applyNumberFormat="1" applyFont="1" applyFill="1" applyBorder="1" applyAlignment="1">
      <alignment horizontal="center" vertical="center" textRotation="255" shrinkToFit="1"/>
    </xf>
    <xf numFmtId="176" fontId="5" fillId="3" borderId="50" xfId="1" applyNumberFormat="1" applyFont="1" applyFill="1" applyBorder="1" applyAlignment="1">
      <alignment horizontal="center" vertical="center" textRotation="255" shrinkToFit="1"/>
    </xf>
    <xf numFmtId="180" fontId="15" fillId="0" borderId="2" xfId="1" applyNumberFormat="1" applyFont="1" applyBorder="1" applyAlignment="1" applyProtection="1">
      <alignment horizontal="right" vertical="center" shrinkToFit="1"/>
      <protection locked="0"/>
    </xf>
    <xf numFmtId="180" fontId="15" fillId="0" borderId="4" xfId="1" applyNumberFormat="1" applyFont="1" applyBorder="1" applyAlignment="1" applyProtection="1">
      <alignment horizontal="right" vertical="center" shrinkToFit="1"/>
      <protection locked="0"/>
    </xf>
    <xf numFmtId="177" fontId="5" fillId="3" borderId="2" xfId="1" applyNumberFormat="1" applyFont="1" applyFill="1" applyBorder="1" applyAlignment="1" applyProtection="1">
      <alignment horizontal="right" vertical="center" shrinkToFit="1"/>
      <protection locked="0"/>
    </xf>
    <xf numFmtId="177" fontId="5" fillId="3" borderId="3" xfId="1" applyNumberFormat="1" applyFont="1" applyFill="1" applyBorder="1" applyAlignment="1" applyProtection="1">
      <alignment horizontal="right" vertical="center" shrinkToFit="1"/>
      <protection locked="0"/>
    </xf>
    <xf numFmtId="177" fontId="5" fillId="3" borderId="13" xfId="1" applyNumberFormat="1" applyFont="1" applyFill="1" applyBorder="1" applyAlignment="1" applyProtection="1">
      <alignment horizontal="right" vertical="center" shrinkToFit="1"/>
      <protection locked="0"/>
    </xf>
    <xf numFmtId="177" fontId="5" fillId="3" borderId="14" xfId="1" applyNumberFormat="1" applyFont="1" applyFill="1" applyBorder="1" applyAlignment="1" applyProtection="1">
      <alignment horizontal="right" vertical="center" shrinkToFit="1"/>
      <protection locked="0"/>
    </xf>
    <xf numFmtId="177" fontId="5" fillId="3" borderId="4" xfId="1" applyNumberFormat="1" applyFont="1" applyFill="1" applyBorder="1" applyAlignment="1" applyProtection="1">
      <alignment horizontal="right" vertical="center" shrinkToFit="1"/>
      <protection locked="0"/>
    </xf>
    <xf numFmtId="38" fontId="5" fillId="0" borderId="84" xfId="1" applyNumberFormat="1" applyFont="1" applyBorder="1" applyAlignment="1">
      <alignment horizontal="center" vertical="center" shrinkToFit="1"/>
    </xf>
    <xf numFmtId="0" fontId="5" fillId="0" borderId="86" xfId="1" applyFont="1" applyBorder="1" applyAlignment="1">
      <alignment horizontal="center" vertical="center" shrinkToFit="1"/>
    </xf>
    <xf numFmtId="177" fontId="2" fillId="0" borderId="51" xfId="1" applyNumberFormat="1" applyBorder="1" applyAlignment="1">
      <alignment horizontal="right" vertical="center" shrinkToFit="1"/>
    </xf>
    <xf numFmtId="177" fontId="2" fillId="0" borderId="101" xfId="1" applyNumberFormat="1" applyBorder="1" applyAlignment="1">
      <alignment horizontal="right" vertical="center" shrinkToFit="1"/>
    </xf>
    <xf numFmtId="177" fontId="2" fillId="0" borderId="102" xfId="1" applyNumberFormat="1" applyBorder="1" applyAlignment="1">
      <alignment horizontal="right" vertical="center" shrinkToFit="1"/>
    </xf>
    <xf numFmtId="177" fontId="2" fillId="0" borderId="52" xfId="1" applyNumberFormat="1" applyBorder="1" applyAlignment="1">
      <alignment horizontal="right" vertical="center" shrinkToFit="1"/>
    </xf>
    <xf numFmtId="177" fontId="2" fillId="0" borderId="103" xfId="1" applyNumberFormat="1" applyBorder="1" applyAlignment="1">
      <alignment horizontal="right" vertical="center" shrinkToFit="1"/>
    </xf>
    <xf numFmtId="176" fontId="2" fillId="0" borderId="84" xfId="1" applyNumberFormat="1" applyBorder="1" applyAlignment="1">
      <alignment horizontal="center" vertical="center" shrinkToFit="1"/>
    </xf>
    <xf numFmtId="176" fontId="2" fillId="0" borderId="85" xfId="1" applyNumberFormat="1" applyBorder="1" applyAlignment="1">
      <alignment horizontal="center" vertical="center" shrinkToFit="1"/>
    </xf>
    <xf numFmtId="176" fontId="2" fillId="0" borderId="86" xfId="1" applyNumberFormat="1" applyBorder="1" applyAlignment="1">
      <alignment horizontal="center" vertical="center" shrinkToFit="1"/>
    </xf>
    <xf numFmtId="182" fontId="28" fillId="0" borderId="15" xfId="1" applyNumberFormat="1" applyFont="1" applyBorder="1" applyAlignment="1">
      <alignment horizontal="right" vertical="center" shrinkToFit="1"/>
    </xf>
    <xf numFmtId="180" fontId="15" fillId="2" borderId="2" xfId="1" applyNumberFormat="1" applyFont="1" applyFill="1" applyBorder="1" applyAlignment="1">
      <alignment horizontal="center" vertical="center" shrinkToFit="1"/>
    </xf>
    <xf numFmtId="180" fontId="15" fillId="2" borderId="3" xfId="1" applyNumberFormat="1" applyFont="1" applyFill="1" applyBorder="1" applyAlignment="1">
      <alignment horizontal="center" vertical="center" shrinkToFit="1"/>
    </xf>
    <xf numFmtId="180" fontId="15" fillId="2" borderId="4" xfId="1" applyNumberFormat="1" applyFont="1" applyFill="1" applyBorder="1" applyAlignment="1">
      <alignment horizontal="center" vertical="center" shrinkToFit="1"/>
    </xf>
    <xf numFmtId="180" fontId="15" fillId="2" borderId="2" xfId="1" applyNumberFormat="1" applyFont="1" applyFill="1" applyBorder="1" applyAlignment="1">
      <alignment horizontal="right" vertical="center" shrinkToFit="1"/>
    </xf>
    <xf numFmtId="180" fontId="15" fillId="2" borderId="4" xfId="1" applyNumberFormat="1" applyFont="1" applyFill="1" applyBorder="1" applyAlignment="1">
      <alignment horizontal="right" vertical="center" shrinkToFit="1"/>
    </xf>
    <xf numFmtId="177" fontId="5" fillId="0" borderId="2" xfId="1" applyNumberFormat="1" applyFont="1" applyBorder="1" applyAlignment="1" applyProtection="1">
      <alignment horizontal="center" vertical="center" shrinkToFit="1"/>
      <protection locked="0"/>
    </xf>
    <xf numFmtId="177" fontId="5" fillId="0" borderId="3" xfId="1" applyNumberFormat="1" applyFont="1" applyBorder="1" applyAlignment="1" applyProtection="1">
      <alignment horizontal="center" vertical="center" shrinkToFit="1"/>
      <protection locked="0"/>
    </xf>
    <xf numFmtId="177" fontId="5" fillId="0" borderId="4" xfId="1" applyNumberFormat="1" applyFont="1" applyBorder="1" applyAlignment="1" applyProtection="1">
      <alignment horizontal="center" vertical="center" shrinkToFit="1"/>
      <protection locked="0"/>
    </xf>
    <xf numFmtId="177" fontId="5" fillId="0" borderId="2" xfId="1" applyNumberFormat="1" applyFont="1" applyBorder="1" applyAlignment="1">
      <alignment horizontal="center" vertical="center" shrinkToFit="1"/>
    </xf>
    <xf numFmtId="177" fontId="5" fillId="0" borderId="3" xfId="1" applyNumberFormat="1" applyFont="1" applyBorder="1" applyAlignment="1">
      <alignment horizontal="center" vertical="center" shrinkToFit="1"/>
    </xf>
    <xf numFmtId="177" fontId="5" fillId="0" borderId="4" xfId="1" applyNumberFormat="1" applyFont="1" applyBorder="1" applyAlignment="1">
      <alignment horizontal="center" vertical="center" shrinkToFit="1"/>
    </xf>
    <xf numFmtId="177" fontId="5" fillId="3" borderId="2" xfId="1" applyNumberFormat="1" applyFont="1" applyFill="1" applyBorder="1" applyAlignment="1">
      <alignment horizontal="right" vertical="center" shrinkToFit="1"/>
    </xf>
    <xf numFmtId="177" fontId="5" fillId="3" borderId="14" xfId="1" applyNumberFormat="1" applyFont="1" applyFill="1" applyBorder="1" applyAlignment="1">
      <alignment horizontal="right" vertical="center" shrinkToFit="1"/>
    </xf>
    <xf numFmtId="177" fontId="5" fillId="3" borderId="3" xfId="1" applyNumberFormat="1" applyFont="1" applyFill="1" applyBorder="1" applyAlignment="1">
      <alignment horizontal="right" vertical="center" shrinkToFit="1"/>
    </xf>
    <xf numFmtId="177" fontId="5" fillId="3" borderId="4" xfId="1" applyNumberFormat="1" applyFont="1" applyFill="1" applyBorder="1" applyAlignment="1">
      <alignment horizontal="right" vertical="center" shrinkToFit="1"/>
    </xf>
    <xf numFmtId="177" fontId="5" fillId="0" borderId="11" xfId="1" applyNumberFormat="1" applyFont="1" applyBorder="1" applyAlignment="1" applyProtection="1">
      <alignment horizontal="center" vertical="center" shrinkToFit="1"/>
      <protection locked="0"/>
    </xf>
    <xf numFmtId="177" fontId="5" fillId="0" borderId="1" xfId="1" applyNumberFormat="1" applyFont="1" applyBorder="1" applyAlignment="1" applyProtection="1">
      <alignment horizontal="center" vertical="center" shrinkToFit="1"/>
      <protection locked="0"/>
    </xf>
    <xf numFmtId="177" fontId="5" fillId="0" borderId="2" xfId="1" applyNumberFormat="1" applyFont="1" applyBorder="1" applyAlignment="1" applyProtection="1">
      <alignment horizontal="right" vertical="center" shrinkToFit="1"/>
      <protection locked="0"/>
    </xf>
    <xf numFmtId="177" fontId="5" fillId="0" borderId="4" xfId="1" applyNumberFormat="1" applyFont="1" applyBorder="1" applyAlignment="1" applyProtection="1">
      <alignment horizontal="right" vertical="center" shrinkToFit="1"/>
      <protection locked="0"/>
    </xf>
    <xf numFmtId="180" fontId="15" fillId="0" borderId="2" xfId="2" applyNumberFormat="1" applyFont="1" applyFill="1" applyBorder="1" applyAlignment="1" applyProtection="1">
      <alignment horizontal="center" vertical="center" shrinkToFit="1"/>
      <protection locked="0"/>
    </xf>
    <xf numFmtId="180" fontId="15" fillId="0" borderId="3" xfId="2" applyNumberFormat="1" applyFont="1" applyFill="1" applyBorder="1" applyAlignment="1" applyProtection="1">
      <alignment horizontal="center" vertical="center" shrinkToFit="1"/>
      <protection locked="0"/>
    </xf>
    <xf numFmtId="180" fontId="15" fillId="0" borderId="4" xfId="2" applyNumberFormat="1" applyFont="1" applyFill="1" applyBorder="1" applyAlignment="1" applyProtection="1">
      <alignment horizontal="center" vertical="center" shrinkToFit="1"/>
      <protection locked="0"/>
    </xf>
    <xf numFmtId="180" fontId="15" fillId="0" borderId="14" xfId="1" applyNumberFormat="1" applyFont="1" applyBorder="1" applyAlignment="1" applyProtection="1">
      <alignment horizontal="right" vertical="center" shrinkToFit="1"/>
      <protection locked="0"/>
    </xf>
    <xf numFmtId="180" fontId="15" fillId="0" borderId="3" xfId="1" applyNumberFormat="1" applyFont="1" applyBorder="1" applyAlignment="1" applyProtection="1">
      <alignment horizontal="right" vertical="center" shrinkToFit="1"/>
      <protection locked="0"/>
    </xf>
    <xf numFmtId="177" fontId="14" fillId="0" borderId="0" xfId="1" applyNumberFormat="1" applyFont="1" applyAlignment="1" applyProtection="1">
      <alignment horizontal="center" vertical="center" shrinkToFit="1"/>
      <protection locked="0"/>
    </xf>
    <xf numFmtId="0" fontId="5" fillId="0" borderId="80" xfId="1" applyFont="1" applyBorder="1" applyAlignment="1">
      <alignment horizontal="center" vertical="center" shrinkToFit="1"/>
    </xf>
    <xf numFmtId="0" fontId="5" fillId="0" borderId="82" xfId="1" applyFont="1" applyBorder="1" applyAlignment="1">
      <alignment horizontal="center" vertical="center" shrinkToFit="1"/>
    </xf>
    <xf numFmtId="0" fontId="5" fillId="0" borderId="78" xfId="1" applyFont="1" applyBorder="1" applyAlignment="1">
      <alignment horizontal="center" vertical="center" shrinkToFit="1"/>
    </xf>
    <xf numFmtId="0" fontId="5" fillId="0" borderId="81" xfId="1" applyFont="1" applyBorder="1" applyAlignment="1">
      <alignment horizontal="center" vertical="center" shrinkToFit="1"/>
    </xf>
    <xf numFmtId="0" fontId="5" fillId="0" borderId="79" xfId="1" applyFont="1" applyBorder="1" applyAlignment="1">
      <alignment horizontal="center" vertical="center" shrinkToFit="1"/>
    </xf>
    <xf numFmtId="0" fontId="5" fillId="0" borderId="83" xfId="1" applyFont="1" applyBorder="1" applyAlignment="1">
      <alignment horizontal="center" vertical="center" shrinkToFit="1"/>
    </xf>
    <xf numFmtId="0" fontId="5" fillId="0" borderId="87" xfId="1" applyFont="1" applyBorder="1" applyAlignment="1">
      <alignment horizontal="center" vertical="center" shrinkToFit="1"/>
    </xf>
    <xf numFmtId="182" fontId="28" fillId="0" borderId="86" xfId="1" applyNumberFormat="1" applyFont="1" applyBorder="1" applyAlignment="1">
      <alignment horizontal="right" vertical="center" shrinkToFit="1"/>
    </xf>
    <xf numFmtId="182" fontId="28" fillId="0" borderId="84" xfId="1" applyNumberFormat="1" applyFont="1" applyBorder="1" applyAlignment="1">
      <alignment horizontal="center" vertical="center" shrinkToFit="1"/>
    </xf>
    <xf numFmtId="182" fontId="28" fillId="0" borderId="87" xfId="1" applyNumberFormat="1" applyFont="1" applyBorder="1" applyAlignment="1">
      <alignment horizontal="center" vertical="center" shrinkToFit="1"/>
    </xf>
    <xf numFmtId="0" fontId="28" fillId="0" borderId="83" xfId="1" applyFont="1" applyBorder="1" applyAlignment="1">
      <alignment horizontal="center" vertical="center" wrapText="1" shrinkToFit="1"/>
    </xf>
    <xf numFmtId="0" fontId="28" fillId="0" borderId="87" xfId="1" applyFont="1" applyBorder="1" applyAlignment="1">
      <alignment horizontal="center" vertical="center" wrapText="1" shrinkToFit="1"/>
    </xf>
    <xf numFmtId="0" fontId="28" fillId="0" borderId="15" xfId="1" applyFont="1" applyBorder="1" applyAlignment="1">
      <alignment horizontal="right" vertical="center" shrinkToFit="1"/>
    </xf>
    <xf numFmtId="0" fontId="5" fillId="0" borderId="93" xfId="1" applyFont="1" applyBorder="1" applyAlignment="1">
      <alignment horizontal="center" vertical="center" shrinkToFit="1"/>
    </xf>
    <xf numFmtId="0" fontId="5" fillId="0" borderId="90" xfId="1" applyFont="1" applyBorder="1" applyAlignment="1">
      <alignment horizontal="center" vertical="center" shrinkToFit="1"/>
    </xf>
    <xf numFmtId="182" fontId="28" fillId="18" borderId="88" xfId="1" applyNumberFormat="1" applyFont="1" applyFill="1" applyBorder="1" applyAlignment="1">
      <alignment horizontal="right" vertical="center" shrinkToFit="1"/>
    </xf>
    <xf numFmtId="182" fontId="28" fillId="18" borderId="91" xfId="1" applyNumberFormat="1" applyFont="1" applyFill="1" applyBorder="1" applyAlignment="1">
      <alignment horizontal="right" vertical="center" shrinkToFit="1"/>
    </xf>
    <xf numFmtId="182" fontId="28" fillId="0" borderId="91" xfId="1" applyNumberFormat="1" applyFont="1" applyBorder="1" applyAlignment="1">
      <alignment horizontal="right" vertical="center" shrinkToFit="1"/>
    </xf>
    <xf numFmtId="182" fontId="28" fillId="0" borderId="59" xfId="1" applyNumberFormat="1" applyFont="1" applyBorder="1" applyAlignment="1">
      <alignment horizontal="center" vertical="center" shrinkToFit="1"/>
    </xf>
    <xf numFmtId="182" fontId="28" fillId="0" borderId="90" xfId="1" applyNumberFormat="1" applyFont="1" applyBorder="1" applyAlignment="1">
      <alignment horizontal="center" vertical="center" shrinkToFit="1"/>
    </xf>
    <xf numFmtId="182" fontId="28" fillId="0" borderId="0" xfId="1" applyNumberFormat="1" applyFont="1" applyAlignment="1">
      <alignment horizontal="right" vertical="center" shrinkToFit="1"/>
    </xf>
    <xf numFmtId="0" fontId="28" fillId="0" borderId="55" xfId="1" applyFont="1" applyBorder="1" applyAlignment="1">
      <alignment horizontal="center" vertical="center" shrinkToFit="1"/>
    </xf>
    <xf numFmtId="0" fontId="28" fillId="0" borderId="56" xfId="1" applyFont="1" applyBorder="1" applyAlignment="1">
      <alignment horizontal="center" vertical="center" shrinkToFit="1"/>
    </xf>
    <xf numFmtId="0" fontId="28" fillId="0" borderId="83" xfId="1" applyFont="1" applyBorder="1" applyAlignment="1">
      <alignment horizontal="center" vertical="center" shrinkToFit="1"/>
    </xf>
    <xf numFmtId="0" fontId="28" fillId="0" borderId="87" xfId="1" applyFont="1" applyBorder="1" applyAlignment="1">
      <alignment horizontal="center" vertical="center" shrinkToFit="1"/>
    </xf>
    <xf numFmtId="182" fontId="28" fillId="5" borderId="86" xfId="1" applyNumberFormat="1" applyFont="1" applyFill="1" applyBorder="1" applyAlignment="1">
      <alignment horizontal="center" vertical="center" shrinkToFit="1"/>
    </xf>
    <xf numFmtId="182" fontId="28" fillId="5" borderId="15" xfId="1" applyNumberFormat="1" applyFont="1" applyFill="1" applyBorder="1" applyAlignment="1">
      <alignment horizontal="center" vertical="center" shrinkToFit="1"/>
    </xf>
    <xf numFmtId="182" fontId="28" fillId="5" borderId="197" xfId="1" applyNumberFormat="1" applyFont="1" applyFill="1" applyBorder="1" applyAlignment="1">
      <alignment horizontal="center" vertical="center" shrinkToFit="1"/>
    </xf>
    <xf numFmtId="182" fontId="28" fillId="0" borderId="86" xfId="1" applyNumberFormat="1" applyFont="1" applyBorder="1" applyAlignment="1">
      <alignment horizontal="center" vertical="center" shrinkToFit="1"/>
    </xf>
    <xf numFmtId="182" fontId="28" fillId="0" borderId="15" xfId="1" applyNumberFormat="1" applyFont="1" applyBorder="1" applyAlignment="1">
      <alignment horizontal="center" vertical="center" shrinkToFit="1"/>
    </xf>
    <xf numFmtId="182" fontId="28" fillId="17" borderId="88" xfId="1" applyNumberFormat="1" applyFont="1" applyFill="1" applyBorder="1" applyAlignment="1">
      <alignment horizontal="center" vertical="center" shrinkToFit="1"/>
    </xf>
    <xf numFmtId="182" fontId="28" fillId="17" borderId="91" xfId="1" applyNumberFormat="1" applyFont="1" applyFill="1" applyBorder="1" applyAlignment="1">
      <alignment horizontal="center" vertical="center" shrinkToFit="1"/>
    </xf>
    <xf numFmtId="182" fontId="28" fillId="17" borderId="92" xfId="1" applyNumberFormat="1" applyFont="1" applyFill="1" applyBorder="1" applyAlignment="1">
      <alignment horizontal="center" vertical="center" shrinkToFit="1"/>
    </xf>
    <xf numFmtId="0" fontId="28" fillId="0" borderId="0" xfId="1" applyFont="1" applyAlignment="1">
      <alignment horizontal="center" vertical="center" shrinkToFit="1"/>
    </xf>
    <xf numFmtId="6" fontId="28" fillId="0" borderId="86" xfId="4" applyFont="1" applyBorder="1" applyAlignment="1">
      <alignment horizontal="center" vertical="center" shrinkToFit="1"/>
    </xf>
    <xf numFmtId="6" fontId="28" fillId="0" borderId="15" xfId="4" applyFont="1" applyBorder="1" applyAlignment="1">
      <alignment horizontal="center" vertical="center" shrinkToFit="1"/>
    </xf>
    <xf numFmtId="6" fontId="28" fillId="0" borderId="197" xfId="4" applyFont="1" applyBorder="1" applyAlignment="1">
      <alignment horizontal="center" vertical="center" shrinkToFit="1"/>
    </xf>
    <xf numFmtId="182" fontId="28" fillId="5" borderId="0" xfId="1" applyNumberFormat="1" applyFont="1" applyFill="1" applyAlignment="1">
      <alignment horizontal="right" vertical="center" shrinkToFit="1"/>
    </xf>
    <xf numFmtId="187" fontId="3" fillId="0" borderId="1" xfId="1" applyNumberFormat="1" applyFont="1" applyBorder="1" applyAlignment="1">
      <alignment horizontal="right" vertical="center" shrinkToFit="1"/>
    </xf>
    <xf numFmtId="177" fontId="5" fillId="3" borderId="21" xfId="1" applyNumberFormat="1" applyFont="1" applyFill="1" applyBorder="1" applyAlignment="1" applyProtection="1">
      <alignment horizontal="center" vertical="center" textRotation="255" shrinkToFit="1"/>
      <protection locked="0"/>
    </xf>
    <xf numFmtId="177" fontId="5" fillId="3" borderId="74" xfId="1" applyNumberFormat="1" applyFont="1" applyFill="1" applyBorder="1" applyAlignment="1" applyProtection="1">
      <alignment horizontal="center" vertical="center" textRotation="255" shrinkToFit="1"/>
      <protection locked="0"/>
    </xf>
    <xf numFmtId="176" fontId="5" fillId="0" borderId="11" xfId="1" applyNumberFormat="1" applyFont="1" applyBorder="1" applyAlignment="1">
      <alignment horizontal="center" vertical="center" shrinkToFit="1"/>
    </xf>
    <xf numFmtId="176" fontId="5" fillId="0" borderId="63" xfId="1" applyNumberFormat="1" applyFont="1" applyBorder="1" applyAlignment="1">
      <alignment horizontal="center" vertical="center" shrinkToFit="1"/>
    </xf>
    <xf numFmtId="176" fontId="5" fillId="0" borderId="51" xfId="1" applyNumberFormat="1" applyFont="1" applyBorder="1" applyAlignment="1">
      <alignment horizontal="center" vertical="center" shrinkToFit="1"/>
    </xf>
    <xf numFmtId="176" fontId="5" fillId="0" borderId="52" xfId="1" applyNumberFormat="1" applyFont="1" applyBorder="1" applyAlignment="1">
      <alignment horizontal="center" vertical="center" shrinkToFit="1"/>
    </xf>
    <xf numFmtId="176" fontId="5" fillId="3" borderId="5" xfId="1" applyNumberFormat="1" applyFont="1" applyFill="1" applyBorder="1" applyAlignment="1">
      <alignment horizontal="center" vertical="center" textRotation="255" shrinkToFit="1"/>
    </xf>
    <xf numFmtId="176" fontId="5" fillId="3" borderId="8" xfId="1" applyNumberFormat="1" applyFont="1" applyFill="1" applyBorder="1" applyAlignment="1">
      <alignment horizontal="center" vertical="center" textRotation="255" shrinkToFit="1"/>
    </xf>
    <xf numFmtId="176" fontId="5" fillId="3" borderId="94" xfId="1" applyNumberFormat="1" applyFont="1" applyFill="1" applyBorder="1" applyAlignment="1">
      <alignment horizontal="center" vertical="center" textRotation="255" shrinkToFit="1"/>
    </xf>
    <xf numFmtId="0" fontId="35" fillId="0" borderId="15" xfId="1" applyFont="1" applyBorder="1" applyAlignment="1">
      <alignment horizontal="center" vertical="center" shrinkToFit="1"/>
    </xf>
    <xf numFmtId="177" fontId="34" fillId="0" borderId="15" xfId="1" applyNumberFormat="1" applyFont="1" applyBorder="1" applyAlignment="1" applyProtection="1">
      <alignment horizontal="center" vertical="center" shrinkToFit="1"/>
      <protection locked="0"/>
    </xf>
    <xf numFmtId="177" fontId="34" fillId="0" borderId="15" xfId="1" applyNumberFormat="1" applyFont="1" applyBorder="1" applyAlignment="1">
      <alignment horizontal="center" vertical="center" shrinkToFit="1"/>
    </xf>
    <xf numFmtId="182" fontId="28" fillId="5" borderId="0" xfId="1" applyNumberFormat="1" applyFont="1" applyFill="1" applyAlignment="1">
      <alignment horizontal="center" vertical="center" shrinkToFit="1"/>
    </xf>
    <xf numFmtId="182" fontId="28" fillId="17" borderId="0" xfId="1" applyNumberFormat="1" applyFont="1" applyFill="1" applyAlignment="1">
      <alignment horizontal="center" vertical="center" shrinkToFit="1"/>
    </xf>
    <xf numFmtId="0" fontId="28" fillId="17" borderId="0" xfId="1" applyFont="1" applyFill="1" applyAlignment="1">
      <alignment horizontal="center" vertical="center" shrinkToFit="1"/>
    </xf>
    <xf numFmtId="6" fontId="28" fillId="0" borderId="0" xfId="4" applyFont="1" applyAlignment="1">
      <alignment horizontal="center" vertical="center" shrinkToFit="1"/>
    </xf>
    <xf numFmtId="0" fontId="28" fillId="5" borderId="0" xfId="1" applyFont="1" applyFill="1" applyAlignment="1">
      <alignment horizontal="center" vertical="center" shrinkToFit="1"/>
    </xf>
    <xf numFmtId="182" fontId="28" fillId="0" borderId="0" xfId="1" applyNumberFormat="1" applyFont="1" applyAlignment="1">
      <alignment horizontal="center" vertical="center" shrinkToFit="1"/>
    </xf>
    <xf numFmtId="176" fontId="28" fillId="3" borderId="21" xfId="1" applyNumberFormat="1" applyFont="1" applyFill="1" applyBorder="1" applyAlignment="1">
      <alignment horizontal="center" vertical="center" textRotation="255" shrinkToFit="1"/>
    </xf>
    <xf numFmtId="176" fontId="28" fillId="3" borderId="30" xfId="1" applyNumberFormat="1" applyFont="1" applyFill="1" applyBorder="1" applyAlignment="1">
      <alignment horizontal="center" vertical="center" textRotation="255" shrinkToFit="1"/>
    </xf>
    <xf numFmtId="176" fontId="28" fillId="3" borderId="50" xfId="1" applyNumberFormat="1" applyFont="1" applyFill="1" applyBorder="1" applyAlignment="1">
      <alignment horizontal="center" vertical="center" textRotation="255" shrinkToFit="1"/>
    </xf>
    <xf numFmtId="182" fontId="28" fillId="17" borderId="0" xfId="1" applyNumberFormat="1" applyFont="1" applyFill="1" applyAlignment="1">
      <alignment horizontal="right" vertical="center" shrinkToFit="1"/>
    </xf>
    <xf numFmtId="0" fontId="28" fillId="17" borderId="0" xfId="1" applyFont="1" applyFill="1" applyAlignment="1">
      <alignment horizontal="right" vertical="center" shrinkToFit="1"/>
    </xf>
    <xf numFmtId="0" fontId="28" fillId="0" borderId="0" xfId="1" applyFont="1" applyAlignment="1">
      <alignment horizontal="right" vertical="center" shrinkToFit="1"/>
    </xf>
    <xf numFmtId="0" fontId="28" fillId="5" borderId="0" xfId="1" applyFont="1" applyFill="1" applyAlignment="1">
      <alignment horizontal="right" vertical="center" shrinkToFit="1"/>
    </xf>
    <xf numFmtId="6" fontId="28" fillId="0" borderId="0" xfId="4" applyFont="1" applyAlignment="1">
      <alignment horizontal="right" vertical="center" shrinkToFit="1"/>
    </xf>
    <xf numFmtId="0" fontId="15" fillId="0" borderId="7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textRotation="255"/>
    </xf>
    <xf numFmtId="0" fontId="15" fillId="0" borderId="8" xfId="0" applyFont="1" applyBorder="1" applyAlignment="1">
      <alignment horizontal="center" vertical="center" textRotation="255"/>
    </xf>
    <xf numFmtId="0" fontId="15" fillId="0" borderId="94" xfId="0" applyFont="1" applyBorder="1" applyAlignment="1">
      <alignment horizontal="center" vertical="center" textRotation="255"/>
    </xf>
    <xf numFmtId="0" fontId="15" fillId="0" borderId="17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textRotation="255"/>
    </xf>
    <xf numFmtId="0" fontId="15" fillId="0" borderId="30" xfId="0" applyFont="1" applyBorder="1" applyAlignment="1">
      <alignment horizontal="center" vertical="center" textRotation="255"/>
    </xf>
    <xf numFmtId="0" fontId="15" fillId="0" borderId="50" xfId="0" applyFont="1" applyBorder="1" applyAlignment="1">
      <alignment horizontal="center" vertical="center" textRotation="255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 textRotation="255"/>
    </xf>
    <xf numFmtId="0" fontId="15" fillId="0" borderId="13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4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0" fillId="0" borderId="175" xfId="0" applyBorder="1" applyAlignment="1">
      <alignment horizontal="center" vertical="center"/>
    </xf>
    <xf numFmtId="0" fontId="0" fillId="0" borderId="176" xfId="0" applyBorder="1" applyAlignment="1">
      <alignment horizontal="center" vertical="center"/>
    </xf>
    <xf numFmtId="0" fontId="0" fillId="0" borderId="177" xfId="0" applyBorder="1" applyAlignment="1">
      <alignment horizontal="center" vertical="center"/>
    </xf>
  </cellXfs>
  <cellStyles count="6">
    <cellStyle name="パーセント" xfId="5" builtinId="5"/>
    <cellStyle name="桁区切り" xfId="3" builtinId="6"/>
    <cellStyle name="桁区切り 2" xfId="2" xr:uid="{07552985-1036-4229-81B5-EE761240B3F2}"/>
    <cellStyle name="通貨" xfId="4" builtinId="7"/>
    <cellStyle name="標準" xfId="0" builtinId="0"/>
    <cellStyle name="標準 2" xfId="1" xr:uid="{21DCB88A-AD98-458B-867A-AF8C6AB8B858}"/>
  </cellStyles>
  <dxfs count="1207">
    <dxf>
      <numFmt numFmtId="182" formatCode="&quot;¥&quot;#,##0_);[Red]\(&quot;¥&quot;#,##0\)"/>
    </dxf>
    <dxf>
      <numFmt numFmtId="182" formatCode="&quot;¥&quot;#,##0_);[Red]\(&quot;¥&quot;#,##0\)"/>
    </dxf>
    <dxf>
      <numFmt numFmtId="19" formatCode="yyyy/m/d"/>
    </dxf>
    <dxf>
      <numFmt numFmtId="19" formatCode="yyyy/m/d"/>
    </dxf>
    <dxf>
      <numFmt numFmtId="182" formatCode="&quot;¥&quot;#,##0_);[Red]\(&quot;¥&quot;#,##0\)"/>
    </dxf>
    <dxf>
      <numFmt numFmtId="182" formatCode="&quot;¥&quot;#,##0_);[Red]\(&quot;¥&quot;#,##0\)"/>
    </dxf>
    <dxf>
      <numFmt numFmtId="19" formatCode="yyyy/m/d"/>
    </dxf>
    <dxf>
      <numFmt numFmtId="19" formatCode="yyyy/m/d"/>
    </dxf>
    <dxf>
      <numFmt numFmtId="182" formatCode="&quot;¥&quot;#,##0_);[Red]\(&quot;¥&quot;#,##0\)"/>
    </dxf>
    <dxf>
      <numFmt numFmtId="182" formatCode="&quot;¥&quot;#,##0_);[Red]\(&quot;¥&quot;#,##0\)"/>
    </dxf>
    <dxf>
      <numFmt numFmtId="19" formatCode="yyyy/m/d"/>
    </dxf>
    <dxf>
      <numFmt numFmtId="19" formatCode="yyyy/m/d"/>
    </dxf>
    <dxf>
      <numFmt numFmtId="182" formatCode="&quot;¥&quot;#,##0_);[Red]\(&quot;¥&quot;#,##0\)"/>
    </dxf>
    <dxf>
      <numFmt numFmtId="182" formatCode="&quot;¥&quot;#,##0_);[Red]\(&quot;¥&quot;#,##0\)"/>
    </dxf>
    <dxf>
      <numFmt numFmtId="19" formatCode="yyyy/m/d"/>
    </dxf>
    <dxf>
      <numFmt numFmtId="19" formatCode="yyyy/m/d"/>
    </dxf>
    <dxf>
      <numFmt numFmtId="182" formatCode="&quot;¥&quot;#,##0_);[Red]\(&quot;¥&quot;#,##0\)"/>
    </dxf>
    <dxf>
      <numFmt numFmtId="182" formatCode="&quot;¥&quot;#,##0_);[Red]\(&quot;¥&quot;#,##0\)"/>
    </dxf>
    <dxf>
      <numFmt numFmtId="19" formatCode="yyyy/m/d"/>
    </dxf>
    <dxf>
      <numFmt numFmtId="19" formatCode="yyyy/m/d"/>
    </dxf>
    <dxf>
      <numFmt numFmtId="182" formatCode="&quot;¥&quot;#,##0_);[Red]\(&quot;¥&quot;#,##0\)"/>
    </dxf>
    <dxf>
      <numFmt numFmtId="182" formatCode="&quot;¥&quot;#,##0_);[Red]\(&quot;¥&quot;#,##0\)"/>
    </dxf>
    <dxf>
      <numFmt numFmtId="19" formatCode="yyyy/m/d"/>
    </dxf>
    <dxf>
      <numFmt numFmtId="19" formatCode="yyyy/m/d"/>
    </dxf>
    <dxf>
      <numFmt numFmtId="182" formatCode="&quot;¥&quot;#,##0_);[Red]\(&quot;¥&quot;#,##0\)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82" formatCode="&quot;¥&quot;#,##0_);[Red]\(&quot;¥&quot;#,##0\)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</dxf>
    <dxf>
      <numFmt numFmtId="19" formatCode="yyyy/m/d"/>
      <alignment horizontal="right" vertical="center" textRotation="0" wrapText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9" formatCode="yyyy/m/d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182" formatCode="&quot;¥&quot;#,##0_);[Red]\(&quot;¥&quot;#,##0\)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82" formatCode="&quot;¥&quot;#,##0_);[Red]\(&quot;¥&quot;#,##0\)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9" formatCode="yyyy/m/d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9" formatCode="yyyy/m/d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9" formatCode="yyyy/m/d"/>
    </dxf>
    <dxf>
      <numFmt numFmtId="182" formatCode="&quot;¥&quot;#,##0_);[Red]\(&quot;¥&quot;#,##0\)"/>
      <alignment horizontal="right" vertical="center" textRotation="0" wrapText="0" indent="0" justifyLastLine="0" shrinkToFit="0" readingOrder="0"/>
    </dxf>
    <dxf>
      <numFmt numFmtId="182" formatCode="&quot;¥&quot;#,##0_);[Red]\(&quot;¥&quot;#,##0\)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82" formatCode="&quot;¥&quot;#,##0_);[Red]\(&quot;¥&quot;#,##0\)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9" formatCode="yyyy/m/d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9" formatCode="yyyy/m/d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9" formatCode="yyyy/m/d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86" formatCode="#,##0,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86" formatCode="#,##0,"/>
      <fill>
        <patternFill patternType="none">
          <fgColor indexed="64"/>
          <bgColor auto="1"/>
        </patternFill>
      </fill>
      <alignment horizontal="right" vertical="center" textRotation="0" wrapText="0" indent="0" justifyLastLine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86" formatCode="#,##0,"/>
      <fill>
        <patternFill patternType="none">
          <fgColor indexed="64"/>
          <bgColor auto="1"/>
        </patternFill>
      </fill>
      <alignment horizontal="right" vertical="center" textRotation="0" wrapText="0" indent="0" justifyLastLine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86" formatCode="#,##0,"/>
      <fill>
        <patternFill patternType="none">
          <fgColor indexed="64"/>
          <bgColor auto="1"/>
        </patternFill>
      </fill>
      <alignment horizontal="right" vertical="center" textRotation="0" wrapText="0" indent="0" justifyLastLine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86" formatCode="#,##0,"/>
      <fill>
        <patternFill patternType="none">
          <fgColor indexed="64"/>
          <bgColor auto="1"/>
        </patternFill>
      </fill>
      <alignment horizontal="right" vertical="center" textRotation="0" wrapText="0" indent="0" justifyLastLine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86" formatCode="#,##0,"/>
      <fill>
        <patternFill patternType="none">
          <fgColor indexed="64"/>
          <bgColor auto="1"/>
        </patternFill>
      </fill>
      <alignment horizontal="right" vertical="center" textRotation="0" wrapText="0" indent="0" justifyLastLine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86" formatCode="#,##0,"/>
      <fill>
        <patternFill patternType="none">
          <fgColor indexed="64"/>
          <bgColor auto="1"/>
        </patternFill>
      </fill>
      <alignment horizontal="right" vertical="center" textRotation="0" wrapText="0" indent="0" justifyLastLine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86" formatCode="#,##0,"/>
      <fill>
        <patternFill patternType="none">
          <fgColor indexed="64"/>
          <bgColor auto="1"/>
        </patternFill>
      </fill>
      <alignment horizontal="right" vertical="center" textRotation="0" wrapText="0" indent="0" justifyLastLine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86" formatCode="#,##0,"/>
      <fill>
        <patternFill patternType="none">
          <fgColor indexed="64"/>
          <bgColor auto="1"/>
        </patternFill>
      </fill>
      <alignment horizontal="right" vertical="center" textRotation="0" wrapText="0" indent="0" justifyLastLine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86" formatCode="#,##0,"/>
      <fill>
        <patternFill patternType="none">
          <fgColor indexed="64"/>
          <bgColor auto="1"/>
        </patternFill>
      </fill>
      <alignment horizontal="right" vertical="center" textRotation="0" wrapText="0" indent="0" justifyLastLine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86" formatCode="#,##0,"/>
      <fill>
        <patternFill patternType="none">
          <fgColor indexed="64"/>
          <bgColor auto="1"/>
        </patternFill>
      </fill>
      <alignment horizontal="right" vertical="center" textRotation="0" wrapText="0" indent="0" justifyLastLine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86" formatCode="#,##0,"/>
      <fill>
        <patternFill patternType="none">
          <fgColor indexed="64"/>
          <bgColor auto="1"/>
        </patternFill>
      </fill>
      <alignment horizontal="right" vertical="center" textRotation="0" wrapText="0" indent="0" justifyLastLine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86" formatCode="#,##0,"/>
      <fill>
        <patternFill patternType="none">
          <fgColor indexed="64"/>
          <bgColor auto="1"/>
        </patternFill>
      </fill>
      <alignment horizontal="right" vertical="center" textRotation="0" wrapText="0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83" formatCode="##&quot;月&quot;"/>
      <alignment horizontal="center" vertical="center" textRotation="0" wrapText="0" indent="0" justifyLastLine="0" shrinkToFit="1" readingOrder="0"/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numFmt numFmtId="183" formatCode="##&quot;月&quot;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alignment horizontal="right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dashed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alignment horizontal="right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dashed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alignment horizontal="right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dashed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alignment horizontal="right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dashed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alignment horizontal="right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dashed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alignment horizontal="right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dashed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alignment horizontal="right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dashed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alignment horizontal="right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dashed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alignment horizontal="right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dashed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alignment horizontal="right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dashed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alignment horizontal="right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dashed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0" formatCode="@"/>
      <alignment horizontal="general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</dxf>
    <dxf>
      <border outline="0">
        <left style="thin">
          <color rgb="FF000000"/>
        </left>
        <right style="medium">
          <color rgb="FF000000"/>
        </right>
        <top style="medium">
          <color rgb="FF000000"/>
        </top>
        <bottom style="double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9" formatCode="0000000#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alignment horizontal="right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dashed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numFmt numFmtId="177" formatCode="#,##0_ "/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medium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177" formatCode="#,##0_ "/>
      <alignment horizontal="right" vertical="center" textRotation="0" wrapText="0" indent="0" justifyLastLine="0" shrinkToFit="1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テーブル スタイル 1" pivot="0" count="0" xr9:uid="{196A635A-F77F-4A3A-90D1-75B58A5D07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706754</xdr:colOff>
      <xdr:row>84</xdr:row>
      <xdr:rowOff>76202</xdr:rowOff>
    </xdr:from>
    <xdr:to>
      <xdr:col>23</xdr:col>
      <xdr:colOff>962024</xdr:colOff>
      <xdr:row>86</xdr:row>
      <xdr:rowOff>171453</xdr:rowOff>
    </xdr:to>
    <xdr:sp macro="" textlink="">
      <xdr:nvSpPr>
        <xdr:cNvPr id="2" name="矢印: 上向き折線 1">
          <a:extLst>
            <a:ext uri="{FF2B5EF4-FFF2-40B4-BE49-F238E27FC236}">
              <a16:creationId xmlns:a16="http://schemas.microsoft.com/office/drawing/2014/main" id="{525FECEB-429C-4930-8584-0FAB016A19A8}"/>
            </a:ext>
          </a:extLst>
        </xdr:cNvPr>
        <xdr:cNvSpPr/>
      </xdr:nvSpPr>
      <xdr:spPr>
        <a:xfrm rot="5400000">
          <a:off x="10988038" y="16931643"/>
          <a:ext cx="476251" cy="25527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706754</xdr:colOff>
      <xdr:row>84</xdr:row>
      <xdr:rowOff>76202</xdr:rowOff>
    </xdr:from>
    <xdr:to>
      <xdr:col>23</xdr:col>
      <xdr:colOff>962024</xdr:colOff>
      <xdr:row>86</xdr:row>
      <xdr:rowOff>171453</xdr:rowOff>
    </xdr:to>
    <xdr:sp macro="" textlink="">
      <xdr:nvSpPr>
        <xdr:cNvPr id="2" name="矢印: 上向き折線 1">
          <a:extLst>
            <a:ext uri="{FF2B5EF4-FFF2-40B4-BE49-F238E27FC236}">
              <a16:creationId xmlns:a16="http://schemas.microsoft.com/office/drawing/2014/main" id="{7CFD81F5-E558-4B9B-8536-1B3A94D19D50}"/>
            </a:ext>
          </a:extLst>
        </xdr:cNvPr>
        <xdr:cNvSpPr/>
      </xdr:nvSpPr>
      <xdr:spPr>
        <a:xfrm rot="5400000">
          <a:off x="10988038" y="16931643"/>
          <a:ext cx="476251" cy="25527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706754</xdr:colOff>
      <xdr:row>85</xdr:row>
      <xdr:rowOff>76202</xdr:rowOff>
    </xdr:from>
    <xdr:to>
      <xdr:col>23</xdr:col>
      <xdr:colOff>962024</xdr:colOff>
      <xdr:row>87</xdr:row>
      <xdr:rowOff>171453</xdr:rowOff>
    </xdr:to>
    <xdr:sp macro="" textlink="">
      <xdr:nvSpPr>
        <xdr:cNvPr id="2" name="矢印: 上向き折線 1">
          <a:extLst>
            <a:ext uri="{FF2B5EF4-FFF2-40B4-BE49-F238E27FC236}">
              <a16:creationId xmlns:a16="http://schemas.microsoft.com/office/drawing/2014/main" id="{DECCF47C-4DA0-4E57-9736-1CA96CD47B66}"/>
            </a:ext>
          </a:extLst>
        </xdr:cNvPr>
        <xdr:cNvSpPr/>
      </xdr:nvSpPr>
      <xdr:spPr>
        <a:xfrm rot="5400000">
          <a:off x="10988038" y="16931643"/>
          <a:ext cx="476251" cy="25527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706754</xdr:colOff>
      <xdr:row>85</xdr:row>
      <xdr:rowOff>76202</xdr:rowOff>
    </xdr:from>
    <xdr:to>
      <xdr:col>23</xdr:col>
      <xdr:colOff>962024</xdr:colOff>
      <xdr:row>87</xdr:row>
      <xdr:rowOff>171453</xdr:rowOff>
    </xdr:to>
    <xdr:sp macro="" textlink="">
      <xdr:nvSpPr>
        <xdr:cNvPr id="2" name="矢印: 上向き折線 1">
          <a:extLst>
            <a:ext uri="{FF2B5EF4-FFF2-40B4-BE49-F238E27FC236}">
              <a16:creationId xmlns:a16="http://schemas.microsoft.com/office/drawing/2014/main" id="{44F23992-497C-4C57-8E38-9AE27BCA0FE9}"/>
            </a:ext>
          </a:extLst>
        </xdr:cNvPr>
        <xdr:cNvSpPr/>
      </xdr:nvSpPr>
      <xdr:spPr>
        <a:xfrm rot="5400000">
          <a:off x="11002326" y="17126905"/>
          <a:ext cx="447676" cy="25527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706754</xdr:colOff>
      <xdr:row>85</xdr:row>
      <xdr:rowOff>76202</xdr:rowOff>
    </xdr:from>
    <xdr:to>
      <xdr:col>23</xdr:col>
      <xdr:colOff>962024</xdr:colOff>
      <xdr:row>87</xdr:row>
      <xdr:rowOff>171453</xdr:rowOff>
    </xdr:to>
    <xdr:sp macro="" textlink="">
      <xdr:nvSpPr>
        <xdr:cNvPr id="2" name="矢印: 上向き折線 1">
          <a:extLst>
            <a:ext uri="{FF2B5EF4-FFF2-40B4-BE49-F238E27FC236}">
              <a16:creationId xmlns:a16="http://schemas.microsoft.com/office/drawing/2014/main" id="{0A011476-DDDC-4503-8293-50EB40DF5E2A}"/>
            </a:ext>
          </a:extLst>
        </xdr:cNvPr>
        <xdr:cNvSpPr/>
      </xdr:nvSpPr>
      <xdr:spPr>
        <a:xfrm rot="5400000">
          <a:off x="11002326" y="17126905"/>
          <a:ext cx="447676" cy="25527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706754</xdr:colOff>
      <xdr:row>85</xdr:row>
      <xdr:rowOff>76202</xdr:rowOff>
    </xdr:from>
    <xdr:to>
      <xdr:col>23</xdr:col>
      <xdr:colOff>962024</xdr:colOff>
      <xdr:row>87</xdr:row>
      <xdr:rowOff>171453</xdr:rowOff>
    </xdr:to>
    <xdr:sp macro="" textlink="">
      <xdr:nvSpPr>
        <xdr:cNvPr id="2" name="矢印: 上向き折線 1">
          <a:extLst>
            <a:ext uri="{FF2B5EF4-FFF2-40B4-BE49-F238E27FC236}">
              <a16:creationId xmlns:a16="http://schemas.microsoft.com/office/drawing/2014/main" id="{463AC846-5B4D-4C2C-A79E-4BD6B76E0FB1}"/>
            </a:ext>
          </a:extLst>
        </xdr:cNvPr>
        <xdr:cNvSpPr/>
      </xdr:nvSpPr>
      <xdr:spPr>
        <a:xfrm rot="5400000">
          <a:off x="11002326" y="17126905"/>
          <a:ext cx="447676" cy="25527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706754</xdr:colOff>
      <xdr:row>85</xdr:row>
      <xdr:rowOff>76202</xdr:rowOff>
    </xdr:from>
    <xdr:to>
      <xdr:col>23</xdr:col>
      <xdr:colOff>962024</xdr:colOff>
      <xdr:row>87</xdr:row>
      <xdr:rowOff>171453</xdr:rowOff>
    </xdr:to>
    <xdr:sp macro="" textlink="">
      <xdr:nvSpPr>
        <xdr:cNvPr id="2" name="矢印: 上向き折線 1">
          <a:extLst>
            <a:ext uri="{FF2B5EF4-FFF2-40B4-BE49-F238E27FC236}">
              <a16:creationId xmlns:a16="http://schemas.microsoft.com/office/drawing/2014/main" id="{44C5DBC4-A56E-42E1-BBF8-E0D2441D700B}"/>
            </a:ext>
          </a:extLst>
        </xdr:cNvPr>
        <xdr:cNvSpPr/>
      </xdr:nvSpPr>
      <xdr:spPr>
        <a:xfrm rot="5400000">
          <a:off x="11002326" y="17126905"/>
          <a:ext cx="447676" cy="25527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706754</xdr:colOff>
      <xdr:row>85</xdr:row>
      <xdr:rowOff>76202</xdr:rowOff>
    </xdr:from>
    <xdr:to>
      <xdr:col>23</xdr:col>
      <xdr:colOff>962024</xdr:colOff>
      <xdr:row>87</xdr:row>
      <xdr:rowOff>171453</xdr:rowOff>
    </xdr:to>
    <xdr:sp macro="" textlink="">
      <xdr:nvSpPr>
        <xdr:cNvPr id="2" name="矢印: 上向き折線 1">
          <a:extLst>
            <a:ext uri="{FF2B5EF4-FFF2-40B4-BE49-F238E27FC236}">
              <a16:creationId xmlns:a16="http://schemas.microsoft.com/office/drawing/2014/main" id="{E1B613DB-D8A9-4E74-8A17-11E662F8B069}"/>
            </a:ext>
          </a:extLst>
        </xdr:cNvPr>
        <xdr:cNvSpPr/>
      </xdr:nvSpPr>
      <xdr:spPr>
        <a:xfrm rot="5400000">
          <a:off x="11002326" y="17126905"/>
          <a:ext cx="447676" cy="25527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706754</xdr:colOff>
      <xdr:row>85</xdr:row>
      <xdr:rowOff>76202</xdr:rowOff>
    </xdr:from>
    <xdr:to>
      <xdr:col>23</xdr:col>
      <xdr:colOff>962024</xdr:colOff>
      <xdr:row>87</xdr:row>
      <xdr:rowOff>171453</xdr:rowOff>
    </xdr:to>
    <xdr:sp macro="" textlink="">
      <xdr:nvSpPr>
        <xdr:cNvPr id="2" name="矢印: 上向き折線 1">
          <a:extLst>
            <a:ext uri="{FF2B5EF4-FFF2-40B4-BE49-F238E27FC236}">
              <a16:creationId xmlns:a16="http://schemas.microsoft.com/office/drawing/2014/main" id="{64AE1D32-D3F0-456B-AB90-6B34CEEC87AB}"/>
            </a:ext>
          </a:extLst>
        </xdr:cNvPr>
        <xdr:cNvSpPr/>
      </xdr:nvSpPr>
      <xdr:spPr>
        <a:xfrm rot="5400000">
          <a:off x="11002326" y="17126905"/>
          <a:ext cx="447676" cy="25527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706754</xdr:colOff>
      <xdr:row>85</xdr:row>
      <xdr:rowOff>76202</xdr:rowOff>
    </xdr:from>
    <xdr:to>
      <xdr:col>23</xdr:col>
      <xdr:colOff>962024</xdr:colOff>
      <xdr:row>87</xdr:row>
      <xdr:rowOff>171453</xdr:rowOff>
    </xdr:to>
    <xdr:sp macro="" textlink="">
      <xdr:nvSpPr>
        <xdr:cNvPr id="2" name="矢印: 上向き折線 1">
          <a:extLst>
            <a:ext uri="{FF2B5EF4-FFF2-40B4-BE49-F238E27FC236}">
              <a16:creationId xmlns:a16="http://schemas.microsoft.com/office/drawing/2014/main" id="{71E0ECD9-7786-48DD-86B1-3C5FD7B4344E}"/>
            </a:ext>
          </a:extLst>
        </xdr:cNvPr>
        <xdr:cNvSpPr/>
      </xdr:nvSpPr>
      <xdr:spPr>
        <a:xfrm rot="5400000">
          <a:off x="11002326" y="17126905"/>
          <a:ext cx="447676" cy="25527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706754</xdr:colOff>
      <xdr:row>85</xdr:row>
      <xdr:rowOff>76202</xdr:rowOff>
    </xdr:from>
    <xdr:to>
      <xdr:col>23</xdr:col>
      <xdr:colOff>962024</xdr:colOff>
      <xdr:row>87</xdr:row>
      <xdr:rowOff>171453</xdr:rowOff>
    </xdr:to>
    <xdr:sp macro="" textlink="">
      <xdr:nvSpPr>
        <xdr:cNvPr id="2" name="矢印: 上向き折線 1">
          <a:extLst>
            <a:ext uri="{FF2B5EF4-FFF2-40B4-BE49-F238E27FC236}">
              <a16:creationId xmlns:a16="http://schemas.microsoft.com/office/drawing/2014/main" id="{B2823EFF-8681-4051-9565-D5C233C0B07E}"/>
            </a:ext>
          </a:extLst>
        </xdr:cNvPr>
        <xdr:cNvSpPr/>
      </xdr:nvSpPr>
      <xdr:spPr>
        <a:xfrm rot="5400000">
          <a:off x="11002326" y="17126905"/>
          <a:ext cx="447676" cy="25527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706754</xdr:colOff>
      <xdr:row>85</xdr:row>
      <xdr:rowOff>76202</xdr:rowOff>
    </xdr:from>
    <xdr:to>
      <xdr:col>23</xdr:col>
      <xdr:colOff>962024</xdr:colOff>
      <xdr:row>87</xdr:row>
      <xdr:rowOff>171453</xdr:rowOff>
    </xdr:to>
    <xdr:sp macro="" textlink="">
      <xdr:nvSpPr>
        <xdr:cNvPr id="2" name="矢印: 上向き折線 1">
          <a:extLst>
            <a:ext uri="{FF2B5EF4-FFF2-40B4-BE49-F238E27FC236}">
              <a16:creationId xmlns:a16="http://schemas.microsoft.com/office/drawing/2014/main" id="{A06C95F5-E29E-4F59-AA1D-3D3C47D7CB69}"/>
            </a:ext>
          </a:extLst>
        </xdr:cNvPr>
        <xdr:cNvSpPr/>
      </xdr:nvSpPr>
      <xdr:spPr>
        <a:xfrm rot="5400000">
          <a:off x="11002326" y="17126905"/>
          <a:ext cx="447676" cy="25527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GATA-PC\Users\Users\fusei\Downloads\&#26032;&#24037;&#20107;&#23436;&#25104;&#22259;&#36865;&#20184;&#31807;(7&#26689;&#23550;&#24540;)V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送付簿(7桁対応)"/>
      <sheetName val="入力用"/>
      <sheetName val="印刷用"/>
      <sheetName val="凡例"/>
    </sheetNames>
    <sheetDataSet>
      <sheetData sheetId="0"/>
      <sheetData sheetId="1"/>
      <sheetData sheetId="2"/>
      <sheetData sheetId="3">
        <row r="3">
          <cell r="A3" t="str">
            <v>昭和</v>
          </cell>
          <cell r="B3" t="str">
            <v>中央支所</v>
          </cell>
          <cell r="C3" t="str">
            <v>Ａ１</v>
          </cell>
          <cell r="D3" t="str">
            <v>配水小管新設工事</v>
          </cell>
          <cell r="E3" t="str">
            <v>配水管小規模整備工事（小規模工事）</v>
          </cell>
        </row>
        <row r="4">
          <cell r="A4" t="str">
            <v>平成</v>
          </cell>
          <cell r="B4" t="str">
            <v>東一支所</v>
          </cell>
          <cell r="C4" t="str">
            <v>Ａ２</v>
          </cell>
          <cell r="D4" t="str">
            <v>配水小管布設替工事</v>
          </cell>
        </row>
        <row r="5">
          <cell r="B5" t="str">
            <v>東二支所</v>
          </cell>
          <cell r="D5" t="str">
            <v>配水小管撤去工事</v>
          </cell>
        </row>
        <row r="6">
          <cell r="B6" t="str">
            <v>西部支所</v>
          </cell>
          <cell r="D6" t="str">
            <v>制水弁取替工事</v>
          </cell>
        </row>
        <row r="7">
          <cell r="B7" t="str">
            <v>南部支所配水第一課</v>
          </cell>
        </row>
        <row r="8">
          <cell r="B8" t="str">
            <v>南部支所配水第二課</v>
          </cell>
        </row>
        <row r="9">
          <cell r="B9" t="str">
            <v>北部支所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9" xr16:uid="{00000000-0016-0000-0000-000000000000}" autoFormatId="20" applyNumberFormats="0" applyBorderFormats="0" applyFontFormats="0" applyPatternFormats="0" applyAlignmentFormats="0" applyWidthHeightFormats="0">
  <queryTableRefresh nextId="68">
    <queryTableFields count="35">
      <queryTableField id="1" name="整理番号" tableColumnId="1"/>
      <queryTableField id="2" name="受注日" tableColumnId="2"/>
      <queryTableField id="44" name="受注月" tableColumnId="3"/>
      <queryTableField id="5" name="受注番号" tableColumnId="5"/>
      <queryTableField id="6" name="工事番号" tableColumnId="6"/>
      <queryTableField id="7" name="ＮＣ区分" tableColumnId="7"/>
      <queryTableField id="9" name="担当者" tableColumnId="9"/>
      <queryTableField id="11" name="工　事　場　所" tableColumnId="11"/>
      <queryTableField id="12" name="住所（行政区）" tableColumnId="12"/>
      <queryTableField id="13" name="件名" tableColumnId="13"/>
      <queryTableField id="14" name="件名区分" tableColumnId="14"/>
      <queryTableField id="64" name="現場日" tableColumnId="8"/>
      <queryTableField id="21" name="顧客引渡_x000a_実施日" tableColumnId="21"/>
      <queryTableField id="22" name="納品月" tableColumnId="22"/>
      <queryTableField id="24" name="繁閑調整" tableColumnId="24"/>
      <queryTableField id="27" name="委託業者名(外注)" tableColumnId="27"/>
      <queryTableField id="30" name="外注納品_x000a_実施日" tableColumnId="30"/>
      <queryTableField id="32" name="外注支払月" tableColumnId="32"/>
      <queryTableField id="46" name="_x000a_外注費" tableColumnId="10"/>
      <queryTableField id="47" name="委託業者名(外注)2" tableColumnId="15"/>
      <queryTableField id="48" name="外注発注日2" tableColumnId="16"/>
      <queryTableField id="49" name="外注納品_x000a_予定日2" tableColumnId="17"/>
      <queryTableField id="50" name="外注納品_x000a_実施日2" tableColumnId="18"/>
      <queryTableField id="51" name="_x000a_部門長2" tableColumnId="19"/>
      <queryTableField id="52" name="外注支払月2" tableColumnId="20"/>
      <queryTableField id="53" name="外注費2" tableColumnId="23"/>
      <queryTableField id="34" name="入金月" tableColumnId="34"/>
      <queryTableField id="35" name="請求書発行番号" tableColumnId="35"/>
      <queryTableField id="36" name="入金月（月のみ）" tableColumnId="36"/>
      <queryTableField id="42" name="事務所/分室" tableColumnId="4"/>
      <queryTableField id="37" name="精算_x000a_グループ" tableColumnId="37"/>
      <queryTableField id="39" name="金額" tableColumnId="39"/>
      <queryTableField id="38" name="精算延長" tableColumnId="38"/>
      <queryTableField id="40" name="繁閑調整金" tableColumnId="40"/>
      <queryTableField id="66" name="列1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8" xr16:uid="{00000000-0016-0000-0100-000001000000}" autoFormatId="20" applyNumberFormats="0" applyBorderFormats="0" applyFontFormats="0" applyPatternFormats="0" applyAlignmentFormats="0" applyWidthHeightFormats="0">
  <queryTableRefresh nextId="71">
    <queryTableFields count="35">
      <queryTableField id="1" name="整理番号" tableColumnId="1"/>
      <queryTableField id="2" name="受注日" tableColumnId="2"/>
      <queryTableField id="44" name="受注月" tableColumnId="3"/>
      <queryTableField id="5" name="受注番号" tableColumnId="5"/>
      <queryTableField id="6" name="工事番号" tableColumnId="6"/>
      <queryTableField id="7" name="ＮＣ区分" tableColumnId="7"/>
      <queryTableField id="9" name="担当者" tableColumnId="9"/>
      <queryTableField id="11" name="工　事　場　所" tableColumnId="11"/>
      <queryTableField id="12" name="住所（行政区）" tableColumnId="12"/>
      <queryTableField id="13" name="件名" tableColumnId="13"/>
      <queryTableField id="14" name="件名区分" tableColumnId="14"/>
      <queryTableField id="64" name="現場日" tableColumnId="8"/>
      <queryTableField id="21" name="顧客引渡_x000a_実施日" tableColumnId="21"/>
      <queryTableField id="22" name="納品月" tableColumnId="22"/>
      <queryTableField id="24" name="繁閑調整" tableColumnId="24"/>
      <queryTableField id="27" name="委託業者名(外注)" tableColumnId="27"/>
      <queryTableField id="30" name="外注納品_x000a_実施日" tableColumnId="30"/>
      <queryTableField id="65" name="部所長" tableColumnId="19"/>
      <queryTableField id="32" name="外注支払月" tableColumnId="32"/>
      <queryTableField id="46" name="_x000a_外注費" tableColumnId="10"/>
      <queryTableField id="47" name="委託業者名(外注)2" tableColumnId="15"/>
      <queryTableField id="48" name="外注発注日2" tableColumnId="16"/>
      <queryTableField id="49" name="外注納品_x000a_予定日2" tableColumnId="17"/>
      <queryTableField id="50" name="外注納品_x000a_実施日2" tableColumnId="18"/>
      <queryTableField id="66" name="_x000a_部所長2" tableColumnId="25"/>
      <queryTableField id="52" name="外注支払月2" tableColumnId="20"/>
      <queryTableField id="53" name="外注費2" tableColumnId="23"/>
      <queryTableField id="34" name="入金月" tableColumnId="34"/>
      <queryTableField id="35" name="請求書発行番号" tableColumnId="35"/>
      <queryTableField id="36" name="入金月（月のみ）" tableColumnId="36"/>
      <queryTableField id="42" name="事務所/分室" tableColumnId="4"/>
      <queryTableField id="37" name="精算_x000a_グループ" tableColumnId="37"/>
      <queryTableField id="39" name="金額" tableColumnId="39"/>
      <queryTableField id="38" name="精算延長" tableColumnId="38"/>
      <queryTableField id="40" name="繁閑調整金" tableColumnId="4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7" xr16:uid="{00000000-0016-0000-0200-000002000000}" autoFormatId="20" applyNumberFormats="0" applyBorderFormats="0" applyFontFormats="0" applyPatternFormats="0" applyAlignmentFormats="0" applyWidthHeightFormats="0">
  <queryTableRefresh nextId="68">
    <queryTableFields count="35">
      <queryTableField id="1" name="整理番号" tableColumnId="1"/>
      <queryTableField id="2" name="受注日" tableColumnId="2"/>
      <queryTableField id="44" name="受注月" tableColumnId="3"/>
      <queryTableField id="5" name="受注番号" tableColumnId="5"/>
      <queryTableField id="6" name="工事番号" tableColumnId="6"/>
      <queryTableField id="7" name="ＮＣ区分" tableColumnId="7"/>
      <queryTableField id="9" name="担当者" tableColumnId="9"/>
      <queryTableField id="11" name="工　事　場　所" tableColumnId="11"/>
      <queryTableField id="12" name="住所（行政区）" tableColumnId="12"/>
      <queryTableField id="13" name="件名" tableColumnId="13"/>
      <queryTableField id="14" name="件名区分" tableColumnId="14"/>
      <queryTableField id="64" name="現場日" tableColumnId="8"/>
      <queryTableField id="21" name="顧客引渡_x000a_実施日" tableColumnId="21"/>
      <queryTableField id="22" name="納品月" tableColumnId="22"/>
      <queryTableField id="24" name="繁閑調整" tableColumnId="24"/>
      <queryTableField id="27" name="委託業者名(外注)" tableColumnId="27"/>
      <queryTableField id="30" name="外注納品_x000a_実施日" tableColumnId="30"/>
      <queryTableField id="32" name="外注支払月" tableColumnId="32"/>
      <queryTableField id="46" name="_x000a_外注費" tableColumnId="10"/>
      <queryTableField id="47" name="委託業者名(外注)2" tableColumnId="15"/>
      <queryTableField id="48" name="外注発注日2" tableColumnId="16"/>
      <queryTableField id="49" name="外注納品_x000a_予定日2" tableColumnId="17"/>
      <queryTableField id="50" name="外注納品_x000a_実施日2" tableColumnId="18"/>
      <queryTableField id="51" name="_x000a_部門長2" tableColumnId="19"/>
      <queryTableField id="52" name="外注支払月2" tableColumnId="20"/>
      <queryTableField id="53" name="外注費2" tableColumnId="23"/>
      <queryTableField id="34" name="入金月" tableColumnId="34"/>
      <queryTableField id="35" name="請求書発行番号" tableColumnId="35"/>
      <queryTableField id="36" name="入金月（月のみ）" tableColumnId="36"/>
      <queryTableField id="42" name="事務所/分室" tableColumnId="4"/>
      <queryTableField id="37" name="精算_x000a_グループ" tableColumnId="37"/>
      <queryTableField id="39" name="金額" tableColumnId="39"/>
      <queryTableField id="38" name="精算延長" tableColumnId="38"/>
      <queryTableField id="40" name="繁閑調整金" tableColumnId="40"/>
      <queryTableField id="65" name="事業所" tableColumnId="2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00000000-0016-0000-0300-000003000000}" autoFormatId="20" applyNumberFormats="0" applyBorderFormats="0" applyFontFormats="0" applyPatternFormats="0" applyAlignmentFormats="0" applyWidthHeightFormats="0">
  <queryTableRefresh nextId="90">
    <queryTableFields count="28">
      <queryTableField id="1" name="整理番号" tableColumnId="1"/>
      <queryTableField id="2" name="工事番号" tableColumnId="2"/>
      <queryTableField id="3" name="住　　所" tableColumnId="3"/>
      <queryTableField id="4" name="NC区分" tableColumnId="4"/>
      <queryTableField id="5" name="住所（行政区）" tableColumnId="5"/>
      <queryTableField id="6" name="受注日" tableColumnId="6"/>
      <queryTableField id="71" name="受注月" tableColumnId="9"/>
      <queryTableField id="7" name="受注番号" tableColumnId="7"/>
      <queryTableField id="8" name="区分" tableColumnId="8"/>
      <queryTableField id="11" name="発行番号" tableColumnId="11"/>
      <queryTableField id="12" name="外注先" tableColumnId="12"/>
      <queryTableField id="76" name="納品月" tableColumnId="14"/>
      <queryTableField id="74" name="外注_x000a_発注月" tableColumnId="13"/>
      <queryTableField id="77" name="外注納品月" tableColumnId="15"/>
      <queryTableField id="80" name="工期" tableColumnId="10"/>
      <queryTableField id="81" name="製本受領" tableColumnId="16"/>
      <queryTableField id="82" name="多摩フリ3" tableColumnId="17"/>
      <queryTableField id="30" name="外注支払月" tableColumnId="30"/>
      <queryTableField id="31" name="外注支払月(月のみ)" tableColumnId="31"/>
      <queryTableField id="32" name="外注支払額" tableColumnId="32"/>
      <queryTableField id="33" name="入金月" tableColumnId="33"/>
      <queryTableField id="34" name="入金月（月のみ）" tableColumnId="34"/>
      <queryTableField id="35" name="精算_x000a_グループ" tableColumnId="35"/>
      <queryTableField id="36" name="入金額" tableColumnId="36"/>
      <queryTableField id="83" name="復元杭引渡日_x000a_" tableColumnId="18"/>
      <queryTableField id="84" name="製本受領2" tableColumnId="19"/>
      <queryTableField id="85" name="市提出" tableColumnId="20"/>
      <queryTableField id="89" name="杭購入金額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00000000-0016-0000-0400-000004000000}" autoFormatId="20" applyNumberFormats="0" applyBorderFormats="0" applyFontFormats="0" applyPatternFormats="0" applyAlignmentFormats="0" applyWidthHeightFormats="0">
  <queryTableRefresh nextId="93">
    <queryTableFields count="29">
      <queryTableField id="1" name="整理番号" tableColumnId="1"/>
      <queryTableField id="2" name="工事番号" tableColumnId="2"/>
      <queryTableField id="3" name="住　　所" tableColumnId="3"/>
      <queryTableField id="4" name="NC区分" tableColumnId="4"/>
      <queryTableField id="5" name="住所（行政区）" tableColumnId="5"/>
      <queryTableField id="6" name="受注日" tableColumnId="6"/>
      <queryTableField id="71" name="受注月" tableColumnId="9"/>
      <queryTableField id="7" name="受注番号" tableColumnId="7"/>
      <queryTableField id="8" name="区分" tableColumnId="8"/>
      <queryTableField id="11" name="発行番号" tableColumnId="11"/>
      <queryTableField id="12" name="外注先" tableColumnId="12"/>
      <queryTableField id="76" name="納品月" tableColumnId="14"/>
      <queryTableField id="74" name="外注_x000a_発注月" tableColumnId="13"/>
      <queryTableField id="77" name="外注納品月" tableColumnId="15"/>
      <queryTableField id="80" name="工期" tableColumnId="10"/>
      <queryTableField id="81" name="現場完了　予定日" tableColumnId="16"/>
      <queryTableField id="89" name="現場予定日" tableColumnId="20"/>
      <queryTableField id="30" name="外注支払月" tableColumnId="30"/>
      <queryTableField id="31" name="外注支払月(月のみ)" tableColumnId="31"/>
      <queryTableField id="32" name="外注支払額" tableColumnId="32"/>
      <queryTableField id="33" name="入金月" tableColumnId="33"/>
      <queryTableField id="34" name="入金月（月のみ）" tableColumnId="34"/>
      <queryTableField id="35" name="精算_x000a_グループ" tableColumnId="35"/>
      <queryTableField id="36" name="入金額" tableColumnId="36"/>
      <queryTableField id="82" name="顧客会社担当者(後)" tableColumnId="17"/>
      <queryTableField id="87" name="申請_x000a_提出日_x000a_(ガスor役所)2" tableColumnId="18"/>
      <queryTableField id="84" name="現場完了　予定日3" tableColumnId="19"/>
      <queryTableField id="90" name="現場予定日（後）" tableColumnId="21"/>
      <queryTableField id="92" name="杭購入金額" tableColumnId="2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0000000-0016-0000-0500-000005000000}" autoFormatId="20" applyNumberFormats="0" applyBorderFormats="0" applyFontFormats="0" applyPatternFormats="0" applyAlignmentFormats="0" applyWidthHeightFormats="0">
  <queryTableRefresh nextId="81">
    <queryTableFields count="22">
      <queryTableField id="1" name="整理番号" tableColumnId="1"/>
      <queryTableField id="2" name="工事番号" tableColumnId="2"/>
      <queryTableField id="3" name="住　　所" tableColumnId="3"/>
      <queryTableField id="4" name="NC区分" tableColumnId="4"/>
      <queryTableField id="5" name="住所（行政区）" tableColumnId="5"/>
      <queryTableField id="6" name="受注日" tableColumnId="6"/>
      <queryTableField id="71" name="受注月" tableColumnId="9"/>
      <queryTableField id="7" name="受注番号" tableColumnId="7"/>
      <queryTableField id="8" name="区分" tableColumnId="8"/>
      <queryTableField id="11" name="発行番号" tableColumnId="11"/>
      <queryTableField id="12" name="外注先" tableColumnId="12"/>
      <queryTableField id="76" name="納品月" tableColumnId="14"/>
      <queryTableField id="74" name="外注_x000a_発注月" tableColumnId="13"/>
      <queryTableField id="77" name="外注納品月" tableColumnId="15"/>
      <queryTableField id="30" name="外注支払月" tableColumnId="30"/>
      <queryTableField id="31" name="外注支払月(月のみ)" tableColumnId="31"/>
      <queryTableField id="32" name="外注支払額" tableColumnId="32"/>
      <queryTableField id="33" name="入金月" tableColumnId="33"/>
      <queryTableField id="34" name="入金月（月のみ）" tableColumnId="34"/>
      <queryTableField id="35" name="精算_x000a_グループ" tableColumnId="35"/>
      <queryTableField id="36" name="入金額" tableColumnId="36"/>
      <queryTableField id="80" name="杭購入金額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00000000-0016-0000-0600-000006000000}" autoFormatId="20" applyNumberFormats="0" applyBorderFormats="0" applyFontFormats="0" applyPatternFormats="0" applyAlignmentFormats="0" applyWidthHeightFormats="0">
  <queryTableRefresh nextId="95">
    <queryTableFields count="28">
      <queryTableField id="1" name="整理番号" tableColumnId="1"/>
      <queryTableField id="2" name="工事番号" tableColumnId="2"/>
      <queryTableField id="3" name="住　　所" tableColumnId="3"/>
      <queryTableField id="4" name="NC区分" tableColumnId="4"/>
      <queryTableField id="5" name="住所（行政区）" tableColumnId="5"/>
      <queryTableField id="81" name="工期" tableColumnId="6"/>
      <queryTableField id="82" name="製本受領" tableColumnId="11"/>
      <queryTableField id="83" name="多摩フリ3" tableColumnId="12"/>
      <queryTableField id="38" name="受注日(後)" tableColumnId="38"/>
      <queryTableField id="72" name="受注月(後)" tableColumnId="7"/>
      <queryTableField id="39" name="受注番号(後)" tableColumnId="39"/>
      <queryTableField id="40" name="区分(後)" tableColumnId="40"/>
      <queryTableField id="43" name="発行番号(後)" tableColumnId="43"/>
      <queryTableField id="44" name="外注先(後)" tableColumnId="44"/>
      <queryTableField id="75" name="納品_x000a_月(後)" tableColumnId="8"/>
      <queryTableField id="76" name="外注_x000a_発注月(後)" tableColumnId="9"/>
      <queryTableField id="77" name="外注納品月(後)" tableColumnId="10"/>
      <queryTableField id="84" name="復元杭引渡日_x000a_" tableColumnId="13"/>
      <queryTableField id="85" name="製本受領2" tableColumnId="14"/>
      <queryTableField id="86" name="市提出" tableColumnId="15"/>
      <queryTableField id="93" name="杭購入金額" tableColumnId="16"/>
      <queryTableField id="63" name="外注支払月(後)" tableColumnId="63"/>
      <queryTableField id="64" name="外注支払月(後)(月のみ)" tableColumnId="64"/>
      <queryTableField id="65" name="外注支払額(後)" tableColumnId="65"/>
      <queryTableField id="66" name="入金月(後)" tableColumnId="66"/>
      <queryTableField id="67" name="入金月(後)（月のみ）" tableColumnId="67"/>
      <queryTableField id="68" name="精算_x000a_グループ(後)" tableColumnId="68"/>
      <queryTableField id="69" name="入金額(後)" tableColumnId="6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00000000-0016-0000-0700-000007000000}" autoFormatId="20" applyNumberFormats="0" applyBorderFormats="0" applyFontFormats="0" applyPatternFormats="0" applyAlignmentFormats="0" applyWidthHeightFormats="0">
  <queryTableRefresh nextId="99">
    <queryTableFields count="29">
      <queryTableField id="1" name="整理番号" tableColumnId="1"/>
      <queryTableField id="2" name="工事番号" tableColumnId="2"/>
      <queryTableField id="3" name="住　　所" tableColumnId="3"/>
      <queryTableField id="4" name="NC区分" tableColumnId="4"/>
      <queryTableField id="5" name="住所（行政区）" tableColumnId="5"/>
      <queryTableField id="81" name="工期" tableColumnId="6"/>
      <queryTableField id="82" name="現場完了　予定日" tableColumnId="11"/>
      <queryTableField id="93" name="現場予定日" tableColumnId="15"/>
      <queryTableField id="38" name="受注日(後)" tableColumnId="38"/>
      <queryTableField id="72" name="受注月(後)" tableColumnId="7"/>
      <queryTableField id="39" name="受注番号(後)" tableColumnId="39"/>
      <queryTableField id="40" name="区分(後)" tableColumnId="40"/>
      <queryTableField id="83" name="顧客会社担当者(後)" tableColumnId="12"/>
      <queryTableField id="43" name="発行番号(後)" tableColumnId="43"/>
      <queryTableField id="44" name="外注先(後)" tableColumnId="44"/>
      <queryTableField id="75" name="納品_x000a_月(後)" tableColumnId="8"/>
      <queryTableField id="76" name="外注_x000a_発注月(後)" tableColumnId="9"/>
      <queryTableField id="77" name="外注納品月(後)" tableColumnId="10"/>
      <queryTableField id="91" name="申請_x000a_提出日_x000a_(ガスor役所)2" tableColumnId="13"/>
      <queryTableField id="85" name="現場完了　予定日3" tableColumnId="14"/>
      <queryTableField id="94" name="現場予定日（後）" tableColumnId="16"/>
      <queryTableField id="97" name="杭購入金額" tableColumnId="17"/>
      <queryTableField id="63" name="外注支払月(後)" tableColumnId="63"/>
      <queryTableField id="64" name="外注支払月(後)(月のみ)" tableColumnId="64"/>
      <queryTableField id="65" name="外注支払額(後)" tableColumnId="65"/>
      <queryTableField id="66" name="入金月(後)" tableColumnId="66"/>
      <queryTableField id="67" name="入金月(後)（月のみ）" tableColumnId="67"/>
      <queryTableField id="68" name="精算_x000a_グループ(後)" tableColumnId="68"/>
      <queryTableField id="69" name="入金額(後)" tableColumnId="6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00000000-0016-0000-0800-000008000000}" autoFormatId="20" applyNumberFormats="0" applyBorderFormats="0" applyFontFormats="0" applyPatternFormats="0" applyAlignmentFormats="0" applyWidthHeightFormats="0">
  <queryTableRefresh nextId="83">
    <queryTableFields count="22">
      <queryTableField id="1" name="整理番号" tableColumnId="1"/>
      <queryTableField id="2" name="工事番号" tableColumnId="2"/>
      <queryTableField id="3" name="住　　所" tableColumnId="3"/>
      <queryTableField id="4" name="NC区分" tableColumnId="4"/>
      <queryTableField id="5" name="住所（行政区）" tableColumnId="5"/>
      <queryTableField id="38" name="受注日(後)" tableColumnId="38"/>
      <queryTableField id="72" name="受注月(後)" tableColumnId="7"/>
      <queryTableField id="39" name="受注番号(後)" tableColumnId="39"/>
      <queryTableField id="40" name="区分(後)" tableColumnId="40"/>
      <queryTableField id="43" name="発行番号(後)" tableColumnId="43"/>
      <queryTableField id="44" name="外注先(後)" tableColumnId="44"/>
      <queryTableField id="75" name="納品_x000a_月(後)" tableColumnId="8"/>
      <queryTableField id="76" name="外注_x000a_発注月(後)" tableColumnId="9"/>
      <queryTableField id="77" name="外注納品月(後)" tableColumnId="10"/>
      <queryTableField id="81" name="杭購入金額" tableColumnId="6"/>
      <queryTableField id="63" name="外注支払月(後)" tableColumnId="63"/>
      <queryTableField id="64" name="外注支払月(後)(月のみ)" tableColumnId="64"/>
      <queryTableField id="65" name="外注支払額(後)" tableColumnId="65"/>
      <queryTableField id="66" name="入金月(後)" tableColumnId="66"/>
      <queryTableField id="67" name="入金月(後)（月のみ）" tableColumnId="67"/>
      <queryTableField id="68" name="精算_x000a_グループ(後)" tableColumnId="68"/>
      <queryTableField id="69" name="入金額(後)" tableColumnId="6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59A03C7-EB3B-41BC-AA59-A9AD15100FAD}" name="台帳表ｔ" displayName="台帳表ｔ" ref="A1:AI2025" tableType="queryTable" totalsRowShown="0">
  <autoFilter ref="A1:AI2025" xr:uid="{B69E1B9A-65F3-42E7-A41B-28D4DB729B60}">
    <filterColumn colId="28">
      <filters>
        <filter val="1"/>
      </filters>
    </filterColumn>
    <filterColumn colId="30">
      <filters>
        <filter val="30"/>
      </filters>
    </filterColumn>
  </autoFilter>
  <tableColumns count="35">
    <tableColumn id="1" xr3:uid="{9D041F4B-414D-4A6D-ABE4-D9468D538768}" uniqueName="1" name="整理番号" queryTableFieldId="1"/>
    <tableColumn id="2" xr3:uid="{7651B324-EAAF-4411-B910-8C39137F5A11}" uniqueName="2" name="受注日" queryTableFieldId="2" dataDxfId="77"/>
    <tableColumn id="3" xr3:uid="{54DD58F7-2E98-4490-A54E-B0250F290501}" uniqueName="3" name="受注月" queryTableFieldId="44"/>
    <tableColumn id="5" xr3:uid="{821BC08D-0C91-4EF2-A949-DC3FDA8E371A}" uniqueName="5" name="受注番号" queryTableFieldId="5"/>
    <tableColumn id="6" xr3:uid="{06E32FE5-D31C-4B13-97B6-D9FF825926B5}" uniqueName="6" name="工事番号" queryTableFieldId="6"/>
    <tableColumn id="7" xr3:uid="{155D43BB-C4DB-449C-8F47-99E00DB568F1}" uniqueName="7" name="ＮＣ区分" queryTableFieldId="7"/>
    <tableColumn id="9" xr3:uid="{40F5140A-43EB-4B83-80F2-7D9E128951B5}" uniqueName="9" name="担当者" queryTableFieldId="9"/>
    <tableColumn id="11" xr3:uid="{53827864-42F8-45AB-B2DA-AF803FC92710}" uniqueName="11" name="工　事　場　所" queryTableFieldId="11"/>
    <tableColumn id="12" xr3:uid="{A1AAD2F5-E295-4AC3-ACB3-A698803F585B}" uniqueName="12" name="住所（行政区）" queryTableFieldId="12"/>
    <tableColumn id="13" xr3:uid="{9AD858F7-9368-4A53-B286-DA8AF7DF70B7}" uniqueName="13" name="件名" queryTableFieldId="13"/>
    <tableColumn id="14" xr3:uid="{06591368-A063-4F0F-91DF-F8F28CF8EE14}" uniqueName="14" name="件名区分" queryTableFieldId="14" dataDxfId="76"/>
    <tableColumn id="8" xr3:uid="{62BD561A-46DD-40A8-9AA0-E0DAC3D037E3}" uniqueName="8" name="現場日" queryTableFieldId="64"/>
    <tableColumn id="21" xr3:uid="{2FA2FE5C-D8E5-499B-ABE5-439FC01EC9D7}" uniqueName="21" name="顧客引渡_x000a_実施日" queryTableFieldId="21" dataDxfId="75"/>
    <tableColumn id="22" xr3:uid="{5FDF3289-3D9A-4E66-B973-6C39BD4E5F96}" uniqueName="22" name="納品月" queryTableFieldId="22" dataDxfId="74"/>
    <tableColumn id="24" xr3:uid="{5942ABA2-81FC-4FB3-86B1-F543462912E1}" uniqueName="24" name="繁閑調整" queryTableFieldId="24" dataDxfId="73"/>
    <tableColumn id="27" xr3:uid="{980F0F06-EC8D-4F46-9653-47637F964D66}" uniqueName="27" name="委託業者名(外注)" queryTableFieldId="27" dataDxfId="72"/>
    <tableColumn id="30" xr3:uid="{97FDC427-10DA-4F12-802D-792CEDF27BC8}" uniqueName="30" name="外注納品_x000a_実施日" queryTableFieldId="30" dataDxfId="71"/>
    <tableColumn id="32" xr3:uid="{4ED8DEA0-99A9-47AC-ABBF-66FA3785E0F1}" uniqueName="32" name="外注支払月" queryTableFieldId="32" dataDxfId="70"/>
    <tableColumn id="10" xr3:uid="{FF1853F7-FCE4-48EC-825F-C402CFD71235}" uniqueName="10" name="_x000a_外注費" queryTableFieldId="46"/>
    <tableColumn id="15" xr3:uid="{D72A0819-D42C-4C87-8001-137DC279CC81}" uniqueName="15" name="委託業者名(外注)2" queryTableFieldId="47"/>
    <tableColumn id="16" xr3:uid="{93B397D4-1BB7-42D4-A5F0-7C3E3FA90ACA}" uniqueName="16" name="外注発注日2" queryTableFieldId="48"/>
    <tableColumn id="17" xr3:uid="{D8E2FCD9-290E-4EDC-97FF-2352FC6588D9}" uniqueName="17" name="外注納品_x000a_予定日2" queryTableFieldId="49"/>
    <tableColumn id="18" xr3:uid="{5A6662E2-94DA-4197-8895-D2A4B022D655}" uniqueName="18" name="外注納品_x000a_実施日2" queryTableFieldId="50"/>
    <tableColumn id="19" xr3:uid="{87B53288-84EC-4D64-8733-D67AA436C3FB}" uniqueName="19" name="_x000a_部門長2" queryTableFieldId="51"/>
    <tableColumn id="20" xr3:uid="{7D69EF44-3D75-449C-8585-FD0BB0DFBC68}" uniqueName="20" name="外注支払月2" queryTableFieldId="52"/>
    <tableColumn id="23" xr3:uid="{4C983613-7A08-4858-8CBC-0DD39C530301}" uniqueName="23" name="外注費2" queryTableFieldId="53"/>
    <tableColumn id="34" xr3:uid="{D0518E7D-F51F-4044-B4B0-071C9DFB39DC}" uniqueName="34" name="入金月" queryTableFieldId="34" dataDxfId="69"/>
    <tableColumn id="35" xr3:uid="{914472AE-1BF3-4704-9638-E5267DAB1F2A}" uniqueName="35" name="請求書発行番号" queryTableFieldId="35" dataDxfId="68"/>
    <tableColumn id="36" xr3:uid="{64B46D37-8CA5-4A7B-BF8B-86C66884030B}" uniqueName="36" name="入金月（月のみ）" queryTableFieldId="36" dataDxfId="67"/>
    <tableColumn id="4" xr3:uid="{EA6F53A6-AF67-4024-A594-32E89A0C1509}" uniqueName="4" name="事務所/分室" queryTableFieldId="42"/>
    <tableColumn id="37" xr3:uid="{6C599617-CE50-44AE-BC9C-BD629A0E9550}" uniqueName="37" name="精算_x000a_グループ" queryTableFieldId="37" dataDxfId="66"/>
    <tableColumn id="39" xr3:uid="{8CEFD79A-E775-4CBA-ABB7-997FBA23B486}" uniqueName="39" name="金額" queryTableFieldId="39" dataDxfId="65"/>
    <tableColumn id="38" xr3:uid="{F03C7A01-B5D9-4428-AF9B-A3B318C22460}" uniqueName="38" name="精算延長" queryTableFieldId="38" dataDxfId="64"/>
    <tableColumn id="40" xr3:uid="{D1A2A466-39A1-4C3B-8C28-DD34DB8BD893}" uniqueName="40" name="繁閑調整金" queryTableFieldId="40" dataDxfId="63"/>
    <tableColumn id="25" xr3:uid="{ECCF248E-9F0D-4C30-8727-2AAA08AFCBB0}" uniqueName="25" name="列1" queryTableFieldId="66" dataDxfId="6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7151172-46FD-4217-A527-37EA6AEBDAF6}" name="台帳表ｓ" displayName="台帳表ｓ" ref="A1:AI1493" tableType="queryTable" totalsRowShown="0">
  <autoFilter ref="A1:AI1493" xr:uid="{B69E1B9A-65F3-42E7-A41B-28D4DB729B60}">
    <filterColumn colId="5">
      <filters>
        <filter val="西部"/>
      </filters>
    </filterColumn>
  </autoFilter>
  <tableColumns count="35">
    <tableColumn id="1" xr3:uid="{25C48F72-5ED8-4735-B1F3-2DD28303767C}" uniqueName="1" name="整理番号" queryTableFieldId="1"/>
    <tableColumn id="2" xr3:uid="{095CC7E1-8352-40E3-8C1C-2755AAB68A3E}" uniqueName="2" name="受注日" queryTableFieldId="2" dataDxfId="61"/>
    <tableColumn id="3" xr3:uid="{EB3A99CD-716F-401E-9856-F956CD97320A}" uniqueName="3" name="受注月" queryTableFieldId="44"/>
    <tableColumn id="5" xr3:uid="{A44D319A-AED0-45C0-8B18-4A227E9BA923}" uniqueName="5" name="受注番号" queryTableFieldId="5"/>
    <tableColumn id="6" xr3:uid="{22C27CC8-9849-4549-AABD-8821703A7ADF}" uniqueName="6" name="工事番号" queryTableFieldId="6"/>
    <tableColumn id="7" xr3:uid="{9EFAB40F-F4E4-4ED0-970F-8207D0EA9DC3}" uniqueName="7" name="ＮＣ区分" queryTableFieldId="7"/>
    <tableColumn id="9" xr3:uid="{4DF210A7-B6AA-4A8C-9DFC-BF5CE82A9E20}" uniqueName="9" name="担当者" queryTableFieldId="9"/>
    <tableColumn id="11" xr3:uid="{DC4EB3BB-C6FC-40F9-BD6E-F91264A64DAC}" uniqueName="11" name="工　事　場　所" queryTableFieldId="11"/>
    <tableColumn id="12" xr3:uid="{056C6916-715C-41F9-9CBF-A4C53DD81A27}" uniqueName="12" name="住所（行政区）" queryTableFieldId="12"/>
    <tableColumn id="13" xr3:uid="{149554BA-75D7-48EF-B47B-6A8DC6BC2632}" uniqueName="13" name="件名" queryTableFieldId="13"/>
    <tableColumn id="14" xr3:uid="{0EEB9C07-F738-4E9E-B8A9-9A753C5B77B1}" uniqueName="14" name="件名区分" queryTableFieldId="14" dataDxfId="60"/>
    <tableColumn id="8" xr3:uid="{279100DA-DFEE-4480-B8FE-D9B9ED123BEE}" uniqueName="8" name="現場日" queryTableFieldId="64"/>
    <tableColumn id="21" xr3:uid="{805EA49D-4523-4A76-BC46-D29F7D83E65B}" uniqueName="21" name="顧客引渡_x000a_実施日" queryTableFieldId="21" dataDxfId="59"/>
    <tableColumn id="22" xr3:uid="{90171B39-1A65-4746-AE0E-BD2BD260BC58}" uniqueName="22" name="納品月" queryTableFieldId="22" dataDxfId="58"/>
    <tableColumn id="24" xr3:uid="{3ECC0EDA-3450-4BD2-BB1C-9AC6EBE37448}" uniqueName="24" name="繁閑調整" queryTableFieldId="24" dataDxfId="57"/>
    <tableColumn id="27" xr3:uid="{D507363A-24E7-4E99-BA9F-6E2A0A5E6A0A}" uniqueName="27" name="委託業者名(外注)" queryTableFieldId="27" dataDxfId="56"/>
    <tableColumn id="30" xr3:uid="{0836DCA3-0AD7-4F54-B761-515DEEF28E15}" uniqueName="30" name="外注納品_x000a_実施日" queryTableFieldId="30" dataDxfId="55"/>
    <tableColumn id="19" xr3:uid="{9131E6C7-93C2-477E-A505-651D6735FE86}" uniqueName="19" name="部所長" queryTableFieldId="65"/>
    <tableColumn id="32" xr3:uid="{14B1E25A-896B-45DF-8007-7BA18D8D9D54}" uniqueName="32" name="外注支払月" queryTableFieldId="32" dataDxfId="54"/>
    <tableColumn id="10" xr3:uid="{C5A23750-131B-4663-9144-1FECAF319144}" uniqueName="10" name="_x000a_外注費" queryTableFieldId="46"/>
    <tableColumn id="15" xr3:uid="{313A9858-5FBE-4C2E-B162-C17AF452E401}" uniqueName="15" name="委託業者名(外注)2" queryTableFieldId="47"/>
    <tableColumn id="16" xr3:uid="{165F4F2E-2951-4C34-8923-715743566D4E}" uniqueName="16" name="外注発注日2" queryTableFieldId="48"/>
    <tableColumn id="17" xr3:uid="{B1F92706-9DB5-46FE-B6A2-8AAD12B57BE3}" uniqueName="17" name="外注納品_x000a_予定日2" queryTableFieldId="49"/>
    <tableColumn id="18" xr3:uid="{C13677CC-15D5-48F6-B6EE-5870E4B7CA8E}" uniqueName="18" name="外注納品_x000a_実施日2" queryTableFieldId="50"/>
    <tableColumn id="25" xr3:uid="{D50DC849-6D07-447F-9644-C41A6C8678C5}" uniqueName="25" name="_x000a_部所長2" queryTableFieldId="66"/>
    <tableColumn id="20" xr3:uid="{334A11E9-D2D8-4E50-9247-0C8295617763}" uniqueName="20" name="外注支払月2" queryTableFieldId="52"/>
    <tableColumn id="23" xr3:uid="{40696CD1-9BF8-4B08-832C-E648C4426031}" uniqueName="23" name="外注費2" queryTableFieldId="53"/>
    <tableColumn id="34" xr3:uid="{A494EB6B-84AF-418D-8F1D-9E687E58F0E8}" uniqueName="34" name="入金月" queryTableFieldId="34" dataDxfId="53"/>
    <tableColumn id="35" xr3:uid="{6D50EC09-9D27-4033-9891-E4E837DD5B60}" uniqueName="35" name="請求書発行番号" queryTableFieldId="35" dataDxfId="52"/>
    <tableColumn id="36" xr3:uid="{B5E95EBE-1777-4D3D-914D-4305F00B330E}" uniqueName="36" name="入金月（月のみ）" queryTableFieldId="36" dataDxfId="51"/>
    <tableColumn id="4" xr3:uid="{3BAA5C15-43BE-4FA9-B0FB-1A4AFCFB1B53}" uniqueName="4" name="事務所/分室" queryTableFieldId="42"/>
    <tableColumn id="37" xr3:uid="{F93EA8BB-DB2D-4546-9F2E-0F72D23D2830}" uniqueName="37" name="精算_x000a_グループ" queryTableFieldId="37" dataDxfId="50"/>
    <tableColumn id="39" xr3:uid="{64747899-E6F0-47CE-BD34-DAB1E4128C1D}" uniqueName="39" name="金額" queryTableFieldId="39" dataDxfId="49"/>
    <tableColumn id="38" xr3:uid="{BFDBF448-EC52-4C5C-B113-55C6F04D6A42}" uniqueName="38" name="精算延長" queryTableFieldId="38" dataDxfId="48"/>
    <tableColumn id="40" xr3:uid="{8A2DBCA7-0F84-482E-A908-38C9A7F7765C}" uniqueName="40" name="繁閑調整金" queryTableFieldId="40" dataDxfId="4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9E1B9A-65F3-42E7-A41B-28D4DB729B60}" name="台帳表ｋ" displayName="台帳表ｋ" ref="A1:AI1314" tableType="queryTable" totalsRowShown="0">
  <autoFilter ref="A1:AI1314" xr:uid="{B69E1B9A-65F3-42E7-A41B-28D4DB729B60}"/>
  <tableColumns count="35">
    <tableColumn id="1" xr3:uid="{3243FB1C-C762-465A-A762-BEA76AAED8B1}" uniqueName="1" name="整理番号" queryTableFieldId="1" dataDxfId="46"/>
    <tableColumn id="2" xr3:uid="{DE0ED7C5-6CD9-4E99-937A-C7A60685BC85}" uniqueName="2" name="受注日" queryTableFieldId="2" dataDxfId="45"/>
    <tableColumn id="3" xr3:uid="{9716E3EB-5CB4-4310-A250-9C468536F113}" uniqueName="3" name="受注月" queryTableFieldId="44"/>
    <tableColumn id="5" xr3:uid="{1F10507C-2DA0-4C47-B9BA-A281C7C713EA}" uniqueName="5" name="受注番号" queryTableFieldId="5"/>
    <tableColumn id="6" xr3:uid="{1A3577E0-6C85-4346-9610-4C09AEF78D14}" uniqueName="6" name="工事番号" queryTableFieldId="6" dataDxfId="44"/>
    <tableColumn id="7" xr3:uid="{FAD692CD-2E92-4660-A2A5-0A82F1A5AC3E}" uniqueName="7" name="ＮＣ区分" queryTableFieldId="7" dataDxfId="43"/>
    <tableColumn id="9" xr3:uid="{71CC39BF-8836-4BF1-80FB-34D6C834685C}" uniqueName="9" name="担当者" queryTableFieldId="9" dataDxfId="42"/>
    <tableColumn id="11" xr3:uid="{B281FAAD-D165-43E7-9582-3185F5B23287}" uniqueName="11" name="工　事　場　所" queryTableFieldId="11" dataDxfId="41"/>
    <tableColumn id="12" xr3:uid="{18164EB0-8551-4D7A-B6EE-A0F2D7CC11B6}" uniqueName="12" name="住所（行政区）" queryTableFieldId="12" dataDxfId="40"/>
    <tableColumn id="13" xr3:uid="{CAE08FB2-CC1A-43D7-9991-BE79493F7045}" uniqueName="13" name="件名" queryTableFieldId="13" dataDxfId="39"/>
    <tableColumn id="14" xr3:uid="{96F5678E-9E0A-4F57-837A-7CD2CF6E659D}" uniqueName="14" name="件名区分" queryTableFieldId="14" dataDxfId="38"/>
    <tableColumn id="8" xr3:uid="{CD74CC40-327A-4632-BA0D-02F933D8C0CB}" uniqueName="8" name="現場日" queryTableFieldId="64"/>
    <tableColumn id="21" xr3:uid="{533D5D93-C5A1-49AF-8C83-547F5924EE5A}" uniqueName="21" name="顧客引渡_x000a_実施日" queryTableFieldId="21" dataDxfId="37"/>
    <tableColumn id="22" xr3:uid="{FC8DD891-489D-4799-B24D-9224DD81E424}" uniqueName="22" name="納品月" queryTableFieldId="22" dataDxfId="36"/>
    <tableColumn id="24" xr3:uid="{633AB975-53CC-4E0A-A1A1-4B2CC403D5CB}" uniqueName="24" name="繁閑調整" queryTableFieldId="24" dataDxfId="35"/>
    <tableColumn id="27" xr3:uid="{82C8129B-7C50-4103-B42B-8A024D27BBFE}" uniqueName="27" name="委託業者名(外注)" queryTableFieldId="27" dataDxfId="34"/>
    <tableColumn id="30" xr3:uid="{41DCDD6F-5C85-4907-A394-F638952BD381}" uniqueName="30" name="外注納品_x000a_実施日" queryTableFieldId="30" dataDxfId="33"/>
    <tableColumn id="32" xr3:uid="{258BA87E-51E1-42EE-A77A-56105FEC9BAE}" uniqueName="32" name="外注支払月" queryTableFieldId="32" dataDxfId="32"/>
    <tableColumn id="10" xr3:uid="{A82BAAC7-0AA0-4D71-B6CD-DFD3084F8E20}" uniqueName="10" name="_x000a_外注費" queryTableFieldId="46"/>
    <tableColumn id="15" xr3:uid="{8E425C9D-B89B-436C-A744-1792487A1F7F}" uniqueName="15" name="委託業者名(外注)2" queryTableFieldId="47"/>
    <tableColumn id="16" xr3:uid="{4163A912-E76B-420B-AF58-70E1254E0A54}" uniqueName="16" name="外注発注日2" queryTableFieldId="48"/>
    <tableColumn id="17" xr3:uid="{4D48FB21-4355-4FCD-86B9-0DF69A4AB346}" uniqueName="17" name="外注納品_x000a_予定日2" queryTableFieldId="49"/>
    <tableColumn id="18" xr3:uid="{38B30195-620E-400B-971C-2F6C98A26CF9}" uniqueName="18" name="外注納品_x000a_実施日2" queryTableFieldId="50"/>
    <tableColumn id="19" xr3:uid="{30F041B6-8783-4540-871A-8416E0D6D987}" uniqueName="19" name="_x000a_部門長2" queryTableFieldId="51"/>
    <tableColumn id="20" xr3:uid="{EFB0C25D-1534-4A48-BD16-3413D8442608}" uniqueName="20" name="外注支払月2" queryTableFieldId="52"/>
    <tableColumn id="23" xr3:uid="{D5614F08-5C63-49D0-BF80-C84AD8D41B4B}" uniqueName="23" name="外注費2" queryTableFieldId="53"/>
    <tableColumn id="34" xr3:uid="{C479DA85-874F-4E9D-9E12-585BD3E6E08D}" uniqueName="34" name="入金月" queryTableFieldId="34" dataDxfId="31"/>
    <tableColumn id="35" xr3:uid="{80A7E84F-E1E1-4DE0-AFDF-FCE33B47B7FC}" uniqueName="35" name="請求書発行番号" queryTableFieldId="35" dataDxfId="30"/>
    <tableColumn id="36" xr3:uid="{B8AEE659-C597-4C58-90D1-416C3D955B45}" uniqueName="36" name="入金月（月のみ）" queryTableFieldId="36" dataDxfId="29"/>
    <tableColumn id="4" xr3:uid="{DCA94253-1747-4356-9816-1C92B76B62B5}" uniqueName="4" name="事務所/分室" queryTableFieldId="42" dataDxfId="28"/>
    <tableColumn id="37" xr3:uid="{638EC4FF-487D-4FF8-8469-8BBDE6D5D9D9}" uniqueName="37" name="精算_x000a_グループ" queryTableFieldId="37" dataDxfId="27"/>
    <tableColumn id="39" xr3:uid="{EC45B95A-2403-4A16-9C4C-3ECA0B549C27}" uniqueName="39" name="金額" queryTableFieldId="39" dataDxfId="26"/>
    <tableColumn id="38" xr3:uid="{8B1ACDBF-AA0B-45BD-A291-FDD0C5562CFF}" uniqueName="38" name="精算延長" queryTableFieldId="38" dataDxfId="25"/>
    <tableColumn id="40" xr3:uid="{93270549-B437-4E25-ADD8-DC36ACA4B195}" uniqueName="40" name="繁閑調整金" queryTableFieldId="40" dataDxfId="24"/>
    <tableColumn id="25" xr3:uid="{4E3E5B01-CFD0-4906-944E-F9CE74324F52}" uniqueName="25" name="事業所" queryTableFieldId="6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B73B22B-D330-430B-A68B-C9950780D82E}" name="測量台帳1ｔ" displayName="測量台帳1ｔ" ref="A1:AB1830" tableType="queryTable" totalsRowShown="0">
  <autoFilter ref="A1:AB1830" xr:uid="{A762D8D9-5BDE-4723-97E6-51441A3AA489}"/>
  <tableColumns count="28">
    <tableColumn id="1" xr3:uid="{AA96168F-4336-4033-8778-7AEA7602E1E6}" uniqueName="1" name="整理番号" queryTableFieldId="1"/>
    <tableColumn id="2" xr3:uid="{7386A654-143A-46D1-AE11-4BD34EAB44D6}" uniqueName="2" name="工事番号" queryTableFieldId="2"/>
    <tableColumn id="3" xr3:uid="{1DE45C44-503F-4F9D-A1CC-102825D89689}" uniqueName="3" name="住　　所" queryTableFieldId="3"/>
    <tableColumn id="4" xr3:uid="{2A7492E8-233C-4DD8-8F6F-6907D9758B73}" uniqueName="4" name="NC区分" queryTableFieldId="4"/>
    <tableColumn id="5" xr3:uid="{1806DBBA-E730-4DD1-9AAF-1C63F0F652C5}" uniqueName="5" name="住所（行政区）" queryTableFieldId="5"/>
    <tableColumn id="6" xr3:uid="{CDF6E5A5-4B19-41A9-9E09-B6DA29624E02}" uniqueName="6" name="受注日" queryTableFieldId="6" dataDxfId="23"/>
    <tableColumn id="9" xr3:uid="{4E66F118-5C93-41DB-B003-8BFFD2A33EB4}" uniqueName="9" name="受注月" queryTableFieldId="71"/>
    <tableColumn id="7" xr3:uid="{A3C4F087-C048-4F2E-BFDF-A212B7F6F4E9}" uniqueName="7" name="受注番号" queryTableFieldId="7"/>
    <tableColumn id="8" xr3:uid="{4CC480D3-2726-4A4A-AA44-EB95E58A8D13}" uniqueName="8" name="区分" queryTableFieldId="8"/>
    <tableColumn id="11" xr3:uid="{88046FF4-FF2C-4E2C-B4CB-4ADB05DA8548}" uniqueName="11" name="発行番号" queryTableFieldId="11"/>
    <tableColumn id="12" xr3:uid="{607AE585-0237-40BE-8427-8C6181B12A50}" uniqueName="12" name="外注先" queryTableFieldId="12"/>
    <tableColumn id="14" xr3:uid="{32E9E738-846A-4BD7-937E-4F55F05E95A1}" uniqueName="14" name="納品月" queryTableFieldId="76"/>
    <tableColumn id="13" xr3:uid="{57AE7130-B7D0-419F-846F-05ED5B96E012}" uniqueName="13" name="外注_x000a_発注月" queryTableFieldId="74"/>
    <tableColumn id="15" xr3:uid="{078815AC-24FD-47A3-A8A2-1AE7CF12153B}" uniqueName="15" name="外注納品月" queryTableFieldId="77"/>
    <tableColumn id="10" xr3:uid="{5CB5952F-59CB-4B96-9388-1610A46C0DB1}" uniqueName="10" name="工期" queryTableFieldId="80"/>
    <tableColumn id="16" xr3:uid="{86817781-2933-45A0-BCBA-51C81AC47EC6}" uniqueName="16" name="製本受領" queryTableFieldId="81"/>
    <tableColumn id="17" xr3:uid="{6C966637-B769-4FE1-AF4F-988A244FB879}" uniqueName="17" name="多摩フリ3" queryTableFieldId="82"/>
    <tableColumn id="30" xr3:uid="{5795AA04-2264-4354-80AC-04BBA461B632}" uniqueName="30" name="外注支払月" queryTableFieldId="30" dataDxfId="22"/>
    <tableColumn id="31" xr3:uid="{2865A7EA-F341-4E90-A27A-8571AFC90BB0}" uniqueName="31" name="外注支払月(月のみ)" queryTableFieldId="31"/>
    <tableColumn id="32" xr3:uid="{A2E609BC-B551-4BEE-B8F3-1DD36437C593}" uniqueName="32" name="外注支払額" queryTableFieldId="32" dataDxfId="21"/>
    <tableColumn id="33" xr3:uid="{9DEDC3F3-14D5-4DED-9A2D-CDFCB33E7210}" uniqueName="33" name="入金月" queryTableFieldId="33"/>
    <tableColumn id="34" xr3:uid="{E950C0F6-CE60-45EB-A287-87495FEC0484}" uniqueName="34" name="入金月（月のみ）" queryTableFieldId="34"/>
    <tableColumn id="35" xr3:uid="{B5A0756B-8877-4B2E-840B-B764B7FA8A70}" uniqueName="35" name="精算_x000a_グループ" queryTableFieldId="35"/>
    <tableColumn id="36" xr3:uid="{2FE5B299-56F4-4A34-AEC0-0C12725ACBEC}" uniqueName="36" name="入金額" queryTableFieldId="36" dataDxfId="20"/>
    <tableColumn id="18" xr3:uid="{1EE8FB47-4CB1-4590-91BF-663A607DF589}" uniqueName="18" name="復元杭引渡日_x000a_" queryTableFieldId="83"/>
    <tableColumn id="19" xr3:uid="{CDDCBE22-7948-4ABD-B104-CD1F86CE6A5C}" uniqueName="19" name="製本受領2" queryTableFieldId="84"/>
    <tableColumn id="20" xr3:uid="{EB65406C-C743-400A-AB89-D97D3F087BDC}" uniqueName="20" name="市提出" queryTableFieldId="85"/>
    <tableColumn id="21" xr3:uid="{32439EAF-DCA4-4B08-9696-2C9FDB43CA67}" uniqueName="21" name="杭購入金額" queryTableFieldId="8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DBD19F0-2E21-434E-B6EA-D745AC1DD69D}" name="測量台帳1ｓ" displayName="測量台帳1ｓ" ref="A1:AC1505" tableType="queryTable" totalsRowShown="0">
  <autoFilter ref="A1:AC1505" xr:uid="{7DBD19F0-2E21-434E-B6EA-D745AC1DD69D}"/>
  <tableColumns count="29">
    <tableColumn id="1" xr3:uid="{837F12E2-65C5-40DB-AF4A-5F41CECFD48D}" uniqueName="1" name="整理番号" queryTableFieldId="1"/>
    <tableColumn id="2" xr3:uid="{6B846704-9CBC-44CC-9A00-A0E38C676637}" uniqueName="2" name="工事番号" queryTableFieldId="2"/>
    <tableColumn id="3" xr3:uid="{FD4D736F-B2EA-4DDA-8EFE-8BEE6F65D726}" uniqueName="3" name="住　　所" queryTableFieldId="3"/>
    <tableColumn id="4" xr3:uid="{D489CCC6-52AC-48DA-BDCF-213C7E0CD0EC}" uniqueName="4" name="NC区分" queryTableFieldId="4"/>
    <tableColumn id="5" xr3:uid="{C2EDC192-BDE6-4063-B45A-2A43C4313E80}" uniqueName="5" name="住所（行政区）" queryTableFieldId="5"/>
    <tableColumn id="6" xr3:uid="{657A7E49-A091-4DE4-8E5D-63D79DED1E1A}" uniqueName="6" name="受注日" queryTableFieldId="6" dataDxfId="19"/>
    <tableColumn id="9" xr3:uid="{3B3F552E-02DF-4D98-9B9A-CA17CB9EA8C0}" uniqueName="9" name="受注月" queryTableFieldId="71"/>
    <tableColumn id="7" xr3:uid="{CEFFA932-9A1A-4C1C-A5DF-2D7A85CA1957}" uniqueName="7" name="受注番号" queryTableFieldId="7"/>
    <tableColumn id="8" xr3:uid="{AC40259D-CF2D-4E85-B58F-9B0BF19A9E63}" uniqueName="8" name="区分" queryTableFieldId="8"/>
    <tableColumn id="11" xr3:uid="{345AF024-3950-41E5-9C3B-570DB30CE290}" uniqueName="11" name="発行番号" queryTableFieldId="11"/>
    <tableColumn id="12" xr3:uid="{D892D26C-2A8C-4C93-ABF1-916BF4CC3089}" uniqueName="12" name="外注先" queryTableFieldId="12"/>
    <tableColumn id="14" xr3:uid="{9214C786-4F8B-460D-8FEC-1D6F3F199356}" uniqueName="14" name="納品月" queryTableFieldId="76"/>
    <tableColumn id="13" xr3:uid="{AAB05ED8-F4F5-47E3-B11D-D4868A248746}" uniqueName="13" name="外注_x000a_発注月" queryTableFieldId="74"/>
    <tableColumn id="15" xr3:uid="{EA6E0F8B-3A6B-4CE6-BDE8-2722718C0320}" uniqueName="15" name="外注納品月" queryTableFieldId="77"/>
    <tableColumn id="10" xr3:uid="{9D1507DF-AD37-4992-B3A1-1E52FEF43E17}" uniqueName="10" name="工期" queryTableFieldId="80"/>
    <tableColumn id="16" xr3:uid="{81FE3775-3DE5-4DE5-B7D6-4D32FED7BA57}" uniqueName="16" name="現場完了　予定日" queryTableFieldId="81"/>
    <tableColumn id="20" xr3:uid="{D12D2596-FA9A-4A78-82D9-8C449C1E778B}" uniqueName="20" name="現場予定日" queryTableFieldId="89"/>
    <tableColumn id="30" xr3:uid="{2C571C67-D37C-4D9E-8675-B3561C1A6272}" uniqueName="30" name="外注支払月" queryTableFieldId="30" dataDxfId="18"/>
    <tableColumn id="31" xr3:uid="{065ED039-6269-4763-AF11-35EFE109CB19}" uniqueName="31" name="外注支払月(月のみ)" queryTableFieldId="31"/>
    <tableColumn id="32" xr3:uid="{CB364E8D-F763-420C-9990-923508B6B13C}" uniqueName="32" name="外注支払額" queryTableFieldId="32" dataDxfId="17"/>
    <tableColumn id="33" xr3:uid="{CE23707E-9FB1-4A76-AB72-6C06F6628709}" uniqueName="33" name="入金月" queryTableFieldId="33"/>
    <tableColumn id="34" xr3:uid="{5DED58F4-D33A-4BCF-921A-469BB70AA023}" uniqueName="34" name="入金月（月のみ）" queryTableFieldId="34"/>
    <tableColumn id="35" xr3:uid="{74DD2C92-D406-486A-AF4F-A04EA5F4F60D}" uniqueName="35" name="精算_x000a_グループ" queryTableFieldId="35"/>
    <tableColumn id="36" xr3:uid="{A398A40C-3680-4EF7-BC14-A96ABA390D7E}" uniqueName="36" name="入金額" queryTableFieldId="36" dataDxfId="16"/>
    <tableColumn id="17" xr3:uid="{278FF623-6B64-4434-850A-AA12AF25DECD}" uniqueName="17" name="顧客会社担当者(後)" queryTableFieldId="82"/>
    <tableColumn id="18" xr3:uid="{612573A0-3706-4A43-B537-3AAEEBD66078}" uniqueName="18" name="申請_x000a_提出日_x000a_(ガスor役所)2" queryTableFieldId="87"/>
    <tableColumn id="19" xr3:uid="{28CA94A8-29BA-4595-AFB1-F69403F83E43}" uniqueName="19" name="現場完了　予定日3" queryTableFieldId="84"/>
    <tableColumn id="21" xr3:uid="{9520036B-4E09-4FA8-B365-9096E0CD66F6}" uniqueName="21" name="現場予定日（後）" queryTableFieldId="90"/>
    <tableColumn id="22" xr3:uid="{A11C2DFD-608E-45B0-A881-7E5BE1F264A2}" uniqueName="22" name="杭購入金額" queryTableFieldId="9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2D8D9-5BDE-4723-97E6-51441A3AA489}" name="測量台帳1ｋ" displayName="測量台帳1ｋ" ref="A1:V2225" tableType="queryTable" totalsRowShown="0">
  <autoFilter ref="A1:V2225" xr:uid="{A762D8D9-5BDE-4723-97E6-51441A3AA489}"/>
  <tableColumns count="22">
    <tableColumn id="1" xr3:uid="{9A92BC61-86BA-4E9A-813E-7ACCD57CE06E}" uniqueName="1" name="整理番号" queryTableFieldId="1"/>
    <tableColumn id="2" xr3:uid="{AEE58438-BF4C-4E3C-8F53-B0B5806FFBF8}" uniqueName="2" name="工事番号" queryTableFieldId="2"/>
    <tableColumn id="3" xr3:uid="{891EF9F9-FB80-47D3-8DE7-91B7AE09C8A1}" uniqueName="3" name="住　　所" queryTableFieldId="3"/>
    <tableColumn id="4" xr3:uid="{C271B98A-C9E9-4D6D-BCE7-F00F975EAD64}" uniqueName="4" name="NC区分" queryTableFieldId="4"/>
    <tableColumn id="5" xr3:uid="{9079716C-43B4-4EF2-AC58-8DE1FAAA1626}" uniqueName="5" name="住所（行政区）" queryTableFieldId="5"/>
    <tableColumn id="6" xr3:uid="{A68A1802-C9A0-41D6-80AB-32FCC85475A3}" uniqueName="6" name="受注日" queryTableFieldId="6" dataDxfId="15"/>
    <tableColumn id="9" xr3:uid="{C24B2A23-F084-41C4-A88E-58DD6CDB557D}" uniqueName="9" name="受注月" queryTableFieldId="71"/>
    <tableColumn id="7" xr3:uid="{7E6455BA-CD0E-420C-A0F2-E45BFF2860DE}" uniqueName="7" name="受注番号" queryTableFieldId="7"/>
    <tableColumn id="8" xr3:uid="{2A3DB8CB-1B83-4104-A6B5-C8255459D23E}" uniqueName="8" name="区分" queryTableFieldId="8"/>
    <tableColumn id="11" xr3:uid="{4A982BDD-C01B-463C-A0BF-DD3665DFB0B3}" uniqueName="11" name="発行番号" queryTableFieldId="11"/>
    <tableColumn id="12" xr3:uid="{D80237D1-9FE0-4E89-A1FA-BA723E56D123}" uniqueName="12" name="外注先" queryTableFieldId="12"/>
    <tableColumn id="14" xr3:uid="{697D59BA-2F58-41F8-AAD8-A01C459A2348}" uniqueName="14" name="納品月" queryTableFieldId="76"/>
    <tableColumn id="13" xr3:uid="{1388F668-397C-4CEF-A27E-69E7A727FACE}" uniqueName="13" name="外注_x000a_発注月" queryTableFieldId="74"/>
    <tableColumn id="15" xr3:uid="{2452522B-7647-4A5A-A85E-88DBBDD86D80}" uniqueName="15" name="外注納品月" queryTableFieldId="77"/>
    <tableColumn id="30" xr3:uid="{AC5F6ACB-E3D5-4FFF-BA18-38C803CF896D}" uniqueName="30" name="外注支払月" queryTableFieldId="30" dataDxfId="14"/>
    <tableColumn id="31" xr3:uid="{90D0A9AD-6245-42B0-AE2D-3CB733E53357}" uniqueName="31" name="外注支払月(月のみ)" queryTableFieldId="31"/>
    <tableColumn id="32" xr3:uid="{4C9DA80B-4F7F-4F8E-9693-A70E280C6EC3}" uniqueName="32" name="外注支払額" queryTableFieldId="32" dataDxfId="13"/>
    <tableColumn id="33" xr3:uid="{D69AEC0B-BE95-4E99-9B98-965946419CE0}" uniqueName="33" name="入金月" queryTableFieldId="33"/>
    <tableColumn id="34" xr3:uid="{152CE904-918D-48AA-AF0C-355C51F9CB06}" uniqueName="34" name="入金月（月のみ）" queryTableFieldId="34"/>
    <tableColumn id="35" xr3:uid="{2EF45CBE-9375-4CE1-A074-5FAC462FA05D}" uniqueName="35" name="精算_x000a_グループ" queryTableFieldId="35"/>
    <tableColumn id="36" xr3:uid="{D91006B8-B42E-444C-AA4A-B86F37A8660A}" uniqueName="36" name="入金額" queryTableFieldId="36" dataDxfId="12"/>
    <tableColumn id="10" xr3:uid="{3CE5984B-5162-4A72-BC83-44C237EE82EB}" uniqueName="10" name="杭購入金額" queryTableFieldId="8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3D4FE23-87A1-47BE-9906-7A5C45F8C3F7}" name="測量台帳1__2ｔ" displayName="測量台帳1__2ｔ" ref="A1:AB1830" tableType="queryTable" totalsRowShown="0">
  <autoFilter ref="A1:AB1830" xr:uid="{A92364FA-39A6-42CF-9A3C-68804E9D5AEA}"/>
  <tableColumns count="28">
    <tableColumn id="1" xr3:uid="{5445ED5B-F048-434C-886F-8E37395837B8}" uniqueName="1" name="整理番号" queryTableFieldId="1"/>
    <tableColumn id="2" xr3:uid="{75EC2A72-4F84-442D-8CE7-6626B13E0041}" uniqueName="2" name="工事番号" queryTableFieldId="2" dataDxfId="1206"/>
    <tableColumn id="3" xr3:uid="{33246494-C451-4D9D-BF57-60AEB41B1AD8}" uniqueName="3" name="住　　所" queryTableFieldId="3" dataDxfId="1205"/>
    <tableColumn id="4" xr3:uid="{BD7E2B0C-85CF-472B-8899-F24AC2DE5D47}" uniqueName="4" name="NC区分" queryTableFieldId="4" dataDxfId="1204"/>
    <tableColumn id="5" xr3:uid="{AC1B12AE-9217-40DE-AE75-D94CB43E3705}" uniqueName="5" name="住所（行政区）" queryTableFieldId="5" dataDxfId="1203"/>
    <tableColumn id="6" xr3:uid="{FDDB2AE0-F77D-483A-90D4-C5AAD35D88F1}" uniqueName="6" name="工期" queryTableFieldId="81"/>
    <tableColumn id="11" xr3:uid="{0DD6919E-237A-4240-9A8D-D41A94049449}" uniqueName="11" name="製本受領" queryTableFieldId="82"/>
    <tableColumn id="12" xr3:uid="{9528C6BA-F451-49FA-AE43-BD8CEBCF1FA6}" uniqueName="12" name="多摩フリ3" queryTableFieldId="83"/>
    <tableColumn id="38" xr3:uid="{D9FDC7FC-9D1B-40B9-A547-F5881AF4E5C6}" uniqueName="38" name="受注日(後)" queryTableFieldId="38" dataDxfId="11"/>
    <tableColumn id="7" xr3:uid="{3D81CEC0-6FFD-4B3E-890D-F97D83BCDEF3}" uniqueName="7" name="受注月(後)" queryTableFieldId="72"/>
    <tableColumn id="39" xr3:uid="{9B9FD0DB-AC18-4BF1-B119-3938DC48F270}" uniqueName="39" name="受注番号(後)" queryTableFieldId="39"/>
    <tableColumn id="40" xr3:uid="{855B79B0-C379-46EB-84DD-224AECB54988}" uniqueName="40" name="区分(後)" queryTableFieldId="40" dataDxfId="1202"/>
    <tableColumn id="43" xr3:uid="{A3AB546B-3FAD-4C12-9CDF-B6C93B9B8467}" uniqueName="43" name="発行番号(後)" queryTableFieldId="43"/>
    <tableColumn id="44" xr3:uid="{88A29381-D395-4832-911C-F2413F03C6A7}" uniqueName="44" name="外注先(後)" queryTableFieldId="44" dataDxfId="1201"/>
    <tableColumn id="8" xr3:uid="{4E9947EA-824A-4565-AEC7-055A36DF3175}" uniqueName="8" name="納品_x000a_月(後)" queryTableFieldId="75"/>
    <tableColumn id="9" xr3:uid="{39259E78-48D7-4E9A-B028-5DC9EFB26E78}" uniqueName="9" name="外注_x000a_発注月(後)" queryTableFieldId="76"/>
    <tableColumn id="10" xr3:uid="{B9F6EEC8-CD7D-4686-A0B2-A34C9A810293}" uniqueName="10" name="外注納品月(後)" queryTableFieldId="77"/>
    <tableColumn id="13" xr3:uid="{5F1148D5-CEF7-4872-8CAE-D6719888ADC3}" uniqueName="13" name="復元杭引渡日_x000a_" queryTableFieldId="84"/>
    <tableColumn id="14" xr3:uid="{7BAF7F89-1CC2-48C0-BC03-DEC6475E24F1}" uniqueName="14" name="製本受領2" queryTableFieldId="85"/>
    <tableColumn id="15" xr3:uid="{C2672326-80BB-460D-BF8A-5DEDF8E03000}" uniqueName="15" name="市提出" queryTableFieldId="86"/>
    <tableColumn id="16" xr3:uid="{5B5C3F98-A141-4975-8C0A-D085D64E5AF0}" uniqueName="16" name="杭購入金額" queryTableFieldId="93"/>
    <tableColumn id="63" xr3:uid="{4B0D42A5-9820-46C1-83FA-77FFD3937834}" uniqueName="63" name="外注支払月(後)" queryTableFieldId="63" dataDxfId="10"/>
    <tableColumn id="64" xr3:uid="{8C54FC54-30FC-405F-8384-0E89F4226F8B}" uniqueName="64" name="外注支払月(後)(月のみ)" queryTableFieldId="64"/>
    <tableColumn id="65" xr3:uid="{A4DF1917-C7F4-4A8A-9B5B-132CCAC7722F}" uniqueName="65" name="外注支払額(後)" queryTableFieldId="65" dataDxfId="9"/>
    <tableColumn id="66" xr3:uid="{31634932-9D7D-4EB0-9F5F-FB4BA8576BD4}" uniqueName="66" name="入金月(後)" queryTableFieldId="66"/>
    <tableColumn id="67" xr3:uid="{EB7BB171-D004-4853-97B2-442386A2187F}" uniqueName="67" name="入金月(後)（月のみ）" queryTableFieldId="67"/>
    <tableColumn id="68" xr3:uid="{E9C6CD1B-972A-42CF-82FA-BEEA9C5585AC}" uniqueName="68" name="精算_x000a_グループ(後)" queryTableFieldId="68"/>
    <tableColumn id="69" xr3:uid="{296DD7E5-9703-4797-8130-010C0F1358CC}" uniqueName="69" name="入金額(後)" queryTableFieldId="69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FF7322F-ED94-4F48-9BCA-D4750D5A85FF}" name="測量台帳1__2ｓ" displayName="測量台帳1__2ｓ" ref="A1:AC1505" tableType="queryTable" totalsRowShown="0">
  <autoFilter ref="A1:AC1505" xr:uid="{A92364FA-39A6-42CF-9A3C-68804E9D5AEA}"/>
  <tableColumns count="29">
    <tableColumn id="1" xr3:uid="{1F9FAA25-6BAE-40AC-8746-8B68902C3781}" uniqueName="1" name="整理番号" queryTableFieldId="1"/>
    <tableColumn id="2" xr3:uid="{157A46C7-8321-42B2-A42F-5F75B32A60AE}" uniqueName="2" name="工事番号" queryTableFieldId="2" dataDxfId="1200"/>
    <tableColumn id="3" xr3:uid="{31764938-64A5-43A0-AF56-FD766E288A8D}" uniqueName="3" name="住　　所" queryTableFieldId="3" dataDxfId="1199"/>
    <tableColumn id="4" xr3:uid="{41C7646F-1F53-4810-8121-D36FF2CE9441}" uniqueName="4" name="NC区分" queryTableFieldId="4" dataDxfId="1198"/>
    <tableColumn id="5" xr3:uid="{757B3D1F-2CFA-4960-A37F-2D585C1D237A}" uniqueName="5" name="住所（行政区）" queryTableFieldId="5" dataDxfId="1197"/>
    <tableColumn id="6" xr3:uid="{9246FC47-810B-47D6-BF11-DFC8D259F006}" uniqueName="6" name="工期" queryTableFieldId="81"/>
    <tableColumn id="11" xr3:uid="{0DF307F8-4835-48E3-8FEF-907503868EC4}" uniqueName="11" name="現場完了　予定日" queryTableFieldId="82"/>
    <tableColumn id="15" xr3:uid="{056CFE97-D3FF-4227-B359-B0F394F4DD96}" uniqueName="15" name="現場予定日" queryTableFieldId="93"/>
    <tableColumn id="38" xr3:uid="{2E8ED0F7-F5CD-49BF-B061-E629ECDA7383}" uniqueName="38" name="受注日(後)" queryTableFieldId="38" dataDxfId="7"/>
    <tableColumn id="7" xr3:uid="{A4C18B86-A647-4FF2-A532-2084D1C8D1D6}" uniqueName="7" name="受注月(後)" queryTableFieldId="72"/>
    <tableColumn id="39" xr3:uid="{D2BC90A3-30BD-4CE6-8188-EFF7FD097FA2}" uniqueName="39" name="受注番号(後)" queryTableFieldId="39"/>
    <tableColumn id="40" xr3:uid="{1BD6C6CC-8BFD-4568-8FD7-06AB26079FF0}" uniqueName="40" name="区分(後)" queryTableFieldId="40" dataDxfId="1196"/>
    <tableColumn id="12" xr3:uid="{475C56D9-8862-4E79-95B8-678B623F44E5}" uniqueName="12" name="顧客会社担当者(後)" queryTableFieldId="83"/>
    <tableColumn id="43" xr3:uid="{79F4A48F-F105-4E65-860F-15D7C1F5A9DB}" uniqueName="43" name="発行番号(後)" queryTableFieldId="43"/>
    <tableColumn id="44" xr3:uid="{58AF9E7A-9B60-4071-9ABC-A1B025A0EF9F}" uniqueName="44" name="外注先(後)" queryTableFieldId="44" dataDxfId="1195"/>
    <tableColumn id="8" xr3:uid="{D917F573-F1C4-4136-B082-A202C28BD739}" uniqueName="8" name="納品_x000a_月(後)" queryTableFieldId="75"/>
    <tableColumn id="9" xr3:uid="{0C228841-C1A9-43EC-AA9A-22C93D8862D2}" uniqueName="9" name="外注_x000a_発注月(後)" queryTableFieldId="76"/>
    <tableColumn id="10" xr3:uid="{1306DEED-D7B8-47B7-ABDE-E8174DA3F277}" uniqueName="10" name="外注納品月(後)" queryTableFieldId="77"/>
    <tableColumn id="13" xr3:uid="{50C12D5B-FFBF-4F15-811B-FC69342F5D97}" uniqueName="13" name="申請_x000a_提出日_x000a_(ガスor役所)2" queryTableFieldId="91"/>
    <tableColumn id="14" xr3:uid="{2FFCDF17-BDAA-477B-A3DD-FDCB5E4C1C13}" uniqueName="14" name="現場完了　予定日3" queryTableFieldId="85"/>
    <tableColumn id="16" xr3:uid="{18FFA1C7-9D66-4F14-BD04-62AFE717F73E}" uniqueName="16" name="現場予定日（後）" queryTableFieldId="94"/>
    <tableColumn id="17" xr3:uid="{81A9FC7C-BD7E-4DD9-BD3E-BD3AA0DB24C9}" uniqueName="17" name="杭購入金額" queryTableFieldId="97"/>
    <tableColumn id="63" xr3:uid="{F13346FE-4DF8-4A02-9FC2-DC3B438E06AC}" uniqueName="63" name="外注支払月(後)" queryTableFieldId="63" dataDxfId="6"/>
    <tableColumn id="64" xr3:uid="{C7E86E58-27D8-4E02-9ADB-DA36D2D21644}" uniqueName="64" name="外注支払月(後)(月のみ)" queryTableFieldId="64"/>
    <tableColumn id="65" xr3:uid="{F6ED9311-813F-4E5B-BD53-C46C2F1AD7EC}" uniqueName="65" name="外注支払額(後)" queryTableFieldId="65" dataDxfId="5"/>
    <tableColumn id="66" xr3:uid="{E816CC1E-4A36-4854-A8B8-FE98AB686927}" uniqueName="66" name="入金月(後)" queryTableFieldId="66"/>
    <tableColumn id="67" xr3:uid="{A4A92E3C-4B32-42A1-A8BE-5005D543E33C}" uniqueName="67" name="入金月(後)（月のみ）" queryTableFieldId="67"/>
    <tableColumn id="68" xr3:uid="{832C028A-94A4-4D4C-B90B-38B632F0BF95}" uniqueName="68" name="精算_x000a_グループ(後)" queryTableFieldId="68"/>
    <tableColumn id="69" xr3:uid="{3496BA81-BCAF-4DD0-9827-D864D0ABC859}" uniqueName="69" name="入金額(後)" queryTableFieldId="69" dataDxf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2364FA-39A6-42CF-9A3C-68804E9D5AEA}" name="測量台帳1__2ｋ" displayName="測量台帳1__2ｋ" ref="A1:V2225" tableType="queryTable" totalsRowShown="0">
  <autoFilter ref="A1:V2225" xr:uid="{A92364FA-39A6-42CF-9A3C-68804E9D5AEA}"/>
  <tableColumns count="22">
    <tableColumn id="1" xr3:uid="{8AF3A76E-0999-4FEC-B3AB-97C73C364F45}" uniqueName="1" name="整理番号" queryTableFieldId="1"/>
    <tableColumn id="2" xr3:uid="{08CF439A-A6F9-47DD-9BDD-225CAE38044E}" uniqueName="2" name="工事番号" queryTableFieldId="2" dataDxfId="1194"/>
    <tableColumn id="3" xr3:uid="{1A4DE380-D756-4ADB-A4C2-5C48913E7E2C}" uniqueName="3" name="住　　所" queryTableFieldId="3" dataDxfId="1193"/>
    <tableColumn id="4" xr3:uid="{33CB19B6-45A3-4BA7-8FE3-8542CF180049}" uniqueName="4" name="NC区分" queryTableFieldId="4" dataDxfId="1192"/>
    <tableColumn id="5" xr3:uid="{87F71D74-CF74-4063-B177-8B8B42BF01D3}" uniqueName="5" name="住所（行政区）" queryTableFieldId="5" dataDxfId="1191"/>
    <tableColumn id="38" xr3:uid="{27559FD9-88DC-4BBE-B0CA-911B774F6CF9}" uniqueName="38" name="受注日(後)" queryTableFieldId="38" dataDxfId="3"/>
    <tableColumn id="7" xr3:uid="{4B511297-DC68-4C69-8171-E903945F7BF7}" uniqueName="7" name="受注月(後)" queryTableFieldId="72"/>
    <tableColumn id="39" xr3:uid="{1FBCA639-B5AA-4B07-AC0A-3E428A8F2B02}" uniqueName="39" name="受注番号(後)" queryTableFieldId="39"/>
    <tableColumn id="40" xr3:uid="{98795C7B-5623-435E-9FB3-8FD64D3D3930}" uniqueName="40" name="区分(後)" queryTableFieldId="40" dataDxfId="1190"/>
    <tableColumn id="43" xr3:uid="{5D58DECD-A2BD-4836-9C9B-2139531C979F}" uniqueName="43" name="発行番号(後)" queryTableFieldId="43"/>
    <tableColumn id="44" xr3:uid="{6AE7D533-5A49-414A-A7DF-E34F80F86770}" uniqueName="44" name="外注先(後)" queryTableFieldId="44" dataDxfId="1189"/>
    <tableColumn id="8" xr3:uid="{1EA9EFC4-DBA7-4C0C-8908-A2845AE75778}" uniqueName="8" name="納品_x000a_月(後)" queryTableFieldId="75"/>
    <tableColumn id="9" xr3:uid="{D480C3E7-719D-4A4E-AD4E-A3A8792F1807}" uniqueName="9" name="外注_x000a_発注月(後)" queryTableFieldId="76"/>
    <tableColumn id="10" xr3:uid="{2D66EE68-BADE-4D95-B4FD-F5C19F8D1643}" uniqueName="10" name="外注納品月(後)" queryTableFieldId="77"/>
    <tableColumn id="6" xr3:uid="{068D5D99-08F8-451C-8C55-72AA4C272B77}" uniqueName="6" name="杭購入金額" queryTableFieldId="81"/>
    <tableColumn id="63" xr3:uid="{7C16DE15-699A-4C82-BBC5-ABCCE810A30D}" uniqueName="63" name="外注支払月(後)" queryTableFieldId="63" dataDxfId="2"/>
    <tableColumn id="64" xr3:uid="{F061BE2C-E537-473A-A5C9-4648CF36224D}" uniqueName="64" name="外注支払月(後)(月のみ)" queryTableFieldId="64"/>
    <tableColumn id="65" xr3:uid="{C210A4C2-411B-4A32-8C84-E265C305EE3A}" uniqueName="65" name="外注支払額(後)" queryTableFieldId="65" dataDxfId="1"/>
    <tableColumn id="66" xr3:uid="{6AD7209E-505E-4097-8055-BEDA26C53C2D}" uniqueName="66" name="入金月(後)" queryTableFieldId="66"/>
    <tableColumn id="67" xr3:uid="{046BE861-50BC-47DB-A8C7-2F7D08F0BF8E}" uniqueName="67" name="入金月(後)（月のみ）" queryTableFieldId="67"/>
    <tableColumn id="68" xr3:uid="{7F42D0BE-C738-4238-B6D4-D2ECE4D79E8C}" uniqueName="68" name="精算_x000a_グループ(後)" queryTableFieldId="68"/>
    <tableColumn id="69" xr3:uid="{06AAA84E-E5C5-4E1C-88DD-DBA01D530C16}" uniqueName="69" name="入金額(後)" queryTableFieldId="69" dataDxfId="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94C3461-5E33-4091-BC6E-137A2D756A82}" name="確報メイン表22" displayName="確報メイン表22" ref="F6:X81" headerRowCount="0" totalsRowShown="0" headerRowDxfId="1188" headerRowCellStyle="標準 2">
  <tableColumns count="19">
    <tableColumn id="1" xr3:uid="{F9F5BAE4-6679-4EED-ABEC-2A2D109E4DF5}" name="名称" headerRowDxfId="1187" dataDxfId="1186" dataCellStyle="標準 2"/>
    <tableColumn id="2" xr3:uid="{65D2316A-85DC-4E5E-A02C-62D3E45225C9}" name="※列" headerRowDxfId="1185" dataDxfId="1184" dataCellStyle="標準 2"/>
    <tableColumn id="3" xr3:uid="{4BEBC675-5327-4F9C-BBDB-23469E8A151D}" name="コード1" headerRowDxfId="1183" dataDxfId="1182" dataCellStyle="標準 2"/>
    <tableColumn id="4" xr3:uid="{F300FFDC-E5D1-4E30-A345-447D7FF3423D}" name="西NC金額" headerRowDxfId="1181" dataDxfId="1180" dataCellStyle="標準 2">
      <calculatedColumnFormula>SUMIFS(台帳表ｋ[金額],台帳表ｋ[精算
グループ],確報【６月】!$H6,台帳表ｋ[入金月（月のみ）],確報【６月】!$A$1,台帳表ｋ[ＮＣ区分],"西部")+SUMIFS(測量台帳1ｋ[入金額],測量台帳1ｋ[精算
グループ],確報【６月】!$H6,測量台帳1ｋ[入金月（月のみ）],確報【６月】!$A$1,測量台帳1ｋ[NC区分],"西部")+SUMIFS(測量台帳1__2ｋ[入金額(後)],測量台帳1__2ｋ[精算
グループ(後)],確報【６月】!$H6,測量台帳1__2ｋ[入金月(後)（月のみ）],確報【６月】!$A$1,測量台帳1__2ｋ[NC区分],"西部")</calculatedColumnFormula>
    </tableColumn>
    <tableColumn id="5" xr3:uid="{117E1949-4B21-4F57-AFBE-3A93992C0F13}" name="コード2" headerRowDxfId="1179" dataDxfId="1178" dataCellStyle="標準 2"/>
    <tableColumn id="6" xr3:uid="{BBEFAA4E-3AE4-4007-8C18-DA88BA463746}" name="埼NC金額" headerRowDxfId="1177" dataDxfId="1176" dataCellStyle="標準 2">
      <calculatedColumnFormula>SUMIFS(台帳表ｋ[金額],台帳表ｋ[精算
グループ],確報【６月】!$H6,台帳表ｋ[入金月（月のみ）],確報【６月】!$A$1,台帳表ｋ[ＮＣ区分],"埼玉")+SUMIFS(測量台帳1ｋ[入金額],測量台帳1ｋ[精算
グループ],確報【６月】!$H6,測量台帳1ｋ[入金月（月のみ）],確報【６月】!$A$1,測量台帳1ｋ[NC区分],"埼玉")+SUMIFS(測量台帳1__2ｋ[入金額(後)],測量台帳1__2ｋ[精算
グループ(後)],確報【６月】!$H6,測量台帳1__2ｋ[入金月(後)（月のみ）],確報【６月】!$A$1,測量台帳1__2ｋ[NC区分],"埼玉")</calculatedColumnFormula>
    </tableColumn>
    <tableColumn id="7" xr3:uid="{A89722DE-4A90-4494-BABE-FF31E0F95DD6}" name="コード3" headerRowDxfId="1175" dataDxfId="1174" dataCellStyle="標準 2"/>
    <tableColumn id="8" xr3:uid="{7DB835DA-17E6-4226-A8C0-92D2D02F679F}" name="北NC金額" headerRowDxfId="1173" dataDxfId="1172" dataCellStyle="標準 2">
      <calculatedColumnFormula>SUMIFS(台帳表ｋ[金額],台帳表ｋ[精算
グループ],確報【６月】!$H6,台帳表ｋ[入金月（月のみ）],確報【６月】!$A$1,台帳表ｋ[ＮＣ区分],"北部")+SUMIFS(測量台帳1ｋ[入金額],測量台帳1ｋ[精算
グループ],確報【６月】!$H6,測量台帳1ｋ[入金月（月のみ）],確報【６月】!$A$1,測量台帳1ｋ[NC区分],"北部")+SUMIFS(測量台帳1__2ｋ[入金額(後)],測量台帳1__2ｋ[精算
グループ(後)],確報【６月】!$H6,測量台帳1__2ｋ[入金月(後)（月のみ）],確報【６月】!$A$1,測量台帳1__2ｋ[NC区分],"北部")</calculatedColumnFormula>
    </tableColumn>
    <tableColumn id="9" xr3:uid="{416C9B28-F04A-4CA0-BEEA-643921B8F4FC}" name="コード4" headerRowDxfId="1171" dataDxfId="1170" dataCellStyle="標準 2"/>
    <tableColumn id="10" xr3:uid="{C3A79323-08D4-4599-A460-E7D493221768}" name="中NC金額" headerRowDxfId="1169" dataDxfId="1168" dataCellStyle="標準 2">
      <calculatedColumnFormula>SUMIFS(台帳表ｋ[金額],台帳表ｋ[精算
グループ],確報【６月】!$H6,台帳表ｋ[入金月（月のみ）],確報【６月】!$A$1,台帳表ｋ[ＮＣ区分],"南部")+SUMIFS(測量台帳1ｋ[入金額],測量台帳1ｋ[精算
グループ],確報【６月】!$H6,測量台帳1ｋ[入金月（月のみ）],確報【６月】!$A$1,測量台帳1ｋ[NC区分],"南部")+SUMIFS(測量台帳1__2ｋ[入金額(後)],測量台帳1__2ｋ[精算
グループ(後)],確報【６月】!$H6,測量台帳1__2ｋ[入金月(後)（月のみ）],確報【６月】!$A$1,測量台帳1__2ｋ[NC区分],"南部")</calculatedColumnFormula>
    </tableColumn>
    <tableColumn id="11" xr3:uid="{A4526001-DBC6-48D4-9A0C-BF493A24ABD4}" name="コード5" headerRowDxfId="1167" dataDxfId="1166" dataCellStyle="標準 2"/>
    <tableColumn id="12" xr3:uid="{2CB91BF7-0E76-497E-A544-B3F5F8F2B94A}" name="多NC金額" headerRowDxfId="1165" dataDxfId="1164" dataCellStyle="標準 2">
      <calculatedColumnFormula>SUMIFS(台帳表ｋ[金額],台帳表ｋ[精算
グループ],確報【６月】!$H6,台帳表ｋ[入金月（月のみ）],確報【６月】!$A$1,台帳表ｋ[ＮＣ区分],"多摩")+SUMIFS(測量台帳1ｋ[入金額],測量台帳1ｋ[精算
グループ],確報【６月】!$H6,測量台帳1ｋ[入金月（月のみ）],確報【６月】!$A$1,測量台帳1ｋ[NC区分],"多摩")+SUMIFS(測量台帳1__2ｋ[入金額(後)],測量台帳1__2ｋ[精算
グループ(後)],確報【６月】!$H6,測量台帳1__2ｋ[入金月(後)（月のみ）],確報【６月】!$A$1,測量台帳1__2ｋ[NC区分],"多摩")</calculatedColumnFormula>
    </tableColumn>
    <tableColumn id="13" xr3:uid="{307C5926-0E93-4B23-99DC-8918F9DE55DF}" name="コード6" headerRowDxfId="1163" dataDxfId="1162" dataCellStyle="標準 2"/>
    <tableColumn id="14" xr3:uid="{1A73A97C-EA80-408D-8108-5B14F6DF9CCA}" name="神NC金額" headerRowDxfId="1161" dataDxfId="1160" dataCellStyle="標準 2">
      <calculatedColumnFormula>SUMIFS(台帳表ｋ[金額],台帳表ｋ[精算
グループ],確報【６月】!$H6,台帳表ｋ[入金月（月のみ）],確報【６月】!$A$1,台帳表ｋ[事務所/分室],"神")+SUMIFS(測量台帳1ｋ[入金額],測量台帳1ｋ[精算
グループ],確報【６月】!$H6,測量台帳1ｋ[入金月（月のみ）],確報【６月】!$A$1,測量台帳1ｋ[NC区分],"神奈川")+SUMIFS(測量台帳1__2ｋ[入金額(後)],測量台帳1__2ｋ[精算
グループ(後)],確報【６月】!$H6,測量台帳1__2ｋ[入金月(後)（月のみ）],確報【６月】!$A$1,測量台帳1__2ｋ[NC区分],"神奈川")</calculatedColumnFormula>
    </tableColumn>
    <tableColumn id="15" xr3:uid="{87ADC27D-267A-4F30-ABA9-E488F8979175}" name="コード7" headerRowDxfId="1159" dataDxfId="1158" dataCellStyle="標準 2"/>
    <tableColumn id="16" xr3:uid="{99B5E3B2-7995-4F87-B9C8-3BBB5C4C8757}" name="湘NC金額" headerRowDxfId="1157" dataDxfId="1156" dataCellStyle="標準 2">
      <calculatedColumnFormula>SUMIFS(台帳表ｋ[金額],台帳表ｋ[精算
グループ],確報【６月】!$H6,台帳表ｋ[入金月（月のみ）],確報【６月】!$A$1,台帳表ｋ[事務所/分室],"湘")+SUMIFS(測量台帳1ｋ[入金額],測量台帳1ｋ[精算
グループ],確報【６月】!$H6,測量台帳1ｋ[入金月（月のみ）],確報【６月】!$A$1,測量台帳1ｋ[NC区分],"湘南")+SUMIFS(測量台帳1__2ｋ[入金額(後)],測量台帳1__2ｋ[精算
グループ(後)],確報【６月】!$H6,測量台帳1__2ｋ[入金月(後)（月のみ）],確報【６月】!$A$1,測量台帳1__2ｋ[NC区分],"湘南")</calculatedColumnFormula>
    </tableColumn>
    <tableColumn id="17" xr3:uid="{C032AF50-A866-42BE-BBD3-8AC93AC8BB3A}" name="コード8" headerRowDxfId="1155" dataDxfId="1154" dataCellStyle="標準 2"/>
    <tableColumn id="18" xr3:uid="{C4F68340-ECE6-4909-8772-F3C89F23785F}" name="設備金額" headerRowDxfId="1153" dataDxfId="1152" dataCellStyle="標準 2"/>
    <tableColumn id="19" xr3:uid="{2EDCA6B5-17C0-4F50-98C7-D95EB80A9D67}" name="合計" headerRowDxfId="1151" dataDxfId="1150" dataCellStyle="標準 2"/>
  </tableColumns>
  <tableStyleInfo name="テーブル スタイル 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0F0E7AE-25EF-4653-9BF2-B22088A8D281}" name="繫閑調整西部事業所から23" displayName="繫閑調整西部事業所から23" ref="AF5:AI75" totalsRowShown="0" headerRowBorderDxfId="1149" tableBorderDxfId="1148" totalsRowBorderDxfId="1147">
  <autoFilter ref="AF5:AI75" xr:uid="{1EAD1FE1-E7AD-4A13-8DF8-A6C7FCFE8DC7}">
    <filterColumn colId="0" hiddenButton="1"/>
    <filterColumn colId="1" hiddenButton="1"/>
    <filterColumn colId="2" hiddenButton="1"/>
    <filterColumn colId="3" hiddenButton="1"/>
  </autoFilter>
  <tableColumns count="4">
    <tableColumn id="1" xr3:uid="{1FF1C8FA-7345-433F-A3C1-28547A246E53}" name="調整先" dataDxfId="1146" dataCellStyle="標準 2">
      <calculatedColumnFormula>IFERROR(_xlfn.XLOOKUP(確報【６月】!$AE6,台帳表ｓ[整理番号],台帳表ｓ[繁閑調整]),"")</calculatedColumnFormula>
    </tableColumn>
    <tableColumn id="2" xr3:uid="{5E4D882D-B496-4CA6-82A3-98917CFD2008}" name="G" dataDxfId="1145" dataCellStyle="標準 2">
      <calculatedColumnFormula>IFERROR(_xlfn.XLOOKUP(確報【６月】!$AE6,台帳表ｓ[整理番号],台帳表ｓ[精算
グループ]),"")</calculatedColumnFormula>
    </tableColumn>
    <tableColumn id="3" xr3:uid="{EF0FDB4C-09D1-40BC-9682-57D6C8BA29D5}" name="発行NO" dataDxfId="1144" dataCellStyle="標準 2">
      <calculatedColumnFormula>IFERROR(_xlfn.XLOOKUP(確報【６月】!$AE6,台帳表ｓ[整理番号],台帳表ｓ[請求書発行番号]),"")</calculatedColumnFormula>
    </tableColumn>
    <tableColumn id="4" xr3:uid="{06150E36-8C85-4A24-9F4B-7D0A0ED99780}" name="金額" dataDxfId="1143" dataCellStyle="桁区切り 2">
      <calculatedColumnFormula>IFERROR(_xlfn.XLOOKUP(確報【６月】!$AE6,台帳表ｓ[整理番号],台帳表ｓ[繁閑調整金]),"")</calculatedColumnFormula>
    </tableColumn>
  </tableColumns>
  <tableStyleInfo name="テーブル スタイル 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0743213-2000-4D03-A86D-57B252928EE9}" name="繫閑調整多摩事業所から24" displayName="繫閑調整多摩事業所から24" ref="AL5:AO75" totalsRowShown="0" headerRowBorderDxfId="1142" tableBorderDxfId="1141" totalsRowBorderDxfId="1140">
  <autoFilter ref="AL5:AO75" xr:uid="{2242FB7C-0493-405F-A5E9-918761FC1CFA}">
    <filterColumn colId="0" hiddenButton="1"/>
    <filterColumn colId="1" hiddenButton="1"/>
    <filterColumn colId="2" hiddenButton="1"/>
    <filterColumn colId="3" hiddenButton="1"/>
  </autoFilter>
  <tableColumns count="4">
    <tableColumn id="1" xr3:uid="{2AEFC4C8-8F1E-432A-AC5C-CC24CCABD1DF}" name="調整先" dataDxfId="1139" dataCellStyle="標準 2">
      <calculatedColumnFormula>IFERROR(_xlfn.XLOOKUP(確報【６月】!AK6,台帳表ｔ[整理番号],台帳表ｔ[繁閑調整]),"")</calculatedColumnFormula>
    </tableColumn>
    <tableColumn id="2" xr3:uid="{3CE7F2AE-903E-4293-8B60-6CF97F023A2D}" name="G" dataDxfId="1138" dataCellStyle="標準 2">
      <calculatedColumnFormula>IFERROR(_xlfn.XLOOKUP(確報【６月】!AK6,台帳表ｔ[整理番号],台帳表ｔ[精算
グループ]),"")</calculatedColumnFormula>
    </tableColumn>
    <tableColumn id="3" xr3:uid="{1CF214B4-85C5-4005-8EAF-11045E2BA46A}" name="発行NO" dataDxfId="1137" dataCellStyle="標準 2">
      <calculatedColumnFormula>IFERROR(_xlfn.XLOOKUP(確報【６月】!AK6,台帳表ｔ[整理番号],台帳表ｔ[請求書発行番号]),"")</calculatedColumnFormula>
    </tableColumn>
    <tableColumn id="4" xr3:uid="{25D23F9B-9712-41B3-A559-8009336190EB}" name="金額" dataDxfId="1136" dataCellStyle="標準 2">
      <calculatedColumnFormula>IFERROR(_xlfn.XLOOKUP(確報【６月】!AK6,台帳表ｔ[整理番号],台帳表ｔ[繁閑調整金]),"")</calculatedColumnFormula>
    </tableColumn>
  </tableColumns>
  <tableStyleInfo name="テーブル スタイル 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81EA241-4D0F-4BD9-B048-F8895027595D}" name="繫閑調整神奈川事業所から25" displayName="繫閑調整神奈川事業所から25" ref="AR5:AU75" totalsRowShown="0" headerRowBorderDxfId="1135" tableBorderDxfId="1134" totalsRowBorderDxfId="1133">
  <autoFilter ref="AR5:AU75" xr:uid="{5B9B0E8B-A2BB-4EC1-99D7-1FCB8F9C4E13}">
    <filterColumn colId="0" hiddenButton="1"/>
    <filterColumn colId="1" hiddenButton="1"/>
    <filterColumn colId="2" hiddenButton="1"/>
    <filterColumn colId="3" hiddenButton="1"/>
  </autoFilter>
  <tableColumns count="4">
    <tableColumn id="1" xr3:uid="{908467D3-48CE-484B-B08C-73A552CB80FF}" name="調整先" dataDxfId="1132" dataCellStyle="標準 2">
      <calculatedColumnFormula>IFERROR(_xlfn.XLOOKUP(確報【６月】!AQ6,台帳表ｋ[整理番号],台帳表ｋ[繁閑調整]),"")</calculatedColumnFormula>
    </tableColumn>
    <tableColumn id="2" xr3:uid="{42548F48-A6CF-44A1-ABE9-843634511E68}" name="G" dataDxfId="1131" dataCellStyle="標準 2">
      <calculatedColumnFormula>IFERROR(_xlfn.XLOOKUP(確報【６月】!AQ6,台帳表ｋ[整理番号],台帳表ｋ[精算
グループ]),"")</calculatedColumnFormula>
    </tableColumn>
    <tableColumn id="3" xr3:uid="{EFF72454-D460-489E-9B97-D73C234E358F}" name="発行NO" dataDxfId="1130" dataCellStyle="標準 2">
      <calculatedColumnFormula>IFERROR(_xlfn.XLOOKUP(確報【６月】!AQ6,台帳表ｋ[整理番号],台帳表ｋ[請求書発行番号]),"")</calculatedColumnFormula>
    </tableColumn>
    <tableColumn id="4" xr3:uid="{965075A7-D082-44CA-8EAC-62ADFA6E8406}" name="金額" dataDxfId="1129" dataCellStyle="標準 2">
      <calculatedColumnFormula>IFERROR(_xlfn.XLOOKUP(確報【６月】!AQ6,台帳表ｋ[整理番号],台帳表ｋ[繁閑調整金]),"")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900685D-0EFC-4D73-896F-D832FA7A7B9B}" name="繫閑調整湘南分室から26" displayName="繫閑調整湘南分室から26" ref="AX5:BA75" totalsRowShown="0" headerRowBorderDxfId="1128" tableBorderDxfId="1127" totalsRowBorderDxfId="1126">
  <autoFilter ref="AX5:BA75" xr:uid="{C1208DA4-D5F7-4146-85D0-52AD3AEB1297}">
    <filterColumn colId="0" hiddenButton="1"/>
    <filterColumn colId="1" hiddenButton="1"/>
    <filterColumn colId="2" hiddenButton="1"/>
    <filterColumn colId="3" hiddenButton="1"/>
  </autoFilter>
  <tableColumns count="4">
    <tableColumn id="1" xr3:uid="{C1BAADE4-2CC0-4820-A808-588E1714BBC5}" name="調整先" dataDxfId="1125" dataCellStyle="標準 2">
      <calculatedColumnFormula>IFERROR(_xlfn.XLOOKUP(確報【６月】!AW6,台帳表ｋ[整理番号],台帳表ｋ[繁閑調整]),"")</calculatedColumnFormula>
    </tableColumn>
    <tableColumn id="2" xr3:uid="{B28A74F0-63AF-4758-B65B-FB3B159E66CC}" name="G" dataDxfId="1124" dataCellStyle="標準 2">
      <calculatedColumnFormula>IFERROR(_xlfn.XLOOKUP(確報【６月】!AW6,台帳表ｋ[整理番号],台帳表ｋ[精算
グループ]),"")</calculatedColumnFormula>
    </tableColumn>
    <tableColumn id="3" xr3:uid="{7AD9BA68-14CC-4ECE-8759-7728707B1ABD}" name="発行NO" dataDxfId="1123" dataCellStyle="標準 2">
      <calculatedColumnFormula>IFERROR(_xlfn.XLOOKUP(確報【６月】!AW6,台帳表ｋ[整理番号],台帳表ｋ[請求書発行番号]),"")</calculatedColumnFormula>
    </tableColumn>
    <tableColumn id="4" xr3:uid="{D6BD7DE3-BFB0-4088-B6A3-1DBD07C91FC5}" name="金額" dataDxfId="1122" dataCellStyle="標準 2">
      <calculatedColumnFormula>IFERROR(_xlfn.XLOOKUP(確報【６月】!AW6,台帳表ｋ[整理番号],台帳表ｋ[繁閑調整金]),"")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E24D5EA-2B4D-40C5-8DA9-8BBCF53BEEB9}" name="中央計推集計27" displayName="中央計推集計27" ref="AB23:AC33" headerRowCount="0" totalsRowShown="0" tableBorderDxfId="1121">
  <tableColumns count="2">
    <tableColumn id="1" xr3:uid="{82E0A723-4EAC-4BA6-A9FC-F6B258E48D86}" name="列1" headerRowDxfId="1120" dataDxfId="1119" headerRowCellStyle="標準 2" dataCellStyle="標準 2"/>
    <tableColumn id="2" xr3:uid="{247B62A7-F7A6-4653-80EC-080218AB8DD2}" name="列2" headerRowDxfId="1118" dataDxfId="1117" headerRowCellStyle="標準 2" dataCellStyle="標準 2"/>
  </tableColumns>
  <tableStyleInfo name="テーブル スタイル 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28BE3F3-5082-405C-A69F-533A843AA5BA}" name="北部計推集計28" displayName="北部計推集計28" ref="AB35:AC51" headerRowCount="0" totalsRowShown="0" headerRowBorderDxfId="1116" tableBorderDxfId="1115">
  <tableColumns count="2">
    <tableColumn id="1" xr3:uid="{62DC65B0-379A-480B-920C-C565D2FFEA0C}" name="列1" headerRowDxfId="1114" dataDxfId="1113" headerRowCellStyle="標準 2" dataCellStyle="標準 2"/>
    <tableColumn id="2" xr3:uid="{924BAE32-53FE-47C2-8AAB-46BA9F6382C9}" name="列2" headerRowDxfId="1112" dataDxfId="1111" headerRowCellStyle="標準 2" dataCellStyle="標準 2">
      <calculatedColumnFormula>SUM(I35,K35,M35,O35,Q35,S35,U35,W35)</calculatedColumnFormula>
    </tableColumn>
  </tableColumns>
  <tableStyleInfo name="テーブル スタイル 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CF69891-4720-4A5A-99D7-B634A890B27F}" name="神奈川計推集計29" displayName="神奈川計推集計29" ref="AB53:AC69" headerRowCount="0" totalsRowShown="0" tableBorderDxfId="1110">
  <tableColumns count="2">
    <tableColumn id="1" xr3:uid="{A066C224-ED12-485E-8934-254B9BB39932}" name="列1" headerRowDxfId="1109" dataDxfId="1108" headerRowCellStyle="標準 2" dataCellStyle="標準 2"/>
    <tableColumn id="2" xr3:uid="{6151ACEB-552D-4B63-8834-E404086AA32C}" name="列2" headerRowDxfId="1107" dataDxfId="1106" headerRowCellStyle="標準 2" dataCellStyle="標準 2">
      <calculatedColumnFormula>SUM(I52,K52,M52,O52,Q52,S52,U52,W52)</calculatedColumnFormula>
    </tableColumn>
  </tableColumns>
  <tableStyleInfo name="テーブル スタイル 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56EB47C-943E-4150-89E2-A5305EA5833F}" name="西部計推集計30" displayName="西部計推集計30" ref="AB6:AC21" headerRowCount="0" totalsRowShown="0" headerRowBorderDxfId="1105" tableBorderDxfId="1104" totalsRowBorderDxfId="1103">
  <tableColumns count="2">
    <tableColumn id="1" xr3:uid="{B6AB2050-D0B8-4F30-9729-4620867688EA}" name="列1" headerRowDxfId="1102" dataDxfId="1101" headerRowCellStyle="標準 2" dataCellStyle="標準 2"/>
    <tableColumn id="2" xr3:uid="{AF835637-C2BD-48B7-A6CD-82F712DB2CA0}" name="列2" headerRowDxfId="1100" dataDxfId="1099" headerRowCellStyle="標準 2" dataCellStyle="標準 2">
      <calculatedColumnFormula>SUM(I7,K7,M7,O7,Q7,S7,U7,W7)</calculatedColumnFormula>
    </tableColumn>
  </tableColumns>
  <tableStyleInfo name="テーブル スタイル 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5C6B39-DB5C-4919-B583-A0BACAD989E4}" name="確報メイン表226" displayName="確報メイン表226" ref="F6:X81" headerRowCount="0" totalsRowShown="0" headerRowDxfId="1098" headerRowCellStyle="標準 2">
  <tableColumns count="19">
    <tableColumn id="1" xr3:uid="{BB6FE89D-C690-4ED3-A13D-A4479B961CCD}" name="名称" headerRowDxfId="1097" dataDxfId="1096" dataCellStyle="標準 2"/>
    <tableColumn id="2" xr3:uid="{474EBC66-9ED6-4546-90B9-F09F5BFEC202}" name="※列" headerRowDxfId="1095" dataDxfId="1094" dataCellStyle="標準 2"/>
    <tableColumn id="3" xr3:uid="{D44369C4-0031-454D-92CC-CDFBDF0A17CC}" name="コード1" headerRowDxfId="1093" dataDxfId="1092" dataCellStyle="標準 2"/>
    <tableColumn id="4" xr3:uid="{46F97FF8-25FA-4004-892B-5D0ECDEFF087}" name="西NC金額" headerRowDxfId="1091" dataDxfId="1090" dataCellStyle="標準 2">
      <calculatedColumnFormula>SUMIFS(台帳表ｋ[金額],台帳表ｋ[精算
グループ],確報【7月】!$H6,台帳表ｋ[入金月（月のみ）],確報【7月】!$A$1,台帳表ｋ[ＮＣ区分],"西部")+SUMIFS(測量台帳1ｋ[入金額],測量台帳1ｋ[精算
グループ],確報【7月】!$H6,測量台帳1ｋ[入金月（月のみ）],確報【7月】!$A$1,測量台帳1ｋ[NC区分],"西部")+SUMIFS(測量台帳1__2ｋ[入金額(後)],測量台帳1__2ｋ[精算
グループ(後)],確報【7月】!$H6,測量台帳1__2ｋ[入金月(後)（月のみ）],確報【7月】!$A$1,測量台帳1__2ｋ[NC区分],"西部")</calculatedColumnFormula>
    </tableColumn>
    <tableColumn id="5" xr3:uid="{9FA81E7D-E527-402E-90C1-47BF084E6E1B}" name="コード2" headerRowDxfId="1089" dataDxfId="1088" dataCellStyle="標準 2"/>
    <tableColumn id="6" xr3:uid="{C86E6F51-898E-4C27-9683-7A283CCEBADE}" name="埼NC金額" headerRowDxfId="1087" dataDxfId="1086" dataCellStyle="標準 2">
      <calculatedColumnFormula>SUMIFS(台帳表ｋ[金額],台帳表ｋ[精算
グループ],確報【7月】!$H6,台帳表ｋ[入金月（月のみ）],確報【7月】!$A$1,台帳表ｋ[ＮＣ区分],"埼玉")+SUMIFS(測量台帳1ｋ[入金額],測量台帳1ｋ[精算
グループ],確報【7月】!$H6,測量台帳1ｋ[入金月（月のみ）],確報【7月】!$A$1,測量台帳1ｋ[NC区分],"埼玉")+SUMIFS(測量台帳1__2ｋ[入金額(後)],測量台帳1__2ｋ[精算
グループ(後)],確報【7月】!$H6,測量台帳1__2ｋ[入金月(後)（月のみ）],確報【7月】!$A$1,測量台帳1__2ｋ[NC区分],"埼玉")</calculatedColumnFormula>
    </tableColumn>
    <tableColumn id="7" xr3:uid="{6356E212-4221-4561-93BC-8D294D02BEC9}" name="コード3" headerRowDxfId="1085" dataDxfId="1084" dataCellStyle="標準 2"/>
    <tableColumn id="8" xr3:uid="{79561CE1-C9BA-4236-92FA-101387FB1A09}" name="北NC金額" headerRowDxfId="1083" dataDxfId="1082" dataCellStyle="標準 2">
      <calculatedColumnFormula>SUMIFS(台帳表ｋ[金額],台帳表ｋ[精算
グループ],確報【7月】!$H6,台帳表ｋ[入金月（月のみ）],確報【7月】!$A$1,台帳表ｋ[ＮＣ区分],"北部")+SUMIFS(測量台帳1ｋ[入金額],測量台帳1ｋ[精算
グループ],確報【7月】!$H6,測量台帳1ｋ[入金月（月のみ）],確報【7月】!$A$1,測量台帳1ｋ[NC区分],"北部")+SUMIFS(測量台帳1__2ｋ[入金額(後)],測量台帳1__2ｋ[精算
グループ(後)],確報【7月】!$H6,測量台帳1__2ｋ[入金月(後)（月のみ）],確報【7月】!$A$1,測量台帳1__2ｋ[NC区分],"北部")</calculatedColumnFormula>
    </tableColumn>
    <tableColumn id="9" xr3:uid="{846C07B8-D625-47AD-B211-3E62EE523300}" name="コード4" headerRowDxfId="1081" dataDxfId="1080" dataCellStyle="標準 2"/>
    <tableColumn id="10" xr3:uid="{1C217B35-161A-46DA-9715-AA100E97B226}" name="中NC金額" headerRowDxfId="1079" dataDxfId="1078" dataCellStyle="標準 2">
      <calculatedColumnFormula>SUMIFS(台帳表ｋ[金額],台帳表ｋ[精算
グループ],確報【7月】!$H6,台帳表ｋ[入金月（月のみ）],確報【7月】!$A$1,台帳表ｋ[ＮＣ区分],"南部")+SUMIFS(測量台帳1ｋ[入金額],測量台帳1ｋ[精算
グループ],確報【7月】!$H6,測量台帳1ｋ[入金月（月のみ）],確報【7月】!$A$1,測量台帳1ｋ[NC区分],"南部")+SUMIFS(測量台帳1__2ｋ[入金額(後)],測量台帳1__2ｋ[精算
グループ(後)],確報【7月】!$H6,測量台帳1__2ｋ[入金月(後)（月のみ）],確報【7月】!$A$1,測量台帳1__2ｋ[NC区分],"南部")</calculatedColumnFormula>
    </tableColumn>
    <tableColumn id="11" xr3:uid="{53840497-7E59-489B-BF12-F465648C57D3}" name="コード5" headerRowDxfId="1077" dataDxfId="1076" dataCellStyle="標準 2"/>
    <tableColumn id="12" xr3:uid="{CA6EB4DD-DFF4-4C50-BD34-34919D4FE124}" name="多NC金額" headerRowDxfId="1075" dataDxfId="1074" dataCellStyle="標準 2">
      <calculatedColumnFormula>SUMIFS(台帳表ｋ[金額],台帳表ｋ[精算
グループ],確報【7月】!$H6,台帳表ｋ[入金月（月のみ）],確報【7月】!$A$1,台帳表ｋ[ＮＣ区分],"多摩")+SUMIFS(測量台帳1ｋ[入金額],測量台帳1ｋ[精算
グループ],確報【7月】!$H6,測量台帳1ｋ[入金月（月のみ）],確報【7月】!$A$1,測量台帳1ｋ[NC区分],"多摩")+SUMIFS(測量台帳1__2ｋ[入金額(後)],測量台帳1__2ｋ[精算
グループ(後)],確報【7月】!$H6,測量台帳1__2ｋ[入金月(後)（月のみ）],確報【7月】!$A$1,測量台帳1__2ｋ[NC区分],"多摩")</calculatedColumnFormula>
    </tableColumn>
    <tableColumn id="13" xr3:uid="{6B9DDEB0-8D52-4155-A4F4-B00F2D6A25FE}" name="コード6" headerRowDxfId="1073" dataDxfId="1072" dataCellStyle="標準 2"/>
    <tableColumn id="14" xr3:uid="{1870F928-1845-4FE6-A850-F2A5F880392F}" name="神NC金額" headerRowDxfId="1071" dataDxfId="1070" dataCellStyle="標準 2">
      <calculatedColumnFormula>SUMIFS(台帳表ｋ[金額],台帳表ｋ[精算
グループ],確報【7月】!$H6,台帳表ｋ[入金月（月のみ）],確報【7月】!$A$1,台帳表ｋ[事務所/分室],"神")+SUMIFS(測量台帳1ｋ[入金額],測量台帳1ｋ[精算
グループ],確報【7月】!$H6,測量台帳1ｋ[入金月（月のみ）],確報【7月】!$A$1,測量台帳1ｋ[NC区分],"神奈川")+SUMIFS(測量台帳1__2ｋ[入金額(後)],測量台帳1__2ｋ[精算
グループ(後)],確報【7月】!$H6,測量台帳1__2ｋ[入金月(後)（月のみ）],確報【7月】!$A$1,測量台帳1__2ｋ[NC区分],"神奈川")</calculatedColumnFormula>
    </tableColumn>
    <tableColumn id="15" xr3:uid="{AD9D85A8-4A7E-4F83-9847-6DA5D6B7E5A8}" name="コード7" headerRowDxfId="1069" dataDxfId="1068" dataCellStyle="標準 2"/>
    <tableColumn id="16" xr3:uid="{FF337FBE-8DE7-4221-A847-1F14BBEF281D}" name="湘NC金額" headerRowDxfId="1067" dataDxfId="1066" dataCellStyle="標準 2">
      <calculatedColumnFormula>SUMIFS(台帳表ｋ[金額],台帳表ｋ[精算
グループ],確報【7月】!$H6,台帳表ｋ[入金月（月のみ）],確報【7月】!$A$1,台帳表ｋ[事務所/分室],"湘")+SUMIFS(測量台帳1ｋ[入金額],測量台帳1ｋ[精算
グループ],確報【7月】!$H6,測量台帳1ｋ[入金月（月のみ）],確報【7月】!$A$1,測量台帳1ｋ[NC区分],"湘南")+SUMIFS(測量台帳1__2ｋ[入金額(後)],測量台帳1__2ｋ[精算
グループ(後)],確報【7月】!$H6,測量台帳1__2ｋ[入金月(後)（月のみ）],確報【7月】!$A$1,測量台帳1__2ｋ[NC区分],"湘南")</calculatedColumnFormula>
    </tableColumn>
    <tableColumn id="17" xr3:uid="{6F190FB1-CCF4-45F4-9903-C980A06214E8}" name="コード8" headerRowDxfId="1065" dataDxfId="1064" dataCellStyle="標準 2"/>
    <tableColumn id="18" xr3:uid="{5D595171-40D0-4980-BEF4-E55ED155E6A9}" name="設備金額" headerRowDxfId="1063" dataDxfId="1062" dataCellStyle="標準 2"/>
    <tableColumn id="19" xr3:uid="{696B3330-4B08-49CD-A7D4-6BF880B4F098}" name="合計" headerRowDxfId="1061" dataDxfId="1060" dataCellStyle="標準 2"/>
  </tableColumns>
  <tableStyleInfo name="テーブル スタイル 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A52E58-9460-467E-AD0A-88A1A36561F4}" name="繫閑調整西部事業所から237" displayName="繫閑調整西部事業所から237" ref="AF5:AI75" totalsRowShown="0" headerRowBorderDxfId="1059" tableBorderDxfId="1058" totalsRowBorderDxfId="1057">
  <autoFilter ref="AF5:AI75" xr:uid="{1EAD1FE1-E7AD-4A13-8DF8-A6C7FCFE8DC7}">
    <filterColumn colId="0" hiddenButton="1"/>
    <filterColumn colId="1" hiddenButton="1"/>
    <filterColumn colId="2" hiddenButton="1"/>
    <filterColumn colId="3" hiddenButton="1"/>
  </autoFilter>
  <tableColumns count="4">
    <tableColumn id="1" xr3:uid="{A78E728F-CD1E-44BE-90AF-64F2D21272E1}" name="調整先" dataDxfId="1056" dataCellStyle="標準 2">
      <calculatedColumnFormula>IFERROR(_xlfn.XLOOKUP(確報【7月】!$AE6,台帳表ｓ[整理番号],台帳表ｓ[繁閑調整]),"")</calculatedColumnFormula>
    </tableColumn>
    <tableColumn id="2" xr3:uid="{BA020DFD-CEB1-41D8-93F7-753233D8F993}" name="G" dataDxfId="1055" dataCellStyle="標準 2">
      <calculatedColumnFormula>IFERROR(_xlfn.XLOOKUP(確報【7月】!$AE6,台帳表ｓ[整理番号],台帳表ｓ[精算
グループ]),"")</calculatedColumnFormula>
    </tableColumn>
    <tableColumn id="3" xr3:uid="{F4F133FC-75AC-4334-9203-A795A5E9E071}" name="発行NO" dataDxfId="1054" dataCellStyle="標準 2">
      <calculatedColumnFormula>IFERROR(_xlfn.XLOOKUP(確報【7月】!$AE6,台帳表ｓ[整理番号],台帳表ｓ[請求書発行番号]),"")</calculatedColumnFormula>
    </tableColumn>
    <tableColumn id="4" xr3:uid="{5DBC7452-B492-4DC8-A565-82403D4C3EED}" name="金額" dataDxfId="1053" dataCellStyle="桁区切り 2">
      <calculatedColumnFormula>IFERROR(_xlfn.XLOOKUP(確報【7月】!$AE6,台帳表ｓ[整理番号],台帳表ｓ[繁閑調整金]),"")</calculatedColumnFormula>
    </tableColumn>
  </tableColumns>
  <tableStyleInfo name="テーブル スタイル 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738074-FD07-44C0-8F4C-51EAF9073B61}" name="繫閑調整多摩事業所から248" displayName="繫閑調整多摩事業所から248" ref="AL5:AO75" totalsRowShown="0" headerRowBorderDxfId="1052" tableBorderDxfId="1051" totalsRowBorderDxfId="1050">
  <autoFilter ref="AL5:AO75" xr:uid="{2242FB7C-0493-405F-A5E9-918761FC1CFA}">
    <filterColumn colId="0" hiddenButton="1"/>
    <filterColumn colId="1" hiddenButton="1"/>
    <filterColumn colId="2" hiddenButton="1"/>
    <filterColumn colId="3" hiddenButton="1"/>
  </autoFilter>
  <tableColumns count="4">
    <tableColumn id="1" xr3:uid="{3471BEBD-8F68-435E-BB3B-9144D01B763E}" name="調整先" dataDxfId="1049" dataCellStyle="標準 2">
      <calculatedColumnFormula>IFERROR(_xlfn.XLOOKUP(確報【7月】!AK6,台帳表ｔ[整理番号],台帳表ｔ[繁閑調整]),"")</calculatedColumnFormula>
    </tableColumn>
    <tableColumn id="2" xr3:uid="{9FDEA3B6-FABB-4D63-909E-2BA13C3D8BCD}" name="G" dataDxfId="1048" dataCellStyle="標準 2">
      <calculatedColumnFormula>IFERROR(_xlfn.XLOOKUP(確報【7月】!AK6,台帳表ｔ[整理番号],台帳表ｔ[精算
グループ]),"")</calculatedColumnFormula>
    </tableColumn>
    <tableColumn id="3" xr3:uid="{D06E3EDD-F43D-4A5F-9097-04A491D1DB9C}" name="発行NO" dataDxfId="1047" dataCellStyle="標準 2">
      <calculatedColumnFormula>IFERROR(_xlfn.XLOOKUP(確報【7月】!AK6,台帳表ｔ[整理番号],台帳表ｔ[請求書発行番号]),"")</calculatedColumnFormula>
    </tableColumn>
    <tableColumn id="4" xr3:uid="{B573BDA1-F3F6-4BCD-A38D-C4C7EAACF420}" name="金額" dataDxfId="1046" dataCellStyle="標準 2">
      <calculatedColumnFormula>IFERROR(_xlfn.XLOOKUP(確報【7月】!AK6,台帳表ｔ[整理番号],台帳表ｔ[繁閑調整金]),"")</calculatedColumnFormula>
    </tableColumn>
  </tableColumns>
  <tableStyleInfo name="テーブル スタイル 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52DE0F-94A6-43DB-BA5D-4EFB98853EA5}" name="繫閑調整神奈川事業所から259" displayName="繫閑調整神奈川事業所から259" ref="AR5:AU75" totalsRowShown="0" headerRowBorderDxfId="1045" tableBorderDxfId="1044" totalsRowBorderDxfId="1043">
  <autoFilter ref="AR5:AU75" xr:uid="{5B9B0E8B-A2BB-4EC1-99D7-1FCB8F9C4E13}">
    <filterColumn colId="0" hiddenButton="1"/>
    <filterColumn colId="1" hiddenButton="1"/>
    <filterColumn colId="2" hiddenButton="1"/>
    <filterColumn colId="3" hiddenButton="1"/>
  </autoFilter>
  <tableColumns count="4">
    <tableColumn id="1" xr3:uid="{3AE4567F-C436-4181-8CFE-94470C2B22D1}" name="調整先" dataDxfId="1042" dataCellStyle="標準 2">
      <calculatedColumnFormula>IFERROR(_xlfn.XLOOKUP(確報【7月】!AQ6,台帳表ｋ[整理番号],台帳表ｋ[繁閑調整]),"")</calculatedColumnFormula>
    </tableColumn>
    <tableColumn id="2" xr3:uid="{C8BBD76E-1B08-4143-8026-F6276DC68E9A}" name="G" dataDxfId="1041" dataCellStyle="標準 2">
      <calculatedColumnFormula>IFERROR(_xlfn.XLOOKUP(確報【7月】!AQ6,台帳表ｋ[整理番号],台帳表ｋ[精算
グループ]),"")</calculatedColumnFormula>
    </tableColumn>
    <tableColumn id="3" xr3:uid="{25881A42-60A3-4568-9C17-8EFD208943BF}" name="発行NO" dataDxfId="1040" dataCellStyle="標準 2">
      <calculatedColumnFormula>IFERROR(_xlfn.XLOOKUP(確報【7月】!AQ6,台帳表ｋ[整理番号],台帳表ｋ[請求書発行番号]),"")</calculatedColumnFormula>
    </tableColumn>
    <tableColumn id="4" xr3:uid="{93F67693-A68B-4415-930E-1BBBD7736170}" name="金額" dataDxfId="1039" dataCellStyle="標準 2">
      <calculatedColumnFormula>IFERROR(_xlfn.XLOOKUP(確報【7月】!AQ6,台帳表ｋ[整理番号],台帳表ｋ[繁閑調整金]),"")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BD9F4B-AB17-4D56-9C0B-49CC23AC3197}" name="繫閑調整湘南分室から2611" displayName="繫閑調整湘南分室から2611" ref="AX5:BA75" totalsRowShown="0" headerRowBorderDxfId="1038" tableBorderDxfId="1037" totalsRowBorderDxfId="1036">
  <autoFilter ref="AX5:BA75" xr:uid="{C1208DA4-D5F7-4146-85D0-52AD3AEB1297}">
    <filterColumn colId="0" hiddenButton="1"/>
    <filterColumn colId="1" hiddenButton="1"/>
    <filterColumn colId="2" hiddenButton="1"/>
    <filterColumn colId="3" hiddenButton="1"/>
  </autoFilter>
  <tableColumns count="4">
    <tableColumn id="1" xr3:uid="{A859FE02-908B-4EE4-A9D3-EA40F9953F04}" name="調整先" dataDxfId="1035" dataCellStyle="標準 2">
      <calculatedColumnFormula>IFERROR(_xlfn.XLOOKUP(確報【7月】!AW6,台帳表ｋ[整理番号],台帳表ｋ[繁閑調整]),"")</calculatedColumnFormula>
    </tableColumn>
    <tableColumn id="2" xr3:uid="{0B8EF073-C469-4F78-B80F-99A6B307CBFF}" name="G" dataDxfId="1034" dataCellStyle="標準 2">
      <calculatedColumnFormula>IFERROR(_xlfn.XLOOKUP(確報【7月】!AW6,台帳表ｋ[整理番号],台帳表ｋ[精算
グループ]),"")</calculatedColumnFormula>
    </tableColumn>
    <tableColumn id="3" xr3:uid="{71E41A5C-5689-474C-9301-3E2359499420}" name="発行NO" dataDxfId="1033" dataCellStyle="標準 2">
      <calculatedColumnFormula>IFERROR(_xlfn.XLOOKUP(確報【7月】!AW6,台帳表ｋ[整理番号],台帳表ｋ[請求書発行番号]),"")</calculatedColumnFormula>
    </tableColumn>
    <tableColumn id="4" xr3:uid="{42A9E2C3-1817-4735-A480-5E7D568EA98F}" name="金額" dataDxfId="1032" dataCellStyle="標準 2">
      <calculatedColumnFormula>IFERROR(_xlfn.XLOOKUP(確報【7月】!AW6,台帳表ｋ[整理番号],台帳表ｋ[繁閑調整金]),"")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DDF422E-F105-422F-9BAA-AA93D60171DE}" name="中央計推集計2712" displayName="中央計推集計2712" ref="AB23:AC33" headerRowCount="0" totalsRowShown="0" tableBorderDxfId="1031">
  <tableColumns count="2">
    <tableColumn id="1" xr3:uid="{0EE7844A-D4C4-429C-9A9D-8B3807A2E630}" name="列1" headerRowDxfId="1030" dataDxfId="1029" headerRowCellStyle="標準 2" dataCellStyle="標準 2"/>
    <tableColumn id="2" xr3:uid="{B39DE698-32F1-489B-A1A5-867F0C67F9A4}" name="列2" headerRowDxfId="1028" dataDxfId="1027" headerRowCellStyle="標準 2" dataCellStyle="標準 2"/>
  </tableColumns>
  <tableStyleInfo name="テーブル スタイル 1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EA2C332-A111-41C6-A7C6-C9DD16F22EAA}" name="北部計推集計2815" displayName="北部計推集計2815" ref="AB35:AC51" headerRowCount="0" totalsRowShown="0" headerRowBorderDxfId="1026" tableBorderDxfId="1025">
  <tableColumns count="2">
    <tableColumn id="1" xr3:uid="{C995C8ED-CB7A-489C-972D-9DA0F8F2AEE5}" name="列1" headerRowDxfId="1024" dataDxfId="1023" headerRowCellStyle="標準 2" dataCellStyle="標準 2"/>
    <tableColumn id="2" xr3:uid="{DCD3D75D-47FD-4220-B072-7138145685C5}" name="列2" headerRowDxfId="1022" dataDxfId="1021" headerRowCellStyle="標準 2" dataCellStyle="標準 2">
      <calculatedColumnFormula>SUM(I35,K35,M35,O35,Q35,S35,U35,W35)</calculatedColumnFormula>
    </tableColumn>
  </tableColumns>
  <tableStyleInfo name="テーブル スタイル 1" showFirstColumn="0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588A3FA-FF54-4EC1-8E27-2C0679D1E50D}" name="神奈川計推集計2917" displayName="神奈川計推集計2917" ref="AB53:AC69" headerRowCount="0" totalsRowShown="0" tableBorderDxfId="1020">
  <tableColumns count="2">
    <tableColumn id="1" xr3:uid="{5A70CBCB-59C4-41EE-82A0-D887165F419F}" name="列1" headerRowDxfId="1019" dataDxfId="1018" headerRowCellStyle="標準 2" dataCellStyle="標準 2"/>
    <tableColumn id="2" xr3:uid="{A9CA6265-A6BC-47E6-886F-79EBDB943DD7}" name="列2" headerRowDxfId="1017" dataDxfId="1016" headerRowCellStyle="標準 2" dataCellStyle="標準 2">
      <calculatedColumnFormula>SUM(I52,K52,M52,O52,Q52,S52,U52,W52)</calculatedColumnFormula>
    </tableColumn>
  </tableColumns>
  <tableStyleInfo name="テーブル スタイル 1" showFirstColumn="0" showLastColumn="0" showRowStripes="0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F877AF3-8184-4293-BC4B-66BD2EBB3316}" name="西部計推集計3031" displayName="西部計推集計3031" ref="AB6:AC21" headerRowCount="0" totalsRowShown="0" headerRowBorderDxfId="1015" tableBorderDxfId="1014" totalsRowBorderDxfId="1013">
  <tableColumns count="2">
    <tableColumn id="1" xr3:uid="{608FC388-C5D6-43EB-81DD-429D0CB1682A}" name="列1" headerRowDxfId="1012" dataDxfId="1011" headerRowCellStyle="標準 2" dataCellStyle="標準 2"/>
    <tableColumn id="2" xr3:uid="{07153C6D-33CB-45D7-B492-40C49FC1DA09}" name="列2" headerRowDxfId="1010" dataDxfId="1009" headerRowCellStyle="標準 2" dataCellStyle="標準 2">
      <calculatedColumnFormula>SUM(I7,K7,M7,O7,Q7,S7,U7,W7)</calculatedColumnFormula>
    </tableColumn>
  </tableColumns>
  <tableStyleInfo name="テーブル スタイル 1" showFirstColumn="0" showLastColumn="0" showRowStripes="0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BB08EF-37B9-4BA1-9C3E-DE97BDBAC16A}" name="確報メイン表2264" displayName="確報メイン表2264" ref="F6:X82" headerRowCount="0" totalsRowShown="0" headerRowDxfId="1008" headerRowCellStyle="標準 2">
  <tableColumns count="19">
    <tableColumn id="1" xr3:uid="{25A0AA69-1E4D-469A-BE82-DA17A52B7FC5}" name="名称" headerRowDxfId="1007" dataDxfId="1006" dataCellStyle="標準 2"/>
    <tableColumn id="2" xr3:uid="{7552B838-241C-41FA-B352-F720CA1552BF}" name="※列" headerRowDxfId="1005" dataDxfId="1004" dataCellStyle="標準 2"/>
    <tableColumn id="3" xr3:uid="{BC07129E-C028-4F8B-9D2C-5E79DD8BDDDF}" name="コード1" headerRowDxfId="1003" dataDxfId="1002" dataCellStyle="標準 2"/>
    <tableColumn id="4" xr3:uid="{0BB3D01F-2BAB-4F2D-B8E5-9792337434A9}" name="西NC金額" headerRowDxfId="1001" dataDxfId="1000" dataCellStyle="標準 2">
      <calculatedColumnFormula>SUMIFS(台帳表ｋ[金額],台帳表ｋ[精算
グループ],確報【8月】!$H6,台帳表ｋ[入金月（月のみ）],確報【8月】!$A$1,台帳表ｋ[ＮＣ区分],"西部")+SUMIFS(測量台帳1ｋ[入金額],測量台帳1ｋ[精算
グループ],確報【8月】!$H6,測量台帳1ｋ[入金月（月のみ）],確報【8月】!$A$1,測量台帳1ｋ[NC区分],"西部")+SUMIFS(測量台帳1__2ｋ[入金額(後)],測量台帳1__2ｋ[精算
グループ(後)],確報【8月】!$H6,測量台帳1__2ｋ[入金月(後)（月のみ）],確報【8月】!$A$1,測量台帳1__2ｋ[NC区分],"西部")</calculatedColumnFormula>
    </tableColumn>
    <tableColumn id="5" xr3:uid="{A7454528-AF50-444C-B4E0-5A51D4382D59}" name="コード2" headerRowDxfId="999" dataDxfId="998" dataCellStyle="標準 2"/>
    <tableColumn id="6" xr3:uid="{6E3CA558-1B7D-4756-A80A-DAC572065716}" name="埼NC金額" headerRowDxfId="997" dataDxfId="996" dataCellStyle="標準 2">
      <calculatedColumnFormula>SUMIFS(台帳表ｋ[金額],台帳表ｋ[精算
グループ],確報【8月】!$H6,台帳表ｋ[入金月（月のみ）],確報【8月】!$A$1,台帳表ｋ[ＮＣ区分],"埼玉")+SUMIFS(測量台帳1ｋ[入金額],測量台帳1ｋ[精算
グループ],確報【8月】!$H6,測量台帳1ｋ[入金月（月のみ）],確報【8月】!$A$1,測量台帳1ｋ[NC区分],"埼玉")+SUMIFS(測量台帳1__2ｋ[入金額(後)],測量台帳1__2ｋ[精算
グループ(後)],確報【8月】!$H6,測量台帳1__2ｋ[入金月(後)（月のみ）],確報【8月】!$A$1,測量台帳1__2ｋ[NC区分],"埼玉")</calculatedColumnFormula>
    </tableColumn>
    <tableColumn id="7" xr3:uid="{1777DBF2-034E-43B9-819F-7D8E9AFA85F4}" name="コード3" headerRowDxfId="995" dataDxfId="994" dataCellStyle="標準 2"/>
    <tableColumn id="8" xr3:uid="{2EB8D305-0650-4C0F-A66C-96FD06ECBDA2}" name="北NC金額" headerRowDxfId="993" dataDxfId="992" dataCellStyle="標準 2">
      <calculatedColumnFormula>SUMIFS(台帳表ｋ[金額],台帳表ｋ[精算
グループ],確報【8月】!$H6,台帳表ｋ[入金月（月のみ）],確報【8月】!$A$1,台帳表ｋ[ＮＣ区分],"北部")+SUMIFS(測量台帳1ｋ[入金額],測量台帳1ｋ[精算
グループ],確報【8月】!$H6,測量台帳1ｋ[入金月（月のみ）],確報【8月】!$A$1,測量台帳1ｋ[NC区分],"北部")+SUMIFS(測量台帳1__2ｋ[入金額(後)],測量台帳1__2ｋ[精算
グループ(後)],確報【8月】!$H6,測量台帳1__2ｋ[入金月(後)（月のみ）],確報【8月】!$A$1,測量台帳1__2ｋ[NC区分],"北部")</calculatedColumnFormula>
    </tableColumn>
    <tableColumn id="9" xr3:uid="{4930F441-E8F2-41FD-AAD1-F48EBC80F642}" name="コード4" headerRowDxfId="991" dataDxfId="990" dataCellStyle="標準 2"/>
    <tableColumn id="10" xr3:uid="{423B8CCD-7DD3-4C21-8909-50E1A443ABC3}" name="中NC金額" headerRowDxfId="989" dataDxfId="988" dataCellStyle="標準 2">
      <calculatedColumnFormula>SUMIFS(台帳表ｋ[金額],台帳表ｋ[精算
グループ],確報【8月】!$H6,台帳表ｋ[入金月（月のみ）],確報【8月】!$A$1,台帳表ｋ[ＮＣ区分],"南部")+SUMIFS(測量台帳1ｋ[入金額],測量台帳1ｋ[精算
グループ],確報【8月】!$H6,測量台帳1ｋ[入金月（月のみ）],確報【8月】!$A$1,測量台帳1ｋ[NC区分],"南部")+SUMIFS(測量台帳1__2ｋ[入金額(後)],測量台帳1__2ｋ[精算
グループ(後)],確報【8月】!$H6,測量台帳1__2ｋ[入金月(後)（月のみ）],確報【8月】!$A$1,測量台帳1__2ｋ[NC区分],"南部")</calculatedColumnFormula>
    </tableColumn>
    <tableColumn id="11" xr3:uid="{34CCD413-AC07-49D5-BE3E-4189755488A9}" name="コード5" headerRowDxfId="987" dataDxfId="986" dataCellStyle="標準 2"/>
    <tableColumn id="12" xr3:uid="{CD72E48C-01D7-4CA3-ACC1-0A35EF05D889}" name="多NC金額" headerRowDxfId="985" dataDxfId="984" dataCellStyle="標準 2">
      <calculatedColumnFormula>SUMIFS(台帳表ｋ[金額],台帳表ｋ[精算
グループ],確報【8月】!$H6,台帳表ｋ[入金月（月のみ）],確報【8月】!$A$1,台帳表ｋ[ＮＣ区分],"多摩")+SUMIFS(測量台帳1ｋ[入金額],測量台帳1ｋ[精算
グループ],確報【8月】!$H6,測量台帳1ｋ[入金月（月のみ）],確報【8月】!$A$1,測量台帳1ｋ[NC区分],"多摩")+SUMIFS(測量台帳1__2ｋ[入金額(後)],測量台帳1__2ｋ[精算
グループ(後)],確報【8月】!$H6,測量台帳1__2ｋ[入金月(後)（月のみ）],確報【8月】!$A$1,測量台帳1__2ｋ[NC区分],"多摩")</calculatedColumnFormula>
    </tableColumn>
    <tableColumn id="13" xr3:uid="{A3AF39DE-47C2-4E1F-92EC-2792F22F28EE}" name="コード6" headerRowDxfId="983" dataDxfId="982" dataCellStyle="標準 2"/>
    <tableColumn id="14" xr3:uid="{BFB7A3C1-CECB-49A9-AA9E-4A68EBF4E0BA}" name="神NC金額" headerRowDxfId="981" dataDxfId="980" dataCellStyle="標準 2">
      <calculatedColumnFormula>SUMIFS(台帳表ｋ[金額],台帳表ｋ[精算
グループ],確報【8月】!$H6,台帳表ｋ[入金月（月のみ）],確報【8月】!$A$1,台帳表ｋ[事務所/分室],"神")+SUMIFS(測量台帳1ｋ[入金額],測量台帳1ｋ[精算
グループ],確報【8月】!$H6,測量台帳1ｋ[入金月（月のみ）],確報【8月】!$A$1,測量台帳1ｋ[NC区分],"神奈川")+SUMIFS(測量台帳1__2ｋ[入金額(後)],測量台帳1__2ｋ[精算
グループ(後)],確報【8月】!$H6,測量台帳1__2ｋ[入金月(後)（月のみ）],確報【8月】!$A$1,測量台帳1__2ｋ[NC区分],"神奈川")</calculatedColumnFormula>
    </tableColumn>
    <tableColumn id="15" xr3:uid="{28B7E0FC-5DBC-4849-A6E4-514949BC96A2}" name="コード7" headerRowDxfId="979" dataDxfId="978" dataCellStyle="標準 2"/>
    <tableColumn id="16" xr3:uid="{0A86DA6E-9C7C-4161-8C74-11B93B33952D}" name="湘NC金額" headerRowDxfId="977" dataDxfId="976" dataCellStyle="標準 2">
      <calculatedColumnFormula>SUMIFS(台帳表ｋ[金額],台帳表ｋ[精算
グループ],確報【8月】!$H6,台帳表ｋ[入金月（月のみ）],確報【8月】!$A$1,台帳表ｋ[事務所/分室],"湘")+SUMIFS(測量台帳1ｋ[入金額],測量台帳1ｋ[精算
グループ],確報【8月】!$H6,測量台帳1ｋ[入金月（月のみ）],確報【8月】!$A$1,測量台帳1ｋ[NC区分],"湘南")+SUMIFS(測量台帳1__2ｋ[入金額(後)],測量台帳1__2ｋ[精算
グループ(後)],確報【8月】!$H6,測量台帳1__2ｋ[入金月(後)（月のみ）],確報【8月】!$A$1,測量台帳1__2ｋ[NC区分],"湘南")</calculatedColumnFormula>
    </tableColumn>
    <tableColumn id="17" xr3:uid="{973B6BC7-2BDD-4901-9405-7920DE7BAE99}" name="コード8" headerRowDxfId="975" dataDxfId="974" dataCellStyle="標準 2"/>
    <tableColumn id="18" xr3:uid="{935609C5-8E74-4C18-9B78-2CD7B9161A2D}" name="設備金額" headerRowDxfId="973" dataDxfId="972" dataCellStyle="標準 2"/>
    <tableColumn id="19" xr3:uid="{D4FB66D2-7FD0-4F7A-942F-5FDF8E81E520}" name="合計" headerRowDxfId="971" dataDxfId="970" dataCellStyle="標準 2"/>
  </tableColumns>
  <tableStyleInfo name="テーブル スタイル 1" showFirstColumn="0" showLastColumn="0" showRowStripes="0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CBDE41E-62D8-4C38-8C98-B1462ED988AC}" name="繫閑調整西部事業所から23732" displayName="繫閑調整西部事業所から23732" ref="AF5:AI75" totalsRowShown="0" headerRowBorderDxfId="969" tableBorderDxfId="968" totalsRowBorderDxfId="967">
  <autoFilter ref="AF5:AI75" xr:uid="{1EAD1FE1-E7AD-4A13-8DF8-A6C7FCFE8DC7}">
    <filterColumn colId="0" hiddenButton="1"/>
    <filterColumn colId="1" hiddenButton="1"/>
    <filterColumn colId="2" hiddenButton="1"/>
    <filterColumn colId="3" hiddenButton="1"/>
  </autoFilter>
  <tableColumns count="4">
    <tableColumn id="1" xr3:uid="{3FEF6466-1EB8-4C97-B7C0-561E70E0236B}" name="調整先" dataDxfId="966" dataCellStyle="標準 2">
      <calculatedColumnFormula>IFERROR(_xlfn.XLOOKUP(確報【8月】!$AE6,台帳表ｓ[整理番号],台帳表ｓ[繁閑調整]),"")</calculatedColumnFormula>
    </tableColumn>
    <tableColumn id="2" xr3:uid="{556853C8-C802-4B13-8ED5-A30367065E66}" name="G" dataDxfId="965" dataCellStyle="標準 2">
      <calculatedColumnFormula>IFERROR(_xlfn.XLOOKUP(確報【8月】!$AE6,台帳表ｓ[整理番号],台帳表ｓ[精算
グループ]),"")</calculatedColumnFormula>
    </tableColumn>
    <tableColumn id="3" xr3:uid="{4D6E9CE3-434C-40BA-9B82-CB7052B93485}" name="発行NO" dataDxfId="964" dataCellStyle="標準 2">
      <calculatedColumnFormula>IFERROR(_xlfn.XLOOKUP(確報【8月】!$AE6,台帳表ｓ[整理番号],台帳表ｓ[請求書発行番号]),"")</calculatedColumnFormula>
    </tableColumn>
    <tableColumn id="4" xr3:uid="{6514AF15-4D6D-4D94-BEC7-12DEBF7F931D}" name="金額" dataDxfId="963" dataCellStyle="桁区切り 2">
      <calculatedColumnFormula>IFERROR(_xlfn.XLOOKUP(確報【8月】!$AE6,台帳表ｓ[整理番号],台帳表ｓ[繁閑調整金]),"")</calculatedColumnFormula>
    </tableColumn>
  </tableColumns>
  <tableStyleInfo name="テーブル スタイル 1" showFirstColumn="0" showLastColumn="0" showRowStripes="0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738D7DE-119C-46CC-937E-1ACCAAB61DB8}" name="繫閑調整多摩事業所から24833" displayName="繫閑調整多摩事業所から24833" ref="AL5:AO75" totalsRowShown="0" headerRowBorderDxfId="962" tableBorderDxfId="961" totalsRowBorderDxfId="960">
  <autoFilter ref="AL5:AO75" xr:uid="{2242FB7C-0493-405F-A5E9-918761FC1CFA}">
    <filterColumn colId="0" hiddenButton="1"/>
    <filterColumn colId="1" hiddenButton="1"/>
    <filterColumn colId="2" hiddenButton="1"/>
    <filterColumn colId="3" hiddenButton="1"/>
  </autoFilter>
  <tableColumns count="4">
    <tableColumn id="1" xr3:uid="{0F7426B7-1110-40B5-B08F-E55B490E8F8E}" name="調整先" dataDxfId="959" dataCellStyle="標準 2">
      <calculatedColumnFormula>IFERROR(_xlfn.XLOOKUP(確報【8月】!AK6,台帳表ｔ[整理番号],台帳表ｔ[繁閑調整]),"")</calculatedColumnFormula>
    </tableColumn>
    <tableColumn id="2" xr3:uid="{39171171-DE6C-415E-BAEF-2F28150DC6AD}" name="G" dataDxfId="958" dataCellStyle="標準 2">
      <calculatedColumnFormula>IFERROR(_xlfn.XLOOKUP(確報【8月】!AK6,台帳表ｔ[整理番号],台帳表ｔ[精算
グループ]),"")</calculatedColumnFormula>
    </tableColumn>
    <tableColumn id="3" xr3:uid="{1B59EBEC-EF43-4C16-A085-F504D94F79AD}" name="発行NO" dataDxfId="957" dataCellStyle="標準 2">
      <calculatedColumnFormula>IFERROR(_xlfn.XLOOKUP(確報【8月】!AK6,台帳表ｔ[整理番号],台帳表ｔ[請求書発行番号]),"")</calculatedColumnFormula>
    </tableColumn>
    <tableColumn id="4" xr3:uid="{967D406A-F0AA-451F-8327-581C83349BEE}" name="金額" dataDxfId="956" dataCellStyle="標準 2">
      <calculatedColumnFormula>IFERROR(_xlfn.XLOOKUP(確報【8月】!AK6,台帳表ｔ[整理番号],台帳表ｔ[繁閑調整金]),"")</calculatedColumnFormula>
    </tableColumn>
  </tableColumns>
  <tableStyleInfo name="テーブル スタイル 1" showFirstColumn="0" showLastColumn="0" showRowStripes="0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27E3B44-32DA-4E6A-9845-82F9D7DC8F35}" name="繫閑調整神奈川事業所から25934" displayName="繫閑調整神奈川事業所から25934" ref="AR5:AU75" totalsRowShown="0" headerRowBorderDxfId="955" tableBorderDxfId="954" totalsRowBorderDxfId="953">
  <autoFilter ref="AR5:AU75" xr:uid="{5B9B0E8B-A2BB-4EC1-99D7-1FCB8F9C4E13}">
    <filterColumn colId="0" hiddenButton="1"/>
    <filterColumn colId="1" hiddenButton="1"/>
    <filterColumn colId="2" hiddenButton="1"/>
    <filterColumn colId="3" hiddenButton="1"/>
  </autoFilter>
  <tableColumns count="4">
    <tableColumn id="1" xr3:uid="{0B790D2F-B5BA-41B3-B330-4965F98BEB03}" name="調整先" dataDxfId="952" dataCellStyle="標準 2">
      <calculatedColumnFormula>IFERROR(_xlfn.XLOOKUP(確報【8月】!AQ6,台帳表ｋ[整理番号],台帳表ｋ[繁閑調整]),"")</calculatedColumnFormula>
    </tableColumn>
    <tableColumn id="2" xr3:uid="{84126A40-336A-41A4-AD70-97E0ABC376B3}" name="G" dataDxfId="951" dataCellStyle="標準 2">
      <calculatedColumnFormula>IFERROR(_xlfn.XLOOKUP(確報【8月】!AQ6,台帳表ｋ[整理番号],台帳表ｋ[精算
グループ]),"")</calculatedColumnFormula>
    </tableColumn>
    <tableColumn id="3" xr3:uid="{4B7C158F-B3F3-4843-8B37-237DF59B20C8}" name="発行NO" dataDxfId="950" dataCellStyle="標準 2">
      <calculatedColumnFormula>IFERROR(_xlfn.XLOOKUP(確報【8月】!AQ6,台帳表ｋ[整理番号],台帳表ｋ[請求書発行番号]),"")</calculatedColumnFormula>
    </tableColumn>
    <tableColumn id="4" xr3:uid="{5B94E2C2-6906-4061-AD0A-836865B0537A}" name="金額" dataDxfId="949" dataCellStyle="標準 2">
      <calculatedColumnFormula>IFERROR(_xlfn.XLOOKUP(確報【8月】!AQ6,台帳表ｋ[整理番号],台帳表ｋ[繁閑調整金]),"")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FBBEE9C-A021-4695-8FC9-6E2C36874F61}" name="繫閑調整湘南分室から261135" displayName="繫閑調整湘南分室から261135" ref="AX5:BA75" totalsRowShown="0" headerRowBorderDxfId="948" tableBorderDxfId="947" totalsRowBorderDxfId="946">
  <autoFilter ref="AX5:BA75" xr:uid="{C1208DA4-D5F7-4146-85D0-52AD3AEB1297}">
    <filterColumn colId="0" hiddenButton="1"/>
    <filterColumn colId="1" hiddenButton="1"/>
    <filterColumn colId="2" hiddenButton="1"/>
    <filterColumn colId="3" hiddenButton="1"/>
  </autoFilter>
  <tableColumns count="4">
    <tableColumn id="1" xr3:uid="{68F73E48-BB7B-4DAF-A871-A0932B311E40}" name="調整先" dataDxfId="945" dataCellStyle="標準 2">
      <calculatedColumnFormula>IFERROR(_xlfn.XLOOKUP(確報【8月】!AW6,台帳表ｋ[整理番号],台帳表ｋ[繁閑調整]),"")</calculatedColumnFormula>
    </tableColumn>
    <tableColumn id="2" xr3:uid="{29F89FA3-9282-4A4A-823B-55FE88C83A65}" name="G" dataDxfId="944" dataCellStyle="標準 2">
      <calculatedColumnFormula>IFERROR(_xlfn.XLOOKUP(確報【8月】!AW6,台帳表ｋ[整理番号],台帳表ｋ[精算
グループ]),"")</calculatedColumnFormula>
    </tableColumn>
    <tableColumn id="3" xr3:uid="{1821DA3C-BF36-49E8-97B3-810A3476EF68}" name="発行NO" dataDxfId="943" dataCellStyle="標準 2">
      <calculatedColumnFormula>IFERROR(_xlfn.XLOOKUP(確報【8月】!AW6,台帳表ｋ[整理番号],台帳表ｋ[請求書発行番号]),"")</calculatedColumnFormula>
    </tableColumn>
    <tableColumn id="4" xr3:uid="{0EF16423-DCBD-4A56-A187-1C6940C935F9}" name="金額" dataDxfId="942" dataCellStyle="標準 2">
      <calculatedColumnFormula>IFERROR(_xlfn.XLOOKUP(確報【8月】!AW6,台帳表ｋ[整理番号],台帳表ｋ[繁閑調整金]),"")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428D5FAB-438B-429C-BB7B-24E053575812}" name="中央計推集計271236" displayName="中央計推集計271236" ref="AB24:AC34" headerRowCount="0" totalsRowShown="0" tableBorderDxfId="941">
  <tableColumns count="2">
    <tableColumn id="1" xr3:uid="{7D1B3CA8-F33E-4169-903E-AF01E51222FC}" name="列1" headerRowDxfId="940" dataDxfId="939" headerRowCellStyle="標準 2" dataCellStyle="標準 2"/>
    <tableColumn id="2" xr3:uid="{77A4510A-2108-48CF-967F-BCAF4EC56E55}" name="列2" headerRowDxfId="938" dataDxfId="937" headerRowCellStyle="標準 2" dataCellStyle="標準 2"/>
  </tableColumns>
  <tableStyleInfo name="テーブル スタイル 1" showFirstColumn="0" showLastColumn="0" showRowStripes="0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766D50C-0A91-475D-8E75-B7FC55939BE0}" name="北部計推集計281537" displayName="北部計推集計281537" ref="AB36:AC52" headerRowCount="0" totalsRowShown="0" headerRowBorderDxfId="936" tableBorderDxfId="935">
  <tableColumns count="2">
    <tableColumn id="1" xr3:uid="{C203FCE5-4080-4BDD-AF28-A3E016F30302}" name="列1" headerRowDxfId="934" dataDxfId="933" headerRowCellStyle="標準 2" dataCellStyle="標準 2"/>
    <tableColumn id="2" xr3:uid="{72E354D2-DA65-4A8E-B42A-5D2132DFA1F5}" name="列2" headerRowDxfId="932" dataDxfId="931" headerRowCellStyle="標準 2" dataCellStyle="標準 2">
      <calculatedColumnFormula>SUM(I36,K36,M36,O36,Q36,S36,U36,W36)</calculatedColumnFormula>
    </tableColumn>
  </tableColumns>
  <tableStyleInfo name="テーブル スタイル 1" showFirstColumn="0" showLastColumn="0" showRowStripes="0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DAC37FCF-113A-442E-9A90-76D245453AD7}" name="神奈川計推集計291738" displayName="神奈川計推集計291738" ref="AB54:AC70" headerRowCount="0" totalsRowShown="0" tableBorderDxfId="930">
  <tableColumns count="2">
    <tableColumn id="1" xr3:uid="{B2075F26-7FF2-4810-BB37-3E5125B12F42}" name="列1" headerRowDxfId="929" dataDxfId="928" headerRowCellStyle="標準 2" dataCellStyle="標準 2"/>
    <tableColumn id="2" xr3:uid="{FBD50BAB-9786-4328-B893-C7B1166B3F09}" name="列2" headerRowDxfId="927" dataDxfId="926" headerRowCellStyle="標準 2" dataCellStyle="標準 2">
      <calculatedColumnFormula>SUM(I53,K53,M53,O53,Q53,S53,U53,W53)</calculatedColumnFormula>
    </tableColumn>
  </tableColumns>
  <tableStyleInfo name="テーブル スタイル 1" showFirstColumn="0" showLastColumn="0" showRowStripes="0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44EA0E5-5E3E-43AA-A110-DEA27F7A3158}" name="西部計推集計303139" displayName="西部計推集計303139" ref="AB6:AC22" headerRowCount="0" totalsRowShown="0" headerRowBorderDxfId="925" tableBorderDxfId="924" totalsRowBorderDxfId="923">
  <tableColumns count="2">
    <tableColumn id="1" xr3:uid="{A664304B-E642-4C14-B78F-20F62C70C277}" name="列1" headerRowDxfId="922" dataDxfId="921" headerRowCellStyle="標準 2" dataCellStyle="標準 2"/>
    <tableColumn id="2" xr3:uid="{8933AFF1-667D-4669-8EDE-0304066D8C9C}" name="列2" headerRowDxfId="920" dataDxfId="919" headerRowCellStyle="標準 2" dataCellStyle="標準 2">
      <calculatedColumnFormula>SUM(I7,K7,M7,O7,Q7,S7,U7,W7)</calculatedColumnFormula>
    </tableColumn>
  </tableColumns>
  <tableStyleInfo name="テーブル スタイル 1" showFirstColumn="0" showLastColumn="0" showRowStripes="0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3759325-CBEC-461F-9A5A-1A34C1C049DE}" name="確報メイン表226440" displayName="確報メイン表226440" ref="F6:X82" headerRowCount="0" totalsRowShown="0" headerRowDxfId="918" headerRowCellStyle="標準 2">
  <tableColumns count="19">
    <tableColumn id="1" xr3:uid="{3FE5A7E6-66AD-49DB-918C-5AB89C29D880}" name="名称" headerRowDxfId="917" dataDxfId="916" dataCellStyle="標準 2"/>
    <tableColumn id="2" xr3:uid="{46A807F3-DA7A-41CF-BBFC-005042A05AD0}" name="※列" headerRowDxfId="915" dataDxfId="914" dataCellStyle="標準 2"/>
    <tableColumn id="3" xr3:uid="{5215F745-0B7F-4037-9549-4DCC6E7D8452}" name="コード1" headerRowDxfId="913" dataDxfId="912" dataCellStyle="標準 2"/>
    <tableColumn id="4" xr3:uid="{84B1CFAC-2E42-47EE-B753-6F1171AF6D8D}" name="西NC金額" headerRowDxfId="911" dataDxfId="910" dataCellStyle="標準 2">
      <calculatedColumnFormula>SUMIFS(台帳表ｋ[金額],台帳表ｋ[精算
グループ],確報【9月】!$H6,台帳表ｋ[入金月（月のみ）],確報【9月】!$A$1,台帳表ｋ[ＮＣ区分],"西部")+SUMIFS(測量台帳1ｋ[入金額],測量台帳1ｋ[精算
グループ],確報【9月】!$H6,測量台帳1ｋ[入金月（月のみ）],確報【9月】!$A$1,測量台帳1ｋ[NC区分],"西部")+SUMIFS(測量台帳1__2ｋ[入金額(後)],測量台帳1__2ｋ[精算
グループ(後)],確報【9月】!$H6,測量台帳1__2ｋ[入金月(後)（月のみ）],確報【9月】!$A$1,測量台帳1__2ｋ[NC区分],"西部")</calculatedColumnFormula>
    </tableColumn>
    <tableColumn id="5" xr3:uid="{5F331B64-21AF-4D4A-AE35-4FAC550ABE14}" name="コード2" headerRowDxfId="909" dataDxfId="908" dataCellStyle="標準 2"/>
    <tableColumn id="6" xr3:uid="{F24B7914-81E8-46B2-96A6-13433A1C2957}" name="埼NC金額" headerRowDxfId="907" dataDxfId="906" dataCellStyle="標準 2">
      <calculatedColumnFormula>SUMIFS(台帳表ｋ[金額],台帳表ｋ[精算
グループ],確報【9月】!$H6,台帳表ｋ[入金月（月のみ）],確報【9月】!$A$1,台帳表ｋ[ＮＣ区分],"埼玉")+SUMIFS(測量台帳1ｋ[入金額],測量台帳1ｋ[精算
グループ],確報【9月】!$H6,測量台帳1ｋ[入金月（月のみ）],確報【9月】!$A$1,測量台帳1ｋ[NC区分],"埼玉")+SUMIFS(測量台帳1__2ｋ[入金額(後)],測量台帳1__2ｋ[精算
グループ(後)],確報【9月】!$H6,測量台帳1__2ｋ[入金月(後)（月のみ）],確報【9月】!$A$1,測量台帳1__2ｋ[NC区分],"埼玉")</calculatedColumnFormula>
    </tableColumn>
    <tableColumn id="7" xr3:uid="{D081C75B-BF33-4058-8B29-0C21B99CF4C3}" name="コード3" headerRowDxfId="905" dataDxfId="904" dataCellStyle="標準 2"/>
    <tableColumn id="8" xr3:uid="{57E37648-C100-482E-ABFC-2C7EC71F93F5}" name="北NC金額" headerRowDxfId="903" dataDxfId="902" dataCellStyle="標準 2">
      <calculatedColumnFormula>SUMIFS(台帳表ｋ[金額],台帳表ｋ[精算
グループ],確報【9月】!$H6,台帳表ｋ[入金月（月のみ）],確報【9月】!$A$1,台帳表ｋ[ＮＣ区分],"北部")+SUMIFS(測量台帳1ｋ[入金額],測量台帳1ｋ[精算
グループ],確報【9月】!$H6,測量台帳1ｋ[入金月（月のみ）],確報【9月】!$A$1,測量台帳1ｋ[NC区分],"北部")+SUMIFS(測量台帳1__2ｋ[入金額(後)],測量台帳1__2ｋ[精算
グループ(後)],確報【9月】!$H6,測量台帳1__2ｋ[入金月(後)（月のみ）],確報【9月】!$A$1,測量台帳1__2ｋ[NC区分],"北部")</calculatedColumnFormula>
    </tableColumn>
    <tableColumn id="9" xr3:uid="{504652AB-14C1-447B-844E-95C69ED38631}" name="コード4" headerRowDxfId="901" dataDxfId="900" dataCellStyle="標準 2"/>
    <tableColumn id="10" xr3:uid="{E9FE961E-0DD4-4B46-8724-993C7C46A397}" name="中NC金額" headerRowDxfId="899" dataDxfId="898" dataCellStyle="標準 2">
      <calculatedColumnFormula>SUMIFS(台帳表ｋ[金額],台帳表ｋ[精算
グループ],確報【9月】!$H6,台帳表ｋ[入金月（月のみ）],確報【9月】!$A$1,台帳表ｋ[ＮＣ区分],"南部")+SUMIFS(測量台帳1ｋ[入金額],測量台帳1ｋ[精算
グループ],確報【9月】!$H6,測量台帳1ｋ[入金月（月のみ）],確報【9月】!$A$1,測量台帳1ｋ[NC区分],"南部")+SUMIFS(測量台帳1__2ｋ[入金額(後)],測量台帳1__2ｋ[精算
グループ(後)],確報【9月】!$H6,測量台帳1__2ｋ[入金月(後)（月のみ）],確報【9月】!$A$1,測量台帳1__2ｋ[NC区分],"南部")</calculatedColumnFormula>
    </tableColumn>
    <tableColumn id="11" xr3:uid="{12AAE6D3-CF22-4191-827D-273DB31A8FFE}" name="コード5" headerRowDxfId="897" dataDxfId="896" dataCellStyle="標準 2"/>
    <tableColumn id="12" xr3:uid="{1495151D-3843-4ED4-82C3-0E9D24E615CB}" name="多NC金額" headerRowDxfId="895" dataDxfId="894" dataCellStyle="標準 2">
      <calculatedColumnFormula>SUMIFS(台帳表ｋ[金額],台帳表ｋ[精算
グループ],確報【9月】!$H6,台帳表ｋ[入金月（月のみ）],確報【9月】!$A$1,台帳表ｋ[ＮＣ区分],"多摩")+SUMIFS(測量台帳1ｋ[入金額],測量台帳1ｋ[精算
グループ],確報【9月】!$H6,測量台帳1ｋ[入金月（月のみ）],確報【9月】!$A$1,測量台帳1ｋ[NC区分],"多摩")+SUMIFS(測量台帳1__2ｋ[入金額(後)],測量台帳1__2ｋ[精算
グループ(後)],確報【9月】!$H6,測量台帳1__2ｋ[入金月(後)（月のみ）],確報【9月】!$A$1,測量台帳1__2ｋ[NC区分],"多摩")</calculatedColumnFormula>
    </tableColumn>
    <tableColumn id="13" xr3:uid="{02BE57A2-574B-4928-AADE-447A1D8DA201}" name="コード6" headerRowDxfId="893" dataDxfId="892" dataCellStyle="標準 2"/>
    <tableColumn id="14" xr3:uid="{80B719D2-6A53-4C84-A2F0-342C28406364}" name="神NC金額" headerRowDxfId="891" dataDxfId="890" dataCellStyle="標準 2">
      <calculatedColumnFormula>SUMIFS(台帳表ｋ[金額],台帳表ｋ[精算
グループ],確報【9月】!$H6,台帳表ｋ[入金月（月のみ）],確報【9月】!$A$1,台帳表ｋ[事務所/分室],"神")+SUMIFS(測量台帳1ｋ[入金額],測量台帳1ｋ[精算
グループ],確報【9月】!$H6,測量台帳1ｋ[入金月（月のみ）],確報【9月】!$A$1,測量台帳1ｋ[NC区分],"神奈川")+SUMIFS(測量台帳1__2ｋ[入金額(後)],測量台帳1__2ｋ[精算
グループ(後)],確報【9月】!$H6,測量台帳1__2ｋ[入金月(後)（月のみ）],確報【9月】!$A$1,測量台帳1__2ｋ[NC区分],"神奈川")</calculatedColumnFormula>
    </tableColumn>
    <tableColumn id="15" xr3:uid="{2A3D7B13-E5B3-4D6A-8315-17B354F88ABB}" name="コード7" headerRowDxfId="889" dataDxfId="888" dataCellStyle="標準 2"/>
    <tableColumn id="16" xr3:uid="{D10BBC0A-CA52-45AE-AADF-A16924406AD1}" name="湘NC金額" headerRowDxfId="887" dataDxfId="886" dataCellStyle="標準 2">
      <calculatedColumnFormula>SUMIFS(台帳表ｋ[金額],台帳表ｋ[精算
グループ],確報【9月】!$H6,台帳表ｋ[入金月（月のみ）],確報【9月】!$A$1,台帳表ｋ[事務所/分室],"湘")+SUMIFS(測量台帳1ｋ[入金額],測量台帳1ｋ[精算
グループ],確報【9月】!$H6,測量台帳1ｋ[入金月（月のみ）],確報【9月】!$A$1,測量台帳1ｋ[NC区分],"湘南")+SUMIFS(測量台帳1__2ｋ[入金額(後)],測量台帳1__2ｋ[精算
グループ(後)],確報【9月】!$H6,測量台帳1__2ｋ[入金月(後)（月のみ）],確報【9月】!$A$1,測量台帳1__2ｋ[NC区分],"湘南")</calculatedColumnFormula>
    </tableColumn>
    <tableColumn id="17" xr3:uid="{0A43ED3B-AF01-45B6-9809-6B0C3B545165}" name="コード8" headerRowDxfId="885" dataDxfId="884" dataCellStyle="標準 2"/>
    <tableColumn id="18" xr3:uid="{59D1CA45-EC31-4560-8A52-5BC8D450D072}" name="設備金額" headerRowDxfId="883" dataDxfId="882" dataCellStyle="標準 2"/>
    <tableColumn id="19" xr3:uid="{19D4585A-1273-4B7A-A937-3FE5540C5F67}" name="合計" headerRowDxfId="881" dataDxfId="880" dataCellStyle="標準 2"/>
  </tableColumns>
  <tableStyleInfo name="テーブル スタイル 1" showFirstColumn="0" showLastColumn="0" showRowStripes="0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D8017CF-814D-4FF1-AC81-50D6518D1619}" name="繫閑調整西部事業所から2373241" displayName="繫閑調整西部事業所から2373241" ref="AF5:AI75" totalsRowShown="0" headerRowBorderDxfId="879" tableBorderDxfId="878" totalsRowBorderDxfId="877">
  <autoFilter ref="AF5:AI75" xr:uid="{1EAD1FE1-E7AD-4A13-8DF8-A6C7FCFE8DC7}">
    <filterColumn colId="0" hiddenButton="1"/>
    <filterColumn colId="1" hiddenButton="1"/>
    <filterColumn colId="2" hiddenButton="1"/>
    <filterColumn colId="3" hiddenButton="1"/>
  </autoFilter>
  <tableColumns count="4">
    <tableColumn id="1" xr3:uid="{774E2A3C-F82B-4BFB-9903-5601584FEDB1}" name="調整先" dataDxfId="876" dataCellStyle="標準 2">
      <calculatedColumnFormula>IFERROR(_xlfn.XLOOKUP(確報【9月】!$AE6,台帳表ｓ[整理番号],台帳表ｓ[繁閑調整]),"")</calculatedColumnFormula>
    </tableColumn>
    <tableColumn id="2" xr3:uid="{926042DE-E701-4CA1-ACED-407515FC2CDF}" name="G" dataDxfId="875" dataCellStyle="標準 2">
      <calculatedColumnFormula>IFERROR(_xlfn.XLOOKUP(確報【9月】!$AE6,台帳表ｓ[整理番号],台帳表ｓ[精算
グループ]),"")</calculatedColumnFormula>
    </tableColumn>
    <tableColumn id="3" xr3:uid="{48B070E6-1A13-4CA8-9FC3-05BDAF783478}" name="発行NO" dataDxfId="874" dataCellStyle="標準 2">
      <calculatedColumnFormula>IFERROR(_xlfn.XLOOKUP(確報【9月】!$AE6,台帳表ｓ[整理番号],台帳表ｓ[請求書発行番号]),"")</calculatedColumnFormula>
    </tableColumn>
    <tableColumn id="4" xr3:uid="{3A0E5DB2-B08F-4666-B077-01E32D8325F5}" name="金額" dataDxfId="873" dataCellStyle="桁区切り 2">
      <calculatedColumnFormula>IFERROR(_xlfn.XLOOKUP(確報【9月】!$AE6,台帳表ｓ[整理番号],台帳表ｓ[繁閑調整金]),"")</calculatedColumnFormula>
    </tableColumn>
  </tableColumns>
  <tableStyleInfo name="テーブル スタイル 1" showFirstColumn="0" showLastColumn="0" showRowStripes="0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98D86BB7-8D4E-4150-BBDD-D7FDAEC813E2}" name="繫閑調整多摩事業所から2483342" displayName="繫閑調整多摩事業所から2483342" ref="AL5:AO75" totalsRowShown="0" headerRowBorderDxfId="872" tableBorderDxfId="871" totalsRowBorderDxfId="870">
  <autoFilter ref="AL5:AO75" xr:uid="{2242FB7C-0493-405F-A5E9-918761FC1CFA}">
    <filterColumn colId="0" hiddenButton="1"/>
    <filterColumn colId="1" hiddenButton="1"/>
    <filterColumn colId="2" hiddenButton="1"/>
    <filterColumn colId="3" hiddenButton="1"/>
  </autoFilter>
  <tableColumns count="4">
    <tableColumn id="1" xr3:uid="{9B3C95FB-C868-47C5-BC3E-1B8DA64D12F0}" name="調整先" dataDxfId="869" dataCellStyle="標準 2">
      <calculatedColumnFormula>IFERROR(_xlfn.XLOOKUP(確報【9月】!AK6,台帳表ｔ[整理番号],台帳表ｔ[繁閑調整]),"")</calculatedColumnFormula>
    </tableColumn>
    <tableColumn id="2" xr3:uid="{BABD6802-959A-41FF-9A89-835927963284}" name="G" dataDxfId="868" dataCellStyle="標準 2">
      <calculatedColumnFormula>IFERROR(_xlfn.XLOOKUP(確報【9月】!AK6,台帳表ｔ[整理番号],台帳表ｔ[精算
グループ]),"")</calculatedColumnFormula>
    </tableColumn>
    <tableColumn id="3" xr3:uid="{6FC8B80A-5730-450A-838F-C40C2474DA84}" name="発行NO" dataDxfId="867" dataCellStyle="標準 2">
      <calculatedColumnFormula>IFERROR(_xlfn.XLOOKUP(確報【9月】!AK6,台帳表ｔ[整理番号],台帳表ｔ[請求書発行番号]),"")</calculatedColumnFormula>
    </tableColumn>
    <tableColumn id="4" xr3:uid="{4A17E8D4-03E4-4BC6-B324-FF1773653616}" name="金額" dataDxfId="866" dataCellStyle="標準 2">
      <calculatedColumnFormula>IFERROR(_xlfn.XLOOKUP(確報【9月】!AK6,台帳表ｔ[整理番号],台帳表ｔ[繁閑調整金]),"")</calculatedColumnFormula>
    </tableColumn>
  </tableColumns>
  <tableStyleInfo name="テーブル スタイル 1" showFirstColumn="0" showLastColumn="0" showRowStripes="0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1F047F4-3907-4129-A6C3-7B9374A61FB9}" name="繫閑調整神奈川事業所から2593443" displayName="繫閑調整神奈川事業所から2593443" ref="AR5:AU75" totalsRowShown="0" headerRowBorderDxfId="865" tableBorderDxfId="864" totalsRowBorderDxfId="863">
  <autoFilter ref="AR5:AU75" xr:uid="{5B9B0E8B-A2BB-4EC1-99D7-1FCB8F9C4E13}">
    <filterColumn colId="0" hiddenButton="1"/>
    <filterColumn colId="1" hiddenButton="1"/>
    <filterColumn colId="2" hiddenButton="1"/>
    <filterColumn colId="3" hiddenButton="1"/>
  </autoFilter>
  <tableColumns count="4">
    <tableColumn id="1" xr3:uid="{9B166F30-9572-4BB0-93E1-63E157C40B17}" name="調整先" dataDxfId="862" dataCellStyle="標準 2">
      <calculatedColumnFormula>IFERROR(_xlfn.XLOOKUP(確報【9月】!AQ6,台帳表ｋ[整理番号],台帳表ｋ[繁閑調整]),"")</calculatedColumnFormula>
    </tableColumn>
    <tableColumn id="2" xr3:uid="{72AA1F44-B879-4EEB-BFD9-201837187896}" name="G" dataDxfId="861" dataCellStyle="標準 2">
      <calculatedColumnFormula>IFERROR(_xlfn.XLOOKUP(確報【9月】!AQ6,台帳表ｋ[整理番号],台帳表ｋ[精算
グループ]),"")</calculatedColumnFormula>
    </tableColumn>
    <tableColumn id="3" xr3:uid="{7A51F10B-96E6-474C-B0BF-364DAC52FF1D}" name="発行NO" dataDxfId="860" dataCellStyle="標準 2">
      <calculatedColumnFormula>IFERROR(_xlfn.XLOOKUP(確報【9月】!AQ6,台帳表ｋ[整理番号],台帳表ｋ[請求書発行番号]),"")</calculatedColumnFormula>
    </tableColumn>
    <tableColumn id="4" xr3:uid="{A707E070-B32F-45C3-9B3C-40BA5E69C8EB}" name="金額" dataDxfId="859" dataCellStyle="標準 2">
      <calculatedColumnFormula>IFERROR(_xlfn.XLOOKUP(確報【9月】!AQ6,台帳表ｋ[整理番号],台帳表ｋ[繁閑調整金]),"")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5517383-700F-410E-92D0-6ECA0F64E1A9}" name="繫閑調整湘南分室から26113544" displayName="繫閑調整湘南分室から26113544" ref="AX5:BA75" totalsRowShown="0" headerRowBorderDxfId="858" tableBorderDxfId="857" totalsRowBorderDxfId="856">
  <autoFilter ref="AX5:BA75" xr:uid="{C1208DA4-D5F7-4146-85D0-52AD3AEB1297}">
    <filterColumn colId="0" hiddenButton="1"/>
    <filterColumn colId="1" hiddenButton="1"/>
    <filterColumn colId="2" hiddenButton="1"/>
    <filterColumn colId="3" hiddenButton="1"/>
  </autoFilter>
  <tableColumns count="4">
    <tableColumn id="1" xr3:uid="{CD6C35A4-2EED-4A94-B127-77F33F663A72}" name="調整先" dataDxfId="855" dataCellStyle="標準 2">
      <calculatedColumnFormula>IFERROR(_xlfn.XLOOKUP(確報【9月】!AW6,台帳表ｋ[整理番号],台帳表ｋ[繁閑調整]),"")</calculatedColumnFormula>
    </tableColumn>
    <tableColumn id="2" xr3:uid="{30406666-272F-418F-AA99-935491064A59}" name="G" dataDxfId="854" dataCellStyle="標準 2">
      <calculatedColumnFormula>IFERROR(_xlfn.XLOOKUP(確報【9月】!AW6,台帳表ｋ[整理番号],台帳表ｋ[精算
グループ]),"")</calculatedColumnFormula>
    </tableColumn>
    <tableColumn id="3" xr3:uid="{FFA8E5E0-8549-46E9-98E8-66E440552ABB}" name="発行NO" dataDxfId="853" dataCellStyle="標準 2">
      <calculatedColumnFormula>IFERROR(_xlfn.XLOOKUP(確報【9月】!AW6,台帳表ｋ[整理番号],台帳表ｋ[請求書発行番号]),"")</calculatedColumnFormula>
    </tableColumn>
    <tableColumn id="4" xr3:uid="{60398490-DED2-485B-B1BC-52D3F85EAEAF}" name="金額" dataDxfId="852" dataCellStyle="標準 2">
      <calculatedColumnFormula>IFERROR(_xlfn.XLOOKUP(確報【9月】!AW6,台帳表ｋ[整理番号],台帳表ｋ[繁閑調整金]),"")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68D88D8-2E9F-42CA-B402-ECE08FFE2F56}" name="中央計推集計27123645" displayName="中央計推集計27123645" ref="AB24:AC34" headerRowCount="0" totalsRowShown="0" tableBorderDxfId="851">
  <tableColumns count="2">
    <tableColumn id="1" xr3:uid="{C868DE6E-15E7-47C7-B2F2-2897BFE46508}" name="列1" headerRowDxfId="850" dataDxfId="849" headerRowCellStyle="標準 2" dataCellStyle="標準 2"/>
    <tableColumn id="2" xr3:uid="{776878FB-D07C-4FA2-9122-789D88AD0599}" name="列2" headerRowDxfId="848" dataDxfId="847" headerRowCellStyle="標準 2" dataCellStyle="標準 2"/>
  </tableColumns>
  <tableStyleInfo name="テーブル スタイル 1" showFirstColumn="0" showLastColumn="0" showRowStripes="0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5C7552D-F064-4FA2-9E0B-E8F831C22F6D}" name="北部計推集計28153746" displayName="北部計推集計28153746" ref="AB36:AC52" headerRowCount="0" totalsRowShown="0" headerRowBorderDxfId="846" tableBorderDxfId="845">
  <tableColumns count="2">
    <tableColumn id="1" xr3:uid="{9A417722-7A8A-4EC3-AC14-990524D2FDC4}" name="列1" headerRowDxfId="844" dataDxfId="843" headerRowCellStyle="標準 2" dataCellStyle="標準 2"/>
    <tableColumn id="2" xr3:uid="{F3A7B2DB-1B4A-41AA-ABB2-AF60016F9BEB}" name="列2" headerRowDxfId="842" dataDxfId="841" headerRowCellStyle="標準 2" dataCellStyle="標準 2">
      <calculatedColumnFormula>SUM(I36,K36,M36,O36,Q36,S36,U36,W36)</calculatedColumnFormula>
    </tableColumn>
  </tableColumns>
  <tableStyleInfo name="テーブル スタイル 1" showFirstColumn="0" showLastColumn="0" showRowStripes="0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57BAA5D-8036-4460-B699-9D61C1DA1D95}" name="神奈川計推集計29173847" displayName="神奈川計推集計29173847" ref="AB54:AC70" headerRowCount="0" totalsRowShown="0" tableBorderDxfId="840">
  <tableColumns count="2">
    <tableColumn id="1" xr3:uid="{3C96DD43-F531-4B7B-AB61-5933A97E3BEC}" name="列1" headerRowDxfId="839" dataDxfId="838" headerRowCellStyle="標準 2" dataCellStyle="標準 2"/>
    <tableColumn id="2" xr3:uid="{AE0773A9-E1B7-45FB-AF97-AABFB5E0C520}" name="列2" headerRowDxfId="837" dataDxfId="836" headerRowCellStyle="標準 2" dataCellStyle="標準 2">
      <calculatedColumnFormula>SUM(I53,K53,M53,O53,Q53,S53,U53,W53)</calculatedColumnFormula>
    </tableColumn>
  </tableColumns>
  <tableStyleInfo name="テーブル スタイル 1" showFirstColumn="0" showLastColumn="0" showRowStripes="0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8F863086-0CBA-4CF8-8743-CDB105B19570}" name="西部計推集計30313948" displayName="西部計推集計30313948" ref="AB6:AC22" headerRowCount="0" totalsRowShown="0" headerRowBorderDxfId="835" tableBorderDxfId="834" totalsRowBorderDxfId="833">
  <tableColumns count="2">
    <tableColumn id="1" xr3:uid="{41DA6D3F-E12A-47F1-897A-38F16BD7B009}" name="列1" headerRowDxfId="832" dataDxfId="831" headerRowCellStyle="標準 2" dataCellStyle="標準 2"/>
    <tableColumn id="2" xr3:uid="{AD95A4F9-DA37-4490-9798-B82F43D53522}" name="列2" headerRowDxfId="830" dataDxfId="829" headerRowCellStyle="標準 2" dataCellStyle="標準 2">
      <calculatedColumnFormula>SUM(I7,K7,M7,O7,Q7,S7,U7,W7)</calculatedColumnFormula>
    </tableColumn>
  </tableColumns>
  <tableStyleInfo name="テーブル スタイル 1" showFirstColumn="0" showLastColumn="0" showRowStripes="0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B4618BD1-3331-4647-BC77-5DA5A538D6F0}" name="確報メイン表22644049" displayName="確報メイン表22644049" ref="F6:X82" headerRowCount="0" totalsRowShown="0" headerRowDxfId="828" headerRowCellStyle="標準 2">
  <tableColumns count="19">
    <tableColumn id="1" xr3:uid="{BB847967-305F-414E-9DCE-5D937DDCE8C9}" name="名称" headerRowDxfId="827" dataDxfId="826" dataCellStyle="標準 2"/>
    <tableColumn id="2" xr3:uid="{DC89D953-DCF2-45B7-916A-7B5312068C91}" name="※列" headerRowDxfId="825" dataDxfId="824" dataCellStyle="標準 2"/>
    <tableColumn id="3" xr3:uid="{AB5FD446-AA5F-4B9E-AFAE-36406116F688}" name="コード1" headerRowDxfId="823" dataDxfId="822" dataCellStyle="標準 2"/>
    <tableColumn id="4" xr3:uid="{909CB535-8B9F-42DA-9FFF-A12FE1A46C70}" name="西NC金額" headerRowDxfId="821" dataDxfId="820" dataCellStyle="標準 2">
      <calculatedColumnFormula>SUMIFS(台帳表ｋ[金額],台帳表ｋ[精算
グループ],確報【10月】!$H6,台帳表ｋ[入金月（月のみ）],確報【10月】!$A$1,台帳表ｋ[ＮＣ区分],"西部")+SUMIFS(測量台帳1ｋ[入金額],測量台帳1ｋ[精算
グループ],確報【10月】!$H6,測量台帳1ｋ[入金月（月のみ）],確報【10月】!$A$1,測量台帳1ｋ[NC区分],"西部")+SUMIFS(測量台帳1__2ｋ[入金額(後)],測量台帳1__2ｋ[精算
グループ(後)],確報【10月】!$H6,測量台帳1__2ｋ[入金月(後)（月のみ）],確報【10月】!$A$1,測量台帳1__2ｋ[NC区分],"西部")</calculatedColumnFormula>
    </tableColumn>
    <tableColumn id="5" xr3:uid="{07C216BA-D47B-4D1E-A779-C0EB5FF52CA9}" name="コード2" headerRowDxfId="819" dataDxfId="818" dataCellStyle="標準 2"/>
    <tableColumn id="6" xr3:uid="{006B0A04-7E08-4B4C-80DB-77884BD4776C}" name="埼NC金額" headerRowDxfId="817" dataDxfId="816" dataCellStyle="標準 2">
      <calculatedColumnFormula>SUMIFS(台帳表ｋ[金額],台帳表ｋ[精算
グループ],確報【10月】!$H6,台帳表ｋ[入金月（月のみ）],確報【10月】!$A$1,台帳表ｋ[ＮＣ区分],"埼玉")+SUMIFS(測量台帳1ｋ[入金額],測量台帳1ｋ[精算
グループ],確報【10月】!$H6,測量台帳1ｋ[入金月（月のみ）],確報【10月】!$A$1,測量台帳1ｋ[NC区分],"埼玉")+SUMIFS(測量台帳1__2ｋ[入金額(後)],測量台帳1__2ｋ[精算
グループ(後)],確報【10月】!$H6,測量台帳1__2ｋ[入金月(後)（月のみ）],確報【10月】!$A$1,測量台帳1__2ｋ[NC区分],"埼玉")</calculatedColumnFormula>
    </tableColumn>
    <tableColumn id="7" xr3:uid="{6AE35671-A56F-42E1-B3C9-1BD6CFD257BC}" name="コード3" headerRowDxfId="815" dataDxfId="814" dataCellStyle="標準 2"/>
    <tableColumn id="8" xr3:uid="{1EE3DFBB-321A-42AB-8A52-3350DE3D3CC3}" name="北NC金額" headerRowDxfId="813" dataDxfId="812" dataCellStyle="標準 2">
      <calculatedColumnFormula>SUMIFS(台帳表ｋ[金額],台帳表ｋ[精算
グループ],確報【10月】!$H6,台帳表ｋ[入金月（月のみ）],確報【10月】!$A$1,台帳表ｋ[ＮＣ区分],"北部")+SUMIFS(測量台帳1ｋ[入金額],測量台帳1ｋ[精算
グループ],確報【10月】!$H6,測量台帳1ｋ[入金月（月のみ）],確報【10月】!$A$1,測量台帳1ｋ[NC区分],"北部")+SUMIFS(測量台帳1__2ｋ[入金額(後)],測量台帳1__2ｋ[精算
グループ(後)],確報【10月】!$H6,測量台帳1__2ｋ[入金月(後)（月のみ）],確報【10月】!$A$1,測量台帳1__2ｋ[NC区分],"北部")</calculatedColumnFormula>
    </tableColumn>
    <tableColumn id="9" xr3:uid="{E95F6669-4E74-4C08-B442-8FC86D5D93F3}" name="コード4" headerRowDxfId="811" dataDxfId="810" dataCellStyle="標準 2"/>
    <tableColumn id="10" xr3:uid="{6B13C2B5-EF74-4DC0-87AC-CDDB316AE05D}" name="中NC金額" headerRowDxfId="809" dataDxfId="808" dataCellStyle="標準 2">
      <calculatedColumnFormula>SUMIFS(台帳表ｋ[金額],台帳表ｋ[精算
グループ],確報【10月】!$H6,台帳表ｋ[入金月（月のみ）],確報【10月】!$A$1,台帳表ｋ[ＮＣ区分],"南部")+SUMIFS(測量台帳1ｋ[入金額],測量台帳1ｋ[精算
グループ],確報【10月】!$H6,測量台帳1ｋ[入金月（月のみ）],確報【10月】!$A$1,測量台帳1ｋ[NC区分],"南部")+SUMIFS(測量台帳1__2ｋ[入金額(後)],測量台帳1__2ｋ[精算
グループ(後)],確報【10月】!$H6,測量台帳1__2ｋ[入金月(後)（月のみ）],確報【10月】!$A$1,測量台帳1__2ｋ[NC区分],"南部")</calculatedColumnFormula>
    </tableColumn>
    <tableColumn id="11" xr3:uid="{E0C347CA-297D-4333-B3A8-18CDDB5DFAAE}" name="コード5" headerRowDxfId="807" dataDxfId="806" dataCellStyle="標準 2"/>
    <tableColumn id="12" xr3:uid="{F4DD91CC-5108-4EE8-9D3C-AC2EE40377ED}" name="多NC金額" headerRowDxfId="805" dataDxfId="804" dataCellStyle="標準 2">
      <calculatedColumnFormula>SUMIFS(台帳表ｋ[金額],台帳表ｋ[精算
グループ],確報【10月】!$H6,台帳表ｋ[入金月（月のみ）],確報【10月】!$A$1,台帳表ｋ[ＮＣ区分],"多摩")+SUMIFS(測量台帳1ｋ[入金額],測量台帳1ｋ[精算
グループ],確報【10月】!$H6,測量台帳1ｋ[入金月（月のみ）],確報【10月】!$A$1,測量台帳1ｋ[NC区分],"多摩")+SUMIFS(測量台帳1__2ｋ[入金額(後)],測量台帳1__2ｋ[精算
グループ(後)],確報【10月】!$H6,測量台帳1__2ｋ[入金月(後)（月のみ）],確報【10月】!$A$1,測量台帳1__2ｋ[NC区分],"多摩")</calculatedColumnFormula>
    </tableColumn>
    <tableColumn id="13" xr3:uid="{DFB26F18-BA0E-4FD9-ABC2-2CDD1DFE004F}" name="コード6" headerRowDxfId="803" dataDxfId="802" dataCellStyle="標準 2"/>
    <tableColumn id="14" xr3:uid="{55047AC0-0796-44E1-8FA3-10CE152BE53E}" name="神NC金額" headerRowDxfId="801" dataDxfId="800" dataCellStyle="標準 2">
      <calculatedColumnFormula>SUMIFS(台帳表ｋ[金額],台帳表ｋ[精算
グループ],確報【10月】!$H6,台帳表ｋ[入金月（月のみ）],確報【10月】!$A$1,台帳表ｋ[事務所/分室],"神")+SUMIFS(測量台帳1ｋ[入金額],測量台帳1ｋ[精算
グループ],確報【10月】!$H6,測量台帳1ｋ[入金月（月のみ）],確報【10月】!$A$1,測量台帳1ｋ[NC区分],"神奈川")+SUMIFS(測量台帳1__2ｋ[入金額(後)],測量台帳1__2ｋ[精算
グループ(後)],確報【10月】!$H6,測量台帳1__2ｋ[入金月(後)（月のみ）],確報【10月】!$A$1,測量台帳1__2ｋ[NC区分],"神奈川")</calculatedColumnFormula>
    </tableColumn>
    <tableColumn id="15" xr3:uid="{58FEB277-2247-4AFF-9D95-6FD0E2AD01D0}" name="コード7" headerRowDxfId="799" dataDxfId="798" dataCellStyle="標準 2"/>
    <tableColumn id="16" xr3:uid="{D908976F-2F70-421F-B660-4994D316F807}" name="湘NC金額" headerRowDxfId="797" dataDxfId="796" dataCellStyle="標準 2">
      <calculatedColumnFormula>SUMIFS(台帳表ｋ[金額],台帳表ｋ[精算
グループ],確報【10月】!$H6,台帳表ｋ[入金月（月のみ）],確報【10月】!$A$1,台帳表ｋ[事務所/分室],"湘")+SUMIFS(測量台帳1ｋ[入金額],測量台帳1ｋ[精算
グループ],確報【10月】!$H6,測量台帳1ｋ[入金月（月のみ）],確報【10月】!$A$1,測量台帳1ｋ[NC区分],"湘南")+SUMIFS(測量台帳1__2ｋ[入金額(後)],測量台帳1__2ｋ[精算
グループ(後)],確報【10月】!$H6,測量台帳1__2ｋ[入金月(後)（月のみ）],確報【10月】!$A$1,測量台帳1__2ｋ[NC区分],"湘南")</calculatedColumnFormula>
    </tableColumn>
    <tableColumn id="17" xr3:uid="{97220D3F-CC5D-44B8-9178-F31D7859CD03}" name="コード8" headerRowDxfId="795" dataDxfId="794" dataCellStyle="標準 2"/>
    <tableColumn id="18" xr3:uid="{0B4AC3B2-2D2E-4C2B-A86F-3EF465CA8776}" name="設備金額" headerRowDxfId="793" dataDxfId="792" dataCellStyle="標準 2"/>
    <tableColumn id="19" xr3:uid="{63A9A1D4-2E4A-4920-8554-F338236209C1}" name="合計" headerRowDxfId="791" dataDxfId="790" dataCellStyle="標準 2"/>
  </tableColumns>
  <tableStyleInfo name="テーブル スタイル 1" showFirstColumn="0" showLastColumn="0" showRowStripes="0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64413AC-239A-4142-9356-6E43CA308C80}" name="繫閑調整西部事業所から237324150" displayName="繫閑調整西部事業所から237324150" ref="AF5:AI75" totalsRowShown="0" headerRowBorderDxfId="789" tableBorderDxfId="788" totalsRowBorderDxfId="787">
  <autoFilter ref="AF5:AI75" xr:uid="{1EAD1FE1-E7AD-4A13-8DF8-A6C7FCFE8DC7}">
    <filterColumn colId="0" hiddenButton="1"/>
    <filterColumn colId="1" hiddenButton="1"/>
    <filterColumn colId="2" hiddenButton="1"/>
    <filterColumn colId="3" hiddenButton="1"/>
  </autoFilter>
  <tableColumns count="4">
    <tableColumn id="1" xr3:uid="{06CEFB91-BD6D-4CFC-B181-71120C64C9F8}" name="調整先" dataDxfId="786" dataCellStyle="標準 2">
      <calculatedColumnFormula>IFERROR(_xlfn.XLOOKUP(確報【10月】!$AE6,台帳表ｓ[整理番号],台帳表ｓ[繁閑調整]),"")</calculatedColumnFormula>
    </tableColumn>
    <tableColumn id="2" xr3:uid="{A8229A02-75A4-40F0-A56C-1765457D642A}" name="G" dataDxfId="785" dataCellStyle="標準 2">
      <calculatedColumnFormula>IFERROR(_xlfn.XLOOKUP(確報【10月】!$AE6,台帳表ｓ[整理番号],台帳表ｓ[精算
グループ]),"")</calculatedColumnFormula>
    </tableColumn>
    <tableColumn id="3" xr3:uid="{817EC19C-5ACE-43DD-B502-C79B72697CFC}" name="発行NO" dataDxfId="784" dataCellStyle="標準 2">
      <calculatedColumnFormula>IFERROR(_xlfn.XLOOKUP(確報【10月】!$AE6,台帳表ｓ[整理番号],台帳表ｓ[請求書発行番号]),"")</calculatedColumnFormula>
    </tableColumn>
    <tableColumn id="4" xr3:uid="{CA1678CB-3EAD-40FB-B5A3-391AC46CBC8B}" name="金額" dataDxfId="783" dataCellStyle="桁区切り 2">
      <calculatedColumnFormula>IFERROR(_xlfn.XLOOKUP(確報【10月】!$AE6,台帳表ｓ[整理番号],台帳表ｓ[繁閑調整金]),"")</calculatedColumnFormula>
    </tableColumn>
  </tableColumns>
  <tableStyleInfo name="テーブル スタイル 1" showFirstColumn="0" showLastColumn="0" showRowStripes="0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BA2311FC-E982-4942-B2B5-DAB6AC2CBBAB}" name="繫閑調整多摩事業所から248334251" displayName="繫閑調整多摩事業所から248334251" ref="AL5:AO75" totalsRowShown="0" headerRowBorderDxfId="782" tableBorderDxfId="781" totalsRowBorderDxfId="780">
  <autoFilter ref="AL5:AO75" xr:uid="{2242FB7C-0493-405F-A5E9-918761FC1CFA}">
    <filterColumn colId="0" hiddenButton="1"/>
    <filterColumn colId="1" hiddenButton="1"/>
    <filterColumn colId="2" hiddenButton="1"/>
    <filterColumn colId="3" hiddenButton="1"/>
  </autoFilter>
  <tableColumns count="4">
    <tableColumn id="1" xr3:uid="{72D9AC60-7BF7-43D8-8503-1694C39A2E95}" name="調整先" dataDxfId="779" dataCellStyle="標準 2">
      <calculatedColumnFormula>IFERROR(_xlfn.XLOOKUP(確報【10月】!AK6,台帳表ｔ[整理番号],台帳表ｔ[繁閑調整]),"")</calculatedColumnFormula>
    </tableColumn>
    <tableColumn id="2" xr3:uid="{1E2F6169-A7AF-42F9-821D-6876D22B06EE}" name="G" dataDxfId="778" dataCellStyle="標準 2">
      <calculatedColumnFormula>IFERROR(_xlfn.XLOOKUP(確報【10月】!AK6,台帳表ｔ[整理番号],台帳表ｔ[精算
グループ]),"")</calculatedColumnFormula>
    </tableColumn>
    <tableColumn id="3" xr3:uid="{41CB7235-8E29-4000-83DD-3057107175D1}" name="発行NO" dataDxfId="777" dataCellStyle="標準 2">
      <calculatedColumnFormula>IFERROR(_xlfn.XLOOKUP(確報【10月】!AK6,台帳表ｔ[整理番号],台帳表ｔ[請求書発行番号]),"")</calculatedColumnFormula>
    </tableColumn>
    <tableColumn id="4" xr3:uid="{3AC53C42-8D20-45D1-A21E-25E5FDD0187F}" name="金額" dataDxfId="776" dataCellStyle="標準 2">
      <calculatedColumnFormula>IFERROR(_xlfn.XLOOKUP(確報【10月】!AK6,台帳表ｔ[整理番号],台帳表ｔ[繁閑調整金]),"")</calculatedColumnFormula>
    </tableColumn>
  </tableColumns>
  <tableStyleInfo name="テーブル スタイル 1" showFirstColumn="0" showLastColumn="0" showRowStripes="0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8E13845D-4FB9-414A-B839-FD816D39F9A0}" name="繫閑調整神奈川事業所から259344352" displayName="繫閑調整神奈川事業所から259344352" ref="AR5:AU75" totalsRowShown="0" headerRowBorderDxfId="775" tableBorderDxfId="774" totalsRowBorderDxfId="773">
  <autoFilter ref="AR5:AU75" xr:uid="{5B9B0E8B-A2BB-4EC1-99D7-1FCB8F9C4E13}">
    <filterColumn colId="0" hiddenButton="1"/>
    <filterColumn colId="1" hiddenButton="1"/>
    <filterColumn colId="2" hiddenButton="1"/>
    <filterColumn colId="3" hiddenButton="1"/>
  </autoFilter>
  <tableColumns count="4">
    <tableColumn id="1" xr3:uid="{65428C50-F8A8-4D0C-BA3A-04662FD46844}" name="調整先" dataDxfId="772" dataCellStyle="標準 2">
      <calculatedColumnFormula>IFERROR(_xlfn.XLOOKUP(確報【10月】!AQ6,台帳表ｋ[整理番号],台帳表ｋ[繁閑調整]),"")</calculatedColumnFormula>
    </tableColumn>
    <tableColumn id="2" xr3:uid="{EB56937A-1DF5-40BC-B8D9-E644C07E61F9}" name="G" dataDxfId="771" dataCellStyle="標準 2">
      <calculatedColumnFormula>IFERROR(_xlfn.XLOOKUP(確報【10月】!AQ6,台帳表ｋ[整理番号],台帳表ｋ[精算
グループ]),"")</calculatedColumnFormula>
    </tableColumn>
    <tableColumn id="3" xr3:uid="{A4E42FEB-C4F1-4AC0-8279-2EFB0715B92C}" name="発行NO" dataDxfId="770" dataCellStyle="標準 2">
      <calculatedColumnFormula>IFERROR(_xlfn.XLOOKUP(確報【10月】!AQ6,台帳表ｋ[整理番号],台帳表ｋ[請求書発行番号]),"")</calculatedColumnFormula>
    </tableColumn>
    <tableColumn id="4" xr3:uid="{DCF1E70E-6F16-4265-9A30-011EAD5FC3DB}" name="金額" dataDxfId="769" dataCellStyle="標準 2">
      <calculatedColumnFormula>IFERROR(_xlfn.XLOOKUP(確報【10月】!AQ6,台帳表ｋ[整理番号],台帳表ｋ[繁閑調整金]),"")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95770FDE-08F2-41B2-A481-1116FB6B88BC}" name="繫閑調整湘南分室から2611354453" displayName="繫閑調整湘南分室から2611354453" ref="AX5:BA75" totalsRowShown="0" headerRowBorderDxfId="768" tableBorderDxfId="767" totalsRowBorderDxfId="766">
  <autoFilter ref="AX5:BA75" xr:uid="{C1208DA4-D5F7-4146-85D0-52AD3AEB1297}">
    <filterColumn colId="0" hiddenButton="1"/>
    <filterColumn colId="1" hiddenButton="1"/>
    <filterColumn colId="2" hiddenButton="1"/>
    <filterColumn colId="3" hiddenButton="1"/>
  </autoFilter>
  <tableColumns count="4">
    <tableColumn id="1" xr3:uid="{38500E5B-F989-44A0-93FB-CCBD53B8EC54}" name="調整先" dataDxfId="765" dataCellStyle="標準 2">
      <calculatedColumnFormula>IFERROR(_xlfn.XLOOKUP(確報【10月】!AW6,台帳表ｋ[整理番号],台帳表ｋ[繁閑調整]),"")</calculatedColumnFormula>
    </tableColumn>
    <tableColumn id="2" xr3:uid="{DCEEF59E-1717-478D-9D56-1E7A09F44DD2}" name="G" dataDxfId="764" dataCellStyle="標準 2">
      <calculatedColumnFormula>IFERROR(_xlfn.XLOOKUP(確報【10月】!AW6,台帳表ｋ[整理番号],台帳表ｋ[精算
グループ]),"")</calculatedColumnFormula>
    </tableColumn>
    <tableColumn id="3" xr3:uid="{4FDEF373-B5C9-4076-A28B-5B7E64B757AC}" name="発行NO" dataDxfId="763" dataCellStyle="標準 2">
      <calculatedColumnFormula>IFERROR(_xlfn.XLOOKUP(確報【10月】!AW6,台帳表ｋ[整理番号],台帳表ｋ[請求書発行番号]),"")</calculatedColumnFormula>
    </tableColumn>
    <tableColumn id="4" xr3:uid="{44D3E464-A172-4029-BD3C-CE96BDFD9F2A}" name="金額" dataDxfId="762" dataCellStyle="標準 2">
      <calculatedColumnFormula>IFERROR(_xlfn.XLOOKUP(確報【10月】!AW6,台帳表ｋ[整理番号],台帳表ｋ[繁閑調整金]),"")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9E769F0-0565-4C3B-99A3-F33C287CE86E}" name="中央計推集計2712364554" displayName="中央計推集計2712364554" ref="AB24:AC34" headerRowCount="0" totalsRowShown="0" tableBorderDxfId="761">
  <tableColumns count="2">
    <tableColumn id="1" xr3:uid="{1157F050-B981-47BE-8FA8-DCF4D73FCF39}" name="列1" headerRowDxfId="760" dataDxfId="759" headerRowCellStyle="標準 2" dataCellStyle="標準 2"/>
    <tableColumn id="2" xr3:uid="{38636287-AF7B-4A0B-90D9-56E7BF2C638E}" name="列2" headerRowDxfId="758" dataDxfId="757" headerRowCellStyle="標準 2" dataCellStyle="標準 2"/>
  </tableColumns>
  <tableStyleInfo name="テーブル スタイル 1" showFirstColumn="0" showLastColumn="0" showRowStripes="0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365C993-1161-4EF8-9110-99103D8B1679}" name="北部計推集計2815374655" displayName="北部計推集計2815374655" ref="AB36:AC52" headerRowCount="0" totalsRowShown="0" headerRowBorderDxfId="756" tableBorderDxfId="755">
  <tableColumns count="2">
    <tableColumn id="1" xr3:uid="{C373FCF3-4740-4039-A25F-9315CA9051AA}" name="列1" headerRowDxfId="754" dataDxfId="753" headerRowCellStyle="標準 2" dataCellStyle="標準 2"/>
    <tableColumn id="2" xr3:uid="{4DFFB7C3-F280-4674-9F3E-E2595D1885D4}" name="列2" headerRowDxfId="752" dataDxfId="751" headerRowCellStyle="標準 2" dataCellStyle="標準 2">
      <calculatedColumnFormula>SUM(I36,K36,M36,O36,Q36,S36,U36,W36)</calculatedColumnFormula>
    </tableColumn>
  </tableColumns>
  <tableStyleInfo name="テーブル スタイル 1" showFirstColumn="0" showLastColumn="0" showRowStripes="0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E2B237CB-771F-45E6-B075-098EE8758F6B}" name="神奈川計推集計2917384756" displayName="神奈川計推集計2917384756" ref="AB54:AC70" headerRowCount="0" totalsRowShown="0" tableBorderDxfId="750">
  <tableColumns count="2">
    <tableColumn id="1" xr3:uid="{A0F78D26-464C-4380-973F-9E60436676EB}" name="列1" headerRowDxfId="749" dataDxfId="748" headerRowCellStyle="標準 2" dataCellStyle="標準 2"/>
    <tableColumn id="2" xr3:uid="{6DF9D80E-BA6E-41A2-8F2D-17958AC87728}" name="列2" headerRowDxfId="747" dataDxfId="746" headerRowCellStyle="標準 2" dataCellStyle="標準 2">
      <calculatedColumnFormula>SUM(I53,K53,M53,O53,Q53,S53,U53,W53)</calculatedColumnFormula>
    </tableColumn>
  </tableColumns>
  <tableStyleInfo name="テーブル スタイル 1" showFirstColumn="0" showLastColumn="0" showRowStripes="0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651CCFB4-88EC-41C7-B3F5-B1B9BA9B862D}" name="西部計推集計3031394857" displayName="西部計推集計3031394857" ref="AB6:AC22" headerRowCount="0" totalsRowShown="0" headerRowBorderDxfId="745" tableBorderDxfId="744" totalsRowBorderDxfId="743">
  <tableColumns count="2">
    <tableColumn id="1" xr3:uid="{6E96EB87-80EF-47F4-95C3-A27AD5A774BD}" name="列1" headerRowDxfId="742" dataDxfId="741" headerRowCellStyle="標準 2" dataCellStyle="標準 2"/>
    <tableColumn id="2" xr3:uid="{68B8733C-B865-4CBB-B5D3-80AA49760ADD}" name="列2" headerRowDxfId="740" dataDxfId="739" headerRowCellStyle="標準 2" dataCellStyle="標準 2">
      <calculatedColumnFormula>SUM(I7,K7,M7,O7,Q7,S7,U7,W7)</calculatedColumnFormula>
    </tableColumn>
  </tableColumns>
  <tableStyleInfo name="テーブル スタイル 1" showFirstColumn="0" showLastColumn="0" showRowStripes="0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FADBEA2B-5C75-45A3-A783-7DECE0D6FC96}" name="確報メイン表2264404958" displayName="確報メイン表2264404958" ref="F6:X82" headerRowCount="0" totalsRowShown="0" headerRowDxfId="738" headerRowCellStyle="標準 2">
  <tableColumns count="19">
    <tableColumn id="1" xr3:uid="{BF69A3D6-6B14-4D87-AF21-103DE128D3EE}" name="名称" headerRowDxfId="737" dataDxfId="736" dataCellStyle="標準 2"/>
    <tableColumn id="2" xr3:uid="{F48F578E-3B27-4BF8-9BA7-8F50ACC7E0B8}" name="※列" headerRowDxfId="735" dataDxfId="734" dataCellStyle="標準 2"/>
    <tableColumn id="3" xr3:uid="{11FE1636-ED34-4C81-8216-6550AB103C1F}" name="コード1" headerRowDxfId="733" dataDxfId="732" dataCellStyle="標準 2"/>
    <tableColumn id="4" xr3:uid="{7E5CECAF-4D22-4F9F-B095-2B987E71BB74}" name="西NC金額" headerRowDxfId="731" dataDxfId="730" dataCellStyle="標準 2">
      <calculatedColumnFormula>SUMIFS(台帳表ｋ[金額],台帳表ｋ[精算
グループ],確報【11月】!$H6,台帳表ｋ[入金月（月のみ）],確報【11月】!$A$1,台帳表ｋ[ＮＣ区分],"西部")+SUMIFS(測量台帳1ｋ[入金額],測量台帳1ｋ[精算
グループ],確報【11月】!$H6,測量台帳1ｋ[入金月（月のみ）],確報【11月】!$A$1,測量台帳1ｋ[NC区分],"西部")+SUMIFS(測量台帳1__2ｋ[入金額(後)],測量台帳1__2ｋ[精算
グループ(後)],確報【11月】!$H6,測量台帳1__2ｋ[入金月(後)（月のみ）],確報【11月】!$A$1,測量台帳1__2ｋ[NC区分],"西部")</calculatedColumnFormula>
    </tableColumn>
    <tableColumn id="5" xr3:uid="{85261F77-EA0A-4E18-8A1E-592E48966105}" name="コード2" headerRowDxfId="729" dataDxfId="728" dataCellStyle="標準 2"/>
    <tableColumn id="6" xr3:uid="{DA6F61DC-01E4-4735-A83A-AE222463FA68}" name="埼NC金額" headerRowDxfId="727" dataDxfId="726" dataCellStyle="標準 2">
      <calculatedColumnFormula>SUMIFS(台帳表ｋ[金額],台帳表ｋ[精算
グループ],確報【11月】!$H6,台帳表ｋ[入金月（月のみ）],確報【11月】!$A$1,台帳表ｋ[ＮＣ区分],"埼玉")+SUMIFS(測量台帳1ｋ[入金額],測量台帳1ｋ[精算
グループ],確報【11月】!$H6,測量台帳1ｋ[入金月（月のみ）],確報【11月】!$A$1,測量台帳1ｋ[NC区分],"埼玉")+SUMIFS(測量台帳1__2ｋ[入金額(後)],測量台帳1__2ｋ[精算
グループ(後)],確報【11月】!$H6,測量台帳1__2ｋ[入金月(後)（月のみ）],確報【11月】!$A$1,測量台帳1__2ｋ[NC区分],"埼玉")</calculatedColumnFormula>
    </tableColumn>
    <tableColumn id="7" xr3:uid="{87DAD6DC-FD35-45FA-A499-097E8FC2F3D3}" name="コード3" headerRowDxfId="725" dataDxfId="724" dataCellStyle="標準 2"/>
    <tableColumn id="8" xr3:uid="{B2481013-E50B-42A3-AE97-8A6850BB75FF}" name="北NC金額" headerRowDxfId="723" dataDxfId="722" dataCellStyle="標準 2">
      <calculatedColumnFormula>SUMIFS(台帳表ｋ[金額],台帳表ｋ[精算
グループ],確報【11月】!$H6,台帳表ｋ[入金月（月のみ）],確報【11月】!$A$1,台帳表ｋ[ＮＣ区分],"北部")+SUMIFS(測量台帳1ｋ[入金額],測量台帳1ｋ[精算
グループ],確報【11月】!$H6,測量台帳1ｋ[入金月（月のみ）],確報【11月】!$A$1,測量台帳1ｋ[NC区分],"北部")+SUMIFS(測量台帳1__2ｋ[入金額(後)],測量台帳1__2ｋ[精算
グループ(後)],確報【11月】!$H6,測量台帳1__2ｋ[入金月(後)（月のみ）],確報【11月】!$A$1,測量台帳1__2ｋ[NC区分],"北部")</calculatedColumnFormula>
    </tableColumn>
    <tableColumn id="9" xr3:uid="{525614B8-657B-4466-827F-4F85CE53DC34}" name="コード4" headerRowDxfId="721" dataDxfId="720" dataCellStyle="標準 2"/>
    <tableColumn id="10" xr3:uid="{42BEFDB1-23A2-41F9-BD6A-C1CC002FF10E}" name="中NC金額" headerRowDxfId="719" dataDxfId="718" dataCellStyle="標準 2">
      <calculatedColumnFormula>SUMIFS(台帳表ｋ[金額],台帳表ｋ[精算
グループ],確報【11月】!$H6,台帳表ｋ[入金月（月のみ）],確報【11月】!$A$1,台帳表ｋ[ＮＣ区分],"南部")+SUMIFS(測量台帳1ｋ[入金額],測量台帳1ｋ[精算
グループ],確報【11月】!$H6,測量台帳1ｋ[入金月（月のみ）],確報【11月】!$A$1,測量台帳1ｋ[NC区分],"南部")+SUMIFS(測量台帳1__2ｋ[入金額(後)],測量台帳1__2ｋ[精算
グループ(後)],確報【11月】!$H6,測量台帳1__2ｋ[入金月(後)（月のみ）],確報【11月】!$A$1,測量台帳1__2ｋ[NC区分],"南部")</calculatedColumnFormula>
    </tableColumn>
    <tableColumn id="11" xr3:uid="{45789B4C-6A1E-446B-B87B-4342D0D5E790}" name="コード5" headerRowDxfId="717" dataDxfId="716" dataCellStyle="標準 2"/>
    <tableColumn id="12" xr3:uid="{85485667-FB90-4034-9B04-3D12E494C677}" name="多NC金額" headerRowDxfId="715" dataDxfId="714" dataCellStyle="標準 2">
      <calculatedColumnFormula>SUMIFS(台帳表ｋ[金額],台帳表ｋ[精算
グループ],確報【11月】!$H6,台帳表ｋ[入金月（月のみ）],確報【11月】!$A$1,台帳表ｋ[ＮＣ区分],"多摩")+SUMIFS(測量台帳1ｋ[入金額],測量台帳1ｋ[精算
グループ],確報【11月】!$H6,測量台帳1ｋ[入金月（月のみ）],確報【11月】!$A$1,測量台帳1ｋ[NC区分],"多摩")+SUMIFS(測量台帳1__2ｋ[入金額(後)],測量台帳1__2ｋ[精算
グループ(後)],確報【11月】!$H6,測量台帳1__2ｋ[入金月(後)（月のみ）],確報【11月】!$A$1,測量台帳1__2ｋ[NC区分],"多摩")</calculatedColumnFormula>
    </tableColumn>
    <tableColumn id="13" xr3:uid="{53C9D2AB-863D-4416-8B3C-2F973EF45274}" name="コード6" headerRowDxfId="713" dataDxfId="712" dataCellStyle="標準 2"/>
    <tableColumn id="14" xr3:uid="{F503669D-FEB1-4FC4-9892-F37B18EA8E92}" name="神NC金額" headerRowDxfId="711" dataDxfId="710" dataCellStyle="標準 2">
      <calculatedColumnFormula>SUMIFS(台帳表ｋ[金額],台帳表ｋ[精算
グループ],確報【11月】!$H6,台帳表ｋ[入金月（月のみ）],確報【11月】!$A$1,台帳表ｋ[事務所/分室],"神")+SUMIFS(測量台帳1ｋ[入金額],測量台帳1ｋ[精算
グループ],確報【11月】!$H6,測量台帳1ｋ[入金月（月のみ）],確報【11月】!$A$1,測量台帳1ｋ[NC区分],"神奈川")+SUMIFS(測量台帳1__2ｋ[入金額(後)],測量台帳1__2ｋ[精算
グループ(後)],確報【11月】!$H6,測量台帳1__2ｋ[入金月(後)（月のみ）],確報【11月】!$A$1,測量台帳1__2ｋ[NC区分],"神奈川")</calculatedColumnFormula>
    </tableColumn>
    <tableColumn id="15" xr3:uid="{509E1483-CC3C-4723-B5B6-823EB620A39D}" name="コード7" headerRowDxfId="709" dataDxfId="708" dataCellStyle="標準 2"/>
    <tableColumn id="16" xr3:uid="{EDEFF7B5-CDB1-416B-840B-72D55B67C710}" name="湘NC金額" headerRowDxfId="707" dataDxfId="706" dataCellStyle="標準 2">
      <calculatedColumnFormula>SUMIFS(台帳表ｋ[金額],台帳表ｋ[精算
グループ],確報【11月】!$H6,台帳表ｋ[入金月（月のみ）],確報【11月】!$A$1,台帳表ｋ[事務所/分室],"湘")+SUMIFS(測量台帳1ｋ[入金額],測量台帳1ｋ[精算
グループ],確報【11月】!$H6,測量台帳1ｋ[入金月（月のみ）],確報【11月】!$A$1,測量台帳1ｋ[NC区分],"湘南")+SUMIFS(測量台帳1__2ｋ[入金額(後)],測量台帳1__2ｋ[精算
グループ(後)],確報【11月】!$H6,測量台帳1__2ｋ[入金月(後)（月のみ）],確報【11月】!$A$1,測量台帳1__2ｋ[NC区分],"湘南")</calculatedColumnFormula>
    </tableColumn>
    <tableColumn id="17" xr3:uid="{034D8A64-581A-4CDF-B27C-CE681128E41C}" name="コード8" headerRowDxfId="705" dataDxfId="704" dataCellStyle="標準 2"/>
    <tableColumn id="18" xr3:uid="{2D072A51-E041-4ABD-BB30-41AA7B28562D}" name="設備金額" headerRowDxfId="703" dataDxfId="702" dataCellStyle="標準 2"/>
    <tableColumn id="19" xr3:uid="{E49385C3-9473-49DC-837B-31B6C74EA931}" name="合計" headerRowDxfId="701" dataDxfId="700" dataCellStyle="標準 2"/>
  </tableColumns>
  <tableStyleInfo name="テーブル スタイル 1" showFirstColumn="0" showLastColumn="0" showRowStripes="0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C9D5D850-62D1-4039-88F0-27963E719F38}" name="繫閑調整西部事業所から23732415059" displayName="繫閑調整西部事業所から23732415059" ref="AF5:AI75" totalsRowShown="0" headerRowBorderDxfId="699" tableBorderDxfId="698" totalsRowBorderDxfId="697">
  <autoFilter ref="AF5:AI75" xr:uid="{1EAD1FE1-E7AD-4A13-8DF8-A6C7FCFE8DC7}">
    <filterColumn colId="0" hiddenButton="1"/>
    <filterColumn colId="1" hiddenButton="1"/>
    <filterColumn colId="2" hiddenButton="1"/>
    <filterColumn colId="3" hiddenButton="1"/>
  </autoFilter>
  <tableColumns count="4">
    <tableColumn id="1" xr3:uid="{35014D0E-80ED-4131-B9DF-842CF4A61A0B}" name="調整先" dataDxfId="696" dataCellStyle="標準 2">
      <calculatedColumnFormula>IFERROR(_xlfn.XLOOKUP(確報【11月】!$AE6,台帳表ｓ[整理番号],台帳表ｓ[繁閑調整]),"")</calculatedColumnFormula>
    </tableColumn>
    <tableColumn id="2" xr3:uid="{7FBB2384-8EF7-4EB5-BDCA-51D0C7544714}" name="G" dataDxfId="695" dataCellStyle="標準 2">
      <calculatedColumnFormula>IFERROR(_xlfn.XLOOKUP(確報【11月】!$AE6,台帳表ｓ[整理番号],台帳表ｓ[精算
グループ]),"")</calculatedColumnFormula>
    </tableColumn>
    <tableColumn id="3" xr3:uid="{E90700FD-81B4-4143-A553-4DE2AEE5A862}" name="発行NO" dataDxfId="694" dataCellStyle="標準 2">
      <calculatedColumnFormula>IFERROR(_xlfn.XLOOKUP(確報【11月】!$AE6,台帳表ｓ[整理番号],台帳表ｓ[請求書発行番号]),"")</calculatedColumnFormula>
    </tableColumn>
    <tableColumn id="4" xr3:uid="{92789F39-B084-44AE-B5DE-F2D4F420DC94}" name="金額" dataDxfId="693" dataCellStyle="桁区切り 2">
      <calculatedColumnFormula>IFERROR(_xlfn.XLOOKUP(確報【11月】!$AE6,台帳表ｓ[整理番号],台帳表ｓ[繁閑調整金]),"")</calculatedColumnFormula>
    </tableColumn>
  </tableColumns>
  <tableStyleInfo name="テーブル スタイル 1" showFirstColumn="0" showLastColumn="0" showRowStripes="0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87C7DD4-A581-419E-BAC3-795FD875A6B5}" name="繫閑調整多摩事業所から24833425160" displayName="繫閑調整多摩事業所から24833425160" ref="AL5:AO75" totalsRowShown="0" headerRowBorderDxfId="692" tableBorderDxfId="691" totalsRowBorderDxfId="690">
  <autoFilter ref="AL5:AO75" xr:uid="{2242FB7C-0493-405F-A5E9-918761FC1CFA}">
    <filterColumn colId="0" hiddenButton="1"/>
    <filterColumn colId="1" hiddenButton="1"/>
    <filterColumn colId="2" hiddenButton="1"/>
    <filterColumn colId="3" hiddenButton="1"/>
  </autoFilter>
  <tableColumns count="4">
    <tableColumn id="1" xr3:uid="{CFE5FE5A-C9C2-4AA1-8A75-30CB7329A132}" name="調整先" dataDxfId="689" dataCellStyle="標準 2">
      <calculatedColumnFormula>IFERROR(_xlfn.XLOOKUP(確報【11月】!AK6,台帳表ｔ[整理番号],台帳表ｔ[繁閑調整]),"")</calculatedColumnFormula>
    </tableColumn>
    <tableColumn id="2" xr3:uid="{EA1F9A9E-EA5C-4F0B-A915-F06E4BFE0878}" name="G" dataDxfId="688" dataCellStyle="標準 2">
      <calculatedColumnFormula>IFERROR(_xlfn.XLOOKUP(確報【11月】!AK6,台帳表ｔ[整理番号],台帳表ｔ[精算
グループ]),"")</calculatedColumnFormula>
    </tableColumn>
    <tableColumn id="3" xr3:uid="{E6BE18F2-7375-43FE-A408-F9692373D009}" name="発行NO" dataDxfId="687" dataCellStyle="標準 2">
      <calculatedColumnFormula>IFERROR(_xlfn.XLOOKUP(確報【11月】!AK6,台帳表ｔ[整理番号],台帳表ｔ[請求書発行番号]),"")</calculatedColumnFormula>
    </tableColumn>
    <tableColumn id="4" xr3:uid="{51E37F2B-BCFA-4890-B695-B9D1A52010B0}" name="金額" dataDxfId="686" dataCellStyle="標準 2">
      <calculatedColumnFormula>IFERROR(_xlfn.XLOOKUP(確報【11月】!AK6,台帳表ｔ[整理番号],台帳表ｔ[繁閑調整金]),"")</calculatedColumnFormula>
    </tableColumn>
  </tableColumns>
  <tableStyleInfo name="テーブル スタイル 1" showFirstColumn="0" showLastColumn="0" showRowStripes="0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CACAE0A-7E19-44A3-9146-5F9349E85709}" name="繫閑調整神奈川事業所から25934435261" displayName="繫閑調整神奈川事業所から25934435261" ref="AR5:AU75" totalsRowShown="0" headerRowBorderDxfId="685" tableBorderDxfId="684" totalsRowBorderDxfId="683">
  <autoFilter ref="AR5:AU75" xr:uid="{5B9B0E8B-A2BB-4EC1-99D7-1FCB8F9C4E13}">
    <filterColumn colId="0" hiddenButton="1"/>
    <filterColumn colId="1" hiddenButton="1"/>
    <filterColumn colId="2" hiddenButton="1"/>
    <filterColumn colId="3" hiddenButton="1"/>
  </autoFilter>
  <tableColumns count="4">
    <tableColumn id="1" xr3:uid="{79100941-DEC4-44EB-8E45-8CD134276C1D}" name="調整先" dataDxfId="682" dataCellStyle="標準 2">
      <calculatedColumnFormula>IFERROR(_xlfn.XLOOKUP(確報【11月】!AQ6,台帳表ｋ[整理番号],台帳表ｋ[繁閑調整]),"")</calculatedColumnFormula>
    </tableColumn>
    <tableColumn id="2" xr3:uid="{BF8E1EEA-335B-44D4-8D93-E53E9DDACE82}" name="G" dataDxfId="681" dataCellStyle="標準 2">
      <calculatedColumnFormula>IFERROR(_xlfn.XLOOKUP(確報【11月】!AQ6,台帳表ｋ[整理番号],台帳表ｋ[精算
グループ]),"")</calculatedColumnFormula>
    </tableColumn>
    <tableColumn id="3" xr3:uid="{57B90565-7D44-4C07-97D8-E0C49B51D8AF}" name="発行NO" dataDxfId="680" dataCellStyle="標準 2">
      <calculatedColumnFormula>IFERROR(_xlfn.XLOOKUP(確報【11月】!AQ6,台帳表ｋ[整理番号],台帳表ｋ[請求書発行番号]),"")</calculatedColumnFormula>
    </tableColumn>
    <tableColumn id="4" xr3:uid="{24F8D382-8612-4D63-9AF5-CDDCBF226F7C}" name="金額" dataDxfId="679" dataCellStyle="標準 2">
      <calculatedColumnFormula>IFERROR(_xlfn.XLOOKUP(確報【11月】!AQ6,台帳表ｋ[整理番号],台帳表ｋ[繁閑調整金]),"")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9057C285-AFF5-4C2A-9690-6023B275F3C6}" name="繫閑調整湘南分室から261135445362" displayName="繫閑調整湘南分室から261135445362" ref="AX5:BA75" totalsRowShown="0" headerRowBorderDxfId="678" tableBorderDxfId="677" totalsRowBorderDxfId="676">
  <autoFilter ref="AX5:BA75" xr:uid="{C1208DA4-D5F7-4146-85D0-52AD3AEB1297}">
    <filterColumn colId="0" hiddenButton="1"/>
    <filterColumn colId="1" hiddenButton="1"/>
    <filterColumn colId="2" hiddenButton="1"/>
    <filterColumn colId="3" hiddenButton="1"/>
  </autoFilter>
  <tableColumns count="4">
    <tableColumn id="1" xr3:uid="{0770EF52-6D43-475C-AB7F-D68519BD6168}" name="調整先" dataDxfId="675" dataCellStyle="標準 2">
      <calculatedColumnFormula>IFERROR(_xlfn.XLOOKUP(確報【11月】!AW6,台帳表ｋ[整理番号],台帳表ｋ[繁閑調整]),"")</calculatedColumnFormula>
    </tableColumn>
    <tableColumn id="2" xr3:uid="{C11F3A0D-1A7E-4FFB-A2A1-C2A247942B15}" name="G" dataDxfId="674" dataCellStyle="標準 2">
      <calculatedColumnFormula>IFERROR(_xlfn.XLOOKUP(確報【11月】!AW6,台帳表ｋ[整理番号],台帳表ｋ[精算
グループ]),"")</calculatedColumnFormula>
    </tableColumn>
    <tableColumn id="3" xr3:uid="{BC9E6900-7BA4-4854-BB0F-C38BEBC5DAE0}" name="発行NO" dataDxfId="673" dataCellStyle="標準 2">
      <calculatedColumnFormula>IFERROR(_xlfn.XLOOKUP(確報【11月】!AW6,台帳表ｋ[整理番号],台帳表ｋ[請求書発行番号]),"")</calculatedColumnFormula>
    </tableColumn>
    <tableColumn id="4" xr3:uid="{C2634A79-E498-4352-8752-4E400BA6E3A7}" name="金額" dataDxfId="672" dataCellStyle="標準 2">
      <calculatedColumnFormula>IFERROR(_xlfn.XLOOKUP(確報【11月】!AW6,台帳表ｋ[整理番号],台帳表ｋ[繁閑調整金]),"")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1F00A649-3BD2-4785-8522-CE19838030D5}" name="中央計推集計271236455463" displayName="中央計推集計271236455463" ref="AB24:AC34" headerRowCount="0" totalsRowShown="0" tableBorderDxfId="671">
  <tableColumns count="2">
    <tableColumn id="1" xr3:uid="{61A9CBEE-1EFF-4EBF-B417-D379B5A68950}" name="列1" headerRowDxfId="670" dataDxfId="669" headerRowCellStyle="標準 2" dataCellStyle="標準 2"/>
    <tableColumn id="2" xr3:uid="{6A860AA4-D8E1-4E47-90EA-1E6C9BA9E5F7}" name="列2" headerRowDxfId="668" dataDxfId="667" headerRowCellStyle="標準 2" dataCellStyle="標準 2"/>
  </tableColumns>
  <tableStyleInfo name="テーブル スタイル 1" showFirstColumn="0" showLastColumn="0" showRowStripes="0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F5986D6-2C5A-406B-92D2-BE2027D12DB4}" name="北部計推集計281537465564" displayName="北部計推集計281537465564" ref="AB36:AC52" headerRowCount="0" totalsRowShown="0" headerRowBorderDxfId="666" tableBorderDxfId="665">
  <tableColumns count="2">
    <tableColumn id="1" xr3:uid="{8260864C-6657-40DD-A140-FCFBA08C4330}" name="列1" headerRowDxfId="664" dataDxfId="663" headerRowCellStyle="標準 2" dataCellStyle="標準 2"/>
    <tableColumn id="2" xr3:uid="{5BD03F3C-75B9-4C30-A51D-1D79E810F7B8}" name="列2" headerRowDxfId="662" dataDxfId="661" headerRowCellStyle="標準 2" dataCellStyle="標準 2">
      <calculatedColumnFormula>SUM(I36,K36,M36,O36,Q36,S36,U36,W36)</calculatedColumnFormula>
    </tableColumn>
  </tableColumns>
  <tableStyleInfo name="テーブル スタイル 1" showFirstColumn="0" showLastColumn="0" showRowStripes="0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DF39B94B-19DA-47FA-BDF1-2C30C5A32F3D}" name="神奈川計推集計291738475665" displayName="神奈川計推集計291738475665" ref="AB54:AC70" headerRowCount="0" totalsRowShown="0" tableBorderDxfId="660">
  <tableColumns count="2">
    <tableColumn id="1" xr3:uid="{32EA4FE9-011C-451C-80AF-7A66188841E8}" name="列1" headerRowDxfId="659" dataDxfId="658" headerRowCellStyle="標準 2" dataCellStyle="標準 2"/>
    <tableColumn id="2" xr3:uid="{F33FF175-BF3B-4FE1-9386-8DA1DA099AD8}" name="列2" headerRowDxfId="657" dataDxfId="656" headerRowCellStyle="標準 2" dataCellStyle="標準 2">
      <calculatedColumnFormula>SUM(I53,K53,M53,O53,Q53,S53,U53,W53)</calculatedColumnFormula>
    </tableColumn>
  </tableColumns>
  <tableStyleInfo name="テーブル スタイル 1" showFirstColumn="0" showLastColumn="0" showRowStripes="0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8521194-5DD7-4EE8-A6D9-AC9FAE97F417}" name="西部計推集計303139485766" displayName="西部計推集計303139485766" ref="AB6:AC22" headerRowCount="0" totalsRowShown="0" headerRowBorderDxfId="655" tableBorderDxfId="654" totalsRowBorderDxfId="653">
  <tableColumns count="2">
    <tableColumn id="1" xr3:uid="{2C2792C7-9594-435B-9921-ED603849EDC9}" name="列1" headerRowDxfId="652" dataDxfId="651" headerRowCellStyle="標準 2" dataCellStyle="標準 2"/>
    <tableColumn id="2" xr3:uid="{50D68AA2-299D-4E31-9BDB-2AAD0B9E8FAF}" name="列2" headerRowDxfId="650" dataDxfId="649" headerRowCellStyle="標準 2" dataCellStyle="標準 2">
      <calculatedColumnFormula>SUM(I7,K7,M7,O7,Q7,S7,U7,W7)</calculatedColumnFormula>
    </tableColumn>
  </tableColumns>
  <tableStyleInfo name="テーブル スタイル 1" showFirstColumn="0" showLastColumn="0" showRowStripes="0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E0C144B-D7CA-471C-96F5-7FADCBB70A56}" name="確報メイン表226440495867" displayName="確報メイン表226440495867" ref="F6:X82" headerRowCount="0" totalsRowShown="0" headerRowDxfId="648" headerRowCellStyle="標準 2">
  <tableColumns count="19">
    <tableColumn id="1" xr3:uid="{4FCDD434-D1AF-47DE-B262-56E34451736D}" name="名称" headerRowDxfId="647" dataDxfId="646" dataCellStyle="標準 2"/>
    <tableColumn id="2" xr3:uid="{20DC9F62-C991-4D5E-94D7-1476CE045B21}" name="※列" headerRowDxfId="645" dataDxfId="644" dataCellStyle="標準 2"/>
    <tableColumn id="3" xr3:uid="{A9A1D12E-BBDE-4DCD-9022-F96E5B1DE802}" name="コード1" headerRowDxfId="643" dataDxfId="642" dataCellStyle="標準 2"/>
    <tableColumn id="4" xr3:uid="{EC05E230-5DD8-4AC6-9F11-767546ED534E}" name="西NC金額" headerRowDxfId="641" dataDxfId="640" dataCellStyle="標準 2">
      <calculatedColumnFormula>SUMIFS(台帳表ｋ[金額],台帳表ｋ[精算
グループ],確報【12月】!$H6,台帳表ｋ[入金月（月のみ）],確報【12月】!$A$1,台帳表ｋ[ＮＣ区分],"西部")+SUMIFS(測量台帳1ｋ[入金額],測量台帳1ｋ[精算
グループ],確報【12月】!$H6,測量台帳1ｋ[入金月（月のみ）],確報【12月】!$A$1,測量台帳1ｋ[NC区分],"西部")+SUMIFS(測量台帳1__2ｋ[入金額(後)],測量台帳1__2ｋ[精算
グループ(後)],確報【12月】!$H6,測量台帳1__2ｋ[入金月(後)（月のみ）],確報【12月】!$A$1,測量台帳1__2ｋ[NC区分],"西部")</calculatedColumnFormula>
    </tableColumn>
    <tableColumn id="5" xr3:uid="{3CF5D849-EB3D-433D-B198-1717B5CB0F92}" name="コード2" headerRowDxfId="639" dataDxfId="638" dataCellStyle="標準 2"/>
    <tableColumn id="6" xr3:uid="{4A6BAA17-92D3-453E-889D-6CBA856A499E}" name="埼NC金額" headerRowDxfId="637" dataDxfId="636" dataCellStyle="標準 2">
      <calculatedColumnFormula>SUMIFS(台帳表ｋ[金額],台帳表ｋ[精算
グループ],確報【12月】!$H6,台帳表ｋ[入金月（月のみ）],確報【12月】!$A$1,台帳表ｋ[ＮＣ区分],"埼玉")+SUMIFS(測量台帳1ｋ[入金額],測量台帳1ｋ[精算
グループ],確報【12月】!$H6,測量台帳1ｋ[入金月（月のみ）],確報【12月】!$A$1,測量台帳1ｋ[NC区分],"埼玉")+SUMIFS(測量台帳1__2ｋ[入金額(後)],測量台帳1__2ｋ[精算
グループ(後)],確報【12月】!$H6,測量台帳1__2ｋ[入金月(後)（月のみ）],確報【12月】!$A$1,測量台帳1__2ｋ[NC区分],"埼玉")</calculatedColumnFormula>
    </tableColumn>
    <tableColumn id="7" xr3:uid="{7AC08926-F535-457B-9AFD-3301F00E2E21}" name="コード3" headerRowDxfId="635" dataDxfId="634" dataCellStyle="標準 2"/>
    <tableColumn id="8" xr3:uid="{495CCEEA-8FEF-4DE1-B7E1-9929F52DFFD0}" name="北NC金額" headerRowDxfId="633" dataDxfId="632" dataCellStyle="標準 2">
      <calculatedColumnFormula>SUMIFS(台帳表ｋ[金額],台帳表ｋ[精算
グループ],確報【12月】!$H6,台帳表ｋ[入金月（月のみ）],確報【12月】!$A$1,台帳表ｋ[ＮＣ区分],"北部")+SUMIFS(測量台帳1ｋ[入金額],測量台帳1ｋ[精算
グループ],確報【12月】!$H6,測量台帳1ｋ[入金月（月のみ）],確報【12月】!$A$1,測量台帳1ｋ[NC区分],"北部")+SUMIFS(測量台帳1__2ｋ[入金額(後)],測量台帳1__2ｋ[精算
グループ(後)],確報【12月】!$H6,測量台帳1__2ｋ[入金月(後)（月のみ）],確報【12月】!$A$1,測量台帳1__2ｋ[NC区分],"北部")</calculatedColumnFormula>
    </tableColumn>
    <tableColumn id="9" xr3:uid="{9454852E-F2C9-438A-81DB-F2625ECCA673}" name="コード4" headerRowDxfId="631" dataDxfId="630" dataCellStyle="標準 2"/>
    <tableColumn id="10" xr3:uid="{7D37F376-068F-4D32-9797-267D5489813A}" name="中NC金額" headerRowDxfId="629" dataDxfId="628" dataCellStyle="標準 2">
      <calculatedColumnFormula>SUMIFS(台帳表ｋ[金額],台帳表ｋ[精算
グループ],確報【12月】!$H6,台帳表ｋ[入金月（月のみ）],確報【12月】!$A$1,台帳表ｋ[ＮＣ区分],"南部")+SUMIFS(測量台帳1ｋ[入金額],測量台帳1ｋ[精算
グループ],確報【12月】!$H6,測量台帳1ｋ[入金月（月のみ）],確報【12月】!$A$1,測量台帳1ｋ[NC区分],"南部")+SUMIFS(測量台帳1__2ｋ[入金額(後)],測量台帳1__2ｋ[精算
グループ(後)],確報【12月】!$H6,測量台帳1__2ｋ[入金月(後)（月のみ）],確報【12月】!$A$1,測量台帳1__2ｋ[NC区分],"南部")</calculatedColumnFormula>
    </tableColumn>
    <tableColumn id="11" xr3:uid="{AD9AA9F4-554D-486A-9F70-C0C8C5C20C35}" name="コード5" headerRowDxfId="627" dataDxfId="626" dataCellStyle="標準 2"/>
    <tableColumn id="12" xr3:uid="{5D314ED5-C884-4C48-AEE3-FA46299F50FB}" name="多NC金額" headerRowDxfId="625" dataDxfId="624" dataCellStyle="標準 2">
      <calculatedColumnFormula>SUMIFS(台帳表ｋ[金額],台帳表ｋ[精算
グループ],確報【12月】!$H6,台帳表ｋ[入金月（月のみ）],確報【12月】!$A$1,台帳表ｋ[ＮＣ区分],"多摩")+SUMIFS(測量台帳1ｋ[入金額],測量台帳1ｋ[精算
グループ],確報【12月】!$H6,測量台帳1ｋ[入金月（月のみ）],確報【12月】!$A$1,測量台帳1ｋ[NC区分],"多摩")+SUMIFS(測量台帳1__2ｋ[入金額(後)],測量台帳1__2ｋ[精算
グループ(後)],確報【12月】!$H6,測量台帳1__2ｋ[入金月(後)（月のみ）],確報【12月】!$A$1,測量台帳1__2ｋ[NC区分],"多摩")</calculatedColumnFormula>
    </tableColumn>
    <tableColumn id="13" xr3:uid="{E03B3B48-9D1B-429C-97B9-22860A14A1D4}" name="コード6" headerRowDxfId="623" dataDxfId="622" dataCellStyle="標準 2"/>
    <tableColumn id="14" xr3:uid="{6D54AB49-F5AD-43E1-B294-3D7CA78960D7}" name="神NC金額" headerRowDxfId="621" dataDxfId="620" dataCellStyle="標準 2">
      <calculatedColumnFormula>SUMIFS(台帳表ｋ[金額],台帳表ｋ[精算
グループ],確報【12月】!$H6,台帳表ｋ[入金月（月のみ）],確報【12月】!$A$1,台帳表ｋ[事務所/分室],"神")+SUMIFS(測量台帳1ｋ[入金額],測量台帳1ｋ[精算
グループ],確報【12月】!$H6,測量台帳1ｋ[入金月（月のみ）],確報【12月】!$A$1,測量台帳1ｋ[NC区分],"神奈川")+SUMIFS(測量台帳1__2ｋ[入金額(後)],測量台帳1__2ｋ[精算
グループ(後)],確報【12月】!$H6,測量台帳1__2ｋ[入金月(後)（月のみ）],確報【12月】!$A$1,測量台帳1__2ｋ[NC区分],"神奈川")</calculatedColumnFormula>
    </tableColumn>
    <tableColumn id="15" xr3:uid="{1F2F1E66-887F-419E-ACE5-5344EF3C3006}" name="コード7" headerRowDxfId="619" dataDxfId="618" dataCellStyle="標準 2"/>
    <tableColumn id="16" xr3:uid="{CD053393-D889-43A5-8D02-D94D721DEEE3}" name="湘NC金額" headerRowDxfId="617" dataDxfId="616" dataCellStyle="標準 2">
      <calculatedColumnFormula>SUMIFS(台帳表ｋ[金額],台帳表ｋ[精算
グループ],確報【12月】!$H6,台帳表ｋ[入金月（月のみ）],確報【12月】!$A$1,台帳表ｋ[事務所/分室],"湘")+SUMIFS(測量台帳1ｋ[入金額],測量台帳1ｋ[精算
グループ],確報【12月】!$H6,測量台帳1ｋ[入金月（月のみ）],確報【12月】!$A$1,測量台帳1ｋ[NC区分],"湘南")+SUMIFS(測量台帳1__2ｋ[入金額(後)],測量台帳1__2ｋ[精算
グループ(後)],確報【12月】!$H6,測量台帳1__2ｋ[入金月(後)（月のみ）],確報【12月】!$A$1,測量台帳1__2ｋ[NC区分],"湘南")</calculatedColumnFormula>
    </tableColumn>
    <tableColumn id="17" xr3:uid="{F74727AC-2514-4E65-985F-4807793A817A}" name="コード8" headerRowDxfId="615" dataDxfId="614" dataCellStyle="標準 2"/>
    <tableColumn id="18" xr3:uid="{6D2B4E47-7890-416C-9721-F38A4855A80E}" name="設備金額" headerRowDxfId="613" dataDxfId="612" dataCellStyle="標準 2"/>
    <tableColumn id="19" xr3:uid="{11E3EFE3-9ED0-485C-BCAC-DEB6069BDC60}" name="合計" headerRowDxfId="611" dataDxfId="610" dataCellStyle="標準 2"/>
  </tableColumns>
  <tableStyleInfo name="テーブル スタイル 1" showFirstColumn="0" showLastColumn="0" showRowStripes="0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5F5C93AA-D0C8-4193-85FD-A0410467775A}" name="繫閑調整西部事業所から2373241505968" displayName="繫閑調整西部事業所から2373241505968" ref="AF5:AI75" totalsRowShown="0" headerRowBorderDxfId="609" tableBorderDxfId="608" totalsRowBorderDxfId="607">
  <autoFilter ref="AF5:AI75" xr:uid="{1EAD1FE1-E7AD-4A13-8DF8-A6C7FCFE8DC7}">
    <filterColumn colId="0" hiddenButton="1"/>
    <filterColumn colId="1" hiddenButton="1"/>
    <filterColumn colId="2" hiddenButton="1"/>
    <filterColumn colId="3" hiddenButton="1"/>
  </autoFilter>
  <tableColumns count="4">
    <tableColumn id="1" xr3:uid="{050EC498-C2D1-4A67-A39E-7D30F2EA7120}" name="調整先" dataDxfId="606" dataCellStyle="標準 2">
      <calculatedColumnFormula>IFERROR(_xlfn.XLOOKUP(確報【12月】!$AE6,台帳表ｓ[整理番号],台帳表ｓ[繁閑調整]),"")</calculatedColumnFormula>
    </tableColumn>
    <tableColumn id="2" xr3:uid="{73028008-3477-4179-84E0-3C30468844AF}" name="G" dataDxfId="605" dataCellStyle="標準 2">
      <calculatedColumnFormula>IFERROR(_xlfn.XLOOKUP(確報【12月】!$AE6,台帳表ｓ[整理番号],台帳表ｓ[精算
グループ]),"")</calculatedColumnFormula>
    </tableColumn>
    <tableColumn id="3" xr3:uid="{18A5C0FC-88D1-4A49-A27F-DD2CA87402D9}" name="発行NO" dataDxfId="604" dataCellStyle="標準 2">
      <calculatedColumnFormula>IFERROR(_xlfn.XLOOKUP(確報【12月】!$AE6,台帳表ｓ[整理番号],台帳表ｓ[請求書発行番号]),"")</calculatedColumnFormula>
    </tableColumn>
    <tableColumn id="4" xr3:uid="{25E71E8B-0324-4DE7-99A3-6E7648817A88}" name="金額" dataDxfId="603" dataCellStyle="桁区切り 2">
      <calculatedColumnFormula>IFERROR(_xlfn.XLOOKUP(確報【12月】!$AE6,台帳表ｓ[整理番号],台帳表ｓ[繁閑調整金]),"")</calculatedColumnFormula>
    </tableColumn>
  </tableColumns>
  <tableStyleInfo name="テーブル スタイル 1" showFirstColumn="0" showLastColumn="0" showRowStripes="0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597AEDF-2869-4BEE-830E-66E6D07E88C7}" name="繫閑調整多摩事業所から2483342516069" displayName="繫閑調整多摩事業所から2483342516069" ref="AL5:AO75" totalsRowShown="0" headerRowBorderDxfId="602" tableBorderDxfId="601" totalsRowBorderDxfId="600">
  <autoFilter ref="AL5:AO75" xr:uid="{2242FB7C-0493-405F-A5E9-918761FC1CFA}">
    <filterColumn colId="0" hiddenButton="1"/>
    <filterColumn colId="1" hiddenButton="1"/>
    <filterColumn colId="2" hiddenButton="1"/>
    <filterColumn colId="3" hiddenButton="1"/>
  </autoFilter>
  <tableColumns count="4">
    <tableColumn id="1" xr3:uid="{0389039E-5D37-43F3-969C-0B62BD509690}" name="調整先" dataDxfId="599" dataCellStyle="標準 2">
      <calculatedColumnFormula>IFERROR(_xlfn.XLOOKUP(確報【12月】!AK6,台帳表ｔ[整理番号],台帳表ｔ[繁閑調整]),"")</calculatedColumnFormula>
    </tableColumn>
    <tableColumn id="2" xr3:uid="{8B9611D1-E8BA-4684-B94A-4DC65FF1A88D}" name="G" dataDxfId="598" dataCellStyle="標準 2">
      <calculatedColumnFormula>IFERROR(_xlfn.XLOOKUP(確報【12月】!AK6,台帳表ｔ[整理番号],台帳表ｔ[精算
グループ]),"")</calculatedColumnFormula>
    </tableColumn>
    <tableColumn id="3" xr3:uid="{34A04F77-6384-4503-96A5-1BE54B0FB2E7}" name="発行NO" dataDxfId="597" dataCellStyle="標準 2">
      <calculatedColumnFormula>IFERROR(_xlfn.XLOOKUP(確報【12月】!AK6,台帳表ｔ[整理番号],台帳表ｔ[請求書発行番号]),"")</calculatedColumnFormula>
    </tableColumn>
    <tableColumn id="4" xr3:uid="{932FFBA5-D03A-4DBF-B3F5-07271BE6202F}" name="金額" dataDxfId="596" dataCellStyle="標準 2">
      <calculatedColumnFormula>IFERROR(_xlfn.XLOOKUP(確報【12月】!AK6,台帳表ｔ[整理番号],台帳表ｔ[繁閑調整金]),"")</calculatedColumnFormula>
    </tableColumn>
  </tableColumns>
  <tableStyleInfo name="テーブル スタイル 1" showFirstColumn="0" showLastColumn="0" showRowStripes="0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E8C9E20F-9B4B-44A4-8ADF-60286DAC7C9E}" name="繫閑調整神奈川事業所から2593443526170" displayName="繫閑調整神奈川事業所から2593443526170" ref="AR5:AU75" totalsRowShown="0" headerRowBorderDxfId="595" tableBorderDxfId="594" totalsRowBorderDxfId="593">
  <autoFilter ref="AR5:AU75" xr:uid="{5B9B0E8B-A2BB-4EC1-99D7-1FCB8F9C4E13}">
    <filterColumn colId="0" hiddenButton="1"/>
    <filterColumn colId="1" hiddenButton="1"/>
    <filterColumn colId="2" hiddenButton="1"/>
    <filterColumn colId="3" hiddenButton="1"/>
  </autoFilter>
  <tableColumns count="4">
    <tableColumn id="1" xr3:uid="{54FFE845-C09F-4EB7-AC01-08326BC2E400}" name="調整先" dataDxfId="592" dataCellStyle="標準 2">
      <calculatedColumnFormula>IFERROR(_xlfn.XLOOKUP(確報【12月】!AQ6,台帳表ｋ[整理番号],台帳表ｋ[繁閑調整]),"")</calculatedColumnFormula>
    </tableColumn>
    <tableColumn id="2" xr3:uid="{72D8430F-1391-4DAC-9BB1-CFA8042EC0BF}" name="G" dataDxfId="591" dataCellStyle="標準 2">
      <calculatedColumnFormula>IFERROR(_xlfn.XLOOKUP(確報【12月】!AQ6,台帳表ｋ[整理番号],台帳表ｋ[精算
グループ]),"")</calculatedColumnFormula>
    </tableColumn>
    <tableColumn id="3" xr3:uid="{3A981FEB-D43E-4CCA-9154-687081E97702}" name="発行NO" dataDxfId="590" dataCellStyle="標準 2">
      <calculatedColumnFormula>IFERROR(_xlfn.XLOOKUP(確報【12月】!AQ6,台帳表ｋ[整理番号],台帳表ｋ[請求書発行番号]),"")</calculatedColumnFormula>
    </tableColumn>
    <tableColumn id="4" xr3:uid="{EB4E2307-A0B9-4800-AE6F-E30EF148DA8C}" name="金額" dataDxfId="589" dataCellStyle="標準 2">
      <calculatedColumnFormula>IFERROR(_xlfn.XLOOKUP(確報【12月】!AQ6,台帳表ｋ[整理番号],台帳表ｋ[繁閑調整金]),"")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4EB13399-51C7-4201-828A-5EB3CB62C017}" name="繫閑調整湘南分室から26113544536271" displayName="繫閑調整湘南分室から26113544536271" ref="AX5:BB75" totalsRowShown="0" headerRowBorderDxfId="588" tableBorderDxfId="587" totalsRowBorderDxfId="586">
  <autoFilter ref="AX5:BB75" xr:uid="{C1208DA4-D5F7-4146-85D0-52AD3AEB129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8350622-4E69-4DBF-BE13-C5091E0DCA87}" name="調整先" dataDxfId="585" dataCellStyle="標準 2">
      <calculatedColumnFormula>IFERROR(_xlfn.XLOOKUP(確報【12月】!AW6,台帳表ｋ[整理番号],台帳表ｋ[繁閑調整]),"")</calculatedColumnFormula>
    </tableColumn>
    <tableColumn id="2" xr3:uid="{F79521DE-3D70-41E9-A037-4E8594E4890B}" name="G" dataDxfId="584" dataCellStyle="標準 2">
      <calculatedColumnFormula>IFERROR(_xlfn.XLOOKUP(確報【12月】!AW6,台帳表ｋ[整理番号],台帳表ｋ[精算
グループ]),"")</calculatedColumnFormula>
    </tableColumn>
    <tableColumn id="3" xr3:uid="{EA846FB8-A476-4934-BF51-BB146B701BD0}" name="発行NO" dataDxfId="583" dataCellStyle="標準 2">
      <calculatedColumnFormula>IFERROR(_xlfn.XLOOKUP(確報【12月】!AW6,台帳表ｋ[整理番号],台帳表ｋ[請求書発行番号]),"")</calculatedColumnFormula>
    </tableColumn>
    <tableColumn id="4" xr3:uid="{E17E2EDA-CD90-4834-A2FB-5447DEFAE72B}" name="金額" dataDxfId="582" dataCellStyle="標準 2">
      <calculatedColumnFormula>IFERROR(_xlfn.XLOOKUP(確報【12月】!AW6,台帳表ｋ[整理番号],台帳表ｋ[繁閑調整金]),"")</calculatedColumnFormula>
    </tableColumn>
    <tableColumn id="5" xr3:uid="{0D97E35F-5812-43DC-A213-42F1D6C68402}" name="列1" dataDxfId="581" dataCellStyle="標準 2"/>
  </tableColumns>
  <tableStyleInfo name="テーブル スタイル 1" showFirstColumn="0" showLastColumn="0" showRowStripes="0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F1E1FA2F-073A-4382-B335-CBFAD41152BA}" name="中央計推集計27123645546372" displayName="中央計推集計27123645546372" ref="AB24:AC34" headerRowCount="0" totalsRowShown="0" tableBorderDxfId="580">
  <tableColumns count="2">
    <tableColumn id="1" xr3:uid="{BB0D773D-0C65-4E76-AA34-5C32EC6F32AF}" name="列1" headerRowDxfId="579" dataDxfId="578" headerRowCellStyle="標準 2" dataCellStyle="標準 2"/>
    <tableColumn id="2" xr3:uid="{D2CEBCAB-B77F-4FA2-9C88-568693148601}" name="列2" headerRowDxfId="577" dataDxfId="576" headerRowCellStyle="標準 2" dataCellStyle="標準 2"/>
  </tableColumns>
  <tableStyleInfo name="テーブル スタイル 1" showFirstColumn="0" showLastColumn="0" showRowStripes="0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C892016B-D114-4AF0-A494-A2AC579F0FEB}" name="北部計推集計28153746556473" displayName="北部計推集計28153746556473" ref="AB36:AC52" headerRowCount="0" totalsRowShown="0" headerRowBorderDxfId="575" tableBorderDxfId="574">
  <tableColumns count="2">
    <tableColumn id="1" xr3:uid="{92756C3F-48C2-4FBB-A0E1-E62C6FBDA984}" name="列1" headerRowDxfId="573" dataDxfId="572" headerRowCellStyle="標準 2" dataCellStyle="標準 2"/>
    <tableColumn id="2" xr3:uid="{41A0D6A1-F39D-4412-B58F-5B456112E636}" name="列2" headerRowDxfId="571" dataDxfId="570" headerRowCellStyle="標準 2" dataCellStyle="標準 2">
      <calculatedColumnFormula>SUM(I36,K36,M36,O36,Q36,S36,U36,W36)</calculatedColumnFormula>
    </tableColumn>
  </tableColumns>
  <tableStyleInfo name="テーブル スタイル 1" showFirstColumn="0" showLastColumn="0" showRowStripes="0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22438E2A-FABB-4127-8FDE-7D238BDE93B6}" name="神奈川計推集計29173847566574" displayName="神奈川計推集計29173847566574" ref="AB54:AC70" headerRowCount="0" totalsRowShown="0" tableBorderDxfId="569">
  <tableColumns count="2">
    <tableColumn id="1" xr3:uid="{FADC3C57-7A95-41C1-A2FF-5995FA1157E9}" name="列1" headerRowDxfId="568" dataDxfId="567" headerRowCellStyle="標準 2" dataCellStyle="標準 2"/>
    <tableColumn id="2" xr3:uid="{AC2DA4B3-E2F2-4639-AE0C-6783B26FFFCA}" name="列2" headerRowDxfId="566" dataDxfId="565" headerRowCellStyle="標準 2" dataCellStyle="標準 2">
      <calculatedColumnFormula>SUM(I53,K53,M53,O53,Q53,S53,U53,W53)</calculatedColumnFormula>
    </tableColumn>
  </tableColumns>
  <tableStyleInfo name="テーブル スタイル 1" showFirstColumn="0" showLastColumn="0" showRowStripes="0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5D712646-602F-4664-932D-CEACCDB8210A}" name="西部計推集計30313948576675" displayName="西部計推集計30313948576675" ref="AB6:AC22" headerRowCount="0" totalsRowShown="0" headerRowBorderDxfId="564" tableBorderDxfId="563" totalsRowBorderDxfId="562">
  <tableColumns count="2">
    <tableColumn id="1" xr3:uid="{8F2C8798-0B37-44EE-A245-B93273260515}" name="列1" headerRowDxfId="561" dataDxfId="560" headerRowCellStyle="標準 2" dataCellStyle="標準 2"/>
    <tableColumn id="2" xr3:uid="{D41E4283-B148-4755-A7B1-D43BA3F4897B}" name="列2" headerRowDxfId="559" dataDxfId="558" headerRowCellStyle="標準 2" dataCellStyle="標準 2">
      <calculatedColumnFormula>SUM(I7,K7,M7,O7,Q7,S7,U7,W7)</calculatedColumnFormula>
    </tableColumn>
  </tableColumns>
  <tableStyleInfo name="テーブル スタイル 1" showFirstColumn="0" showLastColumn="0" showRowStripes="0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AA5E6F36-4C06-4B46-9EA0-58F351D4BD00}" name="確報メイン表22644049586776" displayName="確報メイン表22644049586776" ref="F6:X82" headerRowCount="0" totalsRowShown="0" headerRowDxfId="557" headerRowCellStyle="標準 2">
  <tableColumns count="19">
    <tableColumn id="1" xr3:uid="{E5789E90-AA55-4665-9970-CF6E5DBBBE7A}" name="名称" headerRowDxfId="556" dataDxfId="555" dataCellStyle="標準 2"/>
    <tableColumn id="2" xr3:uid="{194227F6-7F05-44AC-B9EF-C04F0E0FA538}" name="※列" headerRowDxfId="554" dataDxfId="553" dataCellStyle="標準 2"/>
    <tableColumn id="3" xr3:uid="{A82E45A8-1C7E-4926-9BD7-9ED0013AF75B}" name="コード1" headerRowDxfId="552" dataDxfId="551" dataCellStyle="標準 2"/>
    <tableColumn id="4" xr3:uid="{B95623E4-ED54-4BC8-94E3-6F8E9E05BB22}" name="西NC金額" headerRowDxfId="550" dataDxfId="549" dataCellStyle="標準 2">
      <calculatedColumnFormula>SUMIFS(台帳表ｋ[金額],台帳表ｋ[精算
グループ],確報【１月】!$H6,台帳表ｋ[入金月（月のみ）],確報【１月】!$A$1,台帳表ｋ[ＮＣ区分],"西部")+SUMIFS(測量台帳1ｋ[入金額],測量台帳1ｋ[精算
グループ],確報【１月】!$H6,測量台帳1ｋ[入金月（月のみ）],確報【１月】!$A$1,測量台帳1ｋ[NC区分],"西部")+SUMIFS(測量台帳1__2ｋ[入金額(後)],測量台帳1__2ｋ[精算
グループ(後)],確報【１月】!$H6,測量台帳1__2ｋ[入金月(後)（月のみ）],確報【１月】!$A$1,測量台帳1__2ｋ[NC区分],"西部")</calculatedColumnFormula>
    </tableColumn>
    <tableColumn id="5" xr3:uid="{78011985-E10B-478C-8AA4-CC6781E379AD}" name="コード2" headerRowDxfId="548" dataDxfId="547" dataCellStyle="標準 2"/>
    <tableColumn id="6" xr3:uid="{B77891B3-DBAF-457B-BC5C-6A6DDC08D3FB}" name="埼NC金額" headerRowDxfId="546" dataDxfId="545" dataCellStyle="標準 2">
      <calculatedColumnFormula>SUMIFS(台帳表ｋ[金額],台帳表ｋ[精算
グループ],確報【１月】!$H6,台帳表ｋ[入金月（月のみ）],確報【１月】!$A$1,台帳表ｋ[ＮＣ区分],"埼玉")+SUMIFS(測量台帳1ｋ[入金額],測量台帳1ｋ[精算
グループ],確報【１月】!$H6,測量台帳1ｋ[入金月（月のみ）],確報【１月】!$A$1,測量台帳1ｋ[NC区分],"埼玉")+SUMIFS(測量台帳1__2ｋ[入金額(後)],測量台帳1__2ｋ[精算
グループ(後)],確報【１月】!$H6,測量台帳1__2ｋ[入金月(後)（月のみ）],確報【１月】!$A$1,測量台帳1__2ｋ[NC区分],"埼玉")</calculatedColumnFormula>
    </tableColumn>
    <tableColumn id="7" xr3:uid="{99F9CE0F-4B22-447A-BCC4-B501BBDAA712}" name="コード3" headerRowDxfId="544" dataDxfId="543" dataCellStyle="標準 2"/>
    <tableColumn id="8" xr3:uid="{8862EB49-336C-4A11-955C-D8A32D6C43CB}" name="北NC金額" headerRowDxfId="542" dataDxfId="541" dataCellStyle="標準 2">
      <calculatedColumnFormula>SUMIFS(台帳表ｋ[金額],台帳表ｋ[精算
グループ],確報【１月】!$H6,台帳表ｋ[入金月（月のみ）],確報【１月】!$A$1,台帳表ｋ[ＮＣ区分],"北部")+SUMIFS(測量台帳1ｋ[入金額],測量台帳1ｋ[精算
グループ],確報【１月】!$H6,測量台帳1ｋ[入金月（月のみ）],確報【１月】!$A$1,測量台帳1ｋ[NC区分],"北部")+SUMIFS(測量台帳1__2ｋ[入金額(後)],測量台帳1__2ｋ[精算
グループ(後)],確報【１月】!$H6,測量台帳1__2ｋ[入金月(後)（月のみ）],確報【１月】!$A$1,測量台帳1__2ｋ[NC区分],"北部")</calculatedColumnFormula>
    </tableColumn>
    <tableColumn id="9" xr3:uid="{28E21F76-581B-4710-96FF-47DF3D2F6638}" name="コード4" headerRowDxfId="540" dataDxfId="539" dataCellStyle="標準 2"/>
    <tableColumn id="10" xr3:uid="{C38633BD-54CE-4793-AEC5-E9EF48C10307}" name="中NC金額" headerRowDxfId="538" dataDxfId="537" dataCellStyle="標準 2">
      <calculatedColumnFormula>SUMIFS(台帳表ｋ[金額],台帳表ｋ[精算
グループ],確報【１月】!$H6,台帳表ｋ[入金月（月のみ）],確報【１月】!$A$1,台帳表ｋ[ＮＣ区分],"南部")+SUMIFS(測量台帳1ｋ[入金額],測量台帳1ｋ[精算
グループ],確報【１月】!$H6,測量台帳1ｋ[入金月（月のみ）],確報【１月】!$A$1,測量台帳1ｋ[NC区分],"南部")+SUMIFS(測量台帳1__2ｋ[入金額(後)],測量台帳1__2ｋ[精算
グループ(後)],確報【１月】!$H6,測量台帳1__2ｋ[入金月(後)（月のみ）],確報【１月】!$A$1,測量台帳1__2ｋ[NC区分],"南部")</calculatedColumnFormula>
    </tableColumn>
    <tableColumn id="11" xr3:uid="{E905515D-8DEE-4F8C-A850-F22C90D116A6}" name="コード5" headerRowDxfId="536" dataDxfId="535" dataCellStyle="標準 2"/>
    <tableColumn id="12" xr3:uid="{AF6C6D0C-093F-46EC-8496-E26C649E2791}" name="多NC金額" headerRowDxfId="534" dataDxfId="533" dataCellStyle="標準 2">
      <calculatedColumnFormula>SUMIFS(台帳表ｋ[金額],台帳表ｋ[精算
グループ],確報【１月】!$H6,台帳表ｋ[入金月（月のみ）],確報【１月】!$A$1,台帳表ｋ[ＮＣ区分],"多摩")+SUMIFS(測量台帳1ｋ[入金額],測量台帳1ｋ[精算
グループ],確報【１月】!$H6,測量台帳1ｋ[入金月（月のみ）],確報【１月】!$A$1,測量台帳1ｋ[NC区分],"多摩")+SUMIFS(測量台帳1__2ｋ[入金額(後)],測量台帳1__2ｋ[精算
グループ(後)],確報【１月】!$H6,測量台帳1__2ｋ[入金月(後)（月のみ）],確報【１月】!$A$1,測量台帳1__2ｋ[NC区分],"多摩")</calculatedColumnFormula>
    </tableColumn>
    <tableColumn id="13" xr3:uid="{ACD6AAF1-8DED-42E8-91C8-51B74E1B05FD}" name="コード6" headerRowDxfId="532" dataDxfId="531" dataCellStyle="標準 2"/>
    <tableColumn id="14" xr3:uid="{14E62A4A-9842-4410-87C9-692AC1590B4A}" name="神NC金額" headerRowDxfId="530" dataDxfId="529" dataCellStyle="標準 2">
      <calculatedColumnFormula>SUMIFS(台帳表ｋ[金額],台帳表ｋ[精算
グループ],確報【１月】!$H6,台帳表ｋ[入金月（月のみ）],確報【１月】!$A$1,台帳表ｋ[事務所/分室],"神")+SUMIFS(測量台帳1ｋ[入金額],測量台帳1ｋ[精算
グループ],確報【１月】!$H6,測量台帳1ｋ[入金月（月のみ）],確報【１月】!$A$1,測量台帳1ｋ[NC区分],"神奈川")+SUMIFS(測量台帳1__2ｋ[入金額(後)],測量台帳1__2ｋ[精算
グループ(後)],確報【１月】!$H6,測量台帳1__2ｋ[入金月(後)（月のみ）],確報【１月】!$A$1,測量台帳1__2ｋ[NC区分],"神奈川")</calculatedColumnFormula>
    </tableColumn>
    <tableColumn id="15" xr3:uid="{3D8DA7E6-C6A9-41B4-BE08-63CB967E611C}" name="コード7" headerRowDxfId="528" dataDxfId="527" dataCellStyle="標準 2"/>
    <tableColumn id="16" xr3:uid="{90C627C8-10F3-45E2-BCA2-25A1EE4AC253}" name="湘NC金額" headerRowDxfId="526" dataDxfId="525" dataCellStyle="標準 2">
      <calculatedColumnFormula>SUMIFS(台帳表ｋ[金額],台帳表ｋ[精算
グループ],確報【１月】!$H6,台帳表ｋ[入金月（月のみ）],確報【１月】!$A$1,台帳表ｋ[事務所/分室],"湘")+SUMIFS(測量台帳1ｋ[入金額],測量台帳1ｋ[精算
グループ],確報【１月】!$H6,測量台帳1ｋ[入金月（月のみ）],確報【１月】!$A$1,測量台帳1ｋ[NC区分],"湘南")+SUMIFS(測量台帳1__2ｋ[入金額(後)],測量台帳1__2ｋ[精算
グループ(後)],確報【１月】!$H6,測量台帳1__2ｋ[入金月(後)（月のみ）],確報【１月】!$A$1,測量台帳1__2ｋ[NC区分],"湘南")</calculatedColumnFormula>
    </tableColumn>
    <tableColumn id="17" xr3:uid="{E1D795C8-7E6B-45CD-9BCA-4A3C082B041E}" name="コード8" headerRowDxfId="524" dataDxfId="523" dataCellStyle="標準 2"/>
    <tableColumn id="18" xr3:uid="{B18C6772-D837-4637-85D8-368A293A3B83}" name="設備金額" headerRowDxfId="522" dataDxfId="521" dataCellStyle="標準 2"/>
    <tableColumn id="19" xr3:uid="{BF8F97ED-8B93-4917-92D9-57494DEA837B}" name="合計" headerRowDxfId="520" dataDxfId="519" dataCellStyle="標準 2"/>
  </tableColumns>
  <tableStyleInfo name="テーブル スタイル 1" showFirstColumn="0" showLastColumn="0" showRowStripes="0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89ACEC0E-E8F6-40B7-8BF0-D4CC22E1C5BA}" name="繫閑調整西部事業所から237324150596877" displayName="繫閑調整西部事業所から237324150596877" ref="AF5:AI75" totalsRowShown="0" headerRowBorderDxfId="518" tableBorderDxfId="517" totalsRowBorderDxfId="516">
  <autoFilter ref="AF5:AI75" xr:uid="{1EAD1FE1-E7AD-4A13-8DF8-A6C7FCFE8DC7}">
    <filterColumn colId="0" hiddenButton="1"/>
    <filterColumn colId="1" hiddenButton="1"/>
    <filterColumn colId="2" hiddenButton="1"/>
    <filterColumn colId="3" hiddenButton="1"/>
  </autoFilter>
  <tableColumns count="4">
    <tableColumn id="1" xr3:uid="{DA3E62D8-89A9-47A6-A7F8-9267C0AE9A9D}" name="調整先" dataDxfId="515" dataCellStyle="標準 2">
      <calculatedColumnFormula>IFERROR(_xlfn.XLOOKUP(確報【１月】!$AE6,台帳表ｓ[整理番号],台帳表ｓ[繁閑調整]),"")</calculatedColumnFormula>
    </tableColumn>
    <tableColumn id="2" xr3:uid="{E65A676A-3EC1-4E14-BC82-B4750D1FA2B5}" name="G" dataDxfId="514" dataCellStyle="標準 2">
      <calculatedColumnFormula>IFERROR(_xlfn.XLOOKUP(確報【１月】!$AE6,台帳表ｓ[整理番号],台帳表ｓ[精算
グループ]),"")</calculatedColumnFormula>
    </tableColumn>
    <tableColumn id="3" xr3:uid="{B315FE46-D9E0-4482-81FD-5FE29DD88697}" name="発行NO" dataDxfId="513" dataCellStyle="標準 2">
      <calculatedColumnFormula>IFERROR(_xlfn.XLOOKUP(確報【１月】!$AE6,台帳表ｓ[整理番号],台帳表ｓ[請求書発行番号]),"")</calculatedColumnFormula>
    </tableColumn>
    <tableColumn id="4" xr3:uid="{822F70EC-4ABB-4B3A-89A8-194262761B17}" name="金額" dataDxfId="512" dataCellStyle="桁区切り 2">
      <calculatedColumnFormula>IFERROR(_xlfn.XLOOKUP(確報【１月】!$AE6,台帳表ｓ[整理番号],台帳表ｓ[繁閑調整金]),"")</calculatedColumnFormula>
    </tableColumn>
  </tableColumns>
  <tableStyleInfo name="テーブル スタイル 1" showFirstColumn="0" showLastColumn="0" showRowStripes="0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A819A71-5F20-44ED-9C99-EA78C185D031}" name="繫閑調整多摩事業所から248334251606978" displayName="繫閑調整多摩事業所から248334251606978" ref="AL5:AO75" totalsRowShown="0" headerRowBorderDxfId="511" tableBorderDxfId="510" totalsRowBorderDxfId="509">
  <autoFilter ref="AL5:AO75" xr:uid="{2242FB7C-0493-405F-A5E9-918761FC1CFA}">
    <filterColumn colId="0" hiddenButton="1"/>
    <filterColumn colId="1" hiddenButton="1"/>
    <filterColumn colId="2" hiddenButton="1"/>
    <filterColumn colId="3" hiddenButton="1"/>
  </autoFilter>
  <tableColumns count="4">
    <tableColumn id="1" xr3:uid="{DE8BAFBF-50BA-4486-9167-60810127C13E}" name="調整先" dataDxfId="508" dataCellStyle="標準 2">
      <calculatedColumnFormula>IFERROR(_xlfn.XLOOKUP(確報【１月】!AK6,台帳表ｔ[整理番号],台帳表ｔ[繁閑調整]),"")</calculatedColumnFormula>
    </tableColumn>
    <tableColumn id="2" xr3:uid="{B50AF4C7-F992-4AE3-808C-547F91ACB659}" name="G" dataDxfId="507" dataCellStyle="標準 2">
      <calculatedColumnFormula>IFERROR(_xlfn.XLOOKUP(確報【１月】!AK6,台帳表ｔ[整理番号],台帳表ｔ[精算
グループ]),"")</calculatedColumnFormula>
    </tableColumn>
    <tableColumn id="3" xr3:uid="{3F29FA56-72AD-4CE9-B4C3-E4317CAAC15D}" name="発行NO" dataDxfId="506" dataCellStyle="標準 2">
      <calculatedColumnFormula>IFERROR(_xlfn.XLOOKUP(確報【１月】!AK6,台帳表ｔ[整理番号],台帳表ｔ[請求書発行番号]),"")</calculatedColumnFormula>
    </tableColumn>
    <tableColumn id="4" xr3:uid="{BD4CA72C-B8C6-474C-A212-8958DCBFD20F}" name="金額" dataDxfId="505" dataCellStyle="標準 2">
      <calculatedColumnFormula>IFERROR(_xlfn.XLOOKUP(確報【１月】!AK6,台帳表ｔ[整理番号],台帳表ｔ[繁閑調整金]),"")</calculatedColumnFormula>
    </tableColumn>
  </tableColumns>
  <tableStyleInfo name="テーブル スタイル 1" showFirstColumn="0" showLastColumn="0" showRowStripes="0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AD9F7473-785F-4B82-9147-357025BE5871}" name="繫閑調整神奈川事業所から259344352617079" displayName="繫閑調整神奈川事業所から259344352617079" ref="AR5:AU75" totalsRowShown="0" headerRowBorderDxfId="504" tableBorderDxfId="503" totalsRowBorderDxfId="502">
  <autoFilter ref="AR5:AU75" xr:uid="{5B9B0E8B-A2BB-4EC1-99D7-1FCB8F9C4E13}">
    <filterColumn colId="0" hiddenButton="1"/>
    <filterColumn colId="1" hiddenButton="1"/>
    <filterColumn colId="2" hiddenButton="1"/>
    <filterColumn colId="3" hiddenButton="1"/>
  </autoFilter>
  <tableColumns count="4">
    <tableColumn id="1" xr3:uid="{BCAC2E8B-0963-4FD6-B450-85BCA05A6DA6}" name="調整先" dataDxfId="501" dataCellStyle="標準 2">
      <calculatedColumnFormula>IFERROR(_xlfn.XLOOKUP(確報【１月】!AQ6,台帳表ｋ[整理番号],台帳表ｋ[繁閑調整]),"")</calculatedColumnFormula>
    </tableColumn>
    <tableColumn id="2" xr3:uid="{142EB561-3B20-4B17-9209-C48CC3BBE2C8}" name="G" dataDxfId="500" dataCellStyle="標準 2">
      <calculatedColumnFormula>IFERROR(_xlfn.XLOOKUP(確報【１月】!AQ6,台帳表ｋ[整理番号],台帳表ｋ[精算
グループ]),"")</calculatedColumnFormula>
    </tableColumn>
    <tableColumn id="3" xr3:uid="{0AD8FD0F-A378-4B95-AE53-F10491596F08}" name="発行NO" dataDxfId="499" dataCellStyle="標準 2">
      <calculatedColumnFormula>IFERROR(_xlfn.XLOOKUP(確報【１月】!AQ6,台帳表ｋ[整理番号],台帳表ｋ[請求書発行番号]),"")</calculatedColumnFormula>
    </tableColumn>
    <tableColumn id="4" xr3:uid="{74DAB74F-E7AF-4725-BD89-E8584B59F8FE}" name="金額" dataDxfId="498" dataCellStyle="標準 2">
      <calculatedColumnFormula>IFERROR(_xlfn.XLOOKUP(確報【１月】!AQ6,台帳表ｋ[整理番号],台帳表ｋ[繁閑調整金]),"")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DCE11CC7-6C88-4364-BFD2-7263BA417116}" name="繫閑調整湘南分室から2611354453627180" displayName="繫閑調整湘南分室から2611354453627180" ref="AX5:BB75" totalsRowShown="0" headerRowBorderDxfId="497" tableBorderDxfId="496" totalsRowBorderDxfId="495">
  <autoFilter ref="AX5:BB75" xr:uid="{C1208DA4-D5F7-4146-85D0-52AD3AEB129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3EC0FDA-F737-469E-86D2-AE63AFCB66A8}" name="調整先" dataDxfId="494" dataCellStyle="標準 2">
      <calculatedColumnFormula>IFERROR(_xlfn.XLOOKUP(確報【１月】!AW6,台帳表ｋ[整理番号],台帳表ｋ[繁閑調整]),"")</calculatedColumnFormula>
    </tableColumn>
    <tableColumn id="2" xr3:uid="{AC891E2E-8B0A-4A10-96EC-9D58F0995827}" name="G" dataDxfId="493" dataCellStyle="標準 2">
      <calculatedColumnFormula>IFERROR(_xlfn.XLOOKUP(確報【１月】!AW6,台帳表ｋ[整理番号],台帳表ｋ[精算
グループ]),"")</calculatedColumnFormula>
    </tableColumn>
    <tableColumn id="3" xr3:uid="{FC86E27E-27E8-41E4-8E6F-30F65271A4C9}" name="発行NO" dataDxfId="492" dataCellStyle="標準 2">
      <calculatedColumnFormula>IFERROR(_xlfn.XLOOKUP(確報【１月】!AW6,台帳表ｋ[整理番号],台帳表ｋ[請求書発行番号]),"")</calculatedColumnFormula>
    </tableColumn>
    <tableColumn id="4" xr3:uid="{C2AFB848-4673-43B9-BEA4-22A351B71A41}" name="金額" dataDxfId="491" dataCellStyle="標準 2">
      <calculatedColumnFormula>IFERROR(_xlfn.XLOOKUP(確報【１月】!AW6,台帳表ｋ[整理番号],台帳表ｋ[繁閑調整金]),"")</calculatedColumnFormula>
    </tableColumn>
    <tableColumn id="5" xr3:uid="{4175F0E0-858D-4C0A-9DAA-E97079ADCBF0}" name="列1" dataDxfId="490" dataCellStyle="標準 2"/>
  </tableColumns>
  <tableStyleInfo name="テーブル スタイル 1" showFirstColumn="0" showLastColumn="0" showRowStripes="0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5932C985-4245-422D-B78E-C497BBD0E90D}" name="中央計推集計2712364554637281" displayName="中央計推集計2712364554637281" ref="AB24:AC34" headerRowCount="0" totalsRowShown="0" tableBorderDxfId="489">
  <tableColumns count="2">
    <tableColumn id="1" xr3:uid="{D390B369-45A7-419A-B29D-E251D1D7D225}" name="列1" headerRowDxfId="488" dataDxfId="487" headerRowCellStyle="標準 2" dataCellStyle="標準 2"/>
    <tableColumn id="2" xr3:uid="{187E880D-C7BD-46DE-9086-38E2B769F8DB}" name="列2" headerRowDxfId="486" dataDxfId="485" headerRowCellStyle="標準 2" dataCellStyle="標準 2"/>
  </tableColumns>
  <tableStyleInfo name="テーブル スタイル 1" showFirstColumn="0" showLastColumn="0" showRowStripes="0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642BDC82-1BF0-45BD-A8D6-C6F116A42C9F}" name="北部計推集計2815374655647382" displayName="北部計推集計2815374655647382" ref="AB36:AC52" headerRowCount="0" totalsRowShown="0" headerRowBorderDxfId="484" tableBorderDxfId="483">
  <tableColumns count="2">
    <tableColumn id="1" xr3:uid="{FF00A09F-9C50-41C1-B6AA-628C4FC62142}" name="列1" headerRowDxfId="482" dataDxfId="481" headerRowCellStyle="標準 2" dataCellStyle="標準 2"/>
    <tableColumn id="2" xr3:uid="{76D74294-1125-4BC8-B352-B52D92E132F7}" name="列2" headerRowDxfId="480" dataDxfId="479" headerRowCellStyle="標準 2" dataCellStyle="標準 2">
      <calculatedColumnFormula>SUM(I36,K36,M36,O36,Q36,S36,U36,W36)</calculatedColumnFormula>
    </tableColumn>
  </tableColumns>
  <tableStyleInfo name="テーブル スタイル 1" showFirstColumn="0" showLastColumn="0" showRowStripes="0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620401EB-9F87-4065-B8BE-80C328B883F5}" name="神奈川計推集計2917384756657483" displayName="神奈川計推集計2917384756657483" ref="AB54:AC70" headerRowCount="0" totalsRowShown="0" tableBorderDxfId="478">
  <tableColumns count="2">
    <tableColumn id="1" xr3:uid="{E078839D-77A0-4626-B3F9-AB0030A5CEA0}" name="列1" headerRowDxfId="477" dataDxfId="476" headerRowCellStyle="標準 2" dataCellStyle="標準 2"/>
    <tableColumn id="2" xr3:uid="{8E427FDC-6D64-40ED-89C1-009572F58194}" name="列2" headerRowDxfId="475" dataDxfId="474" headerRowCellStyle="標準 2" dataCellStyle="標準 2">
      <calculatedColumnFormula>SUM(I53,K53,M53,O53,Q53,S53,U53,W53)</calculatedColumnFormula>
    </tableColumn>
  </tableColumns>
  <tableStyleInfo name="テーブル スタイル 1" showFirstColumn="0" showLastColumn="0" showRowStripes="0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F09276EF-9551-48F0-86E9-2D42BDB4589E}" name="西部計推集計3031394857667584" displayName="西部計推集計3031394857667584" ref="AB6:AC22" headerRowCount="0" totalsRowShown="0" headerRowBorderDxfId="473" tableBorderDxfId="472" totalsRowBorderDxfId="471">
  <tableColumns count="2">
    <tableColumn id="1" xr3:uid="{616C7FF4-1847-47CC-9C31-879461DBA15F}" name="列1" headerRowDxfId="470" dataDxfId="469" headerRowCellStyle="標準 2" dataCellStyle="標準 2"/>
    <tableColumn id="2" xr3:uid="{8D88E86E-818C-41A4-8B5D-E8AE7D170F9D}" name="列2" headerRowDxfId="468" dataDxfId="467" headerRowCellStyle="標準 2" dataCellStyle="標準 2">
      <calculatedColumnFormula>SUM(I7,K7,M7,O7,Q7,S7,U7,W7)</calculatedColumnFormula>
    </tableColumn>
  </tableColumns>
  <tableStyleInfo name="テーブル スタイル 1" showFirstColumn="0" showLastColumn="0" showRowStripes="0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C1EAE81-0C27-4923-B98D-4B6056C593F6}" name="確報メイン表2264404958677685" displayName="確報メイン表2264404958677685" ref="F6:X82" headerRowCount="0" totalsRowShown="0" headerRowDxfId="466" headerRowCellStyle="標準 2">
  <tableColumns count="19">
    <tableColumn id="1" xr3:uid="{788AC718-FD2E-4B8A-BF8B-FACD27DBDB29}" name="名称" headerRowDxfId="465" dataDxfId="464" dataCellStyle="標準 2"/>
    <tableColumn id="2" xr3:uid="{DBF0EDAE-802C-4E7B-8F8A-795E0F29C58B}" name="※列" headerRowDxfId="463" dataDxfId="462" dataCellStyle="標準 2"/>
    <tableColumn id="3" xr3:uid="{190B8586-00EC-4967-9AA5-58E8CBDE2659}" name="コード1" headerRowDxfId="461" dataDxfId="460" dataCellStyle="標準 2"/>
    <tableColumn id="4" xr3:uid="{4F7F8581-08F1-4960-B9E9-13E4F4B1F3EB}" name="西NC金額" headerRowDxfId="459" dataDxfId="458" dataCellStyle="標準 2">
      <calculatedColumnFormula>SUMIFS(台帳表ｋ[金額],台帳表ｋ[精算
グループ],確報【２月】!$H6,台帳表ｋ[入金月（月のみ）],確報【２月】!$A$1,台帳表ｋ[ＮＣ区分],"西部")+SUMIFS(測量台帳1ｋ[入金額],測量台帳1ｋ[精算
グループ],確報【２月】!$H6,測量台帳1ｋ[入金月（月のみ）],確報【２月】!$A$1,測量台帳1ｋ[NC区分],"西部")+SUMIFS(測量台帳1__2ｋ[入金額(後)],測量台帳1__2ｋ[精算
グループ(後)],確報【２月】!$H6,測量台帳1__2ｋ[入金月(後)（月のみ）],確報【２月】!$A$1,測量台帳1__2ｋ[NC区分],"西部")</calculatedColumnFormula>
    </tableColumn>
    <tableColumn id="5" xr3:uid="{05B7316A-8ADB-4B0B-8A7D-2A85C201E9AB}" name="コード2" headerRowDxfId="457" dataDxfId="456" dataCellStyle="標準 2"/>
    <tableColumn id="6" xr3:uid="{1E6A9001-A37A-4154-B626-CB6E8E0217F5}" name="埼NC金額" headerRowDxfId="455" dataDxfId="454" dataCellStyle="標準 2">
      <calculatedColumnFormula>SUMIFS(台帳表ｋ[金額],台帳表ｋ[精算
グループ],確報【２月】!$H6,台帳表ｋ[入金月（月のみ）],確報【２月】!$A$1,台帳表ｋ[ＮＣ区分],"埼玉")+SUMIFS(測量台帳1ｋ[入金額],測量台帳1ｋ[精算
グループ],確報【２月】!$H6,測量台帳1ｋ[入金月（月のみ）],確報【２月】!$A$1,測量台帳1ｋ[NC区分],"埼玉")+SUMIFS(測量台帳1__2ｋ[入金額(後)],測量台帳1__2ｋ[精算
グループ(後)],確報【２月】!$H6,測量台帳1__2ｋ[入金月(後)（月のみ）],確報【２月】!$A$1,測量台帳1__2ｋ[NC区分],"埼玉")</calculatedColumnFormula>
    </tableColumn>
    <tableColumn id="7" xr3:uid="{AF9BA2D5-7DDF-4BDE-91D3-207556483F0D}" name="コード3" headerRowDxfId="453" dataDxfId="452" dataCellStyle="標準 2"/>
    <tableColumn id="8" xr3:uid="{8842C514-9724-4082-ADC6-450443A97714}" name="北NC金額" headerRowDxfId="451" dataDxfId="450" dataCellStyle="標準 2">
      <calculatedColumnFormula>SUMIFS(台帳表ｋ[金額],台帳表ｋ[精算
グループ],確報【２月】!$H6,台帳表ｋ[入金月（月のみ）],確報【２月】!$A$1,台帳表ｋ[ＮＣ区分],"北部")+SUMIFS(測量台帳1ｋ[入金額],測量台帳1ｋ[精算
グループ],確報【２月】!$H6,測量台帳1ｋ[入金月（月のみ）],確報【２月】!$A$1,測量台帳1ｋ[NC区分],"北部")+SUMIFS(測量台帳1__2ｋ[入金額(後)],測量台帳1__2ｋ[精算
グループ(後)],確報【２月】!$H6,測量台帳1__2ｋ[入金月(後)（月のみ）],確報【２月】!$A$1,測量台帳1__2ｋ[NC区分],"北部")</calculatedColumnFormula>
    </tableColumn>
    <tableColumn id="9" xr3:uid="{EC83CF62-997E-49FB-A633-3C0BCF75C930}" name="コード4" headerRowDxfId="449" dataDxfId="448" dataCellStyle="標準 2"/>
    <tableColumn id="10" xr3:uid="{BB367238-59EE-4128-B34C-3FFC70339A0E}" name="中NC金額" headerRowDxfId="447" dataDxfId="446" dataCellStyle="標準 2">
      <calculatedColumnFormula>SUMIFS(台帳表ｋ[金額],台帳表ｋ[精算
グループ],確報【２月】!$H6,台帳表ｋ[入金月（月のみ）],確報【２月】!$A$1,台帳表ｋ[ＮＣ区分],"南部")+SUMIFS(測量台帳1ｋ[入金額],測量台帳1ｋ[精算
グループ],確報【２月】!$H6,測量台帳1ｋ[入金月（月のみ）],確報【２月】!$A$1,測量台帳1ｋ[NC区分],"南部")+SUMIFS(測量台帳1__2ｋ[入金額(後)],測量台帳1__2ｋ[精算
グループ(後)],確報【２月】!$H6,測量台帳1__2ｋ[入金月(後)（月のみ）],確報【２月】!$A$1,測量台帳1__2ｋ[NC区分],"南部")</calculatedColumnFormula>
    </tableColumn>
    <tableColumn id="11" xr3:uid="{9E6620BB-93C1-4B35-85EA-F7E016D55727}" name="コード5" headerRowDxfId="445" dataDxfId="444" dataCellStyle="標準 2"/>
    <tableColumn id="12" xr3:uid="{4868C188-CBBC-4B46-B500-C07E94FD3184}" name="多NC金額" headerRowDxfId="443" dataDxfId="442" dataCellStyle="標準 2">
      <calculatedColumnFormula>SUMIFS(台帳表ｋ[金額],台帳表ｋ[精算
グループ],確報【２月】!$H6,台帳表ｋ[入金月（月のみ）],確報【２月】!$A$1,台帳表ｋ[ＮＣ区分],"多摩")+SUMIFS(測量台帳1ｋ[入金額],測量台帳1ｋ[精算
グループ],確報【２月】!$H6,測量台帳1ｋ[入金月（月のみ）],確報【２月】!$A$1,測量台帳1ｋ[NC区分],"多摩")+SUMIFS(測量台帳1__2ｋ[入金額(後)],測量台帳1__2ｋ[精算
グループ(後)],確報【２月】!$H6,測量台帳1__2ｋ[入金月(後)（月のみ）],確報【２月】!$A$1,測量台帳1__2ｋ[NC区分],"多摩")</calculatedColumnFormula>
    </tableColumn>
    <tableColumn id="13" xr3:uid="{7CBB5172-434E-4381-BBE8-2220960C67AE}" name="コード6" headerRowDxfId="441" dataDxfId="440" dataCellStyle="標準 2"/>
    <tableColumn id="14" xr3:uid="{C012B910-8377-4BA9-906D-50E2430AE801}" name="神NC金額" headerRowDxfId="439" dataDxfId="438" dataCellStyle="標準 2">
      <calculatedColumnFormula>SUMIFS(台帳表ｋ[金額],台帳表ｋ[精算
グループ],確報【２月】!$H6,台帳表ｋ[入金月（月のみ）],確報【２月】!$A$1,台帳表ｋ[事務所/分室],"神")+SUMIFS(測量台帳1ｋ[入金額],測量台帳1ｋ[精算
グループ],確報【２月】!$H6,測量台帳1ｋ[入金月（月のみ）],確報【２月】!$A$1,測量台帳1ｋ[NC区分],"神奈川")+SUMIFS(測量台帳1__2ｋ[入金額(後)],測量台帳1__2ｋ[精算
グループ(後)],確報【２月】!$H6,測量台帳1__2ｋ[入金月(後)（月のみ）],確報【２月】!$A$1,測量台帳1__2ｋ[NC区分],"神奈川")</calculatedColumnFormula>
    </tableColumn>
    <tableColumn id="15" xr3:uid="{F8543925-9006-4EF6-8293-8A9969842FD7}" name="コード7" headerRowDxfId="437" dataDxfId="436" dataCellStyle="標準 2"/>
    <tableColumn id="16" xr3:uid="{F176C95B-72AC-4FEF-BB62-89DFE53141B0}" name="湘NC金額" headerRowDxfId="435" dataDxfId="434" dataCellStyle="標準 2">
      <calculatedColumnFormula>SUMIFS(台帳表ｋ[金額],台帳表ｋ[精算
グループ],確報【２月】!$H6,台帳表ｋ[入金月（月のみ）],確報【２月】!$A$1,台帳表ｋ[事務所/分室],"湘")+SUMIFS(測量台帳1ｋ[入金額],測量台帳1ｋ[精算
グループ],確報【２月】!$H6,測量台帳1ｋ[入金月（月のみ）],確報【２月】!$A$1,測量台帳1ｋ[NC区分],"湘南")+SUMIFS(測量台帳1__2ｋ[入金額(後)],測量台帳1__2ｋ[精算
グループ(後)],確報【２月】!$H6,測量台帳1__2ｋ[入金月(後)（月のみ）],確報【２月】!$A$1,測量台帳1__2ｋ[NC区分],"湘南")</calculatedColumnFormula>
    </tableColumn>
    <tableColumn id="17" xr3:uid="{B700790F-DD91-4E42-9C83-C261DA886895}" name="コード8" headerRowDxfId="433" dataDxfId="432" dataCellStyle="標準 2"/>
    <tableColumn id="18" xr3:uid="{9C9BFEF9-7C6F-4EAB-B50A-6E36973D6308}" name="設備金額" headerRowDxfId="431" dataDxfId="430" dataCellStyle="標準 2"/>
    <tableColumn id="19" xr3:uid="{FA73DEF3-48FD-40C8-A37E-BDFEAA6A3EAE}" name="合計" headerRowDxfId="429" dataDxfId="428" dataCellStyle="標準 2"/>
  </tableColumns>
  <tableStyleInfo name="テーブル スタイル 1" showFirstColumn="0" showLastColumn="0" showRowStripes="0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2A706EE8-7D9F-4AC6-A4C2-B84E56658A29}" name="繫閑調整西部事業所から23732415059687786" displayName="繫閑調整西部事業所から23732415059687786" ref="AF5:AI75" totalsRowShown="0" headerRowBorderDxfId="427" tableBorderDxfId="426" totalsRowBorderDxfId="425">
  <autoFilter ref="AF5:AI75" xr:uid="{1EAD1FE1-E7AD-4A13-8DF8-A6C7FCFE8DC7}">
    <filterColumn colId="0" hiddenButton="1"/>
    <filterColumn colId="1" hiddenButton="1"/>
    <filterColumn colId="2" hiddenButton="1"/>
    <filterColumn colId="3" hiddenButton="1"/>
  </autoFilter>
  <tableColumns count="4">
    <tableColumn id="1" xr3:uid="{70D91CFE-F249-467E-89A2-DDA87551CF8F}" name="調整先" dataDxfId="424" dataCellStyle="標準 2">
      <calculatedColumnFormula>IFERROR(_xlfn.XLOOKUP(確報【２月】!$AE6,台帳表ｓ[整理番号],台帳表ｓ[繁閑調整]),"")</calculatedColumnFormula>
    </tableColumn>
    <tableColumn id="2" xr3:uid="{CB2C1482-B3B3-4908-9792-7046E08A23ED}" name="G" dataDxfId="423" dataCellStyle="標準 2">
      <calculatedColumnFormula>IFERROR(_xlfn.XLOOKUP(確報【２月】!$AE6,台帳表ｓ[整理番号],台帳表ｓ[精算
グループ]),"")</calculatedColumnFormula>
    </tableColumn>
    <tableColumn id="3" xr3:uid="{3791FEAC-1B55-4B0D-A149-52D223CB2E1A}" name="発行NO" dataDxfId="422" dataCellStyle="標準 2">
      <calculatedColumnFormula>IFERROR(_xlfn.XLOOKUP(確報【２月】!$AE6,台帳表ｓ[整理番号],台帳表ｓ[請求書発行番号]),"")</calculatedColumnFormula>
    </tableColumn>
    <tableColumn id="4" xr3:uid="{6EC0214B-0A02-4862-95A9-0056AECCDFED}" name="金額" dataDxfId="421" dataCellStyle="桁区切り 2">
      <calculatedColumnFormula>IFERROR(_xlfn.XLOOKUP(確報【２月】!$AE6,台帳表ｓ[整理番号],台帳表ｓ[繁閑調整金]),"")</calculatedColumnFormula>
    </tableColumn>
  </tableColumns>
  <tableStyleInfo name="テーブル スタイル 1" showFirstColumn="0" showLastColumn="0" showRowStripes="0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BE75D47B-2903-479B-8BA1-D5F432B5E7B2}" name="繫閑調整多摩事業所から24833425160697887" displayName="繫閑調整多摩事業所から24833425160697887" ref="AL5:AO75" totalsRowShown="0" headerRowBorderDxfId="420" tableBorderDxfId="419" totalsRowBorderDxfId="418">
  <autoFilter ref="AL5:AO75" xr:uid="{2242FB7C-0493-405F-A5E9-918761FC1CFA}">
    <filterColumn colId="0" hiddenButton="1"/>
    <filterColumn colId="1" hiddenButton="1"/>
    <filterColumn colId="2" hiddenButton="1"/>
    <filterColumn colId="3" hiddenButton="1"/>
  </autoFilter>
  <tableColumns count="4">
    <tableColumn id="1" xr3:uid="{FE82C2A2-0A2E-4BBB-9562-C8553024FF05}" name="調整先" dataDxfId="417" dataCellStyle="標準 2">
      <calculatedColumnFormula>IFERROR(_xlfn.XLOOKUP(確報【２月】!AK6,台帳表ｔ[整理番号],台帳表ｔ[繁閑調整]),"")</calculatedColumnFormula>
    </tableColumn>
    <tableColumn id="2" xr3:uid="{088FB0E4-65D7-4D67-B6DC-D928B6DCD692}" name="G" dataDxfId="416" dataCellStyle="標準 2">
      <calculatedColumnFormula>IFERROR(_xlfn.XLOOKUP(確報【２月】!AK6,台帳表ｔ[整理番号],台帳表ｔ[精算
グループ]),"")</calculatedColumnFormula>
    </tableColumn>
    <tableColumn id="3" xr3:uid="{FB53E2E7-C1BC-4830-9A2B-9BFDCD08886F}" name="発行NO" dataDxfId="415" dataCellStyle="標準 2">
      <calculatedColumnFormula>IFERROR(_xlfn.XLOOKUP(確報【２月】!AK6,台帳表ｔ[整理番号],台帳表ｔ[請求書発行番号]),"")</calculatedColumnFormula>
    </tableColumn>
    <tableColumn id="4" xr3:uid="{39C98E7F-99FA-4E93-A0ED-3EBBCB0CEAE8}" name="金額" dataDxfId="414" dataCellStyle="標準 2">
      <calculatedColumnFormula>IFERROR(_xlfn.XLOOKUP(確報【２月】!AK6,台帳表ｔ[整理番号],台帳表ｔ[繁閑調整金]),"")</calculatedColumnFormula>
    </tableColumn>
  </tableColumns>
  <tableStyleInfo name="テーブル スタイル 1" showFirstColumn="0" showLastColumn="0" showRowStripes="0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C4E17AC-BE01-4FE7-BE22-57213B217427}" name="繫閑調整神奈川事業所から25934435261707988" displayName="繫閑調整神奈川事業所から25934435261707988" ref="AR5:AU75" totalsRowShown="0" headerRowBorderDxfId="413" tableBorderDxfId="412" totalsRowBorderDxfId="411">
  <autoFilter ref="AR5:AU75" xr:uid="{5B9B0E8B-A2BB-4EC1-99D7-1FCB8F9C4E13}">
    <filterColumn colId="0" hiddenButton="1"/>
    <filterColumn colId="1" hiddenButton="1"/>
    <filterColumn colId="2" hiddenButton="1"/>
    <filterColumn colId="3" hiddenButton="1"/>
  </autoFilter>
  <tableColumns count="4">
    <tableColumn id="1" xr3:uid="{AF2A3F40-812A-443E-A95B-135A092EB917}" name="調整先" dataDxfId="410" dataCellStyle="標準 2">
      <calculatedColumnFormula>IFERROR(_xlfn.XLOOKUP(確報【２月】!AQ6,台帳表ｋ[整理番号],台帳表ｋ[繁閑調整]),"")</calculatedColumnFormula>
    </tableColumn>
    <tableColumn id="2" xr3:uid="{5A92ADF3-FA21-42BD-9878-14D9B3BA1727}" name="G" dataDxfId="409" dataCellStyle="標準 2">
      <calculatedColumnFormula>IFERROR(_xlfn.XLOOKUP(確報【２月】!AQ6,台帳表ｋ[整理番号],台帳表ｋ[精算
グループ]),"")</calculatedColumnFormula>
    </tableColumn>
    <tableColumn id="3" xr3:uid="{90D5A7D2-4864-4B68-AAFA-EC54BC8464F3}" name="発行NO" dataDxfId="408" dataCellStyle="標準 2">
      <calculatedColumnFormula>IFERROR(_xlfn.XLOOKUP(確報【２月】!AQ6,台帳表ｋ[整理番号],台帳表ｋ[請求書発行番号]),"")</calculatedColumnFormula>
    </tableColumn>
    <tableColumn id="4" xr3:uid="{DFB5E662-3CF4-459A-A943-42EBBAD99671}" name="金額" dataDxfId="407" dataCellStyle="標準 2">
      <calculatedColumnFormula>IFERROR(_xlfn.XLOOKUP(確報【２月】!AQ6,台帳表ｋ[整理番号],台帳表ｋ[繁閑調整金]),"")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5B25FDB8-61BA-4224-A01D-34221CBE014F}" name="繫閑調整湘南分室から261135445362718089" displayName="繫閑調整湘南分室から261135445362718089" ref="AX5:BB75" totalsRowShown="0" headerRowBorderDxfId="406" tableBorderDxfId="405" totalsRowBorderDxfId="404">
  <autoFilter ref="AX5:BB75" xr:uid="{C1208DA4-D5F7-4146-85D0-52AD3AEB129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DEFB1BB-9F7F-4C01-9EE2-D953EA79D66C}" name="調整先" dataDxfId="403" dataCellStyle="標準 2">
      <calculatedColumnFormula>IFERROR(_xlfn.XLOOKUP(確報【２月】!AW6,台帳表ｋ[整理番号],台帳表ｋ[繁閑調整]),"")</calculatedColumnFormula>
    </tableColumn>
    <tableColumn id="2" xr3:uid="{93624F10-82FB-4AA8-920E-A8D30CF05974}" name="G" dataDxfId="402" dataCellStyle="標準 2">
      <calculatedColumnFormula>IFERROR(_xlfn.XLOOKUP(確報【２月】!AW6,台帳表ｋ[整理番号],台帳表ｋ[精算
グループ]),"")</calculatedColumnFormula>
    </tableColumn>
    <tableColumn id="3" xr3:uid="{E5A31A05-DE01-40EC-8901-954E2B4F6EDE}" name="発行NO" dataDxfId="401" dataCellStyle="標準 2">
      <calculatedColumnFormula>IFERROR(_xlfn.XLOOKUP(確報【２月】!AW6,台帳表ｋ[整理番号],台帳表ｋ[請求書発行番号]),"")</calculatedColumnFormula>
    </tableColumn>
    <tableColumn id="4" xr3:uid="{EFF23333-52CC-4810-BF87-810A33D1868A}" name="金額" dataDxfId="400" dataCellStyle="標準 2">
      <calculatedColumnFormula>IFERROR(_xlfn.XLOOKUP(確報【２月】!AW6,台帳表ｋ[整理番号],台帳表ｋ[繁閑調整金]),"")</calculatedColumnFormula>
    </tableColumn>
    <tableColumn id="5" xr3:uid="{883E365D-6CE5-4671-A34A-641051E3939B}" name="列1" dataDxfId="399" dataCellStyle="標準 2"/>
  </tableColumns>
  <tableStyleInfo name="テーブル スタイル 1" showFirstColumn="0" showLastColumn="0" showRowStripes="0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4EA4A75D-5234-440B-9262-FD7BCA5A4750}" name="中央計推集計271236455463728190" displayName="中央計推集計271236455463728190" ref="AB24:AC34" headerRowCount="0" totalsRowShown="0" tableBorderDxfId="398">
  <tableColumns count="2">
    <tableColumn id="1" xr3:uid="{8B25EB1A-0615-4DB3-88CB-EDA82F1FD5C9}" name="列1" headerRowDxfId="397" dataDxfId="396" headerRowCellStyle="標準 2" dataCellStyle="標準 2"/>
    <tableColumn id="2" xr3:uid="{8AACB994-999E-491B-8804-CB40730C2DC9}" name="列2" headerRowDxfId="395" dataDxfId="394" headerRowCellStyle="標準 2" dataCellStyle="標準 2"/>
  </tableColumns>
  <tableStyleInfo name="テーブル スタイル 1" showFirstColumn="0" showLastColumn="0" showRowStripes="0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DC6C9180-C0BC-4CAE-9476-237663437EBE}" name="北部計推集計281537465564738291" displayName="北部計推集計281537465564738291" ref="AB36:AC52" headerRowCount="0" totalsRowShown="0" headerRowBorderDxfId="393" tableBorderDxfId="392">
  <tableColumns count="2">
    <tableColumn id="1" xr3:uid="{6F1F0CEB-D396-4294-800E-A9207523FB9F}" name="列1" headerRowDxfId="391" dataDxfId="390" headerRowCellStyle="標準 2" dataCellStyle="標準 2"/>
    <tableColumn id="2" xr3:uid="{3CF2F3F9-AEFF-4679-B935-DD77D5633381}" name="列2" headerRowDxfId="389" dataDxfId="388" headerRowCellStyle="標準 2" dataCellStyle="標準 2">
      <calculatedColumnFormula>SUM(I36,K36,M36,O36,Q36,S36,U36,W36)</calculatedColumnFormula>
    </tableColumn>
  </tableColumns>
  <tableStyleInfo name="テーブル スタイル 1" showFirstColumn="0" showLastColumn="0" showRowStripes="0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B4BB2705-3C68-4495-B59E-B74E46193F55}" name="神奈川計推集計291738475665748392" displayName="神奈川計推集計291738475665748392" ref="AB54:AC70" headerRowCount="0" totalsRowShown="0" tableBorderDxfId="387">
  <tableColumns count="2">
    <tableColumn id="1" xr3:uid="{D00FB380-D5B8-4D1E-A327-7FBC6ACE20D7}" name="列1" headerRowDxfId="386" dataDxfId="385" headerRowCellStyle="標準 2" dataCellStyle="標準 2"/>
    <tableColumn id="2" xr3:uid="{57375591-C03E-4A5A-8163-62FB7906ABF3}" name="列2" headerRowDxfId="384" dataDxfId="383" headerRowCellStyle="標準 2" dataCellStyle="標準 2">
      <calculatedColumnFormula>SUM(I53,K53,M53,O53,Q53,S53,U53,W53)</calculatedColumnFormula>
    </tableColumn>
  </tableColumns>
  <tableStyleInfo name="テーブル スタイル 1" showFirstColumn="0" showLastColumn="0" showRowStripes="0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32C1AB4F-6008-4355-9788-C8F1066B393C}" name="西部計推集計303139485766758493" displayName="西部計推集計303139485766758493" ref="AB6:AC22" headerRowCount="0" totalsRowShown="0" headerRowBorderDxfId="382" tableBorderDxfId="381" totalsRowBorderDxfId="380">
  <tableColumns count="2">
    <tableColumn id="1" xr3:uid="{11C2DA8C-99D2-48A5-9A0F-46729A11BC2C}" name="列1" headerRowDxfId="379" dataDxfId="378" headerRowCellStyle="標準 2" dataCellStyle="標準 2"/>
    <tableColumn id="2" xr3:uid="{486E1E48-05BA-414B-BA7C-A67784174946}" name="列2" headerRowDxfId="377" dataDxfId="376" headerRowCellStyle="標準 2" dataCellStyle="標準 2">
      <calculatedColumnFormula>SUM(I7,K7,M7,O7,Q7,S7,U7,W7)</calculatedColumnFormula>
    </tableColumn>
  </tableColumns>
  <tableStyleInfo name="テーブル スタイル 1" showFirstColumn="0" showLastColumn="0" showRowStripes="0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762EE4F5-FC52-4103-BB69-EB1DFADA5955}" name="確報メイン表226440495867768594" displayName="確報メイン表226440495867768594" ref="F6:X82" headerRowCount="0" totalsRowShown="0" headerRowDxfId="375" headerRowCellStyle="標準 2">
  <tableColumns count="19">
    <tableColumn id="1" xr3:uid="{CE2CDB26-0B77-42F7-8FCA-A7C13093CDA0}" name="名称" headerRowDxfId="374" dataDxfId="373" dataCellStyle="標準 2"/>
    <tableColumn id="2" xr3:uid="{9207B914-B92F-4E11-84BD-DB954E9CFDB6}" name="※列" headerRowDxfId="372" dataDxfId="371" dataCellStyle="標準 2"/>
    <tableColumn id="3" xr3:uid="{2EF7C64C-C28D-4E15-9BC0-386C0E0E33AB}" name="コード1" headerRowDxfId="370" dataDxfId="369" dataCellStyle="標準 2"/>
    <tableColumn id="4" xr3:uid="{1F6C9164-ACDE-4493-A276-CF09731FE6C8}" name="西NC金額" headerRowDxfId="368" dataDxfId="367" dataCellStyle="標準 2">
      <calculatedColumnFormula>SUMIFS(台帳表ｋ[金額],台帳表ｋ[精算
グループ],確報【３月】!$H6,台帳表ｋ[入金月（月のみ）],確報【３月】!$A$1,台帳表ｋ[ＮＣ区分],"西部")+SUMIFS(測量台帳1ｋ[入金額],測量台帳1ｋ[精算
グループ],確報【３月】!$H6,測量台帳1ｋ[入金月（月のみ）],確報【３月】!$A$1,測量台帳1ｋ[NC区分],"西部")+SUMIFS(測量台帳1__2ｋ[入金額(後)],測量台帳1__2ｋ[精算
グループ(後)],確報【３月】!$H6,測量台帳1__2ｋ[入金月(後)（月のみ）],確報【３月】!$A$1,測量台帳1__2ｋ[NC区分],"西部")</calculatedColumnFormula>
    </tableColumn>
    <tableColumn id="5" xr3:uid="{F7D81AB2-7974-4532-9A61-88889E8CCEAC}" name="コード2" headerRowDxfId="366" dataDxfId="365" dataCellStyle="標準 2"/>
    <tableColumn id="6" xr3:uid="{5CB55DBC-7422-44B7-BC36-ADF6009C2E62}" name="埼NC金額" headerRowDxfId="364" dataDxfId="363" dataCellStyle="標準 2">
      <calculatedColumnFormula>SUMIFS(台帳表ｋ[金額],台帳表ｋ[精算
グループ],確報【３月】!$H6,台帳表ｋ[入金月（月のみ）],確報【３月】!$A$1,台帳表ｋ[ＮＣ区分],"埼玉")+SUMIFS(測量台帳1ｋ[入金額],測量台帳1ｋ[精算
グループ],確報【３月】!$H6,測量台帳1ｋ[入金月（月のみ）],確報【３月】!$A$1,測量台帳1ｋ[NC区分],"埼玉")+SUMIFS(測量台帳1__2ｋ[入金額(後)],測量台帳1__2ｋ[精算
グループ(後)],確報【３月】!$H6,測量台帳1__2ｋ[入金月(後)（月のみ）],確報【３月】!$A$1,測量台帳1__2ｋ[NC区分],"埼玉")</calculatedColumnFormula>
    </tableColumn>
    <tableColumn id="7" xr3:uid="{5CFFF324-1CDF-485B-BF04-E09491391B8C}" name="コード3" headerRowDxfId="362" dataDxfId="361" dataCellStyle="標準 2"/>
    <tableColumn id="8" xr3:uid="{812D37E6-FE6A-4A4A-ACA8-47B55107EDA0}" name="北NC金額" headerRowDxfId="360" dataDxfId="359" dataCellStyle="標準 2">
      <calculatedColumnFormula>SUMIFS(台帳表ｋ[金額],台帳表ｋ[精算
グループ],確報【３月】!$H6,台帳表ｋ[入金月（月のみ）],確報【３月】!$A$1,台帳表ｋ[ＮＣ区分],"北部")+SUMIFS(測量台帳1ｋ[入金額],測量台帳1ｋ[精算
グループ],確報【３月】!$H6,測量台帳1ｋ[入金月（月のみ）],確報【３月】!$A$1,測量台帳1ｋ[NC区分],"北部")+SUMIFS(測量台帳1__2ｋ[入金額(後)],測量台帳1__2ｋ[精算
グループ(後)],確報【３月】!$H6,測量台帳1__2ｋ[入金月(後)（月のみ）],確報【３月】!$A$1,測量台帳1__2ｋ[NC区分],"北部")</calculatedColumnFormula>
    </tableColumn>
    <tableColumn id="9" xr3:uid="{B82746BF-F496-42E4-B82B-13CBB2ED2172}" name="コード4" headerRowDxfId="358" dataDxfId="357" dataCellStyle="標準 2"/>
    <tableColumn id="10" xr3:uid="{67834C4E-7E76-443E-B11D-DF9DA12023E9}" name="中NC金額" headerRowDxfId="356" dataDxfId="355" dataCellStyle="標準 2">
      <calculatedColumnFormula>SUMIFS(台帳表ｋ[金額],台帳表ｋ[精算
グループ],確報【３月】!$H6,台帳表ｋ[入金月（月のみ）],確報【３月】!$A$1,台帳表ｋ[ＮＣ区分],"南部")+SUMIFS(測量台帳1ｋ[入金額],測量台帳1ｋ[精算
グループ],確報【３月】!$H6,測量台帳1ｋ[入金月（月のみ）],確報【３月】!$A$1,測量台帳1ｋ[NC区分],"南部")+SUMIFS(測量台帳1__2ｋ[入金額(後)],測量台帳1__2ｋ[精算
グループ(後)],確報【３月】!$H6,測量台帳1__2ｋ[入金月(後)（月のみ）],確報【３月】!$A$1,測量台帳1__2ｋ[NC区分],"南部")</calculatedColumnFormula>
    </tableColumn>
    <tableColumn id="11" xr3:uid="{B34C2569-4189-47AA-8256-DF45E2ECA41E}" name="コード5" headerRowDxfId="354" dataDxfId="353" dataCellStyle="標準 2"/>
    <tableColumn id="12" xr3:uid="{5F45D8D4-A7B8-4D69-90B5-ABE78A6A7E12}" name="多NC金額" headerRowDxfId="352" dataDxfId="351" dataCellStyle="標準 2">
      <calculatedColumnFormula>SUMIFS(台帳表ｋ[金額],台帳表ｋ[精算
グループ],確報【３月】!$H6,台帳表ｋ[入金月（月のみ）],確報【３月】!$A$1,台帳表ｋ[ＮＣ区分],"多摩")+SUMIFS(測量台帳1ｋ[入金額],測量台帳1ｋ[精算
グループ],確報【３月】!$H6,測量台帳1ｋ[入金月（月のみ）],確報【３月】!$A$1,測量台帳1ｋ[NC区分],"多摩")+SUMIFS(測量台帳1__2ｋ[入金額(後)],測量台帳1__2ｋ[精算
グループ(後)],確報【３月】!$H6,測量台帳1__2ｋ[入金月(後)（月のみ）],確報【３月】!$A$1,測量台帳1__2ｋ[NC区分],"多摩")</calculatedColumnFormula>
    </tableColumn>
    <tableColumn id="13" xr3:uid="{BC47E222-5550-4178-A2A0-C84E7A830F11}" name="コード6" headerRowDxfId="350" dataDxfId="349" dataCellStyle="標準 2"/>
    <tableColumn id="14" xr3:uid="{67EA45DB-4E0C-46B2-96F1-365983F8EA07}" name="神NC金額" headerRowDxfId="348" dataDxfId="347" dataCellStyle="標準 2">
      <calculatedColumnFormula>SUMIFS(台帳表ｋ[金額],台帳表ｋ[精算
グループ],確報【３月】!$H6,台帳表ｋ[入金月（月のみ）],確報【３月】!$A$1,台帳表ｋ[事務所/分室],"神")+SUMIFS(測量台帳1ｋ[入金額],測量台帳1ｋ[精算
グループ],確報【３月】!$H6,測量台帳1ｋ[入金月（月のみ）],確報【３月】!$A$1,測量台帳1ｋ[NC区分],"神奈川")+SUMIFS(測量台帳1__2ｋ[入金額(後)],測量台帳1__2ｋ[精算
グループ(後)],確報【３月】!$H6,測量台帳1__2ｋ[入金月(後)（月のみ）],確報【３月】!$A$1,測量台帳1__2ｋ[NC区分],"神奈川")</calculatedColumnFormula>
    </tableColumn>
    <tableColumn id="15" xr3:uid="{FA593EA0-D12B-488B-8904-059A20892B1A}" name="コード7" headerRowDxfId="346" dataDxfId="345" dataCellStyle="標準 2"/>
    <tableColumn id="16" xr3:uid="{9282B098-345C-4C52-B3D1-3E82A994AC9A}" name="湘NC金額" headerRowDxfId="344" dataDxfId="343" dataCellStyle="標準 2">
      <calculatedColumnFormula>SUMIFS(台帳表ｋ[金額],台帳表ｋ[精算
グループ],確報【３月】!$H6,台帳表ｋ[入金月（月のみ）],確報【３月】!$A$1,台帳表ｋ[事務所/分室],"湘")+SUMIFS(測量台帳1ｋ[入金額],測量台帳1ｋ[精算
グループ],確報【３月】!$H6,測量台帳1ｋ[入金月（月のみ）],確報【３月】!$A$1,測量台帳1ｋ[NC区分],"湘南")+SUMIFS(測量台帳1__2ｋ[入金額(後)],測量台帳1__2ｋ[精算
グループ(後)],確報【３月】!$H6,測量台帳1__2ｋ[入金月(後)（月のみ）],確報【３月】!$A$1,測量台帳1__2ｋ[NC区分],"湘南")</calculatedColumnFormula>
    </tableColumn>
    <tableColumn id="17" xr3:uid="{16A3A27B-3419-4C99-9408-A98943C86DBE}" name="コード8" headerRowDxfId="342" dataDxfId="341" dataCellStyle="標準 2"/>
    <tableColumn id="18" xr3:uid="{68605A4F-4B71-47F8-8123-5EE8B8BBA062}" name="設備金額" headerRowDxfId="340" dataDxfId="339" dataCellStyle="標準 2"/>
    <tableColumn id="19" xr3:uid="{093D575A-6991-4116-A99A-CA5AB88E205C}" name="合計" headerRowDxfId="338" dataDxfId="337" dataCellStyle="標準 2"/>
  </tableColumns>
  <tableStyleInfo name="テーブル スタイル 1" showFirstColumn="0" showLastColumn="0" showRowStripes="0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A6FEA951-7E9E-43A0-AC7B-7FEDA5C93BF5}" name="繫閑調整西部事業所から2373241505968778695" displayName="繫閑調整西部事業所から2373241505968778695" ref="AF5:AI75" totalsRowShown="0" headerRowBorderDxfId="336" tableBorderDxfId="335" totalsRowBorderDxfId="334">
  <autoFilter ref="AF5:AI75" xr:uid="{1EAD1FE1-E7AD-4A13-8DF8-A6C7FCFE8DC7}">
    <filterColumn colId="0" hiddenButton="1"/>
    <filterColumn colId="1" hiddenButton="1"/>
    <filterColumn colId="2" hiddenButton="1"/>
    <filterColumn colId="3" hiddenButton="1"/>
  </autoFilter>
  <tableColumns count="4">
    <tableColumn id="1" xr3:uid="{64A8D346-73DE-425D-BE78-C83B3153B17B}" name="調整先" dataDxfId="333" dataCellStyle="標準 2">
      <calculatedColumnFormula>IFERROR(_xlfn.XLOOKUP(確報【３月】!$AE6,台帳表ｓ[整理番号],台帳表ｓ[繁閑調整]),"")</calculatedColumnFormula>
    </tableColumn>
    <tableColumn id="2" xr3:uid="{FAF6D3ED-6EC2-4539-8A28-8704F83C1BBD}" name="G" dataDxfId="332" dataCellStyle="標準 2">
      <calculatedColumnFormula>IFERROR(_xlfn.XLOOKUP(確報【３月】!$AE6,台帳表ｓ[整理番号],台帳表ｓ[精算
グループ]),"")</calculatedColumnFormula>
    </tableColumn>
    <tableColumn id="3" xr3:uid="{AF2FBF40-18C2-41B8-A964-DFF5BB1460E6}" name="発行NO" dataDxfId="331" dataCellStyle="標準 2">
      <calculatedColumnFormula>IFERROR(_xlfn.XLOOKUP(確報【３月】!$AE6,台帳表ｓ[整理番号],台帳表ｓ[請求書発行番号]),"")</calculatedColumnFormula>
    </tableColumn>
    <tableColumn id="4" xr3:uid="{A769D300-AA16-491F-B411-8E0A44ACF952}" name="金額" dataDxfId="330" dataCellStyle="桁区切り 2">
      <calculatedColumnFormula>IFERROR(_xlfn.XLOOKUP(確報【３月】!$AE6,台帳表ｓ[整理番号],台帳表ｓ[繁閑調整金]),"")</calculatedColumnFormula>
    </tableColumn>
  </tableColumns>
  <tableStyleInfo name="テーブル スタイル 1" showFirstColumn="0" showLastColumn="0" showRowStripes="0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30AAB225-43AF-4E21-B8A5-ACDAAD7689F1}" name="繫閑調整多摩事業所から2483342516069788796" displayName="繫閑調整多摩事業所から2483342516069788796" ref="AL5:AO75" totalsRowShown="0" headerRowBorderDxfId="329" tableBorderDxfId="328" totalsRowBorderDxfId="327">
  <autoFilter ref="AL5:AO75" xr:uid="{2242FB7C-0493-405F-A5E9-918761FC1CFA}">
    <filterColumn colId="0" hiddenButton="1"/>
    <filterColumn colId="1" hiddenButton="1"/>
    <filterColumn colId="2" hiddenButton="1"/>
    <filterColumn colId="3" hiddenButton="1"/>
  </autoFilter>
  <tableColumns count="4">
    <tableColumn id="1" xr3:uid="{00C4BA83-550D-42FB-8C80-E9D80EF027EE}" name="調整先" dataDxfId="326" dataCellStyle="標準 2">
      <calculatedColumnFormula>IFERROR(_xlfn.XLOOKUP(確報【３月】!AK6,台帳表ｔ[整理番号],台帳表ｔ[繁閑調整]),"")</calculatedColumnFormula>
    </tableColumn>
    <tableColumn id="2" xr3:uid="{0B3A785B-A0F5-4CEF-8D00-32FF6285CA0B}" name="G" dataDxfId="325" dataCellStyle="標準 2">
      <calculatedColumnFormula>IFERROR(_xlfn.XLOOKUP(確報【３月】!AK6,台帳表ｔ[整理番号],台帳表ｔ[精算
グループ]),"")</calculatedColumnFormula>
    </tableColumn>
    <tableColumn id="3" xr3:uid="{EC21D39E-827A-4285-98D5-D6DE6771FC05}" name="発行NO" dataDxfId="324" dataCellStyle="標準 2">
      <calculatedColumnFormula>IFERROR(_xlfn.XLOOKUP(確報【３月】!AK6,台帳表ｔ[整理番号],台帳表ｔ[請求書発行番号]),"")</calculatedColumnFormula>
    </tableColumn>
    <tableColumn id="4" xr3:uid="{5402FE3A-32BE-4752-A1C5-88CAD92AC06A}" name="金額" dataDxfId="323" dataCellStyle="標準 2">
      <calculatedColumnFormula>IFERROR(_xlfn.XLOOKUP(確報【３月】!AK6,台帳表ｔ[整理番号],台帳表ｔ[繁閑調整金]),"")</calculatedColumnFormula>
    </tableColumn>
  </tableColumns>
  <tableStyleInfo name="テーブル スタイル 1" showFirstColumn="0" showLastColumn="0" showRowStripes="0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4DB835E-CD9F-49BA-A22C-DF7CAFC2601B}" name="繫閑調整神奈川事業所から2593443526170798897" displayName="繫閑調整神奈川事業所から2593443526170798897" ref="AR5:AU75" totalsRowShown="0" headerRowBorderDxfId="322" tableBorderDxfId="321" totalsRowBorderDxfId="320">
  <autoFilter ref="AR5:AU75" xr:uid="{5B9B0E8B-A2BB-4EC1-99D7-1FCB8F9C4E13}">
    <filterColumn colId="0" hiddenButton="1"/>
    <filterColumn colId="1" hiddenButton="1"/>
    <filterColumn colId="2" hiddenButton="1"/>
    <filterColumn colId="3" hiddenButton="1"/>
  </autoFilter>
  <tableColumns count="4">
    <tableColumn id="1" xr3:uid="{FC38FBBC-508F-4DA8-A363-31C0B05A04C4}" name="調整先" dataDxfId="319" dataCellStyle="標準 2">
      <calculatedColumnFormula>IFERROR(_xlfn.XLOOKUP(確報【３月】!AQ6,台帳表ｋ[整理番号],台帳表ｋ[繁閑調整]),"")</calculatedColumnFormula>
    </tableColumn>
    <tableColumn id="2" xr3:uid="{469B1BA0-8D93-479C-ABCB-9F502EB8C163}" name="G" dataDxfId="318" dataCellStyle="標準 2">
      <calculatedColumnFormula>IFERROR(_xlfn.XLOOKUP(確報【３月】!AQ6,台帳表ｋ[整理番号],台帳表ｋ[精算
グループ]),"")</calculatedColumnFormula>
    </tableColumn>
    <tableColumn id="3" xr3:uid="{B254A6E3-5301-4ED6-B43E-D4604F050A7A}" name="発行NO" dataDxfId="317" dataCellStyle="標準 2">
      <calculatedColumnFormula>IFERROR(_xlfn.XLOOKUP(確報【３月】!AQ6,台帳表ｋ[整理番号],台帳表ｋ[請求書発行番号]),"")</calculatedColumnFormula>
    </tableColumn>
    <tableColumn id="4" xr3:uid="{A2F2BE3B-CBAB-419A-B52B-0B79CFEA5E05}" name="金額" dataDxfId="316" dataCellStyle="標準 2">
      <calculatedColumnFormula>IFERROR(_xlfn.XLOOKUP(確報【３月】!AQ6,台帳表ｋ[整理番号],台帳表ｋ[繁閑調整金]),"")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C491E6FA-6EF6-4380-B947-8EB98ED62032}" name="繫閑調整湘南分室から26113544536271808998" displayName="繫閑調整湘南分室から26113544536271808998" ref="AX5:BB75" totalsRowShown="0" headerRowBorderDxfId="315" tableBorderDxfId="314" totalsRowBorderDxfId="313">
  <autoFilter ref="AX5:BB75" xr:uid="{C1208DA4-D5F7-4146-85D0-52AD3AEB129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1E86BD0-1F1E-4B48-AC7E-2AD34976D51C}" name="調整先" dataDxfId="312" dataCellStyle="標準 2">
      <calculatedColumnFormula>IFERROR(_xlfn.XLOOKUP(確報【３月】!AW6,台帳表ｋ[整理番号],台帳表ｋ[繁閑調整]),"")</calculatedColumnFormula>
    </tableColumn>
    <tableColumn id="2" xr3:uid="{5B15795A-C877-42FB-8F07-14CABF4CFC56}" name="G" dataDxfId="311" dataCellStyle="標準 2">
      <calculatedColumnFormula>IFERROR(_xlfn.XLOOKUP(確報【３月】!AW6,台帳表ｋ[整理番号],台帳表ｋ[精算
グループ]),"")</calculatedColumnFormula>
    </tableColumn>
    <tableColumn id="3" xr3:uid="{02BDBC1C-45FC-499C-A513-43B8A6D44723}" name="発行NO" dataDxfId="310" dataCellStyle="標準 2">
      <calculatedColumnFormula>IFERROR(_xlfn.XLOOKUP(確報【３月】!AW6,台帳表ｋ[整理番号],台帳表ｋ[請求書発行番号]),"")</calculatedColumnFormula>
    </tableColumn>
    <tableColumn id="4" xr3:uid="{AC437AC5-5A63-4F9A-87C4-80B4A47AE5DD}" name="金額" dataDxfId="309" dataCellStyle="標準 2">
      <calculatedColumnFormula>IFERROR(_xlfn.XLOOKUP(確報【３月】!AW6,台帳表ｋ[整理番号],台帳表ｋ[繁閑調整金]),"")</calculatedColumnFormula>
    </tableColumn>
    <tableColumn id="5" xr3:uid="{51A73349-9BC7-4C26-800E-7B9CA6524013}" name="列1" dataDxfId="308" dataCellStyle="標準 2"/>
  </tableColumns>
  <tableStyleInfo name="テーブル スタイル 1" showFirstColumn="0" showLastColumn="0" showRowStripes="0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1DBB84A5-A2B6-45B9-BF7E-D70CF93E21B6}" name="中央計推集計27123645546372819099" displayName="中央計推集計27123645546372819099" ref="AB24:AC34" headerRowCount="0" totalsRowShown="0" tableBorderDxfId="307">
  <tableColumns count="2">
    <tableColumn id="1" xr3:uid="{2230C56F-FFEB-45B0-AF13-731B2F97CF13}" name="列1" headerRowDxfId="306" dataDxfId="305" headerRowCellStyle="標準 2" dataCellStyle="標準 2"/>
    <tableColumn id="2" xr3:uid="{EF89DF4A-F74B-4BDE-8DD2-3D57C7842CC9}" name="列2" headerRowDxfId="304" dataDxfId="303" headerRowCellStyle="標準 2" dataCellStyle="標準 2"/>
  </tableColumns>
  <tableStyleInfo name="テーブル スタイル 1" showFirstColumn="0" showLastColumn="0" showRowStripes="0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72726D6-E9DC-45E5-BA9E-2F15A68FE80E}" name="北部計推集計281537465564738291100" displayName="北部計推集計281537465564738291100" ref="AB36:AC52" headerRowCount="0" totalsRowShown="0" headerRowBorderDxfId="302" tableBorderDxfId="301">
  <tableColumns count="2">
    <tableColumn id="1" xr3:uid="{63BF67C5-C2A1-45D8-BE28-24C91FDEBB3A}" name="列1" headerRowDxfId="300" dataDxfId="299" headerRowCellStyle="標準 2" dataCellStyle="標準 2"/>
    <tableColumn id="2" xr3:uid="{F6ED1BAC-B193-488D-8189-0100C6D9F0C7}" name="列2" headerRowDxfId="298" dataDxfId="297" headerRowCellStyle="標準 2" dataCellStyle="標準 2">
      <calculatedColumnFormula>SUM(I36,K36,M36,O36,Q36,S36,U36,W36)</calculatedColumnFormula>
    </tableColumn>
  </tableColumns>
  <tableStyleInfo name="テーブル スタイル 1" showFirstColumn="0" showLastColumn="0" showRowStripes="0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3B381611-A116-4E14-A064-6B36D1DCED69}" name="神奈川計推集計291738475665748392101" displayName="神奈川計推集計291738475665748392101" ref="AB54:AC70" headerRowCount="0" totalsRowShown="0" tableBorderDxfId="296">
  <tableColumns count="2">
    <tableColumn id="1" xr3:uid="{43E83ED0-855C-40DC-9E22-4B90DCECBE1C}" name="列1" headerRowDxfId="295" dataDxfId="294" headerRowCellStyle="標準 2" dataCellStyle="標準 2"/>
    <tableColumn id="2" xr3:uid="{6B30C0D7-49DA-4E16-B65C-A3D7BBD5D43C}" name="列2" headerRowDxfId="293" dataDxfId="292" headerRowCellStyle="標準 2" dataCellStyle="標準 2">
      <calculatedColumnFormula>SUM(I53,K53,M53,O53,Q53,S53,U53,W53)</calculatedColumnFormula>
    </tableColumn>
  </tableColumns>
  <tableStyleInfo name="テーブル スタイル 1" showFirstColumn="0" showLastColumn="0" showRowStripes="0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A89BA448-D3FA-4500-9EC9-38F7C622501C}" name="西部計推集計303139485766758493102" displayName="西部計推集計303139485766758493102" ref="AB6:AC22" headerRowCount="0" totalsRowShown="0" headerRowBorderDxfId="291" tableBorderDxfId="290" totalsRowBorderDxfId="289">
  <tableColumns count="2">
    <tableColumn id="1" xr3:uid="{3A465590-D9BD-4142-B02B-23CFABFE27E2}" name="列1" headerRowDxfId="288" dataDxfId="287" headerRowCellStyle="標準 2" dataCellStyle="標準 2"/>
    <tableColumn id="2" xr3:uid="{DA7CAC51-E4B1-457C-811D-974D75C60280}" name="列2" headerRowDxfId="286" dataDxfId="285" headerRowCellStyle="標準 2" dataCellStyle="標準 2">
      <calculatedColumnFormula>SUM(I7,K7,M7,O7,Q7,S7,U7,W7)</calculatedColumnFormula>
    </tableColumn>
  </tableColumns>
  <tableStyleInfo name="テーブル スタイル 1" showFirstColumn="0" showLastColumn="0" showRowStripes="0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1CAF5AE5-06A5-4DE4-AF60-EBA4C0ADBF41}" name="確報メイン表226440495867768594103" displayName="確報メイン表226440495867768594103" ref="F6:X82" headerRowCount="0" totalsRowShown="0" headerRowDxfId="284" headerRowCellStyle="標準 2">
  <tableColumns count="19">
    <tableColumn id="1" xr3:uid="{661F449E-7B50-4823-9D34-ADB0F4E0D69A}" name="名称" headerRowDxfId="283" dataDxfId="282" dataCellStyle="標準 2"/>
    <tableColumn id="2" xr3:uid="{03AB7ED3-75B5-4CF0-A8E0-A51B6FB7233C}" name="※列" headerRowDxfId="281" dataDxfId="280" dataCellStyle="標準 2"/>
    <tableColumn id="3" xr3:uid="{13ED0202-264A-40AB-81CB-554828B485F9}" name="コード1" headerRowDxfId="279" dataDxfId="278" dataCellStyle="標準 2"/>
    <tableColumn id="4" xr3:uid="{DC6C3614-2B31-4E44-A8FC-4A3FA69ECBE3}" name="西NC金額" headerRowDxfId="277" dataDxfId="276" dataCellStyle="標準 2">
      <calculatedColumnFormula>SUMIFS(台帳表ｋ[金額],台帳表ｋ[精算
グループ],確報【４月】!$H6,台帳表ｋ[入金月（月のみ）],確報【４月】!$A$1,台帳表ｋ[ＮＣ区分],"西部")+SUMIFS(測量台帳1ｋ[入金額],測量台帳1ｋ[精算
グループ],確報【４月】!$H6,測量台帳1ｋ[入金月（月のみ）],確報【４月】!$A$1,測量台帳1ｋ[NC区分],"西部")+SUMIFS(測量台帳1__2ｋ[入金額(後)],測量台帳1__2ｋ[精算
グループ(後)],確報【４月】!$H6,測量台帳1__2ｋ[入金月(後)（月のみ）],確報【４月】!$A$1,測量台帳1__2ｋ[NC区分],"西部")</calculatedColumnFormula>
    </tableColumn>
    <tableColumn id="5" xr3:uid="{F8FA7FFA-41D6-4F60-B715-177C74781113}" name="コード2" headerRowDxfId="275" dataDxfId="274" dataCellStyle="標準 2"/>
    <tableColumn id="6" xr3:uid="{E4A18BB1-8846-474E-952A-21801C9EB533}" name="埼NC金額" headerRowDxfId="273" dataDxfId="272" dataCellStyle="標準 2">
      <calculatedColumnFormula>SUMIFS(台帳表ｋ[金額],台帳表ｋ[精算
グループ],確報【４月】!$H6,台帳表ｋ[入金月（月のみ）],確報【４月】!$A$1,台帳表ｋ[ＮＣ区分],"埼玉")+SUMIFS(測量台帳1ｋ[入金額],測量台帳1ｋ[精算
グループ],確報【４月】!$H6,測量台帳1ｋ[入金月（月のみ）],確報【４月】!$A$1,測量台帳1ｋ[NC区分],"埼玉")+SUMIFS(測量台帳1__2ｋ[入金額(後)],測量台帳1__2ｋ[精算
グループ(後)],確報【４月】!$H6,測量台帳1__2ｋ[入金月(後)（月のみ）],確報【４月】!$A$1,測量台帳1__2ｋ[NC区分],"埼玉")</calculatedColumnFormula>
    </tableColumn>
    <tableColumn id="7" xr3:uid="{50D648FD-E1AB-43E9-9D53-59AE636BFBE1}" name="コード3" headerRowDxfId="271" dataDxfId="270" dataCellStyle="標準 2"/>
    <tableColumn id="8" xr3:uid="{E0D6EDF3-9706-4797-BDDD-1CF9211883CB}" name="北NC金額" headerRowDxfId="269" dataDxfId="268" dataCellStyle="標準 2">
      <calculatedColumnFormula>SUMIFS(台帳表ｋ[金額],台帳表ｋ[精算
グループ],確報【４月】!$H6,台帳表ｋ[入金月（月のみ）],確報【４月】!$A$1,台帳表ｋ[ＮＣ区分],"北部")+SUMIFS(測量台帳1ｋ[入金額],測量台帳1ｋ[精算
グループ],確報【４月】!$H6,測量台帳1ｋ[入金月（月のみ）],確報【４月】!$A$1,測量台帳1ｋ[NC区分],"北部")+SUMIFS(測量台帳1__2ｋ[入金額(後)],測量台帳1__2ｋ[精算
グループ(後)],確報【４月】!$H6,測量台帳1__2ｋ[入金月(後)（月のみ）],確報【４月】!$A$1,測量台帳1__2ｋ[NC区分],"北部")</calculatedColumnFormula>
    </tableColumn>
    <tableColumn id="9" xr3:uid="{5351361D-3C36-406D-8243-11773198708C}" name="コード4" headerRowDxfId="267" dataDxfId="266" dataCellStyle="標準 2"/>
    <tableColumn id="10" xr3:uid="{AEC2DDE3-AC69-42B0-A54A-2B54F28E34E5}" name="中NC金額" headerRowDxfId="265" dataDxfId="264" dataCellStyle="標準 2">
      <calculatedColumnFormula>SUMIFS(台帳表ｋ[金額],台帳表ｋ[精算
グループ],確報【４月】!$H6,台帳表ｋ[入金月（月のみ）],確報【４月】!$A$1,台帳表ｋ[ＮＣ区分],"南部")+SUMIFS(測量台帳1ｋ[入金額],測量台帳1ｋ[精算
グループ],確報【４月】!$H6,測量台帳1ｋ[入金月（月のみ）],確報【４月】!$A$1,測量台帳1ｋ[NC区分],"南部")+SUMIFS(測量台帳1__2ｋ[入金額(後)],測量台帳1__2ｋ[精算
グループ(後)],確報【４月】!$H6,測量台帳1__2ｋ[入金月(後)（月のみ）],確報【４月】!$A$1,測量台帳1__2ｋ[NC区分],"南部")</calculatedColumnFormula>
    </tableColumn>
    <tableColumn id="11" xr3:uid="{9781CBE2-C8DF-4E49-A53D-6C3031B20971}" name="コード5" headerRowDxfId="263" dataDxfId="262" dataCellStyle="標準 2"/>
    <tableColumn id="12" xr3:uid="{A10B1D2F-F178-4130-86AD-DA68BDDA13B6}" name="多NC金額" headerRowDxfId="261" dataDxfId="260" dataCellStyle="標準 2">
      <calculatedColumnFormula>SUMIFS(台帳表ｋ[金額],台帳表ｋ[精算
グループ],確報【４月】!$H6,台帳表ｋ[入金月（月のみ）],確報【４月】!$A$1,台帳表ｋ[ＮＣ区分],"多摩")+SUMIFS(測量台帳1ｋ[入金額],測量台帳1ｋ[精算
グループ],確報【４月】!$H6,測量台帳1ｋ[入金月（月のみ）],確報【４月】!$A$1,測量台帳1ｋ[NC区分],"多摩")+SUMIFS(測量台帳1__2ｋ[入金額(後)],測量台帳1__2ｋ[精算
グループ(後)],確報【４月】!$H6,測量台帳1__2ｋ[入金月(後)（月のみ）],確報【４月】!$A$1,測量台帳1__2ｋ[NC区分],"多摩")</calculatedColumnFormula>
    </tableColumn>
    <tableColumn id="13" xr3:uid="{32097012-5609-4179-9A82-15073A65FEDD}" name="コード6" headerRowDxfId="259" dataDxfId="258" dataCellStyle="標準 2"/>
    <tableColumn id="14" xr3:uid="{752060F9-08D6-4F47-B87C-0F7AC00EB6C1}" name="神NC金額" headerRowDxfId="257" dataDxfId="256" dataCellStyle="標準 2">
      <calculatedColumnFormula>SUMIFS(台帳表ｋ[金額],台帳表ｋ[精算
グループ],確報【４月】!$H6,台帳表ｋ[入金月（月のみ）],確報【４月】!$A$1,台帳表ｋ[事務所/分室],"神")+SUMIFS(測量台帳1ｋ[入金額],測量台帳1ｋ[精算
グループ],確報【４月】!$H6,測量台帳1ｋ[入金月（月のみ）],確報【４月】!$A$1,測量台帳1ｋ[NC区分],"神奈川")+SUMIFS(測量台帳1__2ｋ[入金額(後)],測量台帳1__2ｋ[精算
グループ(後)],確報【４月】!$H6,測量台帳1__2ｋ[入金月(後)（月のみ）],確報【４月】!$A$1,測量台帳1__2ｋ[NC区分],"神奈川")</calculatedColumnFormula>
    </tableColumn>
    <tableColumn id="15" xr3:uid="{6159E45F-9825-4ABA-B6F1-F63B54D15AA5}" name="コード7" headerRowDxfId="255" dataDxfId="254" dataCellStyle="標準 2"/>
    <tableColumn id="16" xr3:uid="{CA7912FF-2369-40CC-8073-6D5E82F51782}" name="湘NC金額" headerRowDxfId="253" dataDxfId="252" dataCellStyle="標準 2">
      <calculatedColumnFormula>SUMIFS(台帳表ｋ[金額],台帳表ｋ[精算
グループ],確報【４月】!$H6,台帳表ｋ[入金月（月のみ）],確報【４月】!$A$1,台帳表ｋ[事務所/分室],"湘")+SUMIFS(測量台帳1ｋ[入金額],測量台帳1ｋ[精算
グループ],確報【４月】!$H6,測量台帳1ｋ[入金月（月のみ）],確報【４月】!$A$1,測量台帳1ｋ[NC区分],"湘南")+SUMIFS(測量台帳1__2ｋ[入金額(後)],測量台帳1__2ｋ[精算
グループ(後)],確報【４月】!$H6,測量台帳1__2ｋ[入金月(後)（月のみ）],確報【４月】!$A$1,測量台帳1__2ｋ[NC区分],"湘南")</calculatedColumnFormula>
    </tableColumn>
    <tableColumn id="17" xr3:uid="{9A18FCF4-5CA6-43FB-990D-509C691156A3}" name="コード8" headerRowDxfId="251" dataDxfId="250" dataCellStyle="標準 2"/>
    <tableColumn id="18" xr3:uid="{81E4CCD8-5FEA-4BBC-8800-0E08173614D4}" name="設備金額" headerRowDxfId="249" dataDxfId="248" dataCellStyle="標準 2"/>
    <tableColumn id="19" xr3:uid="{A74BE0BC-2541-4B7D-9C80-028F90DAE53A}" name="合計" headerRowDxfId="247" dataDxfId="246" dataCellStyle="標準 2"/>
  </tableColumns>
  <tableStyleInfo name="テーブル スタイル 1" showFirstColumn="0" showLastColumn="0" showRowStripes="0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4CDA1DE4-81D5-412B-BFAA-842A419319EA}" name="繫閑調整西部事業所から2373241505968778695104" displayName="繫閑調整西部事業所から2373241505968778695104" ref="AF5:AI75" totalsRowShown="0" headerRowBorderDxfId="245" tableBorderDxfId="244" totalsRowBorderDxfId="243">
  <autoFilter ref="AF5:AI75" xr:uid="{1EAD1FE1-E7AD-4A13-8DF8-A6C7FCFE8DC7}">
    <filterColumn colId="0" hiddenButton="1"/>
    <filterColumn colId="1" hiddenButton="1"/>
    <filterColumn colId="2" hiddenButton="1"/>
    <filterColumn colId="3" hiddenButton="1"/>
  </autoFilter>
  <tableColumns count="4">
    <tableColumn id="1" xr3:uid="{C6CD5C21-A650-4416-BD10-6A0E235FB233}" name="調整先" dataDxfId="242" dataCellStyle="標準 2">
      <calculatedColumnFormula>IFERROR(_xlfn.XLOOKUP(確報【４月】!$AE6,台帳表ｓ[整理番号],台帳表ｓ[繁閑調整]),"")</calculatedColumnFormula>
    </tableColumn>
    <tableColumn id="2" xr3:uid="{F6DB6AE8-EBE5-4BAE-958F-C45B28C83430}" name="G" dataDxfId="241" dataCellStyle="標準 2">
      <calculatedColumnFormula>IFERROR(_xlfn.XLOOKUP(確報【４月】!$AE6,台帳表ｓ[整理番号],台帳表ｓ[精算
グループ]),"")</calculatedColumnFormula>
    </tableColumn>
    <tableColumn id="3" xr3:uid="{015A6964-9C3E-4199-AA66-FBDF056D80A9}" name="発行NO" dataDxfId="240" dataCellStyle="標準 2">
      <calculatedColumnFormula>IFERROR(_xlfn.XLOOKUP(確報【４月】!$AE6,台帳表ｓ[整理番号],台帳表ｓ[請求書発行番号]),"")</calculatedColumnFormula>
    </tableColumn>
    <tableColumn id="4" xr3:uid="{8564C290-DF61-4C4D-8D04-E8FD84ECE9E2}" name="金額" dataDxfId="239" dataCellStyle="桁区切り 2">
      <calculatedColumnFormula>IFERROR(_xlfn.XLOOKUP(確報【４月】!$AE6,台帳表ｓ[整理番号],台帳表ｓ[繁閑調整金]),"")</calculatedColumnFormula>
    </tableColumn>
  </tableColumns>
  <tableStyleInfo name="テーブル スタイル 1" showFirstColumn="0" showLastColumn="0" showRowStripes="0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A6516D80-7171-462C-8518-D00D212E06D5}" name="繫閑調整多摩事業所から2483342516069788796105" displayName="繫閑調整多摩事業所から2483342516069788796105" ref="AL5:AO75" totalsRowShown="0" headerRowBorderDxfId="238" tableBorderDxfId="237" totalsRowBorderDxfId="236">
  <autoFilter ref="AL5:AO75" xr:uid="{2242FB7C-0493-405F-A5E9-918761FC1CFA}">
    <filterColumn colId="0" hiddenButton="1"/>
    <filterColumn colId="1" hiddenButton="1"/>
    <filterColumn colId="2" hiddenButton="1"/>
    <filterColumn colId="3" hiddenButton="1"/>
  </autoFilter>
  <tableColumns count="4">
    <tableColumn id="1" xr3:uid="{15DE9809-D1E9-4B1B-9E76-94BDA264304F}" name="調整先" dataDxfId="235" dataCellStyle="標準 2">
      <calculatedColumnFormula>IFERROR(_xlfn.XLOOKUP(確報【４月】!AK6,台帳表ｔ[整理番号],台帳表ｔ[繁閑調整]),"")</calculatedColumnFormula>
    </tableColumn>
    <tableColumn id="2" xr3:uid="{758110CE-3B91-4318-8071-6D272F711F36}" name="G" dataDxfId="234" dataCellStyle="標準 2">
      <calculatedColumnFormula>IFERROR(_xlfn.XLOOKUP(確報【４月】!AK6,台帳表ｔ[整理番号],台帳表ｔ[精算
グループ]),"")</calculatedColumnFormula>
    </tableColumn>
    <tableColumn id="3" xr3:uid="{61F6784A-6AAE-4A3B-B69F-F61D85934321}" name="発行NO" dataDxfId="233" dataCellStyle="標準 2">
      <calculatedColumnFormula>IFERROR(_xlfn.XLOOKUP(確報【４月】!AK6,台帳表ｔ[整理番号],台帳表ｔ[請求書発行番号]),"")</calculatedColumnFormula>
    </tableColumn>
    <tableColumn id="4" xr3:uid="{7890D796-0772-47E3-BE8C-CD475ED7D6A5}" name="金額" dataDxfId="232" dataCellStyle="標準 2">
      <calculatedColumnFormula>IFERROR(_xlfn.XLOOKUP(確報【４月】!AK6,台帳表ｔ[整理番号],台帳表ｔ[繁閑調整金]),"")</calculatedColumnFormula>
    </tableColumn>
  </tableColumns>
  <tableStyleInfo name="テーブル スタイル 1" showFirstColumn="0" showLastColumn="0" showRowStripes="0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11B41F2A-CBFD-4E87-AE45-AACEB8876AC5}" name="繫閑調整神奈川事業所から2593443526170798897106" displayName="繫閑調整神奈川事業所から2593443526170798897106" ref="AR5:AU75" totalsRowShown="0" headerRowBorderDxfId="231" tableBorderDxfId="230" totalsRowBorderDxfId="229">
  <autoFilter ref="AR5:AU75" xr:uid="{5B9B0E8B-A2BB-4EC1-99D7-1FCB8F9C4E13}">
    <filterColumn colId="0" hiddenButton="1"/>
    <filterColumn colId="1" hiddenButton="1"/>
    <filterColumn colId="2" hiddenButton="1"/>
    <filterColumn colId="3" hiddenButton="1"/>
  </autoFilter>
  <tableColumns count="4">
    <tableColumn id="1" xr3:uid="{A5C2A051-3679-41AE-B550-DF2900CDAFCA}" name="調整先" dataDxfId="228" dataCellStyle="標準 2">
      <calculatedColumnFormula>IFERROR(_xlfn.XLOOKUP(確報【４月】!AQ6,台帳表ｋ[整理番号],台帳表ｋ[繁閑調整]),"")</calculatedColumnFormula>
    </tableColumn>
    <tableColumn id="2" xr3:uid="{3198ADD3-AC5A-475B-BCDD-A1B0839F6321}" name="G" dataDxfId="227" dataCellStyle="標準 2">
      <calculatedColumnFormula>IFERROR(_xlfn.XLOOKUP(確報【４月】!AQ6,台帳表ｋ[整理番号],台帳表ｋ[精算
グループ]),"")</calculatedColumnFormula>
    </tableColumn>
    <tableColumn id="3" xr3:uid="{AF1CC6B6-6742-489E-B13B-0D9BBD4F7DDA}" name="発行NO" dataDxfId="226" dataCellStyle="標準 2">
      <calculatedColumnFormula>IFERROR(_xlfn.XLOOKUP(確報【４月】!AQ6,台帳表ｋ[整理番号],台帳表ｋ[請求書発行番号]),"")</calculatedColumnFormula>
    </tableColumn>
    <tableColumn id="4" xr3:uid="{66813B16-757F-4DF8-8791-BBCB081931A4}" name="金額" dataDxfId="225" dataCellStyle="標準 2">
      <calculatedColumnFormula>IFERROR(_xlfn.XLOOKUP(確報【４月】!AQ6,台帳表ｋ[整理番号],台帳表ｋ[繁閑調整金]),"")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EDC41AA-BECD-48FF-A971-3519D6A447B8}" name="繫閑調整湘南分室から26113544536271808998107" displayName="繫閑調整湘南分室から26113544536271808998107" ref="AX5:BB75" totalsRowShown="0" headerRowBorderDxfId="224" tableBorderDxfId="223" totalsRowBorderDxfId="222">
  <autoFilter ref="AX5:BB75" xr:uid="{C1208DA4-D5F7-4146-85D0-52AD3AEB129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4B6D43A-882E-448D-9A3E-59E87C6121EE}" name="調整先" dataDxfId="221" dataCellStyle="標準 2">
      <calculatedColumnFormula>IFERROR(_xlfn.XLOOKUP(確報【４月】!AW6,台帳表ｋ[整理番号],台帳表ｋ[繁閑調整]),"")</calculatedColumnFormula>
    </tableColumn>
    <tableColumn id="2" xr3:uid="{C6C25BB8-9B67-49F1-B9FB-8D69806D13C8}" name="G" dataDxfId="220" dataCellStyle="標準 2">
      <calculatedColumnFormula>IFERROR(_xlfn.XLOOKUP(確報【４月】!AW6,台帳表ｋ[整理番号],台帳表ｋ[精算
グループ]),"")</calculatedColumnFormula>
    </tableColumn>
    <tableColumn id="3" xr3:uid="{64F5E8AE-BF92-464F-8129-5DA575A1FA39}" name="発行NO" dataDxfId="219" dataCellStyle="標準 2">
      <calculatedColumnFormula>IFERROR(_xlfn.XLOOKUP(確報【４月】!AW6,台帳表ｋ[整理番号],台帳表ｋ[請求書発行番号]),"")</calculatedColumnFormula>
    </tableColumn>
    <tableColumn id="4" xr3:uid="{24F5D78F-FBD0-442A-B3BA-7947AA967EC0}" name="金額" dataDxfId="218" dataCellStyle="標準 2">
      <calculatedColumnFormula>IFERROR(_xlfn.XLOOKUP(確報【４月】!AW6,台帳表ｋ[整理番号],台帳表ｋ[繁閑調整金]),"")</calculatedColumnFormula>
    </tableColumn>
    <tableColumn id="5" xr3:uid="{25B69F1E-EFE2-4A8D-B344-7F3B9CC3823D}" name="列1" dataDxfId="217" dataCellStyle="標準 2"/>
  </tableColumns>
  <tableStyleInfo name="テーブル スタイル 1" showFirstColumn="0" showLastColumn="0" showRowStripes="0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E9D8E8C-D170-4360-BDCE-B029C980EF81}" name="中央計推集計27123645546372819099108" displayName="中央計推集計27123645546372819099108" ref="AB24:AC34" headerRowCount="0" totalsRowShown="0" tableBorderDxfId="216">
  <tableColumns count="2">
    <tableColumn id="1" xr3:uid="{D44C0154-D5D3-4FAA-91F3-792EC8DEBA76}" name="列1" headerRowDxfId="215" dataDxfId="214" headerRowCellStyle="標準 2" dataCellStyle="標準 2"/>
    <tableColumn id="2" xr3:uid="{EEA607AE-62F2-4554-9AFC-3A73C73859B0}" name="列2" headerRowDxfId="213" dataDxfId="212" headerRowCellStyle="標準 2" dataCellStyle="標準 2"/>
  </tableColumns>
  <tableStyleInfo name="テーブル スタイル 1" showFirstColumn="0" showLastColumn="0" showRowStripes="0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37EA0020-ED30-4401-86B1-067C032B2EFF}" name="北部計推集計281537465564738291100109" displayName="北部計推集計281537465564738291100109" ref="AB36:AC52" headerRowCount="0" totalsRowShown="0" headerRowBorderDxfId="211" tableBorderDxfId="210">
  <tableColumns count="2">
    <tableColumn id="1" xr3:uid="{EFFFD5BC-3A9E-4FAD-82AB-8A1FB59A31E0}" name="列1" headerRowDxfId="209" dataDxfId="208" headerRowCellStyle="標準 2" dataCellStyle="標準 2"/>
    <tableColumn id="2" xr3:uid="{8306C583-6CCA-4504-9EA8-2BD71BBB3A90}" name="列2" headerRowDxfId="207" dataDxfId="206" headerRowCellStyle="標準 2" dataCellStyle="標準 2">
      <calculatedColumnFormula>SUM(I36,K36,M36,O36,Q36,S36,U36,W36)</calculatedColumnFormula>
    </tableColumn>
  </tableColumns>
  <tableStyleInfo name="テーブル スタイル 1" showFirstColumn="0" showLastColumn="0" showRowStripes="0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3614F20F-D04D-41C2-8A34-3A0878EE75AA}" name="神奈川計推集計291738475665748392101110" displayName="神奈川計推集計291738475665748392101110" ref="AB54:AC70" headerRowCount="0" totalsRowShown="0" tableBorderDxfId="205">
  <tableColumns count="2">
    <tableColumn id="1" xr3:uid="{31F4F689-4C85-4EE3-9EF0-36F7ECAD6F6A}" name="列1" headerRowDxfId="204" dataDxfId="203" headerRowCellStyle="標準 2" dataCellStyle="標準 2"/>
    <tableColumn id="2" xr3:uid="{B815CE0F-4821-43A5-8DCA-190FA7F49A85}" name="列2" headerRowDxfId="202" dataDxfId="201" headerRowCellStyle="標準 2" dataCellStyle="標準 2">
      <calculatedColumnFormula>SUM(I53,K53,M53,O53,Q53,S53,U53,W53)</calculatedColumnFormula>
    </tableColumn>
  </tableColumns>
  <tableStyleInfo name="テーブル スタイル 1" showFirstColumn="0" showLastColumn="0" showRowStripes="0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57777D09-804D-4DB5-A172-EF194830A197}" name="西部計推集計303139485766758493102111" displayName="西部計推集計303139485766758493102111" ref="AB6:AC22" headerRowCount="0" totalsRowShown="0" headerRowBorderDxfId="200" tableBorderDxfId="199" totalsRowBorderDxfId="198">
  <tableColumns count="2">
    <tableColumn id="1" xr3:uid="{F187BFD8-D3FB-4C58-894F-C91FFAE1BDFC}" name="列1" headerRowDxfId="197" dataDxfId="196" headerRowCellStyle="標準 2" dataCellStyle="標準 2"/>
    <tableColumn id="2" xr3:uid="{2322EF5F-1801-4D15-AC5E-26ED39507854}" name="列2" headerRowDxfId="195" dataDxfId="194" headerRowCellStyle="標準 2" dataCellStyle="標準 2">
      <calculatedColumnFormula>SUM(I7,K7,M7,O7,Q7,S7,U7,W7)</calculatedColumnFormula>
    </tableColumn>
  </tableColumns>
  <tableStyleInfo name="テーブル スタイル 1" showFirstColumn="0" showLastColumn="0" showRowStripes="0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E834DD5C-38B1-4974-8E51-288DE9C4FBD1}" name="確報メイン表226440495867768594112" displayName="確報メイン表226440495867768594112" ref="F6:X82" headerRowCount="0" totalsRowShown="0" headerRowDxfId="193" headerRowCellStyle="標準 2">
  <tableColumns count="19">
    <tableColumn id="1" xr3:uid="{F8EFF846-073B-4246-950B-67B788CE05A2}" name="名称" headerRowDxfId="192" dataDxfId="191" dataCellStyle="標準 2"/>
    <tableColumn id="2" xr3:uid="{4B809B57-4BAF-4E50-8F67-6555B2F1C980}" name="※列" headerRowDxfId="190" dataDxfId="189" dataCellStyle="標準 2"/>
    <tableColumn id="3" xr3:uid="{F23D3E8F-E70F-4F69-B0A5-215159E07EAB}" name="コード1" headerRowDxfId="188" dataDxfId="187" dataCellStyle="標準 2"/>
    <tableColumn id="4" xr3:uid="{4CD15C47-8E52-48FC-9DAC-0FEA558504F4}" name="西NC金額" headerRowDxfId="186" dataDxfId="185" dataCellStyle="標準 2">
      <calculatedColumnFormula>SUMIFS(台帳表ｋ[金額],台帳表ｋ[精算
グループ],確報【５月】!$H6,台帳表ｋ[入金月（月のみ）],確報【５月】!$A$1,台帳表ｋ[ＮＣ区分],"西部")+SUMIFS(測量台帳1ｋ[入金額],測量台帳1ｋ[精算
グループ],確報【５月】!$H6,測量台帳1ｋ[入金月（月のみ）],確報【５月】!$A$1,測量台帳1ｋ[NC区分],"西部")+SUMIFS(測量台帳1__2ｋ[入金額(後)],測量台帳1__2ｋ[精算
グループ(後)],確報【５月】!$H6,測量台帳1__2ｋ[入金月(後)（月のみ）],確報【５月】!$A$1,測量台帳1__2ｋ[NC区分],"西部")</calculatedColumnFormula>
    </tableColumn>
    <tableColumn id="5" xr3:uid="{A29DA32E-9EFB-4CFA-9A5A-6E6BDC2928AB}" name="コード2" headerRowDxfId="184" dataDxfId="183" dataCellStyle="標準 2"/>
    <tableColumn id="6" xr3:uid="{C0C49286-F163-45B9-9594-A5B4E8886B9D}" name="埼NC金額" headerRowDxfId="182" dataDxfId="181" dataCellStyle="標準 2">
      <calculatedColumnFormula>SUMIFS(台帳表ｋ[金額],台帳表ｋ[精算
グループ],確報【５月】!$H6,台帳表ｋ[入金月（月のみ）],確報【５月】!$A$1,台帳表ｋ[ＮＣ区分],"埼玉")+SUMIFS(測量台帳1ｋ[入金額],測量台帳1ｋ[精算
グループ],確報【５月】!$H6,測量台帳1ｋ[入金月（月のみ）],確報【５月】!$A$1,測量台帳1ｋ[NC区分],"埼玉")+SUMIFS(測量台帳1__2ｋ[入金額(後)],測量台帳1__2ｋ[精算
グループ(後)],確報【５月】!$H6,測量台帳1__2ｋ[入金月(後)（月のみ）],確報【５月】!$A$1,測量台帳1__2ｋ[NC区分],"埼玉")</calculatedColumnFormula>
    </tableColumn>
    <tableColumn id="7" xr3:uid="{3D9E3DD6-85F5-4CF7-8D9E-B6DCEC21C156}" name="コード3" headerRowDxfId="180" dataDxfId="179" dataCellStyle="標準 2"/>
    <tableColumn id="8" xr3:uid="{112A4F98-04B4-4AD3-BE61-19B8EF97EE0D}" name="北NC金額" headerRowDxfId="178" dataDxfId="177" dataCellStyle="標準 2">
      <calculatedColumnFormula>SUMIFS(台帳表ｋ[金額],台帳表ｋ[精算
グループ],確報【５月】!$H6,台帳表ｋ[入金月（月のみ）],確報【５月】!$A$1,台帳表ｋ[ＮＣ区分],"北部")+SUMIFS(測量台帳1ｋ[入金額],測量台帳1ｋ[精算
グループ],確報【５月】!$H6,測量台帳1ｋ[入金月（月のみ）],確報【５月】!$A$1,測量台帳1ｋ[NC区分],"北部")+SUMIFS(測量台帳1__2ｋ[入金額(後)],測量台帳1__2ｋ[精算
グループ(後)],確報【５月】!$H6,測量台帳1__2ｋ[入金月(後)（月のみ）],確報【５月】!$A$1,測量台帳1__2ｋ[NC区分],"北部")</calculatedColumnFormula>
    </tableColumn>
    <tableColumn id="9" xr3:uid="{227017EE-C9D5-4B28-96AF-EC50A807A1A8}" name="コード4" headerRowDxfId="176" dataDxfId="175" dataCellStyle="標準 2"/>
    <tableColumn id="10" xr3:uid="{4F2B7DE8-48EB-400B-921F-ED052CC14C25}" name="中NC金額" headerRowDxfId="174" dataDxfId="173" dataCellStyle="標準 2">
      <calculatedColumnFormula>SUMIFS(台帳表ｋ[金額],台帳表ｋ[精算
グループ],確報【５月】!$H6,台帳表ｋ[入金月（月のみ）],確報【５月】!$A$1,台帳表ｋ[ＮＣ区分],"南部")+SUMIFS(測量台帳1ｋ[入金額],測量台帳1ｋ[精算
グループ],確報【５月】!$H6,測量台帳1ｋ[入金月（月のみ）],確報【５月】!$A$1,測量台帳1ｋ[NC区分],"南部")+SUMIFS(測量台帳1__2ｋ[入金額(後)],測量台帳1__2ｋ[精算
グループ(後)],確報【５月】!$H6,測量台帳1__2ｋ[入金月(後)（月のみ）],確報【５月】!$A$1,測量台帳1__2ｋ[NC区分],"南部")</calculatedColumnFormula>
    </tableColumn>
    <tableColumn id="11" xr3:uid="{483CD6BB-EB7C-4E64-A764-F1711DB4B6CA}" name="コード5" headerRowDxfId="172" dataDxfId="171" dataCellStyle="標準 2"/>
    <tableColumn id="12" xr3:uid="{2946E334-749E-4BCD-A562-64AC5DE35B7B}" name="多NC金額" headerRowDxfId="170" dataDxfId="169" dataCellStyle="標準 2">
      <calculatedColumnFormula>SUMIFS(台帳表ｋ[金額],台帳表ｋ[精算
グループ],確報【５月】!$H6,台帳表ｋ[入金月（月のみ）],確報【５月】!$A$1,台帳表ｋ[ＮＣ区分],"多摩")+SUMIFS(測量台帳1ｋ[入金額],測量台帳1ｋ[精算
グループ],確報【５月】!$H6,測量台帳1ｋ[入金月（月のみ）],確報【５月】!$A$1,測量台帳1ｋ[NC区分],"多摩")+SUMIFS(測量台帳1__2ｋ[入金額(後)],測量台帳1__2ｋ[精算
グループ(後)],確報【５月】!$H6,測量台帳1__2ｋ[入金月(後)（月のみ）],確報【５月】!$A$1,測量台帳1__2ｋ[NC区分],"多摩")</calculatedColumnFormula>
    </tableColumn>
    <tableColumn id="13" xr3:uid="{56DD6E41-F6AE-4F7E-AF62-1635BA8D03D9}" name="コード6" headerRowDxfId="168" dataDxfId="167" dataCellStyle="標準 2"/>
    <tableColumn id="14" xr3:uid="{233F8718-DA5B-429F-9E2E-E5DA48A7EC0F}" name="神NC金額" headerRowDxfId="166" dataDxfId="165" dataCellStyle="標準 2">
      <calculatedColumnFormula>SUMIFS(台帳表ｋ[金額],台帳表ｋ[精算
グループ],確報【５月】!$H6,台帳表ｋ[入金月（月のみ）],確報【５月】!$A$1,台帳表ｋ[事務所/分室],"神")+SUMIFS(測量台帳1ｋ[入金額],測量台帳1ｋ[精算
グループ],確報【５月】!$H6,測量台帳1ｋ[入金月（月のみ）],確報【５月】!$A$1,測量台帳1ｋ[NC区分],"神奈川")+SUMIFS(測量台帳1__2ｋ[入金額(後)],測量台帳1__2ｋ[精算
グループ(後)],確報【５月】!$H6,測量台帳1__2ｋ[入金月(後)（月のみ）],確報【５月】!$A$1,測量台帳1__2ｋ[NC区分],"神奈川")</calculatedColumnFormula>
    </tableColumn>
    <tableColumn id="15" xr3:uid="{404AC0A9-0E92-4607-AC99-6C8352D869BB}" name="コード7" headerRowDxfId="164" dataDxfId="163" dataCellStyle="標準 2"/>
    <tableColumn id="16" xr3:uid="{3D8B36AD-D583-457D-8AA6-398C291183C5}" name="湘NC金額" headerRowDxfId="162" dataDxfId="161" dataCellStyle="標準 2">
      <calculatedColumnFormula>SUMIFS(台帳表ｋ[金額],台帳表ｋ[精算
グループ],確報【５月】!$H6,台帳表ｋ[入金月（月のみ）],確報【５月】!$A$1,台帳表ｋ[事務所/分室],"湘")+SUMIFS(測量台帳1ｋ[入金額],測量台帳1ｋ[精算
グループ],確報【５月】!$H6,測量台帳1ｋ[入金月（月のみ）],確報【５月】!$A$1,測量台帳1ｋ[NC区分],"湘南")+SUMIFS(測量台帳1__2ｋ[入金額(後)],測量台帳1__2ｋ[精算
グループ(後)],確報【５月】!$H6,測量台帳1__2ｋ[入金月(後)（月のみ）],確報【５月】!$A$1,測量台帳1__2ｋ[NC区分],"湘南")</calculatedColumnFormula>
    </tableColumn>
    <tableColumn id="17" xr3:uid="{8E17E42F-B6F2-4CB3-B3D5-4DBBF8AE3416}" name="コード8" headerRowDxfId="160" dataDxfId="159" dataCellStyle="標準 2"/>
    <tableColumn id="18" xr3:uid="{27A86CC3-72E4-44A4-B617-105EC2327638}" name="設備金額" headerRowDxfId="158" dataDxfId="157" dataCellStyle="標準 2"/>
    <tableColumn id="19" xr3:uid="{4A0C6664-944C-402B-B96C-C117D9FEB7A2}" name="合計" headerRowDxfId="156" dataDxfId="155" dataCellStyle="標準 2"/>
  </tableColumns>
  <tableStyleInfo name="テーブル スタイル 1" showFirstColumn="0" showLastColumn="0" showRowStripes="0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64819790-4DF8-4BC0-A5AE-2A909BD1102A}" name="繫閑調整西部事業所から2373241505968778695113" displayName="繫閑調整西部事業所から2373241505968778695113" ref="AF5:AI75" totalsRowShown="0" headerRowBorderDxfId="154" tableBorderDxfId="153" totalsRowBorderDxfId="152">
  <autoFilter ref="AF5:AI75" xr:uid="{1EAD1FE1-E7AD-4A13-8DF8-A6C7FCFE8DC7}">
    <filterColumn colId="0" hiddenButton="1"/>
    <filterColumn colId="1" hiddenButton="1"/>
    <filterColumn colId="2" hiddenButton="1"/>
    <filterColumn colId="3" hiddenButton="1"/>
  </autoFilter>
  <tableColumns count="4">
    <tableColumn id="1" xr3:uid="{F6237CC9-4ED4-49DE-9E73-7EF9CB065AFA}" name="調整先" dataDxfId="151" dataCellStyle="標準 2">
      <calculatedColumnFormula>IFERROR(_xlfn.XLOOKUP(確報【５月】!$AE6,台帳表ｓ[整理番号],台帳表ｓ[繁閑調整]),"")</calculatedColumnFormula>
    </tableColumn>
    <tableColumn id="2" xr3:uid="{BA640347-2B9F-4E8F-861D-50F207A7A025}" name="G" dataDxfId="150" dataCellStyle="標準 2">
      <calculatedColumnFormula>IFERROR(_xlfn.XLOOKUP(確報【５月】!$AE6,台帳表ｓ[整理番号],台帳表ｓ[精算
グループ]),"")</calculatedColumnFormula>
    </tableColumn>
    <tableColumn id="3" xr3:uid="{C789CB0E-0655-47EC-8EB6-577DDCE952CE}" name="発行NO" dataDxfId="149" dataCellStyle="標準 2">
      <calculatedColumnFormula>IFERROR(_xlfn.XLOOKUP(確報【５月】!$AE6,台帳表ｓ[整理番号],台帳表ｓ[請求書発行番号]),"")</calculatedColumnFormula>
    </tableColumn>
    <tableColumn id="4" xr3:uid="{9FE3EB58-1AF7-49A7-B353-85B67D0B97DC}" name="金額" dataDxfId="148" dataCellStyle="桁区切り 2">
      <calculatedColumnFormula>IFERROR(_xlfn.XLOOKUP(確報【５月】!$AE6,台帳表ｓ[整理番号],台帳表ｓ[繁閑調整金]),"")</calculatedColumnFormula>
    </tableColumn>
  </tableColumns>
  <tableStyleInfo name="テーブル スタイル 1" showFirstColumn="0" showLastColumn="0" showRowStripes="0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741D3494-3BEE-4021-8DF0-3737B2D58A20}" name="繫閑調整多摩事業所から2483342516069788796114" displayName="繫閑調整多摩事業所から2483342516069788796114" ref="AL5:AO75" totalsRowShown="0" headerRowBorderDxfId="147" tableBorderDxfId="146" totalsRowBorderDxfId="145">
  <autoFilter ref="AL5:AO75" xr:uid="{2242FB7C-0493-405F-A5E9-918761FC1CFA}">
    <filterColumn colId="0" hiddenButton="1"/>
    <filterColumn colId="1" hiddenButton="1"/>
    <filterColumn colId="2" hiddenButton="1"/>
    <filterColumn colId="3" hiddenButton="1"/>
  </autoFilter>
  <tableColumns count="4">
    <tableColumn id="1" xr3:uid="{D2879B03-3569-4591-8EB0-52A3F6F2ADD1}" name="調整先" dataDxfId="144" dataCellStyle="標準 2">
      <calculatedColumnFormula>IFERROR(_xlfn.XLOOKUP(確報【５月】!AK6,台帳表ｔ[整理番号],台帳表ｔ[繁閑調整]),"")</calculatedColumnFormula>
    </tableColumn>
    <tableColumn id="2" xr3:uid="{688EA19F-1F82-4078-A870-E2873E2D4C20}" name="G" dataDxfId="143" dataCellStyle="標準 2">
      <calculatedColumnFormula>IFERROR(_xlfn.XLOOKUP(確報【５月】!AK6,台帳表ｔ[整理番号],台帳表ｔ[精算
グループ]),"")</calculatedColumnFormula>
    </tableColumn>
    <tableColumn id="3" xr3:uid="{8396DB18-3B1B-491C-BA82-8CF06FED518D}" name="発行NO" dataDxfId="142" dataCellStyle="標準 2">
      <calculatedColumnFormula>IFERROR(_xlfn.XLOOKUP(確報【５月】!AK6,台帳表ｔ[整理番号],台帳表ｔ[請求書発行番号]),"")</calculatedColumnFormula>
    </tableColumn>
    <tableColumn id="4" xr3:uid="{92E661A1-A61B-4A4F-BC63-EEEB30603F76}" name="金額" dataDxfId="141" dataCellStyle="標準 2">
      <calculatedColumnFormula>IFERROR(_xlfn.XLOOKUP(確報【５月】!AK6,台帳表ｔ[整理番号],台帳表ｔ[繁閑調整金]),"")</calculatedColumnFormula>
    </tableColumn>
  </tableColumns>
  <tableStyleInfo name="テーブル スタイル 1" showFirstColumn="0" showLastColumn="0" showRowStripes="0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AAE3ADFF-21B6-49D1-9BBF-5250BAB25037}" name="繫閑調整神奈川事業所から2593443526170798897115" displayName="繫閑調整神奈川事業所から2593443526170798897115" ref="AR5:AU75" totalsRowShown="0" headerRowBorderDxfId="140" tableBorderDxfId="139" totalsRowBorderDxfId="138">
  <autoFilter ref="AR5:AU75" xr:uid="{5B9B0E8B-A2BB-4EC1-99D7-1FCB8F9C4E13}">
    <filterColumn colId="0" hiddenButton="1"/>
    <filterColumn colId="1" hiddenButton="1"/>
    <filterColumn colId="2" hiddenButton="1"/>
    <filterColumn colId="3" hiddenButton="1"/>
  </autoFilter>
  <tableColumns count="4">
    <tableColumn id="1" xr3:uid="{9372FB91-F0B5-4662-8D8A-2E1C390952C6}" name="調整先" dataDxfId="137" dataCellStyle="標準 2">
      <calculatedColumnFormula>IFERROR(_xlfn.XLOOKUP(確報【５月】!AQ6,台帳表ｋ[整理番号],台帳表ｋ[繁閑調整]),"")</calculatedColumnFormula>
    </tableColumn>
    <tableColumn id="2" xr3:uid="{0FEB4357-A338-4DBC-BAFC-87209CEAF304}" name="G" dataDxfId="136" dataCellStyle="標準 2">
      <calculatedColumnFormula>IFERROR(_xlfn.XLOOKUP(確報【５月】!AQ6,台帳表ｋ[整理番号],台帳表ｋ[精算
グループ]),"")</calculatedColumnFormula>
    </tableColumn>
    <tableColumn id="3" xr3:uid="{D088764C-A79E-4875-938C-677A162A8C6F}" name="発行NO" dataDxfId="135" dataCellStyle="標準 2">
      <calculatedColumnFormula>IFERROR(_xlfn.XLOOKUP(確報【５月】!AQ6,台帳表ｋ[整理番号],台帳表ｋ[請求書発行番号]),"")</calculatedColumnFormula>
    </tableColumn>
    <tableColumn id="4" xr3:uid="{CDF21022-87D2-4A5C-A632-6AAE35B6FAE2}" name="金額" dataDxfId="134" dataCellStyle="標準 2">
      <calculatedColumnFormula>IFERROR(_xlfn.XLOOKUP(確報【５月】!AQ6,台帳表ｋ[整理番号],台帳表ｋ[繁閑調整金]),"")</calculatedColumnFormula>
    </tableColumn>
  </tableColumns>
  <tableStyleInfo name="テーブル スタイル 1" showFirstColumn="0" showLastColumn="0" showRowStripes="0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D77541CE-2283-4B06-B9B7-57D7AF93097A}" name="繫閑調整湘南分室から26113544536271808998116" displayName="繫閑調整湘南分室から26113544536271808998116" ref="AX5:BB75" totalsRowShown="0" headerRowBorderDxfId="133" tableBorderDxfId="132" totalsRowBorderDxfId="131">
  <autoFilter ref="AX5:BB75" xr:uid="{C1208DA4-D5F7-4146-85D0-52AD3AEB129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9632876-C903-4E7D-8EED-ACAEB2543EAB}" name="調整先" dataDxfId="130" dataCellStyle="標準 2">
      <calculatedColumnFormula>IFERROR(_xlfn.XLOOKUP(確報【５月】!AW6,台帳表ｋ[整理番号],台帳表ｋ[繁閑調整]),"")</calculatedColumnFormula>
    </tableColumn>
    <tableColumn id="2" xr3:uid="{3C24362C-17E2-4582-B047-F66D3FA20040}" name="G" dataDxfId="129" dataCellStyle="標準 2">
      <calculatedColumnFormula>IFERROR(_xlfn.XLOOKUP(確報【５月】!AW6,台帳表ｋ[整理番号],台帳表ｋ[精算
グループ]),"")</calculatedColumnFormula>
    </tableColumn>
    <tableColumn id="3" xr3:uid="{DF663D3E-73AB-4BFF-93BE-104C5CDA1870}" name="発行NO" dataDxfId="128" dataCellStyle="標準 2">
      <calculatedColumnFormula>IFERROR(_xlfn.XLOOKUP(確報【５月】!AW6,台帳表ｋ[整理番号],台帳表ｋ[請求書発行番号]),"")</calculatedColumnFormula>
    </tableColumn>
    <tableColumn id="4" xr3:uid="{356CB020-A135-4C1E-8BC2-B1F01B51A239}" name="金額" dataDxfId="127" dataCellStyle="標準 2">
      <calculatedColumnFormula>IFERROR(_xlfn.XLOOKUP(確報【５月】!AW6,台帳表ｋ[整理番号],台帳表ｋ[繁閑調整金]),"")</calculatedColumnFormula>
    </tableColumn>
    <tableColumn id="5" xr3:uid="{C8882119-F15E-4E99-8DB1-8DCD52F69904}" name="列1" dataDxfId="126" dataCellStyle="標準 2"/>
  </tableColumns>
  <tableStyleInfo name="テーブル スタイル 1" showFirstColumn="0" showLastColumn="0" showRowStripes="0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82AA2D55-4709-4233-93AA-65CA84327A07}" name="中央計推集計27123645546372819099117" displayName="中央計推集計27123645546372819099117" ref="AB24:AC34" headerRowCount="0" totalsRowShown="0" tableBorderDxfId="125">
  <tableColumns count="2">
    <tableColumn id="1" xr3:uid="{35B1E19B-8CC7-4E06-9439-124F4A8823F9}" name="列1" headerRowDxfId="124" dataDxfId="123" headerRowCellStyle="標準 2" dataCellStyle="標準 2"/>
    <tableColumn id="2" xr3:uid="{9E986A44-6F7D-4D3B-BA84-0A1C98313EA9}" name="列2" headerRowDxfId="122" dataDxfId="121" headerRowCellStyle="標準 2" dataCellStyle="標準 2"/>
  </tableColumns>
  <tableStyleInfo name="テーブル スタイル 1" showFirstColumn="0" showLastColumn="0" showRowStripes="0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8A56D535-90A1-456A-A089-BBF08EF4AC75}" name="北部計推集計281537465564738291100118" displayName="北部計推集計281537465564738291100118" ref="AB36:AC52" headerRowCount="0" totalsRowShown="0" headerRowBorderDxfId="120" tableBorderDxfId="119">
  <tableColumns count="2">
    <tableColumn id="1" xr3:uid="{322808C4-3E6F-4C8A-9045-637DB21BCCE1}" name="列1" headerRowDxfId="118" dataDxfId="117" headerRowCellStyle="標準 2" dataCellStyle="標準 2"/>
    <tableColumn id="2" xr3:uid="{ACBA5913-C257-4011-9601-6ABAB86BDAB2}" name="列2" headerRowDxfId="116" dataDxfId="115" headerRowCellStyle="標準 2" dataCellStyle="標準 2">
      <calculatedColumnFormula>SUM(I36,K36,M36,O36,Q36,S36,U36,W36)</calculatedColumnFormula>
    </tableColumn>
  </tableColumns>
  <tableStyleInfo name="テーブル スタイル 1" showFirstColumn="0" showLastColumn="0" showRowStripes="0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40BF9130-220B-4573-8301-07DC18F6CCF8}" name="神奈川計推集計291738475665748392101119" displayName="神奈川計推集計291738475665748392101119" ref="AB54:AC70" headerRowCount="0" totalsRowShown="0" tableBorderDxfId="114">
  <tableColumns count="2">
    <tableColumn id="1" xr3:uid="{983F2FE3-9F83-45B3-89A9-7A10D2F07945}" name="列1" headerRowDxfId="113" dataDxfId="112" headerRowCellStyle="標準 2" dataCellStyle="標準 2"/>
    <tableColumn id="2" xr3:uid="{911A6295-A783-43AB-A1A9-932300724FE4}" name="列2" headerRowDxfId="111" dataDxfId="110" headerRowCellStyle="標準 2" dataCellStyle="標準 2">
      <calculatedColumnFormula>SUM(I53,K53,M53,O53,Q53,S53,U53,W53)</calculatedColumnFormula>
    </tableColumn>
  </tableColumns>
  <tableStyleInfo name="テーブル スタイル 1" showFirstColumn="0" showLastColumn="0" showRowStripes="0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DBDDD103-2870-40CB-9A99-8DAEAEF51BB9}" name="西部計推集計303139485766758493102120" displayName="西部計推集計303139485766758493102120" ref="AB6:AC22" headerRowCount="0" totalsRowShown="0" headerRowBorderDxfId="109" tableBorderDxfId="108" totalsRowBorderDxfId="107">
  <tableColumns count="2">
    <tableColumn id="1" xr3:uid="{D18E896B-8ABE-4C0F-B10C-27CE1FEEC2C9}" name="列1" headerRowDxfId="106" dataDxfId="105" headerRowCellStyle="標準 2" dataCellStyle="標準 2"/>
    <tableColumn id="2" xr3:uid="{80716CFC-F9D4-4B30-BC23-10B4FDF2CA63}" name="列2" headerRowDxfId="104" dataDxfId="103" headerRowCellStyle="標準 2" dataCellStyle="標準 2">
      <calculatedColumnFormula>SUM(I7,K7,M7,O7,Q7,S7,U7,W7)</calculatedColumnFormula>
    </tableColumn>
  </tableColumns>
  <tableStyleInfo name="テーブル スタイル 1" showFirstColumn="0" showLastColumn="0" showRowStripes="0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FEFB5F-A25F-4C41-B407-D1EE21142EE1}" name="テーブル9" displayName="テーブル9" ref="C1:Q152" totalsRowShown="0" headerRowDxfId="102" headerRowBorderDxfId="101" tableBorderDxfId="100">
  <autoFilter ref="C1:Q152" xr:uid="{C4FEFB5F-A25F-4C41-B407-D1EE21142EE1}"/>
  <tableColumns count="15">
    <tableColumn id="1" xr3:uid="{6A1D55B9-43C8-4744-AA72-87037DBFD43A}" name="グループ"/>
    <tableColumn id="2" xr3:uid="{1332ADEA-7EFB-4B00-8F1B-37763D3D7005}" name="№"/>
    <tableColumn id="3" xr3:uid="{758EABBB-8671-4A00-B781-BD16925EC5DF}" name="6月"/>
    <tableColumn id="4" xr3:uid="{5096FA48-D0B5-4D36-9DB4-1A760E4CD6FE}" name="7月"/>
    <tableColumn id="5" xr3:uid="{28179E1A-B9BB-48F2-8F0E-586B61288BAD}" name="8月"/>
    <tableColumn id="6" xr3:uid="{88B5257D-D754-4567-8AC5-27D53B5A6F26}" name="9月"/>
    <tableColumn id="7" xr3:uid="{3A24D0E0-62A4-422B-A10A-CEE620BB1A69}" name="10月"/>
    <tableColumn id="8" xr3:uid="{049560CF-7980-4046-9F8F-C1683EAC82E0}" name="11月"/>
    <tableColumn id="9" xr3:uid="{9923D1CE-1494-4161-B5A1-832096C11D38}" name="12月"/>
    <tableColumn id="10" xr3:uid="{BD6B5856-4364-4859-857E-0679345AF8B4}" name="1月"/>
    <tableColumn id="11" xr3:uid="{B141A31B-C4CA-459E-9462-9014459153CA}" name="2月"/>
    <tableColumn id="12" xr3:uid="{3F909715-DE51-445D-93B9-78E0A4E232DE}" name="3月"/>
    <tableColumn id="13" xr3:uid="{8C1E6400-ABB2-4F39-997A-843C524DEEBC}" name="4月"/>
    <tableColumn id="14" xr3:uid="{11DDE3F4-B25A-41A0-83D3-EF514F1A2AEE}" name="5月"/>
    <tableColumn id="15" xr3:uid="{0C6C107D-1510-414D-81CA-E65AE8B497A0}" name="累計">
      <calculatedColumnFormula>SUM(E2:P2)</calculatedColumnFormula>
    </tableColumn>
  </tableColumns>
  <tableStyleInfo name="テーブル スタイル 1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CE5305B-D8C8-4EDE-B28B-CF8F7636B32C}" name="目標値" displayName="目標値" ref="C6:P41" totalsRowShown="0" headerRowDxfId="99" dataDxfId="98" tableBorderDxfId="97" headerRowCellStyle="標準 2">
  <autoFilter ref="C6:P41" xr:uid="{FCE5305B-D8C8-4EDE-B28B-CF8F7636B32C}"/>
  <tableColumns count="14">
    <tableColumn id="1" xr3:uid="{25107E5A-921B-4EB9-9A4B-367EF17AEB42}" name="項目" dataDxfId="96" dataCellStyle="標準 2"/>
    <tableColumn id="2" xr3:uid="{C7BC87DF-2A60-4EEB-BAEA-0525A059BDD5}" name="6月" dataDxfId="95" dataCellStyle="桁区切り"/>
    <tableColumn id="3" xr3:uid="{B30D3320-8620-4068-8121-85F2A8C1008A}" name="7月" dataDxfId="94" dataCellStyle="桁区切り"/>
    <tableColumn id="4" xr3:uid="{9EE021F6-6FE7-4BDF-92AB-E6203B368544}" name="8月" dataDxfId="93" dataCellStyle="桁区切り"/>
    <tableColumn id="5" xr3:uid="{9E6BFE4E-40B3-4E7A-A956-90424E11CB8B}" name="9月" dataDxfId="92" dataCellStyle="桁区切り"/>
    <tableColumn id="6" xr3:uid="{2BEA6A89-95C9-43EC-BDDF-97838ECEF940}" name="10月" dataDxfId="91" dataCellStyle="桁区切り"/>
    <tableColumn id="7" xr3:uid="{0E6E8CBD-74F7-4E81-B591-13C415B0DFC4}" name="11月" dataDxfId="90" dataCellStyle="桁区切り"/>
    <tableColumn id="8" xr3:uid="{2CAAD079-A0D5-49AF-8654-85A39B2B1BE2}" name="12月" dataDxfId="89" dataCellStyle="桁区切り"/>
    <tableColumn id="9" xr3:uid="{386FCC7D-D281-4AB6-B5C3-CEC3E9AC24DE}" name="1月" dataDxfId="88" dataCellStyle="桁区切り"/>
    <tableColumn id="10" xr3:uid="{3DB41F1B-842D-4D3B-8AE3-28F68BC6AD04}" name="2月" dataDxfId="87" dataCellStyle="桁区切り"/>
    <tableColumn id="11" xr3:uid="{F598C1D3-46A4-4603-B74A-DBFFFB3D87E1}" name="3月" dataDxfId="86" dataCellStyle="桁区切り"/>
    <tableColumn id="12" xr3:uid="{BA2D1C7E-4E9F-4EA9-B657-0D299486B393}" name="4月" dataDxfId="85" dataCellStyle="桁区切り"/>
    <tableColumn id="13" xr3:uid="{EE2D4B85-B6BE-43B2-A809-D3670045728E}" name="5月" dataDxfId="84" dataCellStyle="桁区切り"/>
    <tableColumn id="14" xr3:uid="{18332AF3-26B6-49F0-BF96-F957564EB928}" name="累計" dataDxfId="83" dataCellStyle="桁区切り">
      <calculatedColumnFormula>SUM(D7:O7)</calculatedColumnFormula>
    </tableColumn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13" Type="http://schemas.openxmlformats.org/officeDocument/2006/relationships/comments" Target="../comments3.xml"/><Relationship Id="rId3" Type="http://schemas.openxmlformats.org/officeDocument/2006/relationships/vmlDrawing" Target="../drawings/vmlDrawing3.vml"/><Relationship Id="rId7" Type="http://schemas.openxmlformats.org/officeDocument/2006/relationships/table" Target="../tables/table13.xml"/><Relationship Id="rId12" Type="http://schemas.openxmlformats.org/officeDocument/2006/relationships/table" Target="../tables/table1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12.xml"/><Relationship Id="rId11" Type="http://schemas.openxmlformats.org/officeDocument/2006/relationships/table" Target="../tables/table17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4.xml"/><Relationship Id="rId3" Type="http://schemas.openxmlformats.org/officeDocument/2006/relationships/table" Target="../tables/table19.xml"/><Relationship Id="rId7" Type="http://schemas.openxmlformats.org/officeDocument/2006/relationships/table" Target="../tables/table2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22.xml"/><Relationship Id="rId11" Type="http://schemas.openxmlformats.org/officeDocument/2006/relationships/table" Target="../tables/table27.xml"/><Relationship Id="rId5" Type="http://schemas.openxmlformats.org/officeDocument/2006/relationships/table" Target="../tables/table21.xml"/><Relationship Id="rId10" Type="http://schemas.openxmlformats.org/officeDocument/2006/relationships/table" Target="../tables/table26.xml"/><Relationship Id="rId4" Type="http://schemas.openxmlformats.org/officeDocument/2006/relationships/table" Target="../tables/table20.xml"/><Relationship Id="rId9" Type="http://schemas.openxmlformats.org/officeDocument/2006/relationships/table" Target="../tables/table25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3.xml"/><Relationship Id="rId3" Type="http://schemas.openxmlformats.org/officeDocument/2006/relationships/table" Target="../tables/table28.xml"/><Relationship Id="rId7" Type="http://schemas.openxmlformats.org/officeDocument/2006/relationships/table" Target="../tables/table3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31.xml"/><Relationship Id="rId11" Type="http://schemas.openxmlformats.org/officeDocument/2006/relationships/table" Target="../tables/table36.xml"/><Relationship Id="rId5" Type="http://schemas.openxmlformats.org/officeDocument/2006/relationships/table" Target="../tables/table30.xml"/><Relationship Id="rId10" Type="http://schemas.openxmlformats.org/officeDocument/2006/relationships/table" Target="../tables/table35.xml"/><Relationship Id="rId4" Type="http://schemas.openxmlformats.org/officeDocument/2006/relationships/table" Target="../tables/table29.xml"/><Relationship Id="rId9" Type="http://schemas.openxmlformats.org/officeDocument/2006/relationships/table" Target="../tables/table3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2.xml"/><Relationship Id="rId3" Type="http://schemas.openxmlformats.org/officeDocument/2006/relationships/table" Target="../tables/table37.xml"/><Relationship Id="rId7" Type="http://schemas.openxmlformats.org/officeDocument/2006/relationships/table" Target="../tables/table4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40.xml"/><Relationship Id="rId11" Type="http://schemas.openxmlformats.org/officeDocument/2006/relationships/table" Target="../tables/table45.xml"/><Relationship Id="rId5" Type="http://schemas.openxmlformats.org/officeDocument/2006/relationships/table" Target="../tables/table39.xml"/><Relationship Id="rId10" Type="http://schemas.openxmlformats.org/officeDocument/2006/relationships/table" Target="../tables/table44.xml"/><Relationship Id="rId4" Type="http://schemas.openxmlformats.org/officeDocument/2006/relationships/table" Target="../tables/table38.xml"/><Relationship Id="rId9" Type="http://schemas.openxmlformats.org/officeDocument/2006/relationships/table" Target="../tables/table43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1.xml"/><Relationship Id="rId3" Type="http://schemas.openxmlformats.org/officeDocument/2006/relationships/table" Target="../tables/table46.xml"/><Relationship Id="rId7" Type="http://schemas.openxmlformats.org/officeDocument/2006/relationships/table" Target="../tables/table5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49.xml"/><Relationship Id="rId11" Type="http://schemas.openxmlformats.org/officeDocument/2006/relationships/table" Target="../tables/table54.xml"/><Relationship Id="rId5" Type="http://schemas.openxmlformats.org/officeDocument/2006/relationships/table" Target="../tables/table48.xml"/><Relationship Id="rId10" Type="http://schemas.openxmlformats.org/officeDocument/2006/relationships/table" Target="../tables/table53.xml"/><Relationship Id="rId4" Type="http://schemas.openxmlformats.org/officeDocument/2006/relationships/table" Target="../tables/table47.xml"/><Relationship Id="rId9" Type="http://schemas.openxmlformats.org/officeDocument/2006/relationships/table" Target="../tables/table52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9.xml"/><Relationship Id="rId13" Type="http://schemas.openxmlformats.org/officeDocument/2006/relationships/comments" Target="../comments4.xml"/><Relationship Id="rId3" Type="http://schemas.openxmlformats.org/officeDocument/2006/relationships/vmlDrawing" Target="../drawings/vmlDrawing4.vml"/><Relationship Id="rId7" Type="http://schemas.openxmlformats.org/officeDocument/2006/relationships/table" Target="../tables/table58.xml"/><Relationship Id="rId12" Type="http://schemas.openxmlformats.org/officeDocument/2006/relationships/table" Target="../tables/table6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57.xml"/><Relationship Id="rId11" Type="http://schemas.openxmlformats.org/officeDocument/2006/relationships/table" Target="../tables/table62.xml"/><Relationship Id="rId5" Type="http://schemas.openxmlformats.org/officeDocument/2006/relationships/table" Target="../tables/table56.xml"/><Relationship Id="rId10" Type="http://schemas.openxmlformats.org/officeDocument/2006/relationships/table" Target="../tables/table61.xml"/><Relationship Id="rId4" Type="http://schemas.openxmlformats.org/officeDocument/2006/relationships/table" Target="../tables/table55.xml"/><Relationship Id="rId9" Type="http://schemas.openxmlformats.org/officeDocument/2006/relationships/table" Target="../tables/table60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9.xml"/><Relationship Id="rId3" Type="http://schemas.openxmlformats.org/officeDocument/2006/relationships/table" Target="../tables/table64.xml"/><Relationship Id="rId7" Type="http://schemas.openxmlformats.org/officeDocument/2006/relationships/table" Target="../tables/table6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67.xml"/><Relationship Id="rId11" Type="http://schemas.openxmlformats.org/officeDocument/2006/relationships/table" Target="../tables/table72.xml"/><Relationship Id="rId5" Type="http://schemas.openxmlformats.org/officeDocument/2006/relationships/table" Target="../tables/table66.xml"/><Relationship Id="rId10" Type="http://schemas.openxmlformats.org/officeDocument/2006/relationships/table" Target="../tables/table71.xml"/><Relationship Id="rId4" Type="http://schemas.openxmlformats.org/officeDocument/2006/relationships/table" Target="../tables/table65.xml"/><Relationship Id="rId9" Type="http://schemas.openxmlformats.org/officeDocument/2006/relationships/table" Target="../tables/table70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7.xml"/><Relationship Id="rId13" Type="http://schemas.openxmlformats.org/officeDocument/2006/relationships/comments" Target="../comments5.xml"/><Relationship Id="rId3" Type="http://schemas.openxmlformats.org/officeDocument/2006/relationships/vmlDrawing" Target="../drawings/vmlDrawing5.vml"/><Relationship Id="rId7" Type="http://schemas.openxmlformats.org/officeDocument/2006/relationships/table" Target="../tables/table76.xml"/><Relationship Id="rId12" Type="http://schemas.openxmlformats.org/officeDocument/2006/relationships/table" Target="../tables/table81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75.xml"/><Relationship Id="rId11" Type="http://schemas.openxmlformats.org/officeDocument/2006/relationships/table" Target="../tables/table80.xml"/><Relationship Id="rId5" Type="http://schemas.openxmlformats.org/officeDocument/2006/relationships/table" Target="../tables/table74.xml"/><Relationship Id="rId10" Type="http://schemas.openxmlformats.org/officeDocument/2006/relationships/table" Target="../tables/table79.xml"/><Relationship Id="rId4" Type="http://schemas.openxmlformats.org/officeDocument/2006/relationships/table" Target="../tables/table73.xml"/><Relationship Id="rId9" Type="http://schemas.openxmlformats.org/officeDocument/2006/relationships/table" Target="../tables/table78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7.xml"/><Relationship Id="rId3" Type="http://schemas.openxmlformats.org/officeDocument/2006/relationships/table" Target="../tables/table82.xml"/><Relationship Id="rId7" Type="http://schemas.openxmlformats.org/officeDocument/2006/relationships/table" Target="../tables/table86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85.xml"/><Relationship Id="rId11" Type="http://schemas.openxmlformats.org/officeDocument/2006/relationships/table" Target="../tables/table90.xml"/><Relationship Id="rId5" Type="http://schemas.openxmlformats.org/officeDocument/2006/relationships/table" Target="../tables/table84.xml"/><Relationship Id="rId10" Type="http://schemas.openxmlformats.org/officeDocument/2006/relationships/table" Target="../tables/table89.xml"/><Relationship Id="rId4" Type="http://schemas.openxmlformats.org/officeDocument/2006/relationships/table" Target="../tables/table83.xml"/><Relationship Id="rId9" Type="http://schemas.openxmlformats.org/officeDocument/2006/relationships/table" Target="../tables/table88.x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6.xml"/><Relationship Id="rId3" Type="http://schemas.openxmlformats.org/officeDocument/2006/relationships/table" Target="../tables/table91.xml"/><Relationship Id="rId7" Type="http://schemas.openxmlformats.org/officeDocument/2006/relationships/table" Target="../tables/table95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94.xml"/><Relationship Id="rId11" Type="http://schemas.openxmlformats.org/officeDocument/2006/relationships/table" Target="../tables/table99.xml"/><Relationship Id="rId5" Type="http://schemas.openxmlformats.org/officeDocument/2006/relationships/table" Target="../tables/table93.xml"/><Relationship Id="rId10" Type="http://schemas.openxmlformats.org/officeDocument/2006/relationships/table" Target="../tables/table98.xml"/><Relationship Id="rId4" Type="http://schemas.openxmlformats.org/officeDocument/2006/relationships/table" Target="../tables/table92.xml"/><Relationship Id="rId9" Type="http://schemas.openxmlformats.org/officeDocument/2006/relationships/table" Target="../tables/table97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5.xml"/><Relationship Id="rId3" Type="http://schemas.openxmlformats.org/officeDocument/2006/relationships/table" Target="../tables/table100.xml"/><Relationship Id="rId7" Type="http://schemas.openxmlformats.org/officeDocument/2006/relationships/table" Target="../tables/table104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03.xml"/><Relationship Id="rId11" Type="http://schemas.openxmlformats.org/officeDocument/2006/relationships/table" Target="../tables/table108.xml"/><Relationship Id="rId5" Type="http://schemas.openxmlformats.org/officeDocument/2006/relationships/table" Target="../tables/table102.xml"/><Relationship Id="rId10" Type="http://schemas.openxmlformats.org/officeDocument/2006/relationships/table" Target="../tables/table107.xml"/><Relationship Id="rId4" Type="http://schemas.openxmlformats.org/officeDocument/2006/relationships/table" Target="../tables/table101.xml"/><Relationship Id="rId9" Type="http://schemas.openxmlformats.org/officeDocument/2006/relationships/table" Target="../tables/table106.xm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4.xml"/><Relationship Id="rId3" Type="http://schemas.openxmlformats.org/officeDocument/2006/relationships/table" Target="../tables/table109.xml"/><Relationship Id="rId7" Type="http://schemas.openxmlformats.org/officeDocument/2006/relationships/table" Target="../tables/table11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12.xml"/><Relationship Id="rId11" Type="http://schemas.openxmlformats.org/officeDocument/2006/relationships/table" Target="../tables/table117.xml"/><Relationship Id="rId5" Type="http://schemas.openxmlformats.org/officeDocument/2006/relationships/table" Target="../tables/table111.xml"/><Relationship Id="rId10" Type="http://schemas.openxmlformats.org/officeDocument/2006/relationships/table" Target="../tables/table116.xml"/><Relationship Id="rId4" Type="http://schemas.openxmlformats.org/officeDocument/2006/relationships/table" Target="../tables/table110.xml"/><Relationship Id="rId9" Type="http://schemas.openxmlformats.org/officeDocument/2006/relationships/table" Target="../tables/table115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8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5DFD-2359-44D0-B824-F763920E462D}">
  <sheetPr codeName="Sheet4">
    <pageSetUpPr fitToPage="1"/>
  </sheetPr>
  <dimension ref="A1:AN2127"/>
  <sheetViews>
    <sheetView topLeftCell="V1" workbookViewId="0">
      <selection activeCell="AK9" sqref="AK9"/>
    </sheetView>
  </sheetViews>
  <sheetFormatPr defaultRowHeight="18.75"/>
  <cols>
    <col min="1" max="1" width="11.25" bestFit="1" customWidth="1"/>
    <col min="2" max="2" width="11.375" bestFit="1" customWidth="1"/>
    <col min="3" max="3" width="9.375" bestFit="1" customWidth="1"/>
    <col min="4" max="4" width="11.25" bestFit="1" customWidth="1"/>
    <col min="5" max="5" width="22" bestFit="1" customWidth="1"/>
    <col min="6" max="6" width="11.25" bestFit="1" customWidth="1"/>
    <col min="7" max="7" width="13" bestFit="1" customWidth="1"/>
    <col min="8" max="8" width="38" bestFit="1" customWidth="1"/>
    <col min="9" max="9" width="17.375" bestFit="1" customWidth="1"/>
    <col min="10" max="10" width="50.5" bestFit="1" customWidth="1"/>
    <col min="11" max="11" width="11.25" bestFit="1" customWidth="1"/>
    <col min="12" max="12" width="9.375" style="1" bestFit="1" customWidth="1"/>
    <col min="13" max="13" width="11.375" bestFit="1" customWidth="1"/>
    <col min="14" max="14" width="9.375" bestFit="1" customWidth="1"/>
    <col min="15" max="15" width="11.25" bestFit="1" customWidth="1"/>
    <col min="16" max="16" width="19" style="1" bestFit="1" customWidth="1"/>
    <col min="17" max="17" width="11.375" bestFit="1" customWidth="1"/>
    <col min="18" max="18" width="13.25" bestFit="1" customWidth="1"/>
    <col min="19" max="19" width="9.375" bestFit="1" customWidth="1"/>
    <col min="20" max="20" width="20.25" bestFit="1" customWidth="1"/>
    <col min="21" max="21" width="14.5" bestFit="1" customWidth="1"/>
    <col min="22" max="23" width="11.25" bestFit="1" customWidth="1"/>
    <col min="24" max="24" width="10.5" bestFit="1" customWidth="1"/>
    <col min="25" max="25" width="14.5" bestFit="1" customWidth="1"/>
    <col min="26" max="26" width="10.5" bestFit="1" customWidth="1"/>
    <col min="27" max="27" width="9.375" bestFit="1" customWidth="1"/>
    <col min="28" max="28" width="17.375" bestFit="1" customWidth="1"/>
    <col min="29" max="29" width="19.5" bestFit="1" customWidth="1"/>
    <col min="30" max="30" width="14.375" bestFit="1" customWidth="1"/>
    <col min="31" max="31" width="11.125" bestFit="1" customWidth="1"/>
    <col min="32" max="32" width="11.5" bestFit="1" customWidth="1"/>
    <col min="33" max="33" width="11.25" bestFit="1" customWidth="1"/>
    <col min="34" max="34" width="13.25" bestFit="1" customWidth="1"/>
    <col min="35" max="35" width="6.75" bestFit="1" customWidth="1"/>
    <col min="36" max="36" width="13.25" bestFit="1" customWidth="1"/>
    <col min="37" max="37" width="9.875" bestFit="1" customWidth="1"/>
    <col min="38" max="38" width="10.125" customWidth="1"/>
    <col min="39" max="39" width="7.5" bestFit="1" customWidth="1"/>
    <col min="40" max="40" width="19" bestFit="1" customWidth="1"/>
    <col min="41" max="41" width="13.25" bestFit="1" customWidth="1"/>
    <col min="42" max="43" width="17.375" bestFit="1" customWidth="1"/>
    <col min="44" max="44" width="10.125" bestFit="1" customWidth="1"/>
    <col min="45" max="45" width="13.25" bestFit="1" customWidth="1"/>
    <col min="46" max="47" width="9.375" bestFit="1" customWidth="1"/>
    <col min="48" max="48" width="19.875" bestFit="1" customWidth="1"/>
    <col min="49" max="49" width="19.5" bestFit="1" customWidth="1"/>
    <col min="50" max="50" width="15.125" bestFit="1" customWidth="1"/>
    <col min="51" max="51" width="11.25" bestFit="1" customWidth="1"/>
    <col min="52" max="52" width="7.5" bestFit="1" customWidth="1"/>
    <col min="53" max="53" width="13.25" bestFit="1" customWidth="1"/>
    <col min="54" max="54" width="81" bestFit="1" customWidth="1"/>
  </cols>
  <sheetData>
    <row r="1" spans="1:40" ht="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704" t="s">
        <v>12</v>
      </c>
      <c r="N1" t="s">
        <v>13</v>
      </c>
      <c r="O1" t="s">
        <v>14</v>
      </c>
      <c r="P1" t="s">
        <v>15</v>
      </c>
      <c r="Q1" s="704" t="s">
        <v>16</v>
      </c>
      <c r="R1" t="s">
        <v>17</v>
      </c>
      <c r="S1" s="705" t="s">
        <v>18</v>
      </c>
      <c r="T1" t="s">
        <v>19</v>
      </c>
      <c r="U1" t="s">
        <v>20</v>
      </c>
      <c r="V1" s="705" t="s">
        <v>21</v>
      </c>
      <c r="W1" s="705" t="s">
        <v>22</v>
      </c>
      <c r="X1" s="705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705" t="s">
        <v>30</v>
      </c>
      <c r="AF1" t="s">
        <v>31</v>
      </c>
      <c r="AG1" t="s">
        <v>32</v>
      </c>
      <c r="AH1" t="s">
        <v>33</v>
      </c>
      <c r="AI1" t="s">
        <v>34</v>
      </c>
      <c r="AN1" s="664">
        <f>SUM(AG:AG)</f>
        <v>26922</v>
      </c>
    </row>
    <row r="2" spans="1:40" hidden="1">
      <c r="A2" t="s">
        <v>35</v>
      </c>
      <c r="B2" s="1">
        <v>44943</v>
      </c>
      <c r="C2">
        <v>1</v>
      </c>
      <c r="D2">
        <v>230733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s="318">
        <v>1</v>
      </c>
      <c r="L2" t="s">
        <v>42</v>
      </c>
      <c r="M2" s="319">
        <v>45789</v>
      </c>
      <c r="N2" s="318">
        <v>5</v>
      </c>
      <c r="O2" s="318"/>
      <c r="P2" s="318"/>
      <c r="Q2" s="319"/>
      <c r="R2" s="318"/>
      <c r="X2" t="s">
        <v>43</v>
      </c>
      <c r="AA2" s="318"/>
      <c r="AB2" s="318">
        <v>20038437</v>
      </c>
      <c r="AC2" s="318" t="s">
        <v>43</v>
      </c>
      <c r="AE2" s="318"/>
      <c r="AF2" s="320"/>
      <c r="AG2" s="318"/>
      <c r="AH2" s="320"/>
      <c r="AI2" s="320"/>
    </row>
    <row r="3" spans="1:40" hidden="1">
      <c r="A3" t="s">
        <v>44</v>
      </c>
      <c r="B3" s="1">
        <v>44426</v>
      </c>
      <c r="C3">
        <v>8</v>
      </c>
      <c r="D3">
        <v>231196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41</v>
      </c>
      <c r="K3" s="318">
        <v>2</v>
      </c>
      <c r="L3" t="s">
        <v>42</v>
      </c>
      <c r="M3" s="319">
        <v>45561</v>
      </c>
      <c r="N3" s="318">
        <v>9</v>
      </c>
      <c r="O3" s="318"/>
      <c r="P3" s="318"/>
      <c r="Q3" s="319"/>
      <c r="R3" s="318"/>
      <c r="X3" t="s">
        <v>43</v>
      </c>
      <c r="AA3" s="318" t="s">
        <v>50</v>
      </c>
      <c r="AB3" s="318">
        <v>10013732</v>
      </c>
      <c r="AC3" s="318" t="s">
        <v>51</v>
      </c>
      <c r="AE3" s="318" t="s">
        <v>52</v>
      </c>
      <c r="AF3" s="320">
        <v>405178</v>
      </c>
      <c r="AG3" s="318">
        <v>205</v>
      </c>
      <c r="AH3" s="320"/>
      <c r="AI3" s="320"/>
    </row>
    <row r="4" spans="1:40" hidden="1">
      <c r="A4" t="s">
        <v>53</v>
      </c>
      <c r="B4" s="1">
        <v>44426</v>
      </c>
      <c r="C4">
        <v>8</v>
      </c>
      <c r="D4">
        <v>231197</v>
      </c>
      <c r="E4" t="s">
        <v>54</v>
      </c>
      <c r="F4" t="s">
        <v>46</v>
      </c>
      <c r="G4" t="s">
        <v>47</v>
      </c>
      <c r="H4" t="s">
        <v>55</v>
      </c>
      <c r="I4" t="s">
        <v>49</v>
      </c>
      <c r="J4" t="s">
        <v>41</v>
      </c>
      <c r="K4" s="318">
        <v>3</v>
      </c>
      <c r="L4" t="s">
        <v>42</v>
      </c>
      <c r="M4" s="319">
        <v>45714</v>
      </c>
      <c r="N4" s="318">
        <v>2</v>
      </c>
      <c r="O4" s="318"/>
      <c r="P4" s="318"/>
      <c r="Q4" s="319"/>
      <c r="R4" s="318"/>
      <c r="X4" t="s">
        <v>43</v>
      </c>
      <c r="AA4" s="318" t="s">
        <v>50</v>
      </c>
      <c r="AB4" s="318">
        <v>10013731</v>
      </c>
      <c r="AC4" s="318" t="s">
        <v>51</v>
      </c>
      <c r="AE4" s="318" t="s">
        <v>52</v>
      </c>
      <c r="AF4" s="320">
        <v>285695</v>
      </c>
      <c r="AG4" s="318">
        <v>219</v>
      </c>
      <c r="AH4" s="320"/>
      <c r="AI4" s="320"/>
      <c r="AJ4" s="320"/>
    </row>
    <row r="5" spans="1:40" hidden="1">
      <c r="A5" t="s">
        <v>56</v>
      </c>
      <c r="B5" s="1">
        <v>45210</v>
      </c>
      <c r="C5">
        <v>10</v>
      </c>
      <c r="D5">
        <v>330379</v>
      </c>
      <c r="E5" t="s">
        <v>57</v>
      </c>
      <c r="F5" t="s">
        <v>37</v>
      </c>
      <c r="G5" t="s">
        <v>58</v>
      </c>
      <c r="H5" t="s">
        <v>59</v>
      </c>
      <c r="I5" t="s">
        <v>60</v>
      </c>
      <c r="J5" t="s">
        <v>61</v>
      </c>
      <c r="K5" s="318">
        <v>4</v>
      </c>
      <c r="L5" t="s">
        <v>42</v>
      </c>
      <c r="M5" s="319">
        <v>45806</v>
      </c>
      <c r="N5" s="318">
        <v>5</v>
      </c>
      <c r="O5" s="318"/>
      <c r="P5" s="318"/>
      <c r="Q5" s="319"/>
      <c r="R5" s="318"/>
      <c r="X5" t="s">
        <v>43</v>
      </c>
      <c r="AA5" s="318" t="s">
        <v>62</v>
      </c>
      <c r="AB5" s="318">
        <v>30027118</v>
      </c>
      <c r="AC5" s="318" t="s">
        <v>63</v>
      </c>
      <c r="AE5" s="318" t="s">
        <v>52</v>
      </c>
      <c r="AF5" s="320">
        <v>235960</v>
      </c>
      <c r="AG5" s="318">
        <v>60</v>
      </c>
      <c r="AH5" s="320"/>
      <c r="AI5" s="320"/>
      <c r="AJ5" s="320"/>
    </row>
    <row r="6" spans="1:40" hidden="1">
      <c r="A6" t="s">
        <v>64</v>
      </c>
      <c r="B6" s="1">
        <v>45210</v>
      </c>
      <c r="C6">
        <v>10</v>
      </c>
      <c r="D6">
        <v>330390</v>
      </c>
      <c r="E6" t="s">
        <v>65</v>
      </c>
      <c r="F6" t="s">
        <v>46</v>
      </c>
      <c r="G6" t="s">
        <v>66</v>
      </c>
      <c r="H6" t="s">
        <v>67</v>
      </c>
      <c r="I6" t="s">
        <v>49</v>
      </c>
      <c r="J6" t="s">
        <v>68</v>
      </c>
      <c r="K6" s="318">
        <v>5</v>
      </c>
      <c r="L6" t="s">
        <v>42</v>
      </c>
      <c r="M6" s="319">
        <v>45597</v>
      </c>
      <c r="N6" s="318">
        <v>11</v>
      </c>
      <c r="O6" s="318"/>
      <c r="P6" s="318"/>
      <c r="Q6" s="319"/>
      <c r="R6" s="318"/>
      <c r="X6" t="s">
        <v>43</v>
      </c>
      <c r="AA6" s="318"/>
      <c r="AB6" s="318">
        <v>30027456</v>
      </c>
      <c r="AC6" s="318" t="s">
        <v>43</v>
      </c>
      <c r="AE6" s="318"/>
      <c r="AF6" s="320"/>
      <c r="AG6" s="318"/>
      <c r="AH6" s="320"/>
      <c r="AI6" s="320"/>
      <c r="AJ6" s="320"/>
    </row>
    <row r="7" spans="1:40" hidden="1">
      <c r="A7" t="s">
        <v>51</v>
      </c>
      <c r="B7" s="1">
        <v>45216</v>
      </c>
      <c r="C7">
        <v>10</v>
      </c>
      <c r="D7">
        <v>330396</v>
      </c>
      <c r="E7" t="s">
        <v>69</v>
      </c>
      <c r="F7" t="s">
        <v>37</v>
      </c>
      <c r="G7" t="s">
        <v>70</v>
      </c>
      <c r="H7" t="s">
        <v>71</v>
      </c>
      <c r="I7" t="s">
        <v>72</v>
      </c>
      <c r="J7" t="s">
        <v>73</v>
      </c>
      <c r="K7" s="318">
        <v>6</v>
      </c>
      <c r="L7" t="s">
        <v>42</v>
      </c>
      <c r="M7" s="319" t="s">
        <v>74</v>
      </c>
      <c r="N7" s="318"/>
      <c r="O7" s="318"/>
      <c r="P7" s="318"/>
      <c r="Q7" s="319"/>
      <c r="R7" s="318"/>
      <c r="T7" t="s">
        <v>75</v>
      </c>
      <c r="U7">
        <v>45800</v>
      </c>
      <c r="V7">
        <v>45868</v>
      </c>
      <c r="W7">
        <v>45965</v>
      </c>
      <c r="X7" t="s">
        <v>76</v>
      </c>
      <c r="Y7" t="s">
        <v>77</v>
      </c>
      <c r="AA7" s="318" t="s">
        <v>78</v>
      </c>
      <c r="AB7" s="318">
        <v>30041042</v>
      </c>
      <c r="AC7" s="318" t="s">
        <v>79</v>
      </c>
      <c r="AE7" s="318" t="s">
        <v>52</v>
      </c>
      <c r="AF7" s="320">
        <v>1881952</v>
      </c>
      <c r="AG7" s="318">
        <v>718</v>
      </c>
      <c r="AH7" s="320"/>
      <c r="AI7" s="320"/>
      <c r="AJ7" s="320"/>
    </row>
    <row r="8" spans="1:40" hidden="1">
      <c r="A8" t="s">
        <v>80</v>
      </c>
      <c r="B8" s="1">
        <v>45264</v>
      </c>
      <c r="C8">
        <v>12</v>
      </c>
      <c r="D8">
        <v>330525</v>
      </c>
      <c r="E8" t="s">
        <v>81</v>
      </c>
      <c r="F8" t="s">
        <v>37</v>
      </c>
      <c r="G8" t="s">
        <v>47</v>
      </c>
      <c r="H8" t="s">
        <v>82</v>
      </c>
      <c r="I8" t="s">
        <v>72</v>
      </c>
      <c r="J8" t="s">
        <v>61</v>
      </c>
      <c r="K8" s="318">
        <v>7</v>
      </c>
      <c r="L8" t="s">
        <v>42</v>
      </c>
      <c r="M8" s="319">
        <v>45790</v>
      </c>
      <c r="N8" s="318">
        <v>5</v>
      </c>
      <c r="O8" s="318"/>
      <c r="P8" s="318"/>
      <c r="Q8" s="319"/>
      <c r="R8" s="318"/>
      <c r="X8" t="s">
        <v>43</v>
      </c>
      <c r="AA8" s="318" t="s">
        <v>83</v>
      </c>
      <c r="AB8" s="318">
        <v>30034488</v>
      </c>
      <c r="AC8" s="318" t="s">
        <v>84</v>
      </c>
      <c r="AE8" s="318" t="s">
        <v>52</v>
      </c>
      <c r="AF8" s="320">
        <v>294195</v>
      </c>
      <c r="AG8" s="318">
        <v>22</v>
      </c>
      <c r="AH8" s="320"/>
      <c r="AI8" s="320"/>
      <c r="AJ8" s="320"/>
    </row>
    <row r="9" spans="1:40" hidden="1">
      <c r="A9" t="s">
        <v>63</v>
      </c>
      <c r="B9" s="1">
        <v>45285</v>
      </c>
      <c r="C9">
        <v>12</v>
      </c>
      <c r="D9">
        <v>330604</v>
      </c>
      <c r="E9" t="s">
        <v>85</v>
      </c>
      <c r="F9" t="s">
        <v>37</v>
      </c>
      <c r="G9" t="s">
        <v>66</v>
      </c>
      <c r="H9" t="s">
        <v>86</v>
      </c>
      <c r="I9" t="s">
        <v>87</v>
      </c>
      <c r="J9" t="s">
        <v>88</v>
      </c>
      <c r="K9" s="318">
        <v>8</v>
      </c>
      <c r="L9" t="s">
        <v>42</v>
      </c>
      <c r="M9" s="319">
        <v>45595</v>
      </c>
      <c r="N9" s="318">
        <v>10</v>
      </c>
      <c r="O9" s="318"/>
      <c r="P9" s="318"/>
      <c r="Q9" s="319"/>
      <c r="R9" s="318"/>
      <c r="X9" t="s">
        <v>43</v>
      </c>
      <c r="AA9" s="318"/>
      <c r="AB9" s="318">
        <v>30037695</v>
      </c>
      <c r="AC9" s="318" t="s">
        <v>43</v>
      </c>
      <c r="AE9" s="318"/>
      <c r="AF9" s="320"/>
      <c r="AG9" s="318"/>
      <c r="AH9" s="320"/>
      <c r="AI9" s="320"/>
      <c r="AJ9" s="320"/>
    </row>
    <row r="10" spans="1:40" hidden="1">
      <c r="A10" t="s">
        <v>84</v>
      </c>
      <c r="B10" s="1">
        <v>45315</v>
      </c>
      <c r="C10">
        <v>1</v>
      </c>
      <c r="D10">
        <v>330667</v>
      </c>
      <c r="E10" t="s">
        <v>89</v>
      </c>
      <c r="F10" t="s">
        <v>37</v>
      </c>
      <c r="G10" t="s">
        <v>90</v>
      </c>
      <c r="H10" t="s">
        <v>91</v>
      </c>
      <c r="I10" t="s">
        <v>92</v>
      </c>
      <c r="J10" t="s">
        <v>41</v>
      </c>
      <c r="K10" s="318">
        <v>9</v>
      </c>
      <c r="L10" t="s">
        <v>42</v>
      </c>
      <c r="M10" s="319">
        <v>45875</v>
      </c>
      <c r="N10" s="318">
        <v>8</v>
      </c>
      <c r="O10" s="318" t="s">
        <v>93</v>
      </c>
      <c r="P10" s="318"/>
      <c r="Q10" s="319"/>
      <c r="R10" s="318"/>
      <c r="X10" t="s">
        <v>43</v>
      </c>
      <c r="AA10" s="318" t="s">
        <v>62</v>
      </c>
      <c r="AB10" s="318">
        <v>30040336</v>
      </c>
      <c r="AC10" s="318" t="s">
        <v>63</v>
      </c>
      <c r="AE10" s="318" t="s">
        <v>94</v>
      </c>
      <c r="AF10" s="320">
        <v>247191</v>
      </c>
      <c r="AG10" s="318">
        <v>57</v>
      </c>
      <c r="AH10" s="320">
        <v>247191</v>
      </c>
      <c r="AI10" s="320"/>
      <c r="AJ10" s="320"/>
    </row>
    <row r="11" spans="1:40" hidden="1">
      <c r="A11" t="s">
        <v>95</v>
      </c>
      <c r="B11" s="1">
        <v>45315</v>
      </c>
      <c r="C11">
        <v>1</v>
      </c>
      <c r="D11">
        <v>330668</v>
      </c>
      <c r="E11" t="s">
        <v>96</v>
      </c>
      <c r="F11" t="s">
        <v>37</v>
      </c>
      <c r="G11" t="s">
        <v>97</v>
      </c>
      <c r="H11" t="s">
        <v>98</v>
      </c>
      <c r="I11" t="s">
        <v>92</v>
      </c>
      <c r="J11" t="s">
        <v>41</v>
      </c>
      <c r="K11" s="318">
        <v>10</v>
      </c>
      <c r="L11" t="s">
        <v>42</v>
      </c>
      <c r="M11" s="319"/>
      <c r="N11" s="318"/>
      <c r="O11" s="318"/>
      <c r="P11" s="318"/>
      <c r="Q11" s="319"/>
      <c r="R11" s="318"/>
      <c r="T11" t="s">
        <v>99</v>
      </c>
      <c r="U11">
        <v>45450</v>
      </c>
      <c r="V11">
        <v>45534</v>
      </c>
      <c r="X11" t="s">
        <v>100</v>
      </c>
      <c r="AA11" s="318"/>
      <c r="AB11" s="318">
        <v>30040333</v>
      </c>
      <c r="AC11" s="318" t="s">
        <v>43</v>
      </c>
      <c r="AE11" s="318"/>
      <c r="AF11" s="320"/>
      <c r="AG11" s="318"/>
      <c r="AH11" s="320"/>
      <c r="AI11" s="320"/>
      <c r="AJ11" s="320"/>
    </row>
    <row r="12" spans="1:40" hidden="1">
      <c r="A12" t="s">
        <v>101</v>
      </c>
      <c r="B12" s="1">
        <v>45315</v>
      </c>
      <c r="C12">
        <v>1</v>
      </c>
      <c r="D12">
        <v>330669</v>
      </c>
      <c r="E12" t="s">
        <v>102</v>
      </c>
      <c r="F12" t="s">
        <v>37</v>
      </c>
      <c r="G12" t="s">
        <v>97</v>
      </c>
      <c r="H12" t="s">
        <v>103</v>
      </c>
      <c r="I12" t="s">
        <v>92</v>
      </c>
      <c r="J12" t="s">
        <v>41</v>
      </c>
      <c r="K12" s="318">
        <v>11</v>
      </c>
      <c r="L12" t="s">
        <v>42</v>
      </c>
      <c r="M12" s="319"/>
      <c r="N12" s="318"/>
      <c r="O12" s="318"/>
      <c r="P12" s="318"/>
      <c r="Q12" s="319"/>
      <c r="R12" s="318"/>
      <c r="T12" t="s">
        <v>99</v>
      </c>
      <c r="U12">
        <v>45542</v>
      </c>
      <c r="V12">
        <v>45534</v>
      </c>
      <c r="X12" t="s">
        <v>104</v>
      </c>
      <c r="AA12" s="318"/>
      <c r="AB12" s="318">
        <v>30040331</v>
      </c>
      <c r="AC12" s="318" t="s">
        <v>43</v>
      </c>
      <c r="AE12" s="318"/>
      <c r="AF12" s="320"/>
      <c r="AG12" s="318"/>
      <c r="AH12" s="320"/>
      <c r="AI12" s="320"/>
      <c r="AJ12" s="320"/>
    </row>
    <row r="13" spans="1:40" hidden="1">
      <c r="A13" t="s">
        <v>79</v>
      </c>
      <c r="B13" s="1">
        <v>45327</v>
      </c>
      <c r="C13">
        <v>2</v>
      </c>
      <c r="D13">
        <v>330698</v>
      </c>
      <c r="E13" t="s">
        <v>105</v>
      </c>
      <c r="F13" t="s">
        <v>37</v>
      </c>
      <c r="G13" t="s">
        <v>106</v>
      </c>
      <c r="H13" t="s">
        <v>107</v>
      </c>
      <c r="I13" t="s">
        <v>108</v>
      </c>
      <c r="J13" t="s">
        <v>41</v>
      </c>
      <c r="K13" s="318">
        <v>12</v>
      </c>
      <c r="L13" t="s">
        <v>42</v>
      </c>
      <c r="M13" s="319">
        <v>45959</v>
      </c>
      <c r="N13" s="318">
        <v>10</v>
      </c>
      <c r="O13" s="318"/>
      <c r="P13" s="318"/>
      <c r="Q13" s="319"/>
      <c r="R13" s="318"/>
      <c r="X13" t="s">
        <v>43</v>
      </c>
      <c r="AA13" s="318" t="s">
        <v>109</v>
      </c>
      <c r="AB13" s="318">
        <v>30042237</v>
      </c>
      <c r="AC13" s="318" t="s">
        <v>95</v>
      </c>
      <c r="AE13" s="318" t="s">
        <v>94</v>
      </c>
      <c r="AF13" s="320">
        <v>211789</v>
      </c>
      <c r="AG13" s="318">
        <v>52</v>
      </c>
      <c r="AH13" s="320"/>
      <c r="AI13" s="320"/>
      <c r="AJ13" s="320"/>
    </row>
    <row r="14" spans="1:40" hidden="1">
      <c r="A14" t="s">
        <v>110</v>
      </c>
      <c r="B14" s="1">
        <v>45327</v>
      </c>
      <c r="C14">
        <v>2</v>
      </c>
      <c r="D14">
        <v>330702</v>
      </c>
      <c r="E14" t="s">
        <v>111</v>
      </c>
      <c r="F14" t="s">
        <v>37</v>
      </c>
      <c r="G14" t="s">
        <v>112</v>
      </c>
      <c r="H14" t="s">
        <v>113</v>
      </c>
      <c r="I14" t="s">
        <v>60</v>
      </c>
      <c r="J14" t="s">
        <v>41</v>
      </c>
      <c r="K14" s="318">
        <v>13</v>
      </c>
      <c r="L14" t="s">
        <v>42</v>
      </c>
      <c r="M14" s="319"/>
      <c r="N14" s="318"/>
      <c r="O14" s="318"/>
      <c r="P14" s="318" t="s">
        <v>114</v>
      </c>
      <c r="Q14" s="319"/>
      <c r="R14" s="318"/>
      <c r="AA14" s="318"/>
      <c r="AB14" s="318">
        <v>30042241</v>
      </c>
      <c r="AC14" s="318" t="s">
        <v>43</v>
      </c>
      <c r="AE14" s="318"/>
      <c r="AF14" s="320"/>
      <c r="AG14" s="318"/>
      <c r="AH14" s="320"/>
      <c r="AI14" s="320"/>
      <c r="AJ14" s="320"/>
    </row>
    <row r="15" spans="1:40" hidden="1">
      <c r="A15" t="s">
        <v>115</v>
      </c>
      <c r="B15" s="1">
        <v>45327</v>
      </c>
      <c r="C15">
        <v>2</v>
      </c>
      <c r="D15">
        <v>330703</v>
      </c>
      <c r="E15" t="s">
        <v>116</v>
      </c>
      <c r="F15" t="s">
        <v>37</v>
      </c>
      <c r="G15" t="s">
        <v>117</v>
      </c>
      <c r="H15" t="s">
        <v>118</v>
      </c>
      <c r="I15" t="s">
        <v>72</v>
      </c>
      <c r="J15" t="s">
        <v>41</v>
      </c>
      <c r="K15" s="318">
        <v>14</v>
      </c>
      <c r="L15" t="s">
        <v>42</v>
      </c>
      <c r="M15" s="319">
        <v>45874</v>
      </c>
      <c r="N15" s="318">
        <v>8</v>
      </c>
      <c r="O15" s="318"/>
      <c r="P15" s="318"/>
      <c r="Q15" s="319"/>
      <c r="R15" s="318"/>
      <c r="X15" t="s">
        <v>43</v>
      </c>
      <c r="AA15" s="318"/>
      <c r="AB15" s="318">
        <v>30042193</v>
      </c>
      <c r="AC15" s="318" t="s">
        <v>43</v>
      </c>
      <c r="AE15" s="318"/>
      <c r="AF15" s="320"/>
      <c r="AG15" s="318"/>
      <c r="AH15" s="320"/>
      <c r="AI15" s="320"/>
      <c r="AJ15" s="320"/>
    </row>
    <row r="16" spans="1:40" hidden="1">
      <c r="A16" t="s">
        <v>119</v>
      </c>
      <c r="B16" s="1">
        <v>45327</v>
      </c>
      <c r="C16">
        <v>2</v>
      </c>
      <c r="D16">
        <v>330705</v>
      </c>
      <c r="E16" t="s">
        <v>120</v>
      </c>
      <c r="F16" t="s">
        <v>37</v>
      </c>
      <c r="G16" t="s">
        <v>121</v>
      </c>
      <c r="H16" t="s">
        <v>122</v>
      </c>
      <c r="I16" t="s">
        <v>123</v>
      </c>
      <c r="J16" t="s">
        <v>41</v>
      </c>
      <c r="K16" s="318">
        <v>15</v>
      </c>
      <c r="L16" t="s">
        <v>42</v>
      </c>
      <c r="M16" s="319"/>
      <c r="N16" s="318"/>
      <c r="O16" s="318"/>
      <c r="P16" s="318"/>
      <c r="Q16" s="319"/>
      <c r="R16" s="318"/>
      <c r="X16" t="s">
        <v>43</v>
      </c>
      <c r="AA16" s="318"/>
      <c r="AB16" s="318">
        <v>30042262</v>
      </c>
      <c r="AC16" s="318" t="s">
        <v>43</v>
      </c>
      <c r="AE16" s="318"/>
      <c r="AF16" s="320"/>
      <c r="AG16" s="318"/>
      <c r="AH16" s="320"/>
      <c r="AI16" s="320"/>
      <c r="AJ16" s="320"/>
    </row>
    <row r="17" spans="1:36" hidden="1">
      <c r="A17" t="s">
        <v>124</v>
      </c>
      <c r="B17" s="1">
        <v>45327</v>
      </c>
      <c r="C17">
        <v>2</v>
      </c>
      <c r="D17">
        <v>330706</v>
      </c>
      <c r="E17" t="s">
        <v>125</v>
      </c>
      <c r="F17" t="s">
        <v>37</v>
      </c>
      <c r="G17" t="s">
        <v>112</v>
      </c>
      <c r="H17" t="s">
        <v>126</v>
      </c>
      <c r="I17" t="s">
        <v>123</v>
      </c>
      <c r="J17" t="s">
        <v>41</v>
      </c>
      <c r="K17" s="318">
        <v>16</v>
      </c>
      <c r="L17" t="s">
        <v>42</v>
      </c>
      <c r="M17" s="319"/>
      <c r="N17" s="318"/>
      <c r="O17" s="318"/>
      <c r="P17" s="318" t="s">
        <v>114</v>
      </c>
      <c r="Q17" s="319"/>
      <c r="R17" s="318"/>
      <c r="X17" t="s">
        <v>43</v>
      </c>
      <c r="AA17" s="318"/>
      <c r="AB17" s="318">
        <v>30042265</v>
      </c>
      <c r="AC17" s="318" t="s">
        <v>43</v>
      </c>
      <c r="AE17" s="318"/>
      <c r="AF17" s="320"/>
      <c r="AG17" s="318"/>
      <c r="AH17" s="320"/>
      <c r="AI17" s="320"/>
      <c r="AJ17" s="320"/>
    </row>
    <row r="18" spans="1:36" hidden="1">
      <c r="A18" t="s">
        <v>127</v>
      </c>
      <c r="B18" s="1">
        <v>45327</v>
      </c>
      <c r="C18">
        <v>2</v>
      </c>
      <c r="D18">
        <v>330708</v>
      </c>
      <c r="E18" t="s">
        <v>128</v>
      </c>
      <c r="F18" t="s">
        <v>37</v>
      </c>
      <c r="G18" t="s">
        <v>106</v>
      </c>
      <c r="H18" t="s">
        <v>129</v>
      </c>
      <c r="I18" t="s">
        <v>87</v>
      </c>
      <c r="J18" t="s">
        <v>41</v>
      </c>
      <c r="K18" s="318">
        <v>17</v>
      </c>
      <c r="L18" t="s">
        <v>42</v>
      </c>
      <c r="M18" s="319"/>
      <c r="N18" s="318"/>
      <c r="O18" s="318"/>
      <c r="P18" s="318"/>
      <c r="Q18" s="319"/>
      <c r="R18" s="318"/>
      <c r="X18" t="s">
        <v>43</v>
      </c>
      <c r="AA18" s="318"/>
      <c r="AB18" s="318">
        <v>30042270</v>
      </c>
      <c r="AC18" s="318" t="s">
        <v>43</v>
      </c>
      <c r="AE18" s="318"/>
      <c r="AF18" s="320"/>
      <c r="AG18" s="318"/>
      <c r="AH18" s="320"/>
      <c r="AI18" s="320"/>
      <c r="AJ18" s="320"/>
    </row>
    <row r="19" spans="1:36" hidden="1">
      <c r="A19" t="s">
        <v>130</v>
      </c>
      <c r="B19" s="1">
        <v>45330</v>
      </c>
      <c r="C19">
        <v>2</v>
      </c>
      <c r="D19">
        <v>330725</v>
      </c>
      <c r="E19" t="s">
        <v>131</v>
      </c>
      <c r="F19" t="s">
        <v>37</v>
      </c>
      <c r="G19" t="s">
        <v>38</v>
      </c>
      <c r="H19" t="s">
        <v>132</v>
      </c>
      <c r="I19" t="s">
        <v>60</v>
      </c>
      <c r="J19" t="s">
        <v>41</v>
      </c>
      <c r="K19" s="318">
        <v>18</v>
      </c>
      <c r="L19" t="s">
        <v>42</v>
      </c>
      <c r="M19" s="319">
        <v>45735</v>
      </c>
      <c r="N19" s="318">
        <v>3</v>
      </c>
      <c r="O19" s="318"/>
      <c r="P19" s="318" t="s">
        <v>133</v>
      </c>
      <c r="Q19" s="319">
        <v>45380</v>
      </c>
      <c r="R19" s="318" t="s">
        <v>134</v>
      </c>
      <c r="X19" t="s">
        <v>43</v>
      </c>
      <c r="AA19" s="318" t="s">
        <v>50</v>
      </c>
      <c r="AB19" s="318">
        <v>50014381</v>
      </c>
      <c r="AC19" s="318" t="s">
        <v>51</v>
      </c>
      <c r="AE19" s="318" t="s">
        <v>52</v>
      </c>
      <c r="AF19" s="320">
        <v>376749</v>
      </c>
      <c r="AG19" s="318">
        <v>164</v>
      </c>
      <c r="AH19" s="320"/>
      <c r="AI19" s="320"/>
      <c r="AJ19" s="320"/>
    </row>
    <row r="20" spans="1:36" hidden="1">
      <c r="A20" t="s">
        <v>135</v>
      </c>
      <c r="B20" s="1">
        <v>45330</v>
      </c>
      <c r="C20">
        <v>2</v>
      </c>
      <c r="D20">
        <v>330726</v>
      </c>
      <c r="E20" t="s">
        <v>136</v>
      </c>
      <c r="F20" t="s">
        <v>37</v>
      </c>
      <c r="G20" t="s">
        <v>38</v>
      </c>
      <c r="H20" t="s">
        <v>137</v>
      </c>
      <c r="I20" t="s">
        <v>60</v>
      </c>
      <c r="J20" t="s">
        <v>41</v>
      </c>
      <c r="K20" s="318">
        <v>19</v>
      </c>
      <c r="L20" t="s">
        <v>42</v>
      </c>
      <c r="M20" s="319">
        <v>45742</v>
      </c>
      <c r="N20" s="318">
        <v>3</v>
      </c>
      <c r="O20" s="318"/>
      <c r="P20" s="318" t="s">
        <v>133</v>
      </c>
      <c r="Q20" s="319">
        <v>45380</v>
      </c>
      <c r="R20" s="318" t="s">
        <v>134</v>
      </c>
      <c r="X20" t="s">
        <v>43</v>
      </c>
      <c r="AA20" s="318" t="s">
        <v>50</v>
      </c>
      <c r="AB20" s="318">
        <v>50014379</v>
      </c>
      <c r="AC20" s="318" t="s">
        <v>51</v>
      </c>
      <c r="AE20" s="318" t="s">
        <v>52</v>
      </c>
      <c r="AF20" s="320">
        <v>389123</v>
      </c>
      <c r="AG20" s="318">
        <v>162</v>
      </c>
      <c r="AH20" s="320"/>
      <c r="AI20" s="320"/>
      <c r="AJ20" s="320"/>
    </row>
    <row r="21" spans="1:36" hidden="1">
      <c r="A21" t="s">
        <v>138</v>
      </c>
      <c r="B21" s="1">
        <v>45366</v>
      </c>
      <c r="C21">
        <v>3</v>
      </c>
      <c r="D21">
        <v>330855</v>
      </c>
      <c r="E21" t="s">
        <v>69</v>
      </c>
      <c r="F21" t="s">
        <v>37</v>
      </c>
      <c r="G21" t="s">
        <v>38</v>
      </c>
      <c r="H21" t="s">
        <v>139</v>
      </c>
      <c r="I21" t="s">
        <v>140</v>
      </c>
      <c r="J21" t="s">
        <v>141</v>
      </c>
      <c r="K21" s="318">
        <v>20</v>
      </c>
      <c r="L21" t="s">
        <v>42</v>
      </c>
      <c r="M21" s="319">
        <v>45387</v>
      </c>
      <c r="N21" s="318">
        <v>4</v>
      </c>
      <c r="O21" s="318"/>
      <c r="P21" s="318"/>
      <c r="Q21" s="319"/>
      <c r="R21" s="318"/>
      <c r="X21" t="s">
        <v>43</v>
      </c>
      <c r="AA21" s="318" t="s">
        <v>142</v>
      </c>
      <c r="AB21" s="318">
        <v>30047922</v>
      </c>
      <c r="AC21" s="318" t="s">
        <v>64</v>
      </c>
      <c r="AE21" s="318"/>
      <c r="AF21" s="320"/>
      <c r="AG21" s="318"/>
      <c r="AH21" s="320"/>
      <c r="AI21" s="320"/>
      <c r="AJ21" s="320"/>
    </row>
    <row r="22" spans="1:36" hidden="1">
      <c r="A22" t="s">
        <v>143</v>
      </c>
      <c r="B22" s="1">
        <v>45413</v>
      </c>
      <c r="C22">
        <v>5</v>
      </c>
      <c r="D22">
        <v>330939</v>
      </c>
      <c r="E22" t="s">
        <v>144</v>
      </c>
      <c r="F22" t="s">
        <v>37</v>
      </c>
      <c r="G22" t="s">
        <v>38</v>
      </c>
      <c r="H22" t="s">
        <v>145</v>
      </c>
      <c r="I22" t="s">
        <v>146</v>
      </c>
      <c r="J22" t="s">
        <v>147</v>
      </c>
      <c r="K22" s="318">
        <v>21</v>
      </c>
      <c r="L22" t="s">
        <v>42</v>
      </c>
      <c r="M22" s="319">
        <v>45842</v>
      </c>
      <c r="N22" s="318">
        <v>7</v>
      </c>
      <c r="O22" s="318"/>
      <c r="P22" s="318"/>
      <c r="Q22" s="319"/>
      <c r="R22" s="318"/>
      <c r="X22" t="s">
        <v>43</v>
      </c>
      <c r="AA22" s="318" t="s">
        <v>62</v>
      </c>
      <c r="AB22" s="318">
        <v>40016344</v>
      </c>
      <c r="AC22" s="318" t="s">
        <v>63</v>
      </c>
      <c r="AE22" s="318" t="s">
        <v>52</v>
      </c>
      <c r="AF22" s="320">
        <v>387826</v>
      </c>
      <c r="AG22" s="318">
        <v>57</v>
      </c>
      <c r="AH22" s="320"/>
      <c r="AI22" s="320"/>
      <c r="AJ22" s="320"/>
    </row>
    <row r="23" spans="1:36" hidden="1">
      <c r="A23" t="s">
        <v>148</v>
      </c>
      <c r="B23" s="1">
        <v>45446</v>
      </c>
      <c r="C23">
        <v>6</v>
      </c>
      <c r="D23">
        <v>430005</v>
      </c>
      <c r="E23" t="s">
        <v>149</v>
      </c>
      <c r="F23" t="s">
        <v>37</v>
      </c>
      <c r="G23" t="s">
        <v>117</v>
      </c>
      <c r="H23" t="s">
        <v>150</v>
      </c>
      <c r="I23" t="s">
        <v>108</v>
      </c>
      <c r="J23" t="s">
        <v>151</v>
      </c>
      <c r="K23" s="318">
        <v>22</v>
      </c>
      <c r="L23" t="s">
        <v>42</v>
      </c>
      <c r="M23" s="319">
        <v>45447</v>
      </c>
      <c r="N23" s="318">
        <v>6</v>
      </c>
      <c r="O23" s="318"/>
      <c r="P23" s="318"/>
      <c r="Q23" s="319"/>
      <c r="R23" s="318"/>
      <c r="X23" t="s">
        <v>43</v>
      </c>
      <c r="AA23" s="318"/>
      <c r="AB23" s="318">
        <v>40039408</v>
      </c>
      <c r="AC23" s="318" t="s">
        <v>43</v>
      </c>
      <c r="AE23" s="318"/>
      <c r="AF23" s="320"/>
      <c r="AG23" s="318"/>
      <c r="AH23" s="320"/>
      <c r="AI23" s="320"/>
      <c r="AJ23" s="320"/>
    </row>
    <row r="24" spans="1:36" hidden="1">
      <c r="A24" t="s">
        <v>152</v>
      </c>
      <c r="B24" s="1">
        <v>45453</v>
      </c>
      <c r="C24">
        <v>6</v>
      </c>
      <c r="D24">
        <v>430040</v>
      </c>
      <c r="E24" t="s">
        <v>153</v>
      </c>
      <c r="F24" t="s">
        <v>37</v>
      </c>
      <c r="G24" t="s">
        <v>47</v>
      </c>
      <c r="H24" t="s">
        <v>154</v>
      </c>
      <c r="I24" t="s">
        <v>60</v>
      </c>
      <c r="J24" t="s">
        <v>41</v>
      </c>
      <c r="K24" s="318">
        <v>23</v>
      </c>
      <c r="L24" t="s">
        <v>42</v>
      </c>
      <c r="M24" s="319" t="s">
        <v>74</v>
      </c>
      <c r="N24" s="318"/>
      <c r="O24" s="318"/>
      <c r="P24" s="318"/>
      <c r="Q24" s="319"/>
      <c r="R24" s="318"/>
      <c r="X24" t="s">
        <v>43</v>
      </c>
      <c r="AA24" s="318"/>
      <c r="AB24" s="318">
        <v>40040658</v>
      </c>
      <c r="AC24" s="318" t="s">
        <v>43</v>
      </c>
      <c r="AE24" s="318"/>
      <c r="AF24" s="320"/>
      <c r="AG24" s="318"/>
      <c r="AH24" s="320"/>
      <c r="AI24" s="320"/>
      <c r="AJ24" s="320"/>
    </row>
    <row r="25" spans="1:36" hidden="1">
      <c r="A25" t="s">
        <v>155</v>
      </c>
      <c r="B25" s="1">
        <v>45455</v>
      </c>
      <c r="C25">
        <v>6</v>
      </c>
      <c r="D25">
        <v>430052</v>
      </c>
      <c r="E25" t="s">
        <v>156</v>
      </c>
      <c r="F25" t="s">
        <v>37</v>
      </c>
      <c r="G25" t="s">
        <v>121</v>
      </c>
      <c r="H25" t="s">
        <v>157</v>
      </c>
      <c r="I25" t="s">
        <v>108</v>
      </c>
      <c r="J25" t="s">
        <v>158</v>
      </c>
      <c r="K25" s="318">
        <v>24</v>
      </c>
      <c r="L25" t="s">
        <v>42</v>
      </c>
      <c r="M25" s="319">
        <v>45870</v>
      </c>
      <c r="N25" s="318">
        <v>8</v>
      </c>
      <c r="O25" s="318"/>
      <c r="P25" s="318"/>
      <c r="Q25" s="319"/>
      <c r="R25" s="318"/>
      <c r="X25" t="s">
        <v>43</v>
      </c>
      <c r="AA25" s="318" t="s">
        <v>83</v>
      </c>
      <c r="AB25" s="318">
        <v>40041401</v>
      </c>
      <c r="AC25" s="318" t="s">
        <v>84</v>
      </c>
      <c r="AE25" s="318" t="s">
        <v>52</v>
      </c>
      <c r="AF25" s="320">
        <v>423726</v>
      </c>
      <c r="AG25" s="318">
        <v>300</v>
      </c>
      <c r="AH25" s="320"/>
      <c r="AI25" s="320"/>
      <c r="AJ25" s="320"/>
    </row>
    <row r="26" spans="1:36" hidden="1">
      <c r="A26" t="s">
        <v>159</v>
      </c>
      <c r="B26" s="1">
        <v>45457</v>
      </c>
      <c r="C26">
        <v>6</v>
      </c>
      <c r="D26">
        <v>430061</v>
      </c>
      <c r="E26" t="s">
        <v>160</v>
      </c>
      <c r="F26" t="s">
        <v>37</v>
      </c>
      <c r="G26" t="s">
        <v>47</v>
      </c>
      <c r="H26" t="s">
        <v>161</v>
      </c>
      <c r="I26" t="s">
        <v>108</v>
      </c>
      <c r="J26" t="s">
        <v>162</v>
      </c>
      <c r="K26" s="318">
        <v>25</v>
      </c>
      <c r="L26" t="s">
        <v>42</v>
      </c>
      <c r="M26" s="319"/>
      <c r="N26" s="318"/>
      <c r="O26" s="318"/>
      <c r="P26" s="318" t="s">
        <v>163</v>
      </c>
      <c r="Q26" s="319">
        <v>45891</v>
      </c>
      <c r="R26" s="318" t="s">
        <v>83</v>
      </c>
      <c r="S26">
        <v>280000</v>
      </c>
      <c r="AA26" s="318"/>
      <c r="AB26" s="318">
        <v>40041471</v>
      </c>
      <c r="AC26" s="318" t="s">
        <v>43</v>
      </c>
      <c r="AE26" s="318"/>
      <c r="AF26" s="320"/>
      <c r="AG26" s="318"/>
      <c r="AH26" s="320"/>
      <c r="AI26" s="320"/>
      <c r="AJ26" s="320"/>
    </row>
    <row r="27" spans="1:36" hidden="1">
      <c r="A27" t="s">
        <v>164</v>
      </c>
      <c r="B27" s="1">
        <v>45470</v>
      </c>
      <c r="C27">
        <v>6</v>
      </c>
      <c r="D27">
        <v>430097</v>
      </c>
      <c r="E27" t="s">
        <v>165</v>
      </c>
      <c r="F27" t="s">
        <v>37</v>
      </c>
      <c r="G27" t="s">
        <v>121</v>
      </c>
      <c r="H27" t="s">
        <v>166</v>
      </c>
      <c r="I27" t="s">
        <v>92</v>
      </c>
      <c r="J27" t="s">
        <v>167</v>
      </c>
      <c r="K27" s="318">
        <v>26</v>
      </c>
      <c r="L27" t="s">
        <v>42</v>
      </c>
      <c r="M27" s="319"/>
      <c r="N27" s="318"/>
      <c r="O27" s="318"/>
      <c r="P27" s="318"/>
      <c r="Q27" s="319"/>
      <c r="R27" s="318"/>
      <c r="X27" t="s">
        <v>43</v>
      </c>
      <c r="AA27" s="318"/>
      <c r="AB27" s="318">
        <v>40043649</v>
      </c>
      <c r="AC27" s="318" t="s">
        <v>43</v>
      </c>
      <c r="AE27" s="318"/>
      <c r="AF27" s="320"/>
      <c r="AG27" s="318"/>
      <c r="AH27" s="320"/>
      <c r="AI27" s="320"/>
      <c r="AJ27" s="320"/>
    </row>
    <row r="28" spans="1:36" hidden="1">
      <c r="A28" t="s">
        <v>168</v>
      </c>
      <c r="B28" s="1">
        <v>45469</v>
      </c>
      <c r="C28">
        <v>6</v>
      </c>
      <c r="D28">
        <v>430106</v>
      </c>
      <c r="E28" t="s">
        <v>169</v>
      </c>
      <c r="F28" t="s">
        <v>37</v>
      </c>
      <c r="G28" t="s">
        <v>47</v>
      </c>
      <c r="H28" t="s">
        <v>170</v>
      </c>
      <c r="I28" t="s">
        <v>108</v>
      </c>
      <c r="J28" t="s">
        <v>171</v>
      </c>
      <c r="K28" s="318">
        <v>27</v>
      </c>
      <c r="L28" t="s">
        <v>42</v>
      </c>
      <c r="M28" s="319">
        <v>45730</v>
      </c>
      <c r="N28" s="318">
        <v>3</v>
      </c>
      <c r="O28" s="318"/>
      <c r="P28" s="318"/>
      <c r="Q28" s="319"/>
      <c r="R28" s="318"/>
      <c r="X28" t="s">
        <v>43</v>
      </c>
      <c r="AA28" s="318"/>
      <c r="AB28" s="318">
        <v>40043488</v>
      </c>
      <c r="AC28" s="318" t="s">
        <v>43</v>
      </c>
      <c r="AE28" s="318"/>
      <c r="AF28" s="320"/>
      <c r="AG28" s="318"/>
      <c r="AH28" s="320"/>
      <c r="AI28" s="320"/>
      <c r="AJ28" s="320"/>
    </row>
    <row r="29" spans="1:36" hidden="1">
      <c r="A29" t="s">
        <v>172</v>
      </c>
      <c r="B29" s="1">
        <v>45469</v>
      </c>
      <c r="C29">
        <v>6</v>
      </c>
      <c r="D29">
        <v>430107</v>
      </c>
      <c r="E29" t="s">
        <v>173</v>
      </c>
      <c r="F29" t="s">
        <v>37</v>
      </c>
      <c r="G29" t="s">
        <v>47</v>
      </c>
      <c r="H29" t="s">
        <v>174</v>
      </c>
      <c r="I29" t="s">
        <v>108</v>
      </c>
      <c r="J29" t="s">
        <v>171</v>
      </c>
      <c r="K29" s="318">
        <v>28</v>
      </c>
      <c r="L29" t="s">
        <v>42</v>
      </c>
      <c r="M29" s="319"/>
      <c r="N29" s="318"/>
      <c r="O29" s="318"/>
      <c r="P29" s="318"/>
      <c r="Q29" s="319"/>
      <c r="R29" s="318"/>
      <c r="X29" t="s">
        <v>43</v>
      </c>
      <c r="AA29" s="318"/>
      <c r="AB29" s="318">
        <v>40043490</v>
      </c>
      <c r="AC29" s="318" t="s">
        <v>43</v>
      </c>
      <c r="AE29" s="318"/>
      <c r="AF29" s="320"/>
      <c r="AG29" s="318"/>
      <c r="AH29" s="320"/>
      <c r="AI29" s="320"/>
      <c r="AJ29" s="320"/>
    </row>
    <row r="30" spans="1:36" hidden="1">
      <c r="A30" t="s">
        <v>175</v>
      </c>
      <c r="B30" s="1">
        <v>45469</v>
      </c>
      <c r="C30">
        <v>6</v>
      </c>
      <c r="D30">
        <v>430108</v>
      </c>
      <c r="E30" t="s">
        <v>176</v>
      </c>
      <c r="F30" t="s">
        <v>37</v>
      </c>
      <c r="G30" t="s">
        <v>112</v>
      </c>
      <c r="H30" t="s">
        <v>177</v>
      </c>
      <c r="I30" t="s">
        <v>108</v>
      </c>
      <c r="J30" t="s">
        <v>171</v>
      </c>
      <c r="K30" s="318">
        <v>29</v>
      </c>
      <c r="L30" t="s">
        <v>42</v>
      </c>
      <c r="M30" s="319">
        <v>45716</v>
      </c>
      <c r="N30" s="318">
        <v>2</v>
      </c>
      <c r="O30" s="318"/>
      <c r="P30" s="318" t="s">
        <v>114</v>
      </c>
      <c r="Q30" s="319">
        <v>45716</v>
      </c>
      <c r="R30" s="318" t="s">
        <v>178</v>
      </c>
      <c r="X30" t="s">
        <v>43</v>
      </c>
      <c r="AA30" s="318"/>
      <c r="AB30" s="318">
        <v>40043491</v>
      </c>
      <c r="AC30" s="318" t="s">
        <v>43</v>
      </c>
      <c r="AE30" s="318"/>
      <c r="AF30" s="320"/>
      <c r="AG30" s="318"/>
      <c r="AH30" s="320"/>
      <c r="AI30" s="320"/>
      <c r="AJ30" s="320"/>
    </row>
    <row r="31" spans="1:36" hidden="1">
      <c r="A31" t="s">
        <v>179</v>
      </c>
      <c r="B31" s="1">
        <v>45469</v>
      </c>
      <c r="C31">
        <v>6</v>
      </c>
      <c r="D31">
        <v>430109</v>
      </c>
      <c r="E31" t="s">
        <v>180</v>
      </c>
      <c r="F31" t="s">
        <v>37</v>
      </c>
      <c r="G31" t="s">
        <v>58</v>
      </c>
      <c r="H31" t="s">
        <v>181</v>
      </c>
      <c r="I31" t="s">
        <v>108</v>
      </c>
      <c r="J31" t="s">
        <v>171</v>
      </c>
      <c r="K31" s="318">
        <v>30</v>
      </c>
      <c r="L31" t="s">
        <v>42</v>
      </c>
      <c r="M31" s="319">
        <v>45702</v>
      </c>
      <c r="N31" s="318">
        <v>2</v>
      </c>
      <c r="O31" s="318"/>
      <c r="P31" s="318"/>
      <c r="Q31" s="319"/>
      <c r="R31" s="318"/>
      <c r="X31" t="s">
        <v>43</v>
      </c>
      <c r="AA31" s="318" t="s">
        <v>182</v>
      </c>
      <c r="AB31" s="318">
        <v>40043493</v>
      </c>
      <c r="AC31" s="318" t="s">
        <v>35</v>
      </c>
      <c r="AE31" s="318" t="s">
        <v>52</v>
      </c>
      <c r="AF31" s="320">
        <v>395407</v>
      </c>
      <c r="AG31" s="318">
        <v>137</v>
      </c>
      <c r="AH31" s="320"/>
      <c r="AI31" s="320"/>
      <c r="AJ31" s="320"/>
    </row>
    <row r="32" spans="1:36" hidden="1">
      <c r="A32" t="s">
        <v>183</v>
      </c>
      <c r="B32" s="1">
        <v>45469</v>
      </c>
      <c r="C32">
        <v>6</v>
      </c>
      <c r="D32">
        <v>430111</v>
      </c>
      <c r="E32" t="s">
        <v>184</v>
      </c>
      <c r="F32" t="s">
        <v>37</v>
      </c>
      <c r="G32" t="s">
        <v>121</v>
      </c>
      <c r="H32" t="s">
        <v>185</v>
      </c>
      <c r="I32" t="s">
        <v>108</v>
      </c>
      <c r="J32" t="s">
        <v>171</v>
      </c>
      <c r="K32" s="318">
        <v>31</v>
      </c>
      <c r="L32" t="s">
        <v>42</v>
      </c>
      <c r="M32" s="319">
        <v>45719</v>
      </c>
      <c r="N32" s="318">
        <v>3</v>
      </c>
      <c r="O32" s="318"/>
      <c r="P32" s="318"/>
      <c r="Q32" s="319"/>
      <c r="R32" s="318"/>
      <c r="X32" t="s">
        <v>43</v>
      </c>
      <c r="AA32" s="318"/>
      <c r="AB32" s="318">
        <v>40043498</v>
      </c>
      <c r="AC32" s="318" t="s">
        <v>43</v>
      </c>
      <c r="AE32" s="318"/>
      <c r="AF32" s="320"/>
      <c r="AG32" s="318"/>
      <c r="AH32" s="320"/>
      <c r="AI32" s="320"/>
      <c r="AJ32" s="320"/>
    </row>
    <row r="33" spans="1:36" hidden="1">
      <c r="A33" t="s">
        <v>186</v>
      </c>
      <c r="B33" s="1">
        <v>45469</v>
      </c>
      <c r="C33">
        <v>6</v>
      </c>
      <c r="D33">
        <v>430112</v>
      </c>
      <c r="E33" t="s">
        <v>187</v>
      </c>
      <c r="F33" t="s">
        <v>37</v>
      </c>
      <c r="G33" t="s">
        <v>188</v>
      </c>
      <c r="H33" t="s">
        <v>189</v>
      </c>
      <c r="I33" t="s">
        <v>108</v>
      </c>
      <c r="J33" t="s">
        <v>171</v>
      </c>
      <c r="K33" s="318">
        <v>32</v>
      </c>
      <c r="L33" t="s">
        <v>42</v>
      </c>
      <c r="M33" s="319">
        <v>45735</v>
      </c>
      <c r="N33" s="318">
        <v>3</v>
      </c>
      <c r="O33" s="318"/>
      <c r="P33" s="318"/>
      <c r="Q33" s="319"/>
      <c r="R33" s="318"/>
      <c r="T33" t="s">
        <v>190</v>
      </c>
      <c r="U33">
        <v>45539</v>
      </c>
      <c r="V33">
        <v>45626</v>
      </c>
      <c r="W33">
        <v>45735</v>
      </c>
      <c r="X33" t="s">
        <v>191</v>
      </c>
      <c r="AA33" s="318"/>
      <c r="AB33" s="318">
        <v>40043500</v>
      </c>
      <c r="AC33" s="318" t="s">
        <v>43</v>
      </c>
      <c r="AE33" s="318"/>
      <c r="AF33" s="320"/>
      <c r="AG33" s="318"/>
      <c r="AH33" s="320"/>
      <c r="AI33" s="320"/>
      <c r="AJ33" s="320"/>
    </row>
    <row r="34" spans="1:36" hidden="1">
      <c r="A34" t="s">
        <v>192</v>
      </c>
      <c r="B34" s="1">
        <v>45469</v>
      </c>
      <c r="C34">
        <v>6</v>
      </c>
      <c r="D34">
        <v>430113</v>
      </c>
      <c r="E34" t="s">
        <v>193</v>
      </c>
      <c r="F34" t="s">
        <v>37</v>
      </c>
      <c r="G34" t="s">
        <v>188</v>
      </c>
      <c r="H34" t="s">
        <v>194</v>
      </c>
      <c r="I34" t="s">
        <v>108</v>
      </c>
      <c r="J34" t="s">
        <v>171</v>
      </c>
      <c r="K34" s="318">
        <v>33</v>
      </c>
      <c r="L34" t="s">
        <v>42</v>
      </c>
      <c r="M34" s="319">
        <v>45735</v>
      </c>
      <c r="N34" s="318">
        <v>3</v>
      </c>
      <c r="O34" s="318"/>
      <c r="P34" s="318"/>
      <c r="Q34" s="319"/>
      <c r="R34" s="318"/>
      <c r="T34" t="s">
        <v>190</v>
      </c>
      <c r="U34">
        <v>45539</v>
      </c>
      <c r="V34">
        <v>45626</v>
      </c>
      <c r="W34">
        <v>45735</v>
      </c>
      <c r="X34" t="s">
        <v>191</v>
      </c>
      <c r="AA34" s="318"/>
      <c r="AB34" s="318">
        <v>40043503</v>
      </c>
      <c r="AC34" s="318" t="s">
        <v>43</v>
      </c>
      <c r="AE34" s="318"/>
      <c r="AF34" s="320"/>
      <c r="AG34" s="318"/>
      <c r="AH34" s="320"/>
      <c r="AI34" s="320"/>
      <c r="AJ34" s="320"/>
    </row>
    <row r="35" spans="1:36" hidden="1">
      <c r="A35" t="s">
        <v>195</v>
      </c>
      <c r="B35" s="1">
        <v>45469</v>
      </c>
      <c r="C35">
        <v>6</v>
      </c>
      <c r="D35">
        <v>430114</v>
      </c>
      <c r="E35" t="s">
        <v>196</v>
      </c>
      <c r="F35" t="s">
        <v>37</v>
      </c>
      <c r="G35" t="s">
        <v>197</v>
      </c>
      <c r="H35" t="s">
        <v>198</v>
      </c>
      <c r="I35" t="s">
        <v>108</v>
      </c>
      <c r="J35" t="s">
        <v>171</v>
      </c>
      <c r="K35" s="318">
        <v>34</v>
      </c>
      <c r="L35" t="s">
        <v>42</v>
      </c>
      <c r="M35" s="319">
        <v>45723</v>
      </c>
      <c r="N35" s="318">
        <v>3</v>
      </c>
      <c r="O35" s="318"/>
      <c r="P35" s="318"/>
      <c r="Q35" s="319"/>
      <c r="R35" s="318"/>
      <c r="X35" t="s">
        <v>43</v>
      </c>
      <c r="AA35" s="318" t="s">
        <v>199</v>
      </c>
      <c r="AB35" s="318">
        <v>40043506</v>
      </c>
      <c r="AC35" s="318" t="s">
        <v>44</v>
      </c>
      <c r="AE35" s="318" t="s">
        <v>52</v>
      </c>
      <c r="AF35" s="320">
        <v>603682</v>
      </c>
      <c r="AG35" s="318">
        <v>240</v>
      </c>
      <c r="AH35" s="320"/>
      <c r="AI35" s="320"/>
      <c r="AJ35" s="320"/>
    </row>
    <row r="36" spans="1:36" hidden="1">
      <c r="A36" t="s">
        <v>52</v>
      </c>
      <c r="B36" s="1">
        <v>45469</v>
      </c>
      <c r="C36">
        <v>6</v>
      </c>
      <c r="D36">
        <v>430115</v>
      </c>
      <c r="E36" t="s">
        <v>200</v>
      </c>
      <c r="F36" t="s">
        <v>37</v>
      </c>
      <c r="G36" t="s">
        <v>106</v>
      </c>
      <c r="H36" t="s">
        <v>201</v>
      </c>
      <c r="I36" t="s">
        <v>108</v>
      </c>
      <c r="J36" t="s">
        <v>171</v>
      </c>
      <c r="K36" s="318">
        <v>35</v>
      </c>
      <c r="L36" t="s">
        <v>42</v>
      </c>
      <c r="M36" s="319">
        <v>45707</v>
      </c>
      <c r="N36" s="318">
        <v>2</v>
      </c>
      <c r="O36" s="318"/>
      <c r="P36" s="318"/>
      <c r="Q36" s="319"/>
      <c r="R36" s="318"/>
      <c r="X36" t="s">
        <v>43</v>
      </c>
      <c r="AA36" s="318" t="s">
        <v>78</v>
      </c>
      <c r="AB36" s="318">
        <v>40043508</v>
      </c>
      <c r="AC36" s="318" t="s">
        <v>79</v>
      </c>
      <c r="AE36" s="318" t="s">
        <v>52</v>
      </c>
      <c r="AF36" s="320">
        <v>335532</v>
      </c>
      <c r="AG36" s="318">
        <v>69</v>
      </c>
      <c r="AH36" s="320"/>
      <c r="AI36" s="320"/>
      <c r="AJ36" s="320"/>
    </row>
    <row r="37" spans="1:36" hidden="1">
      <c r="A37" t="s">
        <v>202</v>
      </c>
      <c r="B37" s="1">
        <v>45477</v>
      </c>
      <c r="C37">
        <v>7</v>
      </c>
      <c r="D37">
        <v>430127</v>
      </c>
      <c r="E37" t="s">
        <v>203</v>
      </c>
      <c r="F37" t="s">
        <v>37</v>
      </c>
      <c r="G37" t="s">
        <v>117</v>
      </c>
      <c r="H37" t="s">
        <v>204</v>
      </c>
      <c r="I37" t="s">
        <v>87</v>
      </c>
      <c r="J37" t="s">
        <v>41</v>
      </c>
      <c r="K37" s="318">
        <v>36</v>
      </c>
      <c r="L37" t="s">
        <v>42</v>
      </c>
      <c r="M37" s="319">
        <v>45898</v>
      </c>
      <c r="N37" s="318">
        <v>8</v>
      </c>
      <c r="O37" s="318"/>
      <c r="P37" s="318" t="s">
        <v>133</v>
      </c>
      <c r="Q37" s="319">
        <v>45826</v>
      </c>
      <c r="R37" s="318" t="s">
        <v>50</v>
      </c>
      <c r="X37" t="s">
        <v>43</v>
      </c>
      <c r="AA37" s="318" t="s">
        <v>182</v>
      </c>
      <c r="AB37" s="318">
        <v>40044701</v>
      </c>
      <c r="AC37" s="318" t="s">
        <v>35</v>
      </c>
      <c r="AE37" s="318" t="s">
        <v>52</v>
      </c>
      <c r="AF37" s="320">
        <v>1158817</v>
      </c>
      <c r="AG37" s="318">
        <v>453</v>
      </c>
      <c r="AH37" s="320"/>
      <c r="AI37" s="320"/>
      <c r="AJ37" s="320"/>
    </row>
    <row r="38" spans="1:36" hidden="1">
      <c r="A38" t="s">
        <v>205</v>
      </c>
      <c r="B38" s="1">
        <v>45484</v>
      </c>
      <c r="C38">
        <v>7</v>
      </c>
      <c r="D38">
        <v>430191</v>
      </c>
      <c r="E38" t="s">
        <v>206</v>
      </c>
      <c r="F38" t="s">
        <v>37</v>
      </c>
      <c r="G38" t="s">
        <v>58</v>
      </c>
      <c r="H38" t="s">
        <v>207</v>
      </c>
      <c r="I38" t="s">
        <v>60</v>
      </c>
      <c r="J38" t="s">
        <v>171</v>
      </c>
      <c r="K38" s="318">
        <v>37</v>
      </c>
      <c r="L38" t="s">
        <v>42</v>
      </c>
      <c r="M38" s="319">
        <v>45614</v>
      </c>
      <c r="N38" s="318">
        <v>11</v>
      </c>
      <c r="O38" s="318"/>
      <c r="P38" s="318"/>
      <c r="Q38" s="319"/>
      <c r="R38" s="318"/>
      <c r="X38" t="s">
        <v>43</v>
      </c>
      <c r="AA38" s="318" t="s">
        <v>62</v>
      </c>
      <c r="AB38" s="318">
        <v>40045739</v>
      </c>
      <c r="AC38" s="318" t="s">
        <v>63</v>
      </c>
      <c r="AE38" s="318" t="s">
        <v>208</v>
      </c>
      <c r="AF38" s="320">
        <v>426843</v>
      </c>
      <c r="AG38" s="318">
        <v>159</v>
      </c>
      <c r="AH38" s="320"/>
      <c r="AI38" s="320"/>
      <c r="AJ38" s="320"/>
    </row>
    <row r="39" spans="1:36" hidden="1">
      <c r="A39" t="s">
        <v>209</v>
      </c>
      <c r="B39" s="1">
        <v>45506</v>
      </c>
      <c r="C39">
        <v>8</v>
      </c>
      <c r="D39">
        <v>430193</v>
      </c>
      <c r="E39" t="s">
        <v>210</v>
      </c>
      <c r="F39" t="s">
        <v>37</v>
      </c>
      <c r="G39" t="s">
        <v>47</v>
      </c>
      <c r="H39" t="s">
        <v>211</v>
      </c>
      <c r="I39" t="s">
        <v>108</v>
      </c>
      <c r="J39" t="s">
        <v>212</v>
      </c>
      <c r="K39" s="318">
        <v>38</v>
      </c>
      <c r="L39" t="s">
        <v>42</v>
      </c>
      <c r="M39" s="319" t="s">
        <v>74</v>
      </c>
      <c r="N39" s="318"/>
      <c r="O39" s="318"/>
      <c r="P39" s="318"/>
      <c r="Q39" s="319"/>
      <c r="R39" s="318"/>
      <c r="X39" t="s">
        <v>43</v>
      </c>
      <c r="AA39" s="318"/>
      <c r="AB39" s="318">
        <v>40048094</v>
      </c>
      <c r="AC39" s="318" t="s">
        <v>43</v>
      </c>
      <c r="AE39" s="318"/>
      <c r="AF39" s="320"/>
      <c r="AG39" s="318"/>
      <c r="AH39" s="320"/>
      <c r="AI39" s="320"/>
      <c r="AJ39" s="320"/>
    </row>
    <row r="40" spans="1:36" hidden="1">
      <c r="A40" t="s">
        <v>213</v>
      </c>
      <c r="B40" s="1">
        <v>45510</v>
      </c>
      <c r="C40">
        <v>8</v>
      </c>
      <c r="D40">
        <v>430199</v>
      </c>
      <c r="E40" t="s">
        <v>214</v>
      </c>
      <c r="F40" t="s">
        <v>37</v>
      </c>
      <c r="G40" t="s">
        <v>47</v>
      </c>
      <c r="H40" t="s">
        <v>215</v>
      </c>
      <c r="I40" t="s">
        <v>108</v>
      </c>
      <c r="J40" t="s">
        <v>216</v>
      </c>
      <c r="K40" s="318">
        <v>39</v>
      </c>
      <c r="L40"/>
      <c r="M40" s="319"/>
      <c r="N40" s="318"/>
      <c r="O40" s="318"/>
      <c r="P40" s="318"/>
      <c r="Q40" s="319"/>
      <c r="R40" s="318"/>
      <c r="X40" t="s">
        <v>43</v>
      </c>
      <c r="AA40" s="318"/>
      <c r="AB40" s="318">
        <v>40048340</v>
      </c>
      <c r="AC40" s="318" t="s">
        <v>43</v>
      </c>
      <c r="AE40" s="318"/>
      <c r="AF40" s="320"/>
      <c r="AG40" s="318"/>
      <c r="AH40" s="320"/>
      <c r="AI40" s="320"/>
      <c r="AJ40" s="320"/>
    </row>
    <row r="41" spans="1:36" hidden="1">
      <c r="A41" t="s">
        <v>94</v>
      </c>
      <c r="B41" s="1">
        <v>45544</v>
      </c>
      <c r="C41">
        <v>9</v>
      </c>
      <c r="D41">
        <v>430269</v>
      </c>
      <c r="E41" t="s">
        <v>217</v>
      </c>
      <c r="F41" t="s">
        <v>37</v>
      </c>
      <c r="G41" t="s">
        <v>121</v>
      </c>
      <c r="H41" t="s">
        <v>218</v>
      </c>
      <c r="I41" t="s">
        <v>108</v>
      </c>
      <c r="J41" t="s">
        <v>219</v>
      </c>
      <c r="K41" s="318">
        <v>40</v>
      </c>
      <c r="L41" t="s">
        <v>42</v>
      </c>
      <c r="M41" s="319">
        <v>45586</v>
      </c>
      <c r="N41" s="318">
        <v>10</v>
      </c>
      <c r="O41" s="318"/>
      <c r="P41" s="318"/>
      <c r="Q41" s="319"/>
      <c r="R41" s="318"/>
      <c r="X41" t="s">
        <v>43</v>
      </c>
      <c r="AA41" s="318" t="s">
        <v>83</v>
      </c>
      <c r="AB41" s="318">
        <v>40051964</v>
      </c>
      <c r="AC41" s="318" t="s">
        <v>84</v>
      </c>
      <c r="AE41" s="318" t="s">
        <v>52</v>
      </c>
      <c r="AF41" s="320">
        <v>63379</v>
      </c>
      <c r="AG41" s="318"/>
      <c r="AH41" s="320"/>
      <c r="AI41" s="320"/>
      <c r="AJ41" s="320"/>
    </row>
    <row r="42" spans="1:36" hidden="1">
      <c r="A42" t="s">
        <v>220</v>
      </c>
      <c r="B42" s="1">
        <v>45545</v>
      </c>
      <c r="C42">
        <v>9</v>
      </c>
      <c r="D42">
        <v>430277</v>
      </c>
      <c r="E42" t="s">
        <v>221</v>
      </c>
      <c r="F42" t="s">
        <v>37</v>
      </c>
      <c r="G42" t="s">
        <v>66</v>
      </c>
      <c r="H42" t="s">
        <v>222</v>
      </c>
      <c r="I42" t="s">
        <v>87</v>
      </c>
      <c r="J42" t="s">
        <v>223</v>
      </c>
      <c r="K42" s="318">
        <v>41</v>
      </c>
      <c r="L42" t="s">
        <v>42</v>
      </c>
      <c r="M42" s="319">
        <v>45546</v>
      </c>
      <c r="N42" s="318">
        <v>9</v>
      </c>
      <c r="O42" s="318"/>
      <c r="P42" s="318"/>
      <c r="Q42" s="319"/>
      <c r="R42" s="318"/>
      <c r="X42" t="s">
        <v>43</v>
      </c>
      <c r="AA42" s="318"/>
      <c r="AB42" s="318">
        <v>40052056</v>
      </c>
      <c r="AC42" s="318" t="s">
        <v>43</v>
      </c>
      <c r="AE42" s="318"/>
      <c r="AF42" s="320"/>
      <c r="AG42" s="318"/>
      <c r="AH42" s="320"/>
      <c r="AI42" s="320"/>
      <c r="AJ42" s="320"/>
    </row>
    <row r="43" spans="1:36" hidden="1">
      <c r="A43" t="s">
        <v>224</v>
      </c>
      <c r="B43" s="1">
        <v>45546</v>
      </c>
      <c r="C43">
        <v>9</v>
      </c>
      <c r="D43">
        <v>430280</v>
      </c>
      <c r="E43" t="s">
        <v>225</v>
      </c>
      <c r="F43" t="s">
        <v>37</v>
      </c>
      <c r="G43" t="s">
        <v>47</v>
      </c>
      <c r="H43" t="s">
        <v>226</v>
      </c>
      <c r="I43" t="s">
        <v>108</v>
      </c>
      <c r="J43" t="s">
        <v>227</v>
      </c>
      <c r="K43" s="318">
        <v>42</v>
      </c>
      <c r="L43" t="s">
        <v>42</v>
      </c>
      <c r="M43" s="319">
        <v>45552</v>
      </c>
      <c r="N43" s="318">
        <v>9</v>
      </c>
      <c r="O43" s="318"/>
      <c r="P43" s="318"/>
      <c r="Q43" s="319"/>
      <c r="R43" s="318"/>
      <c r="X43" t="s">
        <v>43</v>
      </c>
      <c r="AA43" s="318"/>
      <c r="AB43" s="318">
        <v>40052132</v>
      </c>
      <c r="AC43" s="318" t="s">
        <v>43</v>
      </c>
      <c r="AE43" s="318"/>
      <c r="AF43" s="320"/>
      <c r="AG43" s="318"/>
      <c r="AH43" s="320"/>
      <c r="AI43" s="320"/>
      <c r="AJ43" s="320"/>
    </row>
    <row r="44" spans="1:36" hidden="1">
      <c r="A44" t="s">
        <v>228</v>
      </c>
      <c r="B44" s="1">
        <v>45546</v>
      </c>
      <c r="C44">
        <v>9</v>
      </c>
      <c r="D44">
        <v>430281</v>
      </c>
      <c r="E44" t="s">
        <v>229</v>
      </c>
      <c r="F44" t="s">
        <v>37</v>
      </c>
      <c r="G44" t="s">
        <v>97</v>
      </c>
      <c r="H44" t="s">
        <v>230</v>
      </c>
      <c r="I44" t="s">
        <v>140</v>
      </c>
      <c r="J44" t="s">
        <v>231</v>
      </c>
      <c r="K44" s="318">
        <v>43</v>
      </c>
      <c r="L44" t="s">
        <v>42</v>
      </c>
      <c r="M44" s="319">
        <v>45862</v>
      </c>
      <c r="N44" s="318">
        <v>7</v>
      </c>
      <c r="O44" s="318"/>
      <c r="P44" s="318"/>
      <c r="Q44" s="319"/>
      <c r="R44" s="318"/>
      <c r="T44" t="s">
        <v>99</v>
      </c>
      <c r="U44">
        <v>45546</v>
      </c>
      <c r="V44">
        <v>45596</v>
      </c>
      <c r="W44">
        <v>45862</v>
      </c>
      <c r="X44" t="s">
        <v>232</v>
      </c>
      <c r="Y44" t="s">
        <v>62</v>
      </c>
      <c r="AA44" s="318" t="s">
        <v>62</v>
      </c>
      <c r="AB44" s="318">
        <v>40052157</v>
      </c>
      <c r="AC44" s="318" t="s">
        <v>63</v>
      </c>
      <c r="AE44" s="318" t="s">
        <v>52</v>
      </c>
      <c r="AF44" s="320">
        <v>316764</v>
      </c>
      <c r="AG44" s="318">
        <v>11</v>
      </c>
      <c r="AH44" s="320"/>
      <c r="AI44" s="320"/>
      <c r="AJ44" s="320"/>
    </row>
    <row r="45" spans="1:36" hidden="1">
      <c r="A45" t="s">
        <v>233</v>
      </c>
      <c r="B45" s="1">
        <v>45552</v>
      </c>
      <c r="C45">
        <v>9</v>
      </c>
      <c r="D45">
        <v>430291</v>
      </c>
      <c r="E45" t="s">
        <v>234</v>
      </c>
      <c r="F45" t="s">
        <v>37</v>
      </c>
      <c r="G45" t="s">
        <v>121</v>
      </c>
      <c r="H45" t="s">
        <v>235</v>
      </c>
      <c r="I45" t="s">
        <v>40</v>
      </c>
      <c r="J45" t="s">
        <v>236</v>
      </c>
      <c r="K45" s="318">
        <v>44</v>
      </c>
      <c r="L45" t="s">
        <v>42</v>
      </c>
      <c r="M45" s="319">
        <v>45926</v>
      </c>
      <c r="N45" s="318">
        <v>9</v>
      </c>
      <c r="O45" s="318"/>
      <c r="P45" s="318"/>
      <c r="Q45" s="319"/>
      <c r="R45" s="318"/>
      <c r="X45" t="s">
        <v>43</v>
      </c>
      <c r="AA45" s="318" t="s">
        <v>109</v>
      </c>
      <c r="AB45" s="318">
        <v>40052570</v>
      </c>
      <c r="AC45" s="318" t="s">
        <v>95</v>
      </c>
      <c r="AE45" s="318" t="s">
        <v>52</v>
      </c>
      <c r="AF45" s="320">
        <v>308514</v>
      </c>
      <c r="AG45" s="318">
        <v>201</v>
      </c>
      <c r="AH45" s="320"/>
      <c r="AI45" s="320"/>
      <c r="AJ45" s="320"/>
    </row>
    <row r="46" spans="1:36" hidden="1">
      <c r="A46" t="s">
        <v>237</v>
      </c>
      <c r="B46" s="1">
        <v>45552</v>
      </c>
      <c r="C46">
        <v>9</v>
      </c>
      <c r="D46">
        <v>430298</v>
      </c>
      <c r="E46" t="s">
        <v>238</v>
      </c>
      <c r="F46" t="s">
        <v>37</v>
      </c>
      <c r="G46" t="s">
        <v>47</v>
      </c>
      <c r="H46" t="s">
        <v>239</v>
      </c>
      <c r="I46" t="s">
        <v>40</v>
      </c>
      <c r="J46" t="s">
        <v>236</v>
      </c>
      <c r="K46" s="318">
        <v>45</v>
      </c>
      <c r="L46" t="s">
        <v>42</v>
      </c>
      <c r="M46" s="319">
        <v>45625</v>
      </c>
      <c r="N46" s="318">
        <v>11</v>
      </c>
      <c r="O46" s="318"/>
      <c r="P46" s="318"/>
      <c r="Q46" s="319"/>
      <c r="R46" s="318"/>
      <c r="X46" t="s">
        <v>43</v>
      </c>
      <c r="AA46" s="318"/>
      <c r="AB46" s="318">
        <v>40052586</v>
      </c>
      <c r="AC46" s="318" t="s">
        <v>43</v>
      </c>
      <c r="AE46" s="318"/>
      <c r="AF46" s="320"/>
      <c r="AG46" s="318"/>
      <c r="AH46" s="320"/>
      <c r="AI46" s="320"/>
      <c r="AJ46" s="320"/>
    </row>
    <row r="47" spans="1:36" hidden="1">
      <c r="A47" t="s">
        <v>240</v>
      </c>
      <c r="B47" s="1">
        <v>45582</v>
      </c>
      <c r="C47">
        <v>10</v>
      </c>
      <c r="D47">
        <v>430368</v>
      </c>
      <c r="E47" t="s">
        <v>241</v>
      </c>
      <c r="F47" t="s">
        <v>37</v>
      </c>
      <c r="G47" t="s">
        <v>97</v>
      </c>
      <c r="H47" t="s">
        <v>242</v>
      </c>
      <c r="I47" t="s">
        <v>108</v>
      </c>
      <c r="J47" t="s">
        <v>236</v>
      </c>
      <c r="K47" s="318">
        <v>47</v>
      </c>
      <c r="L47" t="s">
        <v>42</v>
      </c>
      <c r="M47" s="319" t="s">
        <v>74</v>
      </c>
      <c r="N47" s="318"/>
      <c r="O47" s="318"/>
      <c r="P47" s="318"/>
      <c r="Q47" s="319"/>
      <c r="R47" s="318"/>
      <c r="T47" t="s">
        <v>99</v>
      </c>
      <c r="U47">
        <v>45947</v>
      </c>
      <c r="V47">
        <v>45990</v>
      </c>
      <c r="X47" t="s">
        <v>243</v>
      </c>
      <c r="AA47" s="318"/>
      <c r="AB47" s="318">
        <v>40056144</v>
      </c>
      <c r="AC47" s="318" t="s">
        <v>43</v>
      </c>
      <c r="AE47" s="318"/>
      <c r="AF47" s="320"/>
      <c r="AG47" s="318"/>
      <c r="AH47" s="320"/>
      <c r="AI47" s="320"/>
      <c r="AJ47" s="320"/>
    </row>
    <row r="48" spans="1:36" hidden="1">
      <c r="A48" t="s">
        <v>244</v>
      </c>
      <c r="B48" s="1">
        <v>45593</v>
      </c>
      <c r="C48">
        <v>10</v>
      </c>
      <c r="D48">
        <v>430388</v>
      </c>
      <c r="E48" t="s">
        <v>245</v>
      </c>
      <c r="F48" t="s">
        <v>37</v>
      </c>
      <c r="G48" t="s">
        <v>38</v>
      </c>
      <c r="H48" t="s">
        <v>246</v>
      </c>
      <c r="I48" t="s">
        <v>40</v>
      </c>
      <c r="J48" t="s">
        <v>247</v>
      </c>
      <c r="K48" s="318">
        <v>48</v>
      </c>
      <c r="L48" t="s">
        <v>42</v>
      </c>
      <c r="M48" s="319">
        <v>45716</v>
      </c>
      <c r="N48" s="318">
        <v>2</v>
      </c>
      <c r="O48" s="318"/>
      <c r="P48" s="318"/>
      <c r="Q48" s="319"/>
      <c r="R48" s="318"/>
      <c r="X48" t="s">
        <v>43</v>
      </c>
      <c r="AA48" s="318"/>
      <c r="AB48" s="318">
        <v>40057178</v>
      </c>
      <c r="AC48" s="318" t="s">
        <v>43</v>
      </c>
      <c r="AE48" s="318"/>
      <c r="AF48" s="320"/>
      <c r="AG48" s="318"/>
      <c r="AH48" s="320"/>
      <c r="AI48" s="320"/>
      <c r="AJ48" s="320"/>
    </row>
    <row r="49" spans="1:36" hidden="1">
      <c r="A49" t="s">
        <v>248</v>
      </c>
      <c r="B49" s="1">
        <v>45593</v>
      </c>
      <c r="C49">
        <v>10</v>
      </c>
      <c r="D49">
        <v>430389</v>
      </c>
      <c r="E49" t="s">
        <v>249</v>
      </c>
      <c r="F49" t="s">
        <v>37</v>
      </c>
      <c r="G49" t="s">
        <v>38</v>
      </c>
      <c r="H49" t="s">
        <v>246</v>
      </c>
      <c r="I49" t="s">
        <v>40</v>
      </c>
      <c r="J49" t="s">
        <v>247</v>
      </c>
      <c r="K49" s="318">
        <v>49</v>
      </c>
      <c r="L49" t="s">
        <v>42</v>
      </c>
      <c r="M49" s="319">
        <v>45716</v>
      </c>
      <c r="N49" s="318">
        <v>2</v>
      </c>
      <c r="O49" s="318"/>
      <c r="P49" s="318"/>
      <c r="Q49" s="319"/>
      <c r="R49" s="318"/>
      <c r="X49" t="s">
        <v>43</v>
      </c>
      <c r="AA49" s="318" t="s">
        <v>199</v>
      </c>
      <c r="AB49" s="318">
        <v>40057179</v>
      </c>
      <c r="AC49" s="318" t="s">
        <v>44</v>
      </c>
      <c r="AE49" s="318" t="s">
        <v>52</v>
      </c>
      <c r="AF49" s="320">
        <v>40391</v>
      </c>
      <c r="AG49" s="318"/>
      <c r="AH49" s="320"/>
      <c r="AI49" s="320"/>
      <c r="AJ49" s="320"/>
    </row>
    <row r="50" spans="1:36" hidden="1">
      <c r="A50" t="s">
        <v>250</v>
      </c>
      <c r="B50" s="1">
        <v>45593</v>
      </c>
      <c r="C50">
        <v>10</v>
      </c>
      <c r="D50">
        <v>430391</v>
      </c>
      <c r="E50" t="s">
        <v>251</v>
      </c>
      <c r="F50" t="s">
        <v>37</v>
      </c>
      <c r="G50" t="s">
        <v>121</v>
      </c>
      <c r="H50" t="s">
        <v>252</v>
      </c>
      <c r="I50" t="s">
        <v>108</v>
      </c>
      <c r="J50" t="s">
        <v>41</v>
      </c>
      <c r="K50" s="318">
        <v>50</v>
      </c>
      <c r="L50" t="s">
        <v>42</v>
      </c>
      <c r="M50" s="319">
        <v>45779</v>
      </c>
      <c r="N50" s="318">
        <v>5</v>
      </c>
      <c r="O50" s="318"/>
      <c r="P50" s="318"/>
      <c r="Q50" s="319"/>
      <c r="R50" s="318"/>
      <c r="X50" t="s">
        <v>43</v>
      </c>
      <c r="AA50" s="318" t="s">
        <v>253</v>
      </c>
      <c r="AB50" s="318">
        <v>40058466</v>
      </c>
      <c r="AC50" s="318" t="s">
        <v>80</v>
      </c>
      <c r="AE50" s="318" t="s">
        <v>52</v>
      </c>
      <c r="AF50" s="320">
        <v>425678</v>
      </c>
      <c r="AG50" s="318">
        <v>25</v>
      </c>
      <c r="AH50" s="320"/>
      <c r="AI50" s="320"/>
      <c r="AJ50" s="320"/>
    </row>
    <row r="51" spans="1:36" hidden="1">
      <c r="A51" t="s">
        <v>254</v>
      </c>
      <c r="B51" s="1">
        <v>45604</v>
      </c>
      <c r="C51">
        <v>11</v>
      </c>
      <c r="D51">
        <v>430425</v>
      </c>
      <c r="E51" t="s">
        <v>255</v>
      </c>
      <c r="F51" t="s">
        <v>37</v>
      </c>
      <c r="G51" t="s">
        <v>112</v>
      </c>
      <c r="H51" t="s">
        <v>256</v>
      </c>
      <c r="I51" t="s">
        <v>108</v>
      </c>
      <c r="J51" t="s">
        <v>171</v>
      </c>
      <c r="K51" s="318">
        <v>51</v>
      </c>
      <c r="L51" t="s">
        <v>42</v>
      </c>
      <c r="M51" s="319"/>
      <c r="N51" s="318"/>
      <c r="O51" s="318"/>
      <c r="P51" s="318" t="s">
        <v>257</v>
      </c>
      <c r="Q51" s="319"/>
      <c r="R51" s="318"/>
      <c r="X51" t="s">
        <v>43</v>
      </c>
      <c r="AA51" s="318"/>
      <c r="AB51" s="318">
        <v>40058430</v>
      </c>
      <c r="AC51" s="318" t="s">
        <v>43</v>
      </c>
      <c r="AE51" s="318"/>
      <c r="AF51" s="320"/>
      <c r="AG51" s="318"/>
      <c r="AH51" s="320"/>
      <c r="AI51" s="320"/>
      <c r="AJ51" s="320"/>
    </row>
    <row r="52" spans="1:36" hidden="1">
      <c r="A52" t="s">
        <v>258</v>
      </c>
      <c r="B52" s="1">
        <v>45604</v>
      </c>
      <c r="C52">
        <v>11</v>
      </c>
      <c r="D52">
        <v>430427</v>
      </c>
      <c r="E52" t="s">
        <v>259</v>
      </c>
      <c r="F52" t="s">
        <v>37</v>
      </c>
      <c r="G52" t="s">
        <v>47</v>
      </c>
      <c r="H52" t="s">
        <v>260</v>
      </c>
      <c r="I52" t="s">
        <v>108</v>
      </c>
      <c r="J52" t="s">
        <v>171</v>
      </c>
      <c r="K52" s="318">
        <v>52</v>
      </c>
      <c r="L52"/>
      <c r="M52" s="319"/>
      <c r="N52" s="318"/>
      <c r="O52" s="318"/>
      <c r="P52" s="318"/>
      <c r="Q52" s="319"/>
      <c r="R52" s="318"/>
      <c r="X52" t="s">
        <v>43</v>
      </c>
      <c r="AA52" s="318"/>
      <c r="AB52" s="318">
        <v>40058431</v>
      </c>
      <c r="AC52" s="318" t="s">
        <v>43</v>
      </c>
      <c r="AE52" s="318"/>
      <c r="AF52" s="320"/>
      <c r="AG52" s="318"/>
      <c r="AH52" s="320"/>
      <c r="AI52" s="320"/>
      <c r="AJ52" s="320"/>
    </row>
    <row r="53" spans="1:36" hidden="1">
      <c r="A53" t="s">
        <v>261</v>
      </c>
      <c r="B53" s="1">
        <v>45604</v>
      </c>
      <c r="C53">
        <v>11</v>
      </c>
      <c r="D53">
        <v>430428</v>
      </c>
      <c r="E53" t="s">
        <v>262</v>
      </c>
      <c r="F53" t="s">
        <v>37</v>
      </c>
      <c r="G53" t="s">
        <v>47</v>
      </c>
      <c r="H53" t="s">
        <v>263</v>
      </c>
      <c r="I53" t="s">
        <v>108</v>
      </c>
      <c r="J53" t="s">
        <v>171</v>
      </c>
      <c r="K53" s="318">
        <v>53</v>
      </c>
      <c r="L53"/>
      <c r="M53" s="319"/>
      <c r="N53" s="318"/>
      <c r="O53" s="318"/>
      <c r="P53" s="318"/>
      <c r="Q53" s="319"/>
      <c r="R53" s="318"/>
      <c r="X53" t="s">
        <v>43</v>
      </c>
      <c r="AA53" s="318"/>
      <c r="AB53" s="318">
        <v>40058434</v>
      </c>
      <c r="AC53" s="318" t="s">
        <v>43</v>
      </c>
      <c r="AE53" s="318"/>
      <c r="AF53" s="320"/>
      <c r="AG53" s="318"/>
      <c r="AH53" s="320"/>
      <c r="AI53" s="320"/>
      <c r="AJ53" s="320"/>
    </row>
    <row r="54" spans="1:36" hidden="1">
      <c r="A54" t="s">
        <v>264</v>
      </c>
      <c r="B54" s="1">
        <v>45604</v>
      </c>
      <c r="C54">
        <v>11</v>
      </c>
      <c r="D54">
        <v>430429</v>
      </c>
      <c r="E54" t="s">
        <v>265</v>
      </c>
      <c r="F54" t="s">
        <v>37</v>
      </c>
      <c r="G54" t="s">
        <v>38</v>
      </c>
      <c r="H54" t="s">
        <v>266</v>
      </c>
      <c r="I54" t="s">
        <v>108</v>
      </c>
      <c r="J54" t="s">
        <v>171</v>
      </c>
      <c r="K54" s="318">
        <v>54</v>
      </c>
      <c r="L54"/>
      <c r="M54" s="319">
        <v>46013</v>
      </c>
      <c r="N54" s="318">
        <v>12</v>
      </c>
      <c r="O54" s="318"/>
      <c r="P54" s="318" t="s">
        <v>267</v>
      </c>
      <c r="Q54" s="319">
        <v>45988</v>
      </c>
      <c r="R54" s="318"/>
      <c r="X54" t="s">
        <v>43</v>
      </c>
      <c r="AA54" s="318"/>
      <c r="AB54" s="318">
        <v>40058435</v>
      </c>
      <c r="AC54" s="318" t="s">
        <v>43</v>
      </c>
      <c r="AE54" s="318"/>
      <c r="AF54" s="320"/>
      <c r="AG54" s="318"/>
      <c r="AH54" s="320"/>
      <c r="AI54" s="320"/>
      <c r="AJ54" s="320"/>
    </row>
    <row r="55" spans="1:36" hidden="1">
      <c r="A55" t="s">
        <v>268</v>
      </c>
      <c r="B55" s="1">
        <v>45604</v>
      </c>
      <c r="C55">
        <v>11</v>
      </c>
      <c r="D55">
        <v>430430</v>
      </c>
      <c r="E55" t="s">
        <v>269</v>
      </c>
      <c r="F55" t="s">
        <v>37</v>
      </c>
      <c r="G55" t="s">
        <v>117</v>
      </c>
      <c r="H55" t="s">
        <v>270</v>
      </c>
      <c r="I55" t="s">
        <v>108</v>
      </c>
      <c r="J55" t="s">
        <v>171</v>
      </c>
      <c r="K55" s="318">
        <v>55</v>
      </c>
      <c r="L55"/>
      <c r="M55" s="319"/>
      <c r="N55" s="318"/>
      <c r="O55" s="318"/>
      <c r="P55" s="318"/>
      <c r="Q55" s="319"/>
      <c r="R55" s="318"/>
      <c r="X55" t="s">
        <v>43</v>
      </c>
      <c r="AA55" s="318"/>
      <c r="AB55" s="318">
        <v>40058436</v>
      </c>
      <c r="AC55" s="318" t="s">
        <v>43</v>
      </c>
      <c r="AE55" s="318"/>
      <c r="AF55" s="320"/>
      <c r="AG55" s="318"/>
      <c r="AH55" s="320"/>
      <c r="AI55" s="320"/>
      <c r="AJ55" s="320"/>
    </row>
    <row r="56" spans="1:36" hidden="1">
      <c r="A56" t="s">
        <v>271</v>
      </c>
      <c r="B56" s="1">
        <v>45604</v>
      </c>
      <c r="C56">
        <v>11</v>
      </c>
      <c r="D56">
        <v>430431</v>
      </c>
      <c r="E56" t="s">
        <v>272</v>
      </c>
      <c r="F56" t="s">
        <v>37</v>
      </c>
      <c r="G56" t="s">
        <v>97</v>
      </c>
      <c r="H56" t="s">
        <v>273</v>
      </c>
      <c r="I56" t="s">
        <v>140</v>
      </c>
      <c r="J56" t="s">
        <v>171</v>
      </c>
      <c r="K56" s="318">
        <v>56</v>
      </c>
      <c r="L56" t="s">
        <v>42</v>
      </c>
      <c r="M56" s="319"/>
      <c r="N56" s="318"/>
      <c r="O56" s="318"/>
      <c r="P56" s="318" t="s">
        <v>274</v>
      </c>
      <c r="Q56" s="319"/>
      <c r="R56" s="318"/>
      <c r="X56" t="s">
        <v>43</v>
      </c>
      <c r="AA56" s="318"/>
      <c r="AB56" s="318">
        <v>40058437</v>
      </c>
      <c r="AC56" s="318" t="s">
        <v>43</v>
      </c>
      <c r="AE56" s="318"/>
      <c r="AF56" s="320"/>
      <c r="AG56" s="318"/>
      <c r="AH56" s="320"/>
      <c r="AI56" s="320"/>
      <c r="AJ56" s="320"/>
    </row>
    <row r="57" spans="1:36" hidden="1">
      <c r="A57" t="s">
        <v>275</v>
      </c>
      <c r="B57" s="1">
        <v>45604</v>
      </c>
      <c r="C57">
        <v>11</v>
      </c>
      <c r="D57">
        <v>430432</v>
      </c>
      <c r="E57" t="s">
        <v>276</v>
      </c>
      <c r="F57" t="s">
        <v>37</v>
      </c>
      <c r="G57" t="s">
        <v>97</v>
      </c>
      <c r="H57" t="s">
        <v>277</v>
      </c>
      <c r="I57" t="s">
        <v>72</v>
      </c>
      <c r="J57" t="s">
        <v>171</v>
      </c>
      <c r="K57" s="318">
        <v>57</v>
      </c>
      <c r="L57" t="s">
        <v>42</v>
      </c>
      <c r="M57" s="319"/>
      <c r="N57" s="318"/>
      <c r="O57" s="318"/>
      <c r="P57" s="318" t="s">
        <v>274</v>
      </c>
      <c r="Q57" s="319"/>
      <c r="R57" s="318"/>
      <c r="X57" t="s">
        <v>43</v>
      </c>
      <c r="AA57" s="318"/>
      <c r="AB57" s="318">
        <v>40058520</v>
      </c>
      <c r="AC57" s="318" t="s">
        <v>43</v>
      </c>
      <c r="AE57" s="318"/>
      <c r="AF57" s="320"/>
      <c r="AG57" s="318"/>
      <c r="AH57" s="320"/>
      <c r="AI57" s="320"/>
      <c r="AJ57" s="320"/>
    </row>
    <row r="58" spans="1:36" hidden="1">
      <c r="A58" t="s">
        <v>278</v>
      </c>
      <c r="B58" s="1">
        <v>45604</v>
      </c>
      <c r="C58">
        <v>11</v>
      </c>
      <c r="D58">
        <v>430433</v>
      </c>
      <c r="E58" t="s">
        <v>279</v>
      </c>
      <c r="F58" t="s">
        <v>37</v>
      </c>
      <c r="G58" t="s">
        <v>46</v>
      </c>
      <c r="H58" t="s">
        <v>280</v>
      </c>
      <c r="I58" t="s">
        <v>92</v>
      </c>
      <c r="J58" t="s">
        <v>171</v>
      </c>
      <c r="K58" s="318">
        <v>58</v>
      </c>
      <c r="L58" t="s">
        <v>42</v>
      </c>
      <c r="M58" s="319"/>
      <c r="N58" s="318"/>
      <c r="O58" s="318" t="s">
        <v>46</v>
      </c>
      <c r="P58" s="318"/>
      <c r="Q58" s="319"/>
      <c r="R58" s="318"/>
      <c r="X58" t="s">
        <v>43</v>
      </c>
      <c r="AA58" s="318"/>
      <c r="AB58" s="318">
        <v>40058527</v>
      </c>
      <c r="AC58" s="318" t="s">
        <v>43</v>
      </c>
      <c r="AE58" s="318"/>
      <c r="AF58" s="320"/>
      <c r="AG58" s="318"/>
      <c r="AH58" s="320"/>
      <c r="AI58" s="320"/>
      <c r="AJ58" s="320"/>
    </row>
    <row r="59" spans="1:36" hidden="1">
      <c r="A59" t="s">
        <v>281</v>
      </c>
      <c r="B59" s="1">
        <v>45604</v>
      </c>
      <c r="C59">
        <v>11</v>
      </c>
      <c r="D59">
        <v>430434</v>
      </c>
      <c r="E59" t="s">
        <v>282</v>
      </c>
      <c r="F59" t="s">
        <v>37</v>
      </c>
      <c r="G59" t="s">
        <v>70</v>
      </c>
      <c r="H59" t="s">
        <v>283</v>
      </c>
      <c r="I59" t="s">
        <v>92</v>
      </c>
      <c r="J59" t="s">
        <v>171</v>
      </c>
      <c r="K59" s="318">
        <v>59</v>
      </c>
      <c r="L59" t="s">
        <v>42</v>
      </c>
      <c r="M59" s="319">
        <v>45959</v>
      </c>
      <c r="N59" s="318">
        <v>10</v>
      </c>
      <c r="O59" s="318"/>
      <c r="P59" s="318" t="s">
        <v>257</v>
      </c>
      <c r="Q59" s="319">
        <v>45959</v>
      </c>
      <c r="R59" s="318" t="s">
        <v>109</v>
      </c>
      <c r="AA59" s="318"/>
      <c r="AB59" s="318">
        <v>40058530</v>
      </c>
      <c r="AC59" s="318" t="s">
        <v>43</v>
      </c>
      <c r="AE59" s="318"/>
      <c r="AF59" s="320"/>
      <c r="AG59" s="318"/>
      <c r="AH59" s="320"/>
      <c r="AI59" s="320"/>
      <c r="AJ59" s="320"/>
    </row>
    <row r="60" spans="1:36" hidden="1">
      <c r="A60" t="s">
        <v>284</v>
      </c>
      <c r="B60" s="1">
        <v>45604</v>
      </c>
      <c r="C60">
        <v>11</v>
      </c>
      <c r="D60">
        <v>430435</v>
      </c>
      <c r="E60" t="s">
        <v>285</v>
      </c>
      <c r="F60" t="s">
        <v>37</v>
      </c>
      <c r="H60" t="s">
        <v>286</v>
      </c>
      <c r="I60" t="s">
        <v>92</v>
      </c>
      <c r="J60" t="s">
        <v>171</v>
      </c>
      <c r="K60" s="318">
        <v>60</v>
      </c>
      <c r="L60"/>
      <c r="M60" s="319"/>
      <c r="N60" s="318"/>
      <c r="O60" s="318"/>
      <c r="P60" s="318"/>
      <c r="Q60" s="319"/>
      <c r="R60" s="318"/>
      <c r="X60" t="s">
        <v>43</v>
      </c>
      <c r="AA60" s="318"/>
      <c r="AB60" s="318">
        <v>40058531</v>
      </c>
      <c r="AC60" s="318" t="s">
        <v>43</v>
      </c>
      <c r="AE60" s="318"/>
      <c r="AF60" s="320"/>
      <c r="AG60" s="318"/>
      <c r="AH60" s="320"/>
      <c r="AI60" s="320"/>
      <c r="AJ60" s="320"/>
    </row>
    <row r="61" spans="1:36" hidden="1">
      <c r="A61" t="s">
        <v>287</v>
      </c>
      <c r="B61" s="1">
        <v>45604</v>
      </c>
      <c r="C61">
        <v>11</v>
      </c>
      <c r="D61">
        <v>430436</v>
      </c>
      <c r="E61" t="s">
        <v>288</v>
      </c>
      <c r="F61" t="s">
        <v>37</v>
      </c>
      <c r="G61" t="s">
        <v>38</v>
      </c>
      <c r="H61" t="s">
        <v>289</v>
      </c>
      <c r="I61" t="s">
        <v>92</v>
      </c>
      <c r="J61" t="s">
        <v>171</v>
      </c>
      <c r="K61" s="318">
        <v>61</v>
      </c>
      <c r="L61"/>
      <c r="M61" s="319"/>
      <c r="N61" s="318"/>
      <c r="O61" s="318"/>
      <c r="P61" s="318" t="s">
        <v>267</v>
      </c>
      <c r="Q61" s="319">
        <v>45988</v>
      </c>
      <c r="R61" s="318"/>
      <c r="X61" t="s">
        <v>43</v>
      </c>
      <c r="AA61" s="318"/>
      <c r="AB61" s="318">
        <v>40058532</v>
      </c>
      <c r="AC61" s="318" t="s">
        <v>43</v>
      </c>
      <c r="AE61" s="318"/>
      <c r="AF61" s="320"/>
      <c r="AG61" s="318"/>
      <c r="AH61" s="320"/>
      <c r="AI61" s="320"/>
      <c r="AJ61" s="320"/>
    </row>
    <row r="62" spans="1:36" hidden="1">
      <c r="A62" t="s">
        <v>290</v>
      </c>
      <c r="B62" s="1">
        <v>45604</v>
      </c>
      <c r="C62">
        <v>11</v>
      </c>
      <c r="D62">
        <v>430437</v>
      </c>
      <c r="E62" t="s">
        <v>291</v>
      </c>
      <c r="F62" t="s">
        <v>37</v>
      </c>
      <c r="G62" t="s">
        <v>46</v>
      </c>
      <c r="H62" t="s">
        <v>280</v>
      </c>
      <c r="I62" t="s">
        <v>92</v>
      </c>
      <c r="J62" t="s">
        <v>171</v>
      </c>
      <c r="K62" s="318">
        <v>62</v>
      </c>
      <c r="L62" t="s">
        <v>42</v>
      </c>
      <c r="M62" s="319"/>
      <c r="N62" s="318"/>
      <c r="O62" s="318" t="s">
        <v>46</v>
      </c>
      <c r="P62" s="318"/>
      <c r="Q62" s="319"/>
      <c r="R62" s="318"/>
      <c r="X62" t="s">
        <v>43</v>
      </c>
      <c r="AA62" s="318"/>
      <c r="AB62" s="318">
        <v>40058533</v>
      </c>
      <c r="AC62" s="318" t="s">
        <v>43</v>
      </c>
      <c r="AE62" s="318"/>
      <c r="AF62" s="320"/>
      <c r="AG62" s="318"/>
      <c r="AH62" s="320"/>
      <c r="AI62" s="320"/>
      <c r="AJ62" s="320"/>
    </row>
    <row r="63" spans="1:36" hidden="1">
      <c r="A63" t="s">
        <v>292</v>
      </c>
      <c r="B63" s="1">
        <v>45607</v>
      </c>
      <c r="C63">
        <v>11</v>
      </c>
      <c r="D63">
        <v>430441</v>
      </c>
      <c r="E63" t="s">
        <v>293</v>
      </c>
      <c r="F63" t="s">
        <v>37</v>
      </c>
      <c r="G63" t="s">
        <v>38</v>
      </c>
      <c r="H63" t="s">
        <v>294</v>
      </c>
      <c r="I63" t="s">
        <v>92</v>
      </c>
      <c r="J63" t="s">
        <v>171</v>
      </c>
      <c r="K63" s="318">
        <v>63</v>
      </c>
      <c r="L63"/>
      <c r="M63" s="319"/>
      <c r="N63" s="318"/>
      <c r="O63" s="318"/>
      <c r="P63" s="318" t="s">
        <v>133</v>
      </c>
      <c r="Q63" s="319">
        <v>45897</v>
      </c>
      <c r="R63" s="318"/>
      <c r="X63" t="s">
        <v>43</v>
      </c>
      <c r="AA63" s="318"/>
      <c r="AB63" s="318">
        <v>40058534</v>
      </c>
      <c r="AC63" s="318" t="s">
        <v>43</v>
      </c>
      <c r="AE63" s="318"/>
      <c r="AF63" s="320"/>
      <c r="AG63" s="318"/>
      <c r="AH63" s="320"/>
      <c r="AI63" s="320"/>
      <c r="AJ63" s="320"/>
    </row>
    <row r="64" spans="1:36" hidden="1">
      <c r="A64" t="s">
        <v>295</v>
      </c>
      <c r="B64" s="1">
        <v>45607</v>
      </c>
      <c r="C64">
        <v>11</v>
      </c>
      <c r="D64">
        <v>430443</v>
      </c>
      <c r="E64" t="s">
        <v>296</v>
      </c>
      <c r="F64" t="s">
        <v>37</v>
      </c>
      <c r="G64" t="s">
        <v>38</v>
      </c>
      <c r="H64" t="s">
        <v>289</v>
      </c>
      <c r="I64" t="s">
        <v>92</v>
      </c>
      <c r="J64" t="s">
        <v>171</v>
      </c>
      <c r="K64" s="318">
        <v>64</v>
      </c>
      <c r="L64"/>
      <c r="M64" s="319"/>
      <c r="N64" s="318"/>
      <c r="O64" s="318"/>
      <c r="P64" s="318" t="s">
        <v>267</v>
      </c>
      <c r="Q64" s="319">
        <v>45988</v>
      </c>
      <c r="R64" s="318"/>
      <c r="X64" t="s">
        <v>43</v>
      </c>
      <c r="AA64" s="318"/>
      <c r="AB64" s="318">
        <v>40058535</v>
      </c>
      <c r="AC64" s="318" t="s">
        <v>43</v>
      </c>
      <c r="AE64" s="318"/>
      <c r="AF64" s="320"/>
      <c r="AG64" s="318"/>
      <c r="AH64" s="320"/>
      <c r="AI64" s="320"/>
      <c r="AJ64" s="320"/>
    </row>
    <row r="65" spans="1:36" hidden="1">
      <c r="A65" t="s">
        <v>297</v>
      </c>
      <c r="B65" s="1">
        <v>45607</v>
      </c>
      <c r="C65">
        <v>11</v>
      </c>
      <c r="D65">
        <v>430444</v>
      </c>
      <c r="E65" t="s">
        <v>298</v>
      </c>
      <c r="F65" t="s">
        <v>37</v>
      </c>
      <c r="G65" t="s">
        <v>46</v>
      </c>
      <c r="H65" t="s">
        <v>299</v>
      </c>
      <c r="I65" t="s">
        <v>146</v>
      </c>
      <c r="J65" t="s">
        <v>171</v>
      </c>
      <c r="K65" s="318">
        <v>65</v>
      </c>
      <c r="L65" t="s">
        <v>42</v>
      </c>
      <c r="M65" s="319"/>
      <c r="N65" s="318"/>
      <c r="O65" s="318" t="s">
        <v>46</v>
      </c>
      <c r="P65" s="318"/>
      <c r="Q65" s="319"/>
      <c r="R65" s="318"/>
      <c r="X65" t="s">
        <v>43</v>
      </c>
      <c r="AA65" s="318"/>
      <c r="AB65" s="318">
        <v>40058616</v>
      </c>
      <c r="AC65" s="318" t="s">
        <v>43</v>
      </c>
      <c r="AE65" s="318"/>
      <c r="AF65" s="320"/>
      <c r="AG65" s="318"/>
      <c r="AH65" s="320"/>
      <c r="AI65" s="320"/>
      <c r="AJ65" s="320"/>
    </row>
    <row r="66" spans="1:36" hidden="1">
      <c r="A66" t="s">
        <v>300</v>
      </c>
      <c r="B66" s="1">
        <v>45607</v>
      </c>
      <c r="C66">
        <v>11</v>
      </c>
      <c r="D66">
        <v>430445</v>
      </c>
      <c r="E66" t="s">
        <v>301</v>
      </c>
      <c r="F66" t="s">
        <v>37</v>
      </c>
      <c r="G66" t="s">
        <v>46</v>
      </c>
      <c r="H66" t="s">
        <v>302</v>
      </c>
      <c r="I66" t="s">
        <v>123</v>
      </c>
      <c r="J66" t="s">
        <v>171</v>
      </c>
      <c r="K66" s="318">
        <v>66</v>
      </c>
      <c r="L66" t="s">
        <v>42</v>
      </c>
      <c r="M66" s="319"/>
      <c r="N66" s="318"/>
      <c r="O66" s="318" t="s">
        <v>46</v>
      </c>
      <c r="P66" s="318"/>
      <c r="Q66" s="319"/>
      <c r="R66" s="318"/>
      <c r="X66" t="s">
        <v>43</v>
      </c>
      <c r="AA66" s="318"/>
      <c r="AB66" s="318">
        <v>40058621</v>
      </c>
      <c r="AC66" s="318" t="s">
        <v>43</v>
      </c>
      <c r="AE66" s="318"/>
      <c r="AF66" s="320"/>
      <c r="AG66" s="318"/>
      <c r="AH66" s="320"/>
      <c r="AI66" s="320"/>
      <c r="AJ66" s="320"/>
    </row>
    <row r="67" spans="1:36" hidden="1">
      <c r="A67" t="s">
        <v>303</v>
      </c>
      <c r="B67" s="1">
        <v>45607</v>
      </c>
      <c r="C67">
        <v>11</v>
      </c>
      <c r="D67">
        <v>430446</v>
      </c>
      <c r="E67" t="s">
        <v>304</v>
      </c>
      <c r="F67" t="s">
        <v>37</v>
      </c>
      <c r="G67" t="s">
        <v>46</v>
      </c>
      <c r="H67" t="s">
        <v>305</v>
      </c>
      <c r="I67" t="s">
        <v>123</v>
      </c>
      <c r="J67" t="s">
        <v>171</v>
      </c>
      <c r="K67" s="318">
        <v>67</v>
      </c>
      <c r="L67" t="s">
        <v>42</v>
      </c>
      <c r="M67" s="319"/>
      <c r="N67" s="318"/>
      <c r="O67" s="318" t="s">
        <v>46</v>
      </c>
      <c r="P67" s="318"/>
      <c r="Q67" s="319"/>
      <c r="R67" s="318"/>
      <c r="X67" t="s">
        <v>43</v>
      </c>
      <c r="AA67" s="318"/>
      <c r="AB67" s="318">
        <v>40058622</v>
      </c>
      <c r="AC67" s="318" t="s">
        <v>43</v>
      </c>
      <c r="AE67" s="318"/>
      <c r="AF67" s="320"/>
      <c r="AG67" s="318"/>
      <c r="AH67" s="320"/>
      <c r="AI67" s="320"/>
      <c r="AJ67" s="320"/>
    </row>
    <row r="68" spans="1:36" hidden="1">
      <c r="A68" t="s">
        <v>306</v>
      </c>
      <c r="B68" s="1">
        <v>45607</v>
      </c>
      <c r="C68">
        <v>11</v>
      </c>
      <c r="D68">
        <v>430447</v>
      </c>
      <c r="E68" t="s">
        <v>307</v>
      </c>
      <c r="F68" t="s">
        <v>37</v>
      </c>
      <c r="G68" t="s">
        <v>112</v>
      </c>
      <c r="H68" t="s">
        <v>308</v>
      </c>
      <c r="I68" t="s">
        <v>40</v>
      </c>
      <c r="J68" t="s">
        <v>171</v>
      </c>
      <c r="K68" s="318">
        <v>68</v>
      </c>
      <c r="L68" t="s">
        <v>42</v>
      </c>
      <c r="M68" s="319"/>
      <c r="N68" s="318"/>
      <c r="O68" s="318"/>
      <c r="P68" s="318" t="s">
        <v>257</v>
      </c>
      <c r="Q68" s="319"/>
      <c r="R68" s="318"/>
      <c r="X68" t="s">
        <v>43</v>
      </c>
      <c r="AA68" s="318"/>
      <c r="AB68" s="318">
        <v>40058763</v>
      </c>
      <c r="AC68" s="318" t="s">
        <v>43</v>
      </c>
      <c r="AE68" s="318"/>
      <c r="AF68" s="320"/>
      <c r="AG68" s="318"/>
      <c r="AH68" s="320"/>
      <c r="AI68" s="320"/>
      <c r="AJ68" s="320"/>
    </row>
    <row r="69" spans="1:36" hidden="1">
      <c r="A69" t="s">
        <v>309</v>
      </c>
      <c r="B69" s="1">
        <v>45607</v>
      </c>
      <c r="C69">
        <v>11</v>
      </c>
      <c r="D69">
        <v>430448</v>
      </c>
      <c r="E69" t="s">
        <v>310</v>
      </c>
      <c r="F69" t="s">
        <v>37</v>
      </c>
      <c r="G69" t="s">
        <v>46</v>
      </c>
      <c r="H69" t="s">
        <v>311</v>
      </c>
      <c r="I69" t="s">
        <v>87</v>
      </c>
      <c r="J69" t="s">
        <v>171</v>
      </c>
      <c r="K69" s="318">
        <v>69</v>
      </c>
      <c r="L69" t="s">
        <v>42</v>
      </c>
      <c r="M69" s="319"/>
      <c r="N69" s="318"/>
      <c r="O69" s="318" t="s">
        <v>46</v>
      </c>
      <c r="P69" s="318"/>
      <c r="Q69" s="319"/>
      <c r="R69" s="318"/>
      <c r="X69" t="s">
        <v>43</v>
      </c>
      <c r="AA69" s="318"/>
      <c r="AB69" s="318">
        <v>40058766</v>
      </c>
      <c r="AC69" s="318" t="s">
        <v>43</v>
      </c>
      <c r="AE69" s="318"/>
      <c r="AF69" s="320"/>
      <c r="AG69" s="318"/>
      <c r="AH69" s="320"/>
      <c r="AI69" s="320"/>
      <c r="AJ69" s="320"/>
    </row>
    <row r="70" spans="1:36" hidden="1">
      <c r="A70" t="s">
        <v>312</v>
      </c>
      <c r="B70" s="1">
        <v>45608</v>
      </c>
      <c r="C70">
        <v>11</v>
      </c>
      <c r="D70">
        <v>430451</v>
      </c>
      <c r="E70" t="s">
        <v>313</v>
      </c>
      <c r="F70" t="s">
        <v>37</v>
      </c>
      <c r="G70" t="s">
        <v>46</v>
      </c>
      <c r="H70" t="s">
        <v>314</v>
      </c>
      <c r="I70" t="s">
        <v>87</v>
      </c>
      <c r="J70" t="s">
        <v>171</v>
      </c>
      <c r="K70" s="318">
        <v>70</v>
      </c>
      <c r="L70" t="s">
        <v>42</v>
      </c>
      <c r="M70" s="319"/>
      <c r="N70" s="318"/>
      <c r="O70" s="318" t="s">
        <v>46</v>
      </c>
      <c r="P70" s="318"/>
      <c r="Q70" s="319"/>
      <c r="R70" s="318"/>
      <c r="X70" t="s">
        <v>43</v>
      </c>
      <c r="AA70" s="318"/>
      <c r="AB70" s="318">
        <v>40058767</v>
      </c>
      <c r="AC70" s="318" t="s">
        <v>43</v>
      </c>
      <c r="AE70" s="318"/>
      <c r="AF70" s="320"/>
      <c r="AG70" s="318"/>
      <c r="AH70" s="320"/>
      <c r="AI70" s="320"/>
      <c r="AJ70" s="320"/>
    </row>
    <row r="71" spans="1:36" hidden="1">
      <c r="A71" t="s">
        <v>315</v>
      </c>
      <c r="B71" s="1">
        <v>45608</v>
      </c>
      <c r="C71">
        <v>11</v>
      </c>
      <c r="D71">
        <v>430452</v>
      </c>
      <c r="E71" t="s">
        <v>316</v>
      </c>
      <c r="F71" t="s">
        <v>37</v>
      </c>
      <c r="G71" t="s">
        <v>46</v>
      </c>
      <c r="H71" t="s">
        <v>317</v>
      </c>
      <c r="I71" t="s">
        <v>87</v>
      </c>
      <c r="J71" t="s">
        <v>171</v>
      </c>
      <c r="K71" s="318">
        <v>71</v>
      </c>
      <c r="L71" t="s">
        <v>42</v>
      </c>
      <c r="M71" s="319"/>
      <c r="N71" s="318"/>
      <c r="O71" s="318" t="s">
        <v>46</v>
      </c>
      <c r="P71" s="318"/>
      <c r="Q71" s="319"/>
      <c r="R71" s="318"/>
      <c r="X71" t="s">
        <v>43</v>
      </c>
      <c r="AA71" s="318"/>
      <c r="AB71" s="318">
        <v>40058768</v>
      </c>
      <c r="AC71" s="318" t="s">
        <v>43</v>
      </c>
      <c r="AE71" s="318"/>
      <c r="AF71" s="320"/>
      <c r="AG71" s="318"/>
      <c r="AH71" s="320"/>
      <c r="AI71" s="320"/>
      <c r="AJ71" s="320"/>
    </row>
    <row r="72" spans="1:36" hidden="1">
      <c r="A72" t="s">
        <v>318</v>
      </c>
      <c r="B72" s="1">
        <v>45608</v>
      </c>
      <c r="C72">
        <v>11</v>
      </c>
      <c r="D72">
        <v>430455</v>
      </c>
      <c r="E72" t="s">
        <v>319</v>
      </c>
      <c r="F72" t="s">
        <v>37</v>
      </c>
      <c r="G72" t="s">
        <v>46</v>
      </c>
      <c r="H72" t="s">
        <v>320</v>
      </c>
      <c r="I72" t="s">
        <v>92</v>
      </c>
      <c r="J72" t="s">
        <v>171</v>
      </c>
      <c r="K72" s="318">
        <v>72</v>
      </c>
      <c r="L72" t="s">
        <v>42</v>
      </c>
      <c r="M72" s="319"/>
      <c r="N72" s="318"/>
      <c r="O72" s="318" t="s">
        <v>46</v>
      </c>
      <c r="P72" s="318"/>
      <c r="Q72" s="319"/>
      <c r="R72" s="318"/>
      <c r="X72" t="s">
        <v>43</v>
      </c>
      <c r="AA72" s="318"/>
      <c r="AB72" s="318">
        <v>40058528</v>
      </c>
      <c r="AC72" s="318" t="s">
        <v>43</v>
      </c>
      <c r="AE72" s="318"/>
      <c r="AF72" s="320"/>
      <c r="AG72" s="318"/>
      <c r="AH72" s="320"/>
      <c r="AI72" s="320"/>
      <c r="AJ72" s="320"/>
    </row>
    <row r="73" spans="1:36" hidden="1">
      <c r="A73" t="s">
        <v>321</v>
      </c>
      <c r="B73" s="1">
        <v>45609</v>
      </c>
      <c r="C73">
        <v>11</v>
      </c>
      <c r="D73">
        <v>430456</v>
      </c>
      <c r="E73" t="s">
        <v>322</v>
      </c>
      <c r="F73" t="s">
        <v>37</v>
      </c>
      <c r="G73" t="s">
        <v>112</v>
      </c>
      <c r="H73" t="s">
        <v>323</v>
      </c>
      <c r="I73" t="s">
        <v>40</v>
      </c>
      <c r="J73" t="s">
        <v>171</v>
      </c>
      <c r="K73" s="318">
        <v>73</v>
      </c>
      <c r="L73" t="s">
        <v>42</v>
      </c>
      <c r="M73" s="319"/>
      <c r="N73" s="318"/>
      <c r="O73" s="318"/>
      <c r="P73" s="318" t="s">
        <v>257</v>
      </c>
      <c r="Q73" s="319"/>
      <c r="R73" s="318"/>
      <c r="X73" t="s">
        <v>43</v>
      </c>
      <c r="AA73" s="318"/>
      <c r="AB73" s="318">
        <v>40058762</v>
      </c>
      <c r="AC73" s="318" t="s">
        <v>43</v>
      </c>
      <c r="AE73" s="318"/>
      <c r="AF73" s="320"/>
      <c r="AG73" s="318"/>
      <c r="AH73" s="320"/>
      <c r="AI73" s="320"/>
      <c r="AJ73" s="320"/>
    </row>
    <row r="74" spans="1:36" hidden="1">
      <c r="A74" t="s">
        <v>324</v>
      </c>
      <c r="B74" s="1">
        <v>45614</v>
      </c>
      <c r="C74">
        <v>11</v>
      </c>
      <c r="D74">
        <v>430464</v>
      </c>
      <c r="E74" t="s">
        <v>325</v>
      </c>
      <c r="F74" t="s">
        <v>37</v>
      </c>
      <c r="G74" t="s">
        <v>38</v>
      </c>
      <c r="H74" t="s">
        <v>326</v>
      </c>
      <c r="I74" t="s">
        <v>60</v>
      </c>
      <c r="J74" t="s">
        <v>171</v>
      </c>
      <c r="K74" s="318">
        <v>74</v>
      </c>
      <c r="L74"/>
      <c r="M74" s="319"/>
      <c r="N74" s="318"/>
      <c r="O74" s="318"/>
      <c r="P74" s="318" t="s">
        <v>267</v>
      </c>
      <c r="Q74" s="319">
        <v>45999</v>
      </c>
      <c r="R74" s="318"/>
      <c r="X74" t="s">
        <v>43</v>
      </c>
      <c r="AA74" s="318"/>
      <c r="AB74" s="318">
        <v>40059959</v>
      </c>
      <c r="AC74" s="318" t="s">
        <v>43</v>
      </c>
      <c r="AE74" s="318"/>
      <c r="AF74" s="320"/>
      <c r="AG74" s="318"/>
      <c r="AH74" s="320"/>
      <c r="AI74" s="320"/>
      <c r="AJ74" s="320"/>
    </row>
    <row r="75" spans="1:36" hidden="1">
      <c r="A75" t="s">
        <v>327</v>
      </c>
      <c r="B75" s="1">
        <v>45614</v>
      </c>
      <c r="C75">
        <v>11</v>
      </c>
      <c r="D75">
        <v>430465</v>
      </c>
      <c r="E75" t="s">
        <v>328</v>
      </c>
      <c r="F75" t="s">
        <v>37</v>
      </c>
      <c r="G75" t="s">
        <v>112</v>
      </c>
      <c r="H75" t="s">
        <v>329</v>
      </c>
      <c r="I75" t="s">
        <v>60</v>
      </c>
      <c r="J75" t="s">
        <v>171</v>
      </c>
      <c r="K75" s="318">
        <v>75</v>
      </c>
      <c r="L75" t="s">
        <v>42</v>
      </c>
      <c r="M75" s="319"/>
      <c r="N75" s="318"/>
      <c r="O75" s="318"/>
      <c r="P75" s="318" t="s">
        <v>257</v>
      </c>
      <c r="Q75" s="319"/>
      <c r="R75" s="318"/>
      <c r="X75" t="s">
        <v>43</v>
      </c>
      <c r="AA75" s="318"/>
      <c r="AB75" s="318">
        <v>40059958</v>
      </c>
      <c r="AC75" s="318" t="s">
        <v>43</v>
      </c>
      <c r="AE75" s="318"/>
      <c r="AF75" s="320"/>
      <c r="AG75" s="318"/>
      <c r="AH75" s="320"/>
      <c r="AI75" s="320"/>
      <c r="AJ75" s="320"/>
    </row>
    <row r="76" spans="1:36" hidden="1">
      <c r="A76" t="s">
        <v>330</v>
      </c>
      <c r="B76" s="1">
        <v>45614</v>
      </c>
      <c r="C76">
        <v>11</v>
      </c>
      <c r="D76">
        <v>430466</v>
      </c>
      <c r="E76" t="s">
        <v>331</v>
      </c>
      <c r="F76" t="s">
        <v>37</v>
      </c>
      <c r="G76" t="s">
        <v>197</v>
      </c>
      <c r="H76" t="s">
        <v>332</v>
      </c>
      <c r="I76" t="s">
        <v>60</v>
      </c>
      <c r="J76" t="s">
        <v>171</v>
      </c>
      <c r="K76" s="318">
        <v>76</v>
      </c>
      <c r="L76"/>
      <c r="M76" s="319"/>
      <c r="N76" s="318"/>
      <c r="O76" s="318"/>
      <c r="P76" s="318"/>
      <c r="Q76" s="319"/>
      <c r="R76" s="318"/>
      <c r="X76" t="s">
        <v>43</v>
      </c>
      <c r="AA76" s="318"/>
      <c r="AB76" s="318">
        <v>40059957</v>
      </c>
      <c r="AC76" s="318" t="s">
        <v>43</v>
      </c>
      <c r="AE76" s="318"/>
      <c r="AF76" s="320"/>
      <c r="AG76" s="318"/>
      <c r="AH76" s="320"/>
      <c r="AI76" s="320"/>
      <c r="AJ76" s="320"/>
    </row>
    <row r="77" spans="1:36" hidden="1">
      <c r="A77" t="s">
        <v>333</v>
      </c>
      <c r="B77" s="1">
        <v>45614</v>
      </c>
      <c r="C77">
        <v>11</v>
      </c>
      <c r="D77">
        <v>430467</v>
      </c>
      <c r="E77" t="s">
        <v>334</v>
      </c>
      <c r="F77" t="s">
        <v>37</v>
      </c>
      <c r="G77" t="s">
        <v>38</v>
      </c>
      <c r="H77" t="s">
        <v>335</v>
      </c>
      <c r="I77" t="s">
        <v>60</v>
      </c>
      <c r="J77" t="s">
        <v>171</v>
      </c>
      <c r="K77" s="318">
        <v>77</v>
      </c>
      <c r="L77"/>
      <c r="M77" s="319"/>
      <c r="N77" s="318"/>
      <c r="O77" s="318"/>
      <c r="P77" s="318" t="s">
        <v>133</v>
      </c>
      <c r="Q77" s="319">
        <v>45897</v>
      </c>
      <c r="R77" s="318"/>
      <c r="X77" t="s">
        <v>43</v>
      </c>
      <c r="AA77" s="318"/>
      <c r="AB77" s="318">
        <v>40059956</v>
      </c>
      <c r="AC77" s="318" t="s">
        <v>43</v>
      </c>
      <c r="AE77" s="318"/>
      <c r="AF77" s="320"/>
      <c r="AG77" s="318"/>
      <c r="AH77" s="320"/>
      <c r="AI77" s="320"/>
      <c r="AJ77" s="320"/>
    </row>
    <row r="78" spans="1:36" hidden="1">
      <c r="A78" t="s">
        <v>336</v>
      </c>
      <c r="B78" s="1">
        <v>45614</v>
      </c>
      <c r="C78">
        <v>11</v>
      </c>
      <c r="D78">
        <v>430468</v>
      </c>
      <c r="E78" t="s">
        <v>337</v>
      </c>
      <c r="F78" t="s">
        <v>37</v>
      </c>
      <c r="G78" t="s">
        <v>117</v>
      </c>
      <c r="H78" t="s">
        <v>338</v>
      </c>
      <c r="I78" t="s">
        <v>60</v>
      </c>
      <c r="J78" t="s">
        <v>171</v>
      </c>
      <c r="K78" s="318">
        <v>78</v>
      </c>
      <c r="L78"/>
      <c r="M78" s="319"/>
      <c r="N78" s="318"/>
      <c r="O78" s="318"/>
      <c r="P78" s="318"/>
      <c r="Q78" s="319"/>
      <c r="R78" s="318"/>
      <c r="X78" t="s">
        <v>43</v>
      </c>
      <c r="AA78" s="318"/>
      <c r="AB78" s="318">
        <v>40059955</v>
      </c>
      <c r="AC78" s="318" t="s">
        <v>43</v>
      </c>
      <c r="AE78" s="318"/>
      <c r="AF78" s="320"/>
      <c r="AG78" s="318"/>
      <c r="AH78" s="320"/>
      <c r="AI78" s="320"/>
      <c r="AJ78" s="320"/>
    </row>
    <row r="79" spans="1:36" hidden="1">
      <c r="A79" t="s">
        <v>339</v>
      </c>
      <c r="B79" s="1">
        <v>45622</v>
      </c>
      <c r="C79">
        <v>11</v>
      </c>
      <c r="D79">
        <v>430471</v>
      </c>
      <c r="E79" t="s">
        <v>340</v>
      </c>
      <c r="F79" t="s">
        <v>37</v>
      </c>
      <c r="G79" t="s">
        <v>117</v>
      </c>
      <c r="H79" t="s">
        <v>341</v>
      </c>
      <c r="I79" t="s">
        <v>60</v>
      </c>
      <c r="J79" t="s">
        <v>171</v>
      </c>
      <c r="K79" s="318">
        <v>79</v>
      </c>
      <c r="L79"/>
      <c r="M79" s="319"/>
      <c r="N79" s="318"/>
      <c r="O79" s="318"/>
      <c r="P79" s="318"/>
      <c r="Q79" s="319"/>
      <c r="R79" s="318"/>
      <c r="X79" t="s">
        <v>43</v>
      </c>
      <c r="AA79" s="318"/>
      <c r="AB79" s="318">
        <v>40060597</v>
      </c>
      <c r="AC79" s="318" t="s">
        <v>43</v>
      </c>
      <c r="AE79" s="318"/>
      <c r="AF79" s="320"/>
      <c r="AG79" s="318"/>
      <c r="AH79" s="320"/>
      <c r="AI79" s="320"/>
      <c r="AJ79" s="320"/>
    </row>
    <row r="80" spans="1:36" hidden="1">
      <c r="A80" t="s">
        <v>342</v>
      </c>
      <c r="B80" s="1">
        <v>45623</v>
      </c>
      <c r="C80">
        <v>11</v>
      </c>
      <c r="D80">
        <v>430476</v>
      </c>
      <c r="E80" t="s">
        <v>343</v>
      </c>
      <c r="F80" t="s">
        <v>37</v>
      </c>
      <c r="G80" t="s">
        <v>117</v>
      </c>
      <c r="H80" t="s">
        <v>344</v>
      </c>
      <c r="I80" t="s">
        <v>60</v>
      </c>
      <c r="J80" t="s">
        <v>171</v>
      </c>
      <c r="K80" s="318">
        <v>80</v>
      </c>
      <c r="L80"/>
      <c r="M80" s="319"/>
      <c r="N80" s="318"/>
      <c r="O80" s="318"/>
      <c r="P80" s="318"/>
      <c r="Q80" s="319"/>
      <c r="R80" s="318"/>
      <c r="X80" t="s">
        <v>43</v>
      </c>
      <c r="AA80" s="318"/>
      <c r="AB80" s="318">
        <v>40060713</v>
      </c>
      <c r="AC80" s="318" t="s">
        <v>43</v>
      </c>
      <c r="AE80" s="318"/>
      <c r="AF80" s="320"/>
      <c r="AG80" s="318"/>
      <c r="AH80" s="320"/>
      <c r="AI80" s="320"/>
      <c r="AJ80" s="320"/>
    </row>
    <row r="81" spans="1:36" hidden="1">
      <c r="A81" t="s">
        <v>345</v>
      </c>
      <c r="B81" s="1">
        <v>45623</v>
      </c>
      <c r="C81">
        <v>11</v>
      </c>
      <c r="D81">
        <v>430477</v>
      </c>
      <c r="E81" t="s">
        <v>346</v>
      </c>
      <c r="F81" t="s">
        <v>37</v>
      </c>
      <c r="G81" t="s">
        <v>121</v>
      </c>
      <c r="H81" t="s">
        <v>347</v>
      </c>
      <c r="I81" t="s">
        <v>60</v>
      </c>
      <c r="J81" t="s">
        <v>171</v>
      </c>
      <c r="K81" s="318">
        <v>81</v>
      </c>
      <c r="L81"/>
      <c r="M81" s="319"/>
      <c r="N81" s="318"/>
      <c r="O81" s="318"/>
      <c r="P81" s="318"/>
      <c r="Q81" s="319"/>
      <c r="R81" s="318"/>
      <c r="X81" t="s">
        <v>43</v>
      </c>
      <c r="AA81" s="318"/>
      <c r="AB81" s="318">
        <v>40060723</v>
      </c>
      <c r="AC81" s="318" t="s">
        <v>43</v>
      </c>
      <c r="AE81" s="318"/>
      <c r="AF81" s="320"/>
      <c r="AG81" s="318"/>
      <c r="AH81" s="320"/>
      <c r="AI81" s="320"/>
      <c r="AJ81" s="320"/>
    </row>
    <row r="82" spans="1:36" hidden="1">
      <c r="A82" t="s">
        <v>348</v>
      </c>
      <c r="B82" s="1">
        <v>45631</v>
      </c>
      <c r="C82">
        <v>12</v>
      </c>
      <c r="D82">
        <v>430497</v>
      </c>
      <c r="E82" t="s">
        <v>349</v>
      </c>
      <c r="F82" t="s">
        <v>37</v>
      </c>
      <c r="G82" t="s">
        <v>46</v>
      </c>
      <c r="H82" t="s">
        <v>299</v>
      </c>
      <c r="I82" t="s">
        <v>146</v>
      </c>
      <c r="J82" t="s">
        <v>171</v>
      </c>
      <c r="K82" s="318">
        <v>82</v>
      </c>
      <c r="L82" t="s">
        <v>42</v>
      </c>
      <c r="M82" s="319"/>
      <c r="N82" s="318"/>
      <c r="O82" s="318" t="s">
        <v>46</v>
      </c>
      <c r="P82" s="318"/>
      <c r="Q82" s="319"/>
      <c r="R82" s="318"/>
      <c r="X82" t="s">
        <v>43</v>
      </c>
      <c r="AA82" s="318"/>
      <c r="AB82" s="318">
        <v>40061775</v>
      </c>
      <c r="AC82" s="318" t="s">
        <v>43</v>
      </c>
      <c r="AE82" s="318"/>
      <c r="AF82" s="320"/>
      <c r="AG82" s="318"/>
      <c r="AH82" s="320"/>
      <c r="AI82" s="320"/>
      <c r="AJ82" s="320"/>
    </row>
    <row r="83" spans="1:36" hidden="1">
      <c r="A83" t="s">
        <v>350</v>
      </c>
      <c r="B83" s="1">
        <v>45631</v>
      </c>
      <c r="C83">
        <v>12</v>
      </c>
      <c r="D83">
        <v>430498</v>
      </c>
      <c r="E83" t="s">
        <v>351</v>
      </c>
      <c r="F83" t="s">
        <v>37</v>
      </c>
      <c r="H83" t="s">
        <v>352</v>
      </c>
      <c r="I83" t="s">
        <v>140</v>
      </c>
      <c r="J83" t="s">
        <v>171</v>
      </c>
      <c r="K83" s="318">
        <v>83</v>
      </c>
      <c r="L83"/>
      <c r="M83" s="319"/>
      <c r="N83" s="318"/>
      <c r="O83" s="318"/>
      <c r="P83" s="318"/>
      <c r="Q83" s="319"/>
      <c r="R83" s="318"/>
      <c r="X83" t="s">
        <v>43</v>
      </c>
      <c r="AA83" s="318"/>
      <c r="AB83" s="318">
        <v>40063910</v>
      </c>
      <c r="AC83" s="318" t="s">
        <v>43</v>
      </c>
      <c r="AE83" s="318"/>
      <c r="AF83" s="320"/>
      <c r="AG83" s="318"/>
      <c r="AH83" s="320"/>
      <c r="AI83" s="320"/>
      <c r="AJ83" s="320"/>
    </row>
    <row r="84" spans="1:36" hidden="1">
      <c r="A84" t="s">
        <v>353</v>
      </c>
      <c r="B84" s="1">
        <v>45631</v>
      </c>
      <c r="C84">
        <v>12</v>
      </c>
      <c r="D84">
        <v>430499</v>
      </c>
      <c r="E84" t="s">
        <v>354</v>
      </c>
      <c r="F84" t="s">
        <v>37</v>
      </c>
      <c r="H84" t="s">
        <v>355</v>
      </c>
      <c r="I84" t="s">
        <v>108</v>
      </c>
      <c r="J84" t="s">
        <v>171</v>
      </c>
      <c r="K84" s="318">
        <v>84</v>
      </c>
      <c r="L84"/>
      <c r="M84" s="319"/>
      <c r="N84" s="318"/>
      <c r="O84" s="318"/>
      <c r="P84" s="318"/>
      <c r="Q84" s="319"/>
      <c r="R84" s="318"/>
      <c r="X84" t="s">
        <v>43</v>
      </c>
      <c r="AA84" s="318"/>
      <c r="AB84" s="318">
        <v>40061768</v>
      </c>
      <c r="AC84" s="318" t="s">
        <v>43</v>
      </c>
      <c r="AE84" s="318"/>
      <c r="AF84" s="320"/>
      <c r="AG84" s="318"/>
      <c r="AH84" s="320"/>
      <c r="AI84" s="320"/>
      <c r="AJ84" s="320"/>
    </row>
    <row r="85" spans="1:36" hidden="1">
      <c r="A85" t="s">
        <v>356</v>
      </c>
      <c r="B85" s="1">
        <v>45631</v>
      </c>
      <c r="C85">
        <v>12</v>
      </c>
      <c r="D85">
        <v>430500</v>
      </c>
      <c r="E85" t="s">
        <v>357</v>
      </c>
      <c r="F85" t="s">
        <v>37</v>
      </c>
      <c r="G85" t="s">
        <v>358</v>
      </c>
      <c r="H85" t="s">
        <v>359</v>
      </c>
      <c r="I85" t="s">
        <v>108</v>
      </c>
      <c r="J85" t="s">
        <v>171</v>
      </c>
      <c r="K85" s="318">
        <v>85</v>
      </c>
      <c r="L85"/>
      <c r="M85" s="319"/>
      <c r="N85" s="318"/>
      <c r="O85" s="318"/>
      <c r="P85" s="318"/>
      <c r="Q85" s="319"/>
      <c r="R85" s="318"/>
      <c r="X85" t="s">
        <v>43</v>
      </c>
      <c r="AA85" s="318"/>
      <c r="AB85" s="318">
        <v>40063904</v>
      </c>
      <c r="AC85" s="318" t="s">
        <v>43</v>
      </c>
      <c r="AE85" s="318"/>
      <c r="AF85" s="320"/>
      <c r="AG85" s="318"/>
      <c r="AH85" s="320"/>
      <c r="AI85" s="320"/>
      <c r="AJ85" s="320"/>
    </row>
    <row r="86" spans="1:36" hidden="1">
      <c r="A86" t="s">
        <v>360</v>
      </c>
      <c r="B86" s="1">
        <v>45631</v>
      </c>
      <c r="C86">
        <v>12</v>
      </c>
      <c r="D86">
        <v>430501</v>
      </c>
      <c r="E86" t="s">
        <v>361</v>
      </c>
      <c r="F86" t="s">
        <v>37</v>
      </c>
      <c r="G86" t="s">
        <v>121</v>
      </c>
      <c r="H86" t="s">
        <v>362</v>
      </c>
      <c r="I86" t="s">
        <v>108</v>
      </c>
      <c r="J86" t="s">
        <v>171</v>
      </c>
      <c r="K86" s="318">
        <v>86</v>
      </c>
      <c r="L86"/>
      <c r="M86" s="319"/>
      <c r="N86" s="318"/>
      <c r="O86" s="318"/>
      <c r="P86" s="318"/>
      <c r="Q86" s="319"/>
      <c r="R86" s="318"/>
      <c r="X86" t="s">
        <v>43</v>
      </c>
      <c r="AA86" s="318"/>
      <c r="AB86" s="318">
        <v>40063903</v>
      </c>
      <c r="AC86" s="318" t="s">
        <v>43</v>
      </c>
      <c r="AE86" s="318"/>
      <c r="AF86" s="320"/>
      <c r="AG86" s="318"/>
      <c r="AH86" s="320"/>
      <c r="AI86" s="320"/>
      <c r="AJ86" s="320"/>
    </row>
    <row r="87" spans="1:36" hidden="1">
      <c r="A87" t="s">
        <v>363</v>
      </c>
      <c r="B87" s="1">
        <v>45637</v>
      </c>
      <c r="C87">
        <v>12</v>
      </c>
      <c r="D87">
        <v>430507</v>
      </c>
      <c r="E87" t="s">
        <v>364</v>
      </c>
      <c r="F87" t="s">
        <v>37</v>
      </c>
      <c r="G87" t="s">
        <v>97</v>
      </c>
      <c r="H87" t="s">
        <v>365</v>
      </c>
      <c r="I87" t="s">
        <v>140</v>
      </c>
      <c r="J87" t="s">
        <v>171</v>
      </c>
      <c r="K87" s="318">
        <v>87</v>
      </c>
      <c r="L87" t="s">
        <v>42</v>
      </c>
      <c r="M87" s="319"/>
      <c r="N87" s="318"/>
      <c r="O87" s="318"/>
      <c r="P87" s="318" t="s">
        <v>274</v>
      </c>
      <c r="Q87" s="319"/>
      <c r="R87" s="318"/>
      <c r="X87" t="s">
        <v>43</v>
      </c>
      <c r="AA87" s="318"/>
      <c r="AB87" s="318">
        <v>40063906</v>
      </c>
      <c r="AC87" s="318" t="s">
        <v>43</v>
      </c>
      <c r="AE87" s="318"/>
      <c r="AF87" s="320"/>
      <c r="AG87" s="318"/>
      <c r="AH87" s="320"/>
      <c r="AI87" s="320"/>
      <c r="AJ87" s="320"/>
    </row>
    <row r="88" spans="1:36" hidden="1">
      <c r="A88" t="s">
        <v>366</v>
      </c>
      <c r="B88" s="1">
        <v>45644</v>
      </c>
      <c r="C88">
        <v>12</v>
      </c>
      <c r="D88">
        <v>430529</v>
      </c>
      <c r="E88" t="s">
        <v>367</v>
      </c>
      <c r="F88" t="s">
        <v>37</v>
      </c>
      <c r="G88" t="s">
        <v>121</v>
      </c>
      <c r="H88" t="s">
        <v>368</v>
      </c>
      <c r="I88" t="s">
        <v>92</v>
      </c>
      <c r="J88" t="s">
        <v>41</v>
      </c>
      <c r="K88" s="318">
        <v>88</v>
      </c>
      <c r="L88" t="s">
        <v>42</v>
      </c>
      <c r="M88" s="319">
        <v>45757</v>
      </c>
      <c r="N88" s="318">
        <v>4</v>
      </c>
      <c r="O88" s="318"/>
      <c r="P88" s="318"/>
      <c r="Q88" s="319"/>
      <c r="R88" s="318"/>
      <c r="X88" t="s">
        <v>43</v>
      </c>
      <c r="AA88" s="318"/>
      <c r="AB88" s="318">
        <v>40063258</v>
      </c>
      <c r="AC88" s="318" t="s">
        <v>43</v>
      </c>
      <c r="AE88" s="318"/>
      <c r="AF88" s="320"/>
      <c r="AG88" s="318"/>
      <c r="AH88" s="320"/>
      <c r="AI88" s="320"/>
      <c r="AJ88" s="320"/>
    </row>
    <row r="89" spans="1:36" hidden="1">
      <c r="A89" t="s">
        <v>369</v>
      </c>
      <c r="B89" s="1">
        <v>45644</v>
      </c>
      <c r="C89">
        <v>12</v>
      </c>
      <c r="D89">
        <v>430533</v>
      </c>
      <c r="E89" t="s">
        <v>370</v>
      </c>
      <c r="F89" t="s">
        <v>37</v>
      </c>
      <c r="G89" t="s">
        <v>106</v>
      </c>
      <c r="H89" t="s">
        <v>371</v>
      </c>
      <c r="I89" t="s">
        <v>140</v>
      </c>
      <c r="J89" t="s">
        <v>171</v>
      </c>
      <c r="K89" s="318">
        <v>89</v>
      </c>
      <c r="L89"/>
      <c r="M89" s="319"/>
      <c r="N89" s="318"/>
      <c r="O89" s="318"/>
      <c r="P89" s="318"/>
      <c r="Q89" s="319"/>
      <c r="R89" s="318"/>
      <c r="X89" t="s">
        <v>43</v>
      </c>
      <c r="AA89" s="318"/>
      <c r="AB89" s="318">
        <v>40063268</v>
      </c>
      <c r="AC89" s="318" t="s">
        <v>43</v>
      </c>
      <c r="AE89" s="318"/>
      <c r="AF89" s="320"/>
      <c r="AG89" s="318"/>
      <c r="AH89" s="320"/>
      <c r="AI89" s="320"/>
      <c r="AJ89" s="320"/>
    </row>
    <row r="90" spans="1:36" hidden="1">
      <c r="A90" t="s">
        <v>372</v>
      </c>
      <c r="B90" s="1">
        <v>45644</v>
      </c>
      <c r="C90">
        <v>12</v>
      </c>
      <c r="D90">
        <v>430535</v>
      </c>
      <c r="E90" t="s">
        <v>373</v>
      </c>
      <c r="F90" t="s">
        <v>37</v>
      </c>
      <c r="G90" t="s">
        <v>47</v>
      </c>
      <c r="H90" t="s">
        <v>374</v>
      </c>
      <c r="I90" t="s">
        <v>140</v>
      </c>
      <c r="J90" t="s">
        <v>171</v>
      </c>
      <c r="K90" s="318">
        <v>90</v>
      </c>
      <c r="L90"/>
      <c r="M90" s="319"/>
      <c r="N90" s="318"/>
      <c r="O90" s="318"/>
      <c r="P90" s="318"/>
      <c r="Q90" s="319"/>
      <c r="R90" s="318"/>
      <c r="X90" t="s">
        <v>43</v>
      </c>
      <c r="AA90" s="318"/>
      <c r="AB90" s="318">
        <v>40063267</v>
      </c>
      <c r="AC90" s="318" t="s">
        <v>43</v>
      </c>
      <c r="AE90" s="318"/>
      <c r="AF90" s="320"/>
      <c r="AG90" s="318"/>
      <c r="AH90" s="320"/>
      <c r="AI90" s="320"/>
      <c r="AJ90" s="320"/>
    </row>
    <row r="91" spans="1:36" hidden="1">
      <c r="A91" t="s">
        <v>375</v>
      </c>
      <c r="B91" s="1">
        <v>45644</v>
      </c>
      <c r="C91">
        <v>12</v>
      </c>
      <c r="D91">
        <v>430536</v>
      </c>
      <c r="E91" t="s">
        <v>376</v>
      </c>
      <c r="F91" t="s">
        <v>37</v>
      </c>
      <c r="H91" t="s">
        <v>377</v>
      </c>
      <c r="I91" t="s">
        <v>108</v>
      </c>
      <c r="J91" t="s">
        <v>171</v>
      </c>
      <c r="K91" s="318">
        <v>91</v>
      </c>
      <c r="L91"/>
      <c r="M91" s="319"/>
      <c r="N91" s="318"/>
      <c r="O91" s="318"/>
      <c r="P91" s="318"/>
      <c r="Q91" s="319"/>
      <c r="R91" s="318"/>
      <c r="X91" t="s">
        <v>43</v>
      </c>
      <c r="AA91" s="318"/>
      <c r="AB91" s="318">
        <v>40063266</v>
      </c>
      <c r="AC91" s="318" t="s">
        <v>43</v>
      </c>
      <c r="AE91" s="318"/>
      <c r="AF91" s="320"/>
      <c r="AG91" s="318"/>
      <c r="AH91" s="320"/>
      <c r="AI91" s="320"/>
      <c r="AJ91" s="320"/>
    </row>
    <row r="92" spans="1:36" hidden="1">
      <c r="A92" t="s">
        <v>378</v>
      </c>
      <c r="B92" s="1">
        <v>45642</v>
      </c>
      <c r="C92">
        <v>12</v>
      </c>
      <c r="D92">
        <v>430537</v>
      </c>
      <c r="E92" t="s">
        <v>379</v>
      </c>
      <c r="F92" t="s">
        <v>37</v>
      </c>
      <c r="G92" t="s">
        <v>197</v>
      </c>
      <c r="H92" t="s">
        <v>380</v>
      </c>
      <c r="I92" t="s">
        <v>123</v>
      </c>
      <c r="J92" t="s">
        <v>41</v>
      </c>
      <c r="K92" s="318">
        <v>92</v>
      </c>
      <c r="L92" t="s">
        <v>42</v>
      </c>
      <c r="M92" s="319">
        <v>45839</v>
      </c>
      <c r="N92" s="318">
        <v>7</v>
      </c>
      <c r="O92" s="318"/>
      <c r="P92" s="318"/>
      <c r="Q92" s="319"/>
      <c r="R92" s="318"/>
      <c r="X92" t="s">
        <v>43</v>
      </c>
      <c r="AA92" s="318" t="s">
        <v>253</v>
      </c>
      <c r="AB92" s="318">
        <v>40063003</v>
      </c>
      <c r="AC92" s="318" t="s">
        <v>80</v>
      </c>
      <c r="AE92" s="318" t="s">
        <v>94</v>
      </c>
      <c r="AF92" s="320">
        <v>264540</v>
      </c>
      <c r="AG92" s="318">
        <v>49</v>
      </c>
      <c r="AH92" s="320"/>
      <c r="AI92" s="320"/>
      <c r="AJ92" s="320"/>
    </row>
    <row r="93" spans="1:36" hidden="1">
      <c r="A93" t="s">
        <v>381</v>
      </c>
      <c r="B93" s="1">
        <v>45644</v>
      </c>
      <c r="C93">
        <v>12</v>
      </c>
      <c r="D93">
        <v>430539</v>
      </c>
      <c r="E93" t="s">
        <v>382</v>
      </c>
      <c r="F93" t="s">
        <v>37</v>
      </c>
      <c r="G93" t="s">
        <v>383</v>
      </c>
      <c r="H93" t="s">
        <v>384</v>
      </c>
      <c r="I93" t="s">
        <v>108</v>
      </c>
      <c r="J93" t="s">
        <v>41</v>
      </c>
      <c r="K93" s="318">
        <v>93</v>
      </c>
      <c r="L93"/>
      <c r="M93" s="319"/>
      <c r="N93" s="318"/>
      <c r="O93" s="318"/>
      <c r="P93" s="318"/>
      <c r="Q93" s="319"/>
      <c r="R93" s="318"/>
      <c r="X93" t="s">
        <v>43</v>
      </c>
      <c r="AA93" s="318"/>
      <c r="AB93" s="318">
        <v>40062963</v>
      </c>
      <c r="AC93" s="318" t="s">
        <v>43</v>
      </c>
      <c r="AE93" s="318"/>
      <c r="AF93" s="320"/>
      <c r="AG93" s="318"/>
      <c r="AH93" s="320"/>
      <c r="AI93" s="320"/>
      <c r="AJ93" s="320"/>
    </row>
    <row r="94" spans="1:36" hidden="1">
      <c r="A94" t="s">
        <v>385</v>
      </c>
      <c r="B94" s="1">
        <v>45644</v>
      </c>
      <c r="C94">
        <v>12</v>
      </c>
      <c r="D94">
        <v>430540</v>
      </c>
      <c r="E94" t="s">
        <v>386</v>
      </c>
      <c r="F94" t="s">
        <v>37</v>
      </c>
      <c r="G94" t="s">
        <v>197</v>
      </c>
      <c r="H94" t="s">
        <v>387</v>
      </c>
      <c r="I94" t="s">
        <v>108</v>
      </c>
      <c r="J94" t="s">
        <v>41</v>
      </c>
      <c r="K94" s="318">
        <v>94</v>
      </c>
      <c r="L94" t="s">
        <v>42</v>
      </c>
      <c r="M94" s="319"/>
      <c r="N94" s="318"/>
      <c r="O94" s="318"/>
      <c r="P94" s="318"/>
      <c r="Q94" s="319"/>
      <c r="R94" s="318"/>
      <c r="X94" t="s">
        <v>43</v>
      </c>
      <c r="AA94" s="318"/>
      <c r="AB94" s="318">
        <v>40062964</v>
      </c>
      <c r="AC94" s="318" t="s">
        <v>43</v>
      </c>
      <c r="AE94" s="318"/>
      <c r="AF94" s="320"/>
      <c r="AG94" s="318"/>
      <c r="AH94" s="320"/>
      <c r="AI94" s="320"/>
      <c r="AJ94" s="320"/>
    </row>
    <row r="95" spans="1:36" hidden="1">
      <c r="A95" t="s">
        <v>388</v>
      </c>
      <c r="B95" s="1">
        <v>45644</v>
      </c>
      <c r="C95">
        <v>12</v>
      </c>
      <c r="D95">
        <v>430541</v>
      </c>
      <c r="E95" t="s">
        <v>389</v>
      </c>
      <c r="F95" t="s">
        <v>37</v>
      </c>
      <c r="G95" t="s">
        <v>97</v>
      </c>
      <c r="H95" t="s">
        <v>390</v>
      </c>
      <c r="I95" t="s">
        <v>108</v>
      </c>
      <c r="J95" t="s">
        <v>41</v>
      </c>
      <c r="K95" s="318">
        <v>95</v>
      </c>
      <c r="L95" t="s">
        <v>391</v>
      </c>
      <c r="M95" s="319"/>
      <c r="N95" s="318"/>
      <c r="O95" s="318"/>
      <c r="P95" s="318" t="s">
        <v>274</v>
      </c>
      <c r="Q95" s="319"/>
      <c r="R95" s="318"/>
      <c r="X95" t="s">
        <v>43</v>
      </c>
      <c r="AA95" s="318"/>
      <c r="AB95" s="318">
        <v>40062966</v>
      </c>
      <c r="AC95" s="318" t="s">
        <v>43</v>
      </c>
      <c r="AE95" s="318"/>
      <c r="AF95" s="320"/>
      <c r="AG95" s="318"/>
      <c r="AH95" s="320"/>
      <c r="AI95" s="320"/>
      <c r="AJ95" s="320"/>
    </row>
    <row r="96" spans="1:36" hidden="1">
      <c r="A96" t="s">
        <v>392</v>
      </c>
      <c r="B96" s="1">
        <v>45644</v>
      </c>
      <c r="C96">
        <v>12</v>
      </c>
      <c r="D96">
        <v>430545</v>
      </c>
      <c r="E96" t="s">
        <v>393</v>
      </c>
      <c r="F96" t="s">
        <v>37</v>
      </c>
      <c r="G96" t="s">
        <v>66</v>
      </c>
      <c r="H96" t="s">
        <v>394</v>
      </c>
      <c r="I96" t="s">
        <v>108</v>
      </c>
      <c r="J96" t="s">
        <v>41</v>
      </c>
      <c r="K96" s="318">
        <v>96</v>
      </c>
      <c r="L96"/>
      <c r="M96" s="319"/>
      <c r="N96" s="318"/>
      <c r="O96" s="318"/>
      <c r="P96" s="318"/>
      <c r="Q96" s="319"/>
      <c r="R96" s="318"/>
      <c r="X96" t="s">
        <v>43</v>
      </c>
      <c r="AA96" s="318"/>
      <c r="AB96" s="318">
        <v>40062973</v>
      </c>
      <c r="AC96" s="318" t="s">
        <v>43</v>
      </c>
      <c r="AE96" s="318"/>
      <c r="AF96" s="320"/>
      <c r="AG96" s="318"/>
      <c r="AH96" s="320"/>
      <c r="AI96" s="320"/>
      <c r="AJ96" s="320"/>
    </row>
    <row r="97" spans="1:36" hidden="1">
      <c r="A97" t="s">
        <v>395</v>
      </c>
      <c r="B97" s="1">
        <v>45644</v>
      </c>
      <c r="C97">
        <v>12</v>
      </c>
      <c r="D97">
        <v>430546</v>
      </c>
      <c r="E97" t="s">
        <v>396</v>
      </c>
      <c r="F97" t="s">
        <v>37</v>
      </c>
      <c r="G97" t="s">
        <v>66</v>
      </c>
      <c r="H97" t="s">
        <v>397</v>
      </c>
      <c r="I97" t="s">
        <v>108</v>
      </c>
      <c r="J97" t="s">
        <v>41</v>
      </c>
      <c r="K97" s="318">
        <v>97</v>
      </c>
      <c r="L97"/>
      <c r="M97" s="319"/>
      <c r="N97" s="318"/>
      <c r="O97" s="318"/>
      <c r="P97" s="318"/>
      <c r="Q97" s="319"/>
      <c r="R97" s="318"/>
      <c r="X97" t="s">
        <v>43</v>
      </c>
      <c r="AA97" s="318"/>
      <c r="AB97" s="318">
        <v>40062974</v>
      </c>
      <c r="AC97" s="318" t="s">
        <v>43</v>
      </c>
      <c r="AE97" s="318"/>
      <c r="AF97" s="320"/>
      <c r="AG97" s="318"/>
      <c r="AH97" s="320"/>
      <c r="AI97" s="320"/>
      <c r="AJ97" s="320"/>
    </row>
    <row r="98" spans="1:36" hidden="1">
      <c r="A98" t="s">
        <v>398</v>
      </c>
      <c r="B98" s="1">
        <v>45644</v>
      </c>
      <c r="C98">
        <v>12</v>
      </c>
      <c r="D98">
        <v>430547</v>
      </c>
      <c r="E98" t="s">
        <v>399</v>
      </c>
      <c r="F98" t="s">
        <v>37</v>
      </c>
      <c r="G98" t="s">
        <v>97</v>
      </c>
      <c r="H98" t="s">
        <v>400</v>
      </c>
      <c r="I98" t="s">
        <v>108</v>
      </c>
      <c r="J98" t="s">
        <v>41</v>
      </c>
      <c r="K98" s="318">
        <v>98</v>
      </c>
      <c r="L98" t="s">
        <v>391</v>
      </c>
      <c r="M98" s="319"/>
      <c r="N98" s="318"/>
      <c r="O98" s="318"/>
      <c r="P98" s="318" t="s">
        <v>274</v>
      </c>
      <c r="Q98" s="319"/>
      <c r="R98" s="318"/>
      <c r="X98" t="s">
        <v>43</v>
      </c>
      <c r="AA98" s="318"/>
      <c r="AB98" s="318">
        <v>40062975</v>
      </c>
      <c r="AC98" s="318" t="s">
        <v>43</v>
      </c>
      <c r="AE98" s="318"/>
      <c r="AF98" s="320"/>
      <c r="AG98" s="318"/>
      <c r="AH98" s="320"/>
      <c r="AI98" s="320"/>
      <c r="AJ98" s="320"/>
    </row>
    <row r="99" spans="1:36" hidden="1">
      <c r="A99" t="s">
        <v>401</v>
      </c>
      <c r="B99" s="1">
        <v>45644</v>
      </c>
      <c r="C99">
        <v>12</v>
      </c>
      <c r="D99">
        <v>430548</v>
      </c>
      <c r="E99" t="s">
        <v>402</v>
      </c>
      <c r="F99" t="s">
        <v>37</v>
      </c>
      <c r="G99" t="s">
        <v>97</v>
      </c>
      <c r="H99" t="s">
        <v>403</v>
      </c>
      <c r="I99" t="s">
        <v>40</v>
      </c>
      <c r="J99" t="s">
        <v>41</v>
      </c>
      <c r="K99" s="318">
        <v>99</v>
      </c>
      <c r="L99" t="s">
        <v>42</v>
      </c>
      <c r="M99" s="319">
        <v>45832</v>
      </c>
      <c r="N99" s="318">
        <v>6</v>
      </c>
      <c r="O99" s="318"/>
      <c r="P99" s="318"/>
      <c r="Q99" s="319"/>
      <c r="R99" s="318"/>
      <c r="T99" t="s">
        <v>99</v>
      </c>
      <c r="U99">
        <v>45786</v>
      </c>
      <c r="V99">
        <v>45838</v>
      </c>
      <c r="W99">
        <v>45832</v>
      </c>
      <c r="X99" t="s">
        <v>404</v>
      </c>
      <c r="Y99" t="s">
        <v>253</v>
      </c>
      <c r="AA99" s="318" t="s">
        <v>253</v>
      </c>
      <c r="AB99" s="318">
        <v>40062987</v>
      </c>
      <c r="AC99" s="318" t="s">
        <v>80</v>
      </c>
      <c r="AE99" s="318" t="s">
        <v>94</v>
      </c>
      <c r="AF99" s="320">
        <v>304446</v>
      </c>
      <c r="AG99" s="318">
        <v>79</v>
      </c>
      <c r="AH99" s="320"/>
      <c r="AI99" s="320"/>
      <c r="AJ99" s="320"/>
    </row>
    <row r="100" spans="1:36" hidden="1">
      <c r="A100" t="s">
        <v>405</v>
      </c>
      <c r="B100" s="1">
        <v>45645</v>
      </c>
      <c r="C100">
        <v>12</v>
      </c>
      <c r="D100">
        <v>430549</v>
      </c>
      <c r="E100" t="s">
        <v>406</v>
      </c>
      <c r="F100" t="s">
        <v>37</v>
      </c>
      <c r="G100" t="s">
        <v>47</v>
      </c>
      <c r="H100" t="s">
        <v>407</v>
      </c>
      <c r="I100" t="s">
        <v>40</v>
      </c>
      <c r="J100" t="s">
        <v>41</v>
      </c>
      <c r="K100" s="318">
        <v>100</v>
      </c>
      <c r="L100"/>
      <c r="M100" s="319"/>
      <c r="N100" s="318"/>
      <c r="O100" s="318"/>
      <c r="P100" s="318"/>
      <c r="Q100" s="319"/>
      <c r="R100" s="318"/>
      <c r="X100" t="s">
        <v>43</v>
      </c>
      <c r="AA100" s="318"/>
      <c r="AB100" s="318">
        <v>40062991</v>
      </c>
      <c r="AC100" s="318" t="s">
        <v>43</v>
      </c>
      <c r="AE100" s="318"/>
      <c r="AF100" s="320"/>
      <c r="AG100" s="318"/>
      <c r="AH100" s="320"/>
      <c r="AI100" s="320"/>
      <c r="AJ100" s="320"/>
    </row>
    <row r="101" spans="1:36" hidden="1">
      <c r="A101" t="s">
        <v>408</v>
      </c>
      <c r="B101" s="1">
        <v>45645</v>
      </c>
      <c r="C101">
        <v>12</v>
      </c>
      <c r="D101">
        <v>430550</v>
      </c>
      <c r="E101" t="s">
        <v>409</v>
      </c>
      <c r="F101" t="s">
        <v>37</v>
      </c>
      <c r="H101" t="s">
        <v>410</v>
      </c>
      <c r="I101" t="s">
        <v>40</v>
      </c>
      <c r="J101" t="s">
        <v>41</v>
      </c>
      <c r="K101" s="318">
        <v>101</v>
      </c>
      <c r="L101"/>
      <c r="M101" s="319"/>
      <c r="N101" s="318"/>
      <c r="O101" s="318"/>
      <c r="P101" s="318"/>
      <c r="Q101" s="319"/>
      <c r="R101" s="318"/>
      <c r="X101" t="s">
        <v>43</v>
      </c>
      <c r="AA101" s="318"/>
      <c r="AB101" s="318">
        <v>40062992</v>
      </c>
      <c r="AC101" s="318" t="s">
        <v>43</v>
      </c>
      <c r="AE101" s="318"/>
      <c r="AF101" s="320"/>
      <c r="AG101" s="318"/>
      <c r="AH101" s="320"/>
      <c r="AI101" s="320"/>
      <c r="AJ101" s="320"/>
    </row>
    <row r="102" spans="1:36" hidden="1">
      <c r="A102" t="s">
        <v>411</v>
      </c>
      <c r="B102" s="1">
        <v>45645</v>
      </c>
      <c r="C102">
        <v>12</v>
      </c>
      <c r="D102">
        <v>430552</v>
      </c>
      <c r="E102" t="s">
        <v>412</v>
      </c>
      <c r="F102" t="s">
        <v>37</v>
      </c>
      <c r="G102" t="s">
        <v>47</v>
      </c>
      <c r="H102" t="s">
        <v>413</v>
      </c>
      <c r="I102" t="s">
        <v>40</v>
      </c>
      <c r="J102" t="s">
        <v>41</v>
      </c>
      <c r="K102" s="318">
        <v>102</v>
      </c>
      <c r="L102"/>
      <c r="M102" s="319"/>
      <c r="N102" s="318"/>
      <c r="O102" s="318"/>
      <c r="P102" s="318"/>
      <c r="Q102" s="319"/>
      <c r="R102" s="318"/>
      <c r="X102" t="s">
        <v>43</v>
      </c>
      <c r="AA102" s="318"/>
      <c r="AB102" s="318">
        <v>40062993</v>
      </c>
      <c r="AC102" s="318" t="s">
        <v>43</v>
      </c>
      <c r="AE102" s="318"/>
      <c r="AF102" s="320"/>
      <c r="AG102" s="318"/>
      <c r="AH102" s="320"/>
      <c r="AI102" s="320"/>
      <c r="AJ102" s="320"/>
    </row>
    <row r="103" spans="1:36" hidden="1">
      <c r="A103" t="s">
        <v>414</v>
      </c>
      <c r="B103" s="1">
        <v>45645</v>
      </c>
      <c r="C103">
        <v>12</v>
      </c>
      <c r="D103">
        <v>430553</v>
      </c>
      <c r="E103" t="s">
        <v>415</v>
      </c>
      <c r="F103" t="s">
        <v>37</v>
      </c>
      <c r="H103" t="s">
        <v>416</v>
      </c>
      <c r="I103" t="s">
        <v>40</v>
      </c>
      <c r="J103" t="s">
        <v>41</v>
      </c>
      <c r="K103" s="318">
        <v>103</v>
      </c>
      <c r="L103"/>
      <c r="M103" s="319"/>
      <c r="N103" s="318"/>
      <c r="O103" s="318"/>
      <c r="P103" s="318"/>
      <c r="Q103" s="319"/>
      <c r="R103" s="318"/>
      <c r="X103" t="s">
        <v>43</v>
      </c>
      <c r="AA103" s="318"/>
      <c r="AB103" s="318">
        <v>40062995</v>
      </c>
      <c r="AC103" s="318" t="s">
        <v>43</v>
      </c>
      <c r="AE103" s="318"/>
      <c r="AF103" s="320"/>
      <c r="AG103" s="318"/>
      <c r="AH103" s="320"/>
      <c r="AI103" s="320"/>
      <c r="AJ103" s="320"/>
    </row>
    <row r="104" spans="1:36" hidden="1">
      <c r="A104" t="s">
        <v>417</v>
      </c>
      <c r="B104" s="1">
        <v>45645</v>
      </c>
      <c r="C104">
        <v>12</v>
      </c>
      <c r="D104">
        <v>430554</v>
      </c>
      <c r="E104" t="s">
        <v>418</v>
      </c>
      <c r="F104" t="s">
        <v>37</v>
      </c>
      <c r="G104" t="s">
        <v>121</v>
      </c>
      <c r="H104" t="s">
        <v>419</v>
      </c>
      <c r="I104" t="s">
        <v>40</v>
      </c>
      <c r="J104" t="s">
        <v>41</v>
      </c>
      <c r="K104" s="318">
        <v>104</v>
      </c>
      <c r="L104" t="s">
        <v>42</v>
      </c>
      <c r="M104" s="319"/>
      <c r="N104" s="318"/>
      <c r="O104" s="318"/>
      <c r="P104" s="318"/>
      <c r="Q104" s="319"/>
      <c r="R104" s="318"/>
      <c r="X104" t="s">
        <v>43</v>
      </c>
      <c r="AA104" s="318"/>
      <c r="AB104" s="318">
        <v>40062996</v>
      </c>
      <c r="AC104" s="318" t="s">
        <v>43</v>
      </c>
      <c r="AE104" s="318"/>
      <c r="AF104" s="320"/>
      <c r="AG104" s="318"/>
      <c r="AH104" s="320"/>
      <c r="AI104" s="320"/>
      <c r="AJ104" s="320"/>
    </row>
    <row r="105" spans="1:36" hidden="1">
      <c r="A105" t="s">
        <v>420</v>
      </c>
      <c r="B105" s="1">
        <v>45645</v>
      </c>
      <c r="C105">
        <v>12</v>
      </c>
      <c r="D105">
        <v>430555</v>
      </c>
      <c r="E105" t="s">
        <v>421</v>
      </c>
      <c r="F105" t="s">
        <v>37</v>
      </c>
      <c r="G105" t="s">
        <v>188</v>
      </c>
      <c r="H105" t="s">
        <v>422</v>
      </c>
      <c r="I105" t="s">
        <v>123</v>
      </c>
      <c r="J105" t="s">
        <v>41</v>
      </c>
      <c r="K105" s="318">
        <v>105</v>
      </c>
      <c r="L105" t="s">
        <v>391</v>
      </c>
      <c r="M105" s="319"/>
      <c r="N105" s="318"/>
      <c r="O105" s="318"/>
      <c r="P105" s="318"/>
      <c r="Q105" s="319"/>
      <c r="R105" s="318"/>
      <c r="T105" t="s">
        <v>190</v>
      </c>
      <c r="U105">
        <v>45677</v>
      </c>
      <c r="V105">
        <v>45757</v>
      </c>
      <c r="X105" t="s">
        <v>423</v>
      </c>
      <c r="AA105" s="318"/>
      <c r="AB105" s="318">
        <v>40063005</v>
      </c>
      <c r="AC105" s="318" t="s">
        <v>43</v>
      </c>
      <c r="AE105" s="318"/>
      <c r="AF105" s="320"/>
      <c r="AG105" s="318"/>
      <c r="AH105" s="320"/>
      <c r="AI105" s="320"/>
      <c r="AJ105" s="320"/>
    </row>
    <row r="106" spans="1:36" hidden="1">
      <c r="A106" t="s">
        <v>424</v>
      </c>
      <c r="B106" s="1">
        <v>45649</v>
      </c>
      <c r="C106">
        <v>12</v>
      </c>
      <c r="D106">
        <v>430565</v>
      </c>
      <c r="E106" t="s">
        <v>425</v>
      </c>
      <c r="F106" t="s">
        <v>37</v>
      </c>
      <c r="G106" t="s">
        <v>112</v>
      </c>
      <c r="H106" t="s">
        <v>426</v>
      </c>
      <c r="I106" t="s">
        <v>92</v>
      </c>
      <c r="J106" t="s">
        <v>41</v>
      </c>
      <c r="K106" s="318">
        <v>106</v>
      </c>
      <c r="L106" t="s">
        <v>42</v>
      </c>
      <c r="M106" s="319">
        <v>45870</v>
      </c>
      <c r="N106" s="318">
        <v>8</v>
      </c>
      <c r="O106" s="318"/>
      <c r="P106" s="318" t="s">
        <v>114</v>
      </c>
      <c r="Q106" s="319">
        <v>45870</v>
      </c>
      <c r="R106" s="318" t="s">
        <v>62</v>
      </c>
      <c r="X106" t="s">
        <v>43</v>
      </c>
      <c r="AA106" s="318" t="s">
        <v>62</v>
      </c>
      <c r="AB106" s="318">
        <v>40062885</v>
      </c>
      <c r="AC106" s="318" t="s">
        <v>63</v>
      </c>
      <c r="AE106" s="318" t="s">
        <v>94</v>
      </c>
      <c r="AF106" s="320">
        <v>299674</v>
      </c>
      <c r="AG106" s="318">
        <v>24</v>
      </c>
      <c r="AH106" s="320"/>
      <c r="AI106" s="320"/>
    </row>
    <row r="107" spans="1:36" hidden="1">
      <c r="A107" t="s">
        <v>427</v>
      </c>
      <c r="B107" s="1">
        <v>45649</v>
      </c>
      <c r="C107">
        <v>12</v>
      </c>
      <c r="D107">
        <v>430566</v>
      </c>
      <c r="E107" t="s">
        <v>428</v>
      </c>
      <c r="F107" t="s">
        <v>37</v>
      </c>
      <c r="G107" t="s">
        <v>197</v>
      </c>
      <c r="H107" t="s">
        <v>429</v>
      </c>
      <c r="I107" t="s">
        <v>92</v>
      </c>
      <c r="J107" t="s">
        <v>41</v>
      </c>
      <c r="K107" s="318">
        <v>107</v>
      </c>
      <c r="L107"/>
      <c r="M107" s="319"/>
      <c r="N107" s="318"/>
      <c r="O107" s="318"/>
      <c r="P107" s="318"/>
      <c r="Q107" s="319"/>
      <c r="R107" s="318"/>
      <c r="X107" t="s">
        <v>43</v>
      </c>
      <c r="AA107" s="318"/>
      <c r="AB107" s="318">
        <v>40062886</v>
      </c>
      <c r="AC107" s="318" t="s">
        <v>43</v>
      </c>
      <c r="AE107" s="318"/>
      <c r="AF107" s="320"/>
      <c r="AG107" s="318"/>
      <c r="AH107" s="320"/>
      <c r="AI107" s="320"/>
    </row>
    <row r="108" spans="1:36" hidden="1">
      <c r="A108" t="s">
        <v>430</v>
      </c>
      <c r="B108" s="1">
        <v>45649</v>
      </c>
      <c r="C108">
        <v>12</v>
      </c>
      <c r="D108">
        <v>430567</v>
      </c>
      <c r="E108" t="s">
        <v>431</v>
      </c>
      <c r="F108" t="s">
        <v>37</v>
      </c>
      <c r="G108" t="s">
        <v>197</v>
      </c>
      <c r="H108" t="s">
        <v>432</v>
      </c>
      <c r="I108" t="s">
        <v>92</v>
      </c>
      <c r="J108" t="s">
        <v>41</v>
      </c>
      <c r="K108" s="318">
        <v>108</v>
      </c>
      <c r="L108" t="s">
        <v>42</v>
      </c>
      <c r="M108" s="319"/>
      <c r="N108" s="318"/>
      <c r="O108" s="318"/>
      <c r="P108" s="318"/>
      <c r="Q108" s="319"/>
      <c r="R108" s="318"/>
      <c r="X108" t="s">
        <v>43</v>
      </c>
      <c r="AA108" s="318"/>
      <c r="AB108" s="318">
        <v>40062887</v>
      </c>
      <c r="AC108" s="318" t="s">
        <v>43</v>
      </c>
      <c r="AE108" s="318"/>
      <c r="AF108" s="320"/>
      <c r="AG108" s="318"/>
      <c r="AH108" s="320"/>
      <c r="AI108" s="320"/>
    </row>
    <row r="109" spans="1:36" hidden="1">
      <c r="A109" t="s">
        <v>433</v>
      </c>
      <c r="B109" s="1">
        <v>45649</v>
      </c>
      <c r="C109">
        <v>12</v>
      </c>
      <c r="D109">
        <v>430568</v>
      </c>
      <c r="E109" t="s">
        <v>434</v>
      </c>
      <c r="F109" t="s">
        <v>37</v>
      </c>
      <c r="G109" t="s">
        <v>197</v>
      </c>
      <c r="H109" t="s">
        <v>435</v>
      </c>
      <c r="I109" t="s">
        <v>92</v>
      </c>
      <c r="J109" t="s">
        <v>41</v>
      </c>
      <c r="K109" s="318">
        <v>109</v>
      </c>
      <c r="L109"/>
      <c r="M109" s="319"/>
      <c r="N109" s="318"/>
      <c r="O109" s="318"/>
      <c r="P109" s="318"/>
      <c r="Q109" s="319"/>
      <c r="R109" s="318"/>
      <c r="X109" t="s">
        <v>43</v>
      </c>
      <c r="AA109" s="318"/>
      <c r="AB109" s="318">
        <v>40062889</v>
      </c>
      <c r="AC109" s="318" t="s">
        <v>43</v>
      </c>
      <c r="AE109" s="318"/>
      <c r="AF109" s="320"/>
      <c r="AG109" s="318"/>
      <c r="AH109" s="320"/>
      <c r="AI109" s="320"/>
    </row>
    <row r="110" spans="1:36" hidden="1">
      <c r="A110" t="s">
        <v>436</v>
      </c>
      <c r="B110" s="1">
        <v>45649</v>
      </c>
      <c r="C110">
        <v>12</v>
      </c>
      <c r="D110">
        <v>430569</v>
      </c>
      <c r="E110" t="s">
        <v>437</v>
      </c>
      <c r="F110" t="s">
        <v>37</v>
      </c>
      <c r="G110" t="s">
        <v>112</v>
      </c>
      <c r="H110" t="s">
        <v>438</v>
      </c>
      <c r="I110" t="s">
        <v>87</v>
      </c>
      <c r="J110" t="s">
        <v>41</v>
      </c>
      <c r="K110" s="318">
        <v>110</v>
      </c>
      <c r="L110" t="s">
        <v>42</v>
      </c>
      <c r="M110" s="319">
        <v>45772</v>
      </c>
      <c r="N110" s="318">
        <v>4</v>
      </c>
      <c r="O110" s="318"/>
      <c r="P110" s="318" t="s">
        <v>114</v>
      </c>
      <c r="Q110" s="319">
        <v>45772</v>
      </c>
      <c r="R110" s="318" t="s">
        <v>439</v>
      </c>
      <c r="T110" t="s">
        <v>114</v>
      </c>
      <c r="U110">
        <v>45833</v>
      </c>
      <c r="W110">
        <v>45833</v>
      </c>
      <c r="X110" t="s">
        <v>440</v>
      </c>
      <c r="Y110" t="s">
        <v>253</v>
      </c>
      <c r="AA110" s="318" t="s">
        <v>253</v>
      </c>
      <c r="AB110" s="318">
        <v>40063014</v>
      </c>
      <c r="AC110" s="318" t="s">
        <v>80</v>
      </c>
      <c r="AE110" s="318" t="s">
        <v>94</v>
      </c>
      <c r="AF110" s="320">
        <v>363621</v>
      </c>
      <c r="AG110" s="318">
        <v>62</v>
      </c>
      <c r="AH110" s="320"/>
      <c r="AI110" s="320"/>
    </row>
    <row r="111" spans="1:36" hidden="1">
      <c r="A111" t="s">
        <v>441</v>
      </c>
      <c r="B111" s="1">
        <v>45649</v>
      </c>
      <c r="C111">
        <v>12</v>
      </c>
      <c r="D111">
        <v>430571</v>
      </c>
      <c r="E111" t="s">
        <v>442</v>
      </c>
      <c r="F111" t="s">
        <v>37</v>
      </c>
      <c r="G111" t="s">
        <v>46</v>
      </c>
      <c r="H111" t="s">
        <v>443</v>
      </c>
      <c r="I111" t="s">
        <v>92</v>
      </c>
      <c r="J111" t="s">
        <v>41</v>
      </c>
      <c r="K111" s="318">
        <v>111</v>
      </c>
      <c r="L111" t="s">
        <v>42</v>
      </c>
      <c r="M111" s="319">
        <v>45757</v>
      </c>
      <c r="N111" s="318">
        <v>4</v>
      </c>
      <c r="O111" s="318"/>
      <c r="P111" s="318"/>
      <c r="Q111" s="319"/>
      <c r="R111" s="318"/>
      <c r="X111" t="s">
        <v>43</v>
      </c>
      <c r="AA111" s="318" t="s">
        <v>50</v>
      </c>
      <c r="AB111" s="318">
        <v>50010501</v>
      </c>
      <c r="AC111" s="318" t="s">
        <v>51</v>
      </c>
      <c r="AE111" s="318" t="s">
        <v>52</v>
      </c>
      <c r="AF111" s="320"/>
      <c r="AG111" s="318"/>
      <c r="AH111" s="320"/>
      <c r="AI111" s="320"/>
    </row>
    <row r="112" spans="1:36" hidden="1">
      <c r="A112" t="s">
        <v>444</v>
      </c>
      <c r="B112" s="1">
        <v>45649</v>
      </c>
      <c r="C112">
        <v>12</v>
      </c>
      <c r="D112">
        <v>430572</v>
      </c>
      <c r="E112" t="s">
        <v>445</v>
      </c>
      <c r="F112" t="s">
        <v>37</v>
      </c>
      <c r="G112" t="s">
        <v>70</v>
      </c>
      <c r="H112" t="s">
        <v>446</v>
      </c>
      <c r="I112" t="s">
        <v>92</v>
      </c>
      <c r="J112" t="s">
        <v>41</v>
      </c>
      <c r="K112" s="318">
        <v>112</v>
      </c>
      <c r="L112" t="s">
        <v>42</v>
      </c>
      <c r="M112" s="319">
        <v>45887</v>
      </c>
      <c r="N112" s="318">
        <v>8</v>
      </c>
      <c r="O112" s="318"/>
      <c r="P112" s="318" t="s">
        <v>75</v>
      </c>
      <c r="Q112" s="319">
        <v>45887</v>
      </c>
      <c r="R112" s="318" t="s">
        <v>83</v>
      </c>
      <c r="AA112" s="318"/>
      <c r="AB112" s="318">
        <v>40063605</v>
      </c>
      <c r="AC112" s="318" t="s">
        <v>43</v>
      </c>
      <c r="AE112" s="318"/>
      <c r="AF112" s="320"/>
      <c r="AG112" s="318"/>
      <c r="AH112" s="320"/>
      <c r="AI112" s="320"/>
    </row>
    <row r="113" spans="1:35" hidden="1">
      <c r="A113" t="s">
        <v>447</v>
      </c>
      <c r="B113" s="1">
        <v>45649</v>
      </c>
      <c r="C113">
        <v>12</v>
      </c>
      <c r="D113">
        <v>430573</v>
      </c>
      <c r="E113" t="s">
        <v>448</v>
      </c>
      <c r="F113" t="s">
        <v>37</v>
      </c>
      <c r="G113" t="s">
        <v>97</v>
      </c>
      <c r="H113" t="s">
        <v>449</v>
      </c>
      <c r="I113" t="s">
        <v>92</v>
      </c>
      <c r="J113" t="s">
        <v>41</v>
      </c>
      <c r="K113" s="318">
        <v>113</v>
      </c>
      <c r="L113" t="s">
        <v>42</v>
      </c>
      <c r="M113" s="319">
        <v>45901</v>
      </c>
      <c r="N113" s="318">
        <v>9</v>
      </c>
      <c r="O113" s="318"/>
      <c r="P113" s="318"/>
      <c r="Q113" s="319"/>
      <c r="R113" s="318"/>
      <c r="T113" t="s">
        <v>99</v>
      </c>
      <c r="U113">
        <v>45677</v>
      </c>
      <c r="V113">
        <v>45757</v>
      </c>
      <c r="W113">
        <v>45901</v>
      </c>
      <c r="X113" t="s">
        <v>423</v>
      </c>
      <c r="AA113" s="318"/>
      <c r="AB113" s="318">
        <v>40063607</v>
      </c>
      <c r="AC113" s="318" t="s">
        <v>43</v>
      </c>
      <c r="AE113" s="318"/>
      <c r="AF113" s="320"/>
      <c r="AG113" s="318"/>
      <c r="AH113" s="320"/>
      <c r="AI113" s="320"/>
    </row>
    <row r="114" spans="1:35" hidden="1">
      <c r="A114" t="s">
        <v>450</v>
      </c>
      <c r="B114" s="1">
        <v>45649</v>
      </c>
      <c r="C114">
        <v>12</v>
      </c>
      <c r="D114">
        <v>430574</v>
      </c>
      <c r="E114" t="s">
        <v>451</v>
      </c>
      <c r="F114" t="s">
        <v>37</v>
      </c>
      <c r="G114" t="s">
        <v>97</v>
      </c>
      <c r="H114" t="s">
        <v>452</v>
      </c>
      <c r="I114" t="s">
        <v>92</v>
      </c>
      <c r="J114" t="s">
        <v>41</v>
      </c>
      <c r="K114" s="318">
        <v>114</v>
      </c>
      <c r="L114" t="s">
        <v>42</v>
      </c>
      <c r="M114" s="319">
        <v>45798</v>
      </c>
      <c r="N114" s="318">
        <v>5</v>
      </c>
      <c r="O114" s="318"/>
      <c r="P114" s="318"/>
      <c r="Q114" s="319"/>
      <c r="R114" s="318"/>
      <c r="T114" t="s">
        <v>99</v>
      </c>
      <c r="U114">
        <v>45677</v>
      </c>
      <c r="V114">
        <v>45757</v>
      </c>
      <c r="W114">
        <v>45798</v>
      </c>
      <c r="X114" t="s">
        <v>423</v>
      </c>
      <c r="AA114" s="318"/>
      <c r="AB114" s="318">
        <v>40063608</v>
      </c>
      <c r="AC114" s="318" t="s">
        <v>43</v>
      </c>
      <c r="AE114" s="318"/>
      <c r="AF114" s="320"/>
      <c r="AG114" s="318"/>
      <c r="AH114" s="320"/>
      <c r="AI114" s="320"/>
    </row>
    <row r="115" spans="1:35" hidden="1">
      <c r="A115" t="s">
        <v>453</v>
      </c>
      <c r="B115" s="1">
        <v>45649</v>
      </c>
      <c r="C115">
        <v>12</v>
      </c>
      <c r="D115">
        <v>430575</v>
      </c>
      <c r="E115" t="s">
        <v>454</v>
      </c>
      <c r="F115" t="s">
        <v>37</v>
      </c>
      <c r="G115" t="s">
        <v>188</v>
      </c>
      <c r="H115" t="s">
        <v>455</v>
      </c>
      <c r="I115" t="s">
        <v>92</v>
      </c>
      <c r="J115" t="s">
        <v>41</v>
      </c>
      <c r="K115" s="318">
        <v>115</v>
      </c>
      <c r="L115" t="s">
        <v>42</v>
      </c>
      <c r="M115" s="319">
        <v>45770</v>
      </c>
      <c r="N115" s="318">
        <v>4</v>
      </c>
      <c r="O115" s="318"/>
      <c r="P115" s="318" t="s">
        <v>190</v>
      </c>
      <c r="Q115" s="319">
        <v>45770</v>
      </c>
      <c r="R115" s="318"/>
      <c r="AA115" s="318"/>
      <c r="AB115" s="318">
        <v>40063609</v>
      </c>
      <c r="AC115" s="318" t="s">
        <v>43</v>
      </c>
      <c r="AE115" s="318"/>
      <c r="AF115" s="320"/>
      <c r="AG115" s="318"/>
      <c r="AH115" s="320"/>
      <c r="AI115" s="320"/>
    </row>
    <row r="116" spans="1:35" hidden="1">
      <c r="A116" t="s">
        <v>456</v>
      </c>
      <c r="B116" s="1">
        <v>45649</v>
      </c>
      <c r="C116">
        <v>12</v>
      </c>
      <c r="D116">
        <v>430576</v>
      </c>
      <c r="E116" t="s">
        <v>457</v>
      </c>
      <c r="F116" t="s">
        <v>37</v>
      </c>
      <c r="G116" t="s">
        <v>58</v>
      </c>
      <c r="H116" t="s">
        <v>458</v>
      </c>
      <c r="I116" t="s">
        <v>92</v>
      </c>
      <c r="J116" t="s">
        <v>41</v>
      </c>
      <c r="K116" s="318">
        <v>116</v>
      </c>
      <c r="L116" t="s">
        <v>42</v>
      </c>
      <c r="M116" s="319">
        <v>45769</v>
      </c>
      <c r="N116" s="318">
        <v>4</v>
      </c>
      <c r="O116" s="318"/>
      <c r="P116" s="318" t="s">
        <v>133</v>
      </c>
      <c r="Q116" s="319">
        <v>45750</v>
      </c>
      <c r="R116" s="318" t="s">
        <v>439</v>
      </c>
      <c r="X116" t="s">
        <v>43</v>
      </c>
      <c r="AA116" s="318" t="s">
        <v>50</v>
      </c>
      <c r="AB116" s="318">
        <v>40063614</v>
      </c>
      <c r="AC116" s="318" t="s">
        <v>51</v>
      </c>
      <c r="AE116" s="318" t="s">
        <v>52</v>
      </c>
      <c r="AF116" s="320">
        <v>493235</v>
      </c>
      <c r="AG116" s="318">
        <v>293</v>
      </c>
      <c r="AH116" s="320"/>
      <c r="AI116" s="320"/>
    </row>
    <row r="117" spans="1:35" hidden="1">
      <c r="A117" t="s">
        <v>459</v>
      </c>
      <c r="B117" s="1">
        <v>45649</v>
      </c>
      <c r="C117">
        <v>12</v>
      </c>
      <c r="D117">
        <v>430577</v>
      </c>
      <c r="E117" t="s">
        <v>460</v>
      </c>
      <c r="F117" t="s">
        <v>37</v>
      </c>
      <c r="G117" t="s">
        <v>197</v>
      </c>
      <c r="H117" t="s">
        <v>461</v>
      </c>
      <c r="I117" t="s">
        <v>108</v>
      </c>
      <c r="J117" t="s">
        <v>41</v>
      </c>
      <c r="K117" s="318">
        <v>117</v>
      </c>
      <c r="L117" t="s">
        <v>42</v>
      </c>
      <c r="M117" s="319">
        <v>45754</v>
      </c>
      <c r="N117" s="318">
        <v>4</v>
      </c>
      <c r="O117" s="318"/>
      <c r="P117" s="318"/>
      <c r="Q117" s="319"/>
      <c r="R117" s="318"/>
      <c r="X117" t="s">
        <v>43</v>
      </c>
      <c r="AA117" s="318"/>
      <c r="AB117" s="318">
        <v>40063677</v>
      </c>
      <c r="AC117" s="318" t="s">
        <v>43</v>
      </c>
      <c r="AE117" s="318"/>
      <c r="AF117" s="320"/>
      <c r="AG117" s="318"/>
      <c r="AH117" s="320"/>
      <c r="AI117" s="320"/>
    </row>
    <row r="118" spans="1:35" hidden="1">
      <c r="A118" t="s">
        <v>462</v>
      </c>
      <c r="B118" s="1">
        <v>45649</v>
      </c>
      <c r="C118">
        <v>12</v>
      </c>
      <c r="D118">
        <v>430578</v>
      </c>
      <c r="E118" t="s">
        <v>463</v>
      </c>
      <c r="F118" t="s">
        <v>37</v>
      </c>
      <c r="G118" t="s">
        <v>106</v>
      </c>
      <c r="H118" t="s">
        <v>464</v>
      </c>
      <c r="I118" t="s">
        <v>108</v>
      </c>
      <c r="J118" t="s">
        <v>41</v>
      </c>
      <c r="K118" s="318"/>
      <c r="L118" t="s">
        <v>42</v>
      </c>
      <c r="M118" s="319">
        <v>45870</v>
      </c>
      <c r="N118" s="318">
        <v>8</v>
      </c>
      <c r="O118" s="318"/>
      <c r="P118" s="318"/>
      <c r="Q118" s="319"/>
      <c r="R118" s="318"/>
      <c r="X118" t="s">
        <v>43</v>
      </c>
      <c r="AA118" s="318"/>
      <c r="AB118" s="318">
        <v>40063678</v>
      </c>
      <c r="AC118" s="318" t="s">
        <v>43</v>
      </c>
      <c r="AE118" s="318"/>
      <c r="AF118" s="320"/>
      <c r="AG118" s="318"/>
      <c r="AH118" s="320"/>
      <c r="AI118" s="320"/>
    </row>
    <row r="119" spans="1:35" hidden="1">
      <c r="A119" t="s">
        <v>465</v>
      </c>
      <c r="B119" s="1">
        <v>45649</v>
      </c>
      <c r="C119">
        <v>12</v>
      </c>
      <c r="D119">
        <v>430579</v>
      </c>
      <c r="E119" t="s">
        <v>466</v>
      </c>
      <c r="F119" t="s">
        <v>37</v>
      </c>
      <c r="G119" t="s">
        <v>106</v>
      </c>
      <c r="H119" t="s">
        <v>467</v>
      </c>
      <c r="I119" t="s">
        <v>108</v>
      </c>
      <c r="J119" t="s">
        <v>41</v>
      </c>
      <c r="K119" s="318">
        <v>119</v>
      </c>
      <c r="L119" t="s">
        <v>42</v>
      </c>
      <c r="M119" s="319">
        <v>45761</v>
      </c>
      <c r="N119" s="318">
        <v>4</v>
      </c>
      <c r="O119" s="318"/>
      <c r="P119" s="318"/>
      <c r="Q119" s="319"/>
      <c r="R119" s="318"/>
      <c r="X119" t="s">
        <v>43</v>
      </c>
      <c r="AA119" s="318"/>
      <c r="AB119" s="318">
        <v>40063679</v>
      </c>
      <c r="AC119" s="318" t="s">
        <v>43</v>
      </c>
      <c r="AE119" s="318"/>
      <c r="AF119" s="320"/>
      <c r="AG119" s="318"/>
      <c r="AH119" s="320"/>
      <c r="AI119" s="320"/>
    </row>
    <row r="120" spans="1:35" hidden="1">
      <c r="A120" t="s">
        <v>468</v>
      </c>
      <c r="B120" s="1">
        <v>45649</v>
      </c>
      <c r="C120">
        <v>12</v>
      </c>
      <c r="D120">
        <v>430580</v>
      </c>
      <c r="E120" t="s">
        <v>469</v>
      </c>
      <c r="F120" t="s">
        <v>37</v>
      </c>
      <c r="G120" t="s">
        <v>47</v>
      </c>
      <c r="H120" t="s">
        <v>470</v>
      </c>
      <c r="I120" t="s">
        <v>108</v>
      </c>
      <c r="J120" t="s">
        <v>41</v>
      </c>
      <c r="K120" s="318">
        <v>120</v>
      </c>
      <c r="L120"/>
      <c r="M120" s="319"/>
      <c r="N120" s="318"/>
      <c r="O120" s="318"/>
      <c r="P120" s="318" t="s">
        <v>133</v>
      </c>
      <c r="Q120" s="319">
        <v>45740</v>
      </c>
      <c r="R120" s="318" t="s">
        <v>471</v>
      </c>
      <c r="X120" t="s">
        <v>43</v>
      </c>
      <c r="AA120" s="318"/>
      <c r="AB120" s="318">
        <v>40063682</v>
      </c>
      <c r="AC120" s="318" t="s">
        <v>43</v>
      </c>
      <c r="AE120" s="318"/>
      <c r="AF120" s="320"/>
      <c r="AG120" s="318"/>
      <c r="AH120" s="320"/>
      <c r="AI120" s="320"/>
    </row>
    <row r="121" spans="1:35" hidden="1">
      <c r="A121" t="s">
        <v>472</v>
      </c>
      <c r="B121" s="1">
        <v>45649</v>
      </c>
      <c r="C121">
        <v>12</v>
      </c>
      <c r="D121">
        <v>430581</v>
      </c>
      <c r="E121" t="s">
        <v>473</v>
      </c>
      <c r="F121" t="s">
        <v>37</v>
      </c>
      <c r="G121" t="s">
        <v>58</v>
      </c>
      <c r="H121" t="s">
        <v>474</v>
      </c>
      <c r="I121" t="s">
        <v>108</v>
      </c>
      <c r="J121" t="s">
        <v>41</v>
      </c>
      <c r="K121" s="318">
        <v>121</v>
      </c>
      <c r="L121" t="s">
        <v>42</v>
      </c>
      <c r="M121" s="319">
        <v>45716</v>
      </c>
      <c r="N121" s="318">
        <v>2</v>
      </c>
      <c r="O121" s="318"/>
      <c r="P121" s="318"/>
      <c r="Q121" s="319"/>
      <c r="R121" s="318"/>
      <c r="X121" t="s">
        <v>43</v>
      </c>
      <c r="AA121" s="318"/>
      <c r="AB121" s="318">
        <v>40063685</v>
      </c>
      <c r="AC121" s="318" t="s">
        <v>43</v>
      </c>
      <c r="AE121" s="318"/>
      <c r="AF121" s="320"/>
      <c r="AG121" s="318"/>
      <c r="AH121" s="320"/>
      <c r="AI121" s="320"/>
    </row>
    <row r="122" spans="1:35" hidden="1">
      <c r="A122" t="s">
        <v>475</v>
      </c>
      <c r="B122" s="1">
        <v>45649</v>
      </c>
      <c r="C122">
        <v>12</v>
      </c>
      <c r="D122">
        <v>430582</v>
      </c>
      <c r="E122" t="s">
        <v>476</v>
      </c>
      <c r="F122" t="s">
        <v>37</v>
      </c>
      <c r="G122" t="s">
        <v>358</v>
      </c>
      <c r="H122" t="s">
        <v>477</v>
      </c>
      <c r="I122" t="s">
        <v>108</v>
      </c>
      <c r="J122" t="s">
        <v>41</v>
      </c>
      <c r="K122" s="318">
        <v>122</v>
      </c>
      <c r="L122"/>
      <c r="M122" s="319"/>
      <c r="N122" s="318"/>
      <c r="O122" s="318"/>
      <c r="P122" s="318" t="s">
        <v>133</v>
      </c>
      <c r="Q122" s="319">
        <v>45806</v>
      </c>
      <c r="R122" s="318" t="s">
        <v>50</v>
      </c>
      <c r="X122" t="s">
        <v>43</v>
      </c>
      <c r="AA122" s="318"/>
      <c r="AB122" s="318">
        <v>40063686</v>
      </c>
      <c r="AC122" s="318" t="s">
        <v>43</v>
      </c>
      <c r="AE122" s="318"/>
      <c r="AF122" s="320"/>
      <c r="AG122" s="318"/>
      <c r="AH122" s="320"/>
      <c r="AI122" s="320"/>
    </row>
    <row r="123" spans="1:35" hidden="1">
      <c r="A123" t="s">
        <v>478</v>
      </c>
      <c r="B123" s="1">
        <v>45649</v>
      </c>
      <c r="C123">
        <v>12</v>
      </c>
      <c r="D123">
        <v>430583</v>
      </c>
      <c r="E123" t="s">
        <v>479</v>
      </c>
      <c r="F123" t="s">
        <v>37</v>
      </c>
      <c r="G123" t="s">
        <v>112</v>
      </c>
      <c r="H123" t="s">
        <v>480</v>
      </c>
      <c r="I123" t="s">
        <v>87</v>
      </c>
      <c r="J123" t="s">
        <v>41</v>
      </c>
      <c r="K123" s="318">
        <v>123</v>
      </c>
      <c r="L123" t="s">
        <v>42</v>
      </c>
      <c r="M123" s="319">
        <v>45777</v>
      </c>
      <c r="N123" s="318">
        <v>4</v>
      </c>
      <c r="O123" s="318"/>
      <c r="P123" s="318" t="s">
        <v>114</v>
      </c>
      <c r="Q123" s="319">
        <v>45777</v>
      </c>
      <c r="R123" s="318" t="s">
        <v>439</v>
      </c>
      <c r="T123" t="s">
        <v>114</v>
      </c>
      <c r="U123">
        <v>45806</v>
      </c>
      <c r="W123">
        <v>45806</v>
      </c>
      <c r="X123" t="s">
        <v>481</v>
      </c>
      <c r="Y123" t="s">
        <v>50</v>
      </c>
      <c r="AA123" s="318" t="s">
        <v>50</v>
      </c>
      <c r="AB123" s="318">
        <v>40063015</v>
      </c>
      <c r="AC123" s="318" t="s">
        <v>51</v>
      </c>
      <c r="AE123" s="318" t="s">
        <v>94</v>
      </c>
      <c r="AF123" s="320">
        <v>385824</v>
      </c>
      <c r="AG123" s="318">
        <v>78</v>
      </c>
      <c r="AH123" s="320"/>
      <c r="AI123" s="320"/>
    </row>
    <row r="124" spans="1:35" hidden="1">
      <c r="A124" t="s">
        <v>482</v>
      </c>
      <c r="B124" s="1">
        <v>45649</v>
      </c>
      <c r="C124">
        <v>12</v>
      </c>
      <c r="D124">
        <v>430584</v>
      </c>
      <c r="E124" t="s">
        <v>483</v>
      </c>
      <c r="F124" t="s">
        <v>37</v>
      </c>
      <c r="G124" t="s">
        <v>47</v>
      </c>
      <c r="H124" t="s">
        <v>161</v>
      </c>
      <c r="I124" t="s">
        <v>108</v>
      </c>
      <c r="J124" t="s">
        <v>484</v>
      </c>
      <c r="K124" s="318">
        <v>124</v>
      </c>
      <c r="L124"/>
      <c r="M124" s="319"/>
      <c r="N124" s="318"/>
      <c r="O124" s="318"/>
      <c r="P124" s="318"/>
      <c r="Q124" s="319"/>
      <c r="R124" s="318"/>
      <c r="X124" t="s">
        <v>43</v>
      </c>
      <c r="AA124" s="318"/>
      <c r="AB124" s="318">
        <v>40063716</v>
      </c>
      <c r="AC124" s="318" t="s">
        <v>43</v>
      </c>
      <c r="AE124" s="318"/>
      <c r="AF124" s="320"/>
      <c r="AG124" s="318"/>
      <c r="AH124" s="320"/>
      <c r="AI124" s="320"/>
    </row>
    <row r="125" spans="1:35" hidden="1">
      <c r="A125" t="s">
        <v>485</v>
      </c>
      <c r="B125" s="1">
        <v>45649</v>
      </c>
      <c r="C125">
        <v>12</v>
      </c>
      <c r="D125">
        <v>430585</v>
      </c>
      <c r="E125" t="s">
        <v>486</v>
      </c>
      <c r="F125" t="s">
        <v>37</v>
      </c>
      <c r="G125" t="s">
        <v>58</v>
      </c>
      <c r="H125" t="s">
        <v>487</v>
      </c>
      <c r="I125" t="s">
        <v>108</v>
      </c>
      <c r="J125" t="s">
        <v>41</v>
      </c>
      <c r="K125" s="318">
        <v>125</v>
      </c>
      <c r="L125" t="s">
        <v>42</v>
      </c>
      <c r="M125" s="319">
        <v>45764</v>
      </c>
      <c r="N125" s="318">
        <v>4</v>
      </c>
      <c r="O125" s="318"/>
      <c r="P125" s="318" t="s">
        <v>133</v>
      </c>
      <c r="Q125" s="319">
        <v>45730</v>
      </c>
      <c r="R125" s="318" t="s">
        <v>471</v>
      </c>
      <c r="X125" t="s">
        <v>43</v>
      </c>
      <c r="AA125" s="318" t="s">
        <v>253</v>
      </c>
      <c r="AB125" s="318">
        <v>50014456</v>
      </c>
      <c r="AC125" s="318" t="s">
        <v>80</v>
      </c>
      <c r="AE125" s="318" t="s">
        <v>52</v>
      </c>
      <c r="AF125" s="320">
        <v>415615</v>
      </c>
      <c r="AG125" s="318">
        <v>267</v>
      </c>
      <c r="AH125" s="320"/>
      <c r="AI125" s="320"/>
    </row>
    <row r="126" spans="1:35" hidden="1">
      <c r="A126" t="s">
        <v>488</v>
      </c>
      <c r="B126" s="1">
        <v>45649</v>
      </c>
      <c r="C126">
        <v>12</v>
      </c>
      <c r="D126">
        <v>430586</v>
      </c>
      <c r="E126" t="s">
        <v>489</v>
      </c>
      <c r="F126" t="s">
        <v>37</v>
      </c>
      <c r="G126" t="s">
        <v>188</v>
      </c>
      <c r="H126" t="s">
        <v>490</v>
      </c>
      <c r="I126" t="s">
        <v>123</v>
      </c>
      <c r="J126" t="s">
        <v>41</v>
      </c>
      <c r="K126" s="318">
        <v>126</v>
      </c>
      <c r="L126" t="s">
        <v>42</v>
      </c>
      <c r="M126" s="319">
        <v>45785</v>
      </c>
      <c r="N126" s="318">
        <v>5</v>
      </c>
      <c r="O126" s="318"/>
      <c r="P126" s="318"/>
      <c r="Q126" s="319"/>
      <c r="R126" s="318"/>
      <c r="T126" t="s">
        <v>190</v>
      </c>
      <c r="U126">
        <v>45677</v>
      </c>
      <c r="V126">
        <v>45757</v>
      </c>
      <c r="W126">
        <v>45785</v>
      </c>
      <c r="X126" t="s">
        <v>423</v>
      </c>
      <c r="AA126" s="318"/>
      <c r="AB126" s="318">
        <v>40063860</v>
      </c>
      <c r="AC126" s="318" t="s">
        <v>43</v>
      </c>
      <c r="AE126" s="318"/>
      <c r="AF126" s="320"/>
      <c r="AG126" s="318"/>
      <c r="AH126" s="320"/>
      <c r="AI126" s="320"/>
    </row>
    <row r="127" spans="1:35" hidden="1">
      <c r="A127" t="s">
        <v>491</v>
      </c>
      <c r="B127" s="1">
        <v>45649</v>
      </c>
      <c r="C127">
        <v>12</v>
      </c>
      <c r="D127">
        <v>430587</v>
      </c>
      <c r="E127" t="s">
        <v>492</v>
      </c>
      <c r="F127" t="s">
        <v>37</v>
      </c>
      <c r="G127" t="s">
        <v>97</v>
      </c>
      <c r="H127" t="s">
        <v>493</v>
      </c>
      <c r="I127" t="s">
        <v>123</v>
      </c>
      <c r="J127" t="s">
        <v>41</v>
      </c>
      <c r="K127" s="318">
        <v>127</v>
      </c>
      <c r="L127" t="s">
        <v>42</v>
      </c>
      <c r="M127" s="319">
        <v>45768</v>
      </c>
      <c r="N127" s="318">
        <v>4</v>
      </c>
      <c r="O127" s="318"/>
      <c r="P127" s="318" t="s">
        <v>99</v>
      </c>
      <c r="Q127" s="319">
        <v>45768</v>
      </c>
      <c r="R127" s="318"/>
      <c r="AA127" s="318"/>
      <c r="AB127" s="318">
        <v>40063865</v>
      </c>
      <c r="AC127" s="318" t="s">
        <v>43</v>
      </c>
      <c r="AE127" s="318"/>
      <c r="AF127" s="320"/>
      <c r="AG127" s="318"/>
      <c r="AH127" s="320"/>
      <c r="AI127" s="320"/>
    </row>
    <row r="128" spans="1:35" hidden="1">
      <c r="A128" t="s">
        <v>494</v>
      </c>
      <c r="B128" s="1">
        <v>45649</v>
      </c>
      <c r="C128">
        <v>12</v>
      </c>
      <c r="D128">
        <v>430593</v>
      </c>
      <c r="E128" t="s">
        <v>495</v>
      </c>
      <c r="F128" t="s">
        <v>37</v>
      </c>
      <c r="G128" t="s">
        <v>112</v>
      </c>
      <c r="H128" t="s">
        <v>496</v>
      </c>
      <c r="I128" t="s">
        <v>72</v>
      </c>
      <c r="J128" t="s">
        <v>41</v>
      </c>
      <c r="K128" s="318">
        <v>128</v>
      </c>
      <c r="L128" t="s">
        <v>42</v>
      </c>
      <c r="M128" s="319">
        <v>45750</v>
      </c>
      <c r="N128" s="318">
        <v>4</v>
      </c>
      <c r="O128" s="318"/>
      <c r="P128" s="318" t="s">
        <v>114</v>
      </c>
      <c r="Q128" s="319">
        <v>45750</v>
      </c>
      <c r="R128" s="318"/>
      <c r="X128" t="s">
        <v>43</v>
      </c>
      <c r="AA128" s="318"/>
      <c r="AB128" s="318">
        <v>40064006</v>
      </c>
      <c r="AC128" s="318" t="s">
        <v>43</v>
      </c>
      <c r="AE128" s="318"/>
      <c r="AF128" s="320"/>
      <c r="AG128" s="318"/>
      <c r="AH128" s="320"/>
      <c r="AI128" s="320"/>
    </row>
    <row r="129" spans="1:35" hidden="1">
      <c r="A129" t="s">
        <v>497</v>
      </c>
      <c r="B129" s="1">
        <v>45650</v>
      </c>
      <c r="C129">
        <v>12</v>
      </c>
      <c r="D129">
        <v>430603</v>
      </c>
      <c r="E129" t="s">
        <v>498</v>
      </c>
      <c r="F129" t="s">
        <v>37</v>
      </c>
      <c r="G129" t="s">
        <v>46</v>
      </c>
      <c r="H129" t="s">
        <v>499</v>
      </c>
      <c r="I129" t="s">
        <v>40</v>
      </c>
      <c r="J129" t="s">
        <v>41</v>
      </c>
      <c r="K129" s="318">
        <v>129</v>
      </c>
      <c r="L129" t="s">
        <v>42</v>
      </c>
      <c r="M129" s="319">
        <v>45758</v>
      </c>
      <c r="N129" s="318">
        <v>4</v>
      </c>
      <c r="O129" s="318" t="s">
        <v>46</v>
      </c>
      <c r="P129" s="318"/>
      <c r="Q129" s="319"/>
      <c r="R129" s="318"/>
      <c r="X129" t="s">
        <v>43</v>
      </c>
      <c r="AA129" s="318"/>
      <c r="AB129" s="318">
        <v>40064240</v>
      </c>
      <c r="AC129" s="318" t="s">
        <v>43</v>
      </c>
      <c r="AE129" s="318"/>
      <c r="AF129" s="320"/>
      <c r="AG129" s="318"/>
      <c r="AH129" s="320"/>
      <c r="AI129" s="320"/>
    </row>
    <row r="130" spans="1:35" hidden="1">
      <c r="A130" t="s">
        <v>500</v>
      </c>
      <c r="B130" s="1">
        <v>45650</v>
      </c>
      <c r="C130">
        <v>12</v>
      </c>
      <c r="D130">
        <v>430604</v>
      </c>
      <c r="E130" t="s">
        <v>501</v>
      </c>
      <c r="F130" t="s">
        <v>37</v>
      </c>
      <c r="G130" t="s">
        <v>58</v>
      </c>
      <c r="H130" t="s">
        <v>502</v>
      </c>
      <c r="I130" t="s">
        <v>40</v>
      </c>
      <c r="J130" t="s">
        <v>41</v>
      </c>
      <c r="K130" s="318">
        <v>130</v>
      </c>
      <c r="L130" t="s">
        <v>42</v>
      </c>
      <c r="M130" s="319">
        <v>45742</v>
      </c>
      <c r="N130" s="318">
        <v>3</v>
      </c>
      <c r="O130" s="318"/>
      <c r="P130" s="318"/>
      <c r="Q130" s="319"/>
      <c r="R130" s="318"/>
      <c r="X130" t="s">
        <v>43</v>
      </c>
      <c r="AA130" s="318" t="s">
        <v>50</v>
      </c>
      <c r="AB130" s="318">
        <v>50014476</v>
      </c>
      <c r="AC130" s="318" t="s">
        <v>51</v>
      </c>
      <c r="AE130" s="318" t="s">
        <v>52</v>
      </c>
      <c r="AF130" s="320">
        <v>309283</v>
      </c>
      <c r="AG130" s="318">
        <v>110</v>
      </c>
      <c r="AH130" s="320"/>
      <c r="AI130" s="320"/>
    </row>
    <row r="131" spans="1:35" hidden="1">
      <c r="A131" t="s">
        <v>503</v>
      </c>
      <c r="B131" s="1">
        <v>45650</v>
      </c>
      <c r="C131">
        <v>12</v>
      </c>
      <c r="D131">
        <v>430605</v>
      </c>
      <c r="E131" t="s">
        <v>504</v>
      </c>
      <c r="F131" t="s">
        <v>37</v>
      </c>
      <c r="G131" t="s">
        <v>46</v>
      </c>
      <c r="H131" t="s">
        <v>505</v>
      </c>
      <c r="I131" t="s">
        <v>40</v>
      </c>
      <c r="J131" t="s">
        <v>41</v>
      </c>
      <c r="K131" s="318">
        <v>131</v>
      </c>
      <c r="L131" t="s">
        <v>42</v>
      </c>
      <c r="M131" s="319">
        <v>45756</v>
      </c>
      <c r="N131" s="318">
        <v>4</v>
      </c>
      <c r="O131" s="318" t="s">
        <v>46</v>
      </c>
      <c r="P131" s="318"/>
      <c r="Q131" s="319"/>
      <c r="R131" s="318"/>
      <c r="X131" t="s">
        <v>43</v>
      </c>
      <c r="AA131" s="318"/>
      <c r="AB131" s="318">
        <v>40064245</v>
      </c>
      <c r="AC131" s="318" t="s">
        <v>43</v>
      </c>
      <c r="AE131" s="318"/>
      <c r="AF131" s="320"/>
      <c r="AG131" s="318"/>
      <c r="AH131" s="320"/>
      <c r="AI131" s="320"/>
    </row>
    <row r="132" spans="1:35" hidden="1">
      <c r="A132" t="s">
        <v>506</v>
      </c>
      <c r="B132" s="1">
        <v>45651</v>
      </c>
      <c r="C132">
        <v>12</v>
      </c>
      <c r="D132">
        <v>430608</v>
      </c>
      <c r="E132" t="s">
        <v>507</v>
      </c>
      <c r="F132" t="s">
        <v>37</v>
      </c>
      <c r="G132" t="s">
        <v>58</v>
      </c>
      <c r="H132" t="s">
        <v>508</v>
      </c>
      <c r="I132" t="s">
        <v>87</v>
      </c>
      <c r="J132" t="s">
        <v>41</v>
      </c>
      <c r="K132" s="318">
        <v>132</v>
      </c>
      <c r="L132" t="s">
        <v>42</v>
      </c>
      <c r="M132" s="319">
        <v>45805</v>
      </c>
      <c r="N132" s="318">
        <v>5</v>
      </c>
      <c r="O132" s="318"/>
      <c r="P132" s="318" t="s">
        <v>133</v>
      </c>
      <c r="Q132" s="319">
        <v>45749</v>
      </c>
      <c r="R132" s="318" t="s">
        <v>439</v>
      </c>
      <c r="X132" t="s">
        <v>43</v>
      </c>
      <c r="AA132" s="318"/>
      <c r="AB132" s="318">
        <v>40064459</v>
      </c>
      <c r="AC132" s="318" t="s">
        <v>43</v>
      </c>
      <c r="AE132" s="318"/>
      <c r="AF132" s="320"/>
      <c r="AG132" s="318"/>
      <c r="AH132" s="320"/>
      <c r="AI132" s="320"/>
    </row>
    <row r="133" spans="1:35" hidden="1">
      <c r="A133" t="s">
        <v>509</v>
      </c>
      <c r="B133" s="1">
        <v>45651</v>
      </c>
      <c r="C133">
        <v>12</v>
      </c>
      <c r="D133">
        <v>430609</v>
      </c>
      <c r="E133" t="s">
        <v>510</v>
      </c>
      <c r="F133" t="s">
        <v>37</v>
      </c>
      <c r="G133" t="s">
        <v>47</v>
      </c>
      <c r="H133" t="s">
        <v>511</v>
      </c>
      <c r="I133" t="s">
        <v>87</v>
      </c>
      <c r="J133" t="s">
        <v>41</v>
      </c>
      <c r="K133" s="318">
        <v>133</v>
      </c>
      <c r="L133" t="s">
        <v>42</v>
      </c>
      <c r="M133" s="319"/>
      <c r="N133" s="318"/>
      <c r="O133" s="318"/>
      <c r="P133" s="318" t="s">
        <v>133</v>
      </c>
      <c r="Q133" s="319">
        <v>45749</v>
      </c>
      <c r="R133" s="318" t="s">
        <v>439</v>
      </c>
      <c r="X133" t="s">
        <v>43</v>
      </c>
      <c r="AA133" s="318"/>
      <c r="AB133" s="318">
        <v>40064460</v>
      </c>
      <c r="AC133" s="318" t="s">
        <v>43</v>
      </c>
      <c r="AE133" s="318"/>
      <c r="AF133" s="320"/>
      <c r="AG133" s="318"/>
      <c r="AH133" s="320"/>
      <c r="AI133" s="320"/>
    </row>
    <row r="134" spans="1:35" hidden="1">
      <c r="A134" t="s">
        <v>512</v>
      </c>
      <c r="B134" s="1">
        <v>45652</v>
      </c>
      <c r="C134">
        <v>12</v>
      </c>
      <c r="D134">
        <v>430612</v>
      </c>
      <c r="E134" t="s">
        <v>513</v>
      </c>
      <c r="F134" t="s">
        <v>37</v>
      </c>
      <c r="G134" t="s">
        <v>97</v>
      </c>
      <c r="H134" t="s">
        <v>514</v>
      </c>
      <c r="I134" t="s">
        <v>108</v>
      </c>
      <c r="J134" t="s">
        <v>171</v>
      </c>
      <c r="K134" s="318">
        <v>134</v>
      </c>
      <c r="L134" t="s">
        <v>42</v>
      </c>
      <c r="M134" s="319"/>
      <c r="N134" s="318"/>
      <c r="O134" s="318"/>
      <c r="P134" s="318" t="s">
        <v>274</v>
      </c>
      <c r="Q134" s="319"/>
      <c r="R134" s="318"/>
      <c r="X134" t="s">
        <v>43</v>
      </c>
      <c r="AA134" s="318"/>
      <c r="AB134" s="318">
        <v>40064573</v>
      </c>
      <c r="AC134" s="318" t="s">
        <v>43</v>
      </c>
      <c r="AE134" s="318"/>
      <c r="AF134" s="320"/>
      <c r="AG134" s="318"/>
      <c r="AH134" s="320"/>
      <c r="AI134" s="320"/>
    </row>
    <row r="135" spans="1:35" hidden="1">
      <c r="A135" t="s">
        <v>515</v>
      </c>
      <c r="B135" s="1">
        <v>45652</v>
      </c>
      <c r="C135">
        <v>12</v>
      </c>
      <c r="D135">
        <v>430615</v>
      </c>
      <c r="E135" t="s">
        <v>516</v>
      </c>
      <c r="F135" t="s">
        <v>37</v>
      </c>
      <c r="G135" t="s">
        <v>97</v>
      </c>
      <c r="H135" t="s">
        <v>517</v>
      </c>
      <c r="I135" t="s">
        <v>92</v>
      </c>
      <c r="J135" t="s">
        <v>171</v>
      </c>
      <c r="K135" s="318">
        <v>135</v>
      </c>
      <c r="L135" t="s">
        <v>42</v>
      </c>
      <c r="M135" s="319"/>
      <c r="N135" s="318"/>
      <c r="O135" s="318"/>
      <c r="P135" s="318" t="s">
        <v>274</v>
      </c>
      <c r="Q135" s="319"/>
      <c r="R135" s="318"/>
      <c r="X135" t="s">
        <v>43</v>
      </c>
      <c r="AA135" s="318"/>
      <c r="AB135" s="318">
        <v>40064592</v>
      </c>
      <c r="AC135" s="318" t="s">
        <v>43</v>
      </c>
      <c r="AE135" s="318"/>
      <c r="AF135" s="320"/>
      <c r="AG135" s="318"/>
      <c r="AH135" s="320"/>
      <c r="AI135" s="320"/>
    </row>
    <row r="136" spans="1:35" hidden="1">
      <c r="A136" t="s">
        <v>518</v>
      </c>
      <c r="B136" s="1">
        <v>45653</v>
      </c>
      <c r="C136">
        <v>12</v>
      </c>
      <c r="D136">
        <v>430617</v>
      </c>
      <c r="E136" t="s">
        <v>519</v>
      </c>
      <c r="F136" t="s">
        <v>37</v>
      </c>
      <c r="G136" t="s">
        <v>188</v>
      </c>
      <c r="H136" t="s">
        <v>520</v>
      </c>
      <c r="I136" t="s">
        <v>108</v>
      </c>
      <c r="J136" t="s">
        <v>158</v>
      </c>
      <c r="K136" s="318">
        <v>136</v>
      </c>
      <c r="L136" t="s">
        <v>42</v>
      </c>
      <c r="M136" s="319">
        <v>45810</v>
      </c>
      <c r="N136" s="318">
        <v>6</v>
      </c>
      <c r="O136" s="318"/>
      <c r="P136" s="318"/>
      <c r="Q136" s="319"/>
      <c r="R136" s="318"/>
      <c r="T136" t="s">
        <v>190</v>
      </c>
      <c r="U136">
        <v>45663</v>
      </c>
      <c r="V136">
        <v>45747</v>
      </c>
      <c r="W136">
        <v>45810</v>
      </c>
      <c r="X136" t="s">
        <v>521</v>
      </c>
      <c r="Y136" t="s">
        <v>50</v>
      </c>
      <c r="AA136" s="318" t="s">
        <v>50</v>
      </c>
      <c r="AB136" s="318">
        <v>40065135</v>
      </c>
      <c r="AC136" s="318" t="s">
        <v>51</v>
      </c>
      <c r="AE136" s="318" t="s">
        <v>52</v>
      </c>
      <c r="AF136" s="320">
        <v>501858</v>
      </c>
      <c r="AG136" s="318">
        <v>287</v>
      </c>
      <c r="AH136" s="320"/>
      <c r="AI136" s="320"/>
    </row>
    <row r="137" spans="1:35" hidden="1">
      <c r="A137" t="s">
        <v>522</v>
      </c>
      <c r="B137" s="1">
        <v>45666</v>
      </c>
      <c r="C137">
        <v>1</v>
      </c>
      <c r="D137">
        <v>430628</v>
      </c>
      <c r="E137" t="s">
        <v>523</v>
      </c>
      <c r="F137" t="s">
        <v>37</v>
      </c>
      <c r="G137" t="s">
        <v>66</v>
      </c>
      <c r="H137" t="s">
        <v>524</v>
      </c>
      <c r="I137" t="s">
        <v>92</v>
      </c>
      <c r="J137" t="s">
        <v>41</v>
      </c>
      <c r="K137" s="318">
        <v>137</v>
      </c>
      <c r="L137"/>
      <c r="M137" s="319"/>
      <c r="N137" s="318"/>
      <c r="O137" s="318"/>
      <c r="P137" s="318"/>
      <c r="Q137" s="319"/>
      <c r="R137" s="318"/>
      <c r="X137" t="s">
        <v>43</v>
      </c>
      <c r="AA137" s="318"/>
      <c r="AB137" s="318">
        <v>40065410</v>
      </c>
      <c r="AC137" s="318" t="s">
        <v>43</v>
      </c>
      <c r="AE137" s="318"/>
      <c r="AF137" s="320"/>
      <c r="AG137" s="318"/>
      <c r="AH137" s="320"/>
      <c r="AI137" s="320"/>
    </row>
    <row r="138" spans="1:35" hidden="1">
      <c r="A138" t="s">
        <v>525</v>
      </c>
      <c r="B138" s="1">
        <v>45666</v>
      </c>
      <c r="C138">
        <v>1</v>
      </c>
      <c r="D138">
        <v>430629</v>
      </c>
      <c r="E138" t="s">
        <v>526</v>
      </c>
      <c r="F138" t="s">
        <v>37</v>
      </c>
      <c r="H138" t="s">
        <v>527</v>
      </c>
      <c r="I138" t="s">
        <v>92</v>
      </c>
      <c r="J138" t="s">
        <v>41</v>
      </c>
      <c r="K138" s="318">
        <v>138</v>
      </c>
      <c r="L138"/>
      <c r="M138" s="319"/>
      <c r="N138" s="318"/>
      <c r="O138" s="318"/>
      <c r="P138" s="318"/>
      <c r="Q138" s="319"/>
      <c r="R138" s="318"/>
      <c r="X138" t="s">
        <v>43</v>
      </c>
      <c r="AA138" s="318"/>
      <c r="AB138" s="318">
        <v>40065411</v>
      </c>
      <c r="AC138" s="318" t="s">
        <v>43</v>
      </c>
      <c r="AE138" s="318"/>
      <c r="AF138" s="320"/>
      <c r="AG138" s="318"/>
      <c r="AH138" s="320"/>
      <c r="AI138" s="320"/>
    </row>
    <row r="139" spans="1:35" hidden="1">
      <c r="A139" t="s">
        <v>528</v>
      </c>
      <c r="B139" s="1">
        <v>45666</v>
      </c>
      <c r="C139">
        <v>1</v>
      </c>
      <c r="D139">
        <v>430630</v>
      </c>
      <c r="E139" t="s">
        <v>529</v>
      </c>
      <c r="F139" t="s">
        <v>37</v>
      </c>
      <c r="H139" t="s">
        <v>530</v>
      </c>
      <c r="I139" t="s">
        <v>92</v>
      </c>
      <c r="J139" t="s">
        <v>41</v>
      </c>
      <c r="K139" s="318">
        <v>139</v>
      </c>
      <c r="L139"/>
      <c r="M139" s="319"/>
      <c r="N139" s="318"/>
      <c r="O139" s="318"/>
      <c r="P139" s="318"/>
      <c r="Q139" s="319"/>
      <c r="R139" s="318"/>
      <c r="X139" t="s">
        <v>43</v>
      </c>
      <c r="AA139" s="318"/>
      <c r="AB139" s="318">
        <v>40065412</v>
      </c>
      <c r="AC139" s="318" t="s">
        <v>43</v>
      </c>
      <c r="AE139" s="318"/>
      <c r="AF139" s="320"/>
      <c r="AG139" s="318"/>
      <c r="AH139" s="320"/>
      <c r="AI139" s="320"/>
    </row>
    <row r="140" spans="1:35" hidden="1">
      <c r="A140" t="s">
        <v>531</v>
      </c>
      <c r="B140" s="1">
        <v>45666</v>
      </c>
      <c r="C140">
        <v>1</v>
      </c>
      <c r="D140">
        <v>430631</v>
      </c>
      <c r="E140" t="s">
        <v>532</v>
      </c>
      <c r="F140" t="s">
        <v>37</v>
      </c>
      <c r="G140" t="s">
        <v>383</v>
      </c>
      <c r="H140" t="s">
        <v>533</v>
      </c>
      <c r="I140" t="s">
        <v>92</v>
      </c>
      <c r="J140" t="s">
        <v>41</v>
      </c>
      <c r="K140" s="318">
        <v>140</v>
      </c>
      <c r="L140"/>
      <c r="M140" s="319" t="s">
        <v>534</v>
      </c>
      <c r="N140" s="318"/>
      <c r="O140" s="318"/>
      <c r="P140" s="318"/>
      <c r="Q140" s="319"/>
      <c r="R140" s="318"/>
      <c r="X140" t="s">
        <v>43</v>
      </c>
      <c r="AA140" s="318"/>
      <c r="AB140" s="318">
        <v>40065413</v>
      </c>
      <c r="AC140" s="318" t="s">
        <v>43</v>
      </c>
      <c r="AE140" s="318"/>
      <c r="AF140" s="320"/>
      <c r="AG140" s="318"/>
      <c r="AH140" s="320"/>
      <c r="AI140" s="320"/>
    </row>
    <row r="141" spans="1:35" hidden="1">
      <c r="A141" t="s">
        <v>535</v>
      </c>
      <c r="B141" s="1">
        <v>45666</v>
      </c>
      <c r="C141">
        <v>1</v>
      </c>
      <c r="D141">
        <v>430632</v>
      </c>
      <c r="E141" t="s">
        <v>536</v>
      </c>
      <c r="F141" t="s">
        <v>37</v>
      </c>
      <c r="H141" t="s">
        <v>537</v>
      </c>
      <c r="I141" t="s">
        <v>92</v>
      </c>
      <c r="J141" t="s">
        <v>41</v>
      </c>
      <c r="K141" s="318">
        <v>141</v>
      </c>
      <c r="L141"/>
      <c r="M141" s="319"/>
      <c r="N141" s="318"/>
      <c r="O141" s="318"/>
      <c r="P141" s="318"/>
      <c r="Q141" s="319"/>
      <c r="R141" s="318"/>
      <c r="X141" t="s">
        <v>43</v>
      </c>
      <c r="AA141" s="318"/>
      <c r="AB141" s="318">
        <v>40065414</v>
      </c>
      <c r="AC141" s="318" t="s">
        <v>43</v>
      </c>
      <c r="AE141" s="318"/>
      <c r="AF141" s="320"/>
      <c r="AG141" s="318"/>
      <c r="AH141" s="320"/>
      <c r="AI141" s="320"/>
    </row>
    <row r="142" spans="1:35" hidden="1">
      <c r="A142" t="s">
        <v>538</v>
      </c>
      <c r="B142" s="1">
        <v>45666</v>
      </c>
      <c r="C142">
        <v>1</v>
      </c>
      <c r="D142">
        <v>430633</v>
      </c>
      <c r="E142" t="s">
        <v>539</v>
      </c>
      <c r="F142" t="s">
        <v>37</v>
      </c>
      <c r="H142" t="s">
        <v>540</v>
      </c>
      <c r="I142" t="s">
        <v>92</v>
      </c>
      <c r="J142" t="s">
        <v>41</v>
      </c>
      <c r="K142" s="318">
        <v>142</v>
      </c>
      <c r="L142"/>
      <c r="M142" s="319"/>
      <c r="N142" s="318"/>
      <c r="O142" s="318"/>
      <c r="P142" s="318"/>
      <c r="Q142" s="319"/>
      <c r="R142" s="318"/>
      <c r="X142" t="s">
        <v>43</v>
      </c>
      <c r="AA142" s="318"/>
      <c r="AB142" s="318">
        <v>40065415</v>
      </c>
      <c r="AC142" s="318" t="s">
        <v>43</v>
      </c>
      <c r="AE142" s="318"/>
      <c r="AF142" s="320"/>
      <c r="AG142" s="318"/>
      <c r="AH142" s="320"/>
      <c r="AI142" s="320"/>
    </row>
    <row r="143" spans="1:35" hidden="1">
      <c r="A143" t="s">
        <v>541</v>
      </c>
      <c r="B143" s="1">
        <v>45666</v>
      </c>
      <c r="C143">
        <v>1</v>
      </c>
      <c r="D143">
        <v>430634</v>
      </c>
      <c r="E143" t="s">
        <v>542</v>
      </c>
      <c r="F143" t="s">
        <v>37</v>
      </c>
      <c r="H143" t="s">
        <v>543</v>
      </c>
      <c r="I143" t="s">
        <v>92</v>
      </c>
      <c r="J143" t="s">
        <v>41</v>
      </c>
      <c r="K143" s="318">
        <v>143</v>
      </c>
      <c r="L143"/>
      <c r="M143" s="319"/>
      <c r="N143" s="318"/>
      <c r="O143" s="318"/>
      <c r="P143" s="318"/>
      <c r="Q143" s="319"/>
      <c r="R143" s="318"/>
      <c r="X143" t="s">
        <v>43</v>
      </c>
      <c r="AA143" s="318"/>
      <c r="AB143" s="318">
        <v>40065416</v>
      </c>
      <c r="AC143" s="318" t="s">
        <v>43</v>
      </c>
      <c r="AE143" s="318"/>
      <c r="AF143" s="320"/>
      <c r="AG143" s="318"/>
      <c r="AH143" s="320"/>
      <c r="AI143" s="320"/>
    </row>
    <row r="144" spans="1:35" hidden="1">
      <c r="A144" t="s">
        <v>544</v>
      </c>
      <c r="B144" s="1">
        <v>45666</v>
      </c>
      <c r="C144">
        <v>1</v>
      </c>
      <c r="D144">
        <v>430635</v>
      </c>
      <c r="E144" t="s">
        <v>545</v>
      </c>
      <c r="F144" t="s">
        <v>37</v>
      </c>
      <c r="G144" t="s">
        <v>47</v>
      </c>
      <c r="H144" t="s">
        <v>546</v>
      </c>
      <c r="I144" t="s">
        <v>92</v>
      </c>
      <c r="J144" t="s">
        <v>41</v>
      </c>
      <c r="K144" s="318">
        <v>144</v>
      </c>
      <c r="L144"/>
      <c r="M144" s="319"/>
      <c r="N144" s="318"/>
      <c r="O144" s="318"/>
      <c r="P144" s="318"/>
      <c r="Q144" s="319"/>
      <c r="R144" s="318"/>
      <c r="X144" t="s">
        <v>43</v>
      </c>
      <c r="AA144" s="318"/>
      <c r="AB144" s="318">
        <v>40065418</v>
      </c>
      <c r="AC144" s="318" t="s">
        <v>43</v>
      </c>
      <c r="AE144" s="318"/>
      <c r="AF144" s="320"/>
      <c r="AG144" s="318"/>
      <c r="AH144" s="320"/>
      <c r="AI144" s="320"/>
    </row>
    <row r="145" spans="1:35" hidden="1">
      <c r="A145" t="s">
        <v>547</v>
      </c>
      <c r="B145" s="1">
        <v>45666</v>
      </c>
      <c r="C145">
        <v>1</v>
      </c>
      <c r="D145">
        <v>430636</v>
      </c>
      <c r="E145" t="s">
        <v>548</v>
      </c>
      <c r="F145" t="s">
        <v>37</v>
      </c>
      <c r="H145" t="s">
        <v>549</v>
      </c>
      <c r="I145" t="s">
        <v>92</v>
      </c>
      <c r="J145" t="s">
        <v>41</v>
      </c>
      <c r="K145" s="318">
        <v>145</v>
      </c>
      <c r="L145"/>
      <c r="M145" s="319"/>
      <c r="N145" s="318"/>
      <c r="O145" s="318"/>
      <c r="P145" s="318"/>
      <c r="Q145" s="319"/>
      <c r="R145" s="318"/>
      <c r="X145" t="s">
        <v>43</v>
      </c>
      <c r="AA145" s="318"/>
      <c r="AB145" s="318">
        <v>40065419</v>
      </c>
      <c r="AC145" s="318" t="s">
        <v>43</v>
      </c>
      <c r="AE145" s="318"/>
      <c r="AF145" s="320"/>
      <c r="AG145" s="318"/>
      <c r="AH145" s="320"/>
      <c r="AI145" s="320"/>
    </row>
    <row r="146" spans="1:35" hidden="1">
      <c r="A146" t="s">
        <v>550</v>
      </c>
      <c r="B146" s="1">
        <v>45666</v>
      </c>
      <c r="C146">
        <v>1</v>
      </c>
      <c r="D146">
        <v>430637</v>
      </c>
      <c r="E146" t="s">
        <v>551</v>
      </c>
      <c r="F146" t="s">
        <v>37</v>
      </c>
      <c r="G146" t="s">
        <v>112</v>
      </c>
      <c r="H146" t="s">
        <v>552</v>
      </c>
      <c r="I146" t="s">
        <v>92</v>
      </c>
      <c r="J146" t="s">
        <v>41</v>
      </c>
      <c r="K146" s="318">
        <v>146</v>
      </c>
      <c r="L146" t="s">
        <v>42</v>
      </c>
      <c r="M146" s="319">
        <v>45820</v>
      </c>
      <c r="N146" s="318">
        <v>6</v>
      </c>
      <c r="O146" s="318"/>
      <c r="P146" s="318" t="s">
        <v>114</v>
      </c>
      <c r="Q146" s="319">
        <v>45820</v>
      </c>
      <c r="R146" s="318" t="s">
        <v>50</v>
      </c>
      <c r="X146" t="s">
        <v>43</v>
      </c>
      <c r="AA146" s="318" t="s">
        <v>50</v>
      </c>
      <c r="AB146" s="318">
        <v>40065421</v>
      </c>
      <c r="AC146" s="318" t="s">
        <v>51</v>
      </c>
      <c r="AE146" s="318" t="s">
        <v>94</v>
      </c>
      <c r="AF146" s="320">
        <v>274303</v>
      </c>
      <c r="AG146" s="318">
        <v>24</v>
      </c>
      <c r="AH146" s="320"/>
      <c r="AI146" s="320"/>
    </row>
    <row r="147" spans="1:35" hidden="1">
      <c r="A147" t="s">
        <v>553</v>
      </c>
      <c r="B147" s="1">
        <v>45666</v>
      </c>
      <c r="C147">
        <v>1</v>
      </c>
      <c r="D147">
        <v>430638</v>
      </c>
      <c r="E147" t="s">
        <v>554</v>
      </c>
      <c r="F147" t="s">
        <v>37</v>
      </c>
      <c r="G147" t="s">
        <v>112</v>
      </c>
      <c r="H147" t="s">
        <v>555</v>
      </c>
      <c r="I147" t="s">
        <v>92</v>
      </c>
      <c r="J147" t="s">
        <v>41</v>
      </c>
      <c r="K147" s="318">
        <v>147</v>
      </c>
      <c r="L147" t="s">
        <v>42</v>
      </c>
      <c r="M147" s="319">
        <v>45831</v>
      </c>
      <c r="N147" s="318">
        <v>6</v>
      </c>
      <c r="O147" s="318"/>
      <c r="P147" s="318" t="s">
        <v>114</v>
      </c>
      <c r="Q147" s="319">
        <v>45831</v>
      </c>
      <c r="R147" s="318" t="s">
        <v>50</v>
      </c>
      <c r="X147" t="s">
        <v>43</v>
      </c>
      <c r="AA147" s="318" t="s">
        <v>50</v>
      </c>
      <c r="AB147" s="318">
        <v>40065423</v>
      </c>
      <c r="AC147" s="318" t="s">
        <v>51</v>
      </c>
      <c r="AE147" s="318" t="s">
        <v>94</v>
      </c>
      <c r="AF147" s="320">
        <v>280313</v>
      </c>
      <c r="AG147" s="318">
        <v>52</v>
      </c>
      <c r="AH147" s="320"/>
      <c r="AI147" s="320"/>
    </row>
    <row r="148" spans="1:35" hidden="1">
      <c r="A148" t="s">
        <v>556</v>
      </c>
      <c r="B148" s="1">
        <v>45666</v>
      </c>
      <c r="C148">
        <v>1</v>
      </c>
      <c r="D148">
        <v>430639</v>
      </c>
      <c r="E148" t="s">
        <v>557</v>
      </c>
      <c r="F148" t="s">
        <v>37</v>
      </c>
      <c r="G148" t="s">
        <v>383</v>
      </c>
      <c r="H148" t="s">
        <v>558</v>
      </c>
      <c r="I148" t="s">
        <v>92</v>
      </c>
      <c r="J148" t="s">
        <v>41</v>
      </c>
      <c r="K148" s="318">
        <v>148</v>
      </c>
      <c r="L148" t="s">
        <v>42</v>
      </c>
      <c r="M148" s="319">
        <v>45812</v>
      </c>
      <c r="N148" s="318">
        <v>6</v>
      </c>
      <c r="O148" s="318"/>
      <c r="P148" s="318"/>
      <c r="Q148" s="319"/>
      <c r="R148" s="318"/>
      <c r="X148" t="s">
        <v>43</v>
      </c>
      <c r="AA148" s="318" t="s">
        <v>50</v>
      </c>
      <c r="AB148" s="318">
        <v>40065424</v>
      </c>
      <c r="AC148" s="318" t="s">
        <v>51</v>
      </c>
      <c r="AE148" s="318" t="s">
        <v>94</v>
      </c>
      <c r="AF148" s="320">
        <v>251419</v>
      </c>
      <c r="AG148" s="318">
        <v>37</v>
      </c>
      <c r="AH148" s="320"/>
      <c r="AI148" s="320"/>
    </row>
    <row r="149" spans="1:35" hidden="1">
      <c r="A149" t="s">
        <v>559</v>
      </c>
      <c r="B149" s="1">
        <v>45673</v>
      </c>
      <c r="C149">
        <v>1</v>
      </c>
      <c r="D149">
        <v>430654</v>
      </c>
      <c r="E149" t="s">
        <v>560</v>
      </c>
      <c r="F149" t="s">
        <v>37</v>
      </c>
      <c r="H149" t="s">
        <v>561</v>
      </c>
      <c r="I149" t="s">
        <v>108</v>
      </c>
      <c r="J149" t="s">
        <v>171</v>
      </c>
      <c r="K149" s="318">
        <v>149</v>
      </c>
      <c r="L149"/>
      <c r="M149" s="319"/>
      <c r="N149" s="318"/>
      <c r="O149" s="318"/>
      <c r="P149" s="318"/>
      <c r="Q149" s="319"/>
      <c r="R149" s="318"/>
      <c r="X149" t="s">
        <v>43</v>
      </c>
      <c r="AA149" s="318"/>
      <c r="AB149" s="318">
        <v>40066055</v>
      </c>
      <c r="AC149" s="318" t="s">
        <v>43</v>
      </c>
      <c r="AE149" s="318"/>
      <c r="AF149" s="320"/>
      <c r="AG149" s="318"/>
      <c r="AH149" s="320"/>
      <c r="AI149" s="320"/>
    </row>
    <row r="150" spans="1:35" hidden="1">
      <c r="A150" t="s">
        <v>562</v>
      </c>
      <c r="B150" s="1">
        <v>45673</v>
      </c>
      <c r="C150">
        <v>1</v>
      </c>
      <c r="D150">
        <v>430657</v>
      </c>
      <c r="E150" t="s">
        <v>563</v>
      </c>
      <c r="F150" t="s">
        <v>37</v>
      </c>
      <c r="H150" t="s">
        <v>564</v>
      </c>
      <c r="I150" t="s">
        <v>92</v>
      </c>
      <c r="J150" t="s">
        <v>171</v>
      </c>
      <c r="K150" s="318">
        <v>150</v>
      </c>
      <c r="L150"/>
      <c r="M150" s="319"/>
      <c r="N150" s="318"/>
      <c r="O150" s="318"/>
      <c r="P150" s="318"/>
      <c r="Q150" s="319"/>
      <c r="R150" s="318"/>
      <c r="X150" t="s">
        <v>43</v>
      </c>
      <c r="AA150" s="318"/>
      <c r="AB150" s="318">
        <v>40066327</v>
      </c>
      <c r="AC150" s="318" t="s">
        <v>43</v>
      </c>
      <c r="AE150" s="318"/>
      <c r="AF150" s="320"/>
      <c r="AG150" s="318"/>
      <c r="AH150" s="320"/>
      <c r="AI150" s="320"/>
    </row>
    <row r="151" spans="1:35" hidden="1">
      <c r="A151" t="s">
        <v>565</v>
      </c>
      <c r="B151" s="1">
        <v>45674</v>
      </c>
      <c r="C151">
        <v>1</v>
      </c>
      <c r="D151">
        <v>430661</v>
      </c>
      <c r="E151" t="s">
        <v>566</v>
      </c>
      <c r="F151" t="s">
        <v>37</v>
      </c>
      <c r="H151" t="s">
        <v>567</v>
      </c>
      <c r="I151" t="s">
        <v>146</v>
      </c>
      <c r="J151" t="s">
        <v>171</v>
      </c>
      <c r="K151" s="318">
        <v>151</v>
      </c>
      <c r="L151"/>
      <c r="M151" s="319"/>
      <c r="N151" s="318"/>
      <c r="O151" s="318"/>
      <c r="P151" s="318"/>
      <c r="Q151" s="319"/>
      <c r="R151" s="318"/>
      <c r="X151" t="s">
        <v>43</v>
      </c>
      <c r="AA151" s="318"/>
      <c r="AB151" s="318">
        <v>40066490</v>
      </c>
      <c r="AC151" s="318" t="s">
        <v>43</v>
      </c>
      <c r="AE151" s="318"/>
      <c r="AF151" s="320"/>
      <c r="AG151" s="318"/>
      <c r="AH151" s="320"/>
      <c r="AI151" s="320"/>
    </row>
    <row r="152" spans="1:35" hidden="1">
      <c r="A152" t="s">
        <v>568</v>
      </c>
      <c r="B152" s="1">
        <v>45645</v>
      </c>
      <c r="C152">
        <v>12</v>
      </c>
      <c r="D152">
        <v>430662</v>
      </c>
      <c r="E152" t="s">
        <v>569</v>
      </c>
      <c r="F152" t="s">
        <v>37</v>
      </c>
      <c r="G152" t="s">
        <v>58</v>
      </c>
      <c r="H152" t="s">
        <v>570</v>
      </c>
      <c r="I152" t="s">
        <v>92</v>
      </c>
      <c r="J152" t="s">
        <v>41</v>
      </c>
      <c r="K152" s="318">
        <v>152</v>
      </c>
      <c r="L152" t="s">
        <v>42</v>
      </c>
      <c r="M152" s="319">
        <v>45727</v>
      </c>
      <c r="N152" s="318">
        <v>3</v>
      </c>
      <c r="O152" s="318"/>
      <c r="P152" s="318"/>
      <c r="Q152" s="319"/>
      <c r="R152" s="318"/>
      <c r="X152" t="s">
        <v>43</v>
      </c>
      <c r="AA152" s="318" t="s">
        <v>50</v>
      </c>
      <c r="AB152" s="318">
        <v>50014502</v>
      </c>
      <c r="AC152" s="318" t="s">
        <v>51</v>
      </c>
      <c r="AE152" s="318" t="s">
        <v>52</v>
      </c>
      <c r="AF152" s="320">
        <v>461547</v>
      </c>
      <c r="AG152" s="318">
        <v>317</v>
      </c>
      <c r="AH152" s="320"/>
      <c r="AI152" s="320"/>
    </row>
    <row r="153" spans="1:35" hidden="1">
      <c r="A153" t="s">
        <v>571</v>
      </c>
      <c r="B153" s="1">
        <v>45678</v>
      </c>
      <c r="C153">
        <v>1</v>
      </c>
      <c r="D153">
        <v>430672</v>
      </c>
      <c r="E153" t="s">
        <v>572</v>
      </c>
      <c r="F153" t="s">
        <v>37</v>
      </c>
      <c r="H153" t="s">
        <v>573</v>
      </c>
      <c r="I153" t="s">
        <v>108</v>
      </c>
      <c r="J153" t="s">
        <v>171</v>
      </c>
      <c r="K153" s="318">
        <v>153</v>
      </c>
      <c r="L153"/>
      <c r="M153" s="319"/>
      <c r="N153" s="318"/>
      <c r="O153" s="318"/>
      <c r="P153" s="318"/>
      <c r="Q153" s="319"/>
      <c r="R153" s="318"/>
      <c r="X153" t="s">
        <v>43</v>
      </c>
      <c r="AA153" s="318"/>
      <c r="AB153" s="318">
        <v>40066722</v>
      </c>
      <c r="AC153" s="318" t="s">
        <v>43</v>
      </c>
      <c r="AE153" s="318"/>
      <c r="AF153" s="320"/>
      <c r="AG153" s="318"/>
      <c r="AH153" s="320"/>
      <c r="AI153" s="320"/>
    </row>
    <row r="154" spans="1:35" hidden="1">
      <c r="A154" t="s">
        <v>574</v>
      </c>
      <c r="B154" s="1">
        <v>45681</v>
      </c>
      <c r="C154">
        <v>1</v>
      </c>
      <c r="D154">
        <v>430679</v>
      </c>
      <c r="E154" t="s">
        <v>69</v>
      </c>
      <c r="F154" t="s">
        <v>37</v>
      </c>
      <c r="G154" t="s">
        <v>47</v>
      </c>
      <c r="H154" t="s">
        <v>575</v>
      </c>
      <c r="I154" t="s">
        <v>108</v>
      </c>
      <c r="J154" t="s">
        <v>576</v>
      </c>
      <c r="K154" s="318">
        <v>154</v>
      </c>
      <c r="L154" t="s">
        <v>42</v>
      </c>
      <c r="M154" s="319" t="s">
        <v>577</v>
      </c>
      <c r="N154" s="318"/>
      <c r="O154" s="318"/>
      <c r="P154" s="318"/>
      <c r="Q154" s="319"/>
      <c r="R154" s="318"/>
      <c r="X154" t="s">
        <v>43</v>
      </c>
      <c r="AA154" s="318" t="s">
        <v>78</v>
      </c>
      <c r="AB154" s="318">
        <v>40067179</v>
      </c>
      <c r="AC154" s="318" t="s">
        <v>79</v>
      </c>
      <c r="AE154" s="318" t="s">
        <v>52</v>
      </c>
      <c r="AF154" s="320">
        <v>682047</v>
      </c>
      <c r="AG154" s="318">
        <v>240</v>
      </c>
      <c r="AH154" s="320"/>
      <c r="AI154" s="320"/>
    </row>
    <row r="155" spans="1:35" hidden="1">
      <c r="A155" t="s">
        <v>578</v>
      </c>
      <c r="B155" s="1">
        <v>45692</v>
      </c>
      <c r="C155">
        <v>2</v>
      </c>
      <c r="D155">
        <v>430706</v>
      </c>
      <c r="E155" t="s">
        <v>579</v>
      </c>
      <c r="F155" t="s">
        <v>37</v>
      </c>
      <c r="G155" t="s">
        <v>121</v>
      </c>
      <c r="H155" t="s">
        <v>580</v>
      </c>
      <c r="I155" t="s">
        <v>108</v>
      </c>
      <c r="J155" t="s">
        <v>158</v>
      </c>
      <c r="K155" s="318">
        <v>155</v>
      </c>
      <c r="L155" t="s">
        <v>42</v>
      </c>
      <c r="M155" s="319">
        <v>45805</v>
      </c>
      <c r="N155" s="318">
        <v>5</v>
      </c>
      <c r="O155" s="318"/>
      <c r="P155" s="318"/>
      <c r="Q155" s="319"/>
      <c r="R155" s="318"/>
      <c r="X155" t="s">
        <v>43</v>
      </c>
      <c r="AA155" s="318" t="s">
        <v>50</v>
      </c>
      <c r="AB155" s="318">
        <v>40068732</v>
      </c>
      <c r="AC155" s="318" t="s">
        <v>51</v>
      </c>
      <c r="AE155" s="318" t="s">
        <v>52</v>
      </c>
      <c r="AF155" s="320">
        <v>452354</v>
      </c>
      <c r="AG155" s="318">
        <v>176</v>
      </c>
      <c r="AH155" s="320"/>
      <c r="AI155" s="320"/>
    </row>
    <row r="156" spans="1:35" hidden="1">
      <c r="A156" t="s">
        <v>581</v>
      </c>
      <c r="B156" s="1">
        <v>45693</v>
      </c>
      <c r="C156">
        <v>2</v>
      </c>
      <c r="D156">
        <v>430709</v>
      </c>
      <c r="E156" t="s">
        <v>582</v>
      </c>
      <c r="F156" t="s">
        <v>37</v>
      </c>
      <c r="G156" t="s">
        <v>97</v>
      </c>
      <c r="H156" t="s">
        <v>583</v>
      </c>
      <c r="I156" t="s">
        <v>108</v>
      </c>
      <c r="J156" t="s">
        <v>584</v>
      </c>
      <c r="K156" s="318">
        <v>156</v>
      </c>
      <c r="L156" t="s">
        <v>42</v>
      </c>
      <c r="M156" s="319">
        <v>45805</v>
      </c>
      <c r="N156" s="318">
        <v>5</v>
      </c>
      <c r="O156" s="318"/>
      <c r="P156" s="318"/>
      <c r="Q156" s="319"/>
      <c r="R156" s="318"/>
      <c r="T156" t="s">
        <v>99</v>
      </c>
      <c r="U156">
        <v>45693</v>
      </c>
      <c r="V156">
        <v>45709</v>
      </c>
      <c r="W156">
        <v>45805</v>
      </c>
      <c r="X156" t="s">
        <v>585</v>
      </c>
      <c r="Y156" t="s">
        <v>50</v>
      </c>
      <c r="AA156" s="318" t="s">
        <v>50</v>
      </c>
      <c r="AB156" s="318">
        <v>40068721</v>
      </c>
      <c r="AC156" s="318" t="s">
        <v>51</v>
      </c>
      <c r="AE156" s="318" t="s">
        <v>52</v>
      </c>
      <c r="AF156" s="320">
        <v>96964</v>
      </c>
      <c r="AG156" s="318"/>
      <c r="AH156" s="320"/>
      <c r="AI156" s="320"/>
    </row>
    <row r="157" spans="1:35" hidden="1">
      <c r="A157" t="s">
        <v>586</v>
      </c>
      <c r="B157" s="1">
        <v>45693</v>
      </c>
      <c r="C157">
        <v>2</v>
      </c>
      <c r="D157">
        <v>430711</v>
      </c>
      <c r="E157" t="s">
        <v>587</v>
      </c>
      <c r="F157" t="s">
        <v>37</v>
      </c>
      <c r="G157" t="s">
        <v>121</v>
      </c>
      <c r="H157" t="s">
        <v>588</v>
      </c>
      <c r="I157" t="s">
        <v>87</v>
      </c>
      <c r="J157" t="s">
        <v>158</v>
      </c>
      <c r="K157" s="318">
        <v>157</v>
      </c>
      <c r="L157" t="s">
        <v>42</v>
      </c>
      <c r="M157" s="319">
        <v>45814</v>
      </c>
      <c r="N157" s="318">
        <v>6</v>
      </c>
      <c r="O157" s="318"/>
      <c r="P157" s="318"/>
      <c r="Q157" s="319"/>
      <c r="R157" s="318"/>
      <c r="X157" t="s">
        <v>43</v>
      </c>
      <c r="AA157" s="318" t="s">
        <v>50</v>
      </c>
      <c r="AB157" s="318">
        <v>40068894</v>
      </c>
      <c r="AC157" s="318" t="s">
        <v>51</v>
      </c>
      <c r="AE157" s="318" t="s">
        <v>52</v>
      </c>
      <c r="AF157" s="320">
        <v>256680</v>
      </c>
      <c r="AG157" s="318">
        <v>10</v>
      </c>
      <c r="AH157" s="320"/>
      <c r="AI157" s="320"/>
    </row>
    <row r="158" spans="1:35" hidden="1">
      <c r="A158" t="s">
        <v>589</v>
      </c>
      <c r="B158" s="1">
        <v>45713</v>
      </c>
      <c r="C158">
        <v>2</v>
      </c>
      <c r="D158">
        <v>430758</v>
      </c>
      <c r="E158" t="s">
        <v>590</v>
      </c>
      <c r="F158" t="s">
        <v>37</v>
      </c>
      <c r="G158" t="s">
        <v>47</v>
      </c>
      <c r="H158" t="s">
        <v>591</v>
      </c>
      <c r="I158" t="s">
        <v>108</v>
      </c>
      <c r="J158" t="s">
        <v>216</v>
      </c>
      <c r="K158" s="318">
        <v>158</v>
      </c>
      <c r="L158" t="s">
        <v>42</v>
      </c>
      <c r="M158" s="319">
        <v>45791</v>
      </c>
      <c r="N158" s="318">
        <v>5</v>
      </c>
      <c r="O158" s="318"/>
      <c r="P158" s="318"/>
      <c r="Q158" s="319"/>
      <c r="R158" s="318"/>
      <c r="X158" t="s">
        <v>43</v>
      </c>
      <c r="AA158" s="318" t="s">
        <v>109</v>
      </c>
      <c r="AB158" s="318">
        <v>40071220</v>
      </c>
      <c r="AC158" s="318" t="s">
        <v>95</v>
      </c>
      <c r="AE158" s="318" t="s">
        <v>52</v>
      </c>
      <c r="AF158" s="320">
        <v>645814</v>
      </c>
      <c r="AG158" s="318">
        <v>182</v>
      </c>
      <c r="AH158" s="320"/>
      <c r="AI158" s="320"/>
    </row>
    <row r="159" spans="1:35" hidden="1">
      <c r="A159" t="s">
        <v>592</v>
      </c>
      <c r="B159" s="1">
        <v>45714</v>
      </c>
      <c r="C159">
        <v>2</v>
      </c>
      <c r="D159">
        <v>430765</v>
      </c>
      <c r="E159" t="s">
        <v>593</v>
      </c>
      <c r="F159" t="s">
        <v>37</v>
      </c>
      <c r="G159" t="s">
        <v>117</v>
      </c>
      <c r="H159" t="s">
        <v>594</v>
      </c>
      <c r="I159" t="s">
        <v>72</v>
      </c>
      <c r="J159" t="s">
        <v>595</v>
      </c>
      <c r="K159" s="318">
        <v>159</v>
      </c>
      <c r="L159" t="s">
        <v>42</v>
      </c>
      <c r="M159" s="319">
        <v>45777</v>
      </c>
      <c r="N159" s="318">
        <v>4</v>
      </c>
      <c r="O159" s="318"/>
      <c r="P159" s="318"/>
      <c r="Q159" s="319"/>
      <c r="R159" s="318"/>
      <c r="X159" t="s">
        <v>43</v>
      </c>
      <c r="AA159" s="318" t="s">
        <v>50</v>
      </c>
      <c r="AB159" s="318">
        <v>40071540</v>
      </c>
      <c r="AC159" s="318" t="s">
        <v>51</v>
      </c>
      <c r="AE159" s="318" t="s">
        <v>52</v>
      </c>
      <c r="AF159" s="320">
        <v>221076</v>
      </c>
      <c r="AG159" s="318">
        <v>47</v>
      </c>
      <c r="AH159" s="320"/>
      <c r="AI159" s="320"/>
    </row>
    <row r="160" spans="1:35" hidden="1">
      <c r="A160" t="s">
        <v>596</v>
      </c>
      <c r="B160" s="1">
        <v>45715</v>
      </c>
      <c r="C160">
        <v>2</v>
      </c>
      <c r="D160">
        <v>430767</v>
      </c>
      <c r="E160" t="s">
        <v>597</v>
      </c>
      <c r="F160" t="s">
        <v>37</v>
      </c>
      <c r="G160" t="s">
        <v>121</v>
      </c>
      <c r="H160" t="s">
        <v>598</v>
      </c>
      <c r="I160" t="s">
        <v>87</v>
      </c>
      <c r="J160" t="s">
        <v>158</v>
      </c>
      <c r="K160" s="318">
        <v>160</v>
      </c>
      <c r="L160" t="s">
        <v>42</v>
      </c>
      <c r="M160" s="319">
        <v>45825</v>
      </c>
      <c r="N160" s="318">
        <v>6</v>
      </c>
      <c r="O160" s="318"/>
      <c r="P160" s="318"/>
      <c r="Q160" s="319"/>
      <c r="R160" s="318"/>
      <c r="X160" t="s">
        <v>43</v>
      </c>
      <c r="AA160" s="318" t="s">
        <v>50</v>
      </c>
      <c r="AB160" s="318">
        <v>40071620</v>
      </c>
      <c r="AC160" s="318" t="s">
        <v>51</v>
      </c>
      <c r="AE160" s="318" t="s">
        <v>94</v>
      </c>
      <c r="AF160" s="320">
        <v>247513</v>
      </c>
      <c r="AG160" s="318">
        <v>50</v>
      </c>
      <c r="AH160" s="320"/>
      <c r="AI160" s="320"/>
    </row>
    <row r="161" spans="1:35" hidden="1">
      <c r="A161" t="s">
        <v>599</v>
      </c>
      <c r="B161" s="1">
        <v>45719</v>
      </c>
      <c r="C161">
        <v>3</v>
      </c>
      <c r="D161">
        <v>430777</v>
      </c>
      <c r="E161" t="s">
        <v>193</v>
      </c>
      <c r="F161" t="s">
        <v>37</v>
      </c>
      <c r="G161" t="s">
        <v>188</v>
      </c>
      <c r="H161" t="s">
        <v>194</v>
      </c>
      <c r="I161" t="s">
        <v>108</v>
      </c>
      <c r="J161" t="s">
        <v>227</v>
      </c>
      <c r="K161" s="318">
        <v>161</v>
      </c>
      <c r="L161" t="s">
        <v>42</v>
      </c>
      <c r="M161" s="319" t="s">
        <v>74</v>
      </c>
      <c r="N161" s="318"/>
      <c r="O161" s="318"/>
      <c r="P161" s="318"/>
      <c r="Q161" s="319"/>
      <c r="R161" s="318"/>
      <c r="T161" t="s">
        <v>190</v>
      </c>
      <c r="U161">
        <v>45719</v>
      </c>
      <c r="V161">
        <v>45777</v>
      </c>
      <c r="X161" t="s">
        <v>600</v>
      </c>
      <c r="AA161" s="318"/>
      <c r="AB161" s="318">
        <v>40072084</v>
      </c>
      <c r="AC161" s="318" t="s">
        <v>43</v>
      </c>
      <c r="AE161" s="318"/>
      <c r="AF161" s="320"/>
      <c r="AG161" s="318"/>
      <c r="AH161" s="320"/>
      <c r="AI161" s="320"/>
    </row>
    <row r="162" spans="1:35" hidden="1">
      <c r="A162" t="s">
        <v>601</v>
      </c>
      <c r="B162" s="1">
        <v>45719</v>
      </c>
      <c r="C162">
        <v>3</v>
      </c>
      <c r="D162">
        <v>430778</v>
      </c>
      <c r="E162" t="s">
        <v>187</v>
      </c>
      <c r="F162" t="s">
        <v>37</v>
      </c>
      <c r="G162" t="s">
        <v>188</v>
      </c>
      <c r="H162" t="s">
        <v>189</v>
      </c>
      <c r="I162" t="s">
        <v>108</v>
      </c>
      <c r="J162" t="s">
        <v>227</v>
      </c>
      <c r="K162" s="318">
        <v>162</v>
      </c>
      <c r="L162" t="s">
        <v>42</v>
      </c>
      <c r="M162" s="319" t="s">
        <v>74</v>
      </c>
      <c r="N162" s="318"/>
      <c r="O162" s="318"/>
      <c r="P162" s="318"/>
      <c r="Q162" s="319"/>
      <c r="R162" s="318"/>
      <c r="T162" t="s">
        <v>190</v>
      </c>
      <c r="U162">
        <v>45719</v>
      </c>
      <c r="V162">
        <v>45777</v>
      </c>
      <c r="X162" t="s">
        <v>600</v>
      </c>
      <c r="AA162" s="318"/>
      <c r="AB162" s="318">
        <v>40072083</v>
      </c>
      <c r="AC162" s="318" t="s">
        <v>43</v>
      </c>
      <c r="AE162" s="318"/>
      <c r="AF162" s="320"/>
      <c r="AG162" s="318"/>
      <c r="AH162" s="320"/>
      <c r="AI162" s="320"/>
    </row>
    <row r="163" spans="1:35" hidden="1">
      <c r="A163" t="s">
        <v>602</v>
      </c>
      <c r="B163" s="1">
        <v>45721</v>
      </c>
      <c r="C163">
        <v>3</v>
      </c>
      <c r="D163">
        <v>430786</v>
      </c>
      <c r="E163" t="s">
        <v>603</v>
      </c>
      <c r="F163" t="s">
        <v>37</v>
      </c>
      <c r="G163" t="s">
        <v>58</v>
      </c>
      <c r="H163" t="s">
        <v>59</v>
      </c>
      <c r="I163" t="s">
        <v>60</v>
      </c>
      <c r="J163" t="s">
        <v>604</v>
      </c>
      <c r="K163" s="318">
        <v>163</v>
      </c>
      <c r="L163" t="s">
        <v>42</v>
      </c>
      <c r="M163" s="319">
        <v>45833</v>
      </c>
      <c r="N163" s="318">
        <v>6</v>
      </c>
      <c r="O163" s="318"/>
      <c r="P163" s="318"/>
      <c r="Q163" s="319"/>
      <c r="R163" s="318"/>
      <c r="X163" t="s">
        <v>43</v>
      </c>
      <c r="AA163" s="318"/>
      <c r="AB163" s="318">
        <v>40072461</v>
      </c>
      <c r="AC163" s="318" t="s">
        <v>43</v>
      </c>
      <c r="AE163" s="318"/>
      <c r="AF163" s="320"/>
      <c r="AG163" s="318"/>
      <c r="AH163" s="320"/>
      <c r="AI163" s="320"/>
    </row>
    <row r="164" spans="1:35" hidden="1">
      <c r="A164" t="s">
        <v>605</v>
      </c>
      <c r="B164" s="1">
        <v>45721</v>
      </c>
      <c r="C164">
        <v>3</v>
      </c>
      <c r="D164">
        <v>430787</v>
      </c>
      <c r="E164" t="s">
        <v>606</v>
      </c>
      <c r="F164" t="s">
        <v>37</v>
      </c>
      <c r="G164" t="s">
        <v>121</v>
      </c>
      <c r="H164" t="s">
        <v>607</v>
      </c>
      <c r="I164" t="s">
        <v>60</v>
      </c>
      <c r="J164" t="s">
        <v>216</v>
      </c>
      <c r="K164" s="318">
        <v>164</v>
      </c>
      <c r="L164" t="s">
        <v>42</v>
      </c>
      <c r="M164" s="319" t="s">
        <v>74</v>
      </c>
      <c r="N164" s="318"/>
      <c r="O164" s="318"/>
      <c r="P164" s="318"/>
      <c r="Q164" s="319"/>
      <c r="R164" s="318"/>
      <c r="X164" t="s">
        <v>43</v>
      </c>
      <c r="AA164" s="318"/>
      <c r="AB164" s="318">
        <v>40072465</v>
      </c>
      <c r="AC164" s="318" t="s">
        <v>43</v>
      </c>
      <c r="AE164" s="318"/>
      <c r="AF164" s="320"/>
      <c r="AG164" s="318"/>
      <c r="AH164" s="320"/>
      <c r="AI164" s="320"/>
    </row>
    <row r="165" spans="1:35" hidden="1">
      <c r="A165" t="s">
        <v>608</v>
      </c>
      <c r="B165" s="1">
        <v>45726</v>
      </c>
      <c r="C165">
        <v>3</v>
      </c>
      <c r="D165">
        <v>430804</v>
      </c>
      <c r="E165" t="s">
        <v>609</v>
      </c>
      <c r="F165" t="s">
        <v>37</v>
      </c>
      <c r="G165" t="s">
        <v>47</v>
      </c>
      <c r="H165" t="s">
        <v>610</v>
      </c>
      <c r="I165" t="s">
        <v>140</v>
      </c>
      <c r="J165" t="s">
        <v>611</v>
      </c>
      <c r="K165" s="318">
        <v>165</v>
      </c>
      <c r="L165" t="s">
        <v>42</v>
      </c>
      <c r="M165" s="319">
        <v>45799</v>
      </c>
      <c r="N165" s="318">
        <v>5</v>
      </c>
      <c r="O165" s="318"/>
      <c r="P165" s="318"/>
      <c r="Q165" s="319"/>
      <c r="R165" s="318"/>
      <c r="X165" t="s">
        <v>43</v>
      </c>
      <c r="AA165" s="318" t="s">
        <v>50</v>
      </c>
      <c r="AB165" s="318">
        <v>40072726</v>
      </c>
      <c r="AC165" s="318" t="s">
        <v>51</v>
      </c>
      <c r="AE165" s="318" t="s">
        <v>52</v>
      </c>
      <c r="AF165" s="320">
        <v>254304</v>
      </c>
      <c r="AG165" s="318">
        <v>17</v>
      </c>
      <c r="AH165" s="320"/>
      <c r="AI165" s="320"/>
    </row>
    <row r="166" spans="1:35" hidden="1">
      <c r="A166" t="s">
        <v>612</v>
      </c>
      <c r="B166" s="1">
        <v>45727</v>
      </c>
      <c r="C166">
        <v>3</v>
      </c>
      <c r="D166">
        <v>430814</v>
      </c>
      <c r="E166" t="s">
        <v>613</v>
      </c>
      <c r="F166" t="s">
        <v>37</v>
      </c>
      <c r="G166" t="s">
        <v>97</v>
      </c>
      <c r="H166" t="s">
        <v>614</v>
      </c>
      <c r="I166" t="s">
        <v>108</v>
      </c>
      <c r="J166" t="s">
        <v>68</v>
      </c>
      <c r="K166" s="318">
        <v>166</v>
      </c>
      <c r="L166" t="s">
        <v>42</v>
      </c>
      <c r="M166" s="319">
        <v>45737</v>
      </c>
      <c r="N166" s="318">
        <v>3</v>
      </c>
      <c r="O166" s="318"/>
      <c r="P166" s="318"/>
      <c r="Q166" s="319"/>
      <c r="R166" s="318"/>
      <c r="T166" t="s">
        <v>99</v>
      </c>
      <c r="U166">
        <v>45727</v>
      </c>
      <c r="V166">
        <v>45741</v>
      </c>
      <c r="W166">
        <v>45737</v>
      </c>
      <c r="X166" t="s">
        <v>615</v>
      </c>
      <c r="Y166" t="s">
        <v>78</v>
      </c>
      <c r="AA166" s="318" t="s">
        <v>78</v>
      </c>
      <c r="AB166" s="318">
        <v>40073391</v>
      </c>
      <c r="AC166" s="318" t="s">
        <v>79</v>
      </c>
      <c r="AE166" s="318" t="s">
        <v>52</v>
      </c>
      <c r="AF166" s="320">
        <v>158707</v>
      </c>
      <c r="AG166" s="318"/>
      <c r="AH166" s="320"/>
      <c r="AI166" s="320"/>
    </row>
    <row r="167" spans="1:35" hidden="1">
      <c r="A167" t="s">
        <v>616</v>
      </c>
      <c r="B167" s="1">
        <v>45729</v>
      </c>
      <c r="C167">
        <v>3</v>
      </c>
      <c r="D167">
        <v>430818</v>
      </c>
      <c r="E167" t="s">
        <v>617</v>
      </c>
      <c r="F167" t="s">
        <v>37</v>
      </c>
      <c r="G167" t="s">
        <v>117</v>
      </c>
      <c r="H167" t="s">
        <v>618</v>
      </c>
      <c r="I167" t="s">
        <v>40</v>
      </c>
      <c r="J167" t="s">
        <v>619</v>
      </c>
      <c r="K167" s="318">
        <v>167</v>
      </c>
      <c r="L167" t="s">
        <v>42</v>
      </c>
      <c r="M167" s="319">
        <v>45754</v>
      </c>
      <c r="N167" s="318">
        <v>4</v>
      </c>
      <c r="O167" s="318"/>
      <c r="P167" s="318"/>
      <c r="Q167" s="319"/>
      <c r="R167" s="318"/>
      <c r="X167" t="s">
        <v>43</v>
      </c>
      <c r="AA167" s="318" t="s">
        <v>50</v>
      </c>
      <c r="AB167" s="318">
        <v>40073525</v>
      </c>
      <c r="AC167" s="318" t="s">
        <v>51</v>
      </c>
      <c r="AE167" s="318" t="s">
        <v>620</v>
      </c>
      <c r="AF167" s="320">
        <v>226783</v>
      </c>
      <c r="AG167" s="318">
        <v>10</v>
      </c>
      <c r="AH167" s="320"/>
      <c r="AI167" s="320"/>
    </row>
    <row r="168" spans="1:35" hidden="1">
      <c r="A168" t="s">
        <v>621</v>
      </c>
      <c r="B168" s="1">
        <v>45729</v>
      </c>
      <c r="C168">
        <v>3</v>
      </c>
      <c r="D168">
        <v>430820</v>
      </c>
      <c r="E168" t="s">
        <v>169</v>
      </c>
      <c r="F168" t="s">
        <v>37</v>
      </c>
      <c r="G168" t="s">
        <v>47</v>
      </c>
      <c r="H168" t="s">
        <v>170</v>
      </c>
      <c r="I168" t="s">
        <v>108</v>
      </c>
      <c r="J168" t="s">
        <v>622</v>
      </c>
      <c r="K168" s="318">
        <v>168</v>
      </c>
      <c r="L168" t="s">
        <v>42</v>
      </c>
      <c r="M168" s="319">
        <v>45777</v>
      </c>
      <c r="N168" s="318">
        <v>4</v>
      </c>
      <c r="O168" s="318"/>
      <c r="P168" s="318"/>
      <c r="Q168" s="319"/>
      <c r="R168" s="318"/>
      <c r="X168" t="s">
        <v>43</v>
      </c>
      <c r="AA168" s="318"/>
      <c r="AB168" s="318">
        <v>40073500</v>
      </c>
      <c r="AC168" s="318" t="s">
        <v>43</v>
      </c>
      <c r="AE168" s="318"/>
      <c r="AF168" s="320"/>
      <c r="AG168" s="318"/>
      <c r="AH168" s="320"/>
      <c r="AI168" s="320"/>
    </row>
    <row r="169" spans="1:35" hidden="1">
      <c r="A169" t="s">
        <v>623</v>
      </c>
      <c r="B169" s="1">
        <v>45733</v>
      </c>
      <c r="C169">
        <v>3</v>
      </c>
      <c r="D169">
        <v>430827</v>
      </c>
      <c r="E169" t="s">
        <v>624</v>
      </c>
      <c r="F169" t="s">
        <v>37</v>
      </c>
      <c r="G169" t="s">
        <v>47</v>
      </c>
      <c r="H169" t="s">
        <v>625</v>
      </c>
      <c r="I169" t="s">
        <v>72</v>
      </c>
      <c r="J169" t="s">
        <v>216</v>
      </c>
      <c r="K169" s="318">
        <v>169</v>
      </c>
      <c r="L169"/>
      <c r="M169" s="319">
        <v>46052</v>
      </c>
      <c r="N169" s="318">
        <v>1</v>
      </c>
      <c r="O169" s="318"/>
      <c r="P169" s="318"/>
      <c r="Q169" s="319"/>
      <c r="R169" s="318"/>
      <c r="X169" t="s">
        <v>43</v>
      </c>
      <c r="AA169" s="318"/>
      <c r="AB169" s="318">
        <v>40074031</v>
      </c>
      <c r="AC169" s="318" t="s">
        <v>43</v>
      </c>
      <c r="AE169" s="318"/>
      <c r="AF169" s="320"/>
      <c r="AG169" s="318"/>
      <c r="AH169" s="320"/>
      <c r="AI169" s="320"/>
    </row>
    <row r="170" spans="1:35" hidden="1">
      <c r="A170" t="s">
        <v>626</v>
      </c>
      <c r="B170" s="1">
        <v>45692</v>
      </c>
      <c r="C170">
        <v>2</v>
      </c>
      <c r="D170">
        <v>431837</v>
      </c>
      <c r="E170" t="s">
        <v>627</v>
      </c>
      <c r="F170" t="s">
        <v>37</v>
      </c>
      <c r="G170" t="s">
        <v>58</v>
      </c>
      <c r="H170" t="s">
        <v>628</v>
      </c>
      <c r="I170" t="s">
        <v>72</v>
      </c>
      <c r="J170" t="s">
        <v>629</v>
      </c>
      <c r="K170" s="318"/>
      <c r="L170" t="s">
        <v>42</v>
      </c>
      <c r="M170" s="319">
        <v>45807</v>
      </c>
      <c r="N170" s="318">
        <v>5</v>
      </c>
      <c r="O170" s="318"/>
      <c r="P170" s="318"/>
      <c r="Q170" s="319"/>
      <c r="R170" s="318"/>
      <c r="X170" t="s">
        <v>43</v>
      </c>
      <c r="AA170" s="318" t="s">
        <v>50</v>
      </c>
      <c r="AB170" s="318">
        <v>40068408</v>
      </c>
      <c r="AC170" s="318" t="s">
        <v>51</v>
      </c>
      <c r="AE170" s="318" t="s">
        <v>94</v>
      </c>
      <c r="AF170" s="320">
        <v>21446</v>
      </c>
      <c r="AG170" s="318"/>
      <c r="AH170" s="320"/>
      <c r="AI170" s="320"/>
    </row>
    <row r="171" spans="1:35" hidden="1">
      <c r="A171" t="s">
        <v>630</v>
      </c>
      <c r="B171" s="1">
        <v>45737</v>
      </c>
      <c r="C171">
        <v>3</v>
      </c>
      <c r="D171">
        <v>430837</v>
      </c>
      <c r="E171" t="s">
        <v>631</v>
      </c>
      <c r="F171" t="s">
        <v>37</v>
      </c>
      <c r="G171" t="s">
        <v>38</v>
      </c>
      <c r="H171" t="s">
        <v>632</v>
      </c>
      <c r="I171" t="s">
        <v>146</v>
      </c>
      <c r="J171" t="s">
        <v>216</v>
      </c>
      <c r="K171" s="318">
        <v>170</v>
      </c>
      <c r="L171" t="s">
        <v>42</v>
      </c>
      <c r="M171" s="319">
        <v>45953</v>
      </c>
      <c r="N171" s="318">
        <v>10</v>
      </c>
      <c r="O171" s="318"/>
      <c r="P171" s="318"/>
      <c r="Q171" s="319"/>
      <c r="R171" s="318"/>
      <c r="X171" t="s">
        <v>43</v>
      </c>
      <c r="AA171" s="318" t="s">
        <v>182</v>
      </c>
      <c r="AB171" s="318">
        <v>40074511</v>
      </c>
      <c r="AC171" s="318" t="s">
        <v>35</v>
      </c>
      <c r="AE171" s="318" t="s">
        <v>52</v>
      </c>
      <c r="AF171" s="320">
        <v>438860</v>
      </c>
      <c r="AG171" s="318">
        <v>45</v>
      </c>
      <c r="AH171" s="320"/>
      <c r="AI171" s="320"/>
    </row>
    <row r="172" spans="1:35" hidden="1">
      <c r="A172" t="s">
        <v>633</v>
      </c>
      <c r="B172" s="1">
        <v>45708</v>
      </c>
      <c r="C172">
        <v>2</v>
      </c>
      <c r="D172">
        <v>431838</v>
      </c>
      <c r="E172" t="s">
        <v>634</v>
      </c>
      <c r="F172" t="s">
        <v>37</v>
      </c>
      <c r="G172" t="s">
        <v>70</v>
      </c>
      <c r="H172" t="s">
        <v>635</v>
      </c>
      <c r="I172" t="s">
        <v>636</v>
      </c>
      <c r="J172" t="s">
        <v>637</v>
      </c>
      <c r="K172" s="318"/>
      <c r="L172" t="s">
        <v>42</v>
      </c>
      <c r="M172" s="319">
        <v>45790</v>
      </c>
      <c r="N172" s="318">
        <v>5</v>
      </c>
      <c r="O172" s="318"/>
      <c r="P172" s="318"/>
      <c r="Q172" s="319"/>
      <c r="R172" s="318"/>
      <c r="T172" t="s">
        <v>75</v>
      </c>
      <c r="U172">
        <v>45708</v>
      </c>
      <c r="V172">
        <v>45793</v>
      </c>
      <c r="W172">
        <v>45790</v>
      </c>
      <c r="X172" t="s">
        <v>638</v>
      </c>
      <c r="Y172" t="s">
        <v>639</v>
      </c>
      <c r="AA172" s="318" t="s">
        <v>50</v>
      </c>
      <c r="AB172" s="318">
        <v>40070922</v>
      </c>
      <c r="AC172" s="318" t="s">
        <v>51</v>
      </c>
      <c r="AE172" s="318" t="s">
        <v>94</v>
      </c>
      <c r="AF172" s="320">
        <v>419324</v>
      </c>
      <c r="AG172" s="318"/>
      <c r="AH172" s="320"/>
      <c r="AI172" s="320"/>
    </row>
    <row r="173" spans="1:35" hidden="1">
      <c r="A173" t="s">
        <v>640</v>
      </c>
      <c r="B173" s="1">
        <v>45708</v>
      </c>
      <c r="C173">
        <v>2</v>
      </c>
      <c r="D173">
        <v>431839</v>
      </c>
      <c r="E173" t="s">
        <v>634</v>
      </c>
      <c r="F173" t="s">
        <v>37</v>
      </c>
      <c r="G173" t="s">
        <v>70</v>
      </c>
      <c r="H173" t="s">
        <v>641</v>
      </c>
      <c r="I173" t="s">
        <v>40</v>
      </c>
      <c r="J173" t="s">
        <v>642</v>
      </c>
      <c r="K173" s="318"/>
      <c r="L173" t="s">
        <v>42</v>
      </c>
      <c r="M173" s="319">
        <v>45790</v>
      </c>
      <c r="N173" s="318">
        <v>5</v>
      </c>
      <c r="O173" s="318"/>
      <c r="P173" s="318"/>
      <c r="Q173" s="319"/>
      <c r="R173" s="318"/>
      <c r="T173" t="s">
        <v>75</v>
      </c>
      <c r="U173">
        <v>45708</v>
      </c>
      <c r="V173">
        <v>45793</v>
      </c>
      <c r="W173">
        <v>45790</v>
      </c>
      <c r="X173" t="s">
        <v>638</v>
      </c>
      <c r="Y173" t="s">
        <v>639</v>
      </c>
      <c r="AA173" s="318" t="s">
        <v>50</v>
      </c>
      <c r="AB173" s="318">
        <v>40070925</v>
      </c>
      <c r="AC173" s="318" t="s">
        <v>51</v>
      </c>
      <c r="AE173" s="318" t="s">
        <v>94</v>
      </c>
      <c r="AF173" s="320">
        <v>1548824</v>
      </c>
      <c r="AG173" s="318"/>
      <c r="AH173" s="320"/>
      <c r="AI173" s="320"/>
    </row>
    <row r="174" spans="1:35" hidden="1">
      <c r="A174" t="s">
        <v>643</v>
      </c>
      <c r="B174" s="1">
        <v>45708</v>
      </c>
      <c r="C174">
        <v>2</v>
      </c>
      <c r="D174">
        <v>431840</v>
      </c>
      <c r="E174" t="s">
        <v>634</v>
      </c>
      <c r="F174" t="s">
        <v>37</v>
      </c>
      <c r="G174" t="s">
        <v>644</v>
      </c>
      <c r="H174" t="s">
        <v>645</v>
      </c>
      <c r="I174" t="s">
        <v>646</v>
      </c>
      <c r="J174" t="s">
        <v>647</v>
      </c>
      <c r="K174" s="318"/>
      <c r="L174" t="s">
        <v>42</v>
      </c>
      <c r="M174" s="319">
        <v>45832</v>
      </c>
      <c r="N174" s="318">
        <v>6</v>
      </c>
      <c r="O174" s="318"/>
      <c r="P174" s="318" t="s">
        <v>648</v>
      </c>
      <c r="Q174" s="319">
        <v>45832</v>
      </c>
      <c r="R174" s="318" t="s">
        <v>50</v>
      </c>
      <c r="X174" t="s">
        <v>43</v>
      </c>
      <c r="AA174" s="318" t="s">
        <v>50</v>
      </c>
      <c r="AB174" s="318">
        <v>40070937</v>
      </c>
      <c r="AC174" s="318" t="s">
        <v>51</v>
      </c>
      <c r="AE174" s="318" t="s">
        <v>94</v>
      </c>
      <c r="AF174" s="320">
        <v>503781</v>
      </c>
      <c r="AG174" s="318"/>
      <c r="AH174" s="320"/>
      <c r="AI174" s="320"/>
    </row>
    <row r="175" spans="1:35" hidden="1">
      <c r="A175" t="s">
        <v>649</v>
      </c>
      <c r="B175" s="1">
        <v>45709</v>
      </c>
      <c r="C175">
        <v>2</v>
      </c>
      <c r="D175">
        <v>431841</v>
      </c>
      <c r="E175" t="s">
        <v>650</v>
      </c>
      <c r="F175" t="s">
        <v>37</v>
      </c>
      <c r="G175" t="s">
        <v>644</v>
      </c>
      <c r="H175" t="s">
        <v>651</v>
      </c>
      <c r="I175" t="s">
        <v>40</v>
      </c>
      <c r="J175" t="s">
        <v>629</v>
      </c>
      <c r="K175" s="318"/>
      <c r="L175" t="s">
        <v>42</v>
      </c>
      <c r="M175" s="319">
        <v>45825</v>
      </c>
      <c r="N175" s="318">
        <v>6</v>
      </c>
      <c r="O175" s="318"/>
      <c r="P175" s="318" t="s">
        <v>648</v>
      </c>
      <c r="Q175" s="319">
        <v>45825</v>
      </c>
      <c r="R175" s="318" t="s">
        <v>253</v>
      </c>
      <c r="X175" t="s">
        <v>43</v>
      </c>
      <c r="AA175" s="318" t="s">
        <v>253</v>
      </c>
      <c r="AB175" s="318">
        <v>40071042</v>
      </c>
      <c r="AC175" s="318" t="s">
        <v>80</v>
      </c>
      <c r="AE175" s="318" t="s">
        <v>94</v>
      </c>
      <c r="AF175" s="320">
        <v>19478</v>
      </c>
      <c r="AG175" s="318"/>
      <c r="AH175" s="320"/>
      <c r="AI175" s="320"/>
    </row>
    <row r="176" spans="1:35" hidden="1">
      <c r="A176" t="s">
        <v>652</v>
      </c>
      <c r="B176" s="1">
        <v>45740</v>
      </c>
      <c r="C176">
        <v>3</v>
      </c>
      <c r="D176">
        <v>430841</v>
      </c>
      <c r="E176" t="s">
        <v>54</v>
      </c>
      <c r="F176" t="s">
        <v>46</v>
      </c>
      <c r="G176" t="s">
        <v>47</v>
      </c>
      <c r="H176" t="s">
        <v>55</v>
      </c>
      <c r="I176" t="s">
        <v>49</v>
      </c>
      <c r="J176" t="s">
        <v>227</v>
      </c>
      <c r="K176" s="318">
        <v>171</v>
      </c>
      <c r="L176" t="s">
        <v>42</v>
      </c>
      <c r="M176" s="319">
        <v>45772</v>
      </c>
      <c r="N176" s="318">
        <v>4</v>
      </c>
      <c r="O176" s="318"/>
      <c r="P176" s="318"/>
      <c r="Q176" s="319"/>
      <c r="R176" s="318"/>
      <c r="X176" t="s">
        <v>43</v>
      </c>
      <c r="AA176" s="318" t="s">
        <v>83</v>
      </c>
      <c r="AB176" s="318">
        <v>40074666</v>
      </c>
      <c r="AC176" s="318" t="s">
        <v>84</v>
      </c>
      <c r="AE176" s="318" t="s">
        <v>52</v>
      </c>
      <c r="AF176" s="320">
        <v>55445</v>
      </c>
      <c r="AG176" s="318"/>
      <c r="AH176" s="320"/>
      <c r="AI176" s="320"/>
    </row>
    <row r="177" spans="1:35" hidden="1">
      <c r="A177" t="s">
        <v>653</v>
      </c>
      <c r="B177" s="1">
        <v>45709</v>
      </c>
      <c r="C177">
        <v>2</v>
      </c>
      <c r="D177">
        <v>431842</v>
      </c>
      <c r="E177" t="s">
        <v>654</v>
      </c>
      <c r="F177" t="s">
        <v>37</v>
      </c>
      <c r="G177" t="s">
        <v>644</v>
      </c>
      <c r="H177" t="s">
        <v>655</v>
      </c>
      <c r="I177" t="s">
        <v>40</v>
      </c>
      <c r="J177" t="s">
        <v>629</v>
      </c>
      <c r="K177" s="318"/>
      <c r="L177" t="s">
        <v>42</v>
      </c>
      <c r="M177" s="319">
        <v>45821</v>
      </c>
      <c r="N177" s="318">
        <v>6</v>
      </c>
      <c r="O177" s="318"/>
      <c r="P177" s="318"/>
      <c r="Q177" s="319"/>
      <c r="R177" s="318"/>
      <c r="T177" t="s">
        <v>648</v>
      </c>
      <c r="U177">
        <v>45709</v>
      </c>
      <c r="V177">
        <v>45747</v>
      </c>
      <c r="W177">
        <v>45821</v>
      </c>
      <c r="X177" t="s">
        <v>656</v>
      </c>
      <c r="Y177" t="s">
        <v>50</v>
      </c>
      <c r="AA177" s="318" t="s">
        <v>50</v>
      </c>
      <c r="AB177" s="318">
        <v>40071009</v>
      </c>
      <c r="AC177" s="318" t="s">
        <v>51</v>
      </c>
      <c r="AE177" s="318" t="s">
        <v>94</v>
      </c>
      <c r="AF177" s="320">
        <v>19478</v>
      </c>
      <c r="AG177" s="318"/>
      <c r="AH177" s="320"/>
      <c r="AI177" s="320"/>
    </row>
    <row r="178" spans="1:35" hidden="1">
      <c r="A178" t="s">
        <v>657</v>
      </c>
      <c r="B178" s="1">
        <v>45740</v>
      </c>
      <c r="C178">
        <v>3</v>
      </c>
      <c r="D178">
        <v>430842</v>
      </c>
      <c r="E178" t="s">
        <v>658</v>
      </c>
      <c r="F178" t="s">
        <v>37</v>
      </c>
      <c r="G178" t="s">
        <v>38</v>
      </c>
      <c r="H178" t="s">
        <v>659</v>
      </c>
      <c r="I178" t="s">
        <v>146</v>
      </c>
      <c r="J178" t="s">
        <v>216</v>
      </c>
      <c r="K178" s="318">
        <v>172</v>
      </c>
      <c r="L178" t="s">
        <v>42</v>
      </c>
      <c r="M178" s="319">
        <v>45940</v>
      </c>
      <c r="N178" s="318">
        <v>10</v>
      </c>
      <c r="O178" s="318"/>
      <c r="P178" s="318"/>
      <c r="Q178" s="319"/>
      <c r="R178" s="318"/>
      <c r="X178" t="s">
        <v>43</v>
      </c>
      <c r="AA178" s="318" t="s">
        <v>199</v>
      </c>
      <c r="AB178" s="318">
        <v>40074631</v>
      </c>
      <c r="AC178" s="318" t="s">
        <v>44</v>
      </c>
      <c r="AE178" s="318" t="s">
        <v>52</v>
      </c>
      <c r="AF178" s="320">
        <v>585155</v>
      </c>
      <c r="AG178" s="318">
        <v>26</v>
      </c>
      <c r="AH178" s="320"/>
      <c r="AI178" s="320"/>
    </row>
    <row r="179" spans="1:35" hidden="1">
      <c r="A179" t="s">
        <v>660</v>
      </c>
      <c r="B179" s="1">
        <v>45733</v>
      </c>
      <c r="C179">
        <v>3</v>
      </c>
      <c r="D179">
        <v>431843</v>
      </c>
      <c r="E179" t="s">
        <v>661</v>
      </c>
      <c r="F179" t="s">
        <v>37</v>
      </c>
      <c r="G179" t="s">
        <v>644</v>
      </c>
      <c r="H179" t="s">
        <v>662</v>
      </c>
      <c r="I179" t="s">
        <v>87</v>
      </c>
      <c r="J179" t="s">
        <v>629</v>
      </c>
      <c r="K179" s="318"/>
      <c r="L179" t="s">
        <v>42</v>
      </c>
      <c r="M179" s="319" t="s">
        <v>577</v>
      </c>
      <c r="N179" s="318"/>
      <c r="O179" s="318"/>
      <c r="P179" s="318" t="s">
        <v>648</v>
      </c>
      <c r="Q179" s="319" t="s">
        <v>577</v>
      </c>
      <c r="R179" s="318"/>
      <c r="X179" t="s">
        <v>43</v>
      </c>
      <c r="AA179" s="318" t="s">
        <v>577</v>
      </c>
      <c r="AB179" s="318">
        <v>40073933</v>
      </c>
      <c r="AC179" s="318" t="s">
        <v>43</v>
      </c>
      <c r="AE179" s="318"/>
      <c r="AF179" s="320"/>
      <c r="AG179" s="318"/>
      <c r="AH179" s="320"/>
      <c r="AI179" s="320"/>
    </row>
    <row r="180" spans="1:35" hidden="1">
      <c r="A180" t="s">
        <v>663</v>
      </c>
      <c r="B180" s="1">
        <v>45740</v>
      </c>
      <c r="C180">
        <v>3</v>
      </c>
      <c r="D180">
        <v>431844</v>
      </c>
      <c r="E180" t="s">
        <v>664</v>
      </c>
      <c r="F180" t="s">
        <v>37</v>
      </c>
      <c r="G180" t="s">
        <v>106</v>
      </c>
      <c r="H180" t="s">
        <v>665</v>
      </c>
      <c r="I180" t="s">
        <v>72</v>
      </c>
      <c r="J180" t="s">
        <v>629</v>
      </c>
      <c r="K180" s="318"/>
      <c r="L180" t="s">
        <v>42</v>
      </c>
      <c r="M180" s="319">
        <v>45812</v>
      </c>
      <c r="N180" s="318">
        <v>6</v>
      </c>
      <c r="O180" s="318"/>
      <c r="P180" s="318"/>
      <c r="Q180" s="319"/>
      <c r="R180" s="318"/>
      <c r="X180" t="s">
        <v>43</v>
      </c>
      <c r="AA180" s="318" t="s">
        <v>50</v>
      </c>
      <c r="AB180" s="318">
        <v>40074773</v>
      </c>
      <c r="AC180" s="318" t="s">
        <v>51</v>
      </c>
      <c r="AE180" s="318" t="s">
        <v>94</v>
      </c>
      <c r="AF180" s="320">
        <v>12900</v>
      </c>
      <c r="AG180" s="318"/>
      <c r="AH180" s="320"/>
      <c r="AI180" s="320"/>
    </row>
    <row r="181" spans="1:35" hidden="1">
      <c r="A181" t="s">
        <v>666</v>
      </c>
      <c r="B181" s="1">
        <v>45748</v>
      </c>
      <c r="C181">
        <v>4</v>
      </c>
      <c r="D181">
        <v>431845</v>
      </c>
      <c r="E181" t="s">
        <v>667</v>
      </c>
      <c r="F181" t="s">
        <v>37</v>
      </c>
      <c r="G181" t="s">
        <v>644</v>
      </c>
      <c r="H181" t="s">
        <v>668</v>
      </c>
      <c r="I181" t="s">
        <v>87</v>
      </c>
      <c r="J181" t="s">
        <v>629</v>
      </c>
      <c r="K181" s="318"/>
      <c r="L181" t="s">
        <v>42</v>
      </c>
      <c r="M181" s="319">
        <v>45835</v>
      </c>
      <c r="N181" s="318">
        <v>6</v>
      </c>
      <c r="O181" s="318"/>
      <c r="P181" s="318" t="s">
        <v>648</v>
      </c>
      <c r="Q181" s="319">
        <v>45835</v>
      </c>
      <c r="R181" s="318" t="s">
        <v>253</v>
      </c>
      <c r="X181" t="s">
        <v>43</v>
      </c>
      <c r="AA181" s="318" t="s">
        <v>253</v>
      </c>
      <c r="AB181" s="318">
        <v>50000001</v>
      </c>
      <c r="AC181" s="318" t="s">
        <v>80</v>
      </c>
      <c r="AE181" s="318" t="s">
        <v>94</v>
      </c>
      <c r="AF181" s="320">
        <v>9898</v>
      </c>
      <c r="AG181" s="318"/>
      <c r="AH181" s="320"/>
      <c r="AI181" s="320"/>
    </row>
    <row r="182" spans="1:35" hidden="1">
      <c r="A182" t="s">
        <v>669</v>
      </c>
      <c r="B182" s="1">
        <v>45748</v>
      </c>
      <c r="C182">
        <v>4</v>
      </c>
      <c r="D182">
        <v>431846</v>
      </c>
      <c r="E182" t="s">
        <v>670</v>
      </c>
      <c r="F182" t="s">
        <v>37</v>
      </c>
      <c r="G182" t="s">
        <v>644</v>
      </c>
      <c r="H182" t="s">
        <v>671</v>
      </c>
      <c r="I182" t="s">
        <v>87</v>
      </c>
      <c r="J182" t="s">
        <v>629</v>
      </c>
      <c r="K182" s="318"/>
      <c r="L182" t="s">
        <v>42</v>
      </c>
      <c r="M182" s="319">
        <v>45807</v>
      </c>
      <c r="N182" s="318">
        <v>5</v>
      </c>
      <c r="O182" s="318"/>
      <c r="P182" s="318" t="s">
        <v>648</v>
      </c>
      <c r="Q182" s="319">
        <v>45807</v>
      </c>
      <c r="R182" s="318" t="s">
        <v>50</v>
      </c>
      <c r="X182" t="s">
        <v>43</v>
      </c>
      <c r="AA182" s="318" t="s">
        <v>50</v>
      </c>
      <c r="AB182" s="318">
        <v>50000022</v>
      </c>
      <c r="AC182" s="318" t="s">
        <v>51</v>
      </c>
      <c r="AE182" s="318" t="s">
        <v>94</v>
      </c>
      <c r="AF182" s="320">
        <v>11283</v>
      </c>
      <c r="AG182" s="318"/>
      <c r="AH182" s="320"/>
      <c r="AI182" s="320"/>
    </row>
    <row r="183" spans="1:35" hidden="1">
      <c r="A183" t="s">
        <v>672</v>
      </c>
      <c r="B183" s="1">
        <v>45748</v>
      </c>
      <c r="C183">
        <v>4</v>
      </c>
      <c r="D183">
        <v>431847</v>
      </c>
      <c r="E183" t="s">
        <v>673</v>
      </c>
      <c r="F183" t="s">
        <v>37</v>
      </c>
      <c r="G183" t="s">
        <v>106</v>
      </c>
      <c r="H183" t="s">
        <v>674</v>
      </c>
      <c r="I183" t="s">
        <v>72</v>
      </c>
      <c r="J183" t="s">
        <v>629</v>
      </c>
      <c r="K183" s="318"/>
      <c r="L183" t="s">
        <v>42</v>
      </c>
      <c r="M183" s="319">
        <v>46016</v>
      </c>
      <c r="N183" s="318">
        <v>12</v>
      </c>
      <c r="O183" s="318"/>
      <c r="P183" s="318"/>
      <c r="Q183" s="319"/>
      <c r="R183" s="318"/>
      <c r="X183" t="s">
        <v>43</v>
      </c>
      <c r="AA183" s="318" t="s">
        <v>182</v>
      </c>
      <c r="AB183" s="318">
        <v>50000095</v>
      </c>
      <c r="AC183" s="318" t="s">
        <v>35</v>
      </c>
      <c r="AE183" s="318" t="s">
        <v>94</v>
      </c>
      <c r="AF183" s="320">
        <v>25252</v>
      </c>
      <c r="AG183" s="318"/>
      <c r="AH183" s="320"/>
      <c r="AI183" s="320"/>
    </row>
    <row r="184" spans="1:35" hidden="1">
      <c r="A184" t="s">
        <v>675</v>
      </c>
      <c r="B184" s="1">
        <v>45750</v>
      </c>
      <c r="C184">
        <v>4</v>
      </c>
      <c r="D184">
        <v>431848</v>
      </c>
      <c r="E184" t="s">
        <v>676</v>
      </c>
      <c r="F184" t="s">
        <v>37</v>
      </c>
      <c r="G184" t="s">
        <v>644</v>
      </c>
      <c r="H184" t="s">
        <v>677</v>
      </c>
      <c r="I184" t="s">
        <v>60</v>
      </c>
      <c r="J184" t="s">
        <v>629</v>
      </c>
      <c r="K184" s="318"/>
      <c r="L184" t="s">
        <v>42</v>
      </c>
      <c r="M184" s="319">
        <v>45806</v>
      </c>
      <c r="N184" s="318">
        <v>5</v>
      </c>
      <c r="O184" s="318"/>
      <c r="P184" s="318" t="s">
        <v>648</v>
      </c>
      <c r="Q184" s="319">
        <v>45806</v>
      </c>
      <c r="R184" s="318" t="s">
        <v>50</v>
      </c>
      <c r="X184" t="s">
        <v>43</v>
      </c>
      <c r="AA184" s="318" t="s">
        <v>50</v>
      </c>
      <c r="AB184" s="318">
        <v>50000457</v>
      </c>
      <c r="AC184" s="318" t="s">
        <v>51</v>
      </c>
      <c r="AE184" s="318" t="s">
        <v>94</v>
      </c>
      <c r="AF184" s="320">
        <v>31026</v>
      </c>
      <c r="AG184" s="318"/>
      <c r="AH184" s="320"/>
      <c r="AI184" s="320"/>
    </row>
    <row r="185" spans="1:35" hidden="1">
      <c r="A185" t="s">
        <v>678</v>
      </c>
      <c r="B185" s="1">
        <v>45742</v>
      </c>
      <c r="C185">
        <v>3</v>
      </c>
      <c r="D185">
        <v>430849</v>
      </c>
      <c r="E185" t="s">
        <v>617</v>
      </c>
      <c r="F185" t="s">
        <v>37</v>
      </c>
      <c r="G185" t="s">
        <v>38</v>
      </c>
      <c r="H185" t="s">
        <v>679</v>
      </c>
      <c r="I185" t="s">
        <v>146</v>
      </c>
      <c r="J185" t="s">
        <v>680</v>
      </c>
      <c r="K185" s="318">
        <v>173</v>
      </c>
      <c r="L185" t="s">
        <v>42</v>
      </c>
      <c r="M185" s="319">
        <v>45831</v>
      </c>
      <c r="N185" s="318">
        <v>6</v>
      </c>
      <c r="O185" s="318"/>
      <c r="P185" s="318"/>
      <c r="Q185" s="319"/>
      <c r="R185" s="318"/>
      <c r="X185" t="s">
        <v>43</v>
      </c>
      <c r="AA185" s="318" t="s">
        <v>50</v>
      </c>
      <c r="AB185" s="318">
        <v>40073948</v>
      </c>
      <c r="AC185" s="318" t="s">
        <v>51</v>
      </c>
      <c r="AE185" s="318" t="s">
        <v>224</v>
      </c>
      <c r="AF185" s="320">
        <v>79784</v>
      </c>
      <c r="AG185" s="318">
        <v>10</v>
      </c>
      <c r="AH185" s="320"/>
      <c r="AI185" s="320"/>
    </row>
    <row r="186" spans="1:35" hidden="1">
      <c r="A186" t="s">
        <v>681</v>
      </c>
      <c r="B186" s="1">
        <v>45750</v>
      </c>
      <c r="C186">
        <v>4</v>
      </c>
      <c r="D186">
        <v>431849</v>
      </c>
      <c r="E186" t="s">
        <v>682</v>
      </c>
      <c r="F186" t="s">
        <v>37</v>
      </c>
      <c r="G186" t="s">
        <v>644</v>
      </c>
      <c r="H186" t="s">
        <v>683</v>
      </c>
      <c r="I186" t="s">
        <v>60</v>
      </c>
      <c r="J186" t="s">
        <v>629</v>
      </c>
      <c r="K186" s="318"/>
      <c r="L186" t="s">
        <v>42</v>
      </c>
      <c r="M186" s="319">
        <v>45806</v>
      </c>
      <c r="N186" s="318">
        <v>5</v>
      </c>
      <c r="O186" s="318"/>
      <c r="P186" s="318" t="s">
        <v>648</v>
      </c>
      <c r="Q186" s="319">
        <v>45806</v>
      </c>
      <c r="R186" s="318" t="s">
        <v>50</v>
      </c>
      <c r="X186" t="s">
        <v>43</v>
      </c>
      <c r="AA186" s="318" t="s">
        <v>50</v>
      </c>
      <c r="AB186" s="318">
        <v>50000475</v>
      </c>
      <c r="AC186" s="318" t="s">
        <v>51</v>
      </c>
      <c r="AE186" s="318" t="s">
        <v>94</v>
      </c>
      <c r="AF186" s="320">
        <v>12900</v>
      </c>
      <c r="AG186" s="318"/>
      <c r="AH186" s="320"/>
      <c r="AI186" s="320"/>
    </row>
    <row r="187" spans="1:35" hidden="1">
      <c r="A187" t="s">
        <v>684</v>
      </c>
      <c r="B187" s="1">
        <v>45743</v>
      </c>
      <c r="C187">
        <v>3</v>
      </c>
      <c r="D187">
        <v>430850</v>
      </c>
      <c r="E187" t="s">
        <v>685</v>
      </c>
      <c r="F187" t="s">
        <v>37</v>
      </c>
      <c r="G187" t="s">
        <v>58</v>
      </c>
      <c r="H187" t="s">
        <v>686</v>
      </c>
      <c r="I187" t="s">
        <v>146</v>
      </c>
      <c r="J187" t="s">
        <v>247</v>
      </c>
      <c r="K187" s="318">
        <v>174</v>
      </c>
      <c r="L187" t="s">
        <v>42</v>
      </c>
      <c r="M187" s="319">
        <v>45770</v>
      </c>
      <c r="N187" s="318">
        <v>4</v>
      </c>
      <c r="O187" s="318"/>
      <c r="P187" s="318"/>
      <c r="Q187" s="319"/>
      <c r="R187" s="318"/>
      <c r="X187" t="s">
        <v>43</v>
      </c>
      <c r="AA187" s="318" t="s">
        <v>62</v>
      </c>
      <c r="AB187" s="318">
        <v>40075263</v>
      </c>
      <c r="AC187" s="318" t="s">
        <v>63</v>
      </c>
      <c r="AE187" s="318" t="s">
        <v>52</v>
      </c>
      <c r="AF187" s="320">
        <v>198397</v>
      </c>
      <c r="AG187" s="318">
        <v>50</v>
      </c>
      <c r="AH187" s="320"/>
      <c r="AI187" s="320"/>
    </row>
    <row r="188" spans="1:35" hidden="1">
      <c r="A188" t="s">
        <v>687</v>
      </c>
      <c r="B188" s="1">
        <v>45750</v>
      </c>
      <c r="C188">
        <v>4</v>
      </c>
      <c r="D188">
        <v>431850</v>
      </c>
      <c r="E188" t="s">
        <v>688</v>
      </c>
      <c r="F188" t="s">
        <v>37</v>
      </c>
      <c r="G188" t="s">
        <v>644</v>
      </c>
      <c r="H188" t="s">
        <v>683</v>
      </c>
      <c r="I188" t="s">
        <v>60</v>
      </c>
      <c r="J188" t="s">
        <v>629</v>
      </c>
      <c r="K188" s="318"/>
      <c r="L188" t="s">
        <v>42</v>
      </c>
      <c r="M188" s="319">
        <v>45806</v>
      </c>
      <c r="N188" s="318">
        <v>5</v>
      </c>
      <c r="O188" s="318"/>
      <c r="P188" s="318" t="s">
        <v>648</v>
      </c>
      <c r="Q188" s="319">
        <v>45806</v>
      </c>
      <c r="R188" s="318" t="s">
        <v>50</v>
      </c>
      <c r="X188" t="s">
        <v>43</v>
      </c>
      <c r="AA188" s="318" t="s">
        <v>50</v>
      </c>
      <c r="AB188" s="318">
        <v>50000485</v>
      </c>
      <c r="AC188" s="318" t="s">
        <v>51</v>
      </c>
      <c r="AE188" s="318" t="s">
        <v>94</v>
      </c>
      <c r="AF188" s="320">
        <v>12900</v>
      </c>
      <c r="AG188" s="318"/>
      <c r="AH188" s="320"/>
      <c r="AI188" s="320"/>
    </row>
    <row r="189" spans="1:35" hidden="1">
      <c r="A189" t="s">
        <v>689</v>
      </c>
      <c r="B189" s="1">
        <v>45750</v>
      </c>
      <c r="C189">
        <v>4</v>
      </c>
      <c r="D189">
        <v>431851</v>
      </c>
      <c r="E189" t="s">
        <v>690</v>
      </c>
      <c r="F189" t="s">
        <v>37</v>
      </c>
      <c r="G189" t="s">
        <v>644</v>
      </c>
      <c r="H189" t="s">
        <v>691</v>
      </c>
      <c r="I189" t="s">
        <v>60</v>
      </c>
      <c r="J189" t="s">
        <v>629</v>
      </c>
      <c r="K189" s="318"/>
      <c r="L189" t="s">
        <v>42</v>
      </c>
      <c r="M189" s="319">
        <v>45806</v>
      </c>
      <c r="N189" s="318">
        <v>5</v>
      </c>
      <c r="O189" s="318"/>
      <c r="P189" s="318" t="s">
        <v>648</v>
      </c>
      <c r="Q189" s="319">
        <v>45806</v>
      </c>
      <c r="R189" s="318" t="s">
        <v>50</v>
      </c>
      <c r="X189" t="s">
        <v>43</v>
      </c>
      <c r="AA189" s="318" t="s">
        <v>50</v>
      </c>
      <c r="AB189" s="318">
        <v>50000506</v>
      </c>
      <c r="AC189" s="318" t="s">
        <v>51</v>
      </c>
      <c r="AE189" s="318" t="s">
        <v>94</v>
      </c>
      <c r="AF189" s="320">
        <v>12900</v>
      </c>
      <c r="AG189" s="318"/>
      <c r="AH189" s="320"/>
      <c r="AI189" s="320"/>
    </row>
    <row r="190" spans="1:35" hidden="1">
      <c r="A190" t="s">
        <v>692</v>
      </c>
      <c r="B190" s="1">
        <v>45750</v>
      </c>
      <c r="C190">
        <v>4</v>
      </c>
      <c r="D190">
        <v>431852</v>
      </c>
      <c r="E190" t="s">
        <v>693</v>
      </c>
      <c r="F190" t="s">
        <v>37</v>
      </c>
      <c r="G190" t="s">
        <v>644</v>
      </c>
      <c r="H190" t="s">
        <v>694</v>
      </c>
      <c r="I190" t="s">
        <v>60</v>
      </c>
      <c r="J190" t="s">
        <v>629</v>
      </c>
      <c r="K190" s="318"/>
      <c r="L190" t="s">
        <v>42</v>
      </c>
      <c r="M190" s="319">
        <v>45806</v>
      </c>
      <c r="N190" s="318">
        <v>5</v>
      </c>
      <c r="O190" s="318"/>
      <c r="P190" s="318" t="s">
        <v>648</v>
      </c>
      <c r="Q190" s="319">
        <v>45806</v>
      </c>
      <c r="R190" s="318" t="s">
        <v>50</v>
      </c>
      <c r="X190" t="s">
        <v>43</v>
      </c>
      <c r="AA190" s="318" t="s">
        <v>50</v>
      </c>
      <c r="AB190" s="318">
        <v>50000517</v>
      </c>
      <c r="AC190" s="318" t="s">
        <v>51</v>
      </c>
      <c r="AE190" s="318" t="s">
        <v>94</v>
      </c>
      <c r="AF190" s="320">
        <v>15672</v>
      </c>
      <c r="AG190" s="318"/>
      <c r="AH190" s="320"/>
      <c r="AI190" s="320"/>
    </row>
    <row r="191" spans="1:35" hidden="1">
      <c r="A191" t="s">
        <v>695</v>
      </c>
      <c r="B191" s="1">
        <v>45757</v>
      </c>
      <c r="C191">
        <v>4</v>
      </c>
      <c r="D191">
        <v>431853</v>
      </c>
      <c r="E191" t="s">
        <v>696</v>
      </c>
      <c r="F191" t="s">
        <v>37</v>
      </c>
      <c r="G191" t="s">
        <v>644</v>
      </c>
      <c r="H191" t="s">
        <v>697</v>
      </c>
      <c r="I191" t="s">
        <v>87</v>
      </c>
      <c r="J191" t="s">
        <v>629</v>
      </c>
      <c r="K191" s="318"/>
      <c r="L191" t="s">
        <v>42</v>
      </c>
      <c r="M191" s="319">
        <v>45807</v>
      </c>
      <c r="N191" s="318">
        <v>5</v>
      </c>
      <c r="O191" s="318"/>
      <c r="P191" s="318" t="s">
        <v>648</v>
      </c>
      <c r="Q191" s="319">
        <v>45807</v>
      </c>
      <c r="R191" s="318" t="s">
        <v>50</v>
      </c>
      <c r="X191" t="s">
        <v>43</v>
      </c>
      <c r="AA191" s="318" t="s">
        <v>50</v>
      </c>
      <c r="AB191" s="318">
        <v>50001848</v>
      </c>
      <c r="AC191" s="318" t="s">
        <v>51</v>
      </c>
      <c r="AE191" s="318" t="s">
        <v>94</v>
      </c>
      <c r="AF191" s="320">
        <v>11283</v>
      </c>
      <c r="AG191" s="318"/>
      <c r="AH191" s="320"/>
      <c r="AI191" s="320"/>
    </row>
    <row r="192" spans="1:35" hidden="1">
      <c r="A192" t="s">
        <v>698</v>
      </c>
      <c r="B192" s="1">
        <v>45761</v>
      </c>
      <c r="C192">
        <v>4</v>
      </c>
      <c r="D192">
        <v>431854</v>
      </c>
      <c r="E192" t="s">
        <v>699</v>
      </c>
      <c r="F192" t="s">
        <v>37</v>
      </c>
      <c r="G192" t="s">
        <v>644</v>
      </c>
      <c r="H192" t="s">
        <v>700</v>
      </c>
      <c r="I192" t="s">
        <v>60</v>
      </c>
      <c r="J192" t="s">
        <v>629</v>
      </c>
      <c r="K192" s="318"/>
      <c r="L192" t="s">
        <v>42</v>
      </c>
      <c r="M192" s="319">
        <v>45806</v>
      </c>
      <c r="N192" s="318">
        <v>5</v>
      </c>
      <c r="O192" s="318"/>
      <c r="P192" s="318" t="s">
        <v>648</v>
      </c>
      <c r="Q192" s="319">
        <v>45806</v>
      </c>
      <c r="R192" s="318" t="s">
        <v>50</v>
      </c>
      <c r="X192" t="s">
        <v>43</v>
      </c>
      <c r="AA192" s="318" t="s">
        <v>50</v>
      </c>
      <c r="AB192" s="318">
        <v>50002358</v>
      </c>
      <c r="AC192" s="318" t="s">
        <v>51</v>
      </c>
      <c r="AE192" s="318" t="s">
        <v>94</v>
      </c>
      <c r="AF192" s="320">
        <v>31026</v>
      </c>
      <c r="AG192" s="318"/>
      <c r="AH192" s="320"/>
      <c r="AI192" s="320"/>
    </row>
    <row r="193" spans="1:35" hidden="1">
      <c r="A193" t="s">
        <v>701</v>
      </c>
      <c r="B193" s="1">
        <v>45761</v>
      </c>
      <c r="C193">
        <v>4</v>
      </c>
      <c r="D193">
        <v>431855</v>
      </c>
      <c r="E193" t="s">
        <v>702</v>
      </c>
      <c r="F193" t="s">
        <v>37</v>
      </c>
      <c r="G193" t="s">
        <v>644</v>
      </c>
      <c r="H193" t="s">
        <v>703</v>
      </c>
      <c r="I193" t="s">
        <v>60</v>
      </c>
      <c r="J193" t="s">
        <v>629</v>
      </c>
      <c r="K193" s="318"/>
      <c r="L193" t="s">
        <v>42</v>
      </c>
      <c r="M193" s="319">
        <v>45806</v>
      </c>
      <c r="N193" s="318">
        <v>5</v>
      </c>
      <c r="O193" s="318"/>
      <c r="P193" s="318" t="s">
        <v>648</v>
      </c>
      <c r="Q193" s="319">
        <v>45806</v>
      </c>
      <c r="R193" s="318" t="s">
        <v>50</v>
      </c>
      <c r="X193" t="s">
        <v>43</v>
      </c>
      <c r="AA193" s="318" t="s">
        <v>50</v>
      </c>
      <c r="AB193" s="318">
        <v>50002363</v>
      </c>
      <c r="AC193" s="318" t="s">
        <v>51</v>
      </c>
      <c r="AE193" s="318" t="s">
        <v>94</v>
      </c>
      <c r="AF193" s="320">
        <v>38152</v>
      </c>
      <c r="AG193" s="318"/>
      <c r="AH193" s="320"/>
      <c r="AI193" s="320"/>
    </row>
    <row r="194" spans="1:35" hidden="1">
      <c r="A194" t="s">
        <v>704</v>
      </c>
      <c r="B194" s="1">
        <v>45762</v>
      </c>
      <c r="C194">
        <v>4</v>
      </c>
      <c r="D194">
        <v>431856</v>
      </c>
      <c r="E194" t="s">
        <v>705</v>
      </c>
      <c r="F194" t="s">
        <v>37</v>
      </c>
      <c r="G194" t="s">
        <v>121</v>
      </c>
      <c r="H194" t="s">
        <v>706</v>
      </c>
      <c r="I194" t="s">
        <v>108</v>
      </c>
      <c r="J194" t="s">
        <v>629</v>
      </c>
      <c r="K194" s="318"/>
      <c r="L194" t="s">
        <v>42</v>
      </c>
      <c r="M194" s="319">
        <v>45835</v>
      </c>
      <c r="N194" s="318">
        <v>6</v>
      </c>
      <c r="O194" s="318"/>
      <c r="P194" s="318"/>
      <c r="Q194" s="319"/>
      <c r="R194" s="318"/>
      <c r="X194" t="s">
        <v>43</v>
      </c>
      <c r="AA194" s="318" t="s">
        <v>50</v>
      </c>
      <c r="AB194" s="318">
        <v>50002386</v>
      </c>
      <c r="AC194" s="318" t="s">
        <v>51</v>
      </c>
      <c r="AE194" s="318" t="s">
        <v>94</v>
      </c>
      <c r="AF194" s="320">
        <v>21446</v>
      </c>
      <c r="AG194" s="318"/>
      <c r="AH194" s="320"/>
      <c r="AI194" s="320"/>
    </row>
    <row r="195" spans="1:35" hidden="1">
      <c r="A195" t="s">
        <v>707</v>
      </c>
      <c r="B195" s="1">
        <v>45762</v>
      </c>
      <c r="C195">
        <v>4</v>
      </c>
      <c r="D195">
        <v>431857</v>
      </c>
      <c r="E195" t="s">
        <v>708</v>
      </c>
      <c r="F195" t="s">
        <v>37</v>
      </c>
      <c r="G195" t="s">
        <v>106</v>
      </c>
      <c r="H195" t="s">
        <v>709</v>
      </c>
      <c r="I195" t="s">
        <v>108</v>
      </c>
      <c r="J195" t="s">
        <v>629</v>
      </c>
      <c r="K195" s="318"/>
      <c r="L195" t="s">
        <v>42</v>
      </c>
      <c r="M195" s="319">
        <v>45820</v>
      </c>
      <c r="N195" s="318">
        <v>6</v>
      </c>
      <c r="O195" s="318"/>
      <c r="P195" s="318"/>
      <c r="Q195" s="319"/>
      <c r="R195" s="318"/>
      <c r="X195" t="s">
        <v>43</v>
      </c>
      <c r="AA195" s="318" t="s">
        <v>50</v>
      </c>
      <c r="AB195" s="318">
        <v>50002378</v>
      </c>
      <c r="AC195" s="318" t="s">
        <v>51</v>
      </c>
      <c r="AE195" s="318" t="s">
        <v>94</v>
      </c>
      <c r="AF195" s="320">
        <v>12900</v>
      </c>
      <c r="AG195" s="318"/>
      <c r="AH195" s="320"/>
      <c r="AI195" s="320"/>
    </row>
    <row r="196" spans="1:35" hidden="1">
      <c r="A196" t="s">
        <v>710</v>
      </c>
      <c r="B196" s="1">
        <v>45762</v>
      </c>
      <c r="C196">
        <v>4</v>
      </c>
      <c r="D196">
        <v>431858</v>
      </c>
      <c r="E196" t="s">
        <v>711</v>
      </c>
      <c r="F196" t="s">
        <v>37</v>
      </c>
      <c r="G196" t="s">
        <v>197</v>
      </c>
      <c r="H196" t="s">
        <v>712</v>
      </c>
      <c r="I196" t="s">
        <v>108</v>
      </c>
      <c r="J196" t="s">
        <v>629</v>
      </c>
      <c r="K196" s="318"/>
      <c r="L196" t="s">
        <v>42</v>
      </c>
      <c r="M196" s="319">
        <v>45841</v>
      </c>
      <c r="N196" s="318">
        <v>7</v>
      </c>
      <c r="O196" s="318"/>
      <c r="P196" s="318"/>
      <c r="Q196" s="319"/>
      <c r="R196" s="318"/>
      <c r="X196" t="s">
        <v>43</v>
      </c>
      <c r="AA196" s="318" t="s">
        <v>253</v>
      </c>
      <c r="AB196" s="318">
        <v>50002371</v>
      </c>
      <c r="AC196" s="318" t="s">
        <v>80</v>
      </c>
      <c r="AE196" s="318" t="s">
        <v>94</v>
      </c>
      <c r="AF196" s="320">
        <v>12900</v>
      </c>
      <c r="AG196" s="318"/>
      <c r="AH196" s="320"/>
      <c r="AI196" s="320"/>
    </row>
    <row r="197" spans="1:35" hidden="1">
      <c r="A197" t="s">
        <v>713</v>
      </c>
      <c r="B197" s="1">
        <v>45770</v>
      </c>
      <c r="C197">
        <v>4</v>
      </c>
      <c r="D197">
        <v>431859</v>
      </c>
      <c r="E197" t="s">
        <v>714</v>
      </c>
      <c r="F197" t="s">
        <v>37</v>
      </c>
      <c r="G197" t="s">
        <v>644</v>
      </c>
      <c r="H197" t="s">
        <v>715</v>
      </c>
      <c r="I197" t="s">
        <v>108</v>
      </c>
      <c r="J197" t="s">
        <v>716</v>
      </c>
      <c r="K197" s="318"/>
      <c r="L197" t="s">
        <v>42</v>
      </c>
      <c r="M197" s="319">
        <v>45834</v>
      </c>
      <c r="N197" s="318">
        <v>6</v>
      </c>
      <c r="O197" s="318"/>
      <c r="P197" s="318" t="s">
        <v>648</v>
      </c>
      <c r="Q197" s="319">
        <v>45834</v>
      </c>
      <c r="R197" s="318" t="s">
        <v>50</v>
      </c>
      <c r="X197" t="s">
        <v>43</v>
      </c>
      <c r="AA197" s="318" t="s">
        <v>50</v>
      </c>
      <c r="AB197" s="318">
        <v>50004241</v>
      </c>
      <c r="AC197" s="318" t="s">
        <v>51</v>
      </c>
      <c r="AE197" s="318" t="s">
        <v>94</v>
      </c>
      <c r="AF197" s="320">
        <v>54589</v>
      </c>
      <c r="AG197" s="318"/>
      <c r="AH197" s="320"/>
      <c r="AI197" s="320"/>
    </row>
    <row r="198" spans="1:35" hidden="1">
      <c r="A198" t="s">
        <v>717</v>
      </c>
      <c r="B198" s="1">
        <v>45747</v>
      </c>
      <c r="C198">
        <v>3</v>
      </c>
      <c r="D198">
        <v>430860</v>
      </c>
      <c r="E198" t="s">
        <v>718</v>
      </c>
      <c r="F198" t="s">
        <v>37</v>
      </c>
      <c r="G198" t="s">
        <v>66</v>
      </c>
      <c r="H198" t="s">
        <v>719</v>
      </c>
      <c r="I198" t="s">
        <v>108</v>
      </c>
      <c r="J198" t="s">
        <v>158</v>
      </c>
      <c r="K198" s="318">
        <v>175</v>
      </c>
      <c r="L198" t="s">
        <v>42</v>
      </c>
      <c r="M198" s="319">
        <v>45806</v>
      </c>
      <c r="N198" s="318">
        <v>5</v>
      </c>
      <c r="O198" s="318"/>
      <c r="P198" s="318"/>
      <c r="Q198" s="319"/>
      <c r="R198" s="318"/>
      <c r="X198" t="s">
        <v>43</v>
      </c>
      <c r="AA198" s="318" t="s">
        <v>253</v>
      </c>
      <c r="AB198" s="318">
        <v>50000075</v>
      </c>
      <c r="AC198" s="318" t="s">
        <v>80</v>
      </c>
      <c r="AE198" s="318" t="s">
        <v>52</v>
      </c>
      <c r="AF198" s="320">
        <v>333437</v>
      </c>
      <c r="AG198" s="318">
        <v>165</v>
      </c>
      <c r="AH198" s="320"/>
      <c r="AI198" s="320"/>
    </row>
    <row r="199" spans="1:35" hidden="1">
      <c r="A199" t="s">
        <v>720</v>
      </c>
      <c r="B199" s="1">
        <v>45770</v>
      </c>
      <c r="C199">
        <v>4</v>
      </c>
      <c r="D199">
        <v>431860</v>
      </c>
      <c r="E199" t="s">
        <v>721</v>
      </c>
      <c r="F199" t="s">
        <v>37</v>
      </c>
      <c r="G199" t="s">
        <v>644</v>
      </c>
      <c r="H199" t="s">
        <v>722</v>
      </c>
      <c r="I199" t="s">
        <v>123</v>
      </c>
      <c r="J199" t="s">
        <v>629</v>
      </c>
      <c r="K199" s="318"/>
      <c r="L199" t="s">
        <v>42</v>
      </c>
      <c r="M199" s="319">
        <v>45793</v>
      </c>
      <c r="N199" s="318">
        <v>5</v>
      </c>
      <c r="O199" s="318"/>
      <c r="P199" s="318" t="s">
        <v>648</v>
      </c>
      <c r="Q199" s="319">
        <v>45793</v>
      </c>
      <c r="R199" s="318" t="s">
        <v>50</v>
      </c>
      <c r="X199" t="s">
        <v>43</v>
      </c>
      <c r="AA199" s="318" t="s">
        <v>50</v>
      </c>
      <c r="AB199" s="318">
        <v>50004166</v>
      </c>
      <c r="AC199" s="318" t="s">
        <v>51</v>
      </c>
      <c r="AE199" s="318" t="s">
        <v>94</v>
      </c>
      <c r="AF199" s="320">
        <v>12900</v>
      </c>
      <c r="AG199" s="318"/>
      <c r="AH199" s="320"/>
      <c r="AI199" s="320"/>
    </row>
    <row r="200" spans="1:35" hidden="1">
      <c r="A200" t="s">
        <v>723</v>
      </c>
      <c r="B200" s="1">
        <v>45770</v>
      </c>
      <c r="C200">
        <v>4</v>
      </c>
      <c r="D200">
        <v>431861</v>
      </c>
      <c r="E200" t="s">
        <v>724</v>
      </c>
      <c r="F200" t="s">
        <v>37</v>
      </c>
      <c r="G200" t="s">
        <v>644</v>
      </c>
      <c r="H200" t="s">
        <v>725</v>
      </c>
      <c r="I200" t="s">
        <v>123</v>
      </c>
      <c r="J200" t="s">
        <v>629</v>
      </c>
      <c r="K200" s="318"/>
      <c r="L200" t="s">
        <v>42</v>
      </c>
      <c r="M200" s="319">
        <v>45793</v>
      </c>
      <c r="N200" s="318">
        <v>5</v>
      </c>
      <c r="O200" s="318"/>
      <c r="P200" s="318" t="s">
        <v>648</v>
      </c>
      <c r="Q200" s="319">
        <v>45793</v>
      </c>
      <c r="R200" s="318" t="s">
        <v>50</v>
      </c>
      <c r="X200" t="s">
        <v>43</v>
      </c>
      <c r="AA200" s="318" t="s">
        <v>50</v>
      </c>
      <c r="AB200" s="318">
        <v>50004119</v>
      </c>
      <c r="AC200" s="318" t="s">
        <v>51</v>
      </c>
      <c r="AE200" s="318" t="s">
        <v>94</v>
      </c>
      <c r="AF200" s="320">
        <v>12900</v>
      </c>
      <c r="AG200" s="318"/>
      <c r="AH200" s="320"/>
      <c r="AI200" s="320"/>
    </row>
    <row r="201" spans="1:35" hidden="1">
      <c r="A201" t="s">
        <v>726</v>
      </c>
      <c r="B201" s="1">
        <v>45771</v>
      </c>
      <c r="C201">
        <v>4</v>
      </c>
      <c r="D201">
        <v>431862</v>
      </c>
      <c r="E201" t="s">
        <v>727</v>
      </c>
      <c r="F201" t="s">
        <v>37</v>
      </c>
      <c r="G201" t="s">
        <v>644</v>
      </c>
      <c r="H201" t="s">
        <v>728</v>
      </c>
      <c r="I201" t="s">
        <v>87</v>
      </c>
      <c r="J201" t="s">
        <v>716</v>
      </c>
      <c r="K201" s="318"/>
      <c r="L201" t="s">
        <v>42</v>
      </c>
      <c r="M201" s="319">
        <v>45834</v>
      </c>
      <c r="N201" s="318">
        <v>6</v>
      </c>
      <c r="O201" s="318"/>
      <c r="P201" s="318" t="s">
        <v>648</v>
      </c>
      <c r="Q201" s="319">
        <v>45834</v>
      </c>
      <c r="R201" s="318" t="s">
        <v>50</v>
      </c>
      <c r="X201" t="s">
        <v>43</v>
      </c>
      <c r="AA201" s="318" t="s">
        <v>50</v>
      </c>
      <c r="AB201" s="318">
        <v>50004667</v>
      </c>
      <c r="AC201" s="318" t="s">
        <v>51</v>
      </c>
      <c r="AE201" s="318" t="s">
        <v>94</v>
      </c>
      <c r="AF201" s="320">
        <v>39578</v>
      </c>
      <c r="AG201" s="318"/>
      <c r="AH201" s="320"/>
      <c r="AI201" s="320"/>
    </row>
    <row r="202" spans="1:35" hidden="1">
      <c r="A202" t="s">
        <v>729</v>
      </c>
      <c r="B202" s="1">
        <v>45772</v>
      </c>
      <c r="C202">
        <v>4</v>
      </c>
      <c r="D202">
        <v>431863</v>
      </c>
      <c r="E202" t="s">
        <v>730</v>
      </c>
      <c r="F202" t="s">
        <v>37</v>
      </c>
      <c r="G202" t="s">
        <v>644</v>
      </c>
      <c r="H202" t="s">
        <v>731</v>
      </c>
      <c r="I202" t="s">
        <v>92</v>
      </c>
      <c r="J202" t="s">
        <v>629</v>
      </c>
      <c r="K202" s="318"/>
      <c r="L202" t="s">
        <v>42</v>
      </c>
      <c r="M202" s="319">
        <v>45806</v>
      </c>
      <c r="N202" s="318">
        <v>5</v>
      </c>
      <c r="O202" s="318"/>
      <c r="P202" s="318" t="s">
        <v>648</v>
      </c>
      <c r="Q202" s="319">
        <v>45806</v>
      </c>
      <c r="R202" s="318" t="s">
        <v>50</v>
      </c>
      <c r="X202" t="s">
        <v>43</v>
      </c>
      <c r="AA202" s="318" t="s">
        <v>50</v>
      </c>
      <c r="AB202" s="318">
        <v>50004748</v>
      </c>
      <c r="AC202" s="318" t="s">
        <v>51</v>
      </c>
      <c r="AE202" s="318" t="s">
        <v>94</v>
      </c>
      <c r="AF202" s="320">
        <v>11283</v>
      </c>
      <c r="AG202" s="318"/>
      <c r="AH202" s="320"/>
      <c r="AI202" s="320"/>
    </row>
    <row r="203" spans="1:35" hidden="1">
      <c r="A203" t="s">
        <v>732</v>
      </c>
      <c r="B203" s="1">
        <v>45772</v>
      </c>
      <c r="C203">
        <v>4</v>
      </c>
      <c r="D203">
        <v>431864</v>
      </c>
      <c r="E203" t="s">
        <v>733</v>
      </c>
      <c r="F203" t="s">
        <v>37</v>
      </c>
      <c r="G203" t="s">
        <v>644</v>
      </c>
      <c r="H203" t="s">
        <v>734</v>
      </c>
      <c r="I203" t="s">
        <v>92</v>
      </c>
      <c r="J203" t="s">
        <v>629</v>
      </c>
      <c r="K203" s="318"/>
      <c r="L203" t="s">
        <v>42</v>
      </c>
      <c r="M203" s="319">
        <v>45806</v>
      </c>
      <c r="N203" s="318">
        <v>5</v>
      </c>
      <c r="O203" s="318"/>
      <c r="P203" s="318" t="s">
        <v>648</v>
      </c>
      <c r="Q203" s="319">
        <v>45806</v>
      </c>
      <c r="R203" s="318" t="s">
        <v>50</v>
      </c>
      <c r="X203" t="s">
        <v>43</v>
      </c>
      <c r="AA203" s="318" t="s">
        <v>50</v>
      </c>
      <c r="AB203" s="318">
        <v>50004747</v>
      </c>
      <c r="AC203" s="318" t="s">
        <v>51</v>
      </c>
      <c r="AE203" s="318" t="s">
        <v>94</v>
      </c>
      <c r="AF203" s="320">
        <v>11283</v>
      </c>
      <c r="AG203" s="318"/>
      <c r="AH203" s="320"/>
      <c r="AI203" s="320"/>
    </row>
    <row r="204" spans="1:35" hidden="1">
      <c r="A204" t="s">
        <v>735</v>
      </c>
      <c r="B204" s="1">
        <v>45772</v>
      </c>
      <c r="C204">
        <v>4</v>
      </c>
      <c r="D204">
        <v>431865</v>
      </c>
      <c r="E204" t="s">
        <v>736</v>
      </c>
      <c r="F204" t="s">
        <v>37</v>
      </c>
      <c r="G204" t="s">
        <v>644</v>
      </c>
      <c r="H204" t="s">
        <v>737</v>
      </c>
      <c r="I204" t="s">
        <v>92</v>
      </c>
      <c r="J204" t="s">
        <v>629</v>
      </c>
      <c r="K204" s="318"/>
      <c r="L204" t="s">
        <v>42</v>
      </c>
      <c r="M204" s="319">
        <v>45806</v>
      </c>
      <c r="N204" s="318">
        <v>5</v>
      </c>
      <c r="O204" s="318"/>
      <c r="P204" s="318" t="s">
        <v>648</v>
      </c>
      <c r="Q204" s="319">
        <v>45806</v>
      </c>
      <c r="R204" s="318" t="s">
        <v>50</v>
      </c>
      <c r="X204" t="s">
        <v>43</v>
      </c>
      <c r="AA204" s="318" t="s">
        <v>50</v>
      </c>
      <c r="AB204" s="318">
        <v>50004746</v>
      </c>
      <c r="AC204" s="318" t="s">
        <v>51</v>
      </c>
      <c r="AE204" s="318" t="s">
        <v>94</v>
      </c>
      <c r="AF204" s="320">
        <v>11283</v>
      </c>
      <c r="AG204" s="318"/>
      <c r="AH204" s="320"/>
      <c r="AI204" s="320"/>
    </row>
    <row r="205" spans="1:35" hidden="1">
      <c r="A205" t="s">
        <v>738</v>
      </c>
      <c r="B205" s="1">
        <v>45779</v>
      </c>
      <c r="C205">
        <v>5</v>
      </c>
      <c r="D205">
        <v>431866</v>
      </c>
      <c r="E205" t="s">
        <v>739</v>
      </c>
      <c r="F205" t="s">
        <v>37</v>
      </c>
      <c r="G205" t="s">
        <v>644</v>
      </c>
      <c r="H205" t="s">
        <v>740</v>
      </c>
      <c r="I205" t="s">
        <v>40</v>
      </c>
      <c r="J205" t="s">
        <v>716</v>
      </c>
      <c r="K205" s="318"/>
      <c r="L205" t="s">
        <v>42</v>
      </c>
      <c r="M205" s="319">
        <v>45834</v>
      </c>
      <c r="N205" s="318">
        <v>6</v>
      </c>
      <c r="O205" s="318"/>
      <c r="P205" s="318" t="s">
        <v>648</v>
      </c>
      <c r="Q205" s="319">
        <v>45834</v>
      </c>
      <c r="R205" s="318" t="s">
        <v>50</v>
      </c>
      <c r="X205" t="s">
        <v>43</v>
      </c>
      <c r="AA205" s="318" t="s">
        <v>50</v>
      </c>
      <c r="AB205" s="318">
        <v>50005745</v>
      </c>
      <c r="AC205" s="318" t="s">
        <v>51</v>
      </c>
      <c r="AE205" s="318" t="s">
        <v>94</v>
      </c>
      <c r="AF205" s="320">
        <v>28780</v>
      </c>
      <c r="AG205" s="318"/>
      <c r="AH205" s="320"/>
      <c r="AI205" s="320"/>
    </row>
    <row r="206" spans="1:35" hidden="1">
      <c r="A206" t="s">
        <v>741</v>
      </c>
      <c r="B206" s="1">
        <v>45784</v>
      </c>
      <c r="C206">
        <v>5</v>
      </c>
      <c r="D206">
        <v>431867</v>
      </c>
      <c r="E206" t="s">
        <v>742</v>
      </c>
      <c r="F206" t="s">
        <v>37</v>
      </c>
      <c r="G206" t="s">
        <v>106</v>
      </c>
      <c r="H206" t="s">
        <v>743</v>
      </c>
      <c r="I206" t="s">
        <v>108</v>
      </c>
      <c r="J206" t="s">
        <v>629</v>
      </c>
      <c r="K206" s="318"/>
      <c r="L206" t="s">
        <v>42</v>
      </c>
      <c r="M206" s="319">
        <v>45833</v>
      </c>
      <c r="N206" s="318">
        <v>6</v>
      </c>
      <c r="O206" s="318"/>
      <c r="P206" s="318"/>
      <c r="Q206" s="319"/>
      <c r="R206" s="318"/>
      <c r="X206" t="s">
        <v>43</v>
      </c>
      <c r="AA206" s="318" t="s">
        <v>50</v>
      </c>
      <c r="AB206" s="318">
        <v>50005592</v>
      </c>
      <c r="AC206" s="318" t="s">
        <v>51</v>
      </c>
      <c r="AE206" s="318" t="s">
        <v>94</v>
      </c>
      <c r="AF206" s="320">
        <v>17058</v>
      </c>
      <c r="AG206" s="318"/>
      <c r="AH206" s="320"/>
      <c r="AI206" s="320"/>
    </row>
    <row r="207" spans="1:35" hidden="1">
      <c r="A207" t="s">
        <v>744</v>
      </c>
      <c r="B207" s="1">
        <v>45663</v>
      </c>
      <c r="C207">
        <v>1</v>
      </c>
      <c r="D207">
        <v>430868</v>
      </c>
      <c r="E207" t="s">
        <v>745</v>
      </c>
      <c r="F207" t="s">
        <v>37</v>
      </c>
      <c r="G207" t="s">
        <v>47</v>
      </c>
      <c r="H207" t="s">
        <v>273</v>
      </c>
      <c r="I207" t="s">
        <v>140</v>
      </c>
      <c r="J207" t="s">
        <v>746</v>
      </c>
      <c r="K207" s="318">
        <v>176</v>
      </c>
      <c r="L207"/>
      <c r="M207" s="319"/>
      <c r="N207" s="318"/>
      <c r="O207" s="318"/>
      <c r="P207" s="318"/>
      <c r="Q207" s="319"/>
      <c r="R207" s="318"/>
      <c r="X207" t="s">
        <v>43</v>
      </c>
      <c r="AA207" s="318"/>
      <c r="AB207" s="318"/>
      <c r="AC207" s="318" t="s">
        <v>43</v>
      </c>
      <c r="AE207" s="318"/>
      <c r="AF207" s="320"/>
      <c r="AG207" s="318"/>
      <c r="AH207" s="320"/>
      <c r="AI207" s="320"/>
    </row>
    <row r="208" spans="1:35" hidden="1">
      <c r="A208" t="s">
        <v>747</v>
      </c>
      <c r="B208" s="1">
        <v>45784</v>
      </c>
      <c r="C208">
        <v>5</v>
      </c>
      <c r="D208">
        <v>431868</v>
      </c>
      <c r="E208" t="s">
        <v>748</v>
      </c>
      <c r="F208" t="s">
        <v>37</v>
      </c>
      <c r="G208" t="s">
        <v>644</v>
      </c>
      <c r="H208" t="s">
        <v>749</v>
      </c>
      <c r="I208" t="s">
        <v>60</v>
      </c>
      <c r="J208" t="s">
        <v>629</v>
      </c>
      <c r="K208" s="318"/>
      <c r="L208" t="s">
        <v>42</v>
      </c>
      <c r="M208" s="319">
        <v>45818</v>
      </c>
      <c r="N208" s="318">
        <v>6</v>
      </c>
      <c r="O208" s="318"/>
      <c r="P208" s="318" t="s">
        <v>648</v>
      </c>
      <c r="Q208" s="319">
        <v>45818</v>
      </c>
      <c r="R208" s="318" t="s">
        <v>50</v>
      </c>
      <c r="X208" t="s">
        <v>43</v>
      </c>
      <c r="AA208" s="318" t="s">
        <v>50</v>
      </c>
      <c r="AB208" s="318">
        <v>50005721</v>
      </c>
      <c r="AC208" s="318" t="s">
        <v>51</v>
      </c>
      <c r="AE208" s="318" t="s">
        <v>94</v>
      </c>
      <c r="AF208" s="320">
        <v>12900</v>
      </c>
      <c r="AG208" s="318"/>
      <c r="AH208" s="320"/>
      <c r="AI208" s="320"/>
    </row>
    <row r="209" spans="1:35" hidden="1">
      <c r="A209" t="s">
        <v>750</v>
      </c>
      <c r="B209" s="1">
        <v>45663</v>
      </c>
      <c r="C209">
        <v>1</v>
      </c>
      <c r="D209">
        <v>430869</v>
      </c>
      <c r="E209" t="s">
        <v>751</v>
      </c>
      <c r="F209" t="s">
        <v>37</v>
      </c>
      <c r="G209" t="s">
        <v>752</v>
      </c>
      <c r="H209" t="s">
        <v>753</v>
      </c>
      <c r="I209" t="s">
        <v>140</v>
      </c>
      <c r="J209" t="s">
        <v>746</v>
      </c>
      <c r="K209" s="318">
        <v>177</v>
      </c>
      <c r="L209"/>
      <c r="M209" s="319"/>
      <c r="N209" s="318"/>
      <c r="O209" s="318"/>
      <c r="P209" s="318"/>
      <c r="Q209" s="319"/>
      <c r="R209" s="318"/>
      <c r="X209" t="s">
        <v>43</v>
      </c>
      <c r="AA209" s="318"/>
      <c r="AB209" s="318"/>
      <c r="AC209" s="318" t="s">
        <v>43</v>
      </c>
      <c r="AE209" s="318"/>
      <c r="AF209" s="320"/>
      <c r="AG209" s="318"/>
      <c r="AH209" s="320"/>
      <c r="AI209" s="320"/>
    </row>
    <row r="210" spans="1:35" hidden="1">
      <c r="A210" t="s">
        <v>754</v>
      </c>
      <c r="B210" s="1">
        <v>45784</v>
      </c>
      <c r="C210">
        <v>5</v>
      </c>
      <c r="D210">
        <v>431869</v>
      </c>
      <c r="E210" t="s">
        <v>755</v>
      </c>
      <c r="F210" t="s">
        <v>37</v>
      </c>
      <c r="G210" t="s">
        <v>644</v>
      </c>
      <c r="H210" t="s">
        <v>756</v>
      </c>
      <c r="I210" t="s">
        <v>60</v>
      </c>
      <c r="J210" t="s">
        <v>629</v>
      </c>
      <c r="K210" s="318"/>
      <c r="L210" t="s">
        <v>42</v>
      </c>
      <c r="M210" s="319">
        <v>45818</v>
      </c>
      <c r="N210" s="318">
        <v>6</v>
      </c>
      <c r="O210" s="318"/>
      <c r="P210" s="318" t="s">
        <v>648</v>
      </c>
      <c r="Q210" s="319">
        <v>45818</v>
      </c>
      <c r="R210" s="318" t="s">
        <v>50</v>
      </c>
      <c r="X210" t="s">
        <v>43</v>
      </c>
      <c r="AA210" s="318" t="s">
        <v>50</v>
      </c>
      <c r="AB210" s="318">
        <v>50005725</v>
      </c>
      <c r="AC210" s="318" t="s">
        <v>51</v>
      </c>
      <c r="AE210" s="318" t="s">
        <v>94</v>
      </c>
      <c r="AF210" s="320">
        <v>12900</v>
      </c>
      <c r="AG210" s="318"/>
      <c r="AH210" s="320"/>
      <c r="AI210" s="320"/>
    </row>
    <row r="211" spans="1:35" hidden="1">
      <c r="A211" t="s">
        <v>757</v>
      </c>
      <c r="B211" s="1">
        <v>45663</v>
      </c>
      <c r="C211">
        <v>1</v>
      </c>
      <c r="D211">
        <v>430870</v>
      </c>
      <c r="E211" t="s">
        <v>758</v>
      </c>
      <c r="F211" t="s">
        <v>37</v>
      </c>
      <c r="G211" t="s">
        <v>759</v>
      </c>
      <c r="H211" t="s">
        <v>760</v>
      </c>
      <c r="I211" t="s">
        <v>140</v>
      </c>
      <c r="J211" t="s">
        <v>746</v>
      </c>
      <c r="K211" s="318">
        <v>178</v>
      </c>
      <c r="L211"/>
      <c r="M211" s="319">
        <v>46063</v>
      </c>
      <c r="N211" s="318">
        <v>2</v>
      </c>
      <c r="O211" s="318"/>
      <c r="P211" s="318"/>
      <c r="Q211" s="319"/>
      <c r="R211" s="318"/>
      <c r="X211" t="s">
        <v>43</v>
      </c>
      <c r="AA211" s="318"/>
      <c r="AB211" s="318"/>
      <c r="AC211" s="318" t="s">
        <v>43</v>
      </c>
      <c r="AE211" s="318"/>
      <c r="AF211" s="320"/>
      <c r="AG211" s="318"/>
      <c r="AH211" s="320"/>
      <c r="AI211" s="320"/>
    </row>
    <row r="212" spans="1:35" hidden="1">
      <c r="A212" t="s">
        <v>761</v>
      </c>
      <c r="B212" s="1">
        <v>45784</v>
      </c>
      <c r="C212">
        <v>5</v>
      </c>
      <c r="D212">
        <v>431870</v>
      </c>
      <c r="E212" t="s">
        <v>762</v>
      </c>
      <c r="F212" t="s">
        <v>37</v>
      </c>
      <c r="G212" t="s">
        <v>644</v>
      </c>
      <c r="H212" t="s">
        <v>763</v>
      </c>
      <c r="I212" t="s">
        <v>60</v>
      </c>
      <c r="J212" t="s">
        <v>629</v>
      </c>
      <c r="K212" s="318"/>
      <c r="L212" t="s">
        <v>42</v>
      </c>
      <c r="M212" s="319">
        <v>45818</v>
      </c>
      <c r="N212" s="318">
        <v>6</v>
      </c>
      <c r="O212" s="318"/>
      <c r="P212" s="318" t="s">
        <v>648</v>
      </c>
      <c r="Q212" s="319">
        <v>45818</v>
      </c>
      <c r="R212" s="318" t="s">
        <v>50</v>
      </c>
      <c r="X212" t="s">
        <v>43</v>
      </c>
      <c r="AA212" s="318" t="s">
        <v>50</v>
      </c>
      <c r="AB212" s="318">
        <v>50005727</v>
      </c>
      <c r="AC212" s="318" t="s">
        <v>51</v>
      </c>
      <c r="AE212" s="318" t="s">
        <v>94</v>
      </c>
      <c r="AF212" s="320">
        <v>12900</v>
      </c>
      <c r="AG212" s="318"/>
      <c r="AH212" s="320"/>
      <c r="AI212" s="320"/>
    </row>
    <row r="213" spans="1:35" hidden="1">
      <c r="A213" t="s">
        <v>764</v>
      </c>
      <c r="B213" s="1">
        <v>45663</v>
      </c>
      <c r="C213">
        <v>1</v>
      </c>
      <c r="D213">
        <v>430871</v>
      </c>
      <c r="E213" t="s">
        <v>765</v>
      </c>
      <c r="F213" t="s">
        <v>37</v>
      </c>
      <c r="G213" t="s">
        <v>358</v>
      </c>
      <c r="H213" t="s">
        <v>766</v>
      </c>
      <c r="I213" t="s">
        <v>108</v>
      </c>
      <c r="J213" t="s">
        <v>746</v>
      </c>
      <c r="K213" s="318">
        <v>179</v>
      </c>
      <c r="L213"/>
      <c r="M213" s="319">
        <v>46049</v>
      </c>
      <c r="N213" s="318">
        <v>1</v>
      </c>
      <c r="O213" s="318"/>
      <c r="P213" s="318"/>
      <c r="Q213" s="319"/>
      <c r="R213" s="318"/>
      <c r="X213" t="s">
        <v>43</v>
      </c>
      <c r="AA213" s="318"/>
      <c r="AB213" s="318"/>
      <c r="AC213" s="318" t="s">
        <v>43</v>
      </c>
      <c r="AE213" s="318"/>
      <c r="AF213" s="320"/>
      <c r="AG213" s="318"/>
      <c r="AH213" s="320"/>
      <c r="AI213" s="320"/>
    </row>
    <row r="214" spans="1:35" hidden="1">
      <c r="A214" t="s">
        <v>767</v>
      </c>
      <c r="B214" s="1">
        <v>45784</v>
      </c>
      <c r="C214">
        <v>5</v>
      </c>
      <c r="D214">
        <v>431871</v>
      </c>
      <c r="E214" t="s">
        <v>768</v>
      </c>
      <c r="F214" t="s">
        <v>37</v>
      </c>
      <c r="G214" t="s">
        <v>644</v>
      </c>
      <c r="H214" t="s">
        <v>763</v>
      </c>
      <c r="I214" t="s">
        <v>60</v>
      </c>
      <c r="J214" t="s">
        <v>629</v>
      </c>
      <c r="K214" s="318"/>
      <c r="L214" t="s">
        <v>42</v>
      </c>
      <c r="M214" s="319">
        <v>45818</v>
      </c>
      <c r="N214" s="318">
        <v>6</v>
      </c>
      <c r="O214" s="318"/>
      <c r="P214" s="318" t="s">
        <v>648</v>
      </c>
      <c r="Q214" s="319">
        <v>45818</v>
      </c>
      <c r="R214" s="318" t="s">
        <v>50</v>
      </c>
      <c r="X214" t="s">
        <v>43</v>
      </c>
      <c r="AA214" s="318" t="s">
        <v>50</v>
      </c>
      <c r="AB214" s="318">
        <v>50005729</v>
      </c>
      <c r="AC214" s="318" t="s">
        <v>51</v>
      </c>
      <c r="AE214" s="318" t="s">
        <v>94</v>
      </c>
      <c r="AF214" s="320">
        <v>14286</v>
      </c>
      <c r="AG214" s="318"/>
      <c r="AH214" s="320"/>
      <c r="AI214" s="320"/>
    </row>
    <row r="215" spans="1:35" hidden="1">
      <c r="A215" t="s">
        <v>769</v>
      </c>
      <c r="B215" s="1">
        <v>45663</v>
      </c>
      <c r="C215">
        <v>1</v>
      </c>
      <c r="D215">
        <v>430872</v>
      </c>
      <c r="E215" t="s">
        <v>770</v>
      </c>
      <c r="F215" t="s">
        <v>37</v>
      </c>
      <c r="G215" t="s">
        <v>38</v>
      </c>
      <c r="H215" t="s">
        <v>771</v>
      </c>
      <c r="I215" t="s">
        <v>40</v>
      </c>
      <c r="J215" t="s">
        <v>746</v>
      </c>
      <c r="K215" s="318">
        <v>180</v>
      </c>
      <c r="L215"/>
      <c r="M215" s="319">
        <v>46051</v>
      </c>
      <c r="N215" s="318">
        <v>1</v>
      </c>
      <c r="O215" s="318"/>
      <c r="P215" s="318" t="s">
        <v>133</v>
      </c>
      <c r="Q215" s="319">
        <v>45786</v>
      </c>
      <c r="R215" s="318" t="s">
        <v>639</v>
      </c>
      <c r="X215" t="s">
        <v>43</v>
      </c>
      <c r="AA215" s="318"/>
      <c r="AB215" s="318"/>
      <c r="AC215" s="318" t="s">
        <v>43</v>
      </c>
      <c r="AE215" s="318"/>
      <c r="AF215" s="320"/>
      <c r="AG215" s="318"/>
      <c r="AH215" s="320"/>
      <c r="AI215" s="320"/>
    </row>
    <row r="216" spans="1:35" hidden="1">
      <c r="A216" t="s">
        <v>772</v>
      </c>
      <c r="B216" s="1">
        <v>45784</v>
      </c>
      <c r="C216">
        <v>5</v>
      </c>
      <c r="D216">
        <v>431872</v>
      </c>
      <c r="E216" t="s">
        <v>773</v>
      </c>
      <c r="F216" t="s">
        <v>37</v>
      </c>
      <c r="G216" t="s">
        <v>644</v>
      </c>
      <c r="H216" t="s">
        <v>774</v>
      </c>
      <c r="I216" t="s">
        <v>60</v>
      </c>
      <c r="J216" t="s">
        <v>629</v>
      </c>
      <c r="K216" s="318"/>
      <c r="L216" t="s">
        <v>42</v>
      </c>
      <c r="M216" s="319">
        <v>45825</v>
      </c>
      <c r="N216" s="318">
        <v>6</v>
      </c>
      <c r="O216" s="318"/>
      <c r="P216" s="318" t="s">
        <v>648</v>
      </c>
      <c r="Q216" s="319">
        <v>45825</v>
      </c>
      <c r="R216" s="318" t="s">
        <v>50</v>
      </c>
      <c r="X216" t="s">
        <v>43</v>
      </c>
      <c r="AA216" s="318" t="s">
        <v>50</v>
      </c>
      <c r="AB216" s="318">
        <v>50005735</v>
      </c>
      <c r="AC216" s="318" t="s">
        <v>51</v>
      </c>
      <c r="AE216" s="318" t="s">
        <v>94</v>
      </c>
      <c r="AF216" s="320">
        <v>11283</v>
      </c>
      <c r="AG216" s="318"/>
      <c r="AH216" s="320"/>
      <c r="AI216" s="320"/>
    </row>
    <row r="217" spans="1:35" hidden="1">
      <c r="A217" t="s">
        <v>775</v>
      </c>
      <c r="B217" s="1">
        <v>45663</v>
      </c>
      <c r="C217">
        <v>1</v>
      </c>
      <c r="D217">
        <v>430873</v>
      </c>
      <c r="E217" t="s">
        <v>776</v>
      </c>
      <c r="F217" t="s">
        <v>37</v>
      </c>
      <c r="G217" t="s">
        <v>358</v>
      </c>
      <c r="H217" t="s">
        <v>777</v>
      </c>
      <c r="I217" t="s">
        <v>123</v>
      </c>
      <c r="J217" t="s">
        <v>746</v>
      </c>
      <c r="K217" s="318">
        <v>181</v>
      </c>
      <c r="L217"/>
      <c r="M217" s="319"/>
      <c r="N217" s="318"/>
      <c r="O217" s="318"/>
      <c r="P217" s="318" t="s">
        <v>133</v>
      </c>
      <c r="Q217" s="319">
        <v>45779</v>
      </c>
      <c r="R217" s="318" t="s">
        <v>639</v>
      </c>
      <c r="X217" t="s">
        <v>43</v>
      </c>
      <c r="AA217" s="318"/>
      <c r="AB217" s="318"/>
      <c r="AC217" s="318" t="s">
        <v>43</v>
      </c>
      <c r="AE217" s="318"/>
      <c r="AF217" s="320"/>
      <c r="AG217" s="318"/>
      <c r="AH217" s="320"/>
      <c r="AI217" s="320"/>
    </row>
    <row r="218" spans="1:35" hidden="1">
      <c r="A218" t="s">
        <v>778</v>
      </c>
      <c r="B218" s="1">
        <v>45784</v>
      </c>
      <c r="C218">
        <v>5</v>
      </c>
      <c r="D218">
        <v>431873</v>
      </c>
      <c r="E218" t="s">
        <v>779</v>
      </c>
      <c r="F218" t="s">
        <v>37</v>
      </c>
      <c r="G218" t="s">
        <v>644</v>
      </c>
      <c r="H218" t="s">
        <v>780</v>
      </c>
      <c r="I218" t="s">
        <v>123</v>
      </c>
      <c r="J218" t="s">
        <v>629</v>
      </c>
      <c r="K218" s="318"/>
      <c r="L218" t="s">
        <v>42</v>
      </c>
      <c r="M218" s="319">
        <v>45793</v>
      </c>
      <c r="N218" s="318">
        <v>5</v>
      </c>
      <c r="O218" s="318"/>
      <c r="P218" s="318" t="s">
        <v>648</v>
      </c>
      <c r="Q218" s="319">
        <v>45793</v>
      </c>
      <c r="R218" s="318" t="s">
        <v>50</v>
      </c>
      <c r="X218" t="s">
        <v>43</v>
      </c>
      <c r="AA218" s="318" t="s">
        <v>50</v>
      </c>
      <c r="AB218" s="318">
        <v>50005741</v>
      </c>
      <c r="AC218" s="318" t="s">
        <v>51</v>
      </c>
      <c r="AE218" s="318" t="s">
        <v>94</v>
      </c>
      <c r="AF218" s="320">
        <v>14803</v>
      </c>
      <c r="AG218" s="318"/>
      <c r="AH218" s="320"/>
      <c r="AI218" s="320"/>
    </row>
    <row r="219" spans="1:35" hidden="1">
      <c r="A219" t="s">
        <v>781</v>
      </c>
      <c r="B219" s="1">
        <v>45663</v>
      </c>
      <c r="C219">
        <v>1</v>
      </c>
      <c r="D219">
        <v>430874</v>
      </c>
      <c r="E219" t="s">
        <v>782</v>
      </c>
      <c r="F219" t="s">
        <v>37</v>
      </c>
      <c r="G219" t="s">
        <v>38</v>
      </c>
      <c r="H219" t="s">
        <v>783</v>
      </c>
      <c r="I219" t="s">
        <v>92</v>
      </c>
      <c r="J219" t="s">
        <v>746</v>
      </c>
      <c r="K219" s="318">
        <v>182</v>
      </c>
      <c r="L219"/>
      <c r="M219" s="319"/>
      <c r="N219" s="318"/>
      <c r="O219" s="318"/>
      <c r="P219" s="318"/>
      <c r="Q219" s="319"/>
      <c r="R219" s="318"/>
      <c r="X219" t="s">
        <v>43</v>
      </c>
      <c r="AA219" s="318"/>
      <c r="AB219" s="318"/>
      <c r="AC219" s="318" t="s">
        <v>43</v>
      </c>
      <c r="AE219" s="318"/>
      <c r="AF219" s="320"/>
      <c r="AG219" s="318"/>
      <c r="AH219" s="320"/>
      <c r="AI219" s="320"/>
    </row>
    <row r="220" spans="1:35" hidden="1">
      <c r="A220" t="s">
        <v>784</v>
      </c>
      <c r="B220" s="1">
        <v>45784</v>
      </c>
      <c r="C220">
        <v>5</v>
      </c>
      <c r="D220">
        <v>431874</v>
      </c>
      <c r="E220" t="s">
        <v>785</v>
      </c>
      <c r="F220" t="s">
        <v>37</v>
      </c>
      <c r="G220" t="s">
        <v>644</v>
      </c>
      <c r="H220" t="s">
        <v>786</v>
      </c>
      <c r="I220" t="s">
        <v>123</v>
      </c>
      <c r="J220" t="s">
        <v>629</v>
      </c>
      <c r="K220" s="318"/>
      <c r="L220" t="s">
        <v>42</v>
      </c>
      <c r="M220" s="319">
        <v>45806</v>
      </c>
      <c r="N220" s="318">
        <v>5</v>
      </c>
      <c r="O220" s="318"/>
      <c r="P220" s="318" t="s">
        <v>648</v>
      </c>
      <c r="Q220" s="319">
        <v>45806</v>
      </c>
      <c r="R220" s="318" t="s">
        <v>50</v>
      </c>
      <c r="X220" t="s">
        <v>43</v>
      </c>
      <c r="AA220" s="318" t="s">
        <v>50</v>
      </c>
      <c r="AB220" s="318">
        <v>50005751</v>
      </c>
      <c r="AC220" s="318" t="s">
        <v>51</v>
      </c>
      <c r="AE220" s="318" t="s">
        <v>94</v>
      </c>
      <c r="AF220" s="320">
        <v>12900</v>
      </c>
      <c r="AG220" s="318"/>
      <c r="AH220" s="320"/>
      <c r="AI220" s="320"/>
    </row>
    <row r="221" spans="1:35" hidden="1">
      <c r="A221" t="s">
        <v>787</v>
      </c>
      <c r="B221" s="1">
        <v>45663</v>
      </c>
      <c r="C221">
        <v>1</v>
      </c>
      <c r="D221">
        <v>430875</v>
      </c>
      <c r="E221" t="s">
        <v>788</v>
      </c>
      <c r="F221" t="s">
        <v>37</v>
      </c>
      <c r="G221" t="s">
        <v>358</v>
      </c>
      <c r="H221" t="s">
        <v>789</v>
      </c>
      <c r="I221" t="s">
        <v>123</v>
      </c>
      <c r="J221" t="s">
        <v>746</v>
      </c>
      <c r="K221" s="318">
        <v>183</v>
      </c>
      <c r="L221"/>
      <c r="M221" s="319"/>
      <c r="N221" s="318"/>
      <c r="O221" s="318"/>
      <c r="P221" s="318" t="s">
        <v>133</v>
      </c>
      <c r="Q221" s="319">
        <v>45784</v>
      </c>
      <c r="R221" s="318" t="s">
        <v>639</v>
      </c>
      <c r="X221" t="s">
        <v>43</v>
      </c>
      <c r="AA221" s="318"/>
      <c r="AB221" s="318"/>
      <c r="AC221" s="318" t="s">
        <v>43</v>
      </c>
      <c r="AE221" s="318"/>
      <c r="AF221" s="320"/>
      <c r="AG221" s="318"/>
      <c r="AH221" s="320"/>
      <c r="AI221" s="320"/>
    </row>
    <row r="222" spans="1:35" hidden="1">
      <c r="A222" t="s">
        <v>790</v>
      </c>
      <c r="B222" s="1">
        <v>45784</v>
      </c>
      <c r="C222">
        <v>5</v>
      </c>
      <c r="D222">
        <v>431875</v>
      </c>
      <c r="E222" t="s">
        <v>791</v>
      </c>
      <c r="F222" t="s">
        <v>37</v>
      </c>
      <c r="G222" t="s">
        <v>644</v>
      </c>
      <c r="H222" t="s">
        <v>792</v>
      </c>
      <c r="I222" t="s">
        <v>123</v>
      </c>
      <c r="J222" t="s">
        <v>629</v>
      </c>
      <c r="K222" s="318"/>
      <c r="L222" t="s">
        <v>42</v>
      </c>
      <c r="M222" s="319">
        <v>45806</v>
      </c>
      <c r="N222" s="318">
        <v>5</v>
      </c>
      <c r="O222" s="318"/>
      <c r="P222" s="318" t="s">
        <v>648</v>
      </c>
      <c r="Q222" s="319">
        <v>45806</v>
      </c>
      <c r="R222" s="318" t="s">
        <v>50</v>
      </c>
      <c r="X222" t="s">
        <v>43</v>
      </c>
      <c r="AA222" s="318" t="s">
        <v>50</v>
      </c>
      <c r="AB222" s="318">
        <v>50005755</v>
      </c>
      <c r="AC222" s="318" t="s">
        <v>51</v>
      </c>
      <c r="AE222" s="318" t="s">
        <v>94</v>
      </c>
      <c r="AF222" s="320">
        <v>12900</v>
      </c>
      <c r="AG222" s="318"/>
      <c r="AH222" s="320"/>
      <c r="AI222" s="320"/>
    </row>
    <row r="223" spans="1:35" hidden="1">
      <c r="A223" t="s">
        <v>793</v>
      </c>
      <c r="B223" s="1">
        <v>45663</v>
      </c>
      <c r="C223">
        <v>1</v>
      </c>
      <c r="D223">
        <v>430876</v>
      </c>
      <c r="E223" t="s">
        <v>794</v>
      </c>
      <c r="F223" t="s">
        <v>37</v>
      </c>
      <c r="G223" t="s">
        <v>38</v>
      </c>
      <c r="H223" t="s">
        <v>795</v>
      </c>
      <c r="I223" t="s">
        <v>87</v>
      </c>
      <c r="J223" t="s">
        <v>746</v>
      </c>
      <c r="K223" s="318">
        <v>184</v>
      </c>
      <c r="L223"/>
      <c r="M223" s="319"/>
      <c r="N223" s="318"/>
      <c r="O223" s="318"/>
      <c r="P223" s="318" t="s">
        <v>133</v>
      </c>
      <c r="Q223" s="319">
        <v>45779</v>
      </c>
      <c r="R223" s="318" t="s">
        <v>639</v>
      </c>
      <c r="X223" t="s">
        <v>43</v>
      </c>
      <c r="AA223" s="318"/>
      <c r="AB223" s="318"/>
      <c r="AC223" s="318" t="s">
        <v>43</v>
      </c>
      <c r="AE223" s="318"/>
      <c r="AF223" s="320"/>
      <c r="AG223" s="318"/>
      <c r="AH223" s="320"/>
      <c r="AI223" s="320"/>
    </row>
    <row r="224" spans="1:35" hidden="1">
      <c r="A224" t="s">
        <v>796</v>
      </c>
      <c r="B224" s="1">
        <v>45784</v>
      </c>
      <c r="C224">
        <v>5</v>
      </c>
      <c r="D224">
        <v>431876</v>
      </c>
      <c r="E224" t="s">
        <v>797</v>
      </c>
      <c r="F224" t="s">
        <v>37</v>
      </c>
      <c r="G224" t="s">
        <v>644</v>
      </c>
      <c r="H224" t="s">
        <v>798</v>
      </c>
      <c r="I224" t="s">
        <v>123</v>
      </c>
      <c r="J224" t="s">
        <v>629</v>
      </c>
      <c r="K224" s="318"/>
      <c r="L224" t="s">
        <v>42</v>
      </c>
      <c r="M224" s="319">
        <v>45793</v>
      </c>
      <c r="N224" s="318">
        <v>5</v>
      </c>
      <c r="O224" s="318"/>
      <c r="P224" s="318" t="s">
        <v>648</v>
      </c>
      <c r="Q224" s="319">
        <v>45793</v>
      </c>
      <c r="R224" s="318" t="s">
        <v>50</v>
      </c>
      <c r="X224" t="s">
        <v>43</v>
      </c>
      <c r="AA224" s="318" t="s">
        <v>50</v>
      </c>
      <c r="AB224" s="318">
        <v>50005757</v>
      </c>
      <c r="AC224" s="318" t="s">
        <v>51</v>
      </c>
      <c r="AE224" s="318" t="s">
        <v>94</v>
      </c>
      <c r="AF224" s="320">
        <v>12900</v>
      </c>
      <c r="AG224" s="318"/>
      <c r="AH224" s="320"/>
      <c r="AI224" s="320"/>
    </row>
    <row r="225" spans="1:35" hidden="1">
      <c r="A225" t="s">
        <v>799</v>
      </c>
      <c r="B225" s="1">
        <v>45663</v>
      </c>
      <c r="C225">
        <v>1</v>
      </c>
      <c r="D225">
        <v>430877</v>
      </c>
      <c r="E225" t="s">
        <v>800</v>
      </c>
      <c r="F225" t="s">
        <v>37</v>
      </c>
      <c r="G225" t="s">
        <v>121</v>
      </c>
      <c r="H225" t="s">
        <v>801</v>
      </c>
      <c r="I225" t="s">
        <v>87</v>
      </c>
      <c r="J225" t="s">
        <v>746</v>
      </c>
      <c r="K225" s="318">
        <v>185</v>
      </c>
      <c r="L225"/>
      <c r="M225" s="319"/>
      <c r="N225" s="318"/>
      <c r="O225" s="318"/>
      <c r="P225" s="318"/>
      <c r="Q225" s="319"/>
      <c r="R225" s="318"/>
      <c r="X225" t="s">
        <v>43</v>
      </c>
      <c r="AA225" s="318"/>
      <c r="AB225" s="318"/>
      <c r="AC225" s="318" t="s">
        <v>43</v>
      </c>
      <c r="AE225" s="318"/>
      <c r="AF225" s="320"/>
      <c r="AG225" s="318"/>
      <c r="AH225" s="320"/>
      <c r="AI225" s="320"/>
    </row>
    <row r="226" spans="1:35" hidden="1">
      <c r="A226" t="s">
        <v>802</v>
      </c>
      <c r="B226" s="1">
        <v>45784</v>
      </c>
      <c r="C226">
        <v>5</v>
      </c>
      <c r="D226">
        <v>431877</v>
      </c>
      <c r="E226" t="s">
        <v>803</v>
      </c>
      <c r="F226" t="s">
        <v>37</v>
      </c>
      <c r="G226" t="s">
        <v>644</v>
      </c>
      <c r="H226" t="s">
        <v>804</v>
      </c>
      <c r="I226" t="s">
        <v>92</v>
      </c>
      <c r="J226" t="s">
        <v>629</v>
      </c>
      <c r="K226" s="318"/>
      <c r="L226" t="s">
        <v>42</v>
      </c>
      <c r="M226" s="319">
        <v>45922</v>
      </c>
      <c r="N226" s="318">
        <v>9</v>
      </c>
      <c r="O226" s="318"/>
      <c r="P226" s="318" t="s">
        <v>648</v>
      </c>
      <c r="Q226" s="319">
        <v>45922</v>
      </c>
      <c r="R226" s="318" t="s">
        <v>109</v>
      </c>
      <c r="X226" t="s">
        <v>43</v>
      </c>
      <c r="AA226" s="318" t="s">
        <v>109</v>
      </c>
      <c r="AB226" s="318">
        <v>50005967</v>
      </c>
      <c r="AC226" s="318" t="s">
        <v>95</v>
      </c>
      <c r="AE226" s="318" t="s">
        <v>94</v>
      </c>
      <c r="AF226" s="320">
        <v>17575</v>
      </c>
      <c r="AG226" s="318"/>
      <c r="AH226" s="320"/>
      <c r="AI226" s="320"/>
    </row>
    <row r="227" spans="1:35" hidden="1">
      <c r="A227" t="s">
        <v>805</v>
      </c>
      <c r="B227" s="1">
        <v>45663</v>
      </c>
      <c r="C227">
        <v>1</v>
      </c>
      <c r="D227">
        <v>430878</v>
      </c>
      <c r="E227" t="s">
        <v>806</v>
      </c>
      <c r="F227" t="s">
        <v>37</v>
      </c>
      <c r="G227" t="s">
        <v>38</v>
      </c>
      <c r="H227" t="s">
        <v>807</v>
      </c>
      <c r="I227" t="s">
        <v>87</v>
      </c>
      <c r="J227" t="s">
        <v>746</v>
      </c>
      <c r="K227" s="318">
        <v>186</v>
      </c>
      <c r="L227"/>
      <c r="M227" s="319">
        <v>46065</v>
      </c>
      <c r="N227" s="318">
        <v>2</v>
      </c>
      <c r="O227" s="318"/>
      <c r="P227" s="318" t="s">
        <v>133</v>
      </c>
      <c r="Q227" s="319">
        <v>45779</v>
      </c>
      <c r="R227" s="318" t="s">
        <v>639</v>
      </c>
      <c r="X227" t="s">
        <v>43</v>
      </c>
      <c r="AA227" s="318"/>
      <c r="AB227" s="318"/>
      <c r="AC227" s="318" t="s">
        <v>43</v>
      </c>
      <c r="AE227" s="318"/>
      <c r="AF227" s="320"/>
      <c r="AG227" s="318"/>
      <c r="AH227" s="320"/>
      <c r="AI227" s="320"/>
    </row>
    <row r="228" spans="1:35" hidden="1">
      <c r="A228" t="s">
        <v>808</v>
      </c>
      <c r="B228" s="1">
        <v>45784</v>
      </c>
      <c r="C228">
        <v>5</v>
      </c>
      <c r="D228">
        <v>431878</v>
      </c>
      <c r="E228" t="s">
        <v>809</v>
      </c>
      <c r="F228" t="s">
        <v>37</v>
      </c>
      <c r="G228" t="s">
        <v>644</v>
      </c>
      <c r="H228" t="s">
        <v>810</v>
      </c>
      <c r="I228" t="s">
        <v>140</v>
      </c>
      <c r="J228" t="s">
        <v>629</v>
      </c>
      <c r="K228" s="318"/>
      <c r="L228" t="s">
        <v>42</v>
      </c>
      <c r="M228" s="319">
        <v>45820</v>
      </c>
      <c r="N228" s="318">
        <v>6</v>
      </c>
      <c r="O228" s="318"/>
      <c r="P228" s="318"/>
      <c r="Q228" s="319"/>
      <c r="R228" s="318"/>
      <c r="T228" t="s">
        <v>648</v>
      </c>
      <c r="U228">
        <v>45784</v>
      </c>
      <c r="W228">
        <v>45820</v>
      </c>
      <c r="X228" t="s">
        <v>811</v>
      </c>
      <c r="Y228" t="s">
        <v>50</v>
      </c>
      <c r="AA228" s="318" t="s">
        <v>50</v>
      </c>
      <c r="AB228" s="318">
        <v>50005980</v>
      </c>
      <c r="AC228" s="318" t="s">
        <v>51</v>
      </c>
      <c r="AE228" s="318" t="s">
        <v>94</v>
      </c>
      <c r="AF228" s="320">
        <v>12900</v>
      </c>
      <c r="AG228" s="318"/>
      <c r="AH228" s="320"/>
      <c r="AI228" s="320"/>
    </row>
    <row r="229" spans="1:35" hidden="1">
      <c r="A229" t="s">
        <v>812</v>
      </c>
      <c r="B229" s="1">
        <v>45663</v>
      </c>
      <c r="C229">
        <v>1</v>
      </c>
      <c r="D229">
        <v>430879</v>
      </c>
      <c r="E229" t="s">
        <v>813</v>
      </c>
      <c r="F229" t="s">
        <v>37</v>
      </c>
      <c r="G229" t="s">
        <v>117</v>
      </c>
      <c r="H229" t="s">
        <v>814</v>
      </c>
      <c r="I229" t="s">
        <v>87</v>
      </c>
      <c r="J229" t="s">
        <v>746</v>
      </c>
      <c r="K229" s="318">
        <v>187</v>
      </c>
      <c r="L229"/>
      <c r="M229" s="319"/>
      <c r="N229" s="318"/>
      <c r="O229" s="318"/>
      <c r="P229" s="318"/>
      <c r="Q229" s="319"/>
      <c r="R229" s="318"/>
      <c r="X229" t="s">
        <v>43</v>
      </c>
      <c r="AA229" s="318"/>
      <c r="AB229" s="318"/>
      <c r="AC229" s="318" t="s">
        <v>43</v>
      </c>
      <c r="AE229" s="318"/>
      <c r="AF229" s="320"/>
      <c r="AG229" s="318"/>
      <c r="AH229" s="320"/>
      <c r="AI229" s="320"/>
    </row>
    <row r="230" spans="1:35" hidden="1">
      <c r="A230" t="s">
        <v>815</v>
      </c>
      <c r="B230" s="1">
        <v>45784</v>
      </c>
      <c r="C230">
        <v>5</v>
      </c>
      <c r="D230">
        <v>431879</v>
      </c>
      <c r="E230" t="s">
        <v>816</v>
      </c>
      <c r="F230" t="s">
        <v>37</v>
      </c>
      <c r="G230" t="s">
        <v>644</v>
      </c>
      <c r="H230" t="s">
        <v>817</v>
      </c>
      <c r="I230" t="s">
        <v>140</v>
      </c>
      <c r="J230" t="s">
        <v>629</v>
      </c>
      <c r="K230" s="318"/>
      <c r="L230" t="s">
        <v>42</v>
      </c>
      <c r="M230" s="319">
        <v>45820</v>
      </c>
      <c r="N230" s="318">
        <v>6</v>
      </c>
      <c r="O230" s="318"/>
      <c r="P230" s="318"/>
      <c r="Q230" s="319"/>
      <c r="R230" s="318"/>
      <c r="T230" t="s">
        <v>648</v>
      </c>
      <c r="U230">
        <v>45784</v>
      </c>
      <c r="W230">
        <v>45820</v>
      </c>
      <c r="X230" t="s">
        <v>811</v>
      </c>
      <c r="Y230" t="s">
        <v>50</v>
      </c>
      <c r="AA230" s="318" t="s">
        <v>50</v>
      </c>
      <c r="AB230" s="318">
        <v>50005983</v>
      </c>
      <c r="AC230" s="318" t="s">
        <v>51</v>
      </c>
      <c r="AE230" s="318" t="s">
        <v>94</v>
      </c>
      <c r="AF230" s="320">
        <v>12900</v>
      </c>
      <c r="AG230" s="318"/>
      <c r="AH230" s="320"/>
      <c r="AI230" s="320"/>
    </row>
    <row r="231" spans="1:35" hidden="1">
      <c r="A231" t="s">
        <v>818</v>
      </c>
      <c r="B231" s="1">
        <v>45663</v>
      </c>
      <c r="C231">
        <v>1</v>
      </c>
      <c r="D231">
        <v>430880</v>
      </c>
      <c r="E231" t="s">
        <v>819</v>
      </c>
      <c r="F231" t="s">
        <v>37</v>
      </c>
      <c r="G231" t="s">
        <v>117</v>
      </c>
      <c r="H231" t="s">
        <v>820</v>
      </c>
      <c r="I231" t="s">
        <v>87</v>
      </c>
      <c r="J231" t="s">
        <v>746</v>
      </c>
      <c r="K231" s="318">
        <v>188</v>
      </c>
      <c r="L231"/>
      <c r="M231" s="319">
        <v>46084</v>
      </c>
      <c r="N231" s="318">
        <v>3</v>
      </c>
      <c r="O231" s="318"/>
      <c r="P231" s="318"/>
      <c r="Q231" s="319"/>
      <c r="R231" s="318"/>
      <c r="X231" t="s">
        <v>43</v>
      </c>
      <c r="AA231" s="318"/>
      <c r="AB231" s="318"/>
      <c r="AC231" s="318" t="s">
        <v>43</v>
      </c>
      <c r="AE231" s="318"/>
      <c r="AF231" s="320"/>
      <c r="AG231" s="318"/>
      <c r="AH231" s="320"/>
      <c r="AI231" s="320"/>
    </row>
    <row r="232" spans="1:35" hidden="1">
      <c r="A232" t="s">
        <v>821</v>
      </c>
      <c r="B232" s="1">
        <v>45785</v>
      </c>
      <c r="C232">
        <v>5</v>
      </c>
      <c r="D232">
        <v>431880</v>
      </c>
      <c r="E232" t="s">
        <v>822</v>
      </c>
      <c r="F232" t="s">
        <v>37</v>
      </c>
      <c r="G232" t="s">
        <v>644</v>
      </c>
      <c r="H232" t="s">
        <v>823</v>
      </c>
      <c r="I232" t="s">
        <v>146</v>
      </c>
      <c r="J232" t="s">
        <v>629</v>
      </c>
      <c r="K232" s="318"/>
      <c r="L232" t="s">
        <v>42</v>
      </c>
      <c r="M232" s="319">
        <v>45821</v>
      </c>
      <c r="N232" s="318">
        <v>6</v>
      </c>
      <c r="O232" s="318"/>
      <c r="P232" s="318" t="s">
        <v>648</v>
      </c>
      <c r="Q232" s="319">
        <v>45821</v>
      </c>
      <c r="R232" s="318" t="s">
        <v>50</v>
      </c>
      <c r="X232" t="s">
        <v>43</v>
      </c>
      <c r="AA232" s="318" t="s">
        <v>50</v>
      </c>
      <c r="AB232" s="318">
        <v>50006153</v>
      </c>
      <c r="AC232" s="318" t="s">
        <v>51</v>
      </c>
      <c r="AE232" s="318" t="s">
        <v>94</v>
      </c>
      <c r="AF232" s="320">
        <v>14286</v>
      </c>
      <c r="AG232" s="318"/>
      <c r="AH232" s="320"/>
      <c r="AI232" s="320"/>
    </row>
    <row r="233" spans="1:35" hidden="1">
      <c r="A233" t="s">
        <v>824</v>
      </c>
      <c r="B233" s="1">
        <v>45663</v>
      </c>
      <c r="C233">
        <v>1</v>
      </c>
      <c r="D233">
        <v>430881</v>
      </c>
      <c r="E233" t="s">
        <v>825</v>
      </c>
      <c r="F233" t="s">
        <v>37</v>
      </c>
      <c r="G233" t="s">
        <v>358</v>
      </c>
      <c r="H233" t="s">
        <v>826</v>
      </c>
      <c r="I233" t="s">
        <v>87</v>
      </c>
      <c r="J233" t="s">
        <v>746</v>
      </c>
      <c r="K233" s="318">
        <v>189</v>
      </c>
      <c r="L233"/>
      <c r="M233" s="319">
        <v>46077</v>
      </c>
      <c r="N233" s="318">
        <v>2</v>
      </c>
      <c r="O233" s="318"/>
      <c r="P233" s="318" t="s">
        <v>133</v>
      </c>
      <c r="Q233" s="319">
        <v>45779</v>
      </c>
      <c r="R233" s="318" t="s">
        <v>639</v>
      </c>
      <c r="X233" t="s">
        <v>43</v>
      </c>
      <c r="AA233" s="318"/>
      <c r="AB233" s="318"/>
      <c r="AC233" s="318" t="s">
        <v>43</v>
      </c>
      <c r="AE233" s="318"/>
      <c r="AF233" s="320"/>
      <c r="AG233" s="318"/>
      <c r="AH233" s="320"/>
      <c r="AI233" s="320"/>
    </row>
    <row r="234" spans="1:35" hidden="1">
      <c r="A234" t="s">
        <v>827</v>
      </c>
      <c r="B234" s="1">
        <v>45785</v>
      </c>
      <c r="C234">
        <v>5</v>
      </c>
      <c r="D234">
        <v>431881</v>
      </c>
      <c r="E234" t="s">
        <v>828</v>
      </c>
      <c r="F234" t="s">
        <v>37</v>
      </c>
      <c r="G234" t="s">
        <v>644</v>
      </c>
      <c r="H234" t="s">
        <v>829</v>
      </c>
      <c r="I234" t="s">
        <v>140</v>
      </c>
      <c r="J234" t="s">
        <v>629</v>
      </c>
      <c r="K234" s="318"/>
      <c r="L234" t="s">
        <v>42</v>
      </c>
      <c r="M234" s="319">
        <v>45825</v>
      </c>
      <c r="N234" s="318">
        <v>6</v>
      </c>
      <c r="O234" s="318"/>
      <c r="P234" s="318" t="s">
        <v>648</v>
      </c>
      <c r="Q234" s="319">
        <v>45825</v>
      </c>
      <c r="R234" s="318" t="s">
        <v>50</v>
      </c>
      <c r="X234" t="s">
        <v>43</v>
      </c>
      <c r="AA234" s="318" t="s">
        <v>50</v>
      </c>
      <c r="AB234" s="318">
        <v>50006005</v>
      </c>
      <c r="AC234" s="318" t="s">
        <v>51</v>
      </c>
      <c r="AE234" s="318" t="s">
        <v>94</v>
      </c>
      <c r="AF234" s="320">
        <v>16706</v>
      </c>
      <c r="AG234" s="318"/>
      <c r="AH234" s="320"/>
      <c r="AI234" s="320"/>
    </row>
    <row r="235" spans="1:35" hidden="1">
      <c r="A235" t="s">
        <v>830</v>
      </c>
      <c r="B235" s="1">
        <v>45786</v>
      </c>
      <c r="C235">
        <v>5</v>
      </c>
      <c r="D235">
        <v>431882</v>
      </c>
      <c r="E235" t="s">
        <v>831</v>
      </c>
      <c r="F235" t="s">
        <v>37</v>
      </c>
      <c r="G235" t="s">
        <v>644</v>
      </c>
      <c r="H235" t="s">
        <v>832</v>
      </c>
      <c r="I235" t="s">
        <v>140</v>
      </c>
      <c r="J235" t="s">
        <v>629</v>
      </c>
      <c r="K235" s="318"/>
      <c r="L235" t="s">
        <v>42</v>
      </c>
      <c r="M235" s="319">
        <v>45818</v>
      </c>
      <c r="N235" s="318">
        <v>6</v>
      </c>
      <c r="O235" s="318"/>
      <c r="P235" s="318" t="s">
        <v>648</v>
      </c>
      <c r="Q235" s="319">
        <v>45818</v>
      </c>
      <c r="R235" s="318" t="s">
        <v>50</v>
      </c>
      <c r="X235" t="s">
        <v>43</v>
      </c>
      <c r="AA235" s="318" t="s">
        <v>50</v>
      </c>
      <c r="AB235" s="318">
        <v>50006298</v>
      </c>
      <c r="AC235" s="318" t="s">
        <v>51</v>
      </c>
      <c r="AE235" s="318" t="s">
        <v>94</v>
      </c>
      <c r="AF235" s="320">
        <v>12900</v>
      </c>
      <c r="AG235" s="318"/>
      <c r="AH235" s="320"/>
      <c r="AI235" s="320"/>
    </row>
    <row r="236" spans="1:35" hidden="1">
      <c r="A236" t="s">
        <v>833</v>
      </c>
      <c r="B236" s="1">
        <v>45786</v>
      </c>
      <c r="C236">
        <v>5</v>
      </c>
      <c r="D236">
        <v>431883</v>
      </c>
      <c r="E236" t="s">
        <v>834</v>
      </c>
      <c r="F236" t="s">
        <v>37</v>
      </c>
      <c r="G236" t="s">
        <v>644</v>
      </c>
      <c r="H236" t="s">
        <v>835</v>
      </c>
      <c r="I236" t="s">
        <v>140</v>
      </c>
      <c r="J236" t="s">
        <v>629</v>
      </c>
      <c r="K236" s="318"/>
      <c r="L236" t="s">
        <v>42</v>
      </c>
      <c r="M236" s="319">
        <v>45818</v>
      </c>
      <c r="N236" s="318">
        <v>6</v>
      </c>
      <c r="O236" s="318"/>
      <c r="P236" s="318" t="s">
        <v>648</v>
      </c>
      <c r="Q236" s="319">
        <v>45818</v>
      </c>
      <c r="R236" s="318" t="s">
        <v>50</v>
      </c>
      <c r="X236" t="s">
        <v>43</v>
      </c>
      <c r="AA236" s="318" t="s">
        <v>50</v>
      </c>
      <c r="AB236" s="318">
        <v>50006295</v>
      </c>
      <c r="AC236" s="318" t="s">
        <v>51</v>
      </c>
      <c r="AE236" s="318" t="s">
        <v>94</v>
      </c>
      <c r="AF236" s="320">
        <v>14286</v>
      </c>
      <c r="AG236" s="318"/>
      <c r="AH236" s="320"/>
      <c r="AI236" s="320"/>
    </row>
    <row r="237" spans="1:35" hidden="1">
      <c r="A237" t="s">
        <v>836</v>
      </c>
      <c r="B237" s="1">
        <v>45789</v>
      </c>
      <c r="C237">
        <v>5</v>
      </c>
      <c r="D237">
        <v>431884</v>
      </c>
      <c r="E237" t="s">
        <v>837</v>
      </c>
      <c r="F237" t="s">
        <v>37</v>
      </c>
      <c r="G237" t="s">
        <v>644</v>
      </c>
      <c r="H237" t="s">
        <v>838</v>
      </c>
      <c r="I237" t="s">
        <v>87</v>
      </c>
      <c r="J237" t="s">
        <v>629</v>
      </c>
      <c r="K237" s="318"/>
      <c r="L237" t="s">
        <v>42</v>
      </c>
      <c r="M237" s="319">
        <v>45818</v>
      </c>
      <c r="N237" s="318">
        <v>6</v>
      </c>
      <c r="O237" s="318"/>
      <c r="P237" s="318" t="s">
        <v>648</v>
      </c>
      <c r="Q237" s="319">
        <v>45818</v>
      </c>
      <c r="R237" s="318" t="s">
        <v>50</v>
      </c>
      <c r="X237" t="s">
        <v>43</v>
      </c>
      <c r="AA237" s="318" t="s">
        <v>50</v>
      </c>
      <c r="AB237" s="318">
        <v>50006434</v>
      </c>
      <c r="AC237" s="318" t="s">
        <v>51</v>
      </c>
      <c r="AE237" s="318" t="s">
        <v>94</v>
      </c>
      <c r="AF237" s="320">
        <v>11283</v>
      </c>
      <c r="AG237" s="318"/>
      <c r="AH237" s="320"/>
      <c r="AI237" s="320"/>
    </row>
    <row r="238" spans="1:35" hidden="1">
      <c r="A238" t="s">
        <v>839</v>
      </c>
      <c r="B238" s="1">
        <v>45790</v>
      </c>
      <c r="C238">
        <v>5</v>
      </c>
      <c r="D238">
        <v>431885</v>
      </c>
      <c r="E238" t="s">
        <v>840</v>
      </c>
      <c r="F238" t="s">
        <v>37</v>
      </c>
      <c r="G238" t="s">
        <v>644</v>
      </c>
      <c r="H238" t="s">
        <v>841</v>
      </c>
      <c r="I238" t="s">
        <v>40</v>
      </c>
      <c r="J238" t="s">
        <v>716</v>
      </c>
      <c r="K238" s="318"/>
      <c r="L238" t="s">
        <v>42</v>
      </c>
      <c r="M238" s="319">
        <v>45834</v>
      </c>
      <c r="N238" s="318">
        <v>6</v>
      </c>
      <c r="O238" s="318"/>
      <c r="P238" s="318" t="s">
        <v>648</v>
      </c>
      <c r="Q238" s="319">
        <v>45834</v>
      </c>
      <c r="R238" s="318" t="s">
        <v>50</v>
      </c>
      <c r="X238" t="s">
        <v>43</v>
      </c>
      <c r="AA238" s="318" t="s">
        <v>50</v>
      </c>
      <c r="AB238" s="318">
        <v>50006754</v>
      </c>
      <c r="AC238" s="318" t="s">
        <v>51</v>
      </c>
      <c r="AE238" s="318" t="s">
        <v>94</v>
      </c>
      <c r="AF238" s="320">
        <v>28780</v>
      </c>
      <c r="AG238" s="318"/>
      <c r="AH238" s="320"/>
      <c r="AI238" s="320"/>
    </row>
    <row r="239" spans="1:35" hidden="1">
      <c r="A239" t="s">
        <v>842</v>
      </c>
      <c r="B239" s="1">
        <v>45791</v>
      </c>
      <c r="C239">
        <v>5</v>
      </c>
      <c r="D239">
        <v>431886</v>
      </c>
      <c r="E239" t="s">
        <v>843</v>
      </c>
      <c r="F239" t="s">
        <v>37</v>
      </c>
      <c r="G239" t="s">
        <v>644</v>
      </c>
      <c r="H239" t="s">
        <v>844</v>
      </c>
      <c r="I239" t="s">
        <v>92</v>
      </c>
      <c r="J239" t="s">
        <v>629</v>
      </c>
      <c r="K239" s="318"/>
      <c r="L239" t="s">
        <v>42</v>
      </c>
      <c r="M239" s="319">
        <v>45821</v>
      </c>
      <c r="N239" s="318">
        <v>6</v>
      </c>
      <c r="O239" s="318"/>
      <c r="P239" s="318"/>
      <c r="Q239" s="319"/>
      <c r="R239" s="318"/>
      <c r="T239" t="s">
        <v>648</v>
      </c>
      <c r="U239">
        <v>45791</v>
      </c>
      <c r="W239">
        <v>45821</v>
      </c>
      <c r="X239" t="s">
        <v>845</v>
      </c>
      <c r="Y239" t="s">
        <v>50</v>
      </c>
      <c r="AA239" s="318" t="s">
        <v>50</v>
      </c>
      <c r="AB239" s="318">
        <v>50007064</v>
      </c>
      <c r="AC239" s="318" t="s">
        <v>51</v>
      </c>
      <c r="AE239" s="318" t="s">
        <v>94</v>
      </c>
      <c r="AF239" s="320">
        <v>25252</v>
      </c>
      <c r="AG239" s="318"/>
      <c r="AH239" s="320"/>
      <c r="AI239" s="320"/>
    </row>
    <row r="240" spans="1:35" hidden="1">
      <c r="A240" t="s">
        <v>846</v>
      </c>
      <c r="B240" s="1">
        <v>45750</v>
      </c>
      <c r="C240">
        <v>4</v>
      </c>
      <c r="D240">
        <v>430887</v>
      </c>
      <c r="E240" t="s">
        <v>617</v>
      </c>
      <c r="F240" t="s">
        <v>37</v>
      </c>
      <c r="G240" t="s">
        <v>117</v>
      </c>
      <c r="H240" t="s">
        <v>847</v>
      </c>
      <c r="I240" t="s">
        <v>92</v>
      </c>
      <c r="J240" t="s">
        <v>619</v>
      </c>
      <c r="K240" s="318">
        <v>190</v>
      </c>
      <c r="L240" t="s">
        <v>42</v>
      </c>
      <c r="M240" s="319">
        <v>45791</v>
      </c>
      <c r="N240" s="318">
        <v>5</v>
      </c>
      <c r="O240" s="318"/>
      <c r="P240" s="318"/>
      <c r="Q240" s="319"/>
      <c r="R240" s="318"/>
      <c r="X240" t="s">
        <v>43</v>
      </c>
      <c r="AA240" s="318" t="s">
        <v>50</v>
      </c>
      <c r="AB240" s="318">
        <v>50000436</v>
      </c>
      <c r="AC240" s="318" t="s">
        <v>51</v>
      </c>
      <c r="AE240" s="318" t="s">
        <v>52</v>
      </c>
      <c r="AF240" s="320">
        <v>503149</v>
      </c>
      <c r="AG240" s="318">
        <v>201</v>
      </c>
      <c r="AH240" s="320"/>
      <c r="AI240" s="320"/>
    </row>
    <row r="241" spans="1:35" hidden="1">
      <c r="A241" t="s">
        <v>848</v>
      </c>
      <c r="B241" s="1">
        <v>45791</v>
      </c>
      <c r="C241">
        <v>5</v>
      </c>
      <c r="D241">
        <v>431887</v>
      </c>
      <c r="E241" t="s">
        <v>849</v>
      </c>
      <c r="F241" t="s">
        <v>37</v>
      </c>
      <c r="G241" t="s">
        <v>644</v>
      </c>
      <c r="H241" t="s">
        <v>850</v>
      </c>
      <c r="I241" t="s">
        <v>87</v>
      </c>
      <c r="J241" t="s">
        <v>629</v>
      </c>
      <c r="K241" s="318"/>
      <c r="L241" t="s">
        <v>42</v>
      </c>
      <c r="M241" s="319">
        <v>45820</v>
      </c>
      <c r="N241" s="318">
        <v>6</v>
      </c>
      <c r="O241" s="318"/>
      <c r="P241" s="318"/>
      <c r="Q241" s="319"/>
      <c r="R241" s="318"/>
      <c r="T241" t="s">
        <v>648</v>
      </c>
      <c r="U241">
        <v>45789</v>
      </c>
      <c r="W241">
        <v>45820</v>
      </c>
      <c r="X241" t="s">
        <v>851</v>
      </c>
      <c r="Y241" t="s">
        <v>50</v>
      </c>
      <c r="AA241" s="318" t="s">
        <v>50</v>
      </c>
      <c r="AB241" s="318">
        <v>50006924</v>
      </c>
      <c r="AC241" s="318" t="s">
        <v>51</v>
      </c>
      <c r="AE241" s="318" t="s">
        <v>94</v>
      </c>
      <c r="AF241" s="320">
        <v>9898</v>
      </c>
      <c r="AG241" s="318"/>
      <c r="AH241" s="320"/>
      <c r="AI241" s="320"/>
    </row>
    <row r="242" spans="1:35" hidden="1">
      <c r="A242" t="s">
        <v>852</v>
      </c>
      <c r="B242" s="1">
        <v>45792</v>
      </c>
      <c r="C242">
        <v>5</v>
      </c>
      <c r="D242">
        <v>431888</v>
      </c>
      <c r="E242" t="s">
        <v>853</v>
      </c>
      <c r="F242" t="s">
        <v>37</v>
      </c>
      <c r="G242" t="s">
        <v>644</v>
      </c>
      <c r="H242" t="s">
        <v>854</v>
      </c>
      <c r="I242" t="s">
        <v>123</v>
      </c>
      <c r="J242" t="s">
        <v>629</v>
      </c>
      <c r="K242" s="318"/>
      <c r="L242" t="s">
        <v>42</v>
      </c>
      <c r="M242" s="319">
        <v>45820</v>
      </c>
      <c r="N242" s="318">
        <v>6</v>
      </c>
      <c r="O242" s="318"/>
      <c r="P242" s="318" t="s">
        <v>648</v>
      </c>
      <c r="Q242" s="319">
        <v>45820</v>
      </c>
      <c r="R242" s="318" t="s">
        <v>50</v>
      </c>
      <c r="X242" t="s">
        <v>43</v>
      </c>
      <c r="AA242" s="318" t="s">
        <v>50</v>
      </c>
      <c r="AB242" s="318">
        <v>50007146</v>
      </c>
      <c r="AC242" s="318" t="s">
        <v>51</v>
      </c>
      <c r="AE242" s="318" t="s">
        <v>94</v>
      </c>
      <c r="AF242" s="320">
        <v>12900</v>
      </c>
      <c r="AG242" s="318"/>
      <c r="AH242" s="320"/>
      <c r="AI242" s="320"/>
    </row>
    <row r="243" spans="1:35" hidden="1">
      <c r="A243" t="s">
        <v>855</v>
      </c>
      <c r="B243" s="1">
        <v>45792</v>
      </c>
      <c r="C243">
        <v>5</v>
      </c>
      <c r="D243">
        <v>431889</v>
      </c>
      <c r="E243" t="s">
        <v>779</v>
      </c>
      <c r="F243" t="s">
        <v>37</v>
      </c>
      <c r="G243" t="s">
        <v>644</v>
      </c>
      <c r="H243" t="s">
        <v>780</v>
      </c>
      <c r="I243" t="s">
        <v>123</v>
      </c>
      <c r="J243" t="s">
        <v>629</v>
      </c>
      <c r="K243" s="318"/>
      <c r="L243" t="s">
        <v>42</v>
      </c>
      <c r="M243" s="319" t="s">
        <v>577</v>
      </c>
      <c r="N243" s="318"/>
      <c r="O243" s="318"/>
      <c r="P243" s="318" t="s">
        <v>648</v>
      </c>
      <c r="Q243" s="319" t="s">
        <v>577</v>
      </c>
      <c r="R243" s="318"/>
      <c r="X243" t="s">
        <v>43</v>
      </c>
      <c r="AA243" s="318" t="s">
        <v>577</v>
      </c>
      <c r="AB243" s="318">
        <v>50007159</v>
      </c>
      <c r="AC243" s="318" t="s">
        <v>43</v>
      </c>
      <c r="AE243" s="318"/>
      <c r="AF243" s="320"/>
      <c r="AG243" s="318"/>
      <c r="AH243" s="320"/>
      <c r="AI243" s="320"/>
    </row>
    <row r="244" spans="1:35" hidden="1">
      <c r="A244" t="s">
        <v>856</v>
      </c>
      <c r="B244" s="1">
        <v>45792</v>
      </c>
      <c r="C244">
        <v>5</v>
      </c>
      <c r="D244">
        <v>431890</v>
      </c>
      <c r="E244" t="s">
        <v>857</v>
      </c>
      <c r="F244" t="s">
        <v>37</v>
      </c>
      <c r="G244" t="s">
        <v>644</v>
      </c>
      <c r="H244" t="s">
        <v>858</v>
      </c>
      <c r="I244" t="s">
        <v>40</v>
      </c>
      <c r="J244" t="s">
        <v>629</v>
      </c>
      <c r="K244" s="318"/>
      <c r="L244" t="s">
        <v>42</v>
      </c>
      <c r="M244" s="319">
        <v>45821</v>
      </c>
      <c r="N244" s="318">
        <v>6</v>
      </c>
      <c r="O244" s="318"/>
      <c r="P244" s="318"/>
      <c r="Q244" s="319"/>
      <c r="R244" s="318"/>
      <c r="T244" t="s">
        <v>648</v>
      </c>
      <c r="U244">
        <v>45792</v>
      </c>
      <c r="W244">
        <v>45821</v>
      </c>
      <c r="X244" t="s">
        <v>859</v>
      </c>
      <c r="Y244" t="s">
        <v>50</v>
      </c>
      <c r="AA244" s="318" t="s">
        <v>50</v>
      </c>
      <c r="AB244" s="318">
        <v>50007171</v>
      </c>
      <c r="AC244" s="318" t="s">
        <v>51</v>
      </c>
      <c r="AE244" s="318" t="s">
        <v>94</v>
      </c>
      <c r="AF244" s="320">
        <v>12900</v>
      </c>
      <c r="AG244" s="318"/>
      <c r="AH244" s="320"/>
      <c r="AI244" s="320"/>
    </row>
    <row r="245" spans="1:35" hidden="1">
      <c r="A245" t="s">
        <v>860</v>
      </c>
      <c r="B245" s="1">
        <v>45751</v>
      </c>
      <c r="C245">
        <v>4</v>
      </c>
      <c r="D245">
        <v>430891</v>
      </c>
      <c r="E245" t="s">
        <v>861</v>
      </c>
      <c r="F245" t="s">
        <v>37</v>
      </c>
      <c r="G245" t="s">
        <v>106</v>
      </c>
      <c r="H245" t="s">
        <v>862</v>
      </c>
      <c r="I245" t="s">
        <v>108</v>
      </c>
      <c r="J245" t="s">
        <v>158</v>
      </c>
      <c r="K245" s="318">
        <v>191</v>
      </c>
      <c r="L245" t="s">
        <v>42</v>
      </c>
      <c r="M245" s="319">
        <v>45777</v>
      </c>
      <c r="N245" s="318">
        <v>4</v>
      </c>
      <c r="O245" s="318"/>
      <c r="P245" s="318"/>
      <c r="Q245" s="319"/>
      <c r="R245" s="318"/>
      <c r="X245" t="s">
        <v>43</v>
      </c>
      <c r="AA245" s="318" t="s">
        <v>50</v>
      </c>
      <c r="AB245" s="318">
        <v>50001835</v>
      </c>
      <c r="AC245" s="318" t="s">
        <v>51</v>
      </c>
      <c r="AE245" s="318" t="s">
        <v>52</v>
      </c>
      <c r="AF245" s="320">
        <v>255803</v>
      </c>
      <c r="AG245" s="318">
        <v>46</v>
      </c>
      <c r="AH245" s="320"/>
      <c r="AI245" s="320"/>
    </row>
    <row r="246" spans="1:35" hidden="1">
      <c r="A246" t="s">
        <v>863</v>
      </c>
      <c r="B246" s="1">
        <v>45792</v>
      </c>
      <c r="C246">
        <v>5</v>
      </c>
      <c r="D246">
        <v>431891</v>
      </c>
      <c r="E246" t="s">
        <v>864</v>
      </c>
      <c r="F246" t="s">
        <v>37</v>
      </c>
      <c r="G246" t="s">
        <v>644</v>
      </c>
      <c r="H246" t="s">
        <v>865</v>
      </c>
      <c r="I246" t="s">
        <v>40</v>
      </c>
      <c r="J246" t="s">
        <v>629</v>
      </c>
      <c r="K246" s="318"/>
      <c r="L246" t="s">
        <v>42</v>
      </c>
      <c r="M246" s="319" t="s">
        <v>74</v>
      </c>
      <c r="N246" s="318"/>
      <c r="O246" s="318"/>
      <c r="P246" s="318" t="s">
        <v>648</v>
      </c>
      <c r="Q246" s="319" t="s">
        <v>74</v>
      </c>
      <c r="R246" s="318"/>
      <c r="X246" t="s">
        <v>43</v>
      </c>
      <c r="AA246" s="318"/>
      <c r="AB246" s="318">
        <v>50007174</v>
      </c>
      <c r="AC246" s="318" t="s">
        <v>43</v>
      </c>
      <c r="AE246" s="318"/>
      <c r="AF246" s="320"/>
      <c r="AG246" s="318"/>
      <c r="AH246" s="320"/>
      <c r="AI246" s="320"/>
    </row>
    <row r="247" spans="1:35" hidden="1">
      <c r="A247" t="s">
        <v>866</v>
      </c>
      <c r="B247" s="1">
        <v>45754</v>
      </c>
      <c r="C247">
        <v>4</v>
      </c>
      <c r="D247">
        <v>430892</v>
      </c>
      <c r="E247" t="s">
        <v>867</v>
      </c>
      <c r="F247" t="s">
        <v>37</v>
      </c>
      <c r="G247" t="s">
        <v>188</v>
      </c>
      <c r="H247" t="s">
        <v>868</v>
      </c>
      <c r="I247" t="s">
        <v>123</v>
      </c>
      <c r="J247" t="s">
        <v>158</v>
      </c>
      <c r="K247" s="318">
        <v>192</v>
      </c>
      <c r="L247" t="s">
        <v>42</v>
      </c>
      <c r="M247" s="319">
        <v>45805</v>
      </c>
      <c r="N247" s="318">
        <v>5</v>
      </c>
      <c r="O247" s="318"/>
      <c r="P247" s="318"/>
      <c r="Q247" s="319"/>
      <c r="R247" s="318"/>
      <c r="T247" t="s">
        <v>190</v>
      </c>
      <c r="U247">
        <v>45754</v>
      </c>
      <c r="V247">
        <v>45807</v>
      </c>
      <c r="W247">
        <v>45805</v>
      </c>
      <c r="X247" t="s">
        <v>869</v>
      </c>
      <c r="Y247" t="s">
        <v>253</v>
      </c>
      <c r="AA247" s="318" t="s">
        <v>253</v>
      </c>
      <c r="AB247" s="318">
        <v>50001213</v>
      </c>
      <c r="AC247" s="318" t="s">
        <v>80</v>
      </c>
      <c r="AE247" s="318" t="s">
        <v>52</v>
      </c>
      <c r="AF247" s="320">
        <v>382434</v>
      </c>
      <c r="AG247" s="318">
        <v>70</v>
      </c>
      <c r="AH247" s="320"/>
      <c r="AI247" s="320"/>
    </row>
    <row r="248" spans="1:35" hidden="1">
      <c r="A248" t="s">
        <v>870</v>
      </c>
      <c r="B248" s="1">
        <v>45792</v>
      </c>
      <c r="C248">
        <v>5</v>
      </c>
      <c r="D248">
        <v>431892</v>
      </c>
      <c r="E248" t="s">
        <v>797</v>
      </c>
      <c r="F248" t="s">
        <v>37</v>
      </c>
      <c r="G248" t="s">
        <v>644</v>
      </c>
      <c r="H248" t="s">
        <v>798</v>
      </c>
      <c r="I248" t="s">
        <v>123</v>
      </c>
      <c r="J248" t="s">
        <v>629</v>
      </c>
      <c r="K248" s="318"/>
      <c r="L248" t="s">
        <v>42</v>
      </c>
      <c r="M248" s="319">
        <v>45793</v>
      </c>
      <c r="N248" s="318">
        <v>5</v>
      </c>
      <c r="O248" s="318"/>
      <c r="P248" s="318" t="s">
        <v>648</v>
      </c>
      <c r="Q248" s="319">
        <v>45793</v>
      </c>
      <c r="R248" s="318"/>
      <c r="X248" t="s">
        <v>43</v>
      </c>
      <c r="AA248" s="318"/>
      <c r="AB248" s="318">
        <v>50007178</v>
      </c>
      <c r="AC248" s="318" t="s">
        <v>43</v>
      </c>
      <c r="AE248" s="318"/>
      <c r="AF248" s="320"/>
      <c r="AG248" s="318"/>
      <c r="AH248" s="320"/>
      <c r="AI248" s="320"/>
    </row>
    <row r="249" spans="1:35" hidden="1">
      <c r="A249" t="s">
        <v>871</v>
      </c>
      <c r="B249" s="1">
        <v>45754</v>
      </c>
      <c r="C249">
        <v>4</v>
      </c>
      <c r="D249">
        <v>430893</v>
      </c>
      <c r="E249" t="s">
        <v>872</v>
      </c>
      <c r="F249" t="s">
        <v>37</v>
      </c>
      <c r="G249" t="s">
        <v>188</v>
      </c>
      <c r="H249" t="s">
        <v>873</v>
      </c>
      <c r="I249" t="s">
        <v>123</v>
      </c>
      <c r="J249" t="s">
        <v>158</v>
      </c>
      <c r="K249" s="318">
        <v>193</v>
      </c>
      <c r="L249" t="s">
        <v>42</v>
      </c>
      <c r="M249" s="319">
        <v>45806</v>
      </c>
      <c r="N249" s="318">
        <v>5</v>
      </c>
      <c r="O249" s="318"/>
      <c r="P249" s="318"/>
      <c r="Q249" s="319"/>
      <c r="R249" s="318"/>
      <c r="T249" t="s">
        <v>190</v>
      </c>
      <c r="U249">
        <v>45754</v>
      </c>
      <c r="V249">
        <v>45807</v>
      </c>
      <c r="W249">
        <v>45806</v>
      </c>
      <c r="X249" t="s">
        <v>869</v>
      </c>
      <c r="Y249" t="s">
        <v>50</v>
      </c>
      <c r="AA249" s="318" t="s">
        <v>50</v>
      </c>
      <c r="AB249" s="318">
        <v>50001216</v>
      </c>
      <c r="AC249" s="318" t="s">
        <v>51</v>
      </c>
      <c r="AE249" s="318" t="s">
        <v>52</v>
      </c>
      <c r="AF249" s="320">
        <v>247154</v>
      </c>
      <c r="AG249" s="318">
        <v>26</v>
      </c>
      <c r="AH249" s="320"/>
      <c r="AI249" s="320"/>
    </row>
    <row r="250" spans="1:35" hidden="1">
      <c r="A250" t="s">
        <v>874</v>
      </c>
      <c r="B250" s="1">
        <v>45792</v>
      </c>
      <c r="C250">
        <v>5</v>
      </c>
      <c r="D250">
        <v>431893</v>
      </c>
      <c r="E250" t="s">
        <v>875</v>
      </c>
      <c r="F250" t="s">
        <v>37</v>
      </c>
      <c r="G250" t="s">
        <v>106</v>
      </c>
      <c r="H250" t="s">
        <v>876</v>
      </c>
      <c r="I250" t="s">
        <v>108</v>
      </c>
      <c r="J250" t="s">
        <v>629</v>
      </c>
      <c r="K250" s="318"/>
      <c r="L250" t="s">
        <v>42</v>
      </c>
      <c r="M250" s="319">
        <v>45820</v>
      </c>
      <c r="N250" s="318">
        <v>6</v>
      </c>
      <c r="O250" s="318"/>
      <c r="P250" s="318"/>
      <c r="Q250" s="319"/>
      <c r="R250" s="318"/>
      <c r="X250" t="s">
        <v>43</v>
      </c>
      <c r="AA250" s="318" t="s">
        <v>50</v>
      </c>
      <c r="AB250" s="318">
        <v>50007120</v>
      </c>
      <c r="AC250" s="318" t="s">
        <v>51</v>
      </c>
      <c r="AE250" s="318" t="s">
        <v>94</v>
      </c>
      <c r="AF250" s="320">
        <v>12900</v>
      </c>
      <c r="AG250" s="318"/>
      <c r="AH250" s="320"/>
      <c r="AI250" s="320"/>
    </row>
    <row r="251" spans="1:35" hidden="1">
      <c r="A251" t="s">
        <v>877</v>
      </c>
      <c r="B251" s="1">
        <v>45754</v>
      </c>
      <c r="C251">
        <v>4</v>
      </c>
      <c r="D251">
        <v>430894</v>
      </c>
      <c r="E251" t="s">
        <v>878</v>
      </c>
      <c r="F251" t="s">
        <v>37</v>
      </c>
      <c r="G251" t="s">
        <v>188</v>
      </c>
      <c r="H251" t="s">
        <v>879</v>
      </c>
      <c r="I251" t="s">
        <v>123</v>
      </c>
      <c r="J251" t="s">
        <v>158</v>
      </c>
      <c r="K251" s="318">
        <v>194</v>
      </c>
      <c r="L251" t="s">
        <v>42</v>
      </c>
      <c r="M251" s="319">
        <v>45803</v>
      </c>
      <c r="N251" s="318">
        <v>5</v>
      </c>
      <c r="O251" s="318"/>
      <c r="P251" s="318"/>
      <c r="Q251" s="319"/>
      <c r="R251" s="318"/>
      <c r="T251" t="s">
        <v>190</v>
      </c>
      <c r="U251">
        <v>45754</v>
      </c>
      <c r="V251">
        <v>45807</v>
      </c>
      <c r="W251">
        <v>45803</v>
      </c>
      <c r="X251" t="s">
        <v>869</v>
      </c>
      <c r="Y251" t="s">
        <v>50</v>
      </c>
      <c r="AA251" s="318" t="s">
        <v>50</v>
      </c>
      <c r="AB251" s="318">
        <v>50001217</v>
      </c>
      <c r="AC251" s="318" t="s">
        <v>51</v>
      </c>
      <c r="AE251" s="318" t="s">
        <v>52</v>
      </c>
      <c r="AF251" s="320">
        <v>221245</v>
      </c>
      <c r="AG251" s="318">
        <v>20</v>
      </c>
      <c r="AH251" s="320"/>
      <c r="AI251" s="320"/>
    </row>
    <row r="252" spans="1:35" hidden="1">
      <c r="A252" t="s">
        <v>880</v>
      </c>
      <c r="B252" s="1">
        <v>45792</v>
      </c>
      <c r="C252">
        <v>5</v>
      </c>
      <c r="D252">
        <v>431894</v>
      </c>
      <c r="E252" t="s">
        <v>881</v>
      </c>
      <c r="F252" t="s">
        <v>37</v>
      </c>
      <c r="G252" t="s">
        <v>106</v>
      </c>
      <c r="H252" t="s">
        <v>882</v>
      </c>
      <c r="I252" t="s">
        <v>108</v>
      </c>
      <c r="J252" t="s">
        <v>629</v>
      </c>
      <c r="K252" s="318"/>
      <c r="L252" t="s">
        <v>42</v>
      </c>
      <c r="M252" s="319">
        <v>45838</v>
      </c>
      <c r="N252" s="318">
        <v>6</v>
      </c>
      <c r="O252" s="318"/>
      <c r="P252" s="318"/>
      <c r="Q252" s="319"/>
      <c r="R252" s="318"/>
      <c r="X252" t="s">
        <v>43</v>
      </c>
      <c r="AA252" s="318" t="s">
        <v>50</v>
      </c>
      <c r="AB252" s="318">
        <v>50007133</v>
      </c>
      <c r="AC252" s="318" t="s">
        <v>51</v>
      </c>
      <c r="AE252" s="318" t="s">
        <v>94</v>
      </c>
      <c r="AF252" s="320">
        <v>17058</v>
      </c>
      <c r="AG252" s="318"/>
      <c r="AH252" s="320"/>
      <c r="AI252" s="320"/>
    </row>
    <row r="253" spans="1:35" hidden="1">
      <c r="A253" t="s">
        <v>883</v>
      </c>
      <c r="B253" s="1">
        <v>45754</v>
      </c>
      <c r="C253">
        <v>4</v>
      </c>
      <c r="D253">
        <v>430895</v>
      </c>
      <c r="E253" t="s">
        <v>884</v>
      </c>
      <c r="F253" t="s">
        <v>37</v>
      </c>
      <c r="G253" t="s">
        <v>188</v>
      </c>
      <c r="H253" t="s">
        <v>885</v>
      </c>
      <c r="I253" t="s">
        <v>108</v>
      </c>
      <c r="J253" t="s">
        <v>216</v>
      </c>
      <c r="K253" s="318">
        <v>195</v>
      </c>
      <c r="L253" t="s">
        <v>42</v>
      </c>
      <c r="M253" s="319" t="s">
        <v>74</v>
      </c>
      <c r="N253" s="318"/>
      <c r="O253" s="318"/>
      <c r="P253" s="318"/>
      <c r="Q253" s="319"/>
      <c r="R253" s="318"/>
      <c r="T253" t="s">
        <v>190</v>
      </c>
      <c r="U253">
        <v>45755</v>
      </c>
      <c r="V253">
        <v>45838</v>
      </c>
      <c r="X253" t="s">
        <v>886</v>
      </c>
      <c r="AA253" s="318"/>
      <c r="AB253" s="318">
        <v>50001174</v>
      </c>
      <c r="AC253" s="318" t="s">
        <v>43</v>
      </c>
      <c r="AE253" s="318"/>
      <c r="AF253" s="320"/>
      <c r="AG253" s="318"/>
      <c r="AH253" s="320"/>
      <c r="AI253" s="320"/>
    </row>
    <row r="254" spans="1:35" hidden="1">
      <c r="A254" t="s">
        <v>887</v>
      </c>
      <c r="B254" s="1">
        <v>45792</v>
      </c>
      <c r="C254">
        <v>5</v>
      </c>
      <c r="D254">
        <v>431895</v>
      </c>
      <c r="E254" t="s">
        <v>888</v>
      </c>
      <c r="F254" t="s">
        <v>37</v>
      </c>
      <c r="G254" t="s">
        <v>106</v>
      </c>
      <c r="H254" t="s">
        <v>889</v>
      </c>
      <c r="I254" t="s">
        <v>108</v>
      </c>
      <c r="J254" t="s">
        <v>629</v>
      </c>
      <c r="K254" s="318"/>
      <c r="L254" t="s">
        <v>42</v>
      </c>
      <c r="M254" s="319">
        <v>45826</v>
      </c>
      <c r="N254" s="318">
        <v>6</v>
      </c>
      <c r="O254" s="318"/>
      <c r="P254" s="318"/>
      <c r="Q254" s="319"/>
      <c r="R254" s="318"/>
      <c r="X254" t="s">
        <v>43</v>
      </c>
      <c r="AA254" s="318" t="s">
        <v>50</v>
      </c>
      <c r="AB254" s="318">
        <v>50007137</v>
      </c>
      <c r="AC254" s="318" t="s">
        <v>51</v>
      </c>
      <c r="AE254" s="318" t="s">
        <v>94</v>
      </c>
      <c r="AF254" s="320">
        <v>12900</v>
      </c>
      <c r="AG254" s="318"/>
      <c r="AH254" s="320"/>
      <c r="AI254" s="320"/>
    </row>
    <row r="255" spans="1:35" hidden="1">
      <c r="A255" t="s">
        <v>890</v>
      </c>
      <c r="B255" s="1">
        <v>45793</v>
      </c>
      <c r="C255">
        <v>5</v>
      </c>
      <c r="D255">
        <v>431896</v>
      </c>
      <c r="E255" t="s">
        <v>891</v>
      </c>
      <c r="F255" t="s">
        <v>37</v>
      </c>
      <c r="G255" t="s">
        <v>106</v>
      </c>
      <c r="H255" t="s">
        <v>892</v>
      </c>
      <c r="I255" t="s">
        <v>108</v>
      </c>
      <c r="J255" t="s">
        <v>629</v>
      </c>
      <c r="K255" s="318"/>
      <c r="L255" t="s">
        <v>42</v>
      </c>
      <c r="M255" s="319">
        <v>45818</v>
      </c>
      <c r="N255" s="318">
        <v>6</v>
      </c>
      <c r="O255" s="318"/>
      <c r="P255" s="318"/>
      <c r="Q255" s="319"/>
      <c r="R255" s="318"/>
      <c r="X255" t="s">
        <v>43</v>
      </c>
      <c r="AA255" s="318" t="s">
        <v>50</v>
      </c>
      <c r="AB255" s="318">
        <v>50007689</v>
      </c>
      <c r="AC255" s="318" t="s">
        <v>51</v>
      </c>
      <c r="AE255" s="318" t="s">
        <v>94</v>
      </c>
      <c r="AF255" s="320">
        <v>12900</v>
      </c>
      <c r="AG255" s="318"/>
      <c r="AH255" s="320"/>
      <c r="AI255" s="320"/>
    </row>
    <row r="256" spans="1:35" hidden="1">
      <c r="A256" t="s">
        <v>893</v>
      </c>
      <c r="B256" s="1">
        <v>45755</v>
      </c>
      <c r="C256">
        <v>4</v>
      </c>
      <c r="D256">
        <v>430897</v>
      </c>
      <c r="E256" t="s">
        <v>894</v>
      </c>
      <c r="F256" t="s">
        <v>37</v>
      </c>
      <c r="G256" t="s">
        <v>97</v>
      </c>
      <c r="H256" t="s">
        <v>895</v>
      </c>
      <c r="I256" t="s">
        <v>92</v>
      </c>
      <c r="J256" t="s">
        <v>158</v>
      </c>
      <c r="K256" s="318">
        <v>196</v>
      </c>
      <c r="L256" t="s">
        <v>42</v>
      </c>
      <c r="M256" s="319">
        <v>45825</v>
      </c>
      <c r="N256" s="318">
        <v>6</v>
      </c>
      <c r="O256" s="318"/>
      <c r="P256" s="318"/>
      <c r="Q256" s="319"/>
      <c r="R256" s="318"/>
      <c r="T256" t="s">
        <v>99</v>
      </c>
      <c r="U256">
        <v>45757</v>
      </c>
      <c r="V256">
        <v>45800</v>
      </c>
      <c r="W256">
        <v>45794</v>
      </c>
      <c r="X256" t="s">
        <v>896</v>
      </c>
      <c r="Y256" t="s">
        <v>50</v>
      </c>
      <c r="AA256" s="318" t="s">
        <v>50</v>
      </c>
      <c r="AB256" s="318">
        <v>50001562</v>
      </c>
      <c r="AC256" s="318" t="s">
        <v>51</v>
      </c>
      <c r="AE256" s="318" t="s">
        <v>52</v>
      </c>
      <c r="AF256" s="320">
        <v>410274</v>
      </c>
      <c r="AG256" s="318">
        <v>69</v>
      </c>
      <c r="AH256" s="320"/>
      <c r="AI256" s="320"/>
    </row>
    <row r="257" spans="1:35" hidden="1">
      <c r="A257" t="s">
        <v>897</v>
      </c>
      <c r="B257" s="1">
        <v>45793</v>
      </c>
      <c r="C257">
        <v>5</v>
      </c>
      <c r="D257">
        <v>431897</v>
      </c>
      <c r="E257" t="s">
        <v>898</v>
      </c>
      <c r="F257" t="s">
        <v>37</v>
      </c>
      <c r="G257" t="s">
        <v>106</v>
      </c>
      <c r="H257" t="s">
        <v>899</v>
      </c>
      <c r="I257" t="s">
        <v>108</v>
      </c>
      <c r="J257" t="s">
        <v>629</v>
      </c>
      <c r="K257" s="318"/>
      <c r="L257" t="s">
        <v>42</v>
      </c>
      <c r="M257" s="319">
        <v>45812</v>
      </c>
      <c r="N257" s="318">
        <v>6</v>
      </c>
      <c r="O257" s="318"/>
      <c r="P257" s="318"/>
      <c r="Q257" s="319"/>
      <c r="R257" s="318"/>
      <c r="X257" t="s">
        <v>43</v>
      </c>
      <c r="AA257" s="318" t="s">
        <v>50</v>
      </c>
      <c r="AB257" s="318">
        <v>50007697</v>
      </c>
      <c r="AC257" s="318" t="s">
        <v>51</v>
      </c>
      <c r="AE257" s="318" t="s">
        <v>94</v>
      </c>
      <c r="AF257" s="320">
        <v>12900</v>
      </c>
      <c r="AG257" s="318"/>
      <c r="AH257" s="320"/>
      <c r="AI257" s="320"/>
    </row>
    <row r="258" spans="1:35" hidden="1">
      <c r="A258" t="s">
        <v>900</v>
      </c>
      <c r="B258" s="1">
        <v>45797</v>
      </c>
      <c r="C258">
        <v>5</v>
      </c>
      <c r="D258">
        <v>431898</v>
      </c>
      <c r="E258" t="s">
        <v>901</v>
      </c>
      <c r="F258" t="s">
        <v>37</v>
      </c>
      <c r="G258" t="s">
        <v>644</v>
      </c>
      <c r="H258" t="s">
        <v>902</v>
      </c>
      <c r="I258" t="s">
        <v>140</v>
      </c>
      <c r="J258" t="s">
        <v>629</v>
      </c>
      <c r="K258" s="318"/>
      <c r="L258" t="s">
        <v>42</v>
      </c>
      <c r="M258" s="319">
        <v>45827</v>
      </c>
      <c r="N258" s="318">
        <v>6</v>
      </c>
      <c r="O258" s="318"/>
      <c r="P258" s="318" t="s">
        <v>648</v>
      </c>
      <c r="Q258" s="319">
        <v>45827</v>
      </c>
      <c r="R258" s="318" t="s">
        <v>253</v>
      </c>
      <c r="X258" t="s">
        <v>43</v>
      </c>
      <c r="AA258" s="318" t="s">
        <v>253</v>
      </c>
      <c r="AB258" s="318">
        <v>50008385</v>
      </c>
      <c r="AC258" s="318" t="s">
        <v>80</v>
      </c>
      <c r="AE258" s="318" t="s">
        <v>94</v>
      </c>
      <c r="AF258" s="320">
        <v>11283</v>
      </c>
      <c r="AG258" s="318"/>
      <c r="AH258" s="320"/>
      <c r="AI258" s="320"/>
    </row>
    <row r="259" spans="1:35" hidden="1">
      <c r="A259" t="s">
        <v>903</v>
      </c>
      <c r="B259" s="1">
        <v>45756</v>
      </c>
      <c r="C259">
        <v>4</v>
      </c>
      <c r="D259">
        <v>430899</v>
      </c>
      <c r="E259" t="s">
        <v>904</v>
      </c>
      <c r="F259" t="s">
        <v>37</v>
      </c>
      <c r="G259" t="s">
        <v>38</v>
      </c>
      <c r="H259" t="s">
        <v>905</v>
      </c>
      <c r="I259" t="s">
        <v>146</v>
      </c>
      <c r="J259" t="s">
        <v>151</v>
      </c>
      <c r="K259" s="318">
        <v>197</v>
      </c>
      <c r="L259" t="s">
        <v>42</v>
      </c>
      <c r="M259" s="319">
        <v>45818</v>
      </c>
      <c r="N259" s="318">
        <v>6</v>
      </c>
      <c r="O259" s="318"/>
      <c r="P259" s="318"/>
      <c r="Q259" s="319"/>
      <c r="R259" s="318"/>
      <c r="X259" t="s">
        <v>43</v>
      </c>
      <c r="AA259" s="318" t="s">
        <v>253</v>
      </c>
      <c r="AB259" s="318">
        <v>50001575</v>
      </c>
      <c r="AC259" s="318" t="s">
        <v>80</v>
      </c>
      <c r="AE259" s="318" t="s">
        <v>52</v>
      </c>
      <c r="AF259" s="320">
        <v>126312</v>
      </c>
      <c r="AG259" s="318"/>
      <c r="AH259" s="320"/>
      <c r="AI259" s="320"/>
    </row>
    <row r="260" spans="1:35" hidden="1">
      <c r="A260" t="s">
        <v>906</v>
      </c>
      <c r="B260" s="1">
        <v>45797</v>
      </c>
      <c r="C260">
        <v>5</v>
      </c>
      <c r="D260">
        <v>431899</v>
      </c>
      <c r="E260" t="s">
        <v>907</v>
      </c>
      <c r="F260" t="s">
        <v>37</v>
      </c>
      <c r="G260" t="s">
        <v>644</v>
      </c>
      <c r="H260" t="s">
        <v>908</v>
      </c>
      <c r="I260" t="s">
        <v>140</v>
      </c>
      <c r="J260" t="s">
        <v>629</v>
      </c>
      <c r="K260" s="318"/>
      <c r="L260" t="s">
        <v>42</v>
      </c>
      <c r="M260" s="319">
        <v>45827</v>
      </c>
      <c r="N260" s="318">
        <v>6</v>
      </c>
      <c r="O260" s="318"/>
      <c r="P260" s="318" t="s">
        <v>648</v>
      </c>
      <c r="Q260" s="319">
        <v>45827</v>
      </c>
      <c r="R260" s="318" t="s">
        <v>253</v>
      </c>
      <c r="X260" t="s">
        <v>43</v>
      </c>
      <c r="AA260" s="318" t="s">
        <v>253</v>
      </c>
      <c r="AB260" s="318">
        <v>50008383</v>
      </c>
      <c r="AC260" s="318" t="s">
        <v>80</v>
      </c>
      <c r="AE260" s="318" t="s">
        <v>94</v>
      </c>
      <c r="AF260" s="320">
        <v>11283</v>
      </c>
      <c r="AG260" s="318"/>
      <c r="AH260" s="320"/>
      <c r="AI260" s="320"/>
    </row>
    <row r="261" spans="1:35" hidden="1">
      <c r="A261" t="s">
        <v>909</v>
      </c>
      <c r="B261" s="1">
        <v>45797</v>
      </c>
      <c r="C261">
        <v>5</v>
      </c>
      <c r="D261">
        <v>431900</v>
      </c>
      <c r="E261" t="s">
        <v>910</v>
      </c>
      <c r="F261" t="s">
        <v>37</v>
      </c>
      <c r="G261" t="s">
        <v>644</v>
      </c>
      <c r="H261" t="s">
        <v>911</v>
      </c>
      <c r="I261" t="s">
        <v>140</v>
      </c>
      <c r="J261" t="s">
        <v>629</v>
      </c>
      <c r="K261" s="318"/>
      <c r="L261" t="s">
        <v>42</v>
      </c>
      <c r="M261" s="319">
        <v>45827</v>
      </c>
      <c r="N261" s="318">
        <v>6</v>
      </c>
      <c r="O261" s="318"/>
      <c r="P261" s="318" t="s">
        <v>648</v>
      </c>
      <c r="Q261" s="319">
        <v>45827</v>
      </c>
      <c r="R261" s="318" t="s">
        <v>253</v>
      </c>
      <c r="X261" t="s">
        <v>43</v>
      </c>
      <c r="AA261" s="318" t="s">
        <v>253</v>
      </c>
      <c r="AB261" s="318">
        <v>50008381</v>
      </c>
      <c r="AC261" s="318" t="s">
        <v>80</v>
      </c>
      <c r="AE261" s="318" t="s">
        <v>94</v>
      </c>
      <c r="AF261" s="320">
        <v>11283</v>
      </c>
      <c r="AG261" s="318"/>
      <c r="AH261" s="320"/>
      <c r="AI261" s="320"/>
    </row>
    <row r="262" spans="1:35" hidden="1">
      <c r="A262" t="s">
        <v>912</v>
      </c>
      <c r="B262" s="1">
        <v>45797</v>
      </c>
      <c r="C262">
        <v>5</v>
      </c>
      <c r="D262">
        <v>431901</v>
      </c>
      <c r="E262" t="s">
        <v>913</v>
      </c>
      <c r="F262" t="s">
        <v>37</v>
      </c>
      <c r="G262" t="s">
        <v>121</v>
      </c>
      <c r="H262" t="s">
        <v>914</v>
      </c>
      <c r="I262" t="s">
        <v>108</v>
      </c>
      <c r="J262" t="s">
        <v>629</v>
      </c>
      <c r="K262" s="318"/>
      <c r="L262" t="s">
        <v>42</v>
      </c>
      <c r="M262" s="319">
        <v>45833</v>
      </c>
      <c r="N262" s="318">
        <v>6</v>
      </c>
      <c r="O262" s="318"/>
      <c r="P262" s="318"/>
      <c r="Q262" s="319"/>
      <c r="R262" s="318"/>
      <c r="X262" t="s">
        <v>43</v>
      </c>
      <c r="AA262" s="318" t="s">
        <v>50</v>
      </c>
      <c r="AB262" s="318">
        <v>50008283</v>
      </c>
      <c r="AC262" s="318" t="s">
        <v>51</v>
      </c>
      <c r="AE262" s="318" t="s">
        <v>94</v>
      </c>
      <c r="AF262" s="320">
        <v>17058</v>
      </c>
      <c r="AG262" s="318"/>
      <c r="AH262" s="320"/>
      <c r="AI262" s="320"/>
    </row>
    <row r="263" spans="1:35" hidden="1">
      <c r="A263" t="s">
        <v>915</v>
      </c>
      <c r="B263" s="1">
        <v>45797</v>
      </c>
      <c r="C263">
        <v>5</v>
      </c>
      <c r="D263">
        <v>431902</v>
      </c>
      <c r="E263" t="s">
        <v>916</v>
      </c>
      <c r="F263" t="s">
        <v>37</v>
      </c>
      <c r="G263" t="s">
        <v>644</v>
      </c>
      <c r="H263" t="s">
        <v>917</v>
      </c>
      <c r="I263" t="s">
        <v>87</v>
      </c>
      <c r="J263" t="s">
        <v>629</v>
      </c>
      <c r="K263" s="318"/>
      <c r="L263" t="s">
        <v>42</v>
      </c>
      <c r="M263" s="319">
        <v>45835</v>
      </c>
      <c r="N263" s="318">
        <v>6</v>
      </c>
      <c r="O263" s="318"/>
      <c r="P263" s="318" t="s">
        <v>648</v>
      </c>
      <c r="Q263" s="319">
        <v>45835</v>
      </c>
      <c r="R263" s="318" t="s">
        <v>253</v>
      </c>
      <c r="X263" t="s">
        <v>43</v>
      </c>
      <c r="AA263" s="318" t="s">
        <v>253</v>
      </c>
      <c r="AB263" s="318">
        <v>50008249</v>
      </c>
      <c r="AC263" s="318" t="s">
        <v>80</v>
      </c>
      <c r="AE263" s="318" t="s">
        <v>94</v>
      </c>
      <c r="AF263" s="320">
        <v>9898</v>
      </c>
      <c r="AG263" s="318"/>
      <c r="AH263" s="320"/>
      <c r="AI263" s="320"/>
    </row>
    <row r="264" spans="1:35" hidden="1">
      <c r="A264" t="s">
        <v>918</v>
      </c>
      <c r="B264" s="1">
        <v>45797</v>
      </c>
      <c r="C264">
        <v>5</v>
      </c>
      <c r="D264">
        <v>431903</v>
      </c>
      <c r="E264" t="s">
        <v>919</v>
      </c>
      <c r="F264" t="s">
        <v>37</v>
      </c>
      <c r="G264" t="s">
        <v>644</v>
      </c>
      <c r="H264" t="s">
        <v>920</v>
      </c>
      <c r="I264" t="s">
        <v>87</v>
      </c>
      <c r="J264" t="s">
        <v>629</v>
      </c>
      <c r="K264" s="318"/>
      <c r="L264" t="s">
        <v>42</v>
      </c>
      <c r="M264" s="319">
        <v>45835</v>
      </c>
      <c r="N264" s="318">
        <v>6</v>
      </c>
      <c r="O264" s="318"/>
      <c r="P264" s="318" t="s">
        <v>648</v>
      </c>
      <c r="Q264" s="319">
        <v>45835</v>
      </c>
      <c r="R264" s="318" t="s">
        <v>253</v>
      </c>
      <c r="X264" t="s">
        <v>43</v>
      </c>
      <c r="AA264" s="318" t="s">
        <v>253</v>
      </c>
      <c r="AB264" s="318">
        <v>50008237</v>
      </c>
      <c r="AC264" s="318" t="s">
        <v>80</v>
      </c>
      <c r="AE264" s="318" t="s">
        <v>94</v>
      </c>
      <c r="AF264" s="320">
        <v>9898</v>
      </c>
      <c r="AG264" s="318"/>
      <c r="AH264" s="320"/>
      <c r="AI264" s="320"/>
    </row>
    <row r="265" spans="1:35" hidden="1">
      <c r="A265" t="s">
        <v>921</v>
      </c>
      <c r="B265" s="1">
        <v>45797</v>
      </c>
      <c r="C265">
        <v>5</v>
      </c>
      <c r="D265">
        <v>431904</v>
      </c>
      <c r="E265" t="s">
        <v>922</v>
      </c>
      <c r="F265" t="s">
        <v>37</v>
      </c>
      <c r="G265" t="s">
        <v>644</v>
      </c>
      <c r="H265" t="s">
        <v>923</v>
      </c>
      <c r="I265" t="s">
        <v>87</v>
      </c>
      <c r="J265" t="s">
        <v>629</v>
      </c>
      <c r="K265" s="318"/>
      <c r="L265" t="s">
        <v>42</v>
      </c>
      <c r="M265" s="319">
        <v>45835</v>
      </c>
      <c r="N265" s="318">
        <v>6</v>
      </c>
      <c r="O265" s="318"/>
      <c r="P265" s="318" t="s">
        <v>648</v>
      </c>
      <c r="Q265" s="319">
        <v>45835</v>
      </c>
      <c r="R265" s="318" t="s">
        <v>253</v>
      </c>
      <c r="X265" t="s">
        <v>43</v>
      </c>
      <c r="AA265" s="318" t="s">
        <v>253</v>
      </c>
      <c r="AB265" s="318">
        <v>50008231</v>
      </c>
      <c r="AC265" s="318" t="s">
        <v>80</v>
      </c>
      <c r="AE265" s="318" t="s">
        <v>94</v>
      </c>
      <c r="AF265" s="320">
        <v>9898</v>
      </c>
      <c r="AG265" s="318"/>
      <c r="AH265" s="320"/>
      <c r="AI265" s="320"/>
    </row>
    <row r="266" spans="1:35" hidden="1">
      <c r="A266" t="s">
        <v>924</v>
      </c>
      <c r="B266" s="1">
        <v>45797</v>
      </c>
      <c r="C266">
        <v>5</v>
      </c>
      <c r="D266">
        <v>431905</v>
      </c>
      <c r="E266" t="s">
        <v>925</v>
      </c>
      <c r="F266" t="s">
        <v>37</v>
      </c>
      <c r="G266" t="s">
        <v>644</v>
      </c>
      <c r="H266" t="s">
        <v>926</v>
      </c>
      <c r="I266" t="s">
        <v>87</v>
      </c>
      <c r="J266" t="s">
        <v>629</v>
      </c>
      <c r="K266" s="318"/>
      <c r="L266" t="s">
        <v>42</v>
      </c>
      <c r="M266" s="319">
        <v>45835</v>
      </c>
      <c r="N266" s="318">
        <v>6</v>
      </c>
      <c r="O266" s="318"/>
      <c r="P266" s="318" t="s">
        <v>648</v>
      </c>
      <c r="Q266" s="319">
        <v>45835</v>
      </c>
      <c r="R266" s="318" t="s">
        <v>253</v>
      </c>
      <c r="X266" t="s">
        <v>43</v>
      </c>
      <c r="AA266" s="318" t="s">
        <v>253</v>
      </c>
      <c r="AB266" s="318">
        <v>50008224</v>
      </c>
      <c r="AC266" s="318" t="s">
        <v>80</v>
      </c>
      <c r="AE266" s="318" t="s">
        <v>94</v>
      </c>
      <c r="AF266" s="320">
        <v>9898</v>
      </c>
      <c r="AG266" s="318"/>
      <c r="AH266" s="320"/>
      <c r="AI266" s="320"/>
    </row>
    <row r="267" spans="1:35" hidden="1">
      <c r="A267" t="s">
        <v>927</v>
      </c>
      <c r="B267" s="1">
        <v>45797</v>
      </c>
      <c r="C267">
        <v>5</v>
      </c>
      <c r="D267">
        <v>431906</v>
      </c>
      <c r="E267" t="s">
        <v>928</v>
      </c>
      <c r="F267" t="s">
        <v>37</v>
      </c>
      <c r="G267" t="s">
        <v>644</v>
      </c>
      <c r="H267" t="s">
        <v>929</v>
      </c>
      <c r="I267" t="s">
        <v>87</v>
      </c>
      <c r="J267" t="s">
        <v>629</v>
      </c>
      <c r="K267" s="318"/>
      <c r="L267" t="s">
        <v>42</v>
      </c>
      <c r="M267" s="319">
        <v>45835</v>
      </c>
      <c r="N267" s="318">
        <v>6</v>
      </c>
      <c r="O267" s="318"/>
      <c r="P267" s="318" t="s">
        <v>648</v>
      </c>
      <c r="Q267" s="319">
        <v>45835</v>
      </c>
      <c r="R267" s="318" t="s">
        <v>253</v>
      </c>
      <c r="X267" t="s">
        <v>43</v>
      </c>
      <c r="AA267" s="318" t="s">
        <v>253</v>
      </c>
      <c r="AB267" s="318">
        <v>50008215</v>
      </c>
      <c r="AC267" s="318" t="s">
        <v>80</v>
      </c>
      <c r="AE267" s="318" t="s">
        <v>94</v>
      </c>
      <c r="AF267" s="320">
        <v>9898</v>
      </c>
      <c r="AG267" s="318"/>
      <c r="AH267" s="320"/>
      <c r="AI267" s="320"/>
    </row>
    <row r="268" spans="1:35" hidden="1">
      <c r="A268" t="s">
        <v>930</v>
      </c>
      <c r="B268" s="1">
        <v>45761</v>
      </c>
      <c r="C268">
        <v>4</v>
      </c>
      <c r="D268">
        <v>430907</v>
      </c>
      <c r="E268" t="s">
        <v>931</v>
      </c>
      <c r="F268" t="s">
        <v>37</v>
      </c>
      <c r="G268" t="s">
        <v>47</v>
      </c>
      <c r="H268" t="s">
        <v>932</v>
      </c>
      <c r="I268" t="s">
        <v>60</v>
      </c>
      <c r="J268" t="s">
        <v>933</v>
      </c>
      <c r="K268" s="318">
        <v>198</v>
      </c>
      <c r="L268" t="s">
        <v>42</v>
      </c>
      <c r="M268" s="319">
        <v>45793</v>
      </c>
      <c r="N268" s="318">
        <v>5</v>
      </c>
      <c r="O268" s="318"/>
      <c r="P268" s="318"/>
      <c r="Q268" s="319"/>
      <c r="R268" s="318" t="s">
        <v>934</v>
      </c>
      <c r="S268">
        <v>7430</v>
      </c>
      <c r="X268" t="s">
        <v>43</v>
      </c>
      <c r="AA268" s="318" t="s">
        <v>50</v>
      </c>
      <c r="AB268" s="318">
        <v>50002587</v>
      </c>
      <c r="AC268" s="318" t="s">
        <v>51</v>
      </c>
      <c r="AE268" s="318" t="s">
        <v>52</v>
      </c>
      <c r="AF268" s="320">
        <v>12058</v>
      </c>
      <c r="AG268" s="318"/>
      <c r="AH268" s="320"/>
      <c r="AI268" s="320"/>
    </row>
    <row r="269" spans="1:35" hidden="1">
      <c r="A269" t="s">
        <v>935</v>
      </c>
      <c r="B269" s="1">
        <v>45797</v>
      </c>
      <c r="C269">
        <v>5</v>
      </c>
      <c r="D269">
        <v>431907</v>
      </c>
      <c r="E269" t="s">
        <v>936</v>
      </c>
      <c r="F269" t="s">
        <v>37</v>
      </c>
      <c r="G269" t="s">
        <v>644</v>
      </c>
      <c r="H269" t="s">
        <v>937</v>
      </c>
      <c r="I269" t="s">
        <v>87</v>
      </c>
      <c r="J269" t="s">
        <v>629</v>
      </c>
      <c r="K269" s="318"/>
      <c r="L269" t="s">
        <v>42</v>
      </c>
      <c r="M269" s="319">
        <v>45827</v>
      </c>
      <c r="N269" s="318">
        <v>6</v>
      </c>
      <c r="O269" s="318"/>
      <c r="P269" s="318" t="s">
        <v>648</v>
      </c>
      <c r="Q269" s="319">
        <v>45827</v>
      </c>
      <c r="R269" s="318" t="s">
        <v>253</v>
      </c>
      <c r="X269" t="s">
        <v>43</v>
      </c>
      <c r="AA269" s="318" t="s">
        <v>253</v>
      </c>
      <c r="AB269" s="318">
        <v>50008134</v>
      </c>
      <c r="AC269" s="318" t="s">
        <v>80</v>
      </c>
      <c r="AE269" s="318" t="s">
        <v>94</v>
      </c>
      <c r="AF269" s="320">
        <v>9898</v>
      </c>
      <c r="AG269" s="318"/>
      <c r="AH269" s="320"/>
      <c r="AI269" s="320"/>
    </row>
    <row r="270" spans="1:35" hidden="1">
      <c r="A270" t="s">
        <v>938</v>
      </c>
      <c r="B270" s="1">
        <v>45797</v>
      </c>
      <c r="C270">
        <v>5</v>
      </c>
      <c r="D270">
        <v>431908</v>
      </c>
      <c r="E270" t="s">
        <v>939</v>
      </c>
      <c r="F270" t="s">
        <v>37</v>
      </c>
      <c r="G270" t="s">
        <v>197</v>
      </c>
      <c r="H270" t="s">
        <v>940</v>
      </c>
      <c r="I270" t="s">
        <v>72</v>
      </c>
      <c r="J270" t="s">
        <v>629</v>
      </c>
      <c r="K270" s="318"/>
      <c r="L270" t="s">
        <v>42</v>
      </c>
      <c r="M270" s="319">
        <v>45834</v>
      </c>
      <c r="N270" s="318">
        <v>6</v>
      </c>
      <c r="O270" s="318"/>
      <c r="P270" s="318"/>
      <c r="Q270" s="319"/>
      <c r="R270" s="318"/>
      <c r="X270" t="s">
        <v>43</v>
      </c>
      <c r="AA270" s="318" t="s">
        <v>50</v>
      </c>
      <c r="AB270" s="318">
        <v>50008112</v>
      </c>
      <c r="AC270" s="318" t="s">
        <v>51</v>
      </c>
      <c r="AE270" s="318" t="s">
        <v>94</v>
      </c>
      <c r="AF270" s="320">
        <v>21270</v>
      </c>
      <c r="AG270" s="318"/>
      <c r="AH270" s="320"/>
      <c r="AI270" s="320"/>
    </row>
    <row r="271" spans="1:35" hidden="1">
      <c r="A271" t="s">
        <v>941</v>
      </c>
      <c r="B271" s="1">
        <v>45797</v>
      </c>
      <c r="C271">
        <v>5</v>
      </c>
      <c r="D271">
        <v>431909</v>
      </c>
      <c r="E271" t="s">
        <v>942</v>
      </c>
      <c r="F271" t="s">
        <v>37</v>
      </c>
      <c r="G271" t="s">
        <v>117</v>
      </c>
      <c r="H271" t="s">
        <v>943</v>
      </c>
      <c r="I271" t="s">
        <v>72</v>
      </c>
      <c r="J271" t="s">
        <v>629</v>
      </c>
      <c r="K271" s="318"/>
      <c r="L271" t="s">
        <v>42</v>
      </c>
      <c r="M271" s="319">
        <v>45820</v>
      </c>
      <c r="N271" s="318">
        <v>6</v>
      </c>
      <c r="O271" s="318"/>
      <c r="P271" s="318"/>
      <c r="Q271" s="319"/>
      <c r="R271" s="318"/>
      <c r="X271" t="s">
        <v>43</v>
      </c>
      <c r="AA271" s="318" t="s">
        <v>50</v>
      </c>
      <c r="AB271" s="318">
        <v>50008102</v>
      </c>
      <c r="AC271" s="318" t="s">
        <v>51</v>
      </c>
      <c r="AE271" s="318" t="s">
        <v>94</v>
      </c>
      <c r="AF271" s="320">
        <v>21446</v>
      </c>
      <c r="AG271" s="318"/>
      <c r="AH271" s="320"/>
      <c r="AI271" s="320"/>
    </row>
    <row r="272" spans="1:35" hidden="1">
      <c r="A272" t="s">
        <v>944</v>
      </c>
      <c r="B272" s="1">
        <v>45797</v>
      </c>
      <c r="C272">
        <v>5</v>
      </c>
      <c r="D272">
        <v>431910</v>
      </c>
      <c r="E272" t="s">
        <v>945</v>
      </c>
      <c r="F272" t="s">
        <v>37</v>
      </c>
      <c r="G272" t="s">
        <v>106</v>
      </c>
      <c r="H272" t="s">
        <v>946</v>
      </c>
      <c r="I272" t="s">
        <v>72</v>
      </c>
      <c r="J272" t="s">
        <v>629</v>
      </c>
      <c r="K272" s="318"/>
      <c r="L272" t="s">
        <v>42</v>
      </c>
      <c r="M272" s="319">
        <v>45812</v>
      </c>
      <c r="N272" s="318">
        <v>6</v>
      </c>
      <c r="O272" s="318"/>
      <c r="P272" s="318"/>
      <c r="Q272" s="319"/>
      <c r="R272" s="318"/>
      <c r="X272" t="s">
        <v>43</v>
      </c>
      <c r="AA272" s="318" t="s">
        <v>50</v>
      </c>
      <c r="AB272" s="318">
        <v>50008089</v>
      </c>
      <c r="AC272" s="318" t="s">
        <v>51</v>
      </c>
      <c r="AE272" s="318" t="s">
        <v>94</v>
      </c>
      <c r="AF272" s="320">
        <v>12900</v>
      </c>
      <c r="AG272" s="318"/>
      <c r="AH272" s="320"/>
      <c r="AI272" s="320"/>
    </row>
    <row r="273" spans="1:35" hidden="1">
      <c r="A273" t="s">
        <v>947</v>
      </c>
      <c r="B273" s="1">
        <v>45798</v>
      </c>
      <c r="C273">
        <v>5</v>
      </c>
      <c r="D273">
        <v>431911</v>
      </c>
      <c r="E273" t="s">
        <v>948</v>
      </c>
      <c r="F273" t="s">
        <v>37</v>
      </c>
      <c r="G273" t="s">
        <v>644</v>
      </c>
      <c r="H273" t="s">
        <v>949</v>
      </c>
      <c r="I273" t="s">
        <v>92</v>
      </c>
      <c r="J273" t="s">
        <v>629</v>
      </c>
      <c r="K273" s="318"/>
      <c r="L273" t="s">
        <v>42</v>
      </c>
      <c r="M273" s="319">
        <v>45827</v>
      </c>
      <c r="N273" s="318">
        <v>6</v>
      </c>
      <c r="O273" s="318"/>
      <c r="P273" s="318" t="s">
        <v>648</v>
      </c>
      <c r="Q273" s="319">
        <v>45827</v>
      </c>
      <c r="R273" s="318" t="s">
        <v>253</v>
      </c>
      <c r="X273" t="s">
        <v>43</v>
      </c>
      <c r="AA273" s="318" t="s">
        <v>253</v>
      </c>
      <c r="AB273" s="318">
        <v>50008564</v>
      </c>
      <c r="AC273" s="318" t="s">
        <v>80</v>
      </c>
      <c r="AE273" s="318" t="s">
        <v>94</v>
      </c>
      <c r="AF273" s="320">
        <v>11283</v>
      </c>
      <c r="AG273" s="318"/>
      <c r="AH273" s="320"/>
      <c r="AI273" s="320"/>
    </row>
    <row r="274" spans="1:35" hidden="1">
      <c r="A274" t="s">
        <v>950</v>
      </c>
      <c r="B274" s="1">
        <v>45798</v>
      </c>
      <c r="C274">
        <v>5</v>
      </c>
      <c r="D274">
        <v>431912</v>
      </c>
      <c r="E274" t="s">
        <v>951</v>
      </c>
      <c r="F274" t="s">
        <v>37</v>
      </c>
      <c r="G274" t="s">
        <v>644</v>
      </c>
      <c r="H274" t="s">
        <v>952</v>
      </c>
      <c r="I274" t="s">
        <v>87</v>
      </c>
      <c r="J274" t="s">
        <v>629</v>
      </c>
      <c r="K274" s="318"/>
      <c r="L274" t="s">
        <v>42</v>
      </c>
      <c r="M274" s="319">
        <v>45835</v>
      </c>
      <c r="N274" s="318">
        <v>6</v>
      </c>
      <c r="O274" s="318"/>
      <c r="P274" s="318" t="s">
        <v>648</v>
      </c>
      <c r="Q274" s="319">
        <v>45835</v>
      </c>
      <c r="R274" s="318" t="s">
        <v>253</v>
      </c>
      <c r="X274" t="s">
        <v>43</v>
      </c>
      <c r="AA274" s="318" t="s">
        <v>253</v>
      </c>
      <c r="AB274" s="318">
        <v>50008509</v>
      </c>
      <c r="AC274" s="318" t="s">
        <v>80</v>
      </c>
      <c r="AE274" s="318" t="s">
        <v>94</v>
      </c>
      <c r="AF274" s="320">
        <v>9898</v>
      </c>
      <c r="AG274" s="318"/>
      <c r="AH274" s="320"/>
      <c r="AI274" s="320"/>
    </row>
    <row r="275" spans="1:35" hidden="1">
      <c r="A275" t="s">
        <v>953</v>
      </c>
      <c r="B275" s="1">
        <v>45764</v>
      </c>
      <c r="C275">
        <v>4</v>
      </c>
      <c r="D275">
        <v>430913</v>
      </c>
      <c r="E275" t="s">
        <v>954</v>
      </c>
      <c r="F275" t="s">
        <v>37</v>
      </c>
      <c r="G275" t="s">
        <v>197</v>
      </c>
      <c r="H275" t="s">
        <v>955</v>
      </c>
      <c r="I275" t="s">
        <v>140</v>
      </c>
      <c r="J275" t="s">
        <v>158</v>
      </c>
      <c r="K275" s="318">
        <v>199</v>
      </c>
      <c r="L275" t="s">
        <v>42</v>
      </c>
      <c r="M275" s="319">
        <v>45804</v>
      </c>
      <c r="N275" s="318">
        <v>5</v>
      </c>
      <c r="O275" s="318"/>
      <c r="P275" s="318"/>
      <c r="Q275" s="319"/>
      <c r="R275" s="318"/>
      <c r="X275" t="s">
        <v>43</v>
      </c>
      <c r="AA275" s="318" t="s">
        <v>50</v>
      </c>
      <c r="AB275" s="318">
        <v>50003236</v>
      </c>
      <c r="AC275" s="318" t="s">
        <v>51</v>
      </c>
      <c r="AE275" s="318" t="s">
        <v>52</v>
      </c>
      <c r="AF275" s="320">
        <v>365657</v>
      </c>
      <c r="AG275" s="318">
        <v>105</v>
      </c>
      <c r="AH275" s="320"/>
      <c r="AI275" s="320"/>
    </row>
    <row r="276" spans="1:35" hidden="1">
      <c r="A276" t="s">
        <v>956</v>
      </c>
      <c r="B276" s="1">
        <v>45798</v>
      </c>
      <c r="C276">
        <v>5</v>
      </c>
      <c r="D276">
        <v>431913</v>
      </c>
      <c r="E276" t="s">
        <v>957</v>
      </c>
      <c r="F276" t="s">
        <v>37</v>
      </c>
      <c r="G276" t="s">
        <v>106</v>
      </c>
      <c r="H276" t="s">
        <v>958</v>
      </c>
      <c r="I276" t="s">
        <v>108</v>
      </c>
      <c r="J276" t="s">
        <v>629</v>
      </c>
      <c r="K276" s="318"/>
      <c r="L276" t="s">
        <v>42</v>
      </c>
      <c r="M276" s="319">
        <v>45813</v>
      </c>
      <c r="N276" s="318">
        <v>6</v>
      </c>
      <c r="O276" s="318"/>
      <c r="P276" s="318"/>
      <c r="Q276" s="319"/>
      <c r="R276" s="318"/>
      <c r="X276" t="s">
        <v>43</v>
      </c>
      <c r="AA276" s="318" t="s">
        <v>50</v>
      </c>
      <c r="AB276" s="318">
        <v>50008681</v>
      </c>
      <c r="AC276" s="318" t="s">
        <v>51</v>
      </c>
      <c r="AE276" s="318" t="s">
        <v>94</v>
      </c>
      <c r="AF276" s="320">
        <v>12900</v>
      </c>
      <c r="AG276" s="318"/>
      <c r="AH276" s="320"/>
      <c r="AI276" s="320"/>
    </row>
    <row r="277" spans="1:35" hidden="1">
      <c r="A277" t="s">
        <v>959</v>
      </c>
      <c r="B277" s="1">
        <v>45798</v>
      </c>
      <c r="C277">
        <v>5</v>
      </c>
      <c r="D277">
        <v>431914</v>
      </c>
      <c r="E277" t="s">
        <v>960</v>
      </c>
      <c r="F277" t="s">
        <v>37</v>
      </c>
      <c r="G277" t="s">
        <v>106</v>
      </c>
      <c r="H277" t="s">
        <v>961</v>
      </c>
      <c r="I277" t="s">
        <v>108</v>
      </c>
      <c r="J277" t="s">
        <v>629</v>
      </c>
      <c r="K277" s="318"/>
      <c r="L277" t="s">
        <v>42</v>
      </c>
      <c r="M277" s="319">
        <v>45834</v>
      </c>
      <c r="N277" s="318">
        <v>6</v>
      </c>
      <c r="O277" s="318"/>
      <c r="P277" s="318"/>
      <c r="Q277" s="319"/>
      <c r="R277" s="318"/>
      <c r="X277" t="s">
        <v>43</v>
      </c>
      <c r="AA277" s="318" t="s">
        <v>50</v>
      </c>
      <c r="AB277" s="318">
        <v>50008660</v>
      </c>
      <c r="AC277" s="318" t="s">
        <v>51</v>
      </c>
      <c r="AE277" s="318" t="s">
        <v>94</v>
      </c>
      <c r="AF277" s="320">
        <v>12900</v>
      </c>
      <c r="AG277" s="318"/>
      <c r="AH277" s="320"/>
      <c r="AI277" s="320"/>
    </row>
    <row r="278" spans="1:35" hidden="1">
      <c r="A278" t="s">
        <v>962</v>
      </c>
      <c r="B278" s="1">
        <v>45798</v>
      </c>
      <c r="C278">
        <v>5</v>
      </c>
      <c r="D278">
        <v>431915</v>
      </c>
      <c r="E278" t="s">
        <v>963</v>
      </c>
      <c r="F278" t="s">
        <v>37</v>
      </c>
      <c r="G278" t="s">
        <v>644</v>
      </c>
      <c r="H278" t="s">
        <v>964</v>
      </c>
      <c r="I278" t="s">
        <v>92</v>
      </c>
      <c r="J278" t="s">
        <v>716</v>
      </c>
      <c r="K278" s="318"/>
      <c r="L278" t="s">
        <v>42</v>
      </c>
      <c r="M278" s="319">
        <v>45834</v>
      </c>
      <c r="N278" s="318">
        <v>6</v>
      </c>
      <c r="O278" s="318"/>
      <c r="P278" s="318" t="s">
        <v>648</v>
      </c>
      <c r="Q278" s="319">
        <v>45834</v>
      </c>
      <c r="R278" s="318" t="s">
        <v>50</v>
      </c>
      <c r="X278" t="s">
        <v>43</v>
      </c>
      <c r="AA278" s="318" t="s">
        <v>50</v>
      </c>
      <c r="AB278" s="318">
        <v>50008594</v>
      </c>
      <c r="AC278" s="318" t="s">
        <v>51</v>
      </c>
      <c r="AE278" s="318" t="s">
        <v>94</v>
      </c>
      <c r="AF278" s="320">
        <v>26009</v>
      </c>
      <c r="AG278" s="318"/>
      <c r="AH278" s="320"/>
      <c r="AI278" s="320"/>
    </row>
    <row r="279" spans="1:35" hidden="1">
      <c r="A279" t="s">
        <v>965</v>
      </c>
      <c r="B279" s="1">
        <v>45799</v>
      </c>
      <c r="C279">
        <v>5</v>
      </c>
      <c r="D279">
        <v>431916</v>
      </c>
      <c r="E279" t="s">
        <v>966</v>
      </c>
      <c r="F279" t="s">
        <v>37</v>
      </c>
      <c r="G279" t="s">
        <v>644</v>
      </c>
      <c r="H279" t="s">
        <v>967</v>
      </c>
      <c r="I279" t="s">
        <v>40</v>
      </c>
      <c r="J279" t="s">
        <v>629</v>
      </c>
      <c r="K279" s="318"/>
      <c r="L279" t="s">
        <v>42</v>
      </c>
      <c r="M279" s="319">
        <v>45821</v>
      </c>
      <c r="N279" s="318">
        <v>6</v>
      </c>
      <c r="O279" s="318"/>
      <c r="P279" s="318"/>
      <c r="Q279" s="319"/>
      <c r="R279" s="318"/>
      <c r="T279" t="s">
        <v>648</v>
      </c>
      <c r="U279">
        <v>45799</v>
      </c>
      <c r="W279">
        <v>45821</v>
      </c>
      <c r="X279" t="s">
        <v>968</v>
      </c>
      <c r="Y279" t="s">
        <v>50</v>
      </c>
      <c r="AA279" s="318" t="s">
        <v>50</v>
      </c>
      <c r="AB279" s="318">
        <v>50008846</v>
      </c>
      <c r="AC279" s="318" t="s">
        <v>51</v>
      </c>
      <c r="AE279" s="318" t="s">
        <v>94</v>
      </c>
      <c r="AF279" s="320">
        <v>11283</v>
      </c>
      <c r="AG279" s="318"/>
      <c r="AH279" s="320"/>
      <c r="AI279" s="320"/>
    </row>
    <row r="280" spans="1:35" hidden="1">
      <c r="A280" t="s">
        <v>969</v>
      </c>
      <c r="B280" s="1">
        <v>45804</v>
      </c>
      <c r="C280">
        <v>5</v>
      </c>
      <c r="D280">
        <v>431917</v>
      </c>
      <c r="E280" t="s">
        <v>970</v>
      </c>
      <c r="F280" t="s">
        <v>37</v>
      </c>
      <c r="G280" t="s">
        <v>644</v>
      </c>
      <c r="H280" t="s">
        <v>971</v>
      </c>
      <c r="I280" t="s">
        <v>40</v>
      </c>
      <c r="J280" t="s">
        <v>629</v>
      </c>
      <c r="K280" s="318"/>
      <c r="L280" t="s">
        <v>42</v>
      </c>
      <c r="M280" s="319">
        <v>45825</v>
      </c>
      <c r="N280" s="318">
        <v>6</v>
      </c>
      <c r="O280" s="318"/>
      <c r="P280" s="318" t="s">
        <v>648</v>
      </c>
      <c r="Q280" s="319">
        <v>45825</v>
      </c>
      <c r="R280" s="318" t="s">
        <v>62</v>
      </c>
      <c r="X280" t="s">
        <v>43</v>
      </c>
      <c r="AA280" s="318" t="s">
        <v>62</v>
      </c>
      <c r="AB280" s="318">
        <v>50009671</v>
      </c>
      <c r="AC280" s="318" t="s">
        <v>63</v>
      </c>
      <c r="AE280" s="318" t="s">
        <v>94</v>
      </c>
      <c r="AF280" s="320">
        <v>14286</v>
      </c>
      <c r="AG280" s="318"/>
      <c r="AH280" s="320"/>
      <c r="AI280" s="320"/>
    </row>
    <row r="281" spans="1:35" hidden="1">
      <c r="A281" t="s">
        <v>972</v>
      </c>
      <c r="B281" s="1">
        <v>45765</v>
      </c>
      <c r="C281">
        <v>4</v>
      </c>
      <c r="D281">
        <v>430918</v>
      </c>
      <c r="E281" t="s">
        <v>973</v>
      </c>
      <c r="F281" t="s">
        <v>37</v>
      </c>
      <c r="G281" t="s">
        <v>197</v>
      </c>
      <c r="H281" t="s">
        <v>974</v>
      </c>
      <c r="I281" t="s">
        <v>123</v>
      </c>
      <c r="J281" t="s">
        <v>158</v>
      </c>
      <c r="K281" s="318">
        <v>200</v>
      </c>
      <c r="L281" t="s">
        <v>42</v>
      </c>
      <c r="M281" s="319">
        <v>45971</v>
      </c>
      <c r="N281" s="318">
        <v>11</v>
      </c>
      <c r="O281" s="318"/>
      <c r="P281" s="318"/>
      <c r="Q281" s="319"/>
      <c r="R281" s="318"/>
      <c r="X281" t="s">
        <v>43</v>
      </c>
      <c r="AA281" s="318" t="s">
        <v>77</v>
      </c>
      <c r="AB281" s="318">
        <v>50003548</v>
      </c>
      <c r="AC281" s="318" t="s">
        <v>101</v>
      </c>
      <c r="AE281" s="318" t="s">
        <v>52</v>
      </c>
      <c r="AF281" s="320">
        <v>351815</v>
      </c>
      <c r="AG281" s="318">
        <v>103</v>
      </c>
      <c r="AH281" s="320"/>
      <c r="AI281" s="320"/>
    </row>
    <row r="282" spans="1:35" hidden="1">
      <c r="A282" t="s">
        <v>975</v>
      </c>
      <c r="B282" s="1">
        <v>45804</v>
      </c>
      <c r="C282">
        <v>5</v>
      </c>
      <c r="D282">
        <v>431918</v>
      </c>
      <c r="E282" t="s">
        <v>963</v>
      </c>
      <c r="F282" t="s">
        <v>37</v>
      </c>
      <c r="G282" t="s">
        <v>644</v>
      </c>
      <c r="H282" t="s">
        <v>964</v>
      </c>
      <c r="I282" t="s">
        <v>92</v>
      </c>
      <c r="J282" t="s">
        <v>629</v>
      </c>
      <c r="K282" s="318"/>
      <c r="L282" t="s">
        <v>42</v>
      </c>
      <c r="M282" s="319">
        <v>45827</v>
      </c>
      <c r="N282" s="318">
        <v>6</v>
      </c>
      <c r="O282" s="318"/>
      <c r="P282" s="318" t="s">
        <v>648</v>
      </c>
      <c r="Q282" s="319">
        <v>45827</v>
      </c>
      <c r="R282" s="318" t="s">
        <v>253</v>
      </c>
      <c r="X282" t="s">
        <v>43</v>
      </c>
      <c r="AA282" s="318" t="s">
        <v>253</v>
      </c>
      <c r="AB282" s="318">
        <v>50009653</v>
      </c>
      <c r="AC282" s="318" t="s">
        <v>80</v>
      </c>
      <c r="AE282" s="318" t="s">
        <v>94</v>
      </c>
      <c r="AF282" s="320">
        <v>11283</v>
      </c>
      <c r="AG282" s="318"/>
      <c r="AH282" s="320"/>
      <c r="AI282" s="320"/>
    </row>
    <row r="283" spans="1:35" hidden="1">
      <c r="A283" t="s">
        <v>976</v>
      </c>
      <c r="B283" s="1">
        <v>45765</v>
      </c>
      <c r="C283">
        <v>4</v>
      </c>
      <c r="D283">
        <v>430919</v>
      </c>
      <c r="E283" t="s">
        <v>977</v>
      </c>
      <c r="F283" t="s">
        <v>37</v>
      </c>
      <c r="G283" t="s">
        <v>197</v>
      </c>
      <c r="H283" t="s">
        <v>974</v>
      </c>
      <c r="I283" t="s">
        <v>123</v>
      </c>
      <c r="J283" t="s">
        <v>158</v>
      </c>
      <c r="K283" s="318">
        <v>201</v>
      </c>
      <c r="L283" t="s">
        <v>42</v>
      </c>
      <c r="M283" s="319">
        <v>45974</v>
      </c>
      <c r="N283" s="318">
        <v>11</v>
      </c>
      <c r="O283" s="318"/>
      <c r="P283" s="318"/>
      <c r="Q283" s="319"/>
      <c r="R283" s="318"/>
      <c r="X283" t="s">
        <v>43</v>
      </c>
      <c r="AA283" s="318" t="s">
        <v>77</v>
      </c>
      <c r="AB283" s="318">
        <v>50003549</v>
      </c>
      <c r="AC283" s="318" t="s">
        <v>101</v>
      </c>
      <c r="AE283" s="318" t="s">
        <v>52</v>
      </c>
      <c r="AF283" s="320">
        <v>154026</v>
      </c>
      <c r="AG283" s="318">
        <v>73</v>
      </c>
      <c r="AH283" s="320"/>
      <c r="AI283" s="320"/>
    </row>
    <row r="284" spans="1:35" hidden="1">
      <c r="A284" t="s">
        <v>978</v>
      </c>
      <c r="B284" s="1">
        <v>45805</v>
      </c>
      <c r="C284">
        <v>5</v>
      </c>
      <c r="D284">
        <v>431919</v>
      </c>
      <c r="E284" t="s">
        <v>979</v>
      </c>
      <c r="F284" t="s">
        <v>37</v>
      </c>
      <c r="G284" t="s">
        <v>644</v>
      </c>
      <c r="H284" t="s">
        <v>980</v>
      </c>
      <c r="I284" t="s">
        <v>40</v>
      </c>
      <c r="J284" t="s">
        <v>629</v>
      </c>
      <c r="K284" s="318"/>
      <c r="L284" t="s">
        <v>42</v>
      </c>
      <c r="M284" s="319">
        <v>45825</v>
      </c>
      <c r="N284" s="318">
        <v>6</v>
      </c>
      <c r="O284" s="318"/>
      <c r="P284" s="318" t="s">
        <v>648</v>
      </c>
      <c r="Q284" s="319">
        <v>45825</v>
      </c>
      <c r="R284" s="318" t="s">
        <v>62</v>
      </c>
      <c r="X284" t="s">
        <v>43</v>
      </c>
      <c r="AA284" s="318" t="s">
        <v>62</v>
      </c>
      <c r="AB284" s="318">
        <v>50010023</v>
      </c>
      <c r="AC284" s="318" t="s">
        <v>63</v>
      </c>
      <c r="AE284" s="318" t="s">
        <v>94</v>
      </c>
      <c r="AF284" s="320">
        <v>11283</v>
      </c>
      <c r="AG284" s="318"/>
      <c r="AH284" s="320"/>
      <c r="AI284" s="320"/>
    </row>
    <row r="285" spans="1:35" hidden="1">
      <c r="A285" t="s">
        <v>981</v>
      </c>
      <c r="B285" s="1">
        <v>45806</v>
      </c>
      <c r="C285">
        <v>5</v>
      </c>
      <c r="D285">
        <v>431920</v>
      </c>
      <c r="E285" t="s">
        <v>982</v>
      </c>
      <c r="F285" t="s">
        <v>37</v>
      </c>
      <c r="G285" t="s">
        <v>106</v>
      </c>
      <c r="H285" t="s">
        <v>983</v>
      </c>
      <c r="I285" t="s">
        <v>108</v>
      </c>
      <c r="J285" t="s">
        <v>629</v>
      </c>
      <c r="K285" s="318"/>
      <c r="L285" t="s">
        <v>42</v>
      </c>
      <c r="M285" s="319">
        <v>45820</v>
      </c>
      <c r="N285" s="318">
        <v>6</v>
      </c>
      <c r="O285" s="318"/>
      <c r="P285" s="318"/>
      <c r="Q285" s="319"/>
      <c r="R285" s="318"/>
      <c r="X285" t="s">
        <v>43</v>
      </c>
      <c r="AA285" s="318" t="s">
        <v>50</v>
      </c>
      <c r="AB285" s="318">
        <v>50010180</v>
      </c>
      <c r="AC285" s="318" t="s">
        <v>51</v>
      </c>
      <c r="AE285" s="318" t="s">
        <v>94</v>
      </c>
      <c r="AF285" s="320">
        <v>12900</v>
      </c>
      <c r="AG285" s="318"/>
      <c r="AH285" s="320"/>
      <c r="AI285" s="320"/>
    </row>
    <row r="286" spans="1:35" hidden="1">
      <c r="A286" t="s">
        <v>984</v>
      </c>
      <c r="B286" s="1">
        <v>45806</v>
      </c>
      <c r="C286">
        <v>5</v>
      </c>
      <c r="D286">
        <v>431921</v>
      </c>
      <c r="E286" t="s">
        <v>985</v>
      </c>
      <c r="F286" t="s">
        <v>37</v>
      </c>
      <c r="G286" t="s">
        <v>106</v>
      </c>
      <c r="H286" t="s">
        <v>218</v>
      </c>
      <c r="I286" t="s">
        <v>108</v>
      </c>
      <c r="J286" t="s">
        <v>629</v>
      </c>
      <c r="K286" s="318"/>
      <c r="L286" t="s">
        <v>42</v>
      </c>
      <c r="M286" s="319">
        <v>45820</v>
      </c>
      <c r="N286" s="318">
        <v>6</v>
      </c>
      <c r="O286" s="318"/>
      <c r="P286" s="318"/>
      <c r="Q286" s="319"/>
      <c r="R286" s="318"/>
      <c r="X286" t="s">
        <v>43</v>
      </c>
      <c r="AA286" s="318" t="s">
        <v>50</v>
      </c>
      <c r="AB286" s="318">
        <v>50010184</v>
      </c>
      <c r="AC286" s="318" t="s">
        <v>51</v>
      </c>
      <c r="AE286" s="318" t="s">
        <v>94</v>
      </c>
      <c r="AF286" s="320">
        <v>12900</v>
      </c>
      <c r="AG286" s="318"/>
      <c r="AH286" s="320"/>
      <c r="AI286" s="320"/>
    </row>
    <row r="287" spans="1:35" hidden="1">
      <c r="A287" t="s">
        <v>986</v>
      </c>
      <c r="B287" s="1">
        <v>45806</v>
      </c>
      <c r="C287">
        <v>5</v>
      </c>
      <c r="D287">
        <v>431922</v>
      </c>
      <c r="E287" t="s">
        <v>987</v>
      </c>
      <c r="F287" t="s">
        <v>37</v>
      </c>
      <c r="G287" t="s">
        <v>117</v>
      </c>
      <c r="H287" t="s">
        <v>988</v>
      </c>
      <c r="I287" t="s">
        <v>108</v>
      </c>
      <c r="J287" t="s">
        <v>629</v>
      </c>
      <c r="K287" s="318"/>
      <c r="L287" t="s">
        <v>42</v>
      </c>
      <c r="M287" s="319">
        <v>45820</v>
      </c>
      <c r="N287" s="318">
        <v>6</v>
      </c>
      <c r="O287" s="318"/>
      <c r="P287" s="318"/>
      <c r="Q287" s="319"/>
      <c r="R287" s="318"/>
      <c r="X287" t="s">
        <v>43</v>
      </c>
      <c r="AA287" s="318" t="s">
        <v>50</v>
      </c>
      <c r="AB287" s="318">
        <v>50010188</v>
      </c>
      <c r="AC287" s="318" t="s">
        <v>51</v>
      </c>
      <c r="AE287" s="318" t="s">
        <v>94</v>
      </c>
      <c r="AF287" s="320">
        <v>21446</v>
      </c>
      <c r="AG287" s="318"/>
      <c r="AH287" s="320"/>
      <c r="AI287" s="320"/>
    </row>
    <row r="288" spans="1:35" hidden="1">
      <c r="A288" t="s">
        <v>989</v>
      </c>
      <c r="B288" s="1">
        <v>45806</v>
      </c>
      <c r="C288">
        <v>5</v>
      </c>
      <c r="D288">
        <v>431923</v>
      </c>
      <c r="E288" t="s">
        <v>990</v>
      </c>
      <c r="F288" t="s">
        <v>37</v>
      </c>
      <c r="G288" t="s">
        <v>121</v>
      </c>
      <c r="H288" t="s">
        <v>991</v>
      </c>
      <c r="I288" t="s">
        <v>108</v>
      </c>
      <c r="J288" t="s">
        <v>629</v>
      </c>
      <c r="K288" s="318"/>
      <c r="L288" t="s">
        <v>42</v>
      </c>
      <c r="M288" s="319">
        <v>45826</v>
      </c>
      <c r="N288" s="318">
        <v>6</v>
      </c>
      <c r="O288" s="318"/>
      <c r="P288" s="318"/>
      <c r="Q288" s="319"/>
      <c r="R288" s="318"/>
      <c r="X288" t="s">
        <v>43</v>
      </c>
      <c r="AA288" s="318" t="s">
        <v>50</v>
      </c>
      <c r="AB288" s="318">
        <v>50010196</v>
      </c>
      <c r="AC288" s="318" t="s">
        <v>51</v>
      </c>
      <c r="AE288" s="318" t="s">
        <v>94</v>
      </c>
      <c r="AF288" s="320">
        <v>17058</v>
      </c>
      <c r="AG288" s="318"/>
      <c r="AH288" s="320"/>
      <c r="AI288" s="320"/>
    </row>
    <row r="289" spans="1:35" hidden="1">
      <c r="A289" t="s">
        <v>992</v>
      </c>
      <c r="B289" s="1">
        <v>45733</v>
      </c>
      <c r="C289">
        <v>3</v>
      </c>
      <c r="D289">
        <v>431924</v>
      </c>
      <c r="E289" t="s">
        <v>993</v>
      </c>
      <c r="F289" t="s">
        <v>37</v>
      </c>
      <c r="G289" t="s">
        <v>644</v>
      </c>
      <c r="H289" t="s">
        <v>662</v>
      </c>
      <c r="I289" t="s">
        <v>87</v>
      </c>
      <c r="J289" t="s">
        <v>629</v>
      </c>
      <c r="K289" s="318"/>
      <c r="L289" t="s">
        <v>42</v>
      </c>
      <c r="M289" s="319">
        <v>45807</v>
      </c>
      <c r="N289" s="318">
        <v>5</v>
      </c>
      <c r="O289" s="318"/>
      <c r="P289" s="318" t="s">
        <v>648</v>
      </c>
      <c r="Q289" s="319">
        <v>45807</v>
      </c>
      <c r="R289" s="318" t="s">
        <v>50</v>
      </c>
      <c r="X289" t="s">
        <v>43</v>
      </c>
      <c r="AA289" s="318" t="s">
        <v>50</v>
      </c>
      <c r="AB289" s="318">
        <v>40073933</v>
      </c>
      <c r="AC289" s="318" t="s">
        <v>51</v>
      </c>
      <c r="AE289" s="318" t="s">
        <v>94</v>
      </c>
      <c r="AF289" s="320">
        <v>9898</v>
      </c>
      <c r="AG289" s="318"/>
      <c r="AH289" s="320"/>
      <c r="AI289" s="320"/>
    </row>
    <row r="290" spans="1:35" hidden="1">
      <c r="A290" t="s">
        <v>994</v>
      </c>
      <c r="B290" s="1">
        <v>45708</v>
      </c>
      <c r="C290">
        <v>2</v>
      </c>
      <c r="D290">
        <v>431925</v>
      </c>
      <c r="E290" t="s">
        <v>634</v>
      </c>
      <c r="F290" t="s">
        <v>37</v>
      </c>
      <c r="G290" t="s">
        <v>70</v>
      </c>
      <c r="H290" t="s">
        <v>635</v>
      </c>
      <c r="I290" t="s">
        <v>636</v>
      </c>
      <c r="J290" t="s">
        <v>637</v>
      </c>
      <c r="K290" s="318"/>
      <c r="L290" t="s">
        <v>42</v>
      </c>
      <c r="M290" s="319" t="s">
        <v>577</v>
      </c>
      <c r="N290" s="318"/>
      <c r="O290" s="318"/>
      <c r="P290" s="318" t="s">
        <v>75</v>
      </c>
      <c r="Q290" s="319" t="s">
        <v>577</v>
      </c>
      <c r="R290" s="318"/>
      <c r="X290" t="s">
        <v>43</v>
      </c>
      <c r="AA290" s="318" t="s">
        <v>577</v>
      </c>
      <c r="AB290" s="318" t="s">
        <v>577</v>
      </c>
      <c r="AC290" s="318" t="s">
        <v>43</v>
      </c>
      <c r="AE290" s="318"/>
      <c r="AF290" s="320"/>
      <c r="AG290" s="318"/>
      <c r="AH290" s="320"/>
      <c r="AI290" s="320"/>
    </row>
    <row r="291" spans="1:35" hidden="1">
      <c r="A291" t="s">
        <v>995</v>
      </c>
      <c r="B291" s="1">
        <v>45708</v>
      </c>
      <c r="C291">
        <v>2</v>
      </c>
      <c r="D291">
        <v>431926</v>
      </c>
      <c r="E291" t="s">
        <v>634</v>
      </c>
      <c r="F291" t="s">
        <v>37</v>
      </c>
      <c r="G291" t="s">
        <v>70</v>
      </c>
      <c r="H291" t="s">
        <v>641</v>
      </c>
      <c r="I291" t="s">
        <v>40</v>
      </c>
      <c r="J291" t="s">
        <v>642</v>
      </c>
      <c r="K291" s="318"/>
      <c r="L291" t="s">
        <v>42</v>
      </c>
      <c r="M291" s="319" t="s">
        <v>577</v>
      </c>
      <c r="N291" s="318"/>
      <c r="O291" s="318"/>
      <c r="P291" s="318" t="s">
        <v>75</v>
      </c>
      <c r="Q291" s="319" t="s">
        <v>577</v>
      </c>
      <c r="R291" s="318"/>
      <c r="X291" t="s">
        <v>43</v>
      </c>
      <c r="AA291" s="318" t="s">
        <v>577</v>
      </c>
      <c r="AB291" s="318" t="s">
        <v>577</v>
      </c>
      <c r="AC291" s="318" t="s">
        <v>43</v>
      </c>
      <c r="AE291" s="318"/>
      <c r="AF291" s="320"/>
      <c r="AG291" s="318"/>
      <c r="AH291" s="320"/>
      <c r="AI291" s="320"/>
    </row>
    <row r="292" spans="1:35" hidden="1">
      <c r="A292" t="s">
        <v>996</v>
      </c>
      <c r="B292" s="1">
        <v>45810</v>
      </c>
      <c r="C292">
        <v>6</v>
      </c>
      <c r="D292">
        <v>431927</v>
      </c>
      <c r="E292" t="s">
        <v>997</v>
      </c>
      <c r="F292" t="s">
        <v>37</v>
      </c>
      <c r="G292" t="s">
        <v>644</v>
      </c>
      <c r="H292" t="s">
        <v>998</v>
      </c>
      <c r="I292" t="s">
        <v>92</v>
      </c>
      <c r="J292" t="s">
        <v>629</v>
      </c>
      <c r="K292" s="318"/>
      <c r="L292" t="s">
        <v>42</v>
      </c>
      <c r="M292" s="319">
        <v>45825</v>
      </c>
      <c r="N292" s="318">
        <v>6</v>
      </c>
      <c r="O292" s="318"/>
      <c r="P292" s="318" t="s">
        <v>648</v>
      </c>
      <c r="Q292" s="319">
        <v>45825</v>
      </c>
      <c r="R292" s="318" t="s">
        <v>253</v>
      </c>
      <c r="X292" t="s">
        <v>43</v>
      </c>
      <c r="AA292" s="318" t="s">
        <v>253</v>
      </c>
      <c r="AB292" s="318">
        <v>50010778</v>
      </c>
      <c r="AC292" s="318" t="s">
        <v>80</v>
      </c>
      <c r="AE292" s="318" t="s">
        <v>94</v>
      </c>
      <c r="AF292" s="320">
        <v>11283</v>
      </c>
      <c r="AG292" s="318"/>
      <c r="AH292" s="320"/>
      <c r="AI292" s="320"/>
    </row>
    <row r="293" spans="1:35" hidden="1">
      <c r="A293" t="s">
        <v>999</v>
      </c>
      <c r="B293" s="1">
        <v>45769</v>
      </c>
      <c r="C293">
        <v>4</v>
      </c>
      <c r="D293">
        <v>430928</v>
      </c>
      <c r="E293" t="s">
        <v>1000</v>
      </c>
      <c r="F293" t="s">
        <v>37</v>
      </c>
      <c r="G293" t="s">
        <v>106</v>
      </c>
      <c r="H293" t="s">
        <v>1001</v>
      </c>
      <c r="I293" t="s">
        <v>92</v>
      </c>
      <c r="J293" t="s">
        <v>158</v>
      </c>
      <c r="K293" s="318">
        <v>202</v>
      </c>
      <c r="L293" t="s">
        <v>42</v>
      </c>
      <c r="M293" s="319">
        <v>45876</v>
      </c>
      <c r="N293" s="318">
        <v>8</v>
      </c>
      <c r="O293" s="318"/>
      <c r="P293" s="318"/>
      <c r="Q293" s="319"/>
      <c r="R293" s="318"/>
      <c r="X293" t="s">
        <v>43</v>
      </c>
      <c r="AA293" s="318" t="s">
        <v>62</v>
      </c>
      <c r="AB293" s="318">
        <v>50003725</v>
      </c>
      <c r="AC293" s="318" t="s">
        <v>63</v>
      </c>
      <c r="AE293" s="318" t="s">
        <v>94</v>
      </c>
      <c r="AF293" s="320">
        <v>247678</v>
      </c>
      <c r="AG293" s="318">
        <v>58</v>
      </c>
      <c r="AH293" s="320"/>
      <c r="AI293" s="320"/>
    </row>
    <row r="294" spans="1:35" hidden="1">
      <c r="A294" t="s">
        <v>1002</v>
      </c>
      <c r="B294" s="1">
        <v>45810</v>
      </c>
      <c r="C294">
        <v>6</v>
      </c>
      <c r="D294">
        <v>431928</v>
      </c>
      <c r="E294" t="s">
        <v>1003</v>
      </c>
      <c r="F294" t="s">
        <v>37</v>
      </c>
      <c r="G294" t="s">
        <v>644</v>
      </c>
      <c r="H294" t="s">
        <v>1004</v>
      </c>
      <c r="I294" t="s">
        <v>140</v>
      </c>
      <c r="J294" t="s">
        <v>629</v>
      </c>
      <c r="K294" s="318"/>
      <c r="L294" t="s">
        <v>42</v>
      </c>
      <c r="M294" s="319">
        <v>45835</v>
      </c>
      <c r="N294" s="318">
        <v>6</v>
      </c>
      <c r="O294" s="318"/>
      <c r="P294" s="318" t="s">
        <v>648</v>
      </c>
      <c r="Q294" s="319">
        <v>45835</v>
      </c>
      <c r="R294" s="318" t="s">
        <v>253</v>
      </c>
      <c r="X294" t="s">
        <v>43</v>
      </c>
      <c r="AA294" s="318" t="s">
        <v>253</v>
      </c>
      <c r="AB294" s="318">
        <v>50010707</v>
      </c>
      <c r="AC294" s="318" t="s">
        <v>80</v>
      </c>
      <c r="AE294" s="318" t="s">
        <v>94</v>
      </c>
      <c r="AF294" s="320">
        <v>12900</v>
      </c>
      <c r="AG294" s="318"/>
      <c r="AH294" s="320"/>
      <c r="AI294" s="320"/>
    </row>
    <row r="295" spans="1:35" hidden="1">
      <c r="A295" t="s">
        <v>1005</v>
      </c>
      <c r="B295" s="1">
        <v>45769</v>
      </c>
      <c r="C295">
        <v>4</v>
      </c>
      <c r="D295">
        <v>430929</v>
      </c>
      <c r="E295" t="s">
        <v>1006</v>
      </c>
      <c r="F295" t="s">
        <v>37</v>
      </c>
      <c r="G295" t="s">
        <v>117</v>
      </c>
      <c r="H295" t="s">
        <v>1007</v>
      </c>
      <c r="I295" t="s">
        <v>123</v>
      </c>
      <c r="J295" t="s">
        <v>158</v>
      </c>
      <c r="K295" s="318">
        <v>203</v>
      </c>
      <c r="L295" t="s">
        <v>42</v>
      </c>
      <c r="M295" s="319">
        <v>45806</v>
      </c>
      <c r="N295" s="318">
        <v>5</v>
      </c>
      <c r="O295" s="318"/>
      <c r="P295" s="318"/>
      <c r="Q295" s="319"/>
      <c r="R295" s="318"/>
      <c r="X295" t="s">
        <v>43</v>
      </c>
      <c r="AA295" s="318" t="s">
        <v>50</v>
      </c>
      <c r="AB295" s="318">
        <v>50004064</v>
      </c>
      <c r="AC295" s="318" t="s">
        <v>51</v>
      </c>
      <c r="AE295" s="318" t="s">
        <v>52</v>
      </c>
      <c r="AF295" s="320">
        <v>218345</v>
      </c>
      <c r="AG295" s="318">
        <v>16</v>
      </c>
      <c r="AH295" s="320"/>
      <c r="AI295" s="320"/>
    </row>
    <row r="296" spans="1:35" hidden="1">
      <c r="A296" t="s">
        <v>1008</v>
      </c>
      <c r="B296" s="1">
        <v>45810</v>
      </c>
      <c r="C296">
        <v>6</v>
      </c>
      <c r="D296">
        <v>431929</v>
      </c>
      <c r="E296" t="s">
        <v>1009</v>
      </c>
      <c r="F296" t="s">
        <v>37</v>
      </c>
      <c r="G296" t="s">
        <v>644</v>
      </c>
      <c r="H296" t="s">
        <v>1010</v>
      </c>
      <c r="I296" t="s">
        <v>60</v>
      </c>
      <c r="J296" t="s">
        <v>716</v>
      </c>
      <c r="K296" s="318"/>
      <c r="L296" t="s">
        <v>42</v>
      </c>
      <c r="M296" s="319">
        <v>45868</v>
      </c>
      <c r="N296" s="318">
        <v>7</v>
      </c>
      <c r="O296" s="318"/>
      <c r="P296" s="318" t="s">
        <v>648</v>
      </c>
      <c r="Q296" s="319">
        <v>45868</v>
      </c>
      <c r="R296" s="318" t="s">
        <v>253</v>
      </c>
      <c r="X296" t="s">
        <v>43</v>
      </c>
      <c r="AA296" s="318" t="s">
        <v>253</v>
      </c>
      <c r="AB296" s="318">
        <v>50010809</v>
      </c>
      <c r="AC296" s="318" t="s">
        <v>80</v>
      </c>
      <c r="AE296" s="318" t="s">
        <v>94</v>
      </c>
      <c r="AF296" s="320">
        <v>37674</v>
      </c>
      <c r="AG296" s="318"/>
      <c r="AH296" s="320"/>
      <c r="AI296" s="320"/>
    </row>
    <row r="297" spans="1:35" hidden="1">
      <c r="A297" t="s">
        <v>1011</v>
      </c>
      <c r="B297" s="1">
        <v>45769</v>
      </c>
      <c r="C297">
        <v>4</v>
      </c>
      <c r="D297">
        <v>430930</v>
      </c>
      <c r="E297" t="s">
        <v>1012</v>
      </c>
      <c r="F297" t="s">
        <v>37</v>
      </c>
      <c r="G297" t="s">
        <v>383</v>
      </c>
      <c r="H297" t="s">
        <v>1013</v>
      </c>
      <c r="I297" t="s">
        <v>108</v>
      </c>
      <c r="J297" t="s">
        <v>158</v>
      </c>
      <c r="K297" s="318">
        <v>204</v>
      </c>
      <c r="L297" t="s">
        <v>42</v>
      </c>
      <c r="M297" s="319">
        <v>45807</v>
      </c>
      <c r="N297" s="318">
        <v>5</v>
      </c>
      <c r="O297" s="318"/>
      <c r="P297" s="318"/>
      <c r="Q297" s="319"/>
      <c r="R297" s="318"/>
      <c r="X297" t="s">
        <v>43</v>
      </c>
      <c r="AA297" s="318" t="s">
        <v>50</v>
      </c>
      <c r="AB297" s="318">
        <v>50004545</v>
      </c>
      <c r="AC297" s="318" t="s">
        <v>51</v>
      </c>
      <c r="AE297" s="318" t="s">
        <v>52</v>
      </c>
      <c r="AF297" s="320">
        <v>423455</v>
      </c>
      <c r="AG297" s="318">
        <v>80</v>
      </c>
      <c r="AH297" s="320"/>
      <c r="AI297" s="320"/>
    </row>
    <row r="298" spans="1:35" hidden="1">
      <c r="A298" t="s">
        <v>1014</v>
      </c>
      <c r="B298" s="1">
        <v>45810</v>
      </c>
      <c r="C298">
        <v>6</v>
      </c>
      <c r="D298">
        <v>431930</v>
      </c>
      <c r="E298" t="s">
        <v>1015</v>
      </c>
      <c r="F298" t="s">
        <v>37</v>
      </c>
      <c r="G298" t="s">
        <v>644</v>
      </c>
      <c r="H298" t="s">
        <v>1016</v>
      </c>
      <c r="I298" t="s">
        <v>636</v>
      </c>
      <c r="J298" t="s">
        <v>716</v>
      </c>
      <c r="K298" s="318"/>
      <c r="L298" t="s">
        <v>42</v>
      </c>
      <c r="M298" s="319">
        <v>45834</v>
      </c>
      <c r="N298" s="318">
        <v>6</v>
      </c>
      <c r="O298" s="318"/>
      <c r="P298" s="318" t="s">
        <v>648</v>
      </c>
      <c r="Q298" s="319">
        <v>45834</v>
      </c>
      <c r="R298" s="318" t="s">
        <v>50</v>
      </c>
      <c r="X298" t="s">
        <v>43</v>
      </c>
      <c r="AA298" s="318" t="s">
        <v>50</v>
      </c>
      <c r="AB298" s="318">
        <v>50010810</v>
      </c>
      <c r="AC298" s="318" t="s">
        <v>51</v>
      </c>
      <c r="AE298" s="318" t="s">
        <v>94</v>
      </c>
      <c r="AF298" s="320">
        <v>30743</v>
      </c>
      <c r="AG298" s="318"/>
      <c r="AH298" s="320"/>
      <c r="AI298" s="320"/>
    </row>
    <row r="299" spans="1:35" hidden="1">
      <c r="A299" t="s">
        <v>1017</v>
      </c>
      <c r="B299" s="1">
        <v>45810</v>
      </c>
      <c r="C299">
        <v>6</v>
      </c>
      <c r="D299">
        <v>431931</v>
      </c>
      <c r="E299" t="s">
        <v>1018</v>
      </c>
      <c r="F299" t="s">
        <v>37</v>
      </c>
      <c r="G299" t="s">
        <v>644</v>
      </c>
      <c r="H299" t="s">
        <v>1019</v>
      </c>
      <c r="I299" t="s">
        <v>108</v>
      </c>
      <c r="J299" t="s">
        <v>716</v>
      </c>
      <c r="K299" s="318"/>
      <c r="L299" t="s">
        <v>42</v>
      </c>
      <c r="M299" s="319">
        <v>45834</v>
      </c>
      <c r="N299" s="318">
        <v>6</v>
      </c>
      <c r="O299" s="318"/>
      <c r="P299" s="318" t="s">
        <v>648</v>
      </c>
      <c r="Q299" s="319">
        <v>45834</v>
      </c>
      <c r="R299" s="318" t="s">
        <v>50</v>
      </c>
      <c r="X299" t="s">
        <v>43</v>
      </c>
      <c r="AA299" s="318" t="s">
        <v>50</v>
      </c>
      <c r="AB299" s="318">
        <v>50011018</v>
      </c>
      <c r="AC299" s="318" t="s">
        <v>51</v>
      </c>
      <c r="AE299" s="318" t="s">
        <v>94</v>
      </c>
      <c r="AF299" s="320">
        <v>31783</v>
      </c>
      <c r="AG299" s="318"/>
      <c r="AH299" s="320"/>
      <c r="AI299" s="320"/>
    </row>
    <row r="300" spans="1:35" hidden="1">
      <c r="A300" t="s">
        <v>1020</v>
      </c>
      <c r="B300" s="1">
        <v>45810</v>
      </c>
      <c r="C300">
        <v>6</v>
      </c>
      <c r="D300">
        <v>431932</v>
      </c>
      <c r="E300" t="s">
        <v>1021</v>
      </c>
      <c r="F300" t="s">
        <v>37</v>
      </c>
      <c r="G300" t="s">
        <v>117</v>
      </c>
      <c r="H300" t="s">
        <v>1022</v>
      </c>
      <c r="I300" t="s">
        <v>108</v>
      </c>
      <c r="J300" t="s">
        <v>629</v>
      </c>
      <c r="K300" s="318"/>
      <c r="L300" t="s">
        <v>42</v>
      </c>
      <c r="M300" s="319">
        <v>45842</v>
      </c>
      <c r="N300" s="318">
        <v>7</v>
      </c>
      <c r="O300" s="318"/>
      <c r="P300" s="318"/>
      <c r="Q300" s="319"/>
      <c r="R300" s="318"/>
      <c r="X300" t="s">
        <v>43</v>
      </c>
      <c r="AA300" s="318" t="s">
        <v>253</v>
      </c>
      <c r="AB300" s="318">
        <v>50011001</v>
      </c>
      <c r="AC300" s="318" t="s">
        <v>80</v>
      </c>
      <c r="AE300" s="318" t="s">
        <v>94</v>
      </c>
      <c r="AF300" s="320">
        <v>12900</v>
      </c>
      <c r="AG300" s="318"/>
      <c r="AH300" s="320"/>
      <c r="AI300" s="320"/>
    </row>
    <row r="301" spans="1:35" hidden="1">
      <c r="A301" t="s">
        <v>1023</v>
      </c>
      <c r="B301" s="1">
        <v>45810</v>
      </c>
      <c r="C301">
        <v>6</v>
      </c>
      <c r="D301">
        <v>431933</v>
      </c>
      <c r="E301" t="s">
        <v>1024</v>
      </c>
      <c r="F301" t="s">
        <v>37</v>
      </c>
      <c r="G301" t="s">
        <v>644</v>
      </c>
      <c r="H301" t="s">
        <v>1025</v>
      </c>
      <c r="I301" t="s">
        <v>140</v>
      </c>
      <c r="J301" t="s">
        <v>629</v>
      </c>
      <c r="K301" s="318"/>
      <c r="L301" t="s">
        <v>42</v>
      </c>
      <c r="M301" s="319">
        <v>45841</v>
      </c>
      <c r="N301" s="318">
        <v>7</v>
      </c>
      <c r="O301" s="318"/>
      <c r="P301" s="318" t="s">
        <v>648</v>
      </c>
      <c r="Q301" s="319">
        <v>45841</v>
      </c>
      <c r="R301" s="318" t="s">
        <v>253</v>
      </c>
      <c r="X301" t="s">
        <v>43</v>
      </c>
      <c r="AA301" s="318" t="s">
        <v>253</v>
      </c>
      <c r="AB301" s="318">
        <v>50011013</v>
      </c>
      <c r="AC301" s="318" t="s">
        <v>80</v>
      </c>
      <c r="AE301" s="318" t="s">
        <v>94</v>
      </c>
      <c r="AF301" s="320">
        <v>15672</v>
      </c>
      <c r="AG301" s="318"/>
      <c r="AH301" s="320"/>
      <c r="AI301" s="320"/>
    </row>
    <row r="302" spans="1:35" hidden="1">
      <c r="A302" t="s">
        <v>208</v>
      </c>
      <c r="B302" s="1">
        <v>45772</v>
      </c>
      <c r="C302">
        <v>4</v>
      </c>
      <c r="D302">
        <v>430934</v>
      </c>
      <c r="E302" t="s">
        <v>1026</v>
      </c>
      <c r="F302" t="s">
        <v>37</v>
      </c>
      <c r="G302" t="s">
        <v>47</v>
      </c>
      <c r="H302" t="s">
        <v>1027</v>
      </c>
      <c r="I302" t="s">
        <v>92</v>
      </c>
      <c r="J302" t="s">
        <v>247</v>
      </c>
      <c r="K302" s="318">
        <v>205</v>
      </c>
      <c r="L302" t="s">
        <v>42</v>
      </c>
      <c r="M302" s="319">
        <v>45817</v>
      </c>
      <c r="N302" s="318">
        <v>6</v>
      </c>
      <c r="O302" s="318"/>
      <c r="P302" s="318"/>
      <c r="Q302" s="319"/>
      <c r="R302" s="318"/>
      <c r="X302" t="s">
        <v>43</v>
      </c>
      <c r="AA302" s="318" t="s">
        <v>62</v>
      </c>
      <c r="AB302" s="318">
        <v>50004818</v>
      </c>
      <c r="AC302" s="318" t="s">
        <v>63</v>
      </c>
      <c r="AE302" s="318" t="s">
        <v>52</v>
      </c>
      <c r="AF302" s="320">
        <v>471227</v>
      </c>
      <c r="AG302" s="318">
        <v>89</v>
      </c>
      <c r="AH302" s="320"/>
      <c r="AI302" s="320"/>
    </row>
    <row r="303" spans="1:35" hidden="1">
      <c r="A303" t="s">
        <v>1028</v>
      </c>
      <c r="B303" s="1">
        <v>45811</v>
      </c>
      <c r="C303">
        <v>6</v>
      </c>
      <c r="D303">
        <v>431934</v>
      </c>
      <c r="E303" t="s">
        <v>1029</v>
      </c>
      <c r="F303" t="s">
        <v>37</v>
      </c>
      <c r="G303" t="s">
        <v>117</v>
      </c>
      <c r="H303" t="s">
        <v>1030</v>
      </c>
      <c r="I303" t="s">
        <v>108</v>
      </c>
      <c r="J303" t="s">
        <v>629</v>
      </c>
      <c r="K303" s="318"/>
      <c r="L303" t="s">
        <v>42</v>
      </c>
      <c r="M303" s="319">
        <v>45852</v>
      </c>
      <c r="N303" s="318">
        <v>7</v>
      </c>
      <c r="O303" s="318"/>
      <c r="P303" s="318"/>
      <c r="Q303" s="319"/>
      <c r="R303" s="318"/>
      <c r="X303" t="s">
        <v>43</v>
      </c>
      <c r="AA303" s="318" t="s">
        <v>253</v>
      </c>
      <c r="AB303" s="318">
        <v>50011131</v>
      </c>
      <c r="AC303" s="318" t="s">
        <v>80</v>
      </c>
      <c r="AE303" s="318" t="s">
        <v>94</v>
      </c>
      <c r="AF303" s="320">
        <v>12900</v>
      </c>
      <c r="AG303" s="318"/>
      <c r="AH303" s="320"/>
      <c r="AI303" s="320"/>
    </row>
    <row r="304" spans="1:35" hidden="1">
      <c r="A304" t="s">
        <v>1031</v>
      </c>
      <c r="B304" s="1">
        <v>45811</v>
      </c>
      <c r="C304">
        <v>6</v>
      </c>
      <c r="D304">
        <v>431935</v>
      </c>
      <c r="E304" t="s">
        <v>1032</v>
      </c>
      <c r="F304" t="s">
        <v>37</v>
      </c>
      <c r="G304" t="s">
        <v>383</v>
      </c>
      <c r="H304" t="s">
        <v>1033</v>
      </c>
      <c r="I304" t="s">
        <v>108</v>
      </c>
      <c r="J304" t="s">
        <v>629</v>
      </c>
      <c r="K304" s="318"/>
      <c r="L304" t="s">
        <v>42</v>
      </c>
      <c r="M304" s="319">
        <v>45856</v>
      </c>
      <c r="N304" s="318">
        <v>7</v>
      </c>
      <c r="O304" s="318"/>
      <c r="P304" s="318"/>
      <c r="Q304" s="319"/>
      <c r="R304" s="318"/>
      <c r="X304" t="s">
        <v>43</v>
      </c>
      <c r="AA304" s="318" t="s">
        <v>253</v>
      </c>
      <c r="AB304" s="318">
        <v>50011154</v>
      </c>
      <c r="AC304" s="318" t="s">
        <v>80</v>
      </c>
      <c r="AE304" s="318" t="s">
        <v>94</v>
      </c>
      <c r="AF304" s="320">
        <v>17058</v>
      </c>
      <c r="AG304" s="318"/>
      <c r="AH304" s="320"/>
      <c r="AI304" s="320"/>
    </row>
    <row r="305" spans="1:35" hidden="1">
      <c r="A305" t="s">
        <v>1034</v>
      </c>
      <c r="B305" s="1">
        <v>45772</v>
      </c>
      <c r="C305">
        <v>4</v>
      </c>
      <c r="D305">
        <v>430936</v>
      </c>
      <c r="E305" t="s">
        <v>1035</v>
      </c>
      <c r="F305" t="s">
        <v>37</v>
      </c>
      <c r="G305" t="s">
        <v>188</v>
      </c>
      <c r="H305" t="s">
        <v>1036</v>
      </c>
      <c r="I305" t="s">
        <v>108</v>
      </c>
      <c r="J305" t="s">
        <v>1037</v>
      </c>
      <c r="K305" s="318">
        <v>206</v>
      </c>
      <c r="L305" t="s">
        <v>42</v>
      </c>
      <c r="M305" s="319">
        <v>45807</v>
      </c>
      <c r="N305" s="318">
        <v>5</v>
      </c>
      <c r="O305" s="318"/>
      <c r="P305" s="318"/>
      <c r="Q305" s="319"/>
      <c r="R305" s="318"/>
      <c r="T305" t="s">
        <v>190</v>
      </c>
      <c r="U305">
        <v>45772</v>
      </c>
      <c r="V305">
        <v>45789</v>
      </c>
      <c r="W305">
        <v>45807</v>
      </c>
      <c r="X305" t="s">
        <v>1038</v>
      </c>
      <c r="Y305" t="s">
        <v>50</v>
      </c>
      <c r="AA305" s="318" t="s">
        <v>50</v>
      </c>
      <c r="AB305" s="318">
        <v>50004992</v>
      </c>
      <c r="AC305" s="318" t="s">
        <v>51</v>
      </c>
      <c r="AE305" s="318" t="s">
        <v>94</v>
      </c>
      <c r="AF305" s="320">
        <v>115029</v>
      </c>
      <c r="AG305" s="318"/>
      <c r="AH305" s="320"/>
      <c r="AI305" s="320"/>
    </row>
    <row r="306" spans="1:35" hidden="1">
      <c r="A306" t="s">
        <v>1039</v>
      </c>
      <c r="B306" s="1">
        <v>45811</v>
      </c>
      <c r="C306">
        <v>6</v>
      </c>
      <c r="D306">
        <v>431936</v>
      </c>
      <c r="E306" t="s">
        <v>1040</v>
      </c>
      <c r="F306" t="s">
        <v>37</v>
      </c>
      <c r="G306" t="s">
        <v>117</v>
      </c>
      <c r="H306" t="s">
        <v>1041</v>
      </c>
      <c r="I306" t="s">
        <v>108</v>
      </c>
      <c r="J306" t="s">
        <v>629</v>
      </c>
      <c r="K306" s="318"/>
      <c r="L306" t="s">
        <v>42</v>
      </c>
      <c r="M306" s="319">
        <v>45842</v>
      </c>
      <c r="N306" s="318">
        <v>7</v>
      </c>
      <c r="O306" s="318"/>
      <c r="P306" s="318"/>
      <c r="Q306" s="319"/>
      <c r="R306" s="318"/>
      <c r="X306" t="s">
        <v>43</v>
      </c>
      <c r="AA306" s="318" t="s">
        <v>253</v>
      </c>
      <c r="AB306" s="318">
        <v>50011163</v>
      </c>
      <c r="AC306" s="318" t="s">
        <v>80</v>
      </c>
      <c r="AE306" s="318" t="s">
        <v>94</v>
      </c>
      <c r="AF306" s="320">
        <v>12900</v>
      </c>
      <c r="AG306" s="318"/>
      <c r="AH306" s="320"/>
      <c r="AI306" s="320"/>
    </row>
    <row r="307" spans="1:35" hidden="1">
      <c r="A307" t="s">
        <v>1042</v>
      </c>
      <c r="B307" s="1">
        <v>45812</v>
      </c>
      <c r="C307">
        <v>6</v>
      </c>
      <c r="D307">
        <v>431937</v>
      </c>
      <c r="E307" t="s">
        <v>221</v>
      </c>
      <c r="F307" t="s">
        <v>37</v>
      </c>
      <c r="G307" t="s">
        <v>644</v>
      </c>
      <c r="H307" t="s">
        <v>222</v>
      </c>
      <c r="I307" t="s">
        <v>87</v>
      </c>
      <c r="J307" t="s">
        <v>629</v>
      </c>
      <c r="K307" s="318"/>
      <c r="L307" t="s">
        <v>42</v>
      </c>
      <c r="M307" s="319">
        <v>45854</v>
      </c>
      <c r="N307" s="318">
        <v>7</v>
      </c>
      <c r="O307" s="318"/>
      <c r="P307" s="318" t="s">
        <v>648</v>
      </c>
      <c r="Q307" s="319">
        <v>45854</v>
      </c>
      <c r="R307" s="318" t="s">
        <v>253</v>
      </c>
      <c r="X307" t="s">
        <v>43</v>
      </c>
      <c r="AA307" s="318" t="s">
        <v>253</v>
      </c>
      <c r="AB307" s="318">
        <v>50011311</v>
      </c>
      <c r="AC307" s="318" t="s">
        <v>80</v>
      </c>
      <c r="AE307" s="318" t="s">
        <v>94</v>
      </c>
      <c r="AF307" s="320">
        <v>11283</v>
      </c>
      <c r="AG307" s="318"/>
      <c r="AH307" s="320"/>
      <c r="AI307" s="320"/>
    </row>
    <row r="308" spans="1:35" hidden="1">
      <c r="A308" t="s">
        <v>1043</v>
      </c>
      <c r="B308" s="1">
        <v>45777</v>
      </c>
      <c r="C308">
        <v>4</v>
      </c>
      <c r="D308">
        <v>430938</v>
      </c>
      <c r="E308" t="s">
        <v>1044</v>
      </c>
      <c r="F308" t="s">
        <v>37</v>
      </c>
      <c r="G308" t="s">
        <v>117</v>
      </c>
      <c r="H308" t="s">
        <v>1045</v>
      </c>
      <c r="I308" t="s">
        <v>146</v>
      </c>
      <c r="J308" t="s">
        <v>1046</v>
      </c>
      <c r="K308" s="318">
        <v>207</v>
      </c>
      <c r="L308" t="s">
        <v>42</v>
      </c>
      <c r="M308" s="319">
        <v>45827</v>
      </c>
      <c r="N308" s="318">
        <v>6</v>
      </c>
      <c r="O308" s="318"/>
      <c r="P308" s="318"/>
      <c r="Q308" s="319"/>
      <c r="R308" s="318"/>
      <c r="X308" t="s">
        <v>43</v>
      </c>
      <c r="AA308" s="318" t="s">
        <v>50</v>
      </c>
      <c r="AB308" s="318">
        <v>50005398</v>
      </c>
      <c r="AC308" s="318" t="s">
        <v>51</v>
      </c>
      <c r="AE308" s="318" t="s">
        <v>620</v>
      </c>
      <c r="AF308" s="320">
        <v>29022</v>
      </c>
      <c r="AG308" s="318"/>
      <c r="AH308" s="320"/>
      <c r="AI308" s="320"/>
    </row>
    <row r="309" spans="1:35" hidden="1">
      <c r="A309" t="s">
        <v>1047</v>
      </c>
      <c r="B309" s="1">
        <v>45812</v>
      </c>
      <c r="C309">
        <v>6</v>
      </c>
      <c r="D309">
        <v>431938</v>
      </c>
      <c r="E309" t="s">
        <v>1048</v>
      </c>
      <c r="F309" t="s">
        <v>37</v>
      </c>
      <c r="G309" t="s">
        <v>644</v>
      </c>
      <c r="H309" t="s">
        <v>1049</v>
      </c>
      <c r="I309" t="s">
        <v>140</v>
      </c>
      <c r="J309" t="s">
        <v>629</v>
      </c>
      <c r="K309" s="318"/>
      <c r="L309" t="s">
        <v>42</v>
      </c>
      <c r="M309" s="319">
        <v>45854</v>
      </c>
      <c r="N309" s="318">
        <v>7</v>
      </c>
      <c r="O309" s="318"/>
      <c r="P309" s="318" t="s">
        <v>648</v>
      </c>
      <c r="Q309" s="319">
        <v>45854</v>
      </c>
      <c r="R309" s="318" t="s">
        <v>253</v>
      </c>
      <c r="X309" t="s">
        <v>43</v>
      </c>
      <c r="AA309" s="318" t="s">
        <v>253</v>
      </c>
      <c r="AB309" s="318">
        <v>50011315</v>
      </c>
      <c r="AC309" s="318" t="s">
        <v>80</v>
      </c>
      <c r="AE309" s="318" t="s">
        <v>94</v>
      </c>
      <c r="AF309" s="320">
        <v>12900</v>
      </c>
      <c r="AG309" s="318"/>
      <c r="AH309" s="320"/>
      <c r="AI309" s="320"/>
    </row>
    <row r="310" spans="1:35" hidden="1">
      <c r="A310" t="s">
        <v>1050</v>
      </c>
      <c r="B310" s="1">
        <v>45777</v>
      </c>
      <c r="C310">
        <v>4</v>
      </c>
      <c r="D310">
        <v>430939</v>
      </c>
      <c r="E310" t="s">
        <v>1051</v>
      </c>
      <c r="F310" t="s">
        <v>37</v>
      </c>
      <c r="G310" t="s">
        <v>112</v>
      </c>
      <c r="H310" t="s">
        <v>1052</v>
      </c>
      <c r="I310" t="s">
        <v>87</v>
      </c>
      <c r="J310" t="s">
        <v>158</v>
      </c>
      <c r="K310" s="318">
        <v>208</v>
      </c>
      <c r="L310" t="s">
        <v>42</v>
      </c>
      <c r="M310" s="319">
        <v>45806</v>
      </c>
      <c r="N310" s="318">
        <v>5</v>
      </c>
      <c r="O310" s="318"/>
      <c r="P310" s="318" t="s">
        <v>114</v>
      </c>
      <c r="Q310" s="319">
        <v>45806</v>
      </c>
      <c r="R310" s="318" t="s">
        <v>50</v>
      </c>
      <c r="X310" t="s">
        <v>43</v>
      </c>
      <c r="AA310" s="318" t="s">
        <v>50</v>
      </c>
      <c r="AB310" s="318">
        <v>50006197</v>
      </c>
      <c r="AC310" s="318" t="s">
        <v>51</v>
      </c>
      <c r="AE310" s="318" t="s">
        <v>94</v>
      </c>
      <c r="AF310" s="320">
        <v>288559</v>
      </c>
      <c r="AG310" s="318">
        <v>39</v>
      </c>
      <c r="AH310" s="320"/>
      <c r="AI310" s="320"/>
    </row>
    <row r="311" spans="1:35" hidden="1">
      <c r="A311" t="s">
        <v>1053</v>
      </c>
      <c r="B311" s="1">
        <v>45812</v>
      </c>
      <c r="C311">
        <v>6</v>
      </c>
      <c r="D311">
        <v>431939</v>
      </c>
      <c r="E311" t="s">
        <v>1054</v>
      </c>
      <c r="F311" t="s">
        <v>37</v>
      </c>
      <c r="G311" t="s">
        <v>117</v>
      </c>
      <c r="H311" t="s">
        <v>1055</v>
      </c>
      <c r="I311" t="s">
        <v>108</v>
      </c>
      <c r="J311" t="s">
        <v>629</v>
      </c>
      <c r="K311" s="318"/>
      <c r="L311" t="s">
        <v>42</v>
      </c>
      <c r="M311" s="319">
        <v>45852</v>
      </c>
      <c r="N311" s="318">
        <v>7</v>
      </c>
      <c r="O311" s="318"/>
      <c r="P311" s="318"/>
      <c r="Q311" s="319"/>
      <c r="R311" s="318"/>
      <c r="X311" t="s">
        <v>43</v>
      </c>
      <c r="AA311" s="318" t="s">
        <v>253</v>
      </c>
      <c r="AB311" s="318">
        <v>50011331</v>
      </c>
      <c r="AC311" s="318" t="s">
        <v>80</v>
      </c>
      <c r="AE311" s="318" t="s">
        <v>94</v>
      </c>
      <c r="AF311" s="320">
        <v>12900</v>
      </c>
      <c r="AG311" s="318"/>
      <c r="AH311" s="320"/>
      <c r="AI311" s="320"/>
    </row>
    <row r="312" spans="1:35" hidden="1">
      <c r="A312" t="s">
        <v>1056</v>
      </c>
      <c r="B312" s="1">
        <v>45812</v>
      </c>
      <c r="C312">
        <v>6</v>
      </c>
      <c r="D312">
        <v>431940</v>
      </c>
      <c r="E312" t="s">
        <v>1057</v>
      </c>
      <c r="F312" t="s">
        <v>37</v>
      </c>
      <c r="G312" t="s">
        <v>121</v>
      </c>
      <c r="H312" t="s">
        <v>1058</v>
      </c>
      <c r="I312" t="s">
        <v>108</v>
      </c>
      <c r="J312" t="s">
        <v>629</v>
      </c>
      <c r="K312" s="318"/>
      <c r="L312" t="s">
        <v>42</v>
      </c>
      <c r="M312" s="319">
        <v>45854</v>
      </c>
      <c r="N312" s="318">
        <v>7</v>
      </c>
      <c r="O312" s="318"/>
      <c r="P312" s="318"/>
      <c r="Q312" s="319"/>
      <c r="R312" s="318"/>
      <c r="X312" t="s">
        <v>43</v>
      </c>
      <c r="AA312" s="318" t="s">
        <v>253</v>
      </c>
      <c r="AB312" s="318">
        <v>50011338</v>
      </c>
      <c r="AC312" s="318" t="s">
        <v>80</v>
      </c>
      <c r="AE312" s="318" t="s">
        <v>94</v>
      </c>
      <c r="AF312" s="320">
        <v>17058</v>
      </c>
      <c r="AG312" s="318"/>
      <c r="AH312" s="320"/>
      <c r="AI312" s="320"/>
    </row>
    <row r="313" spans="1:35" hidden="1">
      <c r="A313" t="s">
        <v>1059</v>
      </c>
      <c r="B313" s="1">
        <v>45813</v>
      </c>
      <c r="C313">
        <v>6</v>
      </c>
      <c r="D313">
        <v>431941</v>
      </c>
      <c r="E313" t="s">
        <v>1060</v>
      </c>
      <c r="F313" t="s">
        <v>37</v>
      </c>
      <c r="G313" t="s">
        <v>644</v>
      </c>
      <c r="H313" t="s">
        <v>1061</v>
      </c>
      <c r="I313" t="s">
        <v>87</v>
      </c>
      <c r="J313" t="s">
        <v>629</v>
      </c>
      <c r="K313" s="318"/>
      <c r="L313" t="s">
        <v>42</v>
      </c>
      <c r="M313" s="319">
        <v>45841</v>
      </c>
      <c r="N313" s="318">
        <v>7</v>
      </c>
      <c r="O313" s="318"/>
      <c r="P313" s="318" t="s">
        <v>648</v>
      </c>
      <c r="Q313" s="319">
        <v>45841</v>
      </c>
      <c r="R313" s="318" t="s">
        <v>253</v>
      </c>
      <c r="X313" t="s">
        <v>43</v>
      </c>
      <c r="AA313" s="318" t="s">
        <v>253</v>
      </c>
      <c r="AB313" s="318">
        <v>50011603</v>
      </c>
      <c r="AC313" s="318" t="s">
        <v>80</v>
      </c>
      <c r="AE313" s="318" t="s">
        <v>94</v>
      </c>
      <c r="AF313" s="320">
        <v>9898</v>
      </c>
      <c r="AG313" s="318"/>
      <c r="AH313" s="320"/>
      <c r="AI313" s="320"/>
    </row>
    <row r="314" spans="1:35" hidden="1">
      <c r="A314" t="s">
        <v>1062</v>
      </c>
      <c r="B314" s="1">
        <v>45813</v>
      </c>
      <c r="C314">
        <v>6</v>
      </c>
      <c r="D314">
        <v>431942</v>
      </c>
      <c r="E314" t="s">
        <v>1063</v>
      </c>
      <c r="F314" t="s">
        <v>37</v>
      </c>
      <c r="G314" t="s">
        <v>644</v>
      </c>
      <c r="H314" t="s">
        <v>1064</v>
      </c>
      <c r="I314" t="s">
        <v>40</v>
      </c>
      <c r="J314" t="s">
        <v>629</v>
      </c>
      <c r="K314" s="318"/>
      <c r="L314" t="s">
        <v>42</v>
      </c>
      <c r="M314" s="319">
        <v>45835</v>
      </c>
      <c r="N314" s="318">
        <v>6</v>
      </c>
      <c r="O314" s="318"/>
      <c r="P314" s="318" t="s">
        <v>648</v>
      </c>
      <c r="Q314" s="319">
        <v>45835</v>
      </c>
      <c r="R314" s="318" t="s">
        <v>62</v>
      </c>
      <c r="X314" t="s">
        <v>43</v>
      </c>
      <c r="AA314" s="318" t="s">
        <v>62</v>
      </c>
      <c r="AB314" s="318">
        <v>50011651</v>
      </c>
      <c r="AC314" s="318" t="s">
        <v>63</v>
      </c>
      <c r="AE314" s="318" t="s">
        <v>94</v>
      </c>
      <c r="AF314" s="320">
        <v>12900</v>
      </c>
      <c r="AG314" s="318"/>
      <c r="AH314" s="320"/>
      <c r="AI314" s="320"/>
    </row>
    <row r="315" spans="1:35" hidden="1">
      <c r="A315" t="s">
        <v>1065</v>
      </c>
      <c r="B315" s="1">
        <v>45779</v>
      </c>
      <c r="C315">
        <v>5</v>
      </c>
      <c r="D315">
        <v>430943</v>
      </c>
      <c r="E315" t="s">
        <v>1066</v>
      </c>
      <c r="F315" t="s">
        <v>37</v>
      </c>
      <c r="G315" t="s">
        <v>97</v>
      </c>
      <c r="H315" t="s">
        <v>1067</v>
      </c>
      <c r="I315" t="s">
        <v>140</v>
      </c>
      <c r="J315" t="s">
        <v>158</v>
      </c>
      <c r="K315" s="318">
        <v>209</v>
      </c>
      <c r="L315" t="s">
        <v>42</v>
      </c>
      <c r="M315" s="319">
        <v>45805</v>
      </c>
      <c r="N315" s="318">
        <v>5</v>
      </c>
      <c r="O315" s="318"/>
      <c r="P315" s="318"/>
      <c r="Q315" s="319"/>
      <c r="R315" s="318"/>
      <c r="T315" t="s">
        <v>99</v>
      </c>
      <c r="U315">
        <v>45784</v>
      </c>
      <c r="V315">
        <v>45805</v>
      </c>
      <c r="W315">
        <v>45805</v>
      </c>
      <c r="X315" t="s">
        <v>811</v>
      </c>
      <c r="Y315" t="s">
        <v>50</v>
      </c>
      <c r="AA315" s="318" t="s">
        <v>50</v>
      </c>
      <c r="AB315" s="318">
        <v>50006309</v>
      </c>
      <c r="AC315" s="318" t="s">
        <v>51</v>
      </c>
      <c r="AE315" s="318" t="s">
        <v>94</v>
      </c>
      <c r="AF315" s="320">
        <v>287505</v>
      </c>
      <c r="AG315" s="318">
        <v>17</v>
      </c>
      <c r="AH315" s="320"/>
      <c r="AI315" s="320"/>
    </row>
    <row r="316" spans="1:35" hidden="1">
      <c r="A316" t="s">
        <v>1068</v>
      </c>
      <c r="B316" s="1">
        <v>45813</v>
      </c>
      <c r="C316">
        <v>6</v>
      </c>
      <c r="D316">
        <v>431943</v>
      </c>
      <c r="E316" t="s">
        <v>1069</v>
      </c>
      <c r="F316" t="s">
        <v>37</v>
      </c>
      <c r="G316" t="s">
        <v>644</v>
      </c>
      <c r="H316" t="s">
        <v>1070</v>
      </c>
      <c r="I316" t="s">
        <v>87</v>
      </c>
      <c r="J316" t="s">
        <v>629</v>
      </c>
      <c r="K316" s="318"/>
      <c r="L316" t="s">
        <v>42</v>
      </c>
      <c r="M316" s="319">
        <v>45841</v>
      </c>
      <c r="N316" s="318">
        <v>7</v>
      </c>
      <c r="O316" s="318"/>
      <c r="P316" s="318" t="s">
        <v>648</v>
      </c>
      <c r="Q316" s="319">
        <v>45841</v>
      </c>
      <c r="R316" s="318" t="s">
        <v>253</v>
      </c>
      <c r="X316" t="s">
        <v>43</v>
      </c>
      <c r="AA316" s="318" t="s">
        <v>253</v>
      </c>
      <c r="AB316" s="318">
        <v>50011611</v>
      </c>
      <c r="AC316" s="318" t="s">
        <v>80</v>
      </c>
      <c r="AE316" s="318" t="s">
        <v>94</v>
      </c>
      <c r="AF316" s="320">
        <v>9898</v>
      </c>
      <c r="AG316" s="318"/>
      <c r="AH316" s="320"/>
      <c r="AI316" s="320"/>
    </row>
    <row r="317" spans="1:35" hidden="1">
      <c r="A317" t="s">
        <v>1071</v>
      </c>
      <c r="B317" s="1">
        <v>45779</v>
      </c>
      <c r="C317">
        <v>5</v>
      </c>
      <c r="D317">
        <v>430944</v>
      </c>
      <c r="E317" t="s">
        <v>1072</v>
      </c>
      <c r="F317" t="s">
        <v>37</v>
      </c>
      <c r="G317" t="s">
        <v>383</v>
      </c>
      <c r="H317" t="s">
        <v>1073</v>
      </c>
      <c r="I317" t="s">
        <v>40</v>
      </c>
      <c r="J317" t="s">
        <v>158</v>
      </c>
      <c r="K317" s="318">
        <v>210</v>
      </c>
      <c r="L317" t="s">
        <v>42</v>
      </c>
      <c r="M317" s="319">
        <v>45807</v>
      </c>
      <c r="N317" s="318">
        <v>5</v>
      </c>
      <c r="O317" s="318"/>
      <c r="P317" s="318"/>
      <c r="Q317" s="319"/>
      <c r="R317" s="318"/>
      <c r="X317" t="s">
        <v>43</v>
      </c>
      <c r="AA317" s="318" t="s">
        <v>50</v>
      </c>
      <c r="AB317" s="318">
        <v>50005686</v>
      </c>
      <c r="AC317" s="318" t="s">
        <v>51</v>
      </c>
      <c r="AE317" s="318" t="s">
        <v>94</v>
      </c>
      <c r="AF317" s="320">
        <v>215502</v>
      </c>
      <c r="AG317" s="318">
        <v>10</v>
      </c>
      <c r="AH317" s="320"/>
      <c r="AI317" s="320"/>
    </row>
    <row r="318" spans="1:35" hidden="1">
      <c r="A318" t="s">
        <v>1074</v>
      </c>
      <c r="B318" s="1">
        <v>45813</v>
      </c>
      <c r="C318">
        <v>6</v>
      </c>
      <c r="D318">
        <v>431944</v>
      </c>
      <c r="E318" t="s">
        <v>1075</v>
      </c>
      <c r="F318" t="s">
        <v>37</v>
      </c>
      <c r="G318" t="s">
        <v>644</v>
      </c>
      <c r="H318" t="s">
        <v>1076</v>
      </c>
      <c r="I318" t="s">
        <v>87</v>
      </c>
      <c r="J318" t="s">
        <v>629</v>
      </c>
      <c r="K318" s="318"/>
      <c r="L318" t="s">
        <v>42</v>
      </c>
      <c r="M318" s="319">
        <v>45848</v>
      </c>
      <c r="N318" s="318">
        <v>7</v>
      </c>
      <c r="O318" s="318"/>
      <c r="P318" s="318" t="s">
        <v>648</v>
      </c>
      <c r="Q318" s="319">
        <v>45848</v>
      </c>
      <c r="R318" s="318" t="s">
        <v>253</v>
      </c>
      <c r="X318" t="s">
        <v>43</v>
      </c>
      <c r="AA318" s="318" t="s">
        <v>253</v>
      </c>
      <c r="AB318" s="318">
        <v>50011605</v>
      </c>
      <c r="AC318" s="318" t="s">
        <v>80</v>
      </c>
      <c r="AE318" s="318" t="s">
        <v>94</v>
      </c>
      <c r="AF318" s="320">
        <v>9898</v>
      </c>
      <c r="AG318" s="318"/>
      <c r="AH318" s="320"/>
      <c r="AI318" s="320"/>
    </row>
    <row r="319" spans="1:35" hidden="1">
      <c r="A319" t="s">
        <v>1077</v>
      </c>
      <c r="B319" s="1">
        <v>45814</v>
      </c>
      <c r="C319">
        <v>6</v>
      </c>
      <c r="D319">
        <v>431945</v>
      </c>
      <c r="E319" t="s">
        <v>1078</v>
      </c>
      <c r="F319" t="s">
        <v>37</v>
      </c>
      <c r="G319" t="s">
        <v>644</v>
      </c>
      <c r="H319" t="s">
        <v>1079</v>
      </c>
      <c r="I319" t="s">
        <v>92</v>
      </c>
      <c r="J319" t="s">
        <v>629</v>
      </c>
      <c r="K319" s="318"/>
      <c r="L319" t="s">
        <v>42</v>
      </c>
      <c r="M319" s="319">
        <v>45825</v>
      </c>
      <c r="N319" s="318">
        <v>6</v>
      </c>
      <c r="O319" s="318"/>
      <c r="P319" s="318" t="s">
        <v>648</v>
      </c>
      <c r="Q319" s="319">
        <v>45825</v>
      </c>
      <c r="R319" s="318" t="s">
        <v>253</v>
      </c>
      <c r="X319" t="s">
        <v>43</v>
      </c>
      <c r="AA319" s="318" t="s">
        <v>253</v>
      </c>
      <c r="AB319" s="318">
        <v>50011909</v>
      </c>
      <c r="AC319" s="318" t="s">
        <v>80</v>
      </c>
      <c r="AE319" s="318" t="s">
        <v>94</v>
      </c>
      <c r="AF319" s="320">
        <v>11283</v>
      </c>
      <c r="AG319" s="318"/>
      <c r="AH319" s="320"/>
      <c r="AI319" s="320"/>
    </row>
    <row r="320" spans="1:35" hidden="1">
      <c r="A320" t="s">
        <v>1080</v>
      </c>
      <c r="B320" s="1">
        <v>45814</v>
      </c>
      <c r="C320">
        <v>6</v>
      </c>
      <c r="D320">
        <v>431946</v>
      </c>
      <c r="E320" t="s">
        <v>1081</v>
      </c>
      <c r="F320" t="s">
        <v>37</v>
      </c>
      <c r="G320" t="s">
        <v>644</v>
      </c>
      <c r="H320" t="s">
        <v>1082</v>
      </c>
      <c r="I320" t="s">
        <v>92</v>
      </c>
      <c r="J320" t="s">
        <v>629</v>
      </c>
      <c r="K320" s="318"/>
      <c r="L320" t="s">
        <v>42</v>
      </c>
      <c r="M320" s="319">
        <v>45825</v>
      </c>
      <c r="N320" s="318">
        <v>6</v>
      </c>
      <c r="O320" s="318"/>
      <c r="P320" s="318" t="s">
        <v>648</v>
      </c>
      <c r="Q320" s="319">
        <v>45825</v>
      </c>
      <c r="R320" s="318" t="s">
        <v>253</v>
      </c>
      <c r="X320" t="s">
        <v>43</v>
      </c>
      <c r="AA320" s="318" t="s">
        <v>253</v>
      </c>
      <c r="AB320" s="318">
        <v>50011908</v>
      </c>
      <c r="AC320" s="318" t="s">
        <v>80</v>
      </c>
      <c r="AE320" s="318" t="s">
        <v>94</v>
      </c>
      <c r="AF320" s="320">
        <v>11283</v>
      </c>
      <c r="AG320" s="318"/>
      <c r="AH320" s="320"/>
      <c r="AI320" s="320"/>
    </row>
    <row r="321" spans="1:35" hidden="1">
      <c r="A321" t="s">
        <v>1083</v>
      </c>
      <c r="B321" s="1">
        <v>45814</v>
      </c>
      <c r="C321">
        <v>6</v>
      </c>
      <c r="D321">
        <v>431947</v>
      </c>
      <c r="E321" t="s">
        <v>773</v>
      </c>
      <c r="F321" t="s">
        <v>37</v>
      </c>
      <c r="G321" t="s">
        <v>644</v>
      </c>
      <c r="H321" t="s">
        <v>1084</v>
      </c>
      <c r="I321" t="s">
        <v>92</v>
      </c>
      <c r="J321" t="s">
        <v>629</v>
      </c>
      <c r="K321" s="318"/>
      <c r="L321" t="s">
        <v>42</v>
      </c>
      <c r="M321" s="319">
        <v>45818</v>
      </c>
      <c r="N321" s="318">
        <v>6</v>
      </c>
      <c r="O321" s="318"/>
      <c r="P321" s="318" t="s">
        <v>648</v>
      </c>
      <c r="Q321" s="319">
        <v>45818</v>
      </c>
      <c r="R321" s="318" t="s">
        <v>50</v>
      </c>
      <c r="X321" t="s">
        <v>43</v>
      </c>
      <c r="AA321" s="318" t="s">
        <v>50</v>
      </c>
      <c r="AB321" s="318">
        <v>50011799</v>
      </c>
      <c r="AC321" s="318" t="s">
        <v>51</v>
      </c>
      <c r="AE321" s="318" t="s">
        <v>94</v>
      </c>
      <c r="AF321" s="320">
        <v>22481</v>
      </c>
      <c r="AG321" s="318"/>
      <c r="AH321" s="320"/>
      <c r="AI321" s="320"/>
    </row>
    <row r="322" spans="1:35" hidden="1">
      <c r="A322" t="s">
        <v>1085</v>
      </c>
      <c r="B322" s="1">
        <v>45779</v>
      </c>
      <c r="C322">
        <v>5</v>
      </c>
      <c r="D322">
        <v>430948</v>
      </c>
      <c r="E322" t="s">
        <v>1086</v>
      </c>
      <c r="F322" t="s">
        <v>37</v>
      </c>
      <c r="G322" t="s">
        <v>117</v>
      </c>
      <c r="H322" t="s">
        <v>1087</v>
      </c>
      <c r="I322" t="s">
        <v>108</v>
      </c>
      <c r="J322" t="s">
        <v>158</v>
      </c>
      <c r="K322" s="318">
        <v>211</v>
      </c>
      <c r="L322" t="s">
        <v>42</v>
      </c>
      <c r="M322" s="319">
        <v>45833</v>
      </c>
      <c r="N322" s="318">
        <v>6</v>
      </c>
      <c r="O322" s="318"/>
      <c r="P322" s="318"/>
      <c r="Q322" s="319"/>
      <c r="R322" s="318" t="s">
        <v>934</v>
      </c>
      <c r="S322">
        <v>20030</v>
      </c>
      <c r="X322" t="s">
        <v>43</v>
      </c>
      <c r="AA322" s="318" t="s">
        <v>50</v>
      </c>
      <c r="AB322" s="318">
        <v>50005859</v>
      </c>
      <c r="AC322" s="318" t="s">
        <v>51</v>
      </c>
      <c r="AE322" s="318" t="s">
        <v>94</v>
      </c>
      <c r="AF322" s="320">
        <v>375667</v>
      </c>
      <c r="AG322" s="318">
        <v>61</v>
      </c>
      <c r="AH322" s="320"/>
      <c r="AI322" s="320"/>
    </row>
    <row r="323" spans="1:35" hidden="1">
      <c r="A323" t="s">
        <v>1088</v>
      </c>
      <c r="B323" s="1">
        <v>45814</v>
      </c>
      <c r="C323">
        <v>6</v>
      </c>
      <c r="D323">
        <v>431948</v>
      </c>
      <c r="E323" t="s">
        <v>1089</v>
      </c>
      <c r="F323" t="s">
        <v>37</v>
      </c>
      <c r="G323" t="s">
        <v>644</v>
      </c>
      <c r="H323" t="s">
        <v>1090</v>
      </c>
      <c r="I323" t="s">
        <v>92</v>
      </c>
      <c r="J323" t="s">
        <v>629</v>
      </c>
      <c r="K323" s="318"/>
      <c r="L323" t="s">
        <v>42</v>
      </c>
      <c r="M323" s="319">
        <v>45825</v>
      </c>
      <c r="N323" s="318">
        <v>6</v>
      </c>
      <c r="O323" s="318"/>
      <c r="P323" s="318" t="s">
        <v>648</v>
      </c>
      <c r="Q323" s="319">
        <v>45825</v>
      </c>
      <c r="R323" s="318" t="s">
        <v>253</v>
      </c>
      <c r="X323" t="s">
        <v>43</v>
      </c>
      <c r="AA323" s="318" t="s">
        <v>253</v>
      </c>
      <c r="AB323" s="318">
        <v>50011798</v>
      </c>
      <c r="AC323" s="318" t="s">
        <v>80</v>
      </c>
      <c r="AE323" s="318" t="s">
        <v>94</v>
      </c>
      <c r="AF323" s="320">
        <v>11283</v>
      </c>
      <c r="AG323" s="318"/>
      <c r="AH323" s="320"/>
      <c r="AI323" s="320"/>
    </row>
    <row r="324" spans="1:35" hidden="1">
      <c r="A324" t="s">
        <v>1091</v>
      </c>
      <c r="B324" s="1">
        <v>45167</v>
      </c>
      <c r="C324">
        <v>8</v>
      </c>
      <c r="D324">
        <v>431949</v>
      </c>
      <c r="E324" t="s">
        <v>1092</v>
      </c>
      <c r="F324" t="s">
        <v>37</v>
      </c>
      <c r="G324" t="s">
        <v>644</v>
      </c>
      <c r="H324" t="s">
        <v>1093</v>
      </c>
      <c r="I324" t="s">
        <v>108</v>
      </c>
      <c r="J324" t="s">
        <v>1094</v>
      </c>
      <c r="K324" s="318"/>
      <c r="L324" t="s">
        <v>42</v>
      </c>
      <c r="M324" s="319" t="s">
        <v>74</v>
      </c>
      <c r="N324" s="318"/>
      <c r="O324" s="318"/>
      <c r="P324" s="318"/>
      <c r="Q324" s="319"/>
      <c r="R324" s="318"/>
      <c r="X324" t="s">
        <v>43</v>
      </c>
      <c r="AA324" s="318"/>
      <c r="AB324" s="318">
        <v>30021342</v>
      </c>
      <c r="AC324" s="318" t="s">
        <v>43</v>
      </c>
      <c r="AE324" s="318"/>
      <c r="AF324" s="320"/>
      <c r="AG324" s="318"/>
      <c r="AH324" s="320"/>
      <c r="AI324" s="320"/>
    </row>
    <row r="325" spans="1:35" hidden="1">
      <c r="A325" t="s">
        <v>1095</v>
      </c>
      <c r="B325" s="1">
        <v>45785</v>
      </c>
      <c r="C325">
        <v>5</v>
      </c>
      <c r="D325">
        <v>430949</v>
      </c>
      <c r="E325" t="s">
        <v>1096</v>
      </c>
      <c r="F325" t="s">
        <v>37</v>
      </c>
      <c r="G325" t="s">
        <v>58</v>
      </c>
      <c r="H325" t="s">
        <v>1097</v>
      </c>
      <c r="I325" t="s">
        <v>60</v>
      </c>
      <c r="J325" t="s">
        <v>41</v>
      </c>
      <c r="K325" s="318">
        <v>212</v>
      </c>
      <c r="L325" t="s">
        <v>42</v>
      </c>
      <c r="M325" s="319">
        <v>45821</v>
      </c>
      <c r="N325" s="318">
        <v>6</v>
      </c>
      <c r="O325" s="318"/>
      <c r="P325" s="318"/>
      <c r="Q325" s="319"/>
      <c r="R325" s="318"/>
      <c r="X325" t="s">
        <v>43</v>
      </c>
      <c r="AA325" s="318" t="s">
        <v>50</v>
      </c>
      <c r="AB325" s="318">
        <v>50006111</v>
      </c>
      <c r="AC325" s="318" t="s">
        <v>51</v>
      </c>
      <c r="AE325" s="318" t="s">
        <v>94</v>
      </c>
      <c r="AF325" s="320">
        <v>239591</v>
      </c>
      <c r="AG325" s="318">
        <v>33</v>
      </c>
      <c r="AH325" s="320"/>
      <c r="AI325" s="320"/>
    </row>
    <row r="326" spans="1:35" hidden="1">
      <c r="A326" t="s">
        <v>1098</v>
      </c>
      <c r="B326" s="1">
        <v>45757</v>
      </c>
      <c r="C326">
        <v>4</v>
      </c>
      <c r="D326">
        <v>431950</v>
      </c>
      <c r="E326" t="s">
        <v>1099</v>
      </c>
      <c r="F326" t="s">
        <v>37</v>
      </c>
      <c r="G326" t="s">
        <v>644</v>
      </c>
      <c r="H326" t="s">
        <v>1100</v>
      </c>
      <c r="I326" t="s">
        <v>108</v>
      </c>
      <c r="J326" t="s">
        <v>1101</v>
      </c>
      <c r="K326" s="318"/>
      <c r="L326" t="s">
        <v>42</v>
      </c>
      <c r="M326" s="319">
        <v>45834</v>
      </c>
      <c r="N326" s="318">
        <v>6</v>
      </c>
      <c r="O326" s="318"/>
      <c r="P326" s="318"/>
      <c r="Q326" s="319"/>
      <c r="R326" s="318"/>
      <c r="T326" t="s">
        <v>648</v>
      </c>
      <c r="U326">
        <v>45757</v>
      </c>
      <c r="V326">
        <v>45765</v>
      </c>
      <c r="W326">
        <v>45834</v>
      </c>
      <c r="X326" t="s">
        <v>896</v>
      </c>
      <c r="Y326" t="s">
        <v>50</v>
      </c>
      <c r="AA326" s="318" t="s">
        <v>50</v>
      </c>
      <c r="AB326" s="318" t="s">
        <v>1102</v>
      </c>
      <c r="AC326" s="318" t="s">
        <v>51</v>
      </c>
      <c r="AE326" s="318" t="s">
        <v>224</v>
      </c>
      <c r="AF326" s="320">
        <v>187471</v>
      </c>
      <c r="AG326" s="318"/>
      <c r="AH326" s="320"/>
      <c r="AI326" s="320"/>
    </row>
    <row r="327" spans="1:35" hidden="1">
      <c r="A327" t="s">
        <v>1103</v>
      </c>
      <c r="B327" s="1">
        <v>45785</v>
      </c>
      <c r="C327">
        <v>5</v>
      </c>
      <c r="D327">
        <v>430950</v>
      </c>
      <c r="E327" t="s">
        <v>1104</v>
      </c>
      <c r="F327" t="s">
        <v>37</v>
      </c>
      <c r="G327" t="s">
        <v>47</v>
      </c>
      <c r="H327" t="s">
        <v>1105</v>
      </c>
      <c r="I327" t="s">
        <v>108</v>
      </c>
      <c r="J327" t="s">
        <v>158</v>
      </c>
      <c r="K327" s="318">
        <v>213</v>
      </c>
      <c r="L327" t="s">
        <v>42</v>
      </c>
      <c r="M327" s="319">
        <v>45820</v>
      </c>
      <c r="N327" s="318">
        <v>6</v>
      </c>
      <c r="O327" s="318"/>
      <c r="P327" s="318"/>
      <c r="Q327" s="319"/>
      <c r="R327" s="318"/>
      <c r="X327" t="s">
        <v>43</v>
      </c>
      <c r="AA327" s="318" t="s">
        <v>50</v>
      </c>
      <c r="AB327" s="318">
        <v>50006327</v>
      </c>
      <c r="AC327" s="318" t="s">
        <v>51</v>
      </c>
      <c r="AE327" s="318" t="s">
        <v>94</v>
      </c>
      <c r="AF327" s="320">
        <v>261878</v>
      </c>
      <c r="AG327" s="318">
        <v>19</v>
      </c>
      <c r="AH327" s="320"/>
      <c r="AI327" s="320"/>
    </row>
    <row r="328" spans="1:35" hidden="1">
      <c r="A328" t="s">
        <v>1106</v>
      </c>
      <c r="B328" s="1">
        <v>45765</v>
      </c>
      <c r="C328">
        <v>4</v>
      </c>
      <c r="D328">
        <v>431951</v>
      </c>
      <c r="E328" t="s">
        <v>1107</v>
      </c>
      <c r="F328" t="s">
        <v>37</v>
      </c>
      <c r="G328" t="s">
        <v>644</v>
      </c>
      <c r="H328" t="s">
        <v>1108</v>
      </c>
      <c r="I328" t="s">
        <v>40</v>
      </c>
      <c r="J328" t="s">
        <v>1109</v>
      </c>
      <c r="K328" s="318"/>
      <c r="L328" t="s">
        <v>42</v>
      </c>
      <c r="M328" s="319">
        <v>45834</v>
      </c>
      <c r="N328" s="318">
        <v>6</v>
      </c>
      <c r="O328" s="318"/>
      <c r="P328" s="318"/>
      <c r="Q328" s="319"/>
      <c r="R328" s="318"/>
      <c r="T328" t="s">
        <v>648</v>
      </c>
      <c r="U328">
        <v>45765</v>
      </c>
      <c r="V328">
        <v>45834</v>
      </c>
      <c r="W328">
        <v>45834</v>
      </c>
      <c r="X328" t="s">
        <v>1110</v>
      </c>
      <c r="Y328" t="s">
        <v>50</v>
      </c>
      <c r="AA328" s="318" t="s">
        <v>50</v>
      </c>
      <c r="AB328" s="318" t="s">
        <v>1111</v>
      </c>
      <c r="AC328" s="318" t="s">
        <v>51</v>
      </c>
      <c r="AE328" s="318" t="s">
        <v>224</v>
      </c>
      <c r="AF328" s="320">
        <v>87580</v>
      </c>
      <c r="AG328" s="318"/>
      <c r="AH328" s="320"/>
      <c r="AI328" s="320"/>
    </row>
    <row r="329" spans="1:35" hidden="1">
      <c r="A329" t="s">
        <v>1112</v>
      </c>
      <c r="B329" s="1">
        <v>45789</v>
      </c>
      <c r="C329">
        <v>5</v>
      </c>
      <c r="D329">
        <v>430952</v>
      </c>
      <c r="E329" t="s">
        <v>1113</v>
      </c>
      <c r="F329" t="s">
        <v>37</v>
      </c>
      <c r="G329" t="s">
        <v>38</v>
      </c>
      <c r="H329" t="s">
        <v>1114</v>
      </c>
      <c r="I329" t="s">
        <v>146</v>
      </c>
      <c r="J329" t="s">
        <v>227</v>
      </c>
      <c r="K329" s="318">
        <v>214</v>
      </c>
      <c r="L329" t="s">
        <v>42</v>
      </c>
      <c r="M329" s="319">
        <v>45821</v>
      </c>
      <c r="N329" s="318">
        <v>6</v>
      </c>
      <c r="O329" s="318"/>
      <c r="P329" s="318"/>
      <c r="Q329" s="319"/>
      <c r="R329" s="318"/>
      <c r="X329" t="s">
        <v>43</v>
      </c>
      <c r="AA329" s="318"/>
      <c r="AB329" s="318">
        <v>50006408</v>
      </c>
      <c r="AC329" s="318" t="s">
        <v>43</v>
      </c>
      <c r="AE329" s="318"/>
      <c r="AF329" s="320"/>
      <c r="AG329" s="318"/>
      <c r="AH329" s="320"/>
      <c r="AI329" s="320"/>
    </row>
    <row r="330" spans="1:35" hidden="1">
      <c r="A330" t="s">
        <v>1115</v>
      </c>
      <c r="B330" s="1">
        <v>45790</v>
      </c>
      <c r="C330">
        <v>5</v>
      </c>
      <c r="D330">
        <v>431952</v>
      </c>
      <c r="E330" t="s">
        <v>1116</v>
      </c>
      <c r="F330" t="s">
        <v>37</v>
      </c>
      <c r="G330" t="s">
        <v>644</v>
      </c>
      <c r="H330" t="s">
        <v>1117</v>
      </c>
      <c r="I330" t="s">
        <v>140</v>
      </c>
      <c r="J330" t="s">
        <v>1118</v>
      </c>
      <c r="K330" s="318"/>
      <c r="L330" t="s">
        <v>42</v>
      </c>
      <c r="M330" s="319">
        <v>45834</v>
      </c>
      <c r="N330" s="318">
        <v>6</v>
      </c>
      <c r="O330" s="318"/>
      <c r="P330" s="318"/>
      <c r="Q330" s="319"/>
      <c r="R330" s="318"/>
      <c r="T330" t="s">
        <v>648</v>
      </c>
      <c r="U330">
        <v>45790</v>
      </c>
      <c r="V330">
        <v>45834</v>
      </c>
      <c r="W330">
        <v>45834</v>
      </c>
      <c r="X330" t="s">
        <v>1119</v>
      </c>
      <c r="Y330" t="s">
        <v>50</v>
      </c>
      <c r="AA330" s="318" t="s">
        <v>50</v>
      </c>
      <c r="AB330" s="318" t="s">
        <v>1120</v>
      </c>
      <c r="AC330" s="318" t="s">
        <v>51</v>
      </c>
      <c r="AE330" s="318" t="s">
        <v>228</v>
      </c>
      <c r="AF330" s="320">
        <v>190209</v>
      </c>
      <c r="AG330" s="318"/>
      <c r="AH330" s="320"/>
      <c r="AI330" s="320"/>
    </row>
    <row r="331" spans="1:35" hidden="1">
      <c r="A331" t="s">
        <v>1121</v>
      </c>
      <c r="B331" s="1">
        <v>45789</v>
      </c>
      <c r="C331">
        <v>5</v>
      </c>
      <c r="D331">
        <v>430953</v>
      </c>
      <c r="E331" t="s">
        <v>904</v>
      </c>
      <c r="F331" t="s">
        <v>37</v>
      </c>
      <c r="G331" t="s">
        <v>38</v>
      </c>
      <c r="H331" t="s">
        <v>905</v>
      </c>
      <c r="I331" t="s">
        <v>146</v>
      </c>
      <c r="J331" t="s">
        <v>227</v>
      </c>
      <c r="K331" s="318">
        <v>215</v>
      </c>
      <c r="L331" t="s">
        <v>42</v>
      </c>
      <c r="M331" s="319">
        <v>45818</v>
      </c>
      <c r="N331" s="318">
        <v>6</v>
      </c>
      <c r="O331" s="318"/>
      <c r="P331" s="318"/>
      <c r="Q331" s="319"/>
      <c r="R331" s="318"/>
      <c r="X331" t="s">
        <v>43</v>
      </c>
      <c r="AA331" s="318" t="s">
        <v>83</v>
      </c>
      <c r="AB331" s="318">
        <v>50006407</v>
      </c>
      <c r="AC331" s="318" t="s">
        <v>84</v>
      </c>
      <c r="AE331" s="318" t="s">
        <v>52</v>
      </c>
      <c r="AF331" s="320">
        <v>53625</v>
      </c>
      <c r="AG331" s="318"/>
      <c r="AH331" s="320"/>
      <c r="AI331" s="320"/>
    </row>
    <row r="332" spans="1:35" hidden="1">
      <c r="A332" t="s">
        <v>1122</v>
      </c>
      <c r="B332" s="1">
        <v>45791</v>
      </c>
      <c r="C332">
        <v>5</v>
      </c>
      <c r="D332">
        <v>431953</v>
      </c>
      <c r="E332" t="s">
        <v>1123</v>
      </c>
      <c r="F332" t="s">
        <v>37</v>
      </c>
      <c r="G332" t="s">
        <v>644</v>
      </c>
      <c r="H332" t="s">
        <v>185</v>
      </c>
      <c r="I332" t="s">
        <v>108</v>
      </c>
      <c r="J332" t="s">
        <v>1124</v>
      </c>
      <c r="K332" s="318"/>
      <c r="L332" t="s">
        <v>42</v>
      </c>
      <c r="M332" s="319">
        <v>45834</v>
      </c>
      <c r="N332" s="318">
        <v>6</v>
      </c>
      <c r="O332" s="318"/>
      <c r="P332" s="318"/>
      <c r="Q332" s="319"/>
      <c r="R332" s="318"/>
      <c r="T332" t="s">
        <v>648</v>
      </c>
      <c r="U332">
        <v>45791</v>
      </c>
      <c r="V332">
        <v>45800</v>
      </c>
      <c r="W332">
        <v>45834</v>
      </c>
      <c r="X332" t="s">
        <v>845</v>
      </c>
      <c r="Y332" t="s">
        <v>50</v>
      </c>
      <c r="AA332" s="318" t="s">
        <v>50</v>
      </c>
      <c r="AB332" s="318" t="s">
        <v>1125</v>
      </c>
      <c r="AC332" s="318" t="s">
        <v>51</v>
      </c>
      <c r="AE332" s="318" t="s">
        <v>224</v>
      </c>
      <c r="AF332" s="320">
        <v>107582</v>
      </c>
      <c r="AG332" s="318"/>
      <c r="AH332" s="320"/>
      <c r="AI332" s="320"/>
    </row>
    <row r="333" spans="1:35" hidden="1">
      <c r="A333" t="s">
        <v>1126</v>
      </c>
      <c r="B333" s="1">
        <v>45786</v>
      </c>
      <c r="C333">
        <v>5</v>
      </c>
      <c r="D333">
        <v>430954</v>
      </c>
      <c r="E333" t="s">
        <v>1127</v>
      </c>
      <c r="F333" t="s">
        <v>37</v>
      </c>
      <c r="G333" t="s">
        <v>383</v>
      </c>
      <c r="H333" t="s">
        <v>1128</v>
      </c>
      <c r="I333" t="s">
        <v>72</v>
      </c>
      <c r="J333" t="s">
        <v>1129</v>
      </c>
      <c r="K333" s="318">
        <v>216</v>
      </c>
      <c r="L333" t="s">
        <v>42</v>
      </c>
      <c r="M333" s="319">
        <v>45817</v>
      </c>
      <c r="N333" s="318">
        <v>6</v>
      </c>
      <c r="O333" s="318"/>
      <c r="P333" s="318"/>
      <c r="Q333" s="319"/>
      <c r="R333" s="318"/>
      <c r="X333" t="s">
        <v>43</v>
      </c>
      <c r="AA333" s="318" t="s">
        <v>77</v>
      </c>
      <c r="AB333" s="318">
        <v>50006330</v>
      </c>
      <c r="AC333" s="318" t="s">
        <v>101</v>
      </c>
      <c r="AE333" s="318" t="s">
        <v>94</v>
      </c>
      <c r="AF333" s="320">
        <v>223618</v>
      </c>
      <c r="AG333" s="318">
        <v>15</v>
      </c>
      <c r="AH333" s="320"/>
      <c r="AI333" s="320"/>
    </row>
    <row r="334" spans="1:35" hidden="1">
      <c r="A334" t="s">
        <v>1130</v>
      </c>
      <c r="B334" s="1">
        <v>45791</v>
      </c>
      <c r="C334">
        <v>5</v>
      </c>
      <c r="D334">
        <v>431954</v>
      </c>
      <c r="E334" t="s">
        <v>1131</v>
      </c>
      <c r="F334" t="s">
        <v>37</v>
      </c>
      <c r="G334" t="s">
        <v>644</v>
      </c>
      <c r="H334" t="s">
        <v>1132</v>
      </c>
      <c r="I334" t="s">
        <v>72</v>
      </c>
      <c r="J334" t="s">
        <v>1133</v>
      </c>
      <c r="K334" s="318"/>
      <c r="L334" t="s">
        <v>42</v>
      </c>
      <c r="M334" s="319">
        <v>45834</v>
      </c>
      <c r="N334" s="318">
        <v>6</v>
      </c>
      <c r="O334" s="318"/>
      <c r="P334" s="318"/>
      <c r="Q334" s="319"/>
      <c r="R334" s="318"/>
      <c r="T334" t="s">
        <v>648</v>
      </c>
      <c r="U334">
        <v>45791</v>
      </c>
      <c r="V334">
        <v>45807</v>
      </c>
      <c r="W334">
        <v>45834</v>
      </c>
      <c r="X334" t="s">
        <v>845</v>
      </c>
      <c r="Y334" t="s">
        <v>50</v>
      </c>
      <c r="AA334" s="318" t="s">
        <v>50</v>
      </c>
      <c r="AB334" s="318" t="s">
        <v>1134</v>
      </c>
      <c r="AC334" s="318" t="s">
        <v>51</v>
      </c>
      <c r="AE334" s="318" t="s">
        <v>224</v>
      </c>
      <c r="AF334" s="320">
        <v>26847</v>
      </c>
      <c r="AG334" s="318"/>
      <c r="AH334" s="320"/>
      <c r="AI334" s="320"/>
    </row>
    <row r="335" spans="1:35" hidden="1">
      <c r="A335" t="s">
        <v>1135</v>
      </c>
      <c r="B335" s="1">
        <v>45786</v>
      </c>
      <c r="C335">
        <v>5</v>
      </c>
      <c r="D335">
        <v>430955</v>
      </c>
      <c r="E335" t="s">
        <v>1136</v>
      </c>
      <c r="F335" t="s">
        <v>37</v>
      </c>
      <c r="G335" t="s">
        <v>106</v>
      </c>
      <c r="H335" t="s">
        <v>1137</v>
      </c>
      <c r="I335" t="s">
        <v>72</v>
      </c>
      <c r="J335" t="s">
        <v>1129</v>
      </c>
      <c r="K335" s="318">
        <v>217</v>
      </c>
      <c r="L335" t="s">
        <v>42</v>
      </c>
      <c r="M335" s="319">
        <v>45817</v>
      </c>
      <c r="N335" s="318">
        <v>6</v>
      </c>
      <c r="O335" s="318"/>
      <c r="P335" s="318"/>
      <c r="Q335" s="319"/>
      <c r="R335" s="318"/>
      <c r="X335" t="s">
        <v>43</v>
      </c>
      <c r="AA335" s="318" t="s">
        <v>77</v>
      </c>
      <c r="AB335" s="318">
        <v>50006337</v>
      </c>
      <c r="AC335" s="318" t="s">
        <v>101</v>
      </c>
      <c r="AE335" s="318" t="s">
        <v>94</v>
      </c>
      <c r="AF335" s="320">
        <v>196021</v>
      </c>
      <c r="AG335" s="318">
        <v>10</v>
      </c>
      <c r="AH335" s="320"/>
      <c r="AI335" s="320"/>
    </row>
    <row r="336" spans="1:35" hidden="1">
      <c r="A336" t="s">
        <v>1138</v>
      </c>
      <c r="B336" s="1">
        <v>45791</v>
      </c>
      <c r="C336">
        <v>5</v>
      </c>
      <c r="D336">
        <v>431955</v>
      </c>
      <c r="E336" t="s">
        <v>1139</v>
      </c>
      <c r="F336" t="s">
        <v>37</v>
      </c>
      <c r="G336" t="s">
        <v>644</v>
      </c>
      <c r="H336" t="s">
        <v>1140</v>
      </c>
      <c r="I336" t="s">
        <v>40</v>
      </c>
      <c r="J336" t="s">
        <v>1141</v>
      </c>
      <c r="K336" s="318"/>
      <c r="L336" t="s">
        <v>42</v>
      </c>
      <c r="M336" s="319">
        <v>45834</v>
      </c>
      <c r="N336" s="318">
        <v>6</v>
      </c>
      <c r="O336" s="318"/>
      <c r="P336" s="318"/>
      <c r="Q336" s="319"/>
      <c r="R336" s="318"/>
      <c r="T336" t="s">
        <v>648</v>
      </c>
      <c r="U336">
        <v>45791</v>
      </c>
      <c r="V336">
        <v>45804</v>
      </c>
      <c r="W336">
        <v>45834</v>
      </c>
      <c r="X336" t="s">
        <v>845</v>
      </c>
      <c r="Y336" t="s">
        <v>50</v>
      </c>
      <c r="AA336" s="318" t="s">
        <v>50</v>
      </c>
      <c r="AB336" s="318" t="s">
        <v>1142</v>
      </c>
      <c r="AC336" s="318" t="s">
        <v>51</v>
      </c>
      <c r="AE336" s="318" t="s">
        <v>224</v>
      </c>
      <c r="AF336" s="320">
        <v>98285</v>
      </c>
      <c r="AG336" s="318"/>
      <c r="AH336" s="320"/>
      <c r="AI336" s="320"/>
    </row>
    <row r="337" spans="1:35" hidden="1">
      <c r="A337" t="s">
        <v>1143</v>
      </c>
      <c r="B337" s="1">
        <v>45789</v>
      </c>
      <c r="C337">
        <v>5</v>
      </c>
      <c r="D337">
        <v>430956</v>
      </c>
      <c r="E337" t="s">
        <v>1144</v>
      </c>
      <c r="F337" t="s">
        <v>37</v>
      </c>
      <c r="G337" t="s">
        <v>188</v>
      </c>
      <c r="H337" t="s">
        <v>1145</v>
      </c>
      <c r="I337" t="s">
        <v>92</v>
      </c>
      <c r="J337" t="s">
        <v>68</v>
      </c>
      <c r="K337" s="318">
        <v>218</v>
      </c>
      <c r="L337" t="s">
        <v>42</v>
      </c>
      <c r="M337" s="319">
        <v>45807</v>
      </c>
      <c r="N337" s="318">
        <v>5</v>
      </c>
      <c r="O337" s="318"/>
      <c r="P337" s="318"/>
      <c r="Q337" s="319"/>
      <c r="R337" s="318"/>
      <c r="T337" t="s">
        <v>190</v>
      </c>
      <c r="U337">
        <v>45789</v>
      </c>
      <c r="V337">
        <v>45796</v>
      </c>
      <c r="W337">
        <v>45807</v>
      </c>
      <c r="X337" t="s">
        <v>851</v>
      </c>
      <c r="Y337" t="s">
        <v>50</v>
      </c>
      <c r="AA337" s="318" t="s">
        <v>50</v>
      </c>
      <c r="AB337" s="318">
        <v>50006656</v>
      </c>
      <c r="AC337" s="318" t="s">
        <v>51</v>
      </c>
      <c r="AE337" s="318" t="s">
        <v>94</v>
      </c>
      <c r="AF337" s="320">
        <v>63008</v>
      </c>
      <c r="AG337" s="318"/>
      <c r="AH337" s="320"/>
      <c r="AI337" s="320"/>
    </row>
    <row r="338" spans="1:35" hidden="1">
      <c r="A338" t="s">
        <v>1146</v>
      </c>
      <c r="B338" s="1">
        <v>45791</v>
      </c>
      <c r="C338">
        <v>5</v>
      </c>
      <c r="D338">
        <v>431956</v>
      </c>
      <c r="E338" t="s">
        <v>1147</v>
      </c>
      <c r="F338" t="s">
        <v>37</v>
      </c>
      <c r="G338" t="s">
        <v>644</v>
      </c>
      <c r="H338" t="s">
        <v>1148</v>
      </c>
      <c r="I338" t="s">
        <v>140</v>
      </c>
      <c r="J338" t="s">
        <v>1149</v>
      </c>
      <c r="K338" s="318"/>
      <c r="L338" t="s">
        <v>42</v>
      </c>
      <c r="M338" s="319">
        <v>45832</v>
      </c>
      <c r="N338" s="318">
        <v>6</v>
      </c>
      <c r="O338" s="318"/>
      <c r="P338" s="318"/>
      <c r="Q338" s="319"/>
      <c r="R338" s="318"/>
      <c r="T338" t="s">
        <v>648</v>
      </c>
      <c r="U338">
        <v>45791</v>
      </c>
      <c r="V338">
        <v>45791</v>
      </c>
      <c r="W338">
        <v>45832</v>
      </c>
      <c r="X338" t="s">
        <v>845</v>
      </c>
      <c r="Y338" t="s">
        <v>50</v>
      </c>
      <c r="AA338" s="318" t="s">
        <v>50</v>
      </c>
      <c r="AB338" s="318" t="s">
        <v>1150</v>
      </c>
      <c r="AC338" s="318" t="s">
        <v>51</v>
      </c>
      <c r="AE338" s="318" t="s">
        <v>224</v>
      </c>
      <c r="AF338" s="320">
        <v>12872</v>
      </c>
      <c r="AG338" s="318"/>
      <c r="AH338" s="320"/>
      <c r="AI338" s="320"/>
    </row>
    <row r="339" spans="1:35" hidden="1">
      <c r="A339" t="s">
        <v>1151</v>
      </c>
      <c r="B339" s="1">
        <v>45790</v>
      </c>
      <c r="C339">
        <v>5</v>
      </c>
      <c r="D339">
        <v>430957</v>
      </c>
      <c r="E339" t="s">
        <v>1152</v>
      </c>
      <c r="F339" t="s">
        <v>37</v>
      </c>
      <c r="G339" t="s">
        <v>97</v>
      </c>
      <c r="H339" t="s">
        <v>1153</v>
      </c>
      <c r="I339" t="s">
        <v>108</v>
      </c>
      <c r="J339" t="s">
        <v>151</v>
      </c>
      <c r="K339" s="318">
        <v>219</v>
      </c>
      <c r="L339" t="s">
        <v>42</v>
      </c>
      <c r="M339" s="319">
        <v>45806</v>
      </c>
      <c r="N339" s="318">
        <v>5</v>
      </c>
      <c r="O339" s="318"/>
      <c r="P339" s="318"/>
      <c r="Q339" s="319"/>
      <c r="R339" s="318"/>
      <c r="T339" t="s">
        <v>99</v>
      </c>
      <c r="U339">
        <v>45790</v>
      </c>
      <c r="V339">
        <v>45798</v>
      </c>
      <c r="W339">
        <v>45806</v>
      </c>
      <c r="X339" t="s">
        <v>1119</v>
      </c>
      <c r="Y339" t="s">
        <v>50</v>
      </c>
      <c r="AA339" s="318" t="s">
        <v>50</v>
      </c>
      <c r="AB339" s="318">
        <v>50006916</v>
      </c>
      <c r="AC339" s="318" t="s">
        <v>51</v>
      </c>
      <c r="AE339" s="318" t="s">
        <v>94</v>
      </c>
      <c r="AF339" s="320">
        <v>53010</v>
      </c>
      <c r="AG339" s="318"/>
      <c r="AH339" s="320"/>
      <c r="AI339" s="320"/>
    </row>
    <row r="340" spans="1:35" hidden="1">
      <c r="A340" t="s">
        <v>1154</v>
      </c>
      <c r="B340" s="1">
        <v>45804</v>
      </c>
      <c r="C340">
        <v>5</v>
      </c>
      <c r="D340">
        <v>431957</v>
      </c>
      <c r="E340" t="s">
        <v>634</v>
      </c>
      <c r="F340" t="s">
        <v>37</v>
      </c>
      <c r="G340" t="s">
        <v>47</v>
      </c>
      <c r="H340" t="s">
        <v>1155</v>
      </c>
      <c r="I340" t="s">
        <v>1156</v>
      </c>
      <c r="J340" t="s">
        <v>1157</v>
      </c>
      <c r="K340" s="318"/>
      <c r="L340" t="s">
        <v>42</v>
      </c>
      <c r="M340" s="319">
        <v>45833</v>
      </c>
      <c r="N340" s="318">
        <v>6</v>
      </c>
      <c r="O340" s="318"/>
      <c r="P340" s="318"/>
      <c r="Q340" s="319"/>
      <c r="R340" s="318"/>
      <c r="T340" t="s">
        <v>648</v>
      </c>
      <c r="U340">
        <v>45804</v>
      </c>
      <c r="V340">
        <v>45838</v>
      </c>
      <c r="W340">
        <v>45833</v>
      </c>
      <c r="X340" t="s">
        <v>1158</v>
      </c>
      <c r="Y340" t="s">
        <v>50</v>
      </c>
      <c r="AA340" s="318" t="s">
        <v>50</v>
      </c>
      <c r="AB340" s="318">
        <v>50015322</v>
      </c>
      <c r="AC340" s="318" t="s">
        <v>51</v>
      </c>
      <c r="AE340" s="318" t="s">
        <v>224</v>
      </c>
      <c r="AF340" s="320">
        <v>1021383</v>
      </c>
      <c r="AG340" s="318"/>
      <c r="AH340" s="320"/>
      <c r="AI340" s="320"/>
    </row>
    <row r="341" spans="1:35" hidden="1">
      <c r="A341" t="s">
        <v>1159</v>
      </c>
      <c r="B341" s="1">
        <v>45790</v>
      </c>
      <c r="C341">
        <v>5</v>
      </c>
      <c r="D341">
        <v>430958</v>
      </c>
      <c r="E341" t="s">
        <v>1160</v>
      </c>
      <c r="F341" t="s">
        <v>37</v>
      </c>
      <c r="G341" t="s">
        <v>106</v>
      </c>
      <c r="H341" t="s">
        <v>1161</v>
      </c>
      <c r="I341" t="s">
        <v>60</v>
      </c>
      <c r="J341" t="s">
        <v>158</v>
      </c>
      <c r="K341" s="318">
        <v>220</v>
      </c>
      <c r="L341" t="s">
        <v>42</v>
      </c>
      <c r="M341" s="319">
        <v>45805</v>
      </c>
      <c r="N341" s="318">
        <v>5</v>
      </c>
      <c r="O341" s="318"/>
      <c r="P341" s="318"/>
      <c r="Q341" s="319"/>
      <c r="R341" s="318" t="s">
        <v>1162</v>
      </c>
      <c r="S341">
        <v>7430</v>
      </c>
      <c r="X341" t="s">
        <v>43</v>
      </c>
      <c r="AA341" s="318" t="s">
        <v>50</v>
      </c>
      <c r="AB341" s="318">
        <v>50007030</v>
      </c>
      <c r="AC341" s="318" t="s">
        <v>51</v>
      </c>
      <c r="AE341" s="318" t="s">
        <v>94</v>
      </c>
      <c r="AF341" s="320">
        <v>242232</v>
      </c>
      <c r="AG341" s="318">
        <v>18</v>
      </c>
      <c r="AH341" s="320"/>
      <c r="AI341" s="320"/>
    </row>
    <row r="342" spans="1:35" hidden="1">
      <c r="A342" t="s">
        <v>1163</v>
      </c>
      <c r="B342" s="1">
        <v>45810</v>
      </c>
      <c r="C342">
        <v>6</v>
      </c>
      <c r="D342">
        <v>431958</v>
      </c>
      <c r="E342" t="s">
        <v>36</v>
      </c>
      <c r="F342" t="s">
        <v>37</v>
      </c>
      <c r="G342" t="s">
        <v>47</v>
      </c>
      <c r="H342" t="s">
        <v>1164</v>
      </c>
      <c r="I342" t="s">
        <v>146</v>
      </c>
      <c r="J342" t="s">
        <v>1165</v>
      </c>
      <c r="K342" s="318"/>
      <c r="L342" t="s">
        <v>42</v>
      </c>
      <c r="M342" s="319">
        <v>45929</v>
      </c>
      <c r="N342" s="318">
        <v>9</v>
      </c>
      <c r="O342" s="318"/>
      <c r="P342" s="318" t="s">
        <v>274</v>
      </c>
      <c r="Q342" s="319">
        <v>45929</v>
      </c>
      <c r="R342" s="318" t="s">
        <v>109</v>
      </c>
      <c r="X342" t="s">
        <v>43</v>
      </c>
      <c r="AA342" s="318" t="s">
        <v>109</v>
      </c>
      <c r="AB342" s="318">
        <v>50010725</v>
      </c>
      <c r="AC342" s="318" t="s">
        <v>95</v>
      </c>
      <c r="AE342" s="318" t="s">
        <v>228</v>
      </c>
      <c r="AF342" s="320">
        <v>164281</v>
      </c>
      <c r="AG342" s="318"/>
      <c r="AH342" s="320"/>
      <c r="AI342" s="320"/>
    </row>
    <row r="343" spans="1:35" hidden="1">
      <c r="A343" t="s">
        <v>1166</v>
      </c>
      <c r="B343" s="1">
        <v>45807</v>
      </c>
      <c r="C343">
        <v>5</v>
      </c>
      <c r="D343">
        <v>431959</v>
      </c>
      <c r="E343" t="s">
        <v>1167</v>
      </c>
      <c r="F343" t="s">
        <v>37</v>
      </c>
      <c r="G343" t="s">
        <v>644</v>
      </c>
      <c r="H343" t="s">
        <v>1168</v>
      </c>
      <c r="I343" t="s">
        <v>146</v>
      </c>
      <c r="J343" t="s">
        <v>1169</v>
      </c>
      <c r="K343" s="318"/>
      <c r="L343" t="s">
        <v>42</v>
      </c>
      <c r="M343" s="319">
        <v>45834</v>
      </c>
      <c r="N343" s="318">
        <v>6</v>
      </c>
      <c r="O343" s="318"/>
      <c r="P343" s="318"/>
      <c r="Q343" s="319"/>
      <c r="R343" s="318"/>
      <c r="T343" t="s">
        <v>648</v>
      </c>
      <c r="U343">
        <v>45807</v>
      </c>
      <c r="V343">
        <v>45814</v>
      </c>
      <c r="W343">
        <v>45834</v>
      </c>
      <c r="X343" t="s">
        <v>1170</v>
      </c>
      <c r="Y343" t="s">
        <v>50</v>
      </c>
      <c r="AA343" s="318" t="s">
        <v>50</v>
      </c>
      <c r="AB343" s="318" t="s">
        <v>1171</v>
      </c>
      <c r="AC343" s="318" t="s">
        <v>51</v>
      </c>
      <c r="AE343" s="318" t="s">
        <v>224</v>
      </c>
      <c r="AF343" s="320">
        <v>73281</v>
      </c>
      <c r="AG343" s="318"/>
      <c r="AH343" s="320"/>
      <c r="AI343" s="320"/>
    </row>
    <row r="344" spans="1:35" hidden="1">
      <c r="A344" t="s">
        <v>1172</v>
      </c>
      <c r="B344" s="1">
        <v>45791</v>
      </c>
      <c r="C344">
        <v>5</v>
      </c>
      <c r="D344">
        <v>430960</v>
      </c>
      <c r="E344" t="s">
        <v>1144</v>
      </c>
      <c r="F344" t="s">
        <v>37</v>
      </c>
      <c r="G344" t="s">
        <v>188</v>
      </c>
      <c r="H344" t="s">
        <v>1173</v>
      </c>
      <c r="I344" t="s">
        <v>92</v>
      </c>
      <c r="J344" t="s">
        <v>1174</v>
      </c>
      <c r="K344" s="318">
        <v>221</v>
      </c>
      <c r="L344" t="s">
        <v>42</v>
      </c>
      <c r="M344" s="319">
        <v>45798</v>
      </c>
      <c r="N344" s="318">
        <v>5</v>
      </c>
      <c r="O344" s="318"/>
      <c r="P344" s="318"/>
      <c r="Q344" s="319"/>
      <c r="R344" s="318"/>
      <c r="T344" t="s">
        <v>190</v>
      </c>
      <c r="U344">
        <v>45792</v>
      </c>
      <c r="V344">
        <v>45796</v>
      </c>
      <c r="W344">
        <v>45798</v>
      </c>
      <c r="X344" t="s">
        <v>859</v>
      </c>
      <c r="Y344" t="s">
        <v>50</v>
      </c>
      <c r="AA344" s="318" t="s">
        <v>50</v>
      </c>
      <c r="AB344" s="318">
        <v>50007166</v>
      </c>
      <c r="AC344" s="318" t="s">
        <v>51</v>
      </c>
      <c r="AE344" s="318" t="s">
        <v>52</v>
      </c>
      <c r="AF344" s="320">
        <v>31731</v>
      </c>
      <c r="AG344" s="318"/>
      <c r="AH344" s="320"/>
      <c r="AI344" s="320"/>
    </row>
    <row r="345" spans="1:35" hidden="1">
      <c r="A345" t="s">
        <v>1175</v>
      </c>
      <c r="B345" s="1">
        <v>45810</v>
      </c>
      <c r="C345">
        <v>6</v>
      </c>
      <c r="D345">
        <v>431960</v>
      </c>
      <c r="E345" t="s">
        <v>1176</v>
      </c>
      <c r="F345" t="s">
        <v>37</v>
      </c>
      <c r="G345" t="s">
        <v>644</v>
      </c>
      <c r="H345" t="s">
        <v>1177</v>
      </c>
      <c r="I345" t="s">
        <v>146</v>
      </c>
      <c r="J345" t="s">
        <v>1169</v>
      </c>
      <c r="K345" s="318"/>
      <c r="L345" t="s">
        <v>42</v>
      </c>
      <c r="M345" s="319">
        <v>45868</v>
      </c>
      <c r="N345" s="318">
        <v>7</v>
      </c>
      <c r="O345" s="318"/>
      <c r="P345" s="318" t="s">
        <v>648</v>
      </c>
      <c r="Q345" s="319">
        <v>45868</v>
      </c>
      <c r="R345" s="318" t="s">
        <v>253</v>
      </c>
      <c r="X345" t="s">
        <v>43</v>
      </c>
      <c r="AA345" s="318" t="s">
        <v>253</v>
      </c>
      <c r="AB345" s="318" t="s">
        <v>1178</v>
      </c>
      <c r="AC345" s="318" t="s">
        <v>80</v>
      </c>
      <c r="AE345" s="318" t="s">
        <v>224</v>
      </c>
      <c r="AF345" s="320">
        <v>153283</v>
      </c>
      <c r="AG345" s="318"/>
      <c r="AH345" s="320"/>
      <c r="AI345" s="320"/>
    </row>
    <row r="346" spans="1:35" hidden="1">
      <c r="A346" t="s">
        <v>1179</v>
      </c>
      <c r="B346" s="1">
        <v>45792</v>
      </c>
      <c r="C346">
        <v>5</v>
      </c>
      <c r="D346">
        <v>430961</v>
      </c>
      <c r="E346" t="s">
        <v>1180</v>
      </c>
      <c r="F346" t="s">
        <v>37</v>
      </c>
      <c r="G346" t="s">
        <v>117</v>
      </c>
      <c r="H346" t="s">
        <v>1181</v>
      </c>
      <c r="I346" t="s">
        <v>72</v>
      </c>
      <c r="J346" t="s">
        <v>216</v>
      </c>
      <c r="K346" s="318">
        <v>222</v>
      </c>
      <c r="L346" t="s">
        <v>42</v>
      </c>
      <c r="M346" s="319">
        <v>45869</v>
      </c>
      <c r="N346" s="318">
        <v>7</v>
      </c>
      <c r="O346" s="318"/>
      <c r="P346" s="318"/>
      <c r="Q346" s="319"/>
      <c r="R346" s="318"/>
      <c r="X346" t="s">
        <v>43</v>
      </c>
      <c r="AA346" s="318"/>
      <c r="AB346" s="318">
        <v>50007094</v>
      </c>
      <c r="AC346" s="318" t="s">
        <v>43</v>
      </c>
      <c r="AE346" s="318"/>
      <c r="AF346" s="320"/>
      <c r="AG346" s="318"/>
      <c r="AH346" s="320"/>
      <c r="AI346" s="320"/>
    </row>
    <row r="347" spans="1:35" hidden="1">
      <c r="A347" t="s">
        <v>1182</v>
      </c>
      <c r="B347" s="1">
        <v>45814</v>
      </c>
      <c r="C347">
        <v>6</v>
      </c>
      <c r="D347">
        <v>431961</v>
      </c>
      <c r="E347" t="s">
        <v>1183</v>
      </c>
      <c r="F347" t="s">
        <v>37</v>
      </c>
      <c r="G347" t="s">
        <v>644</v>
      </c>
      <c r="H347" t="s">
        <v>1184</v>
      </c>
      <c r="I347" t="s">
        <v>108</v>
      </c>
      <c r="J347" t="s">
        <v>1185</v>
      </c>
      <c r="K347" s="318"/>
      <c r="L347" t="s">
        <v>42</v>
      </c>
      <c r="M347" s="319">
        <v>45868</v>
      </c>
      <c r="N347" s="318">
        <v>7</v>
      </c>
      <c r="O347" s="318"/>
      <c r="P347" s="318" t="s">
        <v>648</v>
      </c>
      <c r="Q347" s="319">
        <v>45868</v>
      </c>
      <c r="R347" s="318" t="s">
        <v>253</v>
      </c>
      <c r="X347" t="s">
        <v>43</v>
      </c>
      <c r="AA347" s="318" t="s">
        <v>253</v>
      </c>
      <c r="AB347" s="318" t="s">
        <v>1186</v>
      </c>
      <c r="AC347" s="318" t="s">
        <v>80</v>
      </c>
      <c r="AE347" s="318" t="s">
        <v>224</v>
      </c>
      <c r="AF347" s="320">
        <v>91797</v>
      </c>
      <c r="AG347" s="318"/>
      <c r="AH347" s="320"/>
      <c r="AI347" s="320"/>
    </row>
    <row r="348" spans="1:35" hidden="1">
      <c r="A348" t="s">
        <v>1187</v>
      </c>
      <c r="B348" s="1">
        <v>45775</v>
      </c>
      <c r="C348">
        <v>4</v>
      </c>
      <c r="D348">
        <v>431962</v>
      </c>
      <c r="E348" t="s">
        <v>1188</v>
      </c>
      <c r="F348" t="s">
        <v>37</v>
      </c>
      <c r="G348" t="s">
        <v>644</v>
      </c>
      <c r="H348" t="s">
        <v>1189</v>
      </c>
      <c r="I348" t="s">
        <v>60</v>
      </c>
      <c r="J348" t="s">
        <v>1149</v>
      </c>
      <c r="K348" s="318"/>
      <c r="L348" t="s">
        <v>42</v>
      </c>
      <c r="M348" s="319">
        <v>45832</v>
      </c>
      <c r="N348" s="318">
        <v>6</v>
      </c>
      <c r="O348" s="318"/>
      <c r="P348" s="318" t="s">
        <v>648</v>
      </c>
      <c r="Q348" s="319">
        <v>45832</v>
      </c>
      <c r="R348" s="318" t="s">
        <v>50</v>
      </c>
      <c r="X348" t="s">
        <v>43</v>
      </c>
      <c r="AA348" s="318" t="s">
        <v>50</v>
      </c>
      <c r="AB348" s="318" t="s">
        <v>1190</v>
      </c>
      <c r="AC348" s="318" t="s">
        <v>51</v>
      </c>
      <c r="AE348" s="318" t="s">
        <v>261</v>
      </c>
      <c r="AF348" s="320">
        <v>128222</v>
      </c>
      <c r="AG348" s="318"/>
      <c r="AH348" s="320"/>
      <c r="AI348" s="320"/>
    </row>
    <row r="349" spans="1:35" hidden="1">
      <c r="A349" t="s">
        <v>1191</v>
      </c>
      <c r="B349" s="1">
        <v>45793</v>
      </c>
      <c r="C349">
        <v>5</v>
      </c>
      <c r="D349">
        <v>430962</v>
      </c>
      <c r="E349" t="s">
        <v>1192</v>
      </c>
      <c r="F349" t="s">
        <v>37</v>
      </c>
      <c r="G349" t="s">
        <v>117</v>
      </c>
      <c r="H349" t="s">
        <v>1193</v>
      </c>
      <c r="I349" t="s">
        <v>108</v>
      </c>
      <c r="J349" t="s">
        <v>1194</v>
      </c>
      <c r="K349" s="318">
        <v>223</v>
      </c>
      <c r="L349" t="s">
        <v>42</v>
      </c>
      <c r="M349" s="319">
        <v>45849</v>
      </c>
      <c r="N349" s="318">
        <v>7</v>
      </c>
      <c r="O349" s="318"/>
      <c r="P349" s="318"/>
      <c r="Q349" s="319"/>
      <c r="R349" s="318"/>
      <c r="X349" t="s">
        <v>43</v>
      </c>
      <c r="AA349" s="318" t="s">
        <v>253</v>
      </c>
      <c r="AB349" s="318">
        <v>50007590</v>
      </c>
      <c r="AC349" s="318" t="s">
        <v>80</v>
      </c>
      <c r="AE349" s="318" t="s">
        <v>52</v>
      </c>
      <c r="AF349" s="320">
        <v>25926</v>
      </c>
      <c r="AG349" s="318"/>
      <c r="AH349" s="320"/>
      <c r="AI349" s="320"/>
    </row>
    <row r="350" spans="1:35" hidden="1">
      <c r="A350" t="s">
        <v>1195</v>
      </c>
      <c r="B350" s="1">
        <v>45775</v>
      </c>
      <c r="C350">
        <v>4</v>
      </c>
      <c r="D350">
        <v>431963</v>
      </c>
      <c r="E350" t="s">
        <v>1196</v>
      </c>
      <c r="F350" t="s">
        <v>37</v>
      </c>
      <c r="G350" t="s">
        <v>644</v>
      </c>
      <c r="H350" t="s">
        <v>1197</v>
      </c>
      <c r="I350" t="s">
        <v>140</v>
      </c>
      <c r="J350" t="s">
        <v>1149</v>
      </c>
      <c r="K350" s="318"/>
      <c r="L350" t="s">
        <v>42</v>
      </c>
      <c r="M350" s="319">
        <v>45832</v>
      </c>
      <c r="N350" s="318">
        <v>6</v>
      </c>
      <c r="O350" s="318"/>
      <c r="P350" s="318" t="s">
        <v>648</v>
      </c>
      <c r="Q350" s="319">
        <v>45832</v>
      </c>
      <c r="R350" s="318" t="s">
        <v>50</v>
      </c>
      <c r="X350" t="s">
        <v>43</v>
      </c>
      <c r="AA350" s="318" t="s">
        <v>50</v>
      </c>
      <c r="AB350" s="318" t="s">
        <v>1198</v>
      </c>
      <c r="AC350" s="318" t="s">
        <v>51</v>
      </c>
      <c r="AE350" s="318" t="s">
        <v>261</v>
      </c>
      <c r="AF350" s="320">
        <v>79029</v>
      </c>
      <c r="AG350" s="318"/>
      <c r="AH350" s="320"/>
      <c r="AI350" s="320"/>
    </row>
    <row r="351" spans="1:35" hidden="1">
      <c r="A351" t="s">
        <v>1199</v>
      </c>
      <c r="B351" s="1">
        <v>45797</v>
      </c>
      <c r="C351">
        <v>5</v>
      </c>
      <c r="D351">
        <v>430963</v>
      </c>
      <c r="E351" t="s">
        <v>1200</v>
      </c>
      <c r="F351" t="s">
        <v>37</v>
      </c>
      <c r="G351" t="s">
        <v>121</v>
      </c>
      <c r="H351" t="s">
        <v>1201</v>
      </c>
      <c r="I351" t="s">
        <v>92</v>
      </c>
      <c r="J351" t="s">
        <v>41</v>
      </c>
      <c r="K351" s="318">
        <v>224</v>
      </c>
      <c r="L351" t="s">
        <v>42</v>
      </c>
      <c r="M351" s="319">
        <v>45820</v>
      </c>
      <c r="N351" s="318">
        <v>6</v>
      </c>
      <c r="O351" s="318"/>
      <c r="P351" s="318"/>
      <c r="Q351" s="319"/>
      <c r="R351" s="318"/>
      <c r="X351" t="s">
        <v>43</v>
      </c>
      <c r="AA351" s="318" t="s">
        <v>50</v>
      </c>
      <c r="AB351" s="318">
        <v>50008154</v>
      </c>
      <c r="AC351" s="318" t="s">
        <v>51</v>
      </c>
      <c r="AE351" s="318" t="s">
        <v>94</v>
      </c>
      <c r="AF351" s="320">
        <v>254148</v>
      </c>
      <c r="AG351" s="318">
        <v>70</v>
      </c>
      <c r="AH351" s="320"/>
      <c r="AI351" s="320"/>
    </row>
    <row r="352" spans="1:35" hidden="1">
      <c r="A352" t="s">
        <v>1202</v>
      </c>
      <c r="B352" s="1">
        <v>45775</v>
      </c>
      <c r="C352">
        <v>4</v>
      </c>
      <c r="D352">
        <v>431964</v>
      </c>
      <c r="E352" t="s">
        <v>1203</v>
      </c>
      <c r="F352" t="s">
        <v>37</v>
      </c>
      <c r="G352" t="s">
        <v>644</v>
      </c>
      <c r="H352" t="s">
        <v>1204</v>
      </c>
      <c r="I352" t="s">
        <v>40</v>
      </c>
      <c r="J352" t="s">
        <v>1149</v>
      </c>
      <c r="K352" s="318"/>
      <c r="L352" t="s">
        <v>42</v>
      </c>
      <c r="M352" s="319">
        <v>45832</v>
      </c>
      <c r="N352" s="318">
        <v>6</v>
      </c>
      <c r="O352" s="318"/>
      <c r="P352" s="318" t="s">
        <v>648</v>
      </c>
      <c r="Q352" s="319">
        <v>45832</v>
      </c>
      <c r="R352" s="318" t="s">
        <v>50</v>
      </c>
      <c r="X352" t="s">
        <v>43</v>
      </c>
      <c r="AA352" s="318" t="s">
        <v>50</v>
      </c>
      <c r="AB352" s="318" t="s">
        <v>1205</v>
      </c>
      <c r="AC352" s="318" t="s">
        <v>51</v>
      </c>
      <c r="AE352" s="318" t="s">
        <v>261</v>
      </c>
      <c r="AF352" s="320">
        <v>79098</v>
      </c>
      <c r="AG352" s="318"/>
      <c r="AH352" s="320"/>
      <c r="AI352" s="320"/>
    </row>
    <row r="353" spans="1:35" hidden="1">
      <c r="A353" t="s">
        <v>1206</v>
      </c>
      <c r="B353" s="1">
        <v>45797</v>
      </c>
      <c r="C353">
        <v>5</v>
      </c>
      <c r="D353">
        <v>430964</v>
      </c>
      <c r="E353" t="s">
        <v>1207</v>
      </c>
      <c r="F353" t="s">
        <v>37</v>
      </c>
      <c r="G353" t="s">
        <v>97</v>
      </c>
      <c r="H353" t="s">
        <v>1208</v>
      </c>
      <c r="I353" t="s">
        <v>40</v>
      </c>
      <c r="J353" t="s">
        <v>1209</v>
      </c>
      <c r="K353" s="318">
        <v>225</v>
      </c>
      <c r="L353" t="s">
        <v>42</v>
      </c>
      <c r="M353" s="319">
        <v>45797</v>
      </c>
      <c r="N353" s="318">
        <v>5</v>
      </c>
      <c r="O353" s="318"/>
      <c r="P353" s="318"/>
      <c r="Q353" s="319"/>
      <c r="R353" s="318"/>
      <c r="T353" t="s">
        <v>99</v>
      </c>
      <c r="U353">
        <v>45797</v>
      </c>
      <c r="V353">
        <v>45800</v>
      </c>
      <c r="W353">
        <v>45797</v>
      </c>
      <c r="X353" t="s">
        <v>1210</v>
      </c>
      <c r="Y353" t="s">
        <v>50</v>
      </c>
      <c r="AA353" s="318" t="s">
        <v>50</v>
      </c>
      <c r="AB353" s="318">
        <v>50008365</v>
      </c>
      <c r="AC353" s="318" t="s">
        <v>51</v>
      </c>
      <c r="AE353" s="318" t="s">
        <v>52</v>
      </c>
      <c r="AF353" s="320">
        <v>25702</v>
      </c>
      <c r="AG353" s="318"/>
      <c r="AH353" s="320"/>
      <c r="AI353" s="320"/>
    </row>
    <row r="354" spans="1:35" hidden="1">
      <c r="A354" t="s">
        <v>1211</v>
      </c>
      <c r="B354" s="1">
        <v>45779</v>
      </c>
      <c r="C354">
        <v>5</v>
      </c>
      <c r="D354">
        <v>431965</v>
      </c>
      <c r="E354" t="s">
        <v>1212</v>
      </c>
      <c r="F354" t="s">
        <v>37</v>
      </c>
      <c r="G354" t="s">
        <v>644</v>
      </c>
      <c r="H354" t="s">
        <v>1213</v>
      </c>
      <c r="I354" t="s">
        <v>108</v>
      </c>
      <c r="J354" t="s">
        <v>1149</v>
      </c>
      <c r="K354" s="318"/>
      <c r="L354" t="s">
        <v>42</v>
      </c>
      <c r="M354" s="319">
        <v>45832</v>
      </c>
      <c r="N354" s="318">
        <v>6</v>
      </c>
      <c r="O354" s="318"/>
      <c r="P354" s="318" t="s">
        <v>648</v>
      </c>
      <c r="Q354" s="319">
        <v>45832</v>
      </c>
      <c r="R354" s="318" t="s">
        <v>50</v>
      </c>
      <c r="X354" t="s">
        <v>43</v>
      </c>
      <c r="AA354" s="318" t="s">
        <v>50</v>
      </c>
      <c r="AB354" s="318" t="s">
        <v>1214</v>
      </c>
      <c r="AC354" s="318" t="s">
        <v>51</v>
      </c>
      <c r="AE354" s="318" t="s">
        <v>261</v>
      </c>
      <c r="AF354" s="320">
        <v>40635</v>
      </c>
      <c r="AG354" s="318"/>
      <c r="AH354" s="320"/>
      <c r="AI354" s="320"/>
    </row>
    <row r="355" spans="1:35" hidden="1">
      <c r="A355" t="s">
        <v>1215</v>
      </c>
      <c r="B355" s="1">
        <v>45797</v>
      </c>
      <c r="C355">
        <v>5</v>
      </c>
      <c r="D355">
        <v>430965</v>
      </c>
      <c r="E355" t="s">
        <v>1216</v>
      </c>
      <c r="F355" t="s">
        <v>37</v>
      </c>
      <c r="G355" t="s">
        <v>197</v>
      </c>
      <c r="H355" t="s">
        <v>1217</v>
      </c>
      <c r="I355" t="s">
        <v>92</v>
      </c>
      <c r="J355" t="s">
        <v>158</v>
      </c>
      <c r="K355" s="318">
        <v>226</v>
      </c>
      <c r="L355" t="s">
        <v>42</v>
      </c>
      <c r="M355" s="319">
        <v>45817</v>
      </c>
      <c r="N355" s="318">
        <v>6</v>
      </c>
      <c r="O355" s="318"/>
      <c r="P355" s="318"/>
      <c r="Q355" s="319"/>
      <c r="R355" s="318"/>
      <c r="X355" t="s">
        <v>43</v>
      </c>
      <c r="AA355" s="318" t="s">
        <v>50</v>
      </c>
      <c r="AB355" s="318">
        <v>50008526</v>
      </c>
      <c r="AC355" s="318" t="s">
        <v>51</v>
      </c>
      <c r="AE355" s="318" t="s">
        <v>94</v>
      </c>
      <c r="AF355" s="320">
        <v>226954</v>
      </c>
      <c r="AG355" s="318">
        <v>29</v>
      </c>
      <c r="AH355" s="320"/>
      <c r="AI355" s="320"/>
    </row>
    <row r="356" spans="1:35" hidden="1">
      <c r="A356" t="s">
        <v>1218</v>
      </c>
      <c r="B356" s="1">
        <v>45785</v>
      </c>
      <c r="C356">
        <v>5</v>
      </c>
      <c r="D356">
        <v>431966</v>
      </c>
      <c r="E356" t="s">
        <v>1219</v>
      </c>
      <c r="F356" t="s">
        <v>37</v>
      </c>
      <c r="G356" t="s">
        <v>644</v>
      </c>
      <c r="H356" t="s">
        <v>1220</v>
      </c>
      <c r="I356" t="s">
        <v>92</v>
      </c>
      <c r="J356" t="s">
        <v>1149</v>
      </c>
      <c r="K356" s="318"/>
      <c r="L356" t="s">
        <v>42</v>
      </c>
      <c r="M356" s="319">
        <v>45832</v>
      </c>
      <c r="N356" s="318">
        <v>6</v>
      </c>
      <c r="O356" s="318"/>
      <c r="P356" s="318" t="s">
        <v>648</v>
      </c>
      <c r="Q356" s="319">
        <v>45832</v>
      </c>
      <c r="R356" s="318" t="s">
        <v>50</v>
      </c>
      <c r="X356" t="s">
        <v>43</v>
      </c>
      <c r="AA356" s="318" t="s">
        <v>50</v>
      </c>
      <c r="AB356" s="318" t="s">
        <v>1221</v>
      </c>
      <c r="AC356" s="318" t="s">
        <v>51</v>
      </c>
      <c r="AE356" s="318" t="s">
        <v>261</v>
      </c>
      <c r="AF356" s="320">
        <v>78960</v>
      </c>
      <c r="AG356" s="318"/>
      <c r="AH356" s="320"/>
      <c r="AI356" s="320"/>
    </row>
    <row r="357" spans="1:35" hidden="1">
      <c r="A357" t="s">
        <v>1222</v>
      </c>
      <c r="B357" s="1">
        <v>45798</v>
      </c>
      <c r="C357">
        <v>5</v>
      </c>
      <c r="D357">
        <v>430966</v>
      </c>
      <c r="E357" t="s">
        <v>1223</v>
      </c>
      <c r="F357" t="s">
        <v>37</v>
      </c>
      <c r="G357" t="s">
        <v>97</v>
      </c>
      <c r="H357" t="s">
        <v>1224</v>
      </c>
      <c r="I357" t="s">
        <v>140</v>
      </c>
      <c r="J357" t="s">
        <v>1225</v>
      </c>
      <c r="K357" s="318">
        <v>227</v>
      </c>
      <c r="L357" t="s">
        <v>42</v>
      </c>
      <c r="M357" s="319">
        <v>45825</v>
      </c>
      <c r="N357" s="318">
        <v>6</v>
      </c>
      <c r="O357" s="318"/>
      <c r="P357" s="318"/>
      <c r="Q357" s="319"/>
      <c r="R357" s="318"/>
      <c r="T357" t="s">
        <v>99</v>
      </c>
      <c r="U357">
        <v>45798</v>
      </c>
      <c r="V357">
        <v>45828</v>
      </c>
      <c r="W357">
        <v>45825</v>
      </c>
      <c r="X357" t="s">
        <v>1226</v>
      </c>
      <c r="Y357" t="s">
        <v>253</v>
      </c>
      <c r="AA357" s="318" t="s">
        <v>253</v>
      </c>
      <c r="AB357" s="318">
        <v>50008955</v>
      </c>
      <c r="AC357" s="318" t="s">
        <v>80</v>
      </c>
      <c r="AE357" s="318" t="s">
        <v>52</v>
      </c>
      <c r="AF357" s="320">
        <v>321472</v>
      </c>
      <c r="AG357" s="318">
        <v>160</v>
      </c>
      <c r="AH357" s="320"/>
      <c r="AI357" s="320"/>
    </row>
    <row r="358" spans="1:35" hidden="1">
      <c r="A358" t="s">
        <v>1227</v>
      </c>
      <c r="B358" s="1">
        <v>45786</v>
      </c>
      <c r="C358">
        <v>5</v>
      </c>
      <c r="D358">
        <v>431967</v>
      </c>
      <c r="E358" t="s">
        <v>1228</v>
      </c>
      <c r="F358" t="s">
        <v>37</v>
      </c>
      <c r="G358" t="s">
        <v>644</v>
      </c>
      <c r="H358" t="s">
        <v>1229</v>
      </c>
      <c r="I358" t="s">
        <v>72</v>
      </c>
      <c r="J358" t="s">
        <v>1149</v>
      </c>
      <c r="K358" s="318"/>
      <c r="L358" t="s">
        <v>42</v>
      </c>
      <c r="M358" s="319">
        <v>45832</v>
      </c>
      <c r="N358" s="318">
        <v>6</v>
      </c>
      <c r="O358" s="318"/>
      <c r="P358" s="318" t="s">
        <v>648</v>
      </c>
      <c r="Q358" s="319">
        <v>45832</v>
      </c>
      <c r="R358" s="318" t="s">
        <v>50</v>
      </c>
      <c r="X358" t="s">
        <v>43</v>
      </c>
      <c r="AA358" s="318" t="s">
        <v>50</v>
      </c>
      <c r="AB358" s="318" t="s">
        <v>1230</v>
      </c>
      <c r="AC358" s="318" t="s">
        <v>51</v>
      </c>
      <c r="AE358" s="318" t="s">
        <v>261</v>
      </c>
      <c r="AF358" s="320">
        <v>78891</v>
      </c>
      <c r="AG358" s="318"/>
      <c r="AH358" s="320"/>
      <c r="AI358" s="320"/>
    </row>
    <row r="359" spans="1:35" hidden="1">
      <c r="A359" t="s">
        <v>1231</v>
      </c>
      <c r="B359" s="1">
        <v>45799</v>
      </c>
      <c r="C359">
        <v>5</v>
      </c>
      <c r="D359">
        <v>430967</v>
      </c>
      <c r="E359" t="s">
        <v>1232</v>
      </c>
      <c r="F359" t="s">
        <v>37</v>
      </c>
      <c r="G359" t="s">
        <v>197</v>
      </c>
      <c r="H359" t="s">
        <v>1233</v>
      </c>
      <c r="I359" t="s">
        <v>60</v>
      </c>
      <c r="J359" t="s">
        <v>158</v>
      </c>
      <c r="K359" s="318">
        <v>228</v>
      </c>
      <c r="L359" t="s">
        <v>42</v>
      </c>
      <c r="M359" s="319">
        <v>45814</v>
      </c>
      <c r="N359" s="318">
        <v>6</v>
      </c>
      <c r="O359" s="318"/>
      <c r="P359" s="318"/>
      <c r="Q359" s="319"/>
      <c r="R359" s="318" t="s">
        <v>934</v>
      </c>
      <c r="S359">
        <v>11260</v>
      </c>
      <c r="X359" t="s">
        <v>43</v>
      </c>
      <c r="AA359" s="318" t="s">
        <v>50</v>
      </c>
      <c r="AB359" s="318">
        <v>50008990</v>
      </c>
      <c r="AC359" s="318" t="s">
        <v>51</v>
      </c>
      <c r="AE359" s="318" t="s">
        <v>94</v>
      </c>
      <c r="AF359" s="320">
        <v>213832</v>
      </c>
      <c r="AG359" s="318">
        <v>43</v>
      </c>
      <c r="AH359" s="320"/>
      <c r="AI359" s="320"/>
    </row>
    <row r="360" spans="1:35" hidden="1">
      <c r="A360" t="s">
        <v>1234</v>
      </c>
      <c r="B360" s="1">
        <v>45786</v>
      </c>
      <c r="C360">
        <v>5</v>
      </c>
      <c r="D360">
        <v>431968</v>
      </c>
      <c r="E360" t="s">
        <v>1235</v>
      </c>
      <c r="F360" t="s">
        <v>37</v>
      </c>
      <c r="G360" t="s">
        <v>644</v>
      </c>
      <c r="H360" t="s">
        <v>1236</v>
      </c>
      <c r="I360" t="s">
        <v>108</v>
      </c>
      <c r="J360" t="s">
        <v>1149</v>
      </c>
      <c r="K360" s="318"/>
      <c r="L360" t="s">
        <v>42</v>
      </c>
      <c r="M360" s="319">
        <v>45832</v>
      </c>
      <c r="N360" s="318">
        <v>6</v>
      </c>
      <c r="O360" s="318"/>
      <c r="P360" s="318" t="s">
        <v>648</v>
      </c>
      <c r="Q360" s="319">
        <v>45832</v>
      </c>
      <c r="R360" s="318" t="s">
        <v>50</v>
      </c>
      <c r="X360" t="s">
        <v>43</v>
      </c>
      <c r="AA360" s="318" t="s">
        <v>50</v>
      </c>
      <c r="AB360" s="318" t="s">
        <v>1237</v>
      </c>
      <c r="AC360" s="318" t="s">
        <v>51</v>
      </c>
      <c r="AE360" s="318" t="s">
        <v>261</v>
      </c>
      <c r="AF360" s="320">
        <v>83732</v>
      </c>
      <c r="AG360" s="318"/>
      <c r="AH360" s="320"/>
      <c r="AI360" s="320"/>
    </row>
    <row r="361" spans="1:35" hidden="1">
      <c r="A361" t="s">
        <v>1238</v>
      </c>
      <c r="B361" s="1">
        <v>45799</v>
      </c>
      <c r="C361">
        <v>5</v>
      </c>
      <c r="D361">
        <v>430968</v>
      </c>
      <c r="E361" t="s">
        <v>1239</v>
      </c>
      <c r="F361" t="s">
        <v>37</v>
      </c>
      <c r="G361" t="s">
        <v>58</v>
      </c>
      <c r="H361" t="s">
        <v>1240</v>
      </c>
      <c r="I361" t="s">
        <v>40</v>
      </c>
      <c r="J361" t="s">
        <v>158</v>
      </c>
      <c r="K361" s="318">
        <v>229</v>
      </c>
      <c r="L361" t="s">
        <v>42</v>
      </c>
      <c r="M361" s="319">
        <v>45832</v>
      </c>
      <c r="N361" s="318">
        <v>6</v>
      </c>
      <c r="O361" s="318"/>
      <c r="P361" s="318"/>
      <c r="Q361" s="319"/>
      <c r="R361" s="318" t="s">
        <v>934</v>
      </c>
      <c r="S361">
        <v>6580</v>
      </c>
      <c r="X361" t="s">
        <v>43</v>
      </c>
      <c r="AA361" s="318" t="s">
        <v>50</v>
      </c>
      <c r="AB361" s="318">
        <v>50009020</v>
      </c>
      <c r="AC361" s="318" t="s">
        <v>51</v>
      </c>
      <c r="AE361" s="318" t="s">
        <v>94</v>
      </c>
      <c r="AF361" s="320">
        <v>257911</v>
      </c>
      <c r="AG361" s="318">
        <v>30</v>
      </c>
      <c r="AH361" s="320"/>
      <c r="AI361" s="320"/>
    </row>
    <row r="362" spans="1:35" hidden="1">
      <c r="A362" t="s">
        <v>1241</v>
      </c>
      <c r="B362" s="1">
        <v>45786</v>
      </c>
      <c r="C362">
        <v>5</v>
      </c>
      <c r="D362">
        <v>431969</v>
      </c>
      <c r="E362" t="s">
        <v>1242</v>
      </c>
      <c r="F362" t="s">
        <v>37</v>
      </c>
      <c r="G362" t="s">
        <v>644</v>
      </c>
      <c r="H362" t="s">
        <v>1243</v>
      </c>
      <c r="I362" t="s">
        <v>140</v>
      </c>
      <c r="J362" t="s">
        <v>1244</v>
      </c>
      <c r="K362" s="318"/>
      <c r="L362" t="s">
        <v>42</v>
      </c>
      <c r="M362" s="319">
        <v>45868</v>
      </c>
      <c r="N362" s="318">
        <v>7</v>
      </c>
      <c r="O362" s="318"/>
      <c r="P362" s="318" t="s">
        <v>648</v>
      </c>
      <c r="Q362" s="319">
        <v>45868</v>
      </c>
      <c r="R362" s="318" t="s">
        <v>253</v>
      </c>
      <c r="X362" t="s">
        <v>43</v>
      </c>
      <c r="AA362" s="318" t="s">
        <v>253</v>
      </c>
      <c r="AB362" s="318" t="s">
        <v>1245</v>
      </c>
      <c r="AC362" s="318" t="s">
        <v>80</v>
      </c>
      <c r="AE362" s="318" t="s">
        <v>261</v>
      </c>
      <c r="AF362" s="320">
        <v>210924</v>
      </c>
      <c r="AG362" s="318"/>
      <c r="AH362" s="320"/>
      <c r="AI362" s="320"/>
    </row>
    <row r="363" spans="1:35" hidden="1">
      <c r="A363" t="s">
        <v>1246</v>
      </c>
      <c r="B363" s="1">
        <v>45799</v>
      </c>
      <c r="C363">
        <v>5</v>
      </c>
      <c r="D363">
        <v>430969</v>
      </c>
      <c r="E363" t="s">
        <v>1247</v>
      </c>
      <c r="F363" t="s">
        <v>37</v>
      </c>
      <c r="G363" t="s">
        <v>121</v>
      </c>
      <c r="H363" t="s">
        <v>949</v>
      </c>
      <c r="I363" t="s">
        <v>92</v>
      </c>
      <c r="J363" t="s">
        <v>1248</v>
      </c>
      <c r="K363" s="318">
        <v>230</v>
      </c>
      <c r="L363" t="s">
        <v>42</v>
      </c>
      <c r="M363" s="319">
        <v>45807</v>
      </c>
      <c r="N363" s="318">
        <v>5</v>
      </c>
      <c r="O363" s="318"/>
      <c r="P363" s="318"/>
      <c r="Q363" s="319"/>
      <c r="R363" s="318"/>
      <c r="X363" t="s">
        <v>43</v>
      </c>
      <c r="AA363" s="318" t="s">
        <v>50</v>
      </c>
      <c r="AB363" s="318">
        <v>50007539</v>
      </c>
      <c r="AC363" s="318" t="s">
        <v>51</v>
      </c>
      <c r="AE363" s="318" t="s">
        <v>228</v>
      </c>
      <c r="AF363" s="320">
        <v>43789</v>
      </c>
      <c r="AG363" s="318"/>
      <c r="AH363" s="320"/>
      <c r="AI363" s="320"/>
    </row>
    <row r="364" spans="1:35" hidden="1">
      <c r="A364" t="s">
        <v>1249</v>
      </c>
      <c r="B364" s="1">
        <v>45792</v>
      </c>
      <c r="C364">
        <v>5</v>
      </c>
      <c r="D364">
        <v>431970</v>
      </c>
      <c r="E364" t="s">
        <v>1250</v>
      </c>
      <c r="F364" t="s">
        <v>37</v>
      </c>
      <c r="G364" t="s">
        <v>644</v>
      </c>
      <c r="H364" t="s">
        <v>1251</v>
      </c>
      <c r="I364" t="s">
        <v>40</v>
      </c>
      <c r="J364" t="s">
        <v>1149</v>
      </c>
      <c r="K364" s="318"/>
      <c r="L364" t="s">
        <v>42</v>
      </c>
      <c r="M364" s="319">
        <v>45832</v>
      </c>
      <c r="N364" s="318">
        <v>6</v>
      </c>
      <c r="O364" s="318"/>
      <c r="P364" s="318" t="s">
        <v>648</v>
      </c>
      <c r="Q364" s="319">
        <v>45832</v>
      </c>
      <c r="R364" s="318" t="s">
        <v>50</v>
      </c>
      <c r="X364" t="s">
        <v>43</v>
      </c>
      <c r="AA364" s="318" t="s">
        <v>50</v>
      </c>
      <c r="AB364" s="318" t="s">
        <v>1252</v>
      </c>
      <c r="AC364" s="318" t="s">
        <v>51</v>
      </c>
      <c r="AE364" s="318" t="s">
        <v>261</v>
      </c>
      <c r="AF364" s="320">
        <v>90704</v>
      </c>
      <c r="AG364" s="318"/>
      <c r="AH364" s="320"/>
      <c r="AI364" s="320"/>
    </row>
    <row r="365" spans="1:35" hidden="1">
      <c r="A365" t="s">
        <v>1253</v>
      </c>
      <c r="B365" s="1">
        <v>45800</v>
      </c>
      <c r="C365">
        <v>5</v>
      </c>
      <c r="D365">
        <v>430970</v>
      </c>
      <c r="E365" t="s">
        <v>1254</v>
      </c>
      <c r="F365" t="s">
        <v>37</v>
      </c>
      <c r="G365" t="s">
        <v>188</v>
      </c>
      <c r="H365" t="s">
        <v>1255</v>
      </c>
      <c r="I365" t="s">
        <v>108</v>
      </c>
      <c r="J365" t="s">
        <v>158</v>
      </c>
      <c r="K365" s="318">
        <v>231</v>
      </c>
      <c r="L365" t="s">
        <v>42</v>
      </c>
      <c r="M365" s="319">
        <v>45811</v>
      </c>
      <c r="N365" s="318">
        <v>6</v>
      </c>
      <c r="O365" s="318"/>
      <c r="P365" s="318"/>
      <c r="Q365" s="319"/>
      <c r="R365" s="318"/>
      <c r="T365" t="s">
        <v>190</v>
      </c>
      <c r="U365">
        <v>45800</v>
      </c>
      <c r="V365">
        <v>45818</v>
      </c>
      <c r="W365">
        <v>45811</v>
      </c>
      <c r="X365" t="s">
        <v>76</v>
      </c>
      <c r="Y365" t="s">
        <v>50</v>
      </c>
      <c r="AA365" s="318" t="s">
        <v>50</v>
      </c>
      <c r="AB365" s="318">
        <v>50010230</v>
      </c>
      <c r="AC365" s="318" t="s">
        <v>51</v>
      </c>
      <c r="AE365" s="318" t="s">
        <v>94</v>
      </c>
      <c r="AF365" s="320">
        <v>277868</v>
      </c>
      <c r="AG365" s="318">
        <v>36</v>
      </c>
      <c r="AH365" s="320"/>
      <c r="AI365" s="320"/>
    </row>
    <row r="366" spans="1:35" hidden="1">
      <c r="A366" t="s">
        <v>1256</v>
      </c>
      <c r="B366" s="1">
        <v>45792</v>
      </c>
      <c r="C366">
        <v>5</v>
      </c>
      <c r="D366">
        <v>431971</v>
      </c>
      <c r="E366" t="s">
        <v>1257</v>
      </c>
      <c r="F366" t="s">
        <v>37</v>
      </c>
      <c r="G366" t="s">
        <v>644</v>
      </c>
      <c r="H366" t="s">
        <v>1258</v>
      </c>
      <c r="I366" t="s">
        <v>92</v>
      </c>
      <c r="J366" t="s">
        <v>1149</v>
      </c>
      <c r="K366" s="318"/>
      <c r="L366" t="s">
        <v>42</v>
      </c>
      <c r="M366" s="319">
        <v>45832</v>
      </c>
      <c r="N366" s="318">
        <v>6</v>
      </c>
      <c r="O366" s="318"/>
      <c r="P366" s="318" t="s">
        <v>648</v>
      </c>
      <c r="Q366" s="319">
        <v>45832</v>
      </c>
      <c r="R366" s="318" t="s">
        <v>50</v>
      </c>
      <c r="X366" t="s">
        <v>43</v>
      </c>
      <c r="AA366" s="318" t="s">
        <v>50</v>
      </c>
      <c r="AB366" s="318" t="s">
        <v>1259</v>
      </c>
      <c r="AC366" s="318" t="s">
        <v>51</v>
      </c>
      <c r="AE366" s="318" t="s">
        <v>261</v>
      </c>
      <c r="AF366" s="320">
        <v>104446</v>
      </c>
      <c r="AG366" s="318"/>
      <c r="AH366" s="320"/>
      <c r="AI366" s="320"/>
    </row>
    <row r="367" spans="1:35" hidden="1">
      <c r="A367" t="s">
        <v>1260</v>
      </c>
      <c r="B367" s="1">
        <v>45800</v>
      </c>
      <c r="C367">
        <v>5</v>
      </c>
      <c r="D367">
        <v>430971</v>
      </c>
      <c r="E367" t="s">
        <v>1261</v>
      </c>
      <c r="F367" t="s">
        <v>37</v>
      </c>
      <c r="G367" t="s">
        <v>70</v>
      </c>
      <c r="H367" t="s">
        <v>1262</v>
      </c>
      <c r="I367" t="s">
        <v>40</v>
      </c>
      <c r="J367" t="s">
        <v>247</v>
      </c>
      <c r="K367" s="318">
        <v>232</v>
      </c>
      <c r="L367" t="s">
        <v>42</v>
      </c>
      <c r="M367" s="319">
        <v>45840</v>
      </c>
      <c r="N367" s="318">
        <v>7</v>
      </c>
      <c r="O367" s="318"/>
      <c r="P367" s="318"/>
      <c r="Q367" s="319"/>
      <c r="R367" s="318"/>
      <c r="T367" t="s">
        <v>75</v>
      </c>
      <c r="U367">
        <v>45800</v>
      </c>
      <c r="V367">
        <v>45838</v>
      </c>
      <c r="W367">
        <v>45978</v>
      </c>
      <c r="X367" t="s">
        <v>76</v>
      </c>
      <c r="AA367" s="318"/>
      <c r="AB367" s="318">
        <v>50008967</v>
      </c>
      <c r="AC367" s="318" t="s">
        <v>43</v>
      </c>
      <c r="AE367" s="318"/>
      <c r="AF367" s="320"/>
      <c r="AG367" s="318"/>
      <c r="AH367" s="320"/>
      <c r="AI367" s="320"/>
    </row>
    <row r="368" spans="1:35" hidden="1">
      <c r="A368" t="s">
        <v>1263</v>
      </c>
      <c r="B368" s="1">
        <v>45796</v>
      </c>
      <c r="C368">
        <v>5</v>
      </c>
      <c r="D368">
        <v>431972</v>
      </c>
      <c r="E368" t="s">
        <v>1264</v>
      </c>
      <c r="F368" t="s">
        <v>37</v>
      </c>
      <c r="G368" t="s">
        <v>644</v>
      </c>
      <c r="H368" t="s">
        <v>1265</v>
      </c>
      <c r="I368" t="s">
        <v>146</v>
      </c>
      <c r="J368" t="s">
        <v>1149</v>
      </c>
      <c r="K368" s="318"/>
      <c r="L368" t="s">
        <v>42</v>
      </c>
      <c r="M368" s="319">
        <v>45832</v>
      </c>
      <c r="N368" s="318">
        <v>6</v>
      </c>
      <c r="O368" s="318"/>
      <c r="P368" s="318" t="s">
        <v>648</v>
      </c>
      <c r="Q368" s="319">
        <v>45832</v>
      </c>
      <c r="R368" s="318" t="s">
        <v>50</v>
      </c>
      <c r="X368" t="s">
        <v>43</v>
      </c>
      <c r="AA368" s="318" t="s">
        <v>50</v>
      </c>
      <c r="AB368" s="318" t="s">
        <v>1266</v>
      </c>
      <c r="AC368" s="318" t="s">
        <v>51</v>
      </c>
      <c r="AE368" s="318" t="s">
        <v>261</v>
      </c>
      <c r="AF368" s="320">
        <v>81963</v>
      </c>
      <c r="AG368" s="318"/>
      <c r="AH368" s="320"/>
      <c r="AI368" s="320"/>
    </row>
    <row r="369" spans="1:35" hidden="1">
      <c r="A369" t="s">
        <v>1267</v>
      </c>
      <c r="B369" s="1">
        <v>45800</v>
      </c>
      <c r="C369">
        <v>5</v>
      </c>
      <c r="D369">
        <v>430972</v>
      </c>
      <c r="E369" t="s">
        <v>1268</v>
      </c>
      <c r="F369" t="s">
        <v>37</v>
      </c>
      <c r="G369" t="s">
        <v>58</v>
      </c>
      <c r="H369" t="s">
        <v>59</v>
      </c>
      <c r="I369" t="s">
        <v>60</v>
      </c>
      <c r="J369" t="s">
        <v>1269</v>
      </c>
      <c r="K369" s="318">
        <v>233</v>
      </c>
      <c r="L369" t="s">
        <v>42</v>
      </c>
      <c r="M369" s="319">
        <v>45803</v>
      </c>
      <c r="N369" s="318">
        <v>5</v>
      </c>
      <c r="O369" s="318"/>
      <c r="P369" s="318"/>
      <c r="Q369" s="319"/>
      <c r="R369" s="318"/>
      <c r="X369" t="s">
        <v>43</v>
      </c>
      <c r="AA369" s="318" t="s">
        <v>50</v>
      </c>
      <c r="AB369" s="318">
        <v>50009167</v>
      </c>
      <c r="AC369" s="318" t="s">
        <v>51</v>
      </c>
      <c r="AE369" s="318" t="s">
        <v>52</v>
      </c>
      <c r="AF369" s="320">
        <v>27924</v>
      </c>
      <c r="AG369" s="318"/>
      <c r="AH369" s="320"/>
      <c r="AI369" s="320"/>
    </row>
    <row r="370" spans="1:35" hidden="1">
      <c r="A370" t="s">
        <v>1270</v>
      </c>
      <c r="B370" s="1">
        <v>45796</v>
      </c>
      <c r="C370">
        <v>5</v>
      </c>
      <c r="D370">
        <v>431973</v>
      </c>
      <c r="E370" t="s">
        <v>1271</v>
      </c>
      <c r="F370" t="s">
        <v>37</v>
      </c>
      <c r="G370" t="s">
        <v>644</v>
      </c>
      <c r="H370" t="s">
        <v>1272</v>
      </c>
      <c r="I370" t="s">
        <v>40</v>
      </c>
      <c r="J370" t="s">
        <v>1149</v>
      </c>
      <c r="K370" s="318"/>
      <c r="L370" t="s">
        <v>42</v>
      </c>
      <c r="M370" s="319">
        <v>45832</v>
      </c>
      <c r="N370" s="318">
        <v>6</v>
      </c>
      <c r="O370" s="318"/>
      <c r="P370" s="318" t="s">
        <v>648</v>
      </c>
      <c r="Q370" s="319">
        <v>45832</v>
      </c>
      <c r="R370" s="318" t="s">
        <v>50</v>
      </c>
      <c r="X370" t="s">
        <v>43</v>
      </c>
      <c r="AA370" s="318" t="s">
        <v>50</v>
      </c>
      <c r="AB370" s="318" t="s">
        <v>1273</v>
      </c>
      <c r="AC370" s="318" t="s">
        <v>51</v>
      </c>
      <c r="AE370" s="318" t="s">
        <v>261</v>
      </c>
      <c r="AF370" s="320">
        <v>83542</v>
      </c>
      <c r="AG370" s="318"/>
      <c r="AH370" s="320"/>
      <c r="AI370" s="320"/>
    </row>
    <row r="371" spans="1:35" hidden="1">
      <c r="A371" t="s">
        <v>1274</v>
      </c>
      <c r="B371" s="1">
        <v>45800</v>
      </c>
      <c r="C371">
        <v>5</v>
      </c>
      <c r="D371">
        <v>430973</v>
      </c>
      <c r="E371" t="s">
        <v>1275</v>
      </c>
      <c r="F371" t="s">
        <v>37</v>
      </c>
      <c r="G371" t="s">
        <v>58</v>
      </c>
      <c r="H371" t="s">
        <v>1108</v>
      </c>
      <c r="I371" t="s">
        <v>40</v>
      </c>
      <c r="J371" t="s">
        <v>41</v>
      </c>
      <c r="K371" s="318">
        <v>234</v>
      </c>
      <c r="L371" t="s">
        <v>42</v>
      </c>
      <c r="M371" s="319">
        <v>45818</v>
      </c>
      <c r="N371" s="318">
        <v>6</v>
      </c>
      <c r="O371" s="318"/>
      <c r="P371" s="318"/>
      <c r="Q371" s="319"/>
      <c r="R371" s="318"/>
      <c r="X371" t="s">
        <v>43</v>
      </c>
      <c r="AA371" s="318" t="s">
        <v>50</v>
      </c>
      <c r="AB371" s="318">
        <v>50010246</v>
      </c>
      <c r="AC371" s="318" t="s">
        <v>51</v>
      </c>
      <c r="AE371" s="318" t="s">
        <v>94</v>
      </c>
      <c r="AF371" s="320">
        <v>315681</v>
      </c>
      <c r="AG371" s="318">
        <v>98</v>
      </c>
      <c r="AH371" s="320"/>
      <c r="AI371" s="320"/>
    </row>
    <row r="372" spans="1:35" hidden="1">
      <c r="A372" t="s">
        <v>1276</v>
      </c>
      <c r="B372" s="1">
        <v>45797</v>
      </c>
      <c r="C372">
        <v>5</v>
      </c>
      <c r="D372">
        <v>431974</v>
      </c>
      <c r="E372" t="s">
        <v>1277</v>
      </c>
      <c r="F372" t="s">
        <v>37</v>
      </c>
      <c r="G372" t="s">
        <v>644</v>
      </c>
      <c r="H372" t="s">
        <v>1278</v>
      </c>
      <c r="I372" t="s">
        <v>72</v>
      </c>
      <c r="J372" t="s">
        <v>1279</v>
      </c>
      <c r="K372" s="318"/>
      <c r="L372" t="s">
        <v>42</v>
      </c>
      <c r="M372" s="319">
        <v>45863</v>
      </c>
      <c r="N372" s="318">
        <v>7</v>
      </c>
      <c r="O372" s="318"/>
      <c r="P372" s="318" t="s">
        <v>648</v>
      </c>
      <c r="Q372" s="319">
        <v>45863</v>
      </c>
      <c r="R372" s="318" t="s">
        <v>253</v>
      </c>
      <c r="X372" t="s">
        <v>43</v>
      </c>
      <c r="AA372" s="318" t="s">
        <v>253</v>
      </c>
      <c r="AB372" s="318" t="s">
        <v>1280</v>
      </c>
      <c r="AC372" s="318" t="s">
        <v>80</v>
      </c>
      <c r="AE372" s="318" t="s">
        <v>261</v>
      </c>
      <c r="AF372" s="320">
        <v>60493</v>
      </c>
      <c r="AG372" s="318"/>
      <c r="AH372" s="320"/>
      <c r="AI372" s="320"/>
    </row>
    <row r="373" spans="1:35" hidden="1">
      <c r="A373" t="s">
        <v>1281</v>
      </c>
      <c r="B373" s="1">
        <v>45800</v>
      </c>
      <c r="C373">
        <v>5</v>
      </c>
      <c r="D373">
        <v>430974</v>
      </c>
      <c r="E373" t="s">
        <v>1282</v>
      </c>
      <c r="F373" t="s">
        <v>37</v>
      </c>
      <c r="G373" t="s">
        <v>58</v>
      </c>
      <c r="H373" t="s">
        <v>1283</v>
      </c>
      <c r="I373" t="s">
        <v>108</v>
      </c>
      <c r="J373" t="s">
        <v>158</v>
      </c>
      <c r="K373" s="318">
        <v>235</v>
      </c>
      <c r="L373" t="s">
        <v>42</v>
      </c>
      <c r="M373" s="319">
        <v>45866</v>
      </c>
      <c r="N373" s="318">
        <v>7</v>
      </c>
      <c r="O373" s="318"/>
      <c r="P373" s="318"/>
      <c r="Q373" s="319"/>
      <c r="R373" s="318"/>
      <c r="X373" t="s">
        <v>43</v>
      </c>
      <c r="AA373" s="318" t="s">
        <v>253</v>
      </c>
      <c r="AB373" s="318">
        <v>50010169</v>
      </c>
      <c r="AC373" s="318" t="s">
        <v>80</v>
      </c>
      <c r="AE373" s="318" t="s">
        <v>94</v>
      </c>
      <c r="AF373" s="320">
        <v>241974</v>
      </c>
      <c r="AG373" s="318">
        <v>79</v>
      </c>
      <c r="AH373" s="320"/>
      <c r="AI373" s="320"/>
    </row>
    <row r="374" spans="1:35" hidden="1">
      <c r="A374" t="s">
        <v>1284</v>
      </c>
      <c r="B374" s="1">
        <v>45798</v>
      </c>
      <c r="C374">
        <v>5</v>
      </c>
      <c r="D374">
        <v>431975</v>
      </c>
      <c r="E374" t="s">
        <v>1285</v>
      </c>
      <c r="F374" t="s">
        <v>37</v>
      </c>
      <c r="G374" t="s">
        <v>644</v>
      </c>
      <c r="H374" t="s">
        <v>1286</v>
      </c>
      <c r="I374" t="s">
        <v>92</v>
      </c>
      <c r="J374" t="s">
        <v>1149</v>
      </c>
      <c r="K374" s="318"/>
      <c r="L374" t="s">
        <v>42</v>
      </c>
      <c r="M374" s="319">
        <v>45832</v>
      </c>
      <c r="N374" s="318">
        <v>6</v>
      </c>
      <c r="O374" s="318"/>
      <c r="P374" s="318" t="s">
        <v>648</v>
      </c>
      <c r="Q374" s="319">
        <v>45832</v>
      </c>
      <c r="R374" s="318" t="s">
        <v>50</v>
      </c>
      <c r="X374" t="s">
        <v>43</v>
      </c>
      <c r="AA374" s="318" t="s">
        <v>50</v>
      </c>
      <c r="AB374" s="318" t="s">
        <v>1287</v>
      </c>
      <c r="AC374" s="318" t="s">
        <v>51</v>
      </c>
      <c r="AE374" s="318" t="s">
        <v>261</v>
      </c>
      <c r="AF374" s="320">
        <v>73911</v>
      </c>
      <c r="AG374" s="318"/>
      <c r="AH374" s="320"/>
      <c r="AI374" s="320"/>
    </row>
    <row r="375" spans="1:35" hidden="1">
      <c r="A375" t="s">
        <v>1288</v>
      </c>
      <c r="B375" s="1">
        <v>45800</v>
      </c>
      <c r="C375">
        <v>5</v>
      </c>
      <c r="D375">
        <v>430975</v>
      </c>
      <c r="E375" t="s">
        <v>1289</v>
      </c>
      <c r="F375" t="s">
        <v>37</v>
      </c>
      <c r="G375" t="s">
        <v>197</v>
      </c>
      <c r="H375" t="s">
        <v>1290</v>
      </c>
      <c r="I375" t="s">
        <v>60</v>
      </c>
      <c r="J375" t="s">
        <v>158</v>
      </c>
      <c r="K375" s="318">
        <v>236</v>
      </c>
      <c r="L375" t="s">
        <v>42</v>
      </c>
      <c r="M375" s="319">
        <v>45834</v>
      </c>
      <c r="N375" s="318">
        <v>6</v>
      </c>
      <c r="O375" s="318"/>
      <c r="P375" s="318"/>
      <c r="Q375" s="319"/>
      <c r="R375" s="318"/>
      <c r="X375" t="s">
        <v>43</v>
      </c>
      <c r="AA375" s="318" t="s">
        <v>253</v>
      </c>
      <c r="AB375" s="318">
        <v>50009287</v>
      </c>
      <c r="AC375" s="318" t="s">
        <v>80</v>
      </c>
      <c r="AE375" s="318" t="s">
        <v>94</v>
      </c>
      <c r="AF375" s="320">
        <v>228527</v>
      </c>
      <c r="AG375" s="318">
        <v>37</v>
      </c>
      <c r="AH375" s="320"/>
      <c r="AI375" s="320"/>
    </row>
    <row r="376" spans="1:35" hidden="1">
      <c r="A376" t="s">
        <v>1291</v>
      </c>
      <c r="B376" s="1">
        <v>45798</v>
      </c>
      <c r="C376">
        <v>5</v>
      </c>
      <c r="D376">
        <v>431976</v>
      </c>
      <c r="E376" t="s">
        <v>1292</v>
      </c>
      <c r="F376" t="s">
        <v>37</v>
      </c>
      <c r="G376" t="s">
        <v>644</v>
      </c>
      <c r="H376" t="s">
        <v>1293</v>
      </c>
      <c r="I376" t="s">
        <v>92</v>
      </c>
      <c r="J376" t="s">
        <v>1149</v>
      </c>
      <c r="K376" s="318"/>
      <c r="L376" t="s">
        <v>42</v>
      </c>
      <c r="M376" s="319">
        <v>45832</v>
      </c>
      <c r="N376" s="318">
        <v>6</v>
      </c>
      <c r="O376" s="318"/>
      <c r="P376" s="318" t="s">
        <v>648</v>
      </c>
      <c r="Q376" s="319">
        <v>45832</v>
      </c>
      <c r="R376" s="318" t="s">
        <v>50</v>
      </c>
      <c r="X376" t="s">
        <v>43</v>
      </c>
      <c r="AA376" s="318" t="s">
        <v>50</v>
      </c>
      <c r="AB376" s="318" t="s">
        <v>1294</v>
      </c>
      <c r="AC376" s="318" t="s">
        <v>51</v>
      </c>
      <c r="AE376" s="318" t="s">
        <v>261</v>
      </c>
      <c r="AF376" s="320">
        <v>73531</v>
      </c>
      <c r="AG376" s="318"/>
      <c r="AH376" s="320"/>
      <c r="AI376" s="320"/>
    </row>
    <row r="377" spans="1:35" hidden="1">
      <c r="A377" t="s">
        <v>1295</v>
      </c>
      <c r="B377" s="1">
        <v>45799</v>
      </c>
      <c r="C377">
        <v>5</v>
      </c>
      <c r="D377">
        <v>431977</v>
      </c>
      <c r="E377" t="s">
        <v>1296</v>
      </c>
      <c r="F377" t="s">
        <v>37</v>
      </c>
      <c r="G377" t="s">
        <v>644</v>
      </c>
      <c r="H377" t="s">
        <v>1297</v>
      </c>
      <c r="I377" t="s">
        <v>60</v>
      </c>
      <c r="J377" t="s">
        <v>1298</v>
      </c>
      <c r="K377" s="318"/>
      <c r="L377" t="s">
        <v>42</v>
      </c>
      <c r="M377" s="319">
        <v>45863</v>
      </c>
      <c r="N377" s="318">
        <v>7</v>
      </c>
      <c r="O377" s="318"/>
      <c r="P377" s="318" t="s">
        <v>648</v>
      </c>
      <c r="Q377" s="319">
        <v>45863</v>
      </c>
      <c r="R377" s="318" t="s">
        <v>253</v>
      </c>
      <c r="X377" t="s">
        <v>43</v>
      </c>
      <c r="AA377" s="318" t="s">
        <v>253</v>
      </c>
      <c r="AB377" s="318" t="s">
        <v>1299</v>
      </c>
      <c r="AC377" s="318" t="s">
        <v>80</v>
      </c>
      <c r="AE377" s="318" t="s">
        <v>261</v>
      </c>
      <c r="AF377" s="320">
        <v>62557</v>
      </c>
      <c r="AG377" s="318"/>
      <c r="AH377" s="320"/>
      <c r="AI377" s="320"/>
    </row>
    <row r="378" spans="1:35" hidden="1">
      <c r="A378" t="s">
        <v>1300</v>
      </c>
      <c r="B378" s="1">
        <v>45803</v>
      </c>
      <c r="C378">
        <v>5</v>
      </c>
      <c r="D378">
        <v>430977</v>
      </c>
      <c r="E378" t="s">
        <v>1301</v>
      </c>
      <c r="F378" t="s">
        <v>37</v>
      </c>
      <c r="G378" t="s">
        <v>58</v>
      </c>
      <c r="H378" t="s">
        <v>1302</v>
      </c>
      <c r="I378" t="s">
        <v>92</v>
      </c>
      <c r="J378" t="s">
        <v>1303</v>
      </c>
      <c r="K378" s="318">
        <v>237</v>
      </c>
      <c r="L378" t="s">
        <v>42</v>
      </c>
      <c r="M378" s="319">
        <v>45805</v>
      </c>
      <c r="N378" s="318">
        <v>5</v>
      </c>
      <c r="O378" s="318"/>
      <c r="P378" s="318"/>
      <c r="Q378" s="319"/>
      <c r="R378" s="318"/>
      <c r="X378" t="s">
        <v>43</v>
      </c>
      <c r="AA378" s="318" t="s">
        <v>50</v>
      </c>
      <c r="AB378" s="318">
        <v>50009121</v>
      </c>
      <c r="AC378" s="318" t="s">
        <v>51</v>
      </c>
      <c r="AE378" s="318" t="s">
        <v>52</v>
      </c>
      <c r="AF378" s="320">
        <v>15866</v>
      </c>
      <c r="AG378" s="318"/>
      <c r="AH378" s="320"/>
      <c r="AI378" s="320"/>
    </row>
    <row r="379" spans="1:35" hidden="1">
      <c r="A379" t="s">
        <v>1304</v>
      </c>
      <c r="B379" s="1">
        <v>45799</v>
      </c>
      <c r="C379">
        <v>5</v>
      </c>
      <c r="D379">
        <v>431978</v>
      </c>
      <c r="E379" t="s">
        <v>1305</v>
      </c>
      <c r="F379" t="s">
        <v>37</v>
      </c>
      <c r="G379" t="s">
        <v>644</v>
      </c>
      <c r="H379" t="s">
        <v>1306</v>
      </c>
      <c r="I379" t="s">
        <v>140</v>
      </c>
      <c r="J379" t="s">
        <v>1149</v>
      </c>
      <c r="K379" s="318"/>
      <c r="L379" t="s">
        <v>42</v>
      </c>
      <c r="M379" s="319">
        <v>45895</v>
      </c>
      <c r="N379" s="318">
        <v>8</v>
      </c>
      <c r="O379" s="318"/>
      <c r="P379" s="318" t="s">
        <v>648</v>
      </c>
      <c r="Q379" s="319">
        <v>45895</v>
      </c>
      <c r="R379" s="318" t="s">
        <v>62</v>
      </c>
      <c r="X379" t="s">
        <v>43</v>
      </c>
      <c r="AA379" s="318" t="s">
        <v>62</v>
      </c>
      <c r="AB379" s="318" t="s">
        <v>1307</v>
      </c>
      <c r="AC379" s="318" t="s">
        <v>63</v>
      </c>
      <c r="AE379" s="318" t="s">
        <v>224</v>
      </c>
      <c r="AF379" s="320">
        <v>66181</v>
      </c>
      <c r="AG379" s="318"/>
      <c r="AH379" s="320"/>
      <c r="AI379" s="320"/>
    </row>
    <row r="380" spans="1:35" hidden="1">
      <c r="A380" t="s">
        <v>1308</v>
      </c>
      <c r="B380" s="1">
        <v>45803</v>
      </c>
      <c r="C380">
        <v>5</v>
      </c>
      <c r="D380">
        <v>430978</v>
      </c>
      <c r="E380" t="s">
        <v>1309</v>
      </c>
      <c r="F380" t="s">
        <v>37</v>
      </c>
      <c r="G380" t="s">
        <v>58</v>
      </c>
      <c r="H380" t="s">
        <v>1310</v>
      </c>
      <c r="I380" t="s">
        <v>92</v>
      </c>
      <c r="J380" t="s">
        <v>1303</v>
      </c>
      <c r="K380" s="318">
        <v>238</v>
      </c>
      <c r="L380" t="s">
        <v>42</v>
      </c>
      <c r="M380" s="319">
        <v>45805</v>
      </c>
      <c r="N380" s="318">
        <v>5</v>
      </c>
      <c r="O380" s="318"/>
      <c r="P380" s="318"/>
      <c r="Q380" s="319"/>
      <c r="R380" s="318" t="s">
        <v>934</v>
      </c>
      <c r="S380">
        <v>9130</v>
      </c>
      <c r="X380" t="s">
        <v>43</v>
      </c>
      <c r="AA380" s="318" t="s">
        <v>50</v>
      </c>
      <c r="AB380" s="318">
        <v>50009120</v>
      </c>
      <c r="AC380" s="318" t="s">
        <v>51</v>
      </c>
      <c r="AE380" s="318" t="s">
        <v>52</v>
      </c>
      <c r="AF380" s="320">
        <v>15866</v>
      </c>
      <c r="AG380" s="318"/>
      <c r="AH380" s="320"/>
      <c r="AI380" s="320"/>
    </row>
    <row r="381" spans="1:35" hidden="1">
      <c r="A381" t="s">
        <v>1311</v>
      </c>
      <c r="B381" s="1">
        <v>45803</v>
      </c>
      <c r="C381">
        <v>5</v>
      </c>
      <c r="D381">
        <v>431979</v>
      </c>
      <c r="E381" t="s">
        <v>1312</v>
      </c>
      <c r="F381" t="s">
        <v>37</v>
      </c>
      <c r="G381" t="s">
        <v>644</v>
      </c>
      <c r="H381" t="s">
        <v>1313</v>
      </c>
      <c r="I381" t="s">
        <v>92</v>
      </c>
      <c r="J381" t="s">
        <v>1149</v>
      </c>
      <c r="K381" s="318"/>
      <c r="L381" t="s">
        <v>42</v>
      </c>
      <c r="M381" s="319">
        <v>45863</v>
      </c>
      <c r="N381" s="318">
        <v>7</v>
      </c>
      <c r="O381" s="318"/>
      <c r="P381" s="318" t="s">
        <v>648</v>
      </c>
      <c r="Q381" s="319">
        <v>45863</v>
      </c>
      <c r="R381" s="318" t="s">
        <v>253</v>
      </c>
      <c r="X381" t="s">
        <v>43</v>
      </c>
      <c r="AA381" s="318" t="s">
        <v>253</v>
      </c>
      <c r="AB381" s="318" t="s">
        <v>1314</v>
      </c>
      <c r="AC381" s="318" t="s">
        <v>80</v>
      </c>
      <c r="AE381" s="318" t="s">
        <v>261</v>
      </c>
      <c r="AF381" s="320">
        <v>78580</v>
      </c>
      <c r="AG381" s="318"/>
      <c r="AH381" s="320"/>
      <c r="AI381" s="320"/>
    </row>
    <row r="382" spans="1:35" hidden="1">
      <c r="A382" t="s">
        <v>1315</v>
      </c>
      <c r="B382" s="1">
        <v>45803</v>
      </c>
      <c r="C382">
        <v>5</v>
      </c>
      <c r="D382">
        <v>430979</v>
      </c>
      <c r="E382" t="s">
        <v>1316</v>
      </c>
      <c r="F382" t="s">
        <v>37</v>
      </c>
      <c r="G382" t="s">
        <v>106</v>
      </c>
      <c r="H382" t="s">
        <v>1317</v>
      </c>
      <c r="I382" t="s">
        <v>123</v>
      </c>
      <c r="J382" t="s">
        <v>158</v>
      </c>
      <c r="K382" s="318">
        <v>239</v>
      </c>
      <c r="L382" t="s">
        <v>42</v>
      </c>
      <c r="M382" s="319">
        <v>45916</v>
      </c>
      <c r="N382" s="318">
        <v>9</v>
      </c>
      <c r="O382" s="318"/>
      <c r="P382" s="318"/>
      <c r="Q382" s="319"/>
      <c r="R382" s="318"/>
      <c r="X382" t="s">
        <v>43</v>
      </c>
      <c r="AA382" s="318" t="s">
        <v>109</v>
      </c>
      <c r="AB382" s="318">
        <v>50009430</v>
      </c>
      <c r="AC382" s="318" t="s">
        <v>95</v>
      </c>
      <c r="AE382" s="318" t="s">
        <v>52</v>
      </c>
      <c r="AF382" s="320">
        <v>325280</v>
      </c>
      <c r="AG382" s="318">
        <v>103</v>
      </c>
      <c r="AH382" s="320"/>
      <c r="AI382" s="320"/>
    </row>
    <row r="383" spans="1:35" hidden="1">
      <c r="A383" t="s">
        <v>1318</v>
      </c>
      <c r="B383" s="1">
        <v>45803</v>
      </c>
      <c r="C383">
        <v>5</v>
      </c>
      <c r="D383">
        <v>430980</v>
      </c>
      <c r="E383" t="s">
        <v>1319</v>
      </c>
      <c r="F383" t="s">
        <v>37</v>
      </c>
      <c r="G383" t="s">
        <v>383</v>
      </c>
      <c r="H383" t="s">
        <v>1320</v>
      </c>
      <c r="I383" t="s">
        <v>72</v>
      </c>
      <c r="J383" t="s">
        <v>158</v>
      </c>
      <c r="K383" s="318">
        <v>240</v>
      </c>
      <c r="L383" t="s">
        <v>42</v>
      </c>
      <c r="M383" s="319">
        <v>45832</v>
      </c>
      <c r="N383" s="318">
        <v>6</v>
      </c>
      <c r="O383" s="318"/>
      <c r="P383" s="318"/>
      <c r="Q383" s="319"/>
      <c r="R383" s="318"/>
      <c r="X383" t="s">
        <v>43</v>
      </c>
      <c r="AA383" s="318" t="s">
        <v>50</v>
      </c>
      <c r="AB383" s="318">
        <v>50009913</v>
      </c>
      <c r="AC383" s="318" t="s">
        <v>51</v>
      </c>
      <c r="AE383" s="318" t="s">
        <v>94</v>
      </c>
      <c r="AF383" s="320">
        <v>261716</v>
      </c>
      <c r="AG383" s="318">
        <v>26</v>
      </c>
      <c r="AH383" s="320"/>
      <c r="AI383" s="320"/>
    </row>
    <row r="384" spans="1:35" hidden="1">
      <c r="A384" t="s">
        <v>1321</v>
      </c>
      <c r="B384" s="1">
        <v>45803</v>
      </c>
      <c r="C384">
        <v>5</v>
      </c>
      <c r="D384">
        <v>431980</v>
      </c>
      <c r="E384" t="s">
        <v>1322</v>
      </c>
      <c r="F384" t="s">
        <v>37</v>
      </c>
      <c r="G384" t="s">
        <v>644</v>
      </c>
      <c r="H384" t="s">
        <v>1323</v>
      </c>
      <c r="I384" t="s">
        <v>108</v>
      </c>
      <c r="J384" t="s">
        <v>1149</v>
      </c>
      <c r="K384" s="318"/>
      <c r="L384" t="s">
        <v>42</v>
      </c>
      <c r="M384" s="319">
        <v>45863</v>
      </c>
      <c r="N384" s="318">
        <v>7</v>
      </c>
      <c r="O384" s="318"/>
      <c r="P384" s="318" t="s">
        <v>648</v>
      </c>
      <c r="Q384" s="319">
        <v>45863</v>
      </c>
      <c r="R384" s="318" t="s">
        <v>253</v>
      </c>
      <c r="X384" t="s">
        <v>43</v>
      </c>
      <c r="AA384" s="318" t="s">
        <v>253</v>
      </c>
      <c r="AB384" s="318" t="s">
        <v>1324</v>
      </c>
      <c r="AC384" s="318" t="s">
        <v>80</v>
      </c>
      <c r="AE384" s="318" t="s">
        <v>261</v>
      </c>
      <c r="AF384" s="320">
        <v>95195</v>
      </c>
      <c r="AG384" s="318"/>
      <c r="AH384" s="320"/>
      <c r="AI384" s="320"/>
    </row>
    <row r="385" spans="1:35" hidden="1">
      <c r="A385" t="s">
        <v>1325</v>
      </c>
      <c r="B385" s="1">
        <v>45805</v>
      </c>
      <c r="C385">
        <v>5</v>
      </c>
      <c r="D385">
        <v>431981</v>
      </c>
      <c r="E385" t="s">
        <v>1326</v>
      </c>
      <c r="F385" t="s">
        <v>37</v>
      </c>
      <c r="G385" t="s">
        <v>644</v>
      </c>
      <c r="H385" t="s">
        <v>1327</v>
      </c>
      <c r="I385" t="s">
        <v>92</v>
      </c>
      <c r="J385" t="s">
        <v>1149</v>
      </c>
      <c r="K385" s="318"/>
      <c r="L385" t="s">
        <v>42</v>
      </c>
      <c r="M385" s="319">
        <v>45832</v>
      </c>
      <c r="N385" s="318">
        <v>6</v>
      </c>
      <c r="O385" s="318"/>
      <c r="P385" s="318" t="s">
        <v>648</v>
      </c>
      <c r="Q385" s="319">
        <v>45832</v>
      </c>
      <c r="R385" s="318" t="s">
        <v>50</v>
      </c>
      <c r="X385" t="s">
        <v>43</v>
      </c>
      <c r="AA385" s="318" t="s">
        <v>50</v>
      </c>
      <c r="AB385" s="318" t="s">
        <v>1328</v>
      </c>
      <c r="AC385" s="318" t="s">
        <v>51</v>
      </c>
      <c r="AE385" s="318" t="s">
        <v>261</v>
      </c>
      <c r="AF385" s="320">
        <v>51653</v>
      </c>
      <c r="AG385" s="318"/>
      <c r="AH385" s="320"/>
      <c r="AI385" s="320"/>
    </row>
    <row r="386" spans="1:35" hidden="1">
      <c r="A386" t="s">
        <v>1329</v>
      </c>
      <c r="B386" s="1">
        <v>45805</v>
      </c>
      <c r="C386">
        <v>5</v>
      </c>
      <c r="D386">
        <v>431982</v>
      </c>
      <c r="E386" t="s">
        <v>1330</v>
      </c>
      <c r="F386" t="s">
        <v>37</v>
      </c>
      <c r="G386" t="s">
        <v>644</v>
      </c>
      <c r="H386" t="s">
        <v>1331</v>
      </c>
      <c r="I386" t="s">
        <v>92</v>
      </c>
      <c r="J386" t="s">
        <v>1149</v>
      </c>
      <c r="K386" s="318"/>
      <c r="L386" t="s">
        <v>42</v>
      </c>
      <c r="M386" s="319">
        <v>45863</v>
      </c>
      <c r="N386" s="318">
        <v>7</v>
      </c>
      <c r="O386" s="318"/>
      <c r="P386" s="318" t="s">
        <v>648</v>
      </c>
      <c r="Q386" s="319">
        <v>45863</v>
      </c>
      <c r="R386" s="318" t="s">
        <v>253</v>
      </c>
      <c r="X386" t="s">
        <v>43</v>
      </c>
      <c r="AA386" s="318" t="s">
        <v>253</v>
      </c>
      <c r="AB386" s="318" t="s">
        <v>1332</v>
      </c>
      <c r="AC386" s="318" t="s">
        <v>80</v>
      </c>
      <c r="AE386" s="318" t="s">
        <v>261</v>
      </c>
      <c r="AF386" s="320">
        <v>78580</v>
      </c>
      <c r="AG386" s="318"/>
      <c r="AH386" s="320"/>
      <c r="AI386" s="320"/>
    </row>
    <row r="387" spans="1:35" hidden="1">
      <c r="A387" t="s">
        <v>1333</v>
      </c>
      <c r="B387" s="1">
        <v>45810</v>
      </c>
      <c r="C387">
        <v>6</v>
      </c>
      <c r="D387">
        <v>431983</v>
      </c>
      <c r="E387" t="s">
        <v>1334</v>
      </c>
      <c r="F387" t="s">
        <v>37</v>
      </c>
      <c r="G387" t="s">
        <v>644</v>
      </c>
      <c r="H387" t="s">
        <v>1335</v>
      </c>
      <c r="I387" t="s">
        <v>146</v>
      </c>
      <c r="J387" t="s">
        <v>1149</v>
      </c>
      <c r="K387" s="318"/>
      <c r="L387" t="s">
        <v>42</v>
      </c>
      <c r="M387" s="319">
        <v>45863</v>
      </c>
      <c r="N387" s="318">
        <v>7</v>
      </c>
      <c r="O387" s="318"/>
      <c r="P387" s="318" t="s">
        <v>648</v>
      </c>
      <c r="Q387" s="319">
        <v>45863</v>
      </c>
      <c r="R387" s="318" t="s">
        <v>253</v>
      </c>
      <c r="X387" t="s">
        <v>43</v>
      </c>
      <c r="AA387" s="318" t="s">
        <v>253</v>
      </c>
      <c r="AB387" s="318" t="s">
        <v>1336</v>
      </c>
      <c r="AC387" s="318" t="s">
        <v>80</v>
      </c>
      <c r="AE387" s="318" t="s">
        <v>261</v>
      </c>
      <c r="AF387" s="320">
        <v>80060</v>
      </c>
      <c r="AG387" s="318"/>
      <c r="AH387" s="320"/>
      <c r="AI387" s="320"/>
    </row>
    <row r="388" spans="1:35" hidden="1">
      <c r="A388" t="s">
        <v>1337</v>
      </c>
      <c r="B388" s="1">
        <v>45804</v>
      </c>
      <c r="C388">
        <v>5</v>
      </c>
      <c r="D388">
        <v>430984</v>
      </c>
      <c r="E388" t="s">
        <v>1338</v>
      </c>
      <c r="F388" t="s">
        <v>37</v>
      </c>
      <c r="G388" t="s">
        <v>97</v>
      </c>
      <c r="H388" t="s">
        <v>1339</v>
      </c>
      <c r="I388" t="s">
        <v>87</v>
      </c>
      <c r="J388" t="s">
        <v>1340</v>
      </c>
      <c r="K388" s="318">
        <v>241</v>
      </c>
      <c r="L388" t="s">
        <v>42</v>
      </c>
      <c r="M388" s="319">
        <v>45840</v>
      </c>
      <c r="N388" s="318">
        <v>7</v>
      </c>
      <c r="O388" s="318"/>
      <c r="P388" s="318"/>
      <c r="Q388" s="319"/>
      <c r="R388" s="318"/>
      <c r="T388" t="s">
        <v>99</v>
      </c>
      <c r="U388">
        <v>45807</v>
      </c>
      <c r="V388">
        <v>45821</v>
      </c>
      <c r="W388">
        <v>45840</v>
      </c>
      <c r="X388" t="s">
        <v>1170</v>
      </c>
      <c r="Y388" t="s">
        <v>253</v>
      </c>
      <c r="AA388" s="318" t="s">
        <v>253</v>
      </c>
      <c r="AB388" s="318">
        <v>50009956</v>
      </c>
      <c r="AC388" s="318" t="s">
        <v>80</v>
      </c>
      <c r="AE388" s="318" t="s">
        <v>52</v>
      </c>
      <c r="AF388" s="320">
        <v>33006</v>
      </c>
      <c r="AG388" s="318"/>
      <c r="AH388" s="320"/>
      <c r="AI388" s="320"/>
    </row>
    <row r="389" spans="1:35" hidden="1">
      <c r="A389" t="s">
        <v>1341</v>
      </c>
      <c r="B389" s="1">
        <v>45807</v>
      </c>
      <c r="C389">
        <v>5</v>
      </c>
      <c r="D389">
        <v>431984</v>
      </c>
      <c r="E389" t="s">
        <v>1342</v>
      </c>
      <c r="F389" t="s">
        <v>37</v>
      </c>
      <c r="G389" t="s">
        <v>644</v>
      </c>
      <c r="H389" t="s">
        <v>1343</v>
      </c>
      <c r="I389" t="s">
        <v>108</v>
      </c>
      <c r="J389" t="s">
        <v>1149</v>
      </c>
      <c r="K389" s="318"/>
      <c r="L389" t="s">
        <v>42</v>
      </c>
      <c r="M389" s="319">
        <v>45866</v>
      </c>
      <c r="N389" s="318">
        <v>7</v>
      </c>
      <c r="O389" s="318"/>
      <c r="P389" s="318" t="s">
        <v>648</v>
      </c>
      <c r="Q389" s="319">
        <v>45866</v>
      </c>
      <c r="R389" s="318" t="s">
        <v>253</v>
      </c>
      <c r="X389" t="s">
        <v>43</v>
      </c>
      <c r="AA389" s="318" t="s">
        <v>253</v>
      </c>
      <c r="AB389" s="318" t="s">
        <v>1344</v>
      </c>
      <c r="AC389" s="318" t="s">
        <v>80</v>
      </c>
      <c r="AE389" s="318" t="s">
        <v>261</v>
      </c>
      <c r="AF389" s="320">
        <v>48783</v>
      </c>
      <c r="AG389" s="318"/>
      <c r="AH389" s="320"/>
      <c r="AI389" s="320"/>
    </row>
    <row r="390" spans="1:35" hidden="1">
      <c r="A390" t="s">
        <v>1345</v>
      </c>
      <c r="B390" s="1">
        <v>45804</v>
      </c>
      <c r="C390">
        <v>5</v>
      </c>
      <c r="D390">
        <v>430985</v>
      </c>
      <c r="E390" t="s">
        <v>1346</v>
      </c>
      <c r="F390" t="s">
        <v>37</v>
      </c>
      <c r="G390" t="s">
        <v>112</v>
      </c>
      <c r="H390" t="s">
        <v>1347</v>
      </c>
      <c r="I390" t="s">
        <v>140</v>
      </c>
      <c r="J390" t="s">
        <v>158</v>
      </c>
      <c r="K390" s="318">
        <v>242</v>
      </c>
      <c r="L390" t="s">
        <v>42</v>
      </c>
      <c r="M390" s="319">
        <v>45817</v>
      </c>
      <c r="N390" s="318">
        <v>6</v>
      </c>
      <c r="O390" s="318"/>
      <c r="P390" s="318" t="s">
        <v>114</v>
      </c>
      <c r="Q390" s="319">
        <v>45817</v>
      </c>
      <c r="R390" s="318" t="s">
        <v>50</v>
      </c>
      <c r="X390" t="s">
        <v>43</v>
      </c>
      <c r="AA390" s="318" t="s">
        <v>50</v>
      </c>
      <c r="AB390" s="318">
        <v>50010007</v>
      </c>
      <c r="AC390" s="318" t="s">
        <v>51</v>
      </c>
      <c r="AE390" s="318" t="s">
        <v>94</v>
      </c>
      <c r="AF390" s="320">
        <v>271220</v>
      </c>
      <c r="AG390" s="318">
        <v>70</v>
      </c>
      <c r="AH390" s="320"/>
      <c r="AI390" s="320"/>
    </row>
    <row r="391" spans="1:35" hidden="1">
      <c r="A391" t="s">
        <v>1348</v>
      </c>
      <c r="B391" s="1">
        <v>45807</v>
      </c>
      <c r="C391">
        <v>5</v>
      </c>
      <c r="D391">
        <v>431985</v>
      </c>
      <c r="E391" t="s">
        <v>1349</v>
      </c>
      <c r="F391" t="s">
        <v>37</v>
      </c>
      <c r="G391" t="s">
        <v>644</v>
      </c>
      <c r="H391" t="s">
        <v>1350</v>
      </c>
      <c r="I391" t="s">
        <v>40</v>
      </c>
      <c r="J391" t="s">
        <v>1149</v>
      </c>
      <c r="K391" s="318"/>
      <c r="L391" t="s">
        <v>42</v>
      </c>
      <c r="M391" s="319">
        <v>45863</v>
      </c>
      <c r="N391" s="318">
        <v>7</v>
      </c>
      <c r="O391" s="318"/>
      <c r="P391" s="318" t="s">
        <v>648</v>
      </c>
      <c r="Q391" s="319">
        <v>45863</v>
      </c>
      <c r="R391" s="318" t="s">
        <v>253</v>
      </c>
      <c r="X391" t="s">
        <v>43</v>
      </c>
      <c r="AA391" s="318" t="s">
        <v>253</v>
      </c>
      <c r="AB391" s="318" t="s">
        <v>1351</v>
      </c>
      <c r="AC391" s="318" t="s">
        <v>80</v>
      </c>
      <c r="AE391" s="318" t="s">
        <v>261</v>
      </c>
      <c r="AF391" s="320">
        <v>78787</v>
      </c>
      <c r="AG391" s="318"/>
      <c r="AH391" s="320"/>
      <c r="AI391" s="320"/>
    </row>
    <row r="392" spans="1:35" hidden="1">
      <c r="A392" t="s">
        <v>1352</v>
      </c>
      <c r="B392" s="1">
        <v>45804</v>
      </c>
      <c r="C392">
        <v>5</v>
      </c>
      <c r="D392">
        <v>430986</v>
      </c>
      <c r="E392" t="s">
        <v>1353</v>
      </c>
      <c r="F392" t="s">
        <v>37</v>
      </c>
      <c r="G392" t="s">
        <v>58</v>
      </c>
      <c r="H392" t="s">
        <v>1354</v>
      </c>
      <c r="I392" t="s">
        <v>40</v>
      </c>
      <c r="J392" t="s">
        <v>158</v>
      </c>
      <c r="K392" s="318">
        <v>243</v>
      </c>
      <c r="L392" t="s">
        <v>42</v>
      </c>
      <c r="M392" s="319">
        <v>45839</v>
      </c>
      <c r="N392" s="318">
        <v>7</v>
      </c>
      <c r="O392" s="318"/>
      <c r="P392" s="318"/>
      <c r="Q392" s="319"/>
      <c r="R392" s="318"/>
      <c r="X392" t="s">
        <v>43</v>
      </c>
      <c r="AA392" s="318" t="s">
        <v>253</v>
      </c>
      <c r="AB392" s="318">
        <v>50010250</v>
      </c>
      <c r="AC392" s="318" t="s">
        <v>80</v>
      </c>
      <c r="AE392" s="318" t="s">
        <v>94</v>
      </c>
      <c r="AF392" s="320">
        <v>308219</v>
      </c>
      <c r="AG392" s="318">
        <v>93</v>
      </c>
      <c r="AH392" s="320"/>
      <c r="AI392" s="320"/>
    </row>
    <row r="393" spans="1:35" hidden="1">
      <c r="A393" t="s">
        <v>1355</v>
      </c>
      <c r="B393" s="1">
        <v>45813</v>
      </c>
      <c r="C393">
        <v>6</v>
      </c>
      <c r="D393">
        <v>431986</v>
      </c>
      <c r="E393" t="s">
        <v>1356</v>
      </c>
      <c r="F393" t="s">
        <v>37</v>
      </c>
      <c r="G393" t="s">
        <v>644</v>
      </c>
      <c r="H393" t="s">
        <v>1357</v>
      </c>
      <c r="I393" t="s">
        <v>60</v>
      </c>
      <c r="J393" t="s">
        <v>1149</v>
      </c>
      <c r="K393" s="318"/>
      <c r="L393" t="s">
        <v>42</v>
      </c>
      <c r="M393" s="319">
        <v>45868</v>
      </c>
      <c r="N393" s="318">
        <v>7</v>
      </c>
      <c r="O393" s="318"/>
      <c r="P393" s="318" t="s">
        <v>648</v>
      </c>
      <c r="Q393" s="319">
        <v>45868</v>
      </c>
      <c r="R393" s="318" t="s">
        <v>253</v>
      </c>
      <c r="X393" t="s">
        <v>43</v>
      </c>
      <c r="AA393" s="318" t="s">
        <v>253</v>
      </c>
      <c r="AB393" s="318" t="s">
        <v>1358</v>
      </c>
      <c r="AC393" s="318" t="s">
        <v>80</v>
      </c>
      <c r="AE393" s="318" t="s">
        <v>261</v>
      </c>
      <c r="AF393" s="320">
        <v>129006</v>
      </c>
      <c r="AG393" s="318"/>
      <c r="AH393" s="320"/>
      <c r="AI393" s="320"/>
    </row>
    <row r="394" spans="1:35" hidden="1">
      <c r="A394" t="s">
        <v>1359</v>
      </c>
      <c r="B394" s="1">
        <v>45804</v>
      </c>
      <c r="C394">
        <v>5</v>
      </c>
      <c r="D394">
        <v>430987</v>
      </c>
      <c r="E394" t="s">
        <v>1360</v>
      </c>
      <c r="F394" t="s">
        <v>37</v>
      </c>
      <c r="G394" t="s">
        <v>121</v>
      </c>
      <c r="H394" t="s">
        <v>1361</v>
      </c>
      <c r="I394" t="s">
        <v>87</v>
      </c>
      <c r="J394" t="s">
        <v>1362</v>
      </c>
      <c r="K394" s="318">
        <v>244</v>
      </c>
      <c r="L394" t="s">
        <v>42</v>
      </c>
      <c r="M394" s="319" t="s">
        <v>74</v>
      </c>
      <c r="N394" s="318"/>
      <c r="O394" s="318"/>
      <c r="P394" s="318"/>
      <c r="Q394" s="319"/>
      <c r="R394" s="318"/>
      <c r="X394" t="s">
        <v>43</v>
      </c>
      <c r="AA394" s="318"/>
      <c r="AB394" s="318">
        <v>50009730</v>
      </c>
      <c r="AC394" s="318" t="s">
        <v>43</v>
      </c>
      <c r="AE394" s="318"/>
      <c r="AF394" s="320"/>
      <c r="AG394" s="318"/>
      <c r="AH394" s="320"/>
      <c r="AI394" s="320"/>
    </row>
    <row r="395" spans="1:35" hidden="1">
      <c r="A395" t="s">
        <v>1363</v>
      </c>
      <c r="B395" s="1">
        <v>45813</v>
      </c>
      <c r="C395">
        <v>6</v>
      </c>
      <c r="D395">
        <v>431987</v>
      </c>
      <c r="E395" t="s">
        <v>1364</v>
      </c>
      <c r="F395" t="s">
        <v>37</v>
      </c>
      <c r="G395" t="s">
        <v>644</v>
      </c>
      <c r="H395" t="s">
        <v>1365</v>
      </c>
      <c r="I395" t="s">
        <v>140</v>
      </c>
      <c r="J395" t="s">
        <v>1149</v>
      </c>
      <c r="K395" s="318"/>
      <c r="L395" t="s">
        <v>42</v>
      </c>
      <c r="M395" s="319">
        <v>45863</v>
      </c>
      <c r="N395" s="318">
        <v>7</v>
      </c>
      <c r="O395" s="318"/>
      <c r="P395" s="318" t="s">
        <v>648</v>
      </c>
      <c r="Q395" s="319">
        <v>45863</v>
      </c>
      <c r="R395" s="318" t="s">
        <v>253</v>
      </c>
      <c r="X395" t="s">
        <v>43</v>
      </c>
      <c r="AA395" s="318" t="s">
        <v>253</v>
      </c>
      <c r="AB395" s="318" t="s">
        <v>1366</v>
      </c>
      <c r="AC395" s="318" t="s">
        <v>80</v>
      </c>
      <c r="AE395" s="318" t="s">
        <v>261</v>
      </c>
      <c r="AF395" s="320">
        <v>96900</v>
      </c>
      <c r="AG395" s="318"/>
      <c r="AH395" s="320"/>
      <c r="AI395" s="320"/>
    </row>
    <row r="396" spans="1:35" hidden="1">
      <c r="A396" t="s">
        <v>1367</v>
      </c>
      <c r="B396" s="1">
        <v>45804</v>
      </c>
      <c r="C396">
        <v>5</v>
      </c>
      <c r="D396">
        <v>430988</v>
      </c>
      <c r="E396" t="s">
        <v>1368</v>
      </c>
      <c r="F396" t="s">
        <v>37</v>
      </c>
      <c r="G396" t="s">
        <v>117</v>
      </c>
      <c r="H396" t="s">
        <v>1369</v>
      </c>
      <c r="I396" t="s">
        <v>72</v>
      </c>
      <c r="J396" t="s">
        <v>1370</v>
      </c>
      <c r="K396" s="318">
        <v>245</v>
      </c>
      <c r="L396" t="s">
        <v>42</v>
      </c>
      <c r="M396" s="319">
        <v>45849</v>
      </c>
      <c r="N396" s="318">
        <v>7</v>
      </c>
      <c r="O396" s="318"/>
      <c r="P396" s="318"/>
      <c r="Q396" s="319"/>
      <c r="R396" s="318" t="s">
        <v>934</v>
      </c>
      <c r="S396">
        <v>25760</v>
      </c>
      <c r="X396" t="s">
        <v>43</v>
      </c>
      <c r="AA396" s="318" t="s">
        <v>253</v>
      </c>
      <c r="AB396" s="318">
        <v>50009947</v>
      </c>
      <c r="AC396" s="318" t="s">
        <v>80</v>
      </c>
      <c r="AE396" s="318" t="s">
        <v>94</v>
      </c>
      <c r="AF396" s="320">
        <v>36268</v>
      </c>
      <c r="AG396" s="318"/>
      <c r="AH396" s="320"/>
      <c r="AI396" s="320"/>
    </row>
    <row r="397" spans="1:35" hidden="1">
      <c r="A397" t="s">
        <v>1371</v>
      </c>
      <c r="B397" s="1">
        <v>45813</v>
      </c>
      <c r="C397">
        <v>6</v>
      </c>
      <c r="D397">
        <v>431988</v>
      </c>
      <c r="E397" t="s">
        <v>1364</v>
      </c>
      <c r="F397" t="s">
        <v>37</v>
      </c>
      <c r="G397" t="s">
        <v>644</v>
      </c>
      <c r="H397" t="s">
        <v>1365</v>
      </c>
      <c r="I397" t="s">
        <v>140</v>
      </c>
      <c r="J397" t="s">
        <v>1149</v>
      </c>
      <c r="K397" s="318"/>
      <c r="L397" t="s">
        <v>42</v>
      </c>
      <c r="M397" s="319">
        <v>45866</v>
      </c>
      <c r="N397" s="318">
        <v>7</v>
      </c>
      <c r="O397" s="318"/>
      <c r="P397" s="318" t="s">
        <v>648</v>
      </c>
      <c r="Q397" s="319">
        <v>45866</v>
      </c>
      <c r="R397" s="318" t="s">
        <v>253</v>
      </c>
      <c r="X397" t="s">
        <v>43</v>
      </c>
      <c r="AA397" s="318" t="s">
        <v>253</v>
      </c>
      <c r="AB397" s="318" t="s">
        <v>1372</v>
      </c>
      <c r="AC397" s="318" t="s">
        <v>80</v>
      </c>
      <c r="AE397" s="318" t="s">
        <v>261</v>
      </c>
      <c r="AF397" s="320">
        <v>107413</v>
      </c>
      <c r="AG397" s="318"/>
      <c r="AH397" s="320"/>
      <c r="AI397" s="320"/>
    </row>
    <row r="398" spans="1:35" hidden="1">
      <c r="A398" t="s">
        <v>1373</v>
      </c>
      <c r="B398" s="1">
        <v>45805</v>
      </c>
      <c r="C398">
        <v>5</v>
      </c>
      <c r="D398">
        <v>430989</v>
      </c>
      <c r="E398" t="s">
        <v>54</v>
      </c>
      <c r="F398" t="s">
        <v>46</v>
      </c>
      <c r="G398" t="s">
        <v>47</v>
      </c>
      <c r="H398" t="s">
        <v>55</v>
      </c>
      <c r="I398" t="s">
        <v>49</v>
      </c>
      <c r="J398" t="s">
        <v>1374</v>
      </c>
      <c r="K398" s="318">
        <v>246</v>
      </c>
      <c r="L398" t="s">
        <v>42</v>
      </c>
      <c r="M398" s="319">
        <v>45918</v>
      </c>
      <c r="N398" s="318">
        <v>9</v>
      </c>
      <c r="O398" s="318"/>
      <c r="P398" s="318"/>
      <c r="Q398" s="319"/>
      <c r="R398" s="318"/>
      <c r="X398" t="s">
        <v>43</v>
      </c>
      <c r="AA398" s="318" t="s">
        <v>199</v>
      </c>
      <c r="AB398" s="318">
        <v>50010047</v>
      </c>
      <c r="AC398" s="318" t="s">
        <v>44</v>
      </c>
      <c r="AE398" s="318" t="s">
        <v>52</v>
      </c>
      <c r="AF398" s="320">
        <v>193148</v>
      </c>
      <c r="AG398" s="318"/>
      <c r="AH398" s="320"/>
      <c r="AI398" s="320"/>
    </row>
    <row r="399" spans="1:35" hidden="1">
      <c r="A399" t="s">
        <v>1375</v>
      </c>
      <c r="B399" s="1">
        <v>45813</v>
      </c>
      <c r="C399">
        <v>6</v>
      </c>
      <c r="D399">
        <v>431989</v>
      </c>
      <c r="E399" t="s">
        <v>1364</v>
      </c>
      <c r="F399" t="s">
        <v>37</v>
      </c>
      <c r="G399" t="s">
        <v>644</v>
      </c>
      <c r="H399" t="s">
        <v>1365</v>
      </c>
      <c r="I399" t="s">
        <v>140</v>
      </c>
      <c r="J399" t="s">
        <v>1149</v>
      </c>
      <c r="K399" s="318"/>
      <c r="L399" t="s">
        <v>42</v>
      </c>
      <c r="M399" s="319">
        <v>45866</v>
      </c>
      <c r="N399" s="318">
        <v>7</v>
      </c>
      <c r="O399" s="318"/>
      <c r="P399" s="318" t="s">
        <v>648</v>
      </c>
      <c r="Q399" s="319">
        <v>45866</v>
      </c>
      <c r="R399" s="318" t="s">
        <v>253</v>
      </c>
      <c r="X399" t="s">
        <v>43</v>
      </c>
      <c r="AA399" s="318" t="s">
        <v>253</v>
      </c>
      <c r="AB399" s="318" t="s">
        <v>1376</v>
      </c>
      <c r="AC399" s="318" t="s">
        <v>80</v>
      </c>
      <c r="AE399" s="318" t="s">
        <v>261</v>
      </c>
      <c r="AF399" s="320">
        <v>49901</v>
      </c>
      <c r="AG399" s="318"/>
      <c r="AH399" s="320"/>
      <c r="AI399" s="320"/>
    </row>
    <row r="400" spans="1:35" hidden="1">
      <c r="A400" t="s">
        <v>1377</v>
      </c>
      <c r="B400" s="1">
        <v>45805</v>
      </c>
      <c r="C400">
        <v>5</v>
      </c>
      <c r="D400">
        <v>430990</v>
      </c>
      <c r="E400" t="s">
        <v>1378</v>
      </c>
      <c r="F400" t="s">
        <v>37</v>
      </c>
      <c r="G400" t="s">
        <v>106</v>
      </c>
      <c r="H400" t="s">
        <v>1379</v>
      </c>
      <c r="I400" t="s">
        <v>140</v>
      </c>
      <c r="J400" t="s">
        <v>1380</v>
      </c>
      <c r="K400" s="318">
        <v>247</v>
      </c>
      <c r="L400" t="s">
        <v>42</v>
      </c>
      <c r="M400" s="319">
        <v>45806</v>
      </c>
      <c r="N400" s="318">
        <v>5</v>
      </c>
      <c r="O400" s="318"/>
      <c r="P400" s="318"/>
      <c r="Q400" s="319"/>
      <c r="R400" s="318"/>
      <c r="X400" t="s">
        <v>43</v>
      </c>
      <c r="AA400" s="318" t="s">
        <v>50</v>
      </c>
      <c r="AB400" s="318">
        <v>50010115</v>
      </c>
      <c r="AC400" s="318" t="s">
        <v>51</v>
      </c>
      <c r="AE400" s="318" t="s">
        <v>94</v>
      </c>
      <c r="AF400" s="320">
        <v>37581</v>
      </c>
      <c r="AG400" s="318"/>
      <c r="AH400" s="320"/>
      <c r="AI400" s="320"/>
    </row>
    <row r="401" spans="1:35" hidden="1">
      <c r="A401" t="s">
        <v>1381</v>
      </c>
      <c r="B401" s="1">
        <v>45813</v>
      </c>
      <c r="C401">
        <v>6</v>
      </c>
      <c r="D401">
        <v>431990</v>
      </c>
      <c r="E401" t="s">
        <v>1382</v>
      </c>
      <c r="F401" t="s">
        <v>37</v>
      </c>
      <c r="G401" t="s">
        <v>644</v>
      </c>
      <c r="H401" t="s">
        <v>1383</v>
      </c>
      <c r="I401" t="s">
        <v>108</v>
      </c>
      <c r="J401" t="s">
        <v>1149</v>
      </c>
      <c r="K401" s="318"/>
      <c r="L401" t="s">
        <v>42</v>
      </c>
      <c r="M401" s="319">
        <v>45866</v>
      </c>
      <c r="N401" s="318">
        <v>7</v>
      </c>
      <c r="O401" s="318"/>
      <c r="P401" s="318" t="s">
        <v>648</v>
      </c>
      <c r="Q401" s="319">
        <v>45866</v>
      </c>
      <c r="R401" s="318" t="s">
        <v>253</v>
      </c>
      <c r="X401" t="s">
        <v>43</v>
      </c>
      <c r="AA401" s="318" t="s">
        <v>253</v>
      </c>
      <c r="AB401" s="318" t="s">
        <v>1384</v>
      </c>
      <c r="AC401" s="318" t="s">
        <v>80</v>
      </c>
      <c r="AE401" s="318" t="s">
        <v>261</v>
      </c>
      <c r="AF401" s="320">
        <v>48783</v>
      </c>
      <c r="AG401" s="318"/>
      <c r="AH401" s="320"/>
      <c r="AI401" s="320"/>
    </row>
    <row r="402" spans="1:35" hidden="1">
      <c r="A402" t="s">
        <v>1385</v>
      </c>
      <c r="B402" s="1">
        <v>45806</v>
      </c>
      <c r="C402">
        <v>5</v>
      </c>
      <c r="D402">
        <v>430991</v>
      </c>
      <c r="E402" t="s">
        <v>1386</v>
      </c>
      <c r="F402" t="s">
        <v>37</v>
      </c>
      <c r="G402" t="s">
        <v>97</v>
      </c>
      <c r="H402" t="s">
        <v>1387</v>
      </c>
      <c r="I402" t="s">
        <v>92</v>
      </c>
      <c r="J402" t="s">
        <v>158</v>
      </c>
      <c r="K402" s="318">
        <v>248</v>
      </c>
      <c r="L402" t="s">
        <v>42</v>
      </c>
      <c r="M402" s="319">
        <v>45821</v>
      </c>
      <c r="N402" s="318">
        <v>6</v>
      </c>
      <c r="O402" s="318"/>
      <c r="P402" s="318"/>
      <c r="Q402" s="319"/>
      <c r="R402" s="318"/>
      <c r="T402" t="s">
        <v>99</v>
      </c>
      <c r="U402">
        <v>45806</v>
      </c>
      <c r="V402">
        <v>45826</v>
      </c>
      <c r="W402">
        <v>45821</v>
      </c>
      <c r="X402" t="s">
        <v>481</v>
      </c>
      <c r="Y402" t="s">
        <v>50</v>
      </c>
      <c r="AA402" s="318" t="s">
        <v>50</v>
      </c>
      <c r="AB402" s="318">
        <v>50012497</v>
      </c>
      <c r="AC402" s="318" t="s">
        <v>51</v>
      </c>
      <c r="AE402" s="318" t="s">
        <v>94</v>
      </c>
      <c r="AF402" s="320">
        <v>251148</v>
      </c>
      <c r="AG402" s="318">
        <v>38</v>
      </c>
      <c r="AH402" s="320"/>
      <c r="AI402" s="320"/>
    </row>
    <row r="403" spans="1:35" hidden="1">
      <c r="A403" t="s">
        <v>1388</v>
      </c>
      <c r="B403" s="1">
        <v>45813</v>
      </c>
      <c r="C403">
        <v>6</v>
      </c>
      <c r="D403">
        <v>431991</v>
      </c>
      <c r="E403" t="s">
        <v>1389</v>
      </c>
      <c r="F403" t="s">
        <v>37</v>
      </c>
      <c r="G403" t="s">
        <v>644</v>
      </c>
      <c r="H403" t="s">
        <v>1390</v>
      </c>
      <c r="I403" t="s">
        <v>108</v>
      </c>
      <c r="J403" t="s">
        <v>1149</v>
      </c>
      <c r="K403" s="318"/>
      <c r="L403" t="s">
        <v>42</v>
      </c>
      <c r="M403" s="319">
        <v>45866</v>
      </c>
      <c r="N403" s="318">
        <v>7</v>
      </c>
      <c r="O403" s="318"/>
      <c r="P403" s="318" t="s">
        <v>648</v>
      </c>
      <c r="Q403" s="319">
        <v>45866</v>
      </c>
      <c r="R403" s="318" t="s">
        <v>253</v>
      </c>
      <c r="X403" t="s">
        <v>43</v>
      </c>
      <c r="AA403" s="318" t="s">
        <v>253</v>
      </c>
      <c r="AB403" s="318" t="s">
        <v>1391</v>
      </c>
      <c r="AC403" s="318" t="s">
        <v>80</v>
      </c>
      <c r="AE403" s="318" t="s">
        <v>261</v>
      </c>
      <c r="AF403" s="320">
        <v>48783</v>
      </c>
      <c r="AG403" s="318"/>
      <c r="AH403" s="320"/>
      <c r="AI403" s="320"/>
    </row>
    <row r="404" spans="1:35" hidden="1">
      <c r="A404" t="s">
        <v>1392</v>
      </c>
      <c r="B404" s="1">
        <v>45784</v>
      </c>
      <c r="C404">
        <v>5</v>
      </c>
      <c r="D404">
        <v>431992</v>
      </c>
      <c r="E404" t="s">
        <v>1092</v>
      </c>
      <c r="F404" t="s">
        <v>37</v>
      </c>
      <c r="G404" t="s">
        <v>117</v>
      </c>
      <c r="H404" t="s">
        <v>1393</v>
      </c>
      <c r="I404" t="s">
        <v>140</v>
      </c>
      <c r="J404" t="s">
        <v>1394</v>
      </c>
      <c r="K404" s="318"/>
      <c r="L404" t="s">
        <v>42</v>
      </c>
      <c r="M404" s="319">
        <v>45813</v>
      </c>
      <c r="N404" s="318">
        <v>6</v>
      </c>
      <c r="O404" s="318"/>
      <c r="P404" s="318"/>
      <c r="Q404" s="319"/>
      <c r="R404" s="318"/>
      <c r="X404" t="s">
        <v>43</v>
      </c>
      <c r="AA404" s="318"/>
      <c r="AB404" s="318" t="s">
        <v>1395</v>
      </c>
      <c r="AC404" s="318" t="s">
        <v>43</v>
      </c>
      <c r="AE404" s="318"/>
      <c r="AF404" s="320"/>
      <c r="AG404" s="318"/>
      <c r="AH404" s="320"/>
      <c r="AI404" s="320"/>
    </row>
    <row r="405" spans="1:35" hidden="1">
      <c r="A405" t="s">
        <v>1396</v>
      </c>
      <c r="B405" s="1">
        <v>45806</v>
      </c>
      <c r="C405">
        <v>5</v>
      </c>
      <c r="D405">
        <v>430992</v>
      </c>
      <c r="E405" t="s">
        <v>1397</v>
      </c>
      <c r="F405" t="s">
        <v>37</v>
      </c>
      <c r="G405" t="s">
        <v>97</v>
      </c>
      <c r="H405" t="s">
        <v>1398</v>
      </c>
      <c r="I405" t="s">
        <v>92</v>
      </c>
      <c r="J405" t="s">
        <v>158</v>
      </c>
      <c r="K405" s="318">
        <v>249</v>
      </c>
      <c r="L405" t="s">
        <v>42</v>
      </c>
      <c r="M405" s="319">
        <v>45834</v>
      </c>
      <c r="N405" s="318">
        <v>6</v>
      </c>
      <c r="O405" s="318"/>
      <c r="P405" s="318"/>
      <c r="Q405" s="319"/>
      <c r="R405" s="318"/>
      <c r="T405" t="s">
        <v>99</v>
      </c>
      <c r="U405">
        <v>45806</v>
      </c>
      <c r="V405">
        <v>45838</v>
      </c>
      <c r="W405">
        <v>45834</v>
      </c>
      <c r="X405" t="s">
        <v>481</v>
      </c>
      <c r="Y405" t="s">
        <v>253</v>
      </c>
      <c r="AA405" s="318" t="s">
        <v>253</v>
      </c>
      <c r="AB405" s="318">
        <v>50010417</v>
      </c>
      <c r="AC405" s="318" t="s">
        <v>80</v>
      </c>
      <c r="AE405" s="318" t="s">
        <v>52</v>
      </c>
      <c r="AF405" s="320">
        <v>283927</v>
      </c>
      <c r="AG405" s="318">
        <v>115</v>
      </c>
      <c r="AH405" s="320"/>
      <c r="AI405" s="320"/>
    </row>
    <row r="406" spans="1:35" hidden="1">
      <c r="A406" t="s">
        <v>1399</v>
      </c>
      <c r="B406" s="1">
        <v>45681</v>
      </c>
      <c r="C406">
        <v>1</v>
      </c>
      <c r="D406">
        <v>431993</v>
      </c>
      <c r="E406" t="s">
        <v>1400</v>
      </c>
      <c r="F406" t="s">
        <v>37</v>
      </c>
      <c r="G406" t="s">
        <v>1401</v>
      </c>
      <c r="H406" t="s">
        <v>1402</v>
      </c>
      <c r="I406" t="s">
        <v>108</v>
      </c>
      <c r="J406" t="s">
        <v>584</v>
      </c>
      <c r="K406" s="318"/>
      <c r="L406" t="s">
        <v>42</v>
      </c>
      <c r="M406" s="319">
        <v>45834</v>
      </c>
      <c r="N406" s="318">
        <v>6</v>
      </c>
      <c r="O406" s="318"/>
      <c r="P406" s="318" t="s">
        <v>1403</v>
      </c>
      <c r="Q406" s="319">
        <v>45798</v>
      </c>
      <c r="R406" s="318" t="s">
        <v>50</v>
      </c>
      <c r="X406" t="s">
        <v>43</v>
      </c>
      <c r="AA406" s="318" t="s">
        <v>50</v>
      </c>
      <c r="AB406" s="318">
        <v>530602</v>
      </c>
      <c r="AC406" s="318" t="s">
        <v>51</v>
      </c>
      <c r="AE406" s="318" t="s">
        <v>408</v>
      </c>
      <c r="AF406" s="320">
        <v>2621849</v>
      </c>
      <c r="AG406" s="318"/>
      <c r="AH406" s="320"/>
      <c r="AI406" s="320"/>
    </row>
    <row r="407" spans="1:35" hidden="1">
      <c r="A407" t="s">
        <v>1404</v>
      </c>
      <c r="B407" s="1">
        <v>45807</v>
      </c>
      <c r="C407">
        <v>5</v>
      </c>
      <c r="D407">
        <v>430993</v>
      </c>
      <c r="E407" t="s">
        <v>613</v>
      </c>
      <c r="F407" t="s">
        <v>37</v>
      </c>
      <c r="G407" t="s">
        <v>97</v>
      </c>
      <c r="H407" t="s">
        <v>614</v>
      </c>
      <c r="I407" t="s">
        <v>108</v>
      </c>
      <c r="J407" t="s">
        <v>1380</v>
      </c>
      <c r="K407" s="318">
        <v>250</v>
      </c>
      <c r="L407" t="s">
        <v>42</v>
      </c>
      <c r="M407" s="319" t="s">
        <v>577</v>
      </c>
      <c r="N407" s="318"/>
      <c r="O407" s="318"/>
      <c r="P407" s="318"/>
      <c r="Q407" s="319"/>
      <c r="R407" s="318"/>
      <c r="T407" t="s">
        <v>99</v>
      </c>
      <c r="U407">
        <v>45807</v>
      </c>
      <c r="V407">
        <v>45814</v>
      </c>
      <c r="W407" t="s">
        <v>577</v>
      </c>
      <c r="X407" t="s">
        <v>1170</v>
      </c>
      <c r="AA407" s="318"/>
      <c r="AB407" s="318">
        <v>50010520</v>
      </c>
      <c r="AC407" s="318" t="s">
        <v>43</v>
      </c>
      <c r="AE407" s="318"/>
      <c r="AF407" s="320"/>
      <c r="AG407" s="318"/>
      <c r="AH407" s="320"/>
      <c r="AI407" s="320"/>
    </row>
    <row r="408" spans="1:35" hidden="1">
      <c r="A408" t="s">
        <v>1405</v>
      </c>
      <c r="B408" s="1">
        <v>45741</v>
      </c>
      <c r="C408">
        <v>3</v>
      </c>
      <c r="D408">
        <v>431994</v>
      </c>
      <c r="E408" t="s">
        <v>1406</v>
      </c>
      <c r="F408" t="s">
        <v>37</v>
      </c>
      <c r="G408" t="s">
        <v>1401</v>
      </c>
      <c r="H408" t="s">
        <v>1407</v>
      </c>
      <c r="I408" t="s">
        <v>40</v>
      </c>
      <c r="J408" t="s">
        <v>1408</v>
      </c>
      <c r="K408" s="318"/>
      <c r="L408" t="s">
        <v>42</v>
      </c>
      <c r="M408" s="319">
        <v>45834</v>
      </c>
      <c r="N408" s="318">
        <v>6</v>
      </c>
      <c r="O408" s="318"/>
      <c r="P408" s="318" t="s">
        <v>1403</v>
      </c>
      <c r="Q408" s="319">
        <v>45741</v>
      </c>
      <c r="R408" s="318" t="s">
        <v>50</v>
      </c>
      <c r="X408" t="s">
        <v>43</v>
      </c>
      <c r="AA408" s="318" t="s">
        <v>50</v>
      </c>
      <c r="AB408" s="318">
        <v>530602</v>
      </c>
      <c r="AC408" s="318" t="s">
        <v>51</v>
      </c>
      <c r="AE408" s="318"/>
      <c r="AF408" s="320"/>
      <c r="AG408" s="318"/>
      <c r="AH408" s="320"/>
      <c r="AI408" s="320"/>
    </row>
    <row r="409" spans="1:35" hidden="1">
      <c r="A409" t="s">
        <v>1409</v>
      </c>
      <c r="B409" s="1">
        <v>45807</v>
      </c>
      <c r="C409">
        <v>5</v>
      </c>
      <c r="D409">
        <v>430994</v>
      </c>
      <c r="E409" t="s">
        <v>1410</v>
      </c>
      <c r="F409" t="s">
        <v>37</v>
      </c>
      <c r="G409" t="s">
        <v>97</v>
      </c>
      <c r="H409" t="s">
        <v>1411</v>
      </c>
      <c r="I409" t="s">
        <v>108</v>
      </c>
      <c r="J409" t="s">
        <v>604</v>
      </c>
      <c r="K409" s="318">
        <v>251</v>
      </c>
      <c r="L409" t="s">
        <v>42</v>
      </c>
      <c r="M409" s="319">
        <v>45813</v>
      </c>
      <c r="N409" s="318">
        <v>6</v>
      </c>
      <c r="O409" s="318"/>
      <c r="P409" s="318"/>
      <c r="Q409" s="319"/>
      <c r="R409" s="318"/>
      <c r="T409" t="s">
        <v>99</v>
      </c>
      <c r="U409">
        <v>45807</v>
      </c>
      <c r="V409">
        <v>45814</v>
      </c>
      <c r="W409">
        <v>45813</v>
      </c>
      <c r="X409" t="s">
        <v>1170</v>
      </c>
      <c r="Y409" t="s">
        <v>50</v>
      </c>
      <c r="AA409" s="318" t="s">
        <v>50</v>
      </c>
      <c r="AB409" s="318">
        <v>50010963</v>
      </c>
      <c r="AC409" s="318" t="s">
        <v>51</v>
      </c>
      <c r="AE409" s="318" t="s">
        <v>94</v>
      </c>
      <c r="AF409" s="320">
        <v>88942</v>
      </c>
      <c r="AG409" s="318"/>
      <c r="AH409" s="320"/>
      <c r="AI409" s="320"/>
    </row>
    <row r="410" spans="1:35" hidden="1">
      <c r="A410" t="s">
        <v>1412</v>
      </c>
      <c r="B410" s="1">
        <v>45770</v>
      </c>
      <c r="C410">
        <v>4</v>
      </c>
      <c r="D410">
        <v>431995</v>
      </c>
      <c r="E410" t="s">
        <v>1413</v>
      </c>
      <c r="F410" t="s">
        <v>37</v>
      </c>
      <c r="G410" t="s">
        <v>1401</v>
      </c>
      <c r="H410" t="s">
        <v>1414</v>
      </c>
      <c r="I410" t="s">
        <v>108</v>
      </c>
      <c r="J410" t="s">
        <v>1408</v>
      </c>
      <c r="K410" s="318"/>
      <c r="L410" t="s">
        <v>42</v>
      </c>
      <c r="M410" s="319">
        <v>45834</v>
      </c>
      <c r="N410" s="318">
        <v>6</v>
      </c>
      <c r="O410" s="318"/>
      <c r="P410" s="318" t="s">
        <v>1403</v>
      </c>
      <c r="Q410" s="319">
        <v>45803</v>
      </c>
      <c r="R410" s="318" t="s">
        <v>50</v>
      </c>
      <c r="X410" t="s">
        <v>43</v>
      </c>
      <c r="AA410" s="318" t="s">
        <v>50</v>
      </c>
      <c r="AB410" s="318">
        <v>530602</v>
      </c>
      <c r="AC410" s="318" t="s">
        <v>51</v>
      </c>
      <c r="AE410" s="318"/>
      <c r="AF410" s="320"/>
      <c r="AG410" s="318"/>
      <c r="AH410" s="320"/>
      <c r="AI410" s="320"/>
    </row>
    <row r="411" spans="1:35" hidden="1">
      <c r="A411" t="s">
        <v>1415</v>
      </c>
      <c r="B411" s="1">
        <v>45786</v>
      </c>
      <c r="C411">
        <v>5</v>
      </c>
      <c r="D411">
        <v>431996</v>
      </c>
      <c r="E411" t="s">
        <v>1416</v>
      </c>
      <c r="F411" t="s">
        <v>37</v>
      </c>
      <c r="G411" t="s">
        <v>1401</v>
      </c>
      <c r="H411" t="s">
        <v>1417</v>
      </c>
      <c r="I411" t="s">
        <v>1418</v>
      </c>
      <c r="J411" t="s">
        <v>1419</v>
      </c>
      <c r="K411" s="318"/>
      <c r="L411" t="s">
        <v>42</v>
      </c>
      <c r="M411" s="319">
        <v>45834</v>
      </c>
      <c r="N411" s="318">
        <v>6</v>
      </c>
      <c r="O411" s="318"/>
      <c r="P411" s="318" t="s">
        <v>1403</v>
      </c>
      <c r="Q411" s="319">
        <v>45807</v>
      </c>
      <c r="R411" s="318" t="s">
        <v>50</v>
      </c>
      <c r="X411" t="s">
        <v>43</v>
      </c>
      <c r="AA411" s="318" t="s">
        <v>50</v>
      </c>
      <c r="AB411" s="318">
        <v>530602</v>
      </c>
      <c r="AC411" s="318" t="s">
        <v>51</v>
      </c>
      <c r="AE411" s="318"/>
      <c r="AF411" s="320"/>
      <c r="AG411" s="318"/>
      <c r="AH411" s="320"/>
      <c r="AI411" s="320"/>
    </row>
    <row r="412" spans="1:35" hidden="1">
      <c r="A412" t="s">
        <v>1420</v>
      </c>
      <c r="B412" s="1">
        <v>45797</v>
      </c>
      <c r="C412">
        <v>5</v>
      </c>
      <c r="D412">
        <v>431996</v>
      </c>
      <c r="E412" t="s">
        <v>1421</v>
      </c>
      <c r="F412" t="s">
        <v>37</v>
      </c>
      <c r="G412" t="s">
        <v>1401</v>
      </c>
      <c r="H412" t="s">
        <v>1422</v>
      </c>
      <c r="I412" t="s">
        <v>1423</v>
      </c>
      <c r="J412" t="s">
        <v>1408</v>
      </c>
      <c r="K412" s="318"/>
      <c r="L412" t="s">
        <v>42</v>
      </c>
      <c r="M412" s="319">
        <v>45834</v>
      </c>
      <c r="N412" s="318">
        <v>6</v>
      </c>
      <c r="O412" s="318"/>
      <c r="P412" s="318" t="s">
        <v>1403</v>
      </c>
      <c r="Q412" s="319">
        <v>45807</v>
      </c>
      <c r="R412" s="318" t="s">
        <v>50</v>
      </c>
      <c r="X412" t="s">
        <v>43</v>
      </c>
      <c r="AA412" s="318" t="s">
        <v>50</v>
      </c>
      <c r="AB412" s="318">
        <v>530602</v>
      </c>
      <c r="AC412" s="318" t="s">
        <v>51</v>
      </c>
      <c r="AE412" s="318"/>
      <c r="AF412" s="320"/>
      <c r="AG412" s="318"/>
      <c r="AH412" s="320"/>
      <c r="AI412" s="320"/>
    </row>
    <row r="413" spans="1:35" hidden="1">
      <c r="A413" t="s">
        <v>1424</v>
      </c>
      <c r="B413" s="1">
        <v>45807</v>
      </c>
      <c r="C413">
        <v>5</v>
      </c>
      <c r="D413">
        <v>431998</v>
      </c>
      <c r="E413" t="s">
        <v>1425</v>
      </c>
      <c r="F413" t="s">
        <v>37</v>
      </c>
      <c r="G413" t="s">
        <v>1401</v>
      </c>
      <c r="H413" t="s">
        <v>1426</v>
      </c>
      <c r="I413" t="s">
        <v>1418</v>
      </c>
      <c r="J413" t="s">
        <v>1427</v>
      </c>
      <c r="K413" s="318"/>
      <c r="L413" t="s">
        <v>42</v>
      </c>
      <c r="M413" s="319">
        <v>45834</v>
      </c>
      <c r="N413" s="318">
        <v>6</v>
      </c>
      <c r="O413" s="318"/>
      <c r="P413" s="318" t="s">
        <v>1403</v>
      </c>
      <c r="Q413" s="319">
        <v>45812</v>
      </c>
      <c r="R413" s="318" t="s">
        <v>50</v>
      </c>
      <c r="X413" t="s">
        <v>43</v>
      </c>
      <c r="AA413" s="318" t="s">
        <v>50</v>
      </c>
      <c r="AB413" s="318">
        <v>530602</v>
      </c>
      <c r="AC413" s="318" t="s">
        <v>51</v>
      </c>
      <c r="AE413" s="318"/>
      <c r="AF413" s="320"/>
      <c r="AG413" s="318"/>
      <c r="AH413" s="320"/>
      <c r="AI413" s="320"/>
    </row>
    <row r="414" spans="1:35" hidden="1">
      <c r="A414" t="s">
        <v>1428</v>
      </c>
      <c r="B414" s="1">
        <v>45805</v>
      </c>
      <c r="C414">
        <v>5</v>
      </c>
      <c r="D414">
        <v>431999</v>
      </c>
      <c r="E414" t="s">
        <v>1429</v>
      </c>
      <c r="F414" t="s">
        <v>37</v>
      </c>
      <c r="G414" t="s">
        <v>1401</v>
      </c>
      <c r="H414" t="s">
        <v>1430</v>
      </c>
      <c r="I414" t="s">
        <v>140</v>
      </c>
      <c r="J414" t="s">
        <v>1431</v>
      </c>
      <c r="K414" s="318"/>
      <c r="L414" t="s">
        <v>42</v>
      </c>
      <c r="M414" s="319">
        <v>45867</v>
      </c>
      <c r="N414" s="318">
        <v>7</v>
      </c>
      <c r="O414" s="318"/>
      <c r="P414" s="318" t="s">
        <v>133</v>
      </c>
      <c r="Q414" s="319">
        <v>45819</v>
      </c>
      <c r="R414" s="318" t="s">
        <v>50</v>
      </c>
      <c r="T414" t="s">
        <v>1403</v>
      </c>
      <c r="U414">
        <v>45805</v>
      </c>
      <c r="V414">
        <v>45869</v>
      </c>
      <c r="W414">
        <v>45839</v>
      </c>
      <c r="X414" t="s">
        <v>1432</v>
      </c>
      <c r="Y414" t="s">
        <v>253</v>
      </c>
      <c r="AA414" s="318" t="s">
        <v>253</v>
      </c>
      <c r="AB414" s="318">
        <v>530704</v>
      </c>
      <c r="AC414" s="318" t="s">
        <v>80</v>
      </c>
      <c r="AE414" s="318" t="s">
        <v>408</v>
      </c>
      <c r="AF414" s="320">
        <v>3538710</v>
      </c>
      <c r="AG414" s="318"/>
      <c r="AH414" s="320"/>
      <c r="AI414" s="320"/>
    </row>
    <row r="415" spans="1:35" hidden="1">
      <c r="A415" t="s">
        <v>1433</v>
      </c>
      <c r="B415" s="1">
        <v>45810</v>
      </c>
      <c r="C415">
        <v>6</v>
      </c>
      <c r="D415">
        <v>530001</v>
      </c>
      <c r="E415" t="s">
        <v>1434</v>
      </c>
      <c r="F415" t="s">
        <v>37</v>
      </c>
      <c r="G415" t="s">
        <v>117</v>
      </c>
      <c r="H415" t="s">
        <v>1435</v>
      </c>
      <c r="I415" t="s">
        <v>146</v>
      </c>
      <c r="J415" t="s">
        <v>158</v>
      </c>
      <c r="K415" s="318">
        <v>252</v>
      </c>
      <c r="L415" t="s">
        <v>42</v>
      </c>
      <c r="M415" s="319">
        <v>45828</v>
      </c>
      <c r="N415" s="318">
        <v>6</v>
      </c>
      <c r="O415" s="318"/>
      <c r="P415" s="318"/>
      <c r="Q415" s="319"/>
      <c r="R415" s="318"/>
      <c r="X415" t="s">
        <v>43</v>
      </c>
      <c r="AA415" s="318" t="s">
        <v>50</v>
      </c>
      <c r="AB415" s="318">
        <v>50010955</v>
      </c>
      <c r="AC415" s="318" t="s">
        <v>51</v>
      </c>
      <c r="AE415" s="318" t="s">
        <v>94</v>
      </c>
      <c r="AF415" s="320">
        <v>226940</v>
      </c>
      <c r="AG415" s="318">
        <v>13</v>
      </c>
      <c r="AH415" s="320"/>
      <c r="AI415" s="320"/>
    </row>
    <row r="416" spans="1:35" hidden="1">
      <c r="A416" t="s">
        <v>1436</v>
      </c>
      <c r="B416" s="1">
        <v>45810</v>
      </c>
      <c r="C416">
        <v>6</v>
      </c>
      <c r="D416">
        <v>530002</v>
      </c>
      <c r="E416" t="s">
        <v>1437</v>
      </c>
      <c r="F416" t="s">
        <v>37</v>
      </c>
      <c r="G416" t="s">
        <v>188</v>
      </c>
      <c r="H416" t="s">
        <v>1438</v>
      </c>
      <c r="I416" t="s">
        <v>87</v>
      </c>
      <c r="J416" t="s">
        <v>158</v>
      </c>
      <c r="K416" s="318">
        <v>253</v>
      </c>
      <c r="L416" t="s">
        <v>42</v>
      </c>
      <c r="M416" s="319">
        <v>45870</v>
      </c>
      <c r="N416" s="318">
        <v>8</v>
      </c>
      <c r="O416" s="318"/>
      <c r="P416" s="318" t="s">
        <v>190</v>
      </c>
      <c r="Q416" s="319">
        <v>45870</v>
      </c>
      <c r="R416" s="318"/>
      <c r="X416" t="s">
        <v>43</v>
      </c>
      <c r="AA416" s="318"/>
      <c r="AB416" s="318">
        <v>50010822</v>
      </c>
      <c r="AC416" s="318" t="s">
        <v>43</v>
      </c>
      <c r="AE416" s="318"/>
      <c r="AF416" s="320"/>
      <c r="AG416" s="318"/>
      <c r="AH416" s="320"/>
      <c r="AI416" s="320"/>
    </row>
    <row r="417" spans="1:35" hidden="1">
      <c r="A417" t="s">
        <v>1439</v>
      </c>
      <c r="B417" s="1">
        <v>45810</v>
      </c>
      <c r="C417">
        <v>6</v>
      </c>
      <c r="D417">
        <v>530003</v>
      </c>
      <c r="E417" t="s">
        <v>1440</v>
      </c>
      <c r="F417" t="s">
        <v>37</v>
      </c>
      <c r="G417" t="s">
        <v>188</v>
      </c>
      <c r="H417" t="s">
        <v>1438</v>
      </c>
      <c r="I417" t="s">
        <v>87</v>
      </c>
      <c r="J417" t="s">
        <v>158</v>
      </c>
      <c r="K417" s="318">
        <v>254</v>
      </c>
      <c r="L417" t="s">
        <v>42</v>
      </c>
      <c r="M417" s="319">
        <v>45868</v>
      </c>
      <c r="N417" s="318">
        <v>7</v>
      </c>
      <c r="O417" s="318"/>
      <c r="P417" s="318" t="s">
        <v>190</v>
      </c>
      <c r="Q417" s="319">
        <v>45868</v>
      </c>
      <c r="R417" s="318" t="s">
        <v>253</v>
      </c>
      <c r="X417" t="s">
        <v>43</v>
      </c>
      <c r="AA417" s="318" t="s">
        <v>253</v>
      </c>
      <c r="AB417" s="318">
        <v>50014321</v>
      </c>
      <c r="AC417" s="318" t="s">
        <v>80</v>
      </c>
      <c r="AE417" s="318" t="s">
        <v>52</v>
      </c>
      <c r="AF417" s="320">
        <v>184349</v>
      </c>
      <c r="AG417" s="318">
        <v>10</v>
      </c>
      <c r="AH417" s="320"/>
      <c r="AI417" s="320"/>
    </row>
    <row r="418" spans="1:35" hidden="1">
      <c r="A418" t="s">
        <v>1441</v>
      </c>
      <c r="B418" s="1">
        <v>45810</v>
      </c>
      <c r="C418">
        <v>6</v>
      </c>
      <c r="D418">
        <v>530004</v>
      </c>
      <c r="E418" t="s">
        <v>1442</v>
      </c>
      <c r="F418" t="s">
        <v>37</v>
      </c>
      <c r="G418" t="s">
        <v>121</v>
      </c>
      <c r="H418" t="s">
        <v>1443</v>
      </c>
      <c r="I418" t="s">
        <v>108</v>
      </c>
      <c r="J418" t="s">
        <v>1444</v>
      </c>
      <c r="K418" s="318">
        <v>255</v>
      </c>
      <c r="L418" t="s">
        <v>42</v>
      </c>
      <c r="M418" s="319">
        <v>45975</v>
      </c>
      <c r="N418" s="318">
        <v>11</v>
      </c>
      <c r="O418" s="318"/>
      <c r="P418" s="318"/>
      <c r="Q418" s="319"/>
      <c r="R418" s="318"/>
      <c r="X418" t="s">
        <v>43</v>
      </c>
      <c r="AA418" s="318" t="s">
        <v>78</v>
      </c>
      <c r="AB418" s="318">
        <v>50010760</v>
      </c>
      <c r="AC418" s="318" t="s">
        <v>79</v>
      </c>
      <c r="AE418" s="318" t="s">
        <v>52</v>
      </c>
      <c r="AF418" s="320">
        <v>269086</v>
      </c>
      <c r="AG418" s="318">
        <v>48</v>
      </c>
      <c r="AH418" s="320"/>
      <c r="AI418" s="320"/>
    </row>
    <row r="419" spans="1:35" hidden="1">
      <c r="A419" t="s">
        <v>1445</v>
      </c>
      <c r="B419" s="1">
        <v>45810</v>
      </c>
      <c r="C419">
        <v>6</v>
      </c>
      <c r="D419">
        <v>530005</v>
      </c>
      <c r="E419" t="s">
        <v>1160</v>
      </c>
      <c r="F419" t="s">
        <v>37</v>
      </c>
      <c r="G419" t="s">
        <v>106</v>
      </c>
      <c r="H419" t="s">
        <v>1161</v>
      </c>
      <c r="I419" t="s">
        <v>60</v>
      </c>
      <c r="J419" t="s">
        <v>1446</v>
      </c>
      <c r="K419" s="318">
        <v>256</v>
      </c>
      <c r="L419" t="s">
        <v>42</v>
      </c>
      <c r="M419" s="319">
        <v>45812</v>
      </c>
      <c r="N419" s="318">
        <v>6</v>
      </c>
      <c r="O419" s="318"/>
      <c r="P419" s="318"/>
      <c r="Q419" s="319"/>
      <c r="R419" s="318"/>
      <c r="X419" t="s">
        <v>43</v>
      </c>
      <c r="AA419" s="318" t="s">
        <v>50</v>
      </c>
      <c r="AB419" s="318">
        <v>50010980</v>
      </c>
      <c r="AC419" s="318" t="s">
        <v>51</v>
      </c>
      <c r="AE419" s="318" t="s">
        <v>94</v>
      </c>
      <c r="AF419" s="320">
        <v>2340</v>
      </c>
      <c r="AG419" s="318"/>
      <c r="AH419" s="320"/>
      <c r="AI419" s="320"/>
    </row>
    <row r="420" spans="1:35" hidden="1">
      <c r="A420" t="s">
        <v>1447</v>
      </c>
      <c r="B420" s="1">
        <v>45811</v>
      </c>
      <c r="C420">
        <v>6</v>
      </c>
      <c r="D420">
        <v>530006</v>
      </c>
      <c r="E420" t="s">
        <v>1448</v>
      </c>
      <c r="F420" t="s">
        <v>37</v>
      </c>
      <c r="G420" t="s">
        <v>97</v>
      </c>
      <c r="H420" t="s">
        <v>1411</v>
      </c>
      <c r="I420" t="s">
        <v>108</v>
      </c>
      <c r="J420" t="s">
        <v>151</v>
      </c>
      <c r="K420" s="318">
        <v>257</v>
      </c>
      <c r="L420" t="s">
        <v>42</v>
      </c>
      <c r="M420" s="319">
        <v>45813</v>
      </c>
      <c r="N420" s="318">
        <v>6</v>
      </c>
      <c r="O420" s="318"/>
      <c r="P420" s="318"/>
      <c r="Q420" s="319"/>
      <c r="R420" s="318"/>
      <c r="T420" t="s">
        <v>99</v>
      </c>
      <c r="U420">
        <v>45811</v>
      </c>
      <c r="V420">
        <v>45817</v>
      </c>
      <c r="W420">
        <v>45813</v>
      </c>
      <c r="X420" t="s">
        <v>1449</v>
      </c>
      <c r="Y420" t="s">
        <v>50</v>
      </c>
      <c r="AA420" s="318" t="s">
        <v>50</v>
      </c>
      <c r="AB420" s="318">
        <v>50010961</v>
      </c>
      <c r="AC420" s="318" t="s">
        <v>51</v>
      </c>
      <c r="AE420" s="318" t="s">
        <v>94</v>
      </c>
      <c r="AF420" s="320">
        <v>27923</v>
      </c>
      <c r="AG420" s="318"/>
      <c r="AH420" s="320"/>
      <c r="AI420" s="320"/>
    </row>
    <row r="421" spans="1:35" hidden="1">
      <c r="A421" t="s">
        <v>1450</v>
      </c>
      <c r="B421" s="1">
        <v>45811</v>
      </c>
      <c r="C421">
        <v>6</v>
      </c>
      <c r="D421">
        <v>530007</v>
      </c>
      <c r="E421" t="s">
        <v>1378</v>
      </c>
      <c r="F421" t="s">
        <v>37</v>
      </c>
      <c r="G421" t="s">
        <v>106</v>
      </c>
      <c r="H421" t="s">
        <v>1451</v>
      </c>
      <c r="I421" t="s">
        <v>140</v>
      </c>
      <c r="J421" t="s">
        <v>1380</v>
      </c>
      <c r="K421" s="318">
        <v>258</v>
      </c>
      <c r="L421" t="s">
        <v>42</v>
      </c>
      <c r="M421" s="319">
        <v>45817</v>
      </c>
      <c r="N421" s="318">
        <v>6</v>
      </c>
      <c r="O421" s="318"/>
      <c r="P421" s="318"/>
      <c r="Q421" s="319"/>
      <c r="R421" s="318"/>
      <c r="X421" t="s">
        <v>43</v>
      </c>
      <c r="AA421" s="318"/>
      <c r="AB421" s="318">
        <v>50011103</v>
      </c>
      <c r="AC421" s="318" t="s">
        <v>43</v>
      </c>
      <c r="AE421" s="318"/>
      <c r="AF421" s="320"/>
      <c r="AG421" s="318"/>
      <c r="AH421" s="320"/>
      <c r="AI421" s="320"/>
    </row>
    <row r="422" spans="1:35" hidden="1">
      <c r="A422" t="s">
        <v>1452</v>
      </c>
      <c r="B422" s="1">
        <v>45811</v>
      </c>
      <c r="C422">
        <v>6</v>
      </c>
      <c r="D422">
        <v>530008</v>
      </c>
      <c r="E422" t="s">
        <v>617</v>
      </c>
      <c r="F422" t="s">
        <v>37</v>
      </c>
      <c r="G422" t="s">
        <v>121</v>
      </c>
      <c r="H422" t="s">
        <v>1453</v>
      </c>
      <c r="I422" t="s">
        <v>146</v>
      </c>
      <c r="J422" t="s">
        <v>1454</v>
      </c>
      <c r="K422" s="318">
        <v>259</v>
      </c>
      <c r="L422" t="s">
        <v>42</v>
      </c>
      <c r="M422" s="319">
        <v>45839</v>
      </c>
      <c r="N422" s="318">
        <v>7</v>
      </c>
      <c r="O422" s="318"/>
      <c r="P422" s="318"/>
      <c r="Q422" s="319"/>
      <c r="R422" s="318"/>
      <c r="X422" t="s">
        <v>43</v>
      </c>
      <c r="AA422" s="318" t="s">
        <v>253</v>
      </c>
      <c r="AB422" s="318">
        <v>50011126</v>
      </c>
      <c r="AC422" s="318" t="s">
        <v>80</v>
      </c>
      <c r="AE422" s="318" t="s">
        <v>52</v>
      </c>
      <c r="AF422" s="320">
        <v>359833</v>
      </c>
      <c r="AG422" s="318">
        <v>10</v>
      </c>
      <c r="AH422" s="320"/>
      <c r="AI422" s="320"/>
    </row>
    <row r="423" spans="1:35" hidden="1">
      <c r="A423" t="s">
        <v>1455</v>
      </c>
      <c r="B423" s="1">
        <v>45811</v>
      </c>
      <c r="C423">
        <v>6</v>
      </c>
      <c r="D423">
        <v>530009</v>
      </c>
      <c r="E423" t="s">
        <v>1456</v>
      </c>
      <c r="F423" t="s">
        <v>37</v>
      </c>
      <c r="G423" t="s">
        <v>97</v>
      </c>
      <c r="H423" t="s">
        <v>1457</v>
      </c>
      <c r="I423" t="s">
        <v>108</v>
      </c>
      <c r="J423" t="s">
        <v>1458</v>
      </c>
      <c r="K423" s="318">
        <v>260</v>
      </c>
      <c r="L423" t="s">
        <v>42</v>
      </c>
      <c r="M423" s="319">
        <v>45840</v>
      </c>
      <c r="N423" s="318">
        <v>7</v>
      </c>
      <c r="O423" s="318"/>
      <c r="P423" s="318"/>
      <c r="Q423" s="319"/>
      <c r="R423" s="318"/>
      <c r="T423" t="s">
        <v>99</v>
      </c>
      <c r="U423">
        <v>45811</v>
      </c>
      <c r="V423">
        <v>45814</v>
      </c>
      <c r="W423">
        <v>45840</v>
      </c>
      <c r="X423" t="s">
        <v>1449</v>
      </c>
      <c r="Y423" t="s">
        <v>253</v>
      </c>
      <c r="AA423" s="318" t="s">
        <v>253</v>
      </c>
      <c r="AB423" s="318">
        <v>50011149</v>
      </c>
      <c r="AC423" s="318" t="s">
        <v>80</v>
      </c>
      <c r="AE423" s="318" t="s">
        <v>94</v>
      </c>
      <c r="AF423" s="320">
        <v>50654</v>
      </c>
      <c r="AG423" s="318"/>
      <c r="AH423" s="320"/>
      <c r="AI423" s="320"/>
    </row>
    <row r="424" spans="1:35" hidden="1">
      <c r="A424" t="s">
        <v>1459</v>
      </c>
      <c r="B424" s="1">
        <v>45811</v>
      </c>
      <c r="C424">
        <v>6</v>
      </c>
      <c r="D424">
        <v>530010</v>
      </c>
      <c r="E424" t="s">
        <v>1460</v>
      </c>
      <c r="F424" t="s">
        <v>37</v>
      </c>
      <c r="G424" t="s">
        <v>58</v>
      </c>
      <c r="H424" t="s">
        <v>1461</v>
      </c>
      <c r="I424" t="s">
        <v>108</v>
      </c>
      <c r="J424" t="s">
        <v>158</v>
      </c>
      <c r="K424" s="318">
        <v>261</v>
      </c>
      <c r="L424" t="s">
        <v>42</v>
      </c>
      <c r="M424" s="319">
        <v>45826</v>
      </c>
      <c r="N424" s="318">
        <v>6</v>
      </c>
      <c r="O424" s="318"/>
      <c r="P424" s="318"/>
      <c r="Q424" s="319"/>
      <c r="R424" s="318"/>
      <c r="X424" t="s">
        <v>43</v>
      </c>
      <c r="AA424" s="318" t="s">
        <v>50</v>
      </c>
      <c r="AB424" s="318">
        <v>50011139</v>
      </c>
      <c r="AC424" s="318" t="s">
        <v>51</v>
      </c>
      <c r="AE424" s="318" t="s">
        <v>94</v>
      </c>
      <c r="AF424" s="320">
        <v>232518</v>
      </c>
      <c r="AG424" s="318">
        <v>74</v>
      </c>
      <c r="AH424" s="320"/>
      <c r="AI424" s="320"/>
    </row>
    <row r="425" spans="1:35" hidden="1">
      <c r="A425" t="s">
        <v>1462</v>
      </c>
      <c r="B425" s="1">
        <v>45811</v>
      </c>
      <c r="C425">
        <v>6</v>
      </c>
      <c r="D425">
        <v>530011</v>
      </c>
      <c r="E425" t="s">
        <v>1463</v>
      </c>
      <c r="F425" t="s">
        <v>37</v>
      </c>
      <c r="G425" t="s">
        <v>58</v>
      </c>
      <c r="H425" t="s">
        <v>1464</v>
      </c>
      <c r="I425" t="s">
        <v>108</v>
      </c>
      <c r="J425" t="s">
        <v>158</v>
      </c>
      <c r="K425" s="318">
        <v>262</v>
      </c>
      <c r="L425" t="s">
        <v>42</v>
      </c>
      <c r="M425" s="319">
        <v>45826</v>
      </c>
      <c r="N425" s="318">
        <v>6</v>
      </c>
      <c r="O425" s="318"/>
      <c r="P425" s="318"/>
      <c r="Q425" s="319"/>
      <c r="R425" s="318"/>
      <c r="X425" t="s">
        <v>43</v>
      </c>
      <c r="AA425" s="318" t="s">
        <v>253</v>
      </c>
      <c r="AB425" s="318">
        <v>50011326</v>
      </c>
      <c r="AC425" s="318" t="s">
        <v>80</v>
      </c>
      <c r="AE425" s="318" t="s">
        <v>52</v>
      </c>
      <c r="AF425" s="320">
        <v>221089</v>
      </c>
      <c r="AG425" s="318">
        <v>36</v>
      </c>
      <c r="AH425" s="320"/>
      <c r="AI425" s="320"/>
    </row>
    <row r="426" spans="1:35" hidden="1">
      <c r="A426" t="s">
        <v>1465</v>
      </c>
      <c r="B426" s="1">
        <v>45811</v>
      </c>
      <c r="C426">
        <v>6</v>
      </c>
      <c r="D426">
        <v>530012</v>
      </c>
      <c r="E426" t="s">
        <v>1466</v>
      </c>
      <c r="F426" t="s">
        <v>37</v>
      </c>
      <c r="G426" t="s">
        <v>117</v>
      </c>
      <c r="H426" t="s">
        <v>1467</v>
      </c>
      <c r="I426" t="s">
        <v>140</v>
      </c>
      <c r="J426" t="s">
        <v>158</v>
      </c>
      <c r="K426" s="318">
        <v>263</v>
      </c>
      <c r="L426" t="s">
        <v>42</v>
      </c>
      <c r="M426" s="319">
        <v>45825</v>
      </c>
      <c r="N426" s="318">
        <v>6</v>
      </c>
      <c r="O426" s="318"/>
      <c r="P426" s="318"/>
      <c r="Q426" s="319"/>
      <c r="R426" s="318"/>
      <c r="X426" t="s">
        <v>43</v>
      </c>
      <c r="AA426" s="318" t="s">
        <v>50</v>
      </c>
      <c r="AB426" s="318">
        <v>50011408</v>
      </c>
      <c r="AC426" s="318" t="s">
        <v>51</v>
      </c>
      <c r="AE426" s="318" t="s">
        <v>94</v>
      </c>
      <c r="AF426" s="320">
        <v>233043</v>
      </c>
      <c r="AG426" s="318">
        <v>14</v>
      </c>
      <c r="AH426" s="320"/>
      <c r="AI426" s="320"/>
    </row>
    <row r="427" spans="1:35" hidden="1">
      <c r="A427" t="s">
        <v>1468</v>
      </c>
      <c r="B427" s="1">
        <v>45811</v>
      </c>
      <c r="C427">
        <v>6</v>
      </c>
      <c r="D427">
        <v>530013</v>
      </c>
      <c r="E427" t="s">
        <v>1469</v>
      </c>
      <c r="F427" t="s">
        <v>37</v>
      </c>
      <c r="G427" t="s">
        <v>383</v>
      </c>
      <c r="H427" t="s">
        <v>1470</v>
      </c>
      <c r="I427" t="s">
        <v>60</v>
      </c>
      <c r="J427" t="s">
        <v>158</v>
      </c>
      <c r="K427" s="318">
        <v>264</v>
      </c>
      <c r="L427" t="s">
        <v>42</v>
      </c>
      <c r="M427" s="319">
        <v>45861</v>
      </c>
      <c r="N427" s="318">
        <v>7</v>
      </c>
      <c r="O427" s="318"/>
      <c r="P427" s="318"/>
      <c r="Q427" s="319"/>
      <c r="R427" s="318"/>
      <c r="X427" t="s">
        <v>43</v>
      </c>
      <c r="AA427" s="318" t="s">
        <v>83</v>
      </c>
      <c r="AB427" s="318">
        <v>50011583</v>
      </c>
      <c r="AC427" s="318" t="s">
        <v>84</v>
      </c>
      <c r="AE427" s="318" t="s">
        <v>52</v>
      </c>
      <c r="AF427" s="320">
        <v>296513</v>
      </c>
      <c r="AG427" s="318">
        <v>41</v>
      </c>
      <c r="AH427" s="320"/>
      <c r="AI427" s="320"/>
    </row>
    <row r="428" spans="1:35" hidden="1">
      <c r="A428" t="s">
        <v>1471</v>
      </c>
      <c r="B428" s="1">
        <v>45811</v>
      </c>
      <c r="C428">
        <v>6</v>
      </c>
      <c r="D428">
        <v>530014</v>
      </c>
      <c r="E428" t="s">
        <v>1472</v>
      </c>
      <c r="F428" t="s">
        <v>37</v>
      </c>
      <c r="G428" t="s">
        <v>383</v>
      </c>
      <c r="H428" t="s">
        <v>1473</v>
      </c>
      <c r="I428" t="s">
        <v>60</v>
      </c>
      <c r="J428" t="s">
        <v>158</v>
      </c>
      <c r="K428" s="318">
        <v>265</v>
      </c>
      <c r="L428" t="s">
        <v>42</v>
      </c>
      <c r="M428" s="319">
        <v>45832</v>
      </c>
      <c r="N428" s="318">
        <v>6</v>
      </c>
      <c r="O428" s="318"/>
      <c r="P428" s="318"/>
      <c r="Q428" s="319"/>
      <c r="R428" s="318"/>
      <c r="X428" t="s">
        <v>43</v>
      </c>
      <c r="AA428" s="318" t="s">
        <v>253</v>
      </c>
      <c r="AB428" s="318">
        <v>50011592</v>
      </c>
      <c r="AC428" s="318" t="s">
        <v>80</v>
      </c>
      <c r="AE428" s="318" t="s">
        <v>52</v>
      </c>
      <c r="AF428" s="320">
        <v>240412</v>
      </c>
      <c r="AG428" s="318">
        <v>31</v>
      </c>
      <c r="AH428" s="320"/>
      <c r="AI428" s="320"/>
    </row>
    <row r="429" spans="1:35" hidden="1">
      <c r="A429" t="s">
        <v>1474</v>
      </c>
      <c r="B429" s="1">
        <v>45811</v>
      </c>
      <c r="C429">
        <v>6</v>
      </c>
      <c r="D429">
        <v>530015</v>
      </c>
      <c r="E429" t="s">
        <v>1475</v>
      </c>
      <c r="F429" t="s">
        <v>37</v>
      </c>
      <c r="G429" t="s">
        <v>188</v>
      </c>
      <c r="H429" t="s">
        <v>1476</v>
      </c>
      <c r="I429" t="s">
        <v>92</v>
      </c>
      <c r="J429" t="s">
        <v>158</v>
      </c>
      <c r="K429" s="318">
        <v>266</v>
      </c>
      <c r="L429" t="s">
        <v>42</v>
      </c>
      <c r="M429" s="319">
        <v>45826</v>
      </c>
      <c r="N429" s="318">
        <v>6</v>
      </c>
      <c r="O429" s="318"/>
      <c r="P429" s="318"/>
      <c r="Q429" s="319"/>
      <c r="R429" s="318"/>
      <c r="T429" t="s">
        <v>190</v>
      </c>
      <c r="U429">
        <v>45811</v>
      </c>
      <c r="V429">
        <v>45838</v>
      </c>
      <c r="W429">
        <v>45826</v>
      </c>
      <c r="X429" t="s">
        <v>1449</v>
      </c>
      <c r="Y429" t="s">
        <v>253</v>
      </c>
      <c r="AA429" s="318" t="s">
        <v>253</v>
      </c>
      <c r="AB429" s="318">
        <v>50011319</v>
      </c>
      <c r="AC429" s="318" t="s">
        <v>80</v>
      </c>
      <c r="AE429" s="318" t="s">
        <v>52</v>
      </c>
      <c r="AF429" s="320">
        <v>333756</v>
      </c>
      <c r="AG429" s="318">
        <v>107</v>
      </c>
      <c r="AH429" s="320"/>
      <c r="AI429" s="320"/>
    </row>
    <row r="430" spans="1:35" hidden="1">
      <c r="A430" t="s">
        <v>1477</v>
      </c>
      <c r="B430" s="1">
        <v>45812</v>
      </c>
      <c r="C430">
        <v>6</v>
      </c>
      <c r="D430">
        <v>530016</v>
      </c>
      <c r="E430" t="s">
        <v>894</v>
      </c>
      <c r="F430" t="s">
        <v>37</v>
      </c>
      <c r="G430" t="s">
        <v>97</v>
      </c>
      <c r="H430" t="s">
        <v>895</v>
      </c>
      <c r="I430" t="s">
        <v>92</v>
      </c>
      <c r="J430" t="s">
        <v>1478</v>
      </c>
      <c r="K430" s="318">
        <v>267</v>
      </c>
      <c r="L430" t="s">
        <v>42</v>
      </c>
      <c r="M430" s="319">
        <v>45842</v>
      </c>
      <c r="N430" s="318">
        <v>7</v>
      </c>
      <c r="O430" s="318"/>
      <c r="P430" s="318"/>
      <c r="Q430" s="319"/>
      <c r="R430" s="318"/>
      <c r="T430" t="s">
        <v>99</v>
      </c>
      <c r="U430">
        <v>45812</v>
      </c>
      <c r="V430">
        <v>45821</v>
      </c>
      <c r="W430">
        <v>45842</v>
      </c>
      <c r="X430" t="s">
        <v>1479</v>
      </c>
      <c r="Y430" t="s">
        <v>253</v>
      </c>
      <c r="AA430" s="318" t="s">
        <v>253</v>
      </c>
      <c r="AB430" s="318">
        <v>50011426</v>
      </c>
      <c r="AC430" s="318" t="s">
        <v>80</v>
      </c>
      <c r="AE430" s="318" t="s">
        <v>52</v>
      </c>
      <c r="AF430" s="320">
        <v>42520</v>
      </c>
      <c r="AG430" s="318"/>
      <c r="AH430" s="320"/>
      <c r="AI430" s="320"/>
    </row>
    <row r="431" spans="1:35" hidden="1">
      <c r="A431" t="s">
        <v>1480</v>
      </c>
      <c r="B431" s="1">
        <v>45812</v>
      </c>
      <c r="C431">
        <v>6</v>
      </c>
      <c r="D431">
        <v>530017</v>
      </c>
      <c r="E431" t="s">
        <v>1481</v>
      </c>
      <c r="F431" t="s">
        <v>37</v>
      </c>
      <c r="G431" t="s">
        <v>58</v>
      </c>
      <c r="H431" t="s">
        <v>1482</v>
      </c>
      <c r="I431" t="s">
        <v>60</v>
      </c>
      <c r="J431" t="s">
        <v>151</v>
      </c>
      <c r="K431" s="318">
        <v>268</v>
      </c>
      <c r="L431" t="s">
        <v>42</v>
      </c>
      <c r="M431" s="319">
        <v>45814</v>
      </c>
      <c r="N431" s="318">
        <v>6</v>
      </c>
      <c r="O431" s="318"/>
      <c r="P431" s="318"/>
      <c r="Q431" s="319"/>
      <c r="R431" s="318"/>
      <c r="X431" t="s">
        <v>43</v>
      </c>
      <c r="AA431" s="318" t="s">
        <v>253</v>
      </c>
      <c r="AB431" s="318">
        <v>50011312</v>
      </c>
      <c r="AC431" s="318" t="s">
        <v>80</v>
      </c>
      <c r="AE431" s="318" t="s">
        <v>52</v>
      </c>
      <c r="AF431" s="320">
        <v>9837</v>
      </c>
      <c r="AG431" s="318"/>
      <c r="AH431" s="320"/>
      <c r="AI431" s="320"/>
    </row>
    <row r="432" spans="1:35" hidden="1">
      <c r="A432" t="s">
        <v>1483</v>
      </c>
      <c r="B432" s="1">
        <v>45813</v>
      </c>
      <c r="C432">
        <v>6</v>
      </c>
      <c r="D432">
        <v>530018</v>
      </c>
      <c r="E432" t="s">
        <v>1484</v>
      </c>
      <c r="F432" t="s">
        <v>37</v>
      </c>
      <c r="G432" t="s">
        <v>47</v>
      </c>
      <c r="H432" t="s">
        <v>1485</v>
      </c>
      <c r="I432" t="s">
        <v>108</v>
      </c>
      <c r="J432" t="s">
        <v>1486</v>
      </c>
      <c r="K432" s="318">
        <v>269</v>
      </c>
      <c r="L432" t="s">
        <v>42</v>
      </c>
      <c r="M432" s="319">
        <v>45814</v>
      </c>
      <c r="N432" s="318">
        <v>6</v>
      </c>
      <c r="O432" s="318"/>
      <c r="P432" s="318"/>
      <c r="Q432" s="319"/>
      <c r="R432" s="318"/>
      <c r="X432" t="s">
        <v>43</v>
      </c>
      <c r="AA432" s="318" t="s">
        <v>50</v>
      </c>
      <c r="AB432" s="318">
        <v>50011700</v>
      </c>
      <c r="AC432" s="318" t="s">
        <v>51</v>
      </c>
      <c r="AE432" s="318" t="s">
        <v>52</v>
      </c>
      <c r="AF432" s="320">
        <v>15866</v>
      </c>
      <c r="AG432" s="318"/>
      <c r="AH432" s="320"/>
      <c r="AI432" s="320"/>
    </row>
    <row r="433" spans="1:35" hidden="1">
      <c r="A433" t="s">
        <v>1487</v>
      </c>
      <c r="B433" s="1">
        <v>45813</v>
      </c>
      <c r="C433">
        <v>6</v>
      </c>
      <c r="D433">
        <v>530019</v>
      </c>
      <c r="E433" t="s">
        <v>1488</v>
      </c>
      <c r="F433" t="s">
        <v>37</v>
      </c>
      <c r="G433" t="s">
        <v>197</v>
      </c>
      <c r="H433" t="s">
        <v>1489</v>
      </c>
      <c r="I433" t="s">
        <v>123</v>
      </c>
      <c r="J433" t="s">
        <v>1380</v>
      </c>
      <c r="K433" s="318">
        <v>270</v>
      </c>
      <c r="L433" t="s">
        <v>42</v>
      </c>
      <c r="M433" s="319">
        <v>45819</v>
      </c>
      <c r="N433" s="318">
        <v>6</v>
      </c>
      <c r="O433" s="318"/>
      <c r="P433" s="318"/>
      <c r="Q433" s="319"/>
      <c r="R433" s="318"/>
      <c r="X433" t="s">
        <v>43</v>
      </c>
      <c r="AA433" s="318" t="s">
        <v>50</v>
      </c>
      <c r="AB433" s="318">
        <v>50011731</v>
      </c>
      <c r="AC433" s="318" t="s">
        <v>51</v>
      </c>
      <c r="AE433" s="318" t="s">
        <v>94</v>
      </c>
      <c r="AF433" s="320">
        <v>16445</v>
      </c>
      <c r="AG433" s="318"/>
      <c r="AH433" s="320"/>
      <c r="AI433" s="320"/>
    </row>
    <row r="434" spans="1:35" hidden="1">
      <c r="A434" t="s">
        <v>1490</v>
      </c>
      <c r="B434" s="1">
        <v>45813</v>
      </c>
      <c r="C434">
        <v>6</v>
      </c>
      <c r="D434">
        <v>530020</v>
      </c>
      <c r="E434" t="s">
        <v>1491</v>
      </c>
      <c r="F434" t="s">
        <v>37</v>
      </c>
      <c r="G434" t="s">
        <v>188</v>
      </c>
      <c r="H434" t="s">
        <v>1492</v>
      </c>
      <c r="I434" t="s">
        <v>40</v>
      </c>
      <c r="J434" t="s">
        <v>151</v>
      </c>
      <c r="K434" s="318">
        <v>271</v>
      </c>
      <c r="L434" t="s">
        <v>42</v>
      </c>
      <c r="M434" s="319">
        <v>45814</v>
      </c>
      <c r="N434" s="318">
        <v>6</v>
      </c>
      <c r="O434" s="318"/>
      <c r="P434" s="318"/>
      <c r="Q434" s="319"/>
      <c r="R434" s="318"/>
      <c r="T434" t="s">
        <v>190</v>
      </c>
      <c r="U434">
        <v>45813</v>
      </c>
      <c r="V434">
        <v>45817</v>
      </c>
      <c r="W434">
        <v>45814</v>
      </c>
      <c r="X434" t="s">
        <v>1493</v>
      </c>
      <c r="Y434" t="s">
        <v>50</v>
      </c>
      <c r="AA434" s="318" t="s">
        <v>50</v>
      </c>
      <c r="AB434" s="318">
        <v>50011810</v>
      </c>
      <c r="AC434" s="318" t="s">
        <v>51</v>
      </c>
      <c r="AE434" s="318" t="s">
        <v>94</v>
      </c>
      <c r="AF434" s="320">
        <v>37760</v>
      </c>
      <c r="AG434" s="318">
        <v>36</v>
      </c>
      <c r="AH434" s="320"/>
      <c r="AI434" s="320"/>
    </row>
    <row r="435" spans="1:35" hidden="1">
      <c r="A435" t="s">
        <v>1494</v>
      </c>
      <c r="B435" s="1">
        <v>45813</v>
      </c>
      <c r="C435">
        <v>6</v>
      </c>
      <c r="D435">
        <v>530021</v>
      </c>
      <c r="E435" t="s">
        <v>1495</v>
      </c>
      <c r="F435" t="s">
        <v>37</v>
      </c>
      <c r="G435" t="s">
        <v>47</v>
      </c>
      <c r="H435" t="s">
        <v>1496</v>
      </c>
      <c r="I435" t="s">
        <v>87</v>
      </c>
      <c r="J435" t="s">
        <v>158</v>
      </c>
      <c r="K435" s="318">
        <v>272</v>
      </c>
      <c r="L435" t="s">
        <v>42</v>
      </c>
      <c r="M435" s="319">
        <v>45839</v>
      </c>
      <c r="N435" s="318">
        <v>7</v>
      </c>
      <c r="O435" s="318"/>
      <c r="P435" s="318"/>
      <c r="Q435" s="319"/>
      <c r="R435" s="318"/>
      <c r="X435" t="s">
        <v>43</v>
      </c>
      <c r="AA435" s="318" t="s">
        <v>253</v>
      </c>
      <c r="AB435" s="318">
        <v>50012705</v>
      </c>
      <c r="AC435" s="318" t="s">
        <v>80</v>
      </c>
      <c r="AE435" s="318" t="s">
        <v>52</v>
      </c>
      <c r="AF435" s="320">
        <v>234417</v>
      </c>
      <c r="AG435" s="318">
        <v>25</v>
      </c>
      <c r="AH435" s="320"/>
      <c r="AI435" s="320"/>
    </row>
    <row r="436" spans="1:35" hidden="1">
      <c r="A436" t="s">
        <v>1497</v>
      </c>
      <c r="B436" s="1">
        <v>45813</v>
      </c>
      <c r="C436">
        <v>6</v>
      </c>
      <c r="D436">
        <v>530022</v>
      </c>
      <c r="E436" t="s">
        <v>1498</v>
      </c>
      <c r="F436" t="s">
        <v>37</v>
      </c>
      <c r="G436" t="s">
        <v>112</v>
      </c>
      <c r="H436" t="s">
        <v>1499</v>
      </c>
      <c r="I436" t="s">
        <v>140</v>
      </c>
      <c r="J436" t="s">
        <v>158</v>
      </c>
      <c r="K436" s="318">
        <v>273</v>
      </c>
      <c r="L436" t="s">
        <v>42</v>
      </c>
      <c r="M436" s="319">
        <v>45834</v>
      </c>
      <c r="N436" s="318">
        <v>6</v>
      </c>
      <c r="O436" s="318"/>
      <c r="P436" s="318" t="s">
        <v>114</v>
      </c>
      <c r="Q436" s="319">
        <v>45834</v>
      </c>
      <c r="R436" s="318" t="s">
        <v>50</v>
      </c>
      <c r="X436" t="s">
        <v>43</v>
      </c>
      <c r="AA436" s="318" t="s">
        <v>50</v>
      </c>
      <c r="AB436" s="318">
        <v>50012264</v>
      </c>
      <c r="AC436" s="318" t="s">
        <v>51</v>
      </c>
      <c r="AE436" s="318" t="s">
        <v>94</v>
      </c>
      <c r="AF436" s="320">
        <v>312353</v>
      </c>
      <c r="AG436" s="318">
        <v>89</v>
      </c>
      <c r="AH436" s="320"/>
      <c r="AI436" s="320"/>
    </row>
    <row r="437" spans="1:35" hidden="1">
      <c r="A437" t="s">
        <v>1500</v>
      </c>
      <c r="B437" s="1">
        <v>45814</v>
      </c>
      <c r="C437">
        <v>6</v>
      </c>
      <c r="D437">
        <v>530023</v>
      </c>
      <c r="E437" t="s">
        <v>1501</v>
      </c>
      <c r="F437" t="s">
        <v>37</v>
      </c>
      <c r="G437" t="s">
        <v>106</v>
      </c>
      <c r="H437" t="s">
        <v>1502</v>
      </c>
      <c r="I437" t="s">
        <v>146</v>
      </c>
      <c r="J437" t="s">
        <v>158</v>
      </c>
      <c r="K437" s="318"/>
      <c r="L437" t="s">
        <v>42</v>
      </c>
      <c r="M437" s="319">
        <v>45840</v>
      </c>
      <c r="N437" s="318">
        <v>7</v>
      </c>
      <c r="O437" s="318"/>
      <c r="P437" s="318"/>
      <c r="Q437" s="319"/>
      <c r="R437" s="318"/>
      <c r="X437" t="s">
        <v>43</v>
      </c>
      <c r="AA437" s="318" t="s">
        <v>83</v>
      </c>
      <c r="AB437" s="318">
        <v>50012293</v>
      </c>
      <c r="AC437" s="318" t="s">
        <v>84</v>
      </c>
      <c r="AE437" s="318" t="s">
        <v>52</v>
      </c>
      <c r="AF437" s="320">
        <v>349452</v>
      </c>
      <c r="AG437" s="318">
        <v>78</v>
      </c>
      <c r="AH437" s="320"/>
      <c r="AI437" s="320"/>
    </row>
    <row r="438" spans="1:35" hidden="1">
      <c r="A438" t="s">
        <v>1503</v>
      </c>
      <c r="B438" s="1">
        <v>45814</v>
      </c>
      <c r="C438">
        <v>6</v>
      </c>
      <c r="D438">
        <v>530024</v>
      </c>
      <c r="E438" t="s">
        <v>1504</v>
      </c>
      <c r="F438" t="s">
        <v>37</v>
      </c>
      <c r="G438" t="s">
        <v>112</v>
      </c>
      <c r="H438" t="s">
        <v>1505</v>
      </c>
      <c r="I438" t="s">
        <v>72</v>
      </c>
      <c r="J438" t="s">
        <v>158</v>
      </c>
      <c r="K438" s="318"/>
      <c r="L438" t="s">
        <v>42</v>
      </c>
      <c r="M438" s="319">
        <v>45849</v>
      </c>
      <c r="N438" s="318">
        <v>7</v>
      </c>
      <c r="O438" s="318"/>
      <c r="P438" s="318" t="s">
        <v>114</v>
      </c>
      <c r="Q438" s="319">
        <v>45849</v>
      </c>
      <c r="R438" s="318" t="s">
        <v>253</v>
      </c>
      <c r="AA438" s="318" t="s">
        <v>253</v>
      </c>
      <c r="AB438" s="318">
        <v>50012268</v>
      </c>
      <c r="AC438" s="318" t="s">
        <v>80</v>
      </c>
      <c r="AE438" s="318" t="s">
        <v>52</v>
      </c>
      <c r="AF438" s="320">
        <v>271181</v>
      </c>
      <c r="AG438" s="318">
        <v>17</v>
      </c>
      <c r="AH438" s="320"/>
      <c r="AI438" s="320"/>
    </row>
    <row r="439" spans="1:35" hidden="1">
      <c r="A439" t="s">
        <v>1506</v>
      </c>
      <c r="B439" s="1">
        <v>45814</v>
      </c>
      <c r="C439">
        <v>6</v>
      </c>
      <c r="D439">
        <v>530025</v>
      </c>
      <c r="E439" t="s">
        <v>1507</v>
      </c>
      <c r="F439" t="s">
        <v>37</v>
      </c>
      <c r="G439" t="s">
        <v>58</v>
      </c>
      <c r="H439" t="s">
        <v>1508</v>
      </c>
      <c r="I439" t="s">
        <v>108</v>
      </c>
      <c r="J439" t="s">
        <v>158</v>
      </c>
      <c r="K439" s="318"/>
      <c r="L439" t="s">
        <v>42</v>
      </c>
      <c r="M439" s="319">
        <v>45845</v>
      </c>
      <c r="N439" s="318">
        <v>7</v>
      </c>
      <c r="O439" s="318"/>
      <c r="P439" s="318"/>
      <c r="Q439" s="319"/>
      <c r="R439" s="318"/>
      <c r="X439" t="s">
        <v>43</v>
      </c>
      <c r="AA439" s="318" t="s">
        <v>253</v>
      </c>
      <c r="AB439" s="318">
        <v>50012271</v>
      </c>
      <c r="AC439" s="318" t="s">
        <v>80</v>
      </c>
      <c r="AE439" s="318" t="s">
        <v>94</v>
      </c>
      <c r="AF439" s="320">
        <v>203165</v>
      </c>
      <c r="AG439" s="318">
        <v>14</v>
      </c>
      <c r="AH439" s="320"/>
      <c r="AI439" s="320"/>
    </row>
    <row r="440" spans="1:35" hidden="1">
      <c r="A440" t="s">
        <v>1509</v>
      </c>
      <c r="B440" s="1">
        <v>45817</v>
      </c>
      <c r="C440">
        <v>6</v>
      </c>
      <c r="D440">
        <v>530026</v>
      </c>
      <c r="E440" t="s">
        <v>69</v>
      </c>
      <c r="F440" t="s">
        <v>37</v>
      </c>
      <c r="G440" t="s">
        <v>97</v>
      </c>
      <c r="H440" t="s">
        <v>1510</v>
      </c>
      <c r="I440" t="s">
        <v>108</v>
      </c>
      <c r="J440" t="s">
        <v>158</v>
      </c>
      <c r="K440" s="318"/>
      <c r="L440" t="s">
        <v>42</v>
      </c>
      <c r="M440" s="319">
        <v>45828</v>
      </c>
      <c r="N440" s="318">
        <v>6</v>
      </c>
      <c r="O440" s="318"/>
      <c r="P440" s="318"/>
      <c r="Q440" s="319"/>
      <c r="R440" s="318"/>
      <c r="T440" t="s">
        <v>99</v>
      </c>
      <c r="U440">
        <v>45817</v>
      </c>
      <c r="V440">
        <v>45833</v>
      </c>
      <c r="W440">
        <v>45828</v>
      </c>
      <c r="X440" t="s">
        <v>1511</v>
      </c>
      <c r="Y440" t="s">
        <v>253</v>
      </c>
      <c r="AA440" s="318" t="s">
        <v>253</v>
      </c>
      <c r="AB440" s="318">
        <v>50012235</v>
      </c>
      <c r="AC440" s="318" t="s">
        <v>80</v>
      </c>
      <c r="AE440" s="318" t="s">
        <v>52</v>
      </c>
      <c r="AF440" s="320">
        <v>325174</v>
      </c>
      <c r="AG440" s="318">
        <v>15</v>
      </c>
      <c r="AH440" s="320"/>
      <c r="AI440" s="320"/>
    </row>
    <row r="441" spans="1:35" hidden="1">
      <c r="A441" t="s">
        <v>1512</v>
      </c>
      <c r="B441" s="1">
        <v>45817</v>
      </c>
      <c r="C441">
        <v>6</v>
      </c>
      <c r="D441">
        <v>530027</v>
      </c>
      <c r="E441" t="s">
        <v>69</v>
      </c>
      <c r="F441" t="s">
        <v>37</v>
      </c>
      <c r="G441" t="s">
        <v>117</v>
      </c>
      <c r="H441" t="s">
        <v>1513</v>
      </c>
      <c r="I441" t="s">
        <v>108</v>
      </c>
      <c r="J441" t="s">
        <v>158</v>
      </c>
      <c r="K441" s="318"/>
      <c r="L441" t="s">
        <v>42</v>
      </c>
      <c r="M441" s="319" t="s">
        <v>534</v>
      </c>
      <c r="N441" s="318"/>
      <c r="O441" s="318"/>
      <c r="P441" s="318"/>
      <c r="Q441" s="319"/>
      <c r="R441" s="318"/>
      <c r="X441" t="s">
        <v>43</v>
      </c>
      <c r="AA441" s="318" t="s">
        <v>1514</v>
      </c>
      <c r="AB441" s="318" t="s">
        <v>1514</v>
      </c>
      <c r="AC441" s="318" t="s">
        <v>1515</v>
      </c>
      <c r="AE441" s="318"/>
      <c r="AF441" s="320"/>
      <c r="AG441" s="318"/>
      <c r="AH441" s="320"/>
      <c r="AI441" s="320"/>
    </row>
    <row r="442" spans="1:35" hidden="1">
      <c r="A442" t="s">
        <v>1516</v>
      </c>
      <c r="B442" s="1">
        <v>45817</v>
      </c>
      <c r="C442">
        <v>6</v>
      </c>
      <c r="D442">
        <v>530028</v>
      </c>
      <c r="E442" t="s">
        <v>1517</v>
      </c>
      <c r="F442" t="s">
        <v>37</v>
      </c>
      <c r="G442" t="s">
        <v>197</v>
      </c>
      <c r="H442" t="s">
        <v>1518</v>
      </c>
      <c r="I442" t="s">
        <v>40</v>
      </c>
      <c r="J442" t="s">
        <v>158</v>
      </c>
      <c r="K442" s="318"/>
      <c r="L442" t="s">
        <v>42</v>
      </c>
      <c r="M442" s="319">
        <v>45831</v>
      </c>
      <c r="N442" s="318">
        <v>6</v>
      </c>
      <c r="O442" s="318"/>
      <c r="P442" s="318"/>
      <c r="Q442" s="319"/>
      <c r="R442" s="318"/>
      <c r="X442" t="s">
        <v>43</v>
      </c>
      <c r="AA442" s="318" t="s">
        <v>50</v>
      </c>
      <c r="AB442" s="318">
        <v>50013120</v>
      </c>
      <c r="AC442" s="318" t="s">
        <v>51</v>
      </c>
      <c r="AE442" s="318" t="s">
        <v>52</v>
      </c>
      <c r="AF442" s="320">
        <v>251195</v>
      </c>
      <c r="AG442" s="318">
        <v>69</v>
      </c>
      <c r="AH442" s="320"/>
      <c r="AI442" s="320"/>
    </row>
    <row r="443" spans="1:35" hidden="1">
      <c r="A443" t="s">
        <v>1519</v>
      </c>
      <c r="B443" s="1">
        <v>45817</v>
      </c>
      <c r="C443">
        <v>6</v>
      </c>
      <c r="D443">
        <v>530029</v>
      </c>
      <c r="E443" t="s">
        <v>1520</v>
      </c>
      <c r="F443" t="s">
        <v>37</v>
      </c>
      <c r="G443" t="s">
        <v>47</v>
      </c>
      <c r="H443" t="s">
        <v>1521</v>
      </c>
      <c r="I443" t="s">
        <v>60</v>
      </c>
      <c r="J443" t="s">
        <v>151</v>
      </c>
      <c r="K443" s="318"/>
      <c r="L443" t="s">
        <v>42</v>
      </c>
      <c r="M443" s="319">
        <v>45819</v>
      </c>
      <c r="N443" s="318">
        <v>6</v>
      </c>
      <c r="O443" s="318"/>
      <c r="P443" s="318"/>
      <c r="Q443" s="319"/>
      <c r="R443" s="318"/>
      <c r="X443" t="s">
        <v>43</v>
      </c>
      <c r="AA443" s="318" t="s">
        <v>50</v>
      </c>
      <c r="AB443" s="318">
        <v>50012440</v>
      </c>
      <c r="AC443" s="318" t="s">
        <v>51</v>
      </c>
      <c r="AE443" s="318" t="s">
        <v>52</v>
      </c>
      <c r="AF443" s="320">
        <v>20982</v>
      </c>
      <c r="AG443" s="318"/>
      <c r="AH443" s="320"/>
      <c r="AI443" s="320"/>
    </row>
    <row r="444" spans="1:35" hidden="1">
      <c r="A444" t="s">
        <v>1522</v>
      </c>
      <c r="B444" s="1">
        <v>45817</v>
      </c>
      <c r="C444">
        <v>6</v>
      </c>
      <c r="D444">
        <v>530030</v>
      </c>
      <c r="E444" t="s">
        <v>1523</v>
      </c>
      <c r="F444" t="s">
        <v>37</v>
      </c>
      <c r="G444" t="s">
        <v>47</v>
      </c>
      <c r="H444" t="s">
        <v>1524</v>
      </c>
      <c r="I444" t="s">
        <v>108</v>
      </c>
      <c r="J444" t="s">
        <v>158</v>
      </c>
      <c r="K444" s="318"/>
      <c r="L444" t="s">
        <v>42</v>
      </c>
      <c r="M444" s="319">
        <v>45896</v>
      </c>
      <c r="N444" s="318">
        <v>8</v>
      </c>
      <c r="O444" s="318"/>
      <c r="P444" s="318"/>
      <c r="Q444" s="319"/>
      <c r="R444" s="318"/>
      <c r="X444" t="s">
        <v>43</v>
      </c>
      <c r="AA444" s="318" t="s">
        <v>109</v>
      </c>
      <c r="AB444" s="318">
        <v>50012027</v>
      </c>
      <c r="AC444" s="318" t="s">
        <v>95</v>
      </c>
      <c r="AE444" s="318" t="s">
        <v>52</v>
      </c>
      <c r="AF444" s="320">
        <v>360264</v>
      </c>
      <c r="AG444" s="318">
        <v>230</v>
      </c>
      <c r="AH444" s="320"/>
      <c r="AI444" s="320"/>
    </row>
    <row r="445" spans="1:35" hidden="1">
      <c r="A445" t="s">
        <v>1525</v>
      </c>
      <c r="B445" s="1">
        <v>45747</v>
      </c>
      <c r="C445">
        <v>3</v>
      </c>
      <c r="D445">
        <v>530031</v>
      </c>
      <c r="E445" t="s">
        <v>1526</v>
      </c>
      <c r="F445" t="s">
        <v>37</v>
      </c>
      <c r="G445" t="s">
        <v>1401</v>
      </c>
      <c r="H445" t="s">
        <v>1527</v>
      </c>
      <c r="I445" t="s">
        <v>40</v>
      </c>
      <c r="J445" t="s">
        <v>1408</v>
      </c>
      <c r="K445" s="318"/>
      <c r="L445" t="s">
        <v>42</v>
      </c>
      <c r="M445" s="319">
        <v>45834</v>
      </c>
      <c r="N445" s="318">
        <v>6</v>
      </c>
      <c r="O445" s="318"/>
      <c r="P445" s="318" t="s">
        <v>1403</v>
      </c>
      <c r="Q445" s="319">
        <v>45812</v>
      </c>
      <c r="R445" s="318" t="s">
        <v>50</v>
      </c>
      <c r="AA445" s="318" t="s">
        <v>50</v>
      </c>
      <c r="AB445" s="318">
        <v>530602</v>
      </c>
      <c r="AC445" s="318" t="s">
        <v>51</v>
      </c>
      <c r="AE445" s="318"/>
      <c r="AF445" s="320"/>
      <c r="AG445" s="318"/>
      <c r="AH445" s="320"/>
      <c r="AI445" s="320"/>
    </row>
    <row r="446" spans="1:35" hidden="1">
      <c r="A446" t="s">
        <v>1528</v>
      </c>
      <c r="B446" s="1">
        <v>45747</v>
      </c>
      <c r="C446">
        <v>3</v>
      </c>
      <c r="D446">
        <v>530032</v>
      </c>
      <c r="E446" t="s">
        <v>1529</v>
      </c>
      <c r="F446" t="s">
        <v>37</v>
      </c>
      <c r="G446" t="s">
        <v>1401</v>
      </c>
      <c r="H446" t="s">
        <v>1530</v>
      </c>
      <c r="I446" t="s">
        <v>108</v>
      </c>
      <c r="J446" t="s">
        <v>1427</v>
      </c>
      <c r="K446" s="318"/>
      <c r="L446" t="s">
        <v>42</v>
      </c>
      <c r="M446" s="319">
        <v>45834</v>
      </c>
      <c r="N446" s="318">
        <v>6</v>
      </c>
      <c r="O446" s="318"/>
      <c r="P446" s="318" t="s">
        <v>1403</v>
      </c>
      <c r="Q446" s="319">
        <v>45814</v>
      </c>
      <c r="R446" s="318" t="s">
        <v>50</v>
      </c>
      <c r="AA446" s="318" t="s">
        <v>50</v>
      </c>
      <c r="AB446" s="318">
        <v>530602</v>
      </c>
      <c r="AC446" s="318" t="s">
        <v>51</v>
      </c>
      <c r="AE446" s="318"/>
      <c r="AF446" s="320"/>
      <c r="AG446" s="318"/>
      <c r="AH446" s="320"/>
      <c r="AI446" s="320"/>
    </row>
    <row r="447" spans="1:35" hidden="1">
      <c r="A447" t="s">
        <v>1531</v>
      </c>
      <c r="B447" s="1">
        <v>45804</v>
      </c>
      <c r="C447">
        <v>5</v>
      </c>
      <c r="D447">
        <v>530033</v>
      </c>
      <c r="E447" t="s">
        <v>1532</v>
      </c>
      <c r="F447" t="s">
        <v>37</v>
      </c>
      <c r="G447" t="s">
        <v>1401</v>
      </c>
      <c r="H447" t="s">
        <v>1533</v>
      </c>
      <c r="I447" t="s">
        <v>636</v>
      </c>
      <c r="J447" t="s">
        <v>1408</v>
      </c>
      <c r="K447" s="318"/>
      <c r="L447" t="s">
        <v>42</v>
      </c>
      <c r="M447" s="319">
        <v>45834</v>
      </c>
      <c r="N447" s="318">
        <v>6</v>
      </c>
      <c r="O447" s="318"/>
      <c r="P447" s="318" t="s">
        <v>1403</v>
      </c>
      <c r="Q447" s="319">
        <v>45817</v>
      </c>
      <c r="R447" s="318" t="s">
        <v>50</v>
      </c>
      <c r="AA447" s="318" t="s">
        <v>50</v>
      </c>
      <c r="AB447" s="318">
        <v>530602</v>
      </c>
      <c r="AC447" s="318" t="s">
        <v>51</v>
      </c>
      <c r="AE447" s="318"/>
      <c r="AF447" s="320"/>
      <c r="AG447" s="318"/>
      <c r="AH447" s="320"/>
      <c r="AI447" s="320"/>
    </row>
    <row r="448" spans="1:35" hidden="1">
      <c r="A448" t="s">
        <v>1534</v>
      </c>
      <c r="B448" s="1">
        <v>45818</v>
      </c>
      <c r="C448">
        <v>6</v>
      </c>
      <c r="D448">
        <v>530034</v>
      </c>
      <c r="E448" t="s">
        <v>1535</v>
      </c>
      <c r="F448" t="s">
        <v>37</v>
      </c>
      <c r="G448" t="s">
        <v>188</v>
      </c>
      <c r="H448" t="s">
        <v>1536</v>
      </c>
      <c r="I448" t="s">
        <v>87</v>
      </c>
      <c r="J448" t="s">
        <v>227</v>
      </c>
      <c r="K448" s="318"/>
      <c r="L448" t="s">
        <v>42</v>
      </c>
      <c r="M448" s="319">
        <v>45825</v>
      </c>
      <c r="N448" s="318">
        <v>6</v>
      </c>
      <c r="O448" s="318"/>
      <c r="P448" s="318"/>
      <c r="Q448" s="319"/>
      <c r="R448" s="318"/>
      <c r="T448" t="s">
        <v>190</v>
      </c>
      <c r="U448">
        <v>45818</v>
      </c>
      <c r="V448">
        <v>45828</v>
      </c>
      <c r="W448">
        <v>45825</v>
      </c>
      <c r="X448" t="s">
        <v>1537</v>
      </c>
      <c r="Y448" t="s">
        <v>50</v>
      </c>
      <c r="AA448" s="318" t="s">
        <v>50</v>
      </c>
      <c r="AB448" s="318">
        <v>50012754</v>
      </c>
      <c r="AC448" s="318" t="s">
        <v>51</v>
      </c>
      <c r="AE448" s="318" t="s">
        <v>52</v>
      </c>
      <c r="AF448" s="320">
        <v>42520</v>
      </c>
      <c r="AG448" s="318"/>
      <c r="AH448" s="320"/>
      <c r="AI448" s="320"/>
    </row>
    <row r="449" spans="1:35" hidden="1">
      <c r="A449" t="s">
        <v>1538</v>
      </c>
      <c r="B449" s="1">
        <v>45818</v>
      </c>
      <c r="C449">
        <v>6</v>
      </c>
      <c r="D449">
        <v>530035</v>
      </c>
      <c r="E449" t="s">
        <v>1539</v>
      </c>
      <c r="F449" t="s">
        <v>37</v>
      </c>
      <c r="G449" t="s">
        <v>97</v>
      </c>
      <c r="H449" t="s">
        <v>1540</v>
      </c>
      <c r="I449" t="s">
        <v>140</v>
      </c>
      <c r="J449" t="s">
        <v>1225</v>
      </c>
      <c r="K449" s="318"/>
      <c r="L449" t="s">
        <v>42</v>
      </c>
      <c r="M449" s="319">
        <v>45897</v>
      </c>
      <c r="N449" s="318">
        <v>8</v>
      </c>
      <c r="O449" s="318"/>
      <c r="P449" s="318" t="s">
        <v>99</v>
      </c>
      <c r="Q449" s="319">
        <v>45897</v>
      </c>
      <c r="R449" s="318" t="s">
        <v>83</v>
      </c>
      <c r="AA449" s="318" t="s">
        <v>83</v>
      </c>
      <c r="AB449" s="318">
        <v>50013897</v>
      </c>
      <c r="AC449" s="318" t="s">
        <v>84</v>
      </c>
      <c r="AE449" s="318" t="s">
        <v>94</v>
      </c>
      <c r="AF449" s="320">
        <v>315341</v>
      </c>
      <c r="AG449" s="318">
        <v>17</v>
      </c>
      <c r="AH449" s="320"/>
      <c r="AI449" s="320"/>
    </row>
    <row r="450" spans="1:35" hidden="1">
      <c r="A450" t="s">
        <v>1541</v>
      </c>
      <c r="B450" s="1">
        <v>45818</v>
      </c>
      <c r="C450">
        <v>6</v>
      </c>
      <c r="D450">
        <v>530036</v>
      </c>
      <c r="E450" t="s">
        <v>1542</v>
      </c>
      <c r="F450" t="s">
        <v>37</v>
      </c>
      <c r="G450" t="s">
        <v>383</v>
      </c>
      <c r="H450" t="s">
        <v>1543</v>
      </c>
      <c r="I450" t="s">
        <v>60</v>
      </c>
      <c r="J450" t="s">
        <v>158</v>
      </c>
      <c r="K450" s="318"/>
      <c r="L450" t="s">
        <v>42</v>
      </c>
      <c r="M450" s="319">
        <v>45863</v>
      </c>
      <c r="N450" s="318">
        <v>7</v>
      </c>
      <c r="O450" s="318"/>
      <c r="P450" s="318"/>
      <c r="Q450" s="319"/>
      <c r="R450" s="318"/>
      <c r="X450" t="s">
        <v>43</v>
      </c>
      <c r="AA450" s="318" t="s">
        <v>253</v>
      </c>
      <c r="AB450" s="318">
        <v>50013012</v>
      </c>
      <c r="AC450" s="318" t="s">
        <v>80</v>
      </c>
      <c r="AE450" s="318" t="s">
        <v>94</v>
      </c>
      <c r="AF450" s="320">
        <v>251132</v>
      </c>
      <c r="AG450" s="318">
        <v>10</v>
      </c>
      <c r="AH450" s="320"/>
      <c r="AI450" s="320"/>
    </row>
    <row r="451" spans="1:35" hidden="1">
      <c r="A451" t="s">
        <v>1544</v>
      </c>
      <c r="B451" s="1">
        <v>45819</v>
      </c>
      <c r="C451">
        <v>6</v>
      </c>
      <c r="D451">
        <v>530037</v>
      </c>
      <c r="E451" t="s">
        <v>1545</v>
      </c>
      <c r="F451" t="s">
        <v>37</v>
      </c>
      <c r="G451" t="s">
        <v>58</v>
      </c>
      <c r="H451" t="s">
        <v>1546</v>
      </c>
      <c r="I451" t="s">
        <v>140</v>
      </c>
      <c r="J451" t="s">
        <v>1547</v>
      </c>
      <c r="K451" s="318"/>
      <c r="L451" t="s">
        <v>42</v>
      </c>
      <c r="M451" s="319">
        <v>45869</v>
      </c>
      <c r="N451" s="318">
        <v>7</v>
      </c>
      <c r="O451" s="318"/>
      <c r="P451" s="318"/>
      <c r="Q451" s="319"/>
      <c r="R451" s="318"/>
      <c r="X451" t="s">
        <v>43</v>
      </c>
      <c r="AA451" s="318" t="s">
        <v>62</v>
      </c>
      <c r="AB451" s="318">
        <v>50012938</v>
      </c>
      <c r="AC451" s="318" t="s">
        <v>63</v>
      </c>
      <c r="AE451" s="318" t="s">
        <v>52</v>
      </c>
      <c r="AF451" s="320">
        <v>228649</v>
      </c>
      <c r="AG451" s="318">
        <v>21</v>
      </c>
      <c r="AH451" s="320"/>
      <c r="AI451" s="320"/>
    </row>
    <row r="452" spans="1:35" hidden="1">
      <c r="A452" t="s">
        <v>1548</v>
      </c>
      <c r="B452" s="1">
        <v>45818</v>
      </c>
      <c r="C452">
        <v>6</v>
      </c>
      <c r="D452">
        <v>530038</v>
      </c>
      <c r="E452" t="s">
        <v>36</v>
      </c>
      <c r="F452" t="s">
        <v>37</v>
      </c>
      <c r="G452" t="s">
        <v>644</v>
      </c>
      <c r="H452" t="s">
        <v>1549</v>
      </c>
      <c r="I452" t="s">
        <v>140</v>
      </c>
      <c r="J452" t="s">
        <v>1550</v>
      </c>
      <c r="K452" s="318"/>
      <c r="L452"/>
      <c r="M452" s="319">
        <v>46013</v>
      </c>
      <c r="N452" s="318">
        <v>12</v>
      </c>
      <c r="O452" s="318"/>
      <c r="P452" s="318" t="s">
        <v>274</v>
      </c>
      <c r="Q452" s="319">
        <v>45822</v>
      </c>
      <c r="R452" s="318" t="s">
        <v>78</v>
      </c>
      <c r="AA452" s="318" t="s">
        <v>78</v>
      </c>
      <c r="AB452" s="318">
        <v>50012314</v>
      </c>
      <c r="AC452" s="318" t="s">
        <v>79</v>
      </c>
      <c r="AE452" s="318" t="s">
        <v>228</v>
      </c>
      <c r="AF452" s="320">
        <v>65637</v>
      </c>
      <c r="AG452" s="318"/>
      <c r="AH452" s="320"/>
      <c r="AI452" s="320"/>
    </row>
    <row r="453" spans="1:35" hidden="1">
      <c r="A453" t="s">
        <v>1551</v>
      </c>
      <c r="B453" s="1">
        <v>45819</v>
      </c>
      <c r="C453">
        <v>6</v>
      </c>
      <c r="D453">
        <v>530039</v>
      </c>
      <c r="E453" t="s">
        <v>1378</v>
      </c>
      <c r="F453" t="s">
        <v>37</v>
      </c>
      <c r="G453" t="s">
        <v>106</v>
      </c>
      <c r="H453" t="s">
        <v>1379</v>
      </c>
      <c r="I453" t="s">
        <v>140</v>
      </c>
      <c r="J453" t="s">
        <v>1380</v>
      </c>
      <c r="K453" s="318"/>
      <c r="L453" t="s">
        <v>42</v>
      </c>
      <c r="M453" s="319">
        <v>45833</v>
      </c>
      <c r="N453" s="318">
        <v>6</v>
      </c>
      <c r="O453" s="318"/>
      <c r="P453" s="318"/>
      <c r="Q453" s="319"/>
      <c r="R453" s="318"/>
      <c r="X453" t="s">
        <v>43</v>
      </c>
      <c r="AA453" s="318" t="s">
        <v>253</v>
      </c>
      <c r="AB453" s="318">
        <v>50012991</v>
      </c>
      <c r="AC453" s="318" t="s">
        <v>80</v>
      </c>
      <c r="AE453" s="318" t="s">
        <v>94</v>
      </c>
      <c r="AF453" s="320">
        <v>37582</v>
      </c>
      <c r="AG453" s="318"/>
      <c r="AH453" s="320"/>
      <c r="AI453" s="320"/>
    </row>
    <row r="454" spans="1:35" hidden="1">
      <c r="A454" t="s">
        <v>1552</v>
      </c>
      <c r="B454" s="1">
        <v>45819</v>
      </c>
      <c r="C454">
        <v>6</v>
      </c>
      <c r="D454">
        <v>530040</v>
      </c>
      <c r="E454" t="s">
        <v>69</v>
      </c>
      <c r="F454" t="s">
        <v>37</v>
      </c>
      <c r="G454" t="s">
        <v>58</v>
      </c>
      <c r="H454" t="s">
        <v>1553</v>
      </c>
      <c r="I454" t="s">
        <v>87</v>
      </c>
      <c r="J454" t="s">
        <v>1554</v>
      </c>
      <c r="K454" s="318"/>
      <c r="L454" t="s">
        <v>42</v>
      </c>
      <c r="M454" s="319">
        <v>45862</v>
      </c>
      <c r="N454" s="318">
        <v>7</v>
      </c>
      <c r="O454" s="318"/>
      <c r="P454" s="318"/>
      <c r="Q454" s="319"/>
      <c r="R454" s="318"/>
      <c r="X454" t="s">
        <v>43</v>
      </c>
      <c r="AA454" s="318" t="s">
        <v>62</v>
      </c>
      <c r="AB454" s="318">
        <v>50013045</v>
      </c>
      <c r="AC454" s="318" t="s">
        <v>63</v>
      </c>
      <c r="AE454" s="318" t="s">
        <v>52</v>
      </c>
      <c r="AF454" s="320">
        <v>365847</v>
      </c>
      <c r="AG454" s="318">
        <v>54</v>
      </c>
      <c r="AH454" s="320"/>
      <c r="AI454" s="320"/>
    </row>
    <row r="455" spans="1:35" hidden="1">
      <c r="A455" t="s">
        <v>1555</v>
      </c>
      <c r="B455" s="1">
        <v>45820</v>
      </c>
      <c r="C455">
        <v>6</v>
      </c>
      <c r="D455">
        <v>530041</v>
      </c>
      <c r="E455" t="s">
        <v>1556</v>
      </c>
      <c r="F455" t="s">
        <v>37</v>
      </c>
      <c r="G455" t="s">
        <v>97</v>
      </c>
      <c r="H455" t="s">
        <v>1557</v>
      </c>
      <c r="I455" t="s">
        <v>140</v>
      </c>
      <c r="J455" t="s">
        <v>1225</v>
      </c>
      <c r="K455" s="318"/>
      <c r="L455" t="s">
        <v>42</v>
      </c>
      <c r="M455" s="319">
        <v>45839</v>
      </c>
      <c r="N455" s="318">
        <v>7</v>
      </c>
      <c r="O455" s="318"/>
      <c r="P455" s="318"/>
      <c r="Q455" s="319"/>
      <c r="R455" s="318"/>
      <c r="T455" t="s">
        <v>99</v>
      </c>
      <c r="U455">
        <v>45820</v>
      </c>
      <c r="V455">
        <v>45840</v>
      </c>
      <c r="W455">
        <v>45839</v>
      </c>
      <c r="X455" t="s">
        <v>1558</v>
      </c>
      <c r="Y455" t="s">
        <v>253</v>
      </c>
      <c r="AA455" s="318" t="s">
        <v>253</v>
      </c>
      <c r="AB455" s="318">
        <v>50013222</v>
      </c>
      <c r="AC455" s="318" t="s">
        <v>80</v>
      </c>
      <c r="AE455" s="318" t="s">
        <v>52</v>
      </c>
      <c r="AF455" s="320">
        <v>272324</v>
      </c>
      <c r="AG455" s="318">
        <v>66</v>
      </c>
      <c r="AH455" s="320"/>
      <c r="AI455" s="320"/>
    </row>
    <row r="456" spans="1:35" hidden="1">
      <c r="A456" t="s">
        <v>1559</v>
      </c>
      <c r="B456" s="1">
        <v>45820</v>
      </c>
      <c r="C456">
        <v>6</v>
      </c>
      <c r="D456">
        <v>530042</v>
      </c>
      <c r="E456" t="s">
        <v>1560</v>
      </c>
      <c r="F456" t="s">
        <v>37</v>
      </c>
      <c r="G456" t="s">
        <v>58</v>
      </c>
      <c r="H456" t="s">
        <v>1561</v>
      </c>
      <c r="I456" t="s">
        <v>140</v>
      </c>
      <c r="J456" t="s">
        <v>1562</v>
      </c>
      <c r="K456" s="318"/>
      <c r="L456" t="s">
        <v>42</v>
      </c>
      <c r="M456" s="319">
        <v>45896</v>
      </c>
      <c r="N456" s="318">
        <v>8</v>
      </c>
      <c r="O456" s="318"/>
      <c r="P456" s="318"/>
      <c r="Q456" s="319"/>
      <c r="R456" s="318"/>
      <c r="X456" t="s">
        <v>43</v>
      </c>
      <c r="AA456" s="318" t="s">
        <v>83</v>
      </c>
      <c r="AB456" s="318">
        <v>50014892</v>
      </c>
      <c r="AC456" s="318" t="s">
        <v>84</v>
      </c>
      <c r="AE456" s="318" t="s">
        <v>52</v>
      </c>
      <c r="AF456" s="320">
        <v>238998</v>
      </c>
      <c r="AG456" s="318">
        <v>18</v>
      </c>
      <c r="AH456" s="320"/>
      <c r="AI456" s="320"/>
    </row>
    <row r="457" spans="1:35" hidden="1">
      <c r="A457" t="s">
        <v>1563</v>
      </c>
      <c r="B457" s="1">
        <v>45820</v>
      </c>
      <c r="C457">
        <v>6</v>
      </c>
      <c r="D457">
        <v>530043</v>
      </c>
      <c r="E457" t="s">
        <v>1564</v>
      </c>
      <c r="F457" t="s">
        <v>37</v>
      </c>
      <c r="G457" t="s">
        <v>197</v>
      </c>
      <c r="H457" t="s">
        <v>1565</v>
      </c>
      <c r="I457" t="s">
        <v>140</v>
      </c>
      <c r="J457" t="s">
        <v>1566</v>
      </c>
      <c r="K457" s="318"/>
      <c r="L457" t="s">
        <v>42</v>
      </c>
      <c r="M457" s="319">
        <v>45890</v>
      </c>
      <c r="N457" s="318">
        <v>8</v>
      </c>
      <c r="O457" s="318"/>
      <c r="P457" s="318"/>
      <c r="Q457" s="319"/>
      <c r="R457" s="318"/>
      <c r="X457" t="s">
        <v>43</v>
      </c>
      <c r="AA457" s="318" t="s">
        <v>83</v>
      </c>
      <c r="AB457" s="318">
        <v>50013223</v>
      </c>
      <c r="AC457" s="318" t="s">
        <v>84</v>
      </c>
      <c r="AE457" s="318" t="s">
        <v>52</v>
      </c>
      <c r="AF457" s="320">
        <v>292618</v>
      </c>
      <c r="AG457" s="318">
        <v>85</v>
      </c>
      <c r="AH457" s="320"/>
      <c r="AI457" s="320"/>
    </row>
    <row r="458" spans="1:35" hidden="1">
      <c r="A458" t="s">
        <v>1567</v>
      </c>
      <c r="B458" s="1">
        <v>45820</v>
      </c>
      <c r="C458">
        <v>6</v>
      </c>
      <c r="D458">
        <v>530044</v>
      </c>
      <c r="E458" t="s">
        <v>1568</v>
      </c>
      <c r="F458" t="s">
        <v>37</v>
      </c>
      <c r="G458" t="s">
        <v>188</v>
      </c>
      <c r="H458" t="s">
        <v>1569</v>
      </c>
      <c r="I458" t="s">
        <v>140</v>
      </c>
      <c r="J458" t="s">
        <v>1570</v>
      </c>
      <c r="K458" s="318"/>
      <c r="L458" t="s">
        <v>42</v>
      </c>
      <c r="M458" s="319">
        <v>45861</v>
      </c>
      <c r="N458" s="318">
        <v>7</v>
      </c>
      <c r="O458" s="318"/>
      <c r="P458" s="318"/>
      <c r="Q458" s="319"/>
      <c r="R458" s="318"/>
      <c r="T458" t="s">
        <v>190</v>
      </c>
      <c r="U458">
        <v>45820</v>
      </c>
      <c r="V458">
        <v>45852</v>
      </c>
      <c r="W458">
        <v>45861</v>
      </c>
      <c r="X458" t="s">
        <v>1558</v>
      </c>
      <c r="Y458" t="s">
        <v>253</v>
      </c>
      <c r="AA458" s="318" t="s">
        <v>253</v>
      </c>
      <c r="AB458" s="318">
        <v>50013224</v>
      </c>
      <c r="AC458" s="318" t="s">
        <v>80</v>
      </c>
      <c r="AE458" s="318" t="s">
        <v>52</v>
      </c>
      <c r="AF458" s="320">
        <v>311347</v>
      </c>
      <c r="AG458" s="318">
        <v>176</v>
      </c>
      <c r="AH458" s="320"/>
      <c r="AI458" s="320"/>
    </row>
    <row r="459" spans="1:35" hidden="1">
      <c r="A459" t="s">
        <v>1571</v>
      </c>
      <c r="B459" s="1">
        <v>45820</v>
      </c>
      <c r="C459">
        <v>6</v>
      </c>
      <c r="D459">
        <v>530045</v>
      </c>
      <c r="E459" t="s">
        <v>1572</v>
      </c>
      <c r="F459" t="s">
        <v>37</v>
      </c>
      <c r="G459" t="s">
        <v>188</v>
      </c>
      <c r="H459" t="s">
        <v>1573</v>
      </c>
      <c r="I459" t="s">
        <v>140</v>
      </c>
      <c r="J459" t="s">
        <v>1570</v>
      </c>
      <c r="K459" s="318"/>
      <c r="L459" t="s">
        <v>42</v>
      </c>
      <c r="M459" s="319">
        <v>45895</v>
      </c>
      <c r="N459" s="318">
        <v>8</v>
      </c>
      <c r="O459" s="318"/>
      <c r="P459" s="318" t="s">
        <v>190</v>
      </c>
      <c r="Q459" s="319">
        <v>45895</v>
      </c>
      <c r="R459" s="318" t="s">
        <v>83</v>
      </c>
      <c r="X459" t="s">
        <v>43</v>
      </c>
      <c r="AA459" s="318" t="s">
        <v>83</v>
      </c>
      <c r="AB459" s="318">
        <v>50013899</v>
      </c>
      <c r="AC459" s="318" t="s">
        <v>84</v>
      </c>
      <c r="AE459" s="318" t="s">
        <v>94</v>
      </c>
      <c r="AF459" s="320">
        <v>250063</v>
      </c>
      <c r="AG459" s="318">
        <v>65</v>
      </c>
      <c r="AH459" s="320"/>
      <c r="AI459" s="320"/>
    </row>
    <row r="460" spans="1:35" hidden="1">
      <c r="A460" t="s">
        <v>1574</v>
      </c>
      <c r="B460" s="1">
        <v>45820</v>
      </c>
      <c r="C460">
        <v>6</v>
      </c>
      <c r="D460">
        <v>530046</v>
      </c>
      <c r="E460" t="s">
        <v>1575</v>
      </c>
      <c r="F460" t="s">
        <v>37</v>
      </c>
      <c r="G460" t="s">
        <v>112</v>
      </c>
      <c r="H460" t="s">
        <v>1576</v>
      </c>
      <c r="I460" t="s">
        <v>123</v>
      </c>
      <c r="J460" t="s">
        <v>158</v>
      </c>
      <c r="K460" s="318"/>
      <c r="L460" t="s">
        <v>42</v>
      </c>
      <c r="M460" s="319">
        <v>45867</v>
      </c>
      <c r="N460" s="318">
        <v>7</v>
      </c>
      <c r="O460" s="318"/>
      <c r="P460" s="318" t="s">
        <v>114</v>
      </c>
      <c r="Q460" s="319">
        <v>45867</v>
      </c>
      <c r="R460" s="318" t="s">
        <v>253</v>
      </c>
      <c r="X460" t="s">
        <v>43</v>
      </c>
      <c r="AA460" s="318" t="s">
        <v>253</v>
      </c>
      <c r="AB460" s="318">
        <v>50013421</v>
      </c>
      <c r="AC460" s="318" t="s">
        <v>80</v>
      </c>
      <c r="AE460" s="318" t="s">
        <v>94</v>
      </c>
      <c r="AF460" s="320">
        <v>234393</v>
      </c>
      <c r="AG460" s="318">
        <v>25</v>
      </c>
      <c r="AH460" s="320"/>
      <c r="AI460" s="320"/>
    </row>
    <row r="461" spans="1:35" hidden="1">
      <c r="A461" t="s">
        <v>1577</v>
      </c>
      <c r="B461" s="1">
        <v>45819</v>
      </c>
      <c r="C461">
        <v>6</v>
      </c>
      <c r="D461">
        <v>530047</v>
      </c>
      <c r="E461" t="s">
        <v>1578</v>
      </c>
      <c r="F461" t="s">
        <v>37</v>
      </c>
      <c r="G461" t="s">
        <v>644</v>
      </c>
      <c r="H461" t="s">
        <v>1579</v>
      </c>
      <c r="I461" t="s">
        <v>108</v>
      </c>
      <c r="J461" t="s">
        <v>1149</v>
      </c>
      <c r="K461" s="318"/>
      <c r="L461" t="s">
        <v>42</v>
      </c>
      <c r="M461" s="319">
        <v>45863</v>
      </c>
      <c r="N461" s="318">
        <v>7</v>
      </c>
      <c r="O461" s="318"/>
      <c r="P461" s="318"/>
      <c r="Q461" s="319"/>
      <c r="R461" s="318"/>
      <c r="T461" t="s">
        <v>648</v>
      </c>
      <c r="U461">
        <v>45820</v>
      </c>
      <c r="V461">
        <v>45828</v>
      </c>
      <c r="W461">
        <v>45863</v>
      </c>
      <c r="X461" t="s">
        <v>1558</v>
      </c>
      <c r="Y461" t="s">
        <v>253</v>
      </c>
      <c r="AA461" s="318" t="s">
        <v>253</v>
      </c>
      <c r="AB461" s="318">
        <v>50013060</v>
      </c>
      <c r="AC461" s="318" t="s">
        <v>80</v>
      </c>
      <c r="AE461" s="318" t="s">
        <v>261</v>
      </c>
      <c r="AF461" s="320">
        <v>81963</v>
      </c>
      <c r="AG461" s="318"/>
      <c r="AH461" s="320"/>
      <c r="AI461" s="320"/>
    </row>
    <row r="462" spans="1:35" hidden="1">
      <c r="A462" t="s">
        <v>1580</v>
      </c>
      <c r="B462" s="1">
        <v>45819</v>
      </c>
      <c r="C462">
        <v>6</v>
      </c>
      <c r="D462">
        <v>530048</v>
      </c>
      <c r="E462" t="s">
        <v>1581</v>
      </c>
      <c r="F462" t="s">
        <v>37</v>
      </c>
      <c r="G462" t="s">
        <v>644</v>
      </c>
      <c r="H462" t="s">
        <v>1582</v>
      </c>
      <c r="I462" t="s">
        <v>146</v>
      </c>
      <c r="J462" t="s">
        <v>1149</v>
      </c>
      <c r="K462" s="318"/>
      <c r="L462" t="s">
        <v>42</v>
      </c>
      <c r="M462" s="319">
        <v>45866</v>
      </c>
      <c r="N462" s="318">
        <v>7</v>
      </c>
      <c r="O462" s="318"/>
      <c r="P462" s="318"/>
      <c r="Q462" s="319"/>
      <c r="R462" s="318"/>
      <c r="T462" t="s">
        <v>648</v>
      </c>
      <c r="U462">
        <v>45820</v>
      </c>
      <c r="V462">
        <v>45828</v>
      </c>
      <c r="W462">
        <v>45866</v>
      </c>
      <c r="X462" t="s">
        <v>1558</v>
      </c>
      <c r="Y462" t="s">
        <v>253</v>
      </c>
      <c r="AA462" s="318" t="s">
        <v>253</v>
      </c>
      <c r="AB462" s="318">
        <v>50013396</v>
      </c>
      <c r="AC462" s="318" t="s">
        <v>80</v>
      </c>
      <c r="AE462" s="318" t="s">
        <v>261</v>
      </c>
      <c r="AF462" s="320">
        <v>46742</v>
      </c>
      <c r="AG462" s="318"/>
      <c r="AH462" s="320"/>
      <c r="AI462" s="320"/>
    </row>
    <row r="463" spans="1:35" hidden="1">
      <c r="A463" t="s">
        <v>1583</v>
      </c>
      <c r="B463" s="1">
        <v>45819</v>
      </c>
      <c r="C463">
        <v>6</v>
      </c>
      <c r="D463">
        <v>530049</v>
      </c>
      <c r="E463" t="s">
        <v>1584</v>
      </c>
      <c r="F463" t="s">
        <v>37</v>
      </c>
      <c r="G463" t="s">
        <v>644</v>
      </c>
      <c r="H463" t="s">
        <v>1585</v>
      </c>
      <c r="I463" t="s">
        <v>92</v>
      </c>
      <c r="J463" t="s">
        <v>1149</v>
      </c>
      <c r="K463" s="318"/>
      <c r="L463" t="s">
        <v>42</v>
      </c>
      <c r="M463" s="319">
        <v>45863</v>
      </c>
      <c r="N463" s="318">
        <v>7</v>
      </c>
      <c r="O463" s="318"/>
      <c r="P463" s="318"/>
      <c r="Q463" s="319"/>
      <c r="R463" s="318"/>
      <c r="T463" t="s">
        <v>648</v>
      </c>
      <c r="U463">
        <v>45820</v>
      </c>
      <c r="V463">
        <v>45828</v>
      </c>
      <c r="W463">
        <v>45863</v>
      </c>
      <c r="X463" t="s">
        <v>1558</v>
      </c>
      <c r="Y463" t="s">
        <v>253</v>
      </c>
      <c r="AA463" s="318" t="s">
        <v>253</v>
      </c>
      <c r="AB463" s="318">
        <v>50012617</v>
      </c>
      <c r="AC463" s="318" t="s">
        <v>80</v>
      </c>
      <c r="AE463" s="318" t="s">
        <v>261</v>
      </c>
      <c r="AF463" s="320">
        <v>72211</v>
      </c>
      <c r="AG463" s="318"/>
      <c r="AH463" s="320"/>
      <c r="AI463" s="320"/>
    </row>
    <row r="464" spans="1:35" hidden="1">
      <c r="A464" t="s">
        <v>1586</v>
      </c>
      <c r="B464" s="1">
        <v>45819</v>
      </c>
      <c r="C464">
        <v>6</v>
      </c>
      <c r="D464">
        <v>530050</v>
      </c>
      <c r="E464" t="s">
        <v>1587</v>
      </c>
      <c r="F464" t="s">
        <v>37</v>
      </c>
      <c r="G464" t="s">
        <v>644</v>
      </c>
      <c r="H464" t="s">
        <v>1588</v>
      </c>
      <c r="I464" t="s">
        <v>40</v>
      </c>
      <c r="J464" t="s">
        <v>1149</v>
      </c>
      <c r="K464" s="318"/>
      <c r="L464" t="s">
        <v>42</v>
      </c>
      <c r="M464" s="319">
        <v>45863</v>
      </c>
      <c r="N464" s="318">
        <v>7</v>
      </c>
      <c r="O464" s="318"/>
      <c r="P464" s="318"/>
      <c r="Q464" s="319"/>
      <c r="R464" s="318"/>
      <c r="T464" t="s">
        <v>648</v>
      </c>
      <c r="U464">
        <v>45820</v>
      </c>
      <c r="V464">
        <v>45828</v>
      </c>
      <c r="W464">
        <v>45863</v>
      </c>
      <c r="X464" t="s">
        <v>1558</v>
      </c>
      <c r="Y464" t="s">
        <v>253</v>
      </c>
      <c r="AA464" s="318" t="s">
        <v>253</v>
      </c>
      <c r="AB464" s="318">
        <v>50012657</v>
      </c>
      <c r="AC464" s="318" t="s">
        <v>80</v>
      </c>
      <c r="AE464" s="318" t="s">
        <v>261</v>
      </c>
      <c r="AF464" s="320">
        <v>50298</v>
      </c>
      <c r="AG464" s="318"/>
      <c r="AH464" s="320"/>
      <c r="AI464" s="320"/>
    </row>
    <row r="465" spans="1:35" hidden="1">
      <c r="A465" t="s">
        <v>1589</v>
      </c>
      <c r="B465" s="1">
        <v>45819</v>
      </c>
      <c r="C465">
        <v>6</v>
      </c>
      <c r="D465">
        <v>530051</v>
      </c>
      <c r="E465" t="s">
        <v>1590</v>
      </c>
      <c r="F465" t="s">
        <v>37</v>
      </c>
      <c r="G465" t="s">
        <v>644</v>
      </c>
      <c r="H465" t="s">
        <v>1591</v>
      </c>
      <c r="I465" t="s">
        <v>146</v>
      </c>
      <c r="J465" t="s">
        <v>1149</v>
      </c>
      <c r="K465" s="318"/>
      <c r="L465" t="s">
        <v>42</v>
      </c>
      <c r="M465" s="319">
        <v>45866</v>
      </c>
      <c r="N465" s="318">
        <v>7</v>
      </c>
      <c r="O465" s="318"/>
      <c r="P465" s="318"/>
      <c r="Q465" s="319"/>
      <c r="R465" s="318"/>
      <c r="T465" t="s">
        <v>648</v>
      </c>
      <c r="U465">
        <v>45820</v>
      </c>
      <c r="V465">
        <v>45828</v>
      </c>
      <c r="W465">
        <v>45866</v>
      </c>
      <c r="X465" t="s">
        <v>1558</v>
      </c>
      <c r="Y465" t="s">
        <v>253</v>
      </c>
      <c r="AA465" s="318" t="s">
        <v>253</v>
      </c>
      <c r="AB465" s="318">
        <v>50012696</v>
      </c>
      <c r="AC465" s="318" t="s">
        <v>80</v>
      </c>
      <c r="AE465" s="318" t="s">
        <v>261</v>
      </c>
      <c r="AF465" s="320">
        <v>46742</v>
      </c>
      <c r="AG465" s="318"/>
      <c r="AH465" s="320"/>
      <c r="AI465" s="320"/>
    </row>
    <row r="466" spans="1:35" hidden="1">
      <c r="A466" t="s">
        <v>1592</v>
      </c>
      <c r="B466" s="1">
        <v>45821</v>
      </c>
      <c r="C466">
        <v>6</v>
      </c>
      <c r="D466">
        <v>530052</v>
      </c>
      <c r="E466" t="s">
        <v>1593</v>
      </c>
      <c r="F466" t="s">
        <v>37</v>
      </c>
      <c r="G466" t="s">
        <v>644</v>
      </c>
      <c r="H466" t="s">
        <v>1594</v>
      </c>
      <c r="I466" t="s">
        <v>108</v>
      </c>
      <c r="J466" t="s">
        <v>1595</v>
      </c>
      <c r="K466" s="318"/>
      <c r="L466" t="s">
        <v>42</v>
      </c>
      <c r="M466" s="319">
        <v>45868</v>
      </c>
      <c r="N466" s="318">
        <v>7</v>
      </c>
      <c r="O466" s="318"/>
      <c r="P466" s="318"/>
      <c r="Q466" s="319"/>
      <c r="R466" s="318"/>
      <c r="T466" t="s">
        <v>648</v>
      </c>
      <c r="U466">
        <v>45821</v>
      </c>
      <c r="V466">
        <v>45835</v>
      </c>
      <c r="W466">
        <v>45868</v>
      </c>
      <c r="X466" t="s">
        <v>1596</v>
      </c>
      <c r="Y466" t="s">
        <v>253</v>
      </c>
      <c r="AA466" s="318" t="s">
        <v>253</v>
      </c>
      <c r="AB466" s="318">
        <v>50013518</v>
      </c>
      <c r="AC466" s="318" t="s">
        <v>80</v>
      </c>
      <c r="AE466" s="318" t="s">
        <v>224</v>
      </c>
      <c r="AF466" s="320">
        <v>80913</v>
      </c>
      <c r="AG466" s="318"/>
      <c r="AH466" s="320"/>
      <c r="AI466" s="320"/>
    </row>
    <row r="467" spans="1:35" hidden="1">
      <c r="A467" t="s">
        <v>1597</v>
      </c>
      <c r="B467" s="1">
        <v>45821</v>
      </c>
      <c r="C467">
        <v>6</v>
      </c>
      <c r="D467">
        <v>530053</v>
      </c>
      <c r="E467" t="s">
        <v>1598</v>
      </c>
      <c r="F467" t="s">
        <v>37</v>
      </c>
      <c r="G467" t="s">
        <v>644</v>
      </c>
      <c r="H467" t="s">
        <v>1599</v>
      </c>
      <c r="I467" t="s">
        <v>108</v>
      </c>
      <c r="J467" t="s">
        <v>1600</v>
      </c>
      <c r="K467" s="318"/>
      <c r="L467" t="s">
        <v>42</v>
      </c>
      <c r="M467" s="319">
        <v>45868</v>
      </c>
      <c r="N467" s="318">
        <v>7</v>
      </c>
      <c r="O467" s="318"/>
      <c r="P467" s="318"/>
      <c r="Q467" s="319"/>
      <c r="R467" s="318"/>
      <c r="T467" t="s">
        <v>648</v>
      </c>
      <c r="U467">
        <v>45821</v>
      </c>
      <c r="V467">
        <v>45835</v>
      </c>
      <c r="W467">
        <v>45868</v>
      </c>
      <c r="X467" t="s">
        <v>1596</v>
      </c>
      <c r="Y467" t="s">
        <v>253</v>
      </c>
      <c r="AA467" s="318" t="s">
        <v>253</v>
      </c>
      <c r="AB467" s="318">
        <v>50013634</v>
      </c>
      <c r="AC467" s="318" t="s">
        <v>80</v>
      </c>
      <c r="AE467" s="318" t="s">
        <v>224</v>
      </c>
      <c r="AF467" s="320">
        <v>84590</v>
      </c>
      <c r="AG467" s="318"/>
      <c r="AH467" s="320"/>
      <c r="AI467" s="320"/>
    </row>
    <row r="468" spans="1:35" hidden="1">
      <c r="A468" t="s">
        <v>1601</v>
      </c>
      <c r="B468" s="1">
        <v>45803</v>
      </c>
      <c r="C468">
        <v>5</v>
      </c>
      <c r="D468">
        <v>530054</v>
      </c>
      <c r="E468" t="s">
        <v>1602</v>
      </c>
      <c r="F468" t="s">
        <v>37</v>
      </c>
      <c r="G468" t="s">
        <v>1401</v>
      </c>
      <c r="H468" t="s">
        <v>1603</v>
      </c>
      <c r="I468" t="s">
        <v>636</v>
      </c>
      <c r="J468" t="s">
        <v>1408</v>
      </c>
      <c r="K468" s="318"/>
      <c r="L468" t="s">
        <v>42</v>
      </c>
      <c r="M468" s="319">
        <v>45834</v>
      </c>
      <c r="N468" s="318">
        <v>6</v>
      </c>
      <c r="O468" s="318"/>
      <c r="P468" s="318" t="s">
        <v>1403</v>
      </c>
      <c r="Q468" s="319">
        <v>45823</v>
      </c>
      <c r="R468" s="318" t="s">
        <v>50</v>
      </c>
      <c r="AA468" s="318" t="s">
        <v>50</v>
      </c>
      <c r="AB468" s="318">
        <v>530602</v>
      </c>
      <c r="AC468" s="318" t="s">
        <v>51</v>
      </c>
      <c r="AE468" s="318"/>
      <c r="AF468" s="320"/>
      <c r="AG468" s="318"/>
      <c r="AH468" s="320"/>
      <c r="AI468" s="320"/>
    </row>
    <row r="469" spans="1:35" hidden="1">
      <c r="A469" t="s">
        <v>1604</v>
      </c>
      <c r="B469" s="1">
        <v>45807</v>
      </c>
      <c r="C469">
        <v>5</v>
      </c>
      <c r="D469">
        <v>530055</v>
      </c>
      <c r="E469" t="s">
        <v>1605</v>
      </c>
      <c r="F469" t="s">
        <v>37</v>
      </c>
      <c r="G469" t="s">
        <v>1401</v>
      </c>
      <c r="H469" t="s">
        <v>1606</v>
      </c>
      <c r="I469" t="s">
        <v>636</v>
      </c>
      <c r="J469" t="s">
        <v>1607</v>
      </c>
      <c r="K469" s="318"/>
      <c r="L469" t="s">
        <v>42</v>
      </c>
      <c r="M469" s="319">
        <v>45834</v>
      </c>
      <c r="N469" s="318">
        <v>6</v>
      </c>
      <c r="O469" s="318"/>
      <c r="P469" s="318" t="s">
        <v>1403</v>
      </c>
      <c r="Q469" s="319">
        <v>45823</v>
      </c>
      <c r="R469" s="318" t="s">
        <v>50</v>
      </c>
      <c r="AA469" s="318" t="s">
        <v>50</v>
      </c>
      <c r="AB469" s="318">
        <v>530602</v>
      </c>
      <c r="AC469" s="318" t="s">
        <v>51</v>
      </c>
      <c r="AE469" s="318"/>
      <c r="AF469" s="320"/>
      <c r="AG469" s="318"/>
      <c r="AH469" s="320"/>
      <c r="AI469" s="320"/>
    </row>
    <row r="470" spans="1:35" hidden="1">
      <c r="A470" t="s">
        <v>1608</v>
      </c>
      <c r="B470" s="1">
        <v>45824</v>
      </c>
      <c r="C470">
        <v>6</v>
      </c>
      <c r="D470">
        <v>530056</v>
      </c>
      <c r="E470" t="s">
        <v>1609</v>
      </c>
      <c r="F470" t="s">
        <v>37</v>
      </c>
      <c r="G470" t="s">
        <v>112</v>
      </c>
      <c r="H470" t="s">
        <v>1610</v>
      </c>
      <c r="I470" t="s">
        <v>92</v>
      </c>
      <c r="J470" t="s">
        <v>158</v>
      </c>
      <c r="K470" s="318"/>
      <c r="L470" t="s">
        <v>42</v>
      </c>
      <c r="M470" s="319">
        <v>45916</v>
      </c>
      <c r="N470" s="318">
        <v>9</v>
      </c>
      <c r="O470" s="318"/>
      <c r="P470" s="318" t="s">
        <v>114</v>
      </c>
      <c r="Q470" s="319">
        <v>45916</v>
      </c>
      <c r="R470" s="318" t="s">
        <v>83</v>
      </c>
      <c r="X470" t="s">
        <v>43</v>
      </c>
      <c r="AA470" s="318" t="s">
        <v>83</v>
      </c>
      <c r="AB470" s="318">
        <v>50013702</v>
      </c>
      <c r="AC470" s="318" t="s">
        <v>84</v>
      </c>
      <c r="AE470" s="318" t="s">
        <v>94</v>
      </c>
      <c r="AF470" s="320">
        <v>236767</v>
      </c>
      <c r="AG470" s="318">
        <v>26</v>
      </c>
      <c r="AH470" s="320"/>
      <c r="AI470" s="320"/>
    </row>
    <row r="471" spans="1:35" hidden="1">
      <c r="A471" t="s">
        <v>1611</v>
      </c>
      <c r="B471" s="1">
        <v>45814</v>
      </c>
      <c r="C471">
        <v>6</v>
      </c>
      <c r="D471">
        <v>530057</v>
      </c>
      <c r="E471" t="s">
        <v>1612</v>
      </c>
      <c r="F471" t="s">
        <v>37</v>
      </c>
      <c r="G471" t="s">
        <v>1401</v>
      </c>
      <c r="H471" t="s">
        <v>1613</v>
      </c>
      <c r="I471" t="s">
        <v>87</v>
      </c>
      <c r="J471" t="s">
        <v>1408</v>
      </c>
      <c r="K471" s="318"/>
      <c r="L471" t="s">
        <v>42</v>
      </c>
      <c r="M471" s="319">
        <v>45867</v>
      </c>
      <c r="N471" s="318">
        <v>7</v>
      </c>
      <c r="O471" s="318"/>
      <c r="P471" s="318" t="s">
        <v>1403</v>
      </c>
      <c r="Q471" s="319">
        <v>45824</v>
      </c>
      <c r="R471" s="318" t="s">
        <v>253</v>
      </c>
      <c r="AA471" s="318" t="s">
        <v>253</v>
      </c>
      <c r="AB471" s="318">
        <v>530704</v>
      </c>
      <c r="AC471" s="318" t="s">
        <v>80</v>
      </c>
      <c r="AE471" s="318"/>
      <c r="AF471" s="320"/>
      <c r="AG471" s="318"/>
      <c r="AH471" s="320"/>
      <c r="AI471" s="320"/>
    </row>
    <row r="472" spans="1:35" hidden="1">
      <c r="A472" t="s">
        <v>1614</v>
      </c>
      <c r="B472" s="1">
        <v>45824</v>
      </c>
      <c r="C472">
        <v>6</v>
      </c>
      <c r="D472">
        <v>530058</v>
      </c>
      <c r="E472" t="s">
        <v>1615</v>
      </c>
      <c r="F472" t="s">
        <v>37</v>
      </c>
      <c r="G472" t="s">
        <v>644</v>
      </c>
      <c r="H472" t="s">
        <v>1616</v>
      </c>
      <c r="I472" t="s">
        <v>92</v>
      </c>
      <c r="J472" t="s">
        <v>629</v>
      </c>
      <c r="K472" s="318"/>
      <c r="L472" t="s">
        <v>42</v>
      </c>
      <c r="M472" s="319">
        <v>45827</v>
      </c>
      <c r="N472" s="318">
        <v>6</v>
      </c>
      <c r="O472" s="318"/>
      <c r="P472" s="318"/>
      <c r="Q472" s="319"/>
      <c r="R472" s="318"/>
      <c r="T472" t="s">
        <v>648</v>
      </c>
      <c r="U472">
        <v>45824</v>
      </c>
      <c r="V472">
        <v>45835</v>
      </c>
      <c r="W472">
        <v>45827</v>
      </c>
      <c r="X472" t="s">
        <v>1617</v>
      </c>
      <c r="Y472" t="s">
        <v>253</v>
      </c>
      <c r="AA472" s="318" t="s">
        <v>253</v>
      </c>
      <c r="AB472" s="318">
        <v>50013221</v>
      </c>
      <c r="AC472" s="318" t="s">
        <v>80</v>
      </c>
      <c r="AE472" s="318" t="s">
        <v>94</v>
      </c>
      <c r="AF472" s="320">
        <v>11283</v>
      </c>
      <c r="AG472" s="318"/>
      <c r="AH472" s="320"/>
      <c r="AI472" s="320"/>
    </row>
    <row r="473" spans="1:35" hidden="1">
      <c r="A473" t="s">
        <v>1618</v>
      </c>
      <c r="B473" s="1">
        <v>45824</v>
      </c>
      <c r="C473">
        <v>6</v>
      </c>
      <c r="D473">
        <v>530059</v>
      </c>
      <c r="E473" t="s">
        <v>1619</v>
      </c>
      <c r="F473" t="s">
        <v>37</v>
      </c>
      <c r="G473" t="s">
        <v>644</v>
      </c>
      <c r="H473" t="s">
        <v>1620</v>
      </c>
      <c r="I473" t="s">
        <v>146</v>
      </c>
      <c r="J473" t="s">
        <v>629</v>
      </c>
      <c r="K473" s="318"/>
      <c r="L473" t="s">
        <v>42</v>
      </c>
      <c r="M473" s="319">
        <v>45854</v>
      </c>
      <c r="N473" s="318">
        <v>7</v>
      </c>
      <c r="O473" s="318"/>
      <c r="P473" s="318"/>
      <c r="Q473" s="319"/>
      <c r="R473" s="318"/>
      <c r="T473" t="s">
        <v>648</v>
      </c>
      <c r="U473">
        <v>45824</v>
      </c>
      <c r="V473">
        <v>45854</v>
      </c>
      <c r="W473">
        <v>45854</v>
      </c>
      <c r="X473" t="s">
        <v>1617</v>
      </c>
      <c r="Y473" t="s">
        <v>253</v>
      </c>
      <c r="AA473" s="318" t="s">
        <v>253</v>
      </c>
      <c r="AB473" s="318">
        <v>50013676</v>
      </c>
      <c r="AC473" s="318" t="s">
        <v>80</v>
      </c>
      <c r="AE473" s="318" t="s">
        <v>94</v>
      </c>
      <c r="AF473" s="320">
        <v>12900</v>
      </c>
      <c r="AG473" s="318"/>
      <c r="AH473" s="320"/>
      <c r="AI473" s="320"/>
    </row>
    <row r="474" spans="1:35" hidden="1">
      <c r="A474" t="s">
        <v>1621</v>
      </c>
      <c r="B474" s="1">
        <v>45824</v>
      </c>
      <c r="C474">
        <v>6</v>
      </c>
      <c r="D474">
        <v>530060</v>
      </c>
      <c r="E474" t="s">
        <v>1622</v>
      </c>
      <c r="F474" t="s">
        <v>37</v>
      </c>
      <c r="G474" t="s">
        <v>644</v>
      </c>
      <c r="H474" t="s">
        <v>1010</v>
      </c>
      <c r="I474" t="s">
        <v>60</v>
      </c>
      <c r="J474" t="s">
        <v>629</v>
      </c>
      <c r="K474" s="318"/>
      <c r="L474" t="s">
        <v>42</v>
      </c>
      <c r="M474" s="319">
        <v>45868</v>
      </c>
      <c r="N474" s="318">
        <v>7</v>
      </c>
      <c r="O474" s="318"/>
      <c r="P474" s="318"/>
      <c r="Q474" s="319"/>
      <c r="R474" s="318"/>
      <c r="T474" t="s">
        <v>648</v>
      </c>
      <c r="U474">
        <v>45824</v>
      </c>
      <c r="V474">
        <v>45869</v>
      </c>
      <c r="W474">
        <v>45868</v>
      </c>
      <c r="X474" t="s">
        <v>1617</v>
      </c>
      <c r="Y474" t="s">
        <v>62</v>
      </c>
      <c r="AA474" s="318" t="s">
        <v>62</v>
      </c>
      <c r="AB474" s="318">
        <v>50012584</v>
      </c>
      <c r="AC474" s="318" t="s">
        <v>63</v>
      </c>
      <c r="AE474" s="318" t="s">
        <v>94</v>
      </c>
      <c r="AF474" s="320">
        <v>14286</v>
      </c>
      <c r="AG474" s="318"/>
      <c r="AH474" s="320"/>
      <c r="AI474" s="320"/>
    </row>
    <row r="475" spans="1:35" hidden="1">
      <c r="A475" t="s">
        <v>1623</v>
      </c>
      <c r="B475" s="1">
        <v>45824</v>
      </c>
      <c r="C475">
        <v>6</v>
      </c>
      <c r="D475">
        <v>530061</v>
      </c>
      <c r="E475" t="s">
        <v>1624</v>
      </c>
      <c r="F475" t="s">
        <v>37</v>
      </c>
      <c r="G475" t="s">
        <v>383</v>
      </c>
      <c r="H475" t="s">
        <v>1625</v>
      </c>
      <c r="I475" t="s">
        <v>108</v>
      </c>
      <c r="J475" t="s">
        <v>629</v>
      </c>
      <c r="K475" s="318"/>
      <c r="L475" t="s">
        <v>42</v>
      </c>
      <c r="M475" s="319">
        <v>45842</v>
      </c>
      <c r="N475" s="318">
        <v>7</v>
      </c>
      <c r="O475" s="318"/>
      <c r="P475" s="318"/>
      <c r="Q475" s="319"/>
      <c r="R475" s="318"/>
      <c r="T475" t="s">
        <v>648</v>
      </c>
      <c r="U475">
        <v>45824</v>
      </c>
      <c r="V475">
        <v>45842</v>
      </c>
      <c r="W475">
        <v>45842</v>
      </c>
      <c r="X475" t="s">
        <v>1617</v>
      </c>
      <c r="Y475" t="s">
        <v>253</v>
      </c>
      <c r="AA475" s="318" t="s">
        <v>253</v>
      </c>
      <c r="AB475" s="318">
        <v>50012250</v>
      </c>
      <c r="AC475" s="318" t="s">
        <v>80</v>
      </c>
      <c r="AE475" s="318" t="s">
        <v>94</v>
      </c>
      <c r="AF475" s="320">
        <v>32994</v>
      </c>
      <c r="AG475" s="318"/>
      <c r="AH475" s="320"/>
      <c r="AI475" s="320"/>
    </row>
    <row r="476" spans="1:35" hidden="1">
      <c r="A476" t="s">
        <v>1626</v>
      </c>
      <c r="B476" s="1">
        <v>45824</v>
      </c>
      <c r="C476">
        <v>6</v>
      </c>
      <c r="D476">
        <v>530062</v>
      </c>
      <c r="E476" t="s">
        <v>1627</v>
      </c>
      <c r="F476" t="s">
        <v>37</v>
      </c>
      <c r="G476" t="s">
        <v>106</v>
      </c>
      <c r="H476" t="s">
        <v>1628</v>
      </c>
      <c r="I476" t="s">
        <v>108</v>
      </c>
      <c r="J476" t="s">
        <v>629</v>
      </c>
      <c r="K476" s="318"/>
      <c r="L476" t="s">
        <v>42</v>
      </c>
      <c r="M476" s="319">
        <v>45842</v>
      </c>
      <c r="N476" s="318">
        <v>7</v>
      </c>
      <c r="O476" s="318"/>
      <c r="P476" s="318"/>
      <c r="Q476" s="319"/>
      <c r="R476" s="318"/>
      <c r="X476" t="s">
        <v>43</v>
      </c>
      <c r="AA476" s="318" t="s">
        <v>253</v>
      </c>
      <c r="AB476" s="318">
        <v>50013548</v>
      </c>
      <c r="AC476" s="318" t="s">
        <v>80</v>
      </c>
      <c r="AE476" s="318" t="s">
        <v>94</v>
      </c>
      <c r="AF476" s="320">
        <v>17058</v>
      </c>
      <c r="AG476" s="318"/>
      <c r="AH476" s="320"/>
      <c r="AI476" s="320"/>
    </row>
    <row r="477" spans="1:35" hidden="1">
      <c r="A477" t="s">
        <v>1629</v>
      </c>
      <c r="B477" s="1">
        <v>45824</v>
      </c>
      <c r="C477">
        <v>6</v>
      </c>
      <c r="D477">
        <v>530063</v>
      </c>
      <c r="E477" t="s">
        <v>1630</v>
      </c>
      <c r="F477" t="s">
        <v>37</v>
      </c>
      <c r="G477" t="s">
        <v>106</v>
      </c>
      <c r="H477" t="s">
        <v>1631</v>
      </c>
      <c r="I477" t="s">
        <v>108</v>
      </c>
      <c r="J477" t="s">
        <v>629</v>
      </c>
      <c r="K477" s="318"/>
      <c r="L477" t="s">
        <v>42</v>
      </c>
      <c r="M477" s="319">
        <v>45841</v>
      </c>
      <c r="N477" s="318">
        <v>7</v>
      </c>
      <c r="O477" s="318"/>
      <c r="P477" s="318"/>
      <c r="Q477" s="319"/>
      <c r="R477" s="318"/>
      <c r="T477" t="s">
        <v>648</v>
      </c>
      <c r="U477">
        <v>45824</v>
      </c>
      <c r="V477">
        <v>45849</v>
      </c>
      <c r="W477">
        <v>45841</v>
      </c>
      <c r="X477" t="s">
        <v>1617</v>
      </c>
      <c r="Y477" t="s">
        <v>253</v>
      </c>
      <c r="AA477" s="318" t="s">
        <v>253</v>
      </c>
      <c r="AB477" s="318">
        <v>50013553</v>
      </c>
      <c r="AC477" s="318" t="s">
        <v>80</v>
      </c>
      <c r="AE477" s="318" t="s">
        <v>94</v>
      </c>
      <c r="AF477" s="320">
        <v>12900</v>
      </c>
      <c r="AG477" s="318"/>
      <c r="AH477" s="320"/>
      <c r="AI477" s="320"/>
    </row>
    <row r="478" spans="1:35" hidden="1">
      <c r="A478" t="s">
        <v>1632</v>
      </c>
      <c r="B478" s="1">
        <v>45824</v>
      </c>
      <c r="C478">
        <v>6</v>
      </c>
      <c r="D478">
        <v>530064</v>
      </c>
      <c r="E478" t="s">
        <v>1633</v>
      </c>
      <c r="F478" t="s">
        <v>37</v>
      </c>
      <c r="G478" t="s">
        <v>121</v>
      </c>
      <c r="H478" t="s">
        <v>1634</v>
      </c>
      <c r="I478" t="s">
        <v>108</v>
      </c>
      <c r="J478" t="s">
        <v>629</v>
      </c>
      <c r="K478" s="318"/>
      <c r="L478" t="s">
        <v>42</v>
      </c>
      <c r="M478" s="319">
        <v>45867</v>
      </c>
      <c r="N478" s="318">
        <v>7</v>
      </c>
      <c r="O478" s="318"/>
      <c r="P478" s="318"/>
      <c r="Q478" s="319"/>
      <c r="R478" s="318"/>
      <c r="X478" t="s">
        <v>43</v>
      </c>
      <c r="AA478" s="318" t="s">
        <v>253</v>
      </c>
      <c r="AB478" s="318">
        <v>50013775</v>
      </c>
      <c r="AC478" s="318" t="s">
        <v>80</v>
      </c>
      <c r="AE478" s="318" t="s">
        <v>94</v>
      </c>
      <c r="AF478" s="320">
        <v>17058</v>
      </c>
      <c r="AG478" s="318"/>
      <c r="AH478" s="320"/>
      <c r="AI478" s="320"/>
    </row>
    <row r="479" spans="1:35" hidden="1">
      <c r="A479" t="s">
        <v>1635</v>
      </c>
      <c r="B479" s="1">
        <v>45824</v>
      </c>
      <c r="C479">
        <v>6</v>
      </c>
      <c r="D479">
        <v>530065</v>
      </c>
      <c r="E479" t="s">
        <v>1636</v>
      </c>
      <c r="F479" t="s">
        <v>37</v>
      </c>
      <c r="G479" t="s">
        <v>197</v>
      </c>
      <c r="H479" t="s">
        <v>1637</v>
      </c>
      <c r="I479" t="s">
        <v>108</v>
      </c>
      <c r="J479" t="s">
        <v>629</v>
      </c>
      <c r="K479" s="318"/>
      <c r="L479" t="s">
        <v>42</v>
      </c>
      <c r="M479" s="319">
        <v>45855</v>
      </c>
      <c r="N479" s="318">
        <v>7</v>
      </c>
      <c r="O479" s="318"/>
      <c r="P479" s="318"/>
      <c r="Q479" s="319"/>
      <c r="R479" s="318"/>
      <c r="X479" t="s">
        <v>43</v>
      </c>
      <c r="AA479" s="318" t="s">
        <v>253</v>
      </c>
      <c r="AB479" s="318">
        <v>50013788</v>
      </c>
      <c r="AC479" s="318" t="s">
        <v>80</v>
      </c>
      <c r="AE479" s="318" t="s">
        <v>94</v>
      </c>
      <c r="AF479" s="320">
        <v>29641</v>
      </c>
      <c r="AG479" s="318"/>
      <c r="AH479" s="320"/>
      <c r="AI479" s="320"/>
    </row>
    <row r="480" spans="1:35" hidden="1">
      <c r="A480" t="s">
        <v>1638</v>
      </c>
      <c r="B480" s="1">
        <v>45824</v>
      </c>
      <c r="C480">
        <v>6</v>
      </c>
      <c r="D480">
        <v>530066</v>
      </c>
      <c r="E480" t="s">
        <v>1271</v>
      </c>
      <c r="F480" t="s">
        <v>37</v>
      </c>
      <c r="G480" t="s">
        <v>644</v>
      </c>
      <c r="H480" t="s">
        <v>1272</v>
      </c>
      <c r="I480" t="s">
        <v>40</v>
      </c>
      <c r="J480" t="s">
        <v>716</v>
      </c>
      <c r="K480" s="318"/>
      <c r="L480" t="s">
        <v>42</v>
      </c>
      <c r="M480" s="319">
        <v>45866</v>
      </c>
      <c r="N480" s="318">
        <v>7</v>
      </c>
      <c r="O480" s="318"/>
      <c r="P480" s="318"/>
      <c r="Q480" s="319"/>
      <c r="R480" s="318"/>
      <c r="T480" t="s">
        <v>648</v>
      </c>
      <c r="U480">
        <v>45824</v>
      </c>
      <c r="V480">
        <v>45828</v>
      </c>
      <c r="W480">
        <v>45866</v>
      </c>
      <c r="X480" t="s">
        <v>1617</v>
      </c>
      <c r="Y480" t="s">
        <v>253</v>
      </c>
      <c r="AA480" s="318" t="s">
        <v>253</v>
      </c>
      <c r="AB480" s="318">
        <v>50013635</v>
      </c>
      <c r="AC480" s="318" t="s">
        <v>80</v>
      </c>
      <c r="AE480" s="318" t="s">
        <v>261</v>
      </c>
      <c r="AF480" s="320">
        <v>28438</v>
      </c>
      <c r="AG480" s="318"/>
      <c r="AH480" s="320"/>
      <c r="AI480" s="320"/>
    </row>
    <row r="481" spans="1:35" hidden="1">
      <c r="A481" t="s">
        <v>1639</v>
      </c>
      <c r="B481" s="1">
        <v>45824</v>
      </c>
      <c r="C481">
        <v>6</v>
      </c>
      <c r="D481">
        <v>530067</v>
      </c>
      <c r="E481" t="s">
        <v>1640</v>
      </c>
      <c r="F481" t="s">
        <v>37</v>
      </c>
      <c r="G481" t="s">
        <v>644</v>
      </c>
      <c r="H481" t="s">
        <v>1641</v>
      </c>
      <c r="I481" t="s">
        <v>92</v>
      </c>
      <c r="J481" t="s">
        <v>1149</v>
      </c>
      <c r="K481" s="318"/>
      <c r="L481" t="s">
        <v>42</v>
      </c>
      <c r="M481" s="319">
        <v>45868</v>
      </c>
      <c r="N481" s="318">
        <v>7</v>
      </c>
      <c r="O481" s="318"/>
      <c r="P481" s="318"/>
      <c r="Q481" s="319"/>
      <c r="R481" s="318"/>
      <c r="T481" t="s">
        <v>648</v>
      </c>
      <c r="U481">
        <v>45824</v>
      </c>
      <c r="V481">
        <v>45835</v>
      </c>
      <c r="W481">
        <v>45868</v>
      </c>
      <c r="X481" t="s">
        <v>1617</v>
      </c>
      <c r="Y481" t="s">
        <v>253</v>
      </c>
      <c r="AA481" s="318" t="s">
        <v>253</v>
      </c>
      <c r="AB481" s="318">
        <v>50013669</v>
      </c>
      <c r="AC481" s="318" t="s">
        <v>80</v>
      </c>
      <c r="AE481" s="318" t="s">
        <v>261</v>
      </c>
      <c r="AF481" s="320">
        <v>50091</v>
      </c>
      <c r="AG481" s="318"/>
      <c r="AH481" s="320"/>
      <c r="AI481" s="320"/>
    </row>
    <row r="482" spans="1:35" hidden="1">
      <c r="A482" t="s">
        <v>1642</v>
      </c>
      <c r="B482" s="1">
        <v>45824</v>
      </c>
      <c r="C482">
        <v>6</v>
      </c>
      <c r="D482">
        <v>530068</v>
      </c>
      <c r="E482" t="s">
        <v>1643</v>
      </c>
      <c r="F482" t="s">
        <v>37</v>
      </c>
      <c r="G482" t="s">
        <v>644</v>
      </c>
      <c r="H482" t="s">
        <v>1644</v>
      </c>
      <c r="I482" t="s">
        <v>140</v>
      </c>
      <c r="J482" t="s">
        <v>1149</v>
      </c>
      <c r="K482" s="318"/>
      <c r="L482" t="s">
        <v>42</v>
      </c>
      <c r="M482" s="319">
        <v>45894</v>
      </c>
      <c r="N482" s="318">
        <v>8</v>
      </c>
      <c r="O482" s="318"/>
      <c r="P482" s="318"/>
      <c r="Q482" s="319"/>
      <c r="R482" s="318"/>
      <c r="T482" t="s">
        <v>648</v>
      </c>
      <c r="U482">
        <v>45824</v>
      </c>
      <c r="V482">
        <v>45835</v>
      </c>
      <c r="W482">
        <v>45894</v>
      </c>
      <c r="X482" t="s">
        <v>1617</v>
      </c>
      <c r="Y482" t="s">
        <v>62</v>
      </c>
      <c r="AA482" s="318" t="s">
        <v>62</v>
      </c>
      <c r="AB482" s="318">
        <v>50013690</v>
      </c>
      <c r="AC482" s="318" t="s">
        <v>63</v>
      </c>
      <c r="AE482" s="318" t="s">
        <v>261</v>
      </c>
      <c r="AF482" s="320">
        <v>41593</v>
      </c>
      <c r="AG482" s="318"/>
      <c r="AH482" s="320"/>
      <c r="AI482" s="320"/>
    </row>
    <row r="483" spans="1:35" hidden="1">
      <c r="A483" t="s">
        <v>1645</v>
      </c>
      <c r="B483" s="1">
        <v>45824</v>
      </c>
      <c r="C483">
        <v>6</v>
      </c>
      <c r="D483">
        <v>530069</v>
      </c>
      <c r="E483" t="s">
        <v>1646</v>
      </c>
      <c r="F483" t="s">
        <v>37</v>
      </c>
      <c r="G483" t="s">
        <v>106</v>
      </c>
      <c r="H483" t="s">
        <v>1647</v>
      </c>
      <c r="I483" t="s">
        <v>40</v>
      </c>
      <c r="J483" t="s">
        <v>158</v>
      </c>
      <c r="K483" s="318"/>
      <c r="L483" t="s">
        <v>42</v>
      </c>
      <c r="M483" s="319">
        <v>45842</v>
      </c>
      <c r="N483" s="318">
        <v>7</v>
      </c>
      <c r="O483" s="318"/>
      <c r="P483" s="318"/>
      <c r="Q483" s="319"/>
      <c r="R483" s="318"/>
      <c r="X483" t="s">
        <v>43</v>
      </c>
      <c r="AA483" s="318" t="s">
        <v>253</v>
      </c>
      <c r="AB483" s="318">
        <v>50013873</v>
      </c>
      <c r="AC483" s="318" t="s">
        <v>80</v>
      </c>
      <c r="AE483" s="318" t="s">
        <v>94</v>
      </c>
      <c r="AF483" s="320">
        <v>242526</v>
      </c>
      <c r="AG483" s="318">
        <v>42</v>
      </c>
      <c r="AH483" s="320"/>
      <c r="AI483" s="320"/>
    </row>
    <row r="484" spans="1:35" hidden="1">
      <c r="A484" t="s">
        <v>1648</v>
      </c>
      <c r="B484" s="1">
        <v>45824</v>
      </c>
      <c r="C484">
        <v>6</v>
      </c>
      <c r="D484">
        <v>530070</v>
      </c>
      <c r="E484" t="s">
        <v>1649</v>
      </c>
      <c r="F484" t="s">
        <v>37</v>
      </c>
      <c r="G484" t="s">
        <v>112</v>
      </c>
      <c r="H484" t="s">
        <v>1650</v>
      </c>
      <c r="I484" t="s">
        <v>108</v>
      </c>
      <c r="J484" t="s">
        <v>151</v>
      </c>
      <c r="K484" s="318"/>
      <c r="L484" t="s">
        <v>42</v>
      </c>
      <c r="M484" s="319" t="s">
        <v>577</v>
      </c>
      <c r="N484" s="318"/>
      <c r="O484" s="318"/>
      <c r="P484" s="318" t="s">
        <v>114</v>
      </c>
      <c r="Q484" s="319" t="s">
        <v>577</v>
      </c>
      <c r="R484" s="318"/>
      <c r="X484" t="s">
        <v>43</v>
      </c>
      <c r="AA484" s="318" t="s">
        <v>1514</v>
      </c>
      <c r="AB484" s="318" t="s">
        <v>1514</v>
      </c>
      <c r="AC484" s="318" t="s">
        <v>1651</v>
      </c>
      <c r="AE484" s="318"/>
      <c r="AF484" s="320"/>
      <c r="AG484" s="318"/>
      <c r="AH484" s="320"/>
      <c r="AI484" s="320"/>
    </row>
    <row r="485" spans="1:35" hidden="1">
      <c r="A485" t="s">
        <v>1652</v>
      </c>
      <c r="B485" s="1">
        <v>45825</v>
      </c>
      <c r="C485">
        <v>6</v>
      </c>
      <c r="D485">
        <v>530071</v>
      </c>
      <c r="E485" t="s">
        <v>1653</v>
      </c>
      <c r="F485" t="s">
        <v>37</v>
      </c>
      <c r="G485" t="s">
        <v>58</v>
      </c>
      <c r="H485" t="s">
        <v>1654</v>
      </c>
      <c r="I485" t="s">
        <v>108</v>
      </c>
      <c r="J485" t="s">
        <v>158</v>
      </c>
      <c r="K485" s="318"/>
      <c r="L485" t="s">
        <v>42</v>
      </c>
      <c r="M485" s="319">
        <v>45839</v>
      </c>
      <c r="N485" s="318">
        <v>7</v>
      </c>
      <c r="O485" s="318"/>
      <c r="P485" s="318"/>
      <c r="Q485" s="319"/>
      <c r="R485" s="318"/>
      <c r="X485" t="s">
        <v>43</v>
      </c>
      <c r="AA485" s="318" t="s">
        <v>253</v>
      </c>
      <c r="AB485" s="318">
        <v>50014294</v>
      </c>
      <c r="AC485" s="318" t="s">
        <v>80</v>
      </c>
      <c r="AE485" s="318" t="s">
        <v>52</v>
      </c>
      <c r="AF485" s="320">
        <v>207147</v>
      </c>
      <c r="AG485" s="318">
        <v>27</v>
      </c>
      <c r="AH485" s="320"/>
      <c r="AI485" s="320"/>
    </row>
    <row r="486" spans="1:35" hidden="1">
      <c r="A486" t="s">
        <v>1655</v>
      </c>
      <c r="B486" s="1">
        <v>45825</v>
      </c>
      <c r="C486">
        <v>6</v>
      </c>
      <c r="D486">
        <v>530072</v>
      </c>
      <c r="E486" t="s">
        <v>1656</v>
      </c>
      <c r="F486" t="s">
        <v>37</v>
      </c>
      <c r="G486" t="s">
        <v>188</v>
      </c>
      <c r="H486" t="s">
        <v>1657</v>
      </c>
      <c r="I486" t="s">
        <v>108</v>
      </c>
      <c r="J486" t="s">
        <v>158</v>
      </c>
      <c r="K486" s="318"/>
      <c r="L486" t="s">
        <v>42</v>
      </c>
      <c r="M486" s="319">
        <v>45868</v>
      </c>
      <c r="N486" s="318">
        <v>7</v>
      </c>
      <c r="O486" s="318"/>
      <c r="P486" s="318" t="s">
        <v>190</v>
      </c>
      <c r="Q486" s="319">
        <v>45868</v>
      </c>
      <c r="R486" s="318" t="s">
        <v>83</v>
      </c>
      <c r="AA486" s="318" t="s">
        <v>83</v>
      </c>
      <c r="AB486" s="318">
        <v>50014453</v>
      </c>
      <c r="AC486" s="318" t="s">
        <v>84</v>
      </c>
      <c r="AE486" s="318" t="s">
        <v>52</v>
      </c>
      <c r="AF486" s="320">
        <v>522380</v>
      </c>
      <c r="AG486" s="318">
        <v>448</v>
      </c>
      <c r="AH486" s="320"/>
      <c r="AI486" s="320"/>
    </row>
    <row r="487" spans="1:35" hidden="1">
      <c r="A487" t="s">
        <v>1658</v>
      </c>
      <c r="B487" s="1">
        <v>45825</v>
      </c>
      <c r="C487">
        <v>6</v>
      </c>
      <c r="D487">
        <v>530073</v>
      </c>
      <c r="E487" t="s">
        <v>69</v>
      </c>
      <c r="F487" t="s">
        <v>37</v>
      </c>
      <c r="G487" t="s">
        <v>106</v>
      </c>
      <c r="H487" t="s">
        <v>1659</v>
      </c>
      <c r="I487" t="s">
        <v>40</v>
      </c>
      <c r="J487" t="s">
        <v>158</v>
      </c>
      <c r="K487" s="318"/>
      <c r="L487" t="s">
        <v>42</v>
      </c>
      <c r="M487" s="319">
        <v>45835</v>
      </c>
      <c r="N487" s="318">
        <v>6</v>
      </c>
      <c r="O487" s="318"/>
      <c r="P487" s="318"/>
      <c r="Q487" s="319"/>
      <c r="R487" s="318"/>
      <c r="X487" t="s">
        <v>43</v>
      </c>
      <c r="AA487" s="318" t="s">
        <v>253</v>
      </c>
      <c r="AB487" s="318">
        <v>50013955</v>
      </c>
      <c r="AC487" s="318" t="s">
        <v>80</v>
      </c>
      <c r="AE487" s="318" t="s">
        <v>52</v>
      </c>
      <c r="AF487" s="320">
        <v>254816</v>
      </c>
      <c r="AG487" s="318">
        <v>24</v>
      </c>
      <c r="AH487" s="320"/>
      <c r="AI487" s="320"/>
    </row>
    <row r="488" spans="1:35" hidden="1">
      <c r="A488" t="s">
        <v>1660</v>
      </c>
      <c r="B488" s="1">
        <v>45825</v>
      </c>
      <c r="C488">
        <v>6</v>
      </c>
      <c r="D488">
        <v>530074</v>
      </c>
      <c r="E488" t="s">
        <v>1661</v>
      </c>
      <c r="F488" t="s">
        <v>37</v>
      </c>
      <c r="G488" t="s">
        <v>106</v>
      </c>
      <c r="H488" t="s">
        <v>594</v>
      </c>
      <c r="I488" t="s">
        <v>72</v>
      </c>
      <c r="J488" t="s">
        <v>629</v>
      </c>
      <c r="K488" s="318"/>
      <c r="L488" t="s">
        <v>42</v>
      </c>
      <c r="M488" s="319">
        <v>45841</v>
      </c>
      <c r="N488" s="318">
        <v>7</v>
      </c>
      <c r="O488" s="318"/>
      <c r="P488" s="318"/>
      <c r="Q488" s="319"/>
      <c r="R488" s="318"/>
      <c r="X488" t="s">
        <v>43</v>
      </c>
      <c r="AA488" s="318" t="s">
        <v>253</v>
      </c>
      <c r="AB488" s="318">
        <v>50014069</v>
      </c>
      <c r="AC488" s="318" t="s">
        <v>80</v>
      </c>
      <c r="AE488" s="318" t="s">
        <v>94</v>
      </c>
      <c r="AF488" s="320">
        <v>12900</v>
      </c>
      <c r="AG488" s="318"/>
      <c r="AH488" s="320"/>
      <c r="AI488" s="320"/>
    </row>
    <row r="489" spans="1:35" hidden="1">
      <c r="A489" t="s">
        <v>1662</v>
      </c>
      <c r="B489" s="1">
        <v>45825</v>
      </c>
      <c r="C489">
        <v>6</v>
      </c>
      <c r="D489">
        <v>530075</v>
      </c>
      <c r="E489" t="s">
        <v>1663</v>
      </c>
      <c r="F489" t="s">
        <v>37</v>
      </c>
      <c r="G489" t="s">
        <v>644</v>
      </c>
      <c r="H489" t="s">
        <v>1664</v>
      </c>
      <c r="I489" t="s">
        <v>87</v>
      </c>
      <c r="J489" t="s">
        <v>629</v>
      </c>
      <c r="K489" s="318"/>
      <c r="L489" t="s">
        <v>42</v>
      </c>
      <c r="M489" s="319">
        <v>45854</v>
      </c>
      <c r="N489" s="318">
        <v>7</v>
      </c>
      <c r="O489" s="318"/>
      <c r="P489" s="318" t="s">
        <v>648</v>
      </c>
      <c r="Q489" s="319">
        <v>45854</v>
      </c>
      <c r="R489" s="318" t="s">
        <v>253</v>
      </c>
      <c r="X489" t="s">
        <v>43</v>
      </c>
      <c r="AA489" s="318" t="s">
        <v>253</v>
      </c>
      <c r="AB489" s="318">
        <v>50013791</v>
      </c>
      <c r="AC489" s="318" t="s">
        <v>80</v>
      </c>
      <c r="AE489" s="318" t="s">
        <v>94</v>
      </c>
      <c r="AF489" s="320">
        <v>9898</v>
      </c>
      <c r="AG489" s="318"/>
      <c r="AH489" s="320"/>
      <c r="AI489" s="320"/>
    </row>
    <row r="490" spans="1:35" hidden="1">
      <c r="A490" t="s">
        <v>1665</v>
      </c>
      <c r="B490" s="1">
        <v>45825</v>
      </c>
      <c r="C490">
        <v>6</v>
      </c>
      <c r="D490">
        <v>530076</v>
      </c>
      <c r="E490" t="s">
        <v>1666</v>
      </c>
      <c r="F490" t="s">
        <v>37</v>
      </c>
      <c r="G490" t="s">
        <v>644</v>
      </c>
      <c r="H490" t="s">
        <v>1667</v>
      </c>
      <c r="I490" t="s">
        <v>92</v>
      </c>
      <c r="J490" t="s">
        <v>629</v>
      </c>
      <c r="K490" s="318"/>
      <c r="L490" t="s">
        <v>42</v>
      </c>
      <c r="M490" s="319">
        <v>45841</v>
      </c>
      <c r="N490" s="318">
        <v>7</v>
      </c>
      <c r="O490" s="318"/>
      <c r="P490" s="318" t="s">
        <v>648</v>
      </c>
      <c r="Q490" s="319">
        <v>45841</v>
      </c>
      <c r="R490" s="318" t="s">
        <v>253</v>
      </c>
      <c r="X490" t="s">
        <v>43</v>
      </c>
      <c r="AA490" s="318" t="s">
        <v>253</v>
      </c>
      <c r="AB490" s="318">
        <v>50013909</v>
      </c>
      <c r="AC490" s="318" t="s">
        <v>80</v>
      </c>
      <c r="AE490" s="318" t="s">
        <v>94</v>
      </c>
      <c r="AF490" s="320">
        <v>12900</v>
      </c>
      <c r="AG490" s="318"/>
      <c r="AH490" s="320"/>
      <c r="AI490" s="320"/>
    </row>
    <row r="491" spans="1:35" hidden="1">
      <c r="A491" t="s">
        <v>1668</v>
      </c>
      <c r="B491" s="1">
        <v>45825</v>
      </c>
      <c r="C491">
        <v>6</v>
      </c>
      <c r="D491">
        <v>530077</v>
      </c>
      <c r="E491" t="s">
        <v>1669</v>
      </c>
      <c r="F491" t="s">
        <v>37</v>
      </c>
      <c r="G491" t="s">
        <v>644</v>
      </c>
      <c r="H491" t="s">
        <v>1670</v>
      </c>
      <c r="I491" t="s">
        <v>60</v>
      </c>
      <c r="J491" t="s">
        <v>629</v>
      </c>
      <c r="K491" s="318"/>
      <c r="L491" t="s">
        <v>42</v>
      </c>
      <c r="M491" s="319">
        <v>45870</v>
      </c>
      <c r="N491" s="318">
        <v>8</v>
      </c>
      <c r="O491" s="318"/>
      <c r="P491" s="318" t="s">
        <v>648</v>
      </c>
      <c r="Q491" s="319">
        <v>45870</v>
      </c>
      <c r="R491" s="318" t="s">
        <v>62</v>
      </c>
      <c r="X491" t="s">
        <v>43</v>
      </c>
      <c r="AA491" s="318" t="s">
        <v>62</v>
      </c>
      <c r="AB491" s="318">
        <v>50014077</v>
      </c>
      <c r="AC491" s="318" t="s">
        <v>63</v>
      </c>
      <c r="AE491" s="318" t="s">
        <v>94</v>
      </c>
      <c r="AF491" s="320">
        <v>14286</v>
      </c>
      <c r="AG491" s="318"/>
      <c r="AH491" s="320"/>
      <c r="AI491" s="320"/>
    </row>
    <row r="492" spans="1:35" hidden="1">
      <c r="A492" t="s">
        <v>1671</v>
      </c>
      <c r="B492" s="1">
        <v>45825</v>
      </c>
      <c r="C492">
        <v>6</v>
      </c>
      <c r="D492">
        <v>530078</v>
      </c>
      <c r="E492" t="s">
        <v>1672</v>
      </c>
      <c r="F492" t="s">
        <v>37</v>
      </c>
      <c r="G492" t="s">
        <v>106</v>
      </c>
      <c r="H492" t="s">
        <v>1673</v>
      </c>
      <c r="I492" t="s">
        <v>108</v>
      </c>
      <c r="J492" t="s">
        <v>629</v>
      </c>
      <c r="K492" s="318"/>
      <c r="L492" t="s">
        <v>42</v>
      </c>
      <c r="M492" s="319">
        <v>45841</v>
      </c>
      <c r="N492" s="318">
        <v>7</v>
      </c>
      <c r="O492" s="318"/>
      <c r="P492" s="318"/>
      <c r="Q492" s="319"/>
      <c r="R492" s="318"/>
      <c r="X492" t="s">
        <v>43</v>
      </c>
      <c r="AA492" s="318" t="s">
        <v>253</v>
      </c>
      <c r="AB492" s="318">
        <v>50014119</v>
      </c>
      <c r="AC492" s="318" t="s">
        <v>80</v>
      </c>
      <c r="AE492" s="318" t="s">
        <v>94</v>
      </c>
      <c r="AF492" s="320">
        <v>12900</v>
      </c>
      <c r="AG492" s="318"/>
      <c r="AH492" s="320"/>
      <c r="AI492" s="320"/>
    </row>
    <row r="493" spans="1:35" hidden="1">
      <c r="A493" t="s">
        <v>1674</v>
      </c>
      <c r="B493" s="1">
        <v>45825</v>
      </c>
      <c r="C493">
        <v>6</v>
      </c>
      <c r="D493">
        <v>530079</v>
      </c>
      <c r="E493" t="s">
        <v>1675</v>
      </c>
      <c r="F493" t="s">
        <v>37</v>
      </c>
      <c r="G493" t="s">
        <v>644</v>
      </c>
      <c r="H493" t="s">
        <v>1676</v>
      </c>
      <c r="I493" t="s">
        <v>146</v>
      </c>
      <c r="J493" t="s">
        <v>1677</v>
      </c>
      <c r="K493" s="318"/>
      <c r="L493" t="s">
        <v>42</v>
      </c>
      <c r="M493" s="319">
        <v>45889</v>
      </c>
      <c r="N493" s="318">
        <v>8</v>
      </c>
      <c r="O493" s="318"/>
      <c r="P493" s="318" t="s">
        <v>648</v>
      </c>
      <c r="Q493" s="319">
        <v>45889</v>
      </c>
      <c r="R493" s="318" t="s">
        <v>62</v>
      </c>
      <c r="X493" t="s">
        <v>43</v>
      </c>
      <c r="AA493" s="318" t="s">
        <v>62</v>
      </c>
      <c r="AB493" s="318">
        <v>50014072</v>
      </c>
      <c r="AC493" s="318" t="s">
        <v>63</v>
      </c>
      <c r="AE493" s="318" t="s">
        <v>224</v>
      </c>
      <c r="AF493" s="320">
        <v>88802</v>
      </c>
      <c r="AG493" s="318"/>
      <c r="AH493" s="320"/>
      <c r="AI493" s="320"/>
    </row>
    <row r="494" spans="1:35" hidden="1">
      <c r="A494" t="s">
        <v>1678</v>
      </c>
      <c r="B494" s="1">
        <v>45825</v>
      </c>
      <c r="C494">
        <v>6</v>
      </c>
      <c r="D494">
        <v>530080</v>
      </c>
      <c r="E494" t="s">
        <v>1679</v>
      </c>
      <c r="F494" t="s">
        <v>37</v>
      </c>
      <c r="G494" t="s">
        <v>644</v>
      </c>
      <c r="H494" t="s">
        <v>1680</v>
      </c>
      <c r="I494" t="s">
        <v>108</v>
      </c>
      <c r="J494" t="s">
        <v>1681</v>
      </c>
      <c r="K494" s="318"/>
      <c r="L494" t="s">
        <v>42</v>
      </c>
      <c r="M494" s="319">
        <v>45861</v>
      </c>
      <c r="N494" s="318">
        <v>7</v>
      </c>
      <c r="O494" s="318"/>
      <c r="P494" s="318" t="s">
        <v>648</v>
      </c>
      <c r="Q494" s="319">
        <v>45861</v>
      </c>
      <c r="R494" s="318" t="s">
        <v>253</v>
      </c>
      <c r="X494" t="s">
        <v>43</v>
      </c>
      <c r="AA494" s="318" t="s">
        <v>253</v>
      </c>
      <c r="AB494" s="318">
        <v>530706</v>
      </c>
      <c r="AC494" s="318" t="s">
        <v>80</v>
      </c>
      <c r="AE494" s="318" t="s">
        <v>417</v>
      </c>
      <c r="AF494" s="320">
        <v>258541</v>
      </c>
      <c r="AG494" s="318"/>
      <c r="AH494" s="320"/>
      <c r="AI494" s="320"/>
    </row>
    <row r="495" spans="1:35" hidden="1">
      <c r="A495" t="s">
        <v>1682</v>
      </c>
      <c r="B495" s="1">
        <v>45825</v>
      </c>
      <c r="C495">
        <v>6</v>
      </c>
      <c r="D495">
        <v>530081</v>
      </c>
      <c r="E495" t="s">
        <v>1683</v>
      </c>
      <c r="F495" t="s">
        <v>37</v>
      </c>
      <c r="G495" t="s">
        <v>197</v>
      </c>
      <c r="H495" t="s">
        <v>1684</v>
      </c>
      <c r="I495" t="s">
        <v>1685</v>
      </c>
      <c r="J495" t="s">
        <v>158</v>
      </c>
      <c r="K495" s="318"/>
      <c r="L495" t="s">
        <v>42</v>
      </c>
      <c r="M495" s="319">
        <v>45849</v>
      </c>
      <c r="N495" s="318">
        <v>7</v>
      </c>
      <c r="O495" s="318"/>
      <c r="P495" s="318"/>
      <c r="Q495" s="319"/>
      <c r="R495" s="318"/>
      <c r="X495" t="s">
        <v>43</v>
      </c>
      <c r="AA495" s="318" t="s">
        <v>83</v>
      </c>
      <c r="AB495" s="318">
        <v>50014845</v>
      </c>
      <c r="AC495" s="318" t="s">
        <v>84</v>
      </c>
      <c r="AE495" s="318" t="s">
        <v>52</v>
      </c>
      <c r="AF495" s="320">
        <v>278215</v>
      </c>
      <c r="AG495" s="318">
        <v>102</v>
      </c>
      <c r="AH495" s="320"/>
      <c r="AI495" s="320"/>
    </row>
    <row r="496" spans="1:35" hidden="1">
      <c r="A496" t="s">
        <v>1686</v>
      </c>
      <c r="B496" s="1">
        <v>45825</v>
      </c>
      <c r="C496">
        <v>6</v>
      </c>
      <c r="D496">
        <v>530082</v>
      </c>
      <c r="E496" t="s">
        <v>1309</v>
      </c>
      <c r="F496" t="s">
        <v>37</v>
      </c>
      <c r="G496" t="s">
        <v>58</v>
      </c>
      <c r="H496" t="s">
        <v>1310</v>
      </c>
      <c r="I496" t="s">
        <v>92</v>
      </c>
      <c r="J496" t="s">
        <v>151</v>
      </c>
      <c r="K496" s="318"/>
      <c r="L496" t="s">
        <v>42</v>
      </c>
      <c r="M496" s="319">
        <v>45827</v>
      </c>
      <c r="N496" s="318">
        <v>6</v>
      </c>
      <c r="O496" s="318"/>
      <c r="P496" s="318"/>
      <c r="Q496" s="319"/>
      <c r="R496" s="318"/>
      <c r="X496" t="s">
        <v>43</v>
      </c>
      <c r="AA496" s="318" t="s">
        <v>253</v>
      </c>
      <c r="AB496" s="318">
        <v>50014122</v>
      </c>
      <c r="AC496" s="318" t="s">
        <v>80</v>
      </c>
      <c r="AE496" s="318" t="s">
        <v>52</v>
      </c>
      <c r="AF496" s="320">
        <v>11631</v>
      </c>
      <c r="AG496" s="318"/>
      <c r="AH496" s="320"/>
      <c r="AI496" s="320"/>
    </row>
    <row r="497" spans="1:35" hidden="1">
      <c r="A497" t="s">
        <v>1687</v>
      </c>
      <c r="B497" s="1">
        <v>45826</v>
      </c>
      <c r="C497">
        <v>6</v>
      </c>
      <c r="D497">
        <v>530083</v>
      </c>
      <c r="E497" t="s">
        <v>1688</v>
      </c>
      <c r="F497" t="s">
        <v>37</v>
      </c>
      <c r="G497" t="s">
        <v>38</v>
      </c>
      <c r="H497" t="s">
        <v>39</v>
      </c>
      <c r="I497" t="s">
        <v>40</v>
      </c>
      <c r="J497" t="s">
        <v>1689</v>
      </c>
      <c r="K497" s="318"/>
      <c r="L497" t="s">
        <v>42</v>
      </c>
      <c r="M497" s="319">
        <v>45826</v>
      </c>
      <c r="N497" s="318">
        <v>6</v>
      </c>
      <c r="O497" s="318"/>
      <c r="P497" s="318"/>
      <c r="Q497" s="319"/>
      <c r="R497" s="318"/>
      <c r="X497" t="s">
        <v>43</v>
      </c>
      <c r="AA497" s="318" t="s">
        <v>50</v>
      </c>
      <c r="AB497" s="318">
        <v>50014298</v>
      </c>
      <c r="AC497" s="318" t="s">
        <v>51</v>
      </c>
      <c r="AE497" s="318" t="s">
        <v>52</v>
      </c>
      <c r="AF497" s="320">
        <v>635814</v>
      </c>
      <c r="AG497" s="318">
        <v>167</v>
      </c>
      <c r="AH497" s="320"/>
      <c r="AI497" s="320"/>
    </row>
    <row r="498" spans="1:35" hidden="1">
      <c r="A498" t="s">
        <v>1690</v>
      </c>
      <c r="B498" s="1">
        <v>45826</v>
      </c>
      <c r="C498">
        <v>6</v>
      </c>
      <c r="D498">
        <v>530084</v>
      </c>
      <c r="E498" t="s">
        <v>245</v>
      </c>
      <c r="F498" t="s">
        <v>37</v>
      </c>
      <c r="G498" t="s">
        <v>38</v>
      </c>
      <c r="H498" t="s">
        <v>246</v>
      </c>
      <c r="I498" t="s">
        <v>40</v>
      </c>
      <c r="J498" t="s">
        <v>1689</v>
      </c>
      <c r="K498" s="318"/>
      <c r="L498" t="s">
        <v>42</v>
      </c>
      <c r="M498" s="319">
        <v>45826</v>
      </c>
      <c r="N498" s="318">
        <v>6</v>
      </c>
      <c r="O498" s="318"/>
      <c r="P498" s="318"/>
      <c r="Q498" s="319"/>
      <c r="R498" s="318"/>
      <c r="X498" t="s">
        <v>43</v>
      </c>
      <c r="AA498" s="318" t="s">
        <v>50</v>
      </c>
      <c r="AB498" s="318">
        <v>50014300</v>
      </c>
      <c r="AC498" s="318" t="s">
        <v>51</v>
      </c>
      <c r="AE498" s="318" t="s">
        <v>52</v>
      </c>
      <c r="AF498" s="320">
        <v>61842</v>
      </c>
      <c r="AG498" s="318">
        <v>30</v>
      </c>
      <c r="AH498" s="320"/>
      <c r="AI498" s="320"/>
    </row>
    <row r="499" spans="1:35" hidden="1">
      <c r="A499" t="s">
        <v>1691</v>
      </c>
      <c r="B499" s="1">
        <v>45826</v>
      </c>
      <c r="C499">
        <v>6</v>
      </c>
      <c r="D499">
        <v>530085</v>
      </c>
      <c r="E499" t="s">
        <v>249</v>
      </c>
      <c r="F499" t="s">
        <v>37</v>
      </c>
      <c r="G499" t="s">
        <v>38</v>
      </c>
      <c r="H499" t="s">
        <v>246</v>
      </c>
      <c r="I499" t="s">
        <v>40</v>
      </c>
      <c r="J499" t="s">
        <v>1689</v>
      </c>
      <c r="K499" s="318"/>
      <c r="L499" t="s">
        <v>42</v>
      </c>
      <c r="M499" s="319">
        <v>45826</v>
      </c>
      <c r="N499" s="318">
        <v>6</v>
      </c>
      <c r="O499" s="318"/>
      <c r="P499" s="318"/>
      <c r="Q499" s="319"/>
      <c r="R499" s="318"/>
      <c r="X499" t="s">
        <v>43</v>
      </c>
      <c r="AA499" s="318" t="s">
        <v>50</v>
      </c>
      <c r="AB499" s="318">
        <v>50014301</v>
      </c>
      <c r="AC499" s="318" t="s">
        <v>51</v>
      </c>
      <c r="AE499" s="318" t="s">
        <v>52</v>
      </c>
      <c r="AF499" s="320">
        <v>89548</v>
      </c>
      <c r="AG499" s="318">
        <v>30</v>
      </c>
      <c r="AH499" s="320"/>
      <c r="AI499" s="320"/>
    </row>
    <row r="500" spans="1:35" hidden="1">
      <c r="A500" t="s">
        <v>1692</v>
      </c>
      <c r="B500" s="1">
        <v>45784</v>
      </c>
      <c r="C500">
        <v>5</v>
      </c>
      <c r="D500">
        <v>530086</v>
      </c>
      <c r="E500" t="s">
        <v>69</v>
      </c>
      <c r="F500" t="s">
        <v>37</v>
      </c>
      <c r="G500" t="s">
        <v>117</v>
      </c>
      <c r="H500" t="s">
        <v>1393</v>
      </c>
      <c r="I500" t="s">
        <v>140</v>
      </c>
      <c r="J500" t="s">
        <v>1693</v>
      </c>
      <c r="K500" s="318"/>
      <c r="L500" t="s">
        <v>42</v>
      </c>
      <c r="M500" s="319">
        <v>45813</v>
      </c>
      <c r="N500" s="318">
        <v>6</v>
      </c>
      <c r="O500" s="318"/>
      <c r="P500" s="318"/>
      <c r="Q500" s="319"/>
      <c r="R500" s="318"/>
      <c r="X500" t="s">
        <v>43</v>
      </c>
      <c r="AA500" s="318" t="s">
        <v>50</v>
      </c>
      <c r="AB500" s="318">
        <v>530601</v>
      </c>
      <c r="AC500" s="318" t="s">
        <v>51</v>
      </c>
      <c r="AE500" s="318" t="s">
        <v>732</v>
      </c>
      <c r="AF500" s="320">
        <v>70711</v>
      </c>
      <c r="AG500" s="318"/>
      <c r="AH500" s="320"/>
      <c r="AI500" s="320"/>
    </row>
    <row r="501" spans="1:35" hidden="1">
      <c r="A501" t="s">
        <v>1694</v>
      </c>
      <c r="B501" s="1">
        <v>45826</v>
      </c>
      <c r="C501">
        <v>6</v>
      </c>
      <c r="D501">
        <v>530087</v>
      </c>
      <c r="E501" t="s">
        <v>1695</v>
      </c>
      <c r="F501" t="s">
        <v>37</v>
      </c>
      <c r="G501" t="s">
        <v>1696</v>
      </c>
      <c r="H501" t="s">
        <v>1697</v>
      </c>
      <c r="I501" t="s">
        <v>1418</v>
      </c>
      <c r="J501" t="s">
        <v>1698</v>
      </c>
      <c r="K501" s="318"/>
      <c r="L501" t="s">
        <v>391</v>
      </c>
      <c r="M501" s="319">
        <v>45860</v>
      </c>
      <c r="N501" s="318">
        <v>7</v>
      </c>
      <c r="O501" s="318"/>
      <c r="P501" s="318"/>
      <c r="Q501" s="319"/>
      <c r="R501" s="318"/>
      <c r="X501" t="s">
        <v>43</v>
      </c>
      <c r="AA501" s="318" t="s">
        <v>253</v>
      </c>
      <c r="AB501" s="318">
        <v>530703</v>
      </c>
      <c r="AC501" s="318" t="s">
        <v>80</v>
      </c>
      <c r="AE501" s="318" t="s">
        <v>732</v>
      </c>
      <c r="AF501" s="320">
        <v>5187</v>
      </c>
      <c r="AG501" s="318"/>
      <c r="AH501" s="320"/>
      <c r="AI501" s="320"/>
    </row>
    <row r="502" spans="1:35" hidden="1">
      <c r="A502" t="s">
        <v>1699</v>
      </c>
      <c r="B502" s="1">
        <v>45827</v>
      </c>
      <c r="C502">
        <v>6</v>
      </c>
      <c r="D502">
        <v>530088</v>
      </c>
      <c r="E502" t="s">
        <v>609</v>
      </c>
      <c r="F502" t="s">
        <v>37</v>
      </c>
      <c r="G502" t="s">
        <v>47</v>
      </c>
      <c r="H502" t="s">
        <v>610</v>
      </c>
      <c r="I502" t="s">
        <v>140</v>
      </c>
      <c r="J502" t="s">
        <v>227</v>
      </c>
      <c r="K502" s="318"/>
      <c r="L502" t="s">
        <v>42</v>
      </c>
      <c r="M502" s="319">
        <v>45828</v>
      </c>
      <c r="N502" s="318">
        <v>6</v>
      </c>
      <c r="O502" s="318"/>
      <c r="P502" s="318"/>
      <c r="Q502" s="319"/>
      <c r="R502" s="318"/>
      <c r="X502" t="s">
        <v>43</v>
      </c>
      <c r="AA502" s="318" t="s">
        <v>50</v>
      </c>
      <c r="AB502" s="318">
        <v>50014374</v>
      </c>
      <c r="AC502" s="318" t="s">
        <v>51</v>
      </c>
      <c r="AE502" s="318" t="s">
        <v>52</v>
      </c>
      <c r="AF502" s="320">
        <v>11106</v>
      </c>
      <c r="AG502" s="318"/>
      <c r="AH502" s="320"/>
      <c r="AI502" s="320"/>
    </row>
    <row r="503" spans="1:35" hidden="1">
      <c r="A503" t="s">
        <v>1700</v>
      </c>
      <c r="B503" s="1">
        <v>45827</v>
      </c>
      <c r="C503">
        <v>6</v>
      </c>
      <c r="D503">
        <v>530089</v>
      </c>
      <c r="E503" t="s">
        <v>1701</v>
      </c>
      <c r="F503" t="s">
        <v>37</v>
      </c>
      <c r="G503" t="s">
        <v>47</v>
      </c>
      <c r="H503" t="s">
        <v>1702</v>
      </c>
      <c r="I503" t="s">
        <v>140</v>
      </c>
      <c r="J503" t="s">
        <v>227</v>
      </c>
      <c r="K503" s="318"/>
      <c r="L503" t="s">
        <v>42</v>
      </c>
      <c r="M503" s="319">
        <v>45828</v>
      </c>
      <c r="N503" s="318">
        <v>6</v>
      </c>
      <c r="O503" s="318"/>
      <c r="P503" s="318"/>
      <c r="Q503" s="319"/>
      <c r="R503" s="318"/>
      <c r="X503" t="s">
        <v>43</v>
      </c>
      <c r="AA503" s="318" t="s">
        <v>50</v>
      </c>
      <c r="AB503" s="318">
        <v>50014409</v>
      </c>
      <c r="AC503" s="318" t="s">
        <v>51</v>
      </c>
      <c r="AE503" s="318" t="s">
        <v>52</v>
      </c>
      <c r="AF503" s="320">
        <v>42520</v>
      </c>
      <c r="AG503" s="318"/>
      <c r="AH503" s="320"/>
      <c r="AI503" s="320"/>
    </row>
    <row r="504" spans="1:35" hidden="1">
      <c r="A504" t="s">
        <v>1703</v>
      </c>
      <c r="B504" s="1">
        <v>45827</v>
      </c>
      <c r="C504">
        <v>6</v>
      </c>
      <c r="D504">
        <v>530090</v>
      </c>
      <c r="E504" t="s">
        <v>131</v>
      </c>
      <c r="F504" t="s">
        <v>37</v>
      </c>
      <c r="G504" t="s">
        <v>38</v>
      </c>
      <c r="H504" t="s">
        <v>132</v>
      </c>
      <c r="I504" t="s">
        <v>60</v>
      </c>
      <c r="J504" t="s">
        <v>1689</v>
      </c>
      <c r="K504" s="318"/>
      <c r="L504" t="s">
        <v>42</v>
      </c>
      <c r="M504" s="319">
        <v>45827</v>
      </c>
      <c r="N504" s="318">
        <v>6</v>
      </c>
      <c r="O504" s="318"/>
      <c r="P504" s="318"/>
      <c r="Q504" s="319"/>
      <c r="R504" s="318"/>
      <c r="X504" t="s">
        <v>43</v>
      </c>
      <c r="AA504" s="318"/>
      <c r="AB504" s="318">
        <v>50014381</v>
      </c>
      <c r="AC504" s="318" t="s">
        <v>43</v>
      </c>
      <c r="AE504" s="318"/>
      <c r="AF504" s="320"/>
      <c r="AG504" s="318"/>
      <c r="AH504" s="320"/>
      <c r="AI504" s="320"/>
    </row>
    <row r="505" spans="1:35" hidden="1">
      <c r="A505" t="s">
        <v>1704</v>
      </c>
      <c r="B505" s="1">
        <v>45827</v>
      </c>
      <c r="C505">
        <v>6</v>
      </c>
      <c r="D505">
        <v>530091</v>
      </c>
      <c r="E505" t="s">
        <v>136</v>
      </c>
      <c r="F505" t="s">
        <v>37</v>
      </c>
      <c r="G505" t="s">
        <v>38</v>
      </c>
      <c r="H505" t="s">
        <v>137</v>
      </c>
      <c r="I505" t="s">
        <v>60</v>
      </c>
      <c r="J505" t="s">
        <v>1689</v>
      </c>
      <c r="K505" s="318"/>
      <c r="L505" t="s">
        <v>42</v>
      </c>
      <c r="M505" s="319">
        <v>45827</v>
      </c>
      <c r="N505" s="318">
        <v>6</v>
      </c>
      <c r="O505" s="318"/>
      <c r="P505" s="318"/>
      <c r="Q505" s="319"/>
      <c r="R505" s="318"/>
      <c r="X505" t="s">
        <v>43</v>
      </c>
      <c r="AA505" s="318"/>
      <c r="AB505" s="318">
        <v>50014379</v>
      </c>
      <c r="AC505" s="318" t="s">
        <v>43</v>
      </c>
      <c r="AE505" s="318"/>
      <c r="AF505" s="320"/>
      <c r="AG505" s="318"/>
      <c r="AH505" s="320"/>
      <c r="AI505" s="320"/>
    </row>
    <row r="506" spans="1:35" hidden="1">
      <c r="A506" t="s">
        <v>1705</v>
      </c>
      <c r="B506" s="1">
        <v>45827</v>
      </c>
      <c r="C506">
        <v>6</v>
      </c>
      <c r="D506">
        <v>530092</v>
      </c>
      <c r="E506" t="s">
        <v>1706</v>
      </c>
      <c r="F506" t="s">
        <v>37</v>
      </c>
      <c r="G506" t="s">
        <v>106</v>
      </c>
      <c r="H506" t="s">
        <v>1707</v>
      </c>
      <c r="I506" t="s">
        <v>108</v>
      </c>
      <c r="J506" t="s">
        <v>1458</v>
      </c>
      <c r="K506" s="318"/>
      <c r="L506" t="s">
        <v>42</v>
      </c>
      <c r="M506" s="319">
        <v>45827</v>
      </c>
      <c r="N506" s="318">
        <v>6</v>
      </c>
      <c r="O506" s="318"/>
      <c r="P506" s="318"/>
      <c r="Q506" s="319"/>
      <c r="R506" s="318"/>
      <c r="X506" t="s">
        <v>43</v>
      </c>
      <c r="AA506" s="318" t="s">
        <v>50</v>
      </c>
      <c r="AB506" s="318">
        <v>50014431</v>
      </c>
      <c r="AC506" s="318" t="s">
        <v>51</v>
      </c>
      <c r="AE506" s="318" t="s">
        <v>94</v>
      </c>
      <c r="AF506" s="320">
        <v>8622</v>
      </c>
      <c r="AG506" s="318"/>
      <c r="AH506" s="320"/>
      <c r="AI506" s="320"/>
    </row>
    <row r="507" spans="1:35" hidden="1">
      <c r="A507" t="s">
        <v>1708</v>
      </c>
      <c r="B507" s="1">
        <v>45827</v>
      </c>
      <c r="C507">
        <v>6</v>
      </c>
      <c r="D507">
        <v>530093</v>
      </c>
      <c r="E507" t="s">
        <v>1192</v>
      </c>
      <c r="F507" t="s">
        <v>37</v>
      </c>
      <c r="G507" t="s">
        <v>117</v>
      </c>
      <c r="H507" t="s">
        <v>1193</v>
      </c>
      <c r="I507" t="s">
        <v>108</v>
      </c>
      <c r="J507" t="s">
        <v>1380</v>
      </c>
      <c r="K507" s="318"/>
      <c r="L507" t="s">
        <v>42</v>
      </c>
      <c r="M507" s="319">
        <v>45833</v>
      </c>
      <c r="N507" s="318">
        <v>6</v>
      </c>
      <c r="O507" s="318"/>
      <c r="P507" s="318"/>
      <c r="Q507" s="319"/>
      <c r="R507" s="318"/>
      <c r="X507" t="s">
        <v>43</v>
      </c>
      <c r="AA507" s="318" t="s">
        <v>253</v>
      </c>
      <c r="AB507" s="318">
        <v>50014444</v>
      </c>
      <c r="AC507" s="318" t="s">
        <v>80</v>
      </c>
      <c r="AE507" s="318" t="s">
        <v>94</v>
      </c>
      <c r="AF507" s="320">
        <v>15866</v>
      </c>
      <c r="AG507" s="318"/>
      <c r="AH507" s="320"/>
      <c r="AI507" s="320"/>
    </row>
    <row r="508" spans="1:35" hidden="1">
      <c r="A508" t="s">
        <v>1709</v>
      </c>
      <c r="B508" s="1">
        <v>45827</v>
      </c>
      <c r="C508">
        <v>6</v>
      </c>
      <c r="D508">
        <v>530094</v>
      </c>
      <c r="E508" t="s">
        <v>1710</v>
      </c>
      <c r="F508" t="s">
        <v>37</v>
      </c>
      <c r="G508" t="s">
        <v>106</v>
      </c>
      <c r="H508" t="s">
        <v>1711</v>
      </c>
      <c r="I508" t="s">
        <v>72</v>
      </c>
      <c r="J508" t="s">
        <v>629</v>
      </c>
      <c r="K508" s="318"/>
      <c r="L508" t="s">
        <v>42</v>
      </c>
      <c r="M508" s="319">
        <v>45852</v>
      </c>
      <c r="N508" s="318">
        <v>7</v>
      </c>
      <c r="O508" s="318"/>
      <c r="P508" s="318"/>
      <c r="Q508" s="319"/>
      <c r="R508" s="318"/>
      <c r="X508" t="s">
        <v>43</v>
      </c>
      <c r="AA508" s="318" t="s">
        <v>253</v>
      </c>
      <c r="AB508" s="318">
        <v>50014523</v>
      </c>
      <c r="AC508" s="318" t="s">
        <v>80</v>
      </c>
      <c r="AE508" s="318" t="s">
        <v>94</v>
      </c>
      <c r="AF508" s="320">
        <v>34380</v>
      </c>
      <c r="AG508" s="318"/>
      <c r="AH508" s="320"/>
      <c r="AI508" s="320"/>
    </row>
    <row r="509" spans="1:35" hidden="1">
      <c r="A509" t="s">
        <v>1712</v>
      </c>
      <c r="B509" s="1">
        <v>45827</v>
      </c>
      <c r="C509">
        <v>6</v>
      </c>
      <c r="D509">
        <v>530095</v>
      </c>
      <c r="E509" t="s">
        <v>1713</v>
      </c>
      <c r="F509" t="s">
        <v>37</v>
      </c>
      <c r="G509" t="s">
        <v>644</v>
      </c>
      <c r="H509" t="s">
        <v>1714</v>
      </c>
      <c r="I509" t="s">
        <v>146</v>
      </c>
      <c r="J509" t="s">
        <v>629</v>
      </c>
      <c r="K509" s="318"/>
      <c r="L509" t="s">
        <v>42</v>
      </c>
      <c r="M509" s="319">
        <v>45854</v>
      </c>
      <c r="N509" s="318">
        <v>7</v>
      </c>
      <c r="O509" s="318"/>
      <c r="P509" s="318" t="s">
        <v>648</v>
      </c>
      <c r="Q509" s="319">
        <v>45854</v>
      </c>
      <c r="R509" s="318" t="s">
        <v>253</v>
      </c>
      <c r="X509" t="s">
        <v>43</v>
      </c>
      <c r="AA509" s="318" t="s">
        <v>253</v>
      </c>
      <c r="AB509" s="318">
        <v>50014340</v>
      </c>
      <c r="AC509" s="318" t="s">
        <v>80</v>
      </c>
      <c r="AE509" s="318" t="s">
        <v>94</v>
      </c>
      <c r="AF509" s="320">
        <v>12900</v>
      </c>
      <c r="AG509" s="318"/>
      <c r="AH509" s="320"/>
      <c r="AI509" s="320"/>
    </row>
    <row r="510" spans="1:35" hidden="1">
      <c r="A510" t="s">
        <v>1715</v>
      </c>
      <c r="B510" s="1">
        <v>45827</v>
      </c>
      <c r="C510">
        <v>6</v>
      </c>
      <c r="D510">
        <v>530096</v>
      </c>
      <c r="E510" t="s">
        <v>1716</v>
      </c>
      <c r="F510" t="s">
        <v>37</v>
      </c>
      <c r="G510" t="s">
        <v>644</v>
      </c>
      <c r="H510" t="s">
        <v>1717</v>
      </c>
      <c r="I510" t="s">
        <v>40</v>
      </c>
      <c r="J510" t="s">
        <v>629</v>
      </c>
      <c r="K510" s="318"/>
      <c r="L510" t="s">
        <v>42</v>
      </c>
      <c r="M510" s="319">
        <v>45855</v>
      </c>
      <c r="N510" s="318">
        <v>7</v>
      </c>
      <c r="O510" s="318"/>
      <c r="P510" s="318" t="s">
        <v>648</v>
      </c>
      <c r="Q510" s="319">
        <v>45855</v>
      </c>
      <c r="R510" s="318" t="s">
        <v>253</v>
      </c>
      <c r="X510" t="s">
        <v>43</v>
      </c>
      <c r="AA510" s="318" t="s">
        <v>253</v>
      </c>
      <c r="AB510" s="318">
        <v>50014391</v>
      </c>
      <c r="AC510" s="318" t="s">
        <v>80</v>
      </c>
      <c r="AE510" s="318" t="s">
        <v>94</v>
      </c>
      <c r="AF510" s="320">
        <v>12900</v>
      </c>
      <c r="AG510" s="318"/>
      <c r="AH510" s="320"/>
      <c r="AI510" s="320"/>
    </row>
    <row r="511" spans="1:35" hidden="1">
      <c r="A511" t="s">
        <v>1718</v>
      </c>
      <c r="B511" s="1">
        <v>45827</v>
      </c>
      <c r="C511">
        <v>6</v>
      </c>
      <c r="D511">
        <v>530097</v>
      </c>
      <c r="E511" t="s">
        <v>1719</v>
      </c>
      <c r="F511" t="s">
        <v>37</v>
      </c>
      <c r="G511" t="s">
        <v>644</v>
      </c>
      <c r="H511" t="s">
        <v>1720</v>
      </c>
      <c r="I511" t="s">
        <v>140</v>
      </c>
      <c r="J511" t="s">
        <v>629</v>
      </c>
      <c r="K511" s="318"/>
      <c r="L511" t="s">
        <v>42</v>
      </c>
      <c r="M511" s="319">
        <v>45861</v>
      </c>
      <c r="N511" s="318">
        <v>7</v>
      </c>
      <c r="O511" s="318"/>
      <c r="P511" s="318" t="s">
        <v>648</v>
      </c>
      <c r="Q511" s="319">
        <v>45861</v>
      </c>
      <c r="R511" s="318" t="s">
        <v>62</v>
      </c>
      <c r="X511" t="s">
        <v>43</v>
      </c>
      <c r="AA511" s="318" t="s">
        <v>62</v>
      </c>
      <c r="AB511" s="318">
        <v>50014457</v>
      </c>
      <c r="AC511" s="318" t="s">
        <v>63</v>
      </c>
      <c r="AE511" s="318" t="s">
        <v>94</v>
      </c>
      <c r="AF511" s="320">
        <v>11283</v>
      </c>
      <c r="AG511" s="318"/>
      <c r="AH511" s="320"/>
      <c r="AI511" s="320"/>
    </row>
    <row r="512" spans="1:35" hidden="1">
      <c r="A512" t="s">
        <v>1721</v>
      </c>
      <c r="B512" s="1">
        <v>45827</v>
      </c>
      <c r="C512">
        <v>6</v>
      </c>
      <c r="D512">
        <v>530098</v>
      </c>
      <c r="E512" t="s">
        <v>1722</v>
      </c>
      <c r="F512" t="s">
        <v>37</v>
      </c>
      <c r="G512" t="s">
        <v>644</v>
      </c>
      <c r="H512" t="s">
        <v>1723</v>
      </c>
      <c r="I512" t="s">
        <v>108</v>
      </c>
      <c r="J512" t="s">
        <v>716</v>
      </c>
      <c r="K512" s="318"/>
      <c r="L512" t="s">
        <v>42</v>
      </c>
      <c r="M512" s="319">
        <v>45868</v>
      </c>
      <c r="N512" s="318">
        <v>7</v>
      </c>
      <c r="O512" s="318"/>
      <c r="P512" s="318" t="s">
        <v>648</v>
      </c>
      <c r="Q512" s="319">
        <v>45868</v>
      </c>
      <c r="R512" s="318" t="s">
        <v>83</v>
      </c>
      <c r="X512" t="s">
        <v>43</v>
      </c>
      <c r="AA512" s="318" t="s">
        <v>83</v>
      </c>
      <c r="AB512" s="318" t="s">
        <v>1724</v>
      </c>
      <c r="AC512" s="318" t="s">
        <v>84</v>
      </c>
      <c r="AE512" s="318" t="s">
        <v>620</v>
      </c>
      <c r="AF512" s="320">
        <v>52898</v>
      </c>
      <c r="AG512" s="318"/>
      <c r="AH512" s="320"/>
      <c r="AI512" s="320"/>
    </row>
    <row r="513" spans="1:35" hidden="1">
      <c r="A513" t="s">
        <v>1725</v>
      </c>
      <c r="B513" s="1">
        <v>45827</v>
      </c>
      <c r="C513">
        <v>6</v>
      </c>
      <c r="D513">
        <v>530099</v>
      </c>
      <c r="E513" t="s">
        <v>1726</v>
      </c>
      <c r="F513" t="s">
        <v>37</v>
      </c>
      <c r="G513" t="s">
        <v>1401</v>
      </c>
      <c r="H513" t="s">
        <v>1727</v>
      </c>
      <c r="I513" t="s">
        <v>636</v>
      </c>
      <c r="J513" t="s">
        <v>1728</v>
      </c>
      <c r="K513" s="318"/>
      <c r="L513" t="s">
        <v>42</v>
      </c>
      <c r="M513" s="319">
        <v>45834</v>
      </c>
      <c r="N513" s="318">
        <v>6</v>
      </c>
      <c r="O513" s="318"/>
      <c r="P513" s="318" t="s">
        <v>1403</v>
      </c>
      <c r="Q513" s="319">
        <v>45820</v>
      </c>
      <c r="R513" s="318" t="s">
        <v>50</v>
      </c>
      <c r="X513" t="s">
        <v>43</v>
      </c>
      <c r="AA513" s="318" t="s">
        <v>50</v>
      </c>
      <c r="AB513" s="318">
        <v>530602</v>
      </c>
      <c r="AC513" s="318" t="s">
        <v>51</v>
      </c>
      <c r="AE513" s="318"/>
      <c r="AF513" s="320"/>
      <c r="AG513" s="318"/>
      <c r="AH513" s="320"/>
      <c r="AI513" s="320"/>
    </row>
    <row r="514" spans="1:35" hidden="1">
      <c r="A514" t="s">
        <v>1729</v>
      </c>
      <c r="B514" s="1">
        <v>45827</v>
      </c>
      <c r="C514">
        <v>6</v>
      </c>
      <c r="D514">
        <v>530100</v>
      </c>
      <c r="E514" t="s">
        <v>1730</v>
      </c>
      <c r="F514" t="s">
        <v>37</v>
      </c>
      <c r="G514" t="s">
        <v>1401</v>
      </c>
      <c r="H514" t="s">
        <v>1731</v>
      </c>
      <c r="I514" t="s">
        <v>140</v>
      </c>
      <c r="J514" t="s">
        <v>1728</v>
      </c>
      <c r="K514" s="318"/>
      <c r="L514" t="s">
        <v>42</v>
      </c>
      <c r="M514" s="319">
        <v>45834</v>
      </c>
      <c r="N514" s="318">
        <v>6</v>
      </c>
      <c r="O514" s="318"/>
      <c r="P514" s="318" t="s">
        <v>1403</v>
      </c>
      <c r="Q514" s="319">
        <v>45825</v>
      </c>
      <c r="R514" s="318" t="s">
        <v>50</v>
      </c>
      <c r="X514" t="s">
        <v>43</v>
      </c>
      <c r="AA514" s="318" t="s">
        <v>50</v>
      </c>
      <c r="AB514" s="318">
        <v>530602</v>
      </c>
      <c r="AC514" s="318" t="s">
        <v>51</v>
      </c>
      <c r="AE514" s="318"/>
      <c r="AF514" s="320"/>
      <c r="AG514" s="318"/>
      <c r="AH514" s="320"/>
      <c r="AI514" s="320"/>
    </row>
    <row r="515" spans="1:35" hidden="1">
      <c r="A515" t="s">
        <v>1732</v>
      </c>
      <c r="B515" s="1">
        <v>45827</v>
      </c>
      <c r="C515">
        <v>6</v>
      </c>
      <c r="D515">
        <v>530101</v>
      </c>
      <c r="E515" t="s">
        <v>1733</v>
      </c>
      <c r="F515" t="s">
        <v>37</v>
      </c>
      <c r="G515" t="s">
        <v>47</v>
      </c>
      <c r="H515" t="s">
        <v>1734</v>
      </c>
      <c r="I515" t="s">
        <v>108</v>
      </c>
      <c r="J515" t="s">
        <v>158</v>
      </c>
      <c r="K515" s="318"/>
      <c r="L515" t="s">
        <v>42</v>
      </c>
      <c r="M515" s="319">
        <v>45855</v>
      </c>
      <c r="N515" s="318">
        <v>7</v>
      </c>
      <c r="O515" s="318"/>
      <c r="P515" s="318"/>
      <c r="Q515" s="319"/>
      <c r="R515" s="318"/>
      <c r="X515" t="s">
        <v>43</v>
      </c>
      <c r="AA515" s="318" t="s">
        <v>253</v>
      </c>
      <c r="AB515" s="318">
        <v>50014835</v>
      </c>
      <c r="AC515" s="318" t="s">
        <v>80</v>
      </c>
      <c r="AE515" s="318" t="s">
        <v>94</v>
      </c>
      <c r="AF515" s="320">
        <v>228092</v>
      </c>
      <c r="AG515" s="318">
        <v>31</v>
      </c>
      <c r="AH515" s="320"/>
      <c r="AI515" s="320"/>
    </row>
    <row r="516" spans="1:35" hidden="1">
      <c r="A516" t="s">
        <v>1735</v>
      </c>
      <c r="B516" s="1">
        <v>45827</v>
      </c>
      <c r="C516">
        <v>6</v>
      </c>
      <c r="D516">
        <v>530102</v>
      </c>
      <c r="E516" t="s">
        <v>1736</v>
      </c>
      <c r="F516" t="s">
        <v>37</v>
      </c>
      <c r="G516" t="s">
        <v>106</v>
      </c>
      <c r="H516" t="s">
        <v>1737</v>
      </c>
      <c r="I516" t="s">
        <v>72</v>
      </c>
      <c r="J516" t="s">
        <v>158</v>
      </c>
      <c r="K516" s="318"/>
      <c r="L516" t="s">
        <v>42</v>
      </c>
      <c r="M516" s="319">
        <v>45847</v>
      </c>
      <c r="N516" s="318">
        <v>7</v>
      </c>
      <c r="O516" s="318"/>
      <c r="P516" s="318"/>
      <c r="Q516" s="319"/>
      <c r="R516" s="318"/>
      <c r="X516" t="s">
        <v>43</v>
      </c>
      <c r="AA516" s="318" t="s">
        <v>253</v>
      </c>
      <c r="AB516" s="318">
        <v>50014589</v>
      </c>
      <c r="AC516" s="318" t="s">
        <v>80</v>
      </c>
      <c r="AE516" s="318" t="s">
        <v>94</v>
      </c>
      <c r="AF516" s="320">
        <v>218878</v>
      </c>
      <c r="AG516" s="318">
        <v>10</v>
      </c>
      <c r="AH516" s="320"/>
      <c r="AI516" s="320"/>
    </row>
    <row r="517" spans="1:35" hidden="1">
      <c r="A517" t="s">
        <v>1738</v>
      </c>
      <c r="B517" s="1">
        <v>45828</v>
      </c>
      <c r="C517">
        <v>6</v>
      </c>
      <c r="D517">
        <v>530103</v>
      </c>
      <c r="E517" t="s">
        <v>1739</v>
      </c>
      <c r="F517" t="s">
        <v>37</v>
      </c>
      <c r="G517" t="s">
        <v>644</v>
      </c>
      <c r="H517" t="s">
        <v>1740</v>
      </c>
      <c r="I517" t="s">
        <v>72</v>
      </c>
      <c r="J517" t="s">
        <v>1741</v>
      </c>
      <c r="K517" s="318"/>
      <c r="L517" t="s">
        <v>42</v>
      </c>
      <c r="M517" s="319">
        <v>45868</v>
      </c>
      <c r="N517" s="318">
        <v>7</v>
      </c>
      <c r="O517" s="318"/>
      <c r="P517" s="318" t="s">
        <v>648</v>
      </c>
      <c r="Q517" s="319">
        <v>45868</v>
      </c>
      <c r="R517" s="318" t="s">
        <v>253</v>
      </c>
      <c r="X517" t="s">
        <v>43</v>
      </c>
      <c r="AA517" s="318" t="s">
        <v>253</v>
      </c>
      <c r="AB517" s="318">
        <v>50014750</v>
      </c>
      <c r="AC517" s="318" t="s">
        <v>80</v>
      </c>
      <c r="AE517" s="318" t="s">
        <v>224</v>
      </c>
      <c r="AF517" s="320">
        <v>7677</v>
      </c>
      <c r="AG517" s="318"/>
      <c r="AH517" s="320"/>
      <c r="AI517" s="320"/>
    </row>
    <row r="518" spans="1:35" hidden="1">
      <c r="A518" t="s">
        <v>1742</v>
      </c>
      <c r="B518" s="1">
        <v>45828</v>
      </c>
      <c r="C518">
        <v>6</v>
      </c>
      <c r="D518">
        <v>530104</v>
      </c>
      <c r="E518" t="s">
        <v>1743</v>
      </c>
      <c r="F518" t="s">
        <v>37</v>
      </c>
      <c r="G518" t="s">
        <v>121</v>
      </c>
      <c r="H518" t="s">
        <v>1744</v>
      </c>
      <c r="I518" t="s">
        <v>108</v>
      </c>
      <c r="J518" t="s">
        <v>158</v>
      </c>
      <c r="K518" s="318"/>
      <c r="L518" t="s">
        <v>42</v>
      </c>
      <c r="M518" s="319">
        <v>45849</v>
      </c>
      <c r="N518" s="318">
        <v>7</v>
      </c>
      <c r="O518" s="318"/>
      <c r="P518" s="318"/>
      <c r="Q518" s="319"/>
      <c r="R518" s="318"/>
      <c r="X518" t="s">
        <v>43</v>
      </c>
      <c r="AA518" s="318" t="s">
        <v>253</v>
      </c>
      <c r="AB518" s="318">
        <v>50014791</v>
      </c>
      <c r="AC518" s="318" t="s">
        <v>80</v>
      </c>
      <c r="AE518" s="318" t="s">
        <v>52</v>
      </c>
      <c r="AF518" s="320">
        <v>261956</v>
      </c>
      <c r="AG518" s="318">
        <v>86</v>
      </c>
      <c r="AH518" s="320"/>
      <c r="AI518" s="320"/>
    </row>
    <row r="519" spans="1:35" hidden="1">
      <c r="A519" t="s">
        <v>1745</v>
      </c>
      <c r="B519" s="1">
        <v>45831</v>
      </c>
      <c r="C519">
        <v>6</v>
      </c>
      <c r="D519">
        <v>530105</v>
      </c>
      <c r="E519" t="s">
        <v>486</v>
      </c>
      <c r="F519" t="s">
        <v>37</v>
      </c>
      <c r="G519" t="s">
        <v>58</v>
      </c>
      <c r="H519" t="s">
        <v>487</v>
      </c>
      <c r="I519" t="s">
        <v>108</v>
      </c>
      <c r="J519" t="s">
        <v>1689</v>
      </c>
      <c r="K519" s="318"/>
      <c r="L519" t="s">
        <v>42</v>
      </c>
      <c r="M519" s="319">
        <v>45831</v>
      </c>
      <c r="N519" s="318">
        <v>6</v>
      </c>
      <c r="O519" s="318"/>
      <c r="P519" s="318"/>
      <c r="Q519" s="319"/>
      <c r="R519" s="318"/>
      <c r="X519" t="s">
        <v>43</v>
      </c>
      <c r="AA519" s="318"/>
      <c r="AB519" s="318">
        <v>40063835</v>
      </c>
      <c r="AC519" s="318" t="s">
        <v>43</v>
      </c>
      <c r="AE519" s="318"/>
      <c r="AF519" s="320"/>
      <c r="AG519" s="318"/>
      <c r="AH519" s="320"/>
      <c r="AI519" s="320"/>
    </row>
    <row r="520" spans="1:35" hidden="1">
      <c r="A520" t="s">
        <v>1746</v>
      </c>
      <c r="B520" s="1">
        <v>45831</v>
      </c>
      <c r="C520">
        <v>6</v>
      </c>
      <c r="D520">
        <v>530106</v>
      </c>
      <c r="E520" t="s">
        <v>501</v>
      </c>
      <c r="F520" t="s">
        <v>37</v>
      </c>
      <c r="G520" t="s">
        <v>58</v>
      </c>
      <c r="H520" t="s">
        <v>502</v>
      </c>
      <c r="I520" t="s">
        <v>40</v>
      </c>
      <c r="J520" t="s">
        <v>1689</v>
      </c>
      <c r="K520" s="318"/>
      <c r="L520" t="s">
        <v>42</v>
      </c>
      <c r="M520" s="319">
        <v>45831</v>
      </c>
      <c r="N520" s="318">
        <v>6</v>
      </c>
      <c r="O520" s="318"/>
      <c r="P520" s="318"/>
      <c r="Q520" s="319"/>
      <c r="R520" s="318"/>
      <c r="X520" t="s">
        <v>43</v>
      </c>
      <c r="AA520" s="318"/>
      <c r="AB520" s="318">
        <v>40064242</v>
      </c>
      <c r="AC520" s="318" t="s">
        <v>43</v>
      </c>
      <c r="AE520" s="318"/>
      <c r="AF520" s="320"/>
      <c r="AG520" s="318"/>
      <c r="AH520" s="320"/>
      <c r="AI520" s="320"/>
    </row>
    <row r="521" spans="1:35" hidden="1">
      <c r="A521" t="s">
        <v>1747</v>
      </c>
      <c r="B521" s="1">
        <v>45831</v>
      </c>
      <c r="C521">
        <v>6</v>
      </c>
      <c r="D521">
        <v>530107</v>
      </c>
      <c r="E521" t="s">
        <v>569</v>
      </c>
      <c r="F521" t="s">
        <v>37</v>
      </c>
      <c r="G521" t="s">
        <v>58</v>
      </c>
      <c r="H521" t="s">
        <v>570</v>
      </c>
      <c r="I521" t="s">
        <v>92</v>
      </c>
      <c r="J521" t="s">
        <v>1689</v>
      </c>
      <c r="K521" s="318"/>
      <c r="L521" t="s">
        <v>42</v>
      </c>
      <c r="M521" s="319">
        <v>45831</v>
      </c>
      <c r="N521" s="318">
        <v>6</v>
      </c>
      <c r="O521" s="318"/>
      <c r="P521" s="318"/>
      <c r="Q521" s="319"/>
      <c r="R521" s="318"/>
      <c r="X521" t="s">
        <v>43</v>
      </c>
      <c r="AA521" s="318"/>
      <c r="AB521" s="318">
        <v>40063604</v>
      </c>
      <c r="AC521" s="318" t="s">
        <v>43</v>
      </c>
      <c r="AE521" s="318"/>
      <c r="AF521" s="320"/>
      <c r="AG521" s="318"/>
      <c r="AH521" s="320"/>
      <c r="AI521" s="320"/>
    </row>
    <row r="522" spans="1:35" hidden="1">
      <c r="A522" t="s">
        <v>1748</v>
      </c>
      <c r="B522" s="1">
        <v>45831</v>
      </c>
      <c r="C522">
        <v>6</v>
      </c>
      <c r="D522">
        <v>530108</v>
      </c>
      <c r="E522" t="s">
        <v>1749</v>
      </c>
      <c r="F522" t="s">
        <v>37</v>
      </c>
      <c r="G522" t="s">
        <v>58</v>
      </c>
      <c r="H522" t="s">
        <v>1750</v>
      </c>
      <c r="I522" t="s">
        <v>60</v>
      </c>
      <c r="J522" t="s">
        <v>151</v>
      </c>
      <c r="K522" s="318"/>
      <c r="L522" t="s">
        <v>42</v>
      </c>
      <c r="M522" s="319">
        <v>45831</v>
      </c>
      <c r="N522" s="318">
        <v>6</v>
      </c>
      <c r="O522" s="318"/>
      <c r="P522" s="318"/>
      <c r="Q522" s="319"/>
      <c r="R522" s="318"/>
      <c r="X522" t="s">
        <v>43</v>
      </c>
      <c r="AA522" s="318" t="s">
        <v>253</v>
      </c>
      <c r="AB522" s="318">
        <v>50014559</v>
      </c>
      <c r="AC522" s="318" t="s">
        <v>80</v>
      </c>
      <c r="AE522" s="318" t="s">
        <v>52</v>
      </c>
      <c r="AF522" s="320">
        <v>16270</v>
      </c>
      <c r="AG522" s="318"/>
      <c r="AH522" s="320"/>
      <c r="AI522" s="320"/>
    </row>
    <row r="523" spans="1:35" hidden="1">
      <c r="A523" t="s">
        <v>1751</v>
      </c>
      <c r="B523" s="1">
        <v>45831</v>
      </c>
      <c r="C523">
        <v>6</v>
      </c>
      <c r="D523">
        <v>530109</v>
      </c>
      <c r="E523" t="s">
        <v>1268</v>
      </c>
      <c r="F523" t="s">
        <v>37</v>
      </c>
      <c r="G523" t="s">
        <v>58</v>
      </c>
      <c r="H523" t="s">
        <v>59</v>
      </c>
      <c r="I523" t="s">
        <v>60</v>
      </c>
      <c r="J523" t="s">
        <v>1752</v>
      </c>
      <c r="K523" s="318"/>
      <c r="L523" t="s">
        <v>42</v>
      </c>
      <c r="M523" s="319">
        <v>45832</v>
      </c>
      <c r="N523" s="318">
        <v>6</v>
      </c>
      <c r="O523" s="318"/>
      <c r="P523" s="318"/>
      <c r="Q523" s="319"/>
      <c r="R523" s="318"/>
      <c r="X523" t="s">
        <v>43</v>
      </c>
      <c r="AA523" s="318" t="s">
        <v>253</v>
      </c>
      <c r="AB523" s="318">
        <v>50014594</v>
      </c>
      <c r="AC523" s="318" t="s">
        <v>80</v>
      </c>
      <c r="AE523" s="318" t="s">
        <v>52</v>
      </c>
      <c r="AF523" s="320">
        <v>11106</v>
      </c>
      <c r="AG523" s="318"/>
      <c r="AH523" s="320"/>
      <c r="AI523" s="320"/>
    </row>
    <row r="524" spans="1:35" hidden="1">
      <c r="A524" t="s">
        <v>1753</v>
      </c>
      <c r="B524" s="1">
        <v>45831</v>
      </c>
      <c r="C524">
        <v>6</v>
      </c>
      <c r="D524">
        <v>530110</v>
      </c>
      <c r="E524" t="s">
        <v>1301</v>
      </c>
      <c r="F524" t="s">
        <v>37</v>
      </c>
      <c r="G524" t="s">
        <v>58</v>
      </c>
      <c r="H524" t="s">
        <v>1302</v>
      </c>
      <c r="I524" t="s">
        <v>92</v>
      </c>
      <c r="J524" t="s">
        <v>1754</v>
      </c>
      <c r="K524" s="318"/>
      <c r="L524" t="s">
        <v>42</v>
      </c>
      <c r="M524" s="319">
        <v>45833</v>
      </c>
      <c r="N524" s="318">
        <v>6</v>
      </c>
      <c r="O524" s="318"/>
      <c r="P524" s="318"/>
      <c r="Q524" s="319"/>
      <c r="R524" s="318"/>
      <c r="X524" t="s">
        <v>43</v>
      </c>
      <c r="AA524" s="318" t="s">
        <v>253</v>
      </c>
      <c r="AB524" s="318">
        <v>50014741</v>
      </c>
      <c r="AC524" s="318" t="s">
        <v>80</v>
      </c>
      <c r="AE524" s="318" t="s">
        <v>52</v>
      </c>
      <c r="AF524" s="320">
        <v>11411</v>
      </c>
      <c r="AG524" s="318"/>
      <c r="AH524" s="320"/>
      <c r="AI524" s="320"/>
    </row>
    <row r="525" spans="1:35" hidden="1">
      <c r="A525" t="s">
        <v>1755</v>
      </c>
      <c r="B525" s="1">
        <v>45831</v>
      </c>
      <c r="C525">
        <v>6</v>
      </c>
      <c r="D525">
        <v>530111</v>
      </c>
      <c r="E525" t="s">
        <v>1756</v>
      </c>
      <c r="F525" t="s">
        <v>37</v>
      </c>
      <c r="G525" t="s">
        <v>106</v>
      </c>
      <c r="H525" t="s">
        <v>1757</v>
      </c>
      <c r="I525" t="s">
        <v>60</v>
      </c>
      <c r="J525" t="s">
        <v>1758</v>
      </c>
      <c r="K525" s="318"/>
      <c r="L525" t="s">
        <v>42</v>
      </c>
      <c r="M525" s="319">
        <v>45834</v>
      </c>
      <c r="N525" s="318">
        <v>6</v>
      </c>
      <c r="O525" s="318"/>
      <c r="P525" s="318"/>
      <c r="Q525" s="319"/>
      <c r="R525" s="318"/>
      <c r="X525" t="s">
        <v>43</v>
      </c>
      <c r="AA525" s="318" t="s">
        <v>253</v>
      </c>
      <c r="AB525" s="318">
        <v>50015402</v>
      </c>
      <c r="AC525" s="318" t="s">
        <v>80</v>
      </c>
      <c r="AE525" s="318" t="s">
        <v>52</v>
      </c>
      <c r="AF525" s="320">
        <v>12058</v>
      </c>
      <c r="AG525" s="318"/>
      <c r="AH525" s="320"/>
      <c r="AI525" s="320"/>
    </row>
    <row r="526" spans="1:35" hidden="1">
      <c r="A526" t="s">
        <v>1759</v>
      </c>
      <c r="B526" s="1">
        <v>45740</v>
      </c>
      <c r="C526">
        <v>3</v>
      </c>
      <c r="D526">
        <v>530112</v>
      </c>
      <c r="E526" t="s">
        <v>1760</v>
      </c>
      <c r="F526" t="s">
        <v>37</v>
      </c>
      <c r="G526" t="s">
        <v>1401</v>
      </c>
      <c r="H526" t="s">
        <v>1761</v>
      </c>
      <c r="I526" t="s">
        <v>108</v>
      </c>
      <c r="J526" t="s">
        <v>1408</v>
      </c>
      <c r="K526" s="318"/>
      <c r="L526" t="s">
        <v>42</v>
      </c>
      <c r="M526" s="319">
        <v>45834</v>
      </c>
      <c r="N526" s="318">
        <v>6</v>
      </c>
      <c r="O526" s="318"/>
      <c r="P526" s="318" t="s">
        <v>1403</v>
      </c>
      <c r="Q526" s="319">
        <v>45827</v>
      </c>
      <c r="R526" s="318" t="s">
        <v>50</v>
      </c>
      <c r="X526" t="s">
        <v>43</v>
      </c>
      <c r="AA526" s="318" t="s">
        <v>50</v>
      </c>
      <c r="AB526" s="318">
        <v>530602</v>
      </c>
      <c r="AC526" s="318" t="s">
        <v>51</v>
      </c>
      <c r="AE526" s="318"/>
      <c r="AF526" s="320"/>
      <c r="AG526" s="318"/>
      <c r="AH526" s="320"/>
      <c r="AI526" s="320"/>
    </row>
    <row r="527" spans="1:35" hidden="1">
      <c r="A527" t="s">
        <v>1762</v>
      </c>
      <c r="B527" s="1">
        <v>45814</v>
      </c>
      <c r="C527">
        <v>6</v>
      </c>
      <c r="D527">
        <v>530113</v>
      </c>
      <c r="E527" t="s">
        <v>1763</v>
      </c>
      <c r="F527" t="s">
        <v>37</v>
      </c>
      <c r="G527" t="s">
        <v>1401</v>
      </c>
      <c r="H527" t="s">
        <v>1764</v>
      </c>
      <c r="I527" t="s">
        <v>87</v>
      </c>
      <c r="J527" t="s">
        <v>1408</v>
      </c>
      <c r="K527" s="318"/>
      <c r="L527" t="s">
        <v>42</v>
      </c>
      <c r="M527" s="319">
        <v>45867</v>
      </c>
      <c r="N527" s="318">
        <v>7</v>
      </c>
      <c r="O527" s="318"/>
      <c r="P527" s="318" t="s">
        <v>1403</v>
      </c>
      <c r="Q527" s="319">
        <v>45827</v>
      </c>
      <c r="R527" s="318" t="s">
        <v>253</v>
      </c>
      <c r="X527" t="s">
        <v>43</v>
      </c>
      <c r="AA527" s="318" t="s">
        <v>253</v>
      </c>
      <c r="AB527" s="318">
        <v>530704</v>
      </c>
      <c r="AC527" s="318" t="s">
        <v>80</v>
      </c>
      <c r="AE527" s="318"/>
      <c r="AF527" s="320"/>
      <c r="AG527" s="318"/>
      <c r="AH527" s="320"/>
      <c r="AI527" s="320"/>
    </row>
    <row r="528" spans="1:35" hidden="1">
      <c r="A528" t="s">
        <v>1765</v>
      </c>
      <c r="B528" s="1">
        <v>45804</v>
      </c>
      <c r="C528">
        <v>5</v>
      </c>
      <c r="D528">
        <v>530114</v>
      </c>
      <c r="E528" t="s">
        <v>1092</v>
      </c>
      <c r="F528" t="s">
        <v>37</v>
      </c>
      <c r="G528" t="s">
        <v>47</v>
      </c>
      <c r="H528" t="s">
        <v>1155</v>
      </c>
      <c r="I528" t="s">
        <v>1156</v>
      </c>
      <c r="J528" t="s">
        <v>1766</v>
      </c>
      <c r="K528" s="318"/>
      <c r="L528" t="s">
        <v>42</v>
      </c>
      <c r="M528" s="319">
        <v>45833</v>
      </c>
      <c r="N528" s="318">
        <v>6</v>
      </c>
      <c r="O528" s="318"/>
      <c r="P528" s="318" t="s">
        <v>648</v>
      </c>
      <c r="Q528" s="319">
        <v>45833</v>
      </c>
      <c r="R528" s="318" t="s">
        <v>50</v>
      </c>
      <c r="X528" t="s">
        <v>43</v>
      </c>
      <c r="AA528" s="318" t="s">
        <v>50</v>
      </c>
      <c r="AB528" s="318">
        <v>50015322</v>
      </c>
      <c r="AC528" s="318" t="s">
        <v>51</v>
      </c>
      <c r="AE528" s="318"/>
      <c r="AF528" s="320"/>
      <c r="AG528" s="318"/>
      <c r="AH528" s="320"/>
      <c r="AI528" s="320"/>
    </row>
    <row r="529" spans="1:35" hidden="1">
      <c r="A529" t="s">
        <v>1767</v>
      </c>
      <c r="B529" s="1">
        <v>45827</v>
      </c>
      <c r="C529">
        <v>6</v>
      </c>
      <c r="D529">
        <v>530115</v>
      </c>
      <c r="E529" t="s">
        <v>1768</v>
      </c>
      <c r="F529" t="s">
        <v>37</v>
      </c>
      <c r="G529" t="s">
        <v>644</v>
      </c>
      <c r="H529" t="s">
        <v>1769</v>
      </c>
      <c r="I529" t="s">
        <v>40</v>
      </c>
      <c r="J529" t="s">
        <v>629</v>
      </c>
      <c r="K529" s="318"/>
      <c r="L529" t="s">
        <v>42</v>
      </c>
      <c r="M529" s="319">
        <v>45868</v>
      </c>
      <c r="N529" s="318">
        <v>7</v>
      </c>
      <c r="O529" s="318"/>
      <c r="P529" s="318" t="s">
        <v>648</v>
      </c>
      <c r="Q529" s="319">
        <v>45868</v>
      </c>
      <c r="R529" s="318" t="s">
        <v>62</v>
      </c>
      <c r="X529" t="s">
        <v>43</v>
      </c>
      <c r="AA529" s="318" t="s">
        <v>62</v>
      </c>
      <c r="AB529" s="318">
        <v>50014670</v>
      </c>
      <c r="AC529" s="318" t="s">
        <v>63</v>
      </c>
      <c r="AE529" s="318" t="s">
        <v>94</v>
      </c>
      <c r="AF529" s="320">
        <v>22481</v>
      </c>
      <c r="AG529" s="318"/>
      <c r="AH529" s="320"/>
      <c r="AI529" s="320"/>
    </row>
    <row r="530" spans="1:35" hidden="1">
      <c r="A530" t="s">
        <v>1770</v>
      </c>
      <c r="B530" s="1">
        <v>45827</v>
      </c>
      <c r="C530">
        <v>6</v>
      </c>
      <c r="D530">
        <v>530116</v>
      </c>
      <c r="E530" t="s">
        <v>1771</v>
      </c>
      <c r="F530" t="s">
        <v>37</v>
      </c>
      <c r="G530" t="s">
        <v>644</v>
      </c>
      <c r="H530" t="s">
        <v>1772</v>
      </c>
      <c r="I530" t="s">
        <v>87</v>
      </c>
      <c r="J530" t="s">
        <v>629</v>
      </c>
      <c r="K530" s="318"/>
      <c r="L530" t="s">
        <v>42</v>
      </c>
      <c r="M530" s="319">
        <v>45854</v>
      </c>
      <c r="N530" s="318">
        <v>7</v>
      </c>
      <c r="O530" s="318"/>
      <c r="P530" s="318" t="s">
        <v>648</v>
      </c>
      <c r="Q530" s="319">
        <v>45854</v>
      </c>
      <c r="R530" s="318" t="s">
        <v>253</v>
      </c>
      <c r="X530" t="s">
        <v>43</v>
      </c>
      <c r="AA530" s="318" t="s">
        <v>253</v>
      </c>
      <c r="AB530" s="318">
        <v>50014657</v>
      </c>
      <c r="AC530" s="318" t="s">
        <v>80</v>
      </c>
      <c r="AE530" s="318" t="s">
        <v>94</v>
      </c>
      <c r="AF530" s="320">
        <v>11283</v>
      </c>
      <c r="AG530" s="318"/>
      <c r="AH530" s="320"/>
      <c r="AI530" s="320"/>
    </row>
    <row r="531" spans="1:35" hidden="1">
      <c r="A531" t="s">
        <v>1773</v>
      </c>
      <c r="B531" s="1">
        <v>45827</v>
      </c>
      <c r="C531">
        <v>6</v>
      </c>
      <c r="D531">
        <v>530117</v>
      </c>
      <c r="E531" t="s">
        <v>1774</v>
      </c>
      <c r="F531" t="s">
        <v>37</v>
      </c>
      <c r="G531" t="s">
        <v>644</v>
      </c>
      <c r="H531" t="s">
        <v>1775</v>
      </c>
      <c r="I531" t="s">
        <v>140</v>
      </c>
      <c r="J531" t="s">
        <v>629</v>
      </c>
      <c r="K531" s="318"/>
      <c r="L531" t="s">
        <v>42</v>
      </c>
      <c r="M531" s="319">
        <v>45854</v>
      </c>
      <c r="N531" s="318">
        <v>7</v>
      </c>
      <c r="O531" s="318"/>
      <c r="P531" s="318" t="s">
        <v>648</v>
      </c>
      <c r="Q531" s="319">
        <v>45854</v>
      </c>
      <c r="R531" s="318" t="s">
        <v>253</v>
      </c>
      <c r="X531" t="s">
        <v>43</v>
      </c>
      <c r="AA531" s="318" t="s">
        <v>253</v>
      </c>
      <c r="AB531" s="318">
        <v>50014676</v>
      </c>
      <c r="AC531" s="318" t="s">
        <v>80</v>
      </c>
      <c r="AE531" s="318" t="s">
        <v>94</v>
      </c>
      <c r="AF531" s="320">
        <v>11283</v>
      </c>
      <c r="AG531" s="318"/>
      <c r="AH531" s="320"/>
      <c r="AI531" s="320"/>
    </row>
    <row r="532" spans="1:35" hidden="1">
      <c r="A532" t="s">
        <v>1776</v>
      </c>
      <c r="B532" s="1">
        <v>45831</v>
      </c>
      <c r="C532">
        <v>6</v>
      </c>
      <c r="D532">
        <v>530118</v>
      </c>
      <c r="E532" t="s">
        <v>1777</v>
      </c>
      <c r="F532" t="s">
        <v>37</v>
      </c>
      <c r="G532" t="s">
        <v>106</v>
      </c>
      <c r="H532" t="s">
        <v>1778</v>
      </c>
      <c r="I532" t="s">
        <v>92</v>
      </c>
      <c r="J532" t="s">
        <v>151</v>
      </c>
      <c r="K532" s="318"/>
      <c r="L532" t="s">
        <v>42</v>
      </c>
      <c r="M532" s="319">
        <v>45839</v>
      </c>
      <c r="N532" s="318">
        <v>7</v>
      </c>
      <c r="O532" s="318"/>
      <c r="P532" s="318"/>
      <c r="Q532" s="319"/>
      <c r="R532" s="318"/>
      <c r="X532" t="s">
        <v>43</v>
      </c>
      <c r="AA532" s="318" t="s">
        <v>253</v>
      </c>
      <c r="AB532" s="318">
        <v>50014873</v>
      </c>
      <c r="AC532" s="318" t="s">
        <v>80</v>
      </c>
      <c r="AE532" s="318" t="s">
        <v>94</v>
      </c>
      <c r="AF532" s="320">
        <v>17400</v>
      </c>
      <c r="AG532" s="318"/>
      <c r="AH532" s="320"/>
      <c r="AI532" s="320"/>
    </row>
    <row r="533" spans="1:35" hidden="1">
      <c r="A533" t="s">
        <v>1779</v>
      </c>
      <c r="B533" s="1">
        <v>45828</v>
      </c>
      <c r="C533">
        <v>6</v>
      </c>
      <c r="D533">
        <v>530119</v>
      </c>
      <c r="E533" t="s">
        <v>1780</v>
      </c>
      <c r="F533" t="s">
        <v>37</v>
      </c>
      <c r="G533" t="s">
        <v>644</v>
      </c>
      <c r="H533" t="s">
        <v>1676</v>
      </c>
      <c r="I533" t="s">
        <v>146</v>
      </c>
      <c r="J533" t="s">
        <v>1781</v>
      </c>
      <c r="K533" s="318"/>
      <c r="L533" t="s">
        <v>42</v>
      </c>
      <c r="M533" s="319">
        <v>45889</v>
      </c>
      <c r="N533" s="318">
        <v>8</v>
      </c>
      <c r="O533" s="318"/>
      <c r="P533" s="318" t="s">
        <v>648</v>
      </c>
      <c r="Q533" s="319">
        <v>45889</v>
      </c>
      <c r="R533" s="318" t="s">
        <v>62</v>
      </c>
      <c r="X533" t="s">
        <v>43</v>
      </c>
      <c r="AA533" s="318" t="s">
        <v>62</v>
      </c>
      <c r="AB533" s="318">
        <v>50014768</v>
      </c>
      <c r="AC533" s="318" t="s">
        <v>63</v>
      </c>
      <c r="AE533" s="318" t="s">
        <v>224</v>
      </c>
      <c r="AF533" s="320">
        <v>46185</v>
      </c>
      <c r="AG533" s="318"/>
      <c r="AH533" s="320"/>
      <c r="AI533" s="320"/>
    </row>
    <row r="534" spans="1:35" hidden="1">
      <c r="A534" t="s">
        <v>1782</v>
      </c>
      <c r="B534" s="1">
        <v>45831</v>
      </c>
      <c r="C534">
        <v>6</v>
      </c>
      <c r="D534">
        <v>530120</v>
      </c>
      <c r="E534" t="s">
        <v>1783</v>
      </c>
      <c r="F534" t="s">
        <v>37</v>
      </c>
      <c r="G534" t="s">
        <v>97</v>
      </c>
      <c r="H534" t="s">
        <v>1784</v>
      </c>
      <c r="I534" t="s">
        <v>140</v>
      </c>
      <c r="J534" t="s">
        <v>1785</v>
      </c>
      <c r="K534" s="318"/>
      <c r="L534" t="s">
        <v>42</v>
      </c>
      <c r="M534" s="319">
        <v>45866</v>
      </c>
      <c r="N534" s="318">
        <v>7</v>
      </c>
      <c r="O534" s="318"/>
      <c r="P534" s="318" t="s">
        <v>99</v>
      </c>
      <c r="Q534" s="319">
        <v>45866</v>
      </c>
      <c r="R534" s="318" t="s">
        <v>83</v>
      </c>
      <c r="AA534" s="318" t="s">
        <v>83</v>
      </c>
      <c r="AB534" s="318">
        <v>50014945</v>
      </c>
      <c r="AC534" s="318" t="s">
        <v>84</v>
      </c>
      <c r="AE534" s="318" t="s">
        <v>52</v>
      </c>
      <c r="AF534" s="320">
        <v>259758</v>
      </c>
      <c r="AG534" s="318">
        <v>44</v>
      </c>
      <c r="AH534" s="320"/>
      <c r="AI534" s="320"/>
    </row>
    <row r="535" spans="1:35" hidden="1">
      <c r="A535" t="s">
        <v>1786</v>
      </c>
      <c r="B535" s="1">
        <v>45831</v>
      </c>
      <c r="C535">
        <v>6</v>
      </c>
      <c r="D535">
        <v>530121</v>
      </c>
      <c r="E535" t="s">
        <v>1787</v>
      </c>
      <c r="F535" t="s">
        <v>37</v>
      </c>
      <c r="G535" t="s">
        <v>644</v>
      </c>
      <c r="H535" t="s">
        <v>1788</v>
      </c>
      <c r="I535" t="s">
        <v>108</v>
      </c>
      <c r="J535" t="s">
        <v>716</v>
      </c>
      <c r="K535" s="318"/>
      <c r="L535" t="s">
        <v>42</v>
      </c>
      <c r="M535" s="319">
        <v>45895</v>
      </c>
      <c r="N535" s="318">
        <v>8</v>
      </c>
      <c r="O535" s="318"/>
      <c r="P535" s="318" t="s">
        <v>648</v>
      </c>
      <c r="Q535" s="319">
        <v>45895</v>
      </c>
      <c r="R535" s="318" t="s">
        <v>62</v>
      </c>
      <c r="X535" t="s">
        <v>43</v>
      </c>
      <c r="AA535" s="318" t="s">
        <v>62</v>
      </c>
      <c r="AB535" s="318">
        <v>50014946</v>
      </c>
      <c r="AC535" s="318" t="s">
        <v>63</v>
      </c>
      <c r="AE535" s="318" t="s">
        <v>94</v>
      </c>
      <c r="AF535" s="320">
        <v>54589</v>
      </c>
      <c r="AG535" s="318"/>
      <c r="AH535" s="320"/>
      <c r="AI535" s="320"/>
    </row>
    <row r="536" spans="1:35" hidden="1">
      <c r="A536" t="s">
        <v>1789</v>
      </c>
      <c r="B536" s="1">
        <v>45804</v>
      </c>
      <c r="C536">
        <v>5</v>
      </c>
      <c r="D536">
        <v>530122</v>
      </c>
      <c r="E536" t="s">
        <v>1092</v>
      </c>
      <c r="F536" t="s">
        <v>37</v>
      </c>
      <c r="G536" t="s">
        <v>47</v>
      </c>
      <c r="H536" t="s">
        <v>1155</v>
      </c>
      <c r="I536" t="s">
        <v>1156</v>
      </c>
      <c r="J536" t="s">
        <v>1790</v>
      </c>
      <c r="K536" s="318"/>
      <c r="L536" t="s">
        <v>42</v>
      </c>
      <c r="M536" s="319">
        <v>45833</v>
      </c>
      <c r="N536" s="318">
        <v>6</v>
      </c>
      <c r="O536" s="318" t="s">
        <v>1791</v>
      </c>
      <c r="P536" s="318"/>
      <c r="Q536" s="319"/>
      <c r="R536" s="318"/>
      <c r="X536" t="s">
        <v>43</v>
      </c>
      <c r="AA536" s="318" t="s">
        <v>50</v>
      </c>
      <c r="AB536" s="318">
        <v>50015322</v>
      </c>
      <c r="AC536" s="318" t="s">
        <v>51</v>
      </c>
      <c r="AE536" s="318" t="s">
        <v>224</v>
      </c>
      <c r="AF536" s="320"/>
      <c r="AG536" s="318"/>
      <c r="AH536" s="320">
        <v>482370</v>
      </c>
      <c r="AI536" s="320"/>
    </row>
    <row r="537" spans="1:35" hidden="1">
      <c r="A537" t="s">
        <v>1792</v>
      </c>
      <c r="B537" s="1">
        <v>45804</v>
      </c>
      <c r="C537">
        <v>5</v>
      </c>
      <c r="D537">
        <v>530123</v>
      </c>
      <c r="E537" t="s">
        <v>1092</v>
      </c>
      <c r="F537" t="s">
        <v>37</v>
      </c>
      <c r="G537" t="s">
        <v>47</v>
      </c>
      <c r="H537" t="s">
        <v>1793</v>
      </c>
      <c r="I537" t="s">
        <v>108</v>
      </c>
      <c r="J537" t="s">
        <v>1794</v>
      </c>
      <c r="K537" s="318"/>
      <c r="L537" t="s">
        <v>42</v>
      </c>
      <c r="M537" s="319">
        <v>45833</v>
      </c>
      <c r="N537" s="318">
        <v>6</v>
      </c>
      <c r="O537" s="318"/>
      <c r="P537" s="318"/>
      <c r="Q537" s="319"/>
      <c r="R537" s="318"/>
      <c r="X537" t="s">
        <v>43</v>
      </c>
      <c r="AA537" s="318" t="s">
        <v>50</v>
      </c>
      <c r="AB537" s="318">
        <v>50015322</v>
      </c>
      <c r="AC537" s="318" t="s">
        <v>51</v>
      </c>
      <c r="AE537" s="318"/>
      <c r="AF537" s="320"/>
      <c r="AG537" s="318"/>
      <c r="AH537" s="320"/>
      <c r="AI537" s="320"/>
    </row>
    <row r="538" spans="1:35" hidden="1">
      <c r="A538" t="s">
        <v>1795</v>
      </c>
      <c r="B538" s="1">
        <v>45832</v>
      </c>
      <c r="C538">
        <v>6</v>
      </c>
      <c r="D538">
        <v>530124</v>
      </c>
      <c r="E538" t="s">
        <v>1796</v>
      </c>
      <c r="F538" t="s">
        <v>37</v>
      </c>
      <c r="G538" t="s">
        <v>644</v>
      </c>
      <c r="H538" t="s">
        <v>1797</v>
      </c>
      <c r="I538" t="s">
        <v>87</v>
      </c>
      <c r="J538" t="s">
        <v>629</v>
      </c>
      <c r="K538" s="318"/>
      <c r="L538" t="s">
        <v>42</v>
      </c>
      <c r="M538" s="319">
        <v>45861</v>
      </c>
      <c r="N538" s="318">
        <v>7</v>
      </c>
      <c r="O538" s="318"/>
      <c r="P538" s="318" t="s">
        <v>648</v>
      </c>
      <c r="Q538" s="319">
        <v>45861</v>
      </c>
      <c r="R538" s="318" t="s">
        <v>62</v>
      </c>
      <c r="X538" t="s">
        <v>43</v>
      </c>
      <c r="AA538" s="318" t="s">
        <v>62</v>
      </c>
      <c r="AB538" s="318">
        <v>50015033</v>
      </c>
      <c r="AC538" s="318" t="s">
        <v>63</v>
      </c>
      <c r="AE538" s="318" t="s">
        <v>94</v>
      </c>
      <c r="AF538" s="320">
        <v>9898</v>
      </c>
      <c r="AG538" s="318"/>
      <c r="AH538" s="320"/>
      <c r="AI538" s="320"/>
    </row>
    <row r="539" spans="1:35" hidden="1">
      <c r="A539" t="s">
        <v>1798</v>
      </c>
      <c r="B539" s="1">
        <v>45831</v>
      </c>
      <c r="C539">
        <v>6</v>
      </c>
      <c r="D539">
        <v>530125</v>
      </c>
      <c r="E539" t="s">
        <v>1799</v>
      </c>
      <c r="F539" t="s">
        <v>37</v>
      </c>
      <c r="G539" t="s">
        <v>644</v>
      </c>
      <c r="H539" t="s">
        <v>1800</v>
      </c>
      <c r="I539" t="s">
        <v>92</v>
      </c>
      <c r="J539" t="s">
        <v>1801</v>
      </c>
      <c r="K539" s="318"/>
      <c r="L539" t="s">
        <v>42</v>
      </c>
      <c r="M539" s="319">
        <v>45866</v>
      </c>
      <c r="N539" s="318">
        <v>7</v>
      </c>
      <c r="O539" s="318"/>
      <c r="P539" s="318" t="s">
        <v>648</v>
      </c>
      <c r="Q539" s="319">
        <v>45866</v>
      </c>
      <c r="R539" s="318" t="s">
        <v>253</v>
      </c>
      <c r="X539" t="s">
        <v>43</v>
      </c>
      <c r="AA539" s="318" t="s">
        <v>253</v>
      </c>
      <c r="AB539" s="318">
        <v>50015004</v>
      </c>
      <c r="AC539" s="318" t="s">
        <v>80</v>
      </c>
      <c r="AE539" s="318" t="s">
        <v>261</v>
      </c>
      <c r="AF539" s="320">
        <v>11846</v>
      </c>
      <c r="AG539" s="318"/>
      <c r="AH539" s="320"/>
      <c r="AI539" s="320"/>
    </row>
    <row r="540" spans="1:35" hidden="1">
      <c r="A540" t="s">
        <v>1802</v>
      </c>
      <c r="B540" s="1">
        <v>45819</v>
      </c>
      <c r="C540">
        <v>6</v>
      </c>
      <c r="D540">
        <v>530126</v>
      </c>
      <c r="E540" t="s">
        <v>1803</v>
      </c>
      <c r="F540" t="s">
        <v>37</v>
      </c>
      <c r="G540" t="s">
        <v>1401</v>
      </c>
      <c r="H540" t="s">
        <v>1804</v>
      </c>
      <c r="I540" t="s">
        <v>123</v>
      </c>
      <c r="J540" t="s">
        <v>1427</v>
      </c>
      <c r="K540" s="318"/>
      <c r="L540" t="s">
        <v>42</v>
      </c>
      <c r="M540" s="319">
        <v>45867</v>
      </c>
      <c r="N540" s="318">
        <v>7</v>
      </c>
      <c r="O540" s="318"/>
      <c r="P540" s="318" t="s">
        <v>1403</v>
      </c>
      <c r="Q540" s="319">
        <v>45832</v>
      </c>
      <c r="R540" s="318" t="s">
        <v>253</v>
      </c>
      <c r="AA540" s="318" t="s">
        <v>253</v>
      </c>
      <c r="AB540" s="318">
        <v>530704</v>
      </c>
      <c r="AC540" s="318" t="s">
        <v>80</v>
      </c>
      <c r="AE540" s="318"/>
      <c r="AF540" s="320"/>
      <c r="AG540" s="318"/>
      <c r="AH540" s="320"/>
      <c r="AI540" s="320"/>
    </row>
    <row r="541" spans="1:35" hidden="1">
      <c r="A541" t="s">
        <v>1805</v>
      </c>
      <c r="B541" s="1">
        <v>45832</v>
      </c>
      <c r="C541">
        <v>6</v>
      </c>
      <c r="D541">
        <v>530127</v>
      </c>
      <c r="E541" t="s">
        <v>1806</v>
      </c>
      <c r="F541" t="s">
        <v>37</v>
      </c>
      <c r="G541" t="s">
        <v>58</v>
      </c>
      <c r="H541" t="s">
        <v>1807</v>
      </c>
      <c r="I541" t="s">
        <v>108</v>
      </c>
      <c r="J541" t="s">
        <v>151</v>
      </c>
      <c r="K541" s="318"/>
      <c r="L541" t="s">
        <v>42</v>
      </c>
      <c r="M541" s="319">
        <v>45834</v>
      </c>
      <c r="N541" s="318">
        <v>6</v>
      </c>
      <c r="O541" s="318"/>
      <c r="P541" s="318"/>
      <c r="Q541" s="319"/>
      <c r="R541" s="318" t="s">
        <v>934</v>
      </c>
      <c r="S541">
        <v>21730</v>
      </c>
      <c r="X541" t="s">
        <v>43</v>
      </c>
      <c r="AA541" s="318" t="s">
        <v>253</v>
      </c>
      <c r="AB541" s="318">
        <v>50015139</v>
      </c>
      <c r="AC541" s="318" t="s">
        <v>80</v>
      </c>
      <c r="AE541" s="318" t="s">
        <v>52</v>
      </c>
      <c r="AF541" s="320">
        <v>10734</v>
      </c>
      <c r="AG541" s="318"/>
      <c r="AH541" s="320"/>
      <c r="AI541" s="320"/>
    </row>
    <row r="542" spans="1:35" hidden="1">
      <c r="A542" t="s">
        <v>1808</v>
      </c>
      <c r="B542" s="1">
        <v>45832</v>
      </c>
      <c r="C542">
        <v>6</v>
      </c>
      <c r="D542">
        <v>530128</v>
      </c>
      <c r="E542" t="s">
        <v>69</v>
      </c>
      <c r="F542" t="s">
        <v>37</v>
      </c>
      <c r="G542" t="s">
        <v>117</v>
      </c>
      <c r="H542" t="s">
        <v>1809</v>
      </c>
      <c r="I542" t="s">
        <v>108</v>
      </c>
      <c r="J542" t="s">
        <v>1693</v>
      </c>
      <c r="K542" s="318"/>
      <c r="L542" t="s">
        <v>42</v>
      </c>
      <c r="M542" s="319">
        <v>45839</v>
      </c>
      <c r="N542" s="318">
        <v>7</v>
      </c>
      <c r="O542" s="318"/>
      <c r="P542" s="318"/>
      <c r="Q542" s="319"/>
      <c r="R542" s="318"/>
      <c r="X542" t="s">
        <v>43</v>
      </c>
      <c r="AA542" s="318" t="s">
        <v>253</v>
      </c>
      <c r="AB542" s="318">
        <v>530701</v>
      </c>
      <c r="AC542" s="318" t="s">
        <v>80</v>
      </c>
      <c r="AE542" s="318" t="s">
        <v>732</v>
      </c>
      <c r="AF542" s="320">
        <v>57415</v>
      </c>
      <c r="AG542" s="318"/>
      <c r="AH542" s="320"/>
      <c r="AI542" s="320"/>
    </row>
    <row r="543" spans="1:35" hidden="1">
      <c r="A543" t="s">
        <v>1810</v>
      </c>
      <c r="B543" s="1">
        <v>45832</v>
      </c>
      <c r="C543">
        <v>6</v>
      </c>
      <c r="D543">
        <v>530129</v>
      </c>
      <c r="E543" t="s">
        <v>69</v>
      </c>
      <c r="F543" t="s">
        <v>37</v>
      </c>
      <c r="G543" t="s">
        <v>117</v>
      </c>
      <c r="H543" t="s">
        <v>1811</v>
      </c>
      <c r="I543" t="s">
        <v>108</v>
      </c>
      <c r="J543" t="s">
        <v>1693</v>
      </c>
      <c r="K543" s="318"/>
      <c r="L543" t="s">
        <v>42</v>
      </c>
      <c r="M543" s="319">
        <v>45839</v>
      </c>
      <c r="N543" s="318">
        <v>7</v>
      </c>
      <c r="O543" s="318"/>
      <c r="P543" s="318"/>
      <c r="Q543" s="319"/>
      <c r="R543" s="318"/>
      <c r="X543" t="s">
        <v>43</v>
      </c>
      <c r="AA543" s="318" t="s">
        <v>253</v>
      </c>
      <c r="AB543" s="318">
        <v>530702</v>
      </c>
      <c r="AC543" s="318" t="s">
        <v>80</v>
      </c>
      <c r="AE543" s="318" t="s">
        <v>732</v>
      </c>
      <c r="AF543" s="320">
        <v>65941</v>
      </c>
      <c r="AG543" s="318"/>
      <c r="AH543" s="320"/>
      <c r="AI543" s="320"/>
    </row>
    <row r="544" spans="1:35" hidden="1">
      <c r="A544" t="s">
        <v>1812</v>
      </c>
      <c r="B544" s="1">
        <v>45817</v>
      </c>
      <c r="C544">
        <v>6</v>
      </c>
      <c r="D544">
        <v>530130</v>
      </c>
      <c r="E544" t="s">
        <v>1813</v>
      </c>
      <c r="F544" t="s">
        <v>37</v>
      </c>
      <c r="G544" t="s">
        <v>1401</v>
      </c>
      <c r="H544" t="s">
        <v>1814</v>
      </c>
      <c r="I544" t="s">
        <v>108</v>
      </c>
      <c r="J544" t="s">
        <v>1427</v>
      </c>
      <c r="K544" s="318"/>
      <c r="L544" t="s">
        <v>42</v>
      </c>
      <c r="M544" s="319">
        <v>45867</v>
      </c>
      <c r="N544" s="318">
        <v>7</v>
      </c>
      <c r="O544" s="318"/>
      <c r="P544" s="318" t="s">
        <v>1403</v>
      </c>
      <c r="Q544" s="319">
        <v>45832</v>
      </c>
      <c r="R544" s="318" t="s">
        <v>253</v>
      </c>
      <c r="X544" t="s">
        <v>43</v>
      </c>
      <c r="AA544" s="318" t="s">
        <v>253</v>
      </c>
      <c r="AB544" s="318">
        <v>530704</v>
      </c>
      <c r="AC544" s="318" t="s">
        <v>80</v>
      </c>
      <c r="AE544" s="318"/>
      <c r="AF544" s="320"/>
      <c r="AG544" s="318"/>
      <c r="AH544" s="320"/>
      <c r="AI544" s="320"/>
    </row>
    <row r="545" spans="1:35" hidden="1">
      <c r="A545" t="s">
        <v>1815</v>
      </c>
      <c r="B545" s="1">
        <v>45819</v>
      </c>
      <c r="C545">
        <v>6</v>
      </c>
      <c r="D545">
        <v>530131</v>
      </c>
      <c r="E545" t="s">
        <v>1816</v>
      </c>
      <c r="F545" t="s">
        <v>37</v>
      </c>
      <c r="G545" t="s">
        <v>1401</v>
      </c>
      <c r="H545" t="s">
        <v>1067</v>
      </c>
      <c r="I545" t="s">
        <v>140</v>
      </c>
      <c r="J545" t="s">
        <v>1817</v>
      </c>
      <c r="K545" s="318"/>
      <c r="L545" t="s">
        <v>42</v>
      </c>
      <c r="M545" s="319">
        <v>45867</v>
      </c>
      <c r="N545" s="318">
        <v>7</v>
      </c>
      <c r="O545" s="318"/>
      <c r="P545" s="318" t="s">
        <v>1403</v>
      </c>
      <c r="Q545" s="319">
        <v>45832</v>
      </c>
      <c r="R545" s="318" t="s">
        <v>253</v>
      </c>
      <c r="X545" t="s">
        <v>43</v>
      </c>
      <c r="AA545" s="318" t="s">
        <v>253</v>
      </c>
      <c r="AB545" s="318">
        <v>530704</v>
      </c>
      <c r="AC545" s="318" t="s">
        <v>80</v>
      </c>
      <c r="AE545" s="318"/>
      <c r="AF545" s="320"/>
      <c r="AG545" s="318"/>
      <c r="AH545" s="320"/>
      <c r="AI545" s="320"/>
    </row>
    <row r="546" spans="1:35" hidden="1">
      <c r="A546" t="s">
        <v>1818</v>
      </c>
      <c r="B546" s="1">
        <v>45832</v>
      </c>
      <c r="C546">
        <v>6</v>
      </c>
      <c r="D546">
        <v>530132</v>
      </c>
      <c r="E546" t="s">
        <v>1819</v>
      </c>
      <c r="F546" t="s">
        <v>37</v>
      </c>
      <c r="G546" t="s">
        <v>644</v>
      </c>
      <c r="H546" t="s">
        <v>1820</v>
      </c>
      <c r="I546" t="s">
        <v>60</v>
      </c>
      <c r="J546" t="s">
        <v>1149</v>
      </c>
      <c r="K546" s="318"/>
      <c r="L546" t="s">
        <v>42</v>
      </c>
      <c r="M546" s="319">
        <v>45868</v>
      </c>
      <c r="N546" s="318">
        <v>7</v>
      </c>
      <c r="O546" s="318"/>
      <c r="P546" s="318" t="s">
        <v>648</v>
      </c>
      <c r="Q546" s="319">
        <v>45868</v>
      </c>
      <c r="R546" s="318" t="s">
        <v>253</v>
      </c>
      <c r="X546" t="s">
        <v>43</v>
      </c>
      <c r="AA546" s="318" t="s">
        <v>253</v>
      </c>
      <c r="AB546" s="318">
        <v>50015014</v>
      </c>
      <c r="AC546" s="318" t="s">
        <v>80</v>
      </c>
      <c r="AE546" s="318" t="s">
        <v>261</v>
      </c>
      <c r="AF546" s="320">
        <v>113210</v>
      </c>
      <c r="AG546" s="318"/>
      <c r="AH546" s="320"/>
      <c r="AI546" s="320"/>
    </row>
    <row r="547" spans="1:35" hidden="1">
      <c r="A547" t="s">
        <v>1821</v>
      </c>
      <c r="B547" s="1">
        <v>45832</v>
      </c>
      <c r="C547">
        <v>6</v>
      </c>
      <c r="D547">
        <v>530133</v>
      </c>
      <c r="E547" t="s">
        <v>1822</v>
      </c>
      <c r="F547" t="s">
        <v>37</v>
      </c>
      <c r="G547" t="s">
        <v>644</v>
      </c>
      <c r="H547" t="s">
        <v>1823</v>
      </c>
      <c r="I547" t="s">
        <v>140</v>
      </c>
      <c r="J547" t="s">
        <v>1149</v>
      </c>
      <c r="K547" s="318"/>
      <c r="L547" t="s">
        <v>42</v>
      </c>
      <c r="M547" s="319">
        <v>45894</v>
      </c>
      <c r="N547" s="318">
        <v>8</v>
      </c>
      <c r="O547" s="318"/>
      <c r="P547" s="318" t="s">
        <v>648</v>
      </c>
      <c r="Q547" s="319">
        <v>45894</v>
      </c>
      <c r="R547" s="318" t="s">
        <v>62</v>
      </c>
      <c r="X547" t="s">
        <v>43</v>
      </c>
      <c r="AA547" s="318" t="s">
        <v>62</v>
      </c>
      <c r="AB547" s="318">
        <v>50015023</v>
      </c>
      <c r="AC547" s="318" t="s">
        <v>63</v>
      </c>
      <c r="AE547" s="318" t="s">
        <v>261</v>
      </c>
      <c r="AF547" s="320">
        <v>41593</v>
      </c>
      <c r="AG547" s="318"/>
      <c r="AH547" s="320"/>
      <c r="AI547" s="320"/>
    </row>
    <row r="548" spans="1:35" hidden="1">
      <c r="A548" t="s">
        <v>1824</v>
      </c>
      <c r="B548" s="1">
        <v>45832</v>
      </c>
      <c r="C548">
        <v>6</v>
      </c>
      <c r="D548">
        <v>530134</v>
      </c>
      <c r="E548" t="s">
        <v>1825</v>
      </c>
      <c r="F548" t="s">
        <v>37</v>
      </c>
      <c r="G548" t="s">
        <v>644</v>
      </c>
      <c r="H548" t="s">
        <v>1826</v>
      </c>
      <c r="I548" t="s">
        <v>92</v>
      </c>
      <c r="J548" t="s">
        <v>1149</v>
      </c>
      <c r="K548" s="318"/>
      <c r="L548" t="s">
        <v>42</v>
      </c>
      <c r="M548" s="319">
        <v>45868</v>
      </c>
      <c r="N548" s="318">
        <v>7</v>
      </c>
      <c r="O548" s="318"/>
      <c r="P548" s="318" t="s">
        <v>648</v>
      </c>
      <c r="Q548" s="319">
        <v>45868</v>
      </c>
      <c r="R548" s="318" t="s">
        <v>253</v>
      </c>
      <c r="X548" t="s">
        <v>43</v>
      </c>
      <c r="AA548" s="318" t="s">
        <v>253</v>
      </c>
      <c r="AB548" s="318">
        <v>50015032</v>
      </c>
      <c r="AC548" s="318" t="s">
        <v>80</v>
      </c>
      <c r="AE548" s="318" t="s">
        <v>261</v>
      </c>
      <c r="AF548" s="320">
        <v>50022</v>
      </c>
      <c r="AG548" s="318"/>
      <c r="AH548" s="320"/>
      <c r="AI548" s="320"/>
    </row>
    <row r="549" spans="1:35" hidden="1">
      <c r="A549" t="s">
        <v>1827</v>
      </c>
      <c r="B549" s="1">
        <v>45832</v>
      </c>
      <c r="C549">
        <v>6</v>
      </c>
      <c r="D549">
        <v>530135</v>
      </c>
      <c r="E549" t="s">
        <v>1828</v>
      </c>
      <c r="F549" t="s">
        <v>37</v>
      </c>
      <c r="G549" t="s">
        <v>644</v>
      </c>
      <c r="H549" t="s">
        <v>1829</v>
      </c>
      <c r="I549" t="s">
        <v>87</v>
      </c>
      <c r="J549" t="s">
        <v>1149</v>
      </c>
      <c r="K549" s="318"/>
      <c r="L549" t="s">
        <v>42</v>
      </c>
      <c r="M549" s="319">
        <v>45863</v>
      </c>
      <c r="N549" s="318">
        <v>7</v>
      </c>
      <c r="O549" s="318"/>
      <c r="P549" s="318" t="s">
        <v>648</v>
      </c>
      <c r="Q549" s="319">
        <v>45863</v>
      </c>
      <c r="R549" s="318" t="s">
        <v>253</v>
      </c>
      <c r="X549" t="s">
        <v>43</v>
      </c>
      <c r="AA549" s="318" t="s">
        <v>253</v>
      </c>
      <c r="AB549" s="318">
        <v>50015044</v>
      </c>
      <c r="AC549" s="318" t="s">
        <v>80</v>
      </c>
      <c r="AE549" s="318" t="s">
        <v>261</v>
      </c>
      <c r="AF549" s="320">
        <v>139050</v>
      </c>
      <c r="AG549" s="318"/>
      <c r="AH549" s="320"/>
      <c r="AI549" s="320"/>
    </row>
    <row r="550" spans="1:35" hidden="1">
      <c r="A550" t="s">
        <v>1830</v>
      </c>
      <c r="B550" s="1">
        <v>45833</v>
      </c>
      <c r="C550">
        <v>6</v>
      </c>
      <c r="D550">
        <v>530136</v>
      </c>
      <c r="E550" t="s">
        <v>1831</v>
      </c>
      <c r="F550" t="s">
        <v>37</v>
      </c>
      <c r="G550" t="s">
        <v>383</v>
      </c>
      <c r="H550" t="s">
        <v>1832</v>
      </c>
      <c r="I550" t="s">
        <v>92</v>
      </c>
      <c r="J550" t="s">
        <v>158</v>
      </c>
      <c r="K550" s="318"/>
      <c r="L550" t="s">
        <v>42</v>
      </c>
      <c r="M550" s="319">
        <v>45852</v>
      </c>
      <c r="N550" s="318"/>
      <c r="O550" s="318"/>
      <c r="P550" s="318"/>
      <c r="Q550" s="319"/>
      <c r="R550" s="318"/>
      <c r="X550" t="s">
        <v>43</v>
      </c>
      <c r="AA550" s="318" t="s">
        <v>253</v>
      </c>
      <c r="AB550" s="318">
        <v>50015335</v>
      </c>
      <c r="AC550" s="318" t="s">
        <v>80</v>
      </c>
      <c r="AE550" s="318" t="s">
        <v>94</v>
      </c>
      <c r="AF550" s="320">
        <v>246414</v>
      </c>
      <c r="AG550" s="318">
        <v>37</v>
      </c>
      <c r="AH550" s="320"/>
      <c r="AI550" s="320"/>
    </row>
    <row r="551" spans="1:35" hidden="1">
      <c r="A551" t="s">
        <v>1833</v>
      </c>
      <c r="B551" s="1">
        <v>45799</v>
      </c>
      <c r="C551">
        <v>5</v>
      </c>
      <c r="D551">
        <v>530137</v>
      </c>
      <c r="E551" t="s">
        <v>1834</v>
      </c>
      <c r="F551" t="s">
        <v>37</v>
      </c>
      <c r="G551" t="s">
        <v>1401</v>
      </c>
      <c r="H551" t="s">
        <v>1835</v>
      </c>
      <c r="I551" t="s">
        <v>1423</v>
      </c>
      <c r="J551" t="s">
        <v>1836</v>
      </c>
      <c r="K551" s="318"/>
      <c r="L551" t="s">
        <v>42</v>
      </c>
      <c r="M551" s="319">
        <v>45867</v>
      </c>
      <c r="N551" s="318">
        <v>7</v>
      </c>
      <c r="O551" s="318"/>
      <c r="P551" s="318" t="s">
        <v>1403</v>
      </c>
      <c r="Q551" s="319">
        <v>45833</v>
      </c>
      <c r="R551" s="318" t="s">
        <v>253</v>
      </c>
      <c r="X551" t="s">
        <v>43</v>
      </c>
      <c r="AA551" s="318" t="s">
        <v>253</v>
      </c>
      <c r="AB551" s="318">
        <v>530704</v>
      </c>
      <c r="AC551" s="318" t="s">
        <v>80</v>
      </c>
      <c r="AE551" s="318"/>
      <c r="AF551" s="320"/>
      <c r="AG551" s="318"/>
      <c r="AH551" s="320"/>
      <c r="AI551" s="320"/>
    </row>
    <row r="552" spans="1:35" hidden="1">
      <c r="A552" t="s">
        <v>1837</v>
      </c>
      <c r="B552" s="1">
        <v>45833</v>
      </c>
      <c r="C552">
        <v>6</v>
      </c>
      <c r="D552">
        <v>530138</v>
      </c>
      <c r="E552" t="s">
        <v>1838</v>
      </c>
      <c r="F552" t="s">
        <v>37</v>
      </c>
      <c r="G552" t="s">
        <v>106</v>
      </c>
      <c r="H552" t="s">
        <v>1839</v>
      </c>
      <c r="I552" t="s">
        <v>108</v>
      </c>
      <c r="J552" t="s">
        <v>629</v>
      </c>
      <c r="K552" s="318"/>
      <c r="L552" t="s">
        <v>42</v>
      </c>
      <c r="M552" s="319">
        <v>45849</v>
      </c>
      <c r="N552" s="318">
        <v>7</v>
      </c>
      <c r="O552" s="318"/>
      <c r="P552" s="318"/>
      <c r="Q552" s="319"/>
      <c r="R552" s="318"/>
      <c r="X552" t="s">
        <v>43</v>
      </c>
      <c r="AA552" s="318" t="s">
        <v>253</v>
      </c>
      <c r="AB552" s="318">
        <v>50015274</v>
      </c>
      <c r="AC552" s="318" t="s">
        <v>80</v>
      </c>
      <c r="AE552" s="318" t="s">
        <v>94</v>
      </c>
      <c r="AF552" s="320">
        <v>17058</v>
      </c>
      <c r="AG552" s="318"/>
      <c r="AH552" s="320"/>
      <c r="AI552" s="320"/>
    </row>
    <row r="553" spans="1:35" hidden="1">
      <c r="A553" t="s">
        <v>1840</v>
      </c>
      <c r="B553" s="1">
        <v>45833</v>
      </c>
      <c r="C553">
        <v>6</v>
      </c>
      <c r="D553">
        <v>530139</v>
      </c>
      <c r="E553" t="s">
        <v>1841</v>
      </c>
      <c r="F553" t="s">
        <v>37</v>
      </c>
      <c r="G553" t="s">
        <v>106</v>
      </c>
      <c r="H553" t="s">
        <v>1842</v>
      </c>
      <c r="I553" t="s">
        <v>108</v>
      </c>
      <c r="J553" t="s">
        <v>629</v>
      </c>
      <c r="K553" s="318"/>
      <c r="L553" t="s">
        <v>42</v>
      </c>
      <c r="M553" s="319">
        <v>45846</v>
      </c>
      <c r="N553" s="318">
        <v>7</v>
      </c>
      <c r="O553" s="318"/>
      <c r="P553" s="318"/>
      <c r="Q553" s="319"/>
      <c r="R553" s="318"/>
      <c r="X553" t="s">
        <v>43</v>
      </c>
      <c r="AA553" s="318" t="s">
        <v>253</v>
      </c>
      <c r="AB553" s="318">
        <v>50015277</v>
      </c>
      <c r="AC553" s="318" t="s">
        <v>80</v>
      </c>
      <c r="AE553" s="318" t="s">
        <v>94</v>
      </c>
      <c r="AF553" s="320">
        <v>46963</v>
      </c>
      <c r="AG553" s="318"/>
      <c r="AH553" s="320"/>
      <c r="AI553" s="320"/>
    </row>
    <row r="554" spans="1:35" hidden="1">
      <c r="A554" t="s">
        <v>1843</v>
      </c>
      <c r="B554" s="1">
        <v>45833</v>
      </c>
      <c r="C554">
        <v>6</v>
      </c>
      <c r="D554">
        <v>530140</v>
      </c>
      <c r="E554" t="s">
        <v>1844</v>
      </c>
      <c r="F554" t="s">
        <v>37</v>
      </c>
      <c r="G554" t="s">
        <v>106</v>
      </c>
      <c r="H554" t="s">
        <v>1845</v>
      </c>
      <c r="I554" t="s">
        <v>108</v>
      </c>
      <c r="J554" t="s">
        <v>629</v>
      </c>
      <c r="K554" s="318"/>
      <c r="L554" t="s">
        <v>42</v>
      </c>
      <c r="M554" s="319">
        <v>45849</v>
      </c>
      <c r="N554" s="318">
        <v>7</v>
      </c>
      <c r="O554" s="318"/>
      <c r="P554" s="318"/>
      <c r="Q554" s="319"/>
      <c r="R554" s="318"/>
      <c r="X554" t="s">
        <v>43</v>
      </c>
      <c r="AA554" s="318" t="s">
        <v>253</v>
      </c>
      <c r="AB554" s="318">
        <v>50015278</v>
      </c>
      <c r="AC554" s="318" t="s">
        <v>80</v>
      </c>
      <c r="AE554" s="318" t="s">
        <v>94</v>
      </c>
      <c r="AF554" s="320">
        <v>12900</v>
      </c>
      <c r="AG554" s="318"/>
      <c r="AH554" s="320"/>
      <c r="AI554" s="320"/>
    </row>
    <row r="555" spans="1:35" hidden="1">
      <c r="A555" t="s">
        <v>1846</v>
      </c>
      <c r="B555" s="1">
        <v>45833</v>
      </c>
      <c r="C555">
        <v>6</v>
      </c>
      <c r="D555">
        <v>530141</v>
      </c>
      <c r="E555" t="s">
        <v>1847</v>
      </c>
      <c r="F555" t="s">
        <v>37</v>
      </c>
      <c r="G555" t="s">
        <v>97</v>
      </c>
      <c r="H555" t="s">
        <v>527</v>
      </c>
      <c r="I555" t="s">
        <v>92</v>
      </c>
      <c r="J555" t="s">
        <v>151</v>
      </c>
      <c r="K555" s="318"/>
      <c r="L555" t="s">
        <v>42</v>
      </c>
      <c r="M555" s="319">
        <v>45842</v>
      </c>
      <c r="N555" s="318">
        <v>7</v>
      </c>
      <c r="O555" s="318"/>
      <c r="P555" s="318" t="s">
        <v>99</v>
      </c>
      <c r="Q555" s="319">
        <v>45842</v>
      </c>
      <c r="R555" s="318" t="s">
        <v>253</v>
      </c>
      <c r="X555" t="s">
        <v>43</v>
      </c>
      <c r="AA555" s="318" t="s">
        <v>253</v>
      </c>
      <c r="AB555" s="318">
        <v>50015342</v>
      </c>
      <c r="AC555" s="318" t="s">
        <v>80</v>
      </c>
      <c r="AE555" s="318" t="s">
        <v>94</v>
      </c>
      <c r="AF555" s="320">
        <v>25404</v>
      </c>
      <c r="AG555" s="318"/>
      <c r="AH555" s="320"/>
      <c r="AI555" s="320"/>
    </row>
    <row r="556" spans="1:35" hidden="1">
      <c r="A556" t="s">
        <v>1848</v>
      </c>
      <c r="B556" s="1">
        <v>45833</v>
      </c>
      <c r="C556">
        <v>6</v>
      </c>
      <c r="D556">
        <v>530142</v>
      </c>
      <c r="E556" t="s">
        <v>1849</v>
      </c>
      <c r="F556" t="s">
        <v>37</v>
      </c>
      <c r="G556" t="s">
        <v>644</v>
      </c>
      <c r="H556" t="s">
        <v>1850</v>
      </c>
      <c r="I556" t="s">
        <v>140</v>
      </c>
      <c r="J556" t="s">
        <v>1851</v>
      </c>
      <c r="K556" s="318"/>
      <c r="L556" t="s">
        <v>42</v>
      </c>
      <c r="M556" s="319">
        <v>45868</v>
      </c>
      <c r="N556" s="318">
        <v>7</v>
      </c>
      <c r="O556" s="318"/>
      <c r="P556" s="318" t="s">
        <v>648</v>
      </c>
      <c r="Q556" s="319">
        <v>45868</v>
      </c>
      <c r="R556" s="318" t="s">
        <v>253</v>
      </c>
      <c r="X556" t="s">
        <v>43</v>
      </c>
      <c r="AA556" s="318" t="s">
        <v>253</v>
      </c>
      <c r="AB556" s="318">
        <v>50015156</v>
      </c>
      <c r="AC556" s="318" t="s">
        <v>80</v>
      </c>
      <c r="AE556" s="318" t="s">
        <v>224</v>
      </c>
      <c r="AF556" s="320">
        <v>68859</v>
      </c>
      <c r="AG556" s="318"/>
      <c r="AH556" s="320"/>
      <c r="AI556" s="320"/>
    </row>
    <row r="557" spans="1:35" hidden="1">
      <c r="A557" t="s">
        <v>1852</v>
      </c>
      <c r="B557" s="1">
        <v>45833</v>
      </c>
      <c r="C557">
        <v>6</v>
      </c>
      <c r="D557">
        <v>530143</v>
      </c>
      <c r="E557" t="s">
        <v>1853</v>
      </c>
      <c r="F557" t="s">
        <v>37</v>
      </c>
      <c r="G557" t="s">
        <v>106</v>
      </c>
      <c r="H557" t="s">
        <v>1854</v>
      </c>
      <c r="I557" t="s">
        <v>108</v>
      </c>
      <c r="J557" t="s">
        <v>629</v>
      </c>
      <c r="K557" s="318"/>
      <c r="L557" t="s">
        <v>42</v>
      </c>
      <c r="M557" s="319">
        <v>45849</v>
      </c>
      <c r="N557" s="318">
        <v>7</v>
      </c>
      <c r="O557" s="318"/>
      <c r="P557" s="318"/>
      <c r="Q557" s="319"/>
      <c r="R557" s="318"/>
      <c r="X557" t="s">
        <v>43</v>
      </c>
      <c r="AA557" s="318" t="s">
        <v>253</v>
      </c>
      <c r="AB557" s="318">
        <v>50015282</v>
      </c>
      <c r="AC557" s="318" t="s">
        <v>80</v>
      </c>
      <c r="AE557" s="318" t="s">
        <v>94</v>
      </c>
      <c r="AF557" s="320">
        <v>12900</v>
      </c>
      <c r="AG557" s="318"/>
      <c r="AH557" s="320"/>
      <c r="AI557" s="320"/>
    </row>
    <row r="558" spans="1:35" hidden="1">
      <c r="A558" t="s">
        <v>1855</v>
      </c>
      <c r="B558" s="1">
        <v>45833</v>
      </c>
      <c r="C558">
        <v>6</v>
      </c>
      <c r="D558">
        <v>530144</v>
      </c>
      <c r="E558" t="s">
        <v>1856</v>
      </c>
      <c r="F558" t="s">
        <v>37</v>
      </c>
      <c r="G558" t="s">
        <v>106</v>
      </c>
      <c r="H558" t="s">
        <v>1857</v>
      </c>
      <c r="I558" t="s">
        <v>108</v>
      </c>
      <c r="J558" t="s">
        <v>629</v>
      </c>
      <c r="K558" s="318"/>
      <c r="L558" t="s">
        <v>42</v>
      </c>
      <c r="M558" s="319">
        <v>45852</v>
      </c>
      <c r="N558" s="318">
        <v>7</v>
      </c>
      <c r="O558" s="318"/>
      <c r="P558" s="318"/>
      <c r="Q558" s="319"/>
      <c r="R558" s="318"/>
      <c r="X558" t="s">
        <v>43</v>
      </c>
      <c r="AA558" s="318" t="s">
        <v>253</v>
      </c>
      <c r="AB558" s="318">
        <v>50015361</v>
      </c>
      <c r="AC558" s="318" t="s">
        <v>80</v>
      </c>
      <c r="AE558" s="318" t="s">
        <v>94</v>
      </c>
      <c r="AF558" s="320">
        <v>12900</v>
      </c>
      <c r="AG558" s="318"/>
      <c r="AH558" s="320"/>
      <c r="AI558" s="320"/>
    </row>
    <row r="559" spans="1:35" hidden="1">
      <c r="A559" t="s">
        <v>1858</v>
      </c>
      <c r="B559" s="1">
        <v>45833</v>
      </c>
      <c r="C559">
        <v>6</v>
      </c>
      <c r="D559">
        <v>530145</v>
      </c>
      <c r="E559" t="s">
        <v>1859</v>
      </c>
      <c r="F559" t="s">
        <v>37</v>
      </c>
      <c r="G559" t="s">
        <v>106</v>
      </c>
      <c r="H559" t="s">
        <v>1860</v>
      </c>
      <c r="I559" t="s">
        <v>108</v>
      </c>
      <c r="J559" t="s">
        <v>629</v>
      </c>
      <c r="K559" s="318"/>
      <c r="L559" t="s">
        <v>42</v>
      </c>
      <c r="M559" s="319">
        <v>45856</v>
      </c>
      <c r="N559" s="318">
        <v>7</v>
      </c>
      <c r="O559" s="318"/>
      <c r="P559" s="318"/>
      <c r="Q559" s="319"/>
      <c r="R559" s="318"/>
      <c r="X559" t="s">
        <v>43</v>
      </c>
      <c r="AA559" s="318" t="s">
        <v>253</v>
      </c>
      <c r="AB559" s="318">
        <v>50015364</v>
      </c>
      <c r="AC559" s="318" t="s">
        <v>80</v>
      </c>
      <c r="AE559" s="318" t="s">
        <v>94</v>
      </c>
      <c r="AF559" s="320">
        <v>12900</v>
      </c>
      <c r="AG559" s="318"/>
      <c r="AH559" s="320"/>
      <c r="AI559" s="320"/>
    </row>
    <row r="560" spans="1:35" hidden="1">
      <c r="A560" t="s">
        <v>1861</v>
      </c>
      <c r="B560" s="1">
        <v>45833</v>
      </c>
      <c r="C560">
        <v>6</v>
      </c>
      <c r="D560">
        <v>530146</v>
      </c>
      <c r="E560" t="s">
        <v>1862</v>
      </c>
      <c r="F560" t="s">
        <v>37</v>
      </c>
      <c r="G560" t="s">
        <v>106</v>
      </c>
      <c r="H560" t="s">
        <v>1863</v>
      </c>
      <c r="I560" t="s">
        <v>108</v>
      </c>
      <c r="J560" t="s">
        <v>629</v>
      </c>
      <c r="K560" s="318"/>
      <c r="L560" t="s">
        <v>42</v>
      </c>
      <c r="M560" s="319">
        <v>45856</v>
      </c>
      <c r="N560" s="318">
        <v>7</v>
      </c>
      <c r="O560" s="318"/>
      <c r="P560" s="318"/>
      <c r="Q560" s="319"/>
      <c r="R560" s="318"/>
      <c r="X560" t="s">
        <v>43</v>
      </c>
      <c r="AA560" s="318" t="s">
        <v>253</v>
      </c>
      <c r="AB560" s="318">
        <v>50015368</v>
      </c>
      <c r="AC560" s="318" t="s">
        <v>80</v>
      </c>
      <c r="AE560" s="318" t="s">
        <v>94</v>
      </c>
      <c r="AF560" s="320">
        <v>12900</v>
      </c>
      <c r="AG560" s="318"/>
      <c r="AH560" s="320"/>
      <c r="AI560" s="320"/>
    </row>
    <row r="561" spans="1:35" hidden="1">
      <c r="A561" t="s">
        <v>1864</v>
      </c>
      <c r="B561" s="1">
        <v>45833</v>
      </c>
      <c r="C561">
        <v>6</v>
      </c>
      <c r="D561">
        <v>530147</v>
      </c>
      <c r="E561" t="s">
        <v>1865</v>
      </c>
      <c r="F561" t="s">
        <v>37</v>
      </c>
      <c r="G561" t="s">
        <v>121</v>
      </c>
      <c r="H561" t="s">
        <v>1866</v>
      </c>
      <c r="I561" t="s">
        <v>108</v>
      </c>
      <c r="J561" t="s">
        <v>629</v>
      </c>
      <c r="K561" s="318"/>
      <c r="L561" t="s">
        <v>42</v>
      </c>
      <c r="M561" s="319">
        <v>45856</v>
      </c>
      <c r="N561" s="318">
        <v>7</v>
      </c>
      <c r="O561" s="318"/>
      <c r="P561" s="318"/>
      <c r="Q561" s="319"/>
      <c r="R561" s="318"/>
      <c r="X561" t="s">
        <v>43</v>
      </c>
      <c r="AA561" s="318" t="s">
        <v>253</v>
      </c>
      <c r="AB561" s="318">
        <v>50015374</v>
      </c>
      <c r="AC561" s="318" t="s">
        <v>80</v>
      </c>
      <c r="AE561" s="318" t="s">
        <v>94</v>
      </c>
      <c r="AF561" s="320">
        <v>12900</v>
      </c>
      <c r="AG561" s="318"/>
      <c r="AH561" s="320"/>
      <c r="AI561" s="320"/>
    </row>
    <row r="562" spans="1:35" hidden="1">
      <c r="A562" t="s">
        <v>1867</v>
      </c>
      <c r="B562" s="1">
        <v>45833</v>
      </c>
      <c r="C562">
        <v>6</v>
      </c>
      <c r="D562">
        <v>530148</v>
      </c>
      <c r="E562" t="s">
        <v>1868</v>
      </c>
      <c r="F562" t="s">
        <v>37</v>
      </c>
      <c r="G562" t="s">
        <v>644</v>
      </c>
      <c r="H562" t="s">
        <v>1869</v>
      </c>
      <c r="I562" t="s">
        <v>140</v>
      </c>
      <c r="J562" t="s">
        <v>1870</v>
      </c>
      <c r="K562" s="318"/>
      <c r="L562" t="s">
        <v>42</v>
      </c>
      <c r="M562" s="319">
        <v>45904</v>
      </c>
      <c r="N562" s="318">
        <v>9</v>
      </c>
      <c r="O562" s="318"/>
      <c r="P562" s="318" t="s">
        <v>648</v>
      </c>
      <c r="Q562" s="319">
        <v>45904</v>
      </c>
      <c r="R562" s="318" t="s">
        <v>83</v>
      </c>
      <c r="X562" t="s">
        <v>43</v>
      </c>
      <c r="AA562" s="318" t="s">
        <v>83</v>
      </c>
      <c r="AB562" s="318">
        <v>50015182</v>
      </c>
      <c r="AC562" s="318" t="s">
        <v>84</v>
      </c>
      <c r="AE562" s="318" t="s">
        <v>94</v>
      </c>
      <c r="AF562" s="320">
        <v>11283</v>
      </c>
      <c r="AG562" s="318"/>
      <c r="AH562" s="320"/>
      <c r="AI562" s="320"/>
    </row>
    <row r="563" spans="1:35" hidden="1">
      <c r="A563" t="s">
        <v>1871</v>
      </c>
      <c r="B563" s="1">
        <v>45833</v>
      </c>
      <c r="C563">
        <v>6</v>
      </c>
      <c r="D563">
        <v>530149</v>
      </c>
      <c r="E563" t="s">
        <v>1872</v>
      </c>
      <c r="F563" t="s">
        <v>37</v>
      </c>
      <c r="G563" t="s">
        <v>644</v>
      </c>
      <c r="H563" t="s">
        <v>1873</v>
      </c>
      <c r="I563" t="s">
        <v>140</v>
      </c>
      <c r="J563" t="s">
        <v>1870</v>
      </c>
      <c r="K563" s="318"/>
      <c r="L563" t="s">
        <v>42</v>
      </c>
      <c r="M563" s="319">
        <v>45897</v>
      </c>
      <c r="N563" s="318">
        <v>8</v>
      </c>
      <c r="O563" s="318"/>
      <c r="P563" s="318" t="s">
        <v>648</v>
      </c>
      <c r="Q563" s="319">
        <v>45897</v>
      </c>
      <c r="R563" s="318" t="s">
        <v>83</v>
      </c>
      <c r="X563" t="s">
        <v>43</v>
      </c>
      <c r="AA563" s="318" t="s">
        <v>83</v>
      </c>
      <c r="AB563" s="318">
        <v>50015183</v>
      </c>
      <c r="AC563" s="318" t="s">
        <v>84</v>
      </c>
      <c r="AE563" s="318" t="s">
        <v>94</v>
      </c>
      <c r="AF563" s="320">
        <v>11283</v>
      </c>
      <c r="AG563" s="318"/>
      <c r="AH563" s="320"/>
      <c r="AI563" s="320"/>
    </row>
    <row r="564" spans="1:35" hidden="1">
      <c r="A564" t="s">
        <v>1874</v>
      </c>
      <c r="B564" s="1">
        <v>45833</v>
      </c>
      <c r="C564">
        <v>6</v>
      </c>
      <c r="D564">
        <v>530150</v>
      </c>
      <c r="E564" t="s">
        <v>1875</v>
      </c>
      <c r="F564" t="s">
        <v>37</v>
      </c>
      <c r="G564" t="s">
        <v>644</v>
      </c>
      <c r="H564" t="s">
        <v>1876</v>
      </c>
      <c r="I564" t="s">
        <v>140</v>
      </c>
      <c r="J564" t="s">
        <v>1870</v>
      </c>
      <c r="K564" s="318"/>
      <c r="L564" t="s">
        <v>42</v>
      </c>
      <c r="M564" s="319">
        <v>45870</v>
      </c>
      <c r="N564" s="318">
        <v>8</v>
      </c>
      <c r="O564" s="318"/>
      <c r="P564" s="318" t="s">
        <v>648</v>
      </c>
      <c r="Q564" s="319">
        <v>45870</v>
      </c>
      <c r="R564" s="318" t="s">
        <v>62</v>
      </c>
      <c r="X564" t="s">
        <v>43</v>
      </c>
      <c r="AA564" s="318" t="s">
        <v>62</v>
      </c>
      <c r="AB564" s="318">
        <v>50015196</v>
      </c>
      <c r="AC564" s="318" t="s">
        <v>63</v>
      </c>
      <c r="AE564" s="318" t="s">
        <v>94</v>
      </c>
      <c r="AF564" s="320">
        <v>11283</v>
      </c>
      <c r="AG564" s="318"/>
      <c r="AH564" s="320"/>
      <c r="AI564" s="320"/>
    </row>
    <row r="565" spans="1:35" hidden="1">
      <c r="A565" t="s">
        <v>1877</v>
      </c>
      <c r="B565" s="1">
        <v>45833</v>
      </c>
      <c r="C565">
        <v>6</v>
      </c>
      <c r="D565">
        <v>530151</v>
      </c>
      <c r="E565" t="s">
        <v>1878</v>
      </c>
      <c r="F565" t="s">
        <v>37</v>
      </c>
      <c r="G565" t="s">
        <v>644</v>
      </c>
      <c r="H565" t="s">
        <v>1879</v>
      </c>
      <c r="I565" t="s">
        <v>140</v>
      </c>
      <c r="J565" t="s">
        <v>1870</v>
      </c>
      <c r="K565" s="318"/>
      <c r="L565" t="s">
        <v>42</v>
      </c>
      <c r="M565" s="319">
        <v>45870</v>
      </c>
      <c r="N565" s="318">
        <v>8</v>
      </c>
      <c r="O565" s="318"/>
      <c r="P565" s="318" t="s">
        <v>648</v>
      </c>
      <c r="Q565" s="319">
        <v>45870</v>
      </c>
      <c r="R565" s="318" t="s">
        <v>62</v>
      </c>
      <c r="X565" t="s">
        <v>43</v>
      </c>
      <c r="AA565" s="318" t="s">
        <v>62</v>
      </c>
      <c r="AB565" s="318">
        <v>50015197</v>
      </c>
      <c r="AC565" s="318" t="s">
        <v>63</v>
      </c>
      <c r="AE565" s="318" t="s">
        <v>94</v>
      </c>
      <c r="AF565" s="320">
        <v>11283</v>
      </c>
      <c r="AG565" s="318"/>
      <c r="AH565" s="320"/>
      <c r="AI565" s="320"/>
    </row>
    <row r="566" spans="1:35" hidden="1">
      <c r="A566" t="s">
        <v>1880</v>
      </c>
      <c r="B566" s="1">
        <v>45833</v>
      </c>
      <c r="C566">
        <v>6</v>
      </c>
      <c r="D566">
        <v>530152</v>
      </c>
      <c r="E566" t="s">
        <v>1881</v>
      </c>
      <c r="F566" t="s">
        <v>37</v>
      </c>
      <c r="G566" t="s">
        <v>644</v>
      </c>
      <c r="H566" t="s">
        <v>1882</v>
      </c>
      <c r="I566" t="s">
        <v>140</v>
      </c>
      <c r="J566" t="s">
        <v>1870</v>
      </c>
      <c r="K566" s="318"/>
      <c r="L566" t="s">
        <v>42</v>
      </c>
      <c r="M566" s="319">
        <v>45867</v>
      </c>
      <c r="N566" s="318">
        <v>7</v>
      </c>
      <c r="O566" s="318"/>
      <c r="P566" s="318" t="s">
        <v>648</v>
      </c>
      <c r="Q566" s="319">
        <v>45867</v>
      </c>
      <c r="R566" s="318" t="s">
        <v>62</v>
      </c>
      <c r="X566" t="s">
        <v>43</v>
      </c>
      <c r="AA566" s="318" t="s">
        <v>62</v>
      </c>
      <c r="AB566" s="318">
        <v>50015198</v>
      </c>
      <c r="AC566" s="318" t="s">
        <v>63</v>
      </c>
      <c r="AE566" s="318" t="s">
        <v>94</v>
      </c>
      <c r="AF566" s="320">
        <v>11283</v>
      </c>
      <c r="AG566" s="318"/>
      <c r="AH566" s="320"/>
      <c r="AI566" s="320"/>
    </row>
    <row r="567" spans="1:35" hidden="1">
      <c r="A567" t="s">
        <v>1883</v>
      </c>
      <c r="B567" s="1">
        <v>45833</v>
      </c>
      <c r="C567">
        <v>6</v>
      </c>
      <c r="D567">
        <v>530153</v>
      </c>
      <c r="E567" t="s">
        <v>1884</v>
      </c>
      <c r="F567" t="s">
        <v>37</v>
      </c>
      <c r="G567" t="s">
        <v>644</v>
      </c>
      <c r="H567" t="s">
        <v>1885</v>
      </c>
      <c r="I567" t="s">
        <v>140</v>
      </c>
      <c r="J567" t="s">
        <v>1870</v>
      </c>
      <c r="K567" s="318"/>
      <c r="L567" t="s">
        <v>42</v>
      </c>
      <c r="M567" s="319">
        <v>45870</v>
      </c>
      <c r="N567" s="318">
        <v>8</v>
      </c>
      <c r="O567" s="318"/>
      <c r="P567" s="318" t="s">
        <v>648</v>
      </c>
      <c r="Q567" s="319">
        <v>45870</v>
      </c>
      <c r="R567" s="318" t="s">
        <v>62</v>
      </c>
      <c r="X567" t="s">
        <v>43</v>
      </c>
      <c r="AA567" s="318" t="s">
        <v>62</v>
      </c>
      <c r="AB567" s="318">
        <v>50015200</v>
      </c>
      <c r="AC567" s="318" t="s">
        <v>63</v>
      </c>
      <c r="AE567" s="318" t="s">
        <v>94</v>
      </c>
      <c r="AF567" s="320">
        <v>11283</v>
      </c>
      <c r="AG567" s="318"/>
      <c r="AH567" s="320"/>
      <c r="AI567" s="320"/>
    </row>
    <row r="568" spans="1:35" hidden="1">
      <c r="A568" t="s">
        <v>1886</v>
      </c>
      <c r="B568" s="1">
        <v>45833</v>
      </c>
      <c r="C568">
        <v>6</v>
      </c>
      <c r="D568">
        <v>530154</v>
      </c>
      <c r="E568" t="s">
        <v>1887</v>
      </c>
      <c r="F568" t="s">
        <v>37</v>
      </c>
      <c r="G568" t="s">
        <v>644</v>
      </c>
      <c r="H568" t="s">
        <v>1888</v>
      </c>
      <c r="I568" t="s">
        <v>140</v>
      </c>
      <c r="J568" t="s">
        <v>1870</v>
      </c>
      <c r="K568" s="318"/>
      <c r="L568" t="s">
        <v>42</v>
      </c>
      <c r="M568" s="319">
        <v>45870</v>
      </c>
      <c r="N568" s="318">
        <v>8</v>
      </c>
      <c r="O568" s="318"/>
      <c r="P568" s="318" t="s">
        <v>648</v>
      </c>
      <c r="Q568" s="319">
        <v>45870</v>
      </c>
      <c r="R568" s="318" t="s">
        <v>62</v>
      </c>
      <c r="X568" t="s">
        <v>43</v>
      </c>
      <c r="AA568" s="318" t="s">
        <v>62</v>
      </c>
      <c r="AB568" s="318">
        <v>50015201</v>
      </c>
      <c r="AC568" s="318" t="s">
        <v>63</v>
      </c>
      <c r="AE568" s="318" t="s">
        <v>94</v>
      </c>
      <c r="AF568" s="320">
        <v>11283</v>
      </c>
      <c r="AG568" s="318"/>
      <c r="AH568" s="320"/>
      <c r="AI568" s="320"/>
    </row>
    <row r="569" spans="1:35" hidden="1">
      <c r="A569" t="s">
        <v>1889</v>
      </c>
      <c r="B569" s="1">
        <v>45833</v>
      </c>
      <c r="C569">
        <v>6</v>
      </c>
      <c r="D569">
        <v>530155</v>
      </c>
      <c r="E569" t="s">
        <v>1890</v>
      </c>
      <c r="F569" t="s">
        <v>37</v>
      </c>
      <c r="G569" t="s">
        <v>644</v>
      </c>
      <c r="H569" t="s">
        <v>1891</v>
      </c>
      <c r="I569" t="s">
        <v>140</v>
      </c>
      <c r="J569" t="s">
        <v>1870</v>
      </c>
      <c r="K569" s="318"/>
      <c r="L569" t="s">
        <v>42</v>
      </c>
      <c r="M569" s="319">
        <v>45870</v>
      </c>
      <c r="N569" s="318">
        <v>8</v>
      </c>
      <c r="O569" s="318"/>
      <c r="P569" s="318" t="s">
        <v>648</v>
      </c>
      <c r="Q569" s="319">
        <v>45870</v>
      </c>
      <c r="R569" s="318" t="s">
        <v>62</v>
      </c>
      <c r="X569" t="s">
        <v>43</v>
      </c>
      <c r="AA569" s="318" t="s">
        <v>62</v>
      </c>
      <c r="AB569" s="318">
        <v>50015202</v>
      </c>
      <c r="AC569" s="318" t="s">
        <v>63</v>
      </c>
      <c r="AE569" s="318" t="s">
        <v>94</v>
      </c>
      <c r="AF569" s="320">
        <v>12900</v>
      </c>
      <c r="AG569" s="318"/>
      <c r="AH569" s="320"/>
      <c r="AI569" s="320"/>
    </row>
    <row r="570" spans="1:35" hidden="1">
      <c r="A570" t="s">
        <v>1892</v>
      </c>
      <c r="B570" s="1">
        <v>45833</v>
      </c>
      <c r="C570">
        <v>6</v>
      </c>
      <c r="D570">
        <v>530156</v>
      </c>
      <c r="E570" t="s">
        <v>1893</v>
      </c>
      <c r="F570" t="s">
        <v>37</v>
      </c>
      <c r="G570" t="s">
        <v>644</v>
      </c>
      <c r="H570" t="s">
        <v>1894</v>
      </c>
      <c r="I570" t="s">
        <v>140</v>
      </c>
      <c r="J570" t="s">
        <v>1870</v>
      </c>
      <c r="K570" s="318"/>
      <c r="L570" t="s">
        <v>42</v>
      </c>
      <c r="M570" s="319">
        <v>45867</v>
      </c>
      <c r="N570" s="318">
        <v>7</v>
      </c>
      <c r="O570" s="318"/>
      <c r="P570" s="318" t="s">
        <v>648</v>
      </c>
      <c r="Q570" s="319">
        <v>45867</v>
      </c>
      <c r="R570" s="318" t="s">
        <v>62</v>
      </c>
      <c r="X570" t="s">
        <v>43</v>
      </c>
      <c r="AA570" s="318" t="s">
        <v>62</v>
      </c>
      <c r="AB570" s="318">
        <v>50015204</v>
      </c>
      <c r="AC570" s="318" t="s">
        <v>63</v>
      </c>
      <c r="AE570" s="318" t="s">
        <v>94</v>
      </c>
      <c r="AF570" s="320">
        <v>11283</v>
      </c>
      <c r="AG570" s="318"/>
      <c r="AH570" s="320"/>
      <c r="AI570" s="320"/>
    </row>
    <row r="571" spans="1:35" hidden="1">
      <c r="A571" t="s">
        <v>1895</v>
      </c>
      <c r="B571" s="1">
        <v>45833</v>
      </c>
      <c r="C571">
        <v>6</v>
      </c>
      <c r="D571">
        <v>530157</v>
      </c>
      <c r="E571" t="s">
        <v>1896</v>
      </c>
      <c r="F571" t="s">
        <v>37</v>
      </c>
      <c r="G571" t="s">
        <v>644</v>
      </c>
      <c r="H571" t="s">
        <v>1897</v>
      </c>
      <c r="I571" t="s">
        <v>140</v>
      </c>
      <c r="J571" t="s">
        <v>1870</v>
      </c>
      <c r="K571" s="318"/>
      <c r="L571" t="s">
        <v>42</v>
      </c>
      <c r="M571" s="319">
        <v>45867</v>
      </c>
      <c r="N571" s="318">
        <v>7</v>
      </c>
      <c r="O571" s="318"/>
      <c r="P571" s="318" t="s">
        <v>648</v>
      </c>
      <c r="Q571" s="319">
        <v>45867</v>
      </c>
      <c r="R571" s="318" t="s">
        <v>62</v>
      </c>
      <c r="X571" t="s">
        <v>43</v>
      </c>
      <c r="AA571" s="318" t="s">
        <v>62</v>
      </c>
      <c r="AB571" s="318">
        <v>50015208</v>
      </c>
      <c r="AC571" s="318" t="s">
        <v>63</v>
      </c>
      <c r="AE571" s="318" t="s">
        <v>94</v>
      </c>
      <c r="AF571" s="320">
        <v>11283</v>
      </c>
      <c r="AG571" s="318"/>
      <c r="AH571" s="320"/>
      <c r="AI571" s="320"/>
    </row>
    <row r="572" spans="1:35" hidden="1">
      <c r="A572" t="s">
        <v>1898</v>
      </c>
      <c r="B572" s="1">
        <v>45833</v>
      </c>
      <c r="C572">
        <v>6</v>
      </c>
      <c r="D572">
        <v>530158</v>
      </c>
      <c r="E572" t="s">
        <v>1701</v>
      </c>
      <c r="F572" t="s">
        <v>37</v>
      </c>
      <c r="G572" t="s">
        <v>47</v>
      </c>
      <c r="H572" t="s">
        <v>1702</v>
      </c>
      <c r="I572" t="s">
        <v>140</v>
      </c>
      <c r="J572" t="s">
        <v>1380</v>
      </c>
      <c r="K572" s="318"/>
      <c r="L572" t="s">
        <v>42</v>
      </c>
      <c r="M572" s="319">
        <v>45895</v>
      </c>
      <c r="N572" s="318">
        <v>8</v>
      </c>
      <c r="O572" s="318"/>
      <c r="P572" s="318"/>
      <c r="Q572" s="319"/>
      <c r="R572" s="318"/>
      <c r="X572" t="s">
        <v>43</v>
      </c>
      <c r="AA572" s="318" t="s">
        <v>62</v>
      </c>
      <c r="AB572" s="318">
        <v>50015263</v>
      </c>
      <c r="AC572" s="318" t="s">
        <v>63</v>
      </c>
      <c r="AE572" s="318" t="s">
        <v>94</v>
      </c>
      <c r="AF572" s="320">
        <v>19991</v>
      </c>
      <c r="AG572" s="318"/>
      <c r="AH572" s="320"/>
      <c r="AI572" s="320"/>
    </row>
    <row r="573" spans="1:35" hidden="1">
      <c r="A573" t="s">
        <v>1899</v>
      </c>
      <c r="B573" s="1">
        <v>45833</v>
      </c>
      <c r="C573">
        <v>6</v>
      </c>
      <c r="D573">
        <v>530159</v>
      </c>
      <c r="E573" t="s">
        <v>1900</v>
      </c>
      <c r="F573" t="s">
        <v>37</v>
      </c>
      <c r="G573" t="s">
        <v>644</v>
      </c>
      <c r="H573" t="s">
        <v>1901</v>
      </c>
      <c r="I573" t="s">
        <v>140</v>
      </c>
      <c r="J573" t="s">
        <v>1870</v>
      </c>
      <c r="K573" s="318"/>
      <c r="L573" t="s">
        <v>42</v>
      </c>
      <c r="M573" s="319">
        <v>45904</v>
      </c>
      <c r="N573" s="318">
        <v>9</v>
      </c>
      <c r="O573" s="318"/>
      <c r="P573" s="318" t="s">
        <v>648</v>
      </c>
      <c r="Q573" s="319">
        <v>45904</v>
      </c>
      <c r="R573" s="318" t="s">
        <v>83</v>
      </c>
      <c r="X573" t="s">
        <v>43</v>
      </c>
      <c r="AA573" s="318" t="s">
        <v>83</v>
      </c>
      <c r="AB573" s="318">
        <v>50015285</v>
      </c>
      <c r="AC573" s="318" t="s">
        <v>84</v>
      </c>
      <c r="AE573" s="318" t="s">
        <v>94</v>
      </c>
      <c r="AF573" s="320">
        <v>12900</v>
      </c>
      <c r="AG573" s="318"/>
      <c r="AH573" s="320"/>
      <c r="AI573" s="320"/>
    </row>
    <row r="574" spans="1:35" hidden="1">
      <c r="A574" t="s">
        <v>1902</v>
      </c>
      <c r="B574" s="1">
        <v>45834</v>
      </c>
      <c r="C574">
        <v>6</v>
      </c>
      <c r="D574">
        <v>530160</v>
      </c>
      <c r="E574" t="s">
        <v>1903</v>
      </c>
      <c r="F574" t="s">
        <v>37</v>
      </c>
      <c r="G574" t="s">
        <v>106</v>
      </c>
      <c r="H574" t="s">
        <v>1904</v>
      </c>
      <c r="I574" t="s">
        <v>72</v>
      </c>
      <c r="J574" t="s">
        <v>158</v>
      </c>
      <c r="K574" s="318"/>
      <c r="L574" t="s">
        <v>42</v>
      </c>
      <c r="M574" s="319">
        <v>45855</v>
      </c>
      <c r="N574" s="318">
        <v>7</v>
      </c>
      <c r="O574" s="318"/>
      <c r="P574" s="318"/>
      <c r="Q574" s="319"/>
      <c r="R574" s="318"/>
      <c r="X574" t="s">
        <v>43</v>
      </c>
      <c r="AA574" s="318" t="s">
        <v>253</v>
      </c>
      <c r="AB574" s="318">
        <v>50015531</v>
      </c>
      <c r="AC574" s="318" t="s">
        <v>80</v>
      </c>
      <c r="AE574" s="318" t="s">
        <v>94</v>
      </c>
      <c r="AF574" s="320">
        <v>259847</v>
      </c>
      <c r="AG574" s="318">
        <v>56</v>
      </c>
      <c r="AH574" s="320"/>
      <c r="AI574" s="320"/>
    </row>
    <row r="575" spans="1:35" hidden="1">
      <c r="A575" t="s">
        <v>1905</v>
      </c>
      <c r="B575" s="1">
        <v>45834</v>
      </c>
      <c r="C575">
        <v>6</v>
      </c>
      <c r="D575">
        <v>530161</v>
      </c>
      <c r="E575" t="s">
        <v>1906</v>
      </c>
      <c r="F575" t="s">
        <v>37</v>
      </c>
      <c r="G575" t="s">
        <v>47</v>
      </c>
      <c r="H575" t="s">
        <v>1907</v>
      </c>
      <c r="I575" t="s">
        <v>146</v>
      </c>
      <c r="J575" t="s">
        <v>158</v>
      </c>
      <c r="K575" s="318"/>
      <c r="L575" t="s">
        <v>42</v>
      </c>
      <c r="M575" s="319">
        <v>45856</v>
      </c>
      <c r="N575" s="318">
        <v>7</v>
      </c>
      <c r="O575" s="318"/>
      <c r="P575" s="318"/>
      <c r="Q575" s="319"/>
      <c r="R575" s="318"/>
      <c r="X575" t="s">
        <v>43</v>
      </c>
      <c r="AA575" s="318" t="s">
        <v>253</v>
      </c>
      <c r="AB575" s="318">
        <v>50015950</v>
      </c>
      <c r="AC575" s="318" t="s">
        <v>80</v>
      </c>
      <c r="AE575" s="318" t="s">
        <v>52</v>
      </c>
      <c r="AF575" s="320">
        <v>292246</v>
      </c>
      <c r="AG575" s="318">
        <v>111</v>
      </c>
      <c r="AH575" s="320"/>
      <c r="AI575" s="320"/>
    </row>
    <row r="576" spans="1:35" hidden="1">
      <c r="A576" t="s">
        <v>1908</v>
      </c>
      <c r="B576" s="1">
        <v>45835</v>
      </c>
      <c r="C576">
        <v>6</v>
      </c>
      <c r="D576">
        <v>530162</v>
      </c>
      <c r="E576" t="s">
        <v>954</v>
      </c>
      <c r="F576" t="s">
        <v>37</v>
      </c>
      <c r="G576" t="s">
        <v>197</v>
      </c>
      <c r="H576" t="s">
        <v>955</v>
      </c>
      <c r="I576" t="s">
        <v>140</v>
      </c>
      <c r="J576" t="s">
        <v>1380</v>
      </c>
      <c r="K576" s="318"/>
      <c r="L576" t="s">
        <v>42</v>
      </c>
      <c r="M576" s="319">
        <v>45842</v>
      </c>
      <c r="N576" s="318">
        <v>7</v>
      </c>
      <c r="O576" s="318"/>
      <c r="P576" s="318"/>
      <c r="Q576" s="319"/>
      <c r="R576" s="318"/>
      <c r="X576" t="s">
        <v>43</v>
      </c>
      <c r="AA576" s="318" t="s">
        <v>253</v>
      </c>
      <c r="AB576" s="318">
        <v>50015650</v>
      </c>
      <c r="AC576" s="318" t="s">
        <v>80</v>
      </c>
      <c r="AE576" s="318" t="s">
        <v>94</v>
      </c>
      <c r="AF576" s="320">
        <v>14357</v>
      </c>
      <c r="AG576" s="318"/>
      <c r="AH576" s="320"/>
      <c r="AI576" s="320"/>
    </row>
    <row r="577" spans="1:35" hidden="1">
      <c r="A577" t="s">
        <v>1909</v>
      </c>
      <c r="B577" s="1">
        <v>45835</v>
      </c>
      <c r="C577">
        <v>6</v>
      </c>
      <c r="D577">
        <v>530163</v>
      </c>
      <c r="E577" t="s">
        <v>1719</v>
      </c>
      <c r="F577" t="s">
        <v>37</v>
      </c>
      <c r="G577" t="s">
        <v>97</v>
      </c>
      <c r="H577" t="s">
        <v>1720</v>
      </c>
      <c r="I577" t="s">
        <v>140</v>
      </c>
      <c r="J577" t="s">
        <v>1380</v>
      </c>
      <c r="K577" s="318"/>
      <c r="L577" t="s">
        <v>42</v>
      </c>
      <c r="M577" s="319" t="s">
        <v>577</v>
      </c>
      <c r="N577" s="318"/>
      <c r="O577" s="318"/>
      <c r="P577" s="318" t="s">
        <v>99</v>
      </c>
      <c r="Q577" s="319" t="s">
        <v>577</v>
      </c>
      <c r="R577" s="318"/>
      <c r="T577" t="s">
        <v>99</v>
      </c>
      <c r="U577">
        <v>45835</v>
      </c>
      <c r="V577">
        <v>45842</v>
      </c>
      <c r="W577" t="s">
        <v>577</v>
      </c>
      <c r="X577" t="s">
        <v>1910</v>
      </c>
      <c r="AA577" s="318" t="s">
        <v>1514</v>
      </c>
      <c r="AB577" s="318" t="s">
        <v>1514</v>
      </c>
      <c r="AC577" s="318" t="s">
        <v>1515</v>
      </c>
      <c r="AE577" s="318"/>
      <c r="AF577" s="320"/>
      <c r="AG577" s="318"/>
      <c r="AH577" s="320"/>
      <c r="AI577" s="320"/>
    </row>
    <row r="578" spans="1:35" hidden="1">
      <c r="A578" t="s">
        <v>1911</v>
      </c>
      <c r="B578" s="1">
        <v>45835</v>
      </c>
      <c r="C578">
        <v>6</v>
      </c>
      <c r="D578">
        <v>530164</v>
      </c>
      <c r="E578" t="s">
        <v>36</v>
      </c>
      <c r="F578" t="s">
        <v>37</v>
      </c>
      <c r="G578" t="s">
        <v>70</v>
      </c>
      <c r="H578" t="s">
        <v>635</v>
      </c>
      <c r="I578" t="s">
        <v>636</v>
      </c>
      <c r="J578" t="s">
        <v>1912</v>
      </c>
      <c r="K578" s="318"/>
      <c r="L578" t="s">
        <v>42</v>
      </c>
      <c r="M578" s="319">
        <v>45860</v>
      </c>
      <c r="N578" s="318">
        <v>7</v>
      </c>
      <c r="O578" s="318"/>
      <c r="P578" s="318" t="s">
        <v>75</v>
      </c>
      <c r="Q578" s="319">
        <v>45860</v>
      </c>
      <c r="R578" s="318" t="s">
        <v>253</v>
      </c>
      <c r="X578" t="s">
        <v>43</v>
      </c>
      <c r="AA578" s="318" t="s">
        <v>253</v>
      </c>
      <c r="AB578" s="318">
        <v>50015681</v>
      </c>
      <c r="AC578" s="318" t="s">
        <v>80</v>
      </c>
      <c r="AE578" s="318" t="s">
        <v>94</v>
      </c>
      <c r="AF578" s="320">
        <v>257893</v>
      </c>
      <c r="AG578" s="318"/>
      <c r="AH578" s="320"/>
      <c r="AI578" s="320"/>
    </row>
    <row r="579" spans="1:35" hidden="1">
      <c r="A579" t="s">
        <v>1913</v>
      </c>
      <c r="B579" s="1">
        <v>45835</v>
      </c>
      <c r="C579">
        <v>6</v>
      </c>
      <c r="D579">
        <v>530165</v>
      </c>
      <c r="E579" t="s">
        <v>36</v>
      </c>
      <c r="F579" t="s">
        <v>37</v>
      </c>
      <c r="G579" t="s">
        <v>70</v>
      </c>
      <c r="H579" t="s">
        <v>641</v>
      </c>
      <c r="I579" t="s">
        <v>40</v>
      </c>
      <c r="J579" t="s">
        <v>1914</v>
      </c>
      <c r="K579" s="318"/>
      <c r="L579" t="s">
        <v>42</v>
      </c>
      <c r="M579" s="319">
        <v>45860</v>
      </c>
      <c r="N579" s="318">
        <v>7</v>
      </c>
      <c r="O579" s="318"/>
      <c r="P579" s="318" t="s">
        <v>75</v>
      </c>
      <c r="Q579" s="319">
        <v>45860</v>
      </c>
      <c r="R579" s="318" t="s">
        <v>253</v>
      </c>
      <c r="X579" t="s">
        <v>43</v>
      </c>
      <c r="AA579" s="318" t="s">
        <v>253</v>
      </c>
      <c r="AB579" s="318">
        <v>50015683</v>
      </c>
      <c r="AC579" s="318" t="s">
        <v>80</v>
      </c>
      <c r="AE579" s="318" t="s">
        <v>94</v>
      </c>
      <c r="AF579" s="320">
        <v>611451</v>
      </c>
      <c r="AG579" s="318"/>
      <c r="AH579" s="320"/>
      <c r="AI579" s="320"/>
    </row>
    <row r="580" spans="1:35" hidden="1">
      <c r="A580" t="s">
        <v>1915</v>
      </c>
      <c r="B580" s="1">
        <v>45835</v>
      </c>
      <c r="C580">
        <v>6</v>
      </c>
      <c r="D580">
        <v>530166</v>
      </c>
      <c r="E580" t="s">
        <v>36</v>
      </c>
      <c r="F580" t="s">
        <v>37</v>
      </c>
      <c r="G580" t="s">
        <v>644</v>
      </c>
      <c r="H580" t="s">
        <v>1916</v>
      </c>
      <c r="I580" t="s">
        <v>1917</v>
      </c>
      <c r="J580" t="s">
        <v>1918</v>
      </c>
      <c r="K580" s="318"/>
      <c r="L580" t="s">
        <v>42</v>
      </c>
      <c r="M580" s="319">
        <v>45890</v>
      </c>
      <c r="N580" s="318">
        <v>8</v>
      </c>
      <c r="O580" s="318"/>
      <c r="P580" s="318" t="s">
        <v>648</v>
      </c>
      <c r="Q580" s="319">
        <v>45890</v>
      </c>
      <c r="R580" s="318" t="s">
        <v>62</v>
      </c>
      <c r="X580" t="s">
        <v>43</v>
      </c>
      <c r="AA580" s="318" t="s">
        <v>62</v>
      </c>
      <c r="AB580" s="318">
        <v>50015684</v>
      </c>
      <c r="AC580" s="318" t="s">
        <v>63</v>
      </c>
      <c r="AE580" s="318" t="s">
        <v>94</v>
      </c>
      <c r="AF580" s="320">
        <v>122642</v>
      </c>
      <c r="AG580" s="318"/>
      <c r="AH580" s="320"/>
      <c r="AI580" s="320"/>
    </row>
    <row r="581" spans="1:35" hidden="1">
      <c r="A581" t="s">
        <v>1919</v>
      </c>
      <c r="B581" s="1">
        <v>45835</v>
      </c>
      <c r="C581">
        <v>6</v>
      </c>
      <c r="D581">
        <v>530167</v>
      </c>
      <c r="E581" t="s">
        <v>36</v>
      </c>
      <c r="F581" t="s">
        <v>37</v>
      </c>
      <c r="G581" t="s">
        <v>644</v>
      </c>
      <c r="H581" t="s">
        <v>1920</v>
      </c>
      <c r="I581" t="s">
        <v>108</v>
      </c>
      <c r="J581" t="s">
        <v>1921</v>
      </c>
      <c r="K581" s="318"/>
      <c r="L581" t="s">
        <v>42</v>
      </c>
      <c r="M581" s="319">
        <v>45890</v>
      </c>
      <c r="N581" s="318">
        <v>8</v>
      </c>
      <c r="O581" s="318"/>
      <c r="P581" s="318" t="s">
        <v>648</v>
      </c>
      <c r="Q581" s="319">
        <v>45890</v>
      </c>
      <c r="R581" s="318" t="s">
        <v>62</v>
      </c>
      <c r="X581" t="s">
        <v>43</v>
      </c>
      <c r="AA581" s="318" t="s">
        <v>62</v>
      </c>
      <c r="AB581" s="318">
        <v>50015685</v>
      </c>
      <c r="AC581" s="318" t="s">
        <v>63</v>
      </c>
      <c r="AE581" s="318" t="s">
        <v>94</v>
      </c>
      <c r="AF581" s="320">
        <v>614878</v>
      </c>
      <c r="AG581" s="318"/>
      <c r="AH581" s="320"/>
      <c r="AI581" s="320"/>
    </row>
    <row r="582" spans="1:35" hidden="1">
      <c r="A582" t="s">
        <v>1922</v>
      </c>
      <c r="B582" s="1">
        <v>45835</v>
      </c>
      <c r="C582">
        <v>6</v>
      </c>
      <c r="D582">
        <v>530168</v>
      </c>
      <c r="E582" t="s">
        <v>840</v>
      </c>
      <c r="F582" t="s">
        <v>37</v>
      </c>
      <c r="G582" t="s">
        <v>644</v>
      </c>
      <c r="H582" t="s">
        <v>841</v>
      </c>
      <c r="I582" t="s">
        <v>40</v>
      </c>
      <c r="J582" t="s">
        <v>629</v>
      </c>
      <c r="K582" s="318"/>
      <c r="L582" t="s">
        <v>42</v>
      </c>
      <c r="M582" s="319">
        <v>45868</v>
      </c>
      <c r="N582" s="318">
        <v>7</v>
      </c>
      <c r="O582" s="318"/>
      <c r="P582" s="318" t="s">
        <v>648</v>
      </c>
      <c r="Q582" s="319">
        <v>45868</v>
      </c>
      <c r="R582" s="318" t="s">
        <v>62</v>
      </c>
      <c r="X582" t="s">
        <v>43</v>
      </c>
      <c r="AA582" s="318" t="s">
        <v>62</v>
      </c>
      <c r="AB582" s="318">
        <v>50015652</v>
      </c>
      <c r="AC582" s="318" t="s">
        <v>63</v>
      </c>
      <c r="AE582" s="318" t="s">
        <v>94</v>
      </c>
      <c r="AF582" s="320">
        <v>22481</v>
      </c>
      <c r="AG582" s="318"/>
      <c r="AH582" s="320"/>
      <c r="AI582" s="320"/>
    </row>
    <row r="583" spans="1:35" hidden="1">
      <c r="A583" t="s">
        <v>1923</v>
      </c>
      <c r="B583" s="1">
        <v>45835</v>
      </c>
      <c r="C583">
        <v>6</v>
      </c>
      <c r="D583">
        <v>530169</v>
      </c>
      <c r="E583" t="s">
        <v>1924</v>
      </c>
      <c r="F583" t="s">
        <v>37</v>
      </c>
      <c r="G583" t="s">
        <v>112</v>
      </c>
      <c r="H583" t="s">
        <v>1925</v>
      </c>
      <c r="I583" t="s">
        <v>108</v>
      </c>
      <c r="J583" t="s">
        <v>158</v>
      </c>
      <c r="K583" s="318"/>
      <c r="L583" t="s">
        <v>42</v>
      </c>
      <c r="M583" s="319">
        <v>45861</v>
      </c>
      <c r="N583" s="318">
        <v>7</v>
      </c>
      <c r="O583" s="318"/>
      <c r="P583" s="318" t="s">
        <v>114</v>
      </c>
      <c r="Q583" s="319">
        <v>45861</v>
      </c>
      <c r="R583" s="318" t="s">
        <v>253</v>
      </c>
      <c r="X583" t="s">
        <v>43</v>
      </c>
      <c r="AA583" s="318" t="s">
        <v>253</v>
      </c>
      <c r="AB583" s="318">
        <v>50015725</v>
      </c>
      <c r="AC583" s="318" t="s">
        <v>80</v>
      </c>
      <c r="AE583" s="318" t="s">
        <v>94</v>
      </c>
      <c r="AF583" s="320">
        <v>257134</v>
      </c>
      <c r="AG583" s="318">
        <v>28</v>
      </c>
      <c r="AH583" s="320"/>
      <c r="AI583" s="320"/>
    </row>
    <row r="584" spans="1:35" hidden="1">
      <c r="A584" t="s">
        <v>1926</v>
      </c>
      <c r="B584" s="1">
        <v>45835</v>
      </c>
      <c r="C584">
        <v>6</v>
      </c>
      <c r="D584">
        <v>530170</v>
      </c>
      <c r="E584" t="s">
        <v>1927</v>
      </c>
      <c r="F584" t="s">
        <v>37</v>
      </c>
      <c r="G584" t="s">
        <v>47</v>
      </c>
      <c r="H584" t="s">
        <v>1928</v>
      </c>
      <c r="I584" t="s">
        <v>87</v>
      </c>
      <c r="J584" t="s">
        <v>158</v>
      </c>
      <c r="K584" s="318"/>
      <c r="L584" t="s">
        <v>42</v>
      </c>
      <c r="M584" s="319">
        <v>45848</v>
      </c>
      <c r="N584" s="318">
        <v>7</v>
      </c>
      <c r="O584" s="318"/>
      <c r="P584" s="318"/>
      <c r="Q584" s="319"/>
      <c r="R584" s="318"/>
      <c r="X584" t="s">
        <v>43</v>
      </c>
      <c r="AA584" s="318" t="s">
        <v>253</v>
      </c>
      <c r="AB584" s="318">
        <v>50015688</v>
      </c>
      <c r="AC584" s="318" t="s">
        <v>80</v>
      </c>
      <c r="AE584" s="318" t="s">
        <v>94</v>
      </c>
      <c r="AF584" s="320">
        <v>160905</v>
      </c>
      <c r="AG584" s="318">
        <v>10</v>
      </c>
      <c r="AH584" s="320"/>
      <c r="AI584" s="320"/>
    </row>
    <row r="585" spans="1:35" hidden="1">
      <c r="A585" t="s">
        <v>1929</v>
      </c>
      <c r="B585" s="1">
        <v>45835</v>
      </c>
      <c r="C585">
        <v>6</v>
      </c>
      <c r="D585">
        <v>530171</v>
      </c>
      <c r="E585" t="s">
        <v>1930</v>
      </c>
      <c r="F585" t="s">
        <v>37</v>
      </c>
      <c r="G585" t="s">
        <v>121</v>
      </c>
      <c r="H585" t="s">
        <v>1931</v>
      </c>
      <c r="I585" t="s">
        <v>140</v>
      </c>
      <c r="J585" t="s">
        <v>158</v>
      </c>
      <c r="K585" s="318"/>
      <c r="L585" t="s">
        <v>42</v>
      </c>
      <c r="M585" s="319">
        <v>45895</v>
      </c>
      <c r="N585" s="318">
        <v>8</v>
      </c>
      <c r="O585" s="318"/>
      <c r="P585" s="318"/>
      <c r="Q585" s="319"/>
      <c r="R585" s="318"/>
      <c r="X585" t="s">
        <v>43</v>
      </c>
      <c r="AA585" s="318" t="s">
        <v>62</v>
      </c>
      <c r="AB585" s="318">
        <v>50016137</v>
      </c>
      <c r="AC585" s="318" t="s">
        <v>63</v>
      </c>
      <c r="AE585" s="318" t="s">
        <v>94</v>
      </c>
      <c r="AF585" s="320">
        <v>229225</v>
      </c>
      <c r="AG585" s="318">
        <v>21</v>
      </c>
      <c r="AH585" s="320"/>
      <c r="AI585" s="320"/>
    </row>
    <row r="586" spans="1:35" hidden="1">
      <c r="A586" t="s">
        <v>1932</v>
      </c>
      <c r="B586" s="1">
        <v>45835</v>
      </c>
      <c r="C586">
        <v>6</v>
      </c>
      <c r="D586">
        <v>530172</v>
      </c>
      <c r="E586" t="s">
        <v>1933</v>
      </c>
      <c r="F586" t="s">
        <v>37</v>
      </c>
      <c r="G586" t="s">
        <v>38</v>
      </c>
      <c r="H586" t="s">
        <v>1934</v>
      </c>
      <c r="I586" t="s">
        <v>108</v>
      </c>
      <c r="J586" t="s">
        <v>158</v>
      </c>
      <c r="K586" s="318"/>
      <c r="L586" t="s">
        <v>42</v>
      </c>
      <c r="M586" s="319">
        <v>45854</v>
      </c>
      <c r="N586" s="318">
        <v>7</v>
      </c>
      <c r="O586" s="318"/>
      <c r="P586" s="318"/>
      <c r="Q586" s="319"/>
      <c r="R586" s="318"/>
      <c r="X586" t="s">
        <v>43</v>
      </c>
      <c r="AA586" s="318" t="s">
        <v>253</v>
      </c>
      <c r="AB586" s="318">
        <v>50015719</v>
      </c>
      <c r="AC586" s="318" t="s">
        <v>80</v>
      </c>
      <c r="AE586" s="318" t="s">
        <v>52</v>
      </c>
      <c r="AF586" s="320">
        <v>255661</v>
      </c>
      <c r="AG586" s="318">
        <v>37</v>
      </c>
      <c r="AH586" s="320"/>
      <c r="AI586" s="320"/>
    </row>
    <row r="587" spans="1:35" hidden="1">
      <c r="A587" t="s">
        <v>1935</v>
      </c>
      <c r="B587" s="1">
        <v>45838</v>
      </c>
      <c r="C587">
        <v>6</v>
      </c>
      <c r="D587">
        <v>530173</v>
      </c>
      <c r="E587" t="s">
        <v>1936</v>
      </c>
      <c r="F587" t="s">
        <v>37</v>
      </c>
      <c r="G587" t="s">
        <v>1401</v>
      </c>
      <c r="H587" t="s">
        <v>1937</v>
      </c>
      <c r="I587" t="s">
        <v>140</v>
      </c>
      <c r="J587" t="s">
        <v>1938</v>
      </c>
      <c r="K587" s="318"/>
      <c r="L587" t="s">
        <v>391</v>
      </c>
      <c r="M587" s="319"/>
      <c r="N587" s="318"/>
      <c r="O587" s="318"/>
      <c r="P587" s="318" t="s">
        <v>133</v>
      </c>
      <c r="Q587" s="319">
        <v>45847</v>
      </c>
      <c r="R587" s="318"/>
      <c r="T587" t="s">
        <v>1403</v>
      </c>
      <c r="U587">
        <v>45826</v>
      </c>
      <c r="V587">
        <v>45870</v>
      </c>
      <c r="W587">
        <v>45856</v>
      </c>
      <c r="X587" t="s">
        <v>1939</v>
      </c>
      <c r="Y587" t="s">
        <v>62</v>
      </c>
      <c r="AA587" s="318" t="s">
        <v>62</v>
      </c>
      <c r="AB587" s="318">
        <v>530802</v>
      </c>
      <c r="AC587" s="318" t="s">
        <v>63</v>
      </c>
      <c r="AE587" s="318" t="s">
        <v>408</v>
      </c>
      <c r="AF587" s="320">
        <v>1866039</v>
      </c>
      <c r="AG587" s="318"/>
      <c r="AH587" s="320"/>
      <c r="AI587" s="320"/>
    </row>
    <row r="588" spans="1:35" hidden="1">
      <c r="A588" t="s">
        <v>1940</v>
      </c>
      <c r="B588" s="1">
        <v>45838</v>
      </c>
      <c r="C588">
        <v>6</v>
      </c>
      <c r="D588">
        <v>530174</v>
      </c>
      <c r="E588" t="s">
        <v>1941</v>
      </c>
      <c r="F588" t="s">
        <v>37</v>
      </c>
      <c r="G588" t="s">
        <v>1696</v>
      </c>
      <c r="H588" t="s">
        <v>1697</v>
      </c>
      <c r="I588" t="s">
        <v>1418</v>
      </c>
      <c r="J588" t="s">
        <v>1942</v>
      </c>
      <c r="K588" s="318"/>
      <c r="L588" t="s">
        <v>391</v>
      </c>
      <c r="M588" s="319">
        <v>45838</v>
      </c>
      <c r="N588" s="318">
        <v>6</v>
      </c>
      <c r="O588" s="318"/>
      <c r="P588" s="318"/>
      <c r="Q588" s="319"/>
      <c r="R588" s="318"/>
      <c r="X588" t="s">
        <v>43</v>
      </c>
      <c r="AA588" s="318" t="s">
        <v>50</v>
      </c>
      <c r="AB588" s="318">
        <v>530603</v>
      </c>
      <c r="AC588" s="318" t="s">
        <v>51</v>
      </c>
      <c r="AE588" s="318" t="s">
        <v>732</v>
      </c>
      <c r="AF588" s="320">
        <v>8000</v>
      </c>
      <c r="AG588" s="318"/>
      <c r="AH588" s="320"/>
      <c r="AI588" s="320"/>
    </row>
    <row r="589" spans="1:35" hidden="1">
      <c r="A589" t="s">
        <v>1943</v>
      </c>
      <c r="B589" s="1">
        <v>45818</v>
      </c>
      <c r="C589">
        <v>6</v>
      </c>
      <c r="D589">
        <v>530175</v>
      </c>
      <c r="E589" t="s">
        <v>1944</v>
      </c>
      <c r="F589" t="s">
        <v>37</v>
      </c>
      <c r="G589" t="s">
        <v>1401</v>
      </c>
      <c r="H589" t="s">
        <v>1945</v>
      </c>
      <c r="I589" t="s">
        <v>108</v>
      </c>
      <c r="J589" t="s">
        <v>1946</v>
      </c>
      <c r="K589" s="318"/>
      <c r="L589" t="s">
        <v>42</v>
      </c>
      <c r="M589" s="319">
        <v>45867</v>
      </c>
      <c r="N589" s="318">
        <v>7</v>
      </c>
      <c r="O589" s="318"/>
      <c r="P589" s="318" t="s">
        <v>1403</v>
      </c>
      <c r="Q589" s="319">
        <v>45834</v>
      </c>
      <c r="R589" s="318" t="s">
        <v>253</v>
      </c>
      <c r="X589" t="s">
        <v>43</v>
      </c>
      <c r="AA589" s="318" t="s">
        <v>253</v>
      </c>
      <c r="AB589" s="318">
        <v>530704</v>
      </c>
      <c r="AC589" s="318" t="s">
        <v>80</v>
      </c>
      <c r="AE589" s="318"/>
      <c r="AF589" s="320"/>
      <c r="AG589" s="318"/>
      <c r="AH589" s="320"/>
      <c r="AI589" s="320"/>
    </row>
    <row r="590" spans="1:35" hidden="1">
      <c r="A590" t="s">
        <v>1947</v>
      </c>
      <c r="B590" s="1">
        <v>45820</v>
      </c>
      <c r="C590">
        <v>6</v>
      </c>
      <c r="D590">
        <v>530176</v>
      </c>
      <c r="E590" t="s">
        <v>1948</v>
      </c>
      <c r="F590" t="s">
        <v>37</v>
      </c>
      <c r="G590" t="s">
        <v>1401</v>
      </c>
      <c r="H590" t="s">
        <v>1949</v>
      </c>
      <c r="I590" t="s">
        <v>636</v>
      </c>
      <c r="J590" t="s">
        <v>1950</v>
      </c>
      <c r="K590" s="318"/>
      <c r="L590" t="s">
        <v>42</v>
      </c>
      <c r="M590" s="319">
        <v>45867</v>
      </c>
      <c r="N590" s="318">
        <v>7</v>
      </c>
      <c r="O590" s="318"/>
      <c r="P590" s="318" t="s">
        <v>1403</v>
      </c>
      <c r="Q590" s="319">
        <v>45838</v>
      </c>
      <c r="R590" s="318" t="s">
        <v>253</v>
      </c>
      <c r="X590" t="s">
        <v>43</v>
      </c>
      <c r="AA590" s="318" t="s">
        <v>253</v>
      </c>
      <c r="AB590" s="318">
        <v>530704</v>
      </c>
      <c r="AC590" s="318" t="s">
        <v>80</v>
      </c>
      <c r="AE590" s="318"/>
      <c r="AF590" s="320"/>
      <c r="AG590" s="318"/>
      <c r="AH590" s="320"/>
      <c r="AI590" s="320"/>
    </row>
    <row r="591" spans="1:35" hidden="1">
      <c r="A591" t="s">
        <v>1951</v>
      </c>
      <c r="B591" s="1">
        <v>45838</v>
      </c>
      <c r="C591">
        <v>6</v>
      </c>
      <c r="D591">
        <v>530177</v>
      </c>
      <c r="E591" t="s">
        <v>1952</v>
      </c>
      <c r="F591" t="s">
        <v>37</v>
      </c>
      <c r="G591" t="s">
        <v>644</v>
      </c>
      <c r="H591" t="s">
        <v>1953</v>
      </c>
      <c r="I591" t="s">
        <v>92</v>
      </c>
      <c r="J591" t="s">
        <v>1149</v>
      </c>
      <c r="K591" s="318"/>
      <c r="L591" t="s">
        <v>42</v>
      </c>
      <c r="M591" s="319">
        <v>45894</v>
      </c>
      <c r="N591" s="318">
        <v>8</v>
      </c>
      <c r="O591" s="318"/>
      <c r="P591" s="318" t="s">
        <v>648</v>
      </c>
      <c r="Q591" s="319">
        <v>45894</v>
      </c>
      <c r="R591" s="318" t="s">
        <v>62</v>
      </c>
      <c r="X591" t="s">
        <v>43</v>
      </c>
      <c r="AA591" s="318" t="s">
        <v>62</v>
      </c>
      <c r="AB591" s="318">
        <v>50015344</v>
      </c>
      <c r="AC591" s="318" t="s">
        <v>63</v>
      </c>
      <c r="AE591" s="318" t="s">
        <v>261</v>
      </c>
      <c r="AF591" s="320">
        <v>72211</v>
      </c>
      <c r="AG591" s="318"/>
      <c r="AH591" s="320"/>
      <c r="AI591" s="320"/>
    </row>
    <row r="592" spans="1:35" hidden="1">
      <c r="A592" t="s">
        <v>1954</v>
      </c>
      <c r="B592" s="1">
        <v>45838</v>
      </c>
      <c r="C592">
        <v>6</v>
      </c>
      <c r="D592">
        <v>530178</v>
      </c>
      <c r="E592" t="s">
        <v>1955</v>
      </c>
      <c r="F592" t="s">
        <v>37</v>
      </c>
      <c r="G592" t="s">
        <v>644</v>
      </c>
      <c r="H592" t="s">
        <v>1956</v>
      </c>
      <c r="I592" t="s">
        <v>92</v>
      </c>
      <c r="J592" t="s">
        <v>1149</v>
      </c>
      <c r="K592" s="318"/>
      <c r="L592" t="s">
        <v>42</v>
      </c>
      <c r="M592" s="319">
        <v>45895</v>
      </c>
      <c r="N592" s="318">
        <v>8</v>
      </c>
      <c r="O592" s="318"/>
      <c r="P592" s="318" t="s">
        <v>648</v>
      </c>
      <c r="Q592" s="319">
        <v>45895</v>
      </c>
      <c r="R592" s="318" t="s">
        <v>62</v>
      </c>
      <c r="X592" t="s">
        <v>43</v>
      </c>
      <c r="AA592" s="318" t="s">
        <v>62</v>
      </c>
      <c r="AB592" s="318">
        <v>50015778</v>
      </c>
      <c r="AC592" s="318" t="s">
        <v>63</v>
      </c>
      <c r="AE592" s="318" t="s">
        <v>261</v>
      </c>
      <c r="AF592" s="320">
        <v>45042</v>
      </c>
      <c r="AG592" s="318"/>
      <c r="AH592" s="320"/>
      <c r="AI592" s="320"/>
    </row>
    <row r="593" spans="1:35" hidden="1">
      <c r="A593" t="s">
        <v>1957</v>
      </c>
      <c r="B593" s="1">
        <v>45838</v>
      </c>
      <c r="C593">
        <v>6</v>
      </c>
      <c r="D593">
        <v>530179</v>
      </c>
      <c r="E593" t="s">
        <v>1958</v>
      </c>
      <c r="F593" t="s">
        <v>37</v>
      </c>
      <c r="G593" t="s">
        <v>644</v>
      </c>
      <c r="H593" t="s">
        <v>1959</v>
      </c>
      <c r="I593" t="s">
        <v>108</v>
      </c>
      <c r="J593" t="s">
        <v>1149</v>
      </c>
      <c r="K593" s="318"/>
      <c r="L593" t="s">
        <v>42</v>
      </c>
      <c r="M593" s="319">
        <v>45894</v>
      </c>
      <c r="N593" s="318">
        <v>8</v>
      </c>
      <c r="O593" s="318"/>
      <c r="P593" s="318" t="s">
        <v>648</v>
      </c>
      <c r="Q593" s="319">
        <v>45894</v>
      </c>
      <c r="R593" s="318" t="s">
        <v>62</v>
      </c>
      <c r="X593" t="s">
        <v>43</v>
      </c>
      <c r="AA593" s="318" t="s">
        <v>62</v>
      </c>
      <c r="AB593" s="318">
        <v>50015862</v>
      </c>
      <c r="AC593" s="318" t="s">
        <v>63</v>
      </c>
      <c r="AE593" s="318" t="s">
        <v>261</v>
      </c>
      <c r="AF593" s="320">
        <v>90521</v>
      </c>
      <c r="AG593" s="318"/>
      <c r="AH593" s="320"/>
      <c r="AI593" s="320"/>
    </row>
    <row r="594" spans="1:35" hidden="1">
      <c r="A594" t="s">
        <v>1960</v>
      </c>
      <c r="B594" s="1">
        <v>45838</v>
      </c>
      <c r="C594">
        <v>6</v>
      </c>
      <c r="D594">
        <v>530180</v>
      </c>
      <c r="E594" t="s">
        <v>1961</v>
      </c>
      <c r="F594" t="s">
        <v>37</v>
      </c>
      <c r="G594" t="s">
        <v>644</v>
      </c>
      <c r="H594" t="s">
        <v>1962</v>
      </c>
      <c r="I594" t="s">
        <v>140</v>
      </c>
      <c r="J594" t="s">
        <v>1149</v>
      </c>
      <c r="K594" s="318"/>
      <c r="L594" t="s">
        <v>42</v>
      </c>
      <c r="M594" s="319">
        <v>45895</v>
      </c>
      <c r="N594" s="318">
        <v>8</v>
      </c>
      <c r="O594" s="318"/>
      <c r="P594" s="318" t="s">
        <v>648</v>
      </c>
      <c r="Q594" s="319">
        <v>45895</v>
      </c>
      <c r="R594" s="318" t="s">
        <v>62</v>
      </c>
      <c r="X594" t="s">
        <v>43</v>
      </c>
      <c r="AA594" s="318" t="s">
        <v>62</v>
      </c>
      <c r="AB594" s="318">
        <v>50016085</v>
      </c>
      <c r="AC594" s="318" t="s">
        <v>63</v>
      </c>
      <c r="AE594" s="318" t="s">
        <v>261</v>
      </c>
      <c r="AF594" s="320">
        <v>68831</v>
      </c>
      <c r="AG594" s="318"/>
      <c r="AH594" s="320"/>
      <c r="AI594" s="320"/>
    </row>
    <row r="595" spans="1:35" hidden="1">
      <c r="A595" t="s">
        <v>1963</v>
      </c>
      <c r="B595" s="1">
        <v>45838</v>
      </c>
      <c r="C595">
        <v>6</v>
      </c>
      <c r="D595">
        <v>530181</v>
      </c>
      <c r="E595" t="s">
        <v>1964</v>
      </c>
      <c r="F595" t="s">
        <v>37</v>
      </c>
      <c r="G595" t="s">
        <v>644</v>
      </c>
      <c r="H595" t="s">
        <v>1965</v>
      </c>
      <c r="I595" t="s">
        <v>140</v>
      </c>
      <c r="J595" t="s">
        <v>1149</v>
      </c>
      <c r="K595" s="318"/>
      <c r="L595" t="s">
        <v>42</v>
      </c>
      <c r="M595" s="319">
        <v>45894</v>
      </c>
      <c r="N595" s="318">
        <v>8</v>
      </c>
      <c r="O595" s="318"/>
      <c r="P595" s="318" t="s">
        <v>648</v>
      </c>
      <c r="Q595" s="319">
        <v>45894</v>
      </c>
      <c r="R595" s="318" t="s">
        <v>62</v>
      </c>
      <c r="X595" t="s">
        <v>43</v>
      </c>
      <c r="AA595" s="318" t="s">
        <v>62</v>
      </c>
      <c r="AB595" s="318">
        <v>50016088</v>
      </c>
      <c r="AC595" s="318" t="s">
        <v>63</v>
      </c>
      <c r="AE595" s="318" t="s">
        <v>261</v>
      </c>
      <c r="AF595" s="320">
        <v>41593</v>
      </c>
      <c r="AG595" s="318"/>
      <c r="AH595" s="320"/>
      <c r="AI595" s="320"/>
    </row>
    <row r="596" spans="1:35" hidden="1">
      <c r="A596" t="s">
        <v>1966</v>
      </c>
      <c r="B596" s="1">
        <v>45838</v>
      </c>
      <c r="C596">
        <v>6</v>
      </c>
      <c r="D596">
        <v>530182</v>
      </c>
      <c r="E596" t="s">
        <v>1967</v>
      </c>
      <c r="F596" t="s">
        <v>37</v>
      </c>
      <c r="G596" t="s">
        <v>644</v>
      </c>
      <c r="H596" t="s">
        <v>1968</v>
      </c>
      <c r="I596" t="s">
        <v>60</v>
      </c>
      <c r="J596" t="s">
        <v>1149</v>
      </c>
      <c r="K596" s="318"/>
      <c r="L596" t="s">
        <v>42</v>
      </c>
      <c r="M596" s="319">
        <v>45895</v>
      </c>
      <c r="N596" s="318">
        <v>8</v>
      </c>
      <c r="O596" s="318"/>
      <c r="P596" s="318" t="s">
        <v>648</v>
      </c>
      <c r="Q596" s="319">
        <v>45895</v>
      </c>
      <c r="R596" s="318" t="s">
        <v>62</v>
      </c>
      <c r="X596" t="s">
        <v>43</v>
      </c>
      <c r="AA596" s="318" t="s">
        <v>62</v>
      </c>
      <c r="AB596" s="318">
        <v>50016098</v>
      </c>
      <c r="AC596" s="318" t="s">
        <v>63</v>
      </c>
      <c r="AE596" s="318" t="s">
        <v>261</v>
      </c>
      <c r="AF596" s="320">
        <v>108230</v>
      </c>
      <c r="AG596" s="318"/>
      <c r="AH596" s="320"/>
      <c r="AI596" s="320"/>
    </row>
    <row r="597" spans="1:35" hidden="1">
      <c r="A597" t="s">
        <v>1969</v>
      </c>
      <c r="B597" s="1">
        <v>45838</v>
      </c>
      <c r="C597">
        <v>6</v>
      </c>
      <c r="D597">
        <v>530183</v>
      </c>
      <c r="E597" t="s">
        <v>1970</v>
      </c>
      <c r="F597" t="s">
        <v>37</v>
      </c>
      <c r="G597" t="s">
        <v>117</v>
      </c>
      <c r="H597" t="s">
        <v>1971</v>
      </c>
      <c r="I597" t="s">
        <v>72</v>
      </c>
      <c r="J597" t="s">
        <v>629</v>
      </c>
      <c r="K597" s="318"/>
      <c r="L597" t="s">
        <v>42</v>
      </c>
      <c r="M597" s="319">
        <v>45895</v>
      </c>
      <c r="N597" s="318">
        <v>8</v>
      </c>
      <c r="O597" s="318"/>
      <c r="P597" s="318"/>
      <c r="Q597" s="319"/>
      <c r="R597" s="318"/>
      <c r="X597" t="s">
        <v>43</v>
      </c>
      <c r="AA597" s="318" t="s">
        <v>83</v>
      </c>
      <c r="AB597" s="318">
        <v>50015891</v>
      </c>
      <c r="AC597" s="318" t="s">
        <v>84</v>
      </c>
      <c r="AE597" s="318" t="s">
        <v>94</v>
      </c>
      <c r="AF597" s="320">
        <v>12900</v>
      </c>
      <c r="AG597" s="318"/>
      <c r="AH597" s="320"/>
      <c r="AI597" s="320"/>
    </row>
    <row r="598" spans="1:35" hidden="1">
      <c r="A598" t="s">
        <v>1972</v>
      </c>
      <c r="B598" s="1">
        <v>45838</v>
      </c>
      <c r="C598">
        <v>6</v>
      </c>
      <c r="D598">
        <v>530184</v>
      </c>
      <c r="E598" t="s">
        <v>1973</v>
      </c>
      <c r="F598" t="s">
        <v>37</v>
      </c>
      <c r="G598" t="s">
        <v>58</v>
      </c>
      <c r="H598" t="s">
        <v>1974</v>
      </c>
      <c r="I598" t="s">
        <v>108</v>
      </c>
      <c r="J598" t="s">
        <v>158</v>
      </c>
      <c r="K598" s="318"/>
      <c r="L598" t="s">
        <v>42</v>
      </c>
      <c r="M598" s="319">
        <v>45860</v>
      </c>
      <c r="N598" s="318">
        <v>7</v>
      </c>
      <c r="O598" s="318"/>
      <c r="P598" s="318"/>
      <c r="Q598" s="319"/>
      <c r="R598" s="318"/>
      <c r="X598" t="s">
        <v>43</v>
      </c>
      <c r="AA598" s="318" t="s">
        <v>62</v>
      </c>
      <c r="AB598" s="318">
        <v>50016263</v>
      </c>
      <c r="AC598" s="318" t="s">
        <v>63</v>
      </c>
      <c r="AE598" s="318" t="s">
        <v>52</v>
      </c>
      <c r="AF598" s="320">
        <v>249948</v>
      </c>
      <c r="AG598" s="318">
        <v>22</v>
      </c>
      <c r="AH598" s="320"/>
      <c r="AI598" s="320"/>
    </row>
    <row r="599" spans="1:35" hidden="1">
      <c r="A599" t="s">
        <v>1975</v>
      </c>
      <c r="B599" s="1">
        <v>45838</v>
      </c>
      <c r="C599">
        <v>6</v>
      </c>
      <c r="D599">
        <v>530185</v>
      </c>
      <c r="E599" t="s">
        <v>1976</v>
      </c>
      <c r="F599" t="s">
        <v>37</v>
      </c>
      <c r="G599" t="s">
        <v>38</v>
      </c>
      <c r="H599" t="s">
        <v>1977</v>
      </c>
      <c r="I599" t="s">
        <v>108</v>
      </c>
      <c r="J599" t="s">
        <v>158</v>
      </c>
      <c r="K599" s="318"/>
      <c r="L599" t="s">
        <v>42</v>
      </c>
      <c r="M599" s="319">
        <v>45860</v>
      </c>
      <c r="N599" s="318">
        <v>7</v>
      </c>
      <c r="O599" s="318"/>
      <c r="P599" s="318"/>
      <c r="Q599" s="319"/>
      <c r="R599" s="318"/>
      <c r="X599" t="s">
        <v>43</v>
      </c>
      <c r="AA599" s="318" t="s">
        <v>253</v>
      </c>
      <c r="AB599" s="318">
        <v>50016046</v>
      </c>
      <c r="AC599" s="318" t="s">
        <v>80</v>
      </c>
      <c r="AE599" s="318" t="s">
        <v>52</v>
      </c>
      <c r="AF599" s="320">
        <v>284555</v>
      </c>
      <c r="AG599" s="318">
        <v>46</v>
      </c>
      <c r="AH599" s="320"/>
      <c r="AI599" s="320"/>
    </row>
    <row r="600" spans="1:35" hidden="1">
      <c r="A600" t="s">
        <v>1978</v>
      </c>
      <c r="B600" s="1">
        <v>45838</v>
      </c>
      <c r="C600">
        <v>6</v>
      </c>
      <c r="D600">
        <v>530186</v>
      </c>
      <c r="E600" t="s">
        <v>1979</v>
      </c>
      <c r="F600" t="s">
        <v>37</v>
      </c>
      <c r="G600" t="s">
        <v>197</v>
      </c>
      <c r="H600" t="s">
        <v>1980</v>
      </c>
      <c r="I600" t="s">
        <v>40</v>
      </c>
      <c r="J600" t="s">
        <v>158</v>
      </c>
      <c r="K600" s="318"/>
      <c r="L600" t="s">
        <v>42</v>
      </c>
      <c r="M600" s="319">
        <v>45887</v>
      </c>
      <c r="N600" s="318">
        <v>8</v>
      </c>
      <c r="O600" s="318"/>
      <c r="P600" s="318"/>
      <c r="Q600" s="319"/>
      <c r="R600" s="318"/>
      <c r="X600" t="s">
        <v>43</v>
      </c>
      <c r="AA600" s="318" t="s">
        <v>109</v>
      </c>
      <c r="AB600" s="318">
        <v>50016003</v>
      </c>
      <c r="AC600" s="318" t="s">
        <v>95</v>
      </c>
      <c r="AE600" s="318" t="s">
        <v>52</v>
      </c>
      <c r="AF600" s="320">
        <v>339049</v>
      </c>
      <c r="AG600" s="318">
        <v>180</v>
      </c>
      <c r="AH600" s="320"/>
      <c r="AI600" s="320"/>
    </row>
    <row r="601" spans="1:35" hidden="1">
      <c r="A601" t="s">
        <v>1981</v>
      </c>
      <c r="B601" s="1">
        <v>45838</v>
      </c>
      <c r="C601">
        <v>6</v>
      </c>
      <c r="D601">
        <v>530187</v>
      </c>
      <c r="E601" t="s">
        <v>1982</v>
      </c>
      <c r="F601" t="s">
        <v>37</v>
      </c>
      <c r="G601" t="s">
        <v>197</v>
      </c>
      <c r="H601" t="s">
        <v>1983</v>
      </c>
      <c r="I601" t="s">
        <v>40</v>
      </c>
      <c r="J601" t="s">
        <v>158</v>
      </c>
      <c r="K601" s="318"/>
      <c r="L601" t="s">
        <v>42</v>
      </c>
      <c r="M601" s="319">
        <v>45861</v>
      </c>
      <c r="N601" s="318">
        <v>7</v>
      </c>
      <c r="O601" s="318"/>
      <c r="P601" s="318"/>
      <c r="Q601" s="319"/>
      <c r="R601" s="318"/>
      <c r="X601" t="s">
        <v>43</v>
      </c>
      <c r="AA601" s="318" t="s">
        <v>253</v>
      </c>
      <c r="AB601" s="318">
        <v>50016175</v>
      </c>
      <c r="AC601" s="318" t="s">
        <v>80</v>
      </c>
      <c r="AE601" s="318" t="s">
        <v>52</v>
      </c>
      <c r="AF601" s="320">
        <v>297018</v>
      </c>
      <c r="AG601" s="318">
        <v>116</v>
      </c>
      <c r="AH601" s="320"/>
      <c r="AI601" s="320"/>
    </row>
    <row r="602" spans="1:35" hidden="1">
      <c r="A602" t="s">
        <v>1984</v>
      </c>
      <c r="B602" s="1">
        <v>45838</v>
      </c>
      <c r="C602">
        <v>6</v>
      </c>
      <c r="D602">
        <v>530188</v>
      </c>
      <c r="E602" t="s">
        <v>1985</v>
      </c>
      <c r="F602" t="s">
        <v>37</v>
      </c>
      <c r="G602" t="s">
        <v>197</v>
      </c>
      <c r="H602" t="s">
        <v>1986</v>
      </c>
      <c r="I602" t="s">
        <v>40</v>
      </c>
      <c r="J602" t="s">
        <v>158</v>
      </c>
      <c r="K602" s="318"/>
      <c r="L602" t="s">
        <v>42</v>
      </c>
      <c r="M602" s="319">
        <v>45855</v>
      </c>
      <c r="N602" s="318">
        <v>7</v>
      </c>
      <c r="O602" s="318"/>
      <c r="P602" s="318"/>
      <c r="Q602" s="319"/>
      <c r="R602" s="318"/>
      <c r="X602" t="s">
        <v>43</v>
      </c>
      <c r="AA602" s="318" t="s">
        <v>253</v>
      </c>
      <c r="AB602" s="318">
        <v>50016178</v>
      </c>
      <c r="AC602" s="318" t="s">
        <v>80</v>
      </c>
      <c r="AE602" s="318" t="s">
        <v>52</v>
      </c>
      <c r="AF602" s="320">
        <v>286316</v>
      </c>
      <c r="AG602" s="318">
        <v>69</v>
      </c>
      <c r="AH602" s="320"/>
      <c r="AI602" s="320"/>
    </row>
    <row r="603" spans="1:35" hidden="1">
      <c r="A603" t="s">
        <v>1987</v>
      </c>
      <c r="B603" s="1">
        <v>45839</v>
      </c>
      <c r="C603">
        <v>7</v>
      </c>
      <c r="D603">
        <v>530189</v>
      </c>
      <c r="E603" t="s">
        <v>1360</v>
      </c>
      <c r="F603" t="s">
        <v>37</v>
      </c>
      <c r="G603" t="s">
        <v>121</v>
      </c>
      <c r="H603" t="s">
        <v>1361</v>
      </c>
      <c r="I603" t="s">
        <v>87</v>
      </c>
      <c r="J603" t="s">
        <v>151</v>
      </c>
      <c r="K603" s="318"/>
      <c r="L603" t="s">
        <v>42</v>
      </c>
      <c r="M603" s="319">
        <v>45853</v>
      </c>
      <c r="N603" s="318">
        <v>7</v>
      </c>
      <c r="O603" s="318"/>
      <c r="P603" s="318"/>
      <c r="Q603" s="319"/>
      <c r="R603" s="318"/>
      <c r="X603" t="s">
        <v>43</v>
      </c>
      <c r="AA603" s="318" t="s">
        <v>253</v>
      </c>
      <c r="AB603" s="318">
        <v>50015701</v>
      </c>
      <c r="AC603" s="318" t="s">
        <v>80</v>
      </c>
      <c r="AE603" s="318" t="s">
        <v>52</v>
      </c>
      <c r="AF603" s="320">
        <v>25702</v>
      </c>
      <c r="AG603" s="318"/>
      <c r="AH603" s="320"/>
      <c r="AI603" s="320"/>
    </row>
    <row r="604" spans="1:35" hidden="1">
      <c r="A604" t="s">
        <v>1988</v>
      </c>
      <c r="B604" s="1">
        <v>45839</v>
      </c>
      <c r="C604">
        <v>7</v>
      </c>
      <c r="D604">
        <v>530190</v>
      </c>
      <c r="E604" t="s">
        <v>579</v>
      </c>
      <c r="F604" t="s">
        <v>37</v>
      </c>
      <c r="G604" t="s">
        <v>121</v>
      </c>
      <c r="H604" t="s">
        <v>580</v>
      </c>
      <c r="I604" t="s">
        <v>108</v>
      </c>
      <c r="J604" t="s">
        <v>68</v>
      </c>
      <c r="K604" s="318"/>
      <c r="L604" t="s">
        <v>42</v>
      </c>
      <c r="M604" s="319">
        <v>45846</v>
      </c>
      <c r="N604" s="318">
        <v>7</v>
      </c>
      <c r="O604" s="318"/>
      <c r="P604" s="318"/>
      <c r="Q604" s="319"/>
      <c r="R604" s="318"/>
      <c r="X604" t="s">
        <v>43</v>
      </c>
      <c r="AA604" s="318" t="s">
        <v>253</v>
      </c>
      <c r="AB604" s="318">
        <v>50015970</v>
      </c>
      <c r="AC604" s="318" t="s">
        <v>80</v>
      </c>
      <c r="AE604" s="318" t="s">
        <v>52</v>
      </c>
      <c r="AF604" s="320">
        <v>38626</v>
      </c>
      <c r="AG604" s="318"/>
      <c r="AH604" s="320"/>
      <c r="AI604" s="320"/>
    </row>
    <row r="605" spans="1:35" hidden="1">
      <c r="A605" t="s">
        <v>1989</v>
      </c>
      <c r="B605" s="1">
        <v>45839</v>
      </c>
      <c r="C605">
        <v>7</v>
      </c>
      <c r="D605">
        <v>530191</v>
      </c>
      <c r="E605" t="s">
        <v>1990</v>
      </c>
      <c r="F605" t="s">
        <v>37</v>
      </c>
      <c r="G605" t="s">
        <v>47</v>
      </c>
      <c r="H605" t="s">
        <v>1991</v>
      </c>
      <c r="I605" t="s">
        <v>146</v>
      </c>
      <c r="J605" t="s">
        <v>158</v>
      </c>
      <c r="K605" s="318"/>
      <c r="L605" t="s">
        <v>42</v>
      </c>
      <c r="M605" s="319">
        <v>45856</v>
      </c>
      <c r="N605" s="318">
        <v>7</v>
      </c>
      <c r="O605" s="318"/>
      <c r="P605" s="318"/>
      <c r="Q605" s="319"/>
      <c r="R605" s="318"/>
      <c r="X605" t="s">
        <v>43</v>
      </c>
      <c r="AA605" s="318" t="s">
        <v>253</v>
      </c>
      <c r="AB605" s="318">
        <v>50015947</v>
      </c>
      <c r="AC605" s="318" t="s">
        <v>80</v>
      </c>
      <c r="AE605" s="318" t="s">
        <v>52</v>
      </c>
      <c r="AF605" s="320">
        <v>229883</v>
      </c>
      <c r="AG605" s="318">
        <v>24</v>
      </c>
      <c r="AH605" s="320"/>
      <c r="AI605" s="320"/>
    </row>
    <row r="606" spans="1:35" hidden="1">
      <c r="A606" t="s">
        <v>1992</v>
      </c>
      <c r="B606" s="1">
        <v>45839</v>
      </c>
      <c r="C606">
        <v>7</v>
      </c>
      <c r="D606">
        <v>530192</v>
      </c>
      <c r="E606" t="s">
        <v>187</v>
      </c>
      <c r="F606" t="s">
        <v>37</v>
      </c>
      <c r="G606" t="s">
        <v>188</v>
      </c>
      <c r="H606" t="s">
        <v>189</v>
      </c>
      <c r="I606" t="s">
        <v>108</v>
      </c>
      <c r="J606" t="s">
        <v>1689</v>
      </c>
      <c r="K606" s="318"/>
      <c r="L606" t="s">
        <v>42</v>
      </c>
      <c r="M606" s="319">
        <v>45842</v>
      </c>
      <c r="N606" s="318">
        <v>7</v>
      </c>
      <c r="O606" s="318"/>
      <c r="P606" s="318" t="s">
        <v>190</v>
      </c>
      <c r="Q606" s="319">
        <v>45842</v>
      </c>
      <c r="R606" s="318" t="s">
        <v>253</v>
      </c>
      <c r="X606" t="s">
        <v>43</v>
      </c>
      <c r="AA606" s="318" t="s">
        <v>253</v>
      </c>
      <c r="AB606" s="318">
        <v>50015784</v>
      </c>
      <c r="AC606" s="318" t="s">
        <v>80</v>
      </c>
      <c r="AE606" s="318" t="s">
        <v>52</v>
      </c>
      <c r="AF606" s="320">
        <v>442762</v>
      </c>
      <c r="AG606" s="318">
        <v>243</v>
      </c>
      <c r="AH606" s="320"/>
      <c r="AI606" s="320"/>
    </row>
    <row r="607" spans="1:35" hidden="1">
      <c r="A607" t="s">
        <v>1993</v>
      </c>
      <c r="B607" s="1">
        <v>45839</v>
      </c>
      <c r="C607">
        <v>7</v>
      </c>
      <c r="D607">
        <v>530193</v>
      </c>
      <c r="E607" t="s">
        <v>193</v>
      </c>
      <c r="F607" t="s">
        <v>37</v>
      </c>
      <c r="G607" t="s">
        <v>188</v>
      </c>
      <c r="H607" t="s">
        <v>194</v>
      </c>
      <c r="I607" t="s">
        <v>108</v>
      </c>
      <c r="J607" t="s">
        <v>1689</v>
      </c>
      <c r="K607" s="318"/>
      <c r="L607" t="s">
        <v>42</v>
      </c>
      <c r="M607" s="319">
        <v>45842</v>
      </c>
      <c r="N607" s="318">
        <v>7</v>
      </c>
      <c r="O607" s="318"/>
      <c r="P607" s="318" t="s">
        <v>190</v>
      </c>
      <c r="Q607" s="319">
        <v>45842</v>
      </c>
      <c r="R607" s="318" t="s">
        <v>253</v>
      </c>
      <c r="X607" t="s">
        <v>43</v>
      </c>
      <c r="AA607" s="318" t="s">
        <v>253</v>
      </c>
      <c r="AB607" s="318">
        <v>50015788</v>
      </c>
      <c r="AC607" s="318" t="s">
        <v>80</v>
      </c>
      <c r="AE607" s="318" t="s">
        <v>52</v>
      </c>
      <c r="AF607" s="320">
        <v>355763</v>
      </c>
      <c r="AG607" s="318">
        <v>250</v>
      </c>
      <c r="AH607" s="320"/>
      <c r="AI607" s="320"/>
    </row>
    <row r="608" spans="1:35" hidden="1">
      <c r="A608" t="s">
        <v>1994</v>
      </c>
      <c r="B608" s="1">
        <v>45839</v>
      </c>
      <c r="C608">
        <v>7</v>
      </c>
      <c r="D608">
        <v>530194</v>
      </c>
      <c r="E608" t="s">
        <v>454</v>
      </c>
      <c r="F608" t="s">
        <v>37</v>
      </c>
      <c r="G608" t="s">
        <v>188</v>
      </c>
      <c r="H608" t="s">
        <v>435</v>
      </c>
      <c r="I608" t="s">
        <v>92</v>
      </c>
      <c r="J608" t="s">
        <v>1689</v>
      </c>
      <c r="K608" s="318"/>
      <c r="L608" t="s">
        <v>42</v>
      </c>
      <c r="M608" s="319">
        <v>45847</v>
      </c>
      <c r="N608" s="318">
        <v>7</v>
      </c>
      <c r="O608" s="318"/>
      <c r="P608" s="318" t="s">
        <v>190</v>
      </c>
      <c r="Q608" s="319">
        <v>45847</v>
      </c>
      <c r="R608" s="318" t="s">
        <v>253</v>
      </c>
      <c r="X608" t="s">
        <v>43</v>
      </c>
      <c r="AA608" s="318" t="s">
        <v>253</v>
      </c>
      <c r="AB608" s="318">
        <v>50016077</v>
      </c>
      <c r="AC608" s="318" t="s">
        <v>80</v>
      </c>
      <c r="AE608" s="318" t="s">
        <v>52</v>
      </c>
      <c r="AF608" s="320">
        <v>407810</v>
      </c>
      <c r="AG608" s="318">
        <v>160</v>
      </c>
      <c r="AH608" s="320"/>
      <c r="AI608" s="320"/>
    </row>
    <row r="609" spans="1:35" hidden="1">
      <c r="A609" t="s">
        <v>1995</v>
      </c>
      <c r="B609" s="1">
        <v>45818</v>
      </c>
      <c r="C609">
        <v>6</v>
      </c>
      <c r="D609">
        <v>530195</v>
      </c>
      <c r="E609" t="s">
        <v>1996</v>
      </c>
      <c r="F609" t="s">
        <v>37</v>
      </c>
      <c r="G609" t="s">
        <v>1401</v>
      </c>
      <c r="H609" t="s">
        <v>1997</v>
      </c>
      <c r="I609" t="s">
        <v>636</v>
      </c>
      <c r="J609" t="s">
        <v>1938</v>
      </c>
      <c r="K609" s="318"/>
      <c r="L609" t="s">
        <v>391</v>
      </c>
      <c r="M609" s="319"/>
      <c r="N609" s="318"/>
      <c r="O609" s="318"/>
      <c r="P609" s="318" t="s">
        <v>133</v>
      </c>
      <c r="Q609" s="319">
        <v>45849</v>
      </c>
      <c r="R609" s="318"/>
      <c r="T609" t="s">
        <v>1403</v>
      </c>
      <c r="U609">
        <v>45818</v>
      </c>
      <c r="V609">
        <v>45889</v>
      </c>
      <c r="W609">
        <v>45888</v>
      </c>
      <c r="X609" t="s">
        <v>1537</v>
      </c>
      <c r="Y609" t="s">
        <v>62</v>
      </c>
      <c r="AA609" s="318" t="s">
        <v>62</v>
      </c>
      <c r="AB609" s="318">
        <v>530808</v>
      </c>
      <c r="AC609" s="318" t="s">
        <v>63</v>
      </c>
      <c r="AE609" s="318" t="s">
        <v>408</v>
      </c>
      <c r="AF609" s="320">
        <v>2740513</v>
      </c>
      <c r="AG609" s="318"/>
      <c r="AH609" s="320"/>
      <c r="AI609" s="320"/>
    </row>
    <row r="610" spans="1:35" hidden="1">
      <c r="A610" t="s">
        <v>1998</v>
      </c>
      <c r="B610" s="1">
        <v>45839</v>
      </c>
      <c r="C610">
        <v>7</v>
      </c>
      <c r="D610">
        <v>530196</v>
      </c>
      <c r="E610" t="s">
        <v>1999</v>
      </c>
      <c r="F610" t="s">
        <v>37</v>
      </c>
      <c r="G610" t="s">
        <v>644</v>
      </c>
      <c r="H610" t="s">
        <v>2000</v>
      </c>
      <c r="I610" t="s">
        <v>92</v>
      </c>
      <c r="J610" t="s">
        <v>629</v>
      </c>
      <c r="K610" s="318"/>
      <c r="L610" t="s">
        <v>42</v>
      </c>
      <c r="M610" s="319">
        <v>45861</v>
      </c>
      <c r="N610" s="318">
        <v>7</v>
      </c>
      <c r="O610" s="318"/>
      <c r="P610" s="318" t="s">
        <v>648</v>
      </c>
      <c r="Q610" s="319">
        <v>45861</v>
      </c>
      <c r="R610" s="318" t="s">
        <v>62</v>
      </c>
      <c r="X610" t="s">
        <v>43</v>
      </c>
      <c r="AA610" s="318" t="s">
        <v>62</v>
      </c>
      <c r="AB610" s="318">
        <v>50016119</v>
      </c>
      <c r="AC610" s="318" t="s">
        <v>63</v>
      </c>
      <c r="AE610" s="318" t="s">
        <v>94</v>
      </c>
      <c r="AF610" s="320">
        <v>12900</v>
      </c>
      <c r="AG610" s="318"/>
      <c r="AH610" s="320"/>
      <c r="AI610" s="320"/>
    </row>
    <row r="611" spans="1:35" hidden="1">
      <c r="A611" t="s">
        <v>2001</v>
      </c>
      <c r="B611" s="1">
        <v>45839</v>
      </c>
      <c r="C611">
        <v>7</v>
      </c>
      <c r="D611">
        <v>530197</v>
      </c>
      <c r="E611" t="s">
        <v>2002</v>
      </c>
      <c r="F611" t="s">
        <v>37</v>
      </c>
      <c r="G611" t="s">
        <v>644</v>
      </c>
      <c r="H611" t="s">
        <v>2003</v>
      </c>
      <c r="I611" t="s">
        <v>140</v>
      </c>
      <c r="J611" t="s">
        <v>629</v>
      </c>
      <c r="K611" s="318"/>
      <c r="L611" t="s">
        <v>42</v>
      </c>
      <c r="M611" s="319">
        <v>45904</v>
      </c>
      <c r="N611" s="318">
        <v>9</v>
      </c>
      <c r="O611" s="318"/>
      <c r="P611" s="318" t="s">
        <v>648</v>
      </c>
      <c r="Q611" s="319">
        <v>45904</v>
      </c>
      <c r="R611" s="318" t="s">
        <v>83</v>
      </c>
      <c r="X611" t="s">
        <v>43</v>
      </c>
      <c r="AA611" s="318" t="s">
        <v>83</v>
      </c>
      <c r="AB611" s="318">
        <v>50016166</v>
      </c>
      <c r="AC611" s="318" t="s">
        <v>84</v>
      </c>
      <c r="AE611" s="318" t="s">
        <v>94</v>
      </c>
      <c r="AF611" s="320">
        <v>12900</v>
      </c>
      <c r="AG611" s="318"/>
      <c r="AH611" s="320"/>
      <c r="AI611" s="320"/>
    </row>
    <row r="612" spans="1:35" hidden="1">
      <c r="A612" t="s">
        <v>2004</v>
      </c>
      <c r="B612" s="1">
        <v>45839</v>
      </c>
      <c r="C612">
        <v>7</v>
      </c>
      <c r="D612">
        <v>530198</v>
      </c>
      <c r="E612" t="s">
        <v>2005</v>
      </c>
      <c r="F612" t="s">
        <v>37</v>
      </c>
      <c r="G612" t="s">
        <v>58</v>
      </c>
      <c r="H612" t="s">
        <v>2006</v>
      </c>
      <c r="I612" t="s">
        <v>40</v>
      </c>
      <c r="J612" t="s">
        <v>158</v>
      </c>
      <c r="K612" s="318"/>
      <c r="L612" t="s">
        <v>42</v>
      </c>
      <c r="M612" s="319">
        <v>45853</v>
      </c>
      <c r="N612" s="318">
        <v>7</v>
      </c>
      <c r="O612" s="318"/>
      <c r="P612" s="318"/>
      <c r="Q612" s="319"/>
      <c r="R612" s="318" t="s">
        <v>934</v>
      </c>
      <c r="S612">
        <v>6580</v>
      </c>
      <c r="X612" t="s">
        <v>43</v>
      </c>
      <c r="AA612" s="318" t="s">
        <v>253</v>
      </c>
      <c r="AB612" s="318">
        <v>50016307</v>
      </c>
      <c r="AC612" s="318" t="s">
        <v>80</v>
      </c>
      <c r="AE612" s="318" t="s">
        <v>94</v>
      </c>
      <c r="AF612" s="320">
        <v>236646</v>
      </c>
      <c r="AG612" s="318">
        <v>26</v>
      </c>
      <c r="AH612" s="320"/>
      <c r="AI612" s="320"/>
    </row>
    <row r="613" spans="1:35" hidden="1">
      <c r="A613" t="s">
        <v>2007</v>
      </c>
      <c r="B613" s="1">
        <v>45839</v>
      </c>
      <c r="C613">
        <v>7</v>
      </c>
      <c r="D613">
        <v>530199</v>
      </c>
      <c r="E613" t="s">
        <v>2008</v>
      </c>
      <c r="F613" t="s">
        <v>37</v>
      </c>
      <c r="G613" t="s">
        <v>644</v>
      </c>
      <c r="H613" t="s">
        <v>1788</v>
      </c>
      <c r="I613" t="s">
        <v>108</v>
      </c>
      <c r="J613" t="s">
        <v>716</v>
      </c>
      <c r="K613" s="318"/>
      <c r="L613" t="s">
        <v>42</v>
      </c>
      <c r="M613" s="319">
        <v>45895</v>
      </c>
      <c r="N613" s="318">
        <v>8</v>
      </c>
      <c r="O613" s="318"/>
      <c r="P613" s="318" t="s">
        <v>648</v>
      </c>
      <c r="Q613" s="319">
        <v>45895</v>
      </c>
      <c r="R613" s="318" t="s">
        <v>62</v>
      </c>
      <c r="X613" t="s">
        <v>43</v>
      </c>
      <c r="AA613" s="318" t="s">
        <v>62</v>
      </c>
      <c r="AB613" s="318">
        <v>50015738</v>
      </c>
      <c r="AC613" s="318" t="s">
        <v>63</v>
      </c>
      <c r="AE613" s="318" t="s">
        <v>261</v>
      </c>
      <c r="AF613" s="320">
        <v>38951</v>
      </c>
      <c r="AG613" s="318"/>
      <c r="AH613" s="320"/>
      <c r="AI613" s="320"/>
    </row>
    <row r="614" spans="1:35" hidden="1">
      <c r="A614" t="s">
        <v>2009</v>
      </c>
      <c r="B614" s="1">
        <v>45839</v>
      </c>
      <c r="C614">
        <v>7</v>
      </c>
      <c r="D614">
        <v>530200</v>
      </c>
      <c r="E614" t="s">
        <v>2010</v>
      </c>
      <c r="F614" t="s">
        <v>37</v>
      </c>
      <c r="G614" t="s">
        <v>644</v>
      </c>
      <c r="H614" t="s">
        <v>2011</v>
      </c>
      <c r="I614" t="s">
        <v>92</v>
      </c>
      <c r="J614" t="s">
        <v>1149</v>
      </c>
      <c r="K614" s="318"/>
      <c r="L614" t="s">
        <v>42</v>
      </c>
      <c r="M614" s="319">
        <v>45894</v>
      </c>
      <c r="N614" s="318">
        <v>8</v>
      </c>
      <c r="O614" s="318"/>
      <c r="P614" s="318" t="s">
        <v>648</v>
      </c>
      <c r="Q614" s="319">
        <v>45894</v>
      </c>
      <c r="R614" s="318" t="s">
        <v>62</v>
      </c>
      <c r="X614" t="s">
        <v>43</v>
      </c>
      <c r="AA614" s="318" t="s">
        <v>62</v>
      </c>
      <c r="AB614" s="318">
        <v>50016111</v>
      </c>
      <c r="AC614" s="318" t="s">
        <v>63</v>
      </c>
      <c r="AE614" s="318" t="s">
        <v>261</v>
      </c>
      <c r="AF614" s="320">
        <v>72211</v>
      </c>
      <c r="AG614" s="318"/>
      <c r="AH614" s="320"/>
      <c r="AI614" s="320"/>
    </row>
    <row r="615" spans="1:35" hidden="1">
      <c r="A615" t="s">
        <v>2012</v>
      </c>
      <c r="B615" s="1">
        <v>45839</v>
      </c>
      <c r="C615">
        <v>7</v>
      </c>
      <c r="D615">
        <v>530201</v>
      </c>
      <c r="E615" t="s">
        <v>2013</v>
      </c>
      <c r="F615" t="s">
        <v>37</v>
      </c>
      <c r="G615" t="s">
        <v>112</v>
      </c>
      <c r="H615" t="s">
        <v>2014</v>
      </c>
      <c r="I615" t="s">
        <v>108</v>
      </c>
      <c r="J615" t="s">
        <v>158</v>
      </c>
      <c r="K615" s="318"/>
      <c r="L615" t="s">
        <v>42</v>
      </c>
      <c r="M615" s="319">
        <v>45860</v>
      </c>
      <c r="N615" s="318">
        <v>7</v>
      </c>
      <c r="O615" s="318"/>
      <c r="P615" s="318" t="s">
        <v>114</v>
      </c>
      <c r="Q615" s="319">
        <v>45860</v>
      </c>
      <c r="R615" s="318" t="s">
        <v>253</v>
      </c>
      <c r="X615" t="s">
        <v>43</v>
      </c>
      <c r="AA615" s="318" t="s">
        <v>253</v>
      </c>
      <c r="AB615" s="318">
        <v>50016266</v>
      </c>
      <c r="AC615" s="318" t="s">
        <v>80</v>
      </c>
      <c r="AE615" s="318" t="s">
        <v>52</v>
      </c>
      <c r="AF615" s="320">
        <v>333029</v>
      </c>
      <c r="AG615" s="318">
        <v>138</v>
      </c>
      <c r="AH615" s="320"/>
      <c r="AI615" s="320"/>
    </row>
    <row r="616" spans="1:35" hidden="1">
      <c r="A616" t="s">
        <v>2015</v>
      </c>
      <c r="B616" s="1">
        <v>45839</v>
      </c>
      <c r="C616">
        <v>7</v>
      </c>
      <c r="D616">
        <v>530202</v>
      </c>
      <c r="E616" t="s">
        <v>2016</v>
      </c>
      <c r="F616" t="s">
        <v>37</v>
      </c>
      <c r="G616" t="s">
        <v>188</v>
      </c>
      <c r="H616" t="s">
        <v>2017</v>
      </c>
      <c r="I616" t="s">
        <v>108</v>
      </c>
      <c r="J616" t="s">
        <v>2018</v>
      </c>
      <c r="K616" s="318"/>
      <c r="L616" t="s">
        <v>42</v>
      </c>
      <c r="M616" s="319">
        <v>45840</v>
      </c>
      <c r="N616" s="318">
        <v>7</v>
      </c>
      <c r="O616" s="318"/>
      <c r="P616" s="318" t="s">
        <v>190</v>
      </c>
      <c r="Q616" s="319">
        <v>45840</v>
      </c>
      <c r="R616" s="318" t="s">
        <v>253</v>
      </c>
      <c r="X616" t="s">
        <v>43</v>
      </c>
      <c r="AA616" s="318" t="s">
        <v>253</v>
      </c>
      <c r="AB616" s="318">
        <v>50016364</v>
      </c>
      <c r="AC616" s="318" t="s">
        <v>80</v>
      </c>
      <c r="AE616" s="318" t="s">
        <v>52</v>
      </c>
      <c r="AF616" s="320">
        <v>46645</v>
      </c>
      <c r="AG616" s="318"/>
      <c r="AH616" s="320"/>
      <c r="AI616" s="320"/>
    </row>
    <row r="617" spans="1:35" hidden="1">
      <c r="A617" t="s">
        <v>2019</v>
      </c>
      <c r="B617" s="1">
        <v>45828</v>
      </c>
      <c r="C617">
        <v>6</v>
      </c>
      <c r="D617">
        <v>530203</v>
      </c>
      <c r="E617" t="s">
        <v>36</v>
      </c>
      <c r="F617" t="s">
        <v>37</v>
      </c>
      <c r="G617" t="s">
        <v>47</v>
      </c>
      <c r="H617" t="s">
        <v>1155</v>
      </c>
      <c r="I617" t="s">
        <v>1156</v>
      </c>
      <c r="J617" t="s">
        <v>2020</v>
      </c>
      <c r="K617" s="318"/>
      <c r="L617" t="s">
        <v>42</v>
      </c>
      <c r="M617" s="319">
        <v>45868</v>
      </c>
      <c r="N617" s="318">
        <v>7</v>
      </c>
      <c r="O617" s="318" t="s">
        <v>1791</v>
      </c>
      <c r="P617" s="318" t="s">
        <v>648</v>
      </c>
      <c r="Q617" s="319">
        <v>45866</v>
      </c>
      <c r="R617" s="318" t="s">
        <v>253</v>
      </c>
      <c r="X617" t="s">
        <v>43</v>
      </c>
      <c r="AA617" s="318" t="s">
        <v>253</v>
      </c>
      <c r="AB617" s="318">
        <v>50021981</v>
      </c>
      <c r="AC617" s="318" t="s">
        <v>80</v>
      </c>
      <c r="AE617" s="318" t="s">
        <v>224</v>
      </c>
      <c r="AF617" s="320">
        <v>1701360</v>
      </c>
      <c r="AG617" s="318"/>
      <c r="AH617" s="320">
        <v>108736</v>
      </c>
      <c r="AI617" s="320"/>
    </row>
    <row r="618" spans="1:35" hidden="1">
      <c r="A618" t="s">
        <v>2021</v>
      </c>
      <c r="B618" s="1">
        <v>45839</v>
      </c>
      <c r="C618">
        <v>7</v>
      </c>
      <c r="D618">
        <v>530204</v>
      </c>
      <c r="E618" t="s">
        <v>2022</v>
      </c>
      <c r="F618" t="s">
        <v>37</v>
      </c>
      <c r="G618" t="s">
        <v>644</v>
      </c>
      <c r="H618" t="s">
        <v>2023</v>
      </c>
      <c r="I618" t="s">
        <v>92</v>
      </c>
      <c r="J618" t="s">
        <v>629</v>
      </c>
      <c r="K618" s="318"/>
      <c r="L618" t="s">
        <v>42</v>
      </c>
      <c r="M618" s="319">
        <v>45854</v>
      </c>
      <c r="N618" s="318">
        <v>7</v>
      </c>
      <c r="O618" s="318"/>
      <c r="P618" s="318" t="s">
        <v>648</v>
      </c>
      <c r="Q618" s="319">
        <v>45854</v>
      </c>
      <c r="R618" s="318" t="s">
        <v>253</v>
      </c>
      <c r="X618" t="s">
        <v>43</v>
      </c>
      <c r="AA618" s="318" t="s">
        <v>253</v>
      </c>
      <c r="AB618" s="318">
        <v>50016268</v>
      </c>
      <c r="AC618" s="318" t="s">
        <v>80</v>
      </c>
      <c r="AE618" s="318" t="s">
        <v>94</v>
      </c>
      <c r="AF618" s="320">
        <v>12900</v>
      </c>
      <c r="AG618" s="318"/>
      <c r="AH618" s="320"/>
      <c r="AI618" s="320"/>
    </row>
    <row r="619" spans="1:35" hidden="1">
      <c r="A619" t="s">
        <v>2024</v>
      </c>
      <c r="B619" s="1">
        <v>45839</v>
      </c>
      <c r="C619">
        <v>7</v>
      </c>
      <c r="D619">
        <v>530205</v>
      </c>
      <c r="E619" t="s">
        <v>2025</v>
      </c>
      <c r="F619" t="s">
        <v>37</v>
      </c>
      <c r="G619" t="s">
        <v>644</v>
      </c>
      <c r="H619" t="s">
        <v>2023</v>
      </c>
      <c r="I619" t="s">
        <v>92</v>
      </c>
      <c r="J619" t="s">
        <v>629</v>
      </c>
      <c r="K619" s="318"/>
      <c r="L619" t="s">
        <v>42</v>
      </c>
      <c r="M619" s="319">
        <v>45854</v>
      </c>
      <c r="N619" s="318">
        <v>7</v>
      </c>
      <c r="O619" s="318"/>
      <c r="P619" s="318" t="s">
        <v>648</v>
      </c>
      <c r="Q619" s="319">
        <v>45854</v>
      </c>
      <c r="R619" s="318" t="s">
        <v>253</v>
      </c>
      <c r="X619" t="s">
        <v>43</v>
      </c>
      <c r="AA619" s="318" t="s">
        <v>253</v>
      </c>
      <c r="AB619" s="318">
        <v>50016270</v>
      </c>
      <c r="AC619" s="318" t="s">
        <v>80</v>
      </c>
      <c r="AE619" s="318" t="s">
        <v>94</v>
      </c>
      <c r="AF619" s="320">
        <v>14286</v>
      </c>
      <c r="AG619" s="318"/>
      <c r="AH619" s="320"/>
      <c r="AI619" s="320"/>
    </row>
    <row r="620" spans="1:35" hidden="1">
      <c r="A620" t="s">
        <v>2026</v>
      </c>
      <c r="B620" s="1">
        <v>45839</v>
      </c>
      <c r="C620">
        <v>7</v>
      </c>
      <c r="D620">
        <v>530206</v>
      </c>
      <c r="E620" t="s">
        <v>2027</v>
      </c>
      <c r="F620" t="s">
        <v>37</v>
      </c>
      <c r="G620" t="s">
        <v>644</v>
      </c>
      <c r="H620" t="s">
        <v>2028</v>
      </c>
      <c r="I620" t="s">
        <v>140</v>
      </c>
      <c r="J620" t="s">
        <v>629</v>
      </c>
      <c r="K620" s="318"/>
      <c r="L620" t="s">
        <v>42</v>
      </c>
      <c r="M620" s="319">
        <v>45883</v>
      </c>
      <c r="N620" s="318">
        <v>8</v>
      </c>
      <c r="O620" s="318"/>
      <c r="P620" s="318" t="s">
        <v>648</v>
      </c>
      <c r="Q620" s="319">
        <v>45883</v>
      </c>
      <c r="R620" s="318" t="s">
        <v>62</v>
      </c>
      <c r="X620" t="s">
        <v>43</v>
      </c>
      <c r="AA620" s="318" t="s">
        <v>62</v>
      </c>
      <c r="AB620" s="318">
        <v>50016292</v>
      </c>
      <c r="AC620" s="318" t="s">
        <v>63</v>
      </c>
      <c r="AE620" s="318" t="s">
        <v>94</v>
      </c>
      <c r="AF620" s="320">
        <v>20578</v>
      </c>
      <c r="AG620" s="318"/>
      <c r="AH620" s="320"/>
      <c r="AI620" s="320"/>
    </row>
    <row r="621" spans="1:35" hidden="1">
      <c r="A621" t="s">
        <v>2029</v>
      </c>
      <c r="B621" s="1">
        <v>45839</v>
      </c>
      <c r="C621">
        <v>7</v>
      </c>
      <c r="D621">
        <v>530207</v>
      </c>
      <c r="E621" t="s">
        <v>2030</v>
      </c>
      <c r="F621" t="s">
        <v>37</v>
      </c>
      <c r="G621" t="s">
        <v>644</v>
      </c>
      <c r="H621" t="s">
        <v>2031</v>
      </c>
      <c r="I621" t="s">
        <v>40</v>
      </c>
      <c r="J621" t="s">
        <v>629</v>
      </c>
      <c r="K621" s="318"/>
      <c r="L621" t="s">
        <v>42</v>
      </c>
      <c r="M621" s="319">
        <v>45868</v>
      </c>
      <c r="N621" s="318">
        <v>7</v>
      </c>
      <c r="O621" s="318"/>
      <c r="P621" s="318" t="s">
        <v>648</v>
      </c>
      <c r="Q621" s="319">
        <v>45868</v>
      </c>
      <c r="R621" s="318" t="s">
        <v>62</v>
      </c>
      <c r="X621" t="s">
        <v>43</v>
      </c>
      <c r="AA621" s="318" t="s">
        <v>62</v>
      </c>
      <c r="AB621" s="318">
        <v>50016317</v>
      </c>
      <c r="AC621" s="318" t="s">
        <v>63</v>
      </c>
      <c r="AE621" s="318" t="s">
        <v>94</v>
      </c>
      <c r="AF621" s="320">
        <v>12900</v>
      </c>
      <c r="AG621" s="318"/>
      <c r="AH621" s="320"/>
      <c r="AI621" s="320"/>
    </row>
    <row r="622" spans="1:35" hidden="1">
      <c r="A622" t="s">
        <v>2032</v>
      </c>
      <c r="B622" s="1">
        <v>45839</v>
      </c>
      <c r="C622">
        <v>7</v>
      </c>
      <c r="D622">
        <v>530208</v>
      </c>
      <c r="E622" t="s">
        <v>2033</v>
      </c>
      <c r="F622" t="s">
        <v>37</v>
      </c>
      <c r="G622" t="s">
        <v>644</v>
      </c>
      <c r="H622" t="s">
        <v>2034</v>
      </c>
      <c r="I622" t="s">
        <v>40</v>
      </c>
      <c r="J622" t="s">
        <v>629</v>
      </c>
      <c r="K622" s="318"/>
      <c r="L622" t="s">
        <v>42</v>
      </c>
      <c r="M622" s="319">
        <v>45870</v>
      </c>
      <c r="N622" s="318">
        <v>8</v>
      </c>
      <c r="O622" s="318"/>
      <c r="P622" s="318" t="s">
        <v>648</v>
      </c>
      <c r="Q622" s="319">
        <v>45870</v>
      </c>
      <c r="R622" s="318" t="s">
        <v>62</v>
      </c>
      <c r="X622" t="s">
        <v>43</v>
      </c>
      <c r="AA622" s="318" t="s">
        <v>62</v>
      </c>
      <c r="AB622" s="318">
        <v>50016328</v>
      </c>
      <c r="AC622" s="318" t="s">
        <v>63</v>
      </c>
      <c r="AE622" s="318" t="s">
        <v>94</v>
      </c>
      <c r="AF622" s="320">
        <v>15672</v>
      </c>
      <c r="AG622" s="318"/>
      <c r="AH622" s="320"/>
      <c r="AI622" s="320"/>
    </row>
    <row r="623" spans="1:35" hidden="1">
      <c r="A623" t="s">
        <v>2035</v>
      </c>
      <c r="B623" s="1">
        <v>45839</v>
      </c>
      <c r="C623">
        <v>7</v>
      </c>
      <c r="D623">
        <v>530209</v>
      </c>
      <c r="E623" t="s">
        <v>2036</v>
      </c>
      <c r="F623" t="s">
        <v>37</v>
      </c>
      <c r="G623" t="s">
        <v>644</v>
      </c>
      <c r="H623" t="s">
        <v>2037</v>
      </c>
      <c r="I623" t="s">
        <v>40</v>
      </c>
      <c r="J623" t="s">
        <v>629</v>
      </c>
      <c r="K623" s="318"/>
      <c r="L623" t="s">
        <v>42</v>
      </c>
      <c r="M623" s="319">
        <v>45870</v>
      </c>
      <c r="N623" s="318">
        <v>8</v>
      </c>
      <c r="O623" s="318"/>
      <c r="P623" s="318" t="s">
        <v>648</v>
      </c>
      <c r="Q623" s="319">
        <v>45870</v>
      </c>
      <c r="R623" s="318" t="s">
        <v>62</v>
      </c>
      <c r="X623" t="s">
        <v>43</v>
      </c>
      <c r="AA623" s="318" t="s">
        <v>62</v>
      </c>
      <c r="AB623" s="318">
        <v>50016334</v>
      </c>
      <c r="AC623" s="318" t="s">
        <v>63</v>
      </c>
      <c r="AE623" s="318" t="s">
        <v>94</v>
      </c>
      <c r="AF623" s="320">
        <v>12900</v>
      </c>
      <c r="AG623" s="318"/>
      <c r="AH623" s="320"/>
      <c r="AI623" s="320"/>
    </row>
    <row r="624" spans="1:35" hidden="1">
      <c r="A624" t="s">
        <v>2038</v>
      </c>
      <c r="B624" s="1">
        <v>45839</v>
      </c>
      <c r="C624">
        <v>7</v>
      </c>
      <c r="D624">
        <v>530210</v>
      </c>
      <c r="E624" t="s">
        <v>2039</v>
      </c>
      <c r="F624" t="s">
        <v>37</v>
      </c>
      <c r="G624" t="s">
        <v>106</v>
      </c>
      <c r="H624" t="s">
        <v>2040</v>
      </c>
      <c r="I624" t="s">
        <v>108</v>
      </c>
      <c r="J624" t="s">
        <v>629</v>
      </c>
      <c r="K624" s="318"/>
      <c r="L624" t="s">
        <v>42</v>
      </c>
      <c r="M624" s="319">
        <v>45854</v>
      </c>
      <c r="N624" s="318">
        <v>7</v>
      </c>
      <c r="O624" s="318"/>
      <c r="P624" s="318"/>
      <c r="Q624" s="319"/>
      <c r="R624" s="318"/>
      <c r="X624" t="s">
        <v>43</v>
      </c>
      <c r="AA624" s="318" t="s">
        <v>253</v>
      </c>
      <c r="AB624" s="318">
        <v>50016390</v>
      </c>
      <c r="AC624" s="318" t="s">
        <v>80</v>
      </c>
      <c r="AE624" s="318" t="s">
        <v>94</v>
      </c>
      <c r="AF624" s="320">
        <v>34380</v>
      </c>
      <c r="AG624" s="318"/>
      <c r="AH624" s="320"/>
      <c r="AI624" s="320"/>
    </row>
    <row r="625" spans="1:35" hidden="1">
      <c r="A625" t="s">
        <v>2041</v>
      </c>
      <c r="B625" s="1">
        <v>45840</v>
      </c>
      <c r="C625">
        <v>7</v>
      </c>
      <c r="D625">
        <v>530211</v>
      </c>
      <c r="E625" t="s">
        <v>2042</v>
      </c>
      <c r="F625" t="s">
        <v>37</v>
      </c>
      <c r="G625" t="s">
        <v>644</v>
      </c>
      <c r="H625" t="s">
        <v>2043</v>
      </c>
      <c r="I625" t="s">
        <v>92</v>
      </c>
      <c r="J625" t="s">
        <v>629</v>
      </c>
      <c r="K625" s="318"/>
      <c r="L625" t="s">
        <v>42</v>
      </c>
      <c r="M625" s="319">
        <v>45861</v>
      </c>
      <c r="N625" s="318">
        <v>7</v>
      </c>
      <c r="O625" s="318"/>
      <c r="P625" s="318" t="s">
        <v>648</v>
      </c>
      <c r="Q625" s="319">
        <v>45861</v>
      </c>
      <c r="R625" s="318" t="s">
        <v>62</v>
      </c>
      <c r="X625" t="s">
        <v>43</v>
      </c>
      <c r="AA625" s="318" t="s">
        <v>62</v>
      </c>
      <c r="AB625" s="318">
        <v>50016521</v>
      </c>
      <c r="AC625" s="318" t="s">
        <v>63</v>
      </c>
      <c r="AE625" s="318" t="s">
        <v>94</v>
      </c>
      <c r="AF625" s="320">
        <v>15672</v>
      </c>
      <c r="AG625" s="318"/>
      <c r="AH625" s="320"/>
      <c r="AI625" s="320"/>
    </row>
    <row r="626" spans="1:35" hidden="1">
      <c r="A626" t="s">
        <v>2044</v>
      </c>
      <c r="B626" s="1">
        <v>45840</v>
      </c>
      <c r="C626">
        <v>7</v>
      </c>
      <c r="D626">
        <v>530212</v>
      </c>
      <c r="E626" t="s">
        <v>2045</v>
      </c>
      <c r="F626" t="s">
        <v>37</v>
      </c>
      <c r="G626" t="s">
        <v>644</v>
      </c>
      <c r="H626" t="s">
        <v>2046</v>
      </c>
      <c r="I626" t="s">
        <v>140</v>
      </c>
      <c r="J626" t="s">
        <v>629</v>
      </c>
      <c r="K626" s="318"/>
      <c r="L626" t="s">
        <v>42</v>
      </c>
      <c r="M626" s="319">
        <v>45883</v>
      </c>
      <c r="N626" s="318">
        <v>8</v>
      </c>
      <c r="O626" s="318"/>
      <c r="P626" s="318" t="s">
        <v>648</v>
      </c>
      <c r="Q626" s="319">
        <v>45883</v>
      </c>
      <c r="R626" s="318" t="s">
        <v>62</v>
      </c>
      <c r="X626" t="s">
        <v>43</v>
      </c>
      <c r="AA626" s="318" t="s">
        <v>62</v>
      </c>
      <c r="AB626" s="318">
        <v>50016610</v>
      </c>
      <c r="AC626" s="318" t="s">
        <v>63</v>
      </c>
      <c r="AE626" s="318" t="s">
        <v>94</v>
      </c>
      <c r="AF626" s="320">
        <v>12900</v>
      </c>
      <c r="AG626" s="318"/>
      <c r="AH626" s="320"/>
      <c r="AI626" s="320"/>
    </row>
    <row r="627" spans="1:35" hidden="1">
      <c r="A627" t="s">
        <v>2047</v>
      </c>
      <c r="B627" s="1">
        <v>45840</v>
      </c>
      <c r="C627">
        <v>7</v>
      </c>
      <c r="D627">
        <v>530213</v>
      </c>
      <c r="E627" t="s">
        <v>2048</v>
      </c>
      <c r="F627" t="s">
        <v>37</v>
      </c>
      <c r="G627" t="s">
        <v>644</v>
      </c>
      <c r="H627" t="s">
        <v>2049</v>
      </c>
      <c r="I627" t="s">
        <v>140</v>
      </c>
      <c r="J627" t="s">
        <v>716</v>
      </c>
      <c r="K627" s="318"/>
      <c r="L627" t="s">
        <v>42</v>
      </c>
      <c r="M627" s="319">
        <v>45924</v>
      </c>
      <c r="N627" s="318">
        <v>9</v>
      </c>
      <c r="O627" s="318"/>
      <c r="P627" s="318" t="s">
        <v>648</v>
      </c>
      <c r="Q627" s="319">
        <v>45924</v>
      </c>
      <c r="R627" s="318" t="s">
        <v>83</v>
      </c>
      <c r="X627" t="s">
        <v>43</v>
      </c>
      <c r="AA627" s="318" t="s">
        <v>83</v>
      </c>
      <c r="AB627" s="318">
        <v>50016458</v>
      </c>
      <c r="AC627" s="318" t="s">
        <v>84</v>
      </c>
      <c r="AE627" s="318" t="s">
        <v>224</v>
      </c>
      <c r="AF627" s="320">
        <v>250024</v>
      </c>
      <c r="AG627" s="318"/>
      <c r="AH627" s="320"/>
      <c r="AI627" s="320"/>
    </row>
    <row r="628" spans="1:35" hidden="1">
      <c r="A628" t="s">
        <v>2050</v>
      </c>
      <c r="B628" s="1">
        <v>45826</v>
      </c>
      <c r="C628">
        <v>6</v>
      </c>
      <c r="D628">
        <v>530214</v>
      </c>
      <c r="E628" t="s">
        <v>36</v>
      </c>
      <c r="F628" t="s">
        <v>37</v>
      </c>
      <c r="G628" t="s">
        <v>47</v>
      </c>
      <c r="H628" t="s">
        <v>1155</v>
      </c>
      <c r="I628" t="s">
        <v>1156</v>
      </c>
      <c r="J628" t="s">
        <v>2051</v>
      </c>
      <c r="K628" s="318"/>
      <c r="L628" t="s">
        <v>42</v>
      </c>
      <c r="M628" s="319">
        <v>45868</v>
      </c>
      <c r="N628" s="318">
        <v>7</v>
      </c>
      <c r="O628" s="318" t="s">
        <v>1791</v>
      </c>
      <c r="P628" s="318" t="s">
        <v>648</v>
      </c>
      <c r="Q628" s="319">
        <v>45866</v>
      </c>
      <c r="R628" s="318" t="s">
        <v>253</v>
      </c>
      <c r="X628" t="s">
        <v>43</v>
      </c>
      <c r="AA628" s="318" t="s">
        <v>253</v>
      </c>
      <c r="AB628" s="318">
        <v>50021981</v>
      </c>
      <c r="AC628" s="318" t="s">
        <v>80</v>
      </c>
      <c r="AE628" s="318" t="s">
        <v>224</v>
      </c>
      <c r="AF628" s="320"/>
      <c r="AG628" s="318"/>
      <c r="AH628" s="320">
        <v>190288</v>
      </c>
      <c r="AI628" s="320"/>
    </row>
    <row r="629" spans="1:35" hidden="1">
      <c r="A629" t="s">
        <v>2052</v>
      </c>
      <c r="B629" s="1">
        <v>45840</v>
      </c>
      <c r="C629">
        <v>7</v>
      </c>
      <c r="D629">
        <v>530215</v>
      </c>
      <c r="E629" t="s">
        <v>867</v>
      </c>
      <c r="F629" t="s">
        <v>37</v>
      </c>
      <c r="G629" t="s">
        <v>188</v>
      </c>
      <c r="H629" t="s">
        <v>873</v>
      </c>
      <c r="I629" t="s">
        <v>123</v>
      </c>
      <c r="J629" t="s">
        <v>1380</v>
      </c>
      <c r="K629" s="318"/>
      <c r="L629" t="s">
        <v>42</v>
      </c>
      <c r="M629" s="319">
        <v>45867</v>
      </c>
      <c r="N629" s="318">
        <v>7</v>
      </c>
      <c r="O629" s="318"/>
      <c r="P629" s="318" t="s">
        <v>190</v>
      </c>
      <c r="Q629" s="319">
        <v>45867</v>
      </c>
      <c r="R629" s="318" t="s">
        <v>253</v>
      </c>
      <c r="X629" t="s">
        <v>43</v>
      </c>
      <c r="AA629" s="318" t="s">
        <v>253</v>
      </c>
      <c r="AB629" s="318">
        <v>50016682</v>
      </c>
      <c r="AC629" s="318" t="s">
        <v>80</v>
      </c>
      <c r="AE629" s="318" t="s">
        <v>52</v>
      </c>
      <c r="AF629" s="320">
        <v>23943</v>
      </c>
      <c r="AG629" s="318"/>
      <c r="AH629" s="320"/>
      <c r="AI629" s="320"/>
    </row>
    <row r="630" spans="1:35" hidden="1">
      <c r="A630" t="s">
        <v>2053</v>
      </c>
      <c r="B630" s="1">
        <v>45841</v>
      </c>
      <c r="C630">
        <v>7</v>
      </c>
      <c r="D630">
        <v>530216</v>
      </c>
      <c r="E630" t="s">
        <v>1207</v>
      </c>
      <c r="F630" t="s">
        <v>37</v>
      </c>
      <c r="G630" t="s">
        <v>97</v>
      </c>
      <c r="H630" t="s">
        <v>1208</v>
      </c>
      <c r="I630" t="s">
        <v>40</v>
      </c>
      <c r="J630" t="s">
        <v>1380</v>
      </c>
      <c r="K630" s="318"/>
      <c r="L630" t="s">
        <v>42</v>
      </c>
      <c r="M630" s="319" t="s">
        <v>577</v>
      </c>
      <c r="N630" s="318"/>
      <c r="O630" s="318"/>
      <c r="P630" s="318" t="s">
        <v>99</v>
      </c>
      <c r="Q630" s="319" t="s">
        <v>577</v>
      </c>
      <c r="R630" s="318"/>
      <c r="X630" t="s">
        <v>43</v>
      </c>
      <c r="AA630" s="318" t="s">
        <v>1514</v>
      </c>
      <c r="AB630" s="318" t="s">
        <v>1514</v>
      </c>
      <c r="AC630" s="318" t="s">
        <v>1515</v>
      </c>
      <c r="AE630" s="318"/>
      <c r="AF630" s="320"/>
      <c r="AG630" s="318"/>
      <c r="AH630" s="320"/>
      <c r="AI630" s="320"/>
    </row>
    <row r="631" spans="1:35" hidden="1">
      <c r="A631" t="s">
        <v>2054</v>
      </c>
      <c r="B631" s="1">
        <v>45841</v>
      </c>
      <c r="C631">
        <v>7</v>
      </c>
      <c r="D631">
        <v>530217</v>
      </c>
      <c r="E631" t="s">
        <v>2055</v>
      </c>
      <c r="F631" t="s">
        <v>37</v>
      </c>
      <c r="G631" t="s">
        <v>644</v>
      </c>
      <c r="H631" t="s">
        <v>2056</v>
      </c>
      <c r="I631" t="s">
        <v>140</v>
      </c>
      <c r="J631" t="s">
        <v>1870</v>
      </c>
      <c r="K631" s="318"/>
      <c r="L631" t="s">
        <v>42</v>
      </c>
      <c r="M631" s="319">
        <v>45904</v>
      </c>
      <c r="N631" s="318">
        <v>9</v>
      </c>
      <c r="O631" s="318"/>
      <c r="P631" s="318" t="s">
        <v>648</v>
      </c>
      <c r="Q631" s="319">
        <v>45904</v>
      </c>
      <c r="R631" s="318" t="s">
        <v>83</v>
      </c>
      <c r="X631" t="s">
        <v>43</v>
      </c>
      <c r="AA631" s="318" t="s">
        <v>83</v>
      </c>
      <c r="AB631" s="318">
        <v>50016709</v>
      </c>
      <c r="AC631" s="318" t="s">
        <v>84</v>
      </c>
      <c r="AE631" s="318" t="s">
        <v>94</v>
      </c>
      <c r="AF631" s="320">
        <v>19478</v>
      </c>
      <c r="AG631" s="318"/>
      <c r="AH631" s="320"/>
      <c r="AI631" s="320"/>
    </row>
    <row r="632" spans="1:35" hidden="1">
      <c r="A632" t="s">
        <v>2057</v>
      </c>
      <c r="B632" s="1">
        <v>45841</v>
      </c>
      <c r="C632">
        <v>7</v>
      </c>
      <c r="D632">
        <v>530218</v>
      </c>
      <c r="E632" t="s">
        <v>2058</v>
      </c>
      <c r="F632" t="s">
        <v>37</v>
      </c>
      <c r="G632" t="s">
        <v>644</v>
      </c>
      <c r="H632" t="s">
        <v>2059</v>
      </c>
      <c r="I632" t="s">
        <v>140</v>
      </c>
      <c r="J632" t="s">
        <v>1870</v>
      </c>
      <c r="K632" s="318"/>
      <c r="L632" t="s">
        <v>42</v>
      </c>
      <c r="M632" s="319">
        <v>45902</v>
      </c>
      <c r="N632" s="318">
        <v>9</v>
      </c>
      <c r="O632" s="318"/>
      <c r="P632" s="318" t="s">
        <v>648</v>
      </c>
      <c r="Q632" s="319">
        <v>45902</v>
      </c>
      <c r="R632" s="318" t="s">
        <v>83</v>
      </c>
      <c r="X632" t="s">
        <v>43</v>
      </c>
      <c r="AA632" s="318" t="s">
        <v>83</v>
      </c>
      <c r="AB632" s="318">
        <v>50016710</v>
      </c>
      <c r="AC632" s="318" t="s">
        <v>84</v>
      </c>
      <c r="AE632" s="318" t="s">
        <v>94</v>
      </c>
      <c r="AF632" s="320">
        <v>12900</v>
      </c>
      <c r="AG632" s="318"/>
      <c r="AH632" s="320"/>
      <c r="AI632" s="320"/>
    </row>
    <row r="633" spans="1:35" hidden="1">
      <c r="A633" t="s">
        <v>2060</v>
      </c>
      <c r="B633" s="1">
        <v>45841</v>
      </c>
      <c r="C633">
        <v>7</v>
      </c>
      <c r="D633">
        <v>530219</v>
      </c>
      <c r="E633" t="s">
        <v>2061</v>
      </c>
      <c r="F633" t="s">
        <v>37</v>
      </c>
      <c r="G633" t="s">
        <v>644</v>
      </c>
      <c r="H633" t="s">
        <v>2062</v>
      </c>
      <c r="I633" t="s">
        <v>146</v>
      </c>
      <c r="J633" t="s">
        <v>2063</v>
      </c>
      <c r="K633" s="318"/>
      <c r="L633" t="s">
        <v>42</v>
      </c>
      <c r="M633" s="319">
        <v>45894</v>
      </c>
      <c r="N633" s="318">
        <v>8</v>
      </c>
      <c r="O633" s="318"/>
      <c r="P633" s="318" t="s">
        <v>648</v>
      </c>
      <c r="Q633" s="319">
        <v>45894</v>
      </c>
      <c r="R633" s="318" t="s">
        <v>62</v>
      </c>
      <c r="X633" t="s">
        <v>43</v>
      </c>
      <c r="AA633" s="318" t="s">
        <v>62</v>
      </c>
      <c r="AB633" s="318">
        <v>50016830</v>
      </c>
      <c r="AC633" s="318" t="s">
        <v>63</v>
      </c>
      <c r="AE633" s="318" t="s">
        <v>224</v>
      </c>
      <c r="AF633" s="320">
        <v>24925</v>
      </c>
      <c r="AG633" s="318"/>
      <c r="AH633" s="320"/>
      <c r="AI633" s="320"/>
    </row>
    <row r="634" spans="1:35" hidden="1">
      <c r="A634" t="s">
        <v>2064</v>
      </c>
      <c r="B634" s="1">
        <v>45841</v>
      </c>
      <c r="C634">
        <v>7</v>
      </c>
      <c r="D634">
        <v>530220</v>
      </c>
      <c r="E634" t="s">
        <v>1207</v>
      </c>
      <c r="F634" t="s">
        <v>37</v>
      </c>
      <c r="G634" t="s">
        <v>97</v>
      </c>
      <c r="H634" t="s">
        <v>1208</v>
      </c>
      <c r="I634" t="s">
        <v>40</v>
      </c>
      <c r="J634" t="s">
        <v>151</v>
      </c>
      <c r="K634" s="318"/>
      <c r="L634" t="s">
        <v>42</v>
      </c>
      <c r="M634" s="319">
        <v>45881</v>
      </c>
      <c r="N634" s="318">
        <v>8</v>
      </c>
      <c r="O634" s="318"/>
      <c r="P634" s="318" t="s">
        <v>99</v>
      </c>
      <c r="Q634" s="319">
        <v>45881</v>
      </c>
      <c r="R634" s="318" t="s">
        <v>83</v>
      </c>
      <c r="X634" t="s">
        <v>43</v>
      </c>
      <c r="AA634" s="318" t="s">
        <v>83</v>
      </c>
      <c r="AB634" s="318">
        <v>50016858</v>
      </c>
      <c r="AC634" s="318" t="s">
        <v>84</v>
      </c>
      <c r="AE634" s="318" t="s">
        <v>52</v>
      </c>
      <c r="AF634" s="320">
        <v>93261</v>
      </c>
      <c r="AG634" s="318"/>
      <c r="AH634" s="320"/>
      <c r="AI634" s="320"/>
    </row>
    <row r="635" spans="1:35" hidden="1">
      <c r="A635" t="s">
        <v>2065</v>
      </c>
      <c r="B635" s="1">
        <v>45841</v>
      </c>
      <c r="C635">
        <v>7</v>
      </c>
      <c r="D635">
        <v>530221</v>
      </c>
      <c r="E635" t="s">
        <v>2066</v>
      </c>
      <c r="F635" t="s">
        <v>37</v>
      </c>
      <c r="G635" t="s">
        <v>38</v>
      </c>
      <c r="H635" t="s">
        <v>2067</v>
      </c>
      <c r="I635" t="s">
        <v>108</v>
      </c>
      <c r="J635" t="s">
        <v>158</v>
      </c>
      <c r="K635" s="318"/>
      <c r="L635" t="s">
        <v>42</v>
      </c>
      <c r="M635" s="319">
        <v>45853</v>
      </c>
      <c r="N635" s="318">
        <v>7</v>
      </c>
      <c r="O635" s="318"/>
      <c r="P635" s="318"/>
      <c r="Q635" s="319"/>
      <c r="R635" s="318"/>
      <c r="X635" t="s">
        <v>43</v>
      </c>
      <c r="AA635" s="318" t="s">
        <v>253</v>
      </c>
      <c r="AB635" s="318">
        <v>50016867</v>
      </c>
      <c r="AC635" s="318" t="s">
        <v>80</v>
      </c>
      <c r="AE635" s="318" t="s">
        <v>94</v>
      </c>
      <c r="AF635" s="320">
        <v>196871</v>
      </c>
      <c r="AG635" s="318">
        <v>10</v>
      </c>
      <c r="AH635" s="320"/>
      <c r="AI635" s="320"/>
    </row>
    <row r="636" spans="1:35" hidden="1">
      <c r="A636" t="s">
        <v>2068</v>
      </c>
      <c r="B636" s="1">
        <v>45841</v>
      </c>
      <c r="C636">
        <v>7</v>
      </c>
      <c r="D636">
        <v>530222</v>
      </c>
      <c r="E636" t="s">
        <v>2069</v>
      </c>
      <c r="F636" t="s">
        <v>37</v>
      </c>
      <c r="G636" t="s">
        <v>58</v>
      </c>
      <c r="H636" t="s">
        <v>2070</v>
      </c>
      <c r="I636" t="s">
        <v>87</v>
      </c>
      <c r="J636" t="s">
        <v>158</v>
      </c>
      <c r="K636" s="318"/>
      <c r="L636" t="s">
        <v>42</v>
      </c>
      <c r="M636" s="319">
        <v>45853</v>
      </c>
      <c r="N636" s="318">
        <v>7</v>
      </c>
      <c r="O636" s="318"/>
      <c r="P636" s="318"/>
      <c r="Q636" s="319"/>
      <c r="R636" s="318"/>
      <c r="X636" t="s">
        <v>43</v>
      </c>
      <c r="AA636" s="318" t="s">
        <v>253</v>
      </c>
      <c r="AB636" s="318">
        <v>50016857</v>
      </c>
      <c r="AC636" s="318" t="s">
        <v>80</v>
      </c>
      <c r="AE636" s="318" t="s">
        <v>52</v>
      </c>
      <c r="AF636" s="320">
        <v>200544</v>
      </c>
      <c r="AG636" s="318">
        <v>10</v>
      </c>
      <c r="AH636" s="320"/>
      <c r="AI636" s="320"/>
    </row>
    <row r="637" spans="1:35" hidden="1">
      <c r="A637" t="s">
        <v>2071</v>
      </c>
      <c r="B637" s="1">
        <v>45847</v>
      </c>
      <c r="C637">
        <v>7</v>
      </c>
      <c r="D637">
        <v>530223</v>
      </c>
      <c r="E637" t="s">
        <v>1152</v>
      </c>
      <c r="F637" t="s">
        <v>37</v>
      </c>
      <c r="G637" t="s">
        <v>106</v>
      </c>
      <c r="H637" t="s">
        <v>1153</v>
      </c>
      <c r="I637" t="s">
        <v>108</v>
      </c>
      <c r="J637" t="s">
        <v>629</v>
      </c>
      <c r="K637" s="318"/>
      <c r="L637" t="s">
        <v>42</v>
      </c>
      <c r="M637" s="319">
        <v>45854</v>
      </c>
      <c r="N637" s="318">
        <v>7</v>
      </c>
      <c r="O637" s="318"/>
      <c r="P637" s="318"/>
      <c r="Q637" s="319"/>
      <c r="R637" s="318"/>
      <c r="X637" t="s">
        <v>43</v>
      </c>
      <c r="AA637" s="318" t="s">
        <v>253</v>
      </c>
      <c r="AB637" s="318">
        <v>50017758</v>
      </c>
      <c r="AC637" s="318" t="s">
        <v>80</v>
      </c>
      <c r="AE637" s="318" t="s">
        <v>94</v>
      </c>
      <c r="AF637" s="320">
        <v>12900</v>
      </c>
      <c r="AG637" s="318"/>
      <c r="AH637" s="320"/>
      <c r="AI637" s="320"/>
    </row>
    <row r="638" spans="1:35" hidden="1">
      <c r="A638" t="s">
        <v>2072</v>
      </c>
      <c r="B638" s="1">
        <v>45841</v>
      </c>
      <c r="C638">
        <v>7</v>
      </c>
      <c r="D638">
        <v>530224</v>
      </c>
      <c r="E638" t="s">
        <v>2073</v>
      </c>
      <c r="F638" t="s">
        <v>37</v>
      </c>
      <c r="G638" t="s">
        <v>121</v>
      </c>
      <c r="H638" t="s">
        <v>2074</v>
      </c>
      <c r="I638" t="s">
        <v>140</v>
      </c>
      <c r="J638" t="s">
        <v>158</v>
      </c>
      <c r="K638" s="318"/>
      <c r="L638" t="s">
        <v>42</v>
      </c>
      <c r="M638" s="319">
        <v>45866</v>
      </c>
      <c r="N638" s="318">
        <v>7</v>
      </c>
      <c r="O638" s="318"/>
      <c r="P638" s="318"/>
      <c r="Q638" s="319"/>
      <c r="R638" s="318"/>
      <c r="X638" t="s">
        <v>43</v>
      </c>
      <c r="AA638" s="318" t="s">
        <v>253</v>
      </c>
      <c r="AB638" s="318">
        <v>50016909</v>
      </c>
      <c r="AC638" s="318" t="s">
        <v>80</v>
      </c>
      <c r="AE638" s="318" t="s">
        <v>94</v>
      </c>
      <c r="AF638" s="320">
        <v>212128</v>
      </c>
      <c r="AG638" s="318">
        <v>27</v>
      </c>
      <c r="AH638" s="320"/>
      <c r="AI638" s="320"/>
    </row>
    <row r="639" spans="1:35" hidden="1">
      <c r="A639" t="s">
        <v>2075</v>
      </c>
      <c r="B639" s="1">
        <v>45841</v>
      </c>
      <c r="C639">
        <v>7</v>
      </c>
      <c r="D639">
        <v>530225</v>
      </c>
      <c r="E639" t="s">
        <v>2076</v>
      </c>
      <c r="F639" t="s">
        <v>37</v>
      </c>
      <c r="G639" t="s">
        <v>106</v>
      </c>
      <c r="H639" t="s">
        <v>2077</v>
      </c>
      <c r="I639" t="s">
        <v>40</v>
      </c>
      <c r="J639" t="s">
        <v>158</v>
      </c>
      <c r="K639" s="318"/>
      <c r="L639" t="s">
        <v>42</v>
      </c>
      <c r="M639" s="319">
        <v>45861</v>
      </c>
      <c r="N639" s="318">
        <v>7</v>
      </c>
      <c r="O639" s="318"/>
      <c r="P639" s="318"/>
      <c r="Q639" s="319"/>
      <c r="R639" s="318"/>
      <c r="X639" t="s">
        <v>43</v>
      </c>
      <c r="AA639" s="318" t="s">
        <v>253</v>
      </c>
      <c r="AB639" s="318">
        <v>50017187</v>
      </c>
      <c r="AC639" s="318" t="s">
        <v>80</v>
      </c>
      <c r="AE639" s="318" t="s">
        <v>94</v>
      </c>
      <c r="AF639" s="320">
        <v>245710</v>
      </c>
      <c r="AG639" s="318">
        <v>23</v>
      </c>
      <c r="AH639" s="320"/>
      <c r="AI639" s="320"/>
    </row>
    <row r="640" spans="1:35" hidden="1">
      <c r="A640" t="s">
        <v>2078</v>
      </c>
      <c r="B640" s="1">
        <v>45841</v>
      </c>
      <c r="C640">
        <v>7</v>
      </c>
      <c r="D640">
        <v>530226</v>
      </c>
      <c r="E640" t="s">
        <v>2079</v>
      </c>
      <c r="F640" t="s">
        <v>37</v>
      </c>
      <c r="G640" t="s">
        <v>47</v>
      </c>
      <c r="H640" t="s">
        <v>2080</v>
      </c>
      <c r="I640" t="s">
        <v>40</v>
      </c>
      <c r="J640" t="s">
        <v>158</v>
      </c>
      <c r="K640" s="318"/>
      <c r="L640" t="s">
        <v>42</v>
      </c>
      <c r="M640" s="319">
        <v>45860</v>
      </c>
      <c r="N640" s="318">
        <v>7</v>
      </c>
      <c r="O640" s="318"/>
      <c r="P640" s="318"/>
      <c r="Q640" s="319"/>
      <c r="R640" s="318"/>
      <c r="X640" t="s">
        <v>43</v>
      </c>
      <c r="AA640" s="318" t="s">
        <v>253</v>
      </c>
      <c r="AB640" s="318">
        <v>50017196</v>
      </c>
      <c r="AC640" s="318" t="s">
        <v>80</v>
      </c>
      <c r="AE640" s="318" t="s">
        <v>94</v>
      </c>
      <c r="AF640" s="320">
        <v>247017</v>
      </c>
      <c r="AG640" s="318">
        <v>60</v>
      </c>
      <c r="AH640" s="320"/>
      <c r="AI640" s="320"/>
    </row>
    <row r="641" spans="1:35" hidden="1">
      <c r="A641" t="s">
        <v>2081</v>
      </c>
      <c r="B641" s="1">
        <v>45841</v>
      </c>
      <c r="C641">
        <v>7</v>
      </c>
      <c r="D641">
        <v>530227</v>
      </c>
      <c r="E641" t="s">
        <v>2082</v>
      </c>
      <c r="F641" t="s">
        <v>37</v>
      </c>
      <c r="G641" t="s">
        <v>106</v>
      </c>
      <c r="H641" t="s">
        <v>2083</v>
      </c>
      <c r="I641" t="s">
        <v>40</v>
      </c>
      <c r="J641" t="s">
        <v>158</v>
      </c>
      <c r="K641" s="318"/>
      <c r="L641" t="s">
        <v>42</v>
      </c>
      <c r="M641" s="319">
        <v>45860</v>
      </c>
      <c r="N641" s="318">
        <v>7</v>
      </c>
      <c r="O641" s="318"/>
      <c r="P641" s="318"/>
      <c r="Q641" s="319"/>
      <c r="R641" s="318"/>
      <c r="X641" t="s">
        <v>43</v>
      </c>
      <c r="AA641" s="318" t="s">
        <v>253</v>
      </c>
      <c r="AB641" s="318">
        <v>50017194</v>
      </c>
      <c r="AC641" s="318" t="s">
        <v>80</v>
      </c>
      <c r="AE641" s="318" t="s">
        <v>94</v>
      </c>
      <c r="AF641" s="320">
        <v>275929</v>
      </c>
      <c r="AG641" s="318">
        <v>96</v>
      </c>
      <c r="AH641" s="320"/>
      <c r="AI641" s="320"/>
    </row>
    <row r="642" spans="1:35" hidden="1">
      <c r="A642" t="s">
        <v>2084</v>
      </c>
      <c r="B642" s="1">
        <v>45842</v>
      </c>
      <c r="C642">
        <v>7</v>
      </c>
      <c r="D642">
        <v>530228</v>
      </c>
      <c r="E642" t="s">
        <v>2085</v>
      </c>
      <c r="F642" t="s">
        <v>37</v>
      </c>
      <c r="G642" t="s">
        <v>38</v>
      </c>
      <c r="H642" t="s">
        <v>2086</v>
      </c>
      <c r="I642" t="s">
        <v>140</v>
      </c>
      <c r="J642" t="s">
        <v>2087</v>
      </c>
      <c r="K642" s="318"/>
      <c r="L642" t="s">
        <v>42</v>
      </c>
      <c r="M642" s="319">
        <v>45847</v>
      </c>
      <c r="N642" s="318">
        <v>7</v>
      </c>
      <c r="O642" s="318"/>
      <c r="P642" s="318"/>
      <c r="Q642" s="319"/>
      <c r="R642" s="318"/>
      <c r="X642" t="s">
        <v>43</v>
      </c>
      <c r="AA642" s="318" t="s">
        <v>253</v>
      </c>
      <c r="AB642" s="318">
        <v>50016990</v>
      </c>
      <c r="AC642" s="318" t="s">
        <v>80</v>
      </c>
      <c r="AE642" s="318" t="s">
        <v>94</v>
      </c>
      <c r="AF642" s="320">
        <v>134857</v>
      </c>
      <c r="AG642" s="318"/>
      <c r="AH642" s="320"/>
      <c r="AI642" s="320"/>
    </row>
    <row r="643" spans="1:35" hidden="1">
      <c r="A643" t="s">
        <v>2088</v>
      </c>
      <c r="B643" s="1">
        <v>45842</v>
      </c>
      <c r="C643">
        <v>7</v>
      </c>
      <c r="D643">
        <v>530229</v>
      </c>
      <c r="E643" t="s">
        <v>2089</v>
      </c>
      <c r="F643" t="s">
        <v>37</v>
      </c>
      <c r="G643" t="s">
        <v>97</v>
      </c>
      <c r="H643" t="s">
        <v>2090</v>
      </c>
      <c r="I643" t="s">
        <v>140</v>
      </c>
      <c r="J643" t="s">
        <v>1225</v>
      </c>
      <c r="K643" s="318"/>
      <c r="L643" t="s">
        <v>42</v>
      </c>
      <c r="M643" s="319">
        <v>45960</v>
      </c>
      <c r="N643" s="318">
        <v>10</v>
      </c>
      <c r="O643" s="318"/>
      <c r="P643" s="318" t="s">
        <v>274</v>
      </c>
      <c r="Q643" s="319">
        <v>45960</v>
      </c>
      <c r="R643" s="318" t="s">
        <v>182</v>
      </c>
      <c r="S643">
        <v>119987</v>
      </c>
      <c r="X643" t="s">
        <v>43</v>
      </c>
      <c r="AA643" s="318" t="s">
        <v>182</v>
      </c>
      <c r="AB643" s="318">
        <v>50016996</v>
      </c>
      <c r="AC643" s="318" t="s">
        <v>35</v>
      </c>
      <c r="AE643" s="318" t="s">
        <v>52</v>
      </c>
      <c r="AF643" s="320">
        <v>236177</v>
      </c>
      <c r="AG643" s="318"/>
      <c r="AH643" s="320"/>
      <c r="AI643" s="320"/>
    </row>
    <row r="644" spans="1:35" hidden="1">
      <c r="A644" t="s">
        <v>2091</v>
      </c>
      <c r="B644" s="1">
        <v>45842</v>
      </c>
      <c r="C644">
        <v>7</v>
      </c>
      <c r="D644">
        <v>530230</v>
      </c>
      <c r="E644" t="s">
        <v>2092</v>
      </c>
      <c r="F644" t="s">
        <v>37</v>
      </c>
      <c r="G644" t="s">
        <v>188</v>
      </c>
      <c r="H644" t="s">
        <v>2093</v>
      </c>
      <c r="I644" t="s">
        <v>40</v>
      </c>
      <c r="J644" t="s">
        <v>2094</v>
      </c>
      <c r="K644" s="318"/>
      <c r="L644" t="s">
        <v>42</v>
      </c>
      <c r="M644" s="319">
        <v>45845</v>
      </c>
      <c r="N644" s="318">
        <v>7</v>
      </c>
      <c r="O644" s="318"/>
      <c r="P644" s="318" t="s">
        <v>190</v>
      </c>
      <c r="Q644" s="319">
        <v>45845</v>
      </c>
      <c r="R644" s="318" t="s">
        <v>253</v>
      </c>
      <c r="X644" t="s">
        <v>43</v>
      </c>
      <c r="AA644" s="318" t="s">
        <v>253</v>
      </c>
      <c r="AB644" s="318">
        <v>50016879</v>
      </c>
      <c r="AC644" s="318" t="s">
        <v>80</v>
      </c>
      <c r="AE644" s="318" t="s">
        <v>94</v>
      </c>
      <c r="AF644" s="320">
        <v>38152</v>
      </c>
      <c r="AG644" s="318"/>
      <c r="AH644" s="320"/>
      <c r="AI644" s="320"/>
    </row>
    <row r="645" spans="1:35" hidden="1">
      <c r="A645" t="s">
        <v>2095</v>
      </c>
      <c r="B645" s="1">
        <v>45842</v>
      </c>
      <c r="C645">
        <v>7</v>
      </c>
      <c r="D645">
        <v>530231</v>
      </c>
      <c r="E645" t="s">
        <v>2096</v>
      </c>
      <c r="F645" t="s">
        <v>37</v>
      </c>
      <c r="G645" t="s">
        <v>121</v>
      </c>
      <c r="H645" t="s">
        <v>2097</v>
      </c>
      <c r="I645" t="s">
        <v>40</v>
      </c>
      <c r="J645" t="s">
        <v>2094</v>
      </c>
      <c r="K645" s="318"/>
      <c r="L645" t="s">
        <v>42</v>
      </c>
      <c r="M645" s="319">
        <v>45852</v>
      </c>
      <c r="N645" s="318">
        <v>7</v>
      </c>
      <c r="O645" s="318"/>
      <c r="P645" s="318"/>
      <c r="Q645" s="319"/>
      <c r="R645" s="318" t="s">
        <v>934</v>
      </c>
      <c r="S645">
        <v>8280</v>
      </c>
      <c r="X645" t="s">
        <v>43</v>
      </c>
      <c r="AA645" s="318" t="s">
        <v>253</v>
      </c>
      <c r="AB645" s="318">
        <v>50016885</v>
      </c>
      <c r="AC645" s="318" t="s">
        <v>80</v>
      </c>
      <c r="AE645" s="318" t="s">
        <v>94</v>
      </c>
      <c r="AF645" s="320">
        <v>24750</v>
      </c>
      <c r="AG645" s="318"/>
      <c r="AH645" s="320"/>
      <c r="AI645" s="320"/>
    </row>
    <row r="646" spans="1:35" hidden="1">
      <c r="A646" t="s">
        <v>2098</v>
      </c>
      <c r="B646" s="1">
        <v>45842</v>
      </c>
      <c r="C646">
        <v>7</v>
      </c>
      <c r="D646">
        <v>530232</v>
      </c>
      <c r="E646" t="s">
        <v>2099</v>
      </c>
      <c r="F646" t="s">
        <v>37</v>
      </c>
      <c r="G646" t="s">
        <v>58</v>
      </c>
      <c r="H646" t="s">
        <v>2100</v>
      </c>
      <c r="I646" t="s">
        <v>108</v>
      </c>
      <c r="J646" t="s">
        <v>158</v>
      </c>
      <c r="K646" s="318"/>
      <c r="L646" t="s">
        <v>42</v>
      </c>
      <c r="M646" s="319">
        <v>45873</v>
      </c>
      <c r="N646" s="318">
        <v>8</v>
      </c>
      <c r="O646" s="318"/>
      <c r="P646" s="318"/>
      <c r="Q646" s="319"/>
      <c r="R646" s="318"/>
      <c r="X646" t="s">
        <v>43</v>
      </c>
      <c r="AA646" s="318" t="s">
        <v>83</v>
      </c>
      <c r="AB646" s="318">
        <v>50017231</v>
      </c>
      <c r="AC646" s="318" t="s">
        <v>84</v>
      </c>
      <c r="AE646" s="318" t="s">
        <v>52</v>
      </c>
      <c r="AF646" s="320">
        <v>243451</v>
      </c>
      <c r="AG646" s="318">
        <v>81</v>
      </c>
      <c r="AH646" s="320"/>
      <c r="AI646" s="320"/>
    </row>
    <row r="647" spans="1:35" hidden="1">
      <c r="A647" t="s">
        <v>2101</v>
      </c>
      <c r="B647" s="1">
        <v>45842</v>
      </c>
      <c r="C647">
        <v>7</v>
      </c>
      <c r="D647">
        <v>530233</v>
      </c>
      <c r="E647" t="s">
        <v>36</v>
      </c>
      <c r="F647" t="s">
        <v>37</v>
      </c>
      <c r="G647" t="s">
        <v>47</v>
      </c>
      <c r="H647" t="s">
        <v>2102</v>
      </c>
      <c r="I647" t="s">
        <v>108</v>
      </c>
      <c r="J647" t="s">
        <v>2103</v>
      </c>
      <c r="K647" s="318"/>
      <c r="L647" t="s">
        <v>42</v>
      </c>
      <c r="M647" s="319">
        <v>45868</v>
      </c>
      <c r="N647" s="318">
        <v>7</v>
      </c>
      <c r="O647" s="318" t="s">
        <v>1791</v>
      </c>
      <c r="P647" s="318" t="s">
        <v>133</v>
      </c>
      <c r="Q647" s="319">
        <v>45856</v>
      </c>
      <c r="R647" s="318" t="s">
        <v>253</v>
      </c>
      <c r="X647" t="s">
        <v>43</v>
      </c>
      <c r="AA647" s="318" t="s">
        <v>253</v>
      </c>
      <c r="AB647" s="318">
        <v>50021981</v>
      </c>
      <c r="AC647" s="318" t="s">
        <v>80</v>
      </c>
      <c r="AE647" s="318" t="s">
        <v>224</v>
      </c>
      <c r="AF647" s="320"/>
      <c r="AG647" s="318"/>
      <c r="AH647" s="320">
        <v>49951</v>
      </c>
      <c r="AI647" s="320"/>
    </row>
    <row r="648" spans="1:35" hidden="1">
      <c r="A648" t="s">
        <v>2104</v>
      </c>
      <c r="B648" s="1">
        <v>45845</v>
      </c>
      <c r="C648">
        <v>7</v>
      </c>
      <c r="D648">
        <v>530234</v>
      </c>
      <c r="E648" t="s">
        <v>2105</v>
      </c>
      <c r="F648" t="s">
        <v>37</v>
      </c>
      <c r="G648" t="s">
        <v>644</v>
      </c>
      <c r="H648" t="s">
        <v>2106</v>
      </c>
      <c r="I648" t="s">
        <v>92</v>
      </c>
      <c r="J648" t="s">
        <v>629</v>
      </c>
      <c r="K648" s="318"/>
      <c r="L648" t="s">
        <v>42</v>
      </c>
      <c r="M648" s="319">
        <v>45861</v>
      </c>
      <c r="N648" s="318">
        <v>7</v>
      </c>
      <c r="O648" s="318"/>
      <c r="P648" s="318" t="s">
        <v>648</v>
      </c>
      <c r="Q648" s="319">
        <v>45861</v>
      </c>
      <c r="R648" s="318" t="s">
        <v>62</v>
      </c>
      <c r="X648" t="s">
        <v>43</v>
      </c>
      <c r="AA648" s="318" t="s">
        <v>62</v>
      </c>
      <c r="AB648" s="318">
        <v>50016881</v>
      </c>
      <c r="AC648" s="318" t="s">
        <v>63</v>
      </c>
      <c r="AE648" s="318" t="s">
        <v>94</v>
      </c>
      <c r="AF648" s="320">
        <v>11283</v>
      </c>
      <c r="AG648" s="318"/>
      <c r="AH648" s="320"/>
      <c r="AI648" s="320"/>
    </row>
    <row r="649" spans="1:35" hidden="1">
      <c r="A649" t="s">
        <v>2107</v>
      </c>
      <c r="B649" s="1">
        <v>45845</v>
      </c>
      <c r="C649">
        <v>7</v>
      </c>
      <c r="D649">
        <v>530235</v>
      </c>
      <c r="E649" t="s">
        <v>1771</v>
      </c>
      <c r="F649" t="s">
        <v>37</v>
      </c>
      <c r="G649" t="s">
        <v>644</v>
      </c>
      <c r="H649" t="s">
        <v>1772</v>
      </c>
      <c r="I649" t="s">
        <v>87</v>
      </c>
      <c r="J649" t="s">
        <v>629</v>
      </c>
      <c r="K649" s="318"/>
      <c r="L649" t="s">
        <v>391</v>
      </c>
      <c r="M649" s="319"/>
      <c r="N649" s="318"/>
      <c r="O649" s="318"/>
      <c r="P649" s="318" t="s">
        <v>648</v>
      </c>
      <c r="Q649" s="319"/>
      <c r="R649" s="318"/>
      <c r="X649" t="s">
        <v>43</v>
      </c>
      <c r="AA649" s="318"/>
      <c r="AB649" s="318">
        <v>50017025</v>
      </c>
      <c r="AC649" s="318" t="s">
        <v>43</v>
      </c>
      <c r="AE649" s="318"/>
      <c r="AF649" s="320"/>
      <c r="AG649" s="318"/>
      <c r="AH649" s="320"/>
      <c r="AI649" s="320"/>
    </row>
    <row r="650" spans="1:35" hidden="1">
      <c r="A650" t="s">
        <v>2108</v>
      </c>
      <c r="B650" s="1">
        <v>45845</v>
      </c>
      <c r="C650">
        <v>7</v>
      </c>
      <c r="D650">
        <v>530236</v>
      </c>
      <c r="E650" t="s">
        <v>2109</v>
      </c>
      <c r="F650" t="s">
        <v>37</v>
      </c>
      <c r="G650" t="s">
        <v>644</v>
      </c>
      <c r="H650" t="s">
        <v>2110</v>
      </c>
      <c r="I650" t="s">
        <v>92</v>
      </c>
      <c r="J650" t="s">
        <v>629</v>
      </c>
      <c r="K650" s="318"/>
      <c r="L650" t="s">
        <v>42</v>
      </c>
      <c r="M650" s="319">
        <v>45861</v>
      </c>
      <c r="N650" s="318">
        <v>7</v>
      </c>
      <c r="O650" s="318"/>
      <c r="P650" s="318" t="s">
        <v>648</v>
      </c>
      <c r="Q650" s="319">
        <v>45861</v>
      </c>
      <c r="R650" s="318" t="s">
        <v>62</v>
      </c>
      <c r="X650" t="s">
        <v>43</v>
      </c>
      <c r="AA650" s="318" t="s">
        <v>62</v>
      </c>
      <c r="AB650" s="318">
        <v>50017049</v>
      </c>
      <c r="AC650" s="318" t="s">
        <v>63</v>
      </c>
      <c r="AE650" s="318" t="s">
        <v>94</v>
      </c>
      <c r="AF650" s="320">
        <v>12900</v>
      </c>
      <c r="AG650" s="318"/>
      <c r="AH650" s="320"/>
      <c r="AI650" s="320"/>
    </row>
    <row r="651" spans="1:35" hidden="1">
      <c r="A651" t="s">
        <v>2111</v>
      </c>
      <c r="B651" s="1">
        <v>45845</v>
      </c>
      <c r="C651">
        <v>7</v>
      </c>
      <c r="D651">
        <v>530237</v>
      </c>
      <c r="E651" t="s">
        <v>2112</v>
      </c>
      <c r="F651" t="s">
        <v>37</v>
      </c>
      <c r="G651" t="s">
        <v>197</v>
      </c>
      <c r="H651" t="s">
        <v>2113</v>
      </c>
      <c r="I651" t="s">
        <v>123</v>
      </c>
      <c r="J651" t="s">
        <v>158</v>
      </c>
      <c r="K651" s="318"/>
      <c r="L651" t="s">
        <v>42</v>
      </c>
      <c r="M651" s="319">
        <v>45894</v>
      </c>
      <c r="N651" s="318">
        <v>8</v>
      </c>
      <c r="O651" s="318"/>
      <c r="P651" s="318"/>
      <c r="Q651" s="319"/>
      <c r="R651" s="318"/>
      <c r="X651" t="s">
        <v>43</v>
      </c>
      <c r="AA651" s="318" t="s">
        <v>62</v>
      </c>
      <c r="AB651" s="318">
        <v>50017306</v>
      </c>
      <c r="AC651" s="318" t="s">
        <v>63</v>
      </c>
      <c r="AE651" s="318" t="s">
        <v>94</v>
      </c>
      <c r="AF651" s="320">
        <v>242431</v>
      </c>
      <c r="AG651" s="318">
        <v>33</v>
      </c>
      <c r="AH651" s="320"/>
      <c r="AI651" s="320"/>
    </row>
    <row r="652" spans="1:35" hidden="1">
      <c r="A652" t="s">
        <v>2114</v>
      </c>
      <c r="B652" s="1">
        <v>45845</v>
      </c>
      <c r="C652">
        <v>7</v>
      </c>
      <c r="D652">
        <v>530238</v>
      </c>
      <c r="E652" t="s">
        <v>2115</v>
      </c>
      <c r="F652" t="s">
        <v>37</v>
      </c>
      <c r="G652" t="s">
        <v>58</v>
      </c>
      <c r="H652" t="s">
        <v>2116</v>
      </c>
      <c r="I652" t="s">
        <v>108</v>
      </c>
      <c r="J652" t="s">
        <v>1340</v>
      </c>
      <c r="K652" s="318"/>
      <c r="L652" t="s">
        <v>42</v>
      </c>
      <c r="M652" s="319">
        <v>45860</v>
      </c>
      <c r="N652" s="318">
        <v>7</v>
      </c>
      <c r="O652" s="318"/>
      <c r="P652" s="318"/>
      <c r="Q652" s="319"/>
      <c r="R652" s="318"/>
      <c r="X652" t="s">
        <v>43</v>
      </c>
      <c r="AA652" s="318" t="s">
        <v>253</v>
      </c>
      <c r="AB652" s="318">
        <v>50017297</v>
      </c>
      <c r="AC652" s="318" t="s">
        <v>80</v>
      </c>
      <c r="AE652" s="318" t="s">
        <v>94</v>
      </c>
      <c r="AF652" s="320">
        <v>166670</v>
      </c>
      <c r="AG652" s="318">
        <v>10</v>
      </c>
      <c r="AH652" s="320"/>
      <c r="AI652" s="320"/>
    </row>
    <row r="653" spans="1:35" hidden="1">
      <c r="A653" t="s">
        <v>2117</v>
      </c>
      <c r="B653" s="1">
        <v>45845</v>
      </c>
      <c r="C653">
        <v>7</v>
      </c>
      <c r="D653">
        <v>530239</v>
      </c>
      <c r="E653" t="s">
        <v>2118</v>
      </c>
      <c r="F653" t="s">
        <v>37</v>
      </c>
      <c r="G653" t="s">
        <v>644</v>
      </c>
      <c r="H653" t="s">
        <v>2119</v>
      </c>
      <c r="I653" t="s">
        <v>123</v>
      </c>
      <c r="J653" t="s">
        <v>629</v>
      </c>
      <c r="K653" s="318"/>
      <c r="L653" t="s">
        <v>42</v>
      </c>
      <c r="M653" s="319">
        <v>45867</v>
      </c>
      <c r="N653" s="318">
        <v>7</v>
      </c>
      <c r="O653" s="318"/>
      <c r="P653" s="318" t="s">
        <v>648</v>
      </c>
      <c r="Q653" s="319">
        <v>45867</v>
      </c>
      <c r="R653" s="318" t="s">
        <v>62</v>
      </c>
      <c r="X653" t="s">
        <v>43</v>
      </c>
      <c r="AA653" s="318" t="s">
        <v>62</v>
      </c>
      <c r="AB653" s="318">
        <v>50017184</v>
      </c>
      <c r="AC653" s="318" t="s">
        <v>63</v>
      </c>
      <c r="AE653" s="318" t="s">
        <v>94</v>
      </c>
      <c r="AF653" s="320">
        <v>12900</v>
      </c>
      <c r="AG653" s="318"/>
      <c r="AH653" s="320"/>
      <c r="AI653" s="320"/>
    </row>
    <row r="654" spans="1:35" hidden="1">
      <c r="A654" t="s">
        <v>2120</v>
      </c>
      <c r="B654" s="1">
        <v>45845</v>
      </c>
      <c r="C654">
        <v>7</v>
      </c>
      <c r="D654">
        <v>530240</v>
      </c>
      <c r="E654" t="s">
        <v>2121</v>
      </c>
      <c r="F654" t="s">
        <v>37</v>
      </c>
      <c r="G654" t="s">
        <v>644</v>
      </c>
      <c r="H654" t="s">
        <v>2122</v>
      </c>
      <c r="I654" t="s">
        <v>140</v>
      </c>
      <c r="J654" t="s">
        <v>1870</v>
      </c>
      <c r="K654" s="318"/>
      <c r="L654" t="s">
        <v>42</v>
      </c>
      <c r="M654" s="319">
        <v>45902</v>
      </c>
      <c r="N654" s="318">
        <v>9</v>
      </c>
      <c r="O654" s="318"/>
      <c r="P654" s="318" t="s">
        <v>648</v>
      </c>
      <c r="Q654" s="319">
        <v>45902</v>
      </c>
      <c r="R654" s="318" t="s">
        <v>83</v>
      </c>
      <c r="X654" t="s">
        <v>43</v>
      </c>
      <c r="AA654" s="318" t="s">
        <v>83</v>
      </c>
      <c r="AB654" s="318">
        <v>50017278</v>
      </c>
      <c r="AC654" s="318" t="s">
        <v>84</v>
      </c>
      <c r="AE654" s="318" t="s">
        <v>94</v>
      </c>
      <c r="AF654" s="320">
        <v>17575</v>
      </c>
      <c r="AG654" s="318"/>
      <c r="AH654" s="320"/>
      <c r="AI654" s="320"/>
    </row>
    <row r="655" spans="1:35" hidden="1">
      <c r="A655" t="s">
        <v>2123</v>
      </c>
      <c r="B655" s="1">
        <v>45846</v>
      </c>
      <c r="C655">
        <v>7</v>
      </c>
      <c r="D655">
        <v>530241</v>
      </c>
      <c r="E655" t="s">
        <v>1275</v>
      </c>
      <c r="F655" t="s">
        <v>37</v>
      </c>
      <c r="G655" t="s">
        <v>58</v>
      </c>
      <c r="H655" t="s">
        <v>1108</v>
      </c>
      <c r="I655" t="s">
        <v>40</v>
      </c>
      <c r="J655" t="s">
        <v>151</v>
      </c>
      <c r="K655" s="318"/>
      <c r="L655" t="s">
        <v>42</v>
      </c>
      <c r="M655" s="319">
        <v>45848</v>
      </c>
      <c r="N655" s="318">
        <v>7</v>
      </c>
      <c r="O655" s="318"/>
      <c r="P655" s="318"/>
      <c r="Q655" s="319"/>
      <c r="R655" s="318"/>
      <c r="X655" t="s">
        <v>43</v>
      </c>
      <c r="AA655" s="318" t="s">
        <v>253</v>
      </c>
      <c r="AB655" s="318">
        <v>50017644</v>
      </c>
      <c r="AC655" s="318" t="s">
        <v>80</v>
      </c>
      <c r="AE655" s="318" t="s">
        <v>94</v>
      </c>
      <c r="AF655" s="320">
        <v>31731</v>
      </c>
      <c r="AG655" s="318"/>
      <c r="AH655" s="320"/>
      <c r="AI655" s="320"/>
    </row>
    <row r="656" spans="1:35" hidden="1">
      <c r="A656" t="s">
        <v>2124</v>
      </c>
      <c r="B656" s="1">
        <v>45846</v>
      </c>
      <c r="C656">
        <v>7</v>
      </c>
      <c r="D656">
        <v>530242</v>
      </c>
      <c r="E656" t="s">
        <v>609</v>
      </c>
      <c r="F656" t="s">
        <v>37</v>
      </c>
      <c r="G656" t="s">
        <v>47</v>
      </c>
      <c r="H656" t="s">
        <v>2125</v>
      </c>
      <c r="I656" t="s">
        <v>140</v>
      </c>
      <c r="J656" t="s">
        <v>2126</v>
      </c>
      <c r="K656" s="318"/>
      <c r="L656" t="s">
        <v>42</v>
      </c>
      <c r="M656" s="319">
        <v>45895</v>
      </c>
      <c r="N656" s="318">
        <v>8</v>
      </c>
      <c r="O656" s="318"/>
      <c r="P656" s="318"/>
      <c r="Q656" s="319"/>
      <c r="R656" s="318"/>
      <c r="X656" t="s">
        <v>43</v>
      </c>
      <c r="AA656" s="318" t="s">
        <v>62</v>
      </c>
      <c r="AB656" s="318">
        <v>50017588</v>
      </c>
      <c r="AC656" s="318" t="s">
        <v>63</v>
      </c>
      <c r="AE656" s="318" t="s">
        <v>94</v>
      </c>
      <c r="AF656" s="320">
        <v>59654</v>
      </c>
      <c r="AG656" s="318"/>
      <c r="AH656" s="320"/>
      <c r="AI656" s="320"/>
    </row>
    <row r="657" spans="1:35" hidden="1">
      <c r="A657" t="s">
        <v>2127</v>
      </c>
      <c r="B657" s="1">
        <v>45770</v>
      </c>
      <c r="C657">
        <v>4</v>
      </c>
      <c r="D657">
        <v>530243</v>
      </c>
      <c r="E657" t="s">
        <v>2128</v>
      </c>
      <c r="F657" t="s">
        <v>37</v>
      </c>
      <c r="G657" t="s">
        <v>1401</v>
      </c>
      <c r="H657" t="s">
        <v>2129</v>
      </c>
      <c r="I657" t="s">
        <v>108</v>
      </c>
      <c r="J657" t="s">
        <v>584</v>
      </c>
      <c r="K657" s="318"/>
      <c r="L657" t="s">
        <v>42</v>
      </c>
      <c r="M657" s="319">
        <v>45867</v>
      </c>
      <c r="N657" s="318">
        <v>7</v>
      </c>
      <c r="O657" s="318"/>
      <c r="P657" s="318" t="s">
        <v>1403</v>
      </c>
      <c r="Q657" s="319">
        <v>45846</v>
      </c>
      <c r="R657" s="318" t="s">
        <v>253</v>
      </c>
      <c r="X657" t="s">
        <v>43</v>
      </c>
      <c r="AA657" s="318" t="s">
        <v>253</v>
      </c>
      <c r="AB657" s="318">
        <v>530704</v>
      </c>
      <c r="AC657" s="318" t="s">
        <v>80</v>
      </c>
      <c r="AE657" s="318"/>
      <c r="AF657" s="320"/>
      <c r="AG657" s="318"/>
      <c r="AH657" s="320"/>
      <c r="AI657" s="320"/>
    </row>
    <row r="658" spans="1:35" hidden="1">
      <c r="A658" t="s">
        <v>2130</v>
      </c>
      <c r="B658" s="1">
        <v>45846</v>
      </c>
      <c r="C658">
        <v>7</v>
      </c>
      <c r="D658">
        <v>530244</v>
      </c>
      <c r="E658" t="s">
        <v>2131</v>
      </c>
      <c r="F658" t="s">
        <v>37</v>
      </c>
      <c r="G658" t="s">
        <v>383</v>
      </c>
      <c r="H658" t="s">
        <v>2132</v>
      </c>
      <c r="I658" t="s">
        <v>87</v>
      </c>
      <c r="J658" t="s">
        <v>158</v>
      </c>
      <c r="K658" s="318"/>
      <c r="L658" t="s">
        <v>42</v>
      </c>
      <c r="M658" s="319">
        <v>45874</v>
      </c>
      <c r="N658" s="318">
        <v>8</v>
      </c>
      <c r="O658" s="318"/>
      <c r="P658" s="318"/>
      <c r="Q658" s="319"/>
      <c r="R658" s="318"/>
      <c r="X658" t="s">
        <v>43</v>
      </c>
      <c r="AA658" s="318" t="s">
        <v>62</v>
      </c>
      <c r="AB658" s="318">
        <v>50017678</v>
      </c>
      <c r="AC658" s="318" t="s">
        <v>63</v>
      </c>
      <c r="AE658" s="318" t="s">
        <v>94</v>
      </c>
      <c r="AF658" s="320">
        <v>249169</v>
      </c>
      <c r="AG658" s="318">
        <v>53</v>
      </c>
      <c r="AH658" s="320"/>
      <c r="AI658" s="320"/>
    </row>
    <row r="659" spans="1:35" hidden="1">
      <c r="A659" t="s">
        <v>2133</v>
      </c>
      <c r="B659" s="1">
        <v>45846</v>
      </c>
      <c r="C659">
        <v>7</v>
      </c>
      <c r="D659">
        <v>530245</v>
      </c>
      <c r="E659" t="s">
        <v>2042</v>
      </c>
      <c r="F659" t="s">
        <v>37</v>
      </c>
      <c r="G659" t="s">
        <v>644</v>
      </c>
      <c r="H659" t="s">
        <v>2043</v>
      </c>
      <c r="I659" t="s">
        <v>92</v>
      </c>
      <c r="J659" t="s">
        <v>629</v>
      </c>
      <c r="K659" s="318"/>
      <c r="L659" t="s">
        <v>42</v>
      </c>
      <c r="M659" s="319" t="s">
        <v>577</v>
      </c>
      <c r="N659" s="318"/>
      <c r="O659" s="318"/>
      <c r="P659" s="318" t="s">
        <v>648</v>
      </c>
      <c r="Q659" s="319" t="s">
        <v>577</v>
      </c>
      <c r="R659" s="318"/>
      <c r="X659" t="s">
        <v>43</v>
      </c>
      <c r="AA659" s="318" t="s">
        <v>534</v>
      </c>
      <c r="AB659" s="318">
        <v>50017526</v>
      </c>
      <c r="AC659" s="318" t="s">
        <v>43</v>
      </c>
      <c r="AE659" s="318"/>
      <c r="AF659" s="320"/>
      <c r="AG659" s="318"/>
      <c r="AH659" s="320"/>
      <c r="AI659" s="320"/>
    </row>
    <row r="660" spans="1:35" hidden="1">
      <c r="A660" t="s">
        <v>2134</v>
      </c>
      <c r="B660" s="1">
        <v>45847</v>
      </c>
      <c r="C660">
        <v>7</v>
      </c>
      <c r="D660">
        <v>530246</v>
      </c>
      <c r="E660" t="s">
        <v>2135</v>
      </c>
      <c r="F660" t="s">
        <v>37</v>
      </c>
      <c r="G660" t="s">
        <v>644</v>
      </c>
      <c r="H660" t="s">
        <v>2136</v>
      </c>
      <c r="I660" t="s">
        <v>140</v>
      </c>
      <c r="J660" t="s">
        <v>2137</v>
      </c>
      <c r="K660" s="318"/>
      <c r="L660" t="s">
        <v>42</v>
      </c>
      <c r="M660" s="319">
        <v>45889</v>
      </c>
      <c r="N660" s="318">
        <v>8</v>
      </c>
      <c r="O660" s="318"/>
      <c r="P660" s="318" t="s">
        <v>648</v>
      </c>
      <c r="Q660" s="319">
        <v>45889</v>
      </c>
      <c r="R660" s="318" t="s">
        <v>62</v>
      </c>
      <c r="X660" t="s">
        <v>43</v>
      </c>
      <c r="AA660" s="318" t="s">
        <v>62</v>
      </c>
      <c r="AB660" s="318">
        <v>530806</v>
      </c>
      <c r="AC660" s="318" t="s">
        <v>63</v>
      </c>
      <c r="AE660" s="318" t="s">
        <v>417</v>
      </c>
      <c r="AF660" s="320">
        <v>99443</v>
      </c>
      <c r="AG660" s="318"/>
      <c r="AH660" s="320"/>
      <c r="AI660" s="320"/>
    </row>
    <row r="661" spans="1:35" hidden="1">
      <c r="A661" t="s">
        <v>2138</v>
      </c>
      <c r="B661" s="1">
        <v>45847</v>
      </c>
      <c r="C661">
        <v>7</v>
      </c>
      <c r="D661">
        <v>530247</v>
      </c>
      <c r="E661" t="s">
        <v>2139</v>
      </c>
      <c r="F661" t="s">
        <v>37</v>
      </c>
      <c r="G661" t="s">
        <v>644</v>
      </c>
      <c r="H661" t="s">
        <v>2140</v>
      </c>
      <c r="I661" t="s">
        <v>146</v>
      </c>
      <c r="J661" t="s">
        <v>1681</v>
      </c>
      <c r="K661" s="318"/>
      <c r="L661" t="s">
        <v>42</v>
      </c>
      <c r="M661" s="319">
        <v>45861</v>
      </c>
      <c r="N661" s="318">
        <v>7</v>
      </c>
      <c r="O661" s="318"/>
      <c r="P661" s="318" t="s">
        <v>648</v>
      </c>
      <c r="Q661" s="319">
        <v>45861</v>
      </c>
      <c r="R661" s="318" t="s">
        <v>253</v>
      </c>
      <c r="X661" t="s">
        <v>43</v>
      </c>
      <c r="AA661" s="318" t="s">
        <v>253</v>
      </c>
      <c r="AB661" s="318">
        <v>530707</v>
      </c>
      <c r="AC661" s="318" t="s">
        <v>80</v>
      </c>
      <c r="AE661" s="318" t="s">
        <v>417</v>
      </c>
      <c r="AF661" s="320">
        <v>94939</v>
      </c>
      <c r="AG661" s="318"/>
      <c r="AH661" s="320"/>
      <c r="AI661" s="320"/>
    </row>
    <row r="662" spans="1:35" hidden="1">
      <c r="A662" t="s">
        <v>2141</v>
      </c>
      <c r="B662" s="1">
        <v>45847</v>
      </c>
      <c r="C662">
        <v>7</v>
      </c>
      <c r="D662">
        <v>530248</v>
      </c>
      <c r="E662" t="s">
        <v>2142</v>
      </c>
      <c r="F662" t="s">
        <v>37</v>
      </c>
      <c r="G662" t="s">
        <v>106</v>
      </c>
      <c r="H662" t="s">
        <v>2143</v>
      </c>
      <c r="I662" t="s">
        <v>140</v>
      </c>
      <c r="J662" t="s">
        <v>158</v>
      </c>
      <c r="K662" s="318"/>
      <c r="L662" t="s">
        <v>42</v>
      </c>
      <c r="M662" s="319">
        <v>45863</v>
      </c>
      <c r="N662" s="318">
        <v>7</v>
      </c>
      <c r="O662" s="318"/>
      <c r="P662" s="318"/>
      <c r="Q662" s="319"/>
      <c r="R662" s="318"/>
      <c r="X662" t="s">
        <v>43</v>
      </c>
      <c r="AA662" s="318" t="s">
        <v>253</v>
      </c>
      <c r="AB662" s="318">
        <v>50018430</v>
      </c>
      <c r="AC662" s="318" t="s">
        <v>80</v>
      </c>
      <c r="AE662" s="318" t="s">
        <v>94</v>
      </c>
      <c r="AF662" s="320">
        <v>255877</v>
      </c>
      <c r="AG662" s="318">
        <v>43</v>
      </c>
      <c r="AH662" s="320"/>
      <c r="AI662" s="320"/>
    </row>
    <row r="663" spans="1:35" hidden="1">
      <c r="A663" t="s">
        <v>2144</v>
      </c>
      <c r="B663" s="1">
        <v>45847</v>
      </c>
      <c r="C663">
        <v>7</v>
      </c>
      <c r="D663">
        <v>530249</v>
      </c>
      <c r="E663" t="s">
        <v>2145</v>
      </c>
      <c r="F663" t="s">
        <v>37</v>
      </c>
      <c r="G663" t="s">
        <v>117</v>
      </c>
      <c r="H663" t="s">
        <v>2146</v>
      </c>
      <c r="I663" t="s">
        <v>40</v>
      </c>
      <c r="J663" t="s">
        <v>158</v>
      </c>
      <c r="K663" s="318"/>
      <c r="L663" t="s">
        <v>42</v>
      </c>
      <c r="M663" s="319">
        <v>45866</v>
      </c>
      <c r="N663" s="318">
        <v>7</v>
      </c>
      <c r="O663" s="318"/>
      <c r="P663" s="318"/>
      <c r="Q663" s="319"/>
      <c r="R663" s="318"/>
      <c r="X663" t="s">
        <v>43</v>
      </c>
      <c r="AA663" s="318" t="s">
        <v>253</v>
      </c>
      <c r="AB663" s="318">
        <v>50018143</v>
      </c>
      <c r="AC663" s="318" t="s">
        <v>80</v>
      </c>
      <c r="AE663" s="318" t="s">
        <v>94</v>
      </c>
      <c r="AF663" s="320">
        <v>218239</v>
      </c>
      <c r="AG663" s="318">
        <v>13</v>
      </c>
      <c r="AH663" s="320"/>
      <c r="AI663" s="320"/>
    </row>
    <row r="664" spans="1:35" hidden="1">
      <c r="A664" t="s">
        <v>2147</v>
      </c>
      <c r="B664" s="1">
        <v>45847</v>
      </c>
      <c r="C664">
        <v>7</v>
      </c>
      <c r="D664">
        <v>530250</v>
      </c>
      <c r="E664" t="s">
        <v>2148</v>
      </c>
      <c r="F664" t="s">
        <v>37</v>
      </c>
      <c r="G664" t="s">
        <v>58</v>
      </c>
      <c r="H664" t="s">
        <v>2149</v>
      </c>
      <c r="I664" t="s">
        <v>140</v>
      </c>
      <c r="J664" t="s">
        <v>158</v>
      </c>
      <c r="K664" s="318"/>
      <c r="L664" t="s">
        <v>42</v>
      </c>
      <c r="M664" s="319">
        <v>45873</v>
      </c>
      <c r="N664" s="318">
        <v>8</v>
      </c>
      <c r="O664" s="318"/>
      <c r="P664" s="318"/>
      <c r="Q664" s="319"/>
      <c r="R664" s="318"/>
      <c r="X664" t="s">
        <v>43</v>
      </c>
      <c r="AA664" s="318" t="s">
        <v>62</v>
      </c>
      <c r="AB664" s="318">
        <v>50018400</v>
      </c>
      <c r="AC664" s="318" t="s">
        <v>63</v>
      </c>
      <c r="AE664" s="318" t="s">
        <v>94</v>
      </c>
      <c r="AF664" s="320">
        <v>200388</v>
      </c>
      <c r="AG664" s="318">
        <v>15</v>
      </c>
      <c r="AH664" s="320"/>
      <c r="AI664" s="320"/>
    </row>
    <row r="665" spans="1:35" hidden="1">
      <c r="A665" t="s">
        <v>2150</v>
      </c>
      <c r="B665" s="1">
        <v>45847</v>
      </c>
      <c r="C665">
        <v>7</v>
      </c>
      <c r="D665">
        <v>530251</v>
      </c>
      <c r="E665" t="s">
        <v>2151</v>
      </c>
      <c r="F665" t="s">
        <v>37</v>
      </c>
      <c r="G665" t="s">
        <v>117</v>
      </c>
      <c r="H665" t="s">
        <v>2152</v>
      </c>
      <c r="I665" t="s">
        <v>40</v>
      </c>
      <c r="J665" t="s">
        <v>158</v>
      </c>
      <c r="K665" s="318"/>
      <c r="L665" t="s">
        <v>42</v>
      </c>
      <c r="M665" s="319">
        <v>45867</v>
      </c>
      <c r="N665" s="318">
        <v>7</v>
      </c>
      <c r="O665" s="318"/>
      <c r="P665" s="318"/>
      <c r="Q665" s="319"/>
      <c r="R665" s="318"/>
      <c r="X665" t="s">
        <v>43</v>
      </c>
      <c r="AA665" s="318" t="s">
        <v>253</v>
      </c>
      <c r="AB665" s="318">
        <v>50018152</v>
      </c>
      <c r="AC665" s="318" t="s">
        <v>80</v>
      </c>
      <c r="AE665" s="318" t="s">
        <v>94</v>
      </c>
      <c r="AF665" s="320">
        <v>235501</v>
      </c>
      <c r="AG665" s="318">
        <v>24</v>
      </c>
      <c r="AH665" s="320"/>
      <c r="AI665" s="320"/>
    </row>
    <row r="666" spans="1:35" hidden="1">
      <c r="A666" t="s">
        <v>2153</v>
      </c>
      <c r="B666" s="1">
        <v>45847</v>
      </c>
      <c r="C666">
        <v>7</v>
      </c>
      <c r="D666">
        <v>530252</v>
      </c>
      <c r="E666" t="s">
        <v>2154</v>
      </c>
      <c r="F666" t="s">
        <v>37</v>
      </c>
      <c r="G666" t="s">
        <v>112</v>
      </c>
      <c r="H666" t="s">
        <v>2155</v>
      </c>
      <c r="I666" t="s">
        <v>108</v>
      </c>
      <c r="J666" t="s">
        <v>158</v>
      </c>
      <c r="K666" s="318"/>
      <c r="L666" t="s">
        <v>42</v>
      </c>
      <c r="M666" s="319">
        <v>45862</v>
      </c>
      <c r="N666" s="318">
        <v>7</v>
      </c>
      <c r="O666" s="318"/>
      <c r="P666" s="318" t="s">
        <v>114</v>
      </c>
      <c r="Q666" s="319">
        <v>45862</v>
      </c>
      <c r="R666" s="318" t="s">
        <v>253</v>
      </c>
      <c r="X666" t="s">
        <v>43</v>
      </c>
      <c r="AA666" s="318" t="s">
        <v>253</v>
      </c>
      <c r="AB666" s="318">
        <v>50018100</v>
      </c>
      <c r="AC666" s="318" t="s">
        <v>80</v>
      </c>
      <c r="AE666" s="318" t="s">
        <v>94</v>
      </c>
      <c r="AF666" s="320">
        <v>248279</v>
      </c>
      <c r="AG666" s="318">
        <v>19</v>
      </c>
      <c r="AH666" s="320"/>
      <c r="AI666" s="320"/>
    </row>
    <row r="667" spans="1:35" hidden="1">
      <c r="A667" t="s">
        <v>2156</v>
      </c>
      <c r="B667" s="1">
        <v>45847</v>
      </c>
      <c r="C667">
        <v>7</v>
      </c>
      <c r="D667">
        <v>530253</v>
      </c>
      <c r="E667" t="s">
        <v>2157</v>
      </c>
      <c r="F667" t="s">
        <v>37</v>
      </c>
      <c r="G667" t="s">
        <v>117</v>
      </c>
      <c r="H667" t="s">
        <v>2158</v>
      </c>
      <c r="I667" t="s">
        <v>108</v>
      </c>
      <c r="J667" t="s">
        <v>158</v>
      </c>
      <c r="K667" s="318"/>
      <c r="L667" t="s">
        <v>42</v>
      </c>
      <c r="M667" s="319">
        <v>45883</v>
      </c>
      <c r="N667" s="318">
        <v>8</v>
      </c>
      <c r="O667" s="318"/>
      <c r="P667" s="318"/>
      <c r="Q667" s="319"/>
      <c r="R667" s="318"/>
      <c r="X667" t="s">
        <v>43</v>
      </c>
      <c r="AA667" s="318" t="s">
        <v>83</v>
      </c>
      <c r="AB667" s="318">
        <v>50018041</v>
      </c>
      <c r="AC667" s="318" t="s">
        <v>84</v>
      </c>
      <c r="AE667" s="318" t="s">
        <v>52</v>
      </c>
      <c r="AF667" s="320">
        <v>214486</v>
      </c>
      <c r="AG667" s="318">
        <v>62</v>
      </c>
      <c r="AH667" s="320"/>
      <c r="AI667" s="320"/>
    </row>
    <row r="668" spans="1:35" hidden="1">
      <c r="A668" t="s">
        <v>2159</v>
      </c>
      <c r="B668" s="1">
        <v>45847</v>
      </c>
      <c r="C668">
        <v>7</v>
      </c>
      <c r="D668">
        <v>530254</v>
      </c>
      <c r="E668" t="s">
        <v>2160</v>
      </c>
      <c r="F668" t="s">
        <v>37</v>
      </c>
      <c r="G668" t="s">
        <v>197</v>
      </c>
      <c r="H668" t="s">
        <v>2161</v>
      </c>
      <c r="I668" t="s">
        <v>146</v>
      </c>
      <c r="J668" t="s">
        <v>151</v>
      </c>
      <c r="K668" s="318"/>
      <c r="L668" t="s">
        <v>42</v>
      </c>
      <c r="M668" s="319">
        <v>45852</v>
      </c>
      <c r="N668" s="318">
        <v>7</v>
      </c>
      <c r="O668" s="318"/>
      <c r="P668" s="318"/>
      <c r="Q668" s="319"/>
      <c r="R668" s="318"/>
      <c r="X668" t="s">
        <v>43</v>
      </c>
      <c r="AA668" s="318" t="s">
        <v>253</v>
      </c>
      <c r="AB668" s="318">
        <v>50018791</v>
      </c>
      <c r="AC668" s="318" t="s">
        <v>80</v>
      </c>
      <c r="AE668" s="318" t="s">
        <v>94</v>
      </c>
      <c r="AF668" s="320">
        <v>40500</v>
      </c>
      <c r="AG668" s="318"/>
      <c r="AH668" s="320"/>
      <c r="AI668" s="320"/>
    </row>
    <row r="669" spans="1:35" hidden="1">
      <c r="A669" t="s">
        <v>2162</v>
      </c>
      <c r="B669" s="1">
        <v>45847</v>
      </c>
      <c r="C669">
        <v>7</v>
      </c>
      <c r="D669">
        <v>530255</v>
      </c>
      <c r="E669" t="s">
        <v>2163</v>
      </c>
      <c r="F669" t="s">
        <v>37</v>
      </c>
      <c r="G669" t="s">
        <v>58</v>
      </c>
      <c r="H669" t="s">
        <v>2161</v>
      </c>
      <c r="I669" t="s">
        <v>146</v>
      </c>
      <c r="J669" t="s">
        <v>1380</v>
      </c>
      <c r="K669" s="318"/>
      <c r="L669" t="s">
        <v>42</v>
      </c>
      <c r="M669" s="319">
        <v>45852</v>
      </c>
      <c r="N669" s="318">
        <v>7</v>
      </c>
      <c r="O669" s="318"/>
      <c r="P669" s="318"/>
      <c r="Q669" s="319"/>
      <c r="R669" s="318"/>
      <c r="X669" t="s">
        <v>43</v>
      </c>
      <c r="AA669" s="318" t="s">
        <v>253</v>
      </c>
      <c r="AB669" s="318">
        <v>50017875</v>
      </c>
      <c r="AC669" s="318" t="s">
        <v>80</v>
      </c>
      <c r="AE669" s="318" t="s">
        <v>94</v>
      </c>
      <c r="AF669" s="320">
        <v>15866</v>
      </c>
      <c r="AG669" s="318"/>
      <c r="AH669" s="320"/>
      <c r="AI669" s="320"/>
    </row>
    <row r="670" spans="1:35" hidden="1">
      <c r="A670" t="s">
        <v>2164</v>
      </c>
      <c r="B670" s="1">
        <v>45847</v>
      </c>
      <c r="C670">
        <v>7</v>
      </c>
      <c r="D670">
        <v>530256</v>
      </c>
      <c r="E670" t="s">
        <v>156</v>
      </c>
      <c r="F670" t="s">
        <v>37</v>
      </c>
      <c r="G670" t="s">
        <v>121</v>
      </c>
      <c r="H670" t="s">
        <v>2165</v>
      </c>
      <c r="I670" t="s">
        <v>108</v>
      </c>
      <c r="J670" t="s">
        <v>227</v>
      </c>
      <c r="K670" s="318"/>
      <c r="L670" t="s">
        <v>42</v>
      </c>
      <c r="M670" s="319">
        <v>45870</v>
      </c>
      <c r="N670" s="318">
        <v>8</v>
      </c>
      <c r="O670" s="318"/>
      <c r="P670" s="318"/>
      <c r="Q670" s="319"/>
      <c r="R670" s="318"/>
      <c r="X670" t="s">
        <v>43</v>
      </c>
      <c r="AA670" s="318" t="s">
        <v>77</v>
      </c>
      <c r="AB670" s="318">
        <v>50018002</v>
      </c>
      <c r="AC670" s="318" t="s">
        <v>101</v>
      </c>
      <c r="AE670" s="318" t="s">
        <v>52</v>
      </c>
      <c r="AF670" s="320">
        <v>101539</v>
      </c>
      <c r="AG670" s="318"/>
      <c r="AH670" s="320"/>
      <c r="AI670" s="320"/>
    </row>
    <row r="671" spans="1:35" hidden="1">
      <c r="A671" t="s">
        <v>2166</v>
      </c>
      <c r="B671" s="1">
        <v>45848</v>
      </c>
      <c r="C671">
        <v>7</v>
      </c>
      <c r="D671">
        <v>530257</v>
      </c>
      <c r="E671" t="s">
        <v>2167</v>
      </c>
      <c r="F671" t="s">
        <v>37</v>
      </c>
      <c r="G671" t="s">
        <v>47</v>
      </c>
      <c r="H671" t="s">
        <v>2168</v>
      </c>
      <c r="I671" t="s">
        <v>108</v>
      </c>
      <c r="J671" t="s">
        <v>158</v>
      </c>
      <c r="K671" s="318"/>
      <c r="L671" t="s">
        <v>42</v>
      </c>
      <c r="M671" s="319">
        <v>45902</v>
      </c>
      <c r="N671" s="318">
        <v>9</v>
      </c>
      <c r="O671" s="318"/>
      <c r="P671" s="318"/>
      <c r="Q671" s="319"/>
      <c r="R671" s="318"/>
      <c r="X671" t="s">
        <v>43</v>
      </c>
      <c r="AA671" s="318" t="s">
        <v>83</v>
      </c>
      <c r="AB671" s="318">
        <v>50018137</v>
      </c>
      <c r="AC671" s="318" t="s">
        <v>84</v>
      </c>
      <c r="AE671" s="318" t="s">
        <v>94</v>
      </c>
      <c r="AF671" s="320">
        <v>269038</v>
      </c>
      <c r="AG671" s="318">
        <v>51</v>
      </c>
      <c r="AH671" s="320"/>
      <c r="AI671" s="320"/>
    </row>
    <row r="672" spans="1:35" hidden="1">
      <c r="A672" t="s">
        <v>2169</v>
      </c>
      <c r="B672" s="1">
        <v>45848</v>
      </c>
      <c r="C672">
        <v>7</v>
      </c>
      <c r="D672">
        <v>530258</v>
      </c>
      <c r="E672" t="s">
        <v>2170</v>
      </c>
      <c r="F672" t="s">
        <v>37</v>
      </c>
      <c r="G672" t="s">
        <v>644</v>
      </c>
      <c r="H672" t="s">
        <v>2171</v>
      </c>
      <c r="I672" t="s">
        <v>1685</v>
      </c>
      <c r="J672" t="s">
        <v>629</v>
      </c>
      <c r="K672" s="318"/>
      <c r="L672" t="s">
        <v>42</v>
      </c>
      <c r="M672" s="319">
        <v>45904</v>
      </c>
      <c r="N672" s="318">
        <v>9</v>
      </c>
      <c r="O672" s="318"/>
      <c r="P672" s="318" t="s">
        <v>648</v>
      </c>
      <c r="Q672" s="319">
        <v>45904</v>
      </c>
      <c r="R672" s="318" t="s">
        <v>83</v>
      </c>
      <c r="X672" t="s">
        <v>43</v>
      </c>
      <c r="AA672" s="318" t="s">
        <v>83</v>
      </c>
      <c r="AB672" s="318">
        <v>50017686</v>
      </c>
      <c r="AC672" s="318" t="s">
        <v>84</v>
      </c>
      <c r="AE672" s="318" t="s">
        <v>94</v>
      </c>
      <c r="AF672" s="320">
        <v>14286</v>
      </c>
      <c r="AG672" s="318"/>
      <c r="AH672" s="320"/>
      <c r="AI672" s="320"/>
    </row>
    <row r="673" spans="1:35" hidden="1">
      <c r="A673" t="s">
        <v>2172</v>
      </c>
      <c r="B673" s="1">
        <v>45848</v>
      </c>
      <c r="C673">
        <v>7</v>
      </c>
      <c r="D673">
        <v>530259</v>
      </c>
      <c r="E673" t="s">
        <v>2173</v>
      </c>
      <c r="F673" t="s">
        <v>37</v>
      </c>
      <c r="G673" t="s">
        <v>644</v>
      </c>
      <c r="H673" t="s">
        <v>2174</v>
      </c>
      <c r="I673" t="s">
        <v>87</v>
      </c>
      <c r="J673" t="s">
        <v>629</v>
      </c>
      <c r="K673" s="318"/>
      <c r="L673" t="s">
        <v>42</v>
      </c>
      <c r="M673" s="319">
        <v>45883</v>
      </c>
      <c r="N673" s="318">
        <v>8</v>
      </c>
      <c r="O673" s="318"/>
      <c r="P673" s="318" t="s">
        <v>648</v>
      </c>
      <c r="Q673" s="319">
        <v>45883</v>
      </c>
      <c r="R673" s="318" t="s">
        <v>62</v>
      </c>
      <c r="X673" t="s">
        <v>43</v>
      </c>
      <c r="AA673" s="318" t="s">
        <v>62</v>
      </c>
      <c r="AB673" s="318">
        <v>50017698</v>
      </c>
      <c r="AC673" s="318" t="s">
        <v>63</v>
      </c>
      <c r="AE673" s="318" t="s">
        <v>94</v>
      </c>
      <c r="AF673" s="320">
        <v>9898</v>
      </c>
      <c r="AG673" s="318"/>
      <c r="AH673" s="320"/>
      <c r="AI673" s="320"/>
    </row>
    <row r="674" spans="1:35" hidden="1">
      <c r="A674" t="s">
        <v>2175</v>
      </c>
      <c r="B674" s="1">
        <v>45848</v>
      </c>
      <c r="C674">
        <v>7</v>
      </c>
      <c r="D674">
        <v>530260</v>
      </c>
      <c r="E674" t="s">
        <v>2176</v>
      </c>
      <c r="F674" t="s">
        <v>37</v>
      </c>
      <c r="G674" t="s">
        <v>644</v>
      </c>
      <c r="H674" t="s">
        <v>2177</v>
      </c>
      <c r="I674" t="s">
        <v>87</v>
      </c>
      <c r="J674" t="s">
        <v>629</v>
      </c>
      <c r="K674" s="318"/>
      <c r="L674" t="s">
        <v>42</v>
      </c>
      <c r="M674" s="319">
        <v>45897</v>
      </c>
      <c r="N674" s="318">
        <v>8</v>
      </c>
      <c r="O674" s="318"/>
      <c r="P674" s="318" t="s">
        <v>648</v>
      </c>
      <c r="Q674" s="319">
        <v>45897</v>
      </c>
      <c r="R674" s="318" t="s">
        <v>83</v>
      </c>
      <c r="X674" t="s">
        <v>43</v>
      </c>
      <c r="AA674" s="318" t="s">
        <v>83</v>
      </c>
      <c r="AB674" s="318">
        <v>50017702</v>
      </c>
      <c r="AC674" s="318" t="s">
        <v>84</v>
      </c>
      <c r="AE674" s="318" t="s">
        <v>94</v>
      </c>
      <c r="AF674" s="320">
        <v>9898</v>
      </c>
      <c r="AG674" s="318"/>
      <c r="AH674" s="320"/>
      <c r="AI674" s="320"/>
    </row>
    <row r="675" spans="1:35" hidden="1">
      <c r="A675" t="s">
        <v>2178</v>
      </c>
      <c r="B675" s="1">
        <v>45848</v>
      </c>
      <c r="C675">
        <v>7</v>
      </c>
      <c r="D675">
        <v>530261</v>
      </c>
      <c r="E675" t="s">
        <v>2179</v>
      </c>
      <c r="F675" t="s">
        <v>37</v>
      </c>
      <c r="G675" t="s">
        <v>644</v>
      </c>
      <c r="H675" t="s">
        <v>2180</v>
      </c>
      <c r="I675" t="s">
        <v>87</v>
      </c>
      <c r="J675" t="s">
        <v>629</v>
      </c>
      <c r="K675" s="318"/>
      <c r="L675" t="s">
        <v>42</v>
      </c>
      <c r="M675" s="319">
        <v>45897</v>
      </c>
      <c r="N675" s="318">
        <v>8</v>
      </c>
      <c r="O675" s="318"/>
      <c r="P675" s="318" t="s">
        <v>648</v>
      </c>
      <c r="Q675" s="319">
        <v>45897</v>
      </c>
      <c r="R675" s="318" t="s">
        <v>83</v>
      </c>
      <c r="X675" t="s">
        <v>43</v>
      </c>
      <c r="AA675" s="318" t="s">
        <v>83</v>
      </c>
      <c r="AB675" s="318">
        <v>50017707</v>
      </c>
      <c r="AC675" s="318" t="s">
        <v>84</v>
      </c>
      <c r="AE675" s="318" t="s">
        <v>94</v>
      </c>
      <c r="AF675" s="320">
        <v>11283</v>
      </c>
      <c r="AG675" s="318"/>
      <c r="AH675" s="320"/>
      <c r="AI675" s="320"/>
    </row>
    <row r="676" spans="1:35" hidden="1">
      <c r="A676" t="s">
        <v>2181</v>
      </c>
      <c r="B676" s="1">
        <v>45848</v>
      </c>
      <c r="C676">
        <v>7</v>
      </c>
      <c r="D676">
        <v>530262</v>
      </c>
      <c r="E676" t="s">
        <v>2182</v>
      </c>
      <c r="F676" t="s">
        <v>37</v>
      </c>
      <c r="G676" t="s">
        <v>644</v>
      </c>
      <c r="H676" t="s">
        <v>2183</v>
      </c>
      <c r="I676" t="s">
        <v>60</v>
      </c>
      <c r="J676" t="s">
        <v>629</v>
      </c>
      <c r="K676" s="318"/>
      <c r="L676" t="s">
        <v>42</v>
      </c>
      <c r="M676" s="319">
        <v>45897</v>
      </c>
      <c r="N676" s="318">
        <v>8</v>
      </c>
      <c r="O676" s="318"/>
      <c r="P676" s="318" t="s">
        <v>648</v>
      </c>
      <c r="Q676" s="319">
        <v>45897</v>
      </c>
      <c r="R676" s="318" t="s">
        <v>83</v>
      </c>
      <c r="X676" t="s">
        <v>43</v>
      </c>
      <c r="AA676" s="318" t="s">
        <v>83</v>
      </c>
      <c r="AB676" s="318">
        <v>50017923</v>
      </c>
      <c r="AC676" s="318" t="s">
        <v>84</v>
      </c>
      <c r="AE676" s="318" t="s">
        <v>94</v>
      </c>
      <c r="AF676" s="320">
        <v>22481</v>
      </c>
      <c r="AG676" s="318"/>
      <c r="AH676" s="320"/>
      <c r="AI676" s="320"/>
    </row>
    <row r="677" spans="1:35" hidden="1">
      <c r="A677" t="s">
        <v>2184</v>
      </c>
      <c r="B677" s="1">
        <v>45848</v>
      </c>
      <c r="C677">
        <v>7</v>
      </c>
      <c r="D677">
        <v>530263</v>
      </c>
      <c r="E677" t="s">
        <v>2185</v>
      </c>
      <c r="F677" t="s">
        <v>37</v>
      </c>
      <c r="G677" t="s">
        <v>644</v>
      </c>
      <c r="H677" t="s">
        <v>2186</v>
      </c>
      <c r="I677" t="s">
        <v>60</v>
      </c>
      <c r="J677" t="s">
        <v>629</v>
      </c>
      <c r="K677" s="318"/>
      <c r="L677" t="s">
        <v>42</v>
      </c>
      <c r="M677" s="319">
        <v>45867</v>
      </c>
      <c r="N677" s="318">
        <v>7</v>
      </c>
      <c r="O677" s="318"/>
      <c r="P677" s="318" t="s">
        <v>648</v>
      </c>
      <c r="Q677" s="319">
        <v>45867</v>
      </c>
      <c r="R677" s="318" t="s">
        <v>62</v>
      </c>
      <c r="X677" t="s">
        <v>43</v>
      </c>
      <c r="AA677" s="318" t="s">
        <v>62</v>
      </c>
      <c r="AB677" s="318">
        <v>50017925</v>
      </c>
      <c r="AC677" s="318" t="s">
        <v>63</v>
      </c>
      <c r="AE677" s="318" t="s">
        <v>94</v>
      </c>
      <c r="AF677" s="320">
        <v>12900</v>
      </c>
      <c r="AG677" s="318"/>
      <c r="AH677" s="320"/>
      <c r="AI677" s="320"/>
    </row>
    <row r="678" spans="1:35" hidden="1">
      <c r="A678" t="s">
        <v>2187</v>
      </c>
      <c r="B678" s="1">
        <v>45848</v>
      </c>
      <c r="C678">
        <v>7</v>
      </c>
      <c r="D678">
        <v>530264</v>
      </c>
      <c r="E678" t="s">
        <v>931</v>
      </c>
      <c r="F678" t="s">
        <v>37</v>
      </c>
      <c r="G678" t="s">
        <v>644</v>
      </c>
      <c r="H678" t="s">
        <v>932</v>
      </c>
      <c r="I678" t="s">
        <v>60</v>
      </c>
      <c r="J678" t="s">
        <v>716</v>
      </c>
      <c r="K678" s="318"/>
      <c r="L678" t="s">
        <v>42</v>
      </c>
      <c r="M678" s="319">
        <v>45953</v>
      </c>
      <c r="N678" s="318">
        <v>10</v>
      </c>
      <c r="O678" s="318"/>
      <c r="P678" s="318" t="s">
        <v>648</v>
      </c>
      <c r="Q678" s="319">
        <v>45953</v>
      </c>
      <c r="R678" s="318" t="s">
        <v>109</v>
      </c>
      <c r="X678" t="s">
        <v>43</v>
      </c>
      <c r="AA678" s="318" t="s">
        <v>109</v>
      </c>
      <c r="AB678" s="318">
        <v>50018060</v>
      </c>
      <c r="AC678" s="318" t="s">
        <v>95</v>
      </c>
      <c r="AE678" s="318" t="s">
        <v>94</v>
      </c>
      <c r="AF678" s="320">
        <v>32243</v>
      </c>
      <c r="AG678" s="318"/>
      <c r="AH678" s="320"/>
      <c r="AI678" s="320"/>
    </row>
    <row r="679" spans="1:35" hidden="1">
      <c r="A679" t="s">
        <v>2188</v>
      </c>
      <c r="B679" s="1">
        <v>45848</v>
      </c>
      <c r="C679">
        <v>7</v>
      </c>
      <c r="D679">
        <v>530265</v>
      </c>
      <c r="E679" t="s">
        <v>2189</v>
      </c>
      <c r="F679" t="s">
        <v>37</v>
      </c>
      <c r="G679" t="s">
        <v>117</v>
      </c>
      <c r="H679" t="s">
        <v>2190</v>
      </c>
      <c r="I679" t="s">
        <v>72</v>
      </c>
      <c r="J679" t="s">
        <v>158</v>
      </c>
      <c r="K679" s="318"/>
      <c r="L679" t="s">
        <v>42</v>
      </c>
      <c r="M679" s="319">
        <v>45870</v>
      </c>
      <c r="N679" s="318">
        <v>8</v>
      </c>
      <c r="O679" s="318"/>
      <c r="P679" s="318"/>
      <c r="Q679" s="319"/>
      <c r="R679" s="318"/>
      <c r="X679" t="s">
        <v>43</v>
      </c>
      <c r="AA679" s="318" t="s">
        <v>62</v>
      </c>
      <c r="AB679" s="318">
        <v>50018206</v>
      </c>
      <c r="AC679" s="318" t="s">
        <v>63</v>
      </c>
      <c r="AE679" s="318" t="s">
        <v>94</v>
      </c>
      <c r="AF679" s="320">
        <v>250388</v>
      </c>
      <c r="AG679" s="318">
        <v>17</v>
      </c>
      <c r="AH679" s="320"/>
      <c r="AI679" s="320"/>
    </row>
    <row r="680" spans="1:35" hidden="1">
      <c r="A680" t="s">
        <v>2191</v>
      </c>
      <c r="B680" s="1">
        <v>45848</v>
      </c>
      <c r="C680">
        <v>7</v>
      </c>
      <c r="D680">
        <v>530266</v>
      </c>
      <c r="E680" t="s">
        <v>2192</v>
      </c>
      <c r="F680" t="s">
        <v>37</v>
      </c>
      <c r="G680" t="s">
        <v>47</v>
      </c>
      <c r="H680" t="s">
        <v>2193</v>
      </c>
      <c r="I680" t="s">
        <v>108</v>
      </c>
      <c r="J680" t="s">
        <v>158</v>
      </c>
      <c r="K680" s="318"/>
      <c r="L680" t="s">
        <v>42</v>
      </c>
      <c r="M680" s="319">
        <v>45912</v>
      </c>
      <c r="N680" s="318">
        <v>9</v>
      </c>
      <c r="O680" s="318"/>
      <c r="P680" s="318"/>
      <c r="Q680" s="319"/>
      <c r="R680" s="318"/>
      <c r="X680" t="s">
        <v>43</v>
      </c>
      <c r="AA680" s="318" t="s">
        <v>109</v>
      </c>
      <c r="AB680" s="318">
        <v>50018745</v>
      </c>
      <c r="AC680" s="318" t="s">
        <v>95</v>
      </c>
      <c r="AE680" s="318" t="s">
        <v>52</v>
      </c>
      <c r="AF680" s="320">
        <v>264509</v>
      </c>
      <c r="AG680" s="318">
        <v>57</v>
      </c>
      <c r="AH680" s="320"/>
      <c r="AI680" s="320"/>
    </row>
    <row r="681" spans="1:35" hidden="1">
      <c r="A681" t="s">
        <v>2194</v>
      </c>
      <c r="B681" s="1">
        <v>45849</v>
      </c>
      <c r="C681">
        <v>7</v>
      </c>
      <c r="D681">
        <v>530267</v>
      </c>
      <c r="E681" t="s">
        <v>1504</v>
      </c>
      <c r="F681" t="s">
        <v>37</v>
      </c>
      <c r="G681" t="s">
        <v>112</v>
      </c>
      <c r="H681" t="s">
        <v>1505</v>
      </c>
      <c r="I681" t="s">
        <v>72</v>
      </c>
      <c r="J681" t="s">
        <v>227</v>
      </c>
      <c r="K681" s="318"/>
      <c r="L681" t="s">
        <v>42</v>
      </c>
      <c r="M681" s="319">
        <v>45868</v>
      </c>
      <c r="N681" s="318">
        <v>7</v>
      </c>
      <c r="O681" s="318"/>
      <c r="P681" s="318" t="s">
        <v>114</v>
      </c>
      <c r="Q681" s="319">
        <v>45868</v>
      </c>
      <c r="R681" s="318" t="s">
        <v>253</v>
      </c>
      <c r="T681" t="s">
        <v>114</v>
      </c>
      <c r="U681">
        <v>45883</v>
      </c>
      <c r="W681">
        <v>45883</v>
      </c>
      <c r="X681" t="s">
        <v>2195</v>
      </c>
      <c r="Y681" t="s">
        <v>62</v>
      </c>
      <c r="Z681">
        <v>2290</v>
      </c>
      <c r="AA681" s="318" t="s">
        <v>62</v>
      </c>
      <c r="AB681" s="318">
        <v>50018198</v>
      </c>
      <c r="AC681" s="318" t="s">
        <v>63</v>
      </c>
      <c r="AE681" s="318" t="s">
        <v>52</v>
      </c>
      <c r="AF681" s="320">
        <v>46645</v>
      </c>
      <c r="AG681" s="318"/>
      <c r="AH681" s="320"/>
      <c r="AI681" s="320"/>
    </row>
    <row r="682" spans="1:35" hidden="1">
      <c r="A682" t="s">
        <v>2196</v>
      </c>
      <c r="B682" s="1">
        <v>45849</v>
      </c>
      <c r="C682">
        <v>7</v>
      </c>
      <c r="D682">
        <v>530268</v>
      </c>
      <c r="E682" t="s">
        <v>2197</v>
      </c>
      <c r="F682" t="s">
        <v>37</v>
      </c>
      <c r="G682" t="s">
        <v>644</v>
      </c>
      <c r="H682" t="s">
        <v>2198</v>
      </c>
      <c r="I682" t="s">
        <v>92</v>
      </c>
      <c r="J682" t="s">
        <v>1149</v>
      </c>
      <c r="K682" s="318"/>
      <c r="L682" t="s">
        <v>42</v>
      </c>
      <c r="M682" s="319">
        <v>45894</v>
      </c>
      <c r="N682" s="318">
        <v>8</v>
      </c>
      <c r="O682" s="318"/>
      <c r="P682" s="318" t="s">
        <v>648</v>
      </c>
      <c r="Q682" s="319">
        <v>45894</v>
      </c>
      <c r="R682" s="318" t="s">
        <v>62</v>
      </c>
      <c r="X682" t="s">
        <v>43</v>
      </c>
      <c r="AA682" s="318" t="s">
        <v>62</v>
      </c>
      <c r="AB682" s="318">
        <v>50017221</v>
      </c>
      <c r="AC682" s="318" t="s">
        <v>63</v>
      </c>
      <c r="AE682" s="318" t="s">
        <v>261</v>
      </c>
      <c r="AF682" s="320">
        <v>83817</v>
      </c>
      <c r="AG682" s="318"/>
      <c r="AH682" s="320"/>
      <c r="AI682" s="320"/>
    </row>
    <row r="683" spans="1:35" hidden="1">
      <c r="A683" t="s">
        <v>2199</v>
      </c>
      <c r="B683" s="1">
        <v>45849</v>
      </c>
      <c r="C683">
        <v>7</v>
      </c>
      <c r="D683">
        <v>530269</v>
      </c>
      <c r="E683" t="s">
        <v>2200</v>
      </c>
      <c r="F683" t="s">
        <v>37</v>
      </c>
      <c r="G683" t="s">
        <v>644</v>
      </c>
      <c r="H683" t="s">
        <v>2201</v>
      </c>
      <c r="I683" t="s">
        <v>92</v>
      </c>
      <c r="J683" t="s">
        <v>1149</v>
      </c>
      <c r="K683" s="318"/>
      <c r="L683" t="s">
        <v>42</v>
      </c>
      <c r="M683" s="319">
        <v>45895</v>
      </c>
      <c r="N683" s="318">
        <v>8</v>
      </c>
      <c r="O683" s="318"/>
      <c r="P683" s="318" t="s">
        <v>648</v>
      </c>
      <c r="Q683" s="319">
        <v>45895</v>
      </c>
      <c r="R683" s="318" t="s">
        <v>62</v>
      </c>
      <c r="X683" t="s">
        <v>43</v>
      </c>
      <c r="AA683" s="318" t="s">
        <v>62</v>
      </c>
      <c r="AB683" s="318">
        <v>50018085</v>
      </c>
      <c r="AC683" s="318" t="s">
        <v>63</v>
      </c>
      <c r="AE683" s="318" t="s">
        <v>261</v>
      </c>
      <c r="AF683" s="320">
        <v>44973</v>
      </c>
      <c r="AG683" s="318"/>
      <c r="AH683" s="320"/>
      <c r="AI683" s="320"/>
    </row>
    <row r="684" spans="1:35" hidden="1">
      <c r="A684" t="s">
        <v>2202</v>
      </c>
      <c r="B684" s="1">
        <v>45849</v>
      </c>
      <c r="C684">
        <v>7</v>
      </c>
      <c r="D684">
        <v>530270</v>
      </c>
      <c r="E684" t="s">
        <v>2203</v>
      </c>
      <c r="F684" t="s">
        <v>37</v>
      </c>
      <c r="G684" t="s">
        <v>644</v>
      </c>
      <c r="H684" t="s">
        <v>2204</v>
      </c>
      <c r="I684" t="s">
        <v>108</v>
      </c>
      <c r="J684" t="s">
        <v>1149</v>
      </c>
      <c r="K684" s="318"/>
      <c r="L684" t="s">
        <v>42</v>
      </c>
      <c r="M684" s="319" t="s">
        <v>577</v>
      </c>
      <c r="N684" s="318"/>
      <c r="O684" s="318"/>
      <c r="P684" s="318" t="s">
        <v>648</v>
      </c>
      <c r="Q684" s="319" t="s">
        <v>577</v>
      </c>
      <c r="R684" s="318"/>
      <c r="X684" t="s">
        <v>43</v>
      </c>
      <c r="AA684" s="318" t="s">
        <v>1514</v>
      </c>
      <c r="AB684" s="318">
        <v>50018284</v>
      </c>
      <c r="AC684" s="318" t="s">
        <v>1515</v>
      </c>
      <c r="AE684" s="318"/>
      <c r="AF684" s="320"/>
      <c r="AG684" s="318"/>
      <c r="AH684" s="320"/>
      <c r="AI684" s="320"/>
    </row>
    <row r="685" spans="1:35" hidden="1">
      <c r="A685" t="s">
        <v>2205</v>
      </c>
      <c r="B685" s="1">
        <v>45845</v>
      </c>
      <c r="C685">
        <v>7</v>
      </c>
      <c r="D685">
        <v>530271</v>
      </c>
      <c r="E685" t="s">
        <v>36</v>
      </c>
      <c r="F685" t="s">
        <v>37</v>
      </c>
      <c r="G685" t="s">
        <v>47</v>
      </c>
      <c r="H685" t="s">
        <v>1155</v>
      </c>
      <c r="I685" t="s">
        <v>1156</v>
      </c>
      <c r="J685" t="s">
        <v>2206</v>
      </c>
      <c r="K685" s="318"/>
      <c r="L685" t="s">
        <v>42</v>
      </c>
      <c r="M685" s="319">
        <v>45869</v>
      </c>
      <c r="N685" s="318">
        <v>7</v>
      </c>
      <c r="O685" s="318" t="s">
        <v>1791</v>
      </c>
      <c r="P685" s="318"/>
      <c r="Q685" s="319"/>
      <c r="R685" s="318"/>
      <c r="X685" t="s">
        <v>43</v>
      </c>
      <c r="AA685" s="318" t="s">
        <v>62</v>
      </c>
      <c r="AB685" s="318">
        <v>50022208</v>
      </c>
      <c r="AC685" s="318" t="s">
        <v>63</v>
      </c>
      <c r="AE685" s="318" t="s">
        <v>2207</v>
      </c>
      <c r="AF685" s="320">
        <v>1453746</v>
      </c>
      <c r="AG685" s="318"/>
      <c r="AH685" s="320">
        <v>108736</v>
      </c>
      <c r="AI685" s="320"/>
    </row>
    <row r="686" spans="1:35" hidden="1">
      <c r="A686" t="s">
        <v>2208</v>
      </c>
      <c r="B686" s="1">
        <v>45852</v>
      </c>
      <c r="C686">
        <v>7</v>
      </c>
      <c r="D686">
        <v>530272</v>
      </c>
      <c r="E686" t="s">
        <v>1472</v>
      </c>
      <c r="F686" t="s">
        <v>37</v>
      </c>
      <c r="G686" t="s">
        <v>383</v>
      </c>
      <c r="H686" t="s">
        <v>1473</v>
      </c>
      <c r="I686" t="s">
        <v>60</v>
      </c>
      <c r="J686" t="s">
        <v>151</v>
      </c>
      <c r="K686" s="318"/>
      <c r="L686" t="s">
        <v>42</v>
      </c>
      <c r="M686" s="319">
        <v>45853</v>
      </c>
      <c r="N686" s="318">
        <v>7</v>
      </c>
      <c r="O686" s="318"/>
      <c r="P686" s="318"/>
      <c r="Q686" s="319"/>
      <c r="R686" s="318"/>
      <c r="X686" t="s">
        <v>43</v>
      </c>
      <c r="AA686" s="318" t="s">
        <v>253</v>
      </c>
      <c r="AB686" s="318">
        <v>50019052</v>
      </c>
      <c r="AC686" s="318" t="s">
        <v>80</v>
      </c>
      <c r="AE686" s="318" t="s">
        <v>52</v>
      </c>
      <c r="AF686" s="320">
        <v>20590</v>
      </c>
      <c r="AG686" s="318"/>
      <c r="AH686" s="320"/>
      <c r="AI686" s="320"/>
    </row>
    <row r="687" spans="1:35" hidden="1">
      <c r="A687" t="s">
        <v>2209</v>
      </c>
      <c r="B687" s="1">
        <v>45845</v>
      </c>
      <c r="C687">
        <v>7</v>
      </c>
      <c r="D687">
        <v>530273</v>
      </c>
      <c r="E687" t="s">
        <v>2210</v>
      </c>
      <c r="F687" t="s">
        <v>37</v>
      </c>
      <c r="G687" t="s">
        <v>1401</v>
      </c>
      <c r="H687" t="s">
        <v>2211</v>
      </c>
      <c r="I687" t="s">
        <v>40</v>
      </c>
      <c r="J687" t="s">
        <v>1431</v>
      </c>
      <c r="K687" s="318"/>
      <c r="L687" t="s">
        <v>42</v>
      </c>
      <c r="M687" s="319">
        <v>45867</v>
      </c>
      <c r="N687" s="318">
        <v>7</v>
      </c>
      <c r="O687" s="318"/>
      <c r="P687" s="318" t="s">
        <v>1403</v>
      </c>
      <c r="Q687" s="319">
        <v>45848</v>
      </c>
      <c r="R687" s="318" t="s">
        <v>253</v>
      </c>
      <c r="X687" t="s">
        <v>43</v>
      </c>
      <c r="AA687" s="318" t="s">
        <v>253</v>
      </c>
      <c r="AB687" s="318">
        <v>530704</v>
      </c>
      <c r="AC687" s="318" t="s">
        <v>80</v>
      </c>
      <c r="AE687" s="318"/>
      <c r="AF687" s="320"/>
      <c r="AG687" s="318"/>
      <c r="AH687" s="320"/>
      <c r="AI687" s="320"/>
    </row>
    <row r="688" spans="1:35" hidden="1">
      <c r="A688" t="s">
        <v>2212</v>
      </c>
      <c r="B688" s="1">
        <v>45818</v>
      </c>
      <c r="C688">
        <v>6</v>
      </c>
      <c r="D688">
        <v>530274</v>
      </c>
      <c r="E688" t="s">
        <v>2213</v>
      </c>
      <c r="F688" t="s">
        <v>37</v>
      </c>
      <c r="G688" t="s">
        <v>1401</v>
      </c>
      <c r="H688" t="s">
        <v>2214</v>
      </c>
      <c r="I688" t="s">
        <v>108</v>
      </c>
      <c r="J688" t="s">
        <v>1408</v>
      </c>
      <c r="K688" s="318"/>
      <c r="L688" t="s">
        <v>42</v>
      </c>
      <c r="M688" s="319">
        <v>45867</v>
      </c>
      <c r="N688" s="318">
        <v>7</v>
      </c>
      <c r="O688" s="318"/>
      <c r="P688" s="318" t="s">
        <v>1403</v>
      </c>
      <c r="Q688" s="319">
        <v>45848</v>
      </c>
      <c r="R688" s="318" t="s">
        <v>253</v>
      </c>
      <c r="X688" t="s">
        <v>43</v>
      </c>
      <c r="AA688" s="318" t="s">
        <v>253</v>
      </c>
      <c r="AB688" s="318">
        <v>530704</v>
      </c>
      <c r="AC688" s="318" t="s">
        <v>80</v>
      </c>
      <c r="AE688" s="318"/>
      <c r="AF688" s="320"/>
      <c r="AG688" s="318"/>
      <c r="AH688" s="320"/>
      <c r="AI688" s="320"/>
    </row>
    <row r="689" spans="1:35" hidden="1">
      <c r="A689" t="s">
        <v>2215</v>
      </c>
      <c r="B689" s="1">
        <v>45824</v>
      </c>
      <c r="C689">
        <v>6</v>
      </c>
      <c r="D689">
        <v>530275</v>
      </c>
      <c r="E689" t="s">
        <v>2216</v>
      </c>
      <c r="F689" t="s">
        <v>37</v>
      </c>
      <c r="G689" t="s">
        <v>1401</v>
      </c>
      <c r="H689" t="s">
        <v>2217</v>
      </c>
      <c r="I689" t="s">
        <v>87</v>
      </c>
      <c r="J689" t="s">
        <v>1408</v>
      </c>
      <c r="K689" s="318"/>
      <c r="L689" t="s">
        <v>42</v>
      </c>
      <c r="M689" s="319">
        <v>45867</v>
      </c>
      <c r="N689" s="318">
        <v>7</v>
      </c>
      <c r="O689" s="318"/>
      <c r="P689" s="318" t="s">
        <v>1403</v>
      </c>
      <c r="Q689" s="319">
        <v>45841</v>
      </c>
      <c r="R689" s="318" t="s">
        <v>253</v>
      </c>
      <c r="X689" t="s">
        <v>43</v>
      </c>
      <c r="AA689" s="318" t="s">
        <v>253</v>
      </c>
      <c r="AB689" s="318">
        <v>530704</v>
      </c>
      <c r="AC689" s="318" t="s">
        <v>80</v>
      </c>
      <c r="AE689" s="318"/>
      <c r="AF689" s="320"/>
      <c r="AG689" s="318"/>
      <c r="AH689" s="320"/>
      <c r="AI689" s="320"/>
    </row>
    <row r="690" spans="1:35" hidden="1">
      <c r="A690" t="s">
        <v>2218</v>
      </c>
      <c r="B690" s="1">
        <v>45849</v>
      </c>
      <c r="C690">
        <v>7</v>
      </c>
      <c r="D690">
        <v>530276</v>
      </c>
      <c r="E690" t="s">
        <v>2219</v>
      </c>
      <c r="F690" t="s">
        <v>37</v>
      </c>
      <c r="G690" t="s">
        <v>644</v>
      </c>
      <c r="H690" t="s">
        <v>2220</v>
      </c>
      <c r="I690" t="s">
        <v>92</v>
      </c>
      <c r="J690" t="s">
        <v>1149</v>
      </c>
      <c r="K690" s="318"/>
      <c r="L690" t="s">
        <v>42</v>
      </c>
      <c r="M690" s="319">
        <v>45894</v>
      </c>
      <c r="N690" s="318">
        <v>8</v>
      </c>
      <c r="O690" s="318"/>
      <c r="P690" s="318" t="s">
        <v>648</v>
      </c>
      <c r="Q690" s="319">
        <v>45894</v>
      </c>
      <c r="R690" s="318" t="s">
        <v>62</v>
      </c>
      <c r="X690" t="s">
        <v>43</v>
      </c>
      <c r="AA690" s="318" t="s">
        <v>62</v>
      </c>
      <c r="AB690" s="318">
        <v>50018754</v>
      </c>
      <c r="AC690" s="318" t="s">
        <v>63</v>
      </c>
      <c r="AE690" s="318" t="s">
        <v>261</v>
      </c>
      <c r="AF690" s="320">
        <v>78291</v>
      </c>
      <c r="AG690" s="318"/>
      <c r="AH690" s="320"/>
      <c r="AI690" s="320"/>
    </row>
    <row r="691" spans="1:35" hidden="1">
      <c r="A691" t="s">
        <v>2221</v>
      </c>
      <c r="B691" s="1">
        <v>45852</v>
      </c>
      <c r="C691">
        <v>7</v>
      </c>
      <c r="D691">
        <v>530277</v>
      </c>
      <c r="E691" t="s">
        <v>2222</v>
      </c>
      <c r="F691" t="s">
        <v>37</v>
      </c>
      <c r="G691" t="s">
        <v>644</v>
      </c>
      <c r="H691" t="s">
        <v>2223</v>
      </c>
      <c r="I691" t="s">
        <v>108</v>
      </c>
      <c r="J691" t="s">
        <v>1149</v>
      </c>
      <c r="K691" s="318"/>
      <c r="L691" t="s">
        <v>42</v>
      </c>
      <c r="M691" s="319">
        <v>45894</v>
      </c>
      <c r="N691" s="318">
        <v>8</v>
      </c>
      <c r="O691" s="318"/>
      <c r="P691" s="318" t="s">
        <v>648</v>
      </c>
      <c r="Q691" s="319">
        <v>45894</v>
      </c>
      <c r="R691" s="318" t="s">
        <v>62</v>
      </c>
      <c r="X691" t="s">
        <v>43</v>
      </c>
      <c r="AA691" s="318" t="s">
        <v>62</v>
      </c>
      <c r="AB691" s="318">
        <v>50019002</v>
      </c>
      <c r="AC691" s="318" t="s">
        <v>63</v>
      </c>
      <c r="AE691" s="318" t="s">
        <v>261</v>
      </c>
      <c r="AF691" s="320">
        <v>41662</v>
      </c>
      <c r="AG691" s="318"/>
      <c r="AH691" s="320"/>
      <c r="AI691" s="320"/>
    </row>
    <row r="692" spans="1:35" hidden="1">
      <c r="A692" t="s">
        <v>2224</v>
      </c>
      <c r="B692" s="1">
        <v>45853</v>
      </c>
      <c r="C692">
        <v>7</v>
      </c>
      <c r="D692">
        <v>530278</v>
      </c>
      <c r="E692" t="s">
        <v>2225</v>
      </c>
      <c r="F692" t="s">
        <v>37</v>
      </c>
      <c r="G692" t="s">
        <v>383</v>
      </c>
      <c r="H692" t="s">
        <v>2226</v>
      </c>
      <c r="I692" t="s">
        <v>40</v>
      </c>
      <c r="J692" t="s">
        <v>158</v>
      </c>
      <c r="K692" s="318"/>
      <c r="L692" t="s">
        <v>42</v>
      </c>
      <c r="M692" s="319">
        <v>45874</v>
      </c>
      <c r="N692" s="318">
        <v>8</v>
      </c>
      <c r="O692" s="318"/>
      <c r="P692" s="318"/>
      <c r="Q692" s="319"/>
      <c r="R692" s="318"/>
      <c r="X692" t="s">
        <v>43</v>
      </c>
      <c r="AA692" s="318" t="s">
        <v>62</v>
      </c>
      <c r="AB692" s="318">
        <v>50019311</v>
      </c>
      <c r="AC692" s="318" t="s">
        <v>63</v>
      </c>
      <c r="AE692" s="318" t="s">
        <v>52</v>
      </c>
      <c r="AF692" s="320">
        <v>297311</v>
      </c>
      <c r="AG692" s="318">
        <v>103</v>
      </c>
      <c r="AH692" s="320"/>
      <c r="AI692" s="320"/>
    </row>
    <row r="693" spans="1:35" hidden="1">
      <c r="A693" t="s">
        <v>2227</v>
      </c>
      <c r="B693" s="1">
        <v>45853</v>
      </c>
      <c r="C693">
        <v>7</v>
      </c>
      <c r="D693">
        <v>530279</v>
      </c>
      <c r="E693" t="s">
        <v>2228</v>
      </c>
      <c r="F693" t="s">
        <v>37</v>
      </c>
      <c r="G693" t="s">
        <v>106</v>
      </c>
      <c r="H693" t="s">
        <v>2229</v>
      </c>
      <c r="I693" t="s">
        <v>108</v>
      </c>
      <c r="J693" t="s">
        <v>158</v>
      </c>
      <c r="K693" s="318"/>
      <c r="L693" t="s">
        <v>42</v>
      </c>
      <c r="M693" s="319">
        <v>45897</v>
      </c>
      <c r="N693" s="318">
        <v>8</v>
      </c>
      <c r="O693" s="318"/>
      <c r="P693" s="318"/>
      <c r="Q693" s="319"/>
      <c r="R693" s="318"/>
      <c r="X693" t="s">
        <v>43</v>
      </c>
      <c r="AA693" s="318" t="s">
        <v>83</v>
      </c>
      <c r="AB693" s="318">
        <v>50019264</v>
      </c>
      <c r="AC693" s="318" t="s">
        <v>84</v>
      </c>
      <c r="AE693" s="318" t="s">
        <v>94</v>
      </c>
      <c r="AF693" s="320">
        <v>231276</v>
      </c>
      <c r="AG693" s="318">
        <v>17</v>
      </c>
      <c r="AH693" s="320"/>
      <c r="AI693" s="320"/>
    </row>
    <row r="694" spans="1:35" hidden="1">
      <c r="A694" t="s">
        <v>2230</v>
      </c>
      <c r="B694" s="1">
        <v>45853</v>
      </c>
      <c r="C694">
        <v>7</v>
      </c>
      <c r="D694">
        <v>530280</v>
      </c>
      <c r="E694" t="s">
        <v>2231</v>
      </c>
      <c r="F694" t="s">
        <v>37</v>
      </c>
      <c r="G694" t="s">
        <v>58</v>
      </c>
      <c r="H694" t="s">
        <v>2232</v>
      </c>
      <c r="I694" t="s">
        <v>108</v>
      </c>
      <c r="J694" t="s">
        <v>158</v>
      </c>
      <c r="K694" s="318"/>
      <c r="L694" t="s">
        <v>42</v>
      </c>
      <c r="M694" s="319">
        <v>45875</v>
      </c>
      <c r="N694" s="318">
        <v>8</v>
      </c>
      <c r="O694" s="318"/>
      <c r="P694" s="318"/>
      <c r="Q694" s="319"/>
      <c r="R694" s="318"/>
      <c r="X694" t="s">
        <v>43</v>
      </c>
      <c r="AA694" s="318" t="s">
        <v>62</v>
      </c>
      <c r="AB694" s="318">
        <v>50019266</v>
      </c>
      <c r="AC694" s="318" t="s">
        <v>63</v>
      </c>
      <c r="AE694" s="318" t="s">
        <v>94</v>
      </c>
      <c r="AF694" s="320">
        <v>198569</v>
      </c>
      <c r="AG694" s="318">
        <v>23</v>
      </c>
      <c r="AH694" s="320"/>
      <c r="AI694" s="320"/>
    </row>
    <row r="695" spans="1:35" hidden="1">
      <c r="A695" t="s">
        <v>2233</v>
      </c>
      <c r="B695" s="1">
        <v>45853</v>
      </c>
      <c r="C695">
        <v>7</v>
      </c>
      <c r="D695">
        <v>530281</v>
      </c>
      <c r="E695" t="s">
        <v>2234</v>
      </c>
      <c r="F695" t="s">
        <v>37</v>
      </c>
      <c r="G695" t="s">
        <v>121</v>
      </c>
      <c r="H695" t="s">
        <v>2235</v>
      </c>
      <c r="I695" t="s">
        <v>108</v>
      </c>
      <c r="J695" t="s">
        <v>158</v>
      </c>
      <c r="K695" s="318"/>
      <c r="L695" t="s">
        <v>42</v>
      </c>
      <c r="M695" s="319">
        <v>45884</v>
      </c>
      <c r="N695" s="318">
        <v>8</v>
      </c>
      <c r="O695" s="318"/>
      <c r="P695" s="318"/>
      <c r="Q695" s="319"/>
      <c r="R695" s="318"/>
      <c r="X695" t="s">
        <v>43</v>
      </c>
      <c r="AA695" s="318" t="s">
        <v>62</v>
      </c>
      <c r="AB695" s="318">
        <v>50019747</v>
      </c>
      <c r="AC695" s="318" t="s">
        <v>63</v>
      </c>
      <c r="AE695" s="318" t="s">
        <v>52</v>
      </c>
      <c r="AF695" s="320">
        <v>269614</v>
      </c>
      <c r="AG695" s="318">
        <v>57</v>
      </c>
      <c r="AH695" s="320"/>
      <c r="AI695" s="320"/>
    </row>
    <row r="696" spans="1:35" hidden="1">
      <c r="A696" t="s">
        <v>2236</v>
      </c>
      <c r="B696" s="1">
        <v>45853</v>
      </c>
      <c r="C696">
        <v>7</v>
      </c>
      <c r="D696">
        <v>530282</v>
      </c>
      <c r="E696" t="s">
        <v>2237</v>
      </c>
      <c r="F696" t="s">
        <v>37</v>
      </c>
      <c r="G696" t="s">
        <v>58</v>
      </c>
      <c r="H696" t="s">
        <v>2238</v>
      </c>
      <c r="I696" t="s">
        <v>108</v>
      </c>
      <c r="J696" t="s">
        <v>151</v>
      </c>
      <c r="K696" s="318"/>
      <c r="L696" t="s">
        <v>42</v>
      </c>
      <c r="M696" s="319">
        <v>45867</v>
      </c>
      <c r="N696" s="318">
        <v>7</v>
      </c>
      <c r="O696" s="318"/>
      <c r="P696" s="318"/>
      <c r="Q696" s="319"/>
      <c r="R696" s="318"/>
      <c r="X696" t="s">
        <v>43</v>
      </c>
      <c r="AA696" s="318" t="s">
        <v>62</v>
      </c>
      <c r="AB696" s="318">
        <v>50019209</v>
      </c>
      <c r="AC696" s="318" t="s">
        <v>63</v>
      </c>
      <c r="AE696" s="318" t="s">
        <v>52</v>
      </c>
      <c r="AF696" s="320">
        <v>36740</v>
      </c>
      <c r="AG696" s="318"/>
      <c r="AH696" s="320"/>
      <c r="AI696" s="320"/>
    </row>
    <row r="697" spans="1:35" hidden="1">
      <c r="A697" t="s">
        <v>2239</v>
      </c>
      <c r="B697" s="1">
        <v>45853</v>
      </c>
      <c r="C697">
        <v>7</v>
      </c>
      <c r="D697">
        <v>530283</v>
      </c>
      <c r="E697" t="s">
        <v>2240</v>
      </c>
      <c r="F697" t="s">
        <v>37</v>
      </c>
      <c r="G697" t="s">
        <v>47</v>
      </c>
      <c r="H697" t="s">
        <v>1027</v>
      </c>
      <c r="I697" t="s">
        <v>92</v>
      </c>
      <c r="J697" t="s">
        <v>604</v>
      </c>
      <c r="K697" s="318"/>
      <c r="L697" t="s">
        <v>42</v>
      </c>
      <c r="M697" s="319">
        <v>45855</v>
      </c>
      <c r="N697" s="318">
        <v>7</v>
      </c>
      <c r="O697" s="318"/>
      <c r="P697" s="318" t="s">
        <v>2241</v>
      </c>
      <c r="Q697" s="319">
        <v>45807</v>
      </c>
      <c r="R697" s="318" t="s">
        <v>50</v>
      </c>
      <c r="S697">
        <v>370000</v>
      </c>
      <c r="X697" t="s">
        <v>43</v>
      </c>
      <c r="AA697" s="318" t="s">
        <v>253</v>
      </c>
      <c r="AB697" s="318">
        <v>50019306</v>
      </c>
      <c r="AC697" s="318" t="s">
        <v>80</v>
      </c>
      <c r="AE697" s="318" t="s">
        <v>52</v>
      </c>
      <c r="AF697" s="320">
        <v>792455</v>
      </c>
      <c r="AG697" s="318"/>
      <c r="AH697" s="320"/>
      <c r="AI697" s="320"/>
    </row>
    <row r="698" spans="1:35" hidden="1">
      <c r="A698" t="s">
        <v>2242</v>
      </c>
      <c r="B698" s="1">
        <v>45854</v>
      </c>
      <c r="C698">
        <v>7</v>
      </c>
      <c r="D698">
        <v>530284</v>
      </c>
      <c r="E698" t="s">
        <v>2243</v>
      </c>
      <c r="F698" t="s">
        <v>37</v>
      </c>
      <c r="G698" t="s">
        <v>47</v>
      </c>
      <c r="H698" t="s">
        <v>2244</v>
      </c>
      <c r="I698" t="s">
        <v>140</v>
      </c>
      <c r="J698" t="s">
        <v>158</v>
      </c>
      <c r="K698" s="318"/>
      <c r="L698" t="s">
        <v>42</v>
      </c>
      <c r="M698" s="319">
        <v>45877</v>
      </c>
      <c r="N698" s="318">
        <v>8</v>
      </c>
      <c r="O698" s="318"/>
      <c r="P698" s="318"/>
      <c r="Q698" s="319"/>
      <c r="R698" s="318"/>
      <c r="X698" t="s">
        <v>43</v>
      </c>
      <c r="AA698" s="318" t="s">
        <v>62</v>
      </c>
      <c r="AB698" s="318">
        <v>50019769</v>
      </c>
      <c r="AC698" s="318" t="s">
        <v>63</v>
      </c>
      <c r="AE698" s="318" t="s">
        <v>94</v>
      </c>
      <c r="AF698" s="320">
        <v>278826</v>
      </c>
      <c r="AG698" s="318">
        <v>82</v>
      </c>
      <c r="AH698" s="320"/>
      <c r="AI698" s="320"/>
    </row>
    <row r="699" spans="1:35" hidden="1">
      <c r="A699" t="s">
        <v>2245</v>
      </c>
      <c r="B699" s="1">
        <v>45853</v>
      </c>
      <c r="C699">
        <v>7</v>
      </c>
      <c r="D699">
        <v>530285</v>
      </c>
      <c r="E699" t="s">
        <v>2246</v>
      </c>
      <c r="F699" t="s">
        <v>37</v>
      </c>
      <c r="G699" t="s">
        <v>644</v>
      </c>
      <c r="H699" t="s">
        <v>2247</v>
      </c>
      <c r="I699" t="s">
        <v>140</v>
      </c>
      <c r="J699" t="s">
        <v>1600</v>
      </c>
      <c r="K699" s="318"/>
      <c r="L699" t="s">
        <v>42</v>
      </c>
      <c r="M699" s="319">
        <v>45895</v>
      </c>
      <c r="N699" s="318">
        <v>8</v>
      </c>
      <c r="O699" s="318"/>
      <c r="P699" s="318" t="s">
        <v>648</v>
      </c>
      <c r="Q699" s="319">
        <v>45895</v>
      </c>
      <c r="R699" s="318" t="s">
        <v>62</v>
      </c>
      <c r="X699" t="s">
        <v>43</v>
      </c>
      <c r="AA699" s="318" t="s">
        <v>62</v>
      </c>
      <c r="AB699" s="318">
        <v>50019062</v>
      </c>
      <c r="AC699" s="318" t="s">
        <v>63</v>
      </c>
      <c r="AE699" s="318" t="s">
        <v>224</v>
      </c>
      <c r="AF699" s="320">
        <v>67547</v>
      </c>
      <c r="AG699" s="318"/>
      <c r="AH699" s="320"/>
      <c r="AI699" s="320"/>
    </row>
    <row r="700" spans="1:35" hidden="1">
      <c r="A700" t="s">
        <v>2248</v>
      </c>
      <c r="B700" s="1">
        <v>45853</v>
      </c>
      <c r="C700">
        <v>7</v>
      </c>
      <c r="D700">
        <v>530286</v>
      </c>
      <c r="E700" t="s">
        <v>2249</v>
      </c>
      <c r="F700" t="s">
        <v>37</v>
      </c>
      <c r="G700" t="s">
        <v>644</v>
      </c>
      <c r="H700" t="s">
        <v>1327</v>
      </c>
      <c r="I700" t="s">
        <v>92</v>
      </c>
      <c r="J700" t="s">
        <v>1149</v>
      </c>
      <c r="K700" s="318"/>
      <c r="L700" t="s">
        <v>42</v>
      </c>
      <c r="M700" s="319">
        <v>45958</v>
      </c>
      <c r="N700" s="318">
        <v>10</v>
      </c>
      <c r="O700" s="318"/>
      <c r="P700" s="318" t="s">
        <v>648</v>
      </c>
      <c r="Q700" s="319">
        <v>45958</v>
      </c>
      <c r="R700" s="318" t="s">
        <v>109</v>
      </c>
      <c r="X700" t="s">
        <v>43</v>
      </c>
      <c r="AA700" s="318" t="s">
        <v>109</v>
      </c>
      <c r="AB700" s="318">
        <v>50019085</v>
      </c>
      <c r="AC700" s="318" t="s">
        <v>95</v>
      </c>
      <c r="AE700" s="318" t="s">
        <v>261</v>
      </c>
      <c r="AF700" s="320">
        <v>11391</v>
      </c>
      <c r="AG700" s="318"/>
      <c r="AH700" s="320"/>
      <c r="AI700" s="320"/>
    </row>
    <row r="701" spans="1:35" hidden="1">
      <c r="A701" t="s">
        <v>2250</v>
      </c>
      <c r="B701" s="1">
        <v>45854</v>
      </c>
      <c r="C701">
        <v>7</v>
      </c>
      <c r="D701">
        <v>530287</v>
      </c>
      <c r="E701" t="s">
        <v>2251</v>
      </c>
      <c r="F701" t="s">
        <v>37</v>
      </c>
      <c r="G701" t="s">
        <v>644</v>
      </c>
      <c r="H701" t="s">
        <v>2252</v>
      </c>
      <c r="I701" t="s">
        <v>146</v>
      </c>
      <c r="J701" t="s">
        <v>629</v>
      </c>
      <c r="K701" s="318"/>
      <c r="L701" t="s">
        <v>42</v>
      </c>
      <c r="M701" s="319">
        <v>45883</v>
      </c>
      <c r="N701" s="318">
        <v>8</v>
      </c>
      <c r="O701" s="318"/>
      <c r="P701" s="318" t="s">
        <v>648</v>
      </c>
      <c r="Q701" s="319">
        <v>45883</v>
      </c>
      <c r="R701" s="318" t="s">
        <v>62</v>
      </c>
      <c r="X701" t="s">
        <v>43</v>
      </c>
      <c r="AA701" s="318" t="s">
        <v>62</v>
      </c>
      <c r="AB701" s="318">
        <v>50019270</v>
      </c>
      <c r="AC701" s="318" t="s">
        <v>63</v>
      </c>
      <c r="AE701" s="318" t="s">
        <v>94</v>
      </c>
      <c r="AF701" s="320">
        <v>11283</v>
      </c>
      <c r="AG701" s="318"/>
      <c r="AH701" s="320"/>
      <c r="AI701" s="320"/>
    </row>
    <row r="702" spans="1:35" hidden="1">
      <c r="A702" t="s">
        <v>2253</v>
      </c>
      <c r="B702" s="1">
        <v>45854</v>
      </c>
      <c r="C702">
        <v>7</v>
      </c>
      <c r="D702">
        <v>530288</v>
      </c>
      <c r="E702" t="s">
        <v>2254</v>
      </c>
      <c r="F702" t="s">
        <v>37</v>
      </c>
      <c r="G702" t="s">
        <v>644</v>
      </c>
      <c r="H702" t="s">
        <v>2255</v>
      </c>
      <c r="I702" t="s">
        <v>146</v>
      </c>
      <c r="J702" t="s">
        <v>1408</v>
      </c>
      <c r="K702" s="318"/>
      <c r="L702" t="s">
        <v>42</v>
      </c>
      <c r="M702" s="319">
        <v>45895</v>
      </c>
      <c r="N702" s="318">
        <v>8</v>
      </c>
      <c r="O702" s="318"/>
      <c r="P702" s="318" t="s">
        <v>648</v>
      </c>
      <c r="Q702" s="319">
        <v>45895</v>
      </c>
      <c r="R702" s="318" t="s">
        <v>62</v>
      </c>
      <c r="X702" t="s">
        <v>43</v>
      </c>
      <c r="AA702" s="318" t="s">
        <v>62</v>
      </c>
      <c r="AB702" s="318">
        <v>50019337</v>
      </c>
      <c r="AC702" s="318" t="s">
        <v>63</v>
      </c>
      <c r="AE702" s="318" t="s">
        <v>94</v>
      </c>
      <c r="AF702" s="320">
        <v>41481</v>
      </c>
      <c r="AG702" s="318"/>
      <c r="AH702" s="320"/>
      <c r="AI702" s="320"/>
    </row>
    <row r="703" spans="1:35" hidden="1">
      <c r="A703" t="s">
        <v>2256</v>
      </c>
      <c r="B703" s="1">
        <v>45854</v>
      </c>
      <c r="C703">
        <v>7</v>
      </c>
      <c r="D703">
        <v>530289</v>
      </c>
      <c r="E703" t="s">
        <v>2257</v>
      </c>
      <c r="F703" t="s">
        <v>37</v>
      </c>
      <c r="G703" t="s">
        <v>644</v>
      </c>
      <c r="H703" t="s">
        <v>2258</v>
      </c>
      <c r="I703" t="s">
        <v>92</v>
      </c>
      <c r="J703" t="s">
        <v>629</v>
      </c>
      <c r="K703" s="318"/>
      <c r="L703" t="s">
        <v>42</v>
      </c>
      <c r="M703" s="319">
        <v>45867</v>
      </c>
      <c r="N703" s="318">
        <v>7</v>
      </c>
      <c r="O703" s="318"/>
      <c r="P703" s="318" t="s">
        <v>648</v>
      </c>
      <c r="Q703" s="319">
        <v>45867</v>
      </c>
      <c r="R703" s="318" t="s">
        <v>62</v>
      </c>
      <c r="X703" t="s">
        <v>43</v>
      </c>
      <c r="AA703" s="318" t="s">
        <v>62</v>
      </c>
      <c r="AB703" s="318">
        <v>50019518</v>
      </c>
      <c r="AC703" s="318" t="s">
        <v>63</v>
      </c>
      <c r="AE703" s="318" t="s">
        <v>94</v>
      </c>
      <c r="AF703" s="320">
        <v>12900</v>
      </c>
      <c r="AG703" s="318"/>
      <c r="AH703" s="320"/>
      <c r="AI703" s="320"/>
    </row>
    <row r="704" spans="1:35" hidden="1">
      <c r="A704" t="s">
        <v>2259</v>
      </c>
      <c r="B704" s="1">
        <v>45854</v>
      </c>
      <c r="C704">
        <v>7</v>
      </c>
      <c r="D704">
        <v>530290</v>
      </c>
      <c r="E704" t="s">
        <v>2260</v>
      </c>
      <c r="F704" t="s">
        <v>37</v>
      </c>
      <c r="G704" t="s">
        <v>644</v>
      </c>
      <c r="H704" t="s">
        <v>2261</v>
      </c>
      <c r="I704" t="s">
        <v>108</v>
      </c>
      <c r="J704" t="s">
        <v>1408</v>
      </c>
      <c r="K704" s="318"/>
      <c r="L704" t="s">
        <v>42</v>
      </c>
      <c r="M704" s="319">
        <v>45895</v>
      </c>
      <c r="N704" s="318">
        <v>8</v>
      </c>
      <c r="O704" s="318"/>
      <c r="P704" s="318" t="s">
        <v>648</v>
      </c>
      <c r="Q704" s="319">
        <v>8.26</v>
      </c>
      <c r="R704" s="318" t="s">
        <v>62</v>
      </c>
      <c r="X704" t="s">
        <v>43</v>
      </c>
      <c r="AA704" s="318" t="s">
        <v>62</v>
      </c>
      <c r="AB704" s="318">
        <v>50019577</v>
      </c>
      <c r="AC704" s="318" t="s">
        <v>63</v>
      </c>
      <c r="AE704" s="318" t="s">
        <v>94</v>
      </c>
      <c r="AF704" s="320">
        <v>37674</v>
      </c>
      <c r="AG704" s="318"/>
      <c r="AH704" s="320"/>
      <c r="AI704" s="320"/>
    </row>
    <row r="705" spans="1:35" hidden="1">
      <c r="A705" t="s">
        <v>2262</v>
      </c>
      <c r="B705" s="1">
        <v>45855</v>
      </c>
      <c r="C705">
        <v>7</v>
      </c>
      <c r="D705">
        <v>530291</v>
      </c>
      <c r="E705" t="s">
        <v>2263</v>
      </c>
      <c r="F705" t="s">
        <v>37</v>
      </c>
      <c r="G705" t="s">
        <v>644</v>
      </c>
      <c r="H705" t="s">
        <v>2264</v>
      </c>
      <c r="I705" t="s">
        <v>140</v>
      </c>
      <c r="J705" t="s">
        <v>629</v>
      </c>
      <c r="K705" s="318"/>
      <c r="L705" t="s">
        <v>42</v>
      </c>
      <c r="M705" s="319">
        <v>45902</v>
      </c>
      <c r="N705" s="318">
        <v>9</v>
      </c>
      <c r="O705" s="318"/>
      <c r="P705" s="318" t="s">
        <v>648</v>
      </c>
      <c r="Q705" s="319">
        <v>45902</v>
      </c>
      <c r="R705" s="318" t="s">
        <v>83</v>
      </c>
      <c r="X705" t="s">
        <v>43</v>
      </c>
      <c r="AA705" s="318" t="s">
        <v>83</v>
      </c>
      <c r="AB705" s="318">
        <v>50019624</v>
      </c>
      <c r="AC705" s="318" t="s">
        <v>84</v>
      </c>
      <c r="AE705" s="318" t="s">
        <v>94</v>
      </c>
      <c r="AF705" s="320">
        <v>12900</v>
      </c>
      <c r="AG705" s="318"/>
      <c r="AH705" s="320"/>
      <c r="AI705" s="320"/>
    </row>
    <row r="706" spans="1:35" hidden="1">
      <c r="A706" t="s">
        <v>2265</v>
      </c>
      <c r="B706" s="1">
        <v>45855</v>
      </c>
      <c r="C706">
        <v>7</v>
      </c>
      <c r="D706">
        <v>530292</v>
      </c>
      <c r="E706" t="s">
        <v>2266</v>
      </c>
      <c r="F706" t="s">
        <v>37</v>
      </c>
      <c r="G706" t="s">
        <v>197</v>
      </c>
      <c r="H706" t="s">
        <v>2267</v>
      </c>
      <c r="I706" t="s">
        <v>108</v>
      </c>
      <c r="J706" t="s">
        <v>629</v>
      </c>
      <c r="K706" s="318"/>
      <c r="L706" t="s">
        <v>42</v>
      </c>
      <c r="M706" s="319">
        <v>45887</v>
      </c>
      <c r="N706" s="318">
        <v>8</v>
      </c>
      <c r="O706" s="318"/>
      <c r="P706" s="318"/>
      <c r="Q706" s="319"/>
      <c r="R706" s="318"/>
      <c r="X706" t="s">
        <v>43</v>
      </c>
      <c r="AA706" s="318" t="s">
        <v>62</v>
      </c>
      <c r="AB706" s="318">
        <v>50019678</v>
      </c>
      <c r="AC706" s="318" t="s">
        <v>63</v>
      </c>
      <c r="AE706" s="318" t="s">
        <v>94</v>
      </c>
      <c r="AF706" s="320">
        <v>12900</v>
      </c>
      <c r="AG706" s="318"/>
      <c r="AH706" s="320"/>
      <c r="AI706" s="320"/>
    </row>
    <row r="707" spans="1:35" hidden="1">
      <c r="A707" t="s">
        <v>2268</v>
      </c>
      <c r="B707" s="1">
        <v>45855</v>
      </c>
      <c r="C707">
        <v>7</v>
      </c>
      <c r="D707">
        <v>530293</v>
      </c>
      <c r="E707" t="s">
        <v>2269</v>
      </c>
      <c r="F707" t="s">
        <v>37</v>
      </c>
      <c r="G707" t="s">
        <v>106</v>
      </c>
      <c r="H707" t="s">
        <v>2270</v>
      </c>
      <c r="I707" t="s">
        <v>108</v>
      </c>
      <c r="J707" t="s">
        <v>629</v>
      </c>
      <c r="K707" s="318"/>
      <c r="L707" t="s">
        <v>391</v>
      </c>
      <c r="M707" s="319"/>
      <c r="N707" s="318"/>
      <c r="O707" s="318"/>
      <c r="P707" s="318"/>
      <c r="Q707" s="319"/>
      <c r="R707" s="318"/>
      <c r="X707" t="s">
        <v>43</v>
      </c>
      <c r="AA707" s="318" t="s">
        <v>62</v>
      </c>
      <c r="AB707" s="318">
        <v>50019684</v>
      </c>
      <c r="AC707" s="318" t="s">
        <v>63</v>
      </c>
      <c r="AE707" s="318" t="s">
        <v>94</v>
      </c>
      <c r="AF707" s="320">
        <v>12900</v>
      </c>
      <c r="AG707" s="318"/>
      <c r="AH707" s="320"/>
      <c r="AI707" s="320"/>
    </row>
    <row r="708" spans="1:35" hidden="1">
      <c r="A708" t="s">
        <v>2271</v>
      </c>
      <c r="B708" s="1">
        <v>45855</v>
      </c>
      <c r="C708">
        <v>7</v>
      </c>
      <c r="D708">
        <v>530294</v>
      </c>
      <c r="E708" t="s">
        <v>2272</v>
      </c>
      <c r="F708" t="s">
        <v>37</v>
      </c>
      <c r="G708" t="s">
        <v>383</v>
      </c>
      <c r="H708" t="s">
        <v>2273</v>
      </c>
      <c r="I708" t="s">
        <v>108</v>
      </c>
      <c r="J708" t="s">
        <v>629</v>
      </c>
      <c r="K708" s="318"/>
      <c r="L708" t="s">
        <v>42</v>
      </c>
      <c r="M708" s="319">
        <v>45895</v>
      </c>
      <c r="N708" s="318">
        <v>8</v>
      </c>
      <c r="O708" s="318"/>
      <c r="P708" s="318"/>
      <c r="Q708" s="319"/>
      <c r="R708" s="318"/>
      <c r="X708" t="s">
        <v>43</v>
      </c>
      <c r="AA708" s="318" t="s">
        <v>62</v>
      </c>
      <c r="AB708" s="318">
        <v>50019686</v>
      </c>
      <c r="AC708" s="318" t="s">
        <v>63</v>
      </c>
      <c r="AE708" s="318" t="s">
        <v>94</v>
      </c>
      <c r="AF708" s="320">
        <v>10591</v>
      </c>
      <c r="AG708" s="318"/>
      <c r="AH708" s="320"/>
      <c r="AI708" s="320"/>
    </row>
    <row r="709" spans="1:35" hidden="1">
      <c r="A709" t="s">
        <v>2274</v>
      </c>
      <c r="B709" s="1">
        <v>45855</v>
      </c>
      <c r="C709">
        <v>7</v>
      </c>
      <c r="D709">
        <v>530295</v>
      </c>
      <c r="E709" t="s">
        <v>1706</v>
      </c>
      <c r="F709" t="s">
        <v>37</v>
      </c>
      <c r="G709" t="s">
        <v>121</v>
      </c>
      <c r="H709" t="s">
        <v>1707</v>
      </c>
      <c r="I709" t="s">
        <v>108</v>
      </c>
      <c r="J709" t="s">
        <v>629</v>
      </c>
      <c r="K709" s="318"/>
      <c r="L709" t="s">
        <v>42</v>
      </c>
      <c r="M709" s="319">
        <v>45882</v>
      </c>
      <c r="N709" s="318">
        <v>8</v>
      </c>
      <c r="O709" s="318"/>
      <c r="P709" s="318"/>
      <c r="Q709" s="319"/>
      <c r="R709" s="318"/>
      <c r="X709" t="s">
        <v>43</v>
      </c>
      <c r="AA709" s="318" t="s">
        <v>62</v>
      </c>
      <c r="AB709" s="318">
        <v>50019687</v>
      </c>
      <c r="AC709" s="318" t="s">
        <v>63</v>
      </c>
      <c r="AE709" s="318" t="s">
        <v>94</v>
      </c>
      <c r="AF709" s="320">
        <v>17058</v>
      </c>
      <c r="AG709" s="318"/>
      <c r="AH709" s="320"/>
      <c r="AI709" s="320"/>
    </row>
    <row r="710" spans="1:35" hidden="1">
      <c r="A710" t="s">
        <v>2275</v>
      </c>
      <c r="B710" s="1">
        <v>45855</v>
      </c>
      <c r="C710">
        <v>7</v>
      </c>
      <c r="D710">
        <v>530296</v>
      </c>
      <c r="E710" t="s">
        <v>2276</v>
      </c>
      <c r="F710" t="s">
        <v>37</v>
      </c>
      <c r="G710" t="s">
        <v>38</v>
      </c>
      <c r="H710" t="s">
        <v>2277</v>
      </c>
      <c r="I710" t="s">
        <v>60</v>
      </c>
      <c r="J710" t="s">
        <v>2278</v>
      </c>
      <c r="K710" s="318"/>
      <c r="L710" t="s">
        <v>42</v>
      </c>
      <c r="M710" s="319">
        <v>45860</v>
      </c>
      <c r="N710" s="318">
        <v>7</v>
      </c>
      <c r="O710" s="318"/>
      <c r="P710" s="318"/>
      <c r="Q710" s="319"/>
      <c r="R710" s="318"/>
      <c r="X710" t="s">
        <v>43</v>
      </c>
      <c r="AA710" s="318" t="s">
        <v>253</v>
      </c>
      <c r="AB710" s="318">
        <v>50019875</v>
      </c>
      <c r="AC710" s="318" t="s">
        <v>80</v>
      </c>
      <c r="AE710" s="318" t="s">
        <v>94</v>
      </c>
      <c r="AF710" s="320">
        <v>35995</v>
      </c>
      <c r="AG710" s="318"/>
      <c r="AH710" s="320"/>
      <c r="AI710" s="320"/>
    </row>
    <row r="711" spans="1:35" hidden="1">
      <c r="A711" t="s">
        <v>2279</v>
      </c>
      <c r="B711" s="1">
        <v>45855</v>
      </c>
      <c r="C711">
        <v>7</v>
      </c>
      <c r="D711">
        <v>530297</v>
      </c>
      <c r="E711" t="s">
        <v>2280</v>
      </c>
      <c r="F711" t="s">
        <v>37</v>
      </c>
      <c r="G711" t="s">
        <v>188</v>
      </c>
      <c r="H711" t="s">
        <v>2281</v>
      </c>
      <c r="I711" t="s">
        <v>108</v>
      </c>
      <c r="J711" t="s">
        <v>2094</v>
      </c>
      <c r="K711" s="318"/>
      <c r="L711" t="s">
        <v>42</v>
      </c>
      <c r="M711" s="319">
        <v>45861</v>
      </c>
      <c r="N711" s="318">
        <v>7</v>
      </c>
      <c r="O711" s="318"/>
      <c r="P711" s="318" t="s">
        <v>190</v>
      </c>
      <c r="Q711" s="319">
        <v>45861</v>
      </c>
      <c r="R711" s="318" t="s">
        <v>253</v>
      </c>
      <c r="X711" t="s">
        <v>43</v>
      </c>
      <c r="AA711" s="318" t="s">
        <v>253</v>
      </c>
      <c r="AB711" s="318">
        <v>50019930</v>
      </c>
      <c r="AC711" s="318" t="s">
        <v>80</v>
      </c>
      <c r="AE711" s="318" t="s">
        <v>94</v>
      </c>
      <c r="AF711" s="320">
        <v>35812</v>
      </c>
      <c r="AG711" s="318"/>
      <c r="AH711" s="320"/>
      <c r="AI711" s="320"/>
    </row>
    <row r="712" spans="1:35" hidden="1">
      <c r="A712" t="s">
        <v>2282</v>
      </c>
      <c r="B712" s="1">
        <v>45855</v>
      </c>
      <c r="C712">
        <v>7</v>
      </c>
      <c r="D712">
        <v>530298</v>
      </c>
      <c r="E712" t="s">
        <v>2283</v>
      </c>
      <c r="F712" t="s">
        <v>37</v>
      </c>
      <c r="G712" t="s">
        <v>106</v>
      </c>
      <c r="H712" t="s">
        <v>2284</v>
      </c>
      <c r="I712" t="s">
        <v>72</v>
      </c>
      <c r="J712" t="s">
        <v>158</v>
      </c>
      <c r="K712" s="318"/>
      <c r="L712" t="s">
        <v>42</v>
      </c>
      <c r="M712" s="319">
        <v>45870</v>
      </c>
      <c r="N712" s="318">
        <v>8</v>
      </c>
      <c r="O712" s="318"/>
      <c r="P712" s="318"/>
      <c r="Q712" s="319"/>
      <c r="R712" s="318"/>
      <c r="X712" t="s">
        <v>43</v>
      </c>
      <c r="AA712" s="318" t="s">
        <v>62</v>
      </c>
      <c r="AB712" s="318">
        <v>50020001</v>
      </c>
      <c r="AC712" s="318" t="s">
        <v>63</v>
      </c>
      <c r="AE712" s="318" t="s">
        <v>94</v>
      </c>
      <c r="AF712" s="320">
        <v>252732</v>
      </c>
      <c r="AG712" s="318">
        <v>29</v>
      </c>
      <c r="AH712" s="320"/>
      <c r="AI712" s="320"/>
    </row>
    <row r="713" spans="1:35" hidden="1">
      <c r="A713" t="s">
        <v>2285</v>
      </c>
      <c r="B713" s="1">
        <v>45855</v>
      </c>
      <c r="C713">
        <v>7</v>
      </c>
      <c r="D713">
        <v>530299</v>
      </c>
      <c r="E713" t="s">
        <v>2286</v>
      </c>
      <c r="F713" t="s">
        <v>37</v>
      </c>
      <c r="G713" t="s">
        <v>106</v>
      </c>
      <c r="H713" t="s">
        <v>2287</v>
      </c>
      <c r="I713" t="s">
        <v>72</v>
      </c>
      <c r="J713" t="s">
        <v>158</v>
      </c>
      <c r="K713" s="318"/>
      <c r="L713" t="s">
        <v>42</v>
      </c>
      <c r="M713" s="319">
        <v>45876</v>
      </c>
      <c r="N713" s="318">
        <v>8</v>
      </c>
      <c r="O713" s="318"/>
      <c r="P713" s="318"/>
      <c r="Q713" s="319"/>
      <c r="R713" s="318"/>
      <c r="X713" t="s">
        <v>43</v>
      </c>
      <c r="AA713" s="318" t="s">
        <v>62</v>
      </c>
      <c r="AB713" s="318">
        <v>50019929</v>
      </c>
      <c r="AC713" s="318" t="s">
        <v>63</v>
      </c>
      <c r="AE713" s="318" t="s">
        <v>94</v>
      </c>
      <c r="AF713" s="320">
        <v>258440</v>
      </c>
      <c r="AG713" s="318">
        <v>56</v>
      </c>
      <c r="AH713" s="320"/>
      <c r="AI713" s="320"/>
    </row>
    <row r="714" spans="1:35" hidden="1">
      <c r="A714" t="s">
        <v>2288</v>
      </c>
      <c r="B714" s="1">
        <v>45853</v>
      </c>
      <c r="C714">
        <v>7</v>
      </c>
      <c r="D714">
        <v>530300</v>
      </c>
      <c r="E714" t="s">
        <v>1268</v>
      </c>
      <c r="F714" t="s">
        <v>37</v>
      </c>
      <c r="G714" t="s">
        <v>58</v>
      </c>
      <c r="H714" t="s">
        <v>59</v>
      </c>
      <c r="I714" t="s">
        <v>60</v>
      </c>
      <c r="J714" t="s">
        <v>1752</v>
      </c>
      <c r="K714" s="318"/>
      <c r="L714" t="s">
        <v>42</v>
      </c>
      <c r="M714" s="319">
        <v>45855</v>
      </c>
      <c r="N714" s="318">
        <v>7</v>
      </c>
      <c r="O714" s="318"/>
      <c r="P714" s="318"/>
      <c r="Q714" s="319"/>
      <c r="R714" s="318"/>
      <c r="X714" t="s">
        <v>43</v>
      </c>
      <c r="AA714" s="318" t="s">
        <v>253</v>
      </c>
      <c r="AB714" s="318">
        <v>50019335</v>
      </c>
      <c r="AC714" s="318" t="s">
        <v>80</v>
      </c>
      <c r="AE714" s="318" t="s">
        <v>52</v>
      </c>
      <c r="AF714" s="320">
        <v>11106</v>
      </c>
      <c r="AG714" s="318"/>
      <c r="AH714" s="320"/>
      <c r="AI714" s="320"/>
    </row>
    <row r="715" spans="1:35" hidden="1">
      <c r="A715" t="s">
        <v>2289</v>
      </c>
      <c r="B715" s="1">
        <v>45856</v>
      </c>
      <c r="C715">
        <v>7</v>
      </c>
      <c r="D715">
        <v>530301</v>
      </c>
      <c r="E715" t="s">
        <v>2290</v>
      </c>
      <c r="F715" t="s">
        <v>37</v>
      </c>
      <c r="G715" t="s">
        <v>97</v>
      </c>
      <c r="H715" t="s">
        <v>2291</v>
      </c>
      <c r="I715" t="s">
        <v>40</v>
      </c>
      <c r="J715" t="s">
        <v>158</v>
      </c>
      <c r="K715" s="318"/>
      <c r="L715" t="s">
        <v>42</v>
      </c>
      <c r="M715" s="319">
        <v>45876</v>
      </c>
      <c r="N715" s="318">
        <v>8</v>
      </c>
      <c r="O715" s="318"/>
      <c r="P715" s="318" t="s">
        <v>99</v>
      </c>
      <c r="Q715" s="319">
        <v>45876</v>
      </c>
      <c r="R715" s="318" t="s">
        <v>62</v>
      </c>
      <c r="X715" t="s">
        <v>43</v>
      </c>
      <c r="AA715" s="318" t="s">
        <v>62</v>
      </c>
      <c r="AB715" s="318">
        <v>50020356</v>
      </c>
      <c r="AC715" s="318" t="s">
        <v>63</v>
      </c>
      <c r="AE715" s="318" t="s">
        <v>94</v>
      </c>
      <c r="AF715" s="320">
        <v>339880</v>
      </c>
      <c r="AG715" s="318">
        <v>100</v>
      </c>
      <c r="AH715" s="320"/>
      <c r="AI715" s="320"/>
    </row>
    <row r="716" spans="1:35" hidden="1">
      <c r="A716" t="s">
        <v>2292</v>
      </c>
      <c r="B716" s="1">
        <v>45856</v>
      </c>
      <c r="C716">
        <v>7</v>
      </c>
      <c r="D716">
        <v>530302</v>
      </c>
      <c r="E716" t="s">
        <v>2293</v>
      </c>
      <c r="F716" t="s">
        <v>37</v>
      </c>
      <c r="G716" t="s">
        <v>197</v>
      </c>
      <c r="H716" t="s">
        <v>2294</v>
      </c>
      <c r="I716" t="s">
        <v>1685</v>
      </c>
      <c r="J716" t="s">
        <v>158</v>
      </c>
      <c r="K716" s="318"/>
      <c r="L716" t="s">
        <v>42</v>
      </c>
      <c r="M716" s="319">
        <v>45875</v>
      </c>
      <c r="N716" s="318">
        <v>8</v>
      </c>
      <c r="O716" s="318"/>
      <c r="P716" s="318"/>
      <c r="Q716" s="319"/>
      <c r="R716" s="318"/>
      <c r="X716" t="s">
        <v>43</v>
      </c>
      <c r="AA716" s="318" t="s">
        <v>62</v>
      </c>
      <c r="AB716" s="318">
        <v>50020159</v>
      </c>
      <c r="AC716" s="318" t="s">
        <v>63</v>
      </c>
      <c r="AE716" s="318" t="s">
        <v>94</v>
      </c>
      <c r="AF716" s="320">
        <v>269395</v>
      </c>
      <c r="AG716" s="318">
        <v>59</v>
      </c>
      <c r="AH716" s="320"/>
      <c r="AI716" s="320"/>
    </row>
    <row r="717" spans="1:35" hidden="1">
      <c r="A717" t="s">
        <v>2295</v>
      </c>
      <c r="B717" s="1">
        <v>45856</v>
      </c>
      <c r="C717">
        <v>7</v>
      </c>
      <c r="D717">
        <v>530303</v>
      </c>
      <c r="E717" t="s">
        <v>2296</v>
      </c>
      <c r="F717" t="s">
        <v>37</v>
      </c>
      <c r="G717" t="s">
        <v>117</v>
      </c>
      <c r="H717" t="s">
        <v>2297</v>
      </c>
      <c r="I717" t="s">
        <v>92</v>
      </c>
      <c r="J717" t="s">
        <v>158</v>
      </c>
      <c r="K717" s="318"/>
      <c r="L717" t="s">
        <v>42</v>
      </c>
      <c r="M717" s="319">
        <v>45875</v>
      </c>
      <c r="N717" s="318">
        <v>8</v>
      </c>
      <c r="O717" s="318"/>
      <c r="P717" s="318"/>
      <c r="Q717" s="319"/>
      <c r="R717" s="318"/>
      <c r="X717" t="s">
        <v>43</v>
      </c>
      <c r="AA717" s="318" t="s">
        <v>62</v>
      </c>
      <c r="AB717" s="318">
        <v>50020266</v>
      </c>
      <c r="AC717" s="318" t="s">
        <v>63</v>
      </c>
      <c r="AE717" s="318" t="s">
        <v>94</v>
      </c>
      <c r="AF717" s="320">
        <v>240983</v>
      </c>
      <c r="AG717" s="318">
        <v>17</v>
      </c>
      <c r="AH717" s="320"/>
      <c r="AI717" s="320"/>
    </row>
    <row r="718" spans="1:35" hidden="1">
      <c r="A718" t="s">
        <v>2298</v>
      </c>
      <c r="B718" s="1">
        <v>45856</v>
      </c>
      <c r="C718">
        <v>7</v>
      </c>
      <c r="D718">
        <v>530304</v>
      </c>
      <c r="E718" t="s">
        <v>2299</v>
      </c>
      <c r="F718" t="s">
        <v>37</v>
      </c>
      <c r="G718" t="s">
        <v>644</v>
      </c>
      <c r="H718" t="s">
        <v>2300</v>
      </c>
      <c r="I718" t="s">
        <v>108</v>
      </c>
      <c r="J718" t="s">
        <v>1149</v>
      </c>
      <c r="K718" s="318"/>
      <c r="L718" t="s">
        <v>42</v>
      </c>
      <c r="M718" s="319">
        <v>45894</v>
      </c>
      <c r="N718" s="318">
        <v>8</v>
      </c>
      <c r="O718" s="318"/>
      <c r="P718" s="318" t="s">
        <v>648</v>
      </c>
      <c r="Q718" s="319">
        <v>45894</v>
      </c>
      <c r="R718" s="318" t="s">
        <v>62</v>
      </c>
      <c r="X718" t="s">
        <v>43</v>
      </c>
      <c r="AA718" s="318" t="s">
        <v>62</v>
      </c>
      <c r="AB718" s="318">
        <v>50019065</v>
      </c>
      <c r="AC718" s="318" t="s">
        <v>63</v>
      </c>
      <c r="AE718" s="318" t="s">
        <v>261</v>
      </c>
      <c r="AF718" s="320">
        <v>82032</v>
      </c>
      <c r="AG718" s="318"/>
      <c r="AH718" s="320"/>
      <c r="AI718" s="320"/>
    </row>
    <row r="719" spans="1:35" hidden="1">
      <c r="A719" t="s">
        <v>2301</v>
      </c>
      <c r="B719" s="1">
        <v>45860</v>
      </c>
      <c r="C719">
        <v>7</v>
      </c>
      <c r="D719">
        <v>530305</v>
      </c>
      <c r="E719" t="s">
        <v>2302</v>
      </c>
      <c r="F719" t="s">
        <v>37</v>
      </c>
      <c r="G719" t="s">
        <v>97</v>
      </c>
      <c r="H719" t="s">
        <v>2303</v>
      </c>
      <c r="I719" t="s">
        <v>140</v>
      </c>
      <c r="J719" t="s">
        <v>1785</v>
      </c>
      <c r="K719" s="318"/>
      <c r="L719" t="s">
        <v>42</v>
      </c>
      <c r="M719" s="319">
        <v>45960</v>
      </c>
      <c r="N719" s="318">
        <v>10</v>
      </c>
      <c r="O719" s="318"/>
      <c r="P719" s="318" t="s">
        <v>274</v>
      </c>
      <c r="Q719" s="319">
        <v>45960</v>
      </c>
      <c r="R719" s="318" t="s">
        <v>182</v>
      </c>
      <c r="S719">
        <v>136477</v>
      </c>
      <c r="X719" t="s">
        <v>43</v>
      </c>
      <c r="AA719" s="318" t="s">
        <v>182</v>
      </c>
      <c r="AB719" s="318">
        <v>50019995</v>
      </c>
      <c r="AC719" s="318" t="s">
        <v>35</v>
      </c>
      <c r="AE719" s="318" t="s">
        <v>52</v>
      </c>
      <c r="AF719" s="320">
        <v>265605</v>
      </c>
      <c r="AG719" s="318">
        <v>20</v>
      </c>
      <c r="AH719" s="320"/>
      <c r="AI719" s="320"/>
    </row>
    <row r="720" spans="1:35" hidden="1">
      <c r="A720" t="s">
        <v>2304</v>
      </c>
      <c r="B720" s="1">
        <v>45860</v>
      </c>
      <c r="C720">
        <v>7</v>
      </c>
      <c r="D720">
        <v>530306</v>
      </c>
      <c r="E720" t="s">
        <v>2305</v>
      </c>
      <c r="F720" t="s">
        <v>46</v>
      </c>
      <c r="G720" t="s">
        <v>121</v>
      </c>
      <c r="H720" t="s">
        <v>2306</v>
      </c>
      <c r="I720" t="s">
        <v>92</v>
      </c>
      <c r="J720" t="s">
        <v>2307</v>
      </c>
      <c r="K720" s="318"/>
      <c r="L720" t="s">
        <v>42</v>
      </c>
      <c r="M720" s="319">
        <v>45894</v>
      </c>
      <c r="N720" s="318">
        <v>8</v>
      </c>
      <c r="O720" s="318"/>
      <c r="P720" s="318"/>
      <c r="Q720" s="319"/>
      <c r="R720" s="318"/>
      <c r="X720" t="s">
        <v>43</v>
      </c>
      <c r="AA720" s="318" t="s">
        <v>83</v>
      </c>
      <c r="AB720" s="318">
        <v>50020111</v>
      </c>
      <c r="AC720" s="318" t="s">
        <v>84</v>
      </c>
      <c r="AE720" s="318" t="s">
        <v>52</v>
      </c>
      <c r="AF720" s="320">
        <v>458191</v>
      </c>
      <c r="AG720" s="318">
        <v>10</v>
      </c>
      <c r="AH720" s="320"/>
      <c r="AI720" s="320"/>
    </row>
    <row r="721" spans="1:35" hidden="1">
      <c r="A721" t="s">
        <v>2308</v>
      </c>
      <c r="B721" s="1">
        <v>45860</v>
      </c>
      <c r="C721">
        <v>7</v>
      </c>
      <c r="D721">
        <v>530307</v>
      </c>
      <c r="E721" t="s">
        <v>1701</v>
      </c>
      <c r="F721" t="s">
        <v>37</v>
      </c>
      <c r="G721" t="s">
        <v>47</v>
      </c>
      <c r="H721" t="s">
        <v>1702</v>
      </c>
      <c r="I721" t="s">
        <v>140</v>
      </c>
      <c r="J721" t="s">
        <v>1380</v>
      </c>
      <c r="K721" s="318"/>
      <c r="L721" t="s">
        <v>42</v>
      </c>
      <c r="M721" s="319">
        <v>45988</v>
      </c>
      <c r="N721" s="318">
        <v>11</v>
      </c>
      <c r="O721" s="318"/>
      <c r="P721" s="318"/>
      <c r="Q721" s="319"/>
      <c r="R721" s="318"/>
      <c r="X721" t="s">
        <v>43</v>
      </c>
      <c r="AA721" s="318" t="s">
        <v>78</v>
      </c>
      <c r="AB721" s="318">
        <v>50020154</v>
      </c>
      <c r="AC721" s="318" t="s">
        <v>79</v>
      </c>
      <c r="AE721" s="318" t="s">
        <v>52</v>
      </c>
      <c r="AF721" s="320">
        <v>210377</v>
      </c>
      <c r="AG721" s="318"/>
      <c r="AH721" s="320"/>
      <c r="AI721" s="320"/>
    </row>
    <row r="722" spans="1:35" hidden="1">
      <c r="A722" t="s">
        <v>2309</v>
      </c>
      <c r="B722" s="1">
        <v>45820</v>
      </c>
      <c r="C722">
        <v>6</v>
      </c>
      <c r="D722">
        <v>530308</v>
      </c>
      <c r="E722" t="s">
        <v>2310</v>
      </c>
      <c r="F722" t="s">
        <v>37</v>
      </c>
      <c r="G722" t="s">
        <v>1401</v>
      </c>
      <c r="H722" t="s">
        <v>2311</v>
      </c>
      <c r="I722" t="s">
        <v>636</v>
      </c>
      <c r="J722" t="s">
        <v>2312</v>
      </c>
      <c r="K722" s="318"/>
      <c r="L722" t="s">
        <v>42</v>
      </c>
      <c r="M722" s="319">
        <v>45867</v>
      </c>
      <c r="N722" s="318">
        <v>7</v>
      </c>
      <c r="O722" s="318"/>
      <c r="P722" s="318" t="s">
        <v>1403</v>
      </c>
      <c r="Q722" s="319">
        <v>45852</v>
      </c>
      <c r="R722" s="318" t="s">
        <v>253</v>
      </c>
      <c r="X722" t="s">
        <v>43</v>
      </c>
      <c r="AA722" s="318" t="s">
        <v>253</v>
      </c>
      <c r="AB722" s="318">
        <v>530704</v>
      </c>
      <c r="AC722" s="318" t="s">
        <v>80</v>
      </c>
      <c r="AE722" s="318"/>
      <c r="AF722" s="320"/>
      <c r="AG722" s="318"/>
      <c r="AH722" s="320"/>
      <c r="AI722" s="320"/>
    </row>
    <row r="723" spans="1:35" hidden="1">
      <c r="A723" t="s">
        <v>2313</v>
      </c>
      <c r="B723" s="1">
        <v>45825</v>
      </c>
      <c r="C723">
        <v>6</v>
      </c>
      <c r="D723">
        <v>530309</v>
      </c>
      <c r="E723" t="s">
        <v>2314</v>
      </c>
      <c r="F723" t="s">
        <v>37</v>
      </c>
      <c r="G723" t="s">
        <v>1401</v>
      </c>
      <c r="H723" t="s">
        <v>2315</v>
      </c>
      <c r="I723" t="s">
        <v>140</v>
      </c>
      <c r="J723" t="s">
        <v>2316</v>
      </c>
      <c r="K723" s="318"/>
      <c r="L723" t="s">
        <v>42</v>
      </c>
      <c r="M723" s="319">
        <v>45867</v>
      </c>
      <c r="N723" s="318">
        <v>7</v>
      </c>
      <c r="O723" s="318"/>
      <c r="P723" s="318" t="s">
        <v>1403</v>
      </c>
      <c r="Q723" s="319">
        <v>45852</v>
      </c>
      <c r="R723" s="318" t="s">
        <v>253</v>
      </c>
      <c r="X723" t="s">
        <v>43</v>
      </c>
      <c r="AA723" s="318" t="s">
        <v>253</v>
      </c>
      <c r="AB723" s="318">
        <v>530704</v>
      </c>
      <c r="AC723" s="318" t="s">
        <v>80</v>
      </c>
      <c r="AE723" s="318"/>
      <c r="AF723" s="320"/>
      <c r="AG723" s="318"/>
      <c r="AH723" s="320"/>
      <c r="AI723" s="320"/>
    </row>
    <row r="724" spans="1:35" hidden="1">
      <c r="A724" t="s">
        <v>2317</v>
      </c>
      <c r="B724" s="1">
        <v>45862</v>
      </c>
      <c r="C724">
        <v>7</v>
      </c>
      <c r="D724">
        <v>530310</v>
      </c>
      <c r="E724" t="s">
        <v>2318</v>
      </c>
      <c r="F724" t="s">
        <v>37</v>
      </c>
      <c r="G724" t="s">
        <v>644</v>
      </c>
      <c r="H724" t="s">
        <v>2319</v>
      </c>
      <c r="I724" t="s">
        <v>92</v>
      </c>
      <c r="J724" t="s">
        <v>1149</v>
      </c>
      <c r="K724" s="318"/>
      <c r="L724" t="s">
        <v>42</v>
      </c>
      <c r="M724" s="319">
        <v>45922</v>
      </c>
      <c r="N724" s="318">
        <v>9</v>
      </c>
      <c r="O724" s="318"/>
      <c r="P724" s="318" t="s">
        <v>648</v>
      </c>
      <c r="Q724" s="319">
        <v>45922</v>
      </c>
      <c r="R724" s="318" t="s">
        <v>83</v>
      </c>
      <c r="X724" t="s">
        <v>43</v>
      </c>
      <c r="AA724" s="318" t="s">
        <v>83</v>
      </c>
      <c r="AB724" s="318">
        <v>50020861</v>
      </c>
      <c r="AC724" s="318" t="s">
        <v>84</v>
      </c>
      <c r="AE724" s="318" t="s">
        <v>261</v>
      </c>
      <c r="AF724" s="320">
        <v>44973</v>
      </c>
      <c r="AG724" s="318"/>
      <c r="AH724" s="320"/>
      <c r="AI724" s="320"/>
    </row>
    <row r="725" spans="1:35" hidden="1">
      <c r="A725" t="s">
        <v>2320</v>
      </c>
      <c r="B725" s="1">
        <v>45841</v>
      </c>
      <c r="C725">
        <v>7</v>
      </c>
      <c r="D725">
        <v>530311</v>
      </c>
      <c r="E725" t="s">
        <v>2321</v>
      </c>
      <c r="F725" t="s">
        <v>37</v>
      </c>
      <c r="G725" t="s">
        <v>1401</v>
      </c>
      <c r="H725" t="s">
        <v>2322</v>
      </c>
      <c r="I725" t="s">
        <v>108</v>
      </c>
      <c r="J725" t="s">
        <v>1427</v>
      </c>
      <c r="K725" s="318"/>
      <c r="L725" t="s">
        <v>42</v>
      </c>
      <c r="M725" s="319">
        <v>45867</v>
      </c>
      <c r="N725" s="318">
        <v>7</v>
      </c>
      <c r="O725" s="318"/>
      <c r="P725" s="318" t="s">
        <v>1403</v>
      </c>
      <c r="Q725" s="319">
        <v>45855</v>
      </c>
      <c r="R725" s="318" t="s">
        <v>253</v>
      </c>
      <c r="X725" t="s">
        <v>43</v>
      </c>
      <c r="AA725" s="318" t="s">
        <v>253</v>
      </c>
      <c r="AB725" s="318">
        <v>530704</v>
      </c>
      <c r="AC725" s="318" t="s">
        <v>80</v>
      </c>
      <c r="AE725" s="318"/>
      <c r="AF725" s="320"/>
      <c r="AG725" s="318"/>
      <c r="AH725" s="320"/>
      <c r="AI725" s="320"/>
    </row>
    <row r="726" spans="1:35" hidden="1">
      <c r="A726" t="s">
        <v>2323</v>
      </c>
      <c r="B726" s="1">
        <v>45845</v>
      </c>
      <c r="C726">
        <v>7</v>
      </c>
      <c r="D726">
        <v>530312</v>
      </c>
      <c r="E726" t="s">
        <v>2324</v>
      </c>
      <c r="F726" t="s">
        <v>37</v>
      </c>
      <c r="G726" t="s">
        <v>1401</v>
      </c>
      <c r="H726" t="s">
        <v>2325</v>
      </c>
      <c r="I726" t="s">
        <v>636</v>
      </c>
      <c r="J726" t="s">
        <v>1408</v>
      </c>
      <c r="K726" s="318"/>
      <c r="L726" t="s">
        <v>42</v>
      </c>
      <c r="M726" s="319">
        <v>45867</v>
      </c>
      <c r="N726" s="318">
        <v>7</v>
      </c>
      <c r="O726" s="318"/>
      <c r="P726" s="318" t="s">
        <v>1403</v>
      </c>
      <c r="Q726" s="319">
        <v>45855</v>
      </c>
      <c r="R726" s="318" t="s">
        <v>253</v>
      </c>
      <c r="X726" t="s">
        <v>43</v>
      </c>
      <c r="AA726" s="318" t="s">
        <v>253</v>
      </c>
      <c r="AB726" s="318">
        <v>530704</v>
      </c>
      <c r="AC726" s="318" t="s">
        <v>80</v>
      </c>
      <c r="AE726" s="318"/>
      <c r="AF726" s="320"/>
      <c r="AG726" s="318"/>
      <c r="AH726" s="320"/>
      <c r="AI726" s="320"/>
    </row>
    <row r="727" spans="1:35" hidden="1">
      <c r="A727" t="s">
        <v>2326</v>
      </c>
      <c r="B727" s="1">
        <v>45856</v>
      </c>
      <c r="C727">
        <v>7</v>
      </c>
      <c r="D727">
        <v>530313</v>
      </c>
      <c r="E727" t="s">
        <v>2327</v>
      </c>
      <c r="F727" t="s">
        <v>37</v>
      </c>
      <c r="G727" t="s">
        <v>106</v>
      </c>
      <c r="H727" t="s">
        <v>2328</v>
      </c>
      <c r="I727" t="s">
        <v>108</v>
      </c>
      <c r="J727" t="s">
        <v>629</v>
      </c>
      <c r="K727" s="318"/>
      <c r="L727" t="s">
        <v>42</v>
      </c>
      <c r="M727" s="319">
        <v>45873</v>
      </c>
      <c r="N727" s="318">
        <v>8</v>
      </c>
      <c r="O727" s="318"/>
      <c r="P727" s="318"/>
      <c r="Q727" s="319"/>
      <c r="R727" s="318"/>
      <c r="X727" t="s">
        <v>43</v>
      </c>
      <c r="AA727" s="318" t="s">
        <v>62</v>
      </c>
      <c r="AB727" s="318">
        <v>50019953</v>
      </c>
      <c r="AC727" s="318" t="s">
        <v>63</v>
      </c>
      <c r="AE727" s="318" t="s">
        <v>94</v>
      </c>
      <c r="AF727" s="320">
        <v>12900</v>
      </c>
      <c r="AG727" s="318"/>
      <c r="AH727" s="320"/>
      <c r="AI727" s="320"/>
    </row>
    <row r="728" spans="1:35" hidden="1">
      <c r="A728" t="s">
        <v>2329</v>
      </c>
      <c r="B728" s="1">
        <v>45856</v>
      </c>
      <c r="C728">
        <v>7</v>
      </c>
      <c r="D728">
        <v>530314</v>
      </c>
      <c r="E728" t="s">
        <v>2330</v>
      </c>
      <c r="F728" t="s">
        <v>37</v>
      </c>
      <c r="G728" t="s">
        <v>106</v>
      </c>
      <c r="H728" t="s">
        <v>2331</v>
      </c>
      <c r="I728" t="s">
        <v>108</v>
      </c>
      <c r="J728" t="s">
        <v>629</v>
      </c>
      <c r="K728" s="318"/>
      <c r="L728" t="s">
        <v>42</v>
      </c>
      <c r="M728" s="319" t="s">
        <v>577</v>
      </c>
      <c r="N728" s="318"/>
      <c r="O728" s="318"/>
      <c r="P728" s="318"/>
      <c r="Q728" s="319"/>
      <c r="R728" s="318"/>
      <c r="X728" t="s">
        <v>43</v>
      </c>
      <c r="AA728" s="318"/>
      <c r="AB728" s="318"/>
      <c r="AC728" s="318" t="s">
        <v>43</v>
      </c>
      <c r="AE728" s="318"/>
      <c r="AF728" s="320"/>
      <c r="AG728" s="318"/>
      <c r="AH728" s="320"/>
      <c r="AI728" s="320"/>
    </row>
    <row r="729" spans="1:35" hidden="1">
      <c r="A729" t="s">
        <v>2332</v>
      </c>
      <c r="B729" s="1">
        <v>45856</v>
      </c>
      <c r="C729">
        <v>7</v>
      </c>
      <c r="D729">
        <v>530315</v>
      </c>
      <c r="E729" t="s">
        <v>2333</v>
      </c>
      <c r="F729" t="s">
        <v>37</v>
      </c>
      <c r="G729" t="s">
        <v>106</v>
      </c>
      <c r="H729" t="s">
        <v>2334</v>
      </c>
      <c r="I729" t="s">
        <v>108</v>
      </c>
      <c r="J729" t="s">
        <v>629</v>
      </c>
      <c r="K729" s="318"/>
      <c r="L729" t="s">
        <v>42</v>
      </c>
      <c r="M729" s="319">
        <v>45875</v>
      </c>
      <c r="N729" s="318">
        <v>8</v>
      </c>
      <c r="O729" s="318"/>
      <c r="P729" s="318"/>
      <c r="Q729" s="319"/>
      <c r="R729" s="318"/>
      <c r="X729" t="s">
        <v>43</v>
      </c>
      <c r="AA729" s="318" t="s">
        <v>62</v>
      </c>
      <c r="AB729" s="318">
        <v>50019955</v>
      </c>
      <c r="AC729" s="318" t="s">
        <v>63</v>
      </c>
      <c r="AE729" s="318" t="s">
        <v>94</v>
      </c>
      <c r="AF729" s="320">
        <v>12900</v>
      </c>
      <c r="AG729" s="318"/>
      <c r="AH729" s="320"/>
      <c r="AI729" s="320"/>
    </row>
    <row r="730" spans="1:35" hidden="1">
      <c r="A730" t="s">
        <v>2335</v>
      </c>
      <c r="B730" s="1">
        <v>45860</v>
      </c>
      <c r="C730">
        <v>7</v>
      </c>
      <c r="D730">
        <v>530316</v>
      </c>
      <c r="E730" t="s">
        <v>2336</v>
      </c>
      <c r="F730" t="s">
        <v>37</v>
      </c>
      <c r="G730" t="s">
        <v>644</v>
      </c>
      <c r="H730" t="s">
        <v>2337</v>
      </c>
      <c r="I730" t="s">
        <v>92</v>
      </c>
      <c r="J730" t="s">
        <v>629</v>
      </c>
      <c r="K730" s="318"/>
      <c r="L730" t="s">
        <v>42</v>
      </c>
      <c r="M730" s="319">
        <v>45883</v>
      </c>
      <c r="N730" s="318">
        <v>8</v>
      </c>
      <c r="O730" s="318"/>
      <c r="P730" s="318" t="s">
        <v>648</v>
      </c>
      <c r="Q730" s="319">
        <v>45883</v>
      </c>
      <c r="R730" s="318" t="s">
        <v>62</v>
      </c>
      <c r="X730" t="s">
        <v>43</v>
      </c>
      <c r="AA730" s="318" t="s">
        <v>62</v>
      </c>
      <c r="AB730" s="318">
        <v>50020445</v>
      </c>
      <c r="AC730" s="318" t="s">
        <v>63</v>
      </c>
      <c r="AE730" s="318" t="s">
        <v>94</v>
      </c>
      <c r="AF730" s="320">
        <v>12900</v>
      </c>
      <c r="AG730" s="318"/>
      <c r="AH730" s="320"/>
      <c r="AI730" s="320"/>
    </row>
    <row r="731" spans="1:35" hidden="1">
      <c r="A731" t="s">
        <v>2338</v>
      </c>
      <c r="B731" s="1">
        <v>45860</v>
      </c>
      <c r="C731">
        <v>7</v>
      </c>
      <c r="D731">
        <v>530317</v>
      </c>
      <c r="E731" t="s">
        <v>2339</v>
      </c>
      <c r="F731" t="s">
        <v>37</v>
      </c>
      <c r="G731" t="s">
        <v>644</v>
      </c>
      <c r="H731" t="s">
        <v>2340</v>
      </c>
      <c r="I731" t="s">
        <v>140</v>
      </c>
      <c r="J731" t="s">
        <v>2341</v>
      </c>
      <c r="K731" s="318"/>
      <c r="L731" t="s">
        <v>42</v>
      </c>
      <c r="M731" s="319">
        <v>45897</v>
      </c>
      <c r="N731" s="318">
        <v>8</v>
      </c>
      <c r="O731" s="318"/>
      <c r="P731" s="318" t="s">
        <v>648</v>
      </c>
      <c r="Q731" s="319">
        <v>45897</v>
      </c>
      <c r="R731" s="318" t="s">
        <v>62</v>
      </c>
      <c r="X731" t="s">
        <v>43</v>
      </c>
      <c r="AA731" s="318" t="s">
        <v>62</v>
      </c>
      <c r="AB731" s="318">
        <v>50019025</v>
      </c>
      <c r="AC731" s="318" t="s">
        <v>63</v>
      </c>
      <c r="AE731" s="318" t="s">
        <v>224</v>
      </c>
      <c r="AF731" s="320">
        <v>82218</v>
      </c>
      <c r="AG731" s="318"/>
      <c r="AH731" s="320"/>
      <c r="AI731" s="320"/>
    </row>
    <row r="732" spans="1:35" hidden="1">
      <c r="A732" t="s">
        <v>2342</v>
      </c>
      <c r="B732" s="1">
        <v>45860</v>
      </c>
      <c r="C732">
        <v>7</v>
      </c>
      <c r="D732">
        <v>530318</v>
      </c>
      <c r="E732" t="s">
        <v>2343</v>
      </c>
      <c r="F732" t="s">
        <v>37</v>
      </c>
      <c r="G732" t="s">
        <v>106</v>
      </c>
      <c r="H732" t="s">
        <v>2344</v>
      </c>
      <c r="I732" t="s">
        <v>108</v>
      </c>
      <c r="J732" t="s">
        <v>629</v>
      </c>
      <c r="K732" s="318"/>
      <c r="L732" t="s">
        <v>42</v>
      </c>
      <c r="M732" s="319">
        <v>45883</v>
      </c>
      <c r="N732" s="318">
        <v>8</v>
      </c>
      <c r="O732" s="318"/>
      <c r="P732" s="318"/>
      <c r="Q732" s="319"/>
      <c r="R732" s="318"/>
      <c r="X732" t="s">
        <v>43</v>
      </c>
      <c r="AA732" s="318" t="s">
        <v>62</v>
      </c>
      <c r="AB732" s="318">
        <v>50020466</v>
      </c>
      <c r="AC732" s="318" t="s">
        <v>63</v>
      </c>
      <c r="AE732" s="318" t="s">
        <v>94</v>
      </c>
      <c r="AF732" s="320">
        <v>12900</v>
      </c>
      <c r="AG732" s="318"/>
      <c r="AH732" s="320"/>
      <c r="AI732" s="320"/>
    </row>
    <row r="733" spans="1:35" hidden="1">
      <c r="A733" t="s">
        <v>2345</v>
      </c>
      <c r="B733" s="1">
        <v>45860</v>
      </c>
      <c r="C733">
        <v>7</v>
      </c>
      <c r="D733">
        <v>530319</v>
      </c>
      <c r="E733" t="s">
        <v>2346</v>
      </c>
      <c r="F733" t="s">
        <v>37</v>
      </c>
      <c r="G733" t="s">
        <v>383</v>
      </c>
      <c r="H733" t="s">
        <v>2347</v>
      </c>
      <c r="I733" t="s">
        <v>60</v>
      </c>
      <c r="J733" t="s">
        <v>158</v>
      </c>
      <c r="K733" s="318"/>
      <c r="L733" t="s">
        <v>42</v>
      </c>
      <c r="M733" s="319">
        <v>45882</v>
      </c>
      <c r="N733" s="318">
        <v>8</v>
      </c>
      <c r="O733" s="318"/>
      <c r="P733" s="318"/>
      <c r="Q733" s="319"/>
      <c r="R733" s="318"/>
      <c r="X733" t="s">
        <v>43</v>
      </c>
      <c r="AA733" s="318" t="s">
        <v>83</v>
      </c>
      <c r="AB733" s="318">
        <v>50021239</v>
      </c>
      <c r="AC733" s="318" t="s">
        <v>84</v>
      </c>
      <c r="AE733" s="318" t="s">
        <v>52</v>
      </c>
      <c r="AF733" s="320">
        <v>225942</v>
      </c>
      <c r="AG733" s="318">
        <v>39</v>
      </c>
      <c r="AH733" s="320"/>
      <c r="AI733" s="320"/>
    </row>
    <row r="734" spans="1:35" hidden="1">
      <c r="A734" t="s">
        <v>2348</v>
      </c>
      <c r="B734" s="1">
        <v>45861</v>
      </c>
      <c r="C734">
        <v>7</v>
      </c>
      <c r="D734">
        <v>530320</v>
      </c>
      <c r="E734" t="s">
        <v>2349</v>
      </c>
      <c r="F734" t="s">
        <v>37</v>
      </c>
      <c r="G734" t="s">
        <v>644</v>
      </c>
      <c r="H734" t="s">
        <v>2350</v>
      </c>
      <c r="I734" t="s">
        <v>92</v>
      </c>
      <c r="J734" t="s">
        <v>1149</v>
      </c>
      <c r="K734" s="318"/>
      <c r="L734" t="s">
        <v>42</v>
      </c>
      <c r="M734" s="319">
        <v>45922</v>
      </c>
      <c r="N734" s="318">
        <v>9</v>
      </c>
      <c r="O734" s="318"/>
      <c r="P734" s="318" t="s">
        <v>648</v>
      </c>
      <c r="Q734" s="319">
        <v>45922</v>
      </c>
      <c r="R734" s="318" t="s">
        <v>83</v>
      </c>
      <c r="X734" t="s">
        <v>43</v>
      </c>
      <c r="AA734" s="318" t="s">
        <v>83</v>
      </c>
      <c r="AB734" s="318">
        <v>50020527</v>
      </c>
      <c r="AC734" s="318" t="s">
        <v>84</v>
      </c>
      <c r="AE734" s="318" t="s">
        <v>261</v>
      </c>
      <c r="AF734" s="320">
        <v>44973</v>
      </c>
      <c r="AG734" s="318"/>
      <c r="AH734" s="320"/>
      <c r="AI734" s="320"/>
    </row>
    <row r="735" spans="1:35" hidden="1">
      <c r="A735" t="s">
        <v>2351</v>
      </c>
      <c r="B735" s="1">
        <v>45861</v>
      </c>
      <c r="C735">
        <v>7</v>
      </c>
      <c r="D735">
        <v>530321</v>
      </c>
      <c r="E735" t="s">
        <v>2352</v>
      </c>
      <c r="F735" t="s">
        <v>37</v>
      </c>
      <c r="G735" t="s">
        <v>644</v>
      </c>
      <c r="H735" t="s">
        <v>2353</v>
      </c>
      <c r="I735" t="s">
        <v>146</v>
      </c>
      <c r="J735" t="s">
        <v>2063</v>
      </c>
      <c r="K735" s="318"/>
      <c r="L735" t="s">
        <v>42</v>
      </c>
      <c r="M735" s="319">
        <v>45894</v>
      </c>
      <c r="N735" s="318">
        <v>8</v>
      </c>
      <c r="O735" s="318"/>
      <c r="P735" s="318" t="s">
        <v>648</v>
      </c>
      <c r="Q735" s="319">
        <v>45894</v>
      </c>
      <c r="R735" s="318" t="s">
        <v>62</v>
      </c>
      <c r="X735" t="s">
        <v>43</v>
      </c>
      <c r="AA735" s="318" t="s">
        <v>62</v>
      </c>
      <c r="AB735" s="318">
        <v>50020642</v>
      </c>
      <c r="AC735" s="318" t="s">
        <v>63</v>
      </c>
      <c r="AE735" s="318" t="s">
        <v>261</v>
      </c>
      <c r="AF735" s="320">
        <v>29463</v>
      </c>
      <c r="AG735" s="318"/>
      <c r="AH735" s="320"/>
      <c r="AI735" s="320"/>
    </row>
    <row r="736" spans="1:35" hidden="1">
      <c r="A736" t="s">
        <v>2354</v>
      </c>
      <c r="B736" s="1">
        <v>45861</v>
      </c>
      <c r="C736">
        <v>7</v>
      </c>
      <c r="D736">
        <v>530322</v>
      </c>
      <c r="E736" t="s">
        <v>2355</v>
      </c>
      <c r="F736" t="s">
        <v>37</v>
      </c>
      <c r="G736" t="s">
        <v>644</v>
      </c>
      <c r="H736" t="s">
        <v>2356</v>
      </c>
      <c r="I736" t="s">
        <v>87</v>
      </c>
      <c r="J736" t="s">
        <v>1681</v>
      </c>
      <c r="K736" s="318"/>
      <c r="L736" t="s">
        <v>42</v>
      </c>
      <c r="M736" s="319">
        <v>45895</v>
      </c>
      <c r="N736" s="318">
        <v>8</v>
      </c>
      <c r="O736" s="318"/>
      <c r="P736" s="318" t="s">
        <v>648</v>
      </c>
      <c r="Q736" s="319">
        <v>45895</v>
      </c>
      <c r="R736" s="318" t="s">
        <v>62</v>
      </c>
      <c r="X736" t="s">
        <v>43</v>
      </c>
      <c r="AA736" s="318" t="s">
        <v>62</v>
      </c>
      <c r="AB736" s="318">
        <v>50020586</v>
      </c>
      <c r="AC736" s="318" t="s">
        <v>63</v>
      </c>
      <c r="AE736" s="318" t="s">
        <v>224</v>
      </c>
      <c r="AF736" s="320">
        <v>57429</v>
      </c>
      <c r="AG736" s="318"/>
      <c r="AH736" s="320"/>
      <c r="AI736" s="320"/>
    </row>
    <row r="737" spans="1:35" hidden="1">
      <c r="A737" t="s">
        <v>2357</v>
      </c>
      <c r="B737" s="1">
        <v>45861</v>
      </c>
      <c r="C737">
        <v>7</v>
      </c>
      <c r="D737">
        <v>530323</v>
      </c>
      <c r="E737" t="s">
        <v>2358</v>
      </c>
      <c r="F737" t="s">
        <v>37</v>
      </c>
      <c r="G737" t="s">
        <v>1696</v>
      </c>
      <c r="H737" t="s">
        <v>2359</v>
      </c>
      <c r="I737" t="s">
        <v>2360</v>
      </c>
      <c r="J737" t="s">
        <v>1698</v>
      </c>
      <c r="K737" s="318"/>
      <c r="L737" t="s">
        <v>391</v>
      </c>
      <c r="M737" s="319">
        <v>45887</v>
      </c>
      <c r="N737" s="318">
        <v>8</v>
      </c>
      <c r="O737" s="318"/>
      <c r="P737" s="318"/>
      <c r="Q737" s="319"/>
      <c r="R737" s="318"/>
      <c r="X737" t="s">
        <v>43</v>
      </c>
      <c r="AA737" s="318" t="s">
        <v>62</v>
      </c>
      <c r="AB737" s="318">
        <v>530801</v>
      </c>
      <c r="AC737" s="318" t="s">
        <v>63</v>
      </c>
      <c r="AE737" s="318" t="s">
        <v>732</v>
      </c>
      <c r="AF737" s="320">
        <v>14825</v>
      </c>
      <c r="AG737" s="318"/>
      <c r="AH737" s="320"/>
      <c r="AI737" s="320"/>
    </row>
    <row r="738" spans="1:35" hidden="1">
      <c r="A738" t="s">
        <v>2361</v>
      </c>
      <c r="B738" s="1">
        <v>45862</v>
      </c>
      <c r="C738">
        <v>7</v>
      </c>
      <c r="D738">
        <v>530324</v>
      </c>
      <c r="E738" t="s">
        <v>2362</v>
      </c>
      <c r="F738" t="s">
        <v>37</v>
      </c>
      <c r="G738" t="s">
        <v>644</v>
      </c>
      <c r="H738" t="s">
        <v>2363</v>
      </c>
      <c r="I738" t="s">
        <v>92</v>
      </c>
      <c r="J738" t="s">
        <v>629</v>
      </c>
      <c r="K738" s="318"/>
      <c r="L738" t="s">
        <v>42</v>
      </c>
      <c r="M738" s="319">
        <v>45883</v>
      </c>
      <c r="N738" s="318">
        <v>8</v>
      </c>
      <c r="O738" s="318"/>
      <c r="P738" s="318" t="s">
        <v>648</v>
      </c>
      <c r="Q738" s="319">
        <v>45883</v>
      </c>
      <c r="R738" s="318" t="s">
        <v>62</v>
      </c>
      <c r="X738" t="s">
        <v>43</v>
      </c>
      <c r="AA738" s="318" t="s">
        <v>62</v>
      </c>
      <c r="AB738" s="318">
        <v>50020967</v>
      </c>
      <c r="AC738" s="318" t="s">
        <v>63</v>
      </c>
      <c r="AE738" s="318" t="s">
        <v>94</v>
      </c>
      <c r="AF738" s="320">
        <v>12900</v>
      </c>
      <c r="AG738" s="318"/>
      <c r="AH738" s="320"/>
      <c r="AI738" s="320"/>
    </row>
    <row r="739" spans="1:35" hidden="1">
      <c r="A739" t="s">
        <v>2364</v>
      </c>
      <c r="B739" s="1">
        <v>45862</v>
      </c>
      <c r="C739">
        <v>7</v>
      </c>
      <c r="D739">
        <v>530325</v>
      </c>
      <c r="E739" t="s">
        <v>2365</v>
      </c>
      <c r="F739" t="s">
        <v>37</v>
      </c>
      <c r="G739" t="s">
        <v>644</v>
      </c>
      <c r="H739" t="s">
        <v>2366</v>
      </c>
      <c r="I739" t="s">
        <v>92</v>
      </c>
      <c r="J739" t="s">
        <v>629</v>
      </c>
      <c r="K739" s="318"/>
      <c r="L739" t="s">
        <v>42</v>
      </c>
      <c r="M739" s="319">
        <v>45883</v>
      </c>
      <c r="N739" s="318">
        <v>8</v>
      </c>
      <c r="O739" s="318"/>
      <c r="P739" s="318" t="s">
        <v>648</v>
      </c>
      <c r="Q739" s="319">
        <v>45883</v>
      </c>
      <c r="R739" s="318" t="s">
        <v>62</v>
      </c>
      <c r="X739" t="s">
        <v>43</v>
      </c>
      <c r="AA739" s="318" t="s">
        <v>62</v>
      </c>
      <c r="AB739" s="318">
        <v>50021030</v>
      </c>
      <c r="AC739" s="318" t="s">
        <v>63</v>
      </c>
      <c r="AE739" s="318" t="s">
        <v>94</v>
      </c>
      <c r="AF739" s="320">
        <v>12900</v>
      </c>
      <c r="AG739" s="318"/>
      <c r="AH739" s="320"/>
      <c r="AI739" s="320"/>
    </row>
    <row r="740" spans="1:35" hidden="1">
      <c r="A740" t="s">
        <v>2367</v>
      </c>
      <c r="B740" s="1">
        <v>45862</v>
      </c>
      <c r="C740">
        <v>7</v>
      </c>
      <c r="D740">
        <v>530326</v>
      </c>
      <c r="E740" t="s">
        <v>2368</v>
      </c>
      <c r="F740" t="s">
        <v>37</v>
      </c>
      <c r="G740" t="s">
        <v>644</v>
      </c>
      <c r="H740" t="s">
        <v>2369</v>
      </c>
      <c r="I740" t="s">
        <v>60</v>
      </c>
      <c r="J740" t="s">
        <v>629</v>
      </c>
      <c r="K740" s="318"/>
      <c r="L740" t="s">
        <v>391</v>
      </c>
      <c r="M740" s="319">
        <v>46049</v>
      </c>
      <c r="N740" s="318">
        <v>1</v>
      </c>
      <c r="O740" s="318"/>
      <c r="P740" s="318" t="s">
        <v>648</v>
      </c>
      <c r="Q740" s="319">
        <v>46049</v>
      </c>
      <c r="R740" s="318" t="s">
        <v>199</v>
      </c>
      <c r="X740" t="s">
        <v>43</v>
      </c>
      <c r="AA740" s="318" t="s">
        <v>199</v>
      </c>
      <c r="AB740" s="318">
        <v>50020872</v>
      </c>
      <c r="AC740" s="318" t="s">
        <v>44</v>
      </c>
      <c r="AE740" s="318" t="s">
        <v>94</v>
      </c>
      <c r="AF740" s="320">
        <v>17575</v>
      </c>
      <c r="AG740" s="318"/>
      <c r="AH740" s="320"/>
      <c r="AI740" s="320"/>
    </row>
    <row r="741" spans="1:35" hidden="1">
      <c r="A741" t="s">
        <v>2370</v>
      </c>
      <c r="B741" s="1">
        <v>45862</v>
      </c>
      <c r="C741">
        <v>7</v>
      </c>
      <c r="D741">
        <v>530327</v>
      </c>
      <c r="E741" t="s">
        <v>69</v>
      </c>
      <c r="F741" t="s">
        <v>37</v>
      </c>
      <c r="G741" t="s">
        <v>47</v>
      </c>
      <c r="H741" t="s">
        <v>2371</v>
      </c>
      <c r="I741" t="s">
        <v>123</v>
      </c>
      <c r="J741" t="s">
        <v>1693</v>
      </c>
      <c r="K741" s="318"/>
      <c r="L741" t="s">
        <v>42</v>
      </c>
      <c r="M741" s="319">
        <v>45870</v>
      </c>
      <c r="N741" s="318">
        <v>8</v>
      </c>
      <c r="O741" s="318"/>
      <c r="P741" s="318"/>
      <c r="Q741" s="319"/>
      <c r="R741" s="318"/>
      <c r="X741" t="s">
        <v>43</v>
      </c>
      <c r="AA741" s="318" t="s">
        <v>62</v>
      </c>
      <c r="AB741" s="318">
        <v>530811</v>
      </c>
      <c r="AC741" s="318" t="s">
        <v>63</v>
      </c>
      <c r="AE741" s="318" t="s">
        <v>732</v>
      </c>
      <c r="AF741" s="320">
        <v>63495</v>
      </c>
      <c r="AG741" s="318"/>
      <c r="AH741" s="320"/>
      <c r="AI741" s="320"/>
    </row>
    <row r="742" spans="1:35" hidden="1">
      <c r="A742" t="s">
        <v>2372</v>
      </c>
      <c r="B742" s="1">
        <v>45862</v>
      </c>
      <c r="C742">
        <v>7</v>
      </c>
      <c r="D742">
        <v>530328</v>
      </c>
      <c r="E742" t="s">
        <v>2373</v>
      </c>
      <c r="F742" t="s">
        <v>37</v>
      </c>
      <c r="G742" t="s">
        <v>644</v>
      </c>
      <c r="H742" t="s">
        <v>2374</v>
      </c>
      <c r="I742" t="s">
        <v>40</v>
      </c>
      <c r="J742" t="s">
        <v>1681</v>
      </c>
      <c r="K742" s="318"/>
      <c r="L742" t="s">
        <v>42</v>
      </c>
      <c r="M742" s="319">
        <v>45910</v>
      </c>
      <c r="N742" s="318">
        <v>9</v>
      </c>
      <c r="O742" s="318"/>
      <c r="P742" s="318" t="s">
        <v>648</v>
      </c>
      <c r="Q742" s="319">
        <v>45910</v>
      </c>
      <c r="R742" s="318" t="s">
        <v>83</v>
      </c>
      <c r="X742" t="s">
        <v>43</v>
      </c>
      <c r="AA742" s="318" t="s">
        <v>83</v>
      </c>
      <c r="AB742" s="318">
        <v>530902</v>
      </c>
      <c r="AC742" s="318" t="s">
        <v>84</v>
      </c>
      <c r="AE742" s="318" t="s">
        <v>417</v>
      </c>
      <c r="AF742" s="320">
        <v>11626</v>
      </c>
      <c r="AG742" s="318"/>
      <c r="AH742" s="320"/>
      <c r="AI742" s="320"/>
    </row>
    <row r="743" spans="1:35" hidden="1">
      <c r="A743" t="s">
        <v>2375</v>
      </c>
      <c r="B743" s="1">
        <v>45863</v>
      </c>
      <c r="C743">
        <v>7</v>
      </c>
      <c r="D743">
        <v>530329</v>
      </c>
      <c r="E743" t="s">
        <v>2376</v>
      </c>
      <c r="F743" t="s">
        <v>37</v>
      </c>
      <c r="G743" t="s">
        <v>106</v>
      </c>
      <c r="H743" t="s">
        <v>2377</v>
      </c>
      <c r="I743" t="s">
        <v>140</v>
      </c>
      <c r="J743" t="s">
        <v>1194</v>
      </c>
      <c r="K743" s="318"/>
      <c r="L743" t="s">
        <v>42</v>
      </c>
      <c r="M743" s="319">
        <v>45870</v>
      </c>
      <c r="N743" s="318">
        <v>8</v>
      </c>
      <c r="O743" s="318"/>
      <c r="P743" s="318"/>
      <c r="Q743" s="319"/>
      <c r="R743" s="318"/>
      <c r="X743" t="s">
        <v>43</v>
      </c>
      <c r="AA743" s="318" t="s">
        <v>62</v>
      </c>
      <c r="AB743" s="318">
        <v>50021456</v>
      </c>
      <c r="AC743" s="318" t="s">
        <v>63</v>
      </c>
      <c r="AE743" s="318" t="s">
        <v>94</v>
      </c>
      <c r="AF743" s="320">
        <v>20845</v>
      </c>
      <c r="AG743" s="318"/>
      <c r="AH743" s="320"/>
      <c r="AI743" s="320"/>
    </row>
    <row r="744" spans="1:35" hidden="1">
      <c r="A744" t="s">
        <v>2378</v>
      </c>
      <c r="B744" s="1">
        <v>45863</v>
      </c>
      <c r="C744">
        <v>7</v>
      </c>
      <c r="D744">
        <v>530330</v>
      </c>
      <c r="E744" t="s">
        <v>2379</v>
      </c>
      <c r="F744" t="s">
        <v>37</v>
      </c>
      <c r="G744" t="s">
        <v>97</v>
      </c>
      <c r="H744" t="s">
        <v>2380</v>
      </c>
      <c r="I744" t="s">
        <v>40</v>
      </c>
      <c r="J744" t="s">
        <v>158</v>
      </c>
      <c r="K744" s="318"/>
      <c r="L744" t="s">
        <v>42</v>
      </c>
      <c r="M744" s="319">
        <v>45883</v>
      </c>
      <c r="N744" s="318">
        <v>8</v>
      </c>
      <c r="O744" s="318"/>
      <c r="P744" s="318" t="s">
        <v>99</v>
      </c>
      <c r="Q744" s="319">
        <v>45883</v>
      </c>
      <c r="R744" s="318" t="s">
        <v>83</v>
      </c>
      <c r="X744" t="s">
        <v>43</v>
      </c>
      <c r="AA744" s="318" t="s">
        <v>83</v>
      </c>
      <c r="AB744" s="318">
        <v>50021939</v>
      </c>
      <c r="AC744" s="318" t="s">
        <v>84</v>
      </c>
      <c r="AE744" s="318" t="s">
        <v>52</v>
      </c>
      <c r="AF744" s="320">
        <v>253508</v>
      </c>
      <c r="AG744" s="318">
        <v>18</v>
      </c>
      <c r="AH744" s="320"/>
      <c r="AI744" s="320"/>
    </row>
    <row r="745" spans="1:35" hidden="1">
      <c r="A745" t="s">
        <v>2381</v>
      </c>
      <c r="B745" s="1">
        <v>45863</v>
      </c>
      <c r="C745">
        <v>7</v>
      </c>
      <c r="D745">
        <v>530331</v>
      </c>
      <c r="E745" t="s">
        <v>69</v>
      </c>
      <c r="F745" t="s">
        <v>37</v>
      </c>
      <c r="G745" t="s">
        <v>117</v>
      </c>
      <c r="H745" t="s">
        <v>2382</v>
      </c>
      <c r="I745" t="s">
        <v>108</v>
      </c>
      <c r="J745" t="s">
        <v>1693</v>
      </c>
      <c r="K745" s="318"/>
      <c r="L745" t="s">
        <v>42</v>
      </c>
      <c r="M745" s="319">
        <v>45875</v>
      </c>
      <c r="N745" s="318">
        <v>8</v>
      </c>
      <c r="O745" s="318"/>
      <c r="P745" s="318"/>
      <c r="Q745" s="319"/>
      <c r="R745" s="318"/>
      <c r="X745" t="s">
        <v>43</v>
      </c>
      <c r="AA745" s="318" t="s">
        <v>62</v>
      </c>
      <c r="AB745" s="318">
        <v>530812</v>
      </c>
      <c r="AC745" s="318" t="s">
        <v>63</v>
      </c>
      <c r="AE745" s="318" t="s">
        <v>732</v>
      </c>
      <c r="AF745" s="320">
        <v>71266</v>
      </c>
      <c r="AG745" s="318"/>
      <c r="AH745" s="320"/>
      <c r="AI745" s="320"/>
    </row>
    <row r="746" spans="1:35" hidden="1">
      <c r="A746" t="s">
        <v>2383</v>
      </c>
      <c r="B746" s="1">
        <v>45863</v>
      </c>
      <c r="C746">
        <v>7</v>
      </c>
      <c r="D746">
        <v>530332</v>
      </c>
      <c r="E746" t="s">
        <v>2384</v>
      </c>
      <c r="F746" t="s">
        <v>37</v>
      </c>
      <c r="G746" t="s">
        <v>112</v>
      </c>
      <c r="H746" t="s">
        <v>2385</v>
      </c>
      <c r="I746" t="s">
        <v>108</v>
      </c>
      <c r="J746" t="s">
        <v>158</v>
      </c>
      <c r="K746" s="318"/>
      <c r="L746" t="s">
        <v>42</v>
      </c>
      <c r="M746" s="319">
        <v>45887</v>
      </c>
      <c r="N746" s="318">
        <v>8</v>
      </c>
      <c r="O746" s="318"/>
      <c r="P746" s="318" t="s">
        <v>114</v>
      </c>
      <c r="Q746" s="319">
        <v>45887</v>
      </c>
      <c r="R746" s="318" t="s">
        <v>62</v>
      </c>
      <c r="X746" t="s">
        <v>43</v>
      </c>
      <c r="AA746" s="318" t="s">
        <v>62</v>
      </c>
      <c r="AB746" s="318">
        <v>50021853</v>
      </c>
      <c r="AC746" s="318" t="s">
        <v>63</v>
      </c>
      <c r="AE746" s="318" t="s">
        <v>94</v>
      </c>
      <c r="AF746" s="320">
        <v>213922</v>
      </c>
      <c r="AG746" s="318">
        <v>10</v>
      </c>
      <c r="AH746" s="320"/>
      <c r="AI746" s="320"/>
    </row>
    <row r="747" spans="1:35" hidden="1">
      <c r="A747" t="s">
        <v>2386</v>
      </c>
      <c r="B747" s="1">
        <v>45863</v>
      </c>
      <c r="C747">
        <v>7</v>
      </c>
      <c r="D747">
        <v>530333</v>
      </c>
      <c r="E747" t="s">
        <v>2387</v>
      </c>
      <c r="F747" t="s">
        <v>37</v>
      </c>
      <c r="G747" t="s">
        <v>112</v>
      </c>
      <c r="H747" t="s">
        <v>2388</v>
      </c>
      <c r="I747" t="s">
        <v>108</v>
      </c>
      <c r="J747" t="s">
        <v>158</v>
      </c>
      <c r="K747" s="318"/>
      <c r="L747" t="s">
        <v>42</v>
      </c>
      <c r="M747" s="319">
        <v>45883</v>
      </c>
      <c r="N747" s="318">
        <v>8</v>
      </c>
      <c r="O747" s="318"/>
      <c r="P747" s="318" t="s">
        <v>114</v>
      </c>
      <c r="Q747" s="319">
        <v>45883</v>
      </c>
      <c r="R747" s="318" t="s">
        <v>62</v>
      </c>
      <c r="X747" t="s">
        <v>43</v>
      </c>
      <c r="AA747" s="318" t="s">
        <v>62</v>
      </c>
      <c r="AB747" s="318">
        <v>50021608</v>
      </c>
      <c r="AC747" s="318" t="s">
        <v>63</v>
      </c>
      <c r="AE747" s="318" t="s">
        <v>94</v>
      </c>
      <c r="AF747" s="320">
        <v>255707</v>
      </c>
      <c r="AG747" s="318">
        <v>20</v>
      </c>
      <c r="AH747" s="320"/>
      <c r="AI747" s="320"/>
    </row>
    <row r="748" spans="1:35" hidden="1">
      <c r="A748" t="s">
        <v>2389</v>
      </c>
      <c r="B748" s="1">
        <v>45866</v>
      </c>
      <c r="C748">
        <v>7</v>
      </c>
      <c r="D748">
        <v>530334</v>
      </c>
      <c r="E748" t="s">
        <v>2390</v>
      </c>
      <c r="F748" t="s">
        <v>37</v>
      </c>
      <c r="G748" t="s">
        <v>121</v>
      </c>
      <c r="H748" t="s">
        <v>2391</v>
      </c>
      <c r="I748" t="s">
        <v>92</v>
      </c>
      <c r="J748" t="s">
        <v>151</v>
      </c>
      <c r="K748" s="318"/>
      <c r="L748" t="s">
        <v>42</v>
      </c>
      <c r="M748" s="319">
        <v>45868</v>
      </c>
      <c r="N748" s="318">
        <v>7</v>
      </c>
      <c r="O748" s="318"/>
      <c r="P748" s="318"/>
      <c r="Q748" s="319"/>
      <c r="R748" s="318"/>
      <c r="X748" t="s">
        <v>43</v>
      </c>
      <c r="AA748" s="318" t="s">
        <v>62</v>
      </c>
      <c r="AB748" s="318">
        <v>50021424</v>
      </c>
      <c r="AC748" s="318" t="s">
        <v>63</v>
      </c>
      <c r="AE748" s="318" t="s">
        <v>52</v>
      </c>
      <c r="AF748" s="320">
        <v>54541</v>
      </c>
      <c r="AG748" s="318"/>
      <c r="AH748" s="320"/>
      <c r="AI748" s="320"/>
    </row>
    <row r="749" spans="1:35" hidden="1">
      <c r="A749" t="s">
        <v>2392</v>
      </c>
      <c r="B749" s="1">
        <v>45866</v>
      </c>
      <c r="C749">
        <v>7</v>
      </c>
      <c r="D749">
        <v>530335</v>
      </c>
      <c r="E749" t="s">
        <v>2276</v>
      </c>
      <c r="F749" t="s">
        <v>37</v>
      </c>
      <c r="G749" t="s">
        <v>38</v>
      </c>
      <c r="H749" t="s">
        <v>2277</v>
      </c>
      <c r="I749" t="s">
        <v>60</v>
      </c>
      <c r="J749" t="s">
        <v>2393</v>
      </c>
      <c r="K749" s="318"/>
      <c r="L749" t="s">
        <v>42</v>
      </c>
      <c r="M749" s="319">
        <v>45866</v>
      </c>
      <c r="N749" s="318">
        <v>7</v>
      </c>
      <c r="O749" s="318"/>
      <c r="P749" s="318"/>
      <c r="Q749" s="319"/>
      <c r="R749" s="318"/>
      <c r="X749" t="s">
        <v>43</v>
      </c>
      <c r="AA749" s="318" t="s">
        <v>253</v>
      </c>
      <c r="AB749" s="318">
        <v>50021648</v>
      </c>
      <c r="AC749" s="318" t="s">
        <v>80</v>
      </c>
      <c r="AE749" s="318" t="s">
        <v>94</v>
      </c>
      <c r="AF749" s="320">
        <v>43163</v>
      </c>
      <c r="AG749" s="318"/>
      <c r="AH749" s="320"/>
      <c r="AI749" s="320"/>
    </row>
    <row r="750" spans="1:35" hidden="1">
      <c r="A750" t="s">
        <v>2394</v>
      </c>
      <c r="B750" s="1">
        <v>45835</v>
      </c>
      <c r="C750">
        <v>6</v>
      </c>
      <c r="D750">
        <v>530336</v>
      </c>
      <c r="E750" t="s">
        <v>36</v>
      </c>
      <c r="F750" t="s">
        <v>37</v>
      </c>
      <c r="G750" t="s">
        <v>47</v>
      </c>
      <c r="H750" t="s">
        <v>1155</v>
      </c>
      <c r="I750" t="s">
        <v>1156</v>
      </c>
      <c r="J750" t="s">
        <v>2395</v>
      </c>
      <c r="K750" s="318"/>
      <c r="L750" t="s">
        <v>42</v>
      </c>
      <c r="M750" s="319">
        <v>45868</v>
      </c>
      <c r="N750" s="318">
        <v>7</v>
      </c>
      <c r="O750" s="318"/>
      <c r="P750" s="318" t="s">
        <v>648</v>
      </c>
      <c r="Q750" s="319">
        <v>45866</v>
      </c>
      <c r="R750" s="318" t="s">
        <v>253</v>
      </c>
      <c r="X750" t="s">
        <v>43</v>
      </c>
      <c r="AA750" s="318" t="s">
        <v>253</v>
      </c>
      <c r="AB750" s="318">
        <v>50021981</v>
      </c>
      <c r="AC750" s="318" t="s">
        <v>80</v>
      </c>
      <c r="AE750" s="318" t="s">
        <v>224</v>
      </c>
      <c r="AF750" s="320"/>
      <c r="AG750" s="318"/>
      <c r="AH750" s="320"/>
      <c r="AI750" s="320"/>
    </row>
    <row r="751" spans="1:35" hidden="1">
      <c r="A751" t="s">
        <v>2396</v>
      </c>
      <c r="B751" s="1">
        <v>45866</v>
      </c>
      <c r="C751">
        <v>7</v>
      </c>
      <c r="D751">
        <v>530337</v>
      </c>
      <c r="E751" t="s">
        <v>2397</v>
      </c>
      <c r="F751" t="s">
        <v>37</v>
      </c>
      <c r="G751" t="s">
        <v>644</v>
      </c>
      <c r="H751" t="s">
        <v>2398</v>
      </c>
      <c r="I751" t="s">
        <v>108</v>
      </c>
      <c r="J751" t="s">
        <v>1149</v>
      </c>
      <c r="K751" s="318"/>
      <c r="L751" t="s">
        <v>42</v>
      </c>
      <c r="M751" s="319">
        <v>45922</v>
      </c>
      <c r="N751" s="318">
        <v>9</v>
      </c>
      <c r="O751" s="318"/>
      <c r="P751" s="318" t="s">
        <v>648</v>
      </c>
      <c r="Q751" s="319">
        <v>45922</v>
      </c>
      <c r="R751" s="318" t="s">
        <v>83</v>
      </c>
      <c r="X751" t="s">
        <v>43</v>
      </c>
      <c r="AA751" s="318" t="s">
        <v>83</v>
      </c>
      <c r="AB751" s="318">
        <v>50021639</v>
      </c>
      <c r="AC751" s="318" t="s">
        <v>84</v>
      </c>
      <c r="AE751" s="318" t="s">
        <v>261</v>
      </c>
      <c r="AF751" s="320">
        <v>48714</v>
      </c>
      <c r="AG751" s="318"/>
      <c r="AH751" s="320"/>
      <c r="AI751" s="320"/>
    </row>
    <row r="752" spans="1:35" hidden="1">
      <c r="A752" t="s">
        <v>2399</v>
      </c>
      <c r="B752" s="1">
        <v>45866</v>
      </c>
      <c r="C752">
        <v>7</v>
      </c>
      <c r="D752">
        <v>530338</v>
      </c>
      <c r="E752" t="s">
        <v>1035</v>
      </c>
      <c r="F752" t="s">
        <v>37</v>
      </c>
      <c r="G752" t="s">
        <v>106</v>
      </c>
      <c r="H752" t="s">
        <v>2400</v>
      </c>
      <c r="I752" t="s">
        <v>108</v>
      </c>
      <c r="J752" t="s">
        <v>629</v>
      </c>
      <c r="K752" s="318"/>
      <c r="L752" t="s">
        <v>42</v>
      </c>
      <c r="M752" s="319">
        <v>45883</v>
      </c>
      <c r="N752" s="318">
        <v>8</v>
      </c>
      <c r="O752" s="318"/>
      <c r="P752" s="318"/>
      <c r="Q752" s="319"/>
      <c r="R752" s="318"/>
      <c r="X752" t="s">
        <v>43</v>
      </c>
      <c r="AA752" s="318" t="s">
        <v>62</v>
      </c>
      <c r="AB752" s="318">
        <v>50021632</v>
      </c>
      <c r="AC752" s="318" t="s">
        <v>63</v>
      </c>
      <c r="AE752" s="318" t="s">
        <v>94</v>
      </c>
      <c r="AF752" s="320">
        <v>12900</v>
      </c>
      <c r="AG752" s="318"/>
      <c r="AH752" s="320"/>
      <c r="AI752" s="320"/>
    </row>
    <row r="753" spans="1:35" hidden="1">
      <c r="A753" t="s">
        <v>2401</v>
      </c>
      <c r="B753" s="1">
        <v>45866</v>
      </c>
      <c r="C753">
        <v>7</v>
      </c>
      <c r="D753">
        <v>530339</v>
      </c>
      <c r="E753" t="s">
        <v>519</v>
      </c>
      <c r="F753" t="s">
        <v>37</v>
      </c>
      <c r="G753" t="s">
        <v>188</v>
      </c>
      <c r="H753" t="s">
        <v>520</v>
      </c>
      <c r="I753" t="s">
        <v>108</v>
      </c>
      <c r="J753" t="s">
        <v>151</v>
      </c>
      <c r="K753" s="318"/>
      <c r="L753" t="s">
        <v>42</v>
      </c>
      <c r="M753" s="319">
        <v>45890</v>
      </c>
      <c r="N753" s="318">
        <v>8</v>
      </c>
      <c r="O753" s="318"/>
      <c r="P753" s="318" t="s">
        <v>190</v>
      </c>
      <c r="Q753" s="319">
        <v>45890</v>
      </c>
      <c r="R753" s="318" t="s">
        <v>83</v>
      </c>
      <c r="X753" t="s">
        <v>43</v>
      </c>
      <c r="AA753" s="318" t="s">
        <v>83</v>
      </c>
      <c r="AB753" s="318">
        <v>50021902</v>
      </c>
      <c r="AC753" s="318" t="s">
        <v>84</v>
      </c>
      <c r="AE753" s="318" t="s">
        <v>52</v>
      </c>
      <c r="AF753" s="320">
        <v>20129</v>
      </c>
      <c r="AG753" s="318"/>
      <c r="AH753" s="320"/>
      <c r="AI753" s="320"/>
    </row>
    <row r="754" spans="1:35" hidden="1">
      <c r="A754" t="s">
        <v>2402</v>
      </c>
      <c r="B754" s="1">
        <v>45866</v>
      </c>
      <c r="C754">
        <v>7</v>
      </c>
      <c r="D754">
        <v>530340</v>
      </c>
      <c r="E754" t="s">
        <v>2240</v>
      </c>
      <c r="F754" t="s">
        <v>37</v>
      </c>
      <c r="G754" t="s">
        <v>47</v>
      </c>
      <c r="H754" t="s">
        <v>1027</v>
      </c>
      <c r="I754" t="s">
        <v>92</v>
      </c>
      <c r="J754" t="s">
        <v>1380</v>
      </c>
      <c r="K754" s="318"/>
      <c r="L754" t="s">
        <v>42</v>
      </c>
      <c r="M754" s="319" t="s">
        <v>577</v>
      </c>
      <c r="N754" s="318"/>
      <c r="O754" s="318"/>
      <c r="P754" s="318"/>
      <c r="Q754" s="319"/>
      <c r="R754" s="318"/>
      <c r="X754" t="s">
        <v>43</v>
      </c>
      <c r="AA754" s="318" t="s">
        <v>1514</v>
      </c>
      <c r="AB754" s="318">
        <v>50028650</v>
      </c>
      <c r="AC754" s="318" t="s">
        <v>1515</v>
      </c>
      <c r="AE754" s="318"/>
      <c r="AF754" s="320"/>
      <c r="AG754" s="318"/>
      <c r="AH754" s="320"/>
      <c r="AI754" s="320"/>
    </row>
    <row r="755" spans="1:35" hidden="1">
      <c r="A755" t="s">
        <v>2403</v>
      </c>
      <c r="B755" s="1">
        <v>45867</v>
      </c>
      <c r="C755">
        <v>7</v>
      </c>
      <c r="D755">
        <v>530341</v>
      </c>
      <c r="E755" t="s">
        <v>2404</v>
      </c>
      <c r="F755" t="s">
        <v>37</v>
      </c>
      <c r="G755" t="s">
        <v>117</v>
      </c>
      <c r="H755" t="s">
        <v>2405</v>
      </c>
      <c r="I755" t="s">
        <v>92</v>
      </c>
      <c r="J755" t="s">
        <v>158</v>
      </c>
      <c r="K755" s="318"/>
      <c r="L755" t="s">
        <v>42</v>
      </c>
      <c r="M755" s="319">
        <v>45876</v>
      </c>
      <c r="N755" s="318">
        <v>8</v>
      </c>
      <c r="O755" s="318"/>
      <c r="P755" s="318"/>
      <c r="Q755" s="319"/>
      <c r="R755" s="318"/>
      <c r="X755" t="s">
        <v>43</v>
      </c>
      <c r="AA755" s="318" t="s">
        <v>62</v>
      </c>
      <c r="AB755" s="318">
        <v>50021974</v>
      </c>
      <c r="AC755" s="318" t="s">
        <v>63</v>
      </c>
      <c r="AE755" s="318" t="s">
        <v>94</v>
      </c>
      <c r="AF755" s="320">
        <v>227180</v>
      </c>
      <c r="AG755" s="318">
        <v>10</v>
      </c>
      <c r="AH755" s="320"/>
      <c r="AI755" s="320"/>
    </row>
    <row r="756" spans="1:35" hidden="1">
      <c r="A756" t="s">
        <v>2406</v>
      </c>
      <c r="B756" s="1">
        <v>45867</v>
      </c>
      <c r="C756">
        <v>7</v>
      </c>
      <c r="D756">
        <v>530342</v>
      </c>
      <c r="E756" t="s">
        <v>2407</v>
      </c>
      <c r="F756" t="s">
        <v>37</v>
      </c>
      <c r="G756" t="s">
        <v>644</v>
      </c>
      <c r="H756" t="s">
        <v>2408</v>
      </c>
      <c r="I756" t="s">
        <v>108</v>
      </c>
      <c r="J756" t="s">
        <v>1681</v>
      </c>
      <c r="K756" s="318"/>
      <c r="L756" t="s">
        <v>42</v>
      </c>
      <c r="M756" s="319">
        <v>45889</v>
      </c>
      <c r="N756" s="318">
        <v>8</v>
      </c>
      <c r="O756" s="318"/>
      <c r="P756" s="318" t="s">
        <v>648</v>
      </c>
      <c r="Q756" s="319">
        <v>45889</v>
      </c>
      <c r="R756" s="318" t="s">
        <v>62</v>
      </c>
      <c r="X756" t="s">
        <v>43</v>
      </c>
      <c r="AA756" s="318" t="s">
        <v>62</v>
      </c>
      <c r="AB756" s="318">
        <v>530807</v>
      </c>
      <c r="AC756" s="318" t="s">
        <v>63</v>
      </c>
      <c r="AE756" s="318" t="s">
        <v>417</v>
      </c>
      <c r="AF756" s="320">
        <v>85453</v>
      </c>
      <c r="AG756" s="318"/>
      <c r="AH756" s="320"/>
      <c r="AI756" s="320"/>
    </row>
    <row r="757" spans="1:35" hidden="1">
      <c r="A757" t="s">
        <v>2409</v>
      </c>
      <c r="B757" s="1">
        <v>45867</v>
      </c>
      <c r="C757">
        <v>7</v>
      </c>
      <c r="D757">
        <v>530343</v>
      </c>
      <c r="E757" t="s">
        <v>2410</v>
      </c>
      <c r="F757" t="s">
        <v>37</v>
      </c>
      <c r="G757" t="s">
        <v>644</v>
      </c>
      <c r="H757" t="s">
        <v>2077</v>
      </c>
      <c r="I757" t="s">
        <v>40</v>
      </c>
      <c r="J757" t="s">
        <v>2411</v>
      </c>
      <c r="K757" s="318"/>
      <c r="L757" t="s">
        <v>42</v>
      </c>
      <c r="M757" s="319">
        <v>45895</v>
      </c>
      <c r="N757" s="318">
        <v>8</v>
      </c>
      <c r="O757" s="318"/>
      <c r="P757" s="318" t="s">
        <v>648</v>
      </c>
      <c r="Q757" s="319">
        <v>45895</v>
      </c>
      <c r="R757" s="318" t="s">
        <v>62</v>
      </c>
      <c r="X757" t="s">
        <v>43</v>
      </c>
      <c r="AA757" s="318" t="s">
        <v>62</v>
      </c>
      <c r="AB757" s="318">
        <v>50021915</v>
      </c>
      <c r="AC757" s="318" t="s">
        <v>63</v>
      </c>
      <c r="AE757" s="318" t="s">
        <v>224</v>
      </c>
      <c r="AF757" s="320">
        <v>65704</v>
      </c>
      <c r="AG757" s="318"/>
      <c r="AH757" s="320"/>
      <c r="AI757" s="320"/>
    </row>
    <row r="758" spans="1:35" hidden="1">
      <c r="A758" t="s">
        <v>2412</v>
      </c>
      <c r="B758" s="1">
        <v>45873</v>
      </c>
      <c r="C758">
        <v>8</v>
      </c>
      <c r="D758">
        <v>530344</v>
      </c>
      <c r="E758" t="s">
        <v>69</v>
      </c>
      <c r="F758" t="s">
        <v>37</v>
      </c>
      <c r="G758" t="s">
        <v>117</v>
      </c>
      <c r="H758" t="s">
        <v>2413</v>
      </c>
      <c r="I758" t="s">
        <v>108</v>
      </c>
      <c r="J758" t="s">
        <v>1693</v>
      </c>
      <c r="K758" s="318"/>
      <c r="L758" t="s">
        <v>42</v>
      </c>
      <c r="M758" s="319">
        <v>45898</v>
      </c>
      <c r="N758" s="318">
        <v>8</v>
      </c>
      <c r="O758" s="318"/>
      <c r="P758" s="318"/>
      <c r="Q758" s="319"/>
      <c r="R758" s="318"/>
      <c r="X758" t="s">
        <v>43</v>
      </c>
      <c r="AA758" s="318" t="s">
        <v>83</v>
      </c>
      <c r="AB758" s="318">
        <v>530903</v>
      </c>
      <c r="AC758" s="318" t="s">
        <v>84</v>
      </c>
      <c r="AE758" s="318" t="s">
        <v>732</v>
      </c>
      <c r="AF758" s="320">
        <v>68242</v>
      </c>
      <c r="AG758" s="318"/>
      <c r="AH758" s="320"/>
      <c r="AI758" s="320"/>
    </row>
    <row r="759" spans="1:35" hidden="1">
      <c r="A759" t="s">
        <v>2414</v>
      </c>
      <c r="B759" s="1">
        <v>45868</v>
      </c>
      <c r="C759">
        <v>7</v>
      </c>
      <c r="D759">
        <v>530345</v>
      </c>
      <c r="E759" t="s">
        <v>2415</v>
      </c>
      <c r="F759" t="s">
        <v>37</v>
      </c>
      <c r="G759" t="s">
        <v>383</v>
      </c>
      <c r="H759" t="s">
        <v>2416</v>
      </c>
      <c r="I759" t="s">
        <v>60</v>
      </c>
      <c r="J759" t="s">
        <v>158</v>
      </c>
      <c r="K759" s="318"/>
      <c r="L759" t="s">
        <v>42</v>
      </c>
      <c r="M759" s="319">
        <v>45887</v>
      </c>
      <c r="N759" s="318">
        <v>8</v>
      </c>
      <c r="O759" s="318"/>
      <c r="P759" s="318"/>
      <c r="Q759" s="319"/>
      <c r="R759" s="318"/>
      <c r="X759" t="s">
        <v>43</v>
      </c>
      <c r="AA759" s="318" t="s">
        <v>83</v>
      </c>
      <c r="AB759" s="318">
        <v>50022290</v>
      </c>
      <c r="AC759" s="318" t="s">
        <v>84</v>
      </c>
      <c r="AE759" s="318" t="s">
        <v>94</v>
      </c>
      <c r="AF759" s="320">
        <v>239945</v>
      </c>
      <c r="AG759" s="318">
        <v>41</v>
      </c>
      <c r="AH759" s="320"/>
      <c r="AI759" s="320"/>
    </row>
    <row r="760" spans="1:35" hidden="1">
      <c r="A760" t="s">
        <v>2417</v>
      </c>
      <c r="B760" s="1">
        <v>45868</v>
      </c>
      <c r="C760">
        <v>7</v>
      </c>
      <c r="D760">
        <v>530346</v>
      </c>
      <c r="E760" t="s">
        <v>1646</v>
      </c>
      <c r="F760" t="s">
        <v>37</v>
      </c>
      <c r="G760" t="s">
        <v>106</v>
      </c>
      <c r="H760" t="s">
        <v>1647</v>
      </c>
      <c r="I760" t="s">
        <v>40</v>
      </c>
      <c r="J760" t="s">
        <v>1380</v>
      </c>
      <c r="K760" s="318"/>
      <c r="L760" t="s">
        <v>42</v>
      </c>
      <c r="M760" s="319">
        <v>45873</v>
      </c>
      <c r="N760" s="318">
        <v>8</v>
      </c>
      <c r="O760" s="318"/>
      <c r="P760" s="318"/>
      <c r="Q760" s="319"/>
      <c r="R760" s="318"/>
      <c r="X760" t="s">
        <v>43</v>
      </c>
      <c r="AA760" s="318" t="s">
        <v>62</v>
      </c>
      <c r="AB760" s="318">
        <v>50022369</v>
      </c>
      <c r="AC760" s="318" t="s">
        <v>63</v>
      </c>
      <c r="AE760" s="318" t="s">
        <v>94</v>
      </c>
      <c r="AF760" s="320">
        <v>10273</v>
      </c>
      <c r="AG760" s="318"/>
      <c r="AH760" s="320"/>
      <c r="AI760" s="320"/>
    </row>
    <row r="761" spans="1:35" hidden="1">
      <c r="A761" t="s">
        <v>2418</v>
      </c>
      <c r="B761" s="1">
        <v>45868</v>
      </c>
      <c r="C761">
        <v>7</v>
      </c>
      <c r="D761">
        <v>530347</v>
      </c>
      <c r="E761" t="s">
        <v>2160</v>
      </c>
      <c r="F761" t="s">
        <v>37</v>
      </c>
      <c r="G761" t="s">
        <v>197</v>
      </c>
      <c r="H761" t="s">
        <v>2419</v>
      </c>
      <c r="I761" t="s">
        <v>146</v>
      </c>
      <c r="J761" t="s">
        <v>1380</v>
      </c>
      <c r="K761" s="318"/>
      <c r="L761" t="s">
        <v>42</v>
      </c>
      <c r="M761" s="319">
        <v>45874</v>
      </c>
      <c r="N761" s="318">
        <v>8</v>
      </c>
      <c r="O761" s="318"/>
      <c r="P761" s="318"/>
      <c r="Q761" s="319"/>
      <c r="R761" s="318"/>
      <c r="X761" t="s">
        <v>43</v>
      </c>
      <c r="AA761" s="318" t="s">
        <v>62</v>
      </c>
      <c r="AB761" s="318">
        <v>50022296</v>
      </c>
      <c r="AC761" s="318" t="s">
        <v>63</v>
      </c>
      <c r="AE761" s="318" t="s">
        <v>94</v>
      </c>
      <c r="AF761" s="320">
        <v>16816</v>
      </c>
      <c r="AG761" s="318"/>
      <c r="AH761" s="320"/>
      <c r="AI761" s="320"/>
    </row>
    <row r="762" spans="1:35" hidden="1">
      <c r="A762" t="s">
        <v>2420</v>
      </c>
      <c r="B762" s="1">
        <v>45869</v>
      </c>
      <c r="C762">
        <v>7</v>
      </c>
      <c r="D762">
        <v>530348</v>
      </c>
      <c r="E762" t="s">
        <v>1247</v>
      </c>
      <c r="F762" t="s">
        <v>37</v>
      </c>
      <c r="G762" t="s">
        <v>121</v>
      </c>
      <c r="H762" t="s">
        <v>2421</v>
      </c>
      <c r="I762" t="s">
        <v>92</v>
      </c>
      <c r="J762" t="s">
        <v>227</v>
      </c>
      <c r="K762" s="318"/>
      <c r="L762" t="s">
        <v>42</v>
      </c>
      <c r="M762" s="319">
        <v>45883</v>
      </c>
      <c r="N762" s="318">
        <v>8</v>
      </c>
      <c r="O762" s="318"/>
      <c r="P762" s="318"/>
      <c r="Q762" s="319"/>
      <c r="R762" s="318"/>
      <c r="X762" t="s">
        <v>43</v>
      </c>
      <c r="AA762" s="318" t="s">
        <v>83</v>
      </c>
      <c r="AB762" s="318">
        <v>50022385</v>
      </c>
      <c r="AC762" s="318" t="s">
        <v>84</v>
      </c>
      <c r="AE762" s="318" t="s">
        <v>52</v>
      </c>
      <c r="AF762" s="320">
        <v>6346</v>
      </c>
      <c r="AG762" s="318"/>
      <c r="AH762" s="320"/>
      <c r="AI762" s="320"/>
    </row>
    <row r="763" spans="1:35" hidden="1">
      <c r="A763" t="s">
        <v>2422</v>
      </c>
      <c r="B763" s="1">
        <v>45866</v>
      </c>
      <c r="C763">
        <v>7</v>
      </c>
      <c r="D763">
        <v>530349</v>
      </c>
      <c r="E763" t="s">
        <v>2423</v>
      </c>
      <c r="F763" t="s">
        <v>37</v>
      </c>
      <c r="G763" t="s">
        <v>383</v>
      </c>
      <c r="H763" t="s">
        <v>2424</v>
      </c>
      <c r="I763" t="s">
        <v>72</v>
      </c>
      <c r="J763" t="s">
        <v>2425</v>
      </c>
      <c r="K763" s="318"/>
      <c r="L763" t="s">
        <v>42</v>
      </c>
      <c r="M763" s="319">
        <v>45869</v>
      </c>
      <c r="N763" s="318">
        <v>7</v>
      </c>
      <c r="O763" s="318"/>
      <c r="P763" s="318"/>
      <c r="Q763" s="319"/>
      <c r="R763" s="318"/>
      <c r="X763" t="s">
        <v>43</v>
      </c>
      <c r="AA763" s="318" t="s">
        <v>62</v>
      </c>
      <c r="AB763" s="318">
        <v>50021567</v>
      </c>
      <c r="AC763" s="318" t="s">
        <v>63</v>
      </c>
      <c r="AE763" s="318" t="s">
        <v>52</v>
      </c>
      <c r="AF763" s="320">
        <v>44637</v>
      </c>
      <c r="AG763" s="318"/>
      <c r="AH763" s="320"/>
      <c r="AI763" s="320"/>
    </row>
    <row r="764" spans="1:35" hidden="1">
      <c r="A764" t="s">
        <v>2426</v>
      </c>
      <c r="B764" s="1">
        <v>45870</v>
      </c>
      <c r="C764">
        <v>8</v>
      </c>
      <c r="D764">
        <v>530350</v>
      </c>
      <c r="E764" t="s">
        <v>2427</v>
      </c>
      <c r="F764" t="s">
        <v>37</v>
      </c>
      <c r="G764" t="s">
        <v>1401</v>
      </c>
      <c r="H764" t="s">
        <v>2428</v>
      </c>
      <c r="I764" t="s">
        <v>140</v>
      </c>
      <c r="J764" t="s">
        <v>1938</v>
      </c>
      <c r="K764" s="318"/>
      <c r="L764" t="s">
        <v>42</v>
      </c>
      <c r="M764" s="319">
        <v>45958</v>
      </c>
      <c r="N764" s="318">
        <v>10</v>
      </c>
      <c r="O764" s="318"/>
      <c r="P764" s="318" t="s">
        <v>1403</v>
      </c>
      <c r="Q764" s="319">
        <v>45917</v>
      </c>
      <c r="R764" s="318" t="s">
        <v>109</v>
      </c>
      <c r="T764" t="s">
        <v>133</v>
      </c>
      <c r="U764">
        <v>45869</v>
      </c>
      <c r="V764">
        <v>45881</v>
      </c>
      <c r="W764">
        <v>45881</v>
      </c>
      <c r="X764" t="s">
        <v>2429</v>
      </c>
      <c r="Y764" t="s">
        <v>62</v>
      </c>
      <c r="AA764" s="318" t="s">
        <v>109</v>
      </c>
      <c r="AB764" s="318">
        <v>531001</v>
      </c>
      <c r="AC764" s="318" t="s">
        <v>95</v>
      </c>
      <c r="AE764" s="318" t="s">
        <v>408</v>
      </c>
      <c r="AF764" s="320">
        <v>344427</v>
      </c>
      <c r="AG764" s="318"/>
      <c r="AH764" s="320"/>
      <c r="AI764" s="320"/>
    </row>
    <row r="765" spans="1:35" hidden="1">
      <c r="A765" t="s">
        <v>2430</v>
      </c>
      <c r="B765" s="1">
        <v>45853</v>
      </c>
      <c r="C765">
        <v>7</v>
      </c>
      <c r="D765">
        <v>530351</v>
      </c>
      <c r="E765" t="s">
        <v>2431</v>
      </c>
      <c r="F765" t="s">
        <v>37</v>
      </c>
      <c r="G765" t="s">
        <v>1401</v>
      </c>
      <c r="H765" t="s">
        <v>2432</v>
      </c>
      <c r="I765" t="s">
        <v>636</v>
      </c>
      <c r="J765" t="s">
        <v>1950</v>
      </c>
      <c r="K765" s="318"/>
      <c r="L765" t="s">
        <v>391</v>
      </c>
      <c r="M765" s="319"/>
      <c r="N765" s="318"/>
      <c r="O765" s="318"/>
      <c r="P765" s="318" t="s">
        <v>1403</v>
      </c>
      <c r="Q765" s="319">
        <v>45868</v>
      </c>
      <c r="R765" s="318" t="s">
        <v>62</v>
      </c>
      <c r="X765" t="s">
        <v>43</v>
      </c>
      <c r="AA765" s="318" t="s">
        <v>62</v>
      </c>
      <c r="AB765" s="318">
        <v>530802</v>
      </c>
      <c r="AC765" s="318" t="s">
        <v>63</v>
      </c>
      <c r="AE765" s="318"/>
      <c r="AF765" s="320"/>
      <c r="AG765" s="318"/>
      <c r="AH765" s="320"/>
      <c r="AI765" s="320"/>
    </row>
    <row r="766" spans="1:35" hidden="1">
      <c r="A766" t="s">
        <v>2433</v>
      </c>
      <c r="B766" s="1">
        <v>45867</v>
      </c>
      <c r="C766">
        <v>7</v>
      </c>
      <c r="D766">
        <v>530352</v>
      </c>
      <c r="E766" t="s">
        <v>36</v>
      </c>
      <c r="F766" t="s">
        <v>37</v>
      </c>
      <c r="G766" t="s">
        <v>47</v>
      </c>
      <c r="H766" t="s">
        <v>1610</v>
      </c>
      <c r="I766" t="s">
        <v>92</v>
      </c>
      <c r="J766" t="s">
        <v>1129</v>
      </c>
      <c r="K766" s="318"/>
      <c r="L766" t="s">
        <v>42</v>
      </c>
      <c r="M766" s="319">
        <v>45900</v>
      </c>
      <c r="N766" s="318">
        <v>8</v>
      </c>
      <c r="O766" s="318"/>
      <c r="P766" s="318"/>
      <c r="Q766" s="319"/>
      <c r="R766" s="318"/>
      <c r="X766" t="s">
        <v>43</v>
      </c>
      <c r="AA766" s="318" t="s">
        <v>62</v>
      </c>
      <c r="AB766" s="318">
        <v>50022208</v>
      </c>
      <c r="AC766" s="318" t="s">
        <v>63</v>
      </c>
      <c r="AE766" s="318"/>
      <c r="AF766" s="320"/>
      <c r="AG766" s="318"/>
      <c r="AH766" s="320"/>
      <c r="AI766" s="320"/>
    </row>
    <row r="767" spans="1:35" hidden="1">
      <c r="A767" t="s">
        <v>2434</v>
      </c>
      <c r="B767" s="1">
        <v>45869</v>
      </c>
      <c r="C767">
        <v>7</v>
      </c>
      <c r="D767">
        <v>530353</v>
      </c>
      <c r="E767" t="s">
        <v>2435</v>
      </c>
      <c r="F767" t="s">
        <v>37</v>
      </c>
      <c r="G767" t="s">
        <v>644</v>
      </c>
      <c r="H767" t="s">
        <v>2353</v>
      </c>
      <c r="I767" t="s">
        <v>146</v>
      </c>
      <c r="J767" t="s">
        <v>1149</v>
      </c>
      <c r="K767" s="318"/>
      <c r="L767" t="s">
        <v>42</v>
      </c>
      <c r="M767" s="319" t="s">
        <v>577</v>
      </c>
      <c r="N767" s="318"/>
      <c r="O767" s="318"/>
      <c r="P767" s="318" t="s">
        <v>648</v>
      </c>
      <c r="Q767" s="319" t="s">
        <v>577</v>
      </c>
      <c r="R767" s="318"/>
      <c r="X767" t="s">
        <v>43</v>
      </c>
      <c r="AA767" s="318" t="s">
        <v>577</v>
      </c>
      <c r="AB767" s="318">
        <v>50022239</v>
      </c>
      <c r="AC767" s="318" t="s">
        <v>43</v>
      </c>
      <c r="AE767" s="318"/>
      <c r="AF767" s="320"/>
      <c r="AG767" s="318"/>
      <c r="AH767" s="320"/>
      <c r="AI767" s="320"/>
    </row>
    <row r="768" spans="1:35" hidden="1">
      <c r="A768" t="s">
        <v>2436</v>
      </c>
      <c r="B768" s="1">
        <v>45869</v>
      </c>
      <c r="C768">
        <v>7</v>
      </c>
      <c r="D768">
        <v>530354</v>
      </c>
      <c r="E768" t="s">
        <v>2437</v>
      </c>
      <c r="F768" t="s">
        <v>37</v>
      </c>
      <c r="G768" t="s">
        <v>644</v>
      </c>
      <c r="H768" t="s">
        <v>2438</v>
      </c>
      <c r="I768" t="s">
        <v>87</v>
      </c>
      <c r="J768" t="s">
        <v>2439</v>
      </c>
      <c r="K768" s="318"/>
      <c r="L768" t="s">
        <v>42</v>
      </c>
      <c r="M768" s="319">
        <v>45895</v>
      </c>
      <c r="N768" s="318">
        <v>8</v>
      </c>
      <c r="O768" s="318"/>
      <c r="P768" s="318" t="s">
        <v>648</v>
      </c>
      <c r="Q768" s="319">
        <v>45895</v>
      </c>
      <c r="R768" s="318" t="s">
        <v>62</v>
      </c>
      <c r="X768" t="s">
        <v>43</v>
      </c>
      <c r="AA768" s="318" t="s">
        <v>62</v>
      </c>
      <c r="AB768" s="318">
        <v>50022248</v>
      </c>
      <c r="AC768" s="318" t="s">
        <v>63</v>
      </c>
      <c r="AE768" s="318" t="s">
        <v>224</v>
      </c>
      <c r="AF768" s="320">
        <v>21286</v>
      </c>
      <c r="AG768" s="318"/>
      <c r="AH768" s="320"/>
      <c r="AI768" s="320"/>
    </row>
    <row r="769" spans="1:35" hidden="1">
      <c r="A769" t="s">
        <v>2440</v>
      </c>
      <c r="B769" s="1">
        <v>45869</v>
      </c>
      <c r="C769">
        <v>7</v>
      </c>
      <c r="D769">
        <v>530355</v>
      </c>
      <c r="E769" t="s">
        <v>2441</v>
      </c>
      <c r="F769" t="s">
        <v>37</v>
      </c>
      <c r="G769" t="s">
        <v>644</v>
      </c>
      <c r="H769" t="s">
        <v>2442</v>
      </c>
      <c r="I769" t="s">
        <v>140</v>
      </c>
      <c r="J769" t="s">
        <v>629</v>
      </c>
      <c r="K769" s="318"/>
      <c r="L769" t="s">
        <v>42</v>
      </c>
      <c r="M769" s="319">
        <v>45897</v>
      </c>
      <c r="N769" s="318">
        <v>8</v>
      </c>
      <c r="O769" s="318"/>
      <c r="P769" s="318" t="s">
        <v>648</v>
      </c>
      <c r="Q769" s="319">
        <v>45897</v>
      </c>
      <c r="R769" s="318" t="s">
        <v>83</v>
      </c>
      <c r="X769" t="s">
        <v>43</v>
      </c>
      <c r="AA769" s="318" t="s">
        <v>83</v>
      </c>
      <c r="AB769" s="318">
        <v>50022694</v>
      </c>
      <c r="AC769" s="318" t="s">
        <v>84</v>
      </c>
      <c r="AE769" s="318" t="s">
        <v>94</v>
      </c>
      <c r="AF769" s="320">
        <v>15672</v>
      </c>
      <c r="AG769" s="318"/>
      <c r="AH769" s="320"/>
      <c r="AI769" s="320"/>
    </row>
    <row r="770" spans="1:35" hidden="1">
      <c r="A770" t="s">
        <v>2443</v>
      </c>
      <c r="B770" s="1">
        <v>45869</v>
      </c>
      <c r="C770">
        <v>7</v>
      </c>
      <c r="D770">
        <v>530356</v>
      </c>
      <c r="E770" t="s">
        <v>2444</v>
      </c>
      <c r="F770" t="s">
        <v>37</v>
      </c>
      <c r="G770" t="s">
        <v>106</v>
      </c>
      <c r="H770" t="s">
        <v>2445</v>
      </c>
      <c r="I770" t="s">
        <v>72</v>
      </c>
      <c r="J770" t="s">
        <v>158</v>
      </c>
      <c r="K770" s="318"/>
      <c r="L770" t="s">
        <v>42</v>
      </c>
      <c r="M770" s="319">
        <v>45891</v>
      </c>
      <c r="N770" s="318">
        <v>8</v>
      </c>
      <c r="O770" s="318"/>
      <c r="P770" s="318"/>
      <c r="Q770" s="319"/>
      <c r="R770" s="318"/>
      <c r="X770" t="s">
        <v>43</v>
      </c>
      <c r="AA770" s="318" t="s">
        <v>62</v>
      </c>
      <c r="AB770" s="318">
        <v>50022767</v>
      </c>
      <c r="AC770" s="318" t="s">
        <v>63</v>
      </c>
      <c r="AE770" s="318" t="s">
        <v>94</v>
      </c>
      <c r="AF770" s="320">
        <v>263729</v>
      </c>
      <c r="AG770" s="318">
        <v>37</v>
      </c>
      <c r="AH770" s="320"/>
      <c r="AI770" s="320"/>
    </row>
    <row r="771" spans="1:35" hidden="1">
      <c r="A771" t="s">
        <v>2446</v>
      </c>
      <c r="B771" s="1">
        <v>45869</v>
      </c>
      <c r="C771">
        <v>7</v>
      </c>
      <c r="D771">
        <v>530357</v>
      </c>
      <c r="E771" t="s">
        <v>2447</v>
      </c>
      <c r="F771" t="s">
        <v>37</v>
      </c>
      <c r="G771" t="s">
        <v>106</v>
      </c>
      <c r="H771" t="s">
        <v>2448</v>
      </c>
      <c r="I771" t="s">
        <v>72</v>
      </c>
      <c r="J771" t="s">
        <v>158</v>
      </c>
      <c r="K771" s="318"/>
      <c r="L771" t="s">
        <v>42</v>
      </c>
      <c r="M771" s="319">
        <v>45890</v>
      </c>
      <c r="N771" s="318">
        <v>8</v>
      </c>
      <c r="O771" s="318"/>
      <c r="P771" s="318"/>
      <c r="Q771" s="319"/>
      <c r="R771" s="318"/>
      <c r="X771" t="s">
        <v>43</v>
      </c>
      <c r="AA771" s="318" t="s">
        <v>62</v>
      </c>
      <c r="AB771" s="318">
        <v>50022775</v>
      </c>
      <c r="AC771" s="318" t="s">
        <v>63</v>
      </c>
      <c r="AE771" s="318" t="s">
        <v>94</v>
      </c>
      <c r="AF771" s="320">
        <v>224417</v>
      </c>
      <c r="AG771" s="318">
        <v>11</v>
      </c>
      <c r="AH771" s="320"/>
      <c r="AI771" s="320"/>
    </row>
    <row r="772" spans="1:35" hidden="1">
      <c r="A772" t="s">
        <v>2449</v>
      </c>
      <c r="B772" s="1">
        <v>45869</v>
      </c>
      <c r="C772">
        <v>7</v>
      </c>
      <c r="D772">
        <v>530358</v>
      </c>
      <c r="E772" t="s">
        <v>2450</v>
      </c>
      <c r="F772" t="s">
        <v>37</v>
      </c>
      <c r="G772" t="s">
        <v>47</v>
      </c>
      <c r="H772" t="s">
        <v>2451</v>
      </c>
      <c r="I772" t="s">
        <v>108</v>
      </c>
      <c r="J772" t="s">
        <v>158</v>
      </c>
      <c r="K772" s="318"/>
      <c r="L772" t="s">
        <v>42</v>
      </c>
      <c r="M772" s="319">
        <v>45898</v>
      </c>
      <c r="N772" s="318">
        <v>8</v>
      </c>
      <c r="O772" s="318"/>
      <c r="P772" s="318"/>
      <c r="Q772" s="319"/>
      <c r="R772" s="318"/>
      <c r="X772" t="s">
        <v>43</v>
      </c>
      <c r="AA772" s="318" t="s">
        <v>83</v>
      </c>
      <c r="AB772" s="318">
        <v>50022812</v>
      </c>
      <c r="AC772" s="318" t="s">
        <v>84</v>
      </c>
      <c r="AE772" s="318" t="s">
        <v>52</v>
      </c>
      <c r="AF772" s="320">
        <v>283958</v>
      </c>
      <c r="AG772" s="318">
        <v>52</v>
      </c>
      <c r="AH772" s="320"/>
      <c r="AI772" s="320"/>
    </row>
    <row r="773" spans="1:35" hidden="1">
      <c r="A773" t="s">
        <v>2452</v>
      </c>
      <c r="B773" s="1">
        <v>45869</v>
      </c>
      <c r="C773">
        <v>7</v>
      </c>
      <c r="D773">
        <v>530359</v>
      </c>
      <c r="E773" t="s">
        <v>2453</v>
      </c>
      <c r="F773" t="s">
        <v>37</v>
      </c>
      <c r="G773" t="s">
        <v>117</v>
      </c>
      <c r="H773" t="s">
        <v>2454</v>
      </c>
      <c r="I773" t="s">
        <v>92</v>
      </c>
      <c r="J773" t="s">
        <v>158</v>
      </c>
      <c r="K773" s="318"/>
      <c r="L773" t="s">
        <v>42</v>
      </c>
      <c r="M773" s="319">
        <v>45881</v>
      </c>
      <c r="N773" s="318">
        <v>8</v>
      </c>
      <c r="O773" s="318"/>
      <c r="P773" s="318"/>
      <c r="Q773" s="319"/>
      <c r="R773" s="318"/>
      <c r="X773" t="s">
        <v>43</v>
      </c>
      <c r="AA773" s="318" t="s">
        <v>62</v>
      </c>
      <c r="AB773" s="318">
        <v>50022862</v>
      </c>
      <c r="AC773" s="318" t="s">
        <v>63</v>
      </c>
      <c r="AE773" s="318" t="s">
        <v>94</v>
      </c>
      <c r="AF773" s="320">
        <v>225479</v>
      </c>
      <c r="AG773" s="318">
        <v>10</v>
      </c>
      <c r="AH773" s="320"/>
      <c r="AI773" s="320"/>
    </row>
    <row r="774" spans="1:35" hidden="1">
      <c r="A774" t="s">
        <v>2455</v>
      </c>
      <c r="B774" s="1">
        <v>45869</v>
      </c>
      <c r="C774">
        <v>7</v>
      </c>
      <c r="D774">
        <v>530360</v>
      </c>
      <c r="E774" t="s">
        <v>2456</v>
      </c>
      <c r="F774" t="s">
        <v>37</v>
      </c>
      <c r="G774" t="s">
        <v>47</v>
      </c>
      <c r="H774" t="s">
        <v>2457</v>
      </c>
      <c r="I774" t="s">
        <v>87</v>
      </c>
      <c r="J774" t="s">
        <v>151</v>
      </c>
      <c r="K774" s="318"/>
      <c r="L774" t="s">
        <v>42</v>
      </c>
      <c r="M774" s="319">
        <v>45908</v>
      </c>
      <c r="N774" s="318">
        <v>9</v>
      </c>
      <c r="O774" s="318"/>
      <c r="P774" s="318"/>
      <c r="Q774" s="319"/>
      <c r="R774" s="318"/>
      <c r="X774" t="s">
        <v>43</v>
      </c>
      <c r="AA774" s="318" t="s">
        <v>83</v>
      </c>
      <c r="AB774" s="318">
        <v>50022799</v>
      </c>
      <c r="AC774" s="318" t="s">
        <v>84</v>
      </c>
      <c r="AE774" s="318" t="s">
        <v>52</v>
      </c>
      <c r="AF774" s="320">
        <v>330628</v>
      </c>
      <c r="AG774" s="318"/>
      <c r="AH774" s="320"/>
      <c r="AI774" s="320"/>
    </row>
    <row r="775" spans="1:35" hidden="1">
      <c r="A775" t="s">
        <v>2458</v>
      </c>
      <c r="B775" s="1">
        <v>45869</v>
      </c>
      <c r="C775">
        <v>7</v>
      </c>
      <c r="D775">
        <v>530361</v>
      </c>
      <c r="E775" t="s">
        <v>1990</v>
      </c>
      <c r="F775" t="s">
        <v>37</v>
      </c>
      <c r="G775" t="s">
        <v>47</v>
      </c>
      <c r="H775" t="s">
        <v>1991</v>
      </c>
      <c r="I775" t="s">
        <v>146</v>
      </c>
      <c r="J775" t="s">
        <v>1380</v>
      </c>
      <c r="K775" s="318"/>
      <c r="L775" t="s">
        <v>42</v>
      </c>
      <c r="M775" s="319">
        <v>45895</v>
      </c>
      <c r="N775" s="318">
        <v>8</v>
      </c>
      <c r="O775" s="318"/>
      <c r="P775" s="318"/>
      <c r="Q775" s="319"/>
      <c r="R775" s="318"/>
      <c r="X775" t="s">
        <v>43</v>
      </c>
      <c r="AA775" s="318" t="s">
        <v>62</v>
      </c>
      <c r="AB775" s="318">
        <v>50022746</v>
      </c>
      <c r="AC775" s="318" t="s">
        <v>63</v>
      </c>
      <c r="AE775" s="318" t="s">
        <v>52</v>
      </c>
      <c r="AF775" s="320">
        <v>13962</v>
      </c>
      <c r="AG775" s="318"/>
      <c r="AH775" s="320"/>
      <c r="AI775" s="320"/>
    </row>
    <row r="776" spans="1:35" hidden="1">
      <c r="A776" t="s">
        <v>2459</v>
      </c>
      <c r="B776" s="1">
        <v>45870</v>
      </c>
      <c r="C776">
        <v>8</v>
      </c>
      <c r="D776">
        <v>530362</v>
      </c>
      <c r="E776" t="s">
        <v>2460</v>
      </c>
      <c r="F776" t="s">
        <v>37</v>
      </c>
      <c r="G776" t="s">
        <v>112</v>
      </c>
      <c r="H776" t="s">
        <v>2461</v>
      </c>
      <c r="I776" t="s">
        <v>123</v>
      </c>
      <c r="J776" t="s">
        <v>2462</v>
      </c>
      <c r="K776" s="318"/>
      <c r="L776" t="s">
        <v>42</v>
      </c>
      <c r="M776" s="319">
        <v>45910</v>
      </c>
      <c r="N776" s="318">
        <v>9</v>
      </c>
      <c r="O776" s="318"/>
      <c r="P776" s="318" t="s">
        <v>114</v>
      </c>
      <c r="Q776" s="319">
        <v>45910</v>
      </c>
      <c r="R776" s="318" t="s">
        <v>83</v>
      </c>
      <c r="X776" t="s">
        <v>43</v>
      </c>
      <c r="AA776" s="318" t="s">
        <v>83</v>
      </c>
      <c r="AB776" s="318">
        <v>50023497</v>
      </c>
      <c r="AC776" s="318" t="s">
        <v>84</v>
      </c>
      <c r="AE776" s="318" t="s">
        <v>52</v>
      </c>
      <c r="AF776" s="320">
        <v>309489</v>
      </c>
      <c r="AG776" s="318">
        <v>59</v>
      </c>
      <c r="AH776" s="320"/>
      <c r="AI776" s="320"/>
    </row>
    <row r="777" spans="1:35" hidden="1">
      <c r="A777" t="s">
        <v>2463</v>
      </c>
      <c r="B777" s="1">
        <v>45870</v>
      </c>
      <c r="C777">
        <v>8</v>
      </c>
      <c r="D777">
        <v>530363</v>
      </c>
      <c r="E777" t="s">
        <v>2464</v>
      </c>
      <c r="F777" t="s">
        <v>37</v>
      </c>
      <c r="G777" t="s">
        <v>112</v>
      </c>
      <c r="H777" t="s">
        <v>2465</v>
      </c>
      <c r="I777" t="s">
        <v>123</v>
      </c>
      <c r="J777" t="s">
        <v>2462</v>
      </c>
      <c r="K777" s="318"/>
      <c r="L777" t="s">
        <v>42</v>
      </c>
      <c r="M777" s="319">
        <v>45911</v>
      </c>
      <c r="N777" s="318">
        <v>9</v>
      </c>
      <c r="O777" s="318"/>
      <c r="P777" s="318" t="s">
        <v>114</v>
      </c>
      <c r="Q777" s="319">
        <v>45911</v>
      </c>
      <c r="R777" s="318" t="s">
        <v>83</v>
      </c>
      <c r="X777" t="s">
        <v>43</v>
      </c>
      <c r="AA777" s="318" t="s">
        <v>83</v>
      </c>
      <c r="AB777" s="318">
        <v>50023496</v>
      </c>
      <c r="AC777" s="318" t="s">
        <v>84</v>
      </c>
      <c r="AE777" s="318" t="s">
        <v>52</v>
      </c>
      <c r="AF777" s="320">
        <v>258793</v>
      </c>
      <c r="AG777" s="318">
        <v>40</v>
      </c>
      <c r="AH777" s="320"/>
      <c r="AI777" s="320"/>
    </row>
    <row r="778" spans="1:35" hidden="1">
      <c r="A778" t="s">
        <v>2466</v>
      </c>
      <c r="B778" s="1">
        <v>45870</v>
      </c>
      <c r="C778">
        <v>8</v>
      </c>
      <c r="D778">
        <v>530364</v>
      </c>
      <c r="E778" t="s">
        <v>2467</v>
      </c>
      <c r="F778" t="s">
        <v>37</v>
      </c>
      <c r="G778" t="s">
        <v>112</v>
      </c>
      <c r="H778" t="s">
        <v>2468</v>
      </c>
      <c r="I778" t="s">
        <v>123</v>
      </c>
      <c r="J778" t="s">
        <v>2462</v>
      </c>
      <c r="K778" s="318"/>
      <c r="L778" t="s">
        <v>42</v>
      </c>
      <c r="M778" s="319">
        <v>45901</v>
      </c>
      <c r="N778" s="318">
        <v>9</v>
      </c>
      <c r="O778" s="318"/>
      <c r="P778" s="318" t="s">
        <v>114</v>
      </c>
      <c r="Q778" s="319">
        <v>45901</v>
      </c>
      <c r="R778" s="318" t="s">
        <v>83</v>
      </c>
      <c r="X778" t="s">
        <v>43</v>
      </c>
      <c r="AA778" s="318" t="s">
        <v>83</v>
      </c>
      <c r="AB778" s="318">
        <v>50023494</v>
      </c>
      <c r="AC778" s="318" t="s">
        <v>84</v>
      </c>
      <c r="AE778" s="318" t="s">
        <v>52</v>
      </c>
      <c r="AF778" s="320">
        <v>263678</v>
      </c>
      <c r="AG778" s="318">
        <v>30</v>
      </c>
      <c r="AH778" s="320"/>
      <c r="AI778" s="320"/>
    </row>
    <row r="779" spans="1:35" hidden="1">
      <c r="A779" t="s">
        <v>2469</v>
      </c>
      <c r="B779" s="1">
        <v>45870</v>
      </c>
      <c r="C779">
        <v>8</v>
      </c>
      <c r="D779">
        <v>530365</v>
      </c>
      <c r="E779" t="s">
        <v>2470</v>
      </c>
      <c r="F779" t="s">
        <v>37</v>
      </c>
      <c r="G779" t="s">
        <v>90</v>
      </c>
      <c r="H779" t="s">
        <v>2471</v>
      </c>
      <c r="I779" t="s">
        <v>92</v>
      </c>
      <c r="J779" t="s">
        <v>2462</v>
      </c>
      <c r="K779" s="318"/>
      <c r="L779" t="s">
        <v>42</v>
      </c>
      <c r="M779" s="319">
        <v>45898</v>
      </c>
      <c r="N779" s="318">
        <v>8</v>
      </c>
      <c r="O779" s="318" t="s">
        <v>93</v>
      </c>
      <c r="P779" s="318"/>
      <c r="Q779" s="319"/>
      <c r="R779" s="318"/>
      <c r="X779" t="s">
        <v>43</v>
      </c>
      <c r="AA779" s="318" t="s">
        <v>83</v>
      </c>
      <c r="AB779" s="318">
        <v>50024027</v>
      </c>
      <c r="AC779" s="318" t="s">
        <v>84</v>
      </c>
      <c r="AE779" s="318" t="s">
        <v>52</v>
      </c>
      <c r="AF779" s="320">
        <v>338262</v>
      </c>
      <c r="AG779" s="318">
        <v>100</v>
      </c>
      <c r="AH779" s="320">
        <v>238465</v>
      </c>
      <c r="AI779" s="320"/>
    </row>
    <row r="780" spans="1:35" hidden="1">
      <c r="A780" t="s">
        <v>2472</v>
      </c>
      <c r="B780" s="1">
        <v>45870</v>
      </c>
      <c r="C780">
        <v>8</v>
      </c>
      <c r="D780">
        <v>530366</v>
      </c>
      <c r="E780" t="s">
        <v>2473</v>
      </c>
      <c r="F780" t="s">
        <v>37</v>
      </c>
      <c r="G780" t="s">
        <v>90</v>
      </c>
      <c r="H780" t="s">
        <v>2474</v>
      </c>
      <c r="I780" t="s">
        <v>92</v>
      </c>
      <c r="J780" t="s">
        <v>2462</v>
      </c>
      <c r="K780" s="318"/>
      <c r="L780" t="s">
        <v>42</v>
      </c>
      <c r="M780" s="319">
        <v>45895</v>
      </c>
      <c r="N780" s="318">
        <v>8</v>
      </c>
      <c r="O780" s="318" t="s">
        <v>93</v>
      </c>
      <c r="P780" s="318"/>
      <c r="Q780" s="319"/>
      <c r="R780" s="318"/>
      <c r="X780" t="s">
        <v>43</v>
      </c>
      <c r="AA780" s="318" t="s">
        <v>109</v>
      </c>
      <c r="AB780" s="318">
        <v>50024124</v>
      </c>
      <c r="AC780" s="318" t="s">
        <v>95</v>
      </c>
      <c r="AE780" s="318" t="s">
        <v>52</v>
      </c>
      <c r="AF780" s="320">
        <v>263211</v>
      </c>
      <c r="AG780" s="318">
        <v>56</v>
      </c>
      <c r="AH780" s="320">
        <v>225447</v>
      </c>
      <c r="AI780" s="320"/>
    </row>
    <row r="781" spans="1:35" hidden="1">
      <c r="A781" t="s">
        <v>2475</v>
      </c>
      <c r="B781" s="1">
        <v>45870</v>
      </c>
      <c r="C781">
        <v>8</v>
      </c>
      <c r="D781">
        <v>530367</v>
      </c>
      <c r="E781" t="s">
        <v>2476</v>
      </c>
      <c r="F781" t="s">
        <v>37</v>
      </c>
      <c r="G781" t="s">
        <v>97</v>
      </c>
      <c r="H781" t="s">
        <v>2477</v>
      </c>
      <c r="I781" t="s">
        <v>92</v>
      </c>
      <c r="J781" t="s">
        <v>2462</v>
      </c>
      <c r="K781" s="318"/>
      <c r="L781" t="s">
        <v>42</v>
      </c>
      <c r="M781" s="319">
        <v>45891</v>
      </c>
      <c r="N781" s="318">
        <v>8</v>
      </c>
      <c r="O781" s="318"/>
      <c r="P781" s="318" t="s">
        <v>99</v>
      </c>
      <c r="Q781" s="319">
        <v>45891</v>
      </c>
      <c r="R781" s="318" t="s">
        <v>77</v>
      </c>
      <c r="X781" t="s">
        <v>43</v>
      </c>
      <c r="AA781" s="318" t="s">
        <v>77</v>
      </c>
      <c r="AB781" s="318">
        <v>50023512</v>
      </c>
      <c r="AC781" s="318" t="s">
        <v>101</v>
      </c>
      <c r="AE781" s="318" t="s">
        <v>52</v>
      </c>
      <c r="AF781" s="320">
        <v>244974</v>
      </c>
      <c r="AG781" s="318">
        <v>31</v>
      </c>
      <c r="AH781" s="320"/>
      <c r="AI781" s="320"/>
    </row>
    <row r="782" spans="1:35" hidden="1">
      <c r="A782" t="s">
        <v>2478</v>
      </c>
      <c r="B782" s="1">
        <v>45870</v>
      </c>
      <c r="C782">
        <v>8</v>
      </c>
      <c r="D782">
        <v>530368</v>
      </c>
      <c r="E782" t="s">
        <v>2479</v>
      </c>
      <c r="F782" t="s">
        <v>37</v>
      </c>
      <c r="G782" t="s">
        <v>90</v>
      </c>
      <c r="H782" t="s">
        <v>2480</v>
      </c>
      <c r="I782" t="s">
        <v>92</v>
      </c>
      <c r="J782" t="s">
        <v>2462</v>
      </c>
      <c r="K782" s="318"/>
      <c r="L782" t="s">
        <v>42</v>
      </c>
      <c r="M782" s="319">
        <v>45911</v>
      </c>
      <c r="N782" s="318">
        <v>9</v>
      </c>
      <c r="O782" s="318" t="s">
        <v>93</v>
      </c>
      <c r="P782" s="318"/>
      <c r="Q782" s="319"/>
      <c r="R782" s="318"/>
      <c r="X782" t="s">
        <v>43</v>
      </c>
      <c r="AA782" s="318" t="s">
        <v>109</v>
      </c>
      <c r="AB782" s="318">
        <v>50023528</v>
      </c>
      <c r="AC782" s="318" t="s">
        <v>95</v>
      </c>
      <c r="AE782" s="318" t="s">
        <v>52</v>
      </c>
      <c r="AF782" s="320">
        <v>223392</v>
      </c>
      <c r="AG782" s="318">
        <v>20</v>
      </c>
      <c r="AH782" s="320">
        <v>186107</v>
      </c>
      <c r="AI782" s="320"/>
    </row>
    <row r="783" spans="1:35" hidden="1">
      <c r="A783" t="s">
        <v>2481</v>
      </c>
      <c r="B783" s="1">
        <v>45870</v>
      </c>
      <c r="C783">
        <v>8</v>
      </c>
      <c r="D783">
        <v>530369</v>
      </c>
      <c r="E783" t="s">
        <v>2482</v>
      </c>
      <c r="F783" t="s">
        <v>37</v>
      </c>
      <c r="G783" t="s">
        <v>90</v>
      </c>
      <c r="H783" t="s">
        <v>2483</v>
      </c>
      <c r="I783" t="s">
        <v>92</v>
      </c>
      <c r="J783" t="s">
        <v>2462</v>
      </c>
      <c r="K783" s="318"/>
      <c r="L783" t="s">
        <v>42</v>
      </c>
      <c r="M783" s="319">
        <v>45887</v>
      </c>
      <c r="N783" s="318">
        <v>8</v>
      </c>
      <c r="O783" s="318" t="s">
        <v>93</v>
      </c>
      <c r="P783" s="318"/>
      <c r="Q783" s="319"/>
      <c r="R783" s="318"/>
      <c r="X783" t="s">
        <v>43</v>
      </c>
      <c r="AA783" s="318" t="s">
        <v>83</v>
      </c>
      <c r="AB783" s="318">
        <v>50023530</v>
      </c>
      <c r="AC783" s="318" t="s">
        <v>84</v>
      </c>
      <c r="AE783" s="318" t="s">
        <v>52</v>
      </c>
      <c r="AF783" s="320">
        <v>234172</v>
      </c>
      <c r="AG783" s="318">
        <v>25</v>
      </c>
      <c r="AH783" s="320">
        <v>196510</v>
      </c>
      <c r="AI783" s="320"/>
    </row>
    <row r="784" spans="1:35" hidden="1">
      <c r="A784" t="s">
        <v>2484</v>
      </c>
      <c r="B784" s="1">
        <v>45870</v>
      </c>
      <c r="C784">
        <v>8</v>
      </c>
      <c r="D784">
        <v>530370</v>
      </c>
      <c r="E784" t="s">
        <v>2485</v>
      </c>
      <c r="F784" t="s">
        <v>37</v>
      </c>
      <c r="G784" t="s">
        <v>90</v>
      </c>
      <c r="H784" t="s">
        <v>2486</v>
      </c>
      <c r="I784" t="s">
        <v>92</v>
      </c>
      <c r="J784" t="s">
        <v>2462</v>
      </c>
      <c r="K784" s="318"/>
      <c r="L784" t="s">
        <v>42</v>
      </c>
      <c r="M784" s="319">
        <v>45887</v>
      </c>
      <c r="N784" s="318">
        <v>8</v>
      </c>
      <c r="O784" s="318" t="s">
        <v>93</v>
      </c>
      <c r="P784" s="318"/>
      <c r="Q784" s="319"/>
      <c r="R784" s="318"/>
      <c r="X784" t="s">
        <v>43</v>
      </c>
      <c r="AA784" s="318" t="s">
        <v>77</v>
      </c>
      <c r="AB784" s="318">
        <v>50023525</v>
      </c>
      <c r="AC784" s="318" t="s">
        <v>101</v>
      </c>
      <c r="AE784" s="318" t="s">
        <v>52</v>
      </c>
      <c r="AF784" s="320">
        <v>239793</v>
      </c>
      <c r="AG784" s="318">
        <v>28</v>
      </c>
      <c r="AH784" s="320">
        <v>197013</v>
      </c>
      <c r="AI784" s="320"/>
    </row>
    <row r="785" spans="1:35" hidden="1">
      <c r="A785" t="s">
        <v>2487</v>
      </c>
      <c r="B785" s="1">
        <v>45870</v>
      </c>
      <c r="C785">
        <v>8</v>
      </c>
      <c r="D785">
        <v>530371</v>
      </c>
      <c r="E785" t="s">
        <v>2488</v>
      </c>
      <c r="F785" t="s">
        <v>37</v>
      </c>
      <c r="G785" t="s">
        <v>97</v>
      </c>
      <c r="H785" t="s">
        <v>2489</v>
      </c>
      <c r="I785" t="s">
        <v>108</v>
      </c>
      <c r="J785" t="s">
        <v>2462</v>
      </c>
      <c r="K785" s="318"/>
      <c r="L785" t="s">
        <v>42</v>
      </c>
      <c r="M785" s="319">
        <v>45890</v>
      </c>
      <c r="N785" s="318">
        <v>8</v>
      </c>
      <c r="O785" s="318"/>
      <c r="P785" s="318" t="s">
        <v>99</v>
      </c>
      <c r="Q785" s="319">
        <v>45890</v>
      </c>
      <c r="R785" s="318" t="s">
        <v>83</v>
      </c>
      <c r="X785" t="s">
        <v>43</v>
      </c>
      <c r="AA785" s="318" t="s">
        <v>83</v>
      </c>
      <c r="AB785" s="318">
        <v>50023489</v>
      </c>
      <c r="AC785" s="318" t="s">
        <v>84</v>
      </c>
      <c r="AE785" s="318" t="s">
        <v>52</v>
      </c>
      <c r="AF785" s="320">
        <v>286738</v>
      </c>
      <c r="AG785" s="318">
        <v>38</v>
      </c>
      <c r="AH785" s="320"/>
      <c r="AI785" s="320"/>
    </row>
    <row r="786" spans="1:35" hidden="1">
      <c r="A786" t="s">
        <v>2490</v>
      </c>
      <c r="B786" s="1">
        <v>45870</v>
      </c>
      <c r="C786">
        <v>8</v>
      </c>
      <c r="D786">
        <v>530372</v>
      </c>
      <c r="E786" t="s">
        <v>2491</v>
      </c>
      <c r="F786" t="s">
        <v>37</v>
      </c>
      <c r="G786" t="s">
        <v>188</v>
      </c>
      <c r="H786" t="s">
        <v>2492</v>
      </c>
      <c r="I786" t="s">
        <v>40</v>
      </c>
      <c r="J786" t="s">
        <v>2462</v>
      </c>
      <c r="K786" s="318"/>
      <c r="L786" t="s">
        <v>42</v>
      </c>
      <c r="M786" s="319">
        <v>45898</v>
      </c>
      <c r="N786" s="318">
        <v>8</v>
      </c>
      <c r="O786" s="318"/>
      <c r="P786" s="318" t="s">
        <v>190</v>
      </c>
      <c r="Q786" s="319">
        <v>45898</v>
      </c>
      <c r="R786" s="318" t="s">
        <v>83</v>
      </c>
      <c r="X786" t="s">
        <v>43</v>
      </c>
      <c r="AA786" s="318" t="s">
        <v>83</v>
      </c>
      <c r="AB786" s="318">
        <v>50023536</v>
      </c>
      <c r="AC786" s="318" t="s">
        <v>84</v>
      </c>
      <c r="AE786" s="318" t="s">
        <v>52</v>
      </c>
      <c r="AF786" s="320">
        <v>247140</v>
      </c>
      <c r="AG786" s="318">
        <v>29</v>
      </c>
      <c r="AH786" s="320"/>
      <c r="AI786" s="320"/>
    </row>
    <row r="787" spans="1:35" hidden="1">
      <c r="A787" t="s">
        <v>2493</v>
      </c>
      <c r="B787" s="1">
        <v>45870</v>
      </c>
      <c r="C787">
        <v>8</v>
      </c>
      <c r="D787">
        <v>530373</v>
      </c>
      <c r="E787" t="s">
        <v>2494</v>
      </c>
      <c r="F787" t="s">
        <v>37</v>
      </c>
      <c r="G787" t="s">
        <v>90</v>
      </c>
      <c r="H787" t="s">
        <v>2495</v>
      </c>
      <c r="I787" t="s">
        <v>60</v>
      </c>
      <c r="J787" t="s">
        <v>2462</v>
      </c>
      <c r="K787" s="318"/>
      <c r="L787" t="s">
        <v>42</v>
      </c>
      <c r="M787" s="319">
        <v>45898</v>
      </c>
      <c r="N787" s="318">
        <v>8</v>
      </c>
      <c r="O787" s="318" t="s">
        <v>93</v>
      </c>
      <c r="P787" s="318"/>
      <c r="Q787" s="319"/>
      <c r="R787" s="318"/>
      <c r="X787" t="s">
        <v>43</v>
      </c>
      <c r="AA787" s="318" t="s">
        <v>83</v>
      </c>
      <c r="AB787" s="318">
        <v>50023540</v>
      </c>
      <c r="AC787" s="318" t="s">
        <v>84</v>
      </c>
      <c r="AE787" s="318" t="s">
        <v>52</v>
      </c>
      <c r="AF787" s="320">
        <v>263518</v>
      </c>
      <c r="AG787" s="318">
        <v>49</v>
      </c>
      <c r="AH787" s="320">
        <v>217707</v>
      </c>
      <c r="AI787" s="320"/>
    </row>
    <row r="788" spans="1:35" hidden="1">
      <c r="A788" t="s">
        <v>2496</v>
      </c>
      <c r="B788" s="1">
        <v>45870</v>
      </c>
      <c r="C788">
        <v>8</v>
      </c>
      <c r="D788">
        <v>530374</v>
      </c>
      <c r="E788" t="s">
        <v>2497</v>
      </c>
      <c r="F788" t="s">
        <v>37</v>
      </c>
      <c r="G788" t="s">
        <v>90</v>
      </c>
      <c r="H788" t="s">
        <v>2498</v>
      </c>
      <c r="I788" t="s">
        <v>60</v>
      </c>
      <c r="J788" t="s">
        <v>2462</v>
      </c>
      <c r="K788" s="318"/>
      <c r="L788" t="s">
        <v>42</v>
      </c>
      <c r="M788" s="319">
        <v>45902</v>
      </c>
      <c r="N788" s="318">
        <v>9</v>
      </c>
      <c r="O788" s="318" t="s">
        <v>93</v>
      </c>
      <c r="P788" s="318"/>
      <c r="Q788" s="319"/>
      <c r="R788" s="318"/>
      <c r="X788" t="s">
        <v>43</v>
      </c>
      <c r="AA788" s="318" t="s">
        <v>83</v>
      </c>
      <c r="AB788" s="318">
        <v>50023538</v>
      </c>
      <c r="AC788" s="318" t="s">
        <v>84</v>
      </c>
      <c r="AE788" s="318" t="s">
        <v>52</v>
      </c>
      <c r="AF788" s="320">
        <v>239010</v>
      </c>
      <c r="AG788" s="318">
        <v>36</v>
      </c>
      <c r="AH788" s="320">
        <v>195441</v>
      </c>
      <c r="AI788" s="320"/>
    </row>
    <row r="789" spans="1:35" hidden="1">
      <c r="A789" t="s">
        <v>2499</v>
      </c>
      <c r="B789" s="1">
        <v>45870</v>
      </c>
      <c r="C789">
        <v>8</v>
      </c>
      <c r="D789">
        <v>530375</v>
      </c>
      <c r="E789" t="s">
        <v>2500</v>
      </c>
      <c r="F789" t="s">
        <v>37</v>
      </c>
      <c r="G789" t="s">
        <v>90</v>
      </c>
      <c r="H789" t="s">
        <v>2501</v>
      </c>
      <c r="I789" t="s">
        <v>60</v>
      </c>
      <c r="J789" t="s">
        <v>2462</v>
      </c>
      <c r="K789" s="318"/>
      <c r="L789" t="s">
        <v>42</v>
      </c>
      <c r="M789" s="319">
        <v>45910</v>
      </c>
      <c r="N789" s="318">
        <v>9</v>
      </c>
      <c r="O789" s="318" t="s">
        <v>93</v>
      </c>
      <c r="P789" s="318"/>
      <c r="Q789" s="319"/>
      <c r="R789" s="318"/>
      <c r="X789" t="s">
        <v>43</v>
      </c>
      <c r="AA789" s="318" t="s">
        <v>83</v>
      </c>
      <c r="AB789" s="318">
        <v>50025024</v>
      </c>
      <c r="AC789" s="318" t="s">
        <v>84</v>
      </c>
      <c r="AE789" s="318" t="s">
        <v>52</v>
      </c>
      <c r="AF789" s="320">
        <v>319777</v>
      </c>
      <c r="AG789" s="318">
        <v>100</v>
      </c>
      <c r="AH789" s="320">
        <v>195951</v>
      </c>
      <c r="AI789" s="320"/>
    </row>
    <row r="790" spans="1:35" hidden="1">
      <c r="A790" t="s">
        <v>2502</v>
      </c>
      <c r="B790" s="1">
        <v>45870</v>
      </c>
      <c r="C790">
        <v>8</v>
      </c>
      <c r="D790">
        <v>530376</v>
      </c>
      <c r="E790" t="s">
        <v>2503</v>
      </c>
      <c r="F790" t="s">
        <v>37</v>
      </c>
      <c r="G790" t="s">
        <v>188</v>
      </c>
      <c r="H790" t="s">
        <v>2504</v>
      </c>
      <c r="I790" t="s">
        <v>92</v>
      </c>
      <c r="J790" t="s">
        <v>2462</v>
      </c>
      <c r="K790" s="318"/>
      <c r="L790" t="s">
        <v>42</v>
      </c>
      <c r="M790" s="319">
        <v>45912</v>
      </c>
      <c r="N790" s="318">
        <v>9</v>
      </c>
      <c r="O790" s="318"/>
      <c r="P790" s="318" t="s">
        <v>190</v>
      </c>
      <c r="Q790" s="319">
        <v>45912</v>
      </c>
      <c r="R790" s="318" t="s">
        <v>109</v>
      </c>
      <c r="X790" t="s">
        <v>43</v>
      </c>
      <c r="AA790" s="318" t="s">
        <v>109</v>
      </c>
      <c r="AB790" s="318">
        <v>50023515</v>
      </c>
      <c r="AC790" s="318" t="s">
        <v>95</v>
      </c>
      <c r="AE790" s="318" t="s">
        <v>52</v>
      </c>
      <c r="AF790" s="320">
        <v>230242</v>
      </c>
      <c r="AG790" s="318">
        <v>21</v>
      </c>
      <c r="AH790" s="320"/>
      <c r="AI790" s="320"/>
    </row>
    <row r="791" spans="1:35" hidden="1">
      <c r="A791" t="s">
        <v>2505</v>
      </c>
      <c r="B791" s="1">
        <v>45870</v>
      </c>
      <c r="C791">
        <v>8</v>
      </c>
      <c r="D791">
        <v>530377</v>
      </c>
      <c r="E791" t="s">
        <v>2506</v>
      </c>
      <c r="F791" t="s">
        <v>37</v>
      </c>
      <c r="G791" t="s">
        <v>90</v>
      </c>
      <c r="H791" t="s">
        <v>2507</v>
      </c>
      <c r="I791" t="s">
        <v>92</v>
      </c>
      <c r="J791" t="s">
        <v>2462</v>
      </c>
      <c r="K791" s="318"/>
      <c r="L791" t="s">
        <v>42</v>
      </c>
      <c r="M791" s="319">
        <v>45918</v>
      </c>
      <c r="N791" s="318">
        <v>9</v>
      </c>
      <c r="O791" s="318" t="s">
        <v>93</v>
      </c>
      <c r="P791" s="318"/>
      <c r="Q791" s="319"/>
      <c r="R791" s="318"/>
      <c r="X791" t="s">
        <v>43</v>
      </c>
      <c r="AA791" s="318" t="s">
        <v>77</v>
      </c>
      <c r="AB791" s="318">
        <v>50023526</v>
      </c>
      <c r="AC791" s="318" t="s">
        <v>101</v>
      </c>
      <c r="AE791" s="318" t="s">
        <v>52</v>
      </c>
      <c r="AF791" s="320">
        <v>259748</v>
      </c>
      <c r="AG791" s="318">
        <v>46</v>
      </c>
      <c r="AH791" s="320">
        <v>216968</v>
      </c>
      <c r="AI791" s="320"/>
    </row>
    <row r="792" spans="1:35" hidden="1">
      <c r="A792" t="s">
        <v>2508</v>
      </c>
      <c r="B792" s="1">
        <v>45870</v>
      </c>
      <c r="C792">
        <v>8</v>
      </c>
      <c r="D792">
        <v>530378</v>
      </c>
      <c r="E792" t="s">
        <v>2509</v>
      </c>
      <c r="F792" t="s">
        <v>37</v>
      </c>
      <c r="G792" t="s">
        <v>90</v>
      </c>
      <c r="H792" t="s">
        <v>2510</v>
      </c>
      <c r="I792" t="s">
        <v>92</v>
      </c>
      <c r="J792" t="s">
        <v>2462</v>
      </c>
      <c r="K792" s="318"/>
      <c r="L792" t="s">
        <v>42</v>
      </c>
      <c r="M792" s="319">
        <v>45895</v>
      </c>
      <c r="N792" s="318">
        <v>8</v>
      </c>
      <c r="O792" s="318" t="s">
        <v>93</v>
      </c>
      <c r="P792" s="318"/>
      <c r="Q792" s="319"/>
      <c r="R792" s="318"/>
      <c r="X792" t="s">
        <v>43</v>
      </c>
      <c r="AA792" s="318" t="s">
        <v>83</v>
      </c>
      <c r="AB792" s="318">
        <v>50025015</v>
      </c>
      <c r="AC792" s="318" t="s">
        <v>84</v>
      </c>
      <c r="AE792" s="318" t="s">
        <v>52</v>
      </c>
      <c r="AF792" s="320">
        <v>267575</v>
      </c>
      <c r="AG792" s="318">
        <v>69</v>
      </c>
      <c r="AH792" s="320">
        <v>164212</v>
      </c>
      <c r="AI792" s="320"/>
    </row>
    <row r="793" spans="1:35" hidden="1">
      <c r="A793" t="s">
        <v>2511</v>
      </c>
      <c r="B793" s="1">
        <v>45870</v>
      </c>
      <c r="C793">
        <v>8</v>
      </c>
      <c r="D793">
        <v>530379</v>
      </c>
      <c r="E793" t="s">
        <v>2512</v>
      </c>
      <c r="F793" t="s">
        <v>37</v>
      </c>
      <c r="G793" t="s">
        <v>188</v>
      </c>
      <c r="H793" t="s">
        <v>2513</v>
      </c>
      <c r="I793" t="s">
        <v>92</v>
      </c>
      <c r="J793" t="s">
        <v>2462</v>
      </c>
      <c r="K793" s="318"/>
      <c r="L793" t="s">
        <v>42</v>
      </c>
      <c r="M793" s="319" t="s">
        <v>74</v>
      </c>
      <c r="N793" s="318"/>
      <c r="O793" s="318"/>
      <c r="P793" s="318" t="s">
        <v>190</v>
      </c>
      <c r="Q793" s="319" t="s">
        <v>74</v>
      </c>
      <c r="R793" s="318"/>
      <c r="X793" t="s">
        <v>43</v>
      </c>
      <c r="AA793" s="318"/>
      <c r="AB793" s="318">
        <v>50023521</v>
      </c>
      <c r="AC793" s="318" t="s">
        <v>43</v>
      </c>
      <c r="AE793" s="318"/>
      <c r="AF793" s="320"/>
      <c r="AG793" s="318"/>
      <c r="AH793" s="320"/>
      <c r="AI793" s="320"/>
    </row>
    <row r="794" spans="1:35" hidden="1">
      <c r="A794" t="s">
        <v>2514</v>
      </c>
      <c r="B794" s="1">
        <v>45870</v>
      </c>
      <c r="C794">
        <v>8</v>
      </c>
      <c r="D794">
        <v>530380</v>
      </c>
      <c r="E794" t="s">
        <v>2515</v>
      </c>
      <c r="F794" t="s">
        <v>37</v>
      </c>
      <c r="G794" t="s">
        <v>97</v>
      </c>
      <c r="H794" t="s">
        <v>2513</v>
      </c>
      <c r="I794" t="s">
        <v>92</v>
      </c>
      <c r="J794" t="s">
        <v>2462</v>
      </c>
      <c r="K794" s="318"/>
      <c r="L794" t="s">
        <v>42</v>
      </c>
      <c r="M794" s="319">
        <v>45895</v>
      </c>
      <c r="N794" s="318">
        <v>8</v>
      </c>
      <c r="O794" s="318"/>
      <c r="P794" s="318" t="s">
        <v>99</v>
      </c>
      <c r="Q794" s="319">
        <v>45895</v>
      </c>
      <c r="R794" s="318" t="s">
        <v>77</v>
      </c>
      <c r="X794" t="s">
        <v>43</v>
      </c>
      <c r="AA794" s="318" t="s">
        <v>77</v>
      </c>
      <c r="AB794" s="318">
        <v>50023517</v>
      </c>
      <c r="AC794" s="318" t="s">
        <v>101</v>
      </c>
      <c r="AE794" s="318" t="s">
        <v>52</v>
      </c>
      <c r="AF794" s="320">
        <v>253439</v>
      </c>
      <c r="AG794" s="318">
        <v>27</v>
      </c>
      <c r="AH794" s="320"/>
      <c r="AI794" s="320"/>
    </row>
    <row r="795" spans="1:35" hidden="1">
      <c r="A795" t="s">
        <v>2516</v>
      </c>
      <c r="B795" s="1">
        <v>45870</v>
      </c>
      <c r="C795">
        <v>8</v>
      </c>
      <c r="D795">
        <v>530381</v>
      </c>
      <c r="E795" t="s">
        <v>2517</v>
      </c>
      <c r="F795" t="s">
        <v>37</v>
      </c>
      <c r="G795" t="s">
        <v>58</v>
      </c>
      <c r="H795" t="s">
        <v>2518</v>
      </c>
      <c r="I795" t="s">
        <v>40</v>
      </c>
      <c r="J795" t="s">
        <v>158</v>
      </c>
      <c r="K795" s="318"/>
      <c r="L795" t="s">
        <v>42</v>
      </c>
      <c r="M795" s="319">
        <v>45895</v>
      </c>
      <c r="N795" s="318">
        <v>8</v>
      </c>
      <c r="O795" s="318"/>
      <c r="P795" s="318"/>
      <c r="Q795" s="319"/>
      <c r="R795" s="318"/>
      <c r="X795" t="s">
        <v>43</v>
      </c>
      <c r="AA795" s="318" t="s">
        <v>83</v>
      </c>
      <c r="AB795" s="318">
        <v>50023041</v>
      </c>
      <c r="AC795" s="318" t="s">
        <v>84</v>
      </c>
      <c r="AE795" s="318" t="s">
        <v>94</v>
      </c>
      <c r="AF795" s="320">
        <v>247032</v>
      </c>
      <c r="AG795" s="318">
        <v>24</v>
      </c>
      <c r="AH795" s="320"/>
      <c r="AI795" s="320"/>
    </row>
    <row r="796" spans="1:35" hidden="1">
      <c r="A796" t="s">
        <v>2519</v>
      </c>
      <c r="B796" s="1">
        <v>45870</v>
      </c>
      <c r="C796">
        <v>8</v>
      </c>
      <c r="D796">
        <v>530382</v>
      </c>
      <c r="E796" t="s">
        <v>2520</v>
      </c>
      <c r="F796" t="s">
        <v>37</v>
      </c>
      <c r="G796" t="s">
        <v>383</v>
      </c>
      <c r="H796" t="s">
        <v>2521</v>
      </c>
      <c r="I796" t="s">
        <v>87</v>
      </c>
      <c r="J796" t="s">
        <v>158</v>
      </c>
      <c r="K796" s="318"/>
      <c r="L796" t="s">
        <v>42</v>
      </c>
      <c r="M796" s="319">
        <v>45888</v>
      </c>
      <c r="N796" s="318">
        <v>8</v>
      </c>
      <c r="O796" s="318"/>
      <c r="P796" s="318"/>
      <c r="Q796" s="319"/>
      <c r="R796" s="318"/>
      <c r="X796" t="s">
        <v>43</v>
      </c>
      <c r="AA796" s="318" t="s">
        <v>62</v>
      </c>
      <c r="AB796" s="318">
        <v>50023363</v>
      </c>
      <c r="AC796" s="318" t="s">
        <v>63</v>
      </c>
      <c r="AE796" s="318" t="s">
        <v>94</v>
      </c>
      <c r="AF796" s="320">
        <v>266198</v>
      </c>
      <c r="AG796" s="318">
        <v>32</v>
      </c>
      <c r="AH796" s="320"/>
      <c r="AI796" s="320"/>
    </row>
    <row r="797" spans="1:35" hidden="1">
      <c r="A797" t="s">
        <v>2522</v>
      </c>
      <c r="B797" s="1">
        <v>45873</v>
      </c>
      <c r="C797">
        <v>8</v>
      </c>
      <c r="D797">
        <v>530383</v>
      </c>
      <c r="E797" t="s">
        <v>2523</v>
      </c>
      <c r="F797" t="s">
        <v>37</v>
      </c>
      <c r="G797" t="s">
        <v>383</v>
      </c>
      <c r="H797" t="s">
        <v>2521</v>
      </c>
      <c r="I797" t="s">
        <v>87</v>
      </c>
      <c r="J797" t="s">
        <v>158</v>
      </c>
      <c r="K797" s="318"/>
      <c r="L797" t="s">
        <v>42</v>
      </c>
      <c r="M797" s="319">
        <v>45898</v>
      </c>
      <c r="N797" s="318">
        <v>8</v>
      </c>
      <c r="O797" s="318"/>
      <c r="P797" s="318"/>
      <c r="Q797" s="319"/>
      <c r="R797" s="318"/>
      <c r="X797" t="s">
        <v>43</v>
      </c>
      <c r="AA797" s="318" t="s">
        <v>83</v>
      </c>
      <c r="AB797" s="318">
        <v>50023278</v>
      </c>
      <c r="AC797" s="318" t="s">
        <v>84</v>
      </c>
      <c r="AE797" s="318" t="s">
        <v>94</v>
      </c>
      <c r="AF797" s="320">
        <v>274620</v>
      </c>
      <c r="AG797" s="318">
        <v>45</v>
      </c>
      <c r="AH797" s="320"/>
      <c r="AI797" s="320"/>
    </row>
    <row r="798" spans="1:35" hidden="1">
      <c r="A798" t="s">
        <v>2524</v>
      </c>
      <c r="B798" s="1">
        <v>45870</v>
      </c>
      <c r="C798">
        <v>8</v>
      </c>
      <c r="D798">
        <v>530384</v>
      </c>
      <c r="E798" t="s">
        <v>2525</v>
      </c>
      <c r="F798" t="s">
        <v>37</v>
      </c>
      <c r="G798" t="s">
        <v>47</v>
      </c>
      <c r="H798" t="s">
        <v>2526</v>
      </c>
      <c r="I798" t="s">
        <v>108</v>
      </c>
      <c r="J798" t="s">
        <v>158</v>
      </c>
      <c r="K798" s="318"/>
      <c r="L798" t="s">
        <v>42</v>
      </c>
      <c r="M798" s="319">
        <v>45908</v>
      </c>
      <c r="N798" s="318">
        <v>9</v>
      </c>
      <c r="O798" s="318"/>
      <c r="P798" s="318"/>
      <c r="Q798" s="319"/>
      <c r="R798" s="318"/>
      <c r="X798" t="s">
        <v>43</v>
      </c>
      <c r="AA798" s="318" t="s">
        <v>83</v>
      </c>
      <c r="AB798" s="318">
        <v>50023159</v>
      </c>
      <c r="AC798" s="318" t="s">
        <v>84</v>
      </c>
      <c r="AE798" s="318" t="s">
        <v>94</v>
      </c>
      <c r="AF798" s="320">
        <v>256967</v>
      </c>
      <c r="AG798" s="318">
        <v>60</v>
      </c>
      <c r="AH798" s="320"/>
      <c r="AI798" s="320"/>
    </row>
    <row r="799" spans="1:35" hidden="1">
      <c r="A799" t="s">
        <v>2527</v>
      </c>
      <c r="B799" s="1">
        <v>45870</v>
      </c>
      <c r="C799">
        <v>8</v>
      </c>
      <c r="D799">
        <v>530385</v>
      </c>
      <c r="E799" t="s">
        <v>2528</v>
      </c>
      <c r="F799" t="s">
        <v>37</v>
      </c>
      <c r="G799" t="s">
        <v>117</v>
      </c>
      <c r="H799" t="s">
        <v>2529</v>
      </c>
      <c r="I799" t="s">
        <v>87</v>
      </c>
      <c r="J799" t="s">
        <v>158</v>
      </c>
      <c r="K799" s="318"/>
      <c r="L799" t="s">
        <v>42</v>
      </c>
      <c r="M799" s="319">
        <v>45884</v>
      </c>
      <c r="N799" s="318">
        <v>8</v>
      </c>
      <c r="O799" s="318"/>
      <c r="P799" s="318"/>
      <c r="Q799" s="319"/>
      <c r="R799" s="318"/>
      <c r="X799" t="s">
        <v>43</v>
      </c>
      <c r="AA799" s="318" t="s">
        <v>62</v>
      </c>
      <c r="AB799" s="318">
        <v>50023276</v>
      </c>
      <c r="AC799" s="318" t="s">
        <v>63</v>
      </c>
      <c r="AE799" s="318" t="s">
        <v>94</v>
      </c>
      <c r="AF799" s="320">
        <v>255712</v>
      </c>
      <c r="AG799" s="318">
        <v>19</v>
      </c>
      <c r="AH799" s="320"/>
      <c r="AI799" s="320"/>
    </row>
    <row r="800" spans="1:35" hidden="1">
      <c r="A800" t="s">
        <v>2530</v>
      </c>
      <c r="B800" s="1">
        <v>45870</v>
      </c>
      <c r="C800">
        <v>8</v>
      </c>
      <c r="D800">
        <v>530386</v>
      </c>
      <c r="E800" t="s">
        <v>2531</v>
      </c>
      <c r="F800" t="s">
        <v>37</v>
      </c>
      <c r="G800" t="s">
        <v>58</v>
      </c>
      <c r="H800" t="s">
        <v>2532</v>
      </c>
      <c r="I800" t="s">
        <v>140</v>
      </c>
      <c r="J800" t="s">
        <v>158</v>
      </c>
      <c r="K800" s="318"/>
      <c r="L800" t="s">
        <v>42</v>
      </c>
      <c r="M800" s="319">
        <v>45890</v>
      </c>
      <c r="N800" s="318">
        <v>8</v>
      </c>
      <c r="O800" s="318"/>
      <c r="P800" s="318"/>
      <c r="Q800" s="319"/>
      <c r="R800" s="318"/>
      <c r="X800" t="s">
        <v>43</v>
      </c>
      <c r="AA800" s="318" t="s">
        <v>83</v>
      </c>
      <c r="AB800" s="318">
        <v>50025317</v>
      </c>
      <c r="AC800" s="318" t="s">
        <v>84</v>
      </c>
      <c r="AE800" s="318" t="s">
        <v>52</v>
      </c>
      <c r="AF800" s="320">
        <v>199093</v>
      </c>
      <c r="AG800" s="318">
        <v>10</v>
      </c>
      <c r="AH800" s="320"/>
      <c r="AI800" s="320"/>
    </row>
    <row r="801" spans="1:35" hidden="1">
      <c r="A801" t="s">
        <v>2533</v>
      </c>
      <c r="B801" s="1">
        <v>45873</v>
      </c>
      <c r="C801">
        <v>8</v>
      </c>
      <c r="D801">
        <v>530387</v>
      </c>
      <c r="E801" t="s">
        <v>2099</v>
      </c>
      <c r="F801" t="s">
        <v>37</v>
      </c>
      <c r="G801" t="s">
        <v>58</v>
      </c>
      <c r="H801" t="s">
        <v>2100</v>
      </c>
      <c r="I801" t="s">
        <v>108</v>
      </c>
      <c r="J801" t="s">
        <v>227</v>
      </c>
      <c r="K801" s="318"/>
      <c r="L801" t="s">
        <v>42</v>
      </c>
      <c r="M801" s="319">
        <v>45883</v>
      </c>
      <c r="N801" s="318">
        <v>8</v>
      </c>
      <c r="O801" s="318"/>
      <c r="P801" s="318"/>
      <c r="Q801" s="319"/>
      <c r="R801" s="318"/>
      <c r="X801" t="s">
        <v>43</v>
      </c>
      <c r="AA801" s="318" t="s">
        <v>83</v>
      </c>
      <c r="AB801" s="318">
        <v>50022849</v>
      </c>
      <c r="AC801" s="318" t="s">
        <v>84</v>
      </c>
      <c r="AE801" s="318" t="s">
        <v>52</v>
      </c>
      <c r="AF801" s="320">
        <v>44154</v>
      </c>
      <c r="AG801" s="318"/>
      <c r="AH801" s="320"/>
      <c r="AI801" s="320"/>
    </row>
    <row r="802" spans="1:35" hidden="1">
      <c r="A802" t="s">
        <v>2534</v>
      </c>
      <c r="B802" s="1">
        <v>45749</v>
      </c>
      <c r="C802">
        <v>4</v>
      </c>
      <c r="D802">
        <v>530388</v>
      </c>
      <c r="E802" t="s">
        <v>2535</v>
      </c>
      <c r="F802" t="s">
        <v>37</v>
      </c>
      <c r="G802" t="s">
        <v>1401</v>
      </c>
      <c r="H802" t="s">
        <v>2536</v>
      </c>
      <c r="I802" t="s">
        <v>146</v>
      </c>
      <c r="J802" t="s">
        <v>1408</v>
      </c>
      <c r="K802" s="318"/>
      <c r="L802" t="s">
        <v>391</v>
      </c>
      <c r="M802" s="319"/>
      <c r="N802" s="318"/>
      <c r="O802" s="318"/>
      <c r="P802" s="318" t="s">
        <v>1403</v>
      </c>
      <c r="Q802" s="319">
        <v>45870</v>
      </c>
      <c r="R802" s="318" t="s">
        <v>62</v>
      </c>
      <c r="X802" t="s">
        <v>43</v>
      </c>
      <c r="AA802" s="318" t="s">
        <v>62</v>
      </c>
      <c r="AB802" s="318">
        <v>530802</v>
      </c>
      <c r="AC802" s="318" t="s">
        <v>63</v>
      </c>
      <c r="AE802" s="318"/>
      <c r="AF802" s="320"/>
      <c r="AG802" s="318"/>
      <c r="AH802" s="320"/>
      <c r="AI802" s="320"/>
    </row>
    <row r="803" spans="1:35" hidden="1">
      <c r="A803" t="s">
        <v>2537</v>
      </c>
      <c r="B803" s="1">
        <v>45775</v>
      </c>
      <c r="C803">
        <v>4</v>
      </c>
      <c r="D803">
        <v>530389</v>
      </c>
      <c r="E803" t="s">
        <v>2538</v>
      </c>
      <c r="F803" t="s">
        <v>37</v>
      </c>
      <c r="G803" t="s">
        <v>1401</v>
      </c>
      <c r="H803" t="s">
        <v>2539</v>
      </c>
      <c r="I803" t="s">
        <v>60</v>
      </c>
      <c r="J803" t="s">
        <v>1408</v>
      </c>
      <c r="K803" s="318"/>
      <c r="L803" t="s">
        <v>391</v>
      </c>
      <c r="M803" s="319"/>
      <c r="N803" s="318"/>
      <c r="O803" s="318"/>
      <c r="P803" s="318" t="s">
        <v>1403</v>
      </c>
      <c r="Q803" s="319">
        <v>45860</v>
      </c>
      <c r="R803" s="318" t="s">
        <v>62</v>
      </c>
      <c r="X803" t="s">
        <v>43</v>
      </c>
      <c r="AA803" s="318" t="s">
        <v>62</v>
      </c>
      <c r="AB803" s="318">
        <v>530802</v>
      </c>
      <c r="AC803" s="318" t="s">
        <v>63</v>
      </c>
      <c r="AE803" s="318"/>
      <c r="AF803" s="320"/>
      <c r="AG803" s="318"/>
      <c r="AH803" s="320"/>
      <c r="AI803" s="320"/>
    </row>
    <row r="804" spans="1:35" hidden="1">
      <c r="A804" t="s">
        <v>2540</v>
      </c>
      <c r="B804" s="1">
        <v>45861</v>
      </c>
      <c r="C804">
        <v>7</v>
      </c>
      <c r="D804">
        <v>530390</v>
      </c>
      <c r="E804" t="s">
        <v>2541</v>
      </c>
      <c r="F804" t="s">
        <v>37</v>
      </c>
      <c r="G804" t="s">
        <v>1401</v>
      </c>
      <c r="H804" t="s">
        <v>2542</v>
      </c>
      <c r="I804" t="s">
        <v>40</v>
      </c>
      <c r="J804" t="s">
        <v>1408</v>
      </c>
      <c r="K804" s="318"/>
      <c r="L804" t="s">
        <v>42</v>
      </c>
      <c r="M804" s="319">
        <v>45869</v>
      </c>
      <c r="N804" s="318">
        <v>7</v>
      </c>
      <c r="O804" s="318"/>
      <c r="P804" s="318" t="s">
        <v>1403</v>
      </c>
      <c r="Q804" s="319">
        <v>45869</v>
      </c>
      <c r="R804" s="318" t="s">
        <v>62</v>
      </c>
      <c r="X804" t="s">
        <v>43</v>
      </c>
      <c r="AA804" s="318" t="s">
        <v>62</v>
      </c>
      <c r="AB804" s="318">
        <v>530802</v>
      </c>
      <c r="AC804" s="318" t="s">
        <v>63</v>
      </c>
      <c r="AE804" s="318"/>
      <c r="AF804" s="320"/>
      <c r="AG804" s="318"/>
      <c r="AH804" s="320"/>
      <c r="AI804" s="320"/>
    </row>
    <row r="805" spans="1:35" hidden="1">
      <c r="A805" t="s">
        <v>2543</v>
      </c>
      <c r="B805" s="1">
        <v>45873</v>
      </c>
      <c r="C805">
        <v>8</v>
      </c>
      <c r="D805">
        <v>530391</v>
      </c>
      <c r="E805" t="s">
        <v>2544</v>
      </c>
      <c r="F805" t="s">
        <v>37</v>
      </c>
      <c r="G805" t="s">
        <v>644</v>
      </c>
      <c r="H805" t="s">
        <v>2545</v>
      </c>
      <c r="I805" t="s">
        <v>92</v>
      </c>
      <c r="J805" t="s">
        <v>1149</v>
      </c>
      <c r="K805" s="318"/>
      <c r="L805" t="s">
        <v>42</v>
      </c>
      <c r="M805" s="319">
        <v>45922</v>
      </c>
      <c r="N805" s="318">
        <v>9</v>
      </c>
      <c r="O805" s="318"/>
      <c r="P805" s="318" t="s">
        <v>648</v>
      </c>
      <c r="Q805" s="319">
        <v>45922</v>
      </c>
      <c r="R805" s="318" t="s">
        <v>83</v>
      </c>
      <c r="X805" t="s">
        <v>43</v>
      </c>
      <c r="AA805" s="318" t="s">
        <v>83</v>
      </c>
      <c r="AB805" s="318">
        <v>50022503</v>
      </c>
      <c r="AC805" s="318" t="s">
        <v>84</v>
      </c>
      <c r="AE805" s="318" t="s">
        <v>261</v>
      </c>
      <c r="AF805" s="320">
        <v>44973</v>
      </c>
      <c r="AG805" s="318"/>
      <c r="AH805" s="320"/>
      <c r="AI805" s="320"/>
    </row>
    <row r="806" spans="1:35" hidden="1">
      <c r="A806" t="s">
        <v>2546</v>
      </c>
      <c r="B806" s="1">
        <v>45873</v>
      </c>
      <c r="C806">
        <v>8</v>
      </c>
      <c r="D806">
        <v>530392</v>
      </c>
      <c r="E806" t="s">
        <v>2547</v>
      </c>
      <c r="F806" t="s">
        <v>37</v>
      </c>
      <c r="G806" t="s">
        <v>644</v>
      </c>
      <c r="H806" t="s">
        <v>2548</v>
      </c>
      <c r="I806" t="s">
        <v>92</v>
      </c>
      <c r="J806" t="s">
        <v>1149</v>
      </c>
      <c r="K806" s="318"/>
      <c r="L806" t="s">
        <v>42</v>
      </c>
      <c r="M806" s="319">
        <v>45922</v>
      </c>
      <c r="N806" s="318">
        <v>9</v>
      </c>
      <c r="O806" s="318"/>
      <c r="P806" s="318" t="s">
        <v>648</v>
      </c>
      <c r="Q806" s="319">
        <v>45922</v>
      </c>
      <c r="R806" s="318" t="s">
        <v>83</v>
      </c>
      <c r="X806" t="s">
        <v>43</v>
      </c>
      <c r="AA806" s="318" t="s">
        <v>83</v>
      </c>
      <c r="AB806" s="318">
        <v>50022611</v>
      </c>
      <c r="AC806" s="318" t="s">
        <v>84</v>
      </c>
      <c r="AE806" s="318" t="s">
        <v>261</v>
      </c>
      <c r="AF806" s="320">
        <v>50022</v>
      </c>
      <c r="AG806" s="318"/>
      <c r="AH806" s="320"/>
      <c r="AI806" s="320"/>
    </row>
    <row r="807" spans="1:35" hidden="1">
      <c r="A807" t="s">
        <v>2549</v>
      </c>
      <c r="B807" s="1">
        <v>45870</v>
      </c>
      <c r="C807">
        <v>8</v>
      </c>
      <c r="D807">
        <v>530393</v>
      </c>
      <c r="E807" t="s">
        <v>2550</v>
      </c>
      <c r="F807" t="s">
        <v>37</v>
      </c>
      <c r="G807" t="s">
        <v>644</v>
      </c>
      <c r="H807" t="s">
        <v>2551</v>
      </c>
      <c r="I807" t="s">
        <v>92</v>
      </c>
      <c r="J807" t="s">
        <v>1149</v>
      </c>
      <c r="K807" s="318"/>
      <c r="L807" t="s">
        <v>391</v>
      </c>
      <c r="M807" s="319">
        <v>46001</v>
      </c>
      <c r="N807" s="318">
        <v>12</v>
      </c>
      <c r="O807" s="318"/>
      <c r="P807" s="318" t="s">
        <v>648</v>
      </c>
      <c r="Q807" s="319">
        <v>46001</v>
      </c>
      <c r="R807" s="318" t="s">
        <v>78</v>
      </c>
      <c r="X807" t="s">
        <v>43</v>
      </c>
      <c r="AA807" s="318" t="s">
        <v>78</v>
      </c>
      <c r="AB807" s="318">
        <v>50022706</v>
      </c>
      <c r="AC807" s="318" t="s">
        <v>79</v>
      </c>
      <c r="AE807" s="318" t="s">
        <v>261</v>
      </c>
      <c r="AF807" s="320">
        <v>116872</v>
      </c>
      <c r="AG807" s="318"/>
      <c r="AH807" s="320"/>
      <c r="AI807" s="320"/>
    </row>
    <row r="808" spans="1:35" hidden="1">
      <c r="A808" t="s">
        <v>2552</v>
      </c>
      <c r="B808" s="1">
        <v>45873</v>
      </c>
      <c r="C808">
        <v>8</v>
      </c>
      <c r="D808">
        <v>530394</v>
      </c>
      <c r="E808" t="s">
        <v>2553</v>
      </c>
      <c r="F808" t="s">
        <v>37</v>
      </c>
      <c r="G808" t="s">
        <v>644</v>
      </c>
      <c r="H808" t="s">
        <v>2554</v>
      </c>
      <c r="I808" t="s">
        <v>92</v>
      </c>
      <c r="J808" t="s">
        <v>1149</v>
      </c>
      <c r="K808" s="318"/>
      <c r="L808" t="s">
        <v>42</v>
      </c>
      <c r="M808" s="319">
        <v>45922</v>
      </c>
      <c r="N808" s="318">
        <v>9</v>
      </c>
      <c r="O808" s="318"/>
      <c r="P808" s="318" t="s">
        <v>648</v>
      </c>
      <c r="Q808" s="319">
        <v>45922</v>
      </c>
      <c r="R808" s="318" t="s">
        <v>83</v>
      </c>
      <c r="X808" t="s">
        <v>43</v>
      </c>
      <c r="AA808" s="318" t="s">
        <v>83</v>
      </c>
      <c r="AB808" s="318">
        <v>50022731</v>
      </c>
      <c r="AC808" s="318" t="s">
        <v>84</v>
      </c>
      <c r="AE808" s="318" t="s">
        <v>261</v>
      </c>
      <c r="AF808" s="320">
        <v>76698</v>
      </c>
      <c r="AG808" s="318"/>
      <c r="AH808" s="320"/>
      <c r="AI808" s="320"/>
    </row>
    <row r="809" spans="1:35" hidden="1">
      <c r="A809" t="s">
        <v>2555</v>
      </c>
      <c r="B809" s="1">
        <v>45873</v>
      </c>
      <c r="C809">
        <v>8</v>
      </c>
      <c r="D809">
        <v>530395</v>
      </c>
      <c r="E809" t="s">
        <v>2556</v>
      </c>
      <c r="F809" t="s">
        <v>37</v>
      </c>
      <c r="G809" t="s">
        <v>106</v>
      </c>
      <c r="H809" t="s">
        <v>2557</v>
      </c>
      <c r="I809" t="s">
        <v>108</v>
      </c>
      <c r="J809" t="s">
        <v>629</v>
      </c>
      <c r="K809" s="318"/>
      <c r="L809" t="s">
        <v>42</v>
      </c>
      <c r="M809" s="319">
        <v>45883</v>
      </c>
      <c r="N809" s="318">
        <v>8</v>
      </c>
      <c r="O809" s="318"/>
      <c r="P809" s="318"/>
      <c r="Q809" s="319"/>
      <c r="R809" s="318"/>
      <c r="X809" t="s">
        <v>43</v>
      </c>
      <c r="AA809" s="318" t="s">
        <v>62</v>
      </c>
      <c r="AB809" s="318">
        <v>50022802</v>
      </c>
      <c r="AC809" s="318" t="s">
        <v>63</v>
      </c>
      <c r="AE809" s="318" t="s">
        <v>94</v>
      </c>
      <c r="AF809" s="320">
        <v>12900</v>
      </c>
      <c r="AG809" s="318"/>
      <c r="AH809" s="320"/>
      <c r="AI809" s="320"/>
    </row>
    <row r="810" spans="1:35" hidden="1">
      <c r="A810" t="s">
        <v>2558</v>
      </c>
      <c r="B810" s="1">
        <v>45873</v>
      </c>
      <c r="C810">
        <v>8</v>
      </c>
      <c r="D810">
        <v>530396</v>
      </c>
      <c r="E810" t="s">
        <v>2559</v>
      </c>
      <c r="F810" t="s">
        <v>37</v>
      </c>
      <c r="G810" t="s">
        <v>644</v>
      </c>
      <c r="H810" t="s">
        <v>2560</v>
      </c>
      <c r="I810" t="s">
        <v>92</v>
      </c>
      <c r="J810" t="s">
        <v>629</v>
      </c>
      <c r="K810" s="318"/>
      <c r="L810" t="s">
        <v>42</v>
      </c>
      <c r="M810" s="319">
        <v>45902</v>
      </c>
      <c r="N810" s="318">
        <v>9</v>
      </c>
      <c r="O810" s="318"/>
      <c r="P810" s="318" t="s">
        <v>648</v>
      </c>
      <c r="Q810" s="319">
        <v>45902</v>
      </c>
      <c r="R810" s="318" t="s">
        <v>83</v>
      </c>
      <c r="X810" t="s">
        <v>43</v>
      </c>
      <c r="AA810" s="318" t="s">
        <v>83</v>
      </c>
      <c r="AB810" s="318">
        <v>50022844</v>
      </c>
      <c r="AC810" s="318" t="s">
        <v>84</v>
      </c>
      <c r="AE810" s="318" t="s">
        <v>94</v>
      </c>
      <c r="AF810" s="320">
        <v>13393</v>
      </c>
      <c r="AG810" s="318"/>
      <c r="AH810" s="320"/>
      <c r="AI810" s="320"/>
    </row>
    <row r="811" spans="1:35" hidden="1">
      <c r="A811" t="s">
        <v>2561</v>
      </c>
      <c r="B811" s="1">
        <v>45873</v>
      </c>
      <c r="C811">
        <v>8</v>
      </c>
      <c r="D811">
        <v>530397</v>
      </c>
      <c r="E811" t="s">
        <v>2562</v>
      </c>
      <c r="F811" t="s">
        <v>37</v>
      </c>
      <c r="G811" t="s">
        <v>644</v>
      </c>
      <c r="H811" t="s">
        <v>2563</v>
      </c>
      <c r="I811" t="s">
        <v>140</v>
      </c>
      <c r="J811" t="s">
        <v>629</v>
      </c>
      <c r="K811" s="318"/>
      <c r="L811" t="s">
        <v>42</v>
      </c>
      <c r="M811" s="319">
        <v>45897</v>
      </c>
      <c r="N811" s="318">
        <v>8</v>
      </c>
      <c r="O811" s="318"/>
      <c r="P811" s="318" t="s">
        <v>648</v>
      </c>
      <c r="Q811" s="319">
        <v>45897</v>
      </c>
      <c r="R811" s="318" t="s">
        <v>83</v>
      </c>
      <c r="X811" t="s">
        <v>43</v>
      </c>
      <c r="AA811" s="318" t="s">
        <v>83</v>
      </c>
      <c r="AB811" s="318">
        <v>50022870</v>
      </c>
      <c r="AC811" s="318" t="s">
        <v>84</v>
      </c>
      <c r="AE811" s="318" t="s">
        <v>94</v>
      </c>
      <c r="AF811" s="320">
        <v>13393</v>
      </c>
      <c r="AG811" s="318"/>
      <c r="AH811" s="320"/>
      <c r="AI811" s="320"/>
    </row>
    <row r="812" spans="1:35" hidden="1">
      <c r="A812" t="s">
        <v>2564</v>
      </c>
      <c r="B812" s="1">
        <v>45873</v>
      </c>
      <c r="C812">
        <v>8</v>
      </c>
      <c r="D812">
        <v>530398</v>
      </c>
      <c r="E812" t="s">
        <v>2565</v>
      </c>
      <c r="F812" t="s">
        <v>37</v>
      </c>
      <c r="G812" t="s">
        <v>383</v>
      </c>
      <c r="H812" t="s">
        <v>2566</v>
      </c>
      <c r="I812" t="s">
        <v>108</v>
      </c>
      <c r="J812" t="s">
        <v>629</v>
      </c>
      <c r="K812" s="318"/>
      <c r="L812" t="s">
        <v>42</v>
      </c>
      <c r="M812" s="319">
        <v>45898</v>
      </c>
      <c r="N812" s="318">
        <v>8</v>
      </c>
      <c r="O812" s="318"/>
      <c r="P812" s="318"/>
      <c r="Q812" s="319"/>
      <c r="R812" s="318"/>
      <c r="X812" t="s">
        <v>43</v>
      </c>
      <c r="AA812" s="318" t="s">
        <v>83</v>
      </c>
      <c r="AB812" s="318">
        <v>50022887</v>
      </c>
      <c r="AC812" s="318" t="s">
        <v>84</v>
      </c>
      <c r="AE812" s="318" t="s">
        <v>94</v>
      </c>
      <c r="AF812" s="320">
        <v>10995</v>
      </c>
      <c r="AG812" s="318"/>
      <c r="AH812" s="320"/>
      <c r="AI812" s="320"/>
    </row>
    <row r="813" spans="1:35" hidden="1">
      <c r="A813" t="s">
        <v>2567</v>
      </c>
      <c r="B813" s="1">
        <v>45873</v>
      </c>
      <c r="C813">
        <v>8</v>
      </c>
      <c r="D813">
        <v>530399</v>
      </c>
      <c r="E813" t="s">
        <v>2568</v>
      </c>
      <c r="F813" t="s">
        <v>37</v>
      </c>
      <c r="G813" t="s">
        <v>644</v>
      </c>
      <c r="H813" t="s">
        <v>2569</v>
      </c>
      <c r="I813" t="s">
        <v>40</v>
      </c>
      <c r="J813" t="s">
        <v>629</v>
      </c>
      <c r="K813" s="318"/>
      <c r="L813" t="s">
        <v>42</v>
      </c>
      <c r="M813" s="319">
        <v>45922</v>
      </c>
      <c r="N813" s="318">
        <v>9</v>
      </c>
      <c r="O813" s="318"/>
      <c r="P813" s="318" t="s">
        <v>648</v>
      </c>
      <c r="Q813" s="319">
        <v>45922</v>
      </c>
      <c r="R813" s="318" t="s">
        <v>83</v>
      </c>
      <c r="X813" t="s">
        <v>43</v>
      </c>
      <c r="AA813" s="318" t="s">
        <v>83</v>
      </c>
      <c r="AB813" s="318">
        <v>50022906</v>
      </c>
      <c r="AC813" s="318" t="s">
        <v>84</v>
      </c>
      <c r="AE813" s="318" t="s">
        <v>94</v>
      </c>
      <c r="AF813" s="320">
        <v>13393</v>
      </c>
      <c r="AG813" s="318"/>
      <c r="AH813" s="320"/>
      <c r="AI813" s="320"/>
    </row>
    <row r="814" spans="1:35" hidden="1">
      <c r="A814" t="s">
        <v>2570</v>
      </c>
      <c r="B814" s="1">
        <v>45873</v>
      </c>
      <c r="C814">
        <v>8</v>
      </c>
      <c r="D814">
        <v>530400</v>
      </c>
      <c r="E814" t="s">
        <v>2571</v>
      </c>
      <c r="F814" t="s">
        <v>37</v>
      </c>
      <c r="G814" t="s">
        <v>644</v>
      </c>
      <c r="H814" t="s">
        <v>2572</v>
      </c>
      <c r="I814" t="s">
        <v>40</v>
      </c>
      <c r="J814" t="s">
        <v>629</v>
      </c>
      <c r="K814" s="318"/>
      <c r="L814" t="s">
        <v>42</v>
      </c>
      <c r="M814" s="319">
        <v>45904</v>
      </c>
      <c r="N814" s="318">
        <v>9</v>
      </c>
      <c r="O814" s="318"/>
      <c r="P814" s="318" t="s">
        <v>648</v>
      </c>
      <c r="Q814" s="319">
        <v>45904</v>
      </c>
      <c r="R814" s="318" t="s">
        <v>83</v>
      </c>
      <c r="X814" t="s">
        <v>43</v>
      </c>
      <c r="AA814" s="318" t="s">
        <v>83</v>
      </c>
      <c r="AB814" s="318">
        <v>50022920</v>
      </c>
      <c r="AC814" s="318" t="s">
        <v>84</v>
      </c>
      <c r="AE814" s="318" t="s">
        <v>94</v>
      </c>
      <c r="AF814" s="320">
        <v>13393</v>
      </c>
      <c r="AG814" s="318"/>
      <c r="AH814" s="320"/>
      <c r="AI814" s="320"/>
    </row>
    <row r="815" spans="1:35" hidden="1">
      <c r="A815" t="s">
        <v>2573</v>
      </c>
      <c r="B815" s="1">
        <v>45873</v>
      </c>
      <c r="C815">
        <v>8</v>
      </c>
      <c r="D815">
        <v>530401</v>
      </c>
      <c r="E815" t="s">
        <v>2574</v>
      </c>
      <c r="F815" t="s">
        <v>37</v>
      </c>
      <c r="G815" t="s">
        <v>106</v>
      </c>
      <c r="H815" t="s">
        <v>2575</v>
      </c>
      <c r="I815" t="s">
        <v>108</v>
      </c>
      <c r="J815" t="s">
        <v>629</v>
      </c>
      <c r="K815" s="318"/>
      <c r="L815" t="s">
        <v>42</v>
      </c>
      <c r="M815" s="319">
        <v>45897</v>
      </c>
      <c r="N815" s="318">
        <v>8</v>
      </c>
      <c r="O815" s="318"/>
      <c r="P815" s="318"/>
      <c r="Q815" s="319"/>
      <c r="R815" s="318"/>
      <c r="X815" t="s">
        <v>43</v>
      </c>
      <c r="AA815" s="318" t="s">
        <v>62</v>
      </c>
      <c r="AB815" s="318">
        <v>50023424</v>
      </c>
      <c r="AC815" s="318" t="s">
        <v>63</v>
      </c>
      <c r="AE815" s="318" t="s">
        <v>94</v>
      </c>
      <c r="AF815" s="320">
        <v>17709</v>
      </c>
      <c r="AG815" s="318"/>
      <c r="AH815" s="320"/>
      <c r="AI815" s="320"/>
    </row>
    <row r="816" spans="1:35" hidden="1">
      <c r="A816" t="s">
        <v>2576</v>
      </c>
      <c r="B816" s="1">
        <v>45873</v>
      </c>
      <c r="C816">
        <v>8</v>
      </c>
      <c r="D816">
        <v>530402</v>
      </c>
      <c r="E816" t="s">
        <v>2577</v>
      </c>
      <c r="F816" t="s">
        <v>37</v>
      </c>
      <c r="G816" t="s">
        <v>106</v>
      </c>
      <c r="H816" t="s">
        <v>2578</v>
      </c>
      <c r="I816" t="s">
        <v>108</v>
      </c>
      <c r="J816" t="s">
        <v>629</v>
      </c>
      <c r="K816" s="318"/>
      <c r="L816" t="s">
        <v>42</v>
      </c>
      <c r="M816" s="319" t="s">
        <v>534</v>
      </c>
      <c r="N816" s="318"/>
      <c r="O816" s="318"/>
      <c r="P816" s="318"/>
      <c r="Q816" s="319"/>
      <c r="R816" s="318"/>
      <c r="X816" t="s">
        <v>43</v>
      </c>
      <c r="AA816" s="318"/>
      <c r="AB816" s="318">
        <v>50023456</v>
      </c>
      <c r="AC816" s="318" t="s">
        <v>43</v>
      </c>
      <c r="AE816" s="318"/>
      <c r="AF816" s="320"/>
      <c r="AG816" s="318"/>
      <c r="AH816" s="320"/>
      <c r="AI816" s="320"/>
    </row>
    <row r="817" spans="1:35" hidden="1">
      <c r="A817" t="s">
        <v>2579</v>
      </c>
      <c r="B817" s="1">
        <v>45873</v>
      </c>
      <c r="C817">
        <v>8</v>
      </c>
      <c r="D817">
        <v>530403</v>
      </c>
      <c r="E817" t="s">
        <v>2580</v>
      </c>
      <c r="F817" t="s">
        <v>37</v>
      </c>
      <c r="G817" t="s">
        <v>644</v>
      </c>
      <c r="H817" t="s">
        <v>2581</v>
      </c>
      <c r="I817" t="s">
        <v>146</v>
      </c>
      <c r="J817" t="s">
        <v>2411</v>
      </c>
      <c r="K817" s="318"/>
      <c r="L817" t="s">
        <v>42</v>
      </c>
      <c r="M817" s="319">
        <v>45924</v>
      </c>
      <c r="N817" s="318">
        <v>9</v>
      </c>
      <c r="O817" s="318"/>
      <c r="P817" s="318" t="s">
        <v>648</v>
      </c>
      <c r="Q817" s="319">
        <v>45924</v>
      </c>
      <c r="R817" s="318" t="s">
        <v>83</v>
      </c>
      <c r="X817" t="s">
        <v>43</v>
      </c>
      <c r="AA817" s="318" t="s">
        <v>83</v>
      </c>
      <c r="AB817" s="318">
        <v>50022669</v>
      </c>
      <c r="AC817" s="318" t="s">
        <v>84</v>
      </c>
      <c r="AE817" s="318" t="s">
        <v>224</v>
      </c>
      <c r="AF817" s="320">
        <v>67731</v>
      </c>
      <c r="AG817" s="318"/>
      <c r="AH817" s="320"/>
      <c r="AI817" s="320"/>
    </row>
    <row r="818" spans="1:35" hidden="1">
      <c r="A818" t="s">
        <v>2582</v>
      </c>
      <c r="B818" s="1">
        <v>45873</v>
      </c>
      <c r="C818">
        <v>8</v>
      </c>
      <c r="D818">
        <v>530404</v>
      </c>
      <c r="E818" t="s">
        <v>2583</v>
      </c>
      <c r="F818" t="s">
        <v>37</v>
      </c>
      <c r="G818" t="s">
        <v>644</v>
      </c>
      <c r="H818" t="s">
        <v>2584</v>
      </c>
      <c r="I818" t="s">
        <v>108</v>
      </c>
      <c r="J818" t="s">
        <v>1149</v>
      </c>
      <c r="K818" s="318"/>
      <c r="L818" t="s">
        <v>42</v>
      </c>
      <c r="M818" s="319">
        <v>45922</v>
      </c>
      <c r="N818" s="318">
        <v>9</v>
      </c>
      <c r="O818" s="318"/>
      <c r="P818" s="318" t="s">
        <v>648</v>
      </c>
      <c r="Q818" s="319">
        <v>45922</v>
      </c>
      <c r="R818" s="318" t="s">
        <v>83</v>
      </c>
      <c r="X818" t="s">
        <v>43</v>
      </c>
      <c r="AA818" s="318" t="s">
        <v>83</v>
      </c>
      <c r="AB818" s="318">
        <v>50023005</v>
      </c>
      <c r="AC818" s="318" t="s">
        <v>84</v>
      </c>
      <c r="AE818" s="318" t="s">
        <v>261</v>
      </c>
      <c r="AF818" s="320">
        <v>90832</v>
      </c>
      <c r="AG818" s="318"/>
      <c r="AH818" s="320"/>
      <c r="AI818" s="320"/>
    </row>
    <row r="819" spans="1:35" hidden="1">
      <c r="A819" t="s">
        <v>2585</v>
      </c>
      <c r="B819" s="1">
        <v>45873</v>
      </c>
      <c r="C819">
        <v>8</v>
      </c>
      <c r="D819">
        <v>530405</v>
      </c>
      <c r="E819" t="s">
        <v>2586</v>
      </c>
      <c r="F819" t="s">
        <v>37</v>
      </c>
      <c r="G819" t="s">
        <v>106</v>
      </c>
      <c r="H819" t="s">
        <v>2587</v>
      </c>
      <c r="I819" t="s">
        <v>108</v>
      </c>
      <c r="J819" t="s">
        <v>158</v>
      </c>
      <c r="K819" s="318"/>
      <c r="L819" t="s">
        <v>42</v>
      </c>
      <c r="M819" s="319">
        <v>45894</v>
      </c>
      <c r="N819" s="318">
        <v>8</v>
      </c>
      <c r="O819" s="318"/>
      <c r="P819" s="318"/>
      <c r="Q819" s="319"/>
      <c r="R819" s="318"/>
      <c r="X819" t="s">
        <v>43</v>
      </c>
      <c r="AA819" s="318" t="s">
        <v>62</v>
      </c>
      <c r="AB819" s="318">
        <v>50023463</v>
      </c>
      <c r="AC819" s="318" t="s">
        <v>63</v>
      </c>
      <c r="AE819" s="318" t="s">
        <v>94</v>
      </c>
      <c r="AF819" s="320">
        <v>253912</v>
      </c>
      <c r="AG819" s="318">
        <v>55</v>
      </c>
      <c r="AH819" s="320"/>
      <c r="AI819" s="320"/>
    </row>
    <row r="820" spans="1:35" hidden="1">
      <c r="A820" t="s">
        <v>2588</v>
      </c>
      <c r="B820" s="1">
        <v>45874</v>
      </c>
      <c r="C820">
        <v>8</v>
      </c>
      <c r="D820">
        <v>530406</v>
      </c>
      <c r="E820" t="s">
        <v>2589</v>
      </c>
      <c r="F820" t="s">
        <v>37</v>
      </c>
      <c r="G820" t="s">
        <v>644</v>
      </c>
      <c r="H820" t="s">
        <v>2590</v>
      </c>
      <c r="I820" t="s">
        <v>92</v>
      </c>
      <c r="J820" t="s">
        <v>1149</v>
      </c>
      <c r="K820" s="318"/>
      <c r="L820" t="s">
        <v>42</v>
      </c>
      <c r="M820" s="319">
        <v>45922</v>
      </c>
      <c r="N820" s="318">
        <v>9</v>
      </c>
      <c r="O820" s="318"/>
      <c r="P820" s="318" t="s">
        <v>648</v>
      </c>
      <c r="Q820" s="319">
        <v>45922</v>
      </c>
      <c r="R820" s="318" t="s">
        <v>83</v>
      </c>
      <c r="X820" t="s">
        <v>43</v>
      </c>
      <c r="AA820" s="318" t="s">
        <v>83</v>
      </c>
      <c r="AB820" s="318">
        <v>50023556</v>
      </c>
      <c r="AC820" s="318" t="s">
        <v>84</v>
      </c>
      <c r="AE820" s="318" t="s">
        <v>261</v>
      </c>
      <c r="AF820" s="320">
        <v>46631</v>
      </c>
      <c r="AG820" s="318"/>
      <c r="AH820" s="320"/>
      <c r="AI820" s="320"/>
    </row>
    <row r="821" spans="1:35" hidden="1">
      <c r="A821" t="s">
        <v>2591</v>
      </c>
      <c r="B821" s="1">
        <v>45874</v>
      </c>
      <c r="C821">
        <v>8</v>
      </c>
      <c r="D821">
        <v>530407</v>
      </c>
      <c r="E821" t="s">
        <v>2592</v>
      </c>
      <c r="F821" t="s">
        <v>37</v>
      </c>
      <c r="G821" t="s">
        <v>644</v>
      </c>
      <c r="H821" t="s">
        <v>2593</v>
      </c>
      <c r="I821" t="s">
        <v>92</v>
      </c>
      <c r="J821" t="s">
        <v>1149</v>
      </c>
      <c r="K821" s="318"/>
      <c r="L821" t="s">
        <v>42</v>
      </c>
      <c r="M821" s="319">
        <v>45922</v>
      </c>
      <c r="N821" s="318">
        <v>9</v>
      </c>
      <c r="O821" s="318"/>
      <c r="P821" s="318" t="s">
        <v>648</v>
      </c>
      <c r="Q821" s="319">
        <v>45922</v>
      </c>
      <c r="R821" s="318" t="s">
        <v>83</v>
      </c>
      <c r="X821" t="s">
        <v>43</v>
      </c>
      <c r="AA821" s="318" t="s">
        <v>83</v>
      </c>
      <c r="AB821" s="318">
        <v>50023924</v>
      </c>
      <c r="AC821" s="318" t="s">
        <v>84</v>
      </c>
      <c r="AE821" s="318" t="s">
        <v>261</v>
      </c>
      <c r="AF821" s="320">
        <v>74898</v>
      </c>
      <c r="AG821" s="318"/>
      <c r="AH821" s="320"/>
      <c r="AI821" s="320"/>
    </row>
    <row r="822" spans="1:35" hidden="1">
      <c r="A822" t="s">
        <v>2594</v>
      </c>
      <c r="B822" s="1">
        <v>45874</v>
      </c>
      <c r="C822">
        <v>8</v>
      </c>
      <c r="D822">
        <v>530408</v>
      </c>
      <c r="E822" t="s">
        <v>2595</v>
      </c>
      <c r="F822" t="s">
        <v>37</v>
      </c>
      <c r="G822" t="s">
        <v>197</v>
      </c>
      <c r="H822" t="s">
        <v>2596</v>
      </c>
      <c r="I822" t="s">
        <v>108</v>
      </c>
      <c r="J822" t="s">
        <v>158</v>
      </c>
      <c r="K822" s="318"/>
      <c r="L822" t="s">
        <v>42</v>
      </c>
      <c r="M822" s="319">
        <v>45897</v>
      </c>
      <c r="N822" s="318">
        <v>8</v>
      </c>
      <c r="O822" s="318"/>
      <c r="P822" s="318"/>
      <c r="Q822" s="319"/>
      <c r="R822" s="318"/>
      <c r="X822" t="s">
        <v>43</v>
      </c>
      <c r="AA822" s="318" t="s">
        <v>83</v>
      </c>
      <c r="AB822" s="318">
        <v>50025940</v>
      </c>
      <c r="AC822" s="318" t="s">
        <v>84</v>
      </c>
      <c r="AE822" s="318" t="s">
        <v>52</v>
      </c>
      <c r="AF822" s="320">
        <v>298284</v>
      </c>
      <c r="AG822" s="318">
        <v>118</v>
      </c>
      <c r="AH822" s="320"/>
      <c r="AI822" s="320"/>
    </row>
    <row r="823" spans="1:35" hidden="1">
      <c r="A823" t="s">
        <v>2597</v>
      </c>
      <c r="B823" s="1">
        <v>45874</v>
      </c>
      <c r="C823">
        <v>8</v>
      </c>
      <c r="D823">
        <v>530409</v>
      </c>
      <c r="E823" t="s">
        <v>2598</v>
      </c>
      <c r="F823" t="s">
        <v>37</v>
      </c>
      <c r="G823" t="s">
        <v>106</v>
      </c>
      <c r="H823" t="s">
        <v>2599</v>
      </c>
      <c r="I823" t="s">
        <v>87</v>
      </c>
      <c r="J823" t="s">
        <v>158</v>
      </c>
      <c r="K823" s="318"/>
      <c r="L823" t="s">
        <v>42</v>
      </c>
      <c r="M823" s="319">
        <v>45904</v>
      </c>
      <c r="N823" s="318">
        <v>9</v>
      </c>
      <c r="O823" s="318"/>
      <c r="P823" s="318"/>
      <c r="Q823" s="319"/>
      <c r="R823" s="318"/>
      <c r="X823" t="s">
        <v>43</v>
      </c>
      <c r="AA823" s="318" t="s">
        <v>83</v>
      </c>
      <c r="AB823" s="318">
        <v>50024072</v>
      </c>
      <c r="AC823" s="318" t="s">
        <v>84</v>
      </c>
      <c r="AE823" s="318" t="s">
        <v>94</v>
      </c>
      <c r="AF823" s="320">
        <v>223757</v>
      </c>
      <c r="AG823" s="318">
        <v>28</v>
      </c>
      <c r="AH823" s="320"/>
      <c r="AI823" s="320"/>
    </row>
    <row r="824" spans="1:35" hidden="1">
      <c r="A824" t="s">
        <v>2600</v>
      </c>
      <c r="B824" s="1">
        <v>45874</v>
      </c>
      <c r="C824">
        <v>8</v>
      </c>
      <c r="D824">
        <v>530410</v>
      </c>
      <c r="E824" t="s">
        <v>2601</v>
      </c>
      <c r="F824" t="s">
        <v>37</v>
      </c>
      <c r="G824" t="s">
        <v>112</v>
      </c>
      <c r="H824" t="s">
        <v>2602</v>
      </c>
      <c r="I824" t="s">
        <v>140</v>
      </c>
      <c r="J824" t="s">
        <v>158</v>
      </c>
      <c r="K824" s="318"/>
      <c r="L824" t="s">
        <v>42</v>
      </c>
      <c r="M824" s="319">
        <v>45933</v>
      </c>
      <c r="N824" s="318">
        <v>10</v>
      </c>
      <c r="O824" s="318"/>
      <c r="P824" s="318" t="s">
        <v>257</v>
      </c>
      <c r="Q824" s="319">
        <v>45933</v>
      </c>
      <c r="R824" s="318" t="s">
        <v>109</v>
      </c>
      <c r="X824" t="s">
        <v>43</v>
      </c>
      <c r="AA824" s="318" t="s">
        <v>109</v>
      </c>
      <c r="AB824" s="318">
        <v>50024233</v>
      </c>
      <c r="AC824" s="318" t="s">
        <v>95</v>
      </c>
      <c r="AE824" s="318" t="s">
        <v>94</v>
      </c>
      <c r="AF824" s="320">
        <v>297746</v>
      </c>
      <c r="AG824" s="318">
        <v>75</v>
      </c>
      <c r="AH824" s="320"/>
      <c r="AI824" s="320"/>
    </row>
    <row r="825" spans="1:35" hidden="1">
      <c r="A825" t="s">
        <v>2603</v>
      </c>
      <c r="B825" s="1">
        <v>45874</v>
      </c>
      <c r="C825">
        <v>8</v>
      </c>
      <c r="D825">
        <v>530411</v>
      </c>
      <c r="E825" t="s">
        <v>2604</v>
      </c>
      <c r="F825" t="s">
        <v>37</v>
      </c>
      <c r="G825" t="s">
        <v>383</v>
      </c>
      <c r="H825" t="s">
        <v>2424</v>
      </c>
      <c r="I825" t="s">
        <v>72</v>
      </c>
      <c r="J825" t="s">
        <v>629</v>
      </c>
      <c r="K825" s="318"/>
      <c r="L825" t="s">
        <v>42</v>
      </c>
      <c r="M825" s="319">
        <v>45946</v>
      </c>
      <c r="N825" s="318">
        <v>10</v>
      </c>
      <c r="O825" s="318"/>
      <c r="P825" s="318"/>
      <c r="Q825" s="319"/>
      <c r="R825" s="318"/>
      <c r="X825" t="s">
        <v>43</v>
      </c>
      <c r="AA825" s="318" t="s">
        <v>109</v>
      </c>
      <c r="AB825" s="318">
        <v>50023854</v>
      </c>
      <c r="AC825" s="318" t="s">
        <v>95</v>
      </c>
      <c r="AE825" s="318" t="s">
        <v>94</v>
      </c>
      <c r="AF825" s="320">
        <v>12972</v>
      </c>
      <c r="AG825" s="318"/>
      <c r="AH825" s="320"/>
      <c r="AI825" s="320"/>
    </row>
    <row r="826" spans="1:35" hidden="1">
      <c r="A826" t="s">
        <v>2605</v>
      </c>
      <c r="B826" s="1">
        <v>45874</v>
      </c>
      <c r="C826">
        <v>8</v>
      </c>
      <c r="D826">
        <v>530412</v>
      </c>
      <c r="E826" t="s">
        <v>2606</v>
      </c>
      <c r="F826" t="s">
        <v>37</v>
      </c>
      <c r="G826" t="s">
        <v>644</v>
      </c>
      <c r="H826" t="s">
        <v>2607</v>
      </c>
      <c r="I826" t="s">
        <v>108</v>
      </c>
      <c r="J826" t="s">
        <v>1149</v>
      </c>
      <c r="K826" s="318"/>
      <c r="L826" t="s">
        <v>42</v>
      </c>
      <c r="M826" s="319">
        <v>45895</v>
      </c>
      <c r="N826" s="318">
        <v>8</v>
      </c>
      <c r="O826" s="318"/>
      <c r="P826" s="318" t="s">
        <v>648</v>
      </c>
      <c r="Q826" s="319">
        <v>45895</v>
      </c>
      <c r="R826" s="318" t="s">
        <v>62</v>
      </c>
      <c r="X826" t="s">
        <v>43</v>
      </c>
      <c r="AA826" s="318" t="s">
        <v>62</v>
      </c>
      <c r="AB826" s="318">
        <v>50023999</v>
      </c>
      <c r="AC826" s="318" t="s">
        <v>63</v>
      </c>
      <c r="AE826" s="318" t="s">
        <v>224</v>
      </c>
      <c r="AF826" s="320">
        <v>22033</v>
      </c>
      <c r="AG826" s="318"/>
      <c r="AH826" s="320"/>
      <c r="AI826" s="320"/>
    </row>
    <row r="827" spans="1:35" hidden="1">
      <c r="A827" t="s">
        <v>2608</v>
      </c>
      <c r="B827" s="1">
        <v>45874</v>
      </c>
      <c r="C827">
        <v>8</v>
      </c>
      <c r="D827">
        <v>530413</v>
      </c>
      <c r="E827" t="s">
        <v>2609</v>
      </c>
      <c r="F827" t="s">
        <v>37</v>
      </c>
      <c r="G827" t="s">
        <v>644</v>
      </c>
      <c r="H827" t="s">
        <v>2610</v>
      </c>
      <c r="I827" t="s">
        <v>87</v>
      </c>
      <c r="J827" t="s">
        <v>629</v>
      </c>
      <c r="K827" s="318"/>
      <c r="L827" t="s">
        <v>42</v>
      </c>
      <c r="M827" s="319">
        <v>45965</v>
      </c>
      <c r="N827" s="318">
        <v>11</v>
      </c>
      <c r="O827" s="318"/>
      <c r="P827" s="318" t="s">
        <v>648</v>
      </c>
      <c r="Q827" s="319">
        <v>45965</v>
      </c>
      <c r="R827" s="318" t="s">
        <v>77</v>
      </c>
      <c r="X827" t="s">
        <v>43</v>
      </c>
      <c r="AA827" s="318" t="s">
        <v>77</v>
      </c>
      <c r="AB827" s="318">
        <v>50023865</v>
      </c>
      <c r="AC827" s="318" t="s">
        <v>101</v>
      </c>
      <c r="AE827" s="318" t="s">
        <v>94</v>
      </c>
      <c r="AF827" s="320">
        <v>10276</v>
      </c>
      <c r="AG827" s="318"/>
      <c r="AH827" s="320"/>
      <c r="AI827" s="320"/>
    </row>
    <row r="828" spans="1:35" hidden="1">
      <c r="A828" t="s">
        <v>2611</v>
      </c>
      <c r="B828" s="1">
        <v>45874</v>
      </c>
      <c r="C828">
        <v>8</v>
      </c>
      <c r="D828">
        <v>530414</v>
      </c>
      <c r="E828" t="s">
        <v>2612</v>
      </c>
      <c r="F828" t="s">
        <v>37</v>
      </c>
      <c r="G828" t="s">
        <v>644</v>
      </c>
      <c r="H828" t="s">
        <v>2070</v>
      </c>
      <c r="I828" t="s">
        <v>87</v>
      </c>
      <c r="J828" t="s">
        <v>629</v>
      </c>
      <c r="K828" s="318"/>
      <c r="L828" t="s">
        <v>42</v>
      </c>
      <c r="M828" s="319">
        <v>45965</v>
      </c>
      <c r="N828" s="318">
        <v>11</v>
      </c>
      <c r="O828" s="318"/>
      <c r="P828" s="318" t="s">
        <v>648</v>
      </c>
      <c r="Q828" s="319">
        <v>45965</v>
      </c>
      <c r="R828" s="318" t="s">
        <v>77</v>
      </c>
      <c r="X828" t="s">
        <v>43</v>
      </c>
      <c r="AA828" s="318" t="s">
        <v>77</v>
      </c>
      <c r="AB828" s="318">
        <v>50023871</v>
      </c>
      <c r="AC828" s="318" t="s">
        <v>101</v>
      </c>
      <c r="AE828" s="318" t="s">
        <v>94</v>
      </c>
      <c r="AF828" s="320">
        <v>10276</v>
      </c>
      <c r="AG828" s="318"/>
      <c r="AH828" s="320"/>
      <c r="AI828" s="320"/>
    </row>
    <row r="829" spans="1:35" hidden="1">
      <c r="A829" t="s">
        <v>2613</v>
      </c>
      <c r="B829" s="1">
        <v>45874</v>
      </c>
      <c r="C829">
        <v>8</v>
      </c>
      <c r="D829">
        <v>530415</v>
      </c>
      <c r="E829" t="s">
        <v>2614</v>
      </c>
      <c r="F829" t="s">
        <v>37</v>
      </c>
      <c r="G829" t="s">
        <v>644</v>
      </c>
      <c r="H829" t="s">
        <v>2615</v>
      </c>
      <c r="I829" t="s">
        <v>87</v>
      </c>
      <c r="J829" t="s">
        <v>158</v>
      </c>
      <c r="K829" s="318"/>
      <c r="L829" t="s">
        <v>42</v>
      </c>
      <c r="M829" s="319">
        <v>45965</v>
      </c>
      <c r="N829" s="318">
        <v>11</v>
      </c>
      <c r="O829" s="318"/>
      <c r="P829" s="318" t="s">
        <v>648</v>
      </c>
      <c r="Q829" s="319">
        <v>45965</v>
      </c>
      <c r="R829" s="318" t="s">
        <v>77</v>
      </c>
      <c r="X829" t="s">
        <v>43</v>
      </c>
      <c r="AA829" s="318" t="s">
        <v>77</v>
      </c>
      <c r="AB829" s="318">
        <v>50023875</v>
      </c>
      <c r="AC829" s="318" t="s">
        <v>101</v>
      </c>
      <c r="AE829" s="318" t="s">
        <v>94</v>
      </c>
      <c r="AF829" s="320">
        <v>10276</v>
      </c>
      <c r="AG829" s="318"/>
      <c r="AH829" s="320"/>
      <c r="AI829" s="320"/>
    </row>
    <row r="830" spans="1:35" hidden="1">
      <c r="A830" t="s">
        <v>2616</v>
      </c>
      <c r="B830" s="1">
        <v>45874</v>
      </c>
      <c r="C830">
        <v>8</v>
      </c>
      <c r="D830">
        <v>530416</v>
      </c>
      <c r="E830" t="s">
        <v>1051</v>
      </c>
      <c r="F830" t="s">
        <v>37</v>
      </c>
      <c r="G830" t="s">
        <v>644</v>
      </c>
      <c r="H830" t="s">
        <v>2617</v>
      </c>
      <c r="I830" t="s">
        <v>87</v>
      </c>
      <c r="J830" t="s">
        <v>629</v>
      </c>
      <c r="K830" s="318"/>
      <c r="L830" t="s">
        <v>42</v>
      </c>
      <c r="M830" s="319">
        <v>45940</v>
      </c>
      <c r="N830" s="318">
        <v>10</v>
      </c>
      <c r="O830" s="318"/>
      <c r="P830" s="318" t="s">
        <v>648</v>
      </c>
      <c r="Q830" s="319">
        <v>45940</v>
      </c>
      <c r="R830" s="318" t="s">
        <v>109</v>
      </c>
      <c r="X830" t="s">
        <v>43</v>
      </c>
      <c r="AA830" s="318" t="s">
        <v>109</v>
      </c>
      <c r="AB830" s="318">
        <v>50023876</v>
      </c>
      <c r="AC830" s="318" t="s">
        <v>95</v>
      </c>
      <c r="AE830" s="318" t="s">
        <v>94</v>
      </c>
      <c r="AF830" s="320">
        <v>10276</v>
      </c>
      <c r="AG830" s="318"/>
      <c r="AH830" s="320"/>
      <c r="AI830" s="320"/>
    </row>
    <row r="831" spans="1:35" hidden="1">
      <c r="A831" t="s">
        <v>2618</v>
      </c>
      <c r="B831" s="1">
        <v>45874</v>
      </c>
      <c r="C831">
        <v>8</v>
      </c>
      <c r="D831">
        <v>530417</v>
      </c>
      <c r="E831" t="s">
        <v>2619</v>
      </c>
      <c r="F831" t="s">
        <v>37</v>
      </c>
      <c r="G831" t="s">
        <v>644</v>
      </c>
      <c r="H831" t="s">
        <v>2620</v>
      </c>
      <c r="I831" t="s">
        <v>87</v>
      </c>
      <c r="J831" t="s">
        <v>629</v>
      </c>
      <c r="K831" s="318"/>
      <c r="L831" t="s">
        <v>42</v>
      </c>
      <c r="M831" s="319">
        <v>45965</v>
      </c>
      <c r="N831" s="318">
        <v>11</v>
      </c>
      <c r="O831" s="318"/>
      <c r="P831" s="318" t="s">
        <v>648</v>
      </c>
      <c r="Q831" s="319">
        <v>45965</v>
      </c>
      <c r="R831" s="318" t="s">
        <v>77</v>
      </c>
      <c r="X831" t="s">
        <v>43</v>
      </c>
      <c r="AA831" s="318" t="s">
        <v>77</v>
      </c>
      <c r="AB831" s="318">
        <v>50023884</v>
      </c>
      <c r="AC831" s="318" t="s">
        <v>101</v>
      </c>
      <c r="AE831" s="318" t="s">
        <v>94</v>
      </c>
      <c r="AF831" s="320">
        <v>10276</v>
      </c>
      <c r="AG831" s="318"/>
      <c r="AH831" s="320"/>
      <c r="AI831" s="320"/>
    </row>
    <row r="832" spans="1:35" hidden="1">
      <c r="A832" t="s">
        <v>2621</v>
      </c>
      <c r="B832" s="1">
        <v>45818</v>
      </c>
      <c r="C832">
        <v>6</v>
      </c>
      <c r="D832">
        <v>530418</v>
      </c>
      <c r="E832" t="s">
        <v>2622</v>
      </c>
      <c r="F832" t="s">
        <v>37</v>
      </c>
      <c r="G832" t="s">
        <v>1401</v>
      </c>
      <c r="H832" t="s">
        <v>2623</v>
      </c>
      <c r="I832" t="s">
        <v>108</v>
      </c>
      <c r="J832" t="s">
        <v>584</v>
      </c>
      <c r="K832" s="318"/>
      <c r="L832" t="s">
        <v>391</v>
      </c>
      <c r="M832" s="319"/>
      <c r="N832" s="318"/>
      <c r="O832" s="318"/>
      <c r="P832" s="318" t="s">
        <v>1403</v>
      </c>
      <c r="Q832" s="319">
        <v>45874</v>
      </c>
      <c r="R832" s="318" t="s">
        <v>62</v>
      </c>
      <c r="X832" t="s">
        <v>43</v>
      </c>
      <c r="AA832" s="318" t="s">
        <v>62</v>
      </c>
      <c r="AB832" s="318">
        <v>530802</v>
      </c>
      <c r="AC832" s="318" t="s">
        <v>63</v>
      </c>
      <c r="AE832" s="318"/>
      <c r="AF832" s="320"/>
      <c r="AG832" s="318"/>
      <c r="AH832" s="320"/>
      <c r="AI832" s="320"/>
    </row>
    <row r="833" spans="1:35" hidden="1">
      <c r="A833" t="s">
        <v>2624</v>
      </c>
      <c r="B833" s="1">
        <v>45839</v>
      </c>
      <c r="C833">
        <v>7</v>
      </c>
      <c r="D833">
        <v>530419</v>
      </c>
      <c r="E833" t="s">
        <v>2625</v>
      </c>
      <c r="F833" t="s">
        <v>37</v>
      </c>
      <c r="G833" t="s">
        <v>1401</v>
      </c>
      <c r="H833" t="s">
        <v>263</v>
      </c>
      <c r="I833" t="s">
        <v>108</v>
      </c>
      <c r="J833" t="s">
        <v>2626</v>
      </c>
      <c r="K833" s="318"/>
      <c r="L833" t="s">
        <v>391</v>
      </c>
      <c r="M833" s="319"/>
      <c r="N833" s="318"/>
      <c r="O833" s="318"/>
      <c r="P833" s="318" t="s">
        <v>1403</v>
      </c>
      <c r="Q833" s="319">
        <v>45861</v>
      </c>
      <c r="R833" s="318" t="s">
        <v>62</v>
      </c>
      <c r="X833" t="s">
        <v>43</v>
      </c>
      <c r="AA833" s="318" t="s">
        <v>62</v>
      </c>
      <c r="AB833" s="318">
        <v>530802</v>
      </c>
      <c r="AC833" s="318" t="s">
        <v>63</v>
      </c>
      <c r="AE833" s="318"/>
      <c r="AF833" s="320"/>
      <c r="AG833" s="318"/>
      <c r="AH833" s="320"/>
      <c r="AI833" s="320"/>
    </row>
    <row r="834" spans="1:35" hidden="1">
      <c r="A834" t="s">
        <v>2627</v>
      </c>
      <c r="B834" s="1">
        <v>45876</v>
      </c>
      <c r="C834">
        <v>8</v>
      </c>
      <c r="D834">
        <v>530420</v>
      </c>
      <c r="E834" t="s">
        <v>2628</v>
      </c>
      <c r="F834" t="s">
        <v>37</v>
      </c>
      <c r="G834" t="s">
        <v>188</v>
      </c>
      <c r="H834" t="s">
        <v>2629</v>
      </c>
      <c r="I834" t="s">
        <v>92</v>
      </c>
      <c r="J834" t="s">
        <v>2630</v>
      </c>
      <c r="K834" s="318"/>
      <c r="L834" t="s">
        <v>42</v>
      </c>
      <c r="M834" s="319">
        <v>45884</v>
      </c>
      <c r="N834" s="318">
        <v>8</v>
      </c>
      <c r="O834" s="318"/>
      <c r="P834" s="318" t="s">
        <v>190</v>
      </c>
      <c r="Q834" s="319">
        <v>45884</v>
      </c>
      <c r="R834" s="318" t="s">
        <v>62</v>
      </c>
      <c r="X834" t="s">
        <v>43</v>
      </c>
      <c r="AA834" s="318" t="s">
        <v>62</v>
      </c>
      <c r="AB834" s="318">
        <v>50024518</v>
      </c>
      <c r="AC834" s="318" t="s">
        <v>63</v>
      </c>
      <c r="AE834" s="318" t="s">
        <v>94</v>
      </c>
      <c r="AF834" s="320">
        <v>12521</v>
      </c>
      <c r="AG834" s="318"/>
      <c r="AH834" s="320"/>
      <c r="AI834" s="320"/>
    </row>
    <row r="835" spans="1:35" hidden="1">
      <c r="A835" t="s">
        <v>2631</v>
      </c>
      <c r="B835" s="1">
        <v>45875</v>
      </c>
      <c r="C835">
        <v>8</v>
      </c>
      <c r="D835">
        <v>530421</v>
      </c>
      <c r="E835" t="s">
        <v>2632</v>
      </c>
      <c r="F835" t="s">
        <v>37</v>
      </c>
      <c r="G835" t="s">
        <v>644</v>
      </c>
      <c r="H835" t="s">
        <v>2633</v>
      </c>
      <c r="I835" t="s">
        <v>140</v>
      </c>
      <c r="J835" t="s">
        <v>629</v>
      </c>
      <c r="K835" s="318"/>
      <c r="L835" t="s">
        <v>391</v>
      </c>
      <c r="M835" s="319"/>
      <c r="N835" s="318"/>
      <c r="O835" s="318"/>
      <c r="P835" s="318" t="s">
        <v>648</v>
      </c>
      <c r="Q835" s="319"/>
      <c r="R835" s="318"/>
      <c r="X835" t="s">
        <v>43</v>
      </c>
      <c r="AA835" s="318"/>
      <c r="AB835" s="318">
        <v>50024459</v>
      </c>
      <c r="AC835" s="318" t="s">
        <v>43</v>
      </c>
      <c r="AE835" s="318"/>
      <c r="AF835" s="320"/>
      <c r="AG835" s="318"/>
      <c r="AH835" s="320"/>
      <c r="AI835" s="320"/>
    </row>
    <row r="836" spans="1:35" hidden="1">
      <c r="A836" t="s">
        <v>2634</v>
      </c>
      <c r="B836" s="1">
        <v>45875</v>
      </c>
      <c r="C836">
        <v>8</v>
      </c>
      <c r="D836">
        <v>530422</v>
      </c>
      <c r="E836" t="s">
        <v>2635</v>
      </c>
      <c r="F836" t="s">
        <v>37</v>
      </c>
      <c r="G836" t="s">
        <v>644</v>
      </c>
      <c r="H836" t="s">
        <v>2636</v>
      </c>
      <c r="I836" t="s">
        <v>140</v>
      </c>
      <c r="J836" t="s">
        <v>629</v>
      </c>
      <c r="K836" s="318"/>
      <c r="L836" t="s">
        <v>42</v>
      </c>
      <c r="M836" s="319">
        <v>45930</v>
      </c>
      <c r="N836" s="318">
        <v>9</v>
      </c>
      <c r="O836" s="318"/>
      <c r="P836" s="318" t="s">
        <v>648</v>
      </c>
      <c r="Q836" s="319">
        <v>45930</v>
      </c>
      <c r="R836" s="318" t="s">
        <v>109</v>
      </c>
      <c r="X836" t="s">
        <v>43</v>
      </c>
      <c r="AA836" s="318" t="s">
        <v>109</v>
      </c>
      <c r="AB836" s="318">
        <v>50024465</v>
      </c>
      <c r="AC836" s="318" t="s">
        <v>95</v>
      </c>
      <c r="AE836" s="318" t="s">
        <v>94</v>
      </c>
      <c r="AF836" s="320">
        <v>13393</v>
      </c>
      <c r="AG836" s="318"/>
      <c r="AH836" s="320"/>
      <c r="AI836" s="320"/>
    </row>
    <row r="837" spans="1:35" hidden="1">
      <c r="A837" t="s">
        <v>2637</v>
      </c>
      <c r="B837" s="1">
        <v>45876</v>
      </c>
      <c r="C837">
        <v>8</v>
      </c>
      <c r="D837">
        <v>530423</v>
      </c>
      <c r="E837" t="s">
        <v>2638</v>
      </c>
      <c r="F837" t="s">
        <v>37</v>
      </c>
      <c r="G837" t="s">
        <v>106</v>
      </c>
      <c r="H837" t="s">
        <v>2639</v>
      </c>
      <c r="I837" t="s">
        <v>72</v>
      </c>
      <c r="J837" t="s">
        <v>629</v>
      </c>
      <c r="K837" s="318"/>
      <c r="L837" t="s">
        <v>391</v>
      </c>
      <c r="M837" s="319">
        <v>45988</v>
      </c>
      <c r="N837" s="318">
        <v>11</v>
      </c>
      <c r="O837" s="318"/>
      <c r="P837" s="318"/>
      <c r="Q837" s="319"/>
      <c r="R837" s="318"/>
      <c r="X837" t="s">
        <v>43</v>
      </c>
      <c r="AA837" s="318" t="s">
        <v>78</v>
      </c>
      <c r="AB837" s="318">
        <v>50024757</v>
      </c>
      <c r="AC837" s="318" t="s">
        <v>79</v>
      </c>
      <c r="AE837" s="318" t="s">
        <v>94</v>
      </c>
      <c r="AF837" s="320">
        <v>13393</v>
      </c>
      <c r="AG837" s="318"/>
      <c r="AH837" s="320"/>
      <c r="AI837" s="320"/>
    </row>
    <row r="838" spans="1:35" hidden="1">
      <c r="A838" t="s">
        <v>2640</v>
      </c>
      <c r="B838" s="1">
        <v>45876</v>
      </c>
      <c r="C838">
        <v>8</v>
      </c>
      <c r="D838">
        <v>530424</v>
      </c>
      <c r="E838" t="s">
        <v>2641</v>
      </c>
      <c r="F838" t="s">
        <v>37</v>
      </c>
      <c r="G838" t="s">
        <v>644</v>
      </c>
      <c r="H838" t="s">
        <v>2642</v>
      </c>
      <c r="I838" t="s">
        <v>92</v>
      </c>
      <c r="J838" t="s">
        <v>629</v>
      </c>
      <c r="K838" s="318"/>
      <c r="L838" t="s">
        <v>42</v>
      </c>
      <c r="M838" s="319">
        <v>45904</v>
      </c>
      <c r="N838" s="318">
        <v>9</v>
      </c>
      <c r="O838" s="318"/>
      <c r="P838" s="318" t="s">
        <v>648</v>
      </c>
      <c r="Q838" s="319">
        <v>45904</v>
      </c>
      <c r="R838" s="318" t="s">
        <v>83</v>
      </c>
      <c r="X838" t="s">
        <v>43</v>
      </c>
      <c r="AA838" s="318" t="s">
        <v>83</v>
      </c>
      <c r="AB838" s="318">
        <v>50024631</v>
      </c>
      <c r="AC838" s="318" t="s">
        <v>84</v>
      </c>
      <c r="AE838" s="318" t="s">
        <v>94</v>
      </c>
      <c r="AF838" s="320">
        <v>18247</v>
      </c>
      <c r="AG838" s="318"/>
      <c r="AH838" s="320"/>
      <c r="AI838" s="320"/>
    </row>
    <row r="839" spans="1:35" hidden="1">
      <c r="A839" t="s">
        <v>2643</v>
      </c>
      <c r="B839" s="1">
        <v>45876</v>
      </c>
      <c r="C839">
        <v>8</v>
      </c>
      <c r="D839">
        <v>530425</v>
      </c>
      <c r="E839" t="s">
        <v>2644</v>
      </c>
      <c r="F839" t="s">
        <v>37</v>
      </c>
      <c r="G839" t="s">
        <v>644</v>
      </c>
      <c r="H839" t="s">
        <v>2645</v>
      </c>
      <c r="I839" t="s">
        <v>92</v>
      </c>
      <c r="J839" t="s">
        <v>629</v>
      </c>
      <c r="K839" s="318"/>
      <c r="L839" t="s">
        <v>42</v>
      </c>
      <c r="M839" s="319">
        <v>45902</v>
      </c>
      <c r="N839" s="318">
        <v>9</v>
      </c>
      <c r="O839" s="318"/>
      <c r="P839" s="318" t="s">
        <v>648</v>
      </c>
      <c r="Q839" s="319">
        <v>45902</v>
      </c>
      <c r="R839" s="318" t="s">
        <v>83</v>
      </c>
      <c r="X839" t="s">
        <v>43</v>
      </c>
      <c r="AA839" s="318" t="s">
        <v>83</v>
      </c>
      <c r="AB839" s="318">
        <v>50024634</v>
      </c>
      <c r="AC839" s="318" t="s">
        <v>84</v>
      </c>
      <c r="AE839" s="318" t="s">
        <v>94</v>
      </c>
      <c r="AF839" s="320">
        <v>13393</v>
      </c>
      <c r="AG839" s="318"/>
      <c r="AH839" s="320"/>
      <c r="AI839" s="320"/>
    </row>
    <row r="840" spans="1:35" hidden="1">
      <c r="A840" t="s">
        <v>2646</v>
      </c>
      <c r="B840" s="1">
        <v>45876</v>
      </c>
      <c r="C840">
        <v>8</v>
      </c>
      <c r="D840">
        <v>530426</v>
      </c>
      <c r="E840" t="s">
        <v>2647</v>
      </c>
      <c r="F840" t="s">
        <v>37</v>
      </c>
      <c r="G840" t="s">
        <v>117</v>
      </c>
      <c r="H840" t="s">
        <v>946</v>
      </c>
      <c r="I840" t="s">
        <v>72</v>
      </c>
      <c r="J840" t="s">
        <v>629</v>
      </c>
      <c r="K840" s="318"/>
      <c r="L840" t="s">
        <v>42</v>
      </c>
      <c r="M840" s="319">
        <v>45940</v>
      </c>
      <c r="N840" s="318">
        <v>10</v>
      </c>
      <c r="O840" s="318"/>
      <c r="P840" s="318"/>
      <c r="Q840" s="319"/>
      <c r="R840" s="318"/>
      <c r="X840" t="s">
        <v>43</v>
      </c>
      <c r="AA840" s="318" t="s">
        <v>109</v>
      </c>
      <c r="AB840" s="318">
        <v>50024655</v>
      </c>
      <c r="AC840" s="318" t="s">
        <v>95</v>
      </c>
      <c r="AE840" s="318" t="s">
        <v>94</v>
      </c>
      <c r="AF840" s="320">
        <v>13393</v>
      </c>
      <c r="AG840" s="318"/>
      <c r="AH840" s="320"/>
      <c r="AI840" s="320"/>
    </row>
    <row r="841" spans="1:35" hidden="1">
      <c r="A841" t="s">
        <v>2648</v>
      </c>
      <c r="B841" s="1">
        <v>45876</v>
      </c>
      <c r="C841">
        <v>8</v>
      </c>
      <c r="D841">
        <v>530427</v>
      </c>
      <c r="E841" t="s">
        <v>2649</v>
      </c>
      <c r="F841" t="s">
        <v>37</v>
      </c>
      <c r="G841" t="s">
        <v>644</v>
      </c>
      <c r="H841" t="s">
        <v>2650</v>
      </c>
      <c r="I841" t="s">
        <v>72</v>
      </c>
      <c r="J841" t="s">
        <v>629</v>
      </c>
      <c r="K841" s="318"/>
      <c r="L841" t="s">
        <v>391</v>
      </c>
      <c r="M841" s="319">
        <v>45994</v>
      </c>
      <c r="N841" s="318">
        <v>12</v>
      </c>
      <c r="O841" s="318"/>
      <c r="P841" s="318" t="s">
        <v>274</v>
      </c>
      <c r="Q841" s="319">
        <v>45994</v>
      </c>
      <c r="R841" s="318" t="s">
        <v>78</v>
      </c>
      <c r="X841" t="s">
        <v>43</v>
      </c>
      <c r="AA841" s="318" t="s">
        <v>78</v>
      </c>
      <c r="AB841" s="318">
        <v>50024674</v>
      </c>
      <c r="AC841" s="318" t="s">
        <v>79</v>
      </c>
      <c r="AE841" s="318" t="s">
        <v>94</v>
      </c>
      <c r="AF841" s="320">
        <v>10276</v>
      </c>
      <c r="AG841" s="318"/>
      <c r="AH841" s="320"/>
      <c r="AI841" s="320"/>
    </row>
    <row r="842" spans="1:35" hidden="1">
      <c r="A842" t="s">
        <v>2651</v>
      </c>
      <c r="B842" s="1">
        <v>45876</v>
      </c>
      <c r="C842">
        <v>8</v>
      </c>
      <c r="D842">
        <v>530428</v>
      </c>
      <c r="E842" t="s">
        <v>2652</v>
      </c>
      <c r="F842" t="s">
        <v>37</v>
      </c>
      <c r="G842" t="s">
        <v>644</v>
      </c>
      <c r="H842" t="s">
        <v>2653</v>
      </c>
      <c r="I842" t="s">
        <v>87</v>
      </c>
      <c r="J842" t="s">
        <v>629</v>
      </c>
      <c r="K842" s="318"/>
      <c r="L842" t="s">
        <v>391</v>
      </c>
      <c r="M842" s="319">
        <v>45994</v>
      </c>
      <c r="N842" s="318">
        <v>12</v>
      </c>
      <c r="O842" s="318"/>
      <c r="P842" s="318" t="s">
        <v>648</v>
      </c>
      <c r="Q842" s="319">
        <v>45994</v>
      </c>
      <c r="R842" s="318" t="s">
        <v>78</v>
      </c>
      <c r="X842" t="s">
        <v>43</v>
      </c>
      <c r="AA842" s="318" t="s">
        <v>78</v>
      </c>
      <c r="AB842" s="318">
        <v>50024676</v>
      </c>
      <c r="AC842" s="318" t="s">
        <v>79</v>
      </c>
      <c r="AE842" s="318" t="s">
        <v>94</v>
      </c>
      <c r="AF842" s="320">
        <v>10276</v>
      </c>
      <c r="AG842" s="318"/>
      <c r="AH842" s="320"/>
      <c r="AI842" s="320"/>
    </row>
    <row r="843" spans="1:35" hidden="1">
      <c r="A843" t="s">
        <v>2654</v>
      </c>
      <c r="B843" s="1">
        <v>45876</v>
      </c>
      <c r="C843">
        <v>8</v>
      </c>
      <c r="D843">
        <v>530429</v>
      </c>
      <c r="E843" t="s">
        <v>2655</v>
      </c>
      <c r="F843" t="s">
        <v>37</v>
      </c>
      <c r="G843" t="s">
        <v>644</v>
      </c>
      <c r="H843" t="s">
        <v>2656</v>
      </c>
      <c r="I843" t="s">
        <v>87</v>
      </c>
      <c r="J843" t="s">
        <v>629</v>
      </c>
      <c r="K843" s="318"/>
      <c r="L843" t="s">
        <v>391</v>
      </c>
      <c r="M843" s="319">
        <v>45994</v>
      </c>
      <c r="N843" s="318">
        <v>12</v>
      </c>
      <c r="O843" s="318"/>
      <c r="P843" s="318" t="s">
        <v>648</v>
      </c>
      <c r="Q843" s="319">
        <v>45994</v>
      </c>
      <c r="R843" s="318" t="s">
        <v>78</v>
      </c>
      <c r="X843" t="s">
        <v>43</v>
      </c>
      <c r="AA843" s="318" t="s">
        <v>78</v>
      </c>
      <c r="AB843" s="318">
        <v>50024680</v>
      </c>
      <c r="AC843" s="318" t="s">
        <v>79</v>
      </c>
      <c r="AE843" s="318" t="s">
        <v>94</v>
      </c>
      <c r="AF843" s="320">
        <v>10276</v>
      </c>
      <c r="AG843" s="318"/>
      <c r="AH843" s="320"/>
      <c r="AI843" s="320"/>
    </row>
    <row r="844" spans="1:35" hidden="1">
      <c r="A844" t="s">
        <v>2657</v>
      </c>
      <c r="B844" s="1">
        <v>45876</v>
      </c>
      <c r="C844">
        <v>8</v>
      </c>
      <c r="D844">
        <v>530430</v>
      </c>
      <c r="E844" t="s">
        <v>2658</v>
      </c>
      <c r="F844" t="s">
        <v>37</v>
      </c>
      <c r="G844" t="s">
        <v>644</v>
      </c>
      <c r="H844" t="s">
        <v>2659</v>
      </c>
      <c r="I844" t="s">
        <v>87</v>
      </c>
      <c r="J844" t="s">
        <v>629</v>
      </c>
      <c r="K844" s="318"/>
      <c r="L844" t="s">
        <v>391</v>
      </c>
      <c r="M844" s="319">
        <v>45994</v>
      </c>
      <c r="N844" s="318">
        <v>12</v>
      </c>
      <c r="O844" s="318"/>
      <c r="P844" s="318" t="s">
        <v>648</v>
      </c>
      <c r="Q844" s="319">
        <v>45994</v>
      </c>
      <c r="R844" s="318" t="s">
        <v>78</v>
      </c>
      <c r="X844" t="s">
        <v>43</v>
      </c>
      <c r="AA844" s="318" t="s">
        <v>78</v>
      </c>
      <c r="AB844" s="318">
        <v>50024687</v>
      </c>
      <c r="AC844" s="318" t="s">
        <v>79</v>
      </c>
      <c r="AE844" s="318" t="s">
        <v>94</v>
      </c>
      <c r="AF844" s="320">
        <v>10276</v>
      </c>
      <c r="AG844" s="318"/>
      <c r="AH844" s="320"/>
      <c r="AI844" s="320"/>
    </row>
    <row r="845" spans="1:35" hidden="1">
      <c r="A845" t="s">
        <v>2660</v>
      </c>
      <c r="B845" s="1">
        <v>45876</v>
      </c>
      <c r="C845">
        <v>8</v>
      </c>
      <c r="D845">
        <v>530431</v>
      </c>
      <c r="E845" t="s">
        <v>2661</v>
      </c>
      <c r="F845" t="s">
        <v>37</v>
      </c>
      <c r="G845" t="s">
        <v>644</v>
      </c>
      <c r="H845" t="s">
        <v>2659</v>
      </c>
      <c r="I845" t="s">
        <v>87</v>
      </c>
      <c r="J845" t="s">
        <v>629</v>
      </c>
      <c r="K845" s="318"/>
      <c r="L845" t="s">
        <v>391</v>
      </c>
      <c r="M845" s="319">
        <v>45994</v>
      </c>
      <c r="N845" s="318">
        <v>12</v>
      </c>
      <c r="O845" s="318"/>
      <c r="P845" s="318" t="s">
        <v>648</v>
      </c>
      <c r="Q845" s="319">
        <v>45994</v>
      </c>
      <c r="R845" s="318" t="s">
        <v>78</v>
      </c>
      <c r="X845" t="s">
        <v>43</v>
      </c>
      <c r="AA845" s="318" t="s">
        <v>78</v>
      </c>
      <c r="AB845" s="318">
        <v>50024695</v>
      </c>
      <c r="AC845" s="318" t="s">
        <v>79</v>
      </c>
      <c r="AE845" s="318" t="s">
        <v>94</v>
      </c>
      <c r="AF845" s="320">
        <v>10276</v>
      </c>
      <c r="AG845" s="318"/>
      <c r="AH845" s="320"/>
      <c r="AI845" s="320"/>
    </row>
    <row r="846" spans="1:35" hidden="1">
      <c r="A846" t="s">
        <v>2662</v>
      </c>
      <c r="B846" s="1">
        <v>45876</v>
      </c>
      <c r="C846">
        <v>8</v>
      </c>
      <c r="D846">
        <v>530432</v>
      </c>
      <c r="E846" t="s">
        <v>2663</v>
      </c>
      <c r="F846" t="s">
        <v>37</v>
      </c>
      <c r="G846" t="s">
        <v>106</v>
      </c>
      <c r="H846" t="s">
        <v>2664</v>
      </c>
      <c r="I846" t="s">
        <v>72</v>
      </c>
      <c r="J846" t="s">
        <v>629</v>
      </c>
      <c r="K846" s="318"/>
      <c r="L846" t="s">
        <v>42</v>
      </c>
      <c r="M846" s="319">
        <v>45966</v>
      </c>
      <c r="N846" s="318">
        <v>11</v>
      </c>
      <c r="O846" s="318"/>
      <c r="P846" s="318"/>
      <c r="Q846" s="319"/>
      <c r="R846" s="318"/>
      <c r="X846" t="s">
        <v>43</v>
      </c>
      <c r="AA846" s="318" t="s">
        <v>77</v>
      </c>
      <c r="AB846" s="318">
        <v>50024705</v>
      </c>
      <c r="AC846" s="318" t="s">
        <v>101</v>
      </c>
      <c r="AE846" s="318" t="s">
        <v>94</v>
      </c>
      <c r="AF846" s="320">
        <v>13393</v>
      </c>
      <c r="AG846" s="318"/>
      <c r="AH846" s="320"/>
      <c r="AI846" s="320"/>
    </row>
    <row r="847" spans="1:35" hidden="1">
      <c r="A847" t="s">
        <v>2665</v>
      </c>
      <c r="B847" s="1">
        <v>45876</v>
      </c>
      <c r="C847">
        <v>8</v>
      </c>
      <c r="D847">
        <v>530433</v>
      </c>
      <c r="E847" t="s">
        <v>2666</v>
      </c>
      <c r="F847" t="s">
        <v>37</v>
      </c>
      <c r="G847" t="s">
        <v>644</v>
      </c>
      <c r="H847" t="s">
        <v>2667</v>
      </c>
      <c r="I847" t="s">
        <v>87</v>
      </c>
      <c r="J847" t="s">
        <v>629</v>
      </c>
      <c r="K847" s="318"/>
      <c r="L847" t="s">
        <v>391</v>
      </c>
      <c r="M847" s="319">
        <v>45994</v>
      </c>
      <c r="N847" s="318">
        <v>12</v>
      </c>
      <c r="O847" s="318"/>
      <c r="P847" s="318" t="s">
        <v>648</v>
      </c>
      <c r="Q847" s="319">
        <v>45994</v>
      </c>
      <c r="R847" s="318" t="s">
        <v>78</v>
      </c>
      <c r="X847" t="s">
        <v>43</v>
      </c>
      <c r="AA847" s="318" t="s">
        <v>78</v>
      </c>
      <c r="AB847" s="318">
        <v>50024717</v>
      </c>
      <c r="AC847" s="318" t="s">
        <v>79</v>
      </c>
      <c r="AE847" s="318" t="s">
        <v>94</v>
      </c>
      <c r="AF847" s="320">
        <v>10276</v>
      </c>
      <c r="AG847" s="318"/>
      <c r="AH847" s="320"/>
      <c r="AI847" s="320"/>
    </row>
    <row r="848" spans="1:35" hidden="1">
      <c r="A848" t="s">
        <v>2668</v>
      </c>
      <c r="B848" s="1">
        <v>45876</v>
      </c>
      <c r="C848">
        <v>8</v>
      </c>
      <c r="D848">
        <v>530434</v>
      </c>
      <c r="E848" t="s">
        <v>2669</v>
      </c>
      <c r="F848" t="s">
        <v>37</v>
      </c>
      <c r="G848" t="s">
        <v>644</v>
      </c>
      <c r="H848" t="s">
        <v>2670</v>
      </c>
      <c r="I848" t="s">
        <v>87</v>
      </c>
      <c r="J848" t="s">
        <v>629</v>
      </c>
      <c r="K848" s="318"/>
      <c r="L848" t="s">
        <v>391</v>
      </c>
      <c r="M848" s="319">
        <v>45994</v>
      </c>
      <c r="N848" s="318">
        <v>12</v>
      </c>
      <c r="O848" s="318"/>
      <c r="P848" s="318" t="s">
        <v>648</v>
      </c>
      <c r="Q848" s="319">
        <v>45994</v>
      </c>
      <c r="R848" s="318" t="s">
        <v>78</v>
      </c>
      <c r="X848" t="s">
        <v>43</v>
      </c>
      <c r="AA848" s="318" t="s">
        <v>78</v>
      </c>
      <c r="AB848" s="318">
        <v>50024726</v>
      </c>
      <c r="AC848" s="318" t="s">
        <v>79</v>
      </c>
      <c r="AE848" s="318" t="s">
        <v>94</v>
      </c>
      <c r="AF848" s="320">
        <v>10276</v>
      </c>
      <c r="AG848" s="318"/>
      <c r="AH848" s="320"/>
      <c r="AI848" s="320"/>
    </row>
    <row r="849" spans="1:35" hidden="1">
      <c r="A849" t="s">
        <v>2671</v>
      </c>
      <c r="B849" s="1">
        <v>45876</v>
      </c>
      <c r="C849">
        <v>8</v>
      </c>
      <c r="D849">
        <v>530435</v>
      </c>
      <c r="E849" t="s">
        <v>2672</v>
      </c>
      <c r="F849" t="s">
        <v>37</v>
      </c>
      <c r="G849" t="s">
        <v>121</v>
      </c>
      <c r="H849" t="s">
        <v>2673</v>
      </c>
      <c r="I849" t="s">
        <v>72</v>
      </c>
      <c r="J849" t="s">
        <v>629</v>
      </c>
      <c r="K849" s="318"/>
      <c r="L849" t="s">
        <v>391</v>
      </c>
      <c r="M849" s="319">
        <v>45988</v>
      </c>
      <c r="N849" s="318">
        <v>11</v>
      </c>
      <c r="O849" s="318"/>
      <c r="P849" s="318"/>
      <c r="Q849" s="319"/>
      <c r="R849" s="318"/>
      <c r="X849" t="s">
        <v>43</v>
      </c>
      <c r="AA849" s="318" t="s">
        <v>78</v>
      </c>
      <c r="AB849" s="318">
        <v>50024729</v>
      </c>
      <c r="AC849" s="318" t="s">
        <v>79</v>
      </c>
      <c r="AE849" s="318" t="s">
        <v>94</v>
      </c>
      <c r="AF849" s="320">
        <v>17709</v>
      </c>
      <c r="AG849" s="318"/>
      <c r="AH849" s="320"/>
      <c r="AI849" s="320"/>
    </row>
    <row r="850" spans="1:35" hidden="1">
      <c r="A850" t="s">
        <v>2674</v>
      </c>
      <c r="B850" s="1">
        <v>45876</v>
      </c>
      <c r="C850">
        <v>8</v>
      </c>
      <c r="D850">
        <v>530436</v>
      </c>
      <c r="E850" t="s">
        <v>2675</v>
      </c>
      <c r="F850" t="s">
        <v>37</v>
      </c>
      <c r="G850" t="s">
        <v>644</v>
      </c>
      <c r="H850" t="s">
        <v>2676</v>
      </c>
      <c r="I850" t="s">
        <v>87</v>
      </c>
      <c r="J850" t="s">
        <v>629</v>
      </c>
      <c r="K850" s="318"/>
      <c r="L850" t="s">
        <v>42</v>
      </c>
      <c r="M850" s="319">
        <v>45916</v>
      </c>
      <c r="N850" s="318">
        <v>9</v>
      </c>
      <c r="O850" s="318"/>
      <c r="P850" s="318" t="s">
        <v>648</v>
      </c>
      <c r="Q850" s="319">
        <v>45916</v>
      </c>
      <c r="R850" s="318" t="s">
        <v>83</v>
      </c>
      <c r="X850" t="s">
        <v>43</v>
      </c>
      <c r="AA850" s="318" t="s">
        <v>83</v>
      </c>
      <c r="AB850" s="318">
        <v>50024808</v>
      </c>
      <c r="AC850" s="318" t="s">
        <v>84</v>
      </c>
      <c r="AE850" s="318" t="s">
        <v>94</v>
      </c>
      <c r="AF850" s="320">
        <v>10276</v>
      </c>
      <c r="AG850" s="318"/>
      <c r="AH850" s="320"/>
      <c r="AI850" s="320"/>
    </row>
    <row r="851" spans="1:35" hidden="1">
      <c r="A851" t="s">
        <v>2677</v>
      </c>
      <c r="B851" s="1">
        <v>45876</v>
      </c>
      <c r="C851">
        <v>8</v>
      </c>
      <c r="D851">
        <v>530437</v>
      </c>
      <c r="E851" t="s">
        <v>2678</v>
      </c>
      <c r="F851" t="s">
        <v>37</v>
      </c>
      <c r="G851" t="s">
        <v>644</v>
      </c>
      <c r="H851" t="s">
        <v>2676</v>
      </c>
      <c r="I851" t="s">
        <v>87</v>
      </c>
      <c r="J851" t="s">
        <v>629</v>
      </c>
      <c r="K851" s="318"/>
      <c r="L851" t="s">
        <v>42</v>
      </c>
      <c r="M851" s="319">
        <v>45916</v>
      </c>
      <c r="N851" s="318">
        <v>9</v>
      </c>
      <c r="O851" s="318"/>
      <c r="P851" s="318" t="s">
        <v>648</v>
      </c>
      <c r="Q851" s="319">
        <v>45916</v>
      </c>
      <c r="R851" s="318" t="s">
        <v>83</v>
      </c>
      <c r="X851" t="s">
        <v>43</v>
      </c>
      <c r="AA851" s="318" t="s">
        <v>83</v>
      </c>
      <c r="AB851" s="318">
        <v>50024809</v>
      </c>
      <c r="AC851" s="318" t="s">
        <v>84</v>
      </c>
      <c r="AE851" s="318" t="s">
        <v>94</v>
      </c>
      <c r="AF851" s="320">
        <v>10276</v>
      </c>
      <c r="AG851" s="318"/>
      <c r="AH851" s="320"/>
      <c r="AI851" s="320"/>
    </row>
    <row r="852" spans="1:35" hidden="1">
      <c r="A852" t="s">
        <v>2679</v>
      </c>
      <c r="B852" s="1">
        <v>45876</v>
      </c>
      <c r="C852">
        <v>8</v>
      </c>
      <c r="D852">
        <v>530438</v>
      </c>
      <c r="E852" t="s">
        <v>2680</v>
      </c>
      <c r="F852" t="s">
        <v>37</v>
      </c>
      <c r="G852" t="s">
        <v>644</v>
      </c>
      <c r="H852" t="s">
        <v>2681</v>
      </c>
      <c r="I852" t="s">
        <v>87</v>
      </c>
      <c r="J852" t="s">
        <v>629</v>
      </c>
      <c r="K852" s="318"/>
      <c r="L852" t="s">
        <v>42</v>
      </c>
      <c r="M852" s="319">
        <v>45916</v>
      </c>
      <c r="N852" s="318">
        <v>9</v>
      </c>
      <c r="O852" s="318"/>
      <c r="P852" s="318" t="s">
        <v>648</v>
      </c>
      <c r="Q852" s="319">
        <v>45916</v>
      </c>
      <c r="R852" s="318" t="s">
        <v>83</v>
      </c>
      <c r="X852" t="s">
        <v>43</v>
      </c>
      <c r="AA852" s="318" t="s">
        <v>83</v>
      </c>
      <c r="AB852" s="318">
        <v>50024810</v>
      </c>
      <c r="AC852" s="318" t="s">
        <v>84</v>
      </c>
      <c r="AE852" s="318" t="s">
        <v>94</v>
      </c>
      <c r="AF852" s="320">
        <v>10276</v>
      </c>
      <c r="AG852" s="318"/>
      <c r="AH852" s="320"/>
      <c r="AI852" s="320"/>
    </row>
    <row r="853" spans="1:35" hidden="1">
      <c r="A853" t="s">
        <v>2682</v>
      </c>
      <c r="B853" s="1">
        <v>45876</v>
      </c>
      <c r="C853">
        <v>8</v>
      </c>
      <c r="D853">
        <v>530439</v>
      </c>
      <c r="E853" t="s">
        <v>2683</v>
      </c>
      <c r="F853" t="s">
        <v>37</v>
      </c>
      <c r="G853" t="s">
        <v>106</v>
      </c>
      <c r="H853" t="s">
        <v>2684</v>
      </c>
      <c r="I853" t="s">
        <v>72</v>
      </c>
      <c r="J853" t="s">
        <v>629</v>
      </c>
      <c r="K853" s="318"/>
      <c r="L853" t="s">
        <v>42</v>
      </c>
      <c r="M853" s="319">
        <v>45897</v>
      </c>
      <c r="N853" s="318">
        <v>8</v>
      </c>
      <c r="O853" s="318"/>
      <c r="P853" s="318"/>
      <c r="Q853" s="319"/>
      <c r="R853" s="318"/>
      <c r="X853" t="s">
        <v>43</v>
      </c>
      <c r="AA853" s="318" t="s">
        <v>83</v>
      </c>
      <c r="AB853" s="318">
        <v>50024811</v>
      </c>
      <c r="AC853" s="318" t="s">
        <v>84</v>
      </c>
      <c r="AE853" s="318" t="s">
        <v>94</v>
      </c>
      <c r="AF853" s="320">
        <v>13393</v>
      </c>
      <c r="AG853" s="318"/>
      <c r="AH853" s="320"/>
      <c r="AI853" s="320"/>
    </row>
    <row r="854" spans="1:35" hidden="1">
      <c r="A854" t="s">
        <v>2685</v>
      </c>
      <c r="B854" s="1">
        <v>45876</v>
      </c>
      <c r="C854">
        <v>8</v>
      </c>
      <c r="D854">
        <v>530440</v>
      </c>
      <c r="E854" t="s">
        <v>2686</v>
      </c>
      <c r="F854" t="s">
        <v>37</v>
      </c>
      <c r="G854" t="s">
        <v>106</v>
      </c>
      <c r="H854" t="s">
        <v>2684</v>
      </c>
      <c r="I854" t="s">
        <v>72</v>
      </c>
      <c r="J854" t="s">
        <v>629</v>
      </c>
      <c r="K854" s="318"/>
      <c r="L854" t="s">
        <v>42</v>
      </c>
      <c r="M854" s="319">
        <v>45897</v>
      </c>
      <c r="N854" s="318">
        <v>8</v>
      </c>
      <c r="O854" s="318"/>
      <c r="P854" s="318"/>
      <c r="Q854" s="319"/>
      <c r="R854" s="318"/>
      <c r="X854" t="s">
        <v>43</v>
      </c>
      <c r="AA854" s="318" t="s">
        <v>83</v>
      </c>
      <c r="AB854" s="318">
        <v>50024812</v>
      </c>
      <c r="AC854" s="318" t="s">
        <v>84</v>
      </c>
      <c r="AE854" s="318" t="s">
        <v>94</v>
      </c>
      <c r="AF854" s="320">
        <v>13393</v>
      </c>
      <c r="AG854" s="318"/>
      <c r="AH854" s="320"/>
      <c r="AI854" s="320"/>
    </row>
    <row r="855" spans="1:35" hidden="1">
      <c r="A855" t="s">
        <v>2687</v>
      </c>
      <c r="B855" s="1">
        <v>45876</v>
      </c>
      <c r="C855">
        <v>8</v>
      </c>
      <c r="D855">
        <v>530441</v>
      </c>
      <c r="E855" t="s">
        <v>2688</v>
      </c>
      <c r="F855" t="s">
        <v>37</v>
      </c>
      <c r="G855" t="s">
        <v>112</v>
      </c>
      <c r="H855" t="s">
        <v>1610</v>
      </c>
      <c r="I855" t="s">
        <v>92</v>
      </c>
      <c r="J855" t="s">
        <v>1129</v>
      </c>
      <c r="K855" s="318"/>
      <c r="L855" t="s">
        <v>42</v>
      </c>
      <c r="M855" s="319">
        <v>45887</v>
      </c>
      <c r="N855" s="318">
        <v>8</v>
      </c>
      <c r="O855" s="318"/>
      <c r="P855" s="318" t="s">
        <v>114</v>
      </c>
      <c r="Q855" s="319">
        <v>45887</v>
      </c>
      <c r="R855" s="318" t="s">
        <v>62</v>
      </c>
      <c r="X855" t="s">
        <v>43</v>
      </c>
      <c r="AA855" s="318" t="s">
        <v>62</v>
      </c>
      <c r="AB855" s="318">
        <v>50024668</v>
      </c>
      <c r="AC855" s="318" t="s">
        <v>63</v>
      </c>
      <c r="AE855" s="318" t="s">
        <v>94</v>
      </c>
      <c r="AF855" s="320">
        <v>134019</v>
      </c>
      <c r="AG855" s="318">
        <v>19</v>
      </c>
      <c r="AH855" s="320"/>
      <c r="AI855" s="320"/>
    </row>
    <row r="856" spans="1:35" hidden="1">
      <c r="A856" t="s">
        <v>2689</v>
      </c>
      <c r="B856" s="1">
        <v>45876</v>
      </c>
      <c r="C856">
        <v>8</v>
      </c>
      <c r="D856">
        <v>530442</v>
      </c>
      <c r="E856" t="s">
        <v>2690</v>
      </c>
      <c r="F856" t="s">
        <v>37</v>
      </c>
      <c r="G856" t="s">
        <v>188</v>
      </c>
      <c r="H856" t="s">
        <v>2691</v>
      </c>
      <c r="I856" t="s">
        <v>140</v>
      </c>
      <c r="J856" t="s">
        <v>158</v>
      </c>
      <c r="K856" s="318"/>
      <c r="L856" t="s">
        <v>42</v>
      </c>
      <c r="M856" s="319">
        <v>45890</v>
      </c>
      <c r="N856" s="318">
        <v>8</v>
      </c>
      <c r="O856" s="318"/>
      <c r="P856" s="318" t="s">
        <v>190</v>
      </c>
      <c r="Q856" s="319">
        <v>45890</v>
      </c>
      <c r="R856" s="318" t="s">
        <v>62</v>
      </c>
      <c r="X856" t="s">
        <v>43</v>
      </c>
      <c r="AA856" s="318" t="s">
        <v>62</v>
      </c>
      <c r="AB856" s="318">
        <v>50025304</v>
      </c>
      <c r="AC856" s="318" t="s">
        <v>63</v>
      </c>
      <c r="AE856" s="318" t="s">
        <v>94</v>
      </c>
      <c r="AF856" s="320">
        <v>243161</v>
      </c>
      <c r="AG856" s="318">
        <v>29</v>
      </c>
      <c r="AH856" s="320"/>
      <c r="AI856" s="320"/>
    </row>
    <row r="857" spans="1:35" hidden="1">
      <c r="A857" t="s">
        <v>2692</v>
      </c>
      <c r="B857" s="1">
        <v>45876</v>
      </c>
      <c r="C857">
        <v>8</v>
      </c>
      <c r="D857">
        <v>530443</v>
      </c>
      <c r="E857" t="s">
        <v>2693</v>
      </c>
      <c r="F857" t="s">
        <v>37</v>
      </c>
      <c r="G857" t="s">
        <v>197</v>
      </c>
      <c r="H857" t="s">
        <v>2694</v>
      </c>
      <c r="I857" t="s">
        <v>108</v>
      </c>
      <c r="J857" t="s">
        <v>158</v>
      </c>
      <c r="K857" s="318"/>
      <c r="L857" t="s">
        <v>42</v>
      </c>
      <c r="M857" s="319">
        <v>45904</v>
      </c>
      <c r="N857" s="318">
        <v>9</v>
      </c>
      <c r="O857" s="318"/>
      <c r="P857" s="318"/>
      <c r="Q857" s="319"/>
      <c r="R857" s="318"/>
      <c r="X857" t="s">
        <v>43</v>
      </c>
      <c r="AA857" s="318" t="s">
        <v>83</v>
      </c>
      <c r="AB857" s="318">
        <v>50025318</v>
      </c>
      <c r="AC857" s="318" t="s">
        <v>84</v>
      </c>
      <c r="AE857" s="318" t="s">
        <v>52</v>
      </c>
      <c r="AF857" s="320">
        <v>222048</v>
      </c>
      <c r="AG857" s="318">
        <v>10</v>
      </c>
      <c r="AH857" s="320"/>
      <c r="AI857" s="320"/>
    </row>
    <row r="858" spans="1:35" hidden="1">
      <c r="A858" t="s">
        <v>2695</v>
      </c>
      <c r="B858" s="1">
        <v>45877</v>
      </c>
      <c r="C858">
        <v>8</v>
      </c>
      <c r="D858">
        <v>530444</v>
      </c>
      <c r="E858" t="s">
        <v>2696</v>
      </c>
      <c r="F858" t="s">
        <v>37</v>
      </c>
      <c r="G858" t="s">
        <v>112</v>
      </c>
      <c r="H858" t="s">
        <v>2697</v>
      </c>
      <c r="I858" t="s">
        <v>60</v>
      </c>
      <c r="J858" t="s">
        <v>2462</v>
      </c>
      <c r="K858" s="318"/>
      <c r="L858" t="s">
        <v>42</v>
      </c>
      <c r="M858" s="319" t="s">
        <v>534</v>
      </c>
      <c r="N858" s="318"/>
      <c r="O858" s="318"/>
      <c r="P858" s="318" t="s">
        <v>257</v>
      </c>
      <c r="Q858" s="319"/>
      <c r="R858" s="318"/>
      <c r="X858" t="s">
        <v>43</v>
      </c>
      <c r="AA858" s="318"/>
      <c r="AB858" s="318">
        <v>50023300</v>
      </c>
      <c r="AC858" s="318" t="s">
        <v>43</v>
      </c>
      <c r="AE858" s="318"/>
      <c r="AF858" s="320"/>
      <c r="AG858" s="318"/>
      <c r="AH858" s="320"/>
      <c r="AI858" s="320"/>
    </row>
    <row r="859" spans="1:35" hidden="1">
      <c r="A859" t="s">
        <v>2698</v>
      </c>
      <c r="B859" s="1">
        <v>45877</v>
      </c>
      <c r="C859">
        <v>8</v>
      </c>
      <c r="D859">
        <v>530445</v>
      </c>
      <c r="E859" t="s">
        <v>2699</v>
      </c>
      <c r="F859" t="s">
        <v>37</v>
      </c>
      <c r="G859" t="s">
        <v>38</v>
      </c>
      <c r="H859" t="s">
        <v>2700</v>
      </c>
      <c r="I859" t="s">
        <v>40</v>
      </c>
      <c r="J859" t="s">
        <v>2462</v>
      </c>
      <c r="K859" s="318"/>
      <c r="L859" t="s">
        <v>42</v>
      </c>
      <c r="M859" s="319">
        <v>45887</v>
      </c>
      <c r="N859" s="318">
        <v>8</v>
      </c>
      <c r="O859" s="318"/>
      <c r="P859" s="318"/>
      <c r="Q859" s="319"/>
      <c r="R859" s="318"/>
      <c r="X859" t="s">
        <v>43</v>
      </c>
      <c r="AA859" s="318" t="s">
        <v>62</v>
      </c>
      <c r="AB859" s="318">
        <v>50023304</v>
      </c>
      <c r="AC859" s="318" t="s">
        <v>63</v>
      </c>
      <c r="AE859" s="318" t="s">
        <v>52</v>
      </c>
      <c r="AF859" s="320">
        <v>104585</v>
      </c>
      <c r="AG859" s="318">
        <v>32</v>
      </c>
      <c r="AH859" s="320"/>
      <c r="AI859" s="320"/>
    </row>
    <row r="860" spans="1:35" hidden="1">
      <c r="A860" t="s">
        <v>2701</v>
      </c>
      <c r="B860" s="1">
        <v>45877</v>
      </c>
      <c r="C860">
        <v>8</v>
      </c>
      <c r="D860">
        <v>530446</v>
      </c>
      <c r="E860" t="s">
        <v>2702</v>
      </c>
      <c r="F860" t="s">
        <v>37</v>
      </c>
      <c r="G860" t="s">
        <v>121</v>
      </c>
      <c r="H860" t="s">
        <v>2703</v>
      </c>
      <c r="I860" t="s">
        <v>60</v>
      </c>
      <c r="J860" t="s">
        <v>2462</v>
      </c>
      <c r="K860" s="318"/>
      <c r="L860" t="s">
        <v>42</v>
      </c>
      <c r="M860" s="319" t="s">
        <v>534</v>
      </c>
      <c r="N860" s="318"/>
      <c r="O860" s="318"/>
      <c r="P860" s="318"/>
      <c r="Q860" s="319"/>
      <c r="R860" s="318"/>
      <c r="X860" t="s">
        <v>43</v>
      </c>
      <c r="AA860" s="318" t="s">
        <v>83</v>
      </c>
      <c r="AB860" s="318">
        <v>50023309</v>
      </c>
      <c r="AC860" s="318" t="s">
        <v>84</v>
      </c>
      <c r="AE860" s="318" t="s">
        <v>52</v>
      </c>
      <c r="AF860" s="320">
        <v>144488</v>
      </c>
      <c r="AG860" s="318">
        <v>14</v>
      </c>
      <c r="AH860" s="320"/>
      <c r="AI860" s="320"/>
    </row>
    <row r="861" spans="1:35" hidden="1">
      <c r="A861" t="s">
        <v>2704</v>
      </c>
      <c r="B861" s="1">
        <v>45877</v>
      </c>
      <c r="C861">
        <v>8</v>
      </c>
      <c r="D861">
        <v>530447</v>
      </c>
      <c r="E861" t="s">
        <v>2705</v>
      </c>
      <c r="F861" t="s">
        <v>37</v>
      </c>
      <c r="G861" t="s">
        <v>38</v>
      </c>
      <c r="H861" t="s">
        <v>2706</v>
      </c>
      <c r="I861" t="s">
        <v>92</v>
      </c>
      <c r="J861" t="s">
        <v>2462</v>
      </c>
      <c r="K861" s="318"/>
      <c r="L861" t="s">
        <v>42</v>
      </c>
      <c r="M861" s="319">
        <v>45887</v>
      </c>
      <c r="N861" s="318">
        <v>8</v>
      </c>
      <c r="O861" s="318"/>
      <c r="P861" s="318"/>
      <c r="Q861" s="319"/>
      <c r="R861" s="318"/>
      <c r="X861" t="s">
        <v>43</v>
      </c>
      <c r="AA861" s="318" t="s">
        <v>83</v>
      </c>
      <c r="AB861" s="318">
        <v>50023327</v>
      </c>
      <c r="AC861" s="318" t="s">
        <v>84</v>
      </c>
      <c r="AE861" s="318" t="s">
        <v>52</v>
      </c>
      <c r="AF861" s="320">
        <v>122049</v>
      </c>
      <c r="AG861" s="318">
        <v>81</v>
      </c>
      <c r="AH861" s="320"/>
      <c r="AI861" s="320"/>
    </row>
    <row r="862" spans="1:35" hidden="1">
      <c r="A862" t="s">
        <v>2707</v>
      </c>
      <c r="B862" s="1">
        <v>45877</v>
      </c>
      <c r="C862">
        <v>8</v>
      </c>
      <c r="D862">
        <v>530448</v>
      </c>
      <c r="E862" t="s">
        <v>2708</v>
      </c>
      <c r="F862" t="s">
        <v>37</v>
      </c>
      <c r="H862" t="s">
        <v>2709</v>
      </c>
      <c r="I862" t="s">
        <v>92</v>
      </c>
      <c r="J862" t="s">
        <v>2462</v>
      </c>
      <c r="K862" s="318"/>
      <c r="L862" t="s">
        <v>42</v>
      </c>
      <c r="M862" s="319" t="s">
        <v>74</v>
      </c>
      <c r="N862" s="318"/>
      <c r="O862" s="318"/>
      <c r="P862" s="318"/>
      <c r="Q862" s="319"/>
      <c r="R862" s="318"/>
      <c r="X862" t="s">
        <v>43</v>
      </c>
      <c r="AA862" s="318"/>
      <c r="AB862" s="318">
        <v>50023330</v>
      </c>
      <c r="AC862" s="318" t="s">
        <v>43</v>
      </c>
      <c r="AE862" s="318"/>
      <c r="AF862" s="320"/>
      <c r="AG862" s="318"/>
      <c r="AH862" s="320"/>
      <c r="AI862" s="320"/>
    </row>
    <row r="863" spans="1:35" hidden="1">
      <c r="A863" t="s">
        <v>2710</v>
      </c>
      <c r="B863" s="1">
        <v>45877</v>
      </c>
      <c r="C863">
        <v>8</v>
      </c>
      <c r="D863">
        <v>530449</v>
      </c>
      <c r="E863" t="s">
        <v>2711</v>
      </c>
      <c r="F863" t="s">
        <v>37</v>
      </c>
      <c r="G863" t="s">
        <v>97</v>
      </c>
      <c r="H863" t="s">
        <v>2712</v>
      </c>
      <c r="I863" t="s">
        <v>40</v>
      </c>
      <c r="J863" t="s">
        <v>158</v>
      </c>
      <c r="K863" s="318"/>
      <c r="L863" t="s">
        <v>42</v>
      </c>
      <c r="M863" s="319">
        <v>45905</v>
      </c>
      <c r="N863" s="318">
        <v>9</v>
      </c>
      <c r="O863" s="318"/>
      <c r="P863" s="318" t="s">
        <v>99</v>
      </c>
      <c r="Q863" s="319">
        <v>45905</v>
      </c>
      <c r="R863" s="318" t="s">
        <v>83</v>
      </c>
      <c r="X863" t="s">
        <v>43</v>
      </c>
      <c r="AA863" s="318" t="s">
        <v>83</v>
      </c>
      <c r="AB863" s="318">
        <v>50025090</v>
      </c>
      <c r="AC863" s="318" t="s">
        <v>84</v>
      </c>
      <c r="AE863" s="318" t="s">
        <v>94</v>
      </c>
      <c r="AF863" s="320">
        <v>262491</v>
      </c>
      <c r="AG863" s="318">
        <v>18</v>
      </c>
      <c r="AH863" s="320"/>
      <c r="AI863" s="320"/>
    </row>
    <row r="864" spans="1:35" hidden="1">
      <c r="A864" t="s">
        <v>2713</v>
      </c>
      <c r="B864" s="1">
        <v>45876</v>
      </c>
      <c r="C864">
        <v>8</v>
      </c>
      <c r="D864">
        <v>530450</v>
      </c>
      <c r="E864" t="s">
        <v>2714</v>
      </c>
      <c r="F864" t="s">
        <v>37</v>
      </c>
      <c r="G864" t="s">
        <v>644</v>
      </c>
      <c r="H864" t="s">
        <v>2715</v>
      </c>
      <c r="I864" t="s">
        <v>40</v>
      </c>
      <c r="J864" t="s">
        <v>629</v>
      </c>
      <c r="K864" s="318"/>
      <c r="L864" t="s">
        <v>42</v>
      </c>
      <c r="M864" s="319">
        <v>45904</v>
      </c>
      <c r="N864" s="318">
        <v>9</v>
      </c>
      <c r="O864" s="318"/>
      <c r="P864" s="318" t="s">
        <v>648</v>
      </c>
      <c r="Q864" s="319">
        <v>45904</v>
      </c>
      <c r="R864" s="318" t="s">
        <v>83</v>
      </c>
      <c r="X864" t="s">
        <v>43</v>
      </c>
      <c r="AA864" s="318" t="s">
        <v>83</v>
      </c>
      <c r="AB864" s="318">
        <v>50024912</v>
      </c>
      <c r="AC864" s="318" t="s">
        <v>84</v>
      </c>
      <c r="AE864" s="318" t="s">
        <v>94</v>
      </c>
      <c r="AF864" s="320">
        <v>13393</v>
      </c>
      <c r="AG864" s="318"/>
      <c r="AH864" s="320"/>
      <c r="AI864" s="320"/>
    </row>
    <row r="865" spans="1:35" hidden="1">
      <c r="A865" t="s">
        <v>2716</v>
      </c>
      <c r="B865" s="1">
        <v>45876</v>
      </c>
      <c r="C865">
        <v>8</v>
      </c>
      <c r="D865">
        <v>530451</v>
      </c>
      <c r="E865" t="s">
        <v>2571</v>
      </c>
      <c r="F865" t="s">
        <v>37</v>
      </c>
      <c r="G865" t="s">
        <v>644</v>
      </c>
      <c r="H865" t="s">
        <v>2717</v>
      </c>
      <c r="I865" t="s">
        <v>40</v>
      </c>
      <c r="J865" t="s">
        <v>629</v>
      </c>
      <c r="K865" s="318"/>
      <c r="L865" t="s">
        <v>42</v>
      </c>
      <c r="M865" s="319" t="s">
        <v>577</v>
      </c>
      <c r="N865" s="318"/>
      <c r="O865" s="318"/>
      <c r="P865" s="318" t="s">
        <v>648</v>
      </c>
      <c r="Q865" s="319" t="s">
        <v>577</v>
      </c>
      <c r="R865" s="318"/>
      <c r="X865" t="s">
        <v>43</v>
      </c>
      <c r="AA865" s="318"/>
      <c r="AB865" s="318">
        <v>50024917</v>
      </c>
      <c r="AC865" s="318" t="s">
        <v>43</v>
      </c>
      <c r="AE865" s="318"/>
      <c r="AF865" s="320"/>
      <c r="AG865" s="318"/>
      <c r="AH865" s="320"/>
      <c r="AI865" s="320"/>
    </row>
    <row r="866" spans="1:35" hidden="1">
      <c r="A866" t="s">
        <v>2718</v>
      </c>
      <c r="B866" s="1">
        <v>45877</v>
      </c>
      <c r="C866">
        <v>8</v>
      </c>
      <c r="D866">
        <v>530452</v>
      </c>
      <c r="E866" t="s">
        <v>2719</v>
      </c>
      <c r="F866" t="s">
        <v>37</v>
      </c>
      <c r="G866" t="s">
        <v>47</v>
      </c>
      <c r="H866" t="s">
        <v>2720</v>
      </c>
      <c r="I866" t="s">
        <v>60</v>
      </c>
      <c r="J866" t="s">
        <v>2462</v>
      </c>
      <c r="K866" s="318"/>
      <c r="L866" t="s">
        <v>42</v>
      </c>
      <c r="M866" s="319" t="s">
        <v>534</v>
      </c>
      <c r="N866" s="318"/>
      <c r="O866" s="318"/>
      <c r="P866" s="318"/>
      <c r="Q866" s="319"/>
      <c r="R866" s="318"/>
      <c r="X866" t="s">
        <v>43</v>
      </c>
      <c r="AA866" s="318"/>
      <c r="AB866" s="318">
        <v>50023333</v>
      </c>
      <c r="AC866" s="318" t="s">
        <v>43</v>
      </c>
      <c r="AE866" s="318"/>
      <c r="AF866" s="320"/>
      <c r="AG866" s="318"/>
      <c r="AH866" s="320"/>
      <c r="AI866" s="320"/>
    </row>
    <row r="867" spans="1:35" hidden="1">
      <c r="A867" t="s">
        <v>2721</v>
      </c>
      <c r="B867" s="1">
        <v>45877</v>
      </c>
      <c r="C867">
        <v>8</v>
      </c>
      <c r="D867">
        <v>530453</v>
      </c>
      <c r="E867" t="s">
        <v>2722</v>
      </c>
      <c r="F867" t="s">
        <v>37</v>
      </c>
      <c r="H867" t="s">
        <v>407</v>
      </c>
      <c r="I867" t="s">
        <v>40</v>
      </c>
      <c r="J867" t="s">
        <v>2462</v>
      </c>
      <c r="K867" s="318"/>
      <c r="L867" t="s">
        <v>42</v>
      </c>
      <c r="M867" s="319" t="s">
        <v>74</v>
      </c>
      <c r="N867" s="318"/>
      <c r="O867" s="318"/>
      <c r="P867" s="318"/>
      <c r="Q867" s="319"/>
      <c r="R867" s="318"/>
      <c r="X867" t="s">
        <v>43</v>
      </c>
      <c r="AA867" s="318"/>
      <c r="AB867" s="318">
        <v>50023340</v>
      </c>
      <c r="AC867" s="318" t="s">
        <v>43</v>
      </c>
      <c r="AE867" s="318"/>
      <c r="AF867" s="320"/>
      <c r="AG867" s="318"/>
      <c r="AH867" s="320"/>
      <c r="AI867" s="320"/>
    </row>
    <row r="868" spans="1:35" hidden="1">
      <c r="A868" t="s">
        <v>2723</v>
      </c>
      <c r="B868" s="1">
        <v>45877</v>
      </c>
      <c r="C868">
        <v>8</v>
      </c>
      <c r="D868">
        <v>530454</v>
      </c>
      <c r="E868" t="s">
        <v>2724</v>
      </c>
      <c r="F868" t="s">
        <v>37</v>
      </c>
      <c r="G868" t="s">
        <v>38</v>
      </c>
      <c r="H868" t="s">
        <v>410</v>
      </c>
      <c r="I868" t="s">
        <v>40</v>
      </c>
      <c r="J868" t="s">
        <v>2462</v>
      </c>
      <c r="K868" s="318"/>
      <c r="L868" t="s">
        <v>42</v>
      </c>
      <c r="M868" s="319">
        <v>45895</v>
      </c>
      <c r="N868" s="318">
        <v>8</v>
      </c>
      <c r="O868" s="318"/>
      <c r="P868" s="318"/>
      <c r="Q868" s="319"/>
      <c r="R868" s="318"/>
      <c r="X868" t="s">
        <v>43</v>
      </c>
      <c r="AA868" s="318" t="s">
        <v>77</v>
      </c>
      <c r="AB868" s="318">
        <v>50023344</v>
      </c>
      <c r="AC868" s="318" t="s">
        <v>101</v>
      </c>
      <c r="AE868" s="318" t="s">
        <v>52</v>
      </c>
      <c r="AF868" s="320">
        <v>222868</v>
      </c>
      <c r="AG868" s="318">
        <v>21</v>
      </c>
      <c r="AH868" s="320"/>
      <c r="AI868" s="320"/>
    </row>
    <row r="869" spans="1:35" hidden="1">
      <c r="A869" t="s">
        <v>2725</v>
      </c>
      <c r="B869" s="1">
        <v>45877</v>
      </c>
      <c r="C869">
        <v>8</v>
      </c>
      <c r="D869">
        <v>530455</v>
      </c>
      <c r="E869" t="s">
        <v>2726</v>
      </c>
      <c r="F869" t="s">
        <v>37</v>
      </c>
      <c r="H869" t="s">
        <v>410</v>
      </c>
      <c r="I869" t="s">
        <v>40</v>
      </c>
      <c r="J869" t="s">
        <v>2462</v>
      </c>
      <c r="K869" s="318"/>
      <c r="L869" t="s">
        <v>42</v>
      </c>
      <c r="M869" s="319" t="s">
        <v>74</v>
      </c>
      <c r="N869" s="318"/>
      <c r="O869" s="318"/>
      <c r="P869" s="318"/>
      <c r="Q869" s="319"/>
      <c r="R869" s="318"/>
      <c r="X869" t="s">
        <v>43</v>
      </c>
      <c r="AA869" s="318"/>
      <c r="AB869" s="318">
        <v>50023345</v>
      </c>
      <c r="AC869" s="318" t="s">
        <v>43</v>
      </c>
      <c r="AE869" s="318"/>
      <c r="AF869" s="320"/>
      <c r="AG869" s="318"/>
      <c r="AH869" s="320"/>
      <c r="AI869" s="320"/>
    </row>
    <row r="870" spans="1:35" hidden="1">
      <c r="A870" t="s">
        <v>2727</v>
      </c>
      <c r="B870" s="1">
        <v>45877</v>
      </c>
      <c r="C870">
        <v>8</v>
      </c>
      <c r="D870">
        <v>530456</v>
      </c>
      <c r="E870" t="s">
        <v>2728</v>
      </c>
      <c r="F870" t="s">
        <v>37</v>
      </c>
      <c r="G870" t="s">
        <v>38</v>
      </c>
      <c r="H870" t="s">
        <v>416</v>
      </c>
      <c r="I870" t="s">
        <v>40</v>
      </c>
      <c r="J870" t="s">
        <v>2462</v>
      </c>
      <c r="K870" s="318"/>
      <c r="L870" t="s">
        <v>42</v>
      </c>
      <c r="M870" s="319">
        <v>45895</v>
      </c>
      <c r="N870" s="318">
        <v>8</v>
      </c>
      <c r="O870" s="318"/>
      <c r="P870" s="318"/>
      <c r="Q870" s="319"/>
      <c r="R870" s="318"/>
      <c r="X870" t="s">
        <v>43</v>
      </c>
      <c r="AA870" s="318" t="s">
        <v>77</v>
      </c>
      <c r="AB870" s="318">
        <v>50023347</v>
      </c>
      <c r="AC870" s="318" t="s">
        <v>101</v>
      </c>
      <c r="AE870" s="318" t="s">
        <v>52</v>
      </c>
      <c r="AF870" s="320">
        <v>224381</v>
      </c>
      <c r="AG870" s="318">
        <v>15</v>
      </c>
      <c r="AH870" s="320"/>
      <c r="AI870" s="320"/>
    </row>
    <row r="871" spans="1:35" hidden="1">
      <c r="A871" t="s">
        <v>2729</v>
      </c>
      <c r="B871" s="1">
        <v>45877</v>
      </c>
      <c r="C871">
        <v>8</v>
      </c>
      <c r="D871">
        <v>530457</v>
      </c>
      <c r="E871" t="s">
        <v>2730</v>
      </c>
      <c r="F871" t="s">
        <v>37</v>
      </c>
      <c r="G871" t="s">
        <v>121</v>
      </c>
      <c r="H871" t="s">
        <v>419</v>
      </c>
      <c r="I871" t="s">
        <v>40</v>
      </c>
      <c r="J871" t="s">
        <v>2462</v>
      </c>
      <c r="K871" s="318"/>
      <c r="L871" t="s">
        <v>42</v>
      </c>
      <c r="M871" s="319">
        <v>45908</v>
      </c>
      <c r="N871" s="318">
        <v>9</v>
      </c>
      <c r="O871" s="318"/>
      <c r="P871" s="318"/>
      <c r="Q871" s="319"/>
      <c r="R871" s="318"/>
      <c r="X871" t="s">
        <v>43</v>
      </c>
      <c r="AA871" s="318" t="s">
        <v>77</v>
      </c>
      <c r="AB871" s="318">
        <v>50023351</v>
      </c>
      <c r="AC871" s="318" t="s">
        <v>101</v>
      </c>
      <c r="AE871" s="318" t="s">
        <v>52</v>
      </c>
      <c r="AF871" s="320">
        <v>219764</v>
      </c>
      <c r="AG871" s="318">
        <v>38</v>
      </c>
      <c r="AH871" s="320"/>
      <c r="AI871" s="320"/>
    </row>
    <row r="872" spans="1:35" hidden="1">
      <c r="A872" t="s">
        <v>2731</v>
      </c>
      <c r="B872" s="1">
        <v>45877</v>
      </c>
      <c r="C872">
        <v>8</v>
      </c>
      <c r="D872">
        <v>530458</v>
      </c>
      <c r="E872" t="s">
        <v>2732</v>
      </c>
      <c r="F872" t="s">
        <v>37</v>
      </c>
      <c r="G872" t="s">
        <v>47</v>
      </c>
      <c r="H872" t="s">
        <v>533</v>
      </c>
      <c r="I872" t="s">
        <v>92</v>
      </c>
      <c r="J872" t="s">
        <v>2462</v>
      </c>
      <c r="K872" s="318"/>
      <c r="L872" t="s">
        <v>42</v>
      </c>
      <c r="M872" s="319">
        <v>45912</v>
      </c>
      <c r="N872" s="318">
        <v>9</v>
      </c>
      <c r="O872" s="318"/>
      <c r="P872" s="318"/>
      <c r="Q872" s="319"/>
      <c r="R872" s="318"/>
      <c r="X872" t="s">
        <v>43</v>
      </c>
      <c r="AA872" s="318" t="s">
        <v>109</v>
      </c>
      <c r="AB872" s="318">
        <v>50023444</v>
      </c>
      <c r="AC872" s="318" t="s">
        <v>95</v>
      </c>
      <c r="AE872" s="318" t="s">
        <v>52</v>
      </c>
      <c r="AF872" s="320">
        <v>249032</v>
      </c>
      <c r="AG872" s="318">
        <v>36</v>
      </c>
      <c r="AH872" s="320"/>
      <c r="AI872" s="320"/>
    </row>
    <row r="873" spans="1:35" hidden="1">
      <c r="A873" t="s">
        <v>2733</v>
      </c>
      <c r="B873" s="1">
        <v>45877</v>
      </c>
      <c r="C873">
        <v>8</v>
      </c>
      <c r="D873">
        <v>530459</v>
      </c>
      <c r="E873" t="s">
        <v>2734</v>
      </c>
      <c r="F873" t="s">
        <v>37</v>
      </c>
      <c r="G873" t="s">
        <v>38</v>
      </c>
      <c r="H873" t="s">
        <v>527</v>
      </c>
      <c r="I873" t="s">
        <v>92</v>
      </c>
      <c r="J873" t="s">
        <v>2462</v>
      </c>
      <c r="K873" s="318"/>
      <c r="L873" t="s">
        <v>42</v>
      </c>
      <c r="M873" s="319">
        <v>45895</v>
      </c>
      <c r="N873" s="318">
        <v>8</v>
      </c>
      <c r="O873" s="318"/>
      <c r="P873" s="318"/>
      <c r="Q873" s="319"/>
      <c r="R873" s="318"/>
      <c r="X873" t="s">
        <v>43</v>
      </c>
      <c r="AA873" s="318" t="s">
        <v>83</v>
      </c>
      <c r="AB873" s="318">
        <v>50023440</v>
      </c>
      <c r="AC873" s="318" t="s">
        <v>84</v>
      </c>
      <c r="AE873" s="318" t="s">
        <v>52</v>
      </c>
      <c r="AF873" s="320">
        <v>246479</v>
      </c>
      <c r="AG873" s="318">
        <v>51</v>
      </c>
      <c r="AH873" s="320"/>
      <c r="AI873" s="320"/>
    </row>
    <row r="874" spans="1:35" hidden="1">
      <c r="A874" t="s">
        <v>2735</v>
      </c>
      <c r="B874" s="1">
        <v>45877</v>
      </c>
      <c r="C874">
        <v>8</v>
      </c>
      <c r="D874">
        <v>530460</v>
      </c>
      <c r="E874" t="s">
        <v>2736</v>
      </c>
      <c r="F874" t="s">
        <v>37</v>
      </c>
      <c r="G874" t="s">
        <v>38</v>
      </c>
      <c r="H874" t="s">
        <v>530</v>
      </c>
      <c r="I874" t="s">
        <v>92</v>
      </c>
      <c r="J874" t="s">
        <v>2462</v>
      </c>
      <c r="K874" s="318"/>
      <c r="L874" t="s">
        <v>42</v>
      </c>
      <c r="M874" s="319">
        <v>45895</v>
      </c>
      <c r="N874" s="318">
        <v>8</v>
      </c>
      <c r="O874" s="318"/>
      <c r="P874" s="318"/>
      <c r="Q874" s="319"/>
      <c r="R874" s="318"/>
      <c r="X874" t="s">
        <v>43</v>
      </c>
      <c r="AA874" s="318" t="s">
        <v>83</v>
      </c>
      <c r="AB874" s="318">
        <v>50023442</v>
      </c>
      <c r="AC874" s="318" t="s">
        <v>84</v>
      </c>
      <c r="AE874" s="318" t="s">
        <v>52</v>
      </c>
      <c r="AF874" s="320">
        <v>219965</v>
      </c>
      <c r="AG874" s="318">
        <v>36</v>
      </c>
      <c r="AH874" s="320"/>
      <c r="AI874" s="320"/>
    </row>
    <row r="875" spans="1:35" hidden="1">
      <c r="A875" t="s">
        <v>2737</v>
      </c>
      <c r="B875" s="1">
        <v>45877</v>
      </c>
      <c r="C875">
        <v>8</v>
      </c>
      <c r="D875">
        <v>530461</v>
      </c>
      <c r="E875" t="s">
        <v>2738</v>
      </c>
      <c r="F875" t="s">
        <v>37</v>
      </c>
      <c r="G875" t="s">
        <v>70</v>
      </c>
      <c r="H875" t="s">
        <v>537</v>
      </c>
      <c r="I875" t="s">
        <v>92</v>
      </c>
      <c r="J875" t="s">
        <v>2462</v>
      </c>
      <c r="K875" s="318"/>
      <c r="L875" t="s">
        <v>42</v>
      </c>
      <c r="M875" s="319">
        <v>45916</v>
      </c>
      <c r="N875" s="318">
        <v>9</v>
      </c>
      <c r="O875" s="318"/>
      <c r="P875" s="318" t="s">
        <v>75</v>
      </c>
      <c r="Q875" s="319">
        <v>45916</v>
      </c>
      <c r="R875" s="318" t="s">
        <v>83</v>
      </c>
      <c r="X875" t="s">
        <v>43</v>
      </c>
      <c r="AA875" s="318" t="s">
        <v>83</v>
      </c>
      <c r="AB875" s="318">
        <v>50023445</v>
      </c>
      <c r="AC875" s="318" t="s">
        <v>84</v>
      </c>
      <c r="AE875" s="318" t="s">
        <v>52</v>
      </c>
      <c r="AF875" s="320">
        <v>251369</v>
      </c>
      <c r="AG875" s="318">
        <v>24</v>
      </c>
      <c r="AH875" s="320"/>
      <c r="AI875" s="320"/>
    </row>
    <row r="876" spans="1:35" hidden="1">
      <c r="A876" t="s">
        <v>2739</v>
      </c>
      <c r="B876" s="1">
        <v>45877</v>
      </c>
      <c r="C876">
        <v>8</v>
      </c>
      <c r="D876">
        <v>530462</v>
      </c>
      <c r="E876" t="s">
        <v>2740</v>
      </c>
      <c r="F876" t="s">
        <v>37</v>
      </c>
      <c r="G876" t="s">
        <v>70</v>
      </c>
      <c r="H876" t="s">
        <v>540</v>
      </c>
      <c r="I876" t="s">
        <v>92</v>
      </c>
      <c r="J876" t="s">
        <v>2462</v>
      </c>
      <c r="K876" s="318"/>
      <c r="L876" t="s">
        <v>42</v>
      </c>
      <c r="M876" s="319">
        <v>45916</v>
      </c>
      <c r="N876" s="318">
        <v>9</v>
      </c>
      <c r="O876" s="318"/>
      <c r="P876" s="318" t="s">
        <v>257</v>
      </c>
      <c r="Q876" s="319">
        <v>45916</v>
      </c>
      <c r="R876" s="318" t="s">
        <v>83</v>
      </c>
      <c r="T876" t="s">
        <v>257</v>
      </c>
      <c r="U876">
        <v>45877</v>
      </c>
      <c r="V876">
        <v>45958</v>
      </c>
      <c r="W876">
        <v>45958</v>
      </c>
      <c r="X876" t="s">
        <v>2741</v>
      </c>
      <c r="Y876" t="s">
        <v>109</v>
      </c>
      <c r="AA876" s="318" t="s">
        <v>109</v>
      </c>
      <c r="AB876" s="318">
        <v>50023449</v>
      </c>
      <c r="AC876" s="318" t="s">
        <v>95</v>
      </c>
      <c r="AE876" s="318" t="s">
        <v>52</v>
      </c>
      <c r="AF876" s="320">
        <v>253757</v>
      </c>
      <c r="AG876" s="318">
        <v>36</v>
      </c>
      <c r="AH876" s="320"/>
      <c r="AI876" s="320"/>
    </row>
    <row r="877" spans="1:35" hidden="1">
      <c r="A877" t="s">
        <v>2742</v>
      </c>
      <c r="B877" s="1">
        <v>45877</v>
      </c>
      <c r="C877">
        <v>8</v>
      </c>
      <c r="D877">
        <v>530463</v>
      </c>
      <c r="E877" t="s">
        <v>2743</v>
      </c>
      <c r="F877" t="s">
        <v>37</v>
      </c>
      <c r="G877" t="s">
        <v>70</v>
      </c>
      <c r="H877" t="s">
        <v>543</v>
      </c>
      <c r="I877" t="s">
        <v>92</v>
      </c>
      <c r="J877" t="s">
        <v>2462</v>
      </c>
      <c r="K877" s="318"/>
      <c r="L877" t="s">
        <v>42</v>
      </c>
      <c r="M877" s="319">
        <v>45916</v>
      </c>
      <c r="N877" s="318">
        <v>9</v>
      </c>
      <c r="O877" s="318"/>
      <c r="P877" s="318" t="s">
        <v>75</v>
      </c>
      <c r="Q877" s="319">
        <v>45916</v>
      </c>
      <c r="R877" s="318" t="s">
        <v>83</v>
      </c>
      <c r="T877" t="s">
        <v>257</v>
      </c>
      <c r="U877">
        <v>45877</v>
      </c>
      <c r="V877">
        <v>45930</v>
      </c>
      <c r="W877">
        <v>45916</v>
      </c>
      <c r="X877" t="s">
        <v>2744</v>
      </c>
      <c r="Y877" t="s">
        <v>77</v>
      </c>
      <c r="AA877" s="318" t="s">
        <v>77</v>
      </c>
      <c r="AB877" s="318">
        <v>50023450</v>
      </c>
      <c r="AC877" s="318" t="s">
        <v>101</v>
      </c>
      <c r="AE877" s="318" t="s">
        <v>52</v>
      </c>
      <c r="AF877" s="320">
        <v>309160</v>
      </c>
      <c r="AG877" s="318">
        <v>23</v>
      </c>
      <c r="AH877" s="320"/>
      <c r="AI877" s="320"/>
    </row>
    <row r="878" spans="1:35" hidden="1">
      <c r="A878" t="s">
        <v>2745</v>
      </c>
      <c r="B878" s="1">
        <v>45877</v>
      </c>
      <c r="C878">
        <v>8</v>
      </c>
      <c r="D878">
        <v>530464</v>
      </c>
      <c r="E878" t="s">
        <v>2746</v>
      </c>
      <c r="F878" t="s">
        <v>37</v>
      </c>
      <c r="G878" t="s">
        <v>70</v>
      </c>
      <c r="H878" t="s">
        <v>546</v>
      </c>
      <c r="I878" t="s">
        <v>92</v>
      </c>
      <c r="J878" t="s">
        <v>2462</v>
      </c>
      <c r="K878" s="318"/>
      <c r="L878" t="s">
        <v>42</v>
      </c>
      <c r="M878" s="319" t="s">
        <v>534</v>
      </c>
      <c r="N878" s="318"/>
      <c r="O878" s="318"/>
      <c r="P878" s="318" t="s">
        <v>75</v>
      </c>
      <c r="Q878" s="319" t="s">
        <v>74</v>
      </c>
      <c r="R878" s="318"/>
      <c r="X878" t="s">
        <v>43</v>
      </c>
      <c r="AA878" s="318"/>
      <c r="AB878" s="318">
        <v>50023451</v>
      </c>
      <c r="AC878" s="318" t="s">
        <v>43</v>
      </c>
      <c r="AE878" s="318"/>
      <c r="AF878" s="320"/>
      <c r="AG878" s="318"/>
      <c r="AH878" s="320"/>
      <c r="AI878" s="320"/>
    </row>
    <row r="879" spans="1:35" hidden="1">
      <c r="A879" t="s">
        <v>2747</v>
      </c>
      <c r="B879" s="1">
        <v>45877</v>
      </c>
      <c r="C879">
        <v>8</v>
      </c>
      <c r="D879">
        <v>530465</v>
      </c>
      <c r="E879" t="s">
        <v>2748</v>
      </c>
      <c r="F879" t="s">
        <v>37</v>
      </c>
      <c r="G879" t="s">
        <v>644</v>
      </c>
      <c r="H879" t="s">
        <v>2749</v>
      </c>
      <c r="I879" t="s">
        <v>92</v>
      </c>
      <c r="J879" t="s">
        <v>1149</v>
      </c>
      <c r="K879" s="318"/>
      <c r="L879" t="s">
        <v>42</v>
      </c>
      <c r="M879" s="319">
        <v>45922</v>
      </c>
      <c r="N879" s="318">
        <v>9</v>
      </c>
      <c r="O879" s="318"/>
      <c r="P879" s="318" t="s">
        <v>648</v>
      </c>
      <c r="Q879" s="319">
        <v>45922</v>
      </c>
      <c r="R879" s="318" t="s">
        <v>83</v>
      </c>
      <c r="X879" t="s">
        <v>43</v>
      </c>
      <c r="AA879" s="318" t="s">
        <v>83</v>
      </c>
      <c r="AB879" s="318">
        <v>50017180</v>
      </c>
      <c r="AC879" s="318" t="s">
        <v>84</v>
      </c>
      <c r="AE879" s="318" t="s">
        <v>261</v>
      </c>
      <c r="AF879" s="320">
        <v>147762</v>
      </c>
      <c r="AG879" s="318"/>
      <c r="AH879" s="320"/>
      <c r="AI879" s="320"/>
    </row>
    <row r="880" spans="1:35" hidden="1">
      <c r="A880" t="s">
        <v>2750</v>
      </c>
      <c r="B880" s="1">
        <v>45877</v>
      </c>
      <c r="C880">
        <v>8</v>
      </c>
      <c r="D880">
        <v>530466</v>
      </c>
      <c r="E880" t="s">
        <v>2751</v>
      </c>
      <c r="F880" t="s">
        <v>37</v>
      </c>
      <c r="G880" t="s">
        <v>644</v>
      </c>
      <c r="H880" t="s">
        <v>2752</v>
      </c>
      <c r="I880" t="s">
        <v>40</v>
      </c>
      <c r="J880" t="s">
        <v>629</v>
      </c>
      <c r="K880" s="318"/>
      <c r="L880" t="s">
        <v>42</v>
      </c>
      <c r="M880" s="319">
        <v>45904</v>
      </c>
      <c r="N880" s="318">
        <v>9</v>
      </c>
      <c r="O880" s="318"/>
      <c r="P880" s="318" t="s">
        <v>648</v>
      </c>
      <c r="Q880" s="319">
        <v>45904</v>
      </c>
      <c r="R880" s="318" t="s">
        <v>83</v>
      </c>
      <c r="X880" t="s">
        <v>43</v>
      </c>
      <c r="AA880" s="318" t="s">
        <v>83</v>
      </c>
      <c r="AB880" s="318">
        <v>50025236</v>
      </c>
      <c r="AC880" s="318" t="s">
        <v>84</v>
      </c>
      <c r="AE880" s="318" t="s">
        <v>94</v>
      </c>
      <c r="AF880" s="320">
        <v>13393</v>
      </c>
      <c r="AG880" s="318"/>
      <c r="AH880" s="320"/>
      <c r="AI880" s="320"/>
    </row>
    <row r="881" spans="1:35" hidden="1">
      <c r="A881" t="s">
        <v>2753</v>
      </c>
      <c r="B881" s="1">
        <v>45877</v>
      </c>
      <c r="C881">
        <v>8</v>
      </c>
      <c r="D881">
        <v>530467</v>
      </c>
      <c r="E881" t="s">
        <v>2754</v>
      </c>
      <c r="F881" t="s">
        <v>37</v>
      </c>
      <c r="G881" t="s">
        <v>70</v>
      </c>
      <c r="H881" t="s">
        <v>549</v>
      </c>
      <c r="I881" t="s">
        <v>92</v>
      </c>
      <c r="J881" t="s">
        <v>2462</v>
      </c>
      <c r="K881" s="318"/>
      <c r="L881" t="s">
        <v>42</v>
      </c>
      <c r="M881" s="319">
        <v>45918</v>
      </c>
      <c r="N881" s="318">
        <v>9</v>
      </c>
      <c r="O881" s="318"/>
      <c r="P881" s="318" t="s">
        <v>75</v>
      </c>
      <c r="Q881" s="319">
        <v>45918</v>
      </c>
      <c r="R881" s="318" t="s">
        <v>83</v>
      </c>
      <c r="T881" t="s">
        <v>257</v>
      </c>
      <c r="U881">
        <v>45877</v>
      </c>
      <c r="V881">
        <v>45930</v>
      </c>
      <c r="W881">
        <v>45918</v>
      </c>
      <c r="X881" t="s">
        <v>2744</v>
      </c>
      <c r="Y881" t="s">
        <v>77</v>
      </c>
      <c r="AA881" s="318" t="s">
        <v>77</v>
      </c>
      <c r="AB881" s="318">
        <v>50023452</v>
      </c>
      <c r="AC881" s="318" t="s">
        <v>101</v>
      </c>
      <c r="AE881" s="318" t="s">
        <v>52</v>
      </c>
      <c r="AF881" s="320">
        <v>301028</v>
      </c>
      <c r="AG881" s="318">
        <v>50</v>
      </c>
      <c r="AH881" s="320"/>
      <c r="AI881" s="320"/>
    </row>
    <row r="882" spans="1:35" hidden="1">
      <c r="A882" t="s">
        <v>2755</v>
      </c>
      <c r="B882" s="1">
        <v>45877</v>
      </c>
      <c r="C882">
        <v>8</v>
      </c>
      <c r="D882">
        <v>530468</v>
      </c>
      <c r="E882" t="s">
        <v>2756</v>
      </c>
      <c r="F882" t="s">
        <v>37</v>
      </c>
      <c r="G882" t="s">
        <v>112</v>
      </c>
      <c r="H882" t="s">
        <v>552</v>
      </c>
      <c r="I882" t="s">
        <v>92</v>
      </c>
      <c r="J882" t="s">
        <v>2462</v>
      </c>
      <c r="K882" s="318"/>
      <c r="L882" t="s">
        <v>42</v>
      </c>
      <c r="M882" s="319">
        <v>45891</v>
      </c>
      <c r="N882" s="318">
        <v>8</v>
      </c>
      <c r="O882" s="318"/>
      <c r="P882" s="318" t="s">
        <v>114</v>
      </c>
      <c r="Q882" s="319">
        <v>45891</v>
      </c>
      <c r="R882" s="318" t="s">
        <v>62</v>
      </c>
      <c r="S882">
        <v>71344</v>
      </c>
      <c r="T882" t="s">
        <v>257</v>
      </c>
      <c r="U882">
        <v>45877</v>
      </c>
      <c r="V882">
        <v>45877</v>
      </c>
      <c r="W882">
        <v>45981</v>
      </c>
      <c r="X882" t="s">
        <v>2744</v>
      </c>
      <c r="Y882" t="s">
        <v>77</v>
      </c>
      <c r="AA882" s="318" t="s">
        <v>77</v>
      </c>
      <c r="AB882" s="318">
        <v>50023453</v>
      </c>
      <c r="AC882" s="318" t="s">
        <v>101</v>
      </c>
      <c r="AE882" s="318" t="s">
        <v>52</v>
      </c>
      <c r="AF882" s="320">
        <v>171135</v>
      </c>
      <c r="AG882" s="318">
        <v>18</v>
      </c>
      <c r="AH882" s="320"/>
      <c r="AI882" s="320"/>
    </row>
    <row r="883" spans="1:35" hidden="1">
      <c r="A883" t="s">
        <v>2757</v>
      </c>
      <c r="B883" s="1">
        <v>45877</v>
      </c>
      <c r="C883">
        <v>8</v>
      </c>
      <c r="D883">
        <v>530469</v>
      </c>
      <c r="E883" t="s">
        <v>2758</v>
      </c>
      <c r="F883" t="s">
        <v>37</v>
      </c>
      <c r="G883" t="s">
        <v>58</v>
      </c>
      <c r="H883" t="s">
        <v>2759</v>
      </c>
      <c r="I883" t="s">
        <v>72</v>
      </c>
      <c r="J883" t="s">
        <v>1554</v>
      </c>
      <c r="K883" s="318"/>
      <c r="L883" t="s">
        <v>42</v>
      </c>
      <c r="M883" s="319">
        <v>45918</v>
      </c>
      <c r="N883" s="318">
        <v>9</v>
      </c>
      <c r="O883" s="318"/>
      <c r="P883" s="318"/>
      <c r="Q883" s="319"/>
      <c r="R883" s="318"/>
      <c r="X883" t="s">
        <v>43</v>
      </c>
      <c r="AA883" s="318" t="s">
        <v>83</v>
      </c>
      <c r="AB883" s="318">
        <v>50025235</v>
      </c>
      <c r="AC883" s="318" t="s">
        <v>84</v>
      </c>
      <c r="AE883" s="318" t="s">
        <v>52</v>
      </c>
      <c r="AF883" s="320">
        <v>366618</v>
      </c>
      <c r="AG883" s="318">
        <v>123</v>
      </c>
      <c r="AH883" s="320"/>
      <c r="AI883" s="320"/>
    </row>
    <row r="884" spans="1:35" hidden="1">
      <c r="A884" t="s">
        <v>2760</v>
      </c>
      <c r="B884" s="1">
        <v>45877</v>
      </c>
      <c r="C884">
        <v>8</v>
      </c>
      <c r="D884">
        <v>530470</v>
      </c>
      <c r="E884" t="s">
        <v>2761</v>
      </c>
      <c r="F884" t="s">
        <v>37</v>
      </c>
      <c r="G884" t="s">
        <v>121</v>
      </c>
      <c r="H884" t="s">
        <v>2762</v>
      </c>
      <c r="I884" t="s">
        <v>92</v>
      </c>
      <c r="J884" t="s">
        <v>2462</v>
      </c>
      <c r="K884" s="318"/>
      <c r="L884" t="s">
        <v>42</v>
      </c>
      <c r="M884" s="319">
        <v>45911</v>
      </c>
      <c r="N884" s="318">
        <v>9</v>
      </c>
      <c r="O884" s="318"/>
      <c r="P884" s="318"/>
      <c r="Q884" s="319"/>
      <c r="R884" s="318"/>
      <c r="X884" t="s">
        <v>43</v>
      </c>
      <c r="AA884" s="318" t="s">
        <v>83</v>
      </c>
      <c r="AB884" s="318">
        <v>50026014</v>
      </c>
      <c r="AC884" s="318" t="s">
        <v>84</v>
      </c>
      <c r="AE884" s="318" t="s">
        <v>52</v>
      </c>
      <c r="AF884" s="320">
        <v>147607</v>
      </c>
      <c r="AG884" s="318">
        <v>69</v>
      </c>
      <c r="AH884" s="320"/>
      <c r="AI884" s="320"/>
    </row>
    <row r="885" spans="1:35" hidden="1">
      <c r="A885" t="s">
        <v>2763</v>
      </c>
      <c r="B885" s="1">
        <v>45877</v>
      </c>
      <c r="C885">
        <v>8</v>
      </c>
      <c r="D885">
        <v>530471</v>
      </c>
      <c r="E885" t="s">
        <v>2764</v>
      </c>
      <c r="F885" t="s">
        <v>37</v>
      </c>
      <c r="G885" t="s">
        <v>58</v>
      </c>
      <c r="H885" t="s">
        <v>429</v>
      </c>
      <c r="I885" t="s">
        <v>92</v>
      </c>
      <c r="J885" t="s">
        <v>2462</v>
      </c>
      <c r="K885" s="318"/>
      <c r="L885" t="s">
        <v>42</v>
      </c>
      <c r="M885" s="319">
        <v>45908</v>
      </c>
      <c r="N885" s="318">
        <v>9</v>
      </c>
      <c r="O885" s="318"/>
      <c r="P885" s="318"/>
      <c r="Q885" s="319"/>
      <c r="R885" s="318"/>
      <c r="X885" t="s">
        <v>43</v>
      </c>
      <c r="AA885" s="318" t="s">
        <v>83</v>
      </c>
      <c r="AB885" s="318">
        <v>50026015</v>
      </c>
      <c r="AC885" s="318" t="s">
        <v>84</v>
      </c>
      <c r="AE885" s="318" t="s">
        <v>52</v>
      </c>
      <c r="AF885" s="320">
        <v>229519</v>
      </c>
      <c r="AG885" s="318">
        <v>35</v>
      </c>
      <c r="AH885" s="320"/>
      <c r="AI885" s="320"/>
    </row>
    <row r="886" spans="1:35" hidden="1">
      <c r="A886" t="s">
        <v>2765</v>
      </c>
      <c r="B886" s="1">
        <v>45877</v>
      </c>
      <c r="C886">
        <v>8</v>
      </c>
      <c r="D886">
        <v>530472</v>
      </c>
      <c r="E886" t="s">
        <v>2766</v>
      </c>
      <c r="F886" t="s">
        <v>37</v>
      </c>
      <c r="G886" t="s">
        <v>58</v>
      </c>
      <c r="H886" t="s">
        <v>435</v>
      </c>
      <c r="I886" t="s">
        <v>92</v>
      </c>
      <c r="J886" t="s">
        <v>2462</v>
      </c>
      <c r="K886" s="318"/>
      <c r="L886" t="s">
        <v>42</v>
      </c>
      <c r="M886" s="319">
        <v>45902</v>
      </c>
      <c r="N886" s="318">
        <v>9</v>
      </c>
      <c r="O886" s="318"/>
      <c r="P886" s="318"/>
      <c r="Q886" s="319"/>
      <c r="R886" s="318"/>
      <c r="X886" t="s">
        <v>43</v>
      </c>
      <c r="AA886" s="318" t="s">
        <v>83</v>
      </c>
      <c r="AB886" s="318">
        <v>50026019</v>
      </c>
      <c r="AC886" s="318" t="s">
        <v>84</v>
      </c>
      <c r="AE886" s="318" t="s">
        <v>52</v>
      </c>
      <c r="AF886" s="320">
        <v>248863</v>
      </c>
      <c r="AG886" s="318">
        <v>47</v>
      </c>
      <c r="AH886" s="320"/>
      <c r="AI886" s="320"/>
    </row>
    <row r="887" spans="1:35" hidden="1">
      <c r="A887" t="s">
        <v>2767</v>
      </c>
      <c r="B887" s="1">
        <v>45881</v>
      </c>
      <c r="C887">
        <v>8</v>
      </c>
      <c r="D887">
        <v>530473</v>
      </c>
      <c r="E887" t="s">
        <v>2768</v>
      </c>
      <c r="F887" t="s">
        <v>37</v>
      </c>
      <c r="G887" t="s">
        <v>197</v>
      </c>
      <c r="H887" t="s">
        <v>380</v>
      </c>
      <c r="I887" t="s">
        <v>123</v>
      </c>
      <c r="J887" t="s">
        <v>2462</v>
      </c>
      <c r="K887" s="318"/>
      <c r="L887" t="s">
        <v>42</v>
      </c>
      <c r="M887" s="319">
        <v>45912</v>
      </c>
      <c r="N887" s="318">
        <v>9</v>
      </c>
      <c r="O887" s="318"/>
      <c r="P887" s="318"/>
      <c r="Q887" s="319"/>
      <c r="R887" s="318"/>
      <c r="X887" t="s">
        <v>43</v>
      </c>
      <c r="AA887" s="318" t="s">
        <v>83</v>
      </c>
      <c r="AB887" s="318">
        <v>50025951</v>
      </c>
      <c r="AC887" s="318" t="s">
        <v>84</v>
      </c>
      <c r="AE887" s="318" t="s">
        <v>52</v>
      </c>
      <c r="AF887" s="320">
        <v>174246</v>
      </c>
      <c r="AG887" s="318">
        <v>46</v>
      </c>
      <c r="AH887" s="320"/>
      <c r="AI887" s="320"/>
    </row>
    <row r="888" spans="1:35" hidden="1">
      <c r="A888" t="s">
        <v>2769</v>
      </c>
      <c r="B888" s="1">
        <v>45881</v>
      </c>
      <c r="C888">
        <v>8</v>
      </c>
      <c r="D888">
        <v>530474</v>
      </c>
      <c r="E888" t="s">
        <v>2770</v>
      </c>
      <c r="F888" t="s">
        <v>37</v>
      </c>
      <c r="G888" t="s">
        <v>188</v>
      </c>
      <c r="H888" t="s">
        <v>422</v>
      </c>
      <c r="I888" t="s">
        <v>123</v>
      </c>
      <c r="J888" t="s">
        <v>2462</v>
      </c>
      <c r="K888" s="318"/>
      <c r="L888" t="s">
        <v>42</v>
      </c>
      <c r="M888" s="319">
        <v>45911</v>
      </c>
      <c r="N888" s="318">
        <v>9</v>
      </c>
      <c r="O888" s="318"/>
      <c r="P888" s="318" t="s">
        <v>190</v>
      </c>
      <c r="Q888" s="319">
        <v>45911</v>
      </c>
      <c r="R888" s="318" t="s">
        <v>109</v>
      </c>
      <c r="X888" t="s">
        <v>43</v>
      </c>
      <c r="AA888" s="318" t="s">
        <v>109</v>
      </c>
      <c r="AB888" s="318">
        <v>50026026</v>
      </c>
      <c r="AC888" s="318" t="s">
        <v>95</v>
      </c>
      <c r="AE888" s="318" t="s">
        <v>52</v>
      </c>
      <c r="AF888" s="320">
        <v>199865</v>
      </c>
      <c r="AG888" s="318">
        <v>40</v>
      </c>
      <c r="AH888" s="320"/>
      <c r="AI888" s="320"/>
    </row>
    <row r="889" spans="1:35" hidden="1">
      <c r="A889" t="s">
        <v>2771</v>
      </c>
      <c r="B889" s="1">
        <v>45881</v>
      </c>
      <c r="C889">
        <v>8</v>
      </c>
      <c r="D889">
        <v>530475</v>
      </c>
      <c r="E889" t="s">
        <v>2772</v>
      </c>
      <c r="F889" t="s">
        <v>37</v>
      </c>
      <c r="G889" t="s">
        <v>112</v>
      </c>
      <c r="H889" t="s">
        <v>438</v>
      </c>
      <c r="I889" t="s">
        <v>87</v>
      </c>
      <c r="J889" t="s">
        <v>2462</v>
      </c>
      <c r="K889" s="318"/>
      <c r="L889" t="s">
        <v>42</v>
      </c>
      <c r="M889" s="319">
        <v>45904</v>
      </c>
      <c r="N889" s="318">
        <v>9</v>
      </c>
      <c r="O889" s="318"/>
      <c r="P889" s="318" t="s">
        <v>114</v>
      </c>
      <c r="Q889" s="319">
        <v>45904</v>
      </c>
      <c r="R889" s="318" t="s">
        <v>83</v>
      </c>
      <c r="X889" t="s">
        <v>43</v>
      </c>
      <c r="AA889" s="318" t="s">
        <v>83</v>
      </c>
      <c r="AB889" s="318">
        <v>50026028</v>
      </c>
      <c r="AC889" s="318" t="s">
        <v>84</v>
      </c>
      <c r="AE889" s="318" t="s">
        <v>52</v>
      </c>
      <c r="AF889" s="320">
        <v>142627</v>
      </c>
      <c r="AG889" s="318">
        <v>33</v>
      </c>
      <c r="AH889" s="320"/>
      <c r="AI889" s="320"/>
    </row>
    <row r="890" spans="1:35" hidden="1">
      <c r="A890" t="s">
        <v>2773</v>
      </c>
      <c r="B890" s="1">
        <v>45881</v>
      </c>
      <c r="C890">
        <v>8</v>
      </c>
      <c r="D890">
        <v>530476</v>
      </c>
      <c r="E890" t="s">
        <v>2774</v>
      </c>
      <c r="F890" t="s">
        <v>37</v>
      </c>
      <c r="G890" t="s">
        <v>112</v>
      </c>
      <c r="H890" t="s">
        <v>2775</v>
      </c>
      <c r="I890" t="s">
        <v>87</v>
      </c>
      <c r="J890" t="s">
        <v>2462</v>
      </c>
      <c r="K890" s="318"/>
      <c r="L890" t="s">
        <v>42</v>
      </c>
      <c r="M890" s="319">
        <v>45905</v>
      </c>
      <c r="N890" s="318">
        <v>9</v>
      </c>
      <c r="O890" s="318"/>
      <c r="P890" s="318" t="s">
        <v>114</v>
      </c>
      <c r="Q890" s="319">
        <v>45905</v>
      </c>
      <c r="R890" s="318" t="s">
        <v>83</v>
      </c>
      <c r="X890" t="s">
        <v>43</v>
      </c>
      <c r="AA890" s="318" t="s">
        <v>83</v>
      </c>
      <c r="AB890" s="318">
        <v>50026031</v>
      </c>
      <c r="AC890" s="318" t="s">
        <v>84</v>
      </c>
      <c r="AE890" s="318" t="s">
        <v>52</v>
      </c>
      <c r="AF890" s="320">
        <v>137356</v>
      </c>
      <c r="AG890" s="318">
        <v>31</v>
      </c>
      <c r="AH890" s="320"/>
      <c r="AI890" s="320"/>
    </row>
    <row r="891" spans="1:35" hidden="1">
      <c r="A891" t="s">
        <v>2776</v>
      </c>
      <c r="B891" s="1">
        <v>45881</v>
      </c>
      <c r="C891">
        <v>8</v>
      </c>
      <c r="D891">
        <v>530477</v>
      </c>
      <c r="E891" t="s">
        <v>2777</v>
      </c>
      <c r="F891" t="s">
        <v>37</v>
      </c>
      <c r="G891" t="s">
        <v>106</v>
      </c>
      <c r="H891" t="s">
        <v>1058</v>
      </c>
      <c r="I891" t="s">
        <v>108</v>
      </c>
      <c r="J891" t="s">
        <v>2462</v>
      </c>
      <c r="K891" s="318"/>
      <c r="L891" t="s">
        <v>42</v>
      </c>
      <c r="M891" s="319">
        <v>45911</v>
      </c>
      <c r="N891" s="318">
        <v>9</v>
      </c>
      <c r="O891" s="318"/>
      <c r="P891" s="318"/>
      <c r="Q891" s="319"/>
      <c r="R891" s="318"/>
      <c r="X891" t="s">
        <v>43</v>
      </c>
      <c r="AA891" s="318" t="s">
        <v>83</v>
      </c>
      <c r="AB891" s="318">
        <v>50026037</v>
      </c>
      <c r="AC891" s="318" t="s">
        <v>84</v>
      </c>
      <c r="AE891" s="318" t="s">
        <v>52</v>
      </c>
      <c r="AF891" s="320">
        <v>141364</v>
      </c>
      <c r="AG891" s="318">
        <v>84</v>
      </c>
      <c r="AH891" s="320"/>
      <c r="AI891" s="320"/>
    </row>
    <row r="892" spans="1:35" hidden="1">
      <c r="A892" t="s">
        <v>2778</v>
      </c>
      <c r="B892" s="1">
        <v>45881</v>
      </c>
      <c r="C892">
        <v>8</v>
      </c>
      <c r="D892">
        <v>530478</v>
      </c>
      <c r="E892" t="s">
        <v>2779</v>
      </c>
      <c r="F892" t="s">
        <v>37</v>
      </c>
      <c r="G892" t="s">
        <v>117</v>
      </c>
      <c r="H892" t="s">
        <v>2780</v>
      </c>
      <c r="I892" t="s">
        <v>108</v>
      </c>
      <c r="J892" t="s">
        <v>2462</v>
      </c>
      <c r="K892" s="318"/>
      <c r="L892" t="s">
        <v>42</v>
      </c>
      <c r="M892" s="319">
        <v>45904</v>
      </c>
      <c r="N892" s="318">
        <v>9</v>
      </c>
      <c r="O892" s="318"/>
      <c r="P892" s="318"/>
      <c r="Q892" s="319"/>
      <c r="R892" s="318"/>
      <c r="X892" t="s">
        <v>43</v>
      </c>
      <c r="AA892" s="318" t="s">
        <v>83</v>
      </c>
      <c r="AB892" s="318">
        <v>50026038</v>
      </c>
      <c r="AC892" s="318" t="s">
        <v>84</v>
      </c>
      <c r="AE892" s="318" t="s">
        <v>52</v>
      </c>
      <c r="AF892" s="320">
        <v>117688</v>
      </c>
      <c r="AG892" s="318">
        <v>31</v>
      </c>
      <c r="AH892" s="320"/>
      <c r="AI892" s="320"/>
    </row>
    <row r="893" spans="1:35" hidden="1">
      <c r="A893" t="s">
        <v>2781</v>
      </c>
      <c r="B893" s="1">
        <v>45881</v>
      </c>
      <c r="C893">
        <v>8</v>
      </c>
      <c r="D893">
        <v>530479</v>
      </c>
      <c r="E893" t="s">
        <v>2782</v>
      </c>
      <c r="F893" t="s">
        <v>37</v>
      </c>
      <c r="G893" t="s">
        <v>117</v>
      </c>
      <c r="H893" t="s">
        <v>2783</v>
      </c>
      <c r="I893" t="s">
        <v>108</v>
      </c>
      <c r="J893" t="s">
        <v>2462</v>
      </c>
      <c r="K893" s="318"/>
      <c r="L893" t="s">
        <v>42</v>
      </c>
      <c r="M893" s="319">
        <v>45905</v>
      </c>
      <c r="N893" s="318">
        <v>9</v>
      </c>
      <c r="O893" s="318"/>
      <c r="P893" s="318"/>
      <c r="Q893" s="319"/>
      <c r="R893" s="318"/>
      <c r="X893" t="s">
        <v>43</v>
      </c>
      <c r="AA893" s="318" t="s">
        <v>83</v>
      </c>
      <c r="AB893" s="318">
        <v>50026039</v>
      </c>
      <c r="AC893" s="318" t="s">
        <v>84</v>
      </c>
      <c r="AE893" s="318" t="s">
        <v>52</v>
      </c>
      <c r="AF893" s="320">
        <v>134058</v>
      </c>
      <c r="AG893" s="318">
        <v>76</v>
      </c>
      <c r="AH893" s="320"/>
      <c r="AI893" s="320"/>
    </row>
    <row r="894" spans="1:35" hidden="1">
      <c r="A894" t="s">
        <v>2784</v>
      </c>
      <c r="B894" s="1">
        <v>45881</v>
      </c>
      <c r="C894">
        <v>8</v>
      </c>
      <c r="D894">
        <v>530480</v>
      </c>
      <c r="E894" t="s">
        <v>2785</v>
      </c>
      <c r="F894" t="s">
        <v>37</v>
      </c>
      <c r="G894" t="s">
        <v>58</v>
      </c>
      <c r="H894" t="s">
        <v>2786</v>
      </c>
      <c r="I894" t="s">
        <v>108</v>
      </c>
      <c r="J894" t="s">
        <v>1194</v>
      </c>
      <c r="K894" s="318"/>
      <c r="L894" t="s">
        <v>42</v>
      </c>
      <c r="M894" s="319">
        <v>45888</v>
      </c>
      <c r="N894" s="318">
        <v>8</v>
      </c>
      <c r="O894" s="318"/>
      <c r="P894" s="318"/>
      <c r="Q894" s="319"/>
      <c r="R894" s="318"/>
      <c r="X894" t="s">
        <v>43</v>
      </c>
      <c r="AA894" s="318" t="s">
        <v>62</v>
      </c>
      <c r="AB894" s="318">
        <v>50025572</v>
      </c>
      <c r="AC894" s="318" t="s">
        <v>63</v>
      </c>
      <c r="AE894" s="318" t="s">
        <v>94</v>
      </c>
      <c r="AF894" s="320">
        <v>33370</v>
      </c>
      <c r="AG894" s="318"/>
      <c r="AH894" s="320"/>
      <c r="AI894" s="320"/>
    </row>
    <row r="895" spans="1:35" hidden="1">
      <c r="A895" t="s">
        <v>2787</v>
      </c>
      <c r="B895" s="1">
        <v>45881</v>
      </c>
      <c r="C895">
        <v>8</v>
      </c>
      <c r="D895">
        <v>530481</v>
      </c>
      <c r="E895" t="s">
        <v>2788</v>
      </c>
      <c r="F895" t="s">
        <v>37</v>
      </c>
      <c r="G895" t="s">
        <v>66</v>
      </c>
      <c r="H895" t="s">
        <v>2789</v>
      </c>
      <c r="I895" t="s">
        <v>140</v>
      </c>
      <c r="J895" t="s">
        <v>1380</v>
      </c>
      <c r="K895" s="318"/>
      <c r="L895" t="s">
        <v>42</v>
      </c>
      <c r="M895" s="319">
        <v>45887</v>
      </c>
      <c r="N895" s="318">
        <v>8</v>
      </c>
      <c r="O895" s="318"/>
      <c r="P895" s="318"/>
      <c r="Q895" s="319"/>
      <c r="R895" s="318"/>
      <c r="X895" t="s">
        <v>43</v>
      </c>
      <c r="AA895" s="318" t="s">
        <v>62</v>
      </c>
      <c r="AB895" s="318">
        <v>50025342</v>
      </c>
      <c r="AC895" s="318" t="s">
        <v>63</v>
      </c>
      <c r="AE895" s="318" t="s">
        <v>94</v>
      </c>
      <c r="AF895" s="320">
        <v>53217</v>
      </c>
      <c r="AG895" s="318"/>
      <c r="AH895" s="320"/>
      <c r="AI895" s="320"/>
    </row>
    <row r="896" spans="1:35" hidden="1">
      <c r="A896" t="s">
        <v>2790</v>
      </c>
      <c r="B896" s="1">
        <v>45881</v>
      </c>
      <c r="C896">
        <v>8</v>
      </c>
      <c r="D896">
        <v>530482</v>
      </c>
      <c r="E896" t="s">
        <v>1223</v>
      </c>
      <c r="F896" t="s">
        <v>37</v>
      </c>
      <c r="G896" t="s">
        <v>97</v>
      </c>
      <c r="H896" t="s">
        <v>1224</v>
      </c>
      <c r="I896" t="s">
        <v>140</v>
      </c>
      <c r="J896" t="s">
        <v>1225</v>
      </c>
      <c r="K896" s="318"/>
      <c r="L896" t="s">
        <v>42</v>
      </c>
      <c r="M896" s="319" t="s">
        <v>577</v>
      </c>
      <c r="N896" s="318"/>
      <c r="O896" s="318"/>
      <c r="P896" s="318" t="s">
        <v>99</v>
      </c>
      <c r="Q896" s="319" t="s">
        <v>577</v>
      </c>
      <c r="R896" s="318"/>
      <c r="X896" t="s">
        <v>43</v>
      </c>
      <c r="AA896" s="318"/>
      <c r="AB896" s="318"/>
      <c r="AC896" s="318" t="s">
        <v>43</v>
      </c>
      <c r="AE896" s="318"/>
      <c r="AF896" s="320"/>
      <c r="AG896" s="318"/>
      <c r="AH896" s="320"/>
      <c r="AI896" s="320"/>
    </row>
    <row r="897" spans="1:35" hidden="1">
      <c r="A897" t="s">
        <v>2791</v>
      </c>
      <c r="B897" s="1">
        <v>45881</v>
      </c>
      <c r="C897">
        <v>8</v>
      </c>
      <c r="D897">
        <v>530483</v>
      </c>
      <c r="E897" t="s">
        <v>2792</v>
      </c>
      <c r="F897" t="s">
        <v>37</v>
      </c>
      <c r="G897" t="s">
        <v>58</v>
      </c>
      <c r="H897" t="s">
        <v>2793</v>
      </c>
      <c r="I897" t="s">
        <v>92</v>
      </c>
      <c r="J897" t="s">
        <v>158</v>
      </c>
      <c r="K897" s="318"/>
      <c r="L897" t="s">
        <v>42</v>
      </c>
      <c r="M897" s="319">
        <v>45901</v>
      </c>
      <c r="N897" s="318">
        <v>9</v>
      </c>
      <c r="O897" s="318"/>
      <c r="P897" s="318"/>
      <c r="Q897" s="319"/>
      <c r="R897" s="318"/>
      <c r="X897" t="s">
        <v>43</v>
      </c>
      <c r="AA897" s="318" t="s">
        <v>83</v>
      </c>
      <c r="AB897" s="318">
        <v>50025854</v>
      </c>
      <c r="AC897" s="318" t="s">
        <v>84</v>
      </c>
      <c r="AE897" s="318" t="s">
        <v>94</v>
      </c>
      <c r="AF897" s="320">
        <v>223856</v>
      </c>
      <c r="AG897" s="318">
        <v>37</v>
      </c>
      <c r="AH897" s="320"/>
      <c r="AI897" s="320"/>
    </row>
    <row r="898" spans="1:35" hidden="1">
      <c r="A898" t="s">
        <v>2794</v>
      </c>
      <c r="B898" s="1">
        <v>45881</v>
      </c>
      <c r="C898">
        <v>8</v>
      </c>
      <c r="D898">
        <v>530484</v>
      </c>
      <c r="E898" t="s">
        <v>2795</v>
      </c>
      <c r="F898" t="s">
        <v>37</v>
      </c>
      <c r="G898" t="s">
        <v>47</v>
      </c>
      <c r="H898" t="s">
        <v>2796</v>
      </c>
      <c r="I898" t="s">
        <v>140</v>
      </c>
      <c r="J898" t="s">
        <v>158</v>
      </c>
      <c r="K898" s="318"/>
      <c r="L898" t="s">
        <v>42</v>
      </c>
      <c r="M898" s="319">
        <v>45912</v>
      </c>
      <c r="N898" s="318">
        <v>9</v>
      </c>
      <c r="O898" s="318"/>
      <c r="P898" s="318"/>
      <c r="Q898" s="319"/>
      <c r="R898" s="318"/>
      <c r="X898" t="s">
        <v>43</v>
      </c>
      <c r="AA898" s="318" t="s">
        <v>83</v>
      </c>
      <c r="AB898" s="318">
        <v>50025641</v>
      </c>
      <c r="AC898" s="318" t="s">
        <v>84</v>
      </c>
      <c r="AE898" s="318" t="s">
        <v>94</v>
      </c>
      <c r="AF898" s="320">
        <v>283589</v>
      </c>
      <c r="AG898" s="318">
        <v>90</v>
      </c>
      <c r="AH898" s="320"/>
      <c r="AI898" s="320"/>
    </row>
    <row r="899" spans="1:35" hidden="1">
      <c r="A899" t="s">
        <v>2797</v>
      </c>
      <c r="B899" s="1">
        <v>45881</v>
      </c>
      <c r="C899">
        <v>8</v>
      </c>
      <c r="D899">
        <v>530485</v>
      </c>
      <c r="E899" t="s">
        <v>2798</v>
      </c>
      <c r="F899" t="s">
        <v>37</v>
      </c>
      <c r="G899" t="s">
        <v>117</v>
      </c>
      <c r="H899" t="s">
        <v>2799</v>
      </c>
      <c r="I899" t="s">
        <v>140</v>
      </c>
      <c r="J899" t="s">
        <v>158</v>
      </c>
      <c r="K899" s="318"/>
      <c r="L899" t="s">
        <v>42</v>
      </c>
      <c r="M899" s="319">
        <v>45975</v>
      </c>
      <c r="N899" s="318">
        <v>11</v>
      </c>
      <c r="O899" s="318"/>
      <c r="P899" s="318"/>
      <c r="Q899" s="319"/>
      <c r="R899" s="318"/>
      <c r="X899" t="s">
        <v>43</v>
      </c>
      <c r="AA899" s="318" t="s">
        <v>77</v>
      </c>
      <c r="AB899" s="318">
        <v>50025637</v>
      </c>
      <c r="AC899" s="318" t="s">
        <v>101</v>
      </c>
      <c r="AE899" s="318" t="s">
        <v>94</v>
      </c>
      <c r="AF899" s="320">
        <v>351226</v>
      </c>
      <c r="AG899" s="318">
        <v>49</v>
      </c>
      <c r="AH899" s="320"/>
      <c r="AI899" s="320"/>
    </row>
    <row r="900" spans="1:35" hidden="1">
      <c r="A900" t="s">
        <v>2800</v>
      </c>
      <c r="B900" s="1">
        <v>45882</v>
      </c>
      <c r="C900">
        <v>8</v>
      </c>
      <c r="D900">
        <v>530486</v>
      </c>
      <c r="E900" t="s">
        <v>2801</v>
      </c>
      <c r="F900" t="s">
        <v>37</v>
      </c>
      <c r="G900" t="s">
        <v>644</v>
      </c>
      <c r="H900" t="s">
        <v>2802</v>
      </c>
      <c r="I900" t="s">
        <v>92</v>
      </c>
      <c r="J900" t="s">
        <v>1149</v>
      </c>
      <c r="K900" s="318"/>
      <c r="L900" t="s">
        <v>42</v>
      </c>
      <c r="M900" s="319">
        <v>45922</v>
      </c>
      <c r="N900" s="318">
        <v>9</v>
      </c>
      <c r="O900" s="318"/>
      <c r="P900" s="318" t="s">
        <v>648</v>
      </c>
      <c r="Q900" s="319">
        <v>45922</v>
      </c>
      <c r="R900" s="318" t="s">
        <v>83</v>
      </c>
      <c r="X900" t="s">
        <v>43</v>
      </c>
      <c r="AA900" s="318" t="s">
        <v>83</v>
      </c>
      <c r="AB900" s="318">
        <v>50025633</v>
      </c>
      <c r="AC900" s="318" t="s">
        <v>84</v>
      </c>
      <c r="AE900" s="318" t="s">
        <v>261</v>
      </c>
      <c r="AF900" s="320">
        <v>74898</v>
      </c>
      <c r="AG900" s="318"/>
      <c r="AH900" s="320"/>
      <c r="AI900" s="320"/>
    </row>
    <row r="901" spans="1:35" hidden="1">
      <c r="A901" t="s">
        <v>2803</v>
      </c>
      <c r="B901" s="1">
        <v>45882</v>
      </c>
      <c r="C901">
        <v>8</v>
      </c>
      <c r="D901">
        <v>530487</v>
      </c>
      <c r="E901" t="s">
        <v>2804</v>
      </c>
      <c r="F901" t="s">
        <v>37</v>
      </c>
      <c r="G901" t="s">
        <v>644</v>
      </c>
      <c r="H901" t="s">
        <v>2805</v>
      </c>
      <c r="I901" t="s">
        <v>146</v>
      </c>
      <c r="J901" t="s">
        <v>1149</v>
      </c>
      <c r="K901" s="318"/>
      <c r="L901" t="s">
        <v>42</v>
      </c>
      <c r="M901" s="319">
        <v>45922</v>
      </c>
      <c r="N901" s="318">
        <v>9</v>
      </c>
      <c r="O901" s="318"/>
      <c r="P901" s="318" t="s">
        <v>648</v>
      </c>
      <c r="Q901" s="319">
        <v>45922</v>
      </c>
      <c r="R901" s="318" t="s">
        <v>83</v>
      </c>
      <c r="X901" t="s">
        <v>43</v>
      </c>
      <c r="AA901" s="318" t="s">
        <v>83</v>
      </c>
      <c r="AB901" s="318">
        <v>50025642</v>
      </c>
      <c r="AC901" s="318" t="s">
        <v>84</v>
      </c>
      <c r="AE901" s="318" t="s">
        <v>261</v>
      </c>
      <c r="AF901" s="320">
        <v>48468</v>
      </c>
      <c r="AG901" s="318"/>
      <c r="AH901" s="320"/>
      <c r="AI901" s="320"/>
    </row>
    <row r="902" spans="1:35" hidden="1">
      <c r="A902" t="s">
        <v>2806</v>
      </c>
      <c r="B902" s="1">
        <v>45882</v>
      </c>
      <c r="C902">
        <v>8</v>
      </c>
      <c r="D902">
        <v>530488</v>
      </c>
      <c r="E902" t="s">
        <v>2807</v>
      </c>
      <c r="F902" t="s">
        <v>37</v>
      </c>
      <c r="G902" t="s">
        <v>644</v>
      </c>
      <c r="H902" t="s">
        <v>2808</v>
      </c>
      <c r="I902" t="s">
        <v>92</v>
      </c>
      <c r="J902" t="s">
        <v>1149</v>
      </c>
      <c r="K902" s="318"/>
      <c r="L902" t="s">
        <v>42</v>
      </c>
      <c r="M902" s="319">
        <v>45922</v>
      </c>
      <c r="N902" s="318">
        <v>9</v>
      </c>
      <c r="O902" s="318"/>
      <c r="P902" s="318" t="s">
        <v>648</v>
      </c>
      <c r="Q902" s="319">
        <v>45922</v>
      </c>
      <c r="R902" s="318" t="s">
        <v>83</v>
      </c>
      <c r="X902" t="s">
        <v>43</v>
      </c>
      <c r="AA902" s="318" t="s">
        <v>83</v>
      </c>
      <c r="AB902" s="318">
        <v>50025666</v>
      </c>
      <c r="AC902" s="318" t="s">
        <v>84</v>
      </c>
      <c r="AE902" s="318" t="s">
        <v>261</v>
      </c>
      <c r="AF902" s="320">
        <v>74898</v>
      </c>
      <c r="AG902" s="318"/>
      <c r="AH902" s="320"/>
      <c r="AI902" s="320"/>
    </row>
    <row r="903" spans="1:35" hidden="1">
      <c r="A903" t="s">
        <v>2809</v>
      </c>
      <c r="B903" s="1">
        <v>45882</v>
      </c>
      <c r="C903">
        <v>8</v>
      </c>
      <c r="D903">
        <v>530489</v>
      </c>
      <c r="E903" t="s">
        <v>2810</v>
      </c>
      <c r="F903" t="s">
        <v>37</v>
      </c>
      <c r="G903" t="s">
        <v>644</v>
      </c>
      <c r="H903" t="s">
        <v>2811</v>
      </c>
      <c r="I903" t="s">
        <v>146</v>
      </c>
      <c r="J903" t="s">
        <v>629</v>
      </c>
      <c r="K903" s="318"/>
      <c r="L903" t="s">
        <v>42</v>
      </c>
      <c r="M903" s="319">
        <v>45916</v>
      </c>
      <c r="N903" s="318">
        <v>9</v>
      </c>
      <c r="O903" s="318"/>
      <c r="P903" s="318" t="s">
        <v>648</v>
      </c>
      <c r="Q903" s="319">
        <v>45916</v>
      </c>
      <c r="R903" s="318" t="s">
        <v>83</v>
      </c>
      <c r="X903" t="s">
        <v>43</v>
      </c>
      <c r="AA903" s="318" t="s">
        <v>83</v>
      </c>
      <c r="AB903" s="318">
        <v>50025670</v>
      </c>
      <c r="AC903" s="318" t="s">
        <v>84</v>
      </c>
      <c r="AE903" s="318" t="s">
        <v>94</v>
      </c>
      <c r="AF903" s="320">
        <v>13393</v>
      </c>
      <c r="AG903" s="318"/>
      <c r="AH903" s="320"/>
      <c r="AI903" s="320"/>
    </row>
    <row r="904" spans="1:35" hidden="1">
      <c r="A904" t="s">
        <v>2812</v>
      </c>
      <c r="B904" s="1">
        <v>45882</v>
      </c>
      <c r="C904">
        <v>8</v>
      </c>
      <c r="D904">
        <v>530490</v>
      </c>
      <c r="E904" t="s">
        <v>2813</v>
      </c>
      <c r="F904" t="s">
        <v>37</v>
      </c>
      <c r="G904" t="s">
        <v>644</v>
      </c>
      <c r="H904" t="s">
        <v>2814</v>
      </c>
      <c r="I904" t="s">
        <v>92</v>
      </c>
      <c r="J904" t="s">
        <v>1149</v>
      </c>
      <c r="K904" s="318"/>
      <c r="L904" t="s">
        <v>42</v>
      </c>
      <c r="M904" s="319">
        <v>45922</v>
      </c>
      <c r="N904" s="318">
        <v>9</v>
      </c>
      <c r="O904" s="318"/>
      <c r="P904" s="318" t="s">
        <v>648</v>
      </c>
      <c r="Q904" s="319">
        <v>45922</v>
      </c>
      <c r="R904" s="318" t="s">
        <v>83</v>
      </c>
      <c r="X904" t="s">
        <v>43</v>
      </c>
      <c r="AA904" s="318" t="s">
        <v>83</v>
      </c>
      <c r="AB904" s="318">
        <v>50025688</v>
      </c>
      <c r="AC904" s="318" t="s">
        <v>84</v>
      </c>
      <c r="AE904" s="318" t="s">
        <v>261</v>
      </c>
      <c r="AF904" s="320">
        <v>46631</v>
      </c>
      <c r="AG904" s="318"/>
      <c r="AH904" s="320"/>
      <c r="AI904" s="320"/>
    </row>
    <row r="905" spans="1:35" hidden="1">
      <c r="A905" t="s">
        <v>2815</v>
      </c>
      <c r="B905" s="1">
        <v>45882</v>
      </c>
      <c r="C905">
        <v>8</v>
      </c>
      <c r="D905">
        <v>530491</v>
      </c>
      <c r="E905" t="s">
        <v>2816</v>
      </c>
      <c r="F905" t="s">
        <v>37</v>
      </c>
      <c r="G905" t="s">
        <v>644</v>
      </c>
      <c r="H905" t="s">
        <v>2817</v>
      </c>
      <c r="I905" t="s">
        <v>140</v>
      </c>
      <c r="J905" t="s">
        <v>629</v>
      </c>
      <c r="K905" s="318"/>
      <c r="L905" t="s">
        <v>42</v>
      </c>
      <c r="M905" s="319">
        <v>45922</v>
      </c>
      <c r="N905" s="318">
        <v>9</v>
      </c>
      <c r="O905" s="318"/>
      <c r="P905" s="318" t="s">
        <v>648</v>
      </c>
      <c r="Q905" s="319">
        <v>45922</v>
      </c>
      <c r="R905" s="318" t="s">
        <v>109</v>
      </c>
      <c r="X905" t="s">
        <v>43</v>
      </c>
      <c r="AA905" s="318" t="s">
        <v>109</v>
      </c>
      <c r="AB905" s="318">
        <v>50025723</v>
      </c>
      <c r="AC905" s="318" t="s">
        <v>95</v>
      </c>
      <c r="AE905" s="318" t="s">
        <v>94</v>
      </c>
      <c r="AF905" s="320">
        <v>13393</v>
      </c>
      <c r="AG905" s="318"/>
      <c r="AH905" s="320"/>
      <c r="AI905" s="320"/>
    </row>
    <row r="906" spans="1:35" hidden="1">
      <c r="A906" t="s">
        <v>2818</v>
      </c>
      <c r="B906" s="1">
        <v>45882</v>
      </c>
      <c r="C906">
        <v>8</v>
      </c>
      <c r="D906">
        <v>530492</v>
      </c>
      <c r="E906" t="s">
        <v>2819</v>
      </c>
      <c r="F906" t="s">
        <v>37</v>
      </c>
      <c r="G906" t="s">
        <v>383</v>
      </c>
      <c r="H906" t="s">
        <v>2820</v>
      </c>
      <c r="I906" t="s">
        <v>123</v>
      </c>
      <c r="J906" t="s">
        <v>158</v>
      </c>
      <c r="K906" s="318"/>
      <c r="L906" t="s">
        <v>42</v>
      </c>
      <c r="M906" s="319">
        <v>45904</v>
      </c>
      <c r="N906" s="318">
        <v>9</v>
      </c>
      <c r="O906" s="318"/>
      <c r="P906" s="318"/>
      <c r="Q906" s="319"/>
      <c r="R906" s="318"/>
      <c r="X906" t="s">
        <v>43</v>
      </c>
      <c r="AA906" s="318" t="s">
        <v>83</v>
      </c>
      <c r="AB906" s="318">
        <v>50026521</v>
      </c>
      <c r="AC906" s="318" t="s">
        <v>84</v>
      </c>
      <c r="AE906" s="318" t="s">
        <v>94</v>
      </c>
      <c r="AF906" s="320">
        <v>232726</v>
      </c>
      <c r="AG906" s="318">
        <v>17</v>
      </c>
      <c r="AH906" s="320"/>
      <c r="AI906" s="320"/>
    </row>
    <row r="907" spans="1:35" hidden="1">
      <c r="A907" t="s">
        <v>2821</v>
      </c>
      <c r="B907" s="1">
        <v>45884</v>
      </c>
      <c r="C907">
        <v>8</v>
      </c>
      <c r="D907">
        <v>530493</v>
      </c>
      <c r="E907" t="s">
        <v>2822</v>
      </c>
      <c r="F907" t="s">
        <v>37</v>
      </c>
      <c r="G907" t="s">
        <v>97</v>
      </c>
      <c r="H907" t="s">
        <v>2823</v>
      </c>
      <c r="I907" t="s">
        <v>140</v>
      </c>
      <c r="J907" t="s">
        <v>1225</v>
      </c>
      <c r="K907" s="318"/>
      <c r="L907" t="s">
        <v>42</v>
      </c>
      <c r="M907" s="319">
        <v>45908</v>
      </c>
      <c r="N907" s="318">
        <v>9</v>
      </c>
      <c r="O907" s="318"/>
      <c r="P907" s="318" t="s">
        <v>99</v>
      </c>
      <c r="Q907" s="319">
        <v>45908</v>
      </c>
      <c r="R907" s="318" t="s">
        <v>78</v>
      </c>
      <c r="X907" t="s">
        <v>43</v>
      </c>
      <c r="AA907" s="318" t="s">
        <v>78</v>
      </c>
      <c r="AB907" s="318">
        <v>50026079</v>
      </c>
      <c r="AC907" s="318" t="s">
        <v>79</v>
      </c>
      <c r="AE907" s="318" t="s">
        <v>52</v>
      </c>
      <c r="AF907" s="320">
        <v>361131</v>
      </c>
      <c r="AG907" s="318">
        <v>95</v>
      </c>
      <c r="AH907" s="320"/>
      <c r="AI907" s="320"/>
    </row>
    <row r="908" spans="1:35" hidden="1">
      <c r="A908" t="s">
        <v>2824</v>
      </c>
      <c r="B908" s="1">
        <v>45883</v>
      </c>
      <c r="C908">
        <v>8</v>
      </c>
      <c r="D908">
        <v>530494</v>
      </c>
      <c r="E908" t="s">
        <v>2825</v>
      </c>
      <c r="F908" t="s">
        <v>37</v>
      </c>
      <c r="G908" t="s">
        <v>197</v>
      </c>
      <c r="H908" t="s">
        <v>2826</v>
      </c>
      <c r="I908" t="s">
        <v>108</v>
      </c>
      <c r="J908" t="s">
        <v>2462</v>
      </c>
      <c r="K908" s="318"/>
      <c r="L908" t="s">
        <v>42</v>
      </c>
      <c r="M908" s="319">
        <v>45910</v>
      </c>
      <c r="N908" s="318">
        <v>9</v>
      </c>
      <c r="O908" s="318" t="s">
        <v>1791</v>
      </c>
      <c r="P908" s="318"/>
      <c r="Q908" s="319"/>
      <c r="R908" s="318"/>
      <c r="X908" t="s">
        <v>43</v>
      </c>
      <c r="AA908" s="318" t="s">
        <v>83</v>
      </c>
      <c r="AB908" s="318">
        <v>50026034</v>
      </c>
      <c r="AC908" s="318" t="s">
        <v>84</v>
      </c>
      <c r="AE908" s="318" t="s">
        <v>52</v>
      </c>
      <c r="AF908" s="320">
        <v>212281</v>
      </c>
      <c r="AG908" s="318">
        <v>12</v>
      </c>
      <c r="AH908" s="320">
        <v>51654</v>
      </c>
      <c r="AI908" s="320"/>
    </row>
    <row r="909" spans="1:35" hidden="1">
      <c r="A909" t="s">
        <v>2827</v>
      </c>
      <c r="B909" s="1">
        <v>45883</v>
      </c>
      <c r="C909">
        <v>8</v>
      </c>
      <c r="D909">
        <v>530495</v>
      </c>
      <c r="E909" t="s">
        <v>1261</v>
      </c>
      <c r="F909" t="s">
        <v>37</v>
      </c>
      <c r="G909" t="s">
        <v>70</v>
      </c>
      <c r="H909" t="s">
        <v>2828</v>
      </c>
      <c r="I909" t="s">
        <v>40</v>
      </c>
      <c r="J909" t="s">
        <v>1689</v>
      </c>
      <c r="K909" s="318"/>
      <c r="L909" t="s">
        <v>42</v>
      </c>
      <c r="M909" s="319">
        <v>45887</v>
      </c>
      <c r="N909" s="318">
        <v>8</v>
      </c>
      <c r="O909" s="318"/>
      <c r="P909" s="318" t="s">
        <v>75</v>
      </c>
      <c r="Q909" s="319">
        <v>45887</v>
      </c>
      <c r="R909" s="318" t="s">
        <v>62</v>
      </c>
      <c r="X909" t="s">
        <v>43</v>
      </c>
      <c r="AA909" s="318" t="s">
        <v>62</v>
      </c>
      <c r="AB909" s="318">
        <v>50025307</v>
      </c>
      <c r="AC909" s="318" t="s">
        <v>63</v>
      </c>
      <c r="AE909" s="318" t="s">
        <v>52</v>
      </c>
      <c r="AF909" s="320">
        <v>385722</v>
      </c>
      <c r="AG909" s="318">
        <v>21</v>
      </c>
      <c r="AH909" s="320"/>
      <c r="AI909" s="320"/>
    </row>
    <row r="910" spans="1:35" hidden="1">
      <c r="A910" t="s">
        <v>2829</v>
      </c>
      <c r="B910" s="1">
        <v>45883</v>
      </c>
      <c r="C910">
        <v>8</v>
      </c>
      <c r="D910">
        <v>530496</v>
      </c>
      <c r="E910" t="s">
        <v>2013</v>
      </c>
      <c r="F910" t="s">
        <v>37</v>
      </c>
      <c r="G910" t="s">
        <v>112</v>
      </c>
      <c r="H910" t="s">
        <v>2830</v>
      </c>
      <c r="I910" t="s">
        <v>108</v>
      </c>
      <c r="J910" t="s">
        <v>151</v>
      </c>
      <c r="K910" s="318"/>
      <c r="L910" t="s">
        <v>42</v>
      </c>
      <c r="M910" s="319">
        <v>45890</v>
      </c>
      <c r="N910" s="318">
        <v>8</v>
      </c>
      <c r="O910" s="318"/>
      <c r="P910" s="318" t="s">
        <v>114</v>
      </c>
      <c r="Q910" s="319">
        <v>45890</v>
      </c>
      <c r="R910" s="318" t="s">
        <v>62</v>
      </c>
      <c r="X910" t="s">
        <v>43</v>
      </c>
      <c r="AA910" s="318" t="s">
        <v>62</v>
      </c>
      <c r="AB910" s="318">
        <v>50025945</v>
      </c>
      <c r="AC910" s="318" t="s">
        <v>63</v>
      </c>
      <c r="AE910" s="318" t="s">
        <v>52</v>
      </c>
      <c r="AF910" s="320">
        <v>109186</v>
      </c>
      <c r="AG910" s="318"/>
      <c r="AH910" s="320"/>
      <c r="AI910" s="320"/>
    </row>
    <row r="911" spans="1:35" hidden="1">
      <c r="A911" t="s">
        <v>2831</v>
      </c>
      <c r="B911" s="1">
        <v>45749</v>
      </c>
      <c r="C911">
        <v>4</v>
      </c>
      <c r="D911">
        <v>530497</v>
      </c>
      <c r="E911" t="s">
        <v>2832</v>
      </c>
      <c r="F911" t="s">
        <v>37</v>
      </c>
      <c r="G911" t="s">
        <v>1401</v>
      </c>
      <c r="H911" t="s">
        <v>2833</v>
      </c>
      <c r="I911" t="s">
        <v>40</v>
      </c>
      <c r="J911" t="s">
        <v>1408</v>
      </c>
      <c r="K911" s="318"/>
      <c r="L911" t="s">
        <v>391</v>
      </c>
      <c r="M911" s="319"/>
      <c r="N911" s="318"/>
      <c r="O911" s="318"/>
      <c r="P911" s="318" t="s">
        <v>1403</v>
      </c>
      <c r="Q911" s="319">
        <v>45876</v>
      </c>
      <c r="R911" s="318" t="s">
        <v>62</v>
      </c>
      <c r="X911" t="s">
        <v>43</v>
      </c>
      <c r="AA911" s="318" t="s">
        <v>62</v>
      </c>
      <c r="AB911" s="318">
        <v>530802</v>
      </c>
      <c r="AC911" s="318" t="s">
        <v>63</v>
      </c>
      <c r="AE911" s="318"/>
      <c r="AF911" s="320"/>
      <c r="AG911" s="318"/>
      <c r="AH911" s="320"/>
      <c r="AI911" s="320"/>
    </row>
    <row r="912" spans="1:35" hidden="1">
      <c r="A912" t="s">
        <v>2834</v>
      </c>
      <c r="B912" s="1">
        <v>45856</v>
      </c>
      <c r="C912">
        <v>7</v>
      </c>
      <c r="D912">
        <v>530498</v>
      </c>
      <c r="E912" t="s">
        <v>2835</v>
      </c>
      <c r="F912" t="s">
        <v>37</v>
      </c>
      <c r="G912" t="s">
        <v>1401</v>
      </c>
      <c r="H912" t="s">
        <v>2836</v>
      </c>
      <c r="I912" t="s">
        <v>40</v>
      </c>
      <c r="J912" t="s">
        <v>1408</v>
      </c>
      <c r="K912" s="318"/>
      <c r="L912" t="s">
        <v>391</v>
      </c>
      <c r="M912" s="319"/>
      <c r="N912" s="318"/>
      <c r="O912" s="318"/>
      <c r="P912" s="318" t="s">
        <v>1403</v>
      </c>
      <c r="Q912" s="319">
        <v>45877</v>
      </c>
      <c r="R912" s="318" t="s">
        <v>62</v>
      </c>
      <c r="X912" t="s">
        <v>43</v>
      </c>
      <c r="AA912" s="318" t="s">
        <v>62</v>
      </c>
      <c r="AB912" s="318">
        <v>530802</v>
      </c>
      <c r="AC912" s="318" t="s">
        <v>63</v>
      </c>
      <c r="AE912" s="318"/>
      <c r="AF912" s="320"/>
      <c r="AG912" s="318"/>
      <c r="AH912" s="320"/>
      <c r="AI912" s="320"/>
    </row>
    <row r="913" spans="1:35" hidden="1">
      <c r="A913" t="s">
        <v>2837</v>
      </c>
      <c r="B913" s="1">
        <v>45877</v>
      </c>
      <c r="C913">
        <v>8</v>
      </c>
      <c r="D913">
        <v>530499</v>
      </c>
      <c r="E913" t="s">
        <v>1834</v>
      </c>
      <c r="F913" t="s">
        <v>37</v>
      </c>
      <c r="G913" t="s">
        <v>1401</v>
      </c>
      <c r="H913" t="s">
        <v>1835</v>
      </c>
      <c r="I913" t="s">
        <v>1423</v>
      </c>
      <c r="J913" t="s">
        <v>1408</v>
      </c>
      <c r="K913" s="318"/>
      <c r="L913" t="s">
        <v>42</v>
      </c>
      <c r="M913" s="319">
        <v>45958</v>
      </c>
      <c r="N913" s="318">
        <v>10</v>
      </c>
      <c r="O913" s="318"/>
      <c r="P913" s="318" t="s">
        <v>274</v>
      </c>
      <c r="Q913" s="319">
        <v>45877</v>
      </c>
      <c r="R913" s="318" t="s">
        <v>109</v>
      </c>
      <c r="X913" t="s">
        <v>43</v>
      </c>
      <c r="AA913" s="318" t="s">
        <v>109</v>
      </c>
      <c r="AB913" s="318">
        <v>531006</v>
      </c>
      <c r="AC913" s="318" t="s">
        <v>95</v>
      </c>
      <c r="AE913" s="318" t="s">
        <v>408</v>
      </c>
      <c r="AF913" s="320">
        <v>20583</v>
      </c>
      <c r="AG913" s="318"/>
      <c r="AH913" s="320"/>
      <c r="AI913" s="320"/>
    </row>
    <row r="914" spans="1:35" hidden="1">
      <c r="A914" t="s">
        <v>2838</v>
      </c>
      <c r="B914" s="1">
        <v>45881</v>
      </c>
      <c r="C914">
        <v>8</v>
      </c>
      <c r="D914">
        <v>530500</v>
      </c>
      <c r="E914" t="s">
        <v>2839</v>
      </c>
      <c r="F914" t="s">
        <v>37</v>
      </c>
      <c r="G914" t="s">
        <v>644</v>
      </c>
      <c r="H914" t="s">
        <v>2840</v>
      </c>
      <c r="I914" t="s">
        <v>60</v>
      </c>
      <c r="J914" t="s">
        <v>2841</v>
      </c>
      <c r="K914" s="318"/>
      <c r="L914" t="s">
        <v>42</v>
      </c>
      <c r="M914" s="319">
        <v>45924</v>
      </c>
      <c r="N914" s="318">
        <v>9</v>
      </c>
      <c r="O914" s="318"/>
      <c r="P914" s="318" t="s">
        <v>648</v>
      </c>
      <c r="Q914" s="319">
        <v>45924</v>
      </c>
      <c r="R914" s="318" t="s">
        <v>109</v>
      </c>
      <c r="X914" t="s">
        <v>43</v>
      </c>
      <c r="AA914" s="318" t="s">
        <v>109</v>
      </c>
      <c r="AB914" s="318">
        <v>50025627</v>
      </c>
      <c r="AC914" s="318" t="s">
        <v>95</v>
      </c>
      <c r="AE914" s="318" t="s">
        <v>224</v>
      </c>
      <c r="AF914" s="320">
        <v>95055</v>
      </c>
      <c r="AG914" s="318"/>
      <c r="AH914" s="320"/>
      <c r="AI914" s="320"/>
    </row>
    <row r="915" spans="1:35" hidden="1">
      <c r="A915" t="s">
        <v>2842</v>
      </c>
      <c r="B915" s="1">
        <v>45875</v>
      </c>
      <c r="C915">
        <v>8</v>
      </c>
      <c r="D915">
        <v>530501</v>
      </c>
      <c r="E915" t="s">
        <v>1936</v>
      </c>
      <c r="F915" t="s">
        <v>37</v>
      </c>
      <c r="G915" t="s">
        <v>1401</v>
      </c>
      <c r="H915" t="s">
        <v>2843</v>
      </c>
      <c r="I915" t="s">
        <v>140</v>
      </c>
      <c r="J915" t="s">
        <v>2844</v>
      </c>
      <c r="K915" s="318"/>
      <c r="L915" t="s">
        <v>42</v>
      </c>
      <c r="M915" s="319">
        <v>45958</v>
      </c>
      <c r="N915" s="318">
        <v>10</v>
      </c>
      <c r="O915" s="318"/>
      <c r="P915" s="318" t="s">
        <v>274</v>
      </c>
      <c r="Q915" s="319">
        <v>45877</v>
      </c>
      <c r="R915" s="318" t="s">
        <v>109</v>
      </c>
      <c r="X915" t="s">
        <v>43</v>
      </c>
      <c r="AA915" s="318" t="s">
        <v>109</v>
      </c>
      <c r="AB915" s="318">
        <v>531006</v>
      </c>
      <c r="AC915" s="318" t="s">
        <v>95</v>
      </c>
      <c r="AE915" s="318" t="s">
        <v>408</v>
      </c>
      <c r="AF915" s="320">
        <v>15033</v>
      </c>
      <c r="AG915" s="318"/>
      <c r="AH915" s="320"/>
      <c r="AI915" s="320"/>
    </row>
    <row r="916" spans="1:35" hidden="1">
      <c r="A916" t="s">
        <v>2845</v>
      </c>
      <c r="B916" s="1">
        <v>45887</v>
      </c>
      <c r="C916">
        <v>8</v>
      </c>
      <c r="D916">
        <v>530502</v>
      </c>
      <c r="E916" t="s">
        <v>2846</v>
      </c>
      <c r="F916" t="s">
        <v>37</v>
      </c>
      <c r="G916" t="s">
        <v>106</v>
      </c>
      <c r="H916" t="s">
        <v>2847</v>
      </c>
      <c r="I916" t="s">
        <v>92</v>
      </c>
      <c r="J916" t="s">
        <v>151</v>
      </c>
      <c r="K916" s="318"/>
      <c r="L916" t="s">
        <v>42</v>
      </c>
      <c r="M916" s="319">
        <v>45898</v>
      </c>
      <c r="N916" s="318">
        <v>8</v>
      </c>
      <c r="O916" s="318"/>
      <c r="P916" s="318"/>
      <c r="Q916" s="319"/>
      <c r="R916" s="318"/>
      <c r="X916" t="s">
        <v>43</v>
      </c>
      <c r="AA916" s="318" t="s">
        <v>83</v>
      </c>
      <c r="AB916" s="318">
        <v>50026545</v>
      </c>
      <c r="AC916" s="318" t="s">
        <v>84</v>
      </c>
      <c r="AE916" s="318" t="s">
        <v>94</v>
      </c>
      <c r="AF916" s="320">
        <v>109688</v>
      </c>
      <c r="AG916" s="318"/>
      <c r="AH916" s="320"/>
      <c r="AI916" s="320"/>
    </row>
    <row r="917" spans="1:35" hidden="1">
      <c r="A917" t="s">
        <v>2848</v>
      </c>
      <c r="B917" s="1">
        <v>45887</v>
      </c>
      <c r="C917">
        <v>8</v>
      </c>
      <c r="D917">
        <v>530503</v>
      </c>
      <c r="E917" t="s">
        <v>2234</v>
      </c>
      <c r="F917" t="s">
        <v>37</v>
      </c>
      <c r="G917" t="s">
        <v>121</v>
      </c>
      <c r="H917" t="s">
        <v>2235</v>
      </c>
      <c r="I917" t="s">
        <v>108</v>
      </c>
      <c r="J917" t="s">
        <v>227</v>
      </c>
      <c r="K917" s="318"/>
      <c r="L917" t="s">
        <v>42</v>
      </c>
      <c r="M917" s="319">
        <v>45901</v>
      </c>
      <c r="N917" s="318">
        <v>9</v>
      </c>
      <c r="O917" s="318"/>
      <c r="P917" s="318"/>
      <c r="Q917" s="319"/>
      <c r="R917" s="318"/>
      <c r="X917" t="s">
        <v>43</v>
      </c>
      <c r="AA917" s="318" t="s">
        <v>83</v>
      </c>
      <c r="AB917" s="318">
        <v>50026518</v>
      </c>
      <c r="AC917" s="318" t="s">
        <v>84</v>
      </c>
      <c r="AE917" s="318" t="s">
        <v>52</v>
      </c>
      <c r="AF917" s="320">
        <v>44154</v>
      </c>
      <c r="AG917" s="318"/>
      <c r="AH917" s="320"/>
      <c r="AI917" s="320"/>
    </row>
    <row r="918" spans="1:35" hidden="1">
      <c r="A918" t="s">
        <v>2849</v>
      </c>
      <c r="B918" s="1">
        <v>45861</v>
      </c>
      <c r="C918">
        <v>7</v>
      </c>
      <c r="D918">
        <v>530504</v>
      </c>
      <c r="E918" t="s">
        <v>2850</v>
      </c>
      <c r="F918" t="s">
        <v>37</v>
      </c>
      <c r="G918" t="s">
        <v>1401</v>
      </c>
      <c r="H918" t="s">
        <v>2851</v>
      </c>
      <c r="I918" t="s">
        <v>87</v>
      </c>
      <c r="J918" t="s">
        <v>1408</v>
      </c>
      <c r="K918" s="318"/>
      <c r="L918" t="s">
        <v>391</v>
      </c>
      <c r="M918" s="319"/>
      <c r="N918" s="318"/>
      <c r="O918" s="318"/>
      <c r="P918" s="318" t="s">
        <v>1403</v>
      </c>
      <c r="Q918" s="319">
        <v>45877</v>
      </c>
      <c r="R918" s="318" t="s">
        <v>62</v>
      </c>
      <c r="X918" t="s">
        <v>43</v>
      </c>
      <c r="AA918" s="318" t="s">
        <v>62</v>
      </c>
      <c r="AB918" s="318">
        <v>530802</v>
      </c>
      <c r="AC918" s="318" t="s">
        <v>63</v>
      </c>
      <c r="AE918" s="318"/>
      <c r="AF918" s="320"/>
      <c r="AG918" s="318"/>
      <c r="AH918" s="320"/>
      <c r="AI918" s="320"/>
    </row>
    <row r="919" spans="1:35" hidden="1">
      <c r="A919" t="s">
        <v>2852</v>
      </c>
      <c r="B919" s="1">
        <v>45888</v>
      </c>
      <c r="C919">
        <v>8</v>
      </c>
      <c r="D919">
        <v>530505</v>
      </c>
      <c r="E919" t="s">
        <v>36</v>
      </c>
      <c r="F919" t="s">
        <v>37</v>
      </c>
      <c r="G919" t="s">
        <v>47</v>
      </c>
      <c r="H919" t="s">
        <v>1155</v>
      </c>
      <c r="I919" t="s">
        <v>1156</v>
      </c>
      <c r="J919" t="s">
        <v>2853</v>
      </c>
      <c r="K919" s="318"/>
      <c r="L919" t="s">
        <v>42</v>
      </c>
      <c r="M919" s="319">
        <v>45900</v>
      </c>
      <c r="N919" s="318">
        <v>8</v>
      </c>
      <c r="O919" s="318"/>
      <c r="P919" s="318"/>
      <c r="Q919" s="319"/>
      <c r="R919" s="318"/>
      <c r="X919" t="s">
        <v>43</v>
      </c>
      <c r="AA919" s="318" t="s">
        <v>62</v>
      </c>
      <c r="AB919" s="318">
        <v>50021981</v>
      </c>
      <c r="AC919" s="318" t="s">
        <v>63</v>
      </c>
      <c r="AE919" s="318"/>
      <c r="AF919" s="320"/>
      <c r="AG919" s="318"/>
      <c r="AH919" s="320"/>
      <c r="AI919" s="320"/>
    </row>
    <row r="920" spans="1:35" hidden="1">
      <c r="A920" t="s">
        <v>2854</v>
      </c>
      <c r="B920" s="1">
        <v>45889</v>
      </c>
      <c r="C920">
        <v>8</v>
      </c>
      <c r="D920">
        <v>530506</v>
      </c>
      <c r="E920" t="s">
        <v>2855</v>
      </c>
      <c r="F920" t="s">
        <v>37</v>
      </c>
      <c r="G920" t="s">
        <v>644</v>
      </c>
      <c r="H920" t="s">
        <v>2856</v>
      </c>
      <c r="I920" t="s">
        <v>108</v>
      </c>
      <c r="J920" t="s">
        <v>1149</v>
      </c>
      <c r="K920" s="318"/>
      <c r="L920" t="s">
        <v>42</v>
      </c>
      <c r="M920" s="319">
        <v>45922</v>
      </c>
      <c r="N920" s="318">
        <v>9</v>
      </c>
      <c r="O920" s="318"/>
      <c r="P920" s="318" t="s">
        <v>648</v>
      </c>
      <c r="Q920" s="319">
        <v>45922</v>
      </c>
      <c r="R920" s="318" t="s">
        <v>83</v>
      </c>
      <c r="X920" t="s">
        <v>43</v>
      </c>
      <c r="AA920" s="318" t="s">
        <v>83</v>
      </c>
      <c r="AB920" s="318">
        <v>50026782</v>
      </c>
      <c r="AC920" s="318" t="s">
        <v>84</v>
      </c>
      <c r="AE920" s="318" t="s">
        <v>261</v>
      </c>
      <c r="AF920" s="320">
        <v>85395</v>
      </c>
      <c r="AG920" s="318"/>
      <c r="AH920" s="320"/>
      <c r="AI920" s="320"/>
    </row>
    <row r="921" spans="1:35" hidden="1">
      <c r="A921" t="s">
        <v>2857</v>
      </c>
      <c r="B921" s="1">
        <v>45889</v>
      </c>
      <c r="C921">
        <v>8</v>
      </c>
      <c r="D921">
        <v>530507</v>
      </c>
      <c r="E921" t="s">
        <v>2858</v>
      </c>
      <c r="F921" t="s">
        <v>37</v>
      </c>
      <c r="G921" t="s">
        <v>644</v>
      </c>
      <c r="H921" t="s">
        <v>2859</v>
      </c>
      <c r="I921" t="s">
        <v>87</v>
      </c>
      <c r="J921" t="s">
        <v>1149</v>
      </c>
      <c r="K921" s="318"/>
      <c r="L921" t="s">
        <v>42</v>
      </c>
      <c r="M921" s="319">
        <v>45922</v>
      </c>
      <c r="N921" s="318">
        <v>9</v>
      </c>
      <c r="O921" s="318"/>
      <c r="P921" s="318" t="s">
        <v>648</v>
      </c>
      <c r="Q921" s="319">
        <v>45922</v>
      </c>
      <c r="R921" s="318" t="s">
        <v>83</v>
      </c>
      <c r="X921" t="s">
        <v>43</v>
      </c>
      <c r="AA921" s="318" t="s">
        <v>83</v>
      </c>
      <c r="AB921" s="318">
        <v>50026920</v>
      </c>
      <c r="AC921" s="318" t="s">
        <v>84</v>
      </c>
      <c r="AE921" s="318" t="s">
        <v>261</v>
      </c>
      <c r="AF921" s="320">
        <v>85095</v>
      </c>
      <c r="AG921" s="318"/>
      <c r="AH921" s="320"/>
      <c r="AI921" s="320"/>
    </row>
    <row r="922" spans="1:35" hidden="1">
      <c r="A922" t="s">
        <v>2860</v>
      </c>
      <c r="B922" s="1">
        <v>45842</v>
      </c>
      <c r="C922">
        <v>7</v>
      </c>
      <c r="D922">
        <v>530508</v>
      </c>
      <c r="E922" t="s">
        <v>2861</v>
      </c>
      <c r="F922" t="s">
        <v>37</v>
      </c>
      <c r="G922" t="s">
        <v>1401</v>
      </c>
      <c r="H922" t="s">
        <v>2862</v>
      </c>
      <c r="I922" t="s">
        <v>636</v>
      </c>
      <c r="J922" t="s">
        <v>2312</v>
      </c>
      <c r="K922" s="318"/>
      <c r="L922" t="s">
        <v>391</v>
      </c>
      <c r="M922" s="319"/>
      <c r="N922" s="318"/>
      <c r="O922" s="318"/>
      <c r="P922" s="318" t="s">
        <v>1403</v>
      </c>
      <c r="Q922" s="319">
        <v>45875</v>
      </c>
      <c r="R922" s="318" t="s">
        <v>62</v>
      </c>
      <c r="X922" t="s">
        <v>43</v>
      </c>
      <c r="AA922" s="318" t="s">
        <v>62</v>
      </c>
      <c r="AB922" s="318">
        <v>530808</v>
      </c>
      <c r="AC922" s="318" t="s">
        <v>63</v>
      </c>
      <c r="AE922" s="318"/>
      <c r="AF922" s="320"/>
      <c r="AG922" s="318"/>
      <c r="AH922" s="320"/>
      <c r="AI922" s="320"/>
    </row>
    <row r="923" spans="1:35" hidden="1">
      <c r="A923" t="s">
        <v>2863</v>
      </c>
      <c r="B923" s="1">
        <v>45889</v>
      </c>
      <c r="C923">
        <v>8</v>
      </c>
      <c r="D923">
        <v>530509</v>
      </c>
      <c r="E923" t="s">
        <v>160</v>
      </c>
      <c r="F923" t="s">
        <v>37</v>
      </c>
      <c r="G923" t="s">
        <v>47</v>
      </c>
      <c r="H923" t="s">
        <v>161</v>
      </c>
      <c r="I923" t="s">
        <v>108</v>
      </c>
      <c r="J923" t="s">
        <v>1689</v>
      </c>
      <c r="K923" s="318"/>
      <c r="L923" t="s">
        <v>42</v>
      </c>
      <c r="M923" s="319">
        <v>45891</v>
      </c>
      <c r="N923" s="318">
        <v>8</v>
      </c>
      <c r="O923" s="318"/>
      <c r="P923" s="318" t="s">
        <v>648</v>
      </c>
      <c r="Q923" s="319">
        <v>45846</v>
      </c>
      <c r="R923" s="318" t="s">
        <v>62</v>
      </c>
      <c r="T923" t="s">
        <v>163</v>
      </c>
      <c r="U923">
        <v>45727</v>
      </c>
      <c r="V923">
        <v>45792</v>
      </c>
      <c r="W923">
        <v>45792</v>
      </c>
      <c r="X923" t="s">
        <v>615</v>
      </c>
      <c r="Y923" t="s">
        <v>639</v>
      </c>
      <c r="Z923">
        <v>900000</v>
      </c>
      <c r="AA923" s="318" t="s">
        <v>62</v>
      </c>
      <c r="AB923" s="318">
        <v>50026769</v>
      </c>
      <c r="AC923" s="318" t="s">
        <v>63</v>
      </c>
      <c r="AE923" s="318" t="s">
        <v>52</v>
      </c>
      <c r="AF923" s="320">
        <v>1439270</v>
      </c>
      <c r="AG923" s="318"/>
      <c r="AH923" s="320"/>
      <c r="AI923" s="320"/>
    </row>
    <row r="924" spans="1:35" hidden="1">
      <c r="A924" t="s">
        <v>2864</v>
      </c>
      <c r="B924" s="1">
        <v>45852</v>
      </c>
      <c r="C924">
        <v>7</v>
      </c>
      <c r="D924">
        <v>530510</v>
      </c>
      <c r="E924" t="s">
        <v>2865</v>
      </c>
      <c r="F924" t="s">
        <v>37</v>
      </c>
      <c r="G924" t="s">
        <v>1401</v>
      </c>
      <c r="H924" t="s">
        <v>2866</v>
      </c>
      <c r="I924" t="s">
        <v>140</v>
      </c>
      <c r="J924" t="s">
        <v>2316</v>
      </c>
      <c r="K924" s="318"/>
      <c r="L924" t="s">
        <v>391</v>
      </c>
      <c r="M924" s="319"/>
      <c r="N924" s="318"/>
      <c r="O924" s="318"/>
      <c r="P924" s="318" t="s">
        <v>1403</v>
      </c>
      <c r="Q924" s="319">
        <v>45881</v>
      </c>
      <c r="R924" s="318" t="s">
        <v>62</v>
      </c>
      <c r="X924" t="s">
        <v>43</v>
      </c>
      <c r="AA924" s="318" t="s">
        <v>62</v>
      </c>
      <c r="AB924" s="318">
        <v>530808</v>
      </c>
      <c r="AC924" s="318" t="s">
        <v>63</v>
      </c>
      <c r="AE924" s="318"/>
      <c r="AF924" s="320"/>
      <c r="AG924" s="318"/>
      <c r="AH924" s="320"/>
      <c r="AI924" s="320"/>
    </row>
    <row r="925" spans="1:35" hidden="1">
      <c r="A925" t="s">
        <v>2867</v>
      </c>
      <c r="B925" s="1">
        <v>45889</v>
      </c>
      <c r="C925">
        <v>8</v>
      </c>
      <c r="D925">
        <v>530511</v>
      </c>
      <c r="E925" t="s">
        <v>2868</v>
      </c>
      <c r="F925" t="s">
        <v>37</v>
      </c>
      <c r="G925" t="s">
        <v>383</v>
      </c>
      <c r="H925" t="s">
        <v>2869</v>
      </c>
      <c r="I925" t="s">
        <v>60</v>
      </c>
      <c r="J925" t="s">
        <v>158</v>
      </c>
      <c r="K925" s="318"/>
      <c r="L925" t="s">
        <v>42</v>
      </c>
      <c r="M925" s="319">
        <v>45912</v>
      </c>
      <c r="N925" s="318">
        <v>9</v>
      </c>
      <c r="O925" s="318"/>
      <c r="P925" s="318"/>
      <c r="Q925" s="319"/>
      <c r="R925" s="318"/>
      <c r="X925" t="s">
        <v>43</v>
      </c>
      <c r="AA925" s="318" t="s">
        <v>83</v>
      </c>
      <c r="AB925" s="318">
        <v>50027295</v>
      </c>
      <c r="AC925" s="318" t="s">
        <v>84</v>
      </c>
      <c r="AE925" s="318" t="s">
        <v>94</v>
      </c>
      <c r="AF925" s="320">
        <v>258569</v>
      </c>
      <c r="AG925" s="318">
        <v>91</v>
      </c>
      <c r="AH925" s="320"/>
      <c r="AI925" s="320"/>
    </row>
    <row r="926" spans="1:35" hidden="1">
      <c r="A926" t="s">
        <v>2870</v>
      </c>
      <c r="B926" s="1">
        <v>45890</v>
      </c>
      <c r="C926">
        <v>8</v>
      </c>
      <c r="D926">
        <v>530512</v>
      </c>
      <c r="E926" t="s">
        <v>2871</v>
      </c>
      <c r="F926" t="s">
        <v>37</v>
      </c>
      <c r="G926" t="s">
        <v>644</v>
      </c>
      <c r="H926" t="s">
        <v>2872</v>
      </c>
      <c r="I926" t="s">
        <v>87</v>
      </c>
      <c r="J926" t="s">
        <v>2873</v>
      </c>
      <c r="K926" s="318"/>
      <c r="L926" t="s">
        <v>42</v>
      </c>
      <c r="M926" s="319">
        <v>45924</v>
      </c>
      <c r="N926" s="318">
        <v>9</v>
      </c>
      <c r="O926" s="318"/>
      <c r="P926" s="318" t="s">
        <v>648</v>
      </c>
      <c r="Q926" s="319">
        <v>45924</v>
      </c>
      <c r="R926" s="318" t="s">
        <v>83</v>
      </c>
      <c r="X926" t="s">
        <v>43</v>
      </c>
      <c r="AA926" s="318" t="s">
        <v>83</v>
      </c>
      <c r="AB926" s="318">
        <v>50027284</v>
      </c>
      <c r="AC926" s="318" t="s">
        <v>84</v>
      </c>
      <c r="AE926" s="318" t="s">
        <v>224</v>
      </c>
      <c r="AF926" s="320">
        <v>75705</v>
      </c>
      <c r="AG926" s="318"/>
      <c r="AH926" s="320"/>
      <c r="AI926" s="320"/>
    </row>
    <row r="927" spans="1:35" hidden="1">
      <c r="A927" t="s">
        <v>2874</v>
      </c>
      <c r="B927" s="1">
        <v>45890</v>
      </c>
      <c r="C927">
        <v>8</v>
      </c>
      <c r="D927">
        <v>530513</v>
      </c>
      <c r="E927" t="s">
        <v>2875</v>
      </c>
      <c r="F927" t="s">
        <v>37</v>
      </c>
      <c r="G927" t="s">
        <v>383</v>
      </c>
      <c r="H927" t="s">
        <v>2876</v>
      </c>
      <c r="I927" t="s">
        <v>123</v>
      </c>
      <c r="J927" t="s">
        <v>158</v>
      </c>
      <c r="K927" s="318"/>
      <c r="L927" t="s">
        <v>42</v>
      </c>
      <c r="M927" s="319">
        <v>45910</v>
      </c>
      <c r="N927" s="318">
        <v>9</v>
      </c>
      <c r="O927" s="318"/>
      <c r="P927" s="318"/>
      <c r="Q927" s="319"/>
      <c r="R927" s="318" t="s">
        <v>16748</v>
      </c>
      <c r="S927">
        <v>6580</v>
      </c>
      <c r="X927" t="s">
        <v>43</v>
      </c>
      <c r="AA927" s="318" t="s">
        <v>83</v>
      </c>
      <c r="AB927" s="318">
        <v>50027598</v>
      </c>
      <c r="AC927" s="318" t="s">
        <v>84</v>
      </c>
      <c r="AE927" s="318" t="s">
        <v>94</v>
      </c>
      <c r="AF927" s="320">
        <v>233492</v>
      </c>
      <c r="AG927" s="318">
        <v>39</v>
      </c>
      <c r="AH927" s="320"/>
      <c r="AI927" s="320"/>
    </row>
    <row r="928" spans="1:35" hidden="1">
      <c r="A928" t="s">
        <v>2877</v>
      </c>
      <c r="B928" s="1">
        <v>45890</v>
      </c>
      <c r="C928">
        <v>8</v>
      </c>
      <c r="D928">
        <v>530514</v>
      </c>
      <c r="E928" t="s">
        <v>2878</v>
      </c>
      <c r="F928" t="s">
        <v>37</v>
      </c>
      <c r="G928" t="s">
        <v>188</v>
      </c>
      <c r="H928" t="s">
        <v>2879</v>
      </c>
      <c r="I928" t="s">
        <v>40</v>
      </c>
      <c r="J928" t="s">
        <v>158</v>
      </c>
      <c r="K928" s="318"/>
      <c r="L928" t="s">
        <v>42</v>
      </c>
      <c r="M928" s="319">
        <v>45925</v>
      </c>
      <c r="N928" s="318">
        <v>9</v>
      </c>
      <c r="O928" s="318"/>
      <c r="P928" s="318" t="s">
        <v>190</v>
      </c>
      <c r="Q928" s="319">
        <v>45925</v>
      </c>
      <c r="R928" s="318" t="s">
        <v>109</v>
      </c>
      <c r="X928" t="s">
        <v>43</v>
      </c>
      <c r="AA928" s="318" t="s">
        <v>109</v>
      </c>
      <c r="AB928" s="318">
        <v>50027412</v>
      </c>
      <c r="AC928" s="318" t="s">
        <v>95</v>
      </c>
      <c r="AE928" s="318" t="s">
        <v>52</v>
      </c>
      <c r="AF928" s="320">
        <v>312715</v>
      </c>
      <c r="AG928" s="318">
        <v>55</v>
      </c>
      <c r="AH928" s="320"/>
      <c r="AI928" s="320"/>
    </row>
    <row r="929" spans="1:35" hidden="1">
      <c r="A929" t="s">
        <v>2880</v>
      </c>
      <c r="B929" s="1">
        <v>45891</v>
      </c>
      <c r="C929">
        <v>8</v>
      </c>
      <c r="D929">
        <v>530515</v>
      </c>
      <c r="E929" t="s">
        <v>2881</v>
      </c>
      <c r="F929" t="s">
        <v>37</v>
      </c>
      <c r="G929" t="s">
        <v>188</v>
      </c>
      <c r="H929" t="s">
        <v>2882</v>
      </c>
      <c r="I929" t="s">
        <v>40</v>
      </c>
      <c r="J929" t="s">
        <v>158</v>
      </c>
      <c r="K929" s="318"/>
      <c r="L929" t="s">
        <v>42</v>
      </c>
      <c r="M929" s="319">
        <v>45908</v>
      </c>
      <c r="N929" s="318">
        <v>9</v>
      </c>
      <c r="O929" s="318"/>
      <c r="P929" s="318" t="s">
        <v>190</v>
      </c>
      <c r="Q929" s="319">
        <v>45908</v>
      </c>
      <c r="R929" s="318" t="s">
        <v>83</v>
      </c>
      <c r="X929" t="s">
        <v>43</v>
      </c>
      <c r="AA929" s="318" t="s">
        <v>83</v>
      </c>
      <c r="AB929" s="318">
        <v>50027596</v>
      </c>
      <c r="AC929" s="318" t="s">
        <v>84</v>
      </c>
      <c r="AE929" s="318" t="s">
        <v>94</v>
      </c>
      <c r="AF929" s="320">
        <v>251059</v>
      </c>
      <c r="AG929" s="318">
        <v>21</v>
      </c>
      <c r="AH929" s="320"/>
      <c r="AI929" s="320"/>
    </row>
    <row r="930" spans="1:35" hidden="1">
      <c r="A930" t="s">
        <v>2883</v>
      </c>
      <c r="B930" s="1">
        <v>45891</v>
      </c>
      <c r="C930">
        <v>8</v>
      </c>
      <c r="D930">
        <v>530516</v>
      </c>
      <c r="E930" t="s">
        <v>2884</v>
      </c>
      <c r="F930" t="s">
        <v>37</v>
      </c>
      <c r="G930" t="s">
        <v>106</v>
      </c>
      <c r="H930" t="s">
        <v>2885</v>
      </c>
      <c r="I930" t="s">
        <v>108</v>
      </c>
      <c r="J930" t="s">
        <v>158</v>
      </c>
      <c r="K930" s="318"/>
      <c r="L930" t="s">
        <v>42</v>
      </c>
      <c r="M930" s="319">
        <v>45918</v>
      </c>
      <c r="N930" s="318">
        <v>9</v>
      </c>
      <c r="O930" s="318"/>
      <c r="P930" s="318"/>
      <c r="Q930" s="319"/>
      <c r="R930" s="318"/>
      <c r="X930" t="s">
        <v>43</v>
      </c>
      <c r="AA930" s="318" t="s">
        <v>83</v>
      </c>
      <c r="AB930" s="318">
        <v>50027812</v>
      </c>
      <c r="AC930" s="318" t="s">
        <v>84</v>
      </c>
      <c r="AE930" s="318" t="s">
        <v>94</v>
      </c>
      <c r="AF930" s="320">
        <v>238429</v>
      </c>
      <c r="AG930" s="318">
        <v>15</v>
      </c>
      <c r="AH930" s="320"/>
      <c r="AI930" s="320"/>
    </row>
    <row r="931" spans="1:35" hidden="1">
      <c r="A931" t="s">
        <v>2886</v>
      </c>
      <c r="B931" s="1">
        <v>45891</v>
      </c>
      <c r="C931">
        <v>8</v>
      </c>
      <c r="D931">
        <v>530517</v>
      </c>
      <c r="E931" t="s">
        <v>2887</v>
      </c>
      <c r="F931" t="s">
        <v>37</v>
      </c>
      <c r="G931" t="s">
        <v>90</v>
      </c>
      <c r="H931" t="s">
        <v>2888</v>
      </c>
      <c r="I931" t="s">
        <v>108</v>
      </c>
      <c r="J931" t="s">
        <v>158</v>
      </c>
      <c r="K931" s="318"/>
      <c r="L931" t="s">
        <v>42</v>
      </c>
      <c r="M931" s="319">
        <v>45912</v>
      </c>
      <c r="N931" s="318">
        <v>9</v>
      </c>
      <c r="O931" s="318" t="s">
        <v>93</v>
      </c>
      <c r="P931" s="318"/>
      <c r="Q931" s="319"/>
      <c r="R931" s="318"/>
      <c r="X931" t="s">
        <v>43</v>
      </c>
      <c r="AA931" s="318" t="s">
        <v>83</v>
      </c>
      <c r="AB931" s="318">
        <v>50027817</v>
      </c>
      <c r="AC931" s="318" t="s">
        <v>84</v>
      </c>
      <c r="AE931" s="318" t="s">
        <v>94</v>
      </c>
      <c r="AF931" s="320">
        <v>197036</v>
      </c>
      <c r="AG931" s="318">
        <v>15</v>
      </c>
      <c r="AH931" s="320">
        <v>146065</v>
      </c>
      <c r="AI931" s="320"/>
    </row>
    <row r="932" spans="1:35" hidden="1">
      <c r="A932" t="s">
        <v>2889</v>
      </c>
      <c r="B932" s="1">
        <v>45894</v>
      </c>
      <c r="C932">
        <v>8</v>
      </c>
      <c r="D932">
        <v>530518</v>
      </c>
      <c r="E932" t="s">
        <v>954</v>
      </c>
      <c r="F932" t="s">
        <v>37</v>
      </c>
      <c r="G932" t="s">
        <v>197</v>
      </c>
      <c r="H932" t="s">
        <v>955</v>
      </c>
      <c r="I932" t="s">
        <v>140</v>
      </c>
      <c r="J932" t="s">
        <v>1380</v>
      </c>
      <c r="K932" s="318"/>
      <c r="L932" t="s">
        <v>42</v>
      </c>
      <c r="M932" s="319">
        <v>45897</v>
      </c>
      <c r="N932" s="318">
        <v>8</v>
      </c>
      <c r="O932" s="318"/>
      <c r="P932" s="318"/>
      <c r="Q932" s="319"/>
      <c r="R932" s="318"/>
      <c r="X932" t="s">
        <v>43</v>
      </c>
      <c r="AA932" s="318" t="s">
        <v>83</v>
      </c>
      <c r="AB932" s="318">
        <v>50027480</v>
      </c>
      <c r="AC932" s="318" t="s">
        <v>84</v>
      </c>
      <c r="AE932" s="318" t="s">
        <v>94</v>
      </c>
      <c r="AF932" s="320">
        <v>19120</v>
      </c>
      <c r="AG932" s="318"/>
      <c r="AH932" s="320"/>
      <c r="AI932" s="320"/>
    </row>
    <row r="933" spans="1:35" hidden="1">
      <c r="A933" t="s">
        <v>2890</v>
      </c>
      <c r="B933" s="1">
        <v>45894</v>
      </c>
      <c r="C933">
        <v>8</v>
      </c>
      <c r="D933">
        <v>530519</v>
      </c>
      <c r="E933" t="s">
        <v>1535</v>
      </c>
      <c r="F933" t="s">
        <v>37</v>
      </c>
      <c r="G933" t="s">
        <v>644</v>
      </c>
      <c r="H933" t="s">
        <v>1536</v>
      </c>
      <c r="I933" t="s">
        <v>87</v>
      </c>
      <c r="J933" t="s">
        <v>2891</v>
      </c>
      <c r="K933" s="318"/>
      <c r="L933" t="s">
        <v>42</v>
      </c>
      <c r="M933" s="319">
        <v>45924</v>
      </c>
      <c r="N933" s="318">
        <v>9</v>
      </c>
      <c r="O933" s="318"/>
      <c r="P933" s="318" t="s">
        <v>648</v>
      </c>
      <c r="Q933" s="319">
        <v>45924</v>
      </c>
      <c r="R933" s="318" t="s">
        <v>83</v>
      </c>
      <c r="X933" t="s">
        <v>43</v>
      </c>
      <c r="AA933" s="318" t="s">
        <v>83</v>
      </c>
      <c r="AB933" s="318">
        <v>50026893</v>
      </c>
      <c r="AC933" s="318" t="s">
        <v>84</v>
      </c>
      <c r="AE933" s="318" t="s">
        <v>94</v>
      </c>
      <c r="AF933" s="320">
        <v>82693</v>
      </c>
      <c r="AG933" s="318"/>
      <c r="AH933" s="320"/>
      <c r="AI933" s="320"/>
    </row>
    <row r="934" spans="1:35" hidden="1">
      <c r="A934" t="s">
        <v>2892</v>
      </c>
      <c r="B934" s="1">
        <v>45894</v>
      </c>
      <c r="C934">
        <v>8</v>
      </c>
      <c r="D934">
        <v>530520</v>
      </c>
      <c r="E934" t="s">
        <v>2893</v>
      </c>
      <c r="F934" t="s">
        <v>37</v>
      </c>
      <c r="G934" t="s">
        <v>197</v>
      </c>
      <c r="H934" t="s">
        <v>2894</v>
      </c>
      <c r="I934" t="s">
        <v>108</v>
      </c>
      <c r="J934" t="s">
        <v>158</v>
      </c>
      <c r="K934" s="318"/>
      <c r="L934" t="s">
        <v>42</v>
      </c>
      <c r="M934" s="319">
        <v>45917</v>
      </c>
      <c r="N934" s="318">
        <v>9</v>
      </c>
      <c r="O934" s="318"/>
      <c r="P934" s="318"/>
      <c r="Q934" s="319"/>
      <c r="R934" s="318"/>
      <c r="X934" t="s">
        <v>43</v>
      </c>
      <c r="AA934" s="318" t="s">
        <v>83</v>
      </c>
      <c r="AB934" s="318">
        <v>50027955</v>
      </c>
      <c r="AC934" s="318" t="s">
        <v>84</v>
      </c>
      <c r="AE934" s="318" t="s">
        <v>94</v>
      </c>
      <c r="AF934" s="320">
        <v>242761</v>
      </c>
      <c r="AG934" s="318">
        <v>48</v>
      </c>
      <c r="AH934" s="320"/>
      <c r="AI934" s="320"/>
    </row>
    <row r="935" spans="1:35" hidden="1">
      <c r="A935" t="s">
        <v>2895</v>
      </c>
      <c r="B935" s="1">
        <v>45894</v>
      </c>
      <c r="C935">
        <v>8</v>
      </c>
      <c r="D935">
        <v>530521</v>
      </c>
      <c r="E935" t="s">
        <v>2896</v>
      </c>
      <c r="F935" t="s">
        <v>37</v>
      </c>
      <c r="G935" t="s">
        <v>197</v>
      </c>
      <c r="H935" t="s">
        <v>2897</v>
      </c>
      <c r="I935" t="s">
        <v>108</v>
      </c>
      <c r="J935" t="s">
        <v>158</v>
      </c>
      <c r="K935" s="318"/>
      <c r="L935" t="s">
        <v>42</v>
      </c>
      <c r="M935" s="319">
        <v>45924</v>
      </c>
      <c r="N935" s="318">
        <v>9</v>
      </c>
      <c r="O935" s="318"/>
      <c r="P935" s="318"/>
      <c r="Q935" s="319"/>
      <c r="R935" s="318"/>
      <c r="X935" t="s">
        <v>43</v>
      </c>
      <c r="AA935" s="318" t="s">
        <v>83</v>
      </c>
      <c r="AB935" s="318">
        <v>50027958</v>
      </c>
      <c r="AC935" s="318" t="s">
        <v>84</v>
      </c>
      <c r="AE935" s="318" t="s">
        <v>94</v>
      </c>
      <c r="AF935" s="320">
        <v>267330</v>
      </c>
      <c r="AG935" s="318">
        <v>62</v>
      </c>
      <c r="AH935" s="320"/>
      <c r="AI935" s="320"/>
    </row>
    <row r="936" spans="1:35" hidden="1">
      <c r="A936" t="s">
        <v>2898</v>
      </c>
      <c r="B936" s="1">
        <v>45894</v>
      </c>
      <c r="C936">
        <v>8</v>
      </c>
      <c r="D936">
        <v>530522</v>
      </c>
      <c r="E936" t="s">
        <v>2899</v>
      </c>
      <c r="F936" t="s">
        <v>37</v>
      </c>
      <c r="G936" t="s">
        <v>58</v>
      </c>
      <c r="H936" t="s">
        <v>2900</v>
      </c>
      <c r="I936" t="s">
        <v>92</v>
      </c>
      <c r="J936" t="s">
        <v>151</v>
      </c>
      <c r="K936" s="318"/>
      <c r="L936" t="s">
        <v>42</v>
      </c>
      <c r="M936" s="319">
        <v>45898</v>
      </c>
      <c r="N936" s="318">
        <v>8</v>
      </c>
      <c r="O936" s="318"/>
      <c r="P936" s="318"/>
      <c r="Q936" s="319"/>
      <c r="R936" s="318"/>
      <c r="X936" t="s">
        <v>43</v>
      </c>
      <c r="AA936" s="318" t="s">
        <v>83</v>
      </c>
      <c r="AB936" s="318">
        <v>50027981</v>
      </c>
      <c r="AC936" s="318" t="s">
        <v>84</v>
      </c>
      <c r="AE936" s="318" t="s">
        <v>52</v>
      </c>
      <c r="AF936" s="320">
        <v>31100</v>
      </c>
      <c r="AG936" s="318"/>
      <c r="AH936" s="320"/>
      <c r="AI936" s="320"/>
    </row>
    <row r="937" spans="1:35" hidden="1">
      <c r="A937" t="s">
        <v>2901</v>
      </c>
      <c r="B937" s="1">
        <v>45894</v>
      </c>
      <c r="C937">
        <v>8</v>
      </c>
      <c r="D937">
        <v>530523</v>
      </c>
      <c r="E937" t="s">
        <v>2902</v>
      </c>
      <c r="F937" t="s">
        <v>37</v>
      </c>
      <c r="G937" t="s">
        <v>121</v>
      </c>
      <c r="H937" t="s">
        <v>2903</v>
      </c>
      <c r="I937" t="s">
        <v>40</v>
      </c>
      <c r="J937" t="s">
        <v>158</v>
      </c>
      <c r="K937" s="318"/>
      <c r="L937" t="s">
        <v>42</v>
      </c>
      <c r="M937" s="319">
        <v>45917</v>
      </c>
      <c r="N937" s="318">
        <v>9</v>
      </c>
      <c r="O937" s="318"/>
      <c r="P937" s="318"/>
      <c r="Q937" s="319"/>
      <c r="R937" s="318"/>
      <c r="X937" t="s">
        <v>43</v>
      </c>
      <c r="AA937" s="318" t="s">
        <v>83</v>
      </c>
      <c r="AB937" s="318">
        <v>50028437</v>
      </c>
      <c r="AC937" s="318" t="s">
        <v>84</v>
      </c>
      <c r="AE937" s="318" t="s">
        <v>94</v>
      </c>
      <c r="AF937" s="320">
        <v>203076</v>
      </c>
      <c r="AG937" s="318">
        <v>10</v>
      </c>
      <c r="AH937" s="320"/>
      <c r="AI937" s="320"/>
    </row>
    <row r="938" spans="1:35" hidden="1">
      <c r="A938" t="s">
        <v>2904</v>
      </c>
      <c r="B938" s="1">
        <v>45894</v>
      </c>
      <c r="C938">
        <v>8</v>
      </c>
      <c r="D938">
        <v>530524</v>
      </c>
      <c r="E938" t="s">
        <v>2905</v>
      </c>
      <c r="F938" t="s">
        <v>37</v>
      </c>
      <c r="G938" t="s">
        <v>117</v>
      </c>
      <c r="H938" t="s">
        <v>2906</v>
      </c>
      <c r="I938" t="s">
        <v>140</v>
      </c>
      <c r="J938" t="s">
        <v>158</v>
      </c>
      <c r="K938" s="318"/>
      <c r="L938" t="s">
        <v>42</v>
      </c>
      <c r="M938" s="319">
        <v>45911</v>
      </c>
      <c r="N938" s="318">
        <v>9</v>
      </c>
      <c r="O938" s="318"/>
      <c r="P938" s="318"/>
      <c r="Q938" s="319"/>
      <c r="R938" s="318"/>
      <c r="X938" t="s">
        <v>43</v>
      </c>
      <c r="AA938" s="318" t="s">
        <v>109</v>
      </c>
      <c r="AB938" s="318">
        <v>50028830</v>
      </c>
      <c r="AC938" s="318" t="s">
        <v>95</v>
      </c>
      <c r="AE938" s="318" t="s">
        <v>52</v>
      </c>
      <c r="AF938" s="320">
        <v>231751</v>
      </c>
      <c r="AG938" s="318">
        <v>46</v>
      </c>
      <c r="AH938" s="320"/>
      <c r="AI938" s="320"/>
    </row>
    <row r="939" spans="1:35" hidden="1">
      <c r="A939" t="s">
        <v>2907</v>
      </c>
      <c r="B939" s="1">
        <v>45895</v>
      </c>
      <c r="C939">
        <v>8</v>
      </c>
      <c r="D939">
        <v>530525</v>
      </c>
      <c r="E939" t="s">
        <v>1568</v>
      </c>
      <c r="F939" t="s">
        <v>37</v>
      </c>
      <c r="G939" t="s">
        <v>188</v>
      </c>
      <c r="H939" t="s">
        <v>1569</v>
      </c>
      <c r="I939" t="s">
        <v>140</v>
      </c>
      <c r="J939" t="s">
        <v>151</v>
      </c>
      <c r="K939" s="318"/>
      <c r="L939" t="s">
        <v>42</v>
      </c>
      <c r="M939" s="319">
        <v>45904</v>
      </c>
      <c r="N939" s="318">
        <v>9</v>
      </c>
      <c r="O939" s="318"/>
      <c r="P939" s="318" t="s">
        <v>190</v>
      </c>
      <c r="Q939" s="319">
        <v>45904</v>
      </c>
      <c r="R939" s="318" t="s">
        <v>83</v>
      </c>
      <c r="X939" t="s">
        <v>43</v>
      </c>
      <c r="AA939" s="318" t="s">
        <v>83</v>
      </c>
      <c r="AB939" s="318">
        <v>50028046</v>
      </c>
      <c r="AC939" s="318" t="s">
        <v>84</v>
      </c>
      <c r="AE939" s="318" t="s">
        <v>52</v>
      </c>
      <c r="AF939" s="320">
        <v>60340</v>
      </c>
      <c r="AG939" s="318"/>
      <c r="AH939" s="320"/>
      <c r="AI939" s="320"/>
    </row>
    <row r="940" spans="1:35" hidden="1">
      <c r="A940" t="s">
        <v>2908</v>
      </c>
      <c r="B940" s="1">
        <v>45890</v>
      </c>
      <c r="C940">
        <v>8</v>
      </c>
      <c r="D940">
        <v>530526</v>
      </c>
      <c r="E940" t="s">
        <v>2909</v>
      </c>
      <c r="F940" t="s">
        <v>37</v>
      </c>
      <c r="G940" t="s">
        <v>644</v>
      </c>
      <c r="H940" t="s">
        <v>2910</v>
      </c>
      <c r="I940" t="s">
        <v>92</v>
      </c>
      <c r="J940" t="s">
        <v>1149</v>
      </c>
      <c r="K940" s="318"/>
      <c r="L940" t="s">
        <v>42</v>
      </c>
      <c r="M940" s="319">
        <v>45922</v>
      </c>
      <c r="N940" s="318">
        <v>9</v>
      </c>
      <c r="O940" s="318"/>
      <c r="P940" s="318" t="s">
        <v>648</v>
      </c>
      <c r="Q940" s="319">
        <v>45922</v>
      </c>
      <c r="R940" s="318" t="s">
        <v>83</v>
      </c>
      <c r="X940" t="s">
        <v>43</v>
      </c>
      <c r="AA940" s="318" t="s">
        <v>83</v>
      </c>
      <c r="AB940" s="318">
        <v>50027287</v>
      </c>
      <c r="AC940" s="318" t="s">
        <v>84</v>
      </c>
      <c r="AE940" s="318" t="s">
        <v>261</v>
      </c>
      <c r="AF940" s="320">
        <v>46703</v>
      </c>
      <c r="AG940" s="318"/>
      <c r="AH940" s="320"/>
      <c r="AI940" s="320"/>
    </row>
    <row r="941" spans="1:35" hidden="1">
      <c r="A941" t="s">
        <v>2911</v>
      </c>
      <c r="B941" s="1">
        <v>45890</v>
      </c>
      <c r="C941">
        <v>8</v>
      </c>
      <c r="D941">
        <v>530527</v>
      </c>
      <c r="E941" t="s">
        <v>2912</v>
      </c>
      <c r="F941" t="s">
        <v>37</v>
      </c>
      <c r="G941" t="s">
        <v>644</v>
      </c>
      <c r="H941" t="s">
        <v>2913</v>
      </c>
      <c r="I941" t="s">
        <v>108</v>
      </c>
      <c r="J941" t="s">
        <v>1149</v>
      </c>
      <c r="K941" s="318"/>
      <c r="L941" t="s">
        <v>42</v>
      </c>
      <c r="M941" s="319">
        <v>45922</v>
      </c>
      <c r="N941" s="318">
        <v>9</v>
      </c>
      <c r="O941" s="318"/>
      <c r="P941" s="318" t="s">
        <v>648</v>
      </c>
      <c r="Q941" s="319">
        <v>45922</v>
      </c>
      <c r="R941" s="318" t="s">
        <v>83</v>
      </c>
      <c r="X941" t="s">
        <v>43</v>
      </c>
      <c r="AA941" s="318" t="s">
        <v>83</v>
      </c>
      <c r="AB941" s="318">
        <v>50027291</v>
      </c>
      <c r="AC941" s="318" t="s">
        <v>84</v>
      </c>
      <c r="AE941" s="318" t="s">
        <v>261</v>
      </c>
      <c r="AF941" s="320">
        <v>85095</v>
      </c>
      <c r="AG941" s="318"/>
      <c r="AH941" s="320"/>
      <c r="AI941" s="320"/>
    </row>
    <row r="942" spans="1:35" hidden="1">
      <c r="A942" t="s">
        <v>2914</v>
      </c>
      <c r="B942" s="1">
        <v>45894</v>
      </c>
      <c r="C942">
        <v>8</v>
      </c>
      <c r="D942">
        <v>530528</v>
      </c>
      <c r="E942" t="s">
        <v>2915</v>
      </c>
      <c r="F942" t="s">
        <v>37</v>
      </c>
      <c r="G942" t="s">
        <v>644</v>
      </c>
      <c r="H942" t="s">
        <v>2916</v>
      </c>
      <c r="I942" t="s">
        <v>72</v>
      </c>
      <c r="J942" t="s">
        <v>1149</v>
      </c>
      <c r="K942" s="318"/>
      <c r="L942" t="s">
        <v>42</v>
      </c>
      <c r="M942" s="319">
        <v>45953</v>
      </c>
      <c r="N942" s="318">
        <v>10</v>
      </c>
      <c r="O942" s="318"/>
      <c r="P942" s="318" t="s">
        <v>648</v>
      </c>
      <c r="Q942" s="319">
        <v>45953</v>
      </c>
      <c r="R942" s="318" t="s">
        <v>109</v>
      </c>
      <c r="X942" t="s">
        <v>43</v>
      </c>
      <c r="AA942" s="318" t="s">
        <v>109</v>
      </c>
      <c r="AB942" s="318">
        <v>50027900</v>
      </c>
      <c r="AC942" s="318" t="s">
        <v>95</v>
      </c>
      <c r="AE942" s="318" t="s">
        <v>261</v>
      </c>
      <c r="AF942" s="320">
        <v>74898</v>
      </c>
      <c r="AG942" s="318"/>
      <c r="AH942" s="320"/>
      <c r="AI942" s="320"/>
    </row>
    <row r="943" spans="1:35" hidden="1">
      <c r="A943" t="s">
        <v>2917</v>
      </c>
      <c r="B943" s="1">
        <v>45894</v>
      </c>
      <c r="C943">
        <v>8</v>
      </c>
      <c r="D943">
        <v>530529</v>
      </c>
      <c r="E943" t="s">
        <v>2918</v>
      </c>
      <c r="F943" t="s">
        <v>37</v>
      </c>
      <c r="G943" t="s">
        <v>644</v>
      </c>
      <c r="H943" t="s">
        <v>2759</v>
      </c>
      <c r="I943" t="s">
        <v>72</v>
      </c>
      <c r="J943" t="s">
        <v>1149</v>
      </c>
      <c r="K943" s="318"/>
      <c r="L943" t="s">
        <v>42</v>
      </c>
      <c r="M943" s="319">
        <v>45953</v>
      </c>
      <c r="N943" s="318">
        <v>10</v>
      </c>
      <c r="O943" s="318"/>
      <c r="P943" s="318" t="s">
        <v>648</v>
      </c>
      <c r="Q943" s="319">
        <v>45953</v>
      </c>
      <c r="R943" s="318" t="s">
        <v>109</v>
      </c>
      <c r="X943" t="s">
        <v>43</v>
      </c>
      <c r="AA943" s="318" t="s">
        <v>109</v>
      </c>
      <c r="AB943" s="318">
        <v>50027912</v>
      </c>
      <c r="AC943" s="318" t="s">
        <v>95</v>
      </c>
      <c r="AE943" s="318" t="s">
        <v>261</v>
      </c>
      <c r="AF943" s="320">
        <v>74898</v>
      </c>
      <c r="AG943" s="318"/>
      <c r="AH943" s="320"/>
      <c r="AI943" s="320"/>
    </row>
    <row r="944" spans="1:35" hidden="1">
      <c r="A944" t="s">
        <v>2919</v>
      </c>
      <c r="B944" s="1">
        <v>45894</v>
      </c>
      <c r="C944">
        <v>8</v>
      </c>
      <c r="D944">
        <v>530530</v>
      </c>
      <c r="E944" t="s">
        <v>2920</v>
      </c>
      <c r="F944" t="s">
        <v>37</v>
      </c>
      <c r="G944" t="s">
        <v>644</v>
      </c>
      <c r="H944" t="s">
        <v>2921</v>
      </c>
      <c r="I944" t="s">
        <v>140</v>
      </c>
      <c r="J944" t="s">
        <v>1149</v>
      </c>
      <c r="K944" s="318"/>
      <c r="L944" t="s">
        <v>42</v>
      </c>
      <c r="M944" s="319">
        <v>45958</v>
      </c>
      <c r="N944" s="318">
        <v>10</v>
      </c>
      <c r="O944" s="318"/>
      <c r="P944" s="318" t="s">
        <v>648</v>
      </c>
      <c r="Q944" s="319">
        <v>45958</v>
      </c>
      <c r="R944" s="318" t="s">
        <v>109</v>
      </c>
      <c r="X944" t="s">
        <v>43</v>
      </c>
      <c r="AA944" s="318" t="s">
        <v>109</v>
      </c>
      <c r="AB944" s="318">
        <v>50027917</v>
      </c>
      <c r="AC944" s="318" t="s">
        <v>95</v>
      </c>
      <c r="AE944" s="318" t="s">
        <v>261</v>
      </c>
      <c r="AF944" s="320">
        <v>54546</v>
      </c>
      <c r="AG944" s="318"/>
      <c r="AH944" s="320"/>
      <c r="AI944" s="320"/>
    </row>
    <row r="945" spans="1:35" hidden="1">
      <c r="A945" t="s">
        <v>2922</v>
      </c>
      <c r="B945" s="1">
        <v>45894</v>
      </c>
      <c r="C945">
        <v>8</v>
      </c>
      <c r="D945">
        <v>530531</v>
      </c>
      <c r="E945" t="s">
        <v>2923</v>
      </c>
      <c r="F945" t="s">
        <v>37</v>
      </c>
      <c r="G945" t="s">
        <v>644</v>
      </c>
      <c r="H945" t="s">
        <v>2924</v>
      </c>
      <c r="I945" t="s">
        <v>72</v>
      </c>
      <c r="J945" t="s">
        <v>1149</v>
      </c>
      <c r="K945" s="318"/>
      <c r="L945" t="s">
        <v>42</v>
      </c>
      <c r="M945" s="319">
        <v>45953</v>
      </c>
      <c r="N945" s="318">
        <v>10</v>
      </c>
      <c r="O945" s="318"/>
      <c r="P945" s="318" t="s">
        <v>648</v>
      </c>
      <c r="Q945" s="319">
        <v>45953</v>
      </c>
      <c r="R945" s="318" t="s">
        <v>109</v>
      </c>
      <c r="X945" t="s">
        <v>43</v>
      </c>
      <c r="AA945" s="318" t="s">
        <v>109</v>
      </c>
      <c r="AB945" s="318">
        <v>50027927</v>
      </c>
      <c r="AC945" s="318" t="s">
        <v>95</v>
      </c>
      <c r="AE945" s="318" t="s">
        <v>261</v>
      </c>
      <c r="AF945" s="320">
        <v>82669</v>
      </c>
      <c r="AG945" s="318"/>
      <c r="AH945" s="320"/>
      <c r="AI945" s="320"/>
    </row>
    <row r="946" spans="1:35" hidden="1">
      <c r="A946" t="s">
        <v>2925</v>
      </c>
      <c r="B946" s="1">
        <v>45894</v>
      </c>
      <c r="C946">
        <v>8</v>
      </c>
      <c r="D946">
        <v>530532</v>
      </c>
      <c r="E946" t="s">
        <v>2926</v>
      </c>
      <c r="F946" t="s">
        <v>37</v>
      </c>
      <c r="G946" t="s">
        <v>644</v>
      </c>
      <c r="H946" t="s">
        <v>2927</v>
      </c>
      <c r="I946" t="s">
        <v>123</v>
      </c>
      <c r="J946" t="s">
        <v>1149</v>
      </c>
      <c r="K946" s="318"/>
      <c r="L946" t="s">
        <v>42</v>
      </c>
      <c r="M946" s="319">
        <v>45953</v>
      </c>
      <c r="N946" s="318">
        <v>10</v>
      </c>
      <c r="O946" s="318"/>
      <c r="P946" s="318" t="s">
        <v>648</v>
      </c>
      <c r="Q946" s="319">
        <v>45953</v>
      </c>
      <c r="R946" s="318" t="s">
        <v>109</v>
      </c>
      <c r="X946" t="s">
        <v>43</v>
      </c>
      <c r="AA946" s="318" t="s">
        <v>109</v>
      </c>
      <c r="AB946" s="318">
        <v>50028048</v>
      </c>
      <c r="AC946" s="318" t="s">
        <v>95</v>
      </c>
      <c r="AE946" s="318" t="s">
        <v>261</v>
      </c>
      <c r="AF946" s="320">
        <v>75441</v>
      </c>
      <c r="AG946" s="318"/>
      <c r="AH946" s="320"/>
      <c r="AI946" s="320"/>
    </row>
    <row r="947" spans="1:35" hidden="1">
      <c r="A947" t="s">
        <v>2928</v>
      </c>
      <c r="B947" s="1">
        <v>45870</v>
      </c>
      <c r="C947">
        <v>8</v>
      </c>
      <c r="D947">
        <v>530533</v>
      </c>
      <c r="E947" t="s">
        <v>2929</v>
      </c>
      <c r="F947" t="s">
        <v>37</v>
      </c>
      <c r="G947" t="s">
        <v>1401</v>
      </c>
      <c r="H947" t="s">
        <v>2930</v>
      </c>
      <c r="I947" t="s">
        <v>87</v>
      </c>
      <c r="J947" t="s">
        <v>1408</v>
      </c>
      <c r="K947" s="318"/>
      <c r="L947" t="s">
        <v>42</v>
      </c>
      <c r="M947" s="319">
        <v>45925</v>
      </c>
      <c r="N947" s="318">
        <v>9</v>
      </c>
      <c r="O947" s="318"/>
      <c r="P947" s="318" t="s">
        <v>1403</v>
      </c>
      <c r="Q947" s="319">
        <v>45894</v>
      </c>
      <c r="R947" s="318" t="s">
        <v>83</v>
      </c>
      <c r="X947" t="s">
        <v>43</v>
      </c>
      <c r="AA947" s="318" t="s">
        <v>83</v>
      </c>
      <c r="AB947" s="318">
        <v>530901</v>
      </c>
      <c r="AC947" s="318" t="s">
        <v>84</v>
      </c>
      <c r="AE947" s="318" t="s">
        <v>408</v>
      </c>
      <c r="AF947" s="320">
        <v>3996820</v>
      </c>
      <c r="AG947" s="318"/>
      <c r="AH947" s="320"/>
      <c r="AI947" s="320"/>
    </row>
    <row r="948" spans="1:35" hidden="1">
      <c r="A948" t="s">
        <v>2931</v>
      </c>
      <c r="B948" s="1">
        <v>45870</v>
      </c>
      <c r="C948">
        <v>8</v>
      </c>
      <c r="D948">
        <v>530534</v>
      </c>
      <c r="E948" t="s">
        <v>2932</v>
      </c>
      <c r="F948" t="s">
        <v>37</v>
      </c>
      <c r="G948" t="s">
        <v>1401</v>
      </c>
      <c r="H948" t="s">
        <v>2933</v>
      </c>
      <c r="I948" t="s">
        <v>40</v>
      </c>
      <c r="J948" t="s">
        <v>1408</v>
      </c>
      <c r="K948" s="318"/>
      <c r="L948" t="s">
        <v>42</v>
      </c>
      <c r="M948" s="319">
        <v>45925</v>
      </c>
      <c r="N948" s="318">
        <v>9</v>
      </c>
      <c r="O948" s="318"/>
      <c r="P948" s="318" t="s">
        <v>1403</v>
      </c>
      <c r="Q948" s="319">
        <v>45894</v>
      </c>
      <c r="R948" s="318" t="s">
        <v>83</v>
      </c>
      <c r="X948" t="s">
        <v>43</v>
      </c>
      <c r="AA948" s="318" t="s">
        <v>83</v>
      </c>
      <c r="AB948" s="318"/>
      <c r="AC948" s="318" t="s">
        <v>84</v>
      </c>
      <c r="AE948" s="318"/>
      <c r="AF948" s="320"/>
      <c r="AG948" s="318"/>
      <c r="AH948" s="320"/>
      <c r="AI948" s="320"/>
    </row>
    <row r="949" spans="1:35" hidden="1">
      <c r="A949" t="s">
        <v>2934</v>
      </c>
      <c r="B949" s="1">
        <v>45895</v>
      </c>
      <c r="C949">
        <v>8</v>
      </c>
      <c r="D949">
        <v>530535</v>
      </c>
      <c r="E949" t="s">
        <v>2935</v>
      </c>
      <c r="F949" t="s">
        <v>37</v>
      </c>
      <c r="G949" t="s">
        <v>644</v>
      </c>
      <c r="H949" t="s">
        <v>2936</v>
      </c>
      <c r="I949" t="s">
        <v>92</v>
      </c>
      <c r="J949" t="s">
        <v>629</v>
      </c>
      <c r="K949" s="318"/>
      <c r="L949" t="s">
        <v>42</v>
      </c>
      <c r="M949" s="319">
        <v>45916</v>
      </c>
      <c r="N949" s="318">
        <v>9</v>
      </c>
      <c r="O949" s="318"/>
      <c r="P949" s="318" t="s">
        <v>648</v>
      </c>
      <c r="Q949" s="319">
        <v>45916</v>
      </c>
      <c r="R949" s="318" t="s">
        <v>83</v>
      </c>
      <c r="X949" t="s">
        <v>43</v>
      </c>
      <c r="AA949" s="318" t="s">
        <v>83</v>
      </c>
      <c r="AB949" s="318">
        <v>50028003</v>
      </c>
      <c r="AC949" s="318" t="s">
        <v>84</v>
      </c>
      <c r="AE949" s="318" t="s">
        <v>94</v>
      </c>
      <c r="AF949" s="320">
        <v>13393</v>
      </c>
      <c r="AG949" s="318"/>
      <c r="AH949" s="320"/>
      <c r="AI949" s="320"/>
    </row>
    <row r="950" spans="1:35" hidden="1">
      <c r="A950" t="s">
        <v>2937</v>
      </c>
      <c r="B950" s="1">
        <v>45895</v>
      </c>
      <c r="C950">
        <v>8</v>
      </c>
      <c r="D950">
        <v>530536</v>
      </c>
      <c r="E950" t="s">
        <v>2938</v>
      </c>
      <c r="F950" t="s">
        <v>37</v>
      </c>
      <c r="G950" t="s">
        <v>106</v>
      </c>
      <c r="H950" t="s">
        <v>2939</v>
      </c>
      <c r="I950" t="s">
        <v>108</v>
      </c>
      <c r="J950" t="s">
        <v>158</v>
      </c>
      <c r="K950" s="318"/>
      <c r="L950" t="s">
        <v>42</v>
      </c>
      <c r="M950" s="319">
        <v>45919</v>
      </c>
      <c r="N950" s="318">
        <v>9</v>
      </c>
      <c r="O950" s="318"/>
      <c r="P950" s="318"/>
      <c r="Q950" s="319"/>
      <c r="R950" s="318"/>
      <c r="X950" t="s">
        <v>43</v>
      </c>
      <c r="AA950" s="318" t="s">
        <v>83</v>
      </c>
      <c r="AB950" s="318">
        <v>50028093</v>
      </c>
      <c r="AC950" s="318" t="s">
        <v>84</v>
      </c>
      <c r="AE950" s="318" t="s">
        <v>94</v>
      </c>
      <c r="AF950" s="320">
        <v>281396</v>
      </c>
      <c r="AG950" s="318">
        <v>54</v>
      </c>
      <c r="AH950" s="320"/>
      <c r="AI950" s="320"/>
    </row>
    <row r="951" spans="1:35" hidden="1">
      <c r="A951" t="s">
        <v>2940</v>
      </c>
      <c r="B951" s="1">
        <v>45895</v>
      </c>
      <c r="C951">
        <v>8</v>
      </c>
      <c r="D951">
        <v>530537</v>
      </c>
      <c r="E951" t="s">
        <v>2941</v>
      </c>
      <c r="F951" t="s">
        <v>37</v>
      </c>
      <c r="G951" t="s">
        <v>106</v>
      </c>
      <c r="H951" t="s">
        <v>2942</v>
      </c>
      <c r="I951" t="s">
        <v>108</v>
      </c>
      <c r="J951" t="s">
        <v>629</v>
      </c>
      <c r="K951" s="318"/>
      <c r="L951" t="s">
        <v>42</v>
      </c>
      <c r="M951" s="319">
        <v>45902</v>
      </c>
      <c r="N951" s="318">
        <v>9</v>
      </c>
      <c r="O951" s="318"/>
      <c r="P951" s="318"/>
      <c r="Q951" s="319"/>
      <c r="R951" s="318"/>
      <c r="X951" t="s">
        <v>43</v>
      </c>
      <c r="AA951" s="318" t="s">
        <v>83</v>
      </c>
      <c r="AB951" s="318">
        <v>50028102</v>
      </c>
      <c r="AC951" s="318" t="s">
        <v>84</v>
      </c>
      <c r="AE951" s="318" t="s">
        <v>94</v>
      </c>
      <c r="AF951" s="320">
        <v>13393</v>
      </c>
      <c r="AG951" s="318"/>
      <c r="AH951" s="320"/>
      <c r="AI951" s="320"/>
    </row>
    <row r="952" spans="1:35" hidden="1">
      <c r="A952" t="s">
        <v>2943</v>
      </c>
      <c r="B952" s="1">
        <v>45895</v>
      </c>
      <c r="C952">
        <v>8</v>
      </c>
      <c r="D952">
        <v>530538</v>
      </c>
      <c r="E952" t="s">
        <v>2944</v>
      </c>
      <c r="F952" t="s">
        <v>37</v>
      </c>
      <c r="G952" t="s">
        <v>106</v>
      </c>
      <c r="H952" t="s">
        <v>2945</v>
      </c>
      <c r="I952" t="s">
        <v>108</v>
      </c>
      <c r="J952" t="s">
        <v>629</v>
      </c>
      <c r="K952" s="318"/>
      <c r="L952" t="s">
        <v>42</v>
      </c>
      <c r="M952" s="319">
        <v>45908</v>
      </c>
      <c r="N952" s="318">
        <v>9</v>
      </c>
      <c r="O952" s="318"/>
      <c r="P952" s="318"/>
      <c r="Q952" s="319"/>
      <c r="R952" s="318"/>
      <c r="X952" t="s">
        <v>43</v>
      </c>
      <c r="AA952" s="318" t="s">
        <v>83</v>
      </c>
      <c r="AB952" s="318">
        <v>50028106</v>
      </c>
      <c r="AC952" s="318" t="s">
        <v>84</v>
      </c>
      <c r="AE952" s="318" t="s">
        <v>94</v>
      </c>
      <c r="AF952" s="320">
        <v>13393</v>
      </c>
      <c r="AG952" s="318"/>
      <c r="AH952" s="320"/>
      <c r="AI952" s="320"/>
    </row>
    <row r="953" spans="1:35" hidden="1">
      <c r="A953" t="s">
        <v>2946</v>
      </c>
      <c r="B953" s="1">
        <v>45895</v>
      </c>
      <c r="C953">
        <v>8</v>
      </c>
      <c r="D953">
        <v>530539</v>
      </c>
      <c r="E953" t="s">
        <v>2947</v>
      </c>
      <c r="F953" t="s">
        <v>37</v>
      </c>
      <c r="G953" t="s">
        <v>106</v>
      </c>
      <c r="H953" t="s">
        <v>2948</v>
      </c>
      <c r="I953" t="s">
        <v>108</v>
      </c>
      <c r="J953" t="s">
        <v>629</v>
      </c>
      <c r="K953" s="318"/>
      <c r="L953" t="s">
        <v>42</v>
      </c>
      <c r="M953" s="319">
        <v>45897</v>
      </c>
      <c r="N953" s="318">
        <v>8</v>
      </c>
      <c r="O953" s="318"/>
      <c r="P953" s="318"/>
      <c r="Q953" s="319"/>
      <c r="R953" s="318"/>
      <c r="X953" t="s">
        <v>43</v>
      </c>
      <c r="AA953" s="318" t="s">
        <v>62</v>
      </c>
      <c r="AB953" s="318">
        <v>50028136</v>
      </c>
      <c r="AC953" s="318" t="s">
        <v>63</v>
      </c>
      <c r="AE953" s="318" t="s">
        <v>94</v>
      </c>
      <c r="AF953" s="320">
        <v>20107</v>
      </c>
      <c r="AG953" s="318"/>
      <c r="AH953" s="320"/>
      <c r="AI953" s="320"/>
    </row>
    <row r="954" spans="1:35" hidden="1">
      <c r="A954" t="s">
        <v>2949</v>
      </c>
      <c r="B954" s="1">
        <v>45895</v>
      </c>
      <c r="C954">
        <v>8</v>
      </c>
      <c r="D954">
        <v>530540</v>
      </c>
      <c r="E954" t="s">
        <v>2950</v>
      </c>
      <c r="F954" t="s">
        <v>37</v>
      </c>
      <c r="G954" t="s">
        <v>383</v>
      </c>
      <c r="H954" t="s">
        <v>2948</v>
      </c>
      <c r="I954" t="s">
        <v>108</v>
      </c>
      <c r="J954" t="s">
        <v>629</v>
      </c>
      <c r="K954" s="318"/>
      <c r="L954" t="s">
        <v>42</v>
      </c>
      <c r="M954" s="319">
        <v>45905</v>
      </c>
      <c r="N954" s="318">
        <v>9</v>
      </c>
      <c r="O954" s="318"/>
      <c r="P954" s="318"/>
      <c r="Q954" s="319"/>
      <c r="R954" s="318"/>
      <c r="X954" t="s">
        <v>43</v>
      </c>
      <c r="AA954" s="318" t="s">
        <v>83</v>
      </c>
      <c r="AB954" s="318">
        <v>50028143</v>
      </c>
      <c r="AC954" s="318" t="s">
        <v>84</v>
      </c>
      <c r="AE954" s="318" t="s">
        <v>94</v>
      </c>
      <c r="AF954" s="320">
        <v>10995</v>
      </c>
      <c r="AG954" s="318"/>
      <c r="AH954" s="320"/>
      <c r="AI954" s="320"/>
    </row>
    <row r="955" spans="1:35" hidden="1">
      <c r="A955" t="s">
        <v>2951</v>
      </c>
      <c r="B955" s="1">
        <v>45895</v>
      </c>
      <c r="C955">
        <v>8</v>
      </c>
      <c r="D955">
        <v>530541</v>
      </c>
      <c r="E955" t="s">
        <v>2952</v>
      </c>
      <c r="F955" t="s">
        <v>37</v>
      </c>
      <c r="G955" t="s">
        <v>106</v>
      </c>
      <c r="H955" t="s">
        <v>914</v>
      </c>
      <c r="I955" t="s">
        <v>108</v>
      </c>
      <c r="J955" t="s">
        <v>629</v>
      </c>
      <c r="K955" s="318"/>
      <c r="L955" t="s">
        <v>42</v>
      </c>
      <c r="M955" s="319">
        <v>45902</v>
      </c>
      <c r="N955" s="318">
        <v>9</v>
      </c>
      <c r="O955" s="318"/>
      <c r="P955" s="318"/>
      <c r="Q955" s="319"/>
      <c r="R955" s="318"/>
      <c r="X955" t="s">
        <v>43</v>
      </c>
      <c r="AA955" s="318" t="s">
        <v>83</v>
      </c>
      <c r="AB955" s="318">
        <v>50028149</v>
      </c>
      <c r="AC955" s="318" t="s">
        <v>84</v>
      </c>
      <c r="AE955" s="318" t="s">
        <v>94</v>
      </c>
      <c r="AF955" s="320">
        <v>13393</v>
      </c>
      <c r="AG955" s="318"/>
      <c r="AH955" s="320"/>
      <c r="AI955" s="320"/>
    </row>
    <row r="956" spans="1:35" hidden="1">
      <c r="A956" t="s">
        <v>2953</v>
      </c>
      <c r="B956" s="1">
        <v>45895</v>
      </c>
      <c r="C956">
        <v>8</v>
      </c>
      <c r="D956">
        <v>530542</v>
      </c>
      <c r="E956" t="s">
        <v>2954</v>
      </c>
      <c r="F956" t="s">
        <v>37</v>
      </c>
      <c r="G956" t="s">
        <v>106</v>
      </c>
      <c r="H956" t="s">
        <v>2955</v>
      </c>
      <c r="I956" t="s">
        <v>108</v>
      </c>
      <c r="J956" t="s">
        <v>629</v>
      </c>
      <c r="K956" s="318"/>
      <c r="L956" t="s">
        <v>42</v>
      </c>
      <c r="M956" s="319">
        <v>45909</v>
      </c>
      <c r="N956" s="318">
        <v>9</v>
      </c>
      <c r="O956" s="318"/>
      <c r="P956" s="318"/>
      <c r="Q956" s="319"/>
      <c r="R956" s="318"/>
      <c r="X956" t="s">
        <v>43</v>
      </c>
      <c r="AA956" s="318" t="s">
        <v>83</v>
      </c>
      <c r="AB956" s="318">
        <v>50028164</v>
      </c>
      <c r="AC956" s="318" t="s">
        <v>84</v>
      </c>
      <c r="AE956" s="318" t="s">
        <v>94</v>
      </c>
      <c r="AF956" s="320">
        <v>17709</v>
      </c>
      <c r="AG956" s="318"/>
      <c r="AH956" s="320"/>
      <c r="AI956" s="320"/>
    </row>
    <row r="957" spans="1:35" hidden="1">
      <c r="A957" t="s">
        <v>2956</v>
      </c>
      <c r="B957" s="1">
        <v>45895</v>
      </c>
      <c r="C957">
        <v>8</v>
      </c>
      <c r="D957">
        <v>530543</v>
      </c>
      <c r="E957" t="s">
        <v>69</v>
      </c>
      <c r="F957" t="s">
        <v>37</v>
      </c>
      <c r="G957" t="s">
        <v>117</v>
      </c>
      <c r="H957" t="s">
        <v>2957</v>
      </c>
      <c r="I957" t="s">
        <v>146</v>
      </c>
      <c r="J957" t="s">
        <v>1693</v>
      </c>
      <c r="K957" s="318"/>
      <c r="L957" t="s">
        <v>42</v>
      </c>
      <c r="M957" s="319">
        <v>45924</v>
      </c>
      <c r="N957" s="318">
        <v>9</v>
      </c>
      <c r="O957" s="318"/>
      <c r="P957" s="318"/>
      <c r="Q957" s="319"/>
      <c r="R957" s="318"/>
      <c r="X957" t="s">
        <v>43</v>
      </c>
      <c r="AA957" s="318" t="s">
        <v>83</v>
      </c>
      <c r="AB957" s="318">
        <v>530908</v>
      </c>
      <c r="AC957" s="318" t="s">
        <v>84</v>
      </c>
      <c r="AE957" s="318" t="s">
        <v>732</v>
      </c>
      <c r="AF957" s="320">
        <v>68242</v>
      </c>
      <c r="AG957" s="318"/>
      <c r="AH957" s="320"/>
      <c r="AI957" s="320"/>
    </row>
    <row r="958" spans="1:35" hidden="1">
      <c r="A958" t="s">
        <v>2958</v>
      </c>
      <c r="B958" s="1">
        <v>45895</v>
      </c>
      <c r="C958">
        <v>8</v>
      </c>
      <c r="D958">
        <v>530544</v>
      </c>
      <c r="E958" t="s">
        <v>2959</v>
      </c>
      <c r="F958" t="s">
        <v>37</v>
      </c>
      <c r="G958" t="s">
        <v>112</v>
      </c>
      <c r="H958" t="s">
        <v>2960</v>
      </c>
      <c r="I958" t="s">
        <v>108</v>
      </c>
      <c r="J958" t="s">
        <v>158</v>
      </c>
      <c r="K958" s="318"/>
      <c r="L958" t="s">
        <v>42</v>
      </c>
      <c r="M958" s="319">
        <v>45939</v>
      </c>
      <c r="N958" s="318">
        <v>10</v>
      </c>
      <c r="O958" s="318"/>
      <c r="P958" s="318" t="s">
        <v>257</v>
      </c>
      <c r="Q958" s="319">
        <v>45939</v>
      </c>
      <c r="R958" s="318" t="s">
        <v>109</v>
      </c>
      <c r="X958" t="s">
        <v>43</v>
      </c>
      <c r="AA958" s="318" t="s">
        <v>109</v>
      </c>
      <c r="AB958" s="318">
        <v>50028250</v>
      </c>
      <c r="AC958" s="318" t="s">
        <v>95</v>
      </c>
      <c r="AE958" s="318" t="s">
        <v>52</v>
      </c>
      <c r="AF958" s="320">
        <v>348246</v>
      </c>
      <c r="AG958" s="318">
        <v>65</v>
      </c>
      <c r="AH958" s="320"/>
      <c r="AI958" s="320"/>
    </row>
    <row r="959" spans="1:35" hidden="1">
      <c r="A959" t="s">
        <v>2961</v>
      </c>
      <c r="B959" s="1">
        <v>45896</v>
      </c>
      <c r="C959">
        <v>8</v>
      </c>
      <c r="D959">
        <v>530545</v>
      </c>
      <c r="E959" t="s">
        <v>2962</v>
      </c>
      <c r="F959" t="s">
        <v>37</v>
      </c>
      <c r="G959" t="s">
        <v>58</v>
      </c>
      <c r="H959" t="s">
        <v>2963</v>
      </c>
      <c r="I959" t="s">
        <v>40</v>
      </c>
      <c r="J959" t="s">
        <v>158</v>
      </c>
      <c r="K959" s="318"/>
      <c r="L959" t="s">
        <v>42</v>
      </c>
      <c r="M959" s="319">
        <v>45910</v>
      </c>
      <c r="N959" s="318">
        <v>9</v>
      </c>
      <c r="O959" s="318"/>
      <c r="P959" s="318"/>
      <c r="Q959" s="319"/>
      <c r="R959" s="318"/>
      <c r="X959" t="s">
        <v>43</v>
      </c>
      <c r="AA959" s="318" t="s">
        <v>83</v>
      </c>
      <c r="AB959" s="318">
        <v>50028439</v>
      </c>
      <c r="AC959" s="318" t="s">
        <v>84</v>
      </c>
      <c r="AE959" s="318" t="s">
        <v>94</v>
      </c>
      <c r="AF959" s="320">
        <v>208713</v>
      </c>
      <c r="AG959" s="318">
        <v>10</v>
      </c>
      <c r="AH959" s="320"/>
      <c r="AI959" s="320"/>
    </row>
    <row r="960" spans="1:35" hidden="1">
      <c r="A960" t="s">
        <v>2964</v>
      </c>
      <c r="B960" s="1">
        <v>45896</v>
      </c>
      <c r="C960">
        <v>8</v>
      </c>
      <c r="D960">
        <v>530546</v>
      </c>
      <c r="E960" t="s">
        <v>2965</v>
      </c>
      <c r="F960" t="s">
        <v>37</v>
      </c>
      <c r="G960" t="s">
        <v>644</v>
      </c>
      <c r="H960" t="s">
        <v>2966</v>
      </c>
      <c r="I960" t="s">
        <v>72</v>
      </c>
      <c r="J960" t="s">
        <v>1149</v>
      </c>
      <c r="K960" s="318"/>
      <c r="L960" t="s">
        <v>42</v>
      </c>
      <c r="M960" s="319">
        <v>45953</v>
      </c>
      <c r="N960" s="318">
        <v>10</v>
      </c>
      <c r="O960" s="318"/>
      <c r="P960" s="318" t="s">
        <v>648</v>
      </c>
      <c r="Q960" s="319">
        <v>45953</v>
      </c>
      <c r="R960" s="318" t="s">
        <v>109</v>
      </c>
      <c r="X960" t="s">
        <v>43</v>
      </c>
      <c r="AA960" s="318" t="s">
        <v>109</v>
      </c>
      <c r="AB960" s="318">
        <v>50028163</v>
      </c>
      <c r="AC960" s="318" t="s">
        <v>95</v>
      </c>
      <c r="AE960" s="318" t="s">
        <v>261</v>
      </c>
      <c r="AF960" s="320">
        <v>74898</v>
      </c>
      <c r="AG960" s="318"/>
      <c r="AH960" s="320"/>
      <c r="AI960" s="320"/>
    </row>
    <row r="961" spans="1:35" hidden="1">
      <c r="A961" t="s">
        <v>2967</v>
      </c>
      <c r="B961" s="1">
        <v>45896</v>
      </c>
      <c r="C961">
        <v>8</v>
      </c>
      <c r="D961">
        <v>530547</v>
      </c>
      <c r="E961" t="s">
        <v>2968</v>
      </c>
      <c r="F961" t="s">
        <v>37</v>
      </c>
      <c r="G961" t="s">
        <v>644</v>
      </c>
      <c r="H961" t="s">
        <v>2969</v>
      </c>
      <c r="I961" t="s">
        <v>108</v>
      </c>
      <c r="J961" t="s">
        <v>1149</v>
      </c>
      <c r="K961" s="318"/>
      <c r="L961" t="s">
        <v>42</v>
      </c>
      <c r="M961" s="319">
        <v>45937</v>
      </c>
      <c r="N961" s="318">
        <v>10</v>
      </c>
      <c r="O961" s="318"/>
      <c r="P961" s="318" t="s">
        <v>648</v>
      </c>
      <c r="Q961" s="319">
        <v>45937</v>
      </c>
      <c r="R961" s="318" t="s">
        <v>109</v>
      </c>
      <c r="X961" t="s">
        <v>43</v>
      </c>
      <c r="AA961" s="318" t="s">
        <v>109</v>
      </c>
      <c r="AB961" s="318">
        <v>50028191</v>
      </c>
      <c r="AC961" s="318" t="s">
        <v>95</v>
      </c>
      <c r="AE961" s="318" t="s">
        <v>261</v>
      </c>
      <c r="AF961" s="320">
        <v>50588</v>
      </c>
      <c r="AG961" s="318"/>
      <c r="AH961" s="320"/>
      <c r="AI961" s="320"/>
    </row>
    <row r="962" spans="1:35" hidden="1">
      <c r="A962" t="s">
        <v>2970</v>
      </c>
      <c r="B962" s="1">
        <v>45896</v>
      </c>
      <c r="C962">
        <v>8</v>
      </c>
      <c r="D962">
        <v>530548</v>
      </c>
      <c r="E962" t="s">
        <v>2971</v>
      </c>
      <c r="F962" t="s">
        <v>37</v>
      </c>
      <c r="G962" t="s">
        <v>644</v>
      </c>
      <c r="H962" t="s">
        <v>2972</v>
      </c>
      <c r="I962" t="s">
        <v>92</v>
      </c>
      <c r="J962" t="s">
        <v>1149</v>
      </c>
      <c r="K962" s="318"/>
      <c r="L962" t="s">
        <v>42</v>
      </c>
      <c r="M962" s="319">
        <v>45953</v>
      </c>
      <c r="N962" s="318">
        <v>10</v>
      </c>
      <c r="O962" s="318"/>
      <c r="P962" s="318" t="s">
        <v>648</v>
      </c>
      <c r="Q962" s="319">
        <v>45953</v>
      </c>
      <c r="R962" s="318" t="s">
        <v>109</v>
      </c>
      <c r="X962" t="s">
        <v>43</v>
      </c>
      <c r="AA962" s="318" t="s">
        <v>109</v>
      </c>
      <c r="AB962" s="318">
        <v>50028198</v>
      </c>
      <c r="AC962" s="318" t="s">
        <v>95</v>
      </c>
      <c r="AE962" s="318" t="s">
        <v>261</v>
      </c>
      <c r="AF962" s="320">
        <v>77524</v>
      </c>
      <c r="AG962" s="318"/>
      <c r="AH962" s="320"/>
      <c r="AI962" s="320"/>
    </row>
    <row r="963" spans="1:35" hidden="1">
      <c r="A963" t="s">
        <v>2973</v>
      </c>
      <c r="B963" s="1">
        <v>45896</v>
      </c>
      <c r="C963">
        <v>8</v>
      </c>
      <c r="D963">
        <v>530549</v>
      </c>
      <c r="E963" t="s">
        <v>2974</v>
      </c>
      <c r="F963" t="s">
        <v>37</v>
      </c>
      <c r="G963" t="s">
        <v>644</v>
      </c>
      <c r="H963" t="s">
        <v>2975</v>
      </c>
      <c r="I963" t="s">
        <v>72</v>
      </c>
      <c r="J963" t="s">
        <v>1149</v>
      </c>
      <c r="K963" s="318"/>
      <c r="L963" t="s">
        <v>42</v>
      </c>
      <c r="M963" s="319">
        <v>45953</v>
      </c>
      <c r="N963" s="318">
        <v>10</v>
      </c>
      <c r="O963" s="318"/>
      <c r="P963" s="318" t="s">
        <v>648</v>
      </c>
      <c r="Q963" s="319">
        <v>45953</v>
      </c>
      <c r="R963" s="318" t="s">
        <v>109</v>
      </c>
      <c r="X963" t="s">
        <v>43</v>
      </c>
      <c r="AA963" s="318" t="s">
        <v>109</v>
      </c>
      <c r="AB963" s="318">
        <v>50028314</v>
      </c>
      <c r="AC963" s="318" t="s">
        <v>95</v>
      </c>
      <c r="AE963" s="318" t="s">
        <v>261</v>
      </c>
      <c r="AF963" s="320">
        <v>81210</v>
      </c>
      <c r="AG963" s="318"/>
      <c r="AH963" s="320"/>
      <c r="AI963" s="320"/>
    </row>
    <row r="964" spans="1:35" hidden="1">
      <c r="A964" t="s">
        <v>2976</v>
      </c>
      <c r="B964" s="1">
        <v>45894</v>
      </c>
      <c r="C964">
        <v>8</v>
      </c>
      <c r="D964">
        <v>530550</v>
      </c>
      <c r="E964" t="s">
        <v>2977</v>
      </c>
      <c r="F964" t="s">
        <v>37</v>
      </c>
      <c r="G964" t="s">
        <v>644</v>
      </c>
      <c r="H964" t="s">
        <v>2978</v>
      </c>
      <c r="I964" t="s">
        <v>72</v>
      </c>
      <c r="J964" t="s">
        <v>1149</v>
      </c>
      <c r="K964" s="318"/>
      <c r="L964" t="s">
        <v>42</v>
      </c>
      <c r="M964" s="319" t="s">
        <v>577</v>
      </c>
      <c r="N964" s="318"/>
      <c r="O964" s="318"/>
      <c r="P964" s="318" t="s">
        <v>648</v>
      </c>
      <c r="Q964" s="319" t="s">
        <v>577</v>
      </c>
      <c r="R964" s="318"/>
      <c r="X964" t="s">
        <v>43</v>
      </c>
      <c r="AA964" s="318" t="s">
        <v>577</v>
      </c>
      <c r="AB964" s="318">
        <v>50027897</v>
      </c>
      <c r="AC964" s="318" t="s">
        <v>43</v>
      </c>
      <c r="AE964" s="318"/>
      <c r="AF964" s="320"/>
      <c r="AG964" s="318"/>
      <c r="AH964" s="320"/>
      <c r="AI964" s="320"/>
    </row>
    <row r="965" spans="1:35" hidden="1">
      <c r="A965" t="s">
        <v>2979</v>
      </c>
      <c r="B965" s="1">
        <v>45897</v>
      </c>
      <c r="C965">
        <v>8</v>
      </c>
      <c r="D965">
        <v>530551</v>
      </c>
      <c r="E965" t="s">
        <v>2240</v>
      </c>
      <c r="F965" t="s">
        <v>37</v>
      </c>
      <c r="G965" t="s">
        <v>47</v>
      </c>
      <c r="H965" t="s">
        <v>1027</v>
      </c>
      <c r="I965" t="s">
        <v>92</v>
      </c>
      <c r="J965" t="s">
        <v>1269</v>
      </c>
      <c r="K965" s="318"/>
      <c r="L965" t="s">
        <v>42</v>
      </c>
      <c r="M965" s="319">
        <v>45918</v>
      </c>
      <c r="N965" s="318">
        <v>9</v>
      </c>
      <c r="O965" s="318"/>
      <c r="P965" s="318"/>
      <c r="Q965" s="319"/>
      <c r="R965" s="318"/>
      <c r="X965" t="s">
        <v>43</v>
      </c>
      <c r="AA965" s="318" t="s">
        <v>109</v>
      </c>
      <c r="AB965" s="318">
        <v>50021703</v>
      </c>
      <c r="AC965" s="318" t="s">
        <v>95</v>
      </c>
      <c r="AE965" s="318" t="s">
        <v>52</v>
      </c>
      <c r="AF965" s="320">
        <v>51722</v>
      </c>
      <c r="AG965" s="318"/>
      <c r="AH965" s="320"/>
      <c r="AI965" s="320"/>
    </row>
    <row r="966" spans="1:35" hidden="1">
      <c r="A966" t="s">
        <v>2980</v>
      </c>
      <c r="B966" s="1">
        <v>45896</v>
      </c>
      <c r="C966">
        <v>8</v>
      </c>
      <c r="D966">
        <v>530552</v>
      </c>
      <c r="E966" t="s">
        <v>2981</v>
      </c>
      <c r="F966" t="s">
        <v>37</v>
      </c>
      <c r="G966" t="s">
        <v>644</v>
      </c>
      <c r="H966" t="s">
        <v>2982</v>
      </c>
      <c r="I966" t="s">
        <v>92</v>
      </c>
      <c r="J966" t="s">
        <v>629</v>
      </c>
      <c r="K966" s="318"/>
      <c r="L966" t="s">
        <v>42</v>
      </c>
      <c r="M966" s="319">
        <v>45904</v>
      </c>
      <c r="N966" s="318">
        <v>9</v>
      </c>
      <c r="O966" s="318"/>
      <c r="P966" s="318" t="s">
        <v>648</v>
      </c>
      <c r="Q966" s="319">
        <v>45904</v>
      </c>
      <c r="R966" s="318" t="s">
        <v>83</v>
      </c>
      <c r="X966" t="s">
        <v>43</v>
      </c>
      <c r="AA966" s="318" t="s">
        <v>83</v>
      </c>
      <c r="AB966" s="318">
        <v>50028212</v>
      </c>
      <c r="AC966" s="318" t="s">
        <v>84</v>
      </c>
      <c r="AE966" s="318" t="s">
        <v>94</v>
      </c>
      <c r="AF966" s="320">
        <v>13393</v>
      </c>
      <c r="AG966" s="318"/>
      <c r="AH966" s="320"/>
      <c r="AI966" s="320"/>
    </row>
    <row r="967" spans="1:35" hidden="1">
      <c r="A967" t="s">
        <v>2983</v>
      </c>
      <c r="B967" s="1">
        <v>45874</v>
      </c>
      <c r="C967">
        <v>8</v>
      </c>
      <c r="D967">
        <v>530553</v>
      </c>
      <c r="E967" t="s">
        <v>2984</v>
      </c>
      <c r="F967" t="s">
        <v>37</v>
      </c>
      <c r="G967" t="s">
        <v>106</v>
      </c>
      <c r="H967" t="s">
        <v>2985</v>
      </c>
      <c r="I967" t="s">
        <v>108</v>
      </c>
      <c r="J967" t="s">
        <v>629</v>
      </c>
      <c r="K967" s="318"/>
      <c r="L967" t="s">
        <v>42</v>
      </c>
      <c r="M967" s="319">
        <v>45897</v>
      </c>
      <c r="N967" s="318">
        <v>8</v>
      </c>
      <c r="O967" s="318"/>
      <c r="P967" s="318"/>
      <c r="Q967" s="319"/>
      <c r="R967" s="318"/>
      <c r="X967" t="s">
        <v>43</v>
      </c>
      <c r="AA967" s="318" t="s">
        <v>62</v>
      </c>
      <c r="AB967" s="318">
        <v>50023818</v>
      </c>
      <c r="AC967" s="318" t="s">
        <v>63</v>
      </c>
      <c r="AE967" s="318" t="s">
        <v>94</v>
      </c>
      <c r="AF967" s="320">
        <v>22265</v>
      </c>
      <c r="AG967" s="318"/>
      <c r="AH967" s="320"/>
      <c r="AI967" s="320"/>
    </row>
    <row r="968" spans="1:35" hidden="1">
      <c r="A968" t="s">
        <v>2986</v>
      </c>
      <c r="B968" s="1">
        <v>45897</v>
      </c>
      <c r="C968">
        <v>8</v>
      </c>
      <c r="D968">
        <v>530554</v>
      </c>
      <c r="E968" t="s">
        <v>2987</v>
      </c>
      <c r="F968" t="s">
        <v>37</v>
      </c>
      <c r="G968" t="s">
        <v>97</v>
      </c>
      <c r="H968" t="s">
        <v>2988</v>
      </c>
      <c r="I968" t="s">
        <v>87</v>
      </c>
      <c r="J968" t="s">
        <v>158</v>
      </c>
      <c r="K968" s="318"/>
      <c r="L968" t="s">
        <v>42</v>
      </c>
      <c r="M968" s="319">
        <v>45912</v>
      </c>
      <c r="N968" s="318">
        <v>9</v>
      </c>
      <c r="O968" s="318"/>
      <c r="P968" s="318" t="s">
        <v>99</v>
      </c>
      <c r="Q968" s="319">
        <v>45912</v>
      </c>
      <c r="R968" s="318" t="s">
        <v>83</v>
      </c>
      <c r="X968" t="s">
        <v>43</v>
      </c>
      <c r="AA968" s="318" t="s">
        <v>83</v>
      </c>
      <c r="AB968" s="318">
        <v>50029007</v>
      </c>
      <c r="AC968" s="318" t="s">
        <v>84</v>
      </c>
      <c r="AE968" s="318" t="s">
        <v>52</v>
      </c>
      <c r="AF968" s="320">
        <v>341524</v>
      </c>
      <c r="AG968" s="318">
        <v>165</v>
      </c>
      <c r="AH968" s="320"/>
      <c r="AI968" s="320"/>
    </row>
    <row r="969" spans="1:35" hidden="1">
      <c r="A969" t="s">
        <v>2989</v>
      </c>
      <c r="B969" s="1">
        <v>45897</v>
      </c>
      <c r="C969">
        <v>8</v>
      </c>
      <c r="D969">
        <v>530555</v>
      </c>
      <c r="E969" t="s">
        <v>2990</v>
      </c>
      <c r="F969" t="s">
        <v>37</v>
      </c>
      <c r="G969" t="s">
        <v>106</v>
      </c>
      <c r="H969" t="s">
        <v>1513</v>
      </c>
      <c r="I969" t="s">
        <v>108</v>
      </c>
      <c r="J969" t="s">
        <v>158</v>
      </c>
      <c r="K969" s="318"/>
      <c r="L969" t="s">
        <v>42</v>
      </c>
      <c r="M969" s="319">
        <v>45919</v>
      </c>
      <c r="N969" s="318">
        <v>9</v>
      </c>
      <c r="O969" s="318"/>
      <c r="P969" s="318"/>
      <c r="Q969" s="319"/>
      <c r="R969" s="318"/>
      <c r="X969" t="s">
        <v>43</v>
      </c>
      <c r="AA969" s="318" t="s">
        <v>109</v>
      </c>
      <c r="AB969" s="318">
        <v>50028819</v>
      </c>
      <c r="AC969" s="318" t="s">
        <v>95</v>
      </c>
      <c r="AE969" s="318" t="s">
        <v>52</v>
      </c>
      <c r="AF969" s="320">
        <v>229050</v>
      </c>
      <c r="AG969" s="318">
        <v>18</v>
      </c>
      <c r="AH969" s="320"/>
      <c r="AI969" s="320"/>
    </row>
    <row r="970" spans="1:35" hidden="1">
      <c r="A970" t="s">
        <v>2991</v>
      </c>
      <c r="B970" s="1">
        <v>45897</v>
      </c>
      <c r="C970">
        <v>8</v>
      </c>
      <c r="D970">
        <v>530556</v>
      </c>
      <c r="E970" t="s">
        <v>2992</v>
      </c>
      <c r="F970" t="s">
        <v>37</v>
      </c>
      <c r="G970" t="s">
        <v>47</v>
      </c>
      <c r="H970" t="s">
        <v>2993</v>
      </c>
      <c r="I970" t="s">
        <v>146</v>
      </c>
      <c r="J970" t="s">
        <v>158</v>
      </c>
      <c r="K970" s="318"/>
      <c r="L970" t="s">
        <v>42</v>
      </c>
      <c r="M970" s="319">
        <v>45925</v>
      </c>
      <c r="N970" s="318">
        <v>9</v>
      </c>
      <c r="O970" s="318"/>
      <c r="P970" s="318"/>
      <c r="Q970" s="319"/>
      <c r="R970" s="318"/>
      <c r="X970" t="s">
        <v>43</v>
      </c>
      <c r="AA970" s="318" t="s">
        <v>109</v>
      </c>
      <c r="AB970" s="318">
        <v>50029101</v>
      </c>
      <c r="AC970" s="318" t="s">
        <v>95</v>
      </c>
      <c r="AE970" s="318" t="s">
        <v>94</v>
      </c>
      <c r="AF970" s="320">
        <v>255303</v>
      </c>
      <c r="AG970" s="318">
        <v>68</v>
      </c>
      <c r="AH970" s="320"/>
      <c r="AI970" s="320"/>
    </row>
    <row r="971" spans="1:35" hidden="1">
      <c r="A971" t="s">
        <v>2994</v>
      </c>
      <c r="B971" s="1">
        <v>45897</v>
      </c>
      <c r="C971">
        <v>8</v>
      </c>
      <c r="D971">
        <v>530557</v>
      </c>
      <c r="E971" t="s">
        <v>2995</v>
      </c>
      <c r="F971" t="s">
        <v>37</v>
      </c>
      <c r="G971" t="s">
        <v>644</v>
      </c>
      <c r="H971" t="s">
        <v>2996</v>
      </c>
      <c r="I971" t="s">
        <v>87</v>
      </c>
      <c r="J971" t="s">
        <v>629</v>
      </c>
      <c r="K971" s="318"/>
      <c r="L971" t="s">
        <v>391</v>
      </c>
      <c r="M971" s="319">
        <v>45994</v>
      </c>
      <c r="N971" s="318">
        <v>12</v>
      </c>
      <c r="O971" s="318"/>
      <c r="P971" s="318" t="s">
        <v>648</v>
      </c>
      <c r="Q971" s="319">
        <v>45994</v>
      </c>
      <c r="R971" s="318" t="s">
        <v>78</v>
      </c>
      <c r="X971" t="s">
        <v>43</v>
      </c>
      <c r="AA971" s="318" t="s">
        <v>78</v>
      </c>
      <c r="AB971" s="318">
        <v>50028769</v>
      </c>
      <c r="AC971" s="318" t="s">
        <v>79</v>
      </c>
      <c r="AE971" s="318" t="s">
        <v>94</v>
      </c>
      <c r="AF971" s="320">
        <v>10276</v>
      </c>
      <c r="AG971" s="318"/>
      <c r="AH971" s="320"/>
      <c r="AI971" s="320"/>
    </row>
    <row r="972" spans="1:35" hidden="1">
      <c r="A972" t="s">
        <v>2997</v>
      </c>
      <c r="B972" s="1">
        <v>45898</v>
      </c>
      <c r="C972">
        <v>8</v>
      </c>
      <c r="D972">
        <v>530558</v>
      </c>
      <c r="E972" t="s">
        <v>69</v>
      </c>
      <c r="F972" t="s">
        <v>37</v>
      </c>
      <c r="G972" t="s">
        <v>117</v>
      </c>
      <c r="H972" t="s">
        <v>2998</v>
      </c>
      <c r="I972" t="s">
        <v>108</v>
      </c>
      <c r="J972" t="s">
        <v>2999</v>
      </c>
      <c r="K972" s="318"/>
      <c r="L972" t="s">
        <v>42</v>
      </c>
      <c r="M972" s="319">
        <v>45910</v>
      </c>
      <c r="N972" s="318">
        <v>9</v>
      </c>
      <c r="O972" s="318"/>
      <c r="P972" s="318"/>
      <c r="Q972" s="319"/>
      <c r="R972" s="318"/>
      <c r="X972" t="s">
        <v>43</v>
      </c>
      <c r="AA972" s="318" t="s">
        <v>83</v>
      </c>
      <c r="AB972" s="318">
        <v>530904</v>
      </c>
      <c r="AC972" s="318" t="s">
        <v>84</v>
      </c>
      <c r="AE972" s="318" t="s">
        <v>732</v>
      </c>
      <c r="AF972" s="320">
        <v>88411</v>
      </c>
      <c r="AG972" s="318"/>
      <c r="AH972" s="320"/>
      <c r="AI972" s="320"/>
    </row>
    <row r="973" spans="1:35" hidden="1">
      <c r="A973" t="s">
        <v>3000</v>
      </c>
      <c r="B973" s="1">
        <v>45898</v>
      </c>
      <c r="C973">
        <v>8</v>
      </c>
      <c r="D973">
        <v>530559</v>
      </c>
      <c r="E973" t="s">
        <v>3001</v>
      </c>
      <c r="F973" t="s">
        <v>37</v>
      </c>
      <c r="G973" t="s">
        <v>97</v>
      </c>
      <c r="H973" t="s">
        <v>3002</v>
      </c>
      <c r="I973" t="s">
        <v>40</v>
      </c>
      <c r="J973" t="s">
        <v>158</v>
      </c>
      <c r="K973" s="318"/>
      <c r="L973" t="s">
        <v>42</v>
      </c>
      <c r="M973" s="319">
        <v>45918</v>
      </c>
      <c r="N973" s="318">
        <v>9</v>
      </c>
      <c r="O973" s="318"/>
      <c r="P973" s="318" t="s">
        <v>99</v>
      </c>
      <c r="Q973" s="319">
        <v>45918</v>
      </c>
      <c r="R973" s="318" t="s">
        <v>83</v>
      </c>
      <c r="X973" t="s">
        <v>43</v>
      </c>
      <c r="AA973" s="318" t="s">
        <v>83</v>
      </c>
      <c r="AB973" s="318">
        <v>50029026</v>
      </c>
      <c r="AC973" s="318" t="s">
        <v>84</v>
      </c>
      <c r="AE973" s="318" t="s">
        <v>94</v>
      </c>
      <c r="AF973" s="320">
        <v>276944</v>
      </c>
      <c r="AG973" s="318">
        <v>36</v>
      </c>
      <c r="AH973" s="320"/>
      <c r="AI973" s="320"/>
    </row>
    <row r="974" spans="1:35" hidden="1">
      <c r="A974" t="s">
        <v>3003</v>
      </c>
      <c r="B974" s="1">
        <v>45901</v>
      </c>
      <c r="C974">
        <v>9</v>
      </c>
      <c r="D974">
        <v>530560</v>
      </c>
      <c r="E974" t="s">
        <v>1985</v>
      </c>
      <c r="F974" t="s">
        <v>37</v>
      </c>
      <c r="G974" t="s">
        <v>197</v>
      </c>
      <c r="H974" t="s">
        <v>1986</v>
      </c>
      <c r="I974" t="s">
        <v>40</v>
      </c>
      <c r="J974" t="s">
        <v>151</v>
      </c>
      <c r="K974" s="318"/>
      <c r="L974" t="s">
        <v>42</v>
      </c>
      <c r="M974" s="319">
        <v>45905</v>
      </c>
      <c r="N974" s="318">
        <v>9</v>
      </c>
      <c r="O974" s="318"/>
      <c r="P974" s="318"/>
      <c r="Q974" s="319"/>
      <c r="R974" s="318"/>
      <c r="X974" t="s">
        <v>43</v>
      </c>
      <c r="AA974" s="318" t="s">
        <v>83</v>
      </c>
      <c r="AB974" s="318">
        <v>50029819</v>
      </c>
      <c r="AC974" s="318" t="s">
        <v>84</v>
      </c>
      <c r="AE974" s="318" t="s">
        <v>94</v>
      </c>
      <c r="AF974" s="320">
        <v>18782</v>
      </c>
      <c r="AG974" s="318"/>
      <c r="AH974" s="320"/>
      <c r="AI974" s="320"/>
    </row>
    <row r="975" spans="1:35" hidden="1">
      <c r="A975" t="s">
        <v>3004</v>
      </c>
      <c r="B975" s="1">
        <v>45901</v>
      </c>
      <c r="C975">
        <v>9</v>
      </c>
      <c r="D975">
        <v>530561</v>
      </c>
      <c r="E975" t="s">
        <v>2225</v>
      </c>
      <c r="F975" t="s">
        <v>37</v>
      </c>
      <c r="G975" t="s">
        <v>383</v>
      </c>
      <c r="H975" t="s">
        <v>2226</v>
      </c>
      <c r="I975" t="s">
        <v>40</v>
      </c>
      <c r="J975" t="s">
        <v>151</v>
      </c>
      <c r="K975" s="318"/>
      <c r="L975" t="s">
        <v>42</v>
      </c>
      <c r="M975" s="319">
        <v>45917</v>
      </c>
      <c r="N975" s="318">
        <v>9</v>
      </c>
      <c r="O975" s="318"/>
      <c r="P975" s="318"/>
      <c r="Q975" s="319"/>
      <c r="R975" s="318"/>
      <c r="X975" t="s">
        <v>43</v>
      </c>
      <c r="AA975" s="318" t="s">
        <v>109</v>
      </c>
      <c r="AB975" s="318">
        <v>50029808</v>
      </c>
      <c r="AC975" s="318" t="s">
        <v>95</v>
      </c>
      <c r="AE975" s="318" t="s">
        <v>52</v>
      </c>
      <c r="AF975" s="320">
        <v>262145</v>
      </c>
      <c r="AG975" s="318">
        <v>136</v>
      </c>
      <c r="AH975" s="320"/>
      <c r="AI975" s="320"/>
    </row>
    <row r="976" spans="1:35" hidden="1">
      <c r="A976" t="s">
        <v>3005</v>
      </c>
      <c r="B976" s="1">
        <v>45901</v>
      </c>
      <c r="C976">
        <v>9</v>
      </c>
      <c r="D976">
        <v>530562</v>
      </c>
      <c r="E976" t="s">
        <v>3006</v>
      </c>
      <c r="F976" t="s">
        <v>37</v>
      </c>
      <c r="G976" t="s">
        <v>97</v>
      </c>
      <c r="H976" t="s">
        <v>3007</v>
      </c>
      <c r="I976" t="s">
        <v>92</v>
      </c>
      <c r="J976" t="s">
        <v>158</v>
      </c>
      <c r="K976" s="318"/>
      <c r="L976" t="s">
        <v>42</v>
      </c>
      <c r="M976" s="319">
        <v>45918</v>
      </c>
      <c r="N976" s="318">
        <v>9</v>
      </c>
      <c r="O976" s="318"/>
      <c r="P976" s="318" t="s">
        <v>99</v>
      </c>
      <c r="Q976" s="319">
        <v>45918</v>
      </c>
      <c r="R976" s="318" t="s">
        <v>83</v>
      </c>
      <c r="X976" t="s">
        <v>43</v>
      </c>
      <c r="AA976" s="318" t="s">
        <v>83</v>
      </c>
      <c r="AB976" s="318">
        <v>50029119</v>
      </c>
      <c r="AC976" s="318" t="s">
        <v>84</v>
      </c>
      <c r="AE976" s="318" t="s">
        <v>94</v>
      </c>
      <c r="AF976" s="320">
        <v>242738</v>
      </c>
      <c r="AG976" s="318">
        <v>35</v>
      </c>
      <c r="AH976" s="320"/>
      <c r="AI976" s="320"/>
    </row>
    <row r="977" spans="1:35" hidden="1">
      <c r="A977" t="s">
        <v>3008</v>
      </c>
      <c r="B977" s="1">
        <v>45901</v>
      </c>
      <c r="C977">
        <v>9</v>
      </c>
      <c r="D977">
        <v>530563</v>
      </c>
      <c r="E977" t="s">
        <v>3009</v>
      </c>
      <c r="F977" t="s">
        <v>37</v>
      </c>
      <c r="G977" t="s">
        <v>644</v>
      </c>
      <c r="H977" t="s">
        <v>2978</v>
      </c>
      <c r="I977" t="s">
        <v>72</v>
      </c>
      <c r="J977" t="s">
        <v>1149</v>
      </c>
      <c r="K977" s="318"/>
      <c r="L977" t="s">
        <v>42</v>
      </c>
      <c r="M977" s="319">
        <v>45953</v>
      </c>
      <c r="N977" s="318">
        <v>10</v>
      </c>
      <c r="O977" s="318"/>
      <c r="P977" s="318" t="s">
        <v>648</v>
      </c>
      <c r="Q977" s="319">
        <v>45953</v>
      </c>
      <c r="R977" s="318" t="s">
        <v>109</v>
      </c>
      <c r="X977" t="s">
        <v>43</v>
      </c>
      <c r="AA977" s="318" t="s">
        <v>109</v>
      </c>
      <c r="AB977" s="318">
        <v>50028987</v>
      </c>
      <c r="AC977" s="318" t="s">
        <v>95</v>
      </c>
      <c r="AE977" s="318" t="s">
        <v>261</v>
      </c>
      <c r="AF977" s="320">
        <v>74898</v>
      </c>
      <c r="AG977" s="318"/>
      <c r="AH977" s="320"/>
      <c r="AI977" s="320"/>
    </row>
    <row r="978" spans="1:35" hidden="1">
      <c r="A978" t="s">
        <v>3010</v>
      </c>
      <c r="B978" s="1">
        <v>45901</v>
      </c>
      <c r="C978">
        <v>9</v>
      </c>
      <c r="D978">
        <v>530564</v>
      </c>
      <c r="E978" t="s">
        <v>3011</v>
      </c>
      <c r="F978" t="s">
        <v>37</v>
      </c>
      <c r="G978" t="s">
        <v>644</v>
      </c>
      <c r="H978" t="s">
        <v>3012</v>
      </c>
      <c r="I978" t="s">
        <v>60</v>
      </c>
      <c r="J978" t="s">
        <v>1149</v>
      </c>
      <c r="K978" s="318"/>
      <c r="L978" t="s">
        <v>42</v>
      </c>
      <c r="M978" s="319">
        <v>45922</v>
      </c>
      <c r="N978" s="318">
        <v>9</v>
      </c>
      <c r="O978" s="318"/>
      <c r="P978" s="318" t="s">
        <v>648</v>
      </c>
      <c r="Q978" s="319">
        <v>45922</v>
      </c>
      <c r="R978" s="318" t="s">
        <v>83</v>
      </c>
      <c r="X978" t="s">
        <v>43</v>
      </c>
      <c r="AA978" s="318" t="s">
        <v>83</v>
      </c>
      <c r="AB978" s="318">
        <v>50029004</v>
      </c>
      <c r="AC978" s="318" t="s">
        <v>84</v>
      </c>
      <c r="AE978" s="318" t="s">
        <v>261</v>
      </c>
      <c r="AF978" s="320">
        <v>112287</v>
      </c>
      <c r="AG978" s="318"/>
      <c r="AH978" s="320"/>
      <c r="AI978" s="320"/>
    </row>
    <row r="979" spans="1:35" hidden="1">
      <c r="A979" t="s">
        <v>3013</v>
      </c>
      <c r="B979" s="1">
        <v>45901</v>
      </c>
      <c r="C979">
        <v>9</v>
      </c>
      <c r="D979">
        <v>530565</v>
      </c>
      <c r="E979" t="s">
        <v>3014</v>
      </c>
      <c r="F979" t="s">
        <v>37</v>
      </c>
      <c r="G979" t="s">
        <v>644</v>
      </c>
      <c r="H979" t="s">
        <v>3015</v>
      </c>
      <c r="I979" t="s">
        <v>40</v>
      </c>
      <c r="J979" t="s">
        <v>629</v>
      </c>
      <c r="K979" s="318"/>
      <c r="L979" t="s">
        <v>391</v>
      </c>
      <c r="M979" s="319"/>
      <c r="N979" s="318"/>
      <c r="O979" s="318"/>
      <c r="P979" s="318" t="s">
        <v>648</v>
      </c>
      <c r="Q979" s="319"/>
      <c r="R979" s="318"/>
      <c r="X979" t="s">
        <v>43</v>
      </c>
      <c r="AA979" s="318"/>
      <c r="AB979" s="318">
        <v>50029029</v>
      </c>
      <c r="AC979" s="318" t="s">
        <v>43</v>
      </c>
      <c r="AE979" s="318"/>
      <c r="AF979" s="320"/>
      <c r="AG979" s="318"/>
      <c r="AH979" s="320"/>
      <c r="AI979" s="320"/>
    </row>
    <row r="980" spans="1:35" hidden="1">
      <c r="A980" t="s">
        <v>3016</v>
      </c>
      <c r="B980" s="1">
        <v>45901</v>
      </c>
      <c r="C980">
        <v>9</v>
      </c>
      <c r="D980">
        <v>530566</v>
      </c>
      <c r="E980" t="s">
        <v>3017</v>
      </c>
      <c r="F980" t="s">
        <v>37</v>
      </c>
      <c r="G980" t="s">
        <v>644</v>
      </c>
      <c r="H980" t="s">
        <v>3018</v>
      </c>
      <c r="I980" t="s">
        <v>92</v>
      </c>
      <c r="J980" t="s">
        <v>1149</v>
      </c>
      <c r="K980" s="318"/>
      <c r="L980" t="s">
        <v>42</v>
      </c>
      <c r="M980" s="319">
        <v>45958</v>
      </c>
      <c r="N980" s="318">
        <v>10</v>
      </c>
      <c r="O980" s="318"/>
      <c r="P980" s="318" t="s">
        <v>648</v>
      </c>
      <c r="Q980" s="319">
        <v>45958</v>
      </c>
      <c r="R980" s="318" t="s">
        <v>109</v>
      </c>
      <c r="X980" t="s">
        <v>43</v>
      </c>
      <c r="AA980" s="318" t="s">
        <v>109</v>
      </c>
      <c r="AB980" s="318">
        <v>50029055</v>
      </c>
      <c r="AC980" s="318" t="s">
        <v>95</v>
      </c>
      <c r="AE980" s="318" t="s">
        <v>261</v>
      </c>
      <c r="AF980" s="320">
        <v>46703</v>
      </c>
      <c r="AG980" s="318"/>
      <c r="AH980" s="320"/>
      <c r="AI980" s="320"/>
    </row>
    <row r="981" spans="1:35" hidden="1">
      <c r="A981" t="s">
        <v>3019</v>
      </c>
      <c r="B981" s="1">
        <v>45894</v>
      </c>
      <c r="C981">
        <v>8</v>
      </c>
      <c r="D981">
        <v>530567</v>
      </c>
      <c r="E981" t="s">
        <v>3020</v>
      </c>
      <c r="F981" t="s">
        <v>37</v>
      </c>
      <c r="G981" t="s">
        <v>1401</v>
      </c>
      <c r="H981" t="s">
        <v>3021</v>
      </c>
      <c r="I981" t="s">
        <v>40</v>
      </c>
      <c r="J981" t="s">
        <v>2841</v>
      </c>
      <c r="K981" s="318"/>
      <c r="L981" t="s">
        <v>42</v>
      </c>
      <c r="M981" s="319">
        <v>45925</v>
      </c>
      <c r="N981" s="318">
        <v>9</v>
      </c>
      <c r="O981" s="318"/>
      <c r="P981" s="318" t="s">
        <v>1403</v>
      </c>
      <c r="Q981" s="319">
        <v>45897</v>
      </c>
      <c r="R981" s="318" t="s">
        <v>83</v>
      </c>
      <c r="X981" t="s">
        <v>43</v>
      </c>
      <c r="AA981" s="318" t="s">
        <v>83</v>
      </c>
      <c r="AB981" s="318"/>
      <c r="AC981" s="318" t="s">
        <v>84</v>
      </c>
      <c r="AE981" s="318"/>
      <c r="AF981" s="320"/>
      <c r="AG981" s="318"/>
      <c r="AH981" s="320"/>
      <c r="AI981" s="320"/>
    </row>
    <row r="982" spans="1:35" hidden="1">
      <c r="A982" t="s">
        <v>3022</v>
      </c>
      <c r="B982" s="1">
        <v>45870</v>
      </c>
      <c r="C982">
        <v>8</v>
      </c>
      <c r="D982">
        <v>530568</v>
      </c>
      <c r="E982" t="s">
        <v>3023</v>
      </c>
      <c r="F982" t="s">
        <v>37</v>
      </c>
      <c r="G982" t="s">
        <v>1401</v>
      </c>
      <c r="H982" t="s">
        <v>3024</v>
      </c>
      <c r="I982" t="s">
        <v>60</v>
      </c>
      <c r="J982" t="s">
        <v>1408</v>
      </c>
      <c r="K982" s="318"/>
      <c r="L982" t="s">
        <v>42</v>
      </c>
      <c r="M982" s="319">
        <v>45925</v>
      </c>
      <c r="N982" s="318">
        <v>9</v>
      </c>
      <c r="O982" s="318"/>
      <c r="P982" s="318" t="s">
        <v>1403</v>
      </c>
      <c r="Q982" s="319">
        <v>45898</v>
      </c>
      <c r="R982" s="318" t="s">
        <v>83</v>
      </c>
      <c r="X982" t="s">
        <v>43</v>
      </c>
      <c r="AA982" s="318" t="s">
        <v>83</v>
      </c>
      <c r="AB982" s="318"/>
      <c r="AC982" s="318" t="s">
        <v>84</v>
      </c>
      <c r="AE982" s="318"/>
      <c r="AF982" s="320"/>
      <c r="AG982" s="318"/>
      <c r="AH982" s="320"/>
      <c r="AI982" s="320"/>
    </row>
    <row r="983" spans="1:35" hidden="1">
      <c r="A983" t="s">
        <v>3025</v>
      </c>
      <c r="B983" s="1">
        <v>45870</v>
      </c>
      <c r="C983">
        <v>8</v>
      </c>
      <c r="D983">
        <v>530569</v>
      </c>
      <c r="E983" t="s">
        <v>3026</v>
      </c>
      <c r="F983" t="s">
        <v>37</v>
      </c>
      <c r="G983" t="s">
        <v>1401</v>
      </c>
      <c r="H983" t="s">
        <v>3027</v>
      </c>
      <c r="I983" t="s">
        <v>87</v>
      </c>
      <c r="J983" t="s">
        <v>1408</v>
      </c>
      <c r="K983" s="318"/>
      <c r="L983" t="s">
        <v>42</v>
      </c>
      <c r="M983" s="319">
        <v>45925</v>
      </c>
      <c r="N983" s="318">
        <v>9</v>
      </c>
      <c r="O983" s="318"/>
      <c r="P983" s="318" t="s">
        <v>1403</v>
      </c>
      <c r="Q983" s="319">
        <v>45895</v>
      </c>
      <c r="R983" s="318" t="s">
        <v>83</v>
      </c>
      <c r="X983" t="s">
        <v>43</v>
      </c>
      <c r="AA983" s="318" t="s">
        <v>83</v>
      </c>
      <c r="AB983" s="318"/>
      <c r="AC983" s="318" t="s">
        <v>84</v>
      </c>
      <c r="AE983" s="318"/>
      <c r="AF983" s="320"/>
      <c r="AG983" s="318"/>
      <c r="AH983" s="320"/>
      <c r="AI983" s="320"/>
    </row>
    <row r="984" spans="1:35" hidden="1">
      <c r="A984" t="s">
        <v>3028</v>
      </c>
      <c r="B984" s="1">
        <v>45901</v>
      </c>
      <c r="C984">
        <v>9</v>
      </c>
      <c r="D984">
        <v>530570</v>
      </c>
      <c r="E984" t="s">
        <v>3029</v>
      </c>
      <c r="F984" t="s">
        <v>37</v>
      </c>
      <c r="G984" t="s">
        <v>106</v>
      </c>
      <c r="H984" t="s">
        <v>3030</v>
      </c>
      <c r="I984" t="s">
        <v>108</v>
      </c>
      <c r="J984" t="s">
        <v>629</v>
      </c>
      <c r="K984" s="318"/>
      <c r="L984" t="s">
        <v>42</v>
      </c>
      <c r="M984" s="319">
        <v>45938</v>
      </c>
      <c r="N984" s="318">
        <v>10</v>
      </c>
      <c r="O984" s="318"/>
      <c r="P984" s="318"/>
      <c r="Q984" s="319"/>
      <c r="R984" s="318"/>
      <c r="X984" t="s">
        <v>43</v>
      </c>
      <c r="AA984" s="318" t="s">
        <v>109</v>
      </c>
      <c r="AB984" s="318">
        <v>50029196</v>
      </c>
      <c r="AC984" s="318" t="s">
        <v>95</v>
      </c>
      <c r="AE984" s="318" t="s">
        <v>94</v>
      </c>
      <c r="AF984" s="320">
        <v>13393</v>
      </c>
      <c r="AG984" s="318"/>
      <c r="AH984" s="320"/>
      <c r="AI984" s="320"/>
    </row>
    <row r="985" spans="1:35" hidden="1">
      <c r="A985" t="s">
        <v>3031</v>
      </c>
      <c r="B985" s="1">
        <v>45901</v>
      </c>
      <c r="C985">
        <v>9</v>
      </c>
      <c r="D985">
        <v>530571</v>
      </c>
      <c r="E985" t="s">
        <v>3032</v>
      </c>
      <c r="F985" t="s">
        <v>37</v>
      </c>
      <c r="G985" t="s">
        <v>383</v>
      </c>
      <c r="H985" t="s">
        <v>3033</v>
      </c>
      <c r="I985" t="s">
        <v>108</v>
      </c>
      <c r="J985" t="s">
        <v>629</v>
      </c>
      <c r="K985" s="318"/>
      <c r="L985" t="s">
        <v>42</v>
      </c>
      <c r="M985" s="319">
        <v>45950</v>
      </c>
      <c r="N985" s="318">
        <v>10</v>
      </c>
      <c r="O985" s="318"/>
      <c r="P985" s="318"/>
      <c r="Q985" s="319"/>
      <c r="R985" s="318"/>
      <c r="X985" t="s">
        <v>43</v>
      </c>
      <c r="AA985" s="318" t="s">
        <v>109</v>
      </c>
      <c r="AB985" s="318">
        <v>50029203</v>
      </c>
      <c r="AC985" s="318" t="s">
        <v>95</v>
      </c>
      <c r="AE985" s="318" t="s">
        <v>94</v>
      </c>
      <c r="AF985" s="320">
        <v>8838</v>
      </c>
      <c r="AG985" s="318"/>
      <c r="AH985" s="320"/>
      <c r="AI985" s="320"/>
    </row>
    <row r="986" spans="1:35" hidden="1">
      <c r="A986" t="s">
        <v>3034</v>
      </c>
      <c r="B986" s="1">
        <v>45901</v>
      </c>
      <c r="C986">
        <v>9</v>
      </c>
      <c r="D986">
        <v>530572</v>
      </c>
      <c r="E986" t="s">
        <v>3035</v>
      </c>
      <c r="F986" t="s">
        <v>37</v>
      </c>
      <c r="G986" t="s">
        <v>117</v>
      </c>
      <c r="H986" t="s">
        <v>3036</v>
      </c>
      <c r="I986" t="s">
        <v>108</v>
      </c>
      <c r="J986" t="s">
        <v>629</v>
      </c>
      <c r="K986" s="318"/>
      <c r="L986" t="s">
        <v>42</v>
      </c>
      <c r="M986" s="319">
        <v>45950</v>
      </c>
      <c r="N986" s="318">
        <v>10</v>
      </c>
      <c r="O986" s="318"/>
      <c r="P986" s="318"/>
      <c r="Q986" s="319"/>
      <c r="R986" s="318"/>
      <c r="X986" t="s">
        <v>43</v>
      </c>
      <c r="AA986" s="318" t="s">
        <v>109</v>
      </c>
      <c r="AB986" s="318">
        <v>50029206</v>
      </c>
      <c r="AC986" s="318" t="s">
        <v>95</v>
      </c>
      <c r="AE986" s="318" t="s">
        <v>94</v>
      </c>
      <c r="AF986" s="320">
        <v>12972</v>
      </c>
      <c r="AG986" s="318"/>
      <c r="AH986" s="320"/>
      <c r="AI986" s="320"/>
    </row>
    <row r="987" spans="1:35" hidden="1">
      <c r="A987" t="s">
        <v>3037</v>
      </c>
      <c r="B987" s="1">
        <v>45901</v>
      </c>
      <c r="C987">
        <v>9</v>
      </c>
      <c r="D987">
        <v>530573</v>
      </c>
      <c r="E987" t="s">
        <v>3038</v>
      </c>
      <c r="F987" t="s">
        <v>37</v>
      </c>
      <c r="G987" t="s">
        <v>117</v>
      </c>
      <c r="H987" t="s">
        <v>3039</v>
      </c>
      <c r="I987" t="s">
        <v>108</v>
      </c>
      <c r="J987" t="s">
        <v>629</v>
      </c>
      <c r="K987" s="318"/>
      <c r="L987" t="s">
        <v>391</v>
      </c>
      <c r="M987" s="319"/>
      <c r="N987" s="318"/>
      <c r="O987" s="318"/>
      <c r="P987" s="318"/>
      <c r="Q987" s="319"/>
      <c r="R987" s="318"/>
      <c r="X987" t="s">
        <v>43</v>
      </c>
      <c r="AA987" s="318" t="s">
        <v>109</v>
      </c>
      <c r="AB987" s="318">
        <v>50029219</v>
      </c>
      <c r="AC987" s="318" t="s">
        <v>95</v>
      </c>
      <c r="AE987" s="318" t="s">
        <v>94</v>
      </c>
      <c r="AF987" s="320">
        <v>13393</v>
      </c>
      <c r="AG987" s="318"/>
      <c r="AH987" s="320"/>
      <c r="AI987" s="320"/>
    </row>
    <row r="988" spans="1:35" hidden="1">
      <c r="A988" t="s">
        <v>3040</v>
      </c>
      <c r="B988" s="1">
        <v>45901</v>
      </c>
      <c r="C988">
        <v>9</v>
      </c>
      <c r="D988">
        <v>530574</v>
      </c>
      <c r="E988" t="s">
        <v>3041</v>
      </c>
      <c r="F988" t="s">
        <v>37</v>
      </c>
      <c r="G988" t="s">
        <v>106</v>
      </c>
      <c r="H988" t="s">
        <v>3042</v>
      </c>
      <c r="I988" t="s">
        <v>108</v>
      </c>
      <c r="J988" t="s">
        <v>629</v>
      </c>
      <c r="K988" s="318"/>
      <c r="L988" t="s">
        <v>42</v>
      </c>
      <c r="M988" s="319">
        <v>45938</v>
      </c>
      <c r="N988" s="318">
        <v>10</v>
      </c>
      <c r="O988" s="318"/>
      <c r="P988" s="318"/>
      <c r="Q988" s="319"/>
      <c r="R988" s="318"/>
      <c r="X988" t="s">
        <v>43</v>
      </c>
      <c r="AA988" s="318" t="s">
        <v>109</v>
      </c>
      <c r="AB988" s="318">
        <v>50029231</v>
      </c>
      <c r="AC988" s="318" t="s">
        <v>95</v>
      </c>
      <c r="AE988" s="318" t="s">
        <v>94</v>
      </c>
      <c r="AF988" s="320">
        <v>17709</v>
      </c>
      <c r="AG988" s="318"/>
      <c r="AH988" s="320"/>
      <c r="AI988" s="320"/>
    </row>
    <row r="989" spans="1:35" hidden="1">
      <c r="A989" t="s">
        <v>3043</v>
      </c>
      <c r="B989" s="1">
        <v>45902</v>
      </c>
      <c r="C989">
        <v>9</v>
      </c>
      <c r="D989">
        <v>530575</v>
      </c>
      <c r="E989" t="s">
        <v>3044</v>
      </c>
      <c r="F989" t="s">
        <v>37</v>
      </c>
      <c r="G989" t="s">
        <v>644</v>
      </c>
      <c r="H989" t="s">
        <v>3045</v>
      </c>
      <c r="I989" t="s">
        <v>146</v>
      </c>
      <c r="J989" t="s">
        <v>1149</v>
      </c>
      <c r="K989" s="318"/>
      <c r="L989" t="s">
        <v>42</v>
      </c>
      <c r="M989" s="319">
        <v>45953</v>
      </c>
      <c r="N989" s="318">
        <v>10</v>
      </c>
      <c r="O989" s="318"/>
      <c r="P989" s="318" t="s">
        <v>648</v>
      </c>
      <c r="Q989" s="319">
        <v>45953</v>
      </c>
      <c r="R989" s="318" t="s">
        <v>109</v>
      </c>
      <c r="X989" t="s">
        <v>43</v>
      </c>
      <c r="AA989" s="318" t="s">
        <v>109</v>
      </c>
      <c r="AB989" s="318">
        <v>50029144</v>
      </c>
      <c r="AC989" s="318" t="s">
        <v>95</v>
      </c>
      <c r="AE989" s="318" t="s">
        <v>261</v>
      </c>
      <c r="AF989" s="320">
        <v>76735</v>
      </c>
      <c r="AG989" s="318"/>
      <c r="AH989" s="320"/>
      <c r="AI989" s="320"/>
    </row>
    <row r="990" spans="1:35" hidden="1">
      <c r="A990" t="s">
        <v>3046</v>
      </c>
      <c r="B990" s="1">
        <v>45902</v>
      </c>
      <c r="C990">
        <v>9</v>
      </c>
      <c r="D990">
        <v>530576</v>
      </c>
      <c r="E990" t="s">
        <v>36</v>
      </c>
      <c r="F990" t="s">
        <v>37</v>
      </c>
      <c r="G990" t="s">
        <v>47</v>
      </c>
      <c r="H990" t="s">
        <v>1155</v>
      </c>
      <c r="I990" t="s">
        <v>1156</v>
      </c>
      <c r="J990" t="s">
        <v>2206</v>
      </c>
      <c r="K990" s="318"/>
      <c r="L990" t="s">
        <v>42</v>
      </c>
      <c r="M990" s="319">
        <v>45929</v>
      </c>
      <c r="N990" s="318">
        <v>9</v>
      </c>
      <c r="O990" s="318" t="s">
        <v>1791</v>
      </c>
      <c r="P990" s="318" t="s">
        <v>648</v>
      </c>
      <c r="Q990" s="319">
        <v>45929</v>
      </c>
      <c r="R990" s="318" t="s">
        <v>83</v>
      </c>
      <c r="X990" t="s">
        <v>43</v>
      </c>
      <c r="AA990" s="318" t="s">
        <v>83</v>
      </c>
      <c r="AB990" s="318">
        <v>50034334</v>
      </c>
      <c r="AC990" s="318" t="s">
        <v>84</v>
      </c>
      <c r="AE990" s="318" t="s">
        <v>224</v>
      </c>
      <c r="AF990" s="320">
        <v>502992</v>
      </c>
      <c r="AG990" s="318"/>
      <c r="AH990" s="320">
        <v>282170</v>
      </c>
      <c r="AI990" s="320"/>
    </row>
    <row r="991" spans="1:35" hidden="1">
      <c r="A991" t="s">
        <v>3047</v>
      </c>
      <c r="B991" s="1">
        <v>45870</v>
      </c>
      <c r="C991">
        <v>8</v>
      </c>
      <c r="D991">
        <v>530577</v>
      </c>
      <c r="E991" t="s">
        <v>3048</v>
      </c>
      <c r="F991" t="s">
        <v>37</v>
      </c>
      <c r="G991" t="s">
        <v>1401</v>
      </c>
      <c r="H991" t="s">
        <v>3049</v>
      </c>
      <c r="I991" t="s">
        <v>60</v>
      </c>
      <c r="J991" t="s">
        <v>1408</v>
      </c>
      <c r="K991" s="318"/>
      <c r="L991" t="s">
        <v>42</v>
      </c>
      <c r="M991" s="319">
        <v>45925</v>
      </c>
      <c r="N991" s="318">
        <v>9</v>
      </c>
      <c r="O991" s="318"/>
      <c r="P991" s="318" t="s">
        <v>1403</v>
      </c>
      <c r="Q991" s="319">
        <v>45909</v>
      </c>
      <c r="R991" s="318" t="s">
        <v>83</v>
      </c>
      <c r="X991" t="s">
        <v>43</v>
      </c>
      <c r="AA991" s="318" t="s">
        <v>83</v>
      </c>
      <c r="AB991" s="318"/>
      <c r="AC991" s="318" t="s">
        <v>84</v>
      </c>
      <c r="AE991" s="318"/>
      <c r="AF991" s="320"/>
      <c r="AG991" s="318"/>
      <c r="AH991" s="320"/>
      <c r="AI991" s="320"/>
    </row>
    <row r="992" spans="1:35" hidden="1">
      <c r="A992" t="s">
        <v>3050</v>
      </c>
      <c r="B992" s="1">
        <v>45902</v>
      </c>
      <c r="C992">
        <v>9</v>
      </c>
      <c r="D992">
        <v>530578</v>
      </c>
      <c r="E992" t="s">
        <v>3051</v>
      </c>
      <c r="F992" t="s">
        <v>37</v>
      </c>
      <c r="G992" t="s">
        <v>644</v>
      </c>
      <c r="H992" t="s">
        <v>3052</v>
      </c>
      <c r="I992" t="s">
        <v>140</v>
      </c>
      <c r="J992" t="s">
        <v>629</v>
      </c>
      <c r="K992" s="318"/>
      <c r="L992" t="s">
        <v>42</v>
      </c>
      <c r="M992" s="319">
        <v>45922</v>
      </c>
      <c r="N992" s="318">
        <v>9</v>
      </c>
      <c r="O992" s="318"/>
      <c r="P992" s="318" t="s">
        <v>648</v>
      </c>
      <c r="Q992" s="319">
        <v>45922</v>
      </c>
      <c r="R992" s="318" t="s">
        <v>109</v>
      </c>
      <c r="X992" t="s">
        <v>43</v>
      </c>
      <c r="AA992" s="318" t="s">
        <v>109</v>
      </c>
      <c r="AB992" s="318">
        <v>50029301</v>
      </c>
      <c r="AC992" s="318" t="s">
        <v>95</v>
      </c>
      <c r="AE992" s="318" t="s">
        <v>94</v>
      </c>
      <c r="AF992" s="320">
        <v>13393</v>
      </c>
      <c r="AG992" s="318"/>
      <c r="AH992" s="320"/>
      <c r="AI992" s="320"/>
    </row>
    <row r="993" spans="1:35" hidden="1">
      <c r="A993" t="s">
        <v>3053</v>
      </c>
      <c r="B993" s="1">
        <v>45902</v>
      </c>
      <c r="C993">
        <v>9</v>
      </c>
      <c r="D993">
        <v>530579</v>
      </c>
      <c r="E993" t="s">
        <v>3054</v>
      </c>
      <c r="F993" t="s">
        <v>37</v>
      </c>
      <c r="G993" t="s">
        <v>644</v>
      </c>
      <c r="H993" t="s">
        <v>3055</v>
      </c>
      <c r="I993" t="s">
        <v>140</v>
      </c>
      <c r="J993" t="s">
        <v>1870</v>
      </c>
      <c r="K993" s="318"/>
      <c r="L993" t="s">
        <v>42</v>
      </c>
      <c r="M993" s="319">
        <v>45930</v>
      </c>
      <c r="N993" s="318">
        <v>9</v>
      </c>
      <c r="O993" s="318"/>
      <c r="P993" s="318" t="s">
        <v>648</v>
      </c>
      <c r="Q993" s="319">
        <v>45930</v>
      </c>
      <c r="R993" s="318" t="s">
        <v>109</v>
      </c>
      <c r="X993" t="s">
        <v>43</v>
      </c>
      <c r="AA993" s="318" t="s">
        <v>109</v>
      </c>
      <c r="AB993" s="318">
        <v>50029309</v>
      </c>
      <c r="AC993" s="318" t="s">
        <v>95</v>
      </c>
      <c r="AE993" s="318" t="s">
        <v>94</v>
      </c>
      <c r="AF993" s="320">
        <v>13393</v>
      </c>
      <c r="AG993" s="318"/>
      <c r="AH993" s="320"/>
      <c r="AI993" s="320"/>
    </row>
    <row r="994" spans="1:35" hidden="1">
      <c r="A994" t="s">
        <v>3056</v>
      </c>
      <c r="B994" s="1">
        <v>45902</v>
      </c>
      <c r="C994">
        <v>9</v>
      </c>
      <c r="D994">
        <v>530580</v>
      </c>
      <c r="E994" t="s">
        <v>3057</v>
      </c>
      <c r="F994" t="s">
        <v>37</v>
      </c>
      <c r="G994" t="s">
        <v>644</v>
      </c>
      <c r="H994" t="s">
        <v>3058</v>
      </c>
      <c r="I994" t="s">
        <v>40</v>
      </c>
      <c r="J994" t="s">
        <v>629</v>
      </c>
      <c r="K994" s="318"/>
      <c r="L994" t="s">
        <v>42</v>
      </c>
      <c r="M994" s="319">
        <v>45916</v>
      </c>
      <c r="N994" s="318">
        <v>9</v>
      </c>
      <c r="O994" s="318"/>
      <c r="P994" s="318" t="s">
        <v>648</v>
      </c>
      <c r="Q994" s="319">
        <v>45916</v>
      </c>
      <c r="R994" s="318" t="s">
        <v>83</v>
      </c>
      <c r="X994" t="s">
        <v>43</v>
      </c>
      <c r="AA994" s="318" t="s">
        <v>83</v>
      </c>
      <c r="AB994" s="318">
        <v>50029315</v>
      </c>
      <c r="AC994" s="318" t="s">
        <v>84</v>
      </c>
      <c r="AE994" s="318" t="s">
        <v>94</v>
      </c>
      <c r="AF994" s="320">
        <v>13393</v>
      </c>
      <c r="AG994" s="318"/>
      <c r="AH994" s="320"/>
      <c r="AI994" s="320"/>
    </row>
    <row r="995" spans="1:35" hidden="1">
      <c r="A995" t="s">
        <v>3059</v>
      </c>
      <c r="B995" s="1">
        <v>45902</v>
      </c>
      <c r="C995">
        <v>9</v>
      </c>
      <c r="D995">
        <v>530581</v>
      </c>
      <c r="E995" t="s">
        <v>3060</v>
      </c>
      <c r="F995" t="s">
        <v>37</v>
      </c>
      <c r="G995" t="s">
        <v>644</v>
      </c>
      <c r="H995" t="s">
        <v>3061</v>
      </c>
      <c r="I995" t="s">
        <v>40</v>
      </c>
      <c r="J995" t="s">
        <v>629</v>
      </c>
      <c r="K995" s="318"/>
      <c r="L995" t="s">
        <v>42</v>
      </c>
      <c r="M995" s="319">
        <v>45916</v>
      </c>
      <c r="N995" s="318">
        <v>9</v>
      </c>
      <c r="O995" s="318"/>
      <c r="P995" s="318" t="s">
        <v>648</v>
      </c>
      <c r="Q995" s="319">
        <v>45916</v>
      </c>
      <c r="R995" s="318" t="s">
        <v>83</v>
      </c>
      <c r="X995" t="s">
        <v>43</v>
      </c>
      <c r="AA995" s="318" t="s">
        <v>83</v>
      </c>
      <c r="AB995" s="318">
        <v>50029316</v>
      </c>
      <c r="AC995" s="318" t="s">
        <v>84</v>
      </c>
      <c r="AE995" s="318" t="s">
        <v>94</v>
      </c>
      <c r="AF995" s="320">
        <v>13393</v>
      </c>
      <c r="AG995" s="318"/>
      <c r="AH995" s="320"/>
      <c r="AI995" s="320"/>
    </row>
    <row r="996" spans="1:35" hidden="1">
      <c r="A996" t="s">
        <v>3062</v>
      </c>
      <c r="B996" s="1">
        <v>45902</v>
      </c>
      <c r="C996">
        <v>9</v>
      </c>
      <c r="D996">
        <v>530582</v>
      </c>
      <c r="E996" t="s">
        <v>3063</v>
      </c>
      <c r="F996" t="s">
        <v>37</v>
      </c>
      <c r="G996" t="s">
        <v>644</v>
      </c>
      <c r="H996" t="s">
        <v>3064</v>
      </c>
      <c r="I996" t="s">
        <v>40</v>
      </c>
      <c r="J996" t="s">
        <v>629</v>
      </c>
      <c r="K996" s="318"/>
      <c r="L996" t="s">
        <v>42</v>
      </c>
      <c r="M996" s="319">
        <v>45916</v>
      </c>
      <c r="N996" s="318">
        <v>9</v>
      </c>
      <c r="O996" s="318"/>
      <c r="P996" s="318" t="s">
        <v>648</v>
      </c>
      <c r="Q996" s="319">
        <v>45916</v>
      </c>
      <c r="R996" s="318" t="s">
        <v>83</v>
      </c>
      <c r="X996" t="s">
        <v>43</v>
      </c>
      <c r="AA996" s="318" t="s">
        <v>83</v>
      </c>
      <c r="AB996" s="318">
        <v>50029317</v>
      </c>
      <c r="AC996" s="318" t="s">
        <v>84</v>
      </c>
      <c r="AE996" s="318" t="s">
        <v>94</v>
      </c>
      <c r="AF996" s="320">
        <v>13393</v>
      </c>
      <c r="AG996" s="318"/>
      <c r="AH996" s="320"/>
      <c r="AI996" s="320"/>
    </row>
    <row r="997" spans="1:35" hidden="1">
      <c r="A997" t="s">
        <v>3065</v>
      </c>
      <c r="B997" s="1">
        <v>45902</v>
      </c>
      <c r="C997">
        <v>9</v>
      </c>
      <c r="D997">
        <v>530583</v>
      </c>
      <c r="E997" t="s">
        <v>3066</v>
      </c>
      <c r="F997" t="s">
        <v>37</v>
      </c>
      <c r="G997" t="s">
        <v>644</v>
      </c>
      <c r="H997" t="s">
        <v>3067</v>
      </c>
      <c r="I997" t="s">
        <v>40</v>
      </c>
      <c r="J997" t="s">
        <v>629</v>
      </c>
      <c r="K997" s="318"/>
      <c r="L997" t="s">
        <v>42</v>
      </c>
      <c r="M997" s="319">
        <v>45916</v>
      </c>
      <c r="N997" s="318">
        <v>9</v>
      </c>
      <c r="O997" s="318"/>
      <c r="P997" s="318" t="s">
        <v>648</v>
      </c>
      <c r="Q997" s="319">
        <v>45916</v>
      </c>
      <c r="R997" s="318" t="s">
        <v>83</v>
      </c>
      <c r="X997" t="s">
        <v>43</v>
      </c>
      <c r="AA997" s="318" t="s">
        <v>83</v>
      </c>
      <c r="AB997" s="318">
        <v>50029318</v>
      </c>
      <c r="AC997" s="318" t="s">
        <v>84</v>
      </c>
      <c r="AE997" s="318" t="s">
        <v>94</v>
      </c>
      <c r="AF997" s="320">
        <v>13393</v>
      </c>
      <c r="AG997" s="318"/>
      <c r="AH997" s="320"/>
      <c r="AI997" s="320"/>
    </row>
    <row r="998" spans="1:35" hidden="1">
      <c r="A998" t="s">
        <v>3068</v>
      </c>
      <c r="B998" s="1">
        <v>45897</v>
      </c>
      <c r="C998">
        <v>8</v>
      </c>
      <c r="D998">
        <v>530584</v>
      </c>
      <c r="E998" t="s">
        <v>3069</v>
      </c>
      <c r="F998" t="s">
        <v>37</v>
      </c>
      <c r="G998" t="s">
        <v>117</v>
      </c>
      <c r="H998" t="s">
        <v>3070</v>
      </c>
      <c r="I998" t="s">
        <v>140</v>
      </c>
      <c r="J998" t="s">
        <v>3071</v>
      </c>
      <c r="K998" s="318"/>
      <c r="L998" t="s">
        <v>42</v>
      </c>
      <c r="M998" s="319">
        <v>45925</v>
      </c>
      <c r="N998" s="318">
        <v>9</v>
      </c>
      <c r="O998" s="318"/>
      <c r="P998" s="318"/>
      <c r="Q998" s="319"/>
      <c r="R998" s="318"/>
      <c r="X998" t="s">
        <v>43</v>
      </c>
      <c r="AA998" s="318" t="s">
        <v>182</v>
      </c>
      <c r="AB998" s="318">
        <v>50028835</v>
      </c>
      <c r="AC998" s="318" t="s">
        <v>35</v>
      </c>
      <c r="AE998" s="318" t="s">
        <v>620</v>
      </c>
      <c r="AF998" s="320">
        <v>49619</v>
      </c>
      <c r="AG998" s="318"/>
      <c r="AH998" s="320"/>
      <c r="AI998" s="320"/>
    </row>
    <row r="999" spans="1:35" hidden="1">
      <c r="A999" t="s">
        <v>3072</v>
      </c>
      <c r="B999" s="1">
        <v>45902</v>
      </c>
      <c r="C999">
        <v>9</v>
      </c>
      <c r="D999">
        <v>530585</v>
      </c>
      <c r="E999" t="s">
        <v>3073</v>
      </c>
      <c r="F999" t="s">
        <v>37</v>
      </c>
      <c r="G999" t="s">
        <v>644</v>
      </c>
      <c r="H999" t="s">
        <v>3074</v>
      </c>
      <c r="I999" t="s">
        <v>92</v>
      </c>
      <c r="J999" t="s">
        <v>1149</v>
      </c>
      <c r="K999" s="318"/>
      <c r="L999" t="s">
        <v>42</v>
      </c>
      <c r="M999" s="319">
        <v>45959</v>
      </c>
      <c r="N999" s="318">
        <v>10</v>
      </c>
      <c r="O999" s="318"/>
      <c r="P999" s="318" t="s">
        <v>648</v>
      </c>
      <c r="Q999" s="319">
        <v>45959</v>
      </c>
      <c r="R999" s="318" t="s">
        <v>109</v>
      </c>
      <c r="X999" t="s">
        <v>43</v>
      </c>
      <c r="AA999" s="318" t="s">
        <v>109</v>
      </c>
      <c r="AB999" s="318">
        <v>50029456</v>
      </c>
      <c r="AC999" s="318" t="s">
        <v>95</v>
      </c>
      <c r="AE999" s="318" t="s">
        <v>261</v>
      </c>
      <c r="AF999" s="320">
        <v>74970</v>
      </c>
      <c r="AG999" s="318"/>
      <c r="AH999" s="320"/>
      <c r="AI999" s="320"/>
    </row>
    <row r="1000" spans="1:35" hidden="1">
      <c r="A1000" t="s">
        <v>3075</v>
      </c>
      <c r="B1000" s="1">
        <v>45902</v>
      </c>
      <c r="C1000">
        <v>9</v>
      </c>
      <c r="D1000">
        <v>530586</v>
      </c>
      <c r="E1000" t="s">
        <v>3076</v>
      </c>
      <c r="F1000" t="s">
        <v>37</v>
      </c>
      <c r="G1000" t="s">
        <v>383</v>
      </c>
      <c r="H1000" t="s">
        <v>3077</v>
      </c>
      <c r="I1000" t="s">
        <v>87</v>
      </c>
      <c r="J1000" t="s">
        <v>158</v>
      </c>
      <c r="K1000" s="318"/>
      <c r="L1000" t="s">
        <v>42</v>
      </c>
      <c r="M1000" s="319">
        <v>45939</v>
      </c>
      <c r="N1000" s="318">
        <v>10</v>
      </c>
      <c r="O1000" s="318"/>
      <c r="P1000" s="318"/>
      <c r="Q1000" s="319"/>
      <c r="R1000" s="318"/>
      <c r="X1000" t="s">
        <v>43</v>
      </c>
      <c r="AA1000" s="318" t="s">
        <v>109</v>
      </c>
      <c r="AB1000" s="318">
        <v>50029467</v>
      </c>
      <c r="AC1000" s="318" t="s">
        <v>95</v>
      </c>
      <c r="AE1000" s="318" t="s">
        <v>94</v>
      </c>
      <c r="AF1000" s="320">
        <v>250463</v>
      </c>
      <c r="AG1000" s="318">
        <v>31</v>
      </c>
      <c r="AH1000" s="320"/>
      <c r="AI1000" s="320"/>
    </row>
    <row r="1001" spans="1:35" hidden="1">
      <c r="A1001" t="s">
        <v>3078</v>
      </c>
      <c r="B1001" s="1">
        <v>45902</v>
      </c>
      <c r="C1001">
        <v>9</v>
      </c>
      <c r="D1001">
        <v>530587</v>
      </c>
      <c r="E1001" t="s">
        <v>3079</v>
      </c>
      <c r="F1001" t="s">
        <v>37</v>
      </c>
      <c r="G1001" t="s">
        <v>97</v>
      </c>
      <c r="H1001" t="s">
        <v>3080</v>
      </c>
      <c r="I1001" t="s">
        <v>40</v>
      </c>
      <c r="J1001" t="s">
        <v>158</v>
      </c>
      <c r="K1001" s="318"/>
      <c r="L1001" t="s">
        <v>42</v>
      </c>
      <c r="M1001" s="319">
        <v>45924</v>
      </c>
      <c r="N1001" s="318">
        <v>9</v>
      </c>
      <c r="O1001" s="318"/>
      <c r="P1001" s="318" t="s">
        <v>99</v>
      </c>
      <c r="Q1001" s="319">
        <v>45924</v>
      </c>
      <c r="R1001" s="318" t="s">
        <v>83</v>
      </c>
      <c r="X1001" t="s">
        <v>43</v>
      </c>
      <c r="AA1001" s="318" t="s">
        <v>83</v>
      </c>
      <c r="AB1001" s="318">
        <v>50029807</v>
      </c>
      <c r="AC1001" s="318" t="s">
        <v>84</v>
      </c>
      <c r="AE1001" s="318" t="s">
        <v>52</v>
      </c>
      <c r="AF1001" s="320">
        <v>254667</v>
      </c>
      <c r="AG1001" s="318">
        <v>17</v>
      </c>
      <c r="AH1001" s="320"/>
      <c r="AI1001" s="320"/>
    </row>
    <row r="1002" spans="1:35" hidden="1">
      <c r="A1002" t="s">
        <v>3081</v>
      </c>
      <c r="B1002" s="1">
        <v>45903</v>
      </c>
      <c r="C1002">
        <v>9</v>
      </c>
      <c r="D1002">
        <v>530588</v>
      </c>
      <c r="E1002" t="s">
        <v>1463</v>
      </c>
      <c r="F1002" t="s">
        <v>37</v>
      </c>
      <c r="G1002" t="s">
        <v>58</v>
      </c>
      <c r="H1002" t="s">
        <v>3082</v>
      </c>
      <c r="I1002" t="s">
        <v>108</v>
      </c>
      <c r="J1002" t="s">
        <v>1380</v>
      </c>
      <c r="K1002" s="318"/>
      <c r="L1002" t="s">
        <v>42</v>
      </c>
      <c r="M1002" s="319">
        <v>45904</v>
      </c>
      <c r="N1002" s="318">
        <v>9</v>
      </c>
      <c r="O1002" s="318"/>
      <c r="P1002" s="318"/>
      <c r="Q1002" s="319"/>
      <c r="R1002" s="318"/>
      <c r="X1002" t="s">
        <v>43</v>
      </c>
      <c r="AA1002" s="318" t="s">
        <v>83</v>
      </c>
      <c r="AB1002" s="318">
        <v>50029582</v>
      </c>
      <c r="AC1002" s="318" t="s">
        <v>84</v>
      </c>
      <c r="AE1002" s="318" t="s">
        <v>94</v>
      </c>
      <c r="AF1002" s="320">
        <v>33370</v>
      </c>
      <c r="AG1002" s="318"/>
      <c r="AH1002" s="320"/>
      <c r="AI1002" s="320"/>
    </row>
    <row r="1003" spans="1:35" hidden="1">
      <c r="A1003" t="s">
        <v>3083</v>
      </c>
      <c r="B1003" s="1">
        <v>45903</v>
      </c>
      <c r="C1003">
        <v>9</v>
      </c>
      <c r="D1003">
        <v>530589</v>
      </c>
      <c r="E1003" t="s">
        <v>3084</v>
      </c>
      <c r="F1003" t="s">
        <v>37</v>
      </c>
      <c r="G1003" t="s">
        <v>112</v>
      </c>
      <c r="H1003" t="s">
        <v>3085</v>
      </c>
      <c r="I1003" t="s">
        <v>92</v>
      </c>
      <c r="J1003" t="s">
        <v>158</v>
      </c>
      <c r="K1003" s="318"/>
      <c r="L1003" t="s">
        <v>42</v>
      </c>
      <c r="M1003" s="319">
        <v>45931</v>
      </c>
      <c r="N1003" s="318">
        <v>10</v>
      </c>
      <c r="O1003" s="318"/>
      <c r="P1003" s="318" t="s">
        <v>257</v>
      </c>
      <c r="Q1003" s="319">
        <v>45931</v>
      </c>
      <c r="R1003" s="318" t="s">
        <v>109</v>
      </c>
      <c r="X1003" t="s">
        <v>43</v>
      </c>
      <c r="AA1003" s="318" t="s">
        <v>109</v>
      </c>
      <c r="AB1003" s="318">
        <v>50033117</v>
      </c>
      <c r="AC1003" s="318" t="s">
        <v>95</v>
      </c>
      <c r="AE1003" s="318" t="s">
        <v>52</v>
      </c>
      <c r="AF1003" s="320">
        <v>292478</v>
      </c>
      <c r="AG1003" s="318">
        <v>21</v>
      </c>
      <c r="AH1003" s="320"/>
      <c r="AI1003" s="320"/>
    </row>
    <row r="1004" spans="1:35" hidden="1">
      <c r="A1004" t="s">
        <v>3086</v>
      </c>
      <c r="B1004" s="1">
        <v>45870</v>
      </c>
      <c r="C1004">
        <v>8</v>
      </c>
      <c r="D1004">
        <v>530590</v>
      </c>
      <c r="E1004" t="s">
        <v>3087</v>
      </c>
      <c r="F1004" t="s">
        <v>37</v>
      </c>
      <c r="G1004" t="s">
        <v>1401</v>
      </c>
      <c r="H1004" t="s">
        <v>3088</v>
      </c>
      <c r="I1004" t="s">
        <v>108</v>
      </c>
      <c r="J1004" t="s">
        <v>2841</v>
      </c>
      <c r="K1004" s="318"/>
      <c r="L1004" t="s">
        <v>42</v>
      </c>
      <c r="M1004" s="319">
        <v>45925</v>
      </c>
      <c r="N1004" s="318">
        <v>9</v>
      </c>
      <c r="O1004" s="318"/>
      <c r="P1004" s="318" t="s">
        <v>1403</v>
      </c>
      <c r="Q1004" s="319">
        <v>45902</v>
      </c>
      <c r="R1004" s="318" t="s">
        <v>83</v>
      </c>
      <c r="X1004" t="s">
        <v>43</v>
      </c>
      <c r="AA1004" s="318" t="s">
        <v>83</v>
      </c>
      <c r="AB1004" s="318"/>
      <c r="AC1004" s="318" t="s">
        <v>84</v>
      </c>
      <c r="AE1004" s="318"/>
      <c r="AF1004" s="320"/>
      <c r="AG1004" s="318"/>
      <c r="AH1004" s="320"/>
      <c r="AI1004" s="320"/>
    </row>
    <row r="1005" spans="1:35" hidden="1">
      <c r="A1005" t="s">
        <v>3089</v>
      </c>
      <c r="B1005" s="1">
        <v>45902</v>
      </c>
      <c r="C1005">
        <v>9</v>
      </c>
      <c r="D1005">
        <v>530591</v>
      </c>
      <c r="E1005" t="s">
        <v>2538</v>
      </c>
      <c r="F1005" t="s">
        <v>37</v>
      </c>
      <c r="G1005" t="s">
        <v>1401</v>
      </c>
      <c r="H1005" t="s">
        <v>3090</v>
      </c>
      <c r="I1005" t="s">
        <v>60</v>
      </c>
      <c r="J1005" t="s">
        <v>3091</v>
      </c>
      <c r="K1005" s="318"/>
      <c r="L1005" t="s">
        <v>42</v>
      </c>
      <c r="M1005" s="319">
        <v>45925</v>
      </c>
      <c r="N1005" s="318">
        <v>9</v>
      </c>
      <c r="O1005" s="318"/>
      <c r="P1005" s="318" t="s">
        <v>1403</v>
      </c>
      <c r="Q1005" s="319">
        <v>45903</v>
      </c>
      <c r="R1005" s="318" t="s">
        <v>83</v>
      </c>
      <c r="X1005" t="s">
        <v>43</v>
      </c>
      <c r="AA1005" s="318" t="s">
        <v>83</v>
      </c>
      <c r="AB1005" s="318"/>
      <c r="AC1005" s="318" t="s">
        <v>84</v>
      </c>
      <c r="AE1005" s="318"/>
      <c r="AF1005" s="320"/>
      <c r="AG1005" s="318"/>
      <c r="AH1005" s="320"/>
      <c r="AI1005" s="320"/>
    </row>
    <row r="1006" spans="1:35" hidden="1">
      <c r="A1006" t="s">
        <v>3092</v>
      </c>
      <c r="B1006" s="1">
        <v>45903</v>
      </c>
      <c r="C1006">
        <v>9</v>
      </c>
      <c r="D1006">
        <v>530592</v>
      </c>
      <c r="E1006" t="s">
        <v>1545</v>
      </c>
      <c r="F1006" t="s">
        <v>37</v>
      </c>
      <c r="G1006" t="s">
        <v>58</v>
      </c>
      <c r="H1006" t="s">
        <v>1546</v>
      </c>
      <c r="I1006" t="s">
        <v>140</v>
      </c>
      <c r="J1006" t="s">
        <v>3093</v>
      </c>
      <c r="K1006" s="318"/>
      <c r="L1006" t="s">
        <v>42</v>
      </c>
      <c r="M1006" s="319">
        <v>45909</v>
      </c>
      <c r="N1006" s="318">
        <v>9</v>
      </c>
      <c r="O1006" s="318"/>
      <c r="P1006" s="318"/>
      <c r="Q1006" s="319"/>
      <c r="R1006" s="318"/>
      <c r="X1006" t="s">
        <v>43</v>
      </c>
      <c r="AA1006" s="318" t="s">
        <v>83</v>
      </c>
      <c r="AB1006" s="318">
        <v>50029431</v>
      </c>
      <c r="AC1006" s="318" t="s">
        <v>84</v>
      </c>
      <c r="AE1006" s="318" t="s">
        <v>52</v>
      </c>
      <c r="AF1006" s="320">
        <v>6861</v>
      </c>
      <c r="AG1006" s="318"/>
      <c r="AH1006" s="320"/>
      <c r="AI1006" s="320"/>
    </row>
    <row r="1007" spans="1:35" hidden="1">
      <c r="A1007" t="s">
        <v>3094</v>
      </c>
      <c r="B1007" s="1">
        <v>45870</v>
      </c>
      <c r="C1007">
        <v>8</v>
      </c>
      <c r="D1007">
        <v>530593</v>
      </c>
      <c r="E1007" t="s">
        <v>3095</v>
      </c>
      <c r="F1007" t="s">
        <v>37</v>
      </c>
      <c r="G1007" t="s">
        <v>1401</v>
      </c>
      <c r="H1007" t="s">
        <v>3096</v>
      </c>
      <c r="I1007" t="s">
        <v>636</v>
      </c>
      <c r="J1007" t="s">
        <v>3097</v>
      </c>
      <c r="K1007" s="318"/>
      <c r="L1007" t="s">
        <v>42</v>
      </c>
      <c r="M1007" s="319">
        <v>45925</v>
      </c>
      <c r="N1007" s="318">
        <v>9</v>
      </c>
      <c r="O1007" s="318"/>
      <c r="P1007" s="318" t="s">
        <v>1403</v>
      </c>
      <c r="Q1007" s="319">
        <v>45903</v>
      </c>
      <c r="R1007" s="318" t="s">
        <v>83</v>
      </c>
      <c r="X1007" t="s">
        <v>43</v>
      </c>
      <c r="AA1007" s="318" t="s">
        <v>83</v>
      </c>
      <c r="AB1007" s="318"/>
      <c r="AC1007" s="318" t="s">
        <v>84</v>
      </c>
      <c r="AE1007" s="318"/>
      <c r="AF1007" s="320"/>
      <c r="AG1007" s="318"/>
      <c r="AH1007" s="320"/>
      <c r="AI1007" s="320"/>
    </row>
    <row r="1008" spans="1:35" hidden="1">
      <c r="A1008" t="s">
        <v>3098</v>
      </c>
      <c r="B1008" s="1">
        <v>45903</v>
      </c>
      <c r="C1008">
        <v>9</v>
      </c>
      <c r="D1008">
        <v>530594</v>
      </c>
      <c r="E1008" t="s">
        <v>1523</v>
      </c>
      <c r="F1008" t="s">
        <v>37</v>
      </c>
      <c r="G1008" t="s">
        <v>47</v>
      </c>
      <c r="H1008" t="s">
        <v>3099</v>
      </c>
      <c r="I1008" t="s">
        <v>108</v>
      </c>
      <c r="J1008" t="s">
        <v>227</v>
      </c>
      <c r="K1008" s="318"/>
      <c r="L1008" t="s">
        <v>391</v>
      </c>
      <c r="M1008" s="319">
        <v>45973</v>
      </c>
      <c r="N1008" s="318">
        <v>11</v>
      </c>
      <c r="O1008" s="318"/>
      <c r="P1008" s="318"/>
      <c r="Q1008" s="319"/>
      <c r="R1008" s="318"/>
      <c r="X1008" t="s">
        <v>43</v>
      </c>
      <c r="AA1008" s="318" t="s">
        <v>78</v>
      </c>
      <c r="AB1008" s="318">
        <v>50029681</v>
      </c>
      <c r="AC1008" s="318" t="s">
        <v>79</v>
      </c>
      <c r="AE1008" s="318" t="s">
        <v>52</v>
      </c>
      <c r="AF1008" s="320">
        <v>52722</v>
      </c>
      <c r="AG1008" s="318"/>
      <c r="AH1008" s="320"/>
      <c r="AI1008" s="320"/>
    </row>
    <row r="1009" spans="1:35" hidden="1">
      <c r="A1009" t="s">
        <v>3100</v>
      </c>
      <c r="B1009" s="1">
        <v>45903</v>
      </c>
      <c r="C1009">
        <v>9</v>
      </c>
      <c r="D1009">
        <v>530595</v>
      </c>
      <c r="E1009" t="s">
        <v>3101</v>
      </c>
      <c r="F1009" t="s">
        <v>37</v>
      </c>
      <c r="G1009" t="s">
        <v>58</v>
      </c>
      <c r="H1009" t="s">
        <v>3102</v>
      </c>
      <c r="I1009" t="s">
        <v>92</v>
      </c>
      <c r="J1009" t="s">
        <v>158</v>
      </c>
      <c r="K1009" s="318"/>
      <c r="L1009" t="s">
        <v>42</v>
      </c>
      <c r="M1009" s="319">
        <v>45924</v>
      </c>
      <c r="N1009" s="318">
        <v>9</v>
      </c>
      <c r="O1009" s="318"/>
      <c r="P1009" s="318"/>
      <c r="Q1009" s="319"/>
      <c r="R1009" s="318"/>
      <c r="X1009" t="s">
        <v>43</v>
      </c>
      <c r="AA1009" s="318" t="s">
        <v>83</v>
      </c>
      <c r="AB1009" s="318">
        <v>50029759</v>
      </c>
      <c r="AC1009" s="318" t="s">
        <v>84</v>
      </c>
      <c r="AE1009" s="318" t="s">
        <v>94</v>
      </c>
      <c r="AF1009" s="320">
        <v>206619</v>
      </c>
      <c r="AG1009" s="318">
        <v>10</v>
      </c>
      <c r="AH1009" s="320"/>
      <c r="AI1009" s="320"/>
    </row>
    <row r="1010" spans="1:35" hidden="1">
      <c r="A1010" t="s">
        <v>3103</v>
      </c>
      <c r="B1010" s="1">
        <v>45903</v>
      </c>
      <c r="C1010">
        <v>9</v>
      </c>
      <c r="D1010">
        <v>530596</v>
      </c>
      <c r="E1010" t="s">
        <v>3104</v>
      </c>
      <c r="F1010" t="s">
        <v>37</v>
      </c>
      <c r="G1010" t="s">
        <v>383</v>
      </c>
      <c r="H1010" t="s">
        <v>3105</v>
      </c>
      <c r="I1010" t="s">
        <v>108</v>
      </c>
      <c r="J1010" t="s">
        <v>158</v>
      </c>
      <c r="K1010" s="318"/>
      <c r="L1010" t="s">
        <v>42</v>
      </c>
      <c r="M1010" s="319">
        <v>45926</v>
      </c>
      <c r="N1010" s="318">
        <v>9</v>
      </c>
      <c r="O1010" s="318"/>
      <c r="P1010" s="318"/>
      <c r="Q1010" s="319"/>
      <c r="R1010" s="318"/>
      <c r="X1010" t="s">
        <v>43</v>
      </c>
      <c r="AA1010" s="318" t="s">
        <v>109</v>
      </c>
      <c r="AB1010" s="318">
        <v>50029816</v>
      </c>
      <c r="AC1010" s="318" t="s">
        <v>95</v>
      </c>
      <c r="AE1010" s="318" t="s">
        <v>52</v>
      </c>
      <c r="AF1010" s="320">
        <v>263320</v>
      </c>
      <c r="AG1010" s="318">
        <v>73</v>
      </c>
      <c r="AH1010" s="320"/>
      <c r="AI1010" s="320"/>
    </row>
    <row r="1011" spans="1:35" hidden="1">
      <c r="A1011" t="s">
        <v>3106</v>
      </c>
      <c r="B1011" s="1">
        <v>45903</v>
      </c>
      <c r="C1011">
        <v>9</v>
      </c>
      <c r="D1011">
        <v>530597</v>
      </c>
      <c r="E1011" t="s">
        <v>3107</v>
      </c>
      <c r="F1011" t="s">
        <v>37</v>
      </c>
      <c r="G1011" t="s">
        <v>197</v>
      </c>
      <c r="H1011" t="s">
        <v>137</v>
      </c>
      <c r="I1011" t="s">
        <v>60</v>
      </c>
      <c r="J1011" t="s">
        <v>158</v>
      </c>
      <c r="K1011" s="318"/>
      <c r="L1011" t="s">
        <v>42</v>
      </c>
      <c r="M1011" s="319">
        <v>45930</v>
      </c>
      <c r="N1011" s="318">
        <v>9</v>
      </c>
      <c r="O1011" s="318"/>
      <c r="P1011" s="318"/>
      <c r="Q1011" s="319"/>
      <c r="R1011" s="318"/>
      <c r="X1011" t="s">
        <v>43</v>
      </c>
      <c r="AA1011" s="318" t="s">
        <v>109</v>
      </c>
      <c r="AB1011" s="318">
        <v>50029756</v>
      </c>
      <c r="AC1011" s="318" t="s">
        <v>95</v>
      </c>
      <c r="AE1011" s="318" t="s">
        <v>52</v>
      </c>
      <c r="AF1011" s="320">
        <v>269269</v>
      </c>
      <c r="AG1011" s="318">
        <v>97</v>
      </c>
      <c r="AH1011" s="320"/>
      <c r="AI1011" s="320"/>
    </row>
    <row r="1012" spans="1:35" hidden="1">
      <c r="A1012" t="s">
        <v>3108</v>
      </c>
      <c r="B1012" s="1">
        <v>45904</v>
      </c>
      <c r="C1012">
        <v>9</v>
      </c>
      <c r="D1012">
        <v>530598</v>
      </c>
      <c r="E1012" t="s">
        <v>3109</v>
      </c>
      <c r="F1012" t="s">
        <v>37</v>
      </c>
      <c r="G1012" t="s">
        <v>106</v>
      </c>
      <c r="H1012" t="s">
        <v>3110</v>
      </c>
      <c r="I1012" t="s">
        <v>123</v>
      </c>
      <c r="J1012" t="s">
        <v>158</v>
      </c>
      <c r="K1012" s="318"/>
      <c r="L1012" t="s">
        <v>42</v>
      </c>
      <c r="M1012" s="319">
        <v>45930</v>
      </c>
      <c r="N1012" s="318">
        <v>9</v>
      </c>
      <c r="O1012" s="318"/>
      <c r="P1012" s="318"/>
      <c r="Q1012" s="319"/>
      <c r="R1012" s="318"/>
      <c r="X1012" t="s">
        <v>43</v>
      </c>
      <c r="AA1012" s="318" t="s">
        <v>109</v>
      </c>
      <c r="AB1012" s="318">
        <v>50029821</v>
      </c>
      <c r="AC1012" s="318" t="s">
        <v>95</v>
      </c>
      <c r="AE1012" s="318" t="s">
        <v>94</v>
      </c>
      <c r="AF1012" s="320">
        <v>261163</v>
      </c>
      <c r="AG1012" s="318">
        <v>99</v>
      </c>
      <c r="AH1012" s="320"/>
      <c r="AI1012" s="320"/>
    </row>
    <row r="1013" spans="1:35" hidden="1">
      <c r="A1013" t="s">
        <v>3111</v>
      </c>
      <c r="B1013" s="1">
        <v>45903</v>
      </c>
      <c r="C1013">
        <v>9</v>
      </c>
      <c r="D1013">
        <v>530599</v>
      </c>
      <c r="E1013" t="s">
        <v>3112</v>
      </c>
      <c r="F1013" t="s">
        <v>37</v>
      </c>
      <c r="G1013" t="s">
        <v>644</v>
      </c>
      <c r="H1013" t="s">
        <v>3113</v>
      </c>
      <c r="I1013" t="s">
        <v>108</v>
      </c>
      <c r="J1013" t="s">
        <v>1681</v>
      </c>
      <c r="K1013" s="318"/>
      <c r="L1013" t="s">
        <v>391</v>
      </c>
      <c r="M1013" s="319">
        <v>45975</v>
      </c>
      <c r="N1013" s="318">
        <v>11</v>
      </c>
      <c r="O1013" s="318"/>
      <c r="P1013" s="318" t="s">
        <v>648</v>
      </c>
      <c r="Q1013" s="319">
        <v>45975</v>
      </c>
      <c r="R1013" s="318" t="s">
        <v>77</v>
      </c>
      <c r="X1013" t="s">
        <v>43</v>
      </c>
      <c r="AA1013" s="318" t="s">
        <v>77</v>
      </c>
      <c r="AB1013" s="318">
        <v>531105</v>
      </c>
      <c r="AC1013" s="318" t="s">
        <v>101</v>
      </c>
      <c r="AE1013" s="318" t="s">
        <v>417</v>
      </c>
      <c r="AF1013" s="320">
        <v>262132</v>
      </c>
      <c r="AG1013" s="318"/>
      <c r="AH1013" s="320"/>
      <c r="AI1013" s="320"/>
    </row>
    <row r="1014" spans="1:35" hidden="1">
      <c r="A1014" t="s">
        <v>3114</v>
      </c>
      <c r="B1014" s="1">
        <v>45903</v>
      </c>
      <c r="C1014">
        <v>9</v>
      </c>
      <c r="D1014">
        <v>530600</v>
      </c>
      <c r="E1014" t="s">
        <v>3115</v>
      </c>
      <c r="F1014" t="s">
        <v>37</v>
      </c>
      <c r="G1014" t="s">
        <v>644</v>
      </c>
      <c r="H1014" t="s">
        <v>3116</v>
      </c>
      <c r="I1014" t="s">
        <v>40</v>
      </c>
      <c r="J1014" t="s">
        <v>2841</v>
      </c>
      <c r="K1014" s="318"/>
      <c r="L1014" t="s">
        <v>42</v>
      </c>
      <c r="M1014" s="319">
        <v>45940</v>
      </c>
      <c r="N1014" s="318">
        <v>10</v>
      </c>
      <c r="O1014" s="318"/>
      <c r="P1014" s="318" t="s">
        <v>648</v>
      </c>
      <c r="Q1014" s="319">
        <v>45940</v>
      </c>
      <c r="R1014" s="318" t="s">
        <v>109</v>
      </c>
      <c r="X1014" t="s">
        <v>43</v>
      </c>
      <c r="AA1014" s="318" t="s">
        <v>109</v>
      </c>
      <c r="AB1014" s="318">
        <v>50029818</v>
      </c>
      <c r="AC1014" s="318" t="s">
        <v>95</v>
      </c>
      <c r="AE1014" s="318" t="s">
        <v>94</v>
      </c>
      <c r="AF1014" s="320">
        <v>24241</v>
      </c>
      <c r="AG1014" s="318"/>
      <c r="AH1014" s="320"/>
      <c r="AI1014" s="320"/>
    </row>
    <row r="1015" spans="1:35" hidden="1">
      <c r="A1015" t="s">
        <v>3117</v>
      </c>
      <c r="B1015" s="1">
        <v>45904</v>
      </c>
      <c r="C1015">
        <v>9</v>
      </c>
      <c r="D1015">
        <v>530601</v>
      </c>
      <c r="E1015" t="s">
        <v>3118</v>
      </c>
      <c r="F1015" t="s">
        <v>37</v>
      </c>
      <c r="G1015" t="s">
        <v>644</v>
      </c>
      <c r="H1015" t="s">
        <v>3119</v>
      </c>
      <c r="I1015" t="s">
        <v>40</v>
      </c>
      <c r="J1015" t="s">
        <v>716</v>
      </c>
      <c r="K1015" s="318"/>
      <c r="L1015" t="s">
        <v>42</v>
      </c>
      <c r="M1015" s="319">
        <v>45924</v>
      </c>
      <c r="N1015" s="318">
        <v>9</v>
      </c>
      <c r="O1015" s="318"/>
      <c r="P1015" s="318" t="s">
        <v>648</v>
      </c>
      <c r="Q1015" s="319">
        <v>45924</v>
      </c>
      <c r="R1015" s="318" t="s">
        <v>83</v>
      </c>
      <c r="X1015" t="s">
        <v>43</v>
      </c>
      <c r="AA1015" s="318" t="s">
        <v>83</v>
      </c>
      <c r="AB1015" s="318">
        <v>50029868</v>
      </c>
      <c r="AC1015" s="318" t="s">
        <v>84</v>
      </c>
      <c r="AE1015" s="318" t="s">
        <v>224</v>
      </c>
      <c r="AF1015" s="320">
        <v>26492</v>
      </c>
      <c r="AG1015" s="318"/>
      <c r="AH1015" s="320"/>
      <c r="AI1015" s="320"/>
    </row>
    <row r="1016" spans="1:35" hidden="1">
      <c r="A1016" t="s">
        <v>3120</v>
      </c>
      <c r="B1016" s="1">
        <v>45904</v>
      </c>
      <c r="C1016">
        <v>9</v>
      </c>
      <c r="D1016">
        <v>530602</v>
      </c>
      <c r="E1016" t="s">
        <v>3121</v>
      </c>
      <c r="F1016" t="s">
        <v>37</v>
      </c>
      <c r="G1016" t="s">
        <v>117</v>
      </c>
      <c r="H1016" t="s">
        <v>3122</v>
      </c>
      <c r="I1016" t="s">
        <v>92</v>
      </c>
      <c r="J1016" t="s">
        <v>158</v>
      </c>
      <c r="K1016" s="318"/>
      <c r="L1016" t="s">
        <v>42</v>
      </c>
      <c r="M1016" s="319">
        <v>45930</v>
      </c>
      <c r="N1016" s="318">
        <v>9</v>
      </c>
      <c r="O1016" s="318"/>
      <c r="P1016" s="318"/>
      <c r="Q1016" s="319"/>
      <c r="R1016" s="318"/>
      <c r="X1016" t="s">
        <v>43</v>
      </c>
      <c r="AA1016" s="318" t="s">
        <v>77</v>
      </c>
      <c r="AB1016" s="318">
        <v>50030210</v>
      </c>
      <c r="AC1016" s="318" t="s">
        <v>101</v>
      </c>
      <c r="AE1016" s="318" t="s">
        <v>52</v>
      </c>
      <c r="AF1016" s="320">
        <v>402232</v>
      </c>
      <c r="AG1016" s="318">
        <v>110</v>
      </c>
      <c r="AH1016" s="320"/>
      <c r="AI1016" s="320"/>
    </row>
    <row r="1017" spans="1:35" hidden="1">
      <c r="A1017" t="s">
        <v>3123</v>
      </c>
      <c r="B1017" s="1">
        <v>45904</v>
      </c>
      <c r="C1017">
        <v>9</v>
      </c>
      <c r="D1017">
        <v>530603</v>
      </c>
      <c r="E1017" t="s">
        <v>3124</v>
      </c>
      <c r="F1017" t="s">
        <v>37</v>
      </c>
      <c r="G1017" t="s">
        <v>90</v>
      </c>
      <c r="H1017" t="s">
        <v>3125</v>
      </c>
      <c r="I1017" t="s">
        <v>92</v>
      </c>
      <c r="J1017" t="s">
        <v>2462</v>
      </c>
      <c r="K1017" s="318"/>
      <c r="L1017" t="s">
        <v>42</v>
      </c>
      <c r="M1017" s="319">
        <v>45926</v>
      </c>
      <c r="N1017" s="318">
        <v>9</v>
      </c>
      <c r="O1017" s="318" t="s">
        <v>93</v>
      </c>
      <c r="P1017" s="318"/>
      <c r="Q1017" s="319"/>
      <c r="R1017" s="318"/>
      <c r="X1017" t="s">
        <v>43</v>
      </c>
      <c r="AA1017" s="318" t="s">
        <v>77</v>
      </c>
      <c r="AB1017" s="318">
        <v>50032083</v>
      </c>
      <c r="AC1017" s="318" t="s">
        <v>101</v>
      </c>
      <c r="AE1017" s="318" t="s">
        <v>52</v>
      </c>
      <c r="AF1017" s="320">
        <v>302661</v>
      </c>
      <c r="AG1017" s="318">
        <v>100</v>
      </c>
      <c r="AH1017" s="320">
        <v>259431</v>
      </c>
      <c r="AI1017" s="320"/>
    </row>
    <row r="1018" spans="1:35" hidden="1">
      <c r="A1018" t="s">
        <v>3126</v>
      </c>
      <c r="B1018" s="1">
        <v>45904</v>
      </c>
      <c r="C1018">
        <v>9</v>
      </c>
      <c r="D1018">
        <v>530604</v>
      </c>
      <c r="E1018" t="s">
        <v>3127</v>
      </c>
      <c r="F1018" t="s">
        <v>37</v>
      </c>
      <c r="G1018" t="s">
        <v>90</v>
      </c>
      <c r="H1018" t="s">
        <v>3128</v>
      </c>
      <c r="I1018" t="s">
        <v>92</v>
      </c>
      <c r="J1018" t="s">
        <v>2462</v>
      </c>
      <c r="K1018" s="318"/>
      <c r="L1018" t="s">
        <v>42</v>
      </c>
      <c r="M1018" s="319" t="s">
        <v>534</v>
      </c>
      <c r="N1018" s="318"/>
      <c r="O1018" s="318" t="s">
        <v>93</v>
      </c>
      <c r="P1018" s="318"/>
      <c r="Q1018" s="319"/>
      <c r="R1018" s="318"/>
      <c r="X1018" t="s">
        <v>43</v>
      </c>
      <c r="AA1018" s="318" t="s">
        <v>77</v>
      </c>
      <c r="AB1018" s="318">
        <v>50032085</v>
      </c>
      <c r="AC1018" s="318" t="s">
        <v>101</v>
      </c>
      <c r="AE1018" s="318" t="s">
        <v>52</v>
      </c>
      <c r="AF1018" s="320">
        <v>183164</v>
      </c>
      <c r="AG1018" s="318">
        <v>96</v>
      </c>
      <c r="AH1018" s="320">
        <v>140384</v>
      </c>
      <c r="AI1018" s="320"/>
    </row>
    <row r="1019" spans="1:35" hidden="1">
      <c r="A1019" t="s">
        <v>3129</v>
      </c>
      <c r="B1019" s="1">
        <v>45904</v>
      </c>
      <c r="C1019">
        <v>9</v>
      </c>
      <c r="D1019">
        <v>530605</v>
      </c>
      <c r="E1019" t="s">
        <v>3130</v>
      </c>
      <c r="F1019" t="s">
        <v>37</v>
      </c>
      <c r="G1019" t="s">
        <v>358</v>
      </c>
      <c r="H1019" t="s">
        <v>3131</v>
      </c>
      <c r="I1019" t="s">
        <v>60</v>
      </c>
      <c r="J1019" t="s">
        <v>2462</v>
      </c>
      <c r="K1019" s="318"/>
      <c r="L1019" t="s">
        <v>42</v>
      </c>
      <c r="M1019" s="319">
        <v>45945</v>
      </c>
      <c r="N1019" s="318">
        <v>10</v>
      </c>
      <c r="O1019" s="318"/>
      <c r="P1019" s="318"/>
      <c r="Q1019" s="319"/>
      <c r="R1019" s="318"/>
      <c r="X1019" t="s">
        <v>43</v>
      </c>
      <c r="AA1019" s="318" t="s">
        <v>77</v>
      </c>
      <c r="AB1019" s="318">
        <v>50034546</v>
      </c>
      <c r="AC1019" s="318" t="s">
        <v>101</v>
      </c>
      <c r="AE1019" s="318" t="s">
        <v>52</v>
      </c>
      <c r="AF1019" s="320">
        <v>301045</v>
      </c>
      <c r="AG1019" s="318">
        <v>66</v>
      </c>
      <c r="AH1019" s="320"/>
      <c r="AI1019" s="320"/>
    </row>
    <row r="1020" spans="1:35" hidden="1">
      <c r="A1020" t="s">
        <v>3132</v>
      </c>
      <c r="B1020" s="1">
        <v>45904</v>
      </c>
      <c r="C1020">
        <v>9</v>
      </c>
      <c r="D1020">
        <v>530606</v>
      </c>
      <c r="E1020" t="s">
        <v>3133</v>
      </c>
      <c r="F1020" t="s">
        <v>37</v>
      </c>
      <c r="G1020" t="s">
        <v>112</v>
      </c>
      <c r="H1020" t="s">
        <v>1357</v>
      </c>
      <c r="I1020" t="s">
        <v>60</v>
      </c>
      <c r="J1020" t="s">
        <v>2462</v>
      </c>
      <c r="K1020" s="318"/>
      <c r="L1020" t="s">
        <v>391</v>
      </c>
      <c r="M1020" s="319">
        <v>45947</v>
      </c>
      <c r="N1020" s="318">
        <v>10</v>
      </c>
      <c r="O1020" s="318"/>
      <c r="P1020" s="318" t="s">
        <v>257</v>
      </c>
      <c r="Q1020" s="319">
        <v>45947</v>
      </c>
      <c r="R1020" s="318" t="s">
        <v>77</v>
      </c>
      <c r="X1020" t="s">
        <v>43</v>
      </c>
      <c r="AA1020" s="318" t="s">
        <v>77</v>
      </c>
      <c r="AB1020" s="318">
        <v>50032079</v>
      </c>
      <c r="AC1020" s="318" t="s">
        <v>101</v>
      </c>
      <c r="AE1020" s="318" t="s">
        <v>52</v>
      </c>
      <c r="AF1020" s="320">
        <v>337128</v>
      </c>
      <c r="AG1020" s="318">
        <v>85</v>
      </c>
      <c r="AH1020" s="320"/>
      <c r="AI1020" s="320"/>
    </row>
    <row r="1021" spans="1:35" hidden="1">
      <c r="A1021" t="s">
        <v>3134</v>
      </c>
      <c r="B1021" s="1">
        <v>45904</v>
      </c>
      <c r="C1021">
        <v>9</v>
      </c>
      <c r="D1021">
        <v>530607</v>
      </c>
      <c r="E1021" t="s">
        <v>3135</v>
      </c>
      <c r="F1021" t="s">
        <v>37</v>
      </c>
      <c r="G1021" t="s">
        <v>117</v>
      </c>
      <c r="H1021" t="s">
        <v>3136</v>
      </c>
      <c r="I1021" t="s">
        <v>60</v>
      </c>
      <c r="J1021" t="s">
        <v>2462</v>
      </c>
      <c r="K1021" s="318"/>
      <c r="L1021" t="s">
        <v>42</v>
      </c>
      <c r="M1021" s="319" t="s">
        <v>534</v>
      </c>
      <c r="N1021" s="318"/>
      <c r="O1021" s="318"/>
      <c r="P1021" s="318"/>
      <c r="Q1021" s="319"/>
      <c r="R1021" s="318"/>
      <c r="X1021" t="s">
        <v>43</v>
      </c>
      <c r="AA1021" s="318"/>
      <c r="AB1021" s="318">
        <v>50032081</v>
      </c>
      <c r="AC1021" s="318" t="s">
        <v>43</v>
      </c>
      <c r="AE1021" s="318"/>
      <c r="AF1021" s="320"/>
      <c r="AG1021" s="318"/>
      <c r="AH1021" s="320"/>
      <c r="AI1021" s="320"/>
    </row>
    <row r="1022" spans="1:35" hidden="1">
      <c r="A1022" t="s">
        <v>3137</v>
      </c>
      <c r="B1022" s="1">
        <v>45904</v>
      </c>
      <c r="C1022">
        <v>9</v>
      </c>
      <c r="D1022">
        <v>530608</v>
      </c>
      <c r="E1022" t="s">
        <v>3138</v>
      </c>
      <c r="F1022" t="s">
        <v>37</v>
      </c>
      <c r="G1022" t="s">
        <v>644</v>
      </c>
      <c r="H1022" t="s">
        <v>3139</v>
      </c>
      <c r="I1022" t="s">
        <v>87</v>
      </c>
      <c r="J1022" t="s">
        <v>1801</v>
      </c>
      <c r="K1022" s="318"/>
      <c r="L1022" t="s">
        <v>42</v>
      </c>
      <c r="M1022" s="319">
        <v>45959</v>
      </c>
      <c r="N1022" s="318">
        <v>10</v>
      </c>
      <c r="O1022" s="318"/>
      <c r="P1022" s="318" t="s">
        <v>648</v>
      </c>
      <c r="Q1022" s="319">
        <v>45959</v>
      </c>
      <c r="R1022" s="318" t="s">
        <v>109</v>
      </c>
      <c r="X1022" t="s">
        <v>43</v>
      </c>
      <c r="AA1022" s="318" t="s">
        <v>109</v>
      </c>
      <c r="AB1022" s="318">
        <v>50029882</v>
      </c>
      <c r="AC1022" s="318" t="s">
        <v>95</v>
      </c>
      <c r="AE1022" s="318" t="s">
        <v>224</v>
      </c>
      <c r="AF1022" s="320">
        <v>140066</v>
      </c>
      <c r="AG1022" s="318"/>
      <c r="AH1022" s="320"/>
      <c r="AI1022" s="320"/>
    </row>
    <row r="1023" spans="1:35" hidden="1">
      <c r="A1023" t="s">
        <v>3140</v>
      </c>
      <c r="B1023" s="1">
        <v>45905</v>
      </c>
      <c r="C1023">
        <v>9</v>
      </c>
      <c r="D1023">
        <v>530609</v>
      </c>
      <c r="E1023" t="s">
        <v>1044</v>
      </c>
      <c r="F1023" t="s">
        <v>37</v>
      </c>
      <c r="G1023" t="s">
        <v>117</v>
      </c>
      <c r="H1023" t="s">
        <v>1045</v>
      </c>
      <c r="I1023" t="s">
        <v>146</v>
      </c>
      <c r="J1023" t="s">
        <v>1801</v>
      </c>
      <c r="K1023" s="318"/>
      <c r="L1023" t="s">
        <v>42</v>
      </c>
      <c r="M1023" s="319">
        <v>45924</v>
      </c>
      <c r="N1023" s="318">
        <v>9</v>
      </c>
      <c r="O1023" s="318"/>
      <c r="P1023" s="318"/>
      <c r="Q1023" s="319"/>
      <c r="R1023" s="318"/>
      <c r="X1023" t="s">
        <v>43</v>
      </c>
      <c r="AA1023" s="318"/>
      <c r="AB1023" s="318" t="s">
        <v>1724</v>
      </c>
      <c r="AC1023" s="318" t="s">
        <v>43</v>
      </c>
      <c r="AE1023" s="318"/>
      <c r="AF1023" s="320"/>
      <c r="AG1023" s="318"/>
      <c r="AH1023" s="320"/>
      <c r="AI1023" s="320"/>
    </row>
    <row r="1024" spans="1:35" hidden="1">
      <c r="A1024" t="s">
        <v>3141</v>
      </c>
      <c r="B1024" s="1">
        <v>45905</v>
      </c>
      <c r="C1024">
        <v>9</v>
      </c>
      <c r="D1024">
        <v>530610</v>
      </c>
      <c r="E1024" t="s">
        <v>3142</v>
      </c>
      <c r="F1024" t="s">
        <v>37</v>
      </c>
      <c r="G1024" t="s">
        <v>106</v>
      </c>
      <c r="H1024" t="s">
        <v>3143</v>
      </c>
      <c r="I1024" t="s">
        <v>72</v>
      </c>
      <c r="J1024" t="s">
        <v>629</v>
      </c>
      <c r="K1024" s="318"/>
      <c r="L1024" t="s">
        <v>391</v>
      </c>
      <c r="M1024" s="319">
        <v>45995</v>
      </c>
      <c r="N1024" s="318">
        <v>12</v>
      </c>
      <c r="O1024" s="318"/>
      <c r="P1024" s="318"/>
      <c r="Q1024" s="319"/>
      <c r="R1024" s="318"/>
      <c r="X1024" t="s">
        <v>43</v>
      </c>
      <c r="AA1024" s="318" t="s">
        <v>78</v>
      </c>
      <c r="AB1024" s="318">
        <v>50030192</v>
      </c>
      <c r="AC1024" s="318" t="s">
        <v>79</v>
      </c>
      <c r="AE1024" s="318" t="s">
        <v>94</v>
      </c>
      <c r="AF1024" s="320">
        <v>20107</v>
      </c>
      <c r="AG1024" s="318"/>
      <c r="AH1024" s="320"/>
      <c r="AI1024" s="320"/>
    </row>
    <row r="1025" spans="1:35" hidden="1">
      <c r="A1025" t="s">
        <v>3144</v>
      </c>
      <c r="B1025" s="1">
        <v>45905</v>
      </c>
      <c r="C1025">
        <v>9</v>
      </c>
      <c r="D1025">
        <v>530611</v>
      </c>
      <c r="E1025" t="s">
        <v>3145</v>
      </c>
      <c r="F1025" t="s">
        <v>37</v>
      </c>
      <c r="G1025" t="s">
        <v>644</v>
      </c>
      <c r="H1025" t="s">
        <v>3146</v>
      </c>
      <c r="I1025" t="s">
        <v>87</v>
      </c>
      <c r="J1025" t="s">
        <v>629</v>
      </c>
      <c r="K1025" s="318"/>
      <c r="L1025" t="s">
        <v>391</v>
      </c>
      <c r="M1025" s="319">
        <v>46006</v>
      </c>
      <c r="N1025" s="318">
        <v>12</v>
      </c>
      <c r="O1025" s="318"/>
      <c r="P1025" s="318" t="s">
        <v>648</v>
      </c>
      <c r="Q1025" s="319">
        <v>46006</v>
      </c>
      <c r="R1025" s="318" t="s">
        <v>78</v>
      </c>
      <c r="X1025" t="s">
        <v>43</v>
      </c>
      <c r="AA1025" s="318" t="s">
        <v>78</v>
      </c>
      <c r="AB1025" s="318">
        <v>50030195</v>
      </c>
      <c r="AC1025" s="318" t="s">
        <v>79</v>
      </c>
      <c r="AE1025" s="318" t="s">
        <v>94</v>
      </c>
      <c r="AF1025" s="320">
        <v>10276</v>
      </c>
      <c r="AG1025" s="318"/>
      <c r="AH1025" s="320"/>
      <c r="AI1025" s="320"/>
    </row>
    <row r="1026" spans="1:35" hidden="1">
      <c r="A1026" t="s">
        <v>3147</v>
      </c>
      <c r="B1026" s="1">
        <v>45905</v>
      </c>
      <c r="C1026">
        <v>9</v>
      </c>
      <c r="D1026">
        <v>530612</v>
      </c>
      <c r="E1026" t="s">
        <v>3148</v>
      </c>
      <c r="F1026" t="s">
        <v>37</v>
      </c>
      <c r="G1026" t="s">
        <v>644</v>
      </c>
      <c r="H1026" t="s">
        <v>3149</v>
      </c>
      <c r="I1026" t="s">
        <v>87</v>
      </c>
      <c r="J1026" t="s">
        <v>629</v>
      </c>
      <c r="K1026" s="318"/>
      <c r="L1026" t="s">
        <v>391</v>
      </c>
      <c r="M1026" s="319">
        <v>46006</v>
      </c>
      <c r="N1026" s="318">
        <v>12</v>
      </c>
      <c r="O1026" s="318"/>
      <c r="P1026" s="318" t="s">
        <v>648</v>
      </c>
      <c r="Q1026" s="319">
        <v>46006</v>
      </c>
      <c r="R1026" s="318" t="s">
        <v>78</v>
      </c>
      <c r="X1026" t="s">
        <v>43</v>
      </c>
      <c r="AA1026" s="318" t="s">
        <v>78</v>
      </c>
      <c r="AB1026" s="318">
        <v>50030199</v>
      </c>
      <c r="AC1026" s="318" t="s">
        <v>79</v>
      </c>
      <c r="AE1026" s="318" t="s">
        <v>94</v>
      </c>
      <c r="AF1026" s="320">
        <v>10276</v>
      </c>
      <c r="AG1026" s="318"/>
      <c r="AH1026" s="320"/>
      <c r="AI1026" s="320"/>
    </row>
    <row r="1027" spans="1:35" hidden="1">
      <c r="A1027" t="s">
        <v>3150</v>
      </c>
      <c r="B1027" s="1">
        <v>45905</v>
      </c>
      <c r="C1027">
        <v>9</v>
      </c>
      <c r="D1027">
        <v>530613</v>
      </c>
      <c r="E1027" t="s">
        <v>3151</v>
      </c>
      <c r="F1027" t="s">
        <v>37</v>
      </c>
      <c r="G1027" t="s">
        <v>644</v>
      </c>
      <c r="H1027" t="s">
        <v>3152</v>
      </c>
      <c r="I1027" t="s">
        <v>87</v>
      </c>
      <c r="J1027" t="s">
        <v>629</v>
      </c>
      <c r="K1027" s="318"/>
      <c r="L1027" t="s">
        <v>391</v>
      </c>
      <c r="M1027" s="319">
        <v>46000</v>
      </c>
      <c r="N1027" s="318">
        <v>12</v>
      </c>
      <c r="O1027" s="318"/>
      <c r="P1027" s="318" t="s">
        <v>648</v>
      </c>
      <c r="Q1027" s="319">
        <v>46000</v>
      </c>
      <c r="R1027" s="318" t="s">
        <v>78</v>
      </c>
      <c r="X1027" t="s">
        <v>43</v>
      </c>
      <c r="AA1027" s="318" t="s">
        <v>78</v>
      </c>
      <c r="AB1027" s="318">
        <v>50030201</v>
      </c>
      <c r="AC1027" s="318" t="s">
        <v>79</v>
      </c>
      <c r="AE1027" s="318" t="s">
        <v>94</v>
      </c>
      <c r="AF1027" s="320">
        <v>10276</v>
      </c>
      <c r="AG1027" s="318"/>
      <c r="AH1027" s="320"/>
      <c r="AI1027" s="320"/>
    </row>
    <row r="1028" spans="1:35" hidden="1">
      <c r="A1028" t="s">
        <v>3153</v>
      </c>
      <c r="B1028" s="1">
        <v>45905</v>
      </c>
      <c r="C1028">
        <v>9</v>
      </c>
      <c r="D1028">
        <v>530614</v>
      </c>
      <c r="E1028" t="s">
        <v>3154</v>
      </c>
      <c r="F1028" t="s">
        <v>37</v>
      </c>
      <c r="G1028" t="s">
        <v>644</v>
      </c>
      <c r="H1028" t="s">
        <v>3155</v>
      </c>
      <c r="I1028" t="s">
        <v>87</v>
      </c>
      <c r="J1028" t="s">
        <v>629</v>
      </c>
      <c r="K1028" s="318"/>
      <c r="L1028" t="s">
        <v>391</v>
      </c>
      <c r="M1028" s="319">
        <v>46000</v>
      </c>
      <c r="N1028" s="318">
        <v>12</v>
      </c>
      <c r="O1028" s="318"/>
      <c r="P1028" s="318" t="s">
        <v>648</v>
      </c>
      <c r="Q1028" s="319">
        <v>46000</v>
      </c>
      <c r="R1028" s="318" t="s">
        <v>78</v>
      </c>
      <c r="X1028" t="s">
        <v>43</v>
      </c>
      <c r="AA1028" s="318" t="s">
        <v>78</v>
      </c>
      <c r="AB1028" s="318">
        <v>50030203</v>
      </c>
      <c r="AC1028" s="318" t="s">
        <v>79</v>
      </c>
      <c r="AE1028" s="318" t="s">
        <v>94</v>
      </c>
      <c r="AF1028" s="320">
        <v>10276</v>
      </c>
      <c r="AG1028" s="318"/>
      <c r="AH1028" s="320"/>
      <c r="AI1028" s="320"/>
    </row>
    <row r="1029" spans="1:35" hidden="1">
      <c r="A1029" t="s">
        <v>3156</v>
      </c>
      <c r="B1029" s="1">
        <v>45905</v>
      </c>
      <c r="C1029">
        <v>9</v>
      </c>
      <c r="D1029">
        <v>530615</v>
      </c>
      <c r="E1029" t="s">
        <v>3157</v>
      </c>
      <c r="F1029" t="s">
        <v>37</v>
      </c>
      <c r="G1029" t="s">
        <v>644</v>
      </c>
      <c r="H1029" t="s">
        <v>3158</v>
      </c>
      <c r="I1029" t="s">
        <v>87</v>
      </c>
      <c r="J1029" t="s">
        <v>716</v>
      </c>
      <c r="K1029" s="318"/>
      <c r="L1029" t="s">
        <v>42</v>
      </c>
      <c r="M1029" s="319">
        <v>45953</v>
      </c>
      <c r="N1029" s="318">
        <v>10</v>
      </c>
      <c r="O1029" s="318"/>
      <c r="P1029" s="318" t="s">
        <v>648</v>
      </c>
      <c r="Q1029" s="319">
        <v>45953</v>
      </c>
      <c r="R1029" s="318" t="s">
        <v>109</v>
      </c>
      <c r="X1029" t="s">
        <v>43</v>
      </c>
      <c r="AA1029" s="318" t="s">
        <v>109</v>
      </c>
      <c r="AB1029" s="318">
        <v>50030206</v>
      </c>
      <c r="AC1029" s="318" t="s">
        <v>95</v>
      </c>
      <c r="AE1029" s="318" t="s">
        <v>94</v>
      </c>
      <c r="AF1029" s="320">
        <v>34537</v>
      </c>
      <c r="AG1029" s="318"/>
      <c r="AH1029" s="320"/>
      <c r="AI1029" s="320"/>
    </row>
    <row r="1030" spans="1:35" hidden="1">
      <c r="A1030" t="s">
        <v>3159</v>
      </c>
      <c r="B1030" s="1">
        <v>45905</v>
      </c>
      <c r="C1030">
        <v>9</v>
      </c>
      <c r="D1030">
        <v>530616</v>
      </c>
      <c r="E1030" t="s">
        <v>3160</v>
      </c>
      <c r="F1030" t="s">
        <v>37</v>
      </c>
      <c r="G1030" t="s">
        <v>58</v>
      </c>
      <c r="H1030" t="s">
        <v>3161</v>
      </c>
      <c r="I1030" t="s">
        <v>40</v>
      </c>
      <c r="J1030" t="s">
        <v>158</v>
      </c>
      <c r="K1030" s="318"/>
      <c r="L1030" t="s">
        <v>42</v>
      </c>
      <c r="M1030" s="319">
        <v>45919</v>
      </c>
      <c r="N1030" s="318">
        <v>9</v>
      </c>
      <c r="O1030" s="318"/>
      <c r="P1030" s="318"/>
      <c r="Q1030" s="319"/>
      <c r="R1030" s="318"/>
      <c r="X1030" t="s">
        <v>43</v>
      </c>
      <c r="AA1030" s="318" t="s">
        <v>83</v>
      </c>
      <c r="AB1030" s="318">
        <v>50030432</v>
      </c>
      <c r="AC1030" s="318" t="s">
        <v>84</v>
      </c>
      <c r="AE1030" s="318" t="s">
        <v>94</v>
      </c>
      <c r="AF1030" s="320">
        <v>242004</v>
      </c>
      <c r="AG1030" s="318">
        <v>35</v>
      </c>
      <c r="AH1030" s="320"/>
      <c r="AI1030" s="320"/>
    </row>
    <row r="1031" spans="1:35" hidden="1">
      <c r="A1031" t="s">
        <v>3162</v>
      </c>
      <c r="B1031" s="1">
        <v>45908</v>
      </c>
      <c r="C1031">
        <v>9</v>
      </c>
      <c r="D1031">
        <v>530617</v>
      </c>
      <c r="E1031" t="s">
        <v>156</v>
      </c>
      <c r="F1031" t="s">
        <v>37</v>
      </c>
      <c r="G1031" t="s">
        <v>121</v>
      </c>
      <c r="H1031" t="s">
        <v>2165</v>
      </c>
      <c r="I1031" t="s">
        <v>108</v>
      </c>
      <c r="J1031" t="s">
        <v>151</v>
      </c>
      <c r="K1031" s="318"/>
      <c r="L1031" t="s">
        <v>42</v>
      </c>
      <c r="M1031" s="319">
        <v>45911</v>
      </c>
      <c r="N1031" s="318">
        <v>9</v>
      </c>
      <c r="O1031" s="318"/>
      <c r="P1031" s="318"/>
      <c r="Q1031" s="319"/>
      <c r="R1031" s="318"/>
      <c r="X1031" t="s">
        <v>43</v>
      </c>
      <c r="AA1031" s="318" t="s">
        <v>83</v>
      </c>
      <c r="AB1031" s="318">
        <v>50030218</v>
      </c>
      <c r="AC1031" s="318" t="s">
        <v>84</v>
      </c>
      <c r="AE1031" s="318" t="s">
        <v>52</v>
      </c>
      <c r="AF1031" s="320">
        <v>26250</v>
      </c>
      <c r="AG1031" s="318"/>
      <c r="AH1031" s="320"/>
      <c r="AI1031" s="320"/>
    </row>
    <row r="1032" spans="1:35" hidden="1">
      <c r="A1032" t="s">
        <v>3163</v>
      </c>
      <c r="B1032" s="1">
        <v>45889</v>
      </c>
      <c r="C1032">
        <v>8</v>
      </c>
      <c r="D1032">
        <v>530618</v>
      </c>
      <c r="E1032" t="s">
        <v>3164</v>
      </c>
      <c r="F1032" t="s">
        <v>37</v>
      </c>
      <c r="G1032" t="s">
        <v>1401</v>
      </c>
      <c r="H1032" t="s">
        <v>3165</v>
      </c>
      <c r="I1032" t="s">
        <v>72</v>
      </c>
      <c r="J1032" t="s">
        <v>1408</v>
      </c>
      <c r="K1032" s="318"/>
      <c r="L1032" t="s">
        <v>42</v>
      </c>
      <c r="M1032" s="319">
        <v>45925</v>
      </c>
      <c r="N1032" s="318">
        <v>9</v>
      </c>
      <c r="O1032" s="318"/>
      <c r="P1032" s="318" t="s">
        <v>1403</v>
      </c>
      <c r="Q1032" s="319">
        <v>45905</v>
      </c>
      <c r="R1032" s="318" t="s">
        <v>83</v>
      </c>
      <c r="X1032" t="s">
        <v>43</v>
      </c>
      <c r="AA1032" s="318" t="s">
        <v>83</v>
      </c>
      <c r="AB1032" s="318"/>
      <c r="AC1032" s="318" t="s">
        <v>84</v>
      </c>
      <c r="AE1032" s="318"/>
      <c r="AF1032" s="320"/>
      <c r="AG1032" s="318"/>
      <c r="AH1032" s="320"/>
      <c r="AI1032" s="320"/>
    </row>
    <row r="1033" spans="1:35" hidden="1">
      <c r="A1033" t="s">
        <v>3166</v>
      </c>
      <c r="B1033" s="1">
        <v>45908</v>
      </c>
      <c r="C1033">
        <v>9</v>
      </c>
      <c r="D1033">
        <v>530619</v>
      </c>
      <c r="E1033" t="s">
        <v>2234</v>
      </c>
      <c r="F1033" t="s">
        <v>37</v>
      </c>
      <c r="G1033" t="s">
        <v>121</v>
      </c>
      <c r="H1033" t="s">
        <v>2235</v>
      </c>
      <c r="I1033" t="s">
        <v>108</v>
      </c>
      <c r="J1033" t="s">
        <v>151</v>
      </c>
      <c r="K1033" s="318"/>
      <c r="L1033" t="s">
        <v>42</v>
      </c>
      <c r="M1033" s="319">
        <v>45911</v>
      </c>
      <c r="N1033" s="318">
        <v>9</v>
      </c>
      <c r="O1033" s="318"/>
      <c r="P1033" s="318"/>
      <c r="Q1033" s="319"/>
      <c r="R1033" s="318"/>
      <c r="X1033" t="s">
        <v>43</v>
      </c>
      <c r="AA1033" s="318" t="s">
        <v>83</v>
      </c>
      <c r="AB1033" s="318">
        <v>50030252</v>
      </c>
      <c r="AC1033" s="318" t="s">
        <v>84</v>
      </c>
      <c r="AE1033" s="318" t="s">
        <v>52</v>
      </c>
      <c r="AF1033" s="320">
        <v>14367</v>
      </c>
      <c r="AG1033" s="318"/>
      <c r="AH1033" s="320"/>
      <c r="AI1033" s="320"/>
    </row>
    <row r="1034" spans="1:35" hidden="1">
      <c r="A1034" t="s">
        <v>3167</v>
      </c>
      <c r="B1034" s="1">
        <v>45908</v>
      </c>
      <c r="C1034">
        <v>9</v>
      </c>
      <c r="D1034">
        <v>530620</v>
      </c>
      <c r="E1034" t="s">
        <v>3168</v>
      </c>
      <c r="F1034" t="s">
        <v>37</v>
      </c>
      <c r="G1034" t="s">
        <v>644</v>
      </c>
      <c r="H1034" t="s">
        <v>3169</v>
      </c>
      <c r="I1034" t="s">
        <v>92</v>
      </c>
      <c r="J1034" t="s">
        <v>629</v>
      </c>
      <c r="K1034" s="318"/>
      <c r="L1034" t="s">
        <v>42</v>
      </c>
      <c r="M1034" s="319">
        <v>45922</v>
      </c>
      <c r="N1034" s="318">
        <v>9</v>
      </c>
      <c r="O1034" s="318"/>
      <c r="P1034" s="318" t="s">
        <v>648</v>
      </c>
      <c r="Q1034" s="319">
        <v>45922</v>
      </c>
      <c r="R1034" s="318" t="s">
        <v>109</v>
      </c>
      <c r="X1034" t="s">
        <v>43</v>
      </c>
      <c r="AA1034" s="318" t="s">
        <v>109</v>
      </c>
      <c r="AB1034" s="318">
        <v>50030256</v>
      </c>
      <c r="AC1034" s="318" t="s">
        <v>95</v>
      </c>
      <c r="AE1034" s="318" t="s">
        <v>94</v>
      </c>
      <c r="AF1034" s="320">
        <v>13393</v>
      </c>
      <c r="AG1034" s="318"/>
      <c r="AH1034" s="320"/>
      <c r="AI1034" s="320"/>
    </row>
    <row r="1035" spans="1:35" hidden="1">
      <c r="A1035" t="s">
        <v>3170</v>
      </c>
      <c r="B1035" s="1">
        <v>45874</v>
      </c>
      <c r="C1035">
        <v>8</v>
      </c>
      <c r="D1035">
        <v>530621</v>
      </c>
      <c r="E1035" t="s">
        <v>3171</v>
      </c>
      <c r="F1035" t="s">
        <v>37</v>
      </c>
      <c r="G1035" t="s">
        <v>1401</v>
      </c>
      <c r="H1035" t="s">
        <v>3172</v>
      </c>
      <c r="I1035" t="s">
        <v>636</v>
      </c>
      <c r="J1035" t="s">
        <v>1408</v>
      </c>
      <c r="K1035" s="318"/>
      <c r="L1035" t="s">
        <v>42</v>
      </c>
      <c r="M1035" s="319">
        <v>45925</v>
      </c>
      <c r="N1035" s="318">
        <v>9</v>
      </c>
      <c r="O1035" s="318"/>
      <c r="P1035" s="318" t="s">
        <v>1403</v>
      </c>
      <c r="Q1035" s="319">
        <v>45908</v>
      </c>
      <c r="R1035" s="318" t="s">
        <v>83</v>
      </c>
      <c r="X1035" t="s">
        <v>43</v>
      </c>
      <c r="AA1035" s="318" t="s">
        <v>83</v>
      </c>
      <c r="AB1035" s="318"/>
      <c r="AC1035" s="318" t="s">
        <v>84</v>
      </c>
      <c r="AE1035" s="318"/>
      <c r="AF1035" s="320"/>
      <c r="AG1035" s="318"/>
      <c r="AH1035" s="320"/>
      <c r="AI1035" s="320"/>
    </row>
    <row r="1036" spans="1:35" hidden="1">
      <c r="A1036" t="s">
        <v>3173</v>
      </c>
      <c r="B1036" s="1">
        <v>45908</v>
      </c>
      <c r="C1036">
        <v>9</v>
      </c>
      <c r="D1036">
        <v>530622</v>
      </c>
      <c r="E1036" t="s">
        <v>3174</v>
      </c>
      <c r="F1036" t="s">
        <v>37</v>
      </c>
      <c r="G1036" t="s">
        <v>644</v>
      </c>
      <c r="H1036" t="s">
        <v>3175</v>
      </c>
      <c r="I1036" t="s">
        <v>72</v>
      </c>
      <c r="J1036" t="s">
        <v>1149</v>
      </c>
      <c r="K1036" s="318"/>
      <c r="L1036" t="s">
        <v>42</v>
      </c>
      <c r="M1036" s="319">
        <v>45953</v>
      </c>
      <c r="N1036" s="318">
        <v>10</v>
      </c>
      <c r="O1036" s="318"/>
      <c r="P1036" s="318" t="s">
        <v>648</v>
      </c>
      <c r="Q1036" s="319">
        <v>45953</v>
      </c>
      <c r="R1036" s="318" t="s">
        <v>109</v>
      </c>
      <c r="X1036" t="s">
        <v>43</v>
      </c>
      <c r="AA1036" s="318" t="s">
        <v>109</v>
      </c>
      <c r="AB1036" s="318">
        <v>50030300</v>
      </c>
      <c r="AC1036" s="318" t="s">
        <v>95</v>
      </c>
      <c r="AE1036" s="318" t="s">
        <v>261</v>
      </c>
      <c r="AF1036" s="320">
        <v>69488</v>
      </c>
      <c r="AG1036" s="318"/>
      <c r="AH1036" s="320"/>
      <c r="AI1036" s="320"/>
    </row>
    <row r="1037" spans="1:35" hidden="1">
      <c r="A1037" t="s">
        <v>3176</v>
      </c>
      <c r="B1037" s="1">
        <v>45908</v>
      </c>
      <c r="C1037">
        <v>9</v>
      </c>
      <c r="D1037">
        <v>530623</v>
      </c>
      <c r="E1037" t="s">
        <v>1542</v>
      </c>
      <c r="F1037" t="s">
        <v>37</v>
      </c>
      <c r="G1037" t="s">
        <v>383</v>
      </c>
      <c r="H1037" t="s">
        <v>1543</v>
      </c>
      <c r="I1037" t="s">
        <v>60</v>
      </c>
      <c r="J1037" t="s">
        <v>2278</v>
      </c>
      <c r="K1037" s="318"/>
      <c r="L1037" t="s">
        <v>42</v>
      </c>
      <c r="M1037" s="319">
        <v>45922</v>
      </c>
      <c r="N1037" s="318">
        <v>9</v>
      </c>
      <c r="O1037" s="318"/>
      <c r="P1037" s="318"/>
      <c r="Q1037" s="319"/>
      <c r="R1037" s="318"/>
      <c r="X1037" t="s">
        <v>43</v>
      </c>
      <c r="AA1037" s="318" t="s">
        <v>83</v>
      </c>
      <c r="AB1037" s="318">
        <v>50030481</v>
      </c>
      <c r="AC1037" s="318" t="s">
        <v>84</v>
      </c>
      <c r="AE1037" s="318" t="s">
        <v>94</v>
      </c>
      <c r="AF1037" s="320">
        <v>28997</v>
      </c>
      <c r="AG1037" s="318"/>
      <c r="AH1037" s="320"/>
      <c r="AI1037" s="320"/>
    </row>
    <row r="1038" spans="1:35" hidden="1">
      <c r="A1038" t="s">
        <v>3177</v>
      </c>
      <c r="B1038" s="1">
        <v>45908</v>
      </c>
      <c r="C1038">
        <v>9</v>
      </c>
      <c r="D1038">
        <v>530624</v>
      </c>
      <c r="E1038" t="s">
        <v>2016</v>
      </c>
      <c r="F1038" t="s">
        <v>37</v>
      </c>
      <c r="G1038" t="s">
        <v>644</v>
      </c>
      <c r="H1038" t="s">
        <v>2017</v>
      </c>
      <c r="I1038" t="s">
        <v>108</v>
      </c>
      <c r="J1038" t="s">
        <v>716</v>
      </c>
      <c r="K1038" s="318"/>
      <c r="L1038" t="s">
        <v>42</v>
      </c>
      <c r="M1038" s="319">
        <v>45953</v>
      </c>
      <c r="N1038" s="318">
        <v>10</v>
      </c>
      <c r="O1038" s="318"/>
      <c r="P1038" s="318" t="s">
        <v>648</v>
      </c>
      <c r="Q1038" s="319">
        <v>45953</v>
      </c>
      <c r="R1038" s="318" t="s">
        <v>109</v>
      </c>
      <c r="X1038" t="s">
        <v>43</v>
      </c>
      <c r="AA1038" s="318" t="s">
        <v>109</v>
      </c>
      <c r="AB1038" s="318">
        <v>50030547</v>
      </c>
      <c r="AC1038" s="318" t="s">
        <v>95</v>
      </c>
      <c r="AE1038" s="318" t="s">
        <v>94</v>
      </c>
      <c r="AF1038" s="320">
        <v>105918</v>
      </c>
      <c r="AG1038" s="318"/>
      <c r="AH1038" s="320"/>
      <c r="AI1038" s="320"/>
    </row>
    <row r="1039" spans="1:35" hidden="1">
      <c r="A1039" t="s">
        <v>3178</v>
      </c>
      <c r="B1039" s="1">
        <v>45874</v>
      </c>
      <c r="C1039">
        <v>8</v>
      </c>
      <c r="D1039">
        <v>530625</v>
      </c>
      <c r="E1039" t="s">
        <v>3179</v>
      </c>
      <c r="F1039" t="s">
        <v>37</v>
      </c>
      <c r="G1039" t="s">
        <v>1401</v>
      </c>
      <c r="H1039" t="s">
        <v>3180</v>
      </c>
      <c r="I1039" t="s">
        <v>636</v>
      </c>
      <c r="J1039" t="s">
        <v>1408</v>
      </c>
      <c r="K1039" s="318"/>
      <c r="L1039" t="s">
        <v>42</v>
      </c>
      <c r="M1039" s="319">
        <v>45925</v>
      </c>
      <c r="N1039" s="318">
        <v>9</v>
      </c>
      <c r="O1039" s="318"/>
      <c r="P1039" s="318" t="s">
        <v>1403</v>
      </c>
      <c r="Q1039" s="319">
        <v>45908</v>
      </c>
      <c r="R1039" s="318" t="s">
        <v>83</v>
      </c>
      <c r="X1039" t="s">
        <v>43</v>
      </c>
      <c r="AA1039" s="318" t="s">
        <v>83</v>
      </c>
      <c r="AB1039" s="318"/>
      <c r="AC1039" s="318" t="s">
        <v>84</v>
      </c>
      <c r="AE1039" s="318"/>
      <c r="AF1039" s="320"/>
      <c r="AG1039" s="318"/>
      <c r="AH1039" s="320"/>
      <c r="AI1039" s="320"/>
    </row>
    <row r="1040" spans="1:35" hidden="1">
      <c r="A1040" t="s">
        <v>3181</v>
      </c>
      <c r="B1040" s="1">
        <v>45909</v>
      </c>
      <c r="C1040">
        <v>9</v>
      </c>
      <c r="D1040">
        <v>530626</v>
      </c>
      <c r="E1040" t="s">
        <v>3182</v>
      </c>
      <c r="F1040" t="s">
        <v>37</v>
      </c>
      <c r="G1040" t="s">
        <v>383</v>
      </c>
      <c r="H1040" t="s">
        <v>3183</v>
      </c>
      <c r="I1040" t="s">
        <v>87</v>
      </c>
      <c r="J1040" t="s">
        <v>158</v>
      </c>
      <c r="K1040" s="318"/>
      <c r="L1040" t="s">
        <v>42</v>
      </c>
      <c r="M1040" s="319">
        <v>45932</v>
      </c>
      <c r="N1040" s="318">
        <v>10</v>
      </c>
      <c r="O1040" s="318"/>
      <c r="P1040" s="318"/>
      <c r="Q1040" s="319"/>
      <c r="R1040" s="318"/>
      <c r="X1040" t="s">
        <v>43</v>
      </c>
      <c r="AA1040" s="318" t="s">
        <v>109</v>
      </c>
      <c r="AB1040" s="318">
        <v>50031142</v>
      </c>
      <c r="AC1040" s="318" t="s">
        <v>95</v>
      </c>
      <c r="AE1040" s="318" t="s">
        <v>94</v>
      </c>
      <c r="AF1040" s="320">
        <v>309203</v>
      </c>
      <c r="AG1040" s="318">
        <v>96</v>
      </c>
      <c r="AH1040" s="320"/>
      <c r="AI1040" s="320"/>
    </row>
    <row r="1041" spans="1:35" hidden="1">
      <c r="A1041" t="s">
        <v>3184</v>
      </c>
      <c r="B1041" s="1">
        <v>45910</v>
      </c>
      <c r="C1041">
        <v>9</v>
      </c>
      <c r="D1041">
        <v>530627</v>
      </c>
      <c r="E1041" t="s">
        <v>3185</v>
      </c>
      <c r="F1041" t="s">
        <v>37</v>
      </c>
      <c r="G1041" t="s">
        <v>97</v>
      </c>
      <c r="H1041" t="s">
        <v>3186</v>
      </c>
      <c r="I1041" t="s">
        <v>92</v>
      </c>
      <c r="J1041" t="s">
        <v>158</v>
      </c>
      <c r="K1041" s="318"/>
      <c r="L1041" t="s">
        <v>42</v>
      </c>
      <c r="M1041" s="319">
        <v>45925</v>
      </c>
      <c r="N1041" s="318">
        <v>9</v>
      </c>
      <c r="O1041" s="318"/>
      <c r="P1041" s="318" t="s">
        <v>99</v>
      </c>
      <c r="Q1041" s="319">
        <v>45925</v>
      </c>
      <c r="R1041" s="318" t="s">
        <v>83</v>
      </c>
      <c r="X1041" t="s">
        <v>43</v>
      </c>
      <c r="AA1041" s="318" t="s">
        <v>83</v>
      </c>
      <c r="AB1041" s="318">
        <v>50031558</v>
      </c>
      <c r="AC1041" s="318" t="s">
        <v>84</v>
      </c>
      <c r="AE1041" s="318" t="s">
        <v>94</v>
      </c>
      <c r="AF1041" s="320">
        <v>242319</v>
      </c>
      <c r="AG1041" s="318">
        <v>28</v>
      </c>
      <c r="AH1041" s="320"/>
      <c r="AI1041" s="320"/>
    </row>
    <row r="1042" spans="1:35" hidden="1">
      <c r="A1042" t="s">
        <v>3187</v>
      </c>
      <c r="B1042" s="1">
        <v>45874</v>
      </c>
      <c r="C1042">
        <v>8</v>
      </c>
      <c r="D1042">
        <v>530628</v>
      </c>
      <c r="E1042" t="s">
        <v>3188</v>
      </c>
      <c r="F1042" t="s">
        <v>37</v>
      </c>
      <c r="G1042" t="s">
        <v>1401</v>
      </c>
      <c r="H1042" t="s">
        <v>3189</v>
      </c>
      <c r="I1042" t="s">
        <v>1418</v>
      </c>
      <c r="J1042" t="s">
        <v>1419</v>
      </c>
      <c r="K1042" s="318"/>
      <c r="L1042" t="s">
        <v>42</v>
      </c>
      <c r="M1042" s="319">
        <v>45925</v>
      </c>
      <c r="N1042" s="318">
        <v>9</v>
      </c>
      <c r="O1042" s="318"/>
      <c r="P1042" s="318" t="s">
        <v>1403</v>
      </c>
      <c r="Q1042" s="319">
        <v>45910</v>
      </c>
      <c r="R1042" s="318" t="s">
        <v>83</v>
      </c>
      <c r="X1042" t="s">
        <v>43</v>
      </c>
      <c r="AA1042" s="318" t="s">
        <v>83</v>
      </c>
      <c r="AB1042" s="318"/>
      <c r="AC1042" s="318" t="s">
        <v>84</v>
      </c>
      <c r="AE1042" s="318"/>
      <c r="AF1042" s="320"/>
      <c r="AG1042" s="318"/>
      <c r="AH1042" s="320"/>
      <c r="AI1042" s="320"/>
    </row>
    <row r="1043" spans="1:35" hidden="1">
      <c r="A1043" t="s">
        <v>3190</v>
      </c>
      <c r="B1043" s="1">
        <v>45874</v>
      </c>
      <c r="C1043">
        <v>8</v>
      </c>
      <c r="D1043">
        <v>530629</v>
      </c>
      <c r="E1043" t="s">
        <v>3191</v>
      </c>
      <c r="F1043" t="s">
        <v>37</v>
      </c>
      <c r="G1043" t="s">
        <v>1401</v>
      </c>
      <c r="H1043" t="s">
        <v>3192</v>
      </c>
      <c r="I1043" t="s">
        <v>1418</v>
      </c>
      <c r="J1043" t="s">
        <v>1419</v>
      </c>
      <c r="K1043" s="318"/>
      <c r="L1043" t="s">
        <v>42</v>
      </c>
      <c r="M1043" s="319">
        <v>45925</v>
      </c>
      <c r="N1043" s="318">
        <v>9</v>
      </c>
      <c r="O1043" s="318"/>
      <c r="P1043" s="318" t="s">
        <v>1403</v>
      </c>
      <c r="Q1043" s="319">
        <v>45910</v>
      </c>
      <c r="R1043" s="318" t="s">
        <v>83</v>
      </c>
      <c r="X1043" t="s">
        <v>43</v>
      </c>
      <c r="AA1043" s="318" t="s">
        <v>83</v>
      </c>
      <c r="AB1043" s="318"/>
      <c r="AC1043" s="318" t="s">
        <v>84</v>
      </c>
      <c r="AE1043" s="318"/>
      <c r="AF1043" s="320"/>
      <c r="AG1043" s="318"/>
      <c r="AH1043" s="320"/>
      <c r="AI1043" s="320"/>
    </row>
    <row r="1044" spans="1:35" hidden="1">
      <c r="A1044" t="s">
        <v>3193</v>
      </c>
      <c r="B1044" s="1">
        <v>45910</v>
      </c>
      <c r="C1044">
        <v>9</v>
      </c>
      <c r="D1044">
        <v>530630</v>
      </c>
      <c r="E1044" t="s">
        <v>3194</v>
      </c>
      <c r="F1044" t="s">
        <v>37</v>
      </c>
      <c r="G1044" t="s">
        <v>112</v>
      </c>
      <c r="H1044" t="s">
        <v>3195</v>
      </c>
      <c r="I1044" t="s">
        <v>60</v>
      </c>
      <c r="J1044" t="s">
        <v>158</v>
      </c>
      <c r="K1044" s="318"/>
      <c r="L1044" t="s">
        <v>42</v>
      </c>
      <c r="M1044" s="319">
        <v>45925</v>
      </c>
      <c r="N1044" s="318">
        <v>9</v>
      </c>
      <c r="O1044" s="318"/>
      <c r="P1044" s="318" t="s">
        <v>114</v>
      </c>
      <c r="Q1044" s="319">
        <v>45925</v>
      </c>
      <c r="R1044" s="318" t="s">
        <v>83</v>
      </c>
      <c r="X1044" t="s">
        <v>43</v>
      </c>
      <c r="AA1044" s="318" t="s">
        <v>83</v>
      </c>
      <c r="AB1044" s="318">
        <v>50031535</v>
      </c>
      <c r="AC1044" s="318" t="s">
        <v>84</v>
      </c>
      <c r="AE1044" s="318" t="s">
        <v>94</v>
      </c>
      <c r="AF1044" s="320">
        <v>248452</v>
      </c>
      <c r="AG1044" s="318">
        <v>10</v>
      </c>
      <c r="AH1044" s="320"/>
      <c r="AI1044" s="320"/>
    </row>
    <row r="1045" spans="1:35" hidden="1">
      <c r="A1045" t="s">
        <v>3196</v>
      </c>
      <c r="B1045" s="1">
        <v>45910</v>
      </c>
      <c r="C1045">
        <v>9</v>
      </c>
      <c r="D1045">
        <v>530631</v>
      </c>
      <c r="E1045" t="s">
        <v>3197</v>
      </c>
      <c r="F1045" t="s">
        <v>37</v>
      </c>
      <c r="G1045" t="s">
        <v>188</v>
      </c>
      <c r="H1045" t="s">
        <v>1201</v>
      </c>
      <c r="I1045" t="s">
        <v>92</v>
      </c>
      <c r="J1045" t="s">
        <v>158</v>
      </c>
      <c r="K1045" s="318"/>
      <c r="L1045" t="s">
        <v>42</v>
      </c>
      <c r="M1045" s="319">
        <v>45924</v>
      </c>
      <c r="N1045" s="318">
        <v>9</v>
      </c>
      <c r="O1045" s="318"/>
      <c r="P1045" s="318" t="s">
        <v>190</v>
      </c>
      <c r="Q1045" s="319">
        <v>45924</v>
      </c>
      <c r="R1045" s="318" t="s">
        <v>83</v>
      </c>
      <c r="X1045" t="s">
        <v>43</v>
      </c>
      <c r="AA1045" s="318" t="s">
        <v>83</v>
      </c>
      <c r="AB1045" s="318">
        <v>50031605</v>
      </c>
      <c r="AC1045" s="318" t="s">
        <v>84</v>
      </c>
      <c r="AE1045" s="318" t="s">
        <v>94</v>
      </c>
      <c r="AF1045" s="320">
        <v>282010</v>
      </c>
      <c r="AG1045" s="318">
        <v>56</v>
      </c>
      <c r="AH1045" s="320"/>
      <c r="AI1045" s="320"/>
    </row>
    <row r="1046" spans="1:35" hidden="1">
      <c r="A1046" t="s">
        <v>3198</v>
      </c>
      <c r="B1046" s="1">
        <v>45910</v>
      </c>
      <c r="C1046">
        <v>9</v>
      </c>
      <c r="D1046">
        <v>530632</v>
      </c>
      <c r="E1046" t="s">
        <v>3199</v>
      </c>
      <c r="F1046" t="s">
        <v>37</v>
      </c>
      <c r="G1046" t="s">
        <v>117</v>
      </c>
      <c r="H1046" t="s">
        <v>3200</v>
      </c>
      <c r="I1046" t="s">
        <v>146</v>
      </c>
      <c r="J1046" t="s">
        <v>158</v>
      </c>
      <c r="K1046" s="318"/>
      <c r="L1046" t="s">
        <v>42</v>
      </c>
      <c r="M1046" s="319">
        <v>45924</v>
      </c>
      <c r="N1046" s="318">
        <v>9</v>
      </c>
      <c r="O1046" s="318"/>
      <c r="P1046" s="318"/>
      <c r="Q1046" s="319"/>
      <c r="R1046" s="318"/>
      <c r="X1046" t="s">
        <v>43</v>
      </c>
      <c r="AA1046" s="318" t="s">
        <v>83</v>
      </c>
      <c r="AB1046" s="318">
        <v>50031439</v>
      </c>
      <c r="AC1046" s="318" t="s">
        <v>84</v>
      </c>
      <c r="AE1046" s="318" t="s">
        <v>94</v>
      </c>
      <c r="AF1046" s="320">
        <v>233714</v>
      </c>
      <c r="AG1046" s="318">
        <v>20</v>
      </c>
      <c r="AH1046" s="320"/>
      <c r="AI1046" s="320"/>
    </row>
    <row r="1047" spans="1:35" hidden="1">
      <c r="A1047" t="s">
        <v>3201</v>
      </c>
      <c r="B1047" s="1">
        <v>45909</v>
      </c>
      <c r="C1047">
        <v>9</v>
      </c>
      <c r="D1047">
        <v>530633</v>
      </c>
      <c r="E1047" t="s">
        <v>1526</v>
      </c>
      <c r="F1047" t="s">
        <v>37</v>
      </c>
      <c r="G1047" t="s">
        <v>1401</v>
      </c>
      <c r="H1047" t="s">
        <v>1527</v>
      </c>
      <c r="I1047" t="s">
        <v>40</v>
      </c>
      <c r="J1047" t="s">
        <v>3091</v>
      </c>
      <c r="K1047" s="318"/>
      <c r="L1047" t="s">
        <v>42</v>
      </c>
      <c r="M1047" s="319">
        <v>45925</v>
      </c>
      <c r="N1047" s="318">
        <v>9</v>
      </c>
      <c r="O1047" s="318"/>
      <c r="P1047" s="318" t="s">
        <v>1403</v>
      </c>
      <c r="Q1047" s="319">
        <v>45910</v>
      </c>
      <c r="R1047" s="318" t="s">
        <v>83</v>
      </c>
      <c r="X1047" t="s">
        <v>43</v>
      </c>
      <c r="AA1047" s="318" t="s">
        <v>83</v>
      </c>
      <c r="AB1047" s="318"/>
      <c r="AC1047" s="318" t="s">
        <v>84</v>
      </c>
      <c r="AE1047" s="318"/>
      <c r="AF1047" s="320"/>
      <c r="AG1047" s="318"/>
      <c r="AH1047" s="320"/>
      <c r="AI1047" s="320"/>
    </row>
    <row r="1048" spans="1:35" hidden="1">
      <c r="A1048" t="s">
        <v>3202</v>
      </c>
      <c r="B1048" s="1">
        <v>45887</v>
      </c>
      <c r="C1048">
        <v>8</v>
      </c>
      <c r="D1048">
        <v>530634</v>
      </c>
      <c r="E1048" t="s">
        <v>3203</v>
      </c>
      <c r="F1048" t="s">
        <v>37</v>
      </c>
      <c r="G1048" t="s">
        <v>1401</v>
      </c>
      <c r="H1048" t="s">
        <v>3204</v>
      </c>
      <c r="I1048" t="s">
        <v>140</v>
      </c>
      <c r="J1048" t="s">
        <v>2316</v>
      </c>
      <c r="K1048" s="318"/>
      <c r="L1048" t="s">
        <v>42</v>
      </c>
      <c r="M1048" s="319">
        <v>45925</v>
      </c>
      <c r="N1048" s="318">
        <v>9</v>
      </c>
      <c r="O1048" s="318"/>
      <c r="P1048" s="318" t="s">
        <v>1403</v>
      </c>
      <c r="Q1048" s="319">
        <v>45908</v>
      </c>
      <c r="R1048" s="318" t="s">
        <v>83</v>
      </c>
      <c r="X1048" t="s">
        <v>43</v>
      </c>
      <c r="AA1048" s="318" t="s">
        <v>83</v>
      </c>
      <c r="AB1048" s="318"/>
      <c r="AC1048" s="318" t="s">
        <v>84</v>
      </c>
      <c r="AE1048" s="318"/>
      <c r="AF1048" s="320"/>
      <c r="AG1048" s="318"/>
      <c r="AH1048" s="320"/>
      <c r="AI1048" s="320"/>
    </row>
    <row r="1049" spans="1:35" hidden="1">
      <c r="A1049" t="s">
        <v>3205</v>
      </c>
      <c r="B1049" s="1">
        <v>45870</v>
      </c>
      <c r="C1049">
        <v>8</v>
      </c>
      <c r="D1049">
        <v>530635</v>
      </c>
      <c r="E1049" t="s">
        <v>3206</v>
      </c>
      <c r="F1049" t="s">
        <v>37</v>
      </c>
      <c r="G1049" t="s">
        <v>1401</v>
      </c>
      <c r="H1049" t="s">
        <v>3207</v>
      </c>
      <c r="I1049" t="s">
        <v>636</v>
      </c>
      <c r="J1049" t="s">
        <v>2312</v>
      </c>
      <c r="K1049" s="318"/>
      <c r="L1049" t="s">
        <v>42</v>
      </c>
      <c r="M1049" s="319">
        <v>45925</v>
      </c>
      <c r="N1049" s="318">
        <v>9</v>
      </c>
      <c r="O1049" s="318"/>
      <c r="P1049" s="318" t="s">
        <v>1403</v>
      </c>
      <c r="Q1049" s="319">
        <v>45897</v>
      </c>
      <c r="R1049" s="318" t="s">
        <v>83</v>
      </c>
      <c r="X1049" t="s">
        <v>43</v>
      </c>
      <c r="AA1049" s="318" t="s">
        <v>83</v>
      </c>
      <c r="AB1049" s="318"/>
      <c r="AC1049" s="318" t="s">
        <v>84</v>
      </c>
      <c r="AE1049" s="318"/>
      <c r="AF1049" s="320"/>
      <c r="AG1049" s="318"/>
      <c r="AH1049" s="320"/>
      <c r="AI1049" s="320"/>
    </row>
    <row r="1050" spans="1:35" hidden="1">
      <c r="A1050" t="s">
        <v>3208</v>
      </c>
      <c r="B1050" s="1">
        <v>45911</v>
      </c>
      <c r="C1050">
        <v>9</v>
      </c>
      <c r="D1050">
        <v>530636</v>
      </c>
      <c r="E1050" t="s">
        <v>3209</v>
      </c>
      <c r="F1050" t="s">
        <v>37</v>
      </c>
      <c r="G1050" t="s">
        <v>644</v>
      </c>
      <c r="H1050" t="s">
        <v>3210</v>
      </c>
      <c r="I1050" t="s">
        <v>40</v>
      </c>
      <c r="J1050" t="s">
        <v>716</v>
      </c>
      <c r="K1050" s="318"/>
      <c r="L1050" t="s">
        <v>42</v>
      </c>
      <c r="M1050" s="319">
        <v>45953</v>
      </c>
      <c r="N1050" s="318">
        <v>10</v>
      </c>
      <c r="O1050" s="318"/>
      <c r="P1050" s="318" t="s">
        <v>648</v>
      </c>
      <c r="Q1050" s="319">
        <v>45953</v>
      </c>
      <c r="R1050" s="318" t="s">
        <v>109</v>
      </c>
      <c r="X1050" t="s">
        <v>43</v>
      </c>
      <c r="AA1050" s="318" t="s">
        <v>109</v>
      </c>
      <c r="AB1050" s="318">
        <v>50031486</v>
      </c>
      <c r="AC1050" s="318" t="s">
        <v>95</v>
      </c>
      <c r="AE1050" s="318" t="s">
        <v>94</v>
      </c>
      <c r="AF1050" s="320">
        <v>34537</v>
      </c>
      <c r="AG1050" s="318"/>
      <c r="AH1050" s="320"/>
      <c r="AI1050" s="320"/>
    </row>
    <row r="1051" spans="1:35" hidden="1">
      <c r="A1051" t="s">
        <v>3211</v>
      </c>
      <c r="B1051" s="1">
        <v>45911</v>
      </c>
      <c r="C1051">
        <v>9</v>
      </c>
      <c r="D1051">
        <v>530637</v>
      </c>
      <c r="E1051" t="s">
        <v>3212</v>
      </c>
      <c r="F1051" t="s">
        <v>37</v>
      </c>
      <c r="G1051" t="s">
        <v>644</v>
      </c>
      <c r="H1051" t="s">
        <v>3213</v>
      </c>
      <c r="I1051" t="s">
        <v>87</v>
      </c>
      <c r="J1051" t="s">
        <v>1149</v>
      </c>
      <c r="K1051" s="318"/>
      <c r="L1051" t="s">
        <v>42</v>
      </c>
      <c r="M1051" s="319">
        <v>45953</v>
      </c>
      <c r="N1051" s="318">
        <v>10</v>
      </c>
      <c r="O1051" s="318"/>
      <c r="P1051" s="318" t="s">
        <v>648</v>
      </c>
      <c r="Q1051" s="319">
        <v>45953</v>
      </c>
      <c r="R1051" s="318" t="s">
        <v>109</v>
      </c>
      <c r="X1051" t="s">
        <v>43</v>
      </c>
      <c r="AA1051" s="318" t="s">
        <v>109</v>
      </c>
      <c r="AB1051" s="318">
        <v>50031565</v>
      </c>
      <c r="AC1051" s="318" t="s">
        <v>95</v>
      </c>
      <c r="AE1051" s="318" t="s">
        <v>261</v>
      </c>
      <c r="AF1051" s="320">
        <v>91318</v>
      </c>
      <c r="AG1051" s="318"/>
      <c r="AH1051" s="320"/>
      <c r="AI1051" s="320"/>
    </row>
    <row r="1052" spans="1:35" hidden="1">
      <c r="A1052" t="s">
        <v>3214</v>
      </c>
      <c r="B1052" s="1">
        <v>45911</v>
      </c>
      <c r="C1052">
        <v>9</v>
      </c>
      <c r="D1052">
        <v>530638</v>
      </c>
      <c r="E1052" t="s">
        <v>3215</v>
      </c>
      <c r="F1052" t="s">
        <v>37</v>
      </c>
      <c r="G1052" t="s">
        <v>644</v>
      </c>
      <c r="H1052" t="s">
        <v>3216</v>
      </c>
      <c r="I1052" t="s">
        <v>92</v>
      </c>
      <c r="J1052" t="s">
        <v>629</v>
      </c>
      <c r="K1052" s="318"/>
      <c r="L1052" t="s">
        <v>42</v>
      </c>
      <c r="M1052" s="319">
        <v>45930</v>
      </c>
      <c r="N1052" s="318">
        <v>9</v>
      </c>
      <c r="O1052" s="318"/>
      <c r="P1052" s="318" t="s">
        <v>648</v>
      </c>
      <c r="Q1052" s="319">
        <v>45930</v>
      </c>
      <c r="R1052" s="318" t="s">
        <v>109</v>
      </c>
      <c r="X1052" t="s">
        <v>43</v>
      </c>
      <c r="AA1052" s="318" t="s">
        <v>109</v>
      </c>
      <c r="AB1052" s="318">
        <v>50031602</v>
      </c>
      <c r="AC1052" s="318" t="s">
        <v>95</v>
      </c>
      <c r="AE1052" s="318" t="s">
        <v>94</v>
      </c>
      <c r="AF1052" s="320">
        <v>13393</v>
      </c>
      <c r="AG1052" s="318"/>
      <c r="AH1052" s="320"/>
      <c r="AI1052" s="320"/>
    </row>
    <row r="1053" spans="1:35" hidden="1">
      <c r="A1053" t="s">
        <v>3217</v>
      </c>
      <c r="B1053" s="1">
        <v>45911</v>
      </c>
      <c r="C1053">
        <v>9</v>
      </c>
      <c r="D1053">
        <v>530639</v>
      </c>
      <c r="E1053" t="s">
        <v>3218</v>
      </c>
      <c r="F1053" t="s">
        <v>37</v>
      </c>
      <c r="G1053" t="s">
        <v>644</v>
      </c>
      <c r="H1053" t="s">
        <v>3219</v>
      </c>
      <c r="I1053" t="s">
        <v>92</v>
      </c>
      <c r="J1053" t="s">
        <v>629</v>
      </c>
      <c r="K1053" s="318"/>
      <c r="L1053" t="s">
        <v>42</v>
      </c>
      <c r="M1053" s="319">
        <v>45930</v>
      </c>
      <c r="N1053" s="318">
        <v>9</v>
      </c>
      <c r="O1053" s="318"/>
      <c r="P1053" s="318" t="s">
        <v>648</v>
      </c>
      <c r="Q1053" s="319">
        <v>45930</v>
      </c>
      <c r="R1053" s="318" t="s">
        <v>109</v>
      </c>
      <c r="X1053" t="s">
        <v>43</v>
      </c>
      <c r="AA1053" s="318" t="s">
        <v>109</v>
      </c>
      <c r="AB1053" s="318">
        <v>50031847</v>
      </c>
      <c r="AC1053" s="318" t="s">
        <v>95</v>
      </c>
      <c r="AE1053" s="318" t="s">
        <v>94</v>
      </c>
      <c r="AF1053" s="320">
        <v>32212</v>
      </c>
      <c r="AG1053" s="318"/>
      <c r="AH1053" s="320"/>
      <c r="AI1053" s="320"/>
    </row>
    <row r="1054" spans="1:35" hidden="1">
      <c r="A1054" t="s">
        <v>3220</v>
      </c>
      <c r="B1054" s="1">
        <v>45911</v>
      </c>
      <c r="C1054">
        <v>9</v>
      </c>
      <c r="D1054">
        <v>530640</v>
      </c>
      <c r="E1054" t="s">
        <v>3221</v>
      </c>
      <c r="F1054" t="s">
        <v>37</v>
      </c>
      <c r="G1054" t="s">
        <v>117</v>
      </c>
      <c r="H1054" t="s">
        <v>3222</v>
      </c>
      <c r="I1054" t="s">
        <v>108</v>
      </c>
      <c r="J1054" t="s">
        <v>158</v>
      </c>
      <c r="K1054" s="318"/>
      <c r="L1054" t="s">
        <v>42</v>
      </c>
      <c r="M1054" s="319">
        <v>45926</v>
      </c>
      <c r="N1054" s="318">
        <v>9</v>
      </c>
      <c r="O1054" s="318"/>
      <c r="P1054" s="318"/>
      <c r="Q1054" s="319"/>
      <c r="R1054" s="318"/>
      <c r="X1054" t="s">
        <v>43</v>
      </c>
      <c r="AA1054" s="318" t="s">
        <v>83</v>
      </c>
      <c r="AB1054" s="318">
        <v>50032153</v>
      </c>
      <c r="AC1054" s="318" t="s">
        <v>84</v>
      </c>
      <c r="AE1054" s="318" t="s">
        <v>94</v>
      </c>
      <c r="AF1054" s="320">
        <v>234407</v>
      </c>
      <c r="AG1054" s="318">
        <v>20</v>
      </c>
      <c r="AH1054" s="320"/>
      <c r="AI1054" s="320"/>
    </row>
    <row r="1055" spans="1:35" hidden="1">
      <c r="A1055" t="s">
        <v>3223</v>
      </c>
      <c r="B1055" s="1">
        <v>45911</v>
      </c>
      <c r="C1055">
        <v>9</v>
      </c>
      <c r="D1055">
        <v>530641</v>
      </c>
      <c r="E1055" t="s">
        <v>3224</v>
      </c>
      <c r="F1055" t="s">
        <v>37</v>
      </c>
      <c r="G1055" t="s">
        <v>117</v>
      </c>
      <c r="H1055" t="s">
        <v>3225</v>
      </c>
      <c r="I1055" t="s">
        <v>108</v>
      </c>
      <c r="J1055" t="s">
        <v>158</v>
      </c>
      <c r="K1055" s="318"/>
      <c r="L1055" t="s">
        <v>42</v>
      </c>
      <c r="M1055" s="319">
        <v>45940</v>
      </c>
      <c r="N1055" s="318">
        <v>10</v>
      </c>
      <c r="O1055" s="318"/>
      <c r="P1055" s="318"/>
      <c r="Q1055" s="319"/>
      <c r="R1055" s="318"/>
      <c r="X1055" t="s">
        <v>43</v>
      </c>
      <c r="AA1055" s="318" t="s">
        <v>109</v>
      </c>
      <c r="AB1055" s="318">
        <v>50032066</v>
      </c>
      <c r="AC1055" s="318" t="s">
        <v>95</v>
      </c>
      <c r="AE1055" s="318" t="s">
        <v>52</v>
      </c>
      <c r="AF1055" s="320">
        <v>294355</v>
      </c>
      <c r="AG1055" s="318">
        <v>37</v>
      </c>
      <c r="AH1055" s="320"/>
      <c r="AI1055" s="320"/>
    </row>
    <row r="1056" spans="1:35" hidden="1">
      <c r="A1056" t="s">
        <v>3226</v>
      </c>
      <c r="B1056" s="1">
        <v>45911</v>
      </c>
      <c r="C1056">
        <v>9</v>
      </c>
      <c r="D1056">
        <v>530642</v>
      </c>
      <c r="E1056" t="s">
        <v>3227</v>
      </c>
      <c r="F1056" t="s">
        <v>37</v>
      </c>
      <c r="G1056" t="s">
        <v>188</v>
      </c>
      <c r="H1056" t="s">
        <v>3228</v>
      </c>
      <c r="I1056" t="s">
        <v>87</v>
      </c>
      <c r="J1056" t="s">
        <v>158</v>
      </c>
      <c r="K1056" s="318"/>
      <c r="L1056" t="s">
        <v>42</v>
      </c>
      <c r="M1056" s="319">
        <v>45930</v>
      </c>
      <c r="N1056" s="318">
        <v>9</v>
      </c>
      <c r="O1056" s="318"/>
      <c r="P1056" s="318" t="s">
        <v>190</v>
      </c>
      <c r="Q1056" s="319">
        <v>45930</v>
      </c>
      <c r="R1056" s="318" t="s">
        <v>109</v>
      </c>
      <c r="X1056" t="s">
        <v>43</v>
      </c>
      <c r="AA1056" s="318" t="s">
        <v>109</v>
      </c>
      <c r="AB1056" s="318">
        <v>50032106</v>
      </c>
      <c r="AC1056" s="318" t="s">
        <v>95</v>
      </c>
      <c r="AE1056" s="318" t="s">
        <v>94</v>
      </c>
      <c r="AF1056" s="320">
        <v>246606</v>
      </c>
      <c r="AG1056" s="318">
        <v>36</v>
      </c>
      <c r="AH1056" s="320"/>
      <c r="AI1056" s="320"/>
    </row>
    <row r="1057" spans="1:35" hidden="1">
      <c r="A1057" t="s">
        <v>3229</v>
      </c>
      <c r="B1057" s="1">
        <v>45911</v>
      </c>
      <c r="C1057">
        <v>9</v>
      </c>
      <c r="D1057">
        <v>530643</v>
      </c>
      <c r="E1057" t="s">
        <v>2192</v>
      </c>
      <c r="F1057" t="s">
        <v>37</v>
      </c>
      <c r="G1057" t="s">
        <v>47</v>
      </c>
      <c r="H1057" t="s">
        <v>2193</v>
      </c>
      <c r="I1057" t="s">
        <v>108</v>
      </c>
      <c r="J1057" t="s">
        <v>227</v>
      </c>
      <c r="K1057" s="318"/>
      <c r="L1057" t="s">
        <v>42</v>
      </c>
      <c r="M1057" s="319">
        <v>45924</v>
      </c>
      <c r="N1057" s="318">
        <v>9</v>
      </c>
      <c r="O1057" s="318"/>
      <c r="P1057" s="318"/>
      <c r="Q1057" s="319"/>
      <c r="R1057" s="318"/>
      <c r="X1057" t="s">
        <v>43</v>
      </c>
      <c r="AA1057" s="318" t="s">
        <v>77</v>
      </c>
      <c r="AB1057" s="318">
        <v>50031750</v>
      </c>
      <c r="AC1057" s="318" t="s">
        <v>101</v>
      </c>
      <c r="AE1057" s="318" t="s">
        <v>52</v>
      </c>
      <c r="AF1057" s="320">
        <v>44154</v>
      </c>
      <c r="AG1057" s="318"/>
      <c r="AH1057" s="320"/>
      <c r="AI1057" s="320"/>
    </row>
    <row r="1058" spans="1:35" hidden="1">
      <c r="A1058" t="s">
        <v>3230</v>
      </c>
      <c r="B1058" s="1">
        <v>45911</v>
      </c>
      <c r="C1058">
        <v>9</v>
      </c>
      <c r="D1058">
        <v>530644</v>
      </c>
      <c r="E1058" t="s">
        <v>1360</v>
      </c>
      <c r="F1058" t="s">
        <v>37</v>
      </c>
      <c r="G1058" t="s">
        <v>121</v>
      </c>
      <c r="H1058" t="s">
        <v>3231</v>
      </c>
      <c r="I1058" t="s">
        <v>87</v>
      </c>
      <c r="J1058" t="s">
        <v>151</v>
      </c>
      <c r="K1058" s="318"/>
      <c r="L1058" t="s">
        <v>42</v>
      </c>
      <c r="M1058" s="319">
        <v>45925</v>
      </c>
      <c r="N1058" s="318">
        <v>9</v>
      </c>
      <c r="O1058" s="318"/>
      <c r="P1058" s="318"/>
      <c r="Q1058" s="319"/>
      <c r="R1058" s="318"/>
      <c r="X1058" t="s">
        <v>43</v>
      </c>
      <c r="AA1058" s="318" t="s">
        <v>109</v>
      </c>
      <c r="AB1058" s="318">
        <v>50032030</v>
      </c>
      <c r="AC1058" s="318" t="s">
        <v>95</v>
      </c>
      <c r="AE1058" s="318" t="s">
        <v>52</v>
      </c>
      <c r="AF1058" s="320">
        <v>16078</v>
      </c>
      <c r="AG1058" s="318"/>
      <c r="AH1058" s="320"/>
      <c r="AI1058" s="320"/>
    </row>
    <row r="1059" spans="1:35" hidden="1">
      <c r="A1059" t="s">
        <v>3232</v>
      </c>
      <c r="B1059" s="1">
        <v>45912</v>
      </c>
      <c r="C1059">
        <v>9</v>
      </c>
      <c r="D1059">
        <v>530645</v>
      </c>
      <c r="E1059" t="s">
        <v>3233</v>
      </c>
      <c r="F1059" t="s">
        <v>37</v>
      </c>
      <c r="G1059" t="s">
        <v>106</v>
      </c>
      <c r="H1059" t="s">
        <v>3234</v>
      </c>
      <c r="I1059" t="s">
        <v>72</v>
      </c>
      <c r="J1059" t="s">
        <v>158</v>
      </c>
      <c r="K1059" s="318"/>
      <c r="L1059" t="s">
        <v>42</v>
      </c>
      <c r="M1059" s="319">
        <v>45933</v>
      </c>
      <c r="N1059" s="318">
        <v>10</v>
      </c>
      <c r="O1059" s="318"/>
      <c r="P1059" s="318"/>
      <c r="Q1059" s="319"/>
      <c r="R1059" s="318"/>
      <c r="X1059" t="s">
        <v>43</v>
      </c>
      <c r="AA1059" s="318" t="s">
        <v>109</v>
      </c>
      <c r="AB1059" s="318">
        <v>50032165</v>
      </c>
      <c r="AC1059" s="318" t="s">
        <v>95</v>
      </c>
      <c r="AE1059" s="318" t="s">
        <v>94</v>
      </c>
      <c r="AF1059" s="320">
        <v>230279</v>
      </c>
      <c r="AG1059" s="318">
        <v>31</v>
      </c>
      <c r="AH1059" s="320"/>
      <c r="AI1059" s="320"/>
    </row>
    <row r="1060" spans="1:35" hidden="1">
      <c r="A1060" t="s">
        <v>3235</v>
      </c>
      <c r="B1060" s="1">
        <v>45912</v>
      </c>
      <c r="C1060">
        <v>9</v>
      </c>
      <c r="D1060">
        <v>530646</v>
      </c>
      <c r="E1060" t="s">
        <v>3236</v>
      </c>
      <c r="F1060" t="s">
        <v>37</v>
      </c>
      <c r="G1060" t="s">
        <v>644</v>
      </c>
      <c r="H1060" t="s">
        <v>3237</v>
      </c>
      <c r="I1060" t="s">
        <v>108</v>
      </c>
      <c r="J1060" t="s">
        <v>1149</v>
      </c>
      <c r="K1060" s="318"/>
      <c r="L1060" t="s">
        <v>42</v>
      </c>
      <c r="M1060" s="319">
        <v>45953</v>
      </c>
      <c r="N1060" s="318">
        <v>10</v>
      </c>
      <c r="O1060" s="318"/>
      <c r="P1060" s="318" t="s">
        <v>648</v>
      </c>
      <c r="Q1060" s="319">
        <v>45953</v>
      </c>
      <c r="R1060" s="318" t="s">
        <v>109</v>
      </c>
      <c r="X1060" t="s">
        <v>43</v>
      </c>
      <c r="AA1060" s="318" t="s">
        <v>109</v>
      </c>
      <c r="AB1060" s="318">
        <v>50032205</v>
      </c>
      <c r="AC1060" s="318" t="s">
        <v>95</v>
      </c>
      <c r="AE1060" s="318" t="s">
        <v>261</v>
      </c>
      <c r="AF1060" s="320">
        <v>84879</v>
      </c>
      <c r="AG1060" s="318"/>
      <c r="AH1060" s="320"/>
      <c r="AI1060" s="320"/>
    </row>
    <row r="1061" spans="1:35" hidden="1">
      <c r="A1061" t="s">
        <v>3238</v>
      </c>
      <c r="B1061" s="1">
        <v>45912</v>
      </c>
      <c r="C1061">
        <v>9</v>
      </c>
      <c r="D1061">
        <v>530647</v>
      </c>
      <c r="E1061" t="s">
        <v>3239</v>
      </c>
      <c r="F1061" t="s">
        <v>37</v>
      </c>
      <c r="G1061" t="s">
        <v>383</v>
      </c>
      <c r="H1061" t="s">
        <v>3240</v>
      </c>
      <c r="I1061" t="s">
        <v>146</v>
      </c>
      <c r="J1061" t="s">
        <v>158</v>
      </c>
      <c r="K1061" s="318"/>
      <c r="L1061" t="s">
        <v>42</v>
      </c>
      <c r="M1061" s="319">
        <v>45930</v>
      </c>
      <c r="N1061" s="318">
        <v>9</v>
      </c>
      <c r="O1061" s="318"/>
      <c r="P1061" s="318"/>
      <c r="Q1061" s="319"/>
      <c r="R1061" s="318"/>
      <c r="X1061" t="s">
        <v>43</v>
      </c>
      <c r="AA1061" s="318" t="s">
        <v>109</v>
      </c>
      <c r="AB1061" s="318">
        <v>50032245</v>
      </c>
      <c r="AC1061" s="318" t="s">
        <v>95</v>
      </c>
      <c r="AE1061" s="318" t="s">
        <v>94</v>
      </c>
      <c r="AF1061" s="320">
        <v>270039</v>
      </c>
      <c r="AG1061" s="318">
        <v>45</v>
      </c>
      <c r="AH1061" s="320"/>
      <c r="AI1061" s="320"/>
    </row>
    <row r="1062" spans="1:35" hidden="1">
      <c r="A1062" t="s">
        <v>3241</v>
      </c>
      <c r="B1062" s="1">
        <v>45912</v>
      </c>
      <c r="C1062">
        <v>9</v>
      </c>
      <c r="D1062">
        <v>530648</v>
      </c>
      <c r="E1062" t="s">
        <v>587</v>
      </c>
      <c r="F1062" t="s">
        <v>37</v>
      </c>
      <c r="G1062" t="s">
        <v>644</v>
      </c>
      <c r="H1062" t="s">
        <v>3242</v>
      </c>
      <c r="I1062" t="s">
        <v>87</v>
      </c>
      <c r="J1062" t="s">
        <v>716</v>
      </c>
      <c r="K1062" s="318"/>
      <c r="L1062" t="s">
        <v>42</v>
      </c>
      <c r="M1062" s="319">
        <v>45953</v>
      </c>
      <c r="N1062" s="318">
        <v>10</v>
      </c>
      <c r="O1062" s="318"/>
      <c r="P1062" s="318" t="s">
        <v>648</v>
      </c>
      <c r="Q1062" s="319">
        <v>45953</v>
      </c>
      <c r="R1062" s="318" t="s">
        <v>109</v>
      </c>
      <c r="X1062" t="s">
        <v>43</v>
      </c>
      <c r="AA1062" s="318" t="s">
        <v>109</v>
      </c>
      <c r="AB1062" s="318">
        <v>50032280</v>
      </c>
      <c r="AC1062" s="318" t="s">
        <v>95</v>
      </c>
      <c r="AE1062" s="318" t="s">
        <v>94</v>
      </c>
      <c r="AF1062" s="320">
        <v>31815</v>
      </c>
      <c r="AG1062" s="318"/>
      <c r="AH1062" s="320"/>
      <c r="AI1062" s="320"/>
    </row>
    <row r="1063" spans="1:35" hidden="1">
      <c r="A1063" t="s">
        <v>3243</v>
      </c>
      <c r="B1063" s="1">
        <v>45912</v>
      </c>
      <c r="C1063">
        <v>9</v>
      </c>
      <c r="D1063">
        <v>530649</v>
      </c>
      <c r="E1063" t="s">
        <v>3244</v>
      </c>
      <c r="F1063" t="s">
        <v>37</v>
      </c>
      <c r="G1063" t="s">
        <v>644</v>
      </c>
      <c r="H1063" t="s">
        <v>3245</v>
      </c>
      <c r="I1063" t="s">
        <v>140</v>
      </c>
      <c r="J1063" t="s">
        <v>629</v>
      </c>
      <c r="K1063" s="318"/>
      <c r="L1063" t="s">
        <v>42</v>
      </c>
      <c r="M1063" s="319">
        <v>45930</v>
      </c>
      <c r="N1063" s="318">
        <v>9</v>
      </c>
      <c r="O1063" s="318"/>
      <c r="P1063" s="318" t="s">
        <v>648</v>
      </c>
      <c r="Q1063" s="319">
        <v>45930</v>
      </c>
      <c r="R1063" s="318" t="s">
        <v>109</v>
      </c>
      <c r="X1063" t="s">
        <v>43</v>
      </c>
      <c r="AA1063" s="318" t="s">
        <v>109</v>
      </c>
      <c r="AB1063" s="318">
        <v>50032283</v>
      </c>
      <c r="AC1063" s="318" t="s">
        <v>95</v>
      </c>
      <c r="AE1063" s="318" t="s">
        <v>94</v>
      </c>
      <c r="AF1063" s="320">
        <v>13393</v>
      </c>
      <c r="AG1063" s="318"/>
      <c r="AH1063" s="320"/>
      <c r="AI1063" s="320"/>
    </row>
    <row r="1064" spans="1:35" hidden="1">
      <c r="A1064" t="s">
        <v>3246</v>
      </c>
      <c r="B1064" s="1">
        <v>45912</v>
      </c>
      <c r="C1064">
        <v>9</v>
      </c>
      <c r="D1064">
        <v>530650</v>
      </c>
      <c r="E1064" t="s">
        <v>3247</v>
      </c>
      <c r="F1064" t="s">
        <v>37</v>
      </c>
      <c r="G1064" t="s">
        <v>644</v>
      </c>
      <c r="H1064" t="s">
        <v>3248</v>
      </c>
      <c r="I1064" t="s">
        <v>636</v>
      </c>
      <c r="J1064" t="s">
        <v>716</v>
      </c>
      <c r="K1064" s="318"/>
      <c r="L1064" t="s">
        <v>42</v>
      </c>
      <c r="M1064" s="319">
        <v>45953</v>
      </c>
      <c r="N1064" s="318">
        <v>10</v>
      </c>
      <c r="O1064" s="318"/>
      <c r="P1064" s="318" t="s">
        <v>648</v>
      </c>
      <c r="Q1064" s="319">
        <v>45953</v>
      </c>
      <c r="R1064" s="318" t="s">
        <v>109</v>
      </c>
      <c r="X1064" t="s">
        <v>43</v>
      </c>
      <c r="AA1064" s="318" t="s">
        <v>109</v>
      </c>
      <c r="AB1064" s="318">
        <v>50032287</v>
      </c>
      <c r="AC1064" s="318" t="s">
        <v>95</v>
      </c>
      <c r="AE1064" s="318" t="s">
        <v>94</v>
      </c>
      <c r="AF1064" s="320">
        <v>57717</v>
      </c>
      <c r="AG1064" s="318"/>
      <c r="AH1064" s="320"/>
      <c r="AI1064" s="320"/>
    </row>
    <row r="1065" spans="1:35" hidden="1">
      <c r="A1065" t="s">
        <v>3249</v>
      </c>
      <c r="B1065" s="1">
        <v>45916</v>
      </c>
      <c r="C1065">
        <v>9</v>
      </c>
      <c r="D1065">
        <v>530651</v>
      </c>
      <c r="E1065" t="s">
        <v>3250</v>
      </c>
      <c r="F1065" t="s">
        <v>37</v>
      </c>
      <c r="G1065" t="s">
        <v>106</v>
      </c>
      <c r="H1065" t="s">
        <v>3251</v>
      </c>
      <c r="I1065" t="s">
        <v>108</v>
      </c>
      <c r="J1065" t="s">
        <v>629</v>
      </c>
      <c r="K1065" s="318"/>
      <c r="L1065" t="s">
        <v>42</v>
      </c>
      <c r="M1065" s="319">
        <v>45938</v>
      </c>
      <c r="N1065" s="318">
        <v>10</v>
      </c>
      <c r="O1065" s="318"/>
      <c r="P1065" s="318"/>
      <c r="Q1065" s="319"/>
      <c r="R1065" s="318"/>
      <c r="X1065" t="s">
        <v>43</v>
      </c>
      <c r="AA1065" s="318" t="s">
        <v>109</v>
      </c>
      <c r="AB1065" s="318">
        <v>50032352</v>
      </c>
      <c r="AC1065" s="318" t="s">
        <v>95</v>
      </c>
      <c r="AE1065" s="318" t="s">
        <v>94</v>
      </c>
      <c r="AF1065" s="320">
        <v>13393</v>
      </c>
      <c r="AG1065" s="318"/>
      <c r="AH1065" s="320"/>
      <c r="AI1065" s="320"/>
    </row>
    <row r="1066" spans="1:35" hidden="1">
      <c r="A1066" t="s">
        <v>3252</v>
      </c>
      <c r="B1066" s="1">
        <v>45917</v>
      </c>
      <c r="C1066">
        <v>9</v>
      </c>
      <c r="D1066">
        <v>530652</v>
      </c>
      <c r="E1066" t="s">
        <v>3253</v>
      </c>
      <c r="F1066" t="s">
        <v>37</v>
      </c>
      <c r="G1066" t="s">
        <v>644</v>
      </c>
      <c r="H1066" t="s">
        <v>3254</v>
      </c>
      <c r="I1066" t="s">
        <v>40</v>
      </c>
      <c r="J1066" t="s">
        <v>629</v>
      </c>
      <c r="K1066" s="318"/>
      <c r="L1066" t="s">
        <v>42</v>
      </c>
      <c r="M1066" s="319">
        <v>45940</v>
      </c>
      <c r="N1066" s="318">
        <v>10</v>
      </c>
      <c r="O1066" s="318"/>
      <c r="P1066" s="318" t="s">
        <v>648</v>
      </c>
      <c r="Q1066" s="319">
        <v>45940</v>
      </c>
      <c r="R1066" s="318" t="s">
        <v>109</v>
      </c>
      <c r="X1066" t="s">
        <v>43</v>
      </c>
      <c r="AA1066" s="318" t="s">
        <v>109</v>
      </c>
      <c r="AB1066" s="318">
        <v>50032759</v>
      </c>
      <c r="AC1066" s="318" t="s">
        <v>95</v>
      </c>
      <c r="AE1066" s="318" t="s">
        <v>94</v>
      </c>
      <c r="AF1066" s="320">
        <v>11715</v>
      </c>
      <c r="AG1066" s="318"/>
      <c r="AH1066" s="320"/>
      <c r="AI1066" s="320"/>
    </row>
    <row r="1067" spans="1:35" hidden="1">
      <c r="A1067" t="s">
        <v>3255</v>
      </c>
      <c r="B1067" s="1">
        <v>45917</v>
      </c>
      <c r="C1067">
        <v>9</v>
      </c>
      <c r="D1067">
        <v>530653</v>
      </c>
      <c r="E1067" t="s">
        <v>3256</v>
      </c>
      <c r="F1067" t="s">
        <v>37</v>
      </c>
      <c r="G1067" t="s">
        <v>644</v>
      </c>
      <c r="H1067" t="s">
        <v>3257</v>
      </c>
      <c r="I1067" t="s">
        <v>40</v>
      </c>
      <c r="J1067" t="s">
        <v>629</v>
      </c>
      <c r="K1067" s="318"/>
      <c r="L1067" t="s">
        <v>42</v>
      </c>
      <c r="M1067" s="319">
        <v>45940</v>
      </c>
      <c r="N1067" s="318">
        <v>10</v>
      </c>
      <c r="O1067" s="318"/>
      <c r="P1067" s="318" t="s">
        <v>648</v>
      </c>
      <c r="Q1067" s="319">
        <v>45940</v>
      </c>
      <c r="R1067" s="318" t="s">
        <v>109</v>
      </c>
      <c r="X1067" t="s">
        <v>43</v>
      </c>
      <c r="AA1067" s="318" t="s">
        <v>109</v>
      </c>
      <c r="AB1067" s="318">
        <v>50032761</v>
      </c>
      <c r="AC1067" s="318" t="s">
        <v>95</v>
      </c>
      <c r="AE1067" s="318" t="s">
        <v>94</v>
      </c>
      <c r="AF1067" s="320">
        <v>11715</v>
      </c>
      <c r="AG1067" s="318"/>
      <c r="AH1067" s="320"/>
      <c r="AI1067" s="320"/>
    </row>
    <row r="1068" spans="1:35" hidden="1">
      <c r="A1068" t="s">
        <v>3258</v>
      </c>
      <c r="B1068" s="1">
        <v>45918</v>
      </c>
      <c r="C1068">
        <v>9</v>
      </c>
      <c r="D1068">
        <v>530654</v>
      </c>
      <c r="E1068" t="s">
        <v>3259</v>
      </c>
      <c r="F1068" t="s">
        <v>37</v>
      </c>
      <c r="G1068" t="s">
        <v>97</v>
      </c>
      <c r="H1068" t="s">
        <v>3260</v>
      </c>
      <c r="I1068" t="s">
        <v>87</v>
      </c>
      <c r="J1068" t="s">
        <v>1380</v>
      </c>
      <c r="K1068" s="318"/>
      <c r="L1068" t="s">
        <v>42</v>
      </c>
      <c r="M1068" s="319">
        <v>45929</v>
      </c>
      <c r="N1068" s="318">
        <v>9</v>
      </c>
      <c r="O1068" s="318"/>
      <c r="P1068" s="318" t="s">
        <v>99</v>
      </c>
      <c r="Q1068" s="319">
        <v>45929</v>
      </c>
      <c r="R1068" s="318" t="s">
        <v>109</v>
      </c>
      <c r="X1068" t="s">
        <v>43</v>
      </c>
      <c r="AA1068" s="318" t="s">
        <v>109</v>
      </c>
      <c r="AB1068" s="318">
        <v>50032981</v>
      </c>
      <c r="AC1068" s="318" t="s">
        <v>95</v>
      </c>
      <c r="AE1068" s="318" t="s">
        <v>94</v>
      </c>
      <c r="AF1068" s="320">
        <v>6062</v>
      </c>
      <c r="AG1068" s="318"/>
      <c r="AH1068" s="320"/>
      <c r="AI1068" s="320"/>
    </row>
    <row r="1069" spans="1:35" hidden="1">
      <c r="A1069" t="s">
        <v>3261</v>
      </c>
      <c r="B1069" s="1">
        <v>45918</v>
      </c>
      <c r="C1069">
        <v>9</v>
      </c>
      <c r="D1069">
        <v>530655</v>
      </c>
      <c r="E1069" t="s">
        <v>54</v>
      </c>
      <c r="F1069" t="s">
        <v>46</v>
      </c>
      <c r="G1069" t="s">
        <v>47</v>
      </c>
      <c r="H1069" t="s">
        <v>55</v>
      </c>
      <c r="I1069" t="s">
        <v>49</v>
      </c>
      <c r="J1069" t="s">
        <v>2126</v>
      </c>
      <c r="K1069" s="318"/>
      <c r="L1069" t="s">
        <v>42</v>
      </c>
      <c r="M1069" s="319">
        <v>45959</v>
      </c>
      <c r="N1069" s="318">
        <v>10</v>
      </c>
      <c r="O1069" s="318"/>
      <c r="P1069" s="318"/>
      <c r="Q1069" s="319"/>
      <c r="R1069" s="318"/>
      <c r="X1069" t="s">
        <v>43</v>
      </c>
      <c r="AA1069" s="318" t="s">
        <v>109</v>
      </c>
      <c r="AB1069" s="318">
        <v>50033088</v>
      </c>
      <c r="AC1069" s="318" t="s">
        <v>95</v>
      </c>
      <c r="AE1069" s="318" t="s">
        <v>52</v>
      </c>
      <c r="AF1069" s="320">
        <v>96205</v>
      </c>
      <c r="AG1069" s="318"/>
      <c r="AH1069" s="320"/>
      <c r="AI1069" s="320"/>
    </row>
    <row r="1070" spans="1:35" hidden="1">
      <c r="A1070" t="s">
        <v>3262</v>
      </c>
      <c r="B1070" s="1">
        <v>45917</v>
      </c>
      <c r="C1070">
        <v>9</v>
      </c>
      <c r="D1070">
        <v>530656</v>
      </c>
      <c r="E1070" t="s">
        <v>3263</v>
      </c>
      <c r="F1070" t="s">
        <v>37</v>
      </c>
      <c r="G1070" t="s">
        <v>644</v>
      </c>
      <c r="H1070" t="s">
        <v>3264</v>
      </c>
      <c r="I1070" t="s">
        <v>108</v>
      </c>
      <c r="J1070" t="s">
        <v>1801</v>
      </c>
      <c r="K1070" s="318"/>
      <c r="L1070" t="s">
        <v>42</v>
      </c>
      <c r="M1070" s="319">
        <v>45959</v>
      </c>
      <c r="N1070" s="318">
        <v>10</v>
      </c>
      <c r="O1070" s="318"/>
      <c r="P1070" s="318" t="s">
        <v>648</v>
      </c>
      <c r="Q1070" s="319">
        <v>45959</v>
      </c>
      <c r="R1070" s="318" t="s">
        <v>109</v>
      </c>
      <c r="X1070" t="s">
        <v>43</v>
      </c>
      <c r="AA1070" s="318" t="s">
        <v>109</v>
      </c>
      <c r="AB1070" s="318">
        <v>50032973</v>
      </c>
      <c r="AC1070" s="318" t="s">
        <v>95</v>
      </c>
      <c r="AE1070" s="318" t="s">
        <v>224</v>
      </c>
      <c r="AF1070" s="320">
        <v>61215</v>
      </c>
      <c r="AG1070" s="318"/>
      <c r="AH1070" s="320"/>
      <c r="AI1070" s="320"/>
    </row>
    <row r="1071" spans="1:35" hidden="1">
      <c r="A1071" t="s">
        <v>3265</v>
      </c>
      <c r="B1071" s="1">
        <v>45918</v>
      </c>
      <c r="C1071">
        <v>9</v>
      </c>
      <c r="D1071">
        <v>530657</v>
      </c>
      <c r="E1071" t="s">
        <v>3266</v>
      </c>
      <c r="F1071" t="s">
        <v>37</v>
      </c>
      <c r="G1071" t="s">
        <v>644</v>
      </c>
      <c r="H1071" t="s">
        <v>3267</v>
      </c>
      <c r="I1071" t="s">
        <v>123</v>
      </c>
      <c r="J1071" t="s">
        <v>716</v>
      </c>
      <c r="K1071" s="318"/>
      <c r="L1071" t="s">
        <v>391</v>
      </c>
      <c r="M1071" s="319">
        <v>45979</v>
      </c>
      <c r="N1071" s="318">
        <v>11</v>
      </c>
      <c r="O1071" s="318"/>
      <c r="P1071" s="318" t="s">
        <v>648</v>
      </c>
      <c r="Q1071" s="319">
        <v>45979</v>
      </c>
      <c r="R1071" s="318" t="s">
        <v>77</v>
      </c>
      <c r="X1071" t="s">
        <v>43</v>
      </c>
      <c r="AA1071" s="318" t="s">
        <v>77</v>
      </c>
      <c r="AB1071" s="318">
        <v>50033036</v>
      </c>
      <c r="AC1071" s="318" t="s">
        <v>101</v>
      </c>
      <c r="AE1071" s="318" t="s">
        <v>94</v>
      </c>
      <c r="AF1071" s="320">
        <v>41367</v>
      </c>
      <c r="AG1071" s="318"/>
      <c r="AH1071" s="320"/>
      <c r="AI1071" s="320"/>
    </row>
    <row r="1072" spans="1:35" hidden="1">
      <c r="A1072" t="s">
        <v>3268</v>
      </c>
      <c r="B1072" s="1">
        <v>45918</v>
      </c>
      <c r="C1072">
        <v>9</v>
      </c>
      <c r="D1072">
        <v>530658</v>
      </c>
      <c r="E1072" t="s">
        <v>3269</v>
      </c>
      <c r="F1072" t="s">
        <v>37</v>
      </c>
      <c r="G1072" t="s">
        <v>644</v>
      </c>
      <c r="H1072" t="s">
        <v>3270</v>
      </c>
      <c r="I1072" t="s">
        <v>40</v>
      </c>
      <c r="J1072" t="s">
        <v>629</v>
      </c>
      <c r="K1072" s="318"/>
      <c r="L1072" t="s">
        <v>42</v>
      </c>
      <c r="M1072" s="319">
        <v>45965</v>
      </c>
      <c r="N1072" s="318">
        <v>11</v>
      </c>
      <c r="O1072" s="318"/>
      <c r="P1072" s="318" t="s">
        <v>648</v>
      </c>
      <c r="Q1072" s="319">
        <v>45965</v>
      </c>
      <c r="R1072" s="318" t="s">
        <v>77</v>
      </c>
      <c r="X1072" t="s">
        <v>43</v>
      </c>
      <c r="AA1072" s="318" t="s">
        <v>77</v>
      </c>
      <c r="AB1072" s="318">
        <v>50033130</v>
      </c>
      <c r="AC1072" s="318" t="s">
        <v>101</v>
      </c>
      <c r="AE1072" s="318" t="s">
        <v>94</v>
      </c>
      <c r="AF1072" s="320">
        <v>18247</v>
      </c>
      <c r="AG1072" s="318"/>
      <c r="AH1072" s="320"/>
      <c r="AI1072" s="320"/>
    </row>
    <row r="1073" spans="1:35" hidden="1">
      <c r="A1073" t="s">
        <v>3271</v>
      </c>
      <c r="B1073" s="1">
        <v>45918</v>
      </c>
      <c r="C1073">
        <v>9</v>
      </c>
      <c r="D1073">
        <v>530659</v>
      </c>
      <c r="E1073" t="s">
        <v>3272</v>
      </c>
      <c r="F1073" t="s">
        <v>37</v>
      </c>
      <c r="G1073" t="s">
        <v>644</v>
      </c>
      <c r="H1073" t="s">
        <v>3273</v>
      </c>
      <c r="I1073" t="s">
        <v>40</v>
      </c>
      <c r="J1073" t="s">
        <v>629</v>
      </c>
      <c r="K1073" s="318"/>
      <c r="L1073" t="s">
        <v>42</v>
      </c>
      <c r="M1073" s="319">
        <v>45965</v>
      </c>
      <c r="N1073" s="318">
        <v>11</v>
      </c>
      <c r="O1073" s="318"/>
      <c r="P1073" s="318" t="s">
        <v>648</v>
      </c>
      <c r="Q1073" s="319">
        <v>45965</v>
      </c>
      <c r="R1073" s="318" t="s">
        <v>77</v>
      </c>
      <c r="X1073" t="s">
        <v>43</v>
      </c>
      <c r="AA1073" s="318" t="s">
        <v>77</v>
      </c>
      <c r="AB1073" s="318">
        <v>50033137</v>
      </c>
      <c r="AC1073" s="318" t="s">
        <v>101</v>
      </c>
      <c r="AE1073" s="318" t="s">
        <v>94</v>
      </c>
      <c r="AF1073" s="320">
        <v>13393</v>
      </c>
      <c r="AG1073" s="318"/>
      <c r="AH1073" s="320"/>
      <c r="AI1073" s="320"/>
    </row>
    <row r="1074" spans="1:35" hidden="1">
      <c r="A1074" t="s">
        <v>3274</v>
      </c>
      <c r="B1074" s="1">
        <v>45919</v>
      </c>
      <c r="C1074">
        <v>9</v>
      </c>
      <c r="D1074">
        <v>530660</v>
      </c>
      <c r="E1074" t="s">
        <v>1247</v>
      </c>
      <c r="F1074" t="s">
        <v>37</v>
      </c>
      <c r="G1074" t="s">
        <v>644</v>
      </c>
      <c r="H1074" t="s">
        <v>2421</v>
      </c>
      <c r="I1074" t="s">
        <v>92</v>
      </c>
      <c r="J1074" t="s">
        <v>629</v>
      </c>
      <c r="K1074" s="318"/>
      <c r="L1074" t="s">
        <v>42</v>
      </c>
      <c r="M1074" s="319">
        <v>45940</v>
      </c>
      <c r="N1074" s="318">
        <v>10</v>
      </c>
      <c r="O1074" s="318"/>
      <c r="P1074" s="318" t="s">
        <v>648</v>
      </c>
      <c r="Q1074" s="319">
        <v>45940</v>
      </c>
      <c r="R1074" s="318" t="s">
        <v>109</v>
      </c>
      <c r="X1074" t="s">
        <v>43</v>
      </c>
      <c r="AA1074" s="318" t="s">
        <v>109</v>
      </c>
      <c r="AB1074" s="318">
        <v>50033323</v>
      </c>
      <c r="AC1074" s="318" t="s">
        <v>95</v>
      </c>
      <c r="AE1074" s="318" t="s">
        <v>94</v>
      </c>
      <c r="AF1074" s="320">
        <v>11715</v>
      </c>
      <c r="AG1074" s="318"/>
      <c r="AH1074" s="320"/>
      <c r="AI1074" s="320"/>
    </row>
    <row r="1075" spans="1:35" hidden="1">
      <c r="A1075" t="s">
        <v>3275</v>
      </c>
      <c r="B1075" s="1">
        <v>45919</v>
      </c>
      <c r="C1075">
        <v>9</v>
      </c>
      <c r="D1075">
        <v>530661</v>
      </c>
      <c r="E1075" t="s">
        <v>1232</v>
      </c>
      <c r="F1075" t="s">
        <v>37</v>
      </c>
      <c r="G1075" t="s">
        <v>644</v>
      </c>
      <c r="H1075" t="s">
        <v>1233</v>
      </c>
      <c r="I1075" t="s">
        <v>60</v>
      </c>
      <c r="J1075" t="s">
        <v>629</v>
      </c>
      <c r="K1075" s="318"/>
      <c r="L1075" t="s">
        <v>391</v>
      </c>
      <c r="M1075" s="319">
        <v>46006</v>
      </c>
      <c r="N1075" s="318">
        <v>12</v>
      </c>
      <c r="O1075" s="318"/>
      <c r="P1075" s="318" t="s">
        <v>648</v>
      </c>
      <c r="Q1075" s="319">
        <v>46006</v>
      </c>
      <c r="R1075" s="318" t="s">
        <v>78</v>
      </c>
      <c r="X1075" t="s">
        <v>43</v>
      </c>
      <c r="AA1075" s="318" t="s">
        <v>78</v>
      </c>
      <c r="AB1075" s="318">
        <v>50033344</v>
      </c>
      <c r="AC1075" s="318" t="s">
        <v>79</v>
      </c>
      <c r="AE1075" s="318" t="s">
        <v>94</v>
      </c>
      <c r="AF1075" s="320">
        <v>20223</v>
      </c>
      <c r="AG1075" s="318"/>
      <c r="AH1075" s="320"/>
      <c r="AI1075" s="320"/>
    </row>
    <row r="1076" spans="1:35" hidden="1">
      <c r="A1076" t="s">
        <v>3276</v>
      </c>
      <c r="B1076" s="1">
        <v>45919</v>
      </c>
      <c r="C1076">
        <v>9</v>
      </c>
      <c r="D1076">
        <v>530662</v>
      </c>
      <c r="E1076" t="s">
        <v>3277</v>
      </c>
      <c r="F1076" t="s">
        <v>37</v>
      </c>
      <c r="G1076" t="s">
        <v>106</v>
      </c>
      <c r="H1076" t="s">
        <v>3278</v>
      </c>
      <c r="I1076" t="s">
        <v>72</v>
      </c>
      <c r="J1076" t="s">
        <v>158</v>
      </c>
      <c r="K1076" s="318"/>
      <c r="L1076" t="s">
        <v>42</v>
      </c>
      <c r="M1076" s="319">
        <v>45938</v>
      </c>
      <c r="N1076" s="318">
        <v>10</v>
      </c>
      <c r="O1076" s="318"/>
      <c r="P1076" s="318"/>
      <c r="Q1076" s="319"/>
      <c r="R1076" s="318"/>
      <c r="X1076" t="s">
        <v>43</v>
      </c>
      <c r="AA1076" s="318" t="s">
        <v>109</v>
      </c>
      <c r="AB1076" s="318">
        <v>50033474</v>
      </c>
      <c r="AC1076" s="318" t="s">
        <v>95</v>
      </c>
      <c r="AE1076" s="318" t="s">
        <v>94</v>
      </c>
      <c r="AF1076" s="320">
        <v>232827</v>
      </c>
      <c r="AG1076" s="318">
        <v>22</v>
      </c>
      <c r="AH1076" s="320"/>
      <c r="AI1076" s="320"/>
    </row>
    <row r="1077" spans="1:35" hidden="1">
      <c r="A1077" t="s">
        <v>3279</v>
      </c>
      <c r="B1077" s="1">
        <v>45919</v>
      </c>
      <c r="C1077">
        <v>9</v>
      </c>
      <c r="D1077">
        <v>530663</v>
      </c>
      <c r="E1077" t="s">
        <v>3280</v>
      </c>
      <c r="F1077" t="s">
        <v>46</v>
      </c>
      <c r="G1077" t="s">
        <v>38</v>
      </c>
      <c r="H1077" t="s">
        <v>3281</v>
      </c>
      <c r="I1077" t="s">
        <v>3282</v>
      </c>
      <c r="J1077" t="s">
        <v>151</v>
      </c>
      <c r="K1077" s="318"/>
      <c r="L1077" t="s">
        <v>42</v>
      </c>
      <c r="M1077" s="319">
        <v>45944</v>
      </c>
      <c r="N1077" s="318">
        <v>10</v>
      </c>
      <c r="O1077" s="318"/>
      <c r="P1077" s="318"/>
      <c r="Q1077" s="319"/>
      <c r="R1077" s="318"/>
      <c r="X1077" t="s">
        <v>43</v>
      </c>
      <c r="AA1077" s="318"/>
      <c r="AB1077" s="318">
        <v>50033289</v>
      </c>
      <c r="AC1077" s="318" t="s">
        <v>43</v>
      </c>
      <c r="AE1077" s="318"/>
      <c r="AF1077" s="320"/>
      <c r="AG1077" s="318"/>
      <c r="AH1077" s="320"/>
      <c r="AI1077" s="320"/>
    </row>
    <row r="1078" spans="1:35" hidden="1">
      <c r="A1078" t="s">
        <v>3283</v>
      </c>
      <c r="B1078" s="1">
        <v>45922</v>
      </c>
      <c r="C1078">
        <v>9</v>
      </c>
      <c r="D1078">
        <v>530664</v>
      </c>
      <c r="E1078" t="s">
        <v>3284</v>
      </c>
      <c r="F1078" t="s">
        <v>37</v>
      </c>
      <c r="G1078" t="s">
        <v>58</v>
      </c>
      <c r="H1078" t="s">
        <v>3285</v>
      </c>
      <c r="I1078" t="s">
        <v>92</v>
      </c>
      <c r="J1078" t="s">
        <v>1380</v>
      </c>
      <c r="K1078" s="318"/>
      <c r="L1078" t="s">
        <v>42</v>
      </c>
      <c r="M1078" s="319">
        <v>45929</v>
      </c>
      <c r="N1078" s="318">
        <v>9</v>
      </c>
      <c r="O1078" s="318"/>
      <c r="P1078" s="318"/>
      <c r="Q1078" s="319"/>
      <c r="R1078" s="318"/>
      <c r="X1078" t="s">
        <v>43</v>
      </c>
      <c r="AA1078" s="318" t="s">
        <v>109</v>
      </c>
      <c r="AB1078" s="318">
        <v>50033478</v>
      </c>
      <c r="AC1078" s="318" t="s">
        <v>95</v>
      </c>
      <c r="AE1078" s="318" t="s">
        <v>94</v>
      </c>
      <c r="AF1078" s="320">
        <v>33940</v>
      </c>
      <c r="AG1078" s="318"/>
      <c r="AH1078" s="320"/>
      <c r="AI1078" s="320"/>
    </row>
    <row r="1079" spans="1:35" hidden="1">
      <c r="A1079" t="s">
        <v>3286</v>
      </c>
      <c r="B1079" s="1">
        <v>45922</v>
      </c>
      <c r="C1079">
        <v>9</v>
      </c>
      <c r="D1079">
        <v>530665</v>
      </c>
      <c r="E1079" t="s">
        <v>3287</v>
      </c>
      <c r="F1079" t="s">
        <v>37</v>
      </c>
      <c r="G1079" t="s">
        <v>188</v>
      </c>
      <c r="H1079" t="s">
        <v>3288</v>
      </c>
      <c r="I1079" t="s">
        <v>108</v>
      </c>
      <c r="J1079" t="s">
        <v>158</v>
      </c>
      <c r="K1079" s="318"/>
      <c r="L1079" t="s">
        <v>42</v>
      </c>
      <c r="M1079" s="319">
        <v>45947</v>
      </c>
      <c r="N1079" s="318">
        <v>10</v>
      </c>
      <c r="O1079" s="318"/>
      <c r="P1079" s="318" t="s">
        <v>274</v>
      </c>
      <c r="Q1079" s="319">
        <v>45947</v>
      </c>
      <c r="R1079" s="318" t="s">
        <v>109</v>
      </c>
      <c r="X1079" t="s">
        <v>43</v>
      </c>
      <c r="AA1079" s="318" t="s">
        <v>109</v>
      </c>
      <c r="AB1079" s="318">
        <v>50033718</v>
      </c>
      <c r="AC1079" s="318" t="s">
        <v>95</v>
      </c>
      <c r="AE1079" s="318" t="s">
        <v>52</v>
      </c>
      <c r="AF1079" s="320">
        <v>280599</v>
      </c>
      <c r="AG1079" s="318">
        <v>37</v>
      </c>
      <c r="AH1079" s="320"/>
      <c r="AI1079" s="320"/>
    </row>
    <row r="1080" spans="1:35" hidden="1">
      <c r="A1080" t="s">
        <v>3289</v>
      </c>
      <c r="B1080" s="1">
        <v>45922</v>
      </c>
      <c r="C1080">
        <v>9</v>
      </c>
      <c r="D1080">
        <v>530666</v>
      </c>
      <c r="E1080" t="s">
        <v>3290</v>
      </c>
      <c r="F1080" t="s">
        <v>37</v>
      </c>
      <c r="G1080" t="s">
        <v>188</v>
      </c>
      <c r="H1080" t="s">
        <v>3291</v>
      </c>
      <c r="I1080" t="s">
        <v>108</v>
      </c>
      <c r="J1080" t="s">
        <v>158</v>
      </c>
      <c r="K1080" s="318"/>
      <c r="L1080" t="s">
        <v>42</v>
      </c>
      <c r="M1080" s="319">
        <v>45937</v>
      </c>
      <c r="N1080" s="318">
        <v>10</v>
      </c>
      <c r="O1080" s="318"/>
      <c r="P1080" s="318" t="s">
        <v>274</v>
      </c>
      <c r="Q1080" s="319">
        <v>45937</v>
      </c>
      <c r="R1080" s="318" t="s">
        <v>109</v>
      </c>
      <c r="X1080" t="s">
        <v>43</v>
      </c>
      <c r="AA1080" s="318" t="s">
        <v>109</v>
      </c>
      <c r="AB1080" s="318">
        <v>50033778</v>
      </c>
      <c r="AC1080" s="318" t="s">
        <v>95</v>
      </c>
      <c r="AE1080" s="318" t="s">
        <v>94</v>
      </c>
      <c r="AF1080" s="320">
        <v>249302</v>
      </c>
      <c r="AG1080" s="318">
        <v>10</v>
      </c>
      <c r="AH1080" s="320"/>
      <c r="AI1080" s="320"/>
    </row>
    <row r="1081" spans="1:35" hidden="1">
      <c r="A1081" t="s">
        <v>3292</v>
      </c>
      <c r="B1081" s="1">
        <v>45922</v>
      </c>
      <c r="C1081">
        <v>9</v>
      </c>
      <c r="D1081">
        <v>530667</v>
      </c>
      <c r="E1081" t="s">
        <v>3293</v>
      </c>
      <c r="F1081" t="s">
        <v>37</v>
      </c>
      <c r="G1081" t="s">
        <v>188</v>
      </c>
      <c r="H1081" t="s">
        <v>3294</v>
      </c>
      <c r="I1081" t="s">
        <v>140</v>
      </c>
      <c r="J1081" t="s">
        <v>158</v>
      </c>
      <c r="K1081" s="318"/>
      <c r="L1081" t="s">
        <v>42</v>
      </c>
      <c r="M1081" s="319">
        <v>45938</v>
      </c>
      <c r="N1081" s="318">
        <v>10</v>
      </c>
      <c r="O1081" s="318"/>
      <c r="P1081" s="318" t="s">
        <v>274</v>
      </c>
      <c r="Q1081" s="319">
        <v>45938</v>
      </c>
      <c r="R1081" s="318" t="s">
        <v>109</v>
      </c>
      <c r="X1081" t="s">
        <v>43</v>
      </c>
      <c r="AA1081" s="318" t="s">
        <v>109</v>
      </c>
      <c r="AB1081" s="318">
        <v>50033645</v>
      </c>
      <c r="AC1081" s="318" t="s">
        <v>95</v>
      </c>
      <c r="AE1081" s="318" t="s">
        <v>94</v>
      </c>
      <c r="AF1081" s="320">
        <v>269199</v>
      </c>
      <c r="AG1081" s="318">
        <v>38</v>
      </c>
      <c r="AH1081" s="320"/>
      <c r="AI1081" s="320"/>
    </row>
    <row r="1082" spans="1:35" hidden="1">
      <c r="A1082" t="s">
        <v>3295</v>
      </c>
      <c r="B1082" s="1">
        <v>45919</v>
      </c>
      <c r="C1082">
        <v>9</v>
      </c>
      <c r="D1082">
        <v>530668</v>
      </c>
      <c r="E1082" t="s">
        <v>3296</v>
      </c>
      <c r="F1082" t="s">
        <v>37</v>
      </c>
      <c r="G1082" t="s">
        <v>644</v>
      </c>
      <c r="H1082" t="s">
        <v>3297</v>
      </c>
      <c r="I1082" t="s">
        <v>108</v>
      </c>
      <c r="J1082" t="s">
        <v>1801</v>
      </c>
      <c r="K1082" s="318"/>
      <c r="L1082" t="s">
        <v>42</v>
      </c>
      <c r="M1082" s="319">
        <v>45959</v>
      </c>
      <c r="N1082" s="318">
        <v>10</v>
      </c>
      <c r="O1082" s="318"/>
      <c r="P1082" s="318" t="s">
        <v>274</v>
      </c>
      <c r="Q1082" s="319">
        <v>45959</v>
      </c>
      <c r="R1082" s="318" t="s">
        <v>109</v>
      </c>
      <c r="X1082" t="s">
        <v>43</v>
      </c>
      <c r="AA1082" s="318" t="s">
        <v>109</v>
      </c>
      <c r="AB1082" s="318">
        <v>50033434</v>
      </c>
      <c r="AC1082" s="318" t="s">
        <v>95</v>
      </c>
      <c r="AE1082" s="318" t="s">
        <v>224</v>
      </c>
      <c r="AF1082" s="320">
        <v>74026</v>
      </c>
      <c r="AG1082" s="318"/>
      <c r="AH1082" s="320"/>
      <c r="AI1082" s="320"/>
    </row>
    <row r="1083" spans="1:35" hidden="1">
      <c r="A1083" t="s">
        <v>3298</v>
      </c>
      <c r="B1083" s="1">
        <v>45924</v>
      </c>
      <c r="C1083">
        <v>9</v>
      </c>
      <c r="D1083">
        <v>530669</v>
      </c>
      <c r="E1083" t="s">
        <v>3299</v>
      </c>
      <c r="F1083" t="s">
        <v>37</v>
      </c>
      <c r="G1083" t="s">
        <v>106</v>
      </c>
      <c r="H1083" t="s">
        <v>3300</v>
      </c>
      <c r="I1083" t="s">
        <v>108</v>
      </c>
      <c r="J1083" t="s">
        <v>629</v>
      </c>
      <c r="K1083" s="318"/>
      <c r="L1083" t="s">
        <v>42</v>
      </c>
      <c r="M1083" s="319">
        <v>45940</v>
      </c>
      <c r="N1083" s="318">
        <v>10</v>
      </c>
      <c r="O1083" s="318"/>
      <c r="P1083" s="318"/>
      <c r="Q1083" s="319"/>
      <c r="R1083" s="318"/>
      <c r="X1083" t="s">
        <v>43</v>
      </c>
      <c r="AA1083" s="318" t="s">
        <v>109</v>
      </c>
      <c r="AB1083" s="318">
        <v>50033792</v>
      </c>
      <c r="AC1083" s="318" t="s">
        <v>95</v>
      </c>
      <c r="AE1083" s="318" t="s">
        <v>94</v>
      </c>
      <c r="AF1083" s="320">
        <v>13393</v>
      </c>
      <c r="AG1083" s="318"/>
      <c r="AH1083" s="320"/>
      <c r="AI1083" s="320"/>
    </row>
    <row r="1084" spans="1:35" hidden="1">
      <c r="A1084" t="s">
        <v>3301</v>
      </c>
      <c r="B1084" s="1">
        <v>45924</v>
      </c>
      <c r="C1084">
        <v>9</v>
      </c>
      <c r="D1084">
        <v>530670</v>
      </c>
      <c r="E1084" t="s">
        <v>3302</v>
      </c>
      <c r="F1084" t="s">
        <v>37</v>
      </c>
      <c r="G1084" t="s">
        <v>644</v>
      </c>
      <c r="H1084" t="s">
        <v>3303</v>
      </c>
      <c r="I1084" t="s">
        <v>140</v>
      </c>
      <c r="J1084" t="s">
        <v>629</v>
      </c>
      <c r="K1084" s="318"/>
      <c r="L1084" t="s">
        <v>42</v>
      </c>
      <c r="M1084" s="319">
        <v>45940</v>
      </c>
      <c r="N1084" s="318">
        <v>10</v>
      </c>
      <c r="O1084" s="318"/>
      <c r="P1084" s="318" t="s">
        <v>274</v>
      </c>
      <c r="Q1084" s="319">
        <v>45940</v>
      </c>
      <c r="R1084" s="318" t="s">
        <v>109</v>
      </c>
      <c r="X1084" t="s">
        <v>43</v>
      </c>
      <c r="AA1084" s="318" t="s">
        <v>109</v>
      </c>
      <c r="AB1084" s="318">
        <v>50033606</v>
      </c>
      <c r="AC1084" s="318" t="s">
        <v>95</v>
      </c>
      <c r="AE1084" s="318" t="s">
        <v>94</v>
      </c>
      <c r="AF1084" s="320">
        <v>13393</v>
      </c>
      <c r="AG1084" s="318"/>
      <c r="AH1084" s="320"/>
      <c r="AI1084" s="320"/>
    </row>
    <row r="1085" spans="1:35" hidden="1">
      <c r="A1085" t="s">
        <v>3304</v>
      </c>
      <c r="B1085" s="1">
        <v>45919</v>
      </c>
      <c r="C1085">
        <v>9</v>
      </c>
      <c r="D1085">
        <v>530671</v>
      </c>
      <c r="E1085" t="s">
        <v>3305</v>
      </c>
      <c r="F1085" t="s">
        <v>37</v>
      </c>
      <c r="G1085" t="s">
        <v>644</v>
      </c>
      <c r="H1085" t="s">
        <v>3306</v>
      </c>
      <c r="I1085" t="s">
        <v>60</v>
      </c>
      <c r="J1085" t="s">
        <v>1801</v>
      </c>
      <c r="K1085" s="318"/>
      <c r="L1085" t="s">
        <v>42</v>
      </c>
      <c r="M1085" s="319">
        <v>45958</v>
      </c>
      <c r="N1085" s="318">
        <v>10</v>
      </c>
      <c r="O1085" s="318"/>
      <c r="P1085" s="318" t="s">
        <v>274</v>
      </c>
      <c r="Q1085" s="319">
        <v>45958</v>
      </c>
      <c r="R1085" s="318" t="s">
        <v>109</v>
      </c>
      <c r="X1085" t="s">
        <v>43</v>
      </c>
      <c r="AA1085" s="318" t="s">
        <v>109</v>
      </c>
      <c r="AB1085" s="318">
        <v>50033399</v>
      </c>
      <c r="AC1085" s="318" t="s">
        <v>95</v>
      </c>
      <c r="AE1085" s="318" t="s">
        <v>261</v>
      </c>
      <c r="AF1085" s="320">
        <v>35653</v>
      </c>
      <c r="AG1085" s="318"/>
      <c r="AH1085" s="320"/>
      <c r="AI1085" s="320"/>
    </row>
    <row r="1086" spans="1:35" hidden="1">
      <c r="A1086" t="s">
        <v>3307</v>
      </c>
      <c r="B1086" s="1">
        <v>45919</v>
      </c>
      <c r="C1086">
        <v>9</v>
      </c>
      <c r="D1086">
        <v>530672</v>
      </c>
      <c r="E1086" t="s">
        <v>3308</v>
      </c>
      <c r="F1086" t="s">
        <v>37</v>
      </c>
      <c r="G1086" t="s">
        <v>644</v>
      </c>
      <c r="H1086" t="s">
        <v>3309</v>
      </c>
      <c r="I1086" t="s">
        <v>146</v>
      </c>
      <c r="J1086" t="s">
        <v>1801</v>
      </c>
      <c r="K1086" s="318"/>
      <c r="L1086" t="s">
        <v>42</v>
      </c>
      <c r="M1086" s="319">
        <v>45958</v>
      </c>
      <c r="N1086" s="318">
        <v>10</v>
      </c>
      <c r="O1086" s="318"/>
      <c r="P1086" s="318" t="s">
        <v>274</v>
      </c>
      <c r="Q1086" s="319">
        <v>45958</v>
      </c>
      <c r="R1086" s="318" t="s">
        <v>109</v>
      </c>
      <c r="X1086" t="s">
        <v>43</v>
      </c>
      <c r="AA1086" s="318" t="s">
        <v>109</v>
      </c>
      <c r="AB1086" s="318">
        <v>50033421</v>
      </c>
      <c r="AC1086" s="318" t="s">
        <v>95</v>
      </c>
      <c r="AE1086" s="318" t="s">
        <v>224</v>
      </c>
      <c r="AF1086" s="320">
        <v>12334</v>
      </c>
      <c r="AG1086" s="318"/>
      <c r="AH1086" s="320"/>
      <c r="AI1086" s="320"/>
    </row>
    <row r="1087" spans="1:35" hidden="1">
      <c r="A1087" t="s">
        <v>3310</v>
      </c>
      <c r="B1087" s="1">
        <v>45922</v>
      </c>
      <c r="C1087">
        <v>9</v>
      </c>
      <c r="D1087">
        <v>530673</v>
      </c>
      <c r="E1087" t="s">
        <v>3311</v>
      </c>
      <c r="F1087" t="s">
        <v>37</v>
      </c>
      <c r="G1087" t="s">
        <v>644</v>
      </c>
      <c r="H1087" t="s">
        <v>3312</v>
      </c>
      <c r="I1087" t="s">
        <v>72</v>
      </c>
      <c r="J1087" t="s">
        <v>1149</v>
      </c>
      <c r="K1087" s="318"/>
      <c r="L1087" t="s">
        <v>42</v>
      </c>
      <c r="M1087" s="319">
        <v>45958</v>
      </c>
      <c r="N1087" s="318">
        <v>10</v>
      </c>
      <c r="O1087" s="318"/>
      <c r="P1087" s="318" t="s">
        <v>274</v>
      </c>
      <c r="Q1087" s="319">
        <v>45958</v>
      </c>
      <c r="R1087" s="318" t="s">
        <v>109</v>
      </c>
      <c r="X1087" t="s">
        <v>43</v>
      </c>
      <c r="AA1087" s="318" t="s">
        <v>109</v>
      </c>
      <c r="AB1087" s="318">
        <v>50033591</v>
      </c>
      <c r="AC1087" s="318" t="s">
        <v>95</v>
      </c>
      <c r="AE1087" s="318" t="s">
        <v>261</v>
      </c>
      <c r="AF1087" s="320">
        <v>74898</v>
      </c>
      <c r="AG1087" s="318"/>
      <c r="AH1087" s="320"/>
      <c r="AI1087" s="320"/>
    </row>
    <row r="1088" spans="1:35" hidden="1">
      <c r="A1088" t="s">
        <v>3313</v>
      </c>
      <c r="B1088" s="1">
        <v>45924</v>
      </c>
      <c r="C1088">
        <v>9</v>
      </c>
      <c r="D1088">
        <v>530674</v>
      </c>
      <c r="E1088" t="s">
        <v>3314</v>
      </c>
      <c r="F1088" t="s">
        <v>37</v>
      </c>
      <c r="G1088" t="s">
        <v>112</v>
      </c>
      <c r="H1088" t="s">
        <v>3315</v>
      </c>
      <c r="I1088" t="s">
        <v>108</v>
      </c>
      <c r="J1088" t="s">
        <v>158</v>
      </c>
      <c r="K1088" s="318"/>
      <c r="L1088" t="s">
        <v>42</v>
      </c>
      <c r="M1088" s="319">
        <v>45953</v>
      </c>
      <c r="N1088" s="318">
        <v>10</v>
      </c>
      <c r="O1088" s="318"/>
      <c r="P1088" s="318" t="s">
        <v>257</v>
      </c>
      <c r="Q1088" s="319">
        <v>45953</v>
      </c>
      <c r="R1088" s="318" t="s">
        <v>109</v>
      </c>
      <c r="X1088" t="s">
        <v>43</v>
      </c>
      <c r="AA1088" s="318" t="s">
        <v>109</v>
      </c>
      <c r="AB1088" s="318">
        <v>50033879</v>
      </c>
      <c r="AC1088" s="318" t="s">
        <v>95</v>
      </c>
      <c r="AE1088" s="318" t="s">
        <v>94</v>
      </c>
      <c r="AF1088" s="320">
        <v>251769</v>
      </c>
      <c r="AG1088" s="318">
        <v>10</v>
      </c>
      <c r="AH1088" s="320"/>
      <c r="AI1088" s="320"/>
    </row>
    <row r="1089" spans="1:35" hidden="1">
      <c r="A1089" t="s">
        <v>3316</v>
      </c>
      <c r="B1089" s="1">
        <v>45924</v>
      </c>
      <c r="C1089">
        <v>9</v>
      </c>
      <c r="D1089">
        <v>530675</v>
      </c>
      <c r="E1089" t="s">
        <v>156</v>
      </c>
      <c r="F1089" t="s">
        <v>37</v>
      </c>
      <c r="G1089" t="s">
        <v>121</v>
      </c>
      <c r="H1089" t="s">
        <v>2165</v>
      </c>
      <c r="I1089" t="s">
        <v>108</v>
      </c>
      <c r="J1089" t="s">
        <v>151</v>
      </c>
      <c r="K1089" s="318"/>
      <c r="L1089" t="s">
        <v>42</v>
      </c>
      <c r="M1089" s="319">
        <v>45937</v>
      </c>
      <c r="N1089" s="318">
        <v>10</v>
      </c>
      <c r="O1089" s="318"/>
      <c r="P1089" s="318"/>
      <c r="Q1089" s="319"/>
      <c r="R1089" s="318"/>
      <c r="X1089" t="s">
        <v>43</v>
      </c>
      <c r="AA1089" s="318" t="s">
        <v>109</v>
      </c>
      <c r="AB1089" s="318">
        <v>50033941</v>
      </c>
      <c r="AC1089" s="318" t="s">
        <v>95</v>
      </c>
      <c r="AE1089" s="318" t="s">
        <v>52</v>
      </c>
      <c r="AF1089" s="320">
        <v>26729</v>
      </c>
      <c r="AG1089" s="318"/>
      <c r="AH1089" s="320"/>
      <c r="AI1089" s="320"/>
    </row>
    <row r="1090" spans="1:35" hidden="1">
      <c r="A1090" t="s">
        <v>3317</v>
      </c>
      <c r="B1090" s="1">
        <v>45924</v>
      </c>
      <c r="C1090">
        <v>9</v>
      </c>
      <c r="D1090">
        <v>530676</v>
      </c>
      <c r="E1090" t="s">
        <v>3318</v>
      </c>
      <c r="F1090" t="s">
        <v>37</v>
      </c>
      <c r="G1090" t="s">
        <v>97</v>
      </c>
      <c r="H1090" t="s">
        <v>3319</v>
      </c>
      <c r="I1090" t="s">
        <v>108</v>
      </c>
      <c r="J1090" t="s">
        <v>158</v>
      </c>
      <c r="K1090" s="318"/>
      <c r="L1090" t="s">
        <v>42</v>
      </c>
      <c r="M1090" s="319">
        <v>45938</v>
      </c>
      <c r="N1090" s="318">
        <v>10</v>
      </c>
      <c r="O1090" s="318"/>
      <c r="P1090" s="318" t="s">
        <v>274</v>
      </c>
      <c r="Q1090" s="319">
        <v>45938</v>
      </c>
      <c r="R1090" s="318" t="s">
        <v>109</v>
      </c>
      <c r="X1090" t="s">
        <v>43</v>
      </c>
      <c r="AA1090" s="318" t="s">
        <v>109</v>
      </c>
      <c r="AB1090" s="318">
        <v>50033926</v>
      </c>
      <c r="AC1090" s="318" t="s">
        <v>95</v>
      </c>
      <c r="AE1090" s="318" t="s">
        <v>94</v>
      </c>
      <c r="AF1090" s="320">
        <v>271696</v>
      </c>
      <c r="AG1090" s="318">
        <v>20</v>
      </c>
      <c r="AH1090" s="320"/>
      <c r="AI1090" s="320"/>
    </row>
    <row r="1091" spans="1:35" hidden="1">
      <c r="A1091" t="s">
        <v>3320</v>
      </c>
      <c r="B1091" s="1">
        <v>45925</v>
      </c>
      <c r="C1091">
        <v>9</v>
      </c>
      <c r="D1091">
        <v>530677</v>
      </c>
      <c r="E1091" t="s">
        <v>3321</v>
      </c>
      <c r="F1091" t="s">
        <v>37</v>
      </c>
      <c r="G1091" t="s">
        <v>112</v>
      </c>
      <c r="H1091" t="s">
        <v>3322</v>
      </c>
      <c r="I1091" t="s">
        <v>108</v>
      </c>
      <c r="J1091" t="s">
        <v>158</v>
      </c>
      <c r="K1091" s="318"/>
      <c r="L1091" t="s">
        <v>42</v>
      </c>
      <c r="M1091" s="319">
        <v>45952</v>
      </c>
      <c r="N1091" s="318">
        <v>10</v>
      </c>
      <c r="O1091" s="318"/>
      <c r="P1091" s="318" t="s">
        <v>257</v>
      </c>
      <c r="Q1091" s="319">
        <v>45952</v>
      </c>
      <c r="R1091" s="318" t="s">
        <v>109</v>
      </c>
      <c r="X1091" t="s">
        <v>43</v>
      </c>
      <c r="AA1091" s="318" t="s">
        <v>109</v>
      </c>
      <c r="AB1091" s="318">
        <v>50033942</v>
      </c>
      <c r="AC1091" s="318" t="s">
        <v>95</v>
      </c>
      <c r="AE1091" s="318" t="s">
        <v>52</v>
      </c>
      <c r="AF1091" s="320">
        <v>228200</v>
      </c>
      <c r="AG1091" s="318">
        <v>21</v>
      </c>
      <c r="AH1091" s="320"/>
      <c r="AI1091" s="320"/>
    </row>
    <row r="1092" spans="1:35" hidden="1">
      <c r="A1092" t="s">
        <v>3323</v>
      </c>
      <c r="B1092" s="1">
        <v>45918</v>
      </c>
      <c r="C1092">
        <v>9</v>
      </c>
      <c r="D1092">
        <v>530678</v>
      </c>
      <c r="E1092" t="s">
        <v>36</v>
      </c>
      <c r="F1092" t="s">
        <v>37</v>
      </c>
      <c r="G1092" t="s">
        <v>47</v>
      </c>
      <c r="H1092" t="s">
        <v>1155</v>
      </c>
      <c r="I1092" t="s">
        <v>1156</v>
      </c>
      <c r="J1092" t="s">
        <v>3324</v>
      </c>
      <c r="K1092" s="318"/>
      <c r="L1092" t="s">
        <v>42</v>
      </c>
      <c r="M1092" s="319">
        <v>45929</v>
      </c>
      <c r="N1092" s="318">
        <v>9</v>
      </c>
      <c r="O1092" s="318"/>
      <c r="P1092" s="318" t="s">
        <v>274</v>
      </c>
      <c r="Q1092" s="319">
        <v>45929</v>
      </c>
      <c r="R1092" s="318" t="s">
        <v>83</v>
      </c>
      <c r="X1092" t="s">
        <v>43</v>
      </c>
      <c r="AA1092" s="318" t="s">
        <v>83</v>
      </c>
      <c r="AB1092" s="318">
        <v>50034334</v>
      </c>
      <c r="AC1092" s="318" t="s">
        <v>84</v>
      </c>
      <c r="AE1092" s="318"/>
      <c r="AF1092" s="320"/>
      <c r="AG1092" s="318"/>
      <c r="AH1092" s="320"/>
      <c r="AI1092" s="320"/>
    </row>
    <row r="1093" spans="1:35" hidden="1">
      <c r="A1093" t="s">
        <v>3325</v>
      </c>
      <c r="B1093" s="1">
        <v>45918</v>
      </c>
      <c r="C1093">
        <v>9</v>
      </c>
      <c r="D1093">
        <v>530679</v>
      </c>
      <c r="E1093" t="s">
        <v>36</v>
      </c>
      <c r="F1093" t="s">
        <v>37</v>
      </c>
      <c r="G1093" t="s">
        <v>47</v>
      </c>
      <c r="H1093" t="s">
        <v>1155</v>
      </c>
      <c r="I1093" t="s">
        <v>1156</v>
      </c>
      <c r="J1093" t="s">
        <v>3326</v>
      </c>
      <c r="K1093" s="318"/>
      <c r="L1093" t="s">
        <v>42</v>
      </c>
      <c r="M1093" s="319">
        <v>45929</v>
      </c>
      <c r="N1093" s="318">
        <v>9</v>
      </c>
      <c r="O1093" s="318"/>
      <c r="P1093" s="318"/>
      <c r="Q1093" s="319"/>
      <c r="R1093" s="318"/>
      <c r="X1093" t="s">
        <v>43</v>
      </c>
      <c r="AA1093" s="318" t="s">
        <v>83</v>
      </c>
      <c r="AB1093" s="318">
        <v>50034334</v>
      </c>
      <c r="AC1093" s="318" t="s">
        <v>84</v>
      </c>
      <c r="AE1093" s="318"/>
      <c r="AF1093" s="320"/>
      <c r="AG1093" s="318"/>
      <c r="AH1093" s="320"/>
      <c r="AI1093" s="320"/>
    </row>
    <row r="1094" spans="1:35" hidden="1">
      <c r="A1094" t="s">
        <v>3327</v>
      </c>
      <c r="B1094" s="1">
        <v>45925</v>
      </c>
      <c r="C1094">
        <v>9</v>
      </c>
      <c r="D1094">
        <v>530680</v>
      </c>
      <c r="E1094" t="s">
        <v>3328</v>
      </c>
      <c r="F1094" t="s">
        <v>37</v>
      </c>
      <c r="G1094" t="s">
        <v>644</v>
      </c>
      <c r="H1094" t="s">
        <v>3329</v>
      </c>
      <c r="I1094" t="s">
        <v>123</v>
      </c>
      <c r="J1094" t="s">
        <v>1801</v>
      </c>
      <c r="K1094" s="318"/>
      <c r="L1094" t="s">
        <v>42</v>
      </c>
      <c r="M1094" s="319">
        <v>45958</v>
      </c>
      <c r="N1094" s="318">
        <v>10</v>
      </c>
      <c r="O1094" s="318"/>
      <c r="P1094" s="318" t="s">
        <v>274</v>
      </c>
      <c r="Q1094" s="319">
        <v>45958</v>
      </c>
      <c r="R1094" s="318" t="s">
        <v>109</v>
      </c>
      <c r="X1094" t="s">
        <v>43</v>
      </c>
      <c r="AA1094" s="318" t="s">
        <v>109</v>
      </c>
      <c r="AB1094" s="318">
        <v>50034109</v>
      </c>
      <c r="AC1094" s="318" t="s">
        <v>95</v>
      </c>
      <c r="AE1094" s="318" t="s">
        <v>261</v>
      </c>
      <c r="AF1094" s="320">
        <v>79764</v>
      </c>
      <c r="AG1094" s="318"/>
      <c r="AH1094" s="320"/>
      <c r="AI1094" s="320"/>
    </row>
    <row r="1095" spans="1:35" hidden="1">
      <c r="A1095" t="s">
        <v>3330</v>
      </c>
      <c r="B1095" s="1">
        <v>45925</v>
      </c>
      <c r="C1095">
        <v>9</v>
      </c>
      <c r="D1095">
        <v>530681</v>
      </c>
      <c r="E1095" t="s">
        <v>3331</v>
      </c>
      <c r="F1095" t="s">
        <v>37</v>
      </c>
      <c r="G1095" t="s">
        <v>106</v>
      </c>
      <c r="H1095" t="s">
        <v>3332</v>
      </c>
      <c r="I1095" t="s">
        <v>108</v>
      </c>
      <c r="J1095" t="s">
        <v>629</v>
      </c>
      <c r="K1095" s="318"/>
      <c r="L1095" t="s">
        <v>42</v>
      </c>
      <c r="M1095" s="319">
        <v>45950</v>
      </c>
      <c r="N1095" s="318">
        <v>10</v>
      </c>
      <c r="O1095" s="318"/>
      <c r="P1095" s="318"/>
      <c r="Q1095" s="319"/>
      <c r="R1095" s="318"/>
      <c r="X1095" t="s">
        <v>43</v>
      </c>
      <c r="AA1095" s="318" t="s">
        <v>109</v>
      </c>
      <c r="AB1095" s="318" t="s">
        <v>1724</v>
      </c>
      <c r="AC1095" s="318" t="s">
        <v>95</v>
      </c>
      <c r="AE1095" s="318" t="s">
        <v>620</v>
      </c>
      <c r="AF1095" s="320">
        <v>24847</v>
      </c>
      <c r="AG1095" s="318"/>
      <c r="AH1095" s="320"/>
      <c r="AI1095" s="320"/>
    </row>
    <row r="1096" spans="1:35" hidden="1">
      <c r="A1096" t="s">
        <v>3333</v>
      </c>
      <c r="B1096" s="1">
        <v>45925</v>
      </c>
      <c r="C1096">
        <v>9</v>
      </c>
      <c r="D1096">
        <v>530682</v>
      </c>
      <c r="E1096" t="s">
        <v>3334</v>
      </c>
      <c r="F1096" t="s">
        <v>37</v>
      </c>
      <c r="G1096" t="s">
        <v>106</v>
      </c>
      <c r="H1096" t="s">
        <v>3335</v>
      </c>
      <c r="I1096" t="s">
        <v>108</v>
      </c>
      <c r="J1096" t="s">
        <v>629</v>
      </c>
      <c r="K1096" s="318"/>
      <c r="L1096" t="s">
        <v>42</v>
      </c>
      <c r="M1096" s="319">
        <v>45946</v>
      </c>
      <c r="N1096" s="318">
        <v>10</v>
      </c>
      <c r="O1096" s="318"/>
      <c r="P1096" s="318"/>
      <c r="Q1096" s="319"/>
      <c r="R1096" s="318"/>
      <c r="X1096" t="s">
        <v>43</v>
      </c>
      <c r="AA1096" s="318" t="s">
        <v>109</v>
      </c>
      <c r="AB1096" s="318">
        <v>50034193</v>
      </c>
      <c r="AC1096" s="318" t="s">
        <v>95</v>
      </c>
      <c r="AE1096" s="318" t="s">
        <v>94</v>
      </c>
      <c r="AF1096" s="320">
        <v>26820</v>
      </c>
      <c r="AG1096" s="318"/>
      <c r="AH1096" s="320"/>
      <c r="AI1096" s="320"/>
    </row>
    <row r="1097" spans="1:35" hidden="1">
      <c r="A1097" t="s">
        <v>3336</v>
      </c>
      <c r="B1097" s="1">
        <v>45925</v>
      </c>
      <c r="C1097">
        <v>9</v>
      </c>
      <c r="D1097">
        <v>530683</v>
      </c>
      <c r="E1097" t="s">
        <v>3337</v>
      </c>
      <c r="F1097" t="s">
        <v>37</v>
      </c>
      <c r="G1097" t="s">
        <v>106</v>
      </c>
      <c r="H1097" t="s">
        <v>3335</v>
      </c>
      <c r="I1097" t="s">
        <v>108</v>
      </c>
      <c r="J1097" t="s">
        <v>629</v>
      </c>
      <c r="K1097" s="318"/>
      <c r="L1097" t="s">
        <v>42</v>
      </c>
      <c r="M1097" s="319">
        <v>45938</v>
      </c>
      <c r="N1097" s="318">
        <v>10</v>
      </c>
      <c r="O1097" s="318"/>
      <c r="P1097" s="318"/>
      <c r="Q1097" s="319"/>
      <c r="R1097" s="318"/>
      <c r="X1097" t="s">
        <v>43</v>
      </c>
      <c r="AA1097" s="318" t="s">
        <v>109</v>
      </c>
      <c r="AB1097" s="318">
        <v>50034195</v>
      </c>
      <c r="AC1097" s="318" t="s">
        <v>95</v>
      </c>
      <c r="AE1097" s="318" t="s">
        <v>94</v>
      </c>
      <c r="AF1097" s="320">
        <v>17709</v>
      </c>
      <c r="AG1097" s="318"/>
      <c r="AH1097" s="320"/>
      <c r="AI1097" s="320"/>
    </row>
    <row r="1098" spans="1:35" hidden="1">
      <c r="A1098" t="s">
        <v>3338</v>
      </c>
      <c r="B1098" s="1">
        <v>45926</v>
      </c>
      <c r="C1098">
        <v>9</v>
      </c>
      <c r="D1098">
        <v>530684</v>
      </c>
      <c r="E1098" t="s">
        <v>3339</v>
      </c>
      <c r="F1098" t="s">
        <v>37</v>
      </c>
      <c r="G1098" t="s">
        <v>47</v>
      </c>
      <c r="H1098" t="s">
        <v>3340</v>
      </c>
      <c r="I1098" t="s">
        <v>1418</v>
      </c>
      <c r="J1098" t="s">
        <v>2425</v>
      </c>
      <c r="K1098" s="318"/>
      <c r="L1098" t="s">
        <v>42</v>
      </c>
      <c r="M1098" s="319">
        <v>45930</v>
      </c>
      <c r="N1098" s="318">
        <v>9</v>
      </c>
      <c r="O1098" s="318"/>
      <c r="P1098" s="318"/>
      <c r="Q1098" s="319"/>
      <c r="R1098" s="318"/>
      <c r="X1098" t="s">
        <v>43</v>
      </c>
      <c r="AA1098" s="318" t="s">
        <v>83</v>
      </c>
      <c r="AB1098" s="318">
        <v>50034310</v>
      </c>
      <c r="AC1098" s="318" t="s">
        <v>84</v>
      </c>
      <c r="AE1098" s="318" t="s">
        <v>52</v>
      </c>
      <c r="AF1098" s="320">
        <v>44713</v>
      </c>
      <c r="AG1098" s="318"/>
      <c r="AH1098" s="320"/>
      <c r="AI1098" s="320"/>
    </row>
    <row r="1099" spans="1:35" hidden="1">
      <c r="A1099" t="s">
        <v>3341</v>
      </c>
      <c r="B1099" s="1">
        <v>45926</v>
      </c>
      <c r="C1099">
        <v>9</v>
      </c>
      <c r="D1099">
        <v>530685</v>
      </c>
      <c r="E1099" t="s">
        <v>3342</v>
      </c>
      <c r="F1099" t="s">
        <v>37</v>
      </c>
      <c r="G1099" t="s">
        <v>106</v>
      </c>
      <c r="H1099" t="s">
        <v>3343</v>
      </c>
      <c r="I1099" t="s">
        <v>108</v>
      </c>
      <c r="J1099" t="s">
        <v>629</v>
      </c>
      <c r="K1099" s="318"/>
      <c r="L1099" t="s">
        <v>42</v>
      </c>
      <c r="M1099" s="319">
        <v>45938</v>
      </c>
      <c r="N1099" s="318">
        <v>10</v>
      </c>
      <c r="O1099" s="318"/>
      <c r="P1099" s="318"/>
      <c r="Q1099" s="319"/>
      <c r="R1099" s="318"/>
      <c r="X1099" t="s">
        <v>43</v>
      </c>
      <c r="AA1099" s="318" t="s">
        <v>109</v>
      </c>
      <c r="AB1099" s="318">
        <v>50034314</v>
      </c>
      <c r="AC1099" s="318" t="s">
        <v>95</v>
      </c>
      <c r="AE1099" s="318" t="s">
        <v>94</v>
      </c>
      <c r="AF1099" s="320">
        <v>13393</v>
      </c>
      <c r="AG1099" s="318"/>
      <c r="AH1099" s="320"/>
      <c r="AI1099" s="320"/>
    </row>
    <row r="1100" spans="1:35" hidden="1">
      <c r="A1100" t="s">
        <v>3344</v>
      </c>
      <c r="B1100" s="1">
        <v>45926</v>
      </c>
      <c r="C1100">
        <v>9</v>
      </c>
      <c r="D1100">
        <v>530686</v>
      </c>
      <c r="E1100" t="s">
        <v>3345</v>
      </c>
      <c r="F1100" t="s">
        <v>37</v>
      </c>
      <c r="G1100" t="s">
        <v>106</v>
      </c>
      <c r="H1100" t="s">
        <v>3346</v>
      </c>
      <c r="I1100" t="s">
        <v>108</v>
      </c>
      <c r="J1100" t="s">
        <v>629</v>
      </c>
      <c r="K1100" s="318"/>
      <c r="L1100" t="s">
        <v>42</v>
      </c>
      <c r="M1100" s="319">
        <v>45939</v>
      </c>
      <c r="N1100" s="318">
        <v>10</v>
      </c>
      <c r="O1100" s="318"/>
      <c r="P1100" s="318"/>
      <c r="Q1100" s="319"/>
      <c r="R1100" s="318"/>
      <c r="X1100" t="s">
        <v>43</v>
      </c>
      <c r="AA1100" s="318" t="s">
        <v>109</v>
      </c>
      <c r="AB1100" s="318">
        <v>50034317</v>
      </c>
      <c r="AC1100" s="318" t="s">
        <v>95</v>
      </c>
      <c r="AE1100" s="318" t="s">
        <v>94</v>
      </c>
      <c r="AF1100" s="320">
        <v>13393</v>
      </c>
      <c r="AG1100" s="318"/>
      <c r="AH1100" s="320"/>
      <c r="AI1100" s="320"/>
    </row>
    <row r="1101" spans="1:35" hidden="1">
      <c r="A1101" t="s">
        <v>3347</v>
      </c>
      <c r="B1101" s="1">
        <v>45926</v>
      </c>
      <c r="C1101">
        <v>9</v>
      </c>
      <c r="D1101">
        <v>530687</v>
      </c>
      <c r="E1101" t="s">
        <v>3348</v>
      </c>
      <c r="F1101" t="s">
        <v>37</v>
      </c>
      <c r="G1101" t="s">
        <v>106</v>
      </c>
      <c r="H1101" t="s">
        <v>3349</v>
      </c>
      <c r="I1101" t="s">
        <v>108</v>
      </c>
      <c r="J1101" t="s">
        <v>629</v>
      </c>
      <c r="K1101" s="318"/>
      <c r="L1101" t="s">
        <v>42</v>
      </c>
      <c r="M1101" s="319">
        <v>45940</v>
      </c>
      <c r="N1101" s="318">
        <v>10</v>
      </c>
      <c r="O1101" s="318"/>
      <c r="P1101" s="318"/>
      <c r="Q1101" s="319"/>
      <c r="R1101" s="318"/>
      <c r="X1101" t="s">
        <v>43</v>
      </c>
      <c r="AA1101" s="318" t="s">
        <v>109</v>
      </c>
      <c r="AB1101" s="318">
        <v>50034322</v>
      </c>
      <c r="AC1101" s="318" t="s">
        <v>95</v>
      </c>
      <c r="AE1101" s="318" t="s">
        <v>94</v>
      </c>
      <c r="AF1101" s="320">
        <v>13393</v>
      </c>
      <c r="AG1101" s="318"/>
      <c r="AH1101" s="320"/>
      <c r="AI1101" s="320"/>
    </row>
    <row r="1102" spans="1:35" hidden="1">
      <c r="A1102" t="s">
        <v>3350</v>
      </c>
      <c r="B1102" s="1">
        <v>45926</v>
      </c>
      <c r="C1102">
        <v>9</v>
      </c>
      <c r="D1102">
        <v>530688</v>
      </c>
      <c r="E1102" t="s">
        <v>3351</v>
      </c>
      <c r="F1102" t="s">
        <v>37</v>
      </c>
      <c r="G1102" t="s">
        <v>106</v>
      </c>
      <c r="H1102" t="s">
        <v>3352</v>
      </c>
      <c r="I1102" t="s">
        <v>108</v>
      </c>
      <c r="J1102" t="s">
        <v>629</v>
      </c>
      <c r="K1102" s="318"/>
      <c r="L1102" t="s">
        <v>42</v>
      </c>
      <c r="M1102" s="319">
        <v>45940</v>
      </c>
      <c r="N1102" s="318">
        <v>10</v>
      </c>
      <c r="O1102" s="318"/>
      <c r="P1102" s="318"/>
      <c r="Q1102" s="319"/>
      <c r="R1102" s="318"/>
      <c r="X1102" t="s">
        <v>43</v>
      </c>
      <c r="AA1102" s="318" t="s">
        <v>109</v>
      </c>
      <c r="AB1102" s="318">
        <v>50034324</v>
      </c>
      <c r="AC1102" s="318" t="s">
        <v>95</v>
      </c>
      <c r="AE1102" s="318" t="s">
        <v>94</v>
      </c>
      <c r="AF1102" s="320">
        <v>13393</v>
      </c>
      <c r="AG1102" s="318"/>
      <c r="AH1102" s="320"/>
      <c r="AI1102" s="320"/>
    </row>
    <row r="1103" spans="1:35" hidden="1">
      <c r="A1103" t="s">
        <v>3353</v>
      </c>
      <c r="B1103" s="1">
        <v>45926</v>
      </c>
      <c r="C1103">
        <v>9</v>
      </c>
      <c r="D1103">
        <v>530689</v>
      </c>
      <c r="E1103" t="s">
        <v>3354</v>
      </c>
      <c r="F1103" t="s">
        <v>37</v>
      </c>
      <c r="G1103" t="s">
        <v>106</v>
      </c>
      <c r="H1103" t="s">
        <v>3355</v>
      </c>
      <c r="I1103" t="s">
        <v>108</v>
      </c>
      <c r="J1103" t="s">
        <v>629</v>
      </c>
      <c r="K1103" s="318"/>
      <c r="L1103" t="s">
        <v>42</v>
      </c>
      <c r="M1103" s="319">
        <v>45940</v>
      </c>
      <c r="N1103" s="318">
        <v>10</v>
      </c>
      <c r="O1103" s="318"/>
      <c r="P1103" s="318"/>
      <c r="Q1103" s="319"/>
      <c r="R1103" s="318"/>
      <c r="X1103" t="s">
        <v>43</v>
      </c>
      <c r="AA1103" s="318" t="s">
        <v>109</v>
      </c>
      <c r="AB1103" s="318">
        <v>50034327</v>
      </c>
      <c r="AC1103" s="318" t="s">
        <v>95</v>
      </c>
      <c r="AE1103" s="318" t="s">
        <v>94</v>
      </c>
      <c r="AF1103" s="320">
        <v>13393</v>
      </c>
      <c r="AG1103" s="318"/>
      <c r="AH1103" s="320"/>
      <c r="AI1103" s="320"/>
    </row>
    <row r="1104" spans="1:35" hidden="1">
      <c r="A1104" t="s">
        <v>3356</v>
      </c>
      <c r="B1104" s="1">
        <v>45926</v>
      </c>
      <c r="C1104">
        <v>9</v>
      </c>
      <c r="D1104">
        <v>530690</v>
      </c>
      <c r="E1104" t="s">
        <v>2154</v>
      </c>
      <c r="F1104" t="s">
        <v>37</v>
      </c>
      <c r="G1104" t="s">
        <v>106</v>
      </c>
      <c r="H1104" t="s">
        <v>2155</v>
      </c>
      <c r="I1104" t="s">
        <v>108</v>
      </c>
      <c r="J1104" t="s">
        <v>629</v>
      </c>
      <c r="K1104" s="318"/>
      <c r="L1104" t="s">
        <v>42</v>
      </c>
      <c r="M1104" s="319">
        <v>45938</v>
      </c>
      <c r="N1104" s="318">
        <v>10</v>
      </c>
      <c r="O1104" s="318"/>
      <c r="P1104" s="318"/>
      <c r="Q1104" s="319"/>
      <c r="R1104" s="318"/>
      <c r="X1104" t="s">
        <v>43</v>
      </c>
      <c r="AA1104" s="318" t="s">
        <v>109</v>
      </c>
      <c r="AB1104" s="318">
        <v>50034330</v>
      </c>
      <c r="AC1104" s="318" t="s">
        <v>95</v>
      </c>
      <c r="AE1104" s="318" t="s">
        <v>94</v>
      </c>
      <c r="AF1104" s="320">
        <v>13393</v>
      </c>
      <c r="AG1104" s="318"/>
      <c r="AH1104" s="320"/>
      <c r="AI1104" s="320"/>
    </row>
    <row r="1105" spans="1:35" hidden="1">
      <c r="A1105" t="s">
        <v>3357</v>
      </c>
      <c r="B1105" s="1">
        <v>45926</v>
      </c>
      <c r="C1105">
        <v>9</v>
      </c>
      <c r="D1105">
        <v>530691</v>
      </c>
      <c r="E1105" t="s">
        <v>579</v>
      </c>
      <c r="F1105" t="s">
        <v>37</v>
      </c>
      <c r="G1105" t="s">
        <v>121</v>
      </c>
      <c r="H1105" t="s">
        <v>580</v>
      </c>
      <c r="I1105" t="s">
        <v>108</v>
      </c>
      <c r="J1105" t="s">
        <v>1380</v>
      </c>
      <c r="K1105" s="318"/>
      <c r="L1105" t="s">
        <v>391</v>
      </c>
      <c r="M1105" s="319" t="s">
        <v>74</v>
      </c>
      <c r="N1105" s="318"/>
      <c r="O1105" s="318"/>
      <c r="P1105" s="318"/>
      <c r="Q1105" s="319"/>
      <c r="R1105" s="318"/>
      <c r="X1105" t="s">
        <v>43</v>
      </c>
      <c r="AA1105" s="318"/>
      <c r="AB1105" s="318">
        <v>50034344</v>
      </c>
      <c r="AC1105" s="318" t="s">
        <v>43</v>
      </c>
      <c r="AE1105" s="318"/>
      <c r="AF1105" s="320"/>
      <c r="AG1105" s="318"/>
      <c r="AH1105" s="320"/>
      <c r="AI1105" s="320"/>
    </row>
    <row r="1106" spans="1:35" hidden="1">
      <c r="A1106" t="s">
        <v>3358</v>
      </c>
      <c r="B1106" s="1">
        <v>45926</v>
      </c>
      <c r="C1106">
        <v>9</v>
      </c>
      <c r="D1106">
        <v>530692</v>
      </c>
      <c r="E1106" t="s">
        <v>3359</v>
      </c>
      <c r="F1106" t="s">
        <v>37</v>
      </c>
      <c r="G1106" t="s">
        <v>106</v>
      </c>
      <c r="H1106" t="s">
        <v>3360</v>
      </c>
      <c r="I1106" t="s">
        <v>92</v>
      </c>
      <c r="J1106" t="s">
        <v>158</v>
      </c>
      <c r="K1106" s="318"/>
      <c r="L1106" t="s">
        <v>42</v>
      </c>
      <c r="M1106" s="319">
        <v>45939</v>
      </c>
      <c r="N1106" s="318">
        <v>10</v>
      </c>
      <c r="O1106" s="318"/>
      <c r="P1106" s="318"/>
      <c r="Q1106" s="319"/>
      <c r="R1106" s="318"/>
      <c r="X1106" t="s">
        <v>43</v>
      </c>
      <c r="AA1106" s="318" t="s">
        <v>109</v>
      </c>
      <c r="AB1106" s="318">
        <v>50034431</v>
      </c>
      <c r="AC1106" s="318" t="s">
        <v>95</v>
      </c>
      <c r="AE1106" s="318" t="s">
        <v>94</v>
      </c>
      <c r="AF1106" s="320">
        <v>221496</v>
      </c>
      <c r="AG1106" s="318">
        <v>22</v>
      </c>
      <c r="AH1106" s="320"/>
      <c r="AI1106" s="320"/>
    </row>
    <row r="1107" spans="1:35" hidden="1">
      <c r="A1107" t="s">
        <v>3361</v>
      </c>
      <c r="B1107" s="1">
        <v>45926</v>
      </c>
      <c r="C1107">
        <v>9</v>
      </c>
      <c r="D1107">
        <v>530693</v>
      </c>
      <c r="E1107" t="s">
        <v>2076</v>
      </c>
      <c r="F1107" t="s">
        <v>37</v>
      </c>
      <c r="G1107" t="s">
        <v>644</v>
      </c>
      <c r="H1107" t="s">
        <v>2077</v>
      </c>
      <c r="I1107" t="s">
        <v>40</v>
      </c>
      <c r="J1107" t="s">
        <v>629</v>
      </c>
      <c r="K1107" s="318"/>
      <c r="L1107" t="s">
        <v>42</v>
      </c>
      <c r="M1107" s="319">
        <v>45965</v>
      </c>
      <c r="N1107" s="318">
        <v>11</v>
      </c>
      <c r="O1107" s="318"/>
      <c r="P1107" s="318" t="s">
        <v>274</v>
      </c>
      <c r="Q1107" s="319">
        <v>45965</v>
      </c>
      <c r="R1107" s="318" t="s">
        <v>77</v>
      </c>
      <c r="X1107" t="s">
        <v>43</v>
      </c>
      <c r="AA1107" s="318" t="s">
        <v>77</v>
      </c>
      <c r="AB1107" s="318">
        <v>50034373</v>
      </c>
      <c r="AC1107" s="318" t="s">
        <v>101</v>
      </c>
      <c r="AE1107" s="318" t="s">
        <v>94</v>
      </c>
      <c r="AF1107" s="320">
        <v>11715</v>
      </c>
      <c r="AG1107" s="318"/>
      <c r="AH1107" s="320"/>
      <c r="AI1107" s="320"/>
    </row>
    <row r="1108" spans="1:35" hidden="1">
      <c r="A1108" t="s">
        <v>3362</v>
      </c>
      <c r="B1108" s="1">
        <v>45926</v>
      </c>
      <c r="C1108">
        <v>9</v>
      </c>
      <c r="D1108">
        <v>530694</v>
      </c>
      <c r="E1108" t="s">
        <v>3073</v>
      </c>
      <c r="F1108" t="s">
        <v>37</v>
      </c>
      <c r="G1108" t="s">
        <v>644</v>
      </c>
      <c r="H1108" t="s">
        <v>3074</v>
      </c>
      <c r="I1108" t="s">
        <v>92</v>
      </c>
      <c r="J1108" t="s">
        <v>1149</v>
      </c>
      <c r="K1108" s="318"/>
      <c r="L1108" t="s">
        <v>42</v>
      </c>
      <c r="M1108" s="319">
        <v>45959</v>
      </c>
      <c r="N1108" s="318">
        <v>10</v>
      </c>
      <c r="O1108" s="318"/>
      <c r="P1108" s="318" t="s">
        <v>274</v>
      </c>
      <c r="Q1108" s="319">
        <v>45959</v>
      </c>
      <c r="R1108" s="318" t="s">
        <v>109</v>
      </c>
      <c r="X1108" t="s">
        <v>43</v>
      </c>
      <c r="AA1108" s="318" t="s">
        <v>109</v>
      </c>
      <c r="AB1108" s="318">
        <v>50034428</v>
      </c>
      <c r="AC1108" s="318" t="s">
        <v>95</v>
      </c>
      <c r="AE1108" s="318" t="s">
        <v>261</v>
      </c>
      <c r="AF1108" s="320">
        <v>15668</v>
      </c>
      <c r="AG1108" s="318"/>
      <c r="AH1108" s="320"/>
      <c r="AI1108" s="320"/>
    </row>
    <row r="1109" spans="1:35" hidden="1">
      <c r="A1109" t="s">
        <v>3363</v>
      </c>
      <c r="B1109" s="1">
        <v>45926</v>
      </c>
      <c r="C1109">
        <v>9</v>
      </c>
      <c r="D1109">
        <v>530695</v>
      </c>
      <c r="E1109" t="s">
        <v>3364</v>
      </c>
      <c r="F1109" t="s">
        <v>37</v>
      </c>
      <c r="G1109" t="s">
        <v>644</v>
      </c>
      <c r="H1109" t="s">
        <v>3365</v>
      </c>
      <c r="I1109" t="s">
        <v>92</v>
      </c>
      <c r="J1109" t="s">
        <v>1149</v>
      </c>
      <c r="K1109" s="318"/>
      <c r="L1109" t="s">
        <v>42</v>
      </c>
      <c r="M1109" s="319">
        <v>45958</v>
      </c>
      <c r="N1109" s="318">
        <v>10</v>
      </c>
      <c r="O1109" s="318"/>
      <c r="P1109" s="318" t="s">
        <v>274</v>
      </c>
      <c r="Q1109" s="319">
        <v>45958</v>
      </c>
      <c r="R1109" s="318" t="s">
        <v>109</v>
      </c>
      <c r="X1109" t="s">
        <v>43</v>
      </c>
      <c r="AA1109" s="318" t="s">
        <v>109</v>
      </c>
      <c r="AB1109" s="318">
        <v>50034448</v>
      </c>
      <c r="AC1109" s="318" t="s">
        <v>95</v>
      </c>
      <c r="AE1109" s="318" t="s">
        <v>261</v>
      </c>
      <c r="AF1109" s="320">
        <v>74970</v>
      </c>
      <c r="AG1109" s="318"/>
      <c r="AH1109" s="320"/>
      <c r="AI1109" s="320"/>
    </row>
    <row r="1110" spans="1:35" hidden="1">
      <c r="A1110" t="s">
        <v>3366</v>
      </c>
      <c r="B1110" s="1">
        <v>45929</v>
      </c>
      <c r="C1110">
        <v>9</v>
      </c>
      <c r="D1110">
        <v>530696</v>
      </c>
      <c r="E1110" t="s">
        <v>69</v>
      </c>
      <c r="F1110" t="s">
        <v>37</v>
      </c>
      <c r="G1110" t="s">
        <v>197</v>
      </c>
      <c r="H1110" t="s">
        <v>3367</v>
      </c>
      <c r="I1110" t="s">
        <v>108</v>
      </c>
      <c r="J1110" t="s">
        <v>1693</v>
      </c>
      <c r="K1110" s="318"/>
      <c r="L1110" t="s">
        <v>42</v>
      </c>
      <c r="M1110" s="319">
        <v>45947</v>
      </c>
      <c r="N1110" s="318">
        <v>10</v>
      </c>
      <c r="O1110" s="318"/>
      <c r="P1110" s="318"/>
      <c r="Q1110" s="319"/>
      <c r="R1110" s="318"/>
      <c r="X1110" t="s">
        <v>43</v>
      </c>
      <c r="AA1110" s="318" t="s">
        <v>109</v>
      </c>
      <c r="AB1110" s="318">
        <v>531003</v>
      </c>
      <c r="AC1110" s="318" t="s">
        <v>95</v>
      </c>
      <c r="AE1110" s="318" t="s">
        <v>732</v>
      </c>
      <c r="AF1110" s="320">
        <v>67923</v>
      </c>
      <c r="AG1110" s="318"/>
      <c r="AH1110" s="320"/>
      <c r="AI1110" s="320"/>
    </row>
    <row r="1111" spans="1:35" hidden="1">
      <c r="A1111" t="s">
        <v>3368</v>
      </c>
      <c r="B1111" s="1">
        <v>45929</v>
      </c>
      <c r="C1111">
        <v>9</v>
      </c>
      <c r="D1111">
        <v>530697</v>
      </c>
      <c r="E1111" t="s">
        <v>3369</v>
      </c>
      <c r="F1111" t="s">
        <v>37</v>
      </c>
      <c r="G1111" t="s">
        <v>117</v>
      </c>
      <c r="H1111" t="s">
        <v>3370</v>
      </c>
      <c r="I1111" t="s">
        <v>146</v>
      </c>
      <c r="J1111" t="s">
        <v>1554</v>
      </c>
      <c r="K1111" s="318"/>
      <c r="L1111" t="s">
        <v>42</v>
      </c>
      <c r="M1111" s="319">
        <v>45947</v>
      </c>
      <c r="N1111" s="318">
        <v>10</v>
      </c>
      <c r="O1111" s="318"/>
      <c r="P1111" s="318"/>
      <c r="Q1111" s="319"/>
      <c r="R1111" s="318"/>
      <c r="X1111" t="s">
        <v>43</v>
      </c>
      <c r="AA1111" s="318" t="s">
        <v>78</v>
      </c>
      <c r="AB1111" s="318">
        <v>50034440</v>
      </c>
      <c r="AC1111" s="318" t="s">
        <v>79</v>
      </c>
      <c r="AE1111" s="318" t="s">
        <v>52</v>
      </c>
      <c r="AF1111" s="320">
        <v>431000</v>
      </c>
      <c r="AG1111" s="318">
        <v>14</v>
      </c>
      <c r="AH1111" s="320"/>
      <c r="AI1111" s="320"/>
    </row>
    <row r="1112" spans="1:35" hidden="1">
      <c r="A1112" t="s">
        <v>3371</v>
      </c>
      <c r="B1112" s="1">
        <v>45929</v>
      </c>
      <c r="C1112">
        <v>9</v>
      </c>
      <c r="D1112">
        <v>530698</v>
      </c>
      <c r="E1112" t="s">
        <v>3372</v>
      </c>
      <c r="F1112" t="s">
        <v>37</v>
      </c>
      <c r="G1112" t="s">
        <v>644</v>
      </c>
      <c r="H1112" t="s">
        <v>3373</v>
      </c>
      <c r="I1112" t="s">
        <v>108</v>
      </c>
      <c r="J1112" t="s">
        <v>716</v>
      </c>
      <c r="K1112" s="318"/>
      <c r="L1112" t="s">
        <v>391</v>
      </c>
      <c r="M1112" s="319">
        <v>45979</v>
      </c>
      <c r="N1112" s="318">
        <v>11</v>
      </c>
      <c r="O1112" s="318"/>
      <c r="P1112" s="318" t="s">
        <v>274</v>
      </c>
      <c r="Q1112" s="319">
        <v>45979</v>
      </c>
      <c r="R1112" s="318" t="s">
        <v>77</v>
      </c>
      <c r="X1112" t="s">
        <v>43</v>
      </c>
      <c r="AA1112" s="318" t="s">
        <v>77</v>
      </c>
      <c r="AB1112" s="318">
        <v>50034467</v>
      </c>
      <c r="AC1112" s="318" t="s">
        <v>101</v>
      </c>
      <c r="AE1112" s="318" t="s">
        <v>94</v>
      </c>
      <c r="AF1112" s="320">
        <v>107498</v>
      </c>
      <c r="AG1112" s="318"/>
      <c r="AH1112" s="320"/>
      <c r="AI1112" s="320"/>
    </row>
    <row r="1113" spans="1:35" hidden="1">
      <c r="A1113" t="s">
        <v>3374</v>
      </c>
      <c r="B1113" s="1">
        <v>45929</v>
      </c>
      <c r="C1113">
        <v>9</v>
      </c>
      <c r="D1113">
        <v>530699</v>
      </c>
      <c r="E1113" t="s">
        <v>3375</v>
      </c>
      <c r="F1113" t="s">
        <v>37</v>
      </c>
      <c r="G1113" t="s">
        <v>644</v>
      </c>
      <c r="H1113" t="s">
        <v>3376</v>
      </c>
      <c r="I1113" t="s">
        <v>123</v>
      </c>
      <c r="J1113" t="s">
        <v>629</v>
      </c>
      <c r="K1113" s="318"/>
      <c r="L1113" t="s">
        <v>42</v>
      </c>
      <c r="M1113" s="319">
        <v>45946</v>
      </c>
      <c r="N1113" s="318">
        <v>10</v>
      </c>
      <c r="O1113" s="318"/>
      <c r="P1113" s="318" t="s">
        <v>274</v>
      </c>
      <c r="Q1113" s="319">
        <v>45946</v>
      </c>
      <c r="R1113" s="318" t="s">
        <v>109</v>
      </c>
      <c r="X1113" t="s">
        <v>43</v>
      </c>
      <c r="AA1113" s="318" t="s">
        <v>109</v>
      </c>
      <c r="AB1113" s="318">
        <v>50034473</v>
      </c>
      <c r="AC1113" s="318" t="s">
        <v>95</v>
      </c>
      <c r="AE1113" s="318" t="s">
        <v>94</v>
      </c>
      <c r="AF1113" s="320">
        <v>13393</v>
      </c>
      <c r="AG1113" s="318"/>
      <c r="AH1113" s="320"/>
      <c r="AI1113" s="320"/>
    </row>
    <row r="1114" spans="1:35" hidden="1">
      <c r="A1114" t="s">
        <v>3377</v>
      </c>
      <c r="B1114" s="1">
        <v>45929</v>
      </c>
      <c r="C1114">
        <v>9</v>
      </c>
      <c r="D1114">
        <v>530700</v>
      </c>
      <c r="E1114" t="s">
        <v>3378</v>
      </c>
      <c r="F1114" t="s">
        <v>37</v>
      </c>
      <c r="G1114" t="s">
        <v>197</v>
      </c>
      <c r="H1114" t="s">
        <v>3379</v>
      </c>
      <c r="I1114" t="s">
        <v>108</v>
      </c>
      <c r="J1114" t="s">
        <v>158</v>
      </c>
      <c r="K1114" s="318"/>
      <c r="L1114" t="s">
        <v>42</v>
      </c>
      <c r="M1114" s="319">
        <v>45952</v>
      </c>
      <c r="N1114" s="318">
        <v>10</v>
      </c>
      <c r="O1114" s="318"/>
      <c r="P1114" s="318"/>
      <c r="Q1114" s="319"/>
      <c r="R1114" s="318"/>
      <c r="X1114" t="s">
        <v>43</v>
      </c>
      <c r="AA1114" s="318" t="s">
        <v>109</v>
      </c>
      <c r="AB1114" s="318">
        <v>50034993</v>
      </c>
      <c r="AC1114" s="318" t="s">
        <v>95</v>
      </c>
      <c r="AE1114" s="318" t="s">
        <v>94</v>
      </c>
      <c r="AF1114" s="320">
        <v>164387</v>
      </c>
      <c r="AG1114" s="318"/>
      <c r="AH1114" s="320"/>
      <c r="AI1114" s="320"/>
    </row>
    <row r="1115" spans="1:35" hidden="1">
      <c r="A1115" t="s">
        <v>3380</v>
      </c>
      <c r="B1115" s="1">
        <v>45929</v>
      </c>
      <c r="C1115">
        <v>9</v>
      </c>
      <c r="D1115">
        <v>530701</v>
      </c>
      <c r="E1115" t="s">
        <v>3381</v>
      </c>
      <c r="F1115" t="s">
        <v>37</v>
      </c>
      <c r="G1115" t="s">
        <v>644</v>
      </c>
      <c r="H1115" t="s">
        <v>3382</v>
      </c>
      <c r="I1115" t="s">
        <v>108</v>
      </c>
      <c r="J1115" t="s">
        <v>1149</v>
      </c>
      <c r="K1115" s="318"/>
      <c r="L1115" t="s">
        <v>391</v>
      </c>
      <c r="M1115" s="319">
        <v>45987</v>
      </c>
      <c r="N1115" s="318">
        <v>11</v>
      </c>
      <c r="O1115" s="318"/>
      <c r="P1115" s="318" t="s">
        <v>274</v>
      </c>
      <c r="Q1115" s="319">
        <v>45987</v>
      </c>
      <c r="R1115" s="318" t="s">
        <v>77</v>
      </c>
      <c r="X1115" t="s">
        <v>43</v>
      </c>
      <c r="AA1115" s="318" t="s">
        <v>77</v>
      </c>
      <c r="AB1115" s="318">
        <v>50034508</v>
      </c>
      <c r="AC1115" s="318" t="s">
        <v>101</v>
      </c>
      <c r="AE1115" s="318" t="s">
        <v>261</v>
      </c>
      <c r="AF1115" s="320">
        <v>123811</v>
      </c>
      <c r="AG1115" s="318"/>
      <c r="AH1115" s="320"/>
      <c r="AI1115" s="320"/>
    </row>
    <row r="1116" spans="1:35" hidden="1">
      <c r="A1116" t="s">
        <v>3383</v>
      </c>
      <c r="B1116" s="1">
        <v>45929</v>
      </c>
      <c r="C1116">
        <v>9</v>
      </c>
      <c r="D1116">
        <v>530702</v>
      </c>
      <c r="E1116" t="s">
        <v>3384</v>
      </c>
      <c r="F1116" t="s">
        <v>37</v>
      </c>
      <c r="G1116" t="s">
        <v>644</v>
      </c>
      <c r="H1116" t="s">
        <v>3385</v>
      </c>
      <c r="I1116" t="s">
        <v>140</v>
      </c>
      <c r="J1116" t="s">
        <v>629</v>
      </c>
      <c r="K1116" s="318"/>
      <c r="L1116" t="s">
        <v>391</v>
      </c>
      <c r="M1116" s="319">
        <v>45968</v>
      </c>
      <c r="N1116" s="318">
        <v>11</v>
      </c>
      <c r="O1116" s="318"/>
      <c r="P1116" s="318" t="s">
        <v>274</v>
      </c>
      <c r="Q1116" s="319">
        <v>45968</v>
      </c>
      <c r="R1116" s="318" t="s">
        <v>77</v>
      </c>
      <c r="X1116" t="s">
        <v>43</v>
      </c>
      <c r="AA1116" s="318" t="s">
        <v>77</v>
      </c>
      <c r="AB1116" s="318">
        <v>50034583</v>
      </c>
      <c r="AC1116" s="318" t="s">
        <v>101</v>
      </c>
      <c r="AE1116" s="318" t="s">
        <v>94</v>
      </c>
      <c r="AF1116" s="320">
        <v>20223</v>
      </c>
      <c r="AG1116" s="318"/>
      <c r="AH1116" s="320"/>
      <c r="AI1116" s="320"/>
    </row>
    <row r="1117" spans="1:35" hidden="1">
      <c r="A1117" t="s">
        <v>3386</v>
      </c>
      <c r="B1117" s="1">
        <v>45929</v>
      </c>
      <c r="C1117">
        <v>9</v>
      </c>
      <c r="D1117">
        <v>530703</v>
      </c>
      <c r="E1117" t="s">
        <v>3387</v>
      </c>
      <c r="F1117" t="s">
        <v>37</v>
      </c>
      <c r="G1117" t="s">
        <v>383</v>
      </c>
      <c r="H1117" t="s">
        <v>3388</v>
      </c>
      <c r="I1117" t="s">
        <v>72</v>
      </c>
      <c r="J1117" t="s">
        <v>158</v>
      </c>
      <c r="K1117" s="318"/>
      <c r="L1117" t="s">
        <v>42</v>
      </c>
      <c r="M1117" s="319">
        <v>45971</v>
      </c>
      <c r="N1117" s="318">
        <v>11</v>
      </c>
      <c r="O1117" s="318"/>
      <c r="P1117" s="318"/>
      <c r="Q1117" s="319"/>
      <c r="R1117" s="318"/>
      <c r="X1117" t="s">
        <v>43</v>
      </c>
      <c r="AA1117" s="318" t="s">
        <v>77</v>
      </c>
      <c r="AB1117" s="318">
        <v>50034674</v>
      </c>
      <c r="AC1117" s="318" t="s">
        <v>101</v>
      </c>
      <c r="AE1117" s="318" t="s">
        <v>94</v>
      </c>
      <c r="AF1117" s="320">
        <v>233211</v>
      </c>
      <c r="AG1117" s="318">
        <v>11</v>
      </c>
      <c r="AH1117" s="320"/>
      <c r="AI1117" s="320"/>
    </row>
    <row r="1118" spans="1:35" hidden="1">
      <c r="A1118" t="s">
        <v>3389</v>
      </c>
      <c r="B1118" s="1">
        <v>45929</v>
      </c>
      <c r="C1118">
        <v>9</v>
      </c>
      <c r="D1118">
        <v>530704</v>
      </c>
      <c r="E1118" t="s">
        <v>3390</v>
      </c>
      <c r="F1118" t="s">
        <v>37</v>
      </c>
      <c r="G1118" t="s">
        <v>358</v>
      </c>
      <c r="H1118" t="s">
        <v>3391</v>
      </c>
      <c r="I1118" t="s">
        <v>123</v>
      </c>
      <c r="J1118" t="s">
        <v>158</v>
      </c>
      <c r="K1118" s="318"/>
      <c r="L1118" t="s">
        <v>42</v>
      </c>
      <c r="M1118" s="319">
        <v>45957</v>
      </c>
      <c r="N1118" s="318">
        <v>10</v>
      </c>
      <c r="O1118" s="318"/>
      <c r="P1118" s="318"/>
      <c r="Q1118" s="319"/>
      <c r="R1118" s="318"/>
      <c r="X1118" t="s">
        <v>43</v>
      </c>
      <c r="AA1118" s="318" t="s">
        <v>77</v>
      </c>
      <c r="AB1118" s="318">
        <v>50034530</v>
      </c>
      <c r="AC1118" s="318" t="s">
        <v>101</v>
      </c>
      <c r="AE1118" s="318" t="s">
        <v>52</v>
      </c>
      <c r="AF1118" s="320">
        <v>227986</v>
      </c>
      <c r="AG1118" s="318">
        <v>23</v>
      </c>
      <c r="AH1118" s="320"/>
      <c r="AI1118" s="320"/>
    </row>
    <row r="1119" spans="1:35" hidden="1">
      <c r="A1119" t="s">
        <v>3392</v>
      </c>
      <c r="B1119" s="1">
        <v>45929</v>
      </c>
      <c r="C1119">
        <v>9</v>
      </c>
      <c r="D1119">
        <v>530705</v>
      </c>
      <c r="E1119" t="s">
        <v>3393</v>
      </c>
      <c r="F1119" t="s">
        <v>37</v>
      </c>
      <c r="G1119" t="s">
        <v>112</v>
      </c>
      <c r="H1119" t="s">
        <v>3394</v>
      </c>
      <c r="I1119" t="s">
        <v>87</v>
      </c>
      <c r="J1119" t="s">
        <v>158</v>
      </c>
      <c r="K1119" s="318"/>
      <c r="L1119" t="s">
        <v>391</v>
      </c>
      <c r="M1119" s="319">
        <v>45988</v>
      </c>
      <c r="N1119" s="318">
        <v>11</v>
      </c>
      <c r="O1119" s="318"/>
      <c r="P1119" s="318" t="s">
        <v>257</v>
      </c>
      <c r="Q1119" s="319">
        <v>45988</v>
      </c>
      <c r="R1119" s="318" t="s">
        <v>77</v>
      </c>
      <c r="X1119" t="s">
        <v>43</v>
      </c>
      <c r="AA1119" s="318" t="s">
        <v>77</v>
      </c>
      <c r="AB1119" s="318">
        <v>50034667</v>
      </c>
      <c r="AC1119" s="318" t="s">
        <v>101</v>
      </c>
      <c r="AE1119" s="318" t="s">
        <v>94</v>
      </c>
      <c r="AF1119" s="320">
        <v>334693</v>
      </c>
      <c r="AG1119" s="318">
        <v>80</v>
      </c>
      <c r="AH1119" s="320"/>
      <c r="AI1119" s="320"/>
    </row>
    <row r="1120" spans="1:35" hidden="1">
      <c r="A1120" t="s">
        <v>3395</v>
      </c>
      <c r="B1120" s="1">
        <v>45929</v>
      </c>
      <c r="C1120">
        <v>9</v>
      </c>
      <c r="D1120">
        <v>530706</v>
      </c>
      <c r="E1120" t="s">
        <v>3396</v>
      </c>
      <c r="F1120" t="s">
        <v>37</v>
      </c>
      <c r="G1120" t="s">
        <v>644</v>
      </c>
      <c r="H1120" t="s">
        <v>3397</v>
      </c>
      <c r="I1120" t="s">
        <v>60</v>
      </c>
      <c r="J1120" t="s">
        <v>629</v>
      </c>
      <c r="K1120" s="318"/>
      <c r="L1120" t="s">
        <v>42</v>
      </c>
      <c r="M1120" s="319">
        <v>45965</v>
      </c>
      <c r="N1120" s="318">
        <v>11</v>
      </c>
      <c r="O1120" s="318"/>
      <c r="P1120" s="318" t="s">
        <v>274</v>
      </c>
      <c r="Q1120" s="319">
        <v>45965</v>
      </c>
      <c r="R1120" s="318" t="s">
        <v>77</v>
      </c>
      <c r="X1120" t="s">
        <v>43</v>
      </c>
      <c r="AA1120" s="318" t="s">
        <v>77</v>
      </c>
      <c r="AB1120" s="318">
        <v>50034631</v>
      </c>
      <c r="AC1120" s="318" t="s">
        <v>101</v>
      </c>
      <c r="AE1120" s="318" t="s">
        <v>94</v>
      </c>
      <c r="AF1120" s="320">
        <v>15369</v>
      </c>
      <c r="AG1120" s="318"/>
      <c r="AH1120" s="320"/>
      <c r="AI1120" s="320"/>
    </row>
    <row r="1121" spans="1:35" hidden="1">
      <c r="A1121" t="s">
        <v>3398</v>
      </c>
      <c r="B1121" s="1">
        <v>45929</v>
      </c>
      <c r="C1121">
        <v>9</v>
      </c>
      <c r="D1121">
        <v>530707</v>
      </c>
      <c r="E1121" t="s">
        <v>1535</v>
      </c>
      <c r="F1121" t="s">
        <v>37</v>
      </c>
      <c r="G1121" t="s">
        <v>644</v>
      </c>
      <c r="H1121" t="s">
        <v>1536</v>
      </c>
      <c r="I1121" t="s">
        <v>87</v>
      </c>
      <c r="J1121" t="s">
        <v>716</v>
      </c>
      <c r="K1121" s="318"/>
      <c r="L1121" t="s">
        <v>391</v>
      </c>
      <c r="M1121" s="319">
        <v>45979</v>
      </c>
      <c r="N1121" s="318">
        <v>11</v>
      </c>
      <c r="O1121" s="318"/>
      <c r="P1121" s="318" t="s">
        <v>274</v>
      </c>
      <c r="Q1121" s="319">
        <v>45979</v>
      </c>
      <c r="R1121" s="318" t="s">
        <v>77</v>
      </c>
      <c r="X1121" t="s">
        <v>43</v>
      </c>
      <c r="AA1121" s="318" t="s">
        <v>77</v>
      </c>
      <c r="AB1121" s="318">
        <v>50034684</v>
      </c>
      <c r="AC1121" s="318" t="s">
        <v>101</v>
      </c>
      <c r="AE1121" s="318" t="s">
        <v>94</v>
      </c>
      <c r="AF1121" s="320">
        <v>37414</v>
      </c>
      <c r="AG1121" s="318"/>
      <c r="AH1121" s="320"/>
      <c r="AI1121" s="320"/>
    </row>
    <row r="1122" spans="1:35" hidden="1">
      <c r="A1122" t="s">
        <v>3399</v>
      </c>
      <c r="B1122" s="1">
        <v>45870</v>
      </c>
      <c r="C1122">
        <v>8</v>
      </c>
      <c r="D1122">
        <v>530708</v>
      </c>
      <c r="E1122" t="s">
        <v>3400</v>
      </c>
      <c r="F1122" t="s">
        <v>37</v>
      </c>
      <c r="G1122" t="s">
        <v>1401</v>
      </c>
      <c r="H1122" t="s">
        <v>3401</v>
      </c>
      <c r="I1122" t="s">
        <v>108</v>
      </c>
      <c r="J1122" t="s">
        <v>1408</v>
      </c>
      <c r="K1122" s="318"/>
      <c r="L1122" t="s">
        <v>42</v>
      </c>
      <c r="M1122" s="319">
        <v>45958</v>
      </c>
      <c r="N1122" s="318">
        <v>10</v>
      </c>
      <c r="O1122" s="318"/>
      <c r="P1122" s="318" t="s">
        <v>274</v>
      </c>
      <c r="Q1122" s="319">
        <v>45926</v>
      </c>
      <c r="R1122" s="318" t="s">
        <v>109</v>
      </c>
      <c r="X1122" t="s">
        <v>43</v>
      </c>
      <c r="AA1122" s="318" t="s">
        <v>109</v>
      </c>
      <c r="AB1122" s="318">
        <v>531001</v>
      </c>
      <c r="AC1122" s="318" t="s">
        <v>95</v>
      </c>
      <c r="AE1122" s="318" t="s">
        <v>408</v>
      </c>
      <c r="AF1122" s="320">
        <v>177403</v>
      </c>
      <c r="AG1122" s="318"/>
      <c r="AH1122" s="320"/>
      <c r="AI1122" s="320"/>
    </row>
    <row r="1123" spans="1:35" hidden="1">
      <c r="A1123" t="s">
        <v>3402</v>
      </c>
      <c r="B1123" s="1">
        <v>45908</v>
      </c>
      <c r="C1123">
        <v>9</v>
      </c>
      <c r="D1123">
        <v>530709</v>
      </c>
      <c r="E1123" t="s">
        <v>3403</v>
      </c>
      <c r="F1123" t="s">
        <v>37</v>
      </c>
      <c r="G1123" t="s">
        <v>1401</v>
      </c>
      <c r="H1123" t="s">
        <v>3070</v>
      </c>
      <c r="I1123" t="s">
        <v>140</v>
      </c>
      <c r="J1123" t="s">
        <v>2841</v>
      </c>
      <c r="K1123" s="318"/>
      <c r="L1123" t="s">
        <v>42</v>
      </c>
      <c r="M1123" s="319">
        <v>45958</v>
      </c>
      <c r="N1123" s="318">
        <v>10</v>
      </c>
      <c r="O1123" s="318"/>
      <c r="P1123" s="318" t="s">
        <v>274</v>
      </c>
      <c r="Q1123" s="319">
        <v>45917</v>
      </c>
      <c r="R1123" s="318" t="s">
        <v>109</v>
      </c>
      <c r="X1123" t="s">
        <v>43</v>
      </c>
      <c r="AA1123" s="318" t="s">
        <v>109</v>
      </c>
      <c r="AB1123" s="318">
        <v>531001</v>
      </c>
      <c r="AC1123" s="318" t="s">
        <v>95</v>
      </c>
      <c r="AE1123" s="318" t="s">
        <v>408</v>
      </c>
      <c r="AF1123" s="320">
        <v>135471</v>
      </c>
      <c r="AG1123" s="318"/>
      <c r="AH1123" s="320"/>
      <c r="AI1123" s="320"/>
    </row>
    <row r="1124" spans="1:35" hidden="1">
      <c r="A1124" t="s">
        <v>3404</v>
      </c>
      <c r="B1124" s="1">
        <v>45887</v>
      </c>
      <c r="C1124">
        <v>8</v>
      </c>
      <c r="D1124">
        <v>530710</v>
      </c>
      <c r="E1124" t="s">
        <v>3405</v>
      </c>
      <c r="F1124" t="s">
        <v>37</v>
      </c>
      <c r="G1124" t="s">
        <v>1401</v>
      </c>
      <c r="H1124" t="s">
        <v>3406</v>
      </c>
      <c r="I1124" t="s">
        <v>146</v>
      </c>
      <c r="J1124" t="s">
        <v>1408</v>
      </c>
      <c r="K1124" s="318"/>
      <c r="L1124" t="s">
        <v>42</v>
      </c>
      <c r="M1124" s="319">
        <v>45958</v>
      </c>
      <c r="N1124" s="318">
        <v>10</v>
      </c>
      <c r="O1124" s="318"/>
      <c r="P1124" s="318" t="s">
        <v>274</v>
      </c>
      <c r="Q1124" s="319">
        <v>45919</v>
      </c>
      <c r="R1124" s="318" t="s">
        <v>109</v>
      </c>
      <c r="X1124" t="s">
        <v>43</v>
      </c>
      <c r="AA1124" s="318" t="s">
        <v>109</v>
      </c>
      <c r="AB1124" s="318">
        <v>531001</v>
      </c>
      <c r="AC1124" s="318" t="s">
        <v>95</v>
      </c>
      <c r="AE1124" s="318" t="s">
        <v>408</v>
      </c>
      <c r="AF1124" s="320">
        <v>193481</v>
      </c>
      <c r="AG1124" s="318"/>
      <c r="AH1124" s="320"/>
      <c r="AI1124" s="320"/>
    </row>
    <row r="1125" spans="1:35" hidden="1">
      <c r="A1125" t="s">
        <v>3407</v>
      </c>
      <c r="B1125" s="1">
        <v>45912</v>
      </c>
      <c r="C1125">
        <v>9</v>
      </c>
      <c r="D1125">
        <v>530711</v>
      </c>
      <c r="E1125" t="s">
        <v>2535</v>
      </c>
      <c r="F1125" t="s">
        <v>37</v>
      </c>
      <c r="G1125" t="s">
        <v>1401</v>
      </c>
      <c r="H1125" t="s">
        <v>2536</v>
      </c>
      <c r="I1125" t="s">
        <v>146</v>
      </c>
      <c r="J1125" t="s">
        <v>3091</v>
      </c>
      <c r="K1125" s="318"/>
      <c r="L1125" t="s">
        <v>42</v>
      </c>
      <c r="M1125" s="319">
        <v>45958</v>
      </c>
      <c r="N1125" s="318">
        <v>10</v>
      </c>
      <c r="O1125" s="318"/>
      <c r="P1125" s="318" t="s">
        <v>274</v>
      </c>
      <c r="Q1125" s="319">
        <v>45919</v>
      </c>
      <c r="R1125" s="318" t="s">
        <v>109</v>
      </c>
      <c r="X1125" t="s">
        <v>43</v>
      </c>
      <c r="AA1125" s="318" t="s">
        <v>109</v>
      </c>
      <c r="AB1125" s="318">
        <v>531001</v>
      </c>
      <c r="AC1125" s="318" t="s">
        <v>95</v>
      </c>
      <c r="AE1125" s="318" t="s">
        <v>408</v>
      </c>
      <c r="AF1125" s="320">
        <v>19323</v>
      </c>
      <c r="AG1125" s="318"/>
      <c r="AH1125" s="320"/>
      <c r="AI1125" s="320"/>
    </row>
    <row r="1126" spans="1:35" hidden="1">
      <c r="A1126" t="s">
        <v>3408</v>
      </c>
      <c r="B1126" s="1">
        <v>45908</v>
      </c>
      <c r="C1126">
        <v>9</v>
      </c>
      <c r="D1126">
        <v>530712</v>
      </c>
      <c r="E1126" t="s">
        <v>3409</v>
      </c>
      <c r="F1126" t="s">
        <v>37</v>
      </c>
      <c r="G1126" t="s">
        <v>1401</v>
      </c>
      <c r="H1126" t="s">
        <v>3410</v>
      </c>
      <c r="I1126" t="s">
        <v>636</v>
      </c>
      <c r="J1126" t="s">
        <v>1427</v>
      </c>
      <c r="K1126" s="318"/>
      <c r="L1126" t="s">
        <v>42</v>
      </c>
      <c r="M1126" s="319">
        <v>45958</v>
      </c>
      <c r="N1126" s="318">
        <v>10</v>
      </c>
      <c r="O1126" s="318"/>
      <c r="P1126" s="318" t="s">
        <v>274</v>
      </c>
      <c r="Q1126" s="319">
        <v>45917</v>
      </c>
      <c r="R1126" s="318" t="s">
        <v>109</v>
      </c>
      <c r="X1126" t="s">
        <v>43</v>
      </c>
      <c r="AA1126" s="318" t="s">
        <v>109</v>
      </c>
      <c r="AB1126" s="318">
        <v>531001</v>
      </c>
      <c r="AC1126" s="318" t="s">
        <v>95</v>
      </c>
      <c r="AE1126" s="318" t="s">
        <v>408</v>
      </c>
      <c r="AF1126" s="320">
        <v>59305</v>
      </c>
      <c r="AG1126" s="318"/>
      <c r="AH1126" s="320"/>
      <c r="AI1126" s="320"/>
    </row>
    <row r="1127" spans="1:35" hidden="1">
      <c r="A1127" t="s">
        <v>3411</v>
      </c>
      <c r="B1127" s="1">
        <v>45877</v>
      </c>
      <c r="C1127">
        <v>8</v>
      </c>
      <c r="D1127">
        <v>530713</v>
      </c>
      <c r="E1127" t="s">
        <v>3412</v>
      </c>
      <c r="F1127" t="s">
        <v>37</v>
      </c>
      <c r="G1127" t="s">
        <v>1401</v>
      </c>
      <c r="H1127" t="s">
        <v>3413</v>
      </c>
      <c r="I1127" t="s">
        <v>636</v>
      </c>
      <c r="J1127" t="s">
        <v>1408</v>
      </c>
      <c r="K1127" s="318"/>
      <c r="L1127" t="s">
        <v>42</v>
      </c>
      <c r="M1127" s="319">
        <v>45958</v>
      </c>
      <c r="N1127" s="318">
        <v>10</v>
      </c>
      <c r="O1127" s="318"/>
      <c r="P1127" s="318" t="s">
        <v>274</v>
      </c>
      <c r="Q1127" s="319">
        <v>45922</v>
      </c>
      <c r="R1127" s="318" t="s">
        <v>109</v>
      </c>
      <c r="X1127" t="s">
        <v>43</v>
      </c>
      <c r="AA1127" s="318" t="s">
        <v>109</v>
      </c>
      <c r="AB1127" s="318">
        <v>531001</v>
      </c>
      <c r="AC1127" s="318" t="s">
        <v>95</v>
      </c>
      <c r="AE1127" s="318" t="s">
        <v>408</v>
      </c>
      <c r="AF1127" s="320">
        <v>189106</v>
      </c>
      <c r="AG1127" s="318"/>
      <c r="AH1127" s="320"/>
      <c r="AI1127" s="320"/>
    </row>
    <row r="1128" spans="1:35" hidden="1">
      <c r="A1128" t="s">
        <v>3414</v>
      </c>
      <c r="B1128" s="1">
        <v>45957</v>
      </c>
      <c r="C1128">
        <v>10</v>
      </c>
      <c r="D1128">
        <v>530714</v>
      </c>
      <c r="E1128" t="s">
        <v>3415</v>
      </c>
      <c r="F1128" t="s">
        <v>37</v>
      </c>
      <c r="G1128" t="s">
        <v>121</v>
      </c>
      <c r="H1128" t="s">
        <v>3416</v>
      </c>
      <c r="I1128" t="s">
        <v>60</v>
      </c>
      <c r="J1128" t="s">
        <v>158</v>
      </c>
      <c r="K1128" s="318"/>
      <c r="L1128" t="s">
        <v>42</v>
      </c>
      <c r="M1128" s="319">
        <v>45968</v>
      </c>
      <c r="N1128" s="318">
        <v>11</v>
      </c>
      <c r="O1128" s="318"/>
      <c r="P1128" s="318"/>
      <c r="Q1128" s="319"/>
      <c r="R1128" s="318"/>
      <c r="X1128" t="s">
        <v>43</v>
      </c>
      <c r="AA1128" s="318" t="s">
        <v>77</v>
      </c>
      <c r="AB1128" s="318">
        <v>50039861</v>
      </c>
      <c r="AC1128" s="318" t="s">
        <v>101</v>
      </c>
      <c r="AE1128" s="318" t="s">
        <v>94</v>
      </c>
      <c r="AF1128" s="320">
        <v>236533</v>
      </c>
      <c r="AG1128" s="318">
        <v>62</v>
      </c>
      <c r="AH1128" s="320"/>
      <c r="AI1128" s="320"/>
    </row>
    <row r="1129" spans="1:35" hidden="1">
      <c r="A1129" t="s">
        <v>3417</v>
      </c>
      <c r="B1129" s="1">
        <v>45895</v>
      </c>
      <c r="C1129">
        <v>8</v>
      </c>
      <c r="D1129">
        <v>530715</v>
      </c>
      <c r="E1129" t="s">
        <v>3418</v>
      </c>
      <c r="F1129" t="s">
        <v>37</v>
      </c>
      <c r="G1129" t="s">
        <v>1401</v>
      </c>
      <c r="H1129" t="s">
        <v>3419</v>
      </c>
      <c r="I1129" t="s">
        <v>1423</v>
      </c>
      <c r="J1129" t="s">
        <v>1408</v>
      </c>
      <c r="K1129" s="318"/>
      <c r="L1129" t="s">
        <v>42</v>
      </c>
      <c r="M1129" s="319">
        <v>45958</v>
      </c>
      <c r="N1129" s="318">
        <v>10</v>
      </c>
      <c r="O1129" s="318"/>
      <c r="P1129" s="318" t="s">
        <v>274</v>
      </c>
      <c r="Q1129" s="319">
        <v>45926</v>
      </c>
      <c r="R1129" s="318" t="s">
        <v>109</v>
      </c>
      <c r="X1129" t="s">
        <v>43</v>
      </c>
      <c r="AA1129" s="318" t="s">
        <v>109</v>
      </c>
      <c r="AB1129" s="318">
        <v>531001</v>
      </c>
      <c r="AC1129" s="318" t="s">
        <v>95</v>
      </c>
      <c r="AE1129" s="318" t="s">
        <v>408</v>
      </c>
      <c r="AF1129" s="320">
        <v>177315</v>
      </c>
      <c r="AG1129" s="318"/>
      <c r="AH1129" s="320"/>
      <c r="AI1129" s="320"/>
    </row>
    <row r="1130" spans="1:35" hidden="1">
      <c r="A1130" t="s">
        <v>3420</v>
      </c>
      <c r="B1130" s="1">
        <v>45909</v>
      </c>
      <c r="C1130">
        <v>9</v>
      </c>
      <c r="D1130">
        <v>530716</v>
      </c>
      <c r="E1130" t="s">
        <v>1526</v>
      </c>
      <c r="F1130" t="s">
        <v>37</v>
      </c>
      <c r="G1130" t="s">
        <v>1401</v>
      </c>
      <c r="H1130" t="s">
        <v>1527</v>
      </c>
      <c r="I1130" t="s">
        <v>40</v>
      </c>
      <c r="J1130" t="s">
        <v>1408</v>
      </c>
      <c r="K1130" s="318"/>
      <c r="L1130" t="s">
        <v>42</v>
      </c>
      <c r="M1130" s="319">
        <v>45958</v>
      </c>
      <c r="N1130" s="318">
        <v>10</v>
      </c>
      <c r="O1130" s="318"/>
      <c r="P1130" s="318" t="s">
        <v>274</v>
      </c>
      <c r="Q1130" s="319">
        <v>45910</v>
      </c>
      <c r="R1130" s="318" t="s">
        <v>109</v>
      </c>
      <c r="X1130" t="s">
        <v>43</v>
      </c>
      <c r="AA1130" s="318" t="s">
        <v>109</v>
      </c>
      <c r="AB1130" s="318">
        <v>531001</v>
      </c>
      <c r="AC1130" s="318" t="s">
        <v>95</v>
      </c>
      <c r="AE1130" s="318" t="s">
        <v>408</v>
      </c>
      <c r="AF1130" s="320">
        <v>15779</v>
      </c>
      <c r="AG1130" s="318"/>
      <c r="AH1130" s="320"/>
      <c r="AI1130" s="320"/>
    </row>
    <row r="1131" spans="1:35" hidden="1">
      <c r="A1131" t="s">
        <v>3421</v>
      </c>
      <c r="B1131" s="1">
        <v>45930</v>
      </c>
      <c r="C1131">
        <v>9</v>
      </c>
      <c r="D1131">
        <v>530717</v>
      </c>
      <c r="E1131" t="s">
        <v>3422</v>
      </c>
      <c r="F1131" t="s">
        <v>37</v>
      </c>
      <c r="G1131" t="s">
        <v>106</v>
      </c>
      <c r="H1131" t="s">
        <v>3423</v>
      </c>
      <c r="I1131" t="s">
        <v>87</v>
      </c>
      <c r="J1131" t="s">
        <v>158</v>
      </c>
      <c r="K1131" s="318"/>
      <c r="L1131" t="s">
        <v>42</v>
      </c>
      <c r="M1131" s="319">
        <v>45952</v>
      </c>
      <c r="N1131" s="318">
        <v>10</v>
      </c>
      <c r="O1131" s="318"/>
      <c r="P1131" s="318"/>
      <c r="Q1131" s="319"/>
      <c r="R1131" s="318"/>
      <c r="X1131" t="s">
        <v>43</v>
      </c>
      <c r="AA1131" s="318" t="s">
        <v>109</v>
      </c>
      <c r="AB1131" s="318">
        <v>50034779</v>
      </c>
      <c r="AC1131" s="318" t="s">
        <v>95</v>
      </c>
      <c r="AE1131" s="318" t="s">
        <v>94</v>
      </c>
      <c r="AF1131" s="320">
        <v>350464</v>
      </c>
      <c r="AG1131" s="318">
        <v>40</v>
      </c>
      <c r="AH1131" s="320"/>
      <c r="AI1131" s="320"/>
    </row>
    <row r="1132" spans="1:35" hidden="1">
      <c r="A1132" t="s">
        <v>3424</v>
      </c>
      <c r="B1132" s="1">
        <v>45930</v>
      </c>
      <c r="C1132">
        <v>9</v>
      </c>
      <c r="D1132">
        <v>530718</v>
      </c>
      <c r="E1132" t="s">
        <v>3425</v>
      </c>
      <c r="F1132" t="s">
        <v>37</v>
      </c>
      <c r="G1132" t="s">
        <v>644</v>
      </c>
      <c r="H1132" t="s">
        <v>3426</v>
      </c>
      <c r="I1132" t="s">
        <v>72</v>
      </c>
      <c r="J1132" t="s">
        <v>1149</v>
      </c>
      <c r="K1132" s="318"/>
      <c r="L1132" t="s">
        <v>42</v>
      </c>
      <c r="M1132" s="319">
        <v>45958</v>
      </c>
      <c r="N1132" s="318">
        <v>10</v>
      </c>
      <c r="O1132" s="318"/>
      <c r="P1132" s="318" t="s">
        <v>274</v>
      </c>
      <c r="Q1132" s="319">
        <v>45958</v>
      </c>
      <c r="R1132" s="318" t="s">
        <v>109</v>
      </c>
      <c r="X1132" t="s">
        <v>43</v>
      </c>
      <c r="AA1132" s="318" t="s">
        <v>109</v>
      </c>
      <c r="AB1132" s="318">
        <v>50034602</v>
      </c>
      <c r="AC1132" s="318" t="s">
        <v>95</v>
      </c>
      <c r="AE1132" s="318" t="s">
        <v>261</v>
      </c>
      <c r="AF1132" s="320">
        <v>74898</v>
      </c>
      <c r="AG1132" s="318"/>
      <c r="AH1132" s="320"/>
      <c r="AI1132" s="320"/>
    </row>
    <row r="1133" spans="1:35" hidden="1">
      <c r="A1133" t="s">
        <v>3427</v>
      </c>
      <c r="B1133" s="1">
        <v>45930</v>
      </c>
      <c r="C1133">
        <v>9</v>
      </c>
      <c r="D1133">
        <v>530719</v>
      </c>
      <c r="E1133" t="s">
        <v>3428</v>
      </c>
      <c r="F1133" t="s">
        <v>37</v>
      </c>
      <c r="G1133" t="s">
        <v>644</v>
      </c>
      <c r="H1133" t="s">
        <v>3429</v>
      </c>
      <c r="I1133" t="s">
        <v>72</v>
      </c>
      <c r="J1133" t="s">
        <v>1149</v>
      </c>
      <c r="K1133" s="318"/>
      <c r="L1133" t="s">
        <v>42</v>
      </c>
      <c r="M1133" s="319">
        <v>45960</v>
      </c>
      <c r="N1133" s="318">
        <v>10</v>
      </c>
      <c r="O1133" s="318"/>
      <c r="P1133" s="318" t="s">
        <v>274</v>
      </c>
      <c r="Q1133" s="319">
        <v>45960</v>
      </c>
      <c r="R1133" s="318" t="s">
        <v>109</v>
      </c>
      <c r="X1133" t="s">
        <v>43</v>
      </c>
      <c r="AA1133" s="318" t="s">
        <v>109</v>
      </c>
      <c r="AB1133" s="318">
        <v>50034732</v>
      </c>
      <c r="AC1133" s="318" t="s">
        <v>95</v>
      </c>
      <c r="AE1133" s="318" t="s">
        <v>261</v>
      </c>
      <c r="AF1133" s="320">
        <v>74898</v>
      </c>
      <c r="AG1133" s="318"/>
      <c r="AH1133" s="320"/>
      <c r="AI1133" s="320"/>
    </row>
    <row r="1134" spans="1:35" hidden="1">
      <c r="A1134" t="s">
        <v>3430</v>
      </c>
      <c r="B1134" s="1">
        <v>45930</v>
      </c>
      <c r="C1134">
        <v>9</v>
      </c>
      <c r="D1134">
        <v>530720</v>
      </c>
      <c r="E1134" t="s">
        <v>3431</v>
      </c>
      <c r="F1134" t="s">
        <v>37</v>
      </c>
      <c r="G1134" t="s">
        <v>644</v>
      </c>
      <c r="H1134" t="s">
        <v>3432</v>
      </c>
      <c r="I1134" t="s">
        <v>72</v>
      </c>
      <c r="J1134" t="s">
        <v>1149</v>
      </c>
      <c r="K1134" s="318"/>
      <c r="L1134" t="s">
        <v>391</v>
      </c>
      <c r="M1134" s="319">
        <v>45987</v>
      </c>
      <c r="N1134" s="318">
        <v>11</v>
      </c>
      <c r="O1134" s="318"/>
      <c r="P1134" s="318" t="s">
        <v>274</v>
      </c>
      <c r="Q1134" s="319">
        <v>45987</v>
      </c>
      <c r="R1134" s="318"/>
      <c r="X1134" t="s">
        <v>43</v>
      </c>
      <c r="AA1134" s="318" t="s">
        <v>77</v>
      </c>
      <c r="AB1134" s="318">
        <v>50034803</v>
      </c>
      <c r="AC1134" s="318" t="s">
        <v>101</v>
      </c>
      <c r="AE1134" s="318" t="s">
        <v>261</v>
      </c>
      <c r="AF1134" s="320">
        <v>57943</v>
      </c>
      <c r="AG1134" s="318"/>
      <c r="AH1134" s="320"/>
      <c r="AI1134" s="320"/>
    </row>
    <row r="1135" spans="1:35" hidden="1">
      <c r="A1135" t="s">
        <v>3433</v>
      </c>
      <c r="B1135" s="1">
        <v>45930</v>
      </c>
      <c r="C1135">
        <v>9</v>
      </c>
      <c r="D1135">
        <v>530721</v>
      </c>
      <c r="E1135" t="s">
        <v>3434</v>
      </c>
      <c r="F1135" t="s">
        <v>37</v>
      </c>
      <c r="G1135" t="s">
        <v>644</v>
      </c>
      <c r="H1135" t="s">
        <v>3435</v>
      </c>
      <c r="I1135" t="s">
        <v>60</v>
      </c>
      <c r="J1135" t="s">
        <v>1149</v>
      </c>
      <c r="K1135" s="318"/>
      <c r="L1135" t="s">
        <v>42</v>
      </c>
      <c r="M1135" s="319">
        <v>45960</v>
      </c>
      <c r="N1135" s="318">
        <v>10</v>
      </c>
      <c r="O1135" s="318"/>
      <c r="P1135" s="318" t="s">
        <v>274</v>
      </c>
      <c r="Q1135" s="319">
        <v>45960</v>
      </c>
      <c r="R1135" s="318" t="s">
        <v>109</v>
      </c>
      <c r="X1135" t="s">
        <v>43</v>
      </c>
      <c r="AA1135" s="318" t="s">
        <v>109</v>
      </c>
      <c r="AB1135" s="318">
        <v>50034807</v>
      </c>
      <c r="AC1135" s="318" t="s">
        <v>95</v>
      </c>
      <c r="AE1135" s="318" t="s">
        <v>261</v>
      </c>
      <c r="AF1135" s="320">
        <v>112215</v>
      </c>
      <c r="AG1135" s="318"/>
      <c r="AH1135" s="320"/>
      <c r="AI1135" s="320"/>
    </row>
    <row r="1136" spans="1:35" hidden="1">
      <c r="A1136" t="s">
        <v>3436</v>
      </c>
      <c r="B1136" s="1">
        <v>45930</v>
      </c>
      <c r="C1136">
        <v>9</v>
      </c>
      <c r="D1136">
        <v>530722</v>
      </c>
      <c r="E1136" t="s">
        <v>3437</v>
      </c>
      <c r="F1136" t="s">
        <v>37</v>
      </c>
      <c r="G1136" t="s">
        <v>644</v>
      </c>
      <c r="H1136" t="s">
        <v>3438</v>
      </c>
      <c r="I1136" t="s">
        <v>60</v>
      </c>
      <c r="J1136" t="s">
        <v>1149</v>
      </c>
      <c r="K1136" s="318"/>
      <c r="L1136" t="s">
        <v>391</v>
      </c>
      <c r="M1136" s="319">
        <v>45987</v>
      </c>
      <c r="N1136" s="318">
        <v>11</v>
      </c>
      <c r="O1136" s="318"/>
      <c r="P1136" s="318" t="s">
        <v>274</v>
      </c>
      <c r="Q1136" s="319">
        <v>45987</v>
      </c>
      <c r="R1136" s="318" t="s">
        <v>78</v>
      </c>
      <c r="X1136" t="s">
        <v>43</v>
      </c>
      <c r="AA1136" s="318" t="s">
        <v>78</v>
      </c>
      <c r="AB1136" s="318">
        <v>50034759</v>
      </c>
      <c r="AC1136" s="318" t="s">
        <v>79</v>
      </c>
      <c r="AE1136" s="318" t="s">
        <v>261</v>
      </c>
      <c r="AF1136" s="320">
        <v>103539</v>
      </c>
      <c r="AG1136" s="318"/>
      <c r="AH1136" s="320"/>
      <c r="AI1136" s="320"/>
    </row>
    <row r="1137" spans="1:35" hidden="1">
      <c r="A1137" t="s">
        <v>3439</v>
      </c>
      <c r="B1137" s="1">
        <v>45929</v>
      </c>
      <c r="C1137">
        <v>9</v>
      </c>
      <c r="D1137">
        <v>530723</v>
      </c>
      <c r="E1137" t="s">
        <v>36</v>
      </c>
      <c r="F1137" t="s">
        <v>37</v>
      </c>
      <c r="G1137" t="s">
        <v>1696</v>
      </c>
      <c r="H1137" t="s">
        <v>3440</v>
      </c>
      <c r="I1137" t="s">
        <v>87</v>
      </c>
      <c r="J1137" t="s">
        <v>3441</v>
      </c>
      <c r="K1137" s="318"/>
      <c r="L1137" t="s">
        <v>391</v>
      </c>
      <c r="M1137" s="319">
        <v>45995</v>
      </c>
      <c r="N1137" s="318">
        <v>12</v>
      </c>
      <c r="O1137" s="318"/>
      <c r="P1137" s="318"/>
      <c r="Q1137" s="319"/>
      <c r="R1137" s="318"/>
      <c r="X1137" t="s">
        <v>43</v>
      </c>
      <c r="AA1137" s="318" t="s">
        <v>78</v>
      </c>
      <c r="AB1137" s="318">
        <v>531201</v>
      </c>
      <c r="AC1137" s="318" t="s">
        <v>79</v>
      </c>
      <c r="AE1137" s="318" t="s">
        <v>732</v>
      </c>
      <c r="AF1137" s="320">
        <v>32940</v>
      </c>
      <c r="AG1137" s="318"/>
      <c r="AH1137" s="320"/>
      <c r="AI1137" s="320"/>
    </row>
    <row r="1138" spans="1:35" hidden="1">
      <c r="A1138" t="s">
        <v>3442</v>
      </c>
      <c r="B1138" s="1">
        <v>45929</v>
      </c>
      <c r="C1138">
        <v>9</v>
      </c>
      <c r="D1138">
        <v>530724</v>
      </c>
      <c r="E1138" t="s">
        <v>1207</v>
      </c>
      <c r="F1138" t="s">
        <v>37</v>
      </c>
      <c r="G1138" t="s">
        <v>97</v>
      </c>
      <c r="H1138" t="s">
        <v>1208</v>
      </c>
      <c r="I1138" t="s">
        <v>40</v>
      </c>
      <c r="J1138" t="s">
        <v>151</v>
      </c>
      <c r="K1138" s="318"/>
      <c r="L1138" t="s">
        <v>42</v>
      </c>
      <c r="M1138" s="319">
        <v>45988</v>
      </c>
      <c r="N1138" s="318">
        <v>11</v>
      </c>
      <c r="O1138" s="318"/>
      <c r="P1138" s="318" t="s">
        <v>274</v>
      </c>
      <c r="Q1138" s="319">
        <v>45988</v>
      </c>
      <c r="R1138" s="318"/>
      <c r="X1138" t="s">
        <v>43</v>
      </c>
      <c r="AA1138" s="318" t="s">
        <v>77</v>
      </c>
      <c r="AB1138" s="318">
        <v>50034642</v>
      </c>
      <c r="AC1138" s="318" t="s">
        <v>101</v>
      </c>
      <c r="AE1138" s="318" t="s">
        <v>94</v>
      </c>
      <c r="AF1138" s="320">
        <v>29987</v>
      </c>
      <c r="AG1138" s="318"/>
      <c r="AH1138" s="320"/>
      <c r="AI1138" s="320"/>
    </row>
    <row r="1139" spans="1:35" hidden="1">
      <c r="A1139" t="s">
        <v>3443</v>
      </c>
      <c r="B1139" s="1">
        <v>45930</v>
      </c>
      <c r="C1139">
        <v>9</v>
      </c>
      <c r="D1139">
        <v>530725</v>
      </c>
      <c r="E1139" t="s">
        <v>2628</v>
      </c>
      <c r="F1139" t="s">
        <v>37</v>
      </c>
      <c r="G1139" t="s">
        <v>188</v>
      </c>
      <c r="H1139" t="s">
        <v>3444</v>
      </c>
      <c r="I1139" t="s">
        <v>92</v>
      </c>
      <c r="J1139" t="s">
        <v>151</v>
      </c>
      <c r="K1139" s="318"/>
      <c r="L1139"/>
      <c r="M1139" s="319">
        <v>45994</v>
      </c>
      <c r="N1139" s="318">
        <v>12</v>
      </c>
      <c r="O1139" s="318"/>
      <c r="P1139" s="318" t="s">
        <v>274</v>
      </c>
      <c r="Q1139" s="319">
        <v>45994</v>
      </c>
      <c r="R1139" s="318" t="s">
        <v>78</v>
      </c>
      <c r="X1139" t="s">
        <v>43</v>
      </c>
      <c r="AA1139" s="318" t="s">
        <v>78</v>
      </c>
      <c r="AB1139" s="318">
        <v>50034682</v>
      </c>
      <c r="AC1139" s="318" t="s">
        <v>79</v>
      </c>
      <c r="AE1139" s="318" t="s">
        <v>94</v>
      </c>
      <c r="AF1139" s="320">
        <v>139771</v>
      </c>
      <c r="AG1139" s="318"/>
      <c r="AH1139" s="320"/>
      <c r="AI1139" s="320"/>
    </row>
    <row r="1140" spans="1:35" hidden="1">
      <c r="A1140" t="s">
        <v>3445</v>
      </c>
      <c r="B1140" s="1">
        <v>45931</v>
      </c>
      <c r="C1140">
        <v>10</v>
      </c>
      <c r="D1140">
        <v>530726</v>
      </c>
      <c r="E1140" t="s">
        <v>2234</v>
      </c>
      <c r="F1140" t="s">
        <v>37</v>
      </c>
      <c r="G1140" t="s">
        <v>121</v>
      </c>
      <c r="H1140" t="s">
        <v>3446</v>
      </c>
      <c r="I1140" t="s">
        <v>108</v>
      </c>
      <c r="J1140" t="s">
        <v>151</v>
      </c>
      <c r="K1140" s="318"/>
      <c r="L1140" t="s">
        <v>42</v>
      </c>
      <c r="M1140" s="319">
        <v>45940</v>
      </c>
      <c r="N1140" s="318">
        <v>10</v>
      </c>
      <c r="O1140" s="318"/>
      <c r="P1140" s="318"/>
      <c r="Q1140" s="319"/>
      <c r="R1140" s="318"/>
      <c r="X1140" t="s">
        <v>43</v>
      </c>
      <c r="AA1140" s="318" t="s">
        <v>109</v>
      </c>
      <c r="AB1140" s="318">
        <v>50034544</v>
      </c>
      <c r="AC1140" s="318" t="s">
        <v>95</v>
      </c>
      <c r="AE1140" s="318" t="s">
        <v>52</v>
      </c>
      <c r="AF1140" s="320">
        <v>7400</v>
      </c>
      <c r="AG1140" s="318"/>
      <c r="AH1140" s="320"/>
      <c r="AI1140" s="320"/>
    </row>
    <row r="1141" spans="1:35" hidden="1">
      <c r="A1141" t="s">
        <v>3447</v>
      </c>
      <c r="B1141" s="1">
        <v>45931</v>
      </c>
      <c r="C1141">
        <v>10</v>
      </c>
      <c r="D1141">
        <v>530727</v>
      </c>
      <c r="E1141" t="s">
        <v>3448</v>
      </c>
      <c r="F1141" t="s">
        <v>37</v>
      </c>
      <c r="G1141" t="s">
        <v>644</v>
      </c>
      <c r="H1141" t="s">
        <v>3449</v>
      </c>
      <c r="I1141" t="s">
        <v>87</v>
      </c>
      <c r="J1141" t="s">
        <v>3450</v>
      </c>
      <c r="K1141" s="318"/>
      <c r="L1141" t="s">
        <v>391</v>
      </c>
      <c r="M1141" s="319">
        <v>45975</v>
      </c>
      <c r="N1141" s="318">
        <v>11</v>
      </c>
      <c r="O1141" s="318"/>
      <c r="P1141" s="318" t="s">
        <v>274</v>
      </c>
      <c r="Q1141" s="319">
        <v>45975</v>
      </c>
      <c r="R1141" s="318" t="s">
        <v>77</v>
      </c>
      <c r="X1141" t="s">
        <v>43</v>
      </c>
      <c r="AA1141" s="318" t="s">
        <v>77</v>
      </c>
      <c r="AB1141" s="318">
        <v>50034604</v>
      </c>
      <c r="AC1141" s="318" t="s">
        <v>101</v>
      </c>
      <c r="AE1141" s="318" t="s">
        <v>224</v>
      </c>
      <c r="AF1141" s="320">
        <v>103775</v>
      </c>
      <c r="AG1141" s="318"/>
      <c r="AH1141" s="320"/>
      <c r="AI1141" s="320"/>
    </row>
    <row r="1142" spans="1:35" hidden="1">
      <c r="A1142" t="s">
        <v>3451</v>
      </c>
      <c r="B1142" s="1">
        <v>45931</v>
      </c>
      <c r="C1142">
        <v>10</v>
      </c>
      <c r="D1142">
        <v>530728</v>
      </c>
      <c r="E1142" t="s">
        <v>1386</v>
      </c>
      <c r="F1142" t="s">
        <v>37</v>
      </c>
      <c r="G1142" t="s">
        <v>644</v>
      </c>
      <c r="H1142" t="s">
        <v>1387</v>
      </c>
      <c r="I1142" t="s">
        <v>92</v>
      </c>
      <c r="J1142" t="s">
        <v>629</v>
      </c>
      <c r="K1142" s="318"/>
      <c r="L1142" t="s">
        <v>42</v>
      </c>
      <c r="M1142" s="319">
        <v>45947</v>
      </c>
      <c r="N1142" s="318">
        <v>10</v>
      </c>
      <c r="O1142" s="318"/>
      <c r="P1142" s="318" t="s">
        <v>274</v>
      </c>
      <c r="Q1142" s="319">
        <v>45947</v>
      </c>
      <c r="R1142" s="318" t="s">
        <v>109</v>
      </c>
      <c r="X1142" t="s">
        <v>43</v>
      </c>
      <c r="AA1142" s="318" t="s">
        <v>109</v>
      </c>
      <c r="AB1142" s="318">
        <v>50034951</v>
      </c>
      <c r="AC1142" s="318" t="s">
        <v>95</v>
      </c>
      <c r="AE1142" s="318" t="s">
        <v>94</v>
      </c>
      <c r="AF1142" s="320">
        <v>11590</v>
      </c>
      <c r="AG1142" s="318"/>
      <c r="AH1142" s="320"/>
      <c r="AI1142" s="320"/>
    </row>
    <row r="1143" spans="1:35" hidden="1">
      <c r="A1143" t="s">
        <v>3452</v>
      </c>
      <c r="B1143" s="1">
        <v>45931</v>
      </c>
      <c r="C1143">
        <v>10</v>
      </c>
      <c r="D1143">
        <v>530729</v>
      </c>
      <c r="E1143" t="s">
        <v>3453</v>
      </c>
      <c r="F1143" t="s">
        <v>37</v>
      </c>
      <c r="G1143" t="s">
        <v>644</v>
      </c>
      <c r="H1143" t="s">
        <v>3454</v>
      </c>
      <c r="I1143" t="s">
        <v>1423</v>
      </c>
      <c r="J1143" t="s">
        <v>629</v>
      </c>
      <c r="K1143" s="318"/>
      <c r="L1143" t="s">
        <v>42</v>
      </c>
      <c r="M1143" s="319">
        <v>45965</v>
      </c>
      <c r="N1143" s="318">
        <v>11</v>
      </c>
      <c r="O1143" s="318"/>
      <c r="P1143" s="318" t="s">
        <v>274</v>
      </c>
      <c r="Q1143" s="319">
        <v>45965</v>
      </c>
      <c r="R1143" s="318" t="s">
        <v>77</v>
      </c>
      <c r="X1143" t="s">
        <v>43</v>
      </c>
      <c r="AA1143" s="318" t="s">
        <v>77</v>
      </c>
      <c r="AB1143" s="318">
        <v>50035042</v>
      </c>
      <c r="AC1143" s="318" t="s">
        <v>101</v>
      </c>
      <c r="AE1143" s="318" t="s">
        <v>94</v>
      </c>
      <c r="AF1143" s="320">
        <v>18053</v>
      </c>
      <c r="AG1143" s="318"/>
      <c r="AH1143" s="320"/>
      <c r="AI1143" s="320"/>
    </row>
    <row r="1144" spans="1:35" hidden="1">
      <c r="A1144" t="s">
        <v>3455</v>
      </c>
      <c r="B1144" s="1">
        <v>45931</v>
      </c>
      <c r="C1144">
        <v>10</v>
      </c>
      <c r="D1144">
        <v>530730</v>
      </c>
      <c r="E1144" t="s">
        <v>3456</v>
      </c>
      <c r="F1144" t="s">
        <v>37</v>
      </c>
      <c r="G1144" t="s">
        <v>644</v>
      </c>
      <c r="H1144" t="s">
        <v>3457</v>
      </c>
      <c r="I1144" t="s">
        <v>108</v>
      </c>
      <c r="J1144" t="s">
        <v>1149</v>
      </c>
      <c r="K1144" s="318"/>
      <c r="L1144" t="s">
        <v>391</v>
      </c>
      <c r="M1144" s="319">
        <v>45987</v>
      </c>
      <c r="N1144" s="318">
        <v>11</v>
      </c>
      <c r="O1144" s="318"/>
      <c r="P1144" s="318" t="s">
        <v>274</v>
      </c>
      <c r="Q1144" s="319">
        <v>45987</v>
      </c>
      <c r="R1144" s="318" t="s">
        <v>77</v>
      </c>
      <c r="X1144" t="s">
        <v>43</v>
      </c>
      <c r="AA1144" s="318" t="s">
        <v>77</v>
      </c>
      <c r="AB1144" s="318">
        <v>50034995</v>
      </c>
      <c r="AC1144" s="318" t="s">
        <v>101</v>
      </c>
      <c r="AE1144" s="318" t="s">
        <v>261</v>
      </c>
      <c r="AF1144" s="320">
        <v>88560</v>
      </c>
      <c r="AG1144" s="318"/>
      <c r="AH1144" s="320"/>
      <c r="AI1144" s="320"/>
    </row>
    <row r="1145" spans="1:35" hidden="1">
      <c r="A1145" t="s">
        <v>3458</v>
      </c>
      <c r="B1145" s="1">
        <v>45931</v>
      </c>
      <c r="C1145">
        <v>10</v>
      </c>
      <c r="D1145">
        <v>530731</v>
      </c>
      <c r="E1145" t="s">
        <v>3459</v>
      </c>
      <c r="F1145" t="s">
        <v>37</v>
      </c>
      <c r="G1145" t="s">
        <v>106</v>
      </c>
      <c r="H1145" t="s">
        <v>3460</v>
      </c>
      <c r="I1145" t="s">
        <v>108</v>
      </c>
      <c r="J1145" t="s">
        <v>629</v>
      </c>
      <c r="K1145" s="318"/>
      <c r="L1145" t="s">
        <v>391</v>
      </c>
      <c r="M1145" s="319">
        <v>45980</v>
      </c>
      <c r="N1145" s="318">
        <v>11</v>
      </c>
      <c r="O1145" s="318"/>
      <c r="P1145" s="318" t="s">
        <v>274</v>
      </c>
      <c r="Q1145" s="319"/>
      <c r="R1145" s="318"/>
      <c r="X1145" t="s">
        <v>43</v>
      </c>
      <c r="AA1145" s="318" t="s">
        <v>77</v>
      </c>
      <c r="AB1145" s="318">
        <v>50035020</v>
      </c>
      <c r="AC1145" s="318" t="s">
        <v>101</v>
      </c>
      <c r="AE1145" s="318" t="s">
        <v>94</v>
      </c>
      <c r="AF1145" s="320">
        <v>13666</v>
      </c>
      <c r="AG1145" s="318"/>
      <c r="AH1145" s="320"/>
      <c r="AI1145" s="320"/>
    </row>
    <row r="1146" spans="1:35" hidden="1">
      <c r="A1146" t="s">
        <v>3461</v>
      </c>
      <c r="B1146" s="1">
        <v>45931</v>
      </c>
      <c r="C1146">
        <v>10</v>
      </c>
      <c r="D1146">
        <v>530732</v>
      </c>
      <c r="E1146" t="s">
        <v>3462</v>
      </c>
      <c r="F1146" t="s">
        <v>37</v>
      </c>
      <c r="G1146" t="s">
        <v>106</v>
      </c>
      <c r="H1146" t="s">
        <v>3463</v>
      </c>
      <c r="I1146" t="s">
        <v>108</v>
      </c>
      <c r="J1146" t="s">
        <v>629</v>
      </c>
      <c r="K1146" s="318"/>
      <c r="L1146" t="s">
        <v>42</v>
      </c>
      <c r="M1146" s="319">
        <v>45966</v>
      </c>
      <c r="N1146" s="318">
        <v>11</v>
      </c>
      <c r="O1146" s="318"/>
      <c r="P1146" s="318" t="s">
        <v>274</v>
      </c>
      <c r="Q1146" s="319">
        <v>45966</v>
      </c>
      <c r="R1146" s="318"/>
      <c r="X1146" t="s">
        <v>43</v>
      </c>
      <c r="AA1146" s="318" t="s">
        <v>77</v>
      </c>
      <c r="AB1146" s="318">
        <v>50035023</v>
      </c>
      <c r="AC1146" s="318" t="s">
        <v>101</v>
      </c>
      <c r="AE1146" s="318" t="s">
        <v>94</v>
      </c>
      <c r="AF1146" s="320">
        <v>9103</v>
      </c>
      <c r="AG1146" s="318"/>
      <c r="AH1146" s="320"/>
      <c r="AI1146" s="320"/>
    </row>
    <row r="1147" spans="1:35" hidden="1">
      <c r="A1147" t="s">
        <v>3464</v>
      </c>
      <c r="B1147" s="1">
        <v>45931</v>
      </c>
      <c r="C1147">
        <v>10</v>
      </c>
      <c r="D1147">
        <v>530733</v>
      </c>
      <c r="E1147" t="s">
        <v>3465</v>
      </c>
      <c r="F1147" t="s">
        <v>37</v>
      </c>
      <c r="G1147" t="s">
        <v>106</v>
      </c>
      <c r="H1147" t="s">
        <v>3466</v>
      </c>
      <c r="I1147" t="s">
        <v>108</v>
      </c>
      <c r="J1147" t="s">
        <v>629</v>
      </c>
      <c r="K1147" s="318"/>
      <c r="L1147" t="s">
        <v>42</v>
      </c>
      <c r="M1147" s="319">
        <v>45961</v>
      </c>
      <c r="N1147" s="318">
        <v>10</v>
      </c>
      <c r="O1147" s="318"/>
      <c r="P1147" s="318"/>
      <c r="Q1147" s="319"/>
      <c r="R1147" s="318"/>
      <c r="X1147" t="s">
        <v>43</v>
      </c>
      <c r="AA1147" s="318" t="s">
        <v>77</v>
      </c>
      <c r="AB1147" s="318">
        <v>50035034</v>
      </c>
      <c r="AC1147" s="318" t="s">
        <v>101</v>
      </c>
      <c r="AE1147" s="318" t="s">
        <v>94</v>
      </c>
      <c r="AF1147" s="320">
        <v>9103</v>
      </c>
      <c r="AG1147" s="318"/>
      <c r="AH1147" s="320"/>
      <c r="AI1147" s="320"/>
    </row>
    <row r="1148" spans="1:35" hidden="1">
      <c r="A1148" t="s">
        <v>3467</v>
      </c>
      <c r="B1148" s="1">
        <v>45931</v>
      </c>
      <c r="C1148">
        <v>10</v>
      </c>
      <c r="D1148">
        <v>530734</v>
      </c>
      <c r="E1148" t="s">
        <v>2280</v>
      </c>
      <c r="F1148" t="s">
        <v>37</v>
      </c>
      <c r="G1148" t="s">
        <v>106</v>
      </c>
      <c r="H1148" t="s">
        <v>2281</v>
      </c>
      <c r="I1148" t="s">
        <v>108</v>
      </c>
      <c r="J1148" t="s">
        <v>629</v>
      </c>
      <c r="K1148" s="318"/>
      <c r="L1148" t="s">
        <v>391</v>
      </c>
      <c r="M1148" s="319">
        <v>45980</v>
      </c>
      <c r="N1148" s="318">
        <v>11</v>
      </c>
      <c r="O1148" s="318"/>
      <c r="P1148" s="318"/>
      <c r="Q1148" s="319"/>
      <c r="R1148" s="318"/>
      <c r="X1148" t="s">
        <v>43</v>
      </c>
      <c r="AA1148" s="318" t="s">
        <v>77</v>
      </c>
      <c r="AB1148" s="318">
        <v>50035035</v>
      </c>
      <c r="AC1148" s="318" t="s">
        <v>101</v>
      </c>
      <c r="AE1148" s="318" t="s">
        <v>94</v>
      </c>
      <c r="AF1148" s="320">
        <v>9103</v>
      </c>
      <c r="AG1148" s="318"/>
      <c r="AH1148" s="320"/>
      <c r="AI1148" s="320"/>
    </row>
    <row r="1149" spans="1:35" hidden="1">
      <c r="A1149" t="s">
        <v>3468</v>
      </c>
      <c r="B1149" s="1">
        <v>45931</v>
      </c>
      <c r="C1149">
        <v>10</v>
      </c>
      <c r="D1149">
        <v>530735</v>
      </c>
      <c r="E1149" t="s">
        <v>3469</v>
      </c>
      <c r="F1149" t="s">
        <v>46</v>
      </c>
      <c r="G1149" t="s">
        <v>358</v>
      </c>
      <c r="H1149" t="s">
        <v>3470</v>
      </c>
      <c r="I1149" t="s">
        <v>49</v>
      </c>
      <c r="J1149" t="s">
        <v>158</v>
      </c>
      <c r="K1149" s="318"/>
      <c r="L1149" t="s">
        <v>42</v>
      </c>
      <c r="M1149" s="319">
        <v>45957</v>
      </c>
      <c r="N1149" s="318">
        <v>10</v>
      </c>
      <c r="O1149" s="318"/>
      <c r="P1149" s="318"/>
      <c r="Q1149" s="319"/>
      <c r="R1149" s="318"/>
      <c r="X1149" t="s">
        <v>43</v>
      </c>
      <c r="AA1149" s="318" t="s">
        <v>109</v>
      </c>
      <c r="AB1149" s="318">
        <v>50035375</v>
      </c>
      <c r="AC1149" s="318" t="s">
        <v>95</v>
      </c>
      <c r="AE1149" s="318" t="s">
        <v>179</v>
      </c>
      <c r="AF1149" s="320">
        <v>197925</v>
      </c>
      <c r="AG1149" s="318">
        <v>18</v>
      </c>
      <c r="AH1149" s="320"/>
      <c r="AI1149" s="320"/>
    </row>
    <row r="1150" spans="1:35" hidden="1">
      <c r="A1150" t="s">
        <v>3471</v>
      </c>
      <c r="B1150" s="1">
        <v>45931</v>
      </c>
      <c r="C1150">
        <v>10</v>
      </c>
      <c r="D1150">
        <v>530736</v>
      </c>
      <c r="E1150" t="s">
        <v>3472</v>
      </c>
      <c r="F1150" t="s">
        <v>37</v>
      </c>
      <c r="G1150" t="s">
        <v>644</v>
      </c>
      <c r="H1150" t="s">
        <v>3473</v>
      </c>
      <c r="I1150" t="s">
        <v>92</v>
      </c>
      <c r="J1150" t="s">
        <v>629</v>
      </c>
      <c r="K1150" s="318"/>
      <c r="L1150" t="s">
        <v>42</v>
      </c>
      <c r="M1150" s="319">
        <v>45940</v>
      </c>
      <c r="N1150" s="318">
        <v>10</v>
      </c>
      <c r="O1150" s="318"/>
      <c r="P1150" s="318" t="s">
        <v>274</v>
      </c>
      <c r="Q1150" s="319">
        <v>45940</v>
      </c>
      <c r="R1150" s="318" t="s">
        <v>109</v>
      </c>
      <c r="X1150" t="s">
        <v>43</v>
      </c>
      <c r="AA1150" s="318" t="s">
        <v>109</v>
      </c>
      <c r="AB1150" s="318">
        <v>50035097</v>
      </c>
      <c r="AC1150" s="318" t="s">
        <v>95</v>
      </c>
      <c r="AE1150" s="318" t="s">
        <v>94</v>
      </c>
      <c r="AF1150" s="320">
        <v>11590</v>
      </c>
      <c r="AG1150" s="318"/>
      <c r="AH1150" s="320"/>
      <c r="AI1150" s="320"/>
    </row>
    <row r="1151" spans="1:35" hidden="1">
      <c r="A1151" t="s">
        <v>3474</v>
      </c>
      <c r="B1151" s="1">
        <v>45931</v>
      </c>
      <c r="C1151">
        <v>10</v>
      </c>
      <c r="D1151">
        <v>530737</v>
      </c>
      <c r="E1151" t="s">
        <v>3475</v>
      </c>
      <c r="F1151" t="s">
        <v>37</v>
      </c>
      <c r="G1151" t="s">
        <v>644</v>
      </c>
      <c r="H1151" t="s">
        <v>3476</v>
      </c>
      <c r="I1151" t="s">
        <v>92</v>
      </c>
      <c r="J1151" t="s">
        <v>629</v>
      </c>
      <c r="K1151" s="318"/>
      <c r="L1151" t="s">
        <v>42</v>
      </c>
      <c r="M1151" s="319">
        <v>45940</v>
      </c>
      <c r="N1151" s="318">
        <v>10</v>
      </c>
      <c r="O1151" s="318"/>
      <c r="P1151" s="318" t="s">
        <v>274</v>
      </c>
      <c r="Q1151" s="319">
        <v>45940</v>
      </c>
      <c r="R1151" s="318" t="s">
        <v>109</v>
      </c>
      <c r="X1151" t="s">
        <v>43</v>
      </c>
      <c r="AA1151" s="318" t="s">
        <v>109</v>
      </c>
      <c r="AB1151" s="318">
        <v>50035104</v>
      </c>
      <c r="AC1151" s="318" t="s">
        <v>95</v>
      </c>
      <c r="AE1151" s="318" t="s">
        <v>94</v>
      </c>
      <c r="AF1151" s="320">
        <v>11590</v>
      </c>
      <c r="AG1151" s="318"/>
      <c r="AH1151" s="320"/>
      <c r="AI1151" s="320"/>
    </row>
    <row r="1152" spans="1:35" hidden="1">
      <c r="A1152" t="s">
        <v>3477</v>
      </c>
      <c r="B1152" s="1">
        <v>45931</v>
      </c>
      <c r="C1152">
        <v>10</v>
      </c>
      <c r="D1152">
        <v>530738</v>
      </c>
      <c r="E1152" t="s">
        <v>3478</v>
      </c>
      <c r="F1152" t="s">
        <v>37</v>
      </c>
      <c r="G1152" t="s">
        <v>644</v>
      </c>
      <c r="H1152" t="s">
        <v>3479</v>
      </c>
      <c r="I1152" t="s">
        <v>636</v>
      </c>
      <c r="J1152" t="s">
        <v>629</v>
      </c>
      <c r="K1152" s="318"/>
      <c r="L1152" t="s">
        <v>391</v>
      </c>
      <c r="M1152" s="319" t="s">
        <v>577</v>
      </c>
      <c r="N1152" s="318"/>
      <c r="O1152" s="318"/>
      <c r="P1152" s="318" t="s">
        <v>274</v>
      </c>
      <c r="Q1152" s="319" t="s">
        <v>577</v>
      </c>
      <c r="R1152" s="318"/>
      <c r="X1152" t="s">
        <v>43</v>
      </c>
      <c r="AA1152" s="318"/>
      <c r="AB1152" s="318">
        <v>50035139</v>
      </c>
      <c r="AC1152" s="318" t="s">
        <v>43</v>
      </c>
      <c r="AE1152" s="318"/>
      <c r="AF1152" s="320"/>
      <c r="AG1152" s="318"/>
      <c r="AH1152" s="320"/>
      <c r="AI1152" s="320"/>
    </row>
    <row r="1153" spans="1:35" hidden="1">
      <c r="A1153" t="s">
        <v>3480</v>
      </c>
      <c r="B1153" s="1">
        <v>45931</v>
      </c>
      <c r="C1153">
        <v>10</v>
      </c>
      <c r="D1153">
        <v>530739</v>
      </c>
      <c r="E1153" t="s">
        <v>3481</v>
      </c>
      <c r="F1153" t="s">
        <v>37</v>
      </c>
      <c r="G1153" t="s">
        <v>644</v>
      </c>
      <c r="H1153" t="s">
        <v>3482</v>
      </c>
      <c r="I1153" t="s">
        <v>636</v>
      </c>
      <c r="J1153" t="s">
        <v>629</v>
      </c>
      <c r="K1153" s="318"/>
      <c r="L1153" t="s">
        <v>42</v>
      </c>
      <c r="M1153" s="319">
        <v>45947</v>
      </c>
      <c r="N1153" s="318">
        <v>10</v>
      </c>
      <c r="O1153" s="318"/>
      <c r="P1153" s="318" t="s">
        <v>274</v>
      </c>
      <c r="Q1153" s="319">
        <v>45947</v>
      </c>
      <c r="R1153" s="318" t="s">
        <v>109</v>
      </c>
      <c r="X1153" t="s">
        <v>43</v>
      </c>
      <c r="AA1153" s="318" t="s">
        <v>109</v>
      </c>
      <c r="AB1153" s="318">
        <v>50035146</v>
      </c>
      <c r="AC1153" s="318" t="s">
        <v>95</v>
      </c>
      <c r="AE1153" s="318" t="s">
        <v>94</v>
      </c>
      <c r="AF1153" s="320">
        <v>12475</v>
      </c>
      <c r="AG1153" s="318"/>
      <c r="AH1153" s="320"/>
      <c r="AI1153" s="320"/>
    </row>
    <row r="1154" spans="1:35" hidden="1">
      <c r="A1154" t="s">
        <v>3483</v>
      </c>
      <c r="B1154" s="1">
        <v>45932</v>
      </c>
      <c r="C1154">
        <v>10</v>
      </c>
      <c r="D1154">
        <v>530740</v>
      </c>
      <c r="E1154" t="s">
        <v>3484</v>
      </c>
      <c r="F1154" t="s">
        <v>37</v>
      </c>
      <c r="G1154" t="s">
        <v>644</v>
      </c>
      <c r="H1154" t="s">
        <v>3485</v>
      </c>
      <c r="I1154" t="s">
        <v>92</v>
      </c>
      <c r="J1154" t="s">
        <v>629</v>
      </c>
      <c r="K1154" s="318"/>
      <c r="L1154" t="s">
        <v>42</v>
      </c>
      <c r="M1154" s="319">
        <v>45940</v>
      </c>
      <c r="N1154" s="318">
        <v>10</v>
      </c>
      <c r="O1154" s="318"/>
      <c r="P1154" s="318" t="s">
        <v>274</v>
      </c>
      <c r="Q1154" s="319">
        <v>45940</v>
      </c>
      <c r="R1154" s="318" t="s">
        <v>109</v>
      </c>
      <c r="X1154" t="s">
        <v>43</v>
      </c>
      <c r="AA1154" s="318" t="s">
        <v>109</v>
      </c>
      <c r="AB1154" s="318">
        <v>50035164</v>
      </c>
      <c r="AC1154" s="318" t="s">
        <v>95</v>
      </c>
      <c r="AE1154" s="318" t="s">
        <v>94</v>
      </c>
      <c r="AF1154" s="320">
        <v>11590</v>
      </c>
      <c r="AG1154" s="318"/>
      <c r="AH1154" s="320"/>
      <c r="AI1154" s="320"/>
    </row>
    <row r="1155" spans="1:35" hidden="1">
      <c r="A1155" t="s">
        <v>3486</v>
      </c>
      <c r="B1155" s="1">
        <v>45932</v>
      </c>
      <c r="C1155">
        <v>10</v>
      </c>
      <c r="D1155">
        <v>530741</v>
      </c>
      <c r="E1155" t="s">
        <v>3487</v>
      </c>
      <c r="F1155" t="s">
        <v>37</v>
      </c>
      <c r="G1155" t="s">
        <v>644</v>
      </c>
      <c r="H1155" t="s">
        <v>3488</v>
      </c>
      <c r="I1155" t="s">
        <v>108</v>
      </c>
      <c r="J1155" t="s">
        <v>1149</v>
      </c>
      <c r="K1155" s="318"/>
      <c r="L1155" t="s">
        <v>391</v>
      </c>
      <c r="M1155" s="319">
        <v>45987</v>
      </c>
      <c r="N1155" s="318">
        <v>11</v>
      </c>
      <c r="O1155" s="318"/>
      <c r="P1155" s="318" t="s">
        <v>274</v>
      </c>
      <c r="Q1155" s="319">
        <v>45987</v>
      </c>
      <c r="R1155" s="318" t="s">
        <v>77</v>
      </c>
      <c r="X1155" t="s">
        <v>43</v>
      </c>
      <c r="AA1155" s="318" t="s">
        <v>77</v>
      </c>
      <c r="AB1155" s="318">
        <v>50035185</v>
      </c>
      <c r="AC1155" s="318" t="s">
        <v>101</v>
      </c>
      <c r="AE1155" s="318" t="s">
        <v>261</v>
      </c>
      <c r="AF1155" s="320">
        <v>85251</v>
      </c>
      <c r="AG1155" s="318"/>
      <c r="AH1155" s="320"/>
      <c r="AI1155" s="320"/>
    </row>
    <row r="1156" spans="1:35" hidden="1">
      <c r="A1156" t="s">
        <v>3489</v>
      </c>
      <c r="B1156" s="1">
        <v>45932</v>
      </c>
      <c r="C1156">
        <v>10</v>
      </c>
      <c r="D1156">
        <v>530742</v>
      </c>
      <c r="E1156" t="s">
        <v>3490</v>
      </c>
      <c r="F1156" t="s">
        <v>37</v>
      </c>
      <c r="G1156" t="s">
        <v>644</v>
      </c>
      <c r="H1156" t="s">
        <v>3491</v>
      </c>
      <c r="I1156" t="s">
        <v>40</v>
      </c>
      <c r="J1156" t="s">
        <v>1149</v>
      </c>
      <c r="K1156" s="318"/>
      <c r="L1156" t="s">
        <v>391</v>
      </c>
      <c r="M1156" s="319">
        <v>45987</v>
      </c>
      <c r="N1156" s="318">
        <v>11</v>
      </c>
      <c r="O1156" s="318"/>
      <c r="P1156" s="318" t="s">
        <v>274</v>
      </c>
      <c r="Q1156" s="319">
        <v>45987</v>
      </c>
      <c r="R1156" s="318" t="s">
        <v>77</v>
      </c>
      <c r="X1156" t="s">
        <v>43</v>
      </c>
      <c r="AA1156" s="318" t="s">
        <v>77</v>
      </c>
      <c r="AB1156" s="318">
        <v>50035188</v>
      </c>
      <c r="AC1156" s="318" t="s">
        <v>101</v>
      </c>
      <c r="AE1156" s="318" t="s">
        <v>261</v>
      </c>
      <c r="AF1156" s="320">
        <v>69704</v>
      </c>
      <c r="AG1156" s="318"/>
      <c r="AH1156" s="320"/>
      <c r="AI1156" s="320"/>
    </row>
    <row r="1157" spans="1:35" hidden="1">
      <c r="A1157" t="s">
        <v>3492</v>
      </c>
      <c r="B1157" s="1">
        <v>45870</v>
      </c>
      <c r="C1157">
        <v>8</v>
      </c>
      <c r="D1157">
        <v>530743</v>
      </c>
      <c r="E1157" t="s">
        <v>3493</v>
      </c>
      <c r="F1157" t="s">
        <v>37</v>
      </c>
      <c r="G1157" t="s">
        <v>1401</v>
      </c>
      <c r="H1157" t="s">
        <v>3494</v>
      </c>
      <c r="I1157" t="s">
        <v>636</v>
      </c>
      <c r="J1157" t="s">
        <v>1408</v>
      </c>
      <c r="K1157" s="318"/>
      <c r="L1157" t="s">
        <v>42</v>
      </c>
      <c r="M1157" s="319">
        <v>45958</v>
      </c>
      <c r="N1157" s="318">
        <v>10</v>
      </c>
      <c r="O1157" s="318"/>
      <c r="P1157" s="318" t="s">
        <v>274</v>
      </c>
      <c r="Q1157" s="319">
        <v>45930</v>
      </c>
      <c r="R1157" s="318" t="s">
        <v>109</v>
      </c>
      <c r="X1157" t="s">
        <v>43</v>
      </c>
      <c r="AA1157" s="318" t="s">
        <v>109</v>
      </c>
      <c r="AB1157" s="318">
        <v>531001</v>
      </c>
      <c r="AC1157" s="318" t="s">
        <v>95</v>
      </c>
      <c r="AE1157" s="318" t="s">
        <v>408</v>
      </c>
      <c r="AF1157" s="320">
        <v>185062</v>
      </c>
      <c r="AG1157" s="318"/>
      <c r="AH1157" s="320"/>
      <c r="AI1157" s="320"/>
    </row>
    <row r="1158" spans="1:35" hidden="1">
      <c r="A1158" t="s">
        <v>3495</v>
      </c>
      <c r="B1158" s="1">
        <v>45932</v>
      </c>
      <c r="C1158">
        <v>10</v>
      </c>
      <c r="D1158">
        <v>530744</v>
      </c>
      <c r="E1158" t="s">
        <v>3496</v>
      </c>
      <c r="F1158" t="s">
        <v>46</v>
      </c>
      <c r="G1158" t="s">
        <v>644</v>
      </c>
      <c r="H1158" t="s">
        <v>3497</v>
      </c>
      <c r="I1158" t="s">
        <v>3498</v>
      </c>
      <c r="J1158" t="s">
        <v>629</v>
      </c>
      <c r="K1158" s="318"/>
      <c r="L1158" t="s">
        <v>391</v>
      </c>
      <c r="M1158" s="319"/>
      <c r="N1158" s="318"/>
      <c r="O1158" s="318"/>
      <c r="P1158" s="318" t="s">
        <v>274</v>
      </c>
      <c r="Q1158" s="319"/>
      <c r="R1158" s="318"/>
      <c r="X1158" t="s">
        <v>43</v>
      </c>
      <c r="AA1158" s="318"/>
      <c r="AB1158" s="318">
        <v>50035179</v>
      </c>
      <c r="AC1158" s="318" t="s">
        <v>43</v>
      </c>
      <c r="AE1158" s="318"/>
      <c r="AF1158" s="320"/>
      <c r="AG1158" s="318"/>
      <c r="AH1158" s="320"/>
      <c r="AI1158" s="320"/>
    </row>
    <row r="1159" spans="1:35" hidden="1">
      <c r="A1159" t="s">
        <v>3499</v>
      </c>
      <c r="B1159" s="1">
        <v>45932</v>
      </c>
      <c r="C1159">
        <v>10</v>
      </c>
      <c r="D1159">
        <v>530745</v>
      </c>
      <c r="E1159" t="s">
        <v>2016</v>
      </c>
      <c r="F1159" t="s">
        <v>37</v>
      </c>
      <c r="G1159" t="s">
        <v>106</v>
      </c>
      <c r="H1159" t="s">
        <v>2017</v>
      </c>
      <c r="I1159" t="s">
        <v>108</v>
      </c>
      <c r="J1159" t="s">
        <v>629</v>
      </c>
      <c r="K1159" s="318"/>
      <c r="L1159" t="s">
        <v>391</v>
      </c>
      <c r="M1159" s="319">
        <v>45972</v>
      </c>
      <c r="N1159" s="318">
        <v>11</v>
      </c>
      <c r="O1159" s="318"/>
      <c r="P1159" s="318"/>
      <c r="Q1159" s="319"/>
      <c r="R1159" s="318"/>
      <c r="X1159" t="s">
        <v>43</v>
      </c>
      <c r="AA1159" s="318" t="s">
        <v>77</v>
      </c>
      <c r="AB1159" s="318">
        <v>50035280</v>
      </c>
      <c r="AC1159" s="318" t="s">
        <v>101</v>
      </c>
      <c r="AE1159" s="318" t="s">
        <v>94</v>
      </c>
      <c r="AF1159" s="320">
        <v>12036</v>
      </c>
      <c r="AG1159" s="318"/>
      <c r="AH1159" s="320"/>
      <c r="AI1159" s="320"/>
    </row>
    <row r="1160" spans="1:35" hidden="1">
      <c r="A1160" t="s">
        <v>3500</v>
      </c>
      <c r="B1160" s="1">
        <v>45932</v>
      </c>
      <c r="C1160">
        <v>10</v>
      </c>
      <c r="D1160">
        <v>530746</v>
      </c>
      <c r="E1160" t="s">
        <v>3501</v>
      </c>
      <c r="F1160" t="s">
        <v>37</v>
      </c>
      <c r="G1160" t="s">
        <v>644</v>
      </c>
      <c r="H1160" t="s">
        <v>3502</v>
      </c>
      <c r="I1160" t="s">
        <v>636</v>
      </c>
      <c r="J1160" t="s">
        <v>629</v>
      </c>
      <c r="K1160" s="318"/>
      <c r="L1160" t="s">
        <v>42</v>
      </c>
      <c r="M1160" s="319">
        <v>45947</v>
      </c>
      <c r="N1160" s="318">
        <v>10</v>
      </c>
      <c r="O1160" s="318"/>
      <c r="P1160" s="318" t="s">
        <v>274</v>
      </c>
      <c r="Q1160" s="319">
        <v>45947</v>
      </c>
      <c r="R1160" s="318" t="s">
        <v>109</v>
      </c>
      <c r="X1160" t="s">
        <v>43</v>
      </c>
      <c r="AA1160" s="318" t="s">
        <v>109</v>
      </c>
      <c r="AB1160" s="318">
        <v>50035362</v>
      </c>
      <c r="AC1160" s="318" t="s">
        <v>95</v>
      </c>
      <c r="AE1160" s="318" t="s">
        <v>94</v>
      </c>
      <c r="AF1160" s="320">
        <v>12475</v>
      </c>
      <c r="AG1160" s="318"/>
      <c r="AH1160" s="320"/>
      <c r="AI1160" s="320"/>
    </row>
    <row r="1161" spans="1:35" hidden="1">
      <c r="A1161" t="s">
        <v>3503</v>
      </c>
      <c r="B1161" s="1">
        <v>45932</v>
      </c>
      <c r="C1161">
        <v>10</v>
      </c>
      <c r="D1161">
        <v>530747</v>
      </c>
      <c r="E1161" t="s">
        <v>3504</v>
      </c>
      <c r="F1161" t="s">
        <v>37</v>
      </c>
      <c r="G1161" t="s">
        <v>644</v>
      </c>
      <c r="H1161" t="s">
        <v>3505</v>
      </c>
      <c r="I1161" t="s">
        <v>636</v>
      </c>
      <c r="J1161" t="s">
        <v>629</v>
      </c>
      <c r="K1161" s="318"/>
      <c r="L1161" t="s">
        <v>42</v>
      </c>
      <c r="M1161" s="319">
        <v>45965</v>
      </c>
      <c r="N1161" s="318">
        <v>11</v>
      </c>
      <c r="O1161" s="318"/>
      <c r="P1161" s="318" t="s">
        <v>274</v>
      </c>
      <c r="Q1161" s="319">
        <v>45965</v>
      </c>
      <c r="R1161" s="318" t="s">
        <v>77</v>
      </c>
      <c r="X1161" t="s">
        <v>43</v>
      </c>
      <c r="AA1161" s="318" t="s">
        <v>77</v>
      </c>
      <c r="AB1161" s="318">
        <v>50035368</v>
      </c>
      <c r="AC1161" s="318" t="s">
        <v>101</v>
      </c>
      <c r="AE1161" s="318" t="s">
        <v>94</v>
      </c>
      <c r="AF1161" s="320">
        <v>12475</v>
      </c>
      <c r="AG1161" s="318"/>
      <c r="AH1161" s="320"/>
      <c r="AI1161" s="320"/>
    </row>
    <row r="1162" spans="1:35" hidden="1">
      <c r="A1162" t="s">
        <v>3506</v>
      </c>
      <c r="B1162" s="1">
        <v>45932</v>
      </c>
      <c r="C1162">
        <v>10</v>
      </c>
      <c r="D1162">
        <v>530748</v>
      </c>
      <c r="E1162" t="s">
        <v>3507</v>
      </c>
      <c r="F1162" t="s">
        <v>37</v>
      </c>
      <c r="G1162" t="s">
        <v>644</v>
      </c>
      <c r="H1162" t="s">
        <v>3508</v>
      </c>
      <c r="I1162" t="s">
        <v>636</v>
      </c>
      <c r="J1162" t="s">
        <v>629</v>
      </c>
      <c r="K1162" s="318"/>
      <c r="L1162" t="s">
        <v>391</v>
      </c>
      <c r="M1162" s="319">
        <v>45968</v>
      </c>
      <c r="N1162" s="318">
        <v>11</v>
      </c>
      <c r="O1162" s="318"/>
      <c r="P1162" s="318" t="s">
        <v>274</v>
      </c>
      <c r="Q1162" s="319">
        <v>45968</v>
      </c>
      <c r="R1162" s="318" t="s">
        <v>77</v>
      </c>
      <c r="X1162" t="s">
        <v>43</v>
      </c>
      <c r="AA1162" s="318" t="s">
        <v>77</v>
      </c>
      <c r="AB1162" s="318">
        <v>50035372</v>
      </c>
      <c r="AC1162" s="318" t="s">
        <v>101</v>
      </c>
      <c r="AE1162" s="318" t="s">
        <v>94</v>
      </c>
      <c r="AF1162" s="320">
        <v>12475</v>
      </c>
      <c r="AG1162" s="318"/>
      <c r="AH1162" s="320"/>
      <c r="AI1162" s="320"/>
    </row>
    <row r="1163" spans="1:35" hidden="1">
      <c r="A1163" t="s">
        <v>3509</v>
      </c>
      <c r="B1163" s="1">
        <v>45933</v>
      </c>
      <c r="C1163">
        <v>10</v>
      </c>
      <c r="D1163">
        <v>530749</v>
      </c>
      <c r="E1163" t="s">
        <v>3510</v>
      </c>
      <c r="F1163" t="s">
        <v>37</v>
      </c>
      <c r="G1163" t="s">
        <v>644</v>
      </c>
      <c r="H1163" t="s">
        <v>3511</v>
      </c>
      <c r="I1163" t="s">
        <v>60</v>
      </c>
      <c r="J1163" t="s">
        <v>1149</v>
      </c>
      <c r="K1163" s="318"/>
      <c r="L1163" t="s">
        <v>42</v>
      </c>
      <c r="M1163" s="319">
        <v>45960</v>
      </c>
      <c r="N1163" s="318">
        <v>10</v>
      </c>
      <c r="O1163" s="318"/>
      <c r="P1163" s="318" t="s">
        <v>274</v>
      </c>
      <c r="Q1163" s="319">
        <v>45960</v>
      </c>
      <c r="R1163" s="318" t="s">
        <v>109</v>
      </c>
      <c r="X1163" t="s">
        <v>43</v>
      </c>
      <c r="AA1163" s="318" t="s">
        <v>109</v>
      </c>
      <c r="AB1163" s="318">
        <v>50035445</v>
      </c>
      <c r="AC1163" s="318" t="s">
        <v>95</v>
      </c>
      <c r="AE1163" s="318" t="s">
        <v>261</v>
      </c>
      <c r="AF1163" s="320">
        <v>112287</v>
      </c>
      <c r="AG1163" s="318"/>
      <c r="AH1163" s="320"/>
      <c r="AI1163" s="320"/>
    </row>
    <row r="1164" spans="1:35" hidden="1">
      <c r="A1164" t="s">
        <v>3512</v>
      </c>
      <c r="B1164" s="1">
        <v>45933</v>
      </c>
      <c r="C1164">
        <v>10</v>
      </c>
      <c r="D1164">
        <v>530750</v>
      </c>
      <c r="E1164" t="s">
        <v>3513</v>
      </c>
      <c r="F1164" t="s">
        <v>46</v>
      </c>
      <c r="G1164" t="s">
        <v>121</v>
      </c>
      <c r="H1164" t="s">
        <v>3514</v>
      </c>
      <c r="I1164" t="s">
        <v>49</v>
      </c>
      <c r="J1164" t="s">
        <v>158</v>
      </c>
      <c r="K1164" s="318"/>
      <c r="L1164" t="s">
        <v>42</v>
      </c>
      <c r="M1164" s="319">
        <v>45953</v>
      </c>
      <c r="N1164" s="318">
        <v>10</v>
      </c>
      <c r="O1164" s="318"/>
      <c r="P1164" s="318"/>
      <c r="Q1164" s="319"/>
      <c r="R1164" s="318"/>
      <c r="X1164" t="s">
        <v>43</v>
      </c>
      <c r="AA1164" s="318" t="s">
        <v>109</v>
      </c>
      <c r="AB1164" s="318">
        <v>50035593</v>
      </c>
      <c r="AC1164" s="318" t="s">
        <v>95</v>
      </c>
      <c r="AE1164" s="318" t="s">
        <v>179</v>
      </c>
      <c r="AF1164" s="320">
        <v>209486</v>
      </c>
      <c r="AG1164" s="318">
        <v>36</v>
      </c>
      <c r="AH1164" s="320"/>
      <c r="AI1164" s="320"/>
    </row>
    <row r="1165" spans="1:35" hidden="1">
      <c r="A1165" t="s">
        <v>3515</v>
      </c>
      <c r="B1165" s="1">
        <v>45916</v>
      </c>
      <c r="C1165">
        <v>9</v>
      </c>
      <c r="D1165">
        <v>530751</v>
      </c>
      <c r="E1165" t="s">
        <v>69</v>
      </c>
      <c r="F1165" t="s">
        <v>37</v>
      </c>
      <c r="G1165" t="s">
        <v>197</v>
      </c>
      <c r="H1165" t="s">
        <v>3516</v>
      </c>
      <c r="I1165" t="s">
        <v>140</v>
      </c>
      <c r="J1165" t="s">
        <v>1693</v>
      </c>
      <c r="K1165" s="318"/>
      <c r="L1165" t="s">
        <v>42</v>
      </c>
      <c r="M1165" s="319">
        <v>45944</v>
      </c>
      <c r="N1165" s="318">
        <v>10</v>
      </c>
      <c r="O1165" s="318"/>
      <c r="P1165" s="318"/>
      <c r="Q1165" s="319"/>
      <c r="R1165" s="318"/>
      <c r="X1165" t="s">
        <v>43</v>
      </c>
      <c r="AA1165" s="318" t="s">
        <v>109</v>
      </c>
      <c r="AB1165" s="318">
        <v>531004</v>
      </c>
      <c r="AC1165" s="318" t="s">
        <v>95</v>
      </c>
      <c r="AE1165" s="318" t="s">
        <v>732</v>
      </c>
      <c r="AF1165" s="320">
        <v>63146</v>
      </c>
      <c r="AG1165" s="318"/>
      <c r="AH1165" s="320"/>
      <c r="AI1165" s="320"/>
    </row>
    <row r="1166" spans="1:35" hidden="1">
      <c r="A1166" t="s">
        <v>3517</v>
      </c>
      <c r="B1166" s="1">
        <v>45919</v>
      </c>
      <c r="C1166">
        <v>9</v>
      </c>
      <c r="D1166">
        <v>530752</v>
      </c>
      <c r="E1166" t="s">
        <v>69</v>
      </c>
      <c r="F1166" t="s">
        <v>37</v>
      </c>
      <c r="G1166" t="s">
        <v>197</v>
      </c>
      <c r="H1166" t="s">
        <v>3518</v>
      </c>
      <c r="I1166" t="s">
        <v>140</v>
      </c>
      <c r="J1166" t="s">
        <v>1693</v>
      </c>
      <c r="K1166" s="318"/>
      <c r="L1166" t="s">
        <v>42</v>
      </c>
      <c r="M1166" s="319">
        <v>45939</v>
      </c>
      <c r="N1166" s="318">
        <v>10</v>
      </c>
      <c r="O1166" s="318"/>
      <c r="P1166" s="318"/>
      <c r="Q1166" s="319"/>
      <c r="R1166" s="318"/>
      <c r="X1166" t="s">
        <v>43</v>
      </c>
      <c r="AA1166" s="318" t="s">
        <v>109</v>
      </c>
      <c r="AB1166" s="318">
        <v>531005</v>
      </c>
      <c r="AC1166" s="318" t="s">
        <v>95</v>
      </c>
      <c r="AE1166" s="318" t="s">
        <v>732</v>
      </c>
      <c r="AF1166" s="320">
        <v>85796</v>
      </c>
      <c r="AG1166" s="318"/>
      <c r="AH1166" s="320"/>
      <c r="AI1166" s="320"/>
    </row>
    <row r="1167" spans="1:35" hidden="1">
      <c r="A1167" t="s">
        <v>3519</v>
      </c>
      <c r="B1167" s="1">
        <v>45933</v>
      </c>
      <c r="C1167">
        <v>10</v>
      </c>
      <c r="D1167">
        <v>530753</v>
      </c>
      <c r="E1167" t="s">
        <v>3520</v>
      </c>
      <c r="F1167" t="s">
        <v>46</v>
      </c>
      <c r="G1167" t="s">
        <v>197</v>
      </c>
      <c r="H1167" t="s">
        <v>3521</v>
      </c>
      <c r="I1167" t="s">
        <v>3498</v>
      </c>
      <c r="J1167" t="s">
        <v>158</v>
      </c>
      <c r="K1167" s="318"/>
      <c r="L1167" t="s">
        <v>42</v>
      </c>
      <c r="M1167" s="319">
        <v>45961</v>
      </c>
      <c r="N1167" s="318">
        <v>10</v>
      </c>
      <c r="O1167" s="318"/>
      <c r="P1167" s="318"/>
      <c r="Q1167" s="319"/>
      <c r="R1167" s="318"/>
      <c r="X1167" t="s">
        <v>43</v>
      </c>
      <c r="AA1167" s="318" t="s">
        <v>77</v>
      </c>
      <c r="AB1167" s="318">
        <v>50035691</v>
      </c>
      <c r="AC1167" s="318" t="s">
        <v>101</v>
      </c>
      <c r="AE1167" s="318" t="s">
        <v>179</v>
      </c>
      <c r="AF1167" s="320">
        <v>263521</v>
      </c>
      <c r="AG1167" s="318">
        <v>101</v>
      </c>
      <c r="AH1167" s="320"/>
      <c r="AI1167" s="320"/>
    </row>
    <row r="1168" spans="1:35" hidden="1">
      <c r="A1168" t="s">
        <v>3522</v>
      </c>
      <c r="B1168" s="1">
        <v>45933</v>
      </c>
      <c r="C1168">
        <v>10</v>
      </c>
      <c r="D1168">
        <v>530754</v>
      </c>
      <c r="E1168" t="s">
        <v>3523</v>
      </c>
      <c r="F1168" t="s">
        <v>37</v>
      </c>
      <c r="G1168" t="s">
        <v>188</v>
      </c>
      <c r="H1168" t="s">
        <v>3524</v>
      </c>
      <c r="I1168" t="s">
        <v>40</v>
      </c>
      <c r="J1168" t="s">
        <v>158</v>
      </c>
      <c r="K1168" s="318"/>
      <c r="L1168" t="s">
        <v>42</v>
      </c>
      <c r="M1168" s="319">
        <v>45952</v>
      </c>
      <c r="N1168" s="318">
        <v>10</v>
      </c>
      <c r="O1168" s="318"/>
      <c r="P1168" s="318" t="s">
        <v>274</v>
      </c>
      <c r="Q1168" s="319">
        <v>45952</v>
      </c>
      <c r="R1168" s="318" t="s">
        <v>109</v>
      </c>
      <c r="X1168" t="s">
        <v>43</v>
      </c>
      <c r="AA1168" s="318" t="s">
        <v>109</v>
      </c>
      <c r="AB1168" s="318">
        <v>50035469</v>
      </c>
      <c r="AC1168" s="318" t="s">
        <v>95</v>
      </c>
      <c r="AE1168" s="318" t="s">
        <v>94</v>
      </c>
      <c r="AF1168" s="320">
        <v>215167</v>
      </c>
      <c r="AG1168" s="318">
        <v>10</v>
      </c>
      <c r="AH1168" s="320"/>
      <c r="AI1168" s="320"/>
    </row>
    <row r="1169" spans="1:35" hidden="1">
      <c r="A1169" t="s">
        <v>3525</v>
      </c>
      <c r="B1169" s="1">
        <v>45933</v>
      </c>
      <c r="C1169">
        <v>10</v>
      </c>
      <c r="D1169">
        <v>530755</v>
      </c>
      <c r="E1169" t="s">
        <v>3526</v>
      </c>
      <c r="F1169" t="s">
        <v>37</v>
      </c>
      <c r="G1169" t="s">
        <v>97</v>
      </c>
      <c r="H1169" t="s">
        <v>3527</v>
      </c>
      <c r="I1169" t="s">
        <v>60</v>
      </c>
      <c r="J1169" t="s">
        <v>158</v>
      </c>
      <c r="K1169" s="318"/>
      <c r="L1169" t="s">
        <v>42</v>
      </c>
      <c r="M1169" s="319">
        <v>45946</v>
      </c>
      <c r="N1169" s="318">
        <v>10</v>
      </c>
      <c r="O1169" s="318"/>
      <c r="P1169" s="318" t="s">
        <v>274</v>
      </c>
      <c r="Q1169" s="319">
        <v>45946</v>
      </c>
      <c r="R1169" s="318" t="s">
        <v>109</v>
      </c>
      <c r="X1169" t="s">
        <v>43</v>
      </c>
      <c r="AA1169" s="318" t="s">
        <v>109</v>
      </c>
      <c r="AB1169" s="318">
        <v>50035343</v>
      </c>
      <c r="AC1169" s="318" t="s">
        <v>95</v>
      </c>
      <c r="AE1169" s="318" t="s">
        <v>52</v>
      </c>
      <c r="AF1169" s="320">
        <v>211941</v>
      </c>
      <c r="AG1169" s="318">
        <v>10</v>
      </c>
      <c r="AH1169" s="320"/>
      <c r="AI1169" s="320"/>
    </row>
    <row r="1170" spans="1:35" hidden="1">
      <c r="A1170" t="s">
        <v>3528</v>
      </c>
      <c r="B1170" s="1">
        <v>45933</v>
      </c>
      <c r="C1170">
        <v>10</v>
      </c>
      <c r="D1170">
        <v>530756</v>
      </c>
      <c r="E1170" t="s">
        <v>3529</v>
      </c>
      <c r="F1170" t="s">
        <v>37</v>
      </c>
      <c r="G1170" t="s">
        <v>117</v>
      </c>
      <c r="H1170" t="s">
        <v>3530</v>
      </c>
      <c r="I1170" t="s">
        <v>123</v>
      </c>
      <c r="J1170" t="s">
        <v>158</v>
      </c>
      <c r="K1170" s="318"/>
      <c r="L1170" t="s">
        <v>42</v>
      </c>
      <c r="M1170" s="319">
        <v>45953</v>
      </c>
      <c r="N1170" s="318">
        <v>10</v>
      </c>
      <c r="O1170" s="318"/>
      <c r="P1170" s="318"/>
      <c r="Q1170" s="319"/>
      <c r="R1170" s="318"/>
      <c r="X1170" t="s">
        <v>43</v>
      </c>
      <c r="AA1170" s="318" t="s">
        <v>109</v>
      </c>
      <c r="AB1170" s="318">
        <v>50035277</v>
      </c>
      <c r="AC1170" s="318" t="s">
        <v>95</v>
      </c>
      <c r="AE1170" s="318" t="s">
        <v>94</v>
      </c>
      <c r="AF1170" s="320">
        <v>215849</v>
      </c>
      <c r="AG1170" s="318">
        <v>14</v>
      </c>
      <c r="AH1170" s="320"/>
      <c r="AI1170" s="320"/>
    </row>
    <row r="1171" spans="1:35" hidden="1">
      <c r="A1171" t="s">
        <v>3531</v>
      </c>
      <c r="B1171" s="1">
        <v>45933</v>
      </c>
      <c r="C1171">
        <v>10</v>
      </c>
      <c r="D1171">
        <v>530757</v>
      </c>
      <c r="E1171" t="s">
        <v>3532</v>
      </c>
      <c r="F1171" t="s">
        <v>37</v>
      </c>
      <c r="G1171" t="s">
        <v>644</v>
      </c>
      <c r="H1171" t="s">
        <v>3533</v>
      </c>
      <c r="I1171" t="s">
        <v>92</v>
      </c>
      <c r="J1171" t="s">
        <v>629</v>
      </c>
      <c r="K1171" s="318"/>
      <c r="L1171" t="s">
        <v>42</v>
      </c>
      <c r="M1171" s="319">
        <v>45946</v>
      </c>
      <c r="N1171" s="318">
        <v>10</v>
      </c>
      <c r="O1171" s="318"/>
      <c r="P1171" s="318" t="s">
        <v>274</v>
      </c>
      <c r="Q1171" s="319">
        <v>45946</v>
      </c>
      <c r="R1171" s="318" t="s">
        <v>109</v>
      </c>
      <c r="X1171" t="s">
        <v>43</v>
      </c>
      <c r="AA1171" s="318" t="s">
        <v>109</v>
      </c>
      <c r="AB1171" s="318">
        <v>50035571</v>
      </c>
      <c r="AC1171" s="318" t="s">
        <v>95</v>
      </c>
      <c r="AE1171" s="318" t="s">
        <v>94</v>
      </c>
      <c r="AF1171" s="320">
        <v>16097</v>
      </c>
      <c r="AG1171" s="318"/>
      <c r="AH1171" s="320"/>
      <c r="AI1171" s="320"/>
    </row>
    <row r="1172" spans="1:35" hidden="1">
      <c r="A1172" t="s">
        <v>3534</v>
      </c>
      <c r="B1172" s="1">
        <v>45888</v>
      </c>
      <c r="C1172">
        <v>8</v>
      </c>
      <c r="D1172">
        <v>530758</v>
      </c>
      <c r="E1172" t="s">
        <v>3535</v>
      </c>
      <c r="F1172" t="s">
        <v>37</v>
      </c>
      <c r="G1172" t="s">
        <v>1401</v>
      </c>
      <c r="H1172" t="s">
        <v>3536</v>
      </c>
      <c r="I1172" t="s">
        <v>636</v>
      </c>
      <c r="J1172" t="s">
        <v>3537</v>
      </c>
      <c r="K1172" s="318"/>
      <c r="L1172" t="s">
        <v>42</v>
      </c>
      <c r="M1172" s="319">
        <v>45958</v>
      </c>
      <c r="N1172" s="318">
        <v>10</v>
      </c>
      <c r="O1172" s="318"/>
      <c r="P1172" s="318" t="s">
        <v>274</v>
      </c>
      <c r="Q1172" s="319">
        <v>45933</v>
      </c>
      <c r="R1172" s="318" t="s">
        <v>109</v>
      </c>
      <c r="X1172" t="s">
        <v>43</v>
      </c>
      <c r="AA1172" s="318" t="s">
        <v>109</v>
      </c>
      <c r="AB1172" s="318">
        <v>531001</v>
      </c>
      <c r="AC1172" s="318" t="s">
        <v>95</v>
      </c>
      <c r="AE1172" s="318" t="s">
        <v>408</v>
      </c>
      <c r="AF1172" s="320">
        <v>147844</v>
      </c>
      <c r="AG1172" s="318"/>
      <c r="AH1172" s="320"/>
      <c r="AI1172" s="320"/>
    </row>
    <row r="1173" spans="1:35" hidden="1">
      <c r="A1173" t="s">
        <v>3538</v>
      </c>
      <c r="B1173" s="1">
        <v>45930</v>
      </c>
      <c r="C1173">
        <v>9</v>
      </c>
      <c r="D1173">
        <v>530759</v>
      </c>
      <c r="E1173" t="s">
        <v>2237</v>
      </c>
      <c r="F1173" t="s">
        <v>37</v>
      </c>
      <c r="G1173" t="s">
        <v>47</v>
      </c>
      <c r="H1173" t="s">
        <v>3539</v>
      </c>
      <c r="I1173" t="s">
        <v>108</v>
      </c>
      <c r="J1173" t="s">
        <v>151</v>
      </c>
      <c r="K1173" s="318"/>
      <c r="L1173" t="s">
        <v>42</v>
      </c>
      <c r="M1173" s="319">
        <v>45939</v>
      </c>
      <c r="N1173" s="318">
        <v>10</v>
      </c>
      <c r="O1173" s="318"/>
      <c r="P1173" s="318"/>
      <c r="Q1173" s="319"/>
      <c r="R1173" s="318"/>
      <c r="X1173" t="s">
        <v>43</v>
      </c>
      <c r="AA1173" s="318" t="s">
        <v>77</v>
      </c>
      <c r="AB1173" s="318">
        <v>50034739</v>
      </c>
      <c r="AC1173" s="318" t="s">
        <v>101</v>
      </c>
      <c r="AE1173" s="318" t="s">
        <v>52</v>
      </c>
      <c r="AF1173" s="320">
        <v>150696</v>
      </c>
      <c r="AG1173" s="318"/>
      <c r="AH1173" s="320"/>
      <c r="AI1173" s="320"/>
    </row>
    <row r="1174" spans="1:35" hidden="1">
      <c r="A1174" t="s">
        <v>3540</v>
      </c>
      <c r="B1174" s="1">
        <v>45933</v>
      </c>
      <c r="C1174">
        <v>10</v>
      </c>
      <c r="D1174">
        <v>530760</v>
      </c>
      <c r="E1174" t="s">
        <v>3541</v>
      </c>
      <c r="F1174" t="s">
        <v>37</v>
      </c>
      <c r="G1174" t="s">
        <v>644</v>
      </c>
      <c r="H1174" t="s">
        <v>3542</v>
      </c>
      <c r="I1174" t="s">
        <v>60</v>
      </c>
      <c r="J1174" t="s">
        <v>1149</v>
      </c>
      <c r="K1174" s="318"/>
      <c r="L1174" t="s">
        <v>391</v>
      </c>
      <c r="M1174" s="319">
        <v>46010</v>
      </c>
      <c r="N1174" s="318">
        <v>12</v>
      </c>
      <c r="O1174" s="318"/>
      <c r="P1174" s="318" t="s">
        <v>274</v>
      </c>
      <c r="Q1174" s="319">
        <v>46010</v>
      </c>
      <c r="R1174" s="318" t="s">
        <v>78</v>
      </c>
      <c r="X1174" t="s">
        <v>43</v>
      </c>
      <c r="AA1174" s="318" t="s">
        <v>78</v>
      </c>
      <c r="AB1174" s="318">
        <v>50035544</v>
      </c>
      <c r="AC1174" s="318" t="s">
        <v>79</v>
      </c>
      <c r="AE1174" s="318" t="s">
        <v>261</v>
      </c>
      <c r="AF1174" s="320">
        <v>118981</v>
      </c>
      <c r="AG1174" s="318"/>
      <c r="AH1174" s="320"/>
      <c r="AI1174" s="320"/>
    </row>
    <row r="1175" spans="1:35" hidden="1">
      <c r="A1175" t="s">
        <v>3543</v>
      </c>
      <c r="B1175" s="1">
        <v>45936</v>
      </c>
      <c r="C1175">
        <v>10</v>
      </c>
      <c r="D1175">
        <v>530761</v>
      </c>
      <c r="E1175" t="s">
        <v>3544</v>
      </c>
      <c r="F1175" t="s">
        <v>37</v>
      </c>
      <c r="G1175" t="s">
        <v>644</v>
      </c>
      <c r="H1175" t="s">
        <v>1667</v>
      </c>
      <c r="I1175" t="s">
        <v>92</v>
      </c>
      <c r="J1175" t="s">
        <v>3545</v>
      </c>
      <c r="K1175" s="318"/>
      <c r="L1175" t="s">
        <v>391</v>
      </c>
      <c r="M1175" s="319">
        <v>46001</v>
      </c>
      <c r="N1175" s="318">
        <v>12</v>
      </c>
      <c r="O1175" s="318"/>
      <c r="P1175" s="318" t="s">
        <v>274</v>
      </c>
      <c r="Q1175" s="319">
        <v>46001</v>
      </c>
      <c r="R1175" s="318" t="s">
        <v>78</v>
      </c>
      <c r="X1175" t="s">
        <v>43</v>
      </c>
      <c r="AA1175" s="318" t="s">
        <v>78</v>
      </c>
      <c r="AB1175" s="318">
        <v>50035661</v>
      </c>
      <c r="AC1175" s="318" t="s">
        <v>79</v>
      </c>
      <c r="AE1175" s="318" t="s">
        <v>224</v>
      </c>
      <c r="AF1175" s="320">
        <v>62340</v>
      </c>
      <c r="AG1175" s="318"/>
      <c r="AH1175" s="320"/>
      <c r="AI1175" s="320"/>
    </row>
    <row r="1176" spans="1:35" hidden="1">
      <c r="A1176" t="s">
        <v>3546</v>
      </c>
      <c r="B1176" s="1">
        <v>45936</v>
      </c>
      <c r="C1176">
        <v>10</v>
      </c>
      <c r="D1176">
        <v>530762</v>
      </c>
      <c r="E1176" t="s">
        <v>2748</v>
      </c>
      <c r="F1176" t="s">
        <v>37</v>
      </c>
      <c r="G1176" t="s">
        <v>644</v>
      </c>
      <c r="H1176" t="s">
        <v>2749</v>
      </c>
      <c r="I1176" t="s">
        <v>92</v>
      </c>
      <c r="J1176" t="s">
        <v>1149</v>
      </c>
      <c r="K1176" s="318"/>
      <c r="L1176" t="s">
        <v>42</v>
      </c>
      <c r="M1176" s="319">
        <v>45958</v>
      </c>
      <c r="N1176" s="318">
        <v>10</v>
      </c>
      <c r="O1176" s="318"/>
      <c r="P1176" s="318" t="s">
        <v>274</v>
      </c>
      <c r="Q1176" s="319">
        <v>45958</v>
      </c>
      <c r="R1176" s="318" t="s">
        <v>109</v>
      </c>
      <c r="X1176" t="s">
        <v>43</v>
      </c>
      <c r="AA1176" s="318" t="s">
        <v>109</v>
      </c>
      <c r="AB1176" s="318">
        <v>50035732</v>
      </c>
      <c r="AC1176" s="318" t="s">
        <v>95</v>
      </c>
      <c r="AE1176" s="318" t="s">
        <v>261</v>
      </c>
      <c r="AF1176" s="320">
        <v>18997</v>
      </c>
      <c r="AG1176" s="318"/>
      <c r="AH1176" s="320"/>
      <c r="AI1176" s="320"/>
    </row>
    <row r="1177" spans="1:35" hidden="1">
      <c r="A1177" t="s">
        <v>3547</v>
      </c>
      <c r="B1177" s="1">
        <v>45936</v>
      </c>
      <c r="C1177">
        <v>10</v>
      </c>
      <c r="D1177">
        <v>530763</v>
      </c>
      <c r="E1177" t="s">
        <v>3548</v>
      </c>
      <c r="F1177" t="s">
        <v>46</v>
      </c>
      <c r="G1177" t="s">
        <v>121</v>
      </c>
      <c r="H1177" t="s">
        <v>3549</v>
      </c>
      <c r="I1177" t="s">
        <v>49</v>
      </c>
      <c r="J1177" t="s">
        <v>158</v>
      </c>
      <c r="K1177" s="318"/>
      <c r="L1177" t="s">
        <v>42</v>
      </c>
      <c r="M1177" s="319">
        <v>45958</v>
      </c>
      <c r="N1177" s="318">
        <v>10</v>
      </c>
      <c r="O1177" s="318"/>
      <c r="P1177" s="318"/>
      <c r="Q1177" s="319"/>
      <c r="R1177" s="318"/>
      <c r="X1177" t="s">
        <v>43</v>
      </c>
      <c r="AA1177" s="318" t="s">
        <v>109</v>
      </c>
      <c r="AB1177" s="318">
        <v>50035899</v>
      </c>
      <c r="AC1177" s="318" t="s">
        <v>95</v>
      </c>
      <c r="AE1177" s="318" t="s">
        <v>179</v>
      </c>
      <c r="AF1177" s="320">
        <v>224753</v>
      </c>
      <c r="AG1177" s="318">
        <v>65</v>
      </c>
      <c r="AH1177" s="320"/>
      <c r="AI1177" s="320"/>
    </row>
    <row r="1178" spans="1:35" hidden="1">
      <c r="A1178" t="s">
        <v>3550</v>
      </c>
      <c r="B1178" s="1">
        <v>45936</v>
      </c>
      <c r="C1178">
        <v>10</v>
      </c>
      <c r="D1178">
        <v>530764</v>
      </c>
      <c r="E1178" t="s">
        <v>3551</v>
      </c>
      <c r="F1178" t="s">
        <v>46</v>
      </c>
      <c r="G1178" t="s">
        <v>106</v>
      </c>
      <c r="H1178" t="s">
        <v>3552</v>
      </c>
      <c r="I1178" t="s">
        <v>3498</v>
      </c>
      <c r="J1178" t="s">
        <v>158</v>
      </c>
      <c r="K1178" s="318"/>
      <c r="L1178" t="s">
        <v>42</v>
      </c>
      <c r="M1178" s="319">
        <v>45958</v>
      </c>
      <c r="N1178" s="318">
        <v>10</v>
      </c>
      <c r="O1178" s="318"/>
      <c r="P1178" s="318"/>
      <c r="Q1178" s="319"/>
      <c r="R1178" s="318"/>
      <c r="X1178" t="s">
        <v>43</v>
      </c>
      <c r="AA1178" s="318" t="s">
        <v>77</v>
      </c>
      <c r="AB1178" s="318">
        <v>50035811</v>
      </c>
      <c r="AC1178" s="318" t="s">
        <v>101</v>
      </c>
      <c r="AE1178" s="318" t="s">
        <v>179</v>
      </c>
      <c r="AF1178" s="320">
        <v>204322</v>
      </c>
      <c r="AG1178" s="318">
        <v>15</v>
      </c>
      <c r="AH1178" s="320"/>
      <c r="AI1178" s="320"/>
    </row>
    <row r="1179" spans="1:35" hidden="1">
      <c r="A1179" t="s">
        <v>3553</v>
      </c>
      <c r="B1179" s="1">
        <v>45936</v>
      </c>
      <c r="C1179">
        <v>10</v>
      </c>
      <c r="D1179">
        <v>530765</v>
      </c>
      <c r="E1179" t="s">
        <v>3554</v>
      </c>
      <c r="F1179" t="s">
        <v>37</v>
      </c>
      <c r="G1179" t="s">
        <v>383</v>
      </c>
      <c r="H1179" t="s">
        <v>3555</v>
      </c>
      <c r="I1179" t="s">
        <v>108</v>
      </c>
      <c r="J1179" t="s">
        <v>158</v>
      </c>
      <c r="K1179" s="318"/>
      <c r="L1179" t="s">
        <v>42</v>
      </c>
      <c r="M1179" s="319">
        <v>45946</v>
      </c>
      <c r="N1179" s="318">
        <v>10</v>
      </c>
      <c r="O1179" s="318"/>
      <c r="P1179" s="318"/>
      <c r="Q1179" s="319"/>
      <c r="R1179" s="318"/>
      <c r="X1179" t="s">
        <v>43</v>
      </c>
      <c r="AA1179" s="318" t="s">
        <v>109</v>
      </c>
      <c r="AB1179" s="318">
        <v>50035944</v>
      </c>
      <c r="AC1179" s="318" t="s">
        <v>95</v>
      </c>
      <c r="AE1179" s="318" t="s">
        <v>94</v>
      </c>
      <c r="AF1179" s="320">
        <v>193708</v>
      </c>
      <c r="AG1179" s="318">
        <v>44</v>
      </c>
      <c r="AH1179" s="320"/>
      <c r="AI1179" s="320"/>
    </row>
    <row r="1180" spans="1:35" hidden="1">
      <c r="A1180" t="s">
        <v>3556</v>
      </c>
      <c r="B1180" s="1">
        <v>45922</v>
      </c>
      <c r="C1180">
        <v>9</v>
      </c>
      <c r="D1180">
        <v>530766</v>
      </c>
      <c r="E1180" t="s">
        <v>3557</v>
      </c>
      <c r="F1180" t="s">
        <v>37</v>
      </c>
      <c r="G1180" t="s">
        <v>1401</v>
      </c>
      <c r="H1180" t="s">
        <v>3558</v>
      </c>
      <c r="I1180" t="s">
        <v>40</v>
      </c>
      <c r="J1180" t="s">
        <v>1408</v>
      </c>
      <c r="K1180" s="318"/>
      <c r="L1180" t="s">
        <v>42</v>
      </c>
      <c r="M1180" s="319">
        <v>45958</v>
      </c>
      <c r="N1180" s="318">
        <v>10</v>
      </c>
      <c r="O1180" s="318"/>
      <c r="P1180" s="318" t="s">
        <v>274</v>
      </c>
      <c r="Q1180" s="319">
        <v>45933</v>
      </c>
      <c r="R1180" s="318" t="s">
        <v>109</v>
      </c>
      <c r="X1180" t="s">
        <v>43</v>
      </c>
      <c r="AA1180" s="318" t="s">
        <v>109</v>
      </c>
      <c r="AB1180" s="318">
        <v>531001</v>
      </c>
      <c r="AC1180" s="318" t="s">
        <v>95</v>
      </c>
      <c r="AE1180" s="318" t="s">
        <v>408</v>
      </c>
      <c r="AF1180" s="320">
        <v>171961</v>
      </c>
      <c r="AG1180" s="318"/>
      <c r="AH1180" s="320"/>
      <c r="AI1180" s="320"/>
    </row>
    <row r="1181" spans="1:35" hidden="1">
      <c r="A1181" t="s">
        <v>3559</v>
      </c>
      <c r="B1181" s="1">
        <v>45936</v>
      </c>
      <c r="C1181">
        <v>10</v>
      </c>
      <c r="D1181">
        <v>530767</v>
      </c>
      <c r="E1181" t="s">
        <v>3560</v>
      </c>
      <c r="F1181" t="s">
        <v>37</v>
      </c>
      <c r="G1181" t="s">
        <v>644</v>
      </c>
      <c r="H1181" t="s">
        <v>3561</v>
      </c>
      <c r="I1181" t="s">
        <v>108</v>
      </c>
      <c r="J1181" t="s">
        <v>1149</v>
      </c>
      <c r="K1181" s="318"/>
      <c r="L1181" t="s">
        <v>391</v>
      </c>
      <c r="M1181" s="319">
        <v>45987</v>
      </c>
      <c r="N1181" s="318">
        <v>11</v>
      </c>
      <c r="O1181" s="318"/>
      <c r="P1181" s="318" t="s">
        <v>274</v>
      </c>
      <c r="Q1181" s="319">
        <v>45987</v>
      </c>
      <c r="R1181" s="318" t="s">
        <v>1162</v>
      </c>
      <c r="S1181">
        <v>11365</v>
      </c>
      <c r="X1181" t="s">
        <v>43</v>
      </c>
      <c r="AA1181" s="318" t="s">
        <v>77</v>
      </c>
      <c r="AB1181" s="318">
        <v>50035934</v>
      </c>
      <c r="AC1181" s="318" t="s">
        <v>101</v>
      </c>
      <c r="AE1181" s="318" t="s">
        <v>261</v>
      </c>
      <c r="AF1181" s="320">
        <v>23829</v>
      </c>
      <c r="AG1181" s="318"/>
      <c r="AH1181" s="320"/>
      <c r="AI1181" s="320"/>
    </row>
    <row r="1182" spans="1:35" hidden="1">
      <c r="A1182" t="s">
        <v>3562</v>
      </c>
      <c r="B1182" s="1">
        <v>45937</v>
      </c>
      <c r="C1182">
        <v>10</v>
      </c>
      <c r="D1182">
        <v>530768</v>
      </c>
      <c r="E1182" t="s">
        <v>3563</v>
      </c>
      <c r="F1182" t="s">
        <v>37</v>
      </c>
      <c r="G1182" t="s">
        <v>117</v>
      </c>
      <c r="H1182" t="s">
        <v>3564</v>
      </c>
      <c r="I1182" t="s">
        <v>92</v>
      </c>
      <c r="J1182" t="s">
        <v>1554</v>
      </c>
      <c r="K1182" s="318"/>
      <c r="L1182" t="s">
        <v>42</v>
      </c>
      <c r="M1182" s="319">
        <v>46001</v>
      </c>
      <c r="N1182" s="318">
        <v>12</v>
      </c>
      <c r="O1182" s="318"/>
      <c r="P1182" s="318"/>
      <c r="Q1182" s="319"/>
      <c r="R1182" s="318"/>
      <c r="X1182" t="s">
        <v>43</v>
      </c>
      <c r="AA1182" s="318" t="s">
        <v>78</v>
      </c>
      <c r="AB1182" s="318">
        <v>50035925</v>
      </c>
      <c r="AC1182" s="318" t="s">
        <v>79</v>
      </c>
      <c r="AE1182" s="318" t="s">
        <v>52</v>
      </c>
      <c r="AF1182" s="320">
        <v>672405</v>
      </c>
      <c r="AG1182" s="318">
        <v>35</v>
      </c>
      <c r="AH1182" s="320"/>
      <c r="AI1182" s="320"/>
    </row>
    <row r="1183" spans="1:35" hidden="1">
      <c r="A1183" t="s">
        <v>3565</v>
      </c>
      <c r="B1183" s="1">
        <v>45937</v>
      </c>
      <c r="C1183">
        <v>10</v>
      </c>
      <c r="D1183">
        <v>530769</v>
      </c>
      <c r="E1183" t="s">
        <v>2240</v>
      </c>
      <c r="F1183" t="s">
        <v>37</v>
      </c>
      <c r="G1183" t="s">
        <v>47</v>
      </c>
      <c r="H1183" t="s">
        <v>3566</v>
      </c>
      <c r="I1183" t="s">
        <v>92</v>
      </c>
      <c r="J1183" t="s">
        <v>1554</v>
      </c>
      <c r="K1183" s="318"/>
      <c r="L1183" t="s">
        <v>42</v>
      </c>
      <c r="M1183" s="319">
        <v>45940</v>
      </c>
      <c r="N1183" s="318">
        <v>10</v>
      </c>
      <c r="O1183" s="318"/>
      <c r="P1183" s="318"/>
      <c r="Q1183" s="319"/>
      <c r="R1183" s="318"/>
      <c r="X1183" t="s">
        <v>43</v>
      </c>
      <c r="AA1183" s="318" t="s">
        <v>77</v>
      </c>
      <c r="AB1183" s="318">
        <v>50035933</v>
      </c>
      <c r="AC1183" s="318" t="s">
        <v>101</v>
      </c>
      <c r="AE1183" s="318" t="s">
        <v>52</v>
      </c>
      <c r="AF1183" s="320">
        <v>131054</v>
      </c>
      <c r="AG1183" s="318"/>
      <c r="AH1183" s="320"/>
      <c r="AI1183" s="320"/>
    </row>
    <row r="1184" spans="1:35" hidden="1">
      <c r="A1184" t="s">
        <v>3567</v>
      </c>
      <c r="B1184" s="1">
        <v>45937</v>
      </c>
      <c r="C1184">
        <v>10</v>
      </c>
      <c r="D1184">
        <v>530770</v>
      </c>
      <c r="E1184" t="s">
        <v>1523</v>
      </c>
      <c r="F1184" t="s">
        <v>37</v>
      </c>
      <c r="G1184" t="s">
        <v>47</v>
      </c>
      <c r="H1184" t="s">
        <v>3568</v>
      </c>
      <c r="I1184" t="s">
        <v>108</v>
      </c>
      <c r="J1184" t="s">
        <v>1801</v>
      </c>
      <c r="K1184" s="318"/>
      <c r="L1184" t="s">
        <v>42</v>
      </c>
      <c r="M1184" s="319">
        <v>46065</v>
      </c>
      <c r="N1184" s="318">
        <v>2</v>
      </c>
      <c r="O1184" s="318"/>
      <c r="P1184" s="318"/>
      <c r="Q1184" s="319"/>
      <c r="R1184" s="318"/>
      <c r="X1184" t="s">
        <v>43</v>
      </c>
      <c r="AA1184" s="318" t="s">
        <v>199</v>
      </c>
      <c r="AB1184" s="318">
        <v>50035942</v>
      </c>
      <c r="AC1184" s="318" t="s">
        <v>44</v>
      </c>
      <c r="AE1184" s="318" t="s">
        <v>52</v>
      </c>
      <c r="AF1184" s="320">
        <v>124521</v>
      </c>
      <c r="AG1184" s="318"/>
      <c r="AH1184" s="320"/>
      <c r="AI1184" s="320"/>
    </row>
    <row r="1185" spans="1:35" hidden="1">
      <c r="A1185" t="s">
        <v>3569</v>
      </c>
      <c r="B1185" s="1">
        <v>45937</v>
      </c>
      <c r="C1185">
        <v>10</v>
      </c>
      <c r="D1185">
        <v>530771</v>
      </c>
      <c r="E1185" t="s">
        <v>931</v>
      </c>
      <c r="F1185" t="s">
        <v>37</v>
      </c>
      <c r="G1185" t="s">
        <v>644</v>
      </c>
      <c r="H1185" t="s">
        <v>932</v>
      </c>
      <c r="I1185" t="s">
        <v>60</v>
      </c>
      <c r="J1185" t="s">
        <v>629</v>
      </c>
      <c r="K1185" s="318"/>
      <c r="L1185" t="s">
        <v>391</v>
      </c>
      <c r="M1185" s="319">
        <v>46000</v>
      </c>
      <c r="N1185" s="318">
        <v>12</v>
      </c>
      <c r="O1185" s="318"/>
      <c r="P1185" s="318" t="s">
        <v>274</v>
      </c>
      <c r="Q1185" s="319">
        <v>46000</v>
      </c>
      <c r="R1185" s="318" t="s">
        <v>78</v>
      </c>
      <c r="X1185" t="s">
        <v>43</v>
      </c>
      <c r="AA1185" s="318" t="s">
        <v>78</v>
      </c>
      <c r="AB1185" s="318">
        <v>50036062</v>
      </c>
      <c r="AC1185" s="318" t="s">
        <v>79</v>
      </c>
      <c r="AE1185" s="318" t="s">
        <v>94</v>
      </c>
      <c r="AF1185" s="320">
        <v>12475</v>
      </c>
      <c r="AG1185" s="318"/>
      <c r="AH1185" s="320"/>
      <c r="AI1185" s="320"/>
    </row>
    <row r="1186" spans="1:35" hidden="1">
      <c r="A1186" t="s">
        <v>3570</v>
      </c>
      <c r="B1186" s="1">
        <v>45904</v>
      </c>
      <c r="C1186">
        <v>9</v>
      </c>
      <c r="D1186">
        <v>530772</v>
      </c>
      <c r="E1186" t="s">
        <v>3571</v>
      </c>
      <c r="F1186" t="s">
        <v>37</v>
      </c>
      <c r="G1186" t="s">
        <v>1401</v>
      </c>
      <c r="H1186" t="s">
        <v>3572</v>
      </c>
      <c r="I1186" t="s">
        <v>140</v>
      </c>
      <c r="J1186" t="s">
        <v>2841</v>
      </c>
      <c r="K1186" s="318"/>
      <c r="L1186" t="s">
        <v>42</v>
      </c>
      <c r="M1186" s="319">
        <v>45958</v>
      </c>
      <c r="N1186" s="318">
        <v>10</v>
      </c>
      <c r="O1186" s="318"/>
      <c r="P1186" s="318" t="s">
        <v>274</v>
      </c>
      <c r="Q1186" s="319">
        <v>45936</v>
      </c>
      <c r="R1186" s="318" t="s">
        <v>109</v>
      </c>
      <c r="X1186" t="s">
        <v>43</v>
      </c>
      <c r="AA1186" s="318" t="s">
        <v>109</v>
      </c>
      <c r="AB1186" s="318">
        <v>531001</v>
      </c>
      <c r="AC1186" s="318" t="s">
        <v>95</v>
      </c>
      <c r="AE1186" s="318" t="s">
        <v>408</v>
      </c>
      <c r="AF1186" s="320">
        <v>138680</v>
      </c>
      <c r="AG1186" s="318"/>
      <c r="AH1186" s="320"/>
      <c r="AI1186" s="320"/>
    </row>
    <row r="1187" spans="1:35" hidden="1">
      <c r="A1187" t="s">
        <v>3573</v>
      </c>
      <c r="B1187" s="1">
        <v>45937</v>
      </c>
      <c r="C1187">
        <v>10</v>
      </c>
      <c r="D1187">
        <v>530773</v>
      </c>
      <c r="E1187" t="s">
        <v>3574</v>
      </c>
      <c r="F1187" t="s">
        <v>37</v>
      </c>
      <c r="G1187" t="s">
        <v>358</v>
      </c>
      <c r="H1187" t="s">
        <v>3575</v>
      </c>
      <c r="I1187" t="s">
        <v>123</v>
      </c>
      <c r="J1187" t="s">
        <v>158</v>
      </c>
      <c r="K1187" s="318"/>
      <c r="L1187" t="s">
        <v>42</v>
      </c>
      <c r="M1187" s="319">
        <v>45953</v>
      </c>
      <c r="N1187" s="318">
        <v>10</v>
      </c>
      <c r="O1187" s="318"/>
      <c r="P1187" s="318"/>
      <c r="Q1187" s="319"/>
      <c r="R1187" s="318"/>
      <c r="X1187" t="s">
        <v>43</v>
      </c>
      <c r="AA1187" s="318" t="s">
        <v>109</v>
      </c>
      <c r="AB1187" s="318">
        <v>50036128</v>
      </c>
      <c r="AC1187" s="318" t="s">
        <v>95</v>
      </c>
      <c r="AE1187" s="318" t="s">
        <v>94</v>
      </c>
      <c r="AF1187" s="320">
        <v>215921</v>
      </c>
      <c r="AG1187" s="318">
        <v>33</v>
      </c>
      <c r="AH1187" s="320"/>
      <c r="AI1187" s="320"/>
    </row>
    <row r="1188" spans="1:35" hidden="1">
      <c r="A1188" t="s">
        <v>3576</v>
      </c>
      <c r="B1188" s="1">
        <v>45937</v>
      </c>
      <c r="C1188">
        <v>10</v>
      </c>
      <c r="D1188">
        <v>530774</v>
      </c>
      <c r="E1188" t="s">
        <v>3577</v>
      </c>
      <c r="F1188" t="s">
        <v>37</v>
      </c>
      <c r="G1188" t="s">
        <v>188</v>
      </c>
      <c r="H1188" t="s">
        <v>3578</v>
      </c>
      <c r="I1188" t="s">
        <v>40</v>
      </c>
      <c r="J1188" t="s">
        <v>158</v>
      </c>
      <c r="K1188" s="318"/>
      <c r="L1188" t="s">
        <v>42</v>
      </c>
      <c r="M1188" s="319">
        <v>45957</v>
      </c>
      <c r="N1188" s="318">
        <v>10</v>
      </c>
      <c r="O1188" s="318"/>
      <c r="P1188" s="318" t="s">
        <v>274</v>
      </c>
      <c r="Q1188" s="319">
        <v>45957</v>
      </c>
      <c r="R1188" s="318" t="s">
        <v>109</v>
      </c>
      <c r="X1188" t="s">
        <v>43</v>
      </c>
      <c r="AA1188" s="318" t="s">
        <v>109</v>
      </c>
      <c r="AB1188" s="318">
        <v>50036131</v>
      </c>
      <c r="AC1188" s="318" t="s">
        <v>95</v>
      </c>
      <c r="AE1188" s="318" t="s">
        <v>94</v>
      </c>
      <c r="AF1188" s="320">
        <v>230901</v>
      </c>
      <c r="AG1188" s="318">
        <v>10</v>
      </c>
      <c r="AH1188" s="320"/>
      <c r="AI1188" s="320"/>
    </row>
    <row r="1189" spans="1:35" hidden="1">
      <c r="A1189" t="s">
        <v>3579</v>
      </c>
      <c r="B1189" s="1">
        <v>45937</v>
      </c>
      <c r="C1189">
        <v>10</v>
      </c>
      <c r="D1189">
        <v>530775</v>
      </c>
      <c r="E1189" t="s">
        <v>3580</v>
      </c>
      <c r="F1189" t="s">
        <v>37</v>
      </c>
      <c r="G1189" t="s">
        <v>117</v>
      </c>
      <c r="H1189" t="s">
        <v>3581</v>
      </c>
      <c r="I1189" t="s">
        <v>636</v>
      </c>
      <c r="J1189" t="s">
        <v>158</v>
      </c>
      <c r="K1189" s="318"/>
      <c r="L1189" t="s">
        <v>42</v>
      </c>
      <c r="M1189" s="319">
        <v>45965</v>
      </c>
      <c r="N1189" s="318">
        <v>11</v>
      </c>
      <c r="O1189" s="318"/>
      <c r="P1189" s="318"/>
      <c r="Q1189" s="319"/>
      <c r="R1189" s="318"/>
      <c r="X1189" t="s">
        <v>43</v>
      </c>
      <c r="AA1189" s="318" t="s">
        <v>77</v>
      </c>
      <c r="AB1189" s="318">
        <v>50036255</v>
      </c>
      <c r="AC1189" s="318" t="s">
        <v>101</v>
      </c>
      <c r="AE1189" s="318" t="s">
        <v>94</v>
      </c>
      <c r="AF1189" s="320">
        <v>265786</v>
      </c>
      <c r="AG1189" s="318">
        <v>35</v>
      </c>
      <c r="AH1189" s="320"/>
      <c r="AI1189" s="320"/>
    </row>
    <row r="1190" spans="1:35" hidden="1">
      <c r="A1190" t="s">
        <v>3582</v>
      </c>
      <c r="B1190" s="1">
        <v>45937</v>
      </c>
      <c r="C1190">
        <v>10</v>
      </c>
      <c r="D1190">
        <v>530776</v>
      </c>
      <c r="E1190" t="s">
        <v>3583</v>
      </c>
      <c r="F1190" t="s">
        <v>46</v>
      </c>
      <c r="G1190" t="s">
        <v>383</v>
      </c>
      <c r="H1190" t="s">
        <v>3584</v>
      </c>
      <c r="I1190" t="s">
        <v>49</v>
      </c>
      <c r="J1190" t="s">
        <v>158</v>
      </c>
      <c r="K1190" s="318"/>
      <c r="L1190" t="s">
        <v>42</v>
      </c>
      <c r="M1190" s="319">
        <v>45957</v>
      </c>
      <c r="N1190" s="318">
        <v>10</v>
      </c>
      <c r="O1190" s="318"/>
      <c r="P1190" s="318"/>
      <c r="Q1190" s="319"/>
      <c r="R1190" s="318"/>
      <c r="X1190" t="s">
        <v>43</v>
      </c>
      <c r="AA1190" s="318" t="s">
        <v>109</v>
      </c>
      <c r="AB1190" s="318">
        <v>50036693</v>
      </c>
      <c r="AC1190" s="318" t="s">
        <v>95</v>
      </c>
      <c r="AE1190" s="318" t="s">
        <v>179</v>
      </c>
      <c r="AF1190" s="320">
        <v>212958</v>
      </c>
      <c r="AG1190" s="318">
        <v>10</v>
      </c>
      <c r="AH1190" s="320"/>
      <c r="AI1190" s="320"/>
    </row>
    <row r="1191" spans="1:35" hidden="1">
      <c r="A1191" t="s">
        <v>3585</v>
      </c>
      <c r="B1191" s="1">
        <v>45937</v>
      </c>
      <c r="C1191">
        <v>10</v>
      </c>
      <c r="D1191">
        <v>530777</v>
      </c>
      <c r="E1191" t="s">
        <v>3586</v>
      </c>
      <c r="F1191" t="s">
        <v>37</v>
      </c>
      <c r="G1191" t="s">
        <v>106</v>
      </c>
      <c r="H1191" t="s">
        <v>3587</v>
      </c>
      <c r="I1191" t="s">
        <v>92</v>
      </c>
      <c r="J1191" t="s">
        <v>158</v>
      </c>
      <c r="K1191" s="318"/>
      <c r="L1191" t="s">
        <v>42</v>
      </c>
      <c r="M1191" s="319">
        <v>45973</v>
      </c>
      <c r="N1191" s="318">
        <v>11</v>
      </c>
      <c r="O1191" s="318"/>
      <c r="P1191" s="318"/>
      <c r="Q1191" s="319"/>
      <c r="R1191" s="318"/>
      <c r="X1191" t="s">
        <v>43</v>
      </c>
      <c r="AA1191" s="318" t="s">
        <v>78</v>
      </c>
      <c r="AB1191" s="318">
        <v>50036195</v>
      </c>
      <c r="AC1191" s="318" t="s">
        <v>79</v>
      </c>
      <c r="AE1191" s="318" t="s">
        <v>52</v>
      </c>
      <c r="AF1191" s="320">
        <v>251516</v>
      </c>
      <c r="AG1191" s="318">
        <v>34</v>
      </c>
      <c r="AH1191" s="320"/>
      <c r="AI1191" s="320"/>
    </row>
    <row r="1192" spans="1:35" hidden="1">
      <c r="A1192" t="s">
        <v>3588</v>
      </c>
      <c r="B1192" s="1">
        <v>45937</v>
      </c>
      <c r="C1192">
        <v>10</v>
      </c>
      <c r="D1192">
        <v>530778</v>
      </c>
      <c r="E1192" t="s">
        <v>3589</v>
      </c>
      <c r="F1192" t="s">
        <v>37</v>
      </c>
      <c r="G1192" t="s">
        <v>644</v>
      </c>
      <c r="H1192" t="s">
        <v>3590</v>
      </c>
      <c r="I1192" t="s">
        <v>72</v>
      </c>
      <c r="J1192" t="s">
        <v>1149</v>
      </c>
      <c r="K1192" s="318"/>
      <c r="L1192" t="s">
        <v>42</v>
      </c>
      <c r="M1192" s="319">
        <v>45958</v>
      </c>
      <c r="N1192" s="318">
        <v>10</v>
      </c>
      <c r="O1192" s="318"/>
      <c r="P1192" s="318" t="s">
        <v>274</v>
      </c>
      <c r="Q1192" s="319">
        <v>45958</v>
      </c>
      <c r="R1192" s="318" t="s">
        <v>109</v>
      </c>
      <c r="X1192" t="s">
        <v>43</v>
      </c>
      <c r="AA1192" s="318" t="s">
        <v>109</v>
      </c>
      <c r="AB1192" s="318">
        <v>50035569</v>
      </c>
      <c r="AC1192" s="318" t="s">
        <v>95</v>
      </c>
      <c r="AE1192" s="318" t="s">
        <v>261</v>
      </c>
      <c r="AF1192" s="320">
        <v>74898</v>
      </c>
      <c r="AG1192" s="318"/>
      <c r="AH1192" s="320"/>
      <c r="AI1192" s="320"/>
    </row>
    <row r="1193" spans="1:35" hidden="1">
      <c r="A1193" t="s">
        <v>3591</v>
      </c>
      <c r="B1193" s="1">
        <v>45938</v>
      </c>
      <c r="C1193">
        <v>10</v>
      </c>
      <c r="D1193">
        <v>530779</v>
      </c>
      <c r="E1193" t="s">
        <v>3592</v>
      </c>
      <c r="F1193" t="s">
        <v>37</v>
      </c>
      <c r="G1193" t="s">
        <v>644</v>
      </c>
      <c r="H1193" t="s">
        <v>3593</v>
      </c>
      <c r="I1193" t="s">
        <v>92</v>
      </c>
      <c r="J1193" t="s">
        <v>1149</v>
      </c>
      <c r="K1193" s="318"/>
      <c r="L1193" t="s">
        <v>391</v>
      </c>
      <c r="M1193" s="319">
        <v>45987</v>
      </c>
      <c r="N1193" s="318">
        <v>11</v>
      </c>
      <c r="O1193" s="318"/>
      <c r="P1193" s="318" t="s">
        <v>274</v>
      </c>
      <c r="Q1193" s="319">
        <v>45987</v>
      </c>
      <c r="R1193" s="318" t="s">
        <v>77</v>
      </c>
      <c r="X1193" t="s">
        <v>43</v>
      </c>
      <c r="AA1193" s="318" t="s">
        <v>77</v>
      </c>
      <c r="AB1193" s="318">
        <v>50035977</v>
      </c>
      <c r="AC1193" s="318" t="s">
        <v>101</v>
      </c>
      <c r="AE1193" s="318" t="s">
        <v>261</v>
      </c>
      <c r="AF1193" s="320">
        <v>74970</v>
      </c>
      <c r="AG1193" s="318"/>
      <c r="AH1193" s="320"/>
      <c r="AI1193" s="320"/>
    </row>
    <row r="1194" spans="1:35" hidden="1">
      <c r="A1194" t="s">
        <v>3594</v>
      </c>
      <c r="B1194" s="1">
        <v>45938</v>
      </c>
      <c r="C1194">
        <v>10</v>
      </c>
      <c r="D1194">
        <v>530780</v>
      </c>
      <c r="E1194" t="s">
        <v>3595</v>
      </c>
      <c r="F1194" t="s">
        <v>37</v>
      </c>
      <c r="G1194" t="s">
        <v>644</v>
      </c>
      <c r="H1194" t="s">
        <v>3596</v>
      </c>
      <c r="I1194" t="s">
        <v>87</v>
      </c>
      <c r="J1194" t="s">
        <v>1149</v>
      </c>
      <c r="K1194" s="318"/>
      <c r="L1194" t="s">
        <v>391</v>
      </c>
      <c r="M1194" s="319">
        <v>45987</v>
      </c>
      <c r="N1194" s="318">
        <v>11</v>
      </c>
      <c r="O1194" s="318"/>
      <c r="P1194" s="318" t="s">
        <v>274</v>
      </c>
      <c r="Q1194" s="319">
        <v>45987</v>
      </c>
      <c r="R1194" s="318" t="s">
        <v>77</v>
      </c>
      <c r="X1194" t="s">
        <v>43</v>
      </c>
      <c r="AA1194" s="318" t="s">
        <v>77</v>
      </c>
      <c r="AB1194" s="318">
        <v>50036074</v>
      </c>
      <c r="AC1194" s="318" t="s">
        <v>101</v>
      </c>
      <c r="AE1194" s="318" t="s">
        <v>261</v>
      </c>
      <c r="AF1194" s="320">
        <v>77293</v>
      </c>
      <c r="AG1194" s="318"/>
      <c r="AH1194" s="320"/>
      <c r="AI1194" s="320"/>
    </row>
    <row r="1195" spans="1:35" hidden="1">
      <c r="A1195" t="s">
        <v>3597</v>
      </c>
      <c r="B1195" s="1">
        <v>45938</v>
      </c>
      <c r="C1195">
        <v>10</v>
      </c>
      <c r="D1195">
        <v>530781</v>
      </c>
      <c r="E1195" t="s">
        <v>3598</v>
      </c>
      <c r="F1195" t="s">
        <v>37</v>
      </c>
      <c r="G1195" t="s">
        <v>644</v>
      </c>
      <c r="H1195" t="s">
        <v>1829</v>
      </c>
      <c r="I1195" t="s">
        <v>87</v>
      </c>
      <c r="J1195" t="s">
        <v>1149</v>
      </c>
      <c r="K1195" s="318"/>
      <c r="L1195" t="s">
        <v>391</v>
      </c>
      <c r="M1195" s="319">
        <v>45987</v>
      </c>
      <c r="N1195" s="318">
        <v>11</v>
      </c>
      <c r="O1195" s="318"/>
      <c r="P1195" s="318" t="s">
        <v>274</v>
      </c>
      <c r="Q1195" s="319">
        <v>45987</v>
      </c>
      <c r="R1195" s="318" t="s">
        <v>1162</v>
      </c>
      <c r="S1195">
        <v>13595</v>
      </c>
      <c r="X1195" t="s">
        <v>43</v>
      </c>
      <c r="AA1195" s="318" t="s">
        <v>77</v>
      </c>
      <c r="AB1195" s="318">
        <v>50036105</v>
      </c>
      <c r="AC1195" s="318" t="s">
        <v>101</v>
      </c>
      <c r="AE1195" s="318" t="s">
        <v>261</v>
      </c>
      <c r="AF1195" s="320">
        <v>28952</v>
      </c>
      <c r="AG1195" s="318"/>
      <c r="AH1195" s="320"/>
      <c r="AI1195" s="320"/>
    </row>
    <row r="1196" spans="1:35" hidden="1">
      <c r="A1196" t="s">
        <v>3599</v>
      </c>
      <c r="B1196" s="1">
        <v>45938</v>
      </c>
      <c r="C1196">
        <v>10</v>
      </c>
      <c r="D1196">
        <v>530782</v>
      </c>
      <c r="E1196" t="s">
        <v>3600</v>
      </c>
      <c r="F1196" t="s">
        <v>37</v>
      </c>
      <c r="G1196" t="s">
        <v>644</v>
      </c>
      <c r="H1196" t="s">
        <v>3601</v>
      </c>
      <c r="I1196" t="s">
        <v>72</v>
      </c>
      <c r="J1196" t="s">
        <v>716</v>
      </c>
      <c r="K1196" s="318"/>
      <c r="L1196" t="s">
        <v>391</v>
      </c>
      <c r="M1196" s="319">
        <v>45979</v>
      </c>
      <c r="N1196" s="318">
        <v>11</v>
      </c>
      <c r="O1196" s="318"/>
      <c r="P1196" s="318" t="s">
        <v>274</v>
      </c>
      <c r="Q1196" s="319">
        <v>45979</v>
      </c>
      <c r="R1196" s="318" t="s">
        <v>77</v>
      </c>
      <c r="X1196" t="s">
        <v>43</v>
      </c>
      <c r="AA1196" s="318" t="s">
        <v>77</v>
      </c>
      <c r="AB1196" s="318">
        <v>50036277</v>
      </c>
      <c r="AC1196" s="318" t="s">
        <v>101</v>
      </c>
      <c r="AE1196" s="318" t="s">
        <v>94</v>
      </c>
      <c r="AF1196" s="320">
        <v>45574</v>
      </c>
      <c r="AG1196" s="318"/>
      <c r="AH1196" s="320"/>
      <c r="AI1196" s="320"/>
    </row>
    <row r="1197" spans="1:35" hidden="1">
      <c r="A1197" t="s">
        <v>3602</v>
      </c>
      <c r="B1197" s="1">
        <v>45870</v>
      </c>
      <c r="C1197">
        <v>8</v>
      </c>
      <c r="D1197">
        <v>530783</v>
      </c>
      <c r="E1197" t="s">
        <v>3603</v>
      </c>
      <c r="F1197" t="s">
        <v>37</v>
      </c>
      <c r="G1197" t="s">
        <v>1401</v>
      </c>
      <c r="H1197" t="s">
        <v>3604</v>
      </c>
      <c r="I1197" t="s">
        <v>636</v>
      </c>
      <c r="J1197" t="s">
        <v>1408</v>
      </c>
      <c r="K1197" s="318"/>
      <c r="L1197" t="s">
        <v>42</v>
      </c>
      <c r="M1197" s="319">
        <v>45958</v>
      </c>
      <c r="N1197" s="318">
        <v>10</v>
      </c>
      <c r="O1197" s="318"/>
      <c r="P1197" s="318" t="s">
        <v>274</v>
      </c>
      <c r="Q1197" s="319">
        <v>45939</v>
      </c>
      <c r="R1197" s="318" t="s">
        <v>109</v>
      </c>
      <c r="X1197" t="s">
        <v>43</v>
      </c>
      <c r="AA1197" s="318" t="s">
        <v>109</v>
      </c>
      <c r="AB1197" s="318">
        <v>531001</v>
      </c>
      <c r="AC1197" s="318" t="s">
        <v>95</v>
      </c>
      <c r="AE1197" s="318" t="s">
        <v>408</v>
      </c>
      <c r="AF1197" s="320">
        <v>171337</v>
      </c>
      <c r="AG1197" s="318"/>
      <c r="AH1197" s="320"/>
      <c r="AI1197" s="320"/>
    </row>
    <row r="1198" spans="1:35" hidden="1">
      <c r="A1198" t="s">
        <v>3605</v>
      </c>
      <c r="B1198" s="1">
        <v>45938</v>
      </c>
      <c r="C1198">
        <v>10</v>
      </c>
      <c r="D1198">
        <v>530784</v>
      </c>
      <c r="E1198" t="s">
        <v>3606</v>
      </c>
      <c r="F1198" t="s">
        <v>37</v>
      </c>
      <c r="G1198" t="s">
        <v>197</v>
      </c>
      <c r="H1198" t="s">
        <v>3607</v>
      </c>
      <c r="I1198" t="s">
        <v>92</v>
      </c>
      <c r="J1198" t="s">
        <v>158</v>
      </c>
      <c r="K1198" s="318"/>
      <c r="L1198"/>
      <c r="M1198" s="319">
        <v>45986</v>
      </c>
      <c r="N1198" s="318">
        <v>11</v>
      </c>
      <c r="O1198" s="318"/>
      <c r="P1198" s="318"/>
      <c r="Q1198" s="319"/>
      <c r="R1198" s="318"/>
      <c r="X1198" t="s">
        <v>43</v>
      </c>
      <c r="AA1198" s="318" t="s">
        <v>78</v>
      </c>
      <c r="AB1198" s="318">
        <v>50036557</v>
      </c>
      <c r="AC1198" s="318" t="s">
        <v>79</v>
      </c>
      <c r="AE1198" s="318" t="s">
        <v>52</v>
      </c>
      <c r="AF1198" s="320">
        <v>417338</v>
      </c>
      <c r="AG1198" s="318">
        <v>226</v>
      </c>
      <c r="AH1198" s="320"/>
      <c r="AI1198" s="320"/>
    </row>
    <row r="1199" spans="1:35" hidden="1">
      <c r="A1199" t="s">
        <v>3608</v>
      </c>
      <c r="B1199" s="1">
        <v>45937</v>
      </c>
      <c r="C1199">
        <v>10</v>
      </c>
      <c r="D1199">
        <v>530785</v>
      </c>
      <c r="E1199" t="s">
        <v>3609</v>
      </c>
      <c r="F1199" t="s">
        <v>37</v>
      </c>
      <c r="G1199" t="s">
        <v>47</v>
      </c>
      <c r="H1199" t="s">
        <v>3610</v>
      </c>
      <c r="I1199" t="s">
        <v>72</v>
      </c>
      <c r="J1199" t="s">
        <v>1554</v>
      </c>
      <c r="K1199" s="318"/>
      <c r="L1199">
        <v>45980</v>
      </c>
      <c r="M1199" s="319">
        <v>46043</v>
      </c>
      <c r="N1199" s="318">
        <v>1</v>
      </c>
      <c r="O1199" s="318"/>
      <c r="P1199" s="318"/>
      <c r="Q1199" s="319"/>
      <c r="R1199" s="318"/>
      <c r="X1199" t="s">
        <v>43</v>
      </c>
      <c r="AA1199" s="318"/>
      <c r="AB1199" s="318">
        <v>50036167</v>
      </c>
      <c r="AC1199" s="318" t="s">
        <v>43</v>
      </c>
      <c r="AE1199" s="318"/>
      <c r="AF1199" s="320"/>
      <c r="AG1199" s="318"/>
      <c r="AH1199" s="320"/>
      <c r="AI1199" s="320"/>
    </row>
    <row r="1200" spans="1:35" hidden="1">
      <c r="A1200" t="s">
        <v>3611</v>
      </c>
      <c r="B1200" s="1">
        <v>45937</v>
      </c>
      <c r="C1200">
        <v>10</v>
      </c>
      <c r="D1200">
        <v>530786</v>
      </c>
      <c r="E1200" t="s">
        <v>3612</v>
      </c>
      <c r="F1200" t="s">
        <v>37</v>
      </c>
      <c r="G1200" t="s">
        <v>117</v>
      </c>
      <c r="H1200" t="s">
        <v>3613</v>
      </c>
      <c r="I1200" t="s">
        <v>636</v>
      </c>
      <c r="J1200" t="s">
        <v>1554</v>
      </c>
      <c r="K1200" s="318"/>
      <c r="L1200">
        <v>45980</v>
      </c>
      <c r="M1200" s="319"/>
      <c r="N1200" s="318"/>
      <c r="O1200" s="318"/>
      <c r="P1200" s="318"/>
      <c r="Q1200" s="319"/>
      <c r="R1200" s="318"/>
      <c r="X1200" t="s">
        <v>43</v>
      </c>
      <c r="AA1200" s="318"/>
      <c r="AB1200" s="318">
        <v>50036169</v>
      </c>
      <c r="AC1200" s="318" t="s">
        <v>43</v>
      </c>
      <c r="AE1200" s="318"/>
      <c r="AF1200" s="320"/>
      <c r="AG1200" s="318"/>
      <c r="AH1200" s="320"/>
      <c r="AI1200" s="320"/>
    </row>
    <row r="1201" spans="1:35" hidden="1">
      <c r="A1201" t="s">
        <v>3614</v>
      </c>
      <c r="B1201" s="1">
        <v>45938</v>
      </c>
      <c r="C1201">
        <v>10</v>
      </c>
      <c r="D1201">
        <v>530787</v>
      </c>
      <c r="E1201" t="s">
        <v>3615</v>
      </c>
      <c r="F1201" t="s">
        <v>37</v>
      </c>
      <c r="G1201" t="s">
        <v>644</v>
      </c>
      <c r="H1201" t="s">
        <v>3616</v>
      </c>
      <c r="I1201" t="s">
        <v>108</v>
      </c>
      <c r="J1201" t="s">
        <v>629</v>
      </c>
      <c r="K1201" s="318"/>
      <c r="L1201" t="s">
        <v>391</v>
      </c>
      <c r="M1201" s="319">
        <v>46070</v>
      </c>
      <c r="N1201" s="318">
        <v>2</v>
      </c>
      <c r="O1201" s="318"/>
      <c r="P1201" s="318" t="s">
        <v>274</v>
      </c>
      <c r="Q1201" s="319">
        <v>46070</v>
      </c>
      <c r="R1201" s="318" t="s">
        <v>199</v>
      </c>
      <c r="X1201" t="s">
        <v>43</v>
      </c>
      <c r="AA1201" s="318" t="s">
        <v>199</v>
      </c>
      <c r="AB1201" s="318">
        <v>50036498</v>
      </c>
      <c r="AC1201" s="318" t="s">
        <v>44</v>
      </c>
      <c r="AE1201" s="318" t="s">
        <v>224</v>
      </c>
      <c r="AF1201" s="320">
        <v>108387</v>
      </c>
      <c r="AG1201" s="318"/>
      <c r="AH1201" s="320"/>
      <c r="AI1201" s="320"/>
    </row>
    <row r="1202" spans="1:35" hidden="1">
      <c r="A1202" t="s">
        <v>3617</v>
      </c>
      <c r="B1202" s="1">
        <v>45937</v>
      </c>
      <c r="C1202">
        <v>10</v>
      </c>
      <c r="D1202">
        <v>530788</v>
      </c>
      <c r="E1202" t="s">
        <v>69</v>
      </c>
      <c r="F1202" t="s">
        <v>37</v>
      </c>
      <c r="G1202" t="s">
        <v>383</v>
      </c>
      <c r="H1202" t="s">
        <v>3618</v>
      </c>
      <c r="I1202" t="s">
        <v>123</v>
      </c>
      <c r="J1202" t="s">
        <v>1693</v>
      </c>
      <c r="K1202" s="318"/>
      <c r="L1202" t="s">
        <v>42</v>
      </c>
      <c r="M1202" s="319">
        <v>45951</v>
      </c>
      <c r="N1202" s="318">
        <v>10</v>
      </c>
      <c r="O1202" s="318"/>
      <c r="P1202" s="318"/>
      <c r="Q1202" s="319"/>
      <c r="R1202" s="318"/>
      <c r="X1202" t="s">
        <v>43</v>
      </c>
      <c r="AA1202" s="318" t="s">
        <v>77</v>
      </c>
      <c r="AB1202" s="318">
        <v>531107</v>
      </c>
      <c r="AC1202" s="318" t="s">
        <v>101</v>
      </c>
      <c r="AE1202" s="318" t="s">
        <v>732</v>
      </c>
      <c r="AF1202" s="320">
        <v>50295</v>
      </c>
      <c r="AG1202" s="318"/>
      <c r="AH1202" s="320"/>
      <c r="AI1202" s="320"/>
    </row>
    <row r="1203" spans="1:35" hidden="1">
      <c r="A1203" t="s">
        <v>3619</v>
      </c>
      <c r="B1203" s="1">
        <v>45939</v>
      </c>
      <c r="C1203">
        <v>10</v>
      </c>
      <c r="D1203">
        <v>530789</v>
      </c>
      <c r="E1203" t="s">
        <v>3620</v>
      </c>
      <c r="F1203" t="s">
        <v>37</v>
      </c>
      <c r="G1203" t="s">
        <v>644</v>
      </c>
      <c r="H1203" t="s">
        <v>3621</v>
      </c>
      <c r="I1203" t="s">
        <v>92</v>
      </c>
      <c r="J1203" t="s">
        <v>1149</v>
      </c>
      <c r="K1203" s="318"/>
      <c r="L1203" t="s">
        <v>391</v>
      </c>
      <c r="M1203" s="319">
        <v>45987</v>
      </c>
      <c r="N1203" s="318">
        <v>11</v>
      </c>
      <c r="O1203" s="318"/>
      <c r="P1203" s="318" t="s">
        <v>274</v>
      </c>
      <c r="Q1203" s="319">
        <v>45987</v>
      </c>
      <c r="R1203" s="318" t="s">
        <v>1162</v>
      </c>
      <c r="S1203">
        <v>22065</v>
      </c>
      <c r="X1203" t="s">
        <v>43</v>
      </c>
      <c r="AA1203" s="318" t="s">
        <v>77</v>
      </c>
      <c r="AB1203" s="318">
        <v>50036492</v>
      </c>
      <c r="AC1203" s="318" t="s">
        <v>101</v>
      </c>
      <c r="AE1203" s="318" t="s">
        <v>261</v>
      </c>
      <c r="AF1203" s="320">
        <v>46631</v>
      </c>
      <c r="AG1203" s="318"/>
      <c r="AH1203" s="320"/>
      <c r="AI1203" s="320"/>
    </row>
    <row r="1204" spans="1:35" hidden="1">
      <c r="A1204" t="s">
        <v>3622</v>
      </c>
      <c r="B1204" s="1">
        <v>45939</v>
      </c>
      <c r="C1204">
        <v>10</v>
      </c>
      <c r="D1204">
        <v>530790</v>
      </c>
      <c r="E1204" t="s">
        <v>3623</v>
      </c>
      <c r="F1204" t="s">
        <v>37</v>
      </c>
      <c r="G1204" t="s">
        <v>644</v>
      </c>
      <c r="H1204" t="s">
        <v>3624</v>
      </c>
      <c r="I1204" t="s">
        <v>72</v>
      </c>
      <c r="J1204" t="s">
        <v>1149</v>
      </c>
      <c r="K1204" s="318"/>
      <c r="L1204" t="s">
        <v>391</v>
      </c>
      <c r="M1204" s="319">
        <v>45987</v>
      </c>
      <c r="N1204" s="318">
        <v>11</v>
      </c>
      <c r="O1204" s="318"/>
      <c r="P1204" s="318" t="s">
        <v>274</v>
      </c>
      <c r="Q1204" s="319">
        <v>45987</v>
      </c>
      <c r="R1204" s="318" t="s">
        <v>77</v>
      </c>
      <c r="X1204" t="s">
        <v>43</v>
      </c>
      <c r="AA1204" s="318" t="s">
        <v>77</v>
      </c>
      <c r="AB1204" s="318">
        <v>50036494</v>
      </c>
      <c r="AC1204" s="318" t="s">
        <v>101</v>
      </c>
      <c r="AE1204" s="318" t="s">
        <v>261</v>
      </c>
      <c r="AF1204" s="320">
        <v>80789</v>
      </c>
      <c r="AG1204" s="318"/>
      <c r="AH1204" s="320"/>
      <c r="AI1204" s="320"/>
    </row>
    <row r="1205" spans="1:35" hidden="1">
      <c r="A1205" t="s">
        <v>3625</v>
      </c>
      <c r="B1205" s="1">
        <v>45939</v>
      </c>
      <c r="C1205">
        <v>10</v>
      </c>
      <c r="D1205">
        <v>530791</v>
      </c>
      <c r="E1205" t="s">
        <v>3626</v>
      </c>
      <c r="F1205" t="s">
        <v>37</v>
      </c>
      <c r="G1205" t="s">
        <v>644</v>
      </c>
      <c r="H1205" t="s">
        <v>3627</v>
      </c>
      <c r="I1205" t="s">
        <v>123</v>
      </c>
      <c r="J1205" t="s">
        <v>629</v>
      </c>
      <c r="K1205" s="318"/>
      <c r="L1205" t="s">
        <v>42</v>
      </c>
      <c r="M1205" s="319">
        <v>45947</v>
      </c>
      <c r="N1205" s="318">
        <v>10</v>
      </c>
      <c r="O1205" s="318"/>
      <c r="P1205" s="318" t="s">
        <v>274</v>
      </c>
      <c r="Q1205" s="319">
        <v>45947</v>
      </c>
      <c r="R1205" s="318" t="s">
        <v>109</v>
      </c>
      <c r="X1205" t="s">
        <v>43</v>
      </c>
      <c r="AA1205" s="318" t="s">
        <v>109</v>
      </c>
      <c r="AB1205" s="318">
        <v>50036646</v>
      </c>
      <c r="AC1205" s="318" t="s">
        <v>95</v>
      </c>
      <c r="AE1205" s="318" t="s">
        <v>94</v>
      </c>
      <c r="AF1205" s="320">
        <v>10912</v>
      </c>
      <c r="AG1205" s="318"/>
      <c r="AH1205" s="320"/>
      <c r="AI1205" s="320"/>
    </row>
    <row r="1206" spans="1:35" hidden="1">
      <c r="A1206" t="s">
        <v>3628</v>
      </c>
      <c r="B1206" s="1">
        <v>45939</v>
      </c>
      <c r="C1206">
        <v>10</v>
      </c>
      <c r="D1206">
        <v>530792</v>
      </c>
      <c r="E1206" t="s">
        <v>3629</v>
      </c>
      <c r="F1206" t="s">
        <v>37</v>
      </c>
      <c r="G1206" t="s">
        <v>644</v>
      </c>
      <c r="H1206" t="s">
        <v>3630</v>
      </c>
      <c r="I1206" t="s">
        <v>3498</v>
      </c>
      <c r="J1206" t="s">
        <v>1149</v>
      </c>
      <c r="K1206" s="318"/>
      <c r="L1206" t="s">
        <v>391</v>
      </c>
      <c r="M1206" s="319">
        <v>45999</v>
      </c>
      <c r="N1206" s="318">
        <v>12</v>
      </c>
      <c r="O1206" s="318"/>
      <c r="P1206" s="318" t="s">
        <v>274</v>
      </c>
      <c r="Q1206" s="319">
        <v>45999</v>
      </c>
      <c r="R1206" s="318" t="s">
        <v>78</v>
      </c>
      <c r="X1206" t="s">
        <v>43</v>
      </c>
      <c r="AA1206" s="318" t="s">
        <v>78</v>
      </c>
      <c r="AB1206" s="318">
        <v>50036651</v>
      </c>
      <c r="AC1206" s="318" t="s">
        <v>79</v>
      </c>
      <c r="AE1206" s="318" t="s">
        <v>261</v>
      </c>
      <c r="AF1206" s="320">
        <v>20097</v>
      </c>
      <c r="AG1206" s="318"/>
      <c r="AH1206" s="320"/>
      <c r="AI1206" s="320"/>
    </row>
    <row r="1207" spans="1:35" hidden="1">
      <c r="A1207" t="s">
        <v>3631</v>
      </c>
      <c r="B1207" s="1">
        <v>45939</v>
      </c>
      <c r="C1207">
        <v>10</v>
      </c>
      <c r="D1207">
        <v>530793</v>
      </c>
      <c r="E1207" t="s">
        <v>3632</v>
      </c>
      <c r="F1207" t="s">
        <v>37</v>
      </c>
      <c r="G1207" t="s">
        <v>644</v>
      </c>
      <c r="H1207" t="s">
        <v>3633</v>
      </c>
      <c r="I1207" t="s">
        <v>123</v>
      </c>
      <c r="J1207" t="s">
        <v>629</v>
      </c>
      <c r="K1207" s="318"/>
      <c r="L1207" t="s">
        <v>42</v>
      </c>
      <c r="M1207" s="319">
        <v>45965</v>
      </c>
      <c r="N1207" s="318">
        <v>11</v>
      </c>
      <c r="O1207" s="318"/>
      <c r="P1207" s="318" t="s">
        <v>274</v>
      </c>
      <c r="Q1207" s="319">
        <v>45965</v>
      </c>
      <c r="R1207" s="318" t="s">
        <v>77</v>
      </c>
      <c r="X1207" t="s">
        <v>43</v>
      </c>
      <c r="AA1207" s="318" t="s">
        <v>77</v>
      </c>
      <c r="AB1207" s="318">
        <v>50036738</v>
      </c>
      <c r="AC1207" s="318" t="s">
        <v>101</v>
      </c>
      <c r="AE1207" s="318" t="s">
        <v>94</v>
      </c>
      <c r="AF1207" s="320">
        <v>12475</v>
      </c>
      <c r="AG1207" s="318"/>
      <c r="AH1207" s="320"/>
      <c r="AI1207" s="320"/>
    </row>
    <row r="1208" spans="1:35" hidden="1">
      <c r="A1208" t="s">
        <v>3634</v>
      </c>
      <c r="B1208" s="1">
        <v>45939</v>
      </c>
      <c r="C1208">
        <v>10</v>
      </c>
      <c r="D1208">
        <v>530794</v>
      </c>
      <c r="E1208" t="s">
        <v>3635</v>
      </c>
      <c r="F1208" t="s">
        <v>37</v>
      </c>
      <c r="G1208" t="s">
        <v>112</v>
      </c>
      <c r="H1208" t="s">
        <v>3636</v>
      </c>
      <c r="I1208" t="s">
        <v>108</v>
      </c>
      <c r="J1208" t="s">
        <v>158</v>
      </c>
      <c r="K1208" s="318"/>
      <c r="L1208" t="s">
        <v>42</v>
      </c>
      <c r="M1208" s="319">
        <v>45961</v>
      </c>
      <c r="N1208" s="318">
        <v>10</v>
      </c>
      <c r="O1208" s="318"/>
      <c r="P1208" s="318" t="s">
        <v>257</v>
      </c>
      <c r="Q1208" s="319">
        <v>45961</v>
      </c>
      <c r="R1208" s="318" t="s">
        <v>77</v>
      </c>
      <c r="X1208" t="s">
        <v>43</v>
      </c>
      <c r="AA1208" s="318" t="s">
        <v>77</v>
      </c>
      <c r="AB1208" s="318">
        <v>50036858</v>
      </c>
      <c r="AC1208" s="318" t="s">
        <v>101</v>
      </c>
      <c r="AE1208" s="318" t="s">
        <v>94</v>
      </c>
      <c r="AF1208" s="320">
        <v>148145</v>
      </c>
      <c r="AG1208" s="318">
        <v>11</v>
      </c>
      <c r="AH1208" s="320"/>
      <c r="AI1208" s="320"/>
    </row>
    <row r="1209" spans="1:35" hidden="1">
      <c r="A1209" t="s">
        <v>3637</v>
      </c>
      <c r="B1209" s="1">
        <v>45939</v>
      </c>
      <c r="C1209">
        <v>10</v>
      </c>
      <c r="D1209">
        <v>530795</v>
      </c>
      <c r="E1209" t="s">
        <v>3638</v>
      </c>
      <c r="F1209" t="s">
        <v>37</v>
      </c>
      <c r="G1209" t="s">
        <v>112</v>
      </c>
      <c r="H1209" t="s">
        <v>3639</v>
      </c>
      <c r="I1209" t="s">
        <v>87</v>
      </c>
      <c r="J1209" t="s">
        <v>158</v>
      </c>
      <c r="K1209" s="318"/>
      <c r="L1209" t="s">
        <v>42</v>
      </c>
      <c r="M1209" s="319">
        <v>45958</v>
      </c>
      <c r="N1209" s="318">
        <v>10</v>
      </c>
      <c r="O1209" s="318"/>
      <c r="P1209" s="318" t="s">
        <v>257</v>
      </c>
      <c r="Q1209" s="319">
        <v>45958</v>
      </c>
      <c r="R1209" s="318" t="s">
        <v>109</v>
      </c>
      <c r="X1209" t="s">
        <v>43</v>
      </c>
      <c r="AA1209" s="318" t="s">
        <v>109</v>
      </c>
      <c r="AB1209" s="318">
        <v>50036671</v>
      </c>
      <c r="AC1209" s="318" t="s">
        <v>95</v>
      </c>
      <c r="AE1209" s="318" t="s">
        <v>94</v>
      </c>
      <c r="AF1209" s="320">
        <v>271816</v>
      </c>
      <c r="AG1209" s="318">
        <v>64</v>
      </c>
      <c r="AH1209" s="320"/>
      <c r="AI1209" s="320"/>
    </row>
    <row r="1210" spans="1:35" hidden="1">
      <c r="A1210" t="s">
        <v>3640</v>
      </c>
      <c r="B1210" s="1">
        <v>45940</v>
      </c>
      <c r="C1210">
        <v>10</v>
      </c>
      <c r="D1210">
        <v>530796</v>
      </c>
      <c r="E1210" t="s">
        <v>904</v>
      </c>
      <c r="F1210" t="s">
        <v>37</v>
      </c>
      <c r="G1210" t="s">
        <v>38</v>
      </c>
      <c r="H1210" t="s">
        <v>905</v>
      </c>
      <c r="I1210" t="s">
        <v>146</v>
      </c>
      <c r="J1210" t="s">
        <v>3641</v>
      </c>
      <c r="K1210" s="318"/>
      <c r="L1210" t="s">
        <v>42</v>
      </c>
      <c r="M1210" s="319">
        <v>45946</v>
      </c>
      <c r="N1210" s="318">
        <v>10</v>
      </c>
      <c r="O1210" s="318"/>
      <c r="P1210" s="318"/>
      <c r="Q1210" s="319"/>
      <c r="R1210" s="318"/>
      <c r="X1210" t="s">
        <v>43</v>
      </c>
      <c r="AA1210" s="318" t="s">
        <v>109</v>
      </c>
      <c r="AB1210" s="318">
        <v>50036790</v>
      </c>
      <c r="AC1210" s="318" t="s">
        <v>95</v>
      </c>
      <c r="AE1210" s="318" t="s">
        <v>52</v>
      </c>
      <c r="AF1210" s="320">
        <v>97276</v>
      </c>
      <c r="AG1210" s="318"/>
      <c r="AH1210" s="320"/>
      <c r="AI1210" s="320"/>
    </row>
    <row r="1211" spans="1:35" hidden="1">
      <c r="A1211" t="s">
        <v>3642</v>
      </c>
      <c r="B1211" s="1">
        <v>45940</v>
      </c>
      <c r="C1211">
        <v>10</v>
      </c>
      <c r="D1211">
        <v>530797</v>
      </c>
      <c r="E1211" t="s">
        <v>3643</v>
      </c>
      <c r="F1211" t="s">
        <v>37</v>
      </c>
      <c r="G1211" t="s">
        <v>644</v>
      </c>
      <c r="H1211" t="s">
        <v>3644</v>
      </c>
      <c r="I1211" t="s">
        <v>87</v>
      </c>
      <c r="J1211" t="s">
        <v>629</v>
      </c>
      <c r="K1211" s="318"/>
      <c r="L1211" t="s">
        <v>42</v>
      </c>
      <c r="M1211" s="319">
        <v>46036</v>
      </c>
      <c r="N1211" s="318">
        <v>1</v>
      </c>
      <c r="O1211" s="318"/>
      <c r="P1211" s="318" t="s">
        <v>274</v>
      </c>
      <c r="Q1211" s="319">
        <v>46036</v>
      </c>
      <c r="R1211" s="318" t="s">
        <v>182</v>
      </c>
      <c r="X1211" t="s">
        <v>43</v>
      </c>
      <c r="AA1211" s="318" t="s">
        <v>182</v>
      </c>
      <c r="AB1211" s="318">
        <v>50036890</v>
      </c>
      <c r="AC1211" s="318" t="s">
        <v>35</v>
      </c>
      <c r="AE1211" s="318" t="s">
        <v>94</v>
      </c>
      <c r="AF1211" s="320">
        <v>10167</v>
      </c>
      <c r="AG1211" s="318"/>
      <c r="AH1211" s="320"/>
      <c r="AI1211" s="320"/>
    </row>
    <row r="1212" spans="1:35" hidden="1">
      <c r="A1212" t="s">
        <v>3645</v>
      </c>
      <c r="B1212" s="1">
        <v>45940</v>
      </c>
      <c r="C1212">
        <v>10</v>
      </c>
      <c r="D1212">
        <v>530798</v>
      </c>
      <c r="E1212" t="s">
        <v>3646</v>
      </c>
      <c r="F1212" t="s">
        <v>37</v>
      </c>
      <c r="G1212" t="s">
        <v>47</v>
      </c>
      <c r="H1212" t="s">
        <v>3647</v>
      </c>
      <c r="I1212" t="s">
        <v>140</v>
      </c>
      <c r="J1212" t="s">
        <v>1801</v>
      </c>
      <c r="K1212" s="318"/>
      <c r="L1212" t="s">
        <v>42</v>
      </c>
      <c r="M1212" s="319" t="s">
        <v>74</v>
      </c>
      <c r="N1212" s="318"/>
      <c r="O1212" s="318"/>
      <c r="P1212" s="318" t="s">
        <v>274</v>
      </c>
      <c r="Q1212" s="319"/>
      <c r="R1212" s="318"/>
      <c r="X1212" t="s">
        <v>43</v>
      </c>
      <c r="AA1212" s="318"/>
      <c r="AB1212" s="318">
        <v>50035551</v>
      </c>
      <c r="AC1212" s="318" t="s">
        <v>43</v>
      </c>
      <c r="AE1212" s="318"/>
      <c r="AF1212" s="320"/>
      <c r="AG1212" s="318"/>
      <c r="AH1212" s="320"/>
      <c r="AI1212" s="320"/>
    </row>
    <row r="1213" spans="1:35" hidden="1">
      <c r="A1213" t="s">
        <v>3648</v>
      </c>
      <c r="B1213" s="1">
        <v>45940</v>
      </c>
      <c r="C1213">
        <v>10</v>
      </c>
      <c r="D1213">
        <v>530799</v>
      </c>
      <c r="E1213" t="s">
        <v>3649</v>
      </c>
      <c r="F1213" t="s">
        <v>37</v>
      </c>
      <c r="G1213" t="s">
        <v>121</v>
      </c>
      <c r="H1213" t="s">
        <v>3650</v>
      </c>
      <c r="I1213" t="s">
        <v>1423</v>
      </c>
      <c r="J1213" t="s">
        <v>3651</v>
      </c>
      <c r="K1213" s="318"/>
      <c r="L1213">
        <v>45974</v>
      </c>
      <c r="M1213" s="319"/>
      <c r="N1213" s="318"/>
      <c r="O1213" s="318"/>
      <c r="P1213" s="318"/>
      <c r="Q1213" s="319"/>
      <c r="R1213" s="318"/>
      <c r="X1213" t="s">
        <v>43</v>
      </c>
      <c r="AA1213" s="318"/>
      <c r="AB1213" s="318">
        <v>50036339</v>
      </c>
      <c r="AC1213" s="318" t="s">
        <v>43</v>
      </c>
      <c r="AE1213" s="318"/>
      <c r="AF1213" s="320"/>
      <c r="AG1213" s="318"/>
      <c r="AH1213" s="320"/>
      <c r="AI1213" s="320"/>
    </row>
    <row r="1214" spans="1:35" hidden="1">
      <c r="A1214" t="s">
        <v>3652</v>
      </c>
      <c r="B1214" s="1">
        <v>45940</v>
      </c>
      <c r="C1214">
        <v>10</v>
      </c>
      <c r="D1214">
        <v>530800</v>
      </c>
      <c r="E1214" t="s">
        <v>3653</v>
      </c>
      <c r="F1214" t="s">
        <v>37</v>
      </c>
      <c r="G1214" t="s">
        <v>117</v>
      </c>
      <c r="H1214" t="s">
        <v>3654</v>
      </c>
      <c r="I1214" t="s">
        <v>92</v>
      </c>
      <c r="J1214" t="s">
        <v>3655</v>
      </c>
      <c r="K1214" s="318"/>
      <c r="L1214" t="s">
        <v>42</v>
      </c>
      <c r="M1214" s="319">
        <v>45966</v>
      </c>
      <c r="N1214" s="318">
        <v>11</v>
      </c>
      <c r="O1214" s="318"/>
      <c r="P1214" s="318"/>
      <c r="Q1214" s="319"/>
      <c r="R1214" s="318"/>
      <c r="X1214" t="s">
        <v>43</v>
      </c>
      <c r="AA1214" s="318"/>
      <c r="AB1214" s="318">
        <v>50036767</v>
      </c>
      <c r="AC1214" s="318" t="s">
        <v>43</v>
      </c>
      <c r="AE1214" s="318"/>
      <c r="AF1214" s="320"/>
      <c r="AG1214" s="318"/>
      <c r="AH1214" s="320"/>
      <c r="AI1214" s="320"/>
    </row>
    <row r="1215" spans="1:35" hidden="1">
      <c r="A1215" t="s">
        <v>3656</v>
      </c>
      <c r="B1215" s="1">
        <v>45944</v>
      </c>
      <c r="C1215">
        <v>10</v>
      </c>
      <c r="D1215">
        <v>530801</v>
      </c>
      <c r="E1215" t="s">
        <v>1368</v>
      </c>
      <c r="F1215" t="s">
        <v>37</v>
      </c>
      <c r="G1215" t="s">
        <v>644</v>
      </c>
      <c r="H1215" t="s">
        <v>1369</v>
      </c>
      <c r="I1215" t="s">
        <v>72</v>
      </c>
      <c r="J1215" t="s">
        <v>716</v>
      </c>
      <c r="K1215" s="318"/>
      <c r="L1215" t="s">
        <v>391</v>
      </c>
      <c r="M1215" s="319">
        <v>46010</v>
      </c>
      <c r="N1215" s="318">
        <v>12</v>
      </c>
      <c r="O1215" s="318"/>
      <c r="P1215" s="318" t="s">
        <v>274</v>
      </c>
      <c r="Q1215" s="319">
        <v>46010</v>
      </c>
      <c r="R1215" s="318" t="s">
        <v>78</v>
      </c>
      <c r="X1215" t="s">
        <v>43</v>
      </c>
      <c r="AA1215" s="318" t="s">
        <v>78</v>
      </c>
      <c r="AB1215" s="318">
        <v>50037105</v>
      </c>
      <c r="AC1215" s="318" t="s">
        <v>79</v>
      </c>
      <c r="AE1215" s="318" t="s">
        <v>94</v>
      </c>
      <c r="AF1215" s="320">
        <v>45574</v>
      </c>
      <c r="AG1215" s="318"/>
      <c r="AH1215" s="320"/>
      <c r="AI1215" s="320"/>
    </row>
    <row r="1216" spans="1:35" hidden="1">
      <c r="A1216" t="s">
        <v>3657</v>
      </c>
      <c r="B1216" s="1">
        <v>45944</v>
      </c>
      <c r="C1216">
        <v>10</v>
      </c>
      <c r="D1216">
        <v>530802</v>
      </c>
      <c r="E1216" t="s">
        <v>3157</v>
      </c>
      <c r="F1216" t="s">
        <v>37</v>
      </c>
      <c r="G1216" t="s">
        <v>644</v>
      </c>
      <c r="H1216" t="s">
        <v>3158</v>
      </c>
      <c r="I1216" t="s">
        <v>87</v>
      </c>
      <c r="J1216" t="s">
        <v>716</v>
      </c>
      <c r="K1216" s="318"/>
      <c r="L1216" t="s">
        <v>391</v>
      </c>
      <c r="M1216" s="319">
        <v>46010</v>
      </c>
      <c r="N1216" s="318">
        <v>12</v>
      </c>
      <c r="O1216" s="318"/>
      <c r="P1216" s="318" t="s">
        <v>274</v>
      </c>
      <c r="Q1216" s="319">
        <v>46010</v>
      </c>
      <c r="R1216" s="318" t="s">
        <v>78</v>
      </c>
      <c r="X1216" t="s">
        <v>43</v>
      </c>
      <c r="AA1216" s="318" t="s">
        <v>78</v>
      </c>
      <c r="AB1216" s="318">
        <v>50037107</v>
      </c>
      <c r="AC1216" s="318" t="s">
        <v>79</v>
      </c>
      <c r="AE1216" s="318" t="s">
        <v>94</v>
      </c>
      <c r="AF1216" s="320">
        <v>55914</v>
      </c>
      <c r="AG1216" s="318"/>
      <c r="AH1216" s="320"/>
      <c r="AI1216" s="320"/>
    </row>
    <row r="1217" spans="1:35" hidden="1">
      <c r="A1217" t="s">
        <v>3658</v>
      </c>
      <c r="B1217" s="1">
        <v>45944</v>
      </c>
      <c r="C1217">
        <v>10</v>
      </c>
      <c r="D1217">
        <v>530803</v>
      </c>
      <c r="E1217" t="s">
        <v>3659</v>
      </c>
      <c r="F1217" t="s">
        <v>37</v>
      </c>
      <c r="G1217" t="s">
        <v>644</v>
      </c>
      <c r="H1217" t="s">
        <v>3660</v>
      </c>
      <c r="I1217" t="s">
        <v>87</v>
      </c>
      <c r="J1217" t="s">
        <v>629</v>
      </c>
      <c r="K1217" s="318"/>
      <c r="L1217" t="s">
        <v>391</v>
      </c>
      <c r="M1217" s="319">
        <v>46035</v>
      </c>
      <c r="N1217" s="318">
        <v>1</v>
      </c>
      <c r="O1217" s="318"/>
      <c r="P1217" s="318" t="s">
        <v>274</v>
      </c>
      <c r="Q1217" s="319">
        <v>46035</v>
      </c>
      <c r="R1217" s="318" t="s">
        <v>182</v>
      </c>
      <c r="X1217" t="s">
        <v>43</v>
      </c>
      <c r="AA1217" s="318" t="s">
        <v>182</v>
      </c>
      <c r="AB1217" s="318">
        <v>50037112</v>
      </c>
      <c r="AC1217" s="318" t="s">
        <v>35</v>
      </c>
      <c r="AE1217" s="318" t="s">
        <v>94</v>
      </c>
      <c r="AF1217" s="320">
        <v>10167</v>
      </c>
      <c r="AG1217" s="318"/>
      <c r="AH1217" s="320"/>
      <c r="AI1217" s="320"/>
    </row>
    <row r="1218" spans="1:35" hidden="1">
      <c r="A1218" t="s">
        <v>3661</v>
      </c>
      <c r="B1218" s="1">
        <v>45944</v>
      </c>
      <c r="C1218">
        <v>10</v>
      </c>
      <c r="D1218">
        <v>530804</v>
      </c>
      <c r="E1218" t="s">
        <v>3662</v>
      </c>
      <c r="F1218" t="s">
        <v>37</v>
      </c>
      <c r="G1218" t="s">
        <v>106</v>
      </c>
      <c r="H1218" t="s">
        <v>3663</v>
      </c>
      <c r="I1218" t="s">
        <v>72</v>
      </c>
      <c r="J1218" t="s">
        <v>629</v>
      </c>
      <c r="K1218" s="318"/>
      <c r="L1218" t="s">
        <v>391</v>
      </c>
      <c r="M1218" s="319">
        <v>46035</v>
      </c>
      <c r="N1218" s="318">
        <v>1</v>
      </c>
      <c r="O1218" s="318"/>
      <c r="P1218" s="318"/>
      <c r="Q1218" s="319"/>
      <c r="R1218" s="318"/>
      <c r="X1218" t="s">
        <v>43</v>
      </c>
      <c r="AA1218" s="318" t="s">
        <v>182</v>
      </c>
      <c r="AB1218" s="318">
        <v>50037114</v>
      </c>
      <c r="AC1218" s="318" t="s">
        <v>35</v>
      </c>
      <c r="AE1218" s="318" t="s">
        <v>94</v>
      </c>
      <c r="AF1218" s="320">
        <v>13251</v>
      </c>
      <c r="AG1218" s="318"/>
      <c r="AH1218" s="320"/>
      <c r="AI1218" s="320"/>
    </row>
    <row r="1219" spans="1:35" hidden="1">
      <c r="A1219" t="s">
        <v>3664</v>
      </c>
      <c r="B1219" s="1">
        <v>45944</v>
      </c>
      <c r="C1219">
        <v>10</v>
      </c>
      <c r="D1219">
        <v>530805</v>
      </c>
      <c r="E1219" t="s">
        <v>2096</v>
      </c>
      <c r="F1219" t="s">
        <v>37</v>
      </c>
      <c r="G1219" t="s">
        <v>644</v>
      </c>
      <c r="H1219" t="s">
        <v>3665</v>
      </c>
      <c r="I1219" t="s">
        <v>40</v>
      </c>
      <c r="J1219" t="s">
        <v>629</v>
      </c>
      <c r="K1219" s="318"/>
      <c r="L1219" t="s">
        <v>391</v>
      </c>
      <c r="M1219" s="319">
        <v>45994</v>
      </c>
      <c r="N1219" s="318">
        <v>12</v>
      </c>
      <c r="O1219" s="318"/>
      <c r="P1219" s="318" t="s">
        <v>274</v>
      </c>
      <c r="Q1219" s="319">
        <v>45994</v>
      </c>
      <c r="R1219" s="318" t="s">
        <v>78</v>
      </c>
      <c r="X1219" t="s">
        <v>43</v>
      </c>
      <c r="AA1219" s="318" t="s">
        <v>78</v>
      </c>
      <c r="AB1219" s="318">
        <v>50037140</v>
      </c>
      <c r="AC1219" s="318" t="s">
        <v>79</v>
      </c>
      <c r="AE1219" s="318" t="s">
        <v>94</v>
      </c>
      <c r="AF1219" s="320">
        <v>13815</v>
      </c>
      <c r="AG1219" s="318"/>
      <c r="AH1219" s="320"/>
      <c r="AI1219" s="320"/>
    </row>
    <row r="1220" spans="1:35" hidden="1">
      <c r="A1220" t="s">
        <v>3666</v>
      </c>
      <c r="B1220" s="1">
        <v>45944</v>
      </c>
      <c r="C1220">
        <v>10</v>
      </c>
      <c r="D1220">
        <v>530806</v>
      </c>
      <c r="E1220" t="s">
        <v>3667</v>
      </c>
      <c r="F1220" t="s">
        <v>37</v>
      </c>
      <c r="G1220" t="s">
        <v>644</v>
      </c>
      <c r="H1220" t="s">
        <v>3668</v>
      </c>
      <c r="I1220" t="s">
        <v>92</v>
      </c>
      <c r="J1220" t="s">
        <v>716</v>
      </c>
      <c r="K1220" s="318"/>
      <c r="L1220" t="s">
        <v>391</v>
      </c>
      <c r="M1220" s="319">
        <v>46010</v>
      </c>
      <c r="N1220" s="318">
        <v>12</v>
      </c>
      <c r="O1220" s="318"/>
      <c r="P1220" s="318" t="s">
        <v>274</v>
      </c>
      <c r="Q1220" s="319">
        <v>46010</v>
      </c>
      <c r="R1220" s="318" t="s">
        <v>78</v>
      </c>
      <c r="X1220" t="s">
        <v>43</v>
      </c>
      <c r="AA1220" s="318" t="s">
        <v>78</v>
      </c>
      <c r="AB1220" s="318">
        <v>50037240</v>
      </c>
      <c r="AC1220" s="318" t="s">
        <v>79</v>
      </c>
      <c r="AE1220" s="318" t="s">
        <v>94</v>
      </c>
      <c r="AF1220" s="320">
        <v>38580</v>
      </c>
      <c r="AG1220" s="318"/>
      <c r="AH1220" s="320"/>
      <c r="AI1220" s="320"/>
    </row>
    <row r="1221" spans="1:35" hidden="1">
      <c r="A1221" t="s">
        <v>3669</v>
      </c>
      <c r="B1221" s="1">
        <v>45944</v>
      </c>
      <c r="C1221">
        <v>10</v>
      </c>
      <c r="D1221">
        <v>530807</v>
      </c>
      <c r="E1221" t="s">
        <v>1144</v>
      </c>
      <c r="F1221" t="s">
        <v>37</v>
      </c>
      <c r="G1221" t="s">
        <v>644</v>
      </c>
      <c r="H1221" t="s">
        <v>1145</v>
      </c>
      <c r="I1221" t="s">
        <v>92</v>
      </c>
      <c r="J1221" t="s">
        <v>716</v>
      </c>
      <c r="K1221" s="318"/>
      <c r="L1221" t="s">
        <v>391</v>
      </c>
      <c r="M1221" s="319">
        <v>46010</v>
      </c>
      <c r="N1221" s="318">
        <v>12</v>
      </c>
      <c r="O1221" s="318"/>
      <c r="P1221" s="318" t="s">
        <v>274</v>
      </c>
      <c r="Q1221" s="319">
        <v>46010</v>
      </c>
      <c r="R1221" s="318" t="s">
        <v>78</v>
      </c>
      <c r="X1221" t="s">
        <v>43</v>
      </c>
      <c r="AA1221" s="318" t="s">
        <v>78</v>
      </c>
      <c r="AB1221" s="318">
        <v>50037241</v>
      </c>
      <c r="AC1221" s="318" t="s">
        <v>79</v>
      </c>
      <c r="AE1221" s="318" t="s">
        <v>94</v>
      </c>
      <c r="AF1221" s="320">
        <v>45574</v>
      </c>
      <c r="AG1221" s="318"/>
      <c r="AH1221" s="320"/>
      <c r="AI1221" s="320"/>
    </row>
    <row r="1222" spans="1:35" hidden="1">
      <c r="A1222" t="s">
        <v>3670</v>
      </c>
      <c r="B1222" s="1">
        <v>45944</v>
      </c>
      <c r="C1222">
        <v>10</v>
      </c>
      <c r="D1222">
        <v>530808</v>
      </c>
      <c r="E1222" t="s">
        <v>3671</v>
      </c>
      <c r="F1222" t="s">
        <v>37</v>
      </c>
      <c r="G1222" t="s">
        <v>383</v>
      </c>
      <c r="H1222" t="s">
        <v>3672</v>
      </c>
      <c r="I1222" t="s">
        <v>140</v>
      </c>
      <c r="J1222" t="s">
        <v>151</v>
      </c>
      <c r="K1222" s="318"/>
      <c r="L1222" t="s">
        <v>42</v>
      </c>
      <c r="M1222" s="319">
        <v>45947</v>
      </c>
      <c r="N1222" s="318">
        <v>10</v>
      </c>
      <c r="O1222" s="318"/>
      <c r="P1222" s="318"/>
      <c r="Q1222" s="319"/>
      <c r="R1222" s="318"/>
      <c r="X1222" t="s">
        <v>43</v>
      </c>
      <c r="AA1222" s="318" t="s">
        <v>109</v>
      </c>
      <c r="AB1222" s="318">
        <v>50037062</v>
      </c>
      <c r="AC1222" s="318" t="s">
        <v>95</v>
      </c>
      <c r="AE1222" s="318" t="s">
        <v>94</v>
      </c>
      <c r="AF1222" s="320">
        <v>27130</v>
      </c>
      <c r="AG1222" s="318"/>
      <c r="AH1222" s="320"/>
      <c r="AI1222" s="320"/>
    </row>
    <row r="1223" spans="1:35" hidden="1">
      <c r="A1223" t="s">
        <v>3673</v>
      </c>
      <c r="B1223" s="1">
        <v>45944</v>
      </c>
      <c r="C1223">
        <v>10</v>
      </c>
      <c r="D1223">
        <v>530809</v>
      </c>
      <c r="E1223" t="s">
        <v>3674</v>
      </c>
      <c r="F1223" t="s">
        <v>37</v>
      </c>
      <c r="G1223" t="s">
        <v>383</v>
      </c>
      <c r="H1223" t="s">
        <v>3675</v>
      </c>
      <c r="I1223" t="s">
        <v>123</v>
      </c>
      <c r="J1223" t="s">
        <v>158</v>
      </c>
      <c r="K1223" s="318"/>
      <c r="L1223" t="s">
        <v>42</v>
      </c>
      <c r="M1223" s="319">
        <v>45958</v>
      </c>
      <c r="N1223" s="318">
        <v>10</v>
      </c>
      <c r="O1223" s="318"/>
      <c r="P1223" s="318"/>
      <c r="Q1223" s="319"/>
      <c r="R1223" s="318"/>
      <c r="X1223" t="s">
        <v>43</v>
      </c>
      <c r="AA1223" s="318" t="s">
        <v>77</v>
      </c>
      <c r="AB1223" s="318">
        <v>50037009</v>
      </c>
      <c r="AC1223" s="318" t="s">
        <v>101</v>
      </c>
      <c r="AE1223" s="318" t="s">
        <v>94</v>
      </c>
      <c r="AF1223" s="320">
        <v>223915</v>
      </c>
      <c r="AG1223" s="318">
        <v>15</v>
      </c>
      <c r="AH1223" s="320"/>
      <c r="AI1223" s="320"/>
    </row>
    <row r="1224" spans="1:35" hidden="1">
      <c r="A1224" t="s">
        <v>3676</v>
      </c>
      <c r="B1224" s="1">
        <v>45944</v>
      </c>
      <c r="C1224">
        <v>10</v>
      </c>
      <c r="D1224">
        <v>530810</v>
      </c>
      <c r="E1224" t="s">
        <v>234</v>
      </c>
      <c r="F1224" t="s">
        <v>37</v>
      </c>
      <c r="G1224" t="s">
        <v>121</v>
      </c>
      <c r="H1224" t="s">
        <v>3677</v>
      </c>
      <c r="I1224" t="s">
        <v>40</v>
      </c>
      <c r="J1224" t="s">
        <v>151</v>
      </c>
      <c r="K1224" s="318"/>
      <c r="L1224" t="s">
        <v>391</v>
      </c>
      <c r="M1224" s="319">
        <v>45973</v>
      </c>
      <c r="N1224" s="318">
        <v>11</v>
      </c>
      <c r="O1224" s="318"/>
      <c r="P1224" s="318"/>
      <c r="Q1224" s="319"/>
      <c r="R1224" s="318"/>
      <c r="X1224" t="s">
        <v>43</v>
      </c>
      <c r="AA1224" s="318" t="s">
        <v>77</v>
      </c>
      <c r="AB1224" s="318">
        <v>50037014</v>
      </c>
      <c r="AC1224" s="318" t="s">
        <v>101</v>
      </c>
      <c r="AE1224" s="318" t="s">
        <v>52</v>
      </c>
      <c r="AF1224" s="320">
        <v>34725</v>
      </c>
      <c r="AG1224" s="318"/>
      <c r="AH1224" s="320"/>
      <c r="AI1224" s="320"/>
    </row>
    <row r="1225" spans="1:35" hidden="1">
      <c r="A1225" t="s">
        <v>3678</v>
      </c>
      <c r="B1225" s="1">
        <v>45944</v>
      </c>
      <c r="C1225">
        <v>10</v>
      </c>
      <c r="D1225">
        <v>530811</v>
      </c>
      <c r="E1225" t="s">
        <v>3679</v>
      </c>
      <c r="F1225" t="s">
        <v>37</v>
      </c>
      <c r="G1225" t="s">
        <v>644</v>
      </c>
      <c r="H1225" t="s">
        <v>3680</v>
      </c>
      <c r="I1225" t="s">
        <v>108</v>
      </c>
      <c r="J1225" t="s">
        <v>1149</v>
      </c>
      <c r="K1225" s="318"/>
      <c r="L1225" t="s">
        <v>391</v>
      </c>
      <c r="M1225" s="319">
        <v>45987</v>
      </c>
      <c r="N1225" s="318">
        <v>11</v>
      </c>
      <c r="O1225" s="318"/>
      <c r="P1225" s="318" t="s">
        <v>274</v>
      </c>
      <c r="Q1225" s="319">
        <v>45987</v>
      </c>
      <c r="R1225" s="318" t="s">
        <v>1162</v>
      </c>
      <c r="S1225">
        <v>23825</v>
      </c>
      <c r="X1225" t="s">
        <v>43</v>
      </c>
      <c r="AA1225" s="318" t="s">
        <v>77</v>
      </c>
      <c r="AB1225" s="318">
        <v>50037129</v>
      </c>
      <c r="AC1225" s="318" t="s">
        <v>101</v>
      </c>
      <c r="AE1225" s="318" t="s">
        <v>261</v>
      </c>
      <c r="AF1225" s="320">
        <v>50588</v>
      </c>
      <c r="AG1225" s="318"/>
      <c r="AH1225" s="320"/>
      <c r="AI1225" s="320"/>
    </row>
    <row r="1226" spans="1:35" hidden="1">
      <c r="A1226" t="s">
        <v>3681</v>
      </c>
      <c r="B1226" s="1">
        <v>45945</v>
      </c>
      <c r="C1226">
        <v>10</v>
      </c>
      <c r="D1226">
        <v>530812</v>
      </c>
      <c r="E1226" t="s">
        <v>3682</v>
      </c>
      <c r="F1226" t="s">
        <v>37</v>
      </c>
      <c r="G1226" t="s">
        <v>644</v>
      </c>
      <c r="H1226" t="s">
        <v>3683</v>
      </c>
      <c r="I1226" t="s">
        <v>60</v>
      </c>
      <c r="J1226" t="s">
        <v>1149</v>
      </c>
      <c r="K1226" s="318"/>
      <c r="L1226" t="s">
        <v>391</v>
      </c>
      <c r="M1226" s="319">
        <v>45987</v>
      </c>
      <c r="N1226" s="318">
        <v>11</v>
      </c>
      <c r="O1226" s="318"/>
      <c r="P1226" s="318" t="s">
        <v>274</v>
      </c>
      <c r="Q1226" s="319">
        <v>45987</v>
      </c>
      <c r="R1226" s="318" t="s">
        <v>1162</v>
      </c>
      <c r="S1226">
        <v>45520</v>
      </c>
      <c r="X1226" t="s">
        <v>43</v>
      </c>
      <c r="AA1226" s="318" t="s">
        <v>77</v>
      </c>
      <c r="AB1226" s="318">
        <v>50037366</v>
      </c>
      <c r="AC1226" s="318" t="s">
        <v>101</v>
      </c>
      <c r="AE1226" s="318" t="s">
        <v>261</v>
      </c>
      <c r="AF1226" s="320">
        <v>108603</v>
      </c>
      <c r="AG1226" s="318"/>
      <c r="AH1226" s="320"/>
      <c r="AI1226" s="320"/>
    </row>
    <row r="1227" spans="1:35" hidden="1">
      <c r="A1227" t="s">
        <v>3684</v>
      </c>
      <c r="B1227" s="1">
        <v>45946</v>
      </c>
      <c r="C1227">
        <v>10</v>
      </c>
      <c r="D1227">
        <v>530813</v>
      </c>
      <c r="E1227" t="s">
        <v>3685</v>
      </c>
      <c r="F1227" t="s">
        <v>37</v>
      </c>
      <c r="G1227" t="s">
        <v>644</v>
      </c>
      <c r="H1227" t="s">
        <v>3686</v>
      </c>
      <c r="I1227" t="s">
        <v>60</v>
      </c>
      <c r="J1227" t="s">
        <v>629</v>
      </c>
      <c r="K1227" s="318"/>
      <c r="L1227" t="s">
        <v>391</v>
      </c>
      <c r="M1227" s="319">
        <v>45968</v>
      </c>
      <c r="N1227" s="318">
        <v>11</v>
      </c>
      <c r="O1227" s="318"/>
      <c r="P1227" s="318" t="s">
        <v>274</v>
      </c>
      <c r="Q1227" s="319">
        <v>45968</v>
      </c>
      <c r="R1227" s="318" t="s">
        <v>77</v>
      </c>
      <c r="X1227" t="s">
        <v>43</v>
      </c>
      <c r="AA1227" s="318" t="s">
        <v>77</v>
      </c>
      <c r="AB1227" s="318">
        <v>50037619</v>
      </c>
      <c r="AC1227" s="318" t="s">
        <v>101</v>
      </c>
      <c r="AE1227" s="318" t="s">
        <v>94</v>
      </c>
      <c r="AF1227" s="320">
        <v>12475</v>
      </c>
      <c r="AG1227" s="318"/>
      <c r="AH1227" s="320"/>
      <c r="AI1227" s="320"/>
    </row>
    <row r="1228" spans="1:35" hidden="1">
      <c r="A1228" t="s">
        <v>3687</v>
      </c>
      <c r="B1228" s="1">
        <v>45946</v>
      </c>
      <c r="C1228">
        <v>10</v>
      </c>
      <c r="D1228">
        <v>530814</v>
      </c>
      <c r="E1228" t="s">
        <v>3688</v>
      </c>
      <c r="F1228" t="s">
        <v>37</v>
      </c>
      <c r="G1228" t="s">
        <v>644</v>
      </c>
      <c r="H1228" t="s">
        <v>3689</v>
      </c>
      <c r="I1228" t="s">
        <v>92</v>
      </c>
      <c r="J1228" t="s">
        <v>629</v>
      </c>
      <c r="K1228" s="318"/>
      <c r="L1228" t="s">
        <v>42</v>
      </c>
      <c r="M1228" s="319">
        <v>45965</v>
      </c>
      <c r="N1228" s="318">
        <v>11</v>
      </c>
      <c r="O1228" s="318"/>
      <c r="P1228" s="318" t="s">
        <v>274</v>
      </c>
      <c r="Q1228" s="319">
        <v>45965</v>
      </c>
      <c r="R1228" s="318" t="s">
        <v>77</v>
      </c>
      <c r="X1228" t="s">
        <v>43</v>
      </c>
      <c r="AA1228" s="318" t="s">
        <v>77</v>
      </c>
      <c r="AB1228" s="318">
        <v>50037689</v>
      </c>
      <c r="AC1228" s="318" t="s">
        <v>101</v>
      </c>
      <c r="AE1228" s="318" t="s">
        <v>94</v>
      </c>
      <c r="AF1228" s="320">
        <v>11590</v>
      </c>
      <c r="AG1228" s="318"/>
      <c r="AH1228" s="320"/>
      <c r="AI1228" s="320"/>
    </row>
    <row r="1229" spans="1:35" hidden="1">
      <c r="A1229" t="s">
        <v>3690</v>
      </c>
      <c r="B1229" s="1">
        <v>45946</v>
      </c>
      <c r="C1229">
        <v>10</v>
      </c>
      <c r="D1229">
        <v>530815</v>
      </c>
      <c r="E1229" t="s">
        <v>3691</v>
      </c>
      <c r="F1229" t="s">
        <v>46</v>
      </c>
      <c r="G1229" t="s">
        <v>644</v>
      </c>
      <c r="H1229" t="s">
        <v>3692</v>
      </c>
      <c r="I1229" t="s">
        <v>92</v>
      </c>
      <c r="J1229" t="s">
        <v>1801</v>
      </c>
      <c r="K1229" s="318"/>
      <c r="L1229" t="s">
        <v>391</v>
      </c>
      <c r="M1229" s="319" t="s">
        <v>534</v>
      </c>
      <c r="N1229" s="318"/>
      <c r="O1229" s="318"/>
      <c r="P1229" s="318" t="s">
        <v>274</v>
      </c>
      <c r="Q1229" s="319" t="s">
        <v>534</v>
      </c>
      <c r="R1229" s="318"/>
      <c r="X1229" t="s">
        <v>43</v>
      </c>
      <c r="AA1229" s="318"/>
      <c r="AB1229" s="318">
        <v>50037581</v>
      </c>
      <c r="AC1229" s="318" t="s">
        <v>43</v>
      </c>
      <c r="AE1229" s="318"/>
      <c r="AF1229" s="320"/>
      <c r="AG1229" s="318"/>
      <c r="AH1229" s="320"/>
      <c r="AI1229" s="320"/>
    </row>
    <row r="1230" spans="1:35" hidden="1">
      <c r="A1230" t="s">
        <v>3693</v>
      </c>
      <c r="B1230" s="1">
        <v>45945</v>
      </c>
      <c r="C1230">
        <v>10</v>
      </c>
      <c r="D1230">
        <v>530816</v>
      </c>
      <c r="E1230" t="s">
        <v>3694</v>
      </c>
      <c r="F1230" t="s">
        <v>37</v>
      </c>
      <c r="G1230" t="s">
        <v>644</v>
      </c>
      <c r="H1230" t="s">
        <v>3695</v>
      </c>
      <c r="I1230" t="s">
        <v>72</v>
      </c>
      <c r="J1230" t="s">
        <v>1149</v>
      </c>
      <c r="K1230" s="318"/>
      <c r="L1230" t="s">
        <v>391</v>
      </c>
      <c r="M1230" s="319">
        <v>45987</v>
      </c>
      <c r="N1230" s="318">
        <v>11</v>
      </c>
      <c r="O1230" s="318"/>
      <c r="P1230" s="318" t="s">
        <v>274</v>
      </c>
      <c r="Q1230" s="319">
        <v>45987</v>
      </c>
      <c r="R1230" s="318" t="s">
        <v>1162</v>
      </c>
      <c r="S1230">
        <v>22065</v>
      </c>
      <c r="X1230" t="s">
        <v>43</v>
      </c>
      <c r="AA1230" s="318" t="s">
        <v>77</v>
      </c>
      <c r="AB1230" s="318">
        <v>50037439</v>
      </c>
      <c r="AC1230" s="318" t="s">
        <v>101</v>
      </c>
      <c r="AE1230" s="318" t="s">
        <v>261</v>
      </c>
      <c r="AF1230" s="320">
        <v>46631</v>
      </c>
      <c r="AG1230" s="318"/>
      <c r="AH1230" s="320"/>
      <c r="AI1230" s="320"/>
    </row>
    <row r="1231" spans="1:35" hidden="1">
      <c r="A1231" t="s">
        <v>3696</v>
      </c>
      <c r="B1231" s="1">
        <v>45945</v>
      </c>
      <c r="C1231">
        <v>10</v>
      </c>
      <c r="D1231">
        <v>530817</v>
      </c>
      <c r="E1231" t="s">
        <v>3697</v>
      </c>
      <c r="F1231" t="s">
        <v>37</v>
      </c>
      <c r="G1231" t="s">
        <v>644</v>
      </c>
      <c r="H1231" t="s">
        <v>3698</v>
      </c>
      <c r="I1231" t="s">
        <v>1423</v>
      </c>
      <c r="J1231" t="s">
        <v>716</v>
      </c>
      <c r="K1231" s="318"/>
      <c r="L1231" t="s">
        <v>391</v>
      </c>
      <c r="M1231" s="319">
        <v>45987</v>
      </c>
      <c r="N1231" s="318">
        <v>11</v>
      </c>
      <c r="O1231" s="318"/>
      <c r="P1231" s="318" t="s">
        <v>274</v>
      </c>
      <c r="Q1231" s="319">
        <v>45987</v>
      </c>
      <c r="R1231" s="318" t="s">
        <v>1162</v>
      </c>
      <c r="S1231">
        <v>17810</v>
      </c>
      <c r="X1231" t="s">
        <v>43</v>
      </c>
      <c r="AA1231" s="318" t="s">
        <v>77</v>
      </c>
      <c r="AB1231" s="318">
        <v>50037538</v>
      </c>
      <c r="AC1231" s="318" t="s">
        <v>101</v>
      </c>
      <c r="AE1231" s="318" t="s">
        <v>261</v>
      </c>
      <c r="AF1231" s="320">
        <v>37791</v>
      </c>
      <c r="AG1231" s="318"/>
      <c r="AH1231" s="320"/>
      <c r="AI1231" s="320"/>
    </row>
    <row r="1232" spans="1:35" hidden="1">
      <c r="A1232" t="s">
        <v>3699</v>
      </c>
      <c r="B1232" s="1">
        <v>45946</v>
      </c>
      <c r="C1232">
        <v>10</v>
      </c>
      <c r="D1232">
        <v>530819</v>
      </c>
      <c r="E1232" t="s">
        <v>3700</v>
      </c>
      <c r="F1232" t="s">
        <v>37</v>
      </c>
      <c r="G1232" t="s">
        <v>644</v>
      </c>
      <c r="H1232" t="s">
        <v>3701</v>
      </c>
      <c r="I1232" t="s">
        <v>92</v>
      </c>
      <c r="J1232" t="s">
        <v>629</v>
      </c>
      <c r="K1232" s="318"/>
      <c r="L1232" t="s">
        <v>391</v>
      </c>
      <c r="M1232" s="319"/>
      <c r="N1232" s="318"/>
      <c r="O1232" s="318"/>
      <c r="P1232" s="318" t="s">
        <v>274</v>
      </c>
      <c r="Q1232" s="319"/>
      <c r="R1232" s="318"/>
      <c r="X1232" t="s">
        <v>43</v>
      </c>
      <c r="AA1232" s="318"/>
      <c r="AB1232" s="318">
        <v>50037813</v>
      </c>
      <c r="AC1232" s="318" t="s">
        <v>43</v>
      </c>
      <c r="AE1232" s="318"/>
      <c r="AF1232" s="320"/>
      <c r="AG1232" s="318"/>
      <c r="AH1232" s="320"/>
      <c r="AI1232" s="320"/>
    </row>
    <row r="1233" spans="1:35" hidden="1">
      <c r="A1233" t="s">
        <v>3702</v>
      </c>
      <c r="B1233" s="1">
        <v>45947</v>
      </c>
      <c r="C1233">
        <v>10</v>
      </c>
      <c r="D1233">
        <v>530820</v>
      </c>
      <c r="E1233" t="s">
        <v>2456</v>
      </c>
      <c r="F1233" t="s">
        <v>37</v>
      </c>
      <c r="G1233" t="s">
        <v>47</v>
      </c>
      <c r="H1233" t="s">
        <v>3703</v>
      </c>
      <c r="I1233" t="s">
        <v>87</v>
      </c>
      <c r="J1233" t="s">
        <v>151</v>
      </c>
      <c r="K1233" s="318"/>
      <c r="L1233" t="s">
        <v>42</v>
      </c>
      <c r="M1233" s="319">
        <v>45952</v>
      </c>
      <c r="N1233" s="318">
        <v>10</v>
      </c>
      <c r="O1233" s="318"/>
      <c r="P1233" s="318"/>
      <c r="Q1233" s="319"/>
      <c r="R1233" s="318"/>
      <c r="X1233" t="s">
        <v>43</v>
      </c>
      <c r="AA1233" s="318" t="s">
        <v>78</v>
      </c>
      <c r="AB1233" s="318">
        <v>50037274</v>
      </c>
      <c r="AC1233" s="318" t="s">
        <v>79</v>
      </c>
      <c r="AE1233" s="318" t="s">
        <v>52</v>
      </c>
      <c r="AF1233" s="320">
        <v>134429</v>
      </c>
      <c r="AG1233" s="318"/>
      <c r="AH1233" s="320"/>
      <c r="AI1233" s="320"/>
    </row>
    <row r="1234" spans="1:35" hidden="1">
      <c r="A1234" t="s">
        <v>3704</v>
      </c>
      <c r="B1234" s="1">
        <v>45947</v>
      </c>
      <c r="C1234">
        <v>10</v>
      </c>
      <c r="D1234">
        <v>530821</v>
      </c>
      <c r="E1234" t="s">
        <v>3705</v>
      </c>
      <c r="F1234" t="s">
        <v>37</v>
      </c>
      <c r="G1234" t="s">
        <v>358</v>
      </c>
      <c r="H1234" t="s">
        <v>3706</v>
      </c>
      <c r="I1234" t="s">
        <v>636</v>
      </c>
      <c r="J1234" t="s">
        <v>158</v>
      </c>
      <c r="K1234" s="318"/>
      <c r="L1234" t="s">
        <v>42</v>
      </c>
      <c r="M1234" s="319">
        <v>45960</v>
      </c>
      <c r="N1234" s="318">
        <v>10</v>
      </c>
      <c r="O1234" s="318"/>
      <c r="P1234" s="318"/>
      <c r="Q1234" s="319"/>
      <c r="R1234" s="318"/>
      <c r="X1234" t="s">
        <v>43</v>
      </c>
      <c r="AA1234" s="318" t="s">
        <v>77</v>
      </c>
      <c r="AB1234" s="318">
        <v>50037805</v>
      </c>
      <c r="AC1234" s="318" t="s">
        <v>101</v>
      </c>
      <c r="AE1234" s="318" t="s">
        <v>94</v>
      </c>
      <c r="AF1234" s="320">
        <v>202781</v>
      </c>
      <c r="AG1234" s="318">
        <v>18</v>
      </c>
      <c r="AH1234" s="320"/>
      <c r="AI1234" s="320"/>
    </row>
    <row r="1235" spans="1:35" hidden="1">
      <c r="A1235" t="s">
        <v>3707</v>
      </c>
      <c r="B1235" s="1">
        <v>45947</v>
      </c>
      <c r="C1235">
        <v>10</v>
      </c>
      <c r="D1235">
        <v>530822</v>
      </c>
      <c r="E1235" t="s">
        <v>3708</v>
      </c>
      <c r="F1235" t="s">
        <v>37</v>
      </c>
      <c r="G1235" t="s">
        <v>106</v>
      </c>
      <c r="H1235" t="s">
        <v>3709</v>
      </c>
      <c r="I1235" t="s">
        <v>108</v>
      </c>
      <c r="J1235" t="s">
        <v>158</v>
      </c>
      <c r="K1235" s="318"/>
      <c r="L1235" t="s">
        <v>42</v>
      </c>
      <c r="M1235" s="319">
        <v>45971</v>
      </c>
      <c r="N1235" s="318">
        <v>11</v>
      </c>
      <c r="O1235" s="318"/>
      <c r="P1235" s="318"/>
      <c r="Q1235" s="319"/>
      <c r="R1235" s="318"/>
      <c r="X1235" t="s">
        <v>43</v>
      </c>
      <c r="AA1235" s="318" t="s">
        <v>77</v>
      </c>
      <c r="AB1235" s="318">
        <v>50037913</v>
      </c>
      <c r="AC1235" s="318" t="s">
        <v>101</v>
      </c>
      <c r="AE1235" s="318" t="s">
        <v>94</v>
      </c>
      <c r="AF1235" s="320">
        <v>143759</v>
      </c>
      <c r="AG1235" s="318">
        <v>23</v>
      </c>
      <c r="AH1235" s="320"/>
      <c r="AI1235" s="320"/>
    </row>
    <row r="1236" spans="1:35" hidden="1">
      <c r="A1236" t="s">
        <v>3710</v>
      </c>
      <c r="B1236" s="1">
        <v>45947</v>
      </c>
      <c r="C1236">
        <v>10</v>
      </c>
      <c r="D1236">
        <v>530823</v>
      </c>
      <c r="E1236" t="s">
        <v>3711</v>
      </c>
      <c r="F1236" t="s">
        <v>37</v>
      </c>
      <c r="G1236" t="s">
        <v>121</v>
      </c>
      <c r="H1236" t="s">
        <v>3712</v>
      </c>
      <c r="I1236" t="s">
        <v>108</v>
      </c>
      <c r="J1236" t="s">
        <v>1801</v>
      </c>
      <c r="K1236" s="318"/>
      <c r="L1236" t="s">
        <v>391</v>
      </c>
      <c r="M1236" s="319" t="s">
        <v>74</v>
      </c>
      <c r="N1236" s="318"/>
      <c r="O1236" s="318"/>
      <c r="P1236" s="318"/>
      <c r="Q1236" s="319"/>
      <c r="R1236" s="318"/>
      <c r="X1236" t="s">
        <v>43</v>
      </c>
      <c r="AA1236" s="318"/>
      <c r="AB1236" s="318">
        <v>50037938</v>
      </c>
      <c r="AC1236" s="318" t="s">
        <v>43</v>
      </c>
      <c r="AE1236" s="318"/>
      <c r="AF1236" s="320"/>
      <c r="AG1236" s="318"/>
      <c r="AH1236" s="320"/>
      <c r="AI1236" s="320"/>
    </row>
    <row r="1237" spans="1:35" hidden="1">
      <c r="A1237" t="s">
        <v>3713</v>
      </c>
      <c r="B1237" s="1">
        <v>45947</v>
      </c>
      <c r="C1237">
        <v>10</v>
      </c>
      <c r="D1237">
        <v>530824</v>
      </c>
      <c r="E1237" t="s">
        <v>3714</v>
      </c>
      <c r="F1237" t="s">
        <v>37</v>
      </c>
      <c r="G1237" t="s">
        <v>106</v>
      </c>
      <c r="H1237" t="s">
        <v>3715</v>
      </c>
      <c r="I1237" t="s">
        <v>87</v>
      </c>
      <c r="J1237" t="s">
        <v>158</v>
      </c>
      <c r="K1237" s="318"/>
      <c r="L1237" t="s">
        <v>42</v>
      </c>
      <c r="M1237" s="319">
        <v>45961</v>
      </c>
      <c r="N1237" s="318">
        <v>10</v>
      </c>
      <c r="O1237" s="318"/>
      <c r="P1237" s="318"/>
      <c r="Q1237" s="319"/>
      <c r="R1237" s="318"/>
      <c r="X1237" t="s">
        <v>43</v>
      </c>
      <c r="AA1237" s="318" t="s">
        <v>109</v>
      </c>
      <c r="AB1237" s="318">
        <v>50038115</v>
      </c>
      <c r="AC1237" s="318" t="s">
        <v>95</v>
      </c>
      <c r="AE1237" s="318" t="s">
        <v>94</v>
      </c>
      <c r="AF1237" s="320">
        <v>245920</v>
      </c>
      <c r="AG1237" s="318">
        <v>32</v>
      </c>
      <c r="AH1237" s="320"/>
      <c r="AI1237" s="320"/>
    </row>
    <row r="1238" spans="1:35" hidden="1">
      <c r="A1238" t="s">
        <v>3716</v>
      </c>
      <c r="B1238" s="1">
        <v>45947</v>
      </c>
      <c r="C1238">
        <v>10</v>
      </c>
      <c r="D1238">
        <v>530825</v>
      </c>
      <c r="E1238" t="s">
        <v>3717</v>
      </c>
      <c r="F1238" t="s">
        <v>37</v>
      </c>
      <c r="G1238" t="s">
        <v>188</v>
      </c>
      <c r="H1238" t="s">
        <v>3718</v>
      </c>
      <c r="I1238" t="s">
        <v>87</v>
      </c>
      <c r="J1238" t="s">
        <v>158</v>
      </c>
      <c r="K1238" s="318"/>
      <c r="L1238" t="s">
        <v>42</v>
      </c>
      <c r="M1238" s="319">
        <v>45960</v>
      </c>
      <c r="N1238" s="318">
        <v>10</v>
      </c>
      <c r="O1238" s="318"/>
      <c r="P1238" s="318" t="s">
        <v>274</v>
      </c>
      <c r="Q1238" s="319">
        <v>45960</v>
      </c>
      <c r="R1238" s="318" t="s">
        <v>77</v>
      </c>
      <c r="X1238" t="s">
        <v>43</v>
      </c>
      <c r="AA1238" s="318" t="s">
        <v>77</v>
      </c>
      <c r="AB1238" s="318">
        <v>50037507</v>
      </c>
      <c r="AC1238" s="318" t="s">
        <v>101</v>
      </c>
      <c r="AE1238" s="318" t="s">
        <v>94</v>
      </c>
      <c r="AF1238" s="320">
        <v>226921</v>
      </c>
      <c r="AG1238" s="318">
        <v>10</v>
      </c>
      <c r="AH1238" s="320"/>
      <c r="AI1238" s="320"/>
    </row>
    <row r="1239" spans="1:35" hidden="1">
      <c r="A1239" t="s">
        <v>3719</v>
      </c>
      <c r="B1239" s="1">
        <v>45947</v>
      </c>
      <c r="C1239">
        <v>10</v>
      </c>
      <c r="D1239">
        <v>530826</v>
      </c>
      <c r="E1239" t="s">
        <v>2092</v>
      </c>
      <c r="F1239" t="s">
        <v>37</v>
      </c>
      <c r="G1239" t="s">
        <v>644</v>
      </c>
      <c r="H1239" t="s">
        <v>2093</v>
      </c>
      <c r="I1239" t="s">
        <v>40</v>
      </c>
      <c r="J1239" t="s">
        <v>629</v>
      </c>
      <c r="K1239" s="318"/>
      <c r="L1239" t="s">
        <v>391</v>
      </c>
      <c r="M1239" s="319">
        <v>45994</v>
      </c>
      <c r="N1239" s="318">
        <v>12</v>
      </c>
      <c r="O1239" s="318"/>
      <c r="P1239" s="318" t="s">
        <v>274</v>
      </c>
      <c r="Q1239" s="319">
        <v>45994</v>
      </c>
      <c r="R1239" s="318" t="s">
        <v>78</v>
      </c>
      <c r="X1239" t="s">
        <v>43</v>
      </c>
      <c r="AA1239" s="318" t="s">
        <v>78</v>
      </c>
      <c r="AB1239" s="318">
        <v>50038060</v>
      </c>
      <c r="AC1239" s="318" t="s">
        <v>79</v>
      </c>
      <c r="AE1239" s="318" t="s">
        <v>94</v>
      </c>
      <c r="AF1239" s="320">
        <v>13815</v>
      </c>
      <c r="AG1239" s="318"/>
      <c r="AH1239" s="320"/>
      <c r="AI1239" s="320"/>
    </row>
    <row r="1240" spans="1:35" hidden="1">
      <c r="A1240" t="s">
        <v>3720</v>
      </c>
      <c r="B1240" s="1">
        <v>45950</v>
      </c>
      <c r="C1240">
        <v>10</v>
      </c>
      <c r="D1240">
        <v>530827</v>
      </c>
      <c r="E1240" t="s">
        <v>3721</v>
      </c>
      <c r="F1240" t="s">
        <v>37</v>
      </c>
      <c r="G1240" t="s">
        <v>383</v>
      </c>
      <c r="H1240" t="s">
        <v>3722</v>
      </c>
      <c r="I1240" t="s">
        <v>40</v>
      </c>
      <c r="J1240" t="s">
        <v>158</v>
      </c>
      <c r="K1240" s="318"/>
      <c r="L1240" t="s">
        <v>42</v>
      </c>
      <c r="M1240" s="319">
        <v>45961</v>
      </c>
      <c r="N1240" s="318">
        <v>10</v>
      </c>
      <c r="O1240" s="318"/>
      <c r="P1240" s="318"/>
      <c r="Q1240" s="319"/>
      <c r="R1240" s="318"/>
      <c r="X1240" t="s">
        <v>43</v>
      </c>
      <c r="AA1240" s="318" t="s">
        <v>77</v>
      </c>
      <c r="AB1240" s="318">
        <v>50038159</v>
      </c>
      <c r="AC1240" s="318" t="s">
        <v>101</v>
      </c>
      <c r="AE1240" s="318" t="s">
        <v>94</v>
      </c>
      <c r="AF1240" s="320">
        <v>250154</v>
      </c>
      <c r="AG1240" s="318">
        <v>42</v>
      </c>
      <c r="AH1240" s="320"/>
      <c r="AI1240" s="320"/>
    </row>
    <row r="1241" spans="1:35" hidden="1">
      <c r="A1241" t="s">
        <v>3723</v>
      </c>
      <c r="B1241" s="1">
        <v>45950</v>
      </c>
      <c r="C1241">
        <v>10</v>
      </c>
      <c r="D1241">
        <v>530828</v>
      </c>
      <c r="E1241" t="s">
        <v>3724</v>
      </c>
      <c r="F1241" t="s">
        <v>37</v>
      </c>
      <c r="G1241" t="s">
        <v>383</v>
      </c>
      <c r="H1241" t="s">
        <v>3725</v>
      </c>
      <c r="I1241" t="s">
        <v>40</v>
      </c>
      <c r="J1241" t="s">
        <v>158</v>
      </c>
      <c r="K1241" s="318"/>
      <c r="L1241" t="s">
        <v>42</v>
      </c>
      <c r="M1241" s="319">
        <v>45979</v>
      </c>
      <c r="N1241" s="318">
        <v>11</v>
      </c>
      <c r="O1241" s="318"/>
      <c r="P1241" s="318"/>
      <c r="Q1241" s="319"/>
      <c r="R1241" s="318"/>
      <c r="X1241" t="s">
        <v>43</v>
      </c>
      <c r="AA1241" s="318" t="s">
        <v>78</v>
      </c>
      <c r="AB1241" s="318">
        <v>50038258</v>
      </c>
      <c r="AC1241" s="318" t="s">
        <v>79</v>
      </c>
      <c r="AE1241" s="318" t="s">
        <v>94</v>
      </c>
      <c r="AF1241" s="320">
        <v>303385</v>
      </c>
      <c r="AG1241" s="318">
        <v>95</v>
      </c>
      <c r="AH1241" s="320"/>
      <c r="AI1241" s="320"/>
    </row>
    <row r="1242" spans="1:35" hidden="1">
      <c r="A1242" t="s">
        <v>3726</v>
      </c>
      <c r="B1242" s="1">
        <v>45950</v>
      </c>
      <c r="C1242">
        <v>10</v>
      </c>
      <c r="D1242">
        <v>530829</v>
      </c>
      <c r="E1242" t="s">
        <v>3727</v>
      </c>
      <c r="F1242" t="s">
        <v>37</v>
      </c>
      <c r="G1242" t="s">
        <v>97</v>
      </c>
      <c r="H1242" t="s">
        <v>3728</v>
      </c>
      <c r="I1242" t="s">
        <v>49</v>
      </c>
      <c r="J1242" t="s">
        <v>1149</v>
      </c>
      <c r="K1242" s="318"/>
      <c r="L1242" t="s">
        <v>391</v>
      </c>
      <c r="M1242" s="319">
        <v>45999</v>
      </c>
      <c r="N1242" s="318">
        <v>12</v>
      </c>
      <c r="O1242" s="318"/>
      <c r="P1242" s="318" t="s">
        <v>274</v>
      </c>
      <c r="Q1242" s="319">
        <v>45999</v>
      </c>
      <c r="R1242" s="318" t="s">
        <v>78</v>
      </c>
      <c r="X1242" t="s">
        <v>43</v>
      </c>
      <c r="AA1242" s="318" t="s">
        <v>78</v>
      </c>
      <c r="AB1242" s="318">
        <v>50038257</v>
      </c>
      <c r="AC1242" s="318" t="s">
        <v>79</v>
      </c>
      <c r="AE1242" s="318" t="s">
        <v>261</v>
      </c>
      <c r="AF1242" s="320">
        <v>16581</v>
      </c>
      <c r="AG1242" s="318"/>
      <c r="AH1242" s="320"/>
      <c r="AI1242" s="320"/>
    </row>
    <row r="1243" spans="1:35" hidden="1">
      <c r="A1243" t="s">
        <v>3729</v>
      </c>
      <c r="B1243" s="1">
        <v>45951</v>
      </c>
      <c r="C1243">
        <v>10</v>
      </c>
      <c r="D1243">
        <v>530830</v>
      </c>
      <c r="E1243" t="s">
        <v>3730</v>
      </c>
      <c r="F1243" t="s">
        <v>37</v>
      </c>
      <c r="G1243" t="s">
        <v>383</v>
      </c>
      <c r="H1243" t="s">
        <v>3731</v>
      </c>
      <c r="I1243" t="s">
        <v>87</v>
      </c>
      <c r="J1243" t="s">
        <v>158</v>
      </c>
      <c r="K1243" s="318"/>
      <c r="L1243"/>
      <c r="M1243" s="319">
        <v>46027</v>
      </c>
      <c r="N1243" s="318">
        <v>1</v>
      </c>
      <c r="O1243" s="318"/>
      <c r="P1243" s="318"/>
      <c r="Q1243" s="319"/>
      <c r="R1243" s="318"/>
      <c r="X1243" t="s">
        <v>43</v>
      </c>
      <c r="AA1243" s="318" t="s">
        <v>182</v>
      </c>
      <c r="AB1243" s="318">
        <v>50038272</v>
      </c>
      <c r="AC1243" s="318" t="s">
        <v>35</v>
      </c>
      <c r="AE1243" s="318" t="s">
        <v>52</v>
      </c>
      <c r="AF1243" s="320">
        <v>641359</v>
      </c>
      <c r="AG1243" s="318"/>
      <c r="AH1243" s="320"/>
      <c r="AI1243" s="320"/>
    </row>
    <row r="1244" spans="1:35" hidden="1">
      <c r="A1244" t="s">
        <v>3732</v>
      </c>
      <c r="B1244" s="1">
        <v>45951</v>
      </c>
      <c r="C1244">
        <v>10</v>
      </c>
      <c r="D1244">
        <v>530831</v>
      </c>
      <c r="E1244" t="s">
        <v>3733</v>
      </c>
      <c r="F1244" t="s">
        <v>37</v>
      </c>
      <c r="G1244" t="s">
        <v>112</v>
      </c>
      <c r="H1244" t="s">
        <v>3734</v>
      </c>
      <c r="I1244" t="s">
        <v>87</v>
      </c>
      <c r="J1244" t="s">
        <v>158</v>
      </c>
      <c r="K1244" s="318"/>
      <c r="L1244" t="s">
        <v>42</v>
      </c>
      <c r="M1244" s="319">
        <v>45989</v>
      </c>
      <c r="N1244" s="318">
        <v>11</v>
      </c>
      <c r="O1244" s="318"/>
      <c r="P1244" s="318" t="s">
        <v>257</v>
      </c>
      <c r="Q1244" s="319">
        <v>45989</v>
      </c>
      <c r="R1244" s="318" t="s">
        <v>78</v>
      </c>
      <c r="S1244">
        <v>194617</v>
      </c>
      <c r="X1244" t="s">
        <v>43</v>
      </c>
      <c r="AA1244" s="318" t="s">
        <v>78</v>
      </c>
      <c r="AB1244" s="318">
        <v>50038386</v>
      </c>
      <c r="AC1244" s="318" t="s">
        <v>79</v>
      </c>
      <c r="AE1244" s="318" t="s">
        <v>52</v>
      </c>
      <c r="AF1244" s="320">
        <v>385683</v>
      </c>
      <c r="AG1244" s="318">
        <v>125</v>
      </c>
      <c r="AH1244" s="320"/>
      <c r="AI1244" s="320"/>
    </row>
    <row r="1245" spans="1:35" hidden="1">
      <c r="A1245" t="s">
        <v>3735</v>
      </c>
      <c r="B1245" s="1">
        <v>45951</v>
      </c>
      <c r="C1245">
        <v>10</v>
      </c>
      <c r="D1245">
        <v>530832</v>
      </c>
      <c r="E1245" t="s">
        <v>3736</v>
      </c>
      <c r="F1245" t="s">
        <v>37</v>
      </c>
      <c r="G1245" t="s">
        <v>97</v>
      </c>
      <c r="H1245" t="s">
        <v>3737</v>
      </c>
      <c r="I1245" t="s">
        <v>123</v>
      </c>
      <c r="J1245" t="s">
        <v>158</v>
      </c>
      <c r="K1245" s="318"/>
      <c r="L1245" t="s">
        <v>42</v>
      </c>
      <c r="M1245" s="319">
        <v>45662</v>
      </c>
      <c r="N1245" s="318">
        <v>1</v>
      </c>
      <c r="O1245" s="318"/>
      <c r="P1245" s="318" t="s">
        <v>274</v>
      </c>
      <c r="Q1245" s="319">
        <v>45966</v>
      </c>
      <c r="R1245" s="318" t="s">
        <v>77</v>
      </c>
      <c r="X1245" t="s">
        <v>43</v>
      </c>
      <c r="AA1245" s="318" t="s">
        <v>77</v>
      </c>
      <c r="AB1245" s="318">
        <v>50038437</v>
      </c>
      <c r="AC1245" s="318" t="s">
        <v>101</v>
      </c>
      <c r="AE1245" s="318" t="s">
        <v>52</v>
      </c>
      <c r="AF1245" s="320">
        <v>309976</v>
      </c>
      <c r="AG1245" s="318">
        <v>135</v>
      </c>
      <c r="AH1245" s="320"/>
      <c r="AI1245" s="320"/>
    </row>
    <row r="1246" spans="1:35" hidden="1">
      <c r="A1246" t="s">
        <v>3738</v>
      </c>
      <c r="B1246" s="1">
        <v>45951</v>
      </c>
      <c r="C1246">
        <v>10</v>
      </c>
      <c r="D1246">
        <v>530833</v>
      </c>
      <c r="E1246" t="s">
        <v>519</v>
      </c>
      <c r="F1246" t="s">
        <v>37</v>
      </c>
      <c r="G1246" t="s">
        <v>188</v>
      </c>
      <c r="H1246" t="s">
        <v>3739</v>
      </c>
      <c r="I1246" t="s">
        <v>108</v>
      </c>
      <c r="J1246" t="s">
        <v>151</v>
      </c>
      <c r="K1246" s="318"/>
      <c r="L1246" t="s">
        <v>42</v>
      </c>
      <c r="M1246" s="319" t="s">
        <v>577</v>
      </c>
      <c r="N1246" s="318"/>
      <c r="O1246" s="318"/>
      <c r="P1246" s="318" t="s">
        <v>274</v>
      </c>
      <c r="Q1246" s="319" t="s">
        <v>577</v>
      </c>
      <c r="R1246" s="318"/>
      <c r="X1246" t="s">
        <v>43</v>
      </c>
      <c r="AA1246" s="318"/>
      <c r="AB1246" s="318">
        <v>50038274</v>
      </c>
      <c r="AC1246" s="318" t="s">
        <v>43</v>
      </c>
      <c r="AE1246" s="318"/>
      <c r="AF1246" s="320"/>
      <c r="AG1246" s="318"/>
      <c r="AH1246" s="320"/>
      <c r="AI1246" s="320"/>
    </row>
    <row r="1247" spans="1:35" hidden="1">
      <c r="A1247" t="s">
        <v>3740</v>
      </c>
      <c r="B1247" s="1">
        <v>45951</v>
      </c>
      <c r="C1247">
        <v>10</v>
      </c>
      <c r="D1247">
        <v>530834</v>
      </c>
      <c r="E1247" t="s">
        <v>3741</v>
      </c>
      <c r="F1247" t="s">
        <v>46</v>
      </c>
      <c r="G1247" t="s">
        <v>644</v>
      </c>
      <c r="H1247" t="s">
        <v>3742</v>
      </c>
      <c r="I1247" t="s">
        <v>3498</v>
      </c>
      <c r="J1247" t="s">
        <v>716</v>
      </c>
      <c r="K1247" s="318"/>
      <c r="L1247" t="s">
        <v>391</v>
      </c>
      <c r="M1247" s="319">
        <v>45987</v>
      </c>
      <c r="N1247" s="318">
        <v>11</v>
      </c>
      <c r="O1247" s="318"/>
      <c r="P1247" s="318" t="s">
        <v>274</v>
      </c>
      <c r="Q1247" s="319">
        <v>45987</v>
      </c>
      <c r="R1247" s="318" t="s">
        <v>77</v>
      </c>
      <c r="X1247" t="s">
        <v>43</v>
      </c>
      <c r="AA1247" s="318" t="s">
        <v>77</v>
      </c>
      <c r="AB1247" s="318">
        <v>50038431</v>
      </c>
      <c r="AC1247" s="318" t="s">
        <v>101</v>
      </c>
      <c r="AE1247" s="318" t="s">
        <v>179</v>
      </c>
      <c r="AF1247" s="320">
        <v>35154</v>
      </c>
      <c r="AG1247" s="318"/>
      <c r="AH1247" s="320"/>
      <c r="AI1247" s="320"/>
    </row>
    <row r="1248" spans="1:35" hidden="1">
      <c r="A1248" t="s">
        <v>3743</v>
      </c>
      <c r="B1248" s="1">
        <v>45950</v>
      </c>
      <c r="C1248">
        <v>10</v>
      </c>
      <c r="D1248">
        <v>530835</v>
      </c>
      <c r="E1248" t="s">
        <v>3744</v>
      </c>
      <c r="F1248" t="s">
        <v>37</v>
      </c>
      <c r="G1248" t="s">
        <v>644</v>
      </c>
      <c r="H1248" t="s">
        <v>3745</v>
      </c>
      <c r="I1248" t="s">
        <v>92</v>
      </c>
      <c r="J1248" t="s">
        <v>1149</v>
      </c>
      <c r="K1248" s="318"/>
      <c r="L1248" t="s">
        <v>391</v>
      </c>
      <c r="M1248" s="319">
        <v>45987</v>
      </c>
      <c r="N1248" s="318">
        <v>11</v>
      </c>
      <c r="O1248" s="318"/>
      <c r="P1248" s="318" t="s">
        <v>274</v>
      </c>
      <c r="Q1248" s="319">
        <v>45987</v>
      </c>
      <c r="R1248" s="318" t="s">
        <v>77</v>
      </c>
      <c r="X1248" t="s">
        <v>43</v>
      </c>
      <c r="AA1248" s="318" t="s">
        <v>77</v>
      </c>
      <c r="AB1248" s="318">
        <v>50038433</v>
      </c>
      <c r="AC1248" s="318" t="s">
        <v>101</v>
      </c>
      <c r="AE1248" s="318" t="s">
        <v>261</v>
      </c>
      <c r="AF1248" s="320">
        <v>71632</v>
      </c>
      <c r="AG1248" s="318"/>
      <c r="AH1248" s="320"/>
      <c r="AI1248" s="320"/>
    </row>
    <row r="1249" spans="1:35" hidden="1">
      <c r="A1249" t="s">
        <v>3746</v>
      </c>
      <c r="B1249" s="1">
        <v>45951</v>
      </c>
      <c r="C1249">
        <v>10</v>
      </c>
      <c r="D1249">
        <v>530836</v>
      </c>
      <c r="E1249" t="s">
        <v>3747</v>
      </c>
      <c r="F1249" t="s">
        <v>37</v>
      </c>
      <c r="G1249" t="s">
        <v>97</v>
      </c>
      <c r="H1249" t="s">
        <v>3748</v>
      </c>
      <c r="I1249" t="s">
        <v>123</v>
      </c>
      <c r="J1249" t="s">
        <v>158</v>
      </c>
      <c r="K1249" s="318"/>
      <c r="L1249" t="s">
        <v>42</v>
      </c>
      <c r="M1249" s="319">
        <v>45966</v>
      </c>
      <c r="N1249" s="318">
        <v>11</v>
      </c>
      <c r="O1249" s="318"/>
      <c r="P1249" s="318" t="s">
        <v>274</v>
      </c>
      <c r="Q1249" s="319">
        <v>45966</v>
      </c>
      <c r="R1249" s="318" t="s">
        <v>77</v>
      </c>
      <c r="X1249" t="s">
        <v>43</v>
      </c>
      <c r="AA1249" s="318" t="s">
        <v>77</v>
      </c>
      <c r="AB1249" s="318">
        <v>50038528</v>
      </c>
      <c r="AC1249" s="318" t="s">
        <v>101</v>
      </c>
      <c r="AE1249" s="318" t="s">
        <v>94</v>
      </c>
      <c r="AF1249" s="320">
        <v>132630</v>
      </c>
      <c r="AG1249" s="318">
        <v>48</v>
      </c>
      <c r="AH1249" s="320"/>
      <c r="AI1249" s="320"/>
    </row>
    <row r="1250" spans="1:35" hidden="1">
      <c r="A1250" t="s">
        <v>3749</v>
      </c>
      <c r="B1250" s="1">
        <v>45951</v>
      </c>
      <c r="C1250">
        <v>10</v>
      </c>
      <c r="D1250">
        <v>530837</v>
      </c>
      <c r="E1250" t="s">
        <v>3750</v>
      </c>
      <c r="F1250" t="s">
        <v>37</v>
      </c>
      <c r="G1250" t="s">
        <v>358</v>
      </c>
      <c r="H1250" t="s">
        <v>3751</v>
      </c>
      <c r="I1250" t="s">
        <v>108</v>
      </c>
      <c r="J1250" t="s">
        <v>158</v>
      </c>
      <c r="K1250" s="318"/>
      <c r="L1250">
        <v>45973</v>
      </c>
      <c r="M1250" s="319">
        <v>45981</v>
      </c>
      <c r="N1250" s="318">
        <v>11</v>
      </c>
      <c r="O1250" s="318"/>
      <c r="P1250" s="318"/>
      <c r="Q1250" s="319"/>
      <c r="R1250" s="318"/>
      <c r="X1250" t="s">
        <v>43</v>
      </c>
      <c r="AA1250" s="318" t="s">
        <v>78</v>
      </c>
      <c r="AB1250" s="318">
        <v>50038695</v>
      </c>
      <c r="AC1250" s="318" t="s">
        <v>79</v>
      </c>
      <c r="AE1250" s="318" t="s">
        <v>94</v>
      </c>
      <c r="AF1250" s="320">
        <v>173791</v>
      </c>
      <c r="AG1250" s="318">
        <v>53</v>
      </c>
      <c r="AH1250" s="320"/>
      <c r="AI1250" s="320"/>
    </row>
    <row r="1251" spans="1:35" hidden="1">
      <c r="A1251" t="s">
        <v>3752</v>
      </c>
      <c r="B1251" s="1">
        <v>45951</v>
      </c>
      <c r="C1251">
        <v>10</v>
      </c>
      <c r="D1251">
        <v>530838</v>
      </c>
      <c r="E1251" t="s">
        <v>3753</v>
      </c>
      <c r="F1251" t="s">
        <v>37</v>
      </c>
      <c r="G1251" t="s">
        <v>112</v>
      </c>
      <c r="H1251" t="s">
        <v>3754</v>
      </c>
      <c r="I1251" t="s">
        <v>72</v>
      </c>
      <c r="J1251" t="s">
        <v>158</v>
      </c>
      <c r="K1251" s="318"/>
      <c r="L1251" t="s">
        <v>42</v>
      </c>
      <c r="M1251" s="319">
        <v>45967</v>
      </c>
      <c r="N1251" s="318">
        <v>11</v>
      </c>
      <c r="O1251" s="318"/>
      <c r="P1251" s="318" t="s">
        <v>257</v>
      </c>
      <c r="Q1251" s="319">
        <v>45967</v>
      </c>
      <c r="R1251" s="318" t="s">
        <v>77</v>
      </c>
      <c r="X1251" t="s">
        <v>43</v>
      </c>
      <c r="AA1251" s="318" t="s">
        <v>77</v>
      </c>
      <c r="AB1251" s="318">
        <v>50038545</v>
      </c>
      <c r="AC1251" s="318" t="s">
        <v>101</v>
      </c>
      <c r="AE1251" s="318" t="s">
        <v>94</v>
      </c>
      <c r="AF1251" s="320">
        <v>220320</v>
      </c>
      <c r="AG1251" s="318">
        <v>13</v>
      </c>
      <c r="AH1251" s="320"/>
      <c r="AI1251" s="320"/>
    </row>
    <row r="1252" spans="1:35" hidden="1">
      <c r="A1252" t="s">
        <v>3755</v>
      </c>
      <c r="B1252" s="1">
        <v>45951</v>
      </c>
      <c r="C1252">
        <v>10</v>
      </c>
      <c r="D1252">
        <v>530839</v>
      </c>
      <c r="E1252" t="s">
        <v>3756</v>
      </c>
      <c r="F1252" t="s">
        <v>37</v>
      </c>
      <c r="G1252" t="s">
        <v>644</v>
      </c>
      <c r="H1252" t="s">
        <v>3757</v>
      </c>
      <c r="I1252" t="s">
        <v>60</v>
      </c>
      <c r="J1252" t="s">
        <v>629</v>
      </c>
      <c r="K1252" s="318"/>
      <c r="L1252" t="s">
        <v>391</v>
      </c>
      <c r="M1252" s="319">
        <v>45979</v>
      </c>
      <c r="N1252" s="318">
        <v>11</v>
      </c>
      <c r="O1252" s="318"/>
      <c r="P1252" s="318" t="s">
        <v>274</v>
      </c>
      <c r="Q1252" s="319">
        <v>45979</v>
      </c>
      <c r="R1252" s="318" t="s">
        <v>78</v>
      </c>
      <c r="X1252" t="s">
        <v>43</v>
      </c>
      <c r="AA1252" s="318" t="s">
        <v>78</v>
      </c>
      <c r="AB1252" s="318">
        <v>50038692</v>
      </c>
      <c r="AC1252" s="318" t="s">
        <v>79</v>
      </c>
      <c r="AE1252" s="318" t="s">
        <v>94</v>
      </c>
      <c r="AF1252" s="320">
        <v>10912</v>
      </c>
      <c r="AG1252" s="318"/>
      <c r="AH1252" s="320"/>
      <c r="AI1252" s="320"/>
    </row>
    <row r="1253" spans="1:35" hidden="1">
      <c r="A1253" t="s">
        <v>3758</v>
      </c>
      <c r="B1253" s="1">
        <v>45951</v>
      </c>
      <c r="C1253">
        <v>10</v>
      </c>
      <c r="D1253">
        <v>530840</v>
      </c>
      <c r="E1253" t="s">
        <v>3759</v>
      </c>
      <c r="F1253" t="s">
        <v>37</v>
      </c>
      <c r="G1253" t="s">
        <v>644</v>
      </c>
      <c r="H1253" t="s">
        <v>3760</v>
      </c>
      <c r="I1253" t="s">
        <v>60</v>
      </c>
      <c r="J1253" t="s">
        <v>629</v>
      </c>
      <c r="K1253" s="318"/>
      <c r="L1253" t="s">
        <v>391</v>
      </c>
      <c r="M1253" s="319">
        <v>45979</v>
      </c>
      <c r="N1253" s="318">
        <v>11</v>
      </c>
      <c r="O1253" s="318"/>
      <c r="P1253" s="318" t="s">
        <v>274</v>
      </c>
      <c r="Q1253" s="319">
        <v>45979</v>
      </c>
      <c r="R1253" s="318" t="s">
        <v>78</v>
      </c>
      <c r="X1253" t="s">
        <v>43</v>
      </c>
      <c r="AA1253" s="318" t="s">
        <v>78</v>
      </c>
      <c r="AB1253" s="318">
        <v>50038699</v>
      </c>
      <c r="AC1253" s="318" t="s">
        <v>79</v>
      </c>
      <c r="AE1253" s="318" t="s">
        <v>94</v>
      </c>
      <c r="AF1253" s="320">
        <v>21740</v>
      </c>
      <c r="AG1253" s="318"/>
      <c r="AH1253" s="320"/>
      <c r="AI1253" s="320"/>
    </row>
    <row r="1254" spans="1:35" hidden="1">
      <c r="A1254" t="s">
        <v>3761</v>
      </c>
      <c r="B1254" s="1">
        <v>45951</v>
      </c>
      <c r="C1254">
        <v>10</v>
      </c>
      <c r="D1254">
        <v>530841</v>
      </c>
      <c r="E1254" t="s">
        <v>3762</v>
      </c>
      <c r="F1254" t="s">
        <v>37</v>
      </c>
      <c r="G1254" t="s">
        <v>644</v>
      </c>
      <c r="H1254" t="s">
        <v>3763</v>
      </c>
      <c r="I1254" t="s">
        <v>60</v>
      </c>
      <c r="J1254" t="s">
        <v>629</v>
      </c>
      <c r="K1254" s="318"/>
      <c r="L1254" t="s">
        <v>391</v>
      </c>
      <c r="M1254" s="319">
        <v>45979</v>
      </c>
      <c r="N1254" s="318">
        <v>11</v>
      </c>
      <c r="O1254" s="318"/>
      <c r="P1254" s="318" t="s">
        <v>274</v>
      </c>
      <c r="Q1254" s="319">
        <v>45979</v>
      </c>
      <c r="R1254" s="318" t="s">
        <v>78</v>
      </c>
      <c r="X1254" t="s">
        <v>43</v>
      </c>
      <c r="AA1254" s="318" t="s">
        <v>78</v>
      </c>
      <c r="AB1254" s="318">
        <v>50038702</v>
      </c>
      <c r="AC1254" s="318" t="s">
        <v>79</v>
      </c>
      <c r="AE1254" s="318" t="s">
        <v>94</v>
      </c>
      <c r="AF1254" s="320">
        <v>12475</v>
      </c>
      <c r="AG1254" s="318"/>
      <c r="AH1254" s="320"/>
      <c r="AI1254" s="320"/>
    </row>
    <row r="1255" spans="1:35" hidden="1">
      <c r="A1255" t="s">
        <v>3764</v>
      </c>
      <c r="B1255" s="1">
        <v>45951</v>
      </c>
      <c r="C1255">
        <v>10</v>
      </c>
      <c r="D1255">
        <v>530842</v>
      </c>
      <c r="E1255" t="s">
        <v>1160</v>
      </c>
      <c r="F1255" t="s">
        <v>37</v>
      </c>
      <c r="G1255" t="s">
        <v>644</v>
      </c>
      <c r="H1255" t="s">
        <v>1161</v>
      </c>
      <c r="I1255" t="s">
        <v>60</v>
      </c>
      <c r="J1255" t="s">
        <v>629</v>
      </c>
      <c r="K1255" s="318"/>
      <c r="L1255" t="s">
        <v>391</v>
      </c>
      <c r="M1255" s="319">
        <v>45979</v>
      </c>
      <c r="N1255" s="318">
        <v>11</v>
      </c>
      <c r="O1255" s="318"/>
      <c r="P1255" s="318" t="s">
        <v>274</v>
      </c>
      <c r="Q1255" s="319">
        <v>45979</v>
      </c>
      <c r="R1255" s="318" t="s">
        <v>77</v>
      </c>
      <c r="X1255" t="s">
        <v>43</v>
      </c>
      <c r="AA1255" s="318" t="s">
        <v>77</v>
      </c>
      <c r="AB1255" s="318">
        <v>50038793</v>
      </c>
      <c r="AC1255" s="318" t="s">
        <v>101</v>
      </c>
      <c r="AE1255" s="318" t="s">
        <v>94</v>
      </c>
      <c r="AF1255" s="320">
        <v>12475</v>
      </c>
      <c r="AG1255" s="318"/>
      <c r="AH1255" s="320"/>
      <c r="AI1255" s="320"/>
    </row>
    <row r="1256" spans="1:35" hidden="1">
      <c r="A1256" t="s">
        <v>3765</v>
      </c>
      <c r="B1256" s="1">
        <v>45952</v>
      </c>
      <c r="C1256">
        <v>10</v>
      </c>
      <c r="D1256">
        <v>530843</v>
      </c>
      <c r="E1256" t="s">
        <v>3290</v>
      </c>
      <c r="F1256" t="s">
        <v>37</v>
      </c>
      <c r="G1256" t="s">
        <v>188</v>
      </c>
      <c r="H1256" t="s">
        <v>3766</v>
      </c>
      <c r="I1256" t="s">
        <v>108</v>
      </c>
      <c r="J1256" t="s">
        <v>151</v>
      </c>
      <c r="K1256" s="318"/>
      <c r="L1256" t="s">
        <v>42</v>
      </c>
      <c r="M1256" s="319">
        <v>45952</v>
      </c>
      <c r="N1256" s="318">
        <v>10</v>
      </c>
      <c r="O1256" s="318"/>
      <c r="P1256" s="318" t="s">
        <v>274</v>
      </c>
      <c r="Q1256" s="319">
        <v>45932</v>
      </c>
      <c r="R1256" s="318" t="s">
        <v>109</v>
      </c>
      <c r="X1256" t="s">
        <v>43</v>
      </c>
      <c r="AA1256" s="318" t="s">
        <v>109</v>
      </c>
      <c r="AB1256" s="318">
        <v>50038717</v>
      </c>
      <c r="AC1256" s="318" t="s">
        <v>95</v>
      </c>
      <c r="AE1256" s="318" t="s">
        <v>94</v>
      </c>
      <c r="AF1256" s="320">
        <v>16807</v>
      </c>
      <c r="AG1256" s="318"/>
      <c r="AH1256" s="320"/>
      <c r="AI1256" s="320"/>
    </row>
    <row r="1257" spans="1:35" hidden="1">
      <c r="A1257" t="s">
        <v>3767</v>
      </c>
      <c r="B1257" s="1">
        <v>45952</v>
      </c>
      <c r="C1257">
        <v>10</v>
      </c>
      <c r="D1257">
        <v>530844</v>
      </c>
      <c r="E1257" t="s">
        <v>3768</v>
      </c>
      <c r="F1257" t="s">
        <v>37</v>
      </c>
      <c r="G1257" t="s">
        <v>188</v>
      </c>
      <c r="H1257" t="s">
        <v>3769</v>
      </c>
      <c r="I1257" t="s">
        <v>92</v>
      </c>
      <c r="J1257" t="s">
        <v>158</v>
      </c>
      <c r="K1257" s="318"/>
      <c r="L1257" t="s">
        <v>42</v>
      </c>
      <c r="M1257" s="319">
        <v>45966</v>
      </c>
      <c r="N1257" s="318">
        <v>11</v>
      </c>
      <c r="O1257" s="318"/>
      <c r="P1257" s="318" t="s">
        <v>274</v>
      </c>
      <c r="Q1257" s="319">
        <v>45966</v>
      </c>
      <c r="R1257" s="318" t="s">
        <v>77</v>
      </c>
      <c r="X1257" t="s">
        <v>43</v>
      </c>
      <c r="AA1257" s="318" t="s">
        <v>77</v>
      </c>
      <c r="AB1257" s="318">
        <v>50038934</v>
      </c>
      <c r="AC1257" s="318" t="s">
        <v>101</v>
      </c>
      <c r="AE1257" s="318" t="s">
        <v>94</v>
      </c>
      <c r="AF1257" s="320">
        <v>230038</v>
      </c>
      <c r="AG1257" s="318">
        <v>37</v>
      </c>
      <c r="AH1257" s="320"/>
      <c r="AI1257" s="320"/>
    </row>
    <row r="1258" spans="1:35" hidden="1">
      <c r="A1258" t="s">
        <v>3770</v>
      </c>
      <c r="B1258" s="1">
        <v>45952</v>
      </c>
      <c r="C1258">
        <v>10</v>
      </c>
      <c r="D1258">
        <v>530845</v>
      </c>
      <c r="E1258" t="s">
        <v>3771</v>
      </c>
      <c r="F1258" t="s">
        <v>37</v>
      </c>
      <c r="G1258" t="s">
        <v>97</v>
      </c>
      <c r="H1258" t="s">
        <v>3772</v>
      </c>
      <c r="I1258" t="s">
        <v>60</v>
      </c>
      <c r="J1258" t="s">
        <v>1801</v>
      </c>
      <c r="K1258" s="318"/>
      <c r="L1258" t="s">
        <v>391</v>
      </c>
      <c r="M1258" s="319">
        <v>45988</v>
      </c>
      <c r="N1258" s="318">
        <v>11</v>
      </c>
      <c r="O1258" s="318"/>
      <c r="P1258" s="318" t="s">
        <v>274</v>
      </c>
      <c r="Q1258" s="319">
        <v>45988</v>
      </c>
      <c r="R1258" s="318" t="s">
        <v>78</v>
      </c>
      <c r="X1258" t="s">
        <v>43</v>
      </c>
      <c r="AA1258" s="318" t="s">
        <v>78</v>
      </c>
      <c r="AB1258" s="318">
        <v>50038713</v>
      </c>
      <c r="AC1258" s="318" t="s">
        <v>79</v>
      </c>
      <c r="AE1258" s="318" t="s">
        <v>94</v>
      </c>
      <c r="AF1258" s="320">
        <v>90261</v>
      </c>
      <c r="AG1258" s="318"/>
      <c r="AH1258" s="320"/>
      <c r="AI1258" s="320"/>
    </row>
    <row r="1259" spans="1:35" hidden="1">
      <c r="A1259" t="s">
        <v>3773</v>
      </c>
      <c r="B1259" s="1">
        <v>45870</v>
      </c>
      <c r="C1259">
        <v>8</v>
      </c>
      <c r="D1259">
        <v>530846</v>
      </c>
      <c r="E1259" t="s">
        <v>3774</v>
      </c>
      <c r="F1259" t="s">
        <v>37</v>
      </c>
      <c r="G1259" t="s">
        <v>1401</v>
      </c>
      <c r="H1259" t="s">
        <v>3775</v>
      </c>
      <c r="I1259" t="s">
        <v>140</v>
      </c>
      <c r="J1259" t="s">
        <v>3776</v>
      </c>
      <c r="K1259" s="318"/>
      <c r="L1259" t="s">
        <v>42</v>
      </c>
      <c r="M1259" s="319">
        <v>45958</v>
      </c>
      <c r="N1259" s="318">
        <v>10</v>
      </c>
      <c r="O1259" s="318"/>
      <c r="P1259" s="318" t="s">
        <v>274</v>
      </c>
      <c r="Q1259" s="319">
        <v>45944</v>
      </c>
      <c r="R1259" s="318" t="s">
        <v>109</v>
      </c>
      <c r="X1259" t="s">
        <v>43</v>
      </c>
      <c r="AA1259" s="318" t="s">
        <v>109</v>
      </c>
      <c r="AB1259" s="318">
        <v>531001</v>
      </c>
      <c r="AC1259" s="318" t="s">
        <v>95</v>
      </c>
      <c r="AE1259" s="318" t="s">
        <v>408</v>
      </c>
      <c r="AF1259" s="320">
        <v>232765</v>
      </c>
      <c r="AG1259" s="318"/>
      <c r="AH1259" s="320"/>
      <c r="AI1259" s="320"/>
    </row>
    <row r="1260" spans="1:35" hidden="1">
      <c r="A1260" t="s">
        <v>3777</v>
      </c>
      <c r="B1260" s="1">
        <v>45936</v>
      </c>
      <c r="C1260">
        <v>10</v>
      </c>
      <c r="D1260">
        <v>530847</v>
      </c>
      <c r="E1260" t="s">
        <v>2850</v>
      </c>
      <c r="F1260" t="s">
        <v>37</v>
      </c>
      <c r="G1260" t="s">
        <v>1401</v>
      </c>
      <c r="H1260" t="s">
        <v>2851</v>
      </c>
      <c r="I1260" t="s">
        <v>87</v>
      </c>
      <c r="J1260" t="s">
        <v>3778</v>
      </c>
      <c r="K1260" s="318"/>
      <c r="L1260" t="s">
        <v>391</v>
      </c>
      <c r="M1260" s="319"/>
      <c r="N1260" s="318"/>
      <c r="O1260" s="318"/>
      <c r="P1260" s="318" t="s">
        <v>274</v>
      </c>
      <c r="Q1260" s="319">
        <v>45938</v>
      </c>
      <c r="R1260" s="318" t="s">
        <v>77</v>
      </c>
      <c r="X1260" t="s">
        <v>43</v>
      </c>
      <c r="AA1260" s="318" t="s">
        <v>77</v>
      </c>
      <c r="AB1260" s="318">
        <v>531101</v>
      </c>
      <c r="AC1260" s="318" t="s">
        <v>101</v>
      </c>
      <c r="AE1260" s="318" t="s">
        <v>408</v>
      </c>
      <c r="AF1260" s="320">
        <v>24457</v>
      </c>
      <c r="AG1260" s="318"/>
      <c r="AH1260" s="320"/>
      <c r="AI1260" s="320"/>
    </row>
    <row r="1261" spans="1:35" hidden="1">
      <c r="A1261" t="s">
        <v>3779</v>
      </c>
      <c r="B1261" s="1">
        <v>45942</v>
      </c>
      <c r="C1261">
        <v>10</v>
      </c>
      <c r="D1261">
        <v>530848</v>
      </c>
      <c r="E1261" t="s">
        <v>3780</v>
      </c>
      <c r="F1261" t="s">
        <v>37</v>
      </c>
      <c r="G1261" t="s">
        <v>1401</v>
      </c>
      <c r="H1261" t="s">
        <v>3781</v>
      </c>
      <c r="I1261" t="s">
        <v>1423</v>
      </c>
      <c r="J1261" t="s">
        <v>1408</v>
      </c>
      <c r="K1261" s="318"/>
      <c r="L1261" t="s">
        <v>391</v>
      </c>
      <c r="M1261" s="319"/>
      <c r="N1261" s="318"/>
      <c r="O1261" s="318"/>
      <c r="P1261" s="318" t="s">
        <v>274</v>
      </c>
      <c r="Q1261" s="319">
        <v>45951</v>
      </c>
      <c r="R1261" s="318" t="s">
        <v>77</v>
      </c>
      <c r="X1261" t="s">
        <v>43</v>
      </c>
      <c r="AA1261" s="318" t="s">
        <v>77</v>
      </c>
      <c r="AB1261" s="318">
        <v>531101</v>
      </c>
      <c r="AC1261" s="318" t="s">
        <v>101</v>
      </c>
      <c r="AE1261" s="318" t="s">
        <v>408</v>
      </c>
      <c r="AF1261" s="320">
        <v>177164</v>
      </c>
      <c r="AG1261" s="318"/>
      <c r="AH1261" s="320"/>
      <c r="AI1261" s="320"/>
    </row>
    <row r="1262" spans="1:35" hidden="1">
      <c r="A1262" t="s">
        <v>3782</v>
      </c>
      <c r="B1262" s="1">
        <v>45945</v>
      </c>
      <c r="C1262">
        <v>10</v>
      </c>
      <c r="D1262">
        <v>530849</v>
      </c>
      <c r="E1262" t="s">
        <v>3783</v>
      </c>
      <c r="F1262" t="s">
        <v>37</v>
      </c>
      <c r="G1262" t="s">
        <v>1401</v>
      </c>
      <c r="H1262" t="s">
        <v>3784</v>
      </c>
      <c r="I1262" t="s">
        <v>92</v>
      </c>
      <c r="J1262" t="s">
        <v>3785</v>
      </c>
      <c r="K1262" s="318"/>
      <c r="L1262" t="s">
        <v>391</v>
      </c>
      <c r="M1262" s="319"/>
      <c r="N1262" s="318"/>
      <c r="O1262" s="318"/>
      <c r="P1262" s="318" t="s">
        <v>274</v>
      </c>
      <c r="Q1262" s="319">
        <v>45951</v>
      </c>
      <c r="R1262" s="318" t="s">
        <v>77</v>
      </c>
      <c r="X1262" t="s">
        <v>43</v>
      </c>
      <c r="AA1262" s="318" t="s">
        <v>77</v>
      </c>
      <c r="AB1262" s="318">
        <v>531101</v>
      </c>
      <c r="AC1262" s="318" t="s">
        <v>101</v>
      </c>
      <c r="AE1262" s="318" t="s">
        <v>408</v>
      </c>
      <c r="AF1262" s="320">
        <v>34230</v>
      </c>
      <c r="AG1262" s="318"/>
      <c r="AH1262" s="320"/>
      <c r="AI1262" s="320"/>
    </row>
    <row r="1263" spans="1:35" hidden="1">
      <c r="A1263" t="s">
        <v>3786</v>
      </c>
      <c r="B1263" s="1">
        <v>45924</v>
      </c>
      <c r="C1263">
        <v>9</v>
      </c>
      <c r="D1263">
        <v>530850</v>
      </c>
      <c r="E1263" t="s">
        <v>1996</v>
      </c>
      <c r="F1263" t="s">
        <v>37</v>
      </c>
      <c r="G1263" t="s">
        <v>1401</v>
      </c>
      <c r="H1263" t="s">
        <v>1997</v>
      </c>
      <c r="I1263" t="s">
        <v>636</v>
      </c>
      <c r="J1263" t="s">
        <v>3787</v>
      </c>
      <c r="K1263" s="318"/>
      <c r="L1263" t="s">
        <v>42</v>
      </c>
      <c r="M1263" s="319">
        <v>45958</v>
      </c>
      <c r="N1263" s="318">
        <v>10</v>
      </c>
      <c r="O1263" s="318"/>
      <c r="P1263" s="318" t="s">
        <v>274</v>
      </c>
      <c r="Q1263" s="319">
        <v>45940</v>
      </c>
      <c r="R1263" s="318" t="s">
        <v>109</v>
      </c>
      <c r="X1263" t="s">
        <v>43</v>
      </c>
      <c r="AA1263" s="318" t="s">
        <v>109</v>
      </c>
      <c r="AB1263" s="318">
        <v>531006</v>
      </c>
      <c r="AC1263" s="318" t="s">
        <v>95</v>
      </c>
      <c r="AE1263" s="318" t="s">
        <v>408</v>
      </c>
      <c r="AF1263" s="320">
        <v>32595</v>
      </c>
      <c r="AG1263" s="318"/>
      <c r="AH1263" s="320"/>
      <c r="AI1263" s="320"/>
    </row>
    <row r="1264" spans="1:35" hidden="1">
      <c r="A1264" t="s">
        <v>3788</v>
      </c>
      <c r="B1264" s="1">
        <v>45912</v>
      </c>
      <c r="C1264">
        <v>9</v>
      </c>
      <c r="D1264">
        <v>530851</v>
      </c>
      <c r="E1264" t="s">
        <v>3789</v>
      </c>
      <c r="F1264" t="s">
        <v>37</v>
      </c>
      <c r="G1264" t="s">
        <v>1401</v>
      </c>
      <c r="H1264" t="s">
        <v>3790</v>
      </c>
      <c r="I1264" t="s">
        <v>140</v>
      </c>
      <c r="J1264" t="s">
        <v>3791</v>
      </c>
      <c r="K1264" s="318"/>
      <c r="L1264" t="s">
        <v>42</v>
      </c>
      <c r="M1264" s="319">
        <v>45958</v>
      </c>
      <c r="N1264" s="318">
        <v>10</v>
      </c>
      <c r="O1264" s="318"/>
      <c r="P1264" s="318" t="s">
        <v>274</v>
      </c>
      <c r="Q1264" s="319">
        <v>45944</v>
      </c>
      <c r="R1264" s="318" t="s">
        <v>109</v>
      </c>
      <c r="X1264" t="s">
        <v>43</v>
      </c>
      <c r="AA1264" s="318" t="s">
        <v>109</v>
      </c>
      <c r="AB1264" s="318">
        <v>531006</v>
      </c>
      <c r="AC1264" s="318" t="s">
        <v>95</v>
      </c>
      <c r="AE1264" s="318" t="s">
        <v>408</v>
      </c>
      <c r="AF1264" s="320">
        <v>273343</v>
      </c>
      <c r="AG1264" s="318"/>
      <c r="AH1264" s="320"/>
      <c r="AI1264" s="320"/>
    </row>
    <row r="1265" spans="1:35" hidden="1">
      <c r="A1265" t="s">
        <v>3792</v>
      </c>
      <c r="B1265" s="1">
        <v>45870</v>
      </c>
      <c r="C1265">
        <v>8</v>
      </c>
      <c r="D1265">
        <v>530852</v>
      </c>
      <c r="E1265" t="s">
        <v>3793</v>
      </c>
      <c r="F1265" t="s">
        <v>37</v>
      </c>
      <c r="G1265" t="s">
        <v>1401</v>
      </c>
      <c r="H1265" t="s">
        <v>3794</v>
      </c>
      <c r="I1265" t="s">
        <v>636</v>
      </c>
      <c r="J1265" t="s">
        <v>2312</v>
      </c>
      <c r="K1265" s="318"/>
      <c r="L1265" t="s">
        <v>42</v>
      </c>
      <c r="M1265" s="319">
        <v>45958</v>
      </c>
      <c r="N1265" s="318">
        <v>10</v>
      </c>
      <c r="O1265" s="318"/>
      <c r="P1265" s="318" t="s">
        <v>274</v>
      </c>
      <c r="Q1265" s="319">
        <v>45944</v>
      </c>
      <c r="R1265" s="318" t="s">
        <v>109</v>
      </c>
      <c r="X1265" t="s">
        <v>43</v>
      </c>
      <c r="AA1265" s="318" t="s">
        <v>109</v>
      </c>
      <c r="AB1265" s="318">
        <v>531006</v>
      </c>
      <c r="AC1265" s="318" t="s">
        <v>95</v>
      </c>
      <c r="AE1265" s="318" t="s">
        <v>408</v>
      </c>
      <c r="AF1265" s="320">
        <v>2081710</v>
      </c>
      <c r="AG1265" s="318"/>
      <c r="AH1265" s="320"/>
      <c r="AI1265" s="320"/>
    </row>
    <row r="1266" spans="1:35" hidden="1">
      <c r="A1266" t="s">
        <v>3795</v>
      </c>
      <c r="B1266" s="1">
        <v>45952</v>
      </c>
      <c r="C1266">
        <v>10</v>
      </c>
      <c r="D1266">
        <v>530852</v>
      </c>
      <c r="E1266" t="s">
        <v>3266</v>
      </c>
      <c r="F1266" t="s">
        <v>37</v>
      </c>
      <c r="G1266" t="s">
        <v>644</v>
      </c>
      <c r="H1266" t="s">
        <v>3267</v>
      </c>
      <c r="I1266" t="s">
        <v>123</v>
      </c>
      <c r="J1266" t="s">
        <v>629</v>
      </c>
      <c r="K1266" s="318"/>
      <c r="L1266" t="s">
        <v>391</v>
      </c>
      <c r="M1266" s="319">
        <v>45968</v>
      </c>
      <c r="N1266" s="318">
        <v>11</v>
      </c>
      <c r="O1266" s="318"/>
      <c r="P1266" s="318" t="s">
        <v>274</v>
      </c>
      <c r="Q1266" s="319">
        <v>45968</v>
      </c>
      <c r="R1266" s="318" t="s">
        <v>77</v>
      </c>
      <c r="X1266" t="s">
        <v>43</v>
      </c>
      <c r="AA1266" s="318" t="s">
        <v>77</v>
      </c>
      <c r="AB1266" s="318">
        <v>50038882</v>
      </c>
      <c r="AC1266" s="318" t="s">
        <v>101</v>
      </c>
      <c r="AE1266" s="318" t="s">
        <v>94</v>
      </c>
      <c r="AF1266" s="320">
        <v>13815</v>
      </c>
      <c r="AG1266" s="318"/>
      <c r="AH1266" s="320"/>
      <c r="AI1266" s="320"/>
    </row>
    <row r="1267" spans="1:35" hidden="1">
      <c r="A1267" t="s">
        <v>3796</v>
      </c>
      <c r="B1267" s="1">
        <v>45952</v>
      </c>
      <c r="C1267">
        <v>10</v>
      </c>
      <c r="D1267">
        <v>530847</v>
      </c>
      <c r="E1267" t="s">
        <v>3797</v>
      </c>
      <c r="F1267" t="s">
        <v>37</v>
      </c>
      <c r="G1267" t="s">
        <v>106</v>
      </c>
      <c r="H1267" t="s">
        <v>3798</v>
      </c>
      <c r="I1267" t="s">
        <v>72</v>
      </c>
      <c r="J1267" t="s">
        <v>629</v>
      </c>
      <c r="K1267" s="318"/>
      <c r="L1267" t="s">
        <v>42</v>
      </c>
      <c r="M1267" s="319">
        <v>45966</v>
      </c>
      <c r="N1267" s="318">
        <v>11</v>
      </c>
      <c r="O1267" s="318"/>
      <c r="P1267" s="318"/>
      <c r="Q1267" s="319"/>
      <c r="R1267" s="318"/>
      <c r="X1267" t="s">
        <v>43</v>
      </c>
      <c r="AA1267" s="318" t="s">
        <v>77</v>
      </c>
      <c r="AB1267" s="318">
        <v>50038994</v>
      </c>
      <c r="AC1267" s="318" t="s">
        <v>101</v>
      </c>
      <c r="AE1267" s="318" t="s">
        <v>94</v>
      </c>
      <c r="AF1267" s="320">
        <v>13251</v>
      </c>
      <c r="AG1267" s="318"/>
      <c r="AH1267" s="320"/>
      <c r="AI1267" s="320"/>
    </row>
    <row r="1268" spans="1:35" hidden="1">
      <c r="A1268" t="s">
        <v>3799</v>
      </c>
      <c r="B1268" s="1">
        <v>45953</v>
      </c>
      <c r="C1268">
        <v>10</v>
      </c>
      <c r="D1268">
        <v>530848</v>
      </c>
      <c r="E1268" t="s">
        <v>3800</v>
      </c>
      <c r="F1268" t="s">
        <v>37</v>
      </c>
      <c r="G1268" t="s">
        <v>644</v>
      </c>
      <c r="H1268" t="s">
        <v>3801</v>
      </c>
      <c r="I1268" t="s">
        <v>636</v>
      </c>
      <c r="J1268" t="s">
        <v>629</v>
      </c>
      <c r="K1268" s="318"/>
      <c r="L1268" t="s">
        <v>391</v>
      </c>
      <c r="M1268" s="319">
        <v>45982</v>
      </c>
      <c r="N1268" s="318">
        <v>11</v>
      </c>
      <c r="O1268" s="318"/>
      <c r="P1268" s="318" t="s">
        <v>274</v>
      </c>
      <c r="Q1268" s="319">
        <v>45982</v>
      </c>
      <c r="R1268" s="318" t="s">
        <v>78</v>
      </c>
      <c r="X1268" t="s">
        <v>43</v>
      </c>
      <c r="AA1268" s="318" t="s">
        <v>78</v>
      </c>
      <c r="AB1268" s="318">
        <v>50039205</v>
      </c>
      <c r="AC1268" s="318" t="s">
        <v>79</v>
      </c>
      <c r="AE1268" s="318" t="s">
        <v>94</v>
      </c>
      <c r="AF1268" s="320">
        <v>24420</v>
      </c>
      <c r="AG1268" s="318"/>
      <c r="AH1268" s="320"/>
      <c r="AI1268" s="320"/>
    </row>
    <row r="1269" spans="1:35" hidden="1">
      <c r="A1269" t="s">
        <v>3802</v>
      </c>
      <c r="B1269" s="1">
        <v>45953</v>
      </c>
      <c r="C1269">
        <v>10</v>
      </c>
      <c r="D1269">
        <v>530849</v>
      </c>
      <c r="E1269" t="s">
        <v>1239</v>
      </c>
      <c r="F1269" t="s">
        <v>37</v>
      </c>
      <c r="G1269" t="s">
        <v>644</v>
      </c>
      <c r="H1269" t="s">
        <v>3803</v>
      </c>
      <c r="I1269" t="s">
        <v>40</v>
      </c>
      <c r="J1269" t="s">
        <v>629</v>
      </c>
      <c r="K1269" s="318"/>
      <c r="L1269" t="s">
        <v>391</v>
      </c>
      <c r="M1269" s="319">
        <v>45994</v>
      </c>
      <c r="N1269" s="318">
        <v>12</v>
      </c>
      <c r="O1269" s="318"/>
      <c r="P1269" s="318" t="s">
        <v>274</v>
      </c>
      <c r="Q1269" s="319">
        <v>45994</v>
      </c>
      <c r="R1269" s="318" t="s">
        <v>78</v>
      </c>
      <c r="X1269" t="s">
        <v>43</v>
      </c>
      <c r="AA1269" s="318" t="s">
        <v>78</v>
      </c>
      <c r="AB1269" s="318">
        <v>50039274</v>
      </c>
      <c r="AC1269" s="318" t="s">
        <v>79</v>
      </c>
      <c r="AE1269" s="318" t="s">
        <v>94</v>
      </c>
      <c r="AF1269" s="320">
        <v>10912</v>
      </c>
      <c r="AG1269" s="318"/>
      <c r="AH1269" s="320"/>
      <c r="AI1269" s="320"/>
    </row>
    <row r="1270" spans="1:35" hidden="1">
      <c r="A1270" t="s">
        <v>3804</v>
      </c>
      <c r="B1270" s="1">
        <v>45951</v>
      </c>
      <c r="C1270">
        <v>10</v>
      </c>
      <c r="D1270">
        <v>530850</v>
      </c>
      <c r="E1270" t="s">
        <v>1593</v>
      </c>
      <c r="F1270" t="s">
        <v>37</v>
      </c>
      <c r="G1270" t="s">
        <v>644</v>
      </c>
      <c r="H1270" t="s">
        <v>1594</v>
      </c>
      <c r="I1270" t="s">
        <v>108</v>
      </c>
      <c r="J1270" t="s">
        <v>1801</v>
      </c>
      <c r="K1270" s="318"/>
      <c r="L1270" t="s">
        <v>391</v>
      </c>
      <c r="M1270" s="319">
        <v>45987</v>
      </c>
      <c r="N1270" s="318">
        <v>11</v>
      </c>
      <c r="O1270" s="318"/>
      <c r="P1270" s="318" t="s">
        <v>274</v>
      </c>
      <c r="Q1270" s="319">
        <v>45987</v>
      </c>
      <c r="R1270" s="318" t="s">
        <v>77</v>
      </c>
      <c r="X1270" t="s">
        <v>43</v>
      </c>
      <c r="AA1270" s="318" t="s">
        <v>77</v>
      </c>
      <c r="AB1270" s="318">
        <v>50038488</v>
      </c>
      <c r="AC1270" s="318" t="s">
        <v>101</v>
      </c>
      <c r="AE1270" s="318" t="s">
        <v>224</v>
      </c>
      <c r="AF1270" s="320">
        <v>18121</v>
      </c>
      <c r="AG1270" s="318"/>
      <c r="AH1270" s="320"/>
      <c r="AI1270" s="320"/>
    </row>
    <row r="1271" spans="1:35" hidden="1">
      <c r="A1271" t="s">
        <v>3805</v>
      </c>
      <c r="B1271" s="1">
        <v>45953</v>
      </c>
      <c r="C1271">
        <v>10</v>
      </c>
      <c r="D1271">
        <v>530851</v>
      </c>
      <c r="E1271" t="s">
        <v>3806</v>
      </c>
      <c r="F1271" t="s">
        <v>37</v>
      </c>
      <c r="G1271" t="s">
        <v>197</v>
      </c>
      <c r="H1271" t="s">
        <v>3807</v>
      </c>
      <c r="I1271" t="s">
        <v>636</v>
      </c>
      <c r="J1271" t="s">
        <v>158</v>
      </c>
      <c r="K1271" s="318"/>
      <c r="L1271" t="s">
        <v>42</v>
      </c>
      <c r="M1271" s="319">
        <v>45972</v>
      </c>
      <c r="N1271" s="318">
        <v>11</v>
      </c>
      <c r="O1271" s="318"/>
      <c r="P1271" s="318"/>
      <c r="Q1271" s="319"/>
      <c r="R1271" s="318"/>
      <c r="X1271" t="s">
        <v>43</v>
      </c>
      <c r="AA1271" s="318" t="s">
        <v>77</v>
      </c>
      <c r="AB1271" s="318">
        <v>50039352</v>
      </c>
      <c r="AC1271" s="318" t="s">
        <v>101</v>
      </c>
      <c r="AE1271" s="318" t="s">
        <v>94</v>
      </c>
      <c r="AF1271" s="320">
        <v>223279</v>
      </c>
      <c r="AG1271" s="318">
        <v>40</v>
      </c>
      <c r="AH1271" s="320"/>
      <c r="AI1271" s="320"/>
    </row>
    <row r="1272" spans="1:35" hidden="1">
      <c r="A1272" t="s">
        <v>3808</v>
      </c>
      <c r="B1272" s="1">
        <v>45954</v>
      </c>
      <c r="C1272">
        <v>10</v>
      </c>
      <c r="D1272">
        <v>530852</v>
      </c>
      <c r="E1272" t="s">
        <v>3809</v>
      </c>
      <c r="F1272" t="s">
        <v>37</v>
      </c>
      <c r="G1272" t="s">
        <v>383</v>
      </c>
      <c r="H1272" t="s">
        <v>3810</v>
      </c>
      <c r="I1272" t="s">
        <v>636</v>
      </c>
      <c r="J1272" t="s">
        <v>158</v>
      </c>
      <c r="K1272" s="318"/>
      <c r="L1272" t="s">
        <v>42</v>
      </c>
      <c r="M1272" s="319">
        <v>45979</v>
      </c>
      <c r="N1272" s="318">
        <v>11</v>
      </c>
      <c r="O1272" s="318"/>
      <c r="P1272" s="318"/>
      <c r="Q1272" s="319"/>
      <c r="R1272" s="318"/>
      <c r="X1272" t="s">
        <v>43</v>
      </c>
      <c r="AA1272" s="318" t="s">
        <v>77</v>
      </c>
      <c r="AB1272" s="318">
        <v>50039670</v>
      </c>
      <c r="AC1272" s="318" t="s">
        <v>101</v>
      </c>
      <c r="AE1272" s="318" t="s">
        <v>94</v>
      </c>
      <c r="AF1272" s="320">
        <v>190750</v>
      </c>
      <c r="AG1272" s="318">
        <v>15</v>
      </c>
      <c r="AH1272" s="320"/>
      <c r="AI1272" s="320"/>
    </row>
    <row r="1273" spans="1:35" hidden="1">
      <c r="A1273" t="s">
        <v>3811</v>
      </c>
      <c r="B1273" s="1">
        <v>45954</v>
      </c>
      <c r="C1273">
        <v>10</v>
      </c>
      <c r="D1273">
        <v>530853</v>
      </c>
      <c r="E1273" t="s">
        <v>3812</v>
      </c>
      <c r="F1273" t="s">
        <v>37</v>
      </c>
      <c r="G1273" t="s">
        <v>47</v>
      </c>
      <c r="H1273" t="s">
        <v>3813</v>
      </c>
      <c r="I1273" t="s">
        <v>108</v>
      </c>
      <c r="J1273" t="s">
        <v>158</v>
      </c>
      <c r="K1273" s="318"/>
      <c r="L1273"/>
      <c r="M1273" s="319">
        <v>45994</v>
      </c>
      <c r="N1273" s="318">
        <v>12</v>
      </c>
      <c r="O1273" s="318"/>
      <c r="P1273" s="318"/>
      <c r="Q1273" s="319"/>
      <c r="R1273" s="318"/>
      <c r="X1273" t="s">
        <v>43</v>
      </c>
      <c r="AA1273" s="318" t="s">
        <v>78</v>
      </c>
      <c r="AB1273" s="318">
        <v>50039974</v>
      </c>
      <c r="AC1273" s="318" t="s">
        <v>79</v>
      </c>
      <c r="AE1273" s="318" t="s">
        <v>94</v>
      </c>
      <c r="AF1273" s="320">
        <v>210904</v>
      </c>
      <c r="AG1273" s="318">
        <v>94</v>
      </c>
      <c r="AH1273" s="320"/>
      <c r="AI1273" s="320"/>
    </row>
    <row r="1274" spans="1:35" hidden="1">
      <c r="A1274" t="s">
        <v>3814</v>
      </c>
      <c r="B1274" s="1">
        <v>45953</v>
      </c>
      <c r="C1274">
        <v>10</v>
      </c>
      <c r="D1274">
        <v>530854</v>
      </c>
      <c r="E1274" t="s">
        <v>3815</v>
      </c>
      <c r="F1274" t="s">
        <v>37</v>
      </c>
      <c r="G1274" t="s">
        <v>644</v>
      </c>
      <c r="H1274" t="s">
        <v>3816</v>
      </c>
      <c r="I1274" t="s">
        <v>636</v>
      </c>
      <c r="J1274" t="s">
        <v>1149</v>
      </c>
      <c r="K1274" s="318"/>
      <c r="L1274" t="s">
        <v>391</v>
      </c>
      <c r="M1274" s="319"/>
      <c r="N1274" s="318"/>
      <c r="O1274" s="318"/>
      <c r="P1274" s="318" t="s">
        <v>274</v>
      </c>
      <c r="Q1274" s="319"/>
      <c r="R1274" s="318"/>
      <c r="X1274" t="s">
        <v>43</v>
      </c>
      <c r="AA1274" s="318"/>
      <c r="AB1274" s="318">
        <v>50039237</v>
      </c>
      <c r="AC1274" s="318" t="s">
        <v>43</v>
      </c>
      <c r="AE1274" s="318"/>
      <c r="AF1274" s="320"/>
      <c r="AG1274" s="318"/>
      <c r="AH1274" s="320"/>
      <c r="AI1274" s="320"/>
    </row>
    <row r="1275" spans="1:35" hidden="1">
      <c r="A1275" t="s">
        <v>3817</v>
      </c>
      <c r="B1275" s="1">
        <v>45954</v>
      </c>
      <c r="C1275">
        <v>10</v>
      </c>
      <c r="D1275">
        <v>530855</v>
      </c>
      <c r="E1275" t="s">
        <v>3818</v>
      </c>
      <c r="F1275" t="s">
        <v>37</v>
      </c>
      <c r="G1275" t="s">
        <v>644</v>
      </c>
      <c r="H1275" t="s">
        <v>3819</v>
      </c>
      <c r="I1275" t="s">
        <v>636</v>
      </c>
      <c r="J1275" t="s">
        <v>629</v>
      </c>
      <c r="K1275" s="318"/>
      <c r="L1275" t="s">
        <v>391</v>
      </c>
      <c r="M1275" s="319">
        <v>45979</v>
      </c>
      <c r="N1275" s="318">
        <v>11</v>
      </c>
      <c r="O1275" s="318"/>
      <c r="P1275" s="318" t="s">
        <v>274</v>
      </c>
      <c r="Q1275" s="319">
        <v>45979</v>
      </c>
      <c r="R1275" s="318" t="s">
        <v>78</v>
      </c>
      <c r="X1275" t="s">
        <v>43</v>
      </c>
      <c r="AA1275" s="318" t="s">
        <v>78</v>
      </c>
      <c r="AB1275" s="318">
        <v>50039565</v>
      </c>
      <c r="AC1275" s="318" t="s">
        <v>79</v>
      </c>
      <c r="AE1275" s="318" t="s">
        <v>94</v>
      </c>
      <c r="AF1275" s="320">
        <v>13815</v>
      </c>
      <c r="AG1275" s="318"/>
      <c r="AH1275" s="320"/>
      <c r="AI1275" s="320"/>
    </row>
    <row r="1276" spans="1:35" hidden="1">
      <c r="A1276" t="s">
        <v>3820</v>
      </c>
      <c r="B1276" s="1">
        <v>45954</v>
      </c>
      <c r="C1276">
        <v>10</v>
      </c>
      <c r="D1276">
        <v>530856</v>
      </c>
      <c r="E1276" t="s">
        <v>3821</v>
      </c>
      <c r="F1276" t="s">
        <v>37</v>
      </c>
      <c r="G1276" t="s">
        <v>644</v>
      </c>
      <c r="H1276" t="s">
        <v>3822</v>
      </c>
      <c r="I1276" t="s">
        <v>636</v>
      </c>
      <c r="J1276" t="s">
        <v>629</v>
      </c>
      <c r="K1276" s="318"/>
      <c r="L1276" t="s">
        <v>391</v>
      </c>
      <c r="M1276" s="319">
        <v>45979</v>
      </c>
      <c r="N1276" s="318">
        <v>11</v>
      </c>
      <c r="O1276" s="318"/>
      <c r="P1276" s="318" t="s">
        <v>274</v>
      </c>
      <c r="Q1276" s="319">
        <v>45979</v>
      </c>
      <c r="R1276" s="318" t="s">
        <v>78</v>
      </c>
      <c r="X1276" t="s">
        <v>43</v>
      </c>
      <c r="AA1276" s="318" t="s">
        <v>78</v>
      </c>
      <c r="AB1276" s="318">
        <v>50039573</v>
      </c>
      <c r="AC1276" s="318" t="s">
        <v>79</v>
      </c>
      <c r="AE1276" s="318" t="s">
        <v>94</v>
      </c>
      <c r="AF1276" s="320">
        <v>12475</v>
      </c>
      <c r="AG1276" s="318"/>
      <c r="AH1276" s="320"/>
      <c r="AI1276" s="320"/>
    </row>
    <row r="1277" spans="1:35" hidden="1">
      <c r="A1277" t="s">
        <v>3823</v>
      </c>
      <c r="B1277" s="1">
        <v>45954</v>
      </c>
      <c r="C1277">
        <v>10</v>
      </c>
      <c r="D1277">
        <v>530857</v>
      </c>
      <c r="E1277" t="s">
        <v>3824</v>
      </c>
      <c r="F1277" t="s">
        <v>37</v>
      </c>
      <c r="G1277" t="s">
        <v>106</v>
      </c>
      <c r="H1277" t="s">
        <v>3825</v>
      </c>
      <c r="I1277" t="s">
        <v>108</v>
      </c>
      <c r="J1277" t="s">
        <v>629</v>
      </c>
      <c r="K1277" s="318"/>
      <c r="L1277" t="s">
        <v>42</v>
      </c>
      <c r="M1277" s="319">
        <v>45966</v>
      </c>
      <c r="N1277" s="318">
        <v>11</v>
      </c>
      <c r="O1277" s="318"/>
      <c r="P1277" s="318"/>
      <c r="Q1277" s="319"/>
      <c r="R1277" s="318"/>
      <c r="X1277" t="s">
        <v>43</v>
      </c>
      <c r="AA1277" s="318" t="s">
        <v>77</v>
      </c>
      <c r="AB1277" s="318">
        <v>50039513</v>
      </c>
      <c r="AC1277" s="318" t="s">
        <v>101</v>
      </c>
      <c r="AE1277" s="318" t="s">
        <v>94</v>
      </c>
      <c r="AF1277" s="320">
        <v>9103</v>
      </c>
      <c r="AG1277" s="318"/>
      <c r="AH1277" s="320"/>
      <c r="AI1277" s="320"/>
    </row>
    <row r="1278" spans="1:35" hidden="1">
      <c r="A1278" t="s">
        <v>3826</v>
      </c>
      <c r="B1278" s="1">
        <v>45954</v>
      </c>
      <c r="C1278">
        <v>10</v>
      </c>
      <c r="D1278">
        <v>530858</v>
      </c>
      <c r="E1278" t="s">
        <v>2586</v>
      </c>
      <c r="F1278" t="s">
        <v>37</v>
      </c>
      <c r="G1278" t="s">
        <v>106</v>
      </c>
      <c r="H1278" t="s">
        <v>2587</v>
      </c>
      <c r="I1278" t="s">
        <v>108</v>
      </c>
      <c r="J1278" t="s">
        <v>629</v>
      </c>
      <c r="K1278" s="318"/>
      <c r="L1278" t="s">
        <v>42</v>
      </c>
      <c r="M1278" s="319">
        <v>45966</v>
      </c>
      <c r="N1278" s="318">
        <v>11</v>
      </c>
      <c r="O1278" s="318"/>
      <c r="P1278" s="318"/>
      <c r="Q1278" s="319"/>
      <c r="R1278" s="318"/>
      <c r="X1278" t="s">
        <v>43</v>
      </c>
      <c r="AA1278" s="318" t="s">
        <v>77</v>
      </c>
      <c r="AB1278" s="318">
        <v>50039517</v>
      </c>
      <c r="AC1278" s="318" t="s">
        <v>101</v>
      </c>
      <c r="AE1278" s="318" t="s">
        <v>94</v>
      </c>
      <c r="AF1278" s="320">
        <v>9103</v>
      </c>
      <c r="AG1278" s="318"/>
      <c r="AH1278" s="320"/>
      <c r="AI1278" s="320"/>
    </row>
    <row r="1279" spans="1:35" hidden="1">
      <c r="A1279" t="s">
        <v>3827</v>
      </c>
      <c r="B1279" s="1">
        <v>45954</v>
      </c>
      <c r="C1279">
        <v>10</v>
      </c>
      <c r="D1279">
        <v>530859</v>
      </c>
      <c r="E1279" t="s">
        <v>2785</v>
      </c>
      <c r="F1279" t="s">
        <v>37</v>
      </c>
      <c r="G1279" t="s">
        <v>106</v>
      </c>
      <c r="H1279" t="s">
        <v>2786</v>
      </c>
      <c r="I1279" t="s">
        <v>108</v>
      </c>
      <c r="J1279" t="s">
        <v>629</v>
      </c>
      <c r="K1279" s="318"/>
      <c r="L1279" t="s">
        <v>42</v>
      </c>
      <c r="M1279" s="319">
        <v>45966</v>
      </c>
      <c r="N1279" s="318">
        <v>11</v>
      </c>
      <c r="O1279" s="318"/>
      <c r="P1279" s="318"/>
      <c r="Q1279" s="319"/>
      <c r="R1279" s="318"/>
      <c r="X1279" t="s">
        <v>43</v>
      </c>
      <c r="AA1279" s="318" t="s">
        <v>77</v>
      </c>
      <c r="AB1279" s="318">
        <v>50039521</v>
      </c>
      <c r="AC1279" s="318" t="s">
        <v>101</v>
      </c>
      <c r="AE1279" s="318" t="s">
        <v>94</v>
      </c>
      <c r="AF1279" s="320">
        <v>9103</v>
      </c>
      <c r="AG1279" s="318"/>
      <c r="AH1279" s="320"/>
      <c r="AI1279" s="320"/>
    </row>
    <row r="1280" spans="1:35" hidden="1">
      <c r="A1280" t="s">
        <v>3828</v>
      </c>
      <c r="B1280" s="1">
        <v>45957</v>
      </c>
      <c r="C1280">
        <v>10</v>
      </c>
      <c r="D1280">
        <v>530860</v>
      </c>
      <c r="E1280" t="s">
        <v>3829</v>
      </c>
      <c r="F1280" t="s">
        <v>37</v>
      </c>
      <c r="G1280" t="s">
        <v>644</v>
      </c>
      <c r="H1280" t="s">
        <v>3830</v>
      </c>
      <c r="I1280" t="s">
        <v>108</v>
      </c>
      <c r="J1280" t="s">
        <v>1801</v>
      </c>
      <c r="K1280" s="318"/>
      <c r="L1280" t="s">
        <v>391</v>
      </c>
      <c r="M1280" s="319"/>
      <c r="N1280" s="318"/>
      <c r="O1280" s="318"/>
      <c r="P1280" s="318" t="s">
        <v>274</v>
      </c>
      <c r="Q1280" s="319"/>
      <c r="R1280" s="318"/>
      <c r="X1280" t="s">
        <v>43</v>
      </c>
      <c r="AA1280" s="318"/>
      <c r="AB1280" s="318">
        <v>50039336</v>
      </c>
      <c r="AC1280" s="318" t="s">
        <v>43</v>
      </c>
      <c r="AE1280" s="318"/>
      <c r="AF1280" s="320"/>
      <c r="AG1280" s="318"/>
      <c r="AH1280" s="320"/>
      <c r="AI1280" s="320"/>
    </row>
    <row r="1281" spans="1:35" hidden="1">
      <c r="A1281" t="s">
        <v>3831</v>
      </c>
      <c r="B1281" s="1">
        <v>45957</v>
      </c>
      <c r="C1281">
        <v>10</v>
      </c>
      <c r="D1281">
        <v>530861</v>
      </c>
      <c r="E1281" t="s">
        <v>3832</v>
      </c>
      <c r="F1281" t="s">
        <v>37</v>
      </c>
      <c r="G1281" t="s">
        <v>644</v>
      </c>
      <c r="H1281" t="s">
        <v>3833</v>
      </c>
      <c r="I1281" t="s">
        <v>123</v>
      </c>
      <c r="J1281" t="s">
        <v>629</v>
      </c>
      <c r="K1281" s="318"/>
      <c r="L1281" t="s">
        <v>391</v>
      </c>
      <c r="M1281" s="319">
        <v>45968</v>
      </c>
      <c r="N1281" s="318">
        <v>11</v>
      </c>
      <c r="O1281" s="318"/>
      <c r="P1281" s="318" t="s">
        <v>274</v>
      </c>
      <c r="Q1281" s="319">
        <v>45968</v>
      </c>
      <c r="R1281" s="318" t="s">
        <v>77</v>
      </c>
      <c r="X1281" t="s">
        <v>43</v>
      </c>
      <c r="AA1281" s="318" t="s">
        <v>77</v>
      </c>
      <c r="AB1281" s="318">
        <v>50039690</v>
      </c>
      <c r="AC1281" s="318" t="s">
        <v>101</v>
      </c>
      <c r="AE1281" s="318" t="s">
        <v>94</v>
      </c>
      <c r="AF1281" s="320">
        <v>10912</v>
      </c>
      <c r="AG1281" s="318"/>
      <c r="AH1281" s="320"/>
      <c r="AI1281" s="320"/>
    </row>
    <row r="1282" spans="1:35" hidden="1">
      <c r="A1282" t="s">
        <v>3834</v>
      </c>
      <c r="B1282" s="1">
        <v>45957</v>
      </c>
      <c r="C1282">
        <v>10</v>
      </c>
      <c r="D1282">
        <v>530862</v>
      </c>
      <c r="E1282" t="s">
        <v>2005</v>
      </c>
      <c r="F1282" t="s">
        <v>37</v>
      </c>
      <c r="G1282" t="s">
        <v>644</v>
      </c>
      <c r="H1282" t="s">
        <v>3835</v>
      </c>
      <c r="I1282" t="s">
        <v>40</v>
      </c>
      <c r="J1282" t="s">
        <v>629</v>
      </c>
      <c r="K1282" s="318"/>
      <c r="L1282" t="s">
        <v>391</v>
      </c>
      <c r="M1282" s="319">
        <v>45994</v>
      </c>
      <c r="N1282" s="318">
        <v>12</v>
      </c>
      <c r="O1282" s="318"/>
      <c r="P1282" s="318" t="s">
        <v>274</v>
      </c>
      <c r="Q1282" s="319">
        <v>45994</v>
      </c>
      <c r="R1282" s="318" t="s">
        <v>78</v>
      </c>
      <c r="X1282" t="s">
        <v>43</v>
      </c>
      <c r="AA1282" s="318" t="s">
        <v>78</v>
      </c>
      <c r="AB1282" s="318">
        <v>50039867</v>
      </c>
      <c r="AC1282" s="318" t="s">
        <v>79</v>
      </c>
      <c r="AE1282" s="318" t="s">
        <v>94</v>
      </c>
      <c r="AF1282" s="320">
        <v>10912</v>
      </c>
      <c r="AG1282" s="318"/>
      <c r="AH1282" s="320"/>
      <c r="AI1282" s="320"/>
    </row>
    <row r="1283" spans="1:35" hidden="1">
      <c r="A1283" t="s">
        <v>3836</v>
      </c>
      <c r="B1283" s="1">
        <v>45957</v>
      </c>
      <c r="C1283">
        <v>10</v>
      </c>
      <c r="D1283">
        <v>530863</v>
      </c>
      <c r="E1283" t="s">
        <v>1520</v>
      </c>
      <c r="F1283" t="s">
        <v>37</v>
      </c>
      <c r="G1283" t="s">
        <v>47</v>
      </c>
      <c r="H1283" t="s">
        <v>3837</v>
      </c>
      <c r="I1283" t="s">
        <v>60</v>
      </c>
      <c r="J1283" t="s">
        <v>3838</v>
      </c>
      <c r="K1283" s="318"/>
      <c r="L1283" t="s">
        <v>42</v>
      </c>
      <c r="M1283" s="319">
        <v>45958</v>
      </c>
      <c r="N1283" s="318">
        <v>10</v>
      </c>
      <c r="O1283" s="318"/>
      <c r="P1283" s="318"/>
      <c r="Q1283" s="319"/>
      <c r="R1283" s="318"/>
      <c r="X1283" t="s">
        <v>43</v>
      </c>
      <c r="AA1283" s="318" t="s">
        <v>109</v>
      </c>
      <c r="AB1283" s="318">
        <v>50039731</v>
      </c>
      <c r="AC1283" s="318" t="s">
        <v>95</v>
      </c>
      <c r="AE1283" s="318" t="s">
        <v>52</v>
      </c>
      <c r="AF1283" s="320">
        <v>6138</v>
      </c>
      <c r="AG1283" s="318"/>
      <c r="AH1283" s="320"/>
      <c r="AI1283" s="320"/>
    </row>
    <row r="1284" spans="1:35" hidden="1">
      <c r="A1284" t="s">
        <v>3839</v>
      </c>
      <c r="B1284" s="1">
        <v>45957</v>
      </c>
      <c r="C1284">
        <v>10</v>
      </c>
      <c r="D1284">
        <v>530864</v>
      </c>
      <c r="E1284" t="s">
        <v>2531</v>
      </c>
      <c r="F1284" t="s">
        <v>37</v>
      </c>
      <c r="G1284" t="s">
        <v>47</v>
      </c>
      <c r="H1284" t="s">
        <v>3840</v>
      </c>
      <c r="I1284" t="s">
        <v>140</v>
      </c>
      <c r="J1284" t="s">
        <v>151</v>
      </c>
      <c r="K1284" s="318"/>
      <c r="L1284" t="s">
        <v>42</v>
      </c>
      <c r="M1284" s="319">
        <v>45988</v>
      </c>
      <c r="N1284" s="318">
        <v>11</v>
      </c>
      <c r="O1284" s="318"/>
      <c r="P1284" s="318"/>
      <c r="Q1284" s="319"/>
      <c r="R1284" s="318"/>
      <c r="X1284" t="s">
        <v>43</v>
      </c>
      <c r="AA1284" s="318" t="s">
        <v>78</v>
      </c>
      <c r="AB1284" s="318">
        <v>50038988</v>
      </c>
      <c r="AC1284" s="318" t="s">
        <v>79</v>
      </c>
      <c r="AE1284" s="318" t="s">
        <v>94</v>
      </c>
      <c r="AF1284" s="320">
        <v>27340</v>
      </c>
      <c r="AG1284" s="318"/>
      <c r="AH1284" s="320"/>
      <c r="AI1284" s="320"/>
    </row>
    <row r="1285" spans="1:35" hidden="1">
      <c r="A1285" t="s">
        <v>3841</v>
      </c>
      <c r="B1285" s="1">
        <v>45957</v>
      </c>
      <c r="C1285">
        <v>10</v>
      </c>
      <c r="D1285">
        <v>530865</v>
      </c>
      <c r="E1285" t="s">
        <v>69</v>
      </c>
      <c r="F1285" t="s">
        <v>37</v>
      </c>
      <c r="G1285" t="s">
        <v>383</v>
      </c>
      <c r="H1285" t="s">
        <v>3391</v>
      </c>
      <c r="I1285" t="s">
        <v>123</v>
      </c>
      <c r="J1285" t="s">
        <v>1693</v>
      </c>
      <c r="K1285" s="318"/>
      <c r="L1285" t="s">
        <v>391</v>
      </c>
      <c r="M1285" s="319">
        <v>45968</v>
      </c>
      <c r="N1285" s="318">
        <v>11</v>
      </c>
      <c r="O1285" s="318"/>
      <c r="P1285" s="318"/>
      <c r="Q1285" s="319"/>
      <c r="R1285" s="318"/>
      <c r="X1285" t="s">
        <v>43</v>
      </c>
      <c r="AA1285" s="318" t="s">
        <v>77</v>
      </c>
      <c r="AB1285" s="318">
        <v>531108</v>
      </c>
      <c r="AC1285" s="318" t="s">
        <v>101</v>
      </c>
      <c r="AE1285" s="318" t="s">
        <v>732</v>
      </c>
      <c r="AF1285" s="320">
        <v>53948</v>
      </c>
      <c r="AG1285" s="318"/>
      <c r="AH1285" s="320"/>
      <c r="AI1285" s="320"/>
    </row>
    <row r="1286" spans="1:35" hidden="1">
      <c r="A1286" t="s">
        <v>3842</v>
      </c>
      <c r="B1286" s="1">
        <v>45957</v>
      </c>
      <c r="C1286">
        <v>10</v>
      </c>
      <c r="D1286">
        <v>530866</v>
      </c>
      <c r="E1286" t="s">
        <v>3843</v>
      </c>
      <c r="F1286" t="s">
        <v>46</v>
      </c>
      <c r="G1286" t="s">
        <v>383</v>
      </c>
      <c r="H1286" t="s">
        <v>3844</v>
      </c>
      <c r="I1286" t="s">
        <v>49</v>
      </c>
      <c r="J1286" t="s">
        <v>158</v>
      </c>
      <c r="K1286" s="318"/>
      <c r="L1286" t="s">
        <v>42</v>
      </c>
      <c r="M1286" s="319">
        <v>45974</v>
      </c>
      <c r="N1286" s="318">
        <v>11</v>
      </c>
      <c r="O1286" s="318"/>
      <c r="P1286" s="318"/>
      <c r="Q1286" s="319"/>
      <c r="R1286" s="318"/>
      <c r="X1286" t="s">
        <v>43</v>
      </c>
      <c r="AA1286" s="318" t="s">
        <v>77</v>
      </c>
      <c r="AB1286" s="318">
        <v>50039885</v>
      </c>
      <c r="AC1286" s="318" t="s">
        <v>101</v>
      </c>
      <c r="AE1286" s="318" t="s">
        <v>179</v>
      </c>
      <c r="AF1286" s="320">
        <v>229187</v>
      </c>
      <c r="AG1286" s="318">
        <v>29</v>
      </c>
      <c r="AH1286" s="320"/>
      <c r="AI1286" s="320"/>
    </row>
    <row r="1287" spans="1:35" hidden="1">
      <c r="A1287" t="s">
        <v>3845</v>
      </c>
      <c r="B1287" s="1">
        <v>45958</v>
      </c>
      <c r="C1287">
        <v>10</v>
      </c>
      <c r="D1287">
        <v>530867</v>
      </c>
      <c r="E1287" t="s">
        <v>3846</v>
      </c>
      <c r="F1287" t="s">
        <v>37</v>
      </c>
      <c r="G1287" t="s">
        <v>644</v>
      </c>
      <c r="H1287" t="s">
        <v>3847</v>
      </c>
      <c r="I1287" t="s">
        <v>92</v>
      </c>
      <c r="J1287" t="s">
        <v>629</v>
      </c>
      <c r="K1287" s="318"/>
      <c r="L1287" t="s">
        <v>391</v>
      </c>
      <c r="M1287" s="319">
        <v>45979</v>
      </c>
      <c r="N1287" s="318">
        <v>11</v>
      </c>
      <c r="O1287" s="318"/>
      <c r="P1287" s="318" t="s">
        <v>274</v>
      </c>
      <c r="Q1287" s="319">
        <v>45979</v>
      </c>
      <c r="R1287" s="318" t="s">
        <v>77</v>
      </c>
      <c r="X1287" t="s">
        <v>43</v>
      </c>
      <c r="AA1287" s="318" t="s">
        <v>77</v>
      </c>
      <c r="AB1287" s="318">
        <v>50039671</v>
      </c>
      <c r="AC1287" s="318" t="s">
        <v>101</v>
      </c>
      <c r="AE1287" s="318" t="s">
        <v>94</v>
      </c>
      <c r="AF1287" s="320">
        <v>16097</v>
      </c>
      <c r="AG1287" s="318"/>
      <c r="AH1287" s="320"/>
      <c r="AI1287" s="320"/>
    </row>
    <row r="1288" spans="1:35" hidden="1">
      <c r="A1288" t="s">
        <v>3848</v>
      </c>
      <c r="B1288" s="1">
        <v>45958</v>
      </c>
      <c r="C1288">
        <v>10</v>
      </c>
      <c r="D1288">
        <v>530868</v>
      </c>
      <c r="E1288" t="s">
        <v>3849</v>
      </c>
      <c r="F1288" t="s">
        <v>37</v>
      </c>
      <c r="G1288" t="s">
        <v>644</v>
      </c>
      <c r="H1288" t="s">
        <v>3850</v>
      </c>
      <c r="I1288" t="s">
        <v>92</v>
      </c>
      <c r="J1288" t="s">
        <v>629</v>
      </c>
      <c r="K1288" s="318"/>
      <c r="L1288" t="s">
        <v>391</v>
      </c>
      <c r="M1288" s="319">
        <v>45979</v>
      </c>
      <c r="N1288" s="318">
        <v>11</v>
      </c>
      <c r="O1288" s="318"/>
      <c r="P1288" s="318" t="s">
        <v>274</v>
      </c>
      <c r="Q1288" s="319">
        <v>45979</v>
      </c>
      <c r="R1288" s="318" t="s">
        <v>78</v>
      </c>
      <c r="X1288" t="s">
        <v>43</v>
      </c>
      <c r="AA1288" s="318" t="s">
        <v>78</v>
      </c>
      <c r="AB1288" s="318">
        <v>50039673</v>
      </c>
      <c r="AC1288" s="318" t="s">
        <v>79</v>
      </c>
      <c r="AE1288" s="318" t="s">
        <v>94</v>
      </c>
      <c r="AF1288" s="320">
        <v>23092</v>
      </c>
      <c r="AG1288" s="318"/>
      <c r="AH1288" s="320"/>
      <c r="AI1288" s="320"/>
    </row>
    <row r="1289" spans="1:35" hidden="1">
      <c r="A1289" t="s">
        <v>3851</v>
      </c>
      <c r="B1289" s="1">
        <v>45958</v>
      </c>
      <c r="C1289">
        <v>10</v>
      </c>
      <c r="D1289">
        <v>530869</v>
      </c>
      <c r="E1289" t="s">
        <v>3852</v>
      </c>
      <c r="F1289" t="s">
        <v>37</v>
      </c>
      <c r="G1289" t="s">
        <v>644</v>
      </c>
      <c r="H1289" t="s">
        <v>3853</v>
      </c>
      <c r="I1289" t="s">
        <v>636</v>
      </c>
      <c r="J1289" t="s">
        <v>629</v>
      </c>
      <c r="K1289" s="318"/>
      <c r="L1289" t="s">
        <v>391</v>
      </c>
      <c r="M1289" s="319">
        <v>45979</v>
      </c>
      <c r="N1289" s="318">
        <v>11</v>
      </c>
      <c r="O1289" s="318"/>
      <c r="P1289" s="318" t="s">
        <v>274</v>
      </c>
      <c r="Q1289" s="319">
        <v>45979</v>
      </c>
      <c r="R1289" s="318" t="s">
        <v>78</v>
      </c>
      <c r="X1289" t="s">
        <v>43</v>
      </c>
      <c r="AA1289" s="318" t="s">
        <v>78</v>
      </c>
      <c r="AB1289" s="318">
        <v>50039721</v>
      </c>
      <c r="AC1289" s="318" t="s">
        <v>79</v>
      </c>
      <c r="AE1289" s="318" t="s">
        <v>94</v>
      </c>
      <c r="AF1289" s="320">
        <v>12475</v>
      </c>
      <c r="AG1289" s="318"/>
      <c r="AH1289" s="320"/>
      <c r="AI1289" s="320"/>
    </row>
    <row r="1290" spans="1:35" hidden="1">
      <c r="A1290" t="s">
        <v>3854</v>
      </c>
      <c r="B1290" s="1">
        <v>45958</v>
      </c>
      <c r="C1290">
        <v>10</v>
      </c>
      <c r="D1290">
        <v>530870</v>
      </c>
      <c r="E1290" t="s">
        <v>1309</v>
      </c>
      <c r="F1290" t="s">
        <v>37</v>
      </c>
      <c r="G1290" t="s">
        <v>644</v>
      </c>
      <c r="H1290" t="s">
        <v>1310</v>
      </c>
      <c r="I1290" t="s">
        <v>92</v>
      </c>
      <c r="J1290" t="s">
        <v>629</v>
      </c>
      <c r="K1290" s="318"/>
      <c r="L1290" t="s">
        <v>391</v>
      </c>
      <c r="M1290" s="319">
        <v>46006</v>
      </c>
      <c r="N1290" s="318">
        <v>12</v>
      </c>
      <c r="O1290" s="318"/>
      <c r="P1290" s="318" t="s">
        <v>274</v>
      </c>
      <c r="Q1290" s="319">
        <v>46006</v>
      </c>
      <c r="R1290" s="318" t="s">
        <v>78</v>
      </c>
      <c r="X1290" t="s">
        <v>43</v>
      </c>
      <c r="AA1290" s="318" t="s">
        <v>78</v>
      </c>
      <c r="AB1290" s="318">
        <v>50039809</v>
      </c>
      <c r="AC1290" s="318" t="s">
        <v>79</v>
      </c>
      <c r="AE1290" s="318" t="s">
        <v>94</v>
      </c>
      <c r="AF1290" s="320">
        <v>16097</v>
      </c>
      <c r="AG1290" s="318"/>
      <c r="AH1290" s="320"/>
      <c r="AI1290" s="320"/>
    </row>
    <row r="1291" spans="1:35" hidden="1">
      <c r="A1291" t="s">
        <v>3855</v>
      </c>
      <c r="B1291" s="1">
        <v>45958</v>
      </c>
      <c r="C1291">
        <v>10</v>
      </c>
      <c r="D1291">
        <v>530871</v>
      </c>
      <c r="E1291" t="s">
        <v>1460</v>
      </c>
      <c r="F1291" t="s">
        <v>37</v>
      </c>
      <c r="G1291" t="s">
        <v>383</v>
      </c>
      <c r="H1291" t="s">
        <v>3856</v>
      </c>
      <c r="I1291" t="s">
        <v>108</v>
      </c>
      <c r="J1291" t="s">
        <v>629</v>
      </c>
      <c r="K1291" s="318"/>
      <c r="L1291" t="s">
        <v>391</v>
      </c>
      <c r="M1291" s="319">
        <v>45979</v>
      </c>
      <c r="N1291" s="318">
        <v>11</v>
      </c>
      <c r="O1291" s="318"/>
      <c r="P1291" s="318"/>
      <c r="Q1291" s="319"/>
      <c r="R1291" s="318"/>
      <c r="X1291" t="s">
        <v>43</v>
      </c>
      <c r="AA1291" s="318" t="s">
        <v>77</v>
      </c>
      <c r="AB1291" s="318">
        <v>50040042</v>
      </c>
      <c r="AC1291" s="318" t="s">
        <v>101</v>
      </c>
      <c r="AE1291" s="318" t="s">
        <v>94</v>
      </c>
      <c r="AF1291" s="320">
        <v>11789</v>
      </c>
      <c r="AG1291" s="318"/>
      <c r="AH1291" s="320"/>
      <c r="AI1291" s="320"/>
    </row>
    <row r="1292" spans="1:35" hidden="1">
      <c r="A1292" t="s">
        <v>3857</v>
      </c>
      <c r="B1292" s="1">
        <v>45958</v>
      </c>
      <c r="C1292">
        <v>10</v>
      </c>
      <c r="D1292">
        <v>530872</v>
      </c>
      <c r="E1292" t="s">
        <v>861</v>
      </c>
      <c r="F1292" t="s">
        <v>37</v>
      </c>
      <c r="G1292" t="s">
        <v>117</v>
      </c>
      <c r="H1292" t="s">
        <v>3858</v>
      </c>
      <c r="I1292" t="s">
        <v>108</v>
      </c>
      <c r="J1292" t="s">
        <v>629</v>
      </c>
      <c r="K1292" s="318"/>
      <c r="L1292" t="s">
        <v>391</v>
      </c>
      <c r="M1292" s="319">
        <v>45988</v>
      </c>
      <c r="N1292" s="318">
        <v>11</v>
      </c>
      <c r="O1292" s="318"/>
      <c r="P1292" s="318"/>
      <c r="Q1292" s="319"/>
      <c r="R1292" s="318"/>
      <c r="X1292" t="s">
        <v>43</v>
      </c>
      <c r="AA1292" s="318" t="s">
        <v>78</v>
      </c>
      <c r="AB1292" s="318">
        <v>50040045</v>
      </c>
      <c r="AC1292" s="318" t="s">
        <v>79</v>
      </c>
      <c r="AE1292" s="318" t="s">
        <v>94</v>
      </c>
      <c r="AF1292" s="320">
        <v>9103</v>
      </c>
      <c r="AG1292" s="318"/>
      <c r="AH1292" s="320"/>
      <c r="AI1292" s="320"/>
    </row>
    <row r="1293" spans="1:35" hidden="1">
      <c r="A1293" t="s">
        <v>3859</v>
      </c>
      <c r="B1293" s="1">
        <v>45958</v>
      </c>
      <c r="C1293">
        <v>10</v>
      </c>
      <c r="D1293">
        <v>530873</v>
      </c>
      <c r="E1293" t="s">
        <v>1410</v>
      </c>
      <c r="F1293" t="s">
        <v>37</v>
      </c>
      <c r="G1293" t="s">
        <v>106</v>
      </c>
      <c r="H1293" t="s">
        <v>1411</v>
      </c>
      <c r="I1293" t="s">
        <v>108</v>
      </c>
      <c r="J1293" t="s">
        <v>629</v>
      </c>
      <c r="K1293" s="318"/>
      <c r="L1293" t="s">
        <v>42</v>
      </c>
      <c r="M1293" s="319">
        <v>45966</v>
      </c>
      <c r="N1293" s="318">
        <v>11</v>
      </c>
      <c r="O1293" s="318"/>
      <c r="P1293" s="318"/>
      <c r="Q1293" s="319"/>
      <c r="R1293" s="318"/>
      <c r="X1293" t="s">
        <v>43</v>
      </c>
      <c r="AA1293" s="318" t="s">
        <v>77</v>
      </c>
      <c r="AB1293" s="318">
        <v>50040047</v>
      </c>
      <c r="AC1293" s="318" t="s">
        <v>101</v>
      </c>
      <c r="AE1293" s="318" t="s">
        <v>94</v>
      </c>
      <c r="AF1293" s="320">
        <v>9103</v>
      </c>
      <c r="AG1293" s="318"/>
      <c r="AH1293" s="320"/>
      <c r="AI1293" s="320"/>
    </row>
    <row r="1294" spans="1:35" hidden="1">
      <c r="A1294" t="s">
        <v>3860</v>
      </c>
      <c r="B1294" s="1">
        <v>45958</v>
      </c>
      <c r="C1294">
        <v>10</v>
      </c>
      <c r="D1294">
        <v>530874</v>
      </c>
      <c r="E1294" t="s">
        <v>3861</v>
      </c>
      <c r="F1294" t="s">
        <v>37</v>
      </c>
      <c r="G1294" t="s">
        <v>358</v>
      </c>
      <c r="H1294" t="s">
        <v>3862</v>
      </c>
      <c r="I1294" t="s">
        <v>108</v>
      </c>
      <c r="J1294" t="s">
        <v>158</v>
      </c>
      <c r="K1294" s="318"/>
      <c r="L1294" t="s">
        <v>42</v>
      </c>
      <c r="M1294" s="319">
        <v>45975</v>
      </c>
      <c r="N1294" s="318">
        <v>11</v>
      </c>
      <c r="O1294" s="318"/>
      <c r="P1294" s="318"/>
      <c r="Q1294" s="319"/>
      <c r="R1294" s="318"/>
      <c r="X1294" t="s">
        <v>43</v>
      </c>
      <c r="AA1294" s="318" t="s">
        <v>77</v>
      </c>
      <c r="AB1294" s="318">
        <v>50040012</v>
      </c>
      <c r="AC1294" s="318" t="s">
        <v>101</v>
      </c>
      <c r="AE1294" s="318" t="s">
        <v>94</v>
      </c>
      <c r="AF1294" s="320">
        <v>159167</v>
      </c>
      <c r="AG1294" s="318">
        <v>28</v>
      </c>
      <c r="AH1294" s="320"/>
      <c r="AI1294" s="320"/>
    </row>
    <row r="1295" spans="1:35" hidden="1">
      <c r="A1295" t="s">
        <v>3863</v>
      </c>
      <c r="B1295" s="1">
        <v>45958</v>
      </c>
      <c r="C1295">
        <v>10</v>
      </c>
      <c r="D1295">
        <v>530875</v>
      </c>
      <c r="E1295" t="s">
        <v>3864</v>
      </c>
      <c r="F1295" t="s">
        <v>46</v>
      </c>
      <c r="G1295" t="s">
        <v>383</v>
      </c>
      <c r="H1295" t="s">
        <v>3865</v>
      </c>
      <c r="I1295" t="s">
        <v>49</v>
      </c>
      <c r="J1295" t="s">
        <v>158</v>
      </c>
      <c r="K1295" s="318"/>
      <c r="L1295" t="s">
        <v>42</v>
      </c>
      <c r="M1295" s="319">
        <v>45987</v>
      </c>
      <c r="N1295" s="318">
        <v>11</v>
      </c>
      <c r="O1295" s="318"/>
      <c r="P1295" s="318"/>
      <c r="Q1295" s="319"/>
      <c r="R1295" s="318"/>
      <c r="X1295" t="s">
        <v>43</v>
      </c>
      <c r="AA1295" s="318" t="s">
        <v>77</v>
      </c>
      <c r="AB1295" s="318">
        <v>50040037</v>
      </c>
      <c r="AC1295" s="318" t="s">
        <v>101</v>
      </c>
      <c r="AE1295" s="318" t="s">
        <v>179</v>
      </c>
      <c r="AF1295" s="320">
        <v>223219</v>
      </c>
      <c r="AG1295" s="318">
        <v>17</v>
      </c>
      <c r="AH1295" s="320"/>
      <c r="AI1295" s="320"/>
    </row>
    <row r="1296" spans="1:35" hidden="1">
      <c r="A1296" t="s">
        <v>3866</v>
      </c>
      <c r="B1296" s="1">
        <v>45959</v>
      </c>
      <c r="C1296">
        <v>10</v>
      </c>
      <c r="D1296">
        <v>530876</v>
      </c>
      <c r="E1296" t="s">
        <v>3867</v>
      </c>
      <c r="F1296" t="s">
        <v>37</v>
      </c>
      <c r="G1296" t="s">
        <v>188</v>
      </c>
      <c r="H1296" t="s">
        <v>3868</v>
      </c>
      <c r="I1296" t="s">
        <v>72</v>
      </c>
      <c r="J1296" t="s">
        <v>158</v>
      </c>
      <c r="K1296" s="318"/>
      <c r="L1296" t="s">
        <v>42</v>
      </c>
      <c r="M1296" s="319">
        <v>46001</v>
      </c>
      <c r="N1296" s="318">
        <v>12</v>
      </c>
      <c r="O1296" s="318"/>
      <c r="P1296" s="318" t="s">
        <v>274</v>
      </c>
      <c r="Q1296" s="319">
        <v>46001</v>
      </c>
      <c r="R1296" s="318" t="s">
        <v>78</v>
      </c>
      <c r="X1296" t="s">
        <v>43</v>
      </c>
      <c r="AA1296" s="318" t="s">
        <v>78</v>
      </c>
      <c r="AB1296" s="318">
        <v>50040103</v>
      </c>
      <c r="AC1296" s="318" t="s">
        <v>79</v>
      </c>
      <c r="AE1296" s="318" t="s">
        <v>94</v>
      </c>
      <c r="AF1296" s="320">
        <v>243836</v>
      </c>
      <c r="AG1296" s="318">
        <v>24</v>
      </c>
      <c r="AH1296" s="320"/>
      <c r="AI1296" s="320"/>
    </row>
    <row r="1297" spans="1:35" hidden="1">
      <c r="A1297" t="s">
        <v>3869</v>
      </c>
      <c r="B1297" s="1">
        <v>45959</v>
      </c>
      <c r="C1297">
        <v>10</v>
      </c>
      <c r="D1297">
        <v>530877</v>
      </c>
      <c r="E1297" t="s">
        <v>3870</v>
      </c>
      <c r="F1297" t="s">
        <v>37</v>
      </c>
      <c r="G1297" t="s">
        <v>188</v>
      </c>
      <c r="H1297" t="s">
        <v>3871</v>
      </c>
      <c r="I1297" t="s">
        <v>92</v>
      </c>
      <c r="J1297" t="s">
        <v>158</v>
      </c>
      <c r="K1297" s="318"/>
      <c r="L1297"/>
      <c r="M1297" s="319">
        <v>46008</v>
      </c>
      <c r="N1297" s="318">
        <v>12</v>
      </c>
      <c r="O1297" s="318"/>
      <c r="P1297" s="318" t="s">
        <v>274</v>
      </c>
      <c r="Q1297" s="319">
        <v>46008</v>
      </c>
      <c r="R1297" s="318" t="s">
        <v>78</v>
      </c>
      <c r="X1297" t="s">
        <v>43</v>
      </c>
      <c r="AA1297" s="318" t="s">
        <v>78</v>
      </c>
      <c r="AB1297" s="318">
        <v>50040137</v>
      </c>
      <c r="AC1297" s="318" t="s">
        <v>79</v>
      </c>
      <c r="AE1297" s="318" t="s">
        <v>94</v>
      </c>
      <c r="AF1297" s="320">
        <v>281145</v>
      </c>
      <c r="AG1297" s="318">
        <v>100</v>
      </c>
      <c r="AH1297" s="320"/>
      <c r="AI1297" s="320"/>
    </row>
    <row r="1298" spans="1:35" hidden="1">
      <c r="A1298" t="s">
        <v>3872</v>
      </c>
      <c r="B1298" s="1">
        <v>45959</v>
      </c>
      <c r="C1298">
        <v>10</v>
      </c>
      <c r="D1298">
        <v>530878</v>
      </c>
      <c r="E1298" t="s">
        <v>593</v>
      </c>
      <c r="F1298" t="s">
        <v>37</v>
      </c>
      <c r="G1298" t="s">
        <v>106</v>
      </c>
      <c r="H1298" t="s">
        <v>594</v>
      </c>
      <c r="I1298" t="s">
        <v>72</v>
      </c>
      <c r="J1298" t="s">
        <v>629</v>
      </c>
      <c r="K1298" s="318"/>
      <c r="L1298" t="s">
        <v>391</v>
      </c>
      <c r="M1298" s="319">
        <v>46035</v>
      </c>
      <c r="N1298" s="318">
        <v>1</v>
      </c>
      <c r="O1298" s="318"/>
      <c r="P1298" s="318"/>
      <c r="Q1298" s="319"/>
      <c r="R1298" s="318"/>
      <c r="X1298" t="s">
        <v>43</v>
      </c>
      <c r="AA1298" s="318" t="s">
        <v>182</v>
      </c>
      <c r="AB1298" s="318">
        <v>50040200</v>
      </c>
      <c r="AC1298" s="318" t="s">
        <v>35</v>
      </c>
      <c r="AE1298" s="318" t="s">
        <v>94</v>
      </c>
      <c r="AF1298" s="320">
        <v>13251</v>
      </c>
      <c r="AG1298" s="318"/>
      <c r="AH1298" s="320"/>
      <c r="AI1298" s="320"/>
    </row>
    <row r="1299" spans="1:35" hidden="1">
      <c r="A1299" t="s">
        <v>3873</v>
      </c>
      <c r="B1299" s="1">
        <v>45959</v>
      </c>
      <c r="C1299">
        <v>10</v>
      </c>
      <c r="D1299">
        <v>530879</v>
      </c>
      <c r="E1299" t="s">
        <v>3874</v>
      </c>
      <c r="F1299" t="s">
        <v>37</v>
      </c>
      <c r="G1299" t="s">
        <v>644</v>
      </c>
      <c r="H1299" t="s">
        <v>3875</v>
      </c>
      <c r="I1299" t="s">
        <v>40</v>
      </c>
      <c r="J1299" t="s">
        <v>629</v>
      </c>
      <c r="K1299" s="318"/>
      <c r="L1299" t="s">
        <v>391</v>
      </c>
      <c r="M1299" s="319">
        <v>45989</v>
      </c>
      <c r="N1299" s="318">
        <v>11</v>
      </c>
      <c r="O1299" s="318"/>
      <c r="P1299" s="318" t="s">
        <v>274</v>
      </c>
      <c r="Q1299" s="319">
        <v>45989</v>
      </c>
      <c r="R1299" s="318" t="s">
        <v>78</v>
      </c>
      <c r="X1299" t="s">
        <v>43</v>
      </c>
      <c r="AA1299" s="318" t="s">
        <v>78</v>
      </c>
      <c r="AB1299" s="318">
        <v>50040227</v>
      </c>
      <c r="AC1299" s="318" t="s">
        <v>79</v>
      </c>
      <c r="AE1299" s="318" t="s">
        <v>94</v>
      </c>
      <c r="AF1299" s="320">
        <v>30003</v>
      </c>
      <c r="AG1299" s="318"/>
      <c r="AH1299" s="320"/>
      <c r="AI1299" s="320"/>
    </row>
    <row r="1300" spans="1:35" hidden="1">
      <c r="A1300" t="s">
        <v>3876</v>
      </c>
      <c r="B1300" s="1">
        <v>45959</v>
      </c>
      <c r="C1300">
        <v>10</v>
      </c>
      <c r="D1300">
        <v>530880</v>
      </c>
      <c r="E1300" t="s">
        <v>3877</v>
      </c>
      <c r="F1300" t="s">
        <v>37</v>
      </c>
      <c r="G1300" t="s">
        <v>121</v>
      </c>
      <c r="H1300" t="s">
        <v>3878</v>
      </c>
      <c r="I1300" t="s">
        <v>1423</v>
      </c>
      <c r="J1300" t="s">
        <v>158</v>
      </c>
      <c r="K1300" s="318"/>
      <c r="L1300" t="s">
        <v>42</v>
      </c>
      <c r="M1300" s="319">
        <v>45967</v>
      </c>
      <c r="N1300" s="318">
        <v>11</v>
      </c>
      <c r="O1300" s="318"/>
      <c r="P1300" s="318"/>
      <c r="Q1300" s="319"/>
      <c r="R1300" s="318"/>
      <c r="X1300" t="s">
        <v>43</v>
      </c>
      <c r="AA1300" s="318" t="s">
        <v>77</v>
      </c>
      <c r="AB1300" s="318">
        <v>50040288</v>
      </c>
      <c r="AC1300" s="318" t="s">
        <v>101</v>
      </c>
      <c r="AE1300" s="318" t="s">
        <v>94</v>
      </c>
      <c r="AF1300" s="320">
        <v>198478</v>
      </c>
      <c r="AG1300" s="318">
        <v>10</v>
      </c>
      <c r="AH1300" s="320"/>
      <c r="AI1300" s="320"/>
    </row>
    <row r="1301" spans="1:35" hidden="1">
      <c r="A1301" t="s">
        <v>3879</v>
      </c>
      <c r="B1301" s="1">
        <v>45959</v>
      </c>
      <c r="C1301">
        <v>10</v>
      </c>
      <c r="D1301">
        <v>530881</v>
      </c>
      <c r="E1301" t="s">
        <v>2192</v>
      </c>
      <c r="F1301" t="s">
        <v>37</v>
      </c>
      <c r="G1301" t="s">
        <v>47</v>
      </c>
      <c r="H1301" t="s">
        <v>3880</v>
      </c>
      <c r="I1301" t="s">
        <v>108</v>
      </c>
      <c r="J1301" t="s">
        <v>151</v>
      </c>
      <c r="K1301" s="318"/>
      <c r="L1301" t="s">
        <v>391</v>
      </c>
      <c r="M1301" s="319">
        <v>45988</v>
      </c>
      <c r="N1301" s="318">
        <v>11</v>
      </c>
      <c r="O1301" s="318"/>
      <c r="P1301" s="318"/>
      <c r="Q1301" s="319"/>
      <c r="R1301" s="318"/>
      <c r="X1301" t="s">
        <v>43</v>
      </c>
      <c r="AA1301" s="318" t="s">
        <v>78</v>
      </c>
      <c r="AB1301" s="318">
        <v>50040208</v>
      </c>
      <c r="AC1301" s="318" t="s">
        <v>79</v>
      </c>
      <c r="AE1301" s="318" t="s">
        <v>52</v>
      </c>
      <c r="AF1301" s="320">
        <v>18405</v>
      </c>
      <c r="AG1301" s="318"/>
      <c r="AH1301" s="320"/>
      <c r="AI1301" s="320"/>
    </row>
    <row r="1302" spans="1:35" hidden="1">
      <c r="A1302" t="s">
        <v>3881</v>
      </c>
      <c r="B1302" s="1">
        <v>45959</v>
      </c>
      <c r="C1302">
        <v>10</v>
      </c>
      <c r="D1302">
        <v>530882</v>
      </c>
      <c r="E1302" t="s">
        <v>3882</v>
      </c>
      <c r="F1302" t="s">
        <v>37</v>
      </c>
      <c r="G1302" t="s">
        <v>106</v>
      </c>
      <c r="H1302" t="s">
        <v>3883</v>
      </c>
      <c r="I1302" t="s">
        <v>108</v>
      </c>
      <c r="J1302" t="s">
        <v>158</v>
      </c>
      <c r="K1302" s="318"/>
      <c r="L1302">
        <v>45973</v>
      </c>
      <c r="M1302" s="319">
        <v>45987</v>
      </c>
      <c r="N1302" s="318">
        <v>11</v>
      </c>
      <c r="O1302" s="318"/>
      <c r="P1302" s="318"/>
      <c r="Q1302" s="319"/>
      <c r="R1302" s="318"/>
      <c r="X1302" t="s">
        <v>43</v>
      </c>
      <c r="AA1302" s="318" t="s">
        <v>78</v>
      </c>
      <c r="AB1302" s="318">
        <v>50040683</v>
      </c>
      <c r="AC1302" s="318" t="s">
        <v>79</v>
      </c>
      <c r="AE1302" s="318" t="s">
        <v>94</v>
      </c>
      <c r="AF1302" s="320">
        <v>154019</v>
      </c>
      <c r="AG1302" s="318">
        <v>12</v>
      </c>
      <c r="AH1302" s="320"/>
      <c r="AI1302" s="320"/>
    </row>
    <row r="1303" spans="1:35" hidden="1">
      <c r="A1303" t="s">
        <v>3884</v>
      </c>
      <c r="B1303" s="1">
        <v>45959</v>
      </c>
      <c r="C1303">
        <v>10</v>
      </c>
      <c r="D1303">
        <v>530883</v>
      </c>
      <c r="E1303" t="s">
        <v>3885</v>
      </c>
      <c r="F1303" t="s">
        <v>37</v>
      </c>
      <c r="G1303" t="s">
        <v>106</v>
      </c>
      <c r="H1303" t="s">
        <v>3883</v>
      </c>
      <c r="I1303" t="s">
        <v>108</v>
      </c>
      <c r="J1303" t="s">
        <v>158</v>
      </c>
      <c r="K1303" s="318"/>
      <c r="L1303">
        <v>45973</v>
      </c>
      <c r="M1303" s="319">
        <v>45684</v>
      </c>
      <c r="N1303" s="318">
        <v>1</v>
      </c>
      <c r="O1303" s="318"/>
      <c r="P1303" s="318"/>
      <c r="Q1303" s="319"/>
      <c r="R1303" s="318"/>
      <c r="X1303" t="s">
        <v>43</v>
      </c>
      <c r="AA1303" s="318" t="s">
        <v>78</v>
      </c>
      <c r="AB1303" s="318">
        <v>50040685</v>
      </c>
      <c r="AC1303" s="318" t="s">
        <v>79</v>
      </c>
      <c r="AE1303" s="318" t="s">
        <v>94</v>
      </c>
      <c r="AF1303" s="320">
        <v>165513</v>
      </c>
      <c r="AG1303" s="318">
        <v>37</v>
      </c>
      <c r="AH1303" s="320"/>
      <c r="AI1303" s="320"/>
    </row>
    <row r="1304" spans="1:35" hidden="1">
      <c r="A1304" t="s">
        <v>3886</v>
      </c>
      <c r="B1304" s="1">
        <v>45959</v>
      </c>
      <c r="C1304">
        <v>10</v>
      </c>
      <c r="D1304">
        <v>530884</v>
      </c>
      <c r="E1304" t="s">
        <v>3887</v>
      </c>
      <c r="F1304" t="s">
        <v>37</v>
      </c>
      <c r="G1304" t="s">
        <v>112</v>
      </c>
      <c r="H1304" t="s">
        <v>3888</v>
      </c>
      <c r="I1304" t="s">
        <v>108</v>
      </c>
      <c r="J1304" t="s">
        <v>158</v>
      </c>
      <c r="K1304" s="318"/>
      <c r="L1304"/>
      <c r="M1304" s="319">
        <v>45992</v>
      </c>
      <c r="N1304" s="318">
        <v>12</v>
      </c>
      <c r="O1304" s="318"/>
      <c r="P1304" s="318" t="s">
        <v>257</v>
      </c>
      <c r="Q1304" s="319">
        <v>45992</v>
      </c>
      <c r="R1304" s="318" t="s">
        <v>78</v>
      </c>
      <c r="S1304">
        <v>111671</v>
      </c>
      <c r="X1304" t="s">
        <v>43</v>
      </c>
      <c r="AA1304" s="318" t="s">
        <v>78</v>
      </c>
      <c r="AB1304" s="318">
        <v>50040316</v>
      </c>
      <c r="AC1304" s="318" t="s">
        <v>79</v>
      </c>
      <c r="AE1304" s="318" t="s">
        <v>94</v>
      </c>
      <c r="AF1304" s="320">
        <v>154025</v>
      </c>
      <c r="AG1304" s="318">
        <v>10</v>
      </c>
      <c r="AH1304" s="320"/>
      <c r="AI1304" s="320"/>
    </row>
    <row r="1305" spans="1:35" hidden="1">
      <c r="A1305" t="s">
        <v>3889</v>
      </c>
      <c r="B1305" s="1">
        <v>45959</v>
      </c>
      <c r="C1305">
        <v>10</v>
      </c>
      <c r="D1305">
        <v>530885</v>
      </c>
      <c r="E1305" t="s">
        <v>3890</v>
      </c>
      <c r="F1305" t="s">
        <v>37</v>
      </c>
      <c r="G1305" t="s">
        <v>112</v>
      </c>
      <c r="H1305" t="s">
        <v>3891</v>
      </c>
      <c r="I1305" t="s">
        <v>108</v>
      </c>
      <c r="J1305" t="s">
        <v>158</v>
      </c>
      <c r="K1305" s="318"/>
      <c r="L1305" t="s">
        <v>42</v>
      </c>
      <c r="M1305" s="319">
        <v>45987</v>
      </c>
      <c r="N1305" s="318">
        <v>11</v>
      </c>
      <c r="O1305" s="318"/>
      <c r="P1305" s="318" t="s">
        <v>257</v>
      </c>
      <c r="Q1305" s="319">
        <v>45987</v>
      </c>
      <c r="R1305" s="318" t="s">
        <v>77</v>
      </c>
      <c r="X1305" t="s">
        <v>43</v>
      </c>
      <c r="AA1305" s="318" t="s">
        <v>77</v>
      </c>
      <c r="AB1305" s="318">
        <v>50040315</v>
      </c>
      <c r="AC1305" s="318" t="s">
        <v>101</v>
      </c>
      <c r="AE1305" s="318" t="s">
        <v>94</v>
      </c>
      <c r="AF1305" s="320">
        <v>152056</v>
      </c>
      <c r="AG1305" s="318">
        <v>33</v>
      </c>
      <c r="AH1305" s="320"/>
      <c r="AI1305" s="320"/>
    </row>
    <row r="1306" spans="1:35" hidden="1">
      <c r="A1306" t="s">
        <v>3892</v>
      </c>
      <c r="B1306" s="1">
        <v>45812</v>
      </c>
      <c r="C1306">
        <v>6</v>
      </c>
      <c r="D1306">
        <v>530886</v>
      </c>
      <c r="E1306" t="s">
        <v>54</v>
      </c>
      <c r="F1306" t="s">
        <v>46</v>
      </c>
      <c r="G1306" t="s">
        <v>47</v>
      </c>
      <c r="H1306" t="s">
        <v>55</v>
      </c>
      <c r="I1306" t="s">
        <v>49</v>
      </c>
      <c r="J1306" t="s">
        <v>151</v>
      </c>
      <c r="K1306" s="318"/>
      <c r="L1306" t="s">
        <v>42</v>
      </c>
      <c r="M1306" s="319">
        <v>45959</v>
      </c>
      <c r="N1306" s="318">
        <v>10</v>
      </c>
      <c r="O1306" s="318"/>
      <c r="P1306" s="318"/>
      <c r="Q1306" s="319"/>
      <c r="R1306" s="318"/>
      <c r="X1306" t="s">
        <v>43</v>
      </c>
      <c r="AA1306" s="318" t="s">
        <v>109</v>
      </c>
      <c r="AB1306" s="318">
        <v>50011568</v>
      </c>
      <c r="AC1306" s="318" t="s">
        <v>95</v>
      </c>
      <c r="AE1306" s="318" t="s">
        <v>179</v>
      </c>
      <c r="AF1306" s="320">
        <v>419446</v>
      </c>
      <c r="AG1306" s="318"/>
      <c r="AH1306" s="320"/>
      <c r="AI1306" s="320"/>
    </row>
    <row r="1307" spans="1:35" hidden="1">
      <c r="A1307" t="s">
        <v>3893</v>
      </c>
      <c r="B1307" s="1">
        <v>45960</v>
      </c>
      <c r="C1307">
        <v>10</v>
      </c>
      <c r="D1307">
        <v>530887</v>
      </c>
      <c r="E1307" t="s">
        <v>3894</v>
      </c>
      <c r="F1307" t="s">
        <v>46</v>
      </c>
      <c r="G1307" t="s">
        <v>644</v>
      </c>
      <c r="H1307" t="s">
        <v>3895</v>
      </c>
      <c r="I1307" t="s">
        <v>49</v>
      </c>
      <c r="J1307" t="s">
        <v>716</v>
      </c>
      <c r="K1307" s="318"/>
      <c r="L1307" t="s">
        <v>391</v>
      </c>
      <c r="M1307" s="319">
        <v>45987</v>
      </c>
      <c r="N1307" s="318">
        <v>11</v>
      </c>
      <c r="O1307" s="318"/>
      <c r="P1307" s="318" t="s">
        <v>274</v>
      </c>
      <c r="Q1307" s="319">
        <v>45987</v>
      </c>
      <c r="R1307" s="318" t="s">
        <v>77</v>
      </c>
      <c r="X1307" t="s">
        <v>43</v>
      </c>
      <c r="AA1307" s="318" t="s">
        <v>77</v>
      </c>
      <c r="AB1307" s="318">
        <v>50040360</v>
      </c>
      <c r="AC1307" s="318" t="s">
        <v>101</v>
      </c>
      <c r="AE1307" s="318" t="s">
        <v>179</v>
      </c>
      <c r="AF1307" s="320">
        <v>33758</v>
      </c>
      <c r="AG1307" s="318"/>
      <c r="AH1307" s="320"/>
      <c r="AI1307" s="320"/>
    </row>
    <row r="1308" spans="1:35" hidden="1">
      <c r="A1308" t="s">
        <v>3896</v>
      </c>
      <c r="B1308" s="1">
        <v>45960</v>
      </c>
      <c r="C1308">
        <v>10</v>
      </c>
      <c r="D1308">
        <v>530888</v>
      </c>
      <c r="E1308" t="s">
        <v>3897</v>
      </c>
      <c r="F1308" t="s">
        <v>37</v>
      </c>
      <c r="G1308" t="s">
        <v>644</v>
      </c>
      <c r="H1308" t="s">
        <v>3898</v>
      </c>
      <c r="I1308" t="s">
        <v>123</v>
      </c>
      <c r="J1308" t="s">
        <v>1149</v>
      </c>
      <c r="K1308" s="318"/>
      <c r="L1308" t="s">
        <v>391</v>
      </c>
      <c r="M1308" s="319">
        <v>46007</v>
      </c>
      <c r="N1308" s="318">
        <v>12</v>
      </c>
      <c r="O1308" s="318"/>
      <c r="P1308" s="318" t="s">
        <v>274</v>
      </c>
      <c r="Q1308" s="319">
        <v>46007</v>
      </c>
      <c r="R1308" s="318" t="s">
        <v>78</v>
      </c>
      <c r="X1308" t="s">
        <v>43</v>
      </c>
      <c r="AA1308" s="318" t="s">
        <v>78</v>
      </c>
      <c r="AB1308" s="318">
        <v>50040015</v>
      </c>
      <c r="AC1308" s="318" t="s">
        <v>79</v>
      </c>
      <c r="AE1308" s="318" t="s">
        <v>261</v>
      </c>
      <c r="AF1308" s="320">
        <v>54814</v>
      </c>
      <c r="AG1308" s="318"/>
      <c r="AH1308" s="320"/>
      <c r="AI1308" s="320"/>
    </row>
    <row r="1309" spans="1:35" hidden="1">
      <c r="A1309" t="s">
        <v>3899</v>
      </c>
      <c r="B1309" s="1">
        <v>45958</v>
      </c>
      <c r="C1309">
        <v>10</v>
      </c>
      <c r="D1309">
        <v>530889</v>
      </c>
      <c r="E1309" t="s">
        <v>3900</v>
      </c>
      <c r="F1309" t="s">
        <v>37</v>
      </c>
      <c r="G1309" t="s">
        <v>644</v>
      </c>
      <c r="H1309" t="s">
        <v>3901</v>
      </c>
      <c r="I1309" t="s">
        <v>40</v>
      </c>
      <c r="J1309" t="s">
        <v>3902</v>
      </c>
      <c r="K1309" s="318"/>
      <c r="L1309" t="s">
        <v>391</v>
      </c>
      <c r="M1309" s="319">
        <v>45987</v>
      </c>
      <c r="N1309" s="318">
        <v>11</v>
      </c>
      <c r="O1309" s="318"/>
      <c r="P1309" s="318" t="s">
        <v>274</v>
      </c>
      <c r="Q1309" s="319">
        <v>45987</v>
      </c>
      <c r="R1309" s="318" t="s">
        <v>1162</v>
      </c>
      <c r="S1309">
        <v>4565</v>
      </c>
      <c r="X1309" t="s">
        <v>43</v>
      </c>
      <c r="AA1309" s="318" t="s">
        <v>77</v>
      </c>
      <c r="AB1309" s="318">
        <v>50040066</v>
      </c>
      <c r="AC1309" s="318" t="s">
        <v>101</v>
      </c>
      <c r="AE1309" s="318" t="s">
        <v>261</v>
      </c>
      <c r="AF1309" s="320">
        <v>8381</v>
      </c>
      <c r="AG1309" s="318"/>
      <c r="AH1309" s="320"/>
      <c r="AI1309" s="320"/>
    </row>
    <row r="1310" spans="1:35" hidden="1">
      <c r="A1310" t="s">
        <v>3903</v>
      </c>
      <c r="B1310" s="1">
        <v>45960</v>
      </c>
      <c r="C1310">
        <v>10</v>
      </c>
      <c r="D1310">
        <v>530890</v>
      </c>
      <c r="E1310" t="s">
        <v>1437</v>
      </c>
      <c r="F1310" t="s">
        <v>37</v>
      </c>
      <c r="G1310" t="s">
        <v>188</v>
      </c>
      <c r="H1310" t="s">
        <v>1438</v>
      </c>
      <c r="I1310" t="s">
        <v>87</v>
      </c>
      <c r="J1310" t="s">
        <v>1689</v>
      </c>
      <c r="K1310" s="318"/>
      <c r="L1310" t="s">
        <v>42</v>
      </c>
      <c r="M1310" s="319">
        <v>45960</v>
      </c>
      <c r="N1310" s="318">
        <v>10</v>
      </c>
      <c r="O1310" s="318"/>
      <c r="P1310" s="318" t="s">
        <v>274</v>
      </c>
      <c r="Q1310" s="319">
        <v>45960</v>
      </c>
      <c r="R1310" s="318" t="s">
        <v>109</v>
      </c>
      <c r="X1310" t="s">
        <v>43</v>
      </c>
      <c r="AA1310" s="318" t="s">
        <v>109</v>
      </c>
      <c r="AB1310" s="318">
        <v>50040313</v>
      </c>
      <c r="AC1310" s="318" t="s">
        <v>95</v>
      </c>
      <c r="AE1310" s="318" t="s">
        <v>52</v>
      </c>
      <c r="AF1310" s="320">
        <v>355835</v>
      </c>
      <c r="AG1310" s="318">
        <v>86</v>
      </c>
      <c r="AH1310" s="320"/>
      <c r="AI1310" s="320"/>
    </row>
    <row r="1311" spans="1:35" hidden="1">
      <c r="A1311" t="s">
        <v>3904</v>
      </c>
      <c r="B1311" s="1">
        <v>45933</v>
      </c>
      <c r="C1311">
        <v>10</v>
      </c>
      <c r="D1311">
        <v>530891</v>
      </c>
      <c r="E1311" t="s">
        <v>3905</v>
      </c>
      <c r="F1311" t="s">
        <v>37</v>
      </c>
      <c r="G1311" t="s">
        <v>1401</v>
      </c>
      <c r="H1311" t="s">
        <v>3906</v>
      </c>
      <c r="I1311" t="s">
        <v>140</v>
      </c>
      <c r="J1311" t="s">
        <v>2841</v>
      </c>
      <c r="K1311" s="318"/>
      <c r="L1311" t="s">
        <v>391</v>
      </c>
      <c r="M1311" s="319"/>
      <c r="N1311" s="318"/>
      <c r="O1311" s="318"/>
      <c r="P1311" s="318" t="s">
        <v>274</v>
      </c>
      <c r="Q1311" s="319">
        <v>45951</v>
      </c>
      <c r="R1311" s="318" t="s">
        <v>77</v>
      </c>
      <c r="X1311" t="s">
        <v>43</v>
      </c>
      <c r="AA1311" s="318" t="s">
        <v>77</v>
      </c>
      <c r="AB1311" s="318">
        <v>531101</v>
      </c>
      <c r="AC1311" s="318" t="s">
        <v>101</v>
      </c>
      <c r="AE1311" s="318" t="s">
        <v>408</v>
      </c>
      <c r="AF1311" s="320">
        <v>128548</v>
      </c>
      <c r="AG1311" s="318"/>
      <c r="AH1311" s="320"/>
      <c r="AI1311" s="320"/>
    </row>
    <row r="1312" spans="1:35" hidden="1">
      <c r="A1312" t="s">
        <v>3907</v>
      </c>
      <c r="B1312" s="1">
        <v>45934</v>
      </c>
      <c r="C1312">
        <v>10</v>
      </c>
      <c r="D1312">
        <v>530892</v>
      </c>
      <c r="E1312" t="s">
        <v>3908</v>
      </c>
      <c r="F1312" t="s">
        <v>37</v>
      </c>
      <c r="G1312" t="s">
        <v>1401</v>
      </c>
      <c r="H1312" t="s">
        <v>3909</v>
      </c>
      <c r="I1312" t="s">
        <v>123</v>
      </c>
      <c r="J1312" t="s">
        <v>1408</v>
      </c>
      <c r="K1312" s="318"/>
      <c r="L1312" t="s">
        <v>391</v>
      </c>
      <c r="M1312" s="319"/>
      <c r="N1312" s="318"/>
      <c r="O1312" s="318"/>
      <c r="P1312" s="318" t="s">
        <v>274</v>
      </c>
      <c r="Q1312" s="319">
        <v>45960</v>
      </c>
      <c r="R1312" s="318" t="s">
        <v>77</v>
      </c>
      <c r="X1312" t="s">
        <v>43</v>
      </c>
      <c r="AA1312" s="318" t="s">
        <v>77</v>
      </c>
      <c r="AB1312" s="318">
        <v>531101</v>
      </c>
      <c r="AC1312" s="318" t="s">
        <v>101</v>
      </c>
      <c r="AE1312" s="318" t="s">
        <v>408</v>
      </c>
      <c r="AF1312" s="320">
        <v>167139</v>
      </c>
      <c r="AG1312" s="318"/>
      <c r="AH1312" s="320"/>
      <c r="AI1312" s="320"/>
    </row>
    <row r="1313" spans="1:35" hidden="1">
      <c r="A1313" t="s">
        <v>3910</v>
      </c>
      <c r="B1313" s="1">
        <v>45931</v>
      </c>
      <c r="C1313">
        <v>10</v>
      </c>
      <c r="D1313">
        <v>530893</v>
      </c>
      <c r="E1313" t="s">
        <v>3911</v>
      </c>
      <c r="F1313" t="s">
        <v>37</v>
      </c>
      <c r="G1313" t="s">
        <v>1401</v>
      </c>
      <c r="H1313" t="s">
        <v>3912</v>
      </c>
      <c r="I1313" t="s">
        <v>108</v>
      </c>
      <c r="J1313" t="s">
        <v>3776</v>
      </c>
      <c r="K1313" s="318"/>
      <c r="L1313" t="s">
        <v>391</v>
      </c>
      <c r="M1313" s="319"/>
      <c r="N1313" s="318"/>
      <c r="O1313" s="318"/>
      <c r="P1313" s="318" t="s">
        <v>274</v>
      </c>
      <c r="Q1313" s="319">
        <v>45960</v>
      </c>
      <c r="R1313" s="318" t="s">
        <v>77</v>
      </c>
      <c r="X1313" t="s">
        <v>43</v>
      </c>
      <c r="AA1313" s="318" t="s">
        <v>77</v>
      </c>
      <c r="AB1313" s="318">
        <v>531101</v>
      </c>
      <c r="AC1313" s="318" t="s">
        <v>101</v>
      </c>
      <c r="AE1313" s="318" t="s">
        <v>408</v>
      </c>
      <c r="AF1313" s="320">
        <v>233609</v>
      </c>
      <c r="AG1313" s="318"/>
      <c r="AH1313" s="320"/>
      <c r="AI1313" s="320"/>
    </row>
    <row r="1314" spans="1:35" hidden="1">
      <c r="A1314" t="s">
        <v>3913</v>
      </c>
      <c r="B1314" s="1">
        <v>45960</v>
      </c>
      <c r="C1314">
        <v>10</v>
      </c>
      <c r="D1314">
        <v>530894</v>
      </c>
      <c r="E1314" t="s">
        <v>3914</v>
      </c>
      <c r="F1314" t="s">
        <v>37</v>
      </c>
      <c r="G1314" t="s">
        <v>644</v>
      </c>
      <c r="H1314" t="s">
        <v>3915</v>
      </c>
      <c r="I1314" t="s">
        <v>40</v>
      </c>
      <c r="J1314" t="s">
        <v>629</v>
      </c>
      <c r="K1314" s="318"/>
      <c r="L1314" t="s">
        <v>391</v>
      </c>
      <c r="M1314" s="319">
        <v>46014</v>
      </c>
      <c r="N1314" s="318">
        <v>12</v>
      </c>
      <c r="O1314" s="318"/>
      <c r="P1314" s="318" t="s">
        <v>274</v>
      </c>
      <c r="Q1314" s="319">
        <v>46014</v>
      </c>
      <c r="R1314" s="318" t="s">
        <v>78</v>
      </c>
      <c r="X1314" t="s">
        <v>43</v>
      </c>
      <c r="AA1314" s="318" t="s">
        <v>78</v>
      </c>
      <c r="AB1314" s="318">
        <v>50040602</v>
      </c>
      <c r="AC1314" s="318" t="s">
        <v>79</v>
      </c>
      <c r="AE1314" s="318" t="s">
        <v>94</v>
      </c>
      <c r="AF1314" s="320">
        <v>13815</v>
      </c>
      <c r="AG1314" s="318"/>
      <c r="AH1314" s="320"/>
      <c r="AI1314" s="320"/>
    </row>
    <row r="1315" spans="1:35" hidden="1">
      <c r="A1315" t="s">
        <v>3916</v>
      </c>
      <c r="B1315" s="1">
        <v>45961</v>
      </c>
      <c r="C1315">
        <v>10</v>
      </c>
      <c r="D1315">
        <v>530895</v>
      </c>
      <c r="E1315" t="s">
        <v>3917</v>
      </c>
      <c r="F1315" t="s">
        <v>37</v>
      </c>
      <c r="G1315" t="s">
        <v>644</v>
      </c>
      <c r="H1315" t="s">
        <v>3918</v>
      </c>
      <c r="I1315" t="s">
        <v>123</v>
      </c>
      <c r="J1315" t="s">
        <v>629</v>
      </c>
      <c r="K1315" s="318"/>
      <c r="L1315" t="s">
        <v>391</v>
      </c>
      <c r="M1315" s="319">
        <v>45979</v>
      </c>
      <c r="N1315" s="318">
        <v>11</v>
      </c>
      <c r="O1315" s="318"/>
      <c r="P1315" s="318" t="s">
        <v>274</v>
      </c>
      <c r="Q1315" s="319">
        <v>45979</v>
      </c>
      <c r="R1315" s="318" t="s">
        <v>77</v>
      </c>
      <c r="X1315" t="s">
        <v>43</v>
      </c>
      <c r="AA1315" s="318" t="s">
        <v>77</v>
      </c>
      <c r="AB1315" s="318">
        <v>50040679</v>
      </c>
      <c r="AC1315" s="318" t="s">
        <v>101</v>
      </c>
      <c r="AE1315" s="318" t="s">
        <v>94</v>
      </c>
      <c r="AF1315" s="320">
        <v>12475</v>
      </c>
      <c r="AG1315" s="318"/>
      <c r="AH1315" s="320"/>
      <c r="AI1315" s="320"/>
    </row>
    <row r="1316" spans="1:35" hidden="1">
      <c r="A1316" t="s">
        <v>3919</v>
      </c>
      <c r="B1316" s="1">
        <v>45961</v>
      </c>
      <c r="C1316">
        <v>10</v>
      </c>
      <c r="D1316">
        <v>530896</v>
      </c>
      <c r="E1316" t="s">
        <v>3920</v>
      </c>
      <c r="F1316" t="s">
        <v>37</v>
      </c>
      <c r="G1316" t="s">
        <v>644</v>
      </c>
      <c r="H1316" t="s">
        <v>3921</v>
      </c>
      <c r="I1316" t="s">
        <v>40</v>
      </c>
      <c r="J1316" t="s">
        <v>716</v>
      </c>
      <c r="K1316" s="318"/>
      <c r="L1316" t="s">
        <v>391</v>
      </c>
      <c r="M1316" s="319">
        <v>46010</v>
      </c>
      <c r="N1316" s="318">
        <v>12</v>
      </c>
      <c r="O1316" s="318"/>
      <c r="P1316" s="318" t="s">
        <v>274</v>
      </c>
      <c r="Q1316" s="319">
        <v>46010</v>
      </c>
      <c r="R1316" s="318" t="s">
        <v>78</v>
      </c>
      <c r="X1316" t="s">
        <v>43</v>
      </c>
      <c r="AA1316" s="318" t="s">
        <v>78</v>
      </c>
      <c r="AB1316" s="318">
        <v>50040682</v>
      </c>
      <c r="AC1316" s="318" t="s">
        <v>79</v>
      </c>
      <c r="AE1316" s="318" t="s">
        <v>94</v>
      </c>
      <c r="AF1316" s="320">
        <v>36321</v>
      </c>
      <c r="AG1316" s="318"/>
      <c r="AH1316" s="320"/>
      <c r="AI1316" s="320"/>
    </row>
    <row r="1317" spans="1:35" hidden="1">
      <c r="A1317" t="s">
        <v>3922</v>
      </c>
      <c r="B1317" s="1">
        <v>45961</v>
      </c>
      <c r="C1317">
        <v>10</v>
      </c>
      <c r="D1317">
        <v>530897</v>
      </c>
      <c r="E1317" t="s">
        <v>3923</v>
      </c>
      <c r="F1317" t="s">
        <v>46</v>
      </c>
      <c r="G1317" t="s">
        <v>47</v>
      </c>
      <c r="H1317" t="s">
        <v>3924</v>
      </c>
      <c r="I1317" t="s">
        <v>49</v>
      </c>
      <c r="J1317" t="s">
        <v>3655</v>
      </c>
      <c r="K1317" s="318"/>
      <c r="L1317"/>
      <c r="M1317" s="319">
        <v>45982</v>
      </c>
      <c r="N1317" s="318">
        <v>11</v>
      </c>
      <c r="O1317" s="318"/>
      <c r="P1317" s="318"/>
      <c r="Q1317" s="319"/>
      <c r="R1317" s="318"/>
      <c r="X1317" t="s">
        <v>43</v>
      </c>
      <c r="AA1317" s="318"/>
      <c r="AB1317" s="318">
        <v>50040634</v>
      </c>
      <c r="AC1317" s="318" t="s">
        <v>43</v>
      </c>
      <c r="AE1317" s="318"/>
      <c r="AF1317" s="320"/>
      <c r="AG1317" s="318"/>
      <c r="AH1317" s="320"/>
      <c r="AI1317" s="320"/>
    </row>
    <row r="1318" spans="1:35" hidden="1">
      <c r="A1318" t="s">
        <v>3925</v>
      </c>
      <c r="B1318" s="1">
        <v>45961</v>
      </c>
      <c r="C1318">
        <v>10</v>
      </c>
      <c r="D1318">
        <v>530898</v>
      </c>
      <c r="E1318" t="s">
        <v>3926</v>
      </c>
      <c r="F1318" t="s">
        <v>46</v>
      </c>
      <c r="G1318" t="s">
        <v>106</v>
      </c>
      <c r="H1318" t="s">
        <v>3927</v>
      </c>
      <c r="I1318" t="s">
        <v>49</v>
      </c>
      <c r="J1318" t="s">
        <v>158</v>
      </c>
      <c r="K1318" s="318"/>
      <c r="L1318" t="s">
        <v>42</v>
      </c>
      <c r="M1318" s="319">
        <v>45979</v>
      </c>
      <c r="N1318" s="318">
        <v>11</v>
      </c>
      <c r="O1318" s="318"/>
      <c r="P1318" s="318"/>
      <c r="Q1318" s="319"/>
      <c r="R1318" s="318"/>
      <c r="X1318" t="s">
        <v>43</v>
      </c>
      <c r="AA1318" s="318" t="s">
        <v>77</v>
      </c>
      <c r="AB1318" s="318">
        <v>50040735</v>
      </c>
      <c r="AC1318" s="318" t="s">
        <v>101</v>
      </c>
      <c r="AE1318" s="318" t="s">
        <v>179</v>
      </c>
      <c r="AF1318" s="320">
        <v>234611</v>
      </c>
      <c r="AG1318" s="318">
        <v>30</v>
      </c>
      <c r="AH1318" s="320"/>
      <c r="AI1318" s="320"/>
    </row>
    <row r="1319" spans="1:35" hidden="1">
      <c r="A1319" t="s">
        <v>3928</v>
      </c>
      <c r="B1319" s="1">
        <v>45961</v>
      </c>
      <c r="C1319">
        <v>10</v>
      </c>
      <c r="D1319">
        <v>530899</v>
      </c>
      <c r="E1319" t="s">
        <v>3929</v>
      </c>
      <c r="F1319" t="s">
        <v>37</v>
      </c>
      <c r="G1319" t="s">
        <v>188</v>
      </c>
      <c r="H1319" t="s">
        <v>3930</v>
      </c>
      <c r="I1319" t="s">
        <v>92</v>
      </c>
      <c r="J1319" t="s">
        <v>158</v>
      </c>
      <c r="K1319" s="318"/>
      <c r="L1319" t="s">
        <v>42</v>
      </c>
      <c r="M1319" s="319">
        <v>45973</v>
      </c>
      <c r="N1319" s="318">
        <v>11</v>
      </c>
      <c r="O1319" s="318"/>
      <c r="P1319" s="318" t="s">
        <v>274</v>
      </c>
      <c r="Q1319" s="319">
        <v>45973</v>
      </c>
      <c r="R1319" s="318" t="s">
        <v>77</v>
      </c>
      <c r="X1319" t="s">
        <v>43</v>
      </c>
      <c r="AA1319" s="318" t="s">
        <v>77</v>
      </c>
      <c r="AB1319" s="318">
        <v>50040396</v>
      </c>
      <c r="AC1319" s="318" t="s">
        <v>101</v>
      </c>
      <c r="AE1319" s="318" t="s">
        <v>94</v>
      </c>
      <c r="AF1319" s="320">
        <v>223709</v>
      </c>
      <c r="AG1319" s="318">
        <v>14</v>
      </c>
      <c r="AH1319" s="320"/>
      <c r="AI1319" s="320"/>
    </row>
    <row r="1320" spans="1:35" hidden="1">
      <c r="A1320" t="s">
        <v>3931</v>
      </c>
      <c r="B1320" s="1">
        <v>45961</v>
      </c>
      <c r="C1320">
        <v>10</v>
      </c>
      <c r="D1320">
        <v>530900</v>
      </c>
      <c r="E1320" t="s">
        <v>3932</v>
      </c>
      <c r="F1320" t="s">
        <v>46</v>
      </c>
      <c r="G1320" t="s">
        <v>358</v>
      </c>
      <c r="H1320" t="s">
        <v>3933</v>
      </c>
      <c r="I1320" t="s">
        <v>49</v>
      </c>
      <c r="J1320" t="s">
        <v>158</v>
      </c>
      <c r="K1320" s="318"/>
      <c r="L1320" t="s">
        <v>42</v>
      </c>
      <c r="M1320" s="319">
        <v>45973</v>
      </c>
      <c r="N1320" s="318">
        <v>11</v>
      </c>
      <c r="O1320" s="318"/>
      <c r="P1320" s="318"/>
      <c r="Q1320" s="319"/>
      <c r="R1320" s="318"/>
      <c r="X1320" t="s">
        <v>43</v>
      </c>
      <c r="AA1320" s="318" t="s">
        <v>77</v>
      </c>
      <c r="AB1320" s="318">
        <v>50040510</v>
      </c>
      <c r="AC1320" s="318" t="s">
        <v>101</v>
      </c>
      <c r="AE1320" s="318" t="s">
        <v>179</v>
      </c>
      <c r="AF1320" s="320">
        <v>223743</v>
      </c>
      <c r="AG1320" s="318">
        <v>52</v>
      </c>
      <c r="AH1320" s="320"/>
      <c r="AI1320" s="320"/>
    </row>
    <row r="1321" spans="1:35" hidden="1">
      <c r="A1321" t="s">
        <v>3934</v>
      </c>
      <c r="B1321" s="1">
        <v>45961</v>
      </c>
      <c r="C1321">
        <v>10</v>
      </c>
      <c r="D1321">
        <v>530901</v>
      </c>
      <c r="E1321" t="s">
        <v>3935</v>
      </c>
      <c r="F1321" t="s">
        <v>37</v>
      </c>
      <c r="G1321" t="s">
        <v>106</v>
      </c>
      <c r="H1321" t="s">
        <v>3936</v>
      </c>
      <c r="I1321" t="s">
        <v>108</v>
      </c>
      <c r="J1321" t="s">
        <v>158</v>
      </c>
      <c r="K1321" s="318"/>
      <c r="L1321"/>
      <c r="M1321" s="319">
        <v>45994</v>
      </c>
      <c r="N1321" s="318">
        <v>12</v>
      </c>
      <c r="O1321" s="318"/>
      <c r="P1321" s="318"/>
      <c r="Q1321" s="319"/>
      <c r="R1321" s="318"/>
      <c r="X1321" t="s">
        <v>43</v>
      </c>
      <c r="AA1321" s="318" t="s">
        <v>78</v>
      </c>
      <c r="AB1321" s="318">
        <v>50042518</v>
      </c>
      <c r="AC1321" s="318" t="s">
        <v>79</v>
      </c>
      <c r="AE1321" s="318" t="s">
        <v>52</v>
      </c>
      <c r="AF1321" s="320">
        <v>195856</v>
      </c>
      <c r="AG1321" s="318">
        <v>78</v>
      </c>
      <c r="AH1321" s="320"/>
      <c r="AI1321" s="320"/>
    </row>
    <row r="1322" spans="1:35" hidden="1">
      <c r="A1322" t="s">
        <v>3937</v>
      </c>
      <c r="B1322" s="1">
        <v>45965</v>
      </c>
      <c r="C1322">
        <v>11</v>
      </c>
      <c r="D1322">
        <v>530902</v>
      </c>
      <c r="E1322" t="s">
        <v>3938</v>
      </c>
      <c r="F1322" t="s">
        <v>37</v>
      </c>
      <c r="G1322" t="s">
        <v>106</v>
      </c>
      <c r="H1322" t="s">
        <v>3939</v>
      </c>
      <c r="I1322" t="s">
        <v>636</v>
      </c>
      <c r="J1322" t="s">
        <v>158</v>
      </c>
      <c r="K1322" s="318"/>
      <c r="L1322">
        <v>45974</v>
      </c>
      <c r="M1322" s="319">
        <v>46010</v>
      </c>
      <c r="N1322" s="318">
        <v>12</v>
      </c>
      <c r="O1322" s="318"/>
      <c r="P1322" s="318"/>
      <c r="Q1322" s="319"/>
      <c r="R1322" s="318"/>
      <c r="X1322" t="s">
        <v>43</v>
      </c>
      <c r="AA1322" s="318" t="s">
        <v>78</v>
      </c>
      <c r="AB1322" s="318">
        <v>50040783</v>
      </c>
      <c r="AC1322" s="318" t="s">
        <v>79</v>
      </c>
      <c r="AE1322" s="318" t="s">
        <v>52</v>
      </c>
      <c r="AF1322" s="320">
        <v>306912</v>
      </c>
      <c r="AG1322" s="318">
        <v>16</v>
      </c>
      <c r="AH1322" s="320"/>
      <c r="AI1322" s="320"/>
    </row>
    <row r="1323" spans="1:35" hidden="1">
      <c r="A1323" t="s">
        <v>3940</v>
      </c>
      <c r="B1323" s="1">
        <v>45965</v>
      </c>
      <c r="C1323">
        <v>11</v>
      </c>
      <c r="D1323">
        <v>530903</v>
      </c>
      <c r="E1323" t="s">
        <v>3941</v>
      </c>
      <c r="F1323" t="s">
        <v>37</v>
      </c>
      <c r="G1323" t="s">
        <v>644</v>
      </c>
      <c r="H1323" t="s">
        <v>3942</v>
      </c>
      <c r="I1323" t="s">
        <v>636</v>
      </c>
      <c r="J1323" t="s">
        <v>629</v>
      </c>
      <c r="K1323" s="318"/>
      <c r="L1323" t="s">
        <v>391</v>
      </c>
      <c r="M1323" s="319">
        <v>46000</v>
      </c>
      <c r="N1323" s="318">
        <v>12</v>
      </c>
      <c r="O1323" s="318"/>
      <c r="P1323" s="318" t="s">
        <v>274</v>
      </c>
      <c r="Q1323" s="319">
        <v>46000</v>
      </c>
      <c r="R1323" s="318" t="s">
        <v>78</v>
      </c>
      <c r="X1323" t="s">
        <v>43</v>
      </c>
      <c r="AA1323" s="318" t="s">
        <v>78</v>
      </c>
      <c r="AB1323" s="318">
        <v>50040894</v>
      </c>
      <c r="AC1323" s="318" t="s">
        <v>79</v>
      </c>
      <c r="AE1323" s="318" t="s">
        <v>94</v>
      </c>
      <c r="AF1323" s="320">
        <v>12475</v>
      </c>
      <c r="AG1323" s="318"/>
      <c r="AH1323" s="320"/>
      <c r="AI1323" s="320"/>
    </row>
    <row r="1324" spans="1:35" hidden="1">
      <c r="A1324" t="s">
        <v>3943</v>
      </c>
      <c r="B1324" s="1">
        <v>45961</v>
      </c>
      <c r="C1324">
        <v>10</v>
      </c>
      <c r="D1324">
        <v>530904</v>
      </c>
      <c r="E1324" t="s">
        <v>3944</v>
      </c>
      <c r="F1324" t="s">
        <v>37</v>
      </c>
      <c r="G1324" t="s">
        <v>97</v>
      </c>
      <c r="H1324" t="s">
        <v>3945</v>
      </c>
      <c r="I1324" t="s">
        <v>49</v>
      </c>
      <c r="J1324" t="s">
        <v>1149</v>
      </c>
      <c r="K1324" s="318"/>
      <c r="L1324" t="s">
        <v>391</v>
      </c>
      <c r="M1324" s="319">
        <v>45999</v>
      </c>
      <c r="N1324" s="318">
        <v>12</v>
      </c>
      <c r="O1324" s="318"/>
      <c r="P1324" s="318" t="s">
        <v>274</v>
      </c>
      <c r="Q1324" s="319">
        <v>45999</v>
      </c>
      <c r="R1324" s="318" t="s">
        <v>78</v>
      </c>
      <c r="X1324" t="s">
        <v>43</v>
      </c>
      <c r="AA1324" s="318" t="s">
        <v>78</v>
      </c>
      <c r="AB1324" s="318">
        <v>50040666</v>
      </c>
      <c r="AC1324" s="318" t="s">
        <v>79</v>
      </c>
      <c r="AE1324" s="318" t="s">
        <v>261</v>
      </c>
      <c r="AF1324" s="320">
        <v>16371</v>
      </c>
      <c r="AG1324" s="318"/>
      <c r="AH1324" s="320"/>
      <c r="AI1324" s="320"/>
    </row>
    <row r="1325" spans="1:35" hidden="1">
      <c r="A1325" t="s">
        <v>3946</v>
      </c>
      <c r="B1325" s="1">
        <v>45965</v>
      </c>
      <c r="C1325">
        <v>11</v>
      </c>
      <c r="D1325">
        <v>530905</v>
      </c>
      <c r="E1325" t="s">
        <v>3947</v>
      </c>
      <c r="F1325" t="s">
        <v>37</v>
      </c>
      <c r="G1325" t="s">
        <v>97</v>
      </c>
      <c r="H1325" t="s">
        <v>3948</v>
      </c>
      <c r="I1325" t="s">
        <v>3498</v>
      </c>
      <c r="J1325" t="s">
        <v>1149</v>
      </c>
      <c r="K1325" s="318"/>
      <c r="L1325" t="s">
        <v>391</v>
      </c>
      <c r="M1325" s="319">
        <v>45999</v>
      </c>
      <c r="N1325" s="318">
        <v>12</v>
      </c>
      <c r="O1325" s="318"/>
      <c r="P1325" s="318" t="s">
        <v>274</v>
      </c>
      <c r="Q1325" s="319">
        <v>45999</v>
      </c>
      <c r="R1325" s="318" t="s">
        <v>78</v>
      </c>
      <c r="X1325" t="s">
        <v>43</v>
      </c>
      <c r="AA1325" s="318" t="s">
        <v>78</v>
      </c>
      <c r="AB1325" s="318">
        <v>50040855</v>
      </c>
      <c r="AC1325" s="318" t="s">
        <v>79</v>
      </c>
      <c r="AE1325" s="318" t="s">
        <v>261</v>
      </c>
      <c r="AF1325" s="320">
        <v>15836</v>
      </c>
      <c r="AG1325" s="318"/>
      <c r="AH1325" s="320"/>
      <c r="AI1325" s="320"/>
    </row>
    <row r="1326" spans="1:35" hidden="1">
      <c r="A1326" t="s">
        <v>3949</v>
      </c>
      <c r="B1326" s="1">
        <v>45965</v>
      </c>
      <c r="C1326">
        <v>11</v>
      </c>
      <c r="D1326">
        <v>530906</v>
      </c>
      <c r="E1326" t="s">
        <v>3950</v>
      </c>
      <c r="F1326" t="s">
        <v>37</v>
      </c>
      <c r="G1326" t="s">
        <v>644</v>
      </c>
      <c r="H1326" t="s">
        <v>3951</v>
      </c>
      <c r="I1326" t="s">
        <v>87</v>
      </c>
      <c r="J1326" t="s">
        <v>1149</v>
      </c>
      <c r="K1326" s="318"/>
      <c r="L1326" t="s">
        <v>391</v>
      </c>
      <c r="M1326" s="319">
        <v>46007</v>
      </c>
      <c r="N1326" s="318">
        <v>12</v>
      </c>
      <c r="O1326" s="318"/>
      <c r="P1326" s="318" t="s">
        <v>274</v>
      </c>
      <c r="Q1326" s="319">
        <v>46007</v>
      </c>
      <c r="R1326" s="318" t="s">
        <v>78</v>
      </c>
      <c r="X1326" t="s">
        <v>43</v>
      </c>
      <c r="AA1326" s="318" t="s">
        <v>78</v>
      </c>
      <c r="AB1326" s="318">
        <v>50040539</v>
      </c>
      <c r="AC1326" s="318" t="s">
        <v>79</v>
      </c>
      <c r="AE1326" s="318" t="s">
        <v>261</v>
      </c>
      <c r="AF1326" s="320">
        <v>77865</v>
      </c>
      <c r="AG1326" s="318"/>
      <c r="AH1326" s="320"/>
      <c r="AI1326" s="320"/>
    </row>
    <row r="1327" spans="1:35" hidden="1">
      <c r="A1327" t="s">
        <v>3952</v>
      </c>
      <c r="B1327" s="1">
        <v>45965</v>
      </c>
      <c r="C1327">
        <v>11</v>
      </c>
      <c r="D1327">
        <v>530907</v>
      </c>
      <c r="E1327" t="s">
        <v>3953</v>
      </c>
      <c r="F1327" t="s">
        <v>37</v>
      </c>
      <c r="G1327" t="s">
        <v>644</v>
      </c>
      <c r="H1327" t="s">
        <v>3954</v>
      </c>
      <c r="I1327" t="s">
        <v>87</v>
      </c>
      <c r="J1327" t="s">
        <v>1149</v>
      </c>
      <c r="K1327" s="318"/>
      <c r="L1327" t="s">
        <v>391</v>
      </c>
      <c r="M1327" s="319">
        <v>46007</v>
      </c>
      <c r="N1327" s="318">
        <v>12</v>
      </c>
      <c r="O1327" s="318"/>
      <c r="P1327" s="318" t="s">
        <v>274</v>
      </c>
      <c r="Q1327" s="319">
        <v>46007</v>
      </c>
      <c r="R1327" s="318" t="s">
        <v>78</v>
      </c>
      <c r="X1327" t="s">
        <v>43</v>
      </c>
      <c r="AA1327" s="318" t="s">
        <v>78</v>
      </c>
      <c r="AB1327" s="318">
        <v>50040672</v>
      </c>
      <c r="AC1327" s="318" t="s">
        <v>79</v>
      </c>
      <c r="AE1327" s="318" t="s">
        <v>261</v>
      </c>
      <c r="AF1327" s="320">
        <v>77865</v>
      </c>
      <c r="AG1327" s="318"/>
      <c r="AH1327" s="320"/>
      <c r="AI1327" s="320"/>
    </row>
    <row r="1328" spans="1:35" hidden="1">
      <c r="A1328" t="s">
        <v>3955</v>
      </c>
      <c r="B1328" s="1">
        <v>45965</v>
      </c>
      <c r="C1328">
        <v>11</v>
      </c>
      <c r="D1328">
        <v>530908</v>
      </c>
      <c r="E1328" t="s">
        <v>3956</v>
      </c>
      <c r="F1328" t="s">
        <v>37</v>
      </c>
      <c r="G1328" t="s">
        <v>644</v>
      </c>
      <c r="H1328" t="s">
        <v>3957</v>
      </c>
      <c r="I1328" t="s">
        <v>108</v>
      </c>
      <c r="J1328" t="s">
        <v>1149</v>
      </c>
      <c r="K1328" s="318"/>
      <c r="L1328" t="s">
        <v>391</v>
      </c>
      <c r="M1328" s="319">
        <v>45987</v>
      </c>
      <c r="N1328" s="318">
        <v>11</v>
      </c>
      <c r="O1328" s="318"/>
      <c r="P1328" s="318" t="s">
        <v>274</v>
      </c>
      <c r="Q1328" s="319">
        <v>45987</v>
      </c>
      <c r="R1328" s="318" t="s">
        <v>1162</v>
      </c>
      <c r="S1328">
        <v>23825</v>
      </c>
      <c r="X1328" t="s">
        <v>43</v>
      </c>
      <c r="AA1328" s="318" t="s">
        <v>77</v>
      </c>
      <c r="AB1328" s="318">
        <v>50040864</v>
      </c>
      <c r="AC1328" s="318" t="s">
        <v>101</v>
      </c>
      <c r="AE1328" s="318" t="s">
        <v>261</v>
      </c>
      <c r="AF1328" s="320">
        <v>29087</v>
      </c>
      <c r="AG1328" s="318"/>
      <c r="AH1328" s="320"/>
      <c r="AI1328" s="320"/>
    </row>
    <row r="1329" spans="1:35" hidden="1">
      <c r="A1329" t="s">
        <v>3958</v>
      </c>
      <c r="B1329" s="1">
        <v>45965</v>
      </c>
      <c r="C1329">
        <v>11</v>
      </c>
      <c r="D1329">
        <v>530909</v>
      </c>
      <c r="E1329" t="s">
        <v>3959</v>
      </c>
      <c r="F1329" t="s">
        <v>37</v>
      </c>
      <c r="G1329" t="s">
        <v>106</v>
      </c>
      <c r="H1329" t="s">
        <v>3960</v>
      </c>
      <c r="I1329" t="s">
        <v>108</v>
      </c>
      <c r="J1329" t="s">
        <v>629</v>
      </c>
      <c r="K1329" s="318"/>
      <c r="L1329" t="s">
        <v>391</v>
      </c>
      <c r="M1329" s="319">
        <v>45999</v>
      </c>
      <c r="N1329" s="318">
        <v>12</v>
      </c>
      <c r="O1329" s="318"/>
      <c r="P1329" s="318"/>
      <c r="Q1329" s="319"/>
      <c r="R1329" s="318"/>
      <c r="X1329" t="s">
        <v>43</v>
      </c>
      <c r="AA1329" s="318" t="s">
        <v>78</v>
      </c>
      <c r="AB1329" s="318">
        <v>50040935</v>
      </c>
      <c r="AC1329" s="318" t="s">
        <v>79</v>
      </c>
      <c r="AE1329" s="318" t="s">
        <v>94</v>
      </c>
      <c r="AF1329" s="320">
        <v>9103</v>
      </c>
      <c r="AG1329" s="318"/>
      <c r="AH1329" s="320"/>
      <c r="AI1329" s="320"/>
    </row>
    <row r="1330" spans="1:35" hidden="1">
      <c r="A1330" t="s">
        <v>3961</v>
      </c>
      <c r="B1330" s="1">
        <v>45965</v>
      </c>
      <c r="C1330">
        <v>11</v>
      </c>
      <c r="D1330">
        <v>530910</v>
      </c>
      <c r="E1330" t="s">
        <v>3962</v>
      </c>
      <c r="F1330" t="s">
        <v>37</v>
      </c>
      <c r="G1330" t="s">
        <v>106</v>
      </c>
      <c r="H1330" t="s">
        <v>3963</v>
      </c>
      <c r="I1330" t="s">
        <v>108</v>
      </c>
      <c r="J1330" t="s">
        <v>629</v>
      </c>
      <c r="K1330" s="318"/>
      <c r="L1330" t="s">
        <v>391</v>
      </c>
      <c r="M1330" s="319">
        <v>45999</v>
      </c>
      <c r="N1330" s="318">
        <v>12</v>
      </c>
      <c r="O1330" s="318"/>
      <c r="P1330" s="318"/>
      <c r="Q1330" s="319"/>
      <c r="R1330" s="318"/>
      <c r="X1330" t="s">
        <v>43</v>
      </c>
      <c r="AA1330" s="318" t="s">
        <v>78</v>
      </c>
      <c r="AB1330" s="318">
        <v>50040950</v>
      </c>
      <c r="AC1330" s="318" t="s">
        <v>79</v>
      </c>
      <c r="AE1330" s="318" t="s">
        <v>94</v>
      </c>
      <c r="AF1330" s="320">
        <v>9103</v>
      </c>
      <c r="AG1330" s="318"/>
      <c r="AH1330" s="320"/>
      <c r="AI1330" s="320"/>
    </row>
    <row r="1331" spans="1:35" hidden="1">
      <c r="A1331" t="s">
        <v>3964</v>
      </c>
      <c r="B1331" s="1">
        <v>45965</v>
      </c>
      <c r="C1331">
        <v>11</v>
      </c>
      <c r="D1331">
        <v>530911</v>
      </c>
      <c r="E1331" t="s">
        <v>3965</v>
      </c>
      <c r="F1331" t="s">
        <v>37</v>
      </c>
      <c r="G1331" t="s">
        <v>106</v>
      </c>
      <c r="H1331" t="s">
        <v>3966</v>
      </c>
      <c r="I1331" t="s">
        <v>108</v>
      </c>
      <c r="J1331" t="s">
        <v>629</v>
      </c>
      <c r="K1331" s="318"/>
      <c r="L1331" t="s">
        <v>391</v>
      </c>
      <c r="M1331" s="319"/>
      <c r="N1331" s="318"/>
      <c r="O1331" s="318"/>
      <c r="P1331" s="318"/>
      <c r="Q1331" s="319"/>
      <c r="R1331" s="318"/>
      <c r="X1331" t="s">
        <v>43</v>
      </c>
      <c r="AA1331" s="318" t="s">
        <v>78</v>
      </c>
      <c r="AB1331" s="318">
        <v>50040990</v>
      </c>
      <c r="AC1331" s="318" t="s">
        <v>79</v>
      </c>
      <c r="AE1331" s="318" t="s">
        <v>94</v>
      </c>
      <c r="AF1331" s="320">
        <v>9103</v>
      </c>
      <c r="AG1331" s="318"/>
      <c r="AH1331" s="320"/>
      <c r="AI1331" s="320"/>
    </row>
    <row r="1332" spans="1:35" hidden="1">
      <c r="A1332" t="s">
        <v>3967</v>
      </c>
      <c r="B1332" s="1">
        <v>45965</v>
      </c>
      <c r="C1332">
        <v>11</v>
      </c>
      <c r="D1332">
        <v>530912</v>
      </c>
      <c r="E1332" t="s">
        <v>3968</v>
      </c>
      <c r="F1332" t="s">
        <v>37</v>
      </c>
      <c r="G1332" t="s">
        <v>106</v>
      </c>
      <c r="H1332" t="s">
        <v>3969</v>
      </c>
      <c r="I1332" t="s">
        <v>108</v>
      </c>
      <c r="J1332" t="s">
        <v>629</v>
      </c>
      <c r="K1332" s="318"/>
      <c r="L1332" t="s">
        <v>391</v>
      </c>
      <c r="M1332" s="319">
        <v>45999</v>
      </c>
      <c r="N1332" s="318">
        <v>12</v>
      </c>
      <c r="O1332" s="318"/>
      <c r="P1332" s="318"/>
      <c r="Q1332" s="319"/>
      <c r="R1332" s="318"/>
      <c r="X1332" t="s">
        <v>43</v>
      </c>
      <c r="AA1332" s="318" t="s">
        <v>78</v>
      </c>
      <c r="AB1332" s="318">
        <v>50040994</v>
      </c>
      <c r="AC1332" s="318" t="s">
        <v>79</v>
      </c>
      <c r="AE1332" s="318" t="s">
        <v>94</v>
      </c>
      <c r="AF1332" s="320">
        <v>9103</v>
      </c>
      <c r="AG1332" s="318"/>
      <c r="AH1332" s="320"/>
      <c r="AI1332" s="320"/>
    </row>
    <row r="1333" spans="1:35" hidden="1">
      <c r="A1333" t="s">
        <v>3970</v>
      </c>
      <c r="B1333" s="1">
        <v>45965</v>
      </c>
      <c r="C1333">
        <v>11</v>
      </c>
      <c r="D1333">
        <v>530913</v>
      </c>
      <c r="E1333" t="s">
        <v>3971</v>
      </c>
      <c r="F1333" t="s">
        <v>37</v>
      </c>
      <c r="G1333" t="s">
        <v>644</v>
      </c>
      <c r="H1333" t="s">
        <v>3972</v>
      </c>
      <c r="I1333" t="s">
        <v>636</v>
      </c>
      <c r="J1333" t="s">
        <v>629</v>
      </c>
      <c r="K1333" s="318"/>
      <c r="L1333" t="s">
        <v>391</v>
      </c>
      <c r="M1333" s="319">
        <v>46006</v>
      </c>
      <c r="N1333" s="318">
        <v>12</v>
      </c>
      <c r="O1333" s="318"/>
      <c r="P1333" s="318" t="s">
        <v>274</v>
      </c>
      <c r="Q1333" s="319">
        <v>46006</v>
      </c>
      <c r="R1333" s="318" t="s">
        <v>78</v>
      </c>
      <c r="X1333" t="s">
        <v>43</v>
      </c>
      <c r="AA1333" s="318" t="s">
        <v>78</v>
      </c>
      <c r="AB1333" s="318">
        <v>50040969</v>
      </c>
      <c r="AC1333" s="318" t="s">
        <v>79</v>
      </c>
      <c r="AE1333" s="318" t="s">
        <v>94</v>
      </c>
      <c r="AF1333" s="320">
        <v>18837</v>
      </c>
      <c r="AG1333" s="318"/>
      <c r="AH1333" s="320"/>
      <c r="AI1333" s="320"/>
    </row>
    <row r="1334" spans="1:35" hidden="1">
      <c r="A1334" t="s">
        <v>3973</v>
      </c>
      <c r="B1334" s="1">
        <v>45965</v>
      </c>
      <c r="C1334">
        <v>11</v>
      </c>
      <c r="D1334">
        <v>530914</v>
      </c>
      <c r="E1334" t="s">
        <v>3974</v>
      </c>
      <c r="F1334" t="s">
        <v>37</v>
      </c>
      <c r="G1334" t="s">
        <v>644</v>
      </c>
      <c r="H1334" t="s">
        <v>3975</v>
      </c>
      <c r="I1334" t="s">
        <v>636</v>
      </c>
      <c r="J1334" t="s">
        <v>629</v>
      </c>
      <c r="K1334" s="318"/>
      <c r="L1334" t="s">
        <v>391</v>
      </c>
      <c r="M1334" s="319">
        <v>45979</v>
      </c>
      <c r="N1334" s="318">
        <v>11</v>
      </c>
      <c r="O1334" s="318"/>
      <c r="P1334" s="318" t="s">
        <v>274</v>
      </c>
      <c r="Q1334" s="319">
        <v>45979</v>
      </c>
      <c r="R1334" s="318" t="s">
        <v>77</v>
      </c>
      <c r="X1334" t="s">
        <v>43</v>
      </c>
      <c r="AA1334" s="318" t="s">
        <v>77</v>
      </c>
      <c r="AB1334" s="318">
        <v>50040977</v>
      </c>
      <c r="AC1334" s="318" t="s">
        <v>101</v>
      </c>
      <c r="AE1334" s="318" t="s">
        <v>94</v>
      </c>
      <c r="AF1334" s="320">
        <v>12475</v>
      </c>
      <c r="AG1334" s="318"/>
      <c r="AH1334" s="320"/>
      <c r="AI1334" s="320"/>
    </row>
    <row r="1335" spans="1:35" hidden="1">
      <c r="A1335" t="s">
        <v>3976</v>
      </c>
      <c r="B1335" s="1">
        <v>45965</v>
      </c>
      <c r="C1335">
        <v>11</v>
      </c>
      <c r="D1335">
        <v>530915</v>
      </c>
      <c r="E1335" t="s">
        <v>3977</v>
      </c>
      <c r="F1335" t="s">
        <v>37</v>
      </c>
      <c r="G1335" t="s">
        <v>644</v>
      </c>
      <c r="H1335" t="s">
        <v>3978</v>
      </c>
      <c r="I1335" t="s">
        <v>108</v>
      </c>
      <c r="J1335" t="s">
        <v>1149</v>
      </c>
      <c r="K1335" s="318"/>
      <c r="L1335" t="s">
        <v>391</v>
      </c>
      <c r="M1335" s="319">
        <v>46008</v>
      </c>
      <c r="N1335" s="318">
        <v>12</v>
      </c>
      <c r="O1335" s="318"/>
      <c r="P1335" s="318" t="s">
        <v>274</v>
      </c>
      <c r="Q1335" s="319">
        <v>46008</v>
      </c>
      <c r="R1335" s="318" t="s">
        <v>78</v>
      </c>
      <c r="X1335" t="s">
        <v>43</v>
      </c>
      <c r="AA1335" s="318" t="s">
        <v>78</v>
      </c>
      <c r="AB1335" s="318">
        <v>50040541</v>
      </c>
      <c r="AC1335" s="318" t="s">
        <v>79</v>
      </c>
      <c r="AE1335" s="318" t="s">
        <v>261</v>
      </c>
      <c r="AF1335" s="320">
        <v>29087</v>
      </c>
      <c r="AG1335" s="318"/>
      <c r="AH1335" s="320"/>
      <c r="AI1335" s="320"/>
    </row>
    <row r="1336" spans="1:35" hidden="1">
      <c r="A1336" t="s">
        <v>3979</v>
      </c>
      <c r="B1336" s="1">
        <v>45965</v>
      </c>
      <c r="C1336">
        <v>11</v>
      </c>
      <c r="D1336">
        <v>530916</v>
      </c>
      <c r="E1336" t="s">
        <v>3980</v>
      </c>
      <c r="F1336" t="s">
        <v>37</v>
      </c>
      <c r="G1336" t="s">
        <v>644</v>
      </c>
      <c r="H1336" t="s">
        <v>3981</v>
      </c>
      <c r="I1336" t="s">
        <v>60</v>
      </c>
      <c r="J1336" t="s">
        <v>1149</v>
      </c>
      <c r="K1336" s="318"/>
      <c r="L1336" t="s">
        <v>391</v>
      </c>
      <c r="M1336" s="319">
        <v>46010</v>
      </c>
      <c r="N1336" s="318">
        <v>12</v>
      </c>
      <c r="O1336" s="318"/>
      <c r="P1336" s="318" t="s">
        <v>274</v>
      </c>
      <c r="Q1336" s="319">
        <v>46010</v>
      </c>
      <c r="R1336" s="318" t="s">
        <v>78</v>
      </c>
      <c r="X1336" t="s">
        <v>43</v>
      </c>
      <c r="AA1336" s="318" t="s">
        <v>78</v>
      </c>
      <c r="AB1336" s="318">
        <v>50041130</v>
      </c>
      <c r="AC1336" s="318" t="s">
        <v>79</v>
      </c>
      <c r="AE1336" s="318" t="s">
        <v>261</v>
      </c>
      <c r="AF1336" s="320">
        <v>94016</v>
      </c>
      <c r="AG1336" s="318"/>
      <c r="AH1336" s="320"/>
      <c r="AI1336" s="320"/>
    </row>
    <row r="1337" spans="1:35" hidden="1">
      <c r="A1337" t="s">
        <v>3982</v>
      </c>
      <c r="B1337" s="1">
        <v>45965</v>
      </c>
      <c r="C1337">
        <v>11</v>
      </c>
      <c r="D1337">
        <v>530917</v>
      </c>
      <c r="E1337" t="s">
        <v>3983</v>
      </c>
      <c r="F1337" t="s">
        <v>37</v>
      </c>
      <c r="G1337" t="s">
        <v>644</v>
      </c>
      <c r="H1337" t="s">
        <v>3984</v>
      </c>
      <c r="I1337" t="s">
        <v>72</v>
      </c>
      <c r="J1337" t="s">
        <v>1149</v>
      </c>
      <c r="K1337" s="318"/>
      <c r="L1337" t="s">
        <v>391</v>
      </c>
      <c r="M1337" s="319">
        <v>46007</v>
      </c>
      <c r="N1337" s="318">
        <v>12</v>
      </c>
      <c r="O1337" s="318"/>
      <c r="P1337" s="318" t="s">
        <v>274</v>
      </c>
      <c r="Q1337" s="319">
        <v>46007</v>
      </c>
      <c r="R1337" s="318" t="s">
        <v>78</v>
      </c>
      <c r="X1337" t="s">
        <v>43</v>
      </c>
      <c r="AA1337" s="318" t="s">
        <v>78</v>
      </c>
      <c r="AB1337" s="318">
        <v>50041007</v>
      </c>
      <c r="AC1337" s="318" t="s">
        <v>79</v>
      </c>
      <c r="AE1337" s="318" t="s">
        <v>261</v>
      </c>
      <c r="AF1337" s="320">
        <v>62691</v>
      </c>
      <c r="AG1337" s="318"/>
      <c r="AH1337" s="320"/>
      <c r="AI1337" s="320"/>
    </row>
    <row r="1338" spans="1:35" hidden="1">
      <c r="A1338" t="s">
        <v>3985</v>
      </c>
      <c r="B1338" s="1">
        <v>45957</v>
      </c>
      <c r="C1338">
        <v>10</v>
      </c>
      <c r="D1338">
        <v>530918</v>
      </c>
      <c r="E1338" t="s">
        <v>3986</v>
      </c>
      <c r="F1338" t="s">
        <v>37</v>
      </c>
      <c r="G1338" t="s">
        <v>1401</v>
      </c>
      <c r="H1338" t="s">
        <v>3987</v>
      </c>
      <c r="I1338" t="s">
        <v>1418</v>
      </c>
      <c r="J1338" t="s">
        <v>1427</v>
      </c>
      <c r="K1338" s="318"/>
      <c r="L1338" t="s">
        <v>391</v>
      </c>
      <c r="M1338" s="319"/>
      <c r="N1338" s="318"/>
      <c r="O1338" s="318"/>
      <c r="P1338" s="318" t="s">
        <v>274</v>
      </c>
      <c r="Q1338" s="319">
        <v>45960</v>
      </c>
      <c r="R1338" s="318" t="s">
        <v>77</v>
      </c>
      <c r="X1338" t="s">
        <v>43</v>
      </c>
      <c r="AA1338" s="318" t="s">
        <v>77</v>
      </c>
      <c r="AB1338" s="318">
        <v>531101</v>
      </c>
      <c r="AC1338" s="318" t="s">
        <v>101</v>
      </c>
      <c r="AE1338" s="318" t="s">
        <v>408</v>
      </c>
      <c r="AF1338" s="320">
        <v>139820</v>
      </c>
      <c r="AG1338" s="318"/>
      <c r="AH1338" s="320"/>
      <c r="AI1338" s="320"/>
    </row>
    <row r="1339" spans="1:35" hidden="1">
      <c r="A1339" t="s">
        <v>3988</v>
      </c>
      <c r="B1339" s="1">
        <v>45966</v>
      </c>
      <c r="C1339">
        <v>11</v>
      </c>
      <c r="D1339">
        <v>530919</v>
      </c>
      <c r="E1339" t="s">
        <v>3989</v>
      </c>
      <c r="F1339" t="s">
        <v>37</v>
      </c>
      <c r="G1339" t="s">
        <v>383</v>
      </c>
      <c r="H1339" t="s">
        <v>3990</v>
      </c>
      <c r="I1339" t="s">
        <v>40</v>
      </c>
      <c r="J1339" t="s">
        <v>158</v>
      </c>
      <c r="K1339" s="318"/>
      <c r="L1339">
        <v>45972</v>
      </c>
      <c r="M1339" s="319">
        <v>45988</v>
      </c>
      <c r="N1339" s="318">
        <v>11</v>
      </c>
      <c r="O1339" s="318"/>
      <c r="P1339" s="318"/>
      <c r="Q1339" s="319"/>
      <c r="R1339" s="318"/>
      <c r="X1339" t="s">
        <v>43</v>
      </c>
      <c r="AA1339" s="318" t="s">
        <v>78</v>
      </c>
      <c r="AB1339" s="318">
        <v>50041009</v>
      </c>
      <c r="AC1339" s="318" t="s">
        <v>79</v>
      </c>
      <c r="AE1339" s="318" t="s">
        <v>52</v>
      </c>
      <c r="AF1339" s="320">
        <v>229839</v>
      </c>
      <c r="AG1339" s="318">
        <v>18</v>
      </c>
      <c r="AH1339" s="320"/>
      <c r="AI1339" s="320"/>
    </row>
    <row r="1340" spans="1:35" hidden="1">
      <c r="A1340" t="s">
        <v>3991</v>
      </c>
      <c r="B1340" s="1">
        <v>45966</v>
      </c>
      <c r="C1340">
        <v>11</v>
      </c>
      <c r="D1340">
        <v>530920</v>
      </c>
      <c r="E1340" t="s">
        <v>3992</v>
      </c>
      <c r="F1340" t="s">
        <v>37</v>
      </c>
      <c r="G1340" t="s">
        <v>117</v>
      </c>
      <c r="H1340" t="s">
        <v>3993</v>
      </c>
      <c r="I1340" t="s">
        <v>87</v>
      </c>
      <c r="J1340" t="s">
        <v>158</v>
      </c>
      <c r="K1340" s="318"/>
      <c r="L1340">
        <v>45972</v>
      </c>
      <c r="M1340" s="319">
        <v>45975</v>
      </c>
      <c r="N1340" s="318">
        <v>11</v>
      </c>
      <c r="O1340" s="318"/>
      <c r="P1340" s="318"/>
      <c r="Q1340" s="319"/>
      <c r="R1340" s="318"/>
      <c r="X1340" t="s">
        <v>43</v>
      </c>
      <c r="AA1340" s="318" t="s">
        <v>77</v>
      </c>
      <c r="AB1340" s="318">
        <v>50041034</v>
      </c>
      <c r="AC1340" s="318" t="s">
        <v>101</v>
      </c>
      <c r="AE1340" s="318" t="s">
        <v>94</v>
      </c>
      <c r="AF1340" s="320">
        <v>229956</v>
      </c>
      <c r="AG1340" s="318">
        <v>11</v>
      </c>
      <c r="AH1340" s="320"/>
      <c r="AI1340" s="320"/>
    </row>
    <row r="1341" spans="1:35" hidden="1">
      <c r="A1341" t="s">
        <v>3994</v>
      </c>
      <c r="B1341" s="1">
        <v>45966</v>
      </c>
      <c r="C1341">
        <v>11</v>
      </c>
      <c r="D1341">
        <v>530921</v>
      </c>
      <c r="E1341" t="s">
        <v>69</v>
      </c>
      <c r="F1341" t="s">
        <v>37</v>
      </c>
      <c r="G1341" t="s">
        <v>117</v>
      </c>
      <c r="H1341" t="s">
        <v>3995</v>
      </c>
      <c r="I1341" t="s">
        <v>108</v>
      </c>
      <c r="J1341" t="s">
        <v>158</v>
      </c>
      <c r="K1341" s="318"/>
      <c r="L1341">
        <v>45973</v>
      </c>
      <c r="M1341" s="319">
        <v>45979</v>
      </c>
      <c r="N1341" s="318">
        <v>11</v>
      </c>
      <c r="O1341" s="318"/>
      <c r="P1341" s="318"/>
      <c r="Q1341" s="319"/>
      <c r="R1341" s="318"/>
      <c r="X1341" t="s">
        <v>43</v>
      </c>
      <c r="AA1341" s="318" t="s">
        <v>78</v>
      </c>
      <c r="AB1341" s="318">
        <v>50041243</v>
      </c>
      <c r="AC1341" s="318" t="s">
        <v>79</v>
      </c>
      <c r="AE1341" s="318" t="s">
        <v>52</v>
      </c>
      <c r="AF1341" s="320">
        <v>273369</v>
      </c>
      <c r="AG1341" s="318">
        <v>10</v>
      </c>
      <c r="AH1341" s="320"/>
      <c r="AI1341" s="320"/>
    </row>
    <row r="1342" spans="1:35" hidden="1">
      <c r="A1342" t="s">
        <v>3996</v>
      </c>
      <c r="B1342" s="1">
        <v>45966</v>
      </c>
      <c r="C1342">
        <v>11</v>
      </c>
      <c r="D1342">
        <v>530922</v>
      </c>
      <c r="E1342" t="s">
        <v>3997</v>
      </c>
      <c r="F1342" t="s">
        <v>37</v>
      </c>
      <c r="G1342" t="s">
        <v>383</v>
      </c>
      <c r="H1342" t="s">
        <v>3998</v>
      </c>
      <c r="I1342" t="s">
        <v>60</v>
      </c>
      <c r="J1342" t="s">
        <v>158</v>
      </c>
      <c r="K1342" s="318"/>
      <c r="L1342"/>
      <c r="M1342" s="319">
        <v>45982</v>
      </c>
      <c r="N1342" s="318">
        <v>11</v>
      </c>
      <c r="O1342" s="318"/>
      <c r="P1342" s="318"/>
      <c r="Q1342" s="319"/>
      <c r="R1342" s="318"/>
      <c r="X1342" t="s">
        <v>43</v>
      </c>
      <c r="AA1342" s="318" t="s">
        <v>77</v>
      </c>
      <c r="AB1342" s="318">
        <v>50041242</v>
      </c>
      <c r="AC1342" s="318" t="s">
        <v>101</v>
      </c>
      <c r="AE1342" s="318" t="s">
        <v>94</v>
      </c>
      <c r="AF1342" s="320">
        <v>227642</v>
      </c>
      <c r="AG1342" s="318">
        <v>10</v>
      </c>
      <c r="AH1342" s="320"/>
      <c r="AI1342" s="320"/>
    </row>
    <row r="1343" spans="1:35" hidden="1">
      <c r="A1343" t="s">
        <v>3999</v>
      </c>
      <c r="B1343" s="1">
        <v>45966</v>
      </c>
      <c r="C1343">
        <v>11</v>
      </c>
      <c r="D1343">
        <v>530923</v>
      </c>
      <c r="E1343" t="s">
        <v>4000</v>
      </c>
      <c r="F1343" t="s">
        <v>37</v>
      </c>
      <c r="G1343" t="s">
        <v>188</v>
      </c>
      <c r="H1343" t="s">
        <v>4001</v>
      </c>
      <c r="I1343" t="s">
        <v>636</v>
      </c>
      <c r="J1343" t="s">
        <v>158</v>
      </c>
      <c r="K1343" s="318"/>
      <c r="L1343" t="s">
        <v>42</v>
      </c>
      <c r="M1343" s="319">
        <v>46014</v>
      </c>
      <c r="N1343" s="318">
        <v>12</v>
      </c>
      <c r="O1343" s="318"/>
      <c r="P1343" s="318" t="s">
        <v>274</v>
      </c>
      <c r="Q1343" s="319">
        <v>46014</v>
      </c>
      <c r="R1343" s="318" t="s">
        <v>182</v>
      </c>
      <c r="X1343" t="s">
        <v>43</v>
      </c>
      <c r="AA1343" s="318" t="s">
        <v>182</v>
      </c>
      <c r="AB1343" s="318">
        <v>50041149</v>
      </c>
      <c r="AC1343" s="318" t="s">
        <v>35</v>
      </c>
      <c r="AE1343" s="318" t="s">
        <v>94</v>
      </c>
      <c r="AF1343" s="320">
        <v>307246</v>
      </c>
      <c r="AG1343" s="318">
        <v>82</v>
      </c>
      <c r="AH1343" s="320"/>
      <c r="AI1343" s="320"/>
    </row>
    <row r="1344" spans="1:35" hidden="1">
      <c r="A1344" t="s">
        <v>4002</v>
      </c>
      <c r="B1344" s="1">
        <v>45965</v>
      </c>
      <c r="C1344">
        <v>11</v>
      </c>
      <c r="D1344">
        <v>530924</v>
      </c>
      <c r="E1344" t="s">
        <v>4003</v>
      </c>
      <c r="F1344" t="s">
        <v>37</v>
      </c>
      <c r="G1344" t="s">
        <v>188</v>
      </c>
      <c r="H1344" t="s">
        <v>4004</v>
      </c>
      <c r="I1344" t="s">
        <v>636</v>
      </c>
      <c r="J1344" t="s">
        <v>158</v>
      </c>
      <c r="K1344" s="318"/>
      <c r="L1344" t="s">
        <v>42</v>
      </c>
      <c r="M1344" s="319">
        <v>46015</v>
      </c>
      <c r="N1344" s="318">
        <v>12</v>
      </c>
      <c r="O1344" s="318"/>
      <c r="P1344" s="318" t="s">
        <v>274</v>
      </c>
      <c r="Q1344" s="319">
        <v>46015</v>
      </c>
      <c r="R1344" s="318" t="s">
        <v>78</v>
      </c>
      <c r="X1344" t="s">
        <v>43</v>
      </c>
      <c r="AA1344" s="318" t="s">
        <v>78</v>
      </c>
      <c r="AB1344" s="318">
        <v>50041142</v>
      </c>
      <c r="AC1344" s="318" t="s">
        <v>79</v>
      </c>
      <c r="AE1344" s="318" t="s">
        <v>94</v>
      </c>
      <c r="AF1344" s="320">
        <v>210693</v>
      </c>
      <c r="AG1344" s="318">
        <v>14</v>
      </c>
      <c r="AH1344" s="320"/>
      <c r="AI1344" s="320"/>
    </row>
    <row r="1345" spans="1:35" hidden="1">
      <c r="A1345" t="s">
        <v>4005</v>
      </c>
      <c r="B1345" s="1">
        <v>45966</v>
      </c>
      <c r="C1345">
        <v>11</v>
      </c>
      <c r="D1345">
        <v>530925</v>
      </c>
      <c r="E1345" t="s">
        <v>4006</v>
      </c>
      <c r="F1345" t="s">
        <v>37</v>
      </c>
      <c r="G1345" t="s">
        <v>47</v>
      </c>
      <c r="H1345" t="s">
        <v>4007</v>
      </c>
      <c r="I1345" t="s">
        <v>140</v>
      </c>
      <c r="J1345" t="s">
        <v>3641</v>
      </c>
      <c r="K1345" s="318"/>
      <c r="L1345" t="s">
        <v>391</v>
      </c>
      <c r="M1345" s="319">
        <v>45972</v>
      </c>
      <c r="N1345" s="318">
        <v>11</v>
      </c>
      <c r="O1345" s="318"/>
      <c r="P1345" s="318"/>
      <c r="Q1345" s="319"/>
      <c r="R1345" s="318"/>
      <c r="X1345" t="s">
        <v>43</v>
      </c>
      <c r="AA1345" s="318" t="s">
        <v>77</v>
      </c>
      <c r="AB1345" s="318">
        <v>50040938</v>
      </c>
      <c r="AC1345" s="318" t="s">
        <v>101</v>
      </c>
      <c r="AE1345" s="318" t="s">
        <v>94</v>
      </c>
      <c r="AF1345" s="320">
        <v>25706</v>
      </c>
      <c r="AG1345" s="318"/>
      <c r="AH1345" s="320"/>
      <c r="AI1345" s="320"/>
    </row>
    <row r="1346" spans="1:35" hidden="1">
      <c r="A1346" t="s">
        <v>4008</v>
      </c>
      <c r="B1346" s="1">
        <v>45966</v>
      </c>
      <c r="C1346">
        <v>11</v>
      </c>
      <c r="D1346">
        <v>530926</v>
      </c>
      <c r="E1346" t="s">
        <v>4009</v>
      </c>
      <c r="F1346" t="s">
        <v>37</v>
      </c>
      <c r="G1346" t="s">
        <v>112</v>
      </c>
      <c r="H1346" t="s">
        <v>4010</v>
      </c>
      <c r="I1346" t="s">
        <v>92</v>
      </c>
      <c r="J1346" t="s">
        <v>158</v>
      </c>
      <c r="K1346" s="318"/>
      <c r="L1346" t="s">
        <v>42</v>
      </c>
      <c r="M1346" s="319">
        <v>45999</v>
      </c>
      <c r="N1346" s="318">
        <v>12</v>
      </c>
      <c r="O1346" s="318"/>
      <c r="P1346" s="318" t="s">
        <v>257</v>
      </c>
      <c r="Q1346" s="319">
        <v>45999</v>
      </c>
      <c r="R1346" s="318" t="s">
        <v>78</v>
      </c>
      <c r="S1346">
        <v>148102</v>
      </c>
      <c r="X1346" t="s">
        <v>43</v>
      </c>
      <c r="AA1346" s="318" t="s">
        <v>78</v>
      </c>
      <c r="AB1346" s="318">
        <v>50041246</v>
      </c>
      <c r="AC1346" s="318" t="s">
        <v>79</v>
      </c>
      <c r="AE1346" s="318" t="s">
        <v>52</v>
      </c>
      <c r="AF1346" s="320">
        <v>305633</v>
      </c>
      <c r="AG1346" s="318">
        <v>138</v>
      </c>
      <c r="AH1346" s="320"/>
      <c r="AI1346" s="320"/>
    </row>
    <row r="1347" spans="1:35" hidden="1">
      <c r="A1347" t="s">
        <v>4011</v>
      </c>
      <c r="B1347" s="1">
        <v>45966</v>
      </c>
      <c r="C1347">
        <v>11</v>
      </c>
      <c r="D1347">
        <v>530927</v>
      </c>
      <c r="E1347" t="s">
        <v>4012</v>
      </c>
      <c r="F1347" t="s">
        <v>37</v>
      </c>
      <c r="G1347" t="s">
        <v>117</v>
      </c>
      <c r="H1347" t="s">
        <v>4013</v>
      </c>
      <c r="I1347" t="s">
        <v>60</v>
      </c>
      <c r="J1347" t="s">
        <v>158</v>
      </c>
      <c r="K1347" s="318"/>
      <c r="L1347"/>
      <c r="M1347" s="319">
        <v>46036</v>
      </c>
      <c r="N1347" s="318">
        <v>1</v>
      </c>
      <c r="O1347" s="318"/>
      <c r="P1347" s="318"/>
      <c r="Q1347" s="319"/>
      <c r="R1347" s="318"/>
      <c r="X1347" t="s">
        <v>43</v>
      </c>
      <c r="AA1347" s="318" t="s">
        <v>182</v>
      </c>
      <c r="AB1347" s="318">
        <v>50042582</v>
      </c>
      <c r="AC1347" s="318" t="s">
        <v>35</v>
      </c>
      <c r="AE1347" s="318" t="s">
        <v>52</v>
      </c>
      <c r="AF1347" s="320">
        <v>265542</v>
      </c>
      <c r="AG1347" s="318">
        <v>87</v>
      </c>
      <c r="AH1347" s="320"/>
      <c r="AI1347" s="320"/>
    </row>
    <row r="1348" spans="1:35" hidden="1">
      <c r="A1348" t="s">
        <v>4014</v>
      </c>
      <c r="B1348" s="1">
        <v>45966</v>
      </c>
      <c r="C1348">
        <v>11</v>
      </c>
      <c r="D1348">
        <v>530928</v>
      </c>
      <c r="E1348" t="s">
        <v>4015</v>
      </c>
      <c r="F1348" t="s">
        <v>37</v>
      </c>
      <c r="G1348" t="s">
        <v>106</v>
      </c>
      <c r="H1348" t="s">
        <v>4016</v>
      </c>
      <c r="I1348" t="s">
        <v>108</v>
      </c>
      <c r="J1348" t="s">
        <v>629</v>
      </c>
      <c r="K1348" s="318"/>
      <c r="L1348" t="s">
        <v>391</v>
      </c>
      <c r="M1348" s="319">
        <v>45995</v>
      </c>
      <c r="N1348" s="318">
        <v>12</v>
      </c>
      <c r="O1348" s="318"/>
      <c r="P1348" s="318"/>
      <c r="Q1348" s="319"/>
      <c r="R1348" s="318"/>
      <c r="X1348" t="s">
        <v>43</v>
      </c>
      <c r="AA1348" s="318" t="s">
        <v>78</v>
      </c>
      <c r="AB1348" s="318">
        <v>50041278</v>
      </c>
      <c r="AC1348" s="318" t="s">
        <v>79</v>
      </c>
      <c r="AE1348" s="318" t="s">
        <v>94</v>
      </c>
      <c r="AF1348" s="320">
        <v>9103</v>
      </c>
      <c r="AG1348" s="318"/>
      <c r="AH1348" s="320"/>
      <c r="AI1348" s="320"/>
    </row>
    <row r="1349" spans="1:35" hidden="1">
      <c r="A1349" t="s">
        <v>4017</v>
      </c>
      <c r="B1349" s="1">
        <v>45966</v>
      </c>
      <c r="C1349">
        <v>11</v>
      </c>
      <c r="D1349">
        <v>530929</v>
      </c>
      <c r="E1349" t="s">
        <v>1806</v>
      </c>
      <c r="F1349" t="s">
        <v>37</v>
      </c>
      <c r="G1349" t="s">
        <v>644</v>
      </c>
      <c r="H1349" t="s">
        <v>1807</v>
      </c>
      <c r="I1349" t="s">
        <v>108</v>
      </c>
      <c r="J1349" t="s">
        <v>716</v>
      </c>
      <c r="K1349" s="318"/>
      <c r="L1349" t="s">
        <v>391</v>
      </c>
      <c r="M1349" s="319">
        <v>46010</v>
      </c>
      <c r="N1349" s="318">
        <v>12</v>
      </c>
      <c r="O1349" s="318"/>
      <c r="P1349" s="318" t="s">
        <v>274</v>
      </c>
      <c r="Q1349" s="319">
        <v>46010</v>
      </c>
      <c r="R1349" s="318" t="s">
        <v>78</v>
      </c>
      <c r="X1349" t="s">
        <v>43</v>
      </c>
      <c r="AA1349" s="318" t="s">
        <v>78</v>
      </c>
      <c r="AB1349" s="318">
        <v>50041319</v>
      </c>
      <c r="AC1349" s="318" t="s">
        <v>79</v>
      </c>
      <c r="AE1349" s="318" t="s">
        <v>94</v>
      </c>
      <c r="AF1349" s="320">
        <v>26503</v>
      </c>
      <c r="AG1349" s="318"/>
      <c r="AH1349" s="320"/>
      <c r="AI1349" s="320"/>
    </row>
    <row r="1350" spans="1:35" hidden="1">
      <c r="A1350" t="s">
        <v>4018</v>
      </c>
      <c r="B1350" s="1">
        <v>45966</v>
      </c>
      <c r="C1350">
        <v>11</v>
      </c>
      <c r="D1350">
        <v>530930</v>
      </c>
      <c r="E1350" t="s">
        <v>4019</v>
      </c>
      <c r="F1350" t="s">
        <v>37</v>
      </c>
      <c r="G1350" t="s">
        <v>358</v>
      </c>
      <c r="H1350" t="s">
        <v>4020</v>
      </c>
      <c r="I1350" t="s">
        <v>40</v>
      </c>
      <c r="J1350" t="s">
        <v>158</v>
      </c>
      <c r="K1350" s="318"/>
      <c r="L1350">
        <v>45980</v>
      </c>
      <c r="M1350" s="319">
        <v>45988</v>
      </c>
      <c r="N1350" s="318">
        <v>11</v>
      </c>
      <c r="O1350" s="318"/>
      <c r="P1350" s="318"/>
      <c r="Q1350" s="319"/>
      <c r="R1350" s="318"/>
      <c r="X1350" t="s">
        <v>43</v>
      </c>
      <c r="AA1350" s="318" t="s">
        <v>78</v>
      </c>
      <c r="AB1350" s="318">
        <v>50041294</v>
      </c>
      <c r="AC1350" s="318" t="s">
        <v>79</v>
      </c>
      <c r="AE1350" s="318" t="s">
        <v>52</v>
      </c>
      <c r="AF1350" s="320">
        <v>275099</v>
      </c>
      <c r="AG1350" s="318">
        <v>88</v>
      </c>
      <c r="AH1350" s="320"/>
      <c r="AI1350" s="320"/>
    </row>
    <row r="1351" spans="1:35" hidden="1">
      <c r="A1351" t="s">
        <v>4021</v>
      </c>
      <c r="B1351" s="1">
        <v>45966</v>
      </c>
      <c r="C1351">
        <v>11</v>
      </c>
      <c r="D1351">
        <v>530931</v>
      </c>
      <c r="E1351" t="s">
        <v>4022</v>
      </c>
      <c r="F1351" t="s">
        <v>37</v>
      </c>
      <c r="G1351" t="s">
        <v>188</v>
      </c>
      <c r="H1351" t="s">
        <v>4023</v>
      </c>
      <c r="I1351" t="s">
        <v>108</v>
      </c>
      <c r="J1351" t="s">
        <v>158</v>
      </c>
      <c r="K1351" s="318"/>
      <c r="L1351" t="s">
        <v>42</v>
      </c>
      <c r="M1351" s="319">
        <v>45989</v>
      </c>
      <c r="N1351" s="318">
        <v>11</v>
      </c>
      <c r="O1351" s="318"/>
      <c r="P1351" s="318" t="s">
        <v>274</v>
      </c>
      <c r="Q1351" s="319">
        <v>45989</v>
      </c>
      <c r="R1351" s="318" t="s">
        <v>78</v>
      </c>
      <c r="X1351" t="s">
        <v>43</v>
      </c>
      <c r="AA1351" s="318" t="s">
        <v>78</v>
      </c>
      <c r="AB1351" s="318">
        <v>50041308</v>
      </c>
      <c r="AC1351" s="318" t="s">
        <v>79</v>
      </c>
      <c r="AE1351" s="318" t="s">
        <v>94</v>
      </c>
      <c r="AF1351" s="320">
        <v>181805</v>
      </c>
      <c r="AG1351" s="318">
        <v>38</v>
      </c>
      <c r="AH1351" s="320"/>
      <c r="AI1351" s="320"/>
    </row>
    <row r="1352" spans="1:35" hidden="1">
      <c r="A1352" t="s">
        <v>4024</v>
      </c>
      <c r="B1352" s="1">
        <v>45966</v>
      </c>
      <c r="C1352">
        <v>11</v>
      </c>
      <c r="D1352">
        <v>530932</v>
      </c>
      <c r="E1352" t="s">
        <v>4025</v>
      </c>
      <c r="F1352" t="s">
        <v>37</v>
      </c>
      <c r="G1352" t="s">
        <v>38</v>
      </c>
      <c r="H1352" t="s">
        <v>4026</v>
      </c>
      <c r="I1352" t="s">
        <v>108</v>
      </c>
      <c r="J1352" t="s">
        <v>158</v>
      </c>
      <c r="K1352" s="318"/>
      <c r="L1352"/>
      <c r="M1352" s="319">
        <v>45992</v>
      </c>
      <c r="N1352" s="318">
        <v>12</v>
      </c>
      <c r="O1352" s="318"/>
      <c r="P1352" s="318" t="s">
        <v>274</v>
      </c>
      <c r="Q1352" s="319">
        <v>46007</v>
      </c>
      <c r="R1352" s="318" t="s">
        <v>78</v>
      </c>
      <c r="X1352" t="s">
        <v>43</v>
      </c>
      <c r="AA1352" s="318" t="s">
        <v>78</v>
      </c>
      <c r="AB1352" s="318">
        <v>50041421</v>
      </c>
      <c r="AC1352" s="318" t="s">
        <v>79</v>
      </c>
      <c r="AE1352" s="318" t="s">
        <v>52</v>
      </c>
      <c r="AF1352" s="320">
        <v>198758</v>
      </c>
      <c r="AG1352" s="318">
        <v>19</v>
      </c>
      <c r="AH1352" s="320"/>
      <c r="AI1352" s="320"/>
    </row>
    <row r="1353" spans="1:35" hidden="1">
      <c r="A1353" t="s">
        <v>4027</v>
      </c>
      <c r="B1353" s="1">
        <v>45966</v>
      </c>
      <c r="C1353">
        <v>11</v>
      </c>
      <c r="D1353">
        <v>530933</v>
      </c>
      <c r="E1353" t="s">
        <v>4028</v>
      </c>
      <c r="F1353" t="s">
        <v>37</v>
      </c>
      <c r="G1353" t="s">
        <v>197</v>
      </c>
      <c r="H1353" t="s">
        <v>4029</v>
      </c>
      <c r="I1353" t="s">
        <v>108</v>
      </c>
      <c r="J1353" t="s">
        <v>158</v>
      </c>
      <c r="K1353" s="318"/>
      <c r="L1353"/>
      <c r="M1353" s="319">
        <v>46000</v>
      </c>
      <c r="N1353" s="318">
        <v>12</v>
      </c>
      <c r="O1353" s="318"/>
      <c r="P1353" s="318"/>
      <c r="Q1353" s="319"/>
      <c r="R1353" s="318"/>
      <c r="X1353" t="s">
        <v>43</v>
      </c>
      <c r="AA1353" s="318" t="s">
        <v>78</v>
      </c>
      <c r="AB1353" s="318">
        <v>50041398</v>
      </c>
      <c r="AC1353" s="318" t="s">
        <v>79</v>
      </c>
      <c r="AE1353" s="318" t="s">
        <v>94</v>
      </c>
      <c r="AF1353" s="320">
        <v>152160</v>
      </c>
      <c r="AG1353" s="318">
        <v>55</v>
      </c>
      <c r="AH1353" s="320"/>
      <c r="AI1353" s="320"/>
    </row>
    <row r="1354" spans="1:35" hidden="1">
      <c r="A1354" t="s">
        <v>4030</v>
      </c>
      <c r="B1354" s="1">
        <v>45966</v>
      </c>
      <c r="C1354">
        <v>11</v>
      </c>
      <c r="D1354">
        <v>530934</v>
      </c>
      <c r="E1354" t="s">
        <v>4031</v>
      </c>
      <c r="F1354" t="s">
        <v>37</v>
      </c>
      <c r="G1354" t="s">
        <v>117</v>
      </c>
      <c r="H1354" t="s">
        <v>4032</v>
      </c>
      <c r="I1354" t="s">
        <v>108</v>
      </c>
      <c r="J1354" t="s">
        <v>158</v>
      </c>
      <c r="K1354" s="318"/>
      <c r="L1354"/>
      <c r="M1354" s="319">
        <v>46044</v>
      </c>
      <c r="N1354" s="318">
        <v>1</v>
      </c>
      <c r="O1354" s="318"/>
      <c r="P1354" s="318"/>
      <c r="Q1354" s="319"/>
      <c r="R1354" s="318"/>
      <c r="X1354" t="s">
        <v>43</v>
      </c>
      <c r="AA1354" s="318" t="s">
        <v>182</v>
      </c>
      <c r="AB1354" s="318">
        <v>50041405</v>
      </c>
      <c r="AC1354" s="318" t="s">
        <v>35</v>
      </c>
      <c r="AE1354" s="318" t="s">
        <v>94</v>
      </c>
      <c r="AF1354" s="320">
        <v>150699</v>
      </c>
      <c r="AG1354" s="318">
        <v>17</v>
      </c>
      <c r="AH1354" s="320"/>
      <c r="AI1354" s="320"/>
    </row>
    <row r="1355" spans="1:35" hidden="1">
      <c r="A1355" t="s">
        <v>4033</v>
      </c>
      <c r="B1355" s="1">
        <v>45967</v>
      </c>
      <c r="C1355">
        <v>11</v>
      </c>
      <c r="D1355">
        <v>530935</v>
      </c>
      <c r="E1355" t="s">
        <v>4034</v>
      </c>
      <c r="F1355" t="s">
        <v>37</v>
      </c>
      <c r="G1355" t="s">
        <v>644</v>
      </c>
      <c r="H1355" t="s">
        <v>4035</v>
      </c>
      <c r="I1355" t="s">
        <v>123</v>
      </c>
      <c r="J1355" t="s">
        <v>629</v>
      </c>
      <c r="K1355" s="318"/>
      <c r="L1355" t="s">
        <v>391</v>
      </c>
      <c r="M1355" s="319">
        <v>45989</v>
      </c>
      <c r="N1355" s="318">
        <v>11</v>
      </c>
      <c r="O1355" s="318"/>
      <c r="P1355" s="318" t="s">
        <v>274</v>
      </c>
      <c r="Q1355" s="319">
        <v>45989</v>
      </c>
      <c r="R1355" s="318" t="s">
        <v>78</v>
      </c>
      <c r="X1355" t="s">
        <v>43</v>
      </c>
      <c r="AA1355" s="318" t="s">
        <v>78</v>
      </c>
      <c r="AB1355" s="318">
        <v>50041520</v>
      </c>
      <c r="AC1355" s="318" t="s">
        <v>79</v>
      </c>
      <c r="AE1355" s="318" t="s">
        <v>94</v>
      </c>
      <c r="AF1355" s="320">
        <v>12475</v>
      </c>
      <c r="AG1355" s="318"/>
      <c r="AH1355" s="320"/>
      <c r="AI1355" s="320"/>
    </row>
    <row r="1356" spans="1:35" hidden="1">
      <c r="A1356" t="s">
        <v>4036</v>
      </c>
      <c r="B1356" s="1">
        <v>45967</v>
      </c>
      <c r="C1356">
        <v>11</v>
      </c>
      <c r="D1356">
        <v>530936</v>
      </c>
      <c r="E1356" t="s">
        <v>4037</v>
      </c>
      <c r="F1356" t="s">
        <v>37</v>
      </c>
      <c r="G1356" t="s">
        <v>644</v>
      </c>
      <c r="H1356" t="s">
        <v>4038</v>
      </c>
      <c r="I1356" t="s">
        <v>123</v>
      </c>
      <c r="J1356" t="s">
        <v>629</v>
      </c>
      <c r="K1356" s="318"/>
      <c r="L1356" t="s">
        <v>391</v>
      </c>
      <c r="M1356" s="319">
        <v>45989</v>
      </c>
      <c r="N1356" s="318">
        <v>11</v>
      </c>
      <c r="O1356" s="318"/>
      <c r="P1356" s="318" t="s">
        <v>274</v>
      </c>
      <c r="Q1356" s="319">
        <v>45989</v>
      </c>
      <c r="R1356" s="318" t="s">
        <v>78</v>
      </c>
      <c r="X1356" t="s">
        <v>43</v>
      </c>
      <c r="AA1356" s="318" t="s">
        <v>78</v>
      </c>
      <c r="AB1356" s="318">
        <v>50041530</v>
      </c>
      <c r="AC1356" s="318" t="s">
        <v>79</v>
      </c>
      <c r="AE1356" s="318" t="s">
        <v>94</v>
      </c>
      <c r="AF1356" s="320">
        <v>10912</v>
      </c>
      <c r="AG1356" s="318"/>
      <c r="AH1356" s="320"/>
      <c r="AI1356" s="320"/>
    </row>
    <row r="1357" spans="1:35" hidden="1">
      <c r="A1357" t="s">
        <v>4039</v>
      </c>
      <c r="B1357" s="1">
        <v>45967</v>
      </c>
      <c r="C1357">
        <v>11</v>
      </c>
      <c r="D1357">
        <v>530937</v>
      </c>
      <c r="E1357" t="s">
        <v>3084</v>
      </c>
      <c r="F1357" t="s">
        <v>37</v>
      </c>
      <c r="G1357" t="s">
        <v>112</v>
      </c>
      <c r="H1357" t="s">
        <v>3085</v>
      </c>
      <c r="I1357" t="s">
        <v>92</v>
      </c>
      <c r="J1357" t="s">
        <v>151</v>
      </c>
      <c r="K1357" s="318"/>
      <c r="L1357" t="s">
        <v>42</v>
      </c>
      <c r="M1357" s="319">
        <v>45967</v>
      </c>
      <c r="N1357" s="318">
        <v>11</v>
      </c>
      <c r="O1357" s="318"/>
      <c r="P1357" s="318" t="s">
        <v>257</v>
      </c>
      <c r="Q1357" s="319">
        <v>45967</v>
      </c>
      <c r="R1357" s="318" t="s">
        <v>77</v>
      </c>
      <c r="X1357" t="s">
        <v>43</v>
      </c>
      <c r="AA1357" s="318" t="s">
        <v>77</v>
      </c>
      <c r="AB1357" s="318">
        <v>50041533</v>
      </c>
      <c r="AC1357" s="318" t="s">
        <v>101</v>
      </c>
      <c r="AE1357" s="318" t="s">
        <v>94</v>
      </c>
      <c r="AF1357" s="320">
        <v>15926</v>
      </c>
      <c r="AG1357" s="318"/>
      <c r="AH1357" s="320"/>
      <c r="AI1357" s="320"/>
    </row>
    <row r="1358" spans="1:35" hidden="1">
      <c r="A1358" t="s">
        <v>4040</v>
      </c>
      <c r="B1358" s="1">
        <v>45966</v>
      </c>
      <c r="C1358">
        <v>11</v>
      </c>
      <c r="D1358">
        <v>530938</v>
      </c>
      <c r="E1358" t="s">
        <v>3747</v>
      </c>
      <c r="F1358" t="s">
        <v>37</v>
      </c>
      <c r="G1358" t="s">
        <v>97</v>
      </c>
      <c r="H1358" t="s">
        <v>3748</v>
      </c>
      <c r="I1358" t="s">
        <v>123</v>
      </c>
      <c r="J1358" t="s">
        <v>1801</v>
      </c>
      <c r="K1358" s="318"/>
      <c r="L1358" t="s">
        <v>391</v>
      </c>
      <c r="M1358" s="319">
        <v>45988</v>
      </c>
      <c r="N1358" s="318">
        <v>11</v>
      </c>
      <c r="O1358" s="318"/>
      <c r="P1358" s="318" t="s">
        <v>274</v>
      </c>
      <c r="Q1358" s="319">
        <v>45988</v>
      </c>
      <c r="R1358" s="318"/>
      <c r="X1358" t="s">
        <v>43</v>
      </c>
      <c r="AA1358" s="318" t="s">
        <v>77</v>
      </c>
      <c r="AB1358" s="318">
        <v>50041345</v>
      </c>
      <c r="AC1358" s="318" t="s">
        <v>101</v>
      </c>
      <c r="AE1358" s="318" t="s">
        <v>94</v>
      </c>
      <c r="AF1358" s="320">
        <v>41406</v>
      </c>
      <c r="AG1358" s="318"/>
      <c r="AH1358" s="320"/>
      <c r="AI1358" s="320"/>
    </row>
    <row r="1359" spans="1:35" hidden="1">
      <c r="A1359" t="s">
        <v>4041</v>
      </c>
      <c r="B1359" s="1">
        <v>45967</v>
      </c>
      <c r="C1359">
        <v>11</v>
      </c>
      <c r="D1359">
        <v>530939</v>
      </c>
      <c r="E1359" t="s">
        <v>4042</v>
      </c>
      <c r="F1359" t="s">
        <v>37</v>
      </c>
      <c r="G1359" t="s">
        <v>47</v>
      </c>
      <c r="H1359" t="s">
        <v>4043</v>
      </c>
      <c r="I1359" t="s">
        <v>1423</v>
      </c>
      <c r="J1359" t="s">
        <v>1554</v>
      </c>
      <c r="K1359" s="318"/>
      <c r="L1359"/>
      <c r="M1359" s="319">
        <v>46043</v>
      </c>
      <c r="N1359" s="318">
        <v>1</v>
      </c>
      <c r="O1359" s="318"/>
      <c r="P1359" s="318"/>
      <c r="Q1359" s="319"/>
      <c r="R1359" s="318"/>
      <c r="X1359" t="s">
        <v>43</v>
      </c>
      <c r="AA1359" s="318" t="s">
        <v>199</v>
      </c>
      <c r="AB1359" s="318">
        <v>50041379</v>
      </c>
      <c r="AC1359" s="318" t="s">
        <v>44</v>
      </c>
      <c r="AE1359" s="318" t="s">
        <v>52</v>
      </c>
      <c r="AF1359" s="320">
        <v>900750</v>
      </c>
      <c r="AG1359" s="318"/>
      <c r="AH1359" s="320"/>
      <c r="AI1359" s="320"/>
    </row>
    <row r="1360" spans="1:35" hidden="1">
      <c r="A1360" t="s">
        <v>4044</v>
      </c>
      <c r="B1360" s="1">
        <v>45967</v>
      </c>
      <c r="C1360">
        <v>11</v>
      </c>
      <c r="D1360">
        <v>530940</v>
      </c>
      <c r="E1360" t="s">
        <v>579</v>
      </c>
      <c r="F1360" t="s">
        <v>37</v>
      </c>
      <c r="G1360" t="s">
        <v>121</v>
      </c>
      <c r="H1360" t="s">
        <v>580</v>
      </c>
      <c r="I1360" t="s">
        <v>108</v>
      </c>
      <c r="J1360" t="s">
        <v>158</v>
      </c>
      <c r="K1360" s="318"/>
      <c r="L1360" t="s">
        <v>391</v>
      </c>
      <c r="M1360" s="319" t="s">
        <v>74</v>
      </c>
      <c r="N1360" s="318"/>
      <c r="O1360" s="318"/>
      <c r="P1360" s="318"/>
      <c r="Q1360" s="319"/>
      <c r="R1360" s="318"/>
      <c r="X1360" t="s">
        <v>43</v>
      </c>
      <c r="AA1360" s="318"/>
      <c r="AB1360" s="318">
        <v>50041472</v>
      </c>
      <c r="AC1360" s="318" t="s">
        <v>43</v>
      </c>
      <c r="AE1360" s="318"/>
      <c r="AF1360" s="320"/>
      <c r="AG1360" s="318"/>
      <c r="AH1360" s="320"/>
      <c r="AI1360" s="320"/>
    </row>
    <row r="1361" spans="1:35" hidden="1">
      <c r="A1361" t="s">
        <v>4045</v>
      </c>
      <c r="B1361" s="1">
        <v>45967</v>
      </c>
      <c r="C1361">
        <v>11</v>
      </c>
      <c r="D1361">
        <v>530941</v>
      </c>
      <c r="E1361" t="s">
        <v>3671</v>
      </c>
      <c r="F1361" t="s">
        <v>37</v>
      </c>
      <c r="G1361" t="s">
        <v>383</v>
      </c>
      <c r="H1361" t="s">
        <v>4046</v>
      </c>
      <c r="I1361" t="s">
        <v>140</v>
      </c>
      <c r="J1361" t="s">
        <v>151</v>
      </c>
      <c r="K1361" s="318"/>
      <c r="L1361" t="s">
        <v>391</v>
      </c>
      <c r="M1361" s="319">
        <v>45974</v>
      </c>
      <c r="N1361" s="318">
        <v>11</v>
      </c>
      <c r="O1361" s="318"/>
      <c r="P1361" s="318"/>
      <c r="Q1361" s="319"/>
      <c r="R1361" s="318"/>
      <c r="X1361" t="s">
        <v>43</v>
      </c>
      <c r="AA1361" s="318" t="s">
        <v>77</v>
      </c>
      <c r="AB1361" s="318">
        <v>50041268</v>
      </c>
      <c r="AC1361" s="318" t="s">
        <v>101</v>
      </c>
      <c r="AE1361" s="318" t="s">
        <v>94</v>
      </c>
      <c r="AF1361" s="320">
        <v>27162</v>
      </c>
      <c r="AG1361" s="318"/>
      <c r="AH1361" s="320"/>
      <c r="AI1361" s="320"/>
    </row>
    <row r="1362" spans="1:35" hidden="1">
      <c r="A1362" t="s">
        <v>4047</v>
      </c>
      <c r="B1362" s="1">
        <v>45967</v>
      </c>
      <c r="C1362">
        <v>11</v>
      </c>
      <c r="D1362">
        <v>530942</v>
      </c>
      <c r="E1362" t="s">
        <v>4048</v>
      </c>
      <c r="F1362" t="s">
        <v>37</v>
      </c>
      <c r="G1362" t="s">
        <v>644</v>
      </c>
      <c r="H1362" t="s">
        <v>4049</v>
      </c>
      <c r="I1362" t="s">
        <v>108</v>
      </c>
      <c r="J1362" t="s">
        <v>1149</v>
      </c>
      <c r="K1362" s="318"/>
      <c r="L1362" t="s">
        <v>391</v>
      </c>
      <c r="M1362" s="319">
        <v>46008</v>
      </c>
      <c r="N1362" s="318">
        <v>12</v>
      </c>
      <c r="O1362" s="318"/>
      <c r="P1362" s="318" t="s">
        <v>274</v>
      </c>
      <c r="Q1362" s="319">
        <v>46008</v>
      </c>
      <c r="R1362" s="318" t="s">
        <v>78</v>
      </c>
      <c r="X1362" t="s">
        <v>43</v>
      </c>
      <c r="AA1362" s="318" t="s">
        <v>78</v>
      </c>
      <c r="AB1362" s="318">
        <v>50041467</v>
      </c>
      <c r="AC1362" s="318" t="s">
        <v>79</v>
      </c>
      <c r="AE1362" s="318" t="s">
        <v>261</v>
      </c>
      <c r="AF1362" s="320">
        <v>29046</v>
      </c>
      <c r="AG1362" s="318"/>
      <c r="AH1362" s="320"/>
      <c r="AI1362" s="320"/>
    </row>
    <row r="1363" spans="1:35" hidden="1">
      <c r="A1363" t="s">
        <v>4050</v>
      </c>
      <c r="B1363" s="1">
        <v>45966</v>
      </c>
      <c r="C1363">
        <v>11</v>
      </c>
      <c r="D1363">
        <v>530943</v>
      </c>
      <c r="E1363" t="s">
        <v>4051</v>
      </c>
      <c r="F1363" t="s">
        <v>37</v>
      </c>
      <c r="G1363" t="s">
        <v>644</v>
      </c>
      <c r="H1363" t="s">
        <v>4052</v>
      </c>
      <c r="I1363" t="s">
        <v>108</v>
      </c>
      <c r="J1363" t="s">
        <v>1801</v>
      </c>
      <c r="K1363" s="318"/>
      <c r="L1363" t="s">
        <v>391</v>
      </c>
      <c r="M1363" s="319"/>
      <c r="N1363" s="318"/>
      <c r="O1363" s="318"/>
      <c r="P1363" s="318" t="s">
        <v>274</v>
      </c>
      <c r="Q1363" s="319"/>
      <c r="R1363" s="318"/>
      <c r="X1363" t="s">
        <v>43</v>
      </c>
      <c r="AA1363" s="318"/>
      <c r="AB1363" s="318">
        <v>50041426</v>
      </c>
      <c r="AC1363" s="318" t="s">
        <v>43</v>
      </c>
      <c r="AE1363" s="318"/>
      <c r="AF1363" s="320"/>
      <c r="AG1363" s="318"/>
      <c r="AH1363" s="320"/>
      <c r="AI1363" s="320"/>
    </row>
    <row r="1364" spans="1:35" hidden="1">
      <c r="A1364" t="s">
        <v>4053</v>
      </c>
      <c r="B1364" s="1">
        <v>45964</v>
      </c>
      <c r="C1364">
        <v>11</v>
      </c>
      <c r="D1364">
        <v>530944</v>
      </c>
      <c r="E1364" t="s">
        <v>904</v>
      </c>
      <c r="F1364" t="s">
        <v>37</v>
      </c>
      <c r="G1364" t="s">
        <v>38</v>
      </c>
      <c r="H1364" t="s">
        <v>4054</v>
      </c>
      <c r="I1364" t="s">
        <v>146</v>
      </c>
      <c r="J1364" t="s">
        <v>4055</v>
      </c>
      <c r="K1364" s="318"/>
      <c r="L1364" t="s">
        <v>42</v>
      </c>
      <c r="M1364" s="319">
        <v>45967</v>
      </c>
      <c r="N1364" s="318">
        <v>11</v>
      </c>
      <c r="O1364" s="318"/>
      <c r="P1364" s="318"/>
      <c r="Q1364" s="319"/>
      <c r="R1364" s="318"/>
      <c r="X1364" t="s">
        <v>43</v>
      </c>
      <c r="AA1364" s="318" t="s">
        <v>199</v>
      </c>
      <c r="AB1364" s="318">
        <v>630101</v>
      </c>
      <c r="AC1364" s="318" t="s">
        <v>44</v>
      </c>
      <c r="AE1364" s="318" t="s">
        <v>1031</v>
      </c>
      <c r="AF1364" s="320">
        <v>96905</v>
      </c>
      <c r="AG1364" s="318"/>
      <c r="AH1364" s="320"/>
      <c r="AI1364" s="320"/>
    </row>
    <row r="1365" spans="1:35" hidden="1">
      <c r="A1365" t="s">
        <v>4056</v>
      </c>
      <c r="B1365" s="1">
        <v>45967</v>
      </c>
      <c r="C1365">
        <v>11</v>
      </c>
      <c r="D1365">
        <v>530945</v>
      </c>
      <c r="E1365" t="s">
        <v>4057</v>
      </c>
      <c r="F1365" t="s">
        <v>37</v>
      </c>
      <c r="G1365" t="s">
        <v>106</v>
      </c>
      <c r="H1365" t="s">
        <v>4058</v>
      </c>
      <c r="I1365" t="s">
        <v>92</v>
      </c>
      <c r="J1365" t="s">
        <v>158</v>
      </c>
      <c r="K1365" s="318"/>
      <c r="L1365"/>
      <c r="M1365" s="319">
        <v>46002</v>
      </c>
      <c r="N1365" s="318">
        <v>12</v>
      </c>
      <c r="O1365" s="318"/>
      <c r="P1365" s="318"/>
      <c r="Q1365" s="319"/>
      <c r="R1365" s="318"/>
      <c r="X1365" t="s">
        <v>43</v>
      </c>
      <c r="AA1365" s="318" t="s">
        <v>182</v>
      </c>
      <c r="AB1365" s="318">
        <v>50042662</v>
      </c>
      <c r="AC1365" s="318" t="s">
        <v>35</v>
      </c>
      <c r="AE1365" s="318" t="s">
        <v>52</v>
      </c>
      <c r="AF1365" s="320">
        <v>455842</v>
      </c>
      <c r="AG1365" s="318">
        <v>28</v>
      </c>
      <c r="AH1365" s="320"/>
      <c r="AI1365" s="320"/>
    </row>
    <row r="1366" spans="1:35" hidden="1">
      <c r="A1366" t="s">
        <v>4059</v>
      </c>
      <c r="B1366" s="1">
        <v>45967</v>
      </c>
      <c r="C1366">
        <v>11</v>
      </c>
      <c r="D1366">
        <v>530946</v>
      </c>
      <c r="E1366" t="s">
        <v>4060</v>
      </c>
      <c r="F1366" t="s">
        <v>37</v>
      </c>
      <c r="G1366" t="s">
        <v>112</v>
      </c>
      <c r="H1366" t="s">
        <v>4061</v>
      </c>
      <c r="I1366" t="s">
        <v>60</v>
      </c>
      <c r="J1366" t="s">
        <v>158</v>
      </c>
      <c r="K1366" s="318"/>
      <c r="L1366" t="s">
        <v>391</v>
      </c>
      <c r="M1366" s="319">
        <v>46001</v>
      </c>
      <c r="N1366" s="318">
        <v>12</v>
      </c>
      <c r="O1366" s="318"/>
      <c r="P1366" s="318" t="s">
        <v>257</v>
      </c>
      <c r="Q1366" s="319">
        <v>46001</v>
      </c>
      <c r="R1366" s="318" t="s">
        <v>78</v>
      </c>
      <c r="S1366">
        <v>120098</v>
      </c>
      <c r="X1366" t="s">
        <v>43</v>
      </c>
      <c r="AA1366" s="318" t="s">
        <v>78</v>
      </c>
      <c r="AB1366" s="318">
        <v>50041699</v>
      </c>
      <c r="AC1366" s="318" t="s">
        <v>79</v>
      </c>
      <c r="AE1366" s="318" t="s">
        <v>94</v>
      </c>
      <c r="AF1366" s="320">
        <v>228035</v>
      </c>
      <c r="AG1366" s="318">
        <v>10</v>
      </c>
      <c r="AH1366" s="320"/>
      <c r="AI1366" s="320"/>
    </row>
    <row r="1367" spans="1:35" hidden="1">
      <c r="A1367" t="s">
        <v>4062</v>
      </c>
      <c r="B1367" s="1">
        <v>45967</v>
      </c>
      <c r="C1367">
        <v>11</v>
      </c>
      <c r="D1367">
        <v>530947</v>
      </c>
      <c r="E1367" t="s">
        <v>4063</v>
      </c>
      <c r="F1367" t="s">
        <v>37</v>
      </c>
      <c r="G1367" t="s">
        <v>188</v>
      </c>
      <c r="H1367" t="s">
        <v>2948</v>
      </c>
      <c r="I1367" t="s">
        <v>108</v>
      </c>
      <c r="J1367" t="s">
        <v>158</v>
      </c>
      <c r="K1367" s="318"/>
      <c r="L1367"/>
      <c r="M1367" s="319">
        <v>46049</v>
      </c>
      <c r="N1367" s="318">
        <v>1</v>
      </c>
      <c r="O1367" s="318"/>
      <c r="P1367" s="318" t="s">
        <v>274</v>
      </c>
      <c r="Q1367" s="319">
        <v>46049</v>
      </c>
      <c r="R1367" s="318" t="s">
        <v>199</v>
      </c>
      <c r="X1367" t="s">
        <v>43</v>
      </c>
      <c r="AA1367" s="318" t="s">
        <v>199</v>
      </c>
      <c r="AB1367" s="318">
        <v>50041906</v>
      </c>
      <c r="AC1367" s="318" t="s">
        <v>44</v>
      </c>
      <c r="AE1367" s="318" t="s">
        <v>52</v>
      </c>
      <c r="AF1367" s="320">
        <v>125926</v>
      </c>
      <c r="AG1367" s="318">
        <v>10</v>
      </c>
      <c r="AH1367" s="320"/>
      <c r="AI1367" s="320"/>
    </row>
    <row r="1368" spans="1:35" hidden="1">
      <c r="A1368" t="s">
        <v>4064</v>
      </c>
      <c r="B1368" s="1">
        <v>45967</v>
      </c>
      <c r="C1368">
        <v>11</v>
      </c>
      <c r="D1368">
        <v>530948</v>
      </c>
      <c r="E1368" t="s">
        <v>4065</v>
      </c>
      <c r="F1368" t="s">
        <v>37</v>
      </c>
      <c r="G1368" t="s">
        <v>188</v>
      </c>
      <c r="H1368" t="s">
        <v>4066</v>
      </c>
      <c r="I1368" t="s">
        <v>636</v>
      </c>
      <c r="J1368" t="s">
        <v>158</v>
      </c>
      <c r="K1368" s="318"/>
      <c r="L1368"/>
      <c r="M1368" s="319">
        <v>45986</v>
      </c>
      <c r="N1368" s="318">
        <v>11</v>
      </c>
      <c r="O1368" s="318"/>
      <c r="P1368" s="318" t="s">
        <v>274</v>
      </c>
      <c r="Q1368" s="319">
        <v>45986</v>
      </c>
      <c r="R1368" s="318" t="s">
        <v>77</v>
      </c>
      <c r="X1368" t="s">
        <v>43</v>
      </c>
      <c r="AA1368" s="318" t="s">
        <v>77</v>
      </c>
      <c r="AB1368" s="318">
        <v>50042105</v>
      </c>
      <c r="AC1368" s="318" t="s">
        <v>101</v>
      </c>
      <c r="AE1368" s="318" t="s">
        <v>94</v>
      </c>
      <c r="AF1368" s="320">
        <v>213940</v>
      </c>
      <c r="AG1368" s="318">
        <v>23</v>
      </c>
      <c r="AH1368" s="320"/>
      <c r="AI1368" s="320"/>
    </row>
    <row r="1369" spans="1:35" hidden="1">
      <c r="A1369" t="s">
        <v>4067</v>
      </c>
      <c r="B1369" s="1">
        <v>45967</v>
      </c>
      <c r="C1369">
        <v>11</v>
      </c>
      <c r="D1369">
        <v>530949</v>
      </c>
      <c r="E1369" t="s">
        <v>4068</v>
      </c>
      <c r="F1369" t="s">
        <v>37</v>
      </c>
      <c r="G1369" t="s">
        <v>188</v>
      </c>
      <c r="H1369" t="s">
        <v>4069</v>
      </c>
      <c r="I1369" t="s">
        <v>636</v>
      </c>
      <c r="J1369" t="s">
        <v>158</v>
      </c>
      <c r="K1369" s="318"/>
      <c r="L1369" t="s">
        <v>42</v>
      </c>
      <c r="M1369" s="319">
        <v>45981</v>
      </c>
      <c r="N1369" s="318">
        <v>11</v>
      </c>
      <c r="O1369" s="318"/>
      <c r="P1369" s="318" t="s">
        <v>274</v>
      </c>
      <c r="Q1369" s="319">
        <v>45981</v>
      </c>
      <c r="R1369" s="318" t="s">
        <v>77</v>
      </c>
      <c r="X1369" t="s">
        <v>43</v>
      </c>
      <c r="AA1369" s="318" t="s">
        <v>77</v>
      </c>
      <c r="AB1369" s="318">
        <v>50042107</v>
      </c>
      <c r="AC1369" s="318" t="s">
        <v>101</v>
      </c>
      <c r="AE1369" s="318" t="s">
        <v>94</v>
      </c>
      <c r="AF1369" s="320">
        <v>227546</v>
      </c>
      <c r="AG1369" s="318">
        <v>15</v>
      </c>
      <c r="AH1369" s="320"/>
      <c r="AI1369" s="320"/>
    </row>
    <row r="1370" spans="1:35" hidden="1">
      <c r="A1370" t="s">
        <v>4070</v>
      </c>
      <c r="B1370" s="1">
        <v>45968</v>
      </c>
      <c r="C1370">
        <v>11</v>
      </c>
      <c r="D1370">
        <v>530950</v>
      </c>
      <c r="E1370" t="s">
        <v>1353</v>
      </c>
      <c r="F1370" t="s">
        <v>37</v>
      </c>
      <c r="G1370" t="s">
        <v>117</v>
      </c>
      <c r="H1370" t="s">
        <v>4071</v>
      </c>
      <c r="I1370" t="s">
        <v>40</v>
      </c>
      <c r="J1370" t="s">
        <v>151</v>
      </c>
      <c r="K1370" s="318"/>
      <c r="L1370">
        <v>45968</v>
      </c>
      <c r="M1370" s="319">
        <v>45988</v>
      </c>
      <c r="N1370" s="318">
        <v>11</v>
      </c>
      <c r="O1370" s="318"/>
      <c r="P1370" s="318"/>
      <c r="Q1370" s="319"/>
      <c r="R1370" s="318"/>
      <c r="X1370" t="s">
        <v>43</v>
      </c>
      <c r="AA1370" s="318" t="s">
        <v>78</v>
      </c>
      <c r="AB1370" s="318">
        <v>50041979</v>
      </c>
      <c r="AC1370" s="318" t="s">
        <v>79</v>
      </c>
      <c r="AE1370" s="318" t="s">
        <v>94</v>
      </c>
      <c r="AF1370" s="320">
        <v>26668</v>
      </c>
      <c r="AG1370" s="318"/>
      <c r="AH1370" s="320"/>
      <c r="AI1370" s="320"/>
    </row>
    <row r="1371" spans="1:35" hidden="1">
      <c r="A1371" t="s">
        <v>4072</v>
      </c>
      <c r="B1371" s="1">
        <v>45968</v>
      </c>
      <c r="C1371">
        <v>11</v>
      </c>
      <c r="D1371">
        <v>530951</v>
      </c>
      <c r="E1371" t="s">
        <v>4073</v>
      </c>
      <c r="F1371" t="s">
        <v>37</v>
      </c>
      <c r="G1371" t="s">
        <v>644</v>
      </c>
      <c r="H1371" t="s">
        <v>4074</v>
      </c>
      <c r="I1371" t="s">
        <v>87</v>
      </c>
      <c r="J1371" t="s">
        <v>1149</v>
      </c>
      <c r="K1371" s="318"/>
      <c r="L1371"/>
      <c r="M1371" s="319">
        <v>46007</v>
      </c>
      <c r="N1371" s="318">
        <v>12</v>
      </c>
      <c r="O1371" s="318"/>
      <c r="P1371" s="318" t="s">
        <v>274</v>
      </c>
      <c r="Q1371" s="319">
        <v>46007</v>
      </c>
      <c r="R1371" s="318" t="s">
        <v>78</v>
      </c>
      <c r="X1371" t="s">
        <v>43</v>
      </c>
      <c r="AA1371" s="318" t="s">
        <v>78</v>
      </c>
      <c r="AB1371" s="318">
        <v>50041907</v>
      </c>
      <c r="AC1371" s="318" t="s">
        <v>79</v>
      </c>
      <c r="AE1371" s="318" t="s">
        <v>261</v>
      </c>
      <c r="AF1371" s="320">
        <v>70957</v>
      </c>
      <c r="AG1371" s="318"/>
      <c r="AH1371" s="320"/>
      <c r="AI1371" s="320"/>
    </row>
    <row r="1372" spans="1:35" hidden="1">
      <c r="A1372" t="s">
        <v>4075</v>
      </c>
      <c r="B1372" s="1">
        <v>45968</v>
      </c>
      <c r="C1372">
        <v>11</v>
      </c>
      <c r="D1372">
        <v>530952</v>
      </c>
      <c r="E1372" t="s">
        <v>4076</v>
      </c>
      <c r="F1372" t="s">
        <v>37</v>
      </c>
      <c r="G1372" t="s">
        <v>121</v>
      </c>
      <c r="H1372" t="s">
        <v>4077</v>
      </c>
      <c r="I1372" t="s">
        <v>108</v>
      </c>
      <c r="J1372" t="s">
        <v>158</v>
      </c>
      <c r="K1372" s="318"/>
      <c r="L1372"/>
      <c r="M1372" s="319">
        <v>46037</v>
      </c>
      <c r="N1372" s="318">
        <v>1</v>
      </c>
      <c r="O1372" s="318"/>
      <c r="P1372" s="318"/>
      <c r="Q1372" s="319"/>
      <c r="R1372" s="318"/>
      <c r="X1372" t="s">
        <v>43</v>
      </c>
      <c r="AA1372" s="318" t="s">
        <v>182</v>
      </c>
      <c r="AB1372" s="318">
        <v>50042245</v>
      </c>
      <c r="AC1372" s="318" t="s">
        <v>35</v>
      </c>
      <c r="AE1372" s="318" t="s">
        <v>52</v>
      </c>
      <c r="AF1372" s="320">
        <v>214336</v>
      </c>
      <c r="AG1372" s="318">
        <v>93</v>
      </c>
      <c r="AH1372" s="320"/>
      <c r="AI1372" s="320"/>
    </row>
    <row r="1373" spans="1:35" hidden="1">
      <c r="A1373" t="s">
        <v>4078</v>
      </c>
      <c r="B1373" s="1">
        <v>45952</v>
      </c>
      <c r="C1373">
        <v>10</v>
      </c>
      <c r="D1373">
        <v>530953</v>
      </c>
      <c r="E1373" t="s">
        <v>4079</v>
      </c>
      <c r="F1373" t="s">
        <v>37</v>
      </c>
      <c r="G1373" t="s">
        <v>1401</v>
      </c>
      <c r="H1373" t="s">
        <v>4080</v>
      </c>
      <c r="I1373" t="s">
        <v>636</v>
      </c>
      <c r="J1373" t="s">
        <v>3097</v>
      </c>
      <c r="K1373" s="318"/>
      <c r="L1373" t="s">
        <v>391</v>
      </c>
      <c r="M1373" s="319"/>
      <c r="N1373" s="318"/>
      <c r="O1373" s="318"/>
      <c r="P1373" s="318" t="s">
        <v>274</v>
      </c>
      <c r="Q1373" s="319">
        <v>45967</v>
      </c>
      <c r="R1373" s="318" t="s">
        <v>77</v>
      </c>
      <c r="X1373" t="s">
        <v>43</v>
      </c>
      <c r="AA1373" s="318" t="s">
        <v>77</v>
      </c>
      <c r="AB1373" s="318">
        <v>531101</v>
      </c>
      <c r="AC1373" s="318" t="s">
        <v>101</v>
      </c>
      <c r="AE1373" s="318" t="s">
        <v>408</v>
      </c>
      <c r="AF1373" s="320">
        <v>163937</v>
      </c>
      <c r="AG1373" s="318"/>
      <c r="AH1373" s="320"/>
      <c r="AI1373" s="320"/>
    </row>
    <row r="1374" spans="1:35" hidden="1">
      <c r="A1374" t="s">
        <v>4081</v>
      </c>
      <c r="B1374" s="1">
        <v>45931</v>
      </c>
      <c r="C1374">
        <v>10</v>
      </c>
      <c r="D1374">
        <v>530954</v>
      </c>
      <c r="E1374" t="s">
        <v>4082</v>
      </c>
      <c r="F1374" t="s">
        <v>37</v>
      </c>
      <c r="G1374" t="s">
        <v>1401</v>
      </c>
      <c r="H1374" t="s">
        <v>4083</v>
      </c>
      <c r="I1374" t="s">
        <v>1418</v>
      </c>
      <c r="J1374" t="s">
        <v>1427</v>
      </c>
      <c r="K1374" s="318"/>
      <c r="L1374" t="s">
        <v>391</v>
      </c>
      <c r="M1374" s="319"/>
      <c r="N1374" s="318"/>
      <c r="O1374" s="318"/>
      <c r="P1374" s="318" t="s">
        <v>274</v>
      </c>
      <c r="Q1374" s="319">
        <v>45967</v>
      </c>
      <c r="R1374" s="318" t="s">
        <v>77</v>
      </c>
      <c r="X1374" t="s">
        <v>43</v>
      </c>
      <c r="AA1374" s="318" t="s">
        <v>77</v>
      </c>
      <c r="AB1374" s="318">
        <v>531101</v>
      </c>
      <c r="AC1374" s="318" t="s">
        <v>101</v>
      </c>
      <c r="AE1374" s="318" t="s">
        <v>408</v>
      </c>
      <c r="AF1374" s="320">
        <v>17669</v>
      </c>
      <c r="AG1374" s="318"/>
      <c r="AH1374" s="320"/>
      <c r="AI1374" s="320"/>
    </row>
    <row r="1375" spans="1:35" hidden="1">
      <c r="A1375" t="s">
        <v>4084</v>
      </c>
      <c r="B1375" s="1">
        <v>45936</v>
      </c>
      <c r="C1375">
        <v>10</v>
      </c>
      <c r="D1375">
        <v>530955</v>
      </c>
      <c r="E1375" t="s">
        <v>4085</v>
      </c>
      <c r="F1375" t="s">
        <v>37</v>
      </c>
      <c r="G1375" t="s">
        <v>1401</v>
      </c>
      <c r="H1375" t="s">
        <v>4086</v>
      </c>
      <c r="I1375" t="s">
        <v>1423</v>
      </c>
      <c r="J1375" t="s">
        <v>1408</v>
      </c>
      <c r="K1375" s="318"/>
      <c r="L1375" t="s">
        <v>391</v>
      </c>
      <c r="M1375" s="319"/>
      <c r="N1375" s="318"/>
      <c r="O1375" s="318"/>
      <c r="P1375" s="318" t="s">
        <v>274</v>
      </c>
      <c r="Q1375" s="319">
        <v>45965</v>
      </c>
      <c r="R1375" s="318" t="s">
        <v>77</v>
      </c>
      <c r="X1375" t="s">
        <v>43</v>
      </c>
      <c r="AA1375" s="318" t="s">
        <v>77</v>
      </c>
      <c r="AB1375" s="318">
        <v>531101</v>
      </c>
      <c r="AC1375" s="318" t="s">
        <v>101</v>
      </c>
      <c r="AE1375" s="318" t="s">
        <v>408</v>
      </c>
      <c r="AF1375" s="320">
        <v>171597</v>
      </c>
      <c r="AG1375" s="318"/>
      <c r="AH1375" s="320"/>
      <c r="AI1375" s="320"/>
    </row>
    <row r="1376" spans="1:35" hidden="1">
      <c r="A1376" t="s">
        <v>4087</v>
      </c>
      <c r="B1376" s="1">
        <v>45971</v>
      </c>
      <c r="C1376">
        <v>11</v>
      </c>
      <c r="D1376">
        <v>530956</v>
      </c>
      <c r="E1376" t="s">
        <v>4088</v>
      </c>
      <c r="F1376" t="s">
        <v>37</v>
      </c>
      <c r="G1376" t="s">
        <v>644</v>
      </c>
      <c r="H1376" t="s">
        <v>4089</v>
      </c>
      <c r="I1376" t="s">
        <v>87</v>
      </c>
      <c r="J1376" t="s">
        <v>1149</v>
      </c>
      <c r="K1376" s="318"/>
      <c r="L1376"/>
      <c r="M1376" s="319">
        <v>46007</v>
      </c>
      <c r="N1376" s="318">
        <v>12</v>
      </c>
      <c r="O1376" s="318"/>
      <c r="P1376" s="318" t="s">
        <v>274</v>
      </c>
      <c r="Q1376" s="319">
        <v>46007</v>
      </c>
      <c r="R1376" s="318" t="s">
        <v>78</v>
      </c>
      <c r="X1376" t="s">
        <v>43</v>
      </c>
      <c r="AA1376" s="318" t="s">
        <v>78</v>
      </c>
      <c r="AB1376" s="318">
        <v>50042179</v>
      </c>
      <c r="AC1376" s="318" t="s">
        <v>79</v>
      </c>
      <c r="AE1376" s="318" t="s">
        <v>261</v>
      </c>
      <c r="AF1376" s="320">
        <v>71902</v>
      </c>
      <c r="AG1376" s="318"/>
      <c r="AH1376" s="320"/>
      <c r="AI1376" s="320"/>
    </row>
    <row r="1377" spans="1:35" hidden="1">
      <c r="A1377" t="s">
        <v>4090</v>
      </c>
      <c r="B1377" s="1">
        <v>45938</v>
      </c>
      <c r="C1377">
        <v>10</v>
      </c>
      <c r="D1377">
        <v>530957</v>
      </c>
      <c r="E1377" t="s">
        <v>4091</v>
      </c>
      <c r="F1377" t="s">
        <v>37</v>
      </c>
      <c r="G1377" t="s">
        <v>1401</v>
      </c>
      <c r="H1377" t="s">
        <v>4092</v>
      </c>
      <c r="I1377" t="s">
        <v>636</v>
      </c>
      <c r="J1377" t="s">
        <v>1408</v>
      </c>
      <c r="K1377" s="318"/>
      <c r="L1377" t="s">
        <v>391</v>
      </c>
      <c r="M1377" s="319"/>
      <c r="N1377" s="318"/>
      <c r="O1377" s="318"/>
      <c r="P1377" s="318" t="s">
        <v>274</v>
      </c>
      <c r="Q1377" s="319">
        <v>45968</v>
      </c>
      <c r="R1377" s="318" t="s">
        <v>77</v>
      </c>
      <c r="X1377" t="s">
        <v>43</v>
      </c>
      <c r="AA1377" s="318" t="s">
        <v>77</v>
      </c>
      <c r="AB1377" s="318">
        <v>531101</v>
      </c>
      <c r="AC1377" s="318" t="s">
        <v>101</v>
      </c>
      <c r="AE1377" s="318" t="s">
        <v>408</v>
      </c>
      <c r="AF1377" s="320">
        <v>171597</v>
      </c>
      <c r="AG1377" s="318"/>
      <c r="AH1377" s="320"/>
      <c r="AI1377" s="320"/>
    </row>
    <row r="1378" spans="1:35" hidden="1">
      <c r="A1378" t="s">
        <v>4093</v>
      </c>
      <c r="B1378" s="1">
        <v>45971</v>
      </c>
      <c r="C1378">
        <v>11</v>
      </c>
      <c r="D1378">
        <v>530958</v>
      </c>
      <c r="E1378" t="s">
        <v>54</v>
      </c>
      <c r="F1378" t="s">
        <v>46</v>
      </c>
      <c r="G1378" t="s">
        <v>47</v>
      </c>
      <c r="H1378" t="s">
        <v>55</v>
      </c>
      <c r="I1378" t="s">
        <v>49</v>
      </c>
      <c r="J1378" t="s">
        <v>151</v>
      </c>
      <c r="K1378" s="318"/>
      <c r="L1378"/>
      <c r="M1378" s="319">
        <v>46065</v>
      </c>
      <c r="N1378" s="318">
        <v>2</v>
      </c>
      <c r="O1378" s="318"/>
      <c r="P1378" s="318"/>
      <c r="Q1378" s="319"/>
      <c r="R1378" s="318"/>
      <c r="X1378" t="s">
        <v>43</v>
      </c>
      <c r="AA1378" s="318" t="s">
        <v>199</v>
      </c>
      <c r="AB1378" s="318">
        <v>50041494</v>
      </c>
      <c r="AC1378" s="318" t="s">
        <v>44</v>
      </c>
      <c r="AE1378" s="318" t="s">
        <v>179</v>
      </c>
      <c r="AF1378" s="320">
        <v>215709</v>
      </c>
      <c r="AG1378" s="318"/>
      <c r="AH1378" s="320"/>
      <c r="AI1378" s="320"/>
    </row>
    <row r="1379" spans="1:35" hidden="1">
      <c r="A1379" t="s">
        <v>4094</v>
      </c>
      <c r="B1379" s="1">
        <v>45971</v>
      </c>
      <c r="C1379">
        <v>11</v>
      </c>
      <c r="D1379">
        <v>530959</v>
      </c>
      <c r="E1379" t="s">
        <v>2788</v>
      </c>
      <c r="F1379" t="s">
        <v>37</v>
      </c>
      <c r="G1379" t="s">
        <v>66</v>
      </c>
      <c r="H1379" t="s">
        <v>2789</v>
      </c>
      <c r="I1379" t="s">
        <v>140</v>
      </c>
      <c r="J1379" t="s">
        <v>151</v>
      </c>
      <c r="K1379" s="318"/>
      <c r="L1379"/>
      <c r="M1379" s="319" t="s">
        <v>74</v>
      </c>
      <c r="N1379" s="318"/>
      <c r="O1379" s="318"/>
      <c r="P1379" s="318"/>
      <c r="Q1379" s="319"/>
      <c r="R1379" s="318"/>
      <c r="X1379" t="s">
        <v>43</v>
      </c>
      <c r="AA1379" s="318"/>
      <c r="AB1379" s="318">
        <v>50042246</v>
      </c>
      <c r="AC1379" s="318" t="s">
        <v>43</v>
      </c>
      <c r="AE1379" s="318"/>
      <c r="AF1379" s="320"/>
      <c r="AG1379" s="318"/>
      <c r="AH1379" s="320"/>
      <c r="AI1379" s="320"/>
    </row>
    <row r="1380" spans="1:35" hidden="1">
      <c r="A1380" t="s">
        <v>4095</v>
      </c>
      <c r="B1380" s="1">
        <v>45971</v>
      </c>
      <c r="C1380">
        <v>11</v>
      </c>
      <c r="D1380">
        <v>530960</v>
      </c>
      <c r="E1380" t="s">
        <v>4096</v>
      </c>
      <c r="F1380" t="s">
        <v>37</v>
      </c>
      <c r="G1380" t="s">
        <v>197</v>
      </c>
      <c r="H1380" t="s">
        <v>4097</v>
      </c>
      <c r="I1380" t="s">
        <v>636</v>
      </c>
      <c r="J1380" t="s">
        <v>158</v>
      </c>
      <c r="K1380" s="318"/>
      <c r="L1380"/>
      <c r="M1380" s="319">
        <v>46000</v>
      </c>
      <c r="N1380" s="318">
        <v>12</v>
      </c>
      <c r="O1380" s="318"/>
      <c r="P1380" s="318"/>
      <c r="Q1380" s="319"/>
      <c r="R1380" s="318"/>
      <c r="X1380" t="s">
        <v>43</v>
      </c>
      <c r="AA1380" s="318" t="s">
        <v>78</v>
      </c>
      <c r="AB1380" s="318">
        <v>50042423</v>
      </c>
      <c r="AC1380" s="318" t="s">
        <v>79</v>
      </c>
      <c r="AE1380" s="318" t="s">
        <v>94</v>
      </c>
      <c r="AF1380" s="320">
        <v>269989</v>
      </c>
      <c r="AG1380" s="318">
        <v>78</v>
      </c>
      <c r="AH1380" s="320"/>
      <c r="AI1380" s="320"/>
    </row>
    <row r="1381" spans="1:35" hidden="1">
      <c r="A1381" t="s">
        <v>4098</v>
      </c>
      <c r="B1381" s="1">
        <v>45971</v>
      </c>
      <c r="C1381">
        <v>11</v>
      </c>
      <c r="D1381">
        <v>530961</v>
      </c>
      <c r="E1381" t="s">
        <v>4099</v>
      </c>
      <c r="F1381" t="s">
        <v>37</v>
      </c>
      <c r="G1381" t="s">
        <v>197</v>
      </c>
      <c r="H1381" t="s">
        <v>4100</v>
      </c>
      <c r="I1381" t="s">
        <v>636</v>
      </c>
      <c r="J1381" t="s">
        <v>158</v>
      </c>
      <c r="K1381" s="318"/>
      <c r="L1381"/>
      <c r="M1381" s="319">
        <v>46010</v>
      </c>
      <c r="N1381" s="318">
        <v>12</v>
      </c>
      <c r="O1381" s="318"/>
      <c r="P1381" s="318"/>
      <c r="Q1381" s="319"/>
      <c r="R1381" s="318"/>
      <c r="X1381" t="s">
        <v>43</v>
      </c>
      <c r="AA1381" s="318" t="s">
        <v>182</v>
      </c>
      <c r="AB1381" s="318">
        <v>50042785</v>
      </c>
      <c r="AC1381" s="318" t="s">
        <v>35</v>
      </c>
      <c r="AE1381" s="318" t="s">
        <v>52</v>
      </c>
      <c r="AF1381" s="320">
        <v>322383</v>
      </c>
      <c r="AG1381" s="318">
        <v>113</v>
      </c>
      <c r="AH1381" s="320"/>
      <c r="AI1381" s="320"/>
    </row>
    <row r="1382" spans="1:35" hidden="1">
      <c r="A1382" t="s">
        <v>4101</v>
      </c>
      <c r="B1382" s="1">
        <v>45971</v>
      </c>
      <c r="C1382">
        <v>11</v>
      </c>
      <c r="D1382">
        <v>530962</v>
      </c>
      <c r="E1382" t="s">
        <v>4102</v>
      </c>
      <c r="F1382" t="s">
        <v>37</v>
      </c>
      <c r="G1382" t="s">
        <v>97</v>
      </c>
      <c r="H1382" t="s">
        <v>4103</v>
      </c>
      <c r="I1382" t="s">
        <v>108</v>
      </c>
      <c r="J1382" t="s">
        <v>158</v>
      </c>
      <c r="K1382" s="318"/>
      <c r="L1382" t="s">
        <v>42</v>
      </c>
      <c r="M1382" s="319">
        <v>45987</v>
      </c>
      <c r="N1382" s="318">
        <v>11</v>
      </c>
      <c r="O1382" s="318"/>
      <c r="P1382" s="318" t="s">
        <v>274</v>
      </c>
      <c r="Q1382" s="319">
        <v>45987</v>
      </c>
      <c r="R1382" s="318" t="s">
        <v>77</v>
      </c>
      <c r="X1382" t="s">
        <v>43</v>
      </c>
      <c r="AA1382" s="318" t="s">
        <v>77</v>
      </c>
      <c r="AB1382" s="318">
        <v>50042645</v>
      </c>
      <c r="AC1382" s="318" t="s">
        <v>101</v>
      </c>
      <c r="AE1382" s="318" t="s">
        <v>94</v>
      </c>
      <c r="AF1382" s="320">
        <v>192604</v>
      </c>
      <c r="AG1382" s="318">
        <v>93</v>
      </c>
      <c r="AH1382" s="320"/>
      <c r="AI1382" s="320"/>
    </row>
    <row r="1383" spans="1:35" hidden="1">
      <c r="A1383" t="s">
        <v>4104</v>
      </c>
      <c r="B1383" s="1">
        <v>45971</v>
      </c>
      <c r="C1383">
        <v>11</v>
      </c>
      <c r="D1383">
        <v>530963</v>
      </c>
      <c r="E1383" t="s">
        <v>4105</v>
      </c>
      <c r="F1383" t="s">
        <v>37</v>
      </c>
      <c r="G1383" t="s">
        <v>197</v>
      </c>
      <c r="H1383" t="s">
        <v>4106</v>
      </c>
      <c r="I1383" t="s">
        <v>123</v>
      </c>
      <c r="J1383" t="s">
        <v>158</v>
      </c>
      <c r="K1383" s="318"/>
      <c r="L1383"/>
      <c r="M1383" s="319">
        <v>45994</v>
      </c>
      <c r="N1383" s="318">
        <v>12</v>
      </c>
      <c r="O1383" s="318"/>
      <c r="P1383" s="318"/>
      <c r="Q1383" s="319"/>
      <c r="R1383" s="318"/>
      <c r="X1383" t="s">
        <v>43</v>
      </c>
      <c r="AA1383" s="318" t="s">
        <v>78</v>
      </c>
      <c r="AB1383" s="318">
        <v>50042462</v>
      </c>
      <c r="AC1383" s="318" t="s">
        <v>79</v>
      </c>
      <c r="AE1383" s="318" t="s">
        <v>94</v>
      </c>
      <c r="AF1383" s="320">
        <v>192333</v>
      </c>
      <c r="AG1383" s="318">
        <v>10</v>
      </c>
      <c r="AH1383" s="320"/>
      <c r="AI1383" s="320"/>
    </row>
    <row r="1384" spans="1:35" hidden="1">
      <c r="A1384" t="s">
        <v>4107</v>
      </c>
      <c r="B1384" s="1">
        <v>45971</v>
      </c>
      <c r="C1384">
        <v>11</v>
      </c>
      <c r="D1384">
        <v>530964</v>
      </c>
      <c r="E1384" t="s">
        <v>4108</v>
      </c>
      <c r="F1384" t="s">
        <v>46</v>
      </c>
      <c r="G1384" t="s">
        <v>121</v>
      </c>
      <c r="H1384" t="s">
        <v>4109</v>
      </c>
      <c r="I1384" t="s">
        <v>3498</v>
      </c>
      <c r="J1384" t="s">
        <v>1554</v>
      </c>
      <c r="K1384" s="318"/>
      <c r="L1384"/>
      <c r="M1384" s="319"/>
      <c r="N1384" s="318"/>
      <c r="O1384" s="318"/>
      <c r="P1384" s="318"/>
      <c r="Q1384" s="319"/>
      <c r="R1384" s="318"/>
      <c r="X1384" t="s">
        <v>43</v>
      </c>
      <c r="AA1384" s="318"/>
      <c r="AB1384" s="318">
        <v>50042583</v>
      </c>
      <c r="AC1384" s="318" t="s">
        <v>43</v>
      </c>
      <c r="AE1384" s="318"/>
      <c r="AF1384" s="320"/>
      <c r="AG1384" s="318"/>
      <c r="AH1384" s="320"/>
      <c r="AI1384" s="320"/>
    </row>
    <row r="1385" spans="1:35" hidden="1">
      <c r="A1385" t="s">
        <v>4110</v>
      </c>
      <c r="B1385" s="1">
        <v>45971</v>
      </c>
      <c r="C1385">
        <v>11</v>
      </c>
      <c r="D1385">
        <v>530965</v>
      </c>
      <c r="E1385" t="s">
        <v>4111</v>
      </c>
      <c r="F1385" t="s">
        <v>37</v>
      </c>
      <c r="G1385" t="s">
        <v>106</v>
      </c>
      <c r="H1385" t="s">
        <v>4112</v>
      </c>
      <c r="I1385" t="s">
        <v>636</v>
      </c>
      <c r="J1385" t="s">
        <v>158</v>
      </c>
      <c r="K1385" s="318"/>
      <c r="L1385"/>
      <c r="M1385" s="319">
        <v>45996</v>
      </c>
      <c r="N1385" s="318">
        <v>12</v>
      </c>
      <c r="O1385" s="318"/>
      <c r="P1385" s="318"/>
      <c r="Q1385" s="319"/>
      <c r="R1385" s="318"/>
      <c r="X1385" t="s">
        <v>43</v>
      </c>
      <c r="AA1385" s="318" t="s">
        <v>78</v>
      </c>
      <c r="AB1385" s="318">
        <v>50042523</v>
      </c>
      <c r="AC1385" s="318" t="s">
        <v>79</v>
      </c>
      <c r="AE1385" s="318" t="s">
        <v>94</v>
      </c>
      <c r="AF1385" s="320">
        <v>235967</v>
      </c>
      <c r="AG1385" s="318">
        <v>60</v>
      </c>
      <c r="AH1385" s="320"/>
      <c r="AI1385" s="320"/>
    </row>
    <row r="1386" spans="1:35" hidden="1">
      <c r="A1386" t="s">
        <v>4113</v>
      </c>
      <c r="B1386" s="1">
        <v>45972</v>
      </c>
      <c r="C1386">
        <v>11</v>
      </c>
      <c r="D1386">
        <v>530966</v>
      </c>
      <c r="E1386" t="s">
        <v>1086</v>
      </c>
      <c r="F1386" t="s">
        <v>37</v>
      </c>
      <c r="G1386" t="s">
        <v>644</v>
      </c>
      <c r="H1386" t="s">
        <v>1087</v>
      </c>
      <c r="I1386" t="s">
        <v>108</v>
      </c>
      <c r="J1386" t="s">
        <v>716</v>
      </c>
      <c r="K1386" s="318"/>
      <c r="L1386"/>
      <c r="M1386" s="319">
        <v>45980</v>
      </c>
      <c r="N1386" s="318">
        <v>11</v>
      </c>
      <c r="O1386" s="318"/>
      <c r="P1386" s="318" t="s">
        <v>274</v>
      </c>
      <c r="Q1386" s="319">
        <v>45980</v>
      </c>
      <c r="R1386" s="318" t="s">
        <v>78</v>
      </c>
      <c r="X1386" t="s">
        <v>43</v>
      </c>
      <c r="AA1386" s="318" t="s">
        <v>78</v>
      </c>
      <c r="AB1386" s="318">
        <v>50042650</v>
      </c>
      <c r="AC1386" s="318" t="s">
        <v>79</v>
      </c>
      <c r="AE1386" s="318" t="s">
        <v>94</v>
      </c>
      <c r="AF1386" s="320">
        <v>24547</v>
      </c>
      <c r="AG1386" s="318"/>
      <c r="AH1386" s="320"/>
      <c r="AI1386" s="320"/>
    </row>
    <row r="1387" spans="1:35" hidden="1">
      <c r="A1387" t="s">
        <v>4114</v>
      </c>
      <c r="B1387" s="1">
        <v>45972</v>
      </c>
      <c r="C1387">
        <v>11</v>
      </c>
      <c r="D1387">
        <v>530967</v>
      </c>
      <c r="E1387" t="s">
        <v>4115</v>
      </c>
      <c r="F1387" t="s">
        <v>37</v>
      </c>
      <c r="G1387" t="s">
        <v>358</v>
      </c>
      <c r="H1387" t="s">
        <v>4116</v>
      </c>
      <c r="I1387" t="s">
        <v>40</v>
      </c>
      <c r="J1387" t="s">
        <v>158</v>
      </c>
      <c r="K1387" s="318"/>
      <c r="L1387">
        <v>45980</v>
      </c>
      <c r="M1387" s="319">
        <v>45987</v>
      </c>
      <c r="N1387" s="318">
        <v>11</v>
      </c>
      <c r="O1387" s="318"/>
      <c r="P1387" s="318"/>
      <c r="Q1387" s="319"/>
      <c r="R1387" s="318"/>
      <c r="X1387" t="s">
        <v>43</v>
      </c>
      <c r="AA1387" s="318" t="s">
        <v>77</v>
      </c>
      <c r="AB1387" s="318">
        <v>50042762</v>
      </c>
      <c r="AC1387" s="318" t="s">
        <v>101</v>
      </c>
      <c r="AE1387" s="318" t="s">
        <v>94</v>
      </c>
      <c r="AF1387" s="320">
        <v>226495</v>
      </c>
      <c r="AG1387" s="318">
        <v>31</v>
      </c>
      <c r="AH1387" s="320"/>
      <c r="AI1387" s="320"/>
    </row>
    <row r="1388" spans="1:35" hidden="1">
      <c r="A1388" t="s">
        <v>4117</v>
      </c>
      <c r="B1388" s="1">
        <v>45972</v>
      </c>
      <c r="C1388">
        <v>11</v>
      </c>
      <c r="D1388">
        <v>530968</v>
      </c>
      <c r="E1388" t="s">
        <v>4118</v>
      </c>
      <c r="F1388" t="s">
        <v>37</v>
      </c>
      <c r="G1388" t="s">
        <v>644</v>
      </c>
      <c r="H1388" t="s">
        <v>4119</v>
      </c>
      <c r="I1388" t="s">
        <v>40</v>
      </c>
      <c r="J1388" t="s">
        <v>629</v>
      </c>
      <c r="K1388" s="318"/>
      <c r="L1388"/>
      <c r="M1388" s="319">
        <v>46017</v>
      </c>
      <c r="N1388" s="318">
        <v>12</v>
      </c>
      <c r="O1388" s="318"/>
      <c r="P1388" s="318" t="s">
        <v>274</v>
      </c>
      <c r="Q1388" s="319">
        <v>46017</v>
      </c>
      <c r="R1388" s="318" t="s">
        <v>182</v>
      </c>
      <c r="X1388" t="s">
        <v>43</v>
      </c>
      <c r="AA1388" s="318" t="s">
        <v>182</v>
      </c>
      <c r="AB1388" s="318">
        <v>50042744</v>
      </c>
      <c r="AC1388" s="318" t="s">
        <v>35</v>
      </c>
      <c r="AE1388" s="318" t="s">
        <v>94</v>
      </c>
      <c r="AF1388" s="320">
        <v>25482</v>
      </c>
      <c r="AG1388" s="318"/>
      <c r="AH1388" s="320"/>
      <c r="AI1388" s="320"/>
    </row>
    <row r="1389" spans="1:35" hidden="1">
      <c r="A1389" t="s">
        <v>4120</v>
      </c>
      <c r="B1389" s="1">
        <v>45972</v>
      </c>
      <c r="C1389">
        <v>11</v>
      </c>
      <c r="D1389">
        <v>530969</v>
      </c>
      <c r="E1389" t="s">
        <v>4121</v>
      </c>
      <c r="F1389" t="s">
        <v>37</v>
      </c>
      <c r="G1389" t="s">
        <v>106</v>
      </c>
      <c r="H1389" t="s">
        <v>4122</v>
      </c>
      <c r="I1389" t="s">
        <v>108</v>
      </c>
      <c r="J1389" t="s">
        <v>629</v>
      </c>
      <c r="K1389" s="318"/>
      <c r="L1389"/>
      <c r="M1389" s="319">
        <v>45999</v>
      </c>
      <c r="N1389" s="318">
        <v>12</v>
      </c>
      <c r="O1389" s="318"/>
      <c r="P1389" s="318"/>
      <c r="Q1389" s="319"/>
      <c r="R1389" s="318"/>
      <c r="X1389" t="s">
        <v>43</v>
      </c>
      <c r="AA1389" s="318" t="s">
        <v>78</v>
      </c>
      <c r="AB1389" s="318">
        <v>50042775</v>
      </c>
      <c r="AC1389" s="318" t="s">
        <v>79</v>
      </c>
      <c r="AE1389" s="318" t="s">
        <v>94</v>
      </c>
      <c r="AF1389" s="320">
        <v>9103</v>
      </c>
      <c r="AG1389" s="318"/>
      <c r="AH1389" s="320"/>
      <c r="AI1389" s="320"/>
    </row>
    <row r="1390" spans="1:35" hidden="1">
      <c r="A1390" t="s">
        <v>4123</v>
      </c>
      <c r="B1390" s="1">
        <v>45973</v>
      </c>
      <c r="C1390">
        <v>11</v>
      </c>
      <c r="D1390">
        <v>530970</v>
      </c>
      <c r="E1390" t="s">
        <v>4124</v>
      </c>
      <c r="F1390" t="s">
        <v>37</v>
      </c>
      <c r="G1390" t="s">
        <v>188</v>
      </c>
      <c r="H1390" t="s">
        <v>4125</v>
      </c>
      <c r="I1390" t="s">
        <v>60</v>
      </c>
      <c r="J1390" t="s">
        <v>158</v>
      </c>
      <c r="K1390" s="318"/>
      <c r="L1390" t="s">
        <v>42</v>
      </c>
      <c r="M1390" s="319">
        <v>45993</v>
      </c>
      <c r="N1390" s="318">
        <v>12</v>
      </c>
      <c r="O1390" s="318"/>
      <c r="P1390" s="318" t="s">
        <v>274</v>
      </c>
      <c r="Q1390" s="319">
        <v>45993</v>
      </c>
      <c r="R1390" s="318" t="s">
        <v>78</v>
      </c>
      <c r="X1390" t="s">
        <v>43</v>
      </c>
      <c r="AA1390" s="318" t="s">
        <v>78</v>
      </c>
      <c r="AB1390" s="318">
        <v>50042871</v>
      </c>
      <c r="AC1390" s="318" t="s">
        <v>79</v>
      </c>
      <c r="AE1390" s="318" t="s">
        <v>94</v>
      </c>
      <c r="AF1390" s="320">
        <v>220801</v>
      </c>
      <c r="AG1390" s="318">
        <v>18</v>
      </c>
      <c r="AH1390" s="320"/>
      <c r="AI1390" s="320"/>
    </row>
    <row r="1391" spans="1:35" hidden="1">
      <c r="A1391" t="s">
        <v>4126</v>
      </c>
      <c r="B1391" s="1">
        <v>45973</v>
      </c>
      <c r="C1391">
        <v>11</v>
      </c>
      <c r="D1391">
        <v>530971</v>
      </c>
      <c r="E1391" t="s">
        <v>4127</v>
      </c>
      <c r="F1391" t="s">
        <v>46</v>
      </c>
      <c r="G1391" t="s">
        <v>644</v>
      </c>
      <c r="H1391" t="s">
        <v>4128</v>
      </c>
      <c r="I1391" t="s">
        <v>92</v>
      </c>
      <c r="J1391" t="s">
        <v>1801</v>
      </c>
      <c r="K1391" s="318"/>
      <c r="L1391"/>
      <c r="M1391" s="319">
        <v>46063</v>
      </c>
      <c r="N1391" s="318">
        <v>2</v>
      </c>
      <c r="O1391" s="318"/>
      <c r="P1391" s="318" t="s">
        <v>274</v>
      </c>
      <c r="Q1391" s="319">
        <v>46063</v>
      </c>
      <c r="R1391" s="318" t="s">
        <v>199</v>
      </c>
      <c r="X1391" t="s">
        <v>43</v>
      </c>
      <c r="AA1391" s="318" t="s">
        <v>199</v>
      </c>
      <c r="AB1391" s="318">
        <v>50043079</v>
      </c>
      <c r="AC1391" s="318" t="s">
        <v>44</v>
      </c>
      <c r="AE1391" s="318" t="s">
        <v>290</v>
      </c>
      <c r="AF1391" s="320">
        <v>251864</v>
      </c>
      <c r="AG1391" s="318"/>
      <c r="AH1391" s="320"/>
      <c r="AI1391" s="320"/>
    </row>
    <row r="1392" spans="1:35" hidden="1">
      <c r="A1392" t="s">
        <v>4129</v>
      </c>
      <c r="B1392" s="1">
        <v>45973</v>
      </c>
      <c r="C1392">
        <v>11</v>
      </c>
      <c r="D1392">
        <v>530972</v>
      </c>
      <c r="E1392" t="s">
        <v>4130</v>
      </c>
      <c r="F1392" t="s">
        <v>37</v>
      </c>
      <c r="G1392" t="s">
        <v>644</v>
      </c>
      <c r="H1392" t="s">
        <v>4131</v>
      </c>
      <c r="I1392" t="s">
        <v>87</v>
      </c>
      <c r="J1392" t="s">
        <v>629</v>
      </c>
      <c r="K1392" s="318"/>
      <c r="L1392"/>
      <c r="M1392" s="319">
        <v>46008</v>
      </c>
      <c r="N1392" s="318">
        <v>12</v>
      </c>
      <c r="O1392" s="318"/>
      <c r="P1392" s="318" t="s">
        <v>274</v>
      </c>
      <c r="Q1392" s="319">
        <v>46008</v>
      </c>
      <c r="R1392" s="318" t="s">
        <v>78</v>
      </c>
      <c r="X1392" t="s">
        <v>43</v>
      </c>
      <c r="AA1392" s="318" t="s">
        <v>78</v>
      </c>
      <c r="AB1392" s="318">
        <v>50043060</v>
      </c>
      <c r="AC1392" s="318" t="s">
        <v>79</v>
      </c>
      <c r="AE1392" s="318" t="s">
        <v>94</v>
      </c>
      <c r="AF1392" s="320">
        <v>10167</v>
      </c>
      <c r="AG1392" s="318"/>
      <c r="AH1392" s="320"/>
      <c r="AI1392" s="320"/>
    </row>
    <row r="1393" spans="1:35" hidden="1">
      <c r="A1393" t="s">
        <v>4132</v>
      </c>
      <c r="B1393" s="1">
        <v>45973</v>
      </c>
      <c r="C1393">
        <v>11</v>
      </c>
      <c r="D1393">
        <v>530973</v>
      </c>
      <c r="E1393" t="s">
        <v>3157</v>
      </c>
      <c r="F1393" t="s">
        <v>37</v>
      </c>
      <c r="G1393" t="s">
        <v>644</v>
      </c>
      <c r="H1393" t="s">
        <v>4133</v>
      </c>
      <c r="I1393" t="s">
        <v>87</v>
      </c>
      <c r="J1393" t="s">
        <v>629</v>
      </c>
      <c r="K1393" s="318"/>
      <c r="L1393"/>
      <c r="M1393" s="319">
        <v>46008</v>
      </c>
      <c r="N1393" s="318">
        <v>12</v>
      </c>
      <c r="O1393" s="318"/>
      <c r="P1393" s="318" t="s">
        <v>274</v>
      </c>
      <c r="Q1393" s="319">
        <v>46008</v>
      </c>
      <c r="R1393" s="318" t="s">
        <v>78</v>
      </c>
      <c r="X1393" t="s">
        <v>43</v>
      </c>
      <c r="AA1393" s="318" t="s">
        <v>78</v>
      </c>
      <c r="AB1393" s="318">
        <v>50043061</v>
      </c>
      <c r="AC1393" s="318" t="s">
        <v>79</v>
      </c>
      <c r="AE1393" s="318" t="s">
        <v>94</v>
      </c>
      <c r="AF1393" s="320">
        <v>10167</v>
      </c>
      <c r="AG1393" s="318"/>
      <c r="AH1393" s="320"/>
      <c r="AI1393" s="320"/>
    </row>
    <row r="1394" spans="1:35" hidden="1">
      <c r="A1394" t="s">
        <v>4134</v>
      </c>
      <c r="B1394" s="1">
        <v>45973</v>
      </c>
      <c r="C1394">
        <v>11</v>
      </c>
      <c r="D1394">
        <v>530974</v>
      </c>
      <c r="E1394" t="s">
        <v>4135</v>
      </c>
      <c r="F1394" t="s">
        <v>37</v>
      </c>
      <c r="G1394" t="s">
        <v>644</v>
      </c>
      <c r="H1394" t="s">
        <v>4136</v>
      </c>
      <c r="I1394" t="s">
        <v>87</v>
      </c>
      <c r="J1394" t="s">
        <v>629</v>
      </c>
      <c r="K1394" s="318"/>
      <c r="L1394"/>
      <c r="M1394" s="319">
        <v>46008</v>
      </c>
      <c r="N1394" s="318">
        <v>12</v>
      </c>
      <c r="O1394" s="318"/>
      <c r="P1394" s="318" t="s">
        <v>274</v>
      </c>
      <c r="Q1394" s="319">
        <v>46008</v>
      </c>
      <c r="R1394" s="318" t="s">
        <v>78</v>
      </c>
      <c r="X1394" t="s">
        <v>43</v>
      </c>
      <c r="AA1394" s="318" t="s">
        <v>78</v>
      </c>
      <c r="AB1394" s="318">
        <v>50043065</v>
      </c>
      <c r="AC1394" s="318" t="s">
        <v>79</v>
      </c>
      <c r="AE1394" s="318" t="s">
        <v>94</v>
      </c>
      <c r="AF1394" s="320">
        <v>10167</v>
      </c>
      <c r="AG1394" s="318"/>
      <c r="AH1394" s="320"/>
      <c r="AI1394" s="320"/>
    </row>
    <row r="1395" spans="1:35" hidden="1">
      <c r="A1395" t="s">
        <v>4137</v>
      </c>
      <c r="B1395" s="1">
        <v>45973</v>
      </c>
      <c r="C1395">
        <v>11</v>
      </c>
      <c r="D1395">
        <v>530975</v>
      </c>
      <c r="E1395" t="s">
        <v>4138</v>
      </c>
      <c r="F1395" t="s">
        <v>37</v>
      </c>
      <c r="G1395" t="s">
        <v>106</v>
      </c>
      <c r="H1395" t="s">
        <v>4139</v>
      </c>
      <c r="I1395" t="s">
        <v>72</v>
      </c>
      <c r="J1395" t="s">
        <v>629</v>
      </c>
      <c r="K1395" s="318"/>
      <c r="L1395"/>
      <c r="M1395" s="319">
        <v>45999</v>
      </c>
      <c r="N1395" s="318">
        <v>12</v>
      </c>
      <c r="O1395" s="318"/>
      <c r="P1395" s="318"/>
      <c r="Q1395" s="319"/>
      <c r="R1395" s="318"/>
      <c r="X1395" t="s">
        <v>43</v>
      </c>
      <c r="AA1395" s="318" t="s">
        <v>78</v>
      </c>
      <c r="AB1395" s="318">
        <v>50043067</v>
      </c>
      <c r="AC1395" s="318" t="s">
        <v>79</v>
      </c>
      <c r="AE1395" s="318" t="s">
        <v>94</v>
      </c>
      <c r="AF1395" s="320">
        <v>13251</v>
      </c>
      <c r="AG1395" s="318"/>
      <c r="AH1395" s="320"/>
      <c r="AI1395" s="320"/>
    </row>
    <row r="1396" spans="1:35" hidden="1">
      <c r="A1396" t="s">
        <v>4140</v>
      </c>
      <c r="B1396" s="1">
        <v>45973</v>
      </c>
      <c r="C1396">
        <v>11</v>
      </c>
      <c r="D1396">
        <v>530976</v>
      </c>
      <c r="E1396" t="s">
        <v>4141</v>
      </c>
      <c r="F1396" t="s">
        <v>37</v>
      </c>
      <c r="G1396" t="s">
        <v>106</v>
      </c>
      <c r="H1396" t="s">
        <v>4142</v>
      </c>
      <c r="I1396" t="s">
        <v>72</v>
      </c>
      <c r="J1396" t="s">
        <v>629</v>
      </c>
      <c r="K1396" s="318"/>
      <c r="L1396"/>
      <c r="M1396" s="319">
        <v>45999</v>
      </c>
      <c r="N1396" s="318">
        <v>12</v>
      </c>
      <c r="O1396" s="318"/>
      <c r="P1396" s="318"/>
      <c r="Q1396" s="319"/>
      <c r="R1396" s="318"/>
      <c r="X1396" t="s">
        <v>43</v>
      </c>
      <c r="AA1396" s="318" t="s">
        <v>78</v>
      </c>
      <c r="AB1396" s="318">
        <v>50043070</v>
      </c>
      <c r="AC1396" s="318" t="s">
        <v>79</v>
      </c>
      <c r="AE1396" s="318" t="s">
        <v>94</v>
      </c>
      <c r="AF1396" s="320">
        <v>13251</v>
      </c>
      <c r="AG1396" s="318"/>
      <c r="AH1396" s="320"/>
      <c r="AI1396" s="320"/>
    </row>
    <row r="1397" spans="1:35" hidden="1">
      <c r="A1397" t="s">
        <v>4143</v>
      </c>
      <c r="B1397" s="1">
        <v>45974</v>
      </c>
      <c r="C1397">
        <v>11</v>
      </c>
      <c r="D1397">
        <v>530977</v>
      </c>
      <c r="E1397" t="s">
        <v>3422</v>
      </c>
      <c r="F1397" t="s">
        <v>37</v>
      </c>
      <c r="G1397" t="s">
        <v>106</v>
      </c>
      <c r="H1397" t="s">
        <v>4144</v>
      </c>
      <c r="I1397" t="s">
        <v>87</v>
      </c>
      <c r="J1397" t="s">
        <v>3641</v>
      </c>
      <c r="K1397" s="318"/>
      <c r="L1397"/>
      <c r="M1397" s="319">
        <v>46016</v>
      </c>
      <c r="N1397" s="318">
        <v>12</v>
      </c>
      <c r="O1397" s="318"/>
      <c r="P1397" s="318"/>
      <c r="Q1397" s="319"/>
      <c r="R1397" s="318"/>
      <c r="X1397" t="s">
        <v>43</v>
      </c>
      <c r="AA1397" s="318" t="s">
        <v>182</v>
      </c>
      <c r="AB1397" s="318">
        <v>50043069</v>
      </c>
      <c r="AC1397" s="318" t="s">
        <v>35</v>
      </c>
      <c r="AE1397" s="318" t="s">
        <v>94</v>
      </c>
      <c r="AF1397" s="320">
        <v>17862</v>
      </c>
      <c r="AG1397" s="318">
        <v>40</v>
      </c>
      <c r="AH1397" s="320"/>
      <c r="AI1397" s="320"/>
    </row>
    <row r="1398" spans="1:35" hidden="1">
      <c r="A1398" t="s">
        <v>4145</v>
      </c>
      <c r="B1398" s="1">
        <v>45971</v>
      </c>
      <c r="C1398">
        <v>11</v>
      </c>
      <c r="D1398">
        <v>530978</v>
      </c>
      <c r="E1398" t="s">
        <v>4146</v>
      </c>
      <c r="F1398" t="s">
        <v>37</v>
      </c>
      <c r="G1398" t="s">
        <v>358</v>
      </c>
      <c r="H1398" t="s">
        <v>4147</v>
      </c>
      <c r="I1398" t="s">
        <v>87</v>
      </c>
      <c r="J1398" t="s">
        <v>1554</v>
      </c>
      <c r="K1398" s="318"/>
      <c r="L1398">
        <v>45980</v>
      </c>
      <c r="M1398" s="319">
        <v>45995</v>
      </c>
      <c r="N1398" s="318">
        <v>12</v>
      </c>
      <c r="O1398" s="318"/>
      <c r="P1398" s="318"/>
      <c r="Q1398" s="319"/>
      <c r="R1398" s="318"/>
      <c r="X1398" t="s">
        <v>43</v>
      </c>
      <c r="AA1398" s="318" t="s">
        <v>182</v>
      </c>
      <c r="AB1398" s="318">
        <v>50042256</v>
      </c>
      <c r="AC1398" s="318" t="s">
        <v>35</v>
      </c>
      <c r="AE1398" s="318" t="s">
        <v>52</v>
      </c>
      <c r="AF1398" s="320">
        <v>286883</v>
      </c>
      <c r="AG1398" s="318">
        <v>57</v>
      </c>
      <c r="AH1398" s="320"/>
      <c r="AI1398" s="320"/>
    </row>
    <row r="1399" spans="1:35" hidden="1">
      <c r="A1399" t="s">
        <v>4148</v>
      </c>
      <c r="B1399" s="1">
        <v>45975</v>
      </c>
      <c r="C1399">
        <v>11</v>
      </c>
      <c r="D1399">
        <v>530979</v>
      </c>
      <c r="E1399" t="s">
        <v>4149</v>
      </c>
      <c r="F1399" t="s">
        <v>37</v>
      </c>
      <c r="G1399" t="s">
        <v>644</v>
      </c>
      <c r="H1399" t="s">
        <v>4150</v>
      </c>
      <c r="I1399" t="s">
        <v>1423</v>
      </c>
      <c r="J1399" t="s">
        <v>1149</v>
      </c>
      <c r="K1399" s="318"/>
      <c r="L1399"/>
      <c r="M1399" s="319">
        <v>46049</v>
      </c>
      <c r="N1399" s="318">
        <v>1</v>
      </c>
      <c r="O1399" s="318"/>
      <c r="P1399" s="318" t="s">
        <v>274</v>
      </c>
      <c r="Q1399" s="319">
        <v>46049</v>
      </c>
      <c r="R1399" s="318" t="s">
        <v>182</v>
      </c>
      <c r="X1399" t="s">
        <v>43</v>
      </c>
      <c r="AA1399" s="318" t="s">
        <v>182</v>
      </c>
      <c r="AB1399" s="318">
        <v>50043345</v>
      </c>
      <c r="AC1399" s="318" t="s">
        <v>35</v>
      </c>
      <c r="AE1399" s="318" t="s">
        <v>261</v>
      </c>
      <c r="AF1399" s="320">
        <v>37425</v>
      </c>
      <c r="AG1399" s="318"/>
      <c r="AH1399" s="320"/>
      <c r="AI1399" s="320"/>
    </row>
    <row r="1400" spans="1:35" hidden="1">
      <c r="A1400" t="s">
        <v>4151</v>
      </c>
      <c r="B1400" s="1">
        <v>45971</v>
      </c>
      <c r="C1400">
        <v>11</v>
      </c>
      <c r="D1400">
        <v>530980</v>
      </c>
      <c r="E1400" t="s">
        <v>4152</v>
      </c>
      <c r="F1400" t="s">
        <v>37</v>
      </c>
      <c r="G1400" t="s">
        <v>358</v>
      </c>
      <c r="H1400" t="s">
        <v>4147</v>
      </c>
      <c r="I1400" t="s">
        <v>87</v>
      </c>
      <c r="J1400" t="s">
        <v>1554</v>
      </c>
      <c r="K1400" s="318"/>
      <c r="L1400"/>
      <c r="M1400" s="319">
        <v>46010</v>
      </c>
      <c r="N1400" s="318">
        <v>12</v>
      </c>
      <c r="O1400" s="318"/>
      <c r="P1400" s="318"/>
      <c r="Q1400" s="319"/>
      <c r="R1400" s="318"/>
      <c r="X1400" t="s">
        <v>43</v>
      </c>
      <c r="AA1400" s="318"/>
      <c r="AB1400" s="318">
        <v>50042267</v>
      </c>
      <c r="AC1400" s="318" t="s">
        <v>43</v>
      </c>
      <c r="AE1400" s="318"/>
      <c r="AF1400" s="320"/>
      <c r="AG1400" s="318"/>
      <c r="AH1400" s="320"/>
      <c r="AI1400" s="320"/>
    </row>
    <row r="1401" spans="1:35" hidden="1">
      <c r="A1401" t="s">
        <v>4153</v>
      </c>
      <c r="B1401" s="1">
        <v>45972</v>
      </c>
      <c r="C1401">
        <v>11</v>
      </c>
      <c r="D1401">
        <v>530981</v>
      </c>
      <c r="E1401" t="s">
        <v>234</v>
      </c>
      <c r="F1401" t="s">
        <v>37</v>
      </c>
      <c r="G1401" t="s">
        <v>121</v>
      </c>
      <c r="H1401" t="s">
        <v>235</v>
      </c>
      <c r="I1401" t="s">
        <v>40</v>
      </c>
      <c r="J1401" t="s">
        <v>227</v>
      </c>
      <c r="K1401" s="318"/>
      <c r="L1401"/>
      <c r="M1401" s="319">
        <v>45979</v>
      </c>
      <c r="N1401" s="318">
        <v>11</v>
      </c>
      <c r="O1401" s="318"/>
      <c r="P1401" s="318"/>
      <c r="Q1401" s="319"/>
      <c r="R1401" s="318"/>
      <c r="X1401" t="s">
        <v>43</v>
      </c>
      <c r="AA1401" s="318" t="s">
        <v>78</v>
      </c>
      <c r="AB1401" s="318">
        <v>50042859</v>
      </c>
      <c r="AC1401" s="318" t="s">
        <v>79</v>
      </c>
      <c r="AE1401" s="318" t="s">
        <v>52</v>
      </c>
      <c r="AF1401" s="320">
        <v>45117</v>
      </c>
      <c r="AG1401" s="318"/>
      <c r="AH1401" s="320"/>
      <c r="AI1401" s="320"/>
    </row>
    <row r="1402" spans="1:35" hidden="1">
      <c r="A1402" t="s">
        <v>4154</v>
      </c>
      <c r="B1402" s="1">
        <v>45974</v>
      </c>
      <c r="C1402">
        <v>11</v>
      </c>
      <c r="D1402">
        <v>530982</v>
      </c>
      <c r="E1402" t="s">
        <v>4155</v>
      </c>
      <c r="F1402" t="s">
        <v>37</v>
      </c>
      <c r="G1402" t="s">
        <v>188</v>
      </c>
      <c r="H1402" t="s">
        <v>4156</v>
      </c>
      <c r="I1402" t="s">
        <v>636</v>
      </c>
      <c r="J1402" t="s">
        <v>158</v>
      </c>
      <c r="K1402" s="318"/>
      <c r="L1402"/>
      <c r="M1402" s="319">
        <v>45994</v>
      </c>
      <c r="N1402" s="318">
        <v>12</v>
      </c>
      <c r="O1402" s="318"/>
      <c r="P1402" s="318" t="s">
        <v>274</v>
      </c>
      <c r="Q1402" s="319">
        <v>45994</v>
      </c>
      <c r="R1402" s="318" t="s">
        <v>78</v>
      </c>
      <c r="X1402" t="s">
        <v>43</v>
      </c>
      <c r="AA1402" s="318" t="s">
        <v>78</v>
      </c>
      <c r="AB1402" s="318">
        <v>50043224</v>
      </c>
      <c r="AC1402" s="318" t="s">
        <v>79</v>
      </c>
      <c r="AE1402" s="318" t="s">
        <v>94</v>
      </c>
      <c r="AF1402" s="320">
        <v>218163</v>
      </c>
      <c r="AG1402" s="318">
        <v>38</v>
      </c>
      <c r="AH1402" s="320"/>
      <c r="AI1402" s="320"/>
    </row>
    <row r="1403" spans="1:35" hidden="1">
      <c r="A1403" t="s">
        <v>4157</v>
      </c>
      <c r="B1403" s="1">
        <v>45974</v>
      </c>
      <c r="C1403">
        <v>11</v>
      </c>
      <c r="D1403">
        <v>530983</v>
      </c>
      <c r="E1403" t="s">
        <v>4158</v>
      </c>
      <c r="F1403" t="s">
        <v>37</v>
      </c>
      <c r="G1403" t="s">
        <v>97</v>
      </c>
      <c r="H1403" t="s">
        <v>1339</v>
      </c>
      <c r="I1403" t="s">
        <v>87</v>
      </c>
      <c r="J1403" t="s">
        <v>158</v>
      </c>
      <c r="K1403" s="318"/>
      <c r="L1403"/>
      <c r="M1403" s="319">
        <v>45986</v>
      </c>
      <c r="N1403" s="318">
        <v>11</v>
      </c>
      <c r="O1403" s="318"/>
      <c r="P1403" s="318" t="s">
        <v>274</v>
      </c>
      <c r="Q1403" s="319">
        <v>45986</v>
      </c>
      <c r="R1403" s="318" t="s">
        <v>78</v>
      </c>
      <c r="X1403" t="s">
        <v>43</v>
      </c>
      <c r="AA1403" s="318" t="s">
        <v>78</v>
      </c>
      <c r="AB1403" s="318">
        <v>50043252</v>
      </c>
      <c r="AC1403" s="318" t="s">
        <v>79</v>
      </c>
      <c r="AE1403" s="318" t="s">
        <v>52</v>
      </c>
      <c r="AF1403" s="320">
        <v>281730</v>
      </c>
      <c r="AG1403" s="318">
        <v>145</v>
      </c>
      <c r="AH1403" s="320"/>
      <c r="AI1403" s="320"/>
    </row>
    <row r="1404" spans="1:35" hidden="1">
      <c r="A1404" t="s">
        <v>4159</v>
      </c>
      <c r="B1404" s="1">
        <v>45978</v>
      </c>
      <c r="C1404">
        <v>11</v>
      </c>
      <c r="D1404">
        <v>530984</v>
      </c>
      <c r="E1404" t="s">
        <v>1568</v>
      </c>
      <c r="F1404" t="s">
        <v>37</v>
      </c>
      <c r="G1404" t="s">
        <v>188</v>
      </c>
      <c r="H1404" t="s">
        <v>1569</v>
      </c>
      <c r="I1404" t="s">
        <v>140</v>
      </c>
      <c r="J1404" t="s">
        <v>1801</v>
      </c>
      <c r="K1404" s="318"/>
      <c r="L1404"/>
      <c r="M1404" s="319">
        <v>45979</v>
      </c>
      <c r="N1404" s="318">
        <v>11</v>
      </c>
      <c r="O1404" s="318"/>
      <c r="P1404" s="318" t="s">
        <v>274</v>
      </c>
      <c r="Q1404" s="319">
        <v>45979</v>
      </c>
      <c r="R1404" s="318" t="s">
        <v>77</v>
      </c>
      <c r="X1404" t="s">
        <v>43</v>
      </c>
      <c r="AA1404" s="318" t="s">
        <v>77</v>
      </c>
      <c r="AB1404" s="318">
        <v>50043291</v>
      </c>
      <c r="AC1404" s="318" t="s">
        <v>101</v>
      </c>
      <c r="AE1404" s="318" t="s">
        <v>94</v>
      </c>
      <c r="AF1404" s="320">
        <v>38889</v>
      </c>
      <c r="AG1404" s="318"/>
      <c r="AH1404" s="320"/>
      <c r="AI1404" s="320"/>
    </row>
    <row r="1405" spans="1:35" hidden="1">
      <c r="A1405" t="s">
        <v>4160</v>
      </c>
      <c r="B1405" s="1">
        <v>45975</v>
      </c>
      <c r="C1405">
        <v>11</v>
      </c>
      <c r="D1405">
        <v>530985</v>
      </c>
      <c r="E1405" t="s">
        <v>1783</v>
      </c>
      <c r="F1405" t="s">
        <v>37</v>
      </c>
      <c r="G1405" t="s">
        <v>97</v>
      </c>
      <c r="H1405" t="s">
        <v>4161</v>
      </c>
      <c r="I1405" t="s">
        <v>140</v>
      </c>
      <c r="J1405" t="s">
        <v>1801</v>
      </c>
      <c r="K1405" s="318"/>
      <c r="L1405"/>
      <c r="M1405" s="319">
        <v>45988</v>
      </c>
      <c r="N1405" s="318">
        <v>11</v>
      </c>
      <c r="O1405" s="318"/>
      <c r="P1405" s="318" t="s">
        <v>274</v>
      </c>
      <c r="Q1405" s="319">
        <v>45988</v>
      </c>
      <c r="R1405" s="318" t="s">
        <v>77</v>
      </c>
      <c r="X1405" t="s">
        <v>43</v>
      </c>
      <c r="AA1405" s="318" t="s">
        <v>77</v>
      </c>
      <c r="AB1405" s="318">
        <v>50043295</v>
      </c>
      <c r="AC1405" s="318" t="s">
        <v>101</v>
      </c>
      <c r="AE1405" s="318" t="s">
        <v>94</v>
      </c>
      <c r="AF1405" s="320">
        <v>15810</v>
      </c>
      <c r="AG1405" s="318"/>
      <c r="AH1405" s="320"/>
      <c r="AI1405" s="320"/>
    </row>
    <row r="1406" spans="1:35" hidden="1">
      <c r="A1406" t="s">
        <v>4162</v>
      </c>
      <c r="B1406" s="1">
        <v>45975</v>
      </c>
      <c r="C1406">
        <v>11</v>
      </c>
      <c r="D1406">
        <v>530986</v>
      </c>
      <c r="E1406" t="s">
        <v>3121</v>
      </c>
      <c r="F1406" t="s">
        <v>37</v>
      </c>
      <c r="G1406" t="s">
        <v>117</v>
      </c>
      <c r="H1406" t="s">
        <v>3122</v>
      </c>
      <c r="I1406" t="s">
        <v>92</v>
      </c>
      <c r="J1406" t="s">
        <v>158</v>
      </c>
      <c r="K1406" s="318"/>
      <c r="L1406"/>
      <c r="M1406" s="319" t="s">
        <v>74</v>
      </c>
      <c r="N1406" s="318"/>
      <c r="O1406" s="318"/>
      <c r="P1406" s="318"/>
      <c r="Q1406" s="319"/>
      <c r="R1406" s="318"/>
      <c r="X1406" t="s">
        <v>43</v>
      </c>
      <c r="AA1406" s="318"/>
      <c r="AB1406" s="318">
        <v>50043297</v>
      </c>
      <c r="AC1406" s="318" t="s">
        <v>43</v>
      </c>
      <c r="AE1406" s="318"/>
      <c r="AF1406" s="320"/>
      <c r="AG1406" s="318"/>
      <c r="AH1406" s="320"/>
      <c r="AI1406" s="320"/>
    </row>
    <row r="1407" spans="1:35" hidden="1">
      <c r="A1407" t="s">
        <v>4163</v>
      </c>
      <c r="B1407" s="1">
        <v>45978</v>
      </c>
      <c r="C1407">
        <v>11</v>
      </c>
      <c r="D1407">
        <v>530987</v>
      </c>
      <c r="E1407" t="s">
        <v>4006</v>
      </c>
      <c r="F1407" t="s">
        <v>37</v>
      </c>
      <c r="G1407" t="s">
        <v>47</v>
      </c>
      <c r="H1407" t="s">
        <v>4007</v>
      </c>
      <c r="I1407" t="s">
        <v>140</v>
      </c>
      <c r="J1407" t="s">
        <v>158</v>
      </c>
      <c r="K1407" s="318"/>
      <c r="L1407"/>
      <c r="M1407" s="319">
        <v>45988</v>
      </c>
      <c r="N1407" s="318">
        <v>11</v>
      </c>
      <c r="O1407" s="318"/>
      <c r="P1407" s="318"/>
      <c r="Q1407" s="319"/>
      <c r="R1407" s="318"/>
      <c r="X1407" t="s">
        <v>43</v>
      </c>
      <c r="AA1407" s="318" t="s">
        <v>77</v>
      </c>
      <c r="AB1407" s="318">
        <v>50043406</v>
      </c>
      <c r="AC1407" s="318" t="s">
        <v>101</v>
      </c>
      <c r="AE1407" s="318" t="s">
        <v>94</v>
      </c>
      <c r="AF1407" s="320">
        <v>7790</v>
      </c>
      <c r="AG1407" s="318"/>
      <c r="AH1407" s="320"/>
      <c r="AI1407" s="320"/>
    </row>
    <row r="1408" spans="1:35" hidden="1">
      <c r="A1408" t="s">
        <v>4164</v>
      </c>
      <c r="B1408" s="1">
        <v>45978</v>
      </c>
      <c r="C1408">
        <v>11</v>
      </c>
      <c r="D1408">
        <v>530988</v>
      </c>
      <c r="E1408" t="s">
        <v>2237</v>
      </c>
      <c r="F1408" t="s">
        <v>37</v>
      </c>
      <c r="G1408" t="s">
        <v>47</v>
      </c>
      <c r="H1408" t="s">
        <v>4165</v>
      </c>
      <c r="I1408" t="s">
        <v>108</v>
      </c>
      <c r="J1408" t="s">
        <v>3641</v>
      </c>
      <c r="K1408" s="318"/>
      <c r="L1408" t="s">
        <v>391</v>
      </c>
      <c r="M1408" s="319">
        <v>46065</v>
      </c>
      <c r="N1408" s="318">
        <v>2</v>
      </c>
      <c r="O1408" s="318"/>
      <c r="P1408" s="318"/>
      <c r="Q1408" s="319"/>
      <c r="R1408" s="318"/>
      <c r="X1408" t="s">
        <v>43</v>
      </c>
      <c r="AA1408" s="318" t="s">
        <v>199</v>
      </c>
      <c r="AB1408" s="318">
        <v>50043480</v>
      </c>
      <c r="AC1408" s="318" t="s">
        <v>44</v>
      </c>
      <c r="AE1408" s="318" t="s">
        <v>94</v>
      </c>
      <c r="AF1408" s="320">
        <v>11198</v>
      </c>
      <c r="AG1408" s="318"/>
      <c r="AH1408" s="320"/>
      <c r="AI1408" s="320"/>
    </row>
    <row r="1409" spans="1:35" hidden="1">
      <c r="A1409" t="s">
        <v>4166</v>
      </c>
      <c r="B1409" s="1">
        <v>45978</v>
      </c>
      <c r="C1409">
        <v>11</v>
      </c>
      <c r="D1409">
        <v>530989</v>
      </c>
      <c r="E1409" t="s">
        <v>4167</v>
      </c>
      <c r="F1409" t="s">
        <v>37</v>
      </c>
      <c r="G1409" t="s">
        <v>644</v>
      </c>
      <c r="H1409" t="s">
        <v>2840</v>
      </c>
      <c r="I1409" t="s">
        <v>60</v>
      </c>
      <c r="J1409" t="s">
        <v>1149</v>
      </c>
      <c r="K1409" s="318"/>
      <c r="L1409"/>
      <c r="M1409" s="319">
        <v>46049</v>
      </c>
      <c r="N1409" s="318">
        <v>1</v>
      </c>
      <c r="O1409" s="318"/>
      <c r="P1409" s="318" t="s">
        <v>274</v>
      </c>
      <c r="Q1409" s="319">
        <v>46049</v>
      </c>
      <c r="R1409" s="318" t="s">
        <v>182</v>
      </c>
      <c r="X1409" t="s">
        <v>43</v>
      </c>
      <c r="AA1409" s="318" t="s">
        <v>182</v>
      </c>
      <c r="AB1409" s="318">
        <v>50043469</v>
      </c>
      <c r="AC1409" s="318" t="s">
        <v>35</v>
      </c>
      <c r="AE1409" s="318" t="s">
        <v>261</v>
      </c>
      <c r="AF1409" s="320">
        <v>31244</v>
      </c>
      <c r="AG1409" s="318"/>
      <c r="AH1409" s="320"/>
      <c r="AI1409" s="320"/>
    </row>
    <row r="1410" spans="1:35" hidden="1">
      <c r="A1410" t="s">
        <v>4168</v>
      </c>
      <c r="B1410" s="1">
        <v>45978</v>
      </c>
      <c r="C1410">
        <v>11</v>
      </c>
      <c r="D1410">
        <v>530990</v>
      </c>
      <c r="E1410" t="s">
        <v>1104</v>
      </c>
      <c r="F1410" t="s">
        <v>37</v>
      </c>
      <c r="G1410" t="s">
        <v>106</v>
      </c>
      <c r="H1410" t="s">
        <v>4169</v>
      </c>
      <c r="I1410" t="s">
        <v>108</v>
      </c>
      <c r="J1410" t="s">
        <v>629</v>
      </c>
      <c r="K1410" s="318"/>
      <c r="L1410"/>
      <c r="M1410" s="319">
        <v>45999</v>
      </c>
      <c r="N1410" s="318">
        <v>12</v>
      </c>
      <c r="O1410" s="318"/>
      <c r="P1410" s="318"/>
      <c r="Q1410" s="319"/>
      <c r="R1410" s="318"/>
      <c r="X1410" t="s">
        <v>43</v>
      </c>
      <c r="AA1410" s="318" t="s">
        <v>78</v>
      </c>
      <c r="AB1410" s="318">
        <v>50043523</v>
      </c>
      <c r="AC1410" s="318" t="s">
        <v>79</v>
      </c>
      <c r="AE1410" s="318" t="s">
        <v>94</v>
      </c>
      <c r="AF1410" s="320">
        <v>9103</v>
      </c>
      <c r="AG1410" s="318"/>
      <c r="AH1410" s="320"/>
      <c r="AI1410" s="320"/>
    </row>
    <row r="1411" spans="1:35" hidden="1">
      <c r="A1411" t="s">
        <v>4170</v>
      </c>
      <c r="B1411" s="1">
        <v>45974</v>
      </c>
      <c r="C1411">
        <v>11</v>
      </c>
      <c r="D1411">
        <v>530991</v>
      </c>
      <c r="E1411" t="s">
        <v>1593</v>
      </c>
      <c r="F1411" t="s">
        <v>37</v>
      </c>
      <c r="G1411" t="s">
        <v>188</v>
      </c>
      <c r="H1411" t="s">
        <v>1594</v>
      </c>
      <c r="I1411" t="s">
        <v>108</v>
      </c>
      <c r="J1411" t="s">
        <v>1129</v>
      </c>
      <c r="K1411" s="318"/>
      <c r="L1411" t="s">
        <v>42</v>
      </c>
      <c r="M1411" s="319">
        <v>45979</v>
      </c>
      <c r="N1411" s="318">
        <v>11</v>
      </c>
      <c r="O1411" s="318"/>
      <c r="P1411" s="318" t="s">
        <v>274</v>
      </c>
      <c r="Q1411" s="319">
        <v>45979</v>
      </c>
      <c r="R1411" s="318" t="s">
        <v>77</v>
      </c>
      <c r="X1411" t="s">
        <v>43</v>
      </c>
      <c r="AA1411" s="318" t="s">
        <v>77</v>
      </c>
      <c r="AB1411" s="318">
        <v>50043114</v>
      </c>
      <c r="AC1411" s="318" t="s">
        <v>101</v>
      </c>
      <c r="AE1411" s="318" t="s">
        <v>224</v>
      </c>
      <c r="AF1411" s="320">
        <v>42842</v>
      </c>
      <c r="AG1411" s="318"/>
      <c r="AH1411" s="320"/>
      <c r="AI1411" s="320"/>
    </row>
    <row r="1412" spans="1:35" hidden="1">
      <c r="A1412" t="s">
        <v>4171</v>
      </c>
      <c r="B1412" s="1">
        <v>45979</v>
      </c>
      <c r="C1412">
        <v>11</v>
      </c>
      <c r="D1412">
        <v>530992</v>
      </c>
      <c r="E1412" t="s">
        <v>4172</v>
      </c>
      <c r="F1412" t="s">
        <v>37</v>
      </c>
      <c r="G1412" t="s">
        <v>644</v>
      </c>
      <c r="H1412" t="s">
        <v>4173</v>
      </c>
      <c r="I1412" t="s">
        <v>87</v>
      </c>
      <c r="J1412" t="s">
        <v>629</v>
      </c>
      <c r="K1412" s="318"/>
      <c r="L1412"/>
      <c r="M1412" s="319">
        <v>46008</v>
      </c>
      <c r="N1412" s="318">
        <v>12</v>
      </c>
      <c r="O1412" s="318"/>
      <c r="P1412" s="318" t="s">
        <v>274</v>
      </c>
      <c r="Q1412" s="319">
        <v>46008</v>
      </c>
      <c r="R1412" s="318" t="s">
        <v>78</v>
      </c>
      <c r="X1412" t="s">
        <v>43</v>
      </c>
      <c r="AA1412" s="318" t="s">
        <v>78</v>
      </c>
      <c r="AB1412" s="318">
        <v>50043892</v>
      </c>
      <c r="AC1412" s="318" t="s">
        <v>79</v>
      </c>
      <c r="AE1412" s="318" t="s">
        <v>94</v>
      </c>
      <c r="AF1412" s="320">
        <v>10167</v>
      </c>
      <c r="AG1412" s="318"/>
      <c r="AH1412" s="320"/>
      <c r="AI1412" s="320"/>
    </row>
    <row r="1413" spans="1:35" hidden="1">
      <c r="A1413" t="s">
        <v>4174</v>
      </c>
      <c r="B1413" s="1">
        <v>45979</v>
      </c>
      <c r="C1413">
        <v>11</v>
      </c>
      <c r="D1413">
        <v>530993</v>
      </c>
      <c r="E1413" t="s">
        <v>3121</v>
      </c>
      <c r="F1413" t="s">
        <v>37</v>
      </c>
      <c r="G1413" t="s">
        <v>117</v>
      </c>
      <c r="H1413" t="s">
        <v>3122</v>
      </c>
      <c r="I1413" t="s">
        <v>92</v>
      </c>
      <c r="J1413" t="s">
        <v>151</v>
      </c>
      <c r="K1413" s="318"/>
      <c r="L1413"/>
      <c r="M1413" s="319">
        <v>45980</v>
      </c>
      <c r="N1413" s="318">
        <v>11</v>
      </c>
      <c r="O1413" s="318"/>
      <c r="P1413" s="318"/>
      <c r="Q1413" s="319"/>
      <c r="R1413" s="318"/>
      <c r="X1413" t="s">
        <v>43</v>
      </c>
      <c r="AA1413" s="318" t="s">
        <v>77</v>
      </c>
      <c r="AB1413" s="318">
        <v>50043818</v>
      </c>
      <c r="AC1413" s="318" t="s">
        <v>101</v>
      </c>
      <c r="AE1413" s="318" t="s">
        <v>52</v>
      </c>
      <c r="AF1413" s="320">
        <v>37936</v>
      </c>
      <c r="AG1413" s="318"/>
      <c r="AH1413" s="320"/>
      <c r="AI1413" s="320"/>
    </row>
    <row r="1414" spans="1:35" hidden="1">
      <c r="A1414" t="s">
        <v>4175</v>
      </c>
      <c r="B1414" s="1">
        <v>45978</v>
      </c>
      <c r="C1414">
        <v>11</v>
      </c>
      <c r="D1414">
        <v>530994</v>
      </c>
      <c r="E1414" t="s">
        <v>1200</v>
      </c>
      <c r="F1414" t="s">
        <v>37</v>
      </c>
      <c r="G1414" t="s">
        <v>121</v>
      </c>
      <c r="H1414" t="s">
        <v>1201</v>
      </c>
      <c r="I1414" t="s">
        <v>92</v>
      </c>
      <c r="J1414" t="s">
        <v>151</v>
      </c>
      <c r="K1414" s="318"/>
      <c r="L1414"/>
      <c r="M1414" s="319">
        <v>45981</v>
      </c>
      <c r="N1414" s="318">
        <v>11</v>
      </c>
      <c r="O1414" s="318"/>
      <c r="P1414" s="318"/>
      <c r="Q1414" s="319"/>
      <c r="R1414" s="318"/>
      <c r="X1414" t="s">
        <v>43</v>
      </c>
      <c r="AA1414" s="318" t="s">
        <v>77</v>
      </c>
      <c r="AB1414" s="318">
        <v>50043527</v>
      </c>
      <c r="AC1414" s="318" t="s">
        <v>101</v>
      </c>
      <c r="AE1414" s="318" t="s">
        <v>94</v>
      </c>
      <c r="AF1414" s="320">
        <v>21018</v>
      </c>
      <c r="AG1414" s="318"/>
      <c r="AH1414" s="320"/>
      <c r="AI1414" s="320"/>
    </row>
    <row r="1415" spans="1:35" hidden="1">
      <c r="A1415" t="s">
        <v>4176</v>
      </c>
      <c r="B1415" s="1">
        <v>45978</v>
      </c>
      <c r="C1415">
        <v>11</v>
      </c>
      <c r="D1415">
        <v>530995</v>
      </c>
      <c r="E1415" t="s">
        <v>4177</v>
      </c>
      <c r="F1415" t="s">
        <v>37</v>
      </c>
      <c r="G1415" t="s">
        <v>97</v>
      </c>
      <c r="H1415" t="s">
        <v>4178</v>
      </c>
      <c r="I1415" t="s">
        <v>40</v>
      </c>
      <c r="J1415" t="s">
        <v>158</v>
      </c>
      <c r="K1415" s="318"/>
      <c r="L1415"/>
      <c r="M1415" s="319">
        <v>45999</v>
      </c>
      <c r="N1415" s="318">
        <v>12</v>
      </c>
      <c r="O1415" s="318"/>
      <c r="P1415" s="318" t="s">
        <v>274</v>
      </c>
      <c r="Q1415" s="319">
        <v>45999</v>
      </c>
      <c r="R1415" s="318" t="s">
        <v>78</v>
      </c>
      <c r="X1415" t="s">
        <v>43</v>
      </c>
      <c r="AA1415" s="318" t="s">
        <v>78</v>
      </c>
      <c r="AB1415" s="318">
        <v>50043621</v>
      </c>
      <c r="AC1415" s="318" t="s">
        <v>79</v>
      </c>
      <c r="AE1415" s="318" t="s">
        <v>94</v>
      </c>
      <c r="AF1415" s="320">
        <v>265976</v>
      </c>
      <c r="AG1415" s="318">
        <v>44</v>
      </c>
      <c r="AH1415" s="320"/>
      <c r="AI1415" s="320"/>
    </row>
    <row r="1416" spans="1:35" hidden="1">
      <c r="A1416" t="s">
        <v>4179</v>
      </c>
      <c r="B1416" s="1">
        <v>45979</v>
      </c>
      <c r="C1416">
        <v>11</v>
      </c>
      <c r="D1416">
        <v>530996</v>
      </c>
      <c r="E1416" t="s">
        <v>2131</v>
      </c>
      <c r="F1416" t="s">
        <v>37</v>
      </c>
      <c r="G1416" t="s">
        <v>383</v>
      </c>
      <c r="H1416" t="s">
        <v>3077</v>
      </c>
      <c r="I1416" t="s">
        <v>87</v>
      </c>
      <c r="J1416" t="s">
        <v>151</v>
      </c>
      <c r="K1416" s="318"/>
      <c r="L1416"/>
      <c r="M1416" s="319">
        <v>45981</v>
      </c>
      <c r="N1416" s="318">
        <v>11</v>
      </c>
      <c r="O1416" s="318"/>
      <c r="P1416" s="318"/>
      <c r="Q1416" s="319"/>
      <c r="R1416" s="318"/>
      <c r="X1416" t="s">
        <v>43</v>
      </c>
      <c r="AA1416" s="318" t="s">
        <v>77</v>
      </c>
      <c r="AB1416" s="318">
        <v>50043689</v>
      </c>
      <c r="AC1416" s="318" t="s">
        <v>101</v>
      </c>
      <c r="AE1416" s="318" t="s">
        <v>94</v>
      </c>
      <c r="AF1416" s="320">
        <v>14344</v>
      </c>
      <c r="AG1416" s="318"/>
      <c r="AH1416" s="320"/>
      <c r="AI1416" s="320"/>
    </row>
    <row r="1417" spans="1:35" hidden="1">
      <c r="A1417" t="s">
        <v>4180</v>
      </c>
      <c r="B1417" s="1">
        <v>45979</v>
      </c>
      <c r="C1417">
        <v>11</v>
      </c>
      <c r="D1417">
        <v>530997</v>
      </c>
      <c r="E1417" t="s">
        <v>3076</v>
      </c>
      <c r="F1417" t="s">
        <v>37</v>
      </c>
      <c r="G1417" t="s">
        <v>383</v>
      </c>
      <c r="H1417" t="s">
        <v>3077</v>
      </c>
      <c r="I1417" t="s">
        <v>87</v>
      </c>
      <c r="J1417" t="s">
        <v>151</v>
      </c>
      <c r="K1417" s="318"/>
      <c r="L1417"/>
      <c r="M1417" s="319">
        <v>45981</v>
      </c>
      <c r="N1417" s="318">
        <v>11</v>
      </c>
      <c r="O1417" s="318"/>
      <c r="P1417" s="318"/>
      <c r="Q1417" s="319"/>
      <c r="R1417" s="318"/>
      <c r="X1417" t="s">
        <v>43</v>
      </c>
      <c r="AA1417" s="318" t="s">
        <v>77</v>
      </c>
      <c r="AB1417" s="318">
        <v>50043701</v>
      </c>
      <c r="AC1417" s="318" t="s">
        <v>101</v>
      </c>
      <c r="AE1417" s="318" t="s">
        <v>94</v>
      </c>
      <c r="AF1417" s="320">
        <v>14344</v>
      </c>
      <c r="AG1417" s="318"/>
      <c r="AH1417" s="320"/>
      <c r="AI1417" s="320"/>
    </row>
    <row r="1418" spans="1:35" hidden="1">
      <c r="A1418" t="s">
        <v>4181</v>
      </c>
      <c r="B1418" s="1">
        <v>45979</v>
      </c>
      <c r="C1418">
        <v>11</v>
      </c>
      <c r="D1418">
        <v>530998</v>
      </c>
      <c r="E1418" t="s">
        <v>4182</v>
      </c>
      <c r="F1418" t="s">
        <v>37</v>
      </c>
      <c r="G1418" t="s">
        <v>106</v>
      </c>
      <c r="H1418" t="s">
        <v>4183</v>
      </c>
      <c r="I1418" t="s">
        <v>108</v>
      </c>
      <c r="J1418" t="s">
        <v>158</v>
      </c>
      <c r="K1418" s="318"/>
      <c r="L1418"/>
      <c r="M1418" s="319">
        <v>46006</v>
      </c>
      <c r="N1418" s="318">
        <v>12</v>
      </c>
      <c r="O1418" s="318"/>
      <c r="P1418" s="318"/>
      <c r="Q1418" s="319"/>
      <c r="R1418" s="318"/>
      <c r="X1418" t="s">
        <v>43</v>
      </c>
      <c r="AA1418" s="318" t="s">
        <v>78</v>
      </c>
      <c r="AB1418" s="318">
        <v>50043788</v>
      </c>
      <c r="AC1418" s="318" t="s">
        <v>79</v>
      </c>
      <c r="AE1418" s="318" t="s">
        <v>94</v>
      </c>
      <c r="AF1418" s="320">
        <v>168954</v>
      </c>
      <c r="AG1418" s="318">
        <v>20</v>
      </c>
      <c r="AH1418" s="320"/>
      <c r="AI1418" s="320"/>
    </row>
    <row r="1419" spans="1:35" hidden="1">
      <c r="A1419" t="s">
        <v>4184</v>
      </c>
      <c r="B1419" s="1">
        <v>45979</v>
      </c>
      <c r="C1419">
        <v>11</v>
      </c>
      <c r="D1419">
        <v>530999</v>
      </c>
      <c r="E1419" t="s">
        <v>4185</v>
      </c>
      <c r="F1419" t="s">
        <v>37</v>
      </c>
      <c r="G1419" t="s">
        <v>121</v>
      </c>
      <c r="H1419" t="s">
        <v>4186</v>
      </c>
      <c r="I1419" t="s">
        <v>108</v>
      </c>
      <c r="J1419" t="s">
        <v>158</v>
      </c>
      <c r="K1419" s="318"/>
      <c r="L1419"/>
      <c r="M1419" s="319">
        <v>46008</v>
      </c>
      <c r="N1419" s="318">
        <v>12</v>
      </c>
      <c r="O1419" s="318"/>
      <c r="P1419" s="318"/>
      <c r="Q1419" s="319"/>
      <c r="R1419" s="318"/>
      <c r="X1419" t="s">
        <v>43</v>
      </c>
      <c r="AA1419" s="318" t="s">
        <v>78</v>
      </c>
      <c r="AB1419" s="318">
        <v>50043790</v>
      </c>
      <c r="AC1419" s="318" t="s">
        <v>79</v>
      </c>
      <c r="AE1419" s="318" t="s">
        <v>94</v>
      </c>
      <c r="AF1419" s="320">
        <v>164409</v>
      </c>
      <c r="AG1419" s="318">
        <v>10</v>
      </c>
      <c r="AH1419" s="320"/>
      <c r="AI1419" s="320"/>
    </row>
    <row r="1420" spans="1:35" hidden="1">
      <c r="A1420" t="s">
        <v>4187</v>
      </c>
      <c r="B1420" s="1">
        <v>45979</v>
      </c>
      <c r="C1420">
        <v>11</v>
      </c>
      <c r="D1420">
        <v>531000</v>
      </c>
      <c r="E1420" t="s">
        <v>4188</v>
      </c>
      <c r="F1420" t="s">
        <v>37</v>
      </c>
      <c r="G1420" t="s">
        <v>97</v>
      </c>
      <c r="H1420" t="s">
        <v>4189</v>
      </c>
      <c r="I1420" t="s">
        <v>92</v>
      </c>
      <c r="J1420" t="s">
        <v>158</v>
      </c>
      <c r="K1420" s="318"/>
      <c r="L1420"/>
      <c r="M1420" s="319">
        <v>45996</v>
      </c>
      <c r="N1420" s="318">
        <v>12</v>
      </c>
      <c r="O1420" s="318"/>
      <c r="P1420" s="318" t="s">
        <v>274</v>
      </c>
      <c r="Q1420" s="319">
        <v>45996</v>
      </c>
      <c r="R1420" s="318" t="s">
        <v>78</v>
      </c>
      <c r="X1420" t="s">
        <v>43</v>
      </c>
      <c r="AA1420" s="318" t="s">
        <v>78</v>
      </c>
      <c r="AB1420" s="318">
        <v>50043840</v>
      </c>
      <c r="AC1420" s="318" t="s">
        <v>79</v>
      </c>
      <c r="AE1420" s="318" t="s">
        <v>94</v>
      </c>
      <c r="AF1420" s="320">
        <v>226810</v>
      </c>
      <c r="AG1420" s="318">
        <v>10</v>
      </c>
      <c r="AH1420" s="320"/>
      <c r="AI1420" s="320"/>
    </row>
    <row r="1421" spans="1:35" hidden="1">
      <c r="A1421" t="s">
        <v>4190</v>
      </c>
      <c r="B1421" s="1">
        <v>45979</v>
      </c>
      <c r="C1421">
        <v>11</v>
      </c>
      <c r="D1421">
        <v>531001</v>
      </c>
      <c r="E1421" t="s">
        <v>4158</v>
      </c>
      <c r="F1421" t="s">
        <v>37</v>
      </c>
      <c r="G1421" t="s">
        <v>97</v>
      </c>
      <c r="H1421" t="s">
        <v>1339</v>
      </c>
      <c r="I1421" t="s">
        <v>87</v>
      </c>
      <c r="J1421" t="s">
        <v>227</v>
      </c>
      <c r="K1421" s="318"/>
      <c r="L1421"/>
      <c r="M1421" s="319">
        <v>46009</v>
      </c>
      <c r="N1421" s="318">
        <v>12</v>
      </c>
      <c r="O1421" s="318"/>
      <c r="P1421" s="318" t="s">
        <v>274</v>
      </c>
      <c r="Q1421" s="319">
        <v>46009</v>
      </c>
      <c r="R1421" s="318" t="s">
        <v>182</v>
      </c>
      <c r="X1421" t="s">
        <v>43</v>
      </c>
      <c r="AA1421" s="318" t="s">
        <v>182</v>
      </c>
      <c r="AB1421" s="318">
        <v>50043857</v>
      </c>
      <c r="AC1421" s="318" t="s">
        <v>35</v>
      </c>
      <c r="AE1421" s="318" t="s">
        <v>52</v>
      </c>
      <c r="AF1421" s="320">
        <v>47923</v>
      </c>
      <c r="AG1421" s="318"/>
      <c r="AH1421" s="320"/>
      <c r="AI1421" s="320"/>
    </row>
    <row r="1422" spans="1:35" hidden="1">
      <c r="A1422" t="s">
        <v>4191</v>
      </c>
      <c r="B1422" s="1">
        <v>45979</v>
      </c>
      <c r="C1422">
        <v>11</v>
      </c>
      <c r="D1422">
        <v>531002</v>
      </c>
      <c r="E1422" t="s">
        <v>4192</v>
      </c>
      <c r="F1422" t="s">
        <v>37</v>
      </c>
      <c r="G1422" t="s">
        <v>188</v>
      </c>
      <c r="H1422" t="s">
        <v>4193</v>
      </c>
      <c r="I1422" t="s">
        <v>87</v>
      </c>
      <c r="J1422" t="s">
        <v>158</v>
      </c>
      <c r="K1422" s="318"/>
      <c r="L1422"/>
      <c r="M1422" s="319">
        <v>46010</v>
      </c>
      <c r="N1422" s="318">
        <v>12</v>
      </c>
      <c r="O1422" s="318"/>
      <c r="P1422" s="318" t="s">
        <v>274</v>
      </c>
      <c r="Q1422" s="319">
        <v>46010</v>
      </c>
      <c r="R1422" s="318" t="s">
        <v>78</v>
      </c>
      <c r="X1422" t="s">
        <v>43</v>
      </c>
      <c r="AA1422" s="318" t="s">
        <v>78</v>
      </c>
      <c r="AB1422" s="318">
        <v>50043895</v>
      </c>
      <c r="AC1422" s="318" t="s">
        <v>79</v>
      </c>
      <c r="AE1422" s="318" t="s">
        <v>94</v>
      </c>
      <c r="AF1422" s="320">
        <v>254233</v>
      </c>
      <c r="AG1422" s="318">
        <v>14</v>
      </c>
      <c r="AH1422" s="320"/>
      <c r="AI1422" s="320"/>
    </row>
    <row r="1423" spans="1:35" hidden="1">
      <c r="A1423" t="s">
        <v>4194</v>
      </c>
      <c r="B1423" s="1">
        <v>45979</v>
      </c>
      <c r="C1423">
        <v>11</v>
      </c>
      <c r="D1423">
        <v>531003</v>
      </c>
      <c r="E1423" t="s">
        <v>4195</v>
      </c>
      <c r="F1423" t="s">
        <v>37</v>
      </c>
      <c r="G1423" t="s">
        <v>97</v>
      </c>
      <c r="H1423" t="s">
        <v>4196</v>
      </c>
      <c r="I1423" t="s">
        <v>72</v>
      </c>
      <c r="J1423" t="s">
        <v>158</v>
      </c>
      <c r="K1423" s="318"/>
      <c r="L1423"/>
      <c r="M1423" s="319">
        <v>46008</v>
      </c>
      <c r="N1423" s="318">
        <v>12</v>
      </c>
      <c r="O1423" s="318"/>
      <c r="P1423" s="318" t="s">
        <v>274</v>
      </c>
      <c r="Q1423" s="319">
        <v>46008</v>
      </c>
      <c r="R1423" s="318" t="s">
        <v>78</v>
      </c>
      <c r="X1423" t="s">
        <v>43</v>
      </c>
      <c r="AA1423" s="318" t="s">
        <v>78</v>
      </c>
      <c r="AB1423" s="318">
        <v>50043898</v>
      </c>
      <c r="AC1423" s="318" t="s">
        <v>79</v>
      </c>
      <c r="AE1423" s="318" t="s">
        <v>94</v>
      </c>
      <c r="AF1423" s="320">
        <v>317046</v>
      </c>
      <c r="AG1423" s="318">
        <v>76</v>
      </c>
      <c r="AH1423" s="320"/>
      <c r="AI1423" s="320"/>
    </row>
    <row r="1424" spans="1:35" hidden="1">
      <c r="A1424" t="s">
        <v>4197</v>
      </c>
      <c r="B1424" s="1">
        <v>45931</v>
      </c>
      <c r="C1424">
        <v>10</v>
      </c>
      <c r="D1424">
        <v>531004</v>
      </c>
      <c r="E1424" t="s">
        <v>4198</v>
      </c>
      <c r="F1424" t="s">
        <v>37</v>
      </c>
      <c r="G1424" t="s">
        <v>1401</v>
      </c>
      <c r="H1424" t="s">
        <v>4199</v>
      </c>
      <c r="I1424" t="s">
        <v>1423</v>
      </c>
      <c r="J1424" t="s">
        <v>1408</v>
      </c>
      <c r="K1424" s="318"/>
      <c r="L1424" t="s">
        <v>391</v>
      </c>
      <c r="M1424" s="319"/>
      <c r="N1424" s="318"/>
      <c r="O1424" s="318"/>
      <c r="P1424" s="318" t="s">
        <v>274</v>
      </c>
      <c r="Q1424" s="319">
        <v>45973</v>
      </c>
      <c r="R1424" s="318" t="s">
        <v>77</v>
      </c>
      <c r="X1424" t="s">
        <v>43</v>
      </c>
      <c r="AA1424" s="318" t="s">
        <v>77</v>
      </c>
      <c r="AB1424" s="318">
        <v>531101</v>
      </c>
      <c r="AC1424" s="318" t="s">
        <v>101</v>
      </c>
      <c r="AE1424" s="318" t="s">
        <v>408</v>
      </c>
      <c r="AF1424" s="320">
        <v>177575</v>
      </c>
      <c r="AG1424" s="318"/>
      <c r="AH1424" s="320"/>
      <c r="AI1424" s="320"/>
    </row>
    <row r="1425" spans="1:35" hidden="1">
      <c r="A1425" t="s">
        <v>4200</v>
      </c>
      <c r="B1425" s="1">
        <v>45936</v>
      </c>
      <c r="C1425">
        <v>10</v>
      </c>
      <c r="D1425">
        <v>531005</v>
      </c>
      <c r="E1425" t="s">
        <v>4201</v>
      </c>
      <c r="F1425" t="s">
        <v>37</v>
      </c>
      <c r="G1425" t="s">
        <v>1401</v>
      </c>
      <c r="H1425" t="s">
        <v>4202</v>
      </c>
      <c r="I1425" t="s">
        <v>636</v>
      </c>
      <c r="J1425" t="s">
        <v>2312</v>
      </c>
      <c r="K1425" s="318"/>
      <c r="L1425" t="s">
        <v>391</v>
      </c>
      <c r="M1425" s="319"/>
      <c r="N1425" s="318"/>
      <c r="O1425" s="318"/>
      <c r="P1425" s="318" t="s">
        <v>274</v>
      </c>
      <c r="Q1425" s="319">
        <v>45971</v>
      </c>
      <c r="R1425" s="318" t="s">
        <v>77</v>
      </c>
      <c r="X1425" t="s">
        <v>43</v>
      </c>
      <c r="AA1425" s="318" t="s">
        <v>77</v>
      </c>
      <c r="AB1425" s="318">
        <v>531106</v>
      </c>
      <c r="AC1425" s="318" t="s">
        <v>101</v>
      </c>
      <c r="AE1425" s="318" t="s">
        <v>408</v>
      </c>
      <c r="AF1425" s="320">
        <v>2144149</v>
      </c>
      <c r="AG1425" s="318"/>
      <c r="AH1425" s="320"/>
      <c r="AI1425" s="320"/>
    </row>
    <row r="1426" spans="1:35" hidden="1">
      <c r="A1426" t="s">
        <v>4203</v>
      </c>
      <c r="B1426" s="1">
        <v>45944</v>
      </c>
      <c r="C1426">
        <v>10</v>
      </c>
      <c r="D1426">
        <v>531006</v>
      </c>
      <c r="E1426" t="s">
        <v>4204</v>
      </c>
      <c r="F1426" t="s">
        <v>37</v>
      </c>
      <c r="G1426" t="s">
        <v>1401</v>
      </c>
      <c r="H1426" t="s">
        <v>4205</v>
      </c>
      <c r="I1426" t="s">
        <v>140</v>
      </c>
      <c r="J1426" t="s">
        <v>2316</v>
      </c>
      <c r="K1426" s="318"/>
      <c r="L1426" t="s">
        <v>391</v>
      </c>
      <c r="M1426" s="319"/>
      <c r="N1426" s="318"/>
      <c r="O1426" s="318"/>
      <c r="P1426" s="318" t="s">
        <v>274</v>
      </c>
      <c r="Q1426" s="319">
        <v>45971</v>
      </c>
      <c r="R1426" s="318" t="s">
        <v>77</v>
      </c>
      <c r="X1426" t="s">
        <v>43</v>
      </c>
      <c r="AA1426" s="318" t="s">
        <v>77</v>
      </c>
      <c r="AB1426" s="318">
        <v>531106</v>
      </c>
      <c r="AC1426" s="318" t="s">
        <v>101</v>
      </c>
      <c r="AE1426" s="318" t="s">
        <v>408</v>
      </c>
      <c r="AF1426" s="320">
        <v>215147</v>
      </c>
      <c r="AG1426" s="318"/>
      <c r="AH1426" s="320"/>
      <c r="AI1426" s="320"/>
    </row>
    <row r="1427" spans="1:35" hidden="1">
      <c r="A1427" t="s">
        <v>4206</v>
      </c>
      <c r="B1427" s="1">
        <v>45951</v>
      </c>
      <c r="C1427">
        <v>10</v>
      </c>
      <c r="D1427">
        <v>531007</v>
      </c>
      <c r="E1427" t="s">
        <v>4207</v>
      </c>
      <c r="F1427" t="s">
        <v>37</v>
      </c>
      <c r="G1427" t="s">
        <v>1401</v>
      </c>
      <c r="H1427" t="s">
        <v>4208</v>
      </c>
      <c r="I1427" t="s">
        <v>140</v>
      </c>
      <c r="J1427" t="s">
        <v>1408</v>
      </c>
      <c r="K1427" s="318"/>
      <c r="L1427" t="s">
        <v>391</v>
      </c>
      <c r="M1427" s="319"/>
      <c r="N1427" s="318"/>
      <c r="O1427" s="318"/>
      <c r="P1427" s="318" t="s">
        <v>274</v>
      </c>
      <c r="Q1427" s="319">
        <v>45973</v>
      </c>
      <c r="R1427" s="318" t="s">
        <v>77</v>
      </c>
      <c r="X1427" t="s">
        <v>43</v>
      </c>
      <c r="AA1427" s="318" t="s">
        <v>77</v>
      </c>
      <c r="AB1427" s="318">
        <v>531106</v>
      </c>
      <c r="AC1427" s="318" t="s">
        <v>101</v>
      </c>
      <c r="AE1427" s="318" t="s">
        <v>408</v>
      </c>
      <c r="AF1427" s="320">
        <v>174968</v>
      </c>
      <c r="AG1427" s="318"/>
      <c r="AH1427" s="320"/>
      <c r="AI1427" s="320"/>
    </row>
    <row r="1428" spans="1:35" hidden="1">
      <c r="A1428" t="s">
        <v>4209</v>
      </c>
      <c r="B1428" s="1">
        <v>45960</v>
      </c>
      <c r="C1428">
        <v>10</v>
      </c>
      <c r="D1428">
        <v>531008</v>
      </c>
      <c r="E1428" t="s">
        <v>4210</v>
      </c>
      <c r="F1428" t="s">
        <v>37</v>
      </c>
      <c r="G1428" t="s">
        <v>1401</v>
      </c>
      <c r="H1428" t="s">
        <v>4211</v>
      </c>
      <c r="I1428" t="s">
        <v>636</v>
      </c>
      <c r="J1428" t="s">
        <v>4212</v>
      </c>
      <c r="K1428" s="318"/>
      <c r="L1428" t="s">
        <v>391</v>
      </c>
      <c r="M1428" s="319"/>
      <c r="N1428" s="318"/>
      <c r="O1428" s="318"/>
      <c r="P1428" s="318" t="s">
        <v>274</v>
      </c>
      <c r="Q1428" s="319">
        <v>45974</v>
      </c>
      <c r="R1428" s="318" t="s">
        <v>77</v>
      </c>
      <c r="X1428" t="s">
        <v>43</v>
      </c>
      <c r="AA1428" s="318" t="s">
        <v>77</v>
      </c>
      <c r="AB1428" s="318">
        <v>531106</v>
      </c>
      <c r="AC1428" s="318" t="s">
        <v>101</v>
      </c>
      <c r="AE1428" s="318" t="s">
        <v>408</v>
      </c>
      <c r="AF1428" s="320">
        <v>168551</v>
      </c>
      <c r="AG1428" s="318"/>
      <c r="AH1428" s="320"/>
      <c r="AI1428" s="320"/>
    </row>
    <row r="1429" spans="1:35" hidden="1">
      <c r="A1429" t="s">
        <v>4213</v>
      </c>
      <c r="B1429" s="1">
        <v>45972</v>
      </c>
      <c r="C1429">
        <v>11</v>
      </c>
      <c r="D1429">
        <v>531009</v>
      </c>
      <c r="E1429" t="s">
        <v>2835</v>
      </c>
      <c r="F1429" t="s">
        <v>37</v>
      </c>
      <c r="G1429" t="s">
        <v>1401</v>
      </c>
      <c r="H1429" t="s">
        <v>2836</v>
      </c>
      <c r="I1429" t="s">
        <v>40</v>
      </c>
      <c r="J1429" t="s">
        <v>1408</v>
      </c>
      <c r="K1429" s="318"/>
      <c r="L1429" t="s">
        <v>391</v>
      </c>
      <c r="M1429" s="319"/>
      <c r="N1429" s="318"/>
      <c r="O1429" s="318"/>
      <c r="P1429" s="318" t="s">
        <v>274</v>
      </c>
      <c r="Q1429" s="319">
        <v>45975</v>
      </c>
      <c r="R1429" s="318" t="s">
        <v>77</v>
      </c>
      <c r="X1429" t="s">
        <v>43</v>
      </c>
      <c r="AA1429" s="318" t="s">
        <v>77</v>
      </c>
      <c r="AB1429" s="318">
        <v>531106</v>
      </c>
      <c r="AC1429" s="318" t="s">
        <v>101</v>
      </c>
      <c r="AE1429" s="318" t="s">
        <v>408</v>
      </c>
      <c r="AF1429" s="320">
        <v>24971</v>
      </c>
      <c r="AG1429" s="318"/>
      <c r="AH1429" s="320"/>
      <c r="AI1429" s="320"/>
    </row>
    <row r="1430" spans="1:35" hidden="1">
      <c r="A1430" t="s">
        <v>4214</v>
      </c>
      <c r="B1430" s="1">
        <v>45975</v>
      </c>
      <c r="C1430">
        <v>11</v>
      </c>
      <c r="D1430">
        <v>531010</v>
      </c>
      <c r="E1430" t="s">
        <v>1539</v>
      </c>
      <c r="F1430" t="s">
        <v>37</v>
      </c>
      <c r="G1430" t="s">
        <v>1696</v>
      </c>
      <c r="H1430" t="s">
        <v>4215</v>
      </c>
      <c r="I1430" t="s">
        <v>4216</v>
      </c>
      <c r="J1430" t="s">
        <v>4217</v>
      </c>
      <c r="K1430" s="318"/>
      <c r="L1430" t="s">
        <v>391</v>
      </c>
      <c r="M1430" s="319">
        <v>45989</v>
      </c>
      <c r="N1430" s="318">
        <v>11</v>
      </c>
      <c r="O1430" s="318"/>
      <c r="P1430" s="318"/>
      <c r="Q1430" s="319"/>
      <c r="R1430" s="318"/>
      <c r="X1430" t="s">
        <v>43</v>
      </c>
      <c r="AA1430" s="318" t="s">
        <v>77</v>
      </c>
      <c r="AB1430" s="318">
        <v>531109</v>
      </c>
      <c r="AC1430" s="318" t="s">
        <v>101</v>
      </c>
      <c r="AE1430" s="318" t="s">
        <v>732</v>
      </c>
      <c r="AF1430" s="320">
        <v>10550</v>
      </c>
      <c r="AG1430" s="318"/>
      <c r="AH1430" s="320"/>
      <c r="AI1430" s="320"/>
    </row>
    <row r="1431" spans="1:35" hidden="1">
      <c r="A1431" t="s">
        <v>4218</v>
      </c>
      <c r="B1431" s="1">
        <v>45980</v>
      </c>
      <c r="C1431">
        <v>11</v>
      </c>
      <c r="D1431">
        <v>531011</v>
      </c>
      <c r="E1431" t="s">
        <v>4219</v>
      </c>
      <c r="F1431" t="s">
        <v>37</v>
      </c>
      <c r="G1431" t="s">
        <v>644</v>
      </c>
      <c r="H1431" t="s">
        <v>4220</v>
      </c>
      <c r="I1431" t="s">
        <v>636</v>
      </c>
      <c r="J1431" t="s">
        <v>629</v>
      </c>
      <c r="K1431" s="318"/>
      <c r="L1431"/>
      <c r="M1431" s="319">
        <v>46008</v>
      </c>
      <c r="N1431" s="318">
        <v>12</v>
      </c>
      <c r="O1431" s="318"/>
      <c r="P1431" s="318" t="s">
        <v>274</v>
      </c>
      <c r="Q1431" s="319">
        <v>46008</v>
      </c>
      <c r="R1431" s="318" t="s">
        <v>78</v>
      </c>
      <c r="X1431" t="s">
        <v>43</v>
      </c>
      <c r="AA1431" s="318" t="s">
        <v>78</v>
      </c>
      <c r="AB1431" s="318">
        <v>50044404</v>
      </c>
      <c r="AC1431" s="318" t="s">
        <v>79</v>
      </c>
      <c r="AE1431" s="318" t="s">
        <v>94</v>
      </c>
      <c r="AF1431" s="320">
        <v>15155</v>
      </c>
      <c r="AG1431" s="318"/>
      <c r="AH1431" s="320"/>
      <c r="AI1431" s="320"/>
    </row>
    <row r="1432" spans="1:35" hidden="1">
      <c r="A1432" t="s">
        <v>4221</v>
      </c>
      <c r="B1432" s="1">
        <v>45980</v>
      </c>
      <c r="C1432">
        <v>11</v>
      </c>
      <c r="D1432">
        <v>531012</v>
      </c>
      <c r="E1432" t="s">
        <v>4222</v>
      </c>
      <c r="F1432" t="s">
        <v>46</v>
      </c>
      <c r="G1432" t="s">
        <v>358</v>
      </c>
      <c r="H1432" t="s">
        <v>4223</v>
      </c>
      <c r="I1432" t="s">
        <v>49</v>
      </c>
      <c r="J1432" t="s">
        <v>158</v>
      </c>
      <c r="K1432" s="318"/>
      <c r="L1432"/>
      <c r="M1432" s="319">
        <v>46001</v>
      </c>
      <c r="N1432" s="318">
        <v>12</v>
      </c>
      <c r="O1432" s="318"/>
      <c r="P1432" s="318"/>
      <c r="Q1432" s="319"/>
      <c r="R1432" s="318"/>
      <c r="X1432" t="s">
        <v>43</v>
      </c>
      <c r="AA1432" s="318" t="s">
        <v>78</v>
      </c>
      <c r="AB1432" s="318">
        <v>50044230</v>
      </c>
      <c r="AC1432" s="318" t="s">
        <v>79</v>
      </c>
      <c r="AE1432" s="318" t="s">
        <v>179</v>
      </c>
      <c r="AF1432" s="320">
        <v>240481</v>
      </c>
      <c r="AG1432" s="318">
        <v>43</v>
      </c>
      <c r="AH1432" s="320"/>
      <c r="AI1432" s="320"/>
    </row>
    <row r="1433" spans="1:35" hidden="1">
      <c r="A1433" t="s">
        <v>4224</v>
      </c>
      <c r="B1433" s="1">
        <v>45980</v>
      </c>
      <c r="C1433">
        <v>11</v>
      </c>
      <c r="D1433">
        <v>531013</v>
      </c>
      <c r="E1433" t="s">
        <v>4225</v>
      </c>
      <c r="F1433" t="s">
        <v>37</v>
      </c>
      <c r="G1433" t="s">
        <v>383</v>
      </c>
      <c r="H1433" t="s">
        <v>4226</v>
      </c>
      <c r="I1433" t="s">
        <v>87</v>
      </c>
      <c r="J1433" t="s">
        <v>158</v>
      </c>
      <c r="K1433" s="318"/>
      <c r="L1433"/>
      <c r="M1433" s="319">
        <v>46030</v>
      </c>
      <c r="N1433" s="318">
        <v>1</v>
      </c>
      <c r="O1433" s="318"/>
      <c r="P1433" s="318"/>
      <c r="Q1433" s="319"/>
      <c r="R1433" s="318"/>
      <c r="X1433" t="s">
        <v>43</v>
      </c>
      <c r="AA1433" s="318" t="s">
        <v>182</v>
      </c>
      <c r="AB1433" s="318">
        <v>50044590</v>
      </c>
      <c r="AC1433" s="318" t="s">
        <v>35</v>
      </c>
      <c r="AE1433" s="318" t="s">
        <v>94</v>
      </c>
      <c r="AF1433" s="320">
        <v>263495</v>
      </c>
      <c r="AG1433" s="318">
        <v>68</v>
      </c>
      <c r="AH1433" s="320"/>
      <c r="AI1433" s="320"/>
    </row>
    <row r="1434" spans="1:35" hidden="1">
      <c r="A1434" t="s">
        <v>4227</v>
      </c>
      <c r="B1434" s="1">
        <v>45980</v>
      </c>
      <c r="C1434">
        <v>11</v>
      </c>
      <c r="D1434">
        <v>531014</v>
      </c>
      <c r="E1434" t="s">
        <v>4228</v>
      </c>
      <c r="F1434" t="s">
        <v>37</v>
      </c>
      <c r="G1434" t="s">
        <v>383</v>
      </c>
      <c r="H1434" t="s">
        <v>4229</v>
      </c>
      <c r="I1434" t="s">
        <v>87</v>
      </c>
      <c r="J1434" t="s">
        <v>158</v>
      </c>
      <c r="K1434" s="318"/>
      <c r="L1434"/>
      <c r="M1434" s="319">
        <v>46003</v>
      </c>
      <c r="N1434" s="318">
        <v>12</v>
      </c>
      <c r="O1434" s="318"/>
      <c r="P1434" s="318"/>
      <c r="Q1434" s="319"/>
      <c r="R1434" s="318"/>
      <c r="X1434" t="s">
        <v>43</v>
      </c>
      <c r="AA1434" s="318" t="s">
        <v>78</v>
      </c>
      <c r="AB1434" s="318">
        <v>50044375</v>
      </c>
      <c r="AC1434" s="318" t="s">
        <v>79</v>
      </c>
      <c r="AE1434" s="318" t="s">
        <v>52</v>
      </c>
      <c r="AF1434" s="320">
        <v>220054</v>
      </c>
      <c r="AG1434" s="318">
        <v>18</v>
      </c>
      <c r="AH1434" s="320"/>
      <c r="AI1434" s="320"/>
    </row>
    <row r="1435" spans="1:35" hidden="1">
      <c r="A1435" t="s">
        <v>4230</v>
      </c>
      <c r="B1435" s="1">
        <v>45981</v>
      </c>
      <c r="C1435">
        <v>11</v>
      </c>
      <c r="D1435">
        <v>531015</v>
      </c>
      <c r="E1435" t="s">
        <v>3197</v>
      </c>
      <c r="F1435" t="s">
        <v>37</v>
      </c>
      <c r="G1435" t="s">
        <v>188</v>
      </c>
      <c r="H1435" t="s">
        <v>1201</v>
      </c>
      <c r="I1435" t="s">
        <v>92</v>
      </c>
      <c r="J1435" t="s">
        <v>1801</v>
      </c>
      <c r="K1435" s="318"/>
      <c r="L1435"/>
      <c r="M1435" s="319">
        <v>45982</v>
      </c>
      <c r="N1435" s="318">
        <v>11</v>
      </c>
      <c r="O1435" s="318"/>
      <c r="P1435" s="318" t="s">
        <v>274</v>
      </c>
      <c r="Q1435" s="319">
        <v>45982</v>
      </c>
      <c r="R1435" s="318" t="s">
        <v>77</v>
      </c>
      <c r="X1435" t="s">
        <v>43</v>
      </c>
      <c r="AA1435" s="318" t="s">
        <v>77</v>
      </c>
      <c r="AB1435" s="318">
        <v>50044596</v>
      </c>
      <c r="AC1435" s="318" t="s">
        <v>101</v>
      </c>
      <c r="AE1435" s="318" t="s">
        <v>94</v>
      </c>
      <c r="AF1435" s="320">
        <v>25443</v>
      </c>
      <c r="AG1435" s="318"/>
      <c r="AH1435" s="320"/>
      <c r="AI1435" s="320"/>
    </row>
    <row r="1436" spans="1:35" hidden="1">
      <c r="A1436" t="s">
        <v>4231</v>
      </c>
      <c r="B1436" s="1">
        <v>45981</v>
      </c>
      <c r="C1436">
        <v>11</v>
      </c>
      <c r="D1436">
        <v>531016</v>
      </c>
      <c r="E1436" t="s">
        <v>4232</v>
      </c>
      <c r="F1436" t="s">
        <v>37</v>
      </c>
      <c r="G1436" t="s">
        <v>112</v>
      </c>
      <c r="H1436" t="s">
        <v>4233</v>
      </c>
      <c r="I1436" t="s">
        <v>40</v>
      </c>
      <c r="J1436" t="s">
        <v>158</v>
      </c>
      <c r="K1436" s="318"/>
      <c r="L1436"/>
      <c r="M1436" s="319">
        <v>46009</v>
      </c>
      <c r="N1436" s="318">
        <v>12</v>
      </c>
      <c r="O1436" s="318"/>
      <c r="P1436" s="318" t="s">
        <v>257</v>
      </c>
      <c r="Q1436" s="319">
        <v>46009</v>
      </c>
      <c r="R1436" s="318" t="s">
        <v>78</v>
      </c>
      <c r="S1436">
        <v>124607</v>
      </c>
      <c r="X1436" t="s">
        <v>43</v>
      </c>
      <c r="AA1436" s="318" t="s">
        <v>78</v>
      </c>
      <c r="AB1436" s="318">
        <v>50043988</v>
      </c>
      <c r="AC1436" s="318" t="s">
        <v>79</v>
      </c>
      <c r="AE1436" s="318" t="s">
        <v>94</v>
      </c>
      <c r="AF1436" s="320">
        <v>236402</v>
      </c>
      <c r="AG1436" s="318">
        <v>43</v>
      </c>
      <c r="AH1436" s="320"/>
      <c r="AI1436" s="320"/>
    </row>
    <row r="1437" spans="1:35" hidden="1">
      <c r="A1437" t="s">
        <v>4234</v>
      </c>
      <c r="B1437" s="1">
        <v>45981</v>
      </c>
      <c r="C1437">
        <v>11</v>
      </c>
      <c r="D1437">
        <v>531017</v>
      </c>
      <c r="E1437" t="s">
        <v>4235</v>
      </c>
      <c r="F1437" t="s">
        <v>37</v>
      </c>
      <c r="G1437" t="s">
        <v>112</v>
      </c>
      <c r="H1437" t="s">
        <v>4236</v>
      </c>
      <c r="I1437" t="s">
        <v>40</v>
      </c>
      <c r="J1437" t="s">
        <v>158</v>
      </c>
      <c r="K1437" s="318"/>
      <c r="L1437"/>
      <c r="M1437" s="319">
        <v>46003</v>
      </c>
      <c r="N1437" s="318">
        <v>12</v>
      </c>
      <c r="O1437" s="318"/>
      <c r="P1437" s="318" t="s">
        <v>257</v>
      </c>
      <c r="Q1437" s="319">
        <v>46003</v>
      </c>
      <c r="R1437" s="318" t="s">
        <v>78</v>
      </c>
      <c r="S1437">
        <v>137548</v>
      </c>
      <c r="X1437" t="s">
        <v>43</v>
      </c>
      <c r="AA1437" s="318" t="s">
        <v>78</v>
      </c>
      <c r="AB1437" s="318">
        <v>50043980</v>
      </c>
      <c r="AC1437" s="318" t="s">
        <v>79</v>
      </c>
      <c r="AE1437" s="318" t="s">
        <v>94</v>
      </c>
      <c r="AF1437" s="320">
        <v>258804</v>
      </c>
      <c r="AG1437" s="318">
        <v>16</v>
      </c>
      <c r="AH1437" s="320"/>
      <c r="AI1437" s="320"/>
    </row>
    <row r="1438" spans="1:35" hidden="1">
      <c r="A1438" t="s">
        <v>4237</v>
      </c>
      <c r="B1438" s="1">
        <v>45981</v>
      </c>
      <c r="C1438">
        <v>11</v>
      </c>
      <c r="D1438">
        <v>531018</v>
      </c>
      <c r="E1438" t="s">
        <v>234</v>
      </c>
      <c r="F1438" t="s">
        <v>37</v>
      </c>
      <c r="G1438" t="s">
        <v>121</v>
      </c>
      <c r="H1438" t="s">
        <v>4238</v>
      </c>
      <c r="I1438" t="s">
        <v>40</v>
      </c>
      <c r="J1438" t="s">
        <v>1801</v>
      </c>
      <c r="K1438" s="318"/>
      <c r="L1438"/>
      <c r="M1438" s="319">
        <v>46038</v>
      </c>
      <c r="N1438" s="318">
        <v>1</v>
      </c>
      <c r="O1438" s="318"/>
      <c r="P1438" s="318"/>
      <c r="Q1438" s="319"/>
      <c r="R1438" s="318"/>
      <c r="X1438" t="s">
        <v>43</v>
      </c>
      <c r="AA1438" s="318" t="s">
        <v>199</v>
      </c>
      <c r="AB1438" s="318">
        <v>50044474</v>
      </c>
      <c r="AC1438" s="318" t="s">
        <v>44</v>
      </c>
      <c r="AE1438" s="318" t="s">
        <v>52</v>
      </c>
      <c r="AF1438" s="320">
        <v>12640</v>
      </c>
      <c r="AG1438" s="318"/>
      <c r="AH1438" s="320"/>
      <c r="AI1438" s="320"/>
    </row>
    <row r="1439" spans="1:35" hidden="1">
      <c r="A1439" t="s">
        <v>4239</v>
      </c>
      <c r="B1439" s="1">
        <v>45980</v>
      </c>
      <c r="C1439">
        <v>11</v>
      </c>
      <c r="D1439">
        <v>531019</v>
      </c>
      <c r="E1439" t="s">
        <v>4240</v>
      </c>
      <c r="F1439" t="s">
        <v>37</v>
      </c>
      <c r="G1439" t="s">
        <v>644</v>
      </c>
      <c r="H1439" t="s">
        <v>4241</v>
      </c>
      <c r="I1439" t="s">
        <v>1423</v>
      </c>
      <c r="J1439" t="s">
        <v>1149</v>
      </c>
      <c r="K1439" s="318"/>
      <c r="L1439"/>
      <c r="M1439" s="319">
        <v>46049</v>
      </c>
      <c r="N1439" s="318">
        <v>1</v>
      </c>
      <c r="O1439" s="318"/>
      <c r="P1439" s="318" t="s">
        <v>274</v>
      </c>
      <c r="Q1439" s="319">
        <v>46049</v>
      </c>
      <c r="R1439" s="318" t="s">
        <v>182</v>
      </c>
      <c r="X1439" t="s">
        <v>43</v>
      </c>
      <c r="AA1439" s="318" t="s">
        <v>182</v>
      </c>
      <c r="AB1439" s="318">
        <v>50043802</v>
      </c>
      <c r="AC1439" s="318" t="s">
        <v>35</v>
      </c>
      <c r="AE1439" s="318" t="s">
        <v>261</v>
      </c>
      <c r="AF1439" s="320">
        <v>37425</v>
      </c>
      <c r="AG1439" s="318"/>
      <c r="AH1439" s="320"/>
      <c r="AI1439" s="320"/>
    </row>
    <row r="1440" spans="1:35" hidden="1">
      <c r="A1440" t="s">
        <v>4242</v>
      </c>
      <c r="B1440" s="1">
        <v>45980</v>
      </c>
      <c r="C1440">
        <v>11</v>
      </c>
      <c r="D1440">
        <v>531020</v>
      </c>
      <c r="E1440" t="s">
        <v>4243</v>
      </c>
      <c r="F1440" t="s">
        <v>37</v>
      </c>
      <c r="G1440" t="s">
        <v>644</v>
      </c>
      <c r="H1440" t="s">
        <v>4244</v>
      </c>
      <c r="I1440" t="s">
        <v>92</v>
      </c>
      <c r="J1440" t="s">
        <v>1149</v>
      </c>
      <c r="K1440" s="318"/>
      <c r="L1440"/>
      <c r="M1440" s="319">
        <v>46049</v>
      </c>
      <c r="N1440" s="318">
        <v>1</v>
      </c>
      <c r="O1440" s="318"/>
      <c r="P1440" s="318" t="s">
        <v>274</v>
      </c>
      <c r="Q1440" s="319">
        <v>46049</v>
      </c>
      <c r="R1440" s="318" t="s">
        <v>182</v>
      </c>
      <c r="X1440" t="s">
        <v>43</v>
      </c>
      <c r="AA1440" s="318" t="s">
        <v>182</v>
      </c>
      <c r="AB1440" s="318">
        <v>50043833</v>
      </c>
      <c r="AC1440" s="318" t="s">
        <v>35</v>
      </c>
      <c r="AE1440" s="318" t="s">
        <v>261</v>
      </c>
      <c r="AF1440" s="320">
        <v>39091</v>
      </c>
      <c r="AG1440" s="318"/>
      <c r="AH1440" s="320"/>
      <c r="AI1440" s="320"/>
    </row>
    <row r="1441" spans="1:35" hidden="1">
      <c r="A1441" t="s">
        <v>4245</v>
      </c>
      <c r="B1441" s="1">
        <v>45980</v>
      </c>
      <c r="C1441">
        <v>11</v>
      </c>
      <c r="D1441">
        <v>531021</v>
      </c>
      <c r="E1441" t="s">
        <v>4246</v>
      </c>
      <c r="F1441" t="s">
        <v>37</v>
      </c>
      <c r="G1441" t="s">
        <v>644</v>
      </c>
      <c r="H1441" t="s">
        <v>4247</v>
      </c>
      <c r="I1441" t="s">
        <v>108</v>
      </c>
      <c r="J1441" t="s">
        <v>1149</v>
      </c>
      <c r="K1441" s="318"/>
      <c r="L1441"/>
      <c r="M1441" s="319">
        <v>46049</v>
      </c>
      <c r="N1441" s="318">
        <v>1</v>
      </c>
      <c r="O1441" s="318"/>
      <c r="P1441" s="318" t="s">
        <v>274</v>
      </c>
      <c r="Q1441" s="319">
        <v>46049</v>
      </c>
      <c r="R1441" s="318" t="s">
        <v>182</v>
      </c>
      <c r="X1441" t="s">
        <v>43</v>
      </c>
      <c r="AA1441" s="318" t="s">
        <v>182</v>
      </c>
      <c r="AB1441" s="318">
        <v>50044187</v>
      </c>
      <c r="AC1441" s="318" t="s">
        <v>35</v>
      </c>
      <c r="AE1441" s="318" t="s">
        <v>261</v>
      </c>
      <c r="AF1441" s="320">
        <v>29087</v>
      </c>
      <c r="AG1441" s="318"/>
      <c r="AH1441" s="320"/>
      <c r="AI1441" s="320"/>
    </row>
    <row r="1442" spans="1:35" hidden="1">
      <c r="A1442" t="s">
        <v>4248</v>
      </c>
      <c r="B1442" s="1">
        <v>45981</v>
      </c>
      <c r="C1442">
        <v>11</v>
      </c>
      <c r="D1442">
        <v>531022</v>
      </c>
      <c r="E1442" t="s">
        <v>1012</v>
      </c>
      <c r="F1442" t="s">
        <v>37</v>
      </c>
      <c r="G1442" t="s">
        <v>644</v>
      </c>
      <c r="H1442" t="s">
        <v>4249</v>
      </c>
      <c r="I1442" t="s">
        <v>108</v>
      </c>
      <c r="J1442" t="s">
        <v>716</v>
      </c>
      <c r="K1442" s="318"/>
      <c r="L1442"/>
      <c r="M1442" s="319">
        <v>46049</v>
      </c>
      <c r="N1442" s="318">
        <v>1</v>
      </c>
      <c r="O1442" s="318"/>
      <c r="P1442" s="318" t="s">
        <v>274</v>
      </c>
      <c r="Q1442" s="319">
        <v>46049</v>
      </c>
      <c r="R1442" s="318" t="s">
        <v>182</v>
      </c>
      <c r="X1442" t="s">
        <v>43</v>
      </c>
      <c r="AA1442" s="318" t="s">
        <v>182</v>
      </c>
      <c r="AB1442" s="318">
        <v>50044598</v>
      </c>
      <c r="AC1442" s="318" t="s">
        <v>35</v>
      </c>
      <c r="AE1442" s="318" t="s">
        <v>94</v>
      </c>
      <c r="AF1442" s="320">
        <v>34531</v>
      </c>
      <c r="AG1442" s="318"/>
      <c r="AH1442" s="320"/>
      <c r="AI1442" s="320"/>
    </row>
    <row r="1443" spans="1:35" hidden="1">
      <c r="A1443" t="s">
        <v>4250</v>
      </c>
      <c r="B1443" s="1">
        <v>45944</v>
      </c>
      <c r="C1443">
        <v>10</v>
      </c>
      <c r="D1443">
        <v>531023</v>
      </c>
      <c r="E1443" t="s">
        <v>4251</v>
      </c>
      <c r="F1443" t="s">
        <v>37</v>
      </c>
      <c r="G1443" t="s">
        <v>1401</v>
      </c>
      <c r="H1443" t="s">
        <v>4252</v>
      </c>
      <c r="I1443" t="s">
        <v>92</v>
      </c>
      <c r="J1443" t="s">
        <v>1408</v>
      </c>
      <c r="K1443" s="318"/>
      <c r="L1443" t="s">
        <v>391</v>
      </c>
      <c r="M1443" s="319">
        <v>45981</v>
      </c>
      <c r="N1443" s="318">
        <v>11</v>
      </c>
      <c r="O1443" s="318"/>
      <c r="P1443" s="318" t="s">
        <v>274</v>
      </c>
      <c r="Q1443" s="319">
        <v>45981</v>
      </c>
      <c r="R1443" s="318" t="s">
        <v>78</v>
      </c>
      <c r="S1443">
        <v>75125</v>
      </c>
      <c r="X1443" t="s">
        <v>43</v>
      </c>
      <c r="AA1443" s="318" t="s">
        <v>78</v>
      </c>
      <c r="AB1443" s="318">
        <v>531202</v>
      </c>
      <c r="AC1443" s="318" t="s">
        <v>79</v>
      </c>
      <c r="AE1443" s="318" t="s">
        <v>408</v>
      </c>
      <c r="AF1443" s="320">
        <v>177940</v>
      </c>
      <c r="AG1443" s="318"/>
      <c r="AH1443" s="320"/>
      <c r="AI1443" s="320"/>
    </row>
    <row r="1444" spans="1:35" hidden="1">
      <c r="A1444" t="s">
        <v>4253</v>
      </c>
      <c r="B1444" s="1">
        <v>45944</v>
      </c>
      <c r="C1444">
        <v>10</v>
      </c>
      <c r="D1444">
        <v>531024</v>
      </c>
      <c r="E1444" t="s">
        <v>4254</v>
      </c>
      <c r="F1444" t="s">
        <v>37</v>
      </c>
      <c r="G1444" t="s">
        <v>1401</v>
      </c>
      <c r="H1444" t="s">
        <v>4255</v>
      </c>
      <c r="I1444" t="s">
        <v>92</v>
      </c>
      <c r="J1444" t="s">
        <v>1408</v>
      </c>
      <c r="K1444" s="318"/>
      <c r="L1444" t="s">
        <v>391</v>
      </c>
      <c r="M1444" s="319">
        <v>45981</v>
      </c>
      <c r="N1444" s="318">
        <v>11</v>
      </c>
      <c r="O1444" s="318"/>
      <c r="P1444" s="318" t="s">
        <v>274</v>
      </c>
      <c r="Q1444" s="319">
        <v>45981</v>
      </c>
      <c r="R1444" s="318" t="s">
        <v>78</v>
      </c>
      <c r="S1444">
        <v>72040</v>
      </c>
      <c r="X1444" t="s">
        <v>43</v>
      </c>
      <c r="AA1444" s="318" t="s">
        <v>78</v>
      </c>
      <c r="AB1444" s="318">
        <v>531202</v>
      </c>
      <c r="AC1444" s="318" t="s">
        <v>79</v>
      </c>
      <c r="AE1444" s="318" t="s">
        <v>408</v>
      </c>
      <c r="AF1444" s="320">
        <v>171441</v>
      </c>
      <c r="AG1444" s="318"/>
      <c r="AH1444" s="320"/>
      <c r="AI1444" s="320"/>
    </row>
    <row r="1445" spans="1:35" hidden="1">
      <c r="A1445" t="s">
        <v>4256</v>
      </c>
      <c r="B1445" s="1">
        <v>45950</v>
      </c>
      <c r="C1445">
        <v>10</v>
      </c>
      <c r="D1445">
        <v>531025</v>
      </c>
      <c r="E1445" t="s">
        <v>4257</v>
      </c>
      <c r="F1445" t="s">
        <v>37</v>
      </c>
      <c r="G1445" t="s">
        <v>1401</v>
      </c>
      <c r="H1445" t="s">
        <v>4258</v>
      </c>
      <c r="I1445" t="s">
        <v>636</v>
      </c>
      <c r="J1445" t="s">
        <v>1408</v>
      </c>
      <c r="K1445" s="318"/>
      <c r="L1445" t="s">
        <v>391</v>
      </c>
      <c r="M1445" s="319">
        <v>45981</v>
      </c>
      <c r="N1445" s="318">
        <v>11</v>
      </c>
      <c r="O1445" s="318"/>
      <c r="P1445" s="318" t="s">
        <v>274</v>
      </c>
      <c r="Q1445" s="319">
        <v>45981</v>
      </c>
      <c r="R1445" s="318" t="s">
        <v>78</v>
      </c>
      <c r="S1445">
        <v>72200</v>
      </c>
      <c r="X1445" t="s">
        <v>43</v>
      </c>
      <c r="AA1445" s="318" t="s">
        <v>78</v>
      </c>
      <c r="AB1445" s="318">
        <v>531202</v>
      </c>
      <c r="AC1445" s="318" t="s">
        <v>79</v>
      </c>
      <c r="AE1445" s="318" t="s">
        <v>408</v>
      </c>
      <c r="AF1445" s="320">
        <v>171597</v>
      </c>
      <c r="AG1445" s="318"/>
      <c r="AH1445" s="320"/>
      <c r="AI1445" s="320"/>
    </row>
    <row r="1446" spans="1:35" hidden="1">
      <c r="A1446" t="s">
        <v>4259</v>
      </c>
      <c r="B1446" s="1">
        <v>45981</v>
      </c>
      <c r="C1446">
        <v>11</v>
      </c>
      <c r="D1446">
        <v>531026</v>
      </c>
      <c r="E1446" t="s">
        <v>4260</v>
      </c>
      <c r="F1446" t="s">
        <v>37</v>
      </c>
      <c r="G1446" t="s">
        <v>644</v>
      </c>
      <c r="H1446" t="s">
        <v>4261</v>
      </c>
      <c r="I1446" t="s">
        <v>92</v>
      </c>
      <c r="J1446" t="s">
        <v>629</v>
      </c>
      <c r="K1446" s="318"/>
      <c r="L1446"/>
      <c r="M1446" s="319">
        <v>46000</v>
      </c>
      <c r="N1446" s="318">
        <v>12</v>
      </c>
      <c r="O1446" s="318"/>
      <c r="P1446" s="318" t="s">
        <v>274</v>
      </c>
      <c r="Q1446" s="319">
        <v>46000</v>
      </c>
      <c r="R1446" s="318" t="s">
        <v>78</v>
      </c>
      <c r="X1446" t="s">
        <v>43</v>
      </c>
      <c r="AA1446" s="318" t="s">
        <v>78</v>
      </c>
      <c r="AB1446" s="318">
        <v>50044566</v>
      </c>
      <c r="AC1446" s="318" t="s">
        <v>79</v>
      </c>
      <c r="AE1446" s="318" t="s">
        <v>94</v>
      </c>
      <c r="AF1446" s="320">
        <v>13251</v>
      </c>
      <c r="AG1446" s="318"/>
      <c r="AH1446" s="320"/>
      <c r="AI1446" s="320"/>
    </row>
    <row r="1447" spans="1:35" hidden="1">
      <c r="A1447" t="s">
        <v>4262</v>
      </c>
      <c r="B1447" s="1">
        <v>45981</v>
      </c>
      <c r="C1447">
        <v>11</v>
      </c>
      <c r="D1447">
        <v>531027</v>
      </c>
      <c r="E1447" t="s">
        <v>1743</v>
      </c>
      <c r="F1447" t="s">
        <v>37</v>
      </c>
      <c r="G1447" t="s">
        <v>106</v>
      </c>
      <c r="H1447" t="s">
        <v>4263</v>
      </c>
      <c r="I1447" t="s">
        <v>108</v>
      </c>
      <c r="J1447" t="s">
        <v>629</v>
      </c>
      <c r="K1447" s="318"/>
      <c r="L1447"/>
      <c r="M1447" s="319">
        <v>46016</v>
      </c>
      <c r="N1447" s="318">
        <v>12</v>
      </c>
      <c r="O1447" s="318"/>
      <c r="P1447" s="318"/>
      <c r="Q1447" s="319"/>
      <c r="R1447" s="318"/>
      <c r="X1447" t="s">
        <v>43</v>
      </c>
      <c r="AA1447" s="318" t="s">
        <v>78</v>
      </c>
      <c r="AB1447" s="318">
        <v>50044603</v>
      </c>
      <c r="AC1447" s="318" t="s">
        <v>79</v>
      </c>
      <c r="AE1447" s="318" t="s">
        <v>94</v>
      </c>
      <c r="AF1447" s="320">
        <v>9103</v>
      </c>
      <c r="AG1447" s="318"/>
      <c r="AH1447" s="320"/>
      <c r="AI1447" s="320"/>
    </row>
    <row r="1448" spans="1:35" hidden="1">
      <c r="A1448" t="s">
        <v>4264</v>
      </c>
      <c r="B1448" s="1">
        <v>45981</v>
      </c>
      <c r="C1448">
        <v>11</v>
      </c>
      <c r="D1448">
        <v>531028</v>
      </c>
      <c r="E1448" t="s">
        <v>1463</v>
      </c>
      <c r="F1448" t="s">
        <v>37</v>
      </c>
      <c r="G1448" t="s">
        <v>106</v>
      </c>
      <c r="H1448" t="s">
        <v>3082</v>
      </c>
      <c r="I1448" t="s">
        <v>108</v>
      </c>
      <c r="J1448" t="s">
        <v>629</v>
      </c>
      <c r="K1448" s="318"/>
      <c r="L1448"/>
      <c r="M1448" s="319">
        <v>45999</v>
      </c>
      <c r="N1448" s="318">
        <v>12</v>
      </c>
      <c r="O1448" s="318"/>
      <c r="P1448" s="318"/>
      <c r="Q1448" s="319"/>
      <c r="R1448" s="318"/>
      <c r="X1448" t="s">
        <v>43</v>
      </c>
      <c r="AA1448" s="318" t="s">
        <v>78</v>
      </c>
      <c r="AB1448" s="318">
        <v>50044605</v>
      </c>
      <c r="AC1448" s="318" t="s">
        <v>79</v>
      </c>
      <c r="AE1448" s="318" t="s">
        <v>94</v>
      </c>
      <c r="AF1448" s="320">
        <v>9103</v>
      </c>
      <c r="AG1448" s="318"/>
      <c r="AH1448" s="320"/>
      <c r="AI1448" s="320"/>
    </row>
    <row r="1449" spans="1:35" hidden="1">
      <c r="A1449" t="s">
        <v>4265</v>
      </c>
      <c r="B1449" s="1">
        <v>45981</v>
      </c>
      <c r="C1449">
        <v>11</v>
      </c>
      <c r="D1449">
        <v>531029</v>
      </c>
      <c r="E1449" t="s">
        <v>4266</v>
      </c>
      <c r="F1449" t="s">
        <v>37</v>
      </c>
      <c r="G1449" t="s">
        <v>121</v>
      </c>
      <c r="H1449" t="s">
        <v>4267</v>
      </c>
      <c r="I1449" t="s">
        <v>108</v>
      </c>
      <c r="J1449" t="s">
        <v>158</v>
      </c>
      <c r="K1449" s="318"/>
      <c r="L1449"/>
      <c r="M1449" s="319">
        <v>46010</v>
      </c>
      <c r="N1449" s="318">
        <v>12</v>
      </c>
      <c r="O1449" s="318"/>
      <c r="P1449" s="318"/>
      <c r="Q1449" s="319"/>
      <c r="R1449" s="318"/>
      <c r="X1449" t="s">
        <v>43</v>
      </c>
      <c r="AA1449" s="318" t="s">
        <v>182</v>
      </c>
      <c r="AB1449" s="318">
        <v>50044847</v>
      </c>
      <c r="AC1449" s="318" t="s">
        <v>35</v>
      </c>
      <c r="AE1449" s="318" t="s">
        <v>52</v>
      </c>
      <c r="AF1449" s="320">
        <v>151513</v>
      </c>
      <c r="AG1449" s="318">
        <v>10</v>
      </c>
      <c r="AH1449" s="320"/>
      <c r="AI1449" s="320"/>
    </row>
    <row r="1450" spans="1:35" hidden="1">
      <c r="A1450" t="s">
        <v>4268</v>
      </c>
      <c r="B1450" s="1">
        <v>45981</v>
      </c>
      <c r="C1450">
        <v>11</v>
      </c>
      <c r="D1450">
        <v>531030</v>
      </c>
      <c r="E1450" t="s">
        <v>4269</v>
      </c>
      <c r="F1450" t="s">
        <v>37</v>
      </c>
      <c r="G1450" t="s">
        <v>38</v>
      </c>
      <c r="H1450" t="s">
        <v>4270</v>
      </c>
      <c r="I1450" t="s">
        <v>636</v>
      </c>
      <c r="J1450" t="s">
        <v>158</v>
      </c>
      <c r="K1450" s="318"/>
      <c r="L1450"/>
      <c r="M1450" s="319">
        <v>46000</v>
      </c>
      <c r="N1450" s="318">
        <v>12</v>
      </c>
      <c r="O1450" s="318"/>
      <c r="P1450" s="318"/>
      <c r="Q1450" s="319"/>
      <c r="R1450" s="318"/>
      <c r="X1450" t="s">
        <v>43</v>
      </c>
      <c r="AA1450" s="318" t="s">
        <v>78</v>
      </c>
      <c r="AB1450" s="318">
        <v>50044864</v>
      </c>
      <c r="AC1450" s="318" t="s">
        <v>79</v>
      </c>
      <c r="AE1450" s="318" t="s">
        <v>94</v>
      </c>
      <c r="AF1450" s="320">
        <v>199712</v>
      </c>
      <c r="AG1450" s="318">
        <v>26</v>
      </c>
      <c r="AH1450" s="320"/>
      <c r="AI1450" s="320"/>
    </row>
    <row r="1451" spans="1:35" hidden="1">
      <c r="A1451" t="s">
        <v>4271</v>
      </c>
      <c r="B1451" s="1">
        <v>45960</v>
      </c>
      <c r="C1451">
        <v>10</v>
      </c>
      <c r="D1451">
        <v>531031</v>
      </c>
      <c r="E1451" t="s">
        <v>1568</v>
      </c>
      <c r="F1451" t="s">
        <v>37</v>
      </c>
      <c r="G1451" t="s">
        <v>188</v>
      </c>
      <c r="H1451" t="s">
        <v>4272</v>
      </c>
      <c r="I1451" t="s">
        <v>140</v>
      </c>
      <c r="J1451" t="s">
        <v>158</v>
      </c>
      <c r="K1451" s="318"/>
      <c r="L1451"/>
      <c r="M1451" s="319">
        <v>45982</v>
      </c>
      <c r="N1451" s="318">
        <v>11</v>
      </c>
      <c r="O1451" s="318"/>
      <c r="P1451" s="318" t="s">
        <v>274</v>
      </c>
      <c r="Q1451" s="319">
        <v>45982</v>
      </c>
      <c r="R1451" s="318" t="s">
        <v>77</v>
      </c>
      <c r="X1451" t="s">
        <v>43</v>
      </c>
      <c r="AA1451" s="318" t="s">
        <v>77</v>
      </c>
      <c r="AB1451" s="318">
        <v>50040537</v>
      </c>
      <c r="AC1451" s="318" t="s">
        <v>101</v>
      </c>
      <c r="AE1451" s="318" t="s">
        <v>94</v>
      </c>
      <c r="AF1451" s="320">
        <v>14334</v>
      </c>
      <c r="AG1451" s="318"/>
      <c r="AH1451" s="320"/>
      <c r="AI1451" s="320"/>
    </row>
    <row r="1452" spans="1:35" hidden="1">
      <c r="A1452" t="s">
        <v>4273</v>
      </c>
      <c r="B1452" s="1">
        <v>45960</v>
      </c>
      <c r="C1452">
        <v>10</v>
      </c>
      <c r="D1452">
        <v>531032</v>
      </c>
      <c r="E1452" t="s">
        <v>4274</v>
      </c>
      <c r="F1452" t="s">
        <v>37</v>
      </c>
      <c r="G1452" t="s">
        <v>1401</v>
      </c>
      <c r="H1452" t="s">
        <v>4275</v>
      </c>
      <c r="I1452" t="s">
        <v>636</v>
      </c>
      <c r="J1452" t="s">
        <v>4276</v>
      </c>
      <c r="K1452" s="318"/>
      <c r="L1452"/>
      <c r="M1452" s="319">
        <v>46048</v>
      </c>
      <c r="N1452" s="318">
        <v>1</v>
      </c>
      <c r="O1452" s="318"/>
      <c r="P1452" s="318" t="s">
        <v>267</v>
      </c>
      <c r="Q1452" s="319">
        <v>45982</v>
      </c>
      <c r="R1452" s="318" t="s">
        <v>77</v>
      </c>
      <c r="S1452">
        <v>32240</v>
      </c>
      <c r="T1452" t="s">
        <v>274</v>
      </c>
      <c r="U1452">
        <v>45960</v>
      </c>
      <c r="V1452">
        <v>46052</v>
      </c>
      <c r="W1452">
        <v>46014</v>
      </c>
      <c r="X1452" t="s">
        <v>4277</v>
      </c>
      <c r="Y1452" t="s">
        <v>182</v>
      </c>
      <c r="Z1452">
        <v>119955</v>
      </c>
      <c r="AA1452" s="318" t="s">
        <v>182</v>
      </c>
      <c r="AB1452" s="318">
        <v>630102</v>
      </c>
      <c r="AC1452" s="318" t="s">
        <v>35</v>
      </c>
      <c r="AE1452" s="318" t="s">
        <v>408</v>
      </c>
      <c r="AF1452" s="320">
        <v>341197</v>
      </c>
      <c r="AG1452" s="318"/>
      <c r="AH1452" s="320"/>
      <c r="AI1452" s="320"/>
    </row>
    <row r="1453" spans="1:35" hidden="1">
      <c r="A1453" t="s">
        <v>4278</v>
      </c>
      <c r="B1453" s="1">
        <v>45982</v>
      </c>
      <c r="C1453">
        <v>11</v>
      </c>
      <c r="D1453">
        <v>531033</v>
      </c>
      <c r="E1453" t="s">
        <v>4279</v>
      </c>
      <c r="F1453" t="s">
        <v>37</v>
      </c>
      <c r="G1453" t="s">
        <v>644</v>
      </c>
      <c r="H1453" t="s">
        <v>4280</v>
      </c>
      <c r="I1453" t="s">
        <v>87</v>
      </c>
      <c r="J1453" t="s">
        <v>1149</v>
      </c>
      <c r="K1453" s="318"/>
      <c r="L1453"/>
      <c r="M1453" s="319">
        <v>46008</v>
      </c>
      <c r="N1453" s="318">
        <v>12</v>
      </c>
      <c r="O1453" s="318"/>
      <c r="P1453" s="318" t="s">
        <v>274</v>
      </c>
      <c r="Q1453" s="319">
        <v>46008</v>
      </c>
      <c r="R1453" s="318" t="s">
        <v>78</v>
      </c>
      <c r="X1453" t="s">
        <v>43</v>
      </c>
      <c r="AA1453" s="318" t="s">
        <v>78</v>
      </c>
      <c r="AB1453" s="318">
        <v>50044908</v>
      </c>
      <c r="AC1453" s="318" t="s">
        <v>79</v>
      </c>
      <c r="AE1453" s="318" t="s">
        <v>261</v>
      </c>
      <c r="AF1453" s="320">
        <v>43013</v>
      </c>
      <c r="AG1453" s="318"/>
      <c r="AH1453" s="320"/>
      <c r="AI1453" s="320"/>
    </row>
    <row r="1454" spans="1:35" hidden="1">
      <c r="A1454" t="s">
        <v>4281</v>
      </c>
      <c r="B1454" s="1">
        <v>45982</v>
      </c>
      <c r="C1454">
        <v>11</v>
      </c>
      <c r="D1454">
        <v>531034</v>
      </c>
      <c r="E1454" t="s">
        <v>4282</v>
      </c>
      <c r="F1454" t="s">
        <v>37</v>
      </c>
      <c r="G1454" t="s">
        <v>38</v>
      </c>
      <c r="H1454" t="s">
        <v>4283</v>
      </c>
      <c r="I1454" t="s">
        <v>636</v>
      </c>
      <c r="J1454" t="s">
        <v>158</v>
      </c>
      <c r="K1454" s="318"/>
      <c r="L1454"/>
      <c r="M1454" s="319">
        <v>46003</v>
      </c>
      <c r="N1454" s="318">
        <v>12</v>
      </c>
      <c r="O1454" s="318"/>
      <c r="P1454" s="318"/>
      <c r="Q1454" s="319"/>
      <c r="R1454" s="318"/>
      <c r="X1454" t="s">
        <v>43</v>
      </c>
      <c r="AA1454" s="318" t="s">
        <v>78</v>
      </c>
      <c r="AB1454" s="318">
        <v>50045121</v>
      </c>
      <c r="AC1454" s="318" t="s">
        <v>79</v>
      </c>
      <c r="AE1454" s="318" t="s">
        <v>94</v>
      </c>
      <c r="AF1454" s="320">
        <v>200793</v>
      </c>
      <c r="AG1454" s="318">
        <v>10</v>
      </c>
      <c r="AH1454" s="320"/>
      <c r="AI1454" s="320"/>
    </row>
    <row r="1455" spans="1:35" hidden="1">
      <c r="A1455" t="s">
        <v>4284</v>
      </c>
      <c r="B1455" s="1">
        <v>45986</v>
      </c>
      <c r="C1455">
        <v>11</v>
      </c>
      <c r="D1455">
        <v>531035</v>
      </c>
      <c r="E1455" t="s">
        <v>4285</v>
      </c>
      <c r="F1455" t="s">
        <v>37</v>
      </c>
      <c r="G1455" t="s">
        <v>47</v>
      </c>
      <c r="H1455" t="s">
        <v>4286</v>
      </c>
      <c r="I1455" t="s">
        <v>60</v>
      </c>
      <c r="J1455" t="s">
        <v>158</v>
      </c>
      <c r="K1455" s="318"/>
      <c r="L1455"/>
      <c r="M1455" s="319">
        <v>46006</v>
      </c>
      <c r="N1455" s="318">
        <v>12</v>
      </c>
      <c r="O1455" s="318"/>
      <c r="P1455" s="318"/>
      <c r="Q1455" s="319"/>
      <c r="R1455" s="318"/>
      <c r="X1455" t="s">
        <v>43</v>
      </c>
      <c r="AA1455" s="318" t="s">
        <v>78</v>
      </c>
      <c r="AB1455" s="318">
        <v>50044940</v>
      </c>
      <c r="AC1455" s="318" t="s">
        <v>79</v>
      </c>
      <c r="AE1455" s="318" t="s">
        <v>52</v>
      </c>
      <c r="AF1455" s="320">
        <v>239149</v>
      </c>
      <c r="AG1455" s="318">
        <v>32</v>
      </c>
      <c r="AH1455" s="320"/>
      <c r="AI1455" s="320"/>
    </row>
    <row r="1456" spans="1:35" hidden="1">
      <c r="A1456" t="s">
        <v>4287</v>
      </c>
      <c r="B1456" s="1">
        <v>45960</v>
      </c>
      <c r="C1456">
        <v>10</v>
      </c>
      <c r="D1456">
        <v>531036</v>
      </c>
      <c r="E1456" t="s">
        <v>4288</v>
      </c>
      <c r="F1456" t="s">
        <v>37</v>
      </c>
      <c r="G1456" t="s">
        <v>1401</v>
      </c>
      <c r="H1456" t="s">
        <v>4289</v>
      </c>
      <c r="I1456" t="s">
        <v>636</v>
      </c>
      <c r="J1456" t="s">
        <v>4290</v>
      </c>
      <c r="K1456" s="318"/>
      <c r="L1456" t="s">
        <v>391</v>
      </c>
      <c r="M1456" s="319">
        <v>45982</v>
      </c>
      <c r="N1456" s="318">
        <v>11</v>
      </c>
      <c r="O1456" s="318"/>
      <c r="P1456" s="318" t="s">
        <v>274</v>
      </c>
      <c r="Q1456" s="319">
        <v>45982</v>
      </c>
      <c r="R1456" s="318" t="s">
        <v>78</v>
      </c>
      <c r="S1456">
        <v>84530</v>
      </c>
      <c r="X1456" t="s">
        <v>43</v>
      </c>
      <c r="AA1456" s="318" t="s">
        <v>78</v>
      </c>
      <c r="AB1456" s="318">
        <v>531202</v>
      </c>
      <c r="AC1456" s="318" t="s">
        <v>79</v>
      </c>
      <c r="AE1456" s="318" t="s">
        <v>408</v>
      </c>
      <c r="AF1456" s="320">
        <v>196463</v>
      </c>
      <c r="AG1456" s="318"/>
      <c r="AH1456" s="320"/>
      <c r="AI1456" s="320"/>
    </row>
    <row r="1457" spans="1:35" hidden="1">
      <c r="A1457" t="s">
        <v>4291</v>
      </c>
      <c r="B1457" s="1">
        <v>45987</v>
      </c>
      <c r="C1457">
        <v>11</v>
      </c>
      <c r="D1457">
        <v>531037</v>
      </c>
      <c r="E1457" t="s">
        <v>4292</v>
      </c>
      <c r="F1457" t="s">
        <v>37</v>
      </c>
      <c r="G1457" t="s">
        <v>644</v>
      </c>
      <c r="H1457" t="s">
        <v>4293</v>
      </c>
      <c r="I1457" t="s">
        <v>1423</v>
      </c>
      <c r="J1457" t="s">
        <v>629</v>
      </c>
      <c r="K1457" s="318"/>
      <c r="L1457"/>
      <c r="M1457" s="319">
        <v>46017</v>
      </c>
      <c r="N1457" s="318">
        <v>12</v>
      </c>
      <c r="O1457" s="318"/>
      <c r="P1457" s="318" t="s">
        <v>274</v>
      </c>
      <c r="Q1457" s="319">
        <v>46017</v>
      </c>
      <c r="R1457" s="318" t="s">
        <v>182</v>
      </c>
      <c r="X1457" t="s">
        <v>43</v>
      </c>
      <c r="AA1457" s="318" t="s">
        <v>182</v>
      </c>
      <c r="AB1457" s="318">
        <v>50044874</v>
      </c>
      <c r="AC1457" s="318" t="s">
        <v>35</v>
      </c>
      <c r="AE1457" s="318" t="s">
        <v>94</v>
      </c>
      <c r="AF1457" s="320">
        <v>13251</v>
      </c>
      <c r="AG1457" s="318"/>
      <c r="AH1457" s="320"/>
      <c r="AI1457" s="320"/>
    </row>
    <row r="1458" spans="1:35" hidden="1">
      <c r="A1458" t="s">
        <v>4294</v>
      </c>
      <c r="B1458" s="1">
        <v>45986</v>
      </c>
      <c r="C1458">
        <v>11</v>
      </c>
      <c r="D1458">
        <v>531038</v>
      </c>
      <c r="E1458" t="s">
        <v>4295</v>
      </c>
      <c r="F1458" t="s">
        <v>37</v>
      </c>
      <c r="G1458" t="s">
        <v>644</v>
      </c>
      <c r="H1458" t="s">
        <v>4296</v>
      </c>
      <c r="I1458" t="s">
        <v>636</v>
      </c>
      <c r="J1458" t="s">
        <v>629</v>
      </c>
      <c r="K1458" s="318"/>
      <c r="L1458"/>
      <c r="M1458" s="319">
        <v>46014</v>
      </c>
      <c r="N1458" s="318">
        <v>12</v>
      </c>
      <c r="O1458" s="318"/>
      <c r="P1458" s="318" t="s">
        <v>274</v>
      </c>
      <c r="Q1458" s="319">
        <v>46014</v>
      </c>
      <c r="R1458" s="318" t="s">
        <v>78</v>
      </c>
      <c r="X1458" t="s">
        <v>43</v>
      </c>
      <c r="AA1458" s="318" t="s">
        <v>78</v>
      </c>
      <c r="AB1458" s="318">
        <v>50044911</v>
      </c>
      <c r="AC1458" s="318" t="s">
        <v>79</v>
      </c>
      <c r="AE1458" s="318" t="s">
        <v>94</v>
      </c>
      <c r="AF1458" s="320">
        <v>15155</v>
      </c>
      <c r="AG1458" s="318"/>
      <c r="AH1458" s="320"/>
      <c r="AI1458" s="320"/>
    </row>
    <row r="1459" spans="1:35" hidden="1">
      <c r="A1459" t="s">
        <v>4297</v>
      </c>
      <c r="B1459" s="1">
        <v>45982</v>
      </c>
      <c r="C1459">
        <v>11</v>
      </c>
      <c r="D1459">
        <v>531039</v>
      </c>
      <c r="E1459" t="s">
        <v>4298</v>
      </c>
      <c r="F1459" t="s">
        <v>37</v>
      </c>
      <c r="G1459" t="s">
        <v>644</v>
      </c>
      <c r="H1459" t="s">
        <v>4299</v>
      </c>
      <c r="I1459" t="s">
        <v>636</v>
      </c>
      <c r="J1459" t="s">
        <v>1149</v>
      </c>
      <c r="K1459" s="318"/>
      <c r="L1459"/>
      <c r="M1459" s="319">
        <v>46007</v>
      </c>
      <c r="N1459" s="318">
        <v>12</v>
      </c>
      <c r="O1459" s="318"/>
      <c r="P1459" s="318" t="s">
        <v>274</v>
      </c>
      <c r="Q1459" s="319">
        <v>46007</v>
      </c>
      <c r="R1459" s="318" t="s">
        <v>78</v>
      </c>
      <c r="X1459" t="s">
        <v>43</v>
      </c>
      <c r="AA1459" s="318" t="s">
        <v>78</v>
      </c>
      <c r="AB1459" s="318">
        <v>50044929</v>
      </c>
      <c r="AC1459" s="318" t="s">
        <v>79</v>
      </c>
      <c r="AE1459" s="318" t="s">
        <v>261</v>
      </c>
      <c r="AF1459" s="320">
        <v>53931</v>
      </c>
      <c r="AG1459" s="318"/>
      <c r="AH1459" s="320"/>
      <c r="AI1459" s="320"/>
    </row>
    <row r="1460" spans="1:35" hidden="1">
      <c r="A1460" t="s">
        <v>4300</v>
      </c>
      <c r="B1460" s="1">
        <v>45987</v>
      </c>
      <c r="C1460">
        <v>11</v>
      </c>
      <c r="D1460">
        <v>531040</v>
      </c>
      <c r="E1460" t="s">
        <v>4301</v>
      </c>
      <c r="F1460" t="s">
        <v>37</v>
      </c>
      <c r="G1460" t="s">
        <v>644</v>
      </c>
      <c r="H1460" t="s">
        <v>4302</v>
      </c>
      <c r="I1460" t="s">
        <v>87</v>
      </c>
      <c r="J1460" t="s">
        <v>1149</v>
      </c>
      <c r="K1460" s="318"/>
      <c r="L1460"/>
      <c r="M1460" s="319">
        <v>46045</v>
      </c>
      <c r="N1460" s="318">
        <v>1</v>
      </c>
      <c r="O1460" s="318"/>
      <c r="P1460" s="318" t="s">
        <v>274</v>
      </c>
      <c r="Q1460" s="319">
        <v>46045</v>
      </c>
      <c r="R1460" s="318" t="s">
        <v>182</v>
      </c>
      <c r="X1460" t="s">
        <v>43</v>
      </c>
      <c r="AA1460" s="318" t="s">
        <v>182</v>
      </c>
      <c r="AB1460" s="318">
        <v>50045182</v>
      </c>
      <c r="AC1460" s="318" t="s">
        <v>35</v>
      </c>
      <c r="AE1460" s="318" t="s">
        <v>261</v>
      </c>
      <c r="AF1460" s="320">
        <v>64960</v>
      </c>
      <c r="AG1460" s="318"/>
      <c r="AH1460" s="320"/>
      <c r="AI1460" s="320"/>
    </row>
    <row r="1461" spans="1:35" hidden="1">
      <c r="A1461" t="s">
        <v>4303</v>
      </c>
      <c r="B1461" s="1">
        <v>45987</v>
      </c>
      <c r="C1461">
        <v>11</v>
      </c>
      <c r="D1461">
        <v>531041</v>
      </c>
      <c r="E1461" t="s">
        <v>4304</v>
      </c>
      <c r="F1461" t="s">
        <v>37</v>
      </c>
      <c r="G1461" t="s">
        <v>644</v>
      </c>
      <c r="H1461" t="s">
        <v>4305</v>
      </c>
      <c r="I1461" t="s">
        <v>87</v>
      </c>
      <c r="J1461" t="s">
        <v>1149</v>
      </c>
      <c r="K1461" s="318"/>
      <c r="L1461"/>
      <c r="M1461" s="319">
        <v>46045</v>
      </c>
      <c r="N1461" s="318">
        <v>1</v>
      </c>
      <c r="O1461" s="318"/>
      <c r="P1461" s="318" t="s">
        <v>274</v>
      </c>
      <c r="Q1461" s="319">
        <v>46045</v>
      </c>
      <c r="R1461" s="318" t="s">
        <v>182</v>
      </c>
      <c r="X1461" t="s">
        <v>43</v>
      </c>
      <c r="AA1461" s="318" t="s">
        <v>182</v>
      </c>
      <c r="AB1461" s="318">
        <v>50045230</v>
      </c>
      <c r="AC1461" s="318" t="s">
        <v>35</v>
      </c>
      <c r="AE1461" s="318" t="s">
        <v>261</v>
      </c>
      <c r="AF1461" s="320">
        <v>66915</v>
      </c>
      <c r="AG1461" s="318"/>
      <c r="AH1461" s="320"/>
      <c r="AI1461" s="320"/>
    </row>
    <row r="1462" spans="1:35" hidden="1">
      <c r="A1462" t="s">
        <v>4306</v>
      </c>
      <c r="B1462" s="1">
        <v>45987</v>
      </c>
      <c r="C1462">
        <v>11</v>
      </c>
      <c r="D1462">
        <v>531042</v>
      </c>
      <c r="E1462" t="s">
        <v>4307</v>
      </c>
      <c r="F1462" t="s">
        <v>37</v>
      </c>
      <c r="G1462" t="s">
        <v>644</v>
      </c>
      <c r="H1462" t="s">
        <v>4308</v>
      </c>
      <c r="I1462" t="s">
        <v>60</v>
      </c>
      <c r="J1462" t="s">
        <v>1244</v>
      </c>
      <c r="K1462" s="318"/>
      <c r="L1462"/>
      <c r="M1462" s="319">
        <v>46063</v>
      </c>
      <c r="N1462" s="318">
        <v>2</v>
      </c>
      <c r="O1462" s="318"/>
      <c r="P1462" s="318" t="s">
        <v>274</v>
      </c>
      <c r="Q1462" s="319">
        <v>46063</v>
      </c>
      <c r="R1462" s="318"/>
      <c r="X1462" t="s">
        <v>43</v>
      </c>
      <c r="AA1462" s="318"/>
      <c r="AB1462" s="318">
        <v>50045263</v>
      </c>
      <c r="AC1462" s="318" t="s">
        <v>43</v>
      </c>
      <c r="AE1462" s="318"/>
      <c r="AF1462" s="320"/>
      <c r="AG1462" s="318"/>
      <c r="AH1462" s="320"/>
      <c r="AI1462" s="320"/>
    </row>
    <row r="1463" spans="1:35" hidden="1">
      <c r="A1463" t="s">
        <v>4309</v>
      </c>
      <c r="B1463" s="1">
        <v>45996</v>
      </c>
      <c r="C1463">
        <v>12</v>
      </c>
      <c r="D1463">
        <v>531043</v>
      </c>
      <c r="E1463" t="s">
        <v>4310</v>
      </c>
      <c r="F1463" t="s">
        <v>37</v>
      </c>
      <c r="G1463" t="s">
        <v>644</v>
      </c>
      <c r="H1463" t="s">
        <v>4311</v>
      </c>
      <c r="I1463" t="s">
        <v>87</v>
      </c>
      <c r="J1463" t="s">
        <v>1149</v>
      </c>
      <c r="K1463" s="318"/>
      <c r="L1463"/>
      <c r="M1463" s="319">
        <v>46045</v>
      </c>
      <c r="N1463" s="318">
        <v>1</v>
      </c>
      <c r="O1463" s="318"/>
      <c r="P1463" s="318" t="s">
        <v>274</v>
      </c>
      <c r="Q1463" s="319">
        <v>46045</v>
      </c>
      <c r="R1463" s="318" t="s">
        <v>182</v>
      </c>
      <c r="X1463" t="s">
        <v>43</v>
      </c>
      <c r="AA1463" s="318" t="s">
        <v>182</v>
      </c>
      <c r="AB1463" s="318">
        <v>50045396</v>
      </c>
      <c r="AC1463" s="318" t="s">
        <v>35</v>
      </c>
      <c r="AE1463" s="318" t="s">
        <v>261</v>
      </c>
      <c r="AF1463" s="320">
        <v>64960</v>
      </c>
      <c r="AG1463" s="318"/>
      <c r="AH1463" s="320"/>
      <c r="AI1463" s="320"/>
    </row>
    <row r="1464" spans="1:35" hidden="1">
      <c r="A1464" t="s">
        <v>4312</v>
      </c>
      <c r="B1464" s="1">
        <v>45987</v>
      </c>
      <c r="C1464">
        <v>11</v>
      </c>
      <c r="D1464">
        <v>531044</v>
      </c>
      <c r="E1464" t="s">
        <v>4313</v>
      </c>
      <c r="F1464" t="s">
        <v>37</v>
      </c>
      <c r="G1464" t="s">
        <v>106</v>
      </c>
      <c r="H1464" t="s">
        <v>4314</v>
      </c>
      <c r="I1464" t="s">
        <v>92</v>
      </c>
      <c r="J1464" t="s">
        <v>158</v>
      </c>
      <c r="K1464" s="318"/>
      <c r="L1464"/>
      <c r="M1464" s="319">
        <v>46038</v>
      </c>
      <c r="N1464" s="318">
        <v>1</v>
      </c>
      <c r="O1464" s="318"/>
      <c r="P1464" s="318"/>
      <c r="Q1464" s="319"/>
      <c r="R1464" s="318"/>
      <c r="X1464" t="s">
        <v>43</v>
      </c>
      <c r="AA1464" s="318" t="s">
        <v>182</v>
      </c>
      <c r="AB1464" s="318">
        <v>50045698</v>
      </c>
      <c r="AC1464" s="318" t="s">
        <v>35</v>
      </c>
      <c r="AE1464" s="318" t="s">
        <v>52</v>
      </c>
      <c r="AF1464" s="320">
        <v>346498</v>
      </c>
      <c r="AG1464" s="318"/>
      <c r="AH1464" s="320"/>
      <c r="AI1464" s="320"/>
    </row>
    <row r="1465" spans="1:35" hidden="1">
      <c r="A1465" t="s">
        <v>4315</v>
      </c>
      <c r="B1465" s="1">
        <v>45987</v>
      </c>
      <c r="C1465">
        <v>11</v>
      </c>
      <c r="D1465">
        <v>531045</v>
      </c>
      <c r="E1465" t="s">
        <v>4316</v>
      </c>
      <c r="F1465" t="s">
        <v>37</v>
      </c>
      <c r="G1465" t="s">
        <v>121</v>
      </c>
      <c r="H1465" t="s">
        <v>4016</v>
      </c>
      <c r="I1465" t="s">
        <v>108</v>
      </c>
      <c r="J1465" t="s">
        <v>158</v>
      </c>
      <c r="K1465" s="318"/>
      <c r="L1465"/>
      <c r="M1465" s="319">
        <v>46001</v>
      </c>
      <c r="N1465" s="318">
        <v>12</v>
      </c>
      <c r="O1465" s="318"/>
      <c r="P1465" s="318"/>
      <c r="Q1465" s="319"/>
      <c r="R1465" s="318"/>
      <c r="X1465" t="s">
        <v>43</v>
      </c>
      <c r="AA1465" s="318" t="s">
        <v>78</v>
      </c>
      <c r="AB1465" s="318">
        <v>50045605</v>
      </c>
      <c r="AC1465" s="318" t="s">
        <v>79</v>
      </c>
      <c r="AE1465" s="318" t="s">
        <v>94</v>
      </c>
      <c r="AF1465" s="320">
        <v>136720</v>
      </c>
      <c r="AG1465" s="318">
        <v>10</v>
      </c>
      <c r="AH1465" s="320"/>
      <c r="AI1465" s="320"/>
    </row>
    <row r="1466" spans="1:35" hidden="1">
      <c r="A1466" t="s">
        <v>4317</v>
      </c>
      <c r="B1466" s="1">
        <v>45987</v>
      </c>
      <c r="C1466">
        <v>11</v>
      </c>
      <c r="D1466">
        <v>531046</v>
      </c>
      <c r="E1466" t="s">
        <v>4318</v>
      </c>
      <c r="F1466" t="s">
        <v>37</v>
      </c>
      <c r="G1466" t="s">
        <v>197</v>
      </c>
      <c r="H1466" t="s">
        <v>4319</v>
      </c>
      <c r="I1466" t="s">
        <v>1685</v>
      </c>
      <c r="J1466" t="s">
        <v>158</v>
      </c>
      <c r="K1466" s="318"/>
      <c r="L1466"/>
      <c r="M1466" s="319">
        <v>46016</v>
      </c>
      <c r="N1466" s="318">
        <v>12</v>
      </c>
      <c r="O1466" s="318"/>
      <c r="P1466" s="318"/>
      <c r="Q1466" s="319"/>
      <c r="R1466" s="318"/>
      <c r="X1466" t="s">
        <v>43</v>
      </c>
      <c r="AA1466" s="318" t="s">
        <v>78</v>
      </c>
      <c r="AB1466" s="318">
        <v>50045458</v>
      </c>
      <c r="AC1466" s="318" t="s">
        <v>79</v>
      </c>
      <c r="AE1466" s="318" t="s">
        <v>94</v>
      </c>
      <c r="AF1466" s="320">
        <v>231443</v>
      </c>
      <c r="AG1466" s="318">
        <v>51</v>
      </c>
      <c r="AH1466" s="320"/>
      <c r="AI1466" s="320"/>
    </row>
    <row r="1467" spans="1:35" hidden="1">
      <c r="A1467" t="s">
        <v>4320</v>
      </c>
      <c r="B1467" s="1">
        <v>45987</v>
      </c>
      <c r="C1467">
        <v>11</v>
      </c>
      <c r="D1467">
        <v>531047</v>
      </c>
      <c r="E1467" t="s">
        <v>4321</v>
      </c>
      <c r="F1467" t="s">
        <v>37</v>
      </c>
      <c r="G1467" t="s">
        <v>106</v>
      </c>
      <c r="H1467" t="s">
        <v>4322</v>
      </c>
      <c r="I1467" t="s">
        <v>108</v>
      </c>
      <c r="J1467" t="s">
        <v>629</v>
      </c>
      <c r="K1467" s="318"/>
      <c r="L1467"/>
      <c r="M1467" s="319">
        <v>46016</v>
      </c>
      <c r="N1467" s="318">
        <v>12</v>
      </c>
      <c r="O1467" s="318"/>
      <c r="P1467" s="318"/>
      <c r="Q1467" s="319"/>
      <c r="R1467" s="318"/>
      <c r="X1467" t="s">
        <v>43</v>
      </c>
      <c r="AA1467" s="318" t="s">
        <v>78</v>
      </c>
      <c r="AB1467" s="318">
        <v>50045606</v>
      </c>
      <c r="AC1467" s="318" t="s">
        <v>79</v>
      </c>
      <c r="AE1467" s="318" t="s">
        <v>94</v>
      </c>
      <c r="AF1467" s="320">
        <v>9103</v>
      </c>
      <c r="AG1467" s="318"/>
      <c r="AH1467" s="320"/>
      <c r="AI1467" s="320"/>
    </row>
    <row r="1468" spans="1:35" hidden="1">
      <c r="A1468" t="s">
        <v>4323</v>
      </c>
      <c r="B1468" s="1">
        <v>45988</v>
      </c>
      <c r="C1468">
        <v>11</v>
      </c>
      <c r="D1468">
        <v>531048</v>
      </c>
      <c r="E1468" t="s">
        <v>3101</v>
      </c>
      <c r="F1468" t="s">
        <v>37</v>
      </c>
      <c r="G1468" t="s">
        <v>106</v>
      </c>
      <c r="H1468" t="s">
        <v>3102</v>
      </c>
      <c r="I1468" t="s">
        <v>92</v>
      </c>
      <c r="J1468" t="s">
        <v>4324</v>
      </c>
      <c r="K1468" s="318"/>
      <c r="L1468"/>
      <c r="M1468" s="319">
        <v>45989</v>
      </c>
      <c r="N1468" s="318">
        <v>11</v>
      </c>
      <c r="O1468" s="318"/>
      <c r="P1468" s="318"/>
      <c r="Q1468" s="319"/>
      <c r="R1468" s="318"/>
      <c r="X1468" t="s">
        <v>43</v>
      </c>
      <c r="AA1468" s="318" t="s">
        <v>78</v>
      </c>
      <c r="AB1468" s="318">
        <v>50045632</v>
      </c>
      <c r="AC1468" s="318" t="s">
        <v>79</v>
      </c>
      <c r="AE1468" s="318" t="s">
        <v>94</v>
      </c>
      <c r="AF1468" s="320">
        <v>26571</v>
      </c>
      <c r="AG1468" s="318"/>
      <c r="AH1468" s="320"/>
      <c r="AI1468" s="320"/>
    </row>
    <row r="1469" spans="1:35" hidden="1">
      <c r="A1469" t="s">
        <v>4325</v>
      </c>
      <c r="B1469" s="1">
        <v>45988</v>
      </c>
      <c r="C1469">
        <v>11</v>
      </c>
      <c r="D1469">
        <v>531049</v>
      </c>
      <c r="E1469" t="s">
        <v>4326</v>
      </c>
      <c r="F1469" t="s">
        <v>37</v>
      </c>
      <c r="G1469" t="s">
        <v>117</v>
      </c>
      <c r="H1469" t="s">
        <v>4327</v>
      </c>
      <c r="I1469" t="s">
        <v>1418</v>
      </c>
      <c r="J1469" t="s">
        <v>3641</v>
      </c>
      <c r="K1469" s="318"/>
      <c r="L1469"/>
      <c r="M1469" s="319">
        <v>45988</v>
      </c>
      <c r="N1469" s="318">
        <v>11</v>
      </c>
      <c r="O1469" s="318"/>
      <c r="P1469" s="318"/>
      <c r="Q1469" s="319"/>
      <c r="R1469" s="318"/>
      <c r="X1469" t="s">
        <v>43</v>
      </c>
      <c r="AA1469" s="318" t="s">
        <v>78</v>
      </c>
      <c r="AB1469" s="318">
        <v>50044848</v>
      </c>
      <c r="AC1469" s="318" t="s">
        <v>79</v>
      </c>
      <c r="AE1469" s="318" t="s">
        <v>52</v>
      </c>
      <c r="AF1469" s="320">
        <v>60846</v>
      </c>
      <c r="AG1469" s="318"/>
      <c r="AH1469" s="320"/>
      <c r="AI1469" s="320"/>
    </row>
    <row r="1470" spans="1:35" hidden="1">
      <c r="A1470" t="s">
        <v>4328</v>
      </c>
      <c r="B1470" s="1">
        <v>45988</v>
      </c>
      <c r="C1470">
        <v>11</v>
      </c>
      <c r="D1470">
        <v>531050</v>
      </c>
      <c r="E1470" t="s">
        <v>1523</v>
      </c>
      <c r="F1470" t="s">
        <v>37</v>
      </c>
      <c r="G1470" t="s">
        <v>47</v>
      </c>
      <c r="H1470" t="s">
        <v>3099</v>
      </c>
      <c r="I1470" t="s">
        <v>108</v>
      </c>
      <c r="J1470" t="s">
        <v>151</v>
      </c>
      <c r="K1470" s="318"/>
      <c r="L1470"/>
      <c r="M1470" s="319">
        <v>45996</v>
      </c>
      <c r="N1470" s="318">
        <v>12</v>
      </c>
      <c r="O1470" s="318"/>
      <c r="P1470" s="318"/>
      <c r="Q1470" s="319"/>
      <c r="R1470" s="318"/>
      <c r="X1470" t="s">
        <v>43</v>
      </c>
      <c r="AA1470" s="318" t="s">
        <v>78</v>
      </c>
      <c r="AB1470" s="318">
        <v>50045600</v>
      </c>
      <c r="AC1470" s="318" t="s">
        <v>79</v>
      </c>
      <c r="AE1470" s="318" t="s">
        <v>52</v>
      </c>
      <c r="AF1470" s="320">
        <v>188017</v>
      </c>
      <c r="AG1470" s="318">
        <v>229</v>
      </c>
      <c r="AH1470" s="320"/>
      <c r="AI1470" s="320"/>
    </row>
    <row r="1471" spans="1:35" hidden="1">
      <c r="A1471" t="s">
        <v>4329</v>
      </c>
      <c r="B1471" s="1">
        <v>45988</v>
      </c>
      <c r="C1471">
        <v>11</v>
      </c>
      <c r="D1471">
        <v>531051</v>
      </c>
      <c r="E1471" t="s">
        <v>69</v>
      </c>
      <c r="F1471" t="s">
        <v>37</v>
      </c>
      <c r="G1471" t="s">
        <v>106</v>
      </c>
      <c r="H1471" t="s">
        <v>4330</v>
      </c>
      <c r="I1471" t="s">
        <v>108</v>
      </c>
      <c r="J1471" t="s">
        <v>4331</v>
      </c>
      <c r="K1471" s="318"/>
      <c r="L1471"/>
      <c r="M1471" s="319">
        <v>46015</v>
      </c>
      <c r="N1471" s="318">
        <v>12</v>
      </c>
      <c r="O1471" s="318"/>
      <c r="P1471" s="318"/>
      <c r="Q1471" s="319"/>
      <c r="R1471" s="318"/>
      <c r="X1471" t="s">
        <v>43</v>
      </c>
      <c r="AA1471" s="318" t="s">
        <v>182</v>
      </c>
      <c r="AB1471" s="318">
        <v>50045607</v>
      </c>
      <c r="AC1471" s="318" t="s">
        <v>35</v>
      </c>
      <c r="AE1471" s="318" t="s">
        <v>52</v>
      </c>
      <c r="AF1471" s="320">
        <v>394102</v>
      </c>
      <c r="AG1471" s="318">
        <v>127</v>
      </c>
      <c r="AH1471" s="320"/>
      <c r="AI1471" s="320"/>
    </row>
    <row r="1472" spans="1:35" hidden="1">
      <c r="A1472" t="s">
        <v>4332</v>
      </c>
      <c r="B1472" s="1">
        <v>45988</v>
      </c>
      <c r="C1472">
        <v>11</v>
      </c>
      <c r="D1472">
        <v>531052</v>
      </c>
      <c r="E1472" t="s">
        <v>4333</v>
      </c>
      <c r="F1472" t="s">
        <v>37</v>
      </c>
      <c r="G1472" t="s">
        <v>117</v>
      </c>
      <c r="H1472" t="s">
        <v>4334</v>
      </c>
      <c r="I1472" t="s">
        <v>636</v>
      </c>
      <c r="J1472" t="s">
        <v>1129</v>
      </c>
      <c r="K1472" s="318"/>
      <c r="L1472"/>
      <c r="M1472" s="319">
        <v>46009</v>
      </c>
      <c r="N1472" s="318">
        <v>12</v>
      </c>
      <c r="O1472" s="318"/>
      <c r="P1472" s="318"/>
      <c r="Q1472" s="319"/>
      <c r="R1472" s="318"/>
      <c r="X1472" t="s">
        <v>43</v>
      </c>
      <c r="AA1472" s="318" t="s">
        <v>78</v>
      </c>
      <c r="AB1472" s="318">
        <v>50045405</v>
      </c>
      <c r="AC1472" s="318" t="s">
        <v>79</v>
      </c>
      <c r="AE1472" s="318" t="s">
        <v>94</v>
      </c>
      <c r="AF1472" s="320">
        <v>237387</v>
      </c>
      <c r="AG1472" s="318">
        <v>27</v>
      </c>
      <c r="AH1472" s="320"/>
      <c r="AI1472" s="320"/>
    </row>
    <row r="1473" spans="1:35" hidden="1">
      <c r="A1473" t="s">
        <v>4335</v>
      </c>
      <c r="B1473" s="1">
        <v>45988</v>
      </c>
      <c r="C1473">
        <v>11</v>
      </c>
      <c r="D1473">
        <v>531053</v>
      </c>
      <c r="E1473" t="s">
        <v>4336</v>
      </c>
      <c r="F1473" t="s">
        <v>37</v>
      </c>
      <c r="G1473" t="s">
        <v>644</v>
      </c>
      <c r="H1473" t="s">
        <v>4337</v>
      </c>
      <c r="I1473" t="s">
        <v>60</v>
      </c>
      <c r="J1473" t="s">
        <v>1801</v>
      </c>
      <c r="K1473" s="318"/>
      <c r="L1473"/>
      <c r="M1473" s="319">
        <v>46049</v>
      </c>
      <c r="N1473" s="318">
        <v>1</v>
      </c>
      <c r="O1473" s="318"/>
      <c r="P1473" s="318" t="s">
        <v>274</v>
      </c>
      <c r="Q1473" s="319">
        <v>46049</v>
      </c>
      <c r="R1473" s="318" t="s">
        <v>182</v>
      </c>
      <c r="X1473" t="s">
        <v>43</v>
      </c>
      <c r="AA1473" s="318" t="s">
        <v>182</v>
      </c>
      <c r="AB1473" s="318">
        <v>50045394</v>
      </c>
      <c r="AC1473" s="318" t="s">
        <v>35</v>
      </c>
      <c r="AE1473" s="318" t="s">
        <v>224</v>
      </c>
      <c r="AF1473" s="320">
        <v>93453</v>
      </c>
      <c r="AG1473" s="318"/>
      <c r="AH1473" s="320"/>
      <c r="AI1473" s="320"/>
    </row>
    <row r="1474" spans="1:35" hidden="1">
      <c r="A1474" t="s">
        <v>4338</v>
      </c>
      <c r="B1474" s="1">
        <v>45988</v>
      </c>
      <c r="C1474">
        <v>11</v>
      </c>
      <c r="D1474">
        <v>531054</v>
      </c>
      <c r="E1474" t="s">
        <v>4339</v>
      </c>
      <c r="F1474" t="s">
        <v>37</v>
      </c>
      <c r="G1474" t="s">
        <v>644</v>
      </c>
      <c r="H1474" t="s">
        <v>4340</v>
      </c>
      <c r="I1474" t="s">
        <v>87</v>
      </c>
      <c r="J1474" t="s">
        <v>1149</v>
      </c>
      <c r="K1474" s="318"/>
      <c r="L1474"/>
      <c r="M1474" s="319">
        <v>46010</v>
      </c>
      <c r="N1474" s="318">
        <v>12</v>
      </c>
      <c r="O1474" s="318"/>
      <c r="P1474" s="318" t="s">
        <v>274</v>
      </c>
      <c r="Q1474" s="319">
        <v>46010</v>
      </c>
      <c r="R1474" s="318" t="s">
        <v>78</v>
      </c>
      <c r="X1474" t="s">
        <v>43</v>
      </c>
      <c r="AA1474" s="318" t="s">
        <v>78</v>
      </c>
      <c r="AB1474" s="318">
        <v>50045650</v>
      </c>
      <c r="AC1474" s="318" t="s">
        <v>79</v>
      </c>
      <c r="AE1474" s="318" t="s">
        <v>261</v>
      </c>
      <c r="AF1474" s="320">
        <v>11383</v>
      </c>
      <c r="AG1474" s="318"/>
      <c r="AH1474" s="320"/>
      <c r="AI1474" s="320"/>
    </row>
    <row r="1475" spans="1:35" hidden="1">
      <c r="A1475" t="s">
        <v>4341</v>
      </c>
      <c r="B1475" s="1">
        <v>45988</v>
      </c>
      <c r="C1475">
        <v>11</v>
      </c>
      <c r="D1475">
        <v>531055</v>
      </c>
      <c r="E1475" t="s">
        <v>4342</v>
      </c>
      <c r="F1475" t="s">
        <v>37</v>
      </c>
      <c r="G1475" t="s">
        <v>644</v>
      </c>
      <c r="H1475" t="s">
        <v>4343</v>
      </c>
      <c r="I1475" t="s">
        <v>87</v>
      </c>
      <c r="J1475" t="s">
        <v>1149</v>
      </c>
      <c r="K1475" s="318"/>
      <c r="L1475"/>
      <c r="M1475" s="319">
        <v>46049</v>
      </c>
      <c r="N1475" s="318">
        <v>1</v>
      </c>
      <c r="O1475" s="318"/>
      <c r="P1475" s="318" t="s">
        <v>274</v>
      </c>
      <c r="Q1475" s="319">
        <v>46049</v>
      </c>
      <c r="R1475" s="318" t="s">
        <v>182</v>
      </c>
      <c r="X1475" t="s">
        <v>43</v>
      </c>
      <c r="AA1475" s="318" t="s">
        <v>182</v>
      </c>
      <c r="AB1475" s="318">
        <v>50045685</v>
      </c>
      <c r="AC1475" s="318" t="s">
        <v>35</v>
      </c>
      <c r="AE1475" s="318" t="s">
        <v>261</v>
      </c>
      <c r="AF1475" s="320">
        <v>41300</v>
      </c>
      <c r="AG1475" s="318"/>
      <c r="AH1475" s="320"/>
      <c r="AI1475" s="320"/>
    </row>
    <row r="1476" spans="1:35" hidden="1">
      <c r="A1476" t="s">
        <v>4344</v>
      </c>
      <c r="B1476" s="1">
        <v>45988</v>
      </c>
      <c r="C1476">
        <v>11</v>
      </c>
      <c r="D1476">
        <v>531056</v>
      </c>
      <c r="E1476" t="s">
        <v>1144</v>
      </c>
      <c r="F1476" t="s">
        <v>37</v>
      </c>
      <c r="G1476" t="s">
        <v>644</v>
      </c>
      <c r="H1476" t="s">
        <v>4345</v>
      </c>
      <c r="I1476" t="s">
        <v>92</v>
      </c>
      <c r="J1476" t="s">
        <v>629</v>
      </c>
      <c r="K1476" s="318"/>
      <c r="L1476"/>
      <c r="M1476" s="319">
        <v>46014</v>
      </c>
      <c r="N1476" s="318">
        <v>12</v>
      </c>
      <c r="O1476" s="318"/>
      <c r="P1476" s="318" t="s">
        <v>274</v>
      </c>
      <c r="Q1476" s="319">
        <v>46014</v>
      </c>
      <c r="R1476" s="318" t="s">
        <v>78</v>
      </c>
      <c r="X1476" t="s">
        <v>43</v>
      </c>
      <c r="AA1476" s="318" t="s">
        <v>78</v>
      </c>
      <c r="AB1476" s="318">
        <v>50045691</v>
      </c>
      <c r="AC1476" s="318" t="s">
        <v>79</v>
      </c>
      <c r="AE1476" s="318" t="s">
        <v>94</v>
      </c>
      <c r="AF1476" s="320">
        <v>13251</v>
      </c>
      <c r="AG1476" s="318"/>
      <c r="AH1476" s="320"/>
      <c r="AI1476" s="320"/>
    </row>
    <row r="1477" spans="1:35" hidden="1">
      <c r="A1477" t="s">
        <v>4346</v>
      </c>
      <c r="B1477" s="1">
        <v>45988</v>
      </c>
      <c r="C1477">
        <v>11</v>
      </c>
      <c r="D1477">
        <v>531057</v>
      </c>
      <c r="E1477" t="s">
        <v>4347</v>
      </c>
      <c r="F1477" t="s">
        <v>37</v>
      </c>
      <c r="G1477" t="s">
        <v>644</v>
      </c>
      <c r="H1477" t="s">
        <v>4348</v>
      </c>
      <c r="I1477" t="s">
        <v>92</v>
      </c>
      <c r="J1477" t="s">
        <v>629</v>
      </c>
      <c r="K1477" s="318"/>
      <c r="L1477"/>
      <c r="M1477" s="319">
        <v>46049</v>
      </c>
      <c r="N1477" s="318">
        <v>1</v>
      </c>
      <c r="O1477" s="318"/>
      <c r="P1477" s="318" t="s">
        <v>274</v>
      </c>
      <c r="Q1477" s="319">
        <v>46049</v>
      </c>
      <c r="R1477" s="318" t="s">
        <v>199</v>
      </c>
      <c r="X1477" t="s">
        <v>43</v>
      </c>
      <c r="AA1477" s="318" t="s">
        <v>199</v>
      </c>
      <c r="AB1477" s="318">
        <v>50045693</v>
      </c>
      <c r="AC1477" s="318" t="s">
        <v>44</v>
      </c>
      <c r="AE1477" s="318" t="s">
        <v>94</v>
      </c>
      <c r="AF1477" s="320">
        <v>15206</v>
      </c>
      <c r="AG1477" s="318"/>
      <c r="AH1477" s="320"/>
      <c r="AI1477" s="320"/>
    </row>
    <row r="1478" spans="1:35" hidden="1">
      <c r="A1478" t="s">
        <v>4349</v>
      </c>
      <c r="B1478" s="1">
        <v>45988</v>
      </c>
      <c r="C1478">
        <v>11</v>
      </c>
      <c r="D1478">
        <v>531058</v>
      </c>
      <c r="E1478" t="s">
        <v>4350</v>
      </c>
      <c r="F1478" t="s">
        <v>37</v>
      </c>
      <c r="G1478" t="s">
        <v>644</v>
      </c>
      <c r="H1478" t="s">
        <v>4351</v>
      </c>
      <c r="I1478" t="s">
        <v>123</v>
      </c>
      <c r="J1478" t="s">
        <v>1149</v>
      </c>
      <c r="K1478" s="318"/>
      <c r="L1478"/>
      <c r="M1478" s="319">
        <v>46049</v>
      </c>
      <c r="N1478" s="318">
        <v>1</v>
      </c>
      <c r="O1478" s="318"/>
      <c r="P1478" s="318" t="s">
        <v>274</v>
      </c>
      <c r="Q1478" s="319">
        <v>46049</v>
      </c>
      <c r="R1478" s="318" t="s">
        <v>182</v>
      </c>
      <c r="X1478" t="s">
        <v>43</v>
      </c>
      <c r="AA1478" s="318" t="s">
        <v>182</v>
      </c>
      <c r="AB1478" s="318">
        <v>50045789</v>
      </c>
      <c r="AC1478" s="318" t="s">
        <v>35</v>
      </c>
      <c r="AE1478" s="318" t="s">
        <v>261</v>
      </c>
      <c r="AF1478" s="320">
        <v>31244</v>
      </c>
      <c r="AG1478" s="318"/>
      <c r="AH1478" s="320"/>
      <c r="AI1478" s="320"/>
    </row>
    <row r="1479" spans="1:35" hidden="1">
      <c r="A1479" t="s">
        <v>4352</v>
      </c>
      <c r="B1479" s="1">
        <v>45985</v>
      </c>
      <c r="C1479">
        <v>11</v>
      </c>
      <c r="D1479">
        <v>531059</v>
      </c>
      <c r="E1479" t="s">
        <v>4292</v>
      </c>
      <c r="F1479" t="s">
        <v>37</v>
      </c>
      <c r="G1479" t="s">
        <v>644</v>
      </c>
      <c r="H1479" t="s">
        <v>4293</v>
      </c>
      <c r="I1479" t="s">
        <v>1423</v>
      </c>
      <c r="J1479" t="s">
        <v>629</v>
      </c>
      <c r="K1479" s="318"/>
      <c r="L1479"/>
      <c r="M1479" s="319"/>
      <c r="N1479" s="318"/>
      <c r="O1479" s="318"/>
      <c r="P1479" s="318" t="s">
        <v>274</v>
      </c>
      <c r="Q1479" s="319"/>
      <c r="R1479" s="318"/>
      <c r="X1479" t="s">
        <v>43</v>
      </c>
      <c r="AA1479" s="318"/>
      <c r="AB1479" s="318">
        <v>50045830</v>
      </c>
      <c r="AC1479" s="318" t="s">
        <v>43</v>
      </c>
      <c r="AE1479" s="318"/>
      <c r="AF1479" s="320"/>
      <c r="AG1479" s="318"/>
      <c r="AH1479" s="320"/>
      <c r="AI1479" s="320"/>
    </row>
    <row r="1480" spans="1:35" hidden="1">
      <c r="A1480" t="s">
        <v>4353</v>
      </c>
      <c r="B1480" s="1">
        <v>45988</v>
      </c>
      <c r="C1480">
        <v>11</v>
      </c>
      <c r="D1480">
        <v>531060</v>
      </c>
      <c r="E1480" t="s">
        <v>4354</v>
      </c>
      <c r="F1480" t="s">
        <v>37</v>
      </c>
      <c r="G1480" t="s">
        <v>644</v>
      </c>
      <c r="H1480" t="s">
        <v>4355</v>
      </c>
      <c r="I1480" t="s">
        <v>40</v>
      </c>
      <c r="J1480" t="s">
        <v>629</v>
      </c>
      <c r="K1480" s="318"/>
      <c r="L1480"/>
      <c r="M1480" s="319">
        <v>46049</v>
      </c>
      <c r="N1480" s="318">
        <v>1</v>
      </c>
      <c r="O1480" s="318"/>
      <c r="P1480" s="318" t="s">
        <v>274</v>
      </c>
      <c r="Q1480" s="319">
        <v>46049</v>
      </c>
      <c r="R1480" s="318" t="s">
        <v>199</v>
      </c>
      <c r="X1480" t="s">
        <v>43</v>
      </c>
      <c r="AA1480" s="318" t="s">
        <v>199</v>
      </c>
      <c r="AB1480" s="318">
        <v>50045861</v>
      </c>
      <c r="AC1480" s="318" t="s">
        <v>44</v>
      </c>
      <c r="AE1480" s="318" t="s">
        <v>94</v>
      </c>
      <c r="AF1480" s="320">
        <v>12475</v>
      </c>
      <c r="AG1480" s="318"/>
      <c r="AH1480" s="320"/>
      <c r="AI1480" s="320"/>
    </row>
    <row r="1481" spans="1:35" hidden="1">
      <c r="A1481" t="s">
        <v>4356</v>
      </c>
      <c r="B1481" s="1">
        <v>45988</v>
      </c>
      <c r="C1481">
        <v>11</v>
      </c>
      <c r="D1481">
        <v>531061</v>
      </c>
      <c r="E1481" t="s">
        <v>1072</v>
      </c>
      <c r="F1481" t="s">
        <v>37</v>
      </c>
      <c r="G1481" t="s">
        <v>644</v>
      </c>
      <c r="H1481" t="s">
        <v>4357</v>
      </c>
      <c r="I1481" t="s">
        <v>40</v>
      </c>
      <c r="J1481" t="s">
        <v>629</v>
      </c>
      <c r="K1481" s="318"/>
      <c r="L1481"/>
      <c r="M1481" s="319">
        <v>46041</v>
      </c>
      <c r="N1481" s="318">
        <v>1</v>
      </c>
      <c r="O1481" s="318"/>
      <c r="P1481" s="318" t="s">
        <v>274</v>
      </c>
      <c r="Q1481" s="319">
        <v>46041</v>
      </c>
      <c r="R1481" s="318" t="s">
        <v>182</v>
      </c>
      <c r="X1481" t="s">
        <v>43</v>
      </c>
      <c r="AA1481" s="318" t="s">
        <v>182</v>
      </c>
      <c r="AB1481" s="318">
        <v>50045882</v>
      </c>
      <c r="AC1481" s="318" t="s">
        <v>35</v>
      </c>
      <c r="AE1481" s="318" t="s">
        <v>94</v>
      </c>
      <c r="AF1481" s="320">
        <v>12475</v>
      </c>
      <c r="AG1481" s="318"/>
      <c r="AH1481" s="320"/>
      <c r="AI1481" s="320"/>
    </row>
    <row r="1482" spans="1:35" hidden="1">
      <c r="A1482" t="s">
        <v>4358</v>
      </c>
      <c r="B1482" s="1">
        <v>45987</v>
      </c>
      <c r="C1482">
        <v>11</v>
      </c>
      <c r="D1482">
        <v>531062</v>
      </c>
      <c r="E1482" t="s">
        <v>3415</v>
      </c>
      <c r="F1482" t="s">
        <v>37</v>
      </c>
      <c r="G1482" t="s">
        <v>121</v>
      </c>
      <c r="H1482" t="s">
        <v>3416</v>
      </c>
      <c r="I1482" t="s">
        <v>60</v>
      </c>
      <c r="J1482" t="s">
        <v>3902</v>
      </c>
      <c r="K1482" s="318"/>
      <c r="L1482"/>
      <c r="M1482" s="319">
        <v>45994</v>
      </c>
      <c r="N1482" s="318">
        <v>12</v>
      </c>
      <c r="O1482" s="318"/>
      <c r="P1482" s="318"/>
      <c r="Q1482" s="319"/>
      <c r="R1482" s="318"/>
      <c r="X1482" t="s">
        <v>43</v>
      </c>
      <c r="AA1482" s="318" t="s">
        <v>78</v>
      </c>
      <c r="AB1482" s="318">
        <v>50045247</v>
      </c>
      <c r="AC1482" s="318" t="s">
        <v>79</v>
      </c>
      <c r="AE1482" s="318" t="s">
        <v>94</v>
      </c>
      <c r="AF1482" s="320">
        <v>11028</v>
      </c>
      <c r="AG1482" s="318"/>
      <c r="AH1482" s="320"/>
      <c r="AI1482" s="320"/>
    </row>
    <row r="1483" spans="1:35" hidden="1">
      <c r="A1483" t="s">
        <v>4359</v>
      </c>
      <c r="B1483" s="1">
        <v>45992</v>
      </c>
      <c r="C1483">
        <v>12</v>
      </c>
      <c r="D1483">
        <v>531063</v>
      </c>
      <c r="E1483" t="s">
        <v>4360</v>
      </c>
      <c r="F1483" t="s">
        <v>37</v>
      </c>
      <c r="G1483" t="s">
        <v>121</v>
      </c>
      <c r="H1483" t="s">
        <v>2836</v>
      </c>
      <c r="I1483" t="s">
        <v>40</v>
      </c>
      <c r="J1483" t="s">
        <v>1801</v>
      </c>
      <c r="K1483" s="318"/>
      <c r="L1483"/>
      <c r="M1483" s="319">
        <v>46038</v>
      </c>
      <c r="N1483" s="318">
        <v>1</v>
      </c>
      <c r="O1483" s="318"/>
      <c r="P1483" s="318"/>
      <c r="Q1483" s="319"/>
      <c r="R1483" s="318"/>
      <c r="X1483" t="s">
        <v>43</v>
      </c>
      <c r="AA1483" s="318" t="s">
        <v>182</v>
      </c>
      <c r="AB1483" s="318">
        <v>50045980</v>
      </c>
      <c r="AC1483" s="318" t="s">
        <v>35</v>
      </c>
      <c r="AE1483" s="318" t="s">
        <v>94</v>
      </c>
      <c r="AF1483" s="320">
        <v>20359</v>
      </c>
      <c r="AG1483" s="318"/>
      <c r="AH1483" s="320"/>
      <c r="AI1483" s="320"/>
    </row>
    <row r="1484" spans="1:35" hidden="1">
      <c r="A1484" t="s">
        <v>4361</v>
      </c>
      <c r="B1484" s="1">
        <v>45992</v>
      </c>
      <c r="C1484">
        <v>12</v>
      </c>
      <c r="D1484">
        <v>531064</v>
      </c>
      <c r="E1484" t="s">
        <v>1653</v>
      </c>
      <c r="F1484" t="s">
        <v>37</v>
      </c>
      <c r="G1484" t="s">
        <v>106</v>
      </c>
      <c r="H1484" t="s">
        <v>1654</v>
      </c>
      <c r="I1484" t="s">
        <v>108</v>
      </c>
      <c r="J1484" t="s">
        <v>629</v>
      </c>
      <c r="K1484" s="318"/>
      <c r="L1484"/>
      <c r="M1484" s="319"/>
      <c r="N1484" s="318"/>
      <c r="O1484" s="318"/>
      <c r="P1484" s="318"/>
      <c r="Q1484" s="319"/>
      <c r="R1484" s="318"/>
      <c r="X1484" t="s">
        <v>43</v>
      </c>
      <c r="AA1484" s="318" t="s">
        <v>182</v>
      </c>
      <c r="AB1484" s="318">
        <v>50046262</v>
      </c>
      <c r="AC1484" s="318" t="s">
        <v>35</v>
      </c>
      <c r="AE1484" s="318" t="s">
        <v>94</v>
      </c>
      <c r="AF1484" s="320">
        <v>9103</v>
      </c>
      <c r="AG1484" s="318"/>
      <c r="AH1484" s="320"/>
      <c r="AI1484" s="320"/>
    </row>
    <row r="1485" spans="1:35" hidden="1">
      <c r="A1485" t="s">
        <v>4362</v>
      </c>
      <c r="B1485" s="1">
        <v>45992</v>
      </c>
      <c r="C1485">
        <v>12</v>
      </c>
      <c r="D1485">
        <v>531065</v>
      </c>
      <c r="E1485" t="s">
        <v>1979</v>
      </c>
      <c r="F1485" t="s">
        <v>37</v>
      </c>
      <c r="G1485" t="s">
        <v>197</v>
      </c>
      <c r="H1485" t="s">
        <v>1980</v>
      </c>
      <c r="I1485" t="s">
        <v>40</v>
      </c>
      <c r="J1485" t="s">
        <v>1380</v>
      </c>
      <c r="K1485" s="318"/>
      <c r="L1485"/>
      <c r="M1485" s="319">
        <v>45995</v>
      </c>
      <c r="N1485" s="318">
        <v>12</v>
      </c>
      <c r="O1485" s="318"/>
      <c r="P1485" s="318"/>
      <c r="Q1485" s="319"/>
      <c r="R1485" s="318"/>
      <c r="X1485" t="s">
        <v>43</v>
      </c>
      <c r="AA1485" s="318" t="s">
        <v>78</v>
      </c>
      <c r="AB1485" s="318">
        <v>50045979</v>
      </c>
      <c r="AC1485" s="318" t="s">
        <v>79</v>
      </c>
      <c r="AE1485" s="318" t="s">
        <v>94</v>
      </c>
      <c r="AF1485" s="320">
        <v>23076</v>
      </c>
      <c r="AG1485" s="318"/>
      <c r="AH1485" s="320"/>
      <c r="AI1485" s="320"/>
    </row>
    <row r="1486" spans="1:35" hidden="1">
      <c r="A1486" t="s">
        <v>4363</v>
      </c>
      <c r="B1486" s="1">
        <v>45992</v>
      </c>
      <c r="C1486">
        <v>12</v>
      </c>
      <c r="D1486">
        <v>531066</v>
      </c>
      <c r="E1486" t="s">
        <v>4364</v>
      </c>
      <c r="F1486" t="s">
        <v>37</v>
      </c>
      <c r="G1486" t="s">
        <v>112</v>
      </c>
      <c r="H1486" t="s">
        <v>4365</v>
      </c>
      <c r="I1486" t="s">
        <v>108</v>
      </c>
      <c r="J1486" t="s">
        <v>158</v>
      </c>
      <c r="K1486" s="318"/>
      <c r="L1486"/>
      <c r="M1486" s="319">
        <v>46001</v>
      </c>
      <c r="N1486" s="318">
        <v>12</v>
      </c>
      <c r="O1486" s="318"/>
      <c r="P1486" s="318" t="s">
        <v>257</v>
      </c>
      <c r="Q1486" s="319">
        <v>46001</v>
      </c>
      <c r="R1486" s="318" t="s">
        <v>78</v>
      </c>
      <c r="S1486">
        <v>30513</v>
      </c>
      <c r="X1486" t="s">
        <v>43</v>
      </c>
      <c r="AA1486" s="318" t="s">
        <v>78</v>
      </c>
      <c r="AB1486" s="318">
        <v>50046230</v>
      </c>
      <c r="AC1486" s="318" t="s">
        <v>79</v>
      </c>
      <c r="AE1486" s="318" t="s">
        <v>94</v>
      </c>
      <c r="AF1486" s="320">
        <v>45066</v>
      </c>
      <c r="AG1486" s="318">
        <v>17</v>
      </c>
      <c r="AH1486" s="320"/>
      <c r="AI1486" s="320"/>
    </row>
    <row r="1487" spans="1:35" hidden="1">
      <c r="A1487" t="s">
        <v>4366</v>
      </c>
      <c r="B1487" s="1">
        <v>45992</v>
      </c>
      <c r="C1487">
        <v>12</v>
      </c>
      <c r="D1487">
        <v>531067</v>
      </c>
      <c r="E1487" t="s">
        <v>4367</v>
      </c>
      <c r="F1487" t="s">
        <v>37</v>
      </c>
      <c r="G1487" t="s">
        <v>112</v>
      </c>
      <c r="H1487" t="s">
        <v>4365</v>
      </c>
      <c r="I1487" t="s">
        <v>108</v>
      </c>
      <c r="J1487" t="s">
        <v>158</v>
      </c>
      <c r="K1487" s="318"/>
      <c r="L1487"/>
      <c r="M1487" s="319">
        <v>46001</v>
      </c>
      <c r="N1487" s="318">
        <v>12</v>
      </c>
      <c r="O1487" s="318"/>
      <c r="P1487" s="318" t="s">
        <v>257</v>
      </c>
      <c r="Q1487" s="319">
        <v>46001</v>
      </c>
      <c r="R1487" s="318" t="s">
        <v>78</v>
      </c>
      <c r="S1487">
        <v>121185</v>
      </c>
      <c r="X1487" t="s">
        <v>43</v>
      </c>
      <c r="AA1487" s="318" t="s">
        <v>78</v>
      </c>
      <c r="AB1487" s="318">
        <v>50046231</v>
      </c>
      <c r="AC1487" s="318" t="s">
        <v>79</v>
      </c>
      <c r="AE1487" s="318" t="s">
        <v>94</v>
      </c>
      <c r="AF1487" s="320">
        <v>169238</v>
      </c>
      <c r="AG1487" s="318">
        <v>10</v>
      </c>
      <c r="AH1487" s="320"/>
      <c r="AI1487" s="320"/>
    </row>
    <row r="1488" spans="1:35" hidden="1">
      <c r="A1488" t="s">
        <v>4368</v>
      </c>
      <c r="B1488" s="1">
        <v>45988</v>
      </c>
      <c r="C1488">
        <v>11</v>
      </c>
      <c r="D1488">
        <v>531068</v>
      </c>
      <c r="E1488" t="s">
        <v>4369</v>
      </c>
      <c r="F1488" t="s">
        <v>37</v>
      </c>
      <c r="G1488" t="s">
        <v>188</v>
      </c>
      <c r="H1488" t="s">
        <v>4370</v>
      </c>
      <c r="I1488" t="s">
        <v>40</v>
      </c>
      <c r="J1488" t="s">
        <v>158</v>
      </c>
      <c r="K1488" s="318"/>
      <c r="L1488"/>
      <c r="M1488" s="319">
        <v>46009</v>
      </c>
      <c r="N1488" s="318">
        <v>12</v>
      </c>
      <c r="O1488" s="318"/>
      <c r="P1488" s="318" t="s">
        <v>274</v>
      </c>
      <c r="Q1488" s="319">
        <v>46009</v>
      </c>
      <c r="R1488" s="318" t="s">
        <v>78</v>
      </c>
      <c r="X1488" t="s">
        <v>43</v>
      </c>
      <c r="AA1488" s="318" t="s">
        <v>78</v>
      </c>
      <c r="AB1488" s="318">
        <v>50045853</v>
      </c>
      <c r="AC1488" s="318" t="s">
        <v>79</v>
      </c>
      <c r="AE1488" s="318" t="s">
        <v>94</v>
      </c>
      <c r="AF1488" s="320">
        <v>203023</v>
      </c>
      <c r="AG1488" s="318">
        <v>10</v>
      </c>
      <c r="AH1488" s="320"/>
      <c r="AI1488" s="320"/>
    </row>
    <row r="1489" spans="1:35" hidden="1">
      <c r="A1489" t="s">
        <v>4371</v>
      </c>
      <c r="B1489" s="1">
        <v>45992</v>
      </c>
      <c r="C1489">
        <v>12</v>
      </c>
      <c r="D1489">
        <v>531069</v>
      </c>
      <c r="E1489" t="s">
        <v>4372</v>
      </c>
      <c r="F1489" t="s">
        <v>37</v>
      </c>
      <c r="G1489" t="s">
        <v>188</v>
      </c>
      <c r="H1489" t="s">
        <v>4373</v>
      </c>
      <c r="I1489" t="s">
        <v>40</v>
      </c>
      <c r="J1489" t="s">
        <v>158</v>
      </c>
      <c r="K1489" s="318"/>
      <c r="L1489"/>
      <c r="M1489" s="319">
        <v>46015</v>
      </c>
      <c r="N1489" s="318">
        <v>12</v>
      </c>
      <c r="O1489" s="318"/>
      <c r="P1489" s="318" t="s">
        <v>274</v>
      </c>
      <c r="Q1489" s="319">
        <v>46015</v>
      </c>
      <c r="R1489" s="318" t="s">
        <v>182</v>
      </c>
      <c r="X1489" t="s">
        <v>43</v>
      </c>
      <c r="AA1489" s="318" t="s">
        <v>182</v>
      </c>
      <c r="AB1489" s="318">
        <v>50046363</v>
      </c>
      <c r="AC1489" s="318" t="s">
        <v>35</v>
      </c>
      <c r="AE1489" s="318" t="s">
        <v>52</v>
      </c>
      <c r="AF1489" s="320">
        <v>261629</v>
      </c>
      <c r="AG1489" s="318">
        <v>60</v>
      </c>
      <c r="AH1489" s="320"/>
      <c r="AI1489" s="320"/>
    </row>
    <row r="1490" spans="1:35" hidden="1">
      <c r="A1490" t="s">
        <v>4374</v>
      </c>
      <c r="B1490" s="1">
        <v>45992</v>
      </c>
      <c r="C1490">
        <v>12</v>
      </c>
      <c r="D1490">
        <v>531070</v>
      </c>
      <c r="E1490" t="s">
        <v>4375</v>
      </c>
      <c r="F1490" t="s">
        <v>37</v>
      </c>
      <c r="G1490" t="s">
        <v>644</v>
      </c>
      <c r="H1490" t="s">
        <v>4376</v>
      </c>
      <c r="I1490" t="s">
        <v>87</v>
      </c>
      <c r="J1490" t="s">
        <v>1149</v>
      </c>
      <c r="K1490" s="318"/>
      <c r="L1490"/>
      <c r="M1490" s="319">
        <v>46045</v>
      </c>
      <c r="N1490" s="318">
        <v>1</v>
      </c>
      <c r="O1490" s="318"/>
      <c r="P1490" s="318" t="s">
        <v>274</v>
      </c>
      <c r="Q1490" s="319">
        <v>46045</v>
      </c>
      <c r="R1490" s="318" t="s">
        <v>182</v>
      </c>
      <c r="X1490" t="s">
        <v>43</v>
      </c>
      <c r="AA1490" s="318" t="s">
        <v>182</v>
      </c>
      <c r="AB1490" s="318">
        <v>50045800</v>
      </c>
      <c r="AC1490" s="318" t="s">
        <v>35</v>
      </c>
      <c r="AE1490" s="318" t="s">
        <v>261</v>
      </c>
      <c r="AF1490" s="320">
        <v>64960</v>
      </c>
      <c r="AG1490" s="318"/>
      <c r="AH1490" s="320"/>
      <c r="AI1490" s="320"/>
    </row>
    <row r="1491" spans="1:35" hidden="1">
      <c r="A1491" t="s">
        <v>4377</v>
      </c>
      <c r="B1491" s="1">
        <v>45992</v>
      </c>
      <c r="C1491">
        <v>12</v>
      </c>
      <c r="D1491">
        <v>531071</v>
      </c>
      <c r="E1491" t="s">
        <v>4378</v>
      </c>
      <c r="F1491" t="s">
        <v>37</v>
      </c>
      <c r="G1491" t="s">
        <v>644</v>
      </c>
      <c r="H1491" t="s">
        <v>4379</v>
      </c>
      <c r="I1491" t="s">
        <v>87</v>
      </c>
      <c r="J1491" t="s">
        <v>1149</v>
      </c>
      <c r="K1491" s="318"/>
      <c r="L1491"/>
      <c r="M1491" s="319">
        <v>46049</v>
      </c>
      <c r="N1491" s="318">
        <v>1</v>
      </c>
      <c r="O1491" s="318"/>
      <c r="P1491" s="318" t="s">
        <v>274</v>
      </c>
      <c r="Q1491" s="319">
        <v>46049</v>
      </c>
      <c r="R1491" s="318" t="s">
        <v>182</v>
      </c>
      <c r="S1491">
        <v>23335</v>
      </c>
      <c r="X1491" t="s">
        <v>43</v>
      </c>
      <c r="AA1491" s="318" t="s">
        <v>182</v>
      </c>
      <c r="AB1491" s="318">
        <v>50045812</v>
      </c>
      <c r="AC1491" s="318" t="s">
        <v>35</v>
      </c>
      <c r="AE1491" s="318" t="s">
        <v>261</v>
      </c>
      <c r="AF1491" s="320">
        <v>41300</v>
      </c>
      <c r="AG1491" s="318"/>
      <c r="AH1491" s="320"/>
      <c r="AI1491" s="320"/>
    </row>
    <row r="1492" spans="1:35" hidden="1">
      <c r="A1492" t="s">
        <v>4380</v>
      </c>
      <c r="B1492" s="1">
        <v>45992</v>
      </c>
      <c r="C1492">
        <v>12</v>
      </c>
      <c r="D1492">
        <v>531072</v>
      </c>
      <c r="E1492" t="s">
        <v>3328</v>
      </c>
      <c r="F1492" t="s">
        <v>37</v>
      </c>
      <c r="G1492" t="s">
        <v>644</v>
      </c>
      <c r="H1492" t="s">
        <v>4381</v>
      </c>
      <c r="I1492" t="s">
        <v>123</v>
      </c>
      <c r="J1492" t="s">
        <v>716</v>
      </c>
      <c r="K1492" s="318"/>
      <c r="L1492"/>
      <c r="M1492" s="319">
        <v>46010</v>
      </c>
      <c r="N1492" s="318">
        <v>12</v>
      </c>
      <c r="O1492" s="318"/>
      <c r="P1492" s="318" t="s">
        <v>274</v>
      </c>
      <c r="Q1492" s="319">
        <v>46010</v>
      </c>
      <c r="R1492" s="318" t="s">
        <v>78</v>
      </c>
      <c r="X1492" t="s">
        <v>43</v>
      </c>
      <c r="AA1492" s="318" t="s">
        <v>78</v>
      </c>
      <c r="AB1492" s="318">
        <v>50046011</v>
      </c>
      <c r="AC1492" s="318" t="s">
        <v>79</v>
      </c>
      <c r="AE1492" s="318" t="s">
        <v>261</v>
      </c>
      <c r="AF1492" s="320">
        <v>39090</v>
      </c>
      <c r="AG1492" s="318"/>
      <c r="AH1492" s="320"/>
      <c r="AI1492" s="320"/>
    </row>
    <row r="1493" spans="1:35" hidden="1">
      <c r="A1493" t="s">
        <v>4382</v>
      </c>
      <c r="B1493" s="1">
        <v>45992</v>
      </c>
      <c r="C1493">
        <v>12</v>
      </c>
      <c r="D1493">
        <v>531073</v>
      </c>
      <c r="E1493" t="s">
        <v>4383</v>
      </c>
      <c r="F1493" t="s">
        <v>37</v>
      </c>
      <c r="G1493" t="s">
        <v>644</v>
      </c>
      <c r="H1493" t="s">
        <v>4384</v>
      </c>
      <c r="I1493" t="s">
        <v>60</v>
      </c>
      <c r="J1493" t="s">
        <v>1149</v>
      </c>
      <c r="K1493" s="318"/>
      <c r="L1493"/>
      <c r="M1493" s="319">
        <v>46049</v>
      </c>
      <c r="N1493" s="318">
        <v>1</v>
      </c>
      <c r="O1493" s="318"/>
      <c r="P1493" s="318" t="s">
        <v>274</v>
      </c>
      <c r="Q1493" s="319">
        <v>46049</v>
      </c>
      <c r="R1493" s="318" t="s">
        <v>182</v>
      </c>
      <c r="X1493" t="s">
        <v>43</v>
      </c>
      <c r="AA1493" s="318" t="s">
        <v>182</v>
      </c>
      <c r="AB1493" s="318">
        <v>50046217</v>
      </c>
      <c r="AC1493" s="318" t="s">
        <v>35</v>
      </c>
      <c r="AE1493" s="318" t="s">
        <v>261</v>
      </c>
      <c r="AF1493" s="320">
        <v>84436</v>
      </c>
      <c r="AG1493" s="318"/>
      <c r="AH1493" s="320"/>
      <c r="AI1493" s="320"/>
    </row>
    <row r="1494" spans="1:35" hidden="1">
      <c r="A1494" t="s">
        <v>4385</v>
      </c>
      <c r="B1494" s="1">
        <v>45992</v>
      </c>
      <c r="C1494">
        <v>12</v>
      </c>
      <c r="D1494">
        <v>531074</v>
      </c>
      <c r="E1494" t="s">
        <v>4386</v>
      </c>
      <c r="F1494" t="s">
        <v>37</v>
      </c>
      <c r="G1494" t="s">
        <v>358</v>
      </c>
      <c r="H1494" t="s">
        <v>4387</v>
      </c>
      <c r="I1494" t="s">
        <v>123</v>
      </c>
      <c r="J1494" t="s">
        <v>158</v>
      </c>
      <c r="K1494" s="318"/>
      <c r="L1494"/>
      <c r="M1494" s="319">
        <v>46007</v>
      </c>
      <c r="N1494" s="318">
        <v>12</v>
      </c>
      <c r="O1494" s="318"/>
      <c r="P1494" s="318"/>
      <c r="Q1494" s="319"/>
      <c r="R1494" s="318"/>
      <c r="X1494" t="s">
        <v>43</v>
      </c>
      <c r="AA1494" s="318" t="s">
        <v>78</v>
      </c>
      <c r="AB1494" s="318">
        <v>50046400</v>
      </c>
      <c r="AC1494" s="318" t="s">
        <v>79</v>
      </c>
      <c r="AE1494" s="318" t="s">
        <v>94</v>
      </c>
      <c r="AF1494" s="320">
        <v>197402</v>
      </c>
      <c r="AG1494" s="318">
        <v>10</v>
      </c>
      <c r="AH1494" s="320"/>
      <c r="AI1494" s="320"/>
    </row>
    <row r="1495" spans="1:35" hidden="1">
      <c r="A1495" t="s">
        <v>4388</v>
      </c>
      <c r="B1495" s="1">
        <v>45992</v>
      </c>
      <c r="C1495">
        <v>12</v>
      </c>
      <c r="D1495">
        <v>531075</v>
      </c>
      <c r="E1495" t="s">
        <v>4389</v>
      </c>
      <c r="F1495" t="s">
        <v>37</v>
      </c>
      <c r="G1495" t="s">
        <v>358</v>
      </c>
      <c r="H1495" t="s">
        <v>4390</v>
      </c>
      <c r="I1495" t="s">
        <v>636</v>
      </c>
      <c r="J1495" t="s">
        <v>158</v>
      </c>
      <c r="K1495" s="318"/>
      <c r="L1495"/>
      <c r="M1495" s="319">
        <v>46010</v>
      </c>
      <c r="N1495" s="318">
        <v>12</v>
      </c>
      <c r="O1495" s="318"/>
      <c r="P1495" s="318"/>
      <c r="Q1495" s="319"/>
      <c r="R1495" s="318"/>
      <c r="X1495" t="s">
        <v>43</v>
      </c>
      <c r="AA1495" s="318" t="s">
        <v>78</v>
      </c>
      <c r="AB1495" s="318">
        <v>50046351</v>
      </c>
      <c r="AC1495" s="318" t="s">
        <v>79</v>
      </c>
      <c r="AE1495" s="318" t="s">
        <v>94</v>
      </c>
      <c r="AF1495" s="320">
        <v>208494</v>
      </c>
      <c r="AG1495" s="318">
        <v>30</v>
      </c>
      <c r="AH1495" s="320"/>
      <c r="AI1495" s="320"/>
    </row>
    <row r="1496" spans="1:35" hidden="1">
      <c r="A1496" t="s">
        <v>4391</v>
      </c>
      <c r="B1496" s="1">
        <v>45993</v>
      </c>
      <c r="C1496">
        <v>12</v>
      </c>
      <c r="D1496">
        <v>531076</v>
      </c>
      <c r="E1496" t="s">
        <v>4392</v>
      </c>
      <c r="F1496" t="s">
        <v>37</v>
      </c>
      <c r="G1496" t="s">
        <v>106</v>
      </c>
      <c r="H1496" t="s">
        <v>4393</v>
      </c>
      <c r="I1496" t="s">
        <v>108</v>
      </c>
      <c r="J1496" t="s">
        <v>629</v>
      </c>
      <c r="K1496" s="318"/>
      <c r="L1496"/>
      <c r="M1496" s="319">
        <v>46035</v>
      </c>
      <c r="N1496" s="318">
        <v>1</v>
      </c>
      <c r="O1496" s="318"/>
      <c r="P1496" s="318"/>
      <c r="Q1496" s="319"/>
      <c r="R1496" s="318"/>
      <c r="X1496" t="s">
        <v>43</v>
      </c>
      <c r="AA1496" s="318" t="s">
        <v>182</v>
      </c>
      <c r="AB1496" s="318">
        <v>50046414</v>
      </c>
      <c r="AC1496" s="318" t="s">
        <v>35</v>
      </c>
      <c r="AE1496" s="318" t="s">
        <v>94</v>
      </c>
      <c r="AF1496" s="320">
        <v>9103</v>
      </c>
      <c r="AG1496" s="318"/>
      <c r="AH1496" s="320"/>
      <c r="AI1496" s="320"/>
    </row>
    <row r="1497" spans="1:35" hidden="1">
      <c r="A1497" t="s">
        <v>4394</v>
      </c>
      <c r="B1497" s="1">
        <v>45993</v>
      </c>
      <c r="C1497">
        <v>12</v>
      </c>
      <c r="D1497">
        <v>531077</v>
      </c>
      <c r="E1497" t="s">
        <v>4395</v>
      </c>
      <c r="F1497" t="s">
        <v>37</v>
      </c>
      <c r="G1497" t="s">
        <v>644</v>
      </c>
      <c r="H1497" t="s">
        <v>4396</v>
      </c>
      <c r="I1497" t="s">
        <v>1423</v>
      </c>
      <c r="J1497" t="s">
        <v>629</v>
      </c>
      <c r="K1497" s="318"/>
      <c r="L1497"/>
      <c r="M1497" s="319">
        <v>46035</v>
      </c>
      <c r="N1497" s="318">
        <v>1</v>
      </c>
      <c r="O1497" s="318"/>
      <c r="P1497" s="318" t="s">
        <v>274</v>
      </c>
      <c r="Q1497" s="319">
        <v>46035</v>
      </c>
      <c r="R1497" s="318" t="s">
        <v>182</v>
      </c>
      <c r="X1497" t="s">
        <v>43</v>
      </c>
      <c r="AA1497" s="318" t="s">
        <v>182</v>
      </c>
      <c r="AB1497" s="318">
        <v>50046413</v>
      </c>
      <c r="AC1497" s="318" t="s">
        <v>35</v>
      </c>
      <c r="AE1497" s="318" t="s">
        <v>94</v>
      </c>
      <c r="AF1497" s="320">
        <v>13251</v>
      </c>
      <c r="AG1497" s="318"/>
      <c r="AH1497" s="320"/>
      <c r="AI1497" s="320"/>
    </row>
    <row r="1498" spans="1:35" hidden="1">
      <c r="A1498" t="s">
        <v>4397</v>
      </c>
      <c r="B1498" s="1">
        <v>45993</v>
      </c>
      <c r="C1498">
        <v>12</v>
      </c>
      <c r="D1498">
        <v>531078</v>
      </c>
      <c r="E1498" t="s">
        <v>4398</v>
      </c>
      <c r="F1498" t="s">
        <v>37</v>
      </c>
      <c r="G1498" t="s">
        <v>644</v>
      </c>
      <c r="H1498" t="s">
        <v>4399</v>
      </c>
      <c r="I1498" t="s">
        <v>92</v>
      </c>
      <c r="J1498" t="s">
        <v>629</v>
      </c>
      <c r="K1498" s="318"/>
      <c r="L1498"/>
      <c r="M1498" s="319">
        <v>46006</v>
      </c>
      <c r="N1498" s="318">
        <v>12</v>
      </c>
      <c r="O1498" s="318"/>
      <c r="P1498" s="318" t="s">
        <v>274</v>
      </c>
      <c r="Q1498" s="319">
        <v>46006</v>
      </c>
      <c r="R1498" s="318" t="s">
        <v>78</v>
      </c>
      <c r="X1498" t="s">
        <v>43</v>
      </c>
      <c r="AA1498" s="318" t="s">
        <v>78</v>
      </c>
      <c r="AB1498" s="318">
        <v>50046424</v>
      </c>
      <c r="AC1498" s="318" t="s">
        <v>79</v>
      </c>
      <c r="AE1498" s="318" t="s">
        <v>94</v>
      </c>
      <c r="AF1498" s="320">
        <v>21136</v>
      </c>
      <c r="AG1498" s="318"/>
      <c r="AH1498" s="320"/>
      <c r="AI1498" s="320"/>
    </row>
    <row r="1499" spans="1:35" hidden="1">
      <c r="A1499" t="s">
        <v>4400</v>
      </c>
      <c r="B1499" s="1">
        <v>45993</v>
      </c>
      <c r="C1499">
        <v>12</v>
      </c>
      <c r="D1499">
        <v>531079</v>
      </c>
      <c r="E1499" t="s">
        <v>4401</v>
      </c>
      <c r="F1499" t="s">
        <v>37</v>
      </c>
      <c r="G1499" t="s">
        <v>644</v>
      </c>
      <c r="H1499" t="s">
        <v>4402</v>
      </c>
      <c r="I1499" t="s">
        <v>92</v>
      </c>
      <c r="J1499" t="s">
        <v>629</v>
      </c>
      <c r="K1499" s="318"/>
      <c r="L1499"/>
      <c r="M1499" s="319">
        <v>46008</v>
      </c>
      <c r="N1499" s="318">
        <v>12</v>
      </c>
      <c r="O1499" s="318"/>
      <c r="P1499" s="318" t="s">
        <v>274</v>
      </c>
      <c r="Q1499" s="319">
        <v>46008</v>
      </c>
      <c r="R1499" s="318" t="s">
        <v>78</v>
      </c>
      <c r="X1499" t="s">
        <v>43</v>
      </c>
      <c r="AA1499" s="318" t="s">
        <v>78</v>
      </c>
      <c r="AB1499" s="318">
        <v>50046434</v>
      </c>
      <c r="AC1499" s="318" t="s">
        <v>79</v>
      </c>
      <c r="AE1499" s="318" t="s">
        <v>94</v>
      </c>
      <c r="AF1499" s="320">
        <v>13251</v>
      </c>
      <c r="AG1499" s="318"/>
      <c r="AH1499" s="320"/>
      <c r="AI1499" s="320"/>
    </row>
    <row r="1500" spans="1:35" hidden="1">
      <c r="A1500" t="s">
        <v>4403</v>
      </c>
      <c r="B1500" s="1">
        <v>45986</v>
      </c>
      <c r="C1500">
        <v>11</v>
      </c>
      <c r="D1500">
        <v>531080</v>
      </c>
      <c r="E1500" t="s">
        <v>4404</v>
      </c>
      <c r="F1500" t="s">
        <v>37</v>
      </c>
      <c r="G1500" t="s">
        <v>1401</v>
      </c>
      <c r="H1500" t="s">
        <v>4405</v>
      </c>
      <c r="I1500" t="s">
        <v>1423</v>
      </c>
      <c r="J1500" t="s">
        <v>4406</v>
      </c>
      <c r="K1500" s="318"/>
      <c r="L1500" t="s">
        <v>391</v>
      </c>
      <c r="M1500" s="319">
        <v>45988</v>
      </c>
      <c r="N1500" s="318">
        <v>11</v>
      </c>
      <c r="O1500" s="318"/>
      <c r="P1500" s="318" t="s">
        <v>274</v>
      </c>
      <c r="Q1500" s="319">
        <v>45988</v>
      </c>
      <c r="R1500" s="318" t="s">
        <v>78</v>
      </c>
      <c r="S1500">
        <v>4565</v>
      </c>
      <c r="X1500" t="s">
        <v>43</v>
      </c>
      <c r="AA1500" s="318" t="s">
        <v>78</v>
      </c>
      <c r="AB1500" s="318">
        <v>531202</v>
      </c>
      <c r="AC1500" s="318" t="s">
        <v>79</v>
      </c>
      <c r="AE1500" s="318" t="s">
        <v>408</v>
      </c>
      <c r="AF1500" s="320">
        <v>9523</v>
      </c>
      <c r="AG1500" s="318"/>
      <c r="AH1500" s="320"/>
      <c r="AI1500" s="320"/>
    </row>
    <row r="1501" spans="1:35" hidden="1">
      <c r="A1501" t="s">
        <v>4407</v>
      </c>
      <c r="B1501" s="1">
        <v>45938</v>
      </c>
      <c r="C1501">
        <v>10</v>
      </c>
      <c r="D1501">
        <v>531081</v>
      </c>
      <c r="E1501" t="s">
        <v>4408</v>
      </c>
      <c r="F1501" t="s">
        <v>37</v>
      </c>
      <c r="G1501" t="s">
        <v>1401</v>
      </c>
      <c r="H1501" t="s">
        <v>4409</v>
      </c>
      <c r="I1501" t="s">
        <v>123</v>
      </c>
      <c r="J1501" t="s">
        <v>4410</v>
      </c>
      <c r="K1501" s="318"/>
      <c r="L1501" t="s">
        <v>391</v>
      </c>
      <c r="M1501" s="319">
        <v>45988</v>
      </c>
      <c r="N1501" s="318">
        <v>11</v>
      </c>
      <c r="O1501" s="318"/>
      <c r="P1501" s="318" t="s">
        <v>274</v>
      </c>
      <c r="Q1501" s="319">
        <v>45988</v>
      </c>
      <c r="R1501" s="318" t="s">
        <v>78</v>
      </c>
      <c r="S1501">
        <v>61950</v>
      </c>
      <c r="X1501" t="s">
        <v>43</v>
      </c>
      <c r="AA1501" s="318" t="s">
        <v>78</v>
      </c>
      <c r="AB1501" s="318">
        <v>531202</v>
      </c>
      <c r="AC1501" s="318" t="s">
        <v>79</v>
      </c>
      <c r="AE1501" s="318" t="s">
        <v>408</v>
      </c>
      <c r="AF1501" s="320">
        <v>145793</v>
      </c>
      <c r="AG1501" s="318"/>
      <c r="AH1501" s="320"/>
      <c r="AI1501" s="320"/>
    </row>
    <row r="1502" spans="1:35" hidden="1">
      <c r="A1502" t="s">
        <v>4411</v>
      </c>
      <c r="B1502" s="1">
        <v>45993</v>
      </c>
      <c r="C1502">
        <v>12</v>
      </c>
      <c r="D1502">
        <v>531082</v>
      </c>
      <c r="E1502" t="s">
        <v>1656</v>
      </c>
      <c r="F1502" t="s">
        <v>37</v>
      </c>
      <c r="G1502" t="s">
        <v>188</v>
      </c>
      <c r="H1502" t="s">
        <v>1657</v>
      </c>
      <c r="I1502" t="s">
        <v>108</v>
      </c>
      <c r="J1502" t="s">
        <v>604</v>
      </c>
      <c r="K1502" s="318"/>
      <c r="L1502"/>
      <c r="M1502" s="319">
        <v>45995</v>
      </c>
      <c r="N1502" s="318">
        <v>12</v>
      </c>
      <c r="O1502" s="318"/>
      <c r="P1502" s="318" t="s">
        <v>274</v>
      </c>
      <c r="Q1502" s="319">
        <v>45995</v>
      </c>
      <c r="R1502" s="318" t="s">
        <v>78</v>
      </c>
      <c r="X1502" t="s">
        <v>43</v>
      </c>
      <c r="AA1502" s="318" t="s">
        <v>78</v>
      </c>
      <c r="AB1502" s="318">
        <v>50046779</v>
      </c>
      <c r="AC1502" s="318" t="s">
        <v>79</v>
      </c>
      <c r="AE1502" s="318" t="s">
        <v>52</v>
      </c>
      <c r="AF1502" s="320">
        <v>50391</v>
      </c>
      <c r="AG1502" s="318"/>
      <c r="AH1502" s="320"/>
      <c r="AI1502" s="320"/>
    </row>
    <row r="1503" spans="1:35" hidden="1">
      <c r="A1503" t="s">
        <v>4412</v>
      </c>
      <c r="B1503" s="1">
        <v>45993</v>
      </c>
      <c r="C1503">
        <v>12</v>
      </c>
      <c r="D1503">
        <v>531083</v>
      </c>
      <c r="E1503" t="s">
        <v>4413</v>
      </c>
      <c r="F1503" t="s">
        <v>37</v>
      </c>
      <c r="G1503" t="s">
        <v>188</v>
      </c>
      <c r="H1503" t="s">
        <v>1657</v>
      </c>
      <c r="I1503" t="s">
        <v>108</v>
      </c>
      <c r="J1503" t="s">
        <v>158</v>
      </c>
      <c r="K1503" s="318"/>
      <c r="L1503"/>
      <c r="M1503" s="319" t="s">
        <v>74</v>
      </c>
      <c r="N1503" s="318"/>
      <c r="O1503" s="318"/>
      <c r="P1503" s="318" t="s">
        <v>274</v>
      </c>
      <c r="Q1503" s="319"/>
      <c r="R1503" s="318"/>
      <c r="X1503" t="s">
        <v>43</v>
      </c>
      <c r="AA1503" s="318"/>
      <c r="AB1503" s="318"/>
      <c r="AC1503" s="318" t="s">
        <v>43</v>
      </c>
      <c r="AE1503" s="318"/>
      <c r="AF1503" s="320"/>
      <c r="AG1503" s="318"/>
      <c r="AH1503" s="320"/>
      <c r="AI1503" s="320"/>
    </row>
    <row r="1504" spans="1:35" hidden="1">
      <c r="A1504" t="s">
        <v>4414</v>
      </c>
      <c r="B1504" s="1">
        <v>45993</v>
      </c>
      <c r="C1504">
        <v>12</v>
      </c>
      <c r="D1504">
        <v>531084</v>
      </c>
      <c r="E1504" t="s">
        <v>4415</v>
      </c>
      <c r="F1504" t="s">
        <v>37</v>
      </c>
      <c r="G1504" t="s">
        <v>644</v>
      </c>
      <c r="H1504" t="s">
        <v>4416</v>
      </c>
      <c r="I1504" t="s">
        <v>108</v>
      </c>
      <c r="J1504" t="s">
        <v>1149</v>
      </c>
      <c r="K1504" s="318"/>
      <c r="L1504"/>
      <c r="M1504" s="319">
        <v>46045</v>
      </c>
      <c r="N1504" s="318">
        <v>1</v>
      </c>
      <c r="O1504" s="318"/>
      <c r="P1504" s="318" t="s">
        <v>274</v>
      </c>
      <c r="Q1504" s="319">
        <v>46045</v>
      </c>
      <c r="R1504" s="318" t="s">
        <v>182</v>
      </c>
      <c r="X1504" t="s">
        <v>43</v>
      </c>
      <c r="AA1504" s="318" t="s">
        <v>182</v>
      </c>
      <c r="AB1504" s="318">
        <v>50046606</v>
      </c>
      <c r="AC1504" s="318" t="s">
        <v>35</v>
      </c>
      <c r="AE1504" s="318" t="s">
        <v>261</v>
      </c>
      <c r="AF1504" s="320">
        <v>71046</v>
      </c>
      <c r="AG1504" s="318"/>
      <c r="AH1504" s="320"/>
      <c r="AI1504" s="320"/>
    </row>
    <row r="1505" spans="1:35" hidden="1">
      <c r="A1505" t="s">
        <v>4417</v>
      </c>
      <c r="B1505" s="1">
        <v>45993</v>
      </c>
      <c r="C1505">
        <v>12</v>
      </c>
      <c r="D1505">
        <v>531085</v>
      </c>
      <c r="E1505" t="s">
        <v>4418</v>
      </c>
      <c r="F1505" t="s">
        <v>37</v>
      </c>
      <c r="G1505" t="s">
        <v>112</v>
      </c>
      <c r="H1505" t="s">
        <v>1052</v>
      </c>
      <c r="I1505" t="s">
        <v>87</v>
      </c>
      <c r="J1505" t="s">
        <v>158</v>
      </c>
      <c r="K1505" s="318"/>
      <c r="L1505"/>
      <c r="M1505" s="319">
        <v>46041</v>
      </c>
      <c r="N1505" s="318">
        <v>1</v>
      </c>
      <c r="O1505" s="318"/>
      <c r="P1505" s="318" t="s">
        <v>257</v>
      </c>
      <c r="Q1505" s="319">
        <v>46041</v>
      </c>
      <c r="R1505" s="318" t="s">
        <v>182</v>
      </c>
      <c r="S1505">
        <v>123617</v>
      </c>
      <c r="X1505" t="s">
        <v>43</v>
      </c>
      <c r="AA1505" s="318" t="s">
        <v>182</v>
      </c>
      <c r="AB1505" s="318">
        <v>50046486</v>
      </c>
      <c r="AC1505" s="318" t="s">
        <v>35</v>
      </c>
      <c r="AE1505" s="318" t="s">
        <v>94</v>
      </c>
      <c r="AF1505" s="320">
        <v>248523</v>
      </c>
      <c r="AG1505" s="318">
        <v>23</v>
      </c>
      <c r="AH1505" s="320"/>
      <c r="AI1505" s="320"/>
    </row>
    <row r="1506" spans="1:35" hidden="1">
      <c r="A1506" t="s">
        <v>4419</v>
      </c>
      <c r="B1506" s="1">
        <v>45993</v>
      </c>
      <c r="C1506">
        <v>12</v>
      </c>
      <c r="D1506">
        <v>531086</v>
      </c>
      <c r="E1506" t="s">
        <v>4420</v>
      </c>
      <c r="F1506" t="s">
        <v>37</v>
      </c>
      <c r="G1506" t="s">
        <v>112</v>
      </c>
      <c r="H1506" t="s">
        <v>4421</v>
      </c>
      <c r="I1506" t="s">
        <v>87</v>
      </c>
      <c r="J1506" t="s">
        <v>158</v>
      </c>
      <c r="K1506" s="318"/>
      <c r="L1506"/>
      <c r="M1506" s="319">
        <v>46031</v>
      </c>
      <c r="N1506" s="318">
        <v>1</v>
      </c>
      <c r="O1506" s="318"/>
      <c r="P1506" s="318" t="s">
        <v>257</v>
      </c>
      <c r="Q1506" s="319">
        <v>46031</v>
      </c>
      <c r="R1506" s="318" t="s">
        <v>182</v>
      </c>
      <c r="S1506">
        <v>135949</v>
      </c>
      <c r="X1506" t="s">
        <v>43</v>
      </c>
      <c r="AA1506" s="318" t="s">
        <v>182</v>
      </c>
      <c r="AB1506" s="318">
        <v>50046453</v>
      </c>
      <c r="AC1506" s="318" t="s">
        <v>35</v>
      </c>
      <c r="AE1506" s="318" t="s">
        <v>94</v>
      </c>
      <c r="AF1506" s="320">
        <v>269715</v>
      </c>
      <c r="AG1506" s="318">
        <v>24</v>
      </c>
      <c r="AH1506" s="320"/>
      <c r="AI1506" s="320"/>
    </row>
    <row r="1507" spans="1:35" hidden="1">
      <c r="A1507" t="s">
        <v>4422</v>
      </c>
      <c r="B1507" s="1">
        <v>45994</v>
      </c>
      <c r="C1507">
        <v>12</v>
      </c>
      <c r="D1507">
        <v>531087</v>
      </c>
      <c r="E1507" t="s">
        <v>3185</v>
      </c>
      <c r="F1507" t="s">
        <v>37</v>
      </c>
      <c r="G1507" t="s">
        <v>644</v>
      </c>
      <c r="H1507" t="s">
        <v>3186</v>
      </c>
      <c r="I1507" t="s">
        <v>92</v>
      </c>
      <c r="J1507" t="s">
        <v>629</v>
      </c>
      <c r="K1507" s="318"/>
      <c r="L1507"/>
      <c r="M1507" s="319">
        <v>46008</v>
      </c>
      <c r="N1507" s="318">
        <v>12</v>
      </c>
      <c r="O1507" s="318"/>
      <c r="P1507" s="318" t="s">
        <v>274</v>
      </c>
      <c r="Q1507" s="319">
        <v>46008</v>
      </c>
      <c r="R1507" s="318" t="s">
        <v>78</v>
      </c>
      <c r="X1507" t="s">
        <v>43</v>
      </c>
      <c r="AA1507" s="318" t="s">
        <v>78</v>
      </c>
      <c r="AB1507" s="318">
        <v>50046697</v>
      </c>
      <c r="AC1507" s="318" t="s">
        <v>79</v>
      </c>
      <c r="AE1507" s="318" t="s">
        <v>94</v>
      </c>
      <c r="AF1507" s="320">
        <v>11590</v>
      </c>
      <c r="AG1507" s="318"/>
      <c r="AH1507" s="320"/>
      <c r="AI1507" s="320"/>
    </row>
    <row r="1508" spans="1:35" hidden="1">
      <c r="A1508" t="s">
        <v>4423</v>
      </c>
      <c r="B1508" s="1">
        <v>45994</v>
      </c>
      <c r="C1508">
        <v>12</v>
      </c>
      <c r="D1508">
        <v>531088</v>
      </c>
      <c r="E1508" t="s">
        <v>4424</v>
      </c>
      <c r="F1508" t="s">
        <v>37</v>
      </c>
      <c r="G1508" t="s">
        <v>644</v>
      </c>
      <c r="H1508" t="s">
        <v>1100</v>
      </c>
      <c r="I1508" t="s">
        <v>108</v>
      </c>
      <c r="J1508" t="s">
        <v>716</v>
      </c>
      <c r="K1508" s="318"/>
      <c r="L1508"/>
      <c r="M1508" s="319">
        <v>46049</v>
      </c>
      <c r="N1508" s="318">
        <v>1</v>
      </c>
      <c r="O1508" s="318"/>
      <c r="P1508" s="318" t="s">
        <v>274</v>
      </c>
      <c r="Q1508" s="319">
        <v>46049</v>
      </c>
      <c r="R1508" s="318" t="s">
        <v>182</v>
      </c>
      <c r="X1508" t="s">
        <v>43</v>
      </c>
      <c r="AA1508" s="318" t="s">
        <v>182</v>
      </c>
      <c r="AB1508" s="318">
        <v>50046787</v>
      </c>
      <c r="AC1508" s="318" t="s">
        <v>35</v>
      </c>
      <c r="AE1508" s="318" t="s">
        <v>224</v>
      </c>
      <c r="AF1508" s="320">
        <v>23154</v>
      </c>
      <c r="AG1508" s="318"/>
      <c r="AH1508" s="320"/>
      <c r="AI1508" s="320"/>
    </row>
    <row r="1509" spans="1:35" hidden="1">
      <c r="A1509" t="s">
        <v>4425</v>
      </c>
      <c r="B1509" s="1">
        <v>45994</v>
      </c>
      <c r="C1509">
        <v>12</v>
      </c>
      <c r="D1509">
        <v>531089</v>
      </c>
      <c r="E1509" t="s">
        <v>3705</v>
      </c>
      <c r="F1509" t="s">
        <v>37</v>
      </c>
      <c r="G1509" t="s">
        <v>358</v>
      </c>
      <c r="H1509" t="s">
        <v>4426</v>
      </c>
      <c r="I1509" t="s">
        <v>636</v>
      </c>
      <c r="J1509" t="s">
        <v>4427</v>
      </c>
      <c r="K1509" s="318"/>
      <c r="L1509"/>
      <c r="M1509" s="319">
        <v>46001</v>
      </c>
      <c r="N1509" s="318">
        <v>12</v>
      </c>
      <c r="O1509" s="318"/>
      <c r="P1509" s="318"/>
      <c r="Q1509" s="319"/>
      <c r="R1509" s="318"/>
      <c r="X1509" t="s">
        <v>43</v>
      </c>
      <c r="AA1509" s="318" t="s">
        <v>78</v>
      </c>
      <c r="AB1509" s="318">
        <v>50046972</v>
      </c>
      <c r="AC1509" s="318" t="s">
        <v>79</v>
      </c>
      <c r="AE1509" s="318" t="s">
        <v>94</v>
      </c>
      <c r="AF1509" s="320">
        <v>11663</v>
      </c>
      <c r="AG1509" s="318"/>
      <c r="AH1509" s="320"/>
      <c r="AI1509" s="320"/>
    </row>
    <row r="1510" spans="1:35" hidden="1">
      <c r="A1510" t="s">
        <v>4428</v>
      </c>
      <c r="B1510" s="1">
        <v>45994</v>
      </c>
      <c r="C1510">
        <v>12</v>
      </c>
      <c r="D1510">
        <v>531090</v>
      </c>
      <c r="E1510" t="s">
        <v>4429</v>
      </c>
      <c r="F1510" t="s">
        <v>37</v>
      </c>
      <c r="G1510" t="s">
        <v>117</v>
      </c>
      <c r="H1510" t="s">
        <v>4430</v>
      </c>
      <c r="I1510" t="s">
        <v>87</v>
      </c>
      <c r="J1510" t="s">
        <v>158</v>
      </c>
      <c r="K1510" s="318"/>
      <c r="L1510"/>
      <c r="M1510" s="319">
        <v>46017</v>
      </c>
      <c r="N1510" s="318">
        <v>12</v>
      </c>
      <c r="O1510" s="318"/>
      <c r="P1510" s="318"/>
      <c r="Q1510" s="319"/>
      <c r="R1510" s="318"/>
      <c r="X1510" t="s">
        <v>43</v>
      </c>
      <c r="AA1510" s="318" t="s">
        <v>182</v>
      </c>
      <c r="AB1510" s="318">
        <v>50046838</v>
      </c>
      <c r="AC1510" s="318" t="s">
        <v>35</v>
      </c>
      <c r="AE1510" s="318" t="s">
        <v>94</v>
      </c>
      <c r="AF1510" s="320">
        <v>250673</v>
      </c>
      <c r="AG1510" s="318">
        <v>22</v>
      </c>
      <c r="AH1510" s="320"/>
      <c r="AI1510" s="320"/>
    </row>
    <row r="1511" spans="1:35" hidden="1">
      <c r="A1511" t="s">
        <v>4431</v>
      </c>
      <c r="B1511" s="1">
        <v>45994</v>
      </c>
      <c r="C1511">
        <v>12</v>
      </c>
      <c r="D1511">
        <v>531091</v>
      </c>
      <c r="E1511" t="s">
        <v>4432</v>
      </c>
      <c r="F1511" t="s">
        <v>37</v>
      </c>
      <c r="G1511" t="s">
        <v>97</v>
      </c>
      <c r="H1511" t="s">
        <v>4433</v>
      </c>
      <c r="I1511" t="s">
        <v>40</v>
      </c>
      <c r="J1511" t="s">
        <v>158</v>
      </c>
      <c r="K1511" s="318"/>
      <c r="L1511"/>
      <c r="M1511" s="319">
        <v>46008</v>
      </c>
      <c r="N1511" s="318">
        <v>12</v>
      </c>
      <c r="O1511" s="318"/>
      <c r="P1511" s="318" t="s">
        <v>274</v>
      </c>
      <c r="Q1511" s="319">
        <v>46008</v>
      </c>
      <c r="R1511" s="318" t="s">
        <v>78</v>
      </c>
      <c r="X1511" t="s">
        <v>43</v>
      </c>
      <c r="AA1511" s="318" t="s">
        <v>78</v>
      </c>
      <c r="AB1511" s="318">
        <v>50046745</v>
      </c>
      <c r="AC1511" s="318" t="s">
        <v>79</v>
      </c>
      <c r="AE1511" s="318" t="s">
        <v>94</v>
      </c>
      <c r="AF1511" s="320">
        <v>230955</v>
      </c>
      <c r="AG1511" s="318">
        <v>10</v>
      </c>
      <c r="AH1511" s="320"/>
      <c r="AI1511" s="320"/>
    </row>
    <row r="1512" spans="1:35" hidden="1">
      <c r="A1512" t="s">
        <v>4434</v>
      </c>
      <c r="B1512" s="1">
        <v>45994</v>
      </c>
      <c r="C1512">
        <v>12</v>
      </c>
      <c r="D1512">
        <v>531092</v>
      </c>
      <c r="E1512" t="s">
        <v>4435</v>
      </c>
      <c r="F1512" t="s">
        <v>37</v>
      </c>
      <c r="G1512" t="s">
        <v>38</v>
      </c>
      <c r="H1512" t="s">
        <v>4436</v>
      </c>
      <c r="I1512" t="s">
        <v>92</v>
      </c>
      <c r="J1512" t="s">
        <v>158</v>
      </c>
      <c r="K1512" s="318"/>
      <c r="L1512"/>
      <c r="M1512" s="319">
        <v>46029</v>
      </c>
      <c r="N1512" s="318">
        <v>1</v>
      </c>
      <c r="O1512" s="318"/>
      <c r="P1512" s="318"/>
      <c r="Q1512" s="319"/>
      <c r="R1512" s="318"/>
      <c r="X1512" t="s">
        <v>43</v>
      </c>
      <c r="AA1512" s="318" t="s">
        <v>182</v>
      </c>
      <c r="AB1512" s="318">
        <v>50046744</v>
      </c>
      <c r="AC1512" s="318" t="s">
        <v>35</v>
      </c>
      <c r="AE1512" s="318" t="s">
        <v>94</v>
      </c>
      <c r="AF1512" s="320">
        <v>235942</v>
      </c>
      <c r="AG1512" s="318">
        <v>53</v>
      </c>
      <c r="AH1512" s="320"/>
      <c r="AI1512" s="320"/>
    </row>
    <row r="1513" spans="1:35" hidden="1">
      <c r="A1513" t="s">
        <v>4437</v>
      </c>
      <c r="B1513" s="1">
        <v>45994</v>
      </c>
      <c r="C1513">
        <v>12</v>
      </c>
      <c r="D1513">
        <v>531093</v>
      </c>
      <c r="E1513" t="s">
        <v>4438</v>
      </c>
      <c r="F1513" t="s">
        <v>37</v>
      </c>
      <c r="G1513" t="s">
        <v>97</v>
      </c>
      <c r="H1513" t="s">
        <v>4439</v>
      </c>
      <c r="I1513" t="s">
        <v>40</v>
      </c>
      <c r="J1513" t="s">
        <v>158</v>
      </c>
      <c r="K1513" s="318"/>
      <c r="L1513"/>
      <c r="M1513" s="319">
        <v>46014</v>
      </c>
      <c r="N1513" s="318">
        <v>12</v>
      </c>
      <c r="O1513" s="318"/>
      <c r="P1513" s="318" t="s">
        <v>274</v>
      </c>
      <c r="Q1513" s="319">
        <v>46014</v>
      </c>
      <c r="R1513" s="318" t="s">
        <v>182</v>
      </c>
      <c r="X1513" t="s">
        <v>43</v>
      </c>
      <c r="AA1513" s="318" t="s">
        <v>182</v>
      </c>
      <c r="AB1513" s="318">
        <v>50047121</v>
      </c>
      <c r="AC1513" s="318" t="s">
        <v>35</v>
      </c>
      <c r="AE1513" s="318" t="s">
        <v>94</v>
      </c>
      <c r="AF1513" s="320">
        <v>254403</v>
      </c>
      <c r="AG1513" s="318">
        <v>57</v>
      </c>
      <c r="AH1513" s="320"/>
      <c r="AI1513" s="320"/>
    </row>
    <row r="1514" spans="1:35" hidden="1">
      <c r="A1514" t="s">
        <v>4440</v>
      </c>
      <c r="B1514" s="1">
        <v>45994</v>
      </c>
      <c r="C1514">
        <v>12</v>
      </c>
      <c r="D1514">
        <v>531094</v>
      </c>
      <c r="E1514" t="s">
        <v>4441</v>
      </c>
      <c r="F1514" t="s">
        <v>37</v>
      </c>
      <c r="G1514" t="s">
        <v>188</v>
      </c>
      <c r="H1514" t="s">
        <v>4442</v>
      </c>
      <c r="I1514" t="s">
        <v>40</v>
      </c>
      <c r="J1514" t="s">
        <v>158</v>
      </c>
      <c r="K1514" s="318"/>
      <c r="L1514"/>
      <c r="M1514" s="319">
        <v>46055</v>
      </c>
      <c r="N1514" s="318">
        <v>2</v>
      </c>
      <c r="O1514" s="318"/>
      <c r="P1514" s="318" t="s">
        <v>274</v>
      </c>
      <c r="Q1514" s="319">
        <v>46055</v>
      </c>
      <c r="R1514" s="318"/>
      <c r="X1514" t="s">
        <v>43</v>
      </c>
      <c r="AA1514" s="318"/>
      <c r="AB1514" s="318">
        <v>50047130</v>
      </c>
      <c r="AC1514" s="318" t="s">
        <v>43</v>
      </c>
      <c r="AE1514" s="318"/>
      <c r="AF1514" s="320"/>
      <c r="AG1514" s="318"/>
      <c r="AH1514" s="320"/>
      <c r="AI1514" s="320"/>
    </row>
    <row r="1515" spans="1:35" hidden="1">
      <c r="A1515" t="s">
        <v>4443</v>
      </c>
      <c r="B1515" s="1">
        <v>45995</v>
      </c>
      <c r="C1515">
        <v>12</v>
      </c>
      <c r="D1515">
        <v>531095</v>
      </c>
      <c r="E1515" t="s">
        <v>2373</v>
      </c>
      <c r="F1515" t="s">
        <v>37</v>
      </c>
      <c r="G1515" t="s">
        <v>644</v>
      </c>
      <c r="H1515" t="s">
        <v>2374</v>
      </c>
      <c r="I1515" t="s">
        <v>40</v>
      </c>
      <c r="J1515" t="s">
        <v>716</v>
      </c>
      <c r="K1515" s="318"/>
      <c r="L1515"/>
      <c r="M1515" s="319">
        <v>46038</v>
      </c>
      <c r="N1515" s="318">
        <v>1</v>
      </c>
      <c r="O1515" s="318"/>
      <c r="P1515" s="318" t="s">
        <v>274</v>
      </c>
      <c r="Q1515" s="319">
        <v>46038</v>
      </c>
      <c r="R1515" s="318" t="s">
        <v>182</v>
      </c>
      <c r="S1515">
        <v>17270</v>
      </c>
      <c r="X1515" t="s">
        <v>43</v>
      </c>
      <c r="AA1515" s="318" t="s">
        <v>182</v>
      </c>
      <c r="AB1515" s="318">
        <v>630103</v>
      </c>
      <c r="AC1515" s="318" t="s">
        <v>35</v>
      </c>
      <c r="AE1515" s="318" t="s">
        <v>417</v>
      </c>
      <c r="AF1515" s="320">
        <v>36384</v>
      </c>
      <c r="AG1515" s="318"/>
      <c r="AH1515" s="320"/>
      <c r="AI1515" s="320"/>
    </row>
    <row r="1516" spans="1:35" hidden="1">
      <c r="A1516" t="s">
        <v>4444</v>
      </c>
      <c r="B1516" s="1">
        <v>45996</v>
      </c>
      <c r="C1516">
        <v>12</v>
      </c>
      <c r="D1516">
        <v>531096</v>
      </c>
      <c r="E1516" t="s">
        <v>4445</v>
      </c>
      <c r="F1516" t="s">
        <v>37</v>
      </c>
      <c r="G1516" t="s">
        <v>188</v>
      </c>
      <c r="H1516" t="s">
        <v>4446</v>
      </c>
      <c r="I1516" t="s">
        <v>72</v>
      </c>
      <c r="J1516" t="s">
        <v>158</v>
      </c>
      <c r="K1516" s="318"/>
      <c r="L1516"/>
      <c r="M1516" s="319">
        <v>46029</v>
      </c>
      <c r="N1516" s="318">
        <v>1</v>
      </c>
      <c r="O1516" s="318"/>
      <c r="P1516" s="318" t="s">
        <v>274</v>
      </c>
      <c r="Q1516" s="319">
        <v>46029</v>
      </c>
      <c r="R1516" s="318" t="s">
        <v>182</v>
      </c>
      <c r="X1516" t="s">
        <v>43</v>
      </c>
      <c r="AA1516" s="318" t="s">
        <v>182</v>
      </c>
      <c r="AB1516" s="318">
        <v>50047188</v>
      </c>
      <c r="AC1516" s="318" t="s">
        <v>35</v>
      </c>
      <c r="AE1516" s="318" t="s">
        <v>94</v>
      </c>
      <c r="AF1516" s="320">
        <v>235357</v>
      </c>
      <c r="AG1516" s="318">
        <v>17</v>
      </c>
      <c r="AH1516" s="320"/>
      <c r="AI1516" s="320"/>
    </row>
    <row r="1517" spans="1:35" hidden="1">
      <c r="A1517" t="s">
        <v>4447</v>
      </c>
      <c r="B1517" s="1">
        <v>45996</v>
      </c>
      <c r="C1517">
        <v>12</v>
      </c>
      <c r="D1517">
        <v>531097</v>
      </c>
      <c r="E1517" t="s">
        <v>4448</v>
      </c>
      <c r="F1517" t="s">
        <v>37</v>
      </c>
      <c r="G1517" t="s">
        <v>117</v>
      </c>
      <c r="H1517" t="s">
        <v>4449</v>
      </c>
      <c r="I1517" t="s">
        <v>87</v>
      </c>
      <c r="J1517" t="s">
        <v>158</v>
      </c>
      <c r="K1517" s="318"/>
      <c r="L1517"/>
      <c r="M1517" s="319">
        <v>46010</v>
      </c>
      <c r="N1517" s="318">
        <v>12</v>
      </c>
      <c r="O1517" s="318"/>
      <c r="P1517" s="318"/>
      <c r="Q1517" s="319"/>
      <c r="R1517" s="318"/>
      <c r="X1517" t="s">
        <v>43</v>
      </c>
      <c r="AA1517" s="318" t="s">
        <v>78</v>
      </c>
      <c r="AB1517" s="318">
        <v>50047010</v>
      </c>
      <c r="AC1517" s="318" t="s">
        <v>79</v>
      </c>
      <c r="AE1517" s="318" t="s">
        <v>52</v>
      </c>
      <c r="AF1517" s="320">
        <v>235744</v>
      </c>
      <c r="AG1517" s="318">
        <v>29</v>
      </c>
      <c r="AH1517" s="320"/>
      <c r="AI1517" s="320"/>
    </row>
    <row r="1518" spans="1:35" hidden="1">
      <c r="A1518" t="s">
        <v>4450</v>
      </c>
      <c r="B1518" s="1">
        <v>45996</v>
      </c>
      <c r="C1518">
        <v>12</v>
      </c>
      <c r="D1518">
        <v>531098</v>
      </c>
      <c r="E1518" t="s">
        <v>4451</v>
      </c>
      <c r="F1518" t="s">
        <v>37</v>
      </c>
      <c r="G1518" t="s">
        <v>358</v>
      </c>
      <c r="H1518" t="s">
        <v>4452</v>
      </c>
      <c r="I1518" t="s">
        <v>108</v>
      </c>
      <c r="J1518" t="s">
        <v>158</v>
      </c>
      <c r="K1518" s="318"/>
      <c r="L1518"/>
      <c r="M1518" s="319">
        <v>46065</v>
      </c>
      <c r="N1518" s="318">
        <v>2</v>
      </c>
      <c r="O1518" s="318"/>
      <c r="P1518" s="318"/>
      <c r="Q1518" s="319"/>
      <c r="R1518" s="318"/>
      <c r="X1518" t="s">
        <v>43</v>
      </c>
      <c r="AA1518" s="318"/>
      <c r="AB1518" s="318">
        <v>50046133</v>
      </c>
      <c r="AC1518" s="318" t="s">
        <v>43</v>
      </c>
      <c r="AE1518" s="318"/>
      <c r="AF1518" s="320"/>
      <c r="AG1518" s="318"/>
      <c r="AH1518" s="320"/>
      <c r="AI1518" s="320"/>
    </row>
    <row r="1519" spans="1:35" hidden="1">
      <c r="A1519" t="s">
        <v>4453</v>
      </c>
      <c r="B1519" s="1">
        <v>45996</v>
      </c>
      <c r="C1519">
        <v>12</v>
      </c>
      <c r="D1519">
        <v>531099</v>
      </c>
      <c r="E1519" t="s">
        <v>4454</v>
      </c>
      <c r="F1519" t="s">
        <v>37</v>
      </c>
      <c r="G1519" t="s">
        <v>38</v>
      </c>
      <c r="H1519" t="s">
        <v>4455</v>
      </c>
      <c r="I1519" t="s">
        <v>123</v>
      </c>
      <c r="J1519" t="s">
        <v>158</v>
      </c>
      <c r="K1519" s="318"/>
      <c r="L1519"/>
      <c r="M1519" s="319">
        <v>46013</v>
      </c>
      <c r="N1519" s="318">
        <v>12</v>
      </c>
      <c r="O1519" s="318"/>
      <c r="P1519" s="318"/>
      <c r="Q1519" s="319"/>
      <c r="R1519" s="318"/>
      <c r="X1519" t="s">
        <v>43</v>
      </c>
      <c r="AA1519" s="318" t="s">
        <v>78</v>
      </c>
      <c r="AB1519" s="318">
        <v>50047124</v>
      </c>
      <c r="AC1519" s="318" t="s">
        <v>79</v>
      </c>
      <c r="AE1519" s="318" t="s">
        <v>94</v>
      </c>
      <c r="AF1519" s="320">
        <v>190049</v>
      </c>
      <c r="AG1519" s="318">
        <v>13</v>
      </c>
      <c r="AH1519" s="320"/>
      <c r="AI1519" s="320"/>
    </row>
    <row r="1520" spans="1:35" hidden="1">
      <c r="A1520" t="s">
        <v>4456</v>
      </c>
      <c r="B1520" s="1">
        <v>45996</v>
      </c>
      <c r="C1520">
        <v>12</v>
      </c>
      <c r="D1520">
        <v>531100</v>
      </c>
      <c r="E1520" t="s">
        <v>2240</v>
      </c>
      <c r="F1520" t="s">
        <v>37</v>
      </c>
      <c r="G1520" t="s">
        <v>47</v>
      </c>
      <c r="H1520" t="s">
        <v>1027</v>
      </c>
      <c r="I1520" t="s">
        <v>92</v>
      </c>
      <c r="J1520" t="s">
        <v>3641</v>
      </c>
      <c r="K1520" s="318"/>
      <c r="L1520"/>
      <c r="M1520" s="319" t="s">
        <v>534</v>
      </c>
      <c r="N1520" s="318"/>
      <c r="O1520" s="318"/>
      <c r="P1520" s="318"/>
      <c r="Q1520" s="319"/>
      <c r="R1520" s="318"/>
      <c r="X1520" t="s">
        <v>43</v>
      </c>
      <c r="AA1520" s="318"/>
      <c r="AB1520" s="318">
        <v>50047135</v>
      </c>
      <c r="AC1520" s="318" t="s">
        <v>43</v>
      </c>
      <c r="AE1520" s="318"/>
      <c r="AF1520" s="320"/>
      <c r="AG1520" s="318"/>
      <c r="AH1520" s="320"/>
      <c r="AI1520" s="320"/>
    </row>
    <row r="1521" spans="1:35" hidden="1">
      <c r="A1521" t="s">
        <v>4457</v>
      </c>
      <c r="B1521" s="1">
        <v>45995</v>
      </c>
      <c r="C1521">
        <v>12</v>
      </c>
      <c r="D1521">
        <v>531101</v>
      </c>
      <c r="E1521" t="s">
        <v>4458</v>
      </c>
      <c r="F1521" t="s">
        <v>37</v>
      </c>
      <c r="G1521" t="s">
        <v>644</v>
      </c>
      <c r="H1521" t="s">
        <v>4459</v>
      </c>
      <c r="I1521" t="s">
        <v>87</v>
      </c>
      <c r="J1521" t="s">
        <v>1801</v>
      </c>
      <c r="K1521" s="318"/>
      <c r="L1521"/>
      <c r="M1521" s="319">
        <v>46049</v>
      </c>
      <c r="N1521" s="318">
        <v>1</v>
      </c>
      <c r="O1521" s="318"/>
      <c r="P1521" s="318" t="s">
        <v>274</v>
      </c>
      <c r="Q1521" s="319">
        <v>46049</v>
      </c>
      <c r="R1521" s="318" t="s">
        <v>182</v>
      </c>
      <c r="X1521" t="s">
        <v>43</v>
      </c>
      <c r="AA1521" s="318" t="s">
        <v>182</v>
      </c>
      <c r="AB1521" s="318">
        <v>50047025</v>
      </c>
      <c r="AC1521" s="318" t="s">
        <v>35</v>
      </c>
      <c r="AE1521" s="318" t="s">
        <v>224</v>
      </c>
      <c r="AF1521" s="320">
        <v>80144</v>
      </c>
      <c r="AG1521" s="318"/>
      <c r="AH1521" s="320"/>
      <c r="AI1521" s="320"/>
    </row>
    <row r="1522" spans="1:35" hidden="1">
      <c r="A1522" t="s">
        <v>4460</v>
      </c>
      <c r="B1522" s="1">
        <v>45996</v>
      </c>
      <c r="C1522">
        <v>12</v>
      </c>
      <c r="D1522">
        <v>531102</v>
      </c>
      <c r="E1522" t="s">
        <v>4461</v>
      </c>
      <c r="F1522" t="s">
        <v>37</v>
      </c>
      <c r="G1522" t="s">
        <v>97</v>
      </c>
      <c r="H1522" t="s">
        <v>3064</v>
      </c>
      <c r="I1522" t="s">
        <v>40</v>
      </c>
      <c r="J1522" t="s">
        <v>158</v>
      </c>
      <c r="K1522" s="318"/>
      <c r="L1522"/>
      <c r="M1522" s="319">
        <v>46008</v>
      </c>
      <c r="N1522" s="318">
        <v>12</v>
      </c>
      <c r="O1522" s="318"/>
      <c r="P1522" s="318" t="s">
        <v>274</v>
      </c>
      <c r="Q1522" s="319">
        <v>46008</v>
      </c>
      <c r="R1522" s="318" t="s">
        <v>78</v>
      </c>
      <c r="X1522" t="s">
        <v>43</v>
      </c>
      <c r="AA1522" s="318" t="s">
        <v>78</v>
      </c>
      <c r="AB1522" s="318">
        <v>50047117</v>
      </c>
      <c r="AC1522" s="318" t="s">
        <v>79</v>
      </c>
      <c r="AE1522" s="318" t="s">
        <v>94</v>
      </c>
      <c r="AF1522" s="320">
        <v>247131</v>
      </c>
      <c r="AG1522" s="318">
        <v>29</v>
      </c>
      <c r="AH1522" s="320"/>
      <c r="AI1522" s="320"/>
    </row>
    <row r="1523" spans="1:35" hidden="1">
      <c r="A1523" t="s">
        <v>4462</v>
      </c>
      <c r="B1523" s="1">
        <v>45999</v>
      </c>
      <c r="C1523">
        <v>12</v>
      </c>
      <c r="D1523">
        <v>531103</v>
      </c>
      <c r="E1523" t="s">
        <v>2758</v>
      </c>
      <c r="F1523" t="s">
        <v>37</v>
      </c>
      <c r="G1523" t="s">
        <v>106</v>
      </c>
      <c r="H1523" t="s">
        <v>4463</v>
      </c>
      <c r="I1523" t="s">
        <v>72</v>
      </c>
      <c r="J1523" t="s">
        <v>629</v>
      </c>
      <c r="K1523" s="318"/>
      <c r="L1523"/>
      <c r="M1523" s="319">
        <v>46031</v>
      </c>
      <c r="N1523" s="318">
        <v>1</v>
      </c>
      <c r="O1523" s="318"/>
      <c r="P1523" s="318"/>
      <c r="Q1523" s="319"/>
      <c r="R1523" s="318"/>
      <c r="X1523" t="s">
        <v>43</v>
      </c>
      <c r="AA1523" s="318" t="s">
        <v>182</v>
      </c>
      <c r="AB1523" s="318">
        <v>50047396</v>
      </c>
      <c r="AC1523" s="318" t="s">
        <v>35</v>
      </c>
      <c r="AE1523" s="318" t="s">
        <v>94</v>
      </c>
      <c r="AF1523" s="320">
        <v>13251</v>
      </c>
      <c r="AG1523" s="318"/>
      <c r="AH1523" s="320"/>
      <c r="AI1523" s="320"/>
    </row>
    <row r="1524" spans="1:35" hidden="1">
      <c r="A1524" t="s">
        <v>4464</v>
      </c>
      <c r="B1524" s="1">
        <v>45999</v>
      </c>
      <c r="C1524">
        <v>12</v>
      </c>
      <c r="D1524">
        <v>531104</v>
      </c>
      <c r="E1524" t="s">
        <v>3600</v>
      </c>
      <c r="F1524" t="s">
        <v>37</v>
      </c>
      <c r="G1524" t="s">
        <v>106</v>
      </c>
      <c r="H1524" t="s">
        <v>3601</v>
      </c>
      <c r="I1524" t="s">
        <v>72</v>
      </c>
      <c r="J1524" t="s">
        <v>629</v>
      </c>
      <c r="K1524" s="318"/>
      <c r="L1524"/>
      <c r="M1524" s="319"/>
      <c r="N1524" s="318"/>
      <c r="O1524" s="318"/>
      <c r="P1524" s="318"/>
      <c r="Q1524" s="319"/>
      <c r="R1524" s="318"/>
      <c r="X1524" t="s">
        <v>43</v>
      </c>
      <c r="AA1524" s="318" t="s">
        <v>182</v>
      </c>
      <c r="AB1524" s="318">
        <v>50047399</v>
      </c>
      <c r="AC1524" s="318" t="s">
        <v>35</v>
      </c>
      <c r="AE1524" s="318" t="s">
        <v>94</v>
      </c>
      <c r="AF1524" s="320">
        <v>13251</v>
      </c>
      <c r="AG1524" s="318"/>
      <c r="AH1524" s="320"/>
      <c r="AI1524" s="320"/>
    </row>
    <row r="1525" spans="1:35" hidden="1">
      <c r="A1525" t="s">
        <v>4465</v>
      </c>
      <c r="B1525" s="1">
        <v>45999</v>
      </c>
      <c r="C1525">
        <v>12</v>
      </c>
      <c r="D1525">
        <v>531105</v>
      </c>
      <c r="E1525" t="s">
        <v>4466</v>
      </c>
      <c r="F1525" t="s">
        <v>37</v>
      </c>
      <c r="G1525" t="s">
        <v>97</v>
      </c>
      <c r="H1525" t="s">
        <v>1769</v>
      </c>
      <c r="I1525" t="s">
        <v>40</v>
      </c>
      <c r="J1525" t="s">
        <v>158</v>
      </c>
      <c r="K1525" s="318"/>
      <c r="L1525"/>
      <c r="M1525" s="319">
        <v>46010</v>
      </c>
      <c r="N1525" s="318">
        <v>12</v>
      </c>
      <c r="O1525" s="318"/>
      <c r="P1525" s="318" t="s">
        <v>274</v>
      </c>
      <c r="Q1525" s="319">
        <v>46010</v>
      </c>
      <c r="R1525" s="318" t="s">
        <v>78</v>
      </c>
      <c r="X1525" t="s">
        <v>43</v>
      </c>
      <c r="AA1525" s="318" t="s">
        <v>78</v>
      </c>
      <c r="AB1525" s="318">
        <v>50047302</v>
      </c>
      <c r="AC1525" s="318" t="s">
        <v>79</v>
      </c>
      <c r="AE1525" s="318" t="s">
        <v>94</v>
      </c>
      <c r="AF1525" s="320">
        <v>224756</v>
      </c>
      <c r="AG1525" s="318">
        <v>20</v>
      </c>
      <c r="AH1525" s="320"/>
      <c r="AI1525" s="320"/>
    </row>
    <row r="1526" spans="1:35" hidden="1">
      <c r="A1526" t="s">
        <v>4467</v>
      </c>
      <c r="B1526" s="1">
        <v>45999</v>
      </c>
      <c r="C1526">
        <v>12</v>
      </c>
      <c r="D1526">
        <v>531106</v>
      </c>
      <c r="E1526" t="s">
        <v>4468</v>
      </c>
      <c r="F1526" t="s">
        <v>37</v>
      </c>
      <c r="G1526" t="s">
        <v>644</v>
      </c>
      <c r="H1526" t="s">
        <v>4469</v>
      </c>
      <c r="I1526" t="s">
        <v>87</v>
      </c>
      <c r="J1526" t="s">
        <v>629</v>
      </c>
      <c r="K1526" s="318"/>
      <c r="L1526"/>
      <c r="M1526" s="319">
        <v>46017</v>
      </c>
      <c r="N1526" s="318">
        <v>12</v>
      </c>
      <c r="O1526" s="318"/>
      <c r="P1526" s="318" t="s">
        <v>274</v>
      </c>
      <c r="Q1526" s="319">
        <v>46382</v>
      </c>
      <c r="R1526" s="318" t="s">
        <v>182</v>
      </c>
      <c r="X1526" t="s">
        <v>43</v>
      </c>
      <c r="AA1526" s="318" t="s">
        <v>182</v>
      </c>
      <c r="AB1526" s="318">
        <v>50047401</v>
      </c>
      <c r="AC1526" s="318" t="s">
        <v>35</v>
      </c>
      <c r="AE1526" s="318" t="s">
        <v>94</v>
      </c>
      <c r="AF1526" s="320">
        <v>10167</v>
      </c>
      <c r="AG1526" s="318"/>
      <c r="AH1526" s="320"/>
      <c r="AI1526" s="320"/>
    </row>
    <row r="1527" spans="1:35" hidden="1">
      <c r="A1527" t="s">
        <v>4470</v>
      </c>
      <c r="B1527" s="1">
        <v>45999</v>
      </c>
      <c r="C1527">
        <v>12</v>
      </c>
      <c r="D1527">
        <v>531107</v>
      </c>
      <c r="E1527" t="s">
        <v>4471</v>
      </c>
      <c r="F1527" t="s">
        <v>37</v>
      </c>
      <c r="G1527" t="s">
        <v>644</v>
      </c>
      <c r="H1527" t="s">
        <v>4472</v>
      </c>
      <c r="I1527" t="s">
        <v>87</v>
      </c>
      <c r="J1527" t="s">
        <v>629</v>
      </c>
      <c r="K1527" s="318"/>
      <c r="L1527"/>
      <c r="M1527" s="319">
        <v>46035</v>
      </c>
      <c r="N1527" s="318">
        <v>1</v>
      </c>
      <c r="O1527" s="318"/>
      <c r="P1527" s="318" t="s">
        <v>274</v>
      </c>
      <c r="Q1527" s="319">
        <v>46035</v>
      </c>
      <c r="R1527" s="318" t="s">
        <v>182</v>
      </c>
      <c r="X1527" t="s">
        <v>43</v>
      </c>
      <c r="AA1527" s="318" t="s">
        <v>182</v>
      </c>
      <c r="AB1527" s="318">
        <v>50047407</v>
      </c>
      <c r="AC1527" s="318" t="s">
        <v>35</v>
      </c>
      <c r="AE1527" s="318" t="s">
        <v>94</v>
      </c>
      <c r="AF1527" s="320">
        <v>11590</v>
      </c>
      <c r="AG1527" s="318"/>
      <c r="AH1527" s="320"/>
      <c r="AI1527" s="320"/>
    </row>
    <row r="1528" spans="1:35" hidden="1">
      <c r="A1528" t="s">
        <v>4473</v>
      </c>
      <c r="B1528" s="1">
        <v>45999</v>
      </c>
      <c r="C1528">
        <v>12</v>
      </c>
      <c r="D1528">
        <v>531108</v>
      </c>
      <c r="E1528" t="s">
        <v>2601</v>
      </c>
      <c r="F1528" t="s">
        <v>37</v>
      </c>
      <c r="G1528" t="s">
        <v>112</v>
      </c>
      <c r="H1528" t="s">
        <v>4474</v>
      </c>
      <c r="I1528" t="s">
        <v>140</v>
      </c>
      <c r="J1528" t="s">
        <v>3641</v>
      </c>
      <c r="K1528" s="318"/>
      <c r="L1528"/>
      <c r="M1528" s="319">
        <v>46000</v>
      </c>
      <c r="N1528" s="318">
        <v>12</v>
      </c>
      <c r="O1528" s="318"/>
      <c r="P1528" s="318" t="s">
        <v>257</v>
      </c>
      <c r="Q1528" s="319">
        <v>46000</v>
      </c>
      <c r="R1528" s="318" t="s">
        <v>78</v>
      </c>
      <c r="S1528">
        <v>7630</v>
      </c>
      <c r="X1528" t="s">
        <v>43</v>
      </c>
      <c r="AA1528" s="318" t="s">
        <v>78</v>
      </c>
      <c r="AB1528" s="318">
        <v>50047446</v>
      </c>
      <c r="AC1528" s="318" t="s">
        <v>79</v>
      </c>
      <c r="AE1528" s="318" t="s">
        <v>94</v>
      </c>
      <c r="AF1528" s="320">
        <v>16301</v>
      </c>
      <c r="AG1528" s="318"/>
      <c r="AH1528" s="320"/>
      <c r="AI1528" s="320"/>
    </row>
    <row r="1529" spans="1:35" hidden="1">
      <c r="A1529" t="s">
        <v>4475</v>
      </c>
      <c r="B1529" s="1">
        <v>45999</v>
      </c>
      <c r="C1529">
        <v>12</v>
      </c>
      <c r="D1529">
        <v>531109</v>
      </c>
      <c r="E1529" t="s">
        <v>4476</v>
      </c>
      <c r="F1529" t="s">
        <v>37</v>
      </c>
      <c r="G1529" t="s">
        <v>644</v>
      </c>
      <c r="H1529" t="s">
        <v>4477</v>
      </c>
      <c r="I1529" t="s">
        <v>123</v>
      </c>
      <c r="J1529" t="s">
        <v>629</v>
      </c>
      <c r="K1529" s="318"/>
      <c r="L1529"/>
      <c r="M1529" s="319">
        <v>46006</v>
      </c>
      <c r="N1529" s="318">
        <v>12</v>
      </c>
      <c r="O1529" s="318"/>
      <c r="P1529" s="318" t="s">
        <v>274</v>
      </c>
      <c r="Q1529" s="319">
        <v>46006</v>
      </c>
      <c r="R1529" s="318" t="s">
        <v>78</v>
      </c>
      <c r="X1529" t="s">
        <v>43</v>
      </c>
      <c r="AA1529" s="318" t="s">
        <v>78</v>
      </c>
      <c r="AB1529" s="318">
        <v>50047624</v>
      </c>
      <c r="AC1529" s="318" t="s">
        <v>79</v>
      </c>
      <c r="AE1529" s="318" t="s">
        <v>94</v>
      </c>
      <c r="AF1529" s="320">
        <v>12475</v>
      </c>
      <c r="AG1529" s="318"/>
      <c r="AH1529" s="320"/>
      <c r="AI1529" s="320"/>
    </row>
    <row r="1530" spans="1:35" hidden="1">
      <c r="A1530" t="s">
        <v>4478</v>
      </c>
      <c r="B1530" s="1">
        <v>45992</v>
      </c>
      <c r="C1530">
        <v>12</v>
      </c>
      <c r="D1530">
        <v>531110</v>
      </c>
      <c r="E1530" t="s">
        <v>3935</v>
      </c>
      <c r="F1530" t="s">
        <v>37</v>
      </c>
      <c r="G1530" t="s">
        <v>106</v>
      </c>
      <c r="H1530" t="s">
        <v>3936</v>
      </c>
      <c r="I1530" t="s">
        <v>108</v>
      </c>
      <c r="J1530" t="s">
        <v>4479</v>
      </c>
      <c r="K1530" s="318"/>
      <c r="L1530"/>
      <c r="M1530" s="319">
        <v>46000</v>
      </c>
      <c r="N1530" s="318">
        <v>12</v>
      </c>
      <c r="O1530" s="318"/>
      <c r="P1530" s="318"/>
      <c r="Q1530" s="319"/>
      <c r="R1530" s="318"/>
      <c r="X1530" t="s">
        <v>43</v>
      </c>
      <c r="AA1530" s="318" t="s">
        <v>78</v>
      </c>
      <c r="AB1530" s="318">
        <v>50046222</v>
      </c>
      <c r="AC1530" s="318" t="s">
        <v>79</v>
      </c>
      <c r="AE1530" s="318" t="s">
        <v>52</v>
      </c>
      <c r="AF1530" s="320">
        <v>30010</v>
      </c>
      <c r="AG1530" s="318"/>
      <c r="AH1530" s="320"/>
      <c r="AI1530" s="320"/>
    </row>
    <row r="1531" spans="1:35" hidden="1">
      <c r="A1531" t="s">
        <v>4480</v>
      </c>
      <c r="B1531" s="1">
        <v>46001</v>
      </c>
      <c r="C1531">
        <v>12</v>
      </c>
      <c r="D1531">
        <v>531111</v>
      </c>
      <c r="E1531" t="s">
        <v>1906</v>
      </c>
      <c r="F1531" t="s">
        <v>37</v>
      </c>
      <c r="G1531" t="s">
        <v>47</v>
      </c>
      <c r="H1531" t="s">
        <v>1907</v>
      </c>
      <c r="I1531" t="s">
        <v>146</v>
      </c>
      <c r="J1531" t="s">
        <v>1174</v>
      </c>
      <c r="K1531" s="318"/>
      <c r="L1531"/>
      <c r="M1531" s="319">
        <v>46065</v>
      </c>
      <c r="N1531" s="318">
        <v>2</v>
      </c>
      <c r="O1531" s="318"/>
      <c r="P1531" s="318"/>
      <c r="Q1531" s="319"/>
      <c r="R1531" s="318"/>
      <c r="X1531" t="s">
        <v>43</v>
      </c>
      <c r="AA1531" s="318" t="s">
        <v>199</v>
      </c>
      <c r="AB1531" s="318">
        <v>50046294</v>
      </c>
      <c r="AC1531" s="318" t="s">
        <v>44</v>
      </c>
      <c r="AE1531" s="318" t="s">
        <v>94</v>
      </c>
      <c r="AF1531" s="320">
        <v>31781</v>
      </c>
      <c r="AG1531" s="318"/>
      <c r="AH1531" s="320"/>
      <c r="AI1531" s="320"/>
    </row>
    <row r="1532" spans="1:35" hidden="1">
      <c r="A1532" t="s">
        <v>4481</v>
      </c>
      <c r="B1532" s="1">
        <v>46001</v>
      </c>
      <c r="C1532">
        <v>12</v>
      </c>
      <c r="D1532">
        <v>531112</v>
      </c>
      <c r="E1532" t="s">
        <v>3750</v>
      </c>
      <c r="F1532" t="s">
        <v>37</v>
      </c>
      <c r="G1532" t="s">
        <v>358</v>
      </c>
      <c r="H1532" t="s">
        <v>3751</v>
      </c>
      <c r="I1532" t="s">
        <v>108</v>
      </c>
      <c r="J1532" t="s">
        <v>1174</v>
      </c>
      <c r="K1532" s="318"/>
      <c r="L1532"/>
      <c r="M1532" s="319">
        <v>46037</v>
      </c>
      <c r="N1532" s="318">
        <v>1</v>
      </c>
      <c r="O1532" s="318"/>
      <c r="P1532" s="318"/>
      <c r="Q1532" s="319"/>
      <c r="R1532" s="318"/>
      <c r="X1532" t="s">
        <v>43</v>
      </c>
      <c r="AA1532" s="318" t="s">
        <v>182</v>
      </c>
      <c r="AB1532" s="318">
        <v>50047904</v>
      </c>
      <c r="AC1532" s="318" t="s">
        <v>35</v>
      </c>
      <c r="AE1532" s="318" t="s">
        <v>94</v>
      </c>
      <c r="AF1532" s="320">
        <v>57735</v>
      </c>
      <c r="AG1532" s="318"/>
      <c r="AH1532" s="320"/>
      <c r="AI1532" s="320"/>
    </row>
    <row r="1533" spans="1:35" hidden="1">
      <c r="A1533" t="s">
        <v>4482</v>
      </c>
      <c r="B1533" s="1">
        <v>46001</v>
      </c>
      <c r="C1533">
        <v>12</v>
      </c>
      <c r="D1533">
        <v>531113</v>
      </c>
      <c r="E1533" t="s">
        <v>2992</v>
      </c>
      <c r="F1533" t="s">
        <v>37</v>
      </c>
      <c r="G1533" t="s">
        <v>47</v>
      </c>
      <c r="H1533" t="s">
        <v>2993</v>
      </c>
      <c r="I1533" t="s">
        <v>146</v>
      </c>
      <c r="J1533" t="s">
        <v>1174</v>
      </c>
      <c r="K1533" s="318"/>
      <c r="L1533"/>
      <c r="M1533" s="319">
        <v>46013</v>
      </c>
      <c r="N1533" s="318">
        <v>12</v>
      </c>
      <c r="O1533" s="318"/>
      <c r="P1533" s="318"/>
      <c r="Q1533" s="319"/>
      <c r="R1533" s="318"/>
      <c r="X1533" t="s">
        <v>43</v>
      </c>
      <c r="AA1533" s="318" t="s">
        <v>182</v>
      </c>
      <c r="AB1533" s="318">
        <v>50047395</v>
      </c>
      <c r="AC1533" s="318" t="s">
        <v>35</v>
      </c>
      <c r="AE1533" s="318" t="s">
        <v>94</v>
      </c>
      <c r="AF1533" s="320">
        <v>26143</v>
      </c>
      <c r="AG1533" s="318"/>
      <c r="AH1533" s="320"/>
      <c r="AI1533" s="320"/>
    </row>
    <row r="1534" spans="1:35" hidden="1">
      <c r="A1534" t="s">
        <v>4483</v>
      </c>
      <c r="B1534" s="1">
        <v>46001</v>
      </c>
      <c r="C1534">
        <v>12</v>
      </c>
      <c r="D1534">
        <v>531114</v>
      </c>
      <c r="E1534" t="s">
        <v>1501</v>
      </c>
      <c r="F1534" t="s">
        <v>37</v>
      </c>
      <c r="G1534" t="s">
        <v>106</v>
      </c>
      <c r="H1534" t="s">
        <v>1502</v>
      </c>
      <c r="I1534" t="s">
        <v>146</v>
      </c>
      <c r="J1534" t="s">
        <v>1174</v>
      </c>
      <c r="K1534" s="318"/>
      <c r="L1534"/>
      <c r="M1534" s="319">
        <v>46009</v>
      </c>
      <c r="N1534" s="318">
        <v>12</v>
      </c>
      <c r="O1534" s="318"/>
      <c r="P1534" s="318"/>
      <c r="Q1534" s="319"/>
      <c r="R1534" s="318"/>
      <c r="X1534" t="s">
        <v>43</v>
      </c>
      <c r="AA1534" s="318" t="s">
        <v>78</v>
      </c>
      <c r="AB1534" s="318">
        <v>50047600</v>
      </c>
      <c r="AC1534" s="318" t="s">
        <v>79</v>
      </c>
      <c r="AE1534" s="318" t="s">
        <v>94</v>
      </c>
      <c r="AF1534" s="320">
        <v>48678</v>
      </c>
      <c r="AG1534" s="318"/>
      <c r="AH1534" s="320"/>
      <c r="AI1534" s="320"/>
    </row>
    <row r="1535" spans="1:35" hidden="1">
      <c r="A1535" t="s">
        <v>4484</v>
      </c>
      <c r="B1535" s="1">
        <v>46001</v>
      </c>
      <c r="C1535">
        <v>12</v>
      </c>
      <c r="D1535">
        <v>531115</v>
      </c>
      <c r="E1535" t="s">
        <v>4485</v>
      </c>
      <c r="F1535" t="s">
        <v>37</v>
      </c>
      <c r="G1535" t="s">
        <v>644</v>
      </c>
      <c r="H1535" t="s">
        <v>4486</v>
      </c>
      <c r="I1535" t="s">
        <v>636</v>
      </c>
      <c r="J1535" t="s">
        <v>629</v>
      </c>
      <c r="K1535" s="318"/>
      <c r="L1535"/>
      <c r="M1535" s="319">
        <v>46014</v>
      </c>
      <c r="N1535" s="318">
        <v>12</v>
      </c>
      <c r="O1535" s="318"/>
      <c r="P1535" s="318" t="s">
        <v>274</v>
      </c>
      <c r="Q1535" s="319">
        <v>46014</v>
      </c>
      <c r="R1535" s="318" t="s">
        <v>78</v>
      </c>
      <c r="X1535" t="s">
        <v>43</v>
      </c>
      <c r="AA1535" s="318" t="s">
        <v>78</v>
      </c>
      <c r="AB1535" s="318">
        <v>50048008</v>
      </c>
      <c r="AC1535" s="318" t="s">
        <v>79</v>
      </c>
      <c r="AE1535" s="318" t="s">
        <v>94</v>
      </c>
      <c r="AF1535" s="320">
        <v>12475</v>
      </c>
      <c r="AG1535" s="318"/>
      <c r="AH1535" s="320"/>
      <c r="AI1535" s="320"/>
    </row>
    <row r="1536" spans="1:35" hidden="1">
      <c r="A1536" t="s">
        <v>4487</v>
      </c>
      <c r="B1536" s="1">
        <v>46001</v>
      </c>
      <c r="C1536">
        <v>12</v>
      </c>
      <c r="D1536">
        <v>531116</v>
      </c>
      <c r="E1536" t="s">
        <v>4488</v>
      </c>
      <c r="F1536" t="s">
        <v>37</v>
      </c>
      <c r="G1536" t="s">
        <v>644</v>
      </c>
      <c r="H1536" t="s">
        <v>4489</v>
      </c>
      <c r="I1536" t="s">
        <v>636</v>
      </c>
      <c r="J1536" t="s">
        <v>629</v>
      </c>
      <c r="K1536" s="318"/>
      <c r="L1536"/>
      <c r="M1536" s="319">
        <v>46017</v>
      </c>
      <c r="N1536" s="318">
        <v>12</v>
      </c>
      <c r="O1536" s="318"/>
      <c r="P1536" s="318" t="s">
        <v>274</v>
      </c>
      <c r="Q1536" s="319">
        <v>46017</v>
      </c>
      <c r="R1536" s="318" t="s">
        <v>182</v>
      </c>
      <c r="X1536" t="s">
        <v>43</v>
      </c>
      <c r="AA1536" s="318" t="s">
        <v>182</v>
      </c>
      <c r="AB1536" s="318">
        <v>50048016</v>
      </c>
      <c r="AC1536" s="318" t="s">
        <v>35</v>
      </c>
      <c r="AE1536" s="318" t="s">
        <v>94</v>
      </c>
      <c r="AF1536" s="320">
        <v>15155</v>
      </c>
      <c r="AG1536" s="318"/>
      <c r="AH1536" s="320"/>
      <c r="AI1536" s="320"/>
    </row>
    <row r="1537" spans="1:38" hidden="1">
      <c r="A1537" t="s">
        <v>4490</v>
      </c>
      <c r="B1537" s="1">
        <v>46001</v>
      </c>
      <c r="C1537">
        <v>12</v>
      </c>
      <c r="D1537">
        <v>531117</v>
      </c>
      <c r="E1537" t="s">
        <v>1564</v>
      </c>
      <c r="F1537" t="s">
        <v>37</v>
      </c>
      <c r="G1537" t="s">
        <v>197</v>
      </c>
      <c r="H1537" t="s">
        <v>1565</v>
      </c>
      <c r="I1537" t="s">
        <v>140</v>
      </c>
      <c r="J1537" t="s">
        <v>1174</v>
      </c>
      <c r="K1537" s="318"/>
      <c r="L1537"/>
      <c r="M1537" s="319">
        <v>46007</v>
      </c>
      <c r="N1537" s="318">
        <v>12</v>
      </c>
      <c r="O1537" s="318"/>
      <c r="P1537" s="318"/>
      <c r="Q1537" s="319"/>
      <c r="R1537" s="318"/>
      <c r="X1537" t="s">
        <v>43</v>
      </c>
      <c r="AA1537" s="318" t="s">
        <v>78</v>
      </c>
      <c r="AB1537" s="318">
        <v>50049013</v>
      </c>
      <c r="AC1537" s="318" t="s">
        <v>79</v>
      </c>
      <c r="AE1537" s="318" t="s">
        <v>94</v>
      </c>
      <c r="AF1537" s="320">
        <v>16277</v>
      </c>
      <c r="AG1537" s="318"/>
      <c r="AH1537" s="320"/>
      <c r="AI1537" s="320"/>
    </row>
    <row r="1538" spans="1:38" hidden="1">
      <c r="A1538" t="s">
        <v>4491</v>
      </c>
      <c r="B1538" s="1">
        <v>46001</v>
      </c>
      <c r="C1538">
        <v>12</v>
      </c>
      <c r="D1538">
        <v>531118</v>
      </c>
      <c r="E1538" t="s">
        <v>4492</v>
      </c>
      <c r="F1538" t="s">
        <v>37</v>
      </c>
      <c r="G1538" t="s">
        <v>121</v>
      </c>
      <c r="H1538" t="s">
        <v>4493</v>
      </c>
      <c r="I1538" t="s">
        <v>1423</v>
      </c>
      <c r="J1538" t="s">
        <v>158</v>
      </c>
      <c r="K1538" s="318"/>
      <c r="L1538"/>
      <c r="M1538" s="319">
        <v>46009</v>
      </c>
      <c r="N1538" s="318">
        <v>12</v>
      </c>
      <c r="O1538" s="318"/>
      <c r="P1538" s="318"/>
      <c r="Q1538" s="319"/>
      <c r="R1538" s="318"/>
      <c r="X1538" t="s">
        <v>43</v>
      </c>
      <c r="AA1538" s="318" t="s">
        <v>78</v>
      </c>
      <c r="AB1538" s="318">
        <v>50048043</v>
      </c>
      <c r="AC1538" s="318" t="s">
        <v>79</v>
      </c>
      <c r="AE1538" s="318" t="s">
        <v>94</v>
      </c>
      <c r="AF1538" s="320">
        <v>244032</v>
      </c>
      <c r="AG1538" s="318">
        <v>80</v>
      </c>
      <c r="AH1538" s="320"/>
      <c r="AI1538" s="320"/>
    </row>
    <row r="1539" spans="1:38" hidden="1">
      <c r="A1539" t="s">
        <v>4494</v>
      </c>
      <c r="B1539" s="1">
        <v>46009</v>
      </c>
      <c r="C1539">
        <v>12</v>
      </c>
      <c r="D1539">
        <v>531119</v>
      </c>
      <c r="E1539" t="s">
        <v>4495</v>
      </c>
      <c r="F1539" t="s">
        <v>37</v>
      </c>
      <c r="G1539" t="s">
        <v>97</v>
      </c>
      <c r="H1539" t="s">
        <v>4496</v>
      </c>
      <c r="I1539" t="s">
        <v>87</v>
      </c>
      <c r="J1539" t="s">
        <v>4497</v>
      </c>
      <c r="K1539" s="318"/>
      <c r="L1539"/>
      <c r="M1539" s="319">
        <v>46014</v>
      </c>
      <c r="N1539" s="318">
        <v>12</v>
      </c>
      <c r="O1539" s="318"/>
      <c r="P1539" s="318" t="s">
        <v>274</v>
      </c>
      <c r="Q1539" s="319">
        <v>46014</v>
      </c>
      <c r="R1539" s="318" t="s">
        <v>78</v>
      </c>
      <c r="X1539" t="s">
        <v>43</v>
      </c>
      <c r="AA1539" s="318" t="s">
        <v>78</v>
      </c>
      <c r="AB1539" s="318">
        <v>50049986</v>
      </c>
      <c r="AC1539" s="318" t="s">
        <v>79</v>
      </c>
      <c r="AE1539" s="318" t="s">
        <v>94</v>
      </c>
      <c r="AF1539" s="320">
        <v>10358</v>
      </c>
      <c r="AG1539" s="318"/>
      <c r="AH1539" s="320"/>
      <c r="AI1539" s="320"/>
    </row>
    <row r="1540" spans="1:38" hidden="1">
      <c r="A1540" t="s">
        <v>4498</v>
      </c>
      <c r="B1540" s="1">
        <v>45996</v>
      </c>
      <c r="C1540">
        <v>12</v>
      </c>
      <c r="D1540">
        <v>531120</v>
      </c>
      <c r="E1540" t="s">
        <v>4499</v>
      </c>
      <c r="F1540" t="s">
        <v>37</v>
      </c>
      <c r="G1540" t="s">
        <v>644</v>
      </c>
      <c r="H1540" t="s">
        <v>4500</v>
      </c>
      <c r="I1540" t="s">
        <v>87</v>
      </c>
      <c r="J1540" t="s">
        <v>1149</v>
      </c>
      <c r="K1540" s="318"/>
      <c r="L1540"/>
      <c r="M1540" s="319">
        <v>46045</v>
      </c>
      <c r="N1540" s="318">
        <v>1</v>
      </c>
      <c r="O1540" s="318"/>
      <c r="P1540" s="318" t="s">
        <v>274</v>
      </c>
      <c r="Q1540" s="319">
        <v>46045</v>
      </c>
      <c r="R1540" s="318" t="s">
        <v>182</v>
      </c>
      <c r="X1540" t="s">
        <v>43</v>
      </c>
      <c r="AA1540" s="318" t="s">
        <v>182</v>
      </c>
      <c r="AB1540" s="318">
        <v>50047210</v>
      </c>
      <c r="AC1540" s="318" t="s">
        <v>35</v>
      </c>
      <c r="AE1540" s="318" t="s">
        <v>261</v>
      </c>
      <c r="AF1540" s="320">
        <v>69460</v>
      </c>
      <c r="AG1540" s="318"/>
      <c r="AH1540" s="320"/>
      <c r="AI1540" s="320"/>
    </row>
    <row r="1541" spans="1:38" hidden="1">
      <c r="A1541" t="s">
        <v>4501</v>
      </c>
      <c r="B1541" s="1">
        <v>45999</v>
      </c>
      <c r="C1541">
        <v>12</v>
      </c>
      <c r="D1541">
        <v>531121</v>
      </c>
      <c r="E1541" t="s">
        <v>4502</v>
      </c>
      <c r="F1541" t="s">
        <v>37</v>
      </c>
      <c r="G1541" t="s">
        <v>644</v>
      </c>
      <c r="H1541" t="s">
        <v>2204</v>
      </c>
      <c r="I1541" t="s">
        <v>108</v>
      </c>
      <c r="J1541" t="s">
        <v>1149</v>
      </c>
      <c r="K1541" s="318"/>
      <c r="L1541"/>
      <c r="M1541" s="319">
        <v>46045</v>
      </c>
      <c r="N1541" s="318">
        <v>1</v>
      </c>
      <c r="O1541" s="318"/>
      <c r="P1541" s="318" t="s">
        <v>274</v>
      </c>
      <c r="Q1541" s="319">
        <v>46045</v>
      </c>
      <c r="R1541" s="318" t="s">
        <v>182</v>
      </c>
      <c r="X1541" t="s">
        <v>43</v>
      </c>
      <c r="AA1541" s="318" t="s">
        <v>182</v>
      </c>
      <c r="AB1541" s="318">
        <v>50047456</v>
      </c>
      <c r="AC1541" s="318" t="s">
        <v>35</v>
      </c>
      <c r="AE1541" s="318" t="s">
        <v>261</v>
      </c>
      <c r="AF1541" s="320">
        <v>48930</v>
      </c>
      <c r="AG1541" s="318"/>
      <c r="AH1541" s="320"/>
      <c r="AI1541" s="320"/>
    </row>
    <row r="1542" spans="1:38" hidden="1">
      <c r="A1542" t="s">
        <v>4503</v>
      </c>
      <c r="B1542" s="1">
        <v>45999</v>
      </c>
      <c r="C1542">
        <v>12</v>
      </c>
      <c r="D1542">
        <v>531122</v>
      </c>
      <c r="E1542" t="s">
        <v>4504</v>
      </c>
      <c r="F1542" t="s">
        <v>37</v>
      </c>
      <c r="G1542" t="s">
        <v>644</v>
      </c>
      <c r="H1542" t="s">
        <v>4505</v>
      </c>
      <c r="I1542" t="s">
        <v>87</v>
      </c>
      <c r="J1542" t="s">
        <v>1149</v>
      </c>
      <c r="K1542" s="318"/>
      <c r="L1542"/>
      <c r="M1542" s="319">
        <v>46049</v>
      </c>
      <c r="N1542" s="318">
        <v>1</v>
      </c>
      <c r="O1542" s="318"/>
      <c r="P1542" s="318" t="s">
        <v>274</v>
      </c>
      <c r="Q1542" s="319">
        <v>46049</v>
      </c>
      <c r="R1542" s="318" t="s">
        <v>182</v>
      </c>
      <c r="X1542" t="s">
        <v>43</v>
      </c>
      <c r="AA1542" s="318" t="s">
        <v>182</v>
      </c>
      <c r="AB1542" s="318">
        <v>50047531</v>
      </c>
      <c r="AC1542" s="318" t="s">
        <v>35</v>
      </c>
      <c r="AE1542" s="318" t="s">
        <v>261</v>
      </c>
      <c r="AF1542" s="320">
        <v>70243</v>
      </c>
      <c r="AG1542" s="318"/>
      <c r="AH1542" s="320"/>
      <c r="AI1542" s="320"/>
    </row>
    <row r="1543" spans="1:38" hidden="1">
      <c r="A1543" t="s">
        <v>4506</v>
      </c>
      <c r="B1543" s="1">
        <v>46000</v>
      </c>
      <c r="C1543">
        <v>12</v>
      </c>
      <c r="D1543">
        <v>531123</v>
      </c>
      <c r="E1543" t="s">
        <v>4507</v>
      </c>
      <c r="F1543" t="s">
        <v>37</v>
      </c>
      <c r="G1543" t="s">
        <v>644</v>
      </c>
      <c r="H1543" t="s">
        <v>4508</v>
      </c>
      <c r="I1543" t="s">
        <v>92</v>
      </c>
      <c r="J1543" t="s">
        <v>1149</v>
      </c>
      <c r="K1543" s="318"/>
      <c r="L1543"/>
      <c r="M1543" s="319">
        <v>46045</v>
      </c>
      <c r="N1543" s="318">
        <v>1</v>
      </c>
      <c r="O1543" s="318"/>
      <c r="P1543" s="318" t="s">
        <v>274</v>
      </c>
      <c r="Q1543" s="319">
        <v>46045</v>
      </c>
      <c r="R1543" s="318" t="s">
        <v>182</v>
      </c>
      <c r="X1543" t="s">
        <v>43</v>
      </c>
      <c r="AA1543" s="318" t="s">
        <v>182</v>
      </c>
      <c r="AB1543" s="318">
        <v>50047896</v>
      </c>
      <c r="AC1543" s="318" t="s">
        <v>35</v>
      </c>
      <c r="AE1543" s="318" t="s">
        <v>261</v>
      </c>
      <c r="AF1543" s="320">
        <v>62691</v>
      </c>
      <c r="AG1543" s="318"/>
      <c r="AH1543" s="320"/>
      <c r="AI1543" s="320"/>
    </row>
    <row r="1544" spans="1:38" hidden="1">
      <c r="A1544" t="s">
        <v>4509</v>
      </c>
      <c r="B1544" s="1">
        <v>46001</v>
      </c>
      <c r="C1544">
        <v>12</v>
      </c>
      <c r="D1544">
        <v>531124</v>
      </c>
      <c r="E1544" t="s">
        <v>4088</v>
      </c>
      <c r="F1544" t="s">
        <v>37</v>
      </c>
      <c r="G1544" t="s">
        <v>644</v>
      </c>
      <c r="H1544" t="s">
        <v>4089</v>
      </c>
      <c r="I1544" t="s">
        <v>87</v>
      </c>
      <c r="J1544" t="s">
        <v>1149</v>
      </c>
      <c r="K1544" s="318"/>
      <c r="L1544"/>
      <c r="M1544" s="319">
        <v>46049</v>
      </c>
      <c r="N1544" s="318">
        <v>1</v>
      </c>
      <c r="O1544" s="318"/>
      <c r="P1544" s="318" t="s">
        <v>274</v>
      </c>
      <c r="Q1544" s="319">
        <v>46049</v>
      </c>
      <c r="R1544" s="318" t="s">
        <v>182</v>
      </c>
      <c r="W1544" t="s">
        <v>4510</v>
      </c>
      <c r="X1544" t="s">
        <v>43</v>
      </c>
      <c r="AA1544" s="318" t="s">
        <v>182</v>
      </c>
      <c r="AB1544" s="318">
        <v>50048060</v>
      </c>
      <c r="AC1544" s="318" t="s">
        <v>35</v>
      </c>
      <c r="AE1544" s="318" t="s">
        <v>261</v>
      </c>
      <c r="AF1544" s="320">
        <v>19519</v>
      </c>
      <c r="AG1544" s="318"/>
      <c r="AH1544" s="320"/>
      <c r="AI1544" s="320"/>
    </row>
    <row r="1545" spans="1:38" hidden="1">
      <c r="A1545" t="s">
        <v>4511</v>
      </c>
      <c r="B1545" s="1">
        <v>46001</v>
      </c>
      <c r="C1545">
        <v>12</v>
      </c>
      <c r="D1545">
        <v>531125</v>
      </c>
      <c r="E1545" t="s">
        <v>4512</v>
      </c>
      <c r="F1545" t="s">
        <v>37</v>
      </c>
      <c r="G1545" t="s">
        <v>644</v>
      </c>
      <c r="H1545" t="s">
        <v>4513</v>
      </c>
      <c r="I1545" t="s">
        <v>40</v>
      </c>
      <c r="J1545" t="s">
        <v>629</v>
      </c>
      <c r="K1545" s="318"/>
      <c r="L1545"/>
      <c r="M1545" s="319">
        <v>46056</v>
      </c>
      <c r="N1545" s="318">
        <v>2</v>
      </c>
      <c r="O1545" s="318"/>
      <c r="P1545" s="318" t="s">
        <v>274</v>
      </c>
      <c r="Q1545" s="319">
        <v>46056</v>
      </c>
      <c r="R1545" s="318" t="s">
        <v>199</v>
      </c>
      <c r="X1545" t="s">
        <v>43</v>
      </c>
      <c r="AA1545" s="318" t="s">
        <v>199</v>
      </c>
      <c r="AB1545" s="318">
        <v>50048046</v>
      </c>
      <c r="AC1545" s="318" t="s">
        <v>44</v>
      </c>
      <c r="AE1545" s="318" t="s">
        <v>94</v>
      </c>
      <c r="AF1545" s="320">
        <v>16996</v>
      </c>
      <c r="AG1545" s="318"/>
      <c r="AH1545" s="320"/>
      <c r="AI1545" s="320"/>
    </row>
    <row r="1546" spans="1:38" hidden="1">
      <c r="A1546" t="s">
        <v>4514</v>
      </c>
      <c r="B1546" s="1">
        <v>45972</v>
      </c>
      <c r="C1546">
        <v>11</v>
      </c>
      <c r="D1546">
        <v>531126</v>
      </c>
      <c r="E1546" t="s">
        <v>36</v>
      </c>
      <c r="F1546" t="s">
        <v>37</v>
      </c>
      <c r="G1546" t="s">
        <v>47</v>
      </c>
      <c r="H1546" t="s">
        <v>1155</v>
      </c>
      <c r="I1546" t="s">
        <v>1156</v>
      </c>
      <c r="J1546" t="s">
        <v>4515</v>
      </c>
      <c r="K1546" s="318"/>
      <c r="L1546"/>
      <c r="M1546" s="319">
        <v>46014</v>
      </c>
      <c r="N1546" s="318">
        <v>12</v>
      </c>
      <c r="O1546" s="318"/>
      <c r="P1546" s="318" t="s">
        <v>274</v>
      </c>
      <c r="Q1546" s="319">
        <v>46002</v>
      </c>
      <c r="R1546" s="318" t="s">
        <v>78</v>
      </c>
      <c r="S1546">
        <v>145320</v>
      </c>
      <c r="X1546" t="s">
        <v>43</v>
      </c>
      <c r="AA1546" s="318" t="s">
        <v>78</v>
      </c>
      <c r="AB1546" s="318">
        <v>50050499</v>
      </c>
      <c r="AC1546" s="318" t="s">
        <v>79</v>
      </c>
      <c r="AE1546" s="318" t="s">
        <v>224</v>
      </c>
      <c r="AF1546" s="320">
        <v>302886</v>
      </c>
      <c r="AG1546" s="318"/>
      <c r="AH1546" s="320"/>
      <c r="AI1546" s="320"/>
    </row>
    <row r="1547" spans="1:38" hidden="1">
      <c r="A1547" t="s">
        <v>4516</v>
      </c>
      <c r="B1547" s="1">
        <v>45972</v>
      </c>
      <c r="C1547">
        <v>11</v>
      </c>
      <c r="D1547">
        <v>531127</v>
      </c>
      <c r="E1547" t="s">
        <v>36</v>
      </c>
      <c r="F1547" t="s">
        <v>37</v>
      </c>
      <c r="G1547" t="s">
        <v>47</v>
      </c>
      <c r="H1547" t="s">
        <v>1155</v>
      </c>
      <c r="I1547" t="s">
        <v>1156</v>
      </c>
      <c r="J1547" t="s">
        <v>4517</v>
      </c>
      <c r="K1547" s="318"/>
      <c r="L1547"/>
      <c r="M1547" s="319">
        <v>46014</v>
      </c>
      <c r="N1547" s="318">
        <v>12</v>
      </c>
      <c r="O1547" s="318"/>
      <c r="P1547" s="318" t="s">
        <v>274</v>
      </c>
      <c r="Q1547" s="319">
        <v>46002</v>
      </c>
      <c r="R1547" s="318" t="s">
        <v>78</v>
      </c>
      <c r="S1547">
        <v>28460</v>
      </c>
      <c r="X1547" t="s">
        <v>43</v>
      </c>
      <c r="AA1547" s="318" t="s">
        <v>78</v>
      </c>
      <c r="AB1547" s="318">
        <v>50050499</v>
      </c>
      <c r="AC1547" s="318" t="s">
        <v>79</v>
      </c>
      <c r="AE1547" s="318" t="s">
        <v>224</v>
      </c>
      <c r="AF1547" s="320">
        <v>59334</v>
      </c>
      <c r="AG1547" s="318"/>
      <c r="AH1547" s="320"/>
      <c r="AI1547" s="320"/>
      <c r="AK1547" s="320"/>
      <c r="AL1547" s="320"/>
    </row>
    <row r="1548" spans="1:38" hidden="1">
      <c r="A1548" t="s">
        <v>4518</v>
      </c>
      <c r="B1548" s="1">
        <v>45975</v>
      </c>
      <c r="C1548">
        <v>11</v>
      </c>
      <c r="D1548">
        <v>531128</v>
      </c>
      <c r="E1548" t="s">
        <v>1760</v>
      </c>
      <c r="F1548" t="s">
        <v>37</v>
      </c>
      <c r="G1548" t="s">
        <v>1401</v>
      </c>
      <c r="H1548" t="s">
        <v>4519</v>
      </c>
      <c r="I1548" t="s">
        <v>108</v>
      </c>
      <c r="J1548" t="s">
        <v>4520</v>
      </c>
      <c r="K1548" s="318"/>
      <c r="L1548" t="s">
        <v>391</v>
      </c>
      <c r="M1548" s="319">
        <v>45982</v>
      </c>
      <c r="N1548" s="318">
        <v>11</v>
      </c>
      <c r="O1548" s="318"/>
      <c r="P1548" s="318" t="s">
        <v>274</v>
      </c>
      <c r="Q1548" s="319">
        <v>45982</v>
      </c>
      <c r="R1548" s="318" t="s">
        <v>78</v>
      </c>
      <c r="S1548">
        <v>19375</v>
      </c>
      <c r="X1548" t="s">
        <v>43</v>
      </c>
      <c r="AA1548" s="318" t="s">
        <v>78</v>
      </c>
      <c r="AB1548" s="318">
        <v>531202</v>
      </c>
      <c r="AC1548" s="318" t="s">
        <v>79</v>
      </c>
      <c r="AE1548" s="318" t="s">
        <v>408</v>
      </c>
      <c r="AF1548" s="320">
        <v>40668</v>
      </c>
      <c r="AG1548" s="318"/>
      <c r="AH1548" s="320"/>
      <c r="AI1548" s="320"/>
      <c r="AK1548" s="320"/>
      <c r="AL1548" s="320"/>
    </row>
    <row r="1549" spans="1:38" hidden="1">
      <c r="A1549" t="s">
        <v>4521</v>
      </c>
      <c r="B1549" s="1">
        <v>45953</v>
      </c>
      <c r="C1549">
        <v>10</v>
      </c>
      <c r="D1549">
        <v>531129</v>
      </c>
      <c r="E1549" t="s">
        <v>4522</v>
      </c>
      <c r="F1549" t="s">
        <v>37</v>
      </c>
      <c r="G1549" t="s">
        <v>1401</v>
      </c>
      <c r="H1549" t="s">
        <v>4523</v>
      </c>
      <c r="I1549" t="s">
        <v>636</v>
      </c>
      <c r="J1549" t="s">
        <v>2312</v>
      </c>
      <c r="K1549" s="318"/>
      <c r="L1549" t="s">
        <v>391</v>
      </c>
      <c r="M1549" s="319">
        <v>45996</v>
      </c>
      <c r="N1549" s="318">
        <v>12</v>
      </c>
      <c r="O1549" s="318"/>
      <c r="P1549" s="318" t="s">
        <v>274</v>
      </c>
      <c r="Q1549" s="319">
        <v>45996</v>
      </c>
      <c r="R1549" s="318" t="s">
        <v>78</v>
      </c>
      <c r="S1549">
        <v>857234</v>
      </c>
      <c r="X1549" t="s">
        <v>43</v>
      </c>
      <c r="AA1549" s="318" t="s">
        <v>78</v>
      </c>
      <c r="AB1549" s="318">
        <v>531202</v>
      </c>
      <c r="AC1549" s="318" t="s">
        <v>79</v>
      </c>
      <c r="AE1549" s="318" t="s">
        <v>408</v>
      </c>
      <c r="AF1549" s="320">
        <v>2074592</v>
      </c>
      <c r="AG1549" s="318"/>
      <c r="AH1549" s="320"/>
      <c r="AI1549" s="320"/>
      <c r="AK1549" s="320"/>
      <c r="AL1549" s="320"/>
    </row>
    <row r="1550" spans="1:38" hidden="1">
      <c r="A1550" t="s">
        <v>4524</v>
      </c>
      <c r="B1550" s="1">
        <v>45971</v>
      </c>
      <c r="C1550">
        <v>11</v>
      </c>
      <c r="D1550">
        <v>531130</v>
      </c>
      <c r="E1550" t="s">
        <v>4525</v>
      </c>
      <c r="F1550" t="s">
        <v>37</v>
      </c>
      <c r="G1550" t="s">
        <v>1401</v>
      </c>
      <c r="H1550" t="s">
        <v>4526</v>
      </c>
      <c r="I1550" t="s">
        <v>87</v>
      </c>
      <c r="J1550" t="s">
        <v>4527</v>
      </c>
      <c r="K1550" s="318"/>
      <c r="L1550" t="s">
        <v>391</v>
      </c>
      <c r="M1550" s="319">
        <v>45996</v>
      </c>
      <c r="N1550" s="318">
        <v>12</v>
      </c>
      <c r="O1550" s="318"/>
      <c r="P1550" s="318" t="s">
        <v>274</v>
      </c>
      <c r="Q1550" s="319">
        <v>45996</v>
      </c>
      <c r="R1550" s="318" t="s">
        <v>78</v>
      </c>
      <c r="S1550">
        <v>53825</v>
      </c>
      <c r="X1550" t="s">
        <v>43</v>
      </c>
      <c r="AA1550" s="318" t="s">
        <v>78</v>
      </c>
      <c r="AB1550" s="318">
        <v>531202</v>
      </c>
      <c r="AC1550" s="318" t="s">
        <v>79</v>
      </c>
      <c r="AE1550" s="318" t="s">
        <v>408</v>
      </c>
      <c r="AF1550" s="320">
        <v>123000</v>
      </c>
      <c r="AG1550" s="318"/>
      <c r="AH1550" s="320"/>
      <c r="AI1550" s="320"/>
      <c r="AK1550" s="320"/>
      <c r="AL1550" s="320"/>
    </row>
    <row r="1551" spans="1:38" hidden="1">
      <c r="A1551" t="s">
        <v>4528</v>
      </c>
      <c r="B1551" s="1">
        <v>45974</v>
      </c>
      <c r="C1551">
        <v>11</v>
      </c>
      <c r="D1551">
        <v>531131</v>
      </c>
      <c r="E1551" t="s">
        <v>4529</v>
      </c>
      <c r="F1551" t="s">
        <v>37</v>
      </c>
      <c r="G1551" t="s">
        <v>1401</v>
      </c>
      <c r="H1551" t="s">
        <v>4530</v>
      </c>
      <c r="I1551" t="s">
        <v>636</v>
      </c>
      <c r="J1551" t="s">
        <v>4410</v>
      </c>
      <c r="K1551" s="318"/>
      <c r="L1551" t="s">
        <v>391</v>
      </c>
      <c r="M1551" s="319">
        <v>45999</v>
      </c>
      <c r="N1551" s="318">
        <v>12</v>
      </c>
      <c r="O1551" s="318"/>
      <c r="P1551" s="318" t="s">
        <v>274</v>
      </c>
      <c r="Q1551" s="319">
        <v>45999</v>
      </c>
      <c r="R1551" s="318" t="s">
        <v>78</v>
      </c>
      <c r="S1551">
        <v>67860</v>
      </c>
      <c r="X1551" t="s">
        <v>43</v>
      </c>
      <c r="AA1551" s="318" t="s">
        <v>78</v>
      </c>
      <c r="AB1551" s="318">
        <v>531202</v>
      </c>
      <c r="AC1551" s="318" t="s">
        <v>79</v>
      </c>
      <c r="AE1551" s="318" t="s">
        <v>408</v>
      </c>
      <c r="AF1551" s="320">
        <v>162211</v>
      </c>
      <c r="AG1551" s="318"/>
      <c r="AH1551" s="320"/>
      <c r="AI1551" s="320"/>
      <c r="AK1551" s="320"/>
      <c r="AL1551" s="320"/>
    </row>
    <row r="1552" spans="1:38" hidden="1">
      <c r="A1552" t="s">
        <v>4531</v>
      </c>
      <c r="B1552" s="1">
        <v>45975</v>
      </c>
      <c r="C1552">
        <v>11</v>
      </c>
      <c r="D1552">
        <v>531132</v>
      </c>
      <c r="E1552" t="s">
        <v>4532</v>
      </c>
      <c r="F1552" t="s">
        <v>37</v>
      </c>
      <c r="G1552" t="s">
        <v>1401</v>
      </c>
      <c r="H1552" t="s">
        <v>4533</v>
      </c>
      <c r="I1552" t="s">
        <v>140</v>
      </c>
      <c r="J1552" t="s">
        <v>3791</v>
      </c>
      <c r="K1552" s="318"/>
      <c r="L1552" t="s">
        <v>391</v>
      </c>
      <c r="M1552" s="319">
        <v>45995</v>
      </c>
      <c r="N1552" s="318">
        <v>12</v>
      </c>
      <c r="O1552" s="318"/>
      <c r="P1552" s="318" t="s">
        <v>274</v>
      </c>
      <c r="Q1552" s="319">
        <v>45995</v>
      </c>
      <c r="R1552" s="318" t="s">
        <v>78</v>
      </c>
      <c r="S1552">
        <v>167230</v>
      </c>
      <c r="X1552" t="s">
        <v>43</v>
      </c>
      <c r="AA1552" s="318" t="s">
        <v>78</v>
      </c>
      <c r="AB1552" s="318">
        <v>531202</v>
      </c>
      <c r="AC1552" s="318" t="s">
        <v>79</v>
      </c>
      <c r="AE1552" s="318" t="s">
        <v>408</v>
      </c>
      <c r="AF1552" s="320">
        <v>348862</v>
      </c>
      <c r="AG1552" s="318"/>
      <c r="AH1552" s="320"/>
      <c r="AI1552" s="320"/>
      <c r="AK1552" s="320"/>
      <c r="AL1552" s="320"/>
    </row>
    <row r="1553" spans="1:38" hidden="1">
      <c r="A1553" t="s">
        <v>4534</v>
      </c>
      <c r="B1553" s="1">
        <v>45995</v>
      </c>
      <c r="C1553">
        <v>12</v>
      </c>
      <c r="D1553">
        <v>531133</v>
      </c>
      <c r="E1553" t="s">
        <v>2932</v>
      </c>
      <c r="F1553" t="s">
        <v>37</v>
      </c>
      <c r="G1553" t="s">
        <v>1401</v>
      </c>
      <c r="H1553" t="s">
        <v>2933</v>
      </c>
      <c r="I1553" t="s">
        <v>40</v>
      </c>
      <c r="J1553" t="s">
        <v>4410</v>
      </c>
      <c r="K1553" s="318"/>
      <c r="L1553" t="s">
        <v>391</v>
      </c>
      <c r="M1553" s="319">
        <v>45995</v>
      </c>
      <c r="N1553" s="318">
        <v>12</v>
      </c>
      <c r="O1553" s="318"/>
      <c r="P1553" s="318" t="s">
        <v>274</v>
      </c>
      <c r="Q1553" s="319">
        <v>45995</v>
      </c>
      <c r="R1553" s="318" t="s">
        <v>78</v>
      </c>
      <c r="S1553">
        <v>4205</v>
      </c>
      <c r="X1553" t="s">
        <v>43</v>
      </c>
      <c r="AA1553" s="318" t="s">
        <v>78</v>
      </c>
      <c r="AB1553" s="318">
        <v>531202</v>
      </c>
      <c r="AC1553" s="318" t="s">
        <v>79</v>
      </c>
      <c r="AE1553" s="318" t="s">
        <v>408</v>
      </c>
      <c r="AF1553" s="320">
        <v>9107</v>
      </c>
      <c r="AG1553" s="318"/>
      <c r="AH1553" s="320"/>
      <c r="AI1553" s="320"/>
      <c r="AK1553" s="320"/>
      <c r="AL1553" s="320"/>
    </row>
    <row r="1554" spans="1:38" hidden="1">
      <c r="A1554" t="s">
        <v>4535</v>
      </c>
      <c r="B1554" s="1">
        <v>46002</v>
      </c>
      <c r="C1554">
        <v>12</v>
      </c>
      <c r="D1554">
        <v>531134</v>
      </c>
      <c r="E1554" t="s">
        <v>4536</v>
      </c>
      <c r="F1554" t="s">
        <v>37</v>
      </c>
      <c r="G1554" t="s">
        <v>97</v>
      </c>
      <c r="H1554" t="s">
        <v>4537</v>
      </c>
      <c r="I1554" t="s">
        <v>49</v>
      </c>
      <c r="J1554" t="s">
        <v>1149</v>
      </c>
      <c r="K1554" s="318"/>
      <c r="L1554"/>
      <c r="M1554" s="319">
        <v>46052</v>
      </c>
      <c r="N1554" s="318">
        <v>1</v>
      </c>
      <c r="O1554" s="318"/>
      <c r="P1554" s="318" t="s">
        <v>274</v>
      </c>
      <c r="Q1554" s="319">
        <v>46052</v>
      </c>
      <c r="R1554" s="318" t="s">
        <v>199</v>
      </c>
      <c r="X1554" t="s">
        <v>43</v>
      </c>
      <c r="AA1554" s="318" t="s">
        <v>199</v>
      </c>
      <c r="AB1554" s="318">
        <v>50048329</v>
      </c>
      <c r="AC1554" s="318" t="s">
        <v>44</v>
      </c>
      <c r="AE1554" s="318" t="s">
        <v>261</v>
      </c>
      <c r="AF1554" s="320">
        <v>16104</v>
      </c>
      <c r="AG1554" s="318"/>
      <c r="AH1554" s="320"/>
      <c r="AI1554" s="320"/>
      <c r="AK1554" s="320"/>
      <c r="AL1554" s="320"/>
    </row>
    <row r="1555" spans="1:38" hidden="1">
      <c r="A1555" t="s">
        <v>4538</v>
      </c>
      <c r="B1555" s="1">
        <v>46002</v>
      </c>
      <c r="C1555">
        <v>12</v>
      </c>
      <c r="D1555">
        <v>531135</v>
      </c>
      <c r="E1555" t="s">
        <v>4539</v>
      </c>
      <c r="F1555" t="s">
        <v>37</v>
      </c>
      <c r="G1555" t="s">
        <v>644</v>
      </c>
      <c r="H1555" t="s">
        <v>2319</v>
      </c>
      <c r="I1555" t="s">
        <v>92</v>
      </c>
      <c r="J1555" t="s">
        <v>629</v>
      </c>
      <c r="K1555" s="318"/>
      <c r="L1555"/>
      <c r="M1555" s="319">
        <v>46017</v>
      </c>
      <c r="N1555" s="318">
        <v>12</v>
      </c>
      <c r="O1555" s="318"/>
      <c r="P1555" s="318" t="s">
        <v>274</v>
      </c>
      <c r="Q1555" s="319">
        <v>46017</v>
      </c>
      <c r="R1555" s="318" t="s">
        <v>182</v>
      </c>
      <c r="X1555" t="s">
        <v>43</v>
      </c>
      <c r="AA1555" s="318" t="s">
        <v>182</v>
      </c>
      <c r="AB1555" s="318">
        <v>50048345</v>
      </c>
      <c r="AC1555" s="318" t="s">
        <v>35</v>
      </c>
      <c r="AE1555" s="318" t="s">
        <v>94</v>
      </c>
      <c r="AF1555" s="320">
        <v>11590</v>
      </c>
      <c r="AG1555" s="318"/>
      <c r="AH1555" s="320"/>
      <c r="AI1555" s="320"/>
      <c r="AK1555" s="320"/>
      <c r="AL1555" s="320"/>
    </row>
    <row r="1556" spans="1:38" hidden="1">
      <c r="A1556" t="s">
        <v>4540</v>
      </c>
      <c r="B1556" s="1">
        <v>46003</v>
      </c>
      <c r="C1556">
        <v>12</v>
      </c>
      <c r="D1556">
        <v>531136</v>
      </c>
      <c r="E1556" t="s">
        <v>3160</v>
      </c>
      <c r="F1556" t="s">
        <v>37</v>
      </c>
      <c r="G1556" t="s">
        <v>644</v>
      </c>
      <c r="H1556" t="s">
        <v>3161</v>
      </c>
      <c r="I1556" t="s">
        <v>40</v>
      </c>
      <c r="J1556" t="s">
        <v>629</v>
      </c>
      <c r="K1556" s="318"/>
      <c r="L1556"/>
      <c r="M1556" s="319">
        <v>46036</v>
      </c>
      <c r="N1556" s="318">
        <v>1</v>
      </c>
      <c r="O1556" s="318"/>
      <c r="P1556" s="318" t="s">
        <v>274</v>
      </c>
      <c r="Q1556" s="319">
        <v>46036</v>
      </c>
      <c r="R1556" s="318" t="s">
        <v>182</v>
      </c>
      <c r="X1556" t="s">
        <v>43</v>
      </c>
      <c r="AA1556" s="318" t="s">
        <v>182</v>
      </c>
      <c r="AB1556" s="318">
        <v>50048710</v>
      </c>
      <c r="AC1556" s="318" t="s">
        <v>35</v>
      </c>
      <c r="AE1556" s="318" t="s">
        <v>94</v>
      </c>
      <c r="AF1556" s="320">
        <v>10912</v>
      </c>
      <c r="AG1556" s="318"/>
      <c r="AH1556" s="320"/>
      <c r="AI1556" s="320"/>
      <c r="AK1556" s="320"/>
      <c r="AL1556" s="320"/>
    </row>
    <row r="1557" spans="1:38" hidden="1">
      <c r="A1557" t="s">
        <v>4541</v>
      </c>
      <c r="B1557" s="1">
        <v>46003</v>
      </c>
      <c r="C1557">
        <v>12</v>
      </c>
      <c r="D1557">
        <v>531137</v>
      </c>
      <c r="E1557" t="s">
        <v>4542</v>
      </c>
      <c r="F1557" t="s">
        <v>37</v>
      </c>
      <c r="G1557" t="s">
        <v>97</v>
      </c>
      <c r="H1557" t="s">
        <v>4543</v>
      </c>
      <c r="I1557" t="s">
        <v>49</v>
      </c>
      <c r="J1557" t="s">
        <v>1149</v>
      </c>
      <c r="K1557" s="318"/>
      <c r="L1557"/>
      <c r="M1557" s="319">
        <v>46052</v>
      </c>
      <c r="N1557" s="318">
        <v>1</v>
      </c>
      <c r="O1557" s="318"/>
      <c r="P1557" s="318" t="s">
        <v>274</v>
      </c>
      <c r="Q1557" s="319">
        <v>46052</v>
      </c>
      <c r="R1557" s="318" t="s">
        <v>199</v>
      </c>
      <c r="X1557" t="s">
        <v>43</v>
      </c>
      <c r="AA1557" s="318" t="s">
        <v>199</v>
      </c>
      <c r="AB1557" s="318">
        <v>50048656</v>
      </c>
      <c r="AC1557" s="318" t="s">
        <v>44</v>
      </c>
      <c r="AE1557" s="318" t="s">
        <v>261</v>
      </c>
      <c r="AF1557" s="320">
        <v>16104</v>
      </c>
      <c r="AG1557" s="318"/>
      <c r="AH1557" s="320"/>
      <c r="AI1557" s="320"/>
      <c r="AK1557" s="320"/>
      <c r="AL1557" s="320"/>
    </row>
    <row r="1558" spans="1:38" hidden="1">
      <c r="A1558" t="s">
        <v>4544</v>
      </c>
      <c r="B1558" s="1">
        <v>46002</v>
      </c>
      <c r="C1558">
        <v>12</v>
      </c>
      <c r="D1558">
        <v>531138</v>
      </c>
      <c r="E1558" t="s">
        <v>4545</v>
      </c>
      <c r="F1558" t="s">
        <v>37</v>
      </c>
      <c r="G1558" t="s">
        <v>644</v>
      </c>
      <c r="H1558" t="s">
        <v>4546</v>
      </c>
      <c r="I1558" t="s">
        <v>636</v>
      </c>
      <c r="J1558" t="s">
        <v>1801</v>
      </c>
      <c r="K1558" s="318"/>
      <c r="L1558"/>
      <c r="M1558" s="319"/>
      <c r="N1558" s="318"/>
      <c r="O1558" s="318"/>
      <c r="P1558" s="318" t="s">
        <v>274</v>
      </c>
      <c r="Q1558" s="319"/>
      <c r="R1558" s="318"/>
      <c r="X1558" t="s">
        <v>43</v>
      </c>
      <c r="AA1558" s="318"/>
      <c r="AB1558" s="318"/>
      <c r="AC1558" s="318" t="s">
        <v>43</v>
      </c>
      <c r="AE1558" s="318"/>
      <c r="AF1558" s="320"/>
      <c r="AG1558" s="318"/>
      <c r="AH1558" s="320"/>
      <c r="AI1558" s="320"/>
      <c r="AK1558" s="320"/>
      <c r="AL1558" s="320"/>
    </row>
    <row r="1559" spans="1:38" hidden="1">
      <c r="A1559" t="s">
        <v>4547</v>
      </c>
      <c r="B1559" s="1">
        <v>46002</v>
      </c>
      <c r="C1559">
        <v>12</v>
      </c>
      <c r="D1559">
        <v>531139</v>
      </c>
      <c r="E1559" t="s">
        <v>4548</v>
      </c>
      <c r="F1559" t="s">
        <v>37</v>
      </c>
      <c r="G1559" t="s">
        <v>97</v>
      </c>
      <c r="H1559" t="s">
        <v>4549</v>
      </c>
      <c r="I1559" t="s">
        <v>60</v>
      </c>
      <c r="J1559" t="s">
        <v>158</v>
      </c>
      <c r="K1559" s="318"/>
      <c r="L1559"/>
      <c r="M1559" s="319">
        <v>46035</v>
      </c>
      <c r="N1559" s="318">
        <v>1</v>
      </c>
      <c r="O1559" s="318"/>
      <c r="P1559" s="318" t="s">
        <v>274</v>
      </c>
      <c r="Q1559" s="319">
        <v>46035</v>
      </c>
      <c r="R1559" s="318" t="s">
        <v>182</v>
      </c>
      <c r="X1559" t="s">
        <v>43</v>
      </c>
      <c r="AA1559" s="318" t="s">
        <v>182</v>
      </c>
      <c r="AB1559" s="318">
        <v>50048634</v>
      </c>
      <c r="AC1559" s="318" t="s">
        <v>35</v>
      </c>
      <c r="AE1559" s="318" t="s">
        <v>94</v>
      </c>
      <c r="AF1559" s="320">
        <v>252913</v>
      </c>
      <c r="AG1559" s="318">
        <v>62</v>
      </c>
      <c r="AH1559" s="320"/>
      <c r="AI1559" s="320"/>
      <c r="AK1559" s="320"/>
      <c r="AL1559" s="320"/>
    </row>
    <row r="1560" spans="1:38" hidden="1">
      <c r="A1560" t="s">
        <v>4550</v>
      </c>
      <c r="B1560" s="1">
        <v>46002</v>
      </c>
      <c r="C1560">
        <v>12</v>
      </c>
      <c r="D1560">
        <v>531140</v>
      </c>
      <c r="E1560" t="s">
        <v>4551</v>
      </c>
      <c r="F1560" t="s">
        <v>37</v>
      </c>
      <c r="G1560" t="s">
        <v>97</v>
      </c>
      <c r="H1560" t="s">
        <v>4552</v>
      </c>
      <c r="I1560" t="s">
        <v>108</v>
      </c>
      <c r="J1560" t="s">
        <v>158</v>
      </c>
      <c r="K1560" s="318"/>
      <c r="L1560"/>
      <c r="M1560" s="319">
        <v>46051</v>
      </c>
      <c r="N1560" s="318">
        <v>1</v>
      </c>
      <c r="O1560" s="318"/>
      <c r="P1560" s="318" t="s">
        <v>274</v>
      </c>
      <c r="Q1560" s="319">
        <v>46051</v>
      </c>
      <c r="R1560" s="318"/>
      <c r="X1560" t="s">
        <v>43</v>
      </c>
      <c r="AA1560" s="318"/>
      <c r="AB1560" s="318">
        <v>50048452</v>
      </c>
      <c r="AC1560" s="318" t="s">
        <v>43</v>
      </c>
      <c r="AE1560" s="318"/>
      <c r="AF1560" s="320"/>
      <c r="AG1560" s="318"/>
      <c r="AH1560" s="320"/>
      <c r="AI1560" s="320"/>
      <c r="AK1560" s="320"/>
      <c r="AL1560" s="320"/>
    </row>
    <row r="1561" spans="1:38" hidden="1">
      <c r="A1561" t="s">
        <v>4553</v>
      </c>
      <c r="B1561" s="1">
        <v>46002</v>
      </c>
      <c r="C1561">
        <v>12</v>
      </c>
      <c r="D1561">
        <v>531141</v>
      </c>
      <c r="E1561" t="s">
        <v>4554</v>
      </c>
      <c r="F1561" t="s">
        <v>37</v>
      </c>
      <c r="G1561" t="s">
        <v>112</v>
      </c>
      <c r="H1561" t="s">
        <v>4555</v>
      </c>
      <c r="I1561" t="s">
        <v>108</v>
      </c>
      <c r="J1561" t="s">
        <v>158</v>
      </c>
      <c r="K1561" s="318"/>
      <c r="L1561"/>
      <c r="M1561" s="319">
        <v>46038</v>
      </c>
      <c r="N1561" s="318">
        <v>1</v>
      </c>
      <c r="O1561" s="318"/>
      <c r="P1561" s="318" t="s">
        <v>257</v>
      </c>
      <c r="Q1561" s="319">
        <v>46038</v>
      </c>
      <c r="R1561" s="318" t="s">
        <v>199</v>
      </c>
      <c r="S1561">
        <v>165163</v>
      </c>
      <c r="X1561" t="s">
        <v>43</v>
      </c>
      <c r="AA1561" s="318" t="s">
        <v>199</v>
      </c>
      <c r="AB1561" s="318">
        <v>50048613</v>
      </c>
      <c r="AC1561" s="318" t="s">
        <v>44</v>
      </c>
      <c r="AE1561" s="318" t="s">
        <v>52</v>
      </c>
      <c r="AF1561" s="320">
        <v>231969</v>
      </c>
      <c r="AG1561" s="318">
        <v>98</v>
      </c>
      <c r="AH1561" s="320"/>
      <c r="AI1561" s="320"/>
      <c r="AK1561" s="320"/>
      <c r="AL1561" s="320"/>
    </row>
    <row r="1562" spans="1:38">
      <c r="A1562" t="s">
        <v>4556</v>
      </c>
      <c r="B1562" s="1">
        <v>46002</v>
      </c>
      <c r="C1562">
        <v>12</v>
      </c>
      <c r="D1562">
        <v>531142</v>
      </c>
      <c r="E1562" t="s">
        <v>4557</v>
      </c>
      <c r="F1562" t="s">
        <v>46</v>
      </c>
      <c r="G1562" t="s">
        <v>97</v>
      </c>
      <c r="H1562" t="s">
        <v>4558</v>
      </c>
      <c r="I1562" t="s">
        <v>49</v>
      </c>
      <c r="J1562" t="s">
        <v>158</v>
      </c>
      <c r="K1562" s="318"/>
      <c r="L1562"/>
      <c r="M1562" s="319">
        <v>46035</v>
      </c>
      <c r="N1562" s="318">
        <v>1</v>
      </c>
      <c r="O1562" s="318"/>
      <c r="P1562" s="318" t="s">
        <v>274</v>
      </c>
      <c r="Q1562" s="319">
        <v>46035</v>
      </c>
      <c r="R1562" s="318" t="s">
        <v>182</v>
      </c>
      <c r="X1562" t="s">
        <v>43</v>
      </c>
      <c r="AA1562" s="318" t="s">
        <v>182</v>
      </c>
      <c r="AB1562" s="318">
        <v>50048426</v>
      </c>
      <c r="AC1562" s="318" t="s">
        <v>35</v>
      </c>
      <c r="AE1562" s="318" t="s">
        <v>179</v>
      </c>
      <c r="AF1562" s="320">
        <v>229291</v>
      </c>
      <c r="AG1562" s="318">
        <v>12</v>
      </c>
      <c r="AH1562" s="320"/>
      <c r="AI1562" s="320"/>
      <c r="AK1562" s="320"/>
      <c r="AL1562" s="320"/>
    </row>
    <row r="1563" spans="1:38" hidden="1">
      <c r="A1563" t="s">
        <v>4559</v>
      </c>
      <c r="B1563" s="1">
        <v>46002</v>
      </c>
      <c r="C1563">
        <v>12</v>
      </c>
      <c r="D1563">
        <v>531143</v>
      </c>
      <c r="E1563" t="s">
        <v>4560</v>
      </c>
      <c r="F1563" t="s">
        <v>37</v>
      </c>
      <c r="G1563" t="s">
        <v>188</v>
      </c>
      <c r="H1563" t="s">
        <v>4561</v>
      </c>
      <c r="I1563" t="s">
        <v>123</v>
      </c>
      <c r="J1563" t="s">
        <v>158</v>
      </c>
      <c r="K1563" s="318"/>
      <c r="L1563"/>
      <c r="M1563" s="319">
        <v>46051</v>
      </c>
      <c r="N1563" s="318">
        <v>1</v>
      </c>
      <c r="O1563" s="318"/>
      <c r="P1563" s="318" t="s">
        <v>274</v>
      </c>
      <c r="Q1563" s="319">
        <v>46051</v>
      </c>
      <c r="R1563" s="318" t="s">
        <v>199</v>
      </c>
      <c r="X1563" t="s">
        <v>43</v>
      </c>
      <c r="AA1563" s="318" t="s">
        <v>199</v>
      </c>
      <c r="AB1563" s="318">
        <v>50048606</v>
      </c>
      <c r="AC1563" s="318" t="s">
        <v>44</v>
      </c>
      <c r="AE1563" s="318" t="s">
        <v>94</v>
      </c>
      <c r="AF1563" s="320">
        <v>219672</v>
      </c>
      <c r="AG1563" s="318">
        <v>26</v>
      </c>
      <c r="AH1563" s="320"/>
      <c r="AI1563" s="320"/>
      <c r="AK1563" s="320"/>
      <c r="AL1563" s="320"/>
    </row>
    <row r="1564" spans="1:38" hidden="1">
      <c r="A1564" t="s">
        <v>4562</v>
      </c>
      <c r="B1564" s="1">
        <v>46002</v>
      </c>
      <c r="C1564">
        <v>12</v>
      </c>
      <c r="D1564">
        <v>531144</v>
      </c>
      <c r="E1564" t="s">
        <v>4563</v>
      </c>
      <c r="F1564" t="s">
        <v>37</v>
      </c>
      <c r="G1564" t="s">
        <v>197</v>
      </c>
      <c r="H1564" t="s">
        <v>4564</v>
      </c>
      <c r="I1564" t="s">
        <v>636</v>
      </c>
      <c r="J1564" t="s">
        <v>158</v>
      </c>
      <c r="K1564" s="318"/>
      <c r="L1564"/>
      <c r="M1564" s="319">
        <v>46065</v>
      </c>
      <c r="N1564" s="318">
        <v>2</v>
      </c>
      <c r="O1564" s="318"/>
      <c r="P1564" s="318"/>
      <c r="Q1564" s="319"/>
      <c r="R1564" s="318"/>
      <c r="X1564" t="s">
        <v>43</v>
      </c>
      <c r="AA1564" s="318" t="s">
        <v>199</v>
      </c>
      <c r="AB1564" s="318">
        <v>50047991</v>
      </c>
      <c r="AC1564" s="318" t="s">
        <v>44</v>
      </c>
      <c r="AE1564" s="318" t="s">
        <v>94</v>
      </c>
      <c r="AF1564" s="320">
        <v>251485</v>
      </c>
      <c r="AG1564" s="318">
        <v>18</v>
      </c>
      <c r="AH1564" s="320"/>
      <c r="AI1564" s="320"/>
      <c r="AK1564" s="320"/>
      <c r="AL1564" s="320"/>
    </row>
    <row r="1565" spans="1:38" hidden="1">
      <c r="A1565" t="s">
        <v>4565</v>
      </c>
      <c r="B1565" s="1">
        <v>46003</v>
      </c>
      <c r="C1565">
        <v>12</v>
      </c>
      <c r="D1565">
        <v>531145</v>
      </c>
      <c r="E1565" t="s">
        <v>4566</v>
      </c>
      <c r="F1565" t="s">
        <v>37</v>
      </c>
      <c r="G1565" t="s">
        <v>117</v>
      </c>
      <c r="H1565" t="s">
        <v>4567</v>
      </c>
      <c r="I1565" t="s">
        <v>87</v>
      </c>
      <c r="J1565" t="s">
        <v>158</v>
      </c>
      <c r="K1565" s="318"/>
      <c r="L1565"/>
      <c r="M1565" s="319">
        <v>46030</v>
      </c>
      <c r="N1565" s="318">
        <v>1</v>
      </c>
      <c r="O1565" s="318"/>
      <c r="P1565" s="318"/>
      <c r="Q1565" s="319"/>
      <c r="R1565" s="318"/>
      <c r="X1565" t="s">
        <v>43</v>
      </c>
      <c r="AA1565" s="318" t="s">
        <v>182</v>
      </c>
      <c r="AB1565" s="318">
        <v>50048682</v>
      </c>
      <c r="AC1565" s="318" t="s">
        <v>35</v>
      </c>
      <c r="AE1565" s="318" t="s">
        <v>94</v>
      </c>
      <c r="AF1565" s="320">
        <v>227627</v>
      </c>
      <c r="AG1565" s="318">
        <v>10</v>
      </c>
      <c r="AH1565" s="320"/>
      <c r="AI1565" s="320"/>
      <c r="AK1565" s="320"/>
      <c r="AL1565" s="320"/>
    </row>
    <row r="1566" spans="1:38" hidden="1">
      <c r="A1566" t="s">
        <v>4568</v>
      </c>
      <c r="B1566" s="1">
        <v>46003</v>
      </c>
      <c r="C1566">
        <v>12</v>
      </c>
      <c r="D1566">
        <v>531146</v>
      </c>
      <c r="E1566" t="s">
        <v>609</v>
      </c>
      <c r="F1566" t="s">
        <v>37</v>
      </c>
      <c r="G1566" t="s">
        <v>644</v>
      </c>
      <c r="H1566" t="s">
        <v>610</v>
      </c>
      <c r="I1566" t="s">
        <v>140</v>
      </c>
      <c r="J1566" t="s">
        <v>716</v>
      </c>
      <c r="K1566" s="318"/>
      <c r="L1566"/>
      <c r="M1566" s="319">
        <v>46049</v>
      </c>
      <c r="N1566" s="318">
        <v>1</v>
      </c>
      <c r="O1566" s="318"/>
      <c r="P1566" s="318" t="s">
        <v>274</v>
      </c>
      <c r="Q1566" s="319">
        <v>46049</v>
      </c>
      <c r="R1566" s="318" t="s">
        <v>182</v>
      </c>
      <c r="X1566" t="s">
        <v>43</v>
      </c>
      <c r="AA1566" s="318" t="s">
        <v>182</v>
      </c>
      <c r="AB1566" s="318">
        <v>50048857</v>
      </c>
      <c r="AC1566" s="318" t="s">
        <v>35</v>
      </c>
      <c r="AE1566" s="318" t="s">
        <v>94</v>
      </c>
      <c r="AF1566" s="320">
        <v>46092</v>
      </c>
      <c r="AG1566" s="318"/>
      <c r="AH1566" s="320"/>
      <c r="AI1566" s="320"/>
      <c r="AK1566" s="320"/>
      <c r="AL1566" s="320"/>
    </row>
    <row r="1567" spans="1:38" hidden="1">
      <c r="A1567" t="s">
        <v>4569</v>
      </c>
      <c r="B1567" s="1">
        <v>46003</v>
      </c>
      <c r="C1567">
        <v>12</v>
      </c>
      <c r="D1567">
        <v>531147</v>
      </c>
      <c r="E1567" t="s">
        <v>4570</v>
      </c>
      <c r="F1567" t="s">
        <v>37</v>
      </c>
      <c r="G1567" t="s">
        <v>644</v>
      </c>
      <c r="H1567" t="s">
        <v>4571</v>
      </c>
      <c r="I1567" t="s">
        <v>87</v>
      </c>
      <c r="J1567" t="s">
        <v>629</v>
      </c>
      <c r="K1567" s="318"/>
      <c r="L1567"/>
      <c r="M1567" s="319"/>
      <c r="N1567" s="318"/>
      <c r="O1567" s="318"/>
      <c r="P1567" s="318" t="s">
        <v>274</v>
      </c>
      <c r="Q1567" s="319"/>
      <c r="R1567" s="318"/>
      <c r="X1567" t="s">
        <v>43</v>
      </c>
      <c r="AA1567" s="318"/>
      <c r="AB1567" s="318">
        <v>50048856</v>
      </c>
      <c r="AC1567" s="318" t="s">
        <v>43</v>
      </c>
      <c r="AE1567" s="318"/>
      <c r="AF1567" s="320"/>
      <c r="AG1567" s="318"/>
      <c r="AH1567" s="320"/>
      <c r="AI1567" s="320"/>
      <c r="AK1567" s="320"/>
      <c r="AL1567" s="320"/>
    </row>
    <row r="1568" spans="1:38" hidden="1">
      <c r="A1568" t="s">
        <v>4572</v>
      </c>
      <c r="B1568" s="1">
        <v>45959</v>
      </c>
      <c r="C1568">
        <v>10</v>
      </c>
      <c r="D1568">
        <v>531148</v>
      </c>
      <c r="E1568" t="s">
        <v>4573</v>
      </c>
      <c r="F1568" t="s">
        <v>37</v>
      </c>
      <c r="G1568" t="s">
        <v>1401</v>
      </c>
      <c r="H1568" t="s">
        <v>4574</v>
      </c>
      <c r="I1568" t="s">
        <v>60</v>
      </c>
      <c r="J1568" t="s">
        <v>1408</v>
      </c>
      <c r="K1568" s="318"/>
      <c r="L1568" t="s">
        <v>391</v>
      </c>
      <c r="M1568" s="319">
        <v>46001</v>
      </c>
      <c r="N1568" s="318">
        <v>12</v>
      </c>
      <c r="O1568" s="318"/>
      <c r="P1568" s="318" t="s">
        <v>274</v>
      </c>
      <c r="Q1568" s="319">
        <v>46001</v>
      </c>
      <c r="R1568" s="318" t="s">
        <v>78</v>
      </c>
      <c r="S1568">
        <v>72260</v>
      </c>
      <c r="X1568" t="s">
        <v>43</v>
      </c>
      <c r="AA1568" s="318" t="s">
        <v>78</v>
      </c>
      <c r="AB1568" s="318">
        <v>531202</v>
      </c>
      <c r="AC1568" s="318" t="s">
        <v>79</v>
      </c>
      <c r="AE1568" s="318" t="s">
        <v>408</v>
      </c>
      <c r="AF1568" s="320">
        <v>171961</v>
      </c>
      <c r="AG1568" s="318"/>
      <c r="AH1568" s="320"/>
      <c r="AI1568" s="320"/>
      <c r="AK1568" s="320"/>
      <c r="AL1568" s="320"/>
    </row>
    <row r="1569" spans="1:38" hidden="1">
      <c r="A1569" t="s">
        <v>4575</v>
      </c>
      <c r="B1569" s="1">
        <v>46006</v>
      </c>
      <c r="C1569">
        <v>12</v>
      </c>
      <c r="D1569">
        <v>531149</v>
      </c>
      <c r="E1569" t="s">
        <v>4576</v>
      </c>
      <c r="F1569" t="s">
        <v>37</v>
      </c>
      <c r="G1569" t="s">
        <v>644</v>
      </c>
      <c r="H1569" t="s">
        <v>4577</v>
      </c>
      <c r="I1569" t="s">
        <v>92</v>
      </c>
      <c r="J1569" t="s">
        <v>1149</v>
      </c>
      <c r="K1569" s="318"/>
      <c r="L1569"/>
      <c r="M1569" s="319">
        <v>46049</v>
      </c>
      <c r="N1569" s="318">
        <v>1</v>
      </c>
      <c r="O1569" s="318"/>
      <c r="P1569" s="318" t="s">
        <v>274</v>
      </c>
      <c r="Q1569" s="319">
        <v>46049</v>
      </c>
      <c r="R1569" s="318" t="s">
        <v>182</v>
      </c>
      <c r="X1569" t="s">
        <v>43</v>
      </c>
      <c r="AA1569" s="318" t="s">
        <v>182</v>
      </c>
      <c r="AB1569" s="318">
        <v>50048927</v>
      </c>
      <c r="AC1569" s="318" t="s">
        <v>35</v>
      </c>
      <c r="AE1569" s="318" t="s">
        <v>261</v>
      </c>
      <c r="AF1569" s="320">
        <v>33127</v>
      </c>
      <c r="AG1569" s="318"/>
      <c r="AH1569" s="320"/>
      <c r="AI1569" s="320"/>
      <c r="AK1569" s="320"/>
      <c r="AL1569" s="320"/>
    </row>
    <row r="1570" spans="1:38" hidden="1">
      <c r="A1570" t="s">
        <v>4578</v>
      </c>
      <c r="B1570" s="1">
        <v>46006</v>
      </c>
      <c r="C1570">
        <v>12</v>
      </c>
      <c r="D1570">
        <v>531150</v>
      </c>
      <c r="E1570" t="s">
        <v>4579</v>
      </c>
      <c r="F1570" t="s">
        <v>37</v>
      </c>
      <c r="G1570" t="s">
        <v>644</v>
      </c>
      <c r="H1570" t="s">
        <v>4580</v>
      </c>
      <c r="I1570" t="s">
        <v>40</v>
      </c>
      <c r="J1570" t="s">
        <v>1149</v>
      </c>
      <c r="K1570" s="318"/>
      <c r="L1570"/>
      <c r="M1570" s="319">
        <v>46070</v>
      </c>
      <c r="N1570" s="318">
        <v>2</v>
      </c>
      <c r="O1570" s="318"/>
      <c r="P1570" s="318" t="s">
        <v>274</v>
      </c>
      <c r="Q1570" s="319">
        <v>46070</v>
      </c>
      <c r="R1570" s="318" t="s">
        <v>199</v>
      </c>
      <c r="X1570" t="s">
        <v>43</v>
      </c>
      <c r="AA1570" s="318" t="s">
        <v>199</v>
      </c>
      <c r="AB1570" s="318">
        <v>50049036</v>
      </c>
      <c r="AC1570" s="318" t="s">
        <v>44</v>
      </c>
      <c r="AE1570" s="318" t="s">
        <v>261</v>
      </c>
      <c r="AF1570" s="320">
        <v>70476</v>
      </c>
      <c r="AG1570" s="318"/>
      <c r="AH1570" s="320"/>
      <c r="AI1570" s="320"/>
      <c r="AK1570" s="320"/>
      <c r="AL1570" s="320"/>
    </row>
    <row r="1571" spans="1:38" hidden="1">
      <c r="A1571" t="s">
        <v>4581</v>
      </c>
      <c r="B1571" s="1">
        <v>46006</v>
      </c>
      <c r="C1571">
        <v>12</v>
      </c>
      <c r="D1571">
        <v>531151</v>
      </c>
      <c r="E1571" t="s">
        <v>4582</v>
      </c>
      <c r="F1571" t="s">
        <v>37</v>
      </c>
      <c r="G1571" t="s">
        <v>644</v>
      </c>
      <c r="H1571" t="s">
        <v>4583</v>
      </c>
      <c r="I1571" t="s">
        <v>1423</v>
      </c>
      <c r="J1571" t="s">
        <v>629</v>
      </c>
      <c r="K1571" s="318"/>
      <c r="L1571"/>
      <c r="M1571" s="319">
        <v>46056</v>
      </c>
      <c r="N1571" s="318">
        <v>2</v>
      </c>
      <c r="O1571" s="318"/>
      <c r="P1571" s="318" t="s">
        <v>274</v>
      </c>
      <c r="Q1571" s="319">
        <v>46056</v>
      </c>
      <c r="R1571" s="318" t="s">
        <v>199</v>
      </c>
      <c r="X1571" t="s">
        <v>43</v>
      </c>
      <c r="AA1571" s="318" t="s">
        <v>199</v>
      </c>
      <c r="AB1571" s="318">
        <v>50049098</v>
      </c>
      <c r="AC1571" s="318" t="s">
        <v>44</v>
      </c>
      <c r="AE1571" s="318" t="s">
        <v>94</v>
      </c>
      <c r="AF1571" s="320">
        <v>18053</v>
      </c>
      <c r="AG1571" s="318"/>
      <c r="AH1571" s="320"/>
      <c r="AI1571" s="320"/>
      <c r="AK1571" s="320"/>
      <c r="AL1571" s="320"/>
    </row>
    <row r="1572" spans="1:38" hidden="1">
      <c r="A1572" t="s">
        <v>4584</v>
      </c>
      <c r="B1572" s="1">
        <v>46006</v>
      </c>
      <c r="C1572">
        <v>12</v>
      </c>
      <c r="D1572">
        <v>531152</v>
      </c>
      <c r="E1572" t="s">
        <v>4585</v>
      </c>
      <c r="F1572" t="s">
        <v>37</v>
      </c>
      <c r="G1572" t="s">
        <v>383</v>
      </c>
      <c r="H1572" t="s">
        <v>4586</v>
      </c>
      <c r="I1572" t="s">
        <v>60</v>
      </c>
      <c r="J1572" t="s">
        <v>158</v>
      </c>
      <c r="K1572" s="318"/>
      <c r="L1572"/>
      <c r="M1572" s="319">
        <v>46031</v>
      </c>
      <c r="N1572" s="318">
        <v>1</v>
      </c>
      <c r="O1572" s="318"/>
      <c r="P1572" s="318"/>
      <c r="Q1572" s="319"/>
      <c r="R1572" s="318"/>
      <c r="X1572" t="s">
        <v>43</v>
      </c>
      <c r="AA1572" s="318" t="s">
        <v>182</v>
      </c>
      <c r="AB1572" s="318">
        <v>50049082</v>
      </c>
      <c r="AC1572" s="318" t="s">
        <v>35</v>
      </c>
      <c r="AE1572" s="318" t="s">
        <v>94</v>
      </c>
      <c r="AF1572" s="320">
        <v>203912</v>
      </c>
      <c r="AG1572" s="318">
        <v>11</v>
      </c>
      <c r="AH1572" s="320"/>
      <c r="AI1572" s="320"/>
      <c r="AK1572" s="320"/>
      <c r="AL1572" s="320"/>
    </row>
    <row r="1573" spans="1:38" hidden="1">
      <c r="A1573" t="s">
        <v>4587</v>
      </c>
      <c r="B1573" s="1">
        <v>46006</v>
      </c>
      <c r="C1573">
        <v>12</v>
      </c>
      <c r="D1573">
        <v>531153</v>
      </c>
      <c r="E1573" t="s">
        <v>4588</v>
      </c>
      <c r="F1573" t="s">
        <v>37</v>
      </c>
      <c r="G1573" t="s">
        <v>106</v>
      </c>
      <c r="H1573" t="s">
        <v>4589</v>
      </c>
      <c r="I1573" t="s">
        <v>92</v>
      </c>
      <c r="J1573" t="s">
        <v>158</v>
      </c>
      <c r="K1573" s="318"/>
      <c r="L1573"/>
      <c r="M1573" s="319">
        <v>46030</v>
      </c>
      <c r="N1573" s="318">
        <v>1</v>
      </c>
      <c r="O1573" s="318"/>
      <c r="P1573" s="318"/>
      <c r="Q1573" s="319"/>
      <c r="R1573" s="318"/>
      <c r="X1573" t="s">
        <v>43</v>
      </c>
      <c r="AA1573" s="318" t="s">
        <v>182</v>
      </c>
      <c r="AB1573" s="318">
        <v>50049065</v>
      </c>
      <c r="AC1573" s="318" t="s">
        <v>35</v>
      </c>
      <c r="AE1573" s="318" t="s">
        <v>94</v>
      </c>
      <c r="AF1573" s="320">
        <v>208271</v>
      </c>
      <c r="AG1573" s="318">
        <v>21</v>
      </c>
      <c r="AH1573" s="320"/>
      <c r="AI1573" s="320"/>
      <c r="AK1573" s="320"/>
      <c r="AL1573" s="320"/>
    </row>
    <row r="1574" spans="1:38" hidden="1">
      <c r="A1574" t="s">
        <v>4590</v>
      </c>
      <c r="B1574" s="1">
        <v>46007</v>
      </c>
      <c r="C1574">
        <v>12</v>
      </c>
      <c r="D1574">
        <v>531154</v>
      </c>
      <c r="E1574" t="s">
        <v>4591</v>
      </c>
      <c r="F1574" t="s">
        <v>37</v>
      </c>
      <c r="G1574" t="s">
        <v>197</v>
      </c>
      <c r="H1574" t="s">
        <v>4592</v>
      </c>
      <c r="I1574" t="s">
        <v>60</v>
      </c>
      <c r="J1574" t="s">
        <v>158</v>
      </c>
      <c r="K1574" s="318"/>
      <c r="L1574"/>
      <c r="M1574" s="319">
        <v>46058</v>
      </c>
      <c r="N1574" s="318">
        <v>2</v>
      </c>
      <c r="O1574" s="318"/>
      <c r="P1574" s="318"/>
      <c r="Q1574" s="319"/>
      <c r="R1574" s="318"/>
      <c r="X1574" t="s">
        <v>43</v>
      </c>
      <c r="AA1574" s="318"/>
      <c r="AB1574" s="318"/>
      <c r="AC1574" s="318" t="s">
        <v>43</v>
      </c>
      <c r="AE1574" s="318"/>
      <c r="AF1574" s="320"/>
      <c r="AG1574" s="318"/>
      <c r="AH1574" s="320"/>
      <c r="AI1574" s="320"/>
      <c r="AK1574" s="320"/>
      <c r="AL1574" s="320"/>
    </row>
    <row r="1575" spans="1:38" hidden="1">
      <c r="A1575" t="s">
        <v>4593</v>
      </c>
      <c r="B1575" s="1">
        <v>46007</v>
      </c>
      <c r="C1575">
        <v>12</v>
      </c>
      <c r="D1575">
        <v>531155</v>
      </c>
      <c r="E1575" t="s">
        <v>4594</v>
      </c>
      <c r="F1575" t="s">
        <v>37</v>
      </c>
      <c r="G1575" t="s">
        <v>644</v>
      </c>
      <c r="H1575" t="s">
        <v>4595</v>
      </c>
      <c r="I1575" t="s">
        <v>636</v>
      </c>
      <c r="J1575" t="s">
        <v>629</v>
      </c>
      <c r="K1575" s="318"/>
      <c r="L1575"/>
      <c r="M1575" s="319">
        <v>46017</v>
      </c>
      <c r="N1575" s="318">
        <v>12</v>
      </c>
      <c r="O1575" s="318"/>
      <c r="P1575" s="318" t="s">
        <v>274</v>
      </c>
      <c r="Q1575" s="319">
        <v>46017</v>
      </c>
      <c r="R1575" s="318" t="s">
        <v>182</v>
      </c>
      <c r="X1575" t="s">
        <v>43</v>
      </c>
      <c r="AA1575" s="318" t="s">
        <v>182</v>
      </c>
      <c r="AB1575" s="318">
        <v>50049282</v>
      </c>
      <c r="AC1575" s="318" t="s">
        <v>35</v>
      </c>
      <c r="AE1575" s="318" t="s">
        <v>94</v>
      </c>
      <c r="AF1575" s="320">
        <v>12475</v>
      </c>
      <c r="AG1575" s="318"/>
      <c r="AH1575" s="320"/>
      <c r="AI1575" s="320"/>
      <c r="AK1575" s="320"/>
      <c r="AL1575" s="320"/>
    </row>
    <row r="1576" spans="1:38" hidden="1">
      <c r="A1576" t="s">
        <v>4596</v>
      </c>
      <c r="B1576" s="1">
        <v>46007</v>
      </c>
      <c r="C1576">
        <v>12</v>
      </c>
      <c r="D1576">
        <v>531156</v>
      </c>
      <c r="E1576" t="s">
        <v>36</v>
      </c>
      <c r="F1576" t="s">
        <v>37</v>
      </c>
      <c r="G1576" t="s">
        <v>1696</v>
      </c>
      <c r="H1576" t="s">
        <v>4597</v>
      </c>
      <c r="I1576" t="s">
        <v>2360</v>
      </c>
      <c r="J1576" t="s">
        <v>4598</v>
      </c>
      <c r="K1576" s="318"/>
      <c r="L1576" t="s">
        <v>391</v>
      </c>
      <c r="M1576" s="319"/>
      <c r="N1576" s="318"/>
      <c r="O1576" s="318"/>
      <c r="P1576" s="318"/>
      <c r="Q1576" s="319"/>
      <c r="R1576" s="318"/>
      <c r="X1576" t="s">
        <v>43</v>
      </c>
      <c r="AA1576" s="318"/>
      <c r="AB1576" s="318"/>
      <c r="AC1576" s="318" t="s">
        <v>43</v>
      </c>
      <c r="AE1576" s="318"/>
      <c r="AF1576" s="320"/>
      <c r="AG1576" s="318"/>
      <c r="AH1576" s="320"/>
      <c r="AI1576" s="320"/>
      <c r="AK1576" s="320"/>
      <c r="AL1576" s="320"/>
    </row>
    <row r="1577" spans="1:38" hidden="1">
      <c r="A1577" t="s">
        <v>4599</v>
      </c>
      <c r="B1577" s="1">
        <v>46008</v>
      </c>
      <c r="C1577">
        <v>12</v>
      </c>
      <c r="D1577">
        <v>531157</v>
      </c>
      <c r="E1577" t="s">
        <v>1397</v>
      </c>
      <c r="F1577" t="s">
        <v>37</v>
      </c>
      <c r="G1577" t="s">
        <v>644</v>
      </c>
      <c r="H1577" t="s">
        <v>1398</v>
      </c>
      <c r="I1577" t="s">
        <v>92</v>
      </c>
      <c r="J1577" t="s">
        <v>629</v>
      </c>
      <c r="K1577" s="318"/>
      <c r="L1577"/>
      <c r="M1577" s="319">
        <v>46035</v>
      </c>
      <c r="N1577" s="318">
        <v>1</v>
      </c>
      <c r="O1577" s="318"/>
      <c r="P1577" s="318" t="s">
        <v>274</v>
      </c>
      <c r="Q1577" s="319">
        <v>46035</v>
      </c>
      <c r="R1577" s="318" t="s">
        <v>182</v>
      </c>
      <c r="X1577" t="s">
        <v>43</v>
      </c>
      <c r="AA1577" s="318" t="s">
        <v>182</v>
      </c>
      <c r="AB1577" s="318">
        <v>50049434</v>
      </c>
      <c r="AC1577" s="318" t="s">
        <v>35</v>
      </c>
      <c r="AE1577" s="318" t="s">
        <v>94</v>
      </c>
      <c r="AF1577" s="320">
        <v>13251</v>
      </c>
      <c r="AG1577" s="318"/>
      <c r="AH1577" s="320"/>
      <c r="AI1577" s="320"/>
      <c r="AK1577" s="320"/>
      <c r="AL1577" s="320"/>
    </row>
    <row r="1578" spans="1:38" hidden="1">
      <c r="A1578" t="s">
        <v>4600</v>
      </c>
      <c r="B1578" s="1">
        <v>45999</v>
      </c>
      <c r="C1578">
        <v>12</v>
      </c>
      <c r="D1578">
        <v>531158</v>
      </c>
      <c r="E1578" t="s">
        <v>4601</v>
      </c>
      <c r="F1578" t="s">
        <v>37</v>
      </c>
      <c r="G1578" t="s">
        <v>1401</v>
      </c>
      <c r="H1578" t="s">
        <v>4602</v>
      </c>
      <c r="I1578" t="s">
        <v>636</v>
      </c>
      <c r="J1578" t="s">
        <v>4603</v>
      </c>
      <c r="K1578" s="318"/>
      <c r="L1578" t="s">
        <v>391</v>
      </c>
      <c r="M1578" s="319">
        <v>46003</v>
      </c>
      <c r="N1578" s="318">
        <v>12</v>
      </c>
      <c r="O1578" s="318"/>
      <c r="P1578" s="318" t="s">
        <v>274</v>
      </c>
      <c r="Q1578" s="319">
        <v>46003</v>
      </c>
      <c r="R1578" s="318" t="s">
        <v>78</v>
      </c>
      <c r="S1578">
        <v>67080</v>
      </c>
      <c r="X1578" t="s">
        <v>43</v>
      </c>
      <c r="AA1578" s="318" t="s">
        <v>78</v>
      </c>
      <c r="AB1578" s="318">
        <v>531202</v>
      </c>
      <c r="AC1578" s="318" t="s">
        <v>79</v>
      </c>
      <c r="AE1578" s="318" t="s">
        <v>408</v>
      </c>
      <c r="AF1578" s="320">
        <v>159410</v>
      </c>
      <c r="AG1578" s="318"/>
      <c r="AH1578" s="320"/>
      <c r="AI1578" s="320"/>
      <c r="AK1578" s="320"/>
      <c r="AL1578" s="320"/>
    </row>
    <row r="1579" spans="1:38" hidden="1">
      <c r="A1579" t="s">
        <v>4604</v>
      </c>
      <c r="B1579" s="1">
        <v>46007</v>
      </c>
      <c r="C1579">
        <v>12</v>
      </c>
      <c r="D1579">
        <v>531159</v>
      </c>
      <c r="E1579" t="s">
        <v>4605</v>
      </c>
      <c r="F1579" t="s">
        <v>37</v>
      </c>
      <c r="G1579" t="s">
        <v>112</v>
      </c>
      <c r="H1579" t="s">
        <v>4606</v>
      </c>
      <c r="I1579" t="s">
        <v>108</v>
      </c>
      <c r="J1579" t="s">
        <v>158</v>
      </c>
      <c r="K1579" s="318"/>
      <c r="L1579"/>
      <c r="M1579" s="319">
        <v>46049</v>
      </c>
      <c r="N1579" s="318">
        <v>1</v>
      </c>
      <c r="O1579" s="318"/>
      <c r="P1579" s="318" t="s">
        <v>257</v>
      </c>
      <c r="Q1579" s="319">
        <v>46049</v>
      </c>
      <c r="R1579" s="318" t="s">
        <v>182</v>
      </c>
      <c r="S1579">
        <v>131062</v>
      </c>
      <c r="T1579" t="s">
        <v>257</v>
      </c>
      <c r="U1579">
        <v>46007</v>
      </c>
      <c r="V1579">
        <v>46063</v>
      </c>
      <c r="W1579">
        <v>46058</v>
      </c>
      <c r="X1579" t="s">
        <v>4607</v>
      </c>
      <c r="Y1579" t="s">
        <v>199</v>
      </c>
      <c r="Z1579">
        <v>21819</v>
      </c>
      <c r="AA1579" s="318" t="s">
        <v>199</v>
      </c>
      <c r="AB1579" s="318">
        <v>50049223</v>
      </c>
      <c r="AC1579" s="318" t="s">
        <v>44</v>
      </c>
      <c r="AE1579" s="318" t="s">
        <v>52</v>
      </c>
      <c r="AF1579" s="320">
        <v>205911</v>
      </c>
      <c r="AG1579" s="318">
        <v>38</v>
      </c>
      <c r="AH1579" s="320"/>
      <c r="AI1579" s="320"/>
      <c r="AK1579" s="320"/>
      <c r="AL1579" s="320"/>
    </row>
    <row r="1580" spans="1:38" hidden="1">
      <c r="A1580" t="s">
        <v>4608</v>
      </c>
      <c r="B1580" s="1">
        <v>46008</v>
      </c>
      <c r="C1580">
        <v>12</v>
      </c>
      <c r="D1580">
        <v>531160</v>
      </c>
      <c r="E1580" t="s">
        <v>4609</v>
      </c>
      <c r="F1580" t="s">
        <v>37</v>
      </c>
      <c r="G1580" t="s">
        <v>644</v>
      </c>
      <c r="H1580" t="s">
        <v>4610</v>
      </c>
      <c r="I1580" t="s">
        <v>92</v>
      </c>
      <c r="J1580" t="s">
        <v>629</v>
      </c>
      <c r="K1580" s="318"/>
      <c r="L1580"/>
      <c r="M1580" s="319">
        <v>46049</v>
      </c>
      <c r="N1580" s="318">
        <v>1</v>
      </c>
      <c r="O1580" s="318"/>
      <c r="P1580" s="318" t="s">
        <v>274</v>
      </c>
      <c r="Q1580" s="319">
        <v>46049</v>
      </c>
      <c r="R1580" s="318" t="s">
        <v>199</v>
      </c>
      <c r="X1580" t="s">
        <v>43</v>
      </c>
      <c r="AA1580" s="318" t="s">
        <v>199</v>
      </c>
      <c r="AB1580" s="318">
        <v>50049435</v>
      </c>
      <c r="AC1580" s="318" t="s">
        <v>44</v>
      </c>
      <c r="AE1580" s="318" t="s">
        <v>94</v>
      </c>
      <c r="AF1580" s="320">
        <v>21136</v>
      </c>
      <c r="AG1580" s="318"/>
      <c r="AH1580" s="320"/>
      <c r="AI1580" s="320"/>
      <c r="AK1580" s="320"/>
      <c r="AL1580" s="320"/>
    </row>
    <row r="1581" spans="1:38" hidden="1">
      <c r="A1581" t="s">
        <v>4611</v>
      </c>
      <c r="B1581" s="1">
        <v>46008</v>
      </c>
      <c r="C1581">
        <v>12</v>
      </c>
      <c r="D1581">
        <v>531161</v>
      </c>
      <c r="E1581" t="s">
        <v>4612</v>
      </c>
      <c r="F1581" t="s">
        <v>37</v>
      </c>
      <c r="G1581" t="s">
        <v>106</v>
      </c>
      <c r="H1581" t="s">
        <v>4613</v>
      </c>
      <c r="I1581" t="s">
        <v>108</v>
      </c>
      <c r="J1581" t="s">
        <v>629</v>
      </c>
      <c r="K1581" s="318"/>
      <c r="L1581"/>
      <c r="M1581" s="319">
        <v>46035</v>
      </c>
      <c r="N1581" s="318">
        <v>1</v>
      </c>
      <c r="O1581" s="318"/>
      <c r="P1581" s="318"/>
      <c r="Q1581" s="319"/>
      <c r="R1581" s="318"/>
      <c r="X1581" t="s">
        <v>43</v>
      </c>
      <c r="AA1581" s="318" t="s">
        <v>182</v>
      </c>
      <c r="AB1581" s="318">
        <v>50049445</v>
      </c>
      <c r="AC1581" s="318" t="s">
        <v>35</v>
      </c>
      <c r="AE1581" s="318" t="s">
        <v>94</v>
      </c>
      <c r="AF1581" s="320">
        <v>9103</v>
      </c>
      <c r="AG1581" s="318"/>
      <c r="AH1581" s="320"/>
      <c r="AI1581" s="320"/>
      <c r="AK1581" s="320"/>
      <c r="AL1581" s="320"/>
    </row>
    <row r="1582" spans="1:38" hidden="1">
      <c r="A1582" t="s">
        <v>4614</v>
      </c>
      <c r="B1582" s="1">
        <v>46008</v>
      </c>
      <c r="C1582">
        <v>12</v>
      </c>
      <c r="D1582">
        <v>531162</v>
      </c>
      <c r="E1582" t="s">
        <v>1484</v>
      </c>
      <c r="F1582" t="s">
        <v>37</v>
      </c>
      <c r="G1582" t="s">
        <v>106</v>
      </c>
      <c r="H1582" t="s">
        <v>1485</v>
      </c>
      <c r="I1582" t="s">
        <v>108</v>
      </c>
      <c r="J1582" t="s">
        <v>629</v>
      </c>
      <c r="K1582" s="318"/>
      <c r="L1582"/>
      <c r="M1582" s="319">
        <v>46041</v>
      </c>
      <c r="N1582" s="318">
        <v>1</v>
      </c>
      <c r="O1582" s="318"/>
      <c r="P1582" s="318"/>
      <c r="Q1582" s="319"/>
      <c r="R1582" s="318"/>
      <c r="X1582" t="s">
        <v>43</v>
      </c>
      <c r="AA1582" s="318" t="s">
        <v>182</v>
      </c>
      <c r="AB1582" s="318">
        <v>50049446</v>
      </c>
      <c r="AC1582" s="318" t="s">
        <v>35</v>
      </c>
      <c r="AE1582" s="318" t="s">
        <v>94</v>
      </c>
      <c r="AF1582" s="320">
        <v>9103</v>
      </c>
      <c r="AG1582" s="318"/>
      <c r="AH1582" s="320"/>
      <c r="AI1582" s="320"/>
      <c r="AK1582" s="320"/>
      <c r="AL1582" s="320"/>
    </row>
    <row r="1583" spans="1:38" hidden="1">
      <c r="A1583" t="s">
        <v>4615</v>
      </c>
      <c r="B1583" s="1">
        <v>46008</v>
      </c>
      <c r="C1583">
        <v>12</v>
      </c>
      <c r="D1583">
        <v>531163</v>
      </c>
      <c r="E1583" t="s">
        <v>2971</v>
      </c>
      <c r="F1583" t="s">
        <v>37</v>
      </c>
      <c r="G1583" t="s">
        <v>644</v>
      </c>
      <c r="H1583" t="s">
        <v>4616</v>
      </c>
      <c r="I1583" t="s">
        <v>92</v>
      </c>
      <c r="J1583" t="s">
        <v>1408</v>
      </c>
      <c r="K1583" s="318"/>
      <c r="L1583"/>
      <c r="M1583" s="319">
        <v>46049</v>
      </c>
      <c r="N1583" s="318">
        <v>1</v>
      </c>
      <c r="O1583" s="318"/>
      <c r="P1583" s="318" t="s">
        <v>274</v>
      </c>
      <c r="Q1583" s="319">
        <v>46049</v>
      </c>
      <c r="R1583" s="318" t="s">
        <v>182</v>
      </c>
      <c r="X1583" t="s">
        <v>43</v>
      </c>
      <c r="AA1583" s="318" t="s">
        <v>182</v>
      </c>
      <c r="AB1583" s="318">
        <v>50049478</v>
      </c>
      <c r="AC1583" s="318" t="s">
        <v>35</v>
      </c>
      <c r="AE1583" s="318" t="s">
        <v>261</v>
      </c>
      <c r="AF1583" s="320">
        <v>24647</v>
      </c>
      <c r="AG1583" s="318"/>
      <c r="AH1583" s="320"/>
      <c r="AI1583" s="320"/>
      <c r="AK1583" s="320"/>
      <c r="AL1583" s="320"/>
    </row>
    <row r="1584" spans="1:38" hidden="1">
      <c r="A1584" t="s">
        <v>4617</v>
      </c>
      <c r="B1584" s="1">
        <v>46008</v>
      </c>
      <c r="C1584">
        <v>12</v>
      </c>
      <c r="D1584">
        <v>531164</v>
      </c>
      <c r="E1584" t="s">
        <v>4618</v>
      </c>
      <c r="F1584" t="s">
        <v>37</v>
      </c>
      <c r="G1584" t="s">
        <v>644</v>
      </c>
      <c r="H1584" t="s">
        <v>4619</v>
      </c>
      <c r="I1584" t="s">
        <v>108</v>
      </c>
      <c r="J1584" t="s">
        <v>1149</v>
      </c>
      <c r="K1584" s="318"/>
      <c r="L1584"/>
      <c r="M1584" s="319">
        <v>46049</v>
      </c>
      <c r="N1584" s="318">
        <v>1</v>
      </c>
      <c r="O1584" s="318"/>
      <c r="P1584" s="318" t="s">
        <v>274</v>
      </c>
      <c r="Q1584" s="319">
        <v>46049</v>
      </c>
      <c r="R1584" s="318" t="s">
        <v>182</v>
      </c>
      <c r="X1584" t="s">
        <v>43</v>
      </c>
      <c r="AA1584" s="318" t="s">
        <v>182</v>
      </c>
      <c r="AB1584" s="318">
        <v>50049575</v>
      </c>
      <c r="AC1584" s="318" t="s">
        <v>35</v>
      </c>
      <c r="AE1584" s="318" t="s">
        <v>261</v>
      </c>
      <c r="AF1584" s="320">
        <v>29046</v>
      </c>
      <c r="AG1584" s="318"/>
      <c r="AH1584" s="320"/>
      <c r="AI1584" s="320"/>
      <c r="AK1584" s="320"/>
      <c r="AL1584" s="320"/>
    </row>
    <row r="1585" spans="1:38" hidden="1">
      <c r="A1585" t="s">
        <v>4620</v>
      </c>
      <c r="B1585" s="1">
        <v>46008</v>
      </c>
      <c r="C1585">
        <v>12</v>
      </c>
      <c r="D1585">
        <v>531165</v>
      </c>
      <c r="E1585" t="s">
        <v>3381</v>
      </c>
      <c r="F1585" t="s">
        <v>37</v>
      </c>
      <c r="G1585" t="s">
        <v>644</v>
      </c>
      <c r="H1585" t="s">
        <v>4621</v>
      </c>
      <c r="I1585" t="s">
        <v>108</v>
      </c>
      <c r="J1585" t="s">
        <v>1149</v>
      </c>
      <c r="K1585" s="318"/>
      <c r="L1585"/>
      <c r="M1585" s="319">
        <v>46073</v>
      </c>
      <c r="N1585" s="318">
        <v>2</v>
      </c>
      <c r="O1585" s="318"/>
      <c r="P1585" s="318" t="s">
        <v>274</v>
      </c>
      <c r="Q1585" s="319">
        <v>46073</v>
      </c>
      <c r="R1585" s="318" t="s">
        <v>199</v>
      </c>
      <c r="X1585" t="s">
        <v>43</v>
      </c>
      <c r="AA1585" s="318" t="s">
        <v>199</v>
      </c>
      <c r="AB1585" s="318">
        <v>50049601</v>
      </c>
      <c r="AC1585" s="318" t="s">
        <v>44</v>
      </c>
      <c r="AE1585" s="318" t="s">
        <v>261</v>
      </c>
      <c r="AF1585" s="320">
        <v>9690</v>
      </c>
      <c r="AG1585" s="318"/>
      <c r="AH1585" s="320"/>
      <c r="AI1585" s="320"/>
      <c r="AK1585" s="320"/>
      <c r="AL1585" s="320"/>
    </row>
    <row r="1586" spans="1:38" hidden="1">
      <c r="A1586" t="s">
        <v>4622</v>
      </c>
      <c r="B1586" s="1">
        <v>46008</v>
      </c>
      <c r="C1586">
        <v>12</v>
      </c>
      <c r="D1586">
        <v>531166</v>
      </c>
      <c r="E1586" t="s">
        <v>4623</v>
      </c>
      <c r="F1586" t="s">
        <v>37</v>
      </c>
      <c r="G1586" t="s">
        <v>112</v>
      </c>
      <c r="H1586" t="s">
        <v>4624</v>
      </c>
      <c r="I1586" t="s">
        <v>92</v>
      </c>
      <c r="J1586" t="s">
        <v>158</v>
      </c>
      <c r="K1586" s="318"/>
      <c r="L1586"/>
      <c r="M1586" s="319">
        <v>46043</v>
      </c>
      <c r="N1586" s="318">
        <v>1</v>
      </c>
      <c r="O1586" s="318"/>
      <c r="P1586" s="318" t="s">
        <v>257</v>
      </c>
      <c r="Q1586" s="319">
        <v>46043</v>
      </c>
      <c r="R1586" s="318" t="s">
        <v>182</v>
      </c>
      <c r="S1586">
        <v>127417</v>
      </c>
      <c r="X1586" t="s">
        <v>43</v>
      </c>
      <c r="AA1586" s="318" t="s">
        <v>182</v>
      </c>
      <c r="AB1586" s="318">
        <v>50049532</v>
      </c>
      <c r="AC1586" s="318" t="s">
        <v>35</v>
      </c>
      <c r="AE1586" s="318" t="s">
        <v>94</v>
      </c>
      <c r="AF1586" s="320">
        <v>258622</v>
      </c>
      <c r="AG1586" s="318">
        <v>47</v>
      </c>
      <c r="AH1586" s="320"/>
      <c r="AI1586" s="320"/>
      <c r="AK1586" s="320"/>
      <c r="AL1586" s="320"/>
    </row>
    <row r="1587" spans="1:38" hidden="1">
      <c r="A1587" t="s">
        <v>4625</v>
      </c>
      <c r="B1587" s="1">
        <v>46008</v>
      </c>
      <c r="C1587">
        <v>12</v>
      </c>
      <c r="D1587">
        <v>531167</v>
      </c>
      <c r="E1587" t="s">
        <v>4626</v>
      </c>
      <c r="F1587" t="s">
        <v>37</v>
      </c>
      <c r="G1587" t="s">
        <v>106</v>
      </c>
      <c r="H1587" t="s">
        <v>4627</v>
      </c>
      <c r="I1587" t="s">
        <v>92</v>
      </c>
      <c r="J1587" t="s">
        <v>158</v>
      </c>
      <c r="K1587" s="318"/>
      <c r="L1587"/>
      <c r="M1587" s="319">
        <v>46041</v>
      </c>
      <c r="N1587" s="318">
        <v>1</v>
      </c>
      <c r="O1587" s="318"/>
      <c r="P1587" s="318"/>
      <c r="Q1587" s="319"/>
      <c r="R1587" s="318"/>
      <c r="X1587" t="s">
        <v>43</v>
      </c>
      <c r="AA1587" s="318"/>
      <c r="AB1587" s="318">
        <v>50050130</v>
      </c>
      <c r="AC1587" s="318" t="s">
        <v>43</v>
      </c>
      <c r="AE1587" s="318"/>
      <c r="AF1587" s="320"/>
      <c r="AG1587" s="318"/>
      <c r="AH1587" s="320"/>
      <c r="AI1587" s="320"/>
      <c r="AK1587" s="320"/>
      <c r="AL1587" s="320"/>
    </row>
    <row r="1588" spans="1:38" hidden="1">
      <c r="A1588" t="s">
        <v>4628</v>
      </c>
      <c r="B1588" s="1">
        <v>46008</v>
      </c>
      <c r="C1588">
        <v>12</v>
      </c>
      <c r="D1588">
        <v>531168</v>
      </c>
      <c r="E1588" t="s">
        <v>4629</v>
      </c>
      <c r="F1588" t="s">
        <v>37</v>
      </c>
      <c r="G1588" t="s">
        <v>112</v>
      </c>
      <c r="H1588" t="s">
        <v>4630</v>
      </c>
      <c r="I1588" t="s">
        <v>108</v>
      </c>
      <c r="J1588" t="s">
        <v>158</v>
      </c>
      <c r="K1588" s="318"/>
      <c r="L1588"/>
      <c r="M1588" s="319">
        <v>46055</v>
      </c>
      <c r="N1588" s="318">
        <v>2</v>
      </c>
      <c r="O1588" s="318"/>
      <c r="P1588" s="318" t="s">
        <v>257</v>
      </c>
      <c r="Q1588" s="319">
        <v>46055</v>
      </c>
      <c r="R1588" s="318" t="s">
        <v>199</v>
      </c>
      <c r="S1588">
        <v>139873</v>
      </c>
      <c r="X1588" t="s">
        <v>43</v>
      </c>
      <c r="AA1588" s="318" t="s">
        <v>199</v>
      </c>
      <c r="AB1588" s="318">
        <v>50049548</v>
      </c>
      <c r="AC1588" s="318" t="s">
        <v>44</v>
      </c>
      <c r="AE1588" s="318" t="s">
        <v>94</v>
      </c>
      <c r="AF1588" s="320">
        <v>192864</v>
      </c>
      <c r="AG1588" s="318">
        <v>30</v>
      </c>
      <c r="AH1588" s="320"/>
      <c r="AI1588" s="320"/>
      <c r="AK1588" s="320"/>
      <c r="AL1588" s="320"/>
    </row>
    <row r="1589" spans="1:38" hidden="1">
      <c r="A1589" t="s">
        <v>4631</v>
      </c>
      <c r="B1589" s="1">
        <v>46008</v>
      </c>
      <c r="C1589">
        <v>12</v>
      </c>
      <c r="D1589">
        <v>531169</v>
      </c>
      <c r="E1589" t="s">
        <v>4632</v>
      </c>
      <c r="F1589" t="s">
        <v>37</v>
      </c>
      <c r="G1589" t="s">
        <v>117</v>
      </c>
      <c r="H1589" t="s">
        <v>4633</v>
      </c>
      <c r="I1589" t="s">
        <v>108</v>
      </c>
      <c r="J1589" t="s">
        <v>158</v>
      </c>
      <c r="K1589" s="318"/>
      <c r="L1589"/>
      <c r="M1589" s="319">
        <v>46066</v>
      </c>
      <c r="N1589" s="318">
        <v>2</v>
      </c>
      <c r="O1589" s="318"/>
      <c r="P1589" s="318"/>
      <c r="Q1589" s="319"/>
      <c r="R1589" s="318"/>
      <c r="X1589" t="s">
        <v>43</v>
      </c>
      <c r="AA1589" s="318"/>
      <c r="AB1589" s="318">
        <v>50049840</v>
      </c>
      <c r="AC1589" s="318" t="s">
        <v>43</v>
      </c>
      <c r="AE1589" s="318"/>
      <c r="AF1589" s="320"/>
      <c r="AG1589" s="318"/>
      <c r="AH1589" s="320"/>
      <c r="AI1589" s="320"/>
      <c r="AK1589" s="320"/>
      <c r="AL1589" s="320"/>
    </row>
    <row r="1590" spans="1:38" hidden="1">
      <c r="A1590" t="s">
        <v>4634</v>
      </c>
      <c r="B1590" s="1">
        <v>46008</v>
      </c>
      <c r="C1590">
        <v>12</v>
      </c>
      <c r="D1590">
        <v>531170</v>
      </c>
      <c r="E1590" t="s">
        <v>156</v>
      </c>
      <c r="F1590" t="s">
        <v>37</v>
      </c>
      <c r="G1590" t="s">
        <v>121</v>
      </c>
      <c r="H1590" t="s">
        <v>2165</v>
      </c>
      <c r="I1590" t="s">
        <v>108</v>
      </c>
      <c r="J1590" t="s">
        <v>151</v>
      </c>
      <c r="K1590" s="318"/>
      <c r="L1590"/>
      <c r="M1590" s="319">
        <v>46009</v>
      </c>
      <c r="N1590" s="318">
        <v>12</v>
      </c>
      <c r="O1590" s="318"/>
      <c r="P1590" s="318"/>
      <c r="Q1590" s="319"/>
      <c r="R1590" s="318"/>
      <c r="X1590" t="s">
        <v>43</v>
      </c>
      <c r="AA1590" s="318" t="s">
        <v>199</v>
      </c>
      <c r="AB1590" s="318">
        <v>50049551</v>
      </c>
      <c r="AC1590" s="318" t="s">
        <v>44</v>
      </c>
      <c r="AE1590" s="318" t="s">
        <v>52</v>
      </c>
      <c r="AF1590" s="320">
        <v>17935</v>
      </c>
      <c r="AG1590" s="318"/>
      <c r="AH1590" s="320"/>
      <c r="AI1590" s="320"/>
      <c r="AK1590" s="320"/>
      <c r="AL1590" s="320"/>
    </row>
    <row r="1591" spans="1:38" hidden="1">
      <c r="A1591" t="s">
        <v>4635</v>
      </c>
      <c r="B1591" s="1">
        <v>45981</v>
      </c>
      <c r="C1591">
        <v>11</v>
      </c>
      <c r="D1591">
        <v>531171</v>
      </c>
      <c r="E1591" t="s">
        <v>4636</v>
      </c>
      <c r="F1591" t="s">
        <v>37</v>
      </c>
      <c r="G1591" t="s">
        <v>1401</v>
      </c>
      <c r="H1591" t="s">
        <v>4637</v>
      </c>
      <c r="I1591" t="s">
        <v>40</v>
      </c>
      <c r="J1591" t="s">
        <v>2841</v>
      </c>
      <c r="K1591" s="318"/>
      <c r="L1591"/>
      <c r="M1591" s="319">
        <v>46048</v>
      </c>
      <c r="N1591" s="318">
        <v>1</v>
      </c>
      <c r="O1591" s="318"/>
      <c r="P1591" s="318" t="s">
        <v>274</v>
      </c>
      <c r="Q1591" s="319">
        <v>46009</v>
      </c>
      <c r="R1591" s="318" t="s">
        <v>182</v>
      </c>
      <c r="S1591">
        <v>62530</v>
      </c>
      <c r="X1591" t="s">
        <v>43</v>
      </c>
      <c r="AA1591" s="318" t="s">
        <v>182</v>
      </c>
      <c r="AB1591" s="318">
        <v>630102</v>
      </c>
      <c r="AC1591" s="318" t="s">
        <v>35</v>
      </c>
      <c r="AE1591" s="318" t="s">
        <v>408</v>
      </c>
      <c r="AF1591" s="320">
        <v>147027</v>
      </c>
      <c r="AG1591" s="318"/>
      <c r="AH1591" s="320"/>
      <c r="AI1591" s="320"/>
      <c r="AK1591" s="320"/>
      <c r="AL1591" s="320"/>
    </row>
    <row r="1592" spans="1:38" hidden="1">
      <c r="A1592" t="s">
        <v>4638</v>
      </c>
      <c r="B1592" s="1">
        <v>45994</v>
      </c>
      <c r="C1592">
        <v>12</v>
      </c>
      <c r="D1592">
        <v>531172</v>
      </c>
      <c r="E1592" t="s">
        <v>4639</v>
      </c>
      <c r="F1592" t="s">
        <v>37</v>
      </c>
      <c r="G1592" t="s">
        <v>1401</v>
      </c>
      <c r="H1592" t="s">
        <v>4640</v>
      </c>
      <c r="I1592" t="s">
        <v>40</v>
      </c>
      <c r="J1592" t="s">
        <v>2841</v>
      </c>
      <c r="K1592" s="318"/>
      <c r="L1592"/>
      <c r="M1592" s="319">
        <v>46048</v>
      </c>
      <c r="N1592" s="318">
        <v>1</v>
      </c>
      <c r="O1592" s="318"/>
      <c r="P1592" s="318" t="s">
        <v>274</v>
      </c>
      <c r="Q1592" s="319">
        <v>46009</v>
      </c>
      <c r="R1592" s="318" t="s">
        <v>182</v>
      </c>
      <c r="S1592">
        <v>57965</v>
      </c>
      <c r="X1592" t="s">
        <v>43</v>
      </c>
      <c r="AA1592" s="318" t="s">
        <v>182</v>
      </c>
      <c r="AB1592" s="318">
        <v>630102</v>
      </c>
      <c r="AC1592" s="318" t="s">
        <v>35</v>
      </c>
      <c r="AE1592" s="318" t="s">
        <v>408</v>
      </c>
      <c r="AF1592" s="320">
        <v>137155</v>
      </c>
      <c r="AG1592" s="318"/>
      <c r="AH1592" s="320"/>
      <c r="AI1592" s="320"/>
      <c r="AK1592" s="320"/>
      <c r="AL1592" s="320"/>
    </row>
    <row r="1593" spans="1:38" hidden="1">
      <c r="A1593" t="s">
        <v>4641</v>
      </c>
      <c r="B1593" s="1">
        <v>45993</v>
      </c>
      <c r="C1593">
        <v>12</v>
      </c>
      <c r="D1593">
        <v>531173</v>
      </c>
      <c r="E1593" t="s">
        <v>36</v>
      </c>
      <c r="F1593" t="s">
        <v>37</v>
      </c>
      <c r="G1593" t="s">
        <v>47</v>
      </c>
      <c r="H1593" t="s">
        <v>1155</v>
      </c>
      <c r="I1593" t="s">
        <v>1156</v>
      </c>
      <c r="J1593" t="s">
        <v>4642</v>
      </c>
      <c r="K1593" s="318"/>
      <c r="L1593"/>
      <c r="M1593" s="319">
        <v>46014</v>
      </c>
      <c r="N1593" s="318">
        <v>12</v>
      </c>
      <c r="O1593" s="318" t="s">
        <v>1791</v>
      </c>
      <c r="P1593" s="318"/>
      <c r="Q1593" s="319"/>
      <c r="R1593" s="318"/>
      <c r="X1593" t="s">
        <v>43</v>
      </c>
      <c r="AA1593" s="318" t="s">
        <v>78</v>
      </c>
      <c r="AB1593" s="318">
        <v>50050499</v>
      </c>
      <c r="AC1593" s="318" t="s">
        <v>79</v>
      </c>
      <c r="AE1593" s="318" t="s">
        <v>224</v>
      </c>
      <c r="AF1593" s="320">
        <v>276325</v>
      </c>
      <c r="AG1593" s="318"/>
      <c r="AH1593" s="320">
        <v>276325</v>
      </c>
      <c r="AI1593" s="320"/>
      <c r="AK1593" s="320"/>
      <c r="AL1593" s="320"/>
    </row>
    <row r="1594" spans="1:38" hidden="1">
      <c r="A1594" t="s">
        <v>4643</v>
      </c>
      <c r="B1594" s="1">
        <v>46009</v>
      </c>
      <c r="C1594">
        <v>12</v>
      </c>
      <c r="D1594">
        <v>531174</v>
      </c>
      <c r="E1594" t="s">
        <v>579</v>
      </c>
      <c r="F1594" t="s">
        <v>37</v>
      </c>
      <c r="G1594" t="s">
        <v>644</v>
      </c>
      <c r="H1594" t="s">
        <v>580</v>
      </c>
      <c r="I1594" t="s">
        <v>108</v>
      </c>
      <c r="J1594" t="s">
        <v>716</v>
      </c>
      <c r="K1594" s="318"/>
      <c r="L1594"/>
      <c r="M1594" s="319">
        <v>46049</v>
      </c>
      <c r="N1594" s="318">
        <v>1</v>
      </c>
      <c r="O1594" s="318"/>
      <c r="P1594" s="318" t="s">
        <v>274</v>
      </c>
      <c r="Q1594" s="319">
        <v>46049</v>
      </c>
      <c r="R1594" s="318" t="s">
        <v>182</v>
      </c>
      <c r="X1594" t="s">
        <v>43</v>
      </c>
      <c r="AA1594" s="318" t="s">
        <v>182</v>
      </c>
      <c r="AB1594" s="318">
        <v>50049765</v>
      </c>
      <c r="AC1594" s="318" t="s">
        <v>35</v>
      </c>
      <c r="AE1594" s="318" t="s">
        <v>94</v>
      </c>
      <c r="AF1594" s="320">
        <v>46471</v>
      </c>
      <c r="AG1594" s="318"/>
      <c r="AH1594" s="320"/>
      <c r="AI1594" s="320"/>
      <c r="AK1594" s="320"/>
      <c r="AL1594" s="320"/>
    </row>
    <row r="1595" spans="1:38" hidden="1">
      <c r="A1595" t="s">
        <v>4644</v>
      </c>
      <c r="B1595" s="1">
        <v>46010</v>
      </c>
      <c r="C1595">
        <v>12</v>
      </c>
      <c r="D1595">
        <v>531175</v>
      </c>
      <c r="E1595" t="s">
        <v>4645</v>
      </c>
      <c r="F1595" t="s">
        <v>37</v>
      </c>
      <c r="G1595" t="s">
        <v>97</v>
      </c>
      <c r="H1595" t="s">
        <v>4646</v>
      </c>
      <c r="I1595" t="s">
        <v>636</v>
      </c>
      <c r="J1595" t="s">
        <v>158</v>
      </c>
      <c r="K1595" s="318"/>
      <c r="L1595"/>
      <c r="M1595" s="319">
        <v>46043</v>
      </c>
      <c r="N1595" s="318">
        <v>1</v>
      </c>
      <c r="O1595" s="318"/>
      <c r="P1595" s="318" t="s">
        <v>274</v>
      </c>
      <c r="Q1595" s="319">
        <v>46043</v>
      </c>
      <c r="R1595" s="318" t="s">
        <v>182</v>
      </c>
      <c r="X1595" t="s">
        <v>43</v>
      </c>
      <c r="AA1595" s="318" t="s">
        <v>182</v>
      </c>
      <c r="AB1595" s="318">
        <v>50050178</v>
      </c>
      <c r="AC1595" s="318" t="s">
        <v>35</v>
      </c>
      <c r="AE1595" s="318" t="s">
        <v>94</v>
      </c>
      <c r="AF1595" s="320">
        <v>316111</v>
      </c>
      <c r="AG1595" s="318">
        <v>60</v>
      </c>
      <c r="AH1595" s="320"/>
      <c r="AI1595" s="320"/>
      <c r="AK1595" s="320"/>
      <c r="AL1595" s="320"/>
    </row>
    <row r="1596" spans="1:38">
      <c r="A1596" t="s">
        <v>4647</v>
      </c>
      <c r="B1596" s="1">
        <v>46010</v>
      </c>
      <c r="C1596">
        <v>12</v>
      </c>
      <c r="D1596">
        <v>531176</v>
      </c>
      <c r="E1596" t="s">
        <v>4648</v>
      </c>
      <c r="F1596" t="s">
        <v>46</v>
      </c>
      <c r="G1596" t="s">
        <v>188</v>
      </c>
      <c r="H1596" t="s">
        <v>4649</v>
      </c>
      <c r="I1596" t="s">
        <v>49</v>
      </c>
      <c r="J1596" t="s">
        <v>158</v>
      </c>
      <c r="K1596" s="318"/>
      <c r="L1596"/>
      <c r="M1596" s="319">
        <v>46044</v>
      </c>
      <c r="N1596" s="318">
        <v>1</v>
      </c>
      <c r="O1596" s="318"/>
      <c r="P1596" s="318" t="s">
        <v>274</v>
      </c>
      <c r="Q1596" s="319">
        <v>46044</v>
      </c>
      <c r="R1596" s="318" t="s">
        <v>182</v>
      </c>
      <c r="X1596" t="s">
        <v>43</v>
      </c>
      <c r="AA1596" s="318" t="s">
        <v>182</v>
      </c>
      <c r="AB1596" s="318">
        <v>50050132</v>
      </c>
      <c r="AC1596" s="318" t="s">
        <v>35</v>
      </c>
      <c r="AE1596" s="318" t="s">
        <v>179</v>
      </c>
      <c r="AF1596" s="320">
        <v>250043</v>
      </c>
      <c r="AG1596" s="318">
        <v>10</v>
      </c>
      <c r="AH1596" s="320"/>
      <c r="AI1596" s="320"/>
      <c r="AK1596" s="320"/>
      <c r="AL1596" s="320"/>
    </row>
    <row r="1597" spans="1:38">
      <c r="A1597" t="s">
        <v>4650</v>
      </c>
      <c r="B1597" s="1">
        <v>46010</v>
      </c>
      <c r="C1597">
        <v>12</v>
      </c>
      <c r="D1597">
        <v>531177</v>
      </c>
      <c r="E1597" t="s">
        <v>4651</v>
      </c>
      <c r="F1597" t="s">
        <v>46</v>
      </c>
      <c r="G1597" t="s">
        <v>188</v>
      </c>
      <c r="H1597" t="s">
        <v>4652</v>
      </c>
      <c r="I1597" t="s">
        <v>49</v>
      </c>
      <c r="J1597" t="s">
        <v>158</v>
      </c>
      <c r="K1597" s="318"/>
      <c r="L1597"/>
      <c r="M1597" s="319">
        <v>46041</v>
      </c>
      <c r="N1597" s="318">
        <v>1</v>
      </c>
      <c r="O1597" s="318"/>
      <c r="P1597" s="318" t="s">
        <v>274</v>
      </c>
      <c r="Q1597" s="319">
        <v>46041</v>
      </c>
      <c r="R1597" s="318" t="s">
        <v>182</v>
      </c>
      <c r="X1597" t="s">
        <v>43</v>
      </c>
      <c r="AA1597" s="318" t="s">
        <v>182</v>
      </c>
      <c r="AB1597" s="318">
        <v>50050137</v>
      </c>
      <c r="AC1597" s="318" t="s">
        <v>35</v>
      </c>
      <c r="AE1597" s="318" t="s">
        <v>179</v>
      </c>
      <c r="AF1597" s="320">
        <v>230900</v>
      </c>
      <c r="AG1597" s="318">
        <v>32</v>
      </c>
      <c r="AH1597" s="320"/>
      <c r="AI1597" s="320"/>
      <c r="AK1597" s="320"/>
      <c r="AL1597" s="320"/>
    </row>
    <row r="1598" spans="1:38">
      <c r="A1598" t="s">
        <v>4653</v>
      </c>
      <c r="B1598" s="1">
        <v>46010</v>
      </c>
      <c r="C1598">
        <v>12</v>
      </c>
      <c r="D1598">
        <v>531178</v>
      </c>
      <c r="E1598" t="s">
        <v>4654</v>
      </c>
      <c r="F1598" t="s">
        <v>46</v>
      </c>
      <c r="G1598" t="s">
        <v>188</v>
      </c>
      <c r="H1598" t="s">
        <v>4655</v>
      </c>
      <c r="I1598" t="s">
        <v>49</v>
      </c>
      <c r="J1598" t="s">
        <v>158</v>
      </c>
      <c r="K1598" s="318"/>
      <c r="L1598"/>
      <c r="M1598" s="319">
        <v>46037</v>
      </c>
      <c r="N1598" s="318">
        <v>1</v>
      </c>
      <c r="O1598" s="318"/>
      <c r="P1598" s="318" t="s">
        <v>274</v>
      </c>
      <c r="Q1598" s="319">
        <v>46037</v>
      </c>
      <c r="R1598" s="318" t="s">
        <v>182</v>
      </c>
      <c r="X1598" t="s">
        <v>43</v>
      </c>
      <c r="AA1598" s="318" t="s">
        <v>182</v>
      </c>
      <c r="AB1598" s="318">
        <v>50049844</v>
      </c>
      <c r="AC1598" s="318" t="s">
        <v>35</v>
      </c>
      <c r="AE1598" s="318" t="s">
        <v>179</v>
      </c>
      <c r="AF1598" s="320">
        <v>258752</v>
      </c>
      <c r="AG1598" s="318">
        <v>46</v>
      </c>
      <c r="AH1598" s="320"/>
      <c r="AI1598" s="320"/>
      <c r="AK1598" s="320"/>
      <c r="AL1598" s="320"/>
    </row>
    <row r="1599" spans="1:38" hidden="1">
      <c r="A1599" t="s">
        <v>4656</v>
      </c>
      <c r="B1599" s="1">
        <v>46010</v>
      </c>
      <c r="C1599">
        <v>12</v>
      </c>
      <c r="D1599">
        <v>531179</v>
      </c>
      <c r="E1599" t="s">
        <v>4657</v>
      </c>
      <c r="F1599" t="s">
        <v>37</v>
      </c>
      <c r="G1599" t="s">
        <v>112</v>
      </c>
      <c r="H1599" t="s">
        <v>4658</v>
      </c>
      <c r="I1599" t="s">
        <v>87</v>
      </c>
      <c r="J1599" t="s">
        <v>158</v>
      </c>
      <c r="K1599" s="318"/>
      <c r="L1599"/>
      <c r="M1599" s="319" t="s">
        <v>74</v>
      </c>
      <c r="N1599" s="318"/>
      <c r="O1599" s="318"/>
      <c r="P1599" s="318" t="s">
        <v>257</v>
      </c>
      <c r="Q1599" s="319"/>
      <c r="R1599" s="318"/>
      <c r="X1599" t="s">
        <v>43</v>
      </c>
      <c r="AA1599" s="318"/>
      <c r="AB1599" s="318">
        <v>50049827</v>
      </c>
      <c r="AC1599" s="318" t="s">
        <v>43</v>
      </c>
      <c r="AE1599" s="318"/>
      <c r="AF1599" s="320"/>
      <c r="AG1599" s="318"/>
      <c r="AH1599" s="320"/>
      <c r="AI1599" s="320"/>
      <c r="AK1599" s="320"/>
      <c r="AL1599" s="320"/>
    </row>
    <row r="1600" spans="1:38" hidden="1">
      <c r="A1600" t="s">
        <v>4659</v>
      </c>
      <c r="B1600" s="1">
        <v>46010</v>
      </c>
      <c r="C1600">
        <v>12</v>
      </c>
      <c r="D1600">
        <v>531180</v>
      </c>
      <c r="E1600" t="s">
        <v>4660</v>
      </c>
      <c r="F1600" t="s">
        <v>37</v>
      </c>
      <c r="G1600" t="s">
        <v>117</v>
      </c>
      <c r="H1600" t="s">
        <v>4661</v>
      </c>
      <c r="I1600" t="s">
        <v>92</v>
      </c>
      <c r="J1600" t="s">
        <v>158</v>
      </c>
      <c r="K1600" s="318"/>
      <c r="L1600"/>
      <c r="M1600" s="319">
        <v>46041</v>
      </c>
      <c r="N1600" s="318">
        <v>1</v>
      </c>
      <c r="O1600" s="318"/>
      <c r="P1600" s="318"/>
      <c r="Q1600" s="319"/>
      <c r="R1600" s="318"/>
      <c r="X1600" t="s">
        <v>43</v>
      </c>
      <c r="AA1600" s="318" t="s">
        <v>199</v>
      </c>
      <c r="AB1600" s="318">
        <v>50050135</v>
      </c>
      <c r="AC1600" s="318" t="s">
        <v>44</v>
      </c>
      <c r="AE1600" s="318" t="s">
        <v>52</v>
      </c>
      <c r="AF1600" s="320">
        <v>465083</v>
      </c>
      <c r="AG1600" s="318">
        <v>140</v>
      </c>
      <c r="AH1600" s="320"/>
      <c r="AI1600" s="320"/>
      <c r="AK1600" s="320"/>
      <c r="AL1600" s="320"/>
    </row>
    <row r="1601" spans="1:38" hidden="1">
      <c r="A1601" t="s">
        <v>4662</v>
      </c>
      <c r="B1601" s="1">
        <v>46010</v>
      </c>
      <c r="C1601">
        <v>12</v>
      </c>
      <c r="D1601">
        <v>531181</v>
      </c>
      <c r="E1601" t="s">
        <v>4663</v>
      </c>
      <c r="F1601" t="s">
        <v>37</v>
      </c>
      <c r="G1601" t="s">
        <v>97</v>
      </c>
      <c r="H1601" t="s">
        <v>4664</v>
      </c>
      <c r="I1601" t="s">
        <v>108</v>
      </c>
      <c r="J1601" t="s">
        <v>158</v>
      </c>
      <c r="K1601" s="318"/>
      <c r="L1601"/>
      <c r="M1601" s="319">
        <v>46049</v>
      </c>
      <c r="N1601" s="318">
        <v>1</v>
      </c>
      <c r="O1601" s="318"/>
      <c r="P1601" s="318" t="s">
        <v>274</v>
      </c>
      <c r="Q1601" s="319">
        <v>46049</v>
      </c>
      <c r="R1601" s="318" t="s">
        <v>199</v>
      </c>
      <c r="X1601" t="s">
        <v>43</v>
      </c>
      <c r="AA1601" s="318" t="s">
        <v>199</v>
      </c>
      <c r="AB1601" s="318">
        <v>50049973</v>
      </c>
      <c r="AC1601" s="318" t="s">
        <v>44</v>
      </c>
      <c r="AE1601" s="318" t="s">
        <v>94</v>
      </c>
      <c r="AF1601" s="320">
        <v>207491</v>
      </c>
      <c r="AG1601" s="318">
        <v>65</v>
      </c>
      <c r="AH1601" s="320"/>
      <c r="AI1601" s="320"/>
      <c r="AK1601" s="320"/>
      <c r="AL1601" s="320"/>
    </row>
    <row r="1602" spans="1:38" hidden="1">
      <c r="A1602" t="s">
        <v>4665</v>
      </c>
      <c r="B1602" s="1">
        <v>46010</v>
      </c>
      <c r="C1602">
        <v>12</v>
      </c>
      <c r="D1602">
        <v>531182</v>
      </c>
      <c r="E1602" t="s">
        <v>4666</v>
      </c>
      <c r="F1602" t="s">
        <v>37</v>
      </c>
      <c r="G1602" t="s">
        <v>97</v>
      </c>
      <c r="H1602" t="s">
        <v>4667</v>
      </c>
      <c r="I1602" t="s">
        <v>636</v>
      </c>
      <c r="J1602" t="s">
        <v>158</v>
      </c>
      <c r="K1602" s="318"/>
      <c r="L1602"/>
      <c r="M1602" s="319">
        <v>46041</v>
      </c>
      <c r="N1602" s="318">
        <v>1</v>
      </c>
      <c r="O1602" s="318"/>
      <c r="P1602" s="318" t="s">
        <v>274</v>
      </c>
      <c r="Q1602" s="319">
        <v>46041</v>
      </c>
      <c r="R1602" s="318" t="s">
        <v>182</v>
      </c>
      <c r="X1602" t="s">
        <v>43</v>
      </c>
      <c r="AA1602" s="318" t="s">
        <v>182</v>
      </c>
      <c r="AB1602" s="318">
        <v>50050175</v>
      </c>
      <c r="AC1602" s="318" t="s">
        <v>35</v>
      </c>
      <c r="AE1602" s="318" t="s">
        <v>94</v>
      </c>
      <c r="AF1602" s="320">
        <v>286484</v>
      </c>
      <c r="AG1602" s="318">
        <v>98</v>
      </c>
      <c r="AH1602" s="320"/>
      <c r="AI1602" s="320"/>
      <c r="AK1602" s="320"/>
      <c r="AL1602" s="320"/>
    </row>
    <row r="1603" spans="1:38" hidden="1">
      <c r="A1603" t="s">
        <v>4668</v>
      </c>
      <c r="B1603" s="1">
        <v>46008</v>
      </c>
      <c r="C1603">
        <v>12</v>
      </c>
      <c r="D1603">
        <v>531183</v>
      </c>
      <c r="E1603" t="s">
        <v>4669</v>
      </c>
      <c r="F1603" t="s">
        <v>37</v>
      </c>
      <c r="G1603" t="s">
        <v>644</v>
      </c>
      <c r="H1603" t="s">
        <v>4670</v>
      </c>
      <c r="I1603" t="s">
        <v>108</v>
      </c>
      <c r="J1603" t="s">
        <v>1801</v>
      </c>
      <c r="K1603" s="318"/>
      <c r="L1603"/>
      <c r="M1603" s="319">
        <v>46077</v>
      </c>
      <c r="N1603" s="318">
        <v>2</v>
      </c>
      <c r="O1603" s="318"/>
      <c r="P1603" s="318" t="s">
        <v>274</v>
      </c>
      <c r="Q1603" s="319">
        <v>46077</v>
      </c>
      <c r="R1603" s="318" t="s">
        <v>199</v>
      </c>
      <c r="X1603" t="s">
        <v>43</v>
      </c>
      <c r="AA1603" s="318" t="s">
        <v>199</v>
      </c>
      <c r="AB1603" s="318">
        <v>50049465</v>
      </c>
      <c r="AC1603" s="318" t="s">
        <v>44</v>
      </c>
      <c r="AE1603" s="318" t="s">
        <v>224</v>
      </c>
      <c r="AF1603" s="320">
        <v>27241</v>
      </c>
      <c r="AG1603" s="318"/>
      <c r="AH1603" s="320"/>
      <c r="AI1603" s="320"/>
      <c r="AK1603" s="320"/>
      <c r="AL1603" s="320"/>
    </row>
    <row r="1604" spans="1:38" hidden="1">
      <c r="A1604" t="s">
        <v>4671</v>
      </c>
      <c r="B1604" s="1">
        <v>46008</v>
      </c>
      <c r="C1604">
        <v>12</v>
      </c>
      <c r="D1604">
        <v>531184</v>
      </c>
      <c r="E1604" t="s">
        <v>4672</v>
      </c>
      <c r="F1604" t="s">
        <v>37</v>
      </c>
      <c r="G1604" t="s">
        <v>644</v>
      </c>
      <c r="H1604" t="s">
        <v>4673</v>
      </c>
      <c r="I1604" t="s">
        <v>108</v>
      </c>
      <c r="J1604" t="s">
        <v>1801</v>
      </c>
      <c r="K1604" s="318"/>
      <c r="L1604"/>
      <c r="M1604" s="319">
        <v>46063</v>
      </c>
      <c r="N1604" s="318">
        <v>2</v>
      </c>
      <c r="O1604" s="318"/>
      <c r="P1604" s="318" t="s">
        <v>274</v>
      </c>
      <c r="Q1604" s="319">
        <v>46063</v>
      </c>
      <c r="R1604" s="318" t="s">
        <v>199</v>
      </c>
      <c r="X1604" t="s">
        <v>43</v>
      </c>
      <c r="AA1604" s="318" t="s">
        <v>199</v>
      </c>
      <c r="AB1604" s="318">
        <v>50049530</v>
      </c>
      <c r="AC1604" s="318" t="s">
        <v>44</v>
      </c>
      <c r="AE1604" s="318" t="s">
        <v>224</v>
      </c>
      <c r="AF1604" s="320">
        <v>102386</v>
      </c>
      <c r="AG1604" s="318"/>
      <c r="AH1604" s="320"/>
      <c r="AI1604" s="320"/>
      <c r="AK1604" s="320"/>
      <c r="AL1604" s="320"/>
    </row>
    <row r="1605" spans="1:38" hidden="1">
      <c r="A1605" t="s">
        <v>4674</v>
      </c>
      <c r="B1605" s="1">
        <v>46010</v>
      </c>
      <c r="C1605">
        <v>12</v>
      </c>
      <c r="D1605">
        <v>531185</v>
      </c>
      <c r="E1605" t="s">
        <v>4675</v>
      </c>
      <c r="F1605" t="s">
        <v>37</v>
      </c>
      <c r="G1605" t="s">
        <v>106</v>
      </c>
      <c r="H1605" t="s">
        <v>4676</v>
      </c>
      <c r="I1605" t="s">
        <v>108</v>
      </c>
      <c r="J1605" t="s">
        <v>629</v>
      </c>
      <c r="K1605" s="318"/>
      <c r="L1605"/>
      <c r="M1605" s="319">
        <v>46041</v>
      </c>
      <c r="N1605" s="318">
        <v>1</v>
      </c>
      <c r="O1605" s="318"/>
      <c r="P1605" s="318"/>
      <c r="Q1605" s="319"/>
      <c r="R1605" s="318"/>
      <c r="X1605" t="s">
        <v>43</v>
      </c>
      <c r="AA1605" s="318" t="s">
        <v>182</v>
      </c>
      <c r="AB1605" s="318">
        <v>50050241</v>
      </c>
      <c r="AC1605" s="318" t="s">
        <v>35</v>
      </c>
      <c r="AE1605" s="318" t="s">
        <v>94</v>
      </c>
      <c r="AF1605" s="320">
        <v>9103</v>
      </c>
      <c r="AG1605" s="318"/>
      <c r="AH1605" s="320"/>
      <c r="AI1605" s="320"/>
      <c r="AK1605" s="320"/>
      <c r="AL1605" s="320"/>
    </row>
    <row r="1606" spans="1:38" hidden="1">
      <c r="A1606" t="s">
        <v>4677</v>
      </c>
      <c r="B1606" s="1">
        <v>46010</v>
      </c>
      <c r="C1606">
        <v>12</v>
      </c>
      <c r="D1606">
        <v>531186</v>
      </c>
      <c r="E1606" t="s">
        <v>4678</v>
      </c>
      <c r="F1606" t="s">
        <v>37</v>
      </c>
      <c r="G1606" t="s">
        <v>644</v>
      </c>
      <c r="H1606" t="s">
        <v>4679</v>
      </c>
      <c r="I1606" t="s">
        <v>87</v>
      </c>
      <c r="J1606" t="s">
        <v>1801</v>
      </c>
      <c r="K1606" s="318"/>
      <c r="L1606"/>
      <c r="M1606" s="319">
        <v>46049</v>
      </c>
      <c r="N1606" s="318">
        <v>1</v>
      </c>
      <c r="O1606" s="318"/>
      <c r="P1606" s="318" t="s">
        <v>274</v>
      </c>
      <c r="Q1606" s="319">
        <v>46049</v>
      </c>
      <c r="R1606" s="318" t="s">
        <v>182</v>
      </c>
      <c r="X1606" t="s">
        <v>43</v>
      </c>
      <c r="AA1606" s="318" t="s">
        <v>182</v>
      </c>
      <c r="AB1606" s="318">
        <v>50049999</v>
      </c>
      <c r="AC1606" s="318" t="s">
        <v>35</v>
      </c>
      <c r="AE1606" s="318" t="s">
        <v>224</v>
      </c>
      <c r="AF1606" s="320">
        <v>73090</v>
      </c>
      <c r="AG1606" s="318"/>
      <c r="AH1606" s="320"/>
      <c r="AI1606" s="320"/>
      <c r="AK1606" s="320"/>
      <c r="AL1606" s="320"/>
    </row>
    <row r="1607" spans="1:38" hidden="1">
      <c r="A1607" t="s">
        <v>4680</v>
      </c>
      <c r="B1607" s="1">
        <v>46010</v>
      </c>
      <c r="C1607">
        <v>12</v>
      </c>
      <c r="D1607">
        <v>531187</v>
      </c>
      <c r="E1607" t="s">
        <v>2085</v>
      </c>
      <c r="F1607" t="s">
        <v>37</v>
      </c>
      <c r="G1607" t="s">
        <v>38</v>
      </c>
      <c r="H1607" t="s">
        <v>2086</v>
      </c>
      <c r="I1607" t="s">
        <v>140</v>
      </c>
      <c r="J1607" t="s">
        <v>1380</v>
      </c>
      <c r="K1607" s="318"/>
      <c r="L1607"/>
      <c r="M1607" s="319">
        <v>46031</v>
      </c>
      <c r="N1607" s="318">
        <v>1</v>
      </c>
      <c r="O1607" s="318"/>
      <c r="P1607" s="318"/>
      <c r="Q1607" s="319"/>
      <c r="R1607" s="318"/>
      <c r="X1607" t="s">
        <v>43</v>
      </c>
      <c r="AA1607" s="318" t="s">
        <v>182</v>
      </c>
      <c r="AB1607" s="318">
        <v>50050247</v>
      </c>
      <c r="AC1607" s="318" t="s">
        <v>35</v>
      </c>
      <c r="AE1607" s="318" t="s">
        <v>94</v>
      </c>
      <c r="AF1607" s="320">
        <v>158832</v>
      </c>
      <c r="AG1607" s="318"/>
      <c r="AH1607" s="320"/>
      <c r="AI1607" s="320"/>
      <c r="AK1607" s="320"/>
      <c r="AL1607" s="320"/>
    </row>
    <row r="1608" spans="1:38" hidden="1">
      <c r="A1608" t="s">
        <v>4681</v>
      </c>
      <c r="B1608" s="1">
        <v>46013</v>
      </c>
      <c r="C1608">
        <v>12</v>
      </c>
      <c r="D1608">
        <v>531188</v>
      </c>
      <c r="E1608" t="s">
        <v>4025</v>
      </c>
      <c r="F1608" t="s">
        <v>37</v>
      </c>
      <c r="G1608" t="s">
        <v>38</v>
      </c>
      <c r="H1608" t="s">
        <v>4682</v>
      </c>
      <c r="I1608" t="s">
        <v>108</v>
      </c>
      <c r="J1608" t="s">
        <v>4683</v>
      </c>
      <c r="K1608" s="318"/>
      <c r="L1608"/>
      <c r="M1608" s="319">
        <v>46013</v>
      </c>
      <c r="N1608" s="318">
        <v>12</v>
      </c>
      <c r="O1608" s="318"/>
      <c r="P1608" s="318"/>
      <c r="Q1608" s="319"/>
      <c r="R1608" s="318"/>
      <c r="X1608" t="s">
        <v>43</v>
      </c>
      <c r="AA1608" s="318" t="s">
        <v>78</v>
      </c>
      <c r="AB1608" s="318">
        <v>50050182</v>
      </c>
      <c r="AC1608" s="318" t="s">
        <v>79</v>
      </c>
      <c r="AE1608" s="318" t="s">
        <v>52</v>
      </c>
      <c r="AF1608" s="320">
        <v>11010</v>
      </c>
      <c r="AG1608" s="318"/>
      <c r="AH1608" s="320"/>
      <c r="AI1608" s="320"/>
      <c r="AK1608" s="320"/>
      <c r="AL1608" s="320"/>
    </row>
    <row r="1609" spans="1:38" hidden="1">
      <c r="A1609" t="s">
        <v>4684</v>
      </c>
      <c r="B1609" s="1">
        <v>46013</v>
      </c>
      <c r="C1609">
        <v>12</v>
      </c>
      <c r="D1609">
        <v>531189</v>
      </c>
      <c r="E1609" t="s">
        <v>4685</v>
      </c>
      <c r="F1609" t="s">
        <v>37</v>
      </c>
      <c r="G1609" t="s">
        <v>383</v>
      </c>
      <c r="H1609" t="s">
        <v>4686</v>
      </c>
      <c r="I1609" t="s">
        <v>108</v>
      </c>
      <c r="J1609" t="s">
        <v>629</v>
      </c>
      <c r="K1609" s="318"/>
      <c r="L1609"/>
      <c r="M1609" s="319">
        <v>46071</v>
      </c>
      <c r="N1609" s="318">
        <v>2</v>
      </c>
      <c r="O1609" s="318"/>
      <c r="P1609" s="318"/>
      <c r="Q1609" s="319"/>
      <c r="R1609" s="318"/>
      <c r="X1609" t="s">
        <v>43</v>
      </c>
      <c r="AA1609" s="318" t="s">
        <v>199</v>
      </c>
      <c r="AB1609" s="318">
        <v>50050494</v>
      </c>
      <c r="AC1609" s="318" t="s">
        <v>44</v>
      </c>
      <c r="AE1609" s="318" t="s">
        <v>94</v>
      </c>
      <c r="AF1609" s="320">
        <v>9103</v>
      </c>
      <c r="AG1609" s="318"/>
      <c r="AH1609" s="320"/>
      <c r="AI1609" s="320"/>
      <c r="AK1609" s="320"/>
      <c r="AL1609" s="320"/>
    </row>
    <row r="1610" spans="1:38" hidden="1">
      <c r="A1610" t="s">
        <v>4687</v>
      </c>
      <c r="B1610" s="1">
        <v>46013</v>
      </c>
      <c r="C1610">
        <v>12</v>
      </c>
      <c r="D1610">
        <v>531190</v>
      </c>
      <c r="E1610" t="s">
        <v>1933</v>
      </c>
      <c r="F1610" t="s">
        <v>37</v>
      </c>
      <c r="G1610" t="s">
        <v>106</v>
      </c>
      <c r="H1610" t="s">
        <v>1934</v>
      </c>
      <c r="I1610" t="s">
        <v>108</v>
      </c>
      <c r="J1610" t="s">
        <v>629</v>
      </c>
      <c r="K1610" s="318"/>
      <c r="L1610"/>
      <c r="M1610" s="319">
        <v>46050</v>
      </c>
      <c r="N1610" s="318">
        <v>1</v>
      </c>
      <c r="O1610" s="318"/>
      <c r="P1610" s="318"/>
      <c r="Q1610" s="319"/>
      <c r="R1610" s="318"/>
      <c r="X1610" t="s">
        <v>43</v>
      </c>
      <c r="AA1610" s="318" t="s">
        <v>182</v>
      </c>
      <c r="AB1610" s="318">
        <v>50050574</v>
      </c>
      <c r="AC1610" s="318" t="s">
        <v>35</v>
      </c>
      <c r="AE1610" s="318" t="s">
        <v>94</v>
      </c>
      <c r="AF1610" s="320">
        <v>9103</v>
      </c>
      <c r="AG1610" s="318"/>
      <c r="AH1610" s="320"/>
      <c r="AI1610" s="320"/>
      <c r="AK1610" s="320"/>
      <c r="AL1610" s="320"/>
    </row>
    <row r="1611" spans="1:38" hidden="1">
      <c r="A1611" t="s">
        <v>4688</v>
      </c>
      <c r="B1611" s="1">
        <v>46013</v>
      </c>
      <c r="C1611">
        <v>12</v>
      </c>
      <c r="D1611">
        <v>531191</v>
      </c>
      <c r="E1611" t="s">
        <v>4158</v>
      </c>
      <c r="F1611" t="s">
        <v>37</v>
      </c>
      <c r="G1611" t="s">
        <v>97</v>
      </c>
      <c r="H1611" t="s">
        <v>4689</v>
      </c>
      <c r="I1611" t="s">
        <v>87</v>
      </c>
      <c r="J1611" t="s">
        <v>4690</v>
      </c>
      <c r="K1611" s="318"/>
      <c r="L1611"/>
      <c r="M1611" s="319">
        <v>46013</v>
      </c>
      <c r="N1611" s="318">
        <v>12</v>
      </c>
      <c r="O1611" s="318"/>
      <c r="P1611" s="318" t="s">
        <v>274</v>
      </c>
      <c r="Q1611" s="319">
        <v>46013</v>
      </c>
      <c r="R1611" s="318" t="s">
        <v>78</v>
      </c>
      <c r="X1611" t="s">
        <v>43</v>
      </c>
      <c r="AA1611" s="318" t="s">
        <v>78</v>
      </c>
      <c r="AB1611" s="318">
        <v>50050560</v>
      </c>
      <c r="AC1611" s="318" t="s">
        <v>79</v>
      </c>
      <c r="AE1611" s="318" t="s">
        <v>52</v>
      </c>
      <c r="AF1611" s="320">
        <v>10261</v>
      </c>
      <c r="AG1611" s="318"/>
      <c r="AH1611" s="320"/>
      <c r="AI1611" s="320"/>
      <c r="AK1611" s="320"/>
      <c r="AL1611" s="320"/>
    </row>
    <row r="1612" spans="1:38" hidden="1">
      <c r="A1612" t="s">
        <v>4691</v>
      </c>
      <c r="B1612" s="1">
        <v>46013</v>
      </c>
      <c r="C1612">
        <v>12</v>
      </c>
      <c r="D1612">
        <v>531192</v>
      </c>
      <c r="E1612" t="s">
        <v>4692</v>
      </c>
      <c r="F1612" t="s">
        <v>37</v>
      </c>
      <c r="G1612" t="s">
        <v>383</v>
      </c>
      <c r="H1612" t="s">
        <v>4693</v>
      </c>
      <c r="I1612" t="s">
        <v>1423</v>
      </c>
      <c r="J1612" t="s">
        <v>158</v>
      </c>
      <c r="K1612" s="318"/>
      <c r="L1612"/>
      <c r="M1612" s="319">
        <v>46041</v>
      </c>
      <c r="N1612" s="318">
        <v>1</v>
      </c>
      <c r="O1612" s="318"/>
      <c r="P1612" s="318"/>
      <c r="Q1612" s="319"/>
      <c r="R1612" s="318"/>
      <c r="X1612" t="s">
        <v>43</v>
      </c>
      <c r="AA1612" s="318" t="s">
        <v>199</v>
      </c>
      <c r="AB1612" s="318">
        <v>50052466</v>
      </c>
      <c r="AC1612" s="318" t="s">
        <v>44</v>
      </c>
      <c r="AE1612" s="318" t="s">
        <v>52</v>
      </c>
      <c r="AF1612" s="320">
        <v>242025</v>
      </c>
      <c r="AG1612" s="318">
        <v>10</v>
      </c>
      <c r="AH1612" s="320"/>
      <c r="AI1612" s="320"/>
      <c r="AK1612" s="320"/>
      <c r="AL1612" s="320"/>
    </row>
    <row r="1613" spans="1:38" hidden="1">
      <c r="A1613" t="s">
        <v>4694</v>
      </c>
      <c r="B1613" s="1">
        <v>46013</v>
      </c>
      <c r="C1613">
        <v>12</v>
      </c>
      <c r="D1613">
        <v>531193</v>
      </c>
      <c r="E1613" t="s">
        <v>4695</v>
      </c>
      <c r="F1613" t="s">
        <v>37</v>
      </c>
      <c r="G1613" t="s">
        <v>644</v>
      </c>
      <c r="H1613" t="s">
        <v>4696</v>
      </c>
      <c r="I1613" t="s">
        <v>1423</v>
      </c>
      <c r="J1613" t="s">
        <v>629</v>
      </c>
      <c r="K1613" s="318"/>
      <c r="L1613"/>
      <c r="M1613" s="319">
        <v>46036</v>
      </c>
      <c r="N1613" s="318">
        <v>1</v>
      </c>
      <c r="O1613" s="318"/>
      <c r="P1613" s="318" t="s">
        <v>274</v>
      </c>
      <c r="Q1613" s="319">
        <v>46036</v>
      </c>
      <c r="R1613" s="318" t="s">
        <v>182</v>
      </c>
      <c r="S1613">
        <v>8280</v>
      </c>
      <c r="X1613" t="s">
        <v>43</v>
      </c>
      <c r="AA1613" s="318" t="s">
        <v>182</v>
      </c>
      <c r="AB1613" s="318">
        <v>50049760</v>
      </c>
      <c r="AC1613" s="318" t="s">
        <v>35</v>
      </c>
      <c r="AE1613" s="318" t="s">
        <v>94</v>
      </c>
      <c r="AF1613" s="320">
        <v>14674</v>
      </c>
      <c r="AG1613" s="318"/>
      <c r="AH1613" s="320"/>
      <c r="AI1613" s="320"/>
      <c r="AK1613" s="320"/>
      <c r="AL1613" s="320"/>
    </row>
    <row r="1614" spans="1:38" hidden="1">
      <c r="A1614" t="s">
        <v>4697</v>
      </c>
      <c r="B1614" s="1">
        <v>46013</v>
      </c>
      <c r="C1614">
        <v>12</v>
      </c>
      <c r="D1614">
        <v>531194</v>
      </c>
      <c r="E1614" t="s">
        <v>3259</v>
      </c>
      <c r="F1614" t="s">
        <v>37</v>
      </c>
      <c r="G1614" t="s">
        <v>644</v>
      </c>
      <c r="H1614" t="s">
        <v>3260</v>
      </c>
      <c r="I1614" t="s">
        <v>87</v>
      </c>
      <c r="J1614" t="s">
        <v>629</v>
      </c>
      <c r="K1614" s="318"/>
      <c r="L1614"/>
      <c r="M1614" s="319">
        <v>46049</v>
      </c>
      <c r="N1614" s="318">
        <v>1</v>
      </c>
      <c r="O1614" s="318"/>
      <c r="P1614" s="318" t="s">
        <v>274</v>
      </c>
      <c r="Q1614" s="319">
        <v>46049</v>
      </c>
      <c r="R1614" s="318" t="s">
        <v>199</v>
      </c>
      <c r="X1614" t="s">
        <v>43</v>
      </c>
      <c r="AA1614" s="318" t="s">
        <v>199</v>
      </c>
      <c r="AB1614" s="318">
        <v>50049918</v>
      </c>
      <c r="AC1614" s="318" t="s">
        <v>44</v>
      </c>
      <c r="AE1614" s="318" t="s">
        <v>94</v>
      </c>
      <c r="AF1614" s="320">
        <v>11590</v>
      </c>
      <c r="AG1614" s="318"/>
      <c r="AH1614" s="320"/>
      <c r="AI1614" s="320"/>
      <c r="AK1614" s="320"/>
      <c r="AL1614" s="320"/>
    </row>
    <row r="1615" spans="1:38" hidden="1">
      <c r="A1615" t="s">
        <v>4698</v>
      </c>
      <c r="B1615" s="1">
        <v>46013</v>
      </c>
      <c r="C1615">
        <v>12</v>
      </c>
      <c r="D1615">
        <v>531195</v>
      </c>
      <c r="E1615" t="s">
        <v>4699</v>
      </c>
      <c r="F1615" t="s">
        <v>37</v>
      </c>
      <c r="G1615" t="s">
        <v>644</v>
      </c>
      <c r="H1615" t="s">
        <v>4700</v>
      </c>
      <c r="I1615" t="s">
        <v>92</v>
      </c>
      <c r="J1615" t="s">
        <v>1149</v>
      </c>
      <c r="K1615" s="318"/>
      <c r="L1615"/>
      <c r="M1615" s="319">
        <v>46077</v>
      </c>
      <c r="N1615" s="318">
        <v>2</v>
      </c>
      <c r="O1615" s="318"/>
      <c r="P1615" s="318" t="s">
        <v>274</v>
      </c>
      <c r="Q1615" s="319">
        <v>46077</v>
      </c>
      <c r="R1615" s="318" t="s">
        <v>199</v>
      </c>
      <c r="X1615" t="s">
        <v>43</v>
      </c>
      <c r="AA1615" s="318" t="s">
        <v>199</v>
      </c>
      <c r="AB1615" s="318">
        <v>50050398</v>
      </c>
      <c r="AC1615" s="318" t="s">
        <v>44</v>
      </c>
      <c r="AE1615" s="318" t="s">
        <v>261</v>
      </c>
      <c r="AF1615" s="320">
        <v>39031</v>
      </c>
      <c r="AG1615" s="318"/>
      <c r="AH1615" s="320"/>
      <c r="AI1615" s="320"/>
      <c r="AK1615" s="320"/>
      <c r="AL1615" s="320"/>
    </row>
    <row r="1616" spans="1:38" hidden="1">
      <c r="A1616" t="s">
        <v>4701</v>
      </c>
      <c r="B1616" s="1">
        <v>46013</v>
      </c>
      <c r="C1616">
        <v>12</v>
      </c>
      <c r="D1616">
        <v>531196</v>
      </c>
      <c r="E1616" t="s">
        <v>894</v>
      </c>
      <c r="F1616" t="s">
        <v>37</v>
      </c>
      <c r="G1616" t="s">
        <v>644</v>
      </c>
      <c r="H1616" t="s">
        <v>895</v>
      </c>
      <c r="I1616" t="s">
        <v>92</v>
      </c>
      <c r="J1616" t="s">
        <v>716</v>
      </c>
      <c r="K1616" s="318"/>
      <c r="L1616"/>
      <c r="M1616" s="319">
        <v>46049</v>
      </c>
      <c r="N1616" s="318">
        <v>1</v>
      </c>
      <c r="O1616" s="318"/>
      <c r="P1616" s="318" t="s">
        <v>274</v>
      </c>
      <c r="Q1616" s="319">
        <v>46049</v>
      </c>
      <c r="R1616" s="318" t="s">
        <v>182</v>
      </c>
      <c r="X1616" t="s">
        <v>43</v>
      </c>
      <c r="AA1616" s="318" t="s">
        <v>182</v>
      </c>
      <c r="AB1616" s="318">
        <v>50050598</v>
      </c>
      <c r="AC1616" s="318" t="s">
        <v>35</v>
      </c>
      <c r="AE1616" s="318" t="s">
        <v>94</v>
      </c>
      <c r="AF1616" s="320">
        <v>37799</v>
      </c>
      <c r="AG1616" s="318"/>
      <c r="AH1616" s="320"/>
      <c r="AI1616" s="320"/>
      <c r="AK1616" s="320"/>
      <c r="AL1616" s="320"/>
    </row>
    <row r="1617" spans="1:38" hidden="1">
      <c r="A1617" t="s">
        <v>4702</v>
      </c>
      <c r="B1617" s="1">
        <v>46013</v>
      </c>
      <c r="C1617">
        <v>12</v>
      </c>
      <c r="D1617">
        <v>531197</v>
      </c>
      <c r="E1617" t="s">
        <v>2628</v>
      </c>
      <c r="F1617" t="s">
        <v>37</v>
      </c>
      <c r="G1617" t="s">
        <v>644</v>
      </c>
      <c r="H1617" t="s">
        <v>2629</v>
      </c>
      <c r="I1617" t="s">
        <v>92</v>
      </c>
      <c r="J1617" t="s">
        <v>716</v>
      </c>
      <c r="K1617" s="318"/>
      <c r="L1617"/>
      <c r="M1617" s="319">
        <v>46049</v>
      </c>
      <c r="N1617" s="318">
        <v>1</v>
      </c>
      <c r="O1617" s="318"/>
      <c r="P1617" s="318" t="s">
        <v>274</v>
      </c>
      <c r="Q1617" s="319">
        <v>46049</v>
      </c>
      <c r="R1617" s="318" t="s">
        <v>182</v>
      </c>
      <c r="X1617" t="s">
        <v>43</v>
      </c>
      <c r="AA1617" s="318" t="s">
        <v>182</v>
      </c>
      <c r="AB1617" s="318">
        <v>50050599</v>
      </c>
      <c r="AC1617" s="318" t="s">
        <v>35</v>
      </c>
      <c r="AE1617" s="318" t="s">
        <v>94</v>
      </c>
      <c r="AF1617" s="320">
        <v>162399</v>
      </c>
      <c r="AG1617" s="318"/>
      <c r="AH1617" s="320"/>
      <c r="AI1617" s="320"/>
      <c r="AK1617" s="320"/>
      <c r="AL1617" s="320"/>
    </row>
    <row r="1618" spans="1:38" hidden="1">
      <c r="A1618" t="s">
        <v>4703</v>
      </c>
      <c r="B1618" s="1">
        <v>46013</v>
      </c>
      <c r="C1618">
        <v>12</v>
      </c>
      <c r="D1618">
        <v>531198</v>
      </c>
      <c r="E1618" t="s">
        <v>4704</v>
      </c>
      <c r="F1618" t="s">
        <v>37</v>
      </c>
      <c r="G1618" t="s">
        <v>644</v>
      </c>
      <c r="H1618" t="s">
        <v>4705</v>
      </c>
      <c r="I1618" t="s">
        <v>92</v>
      </c>
      <c r="J1618" t="s">
        <v>1149</v>
      </c>
      <c r="K1618" s="318"/>
      <c r="L1618"/>
      <c r="M1618" s="319">
        <v>46070</v>
      </c>
      <c r="N1618" s="318">
        <v>2</v>
      </c>
      <c r="O1618" s="318"/>
      <c r="P1618" s="318" t="s">
        <v>274</v>
      </c>
      <c r="Q1618" s="319">
        <v>46013</v>
      </c>
      <c r="R1618" s="318" t="s">
        <v>199</v>
      </c>
      <c r="X1618" t="s">
        <v>43</v>
      </c>
      <c r="AA1618" s="318" t="s">
        <v>199</v>
      </c>
      <c r="AB1618" s="318">
        <v>50050613</v>
      </c>
      <c r="AC1618" s="318" t="s">
        <v>44</v>
      </c>
      <c r="AE1618" s="318" t="s">
        <v>261</v>
      </c>
      <c r="AF1618" s="320">
        <v>62751</v>
      </c>
      <c r="AG1618" s="318"/>
      <c r="AH1618" s="320"/>
      <c r="AI1618" s="320"/>
      <c r="AK1618" s="320"/>
      <c r="AL1618" s="320"/>
    </row>
    <row r="1619" spans="1:38" hidden="1">
      <c r="A1619" t="s">
        <v>4706</v>
      </c>
      <c r="B1619" s="1">
        <v>46013</v>
      </c>
      <c r="C1619">
        <v>12</v>
      </c>
      <c r="D1619">
        <v>531199</v>
      </c>
      <c r="E1619" t="s">
        <v>3084</v>
      </c>
      <c r="F1619" t="s">
        <v>37</v>
      </c>
      <c r="G1619" t="s">
        <v>112</v>
      </c>
      <c r="H1619" t="s">
        <v>3085</v>
      </c>
      <c r="I1619" t="s">
        <v>92</v>
      </c>
      <c r="J1619" t="s">
        <v>1380</v>
      </c>
      <c r="K1619" s="318"/>
      <c r="L1619"/>
      <c r="M1619" s="319">
        <v>46027</v>
      </c>
      <c r="N1619" s="318">
        <v>1</v>
      </c>
      <c r="O1619" s="318"/>
      <c r="P1619" s="318" t="s">
        <v>257</v>
      </c>
      <c r="Q1619" s="319">
        <v>46027</v>
      </c>
      <c r="R1619" s="318" t="s">
        <v>182</v>
      </c>
      <c r="S1619">
        <v>35239</v>
      </c>
      <c r="X1619" t="s">
        <v>43</v>
      </c>
      <c r="AA1619" s="318" t="s">
        <v>182</v>
      </c>
      <c r="AB1619" s="318">
        <v>50050614</v>
      </c>
      <c r="AC1619" s="318" t="s">
        <v>35</v>
      </c>
      <c r="AE1619" s="318" t="s">
        <v>94</v>
      </c>
      <c r="AF1619" s="320">
        <v>63120</v>
      </c>
      <c r="AG1619" s="318"/>
      <c r="AH1619" s="320"/>
      <c r="AI1619" s="320"/>
      <c r="AK1619" s="320"/>
      <c r="AL1619" s="320"/>
    </row>
    <row r="1620" spans="1:38" hidden="1">
      <c r="A1620" t="s">
        <v>4707</v>
      </c>
      <c r="B1620" s="1">
        <v>46013</v>
      </c>
      <c r="C1620">
        <v>12</v>
      </c>
      <c r="D1620">
        <v>531200</v>
      </c>
      <c r="E1620" t="s">
        <v>3714</v>
      </c>
      <c r="F1620" t="s">
        <v>37</v>
      </c>
      <c r="G1620" t="s">
        <v>106</v>
      </c>
      <c r="H1620" t="s">
        <v>588</v>
      </c>
      <c r="I1620" t="s">
        <v>87</v>
      </c>
      <c r="J1620" t="s">
        <v>1380</v>
      </c>
      <c r="K1620" s="318"/>
      <c r="L1620"/>
      <c r="M1620" s="319">
        <v>46014</v>
      </c>
      <c r="N1620" s="318">
        <v>12</v>
      </c>
      <c r="O1620" s="318"/>
      <c r="P1620" s="318"/>
      <c r="Q1620" s="319"/>
      <c r="R1620" s="318"/>
      <c r="X1620" t="s">
        <v>43</v>
      </c>
      <c r="AA1620" s="318" t="s">
        <v>78</v>
      </c>
      <c r="AB1620" s="318">
        <v>50050623</v>
      </c>
      <c r="AC1620" s="318" t="s">
        <v>79</v>
      </c>
      <c r="AE1620" s="318" t="s">
        <v>94</v>
      </c>
      <c r="AF1620" s="320">
        <v>10106</v>
      </c>
      <c r="AG1620" s="318"/>
      <c r="AH1620" s="320"/>
      <c r="AI1620" s="320"/>
      <c r="AK1620" s="320"/>
      <c r="AL1620" s="320"/>
    </row>
    <row r="1621" spans="1:38" hidden="1">
      <c r="A1621" t="s">
        <v>4708</v>
      </c>
      <c r="B1621" s="1">
        <v>45999</v>
      </c>
      <c r="C1621">
        <v>12</v>
      </c>
      <c r="D1621">
        <v>531201</v>
      </c>
      <c r="E1621" t="s">
        <v>69</v>
      </c>
      <c r="F1621" t="s">
        <v>37</v>
      </c>
      <c r="G1621" t="s">
        <v>117</v>
      </c>
      <c r="H1621" t="s">
        <v>4709</v>
      </c>
      <c r="I1621" t="s">
        <v>92</v>
      </c>
      <c r="J1621" t="s">
        <v>1693</v>
      </c>
      <c r="K1621" s="318"/>
      <c r="L1621"/>
      <c r="M1621" s="319">
        <v>46014</v>
      </c>
      <c r="N1621" s="318">
        <v>12</v>
      </c>
      <c r="O1621" s="318"/>
      <c r="P1621" s="318"/>
      <c r="Q1621" s="319"/>
      <c r="R1621" s="318"/>
      <c r="X1621" t="s">
        <v>43</v>
      </c>
      <c r="AA1621" s="318" t="s">
        <v>78</v>
      </c>
      <c r="AB1621" s="318">
        <v>531204</v>
      </c>
      <c r="AC1621" s="318" t="s">
        <v>79</v>
      </c>
      <c r="AE1621" s="318" t="s">
        <v>732</v>
      </c>
      <c r="AF1621" s="320">
        <v>60555</v>
      </c>
      <c r="AG1621" s="318"/>
      <c r="AH1621" s="320"/>
      <c r="AI1621" s="320"/>
      <c r="AK1621" s="320"/>
      <c r="AL1621" s="320"/>
    </row>
    <row r="1622" spans="1:38" hidden="1">
      <c r="A1622" t="s">
        <v>4710</v>
      </c>
      <c r="B1622" s="1">
        <v>45953</v>
      </c>
      <c r="C1622">
        <v>10</v>
      </c>
      <c r="D1622">
        <v>531202</v>
      </c>
      <c r="E1622" t="s">
        <v>4711</v>
      </c>
      <c r="F1622" t="s">
        <v>37</v>
      </c>
      <c r="G1622" t="s">
        <v>1401</v>
      </c>
      <c r="H1622" t="s">
        <v>4712</v>
      </c>
      <c r="I1622" t="s">
        <v>636</v>
      </c>
      <c r="J1622" t="s">
        <v>2841</v>
      </c>
      <c r="K1622" s="318"/>
      <c r="L1622"/>
      <c r="M1622" s="319">
        <v>46048</v>
      </c>
      <c r="N1622" s="318">
        <v>1</v>
      </c>
      <c r="O1622" s="318"/>
      <c r="P1622" s="318" t="s">
        <v>274</v>
      </c>
      <c r="Q1622" s="319">
        <v>46014</v>
      </c>
      <c r="R1622" s="318" t="s">
        <v>182</v>
      </c>
      <c r="S1622">
        <v>77470</v>
      </c>
      <c r="X1622" t="s">
        <v>43</v>
      </c>
      <c r="AA1622" s="318" t="s">
        <v>182</v>
      </c>
      <c r="AB1622" s="318">
        <v>630102</v>
      </c>
      <c r="AC1622" s="318" t="s">
        <v>35</v>
      </c>
      <c r="AE1622" s="318" t="s">
        <v>408</v>
      </c>
      <c r="AF1622" s="320">
        <v>182033</v>
      </c>
      <c r="AG1622" s="318"/>
      <c r="AH1622" s="320"/>
      <c r="AI1622" s="320"/>
      <c r="AK1622" s="320"/>
      <c r="AL1622" s="320"/>
    </row>
    <row r="1623" spans="1:38" hidden="1">
      <c r="A1623" t="s">
        <v>4713</v>
      </c>
      <c r="B1623" s="1">
        <v>46014</v>
      </c>
      <c r="C1623">
        <v>12</v>
      </c>
      <c r="D1623">
        <v>531203</v>
      </c>
      <c r="E1623" t="s">
        <v>4714</v>
      </c>
      <c r="F1623" t="s">
        <v>37</v>
      </c>
      <c r="G1623" t="s">
        <v>106</v>
      </c>
      <c r="H1623" t="s">
        <v>4715</v>
      </c>
      <c r="I1623" t="s">
        <v>108</v>
      </c>
      <c r="J1623" t="s">
        <v>158</v>
      </c>
      <c r="K1623" s="318"/>
      <c r="L1623"/>
      <c r="M1623" s="319">
        <v>46059</v>
      </c>
      <c r="N1623" s="318">
        <v>2</v>
      </c>
      <c r="O1623" s="318"/>
      <c r="P1623" s="318"/>
      <c r="Q1623" s="319"/>
      <c r="R1623" s="318"/>
      <c r="X1623" t="s">
        <v>43</v>
      </c>
      <c r="AA1623" s="318" t="s">
        <v>199</v>
      </c>
      <c r="AB1623" s="318">
        <v>50051102</v>
      </c>
      <c r="AC1623" s="318" t="s">
        <v>44</v>
      </c>
      <c r="AE1623" s="318" t="s">
        <v>94</v>
      </c>
      <c r="AF1623" s="320">
        <v>144950</v>
      </c>
      <c r="AG1623" s="318">
        <v>19</v>
      </c>
      <c r="AH1623" s="320"/>
      <c r="AI1623" s="320"/>
      <c r="AK1623" s="320"/>
      <c r="AL1623" s="320"/>
    </row>
    <row r="1624" spans="1:38" hidden="1">
      <c r="A1624" t="s">
        <v>4716</v>
      </c>
      <c r="B1624" s="1">
        <v>46014</v>
      </c>
      <c r="C1624">
        <v>12</v>
      </c>
      <c r="D1624">
        <v>531204</v>
      </c>
      <c r="E1624" t="s">
        <v>4717</v>
      </c>
      <c r="F1624" t="s">
        <v>37</v>
      </c>
      <c r="G1624" t="s">
        <v>197</v>
      </c>
      <c r="H1624" t="s">
        <v>4718</v>
      </c>
      <c r="I1624" t="s">
        <v>40</v>
      </c>
      <c r="J1624" t="s">
        <v>158</v>
      </c>
      <c r="K1624" s="318"/>
      <c r="L1624"/>
      <c r="M1624" s="319">
        <v>46043</v>
      </c>
      <c r="N1624" s="318">
        <v>1</v>
      </c>
      <c r="O1624" s="318"/>
      <c r="P1624" s="318"/>
      <c r="Q1624" s="319"/>
      <c r="R1624" s="318"/>
      <c r="X1624" t="s">
        <v>43</v>
      </c>
      <c r="AA1624" s="318" t="s">
        <v>182</v>
      </c>
      <c r="AB1624" s="318">
        <v>50051068</v>
      </c>
      <c r="AC1624" s="318" t="s">
        <v>35</v>
      </c>
      <c r="AE1624" s="318" t="s">
        <v>94</v>
      </c>
      <c r="AF1624" s="320">
        <v>230728</v>
      </c>
      <c r="AG1624" s="318">
        <v>25</v>
      </c>
      <c r="AH1624" s="320"/>
      <c r="AI1624" s="320"/>
      <c r="AK1624" s="320"/>
      <c r="AL1624" s="320"/>
    </row>
    <row r="1625" spans="1:38" hidden="1">
      <c r="A1625" t="s">
        <v>4719</v>
      </c>
      <c r="B1625" s="1">
        <v>46014</v>
      </c>
      <c r="C1625">
        <v>12</v>
      </c>
      <c r="D1625">
        <v>531205</v>
      </c>
      <c r="E1625" t="s">
        <v>4720</v>
      </c>
      <c r="F1625" t="s">
        <v>37</v>
      </c>
      <c r="G1625" t="s">
        <v>644</v>
      </c>
      <c r="H1625" t="s">
        <v>4721</v>
      </c>
      <c r="I1625" t="s">
        <v>108</v>
      </c>
      <c r="J1625" t="s">
        <v>1149</v>
      </c>
      <c r="K1625" s="318"/>
      <c r="L1625"/>
      <c r="M1625" s="319">
        <v>46070</v>
      </c>
      <c r="N1625" s="318">
        <v>2</v>
      </c>
      <c r="O1625" s="318"/>
      <c r="P1625" s="318" t="s">
        <v>274</v>
      </c>
      <c r="Q1625" s="319">
        <v>46070</v>
      </c>
      <c r="R1625" s="318" t="s">
        <v>199</v>
      </c>
      <c r="X1625" t="s">
        <v>43</v>
      </c>
      <c r="AA1625" s="318" t="s">
        <v>199</v>
      </c>
      <c r="AB1625" s="318">
        <v>50050816</v>
      </c>
      <c r="AC1625" s="318" t="s">
        <v>44</v>
      </c>
      <c r="AE1625" s="318" t="s">
        <v>261</v>
      </c>
      <c r="AF1625" s="320">
        <v>59382</v>
      </c>
      <c r="AG1625" s="318"/>
      <c r="AH1625" s="320"/>
      <c r="AI1625" s="320"/>
      <c r="AK1625" s="320"/>
      <c r="AL1625" s="320"/>
    </row>
    <row r="1626" spans="1:38" hidden="1">
      <c r="A1626" t="s">
        <v>4722</v>
      </c>
      <c r="B1626" s="1">
        <v>46015</v>
      </c>
      <c r="C1626">
        <v>12</v>
      </c>
      <c r="D1626">
        <v>531206</v>
      </c>
      <c r="E1626" t="s">
        <v>718</v>
      </c>
      <c r="F1626" t="s">
        <v>37</v>
      </c>
      <c r="G1626" t="s">
        <v>106</v>
      </c>
      <c r="H1626" t="s">
        <v>719</v>
      </c>
      <c r="I1626" t="s">
        <v>108</v>
      </c>
      <c r="J1626" t="s">
        <v>629</v>
      </c>
      <c r="K1626" s="318"/>
      <c r="L1626"/>
      <c r="M1626" s="319"/>
      <c r="N1626" s="318"/>
      <c r="O1626" s="318"/>
      <c r="P1626" s="318"/>
      <c r="Q1626" s="319"/>
      <c r="R1626" s="318"/>
      <c r="X1626" t="s">
        <v>43</v>
      </c>
      <c r="AA1626" s="318" t="s">
        <v>182</v>
      </c>
      <c r="AB1626" s="318">
        <v>50050968</v>
      </c>
      <c r="AC1626" s="318" t="s">
        <v>35</v>
      </c>
      <c r="AE1626" s="318" t="s">
        <v>94</v>
      </c>
      <c r="AF1626" s="320">
        <v>10570</v>
      </c>
      <c r="AG1626" s="318"/>
      <c r="AH1626" s="320"/>
      <c r="AI1626" s="320"/>
      <c r="AK1626" s="320"/>
      <c r="AL1626" s="320"/>
    </row>
    <row r="1627" spans="1:38" hidden="1">
      <c r="A1627" t="s">
        <v>4723</v>
      </c>
      <c r="B1627" s="1">
        <v>46015</v>
      </c>
      <c r="C1627">
        <v>12</v>
      </c>
      <c r="D1627">
        <v>531207</v>
      </c>
      <c r="E1627" t="s">
        <v>4724</v>
      </c>
      <c r="F1627" t="s">
        <v>37</v>
      </c>
      <c r="G1627" t="s">
        <v>106</v>
      </c>
      <c r="H1627" t="s">
        <v>4725</v>
      </c>
      <c r="I1627" t="s">
        <v>108</v>
      </c>
      <c r="J1627" t="s">
        <v>629</v>
      </c>
      <c r="K1627" s="318"/>
      <c r="L1627"/>
      <c r="M1627" s="319">
        <v>46050</v>
      </c>
      <c r="N1627" s="318">
        <v>1</v>
      </c>
      <c r="O1627" s="318"/>
      <c r="P1627" s="318"/>
      <c r="Q1627" s="319"/>
      <c r="R1627" s="318"/>
      <c r="X1627" t="s">
        <v>43</v>
      </c>
      <c r="AA1627" s="318" t="s">
        <v>182</v>
      </c>
      <c r="AB1627" s="318">
        <v>50050969</v>
      </c>
      <c r="AC1627" s="318" t="s">
        <v>35</v>
      </c>
      <c r="AE1627" s="318" t="s">
        <v>94</v>
      </c>
      <c r="AF1627" s="320">
        <v>9103</v>
      </c>
      <c r="AG1627" s="318"/>
      <c r="AH1627" s="320"/>
      <c r="AI1627" s="320"/>
      <c r="AK1627" s="320"/>
      <c r="AL1627" s="320"/>
    </row>
    <row r="1628" spans="1:38" hidden="1">
      <c r="A1628" t="s">
        <v>4726</v>
      </c>
      <c r="B1628" s="1">
        <v>46015</v>
      </c>
      <c r="C1628">
        <v>12</v>
      </c>
      <c r="D1628">
        <v>531208</v>
      </c>
      <c r="E1628" t="s">
        <v>2384</v>
      </c>
      <c r="F1628" t="s">
        <v>37</v>
      </c>
      <c r="G1628" t="s">
        <v>106</v>
      </c>
      <c r="H1628" t="s">
        <v>4727</v>
      </c>
      <c r="I1628" t="s">
        <v>108</v>
      </c>
      <c r="J1628" t="s">
        <v>629</v>
      </c>
      <c r="K1628" s="318"/>
      <c r="L1628"/>
      <c r="M1628" s="319">
        <v>46050</v>
      </c>
      <c r="N1628" s="318">
        <v>1</v>
      </c>
      <c r="O1628" s="318"/>
      <c r="P1628" s="318"/>
      <c r="Q1628" s="319"/>
      <c r="R1628" s="318"/>
      <c r="X1628" t="s">
        <v>43</v>
      </c>
      <c r="AA1628" s="318" t="s">
        <v>182</v>
      </c>
      <c r="AB1628" s="318">
        <v>50050973</v>
      </c>
      <c r="AC1628" s="318" t="s">
        <v>35</v>
      </c>
      <c r="AE1628" s="318" t="s">
        <v>94</v>
      </c>
      <c r="AF1628" s="320">
        <v>9103</v>
      </c>
      <c r="AG1628" s="318"/>
      <c r="AH1628" s="320"/>
      <c r="AI1628" s="320"/>
      <c r="AK1628" s="320"/>
      <c r="AL1628" s="320"/>
    </row>
    <row r="1629" spans="1:38" hidden="1">
      <c r="A1629" t="s">
        <v>4728</v>
      </c>
      <c r="B1629" s="1">
        <v>46015</v>
      </c>
      <c r="C1629">
        <v>12</v>
      </c>
      <c r="D1629">
        <v>531209</v>
      </c>
      <c r="E1629" t="s">
        <v>4729</v>
      </c>
      <c r="F1629" t="s">
        <v>37</v>
      </c>
      <c r="G1629" t="s">
        <v>644</v>
      </c>
      <c r="H1629" t="s">
        <v>4730</v>
      </c>
      <c r="I1629" t="s">
        <v>123</v>
      </c>
      <c r="J1629" t="s">
        <v>629</v>
      </c>
      <c r="K1629" s="318"/>
      <c r="L1629"/>
      <c r="M1629" s="319">
        <v>46035</v>
      </c>
      <c r="N1629" s="318">
        <v>1</v>
      </c>
      <c r="O1629" s="318"/>
      <c r="P1629" s="318" t="s">
        <v>274</v>
      </c>
      <c r="Q1629" s="319">
        <v>46035</v>
      </c>
      <c r="R1629" s="318" t="s">
        <v>182</v>
      </c>
      <c r="X1629" t="s">
        <v>43</v>
      </c>
      <c r="AA1629" s="318" t="s">
        <v>182</v>
      </c>
      <c r="AB1629" s="318">
        <v>50051026</v>
      </c>
      <c r="AC1629" s="318" t="s">
        <v>35</v>
      </c>
      <c r="AE1629" s="318" t="s">
        <v>94</v>
      </c>
      <c r="AF1629" s="320">
        <v>10912</v>
      </c>
      <c r="AG1629" s="318"/>
      <c r="AH1629" s="320"/>
      <c r="AI1629" s="320"/>
      <c r="AK1629" s="320"/>
      <c r="AL1629" s="320"/>
    </row>
    <row r="1630" spans="1:38" hidden="1">
      <c r="A1630" t="s">
        <v>4731</v>
      </c>
      <c r="B1630" s="1">
        <v>46015</v>
      </c>
      <c r="C1630">
        <v>12</v>
      </c>
      <c r="D1630">
        <v>531210</v>
      </c>
      <c r="E1630" t="s">
        <v>894</v>
      </c>
      <c r="F1630" t="s">
        <v>37</v>
      </c>
      <c r="G1630" t="s">
        <v>644</v>
      </c>
      <c r="H1630" t="s">
        <v>895</v>
      </c>
      <c r="I1630" t="s">
        <v>92</v>
      </c>
      <c r="J1630" t="s">
        <v>629</v>
      </c>
      <c r="K1630" s="318"/>
      <c r="L1630"/>
      <c r="M1630" s="319">
        <v>46049</v>
      </c>
      <c r="N1630" s="318">
        <v>1</v>
      </c>
      <c r="O1630" s="318"/>
      <c r="P1630" s="318" t="s">
        <v>274</v>
      </c>
      <c r="Q1630" s="319">
        <v>46049</v>
      </c>
      <c r="R1630" s="318" t="s">
        <v>199</v>
      </c>
      <c r="X1630" t="s">
        <v>43</v>
      </c>
      <c r="AA1630" s="318" t="s">
        <v>199</v>
      </c>
      <c r="AB1630" s="318">
        <v>50051059</v>
      </c>
      <c r="AC1630" s="318" t="s">
        <v>44</v>
      </c>
      <c r="AE1630" s="318" t="s">
        <v>94</v>
      </c>
      <c r="AF1630" s="320">
        <v>13251</v>
      </c>
      <c r="AG1630" s="318"/>
      <c r="AH1630" s="320"/>
      <c r="AI1630" s="320"/>
      <c r="AK1630" s="320"/>
      <c r="AL1630" s="320"/>
    </row>
    <row r="1631" spans="1:38">
      <c r="A1631" t="s">
        <v>4732</v>
      </c>
      <c r="B1631" s="1">
        <v>46015</v>
      </c>
      <c r="C1631">
        <v>12</v>
      </c>
      <c r="D1631">
        <v>531211</v>
      </c>
      <c r="E1631" t="s">
        <v>4733</v>
      </c>
      <c r="F1631" t="s">
        <v>46</v>
      </c>
      <c r="G1631" t="s">
        <v>383</v>
      </c>
      <c r="H1631" t="s">
        <v>4734</v>
      </c>
      <c r="I1631" t="s">
        <v>49</v>
      </c>
      <c r="J1631" t="s">
        <v>158</v>
      </c>
      <c r="K1631" s="318"/>
      <c r="L1631"/>
      <c r="M1631" s="319">
        <v>46048</v>
      </c>
      <c r="N1631" s="318">
        <v>1</v>
      </c>
      <c r="O1631" s="318"/>
      <c r="P1631" s="318"/>
      <c r="Q1631" s="319"/>
      <c r="R1631" s="318"/>
      <c r="X1631" t="s">
        <v>43</v>
      </c>
      <c r="AA1631" s="318" t="s">
        <v>182</v>
      </c>
      <c r="AB1631" s="318">
        <v>50051254</v>
      </c>
      <c r="AC1631" s="318" t="s">
        <v>35</v>
      </c>
      <c r="AE1631" s="318" t="s">
        <v>179</v>
      </c>
      <c r="AF1631" s="320">
        <v>233664</v>
      </c>
      <c r="AG1631" s="318">
        <v>17</v>
      </c>
      <c r="AH1631" s="320"/>
      <c r="AI1631" s="320"/>
      <c r="AK1631" s="320"/>
      <c r="AL1631" s="320"/>
    </row>
    <row r="1632" spans="1:38" hidden="1">
      <c r="A1632" t="s">
        <v>4735</v>
      </c>
      <c r="B1632" s="1">
        <v>46015</v>
      </c>
      <c r="C1632">
        <v>12</v>
      </c>
      <c r="D1632">
        <v>531212</v>
      </c>
      <c r="E1632" t="s">
        <v>4736</v>
      </c>
      <c r="F1632" t="s">
        <v>37</v>
      </c>
      <c r="G1632" t="s">
        <v>197</v>
      </c>
      <c r="H1632" t="s">
        <v>4737</v>
      </c>
      <c r="I1632" t="s">
        <v>40</v>
      </c>
      <c r="J1632" t="s">
        <v>158</v>
      </c>
      <c r="K1632" s="318"/>
      <c r="L1632"/>
      <c r="M1632" s="319">
        <v>46045</v>
      </c>
      <c r="N1632" s="318">
        <v>1</v>
      </c>
      <c r="O1632" s="318"/>
      <c r="P1632" s="318"/>
      <c r="Q1632" s="319"/>
      <c r="R1632" s="318"/>
      <c r="X1632" t="s">
        <v>43</v>
      </c>
      <c r="AA1632" s="318" t="s">
        <v>199</v>
      </c>
      <c r="AB1632" s="318">
        <v>50051071</v>
      </c>
      <c r="AC1632" s="318" t="s">
        <v>44</v>
      </c>
      <c r="AE1632" s="318" t="s">
        <v>52</v>
      </c>
      <c r="AF1632" s="320">
        <v>282960</v>
      </c>
      <c r="AG1632" s="318">
        <v>123</v>
      </c>
      <c r="AH1632" s="320"/>
      <c r="AI1632" s="320"/>
      <c r="AK1632" s="320"/>
      <c r="AL1632" s="320"/>
    </row>
    <row r="1633" spans="1:38" hidden="1">
      <c r="A1633" t="s">
        <v>4738</v>
      </c>
      <c r="B1633" s="1">
        <v>46015</v>
      </c>
      <c r="C1633">
        <v>12</v>
      </c>
      <c r="D1633">
        <v>531213</v>
      </c>
      <c r="E1633" t="s">
        <v>4739</v>
      </c>
      <c r="F1633" t="s">
        <v>37</v>
      </c>
      <c r="G1633" t="s">
        <v>106</v>
      </c>
      <c r="H1633" t="s">
        <v>4740</v>
      </c>
      <c r="I1633" t="s">
        <v>108</v>
      </c>
      <c r="J1633" t="s">
        <v>158</v>
      </c>
      <c r="K1633" s="318"/>
      <c r="L1633"/>
      <c r="M1633" s="319">
        <v>46045</v>
      </c>
      <c r="N1633" s="318">
        <v>1</v>
      </c>
      <c r="O1633" s="318"/>
      <c r="P1633" s="318"/>
      <c r="Q1633" s="319"/>
      <c r="R1633" s="318"/>
      <c r="X1633" t="s">
        <v>43</v>
      </c>
      <c r="AA1633" s="318" t="s">
        <v>182</v>
      </c>
      <c r="AB1633" s="318">
        <v>50051103</v>
      </c>
      <c r="AC1633" s="318" t="s">
        <v>35</v>
      </c>
      <c r="AE1633" s="318" t="s">
        <v>94</v>
      </c>
      <c r="AF1633" s="320">
        <v>181264</v>
      </c>
      <c r="AG1633" s="318">
        <v>74</v>
      </c>
      <c r="AH1633" s="320"/>
      <c r="AI1633" s="320"/>
      <c r="AK1633" s="320"/>
      <c r="AL1633" s="320"/>
    </row>
    <row r="1634" spans="1:38" hidden="1">
      <c r="A1634" t="s">
        <v>4741</v>
      </c>
      <c r="B1634" s="1">
        <v>46015</v>
      </c>
      <c r="C1634">
        <v>12</v>
      </c>
      <c r="D1634">
        <v>531214</v>
      </c>
      <c r="E1634" t="s">
        <v>4742</v>
      </c>
      <c r="F1634" t="s">
        <v>37</v>
      </c>
      <c r="G1634" t="s">
        <v>106</v>
      </c>
      <c r="H1634" t="s">
        <v>4743</v>
      </c>
      <c r="I1634" t="s">
        <v>108</v>
      </c>
      <c r="J1634" t="s">
        <v>629</v>
      </c>
      <c r="K1634" s="318"/>
      <c r="L1634"/>
      <c r="M1634" s="319">
        <v>46050</v>
      </c>
      <c r="N1634" s="318">
        <v>1</v>
      </c>
      <c r="O1634" s="318"/>
      <c r="P1634" s="318"/>
      <c r="Q1634" s="319"/>
      <c r="R1634" s="318"/>
      <c r="X1634" t="s">
        <v>43</v>
      </c>
      <c r="AA1634" s="318" t="s">
        <v>182</v>
      </c>
      <c r="AB1634" s="318">
        <v>50051110</v>
      </c>
      <c r="AC1634" s="318" t="s">
        <v>35</v>
      </c>
      <c r="AE1634" s="318" t="s">
        <v>94</v>
      </c>
      <c r="AF1634" s="320">
        <v>9103</v>
      </c>
      <c r="AG1634" s="318"/>
      <c r="AH1634" s="320"/>
      <c r="AI1634" s="320"/>
      <c r="AK1634" s="320"/>
      <c r="AL1634" s="320"/>
    </row>
    <row r="1635" spans="1:38" hidden="1">
      <c r="A1635" t="s">
        <v>4744</v>
      </c>
      <c r="B1635" s="1">
        <v>46015</v>
      </c>
      <c r="C1635">
        <v>12</v>
      </c>
      <c r="D1635">
        <v>531215</v>
      </c>
      <c r="E1635" t="s">
        <v>4745</v>
      </c>
      <c r="F1635" t="s">
        <v>37</v>
      </c>
      <c r="G1635" t="s">
        <v>106</v>
      </c>
      <c r="H1635" t="s">
        <v>4746</v>
      </c>
      <c r="I1635" t="s">
        <v>108</v>
      </c>
      <c r="J1635" t="s">
        <v>629</v>
      </c>
      <c r="K1635" s="318"/>
      <c r="L1635"/>
      <c r="M1635" s="319">
        <v>46065</v>
      </c>
      <c r="N1635" s="318">
        <v>2</v>
      </c>
      <c r="O1635" s="318"/>
      <c r="P1635" s="318"/>
      <c r="Q1635" s="319"/>
      <c r="R1635" s="318"/>
      <c r="X1635" t="s">
        <v>43</v>
      </c>
      <c r="AA1635" s="318" t="s">
        <v>199</v>
      </c>
      <c r="AB1635" s="318">
        <v>50051119</v>
      </c>
      <c r="AC1635" s="318" t="s">
        <v>44</v>
      </c>
      <c r="AE1635" s="318" t="s">
        <v>94</v>
      </c>
      <c r="AF1635" s="320">
        <v>9103</v>
      </c>
      <c r="AG1635" s="318"/>
      <c r="AH1635" s="320"/>
      <c r="AI1635" s="320"/>
      <c r="AK1635" s="320"/>
      <c r="AL1635" s="320"/>
    </row>
    <row r="1636" spans="1:38" hidden="1">
      <c r="A1636" t="s">
        <v>4747</v>
      </c>
      <c r="B1636" s="1">
        <v>46015</v>
      </c>
      <c r="C1636">
        <v>12</v>
      </c>
      <c r="D1636">
        <v>531216</v>
      </c>
      <c r="E1636" t="s">
        <v>4748</v>
      </c>
      <c r="F1636" t="s">
        <v>37</v>
      </c>
      <c r="G1636" t="s">
        <v>644</v>
      </c>
      <c r="H1636" t="s">
        <v>4749</v>
      </c>
      <c r="I1636" t="s">
        <v>60</v>
      </c>
      <c r="J1636" t="s">
        <v>629</v>
      </c>
      <c r="K1636" s="318"/>
      <c r="L1636"/>
      <c r="M1636" s="319">
        <v>46049</v>
      </c>
      <c r="N1636" s="318">
        <v>1</v>
      </c>
      <c r="O1636" s="318"/>
      <c r="P1636" s="318" t="s">
        <v>274</v>
      </c>
      <c r="Q1636" s="319">
        <v>46049</v>
      </c>
      <c r="R1636" s="318" t="s">
        <v>199</v>
      </c>
      <c r="X1636" t="s">
        <v>43</v>
      </c>
      <c r="AA1636" s="318" t="s">
        <v>199</v>
      </c>
      <c r="AB1636" s="318">
        <v>50051202</v>
      </c>
      <c r="AC1636" s="318" t="s">
        <v>44</v>
      </c>
      <c r="AE1636" s="318" t="s">
        <v>94</v>
      </c>
      <c r="AF1636" s="320">
        <v>12475</v>
      </c>
      <c r="AG1636" s="318"/>
      <c r="AH1636" s="320"/>
      <c r="AI1636" s="320"/>
      <c r="AK1636" s="320"/>
      <c r="AL1636" s="320"/>
    </row>
    <row r="1637" spans="1:38" hidden="1">
      <c r="A1637" t="s">
        <v>4750</v>
      </c>
      <c r="B1637" s="1">
        <v>46016</v>
      </c>
      <c r="C1637">
        <v>12</v>
      </c>
      <c r="D1637">
        <v>531217</v>
      </c>
      <c r="E1637" t="s">
        <v>1472</v>
      </c>
      <c r="F1637" t="s">
        <v>37</v>
      </c>
      <c r="G1637" t="s">
        <v>644</v>
      </c>
      <c r="H1637" t="s">
        <v>1473</v>
      </c>
      <c r="I1637" t="s">
        <v>60</v>
      </c>
      <c r="J1637" t="s">
        <v>629</v>
      </c>
      <c r="K1637" s="318"/>
      <c r="L1637"/>
      <c r="M1637" s="319">
        <v>46049</v>
      </c>
      <c r="N1637" s="318">
        <v>1</v>
      </c>
      <c r="O1637" s="318"/>
      <c r="P1637" s="318" t="s">
        <v>274</v>
      </c>
      <c r="Q1637" s="319">
        <v>46049</v>
      </c>
      <c r="R1637" s="318" t="s">
        <v>199</v>
      </c>
      <c r="X1637" t="s">
        <v>43</v>
      </c>
      <c r="AA1637" s="318" t="s">
        <v>199</v>
      </c>
      <c r="AB1637" s="318">
        <v>50051304</v>
      </c>
      <c r="AC1637" s="318" t="s">
        <v>44</v>
      </c>
      <c r="AE1637" s="318" t="s">
        <v>94</v>
      </c>
      <c r="AF1637" s="320">
        <v>12475</v>
      </c>
      <c r="AG1637" s="318"/>
      <c r="AH1637" s="320"/>
      <c r="AI1637" s="320"/>
      <c r="AK1637" s="320"/>
      <c r="AL1637" s="320"/>
    </row>
    <row r="1638" spans="1:38" hidden="1">
      <c r="A1638" t="s">
        <v>4751</v>
      </c>
      <c r="B1638" s="1">
        <v>46016</v>
      </c>
      <c r="C1638">
        <v>12</v>
      </c>
      <c r="D1638">
        <v>531218</v>
      </c>
      <c r="E1638" t="s">
        <v>1469</v>
      </c>
      <c r="F1638" t="s">
        <v>37</v>
      </c>
      <c r="G1638" t="s">
        <v>644</v>
      </c>
      <c r="H1638" t="s">
        <v>4752</v>
      </c>
      <c r="I1638" t="s">
        <v>60</v>
      </c>
      <c r="J1638" t="s">
        <v>716</v>
      </c>
      <c r="K1638" s="318"/>
      <c r="L1638"/>
      <c r="M1638" s="319">
        <v>46078</v>
      </c>
      <c r="N1638" s="318">
        <v>2</v>
      </c>
      <c r="O1638" s="318"/>
      <c r="P1638" s="318" t="s">
        <v>274</v>
      </c>
      <c r="Q1638" s="319">
        <v>46078</v>
      </c>
      <c r="R1638" s="318" t="s">
        <v>199</v>
      </c>
      <c r="X1638" t="s">
        <v>43</v>
      </c>
      <c r="AA1638" s="318" t="s">
        <v>199</v>
      </c>
      <c r="AB1638" s="318">
        <v>50051319</v>
      </c>
      <c r="AC1638" s="318" t="s">
        <v>44</v>
      </c>
      <c r="AE1638" s="318" t="s">
        <v>94</v>
      </c>
      <c r="AF1638" s="320">
        <v>29266</v>
      </c>
      <c r="AG1638" s="318"/>
      <c r="AH1638" s="320"/>
      <c r="AI1638" s="320"/>
      <c r="AK1638" s="320"/>
      <c r="AL1638" s="320"/>
    </row>
    <row r="1639" spans="1:38" hidden="1">
      <c r="A1639" t="s">
        <v>4753</v>
      </c>
      <c r="B1639" s="1">
        <v>46016</v>
      </c>
      <c r="C1639">
        <v>12</v>
      </c>
      <c r="D1639">
        <v>531219</v>
      </c>
      <c r="E1639" t="s">
        <v>1683</v>
      </c>
      <c r="F1639" t="s">
        <v>37</v>
      </c>
      <c r="G1639" t="s">
        <v>197</v>
      </c>
      <c r="H1639" t="s">
        <v>1684</v>
      </c>
      <c r="I1639" t="s">
        <v>1685</v>
      </c>
      <c r="J1639" t="s">
        <v>1380</v>
      </c>
      <c r="K1639" s="318"/>
      <c r="L1639"/>
      <c r="M1639" s="319">
        <v>46030</v>
      </c>
      <c r="N1639" s="318">
        <v>1</v>
      </c>
      <c r="O1639" s="318"/>
      <c r="P1639" s="318"/>
      <c r="Q1639" s="319"/>
      <c r="R1639" s="318"/>
      <c r="X1639" t="s">
        <v>43</v>
      </c>
      <c r="AA1639" s="318" t="s">
        <v>182</v>
      </c>
      <c r="AB1639" s="318">
        <v>50051292</v>
      </c>
      <c r="AC1639" s="318" t="s">
        <v>35</v>
      </c>
      <c r="AE1639" s="318" t="s">
        <v>94</v>
      </c>
      <c r="AF1639" s="320">
        <v>21711</v>
      </c>
      <c r="AG1639" s="318"/>
      <c r="AH1639" s="320"/>
      <c r="AI1639" s="320"/>
      <c r="AK1639" s="320"/>
      <c r="AL1639" s="320"/>
    </row>
    <row r="1640" spans="1:38" hidden="1">
      <c r="A1640" t="s">
        <v>4754</v>
      </c>
      <c r="B1640" s="1">
        <v>46016</v>
      </c>
      <c r="C1640">
        <v>12</v>
      </c>
      <c r="D1640">
        <v>531220</v>
      </c>
      <c r="E1640" t="s">
        <v>4755</v>
      </c>
      <c r="F1640" t="s">
        <v>37</v>
      </c>
      <c r="G1640" t="s">
        <v>47</v>
      </c>
      <c r="H1640" t="s">
        <v>4756</v>
      </c>
      <c r="I1640" t="s">
        <v>108</v>
      </c>
      <c r="J1640" t="s">
        <v>247</v>
      </c>
      <c r="K1640" s="318"/>
      <c r="L1640"/>
      <c r="M1640" s="319"/>
      <c r="N1640" s="318"/>
      <c r="O1640" s="318"/>
      <c r="P1640" s="318"/>
      <c r="Q1640" s="319"/>
      <c r="R1640" s="318"/>
      <c r="X1640" t="s">
        <v>43</v>
      </c>
      <c r="AA1640" s="318"/>
      <c r="AB1640" s="318">
        <v>50049595</v>
      </c>
      <c r="AC1640" s="318" t="s">
        <v>43</v>
      </c>
      <c r="AE1640" s="318"/>
      <c r="AF1640" s="320"/>
      <c r="AG1640" s="318"/>
      <c r="AH1640" s="320"/>
      <c r="AI1640" s="320"/>
      <c r="AK1640" s="320"/>
      <c r="AL1640" s="320"/>
    </row>
    <row r="1641" spans="1:38" hidden="1">
      <c r="A1641" t="s">
        <v>4757</v>
      </c>
      <c r="B1641" s="1">
        <v>46016</v>
      </c>
      <c r="C1641">
        <v>12</v>
      </c>
      <c r="D1641">
        <v>531221</v>
      </c>
      <c r="E1641" t="s">
        <v>1701</v>
      </c>
      <c r="F1641" t="s">
        <v>37</v>
      </c>
      <c r="G1641" t="s">
        <v>47</v>
      </c>
      <c r="H1641" t="s">
        <v>1702</v>
      </c>
      <c r="I1641" t="s">
        <v>140</v>
      </c>
      <c r="J1641" t="s">
        <v>1380</v>
      </c>
      <c r="K1641" s="318"/>
      <c r="L1641"/>
      <c r="M1641" s="319"/>
      <c r="N1641" s="318"/>
      <c r="O1641" s="318"/>
      <c r="P1641" s="318"/>
      <c r="Q1641" s="319"/>
      <c r="R1641" s="318"/>
      <c r="X1641" t="s">
        <v>43</v>
      </c>
      <c r="AA1641" s="318"/>
      <c r="AB1641" s="318">
        <v>50050234</v>
      </c>
      <c r="AC1641" s="318" t="s">
        <v>43</v>
      </c>
      <c r="AE1641" s="318"/>
      <c r="AF1641" s="320"/>
      <c r="AG1641" s="318"/>
      <c r="AH1641" s="320"/>
      <c r="AI1641" s="320"/>
      <c r="AK1641" s="320"/>
      <c r="AL1641" s="320"/>
    </row>
    <row r="1642" spans="1:38" hidden="1">
      <c r="A1642" t="s">
        <v>4758</v>
      </c>
      <c r="B1642" s="1">
        <v>46016</v>
      </c>
      <c r="C1642">
        <v>12</v>
      </c>
      <c r="D1642">
        <v>531222</v>
      </c>
      <c r="E1642" t="s">
        <v>3606</v>
      </c>
      <c r="F1642" t="s">
        <v>37</v>
      </c>
      <c r="G1642" t="s">
        <v>197</v>
      </c>
      <c r="H1642" t="s">
        <v>3607</v>
      </c>
      <c r="I1642" t="s">
        <v>92</v>
      </c>
      <c r="J1642" t="s">
        <v>4759</v>
      </c>
      <c r="K1642" s="318"/>
      <c r="L1642"/>
      <c r="M1642" s="319">
        <v>46029</v>
      </c>
      <c r="N1642" s="318">
        <v>1</v>
      </c>
      <c r="O1642" s="318"/>
      <c r="P1642" s="318"/>
      <c r="Q1642" s="319"/>
      <c r="R1642" s="318"/>
      <c r="X1642" t="s">
        <v>43</v>
      </c>
      <c r="AA1642" s="318" t="s">
        <v>182</v>
      </c>
      <c r="AB1642" s="318">
        <v>50050693</v>
      </c>
      <c r="AC1642" s="318" t="s">
        <v>35</v>
      </c>
      <c r="AE1642" s="318" t="s">
        <v>52</v>
      </c>
      <c r="AF1642" s="320">
        <v>10106</v>
      </c>
      <c r="AG1642" s="318"/>
      <c r="AH1642" s="320"/>
      <c r="AI1642" s="320"/>
      <c r="AK1642" s="320"/>
      <c r="AL1642" s="320"/>
    </row>
    <row r="1643" spans="1:38" hidden="1">
      <c r="A1643" t="s">
        <v>4760</v>
      </c>
      <c r="B1643" s="1">
        <v>45994</v>
      </c>
      <c r="C1643">
        <v>12</v>
      </c>
      <c r="D1643">
        <v>531223</v>
      </c>
      <c r="E1643" t="s">
        <v>4761</v>
      </c>
      <c r="F1643" t="s">
        <v>37</v>
      </c>
      <c r="G1643" t="s">
        <v>1401</v>
      </c>
      <c r="H1643" t="s">
        <v>4762</v>
      </c>
      <c r="I1643" t="s">
        <v>140</v>
      </c>
      <c r="J1643" t="s">
        <v>2841</v>
      </c>
      <c r="K1643" s="318"/>
      <c r="L1643"/>
      <c r="M1643" s="319">
        <v>46048</v>
      </c>
      <c r="N1643" s="318">
        <v>1</v>
      </c>
      <c r="O1643" s="318"/>
      <c r="P1643" s="318" t="s">
        <v>274</v>
      </c>
      <c r="Q1643" s="319">
        <v>46015</v>
      </c>
      <c r="R1643" s="318" t="s">
        <v>182</v>
      </c>
      <c r="S1643">
        <v>73320</v>
      </c>
      <c r="X1643" t="s">
        <v>43</v>
      </c>
      <c r="AA1643" s="318" t="s">
        <v>182</v>
      </c>
      <c r="AB1643" s="318">
        <v>630102</v>
      </c>
      <c r="AC1643" s="318" t="s">
        <v>35</v>
      </c>
      <c r="AE1643" s="318" t="s">
        <v>408</v>
      </c>
      <c r="AF1643" s="320">
        <v>169500</v>
      </c>
      <c r="AG1643" s="318"/>
      <c r="AH1643" s="320"/>
      <c r="AI1643" s="320"/>
      <c r="AK1643" s="320"/>
      <c r="AL1643" s="320"/>
    </row>
    <row r="1644" spans="1:38" hidden="1">
      <c r="A1644" t="s">
        <v>4763</v>
      </c>
      <c r="B1644" s="1">
        <v>46016</v>
      </c>
      <c r="C1644">
        <v>12</v>
      </c>
      <c r="D1644">
        <v>531224</v>
      </c>
      <c r="E1644" t="s">
        <v>4764</v>
      </c>
      <c r="F1644" t="s">
        <v>37</v>
      </c>
      <c r="G1644" t="s">
        <v>644</v>
      </c>
      <c r="H1644" t="s">
        <v>4765</v>
      </c>
      <c r="I1644" t="s">
        <v>108</v>
      </c>
      <c r="J1644" t="s">
        <v>1801</v>
      </c>
      <c r="K1644" s="318"/>
      <c r="L1644"/>
      <c r="M1644" s="319"/>
      <c r="N1644" s="318"/>
      <c r="O1644" s="318"/>
      <c r="P1644" s="318" t="s">
        <v>274</v>
      </c>
      <c r="Q1644" s="319"/>
      <c r="R1644" s="318"/>
      <c r="X1644" t="s">
        <v>43</v>
      </c>
      <c r="AA1644" s="318"/>
      <c r="AB1644" s="318">
        <v>50051010</v>
      </c>
      <c r="AC1644" s="318" t="s">
        <v>43</v>
      </c>
      <c r="AE1644" s="318"/>
      <c r="AF1644" s="320"/>
      <c r="AG1644" s="318"/>
      <c r="AH1644" s="320"/>
      <c r="AI1644" s="320"/>
      <c r="AK1644" s="320"/>
      <c r="AL1644" s="320"/>
    </row>
    <row r="1645" spans="1:38" hidden="1">
      <c r="A1645" t="s">
        <v>4766</v>
      </c>
      <c r="B1645" s="1">
        <v>46016</v>
      </c>
      <c r="C1645">
        <v>12</v>
      </c>
      <c r="D1645">
        <v>531225</v>
      </c>
      <c r="E1645" t="s">
        <v>4767</v>
      </c>
      <c r="F1645" t="s">
        <v>37</v>
      </c>
      <c r="G1645" t="s">
        <v>47</v>
      </c>
      <c r="H1645" t="s">
        <v>4768</v>
      </c>
      <c r="I1645" t="s">
        <v>40</v>
      </c>
      <c r="J1645" t="s">
        <v>4769</v>
      </c>
      <c r="K1645" s="318"/>
      <c r="L1645"/>
      <c r="M1645" s="319">
        <v>46038</v>
      </c>
      <c r="N1645" s="318">
        <v>1</v>
      </c>
      <c r="O1645" s="318"/>
      <c r="P1645" s="318"/>
      <c r="Q1645" s="319"/>
      <c r="R1645" s="318"/>
      <c r="X1645" t="s">
        <v>43</v>
      </c>
      <c r="AA1645" s="318"/>
      <c r="AB1645" s="318">
        <v>50050713</v>
      </c>
      <c r="AC1645" s="318" t="s">
        <v>43</v>
      </c>
      <c r="AE1645" s="318"/>
      <c r="AF1645" s="320"/>
      <c r="AG1645" s="318"/>
      <c r="AH1645" s="320"/>
      <c r="AI1645" s="320"/>
      <c r="AK1645" s="320"/>
      <c r="AL1645" s="320"/>
    </row>
    <row r="1646" spans="1:38" hidden="1">
      <c r="A1646" t="s">
        <v>4770</v>
      </c>
      <c r="B1646" s="1">
        <v>46016</v>
      </c>
      <c r="C1646">
        <v>12</v>
      </c>
      <c r="D1646">
        <v>531226</v>
      </c>
      <c r="E1646" t="s">
        <v>4771</v>
      </c>
      <c r="F1646" t="s">
        <v>37</v>
      </c>
      <c r="G1646" t="s">
        <v>121</v>
      </c>
      <c r="H1646" t="s">
        <v>1453</v>
      </c>
      <c r="I1646" t="s">
        <v>146</v>
      </c>
      <c r="J1646" t="s">
        <v>4772</v>
      </c>
      <c r="K1646" s="318"/>
      <c r="L1646"/>
      <c r="M1646" s="319">
        <v>46062</v>
      </c>
      <c r="N1646" s="318">
        <v>2</v>
      </c>
      <c r="O1646" s="318"/>
      <c r="P1646" s="318"/>
      <c r="Q1646" s="319"/>
      <c r="R1646" s="318"/>
      <c r="X1646" t="s">
        <v>43</v>
      </c>
      <c r="AA1646" s="318"/>
      <c r="AB1646" s="318">
        <v>50050721</v>
      </c>
      <c r="AC1646" s="318" t="s">
        <v>43</v>
      </c>
      <c r="AE1646" s="318"/>
      <c r="AF1646" s="320"/>
      <c r="AG1646" s="318"/>
      <c r="AH1646" s="320"/>
      <c r="AI1646" s="320"/>
      <c r="AK1646" s="320"/>
      <c r="AL1646" s="320"/>
    </row>
    <row r="1647" spans="1:38" hidden="1">
      <c r="A1647" t="s">
        <v>4773</v>
      </c>
      <c r="B1647" s="1">
        <v>46016</v>
      </c>
      <c r="C1647">
        <v>12</v>
      </c>
      <c r="D1647">
        <v>531227</v>
      </c>
      <c r="E1647" t="s">
        <v>4774</v>
      </c>
      <c r="F1647" t="s">
        <v>37</v>
      </c>
      <c r="G1647" t="s">
        <v>358</v>
      </c>
      <c r="H1647" t="s">
        <v>1866</v>
      </c>
      <c r="I1647" t="s">
        <v>108</v>
      </c>
      <c r="J1647" t="s">
        <v>4775</v>
      </c>
      <c r="K1647" s="318"/>
      <c r="L1647"/>
      <c r="M1647" s="319">
        <v>46072</v>
      </c>
      <c r="N1647" s="318">
        <v>2</v>
      </c>
      <c r="O1647" s="318"/>
      <c r="P1647" s="318"/>
      <c r="Q1647" s="319"/>
      <c r="R1647" s="318"/>
      <c r="X1647" t="s">
        <v>43</v>
      </c>
      <c r="AA1647" s="318"/>
      <c r="AB1647" s="318">
        <v>50051392</v>
      </c>
      <c r="AC1647" s="318" t="s">
        <v>43</v>
      </c>
      <c r="AE1647" s="318"/>
      <c r="AF1647" s="320"/>
      <c r="AG1647" s="318"/>
      <c r="AH1647" s="320"/>
      <c r="AI1647" s="320"/>
      <c r="AK1647" s="320"/>
      <c r="AL1647" s="320"/>
    </row>
    <row r="1648" spans="1:38" hidden="1">
      <c r="A1648" t="s">
        <v>4776</v>
      </c>
      <c r="B1648" s="1">
        <v>46016</v>
      </c>
      <c r="C1648">
        <v>12</v>
      </c>
      <c r="D1648">
        <v>531228</v>
      </c>
      <c r="E1648" t="s">
        <v>4777</v>
      </c>
      <c r="F1648" t="s">
        <v>37</v>
      </c>
      <c r="G1648" t="s">
        <v>106</v>
      </c>
      <c r="H1648" t="s">
        <v>4778</v>
      </c>
      <c r="I1648" t="s">
        <v>60</v>
      </c>
      <c r="J1648" t="s">
        <v>158</v>
      </c>
      <c r="K1648" s="318"/>
      <c r="L1648"/>
      <c r="M1648" s="319">
        <v>46048</v>
      </c>
      <c r="N1648" s="318">
        <v>1</v>
      </c>
      <c r="O1648" s="318"/>
      <c r="P1648" s="318"/>
      <c r="Q1648" s="319"/>
      <c r="R1648" s="318"/>
      <c r="X1648" t="s">
        <v>43</v>
      </c>
      <c r="AA1648" s="318" t="s">
        <v>182</v>
      </c>
      <c r="AB1648" s="318">
        <v>50051539</v>
      </c>
      <c r="AC1648" s="318" t="s">
        <v>35</v>
      </c>
      <c r="AE1648" s="318" t="s">
        <v>94</v>
      </c>
      <c r="AF1648" s="320">
        <v>235832</v>
      </c>
      <c r="AG1648" s="318">
        <v>49</v>
      </c>
      <c r="AH1648" s="320"/>
      <c r="AI1648" s="320"/>
      <c r="AK1648" s="320"/>
      <c r="AL1648" s="320"/>
    </row>
    <row r="1649" spans="1:35" hidden="1">
      <c r="A1649" t="s">
        <v>4779</v>
      </c>
      <c r="B1649" s="1">
        <v>46016</v>
      </c>
      <c r="C1649">
        <v>12</v>
      </c>
      <c r="D1649">
        <v>531229</v>
      </c>
      <c r="E1649" t="s">
        <v>4780</v>
      </c>
      <c r="F1649" t="s">
        <v>37</v>
      </c>
      <c r="G1649" t="s">
        <v>383</v>
      </c>
      <c r="H1649" t="s">
        <v>4781</v>
      </c>
      <c r="I1649" t="s">
        <v>108</v>
      </c>
      <c r="J1649" t="s">
        <v>158</v>
      </c>
      <c r="K1649" s="318"/>
      <c r="L1649"/>
      <c r="M1649" s="319">
        <v>46062</v>
      </c>
      <c r="N1649" s="318">
        <v>2</v>
      </c>
      <c r="O1649" s="318"/>
      <c r="P1649" s="318"/>
      <c r="Q1649" s="319"/>
      <c r="R1649" s="318"/>
      <c r="X1649" t="s">
        <v>43</v>
      </c>
      <c r="AA1649" s="318" t="s">
        <v>199</v>
      </c>
      <c r="AB1649" s="318">
        <v>50051583</v>
      </c>
      <c r="AC1649" s="318" t="s">
        <v>44</v>
      </c>
      <c r="AE1649" s="318" t="s">
        <v>52</v>
      </c>
      <c r="AF1649" s="320">
        <v>219745</v>
      </c>
      <c r="AG1649" s="318">
        <v>38</v>
      </c>
      <c r="AH1649" s="320"/>
      <c r="AI1649" s="320"/>
    </row>
    <row r="1650" spans="1:35" hidden="1">
      <c r="A1650" t="s">
        <v>4782</v>
      </c>
      <c r="B1650" s="1">
        <v>46016</v>
      </c>
      <c r="C1650">
        <v>12</v>
      </c>
      <c r="D1650">
        <v>531230</v>
      </c>
      <c r="E1650" t="s">
        <v>4783</v>
      </c>
      <c r="F1650" t="s">
        <v>37</v>
      </c>
      <c r="G1650" t="s">
        <v>197</v>
      </c>
      <c r="H1650" t="s">
        <v>4784</v>
      </c>
      <c r="I1650" t="s">
        <v>40</v>
      </c>
      <c r="J1650" t="s">
        <v>158</v>
      </c>
      <c r="K1650" s="318"/>
      <c r="L1650"/>
      <c r="M1650" s="319">
        <v>46041</v>
      </c>
      <c r="N1650" s="318">
        <v>1</v>
      </c>
      <c r="O1650" s="318"/>
      <c r="P1650" s="318"/>
      <c r="Q1650" s="319"/>
      <c r="R1650" s="318"/>
      <c r="X1650" t="s">
        <v>43</v>
      </c>
      <c r="AA1650" s="318" t="s">
        <v>182</v>
      </c>
      <c r="AB1650" s="318">
        <v>50051902</v>
      </c>
      <c r="AC1650" s="318" t="s">
        <v>35</v>
      </c>
      <c r="AE1650" s="318" t="s">
        <v>52</v>
      </c>
      <c r="AF1650" s="320">
        <v>233003</v>
      </c>
      <c r="AG1650" s="318">
        <v>25</v>
      </c>
      <c r="AH1650" s="320"/>
      <c r="AI1650" s="320"/>
    </row>
    <row r="1651" spans="1:35" hidden="1">
      <c r="A1651" t="s">
        <v>4785</v>
      </c>
      <c r="B1651" s="1">
        <v>46016</v>
      </c>
      <c r="C1651">
        <v>12</v>
      </c>
      <c r="D1651">
        <v>531231</v>
      </c>
      <c r="E1651" t="s">
        <v>2846</v>
      </c>
      <c r="F1651" t="s">
        <v>37</v>
      </c>
      <c r="G1651" t="s">
        <v>644</v>
      </c>
      <c r="H1651" t="s">
        <v>2847</v>
      </c>
      <c r="I1651" t="s">
        <v>92</v>
      </c>
      <c r="J1651" t="s">
        <v>629</v>
      </c>
      <c r="K1651" s="318"/>
      <c r="L1651"/>
      <c r="M1651" s="319">
        <v>46041</v>
      </c>
      <c r="N1651" s="318">
        <v>1</v>
      </c>
      <c r="O1651" s="318"/>
      <c r="P1651" s="318" t="s">
        <v>274</v>
      </c>
      <c r="Q1651" s="319">
        <v>46041</v>
      </c>
      <c r="R1651" s="318" t="s">
        <v>182</v>
      </c>
      <c r="X1651" t="s">
        <v>43</v>
      </c>
      <c r="AA1651" s="318" t="s">
        <v>182</v>
      </c>
      <c r="AB1651" s="318">
        <v>50051566</v>
      </c>
      <c r="AC1651" s="318" t="s">
        <v>35</v>
      </c>
      <c r="AE1651" s="318" t="s">
        <v>94</v>
      </c>
      <c r="AF1651" s="320">
        <v>11590</v>
      </c>
      <c r="AG1651" s="318"/>
      <c r="AH1651" s="320"/>
      <c r="AI1651" s="320"/>
    </row>
    <row r="1652" spans="1:35" hidden="1">
      <c r="A1652" t="s">
        <v>4786</v>
      </c>
      <c r="B1652" s="1">
        <v>46016</v>
      </c>
      <c r="C1652">
        <v>12</v>
      </c>
      <c r="D1652">
        <v>531232</v>
      </c>
      <c r="E1652" t="s">
        <v>4787</v>
      </c>
      <c r="F1652" t="s">
        <v>37</v>
      </c>
      <c r="G1652" t="s">
        <v>644</v>
      </c>
      <c r="H1652" t="s">
        <v>865</v>
      </c>
      <c r="I1652" t="s">
        <v>40</v>
      </c>
      <c r="J1652" t="s">
        <v>1801</v>
      </c>
      <c r="K1652" s="318"/>
      <c r="L1652"/>
      <c r="M1652" s="319">
        <v>46070</v>
      </c>
      <c r="N1652" s="318">
        <v>2</v>
      </c>
      <c r="O1652" s="318"/>
      <c r="P1652" s="318" t="s">
        <v>274</v>
      </c>
      <c r="Q1652" s="319">
        <v>46070</v>
      </c>
      <c r="R1652" s="318" t="s">
        <v>199</v>
      </c>
      <c r="X1652" t="s">
        <v>43</v>
      </c>
      <c r="AA1652" s="318" t="s">
        <v>199</v>
      </c>
      <c r="AB1652" s="318">
        <v>50051398</v>
      </c>
      <c r="AC1652" s="318" t="s">
        <v>44</v>
      </c>
      <c r="AE1652" s="318" t="s">
        <v>224</v>
      </c>
      <c r="AF1652" s="320">
        <v>73117</v>
      </c>
      <c r="AG1652" s="318"/>
      <c r="AH1652" s="320"/>
      <c r="AI1652" s="320"/>
    </row>
    <row r="1653" spans="1:35" hidden="1">
      <c r="A1653" t="s">
        <v>4788</v>
      </c>
      <c r="B1653" s="1">
        <v>46017</v>
      </c>
      <c r="C1653">
        <v>12</v>
      </c>
      <c r="D1653">
        <v>531233</v>
      </c>
      <c r="E1653" t="s">
        <v>4789</v>
      </c>
      <c r="F1653" t="s">
        <v>37</v>
      </c>
      <c r="G1653" t="s">
        <v>644</v>
      </c>
      <c r="H1653" t="s">
        <v>4790</v>
      </c>
      <c r="I1653" t="s">
        <v>636</v>
      </c>
      <c r="J1653" t="s">
        <v>629</v>
      </c>
      <c r="K1653" s="318"/>
      <c r="L1653"/>
      <c r="M1653" s="319">
        <v>46041</v>
      </c>
      <c r="N1653" s="318">
        <v>1</v>
      </c>
      <c r="O1653" s="318"/>
      <c r="P1653" s="318" t="s">
        <v>274</v>
      </c>
      <c r="Q1653" s="319">
        <v>46041</v>
      </c>
      <c r="R1653" s="318" t="s">
        <v>182</v>
      </c>
      <c r="X1653" t="s">
        <v>43</v>
      </c>
      <c r="AA1653" s="318" t="s">
        <v>182</v>
      </c>
      <c r="AB1653" s="318">
        <v>50051660</v>
      </c>
      <c r="AC1653" s="318" t="s">
        <v>35</v>
      </c>
      <c r="AE1653" s="318" t="s">
        <v>94</v>
      </c>
      <c r="AF1653" s="320">
        <v>16996</v>
      </c>
      <c r="AG1653" s="318"/>
      <c r="AH1653" s="320"/>
      <c r="AI1653" s="320"/>
    </row>
    <row r="1654" spans="1:35" hidden="1">
      <c r="A1654" t="s">
        <v>4791</v>
      </c>
      <c r="B1654" s="1">
        <v>46027</v>
      </c>
      <c r="C1654">
        <v>1</v>
      </c>
      <c r="D1654">
        <v>531234</v>
      </c>
      <c r="E1654" t="s">
        <v>2296</v>
      </c>
      <c r="F1654" t="s">
        <v>37</v>
      </c>
      <c r="G1654" t="s">
        <v>644</v>
      </c>
      <c r="H1654" t="s">
        <v>2297</v>
      </c>
      <c r="I1654" t="s">
        <v>92</v>
      </c>
      <c r="J1654" t="s">
        <v>629</v>
      </c>
      <c r="K1654" s="318"/>
      <c r="L1654"/>
      <c r="M1654" s="319">
        <v>46041</v>
      </c>
      <c r="N1654" s="318">
        <v>1</v>
      </c>
      <c r="O1654" s="318"/>
      <c r="P1654" s="318" t="s">
        <v>274</v>
      </c>
      <c r="Q1654" s="319">
        <v>46041</v>
      </c>
      <c r="R1654" s="318" t="s">
        <v>182</v>
      </c>
      <c r="X1654" t="s">
        <v>43</v>
      </c>
      <c r="AA1654" s="318" t="s">
        <v>182</v>
      </c>
      <c r="AB1654" s="318">
        <v>50051903</v>
      </c>
      <c r="AC1654" s="318" t="s">
        <v>35</v>
      </c>
      <c r="AE1654" s="318" t="s">
        <v>94</v>
      </c>
      <c r="AF1654" s="320">
        <v>13251</v>
      </c>
      <c r="AG1654" s="318"/>
      <c r="AH1654" s="320"/>
      <c r="AI1654" s="320"/>
    </row>
    <row r="1655" spans="1:35" hidden="1">
      <c r="A1655" t="s">
        <v>4792</v>
      </c>
      <c r="B1655" s="1">
        <v>45947</v>
      </c>
      <c r="C1655">
        <v>10</v>
      </c>
      <c r="D1655">
        <v>531235</v>
      </c>
      <c r="E1655" t="s">
        <v>4793</v>
      </c>
      <c r="F1655" t="s">
        <v>37</v>
      </c>
      <c r="G1655" t="s">
        <v>1401</v>
      </c>
      <c r="H1655" t="s">
        <v>4794</v>
      </c>
      <c r="I1655" t="s">
        <v>92</v>
      </c>
      <c r="J1655" t="s">
        <v>1408</v>
      </c>
      <c r="K1655" s="318"/>
      <c r="L1655"/>
      <c r="M1655" s="319">
        <v>46048</v>
      </c>
      <c r="N1655" s="318">
        <v>1</v>
      </c>
      <c r="O1655" s="318"/>
      <c r="P1655" s="318" t="s">
        <v>274</v>
      </c>
      <c r="Q1655" s="319">
        <v>46016</v>
      </c>
      <c r="R1655" s="318" t="s">
        <v>182</v>
      </c>
      <c r="S1655">
        <v>72040</v>
      </c>
      <c r="X1655" t="s">
        <v>43</v>
      </c>
      <c r="AA1655" s="318" t="s">
        <v>182</v>
      </c>
      <c r="AB1655" s="318">
        <v>630102</v>
      </c>
      <c r="AC1655" s="318" t="s">
        <v>35</v>
      </c>
      <c r="AE1655" s="318" t="s">
        <v>408</v>
      </c>
      <c r="AF1655" s="320">
        <v>171441</v>
      </c>
      <c r="AG1655" s="318"/>
      <c r="AH1655" s="320"/>
      <c r="AI1655" s="320"/>
    </row>
    <row r="1656" spans="1:35" hidden="1">
      <c r="A1656" t="s">
        <v>4795</v>
      </c>
      <c r="B1656" s="1">
        <v>45946</v>
      </c>
      <c r="C1656">
        <v>10</v>
      </c>
      <c r="D1656">
        <v>531236</v>
      </c>
      <c r="E1656" t="s">
        <v>4796</v>
      </c>
      <c r="F1656" t="s">
        <v>37</v>
      </c>
      <c r="G1656" t="s">
        <v>1401</v>
      </c>
      <c r="H1656" t="s">
        <v>4797</v>
      </c>
      <c r="I1656" t="s">
        <v>636</v>
      </c>
      <c r="J1656" t="s">
        <v>1408</v>
      </c>
      <c r="K1656" s="318"/>
      <c r="L1656"/>
      <c r="M1656" s="319">
        <v>46048</v>
      </c>
      <c r="N1656" s="318">
        <v>1</v>
      </c>
      <c r="O1656" s="318"/>
      <c r="P1656" s="318" t="s">
        <v>274</v>
      </c>
      <c r="Q1656" s="319">
        <v>46016</v>
      </c>
      <c r="R1656" s="318" t="s">
        <v>182</v>
      </c>
      <c r="S1656">
        <v>72090</v>
      </c>
      <c r="X1656" t="s">
        <v>43</v>
      </c>
      <c r="AA1656" s="318" t="s">
        <v>182</v>
      </c>
      <c r="AB1656" s="318">
        <v>630102</v>
      </c>
      <c r="AC1656" s="318" t="s">
        <v>35</v>
      </c>
      <c r="AE1656" s="318" t="s">
        <v>408</v>
      </c>
      <c r="AF1656" s="320">
        <v>171337</v>
      </c>
      <c r="AG1656" s="318"/>
      <c r="AH1656" s="320"/>
      <c r="AI1656" s="320"/>
    </row>
    <row r="1657" spans="1:35" hidden="1">
      <c r="A1657" t="s">
        <v>4798</v>
      </c>
      <c r="B1657" s="1">
        <v>45972</v>
      </c>
      <c r="C1657">
        <v>11</v>
      </c>
      <c r="D1657">
        <v>531237</v>
      </c>
      <c r="E1657" t="s">
        <v>4799</v>
      </c>
      <c r="F1657" t="s">
        <v>37</v>
      </c>
      <c r="G1657" t="s">
        <v>1401</v>
      </c>
      <c r="H1657" t="s">
        <v>4800</v>
      </c>
      <c r="I1657" t="s">
        <v>1418</v>
      </c>
      <c r="J1657" t="s">
        <v>1408</v>
      </c>
      <c r="K1657" s="318"/>
      <c r="L1657"/>
      <c r="M1657" s="319">
        <v>46048</v>
      </c>
      <c r="N1657" s="318">
        <v>1</v>
      </c>
      <c r="O1657" s="318"/>
      <c r="P1657" s="318" t="s">
        <v>274</v>
      </c>
      <c r="Q1657" s="319">
        <v>46017</v>
      </c>
      <c r="R1657" s="318" t="s">
        <v>182</v>
      </c>
      <c r="S1657">
        <v>75980</v>
      </c>
      <c r="X1657" t="s">
        <v>43</v>
      </c>
      <c r="AA1657" s="318" t="s">
        <v>182</v>
      </c>
      <c r="AB1657" s="318">
        <v>630102</v>
      </c>
      <c r="AC1657" s="318" t="s">
        <v>35</v>
      </c>
      <c r="AE1657" s="318" t="s">
        <v>408</v>
      </c>
      <c r="AF1657" s="320">
        <v>179755</v>
      </c>
      <c r="AG1657" s="318"/>
      <c r="AH1657" s="320"/>
      <c r="AI1657" s="320"/>
    </row>
    <row r="1658" spans="1:35" hidden="1">
      <c r="A1658" t="s">
        <v>4801</v>
      </c>
      <c r="B1658" s="1">
        <v>45978</v>
      </c>
      <c r="C1658">
        <v>11</v>
      </c>
      <c r="D1658">
        <v>531238</v>
      </c>
      <c r="E1658" t="s">
        <v>4802</v>
      </c>
      <c r="F1658" t="s">
        <v>37</v>
      </c>
      <c r="G1658" t="s">
        <v>1401</v>
      </c>
      <c r="H1658" t="s">
        <v>4803</v>
      </c>
      <c r="I1658" t="s">
        <v>40</v>
      </c>
      <c r="J1658" t="s">
        <v>2841</v>
      </c>
      <c r="K1658" s="318"/>
      <c r="L1658"/>
      <c r="M1658" s="319">
        <v>46048</v>
      </c>
      <c r="N1658" s="318">
        <v>1</v>
      </c>
      <c r="O1658" s="318"/>
      <c r="P1658" s="318" t="s">
        <v>274</v>
      </c>
      <c r="Q1658" s="319">
        <v>45987</v>
      </c>
      <c r="R1658" s="318" t="s">
        <v>182</v>
      </c>
      <c r="S1658">
        <v>39080</v>
      </c>
      <c r="X1658" t="s">
        <v>43</v>
      </c>
      <c r="AA1658" s="318" t="s">
        <v>182</v>
      </c>
      <c r="AB1658" s="318">
        <v>630102</v>
      </c>
      <c r="AC1658" s="318" t="s">
        <v>35</v>
      </c>
      <c r="AE1658" s="318" t="s">
        <v>408</v>
      </c>
      <c r="AF1658" s="320">
        <v>90815</v>
      </c>
      <c r="AG1658" s="318"/>
      <c r="AH1658" s="320"/>
      <c r="AI1658" s="320"/>
    </row>
    <row r="1659" spans="1:35" hidden="1">
      <c r="A1659" t="s">
        <v>4804</v>
      </c>
      <c r="B1659" s="1">
        <v>45978</v>
      </c>
      <c r="C1659">
        <v>11</v>
      </c>
      <c r="D1659">
        <v>531239</v>
      </c>
      <c r="E1659" t="s">
        <v>4805</v>
      </c>
      <c r="F1659" t="s">
        <v>37</v>
      </c>
      <c r="G1659" t="s">
        <v>1401</v>
      </c>
      <c r="H1659" t="s">
        <v>4806</v>
      </c>
      <c r="I1659" t="s">
        <v>92</v>
      </c>
      <c r="J1659" t="s">
        <v>1408</v>
      </c>
      <c r="K1659" s="318"/>
      <c r="L1659"/>
      <c r="M1659" s="319">
        <v>46048</v>
      </c>
      <c r="N1659" s="318">
        <v>1</v>
      </c>
      <c r="O1659" s="318"/>
      <c r="P1659" s="318" t="s">
        <v>274</v>
      </c>
      <c r="Q1659" s="319">
        <v>46016</v>
      </c>
      <c r="R1659" s="318" t="s">
        <v>182</v>
      </c>
      <c r="S1659">
        <v>72040</v>
      </c>
      <c r="X1659" t="s">
        <v>43</v>
      </c>
      <c r="AA1659" s="318" t="s">
        <v>182</v>
      </c>
      <c r="AB1659" s="318">
        <v>630102</v>
      </c>
      <c r="AC1659" s="318" t="s">
        <v>35</v>
      </c>
      <c r="AE1659" s="318" t="s">
        <v>408</v>
      </c>
      <c r="AF1659" s="320">
        <v>171441</v>
      </c>
      <c r="AG1659" s="318"/>
      <c r="AH1659" s="320"/>
      <c r="AI1659" s="320"/>
    </row>
    <row r="1660" spans="1:35" hidden="1">
      <c r="A1660" t="s">
        <v>4807</v>
      </c>
      <c r="B1660" s="1">
        <v>46017</v>
      </c>
      <c r="C1660">
        <v>12</v>
      </c>
      <c r="D1660">
        <v>531240</v>
      </c>
      <c r="E1660" t="s">
        <v>1568</v>
      </c>
      <c r="F1660" t="s">
        <v>37</v>
      </c>
      <c r="G1660" t="s">
        <v>1696</v>
      </c>
      <c r="H1660" t="s">
        <v>4808</v>
      </c>
      <c r="I1660" t="s">
        <v>140</v>
      </c>
      <c r="J1660" t="s">
        <v>4217</v>
      </c>
      <c r="K1660" s="318"/>
      <c r="L1660" t="s">
        <v>391</v>
      </c>
      <c r="M1660" s="319">
        <v>46028</v>
      </c>
      <c r="N1660" s="318">
        <v>1</v>
      </c>
      <c r="O1660" s="318"/>
      <c r="P1660" s="318"/>
      <c r="Q1660" s="319"/>
      <c r="R1660" s="318"/>
      <c r="X1660" t="s">
        <v>43</v>
      </c>
      <c r="AA1660" s="318" t="s">
        <v>182</v>
      </c>
      <c r="AB1660" s="318">
        <v>630101</v>
      </c>
      <c r="AC1660" s="318" t="s">
        <v>35</v>
      </c>
      <c r="AE1660" s="318" t="s">
        <v>732</v>
      </c>
      <c r="AF1660" s="320">
        <v>7684</v>
      </c>
      <c r="AG1660" s="318"/>
      <c r="AH1660" s="320"/>
      <c r="AI1660" s="320"/>
    </row>
    <row r="1661" spans="1:35" hidden="1">
      <c r="A1661" t="s">
        <v>4809</v>
      </c>
      <c r="B1661" s="1">
        <v>46027</v>
      </c>
      <c r="C1661">
        <v>1</v>
      </c>
      <c r="D1661">
        <v>531241</v>
      </c>
      <c r="E1661" t="s">
        <v>4810</v>
      </c>
      <c r="F1661" t="s">
        <v>37</v>
      </c>
      <c r="G1661" t="s">
        <v>644</v>
      </c>
      <c r="H1661" t="s">
        <v>4811</v>
      </c>
      <c r="I1661" t="s">
        <v>92</v>
      </c>
      <c r="J1661" t="s">
        <v>1149</v>
      </c>
      <c r="K1661" s="318"/>
      <c r="L1661"/>
      <c r="M1661" s="319">
        <v>46078</v>
      </c>
      <c r="N1661" s="318">
        <v>2</v>
      </c>
      <c r="O1661" s="318"/>
      <c r="P1661" s="318" t="s">
        <v>274</v>
      </c>
      <c r="Q1661" s="319">
        <v>46078</v>
      </c>
      <c r="R1661" s="318" t="s">
        <v>199</v>
      </c>
      <c r="X1661" t="s">
        <v>43</v>
      </c>
      <c r="AA1661" s="318" t="s">
        <v>199</v>
      </c>
      <c r="AB1661" s="318">
        <v>50051728</v>
      </c>
      <c r="AC1661" s="318" t="s">
        <v>44</v>
      </c>
      <c r="AE1661" s="318" t="s">
        <v>261</v>
      </c>
      <c r="AF1661" s="320">
        <v>39031</v>
      </c>
      <c r="AG1661" s="318"/>
      <c r="AH1661" s="320"/>
      <c r="AI1661" s="320"/>
    </row>
    <row r="1662" spans="1:35" hidden="1">
      <c r="A1662" t="s">
        <v>4812</v>
      </c>
      <c r="B1662" s="1">
        <v>46027</v>
      </c>
      <c r="C1662">
        <v>1</v>
      </c>
      <c r="D1662">
        <v>531242</v>
      </c>
      <c r="E1662" t="s">
        <v>4813</v>
      </c>
      <c r="F1662" t="s">
        <v>37</v>
      </c>
      <c r="G1662" t="s">
        <v>644</v>
      </c>
      <c r="H1662" t="s">
        <v>4814</v>
      </c>
      <c r="I1662" t="s">
        <v>40</v>
      </c>
      <c r="J1662" t="s">
        <v>1149</v>
      </c>
      <c r="K1662" s="318"/>
      <c r="L1662"/>
      <c r="M1662" s="319">
        <v>46073</v>
      </c>
      <c r="N1662" s="318">
        <v>2</v>
      </c>
      <c r="O1662" s="318"/>
      <c r="P1662" s="318" t="s">
        <v>274</v>
      </c>
      <c r="Q1662" s="319">
        <v>46073</v>
      </c>
      <c r="R1662" s="318" t="s">
        <v>199</v>
      </c>
      <c r="X1662" t="s">
        <v>43</v>
      </c>
      <c r="AA1662" s="318" t="s">
        <v>199</v>
      </c>
      <c r="AB1662" s="318">
        <v>50051749</v>
      </c>
      <c r="AC1662" s="318" t="s">
        <v>44</v>
      </c>
      <c r="AE1662" s="318" t="s">
        <v>261</v>
      </c>
      <c r="AF1662" s="320">
        <v>54757</v>
      </c>
      <c r="AG1662" s="318"/>
      <c r="AH1662" s="320"/>
      <c r="AI1662" s="320"/>
    </row>
    <row r="1663" spans="1:35" hidden="1">
      <c r="A1663" t="s">
        <v>4815</v>
      </c>
      <c r="B1663" s="1">
        <v>46027</v>
      </c>
      <c r="C1663">
        <v>1</v>
      </c>
      <c r="D1663">
        <v>531243</v>
      </c>
      <c r="E1663" t="s">
        <v>4816</v>
      </c>
      <c r="F1663" t="s">
        <v>37</v>
      </c>
      <c r="G1663" t="s">
        <v>644</v>
      </c>
      <c r="H1663" t="s">
        <v>4817</v>
      </c>
      <c r="I1663" t="s">
        <v>1423</v>
      </c>
      <c r="J1663" t="s">
        <v>2841</v>
      </c>
      <c r="K1663" s="318"/>
      <c r="L1663"/>
      <c r="M1663" s="319">
        <v>46073</v>
      </c>
      <c r="N1663" s="318">
        <v>2</v>
      </c>
      <c r="O1663" s="318"/>
      <c r="P1663" s="318" t="s">
        <v>274</v>
      </c>
      <c r="Q1663" s="319">
        <v>46073</v>
      </c>
      <c r="R1663" s="318" t="s">
        <v>199</v>
      </c>
      <c r="X1663" t="s">
        <v>43</v>
      </c>
      <c r="AA1663" s="318" t="s">
        <v>199</v>
      </c>
      <c r="AB1663" s="318">
        <v>50052024</v>
      </c>
      <c r="AC1663" s="318" t="s">
        <v>44</v>
      </c>
      <c r="AE1663" s="318" t="s">
        <v>94</v>
      </c>
      <c r="AF1663" s="320">
        <v>13251</v>
      </c>
      <c r="AG1663" s="318"/>
      <c r="AH1663" s="320"/>
      <c r="AI1663" s="320"/>
    </row>
    <row r="1664" spans="1:35" hidden="1">
      <c r="A1664" t="s">
        <v>4818</v>
      </c>
      <c r="B1664" s="1">
        <v>46027</v>
      </c>
      <c r="C1664">
        <v>1</v>
      </c>
      <c r="D1664">
        <v>531244</v>
      </c>
      <c r="E1664" t="s">
        <v>4819</v>
      </c>
      <c r="F1664" t="s">
        <v>37</v>
      </c>
      <c r="G1664" t="s">
        <v>47</v>
      </c>
      <c r="H1664" t="s">
        <v>4820</v>
      </c>
      <c r="I1664" t="s">
        <v>108</v>
      </c>
      <c r="J1664" t="s">
        <v>158</v>
      </c>
      <c r="K1664" s="318"/>
      <c r="L1664"/>
      <c r="M1664" s="319">
        <v>46063</v>
      </c>
      <c r="N1664" s="318">
        <v>2</v>
      </c>
      <c r="O1664" s="318"/>
      <c r="P1664" s="318"/>
      <c r="Q1664" s="319"/>
      <c r="R1664" s="318"/>
      <c r="X1664" t="s">
        <v>43</v>
      </c>
      <c r="AA1664" s="318" t="s">
        <v>199</v>
      </c>
      <c r="AB1664" s="318">
        <v>50052152</v>
      </c>
      <c r="AC1664" s="318" t="s">
        <v>44</v>
      </c>
      <c r="AE1664" s="318" t="s">
        <v>94</v>
      </c>
      <c r="AF1664" s="320">
        <v>144432</v>
      </c>
      <c r="AG1664" s="318">
        <v>12</v>
      </c>
      <c r="AH1664" s="320"/>
      <c r="AI1664" s="320"/>
    </row>
    <row r="1665" spans="1:35" hidden="1">
      <c r="A1665" t="s">
        <v>4821</v>
      </c>
      <c r="B1665" s="1">
        <v>46027</v>
      </c>
      <c r="C1665">
        <v>1</v>
      </c>
      <c r="D1665">
        <v>531245</v>
      </c>
      <c r="E1665" t="s">
        <v>4822</v>
      </c>
      <c r="F1665" t="s">
        <v>37</v>
      </c>
      <c r="G1665" t="s">
        <v>121</v>
      </c>
      <c r="H1665" t="s">
        <v>4823</v>
      </c>
      <c r="I1665" t="s">
        <v>636</v>
      </c>
      <c r="J1665" t="s">
        <v>158</v>
      </c>
      <c r="K1665" s="318"/>
      <c r="L1665"/>
      <c r="M1665" s="319">
        <v>46050</v>
      </c>
      <c r="N1665" s="318">
        <v>1</v>
      </c>
      <c r="O1665" s="318"/>
      <c r="P1665" s="318"/>
      <c r="Q1665" s="319"/>
      <c r="R1665" s="318"/>
      <c r="X1665" t="s">
        <v>43</v>
      </c>
      <c r="AA1665" s="318" t="s">
        <v>182</v>
      </c>
      <c r="AB1665" s="318">
        <v>50052055</v>
      </c>
      <c r="AC1665" s="318" t="s">
        <v>35</v>
      </c>
      <c r="AE1665" s="318" t="s">
        <v>94</v>
      </c>
      <c r="AF1665" s="320">
        <v>226269</v>
      </c>
      <c r="AG1665" s="318">
        <v>64</v>
      </c>
      <c r="AH1665" s="320"/>
      <c r="AI1665" s="320"/>
    </row>
    <row r="1666" spans="1:35" hidden="1">
      <c r="A1666" t="s">
        <v>4824</v>
      </c>
      <c r="B1666" s="1">
        <v>46027</v>
      </c>
      <c r="C1666">
        <v>1</v>
      </c>
      <c r="D1666">
        <v>531246</v>
      </c>
      <c r="E1666" t="s">
        <v>4825</v>
      </c>
      <c r="F1666" t="s">
        <v>37</v>
      </c>
      <c r="G1666" t="s">
        <v>106</v>
      </c>
      <c r="H1666" t="s">
        <v>2371</v>
      </c>
      <c r="I1666" t="s">
        <v>123</v>
      </c>
      <c r="J1666" t="s">
        <v>158</v>
      </c>
      <c r="K1666" s="318"/>
      <c r="L1666"/>
      <c r="M1666" s="319">
        <v>46052</v>
      </c>
      <c r="N1666" s="318">
        <v>1</v>
      </c>
      <c r="O1666" s="318"/>
      <c r="P1666" s="318"/>
      <c r="Q1666" s="319"/>
      <c r="R1666" s="318"/>
      <c r="X1666" t="s">
        <v>43</v>
      </c>
      <c r="AA1666" s="318" t="s">
        <v>199</v>
      </c>
      <c r="AB1666" s="318">
        <v>50053133</v>
      </c>
      <c r="AC1666" s="318" t="s">
        <v>44</v>
      </c>
      <c r="AE1666" s="318" t="s">
        <v>52</v>
      </c>
      <c r="AF1666" s="320">
        <v>292916</v>
      </c>
      <c r="AG1666" s="318">
        <v>116</v>
      </c>
      <c r="AH1666" s="320"/>
      <c r="AI1666" s="320"/>
    </row>
    <row r="1667" spans="1:35" hidden="1">
      <c r="A1667" t="s">
        <v>4826</v>
      </c>
      <c r="B1667" s="1">
        <v>46029</v>
      </c>
      <c r="C1667">
        <v>1</v>
      </c>
      <c r="D1667">
        <v>531247</v>
      </c>
      <c r="E1667" t="s">
        <v>4827</v>
      </c>
      <c r="F1667" t="s">
        <v>37</v>
      </c>
      <c r="G1667" t="s">
        <v>121</v>
      </c>
      <c r="H1667" t="s">
        <v>4828</v>
      </c>
      <c r="I1667" t="s">
        <v>636</v>
      </c>
      <c r="J1667" t="s">
        <v>158</v>
      </c>
      <c r="K1667" s="318"/>
      <c r="L1667"/>
      <c r="M1667" s="319">
        <v>46044</v>
      </c>
      <c r="N1667" s="318">
        <v>1</v>
      </c>
      <c r="O1667" s="318"/>
      <c r="P1667" s="318"/>
      <c r="Q1667" s="319"/>
      <c r="R1667" s="318"/>
      <c r="X1667" t="s">
        <v>43</v>
      </c>
      <c r="AA1667" s="318" t="s">
        <v>182</v>
      </c>
      <c r="AB1667" s="318">
        <v>50052757</v>
      </c>
      <c r="AC1667" s="318" t="s">
        <v>35</v>
      </c>
      <c r="AE1667" s="318" t="s">
        <v>94</v>
      </c>
      <c r="AF1667" s="320">
        <v>188743</v>
      </c>
      <c r="AG1667" s="318">
        <v>12</v>
      </c>
      <c r="AH1667" s="320"/>
      <c r="AI1667" s="320"/>
    </row>
    <row r="1668" spans="1:35" hidden="1">
      <c r="A1668" t="s">
        <v>4829</v>
      </c>
      <c r="B1668" s="1">
        <v>46028</v>
      </c>
      <c r="C1668">
        <v>1</v>
      </c>
      <c r="D1668">
        <v>531248</v>
      </c>
      <c r="E1668" t="s">
        <v>4830</v>
      </c>
      <c r="F1668" t="s">
        <v>37</v>
      </c>
      <c r="G1668" t="s">
        <v>97</v>
      </c>
      <c r="H1668" t="s">
        <v>4831</v>
      </c>
      <c r="I1668" t="s">
        <v>636</v>
      </c>
      <c r="J1668" t="s">
        <v>1129</v>
      </c>
      <c r="K1668" s="318"/>
      <c r="L1668"/>
      <c r="M1668" s="319" t="s">
        <v>74</v>
      </c>
      <c r="N1668" s="318"/>
      <c r="O1668" s="318"/>
      <c r="P1668" s="318" t="s">
        <v>274</v>
      </c>
      <c r="Q1668" s="319"/>
      <c r="R1668" s="318"/>
      <c r="X1668" t="s">
        <v>43</v>
      </c>
      <c r="AA1668" s="318"/>
      <c r="AB1668" s="318">
        <v>50052311</v>
      </c>
      <c r="AC1668" s="318" t="s">
        <v>43</v>
      </c>
      <c r="AE1668" s="318"/>
      <c r="AF1668" s="320"/>
      <c r="AG1668" s="318"/>
      <c r="AH1668" s="320"/>
      <c r="AI1668" s="320"/>
    </row>
    <row r="1669" spans="1:35" hidden="1">
      <c r="A1669" t="s">
        <v>4832</v>
      </c>
      <c r="B1669" s="1">
        <v>46028</v>
      </c>
      <c r="C1669">
        <v>1</v>
      </c>
      <c r="D1669">
        <v>531249</v>
      </c>
      <c r="E1669" t="s">
        <v>4833</v>
      </c>
      <c r="F1669" t="s">
        <v>37</v>
      </c>
      <c r="G1669" t="s">
        <v>383</v>
      </c>
      <c r="H1669" t="s">
        <v>4834</v>
      </c>
      <c r="I1669" t="s">
        <v>636</v>
      </c>
      <c r="J1669" t="s">
        <v>1129</v>
      </c>
      <c r="K1669" s="318"/>
      <c r="L1669"/>
      <c r="M1669" s="319">
        <v>46045</v>
      </c>
      <c r="N1669" s="318">
        <v>1</v>
      </c>
      <c r="O1669" s="318"/>
      <c r="P1669" s="318"/>
      <c r="Q1669" s="319"/>
      <c r="R1669" s="318"/>
      <c r="X1669" t="s">
        <v>43</v>
      </c>
      <c r="AA1669" s="318"/>
      <c r="AB1669" s="318">
        <v>50052375</v>
      </c>
      <c r="AC1669" s="318" t="s">
        <v>43</v>
      </c>
      <c r="AE1669" s="318"/>
      <c r="AF1669" s="320"/>
      <c r="AG1669" s="318"/>
      <c r="AH1669" s="320"/>
      <c r="AI1669" s="320"/>
    </row>
    <row r="1670" spans="1:35" hidden="1">
      <c r="A1670" t="s">
        <v>4835</v>
      </c>
      <c r="B1670" s="1">
        <v>46028</v>
      </c>
      <c r="C1670">
        <v>1</v>
      </c>
      <c r="D1670">
        <v>531250</v>
      </c>
      <c r="E1670" t="s">
        <v>2082</v>
      </c>
      <c r="F1670" t="s">
        <v>37</v>
      </c>
      <c r="G1670" t="s">
        <v>644</v>
      </c>
      <c r="H1670" t="s">
        <v>4836</v>
      </c>
      <c r="I1670" t="s">
        <v>40</v>
      </c>
      <c r="J1670" t="s">
        <v>629</v>
      </c>
      <c r="K1670" s="318"/>
      <c r="L1670"/>
      <c r="M1670" s="319">
        <v>46056</v>
      </c>
      <c r="N1670" s="318">
        <v>2</v>
      </c>
      <c r="O1670" s="318"/>
      <c r="P1670" s="318" t="s">
        <v>274</v>
      </c>
      <c r="Q1670" s="319">
        <v>46056</v>
      </c>
      <c r="R1670" s="318" t="s">
        <v>199</v>
      </c>
      <c r="X1670" t="s">
        <v>43</v>
      </c>
      <c r="AA1670" s="318" t="s">
        <v>199</v>
      </c>
      <c r="AB1670" s="318">
        <v>50051755</v>
      </c>
      <c r="AC1670" s="318" t="s">
        <v>44</v>
      </c>
      <c r="AE1670" s="318" t="s">
        <v>94</v>
      </c>
      <c r="AF1670" s="320">
        <v>10912</v>
      </c>
      <c r="AG1670" s="318"/>
      <c r="AH1670" s="320"/>
      <c r="AI1670" s="320"/>
    </row>
    <row r="1671" spans="1:35" hidden="1">
      <c r="A1671" t="s">
        <v>4837</v>
      </c>
      <c r="B1671" s="1">
        <v>46028</v>
      </c>
      <c r="C1671">
        <v>1</v>
      </c>
      <c r="D1671">
        <v>531251</v>
      </c>
      <c r="E1671" t="s">
        <v>3736</v>
      </c>
      <c r="F1671" t="s">
        <v>37</v>
      </c>
      <c r="G1671" t="s">
        <v>644</v>
      </c>
      <c r="H1671" t="s">
        <v>4838</v>
      </c>
      <c r="I1671" t="s">
        <v>123</v>
      </c>
      <c r="J1671" t="s">
        <v>629</v>
      </c>
      <c r="K1671" s="318"/>
      <c r="L1671"/>
      <c r="M1671" s="319">
        <v>46073</v>
      </c>
      <c r="N1671" s="318">
        <v>2</v>
      </c>
      <c r="O1671" s="318"/>
      <c r="P1671" s="318" t="s">
        <v>274</v>
      </c>
      <c r="Q1671" s="319">
        <v>46073</v>
      </c>
      <c r="R1671" s="318" t="s">
        <v>199</v>
      </c>
      <c r="X1671" t="s">
        <v>43</v>
      </c>
      <c r="AA1671" s="318" t="s">
        <v>199</v>
      </c>
      <c r="AB1671" s="318">
        <v>50051756</v>
      </c>
      <c r="AC1671" s="318" t="s">
        <v>44</v>
      </c>
      <c r="AE1671" s="318" t="s">
        <v>94</v>
      </c>
      <c r="AF1671" s="320">
        <v>10912</v>
      </c>
      <c r="AG1671" s="318"/>
      <c r="AH1671" s="320"/>
      <c r="AI1671" s="320"/>
    </row>
    <row r="1672" spans="1:35" hidden="1">
      <c r="A1672" t="s">
        <v>4839</v>
      </c>
      <c r="B1672" s="1">
        <v>46028</v>
      </c>
      <c r="C1672">
        <v>1</v>
      </c>
      <c r="D1672">
        <v>531252</v>
      </c>
      <c r="E1672" t="s">
        <v>2225</v>
      </c>
      <c r="F1672" t="s">
        <v>37</v>
      </c>
      <c r="G1672" t="s">
        <v>644</v>
      </c>
      <c r="H1672" t="s">
        <v>4840</v>
      </c>
      <c r="I1672" t="s">
        <v>40</v>
      </c>
      <c r="J1672" t="s">
        <v>629</v>
      </c>
      <c r="K1672" s="318"/>
      <c r="L1672"/>
      <c r="M1672" s="319">
        <v>46083</v>
      </c>
      <c r="N1672" s="318">
        <v>3</v>
      </c>
      <c r="O1672" s="318"/>
      <c r="P1672" s="318" t="s">
        <v>274</v>
      </c>
      <c r="Q1672" s="319">
        <v>46083</v>
      </c>
      <c r="R1672" s="318"/>
      <c r="X1672" t="s">
        <v>43</v>
      </c>
      <c r="AA1672" s="318"/>
      <c r="AB1672" s="318">
        <v>50051768</v>
      </c>
      <c r="AC1672" s="318" t="s">
        <v>43</v>
      </c>
      <c r="AE1672" s="318"/>
      <c r="AF1672" s="320"/>
      <c r="AG1672" s="318"/>
      <c r="AH1672" s="320"/>
      <c r="AI1672" s="320"/>
    </row>
    <row r="1673" spans="1:35" hidden="1">
      <c r="A1673" t="s">
        <v>4841</v>
      </c>
      <c r="B1673" s="1">
        <v>46028</v>
      </c>
      <c r="C1673">
        <v>1</v>
      </c>
      <c r="D1673">
        <v>531253</v>
      </c>
      <c r="E1673" t="s">
        <v>2875</v>
      </c>
      <c r="F1673" t="s">
        <v>37</v>
      </c>
      <c r="G1673" t="s">
        <v>644</v>
      </c>
      <c r="H1673" t="s">
        <v>4842</v>
      </c>
      <c r="I1673" t="s">
        <v>123</v>
      </c>
      <c r="J1673" t="s">
        <v>629</v>
      </c>
      <c r="K1673" s="318"/>
      <c r="L1673"/>
      <c r="M1673" s="319">
        <v>46073</v>
      </c>
      <c r="N1673" s="318">
        <v>2</v>
      </c>
      <c r="O1673" s="318"/>
      <c r="P1673" s="318" t="s">
        <v>274</v>
      </c>
      <c r="Q1673" s="319">
        <v>46073</v>
      </c>
      <c r="R1673" s="318" t="s">
        <v>199</v>
      </c>
      <c r="X1673" t="s">
        <v>43</v>
      </c>
      <c r="AA1673" s="318" t="s">
        <v>199</v>
      </c>
      <c r="AB1673" s="318">
        <v>50051803</v>
      </c>
      <c r="AC1673" s="318" t="s">
        <v>44</v>
      </c>
      <c r="AE1673" s="318" t="s">
        <v>94</v>
      </c>
      <c r="AF1673" s="320">
        <v>10912</v>
      </c>
      <c r="AG1673" s="318"/>
      <c r="AH1673" s="320"/>
      <c r="AI1673" s="320"/>
    </row>
    <row r="1674" spans="1:35" hidden="1">
      <c r="A1674" t="s">
        <v>4843</v>
      </c>
      <c r="B1674" s="1">
        <v>46028</v>
      </c>
      <c r="C1674">
        <v>1</v>
      </c>
      <c r="D1674">
        <v>531254</v>
      </c>
      <c r="E1674" t="s">
        <v>2079</v>
      </c>
      <c r="F1674" t="s">
        <v>37</v>
      </c>
      <c r="G1674" t="s">
        <v>644</v>
      </c>
      <c r="H1674" t="s">
        <v>4844</v>
      </c>
      <c r="I1674" t="s">
        <v>40</v>
      </c>
      <c r="J1674" t="s">
        <v>629</v>
      </c>
      <c r="K1674" s="318"/>
      <c r="L1674"/>
      <c r="M1674" s="319">
        <v>46083</v>
      </c>
      <c r="N1674" s="318">
        <v>3</v>
      </c>
      <c r="O1674" s="318"/>
      <c r="P1674" s="318" t="s">
        <v>274</v>
      </c>
      <c r="Q1674" s="319">
        <v>46083</v>
      </c>
      <c r="R1674" s="318"/>
      <c r="X1674" t="s">
        <v>43</v>
      </c>
      <c r="AA1674" s="318"/>
      <c r="AB1674" s="318">
        <v>50051812</v>
      </c>
      <c r="AC1674" s="318" t="s">
        <v>43</v>
      </c>
      <c r="AE1674" s="318"/>
      <c r="AF1674" s="320"/>
      <c r="AG1674" s="318"/>
      <c r="AH1674" s="320"/>
      <c r="AI1674" s="320"/>
    </row>
    <row r="1675" spans="1:35" hidden="1">
      <c r="A1675" t="s">
        <v>4845</v>
      </c>
      <c r="B1675" s="1">
        <v>46028</v>
      </c>
      <c r="C1675">
        <v>1</v>
      </c>
      <c r="D1675">
        <v>531255</v>
      </c>
      <c r="E1675" t="s">
        <v>1006</v>
      </c>
      <c r="F1675" t="s">
        <v>37</v>
      </c>
      <c r="G1675" t="s">
        <v>644</v>
      </c>
      <c r="H1675" t="s">
        <v>4846</v>
      </c>
      <c r="I1675" t="s">
        <v>123</v>
      </c>
      <c r="J1675" t="s">
        <v>629</v>
      </c>
      <c r="K1675" s="318"/>
      <c r="L1675"/>
      <c r="M1675" s="319">
        <v>46035</v>
      </c>
      <c r="N1675" s="318">
        <v>1</v>
      </c>
      <c r="O1675" s="318"/>
      <c r="P1675" s="318" t="s">
        <v>274</v>
      </c>
      <c r="Q1675" s="319">
        <v>46035</v>
      </c>
      <c r="R1675" s="318" t="s">
        <v>182</v>
      </c>
      <c r="X1675" t="s">
        <v>43</v>
      </c>
      <c r="AA1675" s="318" t="s">
        <v>182</v>
      </c>
      <c r="AB1675" s="318">
        <v>50052357</v>
      </c>
      <c r="AC1675" s="318" t="s">
        <v>35</v>
      </c>
      <c r="AE1675" s="318" t="s">
        <v>94</v>
      </c>
      <c r="AF1675" s="320">
        <v>12475</v>
      </c>
      <c r="AG1675" s="318"/>
      <c r="AH1675" s="320"/>
      <c r="AI1675" s="320"/>
    </row>
    <row r="1676" spans="1:35" hidden="1">
      <c r="A1676" t="s">
        <v>4847</v>
      </c>
      <c r="B1676" s="1">
        <v>46028</v>
      </c>
      <c r="C1676">
        <v>1</v>
      </c>
      <c r="D1676">
        <v>531256</v>
      </c>
      <c r="E1676" t="s">
        <v>4848</v>
      </c>
      <c r="F1676" t="s">
        <v>37</v>
      </c>
      <c r="G1676" t="s">
        <v>644</v>
      </c>
      <c r="H1676" t="s">
        <v>4849</v>
      </c>
      <c r="I1676" t="s">
        <v>636</v>
      </c>
      <c r="J1676" t="s">
        <v>629</v>
      </c>
      <c r="K1676" s="318"/>
      <c r="L1676"/>
      <c r="M1676" s="319">
        <v>46056</v>
      </c>
      <c r="N1676" s="318">
        <v>2</v>
      </c>
      <c r="O1676" s="318"/>
      <c r="P1676" s="318" t="s">
        <v>274</v>
      </c>
      <c r="Q1676" s="319">
        <v>46056</v>
      </c>
      <c r="R1676" s="318" t="s">
        <v>199</v>
      </c>
      <c r="X1676" t="s">
        <v>43</v>
      </c>
      <c r="AA1676" s="318" t="s">
        <v>199</v>
      </c>
      <c r="AB1676" s="318">
        <v>50052400</v>
      </c>
      <c r="AC1676" s="318" t="s">
        <v>44</v>
      </c>
      <c r="AE1676" s="318" t="s">
        <v>94</v>
      </c>
      <c r="AF1676" s="320">
        <v>12475</v>
      </c>
      <c r="AG1676" s="318"/>
      <c r="AH1676" s="320"/>
      <c r="AI1676" s="320"/>
    </row>
    <row r="1677" spans="1:35" hidden="1">
      <c r="A1677" t="s">
        <v>4850</v>
      </c>
      <c r="B1677" s="1">
        <v>46028</v>
      </c>
      <c r="C1677">
        <v>1</v>
      </c>
      <c r="D1677">
        <v>531257</v>
      </c>
      <c r="E1677" t="s">
        <v>3554</v>
      </c>
      <c r="F1677" t="s">
        <v>37</v>
      </c>
      <c r="G1677" t="s">
        <v>106</v>
      </c>
      <c r="H1677" t="s">
        <v>4851</v>
      </c>
      <c r="I1677" t="s">
        <v>108</v>
      </c>
      <c r="J1677" t="s">
        <v>629</v>
      </c>
      <c r="K1677" s="318"/>
      <c r="L1677"/>
      <c r="M1677" s="319">
        <v>46065</v>
      </c>
      <c r="N1677" s="318">
        <v>2</v>
      </c>
      <c r="O1677" s="318"/>
      <c r="P1677" s="318"/>
      <c r="Q1677" s="319"/>
      <c r="R1677" s="318"/>
      <c r="X1677" t="s">
        <v>43</v>
      </c>
      <c r="AA1677" s="318" t="s">
        <v>199</v>
      </c>
      <c r="AB1677" s="318">
        <v>50051936</v>
      </c>
      <c r="AC1677" s="318" t="s">
        <v>44</v>
      </c>
      <c r="AE1677" s="318" t="s">
        <v>94</v>
      </c>
      <c r="AF1677" s="320">
        <v>9103</v>
      </c>
      <c r="AG1677" s="318"/>
      <c r="AH1677" s="320"/>
      <c r="AI1677" s="320"/>
    </row>
    <row r="1678" spans="1:35" hidden="1">
      <c r="A1678" t="s">
        <v>4852</v>
      </c>
      <c r="B1678" s="1">
        <v>46028</v>
      </c>
      <c r="C1678">
        <v>1</v>
      </c>
      <c r="D1678">
        <v>531258</v>
      </c>
      <c r="E1678" t="s">
        <v>2990</v>
      </c>
      <c r="F1678" t="s">
        <v>37</v>
      </c>
      <c r="G1678" t="s">
        <v>106</v>
      </c>
      <c r="H1678" t="s">
        <v>4853</v>
      </c>
      <c r="I1678" t="s">
        <v>108</v>
      </c>
      <c r="J1678" t="s">
        <v>629</v>
      </c>
      <c r="K1678" s="318"/>
      <c r="L1678"/>
      <c r="M1678" s="319">
        <v>46071</v>
      </c>
      <c r="N1678" s="318">
        <v>2</v>
      </c>
      <c r="O1678" s="318"/>
      <c r="P1678" s="318"/>
      <c r="Q1678" s="319"/>
      <c r="R1678" s="318"/>
      <c r="X1678" t="s">
        <v>43</v>
      </c>
      <c r="AA1678" s="318" t="s">
        <v>199</v>
      </c>
      <c r="AB1678" s="318">
        <v>50051955</v>
      </c>
      <c r="AC1678" s="318" t="s">
        <v>44</v>
      </c>
      <c r="AE1678" s="318" t="s">
        <v>94</v>
      </c>
      <c r="AF1678" s="320">
        <v>9103</v>
      </c>
      <c r="AG1678" s="318"/>
      <c r="AH1678" s="320"/>
      <c r="AI1678" s="320"/>
    </row>
    <row r="1679" spans="1:35" hidden="1">
      <c r="A1679" t="s">
        <v>4854</v>
      </c>
      <c r="B1679" s="1">
        <v>46028</v>
      </c>
      <c r="C1679">
        <v>1</v>
      </c>
      <c r="D1679">
        <v>531259</v>
      </c>
      <c r="E1679" t="s">
        <v>1806</v>
      </c>
      <c r="F1679" t="s">
        <v>37</v>
      </c>
      <c r="G1679" t="s">
        <v>106</v>
      </c>
      <c r="H1679" t="s">
        <v>4855</v>
      </c>
      <c r="I1679" t="s">
        <v>108</v>
      </c>
      <c r="J1679" t="s">
        <v>629</v>
      </c>
      <c r="K1679" s="318"/>
      <c r="L1679"/>
      <c r="M1679" s="319">
        <v>46065</v>
      </c>
      <c r="N1679" s="318">
        <v>2</v>
      </c>
      <c r="O1679" s="318"/>
      <c r="P1679" s="318"/>
      <c r="Q1679" s="319"/>
      <c r="R1679" s="318"/>
      <c r="X1679" t="s">
        <v>43</v>
      </c>
      <c r="AA1679" s="318" t="s">
        <v>199</v>
      </c>
      <c r="AB1679" s="318">
        <v>50052060</v>
      </c>
      <c r="AC1679" s="318" t="s">
        <v>44</v>
      </c>
      <c r="AE1679" s="318" t="s">
        <v>94</v>
      </c>
      <c r="AF1679" s="320">
        <v>9103</v>
      </c>
      <c r="AG1679" s="318"/>
      <c r="AH1679" s="320"/>
      <c r="AI1679" s="320"/>
    </row>
    <row r="1680" spans="1:35" hidden="1">
      <c r="A1680" t="s">
        <v>4856</v>
      </c>
      <c r="B1680" s="1">
        <v>46028</v>
      </c>
      <c r="C1680">
        <v>1</v>
      </c>
      <c r="D1680">
        <v>531260</v>
      </c>
      <c r="E1680" t="s">
        <v>4857</v>
      </c>
      <c r="F1680" t="s">
        <v>37</v>
      </c>
      <c r="G1680" t="s">
        <v>106</v>
      </c>
      <c r="H1680" t="s">
        <v>4858</v>
      </c>
      <c r="I1680" t="s">
        <v>108</v>
      </c>
      <c r="J1680" t="s">
        <v>629</v>
      </c>
      <c r="K1680" s="318"/>
      <c r="L1680"/>
      <c r="M1680" s="319">
        <v>46065</v>
      </c>
      <c r="N1680" s="318">
        <v>2</v>
      </c>
      <c r="O1680" s="318"/>
      <c r="P1680" s="318"/>
      <c r="Q1680" s="319"/>
      <c r="R1680" s="318"/>
      <c r="X1680" t="s">
        <v>43</v>
      </c>
      <c r="AA1680" s="318" t="s">
        <v>199</v>
      </c>
      <c r="AB1680" s="318">
        <v>50052067</v>
      </c>
      <c r="AC1680" s="318" t="s">
        <v>44</v>
      </c>
      <c r="AE1680" s="318" t="s">
        <v>94</v>
      </c>
      <c r="AF1680" s="320">
        <v>9103</v>
      </c>
      <c r="AG1680" s="318"/>
      <c r="AH1680" s="320"/>
      <c r="AI1680" s="320"/>
    </row>
    <row r="1681" spans="1:35" hidden="1">
      <c r="A1681" t="s">
        <v>4859</v>
      </c>
      <c r="B1681" s="1">
        <v>46028</v>
      </c>
      <c r="C1681">
        <v>1</v>
      </c>
      <c r="D1681">
        <v>531261</v>
      </c>
      <c r="E1681" t="s">
        <v>1012</v>
      </c>
      <c r="F1681" t="s">
        <v>37</v>
      </c>
      <c r="G1681" t="s">
        <v>106</v>
      </c>
      <c r="H1681" t="s">
        <v>4860</v>
      </c>
      <c r="I1681" t="s">
        <v>108</v>
      </c>
      <c r="J1681" t="s">
        <v>629</v>
      </c>
      <c r="K1681" s="318"/>
      <c r="L1681"/>
      <c r="M1681" s="319">
        <v>46065</v>
      </c>
      <c r="N1681" s="318">
        <v>2</v>
      </c>
      <c r="O1681" s="318"/>
      <c r="P1681" s="318"/>
      <c r="Q1681" s="319"/>
      <c r="R1681" s="318"/>
      <c r="X1681" t="s">
        <v>43</v>
      </c>
      <c r="AA1681" s="318" t="s">
        <v>199</v>
      </c>
      <c r="AB1681" s="318">
        <v>50052083</v>
      </c>
      <c r="AC1681" s="318" t="s">
        <v>44</v>
      </c>
      <c r="AE1681" s="318" t="s">
        <v>94</v>
      </c>
      <c r="AF1681" s="320">
        <v>9103</v>
      </c>
      <c r="AG1681" s="318"/>
      <c r="AH1681" s="320"/>
      <c r="AI1681" s="320"/>
    </row>
    <row r="1682" spans="1:35" hidden="1">
      <c r="A1682" t="s">
        <v>4861</v>
      </c>
      <c r="B1682" s="1">
        <v>46028</v>
      </c>
      <c r="C1682">
        <v>1</v>
      </c>
      <c r="D1682">
        <v>531262</v>
      </c>
      <c r="E1682" t="s">
        <v>2525</v>
      </c>
      <c r="F1682" t="s">
        <v>37</v>
      </c>
      <c r="G1682" t="s">
        <v>121</v>
      </c>
      <c r="H1682" t="s">
        <v>4862</v>
      </c>
      <c r="I1682" t="s">
        <v>108</v>
      </c>
      <c r="J1682" t="s">
        <v>629</v>
      </c>
      <c r="K1682" s="318"/>
      <c r="L1682"/>
      <c r="M1682" s="319">
        <v>46078</v>
      </c>
      <c r="N1682" s="318">
        <v>2</v>
      </c>
      <c r="O1682" s="318"/>
      <c r="P1682" s="318"/>
      <c r="Q1682" s="319"/>
      <c r="R1682" s="318"/>
      <c r="X1682" t="s">
        <v>43</v>
      </c>
      <c r="AA1682" s="318" t="s">
        <v>199</v>
      </c>
      <c r="AB1682" s="318">
        <v>50052193</v>
      </c>
      <c r="AC1682" s="318" t="s">
        <v>44</v>
      </c>
      <c r="AE1682" s="318" t="s">
        <v>94</v>
      </c>
      <c r="AF1682" s="320">
        <v>12036</v>
      </c>
      <c r="AG1682" s="318"/>
      <c r="AH1682" s="320"/>
      <c r="AI1682" s="320"/>
    </row>
    <row r="1683" spans="1:35" hidden="1">
      <c r="A1683" t="s">
        <v>4863</v>
      </c>
      <c r="B1683" s="1">
        <v>46028</v>
      </c>
      <c r="C1683">
        <v>1</v>
      </c>
      <c r="D1683">
        <v>531263</v>
      </c>
      <c r="E1683" t="s">
        <v>1507</v>
      </c>
      <c r="F1683" t="s">
        <v>37</v>
      </c>
      <c r="G1683" t="s">
        <v>117</v>
      </c>
      <c r="H1683" t="s">
        <v>4864</v>
      </c>
      <c r="I1683" t="s">
        <v>108</v>
      </c>
      <c r="J1683" t="s">
        <v>629</v>
      </c>
      <c r="K1683" s="318"/>
      <c r="L1683"/>
      <c r="M1683" s="319">
        <v>46066</v>
      </c>
      <c r="N1683" s="318">
        <v>2</v>
      </c>
      <c r="O1683" s="318"/>
      <c r="P1683" s="318"/>
      <c r="Q1683" s="319"/>
      <c r="R1683" s="318"/>
      <c r="X1683" t="s">
        <v>43</v>
      </c>
      <c r="AA1683" s="318" t="s">
        <v>199</v>
      </c>
      <c r="AB1683" s="318">
        <v>50052290</v>
      </c>
      <c r="AC1683" s="318" t="s">
        <v>44</v>
      </c>
      <c r="AE1683" s="318" t="s">
        <v>94</v>
      </c>
      <c r="AF1683" s="320">
        <v>9103</v>
      </c>
      <c r="AG1683" s="318"/>
      <c r="AH1683" s="320"/>
      <c r="AI1683" s="320"/>
    </row>
    <row r="1684" spans="1:35" hidden="1">
      <c r="A1684" t="s">
        <v>4865</v>
      </c>
      <c r="B1684" s="1">
        <v>46028</v>
      </c>
      <c r="C1684">
        <v>1</v>
      </c>
      <c r="D1684">
        <v>531264</v>
      </c>
      <c r="E1684" t="s">
        <v>4609</v>
      </c>
      <c r="F1684" t="s">
        <v>37</v>
      </c>
      <c r="G1684" t="s">
        <v>644</v>
      </c>
      <c r="H1684" t="s">
        <v>4610</v>
      </c>
      <c r="I1684" t="s">
        <v>92</v>
      </c>
      <c r="J1684" t="s">
        <v>629</v>
      </c>
      <c r="K1684" s="318"/>
      <c r="L1684"/>
      <c r="M1684" s="319" t="s">
        <v>534</v>
      </c>
      <c r="N1684" s="318"/>
      <c r="O1684" s="318"/>
      <c r="P1684" s="318" t="s">
        <v>274</v>
      </c>
      <c r="Q1684" s="319" t="s">
        <v>534</v>
      </c>
      <c r="R1684" s="318"/>
      <c r="X1684" t="s">
        <v>43</v>
      </c>
      <c r="AA1684" s="318"/>
      <c r="AB1684" s="318">
        <v>50052512</v>
      </c>
      <c r="AC1684" s="318" t="s">
        <v>43</v>
      </c>
      <c r="AE1684" s="318"/>
      <c r="AF1684" s="320"/>
      <c r="AG1684" s="318"/>
      <c r="AH1684" s="320"/>
      <c r="AI1684" s="320"/>
    </row>
    <row r="1685" spans="1:35" hidden="1">
      <c r="A1685" t="s">
        <v>4866</v>
      </c>
      <c r="B1685" s="1">
        <v>46028</v>
      </c>
      <c r="C1685">
        <v>1</v>
      </c>
      <c r="D1685">
        <v>531265</v>
      </c>
      <c r="E1685" t="s">
        <v>4867</v>
      </c>
      <c r="F1685" t="s">
        <v>37</v>
      </c>
      <c r="G1685" t="s">
        <v>644</v>
      </c>
      <c r="H1685" t="s">
        <v>4868</v>
      </c>
      <c r="I1685" t="s">
        <v>108</v>
      </c>
      <c r="J1685" t="s">
        <v>1149</v>
      </c>
      <c r="K1685" s="318"/>
      <c r="L1685"/>
      <c r="M1685" s="319">
        <v>46077</v>
      </c>
      <c r="N1685" s="318">
        <v>2</v>
      </c>
      <c r="O1685" s="318"/>
      <c r="P1685" s="318" t="s">
        <v>274</v>
      </c>
      <c r="Q1685" s="319">
        <v>46077</v>
      </c>
      <c r="R1685" s="318" t="s">
        <v>199</v>
      </c>
      <c r="X1685" t="s">
        <v>43</v>
      </c>
      <c r="AA1685" s="318" t="s">
        <v>199</v>
      </c>
      <c r="AB1685" s="318">
        <v>50052503</v>
      </c>
      <c r="AC1685" s="318" t="s">
        <v>44</v>
      </c>
      <c r="AE1685" s="318" t="s">
        <v>261</v>
      </c>
      <c r="AF1685" s="320">
        <v>29046</v>
      </c>
      <c r="AG1685" s="318"/>
      <c r="AH1685" s="320"/>
      <c r="AI1685" s="320"/>
    </row>
    <row r="1686" spans="1:35" hidden="1">
      <c r="A1686" t="s">
        <v>4869</v>
      </c>
      <c r="B1686" s="1">
        <v>46028</v>
      </c>
      <c r="C1686">
        <v>1</v>
      </c>
      <c r="D1686">
        <v>531266</v>
      </c>
      <c r="E1686" t="s">
        <v>4870</v>
      </c>
      <c r="F1686" t="s">
        <v>37</v>
      </c>
      <c r="G1686" t="s">
        <v>644</v>
      </c>
      <c r="H1686" t="s">
        <v>4871</v>
      </c>
      <c r="I1686" t="s">
        <v>108</v>
      </c>
      <c r="J1686" t="s">
        <v>1149</v>
      </c>
      <c r="K1686" s="318"/>
      <c r="L1686"/>
      <c r="M1686" s="319">
        <v>46077</v>
      </c>
      <c r="N1686" s="318">
        <v>2</v>
      </c>
      <c r="O1686" s="318"/>
      <c r="P1686" s="318" t="s">
        <v>274</v>
      </c>
      <c r="Q1686" s="319">
        <v>46077</v>
      </c>
      <c r="R1686" s="318" t="s">
        <v>199</v>
      </c>
      <c r="X1686" t="s">
        <v>43</v>
      </c>
      <c r="AA1686" s="318" t="s">
        <v>199</v>
      </c>
      <c r="AB1686" s="318">
        <v>50052527</v>
      </c>
      <c r="AC1686" s="318" t="s">
        <v>44</v>
      </c>
      <c r="AE1686" s="318" t="s">
        <v>261</v>
      </c>
      <c r="AF1686" s="320">
        <v>29046</v>
      </c>
      <c r="AG1686" s="318"/>
      <c r="AH1686" s="320"/>
      <c r="AI1686" s="320"/>
    </row>
    <row r="1687" spans="1:35" hidden="1">
      <c r="A1687" t="s">
        <v>4872</v>
      </c>
      <c r="B1687" s="1">
        <v>46029</v>
      </c>
      <c r="C1687">
        <v>1</v>
      </c>
      <c r="D1687">
        <v>531267</v>
      </c>
      <c r="E1687" t="s">
        <v>4873</v>
      </c>
      <c r="F1687" t="s">
        <v>37</v>
      </c>
      <c r="G1687" t="s">
        <v>644</v>
      </c>
      <c r="H1687" t="s">
        <v>4874</v>
      </c>
      <c r="I1687" t="s">
        <v>108</v>
      </c>
      <c r="J1687" t="s">
        <v>1149</v>
      </c>
      <c r="K1687" s="318"/>
      <c r="L1687"/>
      <c r="M1687" s="319">
        <v>46077</v>
      </c>
      <c r="N1687" s="318">
        <v>2</v>
      </c>
      <c r="O1687" s="318"/>
      <c r="P1687" s="318" t="s">
        <v>274</v>
      </c>
      <c r="Q1687" s="319">
        <v>46077</v>
      </c>
      <c r="R1687" s="318" t="s">
        <v>199</v>
      </c>
      <c r="X1687" t="s">
        <v>43</v>
      </c>
      <c r="AA1687" s="318" t="s">
        <v>199</v>
      </c>
      <c r="AB1687" s="318">
        <v>50052644</v>
      </c>
      <c r="AC1687" s="318" t="s">
        <v>44</v>
      </c>
      <c r="AE1687" s="318" t="s">
        <v>261</v>
      </c>
      <c r="AF1687" s="320">
        <v>29087</v>
      </c>
      <c r="AG1687" s="318"/>
      <c r="AH1687" s="320"/>
      <c r="AI1687" s="320"/>
    </row>
    <row r="1688" spans="1:35" hidden="1">
      <c r="A1688" t="s">
        <v>4875</v>
      </c>
      <c r="B1688" s="1">
        <v>46029</v>
      </c>
      <c r="C1688">
        <v>1</v>
      </c>
      <c r="D1688">
        <v>531268</v>
      </c>
      <c r="E1688" t="s">
        <v>867</v>
      </c>
      <c r="F1688" t="s">
        <v>37</v>
      </c>
      <c r="G1688" t="s">
        <v>644</v>
      </c>
      <c r="H1688" t="s">
        <v>873</v>
      </c>
      <c r="I1688" t="s">
        <v>123</v>
      </c>
      <c r="J1688" t="s">
        <v>716</v>
      </c>
      <c r="K1688" s="318"/>
      <c r="L1688"/>
      <c r="M1688" s="319">
        <v>46078</v>
      </c>
      <c r="N1688" s="318">
        <v>2</v>
      </c>
      <c r="O1688" s="318"/>
      <c r="P1688" s="318" t="s">
        <v>274</v>
      </c>
      <c r="Q1688" s="319">
        <v>46078</v>
      </c>
      <c r="R1688" s="318" t="s">
        <v>199</v>
      </c>
      <c r="X1688" t="s">
        <v>43</v>
      </c>
      <c r="AA1688" s="318" t="s">
        <v>199</v>
      </c>
      <c r="AB1688" s="318">
        <v>50052702</v>
      </c>
      <c r="AC1688" s="318" t="s">
        <v>44</v>
      </c>
      <c r="AE1688" s="318" t="s">
        <v>94</v>
      </c>
      <c r="AF1688" s="320">
        <v>42906</v>
      </c>
      <c r="AG1688" s="318"/>
      <c r="AH1688" s="320"/>
      <c r="AI1688" s="320"/>
    </row>
    <row r="1689" spans="1:35" hidden="1">
      <c r="A1689" t="s">
        <v>4876</v>
      </c>
      <c r="B1689" s="1">
        <v>45960</v>
      </c>
      <c r="C1689">
        <v>10</v>
      </c>
      <c r="D1689">
        <v>531269</v>
      </c>
      <c r="E1689" t="s">
        <v>4877</v>
      </c>
      <c r="F1689" t="s">
        <v>37</v>
      </c>
      <c r="G1689" t="s">
        <v>1401</v>
      </c>
      <c r="H1689" t="s">
        <v>4878</v>
      </c>
      <c r="I1689" t="s">
        <v>108</v>
      </c>
      <c r="J1689" t="s">
        <v>584</v>
      </c>
      <c r="K1689" s="318"/>
      <c r="L1689"/>
      <c r="M1689" s="319">
        <v>46048</v>
      </c>
      <c r="N1689" s="318">
        <v>1</v>
      </c>
      <c r="O1689" s="318"/>
      <c r="P1689" s="318" t="s">
        <v>274</v>
      </c>
      <c r="Q1689" s="319">
        <v>46027</v>
      </c>
      <c r="R1689" s="318" t="s">
        <v>182</v>
      </c>
      <c r="S1689">
        <v>104685</v>
      </c>
      <c r="X1689" t="s">
        <v>43</v>
      </c>
      <c r="AA1689" s="318" t="s">
        <v>182</v>
      </c>
      <c r="AB1689" s="318">
        <v>630102</v>
      </c>
      <c r="AC1689" s="318" t="s">
        <v>35</v>
      </c>
      <c r="AE1689" s="318" t="s">
        <v>408</v>
      </c>
      <c r="AF1689" s="320">
        <v>238478</v>
      </c>
      <c r="AG1689" s="318"/>
      <c r="AH1689" s="320"/>
      <c r="AI1689" s="320"/>
    </row>
    <row r="1690" spans="1:35" hidden="1">
      <c r="A1690" t="s">
        <v>4879</v>
      </c>
      <c r="B1690" s="1">
        <v>45975</v>
      </c>
      <c r="C1690">
        <v>11</v>
      </c>
      <c r="D1690">
        <v>531270</v>
      </c>
      <c r="E1690" t="s">
        <v>4880</v>
      </c>
      <c r="F1690" t="s">
        <v>37</v>
      </c>
      <c r="G1690" t="s">
        <v>1401</v>
      </c>
      <c r="H1690" t="s">
        <v>4881</v>
      </c>
      <c r="I1690" t="s">
        <v>140</v>
      </c>
      <c r="J1690" t="s">
        <v>1408</v>
      </c>
      <c r="K1690" s="318"/>
      <c r="L1690"/>
      <c r="M1690" s="319">
        <v>46048</v>
      </c>
      <c r="N1690" s="318">
        <v>1</v>
      </c>
      <c r="O1690" s="318"/>
      <c r="P1690" s="318" t="s">
        <v>274</v>
      </c>
      <c r="Q1690" s="319">
        <v>46017</v>
      </c>
      <c r="R1690" s="318" t="s">
        <v>182</v>
      </c>
      <c r="S1690">
        <v>73630</v>
      </c>
      <c r="X1690" t="s">
        <v>43</v>
      </c>
      <c r="AA1690" s="318" t="s">
        <v>182</v>
      </c>
      <c r="AB1690" s="318">
        <v>630102</v>
      </c>
      <c r="AC1690" s="318" t="s">
        <v>35</v>
      </c>
      <c r="AE1690" s="318" t="s">
        <v>408</v>
      </c>
      <c r="AF1690" s="320">
        <v>174708</v>
      </c>
      <c r="AG1690" s="318"/>
      <c r="AH1690" s="320"/>
      <c r="AI1690" s="320"/>
    </row>
    <row r="1691" spans="1:35" hidden="1">
      <c r="A1691" t="s">
        <v>4882</v>
      </c>
      <c r="B1691" s="1">
        <v>46029</v>
      </c>
      <c r="C1691">
        <v>1</v>
      </c>
      <c r="D1691">
        <v>531271</v>
      </c>
      <c r="E1691" t="s">
        <v>4883</v>
      </c>
      <c r="F1691" t="s">
        <v>37</v>
      </c>
      <c r="G1691" t="s">
        <v>197</v>
      </c>
      <c r="H1691" t="s">
        <v>4884</v>
      </c>
      <c r="I1691" t="s">
        <v>108</v>
      </c>
      <c r="J1691" t="s">
        <v>158</v>
      </c>
      <c r="K1691" s="318"/>
      <c r="L1691"/>
      <c r="M1691" s="319">
        <v>46072</v>
      </c>
      <c r="N1691" s="318">
        <v>2</v>
      </c>
      <c r="O1691" s="318"/>
      <c r="P1691" s="318"/>
      <c r="Q1691" s="319"/>
      <c r="R1691" s="318"/>
      <c r="X1691" t="s">
        <v>43</v>
      </c>
      <c r="AA1691" s="318" t="s">
        <v>199</v>
      </c>
      <c r="AB1691" s="318">
        <v>50052876</v>
      </c>
      <c r="AC1691" s="318" t="s">
        <v>44</v>
      </c>
      <c r="AE1691" s="318" t="s">
        <v>94</v>
      </c>
      <c r="AF1691" s="320">
        <v>182593</v>
      </c>
      <c r="AG1691" s="318">
        <v>66</v>
      </c>
      <c r="AH1691" s="320"/>
      <c r="AI1691" s="320"/>
    </row>
    <row r="1692" spans="1:35" hidden="1">
      <c r="A1692" t="s">
        <v>4885</v>
      </c>
      <c r="B1692" s="1">
        <v>46030</v>
      </c>
      <c r="C1692">
        <v>1</v>
      </c>
      <c r="D1692">
        <v>531272</v>
      </c>
      <c r="E1692" t="s">
        <v>4886</v>
      </c>
      <c r="F1692" t="s">
        <v>37</v>
      </c>
      <c r="G1692" t="s">
        <v>112</v>
      </c>
      <c r="H1692" t="s">
        <v>4887</v>
      </c>
      <c r="I1692" t="s">
        <v>123</v>
      </c>
      <c r="J1692" t="s">
        <v>3902</v>
      </c>
      <c r="K1692" s="318"/>
      <c r="L1692"/>
      <c r="M1692" s="319">
        <v>46036</v>
      </c>
      <c r="N1692" s="318">
        <v>1</v>
      </c>
      <c r="O1692" s="318"/>
      <c r="P1692" s="318" t="s">
        <v>257</v>
      </c>
      <c r="Q1692" s="319">
        <v>46036</v>
      </c>
      <c r="R1692" s="318" t="s">
        <v>182</v>
      </c>
      <c r="S1692">
        <v>6625</v>
      </c>
      <c r="X1692" t="s">
        <v>43</v>
      </c>
      <c r="AA1692" s="318" t="s">
        <v>182</v>
      </c>
      <c r="AB1692" s="318">
        <v>50052337</v>
      </c>
      <c r="AC1692" s="318" t="s">
        <v>35</v>
      </c>
      <c r="AE1692" s="318" t="s">
        <v>94</v>
      </c>
      <c r="AF1692" s="320">
        <v>14214</v>
      </c>
      <c r="AG1692" s="318"/>
      <c r="AH1692" s="320"/>
      <c r="AI1692" s="320"/>
    </row>
    <row r="1693" spans="1:35" hidden="1">
      <c r="A1693" t="s">
        <v>4888</v>
      </c>
      <c r="B1693" s="1">
        <v>46030</v>
      </c>
      <c r="C1693">
        <v>1</v>
      </c>
      <c r="D1693">
        <v>531273</v>
      </c>
      <c r="E1693" t="s">
        <v>4889</v>
      </c>
      <c r="F1693" t="s">
        <v>37</v>
      </c>
      <c r="G1693" t="s">
        <v>644</v>
      </c>
      <c r="H1693" t="s">
        <v>4890</v>
      </c>
      <c r="I1693" t="s">
        <v>636</v>
      </c>
      <c r="J1693" t="s">
        <v>1149</v>
      </c>
      <c r="K1693" s="318"/>
      <c r="L1693"/>
      <c r="M1693" s="319">
        <v>46073</v>
      </c>
      <c r="N1693" s="318">
        <v>2</v>
      </c>
      <c r="O1693" s="318"/>
      <c r="P1693" s="318" t="s">
        <v>274</v>
      </c>
      <c r="Q1693" s="319">
        <v>46073</v>
      </c>
      <c r="R1693" s="318" t="s">
        <v>199</v>
      </c>
      <c r="X1693" t="s">
        <v>43</v>
      </c>
      <c r="AA1693" s="318" t="s">
        <v>199</v>
      </c>
      <c r="AB1693" s="318">
        <v>50052868</v>
      </c>
      <c r="AC1693" s="318" t="s">
        <v>44</v>
      </c>
      <c r="AE1693" s="318" t="s">
        <v>261</v>
      </c>
      <c r="AF1693" s="320">
        <v>58144</v>
      </c>
      <c r="AG1693" s="318"/>
      <c r="AH1693" s="320"/>
      <c r="AI1693" s="320"/>
    </row>
    <row r="1694" spans="1:35" hidden="1">
      <c r="A1694" t="s">
        <v>4891</v>
      </c>
      <c r="B1694" s="1">
        <v>46030</v>
      </c>
      <c r="C1694">
        <v>1</v>
      </c>
      <c r="D1694">
        <v>531274</v>
      </c>
      <c r="E1694" t="s">
        <v>4892</v>
      </c>
      <c r="F1694" t="s">
        <v>37</v>
      </c>
      <c r="G1694" t="s">
        <v>644</v>
      </c>
      <c r="H1694" t="s">
        <v>4893</v>
      </c>
      <c r="I1694" t="s">
        <v>636</v>
      </c>
      <c r="J1694" t="s">
        <v>1801</v>
      </c>
      <c r="K1694" s="318"/>
      <c r="L1694"/>
      <c r="M1694" s="319">
        <v>46077</v>
      </c>
      <c r="N1694" s="318">
        <v>2</v>
      </c>
      <c r="O1694" s="318"/>
      <c r="P1694" s="318" t="s">
        <v>274</v>
      </c>
      <c r="Q1694" s="319">
        <v>46077</v>
      </c>
      <c r="R1694" s="318" t="s">
        <v>199</v>
      </c>
      <c r="X1694" t="s">
        <v>43</v>
      </c>
      <c r="AA1694" s="318" t="s">
        <v>199</v>
      </c>
      <c r="AB1694" s="318">
        <v>50052847</v>
      </c>
      <c r="AC1694" s="318" t="s">
        <v>44</v>
      </c>
      <c r="AE1694" s="318" t="s">
        <v>224</v>
      </c>
      <c r="AF1694" s="320">
        <v>148352</v>
      </c>
      <c r="AG1694" s="318"/>
      <c r="AH1694" s="320"/>
      <c r="AI1694" s="320"/>
    </row>
    <row r="1695" spans="1:35" hidden="1">
      <c r="A1695" t="s">
        <v>4894</v>
      </c>
      <c r="B1695" s="1">
        <v>45992</v>
      </c>
      <c r="C1695">
        <v>12</v>
      </c>
      <c r="D1695">
        <v>531275</v>
      </c>
      <c r="E1695" t="s">
        <v>4895</v>
      </c>
      <c r="F1695" t="s">
        <v>37</v>
      </c>
      <c r="G1695" t="s">
        <v>1401</v>
      </c>
      <c r="H1695" t="s">
        <v>4896</v>
      </c>
      <c r="I1695" t="s">
        <v>92</v>
      </c>
      <c r="J1695" t="s">
        <v>1408</v>
      </c>
      <c r="K1695" s="318"/>
      <c r="L1695"/>
      <c r="M1695" s="319">
        <v>46048</v>
      </c>
      <c r="N1695" s="318">
        <v>1</v>
      </c>
      <c r="O1695" s="318"/>
      <c r="P1695" s="318" t="s">
        <v>274</v>
      </c>
      <c r="Q1695" s="319">
        <v>46030</v>
      </c>
      <c r="R1695" s="318" t="s">
        <v>182</v>
      </c>
      <c r="S1695">
        <v>72150</v>
      </c>
      <c r="X1695" t="s">
        <v>43</v>
      </c>
      <c r="AA1695" s="318" t="s">
        <v>182</v>
      </c>
      <c r="AB1695" s="318">
        <v>630102</v>
      </c>
      <c r="AC1695" s="318" t="s">
        <v>35</v>
      </c>
      <c r="AE1695" s="318" t="s">
        <v>408</v>
      </c>
      <c r="AF1695" s="320">
        <v>171701</v>
      </c>
      <c r="AG1695" s="318"/>
      <c r="AH1695" s="320"/>
      <c r="AI1695" s="320"/>
    </row>
    <row r="1696" spans="1:35" hidden="1">
      <c r="A1696" t="s">
        <v>4897</v>
      </c>
      <c r="B1696" s="1">
        <v>46006</v>
      </c>
      <c r="C1696">
        <v>12</v>
      </c>
      <c r="D1696">
        <v>531276</v>
      </c>
      <c r="E1696" t="s">
        <v>4898</v>
      </c>
      <c r="F1696" t="s">
        <v>37</v>
      </c>
      <c r="G1696" t="s">
        <v>1401</v>
      </c>
      <c r="H1696" t="s">
        <v>4899</v>
      </c>
      <c r="I1696" t="s">
        <v>636</v>
      </c>
      <c r="J1696" t="s">
        <v>2312</v>
      </c>
      <c r="K1696" s="318"/>
      <c r="L1696"/>
      <c r="M1696" s="319">
        <v>46048</v>
      </c>
      <c r="N1696" s="318">
        <v>1</v>
      </c>
      <c r="O1696" s="318"/>
      <c r="P1696" s="318" t="s">
        <v>274</v>
      </c>
      <c r="Q1696" s="319">
        <v>46031</v>
      </c>
      <c r="R1696" s="318" t="s">
        <v>182</v>
      </c>
      <c r="S1696">
        <v>920897</v>
      </c>
      <c r="X1696" t="s">
        <v>43</v>
      </c>
      <c r="AA1696" s="318" t="s">
        <v>182</v>
      </c>
      <c r="AB1696" s="318">
        <v>630106</v>
      </c>
      <c r="AC1696" s="318" t="s">
        <v>35</v>
      </c>
      <c r="AE1696" s="318" t="s">
        <v>408</v>
      </c>
      <c r="AF1696" s="320">
        <v>2224560</v>
      </c>
      <c r="AG1696" s="318"/>
      <c r="AH1696" s="320"/>
      <c r="AI1696" s="320"/>
    </row>
    <row r="1697" spans="1:35" hidden="1">
      <c r="A1697" t="s">
        <v>4900</v>
      </c>
      <c r="B1697" s="1">
        <v>46031</v>
      </c>
      <c r="C1697">
        <v>1</v>
      </c>
      <c r="D1697">
        <v>531277</v>
      </c>
      <c r="E1697" t="s">
        <v>4901</v>
      </c>
      <c r="F1697" t="s">
        <v>37</v>
      </c>
      <c r="G1697" t="s">
        <v>47</v>
      </c>
      <c r="H1697" t="s">
        <v>4902</v>
      </c>
      <c r="I1697" t="s">
        <v>87</v>
      </c>
      <c r="J1697" t="s">
        <v>158</v>
      </c>
      <c r="K1697" s="318"/>
      <c r="L1697"/>
      <c r="M1697" s="319">
        <v>46043</v>
      </c>
      <c r="N1697" s="318">
        <v>1</v>
      </c>
      <c r="O1697" s="318"/>
      <c r="P1697" s="318"/>
      <c r="Q1697" s="319"/>
      <c r="R1697" s="318"/>
      <c r="X1697" t="s">
        <v>43</v>
      </c>
      <c r="AA1697" s="318" t="s">
        <v>182</v>
      </c>
      <c r="AB1697" s="318">
        <v>50052842</v>
      </c>
      <c r="AC1697" s="318" t="s">
        <v>35</v>
      </c>
      <c r="AE1697" s="318" t="s">
        <v>94</v>
      </c>
      <c r="AF1697" s="320">
        <v>211267</v>
      </c>
      <c r="AG1697" s="318"/>
      <c r="AH1697" s="320"/>
      <c r="AI1697" s="320"/>
    </row>
    <row r="1698" spans="1:35" hidden="1">
      <c r="A1698" t="s">
        <v>4903</v>
      </c>
      <c r="B1698" s="1">
        <v>46031</v>
      </c>
      <c r="C1698">
        <v>1</v>
      </c>
      <c r="D1698">
        <v>531278</v>
      </c>
      <c r="E1698" t="s">
        <v>4904</v>
      </c>
      <c r="F1698" t="s">
        <v>37</v>
      </c>
      <c r="G1698" t="s">
        <v>106</v>
      </c>
      <c r="H1698" t="s">
        <v>662</v>
      </c>
      <c r="I1698" t="s">
        <v>87</v>
      </c>
      <c r="J1698" t="s">
        <v>158</v>
      </c>
      <c r="K1698" s="318"/>
      <c r="L1698"/>
      <c r="M1698" s="319">
        <v>46049</v>
      </c>
      <c r="N1698" s="318">
        <v>1</v>
      </c>
      <c r="O1698" s="318"/>
      <c r="P1698" s="318"/>
      <c r="Q1698" s="319"/>
      <c r="R1698" s="318"/>
      <c r="X1698" t="s">
        <v>43</v>
      </c>
      <c r="AA1698" s="318" t="s">
        <v>182</v>
      </c>
      <c r="AB1698" s="318">
        <v>50052950</v>
      </c>
      <c r="AC1698" s="318" t="s">
        <v>35</v>
      </c>
      <c r="AE1698" s="318" t="s">
        <v>94</v>
      </c>
      <c r="AF1698" s="320">
        <v>234437</v>
      </c>
      <c r="AG1698" s="318">
        <v>10</v>
      </c>
      <c r="AH1698" s="320"/>
      <c r="AI1698" s="320"/>
    </row>
    <row r="1699" spans="1:35" hidden="1">
      <c r="A1699" t="s">
        <v>4905</v>
      </c>
      <c r="B1699" s="1">
        <v>46031</v>
      </c>
      <c r="C1699">
        <v>1</v>
      </c>
      <c r="D1699">
        <v>531279</v>
      </c>
      <c r="E1699" t="s">
        <v>4906</v>
      </c>
      <c r="F1699" t="s">
        <v>37</v>
      </c>
      <c r="G1699" t="s">
        <v>644</v>
      </c>
      <c r="H1699" t="s">
        <v>4907</v>
      </c>
      <c r="I1699" t="s">
        <v>108</v>
      </c>
      <c r="J1699" t="s">
        <v>1149</v>
      </c>
      <c r="K1699" s="318"/>
      <c r="L1699"/>
      <c r="M1699" s="319">
        <v>46077</v>
      </c>
      <c r="N1699" s="318">
        <v>2</v>
      </c>
      <c r="O1699" s="318"/>
      <c r="P1699" s="318" t="s">
        <v>274</v>
      </c>
      <c r="Q1699" s="319">
        <v>46077</v>
      </c>
      <c r="R1699" s="318" t="s">
        <v>199</v>
      </c>
      <c r="X1699" t="s">
        <v>43</v>
      </c>
      <c r="AA1699" s="318" t="s">
        <v>199</v>
      </c>
      <c r="AB1699" s="318">
        <v>50052999</v>
      </c>
      <c r="AC1699" s="318" t="s">
        <v>44</v>
      </c>
      <c r="AE1699" s="318" t="s">
        <v>261</v>
      </c>
      <c r="AF1699" s="320">
        <v>29046</v>
      </c>
      <c r="AG1699" s="318"/>
      <c r="AH1699" s="320"/>
      <c r="AI1699" s="320"/>
    </row>
    <row r="1700" spans="1:35" hidden="1">
      <c r="A1700" t="s">
        <v>4908</v>
      </c>
      <c r="B1700" s="1">
        <v>46031</v>
      </c>
      <c r="C1700">
        <v>1</v>
      </c>
      <c r="D1700">
        <v>531280</v>
      </c>
      <c r="E1700" t="s">
        <v>1456</v>
      </c>
      <c r="F1700" t="s">
        <v>37</v>
      </c>
      <c r="G1700" t="s">
        <v>106</v>
      </c>
      <c r="H1700" t="s">
        <v>1457</v>
      </c>
      <c r="I1700" t="s">
        <v>108</v>
      </c>
      <c r="J1700" t="s">
        <v>629</v>
      </c>
      <c r="K1700" s="318"/>
      <c r="L1700"/>
      <c r="M1700" s="319">
        <v>46065</v>
      </c>
      <c r="N1700" s="318">
        <v>2</v>
      </c>
      <c r="O1700" s="318"/>
      <c r="P1700" s="318"/>
      <c r="Q1700" s="319"/>
      <c r="R1700" s="318"/>
      <c r="X1700" t="s">
        <v>43</v>
      </c>
      <c r="AA1700" s="318" t="s">
        <v>199</v>
      </c>
      <c r="AB1700" s="318">
        <v>50053083</v>
      </c>
      <c r="AC1700" s="318" t="s">
        <v>44</v>
      </c>
      <c r="AE1700" s="318" t="s">
        <v>94</v>
      </c>
      <c r="AF1700" s="320">
        <v>9103</v>
      </c>
      <c r="AG1700" s="318"/>
      <c r="AH1700" s="320"/>
      <c r="AI1700" s="320"/>
    </row>
    <row r="1701" spans="1:35" hidden="1">
      <c r="A1701" t="s">
        <v>4909</v>
      </c>
      <c r="B1701" s="1">
        <v>46031</v>
      </c>
      <c r="C1701">
        <v>1</v>
      </c>
      <c r="D1701">
        <v>531281</v>
      </c>
      <c r="E1701" t="s">
        <v>4910</v>
      </c>
      <c r="F1701" t="s">
        <v>37</v>
      </c>
      <c r="G1701" t="s">
        <v>112</v>
      </c>
      <c r="H1701" t="s">
        <v>4911</v>
      </c>
      <c r="I1701" t="s">
        <v>108</v>
      </c>
      <c r="J1701" t="s">
        <v>158</v>
      </c>
      <c r="K1701" s="318"/>
      <c r="L1701"/>
      <c r="M1701" s="319">
        <v>46048</v>
      </c>
      <c r="N1701" s="318">
        <v>1</v>
      </c>
      <c r="O1701" s="318"/>
      <c r="P1701" s="318" t="s">
        <v>257</v>
      </c>
      <c r="Q1701" s="319">
        <v>46048</v>
      </c>
      <c r="R1701" s="318" t="s">
        <v>182</v>
      </c>
      <c r="S1701">
        <v>155079</v>
      </c>
      <c r="X1701" t="s">
        <v>43</v>
      </c>
      <c r="AA1701" s="318" t="s">
        <v>182</v>
      </c>
      <c r="AB1701" s="318">
        <v>50053087</v>
      </c>
      <c r="AC1701" s="318" t="s">
        <v>35</v>
      </c>
      <c r="AE1701" s="318" t="s">
        <v>94</v>
      </c>
      <c r="AF1701" s="320">
        <v>213847</v>
      </c>
      <c r="AG1701" s="318">
        <v>34</v>
      </c>
      <c r="AH1701" s="320"/>
      <c r="AI1701" s="320"/>
    </row>
    <row r="1702" spans="1:35" hidden="1">
      <c r="A1702" t="s">
        <v>4912</v>
      </c>
      <c r="B1702" s="1">
        <v>46035</v>
      </c>
      <c r="C1702">
        <v>1</v>
      </c>
      <c r="D1702">
        <v>531282</v>
      </c>
      <c r="E1702" t="s">
        <v>4913</v>
      </c>
      <c r="F1702" t="s">
        <v>37</v>
      </c>
      <c r="G1702" t="s">
        <v>644</v>
      </c>
      <c r="H1702" t="s">
        <v>4914</v>
      </c>
      <c r="I1702" t="s">
        <v>1423</v>
      </c>
      <c r="J1702" t="s">
        <v>629</v>
      </c>
      <c r="K1702" s="318"/>
      <c r="L1702"/>
      <c r="M1702" s="319">
        <v>46083</v>
      </c>
      <c r="N1702" s="318">
        <v>3</v>
      </c>
      <c r="O1702" s="318"/>
      <c r="P1702" s="318" t="s">
        <v>274</v>
      </c>
      <c r="Q1702" s="319">
        <v>46083</v>
      </c>
      <c r="R1702" s="318"/>
      <c r="X1702" t="s">
        <v>43</v>
      </c>
      <c r="AA1702" s="318"/>
      <c r="AB1702" s="318">
        <v>50053027</v>
      </c>
      <c r="AC1702" s="318" t="s">
        <v>43</v>
      </c>
      <c r="AE1702" s="318"/>
      <c r="AF1702" s="320"/>
      <c r="AG1702" s="318"/>
      <c r="AH1702" s="320"/>
      <c r="AI1702" s="320"/>
    </row>
    <row r="1703" spans="1:35" hidden="1">
      <c r="A1703" t="s">
        <v>4915</v>
      </c>
      <c r="B1703" s="1">
        <v>46035</v>
      </c>
      <c r="C1703">
        <v>1</v>
      </c>
      <c r="D1703">
        <v>531283</v>
      </c>
      <c r="E1703" t="s">
        <v>1520</v>
      </c>
      <c r="F1703" t="s">
        <v>37</v>
      </c>
      <c r="G1703" t="s">
        <v>644</v>
      </c>
      <c r="H1703" t="s">
        <v>1521</v>
      </c>
      <c r="I1703" t="s">
        <v>60</v>
      </c>
      <c r="J1703" t="s">
        <v>629</v>
      </c>
      <c r="K1703" s="318"/>
      <c r="L1703"/>
      <c r="M1703" s="319" t="s">
        <v>534</v>
      </c>
      <c r="N1703" s="318"/>
      <c r="O1703" s="318"/>
      <c r="P1703" s="318" t="s">
        <v>274</v>
      </c>
      <c r="Q1703" s="319" t="s">
        <v>534</v>
      </c>
      <c r="R1703" s="318"/>
      <c r="X1703" t="s">
        <v>43</v>
      </c>
      <c r="AA1703" s="318"/>
      <c r="AB1703" s="318">
        <v>50053030</v>
      </c>
      <c r="AC1703" s="318" t="s">
        <v>43</v>
      </c>
      <c r="AE1703" s="318"/>
      <c r="AF1703" s="320"/>
      <c r="AG1703" s="318"/>
      <c r="AH1703" s="320"/>
      <c r="AI1703" s="320"/>
    </row>
    <row r="1704" spans="1:35" hidden="1">
      <c r="A1704" t="s">
        <v>4916</v>
      </c>
      <c r="B1704" s="1">
        <v>46035</v>
      </c>
      <c r="C1704">
        <v>1</v>
      </c>
      <c r="D1704">
        <v>531284</v>
      </c>
      <c r="E1704" t="s">
        <v>4917</v>
      </c>
      <c r="F1704" t="s">
        <v>37</v>
      </c>
      <c r="G1704" t="s">
        <v>644</v>
      </c>
      <c r="H1704" t="s">
        <v>4918</v>
      </c>
      <c r="I1704" t="s">
        <v>87</v>
      </c>
      <c r="J1704" t="s">
        <v>1149</v>
      </c>
      <c r="K1704" s="318"/>
      <c r="L1704"/>
      <c r="M1704" s="319">
        <v>46077</v>
      </c>
      <c r="N1704" s="318">
        <v>2</v>
      </c>
      <c r="O1704" s="318"/>
      <c r="P1704" s="318" t="s">
        <v>274</v>
      </c>
      <c r="Q1704" s="319">
        <v>46077</v>
      </c>
      <c r="R1704" s="318" t="s">
        <v>199</v>
      </c>
      <c r="X1704" t="s">
        <v>43</v>
      </c>
      <c r="AA1704" s="318" t="s">
        <v>199</v>
      </c>
      <c r="AB1704" s="318">
        <v>50053116</v>
      </c>
      <c r="AC1704" s="318" t="s">
        <v>44</v>
      </c>
      <c r="AE1704" s="318" t="s">
        <v>261</v>
      </c>
      <c r="AF1704" s="320">
        <v>40509</v>
      </c>
      <c r="AG1704" s="318"/>
      <c r="AH1704" s="320"/>
      <c r="AI1704" s="320"/>
    </row>
    <row r="1705" spans="1:35" hidden="1">
      <c r="A1705" t="s">
        <v>4919</v>
      </c>
      <c r="B1705" s="1">
        <v>46035</v>
      </c>
      <c r="C1705">
        <v>1</v>
      </c>
      <c r="D1705">
        <v>531285</v>
      </c>
      <c r="E1705" t="s">
        <v>4920</v>
      </c>
      <c r="F1705" t="s">
        <v>37</v>
      </c>
      <c r="G1705" t="s">
        <v>644</v>
      </c>
      <c r="H1705" t="s">
        <v>4921</v>
      </c>
      <c r="I1705" t="s">
        <v>40</v>
      </c>
      <c r="J1705" t="s">
        <v>1149</v>
      </c>
      <c r="K1705" s="318"/>
      <c r="L1705"/>
      <c r="M1705" s="319">
        <v>46077</v>
      </c>
      <c r="N1705" s="318">
        <v>2</v>
      </c>
      <c r="O1705" s="318"/>
      <c r="P1705" s="318" t="s">
        <v>274</v>
      </c>
      <c r="Q1705" s="319">
        <v>46077</v>
      </c>
      <c r="R1705" s="318" t="s">
        <v>199</v>
      </c>
      <c r="X1705" t="s">
        <v>43</v>
      </c>
      <c r="AA1705" s="318" t="s">
        <v>199</v>
      </c>
      <c r="AB1705" s="318">
        <v>50053125</v>
      </c>
      <c r="AC1705" s="318" t="s">
        <v>44</v>
      </c>
      <c r="AE1705" s="318" t="s">
        <v>261</v>
      </c>
      <c r="AF1705" s="320">
        <v>36803</v>
      </c>
      <c r="AG1705" s="318"/>
      <c r="AH1705" s="320"/>
      <c r="AI1705" s="320"/>
    </row>
    <row r="1706" spans="1:35" hidden="1">
      <c r="A1706" t="s">
        <v>4922</v>
      </c>
      <c r="B1706" s="1">
        <v>46035</v>
      </c>
      <c r="C1706">
        <v>1</v>
      </c>
      <c r="D1706">
        <v>531286</v>
      </c>
      <c r="E1706" t="s">
        <v>4923</v>
      </c>
      <c r="F1706" t="s">
        <v>37</v>
      </c>
      <c r="G1706" t="s">
        <v>117</v>
      </c>
      <c r="H1706" t="s">
        <v>4924</v>
      </c>
      <c r="I1706" t="s">
        <v>108</v>
      </c>
      <c r="J1706" t="s">
        <v>158</v>
      </c>
      <c r="K1706" s="318"/>
      <c r="L1706"/>
      <c r="M1706" s="319">
        <v>46056</v>
      </c>
      <c r="N1706" s="318">
        <v>2</v>
      </c>
      <c r="O1706" s="318"/>
      <c r="P1706" s="318"/>
      <c r="Q1706" s="319"/>
      <c r="R1706" s="318"/>
      <c r="X1706" t="s">
        <v>43</v>
      </c>
      <c r="AA1706" s="318" t="s">
        <v>199</v>
      </c>
      <c r="AB1706" s="318">
        <v>50053238</v>
      </c>
      <c r="AC1706" s="318" t="s">
        <v>44</v>
      </c>
      <c r="AE1706" s="318" t="s">
        <v>52</v>
      </c>
      <c r="AF1706" s="320">
        <v>230193</v>
      </c>
      <c r="AG1706" s="318">
        <v>123</v>
      </c>
      <c r="AH1706" s="320"/>
      <c r="AI1706" s="320"/>
    </row>
    <row r="1707" spans="1:35" hidden="1">
      <c r="A1707" t="s">
        <v>4925</v>
      </c>
      <c r="B1707" s="1">
        <v>46035</v>
      </c>
      <c r="C1707">
        <v>1</v>
      </c>
      <c r="D1707">
        <v>531287</v>
      </c>
      <c r="E1707" t="s">
        <v>4926</v>
      </c>
      <c r="F1707" t="s">
        <v>37</v>
      </c>
      <c r="G1707" t="s">
        <v>197</v>
      </c>
      <c r="H1707" t="s">
        <v>4927</v>
      </c>
      <c r="I1707" t="s">
        <v>636</v>
      </c>
      <c r="J1707" t="s">
        <v>158</v>
      </c>
      <c r="K1707" s="318"/>
      <c r="L1707"/>
      <c r="M1707" s="319"/>
      <c r="N1707" s="318"/>
      <c r="O1707" s="318"/>
      <c r="P1707" s="318"/>
      <c r="Q1707" s="319"/>
      <c r="R1707" s="318"/>
      <c r="X1707" t="s">
        <v>43</v>
      </c>
      <c r="AA1707" s="318"/>
      <c r="AB1707" s="318">
        <v>50053095</v>
      </c>
      <c r="AC1707" s="318" t="s">
        <v>43</v>
      </c>
      <c r="AE1707" s="318"/>
      <c r="AF1707" s="320"/>
      <c r="AG1707" s="318"/>
      <c r="AH1707" s="320"/>
      <c r="AI1707" s="320"/>
    </row>
    <row r="1708" spans="1:35" hidden="1">
      <c r="A1708" t="s">
        <v>4928</v>
      </c>
      <c r="B1708" s="1">
        <v>46035</v>
      </c>
      <c r="C1708">
        <v>1</v>
      </c>
      <c r="D1708">
        <v>531288</v>
      </c>
      <c r="E1708" t="s">
        <v>4929</v>
      </c>
      <c r="F1708" t="s">
        <v>37</v>
      </c>
      <c r="G1708" t="s">
        <v>121</v>
      </c>
      <c r="H1708" t="s">
        <v>4930</v>
      </c>
      <c r="I1708" t="s">
        <v>636</v>
      </c>
      <c r="J1708" t="s">
        <v>158</v>
      </c>
      <c r="K1708" s="318"/>
      <c r="L1708"/>
      <c r="M1708" s="319">
        <v>46077</v>
      </c>
      <c r="N1708" s="318">
        <v>2</v>
      </c>
      <c r="O1708" s="318"/>
      <c r="P1708" s="318"/>
      <c r="Q1708" s="319"/>
      <c r="R1708" s="318"/>
      <c r="X1708" t="s">
        <v>43</v>
      </c>
      <c r="AA1708" s="318"/>
      <c r="AB1708" s="318">
        <v>50053233</v>
      </c>
      <c r="AC1708" s="318" t="s">
        <v>43</v>
      </c>
      <c r="AE1708" s="318"/>
      <c r="AF1708" s="320"/>
      <c r="AG1708" s="318"/>
      <c r="AH1708" s="320"/>
      <c r="AI1708" s="320"/>
    </row>
    <row r="1709" spans="1:35" hidden="1">
      <c r="A1709" t="s">
        <v>4931</v>
      </c>
      <c r="B1709" s="1">
        <v>46030</v>
      </c>
      <c r="C1709">
        <v>1</v>
      </c>
      <c r="D1709">
        <v>531289</v>
      </c>
      <c r="E1709" t="s">
        <v>4932</v>
      </c>
      <c r="F1709" t="s">
        <v>37</v>
      </c>
      <c r="G1709" t="s">
        <v>121</v>
      </c>
      <c r="H1709" t="s">
        <v>4933</v>
      </c>
      <c r="I1709" t="s">
        <v>108</v>
      </c>
      <c r="J1709" t="s">
        <v>4934</v>
      </c>
      <c r="K1709" s="318"/>
      <c r="L1709"/>
      <c r="M1709" s="319">
        <v>46080</v>
      </c>
      <c r="N1709" s="318">
        <v>2</v>
      </c>
      <c r="O1709" s="318"/>
      <c r="P1709" s="318"/>
      <c r="Q1709" s="319"/>
      <c r="R1709" s="318"/>
      <c r="X1709" t="s">
        <v>43</v>
      </c>
      <c r="AA1709" s="318"/>
      <c r="AB1709" s="318">
        <v>50052816</v>
      </c>
      <c r="AC1709" s="318" t="s">
        <v>43</v>
      </c>
      <c r="AE1709" s="318"/>
      <c r="AF1709" s="320"/>
      <c r="AG1709" s="318"/>
      <c r="AH1709" s="320"/>
      <c r="AI1709" s="320"/>
    </row>
    <row r="1710" spans="1:35" hidden="1">
      <c r="A1710" t="s">
        <v>4935</v>
      </c>
      <c r="B1710" s="1">
        <v>46035</v>
      </c>
      <c r="C1710">
        <v>1</v>
      </c>
      <c r="D1710">
        <v>531290</v>
      </c>
      <c r="E1710" t="s">
        <v>4936</v>
      </c>
      <c r="F1710" t="s">
        <v>37</v>
      </c>
      <c r="G1710" t="s">
        <v>197</v>
      </c>
      <c r="H1710" t="s">
        <v>4937</v>
      </c>
      <c r="I1710" t="s">
        <v>123</v>
      </c>
      <c r="J1710" t="s">
        <v>158</v>
      </c>
      <c r="K1710" s="318"/>
      <c r="L1710"/>
      <c r="M1710" s="319">
        <v>46069</v>
      </c>
      <c r="N1710" s="318">
        <v>2</v>
      </c>
      <c r="O1710" s="318"/>
      <c r="P1710" s="318"/>
      <c r="Q1710" s="319"/>
      <c r="R1710" s="318"/>
      <c r="X1710" t="s">
        <v>43</v>
      </c>
      <c r="AA1710" s="318"/>
      <c r="AB1710" s="318">
        <v>50053134</v>
      </c>
      <c r="AC1710" s="318" t="s">
        <v>43</v>
      </c>
      <c r="AE1710" s="318"/>
      <c r="AF1710" s="320"/>
      <c r="AG1710" s="318"/>
      <c r="AH1710" s="320"/>
      <c r="AI1710" s="320"/>
    </row>
    <row r="1711" spans="1:35" hidden="1">
      <c r="A1711" t="s">
        <v>4938</v>
      </c>
      <c r="B1711" s="1">
        <v>46035</v>
      </c>
      <c r="C1711">
        <v>1</v>
      </c>
      <c r="D1711">
        <v>531291</v>
      </c>
      <c r="E1711" t="s">
        <v>4939</v>
      </c>
      <c r="F1711" t="s">
        <v>46</v>
      </c>
      <c r="G1711" t="s">
        <v>358</v>
      </c>
      <c r="H1711" t="s">
        <v>4940</v>
      </c>
      <c r="I1711" t="s">
        <v>49</v>
      </c>
      <c r="J1711" t="s">
        <v>4941</v>
      </c>
      <c r="K1711" s="318"/>
      <c r="L1711"/>
      <c r="M1711" s="319">
        <v>46085</v>
      </c>
      <c r="N1711" s="318">
        <v>3</v>
      </c>
      <c r="O1711" s="318"/>
      <c r="P1711" s="318"/>
      <c r="Q1711" s="319"/>
      <c r="R1711" s="318"/>
      <c r="X1711" t="s">
        <v>43</v>
      </c>
      <c r="AA1711" s="318"/>
      <c r="AB1711" s="318">
        <v>50053288</v>
      </c>
      <c r="AC1711" s="318" t="s">
        <v>43</v>
      </c>
      <c r="AE1711" s="318"/>
      <c r="AF1711" s="320"/>
      <c r="AG1711" s="318"/>
      <c r="AH1711" s="320"/>
      <c r="AI1711" s="320"/>
    </row>
    <row r="1712" spans="1:35" hidden="1">
      <c r="A1712" t="s">
        <v>4942</v>
      </c>
      <c r="B1712" s="1">
        <v>46035</v>
      </c>
      <c r="C1712">
        <v>1</v>
      </c>
      <c r="D1712">
        <v>531292</v>
      </c>
      <c r="E1712" t="s">
        <v>4943</v>
      </c>
      <c r="F1712" t="s">
        <v>37</v>
      </c>
      <c r="G1712" t="s">
        <v>112</v>
      </c>
      <c r="H1712" t="s">
        <v>4944</v>
      </c>
      <c r="I1712" t="s">
        <v>87</v>
      </c>
      <c r="J1712" t="s">
        <v>158</v>
      </c>
      <c r="K1712" s="318"/>
      <c r="L1712"/>
      <c r="M1712" s="319">
        <v>46056</v>
      </c>
      <c r="N1712" s="318">
        <v>2</v>
      </c>
      <c r="O1712" s="318"/>
      <c r="P1712" s="318" t="s">
        <v>257</v>
      </c>
      <c r="Q1712" s="319">
        <v>46056</v>
      </c>
      <c r="R1712" s="318" t="s">
        <v>199</v>
      </c>
      <c r="S1712">
        <v>149946</v>
      </c>
      <c r="X1712" t="s">
        <v>43</v>
      </c>
      <c r="AA1712" s="318" t="s">
        <v>199</v>
      </c>
      <c r="AB1712" s="318">
        <v>50053380</v>
      </c>
      <c r="AC1712" s="318" t="s">
        <v>44</v>
      </c>
      <c r="AE1712" s="318" t="s">
        <v>94</v>
      </c>
      <c r="AF1712" s="320">
        <v>299290</v>
      </c>
      <c r="AG1712" s="318">
        <v>80</v>
      </c>
      <c r="AH1712" s="320"/>
      <c r="AI1712" s="320"/>
    </row>
    <row r="1713" spans="1:35" hidden="1">
      <c r="A1713" t="s">
        <v>4945</v>
      </c>
      <c r="B1713" s="1">
        <v>46035</v>
      </c>
      <c r="C1713">
        <v>1</v>
      </c>
      <c r="D1713">
        <v>531293</v>
      </c>
      <c r="E1713" t="s">
        <v>4946</v>
      </c>
      <c r="F1713" t="s">
        <v>37</v>
      </c>
      <c r="G1713" t="s">
        <v>121</v>
      </c>
      <c r="H1713" t="s">
        <v>4947</v>
      </c>
      <c r="I1713" t="s">
        <v>108</v>
      </c>
      <c r="J1713" t="s">
        <v>4948</v>
      </c>
      <c r="K1713" s="318"/>
      <c r="L1713"/>
      <c r="M1713" s="319">
        <v>46059</v>
      </c>
      <c r="N1713" s="318">
        <v>2</v>
      </c>
      <c r="O1713" s="318"/>
      <c r="P1713" s="318"/>
      <c r="Q1713" s="319"/>
      <c r="R1713" s="318"/>
      <c r="X1713" t="s">
        <v>43</v>
      </c>
      <c r="AA1713" s="318" t="s">
        <v>199</v>
      </c>
      <c r="AB1713" s="318">
        <v>50053617</v>
      </c>
      <c r="AC1713" s="318" t="s">
        <v>44</v>
      </c>
      <c r="AE1713" s="318" t="s">
        <v>94</v>
      </c>
      <c r="AF1713" s="320">
        <v>52234</v>
      </c>
      <c r="AG1713" s="318"/>
      <c r="AH1713" s="320"/>
      <c r="AI1713" s="320"/>
    </row>
    <row r="1714" spans="1:35" hidden="1">
      <c r="A1714" t="s">
        <v>4949</v>
      </c>
      <c r="B1714" s="1">
        <v>46036</v>
      </c>
      <c r="C1714">
        <v>1</v>
      </c>
      <c r="D1714">
        <v>531294</v>
      </c>
      <c r="E1714" t="s">
        <v>4950</v>
      </c>
      <c r="F1714" t="s">
        <v>37</v>
      </c>
      <c r="G1714" t="s">
        <v>358</v>
      </c>
      <c r="H1714" t="s">
        <v>4951</v>
      </c>
      <c r="I1714" t="s">
        <v>40</v>
      </c>
      <c r="J1714" t="s">
        <v>158</v>
      </c>
      <c r="K1714" s="318"/>
      <c r="L1714"/>
      <c r="M1714" s="319">
        <v>46050</v>
      </c>
      <c r="N1714" s="318">
        <v>1</v>
      </c>
      <c r="O1714" s="318"/>
      <c r="P1714" s="318"/>
      <c r="Q1714" s="319"/>
      <c r="R1714" s="318"/>
      <c r="X1714" t="s">
        <v>43</v>
      </c>
      <c r="AA1714" s="318" t="s">
        <v>199</v>
      </c>
      <c r="AB1714" s="318">
        <v>50053446</v>
      </c>
      <c r="AC1714" s="318" t="s">
        <v>44</v>
      </c>
      <c r="AE1714" s="318" t="s">
        <v>52</v>
      </c>
      <c r="AF1714" s="320">
        <v>337642</v>
      </c>
      <c r="AG1714" s="318">
        <v>125</v>
      </c>
      <c r="AH1714" s="320"/>
      <c r="AI1714" s="320"/>
    </row>
    <row r="1715" spans="1:35" hidden="1">
      <c r="A1715" t="s">
        <v>4952</v>
      </c>
      <c r="B1715" s="1">
        <v>46035</v>
      </c>
      <c r="C1715">
        <v>1</v>
      </c>
      <c r="D1715">
        <v>531295</v>
      </c>
      <c r="E1715" t="s">
        <v>4953</v>
      </c>
      <c r="F1715" t="s">
        <v>37</v>
      </c>
      <c r="G1715" t="s">
        <v>358</v>
      </c>
      <c r="H1715" t="s">
        <v>4954</v>
      </c>
      <c r="I1715" t="s">
        <v>40</v>
      </c>
      <c r="J1715" t="s">
        <v>158</v>
      </c>
      <c r="K1715" s="318"/>
      <c r="L1715"/>
      <c r="M1715" s="319">
        <v>46050</v>
      </c>
      <c r="N1715" s="318">
        <v>1</v>
      </c>
      <c r="O1715" s="318"/>
      <c r="P1715" s="318"/>
      <c r="Q1715" s="319"/>
      <c r="R1715" s="318"/>
      <c r="X1715" t="s">
        <v>43</v>
      </c>
      <c r="AA1715" s="318" t="s">
        <v>182</v>
      </c>
      <c r="AB1715" s="318">
        <v>50053429</v>
      </c>
      <c r="AC1715" s="318" t="s">
        <v>35</v>
      </c>
      <c r="AE1715" s="318" t="s">
        <v>94</v>
      </c>
      <c r="AF1715" s="320">
        <v>218601</v>
      </c>
      <c r="AG1715" s="318">
        <v>46</v>
      </c>
      <c r="AH1715" s="320"/>
      <c r="AI1715" s="320"/>
    </row>
    <row r="1716" spans="1:35" hidden="1">
      <c r="A1716" t="s">
        <v>4955</v>
      </c>
      <c r="B1716" s="1">
        <v>46035</v>
      </c>
      <c r="C1716">
        <v>1</v>
      </c>
      <c r="D1716">
        <v>531296</v>
      </c>
      <c r="E1716" t="s">
        <v>4956</v>
      </c>
      <c r="F1716" t="s">
        <v>46</v>
      </c>
      <c r="G1716" t="s">
        <v>47</v>
      </c>
      <c r="H1716" t="s">
        <v>4957</v>
      </c>
      <c r="I1716" t="s">
        <v>49</v>
      </c>
      <c r="J1716" t="s">
        <v>746</v>
      </c>
      <c r="K1716" s="318"/>
      <c r="L1716"/>
      <c r="M1716" s="319"/>
      <c r="N1716" s="318"/>
      <c r="O1716" s="318"/>
      <c r="P1716" s="318"/>
      <c r="Q1716" s="319"/>
      <c r="R1716" s="318"/>
      <c r="X1716" t="s">
        <v>43</v>
      </c>
      <c r="AA1716" s="318"/>
      <c r="AB1716" s="318"/>
      <c r="AC1716" s="318" t="s">
        <v>43</v>
      </c>
      <c r="AE1716" s="318"/>
      <c r="AF1716" s="320"/>
      <c r="AG1716" s="318"/>
      <c r="AH1716" s="320"/>
      <c r="AI1716" s="320"/>
    </row>
    <row r="1717" spans="1:35" hidden="1">
      <c r="A1717" t="s">
        <v>4958</v>
      </c>
      <c r="B1717" s="1">
        <v>46036</v>
      </c>
      <c r="C1717">
        <v>1</v>
      </c>
      <c r="D1717">
        <v>531297</v>
      </c>
      <c r="E1717" t="s">
        <v>3638</v>
      </c>
      <c r="F1717" t="s">
        <v>37</v>
      </c>
      <c r="G1717" t="s">
        <v>644</v>
      </c>
      <c r="H1717" t="s">
        <v>3639</v>
      </c>
      <c r="I1717" t="s">
        <v>87</v>
      </c>
      <c r="J1717" t="s">
        <v>629</v>
      </c>
      <c r="K1717" s="318"/>
      <c r="L1717"/>
      <c r="M1717" s="319">
        <v>46063</v>
      </c>
      <c r="N1717" s="318">
        <v>2</v>
      </c>
      <c r="O1717" s="318"/>
      <c r="P1717" s="318" t="s">
        <v>274</v>
      </c>
      <c r="Q1717" s="319">
        <v>46063</v>
      </c>
      <c r="R1717" s="318" t="s">
        <v>199</v>
      </c>
      <c r="X1717" t="s">
        <v>43</v>
      </c>
      <c r="AA1717" s="318" t="s">
        <v>199</v>
      </c>
      <c r="AB1717" s="318">
        <v>50053314</v>
      </c>
      <c r="AC1717" s="318" t="s">
        <v>44</v>
      </c>
      <c r="AE1717" s="318" t="s">
        <v>94</v>
      </c>
      <c r="AF1717" s="320">
        <v>10167</v>
      </c>
      <c r="AG1717" s="318"/>
      <c r="AH1717" s="320"/>
      <c r="AI1717" s="320"/>
    </row>
    <row r="1718" spans="1:35" hidden="1">
      <c r="A1718" t="s">
        <v>4959</v>
      </c>
      <c r="B1718" s="1">
        <v>46036</v>
      </c>
      <c r="C1718">
        <v>1</v>
      </c>
      <c r="D1718">
        <v>531298</v>
      </c>
      <c r="E1718" t="s">
        <v>1216</v>
      </c>
      <c r="F1718" t="s">
        <v>37</v>
      </c>
      <c r="G1718" t="s">
        <v>644</v>
      </c>
      <c r="H1718" t="s">
        <v>1217</v>
      </c>
      <c r="I1718" t="s">
        <v>92</v>
      </c>
      <c r="J1718" t="s">
        <v>629</v>
      </c>
      <c r="K1718" s="318"/>
      <c r="L1718"/>
      <c r="M1718" s="319"/>
      <c r="N1718" s="318"/>
      <c r="O1718" s="318"/>
      <c r="P1718" s="318" t="s">
        <v>274</v>
      </c>
      <c r="Q1718" s="319"/>
      <c r="R1718" s="318"/>
      <c r="X1718" t="s">
        <v>43</v>
      </c>
      <c r="AA1718" s="318"/>
      <c r="AB1718" s="318"/>
      <c r="AC1718" s="318" t="s">
        <v>43</v>
      </c>
      <c r="AE1718" s="318"/>
      <c r="AF1718" s="320"/>
      <c r="AG1718" s="318"/>
      <c r="AH1718" s="320"/>
      <c r="AI1718" s="320"/>
    </row>
    <row r="1719" spans="1:35" hidden="1">
      <c r="A1719" t="s">
        <v>4960</v>
      </c>
      <c r="B1719" s="1">
        <v>46036</v>
      </c>
      <c r="C1719">
        <v>1</v>
      </c>
      <c r="D1719">
        <v>531299</v>
      </c>
      <c r="E1719" t="s">
        <v>4961</v>
      </c>
      <c r="F1719" t="s">
        <v>37</v>
      </c>
      <c r="G1719" t="s">
        <v>106</v>
      </c>
      <c r="H1719" t="s">
        <v>4962</v>
      </c>
      <c r="I1719" t="s">
        <v>72</v>
      </c>
      <c r="J1719" t="s">
        <v>629</v>
      </c>
      <c r="K1719" s="318"/>
      <c r="L1719"/>
      <c r="M1719" s="319">
        <v>46065</v>
      </c>
      <c r="N1719" s="318">
        <v>2</v>
      </c>
      <c r="O1719" s="318"/>
      <c r="P1719" s="318"/>
      <c r="Q1719" s="319"/>
      <c r="R1719" s="318"/>
      <c r="X1719" t="s">
        <v>43</v>
      </c>
      <c r="AA1719" s="318" t="s">
        <v>199</v>
      </c>
      <c r="AB1719" s="318">
        <v>50053320</v>
      </c>
      <c r="AC1719" s="318" t="s">
        <v>44</v>
      </c>
      <c r="AE1719" s="318" t="s">
        <v>94</v>
      </c>
      <c r="AF1719" s="320">
        <v>19893</v>
      </c>
      <c r="AG1719" s="318"/>
      <c r="AH1719" s="320"/>
      <c r="AI1719" s="320"/>
    </row>
    <row r="1720" spans="1:35" hidden="1">
      <c r="A1720" t="s">
        <v>4963</v>
      </c>
      <c r="B1720" s="1">
        <v>46037</v>
      </c>
      <c r="C1720">
        <v>1</v>
      </c>
      <c r="D1720">
        <v>531300</v>
      </c>
      <c r="E1720" t="s">
        <v>4964</v>
      </c>
      <c r="F1720" t="s">
        <v>37</v>
      </c>
      <c r="G1720" t="s">
        <v>644</v>
      </c>
      <c r="H1720" t="s">
        <v>4965</v>
      </c>
      <c r="I1720" t="s">
        <v>636</v>
      </c>
      <c r="J1720" t="s">
        <v>629</v>
      </c>
      <c r="K1720" s="318"/>
      <c r="L1720"/>
      <c r="M1720" s="319">
        <v>46079</v>
      </c>
      <c r="N1720" s="318">
        <v>2</v>
      </c>
      <c r="O1720" s="318"/>
      <c r="P1720" s="318" t="s">
        <v>274</v>
      </c>
      <c r="Q1720" s="319">
        <v>46079</v>
      </c>
      <c r="R1720" s="318" t="s">
        <v>199</v>
      </c>
      <c r="X1720" t="s">
        <v>43</v>
      </c>
      <c r="AA1720" s="318" t="s">
        <v>199</v>
      </c>
      <c r="AB1720" s="318">
        <v>50053692</v>
      </c>
      <c r="AC1720" s="318" t="s">
        <v>44</v>
      </c>
      <c r="AE1720" s="318" t="s">
        <v>94</v>
      </c>
      <c r="AF1720" s="320">
        <v>16996</v>
      </c>
      <c r="AG1720" s="318"/>
      <c r="AH1720" s="320"/>
      <c r="AI1720" s="320"/>
    </row>
    <row r="1721" spans="1:35" hidden="1">
      <c r="A1721" t="s">
        <v>4966</v>
      </c>
      <c r="B1721" s="1">
        <v>46037</v>
      </c>
      <c r="C1721">
        <v>1</v>
      </c>
      <c r="D1721">
        <v>531301</v>
      </c>
      <c r="E1721" t="s">
        <v>4967</v>
      </c>
      <c r="F1721" t="s">
        <v>37</v>
      </c>
      <c r="G1721" t="s">
        <v>106</v>
      </c>
      <c r="H1721" t="s">
        <v>4968</v>
      </c>
      <c r="I1721" t="s">
        <v>72</v>
      </c>
      <c r="J1721" t="s">
        <v>629</v>
      </c>
      <c r="K1721" s="318"/>
      <c r="L1721"/>
      <c r="M1721" s="319">
        <v>46066</v>
      </c>
      <c r="N1721" s="318">
        <v>2</v>
      </c>
      <c r="O1721" s="318"/>
      <c r="P1721" s="318"/>
      <c r="Q1721" s="319"/>
      <c r="R1721" s="318"/>
      <c r="X1721" t="s">
        <v>43</v>
      </c>
      <c r="AA1721" s="318" t="s">
        <v>199</v>
      </c>
      <c r="AB1721" s="318">
        <v>50053805</v>
      </c>
      <c r="AC1721" s="318" t="s">
        <v>44</v>
      </c>
      <c r="AE1721" s="318" t="s">
        <v>94</v>
      </c>
      <c r="AF1721" s="320">
        <v>19893</v>
      </c>
      <c r="AG1721" s="318"/>
      <c r="AH1721" s="320"/>
      <c r="AI1721" s="320"/>
    </row>
    <row r="1722" spans="1:35" hidden="1">
      <c r="A1722" t="s">
        <v>4969</v>
      </c>
      <c r="B1722" s="1">
        <v>46037</v>
      </c>
      <c r="C1722">
        <v>1</v>
      </c>
      <c r="D1722">
        <v>531302</v>
      </c>
      <c r="E1722" t="s">
        <v>2379</v>
      </c>
      <c r="F1722" t="s">
        <v>37</v>
      </c>
      <c r="G1722" t="s">
        <v>644</v>
      </c>
      <c r="H1722" t="s">
        <v>2380</v>
      </c>
      <c r="I1722" t="s">
        <v>40</v>
      </c>
      <c r="J1722" t="s">
        <v>629</v>
      </c>
      <c r="K1722" s="318"/>
      <c r="L1722"/>
      <c r="M1722" s="319">
        <v>46063</v>
      </c>
      <c r="N1722" s="318">
        <v>2</v>
      </c>
      <c r="O1722" s="318"/>
      <c r="P1722" s="318" t="s">
        <v>274</v>
      </c>
      <c r="Q1722" s="319">
        <v>46063</v>
      </c>
      <c r="R1722" s="318" t="s">
        <v>199</v>
      </c>
      <c r="X1722" t="s">
        <v>43</v>
      </c>
      <c r="AA1722" s="318" t="s">
        <v>199</v>
      </c>
      <c r="AB1722" s="318">
        <v>50053861</v>
      </c>
      <c r="AC1722" s="318" t="s">
        <v>44</v>
      </c>
      <c r="AE1722" s="318" t="s">
        <v>94</v>
      </c>
      <c r="AF1722" s="320">
        <v>12475</v>
      </c>
      <c r="AG1722" s="318"/>
      <c r="AH1722" s="320"/>
      <c r="AI1722" s="320"/>
    </row>
    <row r="1723" spans="1:35" hidden="1">
      <c r="A1723" t="s">
        <v>4970</v>
      </c>
      <c r="B1723" s="1">
        <v>46037</v>
      </c>
      <c r="C1723">
        <v>1</v>
      </c>
      <c r="D1723">
        <v>531303</v>
      </c>
      <c r="E1723" t="s">
        <v>3121</v>
      </c>
      <c r="F1723" t="s">
        <v>37</v>
      </c>
      <c r="G1723" t="s">
        <v>644</v>
      </c>
      <c r="H1723" t="s">
        <v>3122</v>
      </c>
      <c r="I1723" t="s">
        <v>92</v>
      </c>
      <c r="J1723" t="s">
        <v>716</v>
      </c>
      <c r="K1723" s="318"/>
      <c r="L1723"/>
      <c r="M1723" s="319">
        <v>46078</v>
      </c>
      <c r="N1723" s="318">
        <v>2</v>
      </c>
      <c r="O1723" s="318"/>
      <c r="P1723" s="318" t="s">
        <v>274</v>
      </c>
      <c r="Q1723" s="319">
        <v>46078</v>
      </c>
      <c r="R1723" s="318" t="s">
        <v>199</v>
      </c>
      <c r="X1723" t="s">
        <v>43</v>
      </c>
      <c r="AA1723" s="318" t="s">
        <v>199</v>
      </c>
      <c r="AB1723" s="318">
        <v>50053886</v>
      </c>
      <c r="AC1723" s="318" t="s">
        <v>44</v>
      </c>
      <c r="AE1723" s="318" t="s">
        <v>94</v>
      </c>
      <c r="AF1723" s="320">
        <v>31085</v>
      </c>
      <c r="AG1723" s="318"/>
      <c r="AH1723" s="320"/>
      <c r="AI1723" s="320"/>
    </row>
    <row r="1724" spans="1:35" hidden="1">
      <c r="A1724" t="s">
        <v>4971</v>
      </c>
      <c r="B1724" s="1">
        <v>46037</v>
      </c>
      <c r="C1724">
        <v>1</v>
      </c>
      <c r="D1724">
        <v>531304</v>
      </c>
      <c r="E1724" t="s">
        <v>4972</v>
      </c>
      <c r="F1724" t="s">
        <v>37</v>
      </c>
      <c r="G1724" t="s">
        <v>106</v>
      </c>
      <c r="H1724" t="s">
        <v>4973</v>
      </c>
      <c r="I1724" t="s">
        <v>108</v>
      </c>
      <c r="J1724" t="s">
        <v>629</v>
      </c>
      <c r="K1724" s="318"/>
      <c r="L1724"/>
      <c r="M1724" s="319"/>
      <c r="N1724" s="318"/>
      <c r="O1724" s="318"/>
      <c r="P1724" s="318"/>
      <c r="Q1724" s="319"/>
      <c r="R1724" s="318"/>
      <c r="X1724" t="s">
        <v>43</v>
      </c>
      <c r="AA1724" s="318"/>
      <c r="AB1724" s="318"/>
      <c r="AC1724" s="318" t="s">
        <v>43</v>
      </c>
      <c r="AE1724" s="318"/>
      <c r="AF1724" s="320"/>
      <c r="AG1724" s="318"/>
      <c r="AH1724" s="320"/>
      <c r="AI1724" s="320"/>
    </row>
    <row r="1725" spans="1:35" hidden="1">
      <c r="A1725" t="s">
        <v>4974</v>
      </c>
      <c r="B1725" s="1">
        <v>46037</v>
      </c>
      <c r="C1725">
        <v>1</v>
      </c>
      <c r="D1725">
        <v>531305</v>
      </c>
      <c r="E1725" t="s">
        <v>4975</v>
      </c>
      <c r="F1725" t="s">
        <v>37</v>
      </c>
      <c r="G1725" t="s">
        <v>97</v>
      </c>
      <c r="H1725" t="s">
        <v>4976</v>
      </c>
      <c r="I1725" t="s">
        <v>1423</v>
      </c>
      <c r="J1725" t="s">
        <v>158</v>
      </c>
      <c r="K1725" s="318"/>
      <c r="L1725"/>
      <c r="M1725" s="319">
        <v>46071</v>
      </c>
      <c r="N1725" s="318">
        <v>2</v>
      </c>
      <c r="O1725" s="318"/>
      <c r="P1725" s="318" t="s">
        <v>274</v>
      </c>
      <c r="Q1725" s="319">
        <v>46071</v>
      </c>
      <c r="R1725" s="318" t="s">
        <v>199</v>
      </c>
      <c r="X1725" t="s">
        <v>43</v>
      </c>
      <c r="AA1725" s="318" t="s">
        <v>199</v>
      </c>
      <c r="AB1725" s="318">
        <v>50053851</v>
      </c>
      <c r="AC1725" s="318" t="s">
        <v>44</v>
      </c>
      <c r="AE1725" s="318" t="s">
        <v>94</v>
      </c>
      <c r="AF1725" s="320">
        <v>293066</v>
      </c>
      <c r="AG1725" s="318">
        <v>55</v>
      </c>
      <c r="AH1725" s="320"/>
      <c r="AI1725" s="320"/>
    </row>
    <row r="1726" spans="1:35" hidden="1">
      <c r="A1726" t="s">
        <v>4977</v>
      </c>
      <c r="B1726" s="1">
        <v>46037</v>
      </c>
      <c r="C1726">
        <v>1</v>
      </c>
      <c r="D1726">
        <v>531306</v>
      </c>
      <c r="E1726" t="s">
        <v>4232</v>
      </c>
      <c r="F1726" t="s">
        <v>37</v>
      </c>
      <c r="G1726" t="s">
        <v>112</v>
      </c>
      <c r="H1726" t="s">
        <v>4978</v>
      </c>
      <c r="I1726" t="s">
        <v>40</v>
      </c>
      <c r="J1726" t="s">
        <v>4979</v>
      </c>
      <c r="K1726" s="318"/>
      <c r="L1726"/>
      <c r="M1726" s="319">
        <v>46041</v>
      </c>
      <c r="N1726" s="318">
        <v>1</v>
      </c>
      <c r="O1726" s="318"/>
      <c r="P1726" s="318" t="s">
        <v>257</v>
      </c>
      <c r="Q1726" s="319">
        <v>46041</v>
      </c>
      <c r="R1726" s="318" t="s">
        <v>182</v>
      </c>
      <c r="S1726">
        <v>21055</v>
      </c>
      <c r="X1726" t="s">
        <v>43</v>
      </c>
      <c r="AA1726" s="318" t="s">
        <v>182</v>
      </c>
      <c r="AB1726" s="318">
        <v>50053738</v>
      </c>
      <c r="AC1726" s="318" t="s">
        <v>35</v>
      </c>
      <c r="AE1726" s="318" t="s">
        <v>94</v>
      </c>
      <c r="AF1726" s="320">
        <v>35144</v>
      </c>
      <c r="AG1726" s="318"/>
      <c r="AH1726" s="320"/>
      <c r="AI1726" s="320"/>
    </row>
    <row r="1727" spans="1:35" hidden="1">
      <c r="A1727" t="s">
        <v>4980</v>
      </c>
      <c r="B1727" s="1">
        <v>46037</v>
      </c>
      <c r="C1727">
        <v>1</v>
      </c>
      <c r="D1727">
        <v>531307</v>
      </c>
      <c r="E1727" t="s">
        <v>3714</v>
      </c>
      <c r="F1727" t="s">
        <v>37</v>
      </c>
      <c r="G1727" t="s">
        <v>106</v>
      </c>
      <c r="H1727" t="s">
        <v>4981</v>
      </c>
      <c r="I1727" t="s">
        <v>87</v>
      </c>
      <c r="J1727" t="s">
        <v>1380</v>
      </c>
      <c r="K1727" s="318"/>
      <c r="L1727"/>
      <c r="M1727" s="319">
        <v>46042</v>
      </c>
      <c r="N1727" s="318">
        <v>1</v>
      </c>
      <c r="O1727" s="318"/>
      <c r="P1727" s="318"/>
      <c r="Q1727" s="319"/>
      <c r="R1727" s="318"/>
      <c r="X1727" t="s">
        <v>43</v>
      </c>
      <c r="AA1727" s="318" t="s">
        <v>182</v>
      </c>
      <c r="AB1727" s="318">
        <v>50053291</v>
      </c>
      <c r="AC1727" s="318" t="s">
        <v>35</v>
      </c>
      <c r="AE1727" s="318" t="s">
        <v>94</v>
      </c>
      <c r="AF1727" s="320">
        <v>24056</v>
      </c>
      <c r="AG1727" s="318"/>
      <c r="AH1727" s="320"/>
      <c r="AI1727" s="320"/>
    </row>
    <row r="1728" spans="1:35" hidden="1">
      <c r="A1728" t="s">
        <v>4982</v>
      </c>
      <c r="B1728" s="1">
        <v>46037</v>
      </c>
      <c r="C1728">
        <v>1</v>
      </c>
      <c r="D1728">
        <v>531308</v>
      </c>
      <c r="E1728" t="s">
        <v>4983</v>
      </c>
      <c r="F1728" t="s">
        <v>37</v>
      </c>
      <c r="G1728" t="s">
        <v>112</v>
      </c>
      <c r="H1728" t="s">
        <v>4984</v>
      </c>
      <c r="I1728" t="s">
        <v>92</v>
      </c>
      <c r="J1728" t="s">
        <v>158</v>
      </c>
      <c r="K1728" s="318"/>
      <c r="L1728"/>
      <c r="M1728" s="319">
        <v>46062</v>
      </c>
      <c r="N1728" s="318">
        <v>2</v>
      </c>
      <c r="O1728" s="318"/>
      <c r="P1728" s="318" t="s">
        <v>257</v>
      </c>
      <c r="Q1728" s="319">
        <v>46062</v>
      </c>
      <c r="R1728" s="318" t="s">
        <v>199</v>
      </c>
      <c r="S1728">
        <v>128766</v>
      </c>
      <c r="X1728" t="s">
        <v>43</v>
      </c>
      <c r="AA1728" s="318" t="s">
        <v>199</v>
      </c>
      <c r="AB1728" s="318">
        <v>50053748</v>
      </c>
      <c r="AC1728" s="318" t="s">
        <v>44</v>
      </c>
      <c r="AE1728" s="318" t="s">
        <v>94</v>
      </c>
      <c r="AF1728" s="320">
        <v>260204</v>
      </c>
      <c r="AG1728" s="318">
        <v>35</v>
      </c>
      <c r="AH1728" s="320"/>
      <c r="AI1728" s="320"/>
    </row>
    <row r="1729" spans="1:35" hidden="1">
      <c r="A1729" t="s">
        <v>4985</v>
      </c>
      <c r="B1729" s="1">
        <v>46037</v>
      </c>
      <c r="C1729">
        <v>1</v>
      </c>
      <c r="D1729">
        <v>531309</v>
      </c>
      <c r="E1729" t="s">
        <v>4986</v>
      </c>
      <c r="F1729" t="s">
        <v>37</v>
      </c>
      <c r="G1729" t="s">
        <v>121</v>
      </c>
      <c r="H1729" t="s">
        <v>4987</v>
      </c>
      <c r="I1729" t="s">
        <v>108</v>
      </c>
      <c r="J1729" t="s">
        <v>158</v>
      </c>
      <c r="K1729" s="318"/>
      <c r="L1729"/>
      <c r="M1729" s="319">
        <v>46071</v>
      </c>
      <c r="N1729" s="318">
        <v>2</v>
      </c>
      <c r="O1729" s="318"/>
      <c r="P1729" s="318" t="s">
        <v>274</v>
      </c>
      <c r="Q1729" s="319">
        <v>46071</v>
      </c>
      <c r="R1729" s="318"/>
      <c r="X1729" t="s">
        <v>43</v>
      </c>
      <c r="AA1729" s="318"/>
      <c r="AB1729" s="318">
        <v>50053704</v>
      </c>
      <c r="AC1729" s="318" t="s">
        <v>43</v>
      </c>
      <c r="AE1729" s="318"/>
      <c r="AF1729" s="320"/>
      <c r="AG1729" s="318"/>
      <c r="AH1729" s="320"/>
      <c r="AI1729" s="320"/>
    </row>
    <row r="1730" spans="1:35" hidden="1">
      <c r="A1730" t="s">
        <v>4988</v>
      </c>
      <c r="B1730" s="1">
        <v>46037</v>
      </c>
      <c r="C1730">
        <v>1</v>
      </c>
      <c r="D1730">
        <v>531310</v>
      </c>
      <c r="E1730" t="s">
        <v>4989</v>
      </c>
      <c r="F1730" t="s">
        <v>37</v>
      </c>
      <c r="G1730" t="s">
        <v>644</v>
      </c>
      <c r="H1730" t="s">
        <v>4990</v>
      </c>
      <c r="I1730" t="s">
        <v>72</v>
      </c>
      <c r="J1730" t="s">
        <v>1149</v>
      </c>
      <c r="K1730" s="318"/>
      <c r="L1730"/>
      <c r="M1730" s="319">
        <v>46073</v>
      </c>
      <c r="N1730" s="318">
        <v>2</v>
      </c>
      <c r="O1730" s="318"/>
      <c r="P1730" s="318" t="s">
        <v>274</v>
      </c>
      <c r="Q1730" s="319">
        <v>46073</v>
      </c>
      <c r="R1730" s="318" t="s">
        <v>199</v>
      </c>
      <c r="X1730" t="s">
        <v>43</v>
      </c>
      <c r="AA1730" s="318" t="s">
        <v>199</v>
      </c>
      <c r="AB1730" s="318">
        <v>50053447</v>
      </c>
      <c r="AC1730" s="318" t="s">
        <v>44</v>
      </c>
      <c r="AE1730" s="318" t="s">
        <v>261</v>
      </c>
      <c r="AF1730" s="320">
        <v>67974</v>
      </c>
      <c r="AG1730" s="318"/>
      <c r="AH1730" s="320"/>
      <c r="AI1730" s="320"/>
    </row>
    <row r="1731" spans="1:35" hidden="1">
      <c r="A1731" t="s">
        <v>4991</v>
      </c>
      <c r="B1731" s="1">
        <v>46037</v>
      </c>
      <c r="C1731">
        <v>1</v>
      </c>
      <c r="D1731">
        <v>531311</v>
      </c>
      <c r="E1731" t="s">
        <v>4992</v>
      </c>
      <c r="F1731" t="s">
        <v>37</v>
      </c>
      <c r="G1731" t="s">
        <v>644</v>
      </c>
      <c r="H1731" t="s">
        <v>4993</v>
      </c>
      <c r="I1731" t="s">
        <v>87</v>
      </c>
      <c r="J1731" t="s">
        <v>1149</v>
      </c>
      <c r="K1731" s="318"/>
      <c r="L1731"/>
      <c r="M1731" s="319">
        <v>46073</v>
      </c>
      <c r="N1731" s="318">
        <v>2</v>
      </c>
      <c r="O1731" s="318"/>
      <c r="P1731" s="318" t="s">
        <v>274</v>
      </c>
      <c r="Q1731" s="319">
        <v>46073</v>
      </c>
      <c r="R1731" s="318" t="s">
        <v>199</v>
      </c>
      <c r="X1731" t="s">
        <v>43</v>
      </c>
      <c r="AA1731" s="318" t="s">
        <v>199</v>
      </c>
      <c r="AB1731" s="318">
        <v>50053638</v>
      </c>
      <c r="AC1731" s="318" t="s">
        <v>44</v>
      </c>
      <c r="AE1731" s="318" t="s">
        <v>261</v>
      </c>
      <c r="AF1731" s="320">
        <v>64960</v>
      </c>
      <c r="AG1731" s="318"/>
      <c r="AH1731" s="320"/>
      <c r="AI1731" s="320"/>
    </row>
    <row r="1732" spans="1:35" hidden="1">
      <c r="A1732" t="s">
        <v>4994</v>
      </c>
      <c r="B1732" s="1">
        <v>46037</v>
      </c>
      <c r="C1732">
        <v>1</v>
      </c>
      <c r="D1732">
        <v>531312</v>
      </c>
      <c r="E1732" t="s">
        <v>4995</v>
      </c>
      <c r="F1732" t="s">
        <v>37</v>
      </c>
      <c r="G1732" t="s">
        <v>644</v>
      </c>
      <c r="H1732" t="s">
        <v>4996</v>
      </c>
      <c r="I1732" t="s">
        <v>87</v>
      </c>
      <c r="J1732" t="s">
        <v>1149</v>
      </c>
      <c r="K1732" s="318"/>
      <c r="L1732"/>
      <c r="M1732" s="319">
        <v>46073</v>
      </c>
      <c r="N1732" s="318">
        <v>2</v>
      </c>
      <c r="O1732" s="318"/>
      <c r="P1732" s="318" t="s">
        <v>274</v>
      </c>
      <c r="Q1732" s="319">
        <v>46073</v>
      </c>
      <c r="R1732" s="318" t="s">
        <v>199</v>
      </c>
      <c r="X1732" t="s">
        <v>43</v>
      </c>
      <c r="AA1732" s="318" t="s">
        <v>199</v>
      </c>
      <c r="AB1732" s="318">
        <v>50053777</v>
      </c>
      <c r="AC1732" s="318" t="s">
        <v>44</v>
      </c>
      <c r="AE1732" s="318" t="s">
        <v>261</v>
      </c>
      <c r="AF1732" s="320">
        <v>64960</v>
      </c>
      <c r="AG1732" s="318"/>
      <c r="AH1732" s="320"/>
      <c r="AI1732" s="320"/>
    </row>
    <row r="1733" spans="1:35" hidden="1">
      <c r="A1733" t="s">
        <v>4997</v>
      </c>
      <c r="B1733" s="1">
        <v>46041</v>
      </c>
      <c r="C1733">
        <v>1</v>
      </c>
      <c r="D1733">
        <v>531313</v>
      </c>
      <c r="E1733" t="s">
        <v>2240</v>
      </c>
      <c r="F1733" t="s">
        <v>37</v>
      </c>
      <c r="G1733" t="s">
        <v>644</v>
      </c>
      <c r="H1733" t="s">
        <v>1027</v>
      </c>
      <c r="I1733" t="s">
        <v>716</v>
      </c>
      <c r="J1733" t="s">
        <v>716</v>
      </c>
      <c r="K1733" s="318"/>
      <c r="L1733"/>
      <c r="M1733" s="319">
        <v>46078</v>
      </c>
      <c r="N1733" s="318">
        <v>2</v>
      </c>
      <c r="O1733" s="318"/>
      <c r="P1733" s="318" t="s">
        <v>274</v>
      </c>
      <c r="Q1733" s="319">
        <v>46078</v>
      </c>
      <c r="R1733" s="318" t="s">
        <v>199</v>
      </c>
      <c r="X1733" t="s">
        <v>43</v>
      </c>
      <c r="AA1733" s="318" t="s">
        <v>199</v>
      </c>
      <c r="AB1733" s="318">
        <v>50054129</v>
      </c>
      <c r="AC1733" s="318" t="s">
        <v>44</v>
      </c>
      <c r="AE1733" s="318" t="s">
        <v>94</v>
      </c>
      <c r="AF1733" s="320">
        <v>34169</v>
      </c>
      <c r="AG1733" s="318"/>
      <c r="AH1733" s="320"/>
      <c r="AI1733" s="320"/>
    </row>
    <row r="1734" spans="1:35" hidden="1">
      <c r="A1734" t="s">
        <v>4998</v>
      </c>
      <c r="B1734" s="1">
        <v>46041</v>
      </c>
      <c r="C1734">
        <v>1</v>
      </c>
      <c r="D1734">
        <v>531314</v>
      </c>
      <c r="E1734" t="s">
        <v>2013</v>
      </c>
      <c r="F1734" t="s">
        <v>37</v>
      </c>
      <c r="G1734" t="s">
        <v>106</v>
      </c>
      <c r="H1734" t="s">
        <v>2014</v>
      </c>
      <c r="I1734" t="s">
        <v>629</v>
      </c>
      <c r="J1734" t="s">
        <v>629</v>
      </c>
      <c r="K1734" s="318"/>
      <c r="L1734"/>
      <c r="M1734" s="319">
        <v>46066</v>
      </c>
      <c r="N1734" s="318">
        <v>2</v>
      </c>
      <c r="O1734" s="318"/>
      <c r="P1734" s="318"/>
      <c r="Q1734" s="319"/>
      <c r="R1734" s="318"/>
      <c r="X1734" t="s">
        <v>43</v>
      </c>
      <c r="AA1734" s="318" t="s">
        <v>199</v>
      </c>
      <c r="AB1734" s="318">
        <v>50054140</v>
      </c>
      <c r="AC1734" s="318" t="s">
        <v>44</v>
      </c>
      <c r="AE1734" s="318" t="s">
        <v>94</v>
      </c>
      <c r="AF1734" s="320">
        <v>10570</v>
      </c>
      <c r="AG1734" s="318"/>
      <c r="AH1734" s="320"/>
      <c r="AI1734" s="320"/>
    </row>
    <row r="1735" spans="1:35" hidden="1">
      <c r="A1735" t="s">
        <v>4999</v>
      </c>
      <c r="B1735" s="1">
        <v>46038</v>
      </c>
      <c r="C1735">
        <v>1</v>
      </c>
      <c r="D1735">
        <v>531315</v>
      </c>
      <c r="E1735" t="s">
        <v>5000</v>
      </c>
      <c r="F1735" t="s">
        <v>46</v>
      </c>
      <c r="G1735" t="s">
        <v>97</v>
      </c>
      <c r="H1735" t="s">
        <v>5001</v>
      </c>
      <c r="I1735" t="s">
        <v>49</v>
      </c>
      <c r="J1735" t="s">
        <v>158</v>
      </c>
      <c r="K1735" s="318"/>
      <c r="L1735"/>
      <c r="M1735" s="319">
        <v>46063</v>
      </c>
      <c r="N1735" s="318">
        <v>2</v>
      </c>
      <c r="O1735" s="318"/>
      <c r="P1735" s="318" t="s">
        <v>274</v>
      </c>
      <c r="Q1735" s="319">
        <v>46063</v>
      </c>
      <c r="R1735" s="318" t="s">
        <v>199</v>
      </c>
      <c r="X1735" t="s">
        <v>43</v>
      </c>
      <c r="AA1735" s="318" t="s">
        <v>199</v>
      </c>
      <c r="AB1735" s="318">
        <v>50054087</v>
      </c>
      <c r="AC1735" s="318" t="s">
        <v>44</v>
      </c>
      <c r="AE1735" s="318" t="s">
        <v>52</v>
      </c>
      <c r="AF1735" s="320">
        <v>233214</v>
      </c>
      <c r="AG1735" s="318">
        <v>10</v>
      </c>
      <c r="AH1735" s="320"/>
      <c r="AI1735" s="320"/>
    </row>
    <row r="1736" spans="1:35" hidden="1">
      <c r="A1736" t="s">
        <v>5002</v>
      </c>
      <c r="B1736" s="1">
        <v>46038</v>
      </c>
      <c r="C1736">
        <v>1</v>
      </c>
      <c r="D1736">
        <v>531316</v>
      </c>
      <c r="E1736" t="s">
        <v>5003</v>
      </c>
      <c r="F1736" t="s">
        <v>46</v>
      </c>
      <c r="G1736" t="s">
        <v>383</v>
      </c>
      <c r="H1736" t="s">
        <v>5004</v>
      </c>
      <c r="I1736" t="s">
        <v>49</v>
      </c>
      <c r="J1736" t="s">
        <v>158</v>
      </c>
      <c r="K1736" s="318"/>
      <c r="L1736"/>
      <c r="M1736" s="319">
        <v>46073</v>
      </c>
      <c r="N1736" s="318">
        <v>2</v>
      </c>
      <c r="O1736" s="318"/>
      <c r="P1736" s="318"/>
      <c r="Q1736" s="319"/>
      <c r="R1736" s="318"/>
      <c r="X1736" t="s">
        <v>43</v>
      </c>
      <c r="AA1736" s="318" t="s">
        <v>199</v>
      </c>
      <c r="AB1736" s="318">
        <v>50054085</v>
      </c>
      <c r="AC1736" s="318" t="s">
        <v>44</v>
      </c>
      <c r="AE1736" s="318" t="s">
        <v>52</v>
      </c>
      <c r="AF1736" s="320">
        <v>300468</v>
      </c>
      <c r="AG1736" s="318">
        <v>42</v>
      </c>
      <c r="AH1736" s="320"/>
      <c r="AI1736" s="320"/>
    </row>
    <row r="1737" spans="1:35" hidden="1">
      <c r="A1737" t="s">
        <v>5005</v>
      </c>
      <c r="B1737" s="1">
        <v>46038</v>
      </c>
      <c r="C1737">
        <v>1</v>
      </c>
      <c r="D1737">
        <v>531317</v>
      </c>
      <c r="E1737" t="s">
        <v>5006</v>
      </c>
      <c r="F1737" t="s">
        <v>37</v>
      </c>
      <c r="G1737" t="s">
        <v>112</v>
      </c>
      <c r="H1737" t="s">
        <v>5007</v>
      </c>
      <c r="I1737" t="s">
        <v>87</v>
      </c>
      <c r="J1737" t="s">
        <v>158</v>
      </c>
      <c r="K1737" s="318"/>
      <c r="L1737"/>
      <c r="M1737" s="319">
        <v>46079</v>
      </c>
      <c r="N1737" s="318">
        <v>2</v>
      </c>
      <c r="O1737" s="318"/>
      <c r="P1737" s="318" t="s">
        <v>257</v>
      </c>
      <c r="Q1737" s="319">
        <v>46079</v>
      </c>
      <c r="R1737" s="318"/>
      <c r="X1737" t="s">
        <v>43</v>
      </c>
      <c r="AA1737" s="318"/>
      <c r="AB1737" s="318">
        <v>50054107</v>
      </c>
      <c r="AC1737" s="318" t="s">
        <v>43</v>
      </c>
      <c r="AE1737" s="318"/>
      <c r="AF1737" s="320"/>
      <c r="AG1737" s="318"/>
      <c r="AH1737" s="320"/>
      <c r="AI1737" s="320"/>
    </row>
    <row r="1738" spans="1:35" hidden="1">
      <c r="A1738" t="s">
        <v>5008</v>
      </c>
      <c r="B1738" s="1">
        <v>45996</v>
      </c>
      <c r="C1738">
        <v>12</v>
      </c>
      <c r="D1738">
        <v>531318</v>
      </c>
      <c r="E1738" t="s">
        <v>5009</v>
      </c>
      <c r="F1738" t="s">
        <v>37</v>
      </c>
      <c r="G1738" t="s">
        <v>1401</v>
      </c>
      <c r="H1738" t="s">
        <v>5010</v>
      </c>
      <c r="I1738" t="s">
        <v>140</v>
      </c>
      <c r="J1738" t="s">
        <v>2316</v>
      </c>
      <c r="K1738" s="318"/>
      <c r="L1738"/>
      <c r="M1738" s="319">
        <v>46048</v>
      </c>
      <c r="N1738" s="318">
        <v>1</v>
      </c>
      <c r="O1738" s="318"/>
      <c r="P1738" s="318" t="s">
        <v>274</v>
      </c>
      <c r="Q1738" s="319">
        <v>46029</v>
      </c>
      <c r="R1738" s="318" t="s">
        <v>182</v>
      </c>
      <c r="S1738">
        <v>120795</v>
      </c>
      <c r="X1738" t="s">
        <v>43</v>
      </c>
      <c r="AA1738" s="318" t="s">
        <v>182</v>
      </c>
      <c r="AB1738" s="318">
        <v>630106</v>
      </c>
      <c r="AC1738" s="318" t="s">
        <v>35</v>
      </c>
      <c r="AE1738" s="318" t="s">
        <v>408</v>
      </c>
      <c r="AF1738" s="320">
        <v>254787</v>
      </c>
      <c r="AG1738" s="318"/>
      <c r="AH1738" s="320"/>
      <c r="AI1738" s="320"/>
    </row>
    <row r="1739" spans="1:35" hidden="1">
      <c r="A1739" t="s">
        <v>5011</v>
      </c>
      <c r="B1739" s="1">
        <v>46029</v>
      </c>
      <c r="C1739">
        <v>1</v>
      </c>
      <c r="D1739">
        <v>531319</v>
      </c>
      <c r="E1739" t="s">
        <v>5012</v>
      </c>
      <c r="F1739" t="s">
        <v>37</v>
      </c>
      <c r="G1739" t="s">
        <v>1401</v>
      </c>
      <c r="H1739" t="s">
        <v>5013</v>
      </c>
      <c r="I1739" t="s">
        <v>92</v>
      </c>
      <c r="J1739" t="s">
        <v>1408</v>
      </c>
      <c r="K1739" s="318"/>
      <c r="L1739"/>
      <c r="M1739" s="319">
        <v>46048</v>
      </c>
      <c r="N1739" s="318">
        <v>1</v>
      </c>
      <c r="O1739" s="318"/>
      <c r="P1739" s="318" t="s">
        <v>274</v>
      </c>
      <c r="Q1739" s="319">
        <v>46035</v>
      </c>
      <c r="R1739" s="318" t="s">
        <v>182</v>
      </c>
      <c r="S1739">
        <v>73205</v>
      </c>
      <c r="X1739" t="s">
        <v>43</v>
      </c>
      <c r="AA1739" s="318" t="s">
        <v>182</v>
      </c>
      <c r="AB1739" s="318">
        <v>630106</v>
      </c>
      <c r="AC1739" s="318" t="s">
        <v>35</v>
      </c>
      <c r="AE1739" s="318" t="s">
        <v>408</v>
      </c>
      <c r="AF1739" s="320">
        <v>173076</v>
      </c>
      <c r="AG1739" s="318"/>
      <c r="AH1739" s="320"/>
      <c r="AI1739" s="320"/>
    </row>
    <row r="1740" spans="1:35" hidden="1">
      <c r="A1740" t="s">
        <v>5014</v>
      </c>
      <c r="B1740" s="1">
        <v>46041</v>
      </c>
      <c r="C1740">
        <v>1</v>
      </c>
      <c r="D1740">
        <v>531320</v>
      </c>
      <c r="E1740" t="s">
        <v>5015</v>
      </c>
      <c r="F1740" t="s">
        <v>37</v>
      </c>
      <c r="G1740" t="s">
        <v>106</v>
      </c>
      <c r="H1740" t="s">
        <v>5016</v>
      </c>
      <c r="I1740" t="s">
        <v>40</v>
      </c>
      <c r="J1740" t="s">
        <v>158</v>
      </c>
      <c r="K1740" s="318"/>
      <c r="L1740"/>
      <c r="M1740" s="319">
        <v>46055</v>
      </c>
      <c r="N1740" s="318">
        <v>2</v>
      </c>
      <c r="O1740" s="318"/>
      <c r="P1740" s="318"/>
      <c r="Q1740" s="319"/>
      <c r="R1740" s="318"/>
      <c r="X1740" t="s">
        <v>43</v>
      </c>
      <c r="AA1740" s="318" t="s">
        <v>199</v>
      </c>
      <c r="AB1740" s="318">
        <v>50054713</v>
      </c>
      <c r="AC1740" s="318" t="s">
        <v>44</v>
      </c>
      <c r="AE1740" s="318" t="s">
        <v>52</v>
      </c>
      <c r="AF1740" s="320">
        <v>215350</v>
      </c>
      <c r="AG1740" s="318">
        <v>10</v>
      </c>
      <c r="AH1740" s="320"/>
      <c r="AI1740" s="320"/>
    </row>
    <row r="1741" spans="1:35" hidden="1">
      <c r="A1741" t="s">
        <v>5017</v>
      </c>
      <c r="B1741" s="1">
        <v>46042</v>
      </c>
      <c r="C1741">
        <v>1</v>
      </c>
      <c r="D1741">
        <v>531321</v>
      </c>
      <c r="E1741" t="s">
        <v>5018</v>
      </c>
      <c r="F1741" t="s">
        <v>37</v>
      </c>
      <c r="G1741" t="s">
        <v>644</v>
      </c>
      <c r="H1741" t="s">
        <v>5019</v>
      </c>
      <c r="I1741" t="s">
        <v>87</v>
      </c>
      <c r="J1741" t="s">
        <v>1149</v>
      </c>
      <c r="K1741" s="318"/>
      <c r="L1741"/>
      <c r="M1741" s="319"/>
      <c r="N1741" s="318"/>
      <c r="O1741" s="318"/>
      <c r="P1741" s="318" t="s">
        <v>274</v>
      </c>
      <c r="Q1741" s="319"/>
      <c r="R1741" s="318"/>
      <c r="X1741" t="s">
        <v>43</v>
      </c>
      <c r="AA1741" s="318"/>
      <c r="AB1741" s="318">
        <v>50054008</v>
      </c>
      <c r="AC1741" s="318" t="s">
        <v>43</v>
      </c>
      <c r="AE1741" s="318"/>
      <c r="AF1741" s="320"/>
      <c r="AG1741" s="318"/>
      <c r="AH1741" s="320"/>
      <c r="AI1741" s="320"/>
    </row>
    <row r="1742" spans="1:35" hidden="1">
      <c r="A1742" t="s">
        <v>5020</v>
      </c>
      <c r="B1742" s="1">
        <v>46042</v>
      </c>
      <c r="C1742">
        <v>1</v>
      </c>
      <c r="D1742">
        <v>531322</v>
      </c>
      <c r="E1742" t="s">
        <v>5021</v>
      </c>
      <c r="F1742" t="s">
        <v>37</v>
      </c>
      <c r="G1742" t="s">
        <v>644</v>
      </c>
      <c r="H1742" t="s">
        <v>5022</v>
      </c>
      <c r="I1742" t="s">
        <v>92</v>
      </c>
      <c r="J1742" t="s">
        <v>1149</v>
      </c>
      <c r="K1742" s="318"/>
      <c r="L1742"/>
      <c r="M1742" s="319">
        <v>46073</v>
      </c>
      <c r="N1742" s="318">
        <v>2</v>
      </c>
      <c r="O1742" s="318"/>
      <c r="P1742" s="318" t="s">
        <v>274</v>
      </c>
      <c r="Q1742" s="319">
        <v>46073</v>
      </c>
      <c r="R1742" s="318" t="s">
        <v>199</v>
      </c>
      <c r="X1742" t="s">
        <v>43</v>
      </c>
      <c r="AA1742" s="318" t="s">
        <v>199</v>
      </c>
      <c r="AB1742" s="318">
        <v>50054061</v>
      </c>
      <c r="AC1742" s="318" t="s">
        <v>44</v>
      </c>
      <c r="AE1742" s="318" t="s">
        <v>261</v>
      </c>
      <c r="AF1742" s="320">
        <v>73711</v>
      </c>
      <c r="AG1742" s="318"/>
      <c r="AH1742" s="320"/>
      <c r="AI1742" s="320"/>
    </row>
    <row r="1743" spans="1:35" hidden="1">
      <c r="A1743" t="s">
        <v>5023</v>
      </c>
      <c r="B1743" s="1">
        <v>46042</v>
      </c>
      <c r="C1743">
        <v>1</v>
      </c>
      <c r="D1743">
        <v>531323</v>
      </c>
      <c r="E1743" t="s">
        <v>5024</v>
      </c>
      <c r="F1743" t="s">
        <v>37</v>
      </c>
      <c r="G1743" t="s">
        <v>97</v>
      </c>
      <c r="H1743" t="s">
        <v>5025</v>
      </c>
      <c r="I1743" t="s">
        <v>49</v>
      </c>
      <c r="J1743" t="s">
        <v>1149</v>
      </c>
      <c r="K1743" s="318"/>
      <c r="L1743"/>
      <c r="M1743" s="319">
        <v>46069</v>
      </c>
      <c r="N1743" s="318">
        <v>2</v>
      </c>
      <c r="O1743" s="318"/>
      <c r="P1743" s="318" t="s">
        <v>274</v>
      </c>
      <c r="Q1743" s="319">
        <v>46069</v>
      </c>
      <c r="R1743" s="318" t="s">
        <v>199</v>
      </c>
      <c r="X1743" t="s">
        <v>43</v>
      </c>
      <c r="AA1743" s="318" t="s">
        <v>199</v>
      </c>
      <c r="AB1743" s="318">
        <v>50054227</v>
      </c>
      <c r="AC1743" s="318" t="s">
        <v>44</v>
      </c>
      <c r="AE1743" s="318" t="s">
        <v>261</v>
      </c>
      <c r="AF1743" s="320">
        <v>15836</v>
      </c>
      <c r="AG1743" s="318"/>
      <c r="AH1743" s="320"/>
      <c r="AI1743" s="320"/>
    </row>
    <row r="1744" spans="1:35" hidden="1">
      <c r="A1744" t="s">
        <v>5026</v>
      </c>
      <c r="B1744" s="1">
        <v>46042</v>
      </c>
      <c r="C1744">
        <v>1</v>
      </c>
      <c r="D1744">
        <v>531324</v>
      </c>
      <c r="E1744" t="s">
        <v>5027</v>
      </c>
      <c r="F1744" t="s">
        <v>37</v>
      </c>
      <c r="G1744" t="s">
        <v>644</v>
      </c>
      <c r="H1744" t="s">
        <v>5028</v>
      </c>
      <c r="I1744" t="s">
        <v>87</v>
      </c>
      <c r="J1744" t="s">
        <v>1149</v>
      </c>
      <c r="K1744" s="318"/>
      <c r="L1744"/>
      <c r="M1744" s="319"/>
      <c r="N1744" s="318"/>
      <c r="O1744" s="318"/>
      <c r="P1744" s="318" t="s">
        <v>274</v>
      </c>
      <c r="Q1744" s="319"/>
      <c r="R1744" s="318"/>
      <c r="X1744" t="s">
        <v>43</v>
      </c>
      <c r="AA1744" s="318"/>
      <c r="AB1744" s="318">
        <v>50054300</v>
      </c>
      <c r="AC1744" s="318" t="s">
        <v>43</v>
      </c>
      <c r="AE1744" s="318"/>
      <c r="AF1744" s="320"/>
      <c r="AG1744" s="318"/>
      <c r="AH1744" s="320"/>
      <c r="AI1744" s="320"/>
    </row>
    <row r="1745" spans="1:35" hidden="1">
      <c r="A1745" t="s">
        <v>5029</v>
      </c>
      <c r="B1745" s="1">
        <v>46042</v>
      </c>
      <c r="C1745">
        <v>1</v>
      </c>
      <c r="D1745">
        <v>531325</v>
      </c>
      <c r="E1745" t="s">
        <v>5030</v>
      </c>
      <c r="F1745" t="s">
        <v>37</v>
      </c>
      <c r="G1745" t="s">
        <v>106</v>
      </c>
      <c r="H1745" t="s">
        <v>5031</v>
      </c>
      <c r="I1745" t="s">
        <v>629</v>
      </c>
      <c r="J1745" t="s">
        <v>629</v>
      </c>
      <c r="K1745" s="318"/>
      <c r="L1745"/>
      <c r="M1745" s="319">
        <v>46065</v>
      </c>
      <c r="N1745" s="318">
        <v>2</v>
      </c>
      <c r="O1745" s="318"/>
      <c r="P1745" s="318"/>
      <c r="Q1745" s="319"/>
      <c r="R1745" s="318"/>
      <c r="X1745" t="s">
        <v>43</v>
      </c>
      <c r="AA1745" s="318" t="s">
        <v>199</v>
      </c>
      <c r="AB1745" s="318">
        <v>50054335</v>
      </c>
      <c r="AC1745" s="318" t="s">
        <v>44</v>
      </c>
      <c r="AE1745" s="318" t="s">
        <v>94</v>
      </c>
      <c r="AF1745" s="320">
        <v>9103</v>
      </c>
      <c r="AG1745" s="318"/>
      <c r="AH1745" s="320"/>
      <c r="AI1745" s="320"/>
    </row>
    <row r="1746" spans="1:35" hidden="1">
      <c r="A1746" t="s">
        <v>5032</v>
      </c>
      <c r="B1746" s="1">
        <v>46042</v>
      </c>
      <c r="C1746">
        <v>1</v>
      </c>
      <c r="D1746">
        <v>531326</v>
      </c>
      <c r="E1746" t="s">
        <v>5033</v>
      </c>
      <c r="F1746" t="s">
        <v>37</v>
      </c>
      <c r="G1746" t="s">
        <v>644</v>
      </c>
      <c r="H1746" t="s">
        <v>5034</v>
      </c>
      <c r="I1746" t="s">
        <v>60</v>
      </c>
      <c r="J1746" t="s">
        <v>1149</v>
      </c>
      <c r="K1746" s="318"/>
      <c r="L1746"/>
      <c r="M1746" s="319">
        <v>46077</v>
      </c>
      <c r="N1746" s="318">
        <v>2</v>
      </c>
      <c r="O1746" s="318"/>
      <c r="P1746" s="318" t="s">
        <v>274</v>
      </c>
      <c r="Q1746" s="319">
        <v>46077</v>
      </c>
      <c r="R1746" s="318" t="s">
        <v>199</v>
      </c>
      <c r="X1746" t="s">
        <v>43</v>
      </c>
      <c r="AA1746" s="318" t="s">
        <v>199</v>
      </c>
      <c r="AB1746" s="318">
        <v>50054014</v>
      </c>
      <c r="AC1746" s="318" t="s">
        <v>44</v>
      </c>
      <c r="AE1746" s="318" t="s">
        <v>261</v>
      </c>
      <c r="AF1746" s="320">
        <v>87116</v>
      </c>
      <c r="AG1746" s="318"/>
      <c r="AH1746" s="320"/>
      <c r="AI1746" s="320"/>
    </row>
    <row r="1747" spans="1:35" hidden="1">
      <c r="A1747" t="s">
        <v>5035</v>
      </c>
      <c r="B1747" s="1">
        <v>46042</v>
      </c>
      <c r="C1747">
        <v>1</v>
      </c>
      <c r="D1747">
        <v>531327</v>
      </c>
      <c r="E1747" t="s">
        <v>5036</v>
      </c>
      <c r="F1747" t="s">
        <v>37</v>
      </c>
      <c r="G1747" t="s">
        <v>644</v>
      </c>
      <c r="H1747" t="s">
        <v>5037</v>
      </c>
      <c r="I1747" t="s">
        <v>87</v>
      </c>
      <c r="J1747" t="s">
        <v>1149</v>
      </c>
      <c r="K1747" s="318"/>
      <c r="L1747"/>
      <c r="M1747" s="319"/>
      <c r="N1747" s="318"/>
      <c r="O1747" s="318"/>
      <c r="P1747" s="318" t="s">
        <v>274</v>
      </c>
      <c r="Q1747" s="319"/>
      <c r="R1747" s="318"/>
      <c r="X1747" t="s">
        <v>43</v>
      </c>
      <c r="AA1747" s="318"/>
      <c r="AB1747" s="318">
        <v>50054236</v>
      </c>
      <c r="AC1747" s="318" t="s">
        <v>43</v>
      </c>
      <c r="AE1747" s="318"/>
      <c r="AF1747" s="320"/>
      <c r="AG1747" s="318"/>
      <c r="AH1747" s="320"/>
      <c r="AI1747" s="320"/>
    </row>
    <row r="1748" spans="1:35" hidden="1">
      <c r="A1748" t="s">
        <v>5038</v>
      </c>
      <c r="B1748" s="1">
        <v>46042</v>
      </c>
      <c r="C1748">
        <v>1</v>
      </c>
      <c r="D1748">
        <v>531328</v>
      </c>
      <c r="E1748" t="s">
        <v>5039</v>
      </c>
      <c r="F1748" t="s">
        <v>37</v>
      </c>
      <c r="G1748" t="s">
        <v>97</v>
      </c>
      <c r="H1748" t="s">
        <v>5040</v>
      </c>
      <c r="I1748" t="s">
        <v>49</v>
      </c>
      <c r="J1748" t="s">
        <v>1149</v>
      </c>
      <c r="K1748" s="318"/>
      <c r="L1748"/>
      <c r="M1748" s="319">
        <v>46069</v>
      </c>
      <c r="N1748" s="318">
        <v>2</v>
      </c>
      <c r="O1748" s="318"/>
      <c r="P1748" s="318" t="s">
        <v>274</v>
      </c>
      <c r="Q1748" s="319">
        <v>46069</v>
      </c>
      <c r="R1748" s="318" t="s">
        <v>199</v>
      </c>
      <c r="X1748" t="s">
        <v>43</v>
      </c>
      <c r="AA1748" s="318" t="s">
        <v>199</v>
      </c>
      <c r="AB1748" s="318">
        <v>50054246</v>
      </c>
      <c r="AC1748" s="318" t="s">
        <v>44</v>
      </c>
      <c r="AE1748" s="318" t="s">
        <v>261</v>
      </c>
      <c r="AF1748" s="320">
        <v>16352</v>
      </c>
      <c r="AG1748" s="318"/>
      <c r="AH1748" s="320"/>
      <c r="AI1748" s="320"/>
    </row>
    <row r="1749" spans="1:35" hidden="1">
      <c r="A1749" t="s">
        <v>5041</v>
      </c>
      <c r="B1749" s="1">
        <v>46042</v>
      </c>
      <c r="C1749">
        <v>1</v>
      </c>
      <c r="D1749">
        <v>531329</v>
      </c>
      <c r="E1749" t="s">
        <v>5042</v>
      </c>
      <c r="F1749" t="s">
        <v>37</v>
      </c>
      <c r="G1749" t="s">
        <v>47</v>
      </c>
      <c r="H1749" t="s">
        <v>5043</v>
      </c>
      <c r="I1749" t="s">
        <v>636</v>
      </c>
      <c r="J1749" t="s">
        <v>158</v>
      </c>
      <c r="K1749" s="318"/>
      <c r="L1749"/>
      <c r="M1749" s="319">
        <v>46057</v>
      </c>
      <c r="N1749" s="318">
        <v>2</v>
      </c>
      <c r="O1749" s="318"/>
      <c r="P1749" s="318"/>
      <c r="Q1749" s="319"/>
      <c r="R1749" s="318"/>
      <c r="X1749" t="s">
        <v>43</v>
      </c>
      <c r="AA1749" s="318" t="s">
        <v>199</v>
      </c>
      <c r="AB1749" s="318">
        <v>50054523</v>
      </c>
      <c r="AC1749" s="318" t="s">
        <v>44</v>
      </c>
      <c r="AE1749" s="318" t="s">
        <v>94</v>
      </c>
      <c r="AF1749" s="320">
        <v>243198</v>
      </c>
      <c r="AG1749" s="318">
        <v>30</v>
      </c>
      <c r="AH1749" s="320"/>
      <c r="AI1749" s="320"/>
    </row>
    <row r="1750" spans="1:35" hidden="1">
      <c r="A1750" t="s">
        <v>5044</v>
      </c>
      <c r="B1750" s="1">
        <v>46042</v>
      </c>
      <c r="C1750">
        <v>1</v>
      </c>
      <c r="D1750">
        <v>531330</v>
      </c>
      <c r="E1750" t="s">
        <v>5045</v>
      </c>
      <c r="F1750" t="s">
        <v>37</v>
      </c>
      <c r="G1750" t="s">
        <v>383</v>
      </c>
      <c r="H1750" t="s">
        <v>5046</v>
      </c>
      <c r="I1750" t="s">
        <v>60</v>
      </c>
      <c r="J1750" t="s">
        <v>158</v>
      </c>
      <c r="K1750" s="318"/>
      <c r="L1750"/>
      <c r="M1750" s="319">
        <v>46059</v>
      </c>
      <c r="N1750" s="318">
        <v>2</v>
      </c>
      <c r="O1750" s="318"/>
      <c r="P1750" s="318"/>
      <c r="Q1750" s="319"/>
      <c r="R1750" s="318"/>
      <c r="X1750" t="s">
        <v>43</v>
      </c>
      <c r="AA1750" s="318" t="s">
        <v>199</v>
      </c>
      <c r="AB1750" s="318">
        <v>50054343</v>
      </c>
      <c r="AC1750" s="318" t="s">
        <v>44</v>
      </c>
      <c r="AE1750" s="318" t="s">
        <v>94</v>
      </c>
      <c r="AF1750" s="320">
        <v>190743</v>
      </c>
      <c r="AG1750" s="318">
        <v>10</v>
      </c>
      <c r="AH1750" s="320"/>
      <c r="AI1750" s="320"/>
    </row>
    <row r="1751" spans="1:35" hidden="1">
      <c r="A1751" t="s">
        <v>5047</v>
      </c>
      <c r="B1751" s="1">
        <v>46042</v>
      </c>
      <c r="C1751">
        <v>1</v>
      </c>
      <c r="D1751">
        <v>531331</v>
      </c>
      <c r="E1751" t="s">
        <v>5048</v>
      </c>
      <c r="F1751" t="s">
        <v>46</v>
      </c>
      <c r="G1751" t="s">
        <v>38</v>
      </c>
      <c r="H1751" t="s">
        <v>5049</v>
      </c>
      <c r="I1751" t="s">
        <v>49</v>
      </c>
      <c r="J1751" t="s">
        <v>158</v>
      </c>
      <c r="K1751" s="318"/>
      <c r="L1751"/>
      <c r="M1751" s="319">
        <v>46065</v>
      </c>
      <c r="N1751" s="318">
        <v>2</v>
      </c>
      <c r="O1751" s="318"/>
      <c r="P1751" s="318"/>
      <c r="Q1751" s="319"/>
      <c r="R1751" s="318"/>
      <c r="X1751" t="s">
        <v>43</v>
      </c>
      <c r="AA1751" s="318" t="s">
        <v>199</v>
      </c>
      <c r="AB1751" s="318">
        <v>50054409</v>
      </c>
      <c r="AC1751" s="318" t="s">
        <v>44</v>
      </c>
      <c r="AE1751" s="318" t="s">
        <v>179</v>
      </c>
      <c r="AF1751" s="320">
        <v>205984</v>
      </c>
      <c r="AG1751" s="318">
        <v>14</v>
      </c>
      <c r="AH1751" s="320"/>
      <c r="AI1751" s="320"/>
    </row>
    <row r="1752" spans="1:35" hidden="1">
      <c r="A1752" t="s">
        <v>5050</v>
      </c>
      <c r="B1752" s="1">
        <v>46042</v>
      </c>
      <c r="C1752">
        <v>1</v>
      </c>
      <c r="D1752">
        <v>531332</v>
      </c>
      <c r="E1752" t="s">
        <v>5051</v>
      </c>
      <c r="F1752" t="s">
        <v>46</v>
      </c>
      <c r="G1752" t="s">
        <v>38</v>
      </c>
      <c r="H1752" t="s">
        <v>5052</v>
      </c>
      <c r="I1752" t="s">
        <v>49</v>
      </c>
      <c r="J1752" t="s">
        <v>158</v>
      </c>
      <c r="K1752" s="318"/>
      <c r="L1752"/>
      <c r="M1752" s="319">
        <v>46062</v>
      </c>
      <c r="N1752" s="318">
        <v>2</v>
      </c>
      <c r="O1752" s="318"/>
      <c r="P1752" s="318"/>
      <c r="Q1752" s="319"/>
      <c r="R1752" s="318"/>
      <c r="X1752" t="s">
        <v>43</v>
      </c>
      <c r="AA1752" s="318" t="s">
        <v>199</v>
      </c>
      <c r="AB1752" s="318">
        <v>50054327</v>
      </c>
      <c r="AC1752" s="318" t="s">
        <v>44</v>
      </c>
      <c r="AE1752" s="318" t="s">
        <v>179</v>
      </c>
      <c r="AF1752" s="320">
        <v>221710</v>
      </c>
      <c r="AG1752" s="318">
        <v>32</v>
      </c>
      <c r="AH1752" s="320"/>
      <c r="AI1752" s="320"/>
    </row>
    <row r="1753" spans="1:35" hidden="1">
      <c r="A1753" t="s">
        <v>5053</v>
      </c>
      <c r="B1753" s="1">
        <v>46042</v>
      </c>
      <c r="C1753">
        <v>1</v>
      </c>
      <c r="D1753">
        <v>531333</v>
      </c>
      <c r="E1753" t="s">
        <v>5054</v>
      </c>
      <c r="F1753" t="s">
        <v>46</v>
      </c>
      <c r="G1753" t="s">
        <v>106</v>
      </c>
      <c r="H1753" t="s">
        <v>5055</v>
      </c>
      <c r="I1753" t="s">
        <v>49</v>
      </c>
      <c r="J1753" t="s">
        <v>158</v>
      </c>
      <c r="K1753" s="318"/>
      <c r="L1753"/>
      <c r="M1753" s="319">
        <v>46080</v>
      </c>
      <c r="N1753" s="318">
        <v>2</v>
      </c>
      <c r="O1753" s="318"/>
      <c r="P1753" s="318"/>
      <c r="Q1753" s="319"/>
      <c r="R1753" s="318"/>
      <c r="X1753" t="s">
        <v>43</v>
      </c>
      <c r="AA1753" s="318"/>
      <c r="AB1753" s="318">
        <v>50054331</v>
      </c>
      <c r="AC1753" s="318" t="s">
        <v>43</v>
      </c>
      <c r="AE1753" s="318"/>
      <c r="AF1753" s="320"/>
      <c r="AG1753" s="318"/>
      <c r="AH1753" s="320"/>
      <c r="AI1753" s="320"/>
    </row>
    <row r="1754" spans="1:35" hidden="1">
      <c r="A1754" t="s">
        <v>5056</v>
      </c>
      <c r="B1754" s="1">
        <v>46042</v>
      </c>
      <c r="C1754">
        <v>1</v>
      </c>
      <c r="D1754">
        <v>531334</v>
      </c>
      <c r="E1754" t="s">
        <v>5057</v>
      </c>
      <c r="F1754" t="s">
        <v>37</v>
      </c>
      <c r="G1754" t="s">
        <v>197</v>
      </c>
      <c r="H1754" t="s">
        <v>2939</v>
      </c>
      <c r="I1754" t="s">
        <v>108</v>
      </c>
      <c r="J1754" t="s">
        <v>158</v>
      </c>
      <c r="K1754" s="318"/>
      <c r="L1754"/>
      <c r="M1754" s="319">
        <v>46079</v>
      </c>
      <c r="N1754" s="318">
        <v>2</v>
      </c>
      <c r="O1754" s="318"/>
      <c r="P1754" s="318"/>
      <c r="Q1754" s="319"/>
      <c r="R1754" s="318"/>
      <c r="X1754" t="s">
        <v>43</v>
      </c>
      <c r="AA1754" s="318"/>
      <c r="AB1754" s="318">
        <v>50054452</v>
      </c>
      <c r="AC1754" s="318" t="s">
        <v>43</v>
      </c>
      <c r="AE1754" s="318"/>
      <c r="AF1754" s="320"/>
      <c r="AG1754" s="318"/>
      <c r="AH1754" s="320"/>
      <c r="AI1754" s="320"/>
    </row>
    <row r="1755" spans="1:35" hidden="1">
      <c r="A1755" t="s">
        <v>5058</v>
      </c>
      <c r="B1755" s="1">
        <v>46042</v>
      </c>
      <c r="C1755">
        <v>1</v>
      </c>
      <c r="D1755">
        <v>531335</v>
      </c>
      <c r="E1755" t="s">
        <v>5059</v>
      </c>
      <c r="F1755" t="s">
        <v>37</v>
      </c>
      <c r="G1755" t="s">
        <v>106</v>
      </c>
      <c r="H1755" t="s">
        <v>5060</v>
      </c>
      <c r="I1755" t="s">
        <v>87</v>
      </c>
      <c r="J1755" t="s">
        <v>158</v>
      </c>
      <c r="K1755" s="318"/>
      <c r="L1755"/>
      <c r="M1755" s="319">
        <v>46072</v>
      </c>
      <c r="N1755" s="318">
        <v>2</v>
      </c>
      <c r="O1755" s="318"/>
      <c r="P1755" s="318"/>
      <c r="Q1755" s="319"/>
      <c r="R1755" s="318"/>
      <c r="X1755" t="s">
        <v>43</v>
      </c>
      <c r="AA1755" s="318" t="s">
        <v>199</v>
      </c>
      <c r="AB1755" s="318">
        <v>50054356</v>
      </c>
      <c r="AC1755" s="318" t="s">
        <v>44</v>
      </c>
      <c r="AE1755" s="318" t="s">
        <v>94</v>
      </c>
      <c r="AF1755" s="320">
        <v>252365</v>
      </c>
      <c r="AG1755" s="318"/>
      <c r="AH1755" s="320"/>
      <c r="AI1755" s="320"/>
    </row>
    <row r="1756" spans="1:35" hidden="1">
      <c r="A1756" t="s">
        <v>5061</v>
      </c>
      <c r="B1756" s="1">
        <v>46043</v>
      </c>
      <c r="C1756">
        <v>1</v>
      </c>
      <c r="D1756">
        <v>531336</v>
      </c>
      <c r="E1756" t="s">
        <v>69</v>
      </c>
      <c r="F1756" t="s">
        <v>37</v>
      </c>
      <c r="G1756" t="s">
        <v>383</v>
      </c>
      <c r="H1756" t="s">
        <v>3748</v>
      </c>
      <c r="I1756" t="s">
        <v>123</v>
      </c>
      <c r="J1756" t="s">
        <v>1693</v>
      </c>
      <c r="K1756" s="318"/>
      <c r="L1756"/>
      <c r="M1756" s="319">
        <v>46051</v>
      </c>
      <c r="N1756" s="318">
        <v>1</v>
      </c>
      <c r="O1756" s="318"/>
      <c r="P1756" s="318"/>
      <c r="Q1756" s="319"/>
      <c r="R1756" s="318"/>
      <c r="X1756" t="s">
        <v>43</v>
      </c>
      <c r="AA1756" s="318" t="s">
        <v>199</v>
      </c>
      <c r="AB1756" s="318">
        <v>630201</v>
      </c>
      <c r="AC1756" s="318" t="s">
        <v>44</v>
      </c>
      <c r="AE1756" s="318" t="s">
        <v>732</v>
      </c>
      <c r="AF1756" s="320">
        <v>44885</v>
      </c>
      <c r="AG1756" s="318"/>
      <c r="AH1756" s="320"/>
      <c r="AI1756" s="320"/>
    </row>
    <row r="1757" spans="1:35" hidden="1">
      <c r="A1757" t="s">
        <v>5062</v>
      </c>
      <c r="B1757" s="1">
        <v>46043</v>
      </c>
      <c r="C1757">
        <v>1</v>
      </c>
      <c r="D1757">
        <v>531337</v>
      </c>
      <c r="E1757" t="s">
        <v>5063</v>
      </c>
      <c r="F1757" t="s">
        <v>46</v>
      </c>
      <c r="G1757" t="s">
        <v>383</v>
      </c>
      <c r="H1757" t="s">
        <v>5064</v>
      </c>
      <c r="I1757" t="s">
        <v>49</v>
      </c>
      <c r="J1757" t="s">
        <v>158</v>
      </c>
      <c r="K1757" s="318"/>
      <c r="L1757"/>
      <c r="M1757" s="319">
        <v>46069</v>
      </c>
      <c r="N1757" s="318">
        <v>2</v>
      </c>
      <c r="O1757" s="318"/>
      <c r="P1757" s="318"/>
      <c r="Q1757" s="319"/>
      <c r="R1757" s="318"/>
      <c r="X1757" t="s">
        <v>43</v>
      </c>
      <c r="AA1757" s="318" t="s">
        <v>199</v>
      </c>
      <c r="AB1757" s="318">
        <v>50054589</v>
      </c>
      <c r="AC1757" s="318" t="s">
        <v>44</v>
      </c>
      <c r="AE1757" s="318" t="s">
        <v>179</v>
      </c>
      <c r="AF1757" s="320">
        <v>234451</v>
      </c>
      <c r="AG1757" s="318">
        <v>26</v>
      </c>
      <c r="AH1757" s="320"/>
      <c r="AI1757" s="320"/>
    </row>
    <row r="1758" spans="1:35" hidden="1">
      <c r="A1758" t="s">
        <v>5065</v>
      </c>
      <c r="B1758" s="1">
        <v>46043</v>
      </c>
      <c r="C1758">
        <v>1</v>
      </c>
      <c r="D1758">
        <v>531338</v>
      </c>
      <c r="E1758" t="s">
        <v>5066</v>
      </c>
      <c r="F1758" t="s">
        <v>37</v>
      </c>
      <c r="G1758" t="s">
        <v>644</v>
      </c>
      <c r="H1758" t="s">
        <v>5067</v>
      </c>
      <c r="I1758" t="s">
        <v>636</v>
      </c>
      <c r="J1758" t="s">
        <v>629</v>
      </c>
      <c r="K1758" s="318"/>
      <c r="L1758"/>
      <c r="M1758" s="319">
        <v>46063</v>
      </c>
      <c r="N1758" s="318">
        <v>2</v>
      </c>
      <c r="O1758" s="318"/>
      <c r="P1758" s="318" t="s">
        <v>274</v>
      </c>
      <c r="Q1758" s="319">
        <v>46063</v>
      </c>
      <c r="R1758" s="318" t="s">
        <v>199</v>
      </c>
      <c r="X1758" t="s">
        <v>43</v>
      </c>
      <c r="AA1758" s="318" t="s">
        <v>199</v>
      </c>
      <c r="AB1758" s="318">
        <v>50054521</v>
      </c>
      <c r="AC1758" s="318" t="s">
        <v>44</v>
      </c>
      <c r="AE1758" s="318" t="s">
        <v>94</v>
      </c>
      <c r="AF1758" s="320">
        <v>12475</v>
      </c>
      <c r="AG1758" s="318"/>
      <c r="AH1758" s="320"/>
      <c r="AI1758" s="320"/>
    </row>
    <row r="1759" spans="1:35" hidden="1">
      <c r="A1759" t="s">
        <v>5068</v>
      </c>
      <c r="B1759" s="1">
        <v>46016</v>
      </c>
      <c r="C1759">
        <v>12</v>
      </c>
      <c r="D1759">
        <v>531339</v>
      </c>
      <c r="E1759" t="s">
        <v>36</v>
      </c>
      <c r="F1759" t="s">
        <v>37</v>
      </c>
      <c r="G1759" t="s">
        <v>47</v>
      </c>
      <c r="H1759" t="s">
        <v>1155</v>
      </c>
      <c r="I1759" t="s">
        <v>1156</v>
      </c>
      <c r="J1759" t="s">
        <v>5069</v>
      </c>
      <c r="K1759" s="318"/>
      <c r="L1759"/>
      <c r="M1759" s="319">
        <v>46050</v>
      </c>
      <c r="N1759" s="318">
        <v>1</v>
      </c>
      <c r="O1759" s="318"/>
      <c r="P1759" s="318"/>
      <c r="Q1759" s="319"/>
      <c r="R1759" s="318"/>
      <c r="X1759" t="s">
        <v>43</v>
      </c>
      <c r="AA1759" s="318" t="s">
        <v>182</v>
      </c>
      <c r="AB1759" s="318">
        <v>50055238</v>
      </c>
      <c r="AC1759" s="318" t="s">
        <v>35</v>
      </c>
      <c r="AE1759" s="318" t="s">
        <v>224</v>
      </c>
      <c r="AF1759" s="320">
        <v>100053</v>
      </c>
      <c r="AG1759" s="318"/>
      <c r="AH1759" s="320"/>
      <c r="AI1759" s="320"/>
    </row>
    <row r="1760" spans="1:35" hidden="1">
      <c r="A1760" t="s">
        <v>5070</v>
      </c>
      <c r="B1760" s="1">
        <v>46027</v>
      </c>
      <c r="C1760">
        <v>1</v>
      </c>
      <c r="D1760">
        <v>531340</v>
      </c>
      <c r="E1760" t="s">
        <v>36</v>
      </c>
      <c r="F1760" t="s">
        <v>37</v>
      </c>
      <c r="G1760" t="s">
        <v>47</v>
      </c>
      <c r="H1760" t="s">
        <v>1155</v>
      </c>
      <c r="I1760" t="s">
        <v>1156</v>
      </c>
      <c r="J1760" t="s">
        <v>5071</v>
      </c>
      <c r="K1760" s="318"/>
      <c r="L1760"/>
      <c r="M1760" s="319">
        <v>46050</v>
      </c>
      <c r="N1760" s="318">
        <v>1</v>
      </c>
      <c r="O1760" s="318"/>
      <c r="P1760" s="318" t="s">
        <v>274</v>
      </c>
      <c r="Q1760" s="319">
        <v>46050</v>
      </c>
      <c r="R1760" s="318" t="s">
        <v>182</v>
      </c>
      <c r="S1760">
        <v>91300</v>
      </c>
      <c r="X1760" t="s">
        <v>43</v>
      </c>
      <c r="AA1760" s="318" t="s">
        <v>182</v>
      </c>
      <c r="AB1760" s="318">
        <v>50055238</v>
      </c>
      <c r="AC1760" s="318" t="s">
        <v>35</v>
      </c>
      <c r="AE1760" s="318" t="s">
        <v>224</v>
      </c>
      <c r="AF1760" s="320">
        <v>240833</v>
      </c>
      <c r="AG1760" s="318"/>
      <c r="AH1760" s="320"/>
      <c r="AI1760" s="320"/>
    </row>
    <row r="1761" spans="1:35" hidden="1">
      <c r="A1761" t="s">
        <v>5072</v>
      </c>
      <c r="B1761" s="1">
        <v>46044</v>
      </c>
      <c r="C1761">
        <v>1</v>
      </c>
      <c r="D1761">
        <v>531341</v>
      </c>
      <c r="E1761" t="s">
        <v>5073</v>
      </c>
      <c r="F1761" t="s">
        <v>37</v>
      </c>
      <c r="G1761" t="s">
        <v>644</v>
      </c>
      <c r="H1761" t="s">
        <v>5074</v>
      </c>
      <c r="I1761" t="s">
        <v>92</v>
      </c>
      <c r="J1761" t="s">
        <v>629</v>
      </c>
      <c r="K1761" s="318"/>
      <c r="L1761"/>
      <c r="M1761" s="319"/>
      <c r="N1761" s="318"/>
      <c r="O1761" s="318"/>
      <c r="P1761" s="318" t="s">
        <v>274</v>
      </c>
      <c r="Q1761" s="319"/>
      <c r="R1761" s="318"/>
      <c r="X1761" t="s">
        <v>43</v>
      </c>
      <c r="AA1761" s="318"/>
      <c r="AB1761" s="318">
        <v>50054686</v>
      </c>
      <c r="AC1761" s="318" t="s">
        <v>43</v>
      </c>
      <c r="AE1761" s="318"/>
      <c r="AF1761" s="320"/>
      <c r="AG1761" s="318"/>
      <c r="AH1761" s="320"/>
      <c r="AI1761" s="320"/>
    </row>
    <row r="1762" spans="1:35" hidden="1">
      <c r="A1762" t="s">
        <v>5075</v>
      </c>
      <c r="B1762" s="1">
        <v>46044</v>
      </c>
      <c r="C1762">
        <v>1</v>
      </c>
      <c r="D1762">
        <v>531342</v>
      </c>
      <c r="E1762" t="s">
        <v>5076</v>
      </c>
      <c r="F1762" t="s">
        <v>37</v>
      </c>
      <c r="G1762" t="s">
        <v>47</v>
      </c>
      <c r="H1762" t="s">
        <v>546</v>
      </c>
      <c r="I1762" t="s">
        <v>92</v>
      </c>
      <c r="J1762" t="s">
        <v>1129</v>
      </c>
      <c r="K1762" s="318"/>
      <c r="L1762"/>
      <c r="M1762" s="319">
        <v>46055</v>
      </c>
      <c r="N1762" s="318">
        <v>2</v>
      </c>
      <c r="O1762" s="318"/>
      <c r="P1762" s="318"/>
      <c r="Q1762" s="319"/>
      <c r="R1762" s="318"/>
      <c r="X1762" t="s">
        <v>43</v>
      </c>
      <c r="AA1762" s="318" t="s">
        <v>199</v>
      </c>
      <c r="AB1762" s="318">
        <v>50054619</v>
      </c>
      <c r="AC1762" s="318" t="s">
        <v>44</v>
      </c>
      <c r="AE1762" s="318" t="s">
        <v>224</v>
      </c>
      <c r="AF1762" s="320">
        <v>221929</v>
      </c>
      <c r="AG1762" s="318">
        <v>14</v>
      </c>
      <c r="AH1762" s="320"/>
      <c r="AI1762" s="320"/>
    </row>
    <row r="1763" spans="1:35" hidden="1">
      <c r="A1763" t="s">
        <v>5077</v>
      </c>
      <c r="B1763" s="1">
        <v>46042</v>
      </c>
      <c r="C1763">
        <v>1</v>
      </c>
      <c r="D1763">
        <v>531343</v>
      </c>
      <c r="E1763" t="s">
        <v>5078</v>
      </c>
      <c r="F1763" t="s">
        <v>37</v>
      </c>
      <c r="G1763" t="s">
        <v>197</v>
      </c>
      <c r="H1763" t="s">
        <v>5079</v>
      </c>
      <c r="I1763" t="s">
        <v>108</v>
      </c>
      <c r="J1763" t="s">
        <v>1554</v>
      </c>
      <c r="K1763" s="318"/>
      <c r="L1763"/>
      <c r="M1763" s="319"/>
      <c r="N1763" s="318"/>
      <c r="O1763" s="318"/>
      <c r="P1763" s="318"/>
      <c r="Q1763" s="319"/>
      <c r="R1763" s="318"/>
      <c r="X1763" t="s">
        <v>43</v>
      </c>
      <c r="AA1763" s="318"/>
      <c r="AB1763" s="318">
        <v>50054315</v>
      </c>
      <c r="AC1763" s="318" t="s">
        <v>43</v>
      </c>
      <c r="AE1763" s="318"/>
      <c r="AF1763" s="320"/>
      <c r="AG1763" s="318"/>
      <c r="AH1763" s="320"/>
      <c r="AI1763" s="320"/>
    </row>
    <row r="1764" spans="1:35" hidden="1">
      <c r="A1764" t="s">
        <v>5080</v>
      </c>
      <c r="B1764" s="1">
        <v>46000</v>
      </c>
      <c r="C1764">
        <v>12</v>
      </c>
      <c r="D1764">
        <v>531344</v>
      </c>
      <c r="E1764" t="s">
        <v>5081</v>
      </c>
      <c r="F1764" t="s">
        <v>37</v>
      </c>
      <c r="G1764" t="s">
        <v>1401</v>
      </c>
      <c r="H1764" t="s">
        <v>5082</v>
      </c>
      <c r="I1764" t="s">
        <v>108</v>
      </c>
      <c r="J1764" t="s">
        <v>1427</v>
      </c>
      <c r="K1764" s="318"/>
      <c r="L1764"/>
      <c r="M1764" s="319">
        <v>46077</v>
      </c>
      <c r="N1764" s="318">
        <v>2</v>
      </c>
      <c r="O1764" s="318"/>
      <c r="P1764" s="318" t="s">
        <v>274</v>
      </c>
      <c r="Q1764" s="319">
        <v>46037</v>
      </c>
      <c r="R1764" s="318" t="s">
        <v>199</v>
      </c>
      <c r="S1764">
        <v>8815</v>
      </c>
      <c r="X1764" t="s">
        <v>43</v>
      </c>
      <c r="AA1764" s="318" t="s">
        <v>199</v>
      </c>
      <c r="AB1764" s="318">
        <v>630202</v>
      </c>
      <c r="AC1764" s="318" t="s">
        <v>44</v>
      </c>
      <c r="AE1764" s="318" t="s">
        <v>408</v>
      </c>
      <c r="AF1764" s="320">
        <v>18332</v>
      </c>
      <c r="AG1764" s="318"/>
      <c r="AH1764" s="320"/>
      <c r="AI1764" s="320"/>
    </row>
    <row r="1765" spans="1:35" hidden="1">
      <c r="A1765" t="s">
        <v>5083</v>
      </c>
      <c r="B1765" s="1">
        <v>46001</v>
      </c>
      <c r="C1765">
        <v>12</v>
      </c>
      <c r="D1765">
        <v>531345</v>
      </c>
      <c r="E1765" t="s">
        <v>5084</v>
      </c>
      <c r="F1765" t="s">
        <v>37</v>
      </c>
      <c r="G1765" t="s">
        <v>1401</v>
      </c>
      <c r="H1765" t="s">
        <v>5085</v>
      </c>
      <c r="I1765" t="s">
        <v>108</v>
      </c>
      <c r="J1765" t="s">
        <v>3776</v>
      </c>
      <c r="K1765" s="318"/>
      <c r="L1765"/>
      <c r="M1765" s="319">
        <v>46077</v>
      </c>
      <c r="N1765" s="318">
        <v>2</v>
      </c>
      <c r="O1765" s="318"/>
      <c r="P1765" s="318" t="s">
        <v>274</v>
      </c>
      <c r="Q1765" s="319">
        <v>46043</v>
      </c>
      <c r="R1765" s="318" t="s">
        <v>199</v>
      </c>
      <c r="S1765">
        <v>17180</v>
      </c>
      <c r="X1765" t="s">
        <v>43</v>
      </c>
      <c r="AA1765" s="318" t="s">
        <v>199</v>
      </c>
      <c r="AB1765" s="318">
        <v>630202</v>
      </c>
      <c r="AC1765" s="318" t="s">
        <v>44</v>
      </c>
      <c r="AE1765" s="318" t="s">
        <v>408</v>
      </c>
      <c r="AF1765" s="320">
        <v>36114</v>
      </c>
      <c r="AG1765" s="318"/>
      <c r="AH1765" s="320"/>
      <c r="AI1765" s="320"/>
    </row>
    <row r="1766" spans="1:35" hidden="1">
      <c r="A1766" t="s">
        <v>5086</v>
      </c>
      <c r="B1766" s="1">
        <v>46035</v>
      </c>
      <c r="C1766">
        <v>1</v>
      </c>
      <c r="D1766">
        <v>531346</v>
      </c>
      <c r="E1766" t="s">
        <v>5087</v>
      </c>
      <c r="F1766" t="s">
        <v>37</v>
      </c>
      <c r="G1766" t="s">
        <v>1401</v>
      </c>
      <c r="H1766" t="s">
        <v>5088</v>
      </c>
      <c r="I1766" t="s">
        <v>140</v>
      </c>
      <c r="J1766" t="s">
        <v>1427</v>
      </c>
      <c r="K1766" s="318"/>
      <c r="L1766"/>
      <c r="M1766" s="319">
        <v>46077</v>
      </c>
      <c r="N1766" s="318">
        <v>2</v>
      </c>
      <c r="O1766" s="318"/>
      <c r="P1766" s="318" t="s">
        <v>274</v>
      </c>
      <c r="Q1766" s="319">
        <v>46037</v>
      </c>
      <c r="R1766" s="318" t="s">
        <v>199</v>
      </c>
      <c r="S1766">
        <v>3715</v>
      </c>
      <c r="X1766" t="s">
        <v>43</v>
      </c>
      <c r="AA1766" s="318" t="s">
        <v>199</v>
      </c>
      <c r="AB1766" s="318">
        <v>630202</v>
      </c>
      <c r="AC1766" s="318" t="s">
        <v>44</v>
      </c>
      <c r="AE1766" s="318" t="s">
        <v>408</v>
      </c>
      <c r="AF1766" s="320">
        <v>7751</v>
      </c>
      <c r="AG1766" s="318"/>
      <c r="AH1766" s="320"/>
      <c r="AI1766" s="320"/>
    </row>
    <row r="1767" spans="1:35" hidden="1">
      <c r="A1767" t="s">
        <v>5089</v>
      </c>
      <c r="B1767" s="1">
        <v>46044</v>
      </c>
      <c r="C1767">
        <v>1</v>
      </c>
      <c r="D1767">
        <v>531347</v>
      </c>
      <c r="E1767" t="s">
        <v>5090</v>
      </c>
      <c r="F1767" t="s">
        <v>37</v>
      </c>
      <c r="G1767" t="s">
        <v>97</v>
      </c>
      <c r="H1767" t="s">
        <v>5091</v>
      </c>
      <c r="I1767" t="s">
        <v>108</v>
      </c>
      <c r="J1767" t="s">
        <v>158</v>
      </c>
      <c r="K1767" s="318"/>
      <c r="L1767"/>
      <c r="M1767" s="319" t="s">
        <v>74</v>
      </c>
      <c r="N1767" s="318"/>
      <c r="O1767" s="318"/>
      <c r="P1767" s="318" t="s">
        <v>274</v>
      </c>
      <c r="Q1767" s="319"/>
      <c r="R1767" s="318"/>
      <c r="X1767" t="s">
        <v>43</v>
      </c>
      <c r="AA1767" s="318"/>
      <c r="AB1767" s="318">
        <v>50054744</v>
      </c>
      <c r="AC1767" s="318" t="s">
        <v>43</v>
      </c>
      <c r="AE1767" s="318"/>
      <c r="AF1767" s="320"/>
      <c r="AG1767" s="318"/>
      <c r="AH1767" s="320"/>
      <c r="AI1767" s="320"/>
    </row>
    <row r="1768" spans="1:35" hidden="1">
      <c r="A1768" t="s">
        <v>5092</v>
      </c>
      <c r="B1768" s="1">
        <v>46044</v>
      </c>
      <c r="C1768">
        <v>1</v>
      </c>
      <c r="D1768">
        <v>531348</v>
      </c>
      <c r="E1768" t="s">
        <v>5093</v>
      </c>
      <c r="F1768" t="s">
        <v>37</v>
      </c>
      <c r="G1768" t="s">
        <v>121</v>
      </c>
      <c r="H1768" t="s">
        <v>5094</v>
      </c>
      <c r="I1768" t="s">
        <v>1423</v>
      </c>
      <c r="J1768" t="s">
        <v>158</v>
      </c>
      <c r="K1768" s="318"/>
      <c r="L1768"/>
      <c r="M1768" s="319">
        <v>46062</v>
      </c>
      <c r="N1768" s="318">
        <v>2</v>
      </c>
      <c r="O1768" s="318"/>
      <c r="P1768" s="318"/>
      <c r="Q1768" s="319"/>
      <c r="R1768" s="318"/>
      <c r="X1768" t="s">
        <v>43</v>
      </c>
      <c r="AA1768" s="318" t="s">
        <v>199</v>
      </c>
      <c r="AB1768" s="318">
        <v>50054794</v>
      </c>
      <c r="AC1768" s="318" t="s">
        <v>44</v>
      </c>
      <c r="AE1768" s="318" t="s">
        <v>94</v>
      </c>
      <c r="AF1768" s="320">
        <v>225306</v>
      </c>
      <c r="AG1768" s="318">
        <v>27</v>
      </c>
      <c r="AH1768" s="320"/>
      <c r="AI1768" s="320"/>
    </row>
    <row r="1769" spans="1:35" hidden="1">
      <c r="A1769" t="s">
        <v>5095</v>
      </c>
      <c r="B1769" s="1">
        <v>46044</v>
      </c>
      <c r="C1769">
        <v>1</v>
      </c>
      <c r="D1769">
        <v>531349</v>
      </c>
      <c r="E1769" t="s">
        <v>5096</v>
      </c>
      <c r="F1769" t="s">
        <v>37</v>
      </c>
      <c r="G1769" t="s">
        <v>644</v>
      </c>
      <c r="H1769" t="s">
        <v>5097</v>
      </c>
      <c r="I1769" t="s">
        <v>87</v>
      </c>
      <c r="J1769" t="s">
        <v>1149</v>
      </c>
      <c r="K1769" s="318"/>
      <c r="L1769"/>
      <c r="M1769" s="319"/>
      <c r="N1769" s="318"/>
      <c r="O1769" s="318"/>
      <c r="P1769" s="318" t="s">
        <v>274</v>
      </c>
      <c r="Q1769" s="319"/>
      <c r="R1769" s="318"/>
      <c r="X1769" t="s">
        <v>43</v>
      </c>
      <c r="AA1769" s="318"/>
      <c r="AB1769" s="318">
        <v>50054311</v>
      </c>
      <c r="AC1769" s="318" t="s">
        <v>43</v>
      </c>
      <c r="AE1769" s="318"/>
      <c r="AF1769" s="320"/>
      <c r="AG1769" s="318"/>
      <c r="AH1769" s="320"/>
      <c r="AI1769" s="320"/>
    </row>
    <row r="1770" spans="1:35" hidden="1">
      <c r="A1770" t="s">
        <v>5098</v>
      </c>
      <c r="B1770" s="1">
        <v>46044</v>
      </c>
      <c r="C1770">
        <v>1</v>
      </c>
      <c r="D1770">
        <v>531350</v>
      </c>
      <c r="E1770" t="s">
        <v>5099</v>
      </c>
      <c r="F1770" t="s">
        <v>37</v>
      </c>
      <c r="G1770" t="s">
        <v>644</v>
      </c>
      <c r="H1770" t="s">
        <v>5100</v>
      </c>
      <c r="I1770" t="s">
        <v>87</v>
      </c>
      <c r="J1770" t="s">
        <v>1149</v>
      </c>
      <c r="K1770" s="318"/>
      <c r="L1770"/>
      <c r="M1770" s="319"/>
      <c r="N1770" s="318"/>
      <c r="O1770" s="318"/>
      <c r="P1770" s="318" t="s">
        <v>274</v>
      </c>
      <c r="Q1770" s="319"/>
      <c r="R1770" s="318"/>
      <c r="X1770" t="s">
        <v>43</v>
      </c>
      <c r="AA1770" s="318"/>
      <c r="AB1770" s="318">
        <v>50054601</v>
      </c>
      <c r="AC1770" s="318" t="s">
        <v>43</v>
      </c>
      <c r="AE1770" s="318"/>
      <c r="AF1770" s="320"/>
      <c r="AG1770" s="318"/>
      <c r="AH1770" s="320"/>
      <c r="AI1770" s="320"/>
    </row>
    <row r="1771" spans="1:35" hidden="1">
      <c r="A1771" t="s">
        <v>5101</v>
      </c>
      <c r="B1771" s="1">
        <v>46044</v>
      </c>
      <c r="C1771">
        <v>1</v>
      </c>
      <c r="D1771">
        <v>531351</v>
      </c>
      <c r="E1771" t="s">
        <v>5102</v>
      </c>
      <c r="F1771" t="s">
        <v>46</v>
      </c>
      <c r="G1771" t="s">
        <v>644</v>
      </c>
      <c r="H1771" t="s">
        <v>5103</v>
      </c>
      <c r="I1771" t="s">
        <v>49</v>
      </c>
      <c r="J1771" t="s">
        <v>716</v>
      </c>
      <c r="K1771" s="318"/>
      <c r="L1771"/>
      <c r="M1771" s="319"/>
      <c r="N1771" s="318"/>
      <c r="O1771" s="318"/>
      <c r="P1771" s="318" t="s">
        <v>274</v>
      </c>
      <c r="Q1771" s="319"/>
      <c r="R1771" s="318"/>
      <c r="X1771" t="s">
        <v>43</v>
      </c>
      <c r="AA1771" s="318"/>
      <c r="AB1771" s="318">
        <v>50054758</v>
      </c>
      <c r="AC1771" s="318" t="s">
        <v>43</v>
      </c>
      <c r="AE1771" s="318"/>
      <c r="AF1771" s="320"/>
      <c r="AG1771" s="318"/>
      <c r="AH1771" s="320"/>
      <c r="AI1771" s="320"/>
    </row>
    <row r="1772" spans="1:35" hidden="1">
      <c r="A1772" t="s">
        <v>5104</v>
      </c>
      <c r="B1772" s="1">
        <v>46045</v>
      </c>
      <c r="C1772">
        <v>1</v>
      </c>
      <c r="D1772">
        <v>531352</v>
      </c>
      <c r="E1772" t="s">
        <v>5105</v>
      </c>
      <c r="F1772" t="s">
        <v>37</v>
      </c>
      <c r="G1772" t="s">
        <v>644</v>
      </c>
      <c r="H1772" t="s">
        <v>5106</v>
      </c>
      <c r="I1772" t="s">
        <v>636</v>
      </c>
      <c r="J1772" t="s">
        <v>629</v>
      </c>
      <c r="K1772" s="318"/>
      <c r="L1772"/>
      <c r="M1772" s="319">
        <v>46073</v>
      </c>
      <c r="N1772" s="318">
        <v>2</v>
      </c>
      <c r="O1772" s="318"/>
      <c r="P1772" s="318" t="s">
        <v>274</v>
      </c>
      <c r="Q1772" s="319">
        <v>46073</v>
      </c>
      <c r="R1772" s="318" t="s">
        <v>199</v>
      </c>
      <c r="X1772" t="s">
        <v>43</v>
      </c>
      <c r="AA1772" s="318" t="s">
        <v>199</v>
      </c>
      <c r="AB1772" s="318">
        <v>50054821</v>
      </c>
      <c r="AC1772" s="318" t="s">
        <v>44</v>
      </c>
      <c r="AE1772" s="318" t="s">
        <v>94</v>
      </c>
      <c r="AF1772" s="320">
        <v>12475</v>
      </c>
      <c r="AG1772" s="318"/>
      <c r="AH1772" s="320"/>
      <c r="AI1772" s="320"/>
    </row>
    <row r="1773" spans="1:35" hidden="1">
      <c r="A1773" t="s">
        <v>5107</v>
      </c>
      <c r="B1773" s="1">
        <v>46045</v>
      </c>
      <c r="C1773">
        <v>1</v>
      </c>
      <c r="D1773">
        <v>531353</v>
      </c>
      <c r="E1773" t="s">
        <v>5108</v>
      </c>
      <c r="F1773" t="s">
        <v>37</v>
      </c>
      <c r="G1773" t="s">
        <v>644</v>
      </c>
      <c r="H1773" t="s">
        <v>5109</v>
      </c>
      <c r="I1773" t="s">
        <v>87</v>
      </c>
      <c r="J1773" t="s">
        <v>1149</v>
      </c>
      <c r="K1773" s="318"/>
      <c r="L1773"/>
      <c r="M1773" s="319"/>
      <c r="N1773" s="318"/>
      <c r="O1773" s="318"/>
      <c r="P1773" s="318" t="s">
        <v>274</v>
      </c>
      <c r="Q1773" s="319"/>
      <c r="R1773" s="318"/>
      <c r="X1773" t="s">
        <v>43</v>
      </c>
      <c r="AA1773" s="318"/>
      <c r="AB1773" s="318">
        <v>50054817</v>
      </c>
      <c r="AC1773" s="318" t="s">
        <v>43</v>
      </c>
      <c r="AE1773" s="318"/>
      <c r="AF1773" s="320"/>
      <c r="AG1773" s="318"/>
      <c r="AH1773" s="320"/>
      <c r="AI1773" s="320"/>
    </row>
    <row r="1774" spans="1:35" hidden="1">
      <c r="A1774" t="s">
        <v>5110</v>
      </c>
      <c r="B1774" s="1">
        <v>46045</v>
      </c>
      <c r="C1774">
        <v>1</v>
      </c>
      <c r="D1774">
        <v>531354</v>
      </c>
      <c r="E1774" t="s">
        <v>1282</v>
      </c>
      <c r="F1774" t="s">
        <v>37</v>
      </c>
      <c r="G1774" t="s">
        <v>106</v>
      </c>
      <c r="H1774" t="s">
        <v>5111</v>
      </c>
      <c r="I1774" t="s">
        <v>108</v>
      </c>
      <c r="J1774" t="s">
        <v>629</v>
      </c>
      <c r="K1774" s="318"/>
      <c r="L1774"/>
      <c r="M1774" s="319">
        <v>46065</v>
      </c>
      <c r="N1774" s="318">
        <v>2</v>
      </c>
      <c r="O1774" s="318"/>
      <c r="P1774" s="318"/>
      <c r="Q1774" s="319"/>
      <c r="R1774" s="318"/>
      <c r="X1774" t="s">
        <v>43</v>
      </c>
      <c r="AA1774" s="318" t="s">
        <v>199</v>
      </c>
      <c r="AB1774" s="318">
        <v>50054883</v>
      </c>
      <c r="AC1774" s="318" t="s">
        <v>44</v>
      </c>
      <c r="AE1774" s="318" t="s">
        <v>94</v>
      </c>
      <c r="AF1774" s="320">
        <v>9103</v>
      </c>
      <c r="AG1774" s="318"/>
      <c r="AH1774" s="320"/>
      <c r="AI1774" s="320"/>
    </row>
    <row r="1775" spans="1:35" hidden="1">
      <c r="A1775" t="s">
        <v>5112</v>
      </c>
      <c r="B1775" s="1">
        <v>46045</v>
      </c>
      <c r="C1775">
        <v>1</v>
      </c>
      <c r="D1775">
        <v>531355</v>
      </c>
      <c r="E1775" t="s">
        <v>36</v>
      </c>
      <c r="F1775" t="s">
        <v>37</v>
      </c>
      <c r="G1775" t="s">
        <v>644</v>
      </c>
      <c r="H1775" t="s">
        <v>4965</v>
      </c>
      <c r="I1775" t="s">
        <v>636</v>
      </c>
      <c r="J1775" t="s">
        <v>1801</v>
      </c>
      <c r="K1775" s="318"/>
      <c r="L1775"/>
      <c r="M1775" s="319" t="s">
        <v>534</v>
      </c>
      <c r="N1775" s="318"/>
      <c r="O1775" s="318"/>
      <c r="P1775" s="318" t="s">
        <v>274</v>
      </c>
      <c r="Q1775" s="319" t="s">
        <v>534</v>
      </c>
      <c r="R1775" s="318"/>
      <c r="X1775" t="s">
        <v>43</v>
      </c>
      <c r="AA1775" s="318"/>
      <c r="AB1775" s="318">
        <v>50054740</v>
      </c>
      <c r="AC1775" s="318" t="s">
        <v>43</v>
      </c>
      <c r="AE1775" s="318"/>
      <c r="AF1775" s="320"/>
      <c r="AG1775" s="318"/>
      <c r="AH1775" s="320"/>
      <c r="AI1775" s="320"/>
    </row>
    <row r="1776" spans="1:35" hidden="1">
      <c r="A1776" t="s">
        <v>5113</v>
      </c>
      <c r="B1776" s="1">
        <v>46045</v>
      </c>
      <c r="C1776">
        <v>1</v>
      </c>
      <c r="D1776">
        <v>531356</v>
      </c>
      <c r="E1776" t="s">
        <v>4545</v>
      </c>
      <c r="F1776" t="s">
        <v>37</v>
      </c>
      <c r="G1776" t="s">
        <v>644</v>
      </c>
      <c r="H1776" t="s">
        <v>4546</v>
      </c>
      <c r="I1776" t="s">
        <v>636</v>
      </c>
      <c r="J1776" t="s">
        <v>1801</v>
      </c>
      <c r="K1776" s="318"/>
      <c r="L1776"/>
      <c r="M1776" s="319"/>
      <c r="N1776" s="318"/>
      <c r="O1776" s="318"/>
      <c r="P1776" s="318" t="s">
        <v>274</v>
      </c>
      <c r="Q1776" s="319"/>
      <c r="R1776" s="318"/>
      <c r="X1776" t="s">
        <v>43</v>
      </c>
      <c r="AA1776" s="318"/>
      <c r="AB1776" s="318">
        <v>50054775</v>
      </c>
      <c r="AC1776" s="318" t="s">
        <v>43</v>
      </c>
      <c r="AE1776" s="318"/>
      <c r="AF1776" s="320"/>
      <c r="AG1776" s="318"/>
      <c r="AH1776" s="320"/>
      <c r="AI1776" s="320"/>
    </row>
    <row r="1777" spans="1:35" hidden="1">
      <c r="A1777" t="s">
        <v>5114</v>
      </c>
      <c r="B1777" s="1">
        <v>46045</v>
      </c>
      <c r="C1777">
        <v>1</v>
      </c>
      <c r="D1777">
        <v>531357</v>
      </c>
      <c r="E1777" t="s">
        <v>5115</v>
      </c>
      <c r="F1777" t="s">
        <v>37</v>
      </c>
      <c r="G1777" t="s">
        <v>644</v>
      </c>
      <c r="H1777" t="s">
        <v>5116</v>
      </c>
      <c r="I1777" t="s">
        <v>636</v>
      </c>
      <c r="J1777" t="s">
        <v>1149</v>
      </c>
      <c r="K1777" s="318"/>
      <c r="L1777"/>
      <c r="M1777" s="319">
        <v>46077</v>
      </c>
      <c r="N1777" s="318">
        <v>2</v>
      </c>
      <c r="O1777" s="318"/>
      <c r="P1777" s="318" t="s">
        <v>274</v>
      </c>
      <c r="Q1777" s="319">
        <v>46077</v>
      </c>
      <c r="R1777" s="318" t="s">
        <v>199</v>
      </c>
      <c r="X1777" t="s">
        <v>43</v>
      </c>
      <c r="AA1777" s="318" t="s">
        <v>199</v>
      </c>
      <c r="AB1777" s="318">
        <v>50054931</v>
      </c>
      <c r="AC1777" s="318" t="s">
        <v>44</v>
      </c>
      <c r="AE1777" s="318" t="s">
        <v>224</v>
      </c>
      <c r="AF1777" s="320">
        <v>23959</v>
      </c>
      <c r="AG1777" s="318"/>
      <c r="AH1777" s="320"/>
      <c r="AI1777" s="320"/>
    </row>
    <row r="1778" spans="1:35" hidden="1">
      <c r="A1778" t="s">
        <v>5117</v>
      </c>
      <c r="B1778" s="1">
        <v>46048</v>
      </c>
      <c r="C1778">
        <v>1</v>
      </c>
      <c r="D1778">
        <v>531358</v>
      </c>
      <c r="E1778" t="s">
        <v>519</v>
      </c>
      <c r="F1778" t="s">
        <v>37</v>
      </c>
      <c r="G1778" t="s">
        <v>188</v>
      </c>
      <c r="H1778" t="s">
        <v>520</v>
      </c>
      <c r="I1778" t="s">
        <v>108</v>
      </c>
      <c r="J1778" t="s">
        <v>5118</v>
      </c>
      <c r="K1778" s="318"/>
      <c r="L1778"/>
      <c r="M1778" s="319">
        <v>46049</v>
      </c>
      <c r="N1778" s="318">
        <v>1</v>
      </c>
      <c r="O1778" s="318"/>
      <c r="P1778" s="318" t="s">
        <v>274</v>
      </c>
      <c r="Q1778" s="319">
        <v>46049</v>
      </c>
      <c r="R1778" s="318" t="s">
        <v>182</v>
      </c>
      <c r="X1778" t="s">
        <v>43</v>
      </c>
      <c r="AA1778" s="318" t="s">
        <v>182</v>
      </c>
      <c r="AB1778" s="318">
        <v>50054930</v>
      </c>
      <c r="AC1778" s="318" t="s">
        <v>35</v>
      </c>
      <c r="AE1778" s="318" t="s">
        <v>52</v>
      </c>
      <c r="AF1778" s="320">
        <v>11198</v>
      </c>
      <c r="AG1778" s="318"/>
      <c r="AH1778" s="320"/>
      <c r="AI1778" s="320"/>
    </row>
    <row r="1779" spans="1:35" hidden="1">
      <c r="A1779" t="s">
        <v>5119</v>
      </c>
      <c r="B1779" s="1">
        <v>46048</v>
      </c>
      <c r="C1779">
        <v>1</v>
      </c>
      <c r="D1779">
        <v>531359</v>
      </c>
      <c r="E1779" t="s">
        <v>4012</v>
      </c>
      <c r="F1779" t="s">
        <v>37</v>
      </c>
      <c r="G1779" t="s">
        <v>117</v>
      </c>
      <c r="H1779" t="s">
        <v>4013</v>
      </c>
      <c r="I1779" t="s">
        <v>60</v>
      </c>
      <c r="J1779" t="s">
        <v>4479</v>
      </c>
      <c r="K1779" s="318"/>
      <c r="L1779"/>
      <c r="M1779" s="319">
        <v>46051</v>
      </c>
      <c r="N1779" s="318">
        <v>1</v>
      </c>
      <c r="O1779" s="318"/>
      <c r="P1779" s="318"/>
      <c r="Q1779" s="319"/>
      <c r="R1779" s="318"/>
      <c r="X1779" t="s">
        <v>43</v>
      </c>
      <c r="AA1779" s="318" t="s">
        <v>199</v>
      </c>
      <c r="AB1779" s="318">
        <v>50054932</v>
      </c>
      <c r="AC1779" s="318" t="s">
        <v>44</v>
      </c>
      <c r="AE1779" s="318" t="s">
        <v>52</v>
      </c>
      <c r="AF1779" s="320">
        <v>41127</v>
      </c>
      <c r="AG1779" s="318"/>
      <c r="AH1779" s="320"/>
      <c r="AI1779" s="320"/>
    </row>
    <row r="1780" spans="1:35" hidden="1">
      <c r="A1780" t="s">
        <v>5120</v>
      </c>
      <c r="B1780" s="1">
        <v>46048</v>
      </c>
      <c r="C1780">
        <v>1</v>
      </c>
      <c r="D1780">
        <v>531360</v>
      </c>
      <c r="E1780" t="s">
        <v>5121</v>
      </c>
      <c r="F1780" t="s">
        <v>37</v>
      </c>
      <c r="G1780" t="s">
        <v>383</v>
      </c>
      <c r="H1780" t="s">
        <v>5122</v>
      </c>
      <c r="I1780" t="s">
        <v>636</v>
      </c>
      <c r="J1780" t="s">
        <v>158</v>
      </c>
      <c r="K1780" s="318"/>
      <c r="L1780"/>
      <c r="M1780" s="319">
        <v>46065</v>
      </c>
      <c r="N1780" s="318">
        <v>2</v>
      </c>
      <c r="O1780" s="318"/>
      <c r="P1780" s="318"/>
      <c r="Q1780" s="319"/>
      <c r="R1780" s="318"/>
      <c r="X1780" t="s">
        <v>43</v>
      </c>
      <c r="AA1780" s="318" t="s">
        <v>199</v>
      </c>
      <c r="AB1780" s="318">
        <v>50054822</v>
      </c>
      <c r="AC1780" s="318" t="s">
        <v>44</v>
      </c>
      <c r="AE1780" s="318" t="s">
        <v>94</v>
      </c>
      <c r="AF1780" s="320">
        <v>221807</v>
      </c>
      <c r="AG1780" s="318">
        <v>14</v>
      </c>
      <c r="AH1780" s="320"/>
      <c r="AI1780" s="320"/>
    </row>
    <row r="1781" spans="1:35" hidden="1">
      <c r="A1781" t="s">
        <v>5123</v>
      </c>
      <c r="B1781" s="1">
        <v>46048</v>
      </c>
      <c r="C1781">
        <v>1</v>
      </c>
      <c r="D1781">
        <v>531361</v>
      </c>
      <c r="E1781" t="s">
        <v>4152</v>
      </c>
      <c r="F1781" t="s">
        <v>37</v>
      </c>
      <c r="G1781" t="s">
        <v>358</v>
      </c>
      <c r="H1781" t="s">
        <v>4147</v>
      </c>
      <c r="I1781" t="s">
        <v>87</v>
      </c>
      <c r="J1781" t="s">
        <v>5124</v>
      </c>
      <c r="K1781" s="318"/>
      <c r="L1781"/>
      <c r="M1781" s="319">
        <v>46048</v>
      </c>
      <c r="N1781" s="318">
        <v>1</v>
      </c>
      <c r="O1781" s="318"/>
      <c r="P1781" s="318"/>
      <c r="Q1781" s="319"/>
      <c r="R1781" s="318"/>
      <c r="X1781" t="s">
        <v>43</v>
      </c>
      <c r="AA1781" s="318" t="s">
        <v>182</v>
      </c>
      <c r="AB1781" s="318">
        <v>50054859</v>
      </c>
      <c r="AC1781" s="318" t="s">
        <v>35</v>
      </c>
      <c r="AE1781" s="318" t="s">
        <v>52</v>
      </c>
      <c r="AF1781" s="320">
        <v>130015</v>
      </c>
      <c r="AG1781" s="318">
        <v>57</v>
      </c>
      <c r="AH1781" s="320"/>
      <c r="AI1781" s="320"/>
    </row>
    <row r="1782" spans="1:35" hidden="1">
      <c r="A1782" t="s">
        <v>5125</v>
      </c>
      <c r="B1782" s="1">
        <v>46048</v>
      </c>
      <c r="C1782">
        <v>1</v>
      </c>
      <c r="D1782">
        <v>531362</v>
      </c>
      <c r="E1782" t="s">
        <v>5126</v>
      </c>
      <c r="F1782" t="s">
        <v>37</v>
      </c>
      <c r="G1782" t="s">
        <v>97</v>
      </c>
      <c r="H1782" t="s">
        <v>5127</v>
      </c>
      <c r="I1782" t="s">
        <v>49</v>
      </c>
      <c r="J1782" t="s">
        <v>1149</v>
      </c>
      <c r="K1782" s="318"/>
      <c r="L1782"/>
      <c r="M1782" s="319">
        <v>46069</v>
      </c>
      <c r="N1782" s="318">
        <v>2</v>
      </c>
      <c r="O1782" s="318"/>
      <c r="P1782" s="318" t="s">
        <v>274</v>
      </c>
      <c r="Q1782" s="319">
        <v>46069</v>
      </c>
      <c r="R1782" s="318" t="s">
        <v>199</v>
      </c>
      <c r="X1782" t="s">
        <v>43</v>
      </c>
      <c r="AA1782" s="318" t="s">
        <v>199</v>
      </c>
      <c r="AB1782" s="318">
        <v>50054973</v>
      </c>
      <c r="AC1782" s="318" t="s">
        <v>44</v>
      </c>
      <c r="AE1782" s="318" t="s">
        <v>261</v>
      </c>
      <c r="AF1782" s="320">
        <v>16352</v>
      </c>
      <c r="AG1782" s="318"/>
      <c r="AH1782" s="320"/>
      <c r="AI1782" s="320"/>
    </row>
    <row r="1783" spans="1:35" hidden="1">
      <c r="A1783" t="s">
        <v>5128</v>
      </c>
      <c r="B1783" s="1">
        <v>46048</v>
      </c>
      <c r="C1783">
        <v>1</v>
      </c>
      <c r="D1783">
        <v>531363</v>
      </c>
      <c r="E1783" t="s">
        <v>5129</v>
      </c>
      <c r="F1783" t="s">
        <v>37</v>
      </c>
      <c r="G1783" t="s">
        <v>644</v>
      </c>
      <c r="H1783" t="s">
        <v>5130</v>
      </c>
      <c r="I1783" t="s">
        <v>87</v>
      </c>
      <c r="J1783" t="s">
        <v>1149</v>
      </c>
      <c r="K1783" s="318"/>
      <c r="L1783"/>
      <c r="M1783" s="319"/>
      <c r="N1783" s="318"/>
      <c r="O1783" s="318"/>
      <c r="P1783" s="318" t="s">
        <v>274</v>
      </c>
      <c r="Q1783" s="319" t="s">
        <v>5131</v>
      </c>
      <c r="R1783" s="318"/>
      <c r="X1783" t="s">
        <v>43</v>
      </c>
      <c r="AA1783" s="318"/>
      <c r="AB1783" s="318">
        <v>50054982</v>
      </c>
      <c r="AC1783" s="318" t="s">
        <v>43</v>
      </c>
      <c r="AE1783" s="318"/>
      <c r="AF1783" s="320"/>
      <c r="AG1783" s="318"/>
      <c r="AH1783" s="320"/>
      <c r="AI1783" s="320"/>
    </row>
    <row r="1784" spans="1:35" hidden="1">
      <c r="A1784" t="s">
        <v>5132</v>
      </c>
      <c r="B1784" s="1">
        <v>46048</v>
      </c>
      <c r="C1784">
        <v>1</v>
      </c>
      <c r="D1784">
        <v>531364</v>
      </c>
      <c r="E1784" t="s">
        <v>5133</v>
      </c>
      <c r="F1784" t="s">
        <v>37</v>
      </c>
      <c r="G1784" t="s">
        <v>644</v>
      </c>
      <c r="H1784" t="s">
        <v>5134</v>
      </c>
      <c r="I1784" t="s">
        <v>636</v>
      </c>
      <c r="J1784" t="s">
        <v>629</v>
      </c>
      <c r="K1784" s="318"/>
      <c r="L1784"/>
      <c r="M1784" s="319">
        <v>46063</v>
      </c>
      <c r="N1784" s="318">
        <v>2</v>
      </c>
      <c r="O1784" s="318"/>
      <c r="P1784" s="318" t="s">
        <v>274</v>
      </c>
      <c r="Q1784" s="319">
        <v>46063</v>
      </c>
      <c r="R1784" s="318" t="s">
        <v>199</v>
      </c>
      <c r="X1784" t="s">
        <v>43</v>
      </c>
      <c r="AA1784" s="318" t="s">
        <v>199</v>
      </c>
      <c r="AB1784" s="318">
        <v>50055010</v>
      </c>
      <c r="AC1784" s="318" t="s">
        <v>44</v>
      </c>
      <c r="AE1784" s="318" t="s">
        <v>94</v>
      </c>
      <c r="AF1784" s="320">
        <v>12475</v>
      </c>
      <c r="AG1784" s="318"/>
      <c r="AH1784" s="320"/>
      <c r="AI1784" s="320"/>
    </row>
    <row r="1785" spans="1:35" hidden="1">
      <c r="A1785" t="s">
        <v>5135</v>
      </c>
      <c r="B1785" s="1">
        <v>46048</v>
      </c>
      <c r="C1785">
        <v>1</v>
      </c>
      <c r="D1785">
        <v>531365</v>
      </c>
      <c r="E1785" t="s">
        <v>54</v>
      </c>
      <c r="F1785" t="s">
        <v>46</v>
      </c>
      <c r="G1785" t="s">
        <v>644</v>
      </c>
      <c r="H1785" t="s">
        <v>55</v>
      </c>
      <c r="I1785" t="s">
        <v>49</v>
      </c>
      <c r="J1785" t="s">
        <v>716</v>
      </c>
      <c r="K1785" s="318"/>
      <c r="L1785"/>
      <c r="M1785" s="319">
        <v>46080</v>
      </c>
      <c r="N1785" s="318">
        <v>2</v>
      </c>
      <c r="O1785" s="318"/>
      <c r="P1785" s="318" t="s">
        <v>274</v>
      </c>
      <c r="Q1785" s="319">
        <v>46080</v>
      </c>
      <c r="R1785" s="318"/>
      <c r="X1785" t="s">
        <v>43</v>
      </c>
      <c r="AA1785" s="318"/>
      <c r="AB1785" s="318">
        <v>50054755</v>
      </c>
      <c r="AC1785" s="318" t="s">
        <v>43</v>
      </c>
      <c r="AE1785" s="318"/>
      <c r="AF1785" s="320"/>
      <c r="AG1785" s="318"/>
      <c r="AH1785" s="320"/>
      <c r="AI1785" s="320"/>
    </row>
    <row r="1786" spans="1:35" hidden="1">
      <c r="A1786" t="s">
        <v>5136</v>
      </c>
      <c r="B1786" s="1">
        <v>46048</v>
      </c>
      <c r="C1786">
        <v>1</v>
      </c>
      <c r="D1786">
        <v>531366</v>
      </c>
      <c r="E1786" t="s">
        <v>5137</v>
      </c>
      <c r="F1786" t="s">
        <v>37</v>
      </c>
      <c r="G1786" t="s">
        <v>112</v>
      </c>
      <c r="H1786" t="s">
        <v>5138</v>
      </c>
      <c r="I1786" t="s">
        <v>108</v>
      </c>
      <c r="J1786" t="s">
        <v>158</v>
      </c>
      <c r="K1786" s="318"/>
      <c r="L1786"/>
      <c r="M1786" s="319">
        <v>46062</v>
      </c>
      <c r="N1786" s="318">
        <v>2</v>
      </c>
      <c r="O1786" s="318"/>
      <c r="P1786" s="318" t="s">
        <v>257</v>
      </c>
      <c r="Q1786" s="319">
        <v>46062</v>
      </c>
      <c r="R1786" s="318" t="s">
        <v>199</v>
      </c>
      <c r="S1786">
        <v>106276</v>
      </c>
      <c r="X1786" t="s">
        <v>43</v>
      </c>
      <c r="AA1786" s="318" t="s">
        <v>199</v>
      </c>
      <c r="AB1786" s="318">
        <v>50055121</v>
      </c>
      <c r="AC1786" s="318" t="s">
        <v>44</v>
      </c>
      <c r="AE1786" s="318" t="s">
        <v>94</v>
      </c>
      <c r="AF1786" s="320">
        <v>148272</v>
      </c>
      <c r="AG1786" s="318">
        <v>10</v>
      </c>
      <c r="AH1786" s="320"/>
      <c r="AI1786" s="320"/>
    </row>
    <row r="1787" spans="1:35" hidden="1">
      <c r="A1787" t="s">
        <v>5139</v>
      </c>
      <c r="B1787" s="1">
        <v>46048</v>
      </c>
      <c r="C1787">
        <v>1</v>
      </c>
      <c r="D1787">
        <v>531367</v>
      </c>
      <c r="E1787" t="s">
        <v>5140</v>
      </c>
      <c r="F1787" t="s">
        <v>37</v>
      </c>
      <c r="G1787" t="s">
        <v>188</v>
      </c>
      <c r="H1787" t="s">
        <v>5141</v>
      </c>
      <c r="I1787" t="s">
        <v>123</v>
      </c>
      <c r="J1787" t="s">
        <v>158</v>
      </c>
      <c r="K1787" s="318"/>
      <c r="L1787"/>
      <c r="M1787" s="319">
        <v>46059</v>
      </c>
      <c r="N1787" s="318">
        <v>2</v>
      </c>
      <c r="O1787" s="318"/>
      <c r="P1787" s="318" t="s">
        <v>274</v>
      </c>
      <c r="Q1787" s="319">
        <v>46059</v>
      </c>
      <c r="R1787" s="318" t="s">
        <v>199</v>
      </c>
      <c r="X1787" t="s">
        <v>43</v>
      </c>
      <c r="AA1787" s="318" t="s">
        <v>199</v>
      </c>
      <c r="AB1787" s="318">
        <v>50055029</v>
      </c>
      <c r="AC1787" s="318" t="s">
        <v>44</v>
      </c>
      <c r="AE1787" s="318" t="s">
        <v>94</v>
      </c>
      <c r="AF1787" s="320">
        <v>205887</v>
      </c>
      <c r="AG1787" s="318">
        <v>10</v>
      </c>
      <c r="AH1787" s="320"/>
      <c r="AI1787" s="320"/>
    </row>
    <row r="1788" spans="1:35" hidden="1">
      <c r="A1788" t="s">
        <v>5142</v>
      </c>
      <c r="B1788" s="1">
        <v>46048</v>
      </c>
      <c r="C1788">
        <v>1</v>
      </c>
      <c r="D1788">
        <v>531368</v>
      </c>
      <c r="E1788" t="s">
        <v>5143</v>
      </c>
      <c r="F1788" t="s">
        <v>37</v>
      </c>
      <c r="G1788" t="s">
        <v>188</v>
      </c>
      <c r="H1788" t="s">
        <v>5144</v>
      </c>
      <c r="I1788" t="s">
        <v>40</v>
      </c>
      <c r="J1788" t="s">
        <v>158</v>
      </c>
      <c r="K1788" s="318"/>
      <c r="L1788"/>
      <c r="M1788" s="319">
        <v>46065</v>
      </c>
      <c r="N1788" s="318">
        <v>2</v>
      </c>
      <c r="O1788" s="318"/>
      <c r="P1788" s="318" t="s">
        <v>274</v>
      </c>
      <c r="Q1788" s="319">
        <v>46065</v>
      </c>
      <c r="R1788" s="318" t="s">
        <v>199</v>
      </c>
      <c r="X1788" t="s">
        <v>43</v>
      </c>
      <c r="AA1788" s="318" t="s">
        <v>199</v>
      </c>
      <c r="AB1788" s="318">
        <v>50055031</v>
      </c>
      <c r="AC1788" s="318" t="s">
        <v>44</v>
      </c>
      <c r="AE1788" s="318" t="s">
        <v>94</v>
      </c>
      <c r="AF1788" s="320">
        <v>240008</v>
      </c>
      <c r="AG1788" s="318">
        <v>31</v>
      </c>
      <c r="AH1788" s="320"/>
      <c r="AI1788" s="320"/>
    </row>
    <row r="1789" spans="1:35" hidden="1">
      <c r="A1789" t="s">
        <v>5145</v>
      </c>
      <c r="B1789" s="1">
        <v>46049</v>
      </c>
      <c r="C1789">
        <v>1</v>
      </c>
      <c r="D1789">
        <v>531369</v>
      </c>
      <c r="E1789" t="s">
        <v>5146</v>
      </c>
      <c r="F1789" t="s">
        <v>37</v>
      </c>
      <c r="G1789" t="s">
        <v>644</v>
      </c>
      <c r="H1789" t="s">
        <v>5147</v>
      </c>
      <c r="I1789" t="s">
        <v>92</v>
      </c>
      <c r="J1789" t="s">
        <v>1149</v>
      </c>
      <c r="K1789" s="318"/>
      <c r="L1789"/>
      <c r="M1789" s="319"/>
      <c r="N1789" s="318"/>
      <c r="O1789" s="318"/>
      <c r="P1789" s="318" t="s">
        <v>274</v>
      </c>
      <c r="Q1789" s="319"/>
      <c r="R1789" s="318"/>
      <c r="X1789" t="s">
        <v>43</v>
      </c>
      <c r="AA1789" s="318"/>
      <c r="AB1789" s="318">
        <v>50054989</v>
      </c>
      <c r="AC1789" s="318" t="s">
        <v>43</v>
      </c>
      <c r="AE1789" s="318"/>
      <c r="AF1789" s="320"/>
      <c r="AG1789" s="318"/>
      <c r="AH1789" s="320"/>
      <c r="AI1789" s="320"/>
    </row>
    <row r="1790" spans="1:35" hidden="1">
      <c r="A1790" t="s">
        <v>5148</v>
      </c>
      <c r="B1790" s="1">
        <v>46049</v>
      </c>
      <c r="C1790">
        <v>1</v>
      </c>
      <c r="D1790">
        <v>531370</v>
      </c>
      <c r="E1790" t="s">
        <v>5149</v>
      </c>
      <c r="F1790" t="s">
        <v>37</v>
      </c>
      <c r="G1790" t="s">
        <v>644</v>
      </c>
      <c r="H1790" t="s">
        <v>5150</v>
      </c>
      <c r="I1790" t="s">
        <v>123</v>
      </c>
      <c r="J1790" t="s">
        <v>1149</v>
      </c>
      <c r="K1790" s="318"/>
      <c r="L1790"/>
      <c r="M1790" s="319"/>
      <c r="N1790" s="318"/>
      <c r="O1790" s="318"/>
      <c r="P1790" s="318" t="s">
        <v>274</v>
      </c>
      <c r="Q1790" s="319"/>
      <c r="R1790" s="318"/>
      <c r="X1790" t="s">
        <v>43</v>
      </c>
      <c r="AA1790" s="318"/>
      <c r="AB1790" s="318">
        <v>50055003</v>
      </c>
      <c r="AC1790" s="318" t="s">
        <v>43</v>
      </c>
      <c r="AE1790" s="318"/>
      <c r="AF1790" s="320"/>
      <c r="AG1790" s="318"/>
      <c r="AH1790" s="320"/>
      <c r="AI1790" s="320"/>
    </row>
    <row r="1791" spans="1:35" hidden="1">
      <c r="A1791" t="s">
        <v>5151</v>
      </c>
      <c r="B1791" s="1">
        <v>46049</v>
      </c>
      <c r="C1791">
        <v>1</v>
      </c>
      <c r="D1791">
        <v>531371</v>
      </c>
      <c r="E1791" t="s">
        <v>5152</v>
      </c>
      <c r="F1791" t="s">
        <v>37</v>
      </c>
      <c r="G1791" t="s">
        <v>644</v>
      </c>
      <c r="H1791" t="s">
        <v>5153</v>
      </c>
      <c r="I1791" t="s">
        <v>87</v>
      </c>
      <c r="J1791" t="s">
        <v>1149</v>
      </c>
      <c r="K1791" s="318"/>
      <c r="L1791"/>
      <c r="M1791" s="319"/>
      <c r="N1791" s="318"/>
      <c r="O1791" s="318"/>
      <c r="P1791" s="318" t="s">
        <v>274</v>
      </c>
      <c r="Q1791" s="319"/>
      <c r="R1791" s="318"/>
      <c r="X1791" t="s">
        <v>43</v>
      </c>
      <c r="AA1791" s="318"/>
      <c r="AB1791" s="318">
        <v>50055034</v>
      </c>
      <c r="AC1791" s="318" t="s">
        <v>43</v>
      </c>
      <c r="AE1791" s="318"/>
      <c r="AF1791" s="320"/>
      <c r="AG1791" s="318"/>
      <c r="AH1791" s="320"/>
      <c r="AI1791" s="320"/>
    </row>
    <row r="1792" spans="1:35" hidden="1">
      <c r="A1792" t="s">
        <v>5154</v>
      </c>
      <c r="B1792" s="1">
        <v>46049</v>
      </c>
      <c r="C1792">
        <v>1</v>
      </c>
      <c r="D1792">
        <v>531372</v>
      </c>
      <c r="E1792" t="s">
        <v>5155</v>
      </c>
      <c r="F1792" t="s">
        <v>37</v>
      </c>
      <c r="G1792" t="s">
        <v>644</v>
      </c>
      <c r="H1792" t="s">
        <v>5156</v>
      </c>
      <c r="I1792" t="s">
        <v>40</v>
      </c>
      <c r="J1792" t="s">
        <v>1149</v>
      </c>
      <c r="K1792" s="318"/>
      <c r="L1792"/>
      <c r="M1792" s="319"/>
      <c r="N1792" s="318"/>
      <c r="O1792" s="318"/>
      <c r="P1792" s="318" t="s">
        <v>274</v>
      </c>
      <c r="Q1792" s="319"/>
      <c r="R1792" s="318"/>
      <c r="X1792" t="s">
        <v>43</v>
      </c>
      <c r="AA1792" s="318"/>
      <c r="AB1792" s="318">
        <v>50055076</v>
      </c>
      <c r="AC1792" s="318" t="s">
        <v>43</v>
      </c>
      <c r="AE1792" s="318"/>
      <c r="AF1792" s="320"/>
      <c r="AG1792" s="318"/>
      <c r="AH1792" s="320"/>
      <c r="AI1792" s="320"/>
    </row>
    <row r="1793" spans="1:35" hidden="1">
      <c r="A1793" t="s">
        <v>5157</v>
      </c>
      <c r="B1793" s="1">
        <v>46049</v>
      </c>
      <c r="C1793">
        <v>1</v>
      </c>
      <c r="D1793">
        <v>531373</v>
      </c>
      <c r="E1793" t="s">
        <v>5158</v>
      </c>
      <c r="F1793" t="s">
        <v>37</v>
      </c>
      <c r="G1793" t="s">
        <v>644</v>
      </c>
      <c r="H1793" t="s">
        <v>5159</v>
      </c>
      <c r="I1793" t="s">
        <v>87</v>
      </c>
      <c r="J1793" t="s">
        <v>1149</v>
      </c>
      <c r="K1793" s="318"/>
      <c r="L1793"/>
      <c r="M1793" s="319"/>
      <c r="N1793" s="318"/>
      <c r="O1793" s="318"/>
      <c r="P1793" s="318" t="s">
        <v>274</v>
      </c>
      <c r="Q1793" s="319"/>
      <c r="R1793" s="318"/>
      <c r="X1793" t="s">
        <v>43</v>
      </c>
      <c r="AA1793" s="318"/>
      <c r="AB1793" s="318">
        <v>50055103</v>
      </c>
      <c r="AC1793" s="318" t="s">
        <v>43</v>
      </c>
      <c r="AE1793" s="318"/>
      <c r="AF1793" s="320"/>
      <c r="AG1793" s="318"/>
      <c r="AH1793" s="320"/>
      <c r="AI1793" s="320"/>
    </row>
    <row r="1794" spans="1:35" hidden="1">
      <c r="A1794" t="s">
        <v>5160</v>
      </c>
      <c r="B1794" s="1">
        <v>46013</v>
      </c>
      <c r="C1794">
        <v>12</v>
      </c>
      <c r="D1794">
        <v>531374</v>
      </c>
      <c r="E1794" t="s">
        <v>5161</v>
      </c>
      <c r="F1794" t="s">
        <v>37</v>
      </c>
      <c r="G1794" t="s">
        <v>1401</v>
      </c>
      <c r="H1794" t="s">
        <v>5162</v>
      </c>
      <c r="I1794" t="s">
        <v>140</v>
      </c>
      <c r="J1794" t="s">
        <v>1408</v>
      </c>
      <c r="K1794" s="318"/>
      <c r="L1794"/>
      <c r="M1794" s="319">
        <v>46077</v>
      </c>
      <c r="N1794" s="318">
        <v>2</v>
      </c>
      <c r="O1794" s="318"/>
      <c r="P1794" s="318" t="s">
        <v>274</v>
      </c>
      <c r="Q1794" s="319">
        <v>46049</v>
      </c>
      <c r="R1794" s="318" t="s">
        <v>199</v>
      </c>
      <c r="S1794">
        <v>72150</v>
      </c>
      <c r="X1794" t="s">
        <v>43</v>
      </c>
      <c r="AA1794" s="318" t="s">
        <v>199</v>
      </c>
      <c r="AB1794" s="318">
        <v>630202</v>
      </c>
      <c r="AC1794" s="318" t="s">
        <v>44</v>
      </c>
      <c r="AE1794" s="318" t="s">
        <v>408</v>
      </c>
      <c r="AF1794" s="320">
        <v>171684</v>
      </c>
      <c r="AG1794" s="318"/>
      <c r="AH1794" s="320"/>
      <c r="AI1794" s="320"/>
    </row>
    <row r="1795" spans="1:35" hidden="1">
      <c r="A1795" t="s">
        <v>5163</v>
      </c>
      <c r="B1795" s="1">
        <v>46028</v>
      </c>
      <c r="C1795">
        <v>1</v>
      </c>
      <c r="D1795">
        <v>531375</v>
      </c>
      <c r="E1795" t="s">
        <v>5164</v>
      </c>
      <c r="F1795" t="s">
        <v>37</v>
      </c>
      <c r="G1795" t="s">
        <v>1401</v>
      </c>
      <c r="H1795" t="s">
        <v>5165</v>
      </c>
      <c r="I1795" t="s">
        <v>108</v>
      </c>
      <c r="J1795" t="s">
        <v>584</v>
      </c>
      <c r="K1795" s="318"/>
      <c r="L1795"/>
      <c r="M1795" s="319">
        <v>46077</v>
      </c>
      <c r="N1795" s="318">
        <v>2</v>
      </c>
      <c r="O1795" s="318"/>
      <c r="P1795" s="318" t="s">
        <v>274</v>
      </c>
      <c r="Q1795" s="319">
        <v>46049</v>
      </c>
      <c r="R1795" s="318" t="s">
        <v>199</v>
      </c>
      <c r="S1795">
        <v>107015</v>
      </c>
      <c r="X1795" t="s">
        <v>43</v>
      </c>
      <c r="AA1795" s="318" t="s">
        <v>199</v>
      </c>
      <c r="AB1795" s="318">
        <v>630202</v>
      </c>
      <c r="AC1795" s="318" t="s">
        <v>44</v>
      </c>
      <c r="AE1795" s="318" t="s">
        <v>408</v>
      </c>
      <c r="AF1795" s="320">
        <v>243347</v>
      </c>
      <c r="AG1795" s="318"/>
      <c r="AH1795" s="320"/>
      <c r="AI1795" s="320"/>
    </row>
    <row r="1796" spans="1:35" hidden="1">
      <c r="A1796" t="s">
        <v>5166</v>
      </c>
      <c r="B1796" s="1">
        <v>46049</v>
      </c>
      <c r="C1796">
        <v>1</v>
      </c>
      <c r="D1796">
        <v>531376</v>
      </c>
      <c r="E1796" t="s">
        <v>5167</v>
      </c>
      <c r="F1796" t="s">
        <v>37</v>
      </c>
      <c r="G1796" t="s">
        <v>106</v>
      </c>
      <c r="H1796" t="s">
        <v>5168</v>
      </c>
      <c r="I1796" t="s">
        <v>40</v>
      </c>
      <c r="J1796" t="s">
        <v>158</v>
      </c>
      <c r="K1796" s="318"/>
      <c r="L1796"/>
      <c r="M1796" s="319">
        <v>46066</v>
      </c>
      <c r="N1796" s="318">
        <v>2</v>
      </c>
      <c r="O1796" s="318"/>
      <c r="P1796" s="318"/>
      <c r="Q1796" s="319"/>
      <c r="R1796" s="318"/>
      <c r="X1796" t="s">
        <v>43</v>
      </c>
      <c r="AA1796" s="318" t="s">
        <v>199</v>
      </c>
      <c r="AB1796" s="318">
        <v>50055383</v>
      </c>
      <c r="AC1796" s="318" t="s">
        <v>44</v>
      </c>
      <c r="AE1796" s="318" t="s">
        <v>52</v>
      </c>
      <c r="AF1796" s="320">
        <v>386360</v>
      </c>
      <c r="AG1796" s="318">
        <v>139</v>
      </c>
      <c r="AH1796" s="320"/>
      <c r="AI1796" s="320"/>
    </row>
    <row r="1797" spans="1:35" hidden="1">
      <c r="A1797" t="s">
        <v>5169</v>
      </c>
      <c r="B1797" s="1">
        <v>46049</v>
      </c>
      <c r="C1797">
        <v>1</v>
      </c>
      <c r="D1797">
        <v>531377</v>
      </c>
      <c r="E1797" t="s">
        <v>5170</v>
      </c>
      <c r="F1797" t="s">
        <v>37</v>
      </c>
      <c r="G1797" t="s">
        <v>644</v>
      </c>
      <c r="H1797" t="s">
        <v>5171</v>
      </c>
      <c r="I1797" t="s">
        <v>92</v>
      </c>
      <c r="J1797" t="s">
        <v>1149</v>
      </c>
      <c r="K1797" s="318"/>
      <c r="L1797"/>
      <c r="M1797" s="319"/>
      <c r="N1797" s="318"/>
      <c r="O1797" s="318"/>
      <c r="P1797" s="318" t="s">
        <v>274</v>
      </c>
      <c r="Q1797" s="319"/>
      <c r="R1797" s="318"/>
      <c r="X1797" t="s">
        <v>43</v>
      </c>
      <c r="AA1797" s="318"/>
      <c r="AB1797" s="318">
        <v>50055156</v>
      </c>
      <c r="AC1797" s="318" t="s">
        <v>43</v>
      </c>
      <c r="AE1797" s="318"/>
      <c r="AF1797" s="320"/>
      <c r="AG1797" s="318"/>
      <c r="AH1797" s="320"/>
      <c r="AI1797" s="320"/>
    </row>
    <row r="1798" spans="1:35" hidden="1">
      <c r="A1798" t="s">
        <v>5172</v>
      </c>
      <c r="B1798" s="1">
        <v>46049</v>
      </c>
      <c r="C1798">
        <v>1</v>
      </c>
      <c r="D1798">
        <v>531378</v>
      </c>
      <c r="E1798" t="s">
        <v>5173</v>
      </c>
      <c r="F1798" t="s">
        <v>37</v>
      </c>
      <c r="G1798" t="s">
        <v>644</v>
      </c>
      <c r="H1798" t="s">
        <v>5174</v>
      </c>
      <c r="I1798" t="s">
        <v>636</v>
      </c>
      <c r="J1798" t="s">
        <v>1149</v>
      </c>
      <c r="K1798" s="318"/>
      <c r="L1798"/>
      <c r="M1798" s="319"/>
      <c r="N1798" s="318"/>
      <c r="O1798" s="318"/>
      <c r="P1798" s="318" t="s">
        <v>274</v>
      </c>
      <c r="Q1798" s="319"/>
      <c r="R1798" s="318"/>
      <c r="X1798" t="s">
        <v>43</v>
      </c>
      <c r="AA1798" s="318"/>
      <c r="AB1798" s="318">
        <v>50055251</v>
      </c>
      <c r="AC1798" s="318" t="s">
        <v>43</v>
      </c>
      <c r="AE1798" s="318"/>
      <c r="AF1798" s="320"/>
      <c r="AG1798" s="318"/>
      <c r="AH1798" s="320"/>
      <c r="AI1798" s="320"/>
    </row>
    <row r="1799" spans="1:35" hidden="1">
      <c r="A1799" t="s">
        <v>5175</v>
      </c>
      <c r="B1799" s="1">
        <v>46050</v>
      </c>
      <c r="C1799">
        <v>1</v>
      </c>
      <c r="D1799">
        <v>531379</v>
      </c>
      <c r="E1799" t="s">
        <v>5176</v>
      </c>
      <c r="F1799" t="s">
        <v>37</v>
      </c>
      <c r="G1799" t="s">
        <v>644</v>
      </c>
      <c r="H1799" t="s">
        <v>5177</v>
      </c>
      <c r="I1799" t="s">
        <v>108</v>
      </c>
      <c r="J1799" t="s">
        <v>1801</v>
      </c>
      <c r="K1799" s="318"/>
      <c r="L1799"/>
      <c r="M1799" s="319"/>
      <c r="N1799" s="318"/>
      <c r="O1799" s="318"/>
      <c r="P1799" s="318" t="s">
        <v>274</v>
      </c>
      <c r="Q1799" s="319"/>
      <c r="R1799" s="318"/>
      <c r="X1799" t="s">
        <v>43</v>
      </c>
      <c r="AA1799" s="318"/>
      <c r="AB1799" s="318">
        <v>50055231</v>
      </c>
      <c r="AC1799" s="318" t="s">
        <v>43</v>
      </c>
      <c r="AE1799" s="318"/>
      <c r="AF1799" s="320"/>
      <c r="AG1799" s="318"/>
      <c r="AH1799" s="320"/>
      <c r="AI1799" s="320"/>
    </row>
    <row r="1800" spans="1:35" hidden="1">
      <c r="A1800" t="s">
        <v>5178</v>
      </c>
      <c r="B1800" s="1">
        <v>46050</v>
      </c>
      <c r="C1800">
        <v>1</v>
      </c>
      <c r="D1800">
        <v>531380</v>
      </c>
      <c r="E1800" t="s">
        <v>36</v>
      </c>
      <c r="F1800" t="s">
        <v>37</v>
      </c>
      <c r="G1800" t="s">
        <v>5179</v>
      </c>
      <c r="H1800" t="s">
        <v>5180</v>
      </c>
      <c r="I1800" t="s">
        <v>40</v>
      </c>
      <c r="J1800" t="s">
        <v>716</v>
      </c>
      <c r="K1800" s="318"/>
      <c r="L1800"/>
      <c r="M1800" s="319"/>
      <c r="N1800" s="318"/>
      <c r="O1800" s="318"/>
      <c r="P1800" s="318" t="s">
        <v>257</v>
      </c>
      <c r="Q1800" s="319"/>
      <c r="R1800" s="318"/>
      <c r="X1800" t="s">
        <v>43</v>
      </c>
      <c r="AA1800" s="318"/>
      <c r="AB1800" s="318">
        <v>50055311</v>
      </c>
      <c r="AC1800" s="318" t="s">
        <v>43</v>
      </c>
      <c r="AE1800" s="318"/>
      <c r="AF1800" s="320"/>
      <c r="AG1800" s="318"/>
      <c r="AH1800" s="320"/>
      <c r="AI1800" s="320"/>
    </row>
    <row r="1801" spans="1:35" hidden="1">
      <c r="A1801" t="s">
        <v>5181</v>
      </c>
      <c r="B1801" s="1">
        <v>46050</v>
      </c>
      <c r="C1801">
        <v>1</v>
      </c>
      <c r="D1801">
        <v>531381</v>
      </c>
      <c r="E1801" t="s">
        <v>36</v>
      </c>
      <c r="F1801" t="s">
        <v>37</v>
      </c>
      <c r="G1801" t="s">
        <v>5179</v>
      </c>
      <c r="H1801" t="s">
        <v>5182</v>
      </c>
      <c r="I1801" t="s">
        <v>636</v>
      </c>
      <c r="J1801" t="s">
        <v>716</v>
      </c>
      <c r="K1801" s="318"/>
      <c r="L1801"/>
      <c r="M1801" s="319"/>
      <c r="N1801" s="318"/>
      <c r="O1801" s="318"/>
      <c r="P1801" s="318" t="s">
        <v>257</v>
      </c>
      <c r="Q1801" s="319"/>
      <c r="R1801" s="318"/>
      <c r="X1801" t="s">
        <v>43</v>
      </c>
      <c r="AA1801" s="318"/>
      <c r="AB1801" s="318">
        <v>50055307</v>
      </c>
      <c r="AC1801" s="318" t="s">
        <v>43</v>
      </c>
      <c r="AE1801" s="318"/>
      <c r="AF1801" s="320"/>
      <c r="AG1801" s="318"/>
      <c r="AH1801" s="320"/>
      <c r="AI1801" s="320"/>
    </row>
    <row r="1802" spans="1:35" hidden="1">
      <c r="A1802" t="s">
        <v>5183</v>
      </c>
      <c r="B1802" s="1">
        <v>46050</v>
      </c>
      <c r="C1802">
        <v>1</v>
      </c>
      <c r="D1802">
        <v>531382</v>
      </c>
      <c r="E1802" t="s">
        <v>36</v>
      </c>
      <c r="F1802" t="s">
        <v>37</v>
      </c>
      <c r="G1802" t="s">
        <v>644</v>
      </c>
      <c r="H1802" t="s">
        <v>5184</v>
      </c>
      <c r="I1802" t="s">
        <v>108</v>
      </c>
      <c r="J1802" t="s">
        <v>716</v>
      </c>
      <c r="K1802" s="318"/>
      <c r="L1802"/>
      <c r="M1802" s="319"/>
      <c r="N1802" s="318"/>
      <c r="O1802" s="318"/>
      <c r="P1802" s="318" t="s">
        <v>274</v>
      </c>
      <c r="Q1802" s="319"/>
      <c r="R1802" s="318"/>
      <c r="X1802" t="s">
        <v>43</v>
      </c>
      <c r="AA1802" s="318"/>
      <c r="AB1802" s="318">
        <v>50055306</v>
      </c>
      <c r="AC1802" s="318" t="s">
        <v>43</v>
      </c>
      <c r="AE1802" s="318"/>
      <c r="AF1802" s="320"/>
      <c r="AG1802" s="318"/>
      <c r="AH1802" s="320"/>
      <c r="AI1802" s="320"/>
    </row>
    <row r="1803" spans="1:35" hidden="1">
      <c r="A1803" t="s">
        <v>5185</v>
      </c>
      <c r="B1803" s="1">
        <v>46050</v>
      </c>
      <c r="C1803">
        <v>1</v>
      </c>
      <c r="D1803">
        <v>531383</v>
      </c>
      <c r="E1803" t="s">
        <v>36</v>
      </c>
      <c r="F1803" t="s">
        <v>37</v>
      </c>
      <c r="G1803" t="s">
        <v>644</v>
      </c>
      <c r="H1803" t="s">
        <v>5186</v>
      </c>
      <c r="I1803" t="s">
        <v>1917</v>
      </c>
      <c r="J1803" t="s">
        <v>716</v>
      </c>
      <c r="K1803" s="318"/>
      <c r="L1803"/>
      <c r="M1803" s="319"/>
      <c r="N1803" s="318"/>
      <c r="O1803" s="318"/>
      <c r="P1803" s="318" t="s">
        <v>274</v>
      </c>
      <c r="Q1803" s="319"/>
      <c r="R1803" s="318"/>
      <c r="X1803" t="s">
        <v>43</v>
      </c>
      <c r="AA1803" s="318"/>
      <c r="AB1803" s="318">
        <v>50055301</v>
      </c>
      <c r="AC1803" s="318" t="s">
        <v>43</v>
      </c>
      <c r="AE1803" s="318"/>
      <c r="AF1803" s="320"/>
      <c r="AG1803" s="318"/>
      <c r="AH1803" s="320"/>
      <c r="AI1803" s="320"/>
    </row>
    <row r="1804" spans="1:35" hidden="1">
      <c r="A1804" t="s">
        <v>5187</v>
      </c>
      <c r="B1804" s="1">
        <v>46050</v>
      </c>
      <c r="C1804">
        <v>1</v>
      </c>
      <c r="D1804">
        <v>531384</v>
      </c>
      <c r="E1804" t="s">
        <v>3711</v>
      </c>
      <c r="F1804" t="s">
        <v>37</v>
      </c>
      <c r="G1804" t="s">
        <v>644</v>
      </c>
      <c r="H1804" t="s">
        <v>5188</v>
      </c>
      <c r="I1804" t="s">
        <v>108</v>
      </c>
      <c r="J1804" t="s">
        <v>716</v>
      </c>
      <c r="K1804" s="318"/>
      <c r="L1804"/>
      <c r="M1804" s="319">
        <v>46078</v>
      </c>
      <c r="N1804" s="318">
        <v>2</v>
      </c>
      <c r="O1804" s="318"/>
      <c r="P1804" s="318" t="s">
        <v>274</v>
      </c>
      <c r="Q1804" s="319">
        <v>46078</v>
      </c>
      <c r="R1804" s="318" t="s">
        <v>199</v>
      </c>
      <c r="X1804" t="s">
        <v>43</v>
      </c>
      <c r="AA1804" s="318" t="s">
        <v>199</v>
      </c>
      <c r="AB1804" s="318">
        <v>50055327</v>
      </c>
      <c r="AC1804" s="318" t="s">
        <v>44</v>
      </c>
      <c r="AE1804" s="318" t="s">
        <v>94</v>
      </c>
      <c r="AF1804" s="320">
        <v>23473</v>
      </c>
      <c r="AG1804" s="318"/>
      <c r="AH1804" s="320"/>
      <c r="AI1804" s="320"/>
    </row>
    <row r="1805" spans="1:35" hidden="1">
      <c r="A1805" t="s">
        <v>5189</v>
      </c>
      <c r="B1805" s="1">
        <v>46050</v>
      </c>
      <c r="C1805">
        <v>1</v>
      </c>
      <c r="D1805">
        <v>531385</v>
      </c>
      <c r="E1805" t="s">
        <v>1498</v>
      </c>
      <c r="F1805" t="s">
        <v>37</v>
      </c>
      <c r="G1805" t="s">
        <v>112</v>
      </c>
      <c r="H1805" t="s">
        <v>1499</v>
      </c>
      <c r="I1805" t="s">
        <v>140</v>
      </c>
      <c r="J1805" t="s">
        <v>5190</v>
      </c>
      <c r="K1805" s="318"/>
      <c r="L1805"/>
      <c r="M1805" s="319">
        <v>46058</v>
      </c>
      <c r="N1805" s="318">
        <v>2</v>
      </c>
      <c r="O1805" s="318"/>
      <c r="P1805" s="318" t="s">
        <v>257</v>
      </c>
      <c r="Q1805" s="319">
        <v>46058</v>
      </c>
      <c r="R1805" s="318" t="s">
        <v>199</v>
      </c>
      <c r="S1805">
        <v>58250</v>
      </c>
      <c r="X1805" t="s">
        <v>43</v>
      </c>
      <c r="AA1805" s="318" t="s">
        <v>199</v>
      </c>
      <c r="AB1805" s="318">
        <v>50055101</v>
      </c>
      <c r="AC1805" s="318" t="s">
        <v>44</v>
      </c>
      <c r="AE1805" s="318" t="s">
        <v>94</v>
      </c>
      <c r="AF1805" s="320">
        <v>121911</v>
      </c>
      <c r="AG1805" s="318"/>
      <c r="AH1805" s="320"/>
      <c r="AI1805" s="320"/>
    </row>
    <row r="1806" spans="1:35" hidden="1">
      <c r="A1806" t="s">
        <v>5191</v>
      </c>
      <c r="B1806" s="1">
        <v>46050</v>
      </c>
      <c r="C1806">
        <v>1</v>
      </c>
      <c r="D1806">
        <v>531386</v>
      </c>
      <c r="E1806" t="s">
        <v>1368</v>
      </c>
      <c r="F1806" t="s">
        <v>37</v>
      </c>
      <c r="G1806" t="s">
        <v>117</v>
      </c>
      <c r="H1806" t="s">
        <v>1369</v>
      </c>
      <c r="I1806" t="s">
        <v>72</v>
      </c>
      <c r="J1806" t="s">
        <v>5192</v>
      </c>
      <c r="K1806" s="318"/>
      <c r="L1806"/>
      <c r="M1806" s="319">
        <v>46058</v>
      </c>
      <c r="N1806" s="318">
        <v>2</v>
      </c>
      <c r="O1806" s="318"/>
      <c r="P1806" s="318"/>
      <c r="Q1806" s="319"/>
      <c r="R1806" s="318"/>
      <c r="X1806" t="s">
        <v>43</v>
      </c>
      <c r="AA1806" s="318"/>
      <c r="AB1806" s="318">
        <v>50055115</v>
      </c>
      <c r="AC1806" s="318" t="s">
        <v>43</v>
      </c>
      <c r="AE1806" s="318"/>
      <c r="AF1806" s="320"/>
      <c r="AG1806" s="318"/>
      <c r="AH1806" s="320"/>
      <c r="AI1806" s="320"/>
    </row>
    <row r="1807" spans="1:35" hidden="1">
      <c r="A1807" t="s">
        <v>5193</v>
      </c>
      <c r="B1807" s="1">
        <v>46050</v>
      </c>
      <c r="C1807">
        <v>1</v>
      </c>
      <c r="D1807">
        <v>531387</v>
      </c>
      <c r="E1807" t="s">
        <v>4767</v>
      </c>
      <c r="F1807" t="s">
        <v>37</v>
      </c>
      <c r="G1807" t="s">
        <v>47</v>
      </c>
      <c r="H1807" t="s">
        <v>4768</v>
      </c>
      <c r="I1807" t="s">
        <v>40</v>
      </c>
      <c r="J1807" t="s">
        <v>5194</v>
      </c>
      <c r="K1807" s="318"/>
      <c r="L1807"/>
      <c r="M1807" s="319">
        <v>46056</v>
      </c>
      <c r="N1807" s="318">
        <v>2</v>
      </c>
      <c r="O1807" s="318"/>
      <c r="P1807" s="318"/>
      <c r="Q1807" s="319"/>
      <c r="R1807" s="318"/>
      <c r="X1807" t="s">
        <v>43</v>
      </c>
      <c r="AA1807" s="318"/>
      <c r="AB1807" s="318">
        <v>50055239</v>
      </c>
      <c r="AC1807" s="318" t="s">
        <v>43</v>
      </c>
      <c r="AE1807" s="318"/>
      <c r="AF1807" s="320"/>
      <c r="AG1807" s="318"/>
      <c r="AH1807" s="320"/>
      <c r="AI1807" s="320"/>
    </row>
    <row r="1808" spans="1:35" hidden="1">
      <c r="A1808" t="s">
        <v>5195</v>
      </c>
      <c r="B1808" s="1">
        <v>46050</v>
      </c>
      <c r="C1808">
        <v>1</v>
      </c>
      <c r="D1808">
        <v>531388</v>
      </c>
      <c r="E1808" t="s">
        <v>4111</v>
      </c>
      <c r="F1808" t="s">
        <v>37</v>
      </c>
      <c r="G1808" t="s">
        <v>106</v>
      </c>
      <c r="H1808" t="s">
        <v>4112</v>
      </c>
      <c r="I1808" t="s">
        <v>636</v>
      </c>
      <c r="J1808" t="s">
        <v>5196</v>
      </c>
      <c r="K1808" s="318"/>
      <c r="L1808"/>
      <c r="M1808" s="319">
        <v>46051</v>
      </c>
      <c r="N1808" s="318">
        <v>1</v>
      </c>
      <c r="O1808" s="318"/>
      <c r="P1808" s="318"/>
      <c r="Q1808" s="319"/>
      <c r="R1808" s="318"/>
      <c r="X1808" t="s">
        <v>43</v>
      </c>
      <c r="AA1808" s="318" t="s">
        <v>199</v>
      </c>
      <c r="AB1808" s="318">
        <v>50055292</v>
      </c>
      <c r="AC1808" s="318" t="s">
        <v>44</v>
      </c>
      <c r="AE1808" s="318" t="s">
        <v>94</v>
      </c>
      <c r="AF1808" s="320">
        <v>8716</v>
      </c>
      <c r="AG1808" s="318"/>
      <c r="AH1808" s="320"/>
      <c r="AI1808" s="320"/>
    </row>
    <row r="1809" spans="1:35" hidden="1">
      <c r="A1809" t="s">
        <v>5197</v>
      </c>
      <c r="B1809" s="1">
        <v>46051</v>
      </c>
      <c r="C1809">
        <v>1</v>
      </c>
      <c r="D1809">
        <v>531389</v>
      </c>
      <c r="E1809" t="s">
        <v>36</v>
      </c>
      <c r="F1809" t="s">
        <v>37</v>
      </c>
      <c r="G1809" t="s">
        <v>644</v>
      </c>
      <c r="H1809" t="s">
        <v>5198</v>
      </c>
      <c r="I1809" t="s">
        <v>40</v>
      </c>
      <c r="J1809" t="s">
        <v>1801</v>
      </c>
      <c r="K1809" s="318"/>
      <c r="L1809"/>
      <c r="M1809" s="319"/>
      <c r="N1809" s="318"/>
      <c r="O1809" s="318"/>
      <c r="P1809" s="318" t="s">
        <v>274</v>
      </c>
      <c r="Q1809" s="319"/>
      <c r="R1809" s="318"/>
      <c r="X1809" t="s">
        <v>43</v>
      </c>
      <c r="AA1809" s="318"/>
      <c r="AB1809" s="318">
        <v>50055398</v>
      </c>
      <c r="AC1809" s="318" t="s">
        <v>43</v>
      </c>
      <c r="AE1809" s="318"/>
      <c r="AF1809" s="320"/>
      <c r="AG1809" s="318"/>
      <c r="AH1809" s="320"/>
      <c r="AI1809" s="320"/>
    </row>
    <row r="1810" spans="1:35" hidden="1">
      <c r="A1810" t="s">
        <v>5199</v>
      </c>
      <c r="B1810" s="1">
        <v>46051</v>
      </c>
      <c r="C1810">
        <v>1</v>
      </c>
      <c r="D1810">
        <v>531390</v>
      </c>
      <c r="E1810" t="s">
        <v>3448</v>
      </c>
      <c r="F1810" t="s">
        <v>37</v>
      </c>
      <c r="G1810" t="s">
        <v>644</v>
      </c>
      <c r="H1810" t="s">
        <v>5200</v>
      </c>
      <c r="I1810" t="s">
        <v>87</v>
      </c>
      <c r="J1810" t="s">
        <v>1801</v>
      </c>
      <c r="K1810" s="318"/>
      <c r="L1810"/>
      <c r="M1810" s="319">
        <v>46077</v>
      </c>
      <c r="N1810" s="318">
        <v>2</v>
      </c>
      <c r="O1810" s="318"/>
      <c r="P1810" s="318" t="s">
        <v>274</v>
      </c>
      <c r="Q1810" s="319">
        <v>46077</v>
      </c>
      <c r="R1810" s="318" t="s">
        <v>199</v>
      </c>
      <c r="X1810" t="s">
        <v>43</v>
      </c>
      <c r="AA1810" s="318" t="s">
        <v>199</v>
      </c>
      <c r="AB1810" s="318">
        <v>50055417</v>
      </c>
      <c r="AC1810" s="318" t="s">
        <v>44</v>
      </c>
      <c r="AE1810" s="318" t="s">
        <v>224</v>
      </c>
      <c r="AF1810" s="320">
        <v>8798</v>
      </c>
      <c r="AG1810" s="318"/>
      <c r="AH1810" s="320"/>
      <c r="AI1810" s="320"/>
    </row>
    <row r="1811" spans="1:35" hidden="1">
      <c r="A1811" t="s">
        <v>5201</v>
      </c>
      <c r="B1811" s="1">
        <v>46051</v>
      </c>
      <c r="C1811">
        <v>1</v>
      </c>
      <c r="D1811">
        <v>531391</v>
      </c>
      <c r="E1811" t="s">
        <v>5202</v>
      </c>
      <c r="F1811" t="s">
        <v>37</v>
      </c>
      <c r="G1811" t="s">
        <v>644</v>
      </c>
      <c r="H1811" t="s">
        <v>5203</v>
      </c>
      <c r="I1811" t="s">
        <v>92</v>
      </c>
      <c r="J1811" t="s">
        <v>629</v>
      </c>
      <c r="K1811" s="318"/>
      <c r="L1811"/>
      <c r="M1811" s="319">
        <v>46063</v>
      </c>
      <c r="N1811" s="318">
        <v>2</v>
      </c>
      <c r="O1811" s="318"/>
      <c r="P1811" s="318" t="s">
        <v>274</v>
      </c>
      <c r="Q1811" s="319">
        <v>46063</v>
      </c>
      <c r="R1811" s="318" t="s">
        <v>199</v>
      </c>
      <c r="X1811" t="s">
        <v>43</v>
      </c>
      <c r="AA1811" s="318" t="s">
        <v>199</v>
      </c>
      <c r="AB1811" s="318">
        <v>50055523</v>
      </c>
      <c r="AC1811" s="318" t="s">
        <v>44</v>
      </c>
      <c r="AE1811" s="318" t="s">
        <v>94</v>
      </c>
      <c r="AF1811" s="320">
        <v>13251</v>
      </c>
      <c r="AG1811" s="318"/>
      <c r="AH1811" s="320"/>
      <c r="AI1811" s="320"/>
    </row>
    <row r="1812" spans="1:35" hidden="1">
      <c r="A1812" t="s">
        <v>5204</v>
      </c>
      <c r="B1812" s="1">
        <v>46051</v>
      </c>
      <c r="C1812">
        <v>1</v>
      </c>
      <c r="D1812">
        <v>531392</v>
      </c>
      <c r="E1812" t="s">
        <v>5205</v>
      </c>
      <c r="F1812" t="s">
        <v>37</v>
      </c>
      <c r="G1812" t="s">
        <v>112</v>
      </c>
      <c r="H1812" t="s">
        <v>5206</v>
      </c>
      <c r="I1812" t="s">
        <v>1423</v>
      </c>
      <c r="J1812" t="s">
        <v>158</v>
      </c>
      <c r="K1812" s="318"/>
      <c r="L1812"/>
      <c r="M1812" s="319">
        <v>46071</v>
      </c>
      <c r="N1812" s="318">
        <v>2</v>
      </c>
      <c r="O1812" s="318"/>
      <c r="P1812" s="318" t="s">
        <v>257</v>
      </c>
      <c r="Q1812" s="319">
        <v>46071</v>
      </c>
      <c r="R1812" s="318" t="s">
        <v>199</v>
      </c>
      <c r="S1812">
        <v>133709</v>
      </c>
      <c r="X1812" t="s">
        <v>43</v>
      </c>
      <c r="AA1812" s="318" t="s">
        <v>199</v>
      </c>
      <c r="AB1812" s="318">
        <v>50055499</v>
      </c>
      <c r="AC1812" s="318" t="s">
        <v>44</v>
      </c>
      <c r="AE1812" s="318" t="s">
        <v>94</v>
      </c>
      <c r="AF1812" s="320">
        <v>268346</v>
      </c>
      <c r="AG1812" s="318">
        <v>40</v>
      </c>
      <c r="AH1812" s="320"/>
      <c r="AI1812" s="320"/>
    </row>
    <row r="1813" spans="1:35" hidden="1">
      <c r="A1813" t="s">
        <v>5207</v>
      </c>
      <c r="B1813" s="1">
        <v>46051</v>
      </c>
      <c r="C1813">
        <v>1</v>
      </c>
      <c r="D1813">
        <v>531393</v>
      </c>
      <c r="E1813" t="s">
        <v>5208</v>
      </c>
      <c r="F1813" t="s">
        <v>37</v>
      </c>
      <c r="G1813" t="s">
        <v>358</v>
      </c>
      <c r="H1813" t="s">
        <v>5209</v>
      </c>
      <c r="I1813" t="s">
        <v>123</v>
      </c>
      <c r="J1813" t="s">
        <v>158</v>
      </c>
      <c r="K1813" s="318"/>
      <c r="L1813"/>
      <c r="M1813" s="319">
        <v>46062</v>
      </c>
      <c r="N1813" s="318">
        <v>2</v>
      </c>
      <c r="O1813" s="318"/>
      <c r="P1813" s="318"/>
      <c r="Q1813" s="319"/>
      <c r="R1813" s="318"/>
      <c r="X1813" t="s">
        <v>43</v>
      </c>
      <c r="AA1813" s="318" t="s">
        <v>199</v>
      </c>
      <c r="AB1813" s="318">
        <v>50055515</v>
      </c>
      <c r="AC1813" s="318" t="s">
        <v>44</v>
      </c>
      <c r="AE1813" s="318" t="s">
        <v>94</v>
      </c>
      <c r="AF1813" s="320">
        <v>197116</v>
      </c>
      <c r="AG1813" s="318">
        <v>16</v>
      </c>
      <c r="AH1813" s="320"/>
      <c r="AI1813" s="320"/>
    </row>
    <row r="1814" spans="1:35" hidden="1">
      <c r="A1814" t="s">
        <v>5210</v>
      </c>
      <c r="B1814" s="1">
        <v>46048</v>
      </c>
      <c r="C1814">
        <v>1</v>
      </c>
      <c r="D1814">
        <v>531394</v>
      </c>
      <c r="E1814" t="s">
        <v>4525</v>
      </c>
      <c r="F1814" t="s">
        <v>37</v>
      </c>
      <c r="G1814" t="s">
        <v>1401</v>
      </c>
      <c r="H1814" t="s">
        <v>4526</v>
      </c>
      <c r="I1814" t="s">
        <v>87</v>
      </c>
      <c r="J1814" t="s">
        <v>2841</v>
      </c>
      <c r="K1814" s="318"/>
      <c r="L1814"/>
      <c r="M1814" s="319">
        <v>46077</v>
      </c>
      <c r="N1814" s="318">
        <v>2</v>
      </c>
      <c r="O1814" s="318"/>
      <c r="P1814" s="318" t="s">
        <v>274</v>
      </c>
      <c r="Q1814" s="319">
        <v>46051</v>
      </c>
      <c r="R1814" s="318" t="s">
        <v>199</v>
      </c>
      <c r="S1814">
        <v>16350</v>
      </c>
      <c r="X1814" t="s">
        <v>43</v>
      </c>
      <c r="AA1814" s="318" t="s">
        <v>199</v>
      </c>
      <c r="AB1814" s="318">
        <v>630202</v>
      </c>
      <c r="AC1814" s="318" t="s">
        <v>44</v>
      </c>
      <c r="AE1814" s="318" t="s">
        <v>408</v>
      </c>
      <c r="AF1814" s="320">
        <v>35050</v>
      </c>
      <c r="AG1814" s="318"/>
      <c r="AH1814" s="320"/>
      <c r="AI1814" s="320"/>
    </row>
    <row r="1815" spans="1:35" hidden="1">
      <c r="A1815" t="s">
        <v>5211</v>
      </c>
      <c r="B1815" s="1">
        <v>46051</v>
      </c>
      <c r="C1815">
        <v>1</v>
      </c>
      <c r="D1815">
        <v>531395</v>
      </c>
      <c r="E1815" t="s">
        <v>5212</v>
      </c>
      <c r="F1815" t="s">
        <v>46</v>
      </c>
      <c r="G1815" t="s">
        <v>97</v>
      </c>
      <c r="H1815" t="s">
        <v>5213</v>
      </c>
      <c r="I1815" t="s">
        <v>49</v>
      </c>
      <c r="J1815" t="s">
        <v>158</v>
      </c>
      <c r="K1815" s="318"/>
      <c r="L1815"/>
      <c r="M1815" s="319">
        <v>46079</v>
      </c>
      <c r="N1815" s="318">
        <v>2</v>
      </c>
      <c r="O1815" s="318"/>
      <c r="P1815" s="318" t="s">
        <v>274</v>
      </c>
      <c r="Q1815" s="319">
        <v>46079</v>
      </c>
      <c r="R1815" s="318"/>
      <c r="X1815" t="s">
        <v>43</v>
      </c>
      <c r="AA1815" s="318"/>
      <c r="AB1815" s="318">
        <v>50055501</v>
      </c>
      <c r="AC1815" s="318" t="s">
        <v>43</v>
      </c>
      <c r="AE1815" s="318"/>
      <c r="AF1815" s="320"/>
      <c r="AG1815" s="318"/>
      <c r="AH1815" s="320"/>
      <c r="AI1815" s="320"/>
    </row>
    <row r="1816" spans="1:35" hidden="1">
      <c r="A1816" t="s">
        <v>5214</v>
      </c>
      <c r="B1816" s="1">
        <v>46052</v>
      </c>
      <c r="C1816">
        <v>1</v>
      </c>
      <c r="D1816">
        <v>531396</v>
      </c>
      <c r="E1816" t="s">
        <v>5215</v>
      </c>
      <c r="F1816" t="s">
        <v>37</v>
      </c>
      <c r="G1816" t="s">
        <v>644</v>
      </c>
      <c r="H1816" t="s">
        <v>5216</v>
      </c>
      <c r="I1816" t="s">
        <v>87</v>
      </c>
      <c r="J1816" t="s">
        <v>1149</v>
      </c>
      <c r="K1816" s="318"/>
      <c r="L1816"/>
      <c r="M1816" s="319"/>
      <c r="N1816" s="318"/>
      <c r="O1816" s="318"/>
      <c r="P1816" s="318" t="s">
        <v>274</v>
      </c>
      <c r="Q1816" s="319"/>
      <c r="R1816" s="318"/>
      <c r="X1816" t="s">
        <v>43</v>
      </c>
      <c r="AA1816" s="318"/>
      <c r="AB1816" s="318">
        <v>50055333</v>
      </c>
      <c r="AC1816" s="318" t="s">
        <v>43</v>
      </c>
      <c r="AE1816" s="318"/>
      <c r="AF1816" s="320"/>
      <c r="AG1816" s="318"/>
      <c r="AH1816" s="320"/>
      <c r="AI1816" s="320"/>
    </row>
    <row r="1817" spans="1:35" hidden="1">
      <c r="A1817" t="s">
        <v>5217</v>
      </c>
      <c r="B1817" s="1">
        <v>46052</v>
      </c>
      <c r="C1817">
        <v>1</v>
      </c>
      <c r="D1817">
        <v>531397</v>
      </c>
      <c r="E1817" t="s">
        <v>5218</v>
      </c>
      <c r="F1817" t="s">
        <v>37</v>
      </c>
      <c r="G1817" t="s">
        <v>644</v>
      </c>
      <c r="H1817" t="s">
        <v>5219</v>
      </c>
      <c r="I1817" t="s">
        <v>87</v>
      </c>
      <c r="J1817" t="s">
        <v>1149</v>
      </c>
      <c r="K1817" s="318"/>
      <c r="L1817"/>
      <c r="M1817" s="319"/>
      <c r="N1817" s="318"/>
      <c r="O1817" s="318"/>
      <c r="P1817" s="318" t="s">
        <v>274</v>
      </c>
      <c r="Q1817" s="319"/>
      <c r="R1817" s="318"/>
      <c r="X1817" t="s">
        <v>43</v>
      </c>
      <c r="AA1817" s="318"/>
      <c r="AB1817" s="318">
        <v>50055531</v>
      </c>
      <c r="AC1817" s="318" t="s">
        <v>43</v>
      </c>
      <c r="AE1817" s="318"/>
      <c r="AF1817" s="320"/>
      <c r="AG1817" s="318"/>
      <c r="AH1817" s="320"/>
      <c r="AI1817" s="320"/>
    </row>
    <row r="1818" spans="1:35" hidden="1">
      <c r="A1818" t="s">
        <v>5220</v>
      </c>
      <c r="B1818" s="1">
        <v>46052</v>
      </c>
      <c r="C1818">
        <v>1</v>
      </c>
      <c r="D1818">
        <v>531398</v>
      </c>
      <c r="E1818" t="s">
        <v>36</v>
      </c>
      <c r="F1818" t="s">
        <v>37</v>
      </c>
      <c r="G1818" t="s">
        <v>644</v>
      </c>
      <c r="H1818" t="s">
        <v>5221</v>
      </c>
      <c r="I1818" t="s">
        <v>636</v>
      </c>
      <c r="J1818" t="s">
        <v>1801</v>
      </c>
      <c r="K1818" s="318"/>
      <c r="L1818"/>
      <c r="M1818" s="319"/>
      <c r="N1818" s="318"/>
      <c r="O1818" s="318"/>
      <c r="P1818" s="318" t="s">
        <v>274</v>
      </c>
      <c r="Q1818" s="319"/>
      <c r="R1818" s="318"/>
      <c r="X1818" t="s">
        <v>43</v>
      </c>
      <c r="AA1818" s="318"/>
      <c r="AB1818" s="318">
        <v>50055573</v>
      </c>
      <c r="AC1818" s="318" t="s">
        <v>43</v>
      </c>
      <c r="AE1818" s="318"/>
      <c r="AF1818" s="320"/>
      <c r="AG1818" s="318"/>
      <c r="AH1818" s="320"/>
      <c r="AI1818" s="320"/>
    </row>
    <row r="1819" spans="1:35" hidden="1">
      <c r="A1819" t="s">
        <v>5222</v>
      </c>
      <c r="B1819" s="1">
        <v>46052</v>
      </c>
      <c r="C1819">
        <v>1</v>
      </c>
      <c r="D1819">
        <v>531399</v>
      </c>
      <c r="E1819" t="s">
        <v>5223</v>
      </c>
      <c r="F1819" t="s">
        <v>37</v>
      </c>
      <c r="G1819" t="s">
        <v>121</v>
      </c>
      <c r="H1819" t="s">
        <v>5224</v>
      </c>
      <c r="I1819" t="s">
        <v>40</v>
      </c>
      <c r="J1819" t="s">
        <v>1129</v>
      </c>
      <c r="K1819" s="318"/>
      <c r="L1819"/>
      <c r="M1819" s="319"/>
      <c r="N1819" s="318"/>
      <c r="O1819" s="318"/>
      <c r="P1819" s="318"/>
      <c r="Q1819" s="319"/>
      <c r="R1819" s="318"/>
      <c r="X1819" t="s">
        <v>43</v>
      </c>
      <c r="AA1819" s="318"/>
      <c r="AB1819" s="318">
        <v>50055578</v>
      </c>
      <c r="AC1819" s="318" t="s">
        <v>43</v>
      </c>
      <c r="AE1819" s="318"/>
      <c r="AF1819" s="320"/>
      <c r="AG1819" s="318"/>
      <c r="AH1819" s="320"/>
      <c r="AI1819" s="320"/>
    </row>
    <row r="1820" spans="1:35" hidden="1">
      <c r="A1820" t="s">
        <v>5225</v>
      </c>
      <c r="B1820" s="1">
        <v>46052</v>
      </c>
      <c r="C1820">
        <v>1</v>
      </c>
      <c r="D1820">
        <v>531400</v>
      </c>
      <c r="E1820" t="s">
        <v>16749</v>
      </c>
      <c r="F1820" t="s">
        <v>37</v>
      </c>
      <c r="G1820" t="s">
        <v>644</v>
      </c>
      <c r="H1820" t="s">
        <v>5226</v>
      </c>
      <c r="I1820" t="s">
        <v>636</v>
      </c>
      <c r="J1820" t="s">
        <v>629</v>
      </c>
      <c r="K1820" s="318"/>
      <c r="L1820"/>
      <c r="M1820" s="319">
        <v>46073</v>
      </c>
      <c r="N1820" s="318">
        <v>2</v>
      </c>
      <c r="O1820" s="318"/>
      <c r="P1820" s="318" t="s">
        <v>274</v>
      </c>
      <c r="Q1820" s="319">
        <v>46073</v>
      </c>
      <c r="R1820" s="318" t="s">
        <v>199</v>
      </c>
      <c r="X1820" t="s">
        <v>43</v>
      </c>
      <c r="AA1820" s="318" t="s">
        <v>199</v>
      </c>
      <c r="AB1820" s="318">
        <v>50055700</v>
      </c>
      <c r="AC1820" s="318" t="s">
        <v>44</v>
      </c>
      <c r="AE1820" s="318" t="s">
        <v>94</v>
      </c>
      <c r="AF1820" s="320">
        <v>21740</v>
      </c>
      <c r="AG1820" s="318"/>
      <c r="AH1820" s="320"/>
      <c r="AI1820" s="320"/>
    </row>
    <row r="1821" spans="1:35" hidden="1">
      <c r="A1821" t="s">
        <v>5227</v>
      </c>
      <c r="B1821" s="1">
        <v>46052</v>
      </c>
      <c r="C1821">
        <v>1</v>
      </c>
      <c r="D1821">
        <v>531401</v>
      </c>
      <c r="E1821" t="s">
        <v>1289</v>
      </c>
      <c r="F1821" t="s">
        <v>37</v>
      </c>
      <c r="G1821" t="s">
        <v>644</v>
      </c>
      <c r="H1821" t="s">
        <v>5228</v>
      </c>
      <c r="I1821" t="s">
        <v>60</v>
      </c>
      <c r="J1821" t="s">
        <v>629</v>
      </c>
      <c r="K1821" s="318"/>
      <c r="L1821"/>
      <c r="M1821" s="319">
        <v>46073</v>
      </c>
      <c r="N1821" s="318">
        <v>2</v>
      </c>
      <c r="O1821" s="318"/>
      <c r="P1821" s="318" t="s">
        <v>274</v>
      </c>
      <c r="Q1821" s="319">
        <v>46073</v>
      </c>
      <c r="R1821" s="318" t="s">
        <v>199</v>
      </c>
      <c r="X1821" t="s">
        <v>43</v>
      </c>
      <c r="AA1821" s="318" t="s">
        <v>199</v>
      </c>
      <c r="AB1821" s="318">
        <v>50055702</v>
      </c>
      <c r="AC1821" s="318" t="s">
        <v>44</v>
      </c>
      <c r="AE1821" s="318" t="s">
        <v>94</v>
      </c>
      <c r="AF1821" s="320">
        <v>12475</v>
      </c>
      <c r="AG1821" s="318"/>
      <c r="AH1821" s="320"/>
      <c r="AI1821" s="320"/>
    </row>
    <row r="1822" spans="1:35" hidden="1">
      <c r="A1822" t="s">
        <v>5229</v>
      </c>
      <c r="B1822" s="1">
        <v>46052</v>
      </c>
      <c r="C1822">
        <v>1</v>
      </c>
      <c r="D1822">
        <v>531402</v>
      </c>
      <c r="E1822" t="s">
        <v>5230</v>
      </c>
      <c r="F1822" t="s">
        <v>37</v>
      </c>
      <c r="G1822" t="s">
        <v>106</v>
      </c>
      <c r="H1822" t="s">
        <v>5231</v>
      </c>
      <c r="I1822" t="s">
        <v>108</v>
      </c>
      <c r="J1822" t="s">
        <v>5232</v>
      </c>
      <c r="K1822" s="318"/>
      <c r="L1822"/>
      <c r="M1822" s="319">
        <v>46058</v>
      </c>
      <c r="N1822" s="318">
        <v>2</v>
      </c>
      <c r="O1822" s="318"/>
      <c r="P1822" s="318"/>
      <c r="Q1822" s="319"/>
      <c r="R1822" s="318"/>
      <c r="X1822" t="s">
        <v>43</v>
      </c>
      <c r="AA1822" s="318" t="s">
        <v>199</v>
      </c>
      <c r="AB1822" s="318">
        <v>50055696</v>
      </c>
      <c r="AC1822" s="318" t="s">
        <v>44</v>
      </c>
      <c r="AE1822" s="318" t="s">
        <v>94</v>
      </c>
      <c r="AF1822" s="320">
        <v>16793</v>
      </c>
      <c r="AG1822" s="318"/>
      <c r="AH1822" s="320"/>
      <c r="AI1822" s="320"/>
    </row>
    <row r="1823" spans="1:35" hidden="1">
      <c r="A1823" t="s">
        <v>5233</v>
      </c>
      <c r="B1823" s="1">
        <v>46052</v>
      </c>
      <c r="C1823">
        <v>1</v>
      </c>
      <c r="D1823">
        <v>531403</v>
      </c>
      <c r="E1823" t="s">
        <v>5234</v>
      </c>
      <c r="F1823" t="s">
        <v>37</v>
      </c>
      <c r="G1823" t="s">
        <v>112</v>
      </c>
      <c r="H1823" t="s">
        <v>5235</v>
      </c>
      <c r="I1823" t="s">
        <v>108</v>
      </c>
      <c r="J1823" t="s">
        <v>5236</v>
      </c>
      <c r="K1823" s="318"/>
      <c r="L1823"/>
      <c r="M1823" s="319">
        <v>46057</v>
      </c>
      <c r="N1823" s="318">
        <v>2</v>
      </c>
      <c r="O1823" s="318"/>
      <c r="P1823" s="318" t="s">
        <v>257</v>
      </c>
      <c r="Q1823" s="319">
        <v>46057</v>
      </c>
      <c r="R1823" s="318" t="s">
        <v>199</v>
      </c>
      <c r="S1823">
        <v>12325</v>
      </c>
      <c r="X1823" t="s">
        <v>43</v>
      </c>
      <c r="AA1823" s="318" t="s">
        <v>199</v>
      </c>
      <c r="AB1823" s="318">
        <v>50055698</v>
      </c>
      <c r="AC1823" s="318" t="s">
        <v>44</v>
      </c>
      <c r="AE1823" s="318" t="s">
        <v>94</v>
      </c>
      <c r="AF1823" s="320">
        <v>15240</v>
      </c>
      <c r="AG1823" s="318"/>
      <c r="AH1823" s="320"/>
      <c r="AI1823" s="320"/>
    </row>
    <row r="1824" spans="1:35" hidden="1">
      <c r="A1824" t="s">
        <v>5237</v>
      </c>
      <c r="B1824" s="1">
        <v>46052</v>
      </c>
      <c r="C1824">
        <v>1</v>
      </c>
      <c r="D1824">
        <v>531404</v>
      </c>
      <c r="E1824" t="s">
        <v>2240</v>
      </c>
      <c r="F1824" t="s">
        <v>37</v>
      </c>
      <c r="G1824" t="s">
        <v>47</v>
      </c>
      <c r="H1824" t="s">
        <v>1027</v>
      </c>
      <c r="I1824" t="s">
        <v>92</v>
      </c>
      <c r="J1824" t="s">
        <v>5238</v>
      </c>
      <c r="K1824" s="318"/>
      <c r="L1824"/>
      <c r="M1824" s="319" t="s">
        <v>74</v>
      </c>
      <c r="N1824" s="318"/>
      <c r="O1824" s="318"/>
      <c r="P1824" s="318"/>
      <c r="Q1824" s="319"/>
      <c r="R1824" s="318"/>
      <c r="X1824" t="s">
        <v>43</v>
      </c>
      <c r="AA1824" s="318"/>
      <c r="AB1824" s="318">
        <v>50055624</v>
      </c>
      <c r="AC1824" s="318" t="s">
        <v>43</v>
      </c>
      <c r="AE1824" s="318"/>
      <c r="AF1824" s="320"/>
      <c r="AG1824" s="318"/>
      <c r="AH1824" s="320"/>
      <c r="AI1824" s="320"/>
    </row>
    <row r="1825" spans="1:35" hidden="1">
      <c r="A1825" t="s">
        <v>5239</v>
      </c>
      <c r="B1825" s="1">
        <v>46052</v>
      </c>
      <c r="C1825">
        <v>1</v>
      </c>
      <c r="D1825">
        <v>531405</v>
      </c>
      <c r="E1825" t="s">
        <v>5240</v>
      </c>
      <c r="F1825" t="s">
        <v>37</v>
      </c>
      <c r="G1825" t="s">
        <v>106</v>
      </c>
      <c r="H1825" t="s">
        <v>5241</v>
      </c>
      <c r="I1825" t="s">
        <v>108</v>
      </c>
      <c r="J1825" t="s">
        <v>158</v>
      </c>
      <c r="K1825" s="318"/>
      <c r="L1825"/>
      <c r="M1825" s="319"/>
      <c r="N1825" s="318"/>
      <c r="O1825" s="318"/>
      <c r="P1825" s="318"/>
      <c r="Q1825" s="319"/>
      <c r="R1825" s="318"/>
      <c r="X1825" t="s">
        <v>43</v>
      </c>
      <c r="AA1825" s="318"/>
      <c r="AB1825" s="318">
        <v>50055795</v>
      </c>
      <c r="AC1825" s="318" t="s">
        <v>43</v>
      </c>
      <c r="AE1825" s="318"/>
      <c r="AF1825" s="320"/>
      <c r="AG1825" s="318"/>
      <c r="AH1825" s="320"/>
      <c r="AI1825" s="320"/>
    </row>
    <row r="1826" spans="1:35" hidden="1">
      <c r="A1826" t="s">
        <v>5242</v>
      </c>
      <c r="B1826" s="1">
        <v>46052</v>
      </c>
      <c r="C1826">
        <v>1</v>
      </c>
      <c r="D1826">
        <v>531406</v>
      </c>
      <c r="E1826" t="s">
        <v>5243</v>
      </c>
      <c r="F1826" t="s">
        <v>37</v>
      </c>
      <c r="G1826" t="s">
        <v>97</v>
      </c>
      <c r="H1826" t="s">
        <v>5244</v>
      </c>
      <c r="I1826" t="s">
        <v>40</v>
      </c>
      <c r="J1826" t="s">
        <v>158</v>
      </c>
      <c r="K1826" s="318"/>
      <c r="L1826"/>
      <c r="M1826" s="319"/>
      <c r="N1826" s="318"/>
      <c r="O1826" s="318"/>
      <c r="P1826" s="318" t="s">
        <v>274</v>
      </c>
      <c r="Q1826" s="319"/>
      <c r="R1826" s="318"/>
      <c r="X1826" t="s">
        <v>43</v>
      </c>
      <c r="AA1826" s="318"/>
      <c r="AB1826" s="318">
        <v>50055793</v>
      </c>
      <c r="AC1826" s="318" t="s">
        <v>43</v>
      </c>
      <c r="AE1826" s="318"/>
      <c r="AF1826" s="320"/>
      <c r="AG1826" s="318"/>
      <c r="AH1826" s="320"/>
      <c r="AI1826" s="320"/>
    </row>
    <row r="1827" spans="1:35" hidden="1">
      <c r="A1827" t="s">
        <v>5245</v>
      </c>
      <c r="B1827" s="1">
        <v>46055</v>
      </c>
      <c r="C1827">
        <v>2</v>
      </c>
      <c r="D1827">
        <v>531407</v>
      </c>
      <c r="E1827" t="s">
        <v>5246</v>
      </c>
      <c r="F1827" t="s">
        <v>37</v>
      </c>
      <c r="G1827" t="s">
        <v>644</v>
      </c>
      <c r="H1827" t="s">
        <v>5247</v>
      </c>
      <c r="I1827" t="s">
        <v>108</v>
      </c>
      <c r="J1827" t="s">
        <v>1149</v>
      </c>
      <c r="K1827" s="318"/>
      <c r="L1827"/>
      <c r="M1827" s="319"/>
      <c r="N1827" s="318"/>
      <c r="O1827" s="318"/>
      <c r="P1827" s="318" t="s">
        <v>274</v>
      </c>
      <c r="Q1827" s="319"/>
      <c r="R1827" s="318"/>
      <c r="X1827" t="s">
        <v>43</v>
      </c>
      <c r="AA1827" s="318"/>
      <c r="AB1827" s="318">
        <v>50055765</v>
      </c>
      <c r="AC1827" s="318" t="s">
        <v>43</v>
      </c>
      <c r="AE1827" s="318"/>
      <c r="AF1827" s="320"/>
      <c r="AG1827" s="318"/>
      <c r="AH1827" s="320"/>
      <c r="AI1827" s="320"/>
    </row>
    <row r="1828" spans="1:35" hidden="1">
      <c r="A1828" t="s">
        <v>5248</v>
      </c>
      <c r="B1828" s="1">
        <v>46055</v>
      </c>
      <c r="C1828">
        <v>2</v>
      </c>
      <c r="D1828">
        <v>531408</v>
      </c>
      <c r="E1828" t="s">
        <v>5249</v>
      </c>
      <c r="F1828" t="s">
        <v>37</v>
      </c>
      <c r="G1828" t="s">
        <v>644</v>
      </c>
      <c r="H1828" t="s">
        <v>5250</v>
      </c>
      <c r="I1828" t="s">
        <v>108</v>
      </c>
      <c r="J1828" t="s">
        <v>1149</v>
      </c>
      <c r="K1828" s="318"/>
      <c r="L1828"/>
      <c r="M1828" s="319"/>
      <c r="N1828" s="318"/>
      <c r="O1828" s="318"/>
      <c r="P1828" s="318" t="s">
        <v>274</v>
      </c>
      <c r="Q1828" s="319"/>
      <c r="R1828" s="318"/>
      <c r="X1828" t="s">
        <v>43</v>
      </c>
      <c r="AA1828" s="318"/>
      <c r="AB1828" s="318">
        <v>50055776</v>
      </c>
      <c r="AC1828" s="318" t="s">
        <v>43</v>
      </c>
      <c r="AE1828" s="318"/>
      <c r="AF1828" s="320"/>
      <c r="AG1828" s="318"/>
      <c r="AH1828" s="320"/>
      <c r="AI1828" s="320"/>
    </row>
    <row r="1829" spans="1:35" hidden="1">
      <c r="A1829" t="s">
        <v>5251</v>
      </c>
      <c r="B1829" s="1">
        <v>46055</v>
      </c>
      <c r="C1829">
        <v>2</v>
      </c>
      <c r="D1829">
        <v>531409</v>
      </c>
      <c r="E1829" t="s">
        <v>631</v>
      </c>
      <c r="F1829" t="s">
        <v>37</v>
      </c>
      <c r="G1829" t="s">
        <v>38</v>
      </c>
      <c r="H1829" t="s">
        <v>5252</v>
      </c>
      <c r="I1829" t="s">
        <v>1917</v>
      </c>
      <c r="J1829" t="s">
        <v>1801</v>
      </c>
      <c r="K1829" s="318"/>
      <c r="L1829"/>
      <c r="M1829" s="319">
        <v>46055</v>
      </c>
      <c r="N1829" s="318">
        <v>2</v>
      </c>
      <c r="O1829" s="318"/>
      <c r="P1829" s="318"/>
      <c r="Q1829" s="319"/>
      <c r="R1829" s="318"/>
      <c r="X1829" t="s">
        <v>43</v>
      </c>
      <c r="AA1829" s="318" t="s">
        <v>199</v>
      </c>
      <c r="AB1829" s="318">
        <v>50055824</v>
      </c>
      <c r="AC1829" s="318" t="s">
        <v>44</v>
      </c>
      <c r="AE1829" s="318" t="s">
        <v>94</v>
      </c>
      <c r="AF1829" s="320">
        <v>25802</v>
      </c>
      <c r="AG1829" s="318"/>
      <c r="AH1829" s="320"/>
      <c r="AI1829" s="320"/>
    </row>
    <row r="1830" spans="1:35" hidden="1">
      <c r="A1830" t="s">
        <v>5253</v>
      </c>
      <c r="B1830" s="1">
        <v>46055</v>
      </c>
      <c r="C1830">
        <v>2</v>
      </c>
      <c r="D1830">
        <v>531410</v>
      </c>
      <c r="E1830" t="s">
        <v>5254</v>
      </c>
      <c r="F1830" t="s">
        <v>37</v>
      </c>
      <c r="G1830" t="s">
        <v>644</v>
      </c>
      <c r="H1830" t="s">
        <v>5255</v>
      </c>
      <c r="I1830" t="s">
        <v>60</v>
      </c>
      <c r="J1830" t="s">
        <v>629</v>
      </c>
      <c r="K1830" s="318"/>
      <c r="L1830"/>
      <c r="M1830" s="319"/>
      <c r="N1830" s="318"/>
      <c r="O1830" s="318"/>
      <c r="P1830" s="318" t="s">
        <v>274</v>
      </c>
      <c r="Q1830" s="319"/>
      <c r="R1830" s="318"/>
      <c r="X1830" t="s">
        <v>43</v>
      </c>
      <c r="AA1830" s="318"/>
      <c r="AB1830" s="318">
        <v>50055783</v>
      </c>
      <c r="AC1830" s="318" t="s">
        <v>43</v>
      </c>
      <c r="AE1830" s="318"/>
      <c r="AF1830" s="320"/>
      <c r="AG1830" s="318"/>
      <c r="AH1830" s="320"/>
      <c r="AI1830" s="320"/>
    </row>
    <row r="1831" spans="1:35" hidden="1">
      <c r="A1831" t="s">
        <v>5256</v>
      </c>
      <c r="B1831" s="1">
        <v>46055</v>
      </c>
      <c r="C1831">
        <v>2</v>
      </c>
      <c r="D1831">
        <v>531411</v>
      </c>
      <c r="E1831" t="s">
        <v>5257</v>
      </c>
      <c r="F1831" t="s">
        <v>37</v>
      </c>
      <c r="G1831" t="s">
        <v>644</v>
      </c>
      <c r="H1831" t="s">
        <v>5258</v>
      </c>
      <c r="I1831" t="s">
        <v>60</v>
      </c>
      <c r="J1831" t="s">
        <v>629</v>
      </c>
      <c r="K1831" s="318"/>
      <c r="L1831"/>
      <c r="M1831" s="319"/>
      <c r="N1831" s="318"/>
      <c r="O1831" s="318"/>
      <c r="P1831" s="318" t="s">
        <v>274</v>
      </c>
      <c r="Q1831" s="319"/>
      <c r="R1831" s="318"/>
      <c r="X1831" t="s">
        <v>43</v>
      </c>
      <c r="AA1831" s="318"/>
      <c r="AB1831" s="318">
        <v>50055806</v>
      </c>
      <c r="AC1831" s="318" t="s">
        <v>43</v>
      </c>
      <c r="AE1831" s="318"/>
      <c r="AF1831" s="320"/>
      <c r="AG1831" s="318"/>
      <c r="AH1831" s="320"/>
      <c r="AI1831" s="320"/>
    </row>
    <row r="1832" spans="1:35" hidden="1">
      <c r="A1832" t="s">
        <v>5259</v>
      </c>
      <c r="B1832" s="1">
        <v>46055</v>
      </c>
      <c r="C1832">
        <v>2</v>
      </c>
      <c r="D1832">
        <v>531412</v>
      </c>
      <c r="E1832" t="s">
        <v>5260</v>
      </c>
      <c r="F1832" t="s">
        <v>37</v>
      </c>
      <c r="G1832" t="s">
        <v>644</v>
      </c>
      <c r="H1832" t="s">
        <v>5261</v>
      </c>
      <c r="I1832" t="s">
        <v>636</v>
      </c>
      <c r="J1832" t="s">
        <v>629</v>
      </c>
      <c r="K1832" s="318"/>
      <c r="L1832"/>
      <c r="M1832" s="319">
        <v>46083</v>
      </c>
      <c r="N1832" s="318">
        <v>3</v>
      </c>
      <c r="O1832" s="318"/>
      <c r="P1832" s="318" t="s">
        <v>274</v>
      </c>
      <c r="Q1832" s="319">
        <v>46083</v>
      </c>
      <c r="R1832" s="318"/>
      <c r="X1832" t="s">
        <v>43</v>
      </c>
      <c r="AA1832" s="318"/>
      <c r="AB1832" s="318">
        <v>50055818</v>
      </c>
      <c r="AC1832" s="318" t="s">
        <v>43</v>
      </c>
      <c r="AE1832" s="318"/>
      <c r="AF1832" s="320"/>
      <c r="AG1832" s="318"/>
      <c r="AH1832" s="320"/>
      <c r="AI1832" s="320"/>
    </row>
    <row r="1833" spans="1:35" hidden="1">
      <c r="A1833" t="s">
        <v>5262</v>
      </c>
      <c r="B1833" s="1">
        <v>46055</v>
      </c>
      <c r="C1833">
        <v>2</v>
      </c>
      <c r="D1833">
        <v>531413</v>
      </c>
      <c r="E1833" t="s">
        <v>5263</v>
      </c>
      <c r="F1833" t="s">
        <v>37</v>
      </c>
      <c r="G1833" t="s">
        <v>644</v>
      </c>
      <c r="H1833" t="s">
        <v>5264</v>
      </c>
      <c r="I1833" t="s">
        <v>636</v>
      </c>
      <c r="J1833" t="s">
        <v>629</v>
      </c>
      <c r="K1833" s="318"/>
      <c r="L1833"/>
      <c r="M1833" s="319">
        <v>46073</v>
      </c>
      <c r="N1833" s="318">
        <v>2</v>
      </c>
      <c r="O1833" s="318"/>
      <c r="P1833" s="318" t="s">
        <v>274</v>
      </c>
      <c r="Q1833" s="319">
        <v>46073</v>
      </c>
      <c r="R1833" s="318" t="s">
        <v>199</v>
      </c>
      <c r="X1833" t="s">
        <v>43</v>
      </c>
      <c r="AA1833" s="318" t="s">
        <v>199</v>
      </c>
      <c r="AB1833" s="318">
        <v>50055822</v>
      </c>
      <c r="AC1833" s="318" t="s">
        <v>44</v>
      </c>
      <c r="AE1833" s="318" t="s">
        <v>94</v>
      </c>
      <c r="AF1833" s="320">
        <v>12475</v>
      </c>
      <c r="AG1833" s="318"/>
      <c r="AH1833" s="320"/>
      <c r="AI1833" s="320"/>
    </row>
    <row r="1834" spans="1:35" hidden="1">
      <c r="A1834" t="s">
        <v>5265</v>
      </c>
      <c r="B1834" s="1">
        <v>46055</v>
      </c>
      <c r="C1834">
        <v>2</v>
      </c>
      <c r="D1834">
        <v>531414</v>
      </c>
      <c r="E1834" t="s">
        <v>5266</v>
      </c>
      <c r="F1834" t="s">
        <v>37</v>
      </c>
      <c r="G1834" t="s">
        <v>644</v>
      </c>
      <c r="H1834" t="s">
        <v>5267</v>
      </c>
      <c r="I1834" t="s">
        <v>1423</v>
      </c>
      <c r="J1834" t="s">
        <v>629</v>
      </c>
      <c r="K1834" s="318"/>
      <c r="L1834"/>
      <c r="M1834" s="319"/>
      <c r="N1834" s="318"/>
      <c r="O1834" s="318"/>
      <c r="P1834" s="318" t="s">
        <v>274</v>
      </c>
      <c r="Q1834" s="319"/>
      <c r="R1834" s="318"/>
      <c r="X1834" t="s">
        <v>43</v>
      </c>
      <c r="AA1834" s="318"/>
      <c r="AB1834" s="318">
        <v>50055827</v>
      </c>
      <c r="AC1834" s="318" t="s">
        <v>43</v>
      </c>
      <c r="AE1834" s="318"/>
      <c r="AF1834" s="320"/>
      <c r="AG1834" s="318"/>
      <c r="AH1834" s="320"/>
      <c r="AI1834" s="320"/>
    </row>
    <row r="1835" spans="1:35" hidden="1">
      <c r="A1835" t="s">
        <v>5268</v>
      </c>
      <c r="B1835" s="1">
        <v>46055</v>
      </c>
      <c r="C1835">
        <v>2</v>
      </c>
      <c r="D1835">
        <v>531415</v>
      </c>
      <c r="E1835" t="s">
        <v>5269</v>
      </c>
      <c r="F1835" t="s">
        <v>37</v>
      </c>
      <c r="G1835" t="s">
        <v>47</v>
      </c>
      <c r="H1835" t="s">
        <v>5270</v>
      </c>
      <c r="I1835" t="s">
        <v>1685</v>
      </c>
      <c r="J1835" t="s">
        <v>158</v>
      </c>
      <c r="K1835" s="318"/>
      <c r="L1835"/>
      <c r="M1835" s="319">
        <v>46055</v>
      </c>
      <c r="N1835" s="318">
        <v>2</v>
      </c>
      <c r="O1835" s="318"/>
      <c r="P1835" s="318"/>
      <c r="Q1835" s="319"/>
      <c r="R1835" s="318"/>
      <c r="X1835" t="s">
        <v>43</v>
      </c>
      <c r="AA1835" s="318" t="s">
        <v>199</v>
      </c>
      <c r="AB1835" s="318">
        <v>50047254</v>
      </c>
      <c r="AC1835" s="318" t="s">
        <v>44</v>
      </c>
      <c r="AE1835" s="318" t="s">
        <v>94</v>
      </c>
      <c r="AF1835" s="320">
        <v>302568</v>
      </c>
      <c r="AG1835" s="318">
        <v>38</v>
      </c>
      <c r="AH1835" s="320"/>
      <c r="AI1835" s="320"/>
    </row>
    <row r="1836" spans="1:35" hidden="1">
      <c r="A1836" t="s">
        <v>5271</v>
      </c>
      <c r="B1836" s="1">
        <v>46055</v>
      </c>
      <c r="C1836">
        <v>2</v>
      </c>
      <c r="D1836">
        <v>531416</v>
      </c>
      <c r="E1836" t="s">
        <v>5272</v>
      </c>
      <c r="F1836" t="s">
        <v>37</v>
      </c>
      <c r="G1836" t="s">
        <v>644</v>
      </c>
      <c r="H1836" t="s">
        <v>5273</v>
      </c>
      <c r="I1836" t="s">
        <v>1423</v>
      </c>
      <c r="J1836" t="s">
        <v>1149</v>
      </c>
      <c r="K1836" s="318"/>
      <c r="L1836"/>
      <c r="M1836" s="319"/>
      <c r="N1836" s="318"/>
      <c r="O1836" s="318"/>
      <c r="P1836" s="318" t="s">
        <v>274</v>
      </c>
      <c r="Q1836" s="319"/>
      <c r="R1836" s="318"/>
      <c r="X1836" t="s">
        <v>43</v>
      </c>
      <c r="AA1836" s="318"/>
      <c r="AB1836" s="318">
        <v>50055754</v>
      </c>
      <c r="AC1836" s="318" t="s">
        <v>43</v>
      </c>
      <c r="AE1836" s="318"/>
      <c r="AF1836" s="320"/>
      <c r="AG1836" s="318"/>
      <c r="AH1836" s="320"/>
      <c r="AI1836" s="320"/>
    </row>
    <row r="1837" spans="1:35" hidden="1">
      <c r="A1837" t="s">
        <v>5274</v>
      </c>
      <c r="B1837" s="1">
        <v>46029</v>
      </c>
      <c r="C1837">
        <v>1</v>
      </c>
      <c r="D1837">
        <v>531417</v>
      </c>
      <c r="E1837" t="s">
        <v>5275</v>
      </c>
      <c r="F1837" t="s">
        <v>37</v>
      </c>
      <c r="G1837" t="s">
        <v>1401</v>
      </c>
      <c r="H1837" t="s">
        <v>5276</v>
      </c>
      <c r="I1837" t="s">
        <v>636</v>
      </c>
      <c r="J1837" t="s">
        <v>5277</v>
      </c>
      <c r="K1837" s="318"/>
      <c r="L1837"/>
      <c r="M1837" s="319">
        <v>46077</v>
      </c>
      <c r="N1837" s="318">
        <v>2</v>
      </c>
      <c r="O1837" s="318"/>
      <c r="P1837" s="318" t="s">
        <v>274</v>
      </c>
      <c r="Q1837" s="319">
        <v>46055</v>
      </c>
      <c r="R1837" s="318" t="s">
        <v>199</v>
      </c>
      <c r="S1837">
        <v>68780</v>
      </c>
      <c r="X1837" t="s">
        <v>43</v>
      </c>
      <c r="AA1837" s="318" t="s">
        <v>199</v>
      </c>
      <c r="AB1837" s="318">
        <v>630202</v>
      </c>
      <c r="AC1837" s="318" t="s">
        <v>44</v>
      </c>
      <c r="AE1837" s="318" t="s">
        <v>408</v>
      </c>
      <c r="AF1837" s="320">
        <v>163095</v>
      </c>
      <c r="AG1837" s="318"/>
      <c r="AH1837" s="320"/>
      <c r="AI1837" s="320"/>
    </row>
    <row r="1838" spans="1:35" hidden="1">
      <c r="A1838" t="s">
        <v>5278</v>
      </c>
      <c r="B1838" s="1">
        <v>46055</v>
      </c>
      <c r="C1838">
        <v>2</v>
      </c>
      <c r="D1838">
        <v>531418</v>
      </c>
      <c r="E1838" t="s">
        <v>5279</v>
      </c>
      <c r="F1838" t="s">
        <v>37</v>
      </c>
      <c r="G1838" t="s">
        <v>644</v>
      </c>
      <c r="H1838" t="s">
        <v>5280</v>
      </c>
      <c r="I1838" t="s">
        <v>92</v>
      </c>
      <c r="J1838" t="s">
        <v>629</v>
      </c>
      <c r="K1838" s="318"/>
      <c r="L1838"/>
      <c r="M1838" s="319">
        <v>46073</v>
      </c>
      <c r="N1838" s="318">
        <v>2</v>
      </c>
      <c r="O1838" s="318"/>
      <c r="P1838" s="318" t="s">
        <v>274</v>
      </c>
      <c r="Q1838" s="319">
        <v>46073</v>
      </c>
      <c r="R1838" s="318" t="s">
        <v>199</v>
      </c>
      <c r="X1838" t="s">
        <v>43</v>
      </c>
      <c r="AA1838" s="318" t="s">
        <v>199</v>
      </c>
      <c r="AB1838" s="318">
        <v>50055936</v>
      </c>
      <c r="AC1838" s="318" t="s">
        <v>44</v>
      </c>
      <c r="AE1838" s="318" t="s">
        <v>94</v>
      </c>
      <c r="AF1838" s="320">
        <v>13251</v>
      </c>
      <c r="AG1838" s="318"/>
      <c r="AH1838" s="320"/>
      <c r="AI1838" s="320"/>
    </row>
    <row r="1839" spans="1:35" hidden="1">
      <c r="A1839" t="s">
        <v>5281</v>
      </c>
      <c r="B1839" s="1">
        <v>46045</v>
      </c>
      <c r="C1839">
        <v>1</v>
      </c>
      <c r="D1839">
        <v>531419</v>
      </c>
      <c r="E1839" t="s">
        <v>5282</v>
      </c>
      <c r="F1839" t="s">
        <v>37</v>
      </c>
      <c r="G1839" t="s">
        <v>1401</v>
      </c>
      <c r="H1839" t="s">
        <v>5283</v>
      </c>
      <c r="I1839" t="s">
        <v>108</v>
      </c>
      <c r="J1839" t="s">
        <v>716</v>
      </c>
      <c r="K1839" s="318"/>
      <c r="L1839"/>
      <c r="M1839" s="319">
        <v>46077</v>
      </c>
      <c r="N1839" s="318">
        <v>2</v>
      </c>
      <c r="O1839" s="318"/>
      <c r="P1839" s="318" t="s">
        <v>274</v>
      </c>
      <c r="Q1839" s="319">
        <v>46051</v>
      </c>
      <c r="R1839" s="318" t="s">
        <v>199</v>
      </c>
      <c r="S1839">
        <v>84130</v>
      </c>
      <c r="X1839" t="s">
        <v>43</v>
      </c>
      <c r="AA1839" s="318" t="s">
        <v>199</v>
      </c>
      <c r="AB1839" s="318">
        <v>630202</v>
      </c>
      <c r="AC1839" s="318" t="s">
        <v>44</v>
      </c>
      <c r="AE1839" s="318" t="s">
        <v>408</v>
      </c>
      <c r="AF1839" s="320">
        <v>196540</v>
      </c>
      <c r="AG1839" s="318"/>
      <c r="AH1839" s="320"/>
      <c r="AI1839" s="320"/>
    </row>
    <row r="1840" spans="1:35" hidden="1">
      <c r="A1840" t="s">
        <v>5284</v>
      </c>
      <c r="B1840" s="1">
        <v>46055</v>
      </c>
      <c r="C1840">
        <v>2</v>
      </c>
      <c r="D1840">
        <v>531420</v>
      </c>
      <c r="E1840" t="s">
        <v>5285</v>
      </c>
      <c r="F1840" t="s">
        <v>37</v>
      </c>
      <c r="G1840" t="s">
        <v>644</v>
      </c>
      <c r="H1840" t="s">
        <v>5286</v>
      </c>
      <c r="I1840" t="s">
        <v>108</v>
      </c>
      <c r="J1840" t="s">
        <v>1149</v>
      </c>
      <c r="K1840" s="318"/>
      <c r="L1840"/>
      <c r="M1840" s="319"/>
      <c r="N1840" s="318"/>
      <c r="O1840" s="318"/>
      <c r="P1840" s="318" t="s">
        <v>274</v>
      </c>
      <c r="Q1840" s="319"/>
      <c r="R1840" s="318"/>
      <c r="X1840" t="s">
        <v>43</v>
      </c>
      <c r="AA1840" s="318"/>
      <c r="AB1840" s="318">
        <v>50055799</v>
      </c>
      <c r="AC1840" s="318" t="s">
        <v>43</v>
      </c>
      <c r="AE1840" s="318"/>
      <c r="AF1840" s="320"/>
      <c r="AG1840" s="318"/>
      <c r="AH1840" s="320"/>
      <c r="AI1840" s="320"/>
    </row>
    <row r="1841" spans="1:35" hidden="1">
      <c r="A1841" t="s">
        <v>5287</v>
      </c>
      <c r="B1841" s="1">
        <v>46056</v>
      </c>
      <c r="C1841">
        <v>2</v>
      </c>
      <c r="D1841">
        <v>531421</v>
      </c>
      <c r="E1841" t="s">
        <v>5288</v>
      </c>
      <c r="F1841" t="s">
        <v>37</v>
      </c>
      <c r="G1841" t="s">
        <v>644</v>
      </c>
      <c r="H1841" t="s">
        <v>5289</v>
      </c>
      <c r="I1841" t="s">
        <v>60</v>
      </c>
      <c r="J1841" t="s">
        <v>1149</v>
      </c>
      <c r="K1841" s="318"/>
      <c r="L1841"/>
      <c r="M1841" s="319"/>
      <c r="N1841" s="318"/>
      <c r="O1841" s="318"/>
      <c r="P1841" s="318" t="s">
        <v>274</v>
      </c>
      <c r="Q1841" s="319"/>
      <c r="R1841" s="318"/>
      <c r="X1841" t="s">
        <v>43</v>
      </c>
      <c r="AA1841" s="318"/>
      <c r="AB1841" s="318">
        <v>50055978</v>
      </c>
      <c r="AC1841" s="318" t="s">
        <v>43</v>
      </c>
      <c r="AE1841" s="318"/>
      <c r="AF1841" s="320"/>
      <c r="AG1841" s="318"/>
      <c r="AH1841" s="320"/>
      <c r="AI1841" s="320"/>
    </row>
    <row r="1842" spans="1:35" hidden="1">
      <c r="A1842" t="s">
        <v>5290</v>
      </c>
      <c r="B1842" s="1">
        <v>46056</v>
      </c>
      <c r="C1842">
        <v>2</v>
      </c>
      <c r="D1842">
        <v>531422</v>
      </c>
      <c r="E1842" t="s">
        <v>1268</v>
      </c>
      <c r="F1842" t="s">
        <v>37</v>
      </c>
      <c r="G1842" t="s">
        <v>644</v>
      </c>
      <c r="H1842" t="s">
        <v>5291</v>
      </c>
      <c r="I1842" t="s">
        <v>60</v>
      </c>
      <c r="J1842" t="s">
        <v>716</v>
      </c>
      <c r="K1842" s="318"/>
      <c r="L1842"/>
      <c r="M1842" s="319"/>
      <c r="N1842" s="318"/>
      <c r="O1842" s="318"/>
      <c r="P1842" s="318" t="s">
        <v>274</v>
      </c>
      <c r="Q1842" s="319"/>
      <c r="R1842" s="318"/>
      <c r="X1842" t="s">
        <v>43</v>
      </c>
      <c r="AA1842" s="318"/>
      <c r="AB1842" s="318">
        <v>50055991</v>
      </c>
      <c r="AC1842" s="318" t="s">
        <v>43</v>
      </c>
      <c r="AE1842" s="318"/>
      <c r="AF1842" s="320"/>
      <c r="AG1842" s="318"/>
      <c r="AH1842" s="320"/>
      <c r="AI1842" s="320"/>
    </row>
    <row r="1843" spans="1:35" hidden="1">
      <c r="A1843" t="s">
        <v>5292</v>
      </c>
      <c r="B1843" s="1">
        <v>46056</v>
      </c>
      <c r="C1843">
        <v>2</v>
      </c>
      <c r="D1843">
        <v>531423</v>
      </c>
      <c r="E1843" t="s">
        <v>5293</v>
      </c>
      <c r="F1843" t="s">
        <v>46</v>
      </c>
      <c r="G1843" t="s">
        <v>47</v>
      </c>
      <c r="H1843" t="s">
        <v>5294</v>
      </c>
      <c r="I1843" t="s">
        <v>49</v>
      </c>
      <c r="J1843" t="s">
        <v>158</v>
      </c>
      <c r="K1843" s="318"/>
      <c r="L1843"/>
      <c r="M1843" s="319">
        <v>46073</v>
      </c>
      <c r="N1843" s="318">
        <v>2</v>
      </c>
      <c r="O1843" s="318"/>
      <c r="P1843" s="318"/>
      <c r="Q1843" s="319"/>
      <c r="R1843" s="318"/>
      <c r="X1843" t="s">
        <v>43</v>
      </c>
      <c r="AA1843" s="318" t="s">
        <v>199</v>
      </c>
      <c r="AB1843" s="318">
        <v>50056053</v>
      </c>
      <c r="AC1843" s="318" t="s">
        <v>44</v>
      </c>
      <c r="AE1843" s="318" t="s">
        <v>52</v>
      </c>
      <c r="AF1843" s="320">
        <v>298319</v>
      </c>
      <c r="AG1843" s="318">
        <v>110</v>
      </c>
      <c r="AH1843" s="320"/>
      <c r="AI1843" s="320"/>
    </row>
    <row r="1844" spans="1:35" hidden="1">
      <c r="A1844" t="s">
        <v>5295</v>
      </c>
      <c r="B1844" s="1">
        <v>46056</v>
      </c>
      <c r="C1844">
        <v>2</v>
      </c>
      <c r="D1844">
        <v>531424</v>
      </c>
      <c r="E1844" t="s">
        <v>5296</v>
      </c>
      <c r="F1844" t="s">
        <v>37</v>
      </c>
      <c r="G1844" t="s">
        <v>188</v>
      </c>
      <c r="H1844" t="s">
        <v>5297</v>
      </c>
      <c r="I1844" t="s">
        <v>108</v>
      </c>
      <c r="J1844" t="s">
        <v>158</v>
      </c>
      <c r="K1844" s="318"/>
      <c r="L1844"/>
      <c r="M1844" s="319">
        <v>46079</v>
      </c>
      <c r="N1844" s="318">
        <v>2</v>
      </c>
      <c r="O1844" s="318"/>
      <c r="P1844" s="318" t="s">
        <v>274</v>
      </c>
      <c r="Q1844" s="319">
        <v>46079</v>
      </c>
      <c r="R1844" s="318"/>
      <c r="X1844" t="s">
        <v>43</v>
      </c>
      <c r="AA1844" s="318"/>
      <c r="AB1844" s="318">
        <v>50056026</v>
      </c>
      <c r="AC1844" s="318" t="s">
        <v>43</v>
      </c>
      <c r="AE1844" s="318"/>
      <c r="AF1844" s="320"/>
      <c r="AG1844" s="318"/>
      <c r="AH1844" s="320"/>
      <c r="AI1844" s="320"/>
    </row>
    <row r="1845" spans="1:35" hidden="1">
      <c r="A1845" t="s">
        <v>5298</v>
      </c>
      <c r="B1845" s="1">
        <v>46056</v>
      </c>
      <c r="C1845">
        <v>2</v>
      </c>
      <c r="D1845">
        <v>531425</v>
      </c>
      <c r="E1845" t="s">
        <v>5299</v>
      </c>
      <c r="F1845" t="s">
        <v>37</v>
      </c>
      <c r="G1845" t="s">
        <v>188</v>
      </c>
      <c r="H1845" t="s">
        <v>5300</v>
      </c>
      <c r="I1845" t="s">
        <v>123</v>
      </c>
      <c r="J1845" t="s">
        <v>158</v>
      </c>
      <c r="K1845" s="318"/>
      <c r="L1845"/>
      <c r="M1845" s="319">
        <v>46083</v>
      </c>
      <c r="N1845" s="318">
        <v>3</v>
      </c>
      <c r="O1845" s="318"/>
      <c r="P1845" s="318" t="s">
        <v>274</v>
      </c>
      <c r="Q1845" s="319">
        <v>46083</v>
      </c>
      <c r="R1845" s="318"/>
      <c r="X1845" t="s">
        <v>43</v>
      </c>
      <c r="AA1845" s="318"/>
      <c r="AB1845" s="318">
        <v>50056306</v>
      </c>
      <c r="AC1845" s="318" t="s">
        <v>43</v>
      </c>
      <c r="AE1845" s="318"/>
      <c r="AF1845" s="320"/>
      <c r="AG1845" s="318"/>
      <c r="AH1845" s="320"/>
      <c r="AI1845" s="320"/>
    </row>
    <row r="1846" spans="1:35" hidden="1">
      <c r="A1846" t="s">
        <v>5301</v>
      </c>
      <c r="B1846" s="1">
        <v>46057</v>
      </c>
      <c r="C1846">
        <v>2</v>
      </c>
      <c r="D1846">
        <v>531426</v>
      </c>
      <c r="E1846" t="s">
        <v>5302</v>
      </c>
      <c r="F1846" t="s">
        <v>37</v>
      </c>
      <c r="G1846" t="s">
        <v>112</v>
      </c>
      <c r="H1846" t="s">
        <v>5303</v>
      </c>
      <c r="I1846" t="s">
        <v>92</v>
      </c>
      <c r="J1846" t="s">
        <v>158</v>
      </c>
      <c r="K1846" s="318"/>
      <c r="L1846"/>
      <c r="M1846" s="319">
        <v>46069</v>
      </c>
      <c r="N1846" s="318">
        <v>2</v>
      </c>
      <c r="O1846" s="318"/>
      <c r="P1846" s="318" t="s">
        <v>257</v>
      </c>
      <c r="Q1846" s="319">
        <v>46069</v>
      </c>
      <c r="R1846" s="318" t="s">
        <v>199</v>
      </c>
      <c r="S1846">
        <v>111172</v>
      </c>
      <c r="X1846" t="s">
        <v>43</v>
      </c>
      <c r="AA1846" s="318" t="s">
        <v>199</v>
      </c>
      <c r="AB1846" s="318">
        <v>50056259</v>
      </c>
      <c r="AC1846" s="318" t="s">
        <v>44</v>
      </c>
      <c r="AE1846" s="318" t="s">
        <v>94</v>
      </c>
      <c r="AF1846" s="320">
        <v>227404</v>
      </c>
      <c r="AG1846" s="318">
        <v>13</v>
      </c>
      <c r="AH1846" s="320"/>
      <c r="AI1846" s="320"/>
    </row>
    <row r="1847" spans="1:35" hidden="1">
      <c r="A1847" t="s">
        <v>5304</v>
      </c>
      <c r="B1847" s="1">
        <v>46057</v>
      </c>
      <c r="C1847">
        <v>2</v>
      </c>
      <c r="D1847">
        <v>531427</v>
      </c>
      <c r="E1847" t="s">
        <v>5305</v>
      </c>
      <c r="F1847" t="s">
        <v>37</v>
      </c>
      <c r="G1847" t="s">
        <v>383</v>
      </c>
      <c r="H1847" t="s">
        <v>5306</v>
      </c>
      <c r="I1847" t="s">
        <v>636</v>
      </c>
      <c r="J1847" t="s">
        <v>158</v>
      </c>
      <c r="K1847" s="318"/>
      <c r="L1847"/>
      <c r="M1847" s="319">
        <v>46084</v>
      </c>
      <c r="N1847" s="318">
        <v>3</v>
      </c>
      <c r="O1847" s="318"/>
      <c r="P1847" s="318"/>
      <c r="Q1847" s="319"/>
      <c r="R1847" s="318"/>
      <c r="X1847" t="s">
        <v>43</v>
      </c>
      <c r="AA1847" s="318"/>
      <c r="AB1847" s="318">
        <v>50056319</v>
      </c>
      <c r="AC1847" s="318" t="s">
        <v>43</v>
      </c>
      <c r="AE1847" s="318"/>
      <c r="AF1847" s="320"/>
      <c r="AG1847" s="318"/>
      <c r="AH1847" s="320"/>
      <c r="AI1847" s="320"/>
    </row>
    <row r="1848" spans="1:35" hidden="1">
      <c r="A1848" t="s">
        <v>5307</v>
      </c>
      <c r="B1848" s="1">
        <v>46057</v>
      </c>
      <c r="C1848">
        <v>2</v>
      </c>
      <c r="D1848">
        <v>531428</v>
      </c>
      <c r="E1848" t="s">
        <v>631</v>
      </c>
      <c r="F1848" t="s">
        <v>37</v>
      </c>
      <c r="G1848" t="s">
        <v>38</v>
      </c>
      <c r="H1848" t="s">
        <v>5308</v>
      </c>
      <c r="I1848" t="s">
        <v>1917</v>
      </c>
      <c r="J1848" t="s">
        <v>5309</v>
      </c>
      <c r="K1848" s="318"/>
      <c r="L1848"/>
      <c r="M1848" s="319">
        <v>46058</v>
      </c>
      <c r="N1848" s="318">
        <v>2</v>
      </c>
      <c r="O1848" s="318"/>
      <c r="P1848" s="318"/>
      <c r="Q1848" s="319"/>
      <c r="R1848" s="318"/>
      <c r="X1848" t="s">
        <v>43</v>
      </c>
      <c r="AA1848" s="318" t="s">
        <v>199</v>
      </c>
      <c r="AB1848" s="318">
        <v>50056152</v>
      </c>
      <c r="AC1848" s="318" t="s">
        <v>44</v>
      </c>
      <c r="AE1848" s="318" t="s">
        <v>52</v>
      </c>
      <c r="AF1848" s="320">
        <v>38867</v>
      </c>
      <c r="AG1848" s="318"/>
      <c r="AH1848" s="320"/>
      <c r="AI1848" s="320"/>
    </row>
    <row r="1849" spans="1:35" hidden="1">
      <c r="A1849" t="s">
        <v>5310</v>
      </c>
      <c r="B1849" s="1">
        <v>46057</v>
      </c>
      <c r="C1849">
        <v>2</v>
      </c>
      <c r="D1849">
        <v>531429</v>
      </c>
      <c r="E1849" t="s">
        <v>5311</v>
      </c>
      <c r="F1849" t="s">
        <v>37</v>
      </c>
      <c r="G1849" t="s">
        <v>121</v>
      </c>
      <c r="H1849" t="s">
        <v>1310</v>
      </c>
      <c r="I1849" t="s">
        <v>92</v>
      </c>
      <c r="J1849" t="s">
        <v>5312</v>
      </c>
      <c r="K1849" s="318"/>
      <c r="L1849"/>
      <c r="M1849" s="319"/>
      <c r="N1849" s="318"/>
      <c r="O1849" s="318"/>
      <c r="P1849" s="318"/>
      <c r="Q1849" s="319"/>
      <c r="R1849" s="318"/>
      <c r="X1849" t="s">
        <v>43</v>
      </c>
      <c r="AA1849" s="318"/>
      <c r="AB1849" s="318">
        <v>50056210</v>
      </c>
      <c r="AC1849" s="318" t="s">
        <v>43</v>
      </c>
      <c r="AE1849" s="318"/>
      <c r="AF1849" s="320"/>
      <c r="AG1849" s="318"/>
      <c r="AH1849" s="320"/>
      <c r="AI1849" s="320"/>
    </row>
    <row r="1850" spans="1:35" hidden="1">
      <c r="A1850" t="s">
        <v>5313</v>
      </c>
      <c r="B1850" s="1">
        <v>46056</v>
      </c>
      <c r="C1850">
        <v>2</v>
      </c>
      <c r="D1850">
        <v>531430</v>
      </c>
      <c r="E1850" t="s">
        <v>3378</v>
      </c>
      <c r="F1850" t="s">
        <v>37</v>
      </c>
      <c r="G1850" t="s">
        <v>121</v>
      </c>
      <c r="H1850" t="s">
        <v>5314</v>
      </c>
      <c r="I1850" t="s">
        <v>108</v>
      </c>
      <c r="J1850" t="s">
        <v>629</v>
      </c>
      <c r="K1850" s="318"/>
      <c r="L1850"/>
      <c r="M1850" s="319"/>
      <c r="N1850" s="318"/>
      <c r="O1850" s="318"/>
      <c r="P1850" s="318"/>
      <c r="Q1850" s="319"/>
      <c r="R1850" s="318"/>
      <c r="X1850" t="s">
        <v>43</v>
      </c>
      <c r="AA1850" s="318"/>
      <c r="AB1850" s="318">
        <v>50056048</v>
      </c>
      <c r="AC1850" s="318" t="s">
        <v>43</v>
      </c>
      <c r="AE1850" s="318"/>
      <c r="AF1850" s="320"/>
      <c r="AG1850" s="318"/>
      <c r="AH1850" s="320"/>
      <c r="AI1850" s="320"/>
    </row>
    <row r="1851" spans="1:35" hidden="1">
      <c r="A1851" t="s">
        <v>5315</v>
      </c>
      <c r="B1851" s="1">
        <v>46056</v>
      </c>
      <c r="C1851">
        <v>2</v>
      </c>
      <c r="D1851">
        <v>531431</v>
      </c>
      <c r="E1851" t="s">
        <v>5316</v>
      </c>
      <c r="F1851" t="s">
        <v>37</v>
      </c>
      <c r="G1851" t="s">
        <v>106</v>
      </c>
      <c r="H1851" t="s">
        <v>5317</v>
      </c>
      <c r="I1851" t="s">
        <v>108</v>
      </c>
      <c r="J1851" t="s">
        <v>629</v>
      </c>
      <c r="K1851" s="318"/>
      <c r="L1851"/>
      <c r="M1851" s="319"/>
      <c r="N1851" s="318"/>
      <c r="O1851" s="318"/>
      <c r="P1851" s="318"/>
      <c r="Q1851" s="319"/>
      <c r="R1851" s="318"/>
      <c r="X1851" t="s">
        <v>43</v>
      </c>
      <c r="AA1851" s="318"/>
      <c r="AB1851" s="318">
        <v>50056052</v>
      </c>
      <c r="AC1851" s="318" t="s">
        <v>43</v>
      </c>
      <c r="AE1851" s="318"/>
      <c r="AF1851" s="320"/>
      <c r="AG1851" s="318"/>
      <c r="AH1851" s="320"/>
      <c r="AI1851" s="320"/>
    </row>
    <row r="1852" spans="1:35" hidden="1">
      <c r="A1852" t="s">
        <v>5318</v>
      </c>
      <c r="B1852" s="1">
        <v>46057</v>
      </c>
      <c r="C1852">
        <v>2</v>
      </c>
      <c r="D1852">
        <v>531432</v>
      </c>
      <c r="E1852" t="s">
        <v>3221</v>
      </c>
      <c r="F1852" t="s">
        <v>37</v>
      </c>
      <c r="G1852" t="s">
        <v>1696</v>
      </c>
      <c r="H1852" t="s">
        <v>5319</v>
      </c>
      <c r="I1852" t="s">
        <v>108</v>
      </c>
      <c r="J1852" t="s">
        <v>629</v>
      </c>
      <c r="K1852" s="318"/>
      <c r="L1852"/>
      <c r="M1852" s="319"/>
      <c r="N1852" s="318"/>
      <c r="O1852" s="318"/>
      <c r="P1852" s="318"/>
      <c r="Q1852" s="319"/>
      <c r="R1852" s="318"/>
      <c r="X1852" t="s">
        <v>43</v>
      </c>
      <c r="AA1852" s="318"/>
      <c r="AB1852" s="318">
        <v>50056084</v>
      </c>
      <c r="AC1852" s="318" t="s">
        <v>43</v>
      </c>
      <c r="AE1852" s="318"/>
      <c r="AF1852" s="320"/>
      <c r="AG1852" s="318"/>
      <c r="AH1852" s="320"/>
      <c r="AI1852" s="320"/>
    </row>
    <row r="1853" spans="1:35" hidden="1">
      <c r="A1853" t="s">
        <v>5320</v>
      </c>
      <c r="B1853" s="1">
        <v>46057</v>
      </c>
      <c r="C1853">
        <v>2</v>
      </c>
      <c r="D1853">
        <v>531433</v>
      </c>
      <c r="E1853" t="s">
        <v>5321</v>
      </c>
      <c r="F1853" t="s">
        <v>37</v>
      </c>
      <c r="G1853" t="s">
        <v>97</v>
      </c>
      <c r="H1853" t="s">
        <v>5322</v>
      </c>
      <c r="I1853" t="s">
        <v>49</v>
      </c>
      <c r="J1853" t="s">
        <v>1149</v>
      </c>
      <c r="K1853" s="318"/>
      <c r="L1853"/>
      <c r="M1853" s="319">
        <v>46079</v>
      </c>
      <c r="N1853" s="318">
        <v>2</v>
      </c>
      <c r="O1853" s="318"/>
      <c r="P1853" s="318" t="s">
        <v>274</v>
      </c>
      <c r="Q1853" s="319">
        <v>46079</v>
      </c>
      <c r="R1853" s="318"/>
      <c r="X1853" t="s">
        <v>43</v>
      </c>
      <c r="AA1853" s="318"/>
      <c r="AB1853" s="318">
        <v>50056095</v>
      </c>
      <c r="AC1853" s="318" t="s">
        <v>43</v>
      </c>
      <c r="AE1853" s="318"/>
      <c r="AF1853" s="320"/>
      <c r="AG1853" s="318"/>
      <c r="AH1853" s="320"/>
      <c r="AI1853" s="320"/>
    </row>
    <row r="1854" spans="1:35" hidden="1">
      <c r="A1854" t="s">
        <v>5323</v>
      </c>
      <c r="B1854" s="1">
        <v>46057</v>
      </c>
      <c r="C1854">
        <v>2</v>
      </c>
      <c r="D1854">
        <v>531434</v>
      </c>
      <c r="E1854" t="s">
        <v>5324</v>
      </c>
      <c r="F1854" t="s">
        <v>37</v>
      </c>
      <c r="G1854" t="s">
        <v>644</v>
      </c>
      <c r="H1854" t="s">
        <v>5325</v>
      </c>
      <c r="I1854" t="s">
        <v>60</v>
      </c>
      <c r="J1854" t="s">
        <v>1149</v>
      </c>
      <c r="K1854" s="318"/>
      <c r="L1854"/>
      <c r="M1854" s="319"/>
      <c r="N1854" s="318"/>
      <c r="O1854" s="318"/>
      <c r="P1854" s="318" t="s">
        <v>274</v>
      </c>
      <c r="Q1854" s="319"/>
      <c r="R1854" s="318"/>
      <c r="X1854" t="s">
        <v>43</v>
      </c>
      <c r="AA1854" s="318"/>
      <c r="AB1854" s="318">
        <v>50056159</v>
      </c>
      <c r="AC1854" s="318" t="s">
        <v>43</v>
      </c>
      <c r="AE1854" s="318"/>
      <c r="AF1854" s="320"/>
      <c r="AG1854" s="318"/>
      <c r="AH1854" s="320"/>
      <c r="AI1854" s="320"/>
    </row>
    <row r="1855" spans="1:35" hidden="1">
      <c r="A1855" t="s">
        <v>5326</v>
      </c>
      <c r="B1855" s="1">
        <v>46058</v>
      </c>
      <c r="C1855">
        <v>2</v>
      </c>
      <c r="D1855">
        <v>531435</v>
      </c>
      <c r="E1855" t="s">
        <v>1368</v>
      </c>
      <c r="F1855" t="s">
        <v>37</v>
      </c>
      <c r="G1855" t="s">
        <v>106</v>
      </c>
      <c r="H1855" t="s">
        <v>1369</v>
      </c>
      <c r="I1855" t="s">
        <v>72</v>
      </c>
      <c r="J1855" t="s">
        <v>629</v>
      </c>
      <c r="K1855" s="318"/>
      <c r="L1855"/>
      <c r="M1855" s="319">
        <v>46084</v>
      </c>
      <c r="N1855" s="318">
        <v>3</v>
      </c>
      <c r="O1855" s="318"/>
      <c r="P1855" s="318"/>
      <c r="Q1855" s="319"/>
      <c r="R1855" s="318"/>
      <c r="X1855" t="s">
        <v>43</v>
      </c>
      <c r="AA1855" s="318"/>
      <c r="AB1855" s="318">
        <v>50056225</v>
      </c>
      <c r="AC1855" s="318" t="s">
        <v>43</v>
      </c>
      <c r="AE1855" s="318"/>
      <c r="AF1855" s="320"/>
      <c r="AG1855" s="318"/>
      <c r="AH1855" s="320"/>
      <c r="AI1855" s="320"/>
    </row>
    <row r="1856" spans="1:35" hidden="1">
      <c r="A1856" t="s">
        <v>5327</v>
      </c>
      <c r="B1856" s="1">
        <v>46058</v>
      </c>
      <c r="C1856">
        <v>2</v>
      </c>
      <c r="D1856">
        <v>531436</v>
      </c>
      <c r="E1856" t="s">
        <v>2283</v>
      </c>
      <c r="F1856" t="s">
        <v>37</v>
      </c>
      <c r="G1856" t="s">
        <v>106</v>
      </c>
      <c r="H1856" t="s">
        <v>5328</v>
      </c>
      <c r="I1856" t="s">
        <v>72</v>
      </c>
      <c r="J1856" t="s">
        <v>629</v>
      </c>
      <c r="K1856" s="318"/>
      <c r="L1856"/>
      <c r="M1856" s="319">
        <v>46084</v>
      </c>
      <c r="N1856" s="318">
        <v>3</v>
      </c>
      <c r="O1856" s="318"/>
      <c r="P1856" s="318"/>
      <c r="Q1856" s="319"/>
      <c r="R1856" s="318"/>
      <c r="X1856" t="s">
        <v>43</v>
      </c>
      <c r="AA1856" s="318"/>
      <c r="AB1856" s="318">
        <v>50056231</v>
      </c>
      <c r="AC1856" s="318" t="s">
        <v>43</v>
      </c>
      <c r="AE1856" s="318"/>
      <c r="AF1856" s="320"/>
      <c r="AG1856" s="318"/>
      <c r="AH1856" s="320"/>
      <c r="AI1856" s="320"/>
    </row>
    <row r="1857" spans="1:35" hidden="1">
      <c r="A1857" t="s">
        <v>5329</v>
      </c>
      <c r="B1857" s="1">
        <v>46058</v>
      </c>
      <c r="C1857">
        <v>2</v>
      </c>
      <c r="D1857">
        <v>531437</v>
      </c>
      <c r="E1857" t="s">
        <v>1495</v>
      </c>
      <c r="F1857" t="s">
        <v>37</v>
      </c>
      <c r="G1857" t="s">
        <v>644</v>
      </c>
      <c r="H1857" t="s">
        <v>5330</v>
      </c>
      <c r="I1857" t="s">
        <v>87</v>
      </c>
      <c r="J1857" t="s">
        <v>629</v>
      </c>
      <c r="K1857" s="318"/>
      <c r="L1857"/>
      <c r="M1857" s="319"/>
      <c r="N1857" s="318"/>
      <c r="O1857" s="318"/>
      <c r="P1857" s="318" t="s">
        <v>274</v>
      </c>
      <c r="Q1857" s="319"/>
      <c r="R1857" s="318"/>
      <c r="X1857" t="s">
        <v>43</v>
      </c>
      <c r="AA1857" s="318"/>
      <c r="AB1857" s="318">
        <v>50056233</v>
      </c>
      <c r="AC1857" s="318" t="s">
        <v>43</v>
      </c>
      <c r="AE1857" s="318"/>
      <c r="AF1857" s="320"/>
      <c r="AG1857" s="318"/>
      <c r="AH1857" s="320"/>
      <c r="AI1857" s="320"/>
    </row>
    <row r="1858" spans="1:35" hidden="1">
      <c r="A1858" t="s">
        <v>5331</v>
      </c>
      <c r="B1858" s="1">
        <v>46058</v>
      </c>
      <c r="C1858">
        <v>2</v>
      </c>
      <c r="D1858">
        <v>531438</v>
      </c>
      <c r="E1858" t="s">
        <v>2528</v>
      </c>
      <c r="F1858" t="s">
        <v>37</v>
      </c>
      <c r="G1858" t="s">
        <v>644</v>
      </c>
      <c r="H1858" t="s">
        <v>2529</v>
      </c>
      <c r="I1858" t="s">
        <v>87</v>
      </c>
      <c r="J1858" t="s">
        <v>629</v>
      </c>
      <c r="K1858" s="318"/>
      <c r="L1858"/>
      <c r="M1858" s="319"/>
      <c r="N1858" s="318"/>
      <c r="O1858" s="318"/>
      <c r="P1858" s="318" t="s">
        <v>274</v>
      </c>
      <c r="Q1858" s="319"/>
      <c r="R1858" s="318"/>
      <c r="X1858" t="s">
        <v>43</v>
      </c>
      <c r="AA1858" s="318"/>
      <c r="AB1858" s="318">
        <v>50056234</v>
      </c>
      <c r="AC1858" s="318" t="s">
        <v>43</v>
      </c>
      <c r="AE1858" s="318"/>
      <c r="AF1858" s="320"/>
      <c r="AG1858" s="318"/>
      <c r="AH1858" s="320"/>
      <c r="AI1858" s="320"/>
    </row>
    <row r="1859" spans="1:35" hidden="1">
      <c r="A1859" t="s">
        <v>5332</v>
      </c>
      <c r="B1859" s="1">
        <v>46058</v>
      </c>
      <c r="C1859">
        <v>2</v>
      </c>
      <c r="D1859">
        <v>531439</v>
      </c>
      <c r="E1859" t="s">
        <v>81</v>
      </c>
      <c r="F1859" t="s">
        <v>37</v>
      </c>
      <c r="G1859" t="s">
        <v>644</v>
      </c>
      <c r="H1859" t="s">
        <v>82</v>
      </c>
      <c r="I1859" t="s">
        <v>72</v>
      </c>
      <c r="J1859" t="s">
        <v>716</v>
      </c>
      <c r="K1859" s="318"/>
      <c r="L1859"/>
      <c r="M1859" s="319"/>
      <c r="N1859" s="318"/>
      <c r="O1859" s="318"/>
      <c r="P1859" s="318" t="s">
        <v>274</v>
      </c>
      <c r="Q1859" s="319"/>
      <c r="R1859" s="318"/>
      <c r="X1859" t="s">
        <v>43</v>
      </c>
      <c r="AA1859" s="318"/>
      <c r="AB1859" s="318">
        <v>50056235</v>
      </c>
      <c r="AC1859" s="318" t="s">
        <v>43</v>
      </c>
      <c r="AE1859" s="318"/>
      <c r="AF1859" s="320"/>
      <c r="AG1859" s="318"/>
      <c r="AH1859" s="320"/>
      <c r="AI1859" s="320"/>
    </row>
    <row r="1860" spans="1:35" hidden="1">
      <c r="A1860" t="s">
        <v>5333</v>
      </c>
      <c r="B1860" s="1">
        <v>46058</v>
      </c>
      <c r="C1860">
        <v>2</v>
      </c>
      <c r="D1860">
        <v>531440</v>
      </c>
      <c r="E1860" t="s">
        <v>81</v>
      </c>
      <c r="F1860" t="s">
        <v>37</v>
      </c>
      <c r="G1860" t="s">
        <v>106</v>
      </c>
      <c r="H1860" t="s">
        <v>82</v>
      </c>
      <c r="I1860" t="s">
        <v>72</v>
      </c>
      <c r="J1860" t="s">
        <v>629</v>
      </c>
      <c r="K1860" s="318"/>
      <c r="L1860"/>
      <c r="M1860" s="319">
        <v>46071</v>
      </c>
      <c r="N1860" s="318">
        <v>2</v>
      </c>
      <c r="O1860" s="318"/>
      <c r="P1860" s="318"/>
      <c r="Q1860" s="319"/>
      <c r="R1860" s="318"/>
      <c r="X1860" t="s">
        <v>43</v>
      </c>
      <c r="AA1860" s="318" t="s">
        <v>199</v>
      </c>
      <c r="AB1860" s="318">
        <v>50056236</v>
      </c>
      <c r="AC1860" s="318" t="s">
        <v>44</v>
      </c>
      <c r="AE1860" s="318" t="s">
        <v>94</v>
      </c>
      <c r="AF1860" s="320">
        <v>13251</v>
      </c>
      <c r="AG1860" s="318"/>
      <c r="AH1860" s="320"/>
      <c r="AI1860" s="320"/>
    </row>
    <row r="1861" spans="1:35" hidden="1">
      <c r="A1861" t="s">
        <v>5334</v>
      </c>
      <c r="B1861" s="1">
        <v>46058</v>
      </c>
      <c r="C1861">
        <v>2</v>
      </c>
      <c r="D1861">
        <v>531441</v>
      </c>
      <c r="E1861" t="s">
        <v>2447</v>
      </c>
      <c r="F1861" t="s">
        <v>37</v>
      </c>
      <c r="G1861" t="s">
        <v>106</v>
      </c>
      <c r="H1861" t="s">
        <v>2448</v>
      </c>
      <c r="I1861" t="s">
        <v>72</v>
      </c>
      <c r="J1861" t="s">
        <v>629</v>
      </c>
      <c r="K1861" s="318"/>
      <c r="L1861"/>
      <c r="M1861" s="319">
        <v>46077</v>
      </c>
      <c r="N1861" s="318">
        <v>2</v>
      </c>
      <c r="O1861" s="318"/>
      <c r="P1861" s="318"/>
      <c r="Q1861" s="319"/>
      <c r="R1861" s="318"/>
      <c r="X1861" t="s">
        <v>43</v>
      </c>
      <c r="AA1861" s="318" t="s">
        <v>199</v>
      </c>
      <c r="AB1861" s="318">
        <v>50056239</v>
      </c>
      <c r="AC1861" s="318" t="s">
        <v>44</v>
      </c>
      <c r="AE1861" s="318" t="s">
        <v>94</v>
      </c>
      <c r="AF1861" s="320">
        <v>13251</v>
      </c>
      <c r="AG1861" s="318"/>
      <c r="AH1861" s="320"/>
      <c r="AI1861" s="320"/>
    </row>
    <row r="1862" spans="1:35" hidden="1">
      <c r="A1862" t="s">
        <v>5335</v>
      </c>
      <c r="B1862" s="1">
        <v>46058</v>
      </c>
      <c r="C1862">
        <v>2</v>
      </c>
      <c r="D1862">
        <v>531442</v>
      </c>
      <c r="E1862" t="s">
        <v>2189</v>
      </c>
      <c r="F1862" t="s">
        <v>37</v>
      </c>
      <c r="G1862" t="s">
        <v>106</v>
      </c>
      <c r="H1862" t="s">
        <v>2190</v>
      </c>
      <c r="I1862" t="s">
        <v>72</v>
      </c>
      <c r="J1862" t="s">
        <v>629</v>
      </c>
      <c r="K1862" s="318"/>
      <c r="L1862"/>
      <c r="M1862" s="319">
        <v>46078</v>
      </c>
      <c r="N1862" s="318">
        <v>2</v>
      </c>
      <c r="O1862" s="318"/>
      <c r="P1862" s="318"/>
      <c r="Q1862" s="319"/>
      <c r="R1862" s="318"/>
      <c r="X1862" t="s">
        <v>43</v>
      </c>
      <c r="AA1862" s="318" t="s">
        <v>199</v>
      </c>
      <c r="AB1862" s="318">
        <v>50056241</v>
      </c>
      <c r="AC1862" s="318" t="s">
        <v>44</v>
      </c>
      <c r="AE1862" s="318" t="s">
        <v>94</v>
      </c>
      <c r="AF1862" s="320">
        <v>13251</v>
      </c>
      <c r="AG1862" s="318"/>
      <c r="AH1862" s="320"/>
      <c r="AI1862" s="320"/>
    </row>
    <row r="1863" spans="1:35" hidden="1">
      <c r="A1863" t="s">
        <v>5336</v>
      </c>
      <c r="B1863" s="1">
        <v>46058</v>
      </c>
      <c r="C1863">
        <v>2</v>
      </c>
      <c r="D1863">
        <v>531443</v>
      </c>
      <c r="E1863" t="s">
        <v>904</v>
      </c>
      <c r="F1863" t="s">
        <v>37</v>
      </c>
      <c r="G1863" t="s">
        <v>644</v>
      </c>
      <c r="H1863" t="s">
        <v>905</v>
      </c>
      <c r="I1863" t="s">
        <v>146</v>
      </c>
      <c r="J1863" t="s">
        <v>716</v>
      </c>
      <c r="K1863" s="318"/>
      <c r="L1863"/>
      <c r="M1863" s="319" t="s">
        <v>534</v>
      </c>
      <c r="N1863" s="318"/>
      <c r="O1863" s="318"/>
      <c r="P1863" s="318" t="s">
        <v>274</v>
      </c>
      <c r="Q1863" s="319" t="s">
        <v>534</v>
      </c>
      <c r="R1863" s="318"/>
      <c r="X1863" t="s">
        <v>43</v>
      </c>
      <c r="AA1863" s="318"/>
      <c r="AB1863" s="318">
        <v>50056282</v>
      </c>
      <c r="AC1863" s="318" t="s">
        <v>43</v>
      </c>
      <c r="AE1863" s="318"/>
      <c r="AF1863" s="320"/>
      <c r="AG1863" s="318"/>
      <c r="AH1863" s="320"/>
      <c r="AI1863" s="320"/>
    </row>
    <row r="1864" spans="1:35" hidden="1">
      <c r="A1864" t="s">
        <v>5337</v>
      </c>
      <c r="B1864" s="1">
        <v>46042</v>
      </c>
      <c r="C1864">
        <v>1</v>
      </c>
      <c r="D1864">
        <v>531444</v>
      </c>
      <c r="E1864" t="s">
        <v>5338</v>
      </c>
      <c r="F1864" t="s">
        <v>37</v>
      </c>
      <c r="G1864" t="s">
        <v>1401</v>
      </c>
      <c r="H1864" t="s">
        <v>5339</v>
      </c>
      <c r="I1864" t="s">
        <v>636</v>
      </c>
      <c r="J1864" t="s">
        <v>5340</v>
      </c>
      <c r="K1864" s="318"/>
      <c r="L1864"/>
      <c r="M1864" s="319">
        <v>46077</v>
      </c>
      <c r="N1864" s="318">
        <v>2</v>
      </c>
      <c r="O1864" s="318"/>
      <c r="P1864" s="318" t="s">
        <v>274</v>
      </c>
      <c r="Q1864" s="319">
        <v>46058</v>
      </c>
      <c r="R1864" s="318" t="s">
        <v>199</v>
      </c>
      <c r="S1864">
        <v>66775</v>
      </c>
      <c r="X1864" t="s">
        <v>43</v>
      </c>
      <c r="AA1864" s="318" t="s">
        <v>199</v>
      </c>
      <c r="AB1864" s="318">
        <v>630202</v>
      </c>
      <c r="AC1864" s="318" t="s">
        <v>44</v>
      </c>
      <c r="AE1864" s="318" t="s">
        <v>408</v>
      </c>
      <c r="AF1864" s="320">
        <v>158975</v>
      </c>
      <c r="AG1864" s="318"/>
      <c r="AH1864" s="320"/>
      <c r="AI1864" s="320"/>
    </row>
    <row r="1865" spans="1:35" hidden="1">
      <c r="A1865" t="s">
        <v>5341</v>
      </c>
      <c r="B1865" s="1">
        <v>46016</v>
      </c>
      <c r="C1865">
        <v>12</v>
      </c>
      <c r="D1865">
        <v>531445</v>
      </c>
      <c r="E1865" t="s">
        <v>3724</v>
      </c>
      <c r="F1865" t="s">
        <v>37</v>
      </c>
      <c r="G1865" t="s">
        <v>383</v>
      </c>
      <c r="H1865" t="s">
        <v>5342</v>
      </c>
      <c r="I1865" t="s">
        <v>40</v>
      </c>
      <c r="J1865" t="s">
        <v>5343</v>
      </c>
      <c r="K1865" s="318"/>
      <c r="L1865"/>
      <c r="M1865" s="319">
        <v>46058</v>
      </c>
      <c r="N1865" s="318">
        <v>2</v>
      </c>
      <c r="O1865" s="318"/>
      <c r="P1865" s="318"/>
      <c r="Q1865" s="319"/>
      <c r="R1865" s="318"/>
      <c r="X1865" t="s">
        <v>43</v>
      </c>
      <c r="AA1865" s="318" t="s">
        <v>199</v>
      </c>
      <c r="AB1865" s="318">
        <v>50051528</v>
      </c>
      <c r="AC1865" s="318" t="s">
        <v>44</v>
      </c>
      <c r="AE1865" s="318" t="s">
        <v>94</v>
      </c>
      <c r="AF1865" s="320">
        <v>6136</v>
      </c>
      <c r="AG1865" s="318"/>
      <c r="AH1865" s="320"/>
      <c r="AI1865" s="320"/>
    </row>
    <row r="1866" spans="1:35" hidden="1">
      <c r="A1866" t="s">
        <v>5344</v>
      </c>
      <c r="B1866" s="1">
        <v>46058</v>
      </c>
      <c r="C1866">
        <v>2</v>
      </c>
      <c r="D1866">
        <v>531446</v>
      </c>
      <c r="E1866" t="s">
        <v>5345</v>
      </c>
      <c r="F1866" t="s">
        <v>37</v>
      </c>
      <c r="G1866" t="s">
        <v>383</v>
      </c>
      <c r="H1866" t="s">
        <v>5346</v>
      </c>
      <c r="I1866" t="s">
        <v>87</v>
      </c>
      <c r="J1866" t="s">
        <v>158</v>
      </c>
      <c r="K1866" s="318"/>
      <c r="L1866"/>
      <c r="M1866" s="319">
        <v>46080</v>
      </c>
      <c r="N1866" s="318">
        <v>2</v>
      </c>
      <c r="O1866" s="318"/>
      <c r="P1866" s="318"/>
      <c r="Q1866" s="319"/>
      <c r="R1866" s="318"/>
      <c r="X1866" t="s">
        <v>43</v>
      </c>
      <c r="AA1866" s="318"/>
      <c r="AB1866" s="318">
        <v>50056416</v>
      </c>
      <c r="AC1866" s="318" t="s">
        <v>43</v>
      </c>
      <c r="AE1866" s="318"/>
      <c r="AF1866" s="320"/>
      <c r="AG1866" s="318"/>
      <c r="AH1866" s="320"/>
      <c r="AI1866" s="320"/>
    </row>
    <row r="1867" spans="1:35" hidden="1">
      <c r="A1867" t="s">
        <v>5347</v>
      </c>
      <c r="B1867" s="1">
        <v>46059</v>
      </c>
      <c r="C1867">
        <v>2</v>
      </c>
      <c r="D1867">
        <v>531447</v>
      </c>
      <c r="E1867" t="s">
        <v>5348</v>
      </c>
      <c r="F1867" t="s">
        <v>46</v>
      </c>
      <c r="G1867" t="s">
        <v>383</v>
      </c>
      <c r="H1867" t="s">
        <v>5349</v>
      </c>
      <c r="I1867" t="s">
        <v>49</v>
      </c>
      <c r="J1867" t="s">
        <v>158</v>
      </c>
      <c r="K1867" s="318"/>
      <c r="L1867"/>
      <c r="M1867" s="319">
        <v>46078</v>
      </c>
      <c r="N1867" s="318">
        <v>2</v>
      </c>
      <c r="O1867" s="318"/>
      <c r="P1867" s="318"/>
      <c r="Q1867" s="319"/>
      <c r="R1867" s="318"/>
      <c r="X1867" t="s">
        <v>43</v>
      </c>
      <c r="AA1867" s="318"/>
      <c r="AB1867" s="318">
        <v>50056516</v>
      </c>
      <c r="AC1867" s="318" t="s">
        <v>43</v>
      </c>
      <c r="AE1867" s="318"/>
      <c r="AF1867" s="320"/>
      <c r="AG1867" s="318"/>
      <c r="AH1867" s="320"/>
      <c r="AI1867" s="320"/>
    </row>
    <row r="1868" spans="1:35" hidden="1">
      <c r="A1868" t="s">
        <v>5350</v>
      </c>
      <c r="B1868" s="1">
        <v>46059</v>
      </c>
      <c r="C1868">
        <v>2</v>
      </c>
      <c r="D1868">
        <v>531448</v>
      </c>
      <c r="E1868" t="s">
        <v>69</v>
      </c>
      <c r="F1868" t="s">
        <v>37</v>
      </c>
      <c r="G1868" t="s">
        <v>383</v>
      </c>
      <c r="H1868" t="s">
        <v>5351</v>
      </c>
      <c r="I1868" t="s">
        <v>49</v>
      </c>
      <c r="J1868" t="s">
        <v>1693</v>
      </c>
      <c r="K1868" s="318"/>
      <c r="L1868"/>
      <c r="M1868" s="319">
        <v>46077</v>
      </c>
      <c r="N1868" s="318">
        <v>2</v>
      </c>
      <c r="O1868" s="318"/>
      <c r="P1868" s="318"/>
      <c r="Q1868" s="319"/>
      <c r="R1868" s="318"/>
      <c r="X1868" t="s">
        <v>43</v>
      </c>
      <c r="AA1868" s="318" t="s">
        <v>199</v>
      </c>
      <c r="AB1868" s="318">
        <v>630206</v>
      </c>
      <c r="AC1868" s="318" t="s">
        <v>44</v>
      </c>
      <c r="AE1868" s="318" t="s">
        <v>732</v>
      </c>
      <c r="AF1868" s="320">
        <v>68242</v>
      </c>
      <c r="AG1868" s="318"/>
      <c r="AH1868" s="320"/>
      <c r="AI1868" s="320"/>
    </row>
    <row r="1869" spans="1:35" hidden="1">
      <c r="A1869" t="s">
        <v>5352</v>
      </c>
      <c r="B1869" s="1">
        <v>46037</v>
      </c>
      <c r="C1869">
        <v>1</v>
      </c>
      <c r="D1869">
        <v>531449</v>
      </c>
      <c r="E1869" t="s">
        <v>5353</v>
      </c>
      <c r="F1869" t="s">
        <v>37</v>
      </c>
      <c r="G1869" t="s">
        <v>1401</v>
      </c>
      <c r="H1869" t="s">
        <v>5354</v>
      </c>
      <c r="I1869" t="s">
        <v>87</v>
      </c>
      <c r="J1869" t="s">
        <v>1408</v>
      </c>
      <c r="K1869" s="318"/>
      <c r="L1869"/>
      <c r="M1869" s="319">
        <v>46077</v>
      </c>
      <c r="N1869" s="318">
        <v>2</v>
      </c>
      <c r="O1869" s="318"/>
      <c r="P1869" s="318" t="s">
        <v>274</v>
      </c>
      <c r="Q1869" s="319">
        <v>46059</v>
      </c>
      <c r="R1869" s="318" t="s">
        <v>199</v>
      </c>
      <c r="S1869">
        <v>70450</v>
      </c>
      <c r="X1869" t="s">
        <v>43</v>
      </c>
      <c r="AA1869" s="318" t="s">
        <v>199</v>
      </c>
      <c r="AB1869" s="318">
        <v>630202</v>
      </c>
      <c r="AC1869" s="318" t="s">
        <v>44</v>
      </c>
      <c r="AE1869" s="318" t="s">
        <v>408</v>
      </c>
      <c r="AF1869" s="320">
        <v>168155</v>
      </c>
      <c r="AG1869" s="318"/>
      <c r="AH1869" s="320"/>
      <c r="AI1869" s="320"/>
    </row>
    <row r="1870" spans="1:35" hidden="1">
      <c r="A1870" t="s">
        <v>5355</v>
      </c>
      <c r="B1870" s="1">
        <v>46042</v>
      </c>
      <c r="C1870">
        <v>1</v>
      </c>
      <c r="D1870">
        <v>531450</v>
      </c>
      <c r="E1870" t="s">
        <v>3400</v>
      </c>
      <c r="F1870" t="s">
        <v>37</v>
      </c>
      <c r="G1870" t="s">
        <v>1401</v>
      </c>
      <c r="H1870" t="s">
        <v>3401</v>
      </c>
      <c r="I1870" t="s">
        <v>108</v>
      </c>
      <c r="J1870" t="s">
        <v>1408</v>
      </c>
      <c r="K1870" s="318"/>
      <c r="L1870"/>
      <c r="M1870" s="319">
        <v>46077</v>
      </c>
      <c r="N1870" s="318">
        <v>2</v>
      </c>
      <c r="O1870" s="318"/>
      <c r="P1870" s="318" t="s">
        <v>274</v>
      </c>
      <c r="Q1870" s="319">
        <v>46058</v>
      </c>
      <c r="R1870" s="318" t="s">
        <v>199</v>
      </c>
      <c r="S1870">
        <v>24700</v>
      </c>
      <c r="X1870" t="s">
        <v>43</v>
      </c>
      <c r="AA1870" s="318" t="s">
        <v>199</v>
      </c>
      <c r="AB1870" s="318">
        <v>630202</v>
      </c>
      <c r="AC1870" s="318" t="s">
        <v>44</v>
      </c>
      <c r="AE1870" s="318" t="s">
        <v>408</v>
      </c>
      <c r="AF1870" s="320">
        <v>53122</v>
      </c>
      <c r="AG1870" s="318"/>
      <c r="AH1870" s="320"/>
      <c r="AI1870" s="320"/>
    </row>
    <row r="1871" spans="1:35" hidden="1">
      <c r="A1871" t="s">
        <v>5356</v>
      </c>
      <c r="B1871" s="1">
        <v>46048</v>
      </c>
      <c r="C1871">
        <v>1</v>
      </c>
      <c r="D1871">
        <v>531451</v>
      </c>
      <c r="E1871" t="s">
        <v>5357</v>
      </c>
      <c r="F1871" t="s">
        <v>37</v>
      </c>
      <c r="G1871" t="s">
        <v>1401</v>
      </c>
      <c r="H1871" t="s">
        <v>5358</v>
      </c>
      <c r="I1871" t="s">
        <v>87</v>
      </c>
      <c r="J1871" t="s">
        <v>1408</v>
      </c>
      <c r="K1871" s="318"/>
      <c r="L1871"/>
      <c r="M1871" s="319">
        <v>46077</v>
      </c>
      <c r="N1871" s="318">
        <v>2</v>
      </c>
      <c r="O1871" s="318"/>
      <c r="P1871" s="318" t="s">
        <v>274</v>
      </c>
      <c r="Q1871" s="319">
        <v>46059</v>
      </c>
      <c r="R1871" s="318" t="s">
        <v>199</v>
      </c>
      <c r="S1871">
        <v>72150</v>
      </c>
      <c r="X1871" t="s">
        <v>43</v>
      </c>
      <c r="AA1871" s="318" t="s">
        <v>199</v>
      </c>
      <c r="AB1871" s="318">
        <v>630202</v>
      </c>
      <c r="AC1871" s="318" t="s">
        <v>44</v>
      </c>
      <c r="AE1871" s="318" t="s">
        <v>408</v>
      </c>
      <c r="AF1871" s="320">
        <v>171701</v>
      </c>
      <c r="AG1871" s="318"/>
      <c r="AH1871" s="320"/>
      <c r="AI1871" s="320"/>
    </row>
    <row r="1872" spans="1:35" hidden="1">
      <c r="A1872" t="s">
        <v>5359</v>
      </c>
      <c r="B1872" s="1">
        <v>46062</v>
      </c>
      <c r="C1872">
        <v>2</v>
      </c>
      <c r="D1872">
        <v>531452</v>
      </c>
      <c r="E1872" t="s">
        <v>5360</v>
      </c>
      <c r="F1872" t="s">
        <v>37</v>
      </c>
      <c r="G1872" t="s">
        <v>644</v>
      </c>
      <c r="H1872" t="s">
        <v>5361</v>
      </c>
      <c r="I1872" t="s">
        <v>636</v>
      </c>
      <c r="J1872" t="s">
        <v>629</v>
      </c>
      <c r="K1872" s="318"/>
      <c r="L1872"/>
      <c r="M1872" s="319">
        <v>46083</v>
      </c>
      <c r="N1872" s="318">
        <v>3</v>
      </c>
      <c r="O1872" s="318"/>
      <c r="P1872" s="318" t="s">
        <v>274</v>
      </c>
      <c r="Q1872" s="319">
        <v>46083</v>
      </c>
      <c r="R1872" s="318"/>
      <c r="X1872" t="s">
        <v>43</v>
      </c>
      <c r="AA1872" s="318"/>
      <c r="AB1872" s="318">
        <v>50056632</v>
      </c>
      <c r="AC1872" s="318" t="s">
        <v>43</v>
      </c>
      <c r="AE1872" s="318"/>
      <c r="AF1872" s="320"/>
      <c r="AG1872" s="318"/>
      <c r="AH1872" s="320"/>
      <c r="AI1872" s="320"/>
    </row>
    <row r="1873" spans="1:35" hidden="1">
      <c r="A1873" t="s">
        <v>5362</v>
      </c>
      <c r="B1873" s="1">
        <v>46062</v>
      </c>
      <c r="C1873">
        <v>2</v>
      </c>
      <c r="D1873">
        <v>531453</v>
      </c>
      <c r="E1873" t="s">
        <v>5363</v>
      </c>
      <c r="F1873" t="s">
        <v>37</v>
      </c>
      <c r="G1873" t="s">
        <v>644</v>
      </c>
      <c r="H1873" t="s">
        <v>2311</v>
      </c>
      <c r="I1873" t="s">
        <v>636</v>
      </c>
      <c r="J1873" t="s">
        <v>629</v>
      </c>
      <c r="K1873" s="318"/>
      <c r="L1873"/>
      <c r="M1873" s="319">
        <v>46083</v>
      </c>
      <c r="N1873" s="318">
        <v>3</v>
      </c>
      <c r="O1873" s="318"/>
      <c r="P1873" s="318" t="s">
        <v>274</v>
      </c>
      <c r="Q1873" s="319">
        <v>46083</v>
      </c>
      <c r="R1873" s="318"/>
      <c r="X1873" t="s">
        <v>43</v>
      </c>
      <c r="AA1873" s="318"/>
      <c r="AB1873" s="318">
        <v>50056640</v>
      </c>
      <c r="AC1873" s="318" t="s">
        <v>43</v>
      </c>
      <c r="AE1873" s="318"/>
      <c r="AF1873" s="320"/>
      <c r="AG1873" s="318"/>
      <c r="AH1873" s="320"/>
      <c r="AI1873" s="320"/>
    </row>
    <row r="1874" spans="1:35" hidden="1">
      <c r="A1874" t="s">
        <v>5364</v>
      </c>
      <c r="B1874" s="1">
        <v>46062</v>
      </c>
      <c r="C1874">
        <v>2</v>
      </c>
      <c r="D1874">
        <v>531454</v>
      </c>
      <c r="E1874" t="s">
        <v>5365</v>
      </c>
      <c r="F1874" t="s">
        <v>37</v>
      </c>
      <c r="G1874" t="s">
        <v>38</v>
      </c>
      <c r="H1874" t="s">
        <v>5366</v>
      </c>
      <c r="I1874" t="s">
        <v>40</v>
      </c>
      <c r="J1874" t="s">
        <v>1362</v>
      </c>
      <c r="K1874" s="318"/>
      <c r="L1874"/>
      <c r="M1874" s="319">
        <v>46084</v>
      </c>
      <c r="N1874" s="318">
        <v>3</v>
      </c>
      <c r="O1874" s="318"/>
      <c r="P1874" s="318"/>
      <c r="Q1874" s="319"/>
      <c r="R1874" s="318"/>
      <c r="X1874" t="s">
        <v>43</v>
      </c>
      <c r="AA1874" s="318"/>
      <c r="AB1874" s="318">
        <v>50056639</v>
      </c>
      <c r="AC1874" s="318" t="s">
        <v>43</v>
      </c>
      <c r="AE1874" s="318"/>
      <c r="AF1874" s="320"/>
      <c r="AG1874" s="318"/>
      <c r="AH1874" s="320"/>
      <c r="AI1874" s="320"/>
    </row>
    <row r="1875" spans="1:35" hidden="1">
      <c r="A1875" t="s">
        <v>5367</v>
      </c>
      <c r="B1875" s="1">
        <v>46062</v>
      </c>
      <c r="C1875">
        <v>2</v>
      </c>
      <c r="D1875">
        <v>531455</v>
      </c>
      <c r="E1875" t="s">
        <v>5368</v>
      </c>
      <c r="F1875" t="s">
        <v>37</v>
      </c>
      <c r="G1875" t="s">
        <v>644</v>
      </c>
      <c r="H1875" t="s">
        <v>5369</v>
      </c>
      <c r="I1875" t="s">
        <v>636</v>
      </c>
      <c r="J1875" t="s">
        <v>629</v>
      </c>
      <c r="K1875" s="318"/>
      <c r="L1875"/>
      <c r="M1875" s="319"/>
      <c r="N1875" s="318"/>
      <c r="O1875" s="318"/>
      <c r="P1875" s="318" t="s">
        <v>274</v>
      </c>
      <c r="Q1875" s="319"/>
      <c r="R1875" s="318"/>
      <c r="X1875" t="s">
        <v>43</v>
      </c>
      <c r="AA1875" s="318"/>
      <c r="AB1875" s="318">
        <v>50056802</v>
      </c>
      <c r="AC1875" s="318" t="s">
        <v>43</v>
      </c>
      <c r="AE1875" s="318"/>
      <c r="AF1875" s="320"/>
      <c r="AG1875" s="318"/>
      <c r="AH1875" s="320"/>
      <c r="AI1875" s="320"/>
    </row>
    <row r="1876" spans="1:35" hidden="1">
      <c r="A1876" t="s">
        <v>5370</v>
      </c>
      <c r="B1876" s="1">
        <v>46062</v>
      </c>
      <c r="C1876">
        <v>2</v>
      </c>
      <c r="D1876">
        <v>531456</v>
      </c>
      <c r="E1876" t="s">
        <v>2868</v>
      </c>
      <c r="F1876" t="s">
        <v>37</v>
      </c>
      <c r="G1876" t="s">
        <v>644</v>
      </c>
      <c r="H1876" t="s">
        <v>2869</v>
      </c>
      <c r="I1876" t="s">
        <v>60</v>
      </c>
      <c r="J1876" t="s">
        <v>629</v>
      </c>
      <c r="K1876" s="318"/>
      <c r="L1876"/>
      <c r="M1876" s="319"/>
      <c r="N1876" s="318"/>
      <c r="O1876" s="318"/>
      <c r="P1876" s="318" t="s">
        <v>274</v>
      </c>
      <c r="Q1876" s="319"/>
      <c r="R1876" s="318"/>
      <c r="X1876" t="s">
        <v>43</v>
      </c>
      <c r="AA1876" s="318"/>
      <c r="AB1876" s="318">
        <v>50056804</v>
      </c>
      <c r="AC1876" s="318" t="s">
        <v>43</v>
      </c>
      <c r="AE1876" s="318"/>
      <c r="AF1876" s="320"/>
      <c r="AG1876" s="318"/>
      <c r="AH1876" s="320"/>
      <c r="AI1876" s="320"/>
    </row>
    <row r="1877" spans="1:35" hidden="1">
      <c r="A1877" t="s">
        <v>5371</v>
      </c>
      <c r="B1877" s="1">
        <v>46062</v>
      </c>
      <c r="C1877">
        <v>2</v>
      </c>
      <c r="D1877">
        <v>531457</v>
      </c>
      <c r="E1877" t="s">
        <v>2157</v>
      </c>
      <c r="F1877" t="s">
        <v>37</v>
      </c>
      <c r="G1877" t="s">
        <v>1696</v>
      </c>
      <c r="H1877" t="s">
        <v>5372</v>
      </c>
      <c r="I1877" t="s">
        <v>108</v>
      </c>
      <c r="J1877" t="s">
        <v>629</v>
      </c>
      <c r="K1877" s="318"/>
      <c r="L1877"/>
      <c r="M1877" s="319">
        <v>46083</v>
      </c>
      <c r="N1877" s="318">
        <v>3</v>
      </c>
      <c r="O1877" s="318"/>
      <c r="P1877" s="318"/>
      <c r="Q1877" s="319"/>
      <c r="R1877" s="318"/>
      <c r="X1877" t="s">
        <v>43</v>
      </c>
      <c r="AA1877" s="318"/>
      <c r="AB1877" s="318">
        <v>50056773</v>
      </c>
      <c r="AC1877" s="318" t="s">
        <v>43</v>
      </c>
      <c r="AE1877" s="318"/>
      <c r="AF1877" s="320"/>
      <c r="AG1877" s="318"/>
      <c r="AH1877" s="320"/>
      <c r="AI1877" s="320"/>
    </row>
    <row r="1878" spans="1:35" hidden="1">
      <c r="A1878" t="s">
        <v>5373</v>
      </c>
      <c r="B1878" s="1">
        <v>46062</v>
      </c>
      <c r="C1878">
        <v>2</v>
      </c>
      <c r="D1878">
        <v>531458</v>
      </c>
      <c r="E1878" t="s">
        <v>5374</v>
      </c>
      <c r="F1878" t="s">
        <v>37</v>
      </c>
      <c r="G1878" t="s">
        <v>644</v>
      </c>
      <c r="H1878" t="s">
        <v>5375</v>
      </c>
      <c r="I1878" t="s">
        <v>60</v>
      </c>
      <c r="J1878" t="s">
        <v>1149</v>
      </c>
      <c r="K1878" s="318"/>
      <c r="L1878"/>
      <c r="M1878" s="319"/>
      <c r="N1878" s="318"/>
      <c r="O1878" s="318"/>
      <c r="P1878" s="318" t="s">
        <v>274</v>
      </c>
      <c r="Q1878" s="319"/>
      <c r="R1878" s="318"/>
      <c r="X1878" t="s">
        <v>43</v>
      </c>
      <c r="AA1878" s="318"/>
      <c r="AB1878" s="318">
        <v>50056673</v>
      </c>
      <c r="AC1878" s="318" t="s">
        <v>43</v>
      </c>
      <c r="AE1878" s="318"/>
      <c r="AF1878" s="320"/>
      <c r="AG1878" s="318"/>
      <c r="AH1878" s="320"/>
      <c r="AI1878" s="320"/>
    </row>
    <row r="1879" spans="1:35" hidden="1">
      <c r="A1879" t="s">
        <v>5376</v>
      </c>
      <c r="B1879" s="1">
        <v>46062</v>
      </c>
      <c r="C1879">
        <v>2</v>
      </c>
      <c r="D1879">
        <v>531459</v>
      </c>
      <c r="E1879" t="s">
        <v>5377</v>
      </c>
      <c r="F1879" t="s">
        <v>46</v>
      </c>
      <c r="G1879" t="s">
        <v>97</v>
      </c>
      <c r="H1879" t="s">
        <v>5378</v>
      </c>
      <c r="I1879" t="s">
        <v>3498</v>
      </c>
      <c r="J1879" t="s">
        <v>158</v>
      </c>
      <c r="K1879" s="318"/>
      <c r="L1879"/>
      <c r="M1879" s="319">
        <v>46084</v>
      </c>
      <c r="N1879" s="318">
        <v>3</v>
      </c>
      <c r="O1879" s="318"/>
      <c r="P1879" s="318" t="s">
        <v>274</v>
      </c>
      <c r="Q1879" s="319">
        <v>46084</v>
      </c>
      <c r="R1879" s="318"/>
      <c r="X1879" t="s">
        <v>43</v>
      </c>
      <c r="AA1879" s="318"/>
      <c r="AB1879" s="318">
        <v>50056706</v>
      </c>
      <c r="AC1879" s="318" t="s">
        <v>43</v>
      </c>
      <c r="AE1879" s="318"/>
      <c r="AF1879" s="320"/>
      <c r="AG1879" s="318"/>
      <c r="AH1879" s="320"/>
      <c r="AI1879" s="320"/>
    </row>
    <row r="1880" spans="1:35" hidden="1">
      <c r="A1880" t="s">
        <v>5379</v>
      </c>
      <c r="B1880" s="1">
        <v>46049</v>
      </c>
      <c r="C1880">
        <v>1</v>
      </c>
      <c r="D1880">
        <v>531460</v>
      </c>
      <c r="E1880" t="s">
        <v>5380</v>
      </c>
      <c r="F1880" t="s">
        <v>37</v>
      </c>
      <c r="G1880" t="s">
        <v>1401</v>
      </c>
      <c r="H1880" t="s">
        <v>5381</v>
      </c>
      <c r="I1880" t="s">
        <v>636</v>
      </c>
      <c r="J1880" t="s">
        <v>5382</v>
      </c>
      <c r="K1880" s="318"/>
      <c r="L1880"/>
      <c r="M1880" s="319">
        <v>46077</v>
      </c>
      <c r="N1880" s="318">
        <v>2</v>
      </c>
      <c r="O1880" s="318"/>
      <c r="P1880" s="318" t="s">
        <v>274</v>
      </c>
      <c r="Q1880" s="319">
        <v>46063</v>
      </c>
      <c r="R1880" s="318" t="s">
        <v>199</v>
      </c>
      <c r="S1880">
        <v>75045</v>
      </c>
      <c r="X1880" t="s">
        <v>43</v>
      </c>
      <c r="AA1880" s="318" t="s">
        <v>199</v>
      </c>
      <c r="AB1880" s="318">
        <v>630202</v>
      </c>
      <c r="AC1880" s="318" t="s">
        <v>44</v>
      </c>
      <c r="AE1880" s="318" t="s">
        <v>408</v>
      </c>
      <c r="AF1880" s="320">
        <v>176301</v>
      </c>
      <c r="AG1880" s="318"/>
      <c r="AH1880" s="320"/>
      <c r="AI1880" s="320"/>
    </row>
    <row r="1881" spans="1:35" hidden="1">
      <c r="A1881" t="s">
        <v>5383</v>
      </c>
      <c r="B1881" s="1">
        <v>46063</v>
      </c>
      <c r="C1881">
        <v>2</v>
      </c>
      <c r="D1881">
        <v>531461</v>
      </c>
      <c r="E1881" t="s">
        <v>5384</v>
      </c>
      <c r="F1881" t="s">
        <v>37</v>
      </c>
      <c r="G1881" t="s">
        <v>47</v>
      </c>
      <c r="H1881" t="s">
        <v>5385</v>
      </c>
      <c r="I1881" t="s">
        <v>40</v>
      </c>
      <c r="J1881" t="s">
        <v>5386</v>
      </c>
      <c r="K1881" s="318"/>
      <c r="L1881"/>
      <c r="M1881" s="319"/>
      <c r="N1881" s="318"/>
      <c r="O1881" s="318"/>
      <c r="P1881" s="318"/>
      <c r="Q1881" s="319"/>
      <c r="R1881" s="318"/>
      <c r="X1881" t="s">
        <v>43</v>
      </c>
      <c r="AA1881" s="318"/>
      <c r="AB1881" s="318">
        <v>50056857</v>
      </c>
      <c r="AC1881" s="318" t="s">
        <v>43</v>
      </c>
      <c r="AE1881" s="318"/>
      <c r="AF1881" s="320"/>
      <c r="AG1881" s="318"/>
      <c r="AH1881" s="320"/>
      <c r="AI1881" s="320"/>
    </row>
    <row r="1882" spans="1:35" hidden="1">
      <c r="A1882" t="s">
        <v>5387</v>
      </c>
      <c r="B1882" s="1">
        <v>46063</v>
      </c>
      <c r="C1882">
        <v>2</v>
      </c>
      <c r="D1882">
        <v>531462</v>
      </c>
      <c r="E1882" t="s">
        <v>4415</v>
      </c>
      <c r="F1882" t="s">
        <v>37</v>
      </c>
      <c r="G1882" t="s">
        <v>644</v>
      </c>
      <c r="H1882" t="s">
        <v>5388</v>
      </c>
      <c r="I1882" t="s">
        <v>108</v>
      </c>
      <c r="J1882" t="s">
        <v>1149</v>
      </c>
      <c r="K1882" s="318"/>
      <c r="L1882"/>
      <c r="M1882" s="319"/>
      <c r="N1882" s="318"/>
      <c r="O1882" s="318"/>
      <c r="P1882" s="318" t="s">
        <v>274</v>
      </c>
      <c r="Q1882" s="319"/>
      <c r="R1882" s="318"/>
      <c r="X1882" t="s">
        <v>43</v>
      </c>
      <c r="AA1882" s="318"/>
      <c r="AB1882" s="318">
        <v>50056888</v>
      </c>
      <c r="AC1882" s="318" t="s">
        <v>43</v>
      </c>
      <c r="AE1882" s="318"/>
      <c r="AF1882" s="320"/>
      <c r="AG1882" s="318"/>
      <c r="AH1882" s="320"/>
      <c r="AI1882" s="320"/>
    </row>
    <row r="1883" spans="1:35" hidden="1">
      <c r="A1883" t="s">
        <v>5389</v>
      </c>
      <c r="B1883" s="1">
        <v>46063</v>
      </c>
      <c r="C1883">
        <v>2</v>
      </c>
      <c r="D1883">
        <v>531463</v>
      </c>
      <c r="E1883" t="s">
        <v>5390</v>
      </c>
      <c r="F1883" t="s">
        <v>37</v>
      </c>
      <c r="G1883" t="s">
        <v>38</v>
      </c>
      <c r="H1883" t="s">
        <v>5391</v>
      </c>
      <c r="I1883" t="s">
        <v>123</v>
      </c>
      <c r="J1883" t="s">
        <v>5392</v>
      </c>
      <c r="K1883" s="318"/>
      <c r="L1883"/>
      <c r="M1883" s="319"/>
      <c r="N1883" s="318"/>
      <c r="O1883" s="318"/>
      <c r="P1883" s="318"/>
      <c r="Q1883" s="319"/>
      <c r="R1883" s="318"/>
      <c r="X1883" t="s">
        <v>43</v>
      </c>
      <c r="AA1883" s="318"/>
      <c r="AB1883" s="318">
        <v>50056866</v>
      </c>
      <c r="AC1883" s="318" t="s">
        <v>43</v>
      </c>
      <c r="AE1883" s="318"/>
      <c r="AF1883" s="320"/>
      <c r="AG1883" s="318"/>
      <c r="AH1883" s="320"/>
      <c r="AI1883" s="320"/>
    </row>
    <row r="1884" spans="1:35" hidden="1">
      <c r="A1884" t="s">
        <v>5393</v>
      </c>
      <c r="B1884" s="1">
        <v>46063</v>
      </c>
      <c r="C1884">
        <v>2</v>
      </c>
      <c r="D1884">
        <v>531464</v>
      </c>
      <c r="E1884" t="s">
        <v>5394</v>
      </c>
      <c r="F1884" t="s">
        <v>37</v>
      </c>
      <c r="G1884" t="s">
        <v>117</v>
      </c>
      <c r="H1884" t="s">
        <v>4296</v>
      </c>
      <c r="I1884" t="s">
        <v>636</v>
      </c>
      <c r="J1884" t="s">
        <v>158</v>
      </c>
      <c r="K1884" s="318"/>
      <c r="L1884"/>
      <c r="M1884" s="319">
        <v>46083</v>
      </c>
      <c r="N1884" s="318">
        <v>3</v>
      </c>
      <c r="O1884" s="318"/>
      <c r="P1884" s="318"/>
      <c r="Q1884" s="319"/>
      <c r="R1884" s="318"/>
      <c r="X1884" t="s">
        <v>43</v>
      </c>
      <c r="AA1884" s="318"/>
      <c r="AB1884" s="318">
        <v>50057026</v>
      </c>
      <c r="AC1884" s="318" t="s">
        <v>43</v>
      </c>
      <c r="AE1884" s="318"/>
      <c r="AF1884" s="320"/>
      <c r="AG1884" s="318"/>
      <c r="AH1884" s="320"/>
      <c r="AI1884" s="320"/>
    </row>
    <row r="1885" spans="1:35" hidden="1">
      <c r="A1885" t="s">
        <v>5395</v>
      </c>
      <c r="B1885" s="1">
        <v>46063</v>
      </c>
      <c r="C1885">
        <v>2</v>
      </c>
      <c r="D1885">
        <v>531465</v>
      </c>
      <c r="E1885" t="s">
        <v>5396</v>
      </c>
      <c r="F1885" t="s">
        <v>37</v>
      </c>
      <c r="G1885" t="s">
        <v>47</v>
      </c>
      <c r="H1885" t="s">
        <v>5397</v>
      </c>
      <c r="I1885" t="s">
        <v>636</v>
      </c>
      <c r="J1885" t="s">
        <v>158</v>
      </c>
      <c r="K1885" s="318"/>
      <c r="L1885"/>
      <c r="M1885" s="319">
        <v>46083</v>
      </c>
      <c r="N1885" s="318">
        <v>3</v>
      </c>
      <c r="O1885" s="318"/>
      <c r="P1885" s="318"/>
      <c r="Q1885" s="319"/>
      <c r="R1885" s="318"/>
      <c r="X1885" t="s">
        <v>43</v>
      </c>
      <c r="AA1885" s="318"/>
      <c r="AB1885" s="318">
        <v>50057022</v>
      </c>
      <c r="AC1885" s="318" t="s">
        <v>43</v>
      </c>
      <c r="AE1885" s="318"/>
      <c r="AF1885" s="320"/>
      <c r="AG1885" s="318"/>
      <c r="AH1885" s="320"/>
      <c r="AI1885" s="320"/>
    </row>
    <row r="1886" spans="1:35" hidden="1">
      <c r="A1886" t="s">
        <v>5398</v>
      </c>
      <c r="B1886" s="1">
        <v>46063</v>
      </c>
      <c r="C1886">
        <v>2</v>
      </c>
      <c r="D1886">
        <v>531466</v>
      </c>
      <c r="E1886" t="s">
        <v>5399</v>
      </c>
      <c r="F1886" t="s">
        <v>37</v>
      </c>
      <c r="G1886" t="s">
        <v>47</v>
      </c>
      <c r="H1886" t="s">
        <v>5400</v>
      </c>
      <c r="I1886" t="s">
        <v>40</v>
      </c>
      <c r="J1886" t="s">
        <v>158</v>
      </c>
      <c r="K1886" s="318"/>
      <c r="L1886"/>
      <c r="M1886" s="319">
        <v>46083</v>
      </c>
      <c r="N1886" s="318">
        <v>3</v>
      </c>
      <c r="O1886" s="318"/>
      <c r="P1886" s="318"/>
      <c r="Q1886" s="319"/>
      <c r="R1886" s="318"/>
      <c r="X1886" t="s">
        <v>43</v>
      </c>
      <c r="AA1886" s="318"/>
      <c r="AB1886" s="318">
        <v>50057134</v>
      </c>
      <c r="AC1886" s="318" t="s">
        <v>43</v>
      </c>
      <c r="AE1886" s="318"/>
      <c r="AF1886" s="320"/>
      <c r="AG1886" s="318"/>
      <c r="AH1886" s="320"/>
      <c r="AI1886" s="320"/>
    </row>
    <row r="1887" spans="1:35" hidden="1">
      <c r="A1887" t="s">
        <v>5401</v>
      </c>
      <c r="B1887" s="1">
        <v>46063</v>
      </c>
      <c r="C1887">
        <v>2</v>
      </c>
      <c r="D1887">
        <v>531467</v>
      </c>
      <c r="E1887" t="s">
        <v>5402</v>
      </c>
      <c r="F1887" t="s">
        <v>46</v>
      </c>
      <c r="G1887" t="s">
        <v>106</v>
      </c>
      <c r="H1887" t="s">
        <v>5055</v>
      </c>
      <c r="I1887" t="s">
        <v>49</v>
      </c>
      <c r="J1887" t="s">
        <v>1554</v>
      </c>
      <c r="K1887" s="318"/>
      <c r="L1887"/>
      <c r="M1887" s="319">
        <v>46080</v>
      </c>
      <c r="N1887" s="318">
        <v>2</v>
      </c>
      <c r="O1887" s="318"/>
      <c r="P1887" s="318"/>
      <c r="Q1887" s="319"/>
      <c r="R1887" s="318"/>
      <c r="X1887" t="s">
        <v>43</v>
      </c>
      <c r="AA1887" s="318"/>
      <c r="AB1887" s="318">
        <v>50057073</v>
      </c>
      <c r="AC1887" s="318" t="s">
        <v>43</v>
      </c>
      <c r="AE1887" s="318"/>
      <c r="AF1887" s="320"/>
      <c r="AG1887" s="318"/>
      <c r="AH1887" s="320"/>
      <c r="AI1887" s="320"/>
    </row>
    <row r="1888" spans="1:35" hidden="1">
      <c r="A1888" t="s">
        <v>5403</v>
      </c>
      <c r="B1888" s="1">
        <v>46063</v>
      </c>
      <c r="C1888">
        <v>2</v>
      </c>
      <c r="D1888">
        <v>531468</v>
      </c>
      <c r="E1888" t="s">
        <v>4771</v>
      </c>
      <c r="F1888" t="s">
        <v>37</v>
      </c>
      <c r="G1888" t="s">
        <v>121</v>
      </c>
      <c r="H1888" t="s">
        <v>1453</v>
      </c>
      <c r="I1888" t="s">
        <v>146</v>
      </c>
      <c r="J1888" t="s">
        <v>227</v>
      </c>
      <c r="K1888" s="318"/>
      <c r="L1888"/>
      <c r="M1888" s="319"/>
      <c r="N1888" s="318"/>
      <c r="O1888" s="318"/>
      <c r="P1888" s="318"/>
      <c r="Q1888" s="319"/>
      <c r="R1888" s="318"/>
      <c r="X1888" t="s">
        <v>43</v>
      </c>
      <c r="AA1888" s="318"/>
      <c r="AB1888" s="318">
        <v>50056915</v>
      </c>
      <c r="AC1888" s="318" t="s">
        <v>43</v>
      </c>
      <c r="AE1888" s="318"/>
      <c r="AF1888" s="320"/>
      <c r="AG1888" s="318"/>
      <c r="AH1888" s="320"/>
      <c r="AI1888" s="320"/>
    </row>
    <row r="1889" spans="1:35" hidden="1">
      <c r="A1889" t="s">
        <v>5404</v>
      </c>
      <c r="B1889" s="1">
        <v>46065</v>
      </c>
      <c r="C1889">
        <v>2</v>
      </c>
      <c r="D1889">
        <v>531469</v>
      </c>
      <c r="E1889" t="s">
        <v>1268</v>
      </c>
      <c r="F1889" t="s">
        <v>37</v>
      </c>
      <c r="G1889" t="s">
        <v>644</v>
      </c>
      <c r="H1889" t="s">
        <v>5291</v>
      </c>
      <c r="I1889" t="s">
        <v>60</v>
      </c>
      <c r="J1889" t="s">
        <v>629</v>
      </c>
      <c r="K1889" s="318"/>
      <c r="L1889"/>
      <c r="M1889" s="319"/>
      <c r="N1889" s="318"/>
      <c r="O1889" s="318"/>
      <c r="P1889" s="318" t="s">
        <v>274</v>
      </c>
      <c r="Q1889" s="319"/>
      <c r="R1889" s="318"/>
      <c r="X1889" t="s">
        <v>43</v>
      </c>
      <c r="AA1889" s="318"/>
      <c r="AB1889" s="318">
        <v>50057032</v>
      </c>
      <c r="AC1889" s="318" t="s">
        <v>43</v>
      </c>
      <c r="AE1889" s="318"/>
      <c r="AF1889" s="320"/>
      <c r="AG1889" s="318"/>
      <c r="AH1889" s="320"/>
      <c r="AI1889" s="320"/>
    </row>
    <row r="1890" spans="1:35" hidden="1">
      <c r="A1890" t="s">
        <v>5405</v>
      </c>
      <c r="B1890" s="1">
        <v>46065</v>
      </c>
      <c r="C1890">
        <v>2</v>
      </c>
      <c r="D1890">
        <v>531470</v>
      </c>
      <c r="E1890" t="s">
        <v>3359</v>
      </c>
      <c r="F1890" t="s">
        <v>37</v>
      </c>
      <c r="G1890" t="s">
        <v>644</v>
      </c>
      <c r="H1890" t="s">
        <v>3360</v>
      </c>
      <c r="I1890" t="s">
        <v>92</v>
      </c>
      <c r="J1890" t="s">
        <v>629</v>
      </c>
      <c r="K1890" s="318"/>
      <c r="L1890"/>
      <c r="M1890" s="319">
        <v>46083</v>
      </c>
      <c r="N1890" s="318">
        <v>3</v>
      </c>
      <c r="O1890" s="318"/>
      <c r="P1890" s="318" t="s">
        <v>274</v>
      </c>
      <c r="Q1890" s="319">
        <v>46083</v>
      </c>
      <c r="R1890" s="318"/>
      <c r="X1890" t="s">
        <v>43</v>
      </c>
      <c r="AA1890" s="318"/>
      <c r="AB1890" s="318">
        <v>50057034</v>
      </c>
      <c r="AC1890" s="318" t="s">
        <v>43</v>
      </c>
      <c r="AE1890" s="318"/>
      <c r="AF1890" s="320"/>
      <c r="AG1890" s="318"/>
      <c r="AH1890" s="320"/>
      <c r="AI1890" s="320"/>
    </row>
    <row r="1891" spans="1:35" hidden="1">
      <c r="A1891" t="s">
        <v>5406</v>
      </c>
      <c r="B1891" s="1">
        <v>46065</v>
      </c>
      <c r="C1891">
        <v>2</v>
      </c>
      <c r="D1891">
        <v>531471</v>
      </c>
      <c r="E1891" t="s">
        <v>5407</v>
      </c>
      <c r="F1891" t="s">
        <v>37</v>
      </c>
      <c r="G1891" t="s">
        <v>644</v>
      </c>
      <c r="H1891" t="s">
        <v>5408</v>
      </c>
      <c r="I1891" t="s">
        <v>40</v>
      </c>
      <c r="J1891" t="s">
        <v>629</v>
      </c>
      <c r="K1891" s="318"/>
      <c r="L1891"/>
      <c r="M1891" s="319">
        <v>46083</v>
      </c>
      <c r="N1891" s="318">
        <v>3</v>
      </c>
      <c r="O1891" s="318"/>
      <c r="P1891" s="318" t="s">
        <v>274</v>
      </c>
      <c r="Q1891" s="319">
        <v>46083</v>
      </c>
      <c r="R1891" s="318"/>
      <c r="X1891" t="s">
        <v>43</v>
      </c>
      <c r="AA1891" s="318"/>
      <c r="AB1891" s="318">
        <v>50057158</v>
      </c>
      <c r="AC1891" s="318" t="s">
        <v>43</v>
      </c>
      <c r="AE1891" s="318"/>
      <c r="AF1891" s="320"/>
      <c r="AG1891" s="318"/>
      <c r="AH1891" s="320"/>
      <c r="AI1891" s="320"/>
    </row>
    <row r="1892" spans="1:35" hidden="1">
      <c r="A1892" t="s">
        <v>5409</v>
      </c>
      <c r="B1892" s="1">
        <v>46065</v>
      </c>
      <c r="C1892">
        <v>2</v>
      </c>
      <c r="D1892">
        <v>531472</v>
      </c>
      <c r="E1892" t="s">
        <v>2711</v>
      </c>
      <c r="F1892" t="s">
        <v>37</v>
      </c>
      <c r="G1892" t="s">
        <v>644</v>
      </c>
      <c r="H1892" t="s">
        <v>2712</v>
      </c>
      <c r="I1892" t="s">
        <v>40</v>
      </c>
      <c r="J1892" t="s">
        <v>629</v>
      </c>
      <c r="K1892" s="318"/>
      <c r="L1892"/>
      <c r="M1892" s="319"/>
      <c r="N1892" s="318"/>
      <c r="O1892" s="318"/>
      <c r="P1892" s="318" t="s">
        <v>274</v>
      </c>
      <c r="Q1892" s="319"/>
      <c r="R1892" s="318"/>
      <c r="X1892" t="s">
        <v>43</v>
      </c>
      <c r="AA1892" s="318"/>
      <c r="AB1892" s="318">
        <v>50057160</v>
      </c>
      <c r="AC1892" s="318" t="s">
        <v>43</v>
      </c>
      <c r="AE1892" s="318"/>
      <c r="AF1892" s="320"/>
      <c r="AG1892" s="318"/>
      <c r="AH1892" s="320"/>
      <c r="AI1892" s="320"/>
    </row>
    <row r="1893" spans="1:35" hidden="1">
      <c r="A1893" t="s">
        <v>5410</v>
      </c>
      <c r="B1893" s="1">
        <v>46065</v>
      </c>
      <c r="C1893">
        <v>2</v>
      </c>
      <c r="D1893">
        <v>531473</v>
      </c>
      <c r="E1893" t="s">
        <v>2992</v>
      </c>
      <c r="F1893" t="s">
        <v>37</v>
      </c>
      <c r="G1893" t="s">
        <v>47</v>
      </c>
      <c r="H1893" t="s">
        <v>5411</v>
      </c>
      <c r="I1893" t="s">
        <v>146</v>
      </c>
      <c r="J1893" t="s">
        <v>1174</v>
      </c>
      <c r="K1893" s="318"/>
      <c r="L1893"/>
      <c r="M1893" s="319">
        <v>46072</v>
      </c>
      <c r="N1893" s="318">
        <v>2</v>
      </c>
      <c r="O1893" s="318"/>
      <c r="P1893" s="318"/>
      <c r="Q1893" s="319"/>
      <c r="R1893" s="318"/>
      <c r="X1893" t="s">
        <v>43</v>
      </c>
      <c r="AA1893" s="318"/>
      <c r="AB1893" s="318"/>
      <c r="AC1893" s="318" t="s">
        <v>43</v>
      </c>
      <c r="AE1893" s="318"/>
      <c r="AF1893" s="320"/>
      <c r="AG1893" s="318"/>
      <c r="AH1893" s="320"/>
      <c r="AI1893" s="320"/>
    </row>
    <row r="1894" spans="1:35" hidden="1">
      <c r="A1894" t="s">
        <v>5412</v>
      </c>
      <c r="B1894" s="1">
        <v>46065</v>
      </c>
      <c r="C1894">
        <v>2</v>
      </c>
      <c r="D1894">
        <v>531474</v>
      </c>
      <c r="E1894" t="s">
        <v>5413</v>
      </c>
      <c r="F1894" t="s">
        <v>46</v>
      </c>
      <c r="G1894" t="s">
        <v>112</v>
      </c>
      <c r="H1894" t="s">
        <v>5414</v>
      </c>
      <c r="I1894" t="s">
        <v>3498</v>
      </c>
      <c r="J1894" t="s">
        <v>158</v>
      </c>
      <c r="K1894" s="318"/>
      <c r="L1894"/>
      <c r="M1894" s="319">
        <v>46083</v>
      </c>
      <c r="N1894" s="318">
        <v>3</v>
      </c>
      <c r="O1894" s="318"/>
      <c r="P1894" s="318" t="s">
        <v>257</v>
      </c>
      <c r="Q1894" s="319">
        <v>46083</v>
      </c>
      <c r="R1894" s="318"/>
      <c r="X1894" t="s">
        <v>43</v>
      </c>
      <c r="AA1894" s="318"/>
      <c r="AB1894" s="318">
        <v>50057168</v>
      </c>
      <c r="AC1894" s="318" t="s">
        <v>43</v>
      </c>
      <c r="AE1894" s="318"/>
      <c r="AF1894" s="320"/>
      <c r="AG1894" s="318"/>
      <c r="AH1894" s="320"/>
      <c r="AI1894" s="320"/>
    </row>
    <row r="1895" spans="1:35" hidden="1">
      <c r="A1895" t="s">
        <v>5415</v>
      </c>
      <c r="B1895" s="1">
        <v>46065</v>
      </c>
      <c r="C1895">
        <v>2</v>
      </c>
      <c r="D1895">
        <v>531475</v>
      </c>
      <c r="E1895" t="s">
        <v>5416</v>
      </c>
      <c r="F1895" t="s">
        <v>37</v>
      </c>
      <c r="G1895" t="s">
        <v>121</v>
      </c>
      <c r="H1895" t="s">
        <v>5417</v>
      </c>
      <c r="I1895" t="s">
        <v>636</v>
      </c>
      <c r="J1895" t="s">
        <v>158</v>
      </c>
      <c r="K1895" s="318"/>
      <c r="L1895"/>
      <c r="M1895" s="319"/>
      <c r="N1895" s="318"/>
      <c r="O1895" s="318"/>
      <c r="P1895" s="318"/>
      <c r="Q1895" s="319"/>
      <c r="R1895" s="318"/>
      <c r="X1895" t="s">
        <v>43</v>
      </c>
      <c r="AA1895" s="318"/>
      <c r="AB1895" s="318">
        <v>50057171</v>
      </c>
      <c r="AC1895" s="318" t="s">
        <v>43</v>
      </c>
      <c r="AE1895" s="318"/>
      <c r="AF1895" s="320"/>
      <c r="AG1895" s="318"/>
      <c r="AH1895" s="320"/>
      <c r="AI1895" s="320"/>
    </row>
    <row r="1896" spans="1:35" hidden="1">
      <c r="A1896" t="s">
        <v>5418</v>
      </c>
      <c r="B1896" s="1">
        <v>46069</v>
      </c>
      <c r="C1896">
        <v>2</v>
      </c>
      <c r="D1896">
        <v>531476</v>
      </c>
      <c r="E1896" t="s">
        <v>5419</v>
      </c>
      <c r="F1896" t="s">
        <v>37</v>
      </c>
      <c r="G1896" t="s">
        <v>644</v>
      </c>
      <c r="H1896" t="s">
        <v>5420</v>
      </c>
      <c r="I1896" t="s">
        <v>636</v>
      </c>
      <c r="J1896" t="s">
        <v>629</v>
      </c>
      <c r="K1896" s="318"/>
      <c r="L1896"/>
      <c r="M1896" s="319"/>
      <c r="N1896" s="318"/>
      <c r="O1896" s="318"/>
      <c r="P1896" s="318" t="s">
        <v>274</v>
      </c>
      <c r="Q1896" s="319"/>
      <c r="R1896" s="318"/>
      <c r="X1896" t="s">
        <v>43</v>
      </c>
      <c r="AA1896" s="318"/>
      <c r="AB1896" s="318">
        <v>50057379</v>
      </c>
      <c r="AC1896" s="318" t="s">
        <v>43</v>
      </c>
      <c r="AE1896" s="318"/>
      <c r="AF1896" s="320"/>
      <c r="AG1896" s="318"/>
      <c r="AH1896" s="320"/>
      <c r="AI1896" s="320"/>
    </row>
    <row r="1897" spans="1:35" hidden="1">
      <c r="A1897" t="s">
        <v>5421</v>
      </c>
      <c r="B1897" s="1">
        <v>46069</v>
      </c>
      <c r="C1897">
        <v>2</v>
      </c>
      <c r="D1897">
        <v>531477</v>
      </c>
      <c r="E1897" t="s">
        <v>5422</v>
      </c>
      <c r="F1897" t="s">
        <v>37</v>
      </c>
      <c r="G1897" t="s">
        <v>644</v>
      </c>
      <c r="H1897" t="s">
        <v>5420</v>
      </c>
      <c r="I1897" t="s">
        <v>636</v>
      </c>
      <c r="J1897" t="s">
        <v>629</v>
      </c>
      <c r="K1897" s="318"/>
      <c r="L1897"/>
      <c r="M1897" s="319"/>
      <c r="N1897" s="318"/>
      <c r="O1897" s="318"/>
      <c r="P1897" s="318" t="s">
        <v>274</v>
      </c>
      <c r="Q1897" s="319"/>
      <c r="R1897" s="318"/>
      <c r="X1897" t="s">
        <v>43</v>
      </c>
      <c r="AA1897" s="318"/>
      <c r="AB1897" s="318">
        <v>50057407</v>
      </c>
      <c r="AC1897" s="318" t="s">
        <v>43</v>
      </c>
      <c r="AE1897" s="318"/>
      <c r="AF1897" s="320"/>
      <c r="AG1897" s="318"/>
      <c r="AH1897" s="320"/>
      <c r="AI1897" s="320"/>
    </row>
    <row r="1898" spans="1:35" hidden="1">
      <c r="A1898" t="s">
        <v>5423</v>
      </c>
      <c r="B1898" s="1">
        <v>46069</v>
      </c>
      <c r="C1898">
        <v>2</v>
      </c>
      <c r="D1898">
        <v>531478</v>
      </c>
      <c r="E1898" t="s">
        <v>5424</v>
      </c>
      <c r="F1898" t="s">
        <v>37</v>
      </c>
      <c r="G1898" t="s">
        <v>644</v>
      </c>
      <c r="H1898" t="s">
        <v>5425</v>
      </c>
      <c r="I1898" t="s">
        <v>60</v>
      </c>
      <c r="J1898" t="s">
        <v>1149</v>
      </c>
      <c r="K1898" s="318"/>
      <c r="L1898"/>
      <c r="M1898" s="319"/>
      <c r="N1898" s="318"/>
      <c r="O1898" s="318"/>
      <c r="P1898" s="318" t="s">
        <v>274</v>
      </c>
      <c r="Q1898" s="319"/>
      <c r="R1898" s="318"/>
      <c r="X1898" t="s">
        <v>43</v>
      </c>
      <c r="AA1898" s="318"/>
      <c r="AB1898" s="318">
        <v>50057114</v>
      </c>
      <c r="AC1898" s="318" t="s">
        <v>43</v>
      </c>
      <c r="AE1898" s="318"/>
      <c r="AF1898" s="320"/>
      <c r="AG1898" s="318"/>
      <c r="AH1898" s="320"/>
      <c r="AI1898" s="320"/>
    </row>
    <row r="1899" spans="1:35" hidden="1">
      <c r="A1899" t="s">
        <v>5426</v>
      </c>
      <c r="B1899" s="1">
        <v>46069</v>
      </c>
      <c r="C1899">
        <v>2</v>
      </c>
      <c r="D1899">
        <v>531479</v>
      </c>
      <c r="E1899" t="s">
        <v>5427</v>
      </c>
      <c r="F1899" t="s">
        <v>37</v>
      </c>
      <c r="G1899" t="s">
        <v>644</v>
      </c>
      <c r="H1899" t="s">
        <v>4308</v>
      </c>
      <c r="I1899" t="s">
        <v>60</v>
      </c>
      <c r="J1899" t="s">
        <v>716</v>
      </c>
      <c r="K1899" s="318"/>
      <c r="L1899"/>
      <c r="M1899" s="319"/>
      <c r="N1899" s="318"/>
      <c r="O1899" s="318"/>
      <c r="P1899" s="318" t="s">
        <v>274</v>
      </c>
      <c r="Q1899" s="319"/>
      <c r="R1899" s="318"/>
      <c r="X1899" t="s">
        <v>43</v>
      </c>
      <c r="AA1899" s="318"/>
      <c r="AB1899" s="318">
        <v>50057545</v>
      </c>
      <c r="AC1899" s="318" t="s">
        <v>43</v>
      </c>
      <c r="AE1899" s="318"/>
      <c r="AF1899" s="320"/>
      <c r="AG1899" s="318"/>
      <c r="AH1899" s="320"/>
      <c r="AI1899" s="320"/>
    </row>
    <row r="1900" spans="1:35" hidden="1">
      <c r="A1900" t="s">
        <v>5428</v>
      </c>
      <c r="B1900" s="1">
        <v>46010</v>
      </c>
      <c r="C1900">
        <v>12</v>
      </c>
      <c r="D1900">
        <v>531480</v>
      </c>
      <c r="E1900" t="s">
        <v>5429</v>
      </c>
      <c r="F1900" t="s">
        <v>37</v>
      </c>
      <c r="G1900" t="s">
        <v>1401</v>
      </c>
      <c r="H1900" t="s">
        <v>5430</v>
      </c>
      <c r="I1900" t="s">
        <v>140</v>
      </c>
      <c r="J1900" t="s">
        <v>2316</v>
      </c>
      <c r="K1900" s="318"/>
      <c r="L1900"/>
      <c r="M1900" s="319">
        <v>46077</v>
      </c>
      <c r="N1900" s="318">
        <v>2</v>
      </c>
      <c r="O1900" s="318"/>
      <c r="P1900" s="318" t="s">
        <v>274</v>
      </c>
      <c r="Q1900" s="319">
        <v>46063</v>
      </c>
      <c r="R1900" s="318" t="s">
        <v>199</v>
      </c>
      <c r="S1900">
        <v>147900</v>
      </c>
      <c r="X1900" t="s">
        <v>43</v>
      </c>
      <c r="AA1900" s="318" t="s">
        <v>199</v>
      </c>
      <c r="AB1900" s="318">
        <v>630202</v>
      </c>
      <c r="AC1900" s="318" t="s">
        <v>44</v>
      </c>
      <c r="AE1900" s="318" t="s">
        <v>408</v>
      </c>
      <c r="AF1900" s="320">
        <v>306851</v>
      </c>
      <c r="AG1900" s="318"/>
      <c r="AH1900" s="320"/>
      <c r="AI1900" s="320"/>
    </row>
    <row r="1901" spans="1:35" hidden="1">
      <c r="A1901" t="s">
        <v>5431</v>
      </c>
      <c r="B1901" s="1">
        <v>46027</v>
      </c>
      <c r="C1901">
        <v>1</v>
      </c>
      <c r="D1901">
        <v>531481</v>
      </c>
      <c r="E1901" t="s">
        <v>5432</v>
      </c>
      <c r="F1901" t="s">
        <v>37</v>
      </c>
      <c r="G1901" t="s">
        <v>1401</v>
      </c>
      <c r="H1901" t="s">
        <v>5433</v>
      </c>
      <c r="I1901" t="s">
        <v>636</v>
      </c>
      <c r="J1901" t="s">
        <v>2312</v>
      </c>
      <c r="K1901" s="318"/>
      <c r="L1901"/>
      <c r="M1901" s="319">
        <v>46077</v>
      </c>
      <c r="N1901" s="318">
        <v>2</v>
      </c>
      <c r="O1901" s="318"/>
      <c r="P1901" s="318" t="s">
        <v>274</v>
      </c>
      <c r="Q1901" s="319">
        <v>46065</v>
      </c>
      <c r="R1901" s="318" t="s">
        <v>199</v>
      </c>
      <c r="S1901">
        <v>1155669</v>
      </c>
      <c r="X1901" t="s">
        <v>43</v>
      </c>
      <c r="AA1901" s="318" t="s">
        <v>199</v>
      </c>
      <c r="AB1901" s="318">
        <v>630203</v>
      </c>
      <c r="AC1901" s="318" t="s">
        <v>44</v>
      </c>
      <c r="AE1901" s="318" t="s">
        <v>408</v>
      </c>
      <c r="AF1901" s="320">
        <v>2797012</v>
      </c>
      <c r="AG1901" s="318"/>
      <c r="AH1901" s="320"/>
      <c r="AI1901" s="320"/>
    </row>
    <row r="1902" spans="1:35" hidden="1">
      <c r="A1902" t="s">
        <v>5434</v>
      </c>
      <c r="B1902" s="1">
        <v>46056</v>
      </c>
      <c r="C1902">
        <v>2</v>
      </c>
      <c r="D1902">
        <v>531482</v>
      </c>
      <c r="E1902" t="s">
        <v>5435</v>
      </c>
      <c r="F1902" t="s">
        <v>37</v>
      </c>
      <c r="G1902" t="s">
        <v>1401</v>
      </c>
      <c r="H1902" t="s">
        <v>5436</v>
      </c>
      <c r="I1902" t="s">
        <v>92</v>
      </c>
      <c r="J1902" t="s">
        <v>5437</v>
      </c>
      <c r="K1902" s="318"/>
      <c r="L1902"/>
      <c r="M1902" s="319">
        <v>46077</v>
      </c>
      <c r="N1902" s="318">
        <v>2</v>
      </c>
      <c r="O1902" s="318"/>
      <c r="P1902" s="318" t="s">
        <v>274</v>
      </c>
      <c r="Q1902" s="319">
        <v>46069</v>
      </c>
      <c r="R1902" s="318" t="s">
        <v>199</v>
      </c>
      <c r="S1902">
        <v>50915</v>
      </c>
      <c r="X1902" t="s">
        <v>43</v>
      </c>
      <c r="AA1902" s="318" t="s">
        <v>199</v>
      </c>
      <c r="AB1902" s="318">
        <v>630203</v>
      </c>
      <c r="AC1902" s="318" t="s">
        <v>44</v>
      </c>
      <c r="AE1902" s="318" t="s">
        <v>408</v>
      </c>
      <c r="AF1902" s="320">
        <v>115868</v>
      </c>
      <c r="AG1902" s="318"/>
      <c r="AH1902" s="320"/>
      <c r="AI1902" s="320"/>
    </row>
    <row r="1903" spans="1:35" hidden="1">
      <c r="A1903" t="s">
        <v>5438</v>
      </c>
      <c r="B1903" s="1">
        <v>46046</v>
      </c>
      <c r="C1903">
        <v>1</v>
      </c>
      <c r="D1903">
        <v>531483</v>
      </c>
      <c r="E1903" t="s">
        <v>36</v>
      </c>
      <c r="F1903" t="s">
        <v>37</v>
      </c>
      <c r="G1903" t="s">
        <v>47</v>
      </c>
      <c r="H1903" t="s">
        <v>1155</v>
      </c>
      <c r="I1903" t="s">
        <v>1156</v>
      </c>
      <c r="J1903" t="s">
        <v>5071</v>
      </c>
      <c r="K1903" s="318"/>
      <c r="L1903"/>
      <c r="M1903" s="319">
        <v>46078</v>
      </c>
      <c r="N1903" s="318">
        <v>2</v>
      </c>
      <c r="O1903" s="318"/>
      <c r="P1903" s="318" t="s">
        <v>274</v>
      </c>
      <c r="Q1903" s="319">
        <v>46064</v>
      </c>
      <c r="R1903" s="318" t="s">
        <v>199</v>
      </c>
      <c r="S1903">
        <v>149920</v>
      </c>
      <c r="X1903" t="s">
        <v>43</v>
      </c>
      <c r="AA1903" s="318" t="s">
        <v>199</v>
      </c>
      <c r="AB1903" s="318">
        <v>50058313</v>
      </c>
      <c r="AC1903" s="318" t="s">
        <v>44</v>
      </c>
      <c r="AE1903" s="318" t="s">
        <v>224</v>
      </c>
      <c r="AF1903" s="320">
        <v>312704</v>
      </c>
      <c r="AG1903" s="318"/>
      <c r="AH1903" s="320"/>
      <c r="AI1903" s="320"/>
    </row>
    <row r="1904" spans="1:35" hidden="1">
      <c r="A1904" t="s">
        <v>5439</v>
      </c>
      <c r="B1904" s="1">
        <v>46049</v>
      </c>
      <c r="C1904">
        <v>1</v>
      </c>
      <c r="D1904">
        <v>531484</v>
      </c>
      <c r="E1904" t="s">
        <v>36</v>
      </c>
      <c r="F1904" t="s">
        <v>37</v>
      </c>
      <c r="G1904" t="s">
        <v>47</v>
      </c>
      <c r="H1904" t="s">
        <v>1155</v>
      </c>
      <c r="I1904" t="s">
        <v>1156</v>
      </c>
      <c r="J1904" t="s">
        <v>5071</v>
      </c>
      <c r="K1904" s="318"/>
      <c r="L1904"/>
      <c r="M1904" s="319">
        <v>46078</v>
      </c>
      <c r="N1904" s="318">
        <v>2</v>
      </c>
      <c r="O1904" s="318"/>
      <c r="P1904" s="318"/>
      <c r="Q1904" s="319"/>
      <c r="R1904" s="318"/>
      <c r="X1904" t="s">
        <v>43</v>
      </c>
      <c r="AA1904" s="318" t="s">
        <v>199</v>
      </c>
      <c r="AB1904" s="318">
        <v>50058313</v>
      </c>
      <c r="AC1904" s="318" t="s">
        <v>44</v>
      </c>
      <c r="AE1904" s="318" t="s">
        <v>224</v>
      </c>
      <c r="AF1904" s="320">
        <v>239061</v>
      </c>
      <c r="AG1904" s="318"/>
      <c r="AH1904" s="320"/>
      <c r="AI1904" s="320"/>
    </row>
    <row r="1905" spans="1:35" hidden="1">
      <c r="A1905" t="s">
        <v>5440</v>
      </c>
      <c r="B1905" s="1">
        <v>46070</v>
      </c>
      <c r="C1905">
        <v>2</v>
      </c>
      <c r="D1905">
        <v>531485</v>
      </c>
      <c r="E1905" t="s">
        <v>5441</v>
      </c>
      <c r="F1905" t="s">
        <v>37</v>
      </c>
      <c r="G1905" t="s">
        <v>97</v>
      </c>
      <c r="H1905" t="s">
        <v>5442</v>
      </c>
      <c r="I1905" t="s">
        <v>1423</v>
      </c>
      <c r="J1905" t="s">
        <v>41</v>
      </c>
      <c r="K1905" s="318"/>
      <c r="L1905"/>
      <c r="M1905" s="319"/>
      <c r="N1905" s="318"/>
      <c r="O1905" s="318"/>
      <c r="P1905" s="318"/>
      <c r="Q1905" s="319"/>
      <c r="R1905" s="318"/>
      <c r="X1905" t="s">
        <v>43</v>
      </c>
      <c r="AA1905" s="318"/>
      <c r="AB1905" s="318">
        <v>50057641</v>
      </c>
      <c r="AC1905" s="318" t="s">
        <v>43</v>
      </c>
      <c r="AE1905" s="318"/>
      <c r="AF1905" s="320"/>
      <c r="AG1905" s="318"/>
      <c r="AH1905" s="320"/>
      <c r="AI1905" s="320"/>
    </row>
    <row r="1906" spans="1:35" hidden="1">
      <c r="A1906" t="s">
        <v>5443</v>
      </c>
      <c r="B1906" s="1">
        <v>46070</v>
      </c>
      <c r="C1906">
        <v>2</v>
      </c>
      <c r="D1906">
        <v>531486</v>
      </c>
      <c r="E1906" t="s">
        <v>4451</v>
      </c>
      <c r="F1906" t="s">
        <v>37</v>
      </c>
      <c r="G1906" t="s">
        <v>358</v>
      </c>
      <c r="H1906" t="s">
        <v>4452</v>
      </c>
      <c r="I1906" t="s">
        <v>108</v>
      </c>
      <c r="J1906" t="s">
        <v>5444</v>
      </c>
      <c r="K1906" s="318"/>
      <c r="L1906"/>
      <c r="M1906" s="319"/>
      <c r="N1906" s="318"/>
      <c r="O1906" s="318"/>
      <c r="P1906" s="318" t="s">
        <v>274</v>
      </c>
      <c r="Q1906" s="319"/>
      <c r="R1906" s="318"/>
      <c r="X1906" t="s">
        <v>43</v>
      </c>
      <c r="AA1906" s="318"/>
      <c r="AB1906" s="318">
        <v>50057432</v>
      </c>
      <c r="AC1906" s="318" t="s">
        <v>43</v>
      </c>
      <c r="AE1906" s="318"/>
      <c r="AF1906" s="320"/>
      <c r="AG1906" s="318"/>
      <c r="AH1906" s="320"/>
      <c r="AI1906" s="320"/>
    </row>
    <row r="1907" spans="1:35" hidden="1">
      <c r="A1907" t="s">
        <v>5445</v>
      </c>
      <c r="B1907" s="1">
        <v>46070</v>
      </c>
      <c r="C1907">
        <v>2</v>
      </c>
      <c r="D1907">
        <v>531487</v>
      </c>
      <c r="E1907" t="s">
        <v>4936</v>
      </c>
      <c r="F1907" t="s">
        <v>37</v>
      </c>
      <c r="G1907" t="s">
        <v>197</v>
      </c>
      <c r="H1907" t="s">
        <v>4937</v>
      </c>
      <c r="I1907" t="s">
        <v>123</v>
      </c>
      <c r="J1907" t="s">
        <v>227</v>
      </c>
      <c r="K1907" s="318"/>
      <c r="L1907"/>
      <c r="M1907" s="319"/>
      <c r="N1907" s="318"/>
      <c r="O1907" s="318"/>
      <c r="P1907" s="318"/>
      <c r="Q1907" s="319"/>
      <c r="R1907" s="318"/>
      <c r="X1907" t="s">
        <v>43</v>
      </c>
      <c r="AA1907" s="318"/>
      <c r="AB1907" s="318">
        <v>50057412</v>
      </c>
      <c r="AC1907" s="318" t="s">
        <v>43</v>
      </c>
      <c r="AE1907" s="318"/>
      <c r="AF1907" s="320"/>
      <c r="AG1907" s="318"/>
      <c r="AH1907" s="320"/>
      <c r="AI1907" s="320"/>
    </row>
    <row r="1908" spans="1:35" hidden="1">
      <c r="A1908" t="s">
        <v>5446</v>
      </c>
      <c r="B1908" s="1">
        <v>46069</v>
      </c>
      <c r="C1908">
        <v>2</v>
      </c>
      <c r="D1908">
        <v>531488</v>
      </c>
      <c r="E1908" t="s">
        <v>5447</v>
      </c>
      <c r="F1908" t="s">
        <v>37</v>
      </c>
      <c r="G1908" t="s">
        <v>106</v>
      </c>
      <c r="H1908" t="s">
        <v>5448</v>
      </c>
      <c r="I1908" t="s">
        <v>108</v>
      </c>
      <c r="J1908" t="s">
        <v>158</v>
      </c>
      <c r="K1908" s="318"/>
      <c r="L1908"/>
      <c r="M1908" s="319">
        <v>46083</v>
      </c>
      <c r="N1908" s="318">
        <v>3</v>
      </c>
      <c r="O1908" s="318"/>
      <c r="P1908" s="318"/>
      <c r="Q1908" s="319"/>
      <c r="R1908" s="318"/>
      <c r="X1908" t="s">
        <v>43</v>
      </c>
      <c r="AA1908" s="318"/>
      <c r="AB1908" s="318"/>
      <c r="AC1908" s="318" t="s">
        <v>43</v>
      </c>
      <c r="AE1908" s="318"/>
      <c r="AF1908" s="320"/>
      <c r="AG1908" s="318"/>
      <c r="AH1908" s="320"/>
      <c r="AI1908" s="320"/>
    </row>
    <row r="1909" spans="1:35" hidden="1">
      <c r="A1909" t="s">
        <v>5449</v>
      </c>
      <c r="B1909" s="1">
        <v>46069</v>
      </c>
      <c r="C1909">
        <v>2</v>
      </c>
      <c r="D1909">
        <v>531489</v>
      </c>
      <c r="E1909" t="s">
        <v>5450</v>
      </c>
      <c r="F1909" t="s">
        <v>37</v>
      </c>
      <c r="G1909" t="s">
        <v>106</v>
      </c>
      <c r="H1909" t="s">
        <v>5451</v>
      </c>
      <c r="I1909" t="s">
        <v>72</v>
      </c>
      <c r="J1909" t="s">
        <v>158</v>
      </c>
      <c r="K1909" s="318"/>
      <c r="L1909"/>
      <c r="M1909" s="319"/>
      <c r="N1909" s="318"/>
      <c r="O1909" s="318"/>
      <c r="P1909" s="318"/>
      <c r="Q1909" s="319"/>
      <c r="R1909" s="318"/>
      <c r="X1909" t="s">
        <v>43</v>
      </c>
      <c r="AA1909" s="318"/>
      <c r="AB1909" s="318"/>
      <c r="AC1909" s="318" t="s">
        <v>43</v>
      </c>
      <c r="AE1909" s="318"/>
      <c r="AF1909" s="320"/>
      <c r="AG1909" s="318"/>
      <c r="AH1909" s="320"/>
      <c r="AI1909" s="320"/>
    </row>
    <row r="1910" spans="1:35" hidden="1">
      <c r="A1910" t="s">
        <v>5452</v>
      </c>
      <c r="B1910" s="1">
        <v>46069</v>
      </c>
      <c r="C1910">
        <v>2</v>
      </c>
      <c r="D1910">
        <v>531490</v>
      </c>
      <c r="E1910" t="s">
        <v>5453</v>
      </c>
      <c r="F1910" t="s">
        <v>37</v>
      </c>
      <c r="G1910" t="s">
        <v>188</v>
      </c>
      <c r="H1910" t="s">
        <v>5454</v>
      </c>
      <c r="I1910" t="s">
        <v>108</v>
      </c>
      <c r="J1910" t="s">
        <v>158</v>
      </c>
      <c r="K1910" s="318"/>
      <c r="L1910"/>
      <c r="M1910" s="319"/>
      <c r="N1910" s="318"/>
      <c r="O1910" s="318"/>
      <c r="P1910" s="318"/>
      <c r="Q1910" s="319"/>
      <c r="R1910" s="318"/>
      <c r="X1910" t="s">
        <v>43</v>
      </c>
      <c r="AA1910" s="318"/>
      <c r="AB1910" s="318"/>
      <c r="AC1910" s="318" t="s">
        <v>43</v>
      </c>
      <c r="AE1910" s="318"/>
      <c r="AF1910" s="320"/>
      <c r="AG1910" s="318"/>
      <c r="AH1910" s="320"/>
      <c r="AI1910" s="320"/>
    </row>
    <row r="1911" spans="1:35" hidden="1">
      <c r="A1911" t="s">
        <v>5455</v>
      </c>
      <c r="B1911" s="1">
        <v>46069</v>
      </c>
      <c r="C1911">
        <v>2</v>
      </c>
      <c r="D1911">
        <v>531491</v>
      </c>
      <c r="E1911" t="s">
        <v>5456</v>
      </c>
      <c r="F1911" t="s">
        <v>37</v>
      </c>
      <c r="G1911" t="s">
        <v>106</v>
      </c>
      <c r="H1911" t="s">
        <v>5457</v>
      </c>
      <c r="I1911" t="s">
        <v>72</v>
      </c>
      <c r="J1911" t="s">
        <v>158</v>
      </c>
      <c r="K1911" s="318"/>
      <c r="L1911"/>
      <c r="M1911" s="319"/>
      <c r="N1911" s="318"/>
      <c r="O1911" s="318"/>
      <c r="P1911" s="318"/>
      <c r="Q1911" s="319"/>
      <c r="R1911" s="318"/>
      <c r="X1911" t="s">
        <v>43</v>
      </c>
      <c r="AA1911" s="318"/>
      <c r="AB1911" s="318"/>
      <c r="AC1911" s="318" t="s">
        <v>43</v>
      </c>
      <c r="AE1911" s="318"/>
      <c r="AF1911" s="320"/>
      <c r="AG1911" s="318"/>
      <c r="AH1911" s="320"/>
      <c r="AI1911" s="320"/>
    </row>
    <row r="1912" spans="1:35" hidden="1">
      <c r="A1912" t="s">
        <v>5458</v>
      </c>
      <c r="B1912" s="1">
        <v>46069</v>
      </c>
      <c r="C1912">
        <v>2</v>
      </c>
      <c r="D1912">
        <v>531492</v>
      </c>
      <c r="E1912" t="s">
        <v>5459</v>
      </c>
      <c r="F1912" t="s">
        <v>37</v>
      </c>
      <c r="G1912" t="s">
        <v>112</v>
      </c>
      <c r="H1912" t="s">
        <v>5460</v>
      </c>
      <c r="I1912" t="s">
        <v>40</v>
      </c>
      <c r="J1912" t="s">
        <v>158</v>
      </c>
      <c r="K1912" s="318"/>
      <c r="L1912"/>
      <c r="M1912" s="319"/>
      <c r="N1912" s="318"/>
      <c r="O1912" s="318"/>
      <c r="P1912" s="318" t="s">
        <v>257</v>
      </c>
      <c r="Q1912" s="319"/>
      <c r="R1912" s="318"/>
      <c r="X1912" t="s">
        <v>43</v>
      </c>
      <c r="AA1912" s="318"/>
      <c r="AB1912" s="318">
        <v>50057772</v>
      </c>
      <c r="AC1912" s="318" t="s">
        <v>43</v>
      </c>
      <c r="AE1912" s="318"/>
      <c r="AF1912" s="320"/>
      <c r="AG1912" s="318"/>
      <c r="AH1912" s="320"/>
      <c r="AI1912" s="320"/>
    </row>
    <row r="1913" spans="1:35" hidden="1">
      <c r="A1913" t="s">
        <v>5461</v>
      </c>
      <c r="B1913" s="1">
        <v>46069</v>
      </c>
      <c r="C1913">
        <v>2</v>
      </c>
      <c r="D1913">
        <v>531493</v>
      </c>
      <c r="E1913" t="s">
        <v>5462</v>
      </c>
      <c r="F1913" t="s">
        <v>37</v>
      </c>
      <c r="G1913" t="s">
        <v>112</v>
      </c>
      <c r="H1913" t="s">
        <v>5463</v>
      </c>
      <c r="I1913" t="s">
        <v>60</v>
      </c>
      <c r="J1913" t="s">
        <v>158</v>
      </c>
      <c r="K1913" s="318"/>
      <c r="L1913"/>
      <c r="M1913" s="319"/>
      <c r="N1913" s="318"/>
      <c r="O1913" s="318"/>
      <c r="P1913" s="318" t="s">
        <v>257</v>
      </c>
      <c r="Q1913" s="319"/>
      <c r="R1913" s="318"/>
      <c r="X1913" t="s">
        <v>43</v>
      </c>
      <c r="AA1913" s="318"/>
      <c r="AB1913" s="318">
        <v>50057304</v>
      </c>
      <c r="AC1913" s="318" t="s">
        <v>43</v>
      </c>
      <c r="AE1913" s="318"/>
      <c r="AF1913" s="320"/>
      <c r="AG1913" s="318"/>
      <c r="AH1913" s="320"/>
      <c r="AI1913" s="320"/>
    </row>
    <row r="1914" spans="1:35" hidden="1">
      <c r="A1914" t="s">
        <v>5464</v>
      </c>
      <c r="B1914" s="1">
        <v>46069</v>
      </c>
      <c r="C1914">
        <v>2</v>
      </c>
      <c r="D1914">
        <v>531494</v>
      </c>
      <c r="E1914" t="s">
        <v>5465</v>
      </c>
      <c r="F1914" t="s">
        <v>37</v>
      </c>
      <c r="G1914" t="s">
        <v>97</v>
      </c>
      <c r="H1914" t="s">
        <v>5466</v>
      </c>
      <c r="I1914" t="s">
        <v>108</v>
      </c>
      <c r="J1914" t="s">
        <v>158</v>
      </c>
      <c r="K1914" s="318"/>
      <c r="L1914"/>
      <c r="M1914" s="319"/>
      <c r="N1914" s="318"/>
      <c r="O1914" s="318"/>
      <c r="P1914" s="318" t="s">
        <v>274</v>
      </c>
      <c r="Q1914" s="319"/>
      <c r="R1914" s="318"/>
      <c r="X1914" t="s">
        <v>43</v>
      </c>
      <c r="AA1914" s="318"/>
      <c r="AB1914" s="318">
        <v>50057687</v>
      </c>
      <c r="AC1914" s="318" t="s">
        <v>43</v>
      </c>
      <c r="AE1914" s="318"/>
      <c r="AF1914" s="320"/>
      <c r="AG1914" s="318"/>
      <c r="AH1914" s="320"/>
      <c r="AI1914" s="320"/>
    </row>
    <row r="1915" spans="1:35" hidden="1">
      <c r="A1915" t="s">
        <v>5467</v>
      </c>
      <c r="B1915" s="1">
        <v>46069</v>
      </c>
      <c r="C1915">
        <v>2</v>
      </c>
      <c r="D1915">
        <v>531495</v>
      </c>
      <c r="E1915" t="s">
        <v>5468</v>
      </c>
      <c r="F1915" t="s">
        <v>37</v>
      </c>
      <c r="G1915" t="s">
        <v>383</v>
      </c>
      <c r="H1915" t="s">
        <v>5469</v>
      </c>
      <c r="I1915" t="s">
        <v>108</v>
      </c>
      <c r="J1915" t="s">
        <v>158</v>
      </c>
      <c r="K1915" s="318"/>
      <c r="L1915"/>
      <c r="M1915" s="319"/>
      <c r="N1915" s="318"/>
      <c r="O1915" s="318"/>
      <c r="P1915" s="318"/>
      <c r="Q1915" s="319"/>
      <c r="R1915" s="318"/>
      <c r="X1915" t="s">
        <v>43</v>
      </c>
      <c r="AA1915" s="318"/>
      <c r="AB1915" s="318">
        <v>50057600</v>
      </c>
      <c r="AC1915" s="318" t="s">
        <v>43</v>
      </c>
      <c r="AE1915" s="318"/>
      <c r="AF1915" s="320"/>
      <c r="AG1915" s="318"/>
      <c r="AH1915" s="320"/>
      <c r="AI1915" s="320"/>
    </row>
    <row r="1916" spans="1:35" hidden="1">
      <c r="A1916" t="s">
        <v>5470</v>
      </c>
      <c r="B1916" s="1">
        <v>46069</v>
      </c>
      <c r="C1916">
        <v>2</v>
      </c>
      <c r="D1916">
        <v>531496</v>
      </c>
      <c r="E1916" t="s">
        <v>5471</v>
      </c>
      <c r="F1916" t="s">
        <v>37</v>
      </c>
      <c r="G1916" t="s">
        <v>38</v>
      </c>
      <c r="H1916" t="s">
        <v>5391</v>
      </c>
      <c r="I1916" t="s">
        <v>123</v>
      </c>
      <c r="J1916" t="s">
        <v>1340</v>
      </c>
      <c r="K1916" s="318"/>
      <c r="L1916"/>
      <c r="M1916" s="319"/>
      <c r="N1916" s="318"/>
      <c r="O1916" s="318"/>
      <c r="P1916" s="318"/>
      <c r="Q1916" s="319"/>
      <c r="R1916" s="318"/>
      <c r="X1916" t="s">
        <v>43</v>
      </c>
      <c r="AA1916" s="318"/>
      <c r="AB1916" s="318">
        <v>50057673</v>
      </c>
      <c r="AC1916" s="318" t="s">
        <v>43</v>
      </c>
      <c r="AE1916" s="318"/>
      <c r="AF1916" s="320"/>
      <c r="AG1916" s="318"/>
      <c r="AH1916" s="320"/>
      <c r="AI1916" s="320"/>
    </row>
    <row r="1917" spans="1:35" hidden="1">
      <c r="A1917" t="s">
        <v>5472</v>
      </c>
      <c r="B1917" s="1">
        <v>46070</v>
      </c>
      <c r="C1917">
        <v>2</v>
      </c>
      <c r="D1917">
        <v>531497</v>
      </c>
      <c r="E1917" t="s">
        <v>5473</v>
      </c>
      <c r="F1917" t="s">
        <v>37</v>
      </c>
      <c r="G1917" t="s">
        <v>38</v>
      </c>
      <c r="H1917" t="s">
        <v>5474</v>
      </c>
      <c r="I1917" t="s">
        <v>40</v>
      </c>
      <c r="J1917" t="s">
        <v>158</v>
      </c>
      <c r="K1917" s="318"/>
      <c r="L1917"/>
      <c r="M1917" s="319">
        <v>46085</v>
      </c>
      <c r="N1917" s="318">
        <v>3</v>
      </c>
      <c r="O1917" s="318"/>
      <c r="P1917" s="318" t="s">
        <v>267</v>
      </c>
      <c r="Q1917" s="319">
        <v>46080</v>
      </c>
      <c r="R1917" s="318"/>
      <c r="X1917" t="s">
        <v>43</v>
      </c>
      <c r="AA1917" s="318"/>
      <c r="AB1917" s="318">
        <v>50057758</v>
      </c>
      <c r="AC1917" s="318" t="s">
        <v>43</v>
      </c>
      <c r="AE1917" s="318"/>
      <c r="AF1917" s="320"/>
      <c r="AG1917" s="318"/>
      <c r="AH1917" s="320"/>
      <c r="AI1917" s="320"/>
    </row>
    <row r="1918" spans="1:35" hidden="1">
      <c r="A1918" t="s">
        <v>5475</v>
      </c>
      <c r="B1918" s="1">
        <v>46070</v>
      </c>
      <c r="C1918">
        <v>2</v>
      </c>
      <c r="D1918">
        <v>531498</v>
      </c>
      <c r="E1918" t="s">
        <v>5476</v>
      </c>
      <c r="F1918" t="s">
        <v>37</v>
      </c>
      <c r="G1918" t="s">
        <v>644</v>
      </c>
      <c r="H1918" t="s">
        <v>5477</v>
      </c>
      <c r="I1918" t="s">
        <v>60</v>
      </c>
      <c r="J1918" t="s">
        <v>1149</v>
      </c>
      <c r="K1918" s="318"/>
      <c r="L1918"/>
      <c r="M1918" s="319"/>
      <c r="N1918" s="318"/>
      <c r="O1918" s="318"/>
      <c r="P1918" s="318" t="s">
        <v>274</v>
      </c>
      <c r="Q1918" s="319"/>
      <c r="R1918" s="318"/>
      <c r="X1918" t="s">
        <v>43</v>
      </c>
      <c r="AA1918" s="318"/>
      <c r="AB1918" s="318">
        <v>50057648</v>
      </c>
      <c r="AC1918" s="318" t="s">
        <v>43</v>
      </c>
      <c r="AE1918" s="318"/>
      <c r="AF1918" s="320"/>
      <c r="AG1918" s="318"/>
      <c r="AH1918" s="320"/>
      <c r="AI1918" s="320"/>
    </row>
    <row r="1919" spans="1:35" hidden="1">
      <c r="A1919" t="s">
        <v>5478</v>
      </c>
      <c r="B1919" s="1">
        <v>46071</v>
      </c>
      <c r="C1919">
        <v>2</v>
      </c>
      <c r="D1919">
        <v>531499</v>
      </c>
      <c r="E1919" t="s">
        <v>3001</v>
      </c>
      <c r="F1919" t="s">
        <v>37</v>
      </c>
      <c r="G1919" t="s">
        <v>644</v>
      </c>
      <c r="H1919" t="s">
        <v>5479</v>
      </c>
      <c r="I1919" t="s">
        <v>40</v>
      </c>
      <c r="J1919" t="s">
        <v>629</v>
      </c>
      <c r="K1919" s="318"/>
      <c r="L1919"/>
      <c r="M1919" s="319"/>
      <c r="N1919" s="318"/>
      <c r="O1919" s="318"/>
      <c r="P1919" s="318" t="s">
        <v>274</v>
      </c>
      <c r="Q1919" s="319"/>
      <c r="R1919" s="318"/>
      <c r="X1919" t="s">
        <v>43</v>
      </c>
      <c r="AA1919" s="318"/>
      <c r="AB1919" s="318">
        <v>50057763</v>
      </c>
      <c r="AC1919" s="318" t="s">
        <v>43</v>
      </c>
      <c r="AE1919" s="318"/>
      <c r="AF1919" s="320"/>
      <c r="AG1919" s="318"/>
      <c r="AH1919" s="320"/>
      <c r="AI1919" s="320"/>
    </row>
    <row r="1920" spans="1:35" hidden="1">
      <c r="A1920" t="s">
        <v>5480</v>
      </c>
      <c r="B1920" s="1">
        <v>46071</v>
      </c>
      <c r="C1920">
        <v>2</v>
      </c>
      <c r="D1920">
        <v>531500</v>
      </c>
      <c r="E1920" t="s">
        <v>2192</v>
      </c>
      <c r="F1920" t="s">
        <v>37</v>
      </c>
      <c r="G1920" t="s">
        <v>644</v>
      </c>
      <c r="H1920" t="s">
        <v>2193</v>
      </c>
      <c r="I1920" t="s">
        <v>108</v>
      </c>
      <c r="J1920" t="s">
        <v>716</v>
      </c>
      <c r="K1920" s="318"/>
      <c r="L1920"/>
      <c r="M1920" s="319"/>
      <c r="N1920" s="318"/>
      <c r="O1920" s="318"/>
      <c r="P1920" s="318" t="s">
        <v>274</v>
      </c>
      <c r="Q1920" s="319"/>
      <c r="R1920" s="318"/>
      <c r="X1920" t="s">
        <v>43</v>
      </c>
      <c r="AA1920" s="318"/>
      <c r="AB1920" s="318">
        <v>50057810</v>
      </c>
      <c r="AC1920" s="318" t="s">
        <v>43</v>
      </c>
      <c r="AE1920" s="318"/>
      <c r="AF1920" s="320"/>
      <c r="AG1920" s="318"/>
      <c r="AH1920" s="320"/>
      <c r="AI1920" s="320"/>
    </row>
    <row r="1921" spans="1:35" hidden="1">
      <c r="A1921" t="s">
        <v>5481</v>
      </c>
      <c r="B1921" s="1">
        <v>46071</v>
      </c>
      <c r="C1921">
        <v>2</v>
      </c>
      <c r="D1921">
        <v>531501</v>
      </c>
      <c r="E1921" t="s">
        <v>2099</v>
      </c>
      <c r="F1921" t="s">
        <v>37</v>
      </c>
      <c r="G1921" t="s">
        <v>644</v>
      </c>
      <c r="H1921" t="s">
        <v>2100</v>
      </c>
      <c r="I1921" t="s">
        <v>108</v>
      </c>
      <c r="J1921" t="s">
        <v>716</v>
      </c>
      <c r="K1921" s="318"/>
      <c r="L1921"/>
      <c r="M1921" s="319"/>
      <c r="N1921" s="318"/>
      <c r="O1921" s="318"/>
      <c r="P1921" s="318" t="s">
        <v>274</v>
      </c>
      <c r="Q1921" s="319"/>
      <c r="R1921" s="318"/>
      <c r="X1921" t="s">
        <v>43</v>
      </c>
      <c r="AA1921" s="318"/>
      <c r="AB1921" s="318">
        <v>50057811</v>
      </c>
      <c r="AC1921" s="318" t="s">
        <v>43</v>
      </c>
      <c r="AE1921" s="318"/>
      <c r="AF1921" s="320"/>
      <c r="AG1921" s="318"/>
      <c r="AH1921" s="320"/>
      <c r="AI1921" s="320"/>
    </row>
    <row r="1922" spans="1:35" hidden="1">
      <c r="A1922" t="s">
        <v>5482</v>
      </c>
      <c r="B1922" s="1">
        <v>46071</v>
      </c>
      <c r="C1922">
        <v>2</v>
      </c>
      <c r="D1922">
        <v>531502</v>
      </c>
      <c r="E1922" t="s">
        <v>5483</v>
      </c>
      <c r="F1922" t="s">
        <v>37</v>
      </c>
      <c r="G1922" t="s">
        <v>644</v>
      </c>
      <c r="H1922" t="s">
        <v>5484</v>
      </c>
      <c r="I1922" t="s">
        <v>60</v>
      </c>
      <c r="J1922" t="s">
        <v>1149</v>
      </c>
      <c r="K1922" s="318"/>
      <c r="L1922"/>
      <c r="M1922" s="319"/>
      <c r="N1922" s="318"/>
      <c r="O1922" s="318"/>
      <c r="P1922" s="318" t="s">
        <v>274</v>
      </c>
      <c r="Q1922" s="319"/>
      <c r="R1922" s="318"/>
      <c r="X1922" t="s">
        <v>43</v>
      </c>
      <c r="AA1922" s="318"/>
      <c r="AB1922" s="318">
        <v>50057816</v>
      </c>
      <c r="AC1922" s="318" t="s">
        <v>43</v>
      </c>
      <c r="AE1922" s="318"/>
      <c r="AF1922" s="320"/>
      <c r="AG1922" s="318"/>
      <c r="AH1922" s="320"/>
      <c r="AI1922" s="320"/>
    </row>
    <row r="1923" spans="1:35" hidden="1">
      <c r="A1923" t="s">
        <v>5485</v>
      </c>
      <c r="B1923" s="1">
        <v>46071</v>
      </c>
      <c r="C1923">
        <v>2</v>
      </c>
      <c r="D1923">
        <v>531503</v>
      </c>
      <c r="E1923" t="s">
        <v>5486</v>
      </c>
      <c r="F1923" t="s">
        <v>37</v>
      </c>
      <c r="G1923" t="s">
        <v>644</v>
      </c>
      <c r="H1923" t="s">
        <v>5487</v>
      </c>
      <c r="I1923" t="s">
        <v>636</v>
      </c>
      <c r="J1923" t="s">
        <v>629</v>
      </c>
      <c r="K1923" s="318"/>
      <c r="L1923"/>
      <c r="M1923" s="319"/>
      <c r="N1923" s="318"/>
      <c r="O1923" s="318"/>
      <c r="P1923" s="318" t="s">
        <v>274</v>
      </c>
      <c r="Q1923" s="319"/>
      <c r="R1923" s="318"/>
      <c r="X1923" t="s">
        <v>43</v>
      </c>
      <c r="AA1923" s="318"/>
      <c r="AB1923" s="318">
        <v>50057900</v>
      </c>
      <c r="AC1923" s="318" t="s">
        <v>43</v>
      </c>
      <c r="AE1923" s="318"/>
      <c r="AF1923" s="320"/>
      <c r="AG1923" s="318"/>
      <c r="AH1923" s="320"/>
      <c r="AI1923" s="320"/>
    </row>
    <row r="1924" spans="1:35" hidden="1">
      <c r="A1924" t="s">
        <v>5488</v>
      </c>
      <c r="B1924" s="1">
        <v>46071</v>
      </c>
      <c r="C1924">
        <v>2</v>
      </c>
      <c r="D1924">
        <v>531504</v>
      </c>
      <c r="E1924" t="s">
        <v>5489</v>
      </c>
      <c r="F1924" t="s">
        <v>37</v>
      </c>
      <c r="G1924" t="s">
        <v>644</v>
      </c>
      <c r="H1924" t="s">
        <v>5490</v>
      </c>
      <c r="I1924" t="s">
        <v>636</v>
      </c>
      <c r="J1924" t="s">
        <v>629</v>
      </c>
      <c r="K1924" s="318"/>
      <c r="L1924"/>
      <c r="M1924" s="319"/>
      <c r="N1924" s="318"/>
      <c r="O1924" s="318"/>
      <c r="P1924" s="318" t="s">
        <v>274</v>
      </c>
      <c r="Q1924" s="319"/>
      <c r="R1924" s="318"/>
      <c r="X1924" t="s">
        <v>43</v>
      </c>
      <c r="AA1924" s="318"/>
      <c r="AB1924" s="318">
        <v>50057903</v>
      </c>
      <c r="AC1924" s="318" t="s">
        <v>43</v>
      </c>
      <c r="AE1924" s="318"/>
      <c r="AF1924" s="320"/>
      <c r="AG1924" s="318"/>
      <c r="AH1924" s="320"/>
      <c r="AI1924" s="320"/>
    </row>
    <row r="1925" spans="1:35" hidden="1">
      <c r="A1925" t="s">
        <v>5491</v>
      </c>
      <c r="B1925" s="1">
        <v>46071</v>
      </c>
      <c r="C1925">
        <v>2</v>
      </c>
      <c r="D1925">
        <v>531505</v>
      </c>
      <c r="E1925" t="s">
        <v>5492</v>
      </c>
      <c r="F1925" t="s">
        <v>37</v>
      </c>
      <c r="G1925" t="s">
        <v>644</v>
      </c>
      <c r="H1925" t="s">
        <v>5493</v>
      </c>
      <c r="I1925" t="s">
        <v>636</v>
      </c>
      <c r="J1925" t="s">
        <v>629</v>
      </c>
      <c r="K1925" s="318"/>
      <c r="L1925"/>
      <c r="M1925" s="319"/>
      <c r="N1925" s="318"/>
      <c r="O1925" s="318"/>
      <c r="P1925" s="318" t="s">
        <v>274</v>
      </c>
      <c r="Q1925" s="319"/>
      <c r="R1925" s="318"/>
      <c r="X1925" t="s">
        <v>43</v>
      </c>
      <c r="AA1925" s="318"/>
      <c r="AB1925" s="318">
        <v>50057905</v>
      </c>
      <c r="AC1925" s="318" t="s">
        <v>43</v>
      </c>
      <c r="AE1925" s="318"/>
      <c r="AF1925" s="320"/>
      <c r="AG1925" s="318"/>
      <c r="AH1925" s="320"/>
      <c r="AI1925" s="320"/>
    </row>
    <row r="1926" spans="1:35" hidden="1">
      <c r="A1926" t="s">
        <v>5494</v>
      </c>
      <c r="B1926" s="1">
        <v>46071</v>
      </c>
      <c r="C1926">
        <v>2</v>
      </c>
      <c r="D1926">
        <v>531506</v>
      </c>
      <c r="E1926" t="s">
        <v>5495</v>
      </c>
      <c r="F1926" t="s">
        <v>37</v>
      </c>
      <c r="G1926" t="s">
        <v>358</v>
      </c>
      <c r="H1926" t="s">
        <v>5496</v>
      </c>
      <c r="I1926" t="s">
        <v>108</v>
      </c>
      <c r="J1926" t="s">
        <v>158</v>
      </c>
      <c r="K1926" s="318"/>
      <c r="L1926"/>
      <c r="M1926" s="319"/>
      <c r="N1926" s="318"/>
      <c r="O1926" s="318"/>
      <c r="P1926" s="318"/>
      <c r="Q1926" s="319"/>
      <c r="R1926" s="318"/>
      <c r="X1926" t="s">
        <v>43</v>
      </c>
      <c r="AA1926" s="318"/>
      <c r="AB1926" s="318">
        <v>50058299</v>
      </c>
      <c r="AC1926" s="318" t="s">
        <v>43</v>
      </c>
      <c r="AE1926" s="318"/>
      <c r="AF1926" s="320"/>
      <c r="AG1926" s="318"/>
      <c r="AH1926" s="320"/>
      <c r="AI1926" s="320"/>
    </row>
    <row r="1927" spans="1:35" hidden="1">
      <c r="A1927" t="s">
        <v>5497</v>
      </c>
      <c r="B1927" s="1">
        <v>46071</v>
      </c>
      <c r="C1927">
        <v>2</v>
      </c>
      <c r="D1927">
        <v>531507</v>
      </c>
      <c r="E1927" t="s">
        <v>5498</v>
      </c>
      <c r="F1927" t="s">
        <v>46</v>
      </c>
      <c r="G1927" t="s">
        <v>117</v>
      </c>
      <c r="H1927" t="s">
        <v>5499</v>
      </c>
      <c r="I1927" t="s">
        <v>49</v>
      </c>
      <c r="J1927" t="s">
        <v>158</v>
      </c>
      <c r="K1927" s="318"/>
      <c r="L1927"/>
      <c r="M1927" s="319"/>
      <c r="N1927" s="318"/>
      <c r="O1927" s="318"/>
      <c r="P1927" s="318"/>
      <c r="Q1927" s="319"/>
      <c r="R1927" s="318"/>
      <c r="X1927" t="s">
        <v>43</v>
      </c>
      <c r="AA1927" s="318"/>
      <c r="AB1927" s="318"/>
      <c r="AC1927" s="318" t="s">
        <v>43</v>
      </c>
      <c r="AE1927" s="318"/>
      <c r="AF1927" s="320"/>
      <c r="AG1927" s="318"/>
      <c r="AH1927" s="320"/>
      <c r="AI1927" s="320"/>
    </row>
    <row r="1928" spans="1:35" hidden="1">
      <c r="A1928" t="s">
        <v>5500</v>
      </c>
      <c r="B1928" s="1">
        <v>46071</v>
      </c>
      <c r="C1928">
        <v>2</v>
      </c>
      <c r="D1928">
        <v>531508</v>
      </c>
      <c r="E1928" t="s">
        <v>5501</v>
      </c>
      <c r="F1928" t="s">
        <v>37</v>
      </c>
      <c r="G1928" t="s">
        <v>188</v>
      </c>
      <c r="H1928" t="s">
        <v>5502</v>
      </c>
      <c r="I1928" t="s">
        <v>636</v>
      </c>
      <c r="J1928" t="s">
        <v>158</v>
      </c>
      <c r="K1928" s="318"/>
      <c r="L1928"/>
      <c r="M1928" s="319"/>
      <c r="N1928" s="318"/>
      <c r="O1928" s="318"/>
      <c r="P1928" s="318" t="s">
        <v>274</v>
      </c>
      <c r="Q1928" s="319"/>
      <c r="R1928" s="318"/>
      <c r="X1928" t="s">
        <v>43</v>
      </c>
      <c r="AA1928" s="318"/>
      <c r="AB1928" s="318">
        <v>50057893</v>
      </c>
      <c r="AC1928" s="318" t="s">
        <v>43</v>
      </c>
      <c r="AE1928" s="318"/>
      <c r="AF1928" s="320"/>
      <c r="AG1928" s="318"/>
      <c r="AH1928" s="320"/>
      <c r="AI1928" s="320"/>
    </row>
    <row r="1929" spans="1:35" hidden="1">
      <c r="A1929" t="s">
        <v>5503</v>
      </c>
      <c r="B1929" s="1">
        <v>46071</v>
      </c>
      <c r="C1929">
        <v>2</v>
      </c>
      <c r="D1929">
        <v>531509</v>
      </c>
      <c r="E1929" t="s">
        <v>5504</v>
      </c>
      <c r="F1929" t="s">
        <v>37</v>
      </c>
      <c r="G1929" t="s">
        <v>188</v>
      </c>
      <c r="H1929" t="s">
        <v>5505</v>
      </c>
      <c r="I1929" t="s">
        <v>108</v>
      </c>
      <c r="J1929" t="s">
        <v>158</v>
      </c>
      <c r="K1929" s="318"/>
      <c r="L1929"/>
      <c r="M1929" s="319"/>
      <c r="N1929" s="318"/>
      <c r="O1929" s="318"/>
      <c r="P1929" s="318" t="s">
        <v>274</v>
      </c>
      <c r="Q1929" s="319"/>
      <c r="R1929" s="318"/>
      <c r="X1929" t="s">
        <v>43</v>
      </c>
      <c r="AA1929" s="318"/>
      <c r="AB1929" s="318">
        <v>50057857</v>
      </c>
      <c r="AC1929" s="318" t="s">
        <v>43</v>
      </c>
      <c r="AE1929" s="318"/>
      <c r="AF1929" s="320"/>
      <c r="AG1929" s="318"/>
      <c r="AH1929" s="320"/>
      <c r="AI1929" s="320"/>
    </row>
    <row r="1930" spans="1:35" hidden="1">
      <c r="A1930" t="s">
        <v>5506</v>
      </c>
      <c r="B1930" s="1">
        <v>46071</v>
      </c>
      <c r="C1930">
        <v>2</v>
      </c>
      <c r="D1930">
        <v>531510</v>
      </c>
      <c r="E1930" t="s">
        <v>5507</v>
      </c>
      <c r="F1930" t="s">
        <v>46</v>
      </c>
      <c r="G1930" t="s">
        <v>117</v>
      </c>
      <c r="H1930" t="s">
        <v>5349</v>
      </c>
      <c r="I1930" t="s">
        <v>49</v>
      </c>
      <c r="J1930" t="s">
        <v>158</v>
      </c>
      <c r="K1930" s="318"/>
      <c r="L1930"/>
      <c r="M1930" s="319"/>
      <c r="N1930" s="318"/>
      <c r="O1930" s="318"/>
      <c r="P1930" s="318"/>
      <c r="Q1930" s="319"/>
      <c r="R1930" s="318"/>
      <c r="X1930" t="s">
        <v>43</v>
      </c>
      <c r="AA1930" s="318"/>
      <c r="AB1930" s="318"/>
      <c r="AC1930" s="318" t="s">
        <v>43</v>
      </c>
      <c r="AE1930" s="318"/>
      <c r="AF1930" s="320"/>
      <c r="AG1930" s="318"/>
      <c r="AH1930" s="320"/>
      <c r="AI1930" s="320"/>
    </row>
    <row r="1931" spans="1:35" hidden="1">
      <c r="A1931" t="s">
        <v>5508</v>
      </c>
      <c r="B1931" s="1">
        <v>46071</v>
      </c>
      <c r="C1931">
        <v>2</v>
      </c>
      <c r="D1931">
        <v>531511</v>
      </c>
      <c r="E1931" t="s">
        <v>5509</v>
      </c>
      <c r="F1931" t="s">
        <v>37</v>
      </c>
      <c r="G1931" t="s">
        <v>106</v>
      </c>
      <c r="H1931" t="s">
        <v>5510</v>
      </c>
      <c r="I1931" t="s">
        <v>87</v>
      </c>
      <c r="J1931" t="s">
        <v>158</v>
      </c>
      <c r="K1931" s="318"/>
      <c r="L1931"/>
      <c r="M1931" s="319"/>
      <c r="N1931" s="318"/>
      <c r="O1931" s="318"/>
      <c r="P1931" s="318"/>
      <c r="Q1931" s="319"/>
      <c r="R1931" s="318"/>
      <c r="X1931" t="s">
        <v>43</v>
      </c>
      <c r="AA1931" s="318"/>
      <c r="AB1931" s="318">
        <v>50057956</v>
      </c>
      <c r="AC1931" s="318" t="s">
        <v>43</v>
      </c>
      <c r="AE1931" s="318"/>
      <c r="AF1931" s="320"/>
      <c r="AG1931" s="318"/>
      <c r="AH1931" s="320"/>
      <c r="AI1931" s="320"/>
    </row>
    <row r="1932" spans="1:35" hidden="1">
      <c r="A1932" t="s">
        <v>5511</v>
      </c>
      <c r="B1932" s="1">
        <v>46071</v>
      </c>
      <c r="C1932">
        <v>2</v>
      </c>
      <c r="D1932">
        <v>531512</v>
      </c>
      <c r="E1932" t="s">
        <v>5512</v>
      </c>
      <c r="F1932" t="s">
        <v>37</v>
      </c>
      <c r="G1932" t="s">
        <v>188</v>
      </c>
      <c r="H1932" t="s">
        <v>5513</v>
      </c>
      <c r="I1932" t="s">
        <v>40</v>
      </c>
      <c r="J1932" t="s">
        <v>158</v>
      </c>
      <c r="K1932" s="318"/>
      <c r="L1932"/>
      <c r="M1932" s="319"/>
      <c r="N1932" s="318"/>
      <c r="O1932" s="318"/>
      <c r="P1932" s="318" t="s">
        <v>274</v>
      </c>
      <c r="Q1932" s="319"/>
      <c r="R1932" s="318"/>
      <c r="X1932" t="s">
        <v>43</v>
      </c>
      <c r="AA1932" s="318"/>
      <c r="AB1932" s="318">
        <v>50058026</v>
      </c>
      <c r="AC1932" s="318" t="s">
        <v>43</v>
      </c>
      <c r="AE1932" s="318"/>
      <c r="AF1932" s="320"/>
      <c r="AG1932" s="318"/>
      <c r="AH1932" s="320"/>
      <c r="AI1932" s="320"/>
    </row>
    <row r="1933" spans="1:35" hidden="1">
      <c r="A1933" t="s">
        <v>5514</v>
      </c>
      <c r="B1933" s="1">
        <v>46072</v>
      </c>
      <c r="C1933">
        <v>2</v>
      </c>
      <c r="D1933">
        <v>531513</v>
      </c>
      <c r="E1933" t="s">
        <v>5515</v>
      </c>
      <c r="F1933" t="s">
        <v>37</v>
      </c>
      <c r="G1933" t="s">
        <v>644</v>
      </c>
      <c r="H1933" t="s">
        <v>5516</v>
      </c>
      <c r="I1933" t="s">
        <v>87</v>
      </c>
      <c r="J1933" t="s">
        <v>629</v>
      </c>
      <c r="K1933" s="318"/>
      <c r="L1933"/>
      <c r="M1933" s="319"/>
      <c r="N1933" s="318"/>
      <c r="O1933" s="318"/>
      <c r="P1933" s="318" t="s">
        <v>274</v>
      </c>
      <c r="Q1933" s="319">
        <v>46101</v>
      </c>
      <c r="R1933" s="318"/>
      <c r="X1933" t="s">
        <v>43</v>
      </c>
      <c r="AA1933" s="318"/>
      <c r="AB1933" s="318"/>
      <c r="AC1933" s="318" t="s">
        <v>43</v>
      </c>
      <c r="AE1933" s="318"/>
      <c r="AF1933" s="320"/>
      <c r="AG1933" s="318"/>
      <c r="AH1933" s="320"/>
      <c r="AI1933" s="320"/>
    </row>
    <row r="1934" spans="1:35" hidden="1">
      <c r="A1934" t="s">
        <v>5517</v>
      </c>
      <c r="B1934" s="1">
        <v>46072</v>
      </c>
      <c r="C1934">
        <v>2</v>
      </c>
      <c r="D1934">
        <v>531514</v>
      </c>
      <c r="E1934" t="s">
        <v>5518</v>
      </c>
      <c r="F1934" t="s">
        <v>37</v>
      </c>
      <c r="G1934" t="s">
        <v>47</v>
      </c>
      <c r="H1934" t="s">
        <v>5519</v>
      </c>
      <c r="I1934" t="s">
        <v>72</v>
      </c>
      <c r="J1934" t="s">
        <v>158</v>
      </c>
      <c r="K1934" s="318"/>
      <c r="L1934"/>
      <c r="M1934" s="319"/>
      <c r="N1934" s="318"/>
      <c r="O1934" s="318"/>
      <c r="P1934" s="318"/>
      <c r="Q1934" s="319"/>
      <c r="R1934" s="318"/>
      <c r="X1934" t="s">
        <v>43</v>
      </c>
      <c r="AA1934" s="318"/>
      <c r="AB1934" s="318">
        <v>50057984</v>
      </c>
      <c r="AC1934" s="318" t="s">
        <v>43</v>
      </c>
      <c r="AE1934" s="318"/>
      <c r="AF1934" s="320"/>
      <c r="AG1934" s="318"/>
      <c r="AH1934" s="320"/>
      <c r="AI1934" s="320"/>
    </row>
    <row r="1935" spans="1:35" hidden="1">
      <c r="A1935" t="s">
        <v>5520</v>
      </c>
      <c r="B1935" s="1">
        <v>46072</v>
      </c>
      <c r="C1935">
        <v>2</v>
      </c>
      <c r="D1935">
        <v>531515</v>
      </c>
      <c r="E1935" t="s">
        <v>5521</v>
      </c>
      <c r="F1935" t="s">
        <v>37</v>
      </c>
      <c r="G1935" t="s">
        <v>383</v>
      </c>
      <c r="H1935" t="s">
        <v>5522</v>
      </c>
      <c r="I1935" t="s">
        <v>108</v>
      </c>
      <c r="J1935" t="s">
        <v>158</v>
      </c>
      <c r="K1935" s="318"/>
      <c r="L1935"/>
      <c r="M1935" s="319"/>
      <c r="N1935" s="318"/>
      <c r="O1935" s="318"/>
      <c r="P1935" s="318"/>
      <c r="Q1935" s="319"/>
      <c r="R1935" s="318"/>
      <c r="X1935" t="s">
        <v>43</v>
      </c>
      <c r="AA1935" s="318"/>
      <c r="AB1935" s="318">
        <v>50058226</v>
      </c>
      <c r="AC1935" s="318" t="s">
        <v>43</v>
      </c>
      <c r="AE1935" s="318"/>
      <c r="AF1935" s="320"/>
      <c r="AG1935" s="318"/>
      <c r="AH1935" s="320"/>
      <c r="AI1935" s="320"/>
    </row>
    <row r="1936" spans="1:35" hidden="1">
      <c r="A1936" t="s">
        <v>5523</v>
      </c>
      <c r="B1936" s="1">
        <v>46072</v>
      </c>
      <c r="C1936">
        <v>2</v>
      </c>
      <c r="D1936">
        <v>531516</v>
      </c>
      <c r="E1936" t="s">
        <v>5524</v>
      </c>
      <c r="F1936" t="s">
        <v>37</v>
      </c>
      <c r="G1936" t="s">
        <v>121</v>
      </c>
      <c r="H1936" t="s">
        <v>5525</v>
      </c>
      <c r="I1936" t="s">
        <v>40</v>
      </c>
      <c r="J1936" t="s">
        <v>158</v>
      </c>
      <c r="K1936" s="318"/>
      <c r="L1936"/>
      <c r="M1936" s="319"/>
      <c r="N1936" s="318"/>
      <c r="O1936" s="318"/>
      <c r="P1936" s="318"/>
      <c r="Q1936" s="319"/>
      <c r="R1936" s="318"/>
      <c r="X1936" t="s">
        <v>43</v>
      </c>
      <c r="AA1936" s="318"/>
      <c r="AB1936" s="318">
        <v>50058445</v>
      </c>
      <c r="AC1936" s="318" t="s">
        <v>43</v>
      </c>
      <c r="AE1936" s="318"/>
      <c r="AF1936" s="320"/>
      <c r="AG1936" s="318"/>
      <c r="AH1936" s="320"/>
      <c r="AI1936" s="320"/>
    </row>
    <row r="1937" spans="1:35" hidden="1">
      <c r="A1937" t="s">
        <v>5526</v>
      </c>
      <c r="B1937" s="1">
        <v>46072</v>
      </c>
      <c r="C1937">
        <v>2</v>
      </c>
      <c r="D1937">
        <v>531517</v>
      </c>
      <c r="E1937" t="s">
        <v>5527</v>
      </c>
      <c r="F1937" t="s">
        <v>37</v>
      </c>
      <c r="G1937" t="s">
        <v>97</v>
      </c>
      <c r="H1937" t="s">
        <v>5528</v>
      </c>
      <c r="I1937" t="s">
        <v>49</v>
      </c>
      <c r="J1937" t="s">
        <v>1149</v>
      </c>
      <c r="K1937" s="318"/>
      <c r="L1937"/>
      <c r="M1937" s="319"/>
      <c r="N1937" s="318"/>
      <c r="O1937" s="318"/>
      <c r="P1937" s="318" t="s">
        <v>274</v>
      </c>
      <c r="Q1937" s="319">
        <v>46080</v>
      </c>
      <c r="R1937" s="318"/>
      <c r="X1937" t="s">
        <v>43</v>
      </c>
      <c r="AA1937" s="318"/>
      <c r="AB1937" s="318">
        <v>50057961</v>
      </c>
      <c r="AC1937" s="318" t="s">
        <v>43</v>
      </c>
      <c r="AE1937" s="318"/>
      <c r="AF1937" s="320"/>
      <c r="AG1937" s="318"/>
      <c r="AH1937" s="320"/>
      <c r="AI1937" s="320"/>
    </row>
    <row r="1938" spans="1:35" hidden="1">
      <c r="A1938" t="s">
        <v>5529</v>
      </c>
      <c r="B1938" s="1">
        <v>46072</v>
      </c>
      <c r="C1938">
        <v>2</v>
      </c>
      <c r="D1938">
        <v>531518</v>
      </c>
      <c r="E1938" t="s">
        <v>5530</v>
      </c>
      <c r="F1938" t="s">
        <v>37</v>
      </c>
      <c r="G1938" t="s">
        <v>644</v>
      </c>
      <c r="H1938" t="s">
        <v>5531</v>
      </c>
      <c r="I1938" t="s">
        <v>60</v>
      </c>
      <c r="J1938" t="s">
        <v>1149</v>
      </c>
      <c r="K1938" s="318"/>
      <c r="L1938"/>
      <c r="M1938" s="319"/>
      <c r="N1938" s="318"/>
      <c r="O1938" s="318"/>
      <c r="P1938" s="318" t="s">
        <v>274</v>
      </c>
      <c r="Q1938" s="319">
        <v>46080</v>
      </c>
      <c r="R1938" s="318"/>
      <c r="X1938" t="s">
        <v>43</v>
      </c>
      <c r="AA1938" s="318"/>
      <c r="AB1938" s="318">
        <v>50057967</v>
      </c>
      <c r="AC1938" s="318" t="s">
        <v>43</v>
      </c>
      <c r="AE1938" s="318"/>
      <c r="AF1938" s="320"/>
      <c r="AG1938" s="318"/>
      <c r="AH1938" s="320"/>
      <c r="AI1938" s="320"/>
    </row>
    <row r="1939" spans="1:35" hidden="1">
      <c r="A1939" t="s">
        <v>5532</v>
      </c>
      <c r="B1939" s="1">
        <v>46065</v>
      </c>
      <c r="C1939">
        <v>2</v>
      </c>
      <c r="D1939">
        <v>531519</v>
      </c>
      <c r="E1939" t="s">
        <v>69</v>
      </c>
      <c r="F1939" t="s">
        <v>37</v>
      </c>
      <c r="G1939" t="s">
        <v>47</v>
      </c>
      <c r="H1939" t="s">
        <v>5533</v>
      </c>
      <c r="I1939" t="s">
        <v>108</v>
      </c>
      <c r="J1939" t="s">
        <v>1693</v>
      </c>
      <c r="K1939" s="318"/>
      <c r="L1939"/>
      <c r="M1939" s="319">
        <v>46073</v>
      </c>
      <c r="N1939" s="318">
        <v>2</v>
      </c>
      <c r="O1939" s="318"/>
      <c r="P1939" s="318"/>
      <c r="Q1939" s="319"/>
      <c r="R1939" s="318"/>
      <c r="X1939" t="s">
        <v>43</v>
      </c>
      <c r="AA1939" s="318"/>
      <c r="AB1939" s="318"/>
      <c r="AC1939" s="318" t="s">
        <v>43</v>
      </c>
      <c r="AE1939" s="318"/>
      <c r="AF1939" s="320"/>
      <c r="AG1939" s="318"/>
      <c r="AH1939" s="320"/>
      <c r="AI1939" s="320"/>
    </row>
    <row r="1940" spans="1:35" hidden="1">
      <c r="A1940" t="s">
        <v>5534</v>
      </c>
      <c r="B1940" s="1">
        <v>46065</v>
      </c>
      <c r="C1940">
        <v>2</v>
      </c>
      <c r="D1940">
        <v>531520</v>
      </c>
      <c r="E1940" t="s">
        <v>69</v>
      </c>
      <c r="F1940" t="s">
        <v>37</v>
      </c>
      <c r="G1940" t="s">
        <v>47</v>
      </c>
      <c r="H1940" t="s">
        <v>5535</v>
      </c>
      <c r="I1940" t="s">
        <v>108</v>
      </c>
      <c r="J1940" t="s">
        <v>1693</v>
      </c>
      <c r="K1940" s="318"/>
      <c r="L1940"/>
      <c r="M1940" s="319">
        <v>46073</v>
      </c>
      <c r="N1940" s="318">
        <v>2</v>
      </c>
      <c r="O1940" s="318"/>
      <c r="P1940" s="318"/>
      <c r="Q1940" s="319"/>
      <c r="R1940" s="318"/>
      <c r="X1940" t="s">
        <v>43</v>
      </c>
      <c r="AA1940" s="318"/>
      <c r="AB1940" s="318"/>
      <c r="AC1940" s="318" t="s">
        <v>43</v>
      </c>
      <c r="AE1940" s="318"/>
      <c r="AF1940" s="320"/>
      <c r="AG1940" s="318"/>
      <c r="AH1940" s="320"/>
      <c r="AI1940" s="320"/>
    </row>
    <row r="1941" spans="1:35" hidden="1">
      <c r="A1941" t="s">
        <v>5536</v>
      </c>
      <c r="B1941" s="1">
        <v>46073</v>
      </c>
      <c r="C1941">
        <v>2</v>
      </c>
      <c r="D1941">
        <v>531521</v>
      </c>
      <c r="E1941" t="s">
        <v>1560</v>
      </c>
      <c r="F1941" t="s">
        <v>37</v>
      </c>
      <c r="G1941" t="s">
        <v>1696</v>
      </c>
      <c r="H1941" t="s">
        <v>5537</v>
      </c>
      <c r="I1941" t="s">
        <v>140</v>
      </c>
      <c r="J1941" t="s">
        <v>5538</v>
      </c>
      <c r="K1941" s="318"/>
      <c r="L1941" t="s">
        <v>391</v>
      </c>
      <c r="M1941" s="319">
        <v>46086</v>
      </c>
      <c r="N1941" s="318">
        <v>3</v>
      </c>
      <c r="O1941" s="318"/>
      <c r="P1941" s="318"/>
      <c r="Q1941" s="319"/>
      <c r="R1941" s="318"/>
      <c r="X1941" t="s">
        <v>43</v>
      </c>
      <c r="AA1941" s="318" t="s">
        <v>16750</v>
      </c>
      <c r="AB1941" s="318">
        <v>630301</v>
      </c>
      <c r="AC1941" s="318" t="s">
        <v>53</v>
      </c>
      <c r="AE1941" s="318" t="s">
        <v>732</v>
      </c>
      <c r="AF1941" s="320">
        <v>9700</v>
      </c>
      <c r="AG1941" s="318"/>
      <c r="AH1941" s="320"/>
      <c r="AI1941" s="320"/>
    </row>
    <row r="1942" spans="1:35" hidden="1">
      <c r="A1942" t="s">
        <v>5539</v>
      </c>
      <c r="B1942" s="1">
        <v>46073</v>
      </c>
      <c r="C1942">
        <v>2</v>
      </c>
      <c r="D1942">
        <v>531522</v>
      </c>
      <c r="E1942" t="s">
        <v>1564</v>
      </c>
      <c r="F1942" t="s">
        <v>37</v>
      </c>
      <c r="G1942" t="s">
        <v>1696</v>
      </c>
      <c r="H1942" t="s">
        <v>5540</v>
      </c>
      <c r="I1942" t="s">
        <v>140</v>
      </c>
      <c r="J1942" t="s">
        <v>5538</v>
      </c>
      <c r="K1942" s="318"/>
      <c r="L1942" t="s">
        <v>391</v>
      </c>
      <c r="M1942" s="319">
        <v>46086</v>
      </c>
      <c r="N1942" s="318">
        <v>3</v>
      </c>
      <c r="O1942" s="318"/>
      <c r="P1942" s="318"/>
      <c r="Q1942" s="319"/>
      <c r="R1942" s="318"/>
      <c r="X1942" t="s">
        <v>43</v>
      </c>
      <c r="AA1942" s="318" t="s">
        <v>16750</v>
      </c>
      <c r="AB1942" s="318">
        <v>630301</v>
      </c>
      <c r="AC1942" s="318" t="s">
        <v>53</v>
      </c>
      <c r="AE1942" s="318" t="s">
        <v>732</v>
      </c>
      <c r="AF1942" s="320">
        <v>11684</v>
      </c>
      <c r="AG1942" s="318"/>
      <c r="AH1942" s="320"/>
      <c r="AI1942" s="320"/>
    </row>
    <row r="1943" spans="1:35" hidden="1">
      <c r="A1943" t="s">
        <v>5541</v>
      </c>
      <c r="B1943" s="1">
        <v>46001</v>
      </c>
      <c r="C1943">
        <v>12</v>
      </c>
      <c r="D1943">
        <v>531523</v>
      </c>
      <c r="E1943" t="s">
        <v>5542</v>
      </c>
      <c r="F1943" t="s">
        <v>37</v>
      </c>
      <c r="G1943" t="s">
        <v>1401</v>
      </c>
      <c r="H1943" t="s">
        <v>5543</v>
      </c>
      <c r="I1943" t="s">
        <v>1423</v>
      </c>
      <c r="J1943" t="s">
        <v>1408</v>
      </c>
      <c r="K1943" s="318"/>
      <c r="L1943"/>
      <c r="M1943" s="319"/>
      <c r="N1943" s="318"/>
      <c r="O1943" s="318"/>
      <c r="P1943" s="318" t="s">
        <v>274</v>
      </c>
      <c r="Q1943" s="319">
        <v>46072</v>
      </c>
      <c r="R1943" s="318"/>
      <c r="X1943" t="s">
        <v>43</v>
      </c>
      <c r="AA1943" s="318"/>
      <c r="AB1943" s="318"/>
      <c r="AC1943" s="318" t="s">
        <v>43</v>
      </c>
      <c r="AE1943" s="318"/>
      <c r="AF1943" s="320"/>
      <c r="AG1943" s="318"/>
      <c r="AH1943" s="320"/>
      <c r="AI1943" s="320"/>
    </row>
    <row r="1944" spans="1:35" hidden="1">
      <c r="A1944" t="s">
        <v>5544</v>
      </c>
      <c r="B1944" s="1">
        <v>45994</v>
      </c>
      <c r="C1944">
        <v>12</v>
      </c>
      <c r="D1944">
        <v>531524</v>
      </c>
      <c r="E1944" t="s">
        <v>5545</v>
      </c>
      <c r="F1944" t="s">
        <v>37</v>
      </c>
      <c r="G1944" t="s">
        <v>1401</v>
      </c>
      <c r="H1944" t="s">
        <v>5546</v>
      </c>
      <c r="I1944" t="s">
        <v>636</v>
      </c>
      <c r="J1944" t="s">
        <v>1408</v>
      </c>
      <c r="K1944" s="318"/>
      <c r="L1944"/>
      <c r="M1944" s="319"/>
      <c r="N1944" s="318"/>
      <c r="O1944" s="318"/>
      <c r="P1944" s="318" t="s">
        <v>274</v>
      </c>
      <c r="Q1944" s="319">
        <v>46072</v>
      </c>
      <c r="R1944" s="318"/>
      <c r="X1944" t="s">
        <v>43</v>
      </c>
      <c r="AA1944" s="318"/>
      <c r="AB1944" s="318"/>
      <c r="AC1944" s="318" t="s">
        <v>43</v>
      </c>
      <c r="AE1944" s="318"/>
      <c r="AF1944" s="320"/>
      <c r="AG1944" s="318"/>
      <c r="AH1944" s="320"/>
      <c r="AI1944" s="320"/>
    </row>
    <row r="1945" spans="1:35" hidden="1">
      <c r="A1945" t="s">
        <v>5547</v>
      </c>
      <c r="B1945" s="1">
        <v>46073</v>
      </c>
      <c r="C1945">
        <v>2</v>
      </c>
      <c r="D1945">
        <v>531525</v>
      </c>
      <c r="E1945" t="s">
        <v>5548</v>
      </c>
      <c r="F1945" t="s">
        <v>37</v>
      </c>
      <c r="G1945" t="s">
        <v>383</v>
      </c>
      <c r="H1945" t="s">
        <v>5549</v>
      </c>
      <c r="I1945" t="s">
        <v>92</v>
      </c>
      <c r="J1945" t="s">
        <v>158</v>
      </c>
      <c r="K1945" s="318"/>
      <c r="L1945"/>
      <c r="M1945" s="319"/>
      <c r="N1945" s="318"/>
      <c r="O1945" s="318"/>
      <c r="P1945" s="318"/>
      <c r="Q1945" s="319"/>
      <c r="R1945" s="318"/>
      <c r="X1945" t="s">
        <v>43</v>
      </c>
      <c r="AA1945" s="318"/>
      <c r="AB1945" s="318">
        <v>50058204</v>
      </c>
      <c r="AC1945" s="318" t="s">
        <v>43</v>
      </c>
      <c r="AE1945" s="318"/>
      <c r="AF1945" s="320"/>
      <c r="AG1945" s="318"/>
      <c r="AH1945" s="320"/>
      <c r="AI1945" s="320"/>
    </row>
    <row r="1946" spans="1:35" hidden="1">
      <c r="A1946" t="s">
        <v>5550</v>
      </c>
      <c r="B1946" s="1">
        <v>46073</v>
      </c>
      <c r="C1946">
        <v>2</v>
      </c>
      <c r="D1946">
        <v>531526</v>
      </c>
      <c r="E1946" t="s">
        <v>5551</v>
      </c>
      <c r="F1946" t="s">
        <v>37</v>
      </c>
      <c r="G1946" t="s">
        <v>112</v>
      </c>
      <c r="H1946" t="s">
        <v>5552</v>
      </c>
      <c r="I1946" t="s">
        <v>1423</v>
      </c>
      <c r="J1946" t="s">
        <v>158</v>
      </c>
      <c r="K1946" s="318"/>
      <c r="L1946"/>
      <c r="M1946" s="319"/>
      <c r="N1946" s="318"/>
      <c r="O1946" s="318"/>
      <c r="P1946" s="318" t="s">
        <v>257</v>
      </c>
      <c r="Q1946" s="319"/>
      <c r="R1946" s="318"/>
      <c r="X1946" t="s">
        <v>43</v>
      </c>
      <c r="AA1946" s="318"/>
      <c r="AB1946" s="318">
        <v>50058178</v>
      </c>
      <c r="AC1946" s="318" t="s">
        <v>43</v>
      </c>
      <c r="AE1946" s="318"/>
      <c r="AF1946" s="320"/>
      <c r="AG1946" s="318"/>
      <c r="AH1946" s="320"/>
      <c r="AI1946" s="320"/>
    </row>
    <row r="1947" spans="1:35" hidden="1">
      <c r="A1947" t="s">
        <v>5553</v>
      </c>
      <c r="B1947" s="1">
        <v>46077</v>
      </c>
      <c r="C1947">
        <v>2</v>
      </c>
      <c r="D1947">
        <v>531527</v>
      </c>
      <c r="E1947" t="s">
        <v>3997</v>
      </c>
      <c r="F1947" t="s">
        <v>37</v>
      </c>
      <c r="G1947" t="s">
        <v>644</v>
      </c>
      <c r="H1947" t="s">
        <v>3998</v>
      </c>
      <c r="I1947" t="s">
        <v>60</v>
      </c>
      <c r="J1947" t="s">
        <v>629</v>
      </c>
      <c r="K1947" s="318"/>
      <c r="L1947"/>
      <c r="M1947" s="319"/>
      <c r="N1947" s="318"/>
      <c r="O1947" s="318"/>
      <c r="P1947" s="318" t="s">
        <v>274</v>
      </c>
      <c r="Q1947" s="319"/>
      <c r="R1947" s="318"/>
      <c r="X1947" t="s">
        <v>43</v>
      </c>
      <c r="AA1947" s="318"/>
      <c r="AB1947" s="318">
        <v>50058223</v>
      </c>
      <c r="AC1947" s="318" t="s">
        <v>43</v>
      </c>
      <c r="AE1947" s="318"/>
      <c r="AF1947" s="320"/>
      <c r="AG1947" s="318"/>
      <c r="AH1947" s="320"/>
      <c r="AI1947" s="320"/>
    </row>
    <row r="1948" spans="1:35" hidden="1">
      <c r="A1948" t="s">
        <v>5554</v>
      </c>
      <c r="B1948" s="1">
        <v>46077</v>
      </c>
      <c r="C1948">
        <v>2</v>
      </c>
      <c r="D1948">
        <v>531528</v>
      </c>
      <c r="E1948" t="s">
        <v>2884</v>
      </c>
      <c r="F1948" t="s">
        <v>37</v>
      </c>
      <c r="G1948" t="s">
        <v>383</v>
      </c>
      <c r="H1948" t="s">
        <v>2885</v>
      </c>
      <c r="I1948" t="s">
        <v>108</v>
      </c>
      <c r="J1948" t="s">
        <v>629</v>
      </c>
      <c r="K1948" s="318"/>
      <c r="L1948"/>
      <c r="M1948" s="319"/>
      <c r="N1948" s="318"/>
      <c r="O1948" s="318"/>
      <c r="P1948" s="318"/>
      <c r="Q1948" s="319"/>
      <c r="R1948" s="318"/>
      <c r="X1948" t="s">
        <v>43</v>
      </c>
      <c r="AA1948" s="318"/>
      <c r="AB1948" s="318">
        <v>50058265</v>
      </c>
      <c r="AC1948" s="318" t="s">
        <v>43</v>
      </c>
      <c r="AE1948" s="318"/>
      <c r="AF1948" s="320"/>
      <c r="AG1948" s="318"/>
      <c r="AH1948" s="320"/>
      <c r="AI1948" s="320"/>
    </row>
    <row r="1949" spans="1:35" hidden="1">
      <c r="A1949" t="s">
        <v>5555</v>
      </c>
      <c r="B1949" s="1">
        <v>46077</v>
      </c>
      <c r="C1949">
        <v>2</v>
      </c>
      <c r="D1949">
        <v>531529</v>
      </c>
      <c r="E1949" t="s">
        <v>5556</v>
      </c>
      <c r="F1949" t="s">
        <v>37</v>
      </c>
      <c r="G1949" t="s">
        <v>106</v>
      </c>
      <c r="H1949" t="s">
        <v>5557</v>
      </c>
      <c r="I1949" t="s">
        <v>108</v>
      </c>
      <c r="J1949" t="s">
        <v>629</v>
      </c>
      <c r="K1949" s="318"/>
      <c r="L1949"/>
      <c r="M1949" s="319"/>
      <c r="N1949" s="318"/>
      <c r="O1949" s="318"/>
      <c r="P1949" s="318"/>
      <c r="Q1949" s="319"/>
      <c r="R1949" s="318"/>
      <c r="X1949" t="s">
        <v>43</v>
      </c>
      <c r="AA1949" s="318"/>
      <c r="AB1949" s="318">
        <v>50058269</v>
      </c>
      <c r="AC1949" s="318" t="s">
        <v>43</v>
      </c>
      <c r="AE1949" s="318"/>
      <c r="AF1949" s="320"/>
      <c r="AG1949" s="318"/>
      <c r="AH1949" s="320"/>
      <c r="AI1949" s="320"/>
    </row>
    <row r="1950" spans="1:35" hidden="1">
      <c r="A1950" t="s">
        <v>5558</v>
      </c>
      <c r="B1950" s="1">
        <v>46077</v>
      </c>
      <c r="C1950">
        <v>2</v>
      </c>
      <c r="D1950">
        <v>531530</v>
      </c>
      <c r="E1950" t="s">
        <v>519</v>
      </c>
      <c r="F1950" t="s">
        <v>37</v>
      </c>
      <c r="G1950" t="s">
        <v>188</v>
      </c>
      <c r="H1950" t="s">
        <v>5559</v>
      </c>
      <c r="I1950" t="s">
        <v>108</v>
      </c>
      <c r="J1950" t="s">
        <v>5560</v>
      </c>
      <c r="K1950" s="318"/>
      <c r="L1950"/>
      <c r="M1950" s="319">
        <v>46084</v>
      </c>
      <c r="N1950" s="318">
        <v>3</v>
      </c>
      <c r="O1950" s="318"/>
      <c r="P1950" s="318" t="s">
        <v>274</v>
      </c>
      <c r="Q1950" s="319">
        <v>46084</v>
      </c>
      <c r="R1950" s="318"/>
      <c r="X1950" t="s">
        <v>43</v>
      </c>
      <c r="AA1950" s="318"/>
      <c r="AB1950" s="318">
        <v>50058248</v>
      </c>
      <c r="AC1950" s="318" t="s">
        <v>43</v>
      </c>
      <c r="AE1950" s="318"/>
      <c r="AF1950" s="320"/>
      <c r="AG1950" s="318"/>
      <c r="AH1950" s="320"/>
      <c r="AI1950" s="320"/>
    </row>
    <row r="1951" spans="1:35" hidden="1">
      <c r="A1951" t="s">
        <v>5561</v>
      </c>
      <c r="B1951" s="1">
        <v>46077</v>
      </c>
      <c r="C1951">
        <v>2</v>
      </c>
      <c r="D1951">
        <v>531531</v>
      </c>
      <c r="E1951" t="s">
        <v>5562</v>
      </c>
      <c r="F1951" t="s">
        <v>37</v>
      </c>
      <c r="G1951" t="s">
        <v>644</v>
      </c>
      <c r="H1951" t="s">
        <v>5563</v>
      </c>
      <c r="I1951" t="s">
        <v>72</v>
      </c>
      <c r="J1951" t="s">
        <v>1149</v>
      </c>
      <c r="K1951" s="318"/>
      <c r="L1951"/>
      <c r="M1951" s="319"/>
      <c r="N1951" s="318"/>
      <c r="O1951" s="318"/>
      <c r="P1951" s="318" t="s">
        <v>274</v>
      </c>
      <c r="Q1951" s="319"/>
      <c r="R1951" s="318"/>
      <c r="X1951" t="s">
        <v>43</v>
      </c>
      <c r="AA1951" s="318"/>
      <c r="AB1951" s="318">
        <v>50058103</v>
      </c>
      <c r="AC1951" s="318" t="s">
        <v>43</v>
      </c>
      <c r="AE1951" s="318"/>
      <c r="AF1951" s="320"/>
      <c r="AG1951" s="318"/>
      <c r="AH1951" s="320"/>
      <c r="AI1951" s="320"/>
    </row>
    <row r="1952" spans="1:35" hidden="1">
      <c r="A1952" t="s">
        <v>5564</v>
      </c>
      <c r="B1952" s="1">
        <v>46077</v>
      </c>
      <c r="C1952">
        <v>2</v>
      </c>
      <c r="D1952">
        <v>531532</v>
      </c>
      <c r="E1952" t="s">
        <v>3437</v>
      </c>
      <c r="F1952" t="s">
        <v>37</v>
      </c>
      <c r="G1952" t="s">
        <v>644</v>
      </c>
      <c r="H1952" t="s">
        <v>5565</v>
      </c>
      <c r="I1952" t="s">
        <v>60</v>
      </c>
      <c r="J1952" t="s">
        <v>1149</v>
      </c>
      <c r="K1952" s="318"/>
      <c r="L1952"/>
      <c r="M1952" s="319"/>
      <c r="N1952" s="318"/>
      <c r="O1952" s="318"/>
      <c r="P1952" s="318" t="s">
        <v>274</v>
      </c>
      <c r="Q1952" s="319"/>
      <c r="R1952" s="318"/>
      <c r="X1952" t="s">
        <v>43</v>
      </c>
      <c r="AA1952" s="318"/>
      <c r="AB1952" s="318">
        <v>50058195</v>
      </c>
      <c r="AC1952" s="318" t="s">
        <v>43</v>
      </c>
      <c r="AE1952" s="318"/>
      <c r="AF1952" s="320"/>
      <c r="AG1952" s="318"/>
      <c r="AH1952" s="320"/>
      <c r="AI1952" s="320"/>
    </row>
    <row r="1953" spans="1:35" hidden="1">
      <c r="A1953" t="s">
        <v>5566</v>
      </c>
      <c r="B1953" s="1">
        <v>46077</v>
      </c>
      <c r="C1953">
        <v>2</v>
      </c>
      <c r="D1953">
        <v>531533</v>
      </c>
      <c r="E1953" t="s">
        <v>5567</v>
      </c>
      <c r="F1953" t="s">
        <v>37</v>
      </c>
      <c r="G1953" t="s">
        <v>644</v>
      </c>
      <c r="H1953" t="s">
        <v>5568</v>
      </c>
      <c r="I1953" t="s">
        <v>87</v>
      </c>
      <c r="J1953" t="s">
        <v>1149</v>
      </c>
      <c r="K1953" s="318"/>
      <c r="L1953"/>
      <c r="M1953" s="319"/>
      <c r="N1953" s="318"/>
      <c r="O1953" s="318"/>
      <c r="P1953" s="318" t="s">
        <v>274</v>
      </c>
      <c r="Q1953" s="319"/>
      <c r="R1953" s="318"/>
      <c r="X1953" t="s">
        <v>43</v>
      </c>
      <c r="AA1953" s="318"/>
      <c r="AB1953" s="318">
        <v>50058216</v>
      </c>
      <c r="AC1953" s="318" t="s">
        <v>43</v>
      </c>
      <c r="AE1953" s="318"/>
      <c r="AF1953" s="320"/>
      <c r="AG1953" s="318"/>
      <c r="AH1953" s="320"/>
      <c r="AI1953" s="320"/>
    </row>
    <row r="1954" spans="1:35" hidden="1">
      <c r="A1954" t="s">
        <v>5569</v>
      </c>
      <c r="B1954" s="1">
        <v>46077</v>
      </c>
      <c r="C1954">
        <v>2</v>
      </c>
      <c r="D1954">
        <v>531534</v>
      </c>
      <c r="E1954" t="s">
        <v>5570</v>
      </c>
      <c r="F1954" t="s">
        <v>37</v>
      </c>
      <c r="G1954" t="s">
        <v>644</v>
      </c>
      <c r="H1954" t="s">
        <v>5571</v>
      </c>
      <c r="I1954" t="s">
        <v>60</v>
      </c>
      <c r="J1954" t="s">
        <v>1149</v>
      </c>
      <c r="K1954" s="318"/>
      <c r="L1954"/>
      <c r="M1954" s="319"/>
      <c r="N1954" s="318"/>
      <c r="O1954" s="318"/>
      <c r="P1954" s="318" t="s">
        <v>274</v>
      </c>
      <c r="Q1954" s="319"/>
      <c r="R1954" s="318"/>
      <c r="X1954" t="s">
        <v>43</v>
      </c>
      <c r="AA1954" s="318"/>
      <c r="AB1954" s="318">
        <v>50058230</v>
      </c>
      <c r="AC1954" s="318" t="s">
        <v>43</v>
      </c>
      <c r="AE1954" s="318"/>
      <c r="AF1954" s="320"/>
      <c r="AG1954" s="318"/>
      <c r="AH1954" s="320"/>
      <c r="AI1954" s="320"/>
    </row>
    <row r="1955" spans="1:35" hidden="1">
      <c r="A1955" t="s">
        <v>5572</v>
      </c>
      <c r="B1955" s="1">
        <v>46077</v>
      </c>
      <c r="C1955">
        <v>2</v>
      </c>
      <c r="D1955">
        <v>531535</v>
      </c>
      <c r="E1955" t="s">
        <v>5573</v>
      </c>
      <c r="F1955" t="s">
        <v>37</v>
      </c>
      <c r="G1955" t="s">
        <v>644</v>
      </c>
      <c r="H1955" t="s">
        <v>5574</v>
      </c>
      <c r="I1955" t="s">
        <v>92</v>
      </c>
      <c r="J1955" t="s">
        <v>1149</v>
      </c>
      <c r="K1955" s="318"/>
      <c r="L1955"/>
      <c r="M1955" s="319"/>
      <c r="N1955" s="318"/>
      <c r="O1955" s="318"/>
      <c r="P1955" s="318" t="s">
        <v>274</v>
      </c>
      <c r="Q1955" s="319"/>
      <c r="R1955" s="318"/>
      <c r="X1955" t="s">
        <v>43</v>
      </c>
      <c r="AA1955" s="318"/>
      <c r="AB1955" s="318">
        <v>50058232</v>
      </c>
      <c r="AC1955" s="318" t="s">
        <v>43</v>
      </c>
      <c r="AE1955" s="318"/>
      <c r="AF1955" s="320"/>
      <c r="AG1955" s="318"/>
      <c r="AH1955" s="320"/>
      <c r="AI1955" s="320"/>
    </row>
    <row r="1956" spans="1:35" hidden="1">
      <c r="A1956" t="s">
        <v>5575</v>
      </c>
      <c r="B1956" s="1">
        <v>46077</v>
      </c>
      <c r="C1956">
        <v>2</v>
      </c>
      <c r="D1956">
        <v>531536</v>
      </c>
      <c r="E1956" t="s">
        <v>5576</v>
      </c>
      <c r="F1956" t="s">
        <v>37</v>
      </c>
      <c r="G1956" t="s">
        <v>644</v>
      </c>
      <c r="H1956" t="s">
        <v>5577</v>
      </c>
      <c r="I1956" t="s">
        <v>60</v>
      </c>
      <c r="J1956" t="s">
        <v>1149</v>
      </c>
      <c r="K1956" s="318"/>
      <c r="L1956"/>
      <c r="M1956" s="319"/>
      <c r="N1956" s="318"/>
      <c r="O1956" s="318"/>
      <c r="P1956" s="318" t="s">
        <v>274</v>
      </c>
      <c r="Q1956" s="319"/>
      <c r="R1956" s="318"/>
      <c r="X1956" t="s">
        <v>43</v>
      </c>
      <c r="AA1956" s="318"/>
      <c r="AB1956" s="318">
        <v>50058238</v>
      </c>
      <c r="AC1956" s="318" t="s">
        <v>43</v>
      </c>
      <c r="AE1956" s="318"/>
      <c r="AF1956" s="320"/>
      <c r="AG1956" s="318"/>
      <c r="AH1956" s="320"/>
      <c r="AI1956" s="320"/>
    </row>
    <row r="1957" spans="1:35" hidden="1">
      <c r="A1957" t="s">
        <v>5578</v>
      </c>
      <c r="B1957" s="1">
        <v>46049</v>
      </c>
      <c r="C1957">
        <v>1</v>
      </c>
      <c r="D1957">
        <v>531537</v>
      </c>
      <c r="E1957" t="s">
        <v>5579</v>
      </c>
      <c r="F1957" t="s">
        <v>46</v>
      </c>
      <c r="G1957" t="s">
        <v>47</v>
      </c>
      <c r="H1957" t="s">
        <v>5580</v>
      </c>
      <c r="I1957" t="s">
        <v>3498</v>
      </c>
      <c r="J1957" t="s">
        <v>5581</v>
      </c>
      <c r="K1957" s="318"/>
      <c r="L1957"/>
      <c r="M1957" s="319"/>
      <c r="N1957" s="318"/>
      <c r="O1957" s="318"/>
      <c r="P1957" s="318"/>
      <c r="Q1957" s="319"/>
      <c r="R1957" s="318"/>
      <c r="X1957" t="s">
        <v>43</v>
      </c>
      <c r="AA1957" s="318"/>
      <c r="AB1957" s="318">
        <v>50057309</v>
      </c>
      <c r="AC1957" s="318" t="s">
        <v>43</v>
      </c>
      <c r="AE1957" s="318"/>
      <c r="AF1957" s="320"/>
      <c r="AG1957" s="318"/>
      <c r="AH1957" s="320"/>
      <c r="AI1957" s="320"/>
    </row>
    <row r="1958" spans="1:35" hidden="1">
      <c r="A1958" t="s">
        <v>5582</v>
      </c>
      <c r="B1958" s="1">
        <v>46072</v>
      </c>
      <c r="C1958">
        <v>2</v>
      </c>
      <c r="D1958">
        <v>531538</v>
      </c>
      <c r="E1958" t="s">
        <v>5583</v>
      </c>
      <c r="F1958" t="s">
        <v>37</v>
      </c>
      <c r="G1958" t="s">
        <v>117</v>
      </c>
      <c r="H1958" t="s">
        <v>5584</v>
      </c>
      <c r="I1958" t="s">
        <v>40</v>
      </c>
      <c r="J1958" t="s">
        <v>5581</v>
      </c>
      <c r="K1958" s="318"/>
      <c r="L1958"/>
      <c r="M1958" s="319"/>
      <c r="N1958" s="318"/>
      <c r="O1958" s="318"/>
      <c r="P1958" s="318"/>
      <c r="Q1958" s="319"/>
      <c r="R1958" s="318"/>
      <c r="X1958" t="s">
        <v>43</v>
      </c>
      <c r="AA1958" s="318"/>
      <c r="AB1958" s="318">
        <v>50058218</v>
      </c>
      <c r="AC1958" s="318" t="s">
        <v>43</v>
      </c>
      <c r="AE1958" s="318"/>
      <c r="AF1958" s="320"/>
      <c r="AG1958" s="318"/>
      <c r="AH1958" s="320"/>
      <c r="AI1958" s="320"/>
    </row>
    <row r="1959" spans="1:35" hidden="1">
      <c r="A1959" t="s">
        <v>5585</v>
      </c>
      <c r="B1959" s="1">
        <v>46077</v>
      </c>
      <c r="C1959">
        <v>2</v>
      </c>
      <c r="D1959">
        <v>531539</v>
      </c>
      <c r="E1959" t="s">
        <v>5586</v>
      </c>
      <c r="F1959" t="s">
        <v>37</v>
      </c>
      <c r="G1959" t="s">
        <v>112</v>
      </c>
      <c r="H1959" t="s">
        <v>5587</v>
      </c>
      <c r="I1959" t="s">
        <v>40</v>
      </c>
      <c r="J1959" t="s">
        <v>158</v>
      </c>
      <c r="K1959" s="318"/>
      <c r="L1959"/>
      <c r="M1959" s="319"/>
      <c r="N1959" s="318"/>
      <c r="O1959" s="318"/>
      <c r="P1959" s="318" t="s">
        <v>257</v>
      </c>
      <c r="Q1959" s="319"/>
      <c r="R1959" s="318"/>
      <c r="X1959" t="s">
        <v>43</v>
      </c>
      <c r="AA1959" s="318"/>
      <c r="AB1959" s="318">
        <v>50058448</v>
      </c>
      <c r="AC1959" s="318" t="s">
        <v>43</v>
      </c>
      <c r="AE1959" s="318"/>
      <c r="AF1959" s="320"/>
      <c r="AG1959" s="318"/>
      <c r="AH1959" s="320"/>
      <c r="AI1959" s="320"/>
    </row>
    <row r="1960" spans="1:35" hidden="1">
      <c r="A1960" t="s">
        <v>5588</v>
      </c>
      <c r="B1960" s="1">
        <v>46077</v>
      </c>
      <c r="C1960">
        <v>2</v>
      </c>
      <c r="D1960">
        <v>531540</v>
      </c>
      <c r="E1960" t="s">
        <v>5589</v>
      </c>
      <c r="F1960" t="s">
        <v>37</v>
      </c>
      <c r="G1960" t="s">
        <v>383</v>
      </c>
      <c r="H1960" t="s">
        <v>5590</v>
      </c>
      <c r="I1960" t="s">
        <v>92</v>
      </c>
      <c r="J1960" t="s">
        <v>236</v>
      </c>
      <c r="K1960" s="318"/>
      <c r="L1960"/>
      <c r="M1960" s="319"/>
      <c r="N1960" s="318"/>
      <c r="O1960" s="318"/>
      <c r="P1960" s="318"/>
      <c r="Q1960" s="319"/>
      <c r="R1960" s="318"/>
      <c r="X1960" t="s">
        <v>43</v>
      </c>
      <c r="AA1960" s="318"/>
      <c r="AB1960" s="318">
        <v>50058215</v>
      </c>
      <c r="AC1960" s="318" t="s">
        <v>43</v>
      </c>
      <c r="AE1960" s="318"/>
      <c r="AF1960" s="320"/>
      <c r="AG1960" s="318"/>
      <c r="AH1960" s="320"/>
      <c r="AI1960" s="320"/>
    </row>
    <row r="1961" spans="1:35" hidden="1">
      <c r="A1961" t="s">
        <v>5591</v>
      </c>
      <c r="B1961" s="1">
        <v>46073</v>
      </c>
      <c r="C1961">
        <v>2</v>
      </c>
      <c r="D1961">
        <v>531541</v>
      </c>
      <c r="E1961" t="s">
        <v>5592</v>
      </c>
      <c r="F1961" t="s">
        <v>37</v>
      </c>
      <c r="G1961" t="s">
        <v>117</v>
      </c>
      <c r="H1961" t="s">
        <v>5593</v>
      </c>
      <c r="I1961" t="s">
        <v>636</v>
      </c>
      <c r="J1961" t="s">
        <v>619</v>
      </c>
      <c r="K1961" s="318"/>
      <c r="L1961"/>
      <c r="M1961" s="319"/>
      <c r="N1961" s="318"/>
      <c r="O1961" s="318"/>
      <c r="P1961" s="318"/>
      <c r="Q1961" s="319"/>
      <c r="R1961" s="318"/>
      <c r="X1961" t="s">
        <v>43</v>
      </c>
      <c r="AA1961" s="318"/>
      <c r="AB1961" s="318">
        <v>50058087</v>
      </c>
      <c r="AC1961" s="318" t="s">
        <v>43</v>
      </c>
      <c r="AE1961" s="318"/>
      <c r="AF1961" s="320"/>
      <c r="AG1961" s="318"/>
      <c r="AH1961" s="320"/>
      <c r="AI1961" s="320"/>
    </row>
    <row r="1962" spans="1:35" hidden="1">
      <c r="A1962" t="s">
        <v>5594</v>
      </c>
      <c r="B1962" s="1">
        <v>46078</v>
      </c>
      <c r="C1962">
        <v>2</v>
      </c>
      <c r="D1962">
        <v>531542</v>
      </c>
      <c r="E1962" t="s">
        <v>4099</v>
      </c>
      <c r="F1962" t="s">
        <v>37</v>
      </c>
      <c r="G1962" t="s">
        <v>197</v>
      </c>
      <c r="H1962" t="s">
        <v>4097</v>
      </c>
      <c r="I1962" t="s">
        <v>636</v>
      </c>
      <c r="J1962" t="s">
        <v>1174</v>
      </c>
      <c r="K1962" s="318"/>
      <c r="L1962"/>
      <c r="M1962" s="319">
        <v>46084</v>
      </c>
      <c r="N1962" s="318">
        <v>3</v>
      </c>
      <c r="O1962" s="318"/>
      <c r="P1962" s="318"/>
      <c r="Q1962" s="319"/>
      <c r="R1962" s="318"/>
      <c r="X1962" t="s">
        <v>43</v>
      </c>
      <c r="AA1962" s="318"/>
      <c r="AB1962" s="318">
        <v>50058499</v>
      </c>
      <c r="AC1962" s="318" t="s">
        <v>43</v>
      </c>
      <c r="AE1962" s="318"/>
      <c r="AF1962" s="320"/>
      <c r="AG1962" s="318"/>
      <c r="AH1962" s="320"/>
      <c r="AI1962" s="320"/>
    </row>
    <row r="1963" spans="1:35" hidden="1">
      <c r="A1963" t="s">
        <v>5595</v>
      </c>
      <c r="B1963" s="1">
        <v>46078</v>
      </c>
      <c r="C1963">
        <v>2</v>
      </c>
      <c r="D1963">
        <v>531543</v>
      </c>
      <c r="E1963" t="s">
        <v>5596</v>
      </c>
      <c r="F1963" t="s">
        <v>37</v>
      </c>
      <c r="G1963" t="s">
        <v>112</v>
      </c>
      <c r="H1963" t="s">
        <v>5597</v>
      </c>
      <c r="I1963" t="s">
        <v>40</v>
      </c>
      <c r="J1963" t="s">
        <v>158</v>
      </c>
      <c r="K1963" s="318"/>
      <c r="L1963"/>
      <c r="M1963" s="319"/>
      <c r="N1963" s="318"/>
      <c r="O1963" s="318"/>
      <c r="P1963" s="318" t="s">
        <v>257</v>
      </c>
      <c r="Q1963" s="319"/>
      <c r="R1963" s="318"/>
      <c r="X1963" t="s">
        <v>43</v>
      </c>
      <c r="AA1963" s="318"/>
      <c r="AB1963" s="318">
        <v>50058451</v>
      </c>
      <c r="AC1963" s="318" t="s">
        <v>43</v>
      </c>
      <c r="AE1963" s="318"/>
      <c r="AF1963" s="320"/>
      <c r="AG1963" s="318"/>
      <c r="AH1963" s="320"/>
      <c r="AI1963" s="320"/>
    </row>
    <row r="1964" spans="1:35" hidden="1">
      <c r="A1964" t="s">
        <v>5598</v>
      </c>
      <c r="B1964" s="1">
        <v>46078</v>
      </c>
      <c r="C1964">
        <v>2</v>
      </c>
      <c r="D1964">
        <v>531544</v>
      </c>
      <c r="E1964" t="s">
        <v>4892</v>
      </c>
      <c r="F1964" t="s">
        <v>37</v>
      </c>
      <c r="G1964" t="s">
        <v>644</v>
      </c>
      <c r="H1964" t="s">
        <v>4893</v>
      </c>
      <c r="I1964" t="s">
        <v>636</v>
      </c>
      <c r="J1964" t="s">
        <v>1801</v>
      </c>
      <c r="K1964" s="318"/>
      <c r="L1964"/>
      <c r="M1964" s="319"/>
      <c r="N1964" s="318"/>
      <c r="O1964" s="318"/>
      <c r="P1964" s="318" t="s">
        <v>274</v>
      </c>
      <c r="Q1964" s="319"/>
      <c r="R1964" s="318"/>
      <c r="X1964" t="s">
        <v>43</v>
      </c>
      <c r="AA1964" s="318"/>
      <c r="AB1964" s="318">
        <v>50058505</v>
      </c>
      <c r="AC1964" s="318" t="s">
        <v>43</v>
      </c>
      <c r="AE1964" s="318"/>
      <c r="AF1964" s="320"/>
      <c r="AG1964" s="318"/>
      <c r="AH1964" s="320"/>
      <c r="AI1964" s="320"/>
    </row>
    <row r="1965" spans="1:35" hidden="1">
      <c r="A1965" t="s">
        <v>5599</v>
      </c>
      <c r="B1965" s="1">
        <v>46078</v>
      </c>
      <c r="C1965">
        <v>2</v>
      </c>
      <c r="D1965">
        <v>531545</v>
      </c>
      <c r="E1965" t="s">
        <v>36</v>
      </c>
      <c r="F1965" t="s">
        <v>37</v>
      </c>
      <c r="G1965" t="s">
        <v>644</v>
      </c>
      <c r="H1965" t="s">
        <v>5600</v>
      </c>
      <c r="I1965" t="s">
        <v>92</v>
      </c>
      <c r="J1965" t="s">
        <v>1801</v>
      </c>
      <c r="K1965" s="318"/>
      <c r="L1965"/>
      <c r="M1965" s="319"/>
      <c r="N1965" s="318"/>
      <c r="O1965" s="318"/>
      <c r="P1965" s="318" t="s">
        <v>274</v>
      </c>
      <c r="Q1965" s="319"/>
      <c r="R1965" s="318"/>
      <c r="X1965" t="s">
        <v>43</v>
      </c>
      <c r="AA1965" s="318"/>
      <c r="AB1965" s="318">
        <v>50058361</v>
      </c>
      <c r="AC1965" s="318" t="s">
        <v>43</v>
      </c>
      <c r="AE1965" s="318"/>
      <c r="AF1965" s="320"/>
      <c r="AG1965" s="318"/>
      <c r="AH1965" s="320"/>
      <c r="AI1965" s="320"/>
    </row>
    <row r="1966" spans="1:35" hidden="1">
      <c r="A1966" t="s">
        <v>5601</v>
      </c>
      <c r="B1966" s="1">
        <v>46078</v>
      </c>
      <c r="C1966">
        <v>2</v>
      </c>
      <c r="D1966">
        <v>531546</v>
      </c>
      <c r="E1966" t="s">
        <v>3321</v>
      </c>
      <c r="F1966" t="s">
        <v>37</v>
      </c>
      <c r="G1966" t="s">
        <v>117</v>
      </c>
      <c r="H1966" t="s">
        <v>5602</v>
      </c>
      <c r="I1966" t="s">
        <v>108</v>
      </c>
      <c r="J1966" t="s">
        <v>629</v>
      </c>
      <c r="K1966" s="318"/>
      <c r="L1966"/>
      <c r="M1966" s="319"/>
      <c r="N1966" s="318"/>
      <c r="O1966" s="318"/>
      <c r="P1966" s="318"/>
      <c r="Q1966" s="319"/>
      <c r="R1966" s="318"/>
      <c r="X1966" t="s">
        <v>43</v>
      </c>
      <c r="AA1966" s="318"/>
      <c r="AB1966" s="318">
        <v>50058458</v>
      </c>
      <c r="AC1966" s="318" t="s">
        <v>43</v>
      </c>
      <c r="AE1966" s="318"/>
      <c r="AF1966" s="320"/>
      <c r="AG1966" s="318"/>
      <c r="AH1966" s="320"/>
      <c r="AI1966" s="320"/>
    </row>
    <row r="1967" spans="1:35" hidden="1">
      <c r="A1967" t="s">
        <v>5603</v>
      </c>
      <c r="B1967" s="1">
        <v>46079</v>
      </c>
      <c r="C1967">
        <v>2</v>
      </c>
      <c r="D1967">
        <v>531547</v>
      </c>
      <c r="E1967" t="s">
        <v>4336</v>
      </c>
      <c r="F1967" t="s">
        <v>37</v>
      </c>
      <c r="G1967" t="s">
        <v>644</v>
      </c>
      <c r="H1967" t="s">
        <v>5604</v>
      </c>
      <c r="I1967" t="s">
        <v>60</v>
      </c>
      <c r="J1967" t="s">
        <v>1801</v>
      </c>
      <c r="K1967" s="318"/>
      <c r="L1967"/>
      <c r="M1967" s="319"/>
      <c r="N1967" s="318"/>
      <c r="O1967" s="318"/>
      <c r="P1967" s="318" t="s">
        <v>274</v>
      </c>
      <c r="Q1967" s="319"/>
      <c r="R1967" s="318"/>
      <c r="X1967" t="s">
        <v>43</v>
      </c>
      <c r="AA1967" s="318"/>
      <c r="AB1967" s="318">
        <v>50058513</v>
      </c>
      <c r="AC1967" s="318" t="s">
        <v>43</v>
      </c>
      <c r="AE1967" s="318"/>
      <c r="AF1967" s="320"/>
      <c r="AG1967" s="318"/>
      <c r="AH1967" s="320"/>
      <c r="AI1967" s="320"/>
    </row>
    <row r="1968" spans="1:35" hidden="1">
      <c r="A1968" t="s">
        <v>5605</v>
      </c>
      <c r="B1968" s="1">
        <v>46079</v>
      </c>
      <c r="C1968">
        <v>2</v>
      </c>
      <c r="D1968">
        <v>531548</v>
      </c>
      <c r="E1968" t="s">
        <v>2819</v>
      </c>
      <c r="F1968" t="s">
        <v>37</v>
      </c>
      <c r="G1968" t="s">
        <v>644</v>
      </c>
      <c r="H1968" t="s">
        <v>2820</v>
      </c>
      <c r="I1968" t="s">
        <v>123</v>
      </c>
      <c r="J1968" t="s">
        <v>629</v>
      </c>
      <c r="K1968" s="318"/>
      <c r="L1968"/>
      <c r="M1968" s="319"/>
      <c r="N1968" s="318"/>
      <c r="O1968" s="318"/>
      <c r="P1968" s="318" t="s">
        <v>274</v>
      </c>
      <c r="Q1968" s="319"/>
      <c r="R1968" s="318"/>
      <c r="X1968" t="s">
        <v>43</v>
      </c>
      <c r="AA1968" s="318"/>
      <c r="AB1968" s="318">
        <v>50058554</v>
      </c>
      <c r="AC1968" s="318" t="s">
        <v>43</v>
      </c>
      <c r="AE1968" s="318"/>
      <c r="AF1968" s="320"/>
      <c r="AG1968" s="318"/>
      <c r="AH1968" s="320"/>
      <c r="AI1968" s="320"/>
    </row>
    <row r="1969" spans="1:35" hidden="1">
      <c r="A1969" t="s">
        <v>5606</v>
      </c>
      <c r="B1969" s="1">
        <v>46079</v>
      </c>
      <c r="C1969">
        <v>2</v>
      </c>
      <c r="D1969">
        <v>531549</v>
      </c>
      <c r="E1969" t="s">
        <v>2240</v>
      </c>
      <c r="F1969" t="s">
        <v>37</v>
      </c>
      <c r="G1969" t="s">
        <v>644</v>
      </c>
      <c r="H1969" t="s">
        <v>1027</v>
      </c>
      <c r="I1969" t="s">
        <v>92</v>
      </c>
      <c r="J1969" t="s">
        <v>629</v>
      </c>
      <c r="K1969" s="318"/>
      <c r="L1969"/>
      <c r="M1969" s="319"/>
      <c r="N1969" s="318"/>
      <c r="O1969" s="318"/>
      <c r="P1969" s="318" t="s">
        <v>274</v>
      </c>
      <c r="Q1969" s="319"/>
      <c r="R1969" s="318"/>
      <c r="X1969" t="s">
        <v>43</v>
      </c>
      <c r="AA1969" s="318"/>
      <c r="AB1969" s="318">
        <v>50058564</v>
      </c>
      <c r="AC1969" s="318" t="s">
        <v>43</v>
      </c>
      <c r="AE1969" s="318"/>
      <c r="AF1969" s="320"/>
      <c r="AG1969" s="318"/>
      <c r="AH1969" s="320"/>
      <c r="AI1969" s="320"/>
    </row>
    <row r="1970" spans="1:35" hidden="1">
      <c r="A1970" t="s">
        <v>5607</v>
      </c>
      <c r="B1970" s="1">
        <v>46079</v>
      </c>
      <c r="C1970">
        <v>2</v>
      </c>
      <c r="D1970">
        <v>531550</v>
      </c>
      <c r="E1970" t="s">
        <v>5608</v>
      </c>
      <c r="F1970" t="s">
        <v>37</v>
      </c>
      <c r="G1970" t="s">
        <v>106</v>
      </c>
      <c r="H1970" t="s">
        <v>5609</v>
      </c>
      <c r="I1970" t="s">
        <v>72</v>
      </c>
      <c r="J1970" t="s">
        <v>629</v>
      </c>
      <c r="K1970" s="318"/>
      <c r="L1970"/>
      <c r="M1970" s="319">
        <v>46085</v>
      </c>
      <c r="N1970" s="318">
        <v>3</v>
      </c>
      <c r="O1970" s="318"/>
      <c r="P1970" s="318"/>
      <c r="Q1970" s="319"/>
      <c r="R1970" s="318"/>
      <c r="X1970" t="s">
        <v>43</v>
      </c>
      <c r="AA1970" s="318"/>
      <c r="AB1970" s="318">
        <v>50058544</v>
      </c>
      <c r="AC1970" s="318" t="s">
        <v>43</v>
      </c>
      <c r="AE1970" s="318"/>
      <c r="AF1970" s="320"/>
      <c r="AG1970" s="318"/>
      <c r="AH1970" s="320"/>
      <c r="AI1970" s="320"/>
    </row>
    <row r="1971" spans="1:35" hidden="1">
      <c r="A1971" t="s">
        <v>5610</v>
      </c>
      <c r="B1971" s="1">
        <v>46079</v>
      </c>
      <c r="C1971">
        <v>2</v>
      </c>
      <c r="D1971">
        <v>531551</v>
      </c>
      <c r="E1971" t="s">
        <v>5611</v>
      </c>
      <c r="F1971" t="s">
        <v>37</v>
      </c>
      <c r="G1971" t="s">
        <v>644</v>
      </c>
      <c r="H1971" t="s">
        <v>5612</v>
      </c>
      <c r="I1971" t="s">
        <v>636</v>
      </c>
      <c r="J1971" t="s">
        <v>629</v>
      </c>
      <c r="K1971" s="318"/>
      <c r="L1971"/>
      <c r="M1971" s="319"/>
      <c r="N1971" s="318"/>
      <c r="O1971" s="318"/>
      <c r="P1971" s="318" t="s">
        <v>274</v>
      </c>
      <c r="Q1971" s="319"/>
      <c r="R1971" s="318"/>
      <c r="X1971" t="s">
        <v>43</v>
      </c>
      <c r="AA1971" s="318"/>
      <c r="AB1971" s="318">
        <v>50058533</v>
      </c>
      <c r="AC1971" s="318" t="s">
        <v>43</v>
      </c>
      <c r="AE1971" s="318"/>
      <c r="AF1971" s="320"/>
      <c r="AG1971" s="318"/>
      <c r="AH1971" s="320"/>
      <c r="AI1971" s="320"/>
    </row>
    <row r="1972" spans="1:35" hidden="1">
      <c r="A1972" t="s">
        <v>5613</v>
      </c>
      <c r="B1972" s="1">
        <v>46079</v>
      </c>
      <c r="C1972">
        <v>2</v>
      </c>
      <c r="D1972">
        <v>531552</v>
      </c>
      <c r="E1972" t="s">
        <v>5614</v>
      </c>
      <c r="F1972" t="s">
        <v>37</v>
      </c>
      <c r="G1972" t="s">
        <v>197</v>
      </c>
      <c r="H1972" t="s">
        <v>5615</v>
      </c>
      <c r="I1972" t="s">
        <v>636</v>
      </c>
      <c r="J1972" t="s">
        <v>158</v>
      </c>
      <c r="K1972" s="318"/>
      <c r="L1972"/>
      <c r="M1972" s="319"/>
      <c r="N1972" s="318"/>
      <c r="O1972" s="318"/>
      <c r="P1972" s="318"/>
      <c r="Q1972" s="319"/>
      <c r="R1972" s="318"/>
      <c r="X1972" t="s">
        <v>43</v>
      </c>
      <c r="AA1972" s="318"/>
      <c r="AB1972" s="318">
        <v>50058583</v>
      </c>
      <c r="AC1972" s="318" t="s">
        <v>43</v>
      </c>
      <c r="AE1972" s="318"/>
      <c r="AF1972" s="320"/>
      <c r="AG1972" s="318"/>
      <c r="AH1972" s="320"/>
      <c r="AI1972" s="320"/>
    </row>
    <row r="1973" spans="1:35" hidden="1">
      <c r="A1973" t="s">
        <v>5616</v>
      </c>
      <c r="B1973" s="1">
        <v>46079</v>
      </c>
      <c r="C1973">
        <v>2</v>
      </c>
      <c r="D1973">
        <v>531553</v>
      </c>
      <c r="E1973" t="s">
        <v>5617</v>
      </c>
      <c r="F1973" t="s">
        <v>37</v>
      </c>
      <c r="G1973" t="s">
        <v>47</v>
      </c>
      <c r="H1973" t="s">
        <v>5618</v>
      </c>
      <c r="I1973" t="s">
        <v>92</v>
      </c>
      <c r="J1973" t="s">
        <v>158</v>
      </c>
      <c r="K1973" s="318"/>
      <c r="L1973"/>
      <c r="M1973" s="319"/>
      <c r="N1973" s="318"/>
      <c r="O1973" s="318"/>
      <c r="P1973" s="318"/>
      <c r="Q1973" s="319"/>
      <c r="R1973" s="318"/>
      <c r="X1973" t="s">
        <v>43</v>
      </c>
      <c r="AA1973" s="318"/>
      <c r="AB1973" s="318">
        <v>50058556</v>
      </c>
      <c r="AC1973" s="318" t="s">
        <v>43</v>
      </c>
      <c r="AE1973" s="318"/>
      <c r="AF1973" s="320"/>
      <c r="AG1973" s="318"/>
      <c r="AH1973" s="320"/>
      <c r="AI1973" s="320"/>
    </row>
    <row r="1974" spans="1:35" hidden="1">
      <c r="A1974" t="s">
        <v>5619</v>
      </c>
      <c r="B1974" s="1">
        <v>46079</v>
      </c>
      <c r="C1974">
        <v>2</v>
      </c>
      <c r="D1974">
        <v>531554</v>
      </c>
      <c r="E1974" t="s">
        <v>5620</v>
      </c>
      <c r="F1974" t="s">
        <v>37</v>
      </c>
      <c r="G1974" t="s">
        <v>121</v>
      </c>
      <c r="H1974" t="s">
        <v>5621</v>
      </c>
      <c r="I1974" t="s">
        <v>636</v>
      </c>
      <c r="J1974" t="s">
        <v>158</v>
      </c>
      <c r="K1974" s="318"/>
      <c r="L1974"/>
      <c r="M1974" s="319"/>
      <c r="N1974" s="318"/>
      <c r="O1974" s="318"/>
      <c r="P1974" s="318"/>
      <c r="Q1974" s="319"/>
      <c r="R1974" s="318"/>
      <c r="X1974" t="s">
        <v>43</v>
      </c>
      <c r="AA1974" s="318"/>
      <c r="AB1974" s="318">
        <v>50058656</v>
      </c>
      <c r="AC1974" s="318" t="s">
        <v>43</v>
      </c>
      <c r="AE1974" s="318"/>
      <c r="AF1974" s="320"/>
      <c r="AG1974" s="318"/>
      <c r="AH1974" s="320"/>
      <c r="AI1974" s="320"/>
    </row>
    <row r="1975" spans="1:35" hidden="1">
      <c r="A1975" t="s">
        <v>5622</v>
      </c>
      <c r="B1975" s="1">
        <v>46079</v>
      </c>
      <c r="C1975">
        <v>2</v>
      </c>
      <c r="D1975">
        <v>531555</v>
      </c>
      <c r="E1975" t="s">
        <v>5623</v>
      </c>
      <c r="F1975" t="s">
        <v>37</v>
      </c>
      <c r="G1975" t="s">
        <v>97</v>
      </c>
      <c r="H1975" t="s">
        <v>5624</v>
      </c>
      <c r="I1975" t="s">
        <v>108</v>
      </c>
      <c r="J1975" t="s">
        <v>1801</v>
      </c>
      <c r="K1975" s="318"/>
      <c r="L1975"/>
      <c r="M1975" s="319"/>
      <c r="N1975" s="318"/>
      <c r="O1975" s="318"/>
      <c r="P1975" s="318" t="s">
        <v>274</v>
      </c>
      <c r="Q1975" s="319"/>
      <c r="R1975" s="318"/>
      <c r="X1975" t="s">
        <v>43</v>
      </c>
      <c r="AA1975" s="318"/>
      <c r="AB1975" s="318">
        <v>50058349</v>
      </c>
      <c r="AC1975" s="318" t="s">
        <v>43</v>
      </c>
      <c r="AE1975" s="318"/>
      <c r="AF1975" s="320"/>
      <c r="AG1975" s="318"/>
      <c r="AH1975" s="320"/>
      <c r="AI1975" s="320"/>
    </row>
    <row r="1976" spans="1:35" hidden="1">
      <c r="A1976" t="s">
        <v>5625</v>
      </c>
      <c r="B1976" s="1">
        <v>46079</v>
      </c>
      <c r="C1976">
        <v>2</v>
      </c>
      <c r="D1976">
        <v>531556</v>
      </c>
      <c r="E1976" t="s">
        <v>5626</v>
      </c>
      <c r="F1976" t="s">
        <v>37</v>
      </c>
      <c r="G1976" t="s">
        <v>121</v>
      </c>
      <c r="H1976" t="s">
        <v>5627</v>
      </c>
      <c r="I1976" t="s">
        <v>108</v>
      </c>
      <c r="J1976" t="s">
        <v>1801</v>
      </c>
      <c r="K1976" s="318"/>
      <c r="L1976"/>
      <c r="M1976" s="319"/>
      <c r="N1976" s="318"/>
      <c r="O1976" s="318"/>
      <c r="P1976" s="318"/>
      <c r="Q1976" s="319"/>
      <c r="R1976" s="318"/>
      <c r="X1976" t="s">
        <v>43</v>
      </c>
      <c r="AA1976" s="318"/>
      <c r="AB1976" s="318">
        <v>50058350</v>
      </c>
      <c r="AC1976" s="318" t="s">
        <v>43</v>
      </c>
      <c r="AE1976" s="318"/>
      <c r="AF1976" s="320"/>
      <c r="AG1976" s="318"/>
      <c r="AH1976" s="320"/>
      <c r="AI1976" s="320"/>
    </row>
    <row r="1977" spans="1:35" hidden="1">
      <c r="A1977" t="s">
        <v>5628</v>
      </c>
      <c r="B1977" s="1">
        <v>46071</v>
      </c>
      <c r="C1977">
        <v>2</v>
      </c>
      <c r="D1977">
        <v>531557</v>
      </c>
      <c r="E1977" t="s">
        <v>1261</v>
      </c>
      <c r="F1977" t="s">
        <v>37</v>
      </c>
      <c r="G1977" t="s">
        <v>70</v>
      </c>
      <c r="H1977" t="s">
        <v>1262</v>
      </c>
      <c r="I1977" t="s">
        <v>40</v>
      </c>
      <c r="J1977" t="s">
        <v>5629</v>
      </c>
      <c r="K1977" s="318"/>
      <c r="L1977"/>
      <c r="M1977" s="319">
        <v>46080</v>
      </c>
      <c r="N1977" s="318">
        <v>2</v>
      </c>
      <c r="O1977" s="318"/>
      <c r="P1977" s="318"/>
      <c r="Q1977" s="319"/>
      <c r="R1977" s="318"/>
      <c r="T1977" t="s">
        <v>163</v>
      </c>
      <c r="U1977">
        <v>46062</v>
      </c>
      <c r="V1977">
        <v>46076</v>
      </c>
      <c r="W1977">
        <v>46070</v>
      </c>
      <c r="X1977" t="s">
        <v>5630</v>
      </c>
      <c r="Y1977" t="s">
        <v>199</v>
      </c>
      <c r="Z1977">
        <v>140000</v>
      </c>
      <c r="AA1977" s="318" t="s">
        <v>199</v>
      </c>
      <c r="AB1977" s="318">
        <v>50057934</v>
      </c>
      <c r="AC1977" s="318" t="s">
        <v>44</v>
      </c>
      <c r="AE1977" s="318" t="s">
        <v>52</v>
      </c>
      <c r="AF1977" s="320">
        <v>255747</v>
      </c>
      <c r="AG1977" s="318"/>
      <c r="AH1977" s="320"/>
      <c r="AI1977" s="320"/>
    </row>
    <row r="1978" spans="1:35" hidden="1">
      <c r="A1978" t="s">
        <v>5631</v>
      </c>
      <c r="B1978" s="1">
        <v>46079</v>
      </c>
      <c r="C1978">
        <v>2</v>
      </c>
      <c r="D1978">
        <v>531558</v>
      </c>
      <c r="E1978" t="s">
        <v>282</v>
      </c>
      <c r="F1978" t="s">
        <v>37</v>
      </c>
      <c r="G1978" t="s">
        <v>70</v>
      </c>
      <c r="H1978" t="s">
        <v>283</v>
      </c>
      <c r="I1978" t="s">
        <v>92</v>
      </c>
      <c r="J1978" t="s">
        <v>5124</v>
      </c>
      <c r="K1978" s="318"/>
      <c r="L1978"/>
      <c r="M1978" s="319">
        <v>46085</v>
      </c>
      <c r="N1978" s="318">
        <v>3</v>
      </c>
      <c r="O1978" s="318"/>
      <c r="P1978" s="318" t="s">
        <v>257</v>
      </c>
      <c r="Q1978" s="319"/>
      <c r="R1978" s="318"/>
      <c r="X1978" t="s">
        <v>43</v>
      </c>
      <c r="AA1978" s="318"/>
      <c r="AB1978" s="318">
        <v>50057966</v>
      </c>
      <c r="AC1978" s="318" t="s">
        <v>43</v>
      </c>
      <c r="AE1978" s="318"/>
      <c r="AF1978" s="320"/>
      <c r="AG1978" s="318"/>
      <c r="AH1978" s="320"/>
      <c r="AI1978" s="320"/>
    </row>
    <row r="1979" spans="1:35" hidden="1">
      <c r="A1979" t="s">
        <v>5632</v>
      </c>
      <c r="B1979" s="1">
        <v>46079</v>
      </c>
      <c r="C1979">
        <v>2</v>
      </c>
      <c r="D1979">
        <v>531559</v>
      </c>
      <c r="E1979" t="s">
        <v>5057</v>
      </c>
      <c r="F1979" t="s">
        <v>37</v>
      </c>
      <c r="G1979" t="s">
        <v>197</v>
      </c>
      <c r="H1979" t="s">
        <v>2939</v>
      </c>
      <c r="I1979" t="s">
        <v>108</v>
      </c>
      <c r="J1979" t="s">
        <v>227</v>
      </c>
      <c r="K1979" s="318"/>
      <c r="L1979"/>
      <c r="M1979" s="319"/>
      <c r="N1979" s="318"/>
      <c r="O1979" s="318"/>
      <c r="P1979" s="318"/>
      <c r="Q1979" s="319"/>
      <c r="R1979" s="318"/>
      <c r="X1979" t="s">
        <v>43</v>
      </c>
      <c r="AA1979" s="318"/>
      <c r="AB1979" s="318">
        <v>50058648</v>
      </c>
      <c r="AC1979" s="318" t="s">
        <v>43</v>
      </c>
      <c r="AE1979" s="318"/>
      <c r="AF1979" s="320"/>
      <c r="AG1979" s="318"/>
      <c r="AH1979" s="320"/>
      <c r="AI1979" s="320"/>
    </row>
    <row r="1980" spans="1:35" hidden="1">
      <c r="A1980" t="s">
        <v>5633</v>
      </c>
      <c r="B1980" s="1">
        <v>46079</v>
      </c>
      <c r="C1980">
        <v>2</v>
      </c>
      <c r="D1980">
        <v>531560</v>
      </c>
      <c r="E1980" t="s">
        <v>5634</v>
      </c>
      <c r="F1980" t="s">
        <v>37</v>
      </c>
      <c r="G1980" t="s">
        <v>644</v>
      </c>
      <c r="H1980" t="s">
        <v>5635</v>
      </c>
      <c r="I1980" t="s">
        <v>60</v>
      </c>
      <c r="J1980" t="s">
        <v>1149</v>
      </c>
      <c r="K1980" s="318"/>
      <c r="L1980"/>
      <c r="M1980" s="319"/>
      <c r="N1980" s="318"/>
      <c r="O1980" s="318"/>
      <c r="P1980" s="318" t="s">
        <v>274</v>
      </c>
      <c r="Q1980" s="319"/>
      <c r="R1980" s="318"/>
      <c r="X1980" t="s">
        <v>43</v>
      </c>
      <c r="AA1980" s="318"/>
      <c r="AB1980" s="318">
        <v>50058502</v>
      </c>
      <c r="AC1980" s="318" t="s">
        <v>43</v>
      </c>
      <c r="AE1980" s="318"/>
      <c r="AF1980" s="320"/>
      <c r="AG1980" s="318"/>
      <c r="AH1980" s="320"/>
      <c r="AI1980" s="320"/>
    </row>
    <row r="1981" spans="1:35" hidden="1">
      <c r="A1981" t="s">
        <v>5636</v>
      </c>
      <c r="B1981" s="1">
        <v>46080</v>
      </c>
      <c r="C1981">
        <v>2</v>
      </c>
      <c r="D1981">
        <v>531561</v>
      </c>
      <c r="E1981" t="s">
        <v>36</v>
      </c>
      <c r="F1981" t="s">
        <v>37</v>
      </c>
      <c r="G1981" t="s">
        <v>644</v>
      </c>
      <c r="H1981" t="s">
        <v>5637</v>
      </c>
      <c r="I1981" t="s">
        <v>60</v>
      </c>
      <c r="J1981" t="s">
        <v>1408</v>
      </c>
      <c r="K1981" s="318"/>
      <c r="L1981"/>
      <c r="M1981" s="319"/>
      <c r="N1981" s="318"/>
      <c r="O1981" s="318"/>
      <c r="P1981" s="318" t="s">
        <v>274</v>
      </c>
      <c r="Q1981" s="319"/>
      <c r="R1981" s="318"/>
      <c r="X1981" t="s">
        <v>43</v>
      </c>
      <c r="AA1981" s="318"/>
      <c r="AB1981" s="318">
        <v>50058632</v>
      </c>
      <c r="AC1981" s="318" t="s">
        <v>43</v>
      </c>
      <c r="AE1981" s="318"/>
      <c r="AF1981" s="320"/>
      <c r="AG1981" s="318"/>
      <c r="AH1981" s="320"/>
      <c r="AI1981" s="320"/>
    </row>
    <row r="1982" spans="1:35" hidden="1">
      <c r="A1982" t="s">
        <v>5638</v>
      </c>
      <c r="B1982" s="1">
        <v>46080</v>
      </c>
      <c r="C1982">
        <v>2</v>
      </c>
      <c r="D1982">
        <v>531562</v>
      </c>
      <c r="E1982" t="s">
        <v>3290</v>
      </c>
      <c r="F1982" t="s">
        <v>37</v>
      </c>
      <c r="G1982" t="s">
        <v>106</v>
      </c>
      <c r="H1982" t="s">
        <v>3291</v>
      </c>
      <c r="I1982" t="s">
        <v>108</v>
      </c>
      <c r="J1982" t="s">
        <v>629</v>
      </c>
      <c r="K1982" s="318"/>
      <c r="L1982"/>
      <c r="M1982" s="319"/>
      <c r="N1982" s="318"/>
      <c r="O1982" s="318"/>
      <c r="P1982" s="318"/>
      <c r="Q1982" s="319"/>
      <c r="R1982" s="318"/>
      <c r="X1982" t="s">
        <v>43</v>
      </c>
      <c r="AA1982" s="318"/>
      <c r="AB1982" s="318">
        <v>50058654</v>
      </c>
      <c r="AC1982" s="318" t="s">
        <v>43</v>
      </c>
      <c r="AE1982" s="318"/>
      <c r="AF1982" s="320"/>
      <c r="AG1982" s="318"/>
      <c r="AH1982" s="320"/>
      <c r="AI1982" s="320"/>
    </row>
    <row r="1983" spans="1:35" hidden="1">
      <c r="A1983" t="s">
        <v>5639</v>
      </c>
      <c r="B1983" s="1">
        <v>46080</v>
      </c>
      <c r="C1983">
        <v>2</v>
      </c>
      <c r="D1983">
        <v>531563</v>
      </c>
      <c r="E1983" t="s">
        <v>2231</v>
      </c>
      <c r="F1983" t="s">
        <v>37</v>
      </c>
      <c r="G1983" t="s">
        <v>106</v>
      </c>
      <c r="H1983" t="s">
        <v>2232</v>
      </c>
      <c r="I1983" t="s">
        <v>108</v>
      </c>
      <c r="J1983" t="s">
        <v>629</v>
      </c>
      <c r="K1983" s="318"/>
      <c r="L1983"/>
      <c r="M1983" s="319"/>
      <c r="N1983" s="318"/>
      <c r="O1983" s="318"/>
      <c r="P1983" s="318"/>
      <c r="Q1983" s="319"/>
      <c r="R1983" s="318"/>
      <c r="X1983" t="s">
        <v>43</v>
      </c>
      <c r="AA1983" s="318"/>
      <c r="AB1983" s="318">
        <v>50058693</v>
      </c>
      <c r="AC1983" s="318" t="s">
        <v>43</v>
      </c>
      <c r="AE1983" s="318"/>
      <c r="AF1983" s="320"/>
      <c r="AG1983" s="318"/>
      <c r="AH1983" s="320"/>
      <c r="AI1983" s="320"/>
    </row>
    <row r="1984" spans="1:35" hidden="1">
      <c r="A1984" t="s">
        <v>5640</v>
      </c>
      <c r="B1984" s="1">
        <v>46080</v>
      </c>
      <c r="C1984">
        <v>2</v>
      </c>
      <c r="D1984">
        <v>531564</v>
      </c>
      <c r="E1984" t="s">
        <v>5641</v>
      </c>
      <c r="F1984" t="s">
        <v>37</v>
      </c>
      <c r="G1984" t="s">
        <v>106</v>
      </c>
      <c r="H1984" t="s">
        <v>5642</v>
      </c>
      <c r="I1984" t="s">
        <v>108</v>
      </c>
      <c r="J1984" t="s">
        <v>629</v>
      </c>
      <c r="K1984" s="318"/>
      <c r="L1984"/>
      <c r="M1984" s="319"/>
      <c r="N1984" s="318"/>
      <c r="O1984" s="318"/>
      <c r="P1984" s="318"/>
      <c r="Q1984" s="319"/>
      <c r="R1984" s="318"/>
      <c r="X1984" t="s">
        <v>43</v>
      </c>
      <c r="AA1984" s="318"/>
      <c r="AB1984" s="318">
        <v>50058695</v>
      </c>
      <c r="AC1984" s="318" t="s">
        <v>43</v>
      </c>
      <c r="AE1984" s="318"/>
      <c r="AF1984" s="320"/>
      <c r="AG1984" s="318"/>
      <c r="AH1984" s="320"/>
      <c r="AI1984" s="320"/>
    </row>
    <row r="1985" spans="1:35" hidden="1">
      <c r="A1985" t="s">
        <v>5643</v>
      </c>
      <c r="B1985" s="1">
        <v>46080</v>
      </c>
      <c r="C1985">
        <v>2</v>
      </c>
      <c r="D1985">
        <v>531565</v>
      </c>
      <c r="E1985" t="s">
        <v>5644</v>
      </c>
      <c r="F1985" t="s">
        <v>37</v>
      </c>
      <c r="G1985" t="s">
        <v>106</v>
      </c>
      <c r="H1985" t="s">
        <v>5645</v>
      </c>
      <c r="I1985" t="s">
        <v>108</v>
      </c>
      <c r="J1985" t="s">
        <v>629</v>
      </c>
      <c r="K1985" s="318"/>
      <c r="L1985"/>
      <c r="M1985" s="319"/>
      <c r="N1985" s="318"/>
      <c r="O1985" s="318"/>
      <c r="P1985" s="318"/>
      <c r="Q1985" s="319"/>
      <c r="R1985" s="318"/>
      <c r="X1985" t="s">
        <v>43</v>
      </c>
      <c r="AA1985" s="318"/>
      <c r="AB1985" s="318">
        <v>50058697</v>
      </c>
      <c r="AC1985" s="318" t="s">
        <v>43</v>
      </c>
      <c r="AE1985" s="318"/>
      <c r="AF1985" s="320"/>
      <c r="AG1985" s="318"/>
      <c r="AH1985" s="320"/>
      <c r="AI1985" s="320"/>
    </row>
    <row r="1986" spans="1:35" hidden="1">
      <c r="A1986" t="s">
        <v>5646</v>
      </c>
      <c r="B1986" s="1">
        <v>46080</v>
      </c>
      <c r="C1986">
        <v>2</v>
      </c>
      <c r="D1986">
        <v>531566</v>
      </c>
      <c r="E1986" t="s">
        <v>5647</v>
      </c>
      <c r="F1986" t="s">
        <v>37</v>
      </c>
      <c r="G1986" t="s">
        <v>106</v>
      </c>
      <c r="H1986" t="s">
        <v>5648</v>
      </c>
      <c r="I1986" t="s">
        <v>108</v>
      </c>
      <c r="J1986" t="s">
        <v>629</v>
      </c>
      <c r="K1986" s="318"/>
      <c r="L1986"/>
      <c r="M1986" s="319"/>
      <c r="N1986" s="318"/>
      <c r="O1986" s="318"/>
      <c r="P1986" s="318"/>
      <c r="Q1986" s="319"/>
      <c r="R1986" s="318"/>
      <c r="X1986" t="s">
        <v>43</v>
      </c>
      <c r="AA1986" s="318"/>
      <c r="AB1986" s="318">
        <v>50058702</v>
      </c>
      <c r="AC1986" s="318" t="s">
        <v>43</v>
      </c>
      <c r="AE1986" s="318"/>
      <c r="AF1986" s="320"/>
      <c r="AG1986" s="318"/>
      <c r="AH1986" s="320"/>
      <c r="AI1986" s="320"/>
    </row>
    <row r="1987" spans="1:35" hidden="1">
      <c r="A1987" t="s">
        <v>5649</v>
      </c>
      <c r="B1987" s="1">
        <v>46080</v>
      </c>
      <c r="C1987">
        <v>2</v>
      </c>
      <c r="D1987">
        <v>531567</v>
      </c>
      <c r="E1987" t="s">
        <v>69</v>
      </c>
      <c r="F1987" t="s">
        <v>37</v>
      </c>
      <c r="G1987" t="s">
        <v>383</v>
      </c>
      <c r="H1987" t="s">
        <v>5650</v>
      </c>
      <c r="I1987" t="s">
        <v>636</v>
      </c>
      <c r="J1987" t="s">
        <v>1693</v>
      </c>
      <c r="K1987" s="318"/>
      <c r="L1987"/>
      <c r="M1987" s="319"/>
      <c r="N1987" s="318"/>
      <c r="O1987" s="318"/>
      <c r="P1987" s="318"/>
      <c r="Q1987" s="319"/>
      <c r="R1987" s="318"/>
      <c r="X1987" t="s">
        <v>43</v>
      </c>
      <c r="AA1987" s="318"/>
      <c r="AB1987" s="318"/>
      <c r="AC1987" s="318" t="s">
        <v>43</v>
      </c>
      <c r="AE1987" s="318"/>
      <c r="AF1987" s="320"/>
      <c r="AG1987" s="318"/>
      <c r="AH1987" s="320"/>
      <c r="AI1987" s="320"/>
    </row>
    <row r="1988" spans="1:35" hidden="1">
      <c r="A1988" t="s">
        <v>5651</v>
      </c>
      <c r="B1988" s="1">
        <v>46080</v>
      </c>
      <c r="C1988">
        <v>2</v>
      </c>
      <c r="D1988">
        <v>531568</v>
      </c>
      <c r="E1988" t="s">
        <v>5652</v>
      </c>
      <c r="F1988" t="s">
        <v>37</v>
      </c>
      <c r="G1988" t="s">
        <v>188</v>
      </c>
      <c r="H1988" t="s">
        <v>5653</v>
      </c>
      <c r="I1988" t="s">
        <v>108</v>
      </c>
      <c r="J1988" t="s">
        <v>158</v>
      </c>
      <c r="K1988" s="318"/>
      <c r="L1988"/>
      <c r="M1988" s="319"/>
      <c r="N1988" s="318"/>
      <c r="O1988" s="318"/>
      <c r="P1988" s="318"/>
      <c r="Q1988" s="319"/>
      <c r="R1988" s="318"/>
      <c r="X1988" t="s">
        <v>43</v>
      </c>
      <c r="AA1988" s="318"/>
      <c r="AB1988" s="318">
        <v>50058822</v>
      </c>
      <c r="AC1988" s="318" t="s">
        <v>43</v>
      </c>
      <c r="AE1988" s="318"/>
      <c r="AF1988" s="320"/>
      <c r="AG1988" s="318"/>
      <c r="AH1988" s="320"/>
      <c r="AI1988" s="320"/>
    </row>
    <row r="1989" spans="1:35" hidden="1">
      <c r="A1989" t="s">
        <v>5654</v>
      </c>
      <c r="B1989" s="1">
        <v>46080</v>
      </c>
      <c r="C1989">
        <v>2</v>
      </c>
      <c r="D1989">
        <v>531569</v>
      </c>
      <c r="E1989" t="s">
        <v>5655</v>
      </c>
      <c r="F1989" t="s">
        <v>37</v>
      </c>
      <c r="G1989" t="s">
        <v>188</v>
      </c>
      <c r="H1989" t="s">
        <v>5656</v>
      </c>
      <c r="I1989" t="s">
        <v>123</v>
      </c>
      <c r="J1989" t="s">
        <v>158</v>
      </c>
      <c r="K1989" s="318"/>
      <c r="L1989"/>
      <c r="M1989" s="319"/>
      <c r="N1989" s="318"/>
      <c r="O1989" s="318"/>
      <c r="P1989" s="318"/>
      <c r="Q1989" s="319"/>
      <c r="R1989" s="318"/>
      <c r="X1989" t="s">
        <v>43</v>
      </c>
      <c r="AA1989" s="318"/>
      <c r="AB1989" s="318">
        <v>50058765</v>
      </c>
      <c r="AC1989" s="318" t="s">
        <v>43</v>
      </c>
      <c r="AE1989" s="318"/>
      <c r="AF1989" s="320"/>
      <c r="AG1989" s="318"/>
      <c r="AH1989" s="320"/>
      <c r="AI1989" s="320"/>
    </row>
    <row r="1990" spans="1:35" hidden="1">
      <c r="A1990" t="s">
        <v>5657</v>
      </c>
      <c r="B1990" s="1">
        <v>46080</v>
      </c>
      <c r="C1990">
        <v>2</v>
      </c>
      <c r="D1990">
        <v>531570</v>
      </c>
      <c r="E1990" t="s">
        <v>5658</v>
      </c>
      <c r="F1990" t="s">
        <v>37</v>
      </c>
      <c r="G1990" t="s">
        <v>97</v>
      </c>
      <c r="H1990" t="s">
        <v>5659</v>
      </c>
      <c r="I1990" t="s">
        <v>1423</v>
      </c>
      <c r="J1990" t="s">
        <v>158</v>
      </c>
      <c r="K1990" s="318"/>
      <c r="L1990"/>
      <c r="M1990" s="319"/>
      <c r="N1990" s="318"/>
      <c r="O1990" s="318"/>
      <c r="P1990" s="318" t="s">
        <v>274</v>
      </c>
      <c r="Q1990" s="319"/>
      <c r="R1990" s="318"/>
      <c r="X1990" t="s">
        <v>43</v>
      </c>
      <c r="AA1990" s="318"/>
      <c r="AB1990" s="318">
        <v>50059002</v>
      </c>
      <c r="AC1990" s="318" t="s">
        <v>43</v>
      </c>
      <c r="AE1990" s="318"/>
      <c r="AF1990" s="320"/>
      <c r="AG1990" s="318"/>
      <c r="AH1990" s="320"/>
      <c r="AI1990" s="320"/>
    </row>
    <row r="1991" spans="1:35" hidden="1">
      <c r="A1991" t="s">
        <v>5660</v>
      </c>
      <c r="B1991" s="1">
        <v>46016</v>
      </c>
      <c r="C1991">
        <v>12</v>
      </c>
      <c r="D1991">
        <v>531571</v>
      </c>
      <c r="E1991" t="s">
        <v>5661</v>
      </c>
      <c r="F1991" t="s">
        <v>37</v>
      </c>
      <c r="G1991" t="s">
        <v>1401</v>
      </c>
      <c r="H1991" t="s">
        <v>5662</v>
      </c>
      <c r="I1991" t="s">
        <v>1423</v>
      </c>
      <c r="J1991" t="s">
        <v>1408</v>
      </c>
      <c r="K1991" s="318"/>
      <c r="L1991"/>
      <c r="M1991" s="319"/>
      <c r="N1991" s="318"/>
      <c r="O1991" s="318"/>
      <c r="P1991" s="318" t="s">
        <v>274</v>
      </c>
      <c r="Q1991" s="319">
        <v>46078</v>
      </c>
      <c r="R1991" s="318"/>
      <c r="X1991" t="s">
        <v>43</v>
      </c>
      <c r="AA1991" s="318"/>
      <c r="AB1991" s="318"/>
      <c r="AC1991" s="318" t="s">
        <v>43</v>
      </c>
      <c r="AE1991" s="318"/>
      <c r="AF1991" s="320"/>
      <c r="AG1991" s="318"/>
      <c r="AH1991" s="320"/>
      <c r="AI1991" s="320"/>
    </row>
    <row r="1992" spans="1:35" hidden="1">
      <c r="A1992" t="s">
        <v>5663</v>
      </c>
      <c r="B1992" s="1">
        <v>46051</v>
      </c>
      <c r="C1992">
        <v>1</v>
      </c>
      <c r="D1992">
        <v>531572</v>
      </c>
      <c r="E1992" t="s">
        <v>5664</v>
      </c>
      <c r="F1992" t="s">
        <v>37</v>
      </c>
      <c r="G1992" t="s">
        <v>1401</v>
      </c>
      <c r="H1992" t="s">
        <v>5665</v>
      </c>
      <c r="I1992" t="s">
        <v>1418</v>
      </c>
      <c r="J1992" t="s">
        <v>1408</v>
      </c>
      <c r="K1992" s="318"/>
      <c r="L1992"/>
      <c r="M1992" s="319"/>
      <c r="N1992" s="318"/>
      <c r="O1992" s="318"/>
      <c r="P1992" s="318" t="s">
        <v>274</v>
      </c>
      <c r="Q1992" s="319">
        <v>46080</v>
      </c>
      <c r="R1992" s="318"/>
      <c r="X1992" t="s">
        <v>43</v>
      </c>
      <c r="AA1992" s="318"/>
      <c r="AB1992" s="318"/>
      <c r="AC1992" s="318" t="s">
        <v>43</v>
      </c>
      <c r="AE1992" s="318"/>
      <c r="AF1992" s="320"/>
      <c r="AG1992" s="318"/>
      <c r="AH1992" s="320"/>
      <c r="AI1992" s="320"/>
    </row>
    <row r="1993" spans="1:35" hidden="1">
      <c r="A1993" t="s">
        <v>5666</v>
      </c>
      <c r="B1993" s="1">
        <v>46070</v>
      </c>
      <c r="C1993">
        <v>2</v>
      </c>
      <c r="D1993">
        <v>531573</v>
      </c>
      <c r="E1993" t="s">
        <v>5667</v>
      </c>
      <c r="F1993" t="s">
        <v>37</v>
      </c>
      <c r="G1993" t="s">
        <v>1401</v>
      </c>
      <c r="H1993" t="s">
        <v>5668</v>
      </c>
      <c r="I1993" t="s">
        <v>636</v>
      </c>
      <c r="J1993" t="s">
        <v>5340</v>
      </c>
      <c r="K1993" s="318"/>
      <c r="L1993"/>
      <c r="M1993" s="319"/>
      <c r="N1993" s="318"/>
      <c r="O1993" s="318"/>
      <c r="P1993" s="318" t="s">
        <v>274</v>
      </c>
      <c r="Q1993" s="319">
        <v>46080</v>
      </c>
      <c r="R1993" s="318"/>
      <c r="X1993" t="s">
        <v>43</v>
      </c>
      <c r="AA1993" s="318"/>
      <c r="AB1993" s="318"/>
      <c r="AC1993" s="318" t="s">
        <v>43</v>
      </c>
      <c r="AE1993" s="318"/>
      <c r="AF1993" s="320"/>
      <c r="AG1993" s="318"/>
      <c r="AH1993" s="320"/>
      <c r="AI1993" s="320"/>
    </row>
    <row r="1994" spans="1:35" hidden="1">
      <c r="A1994" t="s">
        <v>5669</v>
      </c>
      <c r="B1994" s="1">
        <v>46083</v>
      </c>
      <c r="C1994">
        <v>3</v>
      </c>
      <c r="D1994">
        <v>531574</v>
      </c>
      <c r="E1994" t="s">
        <v>5670</v>
      </c>
      <c r="F1994" t="s">
        <v>37</v>
      </c>
      <c r="G1994" t="s">
        <v>106</v>
      </c>
      <c r="H1994" t="s">
        <v>5671</v>
      </c>
      <c r="I1994" t="s">
        <v>108</v>
      </c>
      <c r="J1994" t="s">
        <v>629</v>
      </c>
      <c r="K1994" s="318"/>
      <c r="L1994"/>
      <c r="M1994" s="319"/>
      <c r="N1994" s="318"/>
      <c r="O1994" s="318"/>
      <c r="P1994" s="318"/>
      <c r="Q1994" s="319"/>
      <c r="R1994" s="318"/>
      <c r="X1994" t="s">
        <v>43</v>
      </c>
      <c r="AA1994" s="318"/>
      <c r="AB1994" s="318">
        <v>50058997</v>
      </c>
      <c r="AC1994" s="318" t="s">
        <v>43</v>
      </c>
      <c r="AE1994" s="318"/>
      <c r="AF1994" s="320"/>
      <c r="AG1994" s="318"/>
      <c r="AH1994" s="320"/>
      <c r="AI1994" s="320"/>
    </row>
    <row r="1995" spans="1:35" hidden="1">
      <c r="A1995" t="s">
        <v>5672</v>
      </c>
      <c r="B1995" s="1">
        <v>46083</v>
      </c>
      <c r="C1995">
        <v>3</v>
      </c>
      <c r="D1995">
        <v>531575</v>
      </c>
      <c r="E1995" t="s">
        <v>5673</v>
      </c>
      <c r="F1995" t="s">
        <v>37</v>
      </c>
      <c r="G1995" t="s">
        <v>106</v>
      </c>
      <c r="H1995" t="s">
        <v>5674</v>
      </c>
      <c r="I1995" t="s">
        <v>108</v>
      </c>
      <c r="J1995" t="s">
        <v>629</v>
      </c>
      <c r="K1995" s="318"/>
      <c r="L1995"/>
      <c r="M1995" s="319"/>
      <c r="N1995" s="318"/>
      <c r="O1995" s="318"/>
      <c r="P1995" s="318"/>
      <c r="Q1995" s="319"/>
      <c r="R1995" s="318"/>
      <c r="X1995" t="s">
        <v>43</v>
      </c>
      <c r="AA1995" s="318"/>
      <c r="AB1995" s="318">
        <v>50058936</v>
      </c>
      <c r="AC1995" s="318" t="s">
        <v>43</v>
      </c>
      <c r="AE1995" s="318"/>
      <c r="AF1995" s="320"/>
      <c r="AG1995" s="318"/>
      <c r="AH1995" s="320"/>
      <c r="AI1995" s="320"/>
    </row>
    <row r="1996" spans="1:35" hidden="1">
      <c r="A1996" t="s">
        <v>5675</v>
      </c>
      <c r="B1996" s="1">
        <v>46083</v>
      </c>
      <c r="C1996">
        <v>3</v>
      </c>
      <c r="D1996">
        <v>531576</v>
      </c>
      <c r="E1996" t="s">
        <v>2387</v>
      </c>
      <c r="F1996" t="s">
        <v>37</v>
      </c>
      <c r="G1996" t="s">
        <v>106</v>
      </c>
      <c r="H1996" t="s">
        <v>5676</v>
      </c>
      <c r="I1996" t="s">
        <v>108</v>
      </c>
      <c r="J1996" t="s">
        <v>629</v>
      </c>
      <c r="K1996" s="318"/>
      <c r="L1996"/>
      <c r="M1996" s="319"/>
      <c r="N1996" s="318"/>
      <c r="O1996" s="318"/>
      <c r="P1996" s="318"/>
      <c r="Q1996" s="319"/>
      <c r="R1996" s="318"/>
      <c r="X1996" t="s">
        <v>43</v>
      </c>
      <c r="AA1996" s="318"/>
      <c r="AB1996" s="318">
        <v>50058941</v>
      </c>
      <c r="AC1996" s="318" t="s">
        <v>43</v>
      </c>
      <c r="AE1996" s="318"/>
      <c r="AF1996" s="320"/>
      <c r="AG1996" s="318"/>
      <c r="AH1996" s="320"/>
      <c r="AI1996" s="320"/>
    </row>
    <row r="1997" spans="1:35" hidden="1">
      <c r="A1997" t="s">
        <v>5677</v>
      </c>
      <c r="B1997" s="1">
        <v>46083</v>
      </c>
      <c r="C1997">
        <v>3</v>
      </c>
      <c r="D1997">
        <v>531577</v>
      </c>
      <c r="E1997" t="s">
        <v>5678</v>
      </c>
      <c r="F1997" t="s">
        <v>37</v>
      </c>
      <c r="G1997" t="s">
        <v>644</v>
      </c>
      <c r="H1997" t="s">
        <v>5679</v>
      </c>
      <c r="I1997" t="s">
        <v>636</v>
      </c>
      <c r="J1997" t="s">
        <v>629</v>
      </c>
      <c r="K1997" s="318"/>
      <c r="L1997"/>
      <c r="M1997" s="319"/>
      <c r="N1997" s="318"/>
      <c r="O1997" s="318"/>
      <c r="P1997" s="318" t="s">
        <v>274</v>
      </c>
      <c r="Q1997" s="319"/>
      <c r="R1997" s="318"/>
      <c r="X1997" t="s">
        <v>43</v>
      </c>
      <c r="AA1997" s="318"/>
      <c r="AB1997" s="318">
        <v>50058959</v>
      </c>
      <c r="AC1997" s="318" t="s">
        <v>43</v>
      </c>
      <c r="AE1997" s="318"/>
      <c r="AF1997" s="320"/>
      <c r="AG1997" s="318"/>
      <c r="AH1997" s="320"/>
      <c r="AI1997" s="320"/>
    </row>
    <row r="1998" spans="1:35" hidden="1">
      <c r="A1998" t="s">
        <v>5680</v>
      </c>
      <c r="B1998" s="1">
        <v>46083</v>
      </c>
      <c r="C1998">
        <v>3</v>
      </c>
      <c r="D1998">
        <v>531578</v>
      </c>
      <c r="E1998" t="s">
        <v>5681</v>
      </c>
      <c r="F1998" t="s">
        <v>37</v>
      </c>
      <c r="G1998" t="s">
        <v>644</v>
      </c>
      <c r="H1998" t="s">
        <v>5682</v>
      </c>
      <c r="I1998" t="s">
        <v>1423</v>
      </c>
      <c r="J1998" t="s">
        <v>629</v>
      </c>
      <c r="K1998" s="318"/>
      <c r="L1998"/>
      <c r="M1998" s="319"/>
      <c r="N1998" s="318"/>
      <c r="O1998" s="318"/>
      <c r="P1998" s="318" t="s">
        <v>274</v>
      </c>
      <c r="Q1998" s="319"/>
      <c r="R1998" s="318"/>
      <c r="X1998" t="s">
        <v>43</v>
      </c>
      <c r="AA1998" s="318"/>
      <c r="AB1998" s="318">
        <v>50058974</v>
      </c>
      <c r="AC1998" s="318" t="s">
        <v>43</v>
      </c>
      <c r="AE1998" s="318"/>
      <c r="AF1998" s="320"/>
      <c r="AG1998" s="318"/>
      <c r="AH1998" s="320"/>
      <c r="AI1998" s="320"/>
    </row>
    <row r="1999" spans="1:35" hidden="1">
      <c r="A1999" t="s">
        <v>5683</v>
      </c>
      <c r="B1999" s="1">
        <v>46083</v>
      </c>
      <c r="C1999">
        <v>3</v>
      </c>
      <c r="D1999">
        <v>531579</v>
      </c>
      <c r="E1999" t="s">
        <v>5684</v>
      </c>
      <c r="F1999" t="s">
        <v>37</v>
      </c>
      <c r="G1999" t="s">
        <v>644</v>
      </c>
      <c r="H1999" t="s">
        <v>5685</v>
      </c>
      <c r="I1999" t="s">
        <v>636</v>
      </c>
      <c r="J1999" t="s">
        <v>629</v>
      </c>
      <c r="K1999" s="318"/>
      <c r="L1999"/>
      <c r="M1999" s="319"/>
      <c r="N1999" s="318"/>
      <c r="O1999" s="318"/>
      <c r="P1999" s="318" t="s">
        <v>274</v>
      </c>
      <c r="Q1999" s="319"/>
      <c r="R1999" s="318"/>
      <c r="X1999" t="s">
        <v>43</v>
      </c>
      <c r="AA1999" s="318"/>
      <c r="AB1999" s="318">
        <v>50059000</v>
      </c>
      <c r="AC1999" s="318" t="s">
        <v>43</v>
      </c>
      <c r="AE1999" s="318"/>
      <c r="AF1999" s="320"/>
      <c r="AG1999" s="318"/>
      <c r="AH1999" s="320"/>
      <c r="AI1999" s="320"/>
    </row>
    <row r="2000" spans="1:35" hidden="1">
      <c r="A2000" t="s">
        <v>5686</v>
      </c>
      <c r="B2000" s="1">
        <v>46083</v>
      </c>
      <c r="C2000">
        <v>3</v>
      </c>
      <c r="D2000">
        <v>531580</v>
      </c>
      <c r="E2000" t="s">
        <v>5687</v>
      </c>
      <c r="F2000" t="s">
        <v>37</v>
      </c>
      <c r="G2000" t="s">
        <v>644</v>
      </c>
      <c r="H2000" t="s">
        <v>5688</v>
      </c>
      <c r="I2000" t="s">
        <v>636</v>
      </c>
      <c r="J2000" t="s">
        <v>629</v>
      </c>
      <c r="K2000" s="318"/>
      <c r="L2000"/>
      <c r="M2000" s="319"/>
      <c r="N2000" s="318"/>
      <c r="O2000" s="318"/>
      <c r="P2000" s="318" t="s">
        <v>274</v>
      </c>
      <c r="Q2000" s="319"/>
      <c r="R2000" s="318"/>
      <c r="X2000" t="s">
        <v>43</v>
      </c>
      <c r="AA2000" s="318"/>
      <c r="AB2000" s="318">
        <v>50059043</v>
      </c>
      <c r="AC2000" s="318" t="s">
        <v>43</v>
      </c>
      <c r="AE2000" s="318"/>
      <c r="AF2000" s="320"/>
      <c r="AG2000" s="318"/>
      <c r="AH2000" s="320"/>
      <c r="AI2000" s="320"/>
    </row>
    <row r="2001" spans="1:35" hidden="1">
      <c r="A2001" t="s">
        <v>5689</v>
      </c>
      <c r="B2001" s="1">
        <v>46083</v>
      </c>
      <c r="C2001">
        <v>3</v>
      </c>
      <c r="D2001">
        <v>531581</v>
      </c>
      <c r="E2001" t="s">
        <v>5690</v>
      </c>
      <c r="F2001" t="s">
        <v>37</v>
      </c>
      <c r="G2001" t="s">
        <v>383</v>
      </c>
      <c r="H2001" t="s">
        <v>5691</v>
      </c>
      <c r="I2001" t="s">
        <v>636</v>
      </c>
      <c r="J2001" t="s">
        <v>158</v>
      </c>
      <c r="K2001" s="318"/>
      <c r="L2001"/>
      <c r="M2001" s="319"/>
      <c r="N2001" s="318"/>
      <c r="O2001" s="318"/>
      <c r="P2001" s="318"/>
      <c r="Q2001" s="319"/>
      <c r="R2001" s="318"/>
      <c r="X2001" t="s">
        <v>43</v>
      </c>
      <c r="AA2001" s="318"/>
      <c r="AB2001" s="318">
        <v>50059033</v>
      </c>
      <c r="AC2001" s="318" t="s">
        <v>43</v>
      </c>
      <c r="AE2001" s="318"/>
      <c r="AF2001" s="320"/>
      <c r="AG2001" s="318"/>
      <c r="AH2001" s="320"/>
      <c r="AI2001" s="320"/>
    </row>
    <row r="2002" spans="1:35" hidden="1">
      <c r="A2002" t="s">
        <v>5692</v>
      </c>
      <c r="B2002" s="1">
        <v>46083</v>
      </c>
      <c r="C2002">
        <v>3</v>
      </c>
      <c r="D2002">
        <v>531582</v>
      </c>
      <c r="E2002" t="s">
        <v>5693</v>
      </c>
      <c r="F2002" t="s">
        <v>37</v>
      </c>
      <c r="G2002" t="s">
        <v>106</v>
      </c>
      <c r="H2002" t="s">
        <v>5694</v>
      </c>
      <c r="I2002" t="s">
        <v>40</v>
      </c>
      <c r="J2002" t="s">
        <v>158</v>
      </c>
      <c r="K2002" s="318"/>
      <c r="L2002"/>
      <c r="M2002" s="319"/>
      <c r="N2002" s="318"/>
      <c r="O2002" s="318"/>
      <c r="P2002" s="318"/>
      <c r="Q2002" s="319"/>
      <c r="R2002" s="318"/>
      <c r="X2002" t="s">
        <v>43</v>
      </c>
      <c r="AA2002" s="318"/>
      <c r="AB2002" s="318"/>
      <c r="AC2002" s="318" t="s">
        <v>43</v>
      </c>
      <c r="AE2002" s="318"/>
      <c r="AF2002" s="320"/>
      <c r="AG2002" s="318"/>
      <c r="AH2002" s="320"/>
      <c r="AI2002" s="320"/>
    </row>
    <row r="2003" spans="1:35" hidden="1">
      <c r="A2003" t="s">
        <v>5695</v>
      </c>
      <c r="B2003" s="1">
        <v>46083</v>
      </c>
      <c r="C2003">
        <v>3</v>
      </c>
      <c r="D2003">
        <v>531583</v>
      </c>
      <c r="E2003" t="s">
        <v>5696</v>
      </c>
      <c r="F2003" t="s">
        <v>37</v>
      </c>
      <c r="G2003" t="s">
        <v>383</v>
      </c>
      <c r="H2003" t="s">
        <v>5697</v>
      </c>
      <c r="I2003" t="s">
        <v>1423</v>
      </c>
      <c r="J2003" t="s">
        <v>158</v>
      </c>
      <c r="K2003" s="318"/>
      <c r="L2003"/>
      <c r="M2003" s="319"/>
      <c r="N2003" s="318"/>
      <c r="O2003" s="318"/>
      <c r="P2003" s="318"/>
      <c r="Q2003" s="319"/>
      <c r="R2003" s="318"/>
      <c r="X2003" t="s">
        <v>43</v>
      </c>
      <c r="AA2003" s="318"/>
      <c r="AB2003" s="318">
        <v>50059003</v>
      </c>
      <c r="AC2003" s="318" t="s">
        <v>43</v>
      </c>
      <c r="AE2003" s="318"/>
      <c r="AF2003" s="320"/>
      <c r="AG2003" s="318"/>
      <c r="AH2003" s="320"/>
      <c r="AI2003" s="320"/>
    </row>
    <row r="2004" spans="1:35" hidden="1">
      <c r="A2004" t="s">
        <v>5698</v>
      </c>
      <c r="B2004" s="1">
        <v>46084</v>
      </c>
      <c r="C2004">
        <v>3</v>
      </c>
      <c r="D2004">
        <v>531584</v>
      </c>
      <c r="E2004" t="s">
        <v>658</v>
      </c>
      <c r="F2004" t="s">
        <v>37</v>
      </c>
      <c r="G2004" t="s">
        <v>38</v>
      </c>
      <c r="H2004" t="s">
        <v>5699</v>
      </c>
      <c r="I2004" t="s">
        <v>146</v>
      </c>
      <c r="J2004" t="s">
        <v>5236</v>
      </c>
      <c r="K2004" s="318"/>
      <c r="L2004"/>
      <c r="M2004" s="319">
        <v>46084</v>
      </c>
      <c r="N2004" s="318">
        <v>3</v>
      </c>
      <c r="O2004" s="318"/>
      <c r="P2004" s="318"/>
      <c r="Q2004" s="319"/>
      <c r="R2004" s="318"/>
      <c r="X2004" t="s">
        <v>43</v>
      </c>
      <c r="AA2004" s="318"/>
      <c r="AB2004" s="318">
        <v>50058875</v>
      </c>
      <c r="AC2004" s="318" t="s">
        <v>43</v>
      </c>
      <c r="AE2004" s="318"/>
      <c r="AF2004" s="320"/>
      <c r="AG2004" s="318"/>
      <c r="AH2004" s="320"/>
      <c r="AI2004" s="320"/>
    </row>
    <row r="2005" spans="1:35" hidden="1">
      <c r="A2005" t="s">
        <v>5700</v>
      </c>
      <c r="B2005" s="1">
        <v>46084</v>
      </c>
      <c r="C2005">
        <v>3</v>
      </c>
      <c r="D2005">
        <v>531585</v>
      </c>
      <c r="E2005" t="s">
        <v>3923</v>
      </c>
      <c r="F2005" t="s">
        <v>46</v>
      </c>
      <c r="G2005" t="s">
        <v>47</v>
      </c>
      <c r="H2005" t="s">
        <v>5701</v>
      </c>
      <c r="I2005" t="s">
        <v>49</v>
      </c>
      <c r="J2005" t="s">
        <v>5702</v>
      </c>
      <c r="K2005" s="318"/>
      <c r="L2005"/>
      <c r="M2005" s="319"/>
      <c r="N2005" s="318"/>
      <c r="O2005" s="318"/>
      <c r="P2005" s="318"/>
      <c r="Q2005" s="319"/>
      <c r="R2005" s="318"/>
      <c r="X2005" t="s">
        <v>43</v>
      </c>
      <c r="AA2005" s="318"/>
      <c r="AB2005" s="318">
        <v>50059055</v>
      </c>
      <c r="AC2005" s="318" t="s">
        <v>43</v>
      </c>
      <c r="AE2005" s="318"/>
      <c r="AF2005" s="320"/>
      <c r="AG2005" s="318"/>
      <c r="AH2005" s="320"/>
      <c r="AI2005" s="320"/>
    </row>
    <row r="2006" spans="1:35" hidden="1">
      <c r="A2006" t="s">
        <v>5703</v>
      </c>
      <c r="B2006" s="1">
        <v>46084</v>
      </c>
      <c r="C2006">
        <v>3</v>
      </c>
      <c r="D2006">
        <v>531586</v>
      </c>
      <c r="E2006" t="s">
        <v>445</v>
      </c>
      <c r="F2006" t="s">
        <v>37</v>
      </c>
      <c r="G2006" t="s">
        <v>70</v>
      </c>
      <c r="H2006" t="s">
        <v>446</v>
      </c>
      <c r="I2006" t="s">
        <v>92</v>
      </c>
      <c r="J2006" t="s">
        <v>5704</v>
      </c>
      <c r="K2006" s="318"/>
      <c r="L2006"/>
      <c r="M2006" s="319">
        <v>46085</v>
      </c>
      <c r="N2006" s="318">
        <v>3</v>
      </c>
      <c r="O2006" s="318"/>
      <c r="P2006" s="318"/>
      <c r="Q2006" s="319"/>
      <c r="R2006" s="318"/>
      <c r="X2006" t="s">
        <v>43</v>
      </c>
      <c r="AA2006" s="318"/>
      <c r="AB2006" s="318">
        <v>5005869</v>
      </c>
      <c r="AC2006" s="318" t="s">
        <v>43</v>
      </c>
      <c r="AE2006" s="318"/>
      <c r="AF2006" s="320"/>
      <c r="AG2006" s="318"/>
      <c r="AH2006" s="320"/>
      <c r="AI2006" s="320"/>
    </row>
    <row r="2007" spans="1:35" hidden="1">
      <c r="A2007" t="s">
        <v>5705</v>
      </c>
      <c r="B2007" s="1">
        <v>46084</v>
      </c>
      <c r="C2007">
        <v>3</v>
      </c>
      <c r="D2007">
        <v>531587</v>
      </c>
      <c r="E2007" t="s">
        <v>5054</v>
      </c>
      <c r="F2007" t="s">
        <v>46</v>
      </c>
      <c r="G2007" t="s">
        <v>106</v>
      </c>
      <c r="H2007" t="s">
        <v>5055</v>
      </c>
      <c r="I2007" t="s">
        <v>49</v>
      </c>
      <c r="J2007" t="s">
        <v>1801</v>
      </c>
      <c r="K2007" s="318"/>
      <c r="L2007"/>
      <c r="M2007" s="319"/>
      <c r="N2007" s="318"/>
      <c r="O2007" s="318"/>
      <c r="P2007" s="318"/>
      <c r="Q2007" s="319"/>
      <c r="R2007" s="318"/>
      <c r="X2007" t="s">
        <v>43</v>
      </c>
      <c r="AA2007" s="318"/>
      <c r="AB2007" s="318">
        <v>50058955</v>
      </c>
      <c r="AC2007" s="318" t="s">
        <v>43</v>
      </c>
      <c r="AE2007" s="318"/>
      <c r="AF2007" s="320"/>
      <c r="AG2007" s="318"/>
      <c r="AH2007" s="320"/>
      <c r="AI2007" s="320"/>
    </row>
    <row r="2008" spans="1:35" hidden="1">
      <c r="A2008" t="s">
        <v>5706</v>
      </c>
      <c r="B2008" s="1">
        <v>46084</v>
      </c>
      <c r="C2008">
        <v>3</v>
      </c>
      <c r="D2008">
        <v>531588</v>
      </c>
      <c r="E2008" t="s">
        <v>1180</v>
      </c>
      <c r="F2008" t="s">
        <v>37</v>
      </c>
      <c r="G2008" t="s">
        <v>117</v>
      </c>
      <c r="H2008" t="s">
        <v>1181</v>
      </c>
      <c r="I2008" t="s">
        <v>72</v>
      </c>
      <c r="J2008" t="s">
        <v>5704</v>
      </c>
      <c r="K2008" s="318"/>
      <c r="L2008"/>
      <c r="M2008" s="319"/>
      <c r="N2008" s="318"/>
      <c r="O2008" s="318"/>
      <c r="P2008" s="318"/>
      <c r="Q2008" s="319"/>
      <c r="R2008" s="318"/>
      <c r="X2008" t="s">
        <v>43</v>
      </c>
      <c r="AA2008" s="318"/>
      <c r="AB2008" s="318">
        <v>50059075</v>
      </c>
      <c r="AC2008" s="318" t="s">
        <v>43</v>
      </c>
      <c r="AE2008" s="318"/>
      <c r="AF2008" s="320"/>
      <c r="AG2008" s="318"/>
      <c r="AH2008" s="320"/>
      <c r="AI2008" s="320"/>
    </row>
    <row r="2009" spans="1:35" hidden="1">
      <c r="A2009" t="s">
        <v>5707</v>
      </c>
      <c r="B2009" s="1">
        <v>46083</v>
      </c>
      <c r="C2009">
        <v>3</v>
      </c>
      <c r="D2009">
        <v>531589</v>
      </c>
      <c r="E2009" t="s">
        <v>5708</v>
      </c>
      <c r="F2009" t="s">
        <v>37</v>
      </c>
      <c r="G2009" t="s">
        <v>644</v>
      </c>
      <c r="H2009" t="s">
        <v>5709</v>
      </c>
      <c r="I2009" t="s">
        <v>108</v>
      </c>
      <c r="J2009" t="s">
        <v>1149</v>
      </c>
      <c r="K2009" s="318"/>
      <c r="L2009"/>
      <c r="M2009" s="319"/>
      <c r="N2009" s="318"/>
      <c r="O2009" s="318"/>
      <c r="P2009" s="318" t="s">
        <v>274</v>
      </c>
      <c r="Q2009" s="319"/>
      <c r="R2009" s="318"/>
      <c r="X2009" t="s">
        <v>43</v>
      </c>
      <c r="AA2009" s="318"/>
      <c r="AB2009" s="318">
        <v>50058891</v>
      </c>
      <c r="AC2009" s="318" t="s">
        <v>43</v>
      </c>
      <c r="AE2009" s="318"/>
      <c r="AF2009" s="320"/>
      <c r="AG2009" s="318"/>
      <c r="AH2009" s="320"/>
      <c r="AI2009" s="320"/>
    </row>
    <row r="2010" spans="1:35" hidden="1">
      <c r="A2010" t="s">
        <v>5710</v>
      </c>
      <c r="B2010" s="1">
        <v>46084</v>
      </c>
      <c r="C2010">
        <v>3</v>
      </c>
      <c r="D2010">
        <v>531590</v>
      </c>
      <c r="E2010" t="s">
        <v>1475</v>
      </c>
      <c r="F2010" t="s">
        <v>37</v>
      </c>
      <c r="G2010" t="s">
        <v>644</v>
      </c>
      <c r="H2010" t="s">
        <v>1476</v>
      </c>
      <c r="I2010" t="s">
        <v>92</v>
      </c>
      <c r="J2010" t="s">
        <v>629</v>
      </c>
      <c r="K2010" s="318"/>
      <c r="L2010"/>
      <c r="M2010" s="319"/>
      <c r="N2010" s="318"/>
      <c r="O2010" s="318"/>
      <c r="P2010" s="318" t="s">
        <v>274</v>
      </c>
      <c r="Q2010" s="319"/>
      <c r="R2010" s="318"/>
      <c r="X2010" t="s">
        <v>43</v>
      </c>
      <c r="AA2010" s="318"/>
      <c r="AB2010" s="318">
        <v>50059123</v>
      </c>
      <c r="AC2010" s="318" t="s">
        <v>43</v>
      </c>
      <c r="AE2010" s="318"/>
      <c r="AF2010" s="320"/>
      <c r="AG2010" s="318"/>
      <c r="AH2010" s="320"/>
      <c r="AI2010" s="320"/>
    </row>
    <row r="2011" spans="1:35" hidden="1">
      <c r="A2011" t="s">
        <v>5711</v>
      </c>
      <c r="B2011" s="1">
        <v>46084</v>
      </c>
      <c r="C2011">
        <v>3</v>
      </c>
      <c r="D2011">
        <v>531591</v>
      </c>
      <c r="E2011" t="s">
        <v>5712</v>
      </c>
      <c r="F2011" t="s">
        <v>37</v>
      </c>
      <c r="G2011" t="s">
        <v>106</v>
      </c>
      <c r="H2011" t="s">
        <v>5713</v>
      </c>
      <c r="I2011" t="s">
        <v>108</v>
      </c>
      <c r="J2011" t="s">
        <v>629</v>
      </c>
      <c r="K2011" s="318"/>
      <c r="L2011"/>
      <c r="M2011" s="319"/>
      <c r="N2011" s="318"/>
      <c r="O2011" s="318"/>
      <c r="P2011" s="318"/>
      <c r="Q2011" s="319"/>
      <c r="R2011" s="318"/>
      <c r="X2011" t="s">
        <v>43</v>
      </c>
      <c r="AA2011" s="318"/>
      <c r="AB2011" s="318">
        <v>50059124</v>
      </c>
      <c r="AC2011" s="318" t="s">
        <v>43</v>
      </c>
      <c r="AE2011" s="318"/>
      <c r="AF2011" s="320"/>
      <c r="AG2011" s="318"/>
      <c r="AH2011" s="320"/>
      <c r="AI2011" s="320"/>
    </row>
    <row r="2012" spans="1:35" hidden="1">
      <c r="A2012" t="s">
        <v>5714</v>
      </c>
      <c r="B2012" s="1">
        <v>46084</v>
      </c>
      <c r="C2012">
        <v>3</v>
      </c>
      <c r="D2012">
        <v>531592</v>
      </c>
      <c r="E2012" t="s">
        <v>5715</v>
      </c>
      <c r="F2012" t="s">
        <v>46</v>
      </c>
      <c r="G2012" t="s">
        <v>93</v>
      </c>
      <c r="H2012" t="s">
        <v>5716</v>
      </c>
      <c r="I2012" t="s">
        <v>49</v>
      </c>
      <c r="J2012" t="s">
        <v>746</v>
      </c>
      <c r="K2012" s="318"/>
      <c r="L2012"/>
      <c r="M2012" s="319"/>
      <c r="N2012" s="318"/>
      <c r="O2012" s="318"/>
      <c r="P2012" s="318"/>
      <c r="Q2012" s="319"/>
      <c r="R2012" s="318"/>
      <c r="X2012" t="s">
        <v>43</v>
      </c>
      <c r="AA2012" s="318"/>
      <c r="AB2012" s="318"/>
      <c r="AC2012" s="318" t="s">
        <v>43</v>
      </c>
      <c r="AE2012" s="318"/>
      <c r="AF2012" s="320"/>
      <c r="AG2012" s="318"/>
      <c r="AH2012" s="320"/>
      <c r="AI2012" s="320"/>
    </row>
    <row r="2013" spans="1:35" hidden="1">
      <c r="A2013" t="s">
        <v>5717</v>
      </c>
      <c r="B2013" s="1">
        <v>46084</v>
      </c>
      <c r="C2013">
        <v>3</v>
      </c>
      <c r="D2013">
        <v>531593</v>
      </c>
      <c r="E2013" t="s">
        <v>5718</v>
      </c>
      <c r="F2013" t="s">
        <v>46</v>
      </c>
      <c r="G2013" t="s">
        <v>93</v>
      </c>
      <c r="H2013" t="s">
        <v>5719</v>
      </c>
      <c r="I2013" t="s">
        <v>49</v>
      </c>
      <c r="J2013" t="s">
        <v>746</v>
      </c>
      <c r="K2013" s="318"/>
      <c r="L2013"/>
      <c r="M2013" s="319"/>
      <c r="N2013" s="318"/>
      <c r="O2013" s="318"/>
      <c r="P2013" s="318"/>
      <c r="Q2013" s="319"/>
      <c r="R2013" s="318"/>
      <c r="X2013" t="s">
        <v>43</v>
      </c>
      <c r="AA2013" s="318"/>
      <c r="AB2013" s="318"/>
      <c r="AC2013" s="318" t="s">
        <v>43</v>
      </c>
      <c r="AE2013" s="318"/>
      <c r="AF2013" s="320"/>
      <c r="AG2013" s="318"/>
      <c r="AH2013" s="320"/>
      <c r="AI2013" s="320"/>
    </row>
    <row r="2014" spans="1:35" hidden="1">
      <c r="A2014" t="s">
        <v>5720</v>
      </c>
      <c r="B2014" s="1">
        <v>46084</v>
      </c>
      <c r="C2014">
        <v>3</v>
      </c>
      <c r="D2014">
        <v>531594</v>
      </c>
      <c r="E2014" t="s">
        <v>5721</v>
      </c>
      <c r="F2014" t="s">
        <v>46</v>
      </c>
      <c r="G2014" t="s">
        <v>93</v>
      </c>
      <c r="H2014" t="s">
        <v>5722</v>
      </c>
      <c r="I2014" t="s">
        <v>49</v>
      </c>
      <c r="J2014" t="s">
        <v>746</v>
      </c>
      <c r="K2014" s="318"/>
      <c r="L2014"/>
      <c r="M2014" s="319"/>
      <c r="N2014" s="318"/>
      <c r="O2014" s="318"/>
      <c r="P2014" s="318"/>
      <c r="Q2014" s="319"/>
      <c r="R2014" s="318"/>
      <c r="X2014" t="s">
        <v>43</v>
      </c>
      <c r="AA2014" s="318"/>
      <c r="AB2014" s="318"/>
      <c r="AC2014" s="318" t="s">
        <v>43</v>
      </c>
      <c r="AE2014" s="318"/>
      <c r="AF2014" s="320"/>
      <c r="AG2014" s="318"/>
      <c r="AH2014" s="320"/>
      <c r="AI2014" s="320"/>
    </row>
    <row r="2015" spans="1:35" hidden="1">
      <c r="A2015" t="s">
        <v>5723</v>
      </c>
      <c r="B2015" s="1">
        <v>46084</v>
      </c>
      <c r="C2015">
        <v>3</v>
      </c>
      <c r="D2015">
        <v>531595</v>
      </c>
      <c r="E2015" t="s">
        <v>5724</v>
      </c>
      <c r="F2015" t="s">
        <v>46</v>
      </c>
      <c r="G2015" t="s">
        <v>93</v>
      </c>
      <c r="H2015" t="s">
        <v>5725</v>
      </c>
      <c r="I2015" t="s">
        <v>49</v>
      </c>
      <c r="J2015" t="s">
        <v>746</v>
      </c>
      <c r="K2015" s="318"/>
      <c r="L2015"/>
      <c r="M2015" s="319"/>
      <c r="N2015" s="318"/>
      <c r="O2015" s="318"/>
      <c r="P2015" s="318"/>
      <c r="Q2015" s="319"/>
      <c r="R2015" s="318"/>
      <c r="X2015" t="s">
        <v>43</v>
      </c>
      <c r="AA2015" s="318"/>
      <c r="AB2015" s="318"/>
      <c r="AC2015" s="318" t="s">
        <v>43</v>
      </c>
      <c r="AE2015" s="318"/>
      <c r="AF2015" s="320"/>
      <c r="AG2015" s="318"/>
      <c r="AH2015" s="320"/>
      <c r="AI2015" s="320"/>
    </row>
    <row r="2016" spans="1:35" hidden="1">
      <c r="A2016" t="s">
        <v>5726</v>
      </c>
      <c r="B2016" s="1">
        <v>46084</v>
      </c>
      <c r="C2016">
        <v>3</v>
      </c>
      <c r="D2016">
        <v>531596</v>
      </c>
      <c r="E2016" t="s">
        <v>5727</v>
      </c>
      <c r="F2016" t="s">
        <v>46</v>
      </c>
      <c r="G2016" t="s">
        <v>93</v>
      </c>
      <c r="H2016" t="s">
        <v>5728</v>
      </c>
      <c r="I2016" t="s">
        <v>49</v>
      </c>
      <c r="J2016" t="s">
        <v>746</v>
      </c>
      <c r="K2016" s="318"/>
      <c r="L2016"/>
      <c r="M2016" s="319"/>
      <c r="N2016" s="318"/>
      <c r="O2016" s="318"/>
      <c r="P2016" s="318"/>
      <c r="Q2016" s="319"/>
      <c r="R2016" s="318"/>
      <c r="X2016" t="s">
        <v>43</v>
      </c>
      <c r="AA2016" s="318"/>
      <c r="AB2016" s="318"/>
      <c r="AC2016" s="318" t="s">
        <v>43</v>
      </c>
      <c r="AE2016" s="318"/>
      <c r="AF2016" s="320"/>
      <c r="AG2016" s="318"/>
      <c r="AH2016" s="320"/>
      <c r="AI2016" s="320"/>
    </row>
    <row r="2017" spans="1:35" hidden="1">
      <c r="A2017" t="s">
        <v>5729</v>
      </c>
      <c r="B2017" s="1">
        <v>46084</v>
      </c>
      <c r="C2017">
        <v>3</v>
      </c>
      <c r="D2017">
        <v>531597</v>
      </c>
      <c r="E2017" t="s">
        <v>3284</v>
      </c>
      <c r="F2017" t="s">
        <v>37</v>
      </c>
      <c r="G2017" t="s">
        <v>644</v>
      </c>
      <c r="H2017" t="s">
        <v>3285</v>
      </c>
      <c r="I2017" t="s">
        <v>92</v>
      </c>
      <c r="J2017" t="s">
        <v>629</v>
      </c>
      <c r="K2017" s="318"/>
      <c r="L2017"/>
      <c r="M2017" s="319"/>
      <c r="N2017" s="318"/>
      <c r="O2017" s="318"/>
      <c r="P2017" s="318" t="s">
        <v>274</v>
      </c>
      <c r="Q2017" s="319"/>
      <c r="R2017" s="318"/>
      <c r="X2017" t="s">
        <v>43</v>
      </c>
      <c r="AA2017" s="318"/>
      <c r="AB2017" s="318">
        <v>50059171</v>
      </c>
      <c r="AC2017" s="318" t="s">
        <v>43</v>
      </c>
      <c r="AE2017" s="318"/>
      <c r="AF2017" s="320"/>
      <c r="AG2017" s="318"/>
      <c r="AH2017" s="320"/>
      <c r="AI2017" s="320"/>
    </row>
    <row r="2018" spans="1:35" hidden="1">
      <c r="A2018" t="s">
        <v>5730</v>
      </c>
      <c r="B2018" s="1">
        <v>46084</v>
      </c>
      <c r="C2018">
        <v>3</v>
      </c>
      <c r="D2018">
        <v>531598</v>
      </c>
      <c r="E2018" t="s">
        <v>5731</v>
      </c>
      <c r="F2018" t="s">
        <v>37</v>
      </c>
      <c r="G2018" t="s">
        <v>97</v>
      </c>
      <c r="H2018" t="s">
        <v>5732</v>
      </c>
      <c r="I2018" t="s">
        <v>1423</v>
      </c>
      <c r="J2018" t="s">
        <v>158</v>
      </c>
      <c r="K2018" s="318"/>
      <c r="L2018"/>
      <c r="M2018" s="319"/>
      <c r="N2018" s="318"/>
      <c r="O2018" s="318"/>
      <c r="P2018" s="318" t="s">
        <v>274</v>
      </c>
      <c r="Q2018" s="319"/>
      <c r="R2018" s="318"/>
      <c r="X2018" t="s">
        <v>43</v>
      </c>
      <c r="AA2018" s="318"/>
      <c r="AB2018" s="318">
        <v>50058995</v>
      </c>
      <c r="AC2018" s="318" t="s">
        <v>43</v>
      </c>
      <c r="AE2018" s="318"/>
      <c r="AF2018" s="320"/>
      <c r="AG2018" s="318"/>
      <c r="AH2018" s="320"/>
      <c r="AI2018" s="320"/>
    </row>
    <row r="2019" spans="1:35" hidden="1">
      <c r="A2019" t="s">
        <v>5733</v>
      </c>
      <c r="B2019" s="1">
        <v>46084</v>
      </c>
      <c r="C2019">
        <v>3</v>
      </c>
      <c r="D2019">
        <v>531599</v>
      </c>
      <c r="E2019" t="s">
        <v>5734</v>
      </c>
      <c r="F2019" t="s">
        <v>37</v>
      </c>
      <c r="H2019" t="s">
        <v>5735</v>
      </c>
      <c r="I2019" t="s">
        <v>108</v>
      </c>
      <c r="J2019" t="s">
        <v>158</v>
      </c>
      <c r="K2019" s="318"/>
      <c r="L2019"/>
      <c r="M2019" s="319"/>
      <c r="N2019" s="318"/>
      <c r="O2019" s="318"/>
      <c r="P2019" s="318"/>
      <c r="Q2019" s="319"/>
      <c r="R2019" s="318"/>
      <c r="X2019" t="s">
        <v>43</v>
      </c>
      <c r="AA2019" s="318"/>
      <c r="AB2019" s="318">
        <v>50058596</v>
      </c>
      <c r="AC2019" s="318" t="s">
        <v>43</v>
      </c>
      <c r="AE2019" s="318"/>
      <c r="AF2019" s="320"/>
      <c r="AG2019" s="318"/>
      <c r="AH2019" s="320"/>
      <c r="AI2019" s="320"/>
    </row>
    <row r="2020" spans="1:35" hidden="1">
      <c r="A2020" t="s">
        <v>5736</v>
      </c>
      <c r="B2020" s="1">
        <v>46080</v>
      </c>
      <c r="C2020">
        <v>2</v>
      </c>
      <c r="D2020">
        <v>531600</v>
      </c>
      <c r="E2020" t="s">
        <v>5718</v>
      </c>
      <c r="F2020" t="s">
        <v>46</v>
      </c>
      <c r="G2020" t="s">
        <v>93</v>
      </c>
      <c r="H2020" t="s">
        <v>5737</v>
      </c>
      <c r="I2020" t="s">
        <v>49</v>
      </c>
      <c r="J2020" t="s">
        <v>746</v>
      </c>
      <c r="K2020" s="318"/>
      <c r="L2020"/>
      <c r="M2020" s="319"/>
      <c r="N2020" s="318"/>
      <c r="O2020" s="318"/>
      <c r="P2020" s="318"/>
      <c r="Q2020" s="319"/>
      <c r="R2020" s="318"/>
      <c r="X2020" t="s">
        <v>43</v>
      </c>
      <c r="AA2020" s="318"/>
      <c r="AB2020" s="318">
        <v>50058603</v>
      </c>
      <c r="AC2020" s="318" t="s">
        <v>43</v>
      </c>
      <c r="AE2020" s="318"/>
      <c r="AF2020" s="320"/>
      <c r="AG2020" s="318"/>
      <c r="AH2020" s="320"/>
      <c r="AI2020" s="320"/>
    </row>
    <row r="2021" spans="1:35" hidden="1">
      <c r="A2021" t="s">
        <v>5738</v>
      </c>
      <c r="B2021" s="1">
        <v>46080</v>
      </c>
      <c r="C2021">
        <v>2</v>
      </c>
      <c r="D2021">
        <v>531601</v>
      </c>
      <c r="E2021" t="s">
        <v>5721</v>
      </c>
      <c r="F2021" t="s">
        <v>46</v>
      </c>
      <c r="G2021" t="s">
        <v>93</v>
      </c>
      <c r="H2021" t="s">
        <v>5739</v>
      </c>
      <c r="I2021" t="s">
        <v>49</v>
      </c>
      <c r="J2021" t="s">
        <v>746</v>
      </c>
      <c r="K2021" s="318"/>
      <c r="L2021"/>
      <c r="M2021" s="319"/>
      <c r="N2021" s="318"/>
      <c r="O2021" s="318"/>
      <c r="P2021" s="318"/>
      <c r="Q2021" s="319"/>
      <c r="R2021" s="318"/>
      <c r="X2021" t="s">
        <v>43</v>
      </c>
      <c r="AA2021" s="318"/>
      <c r="AB2021" s="318">
        <v>50058602</v>
      </c>
      <c r="AC2021" s="318" t="s">
        <v>43</v>
      </c>
      <c r="AE2021" s="318"/>
      <c r="AF2021" s="320"/>
      <c r="AG2021" s="318"/>
      <c r="AH2021" s="320"/>
      <c r="AI2021" s="320"/>
    </row>
    <row r="2022" spans="1:35" hidden="1">
      <c r="A2022" t="s">
        <v>5740</v>
      </c>
      <c r="B2022" s="1">
        <v>46084</v>
      </c>
      <c r="C2022">
        <v>3</v>
      </c>
      <c r="D2022">
        <v>531602</v>
      </c>
      <c r="E2022" t="s">
        <v>5365</v>
      </c>
      <c r="F2022" t="s">
        <v>37</v>
      </c>
      <c r="G2022" t="s">
        <v>644</v>
      </c>
      <c r="H2022" t="s">
        <v>5366</v>
      </c>
      <c r="I2022" t="s">
        <v>40</v>
      </c>
      <c r="J2022" t="s">
        <v>716</v>
      </c>
      <c r="K2022" s="318"/>
      <c r="L2022"/>
      <c r="M2022" s="319"/>
      <c r="N2022" s="318"/>
      <c r="O2022" s="318"/>
      <c r="P2022" s="318" t="s">
        <v>274</v>
      </c>
      <c r="Q2022" s="319"/>
      <c r="R2022" s="318"/>
      <c r="X2022" t="s">
        <v>43</v>
      </c>
      <c r="AA2022" s="318"/>
      <c r="AB2022" s="318">
        <v>50059358</v>
      </c>
      <c r="AC2022" s="318" t="s">
        <v>43</v>
      </c>
      <c r="AE2022" s="318"/>
      <c r="AF2022" s="320"/>
      <c r="AG2022" s="318"/>
      <c r="AH2022" s="320"/>
      <c r="AI2022" s="320"/>
    </row>
    <row r="2023" spans="1:35" hidden="1">
      <c r="A2023" t="s">
        <v>5741</v>
      </c>
      <c r="B2023" s="1">
        <v>46084</v>
      </c>
      <c r="C2023">
        <v>3</v>
      </c>
      <c r="D2023">
        <v>531603</v>
      </c>
      <c r="E2023" t="s">
        <v>5742</v>
      </c>
      <c r="F2023" t="s">
        <v>37</v>
      </c>
      <c r="G2023" t="s">
        <v>644</v>
      </c>
      <c r="H2023" t="s">
        <v>5743</v>
      </c>
      <c r="I2023" t="s">
        <v>108</v>
      </c>
      <c r="J2023" t="s">
        <v>1149</v>
      </c>
      <c r="K2023" s="318"/>
      <c r="L2023"/>
      <c r="M2023" s="319"/>
      <c r="N2023" s="318"/>
      <c r="O2023" s="318"/>
      <c r="P2023" s="318" t="s">
        <v>274</v>
      </c>
      <c r="Q2023" s="319"/>
      <c r="R2023" s="318"/>
      <c r="X2023" t="s">
        <v>43</v>
      </c>
      <c r="AA2023" s="318"/>
      <c r="AB2023" s="318">
        <v>50059195</v>
      </c>
      <c r="AC2023" s="318" t="s">
        <v>43</v>
      </c>
      <c r="AE2023" s="318"/>
      <c r="AF2023" s="320"/>
      <c r="AG2023" s="318"/>
      <c r="AH2023" s="320"/>
      <c r="AI2023" s="320"/>
    </row>
    <row r="2024" spans="1:35" hidden="1">
      <c r="A2024" t="s">
        <v>16751</v>
      </c>
      <c r="B2024" s="1">
        <v>46085</v>
      </c>
      <c r="C2024">
        <v>3</v>
      </c>
      <c r="D2024">
        <v>531604</v>
      </c>
      <c r="E2024" t="s">
        <v>16752</v>
      </c>
      <c r="F2024" t="s">
        <v>37</v>
      </c>
      <c r="G2024" t="s">
        <v>644</v>
      </c>
      <c r="H2024" t="s">
        <v>16753</v>
      </c>
      <c r="I2024" t="s">
        <v>108</v>
      </c>
      <c r="J2024" t="s">
        <v>1801</v>
      </c>
      <c r="K2024" s="318"/>
      <c r="L2024"/>
      <c r="M2024" s="319"/>
      <c r="N2024" s="318"/>
      <c r="O2024" s="318"/>
      <c r="P2024" s="318" t="s">
        <v>274</v>
      </c>
      <c r="Q2024" s="319"/>
      <c r="R2024" s="318"/>
      <c r="X2024" t="s">
        <v>43</v>
      </c>
      <c r="AA2024" s="318"/>
      <c r="AB2024" s="318">
        <v>50059363</v>
      </c>
      <c r="AC2024" s="318" t="s">
        <v>43</v>
      </c>
      <c r="AE2024" s="318"/>
      <c r="AF2024" s="320"/>
      <c r="AG2024" s="318"/>
      <c r="AH2024" s="320"/>
      <c r="AI2024" s="320"/>
    </row>
    <row r="2025" spans="1:35" hidden="1">
      <c r="A2025" t="s">
        <v>16754</v>
      </c>
      <c r="B2025" s="1">
        <v>46085</v>
      </c>
      <c r="C2025">
        <v>3</v>
      </c>
      <c r="D2025">
        <v>531605</v>
      </c>
      <c r="E2025" t="s">
        <v>16755</v>
      </c>
      <c r="F2025" t="s">
        <v>37</v>
      </c>
      <c r="G2025" t="s">
        <v>644</v>
      </c>
      <c r="H2025" t="s">
        <v>873</v>
      </c>
      <c r="I2025" t="s">
        <v>123</v>
      </c>
      <c r="J2025" t="s">
        <v>629</v>
      </c>
      <c r="K2025" s="318"/>
      <c r="L2025"/>
      <c r="M2025" s="319"/>
      <c r="N2025" s="318"/>
      <c r="O2025" s="318"/>
      <c r="P2025" s="318" t="s">
        <v>274</v>
      </c>
      <c r="Q2025" s="319"/>
      <c r="R2025" s="318"/>
      <c r="X2025" t="s">
        <v>43</v>
      </c>
      <c r="AA2025" s="318"/>
      <c r="AB2025" s="318">
        <v>50059653</v>
      </c>
      <c r="AC2025" s="318" t="s">
        <v>43</v>
      </c>
      <c r="AE2025" s="318"/>
      <c r="AF2025" s="320"/>
      <c r="AG2025" s="318"/>
      <c r="AH2025" s="320"/>
      <c r="AI2025" s="320"/>
    </row>
    <row r="2026" spans="1:35">
      <c r="B2026" s="1"/>
      <c r="K2026" s="318"/>
      <c r="L2026" s="319"/>
      <c r="M2026" s="318"/>
      <c r="N2026" s="318"/>
      <c r="O2026" s="318"/>
      <c r="P2026" s="319"/>
      <c r="Q2026" s="318"/>
      <c r="R2026" s="320"/>
      <c r="S2026" s="318"/>
      <c r="T2026" s="318"/>
      <c r="U2026" s="318"/>
      <c r="V2026" s="318"/>
      <c r="W2026" s="318"/>
      <c r="X2026" s="320"/>
      <c r="Y2026" s="320"/>
      <c r="Z2026" s="320"/>
      <c r="AA2026" s="320"/>
      <c r="AB2026" s="320"/>
      <c r="AC2026" s="320"/>
      <c r="AD2026" s="320"/>
      <c r="AE2026" s="320"/>
      <c r="AF2026" s="320"/>
      <c r="AG2026" s="320"/>
      <c r="AH2026" s="320"/>
      <c r="AI2026" s="320"/>
    </row>
    <row r="2027" spans="1:35">
      <c r="B2027" s="1"/>
      <c r="K2027" s="318"/>
      <c r="L2027" s="319"/>
      <c r="M2027" s="318"/>
      <c r="N2027" s="318"/>
      <c r="O2027" s="318"/>
      <c r="P2027" s="319"/>
      <c r="Q2027" s="318"/>
      <c r="R2027" s="320"/>
      <c r="S2027" s="318"/>
      <c r="T2027" s="318"/>
      <c r="U2027" s="318"/>
      <c r="V2027" s="318"/>
      <c r="W2027" s="318"/>
      <c r="X2027" s="320"/>
      <c r="Y2027" s="320"/>
      <c r="Z2027" s="320"/>
      <c r="AA2027" s="320"/>
      <c r="AB2027" s="320"/>
      <c r="AC2027" s="320"/>
      <c r="AD2027" s="320"/>
      <c r="AE2027" s="320"/>
      <c r="AF2027" s="320"/>
      <c r="AG2027" s="320"/>
      <c r="AH2027" s="320"/>
      <c r="AI2027" s="320"/>
    </row>
    <row r="2028" spans="1:35">
      <c r="B2028" s="1"/>
      <c r="K2028" s="318"/>
      <c r="L2028" s="319"/>
      <c r="M2028" s="318"/>
      <c r="N2028" s="318"/>
      <c r="O2028" s="318"/>
      <c r="P2028" s="319"/>
      <c r="Q2028" s="318"/>
      <c r="R2028" s="320"/>
      <c r="S2028" s="318"/>
      <c r="T2028" s="318"/>
      <c r="U2028" s="318"/>
      <c r="V2028" s="318"/>
      <c r="W2028" s="318"/>
      <c r="X2028" s="320"/>
      <c r="Y2028" s="320"/>
      <c r="Z2028" s="320"/>
      <c r="AA2028" s="320"/>
      <c r="AB2028" s="320"/>
      <c r="AC2028" s="320"/>
      <c r="AD2028" s="320"/>
      <c r="AE2028" s="320"/>
      <c r="AF2028" s="320"/>
      <c r="AG2028" s="320"/>
      <c r="AH2028" s="320"/>
      <c r="AI2028" s="320"/>
    </row>
    <row r="2029" spans="1:35">
      <c r="B2029" s="1"/>
      <c r="K2029" s="318"/>
      <c r="L2029" s="319"/>
      <c r="M2029" s="318"/>
      <c r="N2029" s="318"/>
      <c r="O2029" s="318"/>
      <c r="P2029" s="319"/>
      <c r="Q2029" s="318"/>
      <c r="R2029" s="320"/>
      <c r="S2029" s="318"/>
      <c r="T2029" s="318"/>
      <c r="U2029" s="318"/>
      <c r="V2029" s="318"/>
      <c r="W2029" s="318"/>
      <c r="X2029" s="320"/>
      <c r="Y2029" s="320"/>
      <c r="Z2029" s="320"/>
      <c r="AA2029" s="320"/>
      <c r="AB2029" s="320"/>
      <c r="AC2029" s="320"/>
      <c r="AD2029" s="320"/>
      <c r="AE2029" s="320"/>
      <c r="AF2029" s="320"/>
      <c r="AG2029" s="320"/>
      <c r="AH2029" s="320"/>
      <c r="AI2029" s="320"/>
    </row>
    <row r="2030" spans="1:35">
      <c r="B2030" s="1"/>
      <c r="K2030" s="318"/>
      <c r="L2030" s="319"/>
      <c r="M2030" s="318"/>
      <c r="N2030" s="318"/>
      <c r="O2030" s="318"/>
      <c r="P2030" s="319"/>
      <c r="Q2030" s="318"/>
      <c r="R2030" s="320"/>
      <c r="S2030" s="318"/>
      <c r="T2030" s="318"/>
      <c r="U2030" s="318"/>
      <c r="V2030" s="318"/>
      <c r="W2030" s="318"/>
      <c r="X2030" s="320"/>
      <c r="Y2030" s="320"/>
      <c r="Z2030" s="320"/>
      <c r="AA2030" s="320"/>
      <c r="AB2030" s="320"/>
      <c r="AC2030" s="320"/>
      <c r="AD2030" s="320"/>
      <c r="AE2030" s="320"/>
      <c r="AF2030" s="320"/>
      <c r="AG2030" s="320"/>
      <c r="AH2030" s="320"/>
      <c r="AI2030" s="320"/>
    </row>
    <row r="2031" spans="1:35">
      <c r="B2031" s="1"/>
      <c r="K2031" s="318"/>
      <c r="L2031" s="319"/>
      <c r="M2031" s="318"/>
      <c r="N2031" s="318"/>
      <c r="O2031" s="318"/>
      <c r="P2031" s="319"/>
      <c r="Q2031" s="318"/>
      <c r="R2031" s="320"/>
      <c r="S2031" s="318"/>
      <c r="T2031" s="318"/>
      <c r="U2031" s="318"/>
      <c r="V2031" s="318"/>
      <c r="W2031" s="318"/>
      <c r="X2031" s="320"/>
      <c r="Y2031" s="320"/>
      <c r="Z2031" s="320"/>
      <c r="AA2031" s="320"/>
      <c r="AB2031" s="320"/>
      <c r="AC2031" s="320"/>
      <c r="AD2031" s="320"/>
      <c r="AE2031" s="320"/>
      <c r="AF2031" s="320"/>
      <c r="AG2031" s="320"/>
      <c r="AH2031" s="320"/>
      <c r="AI2031" s="320"/>
    </row>
    <row r="2032" spans="1:35">
      <c r="B2032" s="1"/>
      <c r="K2032" s="318"/>
      <c r="L2032" s="319"/>
      <c r="M2032" s="318"/>
      <c r="N2032" s="318"/>
      <c r="O2032" s="318"/>
      <c r="P2032" s="319"/>
      <c r="Q2032" s="318"/>
      <c r="R2032" s="320"/>
      <c r="S2032" s="318"/>
      <c r="T2032" s="318"/>
      <c r="U2032" s="318"/>
      <c r="V2032" s="318"/>
      <c r="W2032" s="318"/>
      <c r="X2032" s="320"/>
      <c r="Y2032" s="320"/>
      <c r="Z2032" s="320"/>
      <c r="AA2032" s="320"/>
      <c r="AB2032" s="320"/>
      <c r="AC2032" s="320"/>
      <c r="AD2032" s="320"/>
      <c r="AE2032" s="320"/>
      <c r="AF2032" s="320"/>
      <c r="AG2032" s="320"/>
      <c r="AH2032" s="320"/>
      <c r="AI2032" s="320"/>
    </row>
    <row r="2033" spans="1:35">
      <c r="A2033" s="320"/>
      <c r="B2033" s="320"/>
      <c r="C2033" s="320"/>
      <c r="D2033" s="320"/>
      <c r="E2033" s="320"/>
      <c r="F2033" s="320"/>
      <c r="G2033" s="320"/>
      <c r="H2033" s="320"/>
      <c r="I2033" s="320"/>
      <c r="J2033" s="320"/>
      <c r="K2033" s="320"/>
      <c r="L2033" s="320"/>
      <c r="M2033" s="320"/>
      <c r="N2033" s="320"/>
      <c r="O2033" s="320"/>
      <c r="P2033" s="320"/>
      <c r="Q2033" s="320"/>
      <c r="R2033" s="320"/>
      <c r="S2033" s="320"/>
      <c r="T2033" s="320"/>
      <c r="U2033" s="320"/>
      <c r="V2033" s="320"/>
      <c r="W2033" s="320"/>
      <c r="X2033" s="320"/>
      <c r="Y2033" s="320"/>
      <c r="Z2033" s="320"/>
      <c r="AA2033" s="320"/>
      <c r="AB2033" s="320"/>
      <c r="AC2033" s="320"/>
      <c r="AD2033" s="320"/>
      <c r="AE2033" s="320"/>
      <c r="AF2033" s="320"/>
      <c r="AG2033" s="320"/>
      <c r="AH2033" s="320"/>
      <c r="AI2033" s="320"/>
    </row>
    <row r="2034" spans="1:35">
      <c r="B2034" s="1"/>
      <c r="K2034" s="318"/>
      <c r="L2034" s="319"/>
      <c r="M2034" s="318"/>
      <c r="N2034" s="318"/>
      <c r="O2034" s="318"/>
      <c r="P2034" s="319"/>
      <c r="Q2034" s="318"/>
      <c r="R2034" s="320"/>
      <c r="S2034" s="318"/>
      <c r="T2034" s="318"/>
      <c r="U2034" s="318"/>
      <c r="V2034" s="318"/>
      <c r="W2034" s="318"/>
      <c r="X2034" s="320"/>
      <c r="Y2034" s="320"/>
      <c r="Z2034" s="320"/>
      <c r="AA2034" s="320"/>
      <c r="AB2034" s="320"/>
      <c r="AC2034" s="320"/>
      <c r="AD2034" s="320"/>
      <c r="AE2034" s="320"/>
      <c r="AF2034" s="320"/>
      <c r="AG2034" s="320"/>
      <c r="AH2034" s="320"/>
      <c r="AI2034" s="320"/>
    </row>
    <row r="2035" spans="1:35">
      <c r="B2035" s="1"/>
      <c r="K2035" s="318"/>
      <c r="L2035" s="319"/>
      <c r="M2035" s="318"/>
      <c r="N2035" s="318"/>
      <c r="O2035" s="318"/>
      <c r="P2035" s="319"/>
      <c r="Q2035" s="318"/>
      <c r="R2035" s="320"/>
      <c r="S2035" s="318"/>
      <c r="T2035" s="318"/>
      <c r="U2035" s="318"/>
      <c r="V2035" s="318"/>
      <c r="W2035" s="318"/>
      <c r="X2035" s="320"/>
      <c r="Y2035" s="320"/>
      <c r="Z2035" s="320"/>
      <c r="AA2035" s="320"/>
      <c r="AB2035" s="320"/>
      <c r="AC2035" s="320"/>
      <c r="AD2035" s="320"/>
      <c r="AE2035" s="320"/>
      <c r="AF2035" s="320"/>
      <c r="AG2035" s="320"/>
      <c r="AH2035" s="320"/>
      <c r="AI2035" s="320"/>
    </row>
    <row r="2036" spans="1:35">
      <c r="B2036" s="1"/>
      <c r="K2036" s="318"/>
      <c r="L2036" s="319"/>
      <c r="M2036" s="318"/>
      <c r="N2036" s="318"/>
      <c r="O2036" s="318"/>
      <c r="P2036" s="319"/>
      <c r="Q2036" s="318"/>
      <c r="R2036" s="320"/>
      <c r="S2036" s="318"/>
      <c r="T2036" s="318"/>
      <c r="U2036" s="318"/>
      <c r="V2036" s="318"/>
      <c r="W2036" s="318"/>
      <c r="X2036" s="320"/>
      <c r="Y2036" s="320"/>
      <c r="Z2036" s="320"/>
      <c r="AA2036" s="320"/>
      <c r="AB2036" s="320"/>
      <c r="AC2036" s="320"/>
      <c r="AD2036" s="320"/>
      <c r="AE2036" s="320"/>
      <c r="AF2036" s="320"/>
      <c r="AG2036" s="320"/>
      <c r="AH2036" s="320"/>
      <c r="AI2036" s="320"/>
    </row>
    <row r="2037" spans="1:35">
      <c r="B2037" s="1"/>
      <c r="K2037" s="318"/>
      <c r="L2037" s="319"/>
      <c r="M2037" s="318"/>
      <c r="N2037" s="318"/>
      <c r="O2037" s="318"/>
      <c r="P2037" s="319"/>
      <c r="Q2037" s="318"/>
      <c r="R2037" s="320"/>
      <c r="S2037" s="318"/>
      <c r="T2037" s="318"/>
      <c r="U2037" s="318"/>
      <c r="V2037" s="318"/>
      <c r="W2037" s="318"/>
      <c r="X2037" s="320"/>
      <c r="Y2037" s="320"/>
      <c r="Z2037" s="320"/>
      <c r="AA2037" s="320"/>
      <c r="AB2037" s="320"/>
      <c r="AC2037" s="320"/>
      <c r="AD2037" s="320"/>
      <c r="AE2037" s="320"/>
      <c r="AF2037" s="320"/>
      <c r="AG2037" s="320"/>
      <c r="AH2037" s="320"/>
      <c r="AI2037" s="320"/>
    </row>
    <row r="2038" spans="1:35">
      <c r="B2038" s="1"/>
      <c r="K2038" s="318"/>
      <c r="L2038" s="319"/>
      <c r="M2038" s="318"/>
      <c r="N2038" s="318"/>
      <c r="O2038" s="318"/>
      <c r="P2038" s="319"/>
      <c r="Q2038" s="318"/>
      <c r="R2038" s="320"/>
      <c r="S2038" s="318"/>
      <c r="T2038" s="318"/>
      <c r="U2038" s="318"/>
      <c r="V2038" s="318"/>
      <c r="W2038" s="318"/>
      <c r="X2038" s="320"/>
      <c r="Y2038" s="320"/>
      <c r="Z2038" s="320"/>
      <c r="AA2038" s="320"/>
      <c r="AB2038" s="320"/>
      <c r="AC2038" s="320"/>
      <c r="AD2038" s="320"/>
      <c r="AE2038" s="320"/>
      <c r="AF2038" s="320"/>
      <c r="AG2038" s="320"/>
      <c r="AH2038" s="320"/>
      <c r="AI2038" s="320"/>
    </row>
    <row r="2039" spans="1:35">
      <c r="B2039" s="1"/>
      <c r="K2039" s="318"/>
      <c r="L2039" s="319"/>
      <c r="M2039" s="318"/>
      <c r="N2039" s="318"/>
      <c r="O2039" s="318"/>
      <c r="P2039" s="319"/>
      <c r="Q2039" s="318"/>
      <c r="R2039" s="320"/>
      <c r="S2039" s="318"/>
      <c r="T2039" s="318"/>
      <c r="U2039" s="318"/>
      <c r="V2039" s="318"/>
      <c r="W2039" s="318"/>
      <c r="X2039" s="320"/>
      <c r="Y2039" s="320"/>
      <c r="Z2039" s="320"/>
      <c r="AA2039" s="320"/>
      <c r="AB2039" s="320"/>
      <c r="AC2039" s="320"/>
      <c r="AD2039" s="320"/>
      <c r="AE2039" s="320"/>
      <c r="AF2039" s="320"/>
      <c r="AG2039" s="320"/>
      <c r="AH2039" s="320"/>
      <c r="AI2039" s="320"/>
    </row>
    <row r="2040" spans="1:35">
      <c r="B2040" s="1"/>
      <c r="K2040" s="318"/>
      <c r="L2040" s="319"/>
      <c r="M2040" s="318"/>
      <c r="N2040" s="318"/>
      <c r="O2040" s="318"/>
      <c r="P2040" s="319"/>
      <c r="Q2040" s="318"/>
      <c r="R2040" s="320"/>
      <c r="S2040" s="318"/>
      <c r="T2040" s="318"/>
      <c r="U2040" s="318"/>
      <c r="V2040" s="318"/>
      <c r="W2040" s="318"/>
      <c r="X2040" s="320"/>
      <c r="Y2040" s="320"/>
      <c r="Z2040" s="320"/>
      <c r="AA2040" s="320"/>
      <c r="AB2040" s="320"/>
      <c r="AC2040" s="320"/>
      <c r="AD2040" s="320"/>
      <c r="AE2040" s="320"/>
      <c r="AF2040" s="320"/>
      <c r="AG2040" s="320"/>
      <c r="AH2040" s="320"/>
      <c r="AI2040" s="320"/>
    </row>
    <row r="2041" spans="1:35">
      <c r="B2041" s="1"/>
      <c r="K2041" s="318"/>
      <c r="L2041" s="319"/>
      <c r="M2041" s="318"/>
      <c r="N2041" s="318"/>
      <c r="O2041" s="318"/>
      <c r="P2041" s="319"/>
      <c r="Q2041" s="318"/>
      <c r="R2041" s="320"/>
      <c r="S2041" s="318"/>
      <c r="T2041" s="318"/>
      <c r="U2041" s="318"/>
      <c r="V2041" s="318"/>
      <c r="W2041" s="318"/>
      <c r="X2041" s="320"/>
      <c r="Y2041" s="320"/>
      <c r="Z2041" s="320"/>
      <c r="AA2041" s="320"/>
      <c r="AB2041" s="320"/>
      <c r="AC2041" s="320"/>
      <c r="AD2041" s="320"/>
      <c r="AE2041" s="320"/>
      <c r="AF2041" s="320"/>
      <c r="AG2041" s="320"/>
      <c r="AH2041" s="320"/>
      <c r="AI2041" s="320"/>
    </row>
    <row r="2042" spans="1:35">
      <c r="B2042" s="1"/>
      <c r="K2042" s="318"/>
      <c r="L2042" s="319"/>
      <c r="M2042" s="318"/>
      <c r="N2042" s="318"/>
      <c r="O2042" s="318"/>
      <c r="P2042" s="319"/>
      <c r="Q2042" s="318"/>
      <c r="R2042" s="320"/>
      <c r="S2042" s="318"/>
      <c r="T2042" s="318"/>
      <c r="U2042" s="318"/>
      <c r="V2042" s="318"/>
      <c r="W2042" s="318"/>
      <c r="X2042" s="320"/>
      <c r="Y2042" s="320"/>
      <c r="Z2042" s="320"/>
      <c r="AA2042" s="320"/>
      <c r="AB2042" s="320"/>
      <c r="AC2042" s="320"/>
      <c r="AD2042" s="320"/>
      <c r="AE2042" s="320"/>
      <c r="AF2042" s="320"/>
      <c r="AG2042" s="320"/>
      <c r="AH2042" s="320"/>
      <c r="AI2042" s="320"/>
    </row>
    <row r="2043" spans="1:35">
      <c r="B2043" s="1"/>
      <c r="K2043" s="318"/>
      <c r="L2043" s="319"/>
      <c r="M2043" s="318"/>
      <c r="N2043" s="318"/>
      <c r="O2043" s="318"/>
      <c r="P2043" s="319"/>
      <c r="Q2043" s="318"/>
      <c r="R2043" s="320"/>
      <c r="S2043" s="318"/>
      <c r="T2043" s="318"/>
      <c r="U2043" s="318"/>
      <c r="V2043" s="318"/>
      <c r="W2043" s="318"/>
      <c r="X2043" s="320"/>
      <c r="Y2043" s="320"/>
      <c r="Z2043" s="320"/>
      <c r="AA2043" s="320"/>
      <c r="AB2043" s="320"/>
      <c r="AC2043" s="320"/>
      <c r="AD2043" s="320"/>
      <c r="AE2043" s="320"/>
      <c r="AF2043" s="320"/>
      <c r="AG2043" s="320"/>
      <c r="AH2043" s="320"/>
      <c r="AI2043" s="320"/>
    </row>
    <row r="2044" spans="1:35">
      <c r="B2044" s="1"/>
      <c r="K2044" s="318"/>
      <c r="L2044" s="319"/>
      <c r="M2044" s="318"/>
      <c r="N2044" s="318"/>
      <c r="O2044" s="318"/>
      <c r="P2044" s="319"/>
      <c r="Q2044" s="318"/>
      <c r="R2044" s="320"/>
      <c r="S2044" s="318"/>
      <c r="T2044" s="318"/>
      <c r="U2044" s="318"/>
      <c r="V2044" s="318"/>
      <c r="W2044" s="318"/>
      <c r="X2044" s="320"/>
      <c r="Y2044" s="320"/>
      <c r="Z2044" s="320"/>
      <c r="AA2044" s="320"/>
      <c r="AB2044" s="320"/>
      <c r="AC2044" s="320"/>
      <c r="AD2044" s="320"/>
      <c r="AE2044" s="320"/>
      <c r="AF2044" s="320"/>
      <c r="AG2044" s="320"/>
      <c r="AH2044" s="320"/>
      <c r="AI2044" s="320"/>
    </row>
    <row r="2045" spans="1:35">
      <c r="B2045" s="1"/>
      <c r="K2045" s="318"/>
      <c r="L2045" s="319"/>
      <c r="M2045" s="318"/>
      <c r="N2045" s="318"/>
      <c r="O2045" s="318"/>
      <c r="P2045" s="319"/>
      <c r="Q2045" s="318"/>
      <c r="R2045" s="320"/>
      <c r="S2045" s="318"/>
      <c r="T2045" s="318"/>
      <c r="U2045" s="318"/>
      <c r="V2045" s="318"/>
      <c r="W2045" s="318"/>
      <c r="X2045" s="320"/>
      <c r="Y2045" s="320"/>
      <c r="Z2045" s="320"/>
      <c r="AA2045" s="320"/>
      <c r="AB2045" s="320"/>
      <c r="AC2045" s="320"/>
      <c r="AD2045" s="320"/>
      <c r="AE2045" s="320"/>
      <c r="AF2045" s="320"/>
      <c r="AG2045" s="320"/>
      <c r="AH2045" s="320"/>
      <c r="AI2045" s="320"/>
    </row>
    <row r="2046" spans="1:35">
      <c r="B2046" s="1"/>
      <c r="K2046" s="318"/>
      <c r="L2046" s="319"/>
      <c r="M2046" s="318"/>
      <c r="N2046" s="318"/>
      <c r="O2046" s="318"/>
      <c r="P2046" s="319"/>
      <c r="Q2046" s="318"/>
      <c r="R2046" s="320"/>
      <c r="S2046" s="318"/>
      <c r="T2046" s="318"/>
      <c r="U2046" s="318"/>
      <c r="V2046" s="318"/>
      <c r="W2046" s="318"/>
      <c r="X2046" s="320"/>
      <c r="Y2046" s="320"/>
      <c r="Z2046" s="320"/>
      <c r="AA2046" s="320"/>
      <c r="AB2046" s="320"/>
      <c r="AC2046" s="320"/>
      <c r="AD2046" s="320"/>
      <c r="AE2046" s="320"/>
      <c r="AF2046" s="320"/>
      <c r="AG2046" s="320"/>
      <c r="AH2046" s="320"/>
      <c r="AI2046" s="320"/>
    </row>
    <row r="2047" spans="1:35">
      <c r="B2047" s="1"/>
      <c r="K2047" s="318"/>
      <c r="L2047" s="319"/>
      <c r="M2047" s="318"/>
      <c r="N2047" s="318"/>
      <c r="O2047" s="318"/>
      <c r="P2047" s="319"/>
      <c r="Q2047" s="318"/>
      <c r="R2047" s="320"/>
      <c r="S2047" s="318"/>
      <c r="T2047" s="318"/>
      <c r="U2047" s="318"/>
      <c r="V2047" s="318"/>
      <c r="W2047" s="318"/>
      <c r="X2047" s="320"/>
      <c r="Y2047" s="320"/>
      <c r="Z2047" s="320"/>
      <c r="AA2047" s="320"/>
      <c r="AB2047" s="320"/>
      <c r="AC2047" s="320"/>
      <c r="AD2047" s="320"/>
      <c r="AE2047" s="320"/>
      <c r="AF2047" s="320"/>
      <c r="AG2047" s="320"/>
      <c r="AH2047" s="320"/>
      <c r="AI2047" s="320"/>
    </row>
    <row r="2048" spans="1:35">
      <c r="B2048" s="1"/>
      <c r="K2048" s="318"/>
      <c r="L2048" s="319"/>
      <c r="M2048" s="318"/>
      <c r="N2048" s="318"/>
      <c r="O2048" s="318"/>
      <c r="P2048" s="319"/>
      <c r="Q2048" s="318"/>
      <c r="R2048" s="320"/>
      <c r="S2048" s="318"/>
      <c r="T2048" s="318"/>
      <c r="U2048" s="318"/>
      <c r="V2048" s="318"/>
      <c r="W2048" s="318"/>
      <c r="X2048" s="320"/>
      <c r="Y2048" s="320"/>
      <c r="Z2048" s="320"/>
      <c r="AA2048" s="320"/>
      <c r="AB2048" s="320"/>
      <c r="AC2048" s="320"/>
      <c r="AD2048" s="320"/>
      <c r="AE2048" s="320"/>
      <c r="AF2048" s="320"/>
      <c r="AG2048" s="320"/>
      <c r="AH2048" s="320"/>
      <c r="AI2048" s="320"/>
    </row>
    <row r="2049" spans="2:35">
      <c r="B2049" s="1"/>
      <c r="K2049" s="318"/>
      <c r="L2049" s="319"/>
      <c r="M2049" s="318"/>
      <c r="N2049" s="318"/>
      <c r="O2049" s="318"/>
      <c r="P2049" s="319"/>
      <c r="Q2049" s="318"/>
      <c r="R2049" s="320"/>
      <c r="S2049" s="318"/>
      <c r="T2049" s="318"/>
      <c r="U2049" s="318"/>
      <c r="V2049" s="318"/>
      <c r="W2049" s="318"/>
      <c r="X2049" s="320"/>
      <c r="Y2049" s="320"/>
      <c r="Z2049" s="320"/>
      <c r="AA2049" s="320"/>
      <c r="AB2049" s="320"/>
      <c r="AC2049" s="320"/>
      <c r="AD2049" s="320"/>
      <c r="AE2049" s="320"/>
      <c r="AF2049" s="320"/>
      <c r="AG2049" s="320"/>
      <c r="AH2049" s="320"/>
      <c r="AI2049" s="320"/>
    </row>
    <row r="2050" spans="2:35">
      <c r="B2050" s="1"/>
      <c r="K2050" s="318"/>
      <c r="L2050" s="319"/>
      <c r="M2050" s="318"/>
      <c r="N2050" s="318"/>
      <c r="O2050" s="318"/>
      <c r="P2050" s="319"/>
      <c r="Q2050" s="318"/>
      <c r="R2050" s="320"/>
      <c r="S2050" s="318"/>
      <c r="T2050" s="318"/>
      <c r="U2050" s="318"/>
      <c r="V2050" s="318"/>
      <c r="W2050" s="318"/>
      <c r="X2050" s="320"/>
      <c r="Y2050" s="320"/>
      <c r="Z2050" s="320"/>
      <c r="AA2050" s="320"/>
      <c r="AB2050" s="320"/>
      <c r="AC2050" s="320"/>
      <c r="AD2050" s="320"/>
      <c r="AE2050" s="320"/>
      <c r="AF2050" s="320"/>
      <c r="AG2050" s="320"/>
      <c r="AH2050" s="320"/>
      <c r="AI2050" s="320"/>
    </row>
    <row r="2051" spans="2:35">
      <c r="B2051" s="1"/>
      <c r="K2051" s="318"/>
      <c r="L2051" s="319"/>
      <c r="M2051" s="318"/>
      <c r="N2051" s="318"/>
      <c r="O2051" s="318"/>
      <c r="P2051" s="319"/>
      <c r="Q2051" s="318"/>
      <c r="R2051" s="320"/>
      <c r="S2051" s="318"/>
      <c r="T2051" s="318"/>
      <c r="U2051" s="318"/>
      <c r="V2051" s="318"/>
      <c r="W2051" s="318"/>
      <c r="X2051" s="320"/>
      <c r="Y2051" s="320"/>
      <c r="Z2051" s="320"/>
      <c r="AA2051" s="320"/>
      <c r="AB2051" s="320"/>
      <c r="AC2051" s="320"/>
      <c r="AD2051" s="320"/>
      <c r="AE2051" s="320"/>
      <c r="AF2051" s="320"/>
      <c r="AG2051" s="320"/>
      <c r="AH2051" s="320"/>
      <c r="AI2051" s="320"/>
    </row>
    <row r="2052" spans="2:35">
      <c r="B2052" s="1"/>
      <c r="K2052" s="318"/>
      <c r="L2052" s="319"/>
      <c r="M2052" s="318"/>
      <c r="N2052" s="318"/>
      <c r="O2052" s="318"/>
      <c r="P2052" s="319"/>
      <c r="Q2052" s="318"/>
      <c r="R2052" s="320"/>
      <c r="S2052" s="318"/>
      <c r="T2052" s="318"/>
      <c r="U2052" s="318"/>
      <c r="V2052" s="318"/>
      <c r="W2052" s="318"/>
      <c r="X2052" s="320"/>
      <c r="Y2052" s="320"/>
      <c r="Z2052" s="320"/>
      <c r="AA2052" s="320"/>
      <c r="AB2052" s="320"/>
      <c r="AC2052" s="320"/>
      <c r="AD2052" s="320"/>
      <c r="AE2052" s="320"/>
      <c r="AF2052" s="320"/>
      <c r="AG2052" s="320"/>
      <c r="AH2052" s="320"/>
      <c r="AI2052" s="320"/>
    </row>
    <row r="2053" spans="2:35">
      <c r="B2053" s="1"/>
      <c r="K2053" s="318"/>
      <c r="L2053" s="319"/>
      <c r="M2053" s="318"/>
      <c r="N2053" s="318"/>
      <c r="O2053" s="318"/>
      <c r="P2053" s="319"/>
      <c r="Q2053" s="318"/>
      <c r="R2053" s="320"/>
      <c r="S2053" s="318"/>
      <c r="T2053" s="318"/>
      <c r="U2053" s="318"/>
      <c r="V2053" s="318"/>
      <c r="W2053" s="318"/>
      <c r="X2053" s="320"/>
      <c r="Y2053" s="320"/>
      <c r="Z2053" s="320"/>
      <c r="AA2053" s="320"/>
      <c r="AB2053" s="320"/>
      <c r="AC2053" s="320"/>
      <c r="AD2053" s="320"/>
      <c r="AE2053" s="320"/>
      <c r="AF2053" s="320"/>
      <c r="AG2053" s="320"/>
      <c r="AH2053" s="320"/>
      <c r="AI2053" s="320"/>
    </row>
    <row r="2054" spans="2:35">
      <c r="B2054" s="1"/>
      <c r="K2054" s="318"/>
      <c r="L2054" s="319"/>
      <c r="M2054" s="318"/>
      <c r="N2054" s="318"/>
      <c r="O2054" s="318"/>
      <c r="P2054" s="319"/>
      <c r="Q2054" s="318"/>
      <c r="R2054" s="320"/>
      <c r="S2054" s="318"/>
      <c r="T2054" s="318"/>
      <c r="U2054" s="318"/>
      <c r="V2054" s="318"/>
      <c r="W2054" s="318"/>
      <c r="X2054" s="320"/>
      <c r="Y2054" s="320"/>
      <c r="Z2054" s="320"/>
      <c r="AA2054" s="320"/>
      <c r="AB2054" s="320"/>
      <c r="AC2054" s="320"/>
      <c r="AD2054" s="320"/>
      <c r="AE2054" s="320"/>
      <c r="AF2054" s="320"/>
      <c r="AG2054" s="320"/>
      <c r="AH2054" s="320"/>
      <c r="AI2054" s="320"/>
    </row>
    <row r="2055" spans="2:35">
      <c r="B2055" s="1"/>
      <c r="K2055" s="318"/>
      <c r="L2055" s="319"/>
      <c r="M2055" s="318"/>
      <c r="N2055" s="318"/>
      <c r="O2055" s="318"/>
      <c r="P2055" s="319"/>
      <c r="Q2055" s="318"/>
      <c r="R2055" s="320"/>
      <c r="S2055" s="318"/>
      <c r="T2055" s="318"/>
      <c r="U2055" s="318"/>
      <c r="V2055" s="318"/>
      <c r="W2055" s="318"/>
      <c r="X2055" s="320"/>
      <c r="Y2055" s="320"/>
      <c r="Z2055" s="320"/>
      <c r="AA2055" s="320"/>
      <c r="AB2055" s="320"/>
      <c r="AC2055" s="320"/>
      <c r="AD2055" s="320"/>
      <c r="AE2055" s="320"/>
      <c r="AF2055" s="320"/>
      <c r="AG2055" s="320"/>
      <c r="AH2055" s="320"/>
      <c r="AI2055" s="320"/>
    </row>
    <row r="2056" spans="2:35">
      <c r="B2056" s="1"/>
      <c r="K2056" s="318"/>
      <c r="L2056" s="319"/>
      <c r="M2056" s="318"/>
      <c r="N2056" s="318"/>
      <c r="O2056" s="318"/>
      <c r="P2056" s="319"/>
      <c r="Q2056" s="318"/>
      <c r="R2056" s="320"/>
      <c r="S2056" s="318"/>
      <c r="T2056" s="318"/>
      <c r="U2056" s="318"/>
      <c r="V2056" s="318"/>
      <c r="W2056" s="318"/>
      <c r="X2056" s="320"/>
      <c r="Y2056" s="320"/>
      <c r="Z2056" s="320"/>
      <c r="AA2056" s="320"/>
      <c r="AB2056" s="320"/>
      <c r="AC2056" s="320"/>
      <c r="AD2056" s="320"/>
      <c r="AE2056" s="320"/>
      <c r="AF2056" s="320"/>
      <c r="AG2056" s="320"/>
      <c r="AH2056" s="320"/>
      <c r="AI2056" s="320"/>
    </row>
    <row r="2057" spans="2:35">
      <c r="B2057" s="1"/>
      <c r="K2057" s="318"/>
      <c r="L2057" s="319"/>
      <c r="M2057" s="318"/>
      <c r="N2057" s="318"/>
      <c r="O2057" s="318"/>
      <c r="P2057" s="319"/>
      <c r="Q2057" s="318"/>
      <c r="R2057" s="320"/>
      <c r="S2057" s="318"/>
      <c r="T2057" s="318"/>
      <c r="U2057" s="318"/>
      <c r="V2057" s="318"/>
      <c r="W2057" s="318"/>
      <c r="X2057" s="320"/>
      <c r="Y2057" s="320"/>
      <c r="Z2057" s="320"/>
      <c r="AA2057" s="320"/>
      <c r="AB2057" s="320"/>
      <c r="AC2057" s="320"/>
      <c r="AD2057" s="320"/>
      <c r="AE2057" s="320"/>
      <c r="AF2057" s="320"/>
      <c r="AG2057" s="320"/>
      <c r="AH2057" s="320"/>
      <c r="AI2057" s="320"/>
    </row>
    <row r="2058" spans="2:35">
      <c r="B2058" s="1"/>
      <c r="K2058" s="318"/>
      <c r="L2058" s="319"/>
      <c r="M2058" s="318"/>
      <c r="N2058" s="318"/>
      <c r="O2058" s="318"/>
      <c r="P2058" s="319"/>
      <c r="Q2058" s="318"/>
      <c r="R2058" s="320"/>
      <c r="S2058" s="318"/>
      <c r="T2058" s="318"/>
      <c r="U2058" s="318"/>
      <c r="V2058" s="318"/>
      <c r="W2058" s="318"/>
      <c r="X2058" s="320"/>
      <c r="Y2058" s="320"/>
      <c r="Z2058" s="320"/>
      <c r="AA2058" s="320"/>
      <c r="AB2058" s="320"/>
      <c r="AC2058" s="320"/>
      <c r="AD2058" s="320"/>
      <c r="AE2058" s="320"/>
      <c r="AF2058" s="320"/>
      <c r="AG2058" s="320"/>
      <c r="AH2058" s="320"/>
      <c r="AI2058" s="320"/>
    </row>
    <row r="2059" spans="2:35">
      <c r="B2059" s="1"/>
      <c r="K2059" s="318"/>
      <c r="L2059" s="319"/>
      <c r="M2059" s="318"/>
      <c r="N2059" s="318"/>
      <c r="O2059" s="318"/>
      <c r="P2059" s="319"/>
      <c r="Q2059" s="318"/>
      <c r="R2059" s="320"/>
      <c r="S2059" s="318"/>
      <c r="T2059" s="318"/>
      <c r="U2059" s="318"/>
      <c r="V2059" s="318"/>
      <c r="W2059" s="318"/>
      <c r="X2059" s="320"/>
      <c r="Y2059" s="320"/>
      <c r="Z2059" s="320"/>
      <c r="AA2059" s="320"/>
      <c r="AB2059" s="320"/>
      <c r="AC2059" s="320"/>
      <c r="AD2059" s="320"/>
      <c r="AE2059" s="320"/>
      <c r="AF2059" s="320"/>
      <c r="AG2059" s="320"/>
      <c r="AH2059" s="320"/>
      <c r="AI2059" s="320"/>
    </row>
    <row r="2060" spans="2:35">
      <c r="B2060" s="1"/>
      <c r="K2060" s="318"/>
      <c r="L2060" s="319"/>
      <c r="M2060" s="318"/>
      <c r="N2060" s="318"/>
      <c r="O2060" s="318"/>
      <c r="P2060" s="319"/>
      <c r="Q2060" s="318"/>
      <c r="R2060" s="320"/>
      <c r="S2060" s="318"/>
      <c r="T2060" s="318"/>
      <c r="U2060" s="318"/>
      <c r="V2060" s="318"/>
      <c r="W2060" s="318"/>
      <c r="X2060" s="320"/>
      <c r="Y2060" s="320"/>
      <c r="Z2060" s="320"/>
      <c r="AA2060" s="320"/>
      <c r="AB2060" s="320"/>
      <c r="AC2060" s="320"/>
      <c r="AD2060" s="320"/>
      <c r="AE2060" s="320"/>
      <c r="AF2060" s="320"/>
      <c r="AG2060" s="320"/>
      <c r="AH2060" s="320"/>
      <c r="AI2060" s="320"/>
    </row>
    <row r="2061" spans="2:35">
      <c r="B2061" s="1"/>
      <c r="K2061" s="318"/>
      <c r="L2061" s="319"/>
      <c r="M2061" s="318"/>
      <c r="N2061" s="318"/>
      <c r="O2061" s="318"/>
      <c r="P2061" s="319"/>
      <c r="Q2061" s="318"/>
      <c r="R2061" s="320"/>
      <c r="S2061" s="318"/>
      <c r="T2061" s="318"/>
      <c r="U2061" s="318"/>
      <c r="V2061" s="318"/>
      <c r="W2061" s="318"/>
      <c r="X2061" s="320"/>
      <c r="Y2061" s="320"/>
      <c r="Z2061" s="320"/>
      <c r="AA2061" s="320"/>
      <c r="AB2061" s="320"/>
      <c r="AC2061" s="320"/>
      <c r="AD2061" s="320"/>
      <c r="AE2061" s="320"/>
      <c r="AF2061" s="320"/>
      <c r="AG2061" s="320"/>
      <c r="AH2061" s="320"/>
      <c r="AI2061" s="320"/>
    </row>
    <row r="2062" spans="2:35">
      <c r="B2062" s="1"/>
      <c r="K2062" s="318"/>
      <c r="L2062" s="319"/>
      <c r="M2062" s="318"/>
      <c r="N2062" s="318"/>
      <c r="O2062" s="318"/>
      <c r="P2062" s="319"/>
      <c r="Q2062" s="318"/>
      <c r="R2062" s="320"/>
      <c r="S2062" s="318"/>
      <c r="T2062" s="318"/>
      <c r="U2062" s="318"/>
      <c r="V2062" s="318"/>
      <c r="W2062" s="318"/>
      <c r="X2062" s="320"/>
      <c r="Y2062" s="320"/>
      <c r="Z2062" s="320"/>
      <c r="AA2062" s="320"/>
      <c r="AB2062" s="320"/>
      <c r="AC2062" s="320"/>
      <c r="AD2062" s="320"/>
      <c r="AE2062" s="320"/>
      <c r="AF2062" s="320"/>
      <c r="AG2062" s="320"/>
      <c r="AH2062" s="320"/>
      <c r="AI2062" s="320"/>
    </row>
    <row r="2063" spans="2:35">
      <c r="B2063" s="1"/>
      <c r="K2063" s="318"/>
      <c r="L2063" s="319"/>
      <c r="M2063" s="318"/>
      <c r="N2063" s="318"/>
      <c r="O2063" s="318"/>
      <c r="P2063" s="319"/>
      <c r="Q2063" s="318"/>
      <c r="R2063" s="320"/>
      <c r="S2063" s="318"/>
      <c r="T2063" s="318"/>
      <c r="U2063" s="318"/>
      <c r="V2063" s="318"/>
      <c r="W2063" s="318"/>
      <c r="X2063" s="320"/>
      <c r="Y2063" s="320"/>
      <c r="Z2063" s="320"/>
      <c r="AA2063" s="320"/>
      <c r="AB2063" s="320"/>
      <c r="AC2063" s="320"/>
      <c r="AD2063" s="320"/>
      <c r="AE2063" s="320"/>
      <c r="AF2063" s="320"/>
      <c r="AG2063" s="320"/>
      <c r="AH2063" s="320"/>
      <c r="AI2063" s="320"/>
    </row>
    <row r="2064" spans="2:35">
      <c r="B2064" s="1"/>
      <c r="K2064" s="318"/>
      <c r="L2064" s="319"/>
      <c r="M2064" s="318"/>
      <c r="N2064" s="318"/>
      <c r="O2064" s="318"/>
      <c r="P2064" s="319"/>
      <c r="Q2064" s="318"/>
      <c r="R2064" s="320"/>
      <c r="S2064" s="318"/>
      <c r="T2064" s="318"/>
      <c r="U2064" s="318"/>
      <c r="V2064" s="318"/>
      <c r="W2064" s="318"/>
      <c r="X2064" s="320"/>
      <c r="Y2064" s="320"/>
      <c r="Z2064" s="320"/>
      <c r="AA2064" s="320"/>
      <c r="AB2064" s="320"/>
      <c r="AC2064" s="320"/>
      <c r="AD2064" s="320"/>
      <c r="AE2064" s="320"/>
      <c r="AF2064" s="320"/>
      <c r="AG2064" s="320"/>
      <c r="AH2064" s="320"/>
      <c r="AI2064" s="320"/>
    </row>
    <row r="2065" spans="2:35">
      <c r="B2065" s="1"/>
      <c r="K2065" s="318"/>
      <c r="L2065" s="319"/>
      <c r="M2065" s="318"/>
      <c r="N2065" s="318"/>
      <c r="O2065" s="318"/>
      <c r="P2065" s="319"/>
      <c r="Q2065" s="318"/>
      <c r="R2065" s="320"/>
      <c r="S2065" s="318"/>
      <c r="T2065" s="318"/>
      <c r="U2065" s="318"/>
      <c r="V2065" s="318"/>
      <c r="W2065" s="318"/>
      <c r="X2065" s="320"/>
      <c r="Y2065" s="320"/>
      <c r="Z2065" s="320"/>
      <c r="AA2065" s="320"/>
      <c r="AB2065" s="320"/>
      <c r="AC2065" s="320"/>
      <c r="AD2065" s="320"/>
      <c r="AE2065" s="320"/>
      <c r="AF2065" s="320"/>
      <c r="AG2065" s="320"/>
      <c r="AH2065" s="320"/>
      <c r="AI2065" s="320"/>
    </row>
    <row r="2066" spans="2:35">
      <c r="B2066" s="1"/>
      <c r="K2066" s="318"/>
      <c r="L2066" s="319"/>
      <c r="M2066" s="318"/>
      <c r="N2066" s="318"/>
      <c r="O2066" s="318"/>
      <c r="P2066" s="319"/>
      <c r="Q2066" s="318"/>
      <c r="R2066" s="320"/>
      <c r="S2066" s="318"/>
      <c r="T2066" s="318"/>
      <c r="U2066" s="318"/>
      <c r="V2066" s="318"/>
      <c r="W2066" s="318"/>
      <c r="X2066" s="320"/>
      <c r="Y2066" s="320"/>
      <c r="Z2066" s="320"/>
      <c r="AA2066" s="320"/>
      <c r="AB2066" s="320"/>
      <c r="AC2066" s="320"/>
      <c r="AD2066" s="320"/>
      <c r="AE2066" s="320"/>
      <c r="AF2066" s="320"/>
      <c r="AG2066" s="320"/>
      <c r="AH2066" s="320"/>
      <c r="AI2066" s="320"/>
    </row>
    <row r="2067" spans="2:35">
      <c r="B2067" s="1"/>
      <c r="K2067" s="318"/>
      <c r="L2067" s="319"/>
      <c r="M2067" s="318"/>
      <c r="N2067" s="318"/>
      <c r="O2067" s="318"/>
      <c r="P2067" s="319"/>
      <c r="Q2067" s="318"/>
      <c r="R2067" s="320"/>
      <c r="S2067" s="318"/>
      <c r="T2067" s="318"/>
      <c r="U2067" s="318"/>
      <c r="V2067" s="318"/>
      <c r="W2067" s="318"/>
      <c r="X2067" s="320"/>
      <c r="Y2067" s="320"/>
      <c r="Z2067" s="320"/>
      <c r="AA2067" s="320"/>
      <c r="AB2067" s="320"/>
      <c r="AC2067" s="320"/>
      <c r="AD2067" s="320"/>
      <c r="AE2067" s="320"/>
      <c r="AF2067" s="320"/>
      <c r="AG2067" s="320"/>
      <c r="AH2067" s="320"/>
      <c r="AI2067" s="320"/>
    </row>
    <row r="2068" spans="2:35">
      <c r="B2068" s="1"/>
      <c r="K2068" s="318"/>
      <c r="L2068" s="319"/>
      <c r="M2068" s="318"/>
      <c r="N2068" s="318"/>
      <c r="O2068" s="318"/>
      <c r="P2068" s="319"/>
      <c r="Q2068" s="318"/>
      <c r="R2068" s="320"/>
      <c r="S2068" s="318"/>
      <c r="T2068" s="318"/>
      <c r="U2068" s="318"/>
      <c r="V2068" s="318"/>
      <c r="W2068" s="318"/>
      <c r="X2068" s="320"/>
      <c r="Y2068" s="320"/>
      <c r="Z2068" s="320"/>
      <c r="AA2068" s="320"/>
      <c r="AB2068" s="320"/>
      <c r="AC2068" s="320"/>
      <c r="AD2068" s="320"/>
      <c r="AE2068" s="320"/>
      <c r="AF2068" s="320"/>
      <c r="AG2068" s="320"/>
      <c r="AH2068" s="320"/>
      <c r="AI2068" s="320"/>
    </row>
    <row r="2069" spans="2:35">
      <c r="B2069" s="1"/>
      <c r="K2069" s="318"/>
      <c r="L2069" s="319"/>
      <c r="M2069" s="318"/>
      <c r="N2069" s="318"/>
      <c r="O2069" s="318"/>
      <c r="P2069" s="319"/>
      <c r="Q2069" s="318"/>
      <c r="R2069" s="320"/>
      <c r="S2069" s="318"/>
      <c r="T2069" s="318"/>
      <c r="U2069" s="318"/>
      <c r="V2069" s="318"/>
      <c r="W2069" s="318"/>
      <c r="X2069" s="320"/>
      <c r="Y2069" s="320"/>
      <c r="Z2069" s="320"/>
      <c r="AA2069" s="320"/>
      <c r="AB2069" s="320"/>
      <c r="AC2069" s="320"/>
      <c r="AD2069" s="320"/>
      <c r="AE2069" s="320"/>
      <c r="AF2069" s="320"/>
      <c r="AG2069" s="320"/>
      <c r="AH2069" s="320"/>
      <c r="AI2069" s="320"/>
    </row>
    <row r="2070" spans="2:35">
      <c r="B2070" s="1"/>
      <c r="K2070" s="318"/>
      <c r="L2070" s="319"/>
      <c r="M2070" s="318"/>
      <c r="N2070" s="318"/>
      <c r="O2070" s="318"/>
      <c r="P2070" s="319"/>
      <c r="Q2070" s="318"/>
      <c r="R2070" s="320"/>
      <c r="S2070" s="318"/>
      <c r="T2070" s="318"/>
      <c r="U2070" s="318"/>
      <c r="V2070" s="318"/>
      <c r="W2070" s="318"/>
      <c r="X2070" s="320"/>
      <c r="Y2070" s="320"/>
      <c r="Z2070" s="320"/>
      <c r="AA2070" s="320"/>
      <c r="AB2070" s="320"/>
      <c r="AC2070" s="320"/>
      <c r="AD2070" s="320"/>
      <c r="AE2070" s="320"/>
      <c r="AF2070" s="320"/>
      <c r="AG2070" s="320"/>
      <c r="AH2070" s="320"/>
      <c r="AI2070" s="320"/>
    </row>
    <row r="2071" spans="2:35">
      <c r="B2071" s="1"/>
      <c r="K2071" s="318"/>
      <c r="L2071" s="319"/>
      <c r="M2071" s="318"/>
      <c r="N2071" s="318"/>
      <c r="O2071" s="318"/>
      <c r="P2071" s="319"/>
      <c r="Q2071" s="318"/>
      <c r="R2071" s="320"/>
      <c r="S2071" s="318"/>
      <c r="T2071" s="318"/>
      <c r="U2071" s="318"/>
      <c r="V2071" s="318"/>
      <c r="W2071" s="318"/>
      <c r="X2071" s="320"/>
      <c r="Y2071" s="320"/>
      <c r="Z2071" s="320"/>
      <c r="AA2071" s="320"/>
      <c r="AB2071" s="320"/>
      <c r="AC2071" s="320"/>
      <c r="AD2071" s="320"/>
      <c r="AE2071" s="320"/>
      <c r="AF2071" s="320"/>
      <c r="AG2071" s="320"/>
      <c r="AH2071" s="320"/>
      <c r="AI2071" s="320"/>
    </row>
    <row r="2072" spans="2:35">
      <c r="B2072" s="1"/>
      <c r="K2072" s="318"/>
      <c r="L2072" s="319"/>
      <c r="M2072" s="318"/>
      <c r="N2072" s="318"/>
      <c r="O2072" s="318"/>
      <c r="P2072" s="319"/>
      <c r="Q2072" s="318"/>
      <c r="R2072" s="320"/>
      <c r="S2072" s="318"/>
      <c r="T2072" s="318"/>
      <c r="U2072" s="318"/>
      <c r="V2072" s="318"/>
      <c r="W2072" s="318"/>
      <c r="X2072" s="320"/>
      <c r="Y2072" s="320"/>
      <c r="Z2072" s="320"/>
      <c r="AA2072" s="320"/>
      <c r="AB2072" s="320"/>
      <c r="AC2072" s="320"/>
      <c r="AD2072" s="320"/>
      <c r="AE2072" s="320"/>
      <c r="AF2072" s="320"/>
      <c r="AG2072" s="320"/>
      <c r="AH2072" s="320"/>
      <c r="AI2072" s="320"/>
    </row>
    <row r="2073" spans="2:35">
      <c r="B2073" s="1"/>
      <c r="K2073" s="318"/>
      <c r="L2073" s="319"/>
      <c r="M2073" s="318"/>
      <c r="N2073" s="318"/>
      <c r="O2073" s="318"/>
      <c r="P2073" s="319"/>
      <c r="Q2073" s="318"/>
      <c r="R2073" s="320"/>
      <c r="S2073" s="318"/>
      <c r="T2073" s="318"/>
      <c r="U2073" s="318"/>
      <c r="V2073" s="318"/>
      <c r="W2073" s="318"/>
      <c r="X2073" s="320"/>
      <c r="Y2073" s="320"/>
      <c r="Z2073" s="320"/>
      <c r="AA2073" s="320"/>
      <c r="AB2073" s="320"/>
      <c r="AC2073" s="320"/>
      <c r="AD2073" s="320"/>
      <c r="AE2073" s="320"/>
      <c r="AF2073" s="320"/>
      <c r="AG2073" s="320"/>
      <c r="AH2073" s="320"/>
      <c r="AI2073" s="320"/>
    </row>
    <row r="2074" spans="2:35">
      <c r="B2074" s="1"/>
      <c r="K2074" s="318"/>
      <c r="L2074" s="319"/>
      <c r="M2074" s="318"/>
      <c r="N2074" s="318"/>
      <c r="O2074" s="318"/>
      <c r="P2074" s="319"/>
      <c r="Q2074" s="318"/>
      <c r="R2074" s="320"/>
      <c r="S2074" s="318"/>
      <c r="T2074" s="318"/>
      <c r="U2074" s="318"/>
      <c r="V2074" s="318"/>
      <c r="W2074" s="318"/>
      <c r="X2074" s="320"/>
      <c r="Y2074" s="320"/>
      <c r="Z2074" s="320"/>
      <c r="AA2074" s="320"/>
      <c r="AB2074" s="320"/>
      <c r="AC2074" s="320"/>
      <c r="AD2074" s="320"/>
      <c r="AE2074" s="320"/>
      <c r="AF2074" s="320"/>
      <c r="AG2074" s="320"/>
      <c r="AH2074" s="320"/>
      <c r="AI2074" s="320"/>
    </row>
    <row r="2075" spans="2:35">
      <c r="B2075" s="1"/>
      <c r="K2075" s="318"/>
      <c r="L2075" s="319"/>
      <c r="M2075" s="318"/>
      <c r="N2075" s="318"/>
      <c r="O2075" s="318"/>
      <c r="P2075" s="319"/>
      <c r="Q2075" s="318"/>
      <c r="R2075" s="320"/>
      <c r="S2075" s="318"/>
      <c r="T2075" s="318"/>
      <c r="U2075" s="318"/>
      <c r="V2075" s="318"/>
      <c r="W2075" s="318"/>
      <c r="X2075" s="320"/>
      <c r="Y2075" s="320"/>
      <c r="Z2075" s="320"/>
      <c r="AA2075" s="320"/>
      <c r="AB2075" s="320"/>
      <c r="AC2075" s="320"/>
      <c r="AD2075" s="320"/>
      <c r="AE2075" s="320"/>
      <c r="AF2075" s="320"/>
      <c r="AG2075" s="320"/>
      <c r="AH2075" s="320"/>
      <c r="AI2075" s="320"/>
    </row>
    <row r="2076" spans="2:35">
      <c r="B2076" s="1"/>
      <c r="K2076" s="318"/>
      <c r="L2076" s="319"/>
      <c r="M2076" s="318"/>
      <c r="N2076" s="318"/>
      <c r="O2076" s="318"/>
      <c r="P2076" s="319"/>
      <c r="Q2076" s="318"/>
      <c r="R2076" s="320"/>
      <c r="S2076" s="318"/>
      <c r="T2076" s="318"/>
      <c r="U2076" s="318"/>
      <c r="V2076" s="318"/>
      <c r="W2076" s="318"/>
      <c r="X2076" s="320"/>
      <c r="Y2076" s="320"/>
      <c r="Z2076" s="320"/>
      <c r="AA2076" s="320"/>
      <c r="AB2076" s="320"/>
      <c r="AC2076" s="320"/>
      <c r="AD2076" s="320"/>
      <c r="AE2076" s="320"/>
      <c r="AF2076" s="320"/>
      <c r="AG2076" s="320"/>
      <c r="AH2076" s="320"/>
      <c r="AI2076" s="320"/>
    </row>
    <row r="2077" spans="2:35">
      <c r="B2077" s="1"/>
      <c r="K2077" s="318"/>
      <c r="L2077" s="319"/>
      <c r="M2077" s="318"/>
      <c r="N2077" s="318"/>
      <c r="O2077" s="318"/>
      <c r="P2077" s="319"/>
      <c r="Q2077" s="318"/>
      <c r="R2077" s="320"/>
      <c r="S2077" s="318"/>
      <c r="T2077" s="318"/>
      <c r="U2077" s="318"/>
      <c r="V2077" s="318"/>
      <c r="W2077" s="318"/>
      <c r="X2077" s="320"/>
      <c r="Y2077" s="320"/>
      <c r="Z2077" s="320"/>
      <c r="AA2077" s="320"/>
      <c r="AB2077" s="320"/>
      <c r="AC2077" s="320"/>
      <c r="AD2077" s="320"/>
      <c r="AE2077" s="320"/>
      <c r="AF2077" s="320"/>
      <c r="AG2077" s="320"/>
      <c r="AH2077" s="320"/>
      <c r="AI2077" s="320"/>
    </row>
    <row r="2078" spans="2:35">
      <c r="B2078" s="1"/>
      <c r="K2078" s="318"/>
      <c r="L2078" s="319"/>
      <c r="M2078" s="318"/>
      <c r="N2078" s="318"/>
      <c r="O2078" s="318"/>
      <c r="P2078" s="319"/>
      <c r="Q2078" s="318"/>
      <c r="R2078" s="320"/>
      <c r="S2078" s="318"/>
      <c r="T2078" s="318"/>
      <c r="U2078" s="318"/>
      <c r="V2078" s="318"/>
      <c r="W2078" s="318"/>
      <c r="X2078" s="320"/>
      <c r="Y2078" s="320"/>
      <c r="Z2078" s="320"/>
      <c r="AA2078" s="320"/>
      <c r="AB2078" s="320"/>
      <c r="AC2078" s="320"/>
      <c r="AD2078" s="320"/>
      <c r="AE2078" s="320"/>
      <c r="AF2078" s="320"/>
      <c r="AG2078" s="320"/>
      <c r="AH2078" s="320"/>
      <c r="AI2078" s="320"/>
    </row>
    <row r="2079" spans="2:35">
      <c r="B2079" s="1"/>
      <c r="K2079" s="318"/>
      <c r="L2079" s="319"/>
      <c r="M2079" s="318"/>
      <c r="N2079" s="318"/>
      <c r="O2079" s="318"/>
      <c r="P2079" s="319"/>
      <c r="Q2079" s="318"/>
      <c r="R2079" s="320"/>
      <c r="S2079" s="318"/>
      <c r="T2079" s="318"/>
      <c r="U2079" s="318"/>
      <c r="V2079" s="318"/>
      <c r="W2079" s="318"/>
      <c r="X2079" s="320"/>
      <c r="Y2079" s="320"/>
      <c r="Z2079" s="320"/>
      <c r="AA2079" s="320"/>
      <c r="AB2079" s="320"/>
      <c r="AC2079" s="320"/>
      <c r="AD2079" s="320"/>
      <c r="AE2079" s="320"/>
      <c r="AF2079" s="320"/>
      <c r="AG2079" s="320"/>
      <c r="AH2079" s="320"/>
      <c r="AI2079" s="320"/>
    </row>
    <row r="2080" spans="2:35">
      <c r="B2080" s="1"/>
      <c r="K2080" s="318"/>
      <c r="L2080" s="319"/>
      <c r="M2080" s="318"/>
      <c r="N2080" s="318"/>
      <c r="O2080" s="318"/>
      <c r="P2080" s="319"/>
      <c r="Q2080" s="318"/>
      <c r="R2080" s="320"/>
      <c r="S2080" s="318"/>
      <c r="T2080" s="318"/>
      <c r="U2080" s="318"/>
      <c r="V2080" s="318"/>
      <c r="W2080" s="318"/>
      <c r="X2080" s="320"/>
      <c r="Y2080" s="320"/>
      <c r="Z2080" s="320"/>
      <c r="AA2080" s="320"/>
      <c r="AB2080" s="320"/>
      <c r="AC2080" s="320"/>
      <c r="AD2080" s="320"/>
      <c r="AE2080" s="320"/>
      <c r="AF2080" s="320"/>
      <c r="AG2080" s="320"/>
      <c r="AH2080" s="320"/>
      <c r="AI2080" s="320"/>
    </row>
    <row r="2081" spans="2:35">
      <c r="B2081" s="1"/>
      <c r="K2081" s="318"/>
      <c r="L2081" s="319"/>
      <c r="M2081" s="318"/>
      <c r="N2081" s="318"/>
      <c r="O2081" s="318"/>
      <c r="P2081" s="319"/>
      <c r="Q2081" s="318"/>
      <c r="R2081" s="320"/>
      <c r="S2081" s="318"/>
      <c r="T2081" s="318"/>
      <c r="U2081" s="318"/>
      <c r="V2081" s="318"/>
      <c r="W2081" s="318"/>
      <c r="X2081" s="320"/>
      <c r="Y2081" s="320"/>
      <c r="Z2081" s="320"/>
      <c r="AA2081" s="320"/>
      <c r="AB2081" s="320"/>
      <c r="AC2081" s="320"/>
      <c r="AD2081" s="320"/>
      <c r="AE2081" s="320"/>
      <c r="AF2081" s="320"/>
      <c r="AG2081" s="320"/>
      <c r="AH2081" s="320"/>
      <c r="AI2081" s="320"/>
    </row>
    <row r="2082" spans="2:35">
      <c r="B2082" s="1"/>
      <c r="K2082" s="318"/>
      <c r="L2082" s="319"/>
      <c r="M2082" s="318"/>
      <c r="N2082" s="318"/>
      <c r="O2082" s="318"/>
      <c r="P2082" s="319"/>
      <c r="Q2082" s="318"/>
      <c r="R2082" s="320"/>
      <c r="S2082" s="318"/>
      <c r="T2082" s="318"/>
      <c r="U2082" s="318"/>
      <c r="V2082" s="318"/>
      <c r="W2082" s="318"/>
      <c r="X2082" s="320"/>
      <c r="Y2082" s="320"/>
      <c r="Z2082" s="320"/>
      <c r="AA2082" s="320"/>
      <c r="AB2082" s="320"/>
      <c r="AC2082" s="320"/>
      <c r="AD2082" s="320"/>
      <c r="AE2082" s="320"/>
      <c r="AF2082" s="320"/>
      <c r="AG2082" s="320"/>
      <c r="AH2082" s="320"/>
      <c r="AI2082" s="320"/>
    </row>
    <row r="2083" spans="2:35">
      <c r="B2083" s="1"/>
      <c r="K2083" s="318"/>
      <c r="L2083" s="319"/>
      <c r="M2083" s="318"/>
      <c r="N2083" s="318"/>
      <c r="O2083" s="318"/>
      <c r="P2083" s="319"/>
      <c r="Q2083" s="318"/>
      <c r="R2083" s="320"/>
      <c r="S2083" s="318"/>
      <c r="T2083" s="318"/>
      <c r="U2083" s="318"/>
      <c r="V2083" s="318"/>
      <c r="W2083" s="318"/>
      <c r="X2083" s="320"/>
      <c r="Y2083" s="320"/>
      <c r="Z2083" s="320"/>
      <c r="AA2083" s="320"/>
      <c r="AB2083" s="320"/>
      <c r="AC2083" s="320"/>
      <c r="AD2083" s="320"/>
      <c r="AE2083" s="320"/>
      <c r="AF2083" s="320"/>
      <c r="AG2083" s="320"/>
      <c r="AH2083" s="320"/>
      <c r="AI2083" s="320"/>
    </row>
    <row r="2084" spans="2:35">
      <c r="B2084" s="1"/>
      <c r="K2084" s="318"/>
      <c r="L2084" s="319"/>
      <c r="M2084" s="318"/>
      <c r="N2084" s="318"/>
      <c r="O2084" s="318"/>
      <c r="P2084" s="319"/>
      <c r="Q2084" s="318"/>
      <c r="R2084" s="320"/>
      <c r="S2084" s="318"/>
      <c r="T2084" s="318"/>
      <c r="U2084" s="318"/>
      <c r="V2084" s="318"/>
      <c r="W2084" s="318"/>
      <c r="X2084" s="320"/>
      <c r="Y2084" s="320"/>
      <c r="Z2084" s="320"/>
      <c r="AA2084" s="320"/>
      <c r="AB2084" s="320"/>
      <c r="AC2084" s="320"/>
      <c r="AD2084" s="320"/>
      <c r="AE2084" s="320"/>
      <c r="AF2084" s="320"/>
      <c r="AG2084" s="320"/>
      <c r="AH2084" s="320"/>
      <c r="AI2084" s="320"/>
    </row>
    <row r="2085" spans="2:35">
      <c r="B2085" s="1"/>
      <c r="K2085" s="318"/>
      <c r="L2085" s="319"/>
      <c r="M2085" s="318"/>
      <c r="N2085" s="318"/>
      <c r="O2085" s="318"/>
      <c r="P2085" s="319"/>
      <c r="Q2085" s="318"/>
      <c r="R2085" s="320"/>
      <c r="S2085" s="318"/>
      <c r="T2085" s="318"/>
      <c r="U2085" s="318"/>
      <c r="V2085" s="318"/>
      <c r="W2085" s="318"/>
      <c r="X2085" s="320"/>
      <c r="Y2085" s="320"/>
      <c r="Z2085" s="320"/>
      <c r="AA2085" s="320"/>
      <c r="AB2085" s="320"/>
      <c r="AC2085" s="320"/>
      <c r="AD2085" s="320"/>
      <c r="AE2085" s="320"/>
      <c r="AF2085" s="320"/>
      <c r="AG2085" s="320"/>
      <c r="AH2085" s="320"/>
      <c r="AI2085" s="320"/>
    </row>
    <row r="2086" spans="2:35">
      <c r="B2086" s="1"/>
      <c r="K2086" s="318"/>
      <c r="L2086" s="319"/>
      <c r="M2086" s="318"/>
      <c r="N2086" s="318"/>
      <c r="O2086" s="318"/>
      <c r="P2086" s="319"/>
      <c r="Q2086" s="318"/>
      <c r="R2086" s="320"/>
      <c r="S2086" s="318"/>
      <c r="T2086" s="318"/>
      <c r="U2086" s="318"/>
      <c r="V2086" s="318"/>
      <c r="W2086" s="318"/>
      <c r="X2086" s="320"/>
      <c r="Y2086" s="320"/>
      <c r="Z2086" s="320"/>
      <c r="AA2086" s="320"/>
      <c r="AB2086" s="320"/>
      <c r="AC2086" s="320"/>
      <c r="AD2086" s="320"/>
      <c r="AE2086" s="320"/>
      <c r="AF2086" s="320"/>
      <c r="AG2086" s="320"/>
      <c r="AH2086" s="320"/>
      <c r="AI2086" s="320"/>
    </row>
    <row r="2087" spans="2:35">
      <c r="B2087" s="1"/>
      <c r="K2087" s="318"/>
      <c r="L2087" s="319"/>
      <c r="M2087" s="318"/>
      <c r="N2087" s="318"/>
      <c r="O2087" s="318"/>
      <c r="P2087" s="319"/>
      <c r="Q2087" s="318"/>
      <c r="R2087" s="320"/>
      <c r="S2087" s="318"/>
      <c r="T2087" s="318"/>
      <c r="U2087" s="318"/>
      <c r="V2087" s="318"/>
      <c r="W2087" s="318"/>
      <c r="X2087" s="320"/>
      <c r="Y2087" s="320"/>
      <c r="Z2087" s="320"/>
      <c r="AA2087" s="320"/>
      <c r="AB2087" s="320"/>
      <c r="AC2087" s="320"/>
      <c r="AD2087" s="320"/>
      <c r="AE2087" s="320"/>
      <c r="AF2087" s="320"/>
      <c r="AG2087" s="320"/>
      <c r="AH2087" s="320"/>
      <c r="AI2087" s="320"/>
    </row>
    <row r="2088" spans="2:35">
      <c r="B2088" s="1"/>
      <c r="K2088" s="318"/>
      <c r="L2088" s="319"/>
      <c r="M2088" s="318"/>
      <c r="N2088" s="318"/>
      <c r="O2088" s="318"/>
      <c r="P2088" s="319"/>
      <c r="Q2088" s="318"/>
      <c r="R2088" s="320"/>
      <c r="S2088" s="318"/>
      <c r="T2088" s="318"/>
      <c r="U2088" s="318"/>
      <c r="V2088" s="318"/>
      <c r="W2088" s="318"/>
      <c r="X2088" s="320"/>
      <c r="Y2088" s="320"/>
      <c r="Z2088" s="320"/>
      <c r="AA2088" s="320"/>
      <c r="AB2088" s="320"/>
      <c r="AC2088" s="320"/>
      <c r="AD2088" s="320"/>
      <c r="AE2088" s="320"/>
      <c r="AF2088" s="320"/>
      <c r="AG2088" s="320"/>
      <c r="AH2088" s="320"/>
      <c r="AI2088" s="320"/>
    </row>
    <row r="2089" spans="2:35">
      <c r="B2089" s="1"/>
      <c r="K2089" s="318"/>
      <c r="L2089" s="319"/>
      <c r="M2089" s="318"/>
      <c r="N2089" s="318"/>
      <c r="O2089" s="318"/>
      <c r="P2089" s="319"/>
      <c r="Q2089" s="318"/>
      <c r="R2089" s="320"/>
      <c r="S2089" s="318"/>
      <c r="T2089" s="318"/>
      <c r="U2089" s="318"/>
      <c r="V2089" s="318"/>
      <c r="W2089" s="318"/>
      <c r="X2089" s="320"/>
      <c r="Y2089" s="320"/>
      <c r="Z2089" s="320"/>
      <c r="AA2089" s="320"/>
      <c r="AB2089" s="320"/>
      <c r="AC2089" s="320"/>
      <c r="AD2089" s="320"/>
      <c r="AE2089" s="320"/>
      <c r="AF2089" s="320"/>
      <c r="AG2089" s="320"/>
      <c r="AH2089" s="320"/>
      <c r="AI2089" s="320"/>
    </row>
    <row r="2090" spans="2:35">
      <c r="B2090" s="1"/>
      <c r="K2090" s="318"/>
      <c r="L2090" s="319"/>
      <c r="M2090" s="318"/>
      <c r="N2090" s="318"/>
      <c r="O2090" s="318"/>
      <c r="P2090" s="319"/>
      <c r="Q2090" s="318"/>
      <c r="R2090" s="320"/>
      <c r="S2090" s="318"/>
      <c r="T2090" s="318"/>
      <c r="U2090" s="318"/>
      <c r="V2090" s="318"/>
      <c r="W2090" s="318"/>
      <c r="X2090" s="320"/>
      <c r="Y2090" s="320"/>
      <c r="Z2090" s="320"/>
      <c r="AA2090" s="320"/>
      <c r="AB2090" s="320"/>
      <c r="AC2090" s="320"/>
      <c r="AD2090" s="320"/>
      <c r="AE2090" s="320"/>
      <c r="AF2090" s="320"/>
      <c r="AG2090" s="320"/>
      <c r="AH2090" s="320"/>
      <c r="AI2090" s="320"/>
    </row>
    <row r="2091" spans="2:35">
      <c r="B2091" s="1"/>
      <c r="K2091" s="318"/>
      <c r="L2091" s="319"/>
      <c r="M2091" s="318"/>
      <c r="N2091" s="318"/>
      <c r="O2091" s="318"/>
      <c r="P2091" s="319"/>
      <c r="Q2091" s="318"/>
      <c r="R2091" s="320"/>
      <c r="S2091" s="318"/>
      <c r="T2091" s="318"/>
      <c r="U2091" s="318"/>
      <c r="V2091" s="318"/>
      <c r="W2091" s="318"/>
      <c r="X2091" s="320"/>
      <c r="Y2091" s="320"/>
      <c r="Z2091" s="320"/>
      <c r="AA2091" s="320"/>
      <c r="AB2091" s="320"/>
      <c r="AC2091" s="320"/>
      <c r="AD2091" s="320"/>
      <c r="AE2091" s="320"/>
      <c r="AF2091" s="320"/>
      <c r="AG2091" s="320"/>
      <c r="AH2091" s="320"/>
      <c r="AI2091" s="320"/>
    </row>
    <row r="2092" spans="2:35">
      <c r="B2092" s="1"/>
      <c r="K2092" s="318"/>
      <c r="L2092" s="319"/>
      <c r="M2092" s="318"/>
      <c r="N2092" s="318"/>
      <c r="O2092" s="318"/>
      <c r="P2092" s="319"/>
      <c r="Q2092" s="318"/>
      <c r="R2092" s="320"/>
      <c r="S2092" s="318"/>
      <c r="T2092" s="318"/>
      <c r="U2092" s="318"/>
      <c r="V2092" s="318"/>
      <c r="W2092" s="318"/>
      <c r="X2092" s="320"/>
      <c r="Y2092" s="320"/>
      <c r="Z2092" s="320"/>
      <c r="AA2092" s="320"/>
      <c r="AB2092" s="320"/>
      <c r="AC2092" s="320"/>
      <c r="AD2092" s="320"/>
      <c r="AE2092" s="320"/>
      <c r="AF2092" s="320"/>
      <c r="AG2092" s="320"/>
      <c r="AH2092" s="320"/>
      <c r="AI2092" s="320"/>
    </row>
    <row r="2093" spans="2:35">
      <c r="B2093" s="1"/>
      <c r="K2093" s="318"/>
      <c r="L2093" s="319"/>
      <c r="M2093" s="318"/>
      <c r="N2093" s="318"/>
      <c r="O2093" s="318"/>
      <c r="P2093" s="319"/>
      <c r="Q2093" s="318"/>
      <c r="R2093" s="320"/>
      <c r="S2093" s="318"/>
      <c r="T2093" s="318"/>
      <c r="U2093" s="318"/>
      <c r="V2093" s="318"/>
      <c r="W2093" s="318"/>
      <c r="X2093" s="320"/>
      <c r="Y2093" s="320"/>
      <c r="Z2093" s="320"/>
      <c r="AA2093" s="320"/>
      <c r="AB2093" s="320"/>
      <c r="AC2093" s="320"/>
      <c r="AD2093" s="320"/>
      <c r="AE2093" s="320"/>
      <c r="AF2093" s="320"/>
      <c r="AG2093" s="320"/>
      <c r="AH2093" s="320"/>
      <c r="AI2093" s="320"/>
    </row>
    <row r="2094" spans="2:35">
      <c r="B2094" s="1"/>
      <c r="K2094" s="318"/>
      <c r="L2094" s="319"/>
      <c r="M2094" s="318"/>
      <c r="N2094" s="318"/>
      <c r="O2094" s="318"/>
      <c r="P2094" s="319"/>
      <c r="Q2094" s="318"/>
      <c r="R2094" s="320"/>
      <c r="S2094" s="318"/>
      <c r="T2094" s="318"/>
      <c r="U2094" s="318"/>
      <c r="V2094" s="318"/>
      <c r="W2094" s="318"/>
      <c r="X2094" s="320"/>
      <c r="Y2094" s="320"/>
      <c r="Z2094" s="320"/>
      <c r="AA2094" s="320"/>
      <c r="AB2094" s="320"/>
      <c r="AC2094" s="320"/>
      <c r="AD2094" s="320"/>
      <c r="AE2094" s="320"/>
      <c r="AF2094" s="320"/>
      <c r="AG2094" s="320"/>
      <c r="AH2094" s="320"/>
      <c r="AI2094" s="320"/>
    </row>
    <row r="2095" spans="2:35">
      <c r="B2095" s="1"/>
      <c r="K2095" s="318"/>
      <c r="L2095" s="319"/>
      <c r="M2095" s="318"/>
      <c r="N2095" s="318"/>
      <c r="O2095" s="318"/>
      <c r="P2095" s="319"/>
      <c r="Q2095" s="318"/>
      <c r="R2095" s="320"/>
      <c r="S2095" s="318"/>
      <c r="T2095" s="318"/>
      <c r="U2095" s="318"/>
      <c r="V2095" s="318"/>
      <c r="W2095" s="318"/>
      <c r="X2095" s="320"/>
      <c r="Y2095" s="320"/>
      <c r="Z2095" s="320"/>
      <c r="AA2095" s="320"/>
      <c r="AB2095" s="320"/>
      <c r="AC2095" s="320"/>
      <c r="AD2095" s="320"/>
      <c r="AE2095" s="320"/>
      <c r="AF2095" s="320"/>
      <c r="AG2095" s="320"/>
      <c r="AH2095" s="320"/>
      <c r="AI2095" s="320"/>
    </row>
    <row r="2096" spans="2:35">
      <c r="B2096" s="1"/>
      <c r="K2096" s="318"/>
      <c r="L2096" s="319"/>
      <c r="M2096" s="318"/>
      <c r="N2096" s="318"/>
      <c r="O2096" s="318"/>
      <c r="P2096" s="319"/>
      <c r="Q2096" s="318"/>
      <c r="R2096" s="320"/>
      <c r="S2096" s="318"/>
      <c r="T2096" s="318"/>
      <c r="U2096" s="318"/>
      <c r="V2096" s="318"/>
      <c r="W2096" s="318"/>
      <c r="X2096" s="320"/>
      <c r="Y2096" s="320"/>
      <c r="Z2096" s="320"/>
      <c r="AA2096" s="320"/>
      <c r="AB2096" s="320"/>
      <c r="AC2096" s="320"/>
      <c r="AD2096" s="320"/>
      <c r="AE2096" s="320"/>
      <c r="AF2096" s="320"/>
      <c r="AG2096" s="320"/>
      <c r="AH2096" s="320"/>
      <c r="AI2096" s="320"/>
    </row>
    <row r="2097" spans="2:35">
      <c r="B2097" s="1"/>
      <c r="K2097" s="318"/>
      <c r="L2097" s="319"/>
      <c r="M2097" s="318"/>
      <c r="N2097" s="318"/>
      <c r="O2097" s="318"/>
      <c r="P2097" s="319"/>
      <c r="Q2097" s="318"/>
      <c r="R2097" s="320"/>
      <c r="S2097" s="318"/>
      <c r="T2097" s="318"/>
      <c r="U2097" s="318"/>
      <c r="V2097" s="318"/>
      <c r="W2097" s="318"/>
      <c r="X2097" s="320"/>
      <c r="Y2097" s="320"/>
      <c r="Z2097" s="320"/>
      <c r="AA2097" s="320"/>
      <c r="AB2097" s="320"/>
      <c r="AC2097" s="320"/>
      <c r="AD2097" s="320"/>
      <c r="AE2097" s="320"/>
      <c r="AF2097" s="320"/>
      <c r="AG2097" s="320"/>
      <c r="AH2097" s="320"/>
      <c r="AI2097" s="320"/>
    </row>
    <row r="2098" spans="2:35">
      <c r="B2098" s="1"/>
      <c r="K2098" s="318"/>
      <c r="L2098" s="319"/>
      <c r="M2098" s="318"/>
      <c r="N2098" s="318"/>
      <c r="O2098" s="318"/>
      <c r="P2098" s="319"/>
      <c r="Q2098" s="318"/>
      <c r="R2098" s="320"/>
      <c r="S2098" s="318"/>
      <c r="T2098" s="318"/>
      <c r="U2098" s="318"/>
      <c r="V2098" s="318"/>
      <c r="W2098" s="318"/>
      <c r="X2098" s="320"/>
      <c r="Y2098" s="320"/>
      <c r="Z2098" s="320"/>
      <c r="AA2098" s="320"/>
      <c r="AB2098" s="320"/>
      <c r="AC2098" s="320"/>
      <c r="AD2098" s="320"/>
      <c r="AE2098" s="320"/>
      <c r="AF2098" s="320"/>
      <c r="AG2098" s="320"/>
      <c r="AH2098" s="320"/>
      <c r="AI2098" s="320"/>
    </row>
    <row r="2099" spans="2:35">
      <c r="B2099" s="1"/>
      <c r="K2099" s="318"/>
      <c r="L2099" s="319"/>
      <c r="M2099" s="318"/>
      <c r="N2099" s="318"/>
      <c r="O2099" s="318"/>
      <c r="P2099" s="319"/>
      <c r="Q2099" s="318"/>
      <c r="R2099" s="320"/>
      <c r="S2099" s="318"/>
      <c r="T2099" s="318"/>
      <c r="U2099" s="318"/>
      <c r="V2099" s="318"/>
      <c r="W2099" s="318"/>
      <c r="X2099" s="320"/>
      <c r="Y2099" s="320"/>
      <c r="Z2099" s="320"/>
      <c r="AA2099" s="320"/>
      <c r="AB2099" s="320"/>
      <c r="AC2099" s="320"/>
      <c r="AD2099" s="320"/>
      <c r="AE2099" s="320"/>
      <c r="AF2099" s="320"/>
      <c r="AG2099" s="320"/>
      <c r="AH2099" s="320"/>
      <c r="AI2099" s="320"/>
    </row>
    <row r="2100" spans="2:35">
      <c r="B2100" s="1"/>
      <c r="K2100" s="318"/>
      <c r="L2100" s="319"/>
      <c r="M2100" s="318"/>
      <c r="N2100" s="318"/>
      <c r="O2100" s="318"/>
      <c r="P2100" s="319"/>
      <c r="Q2100" s="318"/>
      <c r="R2100" s="320"/>
      <c r="S2100" s="318"/>
      <c r="T2100" s="318"/>
      <c r="U2100" s="318"/>
      <c r="V2100" s="318"/>
      <c r="W2100" s="318"/>
      <c r="X2100" s="320"/>
      <c r="Y2100" s="320"/>
      <c r="Z2100" s="320"/>
      <c r="AA2100" s="320"/>
      <c r="AB2100" s="320"/>
      <c r="AC2100" s="320"/>
      <c r="AD2100" s="320"/>
      <c r="AE2100" s="320"/>
      <c r="AF2100" s="320"/>
      <c r="AG2100" s="320"/>
      <c r="AH2100" s="320"/>
      <c r="AI2100" s="320"/>
    </row>
    <row r="2101" spans="2:35">
      <c r="B2101" s="1"/>
      <c r="K2101" s="318"/>
      <c r="L2101" s="319"/>
      <c r="M2101" s="318"/>
      <c r="N2101" s="318"/>
      <c r="O2101" s="318"/>
      <c r="P2101" s="319"/>
      <c r="Q2101" s="318"/>
      <c r="R2101" s="320"/>
      <c r="S2101" s="318"/>
      <c r="T2101" s="318"/>
      <c r="U2101" s="318"/>
      <c r="V2101" s="318"/>
      <c r="W2101" s="318"/>
      <c r="X2101" s="320"/>
      <c r="Y2101" s="320"/>
      <c r="Z2101" s="320"/>
      <c r="AA2101" s="320"/>
      <c r="AB2101" s="320"/>
      <c r="AC2101" s="320"/>
      <c r="AD2101" s="320"/>
      <c r="AE2101" s="320"/>
      <c r="AF2101" s="320"/>
      <c r="AG2101" s="320"/>
      <c r="AH2101" s="320"/>
      <c r="AI2101" s="320"/>
    </row>
    <row r="2102" spans="2:35">
      <c r="B2102" s="1"/>
      <c r="K2102" s="318"/>
      <c r="L2102" s="319"/>
      <c r="M2102" s="318"/>
      <c r="N2102" s="318"/>
      <c r="O2102" s="318"/>
      <c r="P2102" s="319"/>
      <c r="Q2102" s="318"/>
      <c r="R2102" s="320"/>
      <c r="S2102" s="318"/>
      <c r="T2102" s="318"/>
      <c r="U2102" s="318"/>
      <c r="V2102" s="318"/>
      <c r="W2102" s="318"/>
      <c r="X2102" s="320"/>
      <c r="Y2102" s="320"/>
      <c r="Z2102" s="320"/>
      <c r="AA2102" s="320"/>
      <c r="AB2102" s="320"/>
      <c r="AC2102" s="320"/>
      <c r="AD2102" s="320"/>
      <c r="AE2102" s="320"/>
      <c r="AF2102" s="320"/>
      <c r="AG2102" s="320"/>
      <c r="AH2102" s="320"/>
      <c r="AI2102" s="320"/>
    </row>
    <row r="2103" spans="2:35">
      <c r="B2103" s="1"/>
      <c r="K2103" s="318"/>
      <c r="L2103" s="319"/>
      <c r="M2103" s="318"/>
      <c r="N2103" s="318"/>
      <c r="O2103" s="318"/>
      <c r="P2103" s="319"/>
      <c r="Q2103" s="318"/>
      <c r="R2103" s="320"/>
      <c r="S2103" s="318"/>
      <c r="T2103" s="318"/>
      <c r="U2103" s="318"/>
      <c r="V2103" s="318"/>
      <c r="W2103" s="318"/>
      <c r="X2103" s="320"/>
      <c r="Y2103" s="320"/>
      <c r="Z2103" s="320"/>
      <c r="AA2103" s="320"/>
      <c r="AB2103" s="320"/>
      <c r="AC2103" s="320"/>
      <c r="AD2103" s="320"/>
      <c r="AE2103" s="320"/>
      <c r="AF2103" s="320"/>
      <c r="AG2103" s="320"/>
      <c r="AH2103" s="320"/>
      <c r="AI2103" s="320"/>
    </row>
    <row r="2104" spans="2:35">
      <c r="B2104" s="1"/>
      <c r="K2104" s="318"/>
      <c r="L2104" s="319"/>
      <c r="M2104" s="318"/>
      <c r="N2104" s="318"/>
      <c r="O2104" s="318"/>
      <c r="P2104" s="319"/>
      <c r="Q2104" s="318"/>
      <c r="R2104" s="320"/>
      <c r="S2104" s="318"/>
      <c r="T2104" s="318"/>
      <c r="U2104" s="318"/>
      <c r="V2104" s="318"/>
      <c r="W2104" s="318"/>
      <c r="X2104" s="320"/>
      <c r="Y2104" s="320"/>
      <c r="Z2104" s="320"/>
      <c r="AA2104" s="320"/>
      <c r="AB2104" s="320"/>
      <c r="AC2104" s="320"/>
      <c r="AD2104" s="320"/>
      <c r="AE2104" s="320"/>
      <c r="AF2104" s="320"/>
      <c r="AG2104" s="320"/>
      <c r="AH2104" s="320"/>
      <c r="AI2104" s="320"/>
    </row>
    <row r="2105" spans="2:35">
      <c r="B2105" s="1"/>
      <c r="K2105" s="318"/>
      <c r="L2105" s="319"/>
      <c r="M2105" s="318"/>
      <c r="N2105" s="318"/>
      <c r="O2105" s="318"/>
      <c r="P2105" s="319"/>
      <c r="Q2105" s="318"/>
      <c r="R2105" s="320"/>
      <c r="S2105" s="318"/>
      <c r="T2105" s="318"/>
      <c r="U2105" s="318"/>
      <c r="V2105" s="318"/>
      <c r="W2105" s="318"/>
      <c r="X2105" s="320"/>
      <c r="Y2105" s="320"/>
      <c r="Z2105" s="320"/>
      <c r="AA2105" s="320"/>
      <c r="AB2105" s="320"/>
      <c r="AC2105" s="320"/>
      <c r="AD2105" s="320"/>
      <c r="AE2105" s="320"/>
      <c r="AF2105" s="320"/>
      <c r="AG2105" s="320"/>
      <c r="AH2105" s="320"/>
      <c r="AI2105" s="320"/>
    </row>
    <row r="2106" spans="2:35">
      <c r="B2106" s="1"/>
      <c r="K2106" s="318"/>
      <c r="L2106" s="319"/>
      <c r="M2106" s="318"/>
      <c r="N2106" s="318"/>
      <c r="O2106" s="318"/>
      <c r="P2106" s="319"/>
      <c r="Q2106" s="318"/>
      <c r="R2106" s="320"/>
      <c r="S2106" s="318"/>
      <c r="T2106" s="318"/>
      <c r="U2106" s="318"/>
      <c r="V2106" s="318"/>
      <c r="W2106" s="318"/>
      <c r="X2106" s="320"/>
      <c r="Y2106" s="320"/>
      <c r="Z2106" s="320"/>
      <c r="AA2106" s="320"/>
      <c r="AB2106" s="320"/>
      <c r="AC2106" s="320"/>
      <c r="AD2106" s="320"/>
      <c r="AE2106" s="320"/>
      <c r="AF2106" s="320"/>
      <c r="AG2106" s="320"/>
      <c r="AH2106" s="320"/>
      <c r="AI2106" s="320"/>
    </row>
    <row r="2107" spans="2:35">
      <c r="B2107" s="1"/>
      <c r="K2107" s="318"/>
      <c r="L2107" s="319"/>
      <c r="M2107" s="318"/>
      <c r="N2107" s="318"/>
      <c r="O2107" s="318"/>
      <c r="P2107" s="319"/>
      <c r="Q2107" s="318"/>
      <c r="R2107" s="320"/>
      <c r="S2107" s="318"/>
      <c r="T2107" s="318"/>
      <c r="U2107" s="318"/>
      <c r="V2107" s="318"/>
      <c r="W2107" s="318"/>
      <c r="X2107" s="320"/>
      <c r="Y2107" s="320"/>
      <c r="Z2107" s="320"/>
      <c r="AA2107" s="320"/>
      <c r="AB2107" s="320"/>
      <c r="AC2107" s="320"/>
      <c r="AD2107" s="320"/>
      <c r="AE2107" s="320"/>
      <c r="AF2107" s="320"/>
      <c r="AG2107" s="320"/>
      <c r="AH2107" s="320"/>
      <c r="AI2107" s="320"/>
    </row>
    <row r="2108" spans="2:35">
      <c r="B2108" s="1"/>
      <c r="K2108" s="318"/>
      <c r="L2108" s="319"/>
      <c r="M2108" s="318"/>
      <c r="N2108" s="318"/>
      <c r="O2108" s="318"/>
      <c r="P2108" s="319"/>
      <c r="Q2108" s="318"/>
      <c r="R2108" s="320"/>
      <c r="S2108" s="318"/>
      <c r="T2108" s="318"/>
      <c r="U2108" s="318"/>
      <c r="V2108" s="318"/>
      <c r="W2108" s="318"/>
      <c r="X2108" s="320"/>
      <c r="Y2108" s="320"/>
      <c r="Z2108" s="320"/>
      <c r="AA2108" s="320"/>
      <c r="AB2108" s="320"/>
      <c r="AC2108" s="320"/>
      <c r="AD2108" s="320"/>
      <c r="AE2108" s="320"/>
      <c r="AF2108" s="320"/>
      <c r="AG2108" s="320"/>
      <c r="AH2108" s="320"/>
      <c r="AI2108" s="320"/>
    </row>
    <row r="2109" spans="2:35">
      <c r="B2109" s="1"/>
      <c r="K2109" s="318"/>
      <c r="L2109" s="319"/>
      <c r="M2109" s="318"/>
      <c r="N2109" s="318"/>
      <c r="O2109" s="318"/>
      <c r="P2109" s="319"/>
      <c r="Q2109" s="318"/>
      <c r="R2109" s="320"/>
      <c r="S2109" s="318"/>
      <c r="T2109" s="318"/>
      <c r="U2109" s="318"/>
      <c r="V2109" s="318"/>
      <c r="W2109" s="318"/>
      <c r="X2109" s="320"/>
      <c r="Y2109" s="320"/>
      <c r="Z2109" s="320"/>
      <c r="AA2109" s="320"/>
      <c r="AB2109" s="320"/>
      <c r="AC2109" s="320"/>
      <c r="AD2109" s="320"/>
      <c r="AE2109" s="320"/>
      <c r="AF2109" s="320"/>
      <c r="AG2109" s="320"/>
      <c r="AH2109" s="320"/>
      <c r="AI2109" s="320"/>
    </row>
    <row r="2110" spans="2:35">
      <c r="B2110" s="1"/>
      <c r="K2110" s="318"/>
      <c r="L2110" s="319"/>
      <c r="M2110" s="318"/>
      <c r="N2110" s="318"/>
      <c r="O2110" s="318"/>
      <c r="P2110" s="319"/>
      <c r="Q2110" s="318"/>
      <c r="R2110" s="320"/>
      <c r="S2110" s="318"/>
      <c r="T2110" s="318"/>
      <c r="U2110" s="318"/>
      <c r="V2110" s="318"/>
      <c r="W2110" s="318"/>
      <c r="X2110" s="320"/>
      <c r="Y2110" s="320"/>
      <c r="Z2110" s="320"/>
      <c r="AA2110" s="320"/>
      <c r="AB2110" s="320"/>
      <c r="AC2110" s="320"/>
      <c r="AD2110" s="320"/>
      <c r="AE2110" s="320"/>
      <c r="AF2110" s="320"/>
      <c r="AG2110" s="320"/>
      <c r="AH2110" s="320"/>
      <c r="AI2110" s="320"/>
    </row>
    <row r="2111" spans="2:35">
      <c r="B2111" s="1"/>
      <c r="K2111" s="318"/>
      <c r="L2111" s="319"/>
      <c r="M2111" s="318"/>
      <c r="N2111" s="318"/>
      <c r="O2111" s="318"/>
      <c r="P2111" s="319"/>
      <c r="Q2111" s="318"/>
      <c r="R2111" s="320"/>
      <c r="S2111" s="318"/>
      <c r="T2111" s="318"/>
      <c r="U2111" s="318"/>
      <c r="V2111" s="318"/>
      <c r="W2111" s="318"/>
      <c r="X2111" s="320"/>
      <c r="Y2111" s="320"/>
      <c r="Z2111" s="320"/>
      <c r="AA2111" s="320"/>
      <c r="AB2111" s="320"/>
      <c r="AC2111" s="320"/>
      <c r="AD2111" s="320"/>
      <c r="AE2111" s="320"/>
      <c r="AF2111" s="320"/>
      <c r="AG2111" s="320"/>
      <c r="AH2111" s="320"/>
      <c r="AI2111" s="320"/>
    </row>
    <row r="2112" spans="2:35">
      <c r="B2112" s="1"/>
      <c r="K2112" s="318"/>
      <c r="L2112" s="319"/>
      <c r="M2112" s="318"/>
      <c r="N2112" s="318"/>
      <c r="O2112" s="318"/>
      <c r="P2112" s="319"/>
      <c r="Q2112" s="318"/>
      <c r="R2112" s="320"/>
      <c r="S2112" s="318"/>
      <c r="T2112" s="318"/>
      <c r="U2112" s="318"/>
      <c r="V2112" s="318"/>
      <c r="W2112" s="318"/>
      <c r="X2112" s="320"/>
      <c r="Y2112" s="320"/>
      <c r="Z2112" s="320"/>
      <c r="AA2112" s="320"/>
      <c r="AB2112" s="320"/>
      <c r="AC2112" s="320"/>
      <c r="AD2112" s="320"/>
      <c r="AE2112" s="320"/>
      <c r="AF2112" s="320"/>
      <c r="AG2112" s="320"/>
      <c r="AH2112" s="320"/>
      <c r="AI2112" s="320"/>
    </row>
    <row r="2113" spans="2:35">
      <c r="B2113" s="1"/>
      <c r="K2113" s="318"/>
      <c r="L2113" s="319"/>
      <c r="M2113" s="318"/>
      <c r="N2113" s="318"/>
      <c r="O2113" s="318"/>
      <c r="P2113" s="319"/>
      <c r="Q2113" s="318"/>
      <c r="R2113" s="320"/>
      <c r="S2113" s="318"/>
      <c r="T2113" s="318"/>
      <c r="U2113" s="318"/>
      <c r="V2113" s="318"/>
      <c r="W2113" s="318"/>
      <c r="X2113" s="320"/>
      <c r="Y2113" s="320"/>
      <c r="Z2113" s="320"/>
      <c r="AA2113" s="320"/>
      <c r="AB2113" s="320"/>
      <c r="AC2113" s="320"/>
      <c r="AD2113" s="320"/>
      <c r="AE2113" s="320"/>
      <c r="AF2113" s="320"/>
      <c r="AG2113" s="320"/>
      <c r="AH2113" s="320"/>
      <c r="AI2113" s="320"/>
    </row>
    <row r="2114" spans="2:35">
      <c r="B2114" s="1"/>
      <c r="K2114" s="318"/>
      <c r="L2114" s="319"/>
      <c r="M2114" s="318"/>
      <c r="N2114" s="318"/>
      <c r="O2114" s="318"/>
      <c r="P2114" s="319"/>
      <c r="Q2114" s="318"/>
      <c r="R2114" s="320"/>
      <c r="S2114" s="318"/>
      <c r="T2114" s="318"/>
      <c r="U2114" s="318"/>
      <c r="V2114" s="318"/>
      <c r="W2114" s="318"/>
      <c r="X2114" s="320"/>
      <c r="Y2114" s="320"/>
      <c r="Z2114" s="320"/>
      <c r="AA2114" s="320"/>
      <c r="AB2114" s="320"/>
      <c r="AC2114" s="320"/>
      <c r="AD2114" s="320"/>
      <c r="AE2114" s="320"/>
      <c r="AF2114" s="320"/>
      <c r="AG2114" s="320"/>
      <c r="AH2114" s="320"/>
      <c r="AI2114" s="320"/>
    </row>
    <row r="2115" spans="2:35">
      <c r="B2115" s="1"/>
      <c r="K2115" s="318"/>
      <c r="L2115" s="319"/>
      <c r="M2115" s="318"/>
      <c r="N2115" s="318"/>
      <c r="O2115" s="318"/>
      <c r="P2115" s="319"/>
      <c r="Q2115" s="318"/>
      <c r="R2115" s="320"/>
      <c r="S2115" s="318"/>
      <c r="T2115" s="318"/>
      <c r="U2115" s="318"/>
      <c r="V2115" s="318"/>
      <c r="W2115" s="318"/>
      <c r="X2115" s="320"/>
      <c r="Y2115" s="320"/>
      <c r="Z2115" s="320"/>
      <c r="AA2115" s="320"/>
      <c r="AB2115" s="320"/>
      <c r="AC2115" s="320"/>
      <c r="AD2115" s="320"/>
      <c r="AE2115" s="320"/>
      <c r="AF2115" s="320"/>
      <c r="AG2115" s="320"/>
      <c r="AH2115" s="320"/>
      <c r="AI2115" s="320"/>
    </row>
    <row r="2116" spans="2:35">
      <c r="B2116" s="1"/>
      <c r="K2116" s="318"/>
      <c r="L2116" s="319"/>
      <c r="M2116" s="318"/>
      <c r="N2116" s="318"/>
      <c r="O2116" s="318"/>
      <c r="P2116" s="319"/>
      <c r="Q2116" s="318"/>
      <c r="R2116" s="320"/>
      <c r="S2116" s="318"/>
      <c r="T2116" s="318"/>
      <c r="U2116" s="318"/>
      <c r="V2116" s="318"/>
      <c r="W2116" s="318"/>
      <c r="X2116" s="320"/>
      <c r="Y2116" s="320"/>
      <c r="Z2116" s="320"/>
      <c r="AA2116" s="320"/>
      <c r="AB2116" s="320"/>
      <c r="AC2116" s="320"/>
      <c r="AD2116" s="320"/>
      <c r="AE2116" s="320"/>
      <c r="AF2116" s="320"/>
      <c r="AG2116" s="320"/>
      <c r="AH2116" s="320"/>
      <c r="AI2116" s="320"/>
    </row>
    <row r="2117" spans="2:35">
      <c r="B2117" s="1"/>
      <c r="K2117" s="318"/>
      <c r="L2117" s="319"/>
      <c r="M2117" s="318"/>
      <c r="N2117" s="318"/>
      <c r="O2117" s="318"/>
      <c r="P2117" s="319"/>
      <c r="Q2117" s="318"/>
      <c r="R2117" s="320"/>
      <c r="S2117" s="318"/>
      <c r="T2117" s="318"/>
      <c r="U2117" s="318"/>
      <c r="V2117" s="318"/>
      <c r="W2117" s="318"/>
      <c r="X2117" s="320"/>
      <c r="Y2117" s="320"/>
      <c r="Z2117" s="320"/>
      <c r="AA2117" s="320"/>
      <c r="AB2117" s="320"/>
      <c r="AC2117" s="320"/>
      <c r="AD2117" s="320"/>
      <c r="AE2117" s="320"/>
      <c r="AF2117" s="320"/>
      <c r="AG2117" s="320"/>
      <c r="AH2117" s="320"/>
      <c r="AI2117" s="320"/>
    </row>
    <row r="2118" spans="2:35">
      <c r="B2118" s="1"/>
      <c r="K2118" s="318"/>
      <c r="L2118" s="319"/>
      <c r="M2118" s="318"/>
      <c r="N2118" s="318"/>
      <c r="O2118" s="318"/>
      <c r="P2118" s="319"/>
      <c r="Q2118" s="318"/>
      <c r="R2118" s="320"/>
      <c r="S2118" s="318"/>
      <c r="T2118" s="318"/>
      <c r="U2118" s="318"/>
      <c r="V2118" s="318"/>
      <c r="W2118" s="318"/>
      <c r="X2118" s="320"/>
      <c r="Y2118" s="320"/>
      <c r="Z2118" s="320"/>
      <c r="AA2118" s="320"/>
      <c r="AB2118" s="320"/>
      <c r="AC2118" s="320"/>
      <c r="AD2118" s="320"/>
      <c r="AE2118" s="320"/>
      <c r="AF2118" s="320"/>
      <c r="AG2118" s="320"/>
      <c r="AH2118" s="320"/>
      <c r="AI2118" s="320"/>
    </row>
    <row r="2119" spans="2:35">
      <c r="B2119" s="1"/>
      <c r="K2119" s="318"/>
      <c r="L2119" s="319"/>
      <c r="M2119" s="318"/>
      <c r="N2119" s="318"/>
      <c r="O2119" s="318"/>
      <c r="P2119" s="319"/>
      <c r="Q2119" s="318"/>
      <c r="R2119" s="320"/>
      <c r="S2119" s="318"/>
      <c r="T2119" s="318"/>
      <c r="U2119" s="318"/>
      <c r="V2119" s="318"/>
      <c r="W2119" s="318"/>
      <c r="X2119" s="320"/>
      <c r="Y2119" s="320"/>
      <c r="Z2119" s="320"/>
      <c r="AA2119" s="320"/>
      <c r="AB2119" s="320"/>
      <c r="AC2119" s="320"/>
      <c r="AD2119" s="320"/>
      <c r="AE2119" s="320"/>
      <c r="AF2119" s="320"/>
      <c r="AG2119" s="320"/>
      <c r="AH2119" s="320"/>
      <c r="AI2119" s="320"/>
    </row>
    <row r="2120" spans="2:35">
      <c r="B2120" s="1"/>
      <c r="K2120" s="318"/>
      <c r="L2120" s="319"/>
      <c r="M2120" s="318"/>
      <c r="N2120" s="318"/>
      <c r="O2120" s="318"/>
      <c r="P2120" s="319"/>
      <c r="Q2120" s="318"/>
      <c r="R2120" s="320"/>
      <c r="S2120" s="318"/>
      <c r="T2120" s="318"/>
      <c r="U2120" s="318"/>
      <c r="V2120" s="318"/>
      <c r="W2120" s="318"/>
      <c r="X2120" s="320"/>
      <c r="Y2120" s="320"/>
      <c r="Z2120" s="320"/>
      <c r="AA2120" s="320"/>
      <c r="AB2120" s="320"/>
      <c r="AC2120" s="320"/>
      <c r="AD2120" s="320"/>
      <c r="AE2120" s="320"/>
      <c r="AF2120" s="320"/>
      <c r="AG2120" s="320"/>
      <c r="AH2120" s="320"/>
      <c r="AI2120" s="320"/>
    </row>
    <row r="2121" spans="2:35">
      <c r="B2121" s="1"/>
      <c r="K2121" s="318"/>
      <c r="L2121" s="319"/>
      <c r="M2121" s="318"/>
      <c r="N2121" s="318"/>
      <c r="O2121" s="318"/>
      <c r="P2121" s="319"/>
      <c r="Q2121" s="318"/>
      <c r="R2121" s="320"/>
      <c r="S2121" s="318"/>
      <c r="T2121" s="318"/>
      <c r="U2121" s="318"/>
      <c r="V2121" s="318"/>
      <c r="W2121" s="318"/>
      <c r="X2121" s="320"/>
      <c r="Y2121" s="320"/>
      <c r="Z2121" s="320"/>
      <c r="AA2121" s="320"/>
      <c r="AB2121" s="320"/>
      <c r="AC2121" s="320"/>
      <c r="AD2121" s="320"/>
      <c r="AE2121" s="320"/>
      <c r="AF2121" s="320"/>
      <c r="AG2121" s="320"/>
      <c r="AH2121" s="320"/>
      <c r="AI2121" s="320"/>
    </row>
    <row r="2122" spans="2:35">
      <c r="B2122" s="1"/>
      <c r="K2122" s="318"/>
      <c r="L2122" s="319"/>
      <c r="M2122" s="318"/>
      <c r="N2122" s="318"/>
      <c r="O2122" s="318"/>
      <c r="P2122" s="319"/>
      <c r="Q2122" s="318"/>
      <c r="R2122" s="320"/>
      <c r="S2122" s="318"/>
      <c r="T2122" s="318"/>
      <c r="U2122" s="318"/>
      <c r="V2122" s="318"/>
      <c r="W2122" s="318"/>
      <c r="X2122" s="320"/>
      <c r="Y2122" s="320"/>
      <c r="Z2122" s="320"/>
      <c r="AA2122" s="320"/>
      <c r="AB2122" s="320"/>
      <c r="AC2122" s="320"/>
      <c r="AD2122" s="320"/>
      <c r="AE2122" s="320"/>
      <c r="AF2122" s="320"/>
      <c r="AG2122" s="320"/>
      <c r="AH2122" s="320"/>
      <c r="AI2122" s="320"/>
    </row>
    <row r="2123" spans="2:35">
      <c r="B2123" s="1"/>
      <c r="K2123" s="318"/>
      <c r="L2123" s="319"/>
      <c r="M2123" s="318"/>
      <c r="N2123" s="318"/>
      <c r="O2123" s="318"/>
      <c r="P2123" s="319"/>
      <c r="Q2123" s="318"/>
      <c r="R2123" s="320"/>
      <c r="S2123" s="318"/>
      <c r="T2123" s="318"/>
      <c r="U2123" s="318"/>
      <c r="V2123" s="318"/>
      <c r="W2123" s="318"/>
      <c r="X2123" s="320"/>
      <c r="Y2123" s="320"/>
      <c r="Z2123" s="320"/>
      <c r="AA2123" s="320"/>
      <c r="AB2123" s="320"/>
      <c r="AC2123" s="320"/>
      <c r="AD2123" s="320"/>
      <c r="AE2123" s="320"/>
      <c r="AF2123" s="320"/>
      <c r="AG2123" s="320"/>
      <c r="AH2123" s="320"/>
      <c r="AI2123" s="320"/>
    </row>
    <row r="2124" spans="2:35">
      <c r="B2124" s="1"/>
      <c r="K2124" s="318"/>
      <c r="L2124" s="319"/>
      <c r="M2124" s="318"/>
      <c r="N2124" s="318"/>
      <c r="O2124" s="318"/>
      <c r="P2124" s="319"/>
      <c r="Q2124" s="318"/>
      <c r="R2124" s="320"/>
      <c r="S2124" s="318"/>
      <c r="T2124" s="318"/>
      <c r="U2124" s="318"/>
      <c r="V2124" s="318"/>
      <c r="W2124" s="318"/>
      <c r="X2124" s="320"/>
      <c r="Y2124" s="320"/>
      <c r="Z2124" s="320"/>
      <c r="AA2124" s="320"/>
      <c r="AB2124" s="320"/>
      <c r="AC2124" s="320"/>
      <c r="AD2124" s="320"/>
      <c r="AE2124" s="320"/>
      <c r="AF2124" s="320"/>
      <c r="AG2124" s="320"/>
      <c r="AH2124" s="320"/>
      <c r="AI2124" s="320"/>
    </row>
    <row r="2125" spans="2:35">
      <c r="B2125" s="1"/>
      <c r="K2125" s="318"/>
      <c r="L2125" s="319"/>
      <c r="M2125" s="318"/>
      <c r="N2125" s="318"/>
      <c r="O2125" s="318"/>
      <c r="P2125" s="319"/>
      <c r="Q2125" s="318"/>
      <c r="R2125" s="320"/>
      <c r="S2125" s="318"/>
      <c r="T2125" s="318"/>
      <c r="U2125" s="318"/>
      <c r="V2125" s="318"/>
      <c r="W2125" s="318"/>
      <c r="X2125" s="320"/>
      <c r="Y2125" s="320"/>
      <c r="Z2125" s="320"/>
      <c r="AA2125" s="320"/>
      <c r="AB2125" s="320"/>
      <c r="AC2125" s="320"/>
      <c r="AD2125" s="320"/>
      <c r="AE2125" s="320"/>
      <c r="AF2125" s="320"/>
      <c r="AG2125" s="320"/>
      <c r="AH2125" s="320"/>
      <c r="AI2125" s="320"/>
    </row>
    <row r="2126" spans="2:35">
      <c r="B2126" s="1"/>
      <c r="K2126" s="318"/>
      <c r="L2126" s="319"/>
      <c r="M2126" s="318"/>
      <c r="N2126" s="318"/>
      <c r="O2126" s="318"/>
      <c r="P2126" s="319"/>
      <c r="Q2126" s="318"/>
      <c r="R2126" s="320"/>
      <c r="S2126" s="318"/>
      <c r="T2126" s="318"/>
      <c r="U2126" s="318"/>
      <c r="V2126" s="318"/>
      <c r="W2126" s="318"/>
      <c r="X2126" s="320"/>
      <c r="Y2126" s="320"/>
      <c r="Z2126" s="320"/>
      <c r="AA2126" s="320"/>
      <c r="AB2126" s="320"/>
      <c r="AC2126" s="320"/>
      <c r="AD2126" s="320"/>
      <c r="AE2126" s="320"/>
      <c r="AF2126" s="320"/>
      <c r="AG2126" s="320"/>
      <c r="AH2126" s="320"/>
      <c r="AI2126" s="320"/>
    </row>
    <row r="2127" spans="2:35">
      <c r="B2127" s="1"/>
      <c r="K2127" s="318"/>
      <c r="L2127" s="319"/>
      <c r="M2127" s="318"/>
      <c r="N2127" s="318"/>
      <c r="O2127" s="318"/>
      <c r="P2127" s="319"/>
      <c r="Q2127" s="318"/>
      <c r="R2127" s="320"/>
      <c r="S2127" s="318"/>
      <c r="T2127" s="318"/>
      <c r="U2127" s="318"/>
      <c r="V2127" s="318"/>
      <c r="W2127" s="318"/>
      <c r="X2127" s="320"/>
      <c r="Y2127" s="320"/>
      <c r="Z2127" s="320"/>
      <c r="AA2127" s="320"/>
      <c r="AB2127" s="320"/>
      <c r="AC2127" s="320"/>
      <c r="AD2127" s="320"/>
      <c r="AE2127" s="320"/>
      <c r="AF2127" s="320"/>
      <c r="AG2127" s="320"/>
      <c r="AH2127" s="320"/>
      <c r="AI2127" s="320"/>
    </row>
  </sheetData>
  <phoneticPr fontId="1"/>
  <pageMargins left="0.25" right="0.25" top="0.75" bottom="0.75" header="0.3" footer="0.3"/>
  <pageSetup paperSize="8" scale="3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C275B-C024-4118-9B20-E986D1704FD7}">
  <sheetPr codeName="Sheet8">
    <pageSetUpPr fitToPage="1"/>
  </sheetPr>
  <dimension ref="A1:AM1648"/>
  <sheetViews>
    <sheetView topLeftCell="V1" workbookViewId="0">
      <selection activeCell="AC30" sqref="AC30"/>
    </sheetView>
  </sheetViews>
  <sheetFormatPr defaultRowHeight="18.75"/>
  <cols>
    <col min="1" max="1" width="11.25" bestFit="1" customWidth="1"/>
    <col min="2" max="2" width="11.375" bestFit="1" customWidth="1"/>
    <col min="3" max="3" width="9.375" bestFit="1" customWidth="1"/>
    <col min="4" max="4" width="11.25" bestFit="1" customWidth="1"/>
    <col min="5" max="5" width="14.25" bestFit="1" customWidth="1"/>
    <col min="6" max="6" width="11.25" bestFit="1" customWidth="1"/>
    <col min="7" max="7" width="13" bestFit="1" customWidth="1"/>
    <col min="8" max="8" width="42.125" bestFit="1" customWidth="1"/>
    <col min="9" max="9" width="17.375" bestFit="1" customWidth="1"/>
    <col min="10" max="10" width="53.25" bestFit="1" customWidth="1"/>
    <col min="11" max="11" width="11.25" bestFit="1" customWidth="1"/>
    <col min="12" max="12" width="15.125" style="1" bestFit="1" customWidth="1"/>
    <col min="13" max="13" width="17.375" bestFit="1" customWidth="1"/>
    <col min="14" max="14" width="9.375" bestFit="1" customWidth="1"/>
    <col min="15" max="15" width="11.25" bestFit="1" customWidth="1"/>
    <col min="16" max="16" width="19" style="1" bestFit="1" customWidth="1"/>
    <col min="17" max="17" width="17.375" bestFit="1" customWidth="1"/>
    <col min="18" max="18" width="10.125" bestFit="1" customWidth="1"/>
    <col min="19" max="19" width="13.25" bestFit="1" customWidth="1"/>
    <col min="20" max="20" width="9.375" bestFit="1" customWidth="1"/>
    <col min="21" max="21" width="20.25" bestFit="1" customWidth="1"/>
    <col min="22" max="22" width="15.5" bestFit="1" customWidth="1"/>
    <col min="23" max="24" width="18.625" bestFit="1" customWidth="1"/>
    <col min="25" max="25" width="10.5" bestFit="1" customWidth="1"/>
    <col min="26" max="26" width="14.5" bestFit="1" customWidth="1"/>
    <col min="27" max="27" width="12.75" bestFit="1" customWidth="1"/>
    <col min="28" max="28" width="9.375" bestFit="1" customWidth="1"/>
    <col min="29" max="29" width="17.375" bestFit="1" customWidth="1"/>
    <col min="30" max="30" width="19.5" bestFit="1" customWidth="1"/>
    <col min="31" max="31" width="14.375" bestFit="1" customWidth="1"/>
    <col min="32" max="32" width="15.125" bestFit="1" customWidth="1"/>
    <col min="33" max="33" width="11.5" bestFit="1" customWidth="1"/>
    <col min="34" max="34" width="11.25" bestFit="1" customWidth="1"/>
    <col min="35" max="35" width="13.25" bestFit="1" customWidth="1"/>
    <col min="36" max="36" width="7.5" bestFit="1" customWidth="1"/>
    <col min="37" max="37" width="13.25" bestFit="1" customWidth="1"/>
    <col min="38" max="38" width="11.75" bestFit="1" customWidth="1"/>
    <col min="39" max="39" width="10.125" customWidth="1"/>
    <col min="40" max="40" width="7.5" bestFit="1" customWidth="1"/>
    <col min="41" max="41" width="19" bestFit="1" customWidth="1"/>
    <col min="42" max="42" width="13.25" bestFit="1" customWidth="1"/>
    <col min="43" max="44" width="17.375" bestFit="1" customWidth="1"/>
    <col min="45" max="45" width="10.125" bestFit="1" customWidth="1"/>
    <col min="46" max="46" width="13.25" bestFit="1" customWidth="1"/>
    <col min="47" max="48" width="9.375" bestFit="1" customWidth="1"/>
    <col min="49" max="49" width="19.875" bestFit="1" customWidth="1"/>
    <col min="50" max="50" width="19.5" bestFit="1" customWidth="1"/>
    <col min="51" max="51" width="15.125" bestFit="1" customWidth="1"/>
    <col min="52" max="52" width="11.25" bestFit="1" customWidth="1"/>
    <col min="53" max="53" width="7.5" bestFit="1" customWidth="1"/>
    <col min="54" max="54" width="13.25" bestFit="1" customWidth="1"/>
    <col min="55" max="55" width="81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5744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5745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L1" s="664"/>
    </row>
    <row r="2" spans="1:38">
      <c r="A2" t="s">
        <v>35</v>
      </c>
      <c r="B2" s="1">
        <v>43920</v>
      </c>
      <c r="C2">
        <v>3</v>
      </c>
      <c r="D2">
        <v>910835</v>
      </c>
      <c r="E2" t="s">
        <v>5746</v>
      </c>
      <c r="F2" t="s">
        <v>46</v>
      </c>
      <c r="G2" t="s">
        <v>70</v>
      </c>
      <c r="H2" t="s">
        <v>5747</v>
      </c>
      <c r="I2" t="s">
        <v>5748</v>
      </c>
      <c r="J2" t="s">
        <v>5749</v>
      </c>
      <c r="K2" s="318"/>
      <c r="L2" t="s">
        <v>5750</v>
      </c>
      <c r="M2" s="319" t="s">
        <v>534</v>
      </c>
      <c r="N2" s="318"/>
      <c r="O2" s="318"/>
      <c r="P2" s="318"/>
      <c r="Q2" s="319"/>
      <c r="R2" t="s">
        <v>43</v>
      </c>
      <c r="S2" s="318"/>
      <c r="V2">
        <v>44690</v>
      </c>
      <c r="AB2" s="318" t="s">
        <v>5750</v>
      </c>
      <c r="AC2" s="318">
        <v>90053007</v>
      </c>
      <c r="AD2" s="318"/>
      <c r="AF2" s="318"/>
      <c r="AG2" s="320"/>
      <c r="AH2" s="318"/>
      <c r="AI2" s="320"/>
    </row>
    <row r="3" spans="1:38">
      <c r="A3" t="s">
        <v>44</v>
      </c>
      <c r="B3" s="1">
        <v>44657</v>
      </c>
      <c r="C3">
        <v>4</v>
      </c>
      <c r="D3">
        <v>110753</v>
      </c>
      <c r="E3" t="s">
        <v>5751</v>
      </c>
      <c r="F3" t="s">
        <v>46</v>
      </c>
      <c r="G3" t="s">
        <v>5752</v>
      </c>
      <c r="H3" t="s">
        <v>5753</v>
      </c>
      <c r="I3" t="s">
        <v>5754</v>
      </c>
      <c r="J3" t="s">
        <v>5581</v>
      </c>
      <c r="K3" s="318"/>
      <c r="L3" t="s">
        <v>5750</v>
      </c>
      <c r="M3" s="319">
        <v>45439</v>
      </c>
      <c r="N3" s="318">
        <v>5</v>
      </c>
      <c r="O3" s="318"/>
      <c r="P3" s="318" t="s">
        <v>5755</v>
      </c>
      <c r="Q3" s="319">
        <v>44736</v>
      </c>
      <c r="R3" t="s">
        <v>5756</v>
      </c>
      <c r="S3" s="318" t="s">
        <v>5757</v>
      </c>
      <c r="AB3" s="318"/>
      <c r="AC3" s="318">
        <v>20000545</v>
      </c>
      <c r="AD3" s="318" t="s">
        <v>43</v>
      </c>
      <c r="AF3" s="318"/>
      <c r="AG3" s="320"/>
      <c r="AH3" s="318"/>
      <c r="AI3" s="320"/>
    </row>
    <row r="4" spans="1:38">
      <c r="A4" t="s">
        <v>53</v>
      </c>
      <c r="B4" s="1">
        <v>44662</v>
      </c>
      <c r="C4">
        <v>4</v>
      </c>
      <c r="D4">
        <v>110761</v>
      </c>
      <c r="E4" t="s">
        <v>5758</v>
      </c>
      <c r="F4" t="s">
        <v>46</v>
      </c>
      <c r="G4" t="s">
        <v>5759</v>
      </c>
      <c r="H4" t="s">
        <v>5760</v>
      </c>
      <c r="I4" t="s">
        <v>5754</v>
      </c>
      <c r="J4" t="s">
        <v>5581</v>
      </c>
      <c r="K4" s="318"/>
      <c r="L4" t="s">
        <v>5750</v>
      </c>
      <c r="M4" s="319">
        <v>45433</v>
      </c>
      <c r="N4" s="318">
        <v>5</v>
      </c>
      <c r="O4" s="318"/>
      <c r="P4" s="318" t="s">
        <v>5755</v>
      </c>
      <c r="Q4" s="319">
        <v>44706</v>
      </c>
      <c r="R4" t="s">
        <v>5761</v>
      </c>
      <c r="S4" s="318" t="s">
        <v>5762</v>
      </c>
      <c r="AB4" s="318"/>
      <c r="AC4" s="318">
        <v>20000881</v>
      </c>
      <c r="AD4" s="318" t="s">
        <v>43</v>
      </c>
      <c r="AF4" s="318"/>
      <c r="AG4" s="320"/>
      <c r="AH4" s="318"/>
      <c r="AI4" s="320"/>
      <c r="AJ4" s="320"/>
      <c r="AK4" s="320"/>
    </row>
    <row r="5" spans="1:38">
      <c r="A5" t="s">
        <v>56</v>
      </c>
      <c r="B5" s="1">
        <v>44890</v>
      </c>
      <c r="C5">
        <v>11</v>
      </c>
      <c r="D5">
        <v>210310</v>
      </c>
      <c r="E5" t="s">
        <v>5763</v>
      </c>
      <c r="F5" t="s">
        <v>46</v>
      </c>
      <c r="G5" t="s">
        <v>70</v>
      </c>
      <c r="H5" t="s">
        <v>5764</v>
      </c>
      <c r="I5" t="s">
        <v>5748</v>
      </c>
      <c r="J5" t="s">
        <v>5581</v>
      </c>
      <c r="K5" s="318"/>
      <c r="L5" t="s">
        <v>5750</v>
      </c>
      <c r="M5" s="319">
        <v>45531</v>
      </c>
      <c r="N5" s="318">
        <v>8</v>
      </c>
      <c r="O5" s="318"/>
      <c r="P5" s="318"/>
      <c r="Q5" s="319"/>
      <c r="R5" t="s">
        <v>43</v>
      </c>
      <c r="S5" s="318"/>
      <c r="AB5" s="318"/>
      <c r="AC5" s="318">
        <v>20031677</v>
      </c>
      <c r="AD5" s="318" t="s">
        <v>43</v>
      </c>
      <c r="AF5" s="318"/>
      <c r="AG5" s="320"/>
      <c r="AH5" s="318"/>
      <c r="AI5" s="320"/>
      <c r="AJ5" s="320"/>
      <c r="AK5" s="320"/>
    </row>
    <row r="6" spans="1:38">
      <c r="A6" t="s">
        <v>64</v>
      </c>
      <c r="B6" s="1">
        <v>44890</v>
      </c>
      <c r="C6">
        <v>11</v>
      </c>
      <c r="D6">
        <v>210313</v>
      </c>
      <c r="E6" t="s">
        <v>5765</v>
      </c>
      <c r="F6" t="s">
        <v>46</v>
      </c>
      <c r="G6" t="s">
        <v>70</v>
      </c>
      <c r="H6" t="s">
        <v>5766</v>
      </c>
      <c r="I6" t="s">
        <v>5748</v>
      </c>
      <c r="J6" t="s">
        <v>5581</v>
      </c>
      <c r="K6" s="318"/>
      <c r="L6" t="s">
        <v>5750</v>
      </c>
      <c r="M6" s="319">
        <v>45544</v>
      </c>
      <c r="N6" s="318">
        <v>9</v>
      </c>
      <c r="O6" s="318"/>
      <c r="P6" s="318"/>
      <c r="Q6" s="319"/>
      <c r="R6" t="s">
        <v>43</v>
      </c>
      <c r="S6" s="318"/>
      <c r="V6">
        <v>45873</v>
      </c>
      <c r="X6">
        <v>45897</v>
      </c>
      <c r="Z6" t="s">
        <v>5767</v>
      </c>
      <c r="AA6" t="s">
        <v>5768</v>
      </c>
      <c r="AB6" s="318"/>
      <c r="AC6" s="318">
        <v>20031681</v>
      </c>
      <c r="AD6" s="318" t="s">
        <v>43</v>
      </c>
      <c r="AF6" s="318"/>
      <c r="AG6" s="320"/>
      <c r="AH6" s="318"/>
      <c r="AI6" s="320"/>
      <c r="AJ6" s="320"/>
      <c r="AK6" s="320"/>
    </row>
    <row r="7" spans="1:38">
      <c r="A7" t="s">
        <v>51</v>
      </c>
      <c r="B7" s="1">
        <v>44890</v>
      </c>
      <c r="C7">
        <v>11</v>
      </c>
      <c r="D7">
        <v>210314</v>
      </c>
      <c r="E7" t="s">
        <v>5769</v>
      </c>
      <c r="F7" t="s">
        <v>46</v>
      </c>
      <c r="G7" t="s">
        <v>70</v>
      </c>
      <c r="H7" t="s">
        <v>5770</v>
      </c>
      <c r="I7" t="s">
        <v>5748</v>
      </c>
      <c r="J7" t="s">
        <v>5581</v>
      </c>
      <c r="K7" s="318"/>
      <c r="L7" t="s">
        <v>5750</v>
      </c>
      <c r="M7" s="319">
        <v>45531</v>
      </c>
      <c r="N7" s="318">
        <v>8</v>
      </c>
      <c r="O7" s="318"/>
      <c r="P7" s="318"/>
      <c r="Q7" s="319"/>
      <c r="R7" t="s">
        <v>43</v>
      </c>
      <c r="S7" s="318"/>
      <c r="AB7" s="318"/>
      <c r="AC7" s="318">
        <v>20031682</v>
      </c>
      <c r="AD7" s="318" t="s">
        <v>43</v>
      </c>
      <c r="AF7" s="318"/>
      <c r="AG7" s="320"/>
      <c r="AH7" s="318"/>
      <c r="AI7" s="320"/>
      <c r="AJ7" s="320"/>
      <c r="AK7" s="320"/>
    </row>
    <row r="8" spans="1:38" hidden="1">
      <c r="A8" t="s">
        <v>80</v>
      </c>
      <c r="B8" s="1">
        <v>45082</v>
      </c>
      <c r="C8">
        <v>6</v>
      </c>
      <c r="D8">
        <v>310008</v>
      </c>
      <c r="E8" t="s">
        <v>5771</v>
      </c>
      <c r="F8" t="s">
        <v>5772</v>
      </c>
      <c r="G8" t="s">
        <v>5773</v>
      </c>
      <c r="H8" t="s">
        <v>5774</v>
      </c>
      <c r="I8" t="s">
        <v>5775</v>
      </c>
      <c r="J8" t="s">
        <v>5581</v>
      </c>
      <c r="K8" s="318"/>
      <c r="L8"/>
      <c r="M8" s="319">
        <v>45854</v>
      </c>
      <c r="N8" s="318">
        <v>7</v>
      </c>
      <c r="O8" s="318"/>
      <c r="P8" s="318" t="s">
        <v>267</v>
      </c>
      <c r="Q8" s="319">
        <v>45320</v>
      </c>
      <c r="R8" t="s">
        <v>5776</v>
      </c>
      <c r="S8" s="318" t="s">
        <v>5777</v>
      </c>
      <c r="AB8" s="318" t="s">
        <v>253</v>
      </c>
      <c r="AC8" s="318">
        <v>30009457</v>
      </c>
      <c r="AD8" s="318" t="s">
        <v>80</v>
      </c>
      <c r="AF8" s="318">
        <v>16</v>
      </c>
      <c r="AG8" s="320">
        <v>262168</v>
      </c>
      <c r="AH8" s="318">
        <v>170</v>
      </c>
      <c r="AI8" s="320"/>
      <c r="AJ8" s="320"/>
      <c r="AK8" s="320"/>
    </row>
    <row r="9" spans="1:38" hidden="1">
      <c r="A9" t="s">
        <v>63</v>
      </c>
      <c r="B9" s="1">
        <v>45082</v>
      </c>
      <c r="C9">
        <v>6</v>
      </c>
      <c r="D9">
        <v>310016</v>
      </c>
      <c r="E9" t="s">
        <v>5778</v>
      </c>
      <c r="F9" t="s">
        <v>5772</v>
      </c>
      <c r="G9" t="s">
        <v>5773</v>
      </c>
      <c r="H9" t="s">
        <v>5779</v>
      </c>
      <c r="I9" t="s">
        <v>5775</v>
      </c>
      <c r="J9" t="s">
        <v>5780</v>
      </c>
      <c r="K9" s="318"/>
      <c r="L9"/>
      <c r="M9" s="319">
        <v>45862</v>
      </c>
      <c r="N9" s="318">
        <v>7</v>
      </c>
      <c r="O9" s="318"/>
      <c r="P9" s="318" t="s">
        <v>267</v>
      </c>
      <c r="Q9" s="319">
        <v>45350</v>
      </c>
      <c r="R9" t="s">
        <v>5781</v>
      </c>
      <c r="S9" s="318" t="s">
        <v>134</v>
      </c>
      <c r="AB9" s="318" t="s">
        <v>253</v>
      </c>
      <c r="AC9" s="318">
        <v>30009336</v>
      </c>
      <c r="AD9" s="318" t="s">
        <v>80</v>
      </c>
      <c r="AF9" s="318">
        <v>16</v>
      </c>
      <c r="AG9" s="320">
        <v>175939</v>
      </c>
      <c r="AH9" s="318">
        <v>52</v>
      </c>
      <c r="AI9" s="320"/>
      <c r="AJ9" s="320"/>
      <c r="AK9" s="320"/>
    </row>
    <row r="10" spans="1:38" hidden="1">
      <c r="A10" t="s">
        <v>84</v>
      </c>
      <c r="B10" s="1">
        <v>45082</v>
      </c>
      <c r="C10">
        <v>6</v>
      </c>
      <c r="D10">
        <v>310020</v>
      </c>
      <c r="E10" t="s">
        <v>5782</v>
      </c>
      <c r="F10" t="s">
        <v>5772</v>
      </c>
      <c r="G10" t="s">
        <v>5773</v>
      </c>
      <c r="H10" t="s">
        <v>5783</v>
      </c>
      <c r="I10" t="s">
        <v>5775</v>
      </c>
      <c r="J10" t="s">
        <v>5780</v>
      </c>
      <c r="K10" s="318"/>
      <c r="L10"/>
      <c r="M10" s="319">
        <v>45869</v>
      </c>
      <c r="N10" s="318">
        <v>7</v>
      </c>
      <c r="O10" s="318"/>
      <c r="P10" s="318" t="s">
        <v>267</v>
      </c>
      <c r="Q10" s="319">
        <v>45350</v>
      </c>
      <c r="R10" t="s">
        <v>5781</v>
      </c>
      <c r="S10" s="318" t="s">
        <v>134</v>
      </c>
      <c r="AB10" s="318" t="s">
        <v>62</v>
      </c>
      <c r="AC10" s="318">
        <v>30009847</v>
      </c>
      <c r="AD10" s="318" t="s">
        <v>63</v>
      </c>
      <c r="AF10" s="318">
        <v>16</v>
      </c>
      <c r="AG10" s="320">
        <v>196626</v>
      </c>
      <c r="AH10" s="318">
        <v>65</v>
      </c>
      <c r="AI10" s="320"/>
      <c r="AJ10" s="320"/>
      <c r="AK10" s="320"/>
    </row>
    <row r="11" spans="1:38">
      <c r="A11" t="s">
        <v>95</v>
      </c>
      <c r="B11" s="1">
        <v>45121</v>
      </c>
      <c r="C11">
        <v>7</v>
      </c>
      <c r="D11">
        <v>310170</v>
      </c>
      <c r="E11" t="s">
        <v>5784</v>
      </c>
      <c r="F11" t="s">
        <v>46</v>
      </c>
      <c r="G11" t="s">
        <v>5759</v>
      </c>
      <c r="H11" t="s">
        <v>5785</v>
      </c>
      <c r="I11" t="s">
        <v>5754</v>
      </c>
      <c r="J11" t="s">
        <v>5786</v>
      </c>
      <c r="K11" s="318"/>
      <c r="L11" t="s">
        <v>391</v>
      </c>
      <c r="M11" s="319" t="s">
        <v>534</v>
      </c>
      <c r="N11" s="318"/>
      <c r="O11" s="318"/>
      <c r="P11" s="318"/>
      <c r="Q11" s="319"/>
      <c r="R11" t="s">
        <v>43</v>
      </c>
      <c r="S11" s="318"/>
      <c r="AB11" s="318"/>
      <c r="AC11" s="318" t="s">
        <v>1514</v>
      </c>
      <c r="AD11" s="318" t="s">
        <v>43</v>
      </c>
      <c r="AF11" s="318"/>
      <c r="AG11" s="320"/>
      <c r="AH11" s="318"/>
      <c r="AI11" s="320"/>
      <c r="AJ11" s="320"/>
      <c r="AK11" s="320"/>
    </row>
    <row r="12" spans="1:38">
      <c r="A12" t="s">
        <v>101</v>
      </c>
      <c r="B12" s="1">
        <v>45323</v>
      </c>
      <c r="C12">
        <v>2</v>
      </c>
      <c r="D12">
        <v>310791</v>
      </c>
      <c r="E12" t="s">
        <v>5787</v>
      </c>
      <c r="F12" t="s">
        <v>46</v>
      </c>
      <c r="G12" t="s">
        <v>70</v>
      </c>
      <c r="H12" t="s">
        <v>5788</v>
      </c>
      <c r="I12" t="s">
        <v>3282</v>
      </c>
      <c r="J12" t="s">
        <v>5581</v>
      </c>
      <c r="K12" s="318"/>
      <c r="L12" t="s">
        <v>5750</v>
      </c>
      <c r="M12" s="319"/>
      <c r="N12" s="318">
        <v>1</v>
      </c>
      <c r="O12" s="318"/>
      <c r="P12" s="318"/>
      <c r="Q12" s="319"/>
      <c r="R12" t="s">
        <v>43</v>
      </c>
      <c r="S12" s="318"/>
      <c r="AB12" s="318"/>
      <c r="AC12" s="318">
        <v>30041918</v>
      </c>
      <c r="AD12" s="318" t="s">
        <v>43</v>
      </c>
      <c r="AF12" s="318"/>
      <c r="AG12" s="320"/>
      <c r="AH12" s="318"/>
      <c r="AI12" s="320"/>
      <c r="AJ12" s="320"/>
      <c r="AK12" s="320"/>
    </row>
    <row r="13" spans="1:38">
      <c r="A13" t="s">
        <v>79</v>
      </c>
      <c r="B13" s="1">
        <v>45324</v>
      </c>
      <c r="C13">
        <v>2</v>
      </c>
      <c r="D13">
        <v>310795</v>
      </c>
      <c r="E13" t="s">
        <v>5789</v>
      </c>
      <c r="F13" t="s">
        <v>46</v>
      </c>
      <c r="G13" t="s">
        <v>70</v>
      </c>
      <c r="H13" t="s">
        <v>5790</v>
      </c>
      <c r="I13" t="s">
        <v>5748</v>
      </c>
      <c r="J13" t="s">
        <v>5581</v>
      </c>
      <c r="K13" s="318"/>
      <c r="L13" t="s">
        <v>5750</v>
      </c>
      <c r="M13" s="319">
        <v>45687</v>
      </c>
      <c r="N13" s="318">
        <v>1</v>
      </c>
      <c r="O13" s="318"/>
      <c r="P13" s="318"/>
      <c r="Q13" s="319"/>
      <c r="R13" t="s">
        <v>43</v>
      </c>
      <c r="S13" s="318"/>
      <c r="AB13" s="318"/>
      <c r="AC13" s="318">
        <v>30042113</v>
      </c>
      <c r="AD13" s="318" t="s">
        <v>43</v>
      </c>
      <c r="AF13" s="318"/>
      <c r="AG13" s="320"/>
      <c r="AH13" s="318"/>
      <c r="AI13" s="320"/>
      <c r="AJ13" s="320"/>
      <c r="AK13" s="320"/>
    </row>
    <row r="14" spans="1:38">
      <c r="A14" t="s">
        <v>110</v>
      </c>
      <c r="B14" s="1">
        <v>45324</v>
      </c>
      <c r="C14">
        <v>2</v>
      </c>
      <c r="D14">
        <v>310796</v>
      </c>
      <c r="E14" t="s">
        <v>5791</v>
      </c>
      <c r="F14" t="s">
        <v>46</v>
      </c>
      <c r="G14" t="s">
        <v>70</v>
      </c>
      <c r="H14" t="s">
        <v>5792</v>
      </c>
      <c r="I14" t="s">
        <v>5748</v>
      </c>
      <c r="J14" t="s">
        <v>5581</v>
      </c>
      <c r="K14" s="318"/>
      <c r="L14" t="s">
        <v>5750</v>
      </c>
      <c r="M14" s="319">
        <v>45735</v>
      </c>
      <c r="N14" s="318">
        <v>3</v>
      </c>
      <c r="O14" s="318"/>
      <c r="P14" s="318"/>
      <c r="Q14" s="319"/>
      <c r="R14" t="s">
        <v>43</v>
      </c>
      <c r="S14" s="318"/>
      <c r="AB14" s="318"/>
      <c r="AC14" s="318">
        <v>30042114</v>
      </c>
      <c r="AD14" s="318" t="s">
        <v>43</v>
      </c>
      <c r="AF14" s="318"/>
      <c r="AG14" s="320"/>
      <c r="AH14" s="318"/>
      <c r="AI14" s="320"/>
      <c r="AJ14" s="320"/>
      <c r="AK14" s="320"/>
    </row>
    <row r="15" spans="1:38" hidden="1">
      <c r="A15" t="s">
        <v>115</v>
      </c>
      <c r="B15" s="1">
        <v>45358</v>
      </c>
      <c r="C15">
        <v>3</v>
      </c>
      <c r="D15">
        <v>310913</v>
      </c>
      <c r="E15" t="s">
        <v>5793</v>
      </c>
      <c r="F15" t="s">
        <v>5772</v>
      </c>
      <c r="G15" t="s">
        <v>5752</v>
      </c>
      <c r="H15" t="s">
        <v>5794</v>
      </c>
      <c r="I15" t="s">
        <v>5775</v>
      </c>
      <c r="J15" t="s">
        <v>5795</v>
      </c>
      <c r="K15" s="318"/>
      <c r="L15"/>
      <c r="M15" s="319">
        <v>45504</v>
      </c>
      <c r="N15" s="318">
        <v>7</v>
      </c>
      <c r="O15" s="318"/>
      <c r="P15" s="318" t="s">
        <v>267</v>
      </c>
      <c r="Q15" s="319">
        <v>45398</v>
      </c>
      <c r="R15" t="s">
        <v>5796</v>
      </c>
      <c r="S15" s="318" t="s">
        <v>5797</v>
      </c>
      <c r="AB15" s="318" t="s">
        <v>5750</v>
      </c>
      <c r="AC15" s="318" t="s">
        <v>5798</v>
      </c>
      <c r="AD15" s="318" t="s">
        <v>43</v>
      </c>
      <c r="AF15" s="318"/>
      <c r="AG15" s="320"/>
      <c r="AH15" s="318"/>
      <c r="AI15" s="320"/>
      <c r="AJ15" s="320"/>
      <c r="AK15" s="320"/>
    </row>
    <row r="16" spans="1:38" hidden="1">
      <c r="A16" t="s">
        <v>119</v>
      </c>
      <c r="B16" s="1">
        <v>45370</v>
      </c>
      <c r="C16">
        <v>3</v>
      </c>
      <c r="D16">
        <v>310943</v>
      </c>
      <c r="E16" t="s">
        <v>5799</v>
      </c>
      <c r="F16" t="s">
        <v>5772</v>
      </c>
      <c r="G16" t="s">
        <v>5800</v>
      </c>
      <c r="H16" t="s">
        <v>5801</v>
      </c>
      <c r="I16" t="s">
        <v>5775</v>
      </c>
      <c r="J16" t="s">
        <v>171</v>
      </c>
      <c r="K16" s="318"/>
      <c r="L16"/>
      <c r="M16" s="319">
        <v>45741</v>
      </c>
      <c r="N16" s="318">
        <v>3</v>
      </c>
      <c r="O16" s="318"/>
      <c r="P16" s="318"/>
      <c r="Q16" s="319"/>
      <c r="R16" t="s">
        <v>43</v>
      </c>
      <c r="S16" s="318"/>
      <c r="AB16" s="318" t="s">
        <v>78</v>
      </c>
      <c r="AC16" s="318">
        <v>30048213</v>
      </c>
      <c r="AD16" s="318" t="s">
        <v>79</v>
      </c>
      <c r="AF16" s="318">
        <v>16</v>
      </c>
      <c r="AG16" s="320">
        <v>745712</v>
      </c>
      <c r="AH16" s="318">
        <v>71</v>
      </c>
      <c r="AI16" s="320"/>
      <c r="AJ16" s="320"/>
      <c r="AK16" s="320"/>
    </row>
    <row r="17" spans="1:37" hidden="1">
      <c r="A17" t="s">
        <v>124</v>
      </c>
      <c r="B17" s="1">
        <v>45422</v>
      </c>
      <c r="C17">
        <v>5</v>
      </c>
      <c r="D17">
        <v>311086</v>
      </c>
      <c r="E17" t="s">
        <v>5802</v>
      </c>
      <c r="F17" t="s">
        <v>5772</v>
      </c>
      <c r="G17" t="s">
        <v>5800</v>
      </c>
      <c r="H17" t="s">
        <v>5803</v>
      </c>
      <c r="I17" t="s">
        <v>5775</v>
      </c>
      <c r="J17" t="s">
        <v>5804</v>
      </c>
      <c r="K17" s="318"/>
      <c r="L17"/>
      <c r="M17" s="319">
        <v>45866</v>
      </c>
      <c r="N17" s="318">
        <v>7</v>
      </c>
      <c r="O17" s="318"/>
      <c r="P17" s="318"/>
      <c r="Q17" s="319"/>
      <c r="R17" t="s">
        <v>43</v>
      </c>
      <c r="S17" s="318"/>
      <c r="AB17" s="318" t="s">
        <v>253</v>
      </c>
      <c r="AC17" s="318">
        <v>40022462</v>
      </c>
      <c r="AD17" s="318" t="s">
        <v>80</v>
      </c>
      <c r="AF17" s="318">
        <v>16</v>
      </c>
      <c r="AG17" s="320">
        <v>108628</v>
      </c>
      <c r="AH17" s="318"/>
      <c r="AI17" s="320"/>
      <c r="AJ17" s="320"/>
      <c r="AK17" s="320"/>
    </row>
    <row r="18" spans="1:37" hidden="1">
      <c r="A18" t="s">
        <v>127</v>
      </c>
      <c r="B18" s="1">
        <v>45426</v>
      </c>
      <c r="C18">
        <v>5</v>
      </c>
      <c r="D18">
        <v>311096</v>
      </c>
      <c r="E18" t="s">
        <v>5805</v>
      </c>
      <c r="F18" t="s">
        <v>5772</v>
      </c>
      <c r="G18" t="s">
        <v>5806</v>
      </c>
      <c r="H18" t="s">
        <v>5807</v>
      </c>
      <c r="I18" t="s">
        <v>5775</v>
      </c>
      <c r="J18" t="s">
        <v>5808</v>
      </c>
      <c r="K18" s="318"/>
      <c r="L18"/>
      <c r="M18" s="319">
        <v>45492</v>
      </c>
      <c r="N18" s="318">
        <v>7</v>
      </c>
      <c r="O18" s="318"/>
      <c r="P18" s="318" t="s">
        <v>267</v>
      </c>
      <c r="Q18" s="319">
        <v>45462</v>
      </c>
      <c r="R18" t="s">
        <v>5809</v>
      </c>
      <c r="S18" s="318" t="s">
        <v>5810</v>
      </c>
      <c r="AB18" s="318"/>
      <c r="AC18" s="318">
        <v>40026514</v>
      </c>
      <c r="AD18" s="318" t="s">
        <v>43</v>
      </c>
      <c r="AF18" s="318"/>
      <c r="AG18" s="320"/>
      <c r="AH18" s="318"/>
      <c r="AI18" s="320"/>
      <c r="AJ18" s="320"/>
      <c r="AK18" s="320"/>
    </row>
    <row r="19" spans="1:37" hidden="1">
      <c r="A19" t="s">
        <v>130</v>
      </c>
      <c r="B19" s="1">
        <v>45434</v>
      </c>
      <c r="C19">
        <v>5</v>
      </c>
      <c r="D19">
        <v>311126</v>
      </c>
      <c r="E19" t="s">
        <v>5811</v>
      </c>
      <c r="F19" t="s">
        <v>5772</v>
      </c>
      <c r="G19" t="s">
        <v>5800</v>
      </c>
      <c r="H19" t="s">
        <v>5812</v>
      </c>
      <c r="I19" t="s">
        <v>5775</v>
      </c>
      <c r="J19" t="s">
        <v>5813</v>
      </c>
      <c r="K19" s="318"/>
      <c r="L19" t="s">
        <v>5814</v>
      </c>
      <c r="M19" s="319">
        <v>46052</v>
      </c>
      <c r="N19" s="318">
        <v>1</v>
      </c>
      <c r="O19" s="318"/>
      <c r="P19" s="318" t="s">
        <v>267</v>
      </c>
      <c r="Q19" s="319">
        <v>45628</v>
      </c>
      <c r="R19" t="s">
        <v>5815</v>
      </c>
      <c r="S19" s="318" t="s">
        <v>5816</v>
      </c>
      <c r="AB19" s="318" t="s">
        <v>199</v>
      </c>
      <c r="AC19" s="318">
        <v>40038020</v>
      </c>
      <c r="AD19" s="318" t="s">
        <v>44</v>
      </c>
      <c r="AF19" s="318">
        <v>16</v>
      </c>
      <c r="AG19" s="320">
        <v>216867</v>
      </c>
      <c r="AH19" s="318">
        <v>57</v>
      </c>
      <c r="AI19" s="320"/>
      <c r="AJ19" s="320"/>
      <c r="AK19" s="320"/>
    </row>
    <row r="20" spans="1:37" hidden="1">
      <c r="A20" t="s">
        <v>135</v>
      </c>
      <c r="B20" s="1">
        <v>45447</v>
      </c>
      <c r="C20">
        <v>6</v>
      </c>
      <c r="D20">
        <v>410002</v>
      </c>
      <c r="E20" t="s">
        <v>5817</v>
      </c>
      <c r="F20" t="s">
        <v>5772</v>
      </c>
      <c r="G20" t="s">
        <v>5818</v>
      </c>
      <c r="H20" t="s">
        <v>5819</v>
      </c>
      <c r="I20" t="s">
        <v>5775</v>
      </c>
      <c r="J20" t="s">
        <v>171</v>
      </c>
      <c r="K20" s="318"/>
      <c r="L20"/>
      <c r="M20" s="319">
        <v>45771</v>
      </c>
      <c r="N20" s="318">
        <v>4</v>
      </c>
      <c r="O20" s="318"/>
      <c r="P20" s="318" t="s">
        <v>267</v>
      </c>
      <c r="Q20" s="319">
        <v>45601</v>
      </c>
      <c r="R20" t="s">
        <v>5820</v>
      </c>
      <c r="S20" s="318" t="s">
        <v>5821</v>
      </c>
      <c r="AB20" s="318" t="s">
        <v>5750</v>
      </c>
      <c r="AC20" s="318" t="s">
        <v>5798</v>
      </c>
      <c r="AD20" s="318" t="s">
        <v>43</v>
      </c>
      <c r="AF20" s="318"/>
      <c r="AG20" s="320"/>
      <c r="AH20" s="318"/>
      <c r="AI20" s="320"/>
      <c r="AJ20" s="320"/>
      <c r="AK20" s="320"/>
    </row>
    <row r="21" spans="1:37" hidden="1">
      <c r="A21" t="s">
        <v>138</v>
      </c>
      <c r="B21" s="1">
        <v>45447</v>
      </c>
      <c r="C21">
        <v>6</v>
      </c>
      <c r="D21">
        <v>410004</v>
      </c>
      <c r="E21" t="s">
        <v>5822</v>
      </c>
      <c r="F21" t="s">
        <v>5772</v>
      </c>
      <c r="G21" t="s">
        <v>5806</v>
      </c>
      <c r="H21" t="s">
        <v>5823</v>
      </c>
      <c r="I21" t="s">
        <v>5775</v>
      </c>
      <c r="J21" t="s">
        <v>171</v>
      </c>
      <c r="K21" s="318"/>
      <c r="L21"/>
      <c r="M21" s="319">
        <v>45869</v>
      </c>
      <c r="N21" s="318">
        <v>7</v>
      </c>
      <c r="O21" s="318"/>
      <c r="P21" s="318" t="s">
        <v>267</v>
      </c>
      <c r="Q21" s="319">
        <v>45628</v>
      </c>
      <c r="R21" t="s">
        <v>5815</v>
      </c>
      <c r="S21" s="318" t="s">
        <v>5816</v>
      </c>
      <c r="AB21" s="318" t="s">
        <v>62</v>
      </c>
      <c r="AC21" s="318">
        <v>40039521</v>
      </c>
      <c r="AD21" s="318" t="s">
        <v>63</v>
      </c>
      <c r="AF21" s="318">
        <v>16</v>
      </c>
      <c r="AG21" s="320">
        <v>156845</v>
      </c>
      <c r="AH21" s="318">
        <v>10</v>
      </c>
      <c r="AI21" s="320"/>
      <c r="AJ21" s="320"/>
      <c r="AK21" s="320"/>
    </row>
    <row r="22" spans="1:37" hidden="1">
      <c r="A22" t="s">
        <v>143</v>
      </c>
      <c r="B22" s="1">
        <v>45447</v>
      </c>
      <c r="C22">
        <v>6</v>
      </c>
      <c r="D22">
        <v>410005</v>
      </c>
      <c r="E22" t="s">
        <v>5824</v>
      </c>
      <c r="F22" t="s">
        <v>5772</v>
      </c>
      <c r="G22" t="s">
        <v>5806</v>
      </c>
      <c r="H22" t="s">
        <v>5825</v>
      </c>
      <c r="I22" t="s">
        <v>5775</v>
      </c>
      <c r="J22" t="s">
        <v>171</v>
      </c>
      <c r="K22" s="318"/>
      <c r="L22"/>
      <c r="M22" s="319">
        <v>45866</v>
      </c>
      <c r="N22" s="318">
        <v>7</v>
      </c>
      <c r="O22" s="318"/>
      <c r="P22" s="318" t="s">
        <v>267</v>
      </c>
      <c r="Q22" s="319">
        <v>45643</v>
      </c>
      <c r="R22" t="s">
        <v>5826</v>
      </c>
      <c r="S22" s="318" t="s">
        <v>5816</v>
      </c>
      <c r="AB22" s="318" t="s">
        <v>253</v>
      </c>
      <c r="AC22" s="318">
        <v>40039475</v>
      </c>
      <c r="AD22" s="318" t="s">
        <v>80</v>
      </c>
      <c r="AF22" s="318">
        <v>16</v>
      </c>
      <c r="AG22" s="320">
        <v>204317</v>
      </c>
      <c r="AH22" s="318">
        <v>10</v>
      </c>
      <c r="AI22" s="320"/>
      <c r="AJ22" s="320"/>
      <c r="AK22" s="320"/>
    </row>
    <row r="23" spans="1:37">
      <c r="A23" t="s">
        <v>148</v>
      </c>
      <c r="B23" s="1">
        <v>45461</v>
      </c>
      <c r="C23">
        <v>6</v>
      </c>
      <c r="D23">
        <v>410040</v>
      </c>
      <c r="E23" t="s">
        <v>5827</v>
      </c>
      <c r="F23" t="s">
        <v>46</v>
      </c>
      <c r="G23" t="s">
        <v>5752</v>
      </c>
      <c r="H23" t="s">
        <v>5828</v>
      </c>
      <c r="I23" t="s">
        <v>5829</v>
      </c>
      <c r="J23" t="s">
        <v>171</v>
      </c>
      <c r="K23" s="318"/>
      <c r="L23" t="s">
        <v>5750</v>
      </c>
      <c r="M23" s="319"/>
      <c r="N23" s="318">
        <v>1</v>
      </c>
      <c r="O23" s="318"/>
      <c r="P23" s="318" t="s">
        <v>267</v>
      </c>
      <c r="Q23" s="319">
        <v>45611</v>
      </c>
      <c r="R23" t="s">
        <v>5820</v>
      </c>
      <c r="S23" s="318" t="s">
        <v>5821</v>
      </c>
      <c r="AB23" s="318"/>
      <c r="AC23" s="318">
        <v>40042030</v>
      </c>
      <c r="AD23" s="318" t="s">
        <v>43</v>
      </c>
      <c r="AF23" s="318"/>
      <c r="AG23" s="320"/>
      <c r="AH23" s="318"/>
      <c r="AI23" s="320"/>
      <c r="AJ23" s="320"/>
      <c r="AK23" s="320"/>
    </row>
    <row r="24" spans="1:37">
      <c r="A24" t="s">
        <v>152</v>
      </c>
      <c r="B24" s="1">
        <v>45461</v>
      </c>
      <c r="C24">
        <v>6</v>
      </c>
      <c r="D24">
        <v>410041</v>
      </c>
      <c r="E24" t="s">
        <v>5830</v>
      </c>
      <c r="F24" t="s">
        <v>46</v>
      </c>
      <c r="G24" t="s">
        <v>5752</v>
      </c>
      <c r="H24" t="s">
        <v>5828</v>
      </c>
      <c r="I24" t="s">
        <v>5829</v>
      </c>
      <c r="J24" t="s">
        <v>171</v>
      </c>
      <c r="K24" s="318"/>
      <c r="L24" t="s">
        <v>5750</v>
      </c>
      <c r="M24" s="319"/>
      <c r="N24" s="318">
        <v>1</v>
      </c>
      <c r="O24" s="318"/>
      <c r="P24" s="318" t="s">
        <v>267</v>
      </c>
      <c r="Q24" s="319">
        <v>45611</v>
      </c>
      <c r="R24" t="s">
        <v>5820</v>
      </c>
      <c r="S24" s="318" t="s">
        <v>5821</v>
      </c>
      <c r="AB24" s="318"/>
      <c r="AC24" s="318">
        <v>40042029</v>
      </c>
      <c r="AD24" s="318" t="s">
        <v>43</v>
      </c>
      <c r="AF24" s="318"/>
      <c r="AG24" s="320"/>
      <c r="AH24" s="318"/>
      <c r="AI24" s="320"/>
      <c r="AJ24" s="320"/>
      <c r="AK24" s="320"/>
    </row>
    <row r="25" spans="1:37">
      <c r="A25" t="s">
        <v>155</v>
      </c>
      <c r="B25" s="1">
        <v>45461</v>
      </c>
      <c r="C25">
        <v>6</v>
      </c>
      <c r="D25">
        <v>410050</v>
      </c>
      <c r="E25" t="s">
        <v>5831</v>
      </c>
      <c r="F25" t="s">
        <v>46</v>
      </c>
      <c r="G25" t="s">
        <v>5759</v>
      </c>
      <c r="H25" t="s">
        <v>5832</v>
      </c>
      <c r="I25" t="s">
        <v>5829</v>
      </c>
      <c r="J25" t="s">
        <v>171</v>
      </c>
      <c r="K25" s="318"/>
      <c r="L25" t="s">
        <v>5750</v>
      </c>
      <c r="M25" s="319">
        <v>45785</v>
      </c>
      <c r="N25" s="318">
        <v>5</v>
      </c>
      <c r="O25" s="318"/>
      <c r="P25" s="318" t="s">
        <v>267</v>
      </c>
      <c r="Q25" s="319">
        <v>45517</v>
      </c>
      <c r="R25" t="s">
        <v>5833</v>
      </c>
      <c r="S25" s="318" t="s">
        <v>5834</v>
      </c>
      <c r="AB25" s="318"/>
      <c r="AC25" s="318">
        <v>40042036</v>
      </c>
      <c r="AD25" s="318" t="s">
        <v>43</v>
      </c>
      <c r="AF25" s="318"/>
      <c r="AG25" s="320"/>
      <c r="AH25" s="318"/>
      <c r="AI25" s="320"/>
      <c r="AJ25" s="320"/>
      <c r="AK25" s="320"/>
    </row>
    <row r="26" spans="1:37">
      <c r="A26" t="s">
        <v>159</v>
      </c>
      <c r="B26" s="1">
        <v>45461</v>
      </c>
      <c r="C26">
        <v>6</v>
      </c>
      <c r="D26">
        <v>410051</v>
      </c>
      <c r="E26" t="s">
        <v>5835</v>
      </c>
      <c r="F26" t="s">
        <v>46</v>
      </c>
      <c r="G26" t="s">
        <v>70</v>
      </c>
      <c r="H26" t="s">
        <v>5836</v>
      </c>
      <c r="I26" t="s">
        <v>5829</v>
      </c>
      <c r="J26" t="s">
        <v>171</v>
      </c>
      <c r="K26" s="318"/>
      <c r="L26" t="s">
        <v>5750</v>
      </c>
      <c r="M26" s="319">
        <v>45687</v>
      </c>
      <c r="N26" s="318">
        <v>1</v>
      </c>
      <c r="O26" s="318"/>
      <c r="P26" s="318"/>
      <c r="Q26" s="319"/>
      <c r="R26" t="s">
        <v>43</v>
      </c>
      <c r="S26" s="318"/>
      <c r="AB26" s="318"/>
      <c r="AC26" s="318">
        <v>40042038</v>
      </c>
      <c r="AD26" s="318" t="s">
        <v>43</v>
      </c>
      <c r="AF26" s="318"/>
      <c r="AG26" s="320"/>
      <c r="AH26" s="318"/>
      <c r="AI26" s="320"/>
      <c r="AJ26" s="320"/>
      <c r="AK26" s="320"/>
    </row>
    <row r="27" spans="1:37">
      <c r="A27" t="s">
        <v>164</v>
      </c>
      <c r="B27" s="1">
        <v>45461</v>
      </c>
      <c r="C27">
        <v>6</v>
      </c>
      <c r="D27">
        <v>410052</v>
      </c>
      <c r="E27" t="s">
        <v>5837</v>
      </c>
      <c r="F27" t="s">
        <v>46</v>
      </c>
      <c r="G27" t="s">
        <v>5773</v>
      </c>
      <c r="H27" t="s">
        <v>5838</v>
      </c>
      <c r="I27" t="s">
        <v>5829</v>
      </c>
      <c r="J27" t="s">
        <v>171</v>
      </c>
      <c r="K27" s="318"/>
      <c r="L27" t="s">
        <v>5750</v>
      </c>
      <c r="M27" s="319">
        <v>46080</v>
      </c>
      <c r="N27" s="318">
        <v>2</v>
      </c>
      <c r="O27" s="318"/>
      <c r="P27" s="318" t="s">
        <v>267</v>
      </c>
      <c r="Q27" s="319">
        <v>45540</v>
      </c>
      <c r="R27" t="s">
        <v>5839</v>
      </c>
      <c r="S27" s="318" t="s">
        <v>5840</v>
      </c>
      <c r="AB27" s="318" t="s">
        <v>199</v>
      </c>
      <c r="AC27" s="318">
        <v>40042039</v>
      </c>
      <c r="AD27" s="318" t="s">
        <v>44</v>
      </c>
      <c r="AF27" s="318">
        <v>35</v>
      </c>
      <c r="AG27" s="320">
        <v>263525</v>
      </c>
      <c r="AH27" s="318"/>
      <c r="AI27" s="320"/>
      <c r="AJ27" s="320"/>
      <c r="AK27" s="320"/>
    </row>
    <row r="28" spans="1:37">
      <c r="A28" t="s">
        <v>168</v>
      </c>
      <c r="B28" s="1">
        <v>45461</v>
      </c>
      <c r="C28">
        <v>6</v>
      </c>
      <c r="D28">
        <v>410053</v>
      </c>
      <c r="E28" t="s">
        <v>5841</v>
      </c>
      <c r="F28" t="s">
        <v>46</v>
      </c>
      <c r="G28" t="s">
        <v>5773</v>
      </c>
      <c r="H28" t="s">
        <v>5838</v>
      </c>
      <c r="I28" t="s">
        <v>5829</v>
      </c>
      <c r="J28" t="s">
        <v>171</v>
      </c>
      <c r="K28" s="318"/>
      <c r="L28" t="s">
        <v>5750</v>
      </c>
      <c r="M28" s="319">
        <v>45721</v>
      </c>
      <c r="N28" s="318">
        <v>3</v>
      </c>
      <c r="O28" s="318"/>
      <c r="P28" s="318" t="s">
        <v>267</v>
      </c>
      <c r="Q28" s="319">
        <v>45540</v>
      </c>
      <c r="R28" t="s">
        <v>5839</v>
      </c>
      <c r="S28" s="318" t="s">
        <v>5840</v>
      </c>
      <c r="AB28" s="318"/>
      <c r="AC28" s="318">
        <v>40042041</v>
      </c>
      <c r="AD28" s="318" t="s">
        <v>43</v>
      </c>
      <c r="AF28" s="318"/>
      <c r="AG28" s="320"/>
      <c r="AH28" s="318"/>
      <c r="AI28" s="320"/>
      <c r="AJ28" s="320"/>
      <c r="AK28" s="320"/>
    </row>
    <row r="29" spans="1:37">
      <c r="A29" t="s">
        <v>172</v>
      </c>
      <c r="B29" s="1">
        <v>45461</v>
      </c>
      <c r="C29">
        <v>6</v>
      </c>
      <c r="D29">
        <v>410054</v>
      </c>
      <c r="E29" t="s">
        <v>5842</v>
      </c>
      <c r="F29" t="s">
        <v>46</v>
      </c>
      <c r="G29" t="s">
        <v>5773</v>
      </c>
      <c r="H29" t="s">
        <v>5843</v>
      </c>
      <c r="I29" t="s">
        <v>5829</v>
      </c>
      <c r="J29" t="s">
        <v>171</v>
      </c>
      <c r="K29" s="318"/>
      <c r="L29" t="s">
        <v>5750</v>
      </c>
      <c r="M29" s="319">
        <v>45754</v>
      </c>
      <c r="N29" s="318">
        <v>4</v>
      </c>
      <c r="O29" s="318"/>
      <c r="P29" s="318" t="s">
        <v>267</v>
      </c>
      <c r="Q29" s="319">
        <v>45540</v>
      </c>
      <c r="R29" t="s">
        <v>5839</v>
      </c>
      <c r="S29" s="318" t="s">
        <v>5840</v>
      </c>
      <c r="AB29" s="318"/>
      <c r="AC29" s="318">
        <v>40042043</v>
      </c>
      <c r="AD29" s="318" t="s">
        <v>43</v>
      </c>
      <c r="AF29" s="318"/>
      <c r="AG29" s="320"/>
      <c r="AH29" s="318"/>
      <c r="AI29" s="320"/>
      <c r="AJ29" s="320"/>
      <c r="AK29" s="320"/>
    </row>
    <row r="30" spans="1:37">
      <c r="A30" t="s">
        <v>175</v>
      </c>
      <c r="B30" s="1">
        <v>45476</v>
      </c>
      <c r="C30">
        <v>7</v>
      </c>
      <c r="D30">
        <v>410090</v>
      </c>
      <c r="E30" t="s">
        <v>5844</v>
      </c>
      <c r="F30" t="s">
        <v>46</v>
      </c>
      <c r="G30" t="s">
        <v>5845</v>
      </c>
      <c r="H30" t="s">
        <v>5846</v>
      </c>
      <c r="I30" t="s">
        <v>5829</v>
      </c>
      <c r="J30" t="s">
        <v>746</v>
      </c>
      <c r="K30" s="318"/>
      <c r="L30" t="s">
        <v>5814</v>
      </c>
      <c r="M30" s="319">
        <v>45708</v>
      </c>
      <c r="N30" s="318">
        <v>2</v>
      </c>
      <c r="O30" s="318"/>
      <c r="P30" s="318" t="s">
        <v>267</v>
      </c>
      <c r="Q30" s="319">
        <v>45565</v>
      </c>
      <c r="R30" t="s">
        <v>5847</v>
      </c>
      <c r="S30" s="318" t="s">
        <v>5848</v>
      </c>
      <c r="AB30" s="318"/>
      <c r="AC30" s="318" t="s">
        <v>5849</v>
      </c>
      <c r="AD30" s="318" t="s">
        <v>43</v>
      </c>
      <c r="AF30" s="318"/>
      <c r="AG30" s="320"/>
      <c r="AH30" s="318"/>
      <c r="AI30" s="320"/>
      <c r="AJ30" s="320"/>
      <c r="AK30" s="320"/>
    </row>
    <row r="31" spans="1:37">
      <c r="A31" t="s">
        <v>179</v>
      </c>
      <c r="B31" s="1">
        <v>45476</v>
      </c>
      <c r="C31">
        <v>7</v>
      </c>
      <c r="D31">
        <v>410091</v>
      </c>
      <c r="E31" t="s">
        <v>5850</v>
      </c>
      <c r="F31" t="s">
        <v>46</v>
      </c>
      <c r="G31" t="s">
        <v>5845</v>
      </c>
      <c r="H31" t="s">
        <v>5851</v>
      </c>
      <c r="I31" t="s">
        <v>5829</v>
      </c>
      <c r="J31" t="s">
        <v>746</v>
      </c>
      <c r="K31" s="318"/>
      <c r="L31" t="s">
        <v>5814</v>
      </c>
      <c r="M31" s="319">
        <v>45636</v>
      </c>
      <c r="N31" s="318">
        <v>12</v>
      </c>
      <c r="O31" s="318"/>
      <c r="P31" s="318" t="s">
        <v>267</v>
      </c>
      <c r="Q31" s="319">
        <v>45568</v>
      </c>
      <c r="R31" t="s">
        <v>5847</v>
      </c>
      <c r="S31" s="318" t="s">
        <v>5848</v>
      </c>
      <c r="AB31" s="318" t="s">
        <v>77</v>
      </c>
      <c r="AC31" s="318" t="s">
        <v>5849</v>
      </c>
      <c r="AD31" s="318" t="s">
        <v>101</v>
      </c>
      <c r="AF31" s="318">
        <v>301</v>
      </c>
      <c r="AG31" s="320">
        <v>405546</v>
      </c>
      <c r="AH31" s="318">
        <v>153</v>
      </c>
      <c r="AI31" s="320"/>
      <c r="AJ31" s="320"/>
      <c r="AK31" s="320"/>
    </row>
    <row r="32" spans="1:37">
      <c r="A32" t="s">
        <v>183</v>
      </c>
      <c r="B32" s="1">
        <v>45476</v>
      </c>
      <c r="C32">
        <v>7</v>
      </c>
      <c r="D32">
        <v>410092</v>
      </c>
      <c r="E32" t="s">
        <v>5852</v>
      </c>
      <c r="F32" t="s">
        <v>46</v>
      </c>
      <c r="G32" t="s">
        <v>5752</v>
      </c>
      <c r="H32" t="s">
        <v>5853</v>
      </c>
      <c r="I32" t="s">
        <v>5829</v>
      </c>
      <c r="J32" t="s">
        <v>746</v>
      </c>
      <c r="K32" s="318"/>
      <c r="L32" t="s">
        <v>5814</v>
      </c>
      <c r="M32" s="319">
        <v>45632</v>
      </c>
      <c r="N32" s="318">
        <v>12</v>
      </c>
      <c r="O32" s="318"/>
      <c r="P32" s="318" t="s">
        <v>267</v>
      </c>
      <c r="Q32" s="319">
        <v>45601</v>
      </c>
      <c r="R32" t="s">
        <v>5820</v>
      </c>
      <c r="S32" s="318" t="s">
        <v>5821</v>
      </c>
      <c r="AB32" s="318" t="s">
        <v>83</v>
      </c>
      <c r="AC32" s="318" t="s">
        <v>5849</v>
      </c>
      <c r="AD32" s="318" t="s">
        <v>84</v>
      </c>
      <c r="AF32" s="318">
        <v>301</v>
      </c>
      <c r="AG32" s="320">
        <v>434548</v>
      </c>
      <c r="AH32" s="318">
        <v>231</v>
      </c>
      <c r="AI32" s="320"/>
      <c r="AJ32" s="320"/>
      <c r="AK32" s="320"/>
    </row>
    <row r="33" spans="1:37">
      <c r="A33" t="s">
        <v>186</v>
      </c>
      <c r="B33" s="1">
        <v>45476</v>
      </c>
      <c r="C33">
        <v>7</v>
      </c>
      <c r="D33">
        <v>410093</v>
      </c>
      <c r="E33" t="s">
        <v>5854</v>
      </c>
      <c r="F33" t="s">
        <v>46</v>
      </c>
      <c r="G33" t="s">
        <v>5759</v>
      </c>
      <c r="H33" t="s">
        <v>5855</v>
      </c>
      <c r="I33" t="s">
        <v>5829</v>
      </c>
      <c r="J33" t="s">
        <v>746</v>
      </c>
      <c r="K33" s="318"/>
      <c r="L33" t="s">
        <v>5814</v>
      </c>
      <c r="M33" s="319">
        <v>45625</v>
      </c>
      <c r="N33" s="318">
        <v>11</v>
      </c>
      <c r="O33" s="318"/>
      <c r="P33" s="318"/>
      <c r="Q33" s="319"/>
      <c r="R33" t="s">
        <v>43</v>
      </c>
      <c r="S33" s="318"/>
      <c r="AB33" s="318"/>
      <c r="AC33" s="318" t="s">
        <v>5849</v>
      </c>
      <c r="AD33" s="318" t="s">
        <v>43</v>
      </c>
      <c r="AF33" s="318"/>
      <c r="AG33" s="320"/>
      <c r="AH33" s="318"/>
      <c r="AI33" s="320"/>
      <c r="AJ33" s="320"/>
      <c r="AK33" s="320"/>
    </row>
    <row r="34" spans="1:37">
      <c r="A34" t="s">
        <v>192</v>
      </c>
      <c r="B34" s="1">
        <v>45476</v>
      </c>
      <c r="C34">
        <v>7</v>
      </c>
      <c r="D34">
        <v>410094</v>
      </c>
      <c r="E34" t="s">
        <v>5856</v>
      </c>
      <c r="F34" t="s">
        <v>46</v>
      </c>
      <c r="G34" t="s">
        <v>5759</v>
      </c>
      <c r="H34" t="s">
        <v>5857</v>
      </c>
      <c r="I34" t="s">
        <v>5829</v>
      </c>
      <c r="J34" t="s">
        <v>746</v>
      </c>
      <c r="K34" s="318"/>
      <c r="L34" t="s">
        <v>5814</v>
      </c>
      <c r="M34" s="319">
        <v>45628</v>
      </c>
      <c r="N34" s="318">
        <v>12</v>
      </c>
      <c r="O34" s="318"/>
      <c r="P34" s="318"/>
      <c r="Q34" s="319"/>
      <c r="R34" t="s">
        <v>43</v>
      </c>
      <c r="S34" s="318"/>
      <c r="AB34" s="318"/>
      <c r="AC34" s="318" t="s">
        <v>5849</v>
      </c>
      <c r="AD34" s="318" t="s">
        <v>43</v>
      </c>
      <c r="AF34" s="318"/>
      <c r="AG34" s="320"/>
      <c r="AH34" s="318"/>
      <c r="AI34" s="320"/>
      <c r="AJ34" s="320"/>
      <c r="AK34" s="320"/>
    </row>
    <row r="35" spans="1:37">
      <c r="A35" t="s">
        <v>195</v>
      </c>
      <c r="B35" s="1">
        <v>45476</v>
      </c>
      <c r="C35">
        <v>7</v>
      </c>
      <c r="D35">
        <v>410095</v>
      </c>
      <c r="E35" t="s">
        <v>5858</v>
      </c>
      <c r="F35" t="s">
        <v>46</v>
      </c>
      <c r="G35" t="s">
        <v>5759</v>
      </c>
      <c r="H35" t="s">
        <v>5859</v>
      </c>
      <c r="I35" t="s">
        <v>5829</v>
      </c>
      <c r="J35" t="s">
        <v>746</v>
      </c>
      <c r="K35" s="318"/>
      <c r="L35" t="s">
        <v>5814</v>
      </c>
      <c r="M35" s="319">
        <v>45635</v>
      </c>
      <c r="N35" s="318">
        <v>12</v>
      </c>
      <c r="O35" s="318"/>
      <c r="P35" s="318" t="s">
        <v>267</v>
      </c>
      <c r="Q35" s="319">
        <v>45517</v>
      </c>
      <c r="R35" t="s">
        <v>5833</v>
      </c>
      <c r="S35" s="318" t="s">
        <v>5834</v>
      </c>
      <c r="AB35" s="318" t="s">
        <v>62</v>
      </c>
      <c r="AC35" s="318" t="s">
        <v>5849</v>
      </c>
      <c r="AD35" s="318" t="s">
        <v>63</v>
      </c>
      <c r="AF35" s="318">
        <v>301</v>
      </c>
      <c r="AG35" s="320">
        <v>516860</v>
      </c>
      <c r="AH35" s="318">
        <v>227</v>
      </c>
      <c r="AI35" s="320"/>
      <c r="AJ35" s="320"/>
      <c r="AK35" s="320"/>
    </row>
    <row r="36" spans="1:37">
      <c r="A36" t="s">
        <v>52</v>
      </c>
      <c r="B36" s="1">
        <v>45476</v>
      </c>
      <c r="C36">
        <v>7</v>
      </c>
      <c r="D36">
        <v>410097</v>
      </c>
      <c r="E36" t="s">
        <v>5860</v>
      </c>
      <c r="F36" t="s">
        <v>46</v>
      </c>
      <c r="G36" t="s">
        <v>5752</v>
      </c>
      <c r="H36" t="s">
        <v>5861</v>
      </c>
      <c r="I36" t="s">
        <v>5829</v>
      </c>
      <c r="J36" t="s">
        <v>746</v>
      </c>
      <c r="K36" s="318"/>
      <c r="L36" t="s">
        <v>5814</v>
      </c>
      <c r="M36" s="319">
        <v>45642</v>
      </c>
      <c r="N36" s="318">
        <v>12</v>
      </c>
      <c r="O36" s="318"/>
      <c r="P36" s="318" t="s">
        <v>267</v>
      </c>
      <c r="Q36" s="319">
        <v>45505</v>
      </c>
      <c r="R36" t="s">
        <v>5833</v>
      </c>
      <c r="S36" s="318" t="s">
        <v>5834</v>
      </c>
      <c r="AB36" s="318"/>
      <c r="AC36" s="318" t="s">
        <v>5849</v>
      </c>
      <c r="AD36" s="318" t="s">
        <v>43</v>
      </c>
      <c r="AF36" s="318"/>
      <c r="AG36" s="320"/>
      <c r="AH36" s="318"/>
      <c r="AI36" s="320"/>
      <c r="AJ36" s="320"/>
      <c r="AK36" s="320"/>
    </row>
    <row r="37" spans="1:37">
      <c r="A37" t="s">
        <v>202</v>
      </c>
      <c r="B37" s="1">
        <v>45476</v>
      </c>
      <c r="C37">
        <v>7</v>
      </c>
      <c r="D37">
        <v>410098</v>
      </c>
      <c r="E37" t="s">
        <v>5862</v>
      </c>
      <c r="F37" t="s">
        <v>46</v>
      </c>
      <c r="G37" t="s">
        <v>5752</v>
      </c>
      <c r="H37" t="s">
        <v>5863</v>
      </c>
      <c r="I37" t="s">
        <v>5829</v>
      </c>
      <c r="J37" t="s">
        <v>746</v>
      </c>
      <c r="K37" s="318"/>
      <c r="L37" t="s">
        <v>5814</v>
      </c>
      <c r="M37" s="319">
        <v>45911</v>
      </c>
      <c r="N37" s="318">
        <v>9</v>
      </c>
      <c r="O37" s="318"/>
      <c r="P37" s="318" t="s">
        <v>267</v>
      </c>
      <c r="Q37" s="319">
        <v>45505</v>
      </c>
      <c r="R37" t="s">
        <v>5833</v>
      </c>
      <c r="S37" s="318" t="s">
        <v>5834</v>
      </c>
      <c r="AB37" s="318"/>
      <c r="AC37" s="318" t="s">
        <v>5849</v>
      </c>
      <c r="AD37" s="318" t="s">
        <v>43</v>
      </c>
      <c r="AF37" s="318"/>
      <c r="AG37" s="320"/>
      <c r="AH37" s="318"/>
      <c r="AI37" s="320"/>
      <c r="AJ37" s="320"/>
      <c r="AK37" s="320"/>
    </row>
    <row r="38" spans="1:37">
      <c r="A38" t="s">
        <v>205</v>
      </c>
      <c r="B38" s="1">
        <v>45482</v>
      </c>
      <c r="C38">
        <v>7</v>
      </c>
      <c r="D38">
        <v>410124</v>
      </c>
      <c r="E38" t="s">
        <v>5864</v>
      </c>
      <c r="F38" t="s">
        <v>46</v>
      </c>
      <c r="G38" t="s">
        <v>5752</v>
      </c>
      <c r="H38" t="s">
        <v>5865</v>
      </c>
      <c r="I38" t="s">
        <v>5748</v>
      </c>
      <c r="J38" t="s">
        <v>171</v>
      </c>
      <c r="K38" s="318"/>
      <c r="L38" t="s">
        <v>5750</v>
      </c>
      <c r="M38" s="319">
        <v>45687</v>
      </c>
      <c r="N38" s="318">
        <v>1</v>
      </c>
      <c r="O38" s="318"/>
      <c r="P38" s="318" t="s">
        <v>267</v>
      </c>
      <c r="Q38" s="319">
        <v>45567</v>
      </c>
      <c r="R38" t="s">
        <v>5847</v>
      </c>
      <c r="S38" s="318" t="s">
        <v>5848</v>
      </c>
      <c r="AB38" s="318"/>
      <c r="AC38" s="318">
        <v>40045342</v>
      </c>
      <c r="AD38" s="318" t="s">
        <v>43</v>
      </c>
      <c r="AF38" s="318"/>
      <c r="AG38" s="320"/>
      <c r="AH38" s="318"/>
      <c r="AI38" s="320"/>
      <c r="AJ38" s="320"/>
      <c r="AK38" s="320"/>
    </row>
    <row r="39" spans="1:37">
      <c r="A39" t="s">
        <v>209</v>
      </c>
      <c r="B39" s="1">
        <v>45502</v>
      </c>
      <c r="C39">
        <v>7</v>
      </c>
      <c r="D39">
        <v>410164</v>
      </c>
      <c r="E39" t="s">
        <v>5866</v>
      </c>
      <c r="F39" t="s">
        <v>46</v>
      </c>
      <c r="G39" t="s">
        <v>5752</v>
      </c>
      <c r="H39" t="s">
        <v>5867</v>
      </c>
      <c r="I39" t="s">
        <v>5829</v>
      </c>
      <c r="J39" t="s">
        <v>746</v>
      </c>
      <c r="K39" s="318"/>
      <c r="L39" t="s">
        <v>5750</v>
      </c>
      <c r="M39" s="319">
        <v>45639</v>
      </c>
      <c r="N39" s="318">
        <v>12</v>
      </c>
      <c r="O39" s="318"/>
      <c r="P39" s="318" t="s">
        <v>267</v>
      </c>
      <c r="Q39" s="319">
        <v>45596</v>
      </c>
      <c r="R39" t="s">
        <v>5868</v>
      </c>
      <c r="S39" s="318" t="s">
        <v>5821</v>
      </c>
      <c r="AB39" s="318" t="s">
        <v>109</v>
      </c>
      <c r="AC39" s="318" t="s">
        <v>5849</v>
      </c>
      <c r="AD39" s="318" t="s">
        <v>95</v>
      </c>
      <c r="AF39" s="318">
        <v>301</v>
      </c>
      <c r="AG39" s="320">
        <v>643253</v>
      </c>
      <c r="AH39" s="318">
        <v>33</v>
      </c>
      <c r="AI39" s="320"/>
      <c r="AJ39" s="320"/>
      <c r="AK39" s="320"/>
    </row>
    <row r="40" spans="1:37">
      <c r="A40" t="s">
        <v>213</v>
      </c>
      <c r="B40" s="1">
        <v>45519</v>
      </c>
      <c r="C40">
        <v>8</v>
      </c>
      <c r="D40">
        <v>410213</v>
      </c>
      <c r="E40" t="s">
        <v>5784</v>
      </c>
      <c r="F40" t="s">
        <v>46</v>
      </c>
      <c r="G40" t="s">
        <v>5759</v>
      </c>
      <c r="H40" t="s">
        <v>5785</v>
      </c>
      <c r="I40" t="s">
        <v>5754</v>
      </c>
      <c r="J40" t="s">
        <v>5869</v>
      </c>
      <c r="K40" s="318"/>
      <c r="L40" t="s">
        <v>391</v>
      </c>
      <c r="M40" s="319">
        <v>45800</v>
      </c>
      <c r="N40" s="318">
        <v>5</v>
      </c>
      <c r="O40" s="318"/>
      <c r="P40" s="318"/>
      <c r="Q40" s="319"/>
      <c r="R40" t="s">
        <v>43</v>
      </c>
      <c r="S40" s="318"/>
      <c r="AB40" s="318" t="s">
        <v>62</v>
      </c>
      <c r="AC40" s="318">
        <v>40049285</v>
      </c>
      <c r="AD40" s="318" t="s">
        <v>63</v>
      </c>
      <c r="AF40" s="318">
        <v>35</v>
      </c>
      <c r="AG40" s="320">
        <v>84016</v>
      </c>
      <c r="AH40" s="318"/>
      <c r="AI40" s="320"/>
      <c r="AJ40" s="320"/>
      <c r="AK40" s="320"/>
    </row>
    <row r="41" spans="1:37" hidden="1">
      <c r="A41" t="s">
        <v>94</v>
      </c>
      <c r="B41" s="1">
        <v>45527</v>
      </c>
      <c r="C41">
        <v>8</v>
      </c>
      <c r="D41">
        <v>410232</v>
      </c>
      <c r="E41" t="s">
        <v>5870</v>
      </c>
      <c r="F41" t="s">
        <v>5772</v>
      </c>
      <c r="G41" t="s">
        <v>5818</v>
      </c>
      <c r="H41" t="s">
        <v>5871</v>
      </c>
      <c r="I41" t="s">
        <v>5775</v>
      </c>
      <c r="J41" t="s">
        <v>5872</v>
      </c>
      <c r="K41" s="318"/>
      <c r="L41"/>
      <c r="M41" s="319" t="s">
        <v>5750</v>
      </c>
      <c r="N41" s="318"/>
      <c r="O41" s="318"/>
      <c r="P41" s="318"/>
      <c r="Q41" s="319"/>
      <c r="R41" t="s">
        <v>43</v>
      </c>
      <c r="S41" s="318"/>
      <c r="AB41" s="318" t="s">
        <v>62</v>
      </c>
      <c r="AC41" s="318">
        <v>40050052</v>
      </c>
      <c r="AD41" s="318" t="s">
        <v>63</v>
      </c>
      <c r="AF41" s="318">
        <v>16</v>
      </c>
      <c r="AG41" s="320">
        <v>61675</v>
      </c>
      <c r="AH41" s="318"/>
      <c r="AI41" s="320"/>
      <c r="AJ41" s="320"/>
      <c r="AK41" s="320"/>
    </row>
    <row r="42" spans="1:37" hidden="1">
      <c r="A42" t="s">
        <v>220</v>
      </c>
      <c r="B42" s="1">
        <v>45565</v>
      </c>
      <c r="C42">
        <v>9</v>
      </c>
      <c r="D42">
        <v>410310</v>
      </c>
      <c r="E42" t="s">
        <v>5873</v>
      </c>
      <c r="F42" t="s">
        <v>5772</v>
      </c>
      <c r="G42" t="s">
        <v>5806</v>
      </c>
      <c r="H42" t="s">
        <v>5874</v>
      </c>
      <c r="I42" t="s">
        <v>5775</v>
      </c>
      <c r="J42" t="s">
        <v>5581</v>
      </c>
      <c r="K42" s="318"/>
      <c r="L42"/>
      <c r="M42" s="319">
        <v>45733</v>
      </c>
      <c r="N42" s="318">
        <v>3</v>
      </c>
      <c r="O42" s="318"/>
      <c r="P42" s="318"/>
      <c r="Q42" s="319"/>
      <c r="R42" t="s">
        <v>43</v>
      </c>
      <c r="S42" s="318"/>
      <c r="AB42" s="318" t="s">
        <v>5750</v>
      </c>
      <c r="AC42" s="318" t="s">
        <v>5798</v>
      </c>
      <c r="AD42" s="318" t="s">
        <v>43</v>
      </c>
      <c r="AF42" s="318"/>
      <c r="AG42" s="320"/>
      <c r="AH42" s="318"/>
      <c r="AI42" s="320"/>
      <c r="AJ42" s="320"/>
      <c r="AK42" s="320"/>
    </row>
    <row r="43" spans="1:37">
      <c r="A43" t="s">
        <v>224</v>
      </c>
      <c r="B43" s="1">
        <v>45566</v>
      </c>
      <c r="C43">
        <v>10</v>
      </c>
      <c r="D43">
        <v>410314</v>
      </c>
      <c r="E43" t="s">
        <v>5875</v>
      </c>
      <c r="F43" t="s">
        <v>46</v>
      </c>
      <c r="G43" t="s">
        <v>5752</v>
      </c>
      <c r="H43" t="s">
        <v>5876</v>
      </c>
      <c r="I43" t="s">
        <v>5829</v>
      </c>
      <c r="J43" t="s">
        <v>5877</v>
      </c>
      <c r="K43" s="318"/>
      <c r="L43" t="s">
        <v>5750</v>
      </c>
      <c r="M43" s="319" t="s">
        <v>534</v>
      </c>
      <c r="N43" s="318"/>
      <c r="O43" s="318"/>
      <c r="P43" s="318"/>
      <c r="Q43" s="319"/>
      <c r="R43" t="s">
        <v>43</v>
      </c>
      <c r="S43" s="318"/>
      <c r="AB43" s="318"/>
      <c r="AC43" s="318">
        <v>40054347</v>
      </c>
      <c r="AD43" s="318" t="s">
        <v>43</v>
      </c>
      <c r="AF43" s="318"/>
      <c r="AG43" s="320"/>
      <c r="AH43" s="318"/>
      <c r="AI43" s="320"/>
      <c r="AJ43" s="320"/>
      <c r="AK43" s="320"/>
    </row>
    <row r="44" spans="1:37">
      <c r="A44" t="s">
        <v>228</v>
      </c>
      <c r="B44" s="1">
        <v>45566</v>
      </c>
      <c r="C44">
        <v>10</v>
      </c>
      <c r="D44">
        <v>410315</v>
      </c>
      <c r="E44" t="s">
        <v>5878</v>
      </c>
      <c r="F44" t="s">
        <v>46</v>
      </c>
      <c r="G44" t="s">
        <v>5752</v>
      </c>
      <c r="H44" t="s">
        <v>5879</v>
      </c>
      <c r="I44" t="s">
        <v>5829</v>
      </c>
      <c r="J44" t="s">
        <v>5877</v>
      </c>
      <c r="K44" s="318"/>
      <c r="L44" t="s">
        <v>5750</v>
      </c>
      <c r="M44" s="319" t="s">
        <v>534</v>
      </c>
      <c r="N44" s="318"/>
      <c r="O44" s="318"/>
      <c r="P44" s="318"/>
      <c r="Q44" s="319"/>
      <c r="R44" t="s">
        <v>43</v>
      </c>
      <c r="S44" s="318"/>
      <c r="AB44" s="318"/>
      <c r="AC44" s="318">
        <v>40054354</v>
      </c>
      <c r="AD44" s="318" t="s">
        <v>43</v>
      </c>
      <c r="AF44" s="318"/>
      <c r="AG44" s="320"/>
      <c r="AH44" s="318"/>
      <c r="AI44" s="320"/>
      <c r="AJ44" s="320"/>
      <c r="AK44" s="320"/>
    </row>
    <row r="45" spans="1:37">
      <c r="A45" t="s">
        <v>233</v>
      </c>
      <c r="B45" s="1">
        <v>45567</v>
      </c>
      <c r="C45">
        <v>10</v>
      </c>
      <c r="D45">
        <v>410316</v>
      </c>
      <c r="E45" t="s">
        <v>5880</v>
      </c>
      <c r="F45" t="s">
        <v>46</v>
      </c>
      <c r="G45" t="s">
        <v>70</v>
      </c>
      <c r="H45" t="s">
        <v>5881</v>
      </c>
      <c r="I45" t="s">
        <v>3282</v>
      </c>
      <c r="J45" t="s">
        <v>5877</v>
      </c>
      <c r="K45" s="318"/>
      <c r="L45" t="s">
        <v>5750</v>
      </c>
      <c r="M45" s="319" t="s">
        <v>5882</v>
      </c>
      <c r="N45" s="318"/>
      <c r="O45" s="318"/>
      <c r="P45" s="318"/>
      <c r="Q45" s="319"/>
      <c r="R45" t="s">
        <v>43</v>
      </c>
      <c r="S45" s="318"/>
      <c r="AB45" s="318"/>
      <c r="AC45" s="318">
        <v>40054435</v>
      </c>
      <c r="AD45" s="318" t="s">
        <v>43</v>
      </c>
      <c r="AF45" s="318"/>
      <c r="AG45" s="320"/>
      <c r="AH45" s="318"/>
      <c r="AI45" s="320"/>
      <c r="AJ45" s="320"/>
      <c r="AK45" s="320"/>
    </row>
    <row r="46" spans="1:37">
      <c r="A46" t="s">
        <v>237</v>
      </c>
      <c r="B46" s="1">
        <v>45567</v>
      </c>
      <c r="C46">
        <v>10</v>
      </c>
      <c r="D46">
        <v>410317</v>
      </c>
      <c r="E46" t="s">
        <v>5883</v>
      </c>
      <c r="F46" t="s">
        <v>46</v>
      </c>
      <c r="G46" t="s">
        <v>70</v>
      </c>
      <c r="H46" t="s">
        <v>5884</v>
      </c>
      <c r="I46" t="s">
        <v>3282</v>
      </c>
      <c r="J46" t="s">
        <v>5877</v>
      </c>
      <c r="K46" s="318"/>
      <c r="L46" t="s">
        <v>5750</v>
      </c>
      <c r="M46" s="319" t="s">
        <v>5882</v>
      </c>
      <c r="N46" s="318"/>
      <c r="O46" s="318"/>
      <c r="P46" s="318"/>
      <c r="Q46" s="319"/>
      <c r="R46" t="s">
        <v>43</v>
      </c>
      <c r="S46" s="318"/>
      <c r="AB46" s="318"/>
      <c r="AC46" s="318">
        <v>40054463</v>
      </c>
      <c r="AD46" s="318" t="s">
        <v>43</v>
      </c>
      <c r="AF46" s="318"/>
      <c r="AG46" s="320"/>
      <c r="AH46" s="318"/>
      <c r="AI46" s="320"/>
      <c r="AJ46" s="320"/>
      <c r="AK46" s="320"/>
    </row>
    <row r="47" spans="1:37">
      <c r="A47" t="s">
        <v>240</v>
      </c>
      <c r="B47" s="1">
        <v>45567</v>
      </c>
      <c r="C47">
        <v>10</v>
      </c>
      <c r="D47">
        <v>410318</v>
      </c>
      <c r="E47" t="s">
        <v>5885</v>
      </c>
      <c r="F47" t="s">
        <v>46</v>
      </c>
      <c r="G47" t="s">
        <v>70</v>
      </c>
      <c r="H47" t="s">
        <v>5886</v>
      </c>
      <c r="I47" t="s">
        <v>3282</v>
      </c>
      <c r="J47" t="s">
        <v>5581</v>
      </c>
      <c r="K47" s="318"/>
      <c r="L47" t="s">
        <v>5750</v>
      </c>
      <c r="M47" s="319">
        <v>45716</v>
      </c>
      <c r="N47" s="318">
        <v>2</v>
      </c>
      <c r="O47" s="318"/>
      <c r="P47" s="318"/>
      <c r="Q47" s="319"/>
      <c r="R47" t="s">
        <v>43</v>
      </c>
      <c r="S47" s="318"/>
      <c r="AB47" s="318"/>
      <c r="AC47" s="318">
        <v>40054471</v>
      </c>
      <c r="AD47" s="318" t="s">
        <v>43</v>
      </c>
      <c r="AF47" s="318"/>
      <c r="AG47" s="320"/>
      <c r="AH47" s="318"/>
      <c r="AI47" s="320"/>
      <c r="AJ47" s="320"/>
      <c r="AK47" s="320"/>
    </row>
    <row r="48" spans="1:37">
      <c r="A48" t="s">
        <v>244</v>
      </c>
      <c r="B48" s="1">
        <v>45567</v>
      </c>
      <c r="C48">
        <v>10</v>
      </c>
      <c r="D48">
        <v>410320</v>
      </c>
      <c r="E48" t="s">
        <v>5887</v>
      </c>
      <c r="F48" t="s">
        <v>46</v>
      </c>
      <c r="G48" t="s">
        <v>70</v>
      </c>
      <c r="H48" t="s">
        <v>5888</v>
      </c>
      <c r="I48" t="s">
        <v>3282</v>
      </c>
      <c r="J48" t="s">
        <v>5877</v>
      </c>
      <c r="K48" s="318"/>
      <c r="L48" t="s">
        <v>5750</v>
      </c>
      <c r="M48" s="319" t="s">
        <v>5882</v>
      </c>
      <c r="N48" s="318"/>
      <c r="O48" s="318"/>
      <c r="P48" s="318"/>
      <c r="Q48" s="319"/>
      <c r="R48" t="s">
        <v>43</v>
      </c>
      <c r="S48" s="318"/>
      <c r="AB48" s="318"/>
      <c r="AC48" s="318">
        <v>40054457</v>
      </c>
      <c r="AD48" s="318" t="s">
        <v>43</v>
      </c>
      <c r="AF48" s="318"/>
      <c r="AG48" s="320"/>
      <c r="AH48" s="318"/>
      <c r="AI48" s="320"/>
      <c r="AJ48" s="320"/>
      <c r="AK48" s="320"/>
    </row>
    <row r="49" spans="1:37">
      <c r="A49" t="s">
        <v>248</v>
      </c>
      <c r="B49" s="1">
        <v>45567</v>
      </c>
      <c r="C49">
        <v>10</v>
      </c>
      <c r="D49">
        <v>410321</v>
      </c>
      <c r="E49" t="s">
        <v>5889</v>
      </c>
      <c r="F49" t="s">
        <v>46</v>
      </c>
      <c r="G49" t="s">
        <v>70</v>
      </c>
      <c r="H49" t="s">
        <v>5890</v>
      </c>
      <c r="I49" t="s">
        <v>3282</v>
      </c>
      <c r="J49" t="s">
        <v>5877</v>
      </c>
      <c r="K49" s="318"/>
      <c r="L49" t="s">
        <v>5750</v>
      </c>
      <c r="M49" s="319" t="s">
        <v>5882</v>
      </c>
      <c r="N49" s="318"/>
      <c r="O49" s="318"/>
      <c r="P49" s="318"/>
      <c r="Q49" s="319"/>
      <c r="R49" t="s">
        <v>43</v>
      </c>
      <c r="S49" s="318"/>
      <c r="AB49" s="318"/>
      <c r="AC49" s="318">
        <v>40054465</v>
      </c>
      <c r="AD49" s="318" t="s">
        <v>43</v>
      </c>
      <c r="AF49" s="318"/>
      <c r="AG49" s="320"/>
      <c r="AH49" s="318"/>
      <c r="AI49" s="320"/>
      <c r="AJ49" s="320"/>
      <c r="AK49" s="320"/>
    </row>
    <row r="50" spans="1:37">
      <c r="A50" t="s">
        <v>250</v>
      </c>
      <c r="B50" s="1">
        <v>45567</v>
      </c>
      <c r="C50">
        <v>10</v>
      </c>
      <c r="D50">
        <v>410322</v>
      </c>
      <c r="E50" t="s">
        <v>5891</v>
      </c>
      <c r="F50" t="s">
        <v>46</v>
      </c>
      <c r="G50" t="s">
        <v>70</v>
      </c>
      <c r="H50" t="s">
        <v>5892</v>
      </c>
      <c r="I50" t="s">
        <v>3282</v>
      </c>
      <c r="J50" t="s">
        <v>5581</v>
      </c>
      <c r="K50" s="318"/>
      <c r="L50" t="s">
        <v>5750</v>
      </c>
      <c r="M50" s="319">
        <v>45734</v>
      </c>
      <c r="N50" s="318">
        <v>3</v>
      </c>
      <c r="O50" s="318"/>
      <c r="P50" s="318"/>
      <c r="Q50" s="319"/>
      <c r="R50" t="s">
        <v>43</v>
      </c>
      <c r="S50" s="318"/>
      <c r="AB50" s="318"/>
      <c r="AC50" s="318">
        <v>40054480</v>
      </c>
      <c r="AD50" s="318" t="s">
        <v>43</v>
      </c>
      <c r="AF50" s="318"/>
      <c r="AG50" s="320"/>
      <c r="AH50" s="318"/>
      <c r="AI50" s="320"/>
      <c r="AJ50" s="320"/>
      <c r="AK50" s="320"/>
    </row>
    <row r="51" spans="1:37">
      <c r="A51" t="s">
        <v>254</v>
      </c>
      <c r="B51" s="1">
        <v>45567</v>
      </c>
      <c r="C51">
        <v>10</v>
      </c>
      <c r="D51">
        <v>410323</v>
      </c>
      <c r="E51" t="s">
        <v>5893</v>
      </c>
      <c r="F51" t="s">
        <v>46</v>
      </c>
      <c r="G51" t="s">
        <v>70</v>
      </c>
      <c r="H51" t="s">
        <v>5894</v>
      </c>
      <c r="I51" t="s">
        <v>3282</v>
      </c>
      <c r="J51" t="s">
        <v>5581</v>
      </c>
      <c r="K51" s="318"/>
      <c r="L51" t="s">
        <v>5750</v>
      </c>
      <c r="M51" s="319">
        <v>45716</v>
      </c>
      <c r="N51" s="318">
        <v>2</v>
      </c>
      <c r="O51" s="318"/>
      <c r="P51" s="318"/>
      <c r="Q51" s="319"/>
      <c r="R51" t="s">
        <v>43</v>
      </c>
      <c r="S51" s="318"/>
      <c r="U51" t="s">
        <v>257</v>
      </c>
      <c r="V51">
        <v>45931</v>
      </c>
      <c r="X51">
        <v>45716</v>
      </c>
      <c r="Z51">
        <v>26.2</v>
      </c>
      <c r="AA51">
        <v>11164</v>
      </c>
      <c r="AB51" s="318" t="s">
        <v>199</v>
      </c>
      <c r="AC51" s="318">
        <v>40054481</v>
      </c>
      <c r="AD51" s="318" t="s">
        <v>44</v>
      </c>
      <c r="AF51" s="318">
        <v>35</v>
      </c>
      <c r="AG51" s="320">
        <v>16539</v>
      </c>
      <c r="AH51" s="318"/>
      <c r="AI51" s="320"/>
      <c r="AJ51" s="320"/>
      <c r="AK51" s="320"/>
    </row>
    <row r="52" spans="1:37">
      <c r="A52" t="s">
        <v>258</v>
      </c>
      <c r="B52" s="1">
        <v>45567</v>
      </c>
      <c r="C52">
        <v>10</v>
      </c>
      <c r="D52">
        <v>410324</v>
      </c>
      <c r="E52" t="s">
        <v>5895</v>
      </c>
      <c r="F52" t="s">
        <v>46</v>
      </c>
      <c r="G52" t="s">
        <v>70</v>
      </c>
      <c r="H52" t="s">
        <v>5896</v>
      </c>
      <c r="I52" t="s">
        <v>3282</v>
      </c>
      <c r="J52" t="s">
        <v>5897</v>
      </c>
      <c r="K52" s="318"/>
      <c r="L52" t="s">
        <v>5750</v>
      </c>
      <c r="M52" s="319">
        <v>45744</v>
      </c>
      <c r="N52" s="318">
        <v>3</v>
      </c>
      <c r="O52" s="318"/>
      <c r="P52" s="318"/>
      <c r="Q52" s="319"/>
      <c r="R52" t="s">
        <v>43</v>
      </c>
      <c r="S52" s="318"/>
      <c r="AB52" s="318"/>
      <c r="AC52" s="318">
        <v>40054436</v>
      </c>
      <c r="AD52" s="318" t="s">
        <v>43</v>
      </c>
      <c r="AF52" s="318"/>
      <c r="AG52" s="320"/>
      <c r="AH52" s="318"/>
      <c r="AI52" s="320"/>
      <c r="AJ52" s="320"/>
      <c r="AK52" s="320"/>
    </row>
    <row r="53" spans="1:37">
      <c r="A53" t="s">
        <v>261</v>
      </c>
      <c r="B53" s="1">
        <v>45567</v>
      </c>
      <c r="C53">
        <v>10</v>
      </c>
      <c r="D53">
        <v>410325</v>
      </c>
      <c r="E53" t="s">
        <v>5898</v>
      </c>
      <c r="F53" t="s">
        <v>46</v>
      </c>
      <c r="G53" t="s">
        <v>70</v>
      </c>
      <c r="H53" t="s">
        <v>5899</v>
      </c>
      <c r="I53" t="s">
        <v>3282</v>
      </c>
      <c r="J53" t="s">
        <v>5877</v>
      </c>
      <c r="K53" s="318"/>
      <c r="L53" t="s">
        <v>5750</v>
      </c>
      <c r="M53" s="319" t="s">
        <v>5882</v>
      </c>
      <c r="N53" s="318"/>
      <c r="O53" s="318"/>
      <c r="P53" s="318"/>
      <c r="Q53" s="319"/>
      <c r="R53" t="s">
        <v>43</v>
      </c>
      <c r="S53" s="318"/>
      <c r="AB53" s="318"/>
      <c r="AC53" s="318">
        <v>40054468</v>
      </c>
      <c r="AD53" s="318" t="s">
        <v>43</v>
      </c>
      <c r="AF53" s="318"/>
      <c r="AG53" s="320"/>
      <c r="AH53" s="318"/>
      <c r="AI53" s="320"/>
      <c r="AJ53" s="320"/>
      <c r="AK53" s="320"/>
    </row>
    <row r="54" spans="1:37">
      <c r="A54" t="s">
        <v>264</v>
      </c>
      <c r="B54" s="1">
        <v>45567</v>
      </c>
      <c r="C54">
        <v>10</v>
      </c>
      <c r="D54">
        <v>410326</v>
      </c>
      <c r="E54" t="s">
        <v>5900</v>
      </c>
      <c r="F54" t="s">
        <v>46</v>
      </c>
      <c r="G54" t="s">
        <v>70</v>
      </c>
      <c r="H54" t="s">
        <v>5901</v>
      </c>
      <c r="I54" t="s">
        <v>3282</v>
      </c>
      <c r="J54" t="s">
        <v>5877</v>
      </c>
      <c r="K54" s="318"/>
      <c r="L54" t="s">
        <v>5750</v>
      </c>
      <c r="M54" s="319" t="s">
        <v>5882</v>
      </c>
      <c r="N54" s="318"/>
      <c r="O54" s="318"/>
      <c r="P54" s="318"/>
      <c r="Q54" s="319"/>
      <c r="R54" t="s">
        <v>43</v>
      </c>
      <c r="S54" s="318"/>
      <c r="AB54" s="318"/>
      <c r="AC54" s="318">
        <v>40054447</v>
      </c>
      <c r="AD54" s="318" t="s">
        <v>43</v>
      </c>
      <c r="AF54" s="318"/>
      <c r="AG54" s="320"/>
      <c r="AH54" s="318"/>
      <c r="AI54" s="320"/>
      <c r="AJ54" s="320"/>
      <c r="AK54" s="320"/>
    </row>
    <row r="55" spans="1:37">
      <c r="A55" t="s">
        <v>268</v>
      </c>
      <c r="B55" s="1">
        <v>45567</v>
      </c>
      <c r="C55">
        <v>10</v>
      </c>
      <c r="D55">
        <v>410327</v>
      </c>
      <c r="E55" t="s">
        <v>5902</v>
      </c>
      <c r="F55" t="s">
        <v>46</v>
      </c>
      <c r="G55" t="s">
        <v>70</v>
      </c>
      <c r="H55" t="s">
        <v>5903</v>
      </c>
      <c r="I55" t="s">
        <v>3282</v>
      </c>
      <c r="J55" t="s">
        <v>5877</v>
      </c>
      <c r="K55" s="318"/>
      <c r="L55" t="s">
        <v>5750</v>
      </c>
      <c r="M55" s="319" t="s">
        <v>5882</v>
      </c>
      <c r="N55" s="318"/>
      <c r="O55" s="318"/>
      <c r="P55" s="318"/>
      <c r="Q55" s="319"/>
      <c r="R55" t="s">
        <v>43</v>
      </c>
      <c r="S55" s="318"/>
      <c r="AB55" s="318"/>
      <c r="AC55" s="318">
        <v>40054445</v>
      </c>
      <c r="AD55" s="318" t="s">
        <v>43</v>
      </c>
      <c r="AF55" s="318"/>
      <c r="AG55" s="320"/>
      <c r="AH55" s="318"/>
      <c r="AI55" s="320"/>
      <c r="AJ55" s="320"/>
      <c r="AK55" s="320"/>
    </row>
    <row r="56" spans="1:37">
      <c r="A56" t="s">
        <v>271</v>
      </c>
      <c r="B56" s="1">
        <v>45567</v>
      </c>
      <c r="C56">
        <v>10</v>
      </c>
      <c r="D56">
        <v>410328</v>
      </c>
      <c r="E56" t="s">
        <v>5904</v>
      </c>
      <c r="F56" t="s">
        <v>46</v>
      </c>
      <c r="G56" t="s">
        <v>70</v>
      </c>
      <c r="H56" t="s">
        <v>5905</v>
      </c>
      <c r="I56" t="s">
        <v>3282</v>
      </c>
      <c r="J56" t="s">
        <v>5877</v>
      </c>
      <c r="K56" s="318"/>
      <c r="L56" t="s">
        <v>5750</v>
      </c>
      <c r="M56" s="319" t="s">
        <v>5882</v>
      </c>
      <c r="N56" s="318"/>
      <c r="O56" s="318"/>
      <c r="P56" s="318"/>
      <c r="Q56" s="319"/>
      <c r="R56" t="s">
        <v>43</v>
      </c>
      <c r="S56" s="318"/>
      <c r="AB56" s="318"/>
      <c r="AC56" s="318">
        <v>40054438</v>
      </c>
      <c r="AD56" s="318" t="s">
        <v>43</v>
      </c>
      <c r="AF56" s="318"/>
      <c r="AG56" s="320"/>
      <c r="AH56" s="318"/>
      <c r="AI56" s="320"/>
      <c r="AJ56" s="320"/>
      <c r="AK56" s="320"/>
    </row>
    <row r="57" spans="1:37">
      <c r="A57" t="s">
        <v>275</v>
      </c>
      <c r="B57" s="1">
        <v>45567</v>
      </c>
      <c r="C57">
        <v>10</v>
      </c>
      <c r="D57">
        <v>410329</v>
      </c>
      <c r="E57" t="s">
        <v>5906</v>
      </c>
      <c r="F57" t="s">
        <v>46</v>
      </c>
      <c r="G57" t="s">
        <v>70</v>
      </c>
      <c r="H57" t="s">
        <v>5907</v>
      </c>
      <c r="I57" t="s">
        <v>5829</v>
      </c>
      <c r="J57" t="s">
        <v>5581</v>
      </c>
      <c r="K57" s="318"/>
      <c r="L57" t="s">
        <v>5750</v>
      </c>
      <c r="M57" s="319">
        <v>45734</v>
      </c>
      <c r="N57" s="318">
        <v>3</v>
      </c>
      <c r="O57" s="318"/>
      <c r="P57" s="318"/>
      <c r="Q57" s="319"/>
      <c r="R57" t="s">
        <v>43</v>
      </c>
      <c r="S57" s="318"/>
      <c r="U57" t="s">
        <v>257</v>
      </c>
      <c r="V57">
        <v>45931</v>
      </c>
      <c r="X57">
        <v>45981</v>
      </c>
      <c r="Z57">
        <v>25.11</v>
      </c>
      <c r="AA57">
        <v>5169</v>
      </c>
      <c r="AB57" s="318" t="s">
        <v>77</v>
      </c>
      <c r="AC57" s="318">
        <v>40054482</v>
      </c>
      <c r="AD57" s="318" t="s">
        <v>101</v>
      </c>
      <c r="AF57" s="318">
        <v>35</v>
      </c>
      <c r="AG57" s="320">
        <v>7529</v>
      </c>
      <c r="AH57" s="318"/>
      <c r="AI57" s="320"/>
      <c r="AJ57" s="320"/>
      <c r="AK57" s="320"/>
    </row>
    <row r="58" spans="1:37">
      <c r="A58" t="s">
        <v>278</v>
      </c>
      <c r="B58" s="1">
        <v>45567</v>
      </c>
      <c r="C58">
        <v>10</v>
      </c>
      <c r="D58">
        <v>410330</v>
      </c>
      <c r="E58" t="s">
        <v>5908</v>
      </c>
      <c r="F58" t="s">
        <v>46</v>
      </c>
      <c r="G58" t="s">
        <v>70</v>
      </c>
      <c r="H58" t="s">
        <v>5909</v>
      </c>
      <c r="I58" t="s">
        <v>5829</v>
      </c>
      <c r="J58" t="s">
        <v>5581</v>
      </c>
      <c r="K58" s="318"/>
      <c r="L58" t="s">
        <v>5750</v>
      </c>
      <c r="M58" s="319">
        <v>45721</v>
      </c>
      <c r="N58" s="318">
        <v>3</v>
      </c>
      <c r="O58" s="318"/>
      <c r="P58" s="318"/>
      <c r="Q58" s="319"/>
      <c r="R58" t="s">
        <v>43</v>
      </c>
      <c r="S58" s="318"/>
      <c r="U58" t="s">
        <v>257</v>
      </c>
      <c r="V58">
        <v>45931</v>
      </c>
      <c r="X58">
        <v>45981</v>
      </c>
      <c r="Z58">
        <v>25.11</v>
      </c>
      <c r="AA58">
        <v>5169</v>
      </c>
      <c r="AB58" s="318" t="s">
        <v>77</v>
      </c>
      <c r="AC58" s="318">
        <v>40054483</v>
      </c>
      <c r="AD58" s="318" t="s">
        <v>101</v>
      </c>
      <c r="AF58" s="318">
        <v>35</v>
      </c>
      <c r="AG58" s="320">
        <v>7529</v>
      </c>
      <c r="AH58" s="318"/>
      <c r="AI58" s="320"/>
      <c r="AJ58" s="320"/>
      <c r="AK58" s="320"/>
    </row>
    <row r="59" spans="1:37" hidden="1">
      <c r="A59" t="s">
        <v>281</v>
      </c>
      <c r="B59" s="1">
        <v>45568</v>
      </c>
      <c r="C59">
        <v>10</v>
      </c>
      <c r="D59">
        <v>410337</v>
      </c>
      <c r="E59" t="s">
        <v>5910</v>
      </c>
      <c r="F59" t="s">
        <v>5772</v>
      </c>
      <c r="G59" t="s">
        <v>5806</v>
      </c>
      <c r="H59" t="s">
        <v>5911</v>
      </c>
      <c r="I59" t="s">
        <v>5775</v>
      </c>
      <c r="J59" t="s">
        <v>5581</v>
      </c>
      <c r="K59" s="318"/>
      <c r="L59"/>
      <c r="M59" s="319">
        <v>45721</v>
      </c>
      <c r="N59" s="318">
        <v>3</v>
      </c>
      <c r="O59" s="318"/>
      <c r="P59" s="318" t="s">
        <v>267</v>
      </c>
      <c r="Q59" s="319">
        <v>45685</v>
      </c>
      <c r="R59" t="s">
        <v>5912</v>
      </c>
      <c r="S59" s="318" t="s">
        <v>5913</v>
      </c>
      <c r="AB59" s="318" t="s">
        <v>5750</v>
      </c>
      <c r="AC59" s="318" t="s">
        <v>5798</v>
      </c>
      <c r="AD59" s="318" t="s">
        <v>43</v>
      </c>
      <c r="AF59" s="318"/>
      <c r="AG59" s="320"/>
      <c r="AH59" s="318"/>
      <c r="AI59" s="320"/>
      <c r="AJ59" s="320"/>
      <c r="AK59" s="320"/>
    </row>
    <row r="60" spans="1:37">
      <c r="A60" t="s">
        <v>284</v>
      </c>
      <c r="B60" s="1">
        <v>45571</v>
      </c>
      <c r="C60">
        <v>10</v>
      </c>
      <c r="D60">
        <v>410344</v>
      </c>
      <c r="E60" t="s">
        <v>5914</v>
      </c>
      <c r="F60" t="s">
        <v>46</v>
      </c>
      <c r="G60" t="s">
        <v>5752</v>
      </c>
      <c r="H60" t="s">
        <v>5915</v>
      </c>
      <c r="I60" t="s">
        <v>5829</v>
      </c>
      <c r="J60" t="s">
        <v>5877</v>
      </c>
      <c r="K60" s="318"/>
      <c r="L60" t="s">
        <v>5750</v>
      </c>
      <c r="M60" s="319" t="s">
        <v>534</v>
      </c>
      <c r="N60" s="318"/>
      <c r="O60" s="318"/>
      <c r="P60" s="318"/>
      <c r="Q60" s="319"/>
      <c r="R60" t="s">
        <v>43</v>
      </c>
      <c r="S60" s="318"/>
      <c r="AB60" s="318"/>
      <c r="AC60" s="318">
        <v>40055028</v>
      </c>
      <c r="AD60" s="318" t="s">
        <v>43</v>
      </c>
      <c r="AF60" s="318"/>
      <c r="AG60" s="320"/>
      <c r="AH60" s="318"/>
      <c r="AI60" s="320"/>
      <c r="AJ60" s="320"/>
      <c r="AK60" s="320"/>
    </row>
    <row r="61" spans="1:37">
      <c r="A61" t="s">
        <v>287</v>
      </c>
      <c r="B61" s="1">
        <v>45574</v>
      </c>
      <c r="C61">
        <v>10</v>
      </c>
      <c r="D61">
        <v>410347</v>
      </c>
      <c r="E61" t="s">
        <v>5916</v>
      </c>
      <c r="F61" t="s">
        <v>46</v>
      </c>
      <c r="G61" t="s">
        <v>5752</v>
      </c>
      <c r="H61" t="s">
        <v>5917</v>
      </c>
      <c r="I61" t="s">
        <v>5829</v>
      </c>
      <c r="J61" t="s">
        <v>5877</v>
      </c>
      <c r="K61" s="318"/>
      <c r="L61" t="s">
        <v>5750</v>
      </c>
      <c r="M61" s="319" t="s">
        <v>534</v>
      </c>
      <c r="N61" s="318"/>
      <c r="O61" s="318"/>
      <c r="P61" s="318"/>
      <c r="Q61" s="319"/>
      <c r="R61" t="s">
        <v>43</v>
      </c>
      <c r="S61" s="318"/>
      <c r="AB61" s="318"/>
      <c r="AC61" s="318">
        <v>40055147</v>
      </c>
      <c r="AD61" s="318" t="s">
        <v>43</v>
      </c>
      <c r="AF61" s="318"/>
      <c r="AG61" s="320"/>
      <c r="AH61" s="318"/>
      <c r="AI61" s="320"/>
      <c r="AJ61" s="320"/>
      <c r="AK61" s="320"/>
    </row>
    <row r="62" spans="1:37">
      <c r="A62" t="s">
        <v>290</v>
      </c>
      <c r="B62" s="1">
        <v>45335</v>
      </c>
      <c r="C62">
        <v>2</v>
      </c>
      <c r="D62">
        <v>410356</v>
      </c>
      <c r="E62" t="s">
        <v>5918</v>
      </c>
      <c r="F62" t="s">
        <v>46</v>
      </c>
      <c r="G62" t="s">
        <v>5752</v>
      </c>
      <c r="H62" t="s">
        <v>5919</v>
      </c>
      <c r="I62" t="s">
        <v>3282</v>
      </c>
      <c r="J62" t="s">
        <v>5920</v>
      </c>
      <c r="K62" s="318"/>
      <c r="L62" t="s">
        <v>5750</v>
      </c>
      <c r="M62" s="319">
        <v>45576</v>
      </c>
      <c r="N62" s="318">
        <v>10</v>
      </c>
      <c r="O62" s="318"/>
      <c r="P62" s="318"/>
      <c r="Q62" s="319"/>
      <c r="R62" t="s">
        <v>43</v>
      </c>
      <c r="S62" s="318"/>
      <c r="AB62" s="318" t="s">
        <v>50</v>
      </c>
      <c r="AC62" s="318">
        <v>30043239</v>
      </c>
      <c r="AD62" s="318" t="s">
        <v>51</v>
      </c>
      <c r="AF62" s="318">
        <v>35</v>
      </c>
      <c r="AG62" s="320">
        <v>70650</v>
      </c>
      <c r="AH62" s="318"/>
      <c r="AI62" s="320"/>
      <c r="AJ62" s="320"/>
      <c r="AK62" s="320"/>
    </row>
    <row r="63" spans="1:37" hidden="1">
      <c r="A63" t="s">
        <v>292</v>
      </c>
      <c r="B63" s="1">
        <v>45614</v>
      </c>
      <c r="C63">
        <v>11</v>
      </c>
      <c r="D63">
        <v>410440</v>
      </c>
      <c r="E63" t="s">
        <v>5921</v>
      </c>
      <c r="F63" t="s">
        <v>5772</v>
      </c>
      <c r="G63" t="s">
        <v>5800</v>
      </c>
      <c r="H63" t="s">
        <v>5922</v>
      </c>
      <c r="I63" t="s">
        <v>5775</v>
      </c>
      <c r="J63" t="s">
        <v>5923</v>
      </c>
      <c r="K63" s="318"/>
      <c r="L63" t="s">
        <v>5814</v>
      </c>
      <c r="M63" s="319">
        <v>45999</v>
      </c>
      <c r="N63" s="318">
        <v>12</v>
      </c>
      <c r="O63" s="318"/>
      <c r="P63" s="318" t="s">
        <v>267</v>
      </c>
      <c r="Q63" s="319">
        <v>45685</v>
      </c>
      <c r="R63" t="s">
        <v>5912</v>
      </c>
      <c r="S63" s="318" t="s">
        <v>5913</v>
      </c>
      <c r="AB63" s="318" t="s">
        <v>78</v>
      </c>
      <c r="AC63" s="318">
        <v>40059923</v>
      </c>
      <c r="AD63" s="318" t="s">
        <v>79</v>
      </c>
      <c r="AF63" s="318">
        <v>16</v>
      </c>
      <c r="AG63" s="320">
        <v>599448</v>
      </c>
      <c r="AH63" s="318">
        <v>66</v>
      </c>
      <c r="AI63" s="320"/>
      <c r="AJ63" s="320"/>
      <c r="AK63" s="320"/>
    </row>
    <row r="64" spans="1:37">
      <c r="A64" t="s">
        <v>295</v>
      </c>
      <c r="B64" s="1">
        <v>45630</v>
      </c>
      <c r="C64">
        <v>12</v>
      </c>
      <c r="D64">
        <v>410475</v>
      </c>
      <c r="E64" t="s">
        <v>5866</v>
      </c>
      <c r="F64" t="s">
        <v>46</v>
      </c>
      <c r="G64" t="s">
        <v>5752</v>
      </c>
      <c r="H64" t="s">
        <v>5867</v>
      </c>
      <c r="I64" t="s">
        <v>5829</v>
      </c>
      <c r="J64" t="s">
        <v>1801</v>
      </c>
      <c r="K64" s="318"/>
      <c r="L64" t="s">
        <v>391</v>
      </c>
      <c r="M64" s="319" t="s">
        <v>534</v>
      </c>
      <c r="N64" s="318"/>
      <c r="O64" s="318"/>
      <c r="P64" s="318"/>
      <c r="Q64" s="319"/>
      <c r="R64" t="s">
        <v>43</v>
      </c>
      <c r="S64" s="318"/>
      <c r="AB64" s="318"/>
      <c r="AC64" s="318" t="s">
        <v>5849</v>
      </c>
      <c r="AD64" s="318" t="s">
        <v>43</v>
      </c>
      <c r="AF64" s="318"/>
      <c r="AG64" s="320"/>
      <c r="AH64" s="318"/>
      <c r="AI64" s="320"/>
      <c r="AJ64" s="320"/>
      <c r="AK64" s="320"/>
    </row>
    <row r="65" spans="1:37">
      <c r="A65" t="s">
        <v>297</v>
      </c>
      <c r="B65" s="1">
        <v>45680</v>
      </c>
      <c r="C65">
        <v>1</v>
      </c>
      <c r="D65">
        <v>410574</v>
      </c>
      <c r="E65" t="s">
        <v>5924</v>
      </c>
      <c r="F65" t="s">
        <v>46</v>
      </c>
      <c r="G65" t="s">
        <v>5752</v>
      </c>
      <c r="H65" t="s">
        <v>5925</v>
      </c>
      <c r="I65" t="s">
        <v>5754</v>
      </c>
      <c r="J65" t="s">
        <v>5926</v>
      </c>
      <c r="K65" s="318"/>
      <c r="L65" t="s">
        <v>391</v>
      </c>
      <c r="M65" s="319">
        <v>45708</v>
      </c>
      <c r="N65" s="318">
        <v>2</v>
      </c>
      <c r="O65" s="318"/>
      <c r="P65" s="318"/>
      <c r="Q65" s="319"/>
      <c r="R65" t="s">
        <v>43</v>
      </c>
      <c r="S65" s="318"/>
      <c r="AB65" s="318"/>
      <c r="AC65" s="318">
        <v>40067173</v>
      </c>
      <c r="AD65" s="318" t="s">
        <v>43</v>
      </c>
      <c r="AF65" s="318"/>
      <c r="AG65" s="320"/>
      <c r="AH65" s="318"/>
      <c r="AI65" s="320"/>
      <c r="AJ65" s="320"/>
      <c r="AK65" s="320"/>
    </row>
    <row r="66" spans="1:37">
      <c r="A66" t="s">
        <v>300</v>
      </c>
      <c r="B66" s="1">
        <v>45700</v>
      </c>
      <c r="C66">
        <v>2</v>
      </c>
      <c r="D66">
        <v>410589</v>
      </c>
      <c r="E66" t="s">
        <v>5927</v>
      </c>
      <c r="F66" t="s">
        <v>46</v>
      </c>
      <c r="G66" t="s">
        <v>5759</v>
      </c>
      <c r="H66" t="s">
        <v>5928</v>
      </c>
      <c r="I66" t="s">
        <v>5748</v>
      </c>
      <c r="J66" t="s">
        <v>5929</v>
      </c>
      <c r="K66" s="318"/>
      <c r="L66" t="s">
        <v>5750</v>
      </c>
      <c r="M66" s="319">
        <v>45744</v>
      </c>
      <c r="N66" s="318">
        <v>3</v>
      </c>
      <c r="O66" s="318"/>
      <c r="P66" s="318"/>
      <c r="Q66" s="319"/>
      <c r="R66" t="s">
        <v>43</v>
      </c>
      <c r="S66" s="318"/>
      <c r="AB66" s="318" t="s">
        <v>253</v>
      </c>
      <c r="AC66" s="318">
        <v>40069635</v>
      </c>
      <c r="AD66" s="318" t="s">
        <v>80</v>
      </c>
      <c r="AF66" s="318">
        <v>35</v>
      </c>
      <c r="AG66" s="320">
        <v>46252</v>
      </c>
      <c r="AH66" s="318"/>
      <c r="AI66" s="320"/>
      <c r="AJ66" s="320"/>
      <c r="AK66" s="320"/>
    </row>
    <row r="67" spans="1:37" hidden="1">
      <c r="A67" t="s">
        <v>303</v>
      </c>
      <c r="B67" s="1">
        <v>45688</v>
      </c>
      <c r="C67">
        <v>1</v>
      </c>
      <c r="D67">
        <v>410606</v>
      </c>
      <c r="E67" t="s">
        <v>5930</v>
      </c>
      <c r="F67" t="s">
        <v>5772</v>
      </c>
      <c r="G67" t="s">
        <v>70</v>
      </c>
      <c r="H67" t="s">
        <v>5931</v>
      </c>
      <c r="I67" t="s">
        <v>5775</v>
      </c>
      <c r="J67" t="s">
        <v>5929</v>
      </c>
      <c r="K67" s="318"/>
      <c r="L67"/>
      <c r="M67" s="319">
        <v>45856</v>
      </c>
      <c r="N67" s="318">
        <v>7</v>
      </c>
      <c r="O67" s="318"/>
      <c r="P67" s="318"/>
      <c r="Q67" s="319"/>
      <c r="R67" t="s">
        <v>43</v>
      </c>
      <c r="S67" s="318"/>
      <c r="V67">
        <v>45688</v>
      </c>
      <c r="X67">
        <v>45856</v>
      </c>
      <c r="Z67">
        <v>25.8</v>
      </c>
      <c r="AA67">
        <v>211582</v>
      </c>
      <c r="AB67" s="318" t="s">
        <v>62</v>
      </c>
      <c r="AC67" s="318">
        <v>40068271</v>
      </c>
      <c r="AD67" s="318" t="s">
        <v>63</v>
      </c>
      <c r="AF67" s="318">
        <v>16</v>
      </c>
      <c r="AG67" s="320">
        <v>329963</v>
      </c>
      <c r="AH67" s="318">
        <v>21</v>
      </c>
      <c r="AI67" s="320"/>
      <c r="AJ67" s="320"/>
      <c r="AK67" s="320"/>
    </row>
    <row r="68" spans="1:37" hidden="1">
      <c r="A68" t="s">
        <v>306</v>
      </c>
      <c r="B68" s="1">
        <v>45688</v>
      </c>
      <c r="C68">
        <v>1</v>
      </c>
      <c r="D68">
        <v>410607</v>
      </c>
      <c r="E68" t="s">
        <v>5932</v>
      </c>
      <c r="F68" t="s">
        <v>5772</v>
      </c>
      <c r="G68" t="s">
        <v>5806</v>
      </c>
      <c r="H68" t="s">
        <v>5933</v>
      </c>
      <c r="I68" t="s">
        <v>5775</v>
      </c>
      <c r="J68" t="s">
        <v>5934</v>
      </c>
      <c r="K68" s="318"/>
      <c r="L68"/>
      <c r="M68" s="319">
        <v>45797</v>
      </c>
      <c r="N68" s="318">
        <v>5</v>
      </c>
      <c r="O68" s="318"/>
      <c r="P68" s="318"/>
      <c r="Q68" s="319"/>
      <c r="R68" t="s">
        <v>43</v>
      </c>
      <c r="S68" s="318"/>
      <c r="AB68" s="318" t="s">
        <v>62</v>
      </c>
      <c r="AC68" s="318">
        <v>40068278</v>
      </c>
      <c r="AD68" s="318" t="s">
        <v>63</v>
      </c>
      <c r="AF68" s="318">
        <v>16</v>
      </c>
      <c r="AG68" s="320">
        <v>231479</v>
      </c>
      <c r="AH68" s="318">
        <v>42</v>
      </c>
      <c r="AI68" s="320"/>
      <c r="AJ68" s="320"/>
      <c r="AK68" s="320"/>
    </row>
    <row r="69" spans="1:37" hidden="1">
      <c r="A69" t="s">
        <v>309</v>
      </c>
      <c r="B69" s="1">
        <v>45649</v>
      </c>
      <c r="C69">
        <v>12</v>
      </c>
      <c r="D69">
        <v>410656</v>
      </c>
      <c r="E69" t="s">
        <v>442</v>
      </c>
      <c r="F69" t="s">
        <v>37</v>
      </c>
      <c r="G69" t="s">
        <v>5752</v>
      </c>
      <c r="H69" t="s">
        <v>5935</v>
      </c>
      <c r="I69" t="s">
        <v>92</v>
      </c>
      <c r="J69" t="s">
        <v>5581</v>
      </c>
      <c r="K69" s="318"/>
      <c r="L69"/>
      <c r="M69" s="319">
        <v>45757</v>
      </c>
      <c r="N69" s="318">
        <v>4</v>
      </c>
      <c r="O69" s="318"/>
      <c r="P69" s="318"/>
      <c r="Q69" s="319"/>
      <c r="R69" t="s">
        <v>43</v>
      </c>
      <c r="S69" s="318"/>
      <c r="AB69" s="318"/>
      <c r="AC69" s="318">
        <v>40063601</v>
      </c>
      <c r="AD69" s="318" t="s">
        <v>43</v>
      </c>
      <c r="AF69" s="318"/>
      <c r="AG69" s="320"/>
      <c r="AH69" s="318"/>
      <c r="AI69" s="320"/>
      <c r="AJ69" s="320"/>
      <c r="AK69" s="320"/>
    </row>
    <row r="70" spans="1:37" hidden="1">
      <c r="A70" t="s">
        <v>312</v>
      </c>
      <c r="B70" s="1">
        <v>45650</v>
      </c>
      <c r="C70">
        <v>12</v>
      </c>
      <c r="D70">
        <v>410658</v>
      </c>
      <c r="E70" t="s">
        <v>498</v>
      </c>
      <c r="F70" t="s">
        <v>37</v>
      </c>
      <c r="G70" t="s">
        <v>5806</v>
      </c>
      <c r="H70" t="s">
        <v>5936</v>
      </c>
      <c r="I70" t="s">
        <v>40</v>
      </c>
      <c r="J70" t="s">
        <v>5581</v>
      </c>
      <c r="K70" s="318"/>
      <c r="L70"/>
      <c r="M70" s="319">
        <v>45758</v>
      </c>
      <c r="N70" s="318">
        <v>4</v>
      </c>
      <c r="O70" s="318"/>
      <c r="P70" s="318"/>
      <c r="Q70" s="319"/>
      <c r="R70" t="s">
        <v>43</v>
      </c>
      <c r="S70" s="318"/>
      <c r="AB70" s="318"/>
      <c r="AC70" s="318">
        <v>40064240</v>
      </c>
      <c r="AD70" s="318" t="s">
        <v>43</v>
      </c>
      <c r="AF70" s="318"/>
      <c r="AG70" s="320"/>
      <c r="AH70" s="318"/>
      <c r="AI70" s="320"/>
      <c r="AJ70" s="320"/>
      <c r="AK70" s="320"/>
    </row>
    <row r="71" spans="1:37" hidden="1">
      <c r="A71" t="s">
        <v>315</v>
      </c>
      <c r="B71" s="1">
        <v>45650</v>
      </c>
      <c r="C71">
        <v>12</v>
      </c>
      <c r="D71">
        <v>410659</v>
      </c>
      <c r="E71" t="s">
        <v>504</v>
      </c>
      <c r="F71" t="s">
        <v>37</v>
      </c>
      <c r="G71" t="s">
        <v>5818</v>
      </c>
      <c r="H71" t="s">
        <v>5937</v>
      </c>
      <c r="I71" t="s">
        <v>40</v>
      </c>
      <c r="J71" t="s">
        <v>5581</v>
      </c>
      <c r="K71" s="318"/>
      <c r="L71"/>
      <c r="M71" s="319">
        <v>45755</v>
      </c>
      <c r="N71" s="318">
        <v>4</v>
      </c>
      <c r="O71" s="318"/>
      <c r="P71" s="318"/>
      <c r="Q71" s="319"/>
      <c r="R71" t="s">
        <v>43</v>
      </c>
      <c r="S71" s="318"/>
      <c r="AB71" s="318"/>
      <c r="AC71" s="318">
        <v>40064245</v>
      </c>
      <c r="AD71" s="318" t="s">
        <v>43</v>
      </c>
      <c r="AF71" s="318"/>
      <c r="AG71" s="320"/>
      <c r="AH71" s="318"/>
      <c r="AI71" s="320"/>
      <c r="AJ71" s="320"/>
      <c r="AK71" s="320"/>
    </row>
    <row r="72" spans="1:37" hidden="1">
      <c r="A72" t="s">
        <v>318</v>
      </c>
      <c r="B72" s="1">
        <v>45716</v>
      </c>
      <c r="C72">
        <v>2</v>
      </c>
      <c r="D72">
        <v>410682</v>
      </c>
      <c r="E72" t="s">
        <v>5938</v>
      </c>
      <c r="F72" t="s">
        <v>5772</v>
      </c>
      <c r="G72" t="s">
        <v>5818</v>
      </c>
      <c r="H72" t="s">
        <v>5939</v>
      </c>
      <c r="I72" t="s">
        <v>5775</v>
      </c>
      <c r="J72" t="s">
        <v>5940</v>
      </c>
      <c r="K72" s="318"/>
      <c r="L72"/>
      <c r="M72" s="319">
        <v>45786</v>
      </c>
      <c r="N72" s="318">
        <v>5</v>
      </c>
      <c r="O72" s="318"/>
      <c r="P72" s="318"/>
      <c r="Q72" s="319"/>
      <c r="R72" t="s">
        <v>43</v>
      </c>
      <c r="S72" s="318"/>
      <c r="AB72" s="318" t="s">
        <v>253</v>
      </c>
      <c r="AC72" s="318">
        <v>40071756</v>
      </c>
      <c r="AD72" s="318" t="s">
        <v>80</v>
      </c>
      <c r="AF72" s="318">
        <v>16</v>
      </c>
      <c r="AG72" s="320">
        <v>287577</v>
      </c>
      <c r="AH72" s="318">
        <v>12</v>
      </c>
      <c r="AI72" s="320"/>
      <c r="AJ72" s="320"/>
      <c r="AK72" s="320"/>
    </row>
    <row r="73" spans="1:37" hidden="1">
      <c r="A73" t="s">
        <v>321</v>
      </c>
      <c r="B73" s="1">
        <v>45720</v>
      </c>
      <c r="C73">
        <v>3</v>
      </c>
      <c r="D73">
        <v>410687</v>
      </c>
      <c r="E73" t="s">
        <v>5941</v>
      </c>
      <c r="F73" t="s">
        <v>5942</v>
      </c>
      <c r="G73" t="s">
        <v>5752</v>
      </c>
      <c r="H73" t="s">
        <v>5943</v>
      </c>
      <c r="I73" t="s">
        <v>5944</v>
      </c>
      <c r="J73" t="s">
        <v>5581</v>
      </c>
      <c r="K73" s="318"/>
      <c r="L73" t="s">
        <v>5814</v>
      </c>
      <c r="M73" s="319" t="s">
        <v>534</v>
      </c>
      <c r="N73" s="318"/>
      <c r="O73" s="318"/>
      <c r="P73" s="318"/>
      <c r="Q73" s="319"/>
      <c r="R73" t="s">
        <v>43</v>
      </c>
      <c r="S73" s="318"/>
      <c r="AB73" s="318"/>
      <c r="AC73" s="318">
        <v>40072086</v>
      </c>
      <c r="AD73" s="318" t="s">
        <v>43</v>
      </c>
      <c r="AF73" s="318"/>
      <c r="AG73" s="320"/>
      <c r="AH73" s="318"/>
      <c r="AI73" s="320"/>
      <c r="AJ73" s="320"/>
      <c r="AK73" s="320"/>
    </row>
    <row r="74" spans="1:37" hidden="1">
      <c r="A74" t="s">
        <v>324</v>
      </c>
      <c r="B74" s="1">
        <v>45721</v>
      </c>
      <c r="C74">
        <v>3</v>
      </c>
      <c r="D74">
        <v>410693</v>
      </c>
      <c r="E74" t="s">
        <v>5945</v>
      </c>
      <c r="F74" t="s">
        <v>5772</v>
      </c>
      <c r="G74" t="s">
        <v>5800</v>
      </c>
      <c r="H74" t="s">
        <v>5946</v>
      </c>
      <c r="I74" t="s">
        <v>5775</v>
      </c>
      <c r="J74" t="s">
        <v>5947</v>
      </c>
      <c r="K74" s="318"/>
      <c r="L74"/>
      <c r="M74" s="319">
        <v>45777</v>
      </c>
      <c r="N74" s="318">
        <v>4</v>
      </c>
      <c r="O74" s="318"/>
      <c r="P74" s="318"/>
      <c r="Q74" s="319"/>
      <c r="R74" t="s">
        <v>43</v>
      </c>
      <c r="S74" s="318"/>
      <c r="AB74" s="318" t="s">
        <v>50</v>
      </c>
      <c r="AC74" s="318">
        <v>40072484</v>
      </c>
      <c r="AD74" s="318" t="s">
        <v>51</v>
      </c>
      <c r="AF74" s="318">
        <v>16</v>
      </c>
      <c r="AG74" s="320">
        <v>121977</v>
      </c>
      <c r="AH74" s="318"/>
      <c r="AI74" s="320"/>
      <c r="AJ74" s="320"/>
      <c r="AK74" s="320"/>
    </row>
    <row r="75" spans="1:37" hidden="1">
      <c r="A75" t="s">
        <v>327</v>
      </c>
      <c r="B75" s="1">
        <v>45722</v>
      </c>
      <c r="C75">
        <v>3</v>
      </c>
      <c r="D75">
        <v>410694</v>
      </c>
      <c r="E75" t="s">
        <v>5948</v>
      </c>
      <c r="F75" t="s">
        <v>5772</v>
      </c>
      <c r="G75" t="s">
        <v>5806</v>
      </c>
      <c r="H75" t="s">
        <v>5949</v>
      </c>
      <c r="I75" t="s">
        <v>5775</v>
      </c>
      <c r="J75" t="s">
        <v>5950</v>
      </c>
      <c r="K75" s="318"/>
      <c r="L75"/>
      <c r="M75" s="319"/>
      <c r="N75" s="318">
        <v>1</v>
      </c>
      <c r="O75" s="318"/>
      <c r="P75" s="318"/>
      <c r="Q75" s="319"/>
      <c r="R75" t="s">
        <v>43</v>
      </c>
      <c r="S75" s="318"/>
      <c r="AB75" s="318"/>
      <c r="AC75" s="318">
        <v>40072548</v>
      </c>
      <c r="AD75" s="318" t="s">
        <v>43</v>
      </c>
      <c r="AF75" s="318"/>
      <c r="AG75" s="320"/>
      <c r="AH75" s="318"/>
      <c r="AI75" s="320"/>
      <c r="AJ75" s="320"/>
      <c r="AK75" s="320"/>
    </row>
    <row r="76" spans="1:37" hidden="1">
      <c r="A76" t="s">
        <v>330</v>
      </c>
      <c r="B76" s="1">
        <v>45733</v>
      </c>
      <c r="C76">
        <v>3</v>
      </c>
      <c r="D76">
        <v>410716</v>
      </c>
      <c r="E76" t="s">
        <v>5951</v>
      </c>
      <c r="F76" t="s">
        <v>5772</v>
      </c>
      <c r="G76" t="s">
        <v>5759</v>
      </c>
      <c r="H76" t="s">
        <v>5952</v>
      </c>
      <c r="I76" t="s">
        <v>5775</v>
      </c>
      <c r="J76" t="s">
        <v>5934</v>
      </c>
      <c r="K76" s="318"/>
      <c r="L76"/>
      <c r="M76" s="319"/>
      <c r="N76" s="318">
        <v>1</v>
      </c>
      <c r="O76" s="318"/>
      <c r="P76" s="318"/>
      <c r="Q76" s="319"/>
      <c r="R76" t="s">
        <v>43</v>
      </c>
      <c r="S76" s="318"/>
      <c r="AB76" s="318"/>
      <c r="AC76" s="318">
        <v>40074005</v>
      </c>
      <c r="AD76" s="318" t="s">
        <v>43</v>
      </c>
      <c r="AF76" s="318"/>
      <c r="AG76" s="320"/>
      <c r="AH76" s="318"/>
      <c r="AI76" s="320"/>
      <c r="AJ76" s="320"/>
      <c r="AK76" s="320"/>
    </row>
    <row r="77" spans="1:37" hidden="1">
      <c r="A77" t="s">
        <v>333</v>
      </c>
      <c r="B77" s="1">
        <v>45734</v>
      </c>
      <c r="C77">
        <v>3</v>
      </c>
      <c r="D77">
        <v>410724</v>
      </c>
      <c r="E77" t="s">
        <v>5953</v>
      </c>
      <c r="F77" t="s">
        <v>5772</v>
      </c>
      <c r="G77" t="s">
        <v>5800</v>
      </c>
      <c r="H77" t="s">
        <v>5954</v>
      </c>
      <c r="I77" t="s">
        <v>5775</v>
      </c>
      <c r="J77" t="s">
        <v>5955</v>
      </c>
      <c r="K77" s="318"/>
      <c r="L77"/>
      <c r="M77" s="319">
        <v>45813</v>
      </c>
      <c r="N77" s="318">
        <v>6</v>
      </c>
      <c r="O77" s="318"/>
      <c r="P77" s="318"/>
      <c r="Q77" s="319"/>
      <c r="R77" t="s">
        <v>43</v>
      </c>
      <c r="S77" s="318"/>
      <c r="AB77" s="318" t="s">
        <v>50</v>
      </c>
      <c r="AC77" s="318">
        <v>40074321</v>
      </c>
      <c r="AD77" s="318" t="s">
        <v>51</v>
      </c>
      <c r="AF77" s="318">
        <v>13</v>
      </c>
      <c r="AG77" s="320">
        <v>181489</v>
      </c>
      <c r="AH77" s="318"/>
      <c r="AI77" s="320"/>
      <c r="AJ77" s="320"/>
      <c r="AK77" s="320"/>
    </row>
    <row r="78" spans="1:37">
      <c r="A78" t="s">
        <v>336</v>
      </c>
      <c r="B78" s="1">
        <v>45735</v>
      </c>
      <c r="C78">
        <v>3</v>
      </c>
      <c r="D78">
        <v>410733</v>
      </c>
      <c r="E78" t="s">
        <v>5956</v>
      </c>
      <c r="F78" t="s">
        <v>46</v>
      </c>
      <c r="G78" t="s">
        <v>70</v>
      </c>
      <c r="H78" t="s">
        <v>5957</v>
      </c>
      <c r="I78" t="s">
        <v>3282</v>
      </c>
      <c r="J78" t="s">
        <v>5581</v>
      </c>
      <c r="K78" s="318"/>
      <c r="L78" t="s">
        <v>5750</v>
      </c>
      <c r="M78" s="319">
        <v>45755</v>
      </c>
      <c r="N78" s="318">
        <v>4</v>
      </c>
      <c r="O78" s="318"/>
      <c r="P78" s="318"/>
      <c r="Q78" s="319"/>
      <c r="R78" t="s">
        <v>43</v>
      </c>
      <c r="S78" s="318"/>
      <c r="AB78" s="318"/>
      <c r="AC78" s="318">
        <v>40074492</v>
      </c>
      <c r="AD78" s="318" t="s">
        <v>43</v>
      </c>
      <c r="AF78" s="318"/>
      <c r="AG78" s="320"/>
      <c r="AH78" s="318"/>
      <c r="AI78" s="320"/>
      <c r="AJ78" s="320"/>
      <c r="AK78" s="320"/>
    </row>
    <row r="79" spans="1:37">
      <c r="A79" t="s">
        <v>339</v>
      </c>
      <c r="B79" s="1">
        <v>45735</v>
      </c>
      <c r="C79">
        <v>3</v>
      </c>
      <c r="D79">
        <v>410734</v>
      </c>
      <c r="E79" t="s">
        <v>5958</v>
      </c>
      <c r="F79" t="s">
        <v>46</v>
      </c>
      <c r="G79" t="s">
        <v>70</v>
      </c>
      <c r="H79" t="s">
        <v>5959</v>
      </c>
      <c r="I79" t="s">
        <v>3282</v>
      </c>
      <c r="J79" t="s">
        <v>5581</v>
      </c>
      <c r="K79" s="318"/>
      <c r="L79" t="s">
        <v>5750</v>
      </c>
      <c r="M79" s="319">
        <v>45755</v>
      </c>
      <c r="N79" s="318">
        <v>4</v>
      </c>
      <c r="O79" s="318"/>
      <c r="P79" s="318"/>
      <c r="Q79" s="319"/>
      <c r="R79" t="s">
        <v>43</v>
      </c>
      <c r="S79" s="318"/>
      <c r="AB79" s="318"/>
      <c r="AC79" s="318">
        <v>40074493</v>
      </c>
      <c r="AD79" s="318" t="s">
        <v>43</v>
      </c>
      <c r="AF79" s="318"/>
      <c r="AG79" s="320"/>
      <c r="AH79" s="318"/>
      <c r="AI79" s="320"/>
      <c r="AJ79" s="320"/>
      <c r="AK79" s="320"/>
    </row>
    <row r="80" spans="1:37">
      <c r="A80" t="s">
        <v>342</v>
      </c>
      <c r="B80" s="1">
        <v>45735</v>
      </c>
      <c r="C80">
        <v>3</v>
      </c>
      <c r="D80">
        <v>410735</v>
      </c>
      <c r="E80" t="s">
        <v>5960</v>
      </c>
      <c r="F80" t="s">
        <v>46</v>
      </c>
      <c r="G80" t="s">
        <v>70</v>
      </c>
      <c r="H80" t="s">
        <v>5961</v>
      </c>
      <c r="I80" t="s">
        <v>3282</v>
      </c>
      <c r="J80" t="s">
        <v>5581</v>
      </c>
      <c r="K80" s="318"/>
      <c r="L80" t="s">
        <v>5750</v>
      </c>
      <c r="M80" s="319">
        <v>45755</v>
      </c>
      <c r="N80" s="318">
        <v>4</v>
      </c>
      <c r="O80" s="318"/>
      <c r="P80" s="318"/>
      <c r="Q80" s="319"/>
      <c r="R80" t="s">
        <v>43</v>
      </c>
      <c r="S80" s="318"/>
      <c r="AB80" s="318"/>
      <c r="AC80" s="318">
        <v>40074494</v>
      </c>
      <c r="AD80" s="318" t="s">
        <v>43</v>
      </c>
      <c r="AF80" s="318"/>
      <c r="AG80" s="320"/>
      <c r="AH80" s="318"/>
      <c r="AI80" s="320"/>
      <c r="AJ80" s="320"/>
      <c r="AK80" s="320"/>
    </row>
    <row r="81" spans="1:37">
      <c r="A81" t="s">
        <v>345</v>
      </c>
      <c r="B81" s="1">
        <v>45735</v>
      </c>
      <c r="C81">
        <v>3</v>
      </c>
      <c r="D81">
        <v>410736</v>
      </c>
      <c r="E81" t="s">
        <v>5962</v>
      </c>
      <c r="F81" t="s">
        <v>46</v>
      </c>
      <c r="G81" t="s">
        <v>70</v>
      </c>
      <c r="H81" t="s">
        <v>5963</v>
      </c>
      <c r="I81" t="s">
        <v>3282</v>
      </c>
      <c r="J81" t="s">
        <v>5581</v>
      </c>
      <c r="K81" s="318"/>
      <c r="L81" t="s">
        <v>5750</v>
      </c>
      <c r="M81" s="319">
        <v>45755</v>
      </c>
      <c r="N81" s="318">
        <v>4</v>
      </c>
      <c r="O81" s="318"/>
      <c r="P81" s="318"/>
      <c r="Q81" s="319"/>
      <c r="R81" t="s">
        <v>43</v>
      </c>
      <c r="S81" s="318"/>
      <c r="AB81" s="318"/>
      <c r="AC81" s="318">
        <v>40074495</v>
      </c>
      <c r="AD81" s="318" t="s">
        <v>43</v>
      </c>
      <c r="AF81" s="318"/>
      <c r="AG81" s="320"/>
      <c r="AH81" s="318"/>
      <c r="AI81" s="320"/>
      <c r="AJ81" s="320"/>
      <c r="AK81" s="320"/>
    </row>
    <row r="82" spans="1:37">
      <c r="A82" t="s">
        <v>348</v>
      </c>
      <c r="B82" s="1">
        <v>45735</v>
      </c>
      <c r="C82">
        <v>3</v>
      </c>
      <c r="D82">
        <v>410737</v>
      </c>
      <c r="E82" t="s">
        <v>5964</v>
      </c>
      <c r="F82" t="s">
        <v>46</v>
      </c>
      <c r="G82" t="s">
        <v>5759</v>
      </c>
      <c r="H82" t="s">
        <v>5965</v>
      </c>
      <c r="I82" t="s">
        <v>3282</v>
      </c>
      <c r="J82" t="s">
        <v>5581</v>
      </c>
      <c r="K82" s="318"/>
      <c r="L82" t="s">
        <v>5750</v>
      </c>
      <c r="M82" s="319"/>
      <c r="N82" s="318">
        <v>1</v>
      </c>
      <c r="O82" s="318"/>
      <c r="P82" s="318"/>
      <c r="Q82" s="319"/>
      <c r="R82" t="s">
        <v>43</v>
      </c>
      <c r="S82" s="318"/>
      <c r="AB82" s="318"/>
      <c r="AC82" s="318">
        <v>40074496</v>
      </c>
      <c r="AD82" s="318" t="s">
        <v>43</v>
      </c>
      <c r="AF82" s="318"/>
      <c r="AG82" s="320"/>
      <c r="AH82" s="318"/>
      <c r="AI82" s="320"/>
      <c r="AJ82" s="320"/>
      <c r="AK82" s="320"/>
    </row>
    <row r="83" spans="1:37">
      <c r="A83" t="s">
        <v>350</v>
      </c>
      <c r="B83" s="1">
        <v>45740</v>
      </c>
      <c r="C83">
        <v>3</v>
      </c>
      <c r="D83">
        <v>410754</v>
      </c>
      <c r="E83" t="s">
        <v>5966</v>
      </c>
      <c r="F83" t="s">
        <v>46</v>
      </c>
      <c r="G83" t="s">
        <v>5845</v>
      </c>
      <c r="H83" t="s">
        <v>5967</v>
      </c>
      <c r="I83" t="s">
        <v>5829</v>
      </c>
      <c r="J83" t="s">
        <v>158</v>
      </c>
      <c r="K83" s="318"/>
      <c r="L83" t="s">
        <v>5814</v>
      </c>
      <c r="M83" s="319">
        <v>45777</v>
      </c>
      <c r="N83" s="318">
        <v>4</v>
      </c>
      <c r="O83" s="318"/>
      <c r="P83" s="318"/>
      <c r="Q83" s="319"/>
      <c r="R83" t="s">
        <v>43</v>
      </c>
      <c r="S83" s="318"/>
      <c r="AB83" s="318" t="s">
        <v>50</v>
      </c>
      <c r="AC83" s="318">
        <v>40075028</v>
      </c>
      <c r="AD83" s="318" t="s">
        <v>51</v>
      </c>
      <c r="AF83" s="318">
        <v>30</v>
      </c>
      <c r="AG83" s="320">
        <v>243606</v>
      </c>
      <c r="AH83" s="318">
        <v>57</v>
      </c>
      <c r="AI83" s="320"/>
      <c r="AJ83" s="320"/>
      <c r="AK83" s="320"/>
    </row>
    <row r="84" spans="1:37">
      <c r="A84" t="s">
        <v>353</v>
      </c>
      <c r="B84" s="1">
        <v>45741</v>
      </c>
      <c r="C84">
        <v>3</v>
      </c>
      <c r="D84">
        <v>410760</v>
      </c>
      <c r="E84" t="s">
        <v>5968</v>
      </c>
      <c r="F84" t="s">
        <v>46</v>
      </c>
      <c r="G84" t="s">
        <v>5752</v>
      </c>
      <c r="H84" t="s">
        <v>5969</v>
      </c>
      <c r="I84" t="s">
        <v>3282</v>
      </c>
      <c r="J84" t="s">
        <v>5970</v>
      </c>
      <c r="K84" s="318"/>
      <c r="L84" t="s">
        <v>391</v>
      </c>
      <c r="M84" s="319">
        <v>45818</v>
      </c>
      <c r="N84" s="318">
        <v>6</v>
      </c>
      <c r="O84" s="318"/>
      <c r="P84" s="318"/>
      <c r="Q84" s="319"/>
      <c r="R84" t="s">
        <v>43</v>
      </c>
      <c r="S84" s="318"/>
      <c r="AB84" s="318" t="s">
        <v>62</v>
      </c>
      <c r="AC84" s="318">
        <v>40074953</v>
      </c>
      <c r="AD84" s="318" t="s">
        <v>63</v>
      </c>
      <c r="AF84" s="318">
        <v>35</v>
      </c>
      <c r="AG84" s="320">
        <v>195290</v>
      </c>
      <c r="AH84" s="318"/>
      <c r="AI84" s="320"/>
      <c r="AJ84" s="320"/>
      <c r="AK84" s="320"/>
    </row>
    <row r="85" spans="1:37">
      <c r="A85" t="s">
        <v>356</v>
      </c>
      <c r="B85" s="1">
        <v>45741</v>
      </c>
      <c r="C85">
        <v>3</v>
      </c>
      <c r="D85">
        <v>410761</v>
      </c>
      <c r="E85" t="s">
        <v>5971</v>
      </c>
      <c r="F85" t="s">
        <v>46</v>
      </c>
      <c r="G85" t="s">
        <v>70</v>
      </c>
      <c r="H85" t="s">
        <v>5972</v>
      </c>
      <c r="I85" t="s">
        <v>3282</v>
      </c>
      <c r="J85" t="s">
        <v>5581</v>
      </c>
      <c r="K85" s="318"/>
      <c r="L85" t="s">
        <v>5750</v>
      </c>
      <c r="M85" s="319"/>
      <c r="N85" s="318">
        <v>1</v>
      </c>
      <c r="O85" s="318"/>
      <c r="P85" s="318"/>
      <c r="Q85" s="319"/>
      <c r="R85" t="s">
        <v>43</v>
      </c>
      <c r="S85" s="318"/>
      <c r="AB85" s="318"/>
      <c r="AC85" s="318">
        <v>40074967</v>
      </c>
      <c r="AD85" s="318" t="s">
        <v>43</v>
      </c>
      <c r="AF85" s="318"/>
      <c r="AG85" s="320"/>
      <c r="AH85" s="318"/>
      <c r="AI85" s="320"/>
      <c r="AJ85" s="320"/>
      <c r="AK85" s="320"/>
    </row>
    <row r="86" spans="1:37">
      <c r="A86" t="s">
        <v>360</v>
      </c>
      <c r="B86" s="1">
        <v>44657</v>
      </c>
      <c r="C86">
        <v>4</v>
      </c>
      <c r="D86">
        <v>410777</v>
      </c>
      <c r="E86" t="s">
        <v>5973</v>
      </c>
      <c r="F86" t="s">
        <v>46</v>
      </c>
      <c r="G86" t="s">
        <v>5845</v>
      </c>
      <c r="H86" t="s">
        <v>5974</v>
      </c>
      <c r="I86" t="s">
        <v>5754</v>
      </c>
      <c r="J86" t="s">
        <v>5581</v>
      </c>
      <c r="K86" s="318"/>
      <c r="L86" t="s">
        <v>5750</v>
      </c>
      <c r="M86" s="319">
        <v>45590</v>
      </c>
      <c r="N86" s="318">
        <v>10</v>
      </c>
      <c r="O86" s="318"/>
      <c r="P86" s="318"/>
      <c r="Q86" s="319"/>
      <c r="R86" t="s">
        <v>43</v>
      </c>
      <c r="S86" s="318"/>
      <c r="AB86" s="318"/>
      <c r="AC86" s="318">
        <v>20000544</v>
      </c>
      <c r="AD86" s="318" t="s">
        <v>43</v>
      </c>
      <c r="AF86" s="318"/>
      <c r="AG86" s="320"/>
      <c r="AH86" s="318"/>
      <c r="AI86" s="320"/>
      <c r="AJ86" s="320"/>
      <c r="AK86" s="320"/>
    </row>
    <row r="87" spans="1:37">
      <c r="A87" t="s">
        <v>363</v>
      </c>
      <c r="B87" s="1">
        <v>44659</v>
      </c>
      <c r="C87">
        <v>4</v>
      </c>
      <c r="D87">
        <v>410778</v>
      </c>
      <c r="E87" t="s">
        <v>5975</v>
      </c>
      <c r="F87" t="s">
        <v>46</v>
      </c>
      <c r="G87" t="s">
        <v>5845</v>
      </c>
      <c r="H87" t="s">
        <v>5976</v>
      </c>
      <c r="I87" t="s">
        <v>5754</v>
      </c>
      <c r="J87" t="s">
        <v>5581</v>
      </c>
      <c r="K87" s="318"/>
      <c r="L87" t="s">
        <v>5750</v>
      </c>
      <c r="M87" s="319">
        <v>45590</v>
      </c>
      <c r="N87" s="318">
        <v>10</v>
      </c>
      <c r="O87" s="318"/>
      <c r="P87" s="318"/>
      <c r="Q87" s="319"/>
      <c r="R87" t="s">
        <v>43</v>
      </c>
      <c r="S87" s="318"/>
      <c r="AB87" s="318"/>
      <c r="AC87" s="318">
        <v>20000700</v>
      </c>
      <c r="AD87" s="318" t="s">
        <v>43</v>
      </c>
      <c r="AF87" s="318"/>
      <c r="AG87" s="320"/>
      <c r="AH87" s="318"/>
      <c r="AI87" s="320"/>
      <c r="AJ87" s="320"/>
      <c r="AK87" s="320"/>
    </row>
    <row r="88" spans="1:37">
      <c r="A88" t="s">
        <v>366</v>
      </c>
      <c r="B88" s="1">
        <v>44662</v>
      </c>
      <c r="C88">
        <v>4</v>
      </c>
      <c r="D88">
        <v>410779</v>
      </c>
      <c r="E88" t="s">
        <v>5977</v>
      </c>
      <c r="F88" t="s">
        <v>46</v>
      </c>
      <c r="G88" t="s">
        <v>5752</v>
      </c>
      <c r="H88" t="s">
        <v>5978</v>
      </c>
      <c r="I88" t="s">
        <v>5754</v>
      </c>
      <c r="J88" t="s">
        <v>5581</v>
      </c>
      <c r="K88" s="318"/>
      <c r="L88" t="s">
        <v>5750</v>
      </c>
      <c r="M88" s="319">
        <v>45391</v>
      </c>
      <c r="N88" s="318">
        <v>4</v>
      </c>
      <c r="O88" s="318"/>
      <c r="P88" s="318"/>
      <c r="Q88" s="319"/>
      <c r="R88" t="s">
        <v>43</v>
      </c>
      <c r="S88" s="318"/>
      <c r="AB88" s="318"/>
      <c r="AC88" s="318">
        <v>20000884</v>
      </c>
      <c r="AD88" s="318" t="s">
        <v>43</v>
      </c>
      <c r="AF88" s="318"/>
      <c r="AG88" s="320"/>
      <c r="AH88" s="318"/>
      <c r="AI88" s="320"/>
      <c r="AJ88" s="320"/>
      <c r="AK88" s="320"/>
    </row>
    <row r="89" spans="1:37">
      <c r="A89" t="s">
        <v>369</v>
      </c>
      <c r="B89" s="1">
        <v>44662</v>
      </c>
      <c r="C89">
        <v>4</v>
      </c>
      <c r="D89">
        <v>410780</v>
      </c>
      <c r="E89" t="s">
        <v>5979</v>
      </c>
      <c r="F89" t="s">
        <v>46</v>
      </c>
      <c r="G89" t="s">
        <v>5759</v>
      </c>
      <c r="H89" t="s">
        <v>5980</v>
      </c>
      <c r="I89" t="s">
        <v>5754</v>
      </c>
      <c r="J89" t="s">
        <v>5581</v>
      </c>
      <c r="K89" s="318"/>
      <c r="L89" t="s">
        <v>5750</v>
      </c>
      <c r="M89" s="319">
        <v>45383</v>
      </c>
      <c r="N89" s="318">
        <v>4</v>
      </c>
      <c r="O89" s="318"/>
      <c r="P89" s="318"/>
      <c r="Q89" s="319"/>
      <c r="R89" t="s">
        <v>43</v>
      </c>
      <c r="S89" s="318"/>
      <c r="AB89" s="318"/>
      <c r="AC89" s="318">
        <v>20000886</v>
      </c>
      <c r="AD89" s="318" t="s">
        <v>43</v>
      </c>
      <c r="AF89" s="318"/>
      <c r="AG89" s="320"/>
      <c r="AH89" s="318"/>
      <c r="AI89" s="320"/>
      <c r="AJ89" s="320"/>
      <c r="AK89" s="320"/>
    </row>
    <row r="90" spans="1:37" hidden="1">
      <c r="A90" t="s">
        <v>372</v>
      </c>
      <c r="B90" s="1">
        <v>45747</v>
      </c>
      <c r="C90">
        <v>3</v>
      </c>
      <c r="D90">
        <v>410782</v>
      </c>
      <c r="E90" t="s">
        <v>5981</v>
      </c>
      <c r="F90" t="s">
        <v>5772</v>
      </c>
      <c r="G90" t="s">
        <v>5982</v>
      </c>
      <c r="H90" t="s">
        <v>5983</v>
      </c>
      <c r="I90" t="s">
        <v>5775</v>
      </c>
      <c r="J90" t="s">
        <v>158</v>
      </c>
      <c r="K90" s="318"/>
      <c r="L90"/>
      <c r="M90" s="319">
        <v>45805</v>
      </c>
      <c r="N90" s="318">
        <v>5</v>
      </c>
      <c r="O90" s="318"/>
      <c r="P90" s="318"/>
      <c r="Q90" s="319"/>
      <c r="R90" t="s">
        <v>43</v>
      </c>
      <c r="S90" s="318"/>
      <c r="AB90" s="318" t="s">
        <v>50</v>
      </c>
      <c r="AC90" s="318">
        <v>40075798</v>
      </c>
      <c r="AD90" s="318" t="s">
        <v>51</v>
      </c>
      <c r="AF90" s="318">
        <v>10</v>
      </c>
      <c r="AG90" s="320">
        <v>182503</v>
      </c>
      <c r="AH90" s="318">
        <v>15</v>
      </c>
      <c r="AI90" s="320"/>
      <c r="AJ90" s="320"/>
      <c r="AK90" s="320"/>
    </row>
    <row r="91" spans="1:37" hidden="1">
      <c r="A91" t="s">
        <v>375</v>
      </c>
      <c r="B91" s="1">
        <v>45748</v>
      </c>
      <c r="C91">
        <v>4</v>
      </c>
      <c r="D91">
        <v>410787</v>
      </c>
      <c r="E91" t="s">
        <v>5984</v>
      </c>
      <c r="F91" t="s">
        <v>5772</v>
      </c>
      <c r="G91" t="s">
        <v>5818</v>
      </c>
      <c r="H91" t="s">
        <v>5985</v>
      </c>
      <c r="I91" t="s">
        <v>5775</v>
      </c>
      <c r="J91" t="s">
        <v>5929</v>
      </c>
      <c r="K91" s="318"/>
      <c r="L91"/>
      <c r="M91" s="319">
        <v>45849</v>
      </c>
      <c r="N91" s="318">
        <v>7</v>
      </c>
      <c r="O91" s="318"/>
      <c r="P91" s="318"/>
      <c r="Q91" s="319"/>
      <c r="R91" t="s">
        <v>43</v>
      </c>
      <c r="S91" s="318"/>
      <c r="AB91" s="318" t="s">
        <v>253</v>
      </c>
      <c r="AC91" s="318">
        <v>50000128</v>
      </c>
      <c r="AD91" s="318" t="s">
        <v>80</v>
      </c>
      <c r="AF91" s="318">
        <v>16</v>
      </c>
      <c r="AG91" s="320">
        <v>657196</v>
      </c>
      <c r="AH91" s="318">
        <v>258</v>
      </c>
      <c r="AI91" s="320"/>
      <c r="AJ91" s="320"/>
      <c r="AK91" s="320"/>
    </row>
    <row r="92" spans="1:37" hidden="1">
      <c r="A92" t="s">
        <v>378</v>
      </c>
      <c r="B92" s="1">
        <v>45748</v>
      </c>
      <c r="C92">
        <v>4</v>
      </c>
      <c r="D92">
        <v>410789</v>
      </c>
      <c r="E92" t="s">
        <v>5986</v>
      </c>
      <c r="F92" t="s">
        <v>5772</v>
      </c>
      <c r="G92" t="s">
        <v>5800</v>
      </c>
      <c r="H92" t="s">
        <v>5987</v>
      </c>
      <c r="I92" t="s">
        <v>5775</v>
      </c>
      <c r="J92" t="s">
        <v>158</v>
      </c>
      <c r="K92" s="318"/>
      <c r="L92"/>
      <c r="M92" s="319">
        <v>45807</v>
      </c>
      <c r="N92" s="318">
        <v>5</v>
      </c>
      <c r="O92" s="318"/>
      <c r="P92" s="318"/>
      <c r="Q92" s="319"/>
      <c r="R92" t="s">
        <v>43</v>
      </c>
      <c r="S92" s="318"/>
      <c r="AB92" s="318" t="s">
        <v>50</v>
      </c>
      <c r="AC92" s="318">
        <v>40075809</v>
      </c>
      <c r="AD92" s="318" t="s">
        <v>51</v>
      </c>
      <c r="AF92" s="318">
        <v>10</v>
      </c>
      <c r="AG92" s="320">
        <v>275507</v>
      </c>
      <c r="AH92" s="318">
        <v>35</v>
      </c>
      <c r="AI92" s="320"/>
      <c r="AJ92" s="320"/>
      <c r="AK92" s="320"/>
    </row>
    <row r="93" spans="1:37" hidden="1">
      <c r="A93" t="s">
        <v>381</v>
      </c>
      <c r="B93" s="1">
        <v>45748</v>
      </c>
      <c r="C93">
        <v>4</v>
      </c>
      <c r="D93">
        <v>410790</v>
      </c>
      <c r="E93" t="s">
        <v>5988</v>
      </c>
      <c r="F93" t="s">
        <v>5772</v>
      </c>
      <c r="G93" t="s">
        <v>5982</v>
      </c>
      <c r="H93" t="s">
        <v>5989</v>
      </c>
      <c r="I93" t="s">
        <v>5775</v>
      </c>
      <c r="J93" t="s">
        <v>5990</v>
      </c>
      <c r="K93" s="318"/>
      <c r="L93"/>
      <c r="M93" s="319">
        <v>45799</v>
      </c>
      <c r="N93" s="318">
        <v>5</v>
      </c>
      <c r="O93" s="318"/>
      <c r="P93" s="318"/>
      <c r="Q93" s="319"/>
      <c r="R93" t="s">
        <v>43</v>
      </c>
      <c r="S93" s="318"/>
      <c r="AB93" s="318" t="s">
        <v>50</v>
      </c>
      <c r="AC93" s="318">
        <v>50000106</v>
      </c>
      <c r="AD93" s="318" t="s">
        <v>51</v>
      </c>
      <c r="AF93" s="318">
        <v>16</v>
      </c>
      <c r="AG93" s="320">
        <v>141625</v>
      </c>
      <c r="AH93" s="318">
        <v>19</v>
      </c>
      <c r="AI93" s="320"/>
      <c r="AJ93" s="320"/>
      <c r="AK93" s="320"/>
    </row>
    <row r="94" spans="1:37" hidden="1">
      <c r="A94" t="s">
        <v>385</v>
      </c>
      <c r="B94" s="1">
        <v>45749</v>
      </c>
      <c r="C94">
        <v>4</v>
      </c>
      <c r="D94">
        <v>410792</v>
      </c>
      <c r="E94" t="s">
        <v>5991</v>
      </c>
      <c r="F94" t="s">
        <v>5942</v>
      </c>
      <c r="G94" t="s">
        <v>5759</v>
      </c>
      <c r="H94" t="s">
        <v>5992</v>
      </c>
      <c r="I94" t="s">
        <v>5993</v>
      </c>
      <c r="J94" t="s">
        <v>5994</v>
      </c>
      <c r="K94" s="318"/>
      <c r="L94"/>
      <c r="M94" s="319">
        <v>45978</v>
      </c>
      <c r="N94" s="318">
        <v>11</v>
      </c>
      <c r="O94" s="318"/>
      <c r="P94" s="318" t="s">
        <v>267</v>
      </c>
      <c r="Q94" s="319">
        <v>45793</v>
      </c>
      <c r="R94" t="s">
        <v>5995</v>
      </c>
      <c r="S94" s="318" t="s">
        <v>639</v>
      </c>
      <c r="AB94" s="318" t="s">
        <v>78</v>
      </c>
      <c r="AC94" s="318">
        <v>50000252</v>
      </c>
      <c r="AD94" s="318" t="s">
        <v>79</v>
      </c>
      <c r="AF94" s="318">
        <v>37</v>
      </c>
      <c r="AG94" s="320">
        <v>528713</v>
      </c>
      <c r="AH94" s="318">
        <v>10</v>
      </c>
      <c r="AI94" s="320"/>
      <c r="AJ94" s="320"/>
      <c r="AK94" s="320"/>
    </row>
    <row r="95" spans="1:37" hidden="1">
      <c r="A95" t="s">
        <v>388</v>
      </c>
      <c r="B95" s="1">
        <v>45751</v>
      </c>
      <c r="C95">
        <v>4</v>
      </c>
      <c r="D95">
        <v>410797</v>
      </c>
      <c r="E95" t="s">
        <v>5996</v>
      </c>
      <c r="F95" t="s">
        <v>5772</v>
      </c>
      <c r="G95" t="s">
        <v>5800</v>
      </c>
      <c r="H95" t="s">
        <v>5997</v>
      </c>
      <c r="I95" t="s">
        <v>5775</v>
      </c>
      <c r="J95" t="s">
        <v>5998</v>
      </c>
      <c r="K95" s="318"/>
      <c r="L95"/>
      <c r="M95" s="319">
        <v>45799</v>
      </c>
      <c r="N95" s="318">
        <v>5</v>
      </c>
      <c r="O95" s="318"/>
      <c r="P95" s="318"/>
      <c r="Q95" s="319"/>
      <c r="R95" t="s">
        <v>43</v>
      </c>
      <c r="S95" s="318"/>
      <c r="AB95" s="318" t="s">
        <v>50</v>
      </c>
      <c r="AC95" s="318">
        <v>50000819</v>
      </c>
      <c r="AD95" s="318" t="s">
        <v>51</v>
      </c>
      <c r="AF95" s="318">
        <v>16</v>
      </c>
      <c r="AG95" s="320">
        <v>680834</v>
      </c>
      <c r="AH95" s="318">
        <v>388</v>
      </c>
      <c r="AI95" s="320"/>
      <c r="AJ95" s="320"/>
      <c r="AK95" s="320"/>
    </row>
    <row r="96" spans="1:37" hidden="1">
      <c r="A96" t="s">
        <v>392</v>
      </c>
      <c r="B96" s="1">
        <v>45755</v>
      </c>
      <c r="C96">
        <v>4</v>
      </c>
      <c r="D96">
        <v>410802</v>
      </c>
      <c r="E96" t="s">
        <v>5999</v>
      </c>
      <c r="F96" t="s">
        <v>5942</v>
      </c>
      <c r="G96" t="s">
        <v>6000</v>
      </c>
      <c r="H96" t="s">
        <v>6001</v>
      </c>
      <c r="I96" t="s">
        <v>5993</v>
      </c>
      <c r="J96" t="s">
        <v>6002</v>
      </c>
      <c r="K96" s="318"/>
      <c r="L96"/>
      <c r="M96" s="319">
        <v>45792</v>
      </c>
      <c r="N96" s="318">
        <v>5</v>
      </c>
      <c r="O96" s="318"/>
      <c r="P96" s="318"/>
      <c r="Q96" s="319"/>
      <c r="R96" t="s">
        <v>43</v>
      </c>
      <c r="S96" s="318"/>
      <c r="AB96" s="318" t="s">
        <v>109</v>
      </c>
      <c r="AC96" s="318">
        <v>50001227</v>
      </c>
      <c r="AD96" s="318" t="s">
        <v>95</v>
      </c>
      <c r="AF96" s="318">
        <v>30</v>
      </c>
      <c r="AG96" s="320">
        <v>50284</v>
      </c>
      <c r="AH96" s="318"/>
      <c r="AI96" s="320"/>
      <c r="AJ96" s="320"/>
      <c r="AK96" s="320"/>
    </row>
    <row r="97" spans="1:37">
      <c r="A97" t="s">
        <v>395</v>
      </c>
      <c r="B97" s="1">
        <v>45729</v>
      </c>
      <c r="C97">
        <v>3</v>
      </c>
      <c r="D97">
        <v>410803</v>
      </c>
      <c r="E97" t="s">
        <v>6003</v>
      </c>
      <c r="F97" t="s">
        <v>46</v>
      </c>
      <c r="G97" t="s">
        <v>5752</v>
      </c>
      <c r="H97" t="s">
        <v>6004</v>
      </c>
      <c r="I97" t="s">
        <v>5754</v>
      </c>
      <c r="J97" t="s">
        <v>6005</v>
      </c>
      <c r="K97" s="318"/>
      <c r="L97" t="s">
        <v>391</v>
      </c>
      <c r="M97" s="319"/>
      <c r="N97" s="318">
        <v>1</v>
      </c>
      <c r="O97" s="318"/>
      <c r="P97" s="318"/>
      <c r="Q97" s="319"/>
      <c r="R97" t="s">
        <v>43</v>
      </c>
      <c r="S97" s="318"/>
      <c r="AB97" s="318"/>
      <c r="AC97" s="318">
        <v>40073524</v>
      </c>
      <c r="AD97" s="318" t="s">
        <v>43</v>
      </c>
      <c r="AF97" s="318"/>
      <c r="AG97" s="320"/>
      <c r="AH97" s="318"/>
      <c r="AI97" s="320"/>
      <c r="AJ97" s="320"/>
      <c r="AK97" s="320"/>
    </row>
    <row r="98" spans="1:37">
      <c r="A98" t="s">
        <v>398</v>
      </c>
      <c r="B98" s="1">
        <v>45758</v>
      </c>
      <c r="C98">
        <v>4</v>
      </c>
      <c r="D98">
        <v>410814</v>
      </c>
      <c r="E98" t="s">
        <v>6006</v>
      </c>
      <c r="F98" t="s">
        <v>46</v>
      </c>
      <c r="G98" t="s">
        <v>70</v>
      </c>
      <c r="H98" t="s">
        <v>6007</v>
      </c>
      <c r="I98" t="s">
        <v>5748</v>
      </c>
      <c r="J98" t="s">
        <v>158</v>
      </c>
      <c r="K98" s="318"/>
      <c r="L98" t="s">
        <v>5750</v>
      </c>
      <c r="M98" s="319">
        <v>45775</v>
      </c>
      <c r="N98" s="318">
        <v>4</v>
      </c>
      <c r="O98" s="318"/>
      <c r="P98" s="318"/>
      <c r="Q98" s="319"/>
      <c r="R98" t="s">
        <v>43</v>
      </c>
      <c r="S98" s="318"/>
      <c r="V98">
        <v>45758</v>
      </c>
      <c r="X98">
        <v>45775</v>
      </c>
      <c r="Z98">
        <v>25.7</v>
      </c>
      <c r="AA98">
        <v>3423</v>
      </c>
      <c r="AB98" s="318" t="s">
        <v>253</v>
      </c>
      <c r="AC98" s="318">
        <v>50002699</v>
      </c>
      <c r="AD98" s="318" t="s">
        <v>80</v>
      </c>
      <c r="AF98" s="318">
        <v>30</v>
      </c>
      <c r="AG98" s="320">
        <v>375467</v>
      </c>
      <c r="AH98" s="318">
        <v>84</v>
      </c>
      <c r="AI98" s="320"/>
      <c r="AJ98" s="320"/>
      <c r="AK98" s="320"/>
    </row>
    <row r="99" spans="1:37" hidden="1">
      <c r="A99" t="s">
        <v>401</v>
      </c>
      <c r="B99" s="1">
        <v>45762</v>
      </c>
      <c r="C99">
        <v>4</v>
      </c>
      <c r="D99">
        <v>410818</v>
      </c>
      <c r="E99" t="s">
        <v>5948</v>
      </c>
      <c r="F99" t="s">
        <v>5772</v>
      </c>
      <c r="G99" t="s">
        <v>5806</v>
      </c>
      <c r="H99" t="s">
        <v>5949</v>
      </c>
      <c r="I99" t="s">
        <v>5775</v>
      </c>
      <c r="J99" t="s">
        <v>6008</v>
      </c>
      <c r="K99" s="318"/>
      <c r="L99"/>
      <c r="M99" s="319"/>
      <c r="N99" s="318">
        <v>1</v>
      </c>
      <c r="O99" s="318"/>
      <c r="P99" s="318"/>
      <c r="Q99" s="319"/>
      <c r="R99" t="s">
        <v>43</v>
      </c>
      <c r="S99" s="318"/>
      <c r="AB99" s="318"/>
      <c r="AC99" s="318">
        <v>50002798</v>
      </c>
      <c r="AD99" s="318" t="s">
        <v>43</v>
      </c>
      <c r="AF99" s="318"/>
      <c r="AG99" s="320"/>
      <c r="AH99" s="318"/>
      <c r="AI99" s="320"/>
      <c r="AJ99" s="320"/>
      <c r="AK99" s="320"/>
    </row>
    <row r="100" spans="1:37" hidden="1">
      <c r="A100" t="s">
        <v>405</v>
      </c>
      <c r="B100" s="1">
        <v>45765</v>
      </c>
      <c r="C100">
        <v>4</v>
      </c>
      <c r="D100">
        <v>410825</v>
      </c>
      <c r="E100" t="s">
        <v>6009</v>
      </c>
      <c r="F100" t="s">
        <v>5772</v>
      </c>
      <c r="G100" t="s">
        <v>5800</v>
      </c>
      <c r="H100" t="s">
        <v>6010</v>
      </c>
      <c r="I100" t="s">
        <v>5775</v>
      </c>
      <c r="J100" t="s">
        <v>6011</v>
      </c>
      <c r="K100" s="318"/>
      <c r="L100"/>
      <c r="M100" s="319">
        <v>45807</v>
      </c>
      <c r="N100" s="318">
        <v>5</v>
      </c>
      <c r="O100" s="318"/>
      <c r="P100" s="318" t="s">
        <v>267</v>
      </c>
      <c r="Q100" s="319">
        <v>45784</v>
      </c>
      <c r="R100" t="s">
        <v>6012</v>
      </c>
      <c r="S100" s="318" t="s">
        <v>639</v>
      </c>
      <c r="AB100" s="318" t="s">
        <v>50</v>
      </c>
      <c r="AC100" s="318">
        <v>50003358</v>
      </c>
      <c r="AD100" s="318" t="s">
        <v>51</v>
      </c>
      <c r="AF100" s="318">
        <v>10</v>
      </c>
      <c r="AG100" s="320">
        <v>400039</v>
      </c>
      <c r="AH100" s="318">
        <v>18</v>
      </c>
      <c r="AI100" s="320"/>
      <c r="AJ100" s="320"/>
      <c r="AK100" s="320"/>
    </row>
    <row r="101" spans="1:37" hidden="1">
      <c r="A101" t="s">
        <v>408</v>
      </c>
      <c r="B101" s="1">
        <v>45765</v>
      </c>
      <c r="C101">
        <v>4</v>
      </c>
      <c r="D101">
        <v>410826</v>
      </c>
      <c r="E101" t="s">
        <v>6013</v>
      </c>
      <c r="F101" t="s">
        <v>5772</v>
      </c>
      <c r="G101" t="s">
        <v>5982</v>
      </c>
      <c r="H101" t="s">
        <v>6014</v>
      </c>
      <c r="I101" t="s">
        <v>5775</v>
      </c>
      <c r="J101" t="s">
        <v>158</v>
      </c>
      <c r="K101" s="318"/>
      <c r="L101"/>
      <c r="M101" s="319">
        <v>45811</v>
      </c>
      <c r="N101" s="318">
        <v>6</v>
      </c>
      <c r="O101" s="318"/>
      <c r="P101" s="318"/>
      <c r="Q101" s="319"/>
      <c r="R101" t="s">
        <v>43</v>
      </c>
      <c r="S101" s="318"/>
      <c r="AB101" s="318" t="s">
        <v>50</v>
      </c>
      <c r="AC101" s="318">
        <v>50003368</v>
      </c>
      <c r="AD101" s="318" t="s">
        <v>51</v>
      </c>
      <c r="AF101" s="318">
        <v>10</v>
      </c>
      <c r="AG101" s="320">
        <v>225175</v>
      </c>
      <c r="AH101" s="318">
        <v>25</v>
      </c>
      <c r="AI101" s="320"/>
      <c r="AJ101" s="320"/>
      <c r="AK101" s="320"/>
    </row>
    <row r="102" spans="1:37" hidden="1">
      <c r="A102" t="s">
        <v>411</v>
      </c>
      <c r="B102" s="1">
        <v>45768</v>
      </c>
      <c r="C102">
        <v>4</v>
      </c>
      <c r="D102">
        <v>410832</v>
      </c>
      <c r="E102" t="s">
        <v>6015</v>
      </c>
      <c r="F102" t="s">
        <v>5942</v>
      </c>
      <c r="G102" t="s">
        <v>6000</v>
      </c>
      <c r="H102" t="s">
        <v>6016</v>
      </c>
      <c r="I102" t="s">
        <v>5944</v>
      </c>
      <c r="J102" t="s">
        <v>158</v>
      </c>
      <c r="K102" s="318"/>
      <c r="L102" t="s">
        <v>5814</v>
      </c>
      <c r="M102" s="319">
        <v>45804</v>
      </c>
      <c r="N102" s="318">
        <v>5</v>
      </c>
      <c r="O102" s="318"/>
      <c r="P102" s="318"/>
      <c r="Q102" s="319"/>
      <c r="R102" t="s">
        <v>43</v>
      </c>
      <c r="S102" s="318"/>
      <c r="AB102" s="318" t="s">
        <v>50</v>
      </c>
      <c r="AC102" s="318">
        <v>50005371</v>
      </c>
      <c r="AD102" s="318" t="s">
        <v>51</v>
      </c>
      <c r="AF102" s="318">
        <v>30</v>
      </c>
      <c r="AG102" s="320">
        <v>252509</v>
      </c>
      <c r="AH102" s="318">
        <v>24</v>
      </c>
      <c r="AI102" s="320"/>
      <c r="AJ102" s="320"/>
      <c r="AK102" s="320"/>
    </row>
    <row r="103" spans="1:37" hidden="1">
      <c r="A103" t="s">
        <v>414</v>
      </c>
      <c r="B103" s="1">
        <v>45768</v>
      </c>
      <c r="C103">
        <v>4</v>
      </c>
      <c r="D103">
        <v>410833</v>
      </c>
      <c r="E103" t="s">
        <v>6017</v>
      </c>
      <c r="F103" t="s">
        <v>5942</v>
      </c>
      <c r="G103" t="s">
        <v>6000</v>
      </c>
      <c r="H103" t="s">
        <v>6018</v>
      </c>
      <c r="I103" t="s">
        <v>5944</v>
      </c>
      <c r="J103" t="s">
        <v>158</v>
      </c>
      <c r="K103" s="318"/>
      <c r="L103" t="s">
        <v>5814</v>
      </c>
      <c r="M103" s="319">
        <v>45806</v>
      </c>
      <c r="N103" s="318">
        <v>5</v>
      </c>
      <c r="O103" s="318"/>
      <c r="P103" s="318"/>
      <c r="Q103" s="319"/>
      <c r="R103" t="s">
        <v>43</v>
      </c>
      <c r="S103" s="318"/>
      <c r="AB103" s="318" t="s">
        <v>50</v>
      </c>
      <c r="AC103" s="318">
        <v>50005385</v>
      </c>
      <c r="AD103" s="318" t="s">
        <v>51</v>
      </c>
      <c r="AF103" s="318">
        <v>30</v>
      </c>
      <c r="AG103" s="320">
        <v>277417</v>
      </c>
      <c r="AH103" s="318">
        <v>25</v>
      </c>
      <c r="AI103" s="320"/>
      <c r="AJ103" s="320"/>
      <c r="AK103" s="320"/>
    </row>
    <row r="104" spans="1:37" hidden="1">
      <c r="A104" t="s">
        <v>417</v>
      </c>
      <c r="B104" s="1">
        <v>45768</v>
      </c>
      <c r="C104">
        <v>4</v>
      </c>
      <c r="D104">
        <v>410837</v>
      </c>
      <c r="E104" t="s">
        <v>6019</v>
      </c>
      <c r="F104" t="s">
        <v>5772</v>
      </c>
      <c r="G104" t="s">
        <v>5982</v>
      </c>
      <c r="H104" t="s">
        <v>6020</v>
      </c>
      <c r="I104" t="s">
        <v>5775</v>
      </c>
      <c r="J104" t="s">
        <v>6021</v>
      </c>
      <c r="K104" s="318"/>
      <c r="L104" t="s">
        <v>5814</v>
      </c>
      <c r="M104" s="319"/>
      <c r="N104" s="318">
        <v>1</v>
      </c>
      <c r="O104" s="318"/>
      <c r="P104" s="318"/>
      <c r="Q104" s="319"/>
      <c r="R104" t="s">
        <v>43</v>
      </c>
      <c r="S104" s="318"/>
      <c r="AB104" s="318"/>
      <c r="AC104" s="318">
        <v>50003657</v>
      </c>
      <c r="AD104" s="318" t="s">
        <v>43</v>
      </c>
      <c r="AF104" s="318"/>
      <c r="AG104" s="320"/>
      <c r="AH104" s="318"/>
      <c r="AI104" s="320"/>
      <c r="AJ104" s="320"/>
      <c r="AK104" s="320"/>
    </row>
    <row r="105" spans="1:37" hidden="1">
      <c r="A105" t="s">
        <v>420</v>
      </c>
      <c r="B105" s="1">
        <v>45769</v>
      </c>
      <c r="C105">
        <v>4</v>
      </c>
      <c r="D105">
        <v>410840</v>
      </c>
      <c r="E105" t="s">
        <v>6022</v>
      </c>
      <c r="F105" t="s">
        <v>5942</v>
      </c>
      <c r="G105" t="s">
        <v>5752</v>
      </c>
      <c r="H105" t="s">
        <v>6023</v>
      </c>
      <c r="I105" t="s">
        <v>5944</v>
      </c>
      <c r="J105" t="s">
        <v>158</v>
      </c>
      <c r="K105" s="318"/>
      <c r="L105" t="s">
        <v>5814</v>
      </c>
      <c r="M105" s="319">
        <v>45803</v>
      </c>
      <c r="N105" s="318">
        <v>5</v>
      </c>
      <c r="O105" s="318"/>
      <c r="P105" s="318"/>
      <c r="Q105" s="319"/>
      <c r="R105" t="s">
        <v>43</v>
      </c>
      <c r="S105" s="318"/>
      <c r="AB105" s="318" t="s">
        <v>50</v>
      </c>
      <c r="AC105" s="318">
        <v>50004268</v>
      </c>
      <c r="AD105" s="318" t="s">
        <v>51</v>
      </c>
      <c r="AF105" s="318">
        <v>37</v>
      </c>
      <c r="AG105" s="320">
        <v>624078</v>
      </c>
      <c r="AH105" s="318">
        <v>364</v>
      </c>
      <c r="AI105" s="320"/>
      <c r="AJ105" s="320"/>
      <c r="AK105" s="320"/>
    </row>
    <row r="106" spans="1:37" hidden="1">
      <c r="A106" t="s">
        <v>424</v>
      </c>
      <c r="B106" s="1">
        <v>45771</v>
      </c>
      <c r="C106">
        <v>4</v>
      </c>
      <c r="D106">
        <v>410847</v>
      </c>
      <c r="E106" t="s">
        <v>6024</v>
      </c>
      <c r="F106" t="s">
        <v>5942</v>
      </c>
      <c r="G106" t="s">
        <v>5759</v>
      </c>
      <c r="H106" t="s">
        <v>6025</v>
      </c>
      <c r="I106" t="s">
        <v>5944</v>
      </c>
      <c r="J106" t="s">
        <v>6026</v>
      </c>
      <c r="K106" s="318"/>
      <c r="L106" t="s">
        <v>5750</v>
      </c>
      <c r="M106" s="319"/>
      <c r="N106" s="318">
        <v>1</v>
      </c>
      <c r="O106" s="318"/>
      <c r="P106" s="318"/>
      <c r="Q106" s="319"/>
      <c r="R106" t="s">
        <v>43</v>
      </c>
      <c r="S106" s="318"/>
      <c r="AB106" s="318"/>
      <c r="AC106" s="318">
        <v>50004340</v>
      </c>
      <c r="AD106" s="318" t="s">
        <v>43</v>
      </c>
      <c r="AF106" s="318"/>
      <c r="AG106" s="320"/>
      <c r="AH106" s="318"/>
      <c r="AI106" s="320"/>
    </row>
    <row r="107" spans="1:37">
      <c r="A107" t="s">
        <v>427</v>
      </c>
      <c r="B107" s="1">
        <v>45771</v>
      </c>
      <c r="C107">
        <v>4</v>
      </c>
      <c r="D107">
        <v>410848</v>
      </c>
      <c r="E107" t="s">
        <v>6027</v>
      </c>
      <c r="F107" t="s">
        <v>46</v>
      </c>
      <c r="G107" t="s">
        <v>5752</v>
      </c>
      <c r="H107" t="s">
        <v>6028</v>
      </c>
      <c r="I107" t="s">
        <v>5829</v>
      </c>
      <c r="J107" t="s">
        <v>158</v>
      </c>
      <c r="K107" s="318"/>
      <c r="L107" t="s">
        <v>5814</v>
      </c>
      <c r="M107" s="319">
        <v>45804</v>
      </c>
      <c r="N107" s="318">
        <v>5</v>
      </c>
      <c r="O107" s="318"/>
      <c r="P107" s="318"/>
      <c r="Q107" s="319"/>
      <c r="R107" t="s">
        <v>43</v>
      </c>
      <c r="S107" s="318"/>
      <c r="AB107" s="318" t="s">
        <v>50</v>
      </c>
      <c r="AC107" s="318">
        <v>50004707</v>
      </c>
      <c r="AD107" s="318" t="s">
        <v>51</v>
      </c>
      <c r="AF107" s="318">
        <v>30</v>
      </c>
      <c r="AG107" s="320">
        <v>210973</v>
      </c>
      <c r="AH107" s="318">
        <v>52</v>
      </c>
      <c r="AI107" s="320"/>
    </row>
    <row r="108" spans="1:37" hidden="1">
      <c r="A108" t="s">
        <v>430</v>
      </c>
      <c r="B108" s="1">
        <v>45768</v>
      </c>
      <c r="C108">
        <v>4</v>
      </c>
      <c r="D108">
        <v>410849</v>
      </c>
      <c r="E108" t="s">
        <v>6019</v>
      </c>
      <c r="F108" t="s">
        <v>5772</v>
      </c>
      <c r="G108" t="s">
        <v>5982</v>
      </c>
      <c r="H108" t="s">
        <v>6020</v>
      </c>
      <c r="I108" t="s">
        <v>5775</v>
      </c>
      <c r="J108" t="s">
        <v>5869</v>
      </c>
      <c r="K108" s="318"/>
      <c r="L108"/>
      <c r="M108" s="319"/>
      <c r="N108" s="318">
        <v>1</v>
      </c>
      <c r="O108" s="318"/>
      <c r="P108" s="318"/>
      <c r="Q108" s="319"/>
      <c r="R108" t="s">
        <v>43</v>
      </c>
      <c r="S108" s="318"/>
      <c r="AB108" s="318"/>
      <c r="AC108" s="318">
        <v>50003658</v>
      </c>
      <c r="AD108" s="318" t="s">
        <v>43</v>
      </c>
      <c r="AF108" s="318"/>
      <c r="AG108" s="320"/>
      <c r="AH108" s="318"/>
      <c r="AI108" s="320"/>
    </row>
    <row r="109" spans="1:37" hidden="1">
      <c r="A109" t="s">
        <v>433</v>
      </c>
      <c r="B109" s="1">
        <v>45770</v>
      </c>
      <c r="C109">
        <v>4</v>
      </c>
      <c r="D109">
        <v>410850</v>
      </c>
      <c r="E109" t="s">
        <v>6029</v>
      </c>
      <c r="F109" t="s">
        <v>5772</v>
      </c>
      <c r="G109" t="s">
        <v>43</v>
      </c>
      <c r="H109" t="s">
        <v>6030</v>
      </c>
      <c r="I109" t="s">
        <v>5775</v>
      </c>
      <c r="J109" t="s">
        <v>6031</v>
      </c>
      <c r="K109" s="318"/>
      <c r="L109"/>
      <c r="M109" s="319" t="s">
        <v>534</v>
      </c>
      <c r="N109" s="318"/>
      <c r="O109" s="318"/>
      <c r="P109" s="318"/>
      <c r="Q109" s="319"/>
      <c r="R109" t="s">
        <v>43</v>
      </c>
      <c r="S109" s="318"/>
      <c r="AB109" s="318" t="s">
        <v>109</v>
      </c>
      <c r="AC109" s="318">
        <v>50004290</v>
      </c>
      <c r="AD109" s="318" t="s">
        <v>95</v>
      </c>
      <c r="AF109" s="318">
        <v>16</v>
      </c>
      <c r="AG109" s="320">
        <v>38609</v>
      </c>
      <c r="AH109" s="318"/>
      <c r="AI109" s="320"/>
    </row>
    <row r="110" spans="1:37" hidden="1">
      <c r="A110" t="s">
        <v>436</v>
      </c>
      <c r="B110" s="1">
        <v>45772</v>
      </c>
      <c r="C110">
        <v>4</v>
      </c>
      <c r="D110">
        <v>410851</v>
      </c>
      <c r="E110" t="s">
        <v>6032</v>
      </c>
      <c r="F110" t="s">
        <v>5772</v>
      </c>
      <c r="G110" t="s">
        <v>5845</v>
      </c>
      <c r="H110" t="s">
        <v>6033</v>
      </c>
      <c r="I110" t="s">
        <v>5775</v>
      </c>
      <c r="J110" t="s">
        <v>6021</v>
      </c>
      <c r="K110" s="318"/>
      <c r="L110" t="s">
        <v>5814</v>
      </c>
      <c r="M110" s="319"/>
      <c r="N110" s="318">
        <v>1</v>
      </c>
      <c r="O110" s="318"/>
      <c r="P110" s="318"/>
      <c r="Q110" s="319"/>
      <c r="R110" t="s">
        <v>43</v>
      </c>
      <c r="S110" s="318"/>
      <c r="AB110" s="318"/>
      <c r="AC110" s="318">
        <v>50004923</v>
      </c>
      <c r="AD110" s="318" t="s">
        <v>43</v>
      </c>
      <c r="AF110" s="318"/>
      <c r="AG110" s="320"/>
      <c r="AH110" s="318"/>
      <c r="AI110" s="320"/>
    </row>
    <row r="111" spans="1:37" hidden="1">
      <c r="A111" t="s">
        <v>441</v>
      </c>
      <c r="B111" s="1">
        <v>45772</v>
      </c>
      <c r="C111">
        <v>4</v>
      </c>
      <c r="D111">
        <v>410852</v>
      </c>
      <c r="E111" t="s">
        <v>6034</v>
      </c>
      <c r="F111" t="s">
        <v>5772</v>
      </c>
      <c r="G111" t="s">
        <v>5773</v>
      </c>
      <c r="H111" t="s">
        <v>6035</v>
      </c>
      <c r="I111" t="s">
        <v>5775</v>
      </c>
      <c r="J111" t="s">
        <v>6036</v>
      </c>
      <c r="K111" s="318"/>
      <c r="L111" t="s">
        <v>5814</v>
      </c>
      <c r="M111" s="319"/>
      <c r="N111" s="318">
        <v>1</v>
      </c>
      <c r="O111" s="318"/>
      <c r="P111" s="318"/>
      <c r="Q111" s="319"/>
      <c r="R111" t="s">
        <v>43</v>
      </c>
      <c r="S111" s="318"/>
      <c r="AB111" s="318"/>
      <c r="AC111" s="318">
        <v>50004931</v>
      </c>
      <c r="AD111" s="318" t="s">
        <v>43</v>
      </c>
      <c r="AF111" s="318"/>
      <c r="AG111" s="320"/>
      <c r="AH111" s="318"/>
      <c r="AI111" s="320"/>
    </row>
    <row r="112" spans="1:37" hidden="1">
      <c r="A112" t="s">
        <v>444</v>
      </c>
      <c r="B112" s="1">
        <v>45772</v>
      </c>
      <c r="C112">
        <v>4</v>
      </c>
      <c r="D112">
        <v>410853</v>
      </c>
      <c r="E112" t="s">
        <v>6037</v>
      </c>
      <c r="F112" t="s">
        <v>5772</v>
      </c>
      <c r="G112" t="s">
        <v>5759</v>
      </c>
      <c r="H112" t="s">
        <v>6038</v>
      </c>
      <c r="I112" t="s">
        <v>5775</v>
      </c>
      <c r="J112" t="s">
        <v>6021</v>
      </c>
      <c r="K112" s="318"/>
      <c r="L112" t="s">
        <v>5814</v>
      </c>
      <c r="M112" s="319"/>
      <c r="N112" s="318">
        <v>1</v>
      </c>
      <c r="O112" s="318"/>
      <c r="P112" s="318"/>
      <c r="Q112" s="319"/>
      <c r="R112" t="s">
        <v>43</v>
      </c>
      <c r="S112" s="318"/>
      <c r="AB112" s="318"/>
      <c r="AC112" s="318">
        <v>50004937</v>
      </c>
      <c r="AD112" s="318" t="s">
        <v>43</v>
      </c>
      <c r="AF112" s="318"/>
      <c r="AG112" s="320"/>
      <c r="AH112" s="318"/>
      <c r="AI112" s="320"/>
    </row>
    <row r="113" spans="1:35" hidden="1">
      <c r="A113" t="s">
        <v>447</v>
      </c>
      <c r="B113" s="1">
        <v>45772</v>
      </c>
      <c r="C113">
        <v>4</v>
      </c>
      <c r="D113">
        <v>410854</v>
      </c>
      <c r="E113" t="s">
        <v>6039</v>
      </c>
      <c r="F113" t="s">
        <v>5772</v>
      </c>
      <c r="G113" t="s">
        <v>6000</v>
      </c>
      <c r="H113" t="s">
        <v>6040</v>
      </c>
      <c r="I113" t="s">
        <v>5775</v>
      </c>
      <c r="J113" t="s">
        <v>6041</v>
      </c>
      <c r="K113" s="318"/>
      <c r="L113" t="s">
        <v>5814</v>
      </c>
      <c r="M113" s="319"/>
      <c r="N113" s="318">
        <v>1</v>
      </c>
      <c r="O113" s="318"/>
      <c r="P113" s="318"/>
      <c r="Q113" s="319"/>
      <c r="R113" t="s">
        <v>43</v>
      </c>
      <c r="S113" s="318"/>
      <c r="AB113" s="318"/>
      <c r="AC113" s="318">
        <v>50004939</v>
      </c>
      <c r="AD113" s="318" t="s">
        <v>43</v>
      </c>
      <c r="AF113" s="318"/>
      <c r="AG113" s="320"/>
      <c r="AH113" s="318"/>
      <c r="AI113" s="320"/>
    </row>
    <row r="114" spans="1:35">
      <c r="A114" t="s">
        <v>450</v>
      </c>
      <c r="B114" s="1">
        <v>45772</v>
      </c>
      <c r="C114">
        <v>4</v>
      </c>
      <c r="D114">
        <v>410855</v>
      </c>
      <c r="E114" t="s">
        <v>6042</v>
      </c>
      <c r="F114" t="s">
        <v>46</v>
      </c>
      <c r="G114" t="s">
        <v>5759</v>
      </c>
      <c r="H114" t="s">
        <v>6043</v>
      </c>
      <c r="I114" t="s">
        <v>5829</v>
      </c>
      <c r="J114" t="s">
        <v>158</v>
      </c>
      <c r="K114" s="318"/>
      <c r="L114" t="s">
        <v>5814</v>
      </c>
      <c r="M114" s="319">
        <v>45803</v>
      </c>
      <c r="N114" s="318">
        <v>5</v>
      </c>
      <c r="O114" s="318"/>
      <c r="P114" s="318"/>
      <c r="Q114" s="319"/>
      <c r="R114" t="s">
        <v>43</v>
      </c>
      <c r="S114" s="318"/>
      <c r="AB114" s="318" t="s">
        <v>50</v>
      </c>
      <c r="AC114" s="318">
        <v>50005039</v>
      </c>
      <c r="AD114" s="318" t="s">
        <v>51</v>
      </c>
      <c r="AF114" s="318">
        <v>30</v>
      </c>
      <c r="AG114" s="320">
        <v>237341</v>
      </c>
      <c r="AH114" s="318">
        <v>44</v>
      </c>
      <c r="AI114" s="320"/>
    </row>
    <row r="115" spans="1:35" hidden="1">
      <c r="A115" t="s">
        <v>453</v>
      </c>
      <c r="B115" s="1">
        <v>45772</v>
      </c>
      <c r="C115">
        <v>4</v>
      </c>
      <c r="D115">
        <v>410856</v>
      </c>
      <c r="E115" t="s">
        <v>6044</v>
      </c>
      <c r="F115" t="s">
        <v>5942</v>
      </c>
      <c r="G115" t="s">
        <v>6000</v>
      </c>
      <c r="H115" t="s">
        <v>6045</v>
      </c>
      <c r="I115" t="s">
        <v>5993</v>
      </c>
      <c r="J115" t="s">
        <v>158</v>
      </c>
      <c r="K115" s="318"/>
      <c r="L115" t="s">
        <v>5814</v>
      </c>
      <c r="M115" s="319">
        <v>45803</v>
      </c>
      <c r="N115" s="318">
        <v>5</v>
      </c>
      <c r="O115" s="318"/>
      <c r="P115" s="318"/>
      <c r="Q115" s="319"/>
      <c r="R115" t="s">
        <v>43</v>
      </c>
      <c r="S115" s="318"/>
      <c r="AB115" s="318" t="s">
        <v>50</v>
      </c>
      <c r="AC115" s="318">
        <v>50005394</v>
      </c>
      <c r="AD115" s="318" t="s">
        <v>51</v>
      </c>
      <c r="AF115" s="318">
        <v>30</v>
      </c>
      <c r="AG115" s="320">
        <v>214261</v>
      </c>
      <c r="AH115" s="318">
        <v>10</v>
      </c>
      <c r="AI115" s="320"/>
    </row>
    <row r="116" spans="1:35">
      <c r="A116" t="s">
        <v>456</v>
      </c>
      <c r="B116" s="1">
        <v>44161</v>
      </c>
      <c r="C116">
        <v>11</v>
      </c>
      <c r="D116">
        <v>410863</v>
      </c>
      <c r="E116" t="s">
        <v>6046</v>
      </c>
      <c r="F116" t="s">
        <v>46</v>
      </c>
      <c r="G116" t="s">
        <v>5845</v>
      </c>
      <c r="H116" t="s">
        <v>6047</v>
      </c>
      <c r="I116" t="s">
        <v>5754</v>
      </c>
      <c r="J116" t="s">
        <v>5581</v>
      </c>
      <c r="K116" s="318"/>
      <c r="L116" t="s">
        <v>5750</v>
      </c>
      <c r="M116" s="319">
        <v>45576</v>
      </c>
      <c r="N116" s="318">
        <v>10</v>
      </c>
      <c r="O116" s="318"/>
      <c r="P116" s="318"/>
      <c r="Q116" s="319"/>
      <c r="R116" t="s">
        <v>43</v>
      </c>
      <c r="S116" s="318"/>
      <c r="AB116" s="318"/>
      <c r="AC116" s="318" t="s">
        <v>6048</v>
      </c>
      <c r="AD116" s="318" t="s">
        <v>43</v>
      </c>
      <c r="AF116" s="318"/>
      <c r="AG116" s="320"/>
      <c r="AH116" s="318"/>
      <c r="AI116" s="320"/>
    </row>
    <row r="117" spans="1:35">
      <c r="A117" t="s">
        <v>459</v>
      </c>
      <c r="B117" s="1">
        <v>44161</v>
      </c>
      <c r="C117">
        <v>11</v>
      </c>
      <c r="D117">
        <v>410864</v>
      </c>
      <c r="E117" t="s">
        <v>6049</v>
      </c>
      <c r="F117" t="s">
        <v>46</v>
      </c>
      <c r="G117" t="s">
        <v>5845</v>
      </c>
      <c r="H117" t="s">
        <v>6050</v>
      </c>
      <c r="I117" t="s">
        <v>5754</v>
      </c>
      <c r="J117" t="s">
        <v>5581</v>
      </c>
      <c r="K117" s="318"/>
      <c r="L117" t="s">
        <v>5750</v>
      </c>
      <c r="M117" s="319">
        <v>45576</v>
      </c>
      <c r="N117" s="318">
        <v>10</v>
      </c>
      <c r="O117" s="318"/>
      <c r="P117" s="318"/>
      <c r="Q117" s="319"/>
      <c r="R117" t="s">
        <v>43</v>
      </c>
      <c r="S117" s="318"/>
      <c r="AB117" s="318"/>
      <c r="AC117" s="318" t="s">
        <v>6051</v>
      </c>
      <c r="AD117" s="318" t="s">
        <v>43</v>
      </c>
      <c r="AF117" s="318"/>
      <c r="AG117" s="320"/>
      <c r="AH117" s="318"/>
      <c r="AI117" s="320"/>
    </row>
    <row r="118" spans="1:35" hidden="1">
      <c r="A118" t="s">
        <v>462</v>
      </c>
      <c r="B118" s="1">
        <v>45786</v>
      </c>
      <c r="C118">
        <v>5</v>
      </c>
      <c r="D118">
        <v>410867</v>
      </c>
      <c r="E118" t="s">
        <v>6052</v>
      </c>
      <c r="F118" t="s">
        <v>5772</v>
      </c>
      <c r="G118" t="s">
        <v>5982</v>
      </c>
      <c r="H118" t="s">
        <v>6053</v>
      </c>
      <c r="I118" t="s">
        <v>5775</v>
      </c>
      <c r="J118" t="s">
        <v>158</v>
      </c>
      <c r="K118" s="318"/>
      <c r="L118"/>
      <c r="M118" s="319">
        <v>45806</v>
      </c>
      <c r="N118" s="318">
        <v>5</v>
      </c>
      <c r="O118" s="318"/>
      <c r="P118" s="318"/>
      <c r="Q118" s="319"/>
      <c r="R118" t="s">
        <v>43</v>
      </c>
      <c r="S118" s="318"/>
      <c r="AB118" s="318" t="s">
        <v>50</v>
      </c>
      <c r="AC118" s="318">
        <v>50006274</v>
      </c>
      <c r="AD118" s="318" t="s">
        <v>51</v>
      </c>
      <c r="AF118" s="318">
        <v>10</v>
      </c>
      <c r="AG118" s="320">
        <v>150924</v>
      </c>
      <c r="AH118" s="318">
        <v>26</v>
      </c>
      <c r="AI118" s="320"/>
    </row>
    <row r="119" spans="1:35">
      <c r="A119" t="s">
        <v>465</v>
      </c>
      <c r="B119" s="1">
        <v>45786</v>
      </c>
      <c r="C119">
        <v>5</v>
      </c>
      <c r="D119">
        <v>410869</v>
      </c>
      <c r="F119" t="s">
        <v>46</v>
      </c>
      <c r="G119" t="s">
        <v>5845</v>
      </c>
      <c r="H119" t="s">
        <v>6054</v>
      </c>
      <c r="I119" t="s">
        <v>6055</v>
      </c>
      <c r="J119" t="s">
        <v>6056</v>
      </c>
      <c r="K119" s="318"/>
      <c r="L119" t="s">
        <v>5750</v>
      </c>
      <c r="M119" s="319">
        <v>45842</v>
      </c>
      <c r="N119" s="318">
        <v>7</v>
      </c>
      <c r="O119" s="318"/>
      <c r="P119" s="318"/>
      <c r="Q119" s="319"/>
      <c r="R119" t="s">
        <v>43</v>
      </c>
      <c r="S119" s="318"/>
      <c r="AB119" s="318" t="s">
        <v>62</v>
      </c>
      <c r="AC119" s="318">
        <v>50006400</v>
      </c>
      <c r="AD119" s="318" t="s">
        <v>63</v>
      </c>
      <c r="AF119" s="318">
        <v>35</v>
      </c>
      <c r="AG119" s="320">
        <v>732402</v>
      </c>
      <c r="AH119" s="318">
        <v>153</v>
      </c>
      <c r="AI119" s="320"/>
    </row>
    <row r="120" spans="1:35" hidden="1">
      <c r="A120" t="s">
        <v>468</v>
      </c>
      <c r="B120" s="1">
        <v>45789</v>
      </c>
      <c r="C120">
        <v>5</v>
      </c>
      <c r="D120">
        <v>410872</v>
      </c>
      <c r="E120" t="s">
        <v>6057</v>
      </c>
      <c r="F120" t="s">
        <v>5772</v>
      </c>
      <c r="G120" t="s">
        <v>5800</v>
      </c>
      <c r="H120" t="s">
        <v>6058</v>
      </c>
      <c r="I120" t="s">
        <v>5775</v>
      </c>
      <c r="J120" t="s">
        <v>6059</v>
      </c>
      <c r="K120" s="318"/>
      <c r="L120"/>
      <c r="M120" s="319">
        <v>45834</v>
      </c>
      <c r="N120" s="318">
        <v>6</v>
      </c>
      <c r="O120" s="318"/>
      <c r="P120" s="318"/>
      <c r="Q120" s="319"/>
      <c r="R120" t="s">
        <v>43</v>
      </c>
      <c r="S120" s="318"/>
      <c r="AB120" s="318" t="s">
        <v>50</v>
      </c>
      <c r="AC120" s="318">
        <v>50006492</v>
      </c>
      <c r="AD120" s="318" t="s">
        <v>51</v>
      </c>
      <c r="AF120" s="318">
        <v>17</v>
      </c>
      <c r="AG120" s="320">
        <v>8917</v>
      </c>
      <c r="AH120" s="318"/>
      <c r="AI120" s="320"/>
    </row>
    <row r="121" spans="1:35" hidden="1">
      <c r="A121" t="s">
        <v>472</v>
      </c>
      <c r="B121" s="1">
        <v>45789</v>
      </c>
      <c r="C121">
        <v>5</v>
      </c>
      <c r="D121">
        <v>410873</v>
      </c>
      <c r="E121" t="s">
        <v>6060</v>
      </c>
      <c r="F121" t="s">
        <v>5772</v>
      </c>
      <c r="G121" t="s">
        <v>5773</v>
      </c>
      <c r="H121" t="s">
        <v>6061</v>
      </c>
      <c r="I121" t="s">
        <v>5775</v>
      </c>
      <c r="J121" t="s">
        <v>5780</v>
      </c>
      <c r="K121" s="318"/>
      <c r="L121" t="s">
        <v>5814</v>
      </c>
      <c r="M121" s="319"/>
      <c r="N121" s="318">
        <v>1</v>
      </c>
      <c r="O121" s="318"/>
      <c r="P121" s="318"/>
      <c r="Q121" s="319"/>
      <c r="R121" t="s">
        <v>43</v>
      </c>
      <c r="S121" s="318"/>
      <c r="AB121" s="318"/>
      <c r="AC121" s="318">
        <v>50006524</v>
      </c>
      <c r="AD121" s="318" t="s">
        <v>43</v>
      </c>
      <c r="AF121" s="318"/>
      <c r="AG121" s="320"/>
      <c r="AH121" s="318"/>
      <c r="AI121" s="320"/>
    </row>
    <row r="122" spans="1:35" hidden="1">
      <c r="A122" t="s">
        <v>475</v>
      </c>
      <c r="B122" s="1">
        <v>45789</v>
      </c>
      <c r="C122">
        <v>5</v>
      </c>
      <c r="D122">
        <v>410874</v>
      </c>
      <c r="E122" t="s">
        <v>6062</v>
      </c>
      <c r="F122" t="s">
        <v>5772</v>
      </c>
      <c r="G122" t="s">
        <v>5759</v>
      </c>
      <c r="H122" t="s">
        <v>6063</v>
      </c>
      <c r="I122" t="s">
        <v>5775</v>
      </c>
      <c r="J122" t="s">
        <v>5780</v>
      </c>
      <c r="K122" s="318"/>
      <c r="L122" t="s">
        <v>5814</v>
      </c>
      <c r="M122" s="319"/>
      <c r="N122" s="318">
        <v>1</v>
      </c>
      <c r="O122" s="318"/>
      <c r="P122" s="318"/>
      <c r="Q122" s="319"/>
      <c r="R122" t="s">
        <v>43</v>
      </c>
      <c r="S122" s="318"/>
      <c r="AB122" s="318"/>
      <c r="AC122" s="318">
        <v>50006538</v>
      </c>
      <c r="AD122" s="318" t="s">
        <v>43</v>
      </c>
      <c r="AF122" s="318"/>
      <c r="AG122" s="320"/>
      <c r="AH122" s="318"/>
      <c r="AI122" s="320"/>
    </row>
    <row r="123" spans="1:35" hidden="1">
      <c r="A123" t="s">
        <v>478</v>
      </c>
      <c r="B123" s="1">
        <v>45789</v>
      </c>
      <c r="C123">
        <v>5</v>
      </c>
      <c r="D123">
        <v>410875</v>
      </c>
      <c r="E123" t="s">
        <v>6064</v>
      </c>
      <c r="F123" t="s">
        <v>5772</v>
      </c>
      <c r="G123" t="s">
        <v>5800</v>
      </c>
      <c r="H123" t="s">
        <v>6065</v>
      </c>
      <c r="I123" t="s">
        <v>5775</v>
      </c>
      <c r="J123" t="s">
        <v>6021</v>
      </c>
      <c r="K123" s="318"/>
      <c r="L123" t="s">
        <v>5814</v>
      </c>
      <c r="M123" s="319"/>
      <c r="N123" s="318">
        <v>1</v>
      </c>
      <c r="O123" s="318"/>
      <c r="P123" s="318"/>
      <c r="Q123" s="319"/>
      <c r="R123" t="s">
        <v>43</v>
      </c>
      <c r="S123" s="318"/>
      <c r="AB123" s="318"/>
      <c r="AC123" s="318">
        <v>50006541</v>
      </c>
      <c r="AD123" s="318" t="s">
        <v>43</v>
      </c>
      <c r="AF123" s="318"/>
      <c r="AG123" s="320"/>
      <c r="AH123" s="318"/>
      <c r="AI123" s="320"/>
    </row>
    <row r="124" spans="1:35" hidden="1">
      <c r="A124" t="s">
        <v>482</v>
      </c>
      <c r="B124" s="1">
        <v>45789</v>
      </c>
      <c r="C124">
        <v>5</v>
      </c>
      <c r="D124">
        <v>410876</v>
      </c>
      <c r="E124" t="s">
        <v>6066</v>
      </c>
      <c r="F124" t="s">
        <v>5772</v>
      </c>
      <c r="G124" t="s">
        <v>5800</v>
      </c>
      <c r="H124" t="s">
        <v>6067</v>
      </c>
      <c r="I124" t="s">
        <v>5775</v>
      </c>
      <c r="J124" t="s">
        <v>6068</v>
      </c>
      <c r="K124" s="318"/>
      <c r="L124" t="s">
        <v>5814</v>
      </c>
      <c r="M124" s="319"/>
      <c r="N124" s="318">
        <v>1</v>
      </c>
      <c r="O124" s="318"/>
      <c r="P124" s="318"/>
      <c r="Q124" s="319"/>
      <c r="R124" t="s">
        <v>43</v>
      </c>
      <c r="S124" s="318"/>
      <c r="AB124" s="318"/>
      <c r="AC124" s="318">
        <v>50006555</v>
      </c>
      <c r="AD124" s="318" t="s">
        <v>43</v>
      </c>
      <c r="AF124" s="318"/>
      <c r="AG124" s="320"/>
      <c r="AH124" s="318"/>
      <c r="AI124" s="320"/>
    </row>
    <row r="125" spans="1:35" hidden="1">
      <c r="A125" t="s">
        <v>485</v>
      </c>
      <c r="B125" s="1">
        <v>45789</v>
      </c>
      <c r="C125">
        <v>5</v>
      </c>
      <c r="D125">
        <v>410877</v>
      </c>
      <c r="E125" t="s">
        <v>6069</v>
      </c>
      <c r="F125" t="s">
        <v>5772</v>
      </c>
      <c r="G125" t="s">
        <v>5982</v>
      </c>
      <c r="H125" t="s">
        <v>6070</v>
      </c>
      <c r="I125" t="s">
        <v>5775</v>
      </c>
      <c r="J125" t="s">
        <v>158</v>
      </c>
      <c r="K125" s="318"/>
      <c r="L125"/>
      <c r="M125" s="319">
        <v>45814</v>
      </c>
      <c r="N125" s="318">
        <v>6</v>
      </c>
      <c r="O125" s="318"/>
      <c r="P125" s="318"/>
      <c r="Q125" s="319"/>
      <c r="R125" t="s">
        <v>43</v>
      </c>
      <c r="S125" s="318"/>
      <c r="AB125" s="318" t="s">
        <v>50</v>
      </c>
      <c r="AC125" s="318">
        <v>50006629</v>
      </c>
      <c r="AD125" s="318" t="s">
        <v>51</v>
      </c>
      <c r="AF125" s="318">
        <v>10</v>
      </c>
      <c r="AG125" s="320">
        <v>151345</v>
      </c>
      <c r="AH125" s="318">
        <v>10</v>
      </c>
      <c r="AI125" s="320"/>
    </row>
    <row r="126" spans="1:35">
      <c r="A126" t="s">
        <v>488</v>
      </c>
      <c r="B126" s="1">
        <v>45789</v>
      </c>
      <c r="C126">
        <v>5</v>
      </c>
      <c r="D126">
        <v>410878</v>
      </c>
      <c r="E126" t="s">
        <v>6071</v>
      </c>
      <c r="F126" t="s">
        <v>46</v>
      </c>
      <c r="G126" t="s">
        <v>70</v>
      </c>
      <c r="H126" t="s">
        <v>6072</v>
      </c>
      <c r="I126" t="s">
        <v>5829</v>
      </c>
      <c r="J126" t="s">
        <v>158</v>
      </c>
      <c r="K126" s="318"/>
      <c r="L126" t="s">
        <v>5750</v>
      </c>
      <c r="M126" s="319">
        <v>45813</v>
      </c>
      <c r="N126" s="318">
        <v>6</v>
      </c>
      <c r="O126" s="318"/>
      <c r="P126" s="318"/>
      <c r="Q126" s="319"/>
      <c r="R126" t="s">
        <v>43</v>
      </c>
      <c r="S126" s="318"/>
      <c r="V126">
        <v>45789</v>
      </c>
      <c r="X126">
        <v>45813</v>
      </c>
      <c r="Z126">
        <v>25.6</v>
      </c>
      <c r="AA126">
        <v>165165</v>
      </c>
      <c r="AB126" s="318" t="s">
        <v>50</v>
      </c>
      <c r="AC126" s="318">
        <v>50006748</v>
      </c>
      <c r="AD126" s="318" t="s">
        <v>51</v>
      </c>
      <c r="AF126" s="318">
        <v>30</v>
      </c>
      <c r="AG126" s="320">
        <v>259659</v>
      </c>
      <c r="AH126" s="318"/>
      <c r="AI126" s="320"/>
    </row>
    <row r="127" spans="1:35" hidden="1">
      <c r="A127" t="s">
        <v>491</v>
      </c>
      <c r="B127" s="1">
        <v>45791</v>
      </c>
      <c r="C127">
        <v>5</v>
      </c>
      <c r="D127">
        <v>410883</v>
      </c>
      <c r="E127" t="s">
        <v>6073</v>
      </c>
      <c r="F127" t="s">
        <v>5772</v>
      </c>
      <c r="G127" t="s">
        <v>5982</v>
      </c>
      <c r="H127" t="s">
        <v>6074</v>
      </c>
      <c r="I127" t="s">
        <v>5775</v>
      </c>
      <c r="J127" t="s">
        <v>158</v>
      </c>
      <c r="K127" s="318"/>
      <c r="L127"/>
      <c r="M127" s="319">
        <v>45821</v>
      </c>
      <c r="N127" s="318">
        <v>6</v>
      </c>
      <c r="O127" s="318"/>
      <c r="P127" s="318"/>
      <c r="Q127" s="319"/>
      <c r="R127" t="s">
        <v>43</v>
      </c>
      <c r="S127" s="318"/>
      <c r="AB127" s="318" t="s">
        <v>50</v>
      </c>
      <c r="AC127" s="318">
        <v>50006959</v>
      </c>
      <c r="AD127" s="318" t="s">
        <v>51</v>
      </c>
      <c r="AF127" s="318">
        <v>10</v>
      </c>
      <c r="AG127" s="320">
        <v>142113</v>
      </c>
      <c r="AH127" s="318">
        <v>10</v>
      </c>
      <c r="AI127" s="320"/>
    </row>
    <row r="128" spans="1:35" hidden="1">
      <c r="A128" t="s">
        <v>494</v>
      </c>
      <c r="B128" s="1">
        <v>45791</v>
      </c>
      <c r="C128">
        <v>5</v>
      </c>
      <c r="D128">
        <v>410884</v>
      </c>
      <c r="E128" t="s">
        <v>6075</v>
      </c>
      <c r="F128" t="s">
        <v>5772</v>
      </c>
      <c r="G128" t="s">
        <v>5982</v>
      </c>
      <c r="H128" t="s">
        <v>6076</v>
      </c>
      <c r="I128" t="s">
        <v>5775</v>
      </c>
      <c r="J128" t="s">
        <v>158</v>
      </c>
      <c r="K128" s="318"/>
      <c r="L128"/>
      <c r="M128" s="319">
        <v>45811</v>
      </c>
      <c r="N128" s="318">
        <v>6</v>
      </c>
      <c r="O128" s="318"/>
      <c r="P128" s="318"/>
      <c r="Q128" s="319"/>
      <c r="R128" t="s">
        <v>43</v>
      </c>
      <c r="S128" s="318"/>
      <c r="AB128" s="318" t="s">
        <v>50</v>
      </c>
      <c r="AC128" s="318">
        <v>50006961</v>
      </c>
      <c r="AD128" s="318" t="s">
        <v>51</v>
      </c>
      <c r="AF128" s="318">
        <v>10</v>
      </c>
      <c r="AG128" s="320">
        <v>161081</v>
      </c>
      <c r="AH128" s="318">
        <v>14</v>
      </c>
      <c r="AI128" s="320"/>
    </row>
    <row r="129" spans="1:35">
      <c r="A129" t="s">
        <v>497</v>
      </c>
      <c r="B129" s="1">
        <v>45791</v>
      </c>
      <c r="C129">
        <v>5</v>
      </c>
      <c r="D129">
        <v>410885</v>
      </c>
      <c r="E129" t="s">
        <v>6077</v>
      </c>
      <c r="F129" t="s">
        <v>46</v>
      </c>
      <c r="G129" t="s">
        <v>70</v>
      </c>
      <c r="H129" t="s">
        <v>6078</v>
      </c>
      <c r="I129" t="s">
        <v>6055</v>
      </c>
      <c r="J129" t="s">
        <v>158</v>
      </c>
      <c r="K129" s="318"/>
      <c r="L129" t="s">
        <v>5750</v>
      </c>
      <c r="M129" s="319">
        <v>46009</v>
      </c>
      <c r="N129" s="318">
        <v>12</v>
      </c>
      <c r="O129" s="318"/>
      <c r="P129" s="318"/>
      <c r="Q129" s="319"/>
      <c r="R129" t="s">
        <v>43</v>
      </c>
      <c r="S129" s="318"/>
      <c r="U129" t="s">
        <v>257</v>
      </c>
      <c r="V129">
        <v>45931</v>
      </c>
      <c r="X129">
        <v>46009</v>
      </c>
      <c r="Z129" t="s">
        <v>6079</v>
      </c>
      <c r="AA129" t="s">
        <v>6080</v>
      </c>
      <c r="AB129" s="318" t="s">
        <v>182</v>
      </c>
      <c r="AC129" s="318">
        <v>50007181</v>
      </c>
      <c r="AD129" s="318" t="s">
        <v>35</v>
      </c>
      <c r="AF129" s="318">
        <v>30</v>
      </c>
      <c r="AG129" s="320">
        <v>317300</v>
      </c>
      <c r="AH129" s="318">
        <v>82</v>
      </c>
      <c r="AI129" s="320"/>
    </row>
    <row r="130" spans="1:35" hidden="1">
      <c r="A130" t="s">
        <v>500</v>
      </c>
      <c r="B130" s="1">
        <v>45793</v>
      </c>
      <c r="C130">
        <v>5</v>
      </c>
      <c r="D130">
        <v>410887</v>
      </c>
      <c r="E130" t="s">
        <v>6081</v>
      </c>
      <c r="F130" t="s">
        <v>5942</v>
      </c>
      <c r="G130" t="s">
        <v>6000</v>
      </c>
      <c r="H130" t="s">
        <v>6082</v>
      </c>
      <c r="I130" t="s">
        <v>5993</v>
      </c>
      <c r="J130" t="s">
        <v>158</v>
      </c>
      <c r="K130" s="318"/>
      <c r="L130" t="s">
        <v>5814</v>
      </c>
      <c r="M130" s="319">
        <v>45812</v>
      </c>
      <c r="N130" s="318">
        <v>6</v>
      </c>
      <c r="O130" s="318"/>
      <c r="P130" s="318"/>
      <c r="Q130" s="319"/>
      <c r="R130" t="s">
        <v>43</v>
      </c>
      <c r="S130" s="318"/>
      <c r="AB130" s="318" t="s">
        <v>50</v>
      </c>
      <c r="AC130" s="318">
        <v>50008101</v>
      </c>
      <c r="AD130" s="318" t="s">
        <v>51</v>
      </c>
      <c r="AF130" s="318">
        <v>37</v>
      </c>
      <c r="AG130" s="320">
        <v>238035</v>
      </c>
      <c r="AH130" s="318">
        <v>33</v>
      </c>
      <c r="AI130" s="320"/>
    </row>
    <row r="131" spans="1:35" hidden="1">
      <c r="A131" t="s">
        <v>503</v>
      </c>
      <c r="B131" s="1">
        <v>45793</v>
      </c>
      <c r="C131">
        <v>5</v>
      </c>
      <c r="D131">
        <v>410888</v>
      </c>
      <c r="E131" t="s">
        <v>6083</v>
      </c>
      <c r="F131" t="s">
        <v>5772</v>
      </c>
      <c r="G131" t="s">
        <v>5806</v>
      </c>
      <c r="H131" t="s">
        <v>6084</v>
      </c>
      <c r="I131" t="s">
        <v>5775</v>
      </c>
      <c r="J131" t="s">
        <v>6085</v>
      </c>
      <c r="K131" s="318"/>
      <c r="L131"/>
      <c r="M131" s="319">
        <v>45825</v>
      </c>
      <c r="N131" s="318">
        <v>6</v>
      </c>
      <c r="O131" s="318"/>
      <c r="P131" s="318"/>
      <c r="Q131" s="319"/>
      <c r="R131" t="s">
        <v>43</v>
      </c>
      <c r="S131" s="318"/>
      <c r="AB131" s="318" t="s">
        <v>253</v>
      </c>
      <c r="AC131" s="318">
        <v>50007958</v>
      </c>
      <c r="AD131" s="318" t="s">
        <v>80</v>
      </c>
      <c r="AF131" s="318">
        <v>16</v>
      </c>
      <c r="AG131" s="320">
        <v>111623</v>
      </c>
      <c r="AH131" s="318"/>
      <c r="AI131" s="320"/>
    </row>
    <row r="132" spans="1:35">
      <c r="A132" t="s">
        <v>506</v>
      </c>
      <c r="B132" s="1">
        <v>45793</v>
      </c>
      <c r="C132">
        <v>5</v>
      </c>
      <c r="D132">
        <v>410889</v>
      </c>
      <c r="E132" t="s">
        <v>6086</v>
      </c>
      <c r="F132" t="s">
        <v>46</v>
      </c>
      <c r="G132" t="s">
        <v>70</v>
      </c>
      <c r="H132" t="s">
        <v>6087</v>
      </c>
      <c r="I132" t="s">
        <v>3282</v>
      </c>
      <c r="J132" t="s">
        <v>158</v>
      </c>
      <c r="K132" s="318"/>
      <c r="L132" t="s">
        <v>5750</v>
      </c>
      <c r="M132" s="319">
        <v>45805</v>
      </c>
      <c r="N132" s="318">
        <v>5</v>
      </c>
      <c r="O132" s="318"/>
      <c r="P132" s="318"/>
      <c r="Q132" s="319"/>
      <c r="R132" t="s">
        <v>43</v>
      </c>
      <c r="S132" s="318"/>
      <c r="V132">
        <v>45793</v>
      </c>
      <c r="X132">
        <v>45805</v>
      </c>
      <c r="Z132">
        <v>25.6</v>
      </c>
      <c r="AA132">
        <v>167594</v>
      </c>
      <c r="AB132" s="318" t="s">
        <v>50</v>
      </c>
      <c r="AC132" s="318">
        <v>50008376</v>
      </c>
      <c r="AD132" s="318" t="s">
        <v>51</v>
      </c>
      <c r="AF132" s="318">
        <v>30</v>
      </c>
      <c r="AG132" s="320">
        <v>265318</v>
      </c>
      <c r="AH132" s="318"/>
      <c r="AI132" s="320"/>
    </row>
    <row r="133" spans="1:35" hidden="1">
      <c r="A133" t="s">
        <v>509</v>
      </c>
      <c r="B133" s="1">
        <v>45796</v>
      </c>
      <c r="C133">
        <v>5</v>
      </c>
      <c r="D133">
        <v>410893</v>
      </c>
      <c r="E133" t="s">
        <v>6088</v>
      </c>
      <c r="F133" t="s">
        <v>5772</v>
      </c>
      <c r="G133" t="s">
        <v>5818</v>
      </c>
      <c r="H133" t="s">
        <v>6089</v>
      </c>
      <c r="I133" t="s">
        <v>5775</v>
      </c>
      <c r="J133" t="s">
        <v>158</v>
      </c>
      <c r="K133" s="318"/>
      <c r="L133"/>
      <c r="M133" s="319">
        <v>45811</v>
      </c>
      <c r="N133" s="318">
        <v>6</v>
      </c>
      <c r="O133" s="318"/>
      <c r="P133" s="318"/>
      <c r="Q133" s="319"/>
      <c r="R133" t="s">
        <v>43</v>
      </c>
      <c r="S133" s="318"/>
      <c r="AB133" s="318" t="s">
        <v>50</v>
      </c>
      <c r="AC133" s="318">
        <v>50008201</v>
      </c>
      <c r="AD133" s="318" t="s">
        <v>51</v>
      </c>
      <c r="AF133" s="318">
        <v>10</v>
      </c>
      <c r="AG133" s="320">
        <v>198616</v>
      </c>
      <c r="AH133" s="318">
        <v>10</v>
      </c>
      <c r="AI133" s="320"/>
    </row>
    <row r="134" spans="1:35">
      <c r="A134" t="s">
        <v>512</v>
      </c>
      <c r="B134" s="1">
        <v>45796</v>
      </c>
      <c r="C134">
        <v>5</v>
      </c>
      <c r="D134">
        <v>410895</v>
      </c>
      <c r="E134" t="s">
        <v>6090</v>
      </c>
      <c r="F134" t="s">
        <v>46</v>
      </c>
      <c r="G134" t="s">
        <v>70</v>
      </c>
      <c r="H134" t="s">
        <v>6091</v>
      </c>
      <c r="I134" t="s">
        <v>5829</v>
      </c>
      <c r="J134" t="s">
        <v>158</v>
      </c>
      <c r="K134" s="318"/>
      <c r="L134" t="s">
        <v>5750</v>
      </c>
      <c r="M134" s="319">
        <v>45813</v>
      </c>
      <c r="N134" s="318">
        <v>6</v>
      </c>
      <c r="O134" s="318"/>
      <c r="P134" s="318"/>
      <c r="Q134" s="319"/>
      <c r="R134" t="s">
        <v>43</v>
      </c>
      <c r="S134" s="318"/>
      <c r="V134">
        <v>45796</v>
      </c>
      <c r="X134">
        <v>45813</v>
      </c>
      <c r="Z134">
        <v>25.6</v>
      </c>
      <c r="AA134">
        <v>191868</v>
      </c>
      <c r="AB134" s="318" t="s">
        <v>50</v>
      </c>
      <c r="AC134" s="318">
        <v>50008378</v>
      </c>
      <c r="AD134" s="318" t="s">
        <v>51</v>
      </c>
      <c r="AF134" s="318">
        <v>35</v>
      </c>
      <c r="AG134" s="320">
        <v>301217</v>
      </c>
      <c r="AH134" s="318">
        <v>24</v>
      </c>
      <c r="AI134" s="320"/>
    </row>
    <row r="135" spans="1:35" hidden="1">
      <c r="A135" t="s">
        <v>515</v>
      </c>
      <c r="B135" s="1">
        <v>45797</v>
      </c>
      <c r="C135">
        <v>5</v>
      </c>
      <c r="D135">
        <v>410896</v>
      </c>
      <c r="E135" t="s">
        <v>6092</v>
      </c>
      <c r="F135" t="s">
        <v>5942</v>
      </c>
      <c r="G135" t="s">
        <v>5752</v>
      </c>
      <c r="H135" t="s">
        <v>6093</v>
      </c>
      <c r="I135" t="s">
        <v>5944</v>
      </c>
      <c r="J135" t="s">
        <v>158</v>
      </c>
      <c r="K135" s="318"/>
      <c r="L135" t="s">
        <v>5814</v>
      </c>
      <c r="M135" s="319">
        <v>45833</v>
      </c>
      <c r="N135" s="318">
        <v>6</v>
      </c>
      <c r="O135" s="318"/>
      <c r="P135" s="318"/>
      <c r="Q135" s="319"/>
      <c r="R135" t="s">
        <v>43</v>
      </c>
      <c r="S135" s="318"/>
      <c r="AB135" s="318" t="s">
        <v>253</v>
      </c>
      <c r="AC135" s="318">
        <v>50009409</v>
      </c>
      <c r="AD135" s="318" t="s">
        <v>80</v>
      </c>
      <c r="AF135" s="318">
        <v>37</v>
      </c>
      <c r="AG135" s="320">
        <v>305423</v>
      </c>
      <c r="AH135" s="318">
        <v>157</v>
      </c>
      <c r="AI135" s="320"/>
    </row>
    <row r="136" spans="1:35" hidden="1">
      <c r="A136" t="s">
        <v>518</v>
      </c>
      <c r="B136" s="1">
        <v>45457</v>
      </c>
      <c r="C136">
        <v>6</v>
      </c>
      <c r="D136">
        <v>410899</v>
      </c>
      <c r="E136" t="s">
        <v>6094</v>
      </c>
      <c r="F136" t="s">
        <v>5772</v>
      </c>
      <c r="G136" t="s">
        <v>5806</v>
      </c>
      <c r="H136" t="s">
        <v>6095</v>
      </c>
      <c r="I136" t="s">
        <v>5775</v>
      </c>
      <c r="J136" t="s">
        <v>5940</v>
      </c>
      <c r="K136" s="318"/>
      <c r="L136"/>
      <c r="M136" s="319">
        <v>45440</v>
      </c>
      <c r="N136" s="318">
        <v>5</v>
      </c>
      <c r="O136" s="318"/>
      <c r="P136" s="318"/>
      <c r="Q136" s="319"/>
      <c r="R136" t="s">
        <v>43</v>
      </c>
      <c r="S136" s="318"/>
      <c r="AB136" s="318" t="s">
        <v>253</v>
      </c>
      <c r="AC136" s="318">
        <v>40021031</v>
      </c>
      <c r="AD136" s="318" t="s">
        <v>80</v>
      </c>
      <c r="AF136" s="318">
        <v>16</v>
      </c>
      <c r="AG136" s="320">
        <v>33087</v>
      </c>
      <c r="AH136" s="318"/>
      <c r="AI136" s="320"/>
    </row>
    <row r="137" spans="1:35" hidden="1">
      <c r="A137" t="s">
        <v>522</v>
      </c>
      <c r="B137" s="1">
        <v>45789</v>
      </c>
      <c r="C137">
        <v>5</v>
      </c>
      <c r="D137">
        <v>410900</v>
      </c>
      <c r="E137" t="s">
        <v>6096</v>
      </c>
      <c r="F137" t="s">
        <v>5772</v>
      </c>
      <c r="G137" t="s">
        <v>5806</v>
      </c>
      <c r="H137" t="s">
        <v>6097</v>
      </c>
      <c r="I137" t="s">
        <v>5775</v>
      </c>
      <c r="J137" t="s">
        <v>6098</v>
      </c>
      <c r="K137" s="318"/>
      <c r="L137"/>
      <c r="M137" s="319">
        <v>45793</v>
      </c>
      <c r="N137" s="318">
        <v>5</v>
      </c>
      <c r="O137" s="318"/>
      <c r="P137" s="318"/>
      <c r="Q137" s="319"/>
      <c r="R137" t="s">
        <v>43</v>
      </c>
      <c r="S137" s="318"/>
      <c r="AB137" s="318"/>
      <c r="AC137" s="318" t="s">
        <v>1514</v>
      </c>
      <c r="AD137" s="318" t="s">
        <v>43</v>
      </c>
      <c r="AF137" s="318"/>
      <c r="AG137" s="320"/>
      <c r="AH137" s="318"/>
      <c r="AI137" s="320"/>
    </row>
    <row r="138" spans="1:35" hidden="1">
      <c r="A138" t="s">
        <v>525</v>
      </c>
      <c r="B138" s="1">
        <v>45798</v>
      </c>
      <c r="C138">
        <v>5</v>
      </c>
      <c r="D138">
        <v>410901</v>
      </c>
      <c r="E138" t="s">
        <v>6099</v>
      </c>
      <c r="F138" t="s">
        <v>5942</v>
      </c>
      <c r="G138" t="s">
        <v>5759</v>
      </c>
      <c r="H138" t="s">
        <v>6100</v>
      </c>
      <c r="I138" t="s">
        <v>5944</v>
      </c>
      <c r="J138" t="s">
        <v>6101</v>
      </c>
      <c r="K138" s="318"/>
      <c r="L138" t="s">
        <v>5814</v>
      </c>
      <c r="M138" s="319">
        <v>45820</v>
      </c>
      <c r="N138" s="318">
        <v>6</v>
      </c>
      <c r="O138" s="318"/>
      <c r="P138" s="318"/>
      <c r="Q138" s="319"/>
      <c r="R138" t="s">
        <v>43</v>
      </c>
      <c r="S138" s="318"/>
      <c r="AB138" s="318" t="s">
        <v>253</v>
      </c>
      <c r="AC138" s="318">
        <v>50008497</v>
      </c>
      <c r="AD138" s="318" t="s">
        <v>80</v>
      </c>
      <c r="AF138" s="318">
        <v>37</v>
      </c>
      <c r="AG138" s="320">
        <v>363762</v>
      </c>
      <c r="AH138" s="318">
        <v>13</v>
      </c>
      <c r="AI138" s="320"/>
    </row>
    <row r="139" spans="1:35">
      <c r="A139" t="s">
        <v>528</v>
      </c>
      <c r="B139" s="1">
        <v>45729</v>
      </c>
      <c r="C139">
        <v>3</v>
      </c>
      <c r="D139">
        <v>410902</v>
      </c>
      <c r="E139" t="s">
        <v>5784</v>
      </c>
      <c r="F139" t="s">
        <v>46</v>
      </c>
      <c r="G139" t="s">
        <v>5759</v>
      </c>
      <c r="H139" t="s">
        <v>5785</v>
      </c>
      <c r="I139" t="s">
        <v>5754</v>
      </c>
      <c r="J139" t="s">
        <v>6102</v>
      </c>
      <c r="K139" s="318"/>
      <c r="L139" t="s">
        <v>391</v>
      </c>
      <c r="M139" s="319">
        <v>45800</v>
      </c>
      <c r="N139" s="318">
        <v>5</v>
      </c>
      <c r="O139" s="318"/>
      <c r="P139" s="318"/>
      <c r="Q139" s="319"/>
      <c r="R139" t="s">
        <v>43</v>
      </c>
      <c r="S139" s="318"/>
      <c r="AB139" s="318" t="s">
        <v>50</v>
      </c>
      <c r="AC139" s="318">
        <v>40073526</v>
      </c>
      <c r="AD139" s="318" t="s">
        <v>51</v>
      </c>
      <c r="AF139" s="318">
        <v>35</v>
      </c>
      <c r="AG139" s="320">
        <v>289980</v>
      </c>
      <c r="AH139" s="318"/>
      <c r="AI139" s="320"/>
    </row>
    <row r="140" spans="1:35" hidden="1">
      <c r="A140" t="s">
        <v>531</v>
      </c>
      <c r="B140" s="1">
        <v>45800</v>
      </c>
      <c r="C140">
        <v>5</v>
      </c>
      <c r="D140">
        <v>410908</v>
      </c>
      <c r="E140" t="s">
        <v>6103</v>
      </c>
      <c r="F140" t="s">
        <v>5942</v>
      </c>
      <c r="G140" t="s">
        <v>6000</v>
      </c>
      <c r="H140" t="s">
        <v>6104</v>
      </c>
      <c r="I140" t="s">
        <v>5944</v>
      </c>
      <c r="J140" t="s">
        <v>158</v>
      </c>
      <c r="K140" s="318"/>
      <c r="L140" t="s">
        <v>5814</v>
      </c>
      <c r="M140" s="319">
        <v>45813</v>
      </c>
      <c r="N140" s="318">
        <v>6</v>
      </c>
      <c r="O140" s="318"/>
      <c r="P140" s="318"/>
      <c r="Q140" s="319"/>
      <c r="R140" t="s">
        <v>43</v>
      </c>
      <c r="S140" s="318"/>
      <c r="AB140" s="318" t="s">
        <v>50</v>
      </c>
      <c r="AC140" s="318">
        <v>50010422</v>
      </c>
      <c r="AD140" s="318" t="s">
        <v>51</v>
      </c>
      <c r="AF140" s="318">
        <v>30</v>
      </c>
      <c r="AG140" s="320">
        <v>222848</v>
      </c>
      <c r="AH140" s="318">
        <v>10</v>
      </c>
      <c r="AI140" s="320"/>
    </row>
    <row r="141" spans="1:35" hidden="1">
      <c r="A141" t="s">
        <v>535</v>
      </c>
      <c r="B141" s="1">
        <v>45800</v>
      </c>
      <c r="C141">
        <v>5</v>
      </c>
      <c r="D141">
        <v>410909</v>
      </c>
      <c r="E141" t="s">
        <v>6105</v>
      </c>
      <c r="F141" t="s">
        <v>5942</v>
      </c>
      <c r="G141" t="s">
        <v>5759</v>
      </c>
      <c r="H141" t="s">
        <v>6106</v>
      </c>
      <c r="I141" t="s">
        <v>5993</v>
      </c>
      <c r="J141" t="s">
        <v>158</v>
      </c>
      <c r="K141" s="318"/>
      <c r="L141" t="s">
        <v>5814</v>
      </c>
      <c r="M141" s="319">
        <v>45813</v>
      </c>
      <c r="N141" s="318">
        <v>6</v>
      </c>
      <c r="O141" s="318"/>
      <c r="P141" s="318"/>
      <c r="Q141" s="319"/>
      <c r="R141" t="s">
        <v>43</v>
      </c>
      <c r="S141" s="318"/>
      <c r="AB141" s="318" t="s">
        <v>50</v>
      </c>
      <c r="AC141" s="318">
        <v>50010081</v>
      </c>
      <c r="AD141" s="318" t="s">
        <v>51</v>
      </c>
      <c r="AF141" s="318">
        <v>37</v>
      </c>
      <c r="AG141" s="320">
        <v>242564</v>
      </c>
      <c r="AH141" s="318">
        <v>26</v>
      </c>
      <c r="AI141" s="320"/>
    </row>
    <row r="142" spans="1:35">
      <c r="A142" t="s">
        <v>538</v>
      </c>
      <c r="B142" s="1">
        <v>45800</v>
      </c>
      <c r="C142">
        <v>5</v>
      </c>
      <c r="D142">
        <v>410910</v>
      </c>
      <c r="E142" t="s">
        <v>6107</v>
      </c>
      <c r="F142" t="s">
        <v>46</v>
      </c>
      <c r="G142" t="s">
        <v>70</v>
      </c>
      <c r="H142" t="s">
        <v>6108</v>
      </c>
      <c r="I142" t="s">
        <v>6055</v>
      </c>
      <c r="J142" t="s">
        <v>158</v>
      </c>
      <c r="K142" s="318"/>
      <c r="L142" t="s">
        <v>5750</v>
      </c>
      <c r="M142" s="319">
        <v>45824</v>
      </c>
      <c r="N142" s="318">
        <v>6</v>
      </c>
      <c r="O142" s="318"/>
      <c r="P142" s="318"/>
      <c r="Q142" s="319"/>
      <c r="R142" t="s">
        <v>43</v>
      </c>
      <c r="S142" s="318"/>
      <c r="V142">
        <v>45800</v>
      </c>
      <c r="X142">
        <v>45824</v>
      </c>
      <c r="Z142">
        <v>25.6</v>
      </c>
      <c r="AA142">
        <v>148947</v>
      </c>
      <c r="AB142" s="318" t="s">
        <v>50</v>
      </c>
      <c r="AC142" s="318">
        <v>50009328</v>
      </c>
      <c r="AD142" s="318" t="s">
        <v>51</v>
      </c>
      <c r="AF142" s="318">
        <v>30</v>
      </c>
      <c r="AG142" s="320">
        <v>235423</v>
      </c>
      <c r="AH142" s="318"/>
      <c r="AI142" s="320"/>
    </row>
    <row r="143" spans="1:35">
      <c r="A143" t="s">
        <v>541</v>
      </c>
      <c r="B143" s="1">
        <v>45800</v>
      </c>
      <c r="C143">
        <v>5</v>
      </c>
      <c r="D143">
        <v>410911</v>
      </c>
      <c r="E143" t="s">
        <v>6109</v>
      </c>
      <c r="F143" t="s">
        <v>46</v>
      </c>
      <c r="G143" t="s">
        <v>70</v>
      </c>
      <c r="H143" t="s">
        <v>6110</v>
      </c>
      <c r="I143" t="s">
        <v>5829</v>
      </c>
      <c r="J143" t="s">
        <v>158</v>
      </c>
      <c r="K143" s="318"/>
      <c r="L143" t="s">
        <v>5750</v>
      </c>
      <c r="M143" s="319">
        <v>45820</v>
      </c>
      <c r="N143" s="318">
        <v>6</v>
      </c>
      <c r="O143" s="318"/>
      <c r="P143" s="318"/>
      <c r="Q143" s="319"/>
      <c r="R143" t="s">
        <v>43</v>
      </c>
      <c r="S143" s="318"/>
      <c r="V143">
        <v>45800</v>
      </c>
      <c r="X143">
        <v>45820</v>
      </c>
      <c r="Z143">
        <v>25.6</v>
      </c>
      <c r="AA143">
        <v>185661</v>
      </c>
      <c r="AB143" s="318" t="s">
        <v>253</v>
      </c>
      <c r="AC143" s="318">
        <v>50009333</v>
      </c>
      <c r="AD143" s="318" t="s">
        <v>80</v>
      </c>
      <c r="AF143" s="318">
        <v>35</v>
      </c>
      <c r="AG143" s="320">
        <v>292273</v>
      </c>
      <c r="AH143" s="318">
        <v>57</v>
      </c>
      <c r="AI143" s="320"/>
    </row>
    <row r="144" spans="1:35">
      <c r="A144" t="s">
        <v>544</v>
      </c>
      <c r="B144" s="1">
        <v>45803</v>
      </c>
      <c r="C144">
        <v>5</v>
      </c>
      <c r="D144">
        <v>410912</v>
      </c>
      <c r="E144" t="s">
        <v>6111</v>
      </c>
      <c r="F144" t="s">
        <v>46</v>
      </c>
      <c r="G144" t="s">
        <v>70</v>
      </c>
      <c r="H144" t="s">
        <v>6112</v>
      </c>
      <c r="I144" t="s">
        <v>5748</v>
      </c>
      <c r="J144" t="s">
        <v>158</v>
      </c>
      <c r="K144" s="318"/>
      <c r="L144" t="s">
        <v>5750</v>
      </c>
      <c r="M144" s="319">
        <v>45813</v>
      </c>
      <c r="N144" s="318">
        <v>6</v>
      </c>
      <c r="O144" s="318"/>
      <c r="P144" s="318"/>
      <c r="Q144" s="319"/>
      <c r="R144" t="s">
        <v>43</v>
      </c>
      <c r="S144" s="318"/>
      <c r="V144">
        <v>45803</v>
      </c>
      <c r="X144">
        <v>45813</v>
      </c>
      <c r="Z144">
        <v>25.6</v>
      </c>
      <c r="AA144">
        <v>157255</v>
      </c>
      <c r="AB144" s="318" t="s">
        <v>50</v>
      </c>
      <c r="AC144" s="318">
        <v>50009842</v>
      </c>
      <c r="AD144" s="318" t="s">
        <v>51</v>
      </c>
      <c r="AF144" s="318">
        <v>30</v>
      </c>
      <c r="AG144" s="320">
        <v>246876</v>
      </c>
      <c r="AH144" s="318"/>
      <c r="AI144" s="320"/>
    </row>
    <row r="145" spans="1:35">
      <c r="A145" t="s">
        <v>547</v>
      </c>
      <c r="B145" s="1">
        <v>45803</v>
      </c>
      <c r="C145">
        <v>5</v>
      </c>
      <c r="D145">
        <v>410913</v>
      </c>
      <c r="E145" t="s">
        <v>6113</v>
      </c>
      <c r="F145" t="s">
        <v>46</v>
      </c>
      <c r="G145" t="s">
        <v>70</v>
      </c>
      <c r="H145" t="s">
        <v>6114</v>
      </c>
      <c r="I145" t="s">
        <v>5748</v>
      </c>
      <c r="J145" t="s">
        <v>158</v>
      </c>
      <c r="K145" s="318"/>
      <c r="L145" t="s">
        <v>5750</v>
      </c>
      <c r="M145" s="319">
        <v>45813</v>
      </c>
      <c r="N145" s="318">
        <v>6</v>
      </c>
      <c r="O145" s="318"/>
      <c r="P145" s="318"/>
      <c r="Q145" s="319"/>
      <c r="R145" t="s">
        <v>43</v>
      </c>
      <c r="S145" s="318"/>
      <c r="V145">
        <v>45803</v>
      </c>
      <c r="X145">
        <v>45813</v>
      </c>
      <c r="Z145">
        <v>25.6</v>
      </c>
      <c r="AA145">
        <v>171065</v>
      </c>
      <c r="AB145" s="318" t="s">
        <v>50</v>
      </c>
      <c r="AC145" s="318">
        <v>50010077</v>
      </c>
      <c r="AD145" s="318" t="s">
        <v>51</v>
      </c>
      <c r="AF145" s="318">
        <v>35</v>
      </c>
      <c r="AG145" s="320">
        <v>266759</v>
      </c>
      <c r="AH145" s="318"/>
      <c r="AI145" s="320"/>
    </row>
    <row r="146" spans="1:35" hidden="1">
      <c r="A146" t="s">
        <v>550</v>
      </c>
      <c r="B146" s="1">
        <v>45803</v>
      </c>
      <c r="C146">
        <v>5</v>
      </c>
      <c r="D146">
        <v>410915</v>
      </c>
      <c r="E146" t="s">
        <v>6115</v>
      </c>
      <c r="F146" t="s">
        <v>5772</v>
      </c>
      <c r="G146" t="s">
        <v>5806</v>
      </c>
      <c r="H146" t="s">
        <v>6116</v>
      </c>
      <c r="I146" t="s">
        <v>5775</v>
      </c>
      <c r="J146" t="s">
        <v>6117</v>
      </c>
      <c r="K146" s="318"/>
      <c r="L146"/>
      <c r="M146" s="319">
        <v>45804</v>
      </c>
      <c r="N146" s="318">
        <v>5</v>
      </c>
      <c r="O146" s="318"/>
      <c r="P146" s="318"/>
      <c r="Q146" s="319"/>
      <c r="R146" t="s">
        <v>43</v>
      </c>
      <c r="S146" s="318"/>
      <c r="AB146" s="318" t="s">
        <v>50</v>
      </c>
      <c r="AC146" s="318">
        <v>50009411</v>
      </c>
      <c r="AD146" s="318" t="s">
        <v>51</v>
      </c>
      <c r="AF146" s="318">
        <v>16</v>
      </c>
      <c r="AG146" s="320">
        <v>20422</v>
      </c>
      <c r="AH146" s="318"/>
      <c r="AI146" s="320"/>
    </row>
    <row r="147" spans="1:35" hidden="1">
      <c r="A147" t="s">
        <v>553</v>
      </c>
      <c r="B147" s="1">
        <v>45803</v>
      </c>
      <c r="C147">
        <v>5</v>
      </c>
      <c r="D147">
        <v>410916</v>
      </c>
      <c r="E147" t="s">
        <v>6118</v>
      </c>
      <c r="F147" t="s">
        <v>5942</v>
      </c>
      <c r="G147" t="s">
        <v>5982</v>
      </c>
      <c r="H147" t="s">
        <v>6119</v>
      </c>
      <c r="I147" t="s">
        <v>5944</v>
      </c>
      <c r="J147" t="s">
        <v>158</v>
      </c>
      <c r="K147" s="318"/>
      <c r="L147" t="s">
        <v>5814</v>
      </c>
      <c r="M147" s="319">
        <v>45828</v>
      </c>
      <c r="N147" s="318">
        <v>6</v>
      </c>
      <c r="O147" s="318"/>
      <c r="P147" s="318"/>
      <c r="Q147" s="319"/>
      <c r="R147" t="s">
        <v>43</v>
      </c>
      <c r="S147" s="318"/>
      <c r="AB147" s="318" t="s">
        <v>50</v>
      </c>
      <c r="AC147" s="318">
        <v>50010089</v>
      </c>
      <c r="AD147" s="318" t="s">
        <v>51</v>
      </c>
      <c r="AF147" s="318">
        <v>37</v>
      </c>
      <c r="AG147" s="320">
        <v>299413</v>
      </c>
      <c r="AH147" s="318">
        <v>59</v>
      </c>
      <c r="AI147" s="320"/>
    </row>
    <row r="148" spans="1:35">
      <c r="A148" t="s">
        <v>556</v>
      </c>
      <c r="B148" s="1">
        <v>45803</v>
      </c>
      <c r="C148">
        <v>5</v>
      </c>
      <c r="D148">
        <v>410917</v>
      </c>
      <c r="E148" t="s">
        <v>6120</v>
      </c>
      <c r="F148" t="s">
        <v>46</v>
      </c>
      <c r="G148" t="s">
        <v>70</v>
      </c>
      <c r="H148" t="s">
        <v>6121</v>
      </c>
      <c r="I148" t="s">
        <v>5829</v>
      </c>
      <c r="J148" t="s">
        <v>6122</v>
      </c>
      <c r="K148" s="318"/>
      <c r="L148" t="s">
        <v>5750</v>
      </c>
      <c r="M148" s="319">
        <v>45812</v>
      </c>
      <c r="N148" s="318">
        <v>6</v>
      </c>
      <c r="O148" s="318"/>
      <c r="P148" s="318"/>
      <c r="Q148" s="319"/>
      <c r="R148" t="s">
        <v>43</v>
      </c>
      <c r="S148" s="318"/>
      <c r="V148">
        <v>45803</v>
      </c>
      <c r="X148">
        <v>45812</v>
      </c>
      <c r="Z148">
        <v>25.6</v>
      </c>
      <c r="AA148">
        <v>19536</v>
      </c>
      <c r="AB148" s="318" t="s">
        <v>50</v>
      </c>
      <c r="AC148" s="318">
        <v>50009362</v>
      </c>
      <c r="AD148" s="318" t="s">
        <v>51</v>
      </c>
      <c r="AF148" s="318">
        <v>52</v>
      </c>
      <c r="AG148" s="320">
        <v>40783</v>
      </c>
      <c r="AH148" s="318"/>
      <c r="AI148" s="320"/>
    </row>
    <row r="149" spans="1:35">
      <c r="A149" t="s">
        <v>559</v>
      </c>
      <c r="B149" s="1">
        <v>45803</v>
      </c>
      <c r="C149">
        <v>5</v>
      </c>
      <c r="D149">
        <v>410918</v>
      </c>
      <c r="E149" t="s">
        <v>5927</v>
      </c>
      <c r="F149" t="s">
        <v>46</v>
      </c>
      <c r="G149" t="s">
        <v>5759</v>
      </c>
      <c r="H149" t="s">
        <v>5928</v>
      </c>
      <c r="I149" t="s">
        <v>5748</v>
      </c>
      <c r="J149" t="s">
        <v>1689</v>
      </c>
      <c r="K149" s="318"/>
      <c r="L149" t="s">
        <v>391</v>
      </c>
      <c r="M149" s="319">
        <v>45804</v>
      </c>
      <c r="N149" s="318">
        <v>5</v>
      </c>
      <c r="O149" s="318"/>
      <c r="P149" s="318"/>
      <c r="Q149" s="319"/>
      <c r="R149" t="s">
        <v>43</v>
      </c>
      <c r="S149" s="318"/>
      <c r="AB149" s="318" t="s">
        <v>50</v>
      </c>
      <c r="AC149" s="318">
        <v>50009573</v>
      </c>
      <c r="AD149" s="318" t="s">
        <v>51</v>
      </c>
      <c r="AF149" s="318">
        <v>35</v>
      </c>
      <c r="AG149" s="320">
        <v>295985</v>
      </c>
      <c r="AH149" s="318"/>
      <c r="AI149" s="320"/>
    </row>
    <row r="150" spans="1:35" hidden="1">
      <c r="A150" t="s">
        <v>562</v>
      </c>
      <c r="B150" s="1">
        <v>45804</v>
      </c>
      <c r="C150">
        <v>5</v>
      </c>
      <c r="D150">
        <v>410922</v>
      </c>
      <c r="E150" t="s">
        <v>6123</v>
      </c>
      <c r="F150" t="s">
        <v>5772</v>
      </c>
      <c r="G150" t="s">
        <v>6000</v>
      </c>
      <c r="H150" t="s">
        <v>6124</v>
      </c>
      <c r="I150" t="s">
        <v>5775</v>
      </c>
      <c r="J150" t="s">
        <v>6125</v>
      </c>
      <c r="K150" s="318"/>
      <c r="L150" t="s">
        <v>5814</v>
      </c>
      <c r="M150" s="319">
        <v>45894</v>
      </c>
      <c r="N150" s="318">
        <v>8</v>
      </c>
      <c r="O150" s="318"/>
      <c r="P150" s="318"/>
      <c r="Q150" s="319"/>
      <c r="R150" t="s">
        <v>43</v>
      </c>
      <c r="S150" s="318"/>
      <c r="AB150" s="318" t="s">
        <v>199</v>
      </c>
      <c r="AC150" s="318">
        <v>50009646</v>
      </c>
      <c r="AD150" s="318" t="s">
        <v>44</v>
      </c>
      <c r="AF150" s="318">
        <v>16</v>
      </c>
      <c r="AG150" s="320">
        <v>252863</v>
      </c>
      <c r="AH150" s="318">
        <v>29</v>
      </c>
      <c r="AI150" s="320"/>
    </row>
    <row r="151" spans="1:35" hidden="1">
      <c r="A151" t="s">
        <v>565</v>
      </c>
      <c r="B151" s="1">
        <v>45804</v>
      </c>
      <c r="C151">
        <v>5</v>
      </c>
      <c r="D151">
        <v>410923</v>
      </c>
      <c r="E151" t="s">
        <v>6126</v>
      </c>
      <c r="F151" t="s">
        <v>5772</v>
      </c>
      <c r="G151" t="s">
        <v>5800</v>
      </c>
      <c r="H151" t="s">
        <v>6127</v>
      </c>
      <c r="I151" t="s">
        <v>5775</v>
      </c>
      <c r="J151" t="s">
        <v>6128</v>
      </c>
      <c r="K151" s="318"/>
      <c r="L151" t="s">
        <v>5814</v>
      </c>
      <c r="M151" s="319">
        <v>45845</v>
      </c>
      <c r="N151" s="318">
        <v>7</v>
      </c>
      <c r="O151" s="318"/>
      <c r="P151" s="318"/>
      <c r="Q151" s="319"/>
      <c r="R151" t="s">
        <v>43</v>
      </c>
      <c r="S151" s="318"/>
      <c r="AB151" s="318" t="s">
        <v>109</v>
      </c>
      <c r="AC151" s="318" t="s">
        <v>1724</v>
      </c>
      <c r="AD151" s="318" t="s">
        <v>95</v>
      </c>
      <c r="AF151" s="318" t="s">
        <v>620</v>
      </c>
      <c r="AG151" s="320">
        <v>150500</v>
      </c>
      <c r="AH151" s="318">
        <v>10</v>
      </c>
      <c r="AI151" s="320"/>
    </row>
    <row r="152" spans="1:35">
      <c r="A152" t="s">
        <v>568</v>
      </c>
      <c r="B152" s="1">
        <v>45804</v>
      </c>
      <c r="C152">
        <v>5</v>
      </c>
      <c r="D152">
        <v>410925</v>
      </c>
      <c r="E152" t="s">
        <v>6129</v>
      </c>
      <c r="F152" t="s">
        <v>46</v>
      </c>
      <c r="G152" t="s">
        <v>70</v>
      </c>
      <c r="H152" t="s">
        <v>6130</v>
      </c>
      <c r="I152" t="s">
        <v>5829</v>
      </c>
      <c r="J152" t="s">
        <v>6131</v>
      </c>
      <c r="K152" s="318"/>
      <c r="L152" t="s">
        <v>5750</v>
      </c>
      <c r="M152" s="319">
        <v>45813</v>
      </c>
      <c r="N152" s="318">
        <v>6</v>
      </c>
      <c r="O152" s="318"/>
      <c r="P152" s="318"/>
      <c r="Q152" s="319"/>
      <c r="R152" t="s">
        <v>43</v>
      </c>
      <c r="S152" s="318"/>
      <c r="V152">
        <v>45804</v>
      </c>
      <c r="X152">
        <v>45813</v>
      </c>
      <c r="Z152">
        <v>25.6</v>
      </c>
      <c r="AA152">
        <v>80876</v>
      </c>
      <c r="AB152" s="318" t="s">
        <v>50</v>
      </c>
      <c r="AC152" s="318">
        <v>50009700</v>
      </c>
      <c r="AD152" s="318" t="s">
        <v>51</v>
      </c>
      <c r="AF152" s="318">
        <v>30</v>
      </c>
      <c r="AG152" s="320">
        <v>116983</v>
      </c>
      <c r="AH152" s="318"/>
      <c r="AI152" s="320"/>
    </row>
    <row r="153" spans="1:35" hidden="1">
      <c r="A153" t="s">
        <v>571</v>
      </c>
      <c r="B153" s="1">
        <v>45804</v>
      </c>
      <c r="C153">
        <v>5</v>
      </c>
      <c r="D153">
        <v>410926</v>
      </c>
      <c r="E153" t="s">
        <v>6132</v>
      </c>
      <c r="F153" t="s">
        <v>5942</v>
      </c>
      <c r="G153" t="s">
        <v>5752</v>
      </c>
      <c r="H153" t="s">
        <v>6133</v>
      </c>
      <c r="I153" t="s">
        <v>5993</v>
      </c>
      <c r="J153" t="s">
        <v>158</v>
      </c>
      <c r="K153" s="318"/>
      <c r="L153" t="s">
        <v>5814</v>
      </c>
      <c r="M153" s="319">
        <v>45820</v>
      </c>
      <c r="N153" s="318">
        <v>6</v>
      </c>
      <c r="O153" s="318"/>
      <c r="P153" s="318"/>
      <c r="Q153" s="319"/>
      <c r="R153" t="s">
        <v>43</v>
      </c>
      <c r="S153" s="318"/>
      <c r="AB153" s="318" t="s">
        <v>253</v>
      </c>
      <c r="AC153" s="318">
        <v>50010427</v>
      </c>
      <c r="AD153" s="318" t="s">
        <v>80</v>
      </c>
      <c r="AF153" s="318">
        <v>30</v>
      </c>
      <c r="AG153" s="320">
        <v>209182</v>
      </c>
      <c r="AH153" s="318">
        <v>11</v>
      </c>
      <c r="AI153" s="320"/>
    </row>
    <row r="154" spans="1:35" hidden="1">
      <c r="A154" t="s">
        <v>574</v>
      </c>
      <c r="B154" s="1">
        <v>45804</v>
      </c>
      <c r="C154">
        <v>5</v>
      </c>
      <c r="D154">
        <v>410927</v>
      </c>
      <c r="E154" t="s">
        <v>6134</v>
      </c>
      <c r="F154" t="s">
        <v>5942</v>
      </c>
      <c r="G154" t="s">
        <v>6000</v>
      </c>
      <c r="H154" t="s">
        <v>6135</v>
      </c>
      <c r="I154" t="s">
        <v>5944</v>
      </c>
      <c r="J154" t="s">
        <v>158</v>
      </c>
      <c r="K154" s="318"/>
      <c r="L154" t="s">
        <v>5814</v>
      </c>
      <c r="M154" s="319">
        <v>45820</v>
      </c>
      <c r="N154" s="318">
        <v>6</v>
      </c>
      <c r="O154" s="318"/>
      <c r="P154" s="318"/>
      <c r="Q154" s="319"/>
      <c r="R154" t="s">
        <v>43</v>
      </c>
      <c r="S154" s="318"/>
      <c r="AB154" s="318" t="s">
        <v>253</v>
      </c>
      <c r="AC154" s="318">
        <v>50010433</v>
      </c>
      <c r="AD154" s="318" t="s">
        <v>80</v>
      </c>
      <c r="AF154" s="318">
        <v>30</v>
      </c>
      <c r="AG154" s="320">
        <v>279628</v>
      </c>
      <c r="AH154" s="318">
        <v>67</v>
      </c>
      <c r="AI154" s="320"/>
    </row>
    <row r="155" spans="1:35" hidden="1">
      <c r="A155" t="s">
        <v>578</v>
      </c>
      <c r="B155" s="1">
        <v>45804</v>
      </c>
      <c r="C155">
        <v>5</v>
      </c>
      <c r="D155">
        <v>410928</v>
      </c>
      <c r="E155" t="s">
        <v>6136</v>
      </c>
      <c r="F155" t="s">
        <v>5772</v>
      </c>
      <c r="G155" t="s">
        <v>5818</v>
      </c>
      <c r="H155" t="s">
        <v>6137</v>
      </c>
      <c r="I155" t="s">
        <v>5775</v>
      </c>
      <c r="J155" t="s">
        <v>6102</v>
      </c>
      <c r="K155" s="318"/>
      <c r="L155"/>
      <c r="M155" s="319">
        <v>45806</v>
      </c>
      <c r="N155" s="318">
        <v>5</v>
      </c>
      <c r="O155" s="318"/>
      <c r="P155" s="318"/>
      <c r="Q155" s="319"/>
      <c r="R155" t="s">
        <v>43</v>
      </c>
      <c r="S155" s="318"/>
      <c r="AB155" s="318" t="s">
        <v>50</v>
      </c>
      <c r="AC155" s="318">
        <v>50009616</v>
      </c>
      <c r="AD155" s="318" t="s">
        <v>51</v>
      </c>
      <c r="AF155" s="318">
        <v>16</v>
      </c>
      <c r="AG155" s="320">
        <v>29456</v>
      </c>
      <c r="AH155" s="318"/>
      <c r="AI155" s="320"/>
    </row>
    <row r="156" spans="1:35" hidden="1">
      <c r="A156" t="s">
        <v>581</v>
      </c>
      <c r="B156" s="1">
        <v>45804</v>
      </c>
      <c r="C156">
        <v>5</v>
      </c>
      <c r="D156">
        <v>410929</v>
      </c>
      <c r="E156" t="s">
        <v>6138</v>
      </c>
      <c r="F156" t="s">
        <v>5772</v>
      </c>
      <c r="G156" t="s">
        <v>5818</v>
      </c>
      <c r="H156" t="s">
        <v>6139</v>
      </c>
      <c r="I156" t="s">
        <v>5775</v>
      </c>
      <c r="J156" t="s">
        <v>5581</v>
      </c>
      <c r="K156" s="318"/>
      <c r="L156" t="s">
        <v>5814</v>
      </c>
      <c r="M156" s="319">
        <v>45877</v>
      </c>
      <c r="N156" s="318">
        <v>8</v>
      </c>
      <c r="O156" s="318"/>
      <c r="P156" s="318"/>
      <c r="Q156" s="319"/>
      <c r="R156" t="s">
        <v>43</v>
      </c>
      <c r="S156" s="318"/>
      <c r="AB156" s="318" t="s">
        <v>62</v>
      </c>
      <c r="AC156" s="318">
        <v>50009912</v>
      </c>
      <c r="AD156" s="318" t="s">
        <v>63</v>
      </c>
      <c r="AF156" s="318">
        <v>16</v>
      </c>
      <c r="AG156" s="320">
        <v>360296</v>
      </c>
      <c r="AH156" s="318">
        <v>141</v>
      </c>
      <c r="AI156" s="320"/>
    </row>
    <row r="157" spans="1:35" hidden="1">
      <c r="A157" t="s">
        <v>586</v>
      </c>
      <c r="B157" s="1">
        <v>45804</v>
      </c>
      <c r="C157">
        <v>5</v>
      </c>
      <c r="D157">
        <v>410930</v>
      </c>
      <c r="E157" t="s">
        <v>6140</v>
      </c>
      <c r="F157" t="s">
        <v>5772</v>
      </c>
      <c r="G157" t="s">
        <v>5800</v>
      </c>
      <c r="H157" t="s">
        <v>6141</v>
      </c>
      <c r="I157" t="s">
        <v>5775</v>
      </c>
      <c r="J157" t="s">
        <v>5581</v>
      </c>
      <c r="K157" s="318"/>
      <c r="L157" t="s">
        <v>5814</v>
      </c>
      <c r="M157" s="319">
        <v>45874</v>
      </c>
      <c r="N157" s="318">
        <v>8</v>
      </c>
      <c r="O157" s="318"/>
      <c r="P157" s="318" t="s">
        <v>267</v>
      </c>
      <c r="Q157" s="319">
        <v>45834</v>
      </c>
      <c r="R157" t="s">
        <v>6142</v>
      </c>
      <c r="S157" s="318" t="s">
        <v>253</v>
      </c>
      <c r="T157">
        <v>109530</v>
      </c>
      <c r="AB157" s="318" t="s">
        <v>109</v>
      </c>
      <c r="AC157" s="318">
        <v>50009928</v>
      </c>
      <c r="AD157" s="318" t="s">
        <v>95</v>
      </c>
      <c r="AF157" s="318">
        <v>16</v>
      </c>
      <c r="AG157" s="320">
        <v>409406</v>
      </c>
      <c r="AH157" s="318">
        <v>82</v>
      </c>
      <c r="AI157" s="320"/>
    </row>
    <row r="158" spans="1:35">
      <c r="A158" t="s">
        <v>589</v>
      </c>
      <c r="B158" s="1">
        <v>45804</v>
      </c>
      <c r="C158">
        <v>5</v>
      </c>
      <c r="D158">
        <v>410931</v>
      </c>
      <c r="E158" t="s">
        <v>6143</v>
      </c>
      <c r="F158" t="s">
        <v>46</v>
      </c>
      <c r="G158" t="s">
        <v>70</v>
      </c>
      <c r="H158" t="s">
        <v>6144</v>
      </c>
      <c r="I158" t="s">
        <v>6055</v>
      </c>
      <c r="J158" t="s">
        <v>158</v>
      </c>
      <c r="K158" s="318"/>
      <c r="L158" t="s">
        <v>5750</v>
      </c>
      <c r="M158" s="319">
        <v>45820</v>
      </c>
      <c r="N158" s="318">
        <v>6</v>
      </c>
      <c r="O158" s="318"/>
      <c r="P158" s="318"/>
      <c r="Q158" s="319"/>
      <c r="R158" t="s">
        <v>43</v>
      </c>
      <c r="S158" s="318"/>
      <c r="V158">
        <v>45804</v>
      </c>
      <c r="X158">
        <v>45820</v>
      </c>
      <c r="Z158">
        <v>25.6</v>
      </c>
      <c r="AA158">
        <v>148766</v>
      </c>
      <c r="AB158" s="318" t="s">
        <v>50</v>
      </c>
      <c r="AC158" s="318">
        <v>50010002</v>
      </c>
      <c r="AD158" s="318" t="s">
        <v>51</v>
      </c>
      <c r="AF158" s="318">
        <v>30</v>
      </c>
      <c r="AG158" s="320">
        <v>234526</v>
      </c>
      <c r="AH158" s="318"/>
      <c r="AI158" s="320"/>
    </row>
    <row r="159" spans="1:35">
      <c r="A159" t="s">
        <v>592</v>
      </c>
      <c r="B159" s="1">
        <v>45805</v>
      </c>
      <c r="C159">
        <v>5</v>
      </c>
      <c r="D159">
        <v>410932</v>
      </c>
      <c r="E159" t="s">
        <v>45</v>
      </c>
      <c r="F159" t="s">
        <v>46</v>
      </c>
      <c r="G159" t="s">
        <v>6145</v>
      </c>
      <c r="H159" t="s">
        <v>48</v>
      </c>
      <c r="I159" t="s">
        <v>49</v>
      </c>
      <c r="J159" t="s">
        <v>6146</v>
      </c>
      <c r="K159" s="318"/>
      <c r="L159" t="s">
        <v>391</v>
      </c>
      <c r="M159" s="319">
        <v>45834</v>
      </c>
      <c r="N159" s="318">
        <v>6</v>
      </c>
      <c r="O159" s="318"/>
      <c r="P159" s="318" t="s">
        <v>274</v>
      </c>
      <c r="Q159" s="319">
        <v>45817</v>
      </c>
      <c r="R159" t="s">
        <v>5809</v>
      </c>
      <c r="S159" s="318" t="s">
        <v>50</v>
      </c>
      <c r="T159">
        <v>94534</v>
      </c>
      <c r="AB159" s="318" t="s">
        <v>50</v>
      </c>
      <c r="AC159" s="318">
        <v>50010078</v>
      </c>
      <c r="AD159" s="318" t="s">
        <v>51</v>
      </c>
      <c r="AF159" s="318">
        <v>30</v>
      </c>
      <c r="AG159" s="320">
        <v>195549</v>
      </c>
      <c r="AH159" s="318"/>
      <c r="AI159" s="320"/>
    </row>
    <row r="160" spans="1:35">
      <c r="A160" t="s">
        <v>596</v>
      </c>
      <c r="B160" s="1">
        <v>45806</v>
      </c>
      <c r="C160">
        <v>5</v>
      </c>
      <c r="D160">
        <v>410936</v>
      </c>
      <c r="E160" t="s">
        <v>6147</v>
      </c>
      <c r="F160" t="s">
        <v>46</v>
      </c>
      <c r="G160" t="s">
        <v>70</v>
      </c>
      <c r="H160" t="s">
        <v>6148</v>
      </c>
      <c r="I160" t="s">
        <v>3282</v>
      </c>
      <c r="J160" t="s">
        <v>6122</v>
      </c>
      <c r="K160" s="318"/>
      <c r="L160" t="s">
        <v>5750</v>
      </c>
      <c r="M160" s="319">
        <v>45812</v>
      </c>
      <c r="N160" s="318">
        <v>6</v>
      </c>
      <c r="O160" s="318"/>
      <c r="P160" s="318"/>
      <c r="Q160" s="319"/>
      <c r="R160" t="s">
        <v>43</v>
      </c>
      <c r="S160" s="318"/>
      <c r="V160">
        <v>45806</v>
      </c>
      <c r="X160">
        <v>45812</v>
      </c>
      <c r="Z160">
        <v>25.6</v>
      </c>
      <c r="AA160">
        <v>21871</v>
      </c>
      <c r="AB160" s="318" t="s">
        <v>50</v>
      </c>
      <c r="AC160" s="318">
        <v>50010079</v>
      </c>
      <c r="AD160" s="318" t="s">
        <v>51</v>
      </c>
      <c r="AF160" s="318">
        <v>52</v>
      </c>
      <c r="AG160" s="320">
        <v>44883</v>
      </c>
      <c r="AH160" s="318"/>
      <c r="AI160" s="320"/>
    </row>
    <row r="161" spans="1:35">
      <c r="A161" t="s">
        <v>599</v>
      </c>
      <c r="B161" s="1">
        <v>45806</v>
      </c>
      <c r="C161">
        <v>5</v>
      </c>
      <c r="D161">
        <v>410937</v>
      </c>
      <c r="E161" t="s">
        <v>6149</v>
      </c>
      <c r="F161" t="s">
        <v>46</v>
      </c>
      <c r="G161" t="s">
        <v>70</v>
      </c>
      <c r="H161" t="s">
        <v>6150</v>
      </c>
      <c r="I161" t="s">
        <v>5748</v>
      </c>
      <c r="J161" t="s">
        <v>5929</v>
      </c>
      <c r="K161" s="318"/>
      <c r="L161" t="s">
        <v>5750</v>
      </c>
      <c r="M161" s="319">
        <v>46000</v>
      </c>
      <c r="N161" s="318">
        <v>12</v>
      </c>
      <c r="O161" s="318"/>
      <c r="P161" s="318"/>
      <c r="Q161" s="319"/>
      <c r="R161" t="s">
        <v>43</v>
      </c>
      <c r="S161" s="318"/>
      <c r="U161" t="s">
        <v>257</v>
      </c>
      <c r="V161">
        <v>45931</v>
      </c>
      <c r="X161">
        <v>46000</v>
      </c>
      <c r="Z161" t="s">
        <v>16756</v>
      </c>
      <c r="AA161" t="s">
        <v>16757</v>
      </c>
      <c r="AB161" s="318" t="s">
        <v>199</v>
      </c>
      <c r="AC161" s="318">
        <v>50010075</v>
      </c>
      <c r="AD161" s="318" t="s">
        <v>44</v>
      </c>
      <c r="AF161" s="318">
        <v>35</v>
      </c>
      <c r="AG161" s="320">
        <v>636119</v>
      </c>
      <c r="AH161" s="318">
        <v>296</v>
      </c>
      <c r="AI161" s="320"/>
    </row>
    <row r="162" spans="1:35" hidden="1">
      <c r="A162" t="s">
        <v>601</v>
      </c>
      <c r="B162" s="1">
        <v>45806</v>
      </c>
      <c r="C162">
        <v>5</v>
      </c>
      <c r="D162">
        <v>410938</v>
      </c>
      <c r="E162" t="s">
        <v>6152</v>
      </c>
      <c r="F162" t="s">
        <v>5942</v>
      </c>
      <c r="G162" t="s">
        <v>6000</v>
      </c>
      <c r="H162" t="s">
        <v>6153</v>
      </c>
      <c r="I162" t="s">
        <v>5944</v>
      </c>
      <c r="J162" t="s">
        <v>6154</v>
      </c>
      <c r="K162" s="318"/>
      <c r="L162"/>
      <c r="M162" s="319">
        <v>45807</v>
      </c>
      <c r="N162" s="318">
        <v>5</v>
      </c>
      <c r="O162" s="318"/>
      <c r="P162" s="318"/>
      <c r="Q162" s="319"/>
      <c r="R162" t="s">
        <v>43</v>
      </c>
      <c r="S162" s="318"/>
      <c r="AB162" s="318" t="s">
        <v>50</v>
      </c>
      <c r="AC162" s="318">
        <v>50010392</v>
      </c>
      <c r="AD162" s="318" t="s">
        <v>51</v>
      </c>
      <c r="AF162" s="318">
        <v>37</v>
      </c>
      <c r="AG162" s="320">
        <v>15555</v>
      </c>
      <c r="AH162" s="318"/>
      <c r="AI162" s="320"/>
    </row>
    <row r="163" spans="1:35">
      <c r="A163" t="s">
        <v>602</v>
      </c>
      <c r="B163" s="1">
        <v>45806</v>
      </c>
      <c r="C163">
        <v>5</v>
      </c>
      <c r="D163">
        <v>410939</v>
      </c>
      <c r="E163" t="s">
        <v>5102</v>
      </c>
      <c r="F163" t="s">
        <v>46</v>
      </c>
      <c r="G163" t="s">
        <v>5752</v>
      </c>
      <c r="H163" t="s">
        <v>5103</v>
      </c>
      <c r="I163" t="s">
        <v>49</v>
      </c>
      <c r="J163" t="s">
        <v>6155</v>
      </c>
      <c r="K163" s="318"/>
      <c r="L163" t="s">
        <v>391</v>
      </c>
      <c r="M163" s="319">
        <v>45825</v>
      </c>
      <c r="N163" s="318">
        <v>6</v>
      </c>
      <c r="O163" s="318"/>
      <c r="P163" s="318"/>
      <c r="Q163" s="319"/>
      <c r="R163" t="s">
        <v>43</v>
      </c>
      <c r="S163" s="318"/>
      <c r="AB163" s="318" t="s">
        <v>253</v>
      </c>
      <c r="AC163" s="318">
        <v>50010458</v>
      </c>
      <c r="AD163" s="318" t="s">
        <v>80</v>
      </c>
      <c r="AF163" s="318">
        <v>35</v>
      </c>
      <c r="AG163" s="320">
        <v>59306</v>
      </c>
      <c r="AH163" s="318"/>
      <c r="AI163" s="320"/>
    </row>
    <row r="164" spans="1:35" hidden="1">
      <c r="A164" t="s">
        <v>605</v>
      </c>
      <c r="B164" s="1">
        <v>45806</v>
      </c>
      <c r="C164">
        <v>5</v>
      </c>
      <c r="D164">
        <v>410940</v>
      </c>
      <c r="E164" t="s">
        <v>6156</v>
      </c>
      <c r="F164" t="s">
        <v>5942</v>
      </c>
      <c r="G164" t="s">
        <v>5759</v>
      </c>
      <c r="H164" t="s">
        <v>6157</v>
      </c>
      <c r="I164" t="s">
        <v>5944</v>
      </c>
      <c r="J164" t="s">
        <v>6098</v>
      </c>
      <c r="K164" s="318"/>
      <c r="L164" t="s">
        <v>5814</v>
      </c>
      <c r="M164" s="319">
        <v>45832</v>
      </c>
      <c r="N164" s="318">
        <v>6</v>
      </c>
      <c r="O164" s="318"/>
      <c r="P164" s="318"/>
      <c r="Q164" s="319"/>
      <c r="R164" t="s">
        <v>43</v>
      </c>
      <c r="S164" s="318"/>
      <c r="AB164" s="318" t="s">
        <v>50</v>
      </c>
      <c r="AC164" s="318" t="s">
        <v>6158</v>
      </c>
      <c r="AD164" s="318" t="s">
        <v>51</v>
      </c>
      <c r="AF164" s="318">
        <v>100</v>
      </c>
      <c r="AG164" s="320">
        <v>203650</v>
      </c>
      <c r="AH164" s="318"/>
      <c r="AI164" s="320"/>
    </row>
    <row r="165" spans="1:35">
      <c r="A165" t="s">
        <v>608</v>
      </c>
      <c r="B165" s="1">
        <v>45806</v>
      </c>
      <c r="C165">
        <v>5</v>
      </c>
      <c r="D165">
        <v>410941</v>
      </c>
      <c r="E165" t="s">
        <v>6159</v>
      </c>
      <c r="F165" t="s">
        <v>46</v>
      </c>
      <c r="G165" t="s">
        <v>70</v>
      </c>
      <c r="H165" t="s">
        <v>6160</v>
      </c>
      <c r="I165" t="s">
        <v>6161</v>
      </c>
      <c r="J165" t="s">
        <v>6098</v>
      </c>
      <c r="K165" s="318"/>
      <c r="L165" t="s">
        <v>5750</v>
      </c>
      <c r="M165" s="319">
        <v>45821</v>
      </c>
      <c r="N165" s="318">
        <v>6</v>
      </c>
      <c r="O165" s="318"/>
      <c r="P165" s="318"/>
      <c r="Q165" s="319"/>
      <c r="R165" t="s">
        <v>43</v>
      </c>
      <c r="S165" s="318"/>
      <c r="V165">
        <v>45806</v>
      </c>
      <c r="X165">
        <v>45821</v>
      </c>
      <c r="Z165">
        <v>25.6</v>
      </c>
      <c r="AA165">
        <v>75360</v>
      </c>
      <c r="AB165" s="318" t="s">
        <v>50</v>
      </c>
      <c r="AC165" s="318" t="s">
        <v>6158</v>
      </c>
      <c r="AD165" s="318" t="s">
        <v>51</v>
      </c>
      <c r="AF165" s="318">
        <v>100</v>
      </c>
      <c r="AG165" s="320">
        <v>186694</v>
      </c>
      <c r="AH165" s="318"/>
      <c r="AI165" s="320"/>
    </row>
    <row r="166" spans="1:35">
      <c r="A166" t="s">
        <v>612</v>
      </c>
      <c r="B166" s="1">
        <v>45807</v>
      </c>
      <c r="C166">
        <v>5</v>
      </c>
      <c r="D166">
        <v>410942</v>
      </c>
      <c r="E166" t="s">
        <v>6162</v>
      </c>
      <c r="F166" t="s">
        <v>46</v>
      </c>
      <c r="G166" t="s">
        <v>70</v>
      </c>
      <c r="H166" t="s">
        <v>6163</v>
      </c>
      <c r="I166" t="s">
        <v>5748</v>
      </c>
      <c r="J166" t="s">
        <v>6164</v>
      </c>
      <c r="K166" s="318"/>
      <c r="L166" t="s">
        <v>5750</v>
      </c>
      <c r="M166" s="319">
        <v>45812</v>
      </c>
      <c r="N166" s="318">
        <v>6</v>
      </c>
      <c r="O166" s="318"/>
      <c r="P166" s="318"/>
      <c r="Q166" s="319"/>
      <c r="R166" t="s">
        <v>43</v>
      </c>
      <c r="S166" s="318"/>
      <c r="V166">
        <v>45807</v>
      </c>
      <c r="X166">
        <v>45812</v>
      </c>
      <c r="Z166">
        <v>25.6</v>
      </c>
      <c r="AA166">
        <v>49161</v>
      </c>
      <c r="AB166" s="318" t="s">
        <v>50</v>
      </c>
      <c r="AC166" s="318">
        <v>50010475</v>
      </c>
      <c r="AD166" s="318" t="s">
        <v>51</v>
      </c>
      <c r="AF166" s="318">
        <v>30</v>
      </c>
      <c r="AG166" s="320">
        <v>70810</v>
      </c>
      <c r="AH166" s="318"/>
      <c r="AI166" s="320"/>
    </row>
    <row r="167" spans="1:35" hidden="1">
      <c r="A167" t="s">
        <v>616</v>
      </c>
      <c r="B167" s="1">
        <v>45807</v>
      </c>
      <c r="C167">
        <v>5</v>
      </c>
      <c r="D167">
        <v>410943</v>
      </c>
      <c r="E167" t="s">
        <v>6165</v>
      </c>
      <c r="F167" t="s">
        <v>5772</v>
      </c>
      <c r="G167" t="s">
        <v>5982</v>
      </c>
      <c r="H167" t="s">
        <v>6166</v>
      </c>
      <c r="I167" t="s">
        <v>5775</v>
      </c>
      <c r="J167" t="s">
        <v>158</v>
      </c>
      <c r="K167" s="318"/>
      <c r="L167" t="s">
        <v>5814</v>
      </c>
      <c r="M167" s="319">
        <v>45834</v>
      </c>
      <c r="N167" s="318">
        <v>6</v>
      </c>
      <c r="O167" s="318"/>
      <c r="P167" s="318"/>
      <c r="Q167" s="319"/>
      <c r="R167" t="s">
        <v>43</v>
      </c>
      <c r="S167" s="318"/>
      <c r="AB167" s="318" t="s">
        <v>50</v>
      </c>
      <c r="AC167" s="318">
        <v>50010508</v>
      </c>
      <c r="AD167" s="318" t="s">
        <v>51</v>
      </c>
      <c r="AF167" s="318">
        <v>10</v>
      </c>
      <c r="AG167" s="320">
        <v>147122</v>
      </c>
      <c r="AH167" s="318">
        <v>15</v>
      </c>
      <c r="AI167" s="320"/>
    </row>
    <row r="168" spans="1:35" hidden="1">
      <c r="A168" t="s">
        <v>621</v>
      </c>
      <c r="B168" s="1">
        <v>45806</v>
      </c>
      <c r="C168">
        <v>5</v>
      </c>
      <c r="D168">
        <v>410944</v>
      </c>
      <c r="E168" t="s">
        <v>442</v>
      </c>
      <c r="F168" t="s">
        <v>37</v>
      </c>
      <c r="G168" t="s">
        <v>5752</v>
      </c>
      <c r="H168" t="s">
        <v>5935</v>
      </c>
      <c r="I168" t="s">
        <v>92</v>
      </c>
      <c r="J168" t="s">
        <v>1689</v>
      </c>
      <c r="K168" s="318"/>
      <c r="L168"/>
      <c r="M168" s="319">
        <v>45828</v>
      </c>
      <c r="N168" s="318">
        <v>6</v>
      </c>
      <c r="O168" s="318"/>
      <c r="P168" s="318"/>
      <c r="Q168" s="319"/>
      <c r="R168" t="s">
        <v>43</v>
      </c>
      <c r="S168" s="318"/>
      <c r="AB168" s="318" t="s">
        <v>50</v>
      </c>
      <c r="AC168" s="318">
        <v>50010501</v>
      </c>
      <c r="AD168" s="318" t="s">
        <v>51</v>
      </c>
      <c r="AF168" s="318">
        <v>35</v>
      </c>
      <c r="AG168" s="320">
        <v>376871</v>
      </c>
      <c r="AH168" s="318"/>
      <c r="AI168" s="320"/>
    </row>
    <row r="169" spans="1:35" hidden="1">
      <c r="A169" t="s">
        <v>623</v>
      </c>
      <c r="B169" s="1">
        <v>45807</v>
      </c>
      <c r="C169">
        <v>5</v>
      </c>
      <c r="D169">
        <v>410945</v>
      </c>
      <c r="E169" t="s">
        <v>6167</v>
      </c>
      <c r="F169" t="s">
        <v>5772</v>
      </c>
      <c r="G169" t="s">
        <v>5818</v>
      </c>
      <c r="H169" t="s">
        <v>6168</v>
      </c>
      <c r="I169" t="s">
        <v>5775</v>
      </c>
      <c r="J169" t="s">
        <v>158</v>
      </c>
      <c r="K169" s="318"/>
      <c r="L169"/>
      <c r="M169" s="319">
        <v>45818</v>
      </c>
      <c r="N169" s="318">
        <v>6</v>
      </c>
      <c r="O169" s="318"/>
      <c r="P169" s="318"/>
      <c r="Q169" s="319"/>
      <c r="R169" t="s">
        <v>43</v>
      </c>
      <c r="S169" s="318"/>
      <c r="AB169" s="318" t="s">
        <v>253</v>
      </c>
      <c r="AC169" s="318">
        <v>50010626</v>
      </c>
      <c r="AD169" s="318" t="s">
        <v>80</v>
      </c>
      <c r="AF169" s="318">
        <v>10</v>
      </c>
      <c r="AG169" s="320">
        <v>150171</v>
      </c>
      <c r="AH169" s="318">
        <v>10</v>
      </c>
      <c r="AI169" s="320"/>
    </row>
    <row r="170" spans="1:35" hidden="1">
      <c r="A170" t="s">
        <v>626</v>
      </c>
      <c r="B170" s="1">
        <v>45807</v>
      </c>
      <c r="C170">
        <v>5</v>
      </c>
      <c r="D170">
        <v>410946</v>
      </c>
      <c r="E170" t="s">
        <v>6169</v>
      </c>
      <c r="F170" t="s">
        <v>5772</v>
      </c>
      <c r="G170" t="s">
        <v>5818</v>
      </c>
      <c r="H170" t="s">
        <v>6170</v>
      </c>
      <c r="I170" t="s">
        <v>5775</v>
      </c>
      <c r="J170" t="s">
        <v>158</v>
      </c>
      <c r="K170" s="318"/>
      <c r="L170" t="s">
        <v>5814</v>
      </c>
      <c r="M170" s="319">
        <v>45833</v>
      </c>
      <c r="N170" s="318">
        <v>6</v>
      </c>
      <c r="O170" s="318"/>
      <c r="P170" s="318"/>
      <c r="Q170" s="319"/>
      <c r="R170" t="s">
        <v>43</v>
      </c>
      <c r="S170" s="318"/>
      <c r="AB170" s="318" t="s">
        <v>253</v>
      </c>
      <c r="AC170" s="318">
        <v>50010634</v>
      </c>
      <c r="AD170" s="318" t="s">
        <v>80</v>
      </c>
      <c r="AF170" s="318">
        <v>10</v>
      </c>
      <c r="AG170" s="320">
        <v>148268</v>
      </c>
      <c r="AH170" s="318">
        <v>14</v>
      </c>
      <c r="AI170" s="320"/>
    </row>
    <row r="171" spans="1:35" hidden="1">
      <c r="A171" t="s">
        <v>630</v>
      </c>
      <c r="B171" s="1">
        <v>45810</v>
      </c>
      <c r="C171">
        <v>6</v>
      </c>
      <c r="D171">
        <v>510001</v>
      </c>
      <c r="E171" t="s">
        <v>6171</v>
      </c>
      <c r="F171" t="s">
        <v>5772</v>
      </c>
      <c r="G171" t="s">
        <v>5818</v>
      </c>
      <c r="H171" t="s">
        <v>6172</v>
      </c>
      <c r="I171" t="s">
        <v>5775</v>
      </c>
      <c r="J171" t="s">
        <v>6059</v>
      </c>
      <c r="K171" s="318"/>
      <c r="L171"/>
      <c r="M171" s="319">
        <v>45818</v>
      </c>
      <c r="N171" s="318">
        <v>6</v>
      </c>
      <c r="O171" s="318"/>
      <c r="P171" s="318"/>
      <c r="Q171" s="319"/>
      <c r="R171" t="s">
        <v>43</v>
      </c>
      <c r="S171" s="318"/>
      <c r="AB171" s="318" t="s">
        <v>50</v>
      </c>
      <c r="AC171" s="318">
        <v>50010674</v>
      </c>
      <c r="AD171" s="318" t="s">
        <v>51</v>
      </c>
      <c r="AF171" s="318">
        <v>17</v>
      </c>
      <c r="AG171" s="320">
        <v>44344</v>
      </c>
      <c r="AH171" s="318"/>
      <c r="AI171" s="320"/>
    </row>
    <row r="172" spans="1:35" hidden="1">
      <c r="A172" t="s">
        <v>633</v>
      </c>
      <c r="B172" s="1">
        <v>45810</v>
      </c>
      <c r="C172">
        <v>6</v>
      </c>
      <c r="D172">
        <v>510002</v>
      </c>
      <c r="E172" t="s">
        <v>6173</v>
      </c>
      <c r="F172" t="s">
        <v>5772</v>
      </c>
      <c r="G172" t="s">
        <v>6000</v>
      </c>
      <c r="H172" t="s">
        <v>6174</v>
      </c>
      <c r="I172" t="s">
        <v>5775</v>
      </c>
      <c r="J172" t="s">
        <v>158</v>
      </c>
      <c r="K172" s="318"/>
      <c r="L172" t="s">
        <v>5814</v>
      </c>
      <c r="M172" s="319">
        <v>45835</v>
      </c>
      <c r="N172" s="318">
        <v>6</v>
      </c>
      <c r="O172" s="318"/>
      <c r="P172" s="318"/>
      <c r="Q172" s="319"/>
      <c r="R172" t="s">
        <v>43</v>
      </c>
      <c r="S172" s="318"/>
      <c r="AB172" s="318" t="s">
        <v>253</v>
      </c>
      <c r="AC172" s="318">
        <v>50010977</v>
      </c>
      <c r="AD172" s="318" t="s">
        <v>80</v>
      </c>
      <c r="AF172" s="318">
        <v>10</v>
      </c>
      <c r="AG172" s="320">
        <v>145246</v>
      </c>
      <c r="AH172" s="318">
        <v>10</v>
      </c>
      <c r="AI172" s="320"/>
    </row>
    <row r="173" spans="1:35" hidden="1">
      <c r="A173" t="s">
        <v>640</v>
      </c>
      <c r="B173" s="1">
        <v>45811</v>
      </c>
      <c r="C173">
        <v>6</v>
      </c>
      <c r="D173">
        <v>510003</v>
      </c>
      <c r="E173" t="s">
        <v>6175</v>
      </c>
      <c r="F173" t="s">
        <v>5772</v>
      </c>
      <c r="G173" t="s">
        <v>5800</v>
      </c>
      <c r="H173" t="s">
        <v>6176</v>
      </c>
      <c r="I173" t="s">
        <v>5775</v>
      </c>
      <c r="J173" t="s">
        <v>6102</v>
      </c>
      <c r="K173" s="318"/>
      <c r="L173" t="s">
        <v>391</v>
      </c>
      <c r="M173" s="319">
        <v>45819</v>
      </c>
      <c r="N173" s="318">
        <v>6</v>
      </c>
      <c r="O173" s="318"/>
      <c r="P173" s="318"/>
      <c r="Q173" s="319"/>
      <c r="R173" t="s">
        <v>43</v>
      </c>
      <c r="S173" s="318"/>
      <c r="AB173" s="318" t="s">
        <v>50</v>
      </c>
      <c r="AC173" s="318">
        <v>50011022</v>
      </c>
      <c r="AD173" s="318" t="s">
        <v>51</v>
      </c>
      <c r="AF173" s="318">
        <v>16</v>
      </c>
      <c r="AG173" s="320">
        <v>58042</v>
      </c>
      <c r="AH173" s="318"/>
      <c r="AI173" s="320"/>
    </row>
    <row r="174" spans="1:35" hidden="1">
      <c r="A174" t="s">
        <v>643</v>
      </c>
      <c r="B174" s="1">
        <v>45811</v>
      </c>
      <c r="C174">
        <v>6</v>
      </c>
      <c r="D174">
        <v>510004</v>
      </c>
      <c r="E174" t="s">
        <v>6177</v>
      </c>
      <c r="F174" t="s">
        <v>5942</v>
      </c>
      <c r="G174" t="s">
        <v>6000</v>
      </c>
      <c r="H174" t="s">
        <v>6178</v>
      </c>
      <c r="I174" t="s">
        <v>5944</v>
      </c>
      <c r="J174" t="s">
        <v>6179</v>
      </c>
      <c r="K174" s="318"/>
      <c r="L174"/>
      <c r="M174" s="319">
        <v>45861</v>
      </c>
      <c r="N174" s="318">
        <v>7</v>
      </c>
      <c r="O174" s="318"/>
      <c r="P174" s="318"/>
      <c r="Q174" s="319"/>
      <c r="R174" t="s">
        <v>43</v>
      </c>
      <c r="S174" s="318"/>
      <c r="AB174" s="318" t="s">
        <v>62</v>
      </c>
      <c r="AC174" s="318">
        <v>50011044</v>
      </c>
      <c r="AD174" s="318" t="s">
        <v>63</v>
      </c>
      <c r="AF174" s="318">
        <v>30</v>
      </c>
      <c r="AG174" s="320">
        <v>48524</v>
      </c>
      <c r="AH174" s="318"/>
      <c r="AI174" s="320"/>
    </row>
    <row r="175" spans="1:35" hidden="1">
      <c r="A175" t="s">
        <v>649</v>
      </c>
      <c r="B175" s="1">
        <v>45811</v>
      </c>
      <c r="C175">
        <v>6</v>
      </c>
      <c r="D175">
        <v>510005</v>
      </c>
      <c r="E175" t="s">
        <v>6180</v>
      </c>
      <c r="F175" t="s">
        <v>5942</v>
      </c>
      <c r="G175" t="s">
        <v>5759</v>
      </c>
      <c r="H175" t="s">
        <v>6181</v>
      </c>
      <c r="I175" t="s">
        <v>5993</v>
      </c>
      <c r="J175" t="s">
        <v>6182</v>
      </c>
      <c r="K175" s="318"/>
      <c r="L175"/>
      <c r="M175" s="319">
        <v>45832</v>
      </c>
      <c r="N175" s="318">
        <v>6</v>
      </c>
      <c r="O175" s="318"/>
      <c r="P175" s="318"/>
      <c r="Q175" s="319"/>
      <c r="R175" t="s">
        <v>43</v>
      </c>
      <c r="S175" s="318"/>
      <c r="AB175" s="318" t="s">
        <v>50</v>
      </c>
      <c r="AC175" s="318">
        <v>50011079</v>
      </c>
      <c r="AD175" s="318" t="s">
        <v>51</v>
      </c>
      <c r="AF175" s="318">
        <v>30</v>
      </c>
      <c r="AG175" s="320">
        <v>94300</v>
      </c>
      <c r="AH175" s="318"/>
      <c r="AI175" s="320"/>
    </row>
    <row r="176" spans="1:35">
      <c r="A176" t="s">
        <v>652</v>
      </c>
      <c r="B176" s="1">
        <v>45811</v>
      </c>
      <c r="C176">
        <v>6</v>
      </c>
      <c r="D176">
        <v>510006</v>
      </c>
      <c r="E176" t="s">
        <v>6183</v>
      </c>
      <c r="F176" t="s">
        <v>46</v>
      </c>
      <c r="G176" t="s">
        <v>70</v>
      </c>
      <c r="H176" t="s">
        <v>6184</v>
      </c>
      <c r="I176" t="s">
        <v>5829</v>
      </c>
      <c r="J176" t="s">
        <v>6185</v>
      </c>
      <c r="K176" s="318"/>
      <c r="L176" t="s">
        <v>5750</v>
      </c>
      <c r="M176" s="319">
        <v>45812</v>
      </c>
      <c r="N176" s="318">
        <v>6</v>
      </c>
      <c r="O176" s="318"/>
      <c r="P176" s="318"/>
      <c r="Q176" s="319"/>
      <c r="R176" t="s">
        <v>43</v>
      </c>
      <c r="S176" s="318"/>
      <c r="V176">
        <v>45811</v>
      </c>
      <c r="X176">
        <v>45812</v>
      </c>
      <c r="Z176">
        <v>25.6</v>
      </c>
      <c r="AA176">
        <v>26335</v>
      </c>
      <c r="AB176" s="318" t="s">
        <v>50</v>
      </c>
      <c r="AC176" s="318">
        <v>50011010</v>
      </c>
      <c r="AD176" s="318" t="s">
        <v>51</v>
      </c>
      <c r="AF176" s="318">
        <v>35</v>
      </c>
      <c r="AG176" s="320">
        <v>37537</v>
      </c>
      <c r="AH176" s="318"/>
      <c r="AI176" s="320"/>
    </row>
    <row r="177" spans="1:35">
      <c r="A177" t="s">
        <v>653</v>
      </c>
      <c r="B177" s="1">
        <v>45811</v>
      </c>
      <c r="C177">
        <v>6</v>
      </c>
      <c r="D177">
        <v>510007</v>
      </c>
      <c r="E177" t="s">
        <v>6186</v>
      </c>
      <c r="F177" t="s">
        <v>46</v>
      </c>
      <c r="G177" t="s">
        <v>70</v>
      </c>
      <c r="H177" t="s">
        <v>6187</v>
      </c>
      <c r="I177" t="s">
        <v>5754</v>
      </c>
      <c r="J177" t="s">
        <v>6188</v>
      </c>
      <c r="K177" s="318"/>
      <c r="L177" t="s">
        <v>5750</v>
      </c>
      <c r="M177" s="319">
        <v>45820</v>
      </c>
      <c r="N177" s="318">
        <v>6</v>
      </c>
      <c r="O177" s="318"/>
      <c r="P177" s="318"/>
      <c r="Q177" s="319"/>
      <c r="R177" t="s">
        <v>43</v>
      </c>
      <c r="S177" s="318"/>
      <c r="V177">
        <v>45811</v>
      </c>
      <c r="X177">
        <v>45820</v>
      </c>
      <c r="Z177">
        <v>25.6</v>
      </c>
      <c r="AA177">
        <v>20960</v>
      </c>
      <c r="AB177" s="318" t="s">
        <v>50</v>
      </c>
      <c r="AC177" s="318">
        <v>50011080</v>
      </c>
      <c r="AD177" s="318" t="s">
        <v>51</v>
      </c>
      <c r="AF177" s="318">
        <v>35</v>
      </c>
      <c r="AG177" s="320">
        <v>43506</v>
      </c>
      <c r="AH177" s="318"/>
      <c r="AI177" s="320"/>
    </row>
    <row r="178" spans="1:35">
      <c r="A178" t="s">
        <v>657</v>
      </c>
      <c r="B178" s="1">
        <v>45811</v>
      </c>
      <c r="C178">
        <v>6</v>
      </c>
      <c r="D178">
        <v>510008</v>
      </c>
      <c r="E178" t="s">
        <v>6189</v>
      </c>
      <c r="F178" t="s">
        <v>46</v>
      </c>
      <c r="G178" t="s">
        <v>70</v>
      </c>
      <c r="H178" t="s">
        <v>6190</v>
      </c>
      <c r="I178" t="s">
        <v>5829</v>
      </c>
      <c r="J178" t="s">
        <v>6191</v>
      </c>
      <c r="K178" s="318"/>
      <c r="L178" t="s">
        <v>5750</v>
      </c>
      <c r="M178" s="319">
        <v>45812</v>
      </c>
      <c r="N178" s="318">
        <v>6</v>
      </c>
      <c r="O178" s="318"/>
      <c r="P178" s="318"/>
      <c r="Q178" s="319"/>
      <c r="R178" t="s">
        <v>43</v>
      </c>
      <c r="S178" s="318"/>
      <c r="V178">
        <v>45811</v>
      </c>
      <c r="X178">
        <v>45812</v>
      </c>
      <c r="Z178">
        <v>25.6</v>
      </c>
      <c r="AA178">
        <v>44758</v>
      </c>
      <c r="AB178" s="318" t="s">
        <v>50</v>
      </c>
      <c r="AC178" s="318">
        <v>50011183</v>
      </c>
      <c r="AD178" s="318" t="s">
        <v>51</v>
      </c>
      <c r="AF178" s="318">
        <v>30</v>
      </c>
      <c r="AG178" s="320">
        <v>64764</v>
      </c>
      <c r="AH178" s="318"/>
      <c r="AI178" s="320"/>
    </row>
    <row r="179" spans="1:35" hidden="1">
      <c r="A179" t="s">
        <v>660</v>
      </c>
      <c r="B179" s="1">
        <v>45811</v>
      </c>
      <c r="C179">
        <v>6</v>
      </c>
      <c r="D179">
        <v>510009</v>
      </c>
      <c r="E179" t="s">
        <v>6192</v>
      </c>
      <c r="F179" t="s">
        <v>5942</v>
      </c>
      <c r="G179" t="s">
        <v>5752</v>
      </c>
      <c r="H179" t="s">
        <v>6193</v>
      </c>
      <c r="I179" t="s">
        <v>5944</v>
      </c>
      <c r="J179" t="s">
        <v>5581</v>
      </c>
      <c r="K179" s="318"/>
      <c r="L179" t="s">
        <v>5814</v>
      </c>
      <c r="M179" s="319" t="s">
        <v>534</v>
      </c>
      <c r="N179" s="318"/>
      <c r="O179" s="318"/>
      <c r="P179" s="318"/>
      <c r="Q179" s="319"/>
      <c r="R179" t="s">
        <v>43</v>
      </c>
      <c r="S179" s="318"/>
      <c r="AB179" s="318"/>
      <c r="AC179" s="318">
        <v>50011089</v>
      </c>
      <c r="AD179" s="318" t="s">
        <v>43</v>
      </c>
      <c r="AF179" s="318"/>
      <c r="AG179" s="320"/>
      <c r="AH179" s="318"/>
      <c r="AI179" s="320"/>
    </row>
    <row r="180" spans="1:35">
      <c r="A180" t="s">
        <v>663</v>
      </c>
      <c r="B180" s="1">
        <v>45811</v>
      </c>
      <c r="C180">
        <v>6</v>
      </c>
      <c r="D180">
        <v>510010</v>
      </c>
      <c r="E180" t="s">
        <v>6194</v>
      </c>
      <c r="F180" t="s">
        <v>46</v>
      </c>
      <c r="G180" t="s">
        <v>5845</v>
      </c>
      <c r="H180" t="s">
        <v>6195</v>
      </c>
      <c r="I180" t="s">
        <v>5748</v>
      </c>
      <c r="J180" t="s">
        <v>6196</v>
      </c>
      <c r="K180" s="318"/>
      <c r="L180" t="s">
        <v>391</v>
      </c>
      <c r="M180" s="319">
        <v>45819</v>
      </c>
      <c r="N180" s="318">
        <v>6</v>
      </c>
      <c r="O180" s="318"/>
      <c r="P180" s="318"/>
      <c r="Q180" s="319"/>
      <c r="R180" t="s">
        <v>43</v>
      </c>
      <c r="S180" s="318"/>
      <c r="AB180" s="318" t="s">
        <v>253</v>
      </c>
      <c r="AC180" s="318">
        <v>50011899</v>
      </c>
      <c r="AD180" s="318" t="s">
        <v>80</v>
      </c>
      <c r="AF180" s="318">
        <v>30</v>
      </c>
      <c r="AG180" s="320">
        <v>44361</v>
      </c>
      <c r="AH180" s="318"/>
      <c r="AI180" s="320"/>
    </row>
    <row r="181" spans="1:35" hidden="1">
      <c r="A181" t="s">
        <v>666</v>
      </c>
      <c r="B181" s="1">
        <v>45811</v>
      </c>
      <c r="C181">
        <v>6</v>
      </c>
      <c r="D181">
        <v>510011</v>
      </c>
      <c r="E181" t="s">
        <v>6197</v>
      </c>
      <c r="F181" t="s">
        <v>5942</v>
      </c>
      <c r="G181" t="s">
        <v>5818</v>
      </c>
      <c r="H181" t="s">
        <v>6198</v>
      </c>
      <c r="I181" t="s">
        <v>5944</v>
      </c>
      <c r="J181" t="s">
        <v>158</v>
      </c>
      <c r="K181" s="318"/>
      <c r="L181" t="s">
        <v>5814</v>
      </c>
      <c r="M181" s="319">
        <v>45828</v>
      </c>
      <c r="N181" s="318">
        <v>6</v>
      </c>
      <c r="O181" s="318"/>
      <c r="P181" s="318"/>
      <c r="Q181" s="319"/>
      <c r="R181" t="s">
        <v>43</v>
      </c>
      <c r="S181" s="318"/>
      <c r="AB181" s="318" t="s">
        <v>253</v>
      </c>
      <c r="AC181" s="318">
        <v>50011936</v>
      </c>
      <c r="AD181" s="318" t="s">
        <v>80</v>
      </c>
      <c r="AF181" s="318">
        <v>37</v>
      </c>
      <c r="AG181" s="320">
        <v>349201</v>
      </c>
      <c r="AH181" s="318">
        <v>124</v>
      </c>
      <c r="AI181" s="320"/>
    </row>
    <row r="182" spans="1:35" hidden="1">
      <c r="A182" t="s">
        <v>669</v>
      </c>
      <c r="B182" s="1">
        <v>45811</v>
      </c>
      <c r="C182">
        <v>6</v>
      </c>
      <c r="D182">
        <v>510012</v>
      </c>
      <c r="E182" t="s">
        <v>6199</v>
      </c>
      <c r="F182" t="s">
        <v>5942</v>
      </c>
      <c r="G182" t="s">
        <v>6000</v>
      </c>
      <c r="H182" t="s">
        <v>6200</v>
      </c>
      <c r="I182" t="s">
        <v>5944</v>
      </c>
      <c r="J182" t="s">
        <v>158</v>
      </c>
      <c r="K182" s="318"/>
      <c r="L182" t="s">
        <v>5814</v>
      </c>
      <c r="M182" s="319">
        <v>45845</v>
      </c>
      <c r="N182" s="318">
        <v>7</v>
      </c>
      <c r="O182" s="318"/>
      <c r="P182" s="318"/>
      <c r="Q182" s="319"/>
      <c r="R182" t="s">
        <v>43</v>
      </c>
      <c r="S182" s="318"/>
      <c r="AB182" s="318" t="s">
        <v>253</v>
      </c>
      <c r="AC182" s="318">
        <v>50011933</v>
      </c>
      <c r="AD182" s="318" t="s">
        <v>80</v>
      </c>
      <c r="AF182" s="318">
        <v>37</v>
      </c>
      <c r="AG182" s="320">
        <v>465150</v>
      </c>
      <c r="AH182" s="318">
        <v>146</v>
      </c>
      <c r="AI182" s="320"/>
    </row>
    <row r="183" spans="1:35" hidden="1">
      <c r="A183" t="s">
        <v>672</v>
      </c>
      <c r="B183" s="1">
        <v>45811</v>
      </c>
      <c r="C183">
        <v>6</v>
      </c>
      <c r="D183">
        <v>510013</v>
      </c>
      <c r="E183" t="s">
        <v>6201</v>
      </c>
      <c r="F183" t="s">
        <v>5942</v>
      </c>
      <c r="G183" t="s">
        <v>6000</v>
      </c>
      <c r="H183" t="s">
        <v>6202</v>
      </c>
      <c r="I183" t="s">
        <v>5944</v>
      </c>
      <c r="J183" t="s">
        <v>158</v>
      </c>
      <c r="K183" s="318"/>
      <c r="L183" t="s">
        <v>5814</v>
      </c>
      <c r="M183" s="319" t="s">
        <v>534</v>
      </c>
      <c r="N183" s="318"/>
      <c r="O183" s="318"/>
      <c r="P183" s="318"/>
      <c r="Q183" s="319"/>
      <c r="R183" t="s">
        <v>43</v>
      </c>
      <c r="S183" s="318"/>
      <c r="AB183" s="318" t="s">
        <v>253</v>
      </c>
      <c r="AC183" s="318">
        <v>50011998</v>
      </c>
      <c r="AD183" s="318" t="s">
        <v>80</v>
      </c>
      <c r="AF183" s="318">
        <v>37</v>
      </c>
      <c r="AG183" s="320">
        <v>195319</v>
      </c>
      <c r="AH183" s="318"/>
      <c r="AI183" s="320"/>
    </row>
    <row r="184" spans="1:35">
      <c r="A184" t="s">
        <v>675</v>
      </c>
      <c r="B184" s="1">
        <v>45812</v>
      </c>
      <c r="C184">
        <v>6</v>
      </c>
      <c r="D184">
        <v>510014</v>
      </c>
      <c r="E184" t="s">
        <v>6203</v>
      </c>
      <c r="F184" t="s">
        <v>46</v>
      </c>
      <c r="G184" t="s">
        <v>70</v>
      </c>
      <c r="H184" t="s">
        <v>6204</v>
      </c>
      <c r="I184" t="s">
        <v>5748</v>
      </c>
      <c r="J184" t="s">
        <v>5581</v>
      </c>
      <c r="K184" s="318"/>
      <c r="L184" t="s">
        <v>5750</v>
      </c>
      <c r="M184" s="319">
        <v>45818</v>
      </c>
      <c r="N184" s="318">
        <v>6</v>
      </c>
      <c r="O184" s="318"/>
      <c r="P184" s="318"/>
      <c r="Q184" s="319"/>
      <c r="R184" t="s">
        <v>43</v>
      </c>
      <c r="S184" s="318"/>
      <c r="V184">
        <v>45812</v>
      </c>
      <c r="X184">
        <v>45818</v>
      </c>
      <c r="Z184" t="s">
        <v>6205</v>
      </c>
      <c r="AA184">
        <v>170051</v>
      </c>
      <c r="AB184" s="318" t="s">
        <v>253</v>
      </c>
      <c r="AC184" s="318">
        <v>50011518</v>
      </c>
      <c r="AD184" s="318" t="s">
        <v>80</v>
      </c>
      <c r="AF184" s="318">
        <v>35</v>
      </c>
      <c r="AG184" s="320">
        <v>269238</v>
      </c>
      <c r="AH184" s="318">
        <v>23</v>
      </c>
      <c r="AI184" s="320"/>
    </row>
    <row r="185" spans="1:35">
      <c r="A185" t="s">
        <v>678</v>
      </c>
      <c r="B185" s="1">
        <v>45812</v>
      </c>
      <c r="C185">
        <v>6</v>
      </c>
      <c r="D185">
        <v>510015</v>
      </c>
      <c r="E185" t="s">
        <v>6206</v>
      </c>
      <c r="F185" t="s">
        <v>46</v>
      </c>
      <c r="G185" t="s">
        <v>70</v>
      </c>
      <c r="H185" t="s">
        <v>6207</v>
      </c>
      <c r="I185" t="s">
        <v>6208</v>
      </c>
      <c r="J185" t="s">
        <v>6098</v>
      </c>
      <c r="K185" s="318"/>
      <c r="L185" t="s">
        <v>5750</v>
      </c>
      <c r="M185" s="319">
        <v>45917</v>
      </c>
      <c r="N185" s="318">
        <v>9</v>
      </c>
      <c r="O185" s="318"/>
      <c r="P185" s="318"/>
      <c r="Q185" s="319"/>
      <c r="R185" t="s">
        <v>43</v>
      </c>
      <c r="S185" s="318"/>
      <c r="V185">
        <v>45812</v>
      </c>
      <c r="X185">
        <v>45917</v>
      </c>
      <c r="Z185">
        <v>25.9</v>
      </c>
      <c r="AA185">
        <v>36440</v>
      </c>
      <c r="AB185" s="318" t="s">
        <v>83</v>
      </c>
      <c r="AC185" s="318" t="s">
        <v>6158</v>
      </c>
      <c r="AD185" s="318" t="s">
        <v>84</v>
      </c>
      <c r="AF185" s="318">
        <v>100</v>
      </c>
      <c r="AG185" s="320">
        <v>80748</v>
      </c>
      <c r="AH185" s="318"/>
      <c r="AI185" s="320"/>
    </row>
    <row r="186" spans="1:35" hidden="1">
      <c r="A186" t="s">
        <v>681</v>
      </c>
      <c r="B186" s="1">
        <v>45812</v>
      </c>
      <c r="C186">
        <v>6</v>
      </c>
      <c r="D186">
        <v>510016</v>
      </c>
      <c r="E186" t="s">
        <v>6209</v>
      </c>
      <c r="F186" t="s">
        <v>5772</v>
      </c>
      <c r="G186" t="s">
        <v>5800</v>
      </c>
      <c r="H186" t="s">
        <v>6210</v>
      </c>
      <c r="I186" t="s">
        <v>5775</v>
      </c>
      <c r="J186" t="s">
        <v>158</v>
      </c>
      <c r="K186" s="318"/>
      <c r="L186" t="s">
        <v>5814</v>
      </c>
      <c r="M186" s="319">
        <v>45840</v>
      </c>
      <c r="N186" s="318">
        <v>7</v>
      </c>
      <c r="O186" s="318"/>
      <c r="P186" s="318"/>
      <c r="Q186" s="319"/>
      <c r="R186" t="s">
        <v>43</v>
      </c>
      <c r="S186" s="318"/>
      <c r="AB186" s="318" t="s">
        <v>253</v>
      </c>
      <c r="AC186" s="318">
        <v>50011473</v>
      </c>
      <c r="AD186" s="318" t="s">
        <v>80</v>
      </c>
      <c r="AF186" s="318">
        <v>10</v>
      </c>
      <c r="AG186" s="320">
        <v>137379</v>
      </c>
      <c r="AH186" s="318">
        <v>10</v>
      </c>
      <c r="AI186" s="320"/>
    </row>
    <row r="187" spans="1:35" hidden="1">
      <c r="A187" t="s">
        <v>684</v>
      </c>
      <c r="B187" s="1">
        <v>45814</v>
      </c>
      <c r="C187">
        <v>6</v>
      </c>
      <c r="D187">
        <v>510017</v>
      </c>
      <c r="E187" t="s">
        <v>6211</v>
      </c>
      <c r="F187" t="s">
        <v>5772</v>
      </c>
      <c r="G187" t="s">
        <v>5800</v>
      </c>
      <c r="H187" t="s">
        <v>6212</v>
      </c>
      <c r="I187" t="s">
        <v>5775</v>
      </c>
      <c r="J187" t="s">
        <v>6098</v>
      </c>
      <c r="K187" s="318"/>
      <c r="L187" t="s">
        <v>5814</v>
      </c>
      <c r="M187" s="319">
        <v>45824</v>
      </c>
      <c r="N187" s="318">
        <v>6</v>
      </c>
      <c r="O187" s="318"/>
      <c r="P187" s="318"/>
      <c r="Q187" s="319"/>
      <c r="R187" t="s">
        <v>43</v>
      </c>
      <c r="S187" s="318"/>
      <c r="AB187" s="318" t="s">
        <v>50</v>
      </c>
      <c r="AC187" s="318" t="s">
        <v>6158</v>
      </c>
      <c r="AD187" s="318" t="s">
        <v>51</v>
      </c>
      <c r="AF187" s="318">
        <v>100</v>
      </c>
      <c r="AG187" s="320">
        <v>129999</v>
      </c>
      <c r="AH187" s="318"/>
      <c r="AI187" s="320"/>
    </row>
    <row r="188" spans="1:35">
      <c r="A188" t="s">
        <v>687</v>
      </c>
      <c r="B188" s="1">
        <v>45813</v>
      </c>
      <c r="C188">
        <v>6</v>
      </c>
      <c r="D188">
        <v>510018</v>
      </c>
      <c r="E188" t="s">
        <v>6213</v>
      </c>
      <c r="F188" t="s">
        <v>46</v>
      </c>
      <c r="G188" t="s">
        <v>70</v>
      </c>
      <c r="H188" t="s">
        <v>6214</v>
      </c>
      <c r="I188" t="s">
        <v>5829</v>
      </c>
      <c r="J188" t="s">
        <v>6122</v>
      </c>
      <c r="K188" s="318"/>
      <c r="L188" t="s">
        <v>5750</v>
      </c>
      <c r="M188" s="319">
        <v>45818</v>
      </c>
      <c r="N188" s="318">
        <v>6</v>
      </c>
      <c r="O188" s="318"/>
      <c r="P188" s="318"/>
      <c r="Q188" s="319"/>
      <c r="R188" t="s">
        <v>43</v>
      </c>
      <c r="S188" s="318"/>
      <c r="V188">
        <v>45813</v>
      </c>
      <c r="X188">
        <v>45818</v>
      </c>
      <c r="Z188">
        <v>25.6</v>
      </c>
      <c r="AA188">
        <v>19536</v>
      </c>
      <c r="AB188" s="318" t="s">
        <v>50</v>
      </c>
      <c r="AC188" s="318">
        <v>50011703</v>
      </c>
      <c r="AD188" s="318" t="s">
        <v>51</v>
      </c>
      <c r="AF188" s="318">
        <v>52</v>
      </c>
      <c r="AG188" s="320">
        <v>40783</v>
      </c>
      <c r="AH188" s="318"/>
      <c r="AI188" s="320"/>
    </row>
    <row r="189" spans="1:35">
      <c r="A189" t="s">
        <v>689</v>
      </c>
      <c r="B189" s="1">
        <v>45814</v>
      </c>
      <c r="C189">
        <v>6</v>
      </c>
      <c r="D189">
        <v>510019</v>
      </c>
      <c r="E189" t="s">
        <v>6215</v>
      </c>
      <c r="F189" t="s">
        <v>46</v>
      </c>
      <c r="G189" t="s">
        <v>70</v>
      </c>
      <c r="H189" t="s">
        <v>6216</v>
      </c>
      <c r="I189" t="s">
        <v>5748</v>
      </c>
      <c r="J189" t="s">
        <v>6122</v>
      </c>
      <c r="K189" s="318"/>
      <c r="L189" t="s">
        <v>5750</v>
      </c>
      <c r="M189" s="319">
        <v>45818</v>
      </c>
      <c r="N189" s="318">
        <v>6</v>
      </c>
      <c r="O189" s="318"/>
      <c r="P189" s="318"/>
      <c r="Q189" s="319"/>
      <c r="R189" t="s">
        <v>43</v>
      </c>
      <c r="S189" s="318"/>
      <c r="V189">
        <v>45814</v>
      </c>
      <c r="X189">
        <v>45818</v>
      </c>
      <c r="Z189">
        <v>25.6</v>
      </c>
      <c r="AA189">
        <v>21871</v>
      </c>
      <c r="AB189" s="318" t="s">
        <v>50</v>
      </c>
      <c r="AC189" s="318">
        <v>50011912</v>
      </c>
      <c r="AD189" s="318" t="s">
        <v>51</v>
      </c>
      <c r="AF189" s="318">
        <v>52</v>
      </c>
      <c r="AG189" s="320">
        <v>44883</v>
      </c>
      <c r="AH189" s="318"/>
      <c r="AI189" s="320"/>
    </row>
    <row r="190" spans="1:35" hidden="1">
      <c r="A190" t="s">
        <v>692</v>
      </c>
      <c r="B190" s="1">
        <v>45813</v>
      </c>
      <c r="C190">
        <v>6</v>
      </c>
      <c r="D190">
        <v>510020</v>
      </c>
      <c r="E190" t="s">
        <v>6217</v>
      </c>
      <c r="F190" t="s">
        <v>5942</v>
      </c>
      <c r="G190" t="s">
        <v>5818</v>
      </c>
      <c r="H190" t="s">
        <v>6218</v>
      </c>
      <c r="I190" t="s">
        <v>5944</v>
      </c>
      <c r="J190" t="s">
        <v>158</v>
      </c>
      <c r="K190" s="318"/>
      <c r="L190" t="s">
        <v>5814</v>
      </c>
      <c r="M190" s="319">
        <v>45868</v>
      </c>
      <c r="N190" s="318">
        <v>7</v>
      </c>
      <c r="O190" s="318"/>
      <c r="P190" s="318"/>
      <c r="Q190" s="319"/>
      <c r="R190" t="s">
        <v>43</v>
      </c>
      <c r="S190" s="318"/>
      <c r="AB190" s="318" t="s">
        <v>62</v>
      </c>
      <c r="AC190" s="318">
        <v>50012599</v>
      </c>
      <c r="AD190" s="318" t="s">
        <v>63</v>
      </c>
      <c r="AF190" s="318">
        <v>30</v>
      </c>
      <c r="AG190" s="320">
        <v>259996</v>
      </c>
      <c r="AH190" s="318">
        <v>29</v>
      </c>
      <c r="AI190" s="320"/>
    </row>
    <row r="191" spans="1:35">
      <c r="A191" t="s">
        <v>695</v>
      </c>
      <c r="B191" s="1">
        <v>45814</v>
      </c>
      <c r="C191">
        <v>6</v>
      </c>
      <c r="D191">
        <v>510021</v>
      </c>
      <c r="E191" t="s">
        <v>6219</v>
      </c>
      <c r="F191" t="s">
        <v>46</v>
      </c>
      <c r="G191" t="s">
        <v>70</v>
      </c>
      <c r="H191" t="s">
        <v>6220</v>
      </c>
      <c r="I191" t="s">
        <v>5748</v>
      </c>
      <c r="J191" t="s">
        <v>158</v>
      </c>
      <c r="K191" s="318"/>
      <c r="L191" t="s">
        <v>5750</v>
      </c>
      <c r="M191" s="319">
        <v>45824</v>
      </c>
      <c r="N191" s="318">
        <v>6</v>
      </c>
      <c r="O191" s="318"/>
      <c r="P191" s="318"/>
      <c r="Q191" s="319"/>
      <c r="R191" t="s">
        <v>43</v>
      </c>
      <c r="S191" s="318"/>
      <c r="V191">
        <v>45814</v>
      </c>
      <c r="X191">
        <v>45824</v>
      </c>
      <c r="Z191" t="s">
        <v>6221</v>
      </c>
      <c r="AA191" t="s">
        <v>6222</v>
      </c>
      <c r="AB191" s="318" t="s">
        <v>253</v>
      </c>
      <c r="AC191" s="318">
        <v>50013457</v>
      </c>
      <c r="AD191" s="318" t="s">
        <v>80</v>
      </c>
      <c r="AF191" s="318">
        <v>30</v>
      </c>
      <c r="AG191" s="320">
        <v>241067</v>
      </c>
      <c r="AH191" s="318">
        <v>16</v>
      </c>
      <c r="AI191" s="320"/>
    </row>
    <row r="192" spans="1:35">
      <c r="A192" t="s">
        <v>698</v>
      </c>
      <c r="B192" s="1">
        <v>45814</v>
      </c>
      <c r="C192">
        <v>6</v>
      </c>
      <c r="D192">
        <v>510022</v>
      </c>
      <c r="E192" t="s">
        <v>6223</v>
      </c>
      <c r="F192" t="s">
        <v>46</v>
      </c>
      <c r="G192" t="s">
        <v>70</v>
      </c>
      <c r="H192" t="s">
        <v>6224</v>
      </c>
      <c r="I192" t="s">
        <v>6161</v>
      </c>
      <c r="J192" t="s">
        <v>6098</v>
      </c>
      <c r="K192" s="318"/>
      <c r="L192" t="s">
        <v>5750</v>
      </c>
      <c r="M192" s="319">
        <v>45824</v>
      </c>
      <c r="N192" s="318">
        <v>6</v>
      </c>
      <c r="O192" s="318"/>
      <c r="P192" s="318"/>
      <c r="Q192" s="319"/>
      <c r="R192" t="s">
        <v>43</v>
      </c>
      <c r="S192" s="318"/>
      <c r="V192">
        <v>45814</v>
      </c>
      <c r="X192">
        <v>45824</v>
      </c>
      <c r="Z192">
        <v>25.6</v>
      </c>
      <c r="AA192">
        <v>74131</v>
      </c>
      <c r="AB192" s="318" t="s">
        <v>50</v>
      </c>
      <c r="AC192" s="318" t="s">
        <v>6158</v>
      </c>
      <c r="AD192" s="318" t="s">
        <v>51</v>
      </c>
      <c r="AF192" s="318">
        <v>100</v>
      </c>
      <c r="AG192" s="320">
        <v>181220</v>
      </c>
      <c r="AH192" s="318"/>
      <c r="AI192" s="320"/>
    </row>
    <row r="193" spans="1:35">
      <c r="A193" t="s">
        <v>701</v>
      </c>
      <c r="B193" s="1">
        <v>45817</v>
      </c>
      <c r="C193">
        <v>6</v>
      </c>
      <c r="D193">
        <v>510023</v>
      </c>
      <c r="E193" t="s">
        <v>6225</v>
      </c>
      <c r="F193" t="s">
        <v>46</v>
      </c>
      <c r="G193" t="s">
        <v>70</v>
      </c>
      <c r="H193" t="s">
        <v>6226</v>
      </c>
      <c r="I193" t="s">
        <v>6161</v>
      </c>
      <c r="J193" t="s">
        <v>6098</v>
      </c>
      <c r="K193" s="318"/>
      <c r="L193" t="s">
        <v>5750</v>
      </c>
      <c r="M193" s="319">
        <v>45831</v>
      </c>
      <c r="N193" s="318">
        <v>6</v>
      </c>
      <c r="O193" s="318"/>
      <c r="P193" s="318"/>
      <c r="Q193" s="319"/>
      <c r="R193" t="s">
        <v>43</v>
      </c>
      <c r="S193" s="318"/>
      <c r="V193">
        <v>45817</v>
      </c>
      <c r="X193">
        <v>45831</v>
      </c>
      <c r="Z193">
        <v>25.6</v>
      </c>
      <c r="AA193">
        <v>75836</v>
      </c>
      <c r="AB193" s="318" t="s">
        <v>50</v>
      </c>
      <c r="AC193" s="318" t="s">
        <v>6158</v>
      </c>
      <c r="AD193" s="318" t="s">
        <v>51</v>
      </c>
      <c r="AF193" s="318">
        <v>100</v>
      </c>
      <c r="AG193" s="320">
        <v>185191</v>
      </c>
      <c r="AH193" s="318"/>
      <c r="AI193" s="320"/>
    </row>
    <row r="194" spans="1:35">
      <c r="A194" t="s">
        <v>704</v>
      </c>
      <c r="B194" s="1">
        <v>45814</v>
      </c>
      <c r="C194">
        <v>6</v>
      </c>
      <c r="D194">
        <v>510024</v>
      </c>
      <c r="E194" t="s">
        <v>6227</v>
      </c>
      <c r="F194" t="s">
        <v>46</v>
      </c>
      <c r="G194" t="s">
        <v>70</v>
      </c>
      <c r="H194" t="s">
        <v>6228</v>
      </c>
      <c r="I194" t="s">
        <v>6161</v>
      </c>
      <c r="J194" t="s">
        <v>6098</v>
      </c>
      <c r="K194" s="318"/>
      <c r="L194" t="s">
        <v>5750</v>
      </c>
      <c r="M194" s="319">
        <v>45824</v>
      </c>
      <c r="N194" s="318">
        <v>6</v>
      </c>
      <c r="O194" s="318"/>
      <c r="P194" s="318"/>
      <c r="Q194" s="319"/>
      <c r="R194" t="s">
        <v>43</v>
      </c>
      <c r="S194" s="318"/>
      <c r="V194">
        <v>45814</v>
      </c>
      <c r="X194">
        <v>45824</v>
      </c>
      <c r="Z194">
        <v>25.6</v>
      </c>
      <c r="AA194">
        <v>74145</v>
      </c>
      <c r="AB194" s="318" t="s">
        <v>50</v>
      </c>
      <c r="AC194" s="318" t="s">
        <v>6158</v>
      </c>
      <c r="AD194" s="318" t="s">
        <v>51</v>
      </c>
      <c r="AF194" s="318">
        <v>100</v>
      </c>
      <c r="AG194" s="320">
        <v>180310</v>
      </c>
      <c r="AH194" s="318"/>
      <c r="AI194" s="320"/>
    </row>
    <row r="195" spans="1:35">
      <c r="A195" t="s">
        <v>707</v>
      </c>
      <c r="B195" s="1">
        <v>45817</v>
      </c>
      <c r="C195">
        <v>6</v>
      </c>
      <c r="D195">
        <v>510025</v>
      </c>
      <c r="E195" t="s">
        <v>6229</v>
      </c>
      <c r="F195" t="s">
        <v>46</v>
      </c>
      <c r="G195" t="s">
        <v>70</v>
      </c>
      <c r="H195" t="s">
        <v>6230</v>
      </c>
      <c r="I195" t="s">
        <v>5748</v>
      </c>
      <c r="J195" t="s">
        <v>158</v>
      </c>
      <c r="K195" s="318"/>
      <c r="L195" t="s">
        <v>5750</v>
      </c>
      <c r="M195" s="319">
        <v>45824</v>
      </c>
      <c r="N195" s="318">
        <v>6</v>
      </c>
      <c r="O195" s="318"/>
      <c r="P195" s="318"/>
      <c r="Q195" s="319"/>
      <c r="R195" t="s">
        <v>43</v>
      </c>
      <c r="S195" s="318"/>
      <c r="V195">
        <v>45817</v>
      </c>
      <c r="X195">
        <v>45824</v>
      </c>
      <c r="Z195" t="s">
        <v>6221</v>
      </c>
      <c r="AA195" t="s">
        <v>6231</v>
      </c>
      <c r="AB195" s="318" t="s">
        <v>253</v>
      </c>
      <c r="AC195" s="318">
        <v>50013465</v>
      </c>
      <c r="AD195" s="318" t="s">
        <v>80</v>
      </c>
      <c r="AF195" s="318">
        <v>35</v>
      </c>
      <c r="AG195" s="320">
        <v>355194</v>
      </c>
      <c r="AH195" s="318">
        <v>165</v>
      </c>
      <c r="AI195" s="320"/>
    </row>
    <row r="196" spans="1:35">
      <c r="A196" t="s">
        <v>710</v>
      </c>
      <c r="B196" s="1">
        <v>45818</v>
      </c>
      <c r="C196">
        <v>6</v>
      </c>
      <c r="D196">
        <v>510026</v>
      </c>
      <c r="E196" t="s">
        <v>6232</v>
      </c>
      <c r="F196" t="s">
        <v>46</v>
      </c>
      <c r="G196" t="s">
        <v>5773</v>
      </c>
      <c r="H196" t="s">
        <v>6233</v>
      </c>
      <c r="I196" t="s">
        <v>5829</v>
      </c>
      <c r="J196" t="s">
        <v>6234</v>
      </c>
      <c r="K196" s="318"/>
      <c r="L196" t="s">
        <v>391</v>
      </c>
      <c r="M196" s="319">
        <v>45912</v>
      </c>
      <c r="N196" s="318">
        <v>9</v>
      </c>
      <c r="O196" s="318"/>
      <c r="P196" s="318"/>
      <c r="Q196" s="319"/>
      <c r="R196" t="s">
        <v>43</v>
      </c>
      <c r="S196" s="318"/>
      <c r="AB196" s="318" t="s">
        <v>83</v>
      </c>
      <c r="AC196" s="318">
        <v>50012526</v>
      </c>
      <c r="AD196" s="318" t="s">
        <v>84</v>
      </c>
      <c r="AF196" s="318">
        <v>30</v>
      </c>
      <c r="AG196" s="320">
        <v>148324</v>
      </c>
      <c r="AH196" s="318"/>
      <c r="AI196" s="320"/>
    </row>
    <row r="197" spans="1:35">
      <c r="A197" t="s">
        <v>713</v>
      </c>
      <c r="B197" s="1">
        <v>45818</v>
      </c>
      <c r="C197">
        <v>6</v>
      </c>
      <c r="D197">
        <v>510027</v>
      </c>
      <c r="E197" t="s">
        <v>6235</v>
      </c>
      <c r="F197" t="s">
        <v>46</v>
      </c>
      <c r="G197" t="s">
        <v>70</v>
      </c>
      <c r="H197" t="s">
        <v>6150</v>
      </c>
      <c r="I197" t="s">
        <v>5748</v>
      </c>
      <c r="J197" t="s">
        <v>1554</v>
      </c>
      <c r="K197" s="318"/>
      <c r="L197" t="s">
        <v>5750</v>
      </c>
      <c r="M197" s="319">
        <v>45881</v>
      </c>
      <c r="N197" s="318">
        <v>8</v>
      </c>
      <c r="O197" s="318"/>
      <c r="P197" s="318"/>
      <c r="Q197" s="319"/>
      <c r="R197" t="s">
        <v>43</v>
      </c>
      <c r="S197" s="318" t="s">
        <v>934</v>
      </c>
      <c r="T197">
        <v>53124</v>
      </c>
      <c r="U197" t="s">
        <v>257</v>
      </c>
      <c r="V197" t="s">
        <v>6236</v>
      </c>
      <c r="X197" t="s">
        <v>6237</v>
      </c>
      <c r="Z197" t="s">
        <v>6238</v>
      </c>
      <c r="AA197" t="s">
        <v>6239</v>
      </c>
      <c r="AB197" s="318" t="s">
        <v>109</v>
      </c>
      <c r="AC197" s="318">
        <v>50012710</v>
      </c>
      <c r="AD197" s="318" t="s">
        <v>95</v>
      </c>
      <c r="AF197" s="318">
        <v>35</v>
      </c>
      <c r="AG197" s="320">
        <v>463177</v>
      </c>
      <c r="AH197" s="318">
        <v>146</v>
      </c>
      <c r="AI197" s="320"/>
    </row>
    <row r="198" spans="1:35">
      <c r="A198" t="s">
        <v>717</v>
      </c>
      <c r="B198" s="1">
        <v>45818</v>
      </c>
      <c r="C198">
        <v>6</v>
      </c>
      <c r="D198">
        <v>510028</v>
      </c>
      <c r="E198" t="s">
        <v>6240</v>
      </c>
      <c r="F198" t="s">
        <v>46</v>
      </c>
      <c r="G198" t="s">
        <v>70</v>
      </c>
      <c r="H198" t="s">
        <v>6241</v>
      </c>
      <c r="I198" t="s">
        <v>5748</v>
      </c>
      <c r="J198" t="s">
        <v>1554</v>
      </c>
      <c r="K198" s="318"/>
      <c r="L198" t="s">
        <v>5750</v>
      </c>
      <c r="M198" s="319"/>
      <c r="N198" s="318">
        <v>1</v>
      </c>
      <c r="O198" s="318"/>
      <c r="P198" s="318"/>
      <c r="Q198" s="319"/>
      <c r="R198" t="s">
        <v>43</v>
      </c>
      <c r="S198" s="318"/>
      <c r="AB198" s="318"/>
      <c r="AC198" s="318">
        <v>50012722</v>
      </c>
      <c r="AD198" s="318" t="s">
        <v>43</v>
      </c>
      <c r="AF198" s="318"/>
      <c r="AG198" s="320"/>
      <c r="AH198" s="318"/>
      <c r="AI198" s="320"/>
    </row>
    <row r="199" spans="1:35">
      <c r="A199" t="s">
        <v>720</v>
      </c>
      <c r="B199" s="1">
        <v>45818</v>
      </c>
      <c r="C199">
        <v>6</v>
      </c>
      <c r="D199">
        <v>510029</v>
      </c>
      <c r="E199" t="s">
        <v>6242</v>
      </c>
      <c r="F199" t="s">
        <v>46</v>
      </c>
      <c r="G199" t="s">
        <v>70</v>
      </c>
      <c r="H199" t="s">
        <v>6243</v>
      </c>
      <c r="I199" t="s">
        <v>6055</v>
      </c>
      <c r="J199" t="s">
        <v>158</v>
      </c>
      <c r="K199" s="318"/>
      <c r="L199" t="s">
        <v>5750</v>
      </c>
      <c r="M199" s="319">
        <v>45824</v>
      </c>
      <c r="N199" s="318">
        <v>6</v>
      </c>
      <c r="O199" s="318"/>
      <c r="P199" s="318"/>
      <c r="Q199" s="319"/>
      <c r="R199" t="s">
        <v>43</v>
      </c>
      <c r="S199" s="318"/>
      <c r="V199">
        <v>45818</v>
      </c>
      <c r="X199">
        <v>45824</v>
      </c>
      <c r="Z199">
        <v>25.6</v>
      </c>
      <c r="AA199">
        <v>173369</v>
      </c>
      <c r="AB199" s="318" t="s">
        <v>253</v>
      </c>
      <c r="AC199" s="318">
        <v>50012896</v>
      </c>
      <c r="AD199" s="318" t="s">
        <v>80</v>
      </c>
      <c r="AF199" s="318">
        <v>30</v>
      </c>
      <c r="AG199" s="320">
        <v>275279</v>
      </c>
      <c r="AH199" s="318">
        <v>38</v>
      </c>
      <c r="AI199" s="320"/>
    </row>
    <row r="200" spans="1:35">
      <c r="A200" t="s">
        <v>723</v>
      </c>
      <c r="B200" s="1">
        <v>45818</v>
      </c>
      <c r="C200">
        <v>6</v>
      </c>
      <c r="D200">
        <v>510030</v>
      </c>
      <c r="E200" t="s">
        <v>6244</v>
      </c>
      <c r="F200" t="s">
        <v>46</v>
      </c>
      <c r="G200" t="s">
        <v>70</v>
      </c>
      <c r="H200" t="s">
        <v>6245</v>
      </c>
      <c r="I200" t="s">
        <v>5748</v>
      </c>
      <c r="J200" t="s">
        <v>158</v>
      </c>
      <c r="K200" s="318"/>
      <c r="L200" t="s">
        <v>5750</v>
      </c>
      <c r="M200" s="319">
        <v>45833</v>
      </c>
      <c r="N200" s="318">
        <v>6</v>
      </c>
      <c r="O200" s="318"/>
      <c r="P200" s="318"/>
      <c r="Q200" s="319"/>
      <c r="R200" t="s">
        <v>43</v>
      </c>
      <c r="S200" s="318"/>
      <c r="V200">
        <v>45818</v>
      </c>
      <c r="X200">
        <v>45833</v>
      </c>
      <c r="Z200" t="s">
        <v>6221</v>
      </c>
      <c r="AA200" t="s">
        <v>6246</v>
      </c>
      <c r="AB200" s="318" t="s">
        <v>253</v>
      </c>
      <c r="AC200" s="318">
        <v>50013460</v>
      </c>
      <c r="AD200" s="318" t="s">
        <v>80</v>
      </c>
      <c r="AF200" s="318">
        <v>30</v>
      </c>
      <c r="AG200" s="320">
        <v>263921</v>
      </c>
      <c r="AH200" s="318">
        <v>22</v>
      </c>
      <c r="AI200" s="320"/>
    </row>
    <row r="201" spans="1:35">
      <c r="A201" t="s">
        <v>726</v>
      </c>
      <c r="B201" s="1">
        <v>45818</v>
      </c>
      <c r="C201">
        <v>6</v>
      </c>
      <c r="D201">
        <v>510031</v>
      </c>
      <c r="E201" t="s">
        <v>6247</v>
      </c>
      <c r="F201" t="s">
        <v>46</v>
      </c>
      <c r="G201" t="s">
        <v>70</v>
      </c>
      <c r="H201" t="s">
        <v>6248</v>
      </c>
      <c r="I201" t="s">
        <v>5748</v>
      </c>
      <c r="J201" t="s">
        <v>158</v>
      </c>
      <c r="K201" s="318"/>
      <c r="L201" t="s">
        <v>5750</v>
      </c>
      <c r="M201" s="319">
        <v>45827</v>
      </c>
      <c r="N201" s="318">
        <v>6</v>
      </c>
      <c r="O201" s="318"/>
      <c r="P201" s="318"/>
      <c r="Q201" s="319"/>
      <c r="R201" t="s">
        <v>43</v>
      </c>
      <c r="S201" s="318"/>
      <c r="V201">
        <v>45818</v>
      </c>
      <c r="X201">
        <v>45827</v>
      </c>
      <c r="Z201">
        <v>25.6</v>
      </c>
      <c r="AA201">
        <v>150592</v>
      </c>
      <c r="AB201" s="318" t="s">
        <v>253</v>
      </c>
      <c r="AC201" s="318">
        <v>50013464</v>
      </c>
      <c r="AD201" s="318" t="s">
        <v>80</v>
      </c>
      <c r="AF201" s="318">
        <v>30</v>
      </c>
      <c r="AG201" s="320">
        <v>240677</v>
      </c>
      <c r="AH201" s="318">
        <v>15</v>
      </c>
      <c r="AI201" s="320"/>
    </row>
    <row r="202" spans="1:35">
      <c r="A202" t="s">
        <v>729</v>
      </c>
      <c r="B202" s="1">
        <v>45818</v>
      </c>
      <c r="C202">
        <v>6</v>
      </c>
      <c r="D202">
        <v>510032</v>
      </c>
      <c r="E202" t="s">
        <v>6249</v>
      </c>
      <c r="F202" t="s">
        <v>46</v>
      </c>
      <c r="G202" t="s">
        <v>5759</v>
      </c>
      <c r="H202" t="s">
        <v>6250</v>
      </c>
      <c r="I202" t="s">
        <v>5754</v>
      </c>
      <c r="J202" t="s">
        <v>3641</v>
      </c>
      <c r="K202" s="318"/>
      <c r="L202" t="s">
        <v>391</v>
      </c>
      <c r="M202" s="319">
        <v>45842</v>
      </c>
      <c r="N202" s="318">
        <v>7</v>
      </c>
      <c r="O202" s="318"/>
      <c r="P202" s="318"/>
      <c r="Q202" s="319"/>
      <c r="R202" t="s">
        <v>43</v>
      </c>
      <c r="S202" s="318"/>
      <c r="AB202" s="318" t="s">
        <v>253</v>
      </c>
      <c r="AC202" s="318">
        <v>50012823</v>
      </c>
      <c r="AD202" s="318" t="s">
        <v>80</v>
      </c>
      <c r="AF202" s="318">
        <v>30</v>
      </c>
      <c r="AG202" s="320">
        <v>61892</v>
      </c>
      <c r="AH202" s="318"/>
      <c r="AI202" s="320"/>
    </row>
    <row r="203" spans="1:35" hidden="1">
      <c r="A203" t="s">
        <v>732</v>
      </c>
      <c r="B203" s="1">
        <v>45818</v>
      </c>
      <c r="C203">
        <v>6</v>
      </c>
      <c r="D203">
        <v>510033</v>
      </c>
      <c r="E203" t="s">
        <v>6251</v>
      </c>
      <c r="F203" t="s">
        <v>5942</v>
      </c>
      <c r="G203" t="s">
        <v>5982</v>
      </c>
      <c r="H203" t="s">
        <v>6252</v>
      </c>
      <c r="I203" t="s">
        <v>5944</v>
      </c>
      <c r="J203" t="s">
        <v>158</v>
      </c>
      <c r="K203" s="318"/>
      <c r="L203" t="s">
        <v>5814</v>
      </c>
      <c r="M203" s="319">
        <v>45834</v>
      </c>
      <c r="N203" s="318">
        <v>6</v>
      </c>
      <c r="O203" s="318"/>
      <c r="P203" s="318"/>
      <c r="Q203" s="319"/>
      <c r="R203" t="s">
        <v>43</v>
      </c>
      <c r="S203" s="318"/>
      <c r="AB203" s="318" t="s">
        <v>253</v>
      </c>
      <c r="AC203" s="318">
        <v>50013402</v>
      </c>
      <c r="AD203" s="318" t="s">
        <v>80</v>
      </c>
      <c r="AF203" s="318">
        <v>30</v>
      </c>
      <c r="AG203" s="320">
        <v>215642</v>
      </c>
      <c r="AH203" s="318">
        <v>10</v>
      </c>
      <c r="AI203" s="320"/>
    </row>
    <row r="204" spans="1:35">
      <c r="A204" t="s">
        <v>735</v>
      </c>
      <c r="B204" s="1">
        <v>45819</v>
      </c>
      <c r="C204">
        <v>6</v>
      </c>
      <c r="D204">
        <v>510034</v>
      </c>
      <c r="E204" t="s">
        <v>6253</v>
      </c>
      <c r="F204" t="s">
        <v>46</v>
      </c>
      <c r="G204" t="s">
        <v>70</v>
      </c>
      <c r="H204" t="s">
        <v>6254</v>
      </c>
      <c r="I204" t="s">
        <v>6161</v>
      </c>
      <c r="J204" t="s">
        <v>6098</v>
      </c>
      <c r="K204" s="318"/>
      <c r="L204" t="s">
        <v>5750</v>
      </c>
      <c r="M204" s="319">
        <v>45831</v>
      </c>
      <c r="N204" s="318">
        <v>6</v>
      </c>
      <c r="O204" s="318"/>
      <c r="P204" s="318"/>
      <c r="Q204" s="319"/>
      <c r="R204" t="s">
        <v>43</v>
      </c>
      <c r="S204" s="318"/>
      <c r="V204">
        <v>45819</v>
      </c>
      <c r="X204">
        <v>45831</v>
      </c>
      <c r="Z204">
        <v>25.6</v>
      </c>
      <c r="AA204">
        <v>72762</v>
      </c>
      <c r="AB204" s="318" t="s">
        <v>50</v>
      </c>
      <c r="AC204" s="318" t="s">
        <v>6158</v>
      </c>
      <c r="AD204" s="318" t="s">
        <v>51</v>
      </c>
      <c r="AF204" s="318">
        <v>100</v>
      </c>
      <c r="AG204" s="320">
        <v>176412</v>
      </c>
      <c r="AH204" s="318"/>
      <c r="AI204" s="320"/>
    </row>
    <row r="205" spans="1:35">
      <c r="A205" t="s">
        <v>738</v>
      </c>
      <c r="B205" s="1">
        <v>45819</v>
      </c>
      <c r="C205">
        <v>6</v>
      </c>
      <c r="D205">
        <v>510035</v>
      </c>
      <c r="E205" t="s">
        <v>6255</v>
      </c>
      <c r="F205" t="s">
        <v>46</v>
      </c>
      <c r="G205" t="s">
        <v>5845</v>
      </c>
      <c r="H205" t="s">
        <v>6256</v>
      </c>
      <c r="I205" t="s">
        <v>5829</v>
      </c>
      <c r="J205" t="s">
        <v>6122</v>
      </c>
      <c r="K205" s="318"/>
      <c r="L205" t="s">
        <v>391</v>
      </c>
      <c r="M205" s="319">
        <v>45824</v>
      </c>
      <c r="N205" s="318">
        <v>6</v>
      </c>
      <c r="O205" s="318"/>
      <c r="P205" s="318"/>
      <c r="Q205" s="319"/>
      <c r="R205" t="s">
        <v>43</v>
      </c>
      <c r="S205" s="318"/>
      <c r="AB205" s="318" t="s">
        <v>253</v>
      </c>
      <c r="AC205" s="318">
        <v>50012966</v>
      </c>
      <c r="AD205" s="318" t="s">
        <v>80</v>
      </c>
      <c r="AF205" s="318">
        <v>52</v>
      </c>
      <c r="AG205" s="320">
        <v>42157</v>
      </c>
      <c r="AH205" s="318"/>
      <c r="AI205" s="320"/>
    </row>
    <row r="206" spans="1:35" hidden="1">
      <c r="A206" t="s">
        <v>741</v>
      </c>
      <c r="B206" s="1">
        <v>45677</v>
      </c>
      <c r="C206">
        <v>1</v>
      </c>
      <c r="D206">
        <v>510036</v>
      </c>
      <c r="E206" t="s">
        <v>6257</v>
      </c>
      <c r="F206" t="s">
        <v>93</v>
      </c>
      <c r="G206" t="s">
        <v>5773</v>
      </c>
      <c r="H206" t="s">
        <v>6258</v>
      </c>
      <c r="I206" t="s">
        <v>6259</v>
      </c>
      <c r="J206" t="s">
        <v>6260</v>
      </c>
      <c r="K206" s="318"/>
      <c r="L206"/>
      <c r="M206" s="319">
        <v>45866</v>
      </c>
      <c r="N206" s="318">
        <v>7</v>
      </c>
      <c r="O206" s="318"/>
      <c r="P206" s="318"/>
      <c r="Q206" s="319"/>
      <c r="R206" t="s">
        <v>43</v>
      </c>
      <c r="S206" s="318"/>
      <c r="AB206" s="318" t="s">
        <v>182</v>
      </c>
      <c r="AC206" s="318">
        <v>40066628</v>
      </c>
      <c r="AD206" s="318" t="s">
        <v>35</v>
      </c>
      <c r="AF206" s="318"/>
      <c r="AG206" s="320"/>
      <c r="AH206" s="318"/>
      <c r="AI206" s="320">
        <v>242635</v>
      </c>
    </row>
    <row r="207" spans="1:35" hidden="1">
      <c r="A207" t="s">
        <v>744</v>
      </c>
      <c r="B207" s="1">
        <v>45677</v>
      </c>
      <c r="C207">
        <v>1</v>
      </c>
      <c r="D207">
        <v>510037</v>
      </c>
      <c r="E207" t="s">
        <v>6261</v>
      </c>
      <c r="F207" t="s">
        <v>93</v>
      </c>
      <c r="G207" t="s">
        <v>5759</v>
      </c>
      <c r="H207" t="s">
        <v>6262</v>
      </c>
      <c r="I207" t="s">
        <v>6259</v>
      </c>
      <c r="J207" t="s">
        <v>6260</v>
      </c>
      <c r="K207" s="318"/>
      <c r="L207"/>
      <c r="M207" s="319">
        <v>45863</v>
      </c>
      <c r="N207" s="318">
        <v>7</v>
      </c>
      <c r="O207" s="318"/>
      <c r="P207" s="318"/>
      <c r="Q207" s="319"/>
      <c r="R207" t="s">
        <v>43</v>
      </c>
      <c r="S207" s="318"/>
      <c r="AB207" s="318" t="s">
        <v>78</v>
      </c>
      <c r="AC207" s="318">
        <v>40066636</v>
      </c>
      <c r="AD207" s="318" t="s">
        <v>79</v>
      </c>
      <c r="AF207" s="318"/>
      <c r="AG207" s="320"/>
      <c r="AH207" s="318"/>
      <c r="AI207" s="320">
        <v>243788</v>
      </c>
    </row>
    <row r="208" spans="1:35" hidden="1">
      <c r="A208" t="s">
        <v>747</v>
      </c>
      <c r="B208" s="1">
        <v>45677</v>
      </c>
      <c r="C208">
        <v>1</v>
      </c>
      <c r="D208">
        <v>510038</v>
      </c>
      <c r="E208" t="s">
        <v>6263</v>
      </c>
      <c r="F208" t="s">
        <v>93</v>
      </c>
      <c r="G208" t="s">
        <v>5752</v>
      </c>
      <c r="H208" t="s">
        <v>6264</v>
      </c>
      <c r="I208" t="s">
        <v>6259</v>
      </c>
      <c r="J208" t="s">
        <v>6260</v>
      </c>
      <c r="K208" s="318"/>
      <c r="L208"/>
      <c r="M208" s="319">
        <v>45861</v>
      </c>
      <c r="N208" s="318">
        <v>7</v>
      </c>
      <c r="O208" s="318"/>
      <c r="P208" s="318"/>
      <c r="Q208" s="319"/>
      <c r="R208" t="s">
        <v>43</v>
      </c>
      <c r="S208" s="318"/>
      <c r="AB208" s="318" t="s">
        <v>78</v>
      </c>
      <c r="AC208" s="318">
        <v>40066638</v>
      </c>
      <c r="AD208" s="318" t="s">
        <v>79</v>
      </c>
      <c r="AF208" s="318"/>
      <c r="AG208" s="320"/>
      <c r="AH208" s="318"/>
      <c r="AI208" s="320">
        <v>228365</v>
      </c>
    </row>
    <row r="209" spans="1:35">
      <c r="A209" t="s">
        <v>750</v>
      </c>
      <c r="B209" s="1">
        <v>45820</v>
      </c>
      <c r="C209">
        <v>6</v>
      </c>
      <c r="D209">
        <v>510039</v>
      </c>
      <c r="E209" t="s">
        <v>6265</v>
      </c>
      <c r="F209" t="s">
        <v>46</v>
      </c>
      <c r="G209" t="s">
        <v>70</v>
      </c>
      <c r="H209" t="s">
        <v>6266</v>
      </c>
      <c r="I209" t="s">
        <v>5754</v>
      </c>
      <c r="J209" t="s">
        <v>6131</v>
      </c>
      <c r="K209" s="318"/>
      <c r="L209" t="s">
        <v>5750</v>
      </c>
      <c r="M209" s="319">
        <v>45824</v>
      </c>
      <c r="N209" s="318">
        <v>6</v>
      </c>
      <c r="O209" s="318"/>
      <c r="P209" s="318"/>
      <c r="Q209" s="319"/>
      <c r="R209" t="s">
        <v>43</v>
      </c>
      <c r="S209" s="318"/>
      <c r="V209">
        <v>45820</v>
      </c>
      <c r="X209">
        <v>45824</v>
      </c>
      <c r="Z209">
        <v>25.6</v>
      </c>
      <c r="AA209">
        <v>24141</v>
      </c>
      <c r="AB209" s="318" t="s">
        <v>50</v>
      </c>
      <c r="AC209" s="318">
        <v>50013304</v>
      </c>
      <c r="AD209" s="318" t="s">
        <v>51</v>
      </c>
      <c r="AF209" s="318">
        <v>35</v>
      </c>
      <c r="AG209" s="320">
        <v>49704</v>
      </c>
      <c r="AH209" s="318"/>
      <c r="AI209" s="320"/>
    </row>
    <row r="210" spans="1:35" hidden="1">
      <c r="A210" t="s">
        <v>754</v>
      </c>
      <c r="B210" s="1">
        <v>45821</v>
      </c>
      <c r="C210">
        <v>6</v>
      </c>
      <c r="D210">
        <v>510040</v>
      </c>
      <c r="E210" t="s">
        <v>6267</v>
      </c>
      <c r="F210" t="s">
        <v>5772</v>
      </c>
      <c r="G210" t="s">
        <v>6000</v>
      </c>
      <c r="H210" t="s">
        <v>6268</v>
      </c>
      <c r="I210" t="s">
        <v>5775</v>
      </c>
      <c r="J210" t="s">
        <v>6269</v>
      </c>
      <c r="K210" s="318"/>
      <c r="L210" t="s">
        <v>5814</v>
      </c>
      <c r="M210" s="319">
        <v>45889</v>
      </c>
      <c r="N210" s="318">
        <v>8</v>
      </c>
      <c r="O210" s="318"/>
      <c r="P210" s="318"/>
      <c r="Q210" s="319"/>
      <c r="R210" t="s">
        <v>43</v>
      </c>
      <c r="S210" s="318"/>
      <c r="AB210" s="318" t="s">
        <v>109</v>
      </c>
      <c r="AC210" s="318" t="s">
        <v>1724</v>
      </c>
      <c r="AD210" s="318" t="s">
        <v>95</v>
      </c>
      <c r="AF210" s="318" t="s">
        <v>620</v>
      </c>
      <c r="AG210" s="320">
        <v>355630</v>
      </c>
      <c r="AH210" s="318">
        <v>10</v>
      </c>
      <c r="AI210" s="320"/>
    </row>
    <row r="211" spans="1:35">
      <c r="A211" t="s">
        <v>757</v>
      </c>
      <c r="B211" s="1">
        <v>45821</v>
      </c>
      <c r="C211">
        <v>6</v>
      </c>
      <c r="D211">
        <v>510041</v>
      </c>
      <c r="E211" t="s">
        <v>6270</v>
      </c>
      <c r="F211" t="s">
        <v>46</v>
      </c>
      <c r="G211" t="s">
        <v>6145</v>
      </c>
      <c r="H211" t="s">
        <v>6271</v>
      </c>
      <c r="I211" t="s">
        <v>5748</v>
      </c>
      <c r="J211" t="s">
        <v>6146</v>
      </c>
      <c r="K211" s="318"/>
      <c r="L211" t="s">
        <v>391</v>
      </c>
      <c r="M211" s="319">
        <v>45853</v>
      </c>
      <c r="N211" s="318">
        <v>7</v>
      </c>
      <c r="O211" s="318"/>
      <c r="P211" s="318" t="s">
        <v>274</v>
      </c>
      <c r="Q211" s="319">
        <v>45834</v>
      </c>
      <c r="R211" t="s">
        <v>6272</v>
      </c>
      <c r="S211" s="318" t="s">
        <v>253</v>
      </c>
      <c r="T211">
        <v>62250</v>
      </c>
      <c r="AB211" s="318" t="s">
        <v>253</v>
      </c>
      <c r="AC211" s="318">
        <v>50013443</v>
      </c>
      <c r="AD211" s="318" t="s">
        <v>80</v>
      </c>
      <c r="AF211" s="318">
        <v>30</v>
      </c>
      <c r="AG211" s="320">
        <v>89690</v>
      </c>
      <c r="AH211" s="318"/>
      <c r="AI211" s="320"/>
    </row>
    <row r="212" spans="1:35">
      <c r="A212" t="s">
        <v>761</v>
      </c>
      <c r="B212" s="1">
        <v>45821</v>
      </c>
      <c r="C212">
        <v>6</v>
      </c>
      <c r="D212">
        <v>510042</v>
      </c>
      <c r="E212" t="s">
        <v>6273</v>
      </c>
      <c r="F212" t="s">
        <v>46</v>
      </c>
      <c r="G212" t="s">
        <v>6145</v>
      </c>
      <c r="H212" t="s">
        <v>6274</v>
      </c>
      <c r="I212" t="s">
        <v>5748</v>
      </c>
      <c r="J212" t="s">
        <v>6146</v>
      </c>
      <c r="K212" s="318"/>
      <c r="L212" t="s">
        <v>391</v>
      </c>
      <c r="M212" s="319">
        <v>45853</v>
      </c>
      <c r="N212" s="318">
        <v>7</v>
      </c>
      <c r="O212" s="318"/>
      <c r="P212" s="318" t="s">
        <v>274</v>
      </c>
      <c r="Q212" s="319">
        <v>45834</v>
      </c>
      <c r="R212" t="s">
        <v>6272</v>
      </c>
      <c r="S212" s="318" t="s">
        <v>253</v>
      </c>
      <c r="T212">
        <v>22263</v>
      </c>
      <c r="AB212" s="318" t="s">
        <v>253</v>
      </c>
      <c r="AC212" s="318">
        <v>50013437</v>
      </c>
      <c r="AD212" s="318" t="s">
        <v>80</v>
      </c>
      <c r="AF212" s="318">
        <v>30</v>
      </c>
      <c r="AG212" s="320">
        <v>32177</v>
      </c>
      <c r="AH212" s="318"/>
      <c r="AI212" s="320"/>
    </row>
    <row r="213" spans="1:35" hidden="1">
      <c r="A213" t="s">
        <v>764</v>
      </c>
      <c r="B213" s="1">
        <v>45821</v>
      </c>
      <c r="C213">
        <v>6</v>
      </c>
      <c r="D213">
        <v>510043</v>
      </c>
      <c r="E213" t="s">
        <v>5988</v>
      </c>
      <c r="F213" t="s">
        <v>5772</v>
      </c>
      <c r="G213" t="s">
        <v>5982</v>
      </c>
      <c r="H213" t="s">
        <v>5989</v>
      </c>
      <c r="I213" t="s">
        <v>5775</v>
      </c>
      <c r="J213" t="s">
        <v>6102</v>
      </c>
      <c r="K213" s="318"/>
      <c r="L213"/>
      <c r="M213" s="319">
        <v>45821</v>
      </c>
      <c r="N213" s="318">
        <v>6</v>
      </c>
      <c r="O213" s="318"/>
      <c r="P213" s="318"/>
      <c r="Q213" s="319"/>
      <c r="R213" t="s">
        <v>43</v>
      </c>
      <c r="S213" s="318"/>
      <c r="AB213" s="318" t="s">
        <v>50</v>
      </c>
      <c r="AC213" s="318">
        <v>50013579</v>
      </c>
      <c r="AD213" s="318" t="s">
        <v>51</v>
      </c>
      <c r="AF213" s="318">
        <v>16</v>
      </c>
      <c r="AG213" s="320">
        <v>84980</v>
      </c>
      <c r="AH213" s="318"/>
      <c r="AI213" s="320"/>
    </row>
    <row r="214" spans="1:35">
      <c r="A214" t="s">
        <v>767</v>
      </c>
      <c r="B214" s="1">
        <v>45821</v>
      </c>
      <c r="C214">
        <v>6</v>
      </c>
      <c r="D214">
        <v>510044</v>
      </c>
      <c r="E214" t="s">
        <v>6275</v>
      </c>
      <c r="F214" t="s">
        <v>46</v>
      </c>
      <c r="G214" t="s">
        <v>5759</v>
      </c>
      <c r="H214" t="s">
        <v>6276</v>
      </c>
      <c r="I214" t="s">
        <v>6055</v>
      </c>
      <c r="J214" t="s">
        <v>6277</v>
      </c>
      <c r="K214" s="318"/>
      <c r="L214" t="s">
        <v>5814</v>
      </c>
      <c r="M214" s="319">
        <v>45842</v>
      </c>
      <c r="N214" s="318">
        <v>7</v>
      </c>
      <c r="O214" s="318"/>
      <c r="P214" s="318"/>
      <c r="Q214" s="319"/>
      <c r="R214" t="s">
        <v>43</v>
      </c>
      <c r="S214" s="318"/>
      <c r="AB214" s="318" t="s">
        <v>253</v>
      </c>
      <c r="AC214" s="318">
        <v>50013706</v>
      </c>
      <c r="AD214" s="318" t="s">
        <v>80</v>
      </c>
      <c r="AF214" s="318">
        <v>35</v>
      </c>
      <c r="AG214" s="320">
        <v>199918</v>
      </c>
      <c r="AH214" s="318">
        <v>22</v>
      </c>
      <c r="AI214" s="320"/>
    </row>
    <row r="215" spans="1:35">
      <c r="A215" t="s">
        <v>769</v>
      </c>
      <c r="B215" s="1">
        <v>45821</v>
      </c>
      <c r="C215">
        <v>6</v>
      </c>
      <c r="D215">
        <v>510045</v>
      </c>
      <c r="E215" t="s">
        <v>6278</v>
      </c>
      <c r="F215" t="s">
        <v>46</v>
      </c>
      <c r="G215" t="s">
        <v>70</v>
      </c>
      <c r="H215" t="s">
        <v>6279</v>
      </c>
      <c r="I215" t="s">
        <v>6055</v>
      </c>
      <c r="J215" t="s">
        <v>6277</v>
      </c>
      <c r="K215" s="318"/>
      <c r="L215" t="s">
        <v>5750</v>
      </c>
      <c r="M215" s="319">
        <v>45833</v>
      </c>
      <c r="N215" s="318">
        <v>6</v>
      </c>
      <c r="O215" s="318"/>
      <c r="P215" s="318"/>
      <c r="Q215" s="319"/>
      <c r="R215" t="s">
        <v>43</v>
      </c>
      <c r="S215" s="318"/>
      <c r="V215">
        <v>45821</v>
      </c>
      <c r="X215">
        <v>45833</v>
      </c>
      <c r="Z215" t="s">
        <v>6221</v>
      </c>
      <c r="AA215" t="s">
        <v>6280</v>
      </c>
      <c r="AB215" s="318" t="s">
        <v>253</v>
      </c>
      <c r="AC215" s="318">
        <v>50013731</v>
      </c>
      <c r="AD215" s="318" t="s">
        <v>80</v>
      </c>
      <c r="AF215" s="318">
        <v>30</v>
      </c>
      <c r="AG215" s="320">
        <v>237865</v>
      </c>
      <c r="AH215" s="318">
        <v>10</v>
      </c>
      <c r="AI215" s="320"/>
    </row>
    <row r="216" spans="1:35">
      <c r="A216" t="s">
        <v>772</v>
      </c>
      <c r="B216" s="1">
        <v>45824</v>
      </c>
      <c r="C216">
        <v>6</v>
      </c>
      <c r="D216">
        <v>510046</v>
      </c>
      <c r="E216" t="s">
        <v>6281</v>
      </c>
      <c r="F216" t="s">
        <v>46</v>
      </c>
      <c r="G216" t="s">
        <v>70</v>
      </c>
      <c r="H216" t="s">
        <v>6282</v>
      </c>
      <c r="I216" t="s">
        <v>5829</v>
      </c>
      <c r="J216" t="s">
        <v>6283</v>
      </c>
      <c r="K216" s="318"/>
      <c r="L216" t="s">
        <v>5750</v>
      </c>
      <c r="M216" s="319">
        <v>45825</v>
      </c>
      <c r="N216" s="318">
        <v>6</v>
      </c>
      <c r="O216" s="318"/>
      <c r="P216" s="318"/>
      <c r="Q216" s="319"/>
      <c r="R216" t="s">
        <v>43</v>
      </c>
      <c r="S216" s="318"/>
      <c r="V216">
        <v>45824</v>
      </c>
      <c r="X216">
        <v>45825</v>
      </c>
      <c r="Z216">
        <v>25.6</v>
      </c>
      <c r="AA216">
        <v>19536</v>
      </c>
      <c r="AB216" s="318" t="s">
        <v>50</v>
      </c>
      <c r="AC216" s="318">
        <v>50013653</v>
      </c>
      <c r="AD216" s="318" t="s">
        <v>51</v>
      </c>
      <c r="AF216" s="318">
        <v>52</v>
      </c>
      <c r="AG216" s="320">
        <v>40783</v>
      </c>
      <c r="AH216" s="318"/>
      <c r="AI216" s="320"/>
    </row>
    <row r="217" spans="1:35">
      <c r="A217" t="s">
        <v>775</v>
      </c>
      <c r="B217" s="1">
        <v>45825</v>
      </c>
      <c r="C217">
        <v>6</v>
      </c>
      <c r="D217">
        <v>510047</v>
      </c>
      <c r="E217" t="s">
        <v>6284</v>
      </c>
      <c r="F217" t="s">
        <v>46</v>
      </c>
      <c r="G217" t="s">
        <v>70</v>
      </c>
      <c r="H217" t="s">
        <v>6285</v>
      </c>
      <c r="I217" t="s">
        <v>6055</v>
      </c>
      <c r="J217" t="s">
        <v>6059</v>
      </c>
      <c r="K217" s="318"/>
      <c r="L217" t="s">
        <v>5750</v>
      </c>
      <c r="M217" s="319">
        <v>45826</v>
      </c>
      <c r="N217" s="318">
        <v>6</v>
      </c>
      <c r="O217" s="318"/>
      <c r="P217" s="318"/>
      <c r="Q217" s="319"/>
      <c r="R217" t="s">
        <v>43</v>
      </c>
      <c r="S217" s="318"/>
      <c r="V217">
        <v>45825</v>
      </c>
      <c r="X217">
        <v>45826</v>
      </c>
      <c r="Z217">
        <v>25.6</v>
      </c>
      <c r="AA217">
        <v>34365</v>
      </c>
      <c r="AB217" s="318" t="s">
        <v>50</v>
      </c>
      <c r="AC217" s="318">
        <v>50013928</v>
      </c>
      <c r="AD217" s="318" t="s">
        <v>51</v>
      </c>
      <c r="AF217" s="318">
        <v>33</v>
      </c>
      <c r="AG217" s="320">
        <v>56575</v>
      </c>
      <c r="AH217" s="318"/>
      <c r="AI217" s="320"/>
    </row>
    <row r="218" spans="1:35" hidden="1">
      <c r="A218" t="s">
        <v>778</v>
      </c>
      <c r="B218" s="1">
        <v>45825</v>
      </c>
      <c r="C218">
        <v>6</v>
      </c>
      <c r="D218">
        <v>510048</v>
      </c>
      <c r="E218" t="s">
        <v>6286</v>
      </c>
      <c r="F218" t="s">
        <v>5942</v>
      </c>
      <c r="G218" t="s">
        <v>5845</v>
      </c>
      <c r="H218" t="s">
        <v>6287</v>
      </c>
      <c r="I218" t="s">
        <v>5944</v>
      </c>
      <c r="J218" t="s">
        <v>6277</v>
      </c>
      <c r="K218" s="318"/>
      <c r="L218" t="s">
        <v>5814</v>
      </c>
      <c r="M218" s="319">
        <v>45846</v>
      </c>
      <c r="N218" s="318">
        <v>7</v>
      </c>
      <c r="O218" s="318"/>
      <c r="P218" s="318"/>
      <c r="Q218" s="319"/>
      <c r="R218" t="s">
        <v>43</v>
      </c>
      <c r="S218" s="318"/>
      <c r="AB218" s="318" t="s">
        <v>253</v>
      </c>
      <c r="AC218" s="318">
        <v>50014380</v>
      </c>
      <c r="AD218" s="318" t="s">
        <v>80</v>
      </c>
      <c r="AF218" s="318">
        <v>37</v>
      </c>
      <c r="AG218" s="320">
        <v>300339</v>
      </c>
      <c r="AH218" s="318">
        <v>12</v>
      </c>
      <c r="AI218" s="320"/>
    </row>
    <row r="219" spans="1:35">
      <c r="A219" t="s">
        <v>781</v>
      </c>
      <c r="B219" s="1">
        <v>45825</v>
      </c>
      <c r="C219">
        <v>6</v>
      </c>
      <c r="D219">
        <v>510049</v>
      </c>
      <c r="E219" t="s">
        <v>6288</v>
      </c>
      <c r="F219" t="s">
        <v>46</v>
      </c>
      <c r="G219" t="s">
        <v>5845</v>
      </c>
      <c r="H219" t="s">
        <v>6289</v>
      </c>
      <c r="I219" t="s">
        <v>6055</v>
      </c>
      <c r="J219" t="s">
        <v>6277</v>
      </c>
      <c r="K219" s="318"/>
      <c r="L219" t="s">
        <v>5814</v>
      </c>
      <c r="M219" s="319">
        <v>45846</v>
      </c>
      <c r="N219" s="318">
        <v>7</v>
      </c>
      <c r="O219" s="318"/>
      <c r="P219" s="318"/>
      <c r="Q219" s="319"/>
      <c r="R219" t="s">
        <v>43</v>
      </c>
      <c r="S219" s="318"/>
      <c r="AB219" s="318" t="s">
        <v>62</v>
      </c>
      <c r="AC219" s="318">
        <v>50014641</v>
      </c>
      <c r="AD219" s="318" t="s">
        <v>63</v>
      </c>
      <c r="AF219" s="318">
        <v>35</v>
      </c>
      <c r="AG219" s="320">
        <v>229276</v>
      </c>
      <c r="AH219" s="318">
        <v>56</v>
      </c>
      <c r="AI219" s="320"/>
    </row>
    <row r="220" spans="1:35">
      <c r="A220" t="s">
        <v>784</v>
      </c>
      <c r="B220" s="1">
        <v>45826</v>
      </c>
      <c r="C220">
        <v>6</v>
      </c>
      <c r="D220">
        <v>510050</v>
      </c>
      <c r="E220" t="s">
        <v>6290</v>
      </c>
      <c r="F220" t="s">
        <v>46</v>
      </c>
      <c r="G220" t="s">
        <v>5982</v>
      </c>
      <c r="H220" t="s">
        <v>6291</v>
      </c>
      <c r="I220" t="s">
        <v>5829</v>
      </c>
      <c r="J220" t="s">
        <v>6277</v>
      </c>
      <c r="K220" s="318"/>
      <c r="L220" t="s">
        <v>5814</v>
      </c>
      <c r="M220" s="319">
        <v>45848</v>
      </c>
      <c r="N220" s="318">
        <v>7</v>
      </c>
      <c r="O220" s="318"/>
      <c r="P220" s="318"/>
      <c r="Q220" s="319"/>
      <c r="R220" t="s">
        <v>43</v>
      </c>
      <c r="S220" s="318"/>
      <c r="AB220" s="318" t="s">
        <v>83</v>
      </c>
      <c r="AC220" s="318">
        <v>50014642</v>
      </c>
      <c r="AD220" s="318" t="s">
        <v>84</v>
      </c>
      <c r="AF220" s="318">
        <v>35</v>
      </c>
      <c r="AG220" s="320">
        <v>367861</v>
      </c>
      <c r="AH220" s="318">
        <v>171</v>
      </c>
      <c r="AI220" s="320"/>
    </row>
    <row r="221" spans="1:35">
      <c r="A221" t="s">
        <v>787</v>
      </c>
      <c r="B221" s="1">
        <v>45827</v>
      </c>
      <c r="C221">
        <v>6</v>
      </c>
      <c r="D221">
        <v>510051</v>
      </c>
      <c r="E221" t="s">
        <v>6292</v>
      </c>
      <c r="F221" t="s">
        <v>46</v>
      </c>
      <c r="G221" t="s">
        <v>70</v>
      </c>
      <c r="H221" t="s">
        <v>6293</v>
      </c>
      <c r="I221" t="s">
        <v>5829</v>
      </c>
      <c r="J221" t="s">
        <v>6294</v>
      </c>
      <c r="K221" s="318"/>
      <c r="L221" t="s">
        <v>5750</v>
      </c>
      <c r="M221" s="319">
        <v>45831</v>
      </c>
      <c r="N221" s="318">
        <v>6</v>
      </c>
      <c r="O221" s="318"/>
      <c r="P221" s="318"/>
      <c r="Q221" s="319"/>
      <c r="R221" t="s">
        <v>43</v>
      </c>
      <c r="S221" s="318"/>
      <c r="V221">
        <v>45827</v>
      </c>
      <c r="X221">
        <v>45831</v>
      </c>
      <c r="Z221">
        <v>25.6</v>
      </c>
      <c r="AA221">
        <v>19536</v>
      </c>
      <c r="AB221" s="318" t="s">
        <v>50</v>
      </c>
      <c r="AC221" s="318">
        <v>50014468</v>
      </c>
      <c r="AD221" s="318" t="s">
        <v>51</v>
      </c>
      <c r="AF221" s="318">
        <v>52</v>
      </c>
      <c r="AG221" s="320">
        <v>40783</v>
      </c>
      <c r="AH221" s="318"/>
      <c r="AI221" s="320"/>
    </row>
    <row r="222" spans="1:35">
      <c r="A222" t="s">
        <v>790</v>
      </c>
      <c r="B222" s="1">
        <v>45827</v>
      </c>
      <c r="C222">
        <v>6</v>
      </c>
      <c r="D222">
        <v>510052</v>
      </c>
      <c r="E222" t="s">
        <v>6295</v>
      </c>
      <c r="F222" t="s">
        <v>46</v>
      </c>
      <c r="G222" t="s">
        <v>70</v>
      </c>
      <c r="H222" t="s">
        <v>6296</v>
      </c>
      <c r="I222" t="s">
        <v>3498</v>
      </c>
      <c r="J222" t="s">
        <v>6098</v>
      </c>
      <c r="K222" s="318"/>
      <c r="L222" t="s">
        <v>5750</v>
      </c>
      <c r="M222" s="319">
        <v>45831</v>
      </c>
      <c r="N222" s="318">
        <v>6</v>
      </c>
      <c r="O222" s="318"/>
      <c r="P222" s="318"/>
      <c r="Q222" s="319"/>
      <c r="R222" t="s">
        <v>43</v>
      </c>
      <c r="S222" s="318"/>
      <c r="V222">
        <v>45827</v>
      </c>
      <c r="X222">
        <v>45831</v>
      </c>
      <c r="Z222">
        <v>25.6</v>
      </c>
      <c r="AA222">
        <v>8350</v>
      </c>
      <c r="AB222" s="318" t="s">
        <v>50</v>
      </c>
      <c r="AC222" s="318" t="s">
        <v>6158</v>
      </c>
      <c r="AD222" s="318" t="s">
        <v>51</v>
      </c>
      <c r="AF222" s="318">
        <v>100</v>
      </c>
      <c r="AG222" s="320">
        <v>17124</v>
      </c>
      <c r="AH222" s="318"/>
      <c r="AI222" s="320"/>
    </row>
    <row r="223" spans="1:35">
      <c r="A223" t="s">
        <v>793</v>
      </c>
      <c r="B223" s="1">
        <v>45827</v>
      </c>
      <c r="C223">
        <v>6</v>
      </c>
      <c r="D223">
        <v>510053</v>
      </c>
      <c r="E223" t="s">
        <v>6297</v>
      </c>
      <c r="F223" t="s">
        <v>46</v>
      </c>
      <c r="G223" t="s">
        <v>70</v>
      </c>
      <c r="H223" t="s">
        <v>6298</v>
      </c>
      <c r="I223" t="s">
        <v>5829</v>
      </c>
      <c r="J223" t="s">
        <v>6299</v>
      </c>
      <c r="K223" s="318"/>
      <c r="L223" t="s">
        <v>5750</v>
      </c>
      <c r="M223" s="319">
        <v>45838</v>
      </c>
      <c r="N223" s="318">
        <v>6</v>
      </c>
      <c r="O223" s="318"/>
      <c r="P223" s="318"/>
      <c r="Q223" s="319"/>
      <c r="R223" t="s">
        <v>43</v>
      </c>
      <c r="S223" s="318"/>
      <c r="V223">
        <v>45827</v>
      </c>
      <c r="X223">
        <v>45838</v>
      </c>
      <c r="Z223">
        <v>25.6</v>
      </c>
      <c r="AA223">
        <v>52426</v>
      </c>
      <c r="AB223" s="318" t="s">
        <v>253</v>
      </c>
      <c r="AC223" s="318">
        <v>50014451</v>
      </c>
      <c r="AD223" s="318" t="s">
        <v>80</v>
      </c>
      <c r="AF223" s="318">
        <v>30</v>
      </c>
      <c r="AG223" s="320">
        <v>75726</v>
      </c>
      <c r="AH223" s="318"/>
      <c r="AI223" s="320"/>
    </row>
    <row r="224" spans="1:35" hidden="1">
      <c r="A224" t="s">
        <v>796</v>
      </c>
      <c r="B224" s="1">
        <v>45827</v>
      </c>
      <c r="C224">
        <v>6</v>
      </c>
      <c r="D224">
        <v>510054</v>
      </c>
      <c r="E224" t="s">
        <v>6300</v>
      </c>
      <c r="F224" t="s">
        <v>5942</v>
      </c>
      <c r="G224" t="s">
        <v>5818</v>
      </c>
      <c r="H224" t="s">
        <v>6301</v>
      </c>
      <c r="I224" t="s">
        <v>5944</v>
      </c>
      <c r="J224" t="s">
        <v>6277</v>
      </c>
      <c r="K224" s="318"/>
      <c r="L224" t="s">
        <v>5814</v>
      </c>
      <c r="M224" s="319">
        <v>45849</v>
      </c>
      <c r="N224" s="318">
        <v>7</v>
      </c>
      <c r="O224" s="318"/>
      <c r="P224" s="318"/>
      <c r="Q224" s="319"/>
      <c r="R224" t="s">
        <v>43</v>
      </c>
      <c r="S224" s="318"/>
      <c r="AB224" s="318" t="s">
        <v>253</v>
      </c>
      <c r="AC224" s="318">
        <v>50015169</v>
      </c>
      <c r="AD224" s="318" t="s">
        <v>80</v>
      </c>
      <c r="AF224" s="318">
        <v>30</v>
      </c>
      <c r="AG224" s="320">
        <v>266496</v>
      </c>
      <c r="AH224" s="318">
        <v>20</v>
      </c>
      <c r="AI224" s="320"/>
    </row>
    <row r="225" spans="1:35">
      <c r="A225" t="s">
        <v>799</v>
      </c>
      <c r="B225" s="1">
        <v>45827</v>
      </c>
      <c r="C225">
        <v>6</v>
      </c>
      <c r="D225">
        <v>510055</v>
      </c>
      <c r="E225" t="s">
        <v>6302</v>
      </c>
      <c r="F225" t="s">
        <v>46</v>
      </c>
      <c r="G225" t="s">
        <v>5752</v>
      </c>
      <c r="H225" t="s">
        <v>6303</v>
      </c>
      <c r="I225" t="s">
        <v>6055</v>
      </c>
      <c r="J225" t="s">
        <v>6277</v>
      </c>
      <c r="K225" s="318"/>
      <c r="L225" t="s">
        <v>5814</v>
      </c>
      <c r="M225" s="319">
        <v>45842</v>
      </c>
      <c r="N225" s="318">
        <v>7</v>
      </c>
      <c r="O225" s="318"/>
      <c r="P225" s="318"/>
      <c r="Q225" s="319"/>
      <c r="R225" t="s">
        <v>43</v>
      </c>
      <c r="S225" s="318"/>
      <c r="AB225" s="318" t="s">
        <v>253</v>
      </c>
      <c r="AC225" s="318">
        <v>50014639</v>
      </c>
      <c r="AD225" s="318" t="s">
        <v>80</v>
      </c>
      <c r="AF225" s="318">
        <v>35</v>
      </c>
      <c r="AG225" s="320">
        <v>194420</v>
      </c>
      <c r="AH225" s="318">
        <v>39</v>
      </c>
      <c r="AI225" s="320"/>
    </row>
    <row r="226" spans="1:35">
      <c r="A226" t="s">
        <v>802</v>
      </c>
      <c r="B226" s="1">
        <v>45828</v>
      </c>
      <c r="C226">
        <v>6</v>
      </c>
      <c r="D226">
        <v>510056</v>
      </c>
      <c r="E226" t="s">
        <v>6304</v>
      </c>
      <c r="F226" t="s">
        <v>46</v>
      </c>
      <c r="G226" t="s">
        <v>70</v>
      </c>
      <c r="H226" t="s">
        <v>6305</v>
      </c>
      <c r="I226" t="s">
        <v>5754</v>
      </c>
      <c r="J226" t="s">
        <v>6098</v>
      </c>
      <c r="K226" s="318"/>
      <c r="L226" t="s">
        <v>5750</v>
      </c>
      <c r="M226" s="319">
        <v>45831</v>
      </c>
      <c r="N226" s="318">
        <v>6</v>
      </c>
      <c r="O226" s="318"/>
      <c r="P226" s="318"/>
      <c r="Q226" s="319"/>
      <c r="R226" t="s">
        <v>43</v>
      </c>
      <c r="S226" s="318"/>
      <c r="V226">
        <v>45828</v>
      </c>
      <c r="X226">
        <v>45831</v>
      </c>
      <c r="Z226">
        <v>25.6</v>
      </c>
      <c r="AA226">
        <v>15865</v>
      </c>
      <c r="AB226" s="318" t="s">
        <v>50</v>
      </c>
      <c r="AC226" s="318" t="s">
        <v>6158</v>
      </c>
      <c r="AD226" s="318" t="s">
        <v>51</v>
      </c>
      <c r="AF226" s="318">
        <v>100</v>
      </c>
      <c r="AG226" s="320">
        <v>32495</v>
      </c>
      <c r="AH226" s="318"/>
      <c r="AI226" s="320"/>
    </row>
    <row r="227" spans="1:35" hidden="1">
      <c r="A227" t="s">
        <v>805</v>
      </c>
      <c r="B227" s="1">
        <v>45828</v>
      </c>
      <c r="C227">
        <v>6</v>
      </c>
      <c r="D227">
        <v>510057</v>
      </c>
      <c r="E227" t="s">
        <v>6306</v>
      </c>
      <c r="F227" t="s">
        <v>5942</v>
      </c>
      <c r="G227" t="s">
        <v>6000</v>
      </c>
      <c r="H227" t="s">
        <v>6307</v>
      </c>
      <c r="I227" t="s">
        <v>5944</v>
      </c>
      <c r="J227" t="s">
        <v>6098</v>
      </c>
      <c r="K227" s="318"/>
      <c r="L227" t="s">
        <v>5814</v>
      </c>
      <c r="M227" s="319">
        <v>45835</v>
      </c>
      <c r="N227" s="318">
        <v>6</v>
      </c>
      <c r="O227" s="318"/>
      <c r="P227" s="318"/>
      <c r="Q227" s="319"/>
      <c r="R227" t="s">
        <v>43</v>
      </c>
      <c r="S227" s="318"/>
      <c r="AB227" s="318" t="s">
        <v>50</v>
      </c>
      <c r="AC227" s="318" t="s">
        <v>6158</v>
      </c>
      <c r="AD227" s="318" t="s">
        <v>51</v>
      </c>
      <c r="AF227" s="318">
        <v>100</v>
      </c>
      <c r="AG227" s="320">
        <v>184301</v>
      </c>
      <c r="AH227" s="318"/>
      <c r="AI227" s="320"/>
    </row>
    <row r="228" spans="1:35" hidden="1">
      <c r="A228" t="s">
        <v>808</v>
      </c>
      <c r="B228" s="1">
        <v>45828</v>
      </c>
      <c r="C228">
        <v>6</v>
      </c>
      <c r="D228">
        <v>510058</v>
      </c>
      <c r="E228" t="s">
        <v>6308</v>
      </c>
      <c r="F228" t="s">
        <v>5772</v>
      </c>
      <c r="G228" t="s">
        <v>5800</v>
      </c>
      <c r="H228" t="s">
        <v>6309</v>
      </c>
      <c r="I228" t="s">
        <v>5775</v>
      </c>
      <c r="J228" t="s">
        <v>6098</v>
      </c>
      <c r="K228" s="318"/>
      <c r="L228" t="s">
        <v>5814</v>
      </c>
      <c r="M228" s="319">
        <v>45832</v>
      </c>
      <c r="N228" s="318">
        <v>6</v>
      </c>
      <c r="O228" s="318"/>
      <c r="P228" s="318"/>
      <c r="Q228" s="319"/>
      <c r="R228" t="s">
        <v>43</v>
      </c>
      <c r="S228" s="318"/>
      <c r="AB228" s="318" t="s">
        <v>50</v>
      </c>
      <c r="AC228" s="318" t="s">
        <v>6158</v>
      </c>
      <c r="AD228" s="318" t="s">
        <v>51</v>
      </c>
      <c r="AF228" s="318">
        <v>100</v>
      </c>
      <c r="AG228" s="320">
        <v>164979</v>
      </c>
      <c r="AH228" s="318"/>
      <c r="AI228" s="320"/>
    </row>
    <row r="229" spans="1:35">
      <c r="A229" t="s">
        <v>812</v>
      </c>
      <c r="B229" s="1">
        <v>45828</v>
      </c>
      <c r="C229">
        <v>6</v>
      </c>
      <c r="D229">
        <v>510059</v>
      </c>
      <c r="E229" t="s">
        <v>6310</v>
      </c>
      <c r="F229" t="s">
        <v>46</v>
      </c>
      <c r="G229" t="s">
        <v>5752</v>
      </c>
      <c r="H229" t="s">
        <v>6311</v>
      </c>
      <c r="I229" t="s">
        <v>3498</v>
      </c>
      <c r="J229" t="s">
        <v>151</v>
      </c>
      <c r="K229" s="318"/>
      <c r="L229" t="s">
        <v>391</v>
      </c>
      <c r="M229" s="319"/>
      <c r="N229" s="318">
        <v>1</v>
      </c>
      <c r="O229" s="318"/>
      <c r="P229" s="318"/>
      <c r="Q229" s="319"/>
      <c r="R229" t="s">
        <v>43</v>
      </c>
      <c r="S229" s="318"/>
      <c r="AB229" s="318"/>
      <c r="AC229" s="318">
        <v>50014602</v>
      </c>
      <c r="AD229" s="318" t="s">
        <v>43</v>
      </c>
      <c r="AF229" s="318"/>
      <c r="AG229" s="320"/>
      <c r="AH229" s="318"/>
      <c r="AI229" s="320"/>
    </row>
    <row r="230" spans="1:35">
      <c r="A230" t="s">
        <v>815</v>
      </c>
      <c r="B230" s="1">
        <v>45831</v>
      </c>
      <c r="C230">
        <v>6</v>
      </c>
      <c r="D230">
        <v>510060</v>
      </c>
      <c r="E230" t="s">
        <v>6312</v>
      </c>
      <c r="F230" t="s">
        <v>46</v>
      </c>
      <c r="G230" t="s">
        <v>5773</v>
      </c>
      <c r="H230" t="s">
        <v>6313</v>
      </c>
      <c r="I230" t="s">
        <v>5829</v>
      </c>
      <c r="J230" t="s">
        <v>6314</v>
      </c>
      <c r="K230" s="318"/>
      <c r="L230" t="s">
        <v>391</v>
      </c>
      <c r="M230" s="319">
        <v>45912</v>
      </c>
      <c r="N230" s="318">
        <v>9</v>
      </c>
      <c r="O230" s="318"/>
      <c r="P230" s="318"/>
      <c r="Q230" s="319"/>
      <c r="R230" t="s">
        <v>43</v>
      </c>
      <c r="S230" s="318"/>
      <c r="AB230" s="318" t="s">
        <v>83</v>
      </c>
      <c r="AC230" s="318">
        <v>50014979</v>
      </c>
      <c r="AD230" s="318" t="s">
        <v>84</v>
      </c>
      <c r="AF230" s="318">
        <v>30</v>
      </c>
      <c r="AG230" s="320">
        <v>347586</v>
      </c>
      <c r="AH230" s="318"/>
      <c r="AI230" s="320"/>
    </row>
    <row r="231" spans="1:35">
      <c r="A231" t="s">
        <v>818</v>
      </c>
      <c r="B231" s="1">
        <v>45831</v>
      </c>
      <c r="C231">
        <v>6</v>
      </c>
      <c r="D231">
        <v>510061</v>
      </c>
      <c r="E231" t="s">
        <v>6315</v>
      </c>
      <c r="F231" t="s">
        <v>46</v>
      </c>
      <c r="G231" t="s">
        <v>5845</v>
      </c>
      <c r="H231" t="s">
        <v>6316</v>
      </c>
      <c r="I231" t="s">
        <v>3282</v>
      </c>
      <c r="J231" t="s">
        <v>6314</v>
      </c>
      <c r="K231" s="318"/>
      <c r="L231" t="s">
        <v>391</v>
      </c>
      <c r="M231" s="319">
        <v>45838</v>
      </c>
      <c r="N231" s="318">
        <v>6</v>
      </c>
      <c r="O231" s="318"/>
      <c r="P231" s="318"/>
      <c r="Q231" s="319"/>
      <c r="R231" t="s">
        <v>43</v>
      </c>
      <c r="S231" s="318"/>
      <c r="AB231" s="318" t="s">
        <v>253</v>
      </c>
      <c r="AC231" s="318">
        <v>50015050</v>
      </c>
      <c r="AD231" s="318" t="s">
        <v>80</v>
      </c>
      <c r="AF231" s="318">
        <v>30</v>
      </c>
      <c r="AG231" s="320">
        <v>34456</v>
      </c>
      <c r="AH231" s="318"/>
      <c r="AI231" s="320"/>
    </row>
    <row r="232" spans="1:35">
      <c r="A232" t="s">
        <v>821</v>
      </c>
      <c r="B232" s="1">
        <v>45831</v>
      </c>
      <c r="C232">
        <v>6</v>
      </c>
      <c r="D232">
        <v>510062</v>
      </c>
      <c r="E232" t="s">
        <v>6317</v>
      </c>
      <c r="F232" t="s">
        <v>46</v>
      </c>
      <c r="G232" t="s">
        <v>70</v>
      </c>
      <c r="H232" t="s">
        <v>6318</v>
      </c>
      <c r="I232" t="s">
        <v>6161</v>
      </c>
      <c r="J232" t="s">
        <v>6098</v>
      </c>
      <c r="K232" s="318"/>
      <c r="L232" t="s">
        <v>5750</v>
      </c>
      <c r="M232" s="319">
        <v>45838</v>
      </c>
      <c r="N232" s="318">
        <v>6</v>
      </c>
      <c r="O232" s="318"/>
      <c r="P232" s="318"/>
      <c r="Q232" s="319"/>
      <c r="R232" t="s">
        <v>43</v>
      </c>
      <c r="S232" s="318"/>
      <c r="V232">
        <v>45831</v>
      </c>
      <c r="X232">
        <v>45838</v>
      </c>
      <c r="Z232">
        <v>25.6</v>
      </c>
      <c r="AA232">
        <v>70866</v>
      </c>
      <c r="AB232" s="318" t="s">
        <v>50</v>
      </c>
      <c r="AC232" s="318" t="s">
        <v>6158</v>
      </c>
      <c r="AD232" s="318" t="s">
        <v>51</v>
      </c>
      <c r="AF232" s="318">
        <v>100</v>
      </c>
      <c r="AG232" s="320">
        <v>172769</v>
      </c>
      <c r="AH232" s="318"/>
      <c r="AI232" s="320"/>
    </row>
    <row r="233" spans="1:35" hidden="1">
      <c r="A233" t="s">
        <v>824</v>
      </c>
      <c r="B233" s="1">
        <v>45831</v>
      </c>
      <c r="C233">
        <v>6</v>
      </c>
      <c r="D233">
        <v>510063</v>
      </c>
      <c r="E233" t="s">
        <v>6319</v>
      </c>
      <c r="F233" t="s">
        <v>5772</v>
      </c>
      <c r="G233" t="s">
        <v>5752</v>
      </c>
      <c r="H233" t="s">
        <v>6320</v>
      </c>
      <c r="I233" t="s">
        <v>5775</v>
      </c>
      <c r="J233" t="s">
        <v>6314</v>
      </c>
      <c r="K233" s="318"/>
      <c r="L233"/>
      <c r="M233" s="319">
        <v>45862</v>
      </c>
      <c r="N233" s="318">
        <v>7</v>
      </c>
      <c r="O233" s="318"/>
      <c r="P233" s="318"/>
      <c r="Q233" s="319"/>
      <c r="R233" t="s">
        <v>43</v>
      </c>
      <c r="S233" s="318"/>
      <c r="AB233" s="318" t="s">
        <v>253</v>
      </c>
      <c r="AC233" s="318">
        <v>50015064</v>
      </c>
      <c r="AD233" s="318" t="s">
        <v>80</v>
      </c>
      <c r="AF233" s="318">
        <v>16</v>
      </c>
      <c r="AG233" s="320">
        <v>41708</v>
      </c>
      <c r="AH233" s="318"/>
      <c r="AI233" s="320"/>
    </row>
    <row r="234" spans="1:35">
      <c r="A234" t="s">
        <v>827</v>
      </c>
      <c r="B234" s="1">
        <v>45832</v>
      </c>
      <c r="C234">
        <v>6</v>
      </c>
      <c r="D234">
        <v>510064</v>
      </c>
      <c r="E234" t="s">
        <v>6321</v>
      </c>
      <c r="F234" t="s">
        <v>46</v>
      </c>
      <c r="G234" t="s">
        <v>70</v>
      </c>
      <c r="H234" t="s">
        <v>6322</v>
      </c>
      <c r="I234" t="s">
        <v>5754</v>
      </c>
      <c r="J234" t="s">
        <v>6323</v>
      </c>
      <c r="K234" s="318"/>
      <c r="L234" t="s">
        <v>5750</v>
      </c>
      <c r="M234" s="319">
        <v>45838</v>
      </c>
      <c r="N234" s="318">
        <v>6</v>
      </c>
      <c r="O234" s="318"/>
      <c r="P234" s="318"/>
      <c r="Q234" s="319"/>
      <c r="R234" t="s">
        <v>43</v>
      </c>
      <c r="S234" s="318"/>
      <c r="V234">
        <v>45832</v>
      </c>
      <c r="X234">
        <v>45838</v>
      </c>
      <c r="Z234">
        <v>25.6</v>
      </c>
      <c r="AA234">
        <v>33269</v>
      </c>
      <c r="AB234" s="318" t="s">
        <v>253</v>
      </c>
      <c r="AC234" s="318">
        <v>50015203</v>
      </c>
      <c r="AD234" s="318" t="s">
        <v>80</v>
      </c>
      <c r="AF234" s="318">
        <v>35</v>
      </c>
      <c r="AG234" s="320">
        <v>68268</v>
      </c>
      <c r="AH234" s="318"/>
      <c r="AI234" s="320"/>
    </row>
    <row r="235" spans="1:35" hidden="1">
      <c r="A235" t="s">
        <v>830</v>
      </c>
      <c r="B235" s="1">
        <v>45832</v>
      </c>
      <c r="C235">
        <v>6</v>
      </c>
      <c r="D235">
        <v>510065</v>
      </c>
      <c r="E235" t="s">
        <v>6324</v>
      </c>
      <c r="F235" t="s">
        <v>5942</v>
      </c>
      <c r="G235" t="s">
        <v>6000</v>
      </c>
      <c r="H235" t="s">
        <v>6325</v>
      </c>
      <c r="I235" t="s">
        <v>5944</v>
      </c>
      <c r="J235" t="s">
        <v>158</v>
      </c>
      <c r="K235" s="318"/>
      <c r="L235" t="s">
        <v>5814</v>
      </c>
      <c r="M235" s="319">
        <v>45862</v>
      </c>
      <c r="N235" s="318">
        <v>7</v>
      </c>
      <c r="O235" s="318"/>
      <c r="P235" s="318"/>
      <c r="Q235" s="319"/>
      <c r="R235" t="s">
        <v>43</v>
      </c>
      <c r="S235" s="318"/>
      <c r="AB235" s="318" t="s">
        <v>253</v>
      </c>
      <c r="AC235" s="318">
        <v>50015705</v>
      </c>
      <c r="AD235" s="318" t="s">
        <v>80</v>
      </c>
      <c r="AF235" s="318">
        <v>30</v>
      </c>
      <c r="AG235" s="320">
        <v>257666</v>
      </c>
      <c r="AH235" s="318">
        <v>30</v>
      </c>
      <c r="AI235" s="320"/>
    </row>
    <row r="236" spans="1:35">
      <c r="A236" t="s">
        <v>833</v>
      </c>
      <c r="B236" s="1">
        <v>45833</v>
      </c>
      <c r="C236">
        <v>6</v>
      </c>
      <c r="D236">
        <v>510066</v>
      </c>
      <c r="E236" t="s">
        <v>6326</v>
      </c>
      <c r="F236" t="s">
        <v>46</v>
      </c>
      <c r="G236" t="s">
        <v>70</v>
      </c>
      <c r="H236" t="s">
        <v>6327</v>
      </c>
      <c r="I236" t="s">
        <v>5748</v>
      </c>
      <c r="J236" t="s">
        <v>6277</v>
      </c>
      <c r="K236" s="318"/>
      <c r="L236" t="s">
        <v>5750</v>
      </c>
      <c r="M236" s="319">
        <v>45854</v>
      </c>
      <c r="N236" s="318">
        <v>7</v>
      </c>
      <c r="O236" s="318"/>
      <c r="P236" s="318"/>
      <c r="Q236" s="319"/>
      <c r="R236" t="s">
        <v>43</v>
      </c>
      <c r="S236" s="318"/>
      <c r="V236">
        <v>45833</v>
      </c>
      <c r="X236">
        <v>45854</v>
      </c>
      <c r="Z236">
        <v>25.7</v>
      </c>
      <c r="AA236">
        <v>137588</v>
      </c>
      <c r="AB236" s="318" t="s">
        <v>253</v>
      </c>
      <c r="AC236" s="318">
        <v>50015961</v>
      </c>
      <c r="AD236" s="318" t="s">
        <v>80</v>
      </c>
      <c r="AF236" s="318">
        <v>30</v>
      </c>
      <c r="AG236" s="320">
        <v>226100</v>
      </c>
      <c r="AH236" s="318">
        <v>20</v>
      </c>
      <c r="AI236" s="320"/>
    </row>
    <row r="237" spans="1:35">
      <c r="A237" t="s">
        <v>836</v>
      </c>
      <c r="B237" s="1">
        <v>45835</v>
      </c>
      <c r="C237">
        <v>6</v>
      </c>
      <c r="D237">
        <v>510067</v>
      </c>
      <c r="E237" t="s">
        <v>6090</v>
      </c>
      <c r="F237" t="s">
        <v>46</v>
      </c>
      <c r="G237" t="s">
        <v>70</v>
      </c>
      <c r="H237" t="s">
        <v>6091</v>
      </c>
      <c r="I237" t="s">
        <v>5829</v>
      </c>
      <c r="J237" t="s">
        <v>5869</v>
      </c>
      <c r="K237" s="318"/>
      <c r="L237" t="s">
        <v>5750</v>
      </c>
      <c r="M237" s="319">
        <v>45838</v>
      </c>
      <c r="N237" s="318">
        <v>6</v>
      </c>
      <c r="O237" s="318"/>
      <c r="P237" s="318"/>
      <c r="Q237" s="319"/>
      <c r="R237" t="s">
        <v>43</v>
      </c>
      <c r="S237" s="318"/>
      <c r="V237">
        <v>45835</v>
      </c>
      <c r="X237">
        <v>45838</v>
      </c>
      <c r="Z237" t="s">
        <v>6205</v>
      </c>
      <c r="AA237">
        <v>51983</v>
      </c>
      <c r="AB237" s="318" t="s">
        <v>253</v>
      </c>
      <c r="AC237" s="318">
        <v>50015384</v>
      </c>
      <c r="AD237" s="318" t="s">
        <v>80</v>
      </c>
      <c r="AF237" s="318">
        <v>35</v>
      </c>
      <c r="AG237" s="320">
        <v>74032</v>
      </c>
      <c r="AH237" s="318"/>
      <c r="AI237" s="320"/>
    </row>
    <row r="238" spans="1:35" hidden="1">
      <c r="A238" t="s">
        <v>839</v>
      </c>
      <c r="B238" s="1">
        <v>45835</v>
      </c>
      <c r="C238">
        <v>6</v>
      </c>
      <c r="D238">
        <v>510068</v>
      </c>
      <c r="E238" t="s">
        <v>6328</v>
      </c>
      <c r="F238" t="s">
        <v>5942</v>
      </c>
      <c r="G238" t="s">
        <v>5752</v>
      </c>
      <c r="H238" t="s">
        <v>6329</v>
      </c>
      <c r="I238" t="s">
        <v>5944</v>
      </c>
      <c r="J238" t="s">
        <v>6330</v>
      </c>
      <c r="K238" s="318"/>
      <c r="L238" t="s">
        <v>5814</v>
      </c>
      <c r="M238" s="319">
        <v>45855</v>
      </c>
      <c r="N238" s="318">
        <v>7</v>
      </c>
      <c r="O238" s="318"/>
      <c r="P238" s="318"/>
      <c r="Q238" s="319"/>
      <c r="R238" t="s">
        <v>43</v>
      </c>
      <c r="S238" s="318"/>
      <c r="AB238" s="318" t="s">
        <v>62</v>
      </c>
      <c r="AC238" s="318">
        <v>50016826</v>
      </c>
      <c r="AD238" s="318" t="s">
        <v>63</v>
      </c>
      <c r="AF238" s="318">
        <v>30</v>
      </c>
      <c r="AG238" s="320">
        <v>260802</v>
      </c>
      <c r="AH238" s="318">
        <v>69</v>
      </c>
      <c r="AI238" s="320"/>
    </row>
    <row r="239" spans="1:35" hidden="1">
      <c r="A239" t="s">
        <v>842</v>
      </c>
      <c r="B239" s="1">
        <v>45835</v>
      </c>
      <c r="C239">
        <v>6</v>
      </c>
      <c r="D239">
        <v>510069</v>
      </c>
      <c r="E239" t="s">
        <v>6331</v>
      </c>
      <c r="F239" t="s">
        <v>5942</v>
      </c>
      <c r="G239" t="s">
        <v>5818</v>
      </c>
      <c r="H239" t="s">
        <v>6332</v>
      </c>
      <c r="I239" t="s">
        <v>5993</v>
      </c>
      <c r="J239" t="s">
        <v>6333</v>
      </c>
      <c r="K239" s="318"/>
      <c r="L239" t="s">
        <v>5814</v>
      </c>
      <c r="M239" s="319">
        <v>45852</v>
      </c>
      <c r="N239" s="318">
        <v>7</v>
      </c>
      <c r="O239" s="318"/>
      <c r="P239" s="318"/>
      <c r="Q239" s="319"/>
      <c r="R239" t="s">
        <v>43</v>
      </c>
      <c r="S239" s="318"/>
      <c r="AB239" s="318" t="s">
        <v>253</v>
      </c>
      <c r="AC239" s="318">
        <v>50016428</v>
      </c>
      <c r="AD239" s="318" t="s">
        <v>80</v>
      </c>
      <c r="AF239" s="318">
        <v>37</v>
      </c>
      <c r="AG239" s="320">
        <v>232050</v>
      </c>
      <c r="AH239" s="318">
        <v>11</v>
      </c>
      <c r="AI239" s="320"/>
    </row>
    <row r="240" spans="1:35">
      <c r="A240" t="s">
        <v>846</v>
      </c>
      <c r="B240" s="1">
        <v>45838</v>
      </c>
      <c r="C240">
        <v>6</v>
      </c>
      <c r="D240">
        <v>510070</v>
      </c>
      <c r="E240" t="s">
        <v>6334</v>
      </c>
      <c r="F240" t="s">
        <v>46</v>
      </c>
      <c r="G240" t="s">
        <v>70</v>
      </c>
      <c r="H240" t="s">
        <v>6335</v>
      </c>
      <c r="I240" t="s">
        <v>5748</v>
      </c>
      <c r="J240" t="s">
        <v>6283</v>
      </c>
      <c r="K240" s="318"/>
      <c r="L240" t="s">
        <v>5750</v>
      </c>
      <c r="M240" s="319">
        <v>45838</v>
      </c>
      <c r="N240" s="318">
        <v>6</v>
      </c>
      <c r="O240" s="318"/>
      <c r="P240" s="318"/>
      <c r="Q240" s="319"/>
      <c r="R240" t="s">
        <v>43</v>
      </c>
      <c r="S240" s="318"/>
      <c r="V240">
        <v>45838</v>
      </c>
      <c r="X240">
        <v>45838</v>
      </c>
      <c r="Z240">
        <v>25.6</v>
      </c>
      <c r="AA240">
        <v>21674</v>
      </c>
      <c r="AB240" s="318" t="s">
        <v>50</v>
      </c>
      <c r="AC240" s="318">
        <v>50015665</v>
      </c>
      <c r="AD240" s="318" t="s">
        <v>51</v>
      </c>
      <c r="AF240" s="318">
        <v>52</v>
      </c>
      <c r="AG240" s="320">
        <v>44422</v>
      </c>
      <c r="AH240" s="318"/>
      <c r="AI240" s="320"/>
    </row>
    <row r="241" spans="1:35">
      <c r="A241" t="s">
        <v>848</v>
      </c>
      <c r="B241" s="1">
        <v>45838</v>
      </c>
      <c r="C241">
        <v>6</v>
      </c>
      <c r="D241">
        <v>510071</v>
      </c>
      <c r="E241" t="s">
        <v>5918</v>
      </c>
      <c r="F241" t="s">
        <v>46</v>
      </c>
      <c r="G241" t="s">
        <v>5752</v>
      </c>
      <c r="H241" t="s">
        <v>6336</v>
      </c>
      <c r="I241" t="s">
        <v>3282</v>
      </c>
      <c r="J241" t="s">
        <v>3641</v>
      </c>
      <c r="K241" s="318"/>
      <c r="L241" t="s">
        <v>391</v>
      </c>
      <c r="M241" s="319">
        <v>45839</v>
      </c>
      <c r="N241" s="318">
        <v>7</v>
      </c>
      <c r="O241" s="318"/>
      <c r="P241" s="318"/>
      <c r="Q241" s="319"/>
      <c r="R241" t="s">
        <v>43</v>
      </c>
      <c r="S241" s="318"/>
      <c r="AB241" s="318" t="s">
        <v>253</v>
      </c>
      <c r="AC241" s="318">
        <v>50016010</v>
      </c>
      <c r="AD241" s="318" t="s">
        <v>80</v>
      </c>
      <c r="AF241" s="318">
        <v>35</v>
      </c>
      <c r="AG241" s="320">
        <v>68333</v>
      </c>
      <c r="AH241" s="318"/>
      <c r="AI241" s="320"/>
    </row>
    <row r="242" spans="1:35">
      <c r="A242" t="s">
        <v>852</v>
      </c>
      <c r="B242" s="1">
        <v>45838</v>
      </c>
      <c r="C242">
        <v>6</v>
      </c>
      <c r="D242">
        <v>510072</v>
      </c>
      <c r="E242" t="s">
        <v>6337</v>
      </c>
      <c r="F242" t="s">
        <v>46</v>
      </c>
      <c r="G242" t="s">
        <v>70</v>
      </c>
      <c r="H242" t="s">
        <v>6338</v>
      </c>
      <c r="I242" t="s">
        <v>5748</v>
      </c>
      <c r="J242" t="s">
        <v>6339</v>
      </c>
      <c r="K242" s="318"/>
      <c r="L242" t="s">
        <v>5750</v>
      </c>
      <c r="M242" s="319">
        <v>45854</v>
      </c>
      <c r="N242" s="318">
        <v>7</v>
      </c>
      <c r="O242" s="318"/>
      <c r="P242" s="318"/>
      <c r="Q242" s="319"/>
      <c r="R242" t="s">
        <v>43</v>
      </c>
      <c r="S242" s="318"/>
      <c r="V242">
        <v>45838</v>
      </c>
      <c r="X242">
        <v>45854</v>
      </c>
      <c r="Z242">
        <v>25.7</v>
      </c>
      <c r="AA242">
        <v>153626</v>
      </c>
      <c r="AB242" s="318" t="s">
        <v>253</v>
      </c>
      <c r="AC242" s="318">
        <v>50016252</v>
      </c>
      <c r="AD242" s="318" t="s">
        <v>80</v>
      </c>
      <c r="AF242" s="318">
        <v>30</v>
      </c>
      <c r="AG242" s="320">
        <v>249841</v>
      </c>
      <c r="AH242" s="318">
        <v>48</v>
      </c>
      <c r="AI242" s="320"/>
    </row>
    <row r="243" spans="1:35" hidden="1">
      <c r="A243" t="s">
        <v>855</v>
      </c>
      <c r="B243" s="1">
        <v>45839</v>
      </c>
      <c r="C243">
        <v>7</v>
      </c>
      <c r="D243">
        <v>510073</v>
      </c>
      <c r="E243" t="s">
        <v>6340</v>
      </c>
      <c r="F243" t="s">
        <v>5772</v>
      </c>
      <c r="G243" t="s">
        <v>5982</v>
      </c>
      <c r="H243" t="s">
        <v>6341</v>
      </c>
      <c r="I243" t="s">
        <v>5775</v>
      </c>
      <c r="J243" t="s">
        <v>158</v>
      </c>
      <c r="K243" s="318"/>
      <c r="L243" t="s">
        <v>5814</v>
      </c>
      <c r="M243" s="319">
        <v>45862</v>
      </c>
      <c r="N243" s="318">
        <v>7</v>
      </c>
      <c r="O243" s="318"/>
      <c r="P243" s="318"/>
      <c r="Q243" s="319"/>
      <c r="R243" t="s">
        <v>43</v>
      </c>
      <c r="S243" s="318"/>
      <c r="AB243" s="318" t="s">
        <v>62</v>
      </c>
      <c r="AC243" s="318">
        <v>50016155</v>
      </c>
      <c r="AD243" s="318" t="s">
        <v>63</v>
      </c>
      <c r="AF243" s="318">
        <v>10</v>
      </c>
      <c r="AG243" s="320">
        <v>160385</v>
      </c>
      <c r="AH243" s="318">
        <v>21</v>
      </c>
      <c r="AI243" s="320"/>
    </row>
    <row r="244" spans="1:35">
      <c r="A244" t="s">
        <v>856</v>
      </c>
      <c r="B244" s="1">
        <v>45840</v>
      </c>
      <c r="C244">
        <v>7</v>
      </c>
      <c r="D244">
        <v>510074</v>
      </c>
      <c r="E244" t="s">
        <v>6342</v>
      </c>
      <c r="F244" t="s">
        <v>46</v>
      </c>
      <c r="G244" t="s">
        <v>70</v>
      </c>
      <c r="H244" t="s">
        <v>6343</v>
      </c>
      <c r="I244" t="s">
        <v>6161</v>
      </c>
      <c r="J244" t="s">
        <v>6344</v>
      </c>
      <c r="K244" s="318"/>
      <c r="L244" t="s">
        <v>5750</v>
      </c>
      <c r="M244" s="319">
        <v>45845</v>
      </c>
      <c r="N244" s="318">
        <v>7</v>
      </c>
      <c r="O244" s="318"/>
      <c r="P244" s="318"/>
      <c r="Q244" s="319"/>
      <c r="R244" t="s">
        <v>43</v>
      </c>
      <c r="S244" s="318"/>
      <c r="V244">
        <v>45840</v>
      </c>
      <c r="X244">
        <v>45845</v>
      </c>
      <c r="Z244">
        <v>25.7</v>
      </c>
      <c r="AA244">
        <v>71564</v>
      </c>
      <c r="AB244" s="318" t="s">
        <v>253</v>
      </c>
      <c r="AC244" s="318" t="s">
        <v>6158</v>
      </c>
      <c r="AD244" s="318" t="s">
        <v>80</v>
      </c>
      <c r="AF244" s="318">
        <v>100</v>
      </c>
      <c r="AG244" s="320">
        <v>175874</v>
      </c>
      <c r="AH244" s="318"/>
      <c r="AI244" s="320"/>
    </row>
    <row r="245" spans="1:35">
      <c r="A245" t="s">
        <v>860</v>
      </c>
      <c r="B245" s="1">
        <v>45840</v>
      </c>
      <c r="C245">
        <v>7</v>
      </c>
      <c r="D245">
        <v>510075</v>
      </c>
      <c r="E245" t="s">
        <v>6345</v>
      </c>
      <c r="F245" t="s">
        <v>46</v>
      </c>
      <c r="G245" t="s">
        <v>70</v>
      </c>
      <c r="H245" t="s">
        <v>6346</v>
      </c>
      <c r="I245" t="s">
        <v>3282</v>
      </c>
      <c r="J245" t="s">
        <v>6333</v>
      </c>
      <c r="K245" s="318"/>
      <c r="L245" t="s">
        <v>5750</v>
      </c>
      <c r="M245" s="319">
        <v>45869</v>
      </c>
      <c r="N245" s="318">
        <v>7</v>
      </c>
      <c r="O245" s="318"/>
      <c r="P245" s="318"/>
      <c r="Q245" s="319"/>
      <c r="R245" t="s">
        <v>43</v>
      </c>
      <c r="S245" s="318"/>
      <c r="V245">
        <v>45840</v>
      </c>
      <c r="X245">
        <v>45869</v>
      </c>
      <c r="Z245" t="s">
        <v>6347</v>
      </c>
      <c r="AA245" t="s">
        <v>6348</v>
      </c>
      <c r="AB245" s="318" t="s">
        <v>62</v>
      </c>
      <c r="AC245" s="318">
        <v>50016693</v>
      </c>
      <c r="AD245" s="318" t="s">
        <v>63</v>
      </c>
      <c r="AF245" s="318">
        <v>30</v>
      </c>
      <c r="AG245" s="320">
        <v>293233</v>
      </c>
      <c r="AH245" s="318">
        <v>36</v>
      </c>
      <c r="AI245" s="320"/>
    </row>
    <row r="246" spans="1:35" hidden="1">
      <c r="A246" t="s">
        <v>863</v>
      </c>
      <c r="B246" s="1">
        <v>45841</v>
      </c>
      <c r="C246">
        <v>7</v>
      </c>
      <c r="D246">
        <v>510076</v>
      </c>
      <c r="E246" t="s">
        <v>6349</v>
      </c>
      <c r="F246" t="s">
        <v>5942</v>
      </c>
      <c r="G246" t="s">
        <v>5845</v>
      </c>
      <c r="H246" t="s">
        <v>6350</v>
      </c>
      <c r="I246" t="s">
        <v>5944</v>
      </c>
      <c r="J246" t="s">
        <v>6333</v>
      </c>
      <c r="K246" s="318"/>
      <c r="L246" t="s">
        <v>5814</v>
      </c>
      <c r="M246" s="319">
        <v>45849</v>
      </c>
      <c r="N246" s="318">
        <v>7</v>
      </c>
      <c r="O246" s="318"/>
      <c r="P246" s="318"/>
      <c r="Q246" s="319"/>
      <c r="R246" t="s">
        <v>43</v>
      </c>
      <c r="S246" s="318"/>
      <c r="AB246" s="318" t="s">
        <v>62</v>
      </c>
      <c r="AC246" s="318">
        <v>50017063</v>
      </c>
      <c r="AD246" s="318" t="s">
        <v>63</v>
      </c>
      <c r="AF246" s="318">
        <v>30</v>
      </c>
      <c r="AG246" s="320">
        <v>250684</v>
      </c>
      <c r="AH246" s="318">
        <v>18</v>
      </c>
      <c r="AI246" s="320"/>
    </row>
    <row r="247" spans="1:35">
      <c r="A247" t="s">
        <v>866</v>
      </c>
      <c r="B247" s="1">
        <v>45839</v>
      </c>
      <c r="C247">
        <v>7</v>
      </c>
      <c r="D247">
        <v>510077</v>
      </c>
      <c r="E247" t="s">
        <v>6351</v>
      </c>
      <c r="F247" t="s">
        <v>46</v>
      </c>
      <c r="G247" t="s">
        <v>5845</v>
      </c>
      <c r="H247" t="s">
        <v>6352</v>
      </c>
      <c r="I247" t="s">
        <v>5748</v>
      </c>
      <c r="J247" t="s">
        <v>3641</v>
      </c>
      <c r="K247" s="318"/>
      <c r="L247" t="s">
        <v>391</v>
      </c>
      <c r="M247" s="319">
        <v>45849</v>
      </c>
      <c r="N247" s="318">
        <v>7</v>
      </c>
      <c r="O247" s="318"/>
      <c r="P247" s="318"/>
      <c r="Q247" s="319"/>
      <c r="R247" t="s">
        <v>43</v>
      </c>
      <c r="S247" s="318"/>
      <c r="AB247" s="318" t="s">
        <v>253</v>
      </c>
      <c r="AC247" s="318">
        <v>50016138</v>
      </c>
      <c r="AD247" s="318" t="s">
        <v>80</v>
      </c>
      <c r="AF247" s="318">
        <v>33</v>
      </c>
      <c r="AG247" s="320">
        <v>52135</v>
      </c>
      <c r="AH247" s="318"/>
      <c r="AI247" s="320"/>
    </row>
    <row r="248" spans="1:35">
      <c r="A248" t="s">
        <v>870</v>
      </c>
      <c r="B248" s="1">
        <v>45841</v>
      </c>
      <c r="C248">
        <v>7</v>
      </c>
      <c r="D248">
        <v>510078</v>
      </c>
      <c r="E248" t="s">
        <v>6353</v>
      </c>
      <c r="F248" t="s">
        <v>46</v>
      </c>
      <c r="G248" t="s">
        <v>5845</v>
      </c>
      <c r="H248" t="s">
        <v>6354</v>
      </c>
      <c r="I248" t="s">
        <v>5748</v>
      </c>
      <c r="J248" t="s">
        <v>6355</v>
      </c>
      <c r="K248" s="318"/>
      <c r="L248" t="s">
        <v>391</v>
      </c>
      <c r="M248" s="319"/>
      <c r="N248" s="318">
        <v>1</v>
      </c>
      <c r="O248" s="318"/>
      <c r="P248" s="318"/>
      <c r="Q248" s="319"/>
      <c r="R248" t="s">
        <v>43</v>
      </c>
      <c r="S248" s="318"/>
      <c r="AB248" s="318"/>
      <c r="AC248" s="318">
        <v>50016749</v>
      </c>
      <c r="AD248" s="318" t="s">
        <v>43</v>
      </c>
      <c r="AF248" s="318"/>
      <c r="AG248" s="320"/>
      <c r="AH248" s="318"/>
      <c r="AI248" s="320"/>
    </row>
    <row r="249" spans="1:35">
      <c r="A249" t="s">
        <v>871</v>
      </c>
      <c r="B249" s="1">
        <v>45842</v>
      </c>
      <c r="C249">
        <v>7</v>
      </c>
      <c r="D249">
        <v>510079</v>
      </c>
      <c r="E249" t="s">
        <v>6356</v>
      </c>
      <c r="F249" t="s">
        <v>46</v>
      </c>
      <c r="G249" t="s">
        <v>70</v>
      </c>
      <c r="H249" t="s">
        <v>6357</v>
      </c>
      <c r="I249" t="s">
        <v>5754</v>
      </c>
      <c r="J249" t="s">
        <v>6344</v>
      </c>
      <c r="K249" s="318"/>
      <c r="L249" t="s">
        <v>5750</v>
      </c>
      <c r="M249" s="319">
        <v>45866</v>
      </c>
      <c r="N249" s="318">
        <v>7</v>
      </c>
      <c r="O249" s="318"/>
      <c r="P249" s="318"/>
      <c r="Q249" s="319"/>
      <c r="R249" t="s">
        <v>43</v>
      </c>
      <c r="S249" s="318"/>
      <c r="V249">
        <v>45842</v>
      </c>
      <c r="X249">
        <v>45866</v>
      </c>
      <c r="Z249">
        <v>25.7</v>
      </c>
      <c r="AA249">
        <v>80865</v>
      </c>
      <c r="AB249" s="318" t="s">
        <v>253</v>
      </c>
      <c r="AC249" s="318" t="s">
        <v>6158</v>
      </c>
      <c r="AD249" s="318" t="s">
        <v>80</v>
      </c>
      <c r="AF249" s="318">
        <v>100</v>
      </c>
      <c r="AG249" s="320">
        <v>196242</v>
      </c>
      <c r="AH249" s="318"/>
      <c r="AI249" s="320"/>
    </row>
    <row r="250" spans="1:35">
      <c r="A250" t="s">
        <v>874</v>
      </c>
      <c r="B250" s="1">
        <v>45842</v>
      </c>
      <c r="C250">
        <v>7</v>
      </c>
      <c r="D250">
        <v>510080</v>
      </c>
      <c r="E250" t="s">
        <v>6358</v>
      </c>
      <c r="F250" t="s">
        <v>46</v>
      </c>
      <c r="G250" t="s">
        <v>5845</v>
      </c>
      <c r="H250" t="s">
        <v>6359</v>
      </c>
      <c r="I250" t="s">
        <v>3282</v>
      </c>
      <c r="J250" t="s">
        <v>6333</v>
      </c>
      <c r="K250" s="318"/>
      <c r="L250" t="s">
        <v>5814</v>
      </c>
      <c r="M250" s="319">
        <v>45861</v>
      </c>
      <c r="N250" s="318">
        <v>7</v>
      </c>
      <c r="O250" s="318"/>
      <c r="P250" s="318"/>
      <c r="Q250" s="319"/>
      <c r="R250" t="s">
        <v>43</v>
      </c>
      <c r="S250" s="318"/>
      <c r="AB250" s="318" t="s">
        <v>253</v>
      </c>
      <c r="AC250" s="318">
        <v>50017161</v>
      </c>
      <c r="AD250" s="318" t="s">
        <v>80</v>
      </c>
      <c r="AF250" s="318">
        <v>30</v>
      </c>
      <c r="AG250" s="320">
        <v>237141</v>
      </c>
      <c r="AH250" s="318">
        <v>18</v>
      </c>
      <c r="AI250" s="320"/>
    </row>
    <row r="251" spans="1:35" hidden="1">
      <c r="A251" t="s">
        <v>877</v>
      </c>
      <c r="B251" s="1">
        <v>45842</v>
      </c>
      <c r="C251">
        <v>7</v>
      </c>
      <c r="D251">
        <v>510081</v>
      </c>
      <c r="E251" t="s">
        <v>6360</v>
      </c>
      <c r="F251" t="s">
        <v>5772</v>
      </c>
      <c r="G251" t="s">
        <v>5982</v>
      </c>
      <c r="H251" t="s">
        <v>6361</v>
      </c>
      <c r="I251" t="s">
        <v>5775</v>
      </c>
      <c r="J251" t="s">
        <v>158</v>
      </c>
      <c r="K251" s="318"/>
      <c r="L251" t="s">
        <v>5814</v>
      </c>
      <c r="M251" s="319">
        <v>45867</v>
      </c>
      <c r="N251" s="318">
        <v>7</v>
      </c>
      <c r="O251" s="318"/>
      <c r="P251" s="318"/>
      <c r="Q251" s="319"/>
      <c r="R251" t="s">
        <v>43</v>
      </c>
      <c r="S251" s="318"/>
      <c r="AB251" s="318" t="s">
        <v>62</v>
      </c>
      <c r="AC251" s="318">
        <v>50016735</v>
      </c>
      <c r="AD251" s="318" t="s">
        <v>63</v>
      </c>
      <c r="AF251" s="318">
        <v>10</v>
      </c>
      <c r="AG251" s="320">
        <v>156336</v>
      </c>
      <c r="AH251" s="318">
        <v>15</v>
      </c>
      <c r="AI251" s="320"/>
    </row>
    <row r="252" spans="1:35" hidden="1">
      <c r="A252" t="s">
        <v>880</v>
      </c>
      <c r="B252" s="1">
        <v>45845</v>
      </c>
      <c r="C252">
        <v>7</v>
      </c>
      <c r="D252">
        <v>510082</v>
      </c>
      <c r="E252" t="s">
        <v>6362</v>
      </c>
      <c r="F252" t="s">
        <v>5772</v>
      </c>
      <c r="G252" t="s">
        <v>5845</v>
      </c>
      <c r="H252" t="s">
        <v>6363</v>
      </c>
      <c r="I252" t="s">
        <v>5775</v>
      </c>
      <c r="J252" t="s">
        <v>158</v>
      </c>
      <c r="K252" s="318"/>
      <c r="L252" t="s">
        <v>5814</v>
      </c>
      <c r="M252" s="319">
        <v>45866</v>
      </c>
      <c r="N252" s="318">
        <v>7</v>
      </c>
      <c r="O252" s="318"/>
      <c r="P252" s="318"/>
      <c r="Q252" s="319"/>
      <c r="R252" t="s">
        <v>43</v>
      </c>
      <c r="S252" s="318"/>
      <c r="AB252" s="318" t="s">
        <v>253</v>
      </c>
      <c r="AC252" s="318">
        <v>50017113</v>
      </c>
      <c r="AD252" s="318" t="s">
        <v>80</v>
      </c>
      <c r="AF252" s="318">
        <v>10</v>
      </c>
      <c r="AG252" s="320">
        <v>162907</v>
      </c>
      <c r="AH252" s="318">
        <v>21</v>
      </c>
      <c r="AI252" s="320"/>
    </row>
    <row r="253" spans="1:35" hidden="1">
      <c r="A253" t="s">
        <v>883</v>
      </c>
      <c r="B253" s="1">
        <v>45845</v>
      </c>
      <c r="C253">
        <v>7</v>
      </c>
      <c r="D253">
        <v>510083</v>
      </c>
      <c r="E253" t="s">
        <v>6364</v>
      </c>
      <c r="F253" t="s">
        <v>5772</v>
      </c>
      <c r="G253" t="s">
        <v>5982</v>
      </c>
      <c r="H253" t="s">
        <v>6365</v>
      </c>
      <c r="I253" t="s">
        <v>5775</v>
      </c>
      <c r="J253" t="s">
        <v>158</v>
      </c>
      <c r="K253" s="318"/>
      <c r="L253" t="s">
        <v>5814</v>
      </c>
      <c r="M253" s="319">
        <v>45855</v>
      </c>
      <c r="N253" s="318">
        <v>7</v>
      </c>
      <c r="O253" s="318"/>
      <c r="P253" s="318"/>
      <c r="Q253" s="319"/>
      <c r="R253" t="s">
        <v>43</v>
      </c>
      <c r="S253" s="318"/>
      <c r="AB253" s="318" t="s">
        <v>253</v>
      </c>
      <c r="AC253" s="318">
        <v>50017119</v>
      </c>
      <c r="AD253" s="318" t="s">
        <v>80</v>
      </c>
      <c r="AF253" s="318">
        <v>10</v>
      </c>
      <c r="AG253" s="320">
        <v>160140</v>
      </c>
      <c r="AH253" s="318">
        <v>10</v>
      </c>
      <c r="AI253" s="320"/>
    </row>
    <row r="254" spans="1:35" hidden="1">
      <c r="A254" t="s">
        <v>887</v>
      </c>
      <c r="B254" s="1">
        <v>45845</v>
      </c>
      <c r="C254">
        <v>7</v>
      </c>
      <c r="D254">
        <v>510084</v>
      </c>
      <c r="E254" t="s">
        <v>6366</v>
      </c>
      <c r="F254" t="s">
        <v>5772</v>
      </c>
      <c r="G254" t="s">
        <v>5759</v>
      </c>
      <c r="H254" t="s">
        <v>6367</v>
      </c>
      <c r="I254" t="s">
        <v>5775</v>
      </c>
      <c r="J254" t="s">
        <v>158</v>
      </c>
      <c r="K254" s="318"/>
      <c r="L254" t="s">
        <v>5814</v>
      </c>
      <c r="M254" s="319">
        <v>45862</v>
      </c>
      <c r="N254" s="318">
        <v>7</v>
      </c>
      <c r="O254" s="318"/>
      <c r="P254" s="318"/>
      <c r="Q254" s="319"/>
      <c r="R254" t="s">
        <v>43</v>
      </c>
      <c r="S254" s="318"/>
      <c r="AB254" s="318" t="s">
        <v>62</v>
      </c>
      <c r="AC254" s="318">
        <v>50017189</v>
      </c>
      <c r="AD254" s="318" t="s">
        <v>63</v>
      </c>
      <c r="AF254" s="318">
        <v>10</v>
      </c>
      <c r="AG254" s="320">
        <v>141762</v>
      </c>
      <c r="AH254" s="318">
        <v>10</v>
      </c>
      <c r="AI254" s="320"/>
    </row>
    <row r="255" spans="1:35">
      <c r="A255" t="s">
        <v>890</v>
      </c>
      <c r="B255" s="1">
        <v>45846</v>
      </c>
      <c r="C255">
        <v>7</v>
      </c>
      <c r="D255">
        <v>510085</v>
      </c>
      <c r="E255" t="s">
        <v>6368</v>
      </c>
      <c r="F255" t="s">
        <v>46</v>
      </c>
      <c r="G255" t="s">
        <v>70</v>
      </c>
      <c r="H255" t="s">
        <v>6369</v>
      </c>
      <c r="I255" t="s">
        <v>5829</v>
      </c>
      <c r="J255" t="s">
        <v>6102</v>
      </c>
      <c r="K255" s="318"/>
      <c r="L255" t="s">
        <v>5750</v>
      </c>
      <c r="M255" s="319">
        <v>45847</v>
      </c>
      <c r="N255" s="318">
        <v>7</v>
      </c>
      <c r="O255" s="318"/>
      <c r="P255" s="318"/>
      <c r="Q255" s="319"/>
      <c r="R255" t="s">
        <v>43</v>
      </c>
      <c r="S255" s="318"/>
      <c r="V255">
        <v>45846</v>
      </c>
      <c r="X255">
        <v>45847</v>
      </c>
      <c r="Z255">
        <v>25.7</v>
      </c>
      <c r="AA255">
        <v>61151</v>
      </c>
      <c r="AB255" s="318" t="s">
        <v>253</v>
      </c>
      <c r="AC255" s="318">
        <v>50017494</v>
      </c>
      <c r="AD255" s="318" t="s">
        <v>80</v>
      </c>
      <c r="AF255" s="318">
        <v>35</v>
      </c>
      <c r="AG255" s="320">
        <v>87230</v>
      </c>
      <c r="AH255" s="318"/>
      <c r="AI255" s="320"/>
    </row>
    <row r="256" spans="1:35" hidden="1">
      <c r="A256" t="s">
        <v>893</v>
      </c>
      <c r="B256" s="1">
        <v>45846</v>
      </c>
      <c r="C256">
        <v>7</v>
      </c>
      <c r="D256">
        <v>510086</v>
      </c>
      <c r="E256" t="s">
        <v>6370</v>
      </c>
      <c r="F256" t="s">
        <v>5942</v>
      </c>
      <c r="G256" t="s">
        <v>5982</v>
      </c>
      <c r="H256" t="s">
        <v>6371</v>
      </c>
      <c r="I256" t="s">
        <v>5944</v>
      </c>
      <c r="J256" t="s">
        <v>6330</v>
      </c>
      <c r="K256" s="318"/>
      <c r="L256" t="s">
        <v>5814</v>
      </c>
      <c r="M256" s="319">
        <v>45884</v>
      </c>
      <c r="N256" s="318">
        <v>8</v>
      </c>
      <c r="O256" s="318"/>
      <c r="P256" s="318"/>
      <c r="Q256" s="319"/>
      <c r="R256" t="s">
        <v>43</v>
      </c>
      <c r="S256" s="318"/>
      <c r="AB256" s="318" t="s">
        <v>62</v>
      </c>
      <c r="AC256" s="318">
        <v>50018215</v>
      </c>
      <c r="AD256" s="318" t="s">
        <v>63</v>
      </c>
      <c r="AF256" s="318">
        <v>37</v>
      </c>
      <c r="AG256" s="320">
        <v>288369</v>
      </c>
      <c r="AH256" s="318">
        <v>80</v>
      </c>
      <c r="AI256" s="320"/>
    </row>
    <row r="257" spans="1:35">
      <c r="A257" t="s">
        <v>897</v>
      </c>
      <c r="B257" s="1">
        <v>45846</v>
      </c>
      <c r="C257">
        <v>7</v>
      </c>
      <c r="D257">
        <v>510087</v>
      </c>
      <c r="E257" t="s">
        <v>6372</v>
      </c>
      <c r="F257" t="s">
        <v>46</v>
      </c>
      <c r="G257" t="s">
        <v>5845</v>
      </c>
      <c r="H257" t="s">
        <v>6373</v>
      </c>
      <c r="I257" t="s">
        <v>3282</v>
      </c>
      <c r="J257" t="s">
        <v>6333</v>
      </c>
      <c r="K257" s="318"/>
      <c r="L257" t="s">
        <v>5814</v>
      </c>
      <c r="M257" s="319">
        <v>45861</v>
      </c>
      <c r="N257" s="318">
        <v>7</v>
      </c>
      <c r="O257" s="318"/>
      <c r="P257" s="318"/>
      <c r="Q257" s="319"/>
      <c r="R257" t="s">
        <v>43</v>
      </c>
      <c r="S257" s="318"/>
      <c r="AB257" s="318" t="s">
        <v>62</v>
      </c>
      <c r="AC257" s="318">
        <v>50017824</v>
      </c>
      <c r="AD257" s="318" t="s">
        <v>63</v>
      </c>
      <c r="AF257" s="318">
        <v>35</v>
      </c>
      <c r="AG257" s="320">
        <v>210738</v>
      </c>
      <c r="AH257" s="318">
        <v>15</v>
      </c>
      <c r="AI257" s="320"/>
    </row>
    <row r="258" spans="1:35" hidden="1">
      <c r="A258" t="s">
        <v>900</v>
      </c>
      <c r="B258" s="1">
        <v>45842</v>
      </c>
      <c r="C258">
        <v>7</v>
      </c>
      <c r="D258">
        <v>510088</v>
      </c>
      <c r="E258" t="s">
        <v>6374</v>
      </c>
      <c r="F258" t="s">
        <v>5942</v>
      </c>
      <c r="G258" t="s">
        <v>6000</v>
      </c>
      <c r="H258" t="s">
        <v>6375</v>
      </c>
      <c r="I258" t="s">
        <v>5993</v>
      </c>
      <c r="J258" t="s">
        <v>6376</v>
      </c>
      <c r="K258" s="318"/>
      <c r="L258"/>
      <c r="M258" s="319">
        <v>45919</v>
      </c>
      <c r="N258" s="318">
        <v>9</v>
      </c>
      <c r="O258" s="318"/>
      <c r="P258" s="318"/>
      <c r="Q258" s="319"/>
      <c r="R258" t="s">
        <v>43</v>
      </c>
      <c r="S258" s="318"/>
      <c r="AB258" s="318" t="s">
        <v>109</v>
      </c>
      <c r="AC258" s="318">
        <v>50017059</v>
      </c>
      <c r="AD258" s="318" t="s">
        <v>95</v>
      </c>
      <c r="AF258" s="318">
        <v>37</v>
      </c>
      <c r="AG258" s="320">
        <v>107111</v>
      </c>
      <c r="AH258" s="318"/>
      <c r="AI258" s="320"/>
    </row>
    <row r="259" spans="1:35" hidden="1">
      <c r="A259" t="s">
        <v>903</v>
      </c>
      <c r="B259" s="1">
        <v>45603</v>
      </c>
      <c r="C259">
        <v>11</v>
      </c>
      <c r="D259">
        <v>510089</v>
      </c>
      <c r="E259" t="s">
        <v>291</v>
      </c>
      <c r="F259" t="s">
        <v>37</v>
      </c>
      <c r="H259" t="s">
        <v>280</v>
      </c>
      <c r="I259" t="s">
        <v>92</v>
      </c>
      <c r="J259" t="s">
        <v>6260</v>
      </c>
      <c r="K259" s="318"/>
      <c r="L259"/>
      <c r="M259" s="319"/>
      <c r="N259" s="318">
        <v>1</v>
      </c>
      <c r="O259" s="318"/>
      <c r="P259" s="318"/>
      <c r="Q259" s="319"/>
      <c r="R259" t="s">
        <v>43</v>
      </c>
      <c r="S259" s="318"/>
      <c r="AB259" s="318"/>
      <c r="AC259" s="318"/>
      <c r="AD259" s="318" t="s">
        <v>43</v>
      </c>
      <c r="AF259" s="318"/>
      <c r="AG259" s="320"/>
      <c r="AH259" s="318"/>
      <c r="AI259" s="320"/>
    </row>
    <row r="260" spans="1:35" hidden="1">
      <c r="A260" t="s">
        <v>906</v>
      </c>
      <c r="B260" s="1">
        <v>45607</v>
      </c>
      <c r="C260">
        <v>11</v>
      </c>
      <c r="D260">
        <v>510090</v>
      </c>
      <c r="E260" t="s">
        <v>310</v>
      </c>
      <c r="F260" t="s">
        <v>37</v>
      </c>
      <c r="H260" t="s">
        <v>311</v>
      </c>
      <c r="I260" t="s">
        <v>87</v>
      </c>
      <c r="J260" t="s">
        <v>6260</v>
      </c>
      <c r="K260" s="318"/>
      <c r="L260"/>
      <c r="M260" s="319"/>
      <c r="N260" s="318">
        <v>1</v>
      </c>
      <c r="O260" s="318"/>
      <c r="P260" s="318"/>
      <c r="Q260" s="319"/>
      <c r="R260" t="s">
        <v>43</v>
      </c>
      <c r="S260" s="318"/>
      <c r="AB260" s="318"/>
      <c r="AC260" s="318"/>
      <c r="AD260" s="318" t="s">
        <v>43</v>
      </c>
      <c r="AF260" s="318"/>
      <c r="AG260" s="320"/>
      <c r="AH260" s="318"/>
      <c r="AI260" s="320"/>
    </row>
    <row r="261" spans="1:35" hidden="1">
      <c r="A261" t="s">
        <v>909</v>
      </c>
      <c r="B261" s="1">
        <v>45607</v>
      </c>
      <c r="C261">
        <v>11</v>
      </c>
      <c r="D261">
        <v>510091</v>
      </c>
      <c r="E261" t="s">
        <v>313</v>
      </c>
      <c r="F261" t="s">
        <v>37</v>
      </c>
      <c r="H261" t="s">
        <v>314</v>
      </c>
      <c r="I261" t="s">
        <v>87</v>
      </c>
      <c r="J261" t="s">
        <v>6260</v>
      </c>
      <c r="K261" s="318"/>
      <c r="L261"/>
      <c r="M261" s="319"/>
      <c r="N261" s="318">
        <v>1</v>
      </c>
      <c r="O261" s="318"/>
      <c r="P261" s="318"/>
      <c r="Q261" s="319"/>
      <c r="R261" t="s">
        <v>43</v>
      </c>
      <c r="S261" s="318"/>
      <c r="AB261" s="318"/>
      <c r="AC261" s="318"/>
      <c r="AD261" s="318" t="s">
        <v>43</v>
      </c>
      <c r="AF261" s="318"/>
      <c r="AG261" s="320"/>
      <c r="AH261" s="318"/>
      <c r="AI261" s="320"/>
    </row>
    <row r="262" spans="1:35" hidden="1">
      <c r="A262" t="s">
        <v>912</v>
      </c>
      <c r="B262" s="1">
        <v>45607</v>
      </c>
      <c r="C262">
        <v>11</v>
      </c>
      <c r="D262">
        <v>510092</v>
      </c>
      <c r="E262" t="s">
        <v>316</v>
      </c>
      <c r="F262" t="s">
        <v>37</v>
      </c>
      <c r="H262" t="s">
        <v>317</v>
      </c>
      <c r="I262" t="s">
        <v>87</v>
      </c>
      <c r="J262" t="s">
        <v>6260</v>
      </c>
      <c r="K262" s="318"/>
      <c r="L262"/>
      <c r="M262" s="319"/>
      <c r="N262" s="318">
        <v>1</v>
      </c>
      <c r="O262" s="318"/>
      <c r="P262" s="318"/>
      <c r="Q262" s="319"/>
      <c r="R262" t="s">
        <v>43</v>
      </c>
      <c r="S262" s="318"/>
      <c r="AB262" s="318"/>
      <c r="AC262" s="318"/>
      <c r="AD262" s="318" t="s">
        <v>43</v>
      </c>
      <c r="AF262" s="318"/>
      <c r="AG262" s="320"/>
      <c r="AH262" s="318"/>
      <c r="AI262" s="320"/>
    </row>
    <row r="263" spans="1:35" hidden="1">
      <c r="A263" t="s">
        <v>915</v>
      </c>
      <c r="B263" s="1">
        <v>45607</v>
      </c>
      <c r="C263">
        <v>11</v>
      </c>
      <c r="D263">
        <v>510093</v>
      </c>
      <c r="E263" t="s">
        <v>319</v>
      </c>
      <c r="F263" t="s">
        <v>37</v>
      </c>
      <c r="H263" t="s">
        <v>320</v>
      </c>
      <c r="I263" t="s">
        <v>92</v>
      </c>
      <c r="J263" t="s">
        <v>6260</v>
      </c>
      <c r="K263" s="318"/>
      <c r="L263"/>
      <c r="M263" s="319"/>
      <c r="N263" s="318">
        <v>1</v>
      </c>
      <c r="O263" s="318"/>
      <c r="P263" s="318"/>
      <c r="Q263" s="319"/>
      <c r="R263" t="s">
        <v>43</v>
      </c>
      <c r="S263" s="318"/>
      <c r="AB263" s="318"/>
      <c r="AC263" s="318"/>
      <c r="AD263" s="318" t="s">
        <v>43</v>
      </c>
      <c r="AF263" s="318"/>
      <c r="AG263" s="320"/>
      <c r="AH263" s="318"/>
      <c r="AI263" s="320"/>
    </row>
    <row r="264" spans="1:35" hidden="1">
      <c r="A264" t="s">
        <v>918</v>
      </c>
      <c r="B264" s="1">
        <v>45603</v>
      </c>
      <c r="C264">
        <v>11</v>
      </c>
      <c r="D264">
        <v>510094</v>
      </c>
      <c r="E264" t="s">
        <v>279</v>
      </c>
      <c r="F264" t="s">
        <v>37</v>
      </c>
      <c r="H264" t="s">
        <v>280</v>
      </c>
      <c r="I264" t="s">
        <v>92</v>
      </c>
      <c r="J264" t="s">
        <v>6260</v>
      </c>
      <c r="K264" s="318"/>
      <c r="L264"/>
      <c r="M264" s="319"/>
      <c r="N264" s="318">
        <v>1</v>
      </c>
      <c r="O264" s="318"/>
      <c r="P264" s="318"/>
      <c r="Q264" s="319"/>
      <c r="R264" t="s">
        <v>43</v>
      </c>
      <c r="S264" s="318"/>
      <c r="AB264" s="318"/>
      <c r="AC264" s="318"/>
      <c r="AD264" s="318" t="s">
        <v>43</v>
      </c>
      <c r="AF264" s="318"/>
      <c r="AG264" s="320"/>
      <c r="AH264" s="318"/>
      <c r="AI264" s="320"/>
    </row>
    <row r="265" spans="1:35" hidden="1">
      <c r="A265" t="s">
        <v>921</v>
      </c>
      <c r="B265" s="1">
        <v>45603</v>
      </c>
      <c r="C265">
        <v>11</v>
      </c>
      <c r="D265">
        <v>510095</v>
      </c>
      <c r="E265" t="s">
        <v>304</v>
      </c>
      <c r="F265" t="s">
        <v>37</v>
      </c>
      <c r="H265" t="s">
        <v>305</v>
      </c>
      <c r="I265" t="s">
        <v>123</v>
      </c>
      <c r="J265" t="s">
        <v>6260</v>
      </c>
      <c r="K265" s="318"/>
      <c r="L265"/>
      <c r="M265" s="319"/>
      <c r="N265" s="318">
        <v>1</v>
      </c>
      <c r="O265" s="318"/>
      <c r="P265" s="318"/>
      <c r="Q265" s="319"/>
      <c r="R265" t="s">
        <v>43</v>
      </c>
      <c r="S265" s="318"/>
      <c r="AB265" s="318"/>
      <c r="AC265" s="318"/>
      <c r="AD265" s="318" t="s">
        <v>43</v>
      </c>
      <c r="AF265" s="318"/>
      <c r="AG265" s="320"/>
      <c r="AH265" s="318"/>
      <c r="AI265" s="320"/>
    </row>
    <row r="266" spans="1:35" hidden="1">
      <c r="A266" t="s">
        <v>924</v>
      </c>
      <c r="B266" s="1">
        <v>45603</v>
      </c>
      <c r="C266">
        <v>11</v>
      </c>
      <c r="D266">
        <v>510096</v>
      </c>
      <c r="E266" t="s">
        <v>301</v>
      </c>
      <c r="F266" t="s">
        <v>37</v>
      </c>
      <c r="H266" t="s">
        <v>302</v>
      </c>
      <c r="I266" t="s">
        <v>123</v>
      </c>
      <c r="J266" t="s">
        <v>6260</v>
      </c>
      <c r="K266" s="318"/>
      <c r="L266"/>
      <c r="M266" s="319"/>
      <c r="N266" s="318">
        <v>1</v>
      </c>
      <c r="O266" s="318"/>
      <c r="P266" s="318"/>
      <c r="Q266" s="319"/>
      <c r="R266" t="s">
        <v>43</v>
      </c>
      <c r="S266" s="318"/>
      <c r="AB266" s="318"/>
      <c r="AC266" s="318"/>
      <c r="AD266" s="318" t="s">
        <v>43</v>
      </c>
      <c r="AF266" s="318"/>
      <c r="AG266" s="320"/>
      <c r="AH266" s="318"/>
      <c r="AI266" s="320"/>
    </row>
    <row r="267" spans="1:35" hidden="1">
      <c r="A267" t="s">
        <v>927</v>
      </c>
      <c r="B267" s="1">
        <v>45603</v>
      </c>
      <c r="C267">
        <v>11</v>
      </c>
      <c r="D267">
        <v>510097</v>
      </c>
      <c r="E267" t="s">
        <v>298</v>
      </c>
      <c r="F267" t="s">
        <v>37</v>
      </c>
      <c r="H267" t="s">
        <v>299</v>
      </c>
      <c r="I267" t="s">
        <v>146</v>
      </c>
      <c r="J267" t="s">
        <v>6260</v>
      </c>
      <c r="K267" s="318"/>
      <c r="L267"/>
      <c r="M267" s="319"/>
      <c r="N267" s="318">
        <v>1</v>
      </c>
      <c r="O267" s="318"/>
      <c r="P267" s="318"/>
      <c r="Q267" s="319"/>
      <c r="R267" t="s">
        <v>43</v>
      </c>
      <c r="S267" s="318"/>
      <c r="AB267" s="318"/>
      <c r="AC267" s="318"/>
      <c r="AD267" s="318" t="s">
        <v>43</v>
      </c>
      <c r="AF267" s="318"/>
      <c r="AG267" s="320"/>
      <c r="AH267" s="318"/>
      <c r="AI267" s="320"/>
    </row>
    <row r="268" spans="1:35" hidden="1">
      <c r="A268" t="s">
        <v>930</v>
      </c>
      <c r="B268" s="1">
        <v>45631</v>
      </c>
      <c r="C268">
        <v>12</v>
      </c>
      <c r="D268">
        <v>510098</v>
      </c>
      <c r="E268" t="s">
        <v>349</v>
      </c>
      <c r="F268" t="s">
        <v>37</v>
      </c>
      <c r="H268" t="s">
        <v>299</v>
      </c>
      <c r="I268" t="s">
        <v>146</v>
      </c>
      <c r="J268" t="s">
        <v>6260</v>
      </c>
      <c r="K268" s="318"/>
      <c r="L268"/>
      <c r="M268" s="319"/>
      <c r="N268" s="318">
        <v>1</v>
      </c>
      <c r="O268" s="318"/>
      <c r="P268" s="318"/>
      <c r="Q268" s="319"/>
      <c r="R268" t="s">
        <v>43</v>
      </c>
      <c r="S268" s="318"/>
      <c r="AB268" s="318"/>
      <c r="AC268" s="318"/>
      <c r="AD268" s="318" t="s">
        <v>43</v>
      </c>
      <c r="AF268" s="318"/>
      <c r="AG268" s="320"/>
      <c r="AH268" s="318"/>
      <c r="AI268" s="320"/>
    </row>
    <row r="269" spans="1:35">
      <c r="A269" t="s">
        <v>935</v>
      </c>
      <c r="B269" s="1">
        <v>45847</v>
      </c>
      <c r="C269">
        <v>7</v>
      </c>
      <c r="D269">
        <v>510099</v>
      </c>
      <c r="E269" t="s">
        <v>6377</v>
      </c>
      <c r="F269" t="s">
        <v>46</v>
      </c>
      <c r="G269" t="s">
        <v>5773</v>
      </c>
      <c r="H269" t="s">
        <v>6378</v>
      </c>
      <c r="I269" t="s">
        <v>3282</v>
      </c>
      <c r="J269" t="s">
        <v>6379</v>
      </c>
      <c r="K269" s="318"/>
      <c r="L269" t="s">
        <v>391</v>
      </c>
      <c r="M269" s="319">
        <v>45867</v>
      </c>
      <c r="N269" s="318">
        <v>7</v>
      </c>
      <c r="O269" s="318"/>
      <c r="P269" s="318"/>
      <c r="Q269" s="319"/>
      <c r="R269" t="s">
        <v>43</v>
      </c>
      <c r="S269" s="318"/>
      <c r="AB269" s="318" t="s">
        <v>253</v>
      </c>
      <c r="AC269" s="318">
        <v>50017772</v>
      </c>
      <c r="AD269" s="318" t="s">
        <v>80</v>
      </c>
      <c r="AF269" s="318">
        <v>30</v>
      </c>
      <c r="AG269" s="320">
        <v>43685</v>
      </c>
      <c r="AH269" s="318"/>
      <c r="AI269" s="320"/>
    </row>
    <row r="270" spans="1:35">
      <c r="A270" t="s">
        <v>938</v>
      </c>
      <c r="B270" s="1">
        <v>45847</v>
      </c>
      <c r="C270">
        <v>7</v>
      </c>
      <c r="D270">
        <v>510100</v>
      </c>
      <c r="E270" t="s">
        <v>6380</v>
      </c>
      <c r="F270" t="s">
        <v>46</v>
      </c>
      <c r="G270" t="s">
        <v>5818</v>
      </c>
      <c r="H270" t="s">
        <v>6381</v>
      </c>
      <c r="I270" t="s">
        <v>5748</v>
      </c>
      <c r="J270" t="s">
        <v>6382</v>
      </c>
      <c r="K270" s="318"/>
      <c r="L270" t="s">
        <v>391</v>
      </c>
      <c r="M270" s="319">
        <v>45853</v>
      </c>
      <c r="N270" s="318">
        <v>7</v>
      </c>
      <c r="O270" s="318"/>
      <c r="P270" s="318"/>
      <c r="Q270" s="319"/>
      <c r="R270" t="s">
        <v>43</v>
      </c>
      <c r="S270" s="318"/>
      <c r="AB270" s="318" t="s">
        <v>253</v>
      </c>
      <c r="AC270" s="318">
        <v>50017265</v>
      </c>
      <c r="AD270" s="318" t="s">
        <v>80</v>
      </c>
      <c r="AF270" s="318">
        <v>52</v>
      </c>
      <c r="AG270" s="320">
        <v>108591</v>
      </c>
      <c r="AH270" s="318"/>
      <c r="AI270" s="320"/>
    </row>
    <row r="271" spans="1:35">
      <c r="A271" t="s">
        <v>941</v>
      </c>
      <c r="B271" s="1">
        <v>45847</v>
      </c>
      <c r="C271">
        <v>7</v>
      </c>
      <c r="D271">
        <v>510101</v>
      </c>
      <c r="E271" t="s">
        <v>6383</v>
      </c>
      <c r="F271" t="s">
        <v>46</v>
      </c>
      <c r="G271" t="s">
        <v>70</v>
      </c>
      <c r="H271" t="s">
        <v>6384</v>
      </c>
      <c r="I271" t="s">
        <v>5748</v>
      </c>
      <c r="J271" t="s">
        <v>6385</v>
      </c>
      <c r="K271" s="318"/>
      <c r="L271" t="s">
        <v>5750</v>
      </c>
      <c r="M271" s="319">
        <v>45849</v>
      </c>
      <c r="N271" s="318">
        <v>7</v>
      </c>
      <c r="O271" s="318"/>
      <c r="P271" s="318"/>
      <c r="Q271" s="319"/>
      <c r="R271" t="s">
        <v>43</v>
      </c>
      <c r="S271" s="318"/>
      <c r="V271">
        <v>45847</v>
      </c>
      <c r="X271">
        <v>45849</v>
      </c>
      <c r="Z271">
        <v>25.7</v>
      </c>
      <c r="AA271">
        <v>17118</v>
      </c>
      <c r="AB271" s="318" t="s">
        <v>253</v>
      </c>
      <c r="AC271" s="318" t="s">
        <v>6158</v>
      </c>
      <c r="AD271" s="318" t="s">
        <v>80</v>
      </c>
      <c r="AF271" s="318">
        <v>100</v>
      </c>
      <c r="AG271" s="320">
        <v>35042</v>
      </c>
      <c r="AH271" s="318"/>
      <c r="AI271" s="320"/>
    </row>
    <row r="272" spans="1:35">
      <c r="A272" t="s">
        <v>944</v>
      </c>
      <c r="B272" s="1">
        <v>45847</v>
      </c>
      <c r="C272">
        <v>7</v>
      </c>
      <c r="D272">
        <v>510102</v>
      </c>
      <c r="E272" t="s">
        <v>6386</v>
      </c>
      <c r="F272" t="s">
        <v>46</v>
      </c>
      <c r="G272" t="s">
        <v>70</v>
      </c>
      <c r="H272" t="s">
        <v>6387</v>
      </c>
      <c r="I272" t="s">
        <v>6161</v>
      </c>
      <c r="J272" t="s">
        <v>6098</v>
      </c>
      <c r="K272" s="318"/>
      <c r="L272" t="s">
        <v>5750</v>
      </c>
      <c r="M272" s="319">
        <v>45866</v>
      </c>
      <c r="N272" s="318">
        <v>7</v>
      </c>
      <c r="O272" s="318"/>
      <c r="P272" s="318"/>
      <c r="Q272" s="319"/>
      <c r="R272" t="s">
        <v>43</v>
      </c>
      <c r="S272" s="318"/>
      <c r="V272">
        <v>45847</v>
      </c>
      <c r="X272">
        <v>45866</v>
      </c>
      <c r="Z272">
        <v>25.7</v>
      </c>
      <c r="AA272">
        <v>74777</v>
      </c>
      <c r="AB272" s="318" t="s">
        <v>253</v>
      </c>
      <c r="AC272" s="318" t="s">
        <v>6158</v>
      </c>
      <c r="AD272" s="318" t="s">
        <v>80</v>
      </c>
      <c r="AF272" s="318">
        <v>100</v>
      </c>
      <c r="AG272" s="320">
        <v>182865</v>
      </c>
      <c r="AH272" s="318"/>
      <c r="AI272" s="320"/>
    </row>
    <row r="273" spans="1:35">
      <c r="A273" t="s">
        <v>947</v>
      </c>
      <c r="B273" s="1">
        <v>45848</v>
      </c>
      <c r="C273">
        <v>7</v>
      </c>
      <c r="D273">
        <v>510103</v>
      </c>
      <c r="E273" t="s">
        <v>6388</v>
      </c>
      <c r="F273" t="s">
        <v>46</v>
      </c>
      <c r="G273" t="s">
        <v>70</v>
      </c>
      <c r="H273" t="s">
        <v>6389</v>
      </c>
      <c r="I273" t="s">
        <v>5829</v>
      </c>
      <c r="J273" t="s">
        <v>6390</v>
      </c>
      <c r="K273" s="318"/>
      <c r="L273" t="s">
        <v>5750</v>
      </c>
      <c r="M273" s="319">
        <v>45866</v>
      </c>
      <c r="N273" s="318">
        <v>7</v>
      </c>
      <c r="O273" s="318"/>
      <c r="P273" s="318"/>
      <c r="Q273" s="319"/>
      <c r="R273" t="s">
        <v>43</v>
      </c>
      <c r="S273" s="318"/>
      <c r="V273">
        <v>45848</v>
      </c>
      <c r="X273">
        <v>45866</v>
      </c>
      <c r="Z273" t="s">
        <v>6391</v>
      </c>
      <c r="AA273" t="s">
        <v>6392</v>
      </c>
      <c r="AB273" s="318" t="s">
        <v>83</v>
      </c>
      <c r="AC273" s="318">
        <v>50018346</v>
      </c>
      <c r="AD273" s="318" t="s">
        <v>84</v>
      </c>
      <c r="AF273" s="318">
        <v>35</v>
      </c>
      <c r="AG273" s="320">
        <v>309250</v>
      </c>
      <c r="AH273" s="318">
        <v>107</v>
      </c>
      <c r="AI273" s="320"/>
    </row>
    <row r="274" spans="1:35">
      <c r="A274" t="s">
        <v>950</v>
      </c>
      <c r="B274" s="1">
        <v>45848</v>
      </c>
      <c r="C274">
        <v>7</v>
      </c>
      <c r="D274">
        <v>510104</v>
      </c>
      <c r="E274" t="s">
        <v>6393</v>
      </c>
      <c r="F274" t="s">
        <v>46</v>
      </c>
      <c r="G274" t="s">
        <v>5845</v>
      </c>
      <c r="H274" t="s">
        <v>6394</v>
      </c>
      <c r="I274" t="s">
        <v>5748</v>
      </c>
      <c r="J274" t="s">
        <v>6390</v>
      </c>
      <c r="K274" s="318"/>
      <c r="L274" t="s">
        <v>5814</v>
      </c>
      <c r="M274" s="319">
        <v>45869</v>
      </c>
      <c r="N274" s="318">
        <v>7</v>
      </c>
      <c r="O274" s="318"/>
      <c r="P274" s="318"/>
      <c r="Q274" s="319"/>
      <c r="R274" t="s">
        <v>43</v>
      </c>
      <c r="S274" s="318"/>
      <c r="AB274" s="318" t="s">
        <v>83</v>
      </c>
      <c r="AC274" s="318">
        <v>50019296</v>
      </c>
      <c r="AD274" s="318" t="s">
        <v>84</v>
      </c>
      <c r="AF274" s="318">
        <v>30</v>
      </c>
      <c r="AG274" s="320">
        <v>226873</v>
      </c>
      <c r="AH274" s="318">
        <v>72</v>
      </c>
      <c r="AI274" s="320"/>
    </row>
    <row r="275" spans="1:35">
      <c r="A275" t="s">
        <v>953</v>
      </c>
      <c r="B275" s="1">
        <v>45848</v>
      </c>
      <c r="C275">
        <v>7</v>
      </c>
      <c r="D275">
        <v>510105</v>
      </c>
      <c r="E275" t="s">
        <v>6395</v>
      </c>
      <c r="F275" t="s">
        <v>46</v>
      </c>
      <c r="G275" t="s">
        <v>5759</v>
      </c>
      <c r="H275" t="s">
        <v>6396</v>
      </c>
      <c r="I275" t="s">
        <v>5748</v>
      </c>
      <c r="J275" t="s">
        <v>6283</v>
      </c>
      <c r="K275" s="318"/>
      <c r="L275" t="s">
        <v>391</v>
      </c>
      <c r="M275" s="319">
        <v>45856</v>
      </c>
      <c r="N275" s="318">
        <v>7</v>
      </c>
      <c r="O275" s="318"/>
      <c r="P275" s="318"/>
      <c r="Q275" s="319"/>
      <c r="R275" t="s">
        <v>43</v>
      </c>
      <c r="S275" s="318"/>
      <c r="AB275" s="318" t="s">
        <v>253</v>
      </c>
      <c r="AC275" s="318">
        <v>50017302</v>
      </c>
      <c r="AD275" s="318" t="s">
        <v>80</v>
      </c>
      <c r="AF275" s="318">
        <v>52</v>
      </c>
      <c r="AG275" s="320">
        <v>39923</v>
      </c>
      <c r="AH275" s="318"/>
      <c r="AI275" s="320"/>
    </row>
    <row r="276" spans="1:35" hidden="1">
      <c r="A276" t="s">
        <v>956</v>
      </c>
      <c r="B276" s="1">
        <v>45848</v>
      </c>
      <c r="C276">
        <v>7</v>
      </c>
      <c r="D276">
        <v>510106</v>
      </c>
      <c r="E276" t="s">
        <v>6397</v>
      </c>
      <c r="F276" t="s">
        <v>5942</v>
      </c>
      <c r="G276" t="s">
        <v>6000</v>
      </c>
      <c r="H276" t="s">
        <v>6398</v>
      </c>
      <c r="I276" t="s">
        <v>5944</v>
      </c>
      <c r="J276" t="s">
        <v>6399</v>
      </c>
      <c r="K276" s="318"/>
      <c r="L276" t="s">
        <v>391</v>
      </c>
      <c r="M276" s="319">
        <v>45863</v>
      </c>
      <c r="N276" s="318">
        <v>7</v>
      </c>
      <c r="O276" s="318"/>
      <c r="P276" s="318"/>
      <c r="Q276" s="319"/>
      <c r="R276" t="s">
        <v>43</v>
      </c>
      <c r="S276" s="318"/>
      <c r="AB276" s="318" t="s">
        <v>62</v>
      </c>
      <c r="AC276" s="318">
        <v>50018131</v>
      </c>
      <c r="AD276" s="318" t="s">
        <v>63</v>
      </c>
      <c r="AF276" s="318">
        <v>30</v>
      </c>
      <c r="AG276" s="320">
        <v>61269</v>
      </c>
      <c r="AH276" s="318"/>
      <c r="AI276" s="320"/>
    </row>
    <row r="277" spans="1:35" hidden="1">
      <c r="A277" t="s">
        <v>959</v>
      </c>
      <c r="B277" s="1">
        <v>45849</v>
      </c>
      <c r="C277">
        <v>7</v>
      </c>
      <c r="D277">
        <v>510107</v>
      </c>
      <c r="E277" t="s">
        <v>6400</v>
      </c>
      <c r="F277" t="s">
        <v>5942</v>
      </c>
      <c r="G277" t="s">
        <v>5818</v>
      </c>
      <c r="H277" t="s">
        <v>6401</v>
      </c>
      <c r="I277" t="s">
        <v>5944</v>
      </c>
      <c r="J277" t="s">
        <v>6333</v>
      </c>
      <c r="K277" s="318"/>
      <c r="L277" t="s">
        <v>5814</v>
      </c>
      <c r="M277" s="319">
        <v>45873</v>
      </c>
      <c r="N277" s="318">
        <v>8</v>
      </c>
      <c r="O277" s="318"/>
      <c r="P277" s="318"/>
      <c r="Q277" s="319"/>
      <c r="R277" t="s">
        <v>43</v>
      </c>
      <c r="S277" s="318"/>
      <c r="AB277" s="318" t="s">
        <v>62</v>
      </c>
      <c r="AC277" s="318">
        <v>50019545</v>
      </c>
      <c r="AD277" s="318" t="s">
        <v>63</v>
      </c>
      <c r="AF277" s="318">
        <v>30</v>
      </c>
      <c r="AG277" s="320">
        <v>279627</v>
      </c>
      <c r="AH277" s="318">
        <v>57</v>
      </c>
      <c r="AI277" s="320"/>
    </row>
    <row r="278" spans="1:35">
      <c r="A278" t="s">
        <v>962</v>
      </c>
      <c r="B278" s="1">
        <v>45852</v>
      </c>
      <c r="C278">
        <v>7</v>
      </c>
      <c r="D278">
        <v>510108</v>
      </c>
      <c r="E278" t="s">
        <v>6284</v>
      </c>
      <c r="F278" t="s">
        <v>46</v>
      </c>
      <c r="G278" t="s">
        <v>6145</v>
      </c>
      <c r="H278" t="s">
        <v>6285</v>
      </c>
      <c r="I278" t="s">
        <v>6055</v>
      </c>
      <c r="J278" t="s">
        <v>6146</v>
      </c>
      <c r="K278" s="318"/>
      <c r="L278" t="s">
        <v>391</v>
      </c>
      <c r="M278" s="319">
        <v>45884</v>
      </c>
      <c r="N278" s="318">
        <v>8</v>
      </c>
      <c r="O278" s="318"/>
      <c r="P278" s="318" t="s">
        <v>274</v>
      </c>
      <c r="Q278" s="319">
        <v>45867</v>
      </c>
      <c r="R278" t="s">
        <v>6402</v>
      </c>
      <c r="S278" s="318" t="s">
        <v>62</v>
      </c>
      <c r="T278">
        <v>25630</v>
      </c>
      <c r="AB278" s="318" t="s">
        <v>62</v>
      </c>
      <c r="AC278" s="318">
        <v>50018739</v>
      </c>
      <c r="AD278" s="318" t="s">
        <v>63</v>
      </c>
      <c r="AF278" s="318">
        <v>33</v>
      </c>
      <c r="AG278" s="320">
        <v>37151</v>
      </c>
      <c r="AH278" s="318"/>
      <c r="AI278" s="320"/>
    </row>
    <row r="279" spans="1:35">
      <c r="A279" t="s">
        <v>965</v>
      </c>
      <c r="B279" s="1">
        <v>45852</v>
      </c>
      <c r="C279">
        <v>7</v>
      </c>
      <c r="D279">
        <v>510109</v>
      </c>
      <c r="E279" t="s">
        <v>6403</v>
      </c>
      <c r="F279" t="s">
        <v>46</v>
      </c>
      <c r="G279" t="s">
        <v>5845</v>
      </c>
      <c r="H279" t="s">
        <v>6404</v>
      </c>
      <c r="I279" t="s">
        <v>3282</v>
      </c>
      <c r="J279" t="s">
        <v>6333</v>
      </c>
      <c r="K279" s="318"/>
      <c r="L279" t="s">
        <v>5814</v>
      </c>
      <c r="M279" s="319">
        <v>45946</v>
      </c>
      <c r="N279" s="318">
        <v>10</v>
      </c>
      <c r="O279" s="318"/>
      <c r="P279" s="318"/>
      <c r="Q279" s="319"/>
      <c r="R279" t="s">
        <v>43</v>
      </c>
      <c r="S279" s="318"/>
      <c r="AB279" s="318" t="s">
        <v>109</v>
      </c>
      <c r="AC279" s="318">
        <v>50019083</v>
      </c>
      <c r="AD279" s="318" t="s">
        <v>95</v>
      </c>
      <c r="AF279" s="318">
        <v>30</v>
      </c>
      <c r="AG279" s="320">
        <v>219578</v>
      </c>
      <c r="AH279" s="318">
        <v>37</v>
      </c>
      <c r="AI279" s="320"/>
    </row>
    <row r="280" spans="1:35" hidden="1">
      <c r="A280" t="s">
        <v>969</v>
      </c>
      <c r="B280" s="1">
        <v>45800</v>
      </c>
      <c r="C280">
        <v>5</v>
      </c>
      <c r="D280">
        <v>510110</v>
      </c>
      <c r="E280" t="s">
        <v>6405</v>
      </c>
      <c r="F280" t="s">
        <v>5942</v>
      </c>
      <c r="G280" t="s">
        <v>5759</v>
      </c>
      <c r="H280" t="s">
        <v>6406</v>
      </c>
      <c r="I280" t="s">
        <v>5993</v>
      </c>
      <c r="J280" t="s">
        <v>6407</v>
      </c>
      <c r="K280" s="318"/>
      <c r="L280"/>
      <c r="M280" s="319" t="s">
        <v>534</v>
      </c>
      <c r="N280" s="318"/>
      <c r="O280" s="318"/>
      <c r="P280" s="318"/>
      <c r="Q280" s="319"/>
      <c r="R280" t="s">
        <v>43</v>
      </c>
      <c r="S280" s="318"/>
      <c r="AB280" s="318"/>
      <c r="AC280" s="318" t="s">
        <v>1514</v>
      </c>
      <c r="AD280" s="318" t="s">
        <v>43</v>
      </c>
      <c r="AF280" s="318"/>
      <c r="AG280" s="320"/>
      <c r="AH280" s="318"/>
      <c r="AI280" s="320"/>
    </row>
    <row r="281" spans="1:35" hidden="1">
      <c r="A281" t="s">
        <v>972</v>
      </c>
      <c r="B281" s="1">
        <v>45800</v>
      </c>
      <c r="C281">
        <v>5</v>
      </c>
      <c r="D281">
        <v>510111</v>
      </c>
      <c r="E281" t="s">
        <v>6405</v>
      </c>
      <c r="F281" t="s">
        <v>5942</v>
      </c>
      <c r="G281" t="s">
        <v>5759</v>
      </c>
      <c r="H281" t="s">
        <v>6408</v>
      </c>
      <c r="I281" t="s">
        <v>5993</v>
      </c>
      <c r="J281" t="s">
        <v>6407</v>
      </c>
      <c r="K281" s="318"/>
      <c r="L281"/>
      <c r="M281" s="319" t="s">
        <v>534</v>
      </c>
      <c r="N281" s="318"/>
      <c r="O281" s="318"/>
      <c r="P281" s="318"/>
      <c r="Q281" s="319"/>
      <c r="R281" t="s">
        <v>43</v>
      </c>
      <c r="S281" s="318"/>
      <c r="AB281" s="318"/>
      <c r="AC281" s="318" t="s">
        <v>1514</v>
      </c>
      <c r="AD281" s="318" t="s">
        <v>43</v>
      </c>
      <c r="AF281" s="318"/>
      <c r="AG281" s="320"/>
      <c r="AH281" s="318"/>
      <c r="AI281" s="320"/>
    </row>
    <row r="282" spans="1:35" hidden="1">
      <c r="A282" t="s">
        <v>975</v>
      </c>
      <c r="B282" s="1">
        <v>45840</v>
      </c>
      <c r="C282">
        <v>7</v>
      </c>
      <c r="D282">
        <v>510112</v>
      </c>
      <c r="E282" t="s">
        <v>6405</v>
      </c>
      <c r="F282" t="s">
        <v>5942</v>
      </c>
      <c r="G282" t="s">
        <v>5759</v>
      </c>
      <c r="H282" t="s">
        <v>6409</v>
      </c>
      <c r="I282" t="s">
        <v>5944</v>
      </c>
      <c r="J282" t="s">
        <v>6407</v>
      </c>
      <c r="K282" s="318"/>
      <c r="L282"/>
      <c r="M282" s="319">
        <v>45855</v>
      </c>
      <c r="N282" s="318">
        <v>7</v>
      </c>
      <c r="O282" s="318"/>
      <c r="P282" s="318"/>
      <c r="Q282" s="319"/>
      <c r="R282" t="s">
        <v>43</v>
      </c>
      <c r="S282" s="318"/>
      <c r="AB282" s="318"/>
      <c r="AC282" s="318" t="s">
        <v>1514</v>
      </c>
      <c r="AD282" s="318" t="s">
        <v>43</v>
      </c>
      <c r="AF282" s="318"/>
      <c r="AG282" s="320"/>
      <c r="AH282" s="318"/>
      <c r="AI282" s="320"/>
    </row>
    <row r="283" spans="1:35" hidden="1">
      <c r="A283" t="s">
        <v>976</v>
      </c>
      <c r="B283" s="1">
        <v>45852</v>
      </c>
      <c r="C283">
        <v>7</v>
      </c>
      <c r="D283">
        <v>510113</v>
      </c>
      <c r="E283" t="s">
        <v>6410</v>
      </c>
      <c r="F283" t="s">
        <v>5772</v>
      </c>
      <c r="G283" t="s">
        <v>5845</v>
      </c>
      <c r="H283" t="s">
        <v>6411</v>
      </c>
      <c r="I283" t="s">
        <v>5775</v>
      </c>
      <c r="J283" t="s">
        <v>158</v>
      </c>
      <c r="K283" s="318"/>
      <c r="L283" t="s">
        <v>5814</v>
      </c>
      <c r="M283" s="319">
        <v>45877</v>
      </c>
      <c r="N283" s="318">
        <v>8</v>
      </c>
      <c r="O283" s="318"/>
      <c r="P283" s="318"/>
      <c r="Q283" s="319"/>
      <c r="R283" t="s">
        <v>43</v>
      </c>
      <c r="S283" s="318"/>
      <c r="AB283" s="318" t="s">
        <v>62</v>
      </c>
      <c r="AC283" s="318">
        <v>50018982</v>
      </c>
      <c r="AD283" s="318" t="s">
        <v>63</v>
      </c>
      <c r="AF283" s="318">
        <v>10</v>
      </c>
      <c r="AG283" s="320">
        <v>154651</v>
      </c>
      <c r="AH283" s="318">
        <v>18</v>
      </c>
      <c r="AI283" s="320"/>
    </row>
    <row r="284" spans="1:35" hidden="1">
      <c r="A284" t="s">
        <v>978</v>
      </c>
      <c r="B284" s="1">
        <v>45853</v>
      </c>
      <c r="C284">
        <v>7</v>
      </c>
      <c r="D284">
        <v>510114</v>
      </c>
      <c r="E284" t="s">
        <v>6412</v>
      </c>
      <c r="F284" t="s">
        <v>5772</v>
      </c>
      <c r="G284" t="s">
        <v>5800</v>
      </c>
      <c r="H284" t="s">
        <v>6413</v>
      </c>
      <c r="I284" t="s">
        <v>5775</v>
      </c>
      <c r="J284" t="s">
        <v>6414</v>
      </c>
      <c r="K284" s="318"/>
      <c r="L284" t="s">
        <v>391</v>
      </c>
      <c r="M284" s="319">
        <v>45856</v>
      </c>
      <c r="N284" s="318">
        <v>7</v>
      </c>
      <c r="O284" s="318"/>
      <c r="P284" s="318"/>
      <c r="Q284" s="319"/>
      <c r="R284" t="s">
        <v>43</v>
      </c>
      <c r="S284" s="318"/>
      <c r="AB284" s="318" t="s">
        <v>253</v>
      </c>
      <c r="AC284" s="318" t="s">
        <v>6158</v>
      </c>
      <c r="AD284" s="318" t="s">
        <v>80</v>
      </c>
      <c r="AF284" s="318">
        <v>100</v>
      </c>
      <c r="AG284" s="320">
        <v>101283</v>
      </c>
      <c r="AH284" s="318"/>
      <c r="AI284" s="320"/>
    </row>
    <row r="285" spans="1:35">
      <c r="A285" t="s">
        <v>981</v>
      </c>
      <c r="B285" s="1">
        <v>45854</v>
      </c>
      <c r="C285">
        <v>7</v>
      </c>
      <c r="D285">
        <v>510115</v>
      </c>
      <c r="E285" t="s">
        <v>6415</v>
      </c>
      <c r="F285" t="s">
        <v>46</v>
      </c>
      <c r="G285" t="s">
        <v>70</v>
      </c>
      <c r="H285" t="s">
        <v>6416</v>
      </c>
      <c r="I285" t="s">
        <v>5754</v>
      </c>
      <c r="J285" t="s">
        <v>6098</v>
      </c>
      <c r="K285" s="318"/>
      <c r="L285" t="s">
        <v>5750</v>
      </c>
      <c r="M285" s="319">
        <v>45866</v>
      </c>
      <c r="N285" s="318">
        <v>7</v>
      </c>
      <c r="O285" s="318"/>
      <c r="P285" s="318"/>
      <c r="Q285" s="319"/>
      <c r="R285" t="s">
        <v>43</v>
      </c>
      <c r="S285" s="318"/>
      <c r="V285">
        <v>45854</v>
      </c>
      <c r="X285">
        <v>45866</v>
      </c>
      <c r="Z285">
        <v>25.7</v>
      </c>
      <c r="AA285">
        <v>71058</v>
      </c>
      <c r="AB285" s="318" t="s">
        <v>253</v>
      </c>
      <c r="AC285" s="318" t="s">
        <v>6158</v>
      </c>
      <c r="AD285" s="318" t="s">
        <v>80</v>
      </c>
      <c r="AF285" s="318">
        <v>100</v>
      </c>
      <c r="AG285" s="320">
        <v>174324</v>
      </c>
      <c r="AH285" s="318"/>
      <c r="AI285" s="320"/>
    </row>
    <row r="286" spans="1:35" hidden="1">
      <c r="A286" t="s">
        <v>984</v>
      </c>
      <c r="B286" s="1">
        <v>45854</v>
      </c>
      <c r="C286">
        <v>7</v>
      </c>
      <c r="D286">
        <v>510116</v>
      </c>
      <c r="E286" t="s">
        <v>6417</v>
      </c>
      <c r="F286" t="s">
        <v>6418</v>
      </c>
      <c r="G286" t="s">
        <v>5818</v>
      </c>
      <c r="H286" t="s">
        <v>6419</v>
      </c>
      <c r="I286" t="s">
        <v>6420</v>
      </c>
      <c r="J286" t="s">
        <v>6155</v>
      </c>
      <c r="K286" s="318"/>
      <c r="L286"/>
      <c r="M286" s="319">
        <v>45874</v>
      </c>
      <c r="N286" s="318">
        <v>8</v>
      </c>
      <c r="O286" s="318"/>
      <c r="P286" s="318"/>
      <c r="Q286" s="319"/>
      <c r="R286" t="s">
        <v>43</v>
      </c>
      <c r="S286" s="318"/>
      <c r="AB286" s="318" t="s">
        <v>62</v>
      </c>
      <c r="AC286" s="318">
        <v>50019283</v>
      </c>
      <c r="AD286" s="318" t="s">
        <v>63</v>
      </c>
      <c r="AF286" s="318">
        <v>46</v>
      </c>
      <c r="AG286" s="320">
        <v>88732</v>
      </c>
      <c r="AH286" s="318"/>
      <c r="AI286" s="320"/>
    </row>
    <row r="287" spans="1:35">
      <c r="A287" t="s">
        <v>986</v>
      </c>
      <c r="B287" s="1">
        <v>45854</v>
      </c>
      <c r="C287">
        <v>7</v>
      </c>
      <c r="D287">
        <v>510117</v>
      </c>
      <c r="E287" t="s">
        <v>6421</v>
      </c>
      <c r="F287" t="s">
        <v>46</v>
      </c>
      <c r="G287" t="s">
        <v>6145</v>
      </c>
      <c r="H287" t="s">
        <v>6422</v>
      </c>
      <c r="I287" t="s">
        <v>3282</v>
      </c>
      <c r="J287" t="s">
        <v>6146</v>
      </c>
      <c r="K287" s="318"/>
      <c r="L287" t="s">
        <v>391</v>
      </c>
      <c r="M287" s="319">
        <v>45925</v>
      </c>
      <c r="N287" s="318">
        <v>9</v>
      </c>
      <c r="O287" s="318"/>
      <c r="P287" s="318" t="s">
        <v>274</v>
      </c>
      <c r="Q287" s="319">
        <v>45876</v>
      </c>
      <c r="R287" t="s">
        <v>6423</v>
      </c>
      <c r="S287" s="318" t="s">
        <v>83</v>
      </c>
      <c r="T287">
        <v>51442</v>
      </c>
      <c r="AB287" s="318" t="s">
        <v>83</v>
      </c>
      <c r="AC287" s="318">
        <v>50019474</v>
      </c>
      <c r="AD287" s="318" t="s">
        <v>84</v>
      </c>
      <c r="AF287" s="318">
        <v>30</v>
      </c>
      <c r="AG287" s="320">
        <v>74178</v>
      </c>
      <c r="AH287" s="318"/>
      <c r="AI287" s="320"/>
    </row>
    <row r="288" spans="1:35" hidden="1">
      <c r="A288" t="s">
        <v>989</v>
      </c>
      <c r="B288" s="1">
        <v>45854</v>
      </c>
      <c r="C288">
        <v>7</v>
      </c>
      <c r="D288">
        <v>510118</v>
      </c>
      <c r="E288" t="s">
        <v>6424</v>
      </c>
      <c r="F288" t="s">
        <v>5772</v>
      </c>
      <c r="G288" t="s">
        <v>5982</v>
      </c>
      <c r="H288" t="s">
        <v>6425</v>
      </c>
      <c r="I288" t="s">
        <v>5775</v>
      </c>
      <c r="J288" t="s">
        <v>1129</v>
      </c>
      <c r="K288" s="318"/>
      <c r="L288" t="s">
        <v>5814</v>
      </c>
      <c r="M288" s="319">
        <v>45881</v>
      </c>
      <c r="N288" s="318">
        <v>8</v>
      </c>
      <c r="O288" s="318"/>
      <c r="P288" s="318"/>
      <c r="Q288" s="319"/>
      <c r="R288" t="s">
        <v>43</v>
      </c>
      <c r="S288" s="318"/>
      <c r="AB288" s="318" t="s">
        <v>62</v>
      </c>
      <c r="AC288" s="318">
        <v>50019640</v>
      </c>
      <c r="AD288" s="318" t="s">
        <v>63</v>
      </c>
      <c r="AF288" s="318">
        <v>17</v>
      </c>
      <c r="AG288" s="320">
        <v>159961</v>
      </c>
      <c r="AH288" s="318">
        <v>19</v>
      </c>
      <c r="AI288" s="320"/>
    </row>
    <row r="289" spans="1:35">
      <c r="A289" t="s">
        <v>992</v>
      </c>
      <c r="B289" s="1">
        <v>45854</v>
      </c>
      <c r="C289">
        <v>7</v>
      </c>
      <c r="D289">
        <v>510119</v>
      </c>
      <c r="E289" t="s">
        <v>6426</v>
      </c>
      <c r="F289" t="s">
        <v>46</v>
      </c>
      <c r="G289" t="s">
        <v>5818</v>
      </c>
      <c r="H289" t="s">
        <v>6427</v>
      </c>
      <c r="I289" t="s">
        <v>5754</v>
      </c>
      <c r="J289" t="s">
        <v>6428</v>
      </c>
      <c r="K289" s="318"/>
      <c r="L289" t="s">
        <v>391</v>
      </c>
      <c r="M289" s="319">
        <v>45898</v>
      </c>
      <c r="N289" s="318">
        <v>8</v>
      </c>
      <c r="O289" s="318"/>
      <c r="P289" s="318"/>
      <c r="Q289" s="319"/>
      <c r="R289" t="s">
        <v>43</v>
      </c>
      <c r="S289" s="318"/>
      <c r="AB289" s="318" t="s">
        <v>83</v>
      </c>
      <c r="AC289" s="318">
        <v>50019560</v>
      </c>
      <c r="AD289" s="318" t="s">
        <v>84</v>
      </c>
      <c r="AF289" s="318">
        <v>35</v>
      </c>
      <c r="AG289" s="320">
        <v>114385</v>
      </c>
      <c r="AH289" s="318"/>
      <c r="AI289" s="320"/>
    </row>
    <row r="290" spans="1:35">
      <c r="A290" t="s">
        <v>994</v>
      </c>
      <c r="B290" s="1">
        <v>45856</v>
      </c>
      <c r="C290">
        <v>7</v>
      </c>
      <c r="D290">
        <v>510120</v>
      </c>
      <c r="E290" t="s">
        <v>6429</v>
      </c>
      <c r="F290" t="s">
        <v>46</v>
      </c>
      <c r="G290" t="s">
        <v>6145</v>
      </c>
      <c r="H290" t="s">
        <v>6430</v>
      </c>
      <c r="I290" t="s">
        <v>6055</v>
      </c>
      <c r="J290" t="s">
        <v>6146</v>
      </c>
      <c r="K290" s="318"/>
      <c r="L290" t="s">
        <v>391</v>
      </c>
      <c r="M290" s="319">
        <v>45891</v>
      </c>
      <c r="N290" s="318">
        <v>8</v>
      </c>
      <c r="O290" s="318"/>
      <c r="P290" s="318" t="s">
        <v>274</v>
      </c>
      <c r="Q290" s="319">
        <v>45873</v>
      </c>
      <c r="R290" t="s">
        <v>6431</v>
      </c>
      <c r="S290" s="318" t="s">
        <v>62</v>
      </c>
      <c r="T290">
        <v>23408</v>
      </c>
      <c r="AB290" s="318" t="s">
        <v>62</v>
      </c>
      <c r="AC290" s="318">
        <v>50020033</v>
      </c>
      <c r="AD290" s="318" t="s">
        <v>63</v>
      </c>
      <c r="AF290" s="318">
        <v>30</v>
      </c>
      <c r="AG290" s="320">
        <v>33740</v>
      </c>
      <c r="AH290" s="318"/>
      <c r="AI290" s="320"/>
    </row>
    <row r="291" spans="1:35" hidden="1">
      <c r="A291" t="s">
        <v>995</v>
      </c>
      <c r="B291" s="1">
        <v>45856</v>
      </c>
      <c r="C291">
        <v>7</v>
      </c>
      <c r="D291">
        <v>510121</v>
      </c>
      <c r="E291" t="s">
        <v>6432</v>
      </c>
      <c r="F291" t="s">
        <v>5942</v>
      </c>
      <c r="G291" t="s">
        <v>5752</v>
      </c>
      <c r="H291" t="s">
        <v>6433</v>
      </c>
      <c r="I291" t="s">
        <v>5944</v>
      </c>
      <c r="J291" t="s">
        <v>158</v>
      </c>
      <c r="K291" s="318"/>
      <c r="L291" t="s">
        <v>5814</v>
      </c>
      <c r="M291" s="319">
        <v>45924</v>
      </c>
      <c r="N291" s="318">
        <v>9</v>
      </c>
      <c r="O291" s="318"/>
      <c r="P291" s="318"/>
      <c r="Q291" s="319"/>
      <c r="R291" t="s">
        <v>43</v>
      </c>
      <c r="S291" s="318"/>
      <c r="AB291" s="318" t="s">
        <v>109</v>
      </c>
      <c r="AC291" s="318">
        <v>50030905</v>
      </c>
      <c r="AD291" s="318" t="s">
        <v>95</v>
      </c>
      <c r="AF291" s="318">
        <v>30</v>
      </c>
      <c r="AG291" s="320">
        <v>248098</v>
      </c>
      <c r="AH291" s="318">
        <v>21</v>
      </c>
      <c r="AI291" s="320"/>
    </row>
    <row r="292" spans="1:35" hidden="1">
      <c r="A292" t="s">
        <v>996</v>
      </c>
      <c r="B292" s="1">
        <v>45856</v>
      </c>
      <c r="C292">
        <v>7</v>
      </c>
      <c r="D292">
        <v>510122</v>
      </c>
      <c r="E292" t="s">
        <v>6434</v>
      </c>
      <c r="F292" t="s">
        <v>5942</v>
      </c>
      <c r="G292" t="s">
        <v>5818</v>
      </c>
      <c r="H292" t="s">
        <v>6435</v>
      </c>
      <c r="I292" t="s">
        <v>5944</v>
      </c>
      <c r="J292" t="s">
        <v>158</v>
      </c>
      <c r="K292" s="318"/>
      <c r="L292" t="s">
        <v>5814</v>
      </c>
      <c r="M292" s="319">
        <v>45876</v>
      </c>
      <c r="N292" s="318">
        <v>8</v>
      </c>
      <c r="O292" s="318"/>
      <c r="P292" s="318"/>
      <c r="Q292" s="319"/>
      <c r="R292" t="s">
        <v>43</v>
      </c>
      <c r="S292" s="318"/>
      <c r="AB292" s="318" t="s">
        <v>62</v>
      </c>
      <c r="AC292" s="318">
        <v>50020713</v>
      </c>
      <c r="AD292" s="318" t="s">
        <v>63</v>
      </c>
      <c r="AF292" s="318">
        <v>37</v>
      </c>
      <c r="AG292" s="320">
        <v>254025</v>
      </c>
      <c r="AH292" s="318">
        <v>17</v>
      </c>
      <c r="AI292" s="320"/>
    </row>
    <row r="293" spans="1:35">
      <c r="A293" t="s">
        <v>999</v>
      </c>
      <c r="B293" s="1">
        <v>45856</v>
      </c>
      <c r="C293">
        <v>7</v>
      </c>
      <c r="D293">
        <v>510123</v>
      </c>
      <c r="E293" t="s">
        <v>6436</v>
      </c>
      <c r="F293" t="s">
        <v>46</v>
      </c>
      <c r="G293" t="s">
        <v>5982</v>
      </c>
      <c r="H293" t="s">
        <v>6437</v>
      </c>
      <c r="I293" t="s">
        <v>5829</v>
      </c>
      <c r="J293" t="s">
        <v>6438</v>
      </c>
      <c r="K293" s="318"/>
      <c r="L293" t="s">
        <v>5814</v>
      </c>
      <c r="M293" s="319">
        <v>45881</v>
      </c>
      <c r="N293" s="318">
        <v>8</v>
      </c>
      <c r="O293" s="318"/>
      <c r="P293" s="318"/>
      <c r="Q293" s="319"/>
      <c r="R293" t="s">
        <v>43</v>
      </c>
      <c r="S293" s="318"/>
      <c r="AB293" s="318" t="s">
        <v>83</v>
      </c>
      <c r="AC293" s="318">
        <v>50020459</v>
      </c>
      <c r="AD293" s="318" t="s">
        <v>84</v>
      </c>
      <c r="AF293" s="318">
        <v>30</v>
      </c>
      <c r="AG293" s="320">
        <v>180959</v>
      </c>
      <c r="AH293" s="318">
        <v>11</v>
      </c>
      <c r="AI293" s="320"/>
    </row>
    <row r="294" spans="1:35">
      <c r="A294" t="s">
        <v>1002</v>
      </c>
      <c r="B294" s="1">
        <v>45861</v>
      </c>
      <c r="C294">
        <v>7</v>
      </c>
      <c r="D294">
        <v>510124</v>
      </c>
      <c r="E294" t="s">
        <v>6439</v>
      </c>
      <c r="F294" t="s">
        <v>46</v>
      </c>
      <c r="G294" t="s">
        <v>5752</v>
      </c>
      <c r="H294" t="s">
        <v>6369</v>
      </c>
      <c r="I294" t="s">
        <v>5829</v>
      </c>
      <c r="J294" t="s">
        <v>6440</v>
      </c>
      <c r="K294" s="318"/>
      <c r="L294" t="s">
        <v>391</v>
      </c>
      <c r="M294" s="319">
        <v>45895</v>
      </c>
      <c r="N294" s="318">
        <v>8</v>
      </c>
      <c r="O294" s="318"/>
      <c r="P294" s="318"/>
      <c r="Q294" s="319"/>
      <c r="R294" t="s">
        <v>43</v>
      </c>
      <c r="S294" s="318"/>
      <c r="AB294" s="318" t="s">
        <v>83</v>
      </c>
      <c r="AC294" s="318">
        <v>50020886</v>
      </c>
      <c r="AD294" s="318" t="s">
        <v>84</v>
      </c>
      <c r="AF294" s="318">
        <v>30</v>
      </c>
      <c r="AG294" s="320">
        <v>33674</v>
      </c>
      <c r="AH294" s="318"/>
      <c r="AI294" s="320"/>
    </row>
    <row r="295" spans="1:35">
      <c r="A295" t="s">
        <v>1005</v>
      </c>
      <c r="B295" s="1">
        <v>45861</v>
      </c>
      <c r="C295">
        <v>7</v>
      </c>
      <c r="D295">
        <v>510125</v>
      </c>
      <c r="E295" t="s">
        <v>6441</v>
      </c>
      <c r="F295" t="s">
        <v>46</v>
      </c>
      <c r="G295" t="s">
        <v>5845</v>
      </c>
      <c r="H295" t="s">
        <v>6442</v>
      </c>
      <c r="I295" t="s">
        <v>5748</v>
      </c>
      <c r="J295" t="s">
        <v>6283</v>
      </c>
      <c r="K295" s="318"/>
      <c r="L295" t="s">
        <v>391</v>
      </c>
      <c r="M295" s="319">
        <v>45868</v>
      </c>
      <c r="N295" s="318">
        <v>7</v>
      </c>
      <c r="O295" s="318"/>
      <c r="P295" s="318"/>
      <c r="Q295" s="319"/>
      <c r="R295" t="s">
        <v>43</v>
      </c>
      <c r="S295" s="318"/>
      <c r="AB295" s="318" t="s">
        <v>253</v>
      </c>
      <c r="AC295" s="318">
        <v>50020680</v>
      </c>
      <c r="AD295" s="318" t="s">
        <v>80</v>
      </c>
      <c r="AF295" s="318">
        <v>52</v>
      </c>
      <c r="AG295" s="320">
        <v>41250</v>
      </c>
      <c r="AH295" s="318"/>
      <c r="AI295" s="320"/>
    </row>
    <row r="296" spans="1:35">
      <c r="A296" t="s">
        <v>1008</v>
      </c>
      <c r="B296" s="1">
        <v>45861</v>
      </c>
      <c r="C296">
        <v>7</v>
      </c>
      <c r="D296">
        <v>510126</v>
      </c>
      <c r="E296" t="s">
        <v>6443</v>
      </c>
      <c r="F296" t="s">
        <v>46</v>
      </c>
      <c r="G296" t="s">
        <v>70</v>
      </c>
      <c r="H296" t="s">
        <v>6444</v>
      </c>
      <c r="I296" t="s">
        <v>6208</v>
      </c>
      <c r="J296" t="s">
        <v>6155</v>
      </c>
      <c r="K296" s="318"/>
      <c r="L296" t="s">
        <v>5750</v>
      </c>
      <c r="M296" s="319">
        <v>45979</v>
      </c>
      <c r="N296" s="318">
        <v>11</v>
      </c>
      <c r="O296" s="318"/>
      <c r="P296" s="318"/>
      <c r="Q296" s="319"/>
      <c r="R296" t="s">
        <v>43</v>
      </c>
      <c r="S296" s="318"/>
      <c r="U296" t="s">
        <v>257</v>
      </c>
      <c r="V296">
        <v>45932</v>
      </c>
      <c r="X296">
        <v>45979</v>
      </c>
      <c r="Z296">
        <v>25.11</v>
      </c>
      <c r="AA296">
        <v>103066</v>
      </c>
      <c r="AB296" s="318" t="s">
        <v>77</v>
      </c>
      <c r="AC296" s="318">
        <v>50020668</v>
      </c>
      <c r="AD296" s="318" t="s">
        <v>101</v>
      </c>
      <c r="AF296" s="318">
        <v>35</v>
      </c>
      <c r="AG296" s="320">
        <v>209301</v>
      </c>
      <c r="AH296" s="318"/>
      <c r="AI296" s="320"/>
    </row>
    <row r="297" spans="1:35">
      <c r="A297" t="s">
        <v>1011</v>
      </c>
      <c r="B297" s="1">
        <v>45862</v>
      </c>
      <c r="C297">
        <v>7</v>
      </c>
      <c r="D297">
        <v>510127</v>
      </c>
      <c r="E297" t="s">
        <v>6445</v>
      </c>
      <c r="F297" t="s">
        <v>46</v>
      </c>
      <c r="G297" t="s">
        <v>5759</v>
      </c>
      <c r="H297" t="s">
        <v>6446</v>
      </c>
      <c r="I297" t="s">
        <v>5829</v>
      </c>
      <c r="J297" t="s">
        <v>6283</v>
      </c>
      <c r="K297" s="318"/>
      <c r="L297" t="s">
        <v>391</v>
      </c>
      <c r="M297" s="319">
        <v>45863</v>
      </c>
      <c r="N297" s="318">
        <v>7</v>
      </c>
      <c r="O297" s="318"/>
      <c r="P297" s="318"/>
      <c r="Q297" s="319"/>
      <c r="R297" t="s">
        <v>43</v>
      </c>
      <c r="S297" s="318"/>
      <c r="AB297" s="318" t="s">
        <v>253</v>
      </c>
      <c r="AC297" s="318">
        <v>50020877</v>
      </c>
      <c r="AD297" s="318" t="s">
        <v>80</v>
      </c>
      <c r="AF297" s="318">
        <v>52</v>
      </c>
      <c r="AG297" s="320">
        <v>42733</v>
      </c>
      <c r="AH297" s="318"/>
      <c r="AI297" s="320"/>
    </row>
    <row r="298" spans="1:35">
      <c r="A298" t="s">
        <v>1014</v>
      </c>
      <c r="B298" s="1">
        <v>45862</v>
      </c>
      <c r="C298">
        <v>7</v>
      </c>
      <c r="D298">
        <v>510128</v>
      </c>
      <c r="E298" t="s">
        <v>6447</v>
      </c>
      <c r="F298" t="s">
        <v>46</v>
      </c>
      <c r="G298" t="s">
        <v>5845</v>
      </c>
      <c r="H298" t="s">
        <v>6448</v>
      </c>
      <c r="I298" t="s">
        <v>6055</v>
      </c>
      <c r="J298" t="s">
        <v>6449</v>
      </c>
      <c r="K298" s="318"/>
      <c r="L298" t="s">
        <v>5814</v>
      </c>
      <c r="M298" s="319">
        <v>45876</v>
      </c>
      <c r="N298" s="318">
        <v>8</v>
      </c>
      <c r="O298" s="318"/>
      <c r="P298" s="318"/>
      <c r="Q298" s="319"/>
      <c r="R298" t="s">
        <v>43</v>
      </c>
      <c r="S298" s="318"/>
      <c r="AB298" s="318" t="s">
        <v>83</v>
      </c>
      <c r="AC298" s="318">
        <v>50021439</v>
      </c>
      <c r="AD298" s="318" t="s">
        <v>84</v>
      </c>
      <c r="AF298" s="318">
        <v>30</v>
      </c>
      <c r="AG298" s="320">
        <v>226080</v>
      </c>
      <c r="AH298" s="318">
        <v>79</v>
      </c>
      <c r="AI298" s="320"/>
    </row>
    <row r="299" spans="1:35">
      <c r="A299" t="s">
        <v>1017</v>
      </c>
      <c r="B299" s="1">
        <v>45863</v>
      </c>
      <c r="C299">
        <v>7</v>
      </c>
      <c r="D299">
        <v>510129</v>
      </c>
      <c r="E299" t="s">
        <v>6450</v>
      </c>
      <c r="F299" t="s">
        <v>46</v>
      </c>
      <c r="G299" t="s">
        <v>5773</v>
      </c>
      <c r="H299" t="s">
        <v>6451</v>
      </c>
      <c r="I299" t="s">
        <v>5754</v>
      </c>
      <c r="J299" t="s">
        <v>6452</v>
      </c>
      <c r="K299" s="318"/>
      <c r="L299" t="s">
        <v>5814</v>
      </c>
      <c r="M299" s="319">
        <v>45873</v>
      </c>
      <c r="N299" s="318">
        <v>8</v>
      </c>
      <c r="O299" s="318"/>
      <c r="P299" s="318"/>
      <c r="Q299" s="319"/>
      <c r="R299" t="s">
        <v>43</v>
      </c>
      <c r="S299" s="318"/>
      <c r="AB299" s="318" t="s">
        <v>62</v>
      </c>
      <c r="AC299" s="318">
        <v>50021211</v>
      </c>
      <c r="AD299" s="318" t="s">
        <v>63</v>
      </c>
      <c r="AF299" s="318">
        <v>35</v>
      </c>
      <c r="AG299" s="320">
        <v>171713</v>
      </c>
      <c r="AH299" s="318">
        <v>30</v>
      </c>
      <c r="AI299" s="320"/>
    </row>
    <row r="300" spans="1:35" hidden="1">
      <c r="A300" t="s">
        <v>1020</v>
      </c>
      <c r="B300" s="1">
        <v>45861</v>
      </c>
      <c r="C300">
        <v>7</v>
      </c>
      <c r="D300">
        <v>510130</v>
      </c>
      <c r="E300" t="s">
        <v>6453</v>
      </c>
      <c r="F300" t="s">
        <v>5942</v>
      </c>
      <c r="G300" t="s">
        <v>6000</v>
      </c>
      <c r="H300" t="s">
        <v>6454</v>
      </c>
      <c r="I300" t="s">
        <v>5944</v>
      </c>
      <c r="J300" t="s">
        <v>6455</v>
      </c>
      <c r="K300" s="318"/>
      <c r="L300" t="s">
        <v>5814</v>
      </c>
      <c r="M300" s="319">
        <v>45890</v>
      </c>
      <c r="N300" s="318">
        <v>8</v>
      </c>
      <c r="O300" s="318"/>
      <c r="P300" s="318"/>
      <c r="Q300" s="319"/>
      <c r="R300" t="s">
        <v>43</v>
      </c>
      <c r="S300" s="318"/>
      <c r="AB300" s="318" t="s">
        <v>83</v>
      </c>
      <c r="AC300" s="318">
        <v>50020865</v>
      </c>
      <c r="AD300" s="318" t="s">
        <v>84</v>
      </c>
      <c r="AF300" s="318">
        <v>37</v>
      </c>
      <c r="AG300" s="320">
        <v>334651</v>
      </c>
      <c r="AH300" s="318"/>
      <c r="AI300" s="320"/>
    </row>
    <row r="301" spans="1:35" hidden="1">
      <c r="A301" t="s">
        <v>1023</v>
      </c>
      <c r="B301" s="1">
        <v>45861</v>
      </c>
      <c r="C301">
        <v>7</v>
      </c>
      <c r="D301">
        <v>510131</v>
      </c>
      <c r="E301" t="s">
        <v>6405</v>
      </c>
      <c r="F301" t="s">
        <v>5942</v>
      </c>
      <c r="G301" t="s">
        <v>5759</v>
      </c>
      <c r="H301" t="s">
        <v>6456</v>
      </c>
      <c r="I301" t="s">
        <v>5993</v>
      </c>
      <c r="J301" t="s">
        <v>6457</v>
      </c>
      <c r="K301" s="318"/>
      <c r="L301"/>
      <c r="M301" s="319">
        <v>45877</v>
      </c>
      <c r="N301" s="318">
        <v>8</v>
      </c>
      <c r="O301" s="318"/>
      <c r="P301" s="318"/>
      <c r="Q301" s="319"/>
      <c r="R301" t="s">
        <v>43</v>
      </c>
      <c r="S301" s="318"/>
      <c r="AB301" s="318"/>
      <c r="AC301" s="318" t="s">
        <v>1514</v>
      </c>
      <c r="AD301" s="318" t="s">
        <v>43</v>
      </c>
      <c r="AF301" s="318"/>
      <c r="AG301" s="320"/>
      <c r="AH301" s="318"/>
      <c r="AI301" s="320"/>
    </row>
    <row r="302" spans="1:35" hidden="1">
      <c r="A302" t="s">
        <v>208</v>
      </c>
      <c r="B302" s="1">
        <v>45863</v>
      </c>
      <c r="C302">
        <v>7</v>
      </c>
      <c r="D302">
        <v>510132</v>
      </c>
      <c r="E302" t="s">
        <v>6458</v>
      </c>
      <c r="F302" t="s">
        <v>5942</v>
      </c>
      <c r="G302" t="s">
        <v>5752</v>
      </c>
      <c r="H302" t="s">
        <v>6193</v>
      </c>
      <c r="I302" t="s">
        <v>5944</v>
      </c>
      <c r="J302" t="s">
        <v>6455</v>
      </c>
      <c r="K302" s="318"/>
      <c r="L302" t="s">
        <v>5814</v>
      </c>
      <c r="M302" s="319">
        <v>45891</v>
      </c>
      <c r="N302" s="318">
        <v>8</v>
      </c>
      <c r="O302" s="318"/>
      <c r="P302" s="318"/>
      <c r="Q302" s="319"/>
      <c r="R302" t="s">
        <v>43</v>
      </c>
      <c r="S302" s="318"/>
      <c r="AB302" s="318" t="s">
        <v>83</v>
      </c>
      <c r="AC302" s="318">
        <v>50021371</v>
      </c>
      <c r="AD302" s="318" t="s">
        <v>84</v>
      </c>
      <c r="AF302" s="318">
        <v>37</v>
      </c>
      <c r="AG302" s="320">
        <v>317446</v>
      </c>
      <c r="AH302" s="318">
        <v>91</v>
      </c>
      <c r="AI302" s="320"/>
    </row>
    <row r="303" spans="1:35" hidden="1">
      <c r="A303" t="s">
        <v>1028</v>
      </c>
      <c r="B303" s="1">
        <v>45863</v>
      </c>
      <c r="C303">
        <v>7</v>
      </c>
      <c r="D303">
        <v>510133</v>
      </c>
      <c r="E303" t="s">
        <v>6459</v>
      </c>
      <c r="F303" t="s">
        <v>5942</v>
      </c>
      <c r="G303" t="s">
        <v>5818</v>
      </c>
      <c r="H303" t="s">
        <v>6460</v>
      </c>
      <c r="I303" t="s">
        <v>5944</v>
      </c>
      <c r="J303" t="s">
        <v>6455</v>
      </c>
      <c r="K303" s="318"/>
      <c r="L303" t="s">
        <v>5814</v>
      </c>
      <c r="M303" s="319">
        <v>45903</v>
      </c>
      <c r="N303" s="318">
        <v>9</v>
      </c>
      <c r="O303" s="318"/>
      <c r="P303" s="318"/>
      <c r="Q303" s="319"/>
      <c r="R303" t="s">
        <v>43</v>
      </c>
      <c r="S303" s="318"/>
      <c r="AB303" s="318" t="s">
        <v>83</v>
      </c>
      <c r="AC303" s="318">
        <v>50021376</v>
      </c>
      <c r="AD303" s="318" t="s">
        <v>84</v>
      </c>
      <c r="AF303" s="318">
        <v>37</v>
      </c>
      <c r="AG303" s="320">
        <v>330790</v>
      </c>
      <c r="AH303" s="318">
        <v>61</v>
      </c>
      <c r="AI303" s="320"/>
    </row>
    <row r="304" spans="1:35" hidden="1">
      <c r="A304" t="s">
        <v>1031</v>
      </c>
      <c r="B304" s="1">
        <v>45863</v>
      </c>
      <c r="C304">
        <v>7</v>
      </c>
      <c r="D304">
        <v>510134</v>
      </c>
      <c r="E304" t="s">
        <v>6461</v>
      </c>
      <c r="F304" t="s">
        <v>5942</v>
      </c>
      <c r="G304" t="s">
        <v>6000</v>
      </c>
      <c r="H304" t="s">
        <v>6462</v>
      </c>
      <c r="I304" t="s">
        <v>5944</v>
      </c>
      <c r="J304" t="s">
        <v>6455</v>
      </c>
      <c r="K304" s="318"/>
      <c r="L304" t="s">
        <v>5814</v>
      </c>
      <c r="M304" s="319">
        <v>45909</v>
      </c>
      <c r="N304" s="318">
        <v>9</v>
      </c>
      <c r="O304" s="318"/>
      <c r="P304" s="318" t="s">
        <v>267</v>
      </c>
      <c r="Q304" s="319"/>
      <c r="R304" t="s">
        <v>6463</v>
      </c>
      <c r="S304" s="318" t="s">
        <v>6464</v>
      </c>
      <c r="T304">
        <v>37425</v>
      </c>
      <c r="AB304" s="318" t="s">
        <v>83</v>
      </c>
      <c r="AC304" s="318">
        <v>50021380</v>
      </c>
      <c r="AD304" s="318" t="s">
        <v>84</v>
      </c>
      <c r="AF304" s="318">
        <v>37</v>
      </c>
      <c r="AG304" s="320">
        <v>307242</v>
      </c>
      <c r="AH304" s="318">
        <v>62</v>
      </c>
      <c r="AI304" s="320"/>
    </row>
    <row r="305" spans="1:35" hidden="1">
      <c r="A305" t="s">
        <v>1034</v>
      </c>
      <c r="B305" s="1">
        <v>45863</v>
      </c>
      <c r="C305">
        <v>7</v>
      </c>
      <c r="D305">
        <v>510135</v>
      </c>
      <c r="E305" t="s">
        <v>6465</v>
      </c>
      <c r="F305" t="s">
        <v>5942</v>
      </c>
      <c r="G305" t="s">
        <v>5759</v>
      </c>
      <c r="H305" t="s">
        <v>6466</v>
      </c>
      <c r="I305" t="s">
        <v>5993</v>
      </c>
      <c r="J305" t="s">
        <v>6455</v>
      </c>
      <c r="K305" s="318"/>
      <c r="L305" t="s">
        <v>5814</v>
      </c>
      <c r="M305" s="319">
        <v>45894</v>
      </c>
      <c r="N305" s="318">
        <v>8</v>
      </c>
      <c r="O305" s="318"/>
      <c r="P305" s="318"/>
      <c r="Q305" s="319"/>
      <c r="R305" t="s">
        <v>43</v>
      </c>
      <c r="S305" s="318"/>
      <c r="AB305" s="318" t="s">
        <v>83</v>
      </c>
      <c r="AC305" s="318">
        <v>50021383</v>
      </c>
      <c r="AD305" s="318" t="s">
        <v>84</v>
      </c>
      <c r="AF305" s="318">
        <v>37</v>
      </c>
      <c r="AG305" s="320">
        <v>363185</v>
      </c>
      <c r="AH305" s="318">
        <v>69</v>
      </c>
      <c r="AI305" s="320"/>
    </row>
    <row r="306" spans="1:35" hidden="1">
      <c r="A306" t="s">
        <v>1039</v>
      </c>
      <c r="B306" s="1">
        <v>45863</v>
      </c>
      <c r="C306">
        <v>7</v>
      </c>
      <c r="D306">
        <v>510136</v>
      </c>
      <c r="E306" t="s">
        <v>6022</v>
      </c>
      <c r="F306" t="s">
        <v>5942</v>
      </c>
      <c r="G306" t="s">
        <v>5752</v>
      </c>
      <c r="H306" t="s">
        <v>6023</v>
      </c>
      <c r="I306" t="s">
        <v>5944</v>
      </c>
      <c r="J306" t="s">
        <v>6467</v>
      </c>
      <c r="K306" s="318"/>
      <c r="L306"/>
      <c r="M306" s="319">
        <v>45895</v>
      </c>
      <c r="N306" s="318">
        <v>8</v>
      </c>
      <c r="O306" s="318"/>
      <c r="P306" s="318"/>
      <c r="Q306" s="319"/>
      <c r="R306" t="s">
        <v>43</v>
      </c>
      <c r="S306" s="318"/>
      <c r="AB306" s="318" t="s">
        <v>62</v>
      </c>
      <c r="AC306" s="318">
        <v>50021250</v>
      </c>
      <c r="AD306" s="318" t="s">
        <v>63</v>
      </c>
      <c r="AF306" s="318">
        <v>37</v>
      </c>
      <c r="AG306" s="320">
        <v>27653</v>
      </c>
      <c r="AH306" s="318"/>
      <c r="AI306" s="320"/>
    </row>
    <row r="307" spans="1:35">
      <c r="A307" t="s">
        <v>1042</v>
      </c>
      <c r="B307" s="1">
        <v>45863</v>
      </c>
      <c r="C307">
        <v>7</v>
      </c>
      <c r="D307">
        <v>510137</v>
      </c>
      <c r="E307" t="s">
        <v>6468</v>
      </c>
      <c r="F307" t="s">
        <v>46</v>
      </c>
      <c r="G307" t="s">
        <v>5800</v>
      </c>
      <c r="H307" t="s">
        <v>6469</v>
      </c>
      <c r="I307" t="s">
        <v>5754</v>
      </c>
      <c r="J307" t="s">
        <v>6470</v>
      </c>
      <c r="K307" s="318"/>
      <c r="L307" t="s">
        <v>5814</v>
      </c>
      <c r="M307" s="319">
        <v>45873</v>
      </c>
      <c r="N307" s="318">
        <v>8</v>
      </c>
      <c r="O307" s="318"/>
      <c r="P307" s="318"/>
      <c r="Q307" s="319"/>
      <c r="R307" t="s">
        <v>43</v>
      </c>
      <c r="S307" s="318"/>
      <c r="AB307" s="318" t="s">
        <v>62</v>
      </c>
      <c r="AC307" s="318">
        <v>50021561</v>
      </c>
      <c r="AD307" s="318" t="s">
        <v>63</v>
      </c>
      <c r="AF307" s="318">
        <v>35</v>
      </c>
      <c r="AG307" s="320">
        <v>113965</v>
      </c>
      <c r="AH307" s="318"/>
      <c r="AI307" s="320"/>
    </row>
    <row r="308" spans="1:35" hidden="1">
      <c r="A308" t="s">
        <v>1043</v>
      </c>
      <c r="B308" s="1">
        <v>45866</v>
      </c>
      <c r="C308">
        <v>7</v>
      </c>
      <c r="D308">
        <v>510138</v>
      </c>
      <c r="E308" t="s">
        <v>6471</v>
      </c>
      <c r="F308" t="s">
        <v>5942</v>
      </c>
      <c r="G308" t="s">
        <v>5845</v>
      </c>
      <c r="H308" t="s">
        <v>6472</v>
      </c>
      <c r="I308" t="s">
        <v>5944</v>
      </c>
      <c r="J308" t="s">
        <v>6333</v>
      </c>
      <c r="K308" s="318"/>
      <c r="L308" t="s">
        <v>5814</v>
      </c>
      <c r="M308" s="319">
        <v>45882</v>
      </c>
      <c r="N308" s="318">
        <v>8</v>
      </c>
      <c r="O308" s="318"/>
      <c r="P308" s="318"/>
      <c r="Q308" s="319"/>
      <c r="R308" t="s">
        <v>43</v>
      </c>
      <c r="S308" s="318"/>
      <c r="AB308" s="318" t="s">
        <v>62</v>
      </c>
      <c r="AC308" s="318">
        <v>50022298</v>
      </c>
      <c r="AD308" s="318" t="s">
        <v>63</v>
      </c>
      <c r="AF308" s="318">
        <v>30</v>
      </c>
      <c r="AG308" s="320">
        <v>269701</v>
      </c>
      <c r="AH308" s="318">
        <v>39</v>
      </c>
      <c r="AI308" s="320"/>
    </row>
    <row r="309" spans="1:35" hidden="1">
      <c r="A309" t="s">
        <v>1047</v>
      </c>
      <c r="B309" s="1">
        <v>45866</v>
      </c>
      <c r="C309">
        <v>7</v>
      </c>
      <c r="D309">
        <v>510139</v>
      </c>
      <c r="E309" t="s">
        <v>6473</v>
      </c>
      <c r="F309" t="s">
        <v>5942</v>
      </c>
      <c r="G309" t="s">
        <v>5845</v>
      </c>
      <c r="H309" t="s">
        <v>6474</v>
      </c>
      <c r="I309" t="s">
        <v>5944</v>
      </c>
      <c r="J309" t="s">
        <v>6333</v>
      </c>
      <c r="K309" s="318"/>
      <c r="L309" t="s">
        <v>5814</v>
      </c>
      <c r="M309" s="319">
        <v>45884</v>
      </c>
      <c r="N309" s="318">
        <v>8</v>
      </c>
      <c r="O309" s="318"/>
      <c r="P309" s="318"/>
      <c r="Q309" s="319"/>
      <c r="S309" s="318"/>
      <c r="AB309" s="318" t="s">
        <v>62</v>
      </c>
      <c r="AC309" s="318">
        <v>50022303</v>
      </c>
      <c r="AD309" s="318" t="s">
        <v>63</v>
      </c>
      <c r="AF309" s="318">
        <v>30</v>
      </c>
      <c r="AG309" s="320">
        <v>243569</v>
      </c>
      <c r="AH309" s="318">
        <v>16</v>
      </c>
      <c r="AI309" s="320"/>
    </row>
    <row r="310" spans="1:35" hidden="1">
      <c r="A310" t="s">
        <v>1050</v>
      </c>
      <c r="B310" s="1">
        <v>45867</v>
      </c>
      <c r="C310">
        <v>7</v>
      </c>
      <c r="D310">
        <v>510140</v>
      </c>
      <c r="E310" t="s">
        <v>6475</v>
      </c>
      <c r="F310" t="s">
        <v>5942</v>
      </c>
      <c r="G310" t="s">
        <v>5752</v>
      </c>
      <c r="H310" t="s">
        <v>6476</v>
      </c>
      <c r="I310" t="s">
        <v>5944</v>
      </c>
      <c r="J310" t="s">
        <v>6455</v>
      </c>
      <c r="K310" s="318"/>
      <c r="L310" t="s">
        <v>5814</v>
      </c>
      <c r="M310" s="319">
        <v>45903</v>
      </c>
      <c r="N310" s="318">
        <v>9</v>
      </c>
      <c r="O310" s="318"/>
      <c r="P310" s="318" t="s">
        <v>267</v>
      </c>
      <c r="Q310" s="319">
        <v>45894</v>
      </c>
      <c r="R310" t="s">
        <v>6463</v>
      </c>
      <c r="S310" s="318" t="s">
        <v>6464</v>
      </c>
      <c r="T310">
        <v>30860</v>
      </c>
      <c r="AB310" s="318" t="s">
        <v>83</v>
      </c>
      <c r="AC310" s="318">
        <v>50022566</v>
      </c>
      <c r="AD310" s="318" t="s">
        <v>84</v>
      </c>
      <c r="AF310" s="318">
        <v>37</v>
      </c>
      <c r="AG310" s="320">
        <v>330421</v>
      </c>
      <c r="AH310" s="318">
        <v>30</v>
      </c>
      <c r="AI310" s="320"/>
    </row>
    <row r="311" spans="1:35" hidden="1">
      <c r="A311" t="s">
        <v>1053</v>
      </c>
      <c r="B311" s="1">
        <v>45867</v>
      </c>
      <c r="C311">
        <v>7</v>
      </c>
      <c r="D311">
        <v>510141</v>
      </c>
      <c r="E311" t="s">
        <v>6477</v>
      </c>
      <c r="F311" t="s">
        <v>5942</v>
      </c>
      <c r="G311" t="s">
        <v>5818</v>
      </c>
      <c r="H311" t="s">
        <v>6478</v>
      </c>
      <c r="I311" t="s">
        <v>5944</v>
      </c>
      <c r="J311" t="s">
        <v>6455</v>
      </c>
      <c r="K311" s="318"/>
      <c r="L311" t="s">
        <v>5814</v>
      </c>
      <c r="M311" s="319">
        <v>45910</v>
      </c>
      <c r="N311" s="318">
        <v>9</v>
      </c>
      <c r="O311" s="318"/>
      <c r="P311" s="318" t="s">
        <v>267</v>
      </c>
      <c r="Q311" s="319"/>
      <c r="R311" t="s">
        <v>6463</v>
      </c>
      <c r="S311" s="318" t="s">
        <v>6464</v>
      </c>
      <c r="T311">
        <v>30710</v>
      </c>
      <c r="AB311" s="318" t="s">
        <v>109</v>
      </c>
      <c r="AC311" s="318">
        <v>50022575</v>
      </c>
      <c r="AD311" s="318" t="s">
        <v>95</v>
      </c>
      <c r="AF311" s="318">
        <v>37</v>
      </c>
      <c r="AG311" s="320">
        <v>282739</v>
      </c>
      <c r="AH311" s="318">
        <v>40</v>
      </c>
      <c r="AI311" s="320"/>
    </row>
    <row r="312" spans="1:35" hidden="1">
      <c r="A312" t="s">
        <v>1056</v>
      </c>
      <c r="B312" s="1">
        <v>45867</v>
      </c>
      <c r="C312">
        <v>7</v>
      </c>
      <c r="D312">
        <v>510142</v>
      </c>
      <c r="E312" t="s">
        <v>6479</v>
      </c>
      <c r="F312" t="s">
        <v>5942</v>
      </c>
      <c r="G312" t="s">
        <v>5752</v>
      </c>
      <c r="H312" t="s">
        <v>6480</v>
      </c>
      <c r="I312" t="s">
        <v>5944</v>
      </c>
      <c r="J312" t="s">
        <v>6455</v>
      </c>
      <c r="K312" s="318"/>
      <c r="L312" t="s">
        <v>391</v>
      </c>
      <c r="M312" s="319">
        <v>45925</v>
      </c>
      <c r="N312" s="318">
        <v>9</v>
      </c>
      <c r="O312" s="318"/>
      <c r="P312" s="318"/>
      <c r="Q312" s="319"/>
      <c r="R312" t="s">
        <v>43</v>
      </c>
      <c r="S312" s="318"/>
      <c r="AB312" s="318" t="s">
        <v>83</v>
      </c>
      <c r="AC312" s="318">
        <v>50022588</v>
      </c>
      <c r="AD312" s="318" t="s">
        <v>84</v>
      </c>
      <c r="AF312" s="318">
        <v>37</v>
      </c>
      <c r="AG312" s="320">
        <v>52500</v>
      </c>
      <c r="AH312" s="318"/>
      <c r="AI312" s="320"/>
    </row>
    <row r="313" spans="1:35" hidden="1">
      <c r="A313" t="s">
        <v>1059</v>
      </c>
      <c r="B313" s="1">
        <v>45867</v>
      </c>
      <c r="C313">
        <v>7</v>
      </c>
      <c r="D313">
        <v>510143</v>
      </c>
      <c r="E313" t="s">
        <v>6481</v>
      </c>
      <c r="F313" t="s">
        <v>5942</v>
      </c>
      <c r="G313" t="s">
        <v>5759</v>
      </c>
      <c r="H313" t="s">
        <v>6482</v>
      </c>
      <c r="I313" t="s">
        <v>5944</v>
      </c>
      <c r="J313" t="s">
        <v>6455</v>
      </c>
      <c r="K313" s="318"/>
      <c r="L313" t="s">
        <v>5814</v>
      </c>
      <c r="M313" s="319">
        <v>45911</v>
      </c>
      <c r="N313" s="318">
        <v>9</v>
      </c>
      <c r="O313" s="318"/>
      <c r="P313" s="318" t="s">
        <v>267</v>
      </c>
      <c r="Q313" s="319"/>
      <c r="R313" t="s">
        <v>6463</v>
      </c>
      <c r="S313" s="318" t="s">
        <v>6464</v>
      </c>
      <c r="T313">
        <v>30560</v>
      </c>
      <c r="AB313" s="318" t="s">
        <v>109</v>
      </c>
      <c r="AC313" s="318">
        <v>50022607</v>
      </c>
      <c r="AD313" s="318" t="s">
        <v>95</v>
      </c>
      <c r="AF313" s="318">
        <v>37</v>
      </c>
      <c r="AG313" s="320">
        <v>268994</v>
      </c>
      <c r="AH313" s="318">
        <v>39</v>
      </c>
      <c r="AI313" s="320"/>
    </row>
    <row r="314" spans="1:35" hidden="1">
      <c r="A314" t="s">
        <v>1062</v>
      </c>
      <c r="B314" s="1">
        <v>45868</v>
      </c>
      <c r="C314">
        <v>7</v>
      </c>
      <c r="D314">
        <v>510144</v>
      </c>
      <c r="E314" t="s">
        <v>6483</v>
      </c>
      <c r="F314" t="s">
        <v>5772</v>
      </c>
      <c r="G314" t="s">
        <v>5800</v>
      </c>
      <c r="H314" t="s">
        <v>6484</v>
      </c>
      <c r="I314" t="s">
        <v>5775</v>
      </c>
      <c r="J314" t="s">
        <v>6485</v>
      </c>
      <c r="K314" s="318"/>
      <c r="L314"/>
      <c r="M314" s="319" t="s">
        <v>534</v>
      </c>
      <c r="N314" s="318"/>
      <c r="O314" s="318"/>
      <c r="P314" s="318"/>
      <c r="Q314" s="319"/>
      <c r="R314" t="s">
        <v>43</v>
      </c>
      <c r="S314" s="318"/>
      <c r="AB314" s="318"/>
      <c r="AC314" s="318"/>
      <c r="AD314" s="318" t="s">
        <v>43</v>
      </c>
      <c r="AF314" s="318"/>
      <c r="AG314" s="320"/>
      <c r="AH314" s="318"/>
      <c r="AI314" s="320"/>
    </row>
    <row r="315" spans="1:35" hidden="1">
      <c r="A315" t="s">
        <v>1065</v>
      </c>
      <c r="B315" s="1">
        <v>45460</v>
      </c>
      <c r="C315">
        <v>6</v>
      </c>
      <c r="D315">
        <v>510145</v>
      </c>
      <c r="E315" t="s">
        <v>6486</v>
      </c>
      <c r="F315" t="s">
        <v>93</v>
      </c>
      <c r="G315" t="s">
        <v>5806</v>
      </c>
      <c r="H315" t="s">
        <v>6487</v>
      </c>
      <c r="I315" t="s">
        <v>6488</v>
      </c>
      <c r="J315" t="s">
        <v>171</v>
      </c>
      <c r="K315" s="318"/>
      <c r="L315" t="s">
        <v>5814</v>
      </c>
      <c r="M315" s="319">
        <v>45845</v>
      </c>
      <c r="N315" s="318">
        <v>7</v>
      </c>
      <c r="O315" s="318"/>
      <c r="P315" s="318"/>
      <c r="Q315" s="319"/>
      <c r="R315" t="s">
        <v>43</v>
      </c>
      <c r="S315" s="318"/>
      <c r="AB315" s="318" t="s">
        <v>253</v>
      </c>
      <c r="AC315" s="318">
        <v>40041900</v>
      </c>
      <c r="AD315" s="318" t="s">
        <v>80</v>
      </c>
      <c r="AF315" s="318"/>
      <c r="AG315" s="320"/>
      <c r="AH315" s="318"/>
      <c r="AI315" s="320">
        <v>237593</v>
      </c>
    </row>
    <row r="316" spans="1:35" hidden="1">
      <c r="A316" t="s">
        <v>1068</v>
      </c>
      <c r="B316" s="1">
        <v>45869</v>
      </c>
      <c r="C316">
        <v>7</v>
      </c>
      <c r="D316">
        <v>510146</v>
      </c>
      <c r="E316" t="s">
        <v>6489</v>
      </c>
      <c r="F316" t="s">
        <v>5942</v>
      </c>
      <c r="G316" t="s">
        <v>5845</v>
      </c>
      <c r="H316" t="s">
        <v>6490</v>
      </c>
      <c r="I316" t="s">
        <v>5944</v>
      </c>
      <c r="J316" t="s">
        <v>6333</v>
      </c>
      <c r="K316" s="318"/>
      <c r="L316" t="s">
        <v>5814</v>
      </c>
      <c r="M316" s="319">
        <v>45895</v>
      </c>
      <c r="N316" s="318">
        <v>8</v>
      </c>
      <c r="O316" s="318"/>
      <c r="P316" s="318"/>
      <c r="Q316" s="319"/>
      <c r="R316" t="s">
        <v>43</v>
      </c>
      <c r="S316" s="318"/>
      <c r="AB316" s="318" t="s">
        <v>83</v>
      </c>
      <c r="AC316" s="318">
        <v>50023929</v>
      </c>
      <c r="AD316" s="318" t="s">
        <v>84</v>
      </c>
      <c r="AF316" s="318">
        <v>30</v>
      </c>
      <c r="AG316" s="320">
        <v>225430</v>
      </c>
      <c r="AH316" s="318">
        <v>10</v>
      </c>
      <c r="AI316" s="320"/>
    </row>
    <row r="317" spans="1:35">
      <c r="A317" t="s">
        <v>1071</v>
      </c>
      <c r="B317" s="1">
        <v>45869</v>
      </c>
      <c r="C317">
        <v>7</v>
      </c>
      <c r="D317">
        <v>510147</v>
      </c>
      <c r="E317" t="s">
        <v>6491</v>
      </c>
      <c r="F317" t="s">
        <v>46</v>
      </c>
      <c r="G317" t="s">
        <v>5759</v>
      </c>
      <c r="H317" t="s">
        <v>6492</v>
      </c>
      <c r="I317" t="s">
        <v>3282</v>
      </c>
      <c r="J317" t="s">
        <v>6493</v>
      </c>
      <c r="K317" s="318"/>
      <c r="L317" t="s">
        <v>5814</v>
      </c>
      <c r="M317" s="319">
        <v>45974</v>
      </c>
      <c r="N317" s="318">
        <v>11</v>
      </c>
      <c r="O317" s="318"/>
      <c r="P317" s="318" t="s">
        <v>267</v>
      </c>
      <c r="Q317" s="319">
        <v>45918</v>
      </c>
      <c r="R317" t="s">
        <v>6494</v>
      </c>
      <c r="S317" s="318" t="s">
        <v>83</v>
      </c>
      <c r="T317">
        <v>278862</v>
      </c>
      <c r="AB317" s="318" t="s">
        <v>182</v>
      </c>
      <c r="AC317" s="318">
        <v>50023090</v>
      </c>
      <c r="AD317" s="318" t="s">
        <v>35</v>
      </c>
      <c r="AF317" s="318">
        <v>35</v>
      </c>
      <c r="AG317" s="320">
        <v>1224147</v>
      </c>
      <c r="AH317" s="318">
        <v>1010</v>
      </c>
      <c r="AI317" s="320"/>
    </row>
    <row r="318" spans="1:35" hidden="1">
      <c r="A318" t="s">
        <v>1074</v>
      </c>
      <c r="B318" s="1">
        <v>45870</v>
      </c>
      <c r="C318">
        <v>8</v>
      </c>
      <c r="D318">
        <v>510148</v>
      </c>
      <c r="E318" t="s">
        <v>6495</v>
      </c>
      <c r="F318" t="s">
        <v>5942</v>
      </c>
      <c r="G318" t="s">
        <v>5845</v>
      </c>
      <c r="H318" t="s">
        <v>6496</v>
      </c>
      <c r="I318" t="s">
        <v>5944</v>
      </c>
      <c r="J318" t="s">
        <v>6333</v>
      </c>
      <c r="K318" s="318"/>
      <c r="L318" t="s">
        <v>5814</v>
      </c>
      <c r="M318" s="319">
        <v>45898</v>
      </c>
      <c r="N318" s="318">
        <v>8</v>
      </c>
      <c r="O318" s="318"/>
      <c r="P318" s="318"/>
      <c r="Q318" s="319"/>
      <c r="R318" t="s">
        <v>43</v>
      </c>
      <c r="S318" s="318"/>
      <c r="AB318" s="318" t="s">
        <v>83</v>
      </c>
      <c r="AC318" s="318">
        <v>50024085</v>
      </c>
      <c r="AD318" s="318" t="s">
        <v>84</v>
      </c>
      <c r="AF318" s="318">
        <v>30</v>
      </c>
      <c r="AG318" s="320">
        <v>266934</v>
      </c>
      <c r="AH318" s="318">
        <v>20</v>
      </c>
      <c r="AI318" s="320"/>
    </row>
    <row r="319" spans="1:35" hidden="1">
      <c r="A319" t="s">
        <v>1077</v>
      </c>
      <c r="B319" s="1">
        <v>45873</v>
      </c>
      <c r="C319">
        <v>8</v>
      </c>
      <c r="D319">
        <v>510149</v>
      </c>
      <c r="E319" t="s">
        <v>6497</v>
      </c>
      <c r="F319" t="s">
        <v>5772</v>
      </c>
      <c r="G319" t="s">
        <v>6498</v>
      </c>
      <c r="H319" t="s">
        <v>6499</v>
      </c>
      <c r="I319" t="s">
        <v>5775</v>
      </c>
      <c r="J319" t="s">
        <v>6455</v>
      </c>
      <c r="K319" s="318"/>
      <c r="L319"/>
      <c r="M319" s="319">
        <v>45897</v>
      </c>
      <c r="N319" s="318">
        <v>8</v>
      </c>
      <c r="O319" s="318" t="s">
        <v>93</v>
      </c>
      <c r="P319" s="318"/>
      <c r="Q319" s="319"/>
      <c r="R319" t="s">
        <v>43</v>
      </c>
      <c r="S319" s="318"/>
      <c r="AB319" s="318" t="s">
        <v>78</v>
      </c>
      <c r="AC319" s="318">
        <v>50023341</v>
      </c>
      <c r="AD319" s="318" t="s">
        <v>79</v>
      </c>
      <c r="AF319" s="318">
        <v>16</v>
      </c>
      <c r="AG319" s="320">
        <v>206216</v>
      </c>
      <c r="AH319" s="318">
        <v>46</v>
      </c>
      <c r="AI319" s="320">
        <v>149189</v>
      </c>
    </row>
    <row r="320" spans="1:35" hidden="1">
      <c r="A320" t="s">
        <v>1080</v>
      </c>
      <c r="B320" s="1">
        <v>45873</v>
      </c>
      <c r="C320">
        <v>8</v>
      </c>
      <c r="D320">
        <v>510150</v>
      </c>
      <c r="E320" t="s">
        <v>6500</v>
      </c>
      <c r="F320" t="s">
        <v>5772</v>
      </c>
      <c r="G320" t="s">
        <v>5800</v>
      </c>
      <c r="H320" t="s">
        <v>6501</v>
      </c>
      <c r="I320" t="s">
        <v>5775</v>
      </c>
      <c r="J320" t="s">
        <v>6455</v>
      </c>
      <c r="K320" s="318"/>
      <c r="L320" t="s">
        <v>5814</v>
      </c>
      <c r="M320" s="319">
        <v>45889</v>
      </c>
      <c r="N320" s="318">
        <v>8</v>
      </c>
      <c r="O320" s="318"/>
      <c r="P320" s="318"/>
      <c r="Q320" s="319"/>
      <c r="R320" t="s">
        <v>43</v>
      </c>
      <c r="S320" s="318"/>
      <c r="AB320" s="318" t="s">
        <v>182</v>
      </c>
      <c r="AC320" s="318">
        <v>50023352</v>
      </c>
      <c r="AD320" s="318" t="s">
        <v>35</v>
      </c>
      <c r="AF320" s="318">
        <v>16</v>
      </c>
      <c r="AG320" s="320">
        <v>189987</v>
      </c>
      <c r="AH320" s="318">
        <v>33</v>
      </c>
      <c r="AI320" s="320"/>
    </row>
    <row r="321" spans="1:35" hidden="1">
      <c r="A321" t="s">
        <v>1083</v>
      </c>
      <c r="B321" s="1">
        <v>45873</v>
      </c>
      <c r="C321">
        <v>8</v>
      </c>
      <c r="D321">
        <v>510151</v>
      </c>
      <c r="E321" t="s">
        <v>6502</v>
      </c>
      <c r="F321" t="s">
        <v>5772</v>
      </c>
      <c r="G321" t="s">
        <v>5800</v>
      </c>
      <c r="H321" t="s">
        <v>6503</v>
      </c>
      <c r="I321" t="s">
        <v>5775</v>
      </c>
      <c r="J321" t="s">
        <v>6455</v>
      </c>
      <c r="K321" s="318"/>
      <c r="L321" t="s">
        <v>5814</v>
      </c>
      <c r="M321" s="319">
        <v>45889</v>
      </c>
      <c r="N321" s="318">
        <v>8</v>
      </c>
      <c r="O321" s="318"/>
      <c r="P321" s="318"/>
      <c r="Q321" s="319"/>
      <c r="R321" t="s">
        <v>43</v>
      </c>
      <c r="S321" s="318"/>
      <c r="AB321" s="318" t="s">
        <v>109</v>
      </c>
      <c r="AC321" s="318">
        <v>50023353</v>
      </c>
      <c r="AD321" s="318" t="s">
        <v>95</v>
      </c>
      <c r="AF321" s="318">
        <v>16</v>
      </c>
      <c r="AG321" s="320">
        <v>226189</v>
      </c>
      <c r="AH321" s="318">
        <v>62</v>
      </c>
      <c r="AI321" s="320"/>
    </row>
    <row r="322" spans="1:35" hidden="1">
      <c r="A322" t="s">
        <v>1085</v>
      </c>
      <c r="B322" s="1">
        <v>45873</v>
      </c>
      <c r="C322">
        <v>8</v>
      </c>
      <c r="D322">
        <v>510152</v>
      </c>
      <c r="E322" t="s">
        <v>6504</v>
      </c>
      <c r="F322" t="s">
        <v>5772</v>
      </c>
      <c r="G322" t="s">
        <v>5806</v>
      </c>
      <c r="H322" t="s">
        <v>6505</v>
      </c>
      <c r="I322" t="s">
        <v>5775</v>
      </c>
      <c r="J322" t="s">
        <v>6455</v>
      </c>
      <c r="K322" s="318"/>
      <c r="L322" t="s">
        <v>5814</v>
      </c>
      <c r="M322" s="319">
        <v>45889</v>
      </c>
      <c r="N322" s="318">
        <v>8</v>
      </c>
      <c r="O322" s="318"/>
      <c r="P322" s="318"/>
      <c r="Q322" s="319"/>
      <c r="R322" t="s">
        <v>43</v>
      </c>
      <c r="S322" s="318"/>
      <c r="AB322" s="318" t="s">
        <v>78</v>
      </c>
      <c r="AC322" s="318">
        <v>50023359</v>
      </c>
      <c r="AD322" s="318" t="s">
        <v>79</v>
      </c>
      <c r="AF322" s="318">
        <v>16</v>
      </c>
      <c r="AG322" s="320">
        <v>187854</v>
      </c>
      <c r="AH322" s="318">
        <v>27</v>
      </c>
      <c r="AI322" s="320"/>
    </row>
    <row r="323" spans="1:35" hidden="1">
      <c r="A323" t="s">
        <v>1088</v>
      </c>
      <c r="B323" s="1">
        <v>45873</v>
      </c>
      <c r="C323">
        <v>8</v>
      </c>
      <c r="D323">
        <v>510153</v>
      </c>
      <c r="E323" t="s">
        <v>6506</v>
      </c>
      <c r="F323" t="s">
        <v>5772</v>
      </c>
      <c r="G323" t="s">
        <v>5773</v>
      </c>
      <c r="H323" t="s">
        <v>6507</v>
      </c>
      <c r="I323" t="s">
        <v>5775</v>
      </c>
      <c r="J323" t="s">
        <v>6455</v>
      </c>
      <c r="K323" s="318"/>
      <c r="L323" t="s">
        <v>5814</v>
      </c>
      <c r="M323" s="319">
        <v>45919</v>
      </c>
      <c r="N323" s="318">
        <v>9</v>
      </c>
      <c r="O323" s="318"/>
      <c r="P323" s="318"/>
      <c r="Q323" s="319"/>
      <c r="R323" t="s">
        <v>43</v>
      </c>
      <c r="S323" s="318"/>
      <c r="AB323" s="318" t="s">
        <v>78</v>
      </c>
      <c r="AC323" s="318">
        <v>50023365</v>
      </c>
      <c r="AD323" s="318" t="s">
        <v>79</v>
      </c>
      <c r="AF323" s="318">
        <v>16</v>
      </c>
      <c r="AG323" s="320">
        <v>202121</v>
      </c>
      <c r="AH323" s="318">
        <v>74</v>
      </c>
      <c r="AI323" s="320"/>
    </row>
    <row r="324" spans="1:35" hidden="1">
      <c r="A324" t="s">
        <v>1091</v>
      </c>
      <c r="B324" s="1">
        <v>45873</v>
      </c>
      <c r="C324">
        <v>8</v>
      </c>
      <c r="D324">
        <v>510154</v>
      </c>
      <c r="E324" t="s">
        <v>6508</v>
      </c>
      <c r="F324" t="s">
        <v>5772</v>
      </c>
      <c r="G324" t="s">
        <v>5806</v>
      </c>
      <c r="H324" t="s">
        <v>6509</v>
      </c>
      <c r="I324" t="s">
        <v>5775</v>
      </c>
      <c r="J324" t="s">
        <v>6455</v>
      </c>
      <c r="K324" s="318"/>
      <c r="L324" t="s">
        <v>5814</v>
      </c>
      <c r="M324" s="319">
        <v>45889</v>
      </c>
      <c r="N324" s="318">
        <v>8</v>
      </c>
      <c r="O324" s="318"/>
      <c r="P324" s="318"/>
      <c r="Q324" s="319"/>
      <c r="R324" t="s">
        <v>43</v>
      </c>
      <c r="S324" s="318"/>
      <c r="AB324" s="318" t="s">
        <v>78</v>
      </c>
      <c r="AC324" s="318">
        <v>50023369</v>
      </c>
      <c r="AD324" s="318" t="s">
        <v>79</v>
      </c>
      <c r="AF324" s="318">
        <v>16</v>
      </c>
      <c r="AG324" s="320">
        <v>195512</v>
      </c>
      <c r="AH324" s="318">
        <v>37</v>
      </c>
      <c r="AI324" s="320"/>
    </row>
    <row r="325" spans="1:35" hidden="1">
      <c r="A325" t="s">
        <v>1095</v>
      </c>
      <c r="B325" s="1">
        <v>45873</v>
      </c>
      <c r="C325">
        <v>8</v>
      </c>
      <c r="D325">
        <v>510155</v>
      </c>
      <c r="E325" t="s">
        <v>6510</v>
      </c>
      <c r="F325" t="s">
        <v>5772</v>
      </c>
      <c r="G325" t="s">
        <v>5800</v>
      </c>
      <c r="H325" t="s">
        <v>6511</v>
      </c>
      <c r="I325" t="s">
        <v>5775</v>
      </c>
      <c r="J325" t="s">
        <v>6455</v>
      </c>
      <c r="K325" s="318"/>
      <c r="L325" t="s">
        <v>5814</v>
      </c>
      <c r="M325" s="319">
        <v>45890</v>
      </c>
      <c r="N325" s="318">
        <v>8</v>
      </c>
      <c r="O325" s="318"/>
      <c r="P325" s="318"/>
      <c r="Q325" s="319"/>
      <c r="R325" t="s">
        <v>43</v>
      </c>
      <c r="S325" s="318"/>
      <c r="AB325" s="318" t="s">
        <v>182</v>
      </c>
      <c r="AC325" s="318">
        <v>50023372</v>
      </c>
      <c r="AD325" s="318" t="s">
        <v>35</v>
      </c>
      <c r="AF325" s="318">
        <v>16</v>
      </c>
      <c r="AG325" s="320">
        <v>176082</v>
      </c>
      <c r="AH325" s="318">
        <v>48</v>
      </c>
      <c r="AI325" s="320"/>
    </row>
    <row r="326" spans="1:35" hidden="1">
      <c r="A326" t="s">
        <v>1098</v>
      </c>
      <c r="B326" s="1">
        <v>45873</v>
      </c>
      <c r="C326">
        <v>8</v>
      </c>
      <c r="D326">
        <v>510156</v>
      </c>
      <c r="E326" t="s">
        <v>6512</v>
      </c>
      <c r="F326" t="s">
        <v>5772</v>
      </c>
      <c r="G326" t="s">
        <v>6498</v>
      </c>
      <c r="H326" t="s">
        <v>6513</v>
      </c>
      <c r="I326" t="s">
        <v>5775</v>
      </c>
      <c r="J326" t="s">
        <v>6455</v>
      </c>
      <c r="K326" s="318"/>
      <c r="L326"/>
      <c r="M326" s="319">
        <v>45896</v>
      </c>
      <c r="N326" s="318">
        <v>8</v>
      </c>
      <c r="O326" s="318" t="s">
        <v>93</v>
      </c>
      <c r="P326" s="318"/>
      <c r="Q326" s="319"/>
      <c r="R326" t="s">
        <v>43</v>
      </c>
      <c r="S326" s="318"/>
      <c r="AB326" s="318" t="s">
        <v>78</v>
      </c>
      <c r="AC326" s="318">
        <v>50023375</v>
      </c>
      <c r="AD326" s="318" t="s">
        <v>79</v>
      </c>
      <c r="AF326" s="318">
        <v>16</v>
      </c>
      <c r="AG326" s="320">
        <v>185427</v>
      </c>
      <c r="AH326" s="318">
        <v>52</v>
      </c>
      <c r="AI326" s="320">
        <v>156819</v>
      </c>
    </row>
    <row r="327" spans="1:35" hidden="1">
      <c r="A327" t="s">
        <v>1103</v>
      </c>
      <c r="B327" s="1">
        <v>45873</v>
      </c>
      <c r="C327">
        <v>8</v>
      </c>
      <c r="D327">
        <v>510157</v>
      </c>
      <c r="E327" t="s">
        <v>6514</v>
      </c>
      <c r="F327" t="s">
        <v>5772</v>
      </c>
      <c r="G327" t="s">
        <v>6498</v>
      </c>
      <c r="H327" t="s">
        <v>6515</v>
      </c>
      <c r="I327" t="s">
        <v>5775</v>
      </c>
      <c r="J327" t="s">
        <v>6455</v>
      </c>
      <c r="K327" s="318"/>
      <c r="L327"/>
      <c r="M327" s="319">
        <v>45908</v>
      </c>
      <c r="N327" s="318">
        <v>9</v>
      </c>
      <c r="O327" s="318" t="s">
        <v>93</v>
      </c>
      <c r="P327" s="318"/>
      <c r="Q327" s="319"/>
      <c r="R327" t="s">
        <v>43</v>
      </c>
      <c r="S327" s="318"/>
      <c r="AB327" s="318" t="s">
        <v>83</v>
      </c>
      <c r="AC327" s="318">
        <v>50023378</v>
      </c>
      <c r="AD327" s="318" t="s">
        <v>84</v>
      </c>
      <c r="AF327" s="318">
        <v>16</v>
      </c>
      <c r="AG327" s="320">
        <v>200759</v>
      </c>
      <c r="AH327" s="318">
        <v>51</v>
      </c>
      <c r="AI327" s="320">
        <v>184751</v>
      </c>
    </row>
    <row r="328" spans="1:35" hidden="1">
      <c r="A328" t="s">
        <v>1106</v>
      </c>
      <c r="B328" s="1">
        <v>45873</v>
      </c>
      <c r="C328">
        <v>8</v>
      </c>
      <c r="D328">
        <v>510158</v>
      </c>
      <c r="E328" t="s">
        <v>6516</v>
      </c>
      <c r="F328" t="s">
        <v>5772</v>
      </c>
      <c r="G328" t="s">
        <v>6498</v>
      </c>
      <c r="H328" t="s">
        <v>6517</v>
      </c>
      <c r="I328" t="s">
        <v>5775</v>
      </c>
      <c r="J328" t="s">
        <v>6455</v>
      </c>
      <c r="K328" s="318"/>
      <c r="L328"/>
      <c r="M328" s="319">
        <v>45908</v>
      </c>
      <c r="N328" s="318">
        <v>9</v>
      </c>
      <c r="O328" s="318" t="s">
        <v>93</v>
      </c>
      <c r="P328" s="318" t="s">
        <v>6518</v>
      </c>
      <c r="Q328" s="319">
        <v>45898</v>
      </c>
      <c r="R328" t="s">
        <v>6519</v>
      </c>
      <c r="S328" s="318" t="s">
        <v>83</v>
      </c>
      <c r="T328">
        <v>34538</v>
      </c>
      <c r="AB328" s="318" t="s">
        <v>78</v>
      </c>
      <c r="AC328" s="318">
        <v>50023382</v>
      </c>
      <c r="AD328" s="318" t="s">
        <v>79</v>
      </c>
      <c r="AF328" s="318">
        <v>16</v>
      </c>
      <c r="AG328" s="320">
        <v>210964</v>
      </c>
      <c r="AH328" s="318">
        <v>78</v>
      </c>
      <c r="AI328" s="320">
        <v>138245</v>
      </c>
    </row>
    <row r="329" spans="1:35" hidden="1">
      <c r="A329" t="s">
        <v>1112</v>
      </c>
      <c r="B329" s="1">
        <v>45873</v>
      </c>
      <c r="C329">
        <v>8</v>
      </c>
      <c r="D329">
        <v>510159</v>
      </c>
      <c r="E329" t="s">
        <v>6520</v>
      </c>
      <c r="F329" t="s">
        <v>5772</v>
      </c>
      <c r="G329" t="s">
        <v>6498</v>
      </c>
      <c r="H329" t="s">
        <v>6521</v>
      </c>
      <c r="I329" t="s">
        <v>5775</v>
      </c>
      <c r="J329" t="s">
        <v>6455</v>
      </c>
      <c r="K329" s="318"/>
      <c r="L329"/>
      <c r="M329" s="319">
        <v>45895</v>
      </c>
      <c r="N329" s="318">
        <v>8</v>
      </c>
      <c r="O329" s="318" t="s">
        <v>93</v>
      </c>
      <c r="P329" s="318"/>
      <c r="Q329" s="319"/>
      <c r="R329" t="s">
        <v>43</v>
      </c>
      <c r="S329" s="318"/>
      <c r="AB329" s="318" t="s">
        <v>78</v>
      </c>
      <c r="AC329" s="318">
        <v>50023384</v>
      </c>
      <c r="AD329" s="318" t="s">
        <v>79</v>
      </c>
      <c r="AF329" s="318">
        <v>16</v>
      </c>
      <c r="AG329" s="320">
        <v>178973</v>
      </c>
      <c r="AH329" s="318">
        <v>41</v>
      </c>
      <c r="AI329" s="320">
        <v>178973</v>
      </c>
    </row>
    <row r="330" spans="1:35" hidden="1">
      <c r="A330" t="s">
        <v>1115</v>
      </c>
      <c r="B330" s="1">
        <v>45873</v>
      </c>
      <c r="C330">
        <v>8</v>
      </c>
      <c r="D330">
        <v>510160</v>
      </c>
      <c r="E330" t="s">
        <v>6522</v>
      </c>
      <c r="F330" t="s">
        <v>5772</v>
      </c>
      <c r="G330" t="s">
        <v>6498</v>
      </c>
      <c r="H330" t="s">
        <v>6523</v>
      </c>
      <c r="I330" t="s">
        <v>5775</v>
      </c>
      <c r="J330" t="s">
        <v>6455</v>
      </c>
      <c r="K330" s="318"/>
      <c r="L330"/>
      <c r="M330" s="319">
        <v>45898</v>
      </c>
      <c r="N330" s="318">
        <v>8</v>
      </c>
      <c r="O330" s="318" t="s">
        <v>93</v>
      </c>
      <c r="P330" s="318"/>
      <c r="Q330" s="319"/>
      <c r="R330" t="s">
        <v>43</v>
      </c>
      <c r="S330" s="318"/>
      <c r="AB330" s="318" t="s">
        <v>78</v>
      </c>
      <c r="AC330" s="318">
        <v>50023389</v>
      </c>
      <c r="AD330" s="318" t="s">
        <v>79</v>
      </c>
      <c r="AF330" s="318">
        <v>16</v>
      </c>
      <c r="AG330" s="320">
        <v>197845</v>
      </c>
      <c r="AH330" s="318">
        <v>58</v>
      </c>
      <c r="AI330" s="320">
        <v>160134</v>
      </c>
    </row>
    <row r="331" spans="1:35" hidden="1">
      <c r="A331" t="s">
        <v>1121</v>
      </c>
      <c r="B331" s="1">
        <v>45873</v>
      </c>
      <c r="C331">
        <v>8</v>
      </c>
      <c r="D331">
        <v>510161</v>
      </c>
      <c r="E331" t="s">
        <v>6524</v>
      </c>
      <c r="F331" t="s">
        <v>5772</v>
      </c>
      <c r="G331" t="s">
        <v>6498</v>
      </c>
      <c r="H331" t="s">
        <v>6525</v>
      </c>
      <c r="I331" t="s">
        <v>5775</v>
      </c>
      <c r="J331" t="s">
        <v>6455</v>
      </c>
      <c r="K331" s="318"/>
      <c r="L331"/>
      <c r="M331" s="319">
        <v>45908</v>
      </c>
      <c r="N331" s="318">
        <v>9</v>
      </c>
      <c r="O331" s="318" t="s">
        <v>93</v>
      </c>
      <c r="P331" s="318" t="s">
        <v>6518</v>
      </c>
      <c r="Q331" s="319">
        <v>45898</v>
      </c>
      <c r="R331" t="s">
        <v>6519</v>
      </c>
      <c r="S331" s="318" t="s">
        <v>83</v>
      </c>
      <c r="T331">
        <v>35924</v>
      </c>
      <c r="AB331" s="318" t="s">
        <v>78</v>
      </c>
      <c r="AC331" s="318">
        <v>50023393</v>
      </c>
      <c r="AD331" s="318" t="s">
        <v>79</v>
      </c>
      <c r="AF331" s="318">
        <v>16</v>
      </c>
      <c r="AG331" s="320">
        <v>217375</v>
      </c>
      <c r="AH331" s="318">
        <v>88</v>
      </c>
      <c r="AI331" s="320">
        <v>141237</v>
      </c>
    </row>
    <row r="332" spans="1:35" hidden="1">
      <c r="A332" t="s">
        <v>1122</v>
      </c>
      <c r="B332" s="1">
        <v>45873</v>
      </c>
      <c r="C332">
        <v>8</v>
      </c>
      <c r="D332">
        <v>510162</v>
      </c>
      <c r="E332" t="s">
        <v>6526</v>
      </c>
      <c r="F332" t="s">
        <v>5772</v>
      </c>
      <c r="G332" t="s">
        <v>6498</v>
      </c>
      <c r="H332" t="s">
        <v>6527</v>
      </c>
      <c r="I332" t="s">
        <v>5775</v>
      </c>
      <c r="J332" t="s">
        <v>6455</v>
      </c>
      <c r="K332" s="318"/>
      <c r="L332"/>
      <c r="M332" s="319">
        <v>45901</v>
      </c>
      <c r="N332" s="318">
        <v>9</v>
      </c>
      <c r="O332" s="318" t="s">
        <v>93</v>
      </c>
      <c r="P332" s="318"/>
      <c r="Q332" s="319"/>
      <c r="R332" t="s">
        <v>43</v>
      </c>
      <c r="S332" s="318"/>
      <c r="AB332" s="318" t="s">
        <v>78</v>
      </c>
      <c r="AC332" s="318">
        <v>50023397</v>
      </c>
      <c r="AD332" s="318" t="s">
        <v>79</v>
      </c>
      <c r="AF332" s="318">
        <v>16</v>
      </c>
      <c r="AG332" s="320">
        <v>190794</v>
      </c>
      <c r="AH332" s="318">
        <v>47</v>
      </c>
      <c r="AI332" s="320">
        <v>150687</v>
      </c>
    </row>
    <row r="333" spans="1:35" hidden="1">
      <c r="A333" t="s">
        <v>1126</v>
      </c>
      <c r="B333" s="1">
        <v>45873</v>
      </c>
      <c r="C333">
        <v>8</v>
      </c>
      <c r="D333">
        <v>510163</v>
      </c>
      <c r="E333" t="s">
        <v>6528</v>
      </c>
      <c r="F333" t="s">
        <v>5772</v>
      </c>
      <c r="G333" t="s">
        <v>6498</v>
      </c>
      <c r="H333" t="s">
        <v>6529</v>
      </c>
      <c r="I333" t="s">
        <v>5775</v>
      </c>
      <c r="J333" t="s">
        <v>6455</v>
      </c>
      <c r="K333" s="318"/>
      <c r="L333"/>
      <c r="M333" s="319">
        <v>45908</v>
      </c>
      <c r="N333" s="318">
        <v>9</v>
      </c>
      <c r="O333" s="318" t="s">
        <v>93</v>
      </c>
      <c r="P333" s="318" t="s">
        <v>6518</v>
      </c>
      <c r="Q333" s="319">
        <v>45898</v>
      </c>
      <c r="R333" t="s">
        <v>6519</v>
      </c>
      <c r="S333" s="318" t="s">
        <v>83</v>
      </c>
      <c r="T333">
        <v>36050</v>
      </c>
      <c r="AB333" s="318" t="s">
        <v>78</v>
      </c>
      <c r="AC333" s="318">
        <v>50023402</v>
      </c>
      <c r="AD333" s="318" t="s">
        <v>79</v>
      </c>
      <c r="AF333" s="318">
        <v>16</v>
      </c>
      <c r="AG333" s="320">
        <v>225696</v>
      </c>
      <c r="AH333" s="318">
        <v>89</v>
      </c>
      <c r="AI333" s="320">
        <v>145249</v>
      </c>
    </row>
    <row r="334" spans="1:35" hidden="1">
      <c r="A334" t="s">
        <v>1130</v>
      </c>
      <c r="B334" s="1">
        <v>45873</v>
      </c>
      <c r="C334">
        <v>8</v>
      </c>
      <c r="D334">
        <v>510164</v>
      </c>
      <c r="E334" t="s">
        <v>6530</v>
      </c>
      <c r="F334" t="s">
        <v>5772</v>
      </c>
      <c r="G334" t="s">
        <v>6498</v>
      </c>
      <c r="H334" t="s">
        <v>6531</v>
      </c>
      <c r="I334" t="s">
        <v>5775</v>
      </c>
      <c r="J334" t="s">
        <v>6455</v>
      </c>
      <c r="K334" s="318"/>
      <c r="L334"/>
      <c r="M334" s="319">
        <v>45897</v>
      </c>
      <c r="N334" s="318">
        <v>8</v>
      </c>
      <c r="O334" s="318" t="s">
        <v>93</v>
      </c>
      <c r="P334" s="318"/>
      <c r="Q334" s="319"/>
      <c r="R334" t="s">
        <v>43</v>
      </c>
      <c r="S334" s="318"/>
      <c r="AB334" s="318" t="s">
        <v>78</v>
      </c>
      <c r="AC334" s="318">
        <v>50023411</v>
      </c>
      <c r="AD334" s="318" t="s">
        <v>79</v>
      </c>
      <c r="AF334" s="318">
        <v>16</v>
      </c>
      <c r="AG334" s="320">
        <v>181425</v>
      </c>
      <c r="AH334" s="318">
        <v>43</v>
      </c>
      <c r="AI334" s="320">
        <v>143887</v>
      </c>
    </row>
    <row r="335" spans="1:35" hidden="1">
      <c r="A335" t="s">
        <v>1135</v>
      </c>
      <c r="B335" s="1">
        <v>45873</v>
      </c>
      <c r="C335">
        <v>8</v>
      </c>
      <c r="D335">
        <v>510165</v>
      </c>
      <c r="E335" t="s">
        <v>6532</v>
      </c>
      <c r="F335" t="s">
        <v>5772</v>
      </c>
      <c r="G335" t="s">
        <v>6498</v>
      </c>
      <c r="H335" t="s">
        <v>6533</v>
      </c>
      <c r="I335" t="s">
        <v>5775</v>
      </c>
      <c r="J335" t="s">
        <v>6455</v>
      </c>
      <c r="K335" s="318"/>
      <c r="L335"/>
      <c r="M335" s="319">
        <v>45898</v>
      </c>
      <c r="N335" s="318">
        <v>8</v>
      </c>
      <c r="O335" s="318" t="s">
        <v>93</v>
      </c>
      <c r="P335" s="318"/>
      <c r="Q335" s="319"/>
      <c r="R335" t="s">
        <v>43</v>
      </c>
      <c r="S335" s="318"/>
      <c r="AB335" s="318" t="s">
        <v>78</v>
      </c>
      <c r="AC335" s="318">
        <v>50023418</v>
      </c>
      <c r="AD335" s="318" t="s">
        <v>79</v>
      </c>
      <c r="AF335" s="318">
        <v>16</v>
      </c>
      <c r="AG335" s="320">
        <v>174219</v>
      </c>
      <c r="AH335" s="318">
        <v>44</v>
      </c>
      <c r="AI335" s="320">
        <v>144030</v>
      </c>
    </row>
    <row r="336" spans="1:35">
      <c r="A336" t="s">
        <v>1138</v>
      </c>
      <c r="B336" s="1">
        <v>45873</v>
      </c>
      <c r="C336">
        <v>8</v>
      </c>
      <c r="D336">
        <v>510166</v>
      </c>
      <c r="E336" t="s">
        <v>6534</v>
      </c>
      <c r="F336" t="s">
        <v>46</v>
      </c>
      <c r="G336" t="s">
        <v>6145</v>
      </c>
      <c r="H336" t="s">
        <v>6535</v>
      </c>
      <c r="I336" t="s">
        <v>5748</v>
      </c>
      <c r="J336" t="s">
        <v>6146</v>
      </c>
      <c r="K336" s="318"/>
      <c r="L336" t="s">
        <v>391</v>
      </c>
      <c r="M336" s="319">
        <v>45881</v>
      </c>
      <c r="N336" s="318">
        <v>8</v>
      </c>
      <c r="O336" s="318"/>
      <c r="P336" s="318" t="s">
        <v>274</v>
      </c>
      <c r="Q336" s="319">
        <v>45874</v>
      </c>
      <c r="R336" t="s">
        <v>6536</v>
      </c>
      <c r="S336" s="318" t="s">
        <v>62</v>
      </c>
      <c r="T336">
        <v>13650</v>
      </c>
      <c r="AB336" s="318" t="s">
        <v>62</v>
      </c>
      <c r="AC336" s="318">
        <v>50023214</v>
      </c>
      <c r="AD336" s="318" t="s">
        <v>63</v>
      </c>
      <c r="AF336" s="318">
        <v>33</v>
      </c>
      <c r="AG336" s="320">
        <v>20548</v>
      </c>
      <c r="AH336" s="318"/>
      <c r="AI336" s="320"/>
    </row>
    <row r="337" spans="1:35">
      <c r="A337" t="s">
        <v>1143</v>
      </c>
      <c r="B337" s="1">
        <v>45873</v>
      </c>
      <c r="C337">
        <v>8</v>
      </c>
      <c r="D337">
        <v>510167</v>
      </c>
      <c r="E337" t="s">
        <v>6537</v>
      </c>
      <c r="F337" t="s">
        <v>46</v>
      </c>
      <c r="G337" t="s">
        <v>5773</v>
      </c>
      <c r="H337" t="s">
        <v>6538</v>
      </c>
      <c r="I337" t="s">
        <v>3282</v>
      </c>
      <c r="J337" t="s">
        <v>6539</v>
      </c>
      <c r="K337" s="318"/>
      <c r="L337" t="s">
        <v>5814</v>
      </c>
      <c r="M337" s="319">
        <v>45875</v>
      </c>
      <c r="N337" s="318">
        <v>8</v>
      </c>
      <c r="O337" s="318"/>
      <c r="P337" s="318"/>
      <c r="Q337" s="319"/>
      <c r="R337" t="s">
        <v>43</v>
      </c>
      <c r="S337" s="318"/>
      <c r="AB337" s="318" t="s">
        <v>109</v>
      </c>
      <c r="AC337" s="318">
        <v>50023120</v>
      </c>
      <c r="AD337" s="318" t="s">
        <v>95</v>
      </c>
      <c r="AF337" s="318">
        <v>35</v>
      </c>
      <c r="AG337" s="320">
        <v>185623</v>
      </c>
      <c r="AH337" s="318"/>
      <c r="AI337" s="320"/>
    </row>
    <row r="338" spans="1:35">
      <c r="A338" t="s">
        <v>1146</v>
      </c>
      <c r="B338" s="1">
        <v>45873</v>
      </c>
      <c r="C338">
        <v>8</v>
      </c>
      <c r="D338">
        <v>510168</v>
      </c>
      <c r="E338" t="s">
        <v>6540</v>
      </c>
      <c r="F338" t="s">
        <v>46</v>
      </c>
      <c r="G338" t="s">
        <v>70</v>
      </c>
      <c r="H338" t="s">
        <v>6541</v>
      </c>
      <c r="I338" t="s">
        <v>3282</v>
      </c>
      <c r="J338" t="s">
        <v>6539</v>
      </c>
      <c r="K338" s="318"/>
      <c r="L338" t="s">
        <v>5750</v>
      </c>
      <c r="M338" s="319">
        <v>45897</v>
      </c>
      <c r="N338" s="318">
        <v>8</v>
      </c>
      <c r="O338" s="318"/>
      <c r="P338" s="318"/>
      <c r="Q338" s="319"/>
      <c r="R338" t="s">
        <v>43</v>
      </c>
      <c r="S338" s="318"/>
      <c r="V338">
        <v>45873</v>
      </c>
      <c r="X338">
        <v>45897</v>
      </c>
      <c r="Z338" t="s">
        <v>5767</v>
      </c>
      <c r="AA338" t="s">
        <v>6542</v>
      </c>
      <c r="AB338" s="318" t="s">
        <v>77</v>
      </c>
      <c r="AC338" s="318">
        <v>50023121</v>
      </c>
      <c r="AD338" s="318" t="s">
        <v>101</v>
      </c>
      <c r="AF338" s="318">
        <v>35</v>
      </c>
      <c r="AG338" s="320">
        <v>191577</v>
      </c>
      <c r="AH338" s="318">
        <v>89</v>
      </c>
      <c r="AI338" s="320"/>
    </row>
    <row r="339" spans="1:35">
      <c r="A339" t="s">
        <v>1151</v>
      </c>
      <c r="B339" s="1">
        <v>45873</v>
      </c>
      <c r="C339">
        <v>8</v>
      </c>
      <c r="D339">
        <v>510169</v>
      </c>
      <c r="E339" t="s">
        <v>6543</v>
      </c>
      <c r="F339" t="s">
        <v>46</v>
      </c>
      <c r="G339" t="s">
        <v>70</v>
      </c>
      <c r="H339" t="s">
        <v>5764</v>
      </c>
      <c r="I339" t="s">
        <v>5748</v>
      </c>
      <c r="J339" t="s">
        <v>6539</v>
      </c>
      <c r="K339" s="318"/>
      <c r="L339" t="s">
        <v>5750</v>
      </c>
      <c r="M339" s="319">
        <v>45897</v>
      </c>
      <c r="N339" s="318">
        <v>8</v>
      </c>
      <c r="O339" s="318"/>
      <c r="P339" s="318"/>
      <c r="Q339" s="319"/>
      <c r="R339" t="s">
        <v>43</v>
      </c>
      <c r="S339" s="318"/>
      <c r="V339">
        <v>45873</v>
      </c>
      <c r="X339">
        <v>45897</v>
      </c>
      <c r="Z339" t="s">
        <v>5767</v>
      </c>
      <c r="AA339" t="s">
        <v>6544</v>
      </c>
      <c r="AB339" s="318" t="s">
        <v>83</v>
      </c>
      <c r="AC339" s="318">
        <v>50023124</v>
      </c>
      <c r="AD339" s="318" t="s">
        <v>84</v>
      </c>
      <c r="AF339" s="318">
        <v>35</v>
      </c>
      <c r="AG339" s="320">
        <v>52681</v>
      </c>
      <c r="AH339" s="318"/>
      <c r="AI339" s="320"/>
    </row>
    <row r="340" spans="1:35">
      <c r="A340" t="s">
        <v>1154</v>
      </c>
      <c r="B340" s="1">
        <v>45873</v>
      </c>
      <c r="C340">
        <v>8</v>
      </c>
      <c r="D340">
        <v>510170</v>
      </c>
      <c r="E340" t="s">
        <v>6545</v>
      </c>
      <c r="F340" t="s">
        <v>46</v>
      </c>
      <c r="G340" t="s">
        <v>70</v>
      </c>
      <c r="H340" t="s">
        <v>5766</v>
      </c>
      <c r="I340" t="s">
        <v>5748</v>
      </c>
      <c r="J340" t="s">
        <v>6539</v>
      </c>
      <c r="K340" s="318"/>
      <c r="L340" t="s">
        <v>5750</v>
      </c>
      <c r="M340" s="319">
        <v>45897</v>
      </c>
      <c r="N340" s="318">
        <v>8</v>
      </c>
      <c r="O340" s="318"/>
      <c r="P340" s="318"/>
      <c r="Q340" s="319"/>
      <c r="R340" t="s">
        <v>43</v>
      </c>
      <c r="S340" s="318"/>
      <c r="AB340" s="318" t="s">
        <v>77</v>
      </c>
      <c r="AC340" s="318">
        <v>50023129</v>
      </c>
      <c r="AD340" s="318" t="s">
        <v>101</v>
      </c>
      <c r="AF340" s="318">
        <v>35</v>
      </c>
      <c r="AG340" s="320">
        <v>202036</v>
      </c>
      <c r="AH340" s="318">
        <v>60</v>
      </c>
      <c r="AI340" s="320"/>
    </row>
    <row r="341" spans="1:35">
      <c r="A341" t="s">
        <v>1159</v>
      </c>
      <c r="B341" s="1">
        <v>45873</v>
      </c>
      <c r="C341">
        <v>8</v>
      </c>
      <c r="D341">
        <v>510171</v>
      </c>
      <c r="E341" t="s">
        <v>6546</v>
      </c>
      <c r="F341" t="s">
        <v>46</v>
      </c>
      <c r="G341" t="s">
        <v>70</v>
      </c>
      <c r="H341" t="s">
        <v>5770</v>
      </c>
      <c r="I341" t="s">
        <v>5748</v>
      </c>
      <c r="J341" t="s">
        <v>6539</v>
      </c>
      <c r="K341" s="318"/>
      <c r="L341" t="s">
        <v>5750</v>
      </c>
      <c r="M341" s="319">
        <v>45897</v>
      </c>
      <c r="N341" s="318">
        <v>8</v>
      </c>
      <c r="O341" s="318"/>
      <c r="P341" s="318"/>
      <c r="Q341" s="319"/>
      <c r="R341" t="s">
        <v>43</v>
      </c>
      <c r="S341" s="318"/>
      <c r="V341">
        <v>45873</v>
      </c>
      <c r="X341">
        <v>45897</v>
      </c>
      <c r="Z341" t="s">
        <v>5767</v>
      </c>
      <c r="AA341" t="s">
        <v>6544</v>
      </c>
      <c r="AB341" s="318" t="s">
        <v>83</v>
      </c>
      <c r="AC341" s="318">
        <v>50023133</v>
      </c>
      <c r="AD341" s="318" t="s">
        <v>84</v>
      </c>
      <c r="AF341" s="318">
        <v>35</v>
      </c>
      <c r="AG341" s="320">
        <v>52121</v>
      </c>
      <c r="AH341" s="318"/>
      <c r="AI341" s="320"/>
    </row>
    <row r="342" spans="1:35">
      <c r="A342" t="s">
        <v>1163</v>
      </c>
      <c r="B342" s="1">
        <v>45873</v>
      </c>
      <c r="C342">
        <v>8</v>
      </c>
      <c r="D342">
        <v>510172</v>
      </c>
      <c r="E342" t="s">
        <v>6547</v>
      </c>
      <c r="F342" t="s">
        <v>46</v>
      </c>
      <c r="G342" t="s">
        <v>70</v>
      </c>
      <c r="H342" t="s">
        <v>6548</v>
      </c>
      <c r="I342" t="s">
        <v>6055</v>
      </c>
      <c r="J342" t="s">
        <v>6539</v>
      </c>
      <c r="K342" s="318"/>
      <c r="L342" t="s">
        <v>5750</v>
      </c>
      <c r="M342" s="319">
        <v>45897</v>
      </c>
      <c r="N342" s="318">
        <v>8</v>
      </c>
      <c r="O342" s="318"/>
      <c r="P342" s="318"/>
      <c r="Q342" s="319"/>
      <c r="R342" t="s">
        <v>43</v>
      </c>
      <c r="S342" s="318"/>
      <c r="V342">
        <v>45873</v>
      </c>
      <c r="X342">
        <v>45897</v>
      </c>
      <c r="Z342" t="s">
        <v>5767</v>
      </c>
      <c r="AA342" t="s">
        <v>6549</v>
      </c>
      <c r="AB342" s="318" t="s">
        <v>77</v>
      </c>
      <c r="AC342" s="318">
        <v>50023137</v>
      </c>
      <c r="AD342" s="318" t="s">
        <v>101</v>
      </c>
      <c r="AF342" s="318">
        <v>35</v>
      </c>
      <c r="AG342" s="320">
        <v>200791</v>
      </c>
      <c r="AH342" s="318">
        <v>94</v>
      </c>
      <c r="AI342" s="320"/>
    </row>
    <row r="343" spans="1:35">
      <c r="A343" t="s">
        <v>1166</v>
      </c>
      <c r="B343" s="1">
        <v>45873</v>
      </c>
      <c r="C343">
        <v>8</v>
      </c>
      <c r="D343">
        <v>510173</v>
      </c>
      <c r="E343" t="s">
        <v>6550</v>
      </c>
      <c r="F343" t="s">
        <v>46</v>
      </c>
      <c r="G343" t="s">
        <v>70</v>
      </c>
      <c r="H343" t="s">
        <v>6551</v>
      </c>
      <c r="I343" t="s">
        <v>6055</v>
      </c>
      <c r="J343" t="s">
        <v>6539</v>
      </c>
      <c r="K343" s="318"/>
      <c r="L343" t="s">
        <v>5750</v>
      </c>
      <c r="M343" s="319">
        <v>45897</v>
      </c>
      <c r="N343" s="318">
        <v>8</v>
      </c>
      <c r="O343" s="318"/>
      <c r="P343" s="318"/>
      <c r="Q343" s="319"/>
      <c r="R343" t="s">
        <v>43</v>
      </c>
      <c r="S343" s="318"/>
      <c r="V343">
        <v>45873</v>
      </c>
      <c r="X343">
        <v>45897</v>
      </c>
      <c r="Z343" t="s">
        <v>5767</v>
      </c>
      <c r="AA343" t="s">
        <v>6552</v>
      </c>
      <c r="AB343" s="318" t="s">
        <v>77</v>
      </c>
      <c r="AC343" s="318">
        <v>50023142</v>
      </c>
      <c r="AD343" s="318" t="s">
        <v>101</v>
      </c>
      <c r="AF343" s="318">
        <v>35</v>
      </c>
      <c r="AG343" s="320">
        <v>211095</v>
      </c>
      <c r="AH343" s="318">
        <v>87</v>
      </c>
      <c r="AI343" s="320"/>
    </row>
    <row r="344" spans="1:35">
      <c r="A344" t="s">
        <v>1172</v>
      </c>
      <c r="B344" s="1">
        <v>45873</v>
      </c>
      <c r="C344">
        <v>8</v>
      </c>
      <c r="D344">
        <v>510174</v>
      </c>
      <c r="E344" t="s">
        <v>6553</v>
      </c>
      <c r="F344" t="s">
        <v>46</v>
      </c>
      <c r="G344" t="s">
        <v>70</v>
      </c>
      <c r="H344" t="s">
        <v>6554</v>
      </c>
      <c r="I344" t="s">
        <v>5829</v>
      </c>
      <c r="J344" t="s">
        <v>6539</v>
      </c>
      <c r="K344" s="318"/>
      <c r="L344" t="s">
        <v>5750</v>
      </c>
      <c r="M344" s="319">
        <v>45897</v>
      </c>
      <c r="N344" s="318">
        <v>8</v>
      </c>
      <c r="O344" s="318"/>
      <c r="P344" s="318"/>
      <c r="Q344" s="319"/>
      <c r="R344" t="s">
        <v>43</v>
      </c>
      <c r="S344" s="318"/>
      <c r="V344">
        <v>45873</v>
      </c>
      <c r="X344">
        <v>45897</v>
      </c>
      <c r="Z344" t="s">
        <v>5767</v>
      </c>
      <c r="AA344" t="s">
        <v>6555</v>
      </c>
      <c r="AB344" s="318" t="s">
        <v>77</v>
      </c>
      <c r="AC344" s="318">
        <v>50023145</v>
      </c>
      <c r="AD344" s="318" t="s">
        <v>101</v>
      </c>
      <c r="AF344" s="318">
        <v>35</v>
      </c>
      <c r="AG344" s="320">
        <v>183890</v>
      </c>
      <c r="AH344" s="318">
        <v>45</v>
      </c>
      <c r="AI344" s="320"/>
    </row>
    <row r="345" spans="1:35">
      <c r="A345" t="s">
        <v>1175</v>
      </c>
      <c r="B345" s="1">
        <v>45873</v>
      </c>
      <c r="C345">
        <v>8</v>
      </c>
      <c r="D345">
        <v>510175</v>
      </c>
      <c r="E345" t="s">
        <v>6556</v>
      </c>
      <c r="F345" t="s">
        <v>46</v>
      </c>
      <c r="G345" t="s">
        <v>70</v>
      </c>
      <c r="H345" t="s">
        <v>6557</v>
      </c>
      <c r="I345" t="s">
        <v>5829</v>
      </c>
      <c r="J345" t="s">
        <v>6539</v>
      </c>
      <c r="K345" s="318"/>
      <c r="L345" t="s">
        <v>5750</v>
      </c>
      <c r="M345" s="319">
        <v>45897</v>
      </c>
      <c r="N345" s="318">
        <v>8</v>
      </c>
      <c r="O345" s="318"/>
      <c r="P345" s="318"/>
      <c r="Q345" s="319"/>
      <c r="R345" t="s">
        <v>43</v>
      </c>
      <c r="S345" s="318"/>
      <c r="V345">
        <v>45873</v>
      </c>
      <c r="X345">
        <v>45897</v>
      </c>
      <c r="Z345" t="s">
        <v>5767</v>
      </c>
      <c r="AA345" t="s">
        <v>6558</v>
      </c>
      <c r="AB345" s="318" t="s">
        <v>77</v>
      </c>
      <c r="AC345" s="318">
        <v>50023146</v>
      </c>
      <c r="AD345" s="318" t="s">
        <v>101</v>
      </c>
      <c r="AF345" s="318">
        <v>35</v>
      </c>
      <c r="AG345" s="320">
        <v>163598</v>
      </c>
      <c r="AH345" s="318">
        <v>21</v>
      </c>
      <c r="AI345" s="320"/>
    </row>
    <row r="346" spans="1:35">
      <c r="A346" t="s">
        <v>1179</v>
      </c>
      <c r="B346" s="1">
        <v>45873</v>
      </c>
      <c r="C346">
        <v>8</v>
      </c>
      <c r="D346">
        <v>510176</v>
      </c>
      <c r="E346" t="s">
        <v>6559</v>
      </c>
      <c r="F346" t="s">
        <v>46</v>
      </c>
      <c r="G346" t="s">
        <v>70</v>
      </c>
      <c r="H346" t="s">
        <v>5790</v>
      </c>
      <c r="I346" t="s">
        <v>5748</v>
      </c>
      <c r="J346" t="s">
        <v>6539</v>
      </c>
      <c r="K346" s="318"/>
      <c r="L346" t="s">
        <v>5750</v>
      </c>
      <c r="M346" s="319">
        <v>45897</v>
      </c>
      <c r="N346" s="318">
        <v>8</v>
      </c>
      <c r="O346" s="318"/>
      <c r="P346" s="318"/>
      <c r="Q346" s="319"/>
      <c r="R346" t="s">
        <v>43</v>
      </c>
      <c r="S346" s="318"/>
      <c r="V346">
        <v>45873</v>
      </c>
      <c r="X346">
        <v>45897</v>
      </c>
      <c r="Z346" t="s">
        <v>5767</v>
      </c>
      <c r="AA346" t="s">
        <v>6544</v>
      </c>
      <c r="AB346" s="318" t="s">
        <v>83</v>
      </c>
      <c r="AC346" s="318">
        <v>50023183</v>
      </c>
      <c r="AD346" s="318" t="s">
        <v>84</v>
      </c>
      <c r="AF346" s="318">
        <v>35</v>
      </c>
      <c r="AG346" s="320">
        <v>52121</v>
      </c>
      <c r="AH346" s="318"/>
      <c r="AI346" s="320"/>
    </row>
    <row r="347" spans="1:35">
      <c r="A347" t="s">
        <v>1182</v>
      </c>
      <c r="B347" s="1">
        <v>45873</v>
      </c>
      <c r="C347">
        <v>8</v>
      </c>
      <c r="D347">
        <v>510177</v>
      </c>
      <c r="E347" t="s">
        <v>6560</v>
      </c>
      <c r="F347" t="s">
        <v>46</v>
      </c>
      <c r="G347" t="s">
        <v>70</v>
      </c>
      <c r="H347" t="s">
        <v>5961</v>
      </c>
      <c r="I347" t="s">
        <v>3282</v>
      </c>
      <c r="J347" t="s">
        <v>6539</v>
      </c>
      <c r="K347" s="318"/>
      <c r="L347" t="s">
        <v>5750</v>
      </c>
      <c r="M347" s="319">
        <v>45897</v>
      </c>
      <c r="N347" s="318">
        <v>8</v>
      </c>
      <c r="O347" s="318"/>
      <c r="P347" s="318"/>
      <c r="Q347" s="319"/>
      <c r="R347" t="s">
        <v>43</v>
      </c>
      <c r="S347" s="318"/>
      <c r="V347">
        <v>45873</v>
      </c>
      <c r="X347">
        <v>45897</v>
      </c>
      <c r="Z347" t="s">
        <v>5767</v>
      </c>
      <c r="AA347" t="s">
        <v>6561</v>
      </c>
      <c r="AB347" s="318" t="s">
        <v>83</v>
      </c>
      <c r="AC347" s="318">
        <v>50023187</v>
      </c>
      <c r="AD347" s="318" t="s">
        <v>84</v>
      </c>
      <c r="AF347" s="318">
        <v>35</v>
      </c>
      <c r="AG347" s="320">
        <v>153168</v>
      </c>
      <c r="AH347" s="318"/>
      <c r="AI347" s="320"/>
    </row>
    <row r="348" spans="1:35">
      <c r="A348" t="s">
        <v>1187</v>
      </c>
      <c r="B348" s="1">
        <v>45873</v>
      </c>
      <c r="C348">
        <v>8</v>
      </c>
      <c r="D348">
        <v>510178</v>
      </c>
      <c r="E348" t="s">
        <v>6562</v>
      </c>
      <c r="F348" t="s">
        <v>46</v>
      </c>
      <c r="G348" t="s">
        <v>70</v>
      </c>
      <c r="H348" t="s">
        <v>5894</v>
      </c>
      <c r="I348" t="s">
        <v>3282</v>
      </c>
      <c r="J348" t="s">
        <v>6539</v>
      </c>
      <c r="K348" s="318"/>
      <c r="L348" t="s">
        <v>5750</v>
      </c>
      <c r="M348" s="319">
        <v>45897</v>
      </c>
      <c r="N348" s="318">
        <v>8</v>
      </c>
      <c r="O348" s="318"/>
      <c r="P348" s="318"/>
      <c r="Q348" s="319"/>
      <c r="R348" t="s">
        <v>43</v>
      </c>
      <c r="S348" s="318"/>
      <c r="V348">
        <v>45873</v>
      </c>
      <c r="X348">
        <v>45897</v>
      </c>
      <c r="Z348" t="s">
        <v>5767</v>
      </c>
      <c r="AA348" t="s">
        <v>6544</v>
      </c>
      <c r="AB348" s="318" t="s">
        <v>83</v>
      </c>
      <c r="AC348" s="318">
        <v>50023194</v>
      </c>
      <c r="AD348" s="318" t="s">
        <v>84</v>
      </c>
      <c r="AF348" s="318">
        <v>35</v>
      </c>
      <c r="AG348" s="320">
        <v>52401</v>
      </c>
      <c r="AH348" s="318"/>
      <c r="AI348" s="320"/>
    </row>
    <row r="349" spans="1:35">
      <c r="A349" t="s">
        <v>1191</v>
      </c>
      <c r="B349" s="1">
        <v>45873</v>
      </c>
      <c r="C349">
        <v>8</v>
      </c>
      <c r="D349">
        <v>510179</v>
      </c>
      <c r="E349" t="s">
        <v>6563</v>
      </c>
      <c r="F349" t="s">
        <v>46</v>
      </c>
      <c r="G349" t="s">
        <v>5845</v>
      </c>
      <c r="H349" t="s">
        <v>6564</v>
      </c>
      <c r="I349" t="s">
        <v>5754</v>
      </c>
      <c r="J349" t="s">
        <v>6539</v>
      </c>
      <c r="K349" s="318"/>
      <c r="L349" t="s">
        <v>5814</v>
      </c>
      <c r="M349" s="319">
        <v>45902</v>
      </c>
      <c r="N349" s="318">
        <v>9</v>
      </c>
      <c r="O349" s="318"/>
      <c r="P349" s="318"/>
      <c r="Q349" s="319"/>
      <c r="R349" t="s">
        <v>43</v>
      </c>
      <c r="S349" s="318"/>
      <c r="AB349" s="318" t="s">
        <v>77</v>
      </c>
      <c r="AC349" s="318">
        <v>50023206</v>
      </c>
      <c r="AD349" s="318" t="s">
        <v>101</v>
      </c>
      <c r="AF349" s="318">
        <v>35</v>
      </c>
      <c r="AG349" s="320">
        <v>259323</v>
      </c>
      <c r="AH349" s="318">
        <v>58</v>
      </c>
      <c r="AI349" s="320"/>
    </row>
    <row r="350" spans="1:35">
      <c r="A350" t="s">
        <v>1195</v>
      </c>
      <c r="B350" s="1">
        <v>45873</v>
      </c>
      <c r="C350">
        <v>8</v>
      </c>
      <c r="D350">
        <v>510180</v>
      </c>
      <c r="E350" t="s">
        <v>6565</v>
      </c>
      <c r="F350" t="s">
        <v>46</v>
      </c>
      <c r="G350" t="s">
        <v>70</v>
      </c>
      <c r="H350" t="s">
        <v>5888</v>
      </c>
      <c r="I350" t="s">
        <v>3282</v>
      </c>
      <c r="J350" t="s">
        <v>6539</v>
      </c>
      <c r="K350" s="318"/>
      <c r="L350" t="s">
        <v>5750</v>
      </c>
      <c r="M350" s="319">
        <v>45897</v>
      </c>
      <c r="N350" s="318">
        <v>8</v>
      </c>
      <c r="O350" s="318"/>
      <c r="P350" s="318"/>
      <c r="Q350" s="319"/>
      <c r="R350" t="s">
        <v>43</v>
      </c>
      <c r="S350" s="318"/>
      <c r="V350">
        <v>45873</v>
      </c>
      <c r="X350">
        <v>45897</v>
      </c>
      <c r="Z350" t="s">
        <v>5767</v>
      </c>
      <c r="AA350" t="s">
        <v>6544</v>
      </c>
      <c r="AB350" s="318" t="s">
        <v>83</v>
      </c>
      <c r="AC350" s="318">
        <v>50023238</v>
      </c>
      <c r="AD350" s="318" t="s">
        <v>84</v>
      </c>
      <c r="AF350" s="318">
        <v>35</v>
      </c>
      <c r="AG350" s="320">
        <v>52261</v>
      </c>
      <c r="AH350" s="318"/>
      <c r="AI350" s="320"/>
    </row>
    <row r="351" spans="1:35">
      <c r="A351" t="s">
        <v>1199</v>
      </c>
      <c r="B351" s="1">
        <v>45873</v>
      </c>
      <c r="C351">
        <v>8</v>
      </c>
      <c r="D351">
        <v>510181</v>
      </c>
      <c r="E351" t="s">
        <v>6566</v>
      </c>
      <c r="F351" t="s">
        <v>46</v>
      </c>
      <c r="G351" t="s">
        <v>70</v>
      </c>
      <c r="H351" t="s">
        <v>5901</v>
      </c>
      <c r="I351" t="s">
        <v>3282</v>
      </c>
      <c r="J351" t="s">
        <v>6539</v>
      </c>
      <c r="K351" s="318"/>
      <c r="L351" t="s">
        <v>5750</v>
      </c>
      <c r="M351" s="319">
        <v>45897</v>
      </c>
      <c r="N351" s="318">
        <v>8</v>
      </c>
      <c r="O351" s="318"/>
      <c r="P351" s="318"/>
      <c r="Q351" s="319"/>
      <c r="R351" t="s">
        <v>43</v>
      </c>
      <c r="S351" s="318"/>
      <c r="V351">
        <v>45873</v>
      </c>
      <c r="X351">
        <v>45897</v>
      </c>
      <c r="Z351" t="s">
        <v>5767</v>
      </c>
      <c r="AA351" t="s">
        <v>6567</v>
      </c>
      <c r="AB351" s="318" t="s">
        <v>83</v>
      </c>
      <c r="AC351" s="318">
        <v>50023239</v>
      </c>
      <c r="AD351" s="318" t="s">
        <v>84</v>
      </c>
      <c r="AF351" s="318">
        <v>35</v>
      </c>
      <c r="AG351" s="320">
        <v>155395</v>
      </c>
      <c r="AH351" s="318"/>
      <c r="AI351" s="320"/>
    </row>
    <row r="352" spans="1:35">
      <c r="A352" t="s">
        <v>1202</v>
      </c>
      <c r="B352" s="1">
        <v>45873</v>
      </c>
      <c r="C352">
        <v>8</v>
      </c>
      <c r="D352">
        <v>510182</v>
      </c>
      <c r="E352" t="s">
        <v>6568</v>
      </c>
      <c r="F352" t="s">
        <v>46</v>
      </c>
      <c r="G352" t="s">
        <v>5752</v>
      </c>
      <c r="H352" t="s">
        <v>5876</v>
      </c>
      <c r="I352" t="s">
        <v>5829</v>
      </c>
      <c r="J352" t="s">
        <v>6539</v>
      </c>
      <c r="K352" s="318"/>
      <c r="L352" t="s">
        <v>5814</v>
      </c>
      <c r="M352" s="319">
        <v>45909</v>
      </c>
      <c r="N352" s="318">
        <v>9</v>
      </c>
      <c r="O352" s="318"/>
      <c r="P352" s="318"/>
      <c r="Q352" s="319"/>
      <c r="R352" t="s">
        <v>43</v>
      </c>
      <c r="S352" s="318"/>
      <c r="AB352" s="318" t="s">
        <v>77</v>
      </c>
      <c r="AC352" s="318">
        <v>50023241</v>
      </c>
      <c r="AD352" s="318" t="s">
        <v>101</v>
      </c>
      <c r="AF352" s="318">
        <v>35</v>
      </c>
      <c r="AG352" s="320">
        <v>297972</v>
      </c>
      <c r="AH352" s="318">
        <v>98</v>
      </c>
      <c r="AI352" s="320"/>
    </row>
    <row r="353" spans="1:35">
      <c r="A353" t="s">
        <v>1206</v>
      </c>
      <c r="B353" s="1">
        <v>45873</v>
      </c>
      <c r="C353">
        <v>8</v>
      </c>
      <c r="D353">
        <v>510183</v>
      </c>
      <c r="E353" t="s">
        <v>6569</v>
      </c>
      <c r="F353" t="s">
        <v>46</v>
      </c>
      <c r="G353" t="s">
        <v>5773</v>
      </c>
      <c r="H353" t="s">
        <v>5879</v>
      </c>
      <c r="I353" t="s">
        <v>5829</v>
      </c>
      <c r="J353" t="s">
        <v>6539</v>
      </c>
      <c r="K353" s="318"/>
      <c r="L353" t="s">
        <v>391</v>
      </c>
      <c r="M353" s="319" t="s">
        <v>534</v>
      </c>
      <c r="N353" s="318"/>
      <c r="O353" s="318"/>
      <c r="P353" s="318"/>
      <c r="Q353" s="319"/>
      <c r="R353" t="s">
        <v>43</v>
      </c>
      <c r="S353" s="318"/>
      <c r="AB353" s="318"/>
      <c r="AC353" s="318">
        <v>50023242</v>
      </c>
      <c r="AD353" s="318" t="s">
        <v>43</v>
      </c>
      <c r="AF353" s="318"/>
      <c r="AG353" s="320"/>
      <c r="AH353" s="318"/>
      <c r="AI353" s="320"/>
    </row>
    <row r="354" spans="1:35">
      <c r="A354" t="s">
        <v>1211</v>
      </c>
      <c r="B354" s="1">
        <v>45873</v>
      </c>
      <c r="C354">
        <v>8</v>
      </c>
      <c r="D354">
        <v>510184</v>
      </c>
      <c r="E354" t="s">
        <v>6570</v>
      </c>
      <c r="F354" t="s">
        <v>46</v>
      </c>
      <c r="G354" t="s">
        <v>6145</v>
      </c>
      <c r="H354" t="s">
        <v>6571</v>
      </c>
      <c r="I354" t="s">
        <v>6055</v>
      </c>
      <c r="J354" t="s">
        <v>1801</v>
      </c>
      <c r="K354" s="318"/>
      <c r="L354" t="s">
        <v>391</v>
      </c>
      <c r="M354" s="319">
        <v>45925</v>
      </c>
      <c r="N354" s="318">
        <v>9</v>
      </c>
      <c r="O354" s="318"/>
      <c r="P354" s="318" t="s">
        <v>274</v>
      </c>
      <c r="Q354" s="319">
        <v>45887</v>
      </c>
      <c r="R354" t="s">
        <v>6536</v>
      </c>
      <c r="S354" s="318" t="s">
        <v>83</v>
      </c>
      <c r="T354">
        <v>82975</v>
      </c>
      <c r="AB354" s="318" t="s">
        <v>83</v>
      </c>
      <c r="AC354" s="318">
        <v>50023046</v>
      </c>
      <c r="AD354" s="318" t="s">
        <v>84</v>
      </c>
      <c r="AF354" s="318">
        <v>61</v>
      </c>
      <c r="AG354" s="320">
        <v>199246</v>
      </c>
      <c r="AH354" s="318"/>
      <c r="AI354" s="320"/>
    </row>
    <row r="355" spans="1:35">
      <c r="A355" t="s">
        <v>1215</v>
      </c>
      <c r="B355" s="1">
        <v>45874</v>
      </c>
      <c r="C355">
        <v>8</v>
      </c>
      <c r="D355">
        <v>510185</v>
      </c>
      <c r="E355" t="s">
        <v>6572</v>
      </c>
      <c r="F355" t="s">
        <v>46</v>
      </c>
      <c r="G355" t="s">
        <v>6498</v>
      </c>
      <c r="H355" t="s">
        <v>6573</v>
      </c>
      <c r="I355" t="s">
        <v>5748</v>
      </c>
      <c r="J355" t="s">
        <v>6455</v>
      </c>
      <c r="K355" s="318"/>
      <c r="L355" t="s">
        <v>5814</v>
      </c>
      <c r="M355" s="319">
        <v>45895</v>
      </c>
      <c r="N355" s="318">
        <v>8</v>
      </c>
      <c r="O355" s="318" t="s">
        <v>6574</v>
      </c>
      <c r="P355" s="318"/>
      <c r="Q355" s="319"/>
      <c r="R355" t="s">
        <v>43</v>
      </c>
      <c r="S355" s="318"/>
      <c r="AB355" s="318" t="s">
        <v>77</v>
      </c>
      <c r="AC355" s="318">
        <v>50023844</v>
      </c>
      <c r="AD355" s="318" t="s">
        <v>101</v>
      </c>
      <c r="AF355" s="318">
        <v>35</v>
      </c>
      <c r="AG355" s="320">
        <v>215149</v>
      </c>
      <c r="AH355" s="318">
        <v>26</v>
      </c>
      <c r="AI355" s="320">
        <v>162506</v>
      </c>
    </row>
    <row r="356" spans="1:35">
      <c r="A356" t="s">
        <v>1218</v>
      </c>
      <c r="B356" s="1">
        <v>45874</v>
      </c>
      <c r="C356">
        <v>8</v>
      </c>
      <c r="D356">
        <v>510186</v>
      </c>
      <c r="E356" t="s">
        <v>6575</v>
      </c>
      <c r="F356" t="s">
        <v>46</v>
      </c>
      <c r="G356" t="s">
        <v>6498</v>
      </c>
      <c r="H356" t="s">
        <v>6576</v>
      </c>
      <c r="I356" t="s">
        <v>5748</v>
      </c>
      <c r="J356" t="s">
        <v>6455</v>
      </c>
      <c r="K356" s="318"/>
      <c r="L356" t="s">
        <v>5814</v>
      </c>
      <c r="M356" s="319">
        <v>45897</v>
      </c>
      <c r="N356" s="318">
        <v>8</v>
      </c>
      <c r="O356" s="318" t="s">
        <v>6574</v>
      </c>
      <c r="P356" s="318"/>
      <c r="Q356" s="319"/>
      <c r="R356" t="s">
        <v>43</v>
      </c>
      <c r="S356" s="318"/>
      <c r="AB356" s="318" t="s">
        <v>77</v>
      </c>
      <c r="AC356" s="318">
        <v>50023846</v>
      </c>
      <c r="AD356" s="318" t="s">
        <v>101</v>
      </c>
      <c r="AF356" s="318">
        <v>35</v>
      </c>
      <c r="AG356" s="320">
        <v>232426</v>
      </c>
      <c r="AH356" s="318">
        <v>36</v>
      </c>
      <c r="AI356" s="320">
        <v>174942</v>
      </c>
    </row>
    <row r="357" spans="1:35">
      <c r="A357" t="s">
        <v>1222</v>
      </c>
      <c r="B357" s="1">
        <v>45874</v>
      </c>
      <c r="C357">
        <v>8</v>
      </c>
      <c r="D357">
        <v>510187</v>
      </c>
      <c r="E357" t="s">
        <v>6577</v>
      </c>
      <c r="F357" t="s">
        <v>46</v>
      </c>
      <c r="G357" t="s">
        <v>5759</v>
      </c>
      <c r="H357" t="s">
        <v>6578</v>
      </c>
      <c r="I357" t="s">
        <v>5748</v>
      </c>
      <c r="J357" t="s">
        <v>6455</v>
      </c>
      <c r="K357" s="318"/>
      <c r="L357" t="s">
        <v>391</v>
      </c>
      <c r="M357" s="319">
        <v>45924</v>
      </c>
      <c r="N357" s="318">
        <v>9</v>
      </c>
      <c r="O357" s="318"/>
      <c r="P357" s="318"/>
      <c r="Q357" s="319"/>
      <c r="R357" t="s">
        <v>43</v>
      </c>
      <c r="S357" s="318"/>
      <c r="AB357" s="318" t="s">
        <v>109</v>
      </c>
      <c r="AC357" s="318">
        <v>50023848</v>
      </c>
      <c r="AD357" s="318" t="s">
        <v>95</v>
      </c>
      <c r="AF357" s="318">
        <v>35</v>
      </c>
      <c r="AG357" s="320">
        <v>59987</v>
      </c>
      <c r="AH357" s="318"/>
      <c r="AI357" s="320"/>
    </row>
    <row r="358" spans="1:35">
      <c r="A358" t="s">
        <v>1227</v>
      </c>
      <c r="B358" s="1">
        <v>45874</v>
      </c>
      <c r="C358">
        <v>8</v>
      </c>
      <c r="D358">
        <v>510188</v>
      </c>
      <c r="E358" t="s">
        <v>6579</v>
      </c>
      <c r="F358" t="s">
        <v>46</v>
      </c>
      <c r="G358" t="s">
        <v>6498</v>
      </c>
      <c r="H358" t="s">
        <v>6580</v>
      </c>
      <c r="I358" t="s">
        <v>5748</v>
      </c>
      <c r="J358" t="s">
        <v>6455</v>
      </c>
      <c r="K358" s="318"/>
      <c r="L358" t="s">
        <v>5814</v>
      </c>
      <c r="M358" s="319">
        <v>45908</v>
      </c>
      <c r="N358" s="318">
        <v>9</v>
      </c>
      <c r="O358" s="318" t="s">
        <v>6574</v>
      </c>
      <c r="P358" s="318" t="s">
        <v>267</v>
      </c>
      <c r="Q358" s="319"/>
      <c r="R358" t="s">
        <v>6463</v>
      </c>
      <c r="S358" s="318" t="s">
        <v>6464</v>
      </c>
      <c r="T358">
        <v>36710</v>
      </c>
      <c r="AB358" s="318" t="s">
        <v>77</v>
      </c>
      <c r="AC358" s="318">
        <v>50023851</v>
      </c>
      <c r="AD358" s="318" t="s">
        <v>101</v>
      </c>
      <c r="AF358" s="318">
        <v>35</v>
      </c>
      <c r="AG358" s="320">
        <v>299756</v>
      </c>
      <c r="AH358" s="318">
        <v>80</v>
      </c>
      <c r="AI358" s="320">
        <v>179009</v>
      </c>
    </row>
    <row r="359" spans="1:35">
      <c r="A359" t="s">
        <v>1231</v>
      </c>
      <c r="B359" s="1">
        <v>45874</v>
      </c>
      <c r="C359">
        <v>8</v>
      </c>
      <c r="D359">
        <v>510189</v>
      </c>
      <c r="E359" t="s">
        <v>6581</v>
      </c>
      <c r="F359" t="s">
        <v>46</v>
      </c>
      <c r="G359" t="s">
        <v>6498</v>
      </c>
      <c r="H359" t="s">
        <v>6582</v>
      </c>
      <c r="I359" t="s">
        <v>5748</v>
      </c>
      <c r="J359" t="s">
        <v>6455</v>
      </c>
      <c r="K359" s="318"/>
      <c r="L359" t="s">
        <v>5814</v>
      </c>
      <c r="M359" s="319">
        <v>45905</v>
      </c>
      <c r="N359" s="318">
        <v>9</v>
      </c>
      <c r="O359" s="318" t="s">
        <v>6574</v>
      </c>
      <c r="P359" s="318"/>
      <c r="Q359" s="319"/>
      <c r="R359" t="s">
        <v>43</v>
      </c>
      <c r="S359" s="318"/>
      <c r="AB359" s="318" t="s">
        <v>77</v>
      </c>
      <c r="AC359" s="318">
        <v>50023856</v>
      </c>
      <c r="AD359" s="318" t="s">
        <v>101</v>
      </c>
      <c r="AF359" s="318">
        <v>35</v>
      </c>
      <c r="AG359" s="320">
        <v>225267</v>
      </c>
      <c r="AH359" s="318">
        <v>23</v>
      </c>
      <c r="AI359" s="320">
        <v>157618</v>
      </c>
    </row>
    <row r="360" spans="1:35">
      <c r="A360" t="s">
        <v>1234</v>
      </c>
      <c r="B360" s="1">
        <v>45874</v>
      </c>
      <c r="C360">
        <v>8</v>
      </c>
      <c r="D360">
        <v>510190</v>
      </c>
      <c r="E360" t="s">
        <v>6583</v>
      </c>
      <c r="F360" t="s">
        <v>46</v>
      </c>
      <c r="G360" t="s">
        <v>6498</v>
      </c>
      <c r="H360" t="s">
        <v>6584</v>
      </c>
      <c r="I360" t="s">
        <v>5748</v>
      </c>
      <c r="J360" t="s">
        <v>6455</v>
      </c>
      <c r="K360" s="318"/>
      <c r="L360" t="s">
        <v>5814</v>
      </c>
      <c r="M360" s="319">
        <v>45905</v>
      </c>
      <c r="N360" s="318">
        <v>9</v>
      </c>
      <c r="O360" s="318" t="s">
        <v>6574</v>
      </c>
      <c r="P360" s="318"/>
      <c r="Q360" s="319"/>
      <c r="R360" t="s">
        <v>43</v>
      </c>
      <c r="S360" s="318"/>
      <c r="AB360" s="318" t="s">
        <v>77</v>
      </c>
      <c r="AC360" s="318">
        <v>50023858</v>
      </c>
      <c r="AD360" s="318" t="s">
        <v>101</v>
      </c>
      <c r="AF360" s="318">
        <v>35</v>
      </c>
      <c r="AG360" s="320">
        <v>219963</v>
      </c>
      <c r="AH360" s="318">
        <v>32</v>
      </c>
      <c r="AI360" s="320">
        <v>165227</v>
      </c>
    </row>
    <row r="361" spans="1:35">
      <c r="A361" t="s">
        <v>1238</v>
      </c>
      <c r="B361" s="1">
        <v>45874</v>
      </c>
      <c r="C361">
        <v>8</v>
      </c>
      <c r="D361">
        <v>510191</v>
      </c>
      <c r="E361" t="s">
        <v>6585</v>
      </c>
      <c r="F361" t="s">
        <v>46</v>
      </c>
      <c r="G361" t="s">
        <v>6498</v>
      </c>
      <c r="H361" t="s">
        <v>6586</v>
      </c>
      <c r="I361" t="s">
        <v>5748</v>
      </c>
      <c r="J361" t="s">
        <v>6455</v>
      </c>
      <c r="K361" s="318"/>
      <c r="L361" t="s">
        <v>5814</v>
      </c>
      <c r="M361" s="319">
        <v>45905</v>
      </c>
      <c r="N361" s="318">
        <v>9</v>
      </c>
      <c r="O361" s="318" t="s">
        <v>6574</v>
      </c>
      <c r="P361" s="318"/>
      <c r="Q361" s="319"/>
      <c r="R361" t="s">
        <v>43</v>
      </c>
      <c r="S361" s="318"/>
      <c r="AB361" s="318" t="s">
        <v>77</v>
      </c>
      <c r="AC361" s="318">
        <v>50023859</v>
      </c>
      <c r="AD361" s="318" t="s">
        <v>101</v>
      </c>
      <c r="AF361" s="318">
        <v>35</v>
      </c>
      <c r="AG361" s="320">
        <v>210145</v>
      </c>
      <c r="AH361" s="318">
        <v>22</v>
      </c>
      <c r="AI361" s="320">
        <v>160976</v>
      </c>
    </row>
    <row r="362" spans="1:35">
      <c r="A362" t="s">
        <v>1241</v>
      </c>
      <c r="B362" s="1">
        <v>45874</v>
      </c>
      <c r="C362">
        <v>8</v>
      </c>
      <c r="D362">
        <v>510192</v>
      </c>
      <c r="E362" t="s">
        <v>6587</v>
      </c>
      <c r="F362" t="s">
        <v>46</v>
      </c>
      <c r="G362" t="s">
        <v>6498</v>
      </c>
      <c r="H362" t="s">
        <v>6588</v>
      </c>
      <c r="I362" t="s">
        <v>5748</v>
      </c>
      <c r="J362" t="s">
        <v>6455</v>
      </c>
      <c r="K362" s="318"/>
      <c r="L362" t="s">
        <v>5814</v>
      </c>
      <c r="M362" s="319">
        <v>45909</v>
      </c>
      <c r="N362" s="318">
        <v>9</v>
      </c>
      <c r="O362" s="318" t="s">
        <v>6574</v>
      </c>
      <c r="P362" s="318"/>
      <c r="Q362" s="319"/>
      <c r="R362" t="s">
        <v>43</v>
      </c>
      <c r="S362" s="318"/>
      <c r="AB362" s="318" t="s">
        <v>77</v>
      </c>
      <c r="AC362" s="318">
        <v>50023860</v>
      </c>
      <c r="AD362" s="318" t="s">
        <v>101</v>
      </c>
      <c r="AF362" s="318">
        <v>35</v>
      </c>
      <c r="AG362" s="320">
        <v>206517</v>
      </c>
      <c r="AH362" s="318">
        <v>27</v>
      </c>
      <c r="AI362" s="320">
        <v>155611</v>
      </c>
    </row>
    <row r="363" spans="1:35">
      <c r="A363" t="s">
        <v>1246</v>
      </c>
      <c r="B363" s="1">
        <v>45874</v>
      </c>
      <c r="C363">
        <v>8</v>
      </c>
      <c r="D363">
        <v>510193</v>
      </c>
      <c r="E363" t="s">
        <v>6589</v>
      </c>
      <c r="F363" t="s">
        <v>46</v>
      </c>
      <c r="G363" t="s">
        <v>70</v>
      </c>
      <c r="H363" t="s">
        <v>6590</v>
      </c>
      <c r="I363" t="s">
        <v>6055</v>
      </c>
      <c r="J363" t="s">
        <v>6455</v>
      </c>
      <c r="K363" s="318"/>
      <c r="L363" t="s">
        <v>5750</v>
      </c>
      <c r="M363" s="319">
        <v>45897</v>
      </c>
      <c r="N363" s="318">
        <v>8</v>
      </c>
      <c r="O363" s="318"/>
      <c r="P363" s="318"/>
      <c r="Q363" s="319"/>
      <c r="R363" t="s">
        <v>43</v>
      </c>
      <c r="S363" s="318"/>
      <c r="V363">
        <v>45874</v>
      </c>
      <c r="X363">
        <v>45897</v>
      </c>
      <c r="Z363" t="s">
        <v>5767</v>
      </c>
      <c r="AA363" t="s">
        <v>6591</v>
      </c>
      <c r="AB363" s="318" t="s">
        <v>77</v>
      </c>
      <c r="AC363" s="318">
        <v>50023953</v>
      </c>
      <c r="AD363" s="318" t="s">
        <v>101</v>
      </c>
      <c r="AF363" s="318">
        <v>35</v>
      </c>
      <c r="AG363" s="320">
        <v>280903</v>
      </c>
      <c r="AH363" s="318">
        <v>72</v>
      </c>
      <c r="AI363" s="320"/>
    </row>
    <row r="364" spans="1:35">
      <c r="A364" t="s">
        <v>1249</v>
      </c>
      <c r="B364" s="1">
        <v>45874</v>
      </c>
      <c r="C364">
        <v>8</v>
      </c>
      <c r="D364">
        <v>510194</v>
      </c>
      <c r="E364" t="s">
        <v>6592</v>
      </c>
      <c r="F364" t="s">
        <v>46</v>
      </c>
      <c r="G364" t="s">
        <v>70</v>
      </c>
      <c r="H364" t="s">
        <v>6593</v>
      </c>
      <c r="I364" t="s">
        <v>6055</v>
      </c>
      <c r="J364" t="s">
        <v>6455</v>
      </c>
      <c r="K364" s="318"/>
      <c r="L364" t="s">
        <v>5750</v>
      </c>
      <c r="M364" s="319">
        <v>45897</v>
      </c>
      <c r="N364" s="318">
        <v>8</v>
      </c>
      <c r="O364" s="318"/>
      <c r="P364" s="318"/>
      <c r="Q364" s="319"/>
      <c r="R364" t="s">
        <v>43</v>
      </c>
      <c r="S364" s="318"/>
      <c r="V364">
        <v>45874</v>
      </c>
      <c r="X364">
        <v>45897</v>
      </c>
      <c r="Z364" t="s">
        <v>5767</v>
      </c>
      <c r="AA364" t="s">
        <v>6594</v>
      </c>
      <c r="AB364" s="318" t="s">
        <v>77</v>
      </c>
      <c r="AC364" s="318">
        <v>50023954</v>
      </c>
      <c r="AD364" s="318" t="s">
        <v>101</v>
      </c>
      <c r="AF364" s="318">
        <v>35</v>
      </c>
      <c r="AG364" s="320">
        <v>277663</v>
      </c>
      <c r="AH364" s="318">
        <v>39</v>
      </c>
      <c r="AI364" s="320"/>
    </row>
    <row r="365" spans="1:35">
      <c r="A365" t="s">
        <v>1253</v>
      </c>
      <c r="B365" s="1">
        <v>45874</v>
      </c>
      <c r="C365">
        <v>8</v>
      </c>
      <c r="D365">
        <v>510195</v>
      </c>
      <c r="E365" t="s">
        <v>6595</v>
      </c>
      <c r="F365" t="s">
        <v>46</v>
      </c>
      <c r="G365" t="s">
        <v>70</v>
      </c>
      <c r="H365" t="s">
        <v>6596</v>
      </c>
      <c r="I365" t="s">
        <v>6055</v>
      </c>
      <c r="J365" t="s">
        <v>6455</v>
      </c>
      <c r="K365" s="318"/>
      <c r="L365" t="s">
        <v>5750</v>
      </c>
      <c r="M365" s="319">
        <v>45897</v>
      </c>
      <c r="N365" s="318">
        <v>8</v>
      </c>
      <c r="O365" s="318"/>
      <c r="P365" s="318"/>
      <c r="Q365" s="319"/>
      <c r="R365" t="s">
        <v>43</v>
      </c>
      <c r="S365" s="318"/>
      <c r="V365">
        <v>45874</v>
      </c>
      <c r="X365">
        <v>45897</v>
      </c>
      <c r="Z365" t="s">
        <v>5767</v>
      </c>
      <c r="AA365" t="s">
        <v>6597</v>
      </c>
      <c r="AB365" s="318" t="s">
        <v>77</v>
      </c>
      <c r="AC365" s="318">
        <v>50023956</v>
      </c>
      <c r="AD365" s="318" t="s">
        <v>101</v>
      </c>
      <c r="AF365" s="318">
        <v>35</v>
      </c>
      <c r="AG365" s="320">
        <v>218449</v>
      </c>
      <c r="AH365" s="318">
        <v>15</v>
      </c>
      <c r="AI365" s="320"/>
    </row>
    <row r="366" spans="1:35">
      <c r="A366" t="s">
        <v>1256</v>
      </c>
      <c r="B366" s="1">
        <v>45874</v>
      </c>
      <c r="C366">
        <v>8</v>
      </c>
      <c r="D366">
        <v>510196</v>
      </c>
      <c r="E366" t="s">
        <v>6598</v>
      </c>
      <c r="F366" t="s">
        <v>46</v>
      </c>
      <c r="G366" t="s">
        <v>70</v>
      </c>
      <c r="H366" t="s">
        <v>6599</v>
      </c>
      <c r="I366" t="s">
        <v>6055</v>
      </c>
      <c r="J366" t="s">
        <v>6455</v>
      </c>
      <c r="K366" s="318"/>
      <c r="L366" t="s">
        <v>5750</v>
      </c>
      <c r="M366" s="319">
        <v>45897</v>
      </c>
      <c r="N366" s="318">
        <v>8</v>
      </c>
      <c r="O366" s="318"/>
      <c r="P366" s="318"/>
      <c r="Q366" s="319"/>
      <c r="R366" t="s">
        <v>43</v>
      </c>
      <c r="S366" s="318"/>
      <c r="V366">
        <v>45874</v>
      </c>
      <c r="X366">
        <v>45897</v>
      </c>
      <c r="Z366" t="s">
        <v>5767</v>
      </c>
      <c r="AA366" t="s">
        <v>6600</v>
      </c>
      <c r="AB366" s="318" t="s">
        <v>83</v>
      </c>
      <c r="AC366" s="318">
        <v>50023963</v>
      </c>
      <c r="AD366" s="318" t="s">
        <v>84</v>
      </c>
      <c r="AF366" s="318">
        <v>35</v>
      </c>
      <c r="AG366" s="320">
        <v>164798</v>
      </c>
      <c r="AH366" s="318"/>
      <c r="AI366" s="320"/>
    </row>
    <row r="367" spans="1:35">
      <c r="A367" t="s">
        <v>1260</v>
      </c>
      <c r="B367" s="1">
        <v>45874</v>
      </c>
      <c r="C367">
        <v>8</v>
      </c>
      <c r="D367">
        <v>510197</v>
      </c>
      <c r="E367" t="s">
        <v>6601</v>
      </c>
      <c r="F367" t="s">
        <v>46</v>
      </c>
      <c r="G367" t="s">
        <v>70</v>
      </c>
      <c r="H367" t="s">
        <v>6602</v>
      </c>
      <c r="I367" t="s">
        <v>5829</v>
      </c>
      <c r="J367" t="s">
        <v>6455</v>
      </c>
      <c r="K367" s="318"/>
      <c r="L367" t="s">
        <v>5750</v>
      </c>
      <c r="M367" s="319">
        <v>45897</v>
      </c>
      <c r="N367" s="318">
        <v>8</v>
      </c>
      <c r="O367" s="318"/>
      <c r="P367" s="318"/>
      <c r="Q367" s="319"/>
      <c r="R367" t="s">
        <v>43</v>
      </c>
      <c r="S367" s="318"/>
      <c r="V367">
        <v>45874</v>
      </c>
      <c r="X367">
        <v>45897</v>
      </c>
      <c r="Z367" t="s">
        <v>5767</v>
      </c>
      <c r="AA367" t="s">
        <v>6603</v>
      </c>
      <c r="AB367" s="318" t="s">
        <v>77</v>
      </c>
      <c r="AC367" s="318">
        <v>50023964</v>
      </c>
      <c r="AD367" s="318" t="s">
        <v>101</v>
      </c>
      <c r="AF367" s="318">
        <v>35</v>
      </c>
      <c r="AG367" s="320">
        <v>265653</v>
      </c>
      <c r="AH367" s="318">
        <v>30</v>
      </c>
      <c r="AI367" s="320"/>
    </row>
    <row r="368" spans="1:35">
      <c r="A368" t="s">
        <v>1263</v>
      </c>
      <c r="B368" s="1">
        <v>45874</v>
      </c>
      <c r="C368">
        <v>8</v>
      </c>
      <c r="D368">
        <v>510198</v>
      </c>
      <c r="E368" t="s">
        <v>6604</v>
      </c>
      <c r="F368" t="s">
        <v>46</v>
      </c>
      <c r="G368" t="s">
        <v>70</v>
      </c>
      <c r="H368" t="s">
        <v>6605</v>
      </c>
      <c r="I368" t="s">
        <v>5829</v>
      </c>
      <c r="J368" t="s">
        <v>6455</v>
      </c>
      <c r="K368" s="318"/>
      <c r="L368" t="s">
        <v>5750</v>
      </c>
      <c r="M368" s="319">
        <v>45897</v>
      </c>
      <c r="N368" s="318">
        <v>8</v>
      </c>
      <c r="O368" s="318"/>
      <c r="P368" s="318"/>
      <c r="Q368" s="319"/>
      <c r="R368" t="s">
        <v>43</v>
      </c>
      <c r="S368" s="318"/>
      <c r="V368">
        <v>45874</v>
      </c>
      <c r="X368">
        <v>45897</v>
      </c>
      <c r="Z368" t="s">
        <v>5767</v>
      </c>
      <c r="AA368" t="s">
        <v>6606</v>
      </c>
      <c r="AB368" s="318" t="s">
        <v>83</v>
      </c>
      <c r="AC368" s="318">
        <v>50023965</v>
      </c>
      <c r="AD368" s="318" t="s">
        <v>84</v>
      </c>
      <c r="AF368" s="318">
        <v>35</v>
      </c>
      <c r="AG368" s="320">
        <v>286442</v>
      </c>
      <c r="AH368" s="318">
        <v>52</v>
      </c>
      <c r="AI368" s="320"/>
    </row>
    <row r="369" spans="1:35">
      <c r="A369" t="s">
        <v>1267</v>
      </c>
      <c r="B369" s="1">
        <v>45874</v>
      </c>
      <c r="C369">
        <v>8</v>
      </c>
      <c r="D369">
        <v>510199</v>
      </c>
      <c r="E369" t="s">
        <v>6607</v>
      </c>
      <c r="F369" t="s">
        <v>46</v>
      </c>
      <c r="G369" t="s">
        <v>70</v>
      </c>
      <c r="H369" t="s">
        <v>6608</v>
      </c>
      <c r="I369" t="s">
        <v>5829</v>
      </c>
      <c r="J369" t="s">
        <v>6455</v>
      </c>
      <c r="K369" s="318"/>
      <c r="L369" t="s">
        <v>5750</v>
      </c>
      <c r="M369" s="319">
        <v>45897</v>
      </c>
      <c r="N369" s="318">
        <v>8</v>
      </c>
      <c r="O369" s="318"/>
      <c r="P369" s="318"/>
      <c r="Q369" s="319"/>
      <c r="R369" t="s">
        <v>43</v>
      </c>
      <c r="S369" s="318"/>
      <c r="V369">
        <v>45874</v>
      </c>
      <c r="X369">
        <v>45897</v>
      </c>
      <c r="Z369" t="s">
        <v>5767</v>
      </c>
      <c r="AA369" t="s">
        <v>6609</v>
      </c>
      <c r="AB369" s="318" t="s">
        <v>83</v>
      </c>
      <c r="AC369" s="318">
        <v>50023968</v>
      </c>
      <c r="AD369" s="318" t="s">
        <v>84</v>
      </c>
      <c r="AF369" s="318">
        <v>35</v>
      </c>
      <c r="AG369" s="320">
        <v>257078</v>
      </c>
      <c r="AH369" s="318">
        <v>25</v>
      </c>
      <c r="AI369" s="320"/>
    </row>
    <row r="370" spans="1:35">
      <c r="A370" t="s">
        <v>1270</v>
      </c>
      <c r="B370" s="1">
        <v>45874</v>
      </c>
      <c r="C370">
        <v>8</v>
      </c>
      <c r="D370">
        <v>510200</v>
      </c>
      <c r="E370" t="s">
        <v>6610</v>
      </c>
      <c r="F370" t="s">
        <v>46</v>
      </c>
      <c r="G370" t="s">
        <v>70</v>
      </c>
      <c r="H370" t="s">
        <v>6608</v>
      </c>
      <c r="I370" t="s">
        <v>5829</v>
      </c>
      <c r="J370" t="s">
        <v>6455</v>
      </c>
      <c r="K370" s="318"/>
      <c r="L370" t="s">
        <v>5750</v>
      </c>
      <c r="M370" s="319">
        <v>45897</v>
      </c>
      <c r="N370" s="318">
        <v>8</v>
      </c>
      <c r="O370" s="318"/>
      <c r="P370" s="318"/>
      <c r="Q370" s="319"/>
      <c r="R370" t="s">
        <v>43</v>
      </c>
      <c r="S370" s="318"/>
      <c r="V370">
        <v>45874</v>
      </c>
      <c r="X370">
        <v>45897</v>
      </c>
      <c r="Z370" t="s">
        <v>5767</v>
      </c>
      <c r="AA370" t="s">
        <v>6611</v>
      </c>
      <c r="AB370" s="318" t="s">
        <v>83</v>
      </c>
      <c r="AC370" s="318">
        <v>50023975</v>
      </c>
      <c r="AD370" s="318" t="s">
        <v>84</v>
      </c>
      <c r="AF370" s="318">
        <v>35</v>
      </c>
      <c r="AG370" s="320">
        <v>257203</v>
      </c>
      <c r="AH370" s="318">
        <v>26</v>
      </c>
      <c r="AI370" s="320"/>
    </row>
    <row r="371" spans="1:35">
      <c r="A371" t="s">
        <v>1274</v>
      </c>
      <c r="B371" s="1">
        <v>45874</v>
      </c>
      <c r="C371">
        <v>8</v>
      </c>
      <c r="D371">
        <v>510201</v>
      </c>
      <c r="E371" t="s">
        <v>6612</v>
      </c>
      <c r="F371" t="s">
        <v>46</v>
      </c>
      <c r="G371" t="s">
        <v>70</v>
      </c>
      <c r="H371" t="s">
        <v>6613</v>
      </c>
      <c r="I371" t="s">
        <v>5829</v>
      </c>
      <c r="J371" t="s">
        <v>6455</v>
      </c>
      <c r="K371" s="318"/>
      <c r="L371" t="s">
        <v>5750</v>
      </c>
      <c r="M371" s="319">
        <v>45897</v>
      </c>
      <c r="N371" s="318">
        <v>8</v>
      </c>
      <c r="O371" s="318"/>
      <c r="P371" s="318"/>
      <c r="Q371" s="319"/>
      <c r="R371" t="s">
        <v>43</v>
      </c>
      <c r="S371" s="318"/>
      <c r="V371">
        <v>45874</v>
      </c>
      <c r="X371">
        <v>45897</v>
      </c>
      <c r="Z371" t="s">
        <v>5767</v>
      </c>
      <c r="AA371" t="s">
        <v>6614</v>
      </c>
      <c r="AB371" s="318" t="s">
        <v>77</v>
      </c>
      <c r="AC371" s="318">
        <v>50023984</v>
      </c>
      <c r="AD371" s="318" t="s">
        <v>101</v>
      </c>
      <c r="AF371" s="318">
        <v>35</v>
      </c>
      <c r="AG371" s="320">
        <v>268278</v>
      </c>
      <c r="AH371" s="318">
        <v>22</v>
      </c>
      <c r="AI371" s="320"/>
    </row>
    <row r="372" spans="1:35">
      <c r="A372" t="s">
        <v>1276</v>
      </c>
      <c r="B372" s="1">
        <v>45874</v>
      </c>
      <c r="C372">
        <v>8</v>
      </c>
      <c r="D372">
        <v>510202</v>
      </c>
      <c r="E372" t="s">
        <v>6615</v>
      </c>
      <c r="F372" t="s">
        <v>46</v>
      </c>
      <c r="G372" t="s">
        <v>70</v>
      </c>
      <c r="H372" t="s">
        <v>6616</v>
      </c>
      <c r="I372" t="s">
        <v>5829</v>
      </c>
      <c r="J372" t="s">
        <v>6455</v>
      </c>
      <c r="K372" s="318"/>
      <c r="L372" t="s">
        <v>5750</v>
      </c>
      <c r="M372" s="319">
        <v>45897</v>
      </c>
      <c r="N372" s="318">
        <v>8</v>
      </c>
      <c r="O372" s="318"/>
      <c r="P372" s="318"/>
      <c r="Q372" s="319"/>
      <c r="R372" t="s">
        <v>43</v>
      </c>
      <c r="S372" s="318"/>
      <c r="V372">
        <v>45874</v>
      </c>
      <c r="X372">
        <v>45897</v>
      </c>
      <c r="Z372" t="s">
        <v>5767</v>
      </c>
      <c r="AA372" t="s">
        <v>6617</v>
      </c>
      <c r="AB372" s="318" t="s">
        <v>83</v>
      </c>
      <c r="AC372" s="318">
        <v>50023986</v>
      </c>
      <c r="AD372" s="318" t="s">
        <v>84</v>
      </c>
      <c r="AF372" s="318">
        <v>35</v>
      </c>
      <c r="AG372" s="320">
        <v>100797</v>
      </c>
      <c r="AH372" s="318"/>
      <c r="AI372" s="320"/>
    </row>
    <row r="373" spans="1:35">
      <c r="A373" t="s">
        <v>1281</v>
      </c>
      <c r="B373" s="1">
        <v>45874</v>
      </c>
      <c r="C373">
        <v>8</v>
      </c>
      <c r="D373">
        <v>510203</v>
      </c>
      <c r="E373" t="s">
        <v>6618</v>
      </c>
      <c r="F373" t="s">
        <v>46</v>
      </c>
      <c r="G373" t="s">
        <v>70</v>
      </c>
      <c r="H373" t="s">
        <v>6619</v>
      </c>
      <c r="I373" t="s">
        <v>5829</v>
      </c>
      <c r="J373" t="s">
        <v>6455</v>
      </c>
      <c r="K373" s="318"/>
      <c r="L373" t="s">
        <v>5750</v>
      </c>
      <c r="M373" s="319">
        <v>45897</v>
      </c>
      <c r="N373" s="318">
        <v>8</v>
      </c>
      <c r="O373" s="318"/>
      <c r="P373" s="318"/>
      <c r="Q373" s="319"/>
      <c r="R373" t="s">
        <v>43</v>
      </c>
      <c r="S373" s="318"/>
      <c r="V373">
        <v>45874</v>
      </c>
      <c r="X373">
        <v>45897</v>
      </c>
      <c r="Z373" t="s">
        <v>5767</v>
      </c>
      <c r="AA373" t="s">
        <v>6620</v>
      </c>
      <c r="AB373" s="318" t="s">
        <v>83</v>
      </c>
      <c r="AC373" s="318">
        <v>50023990</v>
      </c>
      <c r="AD373" s="318" t="s">
        <v>84</v>
      </c>
      <c r="AF373" s="318">
        <v>35</v>
      </c>
      <c r="AG373" s="320">
        <v>93017</v>
      </c>
      <c r="AH373" s="318"/>
      <c r="AI373" s="320"/>
    </row>
    <row r="374" spans="1:35">
      <c r="A374" t="s">
        <v>1284</v>
      </c>
      <c r="B374" s="1">
        <v>45874</v>
      </c>
      <c r="C374">
        <v>8</v>
      </c>
      <c r="D374">
        <v>510204</v>
      </c>
      <c r="E374" t="s">
        <v>6621</v>
      </c>
      <c r="F374" t="s">
        <v>46</v>
      </c>
      <c r="G374" t="s">
        <v>70</v>
      </c>
      <c r="H374" t="s">
        <v>6622</v>
      </c>
      <c r="I374" t="s">
        <v>5829</v>
      </c>
      <c r="J374" t="s">
        <v>6455</v>
      </c>
      <c r="K374" s="318"/>
      <c r="L374" t="s">
        <v>5750</v>
      </c>
      <c r="M374" s="319">
        <v>45897</v>
      </c>
      <c r="N374" s="318">
        <v>8</v>
      </c>
      <c r="O374" s="318"/>
      <c r="P374" s="318"/>
      <c r="Q374" s="319"/>
      <c r="R374" t="s">
        <v>43</v>
      </c>
      <c r="S374" s="318"/>
      <c r="V374">
        <v>45874</v>
      </c>
      <c r="X374">
        <v>45897</v>
      </c>
      <c r="Z374" t="s">
        <v>5767</v>
      </c>
      <c r="AA374" t="s">
        <v>6620</v>
      </c>
      <c r="AB374" s="318" t="s">
        <v>83</v>
      </c>
      <c r="AC374" s="318">
        <v>50023992</v>
      </c>
      <c r="AD374" s="318" t="s">
        <v>84</v>
      </c>
      <c r="AF374" s="318">
        <v>35</v>
      </c>
      <c r="AG374" s="320">
        <v>95437</v>
      </c>
      <c r="AH374" s="318"/>
      <c r="AI374" s="320"/>
    </row>
    <row r="375" spans="1:35">
      <c r="A375" t="s">
        <v>1288</v>
      </c>
      <c r="B375" s="1">
        <v>45874</v>
      </c>
      <c r="C375">
        <v>8</v>
      </c>
      <c r="D375">
        <v>510205</v>
      </c>
      <c r="E375" t="s">
        <v>6623</v>
      </c>
      <c r="F375" t="s">
        <v>46</v>
      </c>
      <c r="G375" t="s">
        <v>5759</v>
      </c>
      <c r="H375" t="s">
        <v>6624</v>
      </c>
      <c r="I375" t="s">
        <v>3282</v>
      </c>
      <c r="J375" t="s">
        <v>6455</v>
      </c>
      <c r="K375" s="318"/>
      <c r="L375" t="s">
        <v>391</v>
      </c>
      <c r="M375" s="319">
        <v>45924</v>
      </c>
      <c r="N375" s="318">
        <v>9</v>
      </c>
      <c r="O375" s="318"/>
      <c r="P375" s="318"/>
      <c r="Q375" s="319"/>
      <c r="R375" t="s">
        <v>43</v>
      </c>
      <c r="S375" s="318"/>
      <c r="AB375" s="318" t="s">
        <v>109</v>
      </c>
      <c r="AC375" s="318">
        <v>50024001</v>
      </c>
      <c r="AD375" s="318" t="s">
        <v>95</v>
      </c>
      <c r="AF375" s="318">
        <v>35</v>
      </c>
      <c r="AG375" s="320">
        <v>72462</v>
      </c>
      <c r="AH375" s="318"/>
      <c r="AI375" s="320"/>
    </row>
    <row r="376" spans="1:35">
      <c r="A376" t="s">
        <v>1291</v>
      </c>
      <c r="B376" s="1">
        <v>45874</v>
      </c>
      <c r="C376">
        <v>8</v>
      </c>
      <c r="D376">
        <v>510206</v>
      </c>
      <c r="E376" t="s">
        <v>6625</v>
      </c>
      <c r="F376" t="s">
        <v>46</v>
      </c>
      <c r="G376" t="s">
        <v>5818</v>
      </c>
      <c r="H376" t="s">
        <v>6626</v>
      </c>
      <c r="I376" t="s">
        <v>3282</v>
      </c>
      <c r="J376" t="s">
        <v>6455</v>
      </c>
      <c r="K376" s="318"/>
      <c r="L376" t="s">
        <v>5814</v>
      </c>
      <c r="M376" s="319">
        <v>45895</v>
      </c>
      <c r="N376" s="318">
        <v>8</v>
      </c>
      <c r="O376" s="318"/>
      <c r="P376" s="318"/>
      <c r="Q376" s="319"/>
      <c r="R376" t="s">
        <v>43</v>
      </c>
      <c r="S376" s="318"/>
      <c r="AB376" s="318" t="s">
        <v>77</v>
      </c>
      <c r="AC376" s="318">
        <v>50024005</v>
      </c>
      <c r="AD376" s="318" t="s">
        <v>101</v>
      </c>
      <c r="AF376" s="318">
        <v>35</v>
      </c>
      <c r="AG376" s="320">
        <v>203833</v>
      </c>
      <c r="AH376" s="318">
        <v>17</v>
      </c>
      <c r="AI376" s="320"/>
    </row>
    <row r="377" spans="1:35">
      <c r="A377" t="s">
        <v>1295</v>
      </c>
      <c r="B377" s="1">
        <v>45874</v>
      </c>
      <c r="C377">
        <v>8</v>
      </c>
      <c r="D377">
        <v>510207</v>
      </c>
      <c r="E377" t="s">
        <v>6627</v>
      </c>
      <c r="F377" t="s">
        <v>46</v>
      </c>
      <c r="G377" t="s">
        <v>5773</v>
      </c>
      <c r="H377" t="s">
        <v>6628</v>
      </c>
      <c r="I377" t="s">
        <v>3282</v>
      </c>
      <c r="J377" t="s">
        <v>6455</v>
      </c>
      <c r="K377" s="318"/>
      <c r="L377" t="s">
        <v>5814</v>
      </c>
      <c r="M377" s="319">
        <v>45895</v>
      </c>
      <c r="N377" s="318">
        <v>8</v>
      </c>
      <c r="O377" s="318"/>
      <c r="P377" s="318"/>
      <c r="Q377" s="319"/>
      <c r="R377" t="s">
        <v>43</v>
      </c>
      <c r="S377" s="318"/>
      <c r="AB377" s="318" t="s">
        <v>77</v>
      </c>
      <c r="AC377" s="318">
        <v>50024007</v>
      </c>
      <c r="AD377" s="318" t="s">
        <v>101</v>
      </c>
      <c r="AF377" s="318">
        <v>35</v>
      </c>
      <c r="AG377" s="320">
        <v>226219</v>
      </c>
      <c r="AH377" s="318">
        <v>43</v>
      </c>
      <c r="AI377" s="320"/>
    </row>
    <row r="378" spans="1:35">
      <c r="A378" t="s">
        <v>1300</v>
      </c>
      <c r="B378" s="1">
        <v>45874</v>
      </c>
      <c r="C378">
        <v>8</v>
      </c>
      <c r="D378">
        <v>510208</v>
      </c>
      <c r="E378" t="s">
        <v>6629</v>
      </c>
      <c r="F378" t="s">
        <v>46</v>
      </c>
      <c r="G378" t="s">
        <v>5818</v>
      </c>
      <c r="H378" t="s">
        <v>6630</v>
      </c>
      <c r="I378" t="s">
        <v>3282</v>
      </c>
      <c r="J378" t="s">
        <v>6455</v>
      </c>
      <c r="K378" s="318"/>
      <c r="L378" t="s">
        <v>5814</v>
      </c>
      <c r="M378" s="319">
        <v>45894</v>
      </c>
      <c r="N378" s="318">
        <v>8</v>
      </c>
      <c r="O378" s="318"/>
      <c r="P378" s="318"/>
      <c r="Q378" s="319"/>
      <c r="R378" t="s">
        <v>43</v>
      </c>
      <c r="S378" s="318"/>
      <c r="AB378" s="318" t="s">
        <v>77</v>
      </c>
      <c r="AC378" s="318">
        <v>50024009</v>
      </c>
      <c r="AD378" s="318" t="s">
        <v>101</v>
      </c>
      <c r="AF378" s="318">
        <v>35</v>
      </c>
      <c r="AG378" s="320">
        <v>253963</v>
      </c>
      <c r="AH378" s="318">
        <v>76</v>
      </c>
      <c r="AI378" s="320"/>
    </row>
    <row r="379" spans="1:35">
      <c r="A379" t="s">
        <v>1304</v>
      </c>
      <c r="B379" s="1">
        <v>45874</v>
      </c>
      <c r="C379">
        <v>8</v>
      </c>
      <c r="D379">
        <v>510209</v>
      </c>
      <c r="E379" t="s">
        <v>6631</v>
      </c>
      <c r="F379" t="s">
        <v>46</v>
      </c>
      <c r="G379" t="s">
        <v>5759</v>
      </c>
      <c r="H379" t="s">
        <v>6632</v>
      </c>
      <c r="I379" t="s">
        <v>3282</v>
      </c>
      <c r="J379" t="s">
        <v>6455</v>
      </c>
      <c r="K379" s="318"/>
      <c r="L379" t="s">
        <v>6633</v>
      </c>
      <c r="M379" s="319">
        <v>45889</v>
      </c>
      <c r="N379" s="318">
        <v>8</v>
      </c>
      <c r="O379" s="318"/>
      <c r="P379" s="318"/>
      <c r="Q379" s="319"/>
      <c r="R379" t="s">
        <v>43</v>
      </c>
      <c r="S379" s="318"/>
      <c r="AB379" s="318" t="s">
        <v>78</v>
      </c>
      <c r="AC379" s="318">
        <v>50024010</v>
      </c>
      <c r="AD379" s="318" t="s">
        <v>79</v>
      </c>
      <c r="AF379" s="318">
        <v>35</v>
      </c>
      <c r="AG379" s="320">
        <v>216476</v>
      </c>
      <c r="AH379" s="318">
        <v>35</v>
      </c>
      <c r="AI379" s="320"/>
    </row>
    <row r="380" spans="1:35">
      <c r="A380" t="s">
        <v>1308</v>
      </c>
      <c r="B380" s="1">
        <v>45874</v>
      </c>
      <c r="C380">
        <v>8</v>
      </c>
      <c r="D380">
        <v>510210</v>
      </c>
      <c r="E380" t="s">
        <v>6634</v>
      </c>
      <c r="F380" t="s">
        <v>46</v>
      </c>
      <c r="G380" t="s">
        <v>5759</v>
      </c>
      <c r="H380" t="s">
        <v>6635</v>
      </c>
      <c r="I380" t="s">
        <v>3282</v>
      </c>
      <c r="J380" t="s">
        <v>6455</v>
      </c>
      <c r="K380" s="318"/>
      <c r="L380" t="s">
        <v>391</v>
      </c>
      <c r="M380" s="319">
        <v>45924</v>
      </c>
      <c r="N380" s="318">
        <v>9</v>
      </c>
      <c r="O380" s="318"/>
      <c r="P380" s="318"/>
      <c r="Q380" s="319"/>
      <c r="R380" t="s">
        <v>43</v>
      </c>
      <c r="S380" s="318"/>
      <c r="AB380" s="318" t="s">
        <v>109</v>
      </c>
      <c r="AC380" s="318">
        <v>50024011</v>
      </c>
      <c r="AD380" s="318" t="s">
        <v>95</v>
      </c>
      <c r="AF380" s="318">
        <v>35</v>
      </c>
      <c r="AG380" s="320">
        <v>72462</v>
      </c>
      <c r="AH380" s="318"/>
      <c r="AI380" s="320"/>
    </row>
    <row r="381" spans="1:35">
      <c r="A381" t="s">
        <v>1311</v>
      </c>
      <c r="B381" s="1">
        <v>45874</v>
      </c>
      <c r="C381">
        <v>8</v>
      </c>
      <c r="D381">
        <v>510211</v>
      </c>
      <c r="E381" t="s">
        <v>6636</v>
      </c>
      <c r="F381" t="s">
        <v>46</v>
      </c>
      <c r="G381" t="s">
        <v>5773</v>
      </c>
      <c r="H381" t="s">
        <v>6637</v>
      </c>
      <c r="I381" t="s">
        <v>3282</v>
      </c>
      <c r="J381" t="s">
        <v>6455</v>
      </c>
      <c r="K381" s="318"/>
      <c r="L381" t="s">
        <v>5814</v>
      </c>
      <c r="M381" s="319">
        <v>45895</v>
      </c>
      <c r="N381" s="318">
        <v>8</v>
      </c>
      <c r="O381" s="318"/>
      <c r="P381" s="318"/>
      <c r="Q381" s="319"/>
      <c r="R381" t="s">
        <v>43</v>
      </c>
      <c r="S381" s="318"/>
      <c r="AB381" s="318" t="s">
        <v>77</v>
      </c>
      <c r="AC381" s="318">
        <v>50024012</v>
      </c>
      <c r="AD381" s="318" t="s">
        <v>101</v>
      </c>
      <c r="AF381" s="318">
        <v>35</v>
      </c>
      <c r="AG381" s="320">
        <v>280162</v>
      </c>
      <c r="AH381" s="318">
        <v>66</v>
      </c>
      <c r="AI381" s="320"/>
    </row>
    <row r="382" spans="1:35">
      <c r="A382" t="s">
        <v>1315</v>
      </c>
      <c r="B382" s="1">
        <v>45874</v>
      </c>
      <c r="C382">
        <v>8</v>
      </c>
      <c r="D382">
        <v>510212</v>
      </c>
      <c r="E382" t="s">
        <v>6638</v>
      </c>
      <c r="F382" t="s">
        <v>46</v>
      </c>
      <c r="G382" t="s">
        <v>5759</v>
      </c>
      <c r="H382" t="s">
        <v>6639</v>
      </c>
      <c r="I382" t="s">
        <v>3282</v>
      </c>
      <c r="J382" t="s">
        <v>6455</v>
      </c>
      <c r="K382" s="318"/>
      <c r="L382" t="s">
        <v>6633</v>
      </c>
      <c r="M382" s="319">
        <v>45895</v>
      </c>
      <c r="N382" s="318">
        <v>8</v>
      </c>
      <c r="O382" s="318"/>
      <c r="P382" s="318"/>
      <c r="Q382" s="319"/>
      <c r="R382" t="s">
        <v>43</v>
      </c>
      <c r="S382" s="318"/>
      <c r="AB382" s="318" t="s">
        <v>77</v>
      </c>
      <c r="AC382" s="318">
        <v>50024014</v>
      </c>
      <c r="AD382" s="318" t="s">
        <v>101</v>
      </c>
      <c r="AF382" s="318">
        <v>35</v>
      </c>
      <c r="AG382" s="320">
        <v>236384</v>
      </c>
      <c r="AH382" s="318">
        <v>52</v>
      </c>
      <c r="AI382" s="320"/>
    </row>
    <row r="383" spans="1:35">
      <c r="A383" t="s">
        <v>1318</v>
      </c>
      <c r="B383" s="1">
        <v>45874</v>
      </c>
      <c r="C383">
        <v>8</v>
      </c>
      <c r="D383">
        <v>510213</v>
      </c>
      <c r="E383" t="s">
        <v>6640</v>
      </c>
      <c r="F383" t="s">
        <v>46</v>
      </c>
      <c r="G383" t="s">
        <v>5845</v>
      </c>
      <c r="H383" t="s">
        <v>6641</v>
      </c>
      <c r="I383" t="s">
        <v>3282</v>
      </c>
      <c r="J383" t="s">
        <v>6455</v>
      </c>
      <c r="K383" s="318"/>
      <c r="L383" t="s">
        <v>6633</v>
      </c>
      <c r="M383" s="319">
        <v>45926</v>
      </c>
      <c r="N383" s="318">
        <v>9</v>
      </c>
      <c r="O383" s="318"/>
      <c r="P383" s="318"/>
      <c r="Q383" s="319"/>
      <c r="R383" t="s">
        <v>43</v>
      </c>
      <c r="S383" s="318"/>
      <c r="AB383" s="318" t="s">
        <v>77</v>
      </c>
      <c r="AC383" s="318">
        <v>50024015</v>
      </c>
      <c r="AD383" s="318" t="s">
        <v>101</v>
      </c>
      <c r="AF383" s="318">
        <v>35</v>
      </c>
      <c r="AG383" s="320">
        <v>255161</v>
      </c>
      <c r="AH383" s="318">
        <v>68</v>
      </c>
      <c r="AI383" s="320"/>
    </row>
    <row r="384" spans="1:35">
      <c r="A384" t="s">
        <v>1321</v>
      </c>
      <c r="B384" s="1">
        <v>45874</v>
      </c>
      <c r="C384">
        <v>8</v>
      </c>
      <c r="D384">
        <v>510214</v>
      </c>
      <c r="E384" t="s">
        <v>6642</v>
      </c>
      <c r="F384" t="s">
        <v>46</v>
      </c>
      <c r="G384" t="s">
        <v>5806</v>
      </c>
      <c r="H384" t="s">
        <v>6643</v>
      </c>
      <c r="I384" t="s">
        <v>3282</v>
      </c>
      <c r="J384" t="s">
        <v>6455</v>
      </c>
      <c r="K384" s="318"/>
      <c r="L384" t="s">
        <v>6633</v>
      </c>
      <c r="M384" s="319">
        <v>45895</v>
      </c>
      <c r="N384" s="318">
        <v>8</v>
      </c>
      <c r="O384" s="318"/>
      <c r="P384" s="318"/>
      <c r="Q384" s="319"/>
      <c r="R384" t="s">
        <v>43</v>
      </c>
      <c r="S384" s="318"/>
      <c r="AB384" s="318" t="s">
        <v>78</v>
      </c>
      <c r="AC384" s="318">
        <v>50023822</v>
      </c>
      <c r="AD384" s="318" t="s">
        <v>79</v>
      </c>
      <c r="AF384" s="318">
        <v>35</v>
      </c>
      <c r="AG384" s="320">
        <v>246059</v>
      </c>
      <c r="AH384" s="318">
        <v>60</v>
      </c>
      <c r="AI384" s="320"/>
    </row>
    <row r="385" spans="1:35">
      <c r="A385" t="s">
        <v>1325</v>
      </c>
      <c r="B385" s="1">
        <v>45874</v>
      </c>
      <c r="C385">
        <v>8</v>
      </c>
      <c r="D385">
        <v>510215</v>
      </c>
      <c r="E385" t="s">
        <v>6644</v>
      </c>
      <c r="F385" t="s">
        <v>46</v>
      </c>
      <c r="G385" t="s">
        <v>5759</v>
      </c>
      <c r="H385" t="s">
        <v>6645</v>
      </c>
      <c r="I385" t="s">
        <v>3282</v>
      </c>
      <c r="J385" t="s">
        <v>6455</v>
      </c>
      <c r="K385" s="318"/>
      <c r="L385" t="s">
        <v>391</v>
      </c>
      <c r="M385" s="319">
        <v>45924</v>
      </c>
      <c r="N385" s="318">
        <v>9</v>
      </c>
      <c r="O385" s="318"/>
      <c r="P385" s="318"/>
      <c r="Q385" s="319"/>
      <c r="R385" t="s">
        <v>43</v>
      </c>
      <c r="S385" s="318"/>
      <c r="AB385" s="318" t="s">
        <v>109</v>
      </c>
      <c r="AC385" s="318">
        <v>50023826</v>
      </c>
      <c r="AD385" s="318" t="s">
        <v>95</v>
      </c>
      <c r="AF385" s="318">
        <v>35</v>
      </c>
      <c r="AG385" s="320">
        <v>70568</v>
      </c>
      <c r="AH385" s="318"/>
      <c r="AI385" s="320"/>
    </row>
    <row r="386" spans="1:35">
      <c r="A386" t="s">
        <v>1329</v>
      </c>
      <c r="B386" s="1">
        <v>45874</v>
      </c>
      <c r="C386">
        <v>8</v>
      </c>
      <c r="D386">
        <v>510216</v>
      </c>
      <c r="E386" t="s">
        <v>6646</v>
      </c>
      <c r="F386" t="s">
        <v>46</v>
      </c>
      <c r="G386" t="s">
        <v>5759</v>
      </c>
      <c r="H386" t="s">
        <v>6647</v>
      </c>
      <c r="I386" t="s">
        <v>3282</v>
      </c>
      <c r="J386" t="s">
        <v>6455</v>
      </c>
      <c r="K386" s="318"/>
      <c r="L386" t="s">
        <v>391</v>
      </c>
      <c r="M386" s="319">
        <v>45924</v>
      </c>
      <c r="N386" s="318">
        <v>9</v>
      </c>
      <c r="O386" s="318"/>
      <c r="P386" s="318"/>
      <c r="Q386" s="319"/>
      <c r="R386" t="s">
        <v>43</v>
      </c>
      <c r="S386" s="318"/>
      <c r="AB386" s="318" t="s">
        <v>109</v>
      </c>
      <c r="AC386" s="318">
        <v>50023831</v>
      </c>
      <c r="AD386" s="318" t="s">
        <v>95</v>
      </c>
      <c r="AF386" s="318">
        <v>35</v>
      </c>
      <c r="AG386" s="320">
        <v>94910</v>
      </c>
      <c r="AH386" s="318"/>
      <c r="AI386" s="320"/>
    </row>
    <row r="387" spans="1:35">
      <c r="A387" t="s">
        <v>1333</v>
      </c>
      <c r="B387" s="1">
        <v>45874</v>
      </c>
      <c r="C387">
        <v>8</v>
      </c>
      <c r="D387">
        <v>510217</v>
      </c>
      <c r="E387" t="s">
        <v>6648</v>
      </c>
      <c r="F387" t="s">
        <v>46</v>
      </c>
      <c r="G387" t="s">
        <v>5759</v>
      </c>
      <c r="H387" t="s">
        <v>6649</v>
      </c>
      <c r="I387" t="s">
        <v>3282</v>
      </c>
      <c r="J387" t="s">
        <v>6455</v>
      </c>
      <c r="K387" s="318"/>
      <c r="L387" t="s">
        <v>6633</v>
      </c>
      <c r="M387" s="319">
        <v>45889</v>
      </c>
      <c r="N387" s="318">
        <v>8</v>
      </c>
      <c r="O387" s="318"/>
      <c r="P387" s="318"/>
      <c r="Q387" s="319"/>
      <c r="R387" t="s">
        <v>43</v>
      </c>
      <c r="S387" s="318"/>
      <c r="AB387" s="318" t="s">
        <v>78</v>
      </c>
      <c r="AC387" s="318">
        <v>50023839</v>
      </c>
      <c r="AD387" s="318" t="s">
        <v>79</v>
      </c>
      <c r="AF387" s="318">
        <v>35</v>
      </c>
      <c r="AG387" s="320">
        <v>212653</v>
      </c>
      <c r="AH387" s="318">
        <v>24</v>
      </c>
      <c r="AI387" s="320"/>
    </row>
    <row r="388" spans="1:35">
      <c r="A388" t="s">
        <v>1337</v>
      </c>
      <c r="B388" s="1">
        <v>45874</v>
      </c>
      <c r="C388">
        <v>8</v>
      </c>
      <c r="D388">
        <v>510218</v>
      </c>
      <c r="E388" t="s">
        <v>6650</v>
      </c>
      <c r="F388" t="s">
        <v>46</v>
      </c>
      <c r="G388" t="s">
        <v>5806</v>
      </c>
      <c r="H388" t="s">
        <v>6651</v>
      </c>
      <c r="I388" t="s">
        <v>3282</v>
      </c>
      <c r="J388" t="s">
        <v>6455</v>
      </c>
      <c r="K388" s="318"/>
      <c r="L388" t="s">
        <v>6633</v>
      </c>
      <c r="M388" s="319">
        <v>45889</v>
      </c>
      <c r="N388" s="318">
        <v>8</v>
      </c>
      <c r="O388" s="318"/>
      <c r="P388" s="318"/>
      <c r="Q388" s="319"/>
      <c r="R388" t="s">
        <v>43</v>
      </c>
      <c r="S388" s="318"/>
      <c r="AB388" s="318" t="s">
        <v>78</v>
      </c>
      <c r="AC388" s="318">
        <v>50023843</v>
      </c>
      <c r="AD388" s="318" t="s">
        <v>79</v>
      </c>
      <c r="AF388" s="318">
        <v>35</v>
      </c>
      <c r="AG388" s="320">
        <v>202988</v>
      </c>
      <c r="AH388" s="318">
        <v>19</v>
      </c>
      <c r="AI388" s="320"/>
    </row>
    <row r="389" spans="1:35">
      <c r="A389" t="s">
        <v>1341</v>
      </c>
      <c r="B389" s="1">
        <v>45873</v>
      </c>
      <c r="C389">
        <v>8</v>
      </c>
      <c r="D389">
        <v>510219</v>
      </c>
      <c r="E389" t="s">
        <v>6652</v>
      </c>
      <c r="F389" t="s">
        <v>46</v>
      </c>
      <c r="G389" t="s">
        <v>5982</v>
      </c>
      <c r="H389" t="s">
        <v>6653</v>
      </c>
      <c r="I389" t="s">
        <v>3282</v>
      </c>
      <c r="J389" t="s">
        <v>6438</v>
      </c>
      <c r="K389" s="318"/>
      <c r="L389" t="s">
        <v>5814</v>
      </c>
      <c r="M389" s="319">
        <v>45891</v>
      </c>
      <c r="N389" s="318">
        <v>8</v>
      </c>
      <c r="O389" s="318"/>
      <c r="P389" s="318"/>
      <c r="Q389" s="319"/>
      <c r="R389" t="s">
        <v>43</v>
      </c>
      <c r="S389" s="318"/>
      <c r="AB389" s="318" t="s">
        <v>109</v>
      </c>
      <c r="AC389" s="318">
        <v>50024512</v>
      </c>
      <c r="AD389" s="318" t="s">
        <v>95</v>
      </c>
      <c r="AF389" s="318">
        <v>30</v>
      </c>
      <c r="AG389" s="320">
        <v>249527</v>
      </c>
      <c r="AH389" s="318">
        <v>11</v>
      </c>
      <c r="AI389" s="320"/>
    </row>
    <row r="390" spans="1:35" hidden="1">
      <c r="A390" t="s">
        <v>1345</v>
      </c>
      <c r="B390" s="1">
        <v>45874</v>
      </c>
      <c r="C390">
        <v>8</v>
      </c>
      <c r="D390">
        <v>510220</v>
      </c>
      <c r="E390" t="s">
        <v>6654</v>
      </c>
      <c r="F390" t="s">
        <v>5942</v>
      </c>
      <c r="G390" t="s">
        <v>6000</v>
      </c>
      <c r="H390" t="s">
        <v>6655</v>
      </c>
      <c r="I390" t="s">
        <v>5944</v>
      </c>
      <c r="J390" t="s">
        <v>6656</v>
      </c>
      <c r="K390" s="318"/>
      <c r="L390" t="s">
        <v>5814</v>
      </c>
      <c r="M390" s="319">
        <v>45903</v>
      </c>
      <c r="N390" s="318">
        <v>9</v>
      </c>
      <c r="O390" s="318"/>
      <c r="P390" s="318"/>
      <c r="Q390" s="319"/>
      <c r="R390" t="s">
        <v>43</v>
      </c>
      <c r="S390" s="318"/>
      <c r="AB390" s="318" t="s">
        <v>83</v>
      </c>
      <c r="AC390" s="318">
        <v>50026567</v>
      </c>
      <c r="AD390" s="318" t="s">
        <v>84</v>
      </c>
      <c r="AF390" s="318">
        <v>30</v>
      </c>
      <c r="AG390" s="320">
        <v>255197</v>
      </c>
      <c r="AH390" s="318">
        <v>17</v>
      </c>
      <c r="AI390" s="320"/>
    </row>
    <row r="391" spans="1:35" hidden="1">
      <c r="A391" t="s">
        <v>1348</v>
      </c>
      <c r="B391" s="1">
        <v>45874</v>
      </c>
      <c r="C391">
        <v>8</v>
      </c>
      <c r="D391">
        <v>510221</v>
      </c>
      <c r="E391" t="s">
        <v>6657</v>
      </c>
      <c r="F391" t="s">
        <v>5942</v>
      </c>
      <c r="G391" t="s">
        <v>6000</v>
      </c>
      <c r="H391" t="s">
        <v>6658</v>
      </c>
      <c r="I391" t="s">
        <v>5944</v>
      </c>
      <c r="J391" t="s">
        <v>6656</v>
      </c>
      <c r="K391" s="318"/>
      <c r="L391" t="s">
        <v>5814</v>
      </c>
      <c r="M391" s="319">
        <v>45925</v>
      </c>
      <c r="N391" s="318">
        <v>9</v>
      </c>
      <c r="O391" s="318"/>
      <c r="P391" s="318"/>
      <c r="Q391" s="319"/>
      <c r="R391" t="s">
        <v>43</v>
      </c>
      <c r="S391" s="318"/>
      <c r="AB391" s="318" t="s">
        <v>109</v>
      </c>
      <c r="AC391" s="318">
        <v>50026591</v>
      </c>
      <c r="AD391" s="318" t="s">
        <v>95</v>
      </c>
      <c r="AF391" s="318">
        <v>30</v>
      </c>
      <c r="AG391" s="320">
        <v>271170</v>
      </c>
      <c r="AH391" s="318">
        <v>43</v>
      </c>
      <c r="AI391" s="320"/>
    </row>
    <row r="392" spans="1:35">
      <c r="A392" t="s">
        <v>1352</v>
      </c>
      <c r="B392" s="1">
        <v>45874</v>
      </c>
      <c r="C392">
        <v>8</v>
      </c>
      <c r="D392">
        <v>510222</v>
      </c>
      <c r="E392" t="s">
        <v>6659</v>
      </c>
      <c r="F392" t="s">
        <v>46</v>
      </c>
      <c r="G392" t="s">
        <v>70</v>
      </c>
      <c r="H392" t="s">
        <v>6660</v>
      </c>
      <c r="I392" t="s">
        <v>3282</v>
      </c>
      <c r="J392" t="s">
        <v>6098</v>
      </c>
      <c r="K392" s="318"/>
      <c r="L392" t="s">
        <v>5750</v>
      </c>
      <c r="M392" s="319">
        <v>45881</v>
      </c>
      <c r="N392" s="318">
        <v>8</v>
      </c>
      <c r="O392" s="318"/>
      <c r="P392" s="318"/>
      <c r="Q392" s="319"/>
      <c r="R392" t="s">
        <v>43</v>
      </c>
      <c r="S392" s="318"/>
      <c r="V392">
        <v>45874</v>
      </c>
      <c r="X392">
        <v>45881</v>
      </c>
      <c r="Z392">
        <v>25.8</v>
      </c>
      <c r="AA392">
        <v>66393</v>
      </c>
      <c r="AB392" s="318" t="s">
        <v>62</v>
      </c>
      <c r="AC392" s="318" t="s">
        <v>6158</v>
      </c>
      <c r="AD392" s="318" t="s">
        <v>63</v>
      </c>
      <c r="AF392" s="318">
        <v>100</v>
      </c>
      <c r="AG392" s="320">
        <v>169622</v>
      </c>
      <c r="AH392" s="318"/>
      <c r="AI392" s="320"/>
    </row>
    <row r="393" spans="1:35">
      <c r="A393" t="s">
        <v>1355</v>
      </c>
      <c r="B393" s="1">
        <v>45874</v>
      </c>
      <c r="C393">
        <v>8</v>
      </c>
      <c r="D393">
        <v>510223</v>
      </c>
      <c r="E393" t="s">
        <v>6661</v>
      </c>
      <c r="F393" t="s">
        <v>46</v>
      </c>
      <c r="G393" t="s">
        <v>5982</v>
      </c>
      <c r="H393" t="s">
        <v>6662</v>
      </c>
      <c r="I393" t="s">
        <v>5748</v>
      </c>
      <c r="J393" t="s">
        <v>6438</v>
      </c>
      <c r="K393" s="318"/>
      <c r="L393" t="s">
        <v>5814</v>
      </c>
      <c r="M393" s="319">
        <v>45891</v>
      </c>
      <c r="N393" s="318">
        <v>8</v>
      </c>
      <c r="O393" s="318"/>
      <c r="P393" s="318"/>
      <c r="Q393" s="319"/>
      <c r="R393" t="s">
        <v>43</v>
      </c>
      <c r="S393" s="318"/>
      <c r="AB393" s="318" t="s">
        <v>83</v>
      </c>
      <c r="AC393" s="318">
        <v>50024230</v>
      </c>
      <c r="AD393" s="318" t="s">
        <v>84</v>
      </c>
      <c r="AF393" s="318">
        <v>30</v>
      </c>
      <c r="AG393" s="320">
        <v>187438</v>
      </c>
      <c r="AH393" s="318">
        <v>10</v>
      </c>
      <c r="AI393" s="320"/>
    </row>
    <row r="394" spans="1:35">
      <c r="A394" t="s">
        <v>1359</v>
      </c>
      <c r="B394" s="1">
        <v>45874</v>
      </c>
      <c r="C394">
        <v>8</v>
      </c>
      <c r="D394">
        <v>510224</v>
      </c>
      <c r="E394" t="s">
        <v>6663</v>
      </c>
      <c r="F394" t="s">
        <v>46</v>
      </c>
      <c r="G394" t="s">
        <v>5982</v>
      </c>
      <c r="H394" t="s">
        <v>6664</v>
      </c>
      <c r="I394" t="s">
        <v>3282</v>
      </c>
      <c r="J394" t="s">
        <v>6449</v>
      </c>
      <c r="K394" s="318"/>
      <c r="L394" t="s">
        <v>5814</v>
      </c>
      <c r="M394" s="319">
        <v>45898</v>
      </c>
      <c r="N394" s="318">
        <v>8</v>
      </c>
      <c r="O394" s="318"/>
      <c r="P394" s="318"/>
      <c r="Q394" s="319"/>
      <c r="R394" t="s">
        <v>43</v>
      </c>
      <c r="S394" s="318" t="s">
        <v>6665</v>
      </c>
      <c r="T394">
        <v>17295</v>
      </c>
      <c r="AB394" s="318" t="s">
        <v>83</v>
      </c>
      <c r="AC394" s="318">
        <v>50024508</v>
      </c>
      <c r="AD394" s="318" t="s">
        <v>84</v>
      </c>
      <c r="AF394" s="318">
        <v>30</v>
      </c>
      <c r="AG394" s="320">
        <v>242596</v>
      </c>
      <c r="AH394" s="318">
        <v>26</v>
      </c>
      <c r="AI394" s="320"/>
    </row>
    <row r="395" spans="1:35">
      <c r="A395" t="s">
        <v>1363</v>
      </c>
      <c r="B395" s="1">
        <v>45874</v>
      </c>
      <c r="C395">
        <v>8</v>
      </c>
      <c r="D395">
        <v>510225</v>
      </c>
      <c r="E395" t="s">
        <v>6273</v>
      </c>
      <c r="F395" t="s">
        <v>46</v>
      </c>
      <c r="G395" t="s">
        <v>5752</v>
      </c>
      <c r="H395" t="s">
        <v>6274</v>
      </c>
      <c r="I395" t="s">
        <v>5748</v>
      </c>
      <c r="J395" t="s">
        <v>6314</v>
      </c>
      <c r="K395" s="318"/>
      <c r="L395" t="s">
        <v>391</v>
      </c>
      <c r="M395" s="319">
        <v>45931</v>
      </c>
      <c r="N395" s="318">
        <v>10</v>
      </c>
      <c r="O395" s="318"/>
      <c r="P395" s="318"/>
      <c r="Q395" s="319"/>
      <c r="R395" t="s">
        <v>43</v>
      </c>
      <c r="S395" s="318"/>
      <c r="AB395" s="318" t="s">
        <v>77</v>
      </c>
      <c r="AC395" s="318">
        <v>50024109</v>
      </c>
      <c r="AD395" s="318" t="s">
        <v>101</v>
      </c>
      <c r="AF395" s="318">
        <v>35</v>
      </c>
      <c r="AG395" s="320">
        <v>44388</v>
      </c>
      <c r="AH395" s="318"/>
      <c r="AI395" s="320"/>
    </row>
    <row r="396" spans="1:35" hidden="1">
      <c r="A396" t="s">
        <v>1367</v>
      </c>
      <c r="B396" s="1">
        <v>45875</v>
      </c>
      <c r="C396">
        <v>8</v>
      </c>
      <c r="D396">
        <v>510226</v>
      </c>
      <c r="E396" t="s">
        <v>6666</v>
      </c>
      <c r="F396" t="s">
        <v>5772</v>
      </c>
      <c r="G396" t="s">
        <v>5800</v>
      </c>
      <c r="H396" t="s">
        <v>6667</v>
      </c>
      <c r="I396" t="s">
        <v>5775</v>
      </c>
      <c r="J396" t="s">
        <v>6438</v>
      </c>
      <c r="K396" s="318"/>
      <c r="L396" t="s">
        <v>5814</v>
      </c>
      <c r="M396" s="319">
        <v>45902</v>
      </c>
      <c r="N396" s="318">
        <v>9</v>
      </c>
      <c r="O396" s="318"/>
      <c r="P396" s="318"/>
      <c r="Q396" s="319"/>
      <c r="R396" t="s">
        <v>43</v>
      </c>
      <c r="S396" s="318"/>
      <c r="AB396" s="318" t="s">
        <v>83</v>
      </c>
      <c r="AC396" s="318">
        <v>50024020</v>
      </c>
      <c r="AD396" s="318" t="s">
        <v>84</v>
      </c>
      <c r="AF396" s="318">
        <v>10</v>
      </c>
      <c r="AG396" s="320">
        <v>150988</v>
      </c>
      <c r="AH396" s="318">
        <v>12</v>
      </c>
      <c r="AI396" s="320"/>
    </row>
    <row r="397" spans="1:35">
      <c r="A397" t="s">
        <v>1371</v>
      </c>
      <c r="B397" s="1">
        <v>45875</v>
      </c>
      <c r="C397">
        <v>8</v>
      </c>
      <c r="D397">
        <v>510227</v>
      </c>
      <c r="E397" t="s">
        <v>6668</v>
      </c>
      <c r="F397" t="s">
        <v>46</v>
      </c>
      <c r="G397" t="s">
        <v>6145</v>
      </c>
      <c r="H397" t="s">
        <v>6669</v>
      </c>
      <c r="I397" t="s">
        <v>5754</v>
      </c>
      <c r="J397" t="s">
        <v>6146</v>
      </c>
      <c r="K397" s="318"/>
      <c r="L397" t="s">
        <v>391</v>
      </c>
      <c r="M397" s="319">
        <v>45925</v>
      </c>
      <c r="N397" s="318">
        <v>9</v>
      </c>
      <c r="O397" s="318"/>
      <c r="P397" s="318" t="s">
        <v>274</v>
      </c>
      <c r="Q397" s="319">
        <v>45908</v>
      </c>
      <c r="R397" t="s">
        <v>6519</v>
      </c>
      <c r="S397" s="318" t="s">
        <v>83</v>
      </c>
      <c r="T397">
        <v>67942</v>
      </c>
      <c r="AB397" s="318" t="s">
        <v>83</v>
      </c>
      <c r="AC397" s="318">
        <v>50024504</v>
      </c>
      <c r="AD397" s="318" t="s">
        <v>84</v>
      </c>
      <c r="AF397" s="318">
        <v>30</v>
      </c>
      <c r="AG397" s="320">
        <v>144781</v>
      </c>
      <c r="AH397" s="318"/>
      <c r="AI397" s="320"/>
    </row>
    <row r="398" spans="1:35">
      <c r="A398" t="s">
        <v>1373</v>
      </c>
      <c r="B398" s="1">
        <v>45875</v>
      </c>
      <c r="C398">
        <v>8</v>
      </c>
      <c r="D398">
        <v>510228</v>
      </c>
      <c r="E398" t="s">
        <v>6670</v>
      </c>
      <c r="F398" t="s">
        <v>46</v>
      </c>
      <c r="G398" t="s">
        <v>70</v>
      </c>
      <c r="H398" t="s">
        <v>6671</v>
      </c>
      <c r="I398" t="s">
        <v>6161</v>
      </c>
      <c r="J398" t="s">
        <v>6098</v>
      </c>
      <c r="K398" s="318"/>
      <c r="L398" t="s">
        <v>5750</v>
      </c>
      <c r="M398" s="319">
        <v>45881</v>
      </c>
      <c r="N398" s="318">
        <v>8</v>
      </c>
      <c r="O398" s="318"/>
      <c r="P398" s="318"/>
      <c r="Q398" s="319"/>
      <c r="R398" t="s">
        <v>43</v>
      </c>
      <c r="S398" s="318"/>
      <c r="V398">
        <v>45875</v>
      </c>
      <c r="X398">
        <v>45881</v>
      </c>
      <c r="Z398">
        <v>25.8</v>
      </c>
      <c r="AA398">
        <v>22495</v>
      </c>
      <c r="AB398" s="318" t="s">
        <v>62</v>
      </c>
      <c r="AC398" s="318" t="s">
        <v>6158</v>
      </c>
      <c r="AD398" s="318" t="s">
        <v>63</v>
      </c>
      <c r="AF398" s="318">
        <v>100</v>
      </c>
      <c r="AG398" s="320">
        <v>47509</v>
      </c>
      <c r="AH398" s="318"/>
      <c r="AI398" s="320"/>
    </row>
    <row r="399" spans="1:35">
      <c r="A399" t="s">
        <v>1375</v>
      </c>
      <c r="B399" s="1">
        <v>45876</v>
      </c>
      <c r="C399">
        <v>8</v>
      </c>
      <c r="D399">
        <v>510229</v>
      </c>
      <c r="E399" t="s">
        <v>6672</v>
      </c>
      <c r="F399" t="s">
        <v>46</v>
      </c>
      <c r="G399" t="s">
        <v>6000</v>
      </c>
      <c r="H399" t="s">
        <v>6673</v>
      </c>
      <c r="I399" t="s">
        <v>5748</v>
      </c>
      <c r="J399" t="s">
        <v>6674</v>
      </c>
      <c r="K399" s="318"/>
      <c r="L399" t="s">
        <v>391</v>
      </c>
      <c r="M399" s="319">
        <v>45895</v>
      </c>
      <c r="N399" s="318">
        <v>8</v>
      </c>
      <c r="O399" s="318"/>
      <c r="P399" s="318"/>
      <c r="Q399" s="319"/>
      <c r="R399" t="s">
        <v>43</v>
      </c>
      <c r="S399" s="318"/>
      <c r="AB399" s="318" t="s">
        <v>62</v>
      </c>
      <c r="AC399" s="318">
        <v>50024236</v>
      </c>
      <c r="AD399" s="318" t="s">
        <v>63</v>
      </c>
      <c r="AF399" s="318">
        <v>52</v>
      </c>
      <c r="AG399" s="320">
        <v>80770</v>
      </c>
      <c r="AH399" s="318"/>
      <c r="AI399" s="320"/>
    </row>
    <row r="400" spans="1:35">
      <c r="A400" t="s">
        <v>1377</v>
      </c>
      <c r="B400" s="1">
        <v>45876</v>
      </c>
      <c r="C400">
        <v>8</v>
      </c>
      <c r="D400">
        <v>510230</v>
      </c>
      <c r="E400" t="s">
        <v>6672</v>
      </c>
      <c r="F400" t="s">
        <v>46</v>
      </c>
      <c r="G400" t="s">
        <v>6000</v>
      </c>
      <c r="H400" t="s">
        <v>6673</v>
      </c>
      <c r="I400" t="s">
        <v>5748</v>
      </c>
      <c r="J400" t="s">
        <v>1801</v>
      </c>
      <c r="K400" s="318"/>
      <c r="L400" t="s">
        <v>391</v>
      </c>
      <c r="M400" s="319">
        <v>45895</v>
      </c>
      <c r="N400" s="318">
        <v>8</v>
      </c>
      <c r="O400" s="318"/>
      <c r="P400" s="318"/>
      <c r="Q400" s="319"/>
      <c r="R400" t="s">
        <v>43</v>
      </c>
      <c r="S400" s="318"/>
      <c r="AB400" s="318" t="s">
        <v>62</v>
      </c>
      <c r="AC400" s="318">
        <v>50024247</v>
      </c>
      <c r="AD400" s="318" t="s">
        <v>63</v>
      </c>
      <c r="AF400" s="318">
        <v>52</v>
      </c>
      <c r="AG400" s="320">
        <v>81715</v>
      </c>
      <c r="AH400" s="318"/>
      <c r="AI400" s="320"/>
    </row>
    <row r="401" spans="1:35" hidden="1">
      <c r="A401" t="s">
        <v>1381</v>
      </c>
      <c r="B401" s="1">
        <v>45876</v>
      </c>
      <c r="C401">
        <v>8</v>
      </c>
      <c r="D401">
        <v>510231</v>
      </c>
      <c r="E401" t="s">
        <v>5984</v>
      </c>
      <c r="F401" t="s">
        <v>5772</v>
      </c>
      <c r="G401" t="s">
        <v>5818</v>
      </c>
      <c r="H401" t="s">
        <v>5985</v>
      </c>
      <c r="I401" t="s">
        <v>5775</v>
      </c>
      <c r="J401" t="s">
        <v>5869</v>
      </c>
      <c r="K401" s="318"/>
      <c r="L401" t="s">
        <v>391</v>
      </c>
      <c r="M401" s="319">
        <v>45881</v>
      </c>
      <c r="N401" s="318">
        <v>8</v>
      </c>
      <c r="O401" s="318"/>
      <c r="P401" s="318"/>
      <c r="Q401" s="319"/>
      <c r="R401" t="s">
        <v>43</v>
      </c>
      <c r="S401" s="318"/>
      <c r="AB401" s="318" t="s">
        <v>62</v>
      </c>
      <c r="AC401" s="318">
        <v>50024773</v>
      </c>
      <c r="AD401" s="318" t="s">
        <v>63</v>
      </c>
      <c r="AF401" s="318">
        <v>16</v>
      </c>
      <c r="AG401" s="320">
        <v>46831</v>
      </c>
      <c r="AH401" s="318"/>
      <c r="AI401" s="320"/>
    </row>
    <row r="402" spans="1:35">
      <c r="A402" t="s">
        <v>1385</v>
      </c>
      <c r="B402" s="1">
        <v>45876</v>
      </c>
      <c r="C402">
        <v>8</v>
      </c>
      <c r="D402">
        <v>510232</v>
      </c>
      <c r="E402" t="s">
        <v>6255</v>
      </c>
      <c r="F402" t="s">
        <v>46</v>
      </c>
      <c r="G402" t="s">
        <v>5845</v>
      </c>
      <c r="H402" t="s">
        <v>6256</v>
      </c>
      <c r="I402" t="s">
        <v>5829</v>
      </c>
      <c r="J402" t="s">
        <v>6675</v>
      </c>
      <c r="K402" s="318"/>
      <c r="L402" t="s">
        <v>391</v>
      </c>
      <c r="M402" s="319">
        <v>45884</v>
      </c>
      <c r="N402" s="318">
        <v>8</v>
      </c>
      <c r="O402" s="318"/>
      <c r="P402" s="318"/>
      <c r="Q402" s="319"/>
      <c r="R402" t="s">
        <v>43</v>
      </c>
      <c r="S402" s="318"/>
      <c r="AB402" s="318" t="s">
        <v>62</v>
      </c>
      <c r="AC402" s="318">
        <v>50024507</v>
      </c>
      <c r="AD402" s="318" t="s">
        <v>63</v>
      </c>
      <c r="AF402" s="318">
        <v>52</v>
      </c>
      <c r="AG402" s="320">
        <v>95357</v>
      </c>
      <c r="AH402" s="318"/>
      <c r="AI402" s="320"/>
    </row>
    <row r="403" spans="1:35" hidden="1">
      <c r="A403" t="s">
        <v>1388</v>
      </c>
      <c r="B403" s="1">
        <v>45876</v>
      </c>
      <c r="C403">
        <v>8</v>
      </c>
      <c r="D403">
        <v>510233</v>
      </c>
      <c r="E403" t="s">
        <v>6676</v>
      </c>
      <c r="F403" t="s">
        <v>5942</v>
      </c>
      <c r="G403" t="s">
        <v>5845</v>
      </c>
      <c r="H403" t="s">
        <v>6677</v>
      </c>
      <c r="I403" t="s">
        <v>5944</v>
      </c>
      <c r="J403" t="s">
        <v>6656</v>
      </c>
      <c r="K403" s="318"/>
      <c r="L403" t="s">
        <v>5814</v>
      </c>
      <c r="M403" s="319">
        <v>45896</v>
      </c>
      <c r="N403" s="318">
        <v>8</v>
      </c>
      <c r="O403" s="318"/>
      <c r="P403" s="318"/>
      <c r="Q403" s="319"/>
      <c r="R403" t="s">
        <v>43</v>
      </c>
      <c r="S403" s="318"/>
      <c r="AB403" s="318" t="s">
        <v>83</v>
      </c>
      <c r="AC403" s="318">
        <v>50026570</v>
      </c>
      <c r="AD403" s="318" t="s">
        <v>84</v>
      </c>
      <c r="AF403" s="318">
        <v>30</v>
      </c>
      <c r="AG403" s="320">
        <v>300484</v>
      </c>
      <c r="AH403" s="318">
        <v>29</v>
      </c>
      <c r="AI403" s="320"/>
    </row>
    <row r="404" spans="1:35" hidden="1">
      <c r="A404" t="s">
        <v>1392</v>
      </c>
      <c r="B404" s="1">
        <v>45877</v>
      </c>
      <c r="C404">
        <v>8</v>
      </c>
      <c r="D404">
        <v>510234</v>
      </c>
      <c r="E404" t="s">
        <v>6678</v>
      </c>
      <c r="F404" t="s">
        <v>5772</v>
      </c>
      <c r="G404" t="s">
        <v>5806</v>
      </c>
      <c r="H404" t="s">
        <v>6679</v>
      </c>
      <c r="I404" t="s">
        <v>5775</v>
      </c>
      <c r="J404" t="s">
        <v>158</v>
      </c>
      <c r="K404" s="318"/>
      <c r="L404" t="s">
        <v>5814</v>
      </c>
      <c r="M404" s="319">
        <v>45898</v>
      </c>
      <c r="N404" s="318">
        <v>8</v>
      </c>
      <c r="O404" s="318"/>
      <c r="P404" s="318"/>
      <c r="Q404" s="319"/>
      <c r="R404" t="s">
        <v>43</v>
      </c>
      <c r="S404" s="318"/>
      <c r="AB404" s="318" t="s">
        <v>83</v>
      </c>
      <c r="AC404" s="318">
        <v>50024894</v>
      </c>
      <c r="AD404" s="318" t="s">
        <v>84</v>
      </c>
      <c r="AF404" s="318">
        <v>10</v>
      </c>
      <c r="AG404" s="320">
        <v>193071</v>
      </c>
      <c r="AH404" s="318">
        <v>39</v>
      </c>
      <c r="AI404" s="320"/>
    </row>
    <row r="405" spans="1:35">
      <c r="A405" t="s">
        <v>1396</v>
      </c>
      <c r="B405" s="1">
        <v>45877</v>
      </c>
      <c r="C405">
        <v>8</v>
      </c>
      <c r="D405">
        <v>510235</v>
      </c>
      <c r="E405" t="s">
        <v>6680</v>
      </c>
      <c r="F405" t="s">
        <v>46</v>
      </c>
      <c r="G405" t="s">
        <v>70</v>
      </c>
      <c r="H405" t="s">
        <v>6681</v>
      </c>
      <c r="I405" t="s">
        <v>5829</v>
      </c>
      <c r="J405" t="s">
        <v>6682</v>
      </c>
      <c r="K405" s="318"/>
      <c r="L405" t="s">
        <v>5750</v>
      </c>
      <c r="M405" s="319">
        <v>45882</v>
      </c>
      <c r="N405" s="318">
        <v>8</v>
      </c>
      <c r="O405" s="318"/>
      <c r="P405" s="318"/>
      <c r="Q405" s="319"/>
      <c r="R405" t="s">
        <v>43</v>
      </c>
      <c r="S405" s="318"/>
      <c r="V405">
        <v>45877</v>
      </c>
      <c r="X405">
        <v>45882</v>
      </c>
      <c r="Z405">
        <v>25.8</v>
      </c>
      <c r="AA405">
        <v>109033</v>
      </c>
      <c r="AB405" s="318" t="s">
        <v>62</v>
      </c>
      <c r="AC405" s="318">
        <v>50024667</v>
      </c>
      <c r="AD405" s="318" t="s">
        <v>63</v>
      </c>
      <c r="AF405" s="318">
        <v>30</v>
      </c>
      <c r="AG405" s="320">
        <v>162789</v>
      </c>
      <c r="AH405" s="318"/>
      <c r="AI405" s="320"/>
    </row>
    <row r="406" spans="1:35" hidden="1">
      <c r="A406" t="s">
        <v>1399</v>
      </c>
      <c r="B406" s="1">
        <v>45877</v>
      </c>
      <c r="C406">
        <v>8</v>
      </c>
      <c r="D406">
        <v>510236</v>
      </c>
      <c r="E406" t="s">
        <v>6683</v>
      </c>
      <c r="F406" t="s">
        <v>5942</v>
      </c>
      <c r="G406" t="s">
        <v>5818</v>
      </c>
      <c r="H406" t="s">
        <v>6684</v>
      </c>
      <c r="I406" t="s">
        <v>5944</v>
      </c>
      <c r="J406" t="s">
        <v>6656</v>
      </c>
      <c r="K406" s="318"/>
      <c r="L406" t="s">
        <v>5814</v>
      </c>
      <c r="M406" s="319">
        <v>45897</v>
      </c>
      <c r="N406" s="318">
        <v>8</v>
      </c>
      <c r="O406" s="318"/>
      <c r="P406" s="318"/>
      <c r="Q406" s="319"/>
      <c r="R406" t="s">
        <v>43</v>
      </c>
      <c r="S406" s="318"/>
      <c r="AB406" s="318" t="s">
        <v>83</v>
      </c>
      <c r="AC406" s="318">
        <v>50026583</v>
      </c>
      <c r="AD406" s="318" t="s">
        <v>84</v>
      </c>
      <c r="AF406" s="318">
        <v>30</v>
      </c>
      <c r="AG406" s="320">
        <v>259981</v>
      </c>
      <c r="AH406" s="318">
        <v>15</v>
      </c>
      <c r="AI406" s="320"/>
    </row>
    <row r="407" spans="1:35" hidden="1">
      <c r="A407" t="s">
        <v>1404</v>
      </c>
      <c r="B407" s="1">
        <v>45877</v>
      </c>
      <c r="C407">
        <v>8</v>
      </c>
      <c r="D407">
        <v>510237</v>
      </c>
      <c r="E407" t="s">
        <v>6685</v>
      </c>
      <c r="F407" t="s">
        <v>5942</v>
      </c>
      <c r="G407" t="s">
        <v>6000</v>
      </c>
      <c r="H407" t="s">
        <v>6686</v>
      </c>
      <c r="I407" t="s">
        <v>5944</v>
      </c>
      <c r="J407" t="s">
        <v>6687</v>
      </c>
      <c r="K407" s="318"/>
      <c r="L407" t="s">
        <v>5814</v>
      </c>
      <c r="M407" s="319">
        <v>45894</v>
      </c>
      <c r="N407" s="318">
        <v>8</v>
      </c>
      <c r="O407" s="318"/>
      <c r="P407" s="318"/>
      <c r="Q407" s="319"/>
      <c r="R407" t="s">
        <v>43</v>
      </c>
      <c r="S407" s="318"/>
      <c r="AB407" s="318" t="s">
        <v>62</v>
      </c>
      <c r="AC407" s="318">
        <v>50026578</v>
      </c>
      <c r="AD407" s="318" t="s">
        <v>63</v>
      </c>
      <c r="AF407" s="318">
        <v>30</v>
      </c>
      <c r="AG407" s="320">
        <v>321931</v>
      </c>
      <c r="AH407" s="318">
        <v>40</v>
      </c>
      <c r="AI407" s="320"/>
    </row>
    <row r="408" spans="1:35">
      <c r="A408" t="s">
        <v>1405</v>
      </c>
      <c r="B408" s="1">
        <v>45877</v>
      </c>
      <c r="C408">
        <v>8</v>
      </c>
      <c r="D408">
        <v>510238</v>
      </c>
      <c r="E408" t="s">
        <v>6688</v>
      </c>
      <c r="F408" t="s">
        <v>46</v>
      </c>
      <c r="G408" t="s">
        <v>5982</v>
      </c>
      <c r="H408" t="s">
        <v>6689</v>
      </c>
      <c r="I408" t="s">
        <v>5748</v>
      </c>
      <c r="J408" t="s">
        <v>6333</v>
      </c>
      <c r="K408" s="318"/>
      <c r="L408" t="s">
        <v>5814</v>
      </c>
      <c r="M408" s="319">
        <v>45905</v>
      </c>
      <c r="N408" s="318">
        <v>9</v>
      </c>
      <c r="O408" s="318"/>
      <c r="P408" s="318"/>
      <c r="Q408" s="319"/>
      <c r="R408" t="s">
        <v>43</v>
      </c>
      <c r="S408" s="318"/>
      <c r="AB408" s="318" t="s">
        <v>83</v>
      </c>
      <c r="AC408" s="318">
        <v>50025957</v>
      </c>
      <c r="AD408" s="318" t="s">
        <v>84</v>
      </c>
      <c r="AF408" s="318">
        <v>30</v>
      </c>
      <c r="AG408" s="320">
        <v>191833</v>
      </c>
      <c r="AH408" s="318">
        <v>11</v>
      </c>
      <c r="AI408" s="320"/>
    </row>
    <row r="409" spans="1:35" hidden="1">
      <c r="A409" t="s">
        <v>1409</v>
      </c>
      <c r="B409" s="1">
        <v>45882</v>
      </c>
      <c r="C409">
        <v>8</v>
      </c>
      <c r="D409">
        <v>510239</v>
      </c>
      <c r="E409" t="s">
        <v>6690</v>
      </c>
      <c r="F409" t="s">
        <v>5942</v>
      </c>
      <c r="G409" t="s">
        <v>5818</v>
      </c>
      <c r="H409" t="s">
        <v>6691</v>
      </c>
      <c r="I409" t="s">
        <v>5993</v>
      </c>
      <c r="J409" t="s">
        <v>6390</v>
      </c>
      <c r="K409" s="318"/>
      <c r="L409" t="s">
        <v>5814</v>
      </c>
      <c r="M409" s="319">
        <v>45901</v>
      </c>
      <c r="N409" s="318">
        <v>9</v>
      </c>
      <c r="O409" s="318"/>
      <c r="P409" s="318"/>
      <c r="Q409" s="319"/>
      <c r="R409" t="s">
        <v>43</v>
      </c>
      <c r="S409" s="318"/>
      <c r="AB409" s="318" t="s">
        <v>83</v>
      </c>
      <c r="AC409" s="318">
        <v>50026585</v>
      </c>
      <c r="AD409" s="318" t="s">
        <v>84</v>
      </c>
      <c r="AF409" s="318">
        <v>30</v>
      </c>
      <c r="AG409" s="320">
        <v>261760</v>
      </c>
      <c r="AH409" s="318">
        <v>17</v>
      </c>
      <c r="AI409" s="320"/>
    </row>
    <row r="410" spans="1:35">
      <c r="A410" t="s">
        <v>1412</v>
      </c>
      <c r="B410" s="1">
        <v>45882</v>
      </c>
      <c r="C410">
        <v>8</v>
      </c>
      <c r="D410">
        <v>510240</v>
      </c>
      <c r="E410" t="s">
        <v>6692</v>
      </c>
      <c r="F410" t="s">
        <v>46</v>
      </c>
      <c r="G410" t="s">
        <v>5982</v>
      </c>
      <c r="H410" t="s">
        <v>6693</v>
      </c>
      <c r="I410" t="s">
        <v>5829</v>
      </c>
      <c r="J410" t="s">
        <v>6333</v>
      </c>
      <c r="K410" s="318"/>
      <c r="L410" t="s">
        <v>5814</v>
      </c>
      <c r="M410" s="319">
        <v>45902</v>
      </c>
      <c r="N410" s="318">
        <v>9</v>
      </c>
      <c r="O410" s="318"/>
      <c r="P410" s="318"/>
      <c r="Q410" s="319"/>
      <c r="R410" t="s">
        <v>43</v>
      </c>
      <c r="S410" s="318"/>
      <c r="AB410" s="318" t="s">
        <v>83</v>
      </c>
      <c r="AC410" s="318">
        <v>50026124</v>
      </c>
      <c r="AD410" s="318" t="s">
        <v>84</v>
      </c>
      <c r="AF410" s="318">
        <v>30</v>
      </c>
      <c r="AG410" s="320">
        <v>192589</v>
      </c>
      <c r="AH410" s="318">
        <v>10</v>
      </c>
      <c r="AI410" s="320"/>
    </row>
    <row r="411" spans="1:35">
      <c r="A411" t="s">
        <v>1415</v>
      </c>
      <c r="B411" s="1">
        <v>45882</v>
      </c>
      <c r="C411">
        <v>8</v>
      </c>
      <c r="D411">
        <v>510241</v>
      </c>
      <c r="E411" t="s">
        <v>6694</v>
      </c>
      <c r="F411" t="s">
        <v>46</v>
      </c>
      <c r="G411" t="s">
        <v>5982</v>
      </c>
      <c r="H411" t="s">
        <v>6695</v>
      </c>
      <c r="I411" t="s">
        <v>5748</v>
      </c>
      <c r="J411" t="s">
        <v>6333</v>
      </c>
      <c r="K411" s="318"/>
      <c r="L411" t="s">
        <v>5814</v>
      </c>
      <c r="M411" s="319">
        <v>45902</v>
      </c>
      <c r="N411" s="318">
        <v>9</v>
      </c>
      <c r="O411" s="318"/>
      <c r="P411" s="318"/>
      <c r="Q411" s="319"/>
      <c r="R411" t="s">
        <v>43</v>
      </c>
      <c r="S411" s="318"/>
      <c r="AB411" s="318" t="s">
        <v>83</v>
      </c>
      <c r="AC411" s="318">
        <v>50025959</v>
      </c>
      <c r="AD411" s="318" t="s">
        <v>84</v>
      </c>
      <c r="AF411" s="318">
        <v>30</v>
      </c>
      <c r="AG411" s="320">
        <v>197648</v>
      </c>
      <c r="AH411" s="318">
        <v>10</v>
      </c>
      <c r="AI411" s="320"/>
    </row>
    <row r="412" spans="1:35">
      <c r="A412" t="s">
        <v>1420</v>
      </c>
      <c r="B412" s="1">
        <v>45882</v>
      </c>
      <c r="C412">
        <v>8</v>
      </c>
      <c r="D412">
        <v>510242</v>
      </c>
      <c r="E412" t="s">
        <v>6696</v>
      </c>
      <c r="F412" t="s">
        <v>46</v>
      </c>
      <c r="G412" t="s">
        <v>5982</v>
      </c>
      <c r="H412" t="s">
        <v>6697</v>
      </c>
      <c r="I412" t="s">
        <v>6055</v>
      </c>
      <c r="J412" t="s">
        <v>6333</v>
      </c>
      <c r="K412" s="318"/>
      <c r="L412" t="s">
        <v>5814</v>
      </c>
      <c r="M412" s="319">
        <v>45905</v>
      </c>
      <c r="N412" s="318">
        <v>9</v>
      </c>
      <c r="O412" s="318"/>
      <c r="P412" s="318"/>
      <c r="Q412" s="319"/>
      <c r="R412" t="s">
        <v>43</v>
      </c>
      <c r="S412" s="318"/>
      <c r="AB412" s="318" t="s">
        <v>109</v>
      </c>
      <c r="AC412" s="318">
        <v>50025786</v>
      </c>
      <c r="AD412" s="318" t="s">
        <v>95</v>
      </c>
      <c r="AF412" s="318">
        <v>30</v>
      </c>
      <c r="AG412" s="320">
        <v>180727</v>
      </c>
      <c r="AH412" s="318">
        <v>18</v>
      </c>
      <c r="AI412" s="320"/>
    </row>
    <row r="413" spans="1:35" hidden="1">
      <c r="A413" t="s">
        <v>1424</v>
      </c>
      <c r="B413" s="1">
        <v>45883</v>
      </c>
      <c r="C413">
        <v>8</v>
      </c>
      <c r="D413">
        <v>510243</v>
      </c>
      <c r="E413" t="s">
        <v>6698</v>
      </c>
      <c r="F413" t="s">
        <v>5772</v>
      </c>
      <c r="G413" t="s">
        <v>5800</v>
      </c>
      <c r="H413" t="s">
        <v>6699</v>
      </c>
      <c r="I413" t="s">
        <v>5775</v>
      </c>
      <c r="J413" t="s">
        <v>6700</v>
      </c>
      <c r="K413" s="318"/>
      <c r="L413" t="s">
        <v>5814</v>
      </c>
      <c r="M413" s="319">
        <v>45903</v>
      </c>
      <c r="N413" s="318">
        <v>9</v>
      </c>
      <c r="O413" s="318"/>
      <c r="P413" s="318"/>
      <c r="Q413" s="319"/>
      <c r="R413" t="s">
        <v>43</v>
      </c>
      <c r="S413" s="318"/>
      <c r="AB413" s="318" t="s">
        <v>182</v>
      </c>
      <c r="AC413" s="318" t="s">
        <v>1724</v>
      </c>
      <c r="AD413" s="318" t="s">
        <v>35</v>
      </c>
      <c r="AF413" s="318" t="s">
        <v>620</v>
      </c>
      <c r="AG413" s="320">
        <v>389769</v>
      </c>
      <c r="AH413" s="318">
        <v>20</v>
      </c>
      <c r="AI413" s="320"/>
    </row>
    <row r="414" spans="1:35" hidden="1">
      <c r="A414" t="s">
        <v>1428</v>
      </c>
      <c r="B414" s="1">
        <v>45883</v>
      </c>
      <c r="C414">
        <v>8</v>
      </c>
      <c r="D414">
        <v>510244</v>
      </c>
      <c r="E414" t="s">
        <v>6701</v>
      </c>
      <c r="F414" t="s">
        <v>5942</v>
      </c>
      <c r="G414" t="s">
        <v>6000</v>
      </c>
      <c r="H414" t="s">
        <v>6702</v>
      </c>
      <c r="I414" t="s">
        <v>5993</v>
      </c>
      <c r="J414" t="s">
        <v>151</v>
      </c>
      <c r="K414" s="318"/>
      <c r="L414" t="s">
        <v>391</v>
      </c>
      <c r="M414" s="319">
        <v>45930</v>
      </c>
      <c r="N414" s="318">
        <v>9</v>
      </c>
      <c r="O414" s="318"/>
      <c r="P414" s="318"/>
      <c r="Q414" s="319"/>
      <c r="R414" t="s">
        <v>43</v>
      </c>
      <c r="S414" s="318"/>
      <c r="AB414" s="318" t="s">
        <v>109</v>
      </c>
      <c r="AC414" s="318">
        <v>50025466</v>
      </c>
      <c r="AD414" s="318" t="s">
        <v>95</v>
      </c>
      <c r="AF414" s="318">
        <v>30</v>
      </c>
      <c r="AG414" s="320">
        <v>22435</v>
      </c>
      <c r="AH414" s="318"/>
      <c r="AI414" s="320"/>
    </row>
    <row r="415" spans="1:35" hidden="1">
      <c r="A415" t="s">
        <v>1433</v>
      </c>
      <c r="B415" s="1">
        <v>45883</v>
      </c>
      <c r="C415">
        <v>8</v>
      </c>
      <c r="D415">
        <v>510245</v>
      </c>
      <c r="E415" t="s">
        <v>6703</v>
      </c>
      <c r="F415" t="s">
        <v>5942</v>
      </c>
      <c r="G415" t="s">
        <v>5818</v>
      </c>
      <c r="H415" t="s">
        <v>6704</v>
      </c>
      <c r="I415" t="s">
        <v>5993</v>
      </c>
      <c r="J415" t="s">
        <v>151</v>
      </c>
      <c r="K415" s="318"/>
      <c r="L415" t="s">
        <v>391</v>
      </c>
      <c r="M415" s="319">
        <v>45930</v>
      </c>
      <c r="N415" s="318">
        <v>9</v>
      </c>
      <c r="O415" s="318"/>
      <c r="P415" s="318"/>
      <c r="Q415" s="319"/>
      <c r="R415" t="s">
        <v>43</v>
      </c>
      <c r="S415" s="318"/>
      <c r="AB415" s="318" t="s">
        <v>109</v>
      </c>
      <c r="AC415" s="318">
        <v>50025471</v>
      </c>
      <c r="AD415" s="318" t="s">
        <v>95</v>
      </c>
      <c r="AF415" s="318">
        <v>30</v>
      </c>
      <c r="AG415" s="320">
        <v>12264</v>
      </c>
      <c r="AH415" s="318"/>
      <c r="AI415" s="320"/>
    </row>
    <row r="416" spans="1:35">
      <c r="A416" t="s">
        <v>1436</v>
      </c>
      <c r="B416" s="1">
        <v>45883</v>
      </c>
      <c r="C416">
        <v>8</v>
      </c>
      <c r="D416">
        <v>510246</v>
      </c>
      <c r="E416" t="s">
        <v>6705</v>
      </c>
      <c r="F416" t="s">
        <v>46</v>
      </c>
      <c r="G416" t="s">
        <v>5845</v>
      </c>
      <c r="H416" t="s">
        <v>6706</v>
      </c>
      <c r="I416" t="s">
        <v>3282</v>
      </c>
      <c r="J416" t="s">
        <v>6707</v>
      </c>
      <c r="K416" s="318"/>
      <c r="L416" t="s">
        <v>5814</v>
      </c>
      <c r="M416" s="319">
        <v>45902</v>
      </c>
      <c r="N416" s="318">
        <v>9</v>
      </c>
      <c r="O416" s="318"/>
      <c r="P416" s="318"/>
      <c r="Q416" s="319"/>
      <c r="R416" t="s">
        <v>43</v>
      </c>
      <c r="S416" s="318"/>
      <c r="AB416" s="318" t="s">
        <v>109</v>
      </c>
      <c r="AC416" s="318">
        <v>50026235</v>
      </c>
      <c r="AD416" s="318" t="s">
        <v>95</v>
      </c>
      <c r="AF416" s="318">
        <v>35</v>
      </c>
      <c r="AG416" s="320">
        <v>261790</v>
      </c>
      <c r="AH416" s="318">
        <v>72</v>
      </c>
      <c r="AI416" s="320"/>
    </row>
    <row r="417" spans="1:35">
      <c r="A417" t="s">
        <v>1439</v>
      </c>
      <c r="B417" s="1">
        <v>45883</v>
      </c>
      <c r="C417">
        <v>8</v>
      </c>
      <c r="D417">
        <v>510247</v>
      </c>
      <c r="E417" t="s">
        <v>6708</v>
      </c>
      <c r="F417" t="s">
        <v>46</v>
      </c>
      <c r="G417" t="s">
        <v>5845</v>
      </c>
      <c r="H417" t="s">
        <v>6709</v>
      </c>
      <c r="I417" t="s">
        <v>5829</v>
      </c>
      <c r="J417" t="s">
        <v>6333</v>
      </c>
      <c r="K417" s="318"/>
      <c r="L417" t="s">
        <v>5814</v>
      </c>
      <c r="M417" s="319">
        <v>45904</v>
      </c>
      <c r="N417" s="318">
        <v>9</v>
      </c>
      <c r="O417" s="318"/>
      <c r="P417" s="318"/>
      <c r="Q417" s="319"/>
      <c r="R417" t="s">
        <v>43</v>
      </c>
      <c r="S417" s="318"/>
      <c r="AB417" s="318" t="s">
        <v>83</v>
      </c>
      <c r="AC417" s="318">
        <v>50026115</v>
      </c>
      <c r="AD417" s="318" t="s">
        <v>84</v>
      </c>
      <c r="AF417" s="318">
        <v>30</v>
      </c>
      <c r="AG417" s="320">
        <v>199243</v>
      </c>
      <c r="AH417" s="318">
        <v>26</v>
      </c>
      <c r="AI417" s="320"/>
    </row>
    <row r="418" spans="1:35">
      <c r="A418" t="s">
        <v>1441</v>
      </c>
      <c r="B418" s="1">
        <v>45883</v>
      </c>
      <c r="C418">
        <v>8</v>
      </c>
      <c r="D418">
        <v>510248</v>
      </c>
      <c r="E418" t="s">
        <v>6710</v>
      </c>
      <c r="F418" t="s">
        <v>46</v>
      </c>
      <c r="G418" t="s">
        <v>5845</v>
      </c>
      <c r="H418" t="s">
        <v>6711</v>
      </c>
      <c r="I418" t="s">
        <v>5829</v>
      </c>
      <c r="J418" t="s">
        <v>6333</v>
      </c>
      <c r="K418" s="318"/>
      <c r="L418" t="s">
        <v>5814</v>
      </c>
      <c r="M418" s="319">
        <v>45916</v>
      </c>
      <c r="N418" s="318">
        <v>9</v>
      </c>
      <c r="O418" s="318"/>
      <c r="P418" s="318"/>
      <c r="Q418" s="319"/>
      <c r="R418" t="s">
        <v>43</v>
      </c>
      <c r="S418" s="318"/>
      <c r="AB418" s="318" t="s">
        <v>109</v>
      </c>
      <c r="AC418" s="318">
        <v>50026234</v>
      </c>
      <c r="AD418" s="318" t="s">
        <v>95</v>
      </c>
      <c r="AF418" s="318">
        <v>35</v>
      </c>
      <c r="AG418" s="320">
        <v>248277</v>
      </c>
      <c r="AH418" s="318">
        <v>80</v>
      </c>
      <c r="AI418" s="320"/>
    </row>
    <row r="419" spans="1:35">
      <c r="A419" t="s">
        <v>1445</v>
      </c>
      <c r="B419" s="1">
        <v>45884</v>
      </c>
      <c r="C419">
        <v>8</v>
      </c>
      <c r="D419">
        <v>510249</v>
      </c>
      <c r="E419" t="s">
        <v>6712</v>
      </c>
      <c r="F419" t="s">
        <v>46</v>
      </c>
      <c r="G419" t="s">
        <v>5845</v>
      </c>
      <c r="H419" t="s">
        <v>6713</v>
      </c>
      <c r="I419" t="s">
        <v>6055</v>
      </c>
      <c r="J419" t="s">
        <v>6714</v>
      </c>
      <c r="K419" s="318"/>
      <c r="L419" t="s">
        <v>5814</v>
      </c>
      <c r="M419" s="319">
        <v>45918</v>
      </c>
      <c r="N419" s="318">
        <v>9</v>
      </c>
      <c r="O419" s="318"/>
      <c r="P419" s="318"/>
      <c r="Q419" s="319"/>
      <c r="R419" t="s">
        <v>43</v>
      </c>
      <c r="S419" s="318"/>
      <c r="AB419" s="318" t="s">
        <v>109</v>
      </c>
      <c r="AC419" s="318">
        <v>50026170</v>
      </c>
      <c r="AD419" s="318" t="s">
        <v>95</v>
      </c>
      <c r="AF419" s="318">
        <v>35</v>
      </c>
      <c r="AG419" s="320">
        <v>350720</v>
      </c>
      <c r="AH419" s="318">
        <v>63</v>
      </c>
      <c r="AI419" s="320"/>
    </row>
    <row r="420" spans="1:35">
      <c r="A420" t="s">
        <v>1447</v>
      </c>
      <c r="B420" s="1">
        <v>45889</v>
      </c>
      <c r="C420">
        <v>8</v>
      </c>
      <c r="D420">
        <v>510250</v>
      </c>
      <c r="E420" t="s">
        <v>6715</v>
      </c>
      <c r="F420" t="s">
        <v>46</v>
      </c>
      <c r="G420" t="s">
        <v>70</v>
      </c>
      <c r="H420" t="s">
        <v>6716</v>
      </c>
      <c r="I420" t="s">
        <v>5754</v>
      </c>
      <c r="J420" t="s">
        <v>6098</v>
      </c>
      <c r="K420" s="318"/>
      <c r="L420" t="s">
        <v>5750</v>
      </c>
      <c r="M420" s="319">
        <v>45911</v>
      </c>
      <c r="N420" s="318">
        <v>9</v>
      </c>
      <c r="O420" s="318"/>
      <c r="P420" s="318"/>
      <c r="Q420" s="319"/>
      <c r="R420" t="s">
        <v>43</v>
      </c>
      <c r="S420" s="318"/>
      <c r="V420">
        <v>45889</v>
      </c>
      <c r="X420">
        <v>45911</v>
      </c>
      <c r="Z420">
        <v>25.9</v>
      </c>
      <c r="AA420">
        <v>59779</v>
      </c>
      <c r="AB420" s="318" t="s">
        <v>83</v>
      </c>
      <c r="AC420" s="318" t="s">
        <v>6158</v>
      </c>
      <c r="AD420" s="318" t="s">
        <v>84</v>
      </c>
      <c r="AF420" s="318">
        <v>100</v>
      </c>
      <c r="AG420" s="320">
        <v>150446</v>
      </c>
      <c r="AH420" s="318"/>
      <c r="AI420" s="320"/>
    </row>
    <row r="421" spans="1:35">
      <c r="A421" t="s">
        <v>1450</v>
      </c>
      <c r="B421" s="1">
        <v>45889</v>
      </c>
      <c r="C421">
        <v>8</v>
      </c>
      <c r="D421">
        <v>510251</v>
      </c>
      <c r="E421" t="s">
        <v>6717</v>
      </c>
      <c r="F421" t="s">
        <v>46</v>
      </c>
      <c r="G421" t="s">
        <v>5982</v>
      </c>
      <c r="H421" t="s">
        <v>6718</v>
      </c>
      <c r="I421" t="s">
        <v>3282</v>
      </c>
      <c r="J421" t="s">
        <v>6333</v>
      </c>
      <c r="K421" s="318"/>
      <c r="L421" t="s">
        <v>5814</v>
      </c>
      <c r="M421" s="319">
        <v>45924</v>
      </c>
      <c r="N421" s="318">
        <v>9</v>
      </c>
      <c r="O421" s="318"/>
      <c r="P421" s="318"/>
      <c r="Q421" s="319"/>
      <c r="R421" t="s">
        <v>43</v>
      </c>
      <c r="S421" s="318"/>
      <c r="AB421" s="318" t="s">
        <v>109</v>
      </c>
      <c r="AC421" s="318">
        <v>50027416</v>
      </c>
      <c r="AD421" s="318" t="s">
        <v>95</v>
      </c>
      <c r="AF421" s="318">
        <v>30</v>
      </c>
      <c r="AG421" s="320">
        <v>185004</v>
      </c>
      <c r="AH421" s="318">
        <v>14</v>
      </c>
      <c r="AI421" s="320"/>
    </row>
    <row r="422" spans="1:35" hidden="1">
      <c r="A422" t="s">
        <v>1452</v>
      </c>
      <c r="B422" s="1">
        <v>45890</v>
      </c>
      <c r="C422">
        <v>8</v>
      </c>
      <c r="D422">
        <v>510252</v>
      </c>
      <c r="E422" t="s">
        <v>6719</v>
      </c>
      <c r="F422" t="s">
        <v>5942</v>
      </c>
      <c r="G422" t="s">
        <v>6000</v>
      </c>
      <c r="H422" t="s">
        <v>6720</v>
      </c>
      <c r="I422" t="s">
        <v>5944</v>
      </c>
      <c r="J422" t="s">
        <v>6390</v>
      </c>
      <c r="K422" s="318"/>
      <c r="L422" t="s">
        <v>5814</v>
      </c>
      <c r="M422" s="319">
        <v>45925</v>
      </c>
      <c r="N422" s="318">
        <v>9</v>
      </c>
      <c r="O422" s="318"/>
      <c r="P422" s="318"/>
      <c r="Q422" s="319"/>
      <c r="R422" t="s">
        <v>43</v>
      </c>
      <c r="S422" s="318"/>
      <c r="AB422" s="318" t="s">
        <v>109</v>
      </c>
      <c r="AC422" s="318">
        <v>50028111</v>
      </c>
      <c r="AD422" s="318" t="s">
        <v>95</v>
      </c>
      <c r="AF422" s="318">
        <v>37</v>
      </c>
      <c r="AG422" s="320">
        <v>510747</v>
      </c>
      <c r="AH422" s="318">
        <v>349</v>
      </c>
      <c r="AI422" s="320"/>
    </row>
    <row r="423" spans="1:35" hidden="1">
      <c r="A423" t="s">
        <v>1455</v>
      </c>
      <c r="B423" s="1">
        <v>45890</v>
      </c>
      <c r="C423">
        <v>8</v>
      </c>
      <c r="D423">
        <v>510253</v>
      </c>
      <c r="E423" t="s">
        <v>6103</v>
      </c>
      <c r="F423" t="s">
        <v>5942</v>
      </c>
      <c r="G423" t="s">
        <v>6000</v>
      </c>
      <c r="H423" t="s">
        <v>6104</v>
      </c>
      <c r="I423" t="s">
        <v>5944</v>
      </c>
      <c r="J423" t="s">
        <v>6721</v>
      </c>
      <c r="K423" s="318"/>
      <c r="L423" t="s">
        <v>5814</v>
      </c>
      <c r="M423" s="319">
        <v>45910</v>
      </c>
      <c r="N423" s="318">
        <v>9</v>
      </c>
      <c r="O423" s="318"/>
      <c r="P423" s="318"/>
      <c r="Q423" s="319"/>
      <c r="R423" t="s">
        <v>43</v>
      </c>
      <c r="S423" s="318"/>
      <c r="AB423" s="318" t="s">
        <v>83</v>
      </c>
      <c r="AC423" s="318">
        <v>50028775</v>
      </c>
      <c r="AD423" s="318" t="s">
        <v>84</v>
      </c>
      <c r="AF423" s="318">
        <v>30</v>
      </c>
      <c r="AG423" s="320">
        <v>112661</v>
      </c>
      <c r="AH423" s="318"/>
      <c r="AI423" s="320"/>
    </row>
    <row r="424" spans="1:35">
      <c r="A424" t="s">
        <v>1459</v>
      </c>
      <c r="B424" s="1">
        <v>45890</v>
      </c>
      <c r="C424">
        <v>8</v>
      </c>
      <c r="D424">
        <v>510254</v>
      </c>
      <c r="E424" t="s">
        <v>6722</v>
      </c>
      <c r="F424" t="s">
        <v>46</v>
      </c>
      <c r="G424" t="s">
        <v>5818</v>
      </c>
      <c r="H424" t="s">
        <v>6723</v>
      </c>
      <c r="I424" t="s">
        <v>6055</v>
      </c>
      <c r="J424" t="s">
        <v>6390</v>
      </c>
      <c r="K424" s="318"/>
      <c r="L424" t="s">
        <v>5814</v>
      </c>
      <c r="M424" s="319">
        <v>45905</v>
      </c>
      <c r="N424" s="318">
        <v>9</v>
      </c>
      <c r="O424" s="318"/>
      <c r="P424" s="318"/>
      <c r="Q424" s="319"/>
      <c r="R424" t="s">
        <v>43</v>
      </c>
      <c r="S424" s="318"/>
      <c r="AB424" s="318" t="s">
        <v>83</v>
      </c>
      <c r="AC424" s="318">
        <v>50027432</v>
      </c>
      <c r="AD424" s="318" t="s">
        <v>84</v>
      </c>
      <c r="AF424" s="318">
        <v>30</v>
      </c>
      <c r="AG424" s="320">
        <v>207503</v>
      </c>
      <c r="AH424" s="318">
        <v>31</v>
      </c>
      <c r="AI424" s="320"/>
    </row>
    <row r="425" spans="1:35">
      <c r="A425" t="s">
        <v>1462</v>
      </c>
      <c r="B425" s="1">
        <v>45890</v>
      </c>
      <c r="C425">
        <v>8</v>
      </c>
      <c r="D425">
        <v>510255</v>
      </c>
      <c r="E425" t="s">
        <v>6724</v>
      </c>
      <c r="F425" t="s">
        <v>46</v>
      </c>
      <c r="G425" t="s">
        <v>5818</v>
      </c>
      <c r="H425" t="s">
        <v>6725</v>
      </c>
      <c r="I425" t="s">
        <v>6055</v>
      </c>
      <c r="J425" t="s">
        <v>6390</v>
      </c>
      <c r="K425" s="318"/>
      <c r="L425" t="s">
        <v>5814</v>
      </c>
      <c r="M425" s="319">
        <v>45909</v>
      </c>
      <c r="N425" s="318">
        <v>9</v>
      </c>
      <c r="O425" s="318"/>
      <c r="P425" s="318"/>
      <c r="Q425" s="319"/>
      <c r="R425" t="s">
        <v>43</v>
      </c>
      <c r="S425" s="318"/>
      <c r="AB425" s="318" t="s">
        <v>83</v>
      </c>
      <c r="AC425" s="318">
        <v>50027691</v>
      </c>
      <c r="AD425" s="318" t="s">
        <v>84</v>
      </c>
      <c r="AF425" s="318">
        <v>30</v>
      </c>
      <c r="AG425" s="320">
        <v>208200</v>
      </c>
      <c r="AH425" s="318">
        <v>26</v>
      </c>
      <c r="AI425" s="320"/>
    </row>
    <row r="426" spans="1:35" hidden="1">
      <c r="A426" t="s">
        <v>1465</v>
      </c>
      <c r="B426" s="1">
        <v>45890</v>
      </c>
      <c r="C426">
        <v>8</v>
      </c>
      <c r="D426">
        <v>510256</v>
      </c>
      <c r="E426" t="s">
        <v>6726</v>
      </c>
      <c r="F426" t="s">
        <v>5772</v>
      </c>
      <c r="G426" t="s">
        <v>5800</v>
      </c>
      <c r="H426" t="s">
        <v>6212</v>
      </c>
      <c r="I426" t="s">
        <v>5775</v>
      </c>
      <c r="J426" t="s">
        <v>6727</v>
      </c>
      <c r="K426" s="318"/>
      <c r="L426" t="s">
        <v>391</v>
      </c>
      <c r="M426" s="319">
        <v>45895</v>
      </c>
      <c r="N426" s="318">
        <v>8</v>
      </c>
      <c r="O426" s="318"/>
      <c r="P426" s="318"/>
      <c r="Q426" s="319"/>
      <c r="R426" t="s">
        <v>43</v>
      </c>
      <c r="S426" s="318"/>
      <c r="AB426" s="318" t="s">
        <v>109</v>
      </c>
      <c r="AC426" s="318" t="s">
        <v>6158</v>
      </c>
      <c r="AD426" s="318" t="s">
        <v>95</v>
      </c>
      <c r="AF426" s="318">
        <v>100</v>
      </c>
      <c r="AG426" s="320">
        <v>82336</v>
      </c>
      <c r="AH426" s="318"/>
      <c r="AI426" s="320"/>
    </row>
    <row r="427" spans="1:35" hidden="1">
      <c r="A427" t="s">
        <v>1468</v>
      </c>
      <c r="B427" s="1">
        <v>45890</v>
      </c>
      <c r="C427">
        <v>8</v>
      </c>
      <c r="D427">
        <v>510257</v>
      </c>
      <c r="E427" t="s">
        <v>6728</v>
      </c>
      <c r="F427" t="s">
        <v>5772</v>
      </c>
      <c r="G427" t="s">
        <v>5800</v>
      </c>
      <c r="H427" t="s">
        <v>6729</v>
      </c>
      <c r="I427" t="s">
        <v>5775</v>
      </c>
      <c r="J427" t="s">
        <v>158</v>
      </c>
      <c r="K427" s="318"/>
      <c r="L427" t="s">
        <v>5814</v>
      </c>
      <c r="M427" s="319">
        <v>45910</v>
      </c>
      <c r="N427" s="318">
        <v>9</v>
      </c>
      <c r="O427" s="318"/>
      <c r="P427" s="318"/>
      <c r="Q427" s="319"/>
      <c r="R427" t="s">
        <v>43</v>
      </c>
      <c r="S427" s="318"/>
      <c r="AB427" s="318" t="s">
        <v>83</v>
      </c>
      <c r="AC427" s="318">
        <v>50027425</v>
      </c>
      <c r="AD427" s="318" t="s">
        <v>84</v>
      </c>
      <c r="AF427" s="318">
        <v>10</v>
      </c>
      <c r="AG427" s="320">
        <v>155268</v>
      </c>
      <c r="AH427" s="318">
        <v>17</v>
      </c>
      <c r="AI427" s="320"/>
    </row>
    <row r="428" spans="1:35" hidden="1">
      <c r="A428" t="s">
        <v>1471</v>
      </c>
      <c r="B428" s="1">
        <v>45891</v>
      </c>
      <c r="C428">
        <v>8</v>
      </c>
      <c r="D428">
        <v>510258</v>
      </c>
      <c r="E428" t="s">
        <v>6730</v>
      </c>
      <c r="F428" t="s">
        <v>5942</v>
      </c>
      <c r="G428" t="s">
        <v>6000</v>
      </c>
      <c r="H428" t="s">
        <v>6409</v>
      </c>
      <c r="I428" t="s">
        <v>5944</v>
      </c>
      <c r="J428" t="s">
        <v>158</v>
      </c>
      <c r="K428" s="318"/>
      <c r="L428" t="s">
        <v>5814</v>
      </c>
      <c r="M428" s="319">
        <v>45912</v>
      </c>
      <c r="N428" s="318">
        <v>9</v>
      </c>
      <c r="O428" s="318"/>
      <c r="P428" s="318"/>
      <c r="Q428" s="319"/>
      <c r="R428" t="s">
        <v>43</v>
      </c>
      <c r="S428" s="318"/>
      <c r="AB428" s="318" t="s">
        <v>83</v>
      </c>
      <c r="AC428" s="318">
        <v>50028796</v>
      </c>
      <c r="AD428" s="318" t="s">
        <v>84</v>
      </c>
      <c r="AF428" s="318">
        <v>30</v>
      </c>
      <c r="AG428" s="320">
        <v>262049</v>
      </c>
      <c r="AH428" s="318">
        <v>34</v>
      </c>
      <c r="AI428" s="320"/>
    </row>
    <row r="429" spans="1:35">
      <c r="A429" t="s">
        <v>1474</v>
      </c>
      <c r="B429" s="1">
        <v>45891</v>
      </c>
      <c r="C429">
        <v>8</v>
      </c>
      <c r="D429">
        <v>510259</v>
      </c>
      <c r="E429" t="s">
        <v>6731</v>
      </c>
      <c r="F429" t="s">
        <v>46</v>
      </c>
      <c r="G429" t="s">
        <v>70</v>
      </c>
      <c r="H429" t="s">
        <v>6732</v>
      </c>
      <c r="I429" t="s">
        <v>6161</v>
      </c>
      <c r="J429" t="s">
        <v>6098</v>
      </c>
      <c r="K429" s="318"/>
      <c r="L429" t="s">
        <v>5750</v>
      </c>
      <c r="M429" s="319">
        <v>45894</v>
      </c>
      <c r="N429" s="318">
        <v>8</v>
      </c>
      <c r="O429" s="318"/>
      <c r="P429" s="318"/>
      <c r="Q429" s="319"/>
      <c r="R429" t="s">
        <v>43</v>
      </c>
      <c r="S429" s="318"/>
      <c r="V429">
        <v>45891</v>
      </c>
      <c r="X429">
        <v>45894</v>
      </c>
      <c r="Z429">
        <v>25.8</v>
      </c>
      <c r="AA429">
        <v>27840</v>
      </c>
      <c r="AB429" s="318" t="s">
        <v>62</v>
      </c>
      <c r="AC429" s="318" t="s">
        <v>6158</v>
      </c>
      <c r="AD429" s="318" t="s">
        <v>63</v>
      </c>
      <c r="AF429" s="318">
        <v>100</v>
      </c>
      <c r="AG429" s="320">
        <v>58671</v>
      </c>
      <c r="AH429" s="318"/>
      <c r="AI429" s="320"/>
    </row>
    <row r="430" spans="1:35">
      <c r="A430" t="s">
        <v>1477</v>
      </c>
      <c r="B430" s="1">
        <v>45891</v>
      </c>
      <c r="C430">
        <v>8</v>
      </c>
      <c r="D430">
        <v>510260</v>
      </c>
      <c r="E430" t="s">
        <v>6733</v>
      </c>
      <c r="F430" t="s">
        <v>46</v>
      </c>
      <c r="G430" t="s">
        <v>5752</v>
      </c>
      <c r="H430" t="s">
        <v>6369</v>
      </c>
      <c r="I430" t="s">
        <v>5829</v>
      </c>
      <c r="J430" t="s">
        <v>6333</v>
      </c>
      <c r="K430" s="318"/>
      <c r="L430" t="s">
        <v>5814</v>
      </c>
      <c r="M430" s="319">
        <v>45910</v>
      </c>
      <c r="N430" s="318">
        <v>9</v>
      </c>
      <c r="O430" s="318"/>
      <c r="P430" s="318"/>
      <c r="Q430" s="319"/>
      <c r="R430" t="s">
        <v>43</v>
      </c>
      <c r="S430" s="318"/>
      <c r="AB430" s="318" t="s">
        <v>109</v>
      </c>
      <c r="AC430" s="318">
        <v>50027693</v>
      </c>
      <c r="AD430" s="318" t="s">
        <v>95</v>
      </c>
      <c r="AF430" s="318">
        <v>30</v>
      </c>
      <c r="AG430" s="320">
        <v>191719</v>
      </c>
      <c r="AH430" s="318">
        <v>34</v>
      </c>
      <c r="AI430" s="320"/>
    </row>
    <row r="431" spans="1:35">
      <c r="A431" t="s">
        <v>1480</v>
      </c>
      <c r="B431" s="1">
        <v>45891</v>
      </c>
      <c r="C431">
        <v>8</v>
      </c>
      <c r="D431">
        <v>510261</v>
      </c>
      <c r="E431" t="s">
        <v>6734</v>
      </c>
      <c r="F431" t="s">
        <v>46</v>
      </c>
      <c r="G431" t="s">
        <v>70</v>
      </c>
      <c r="H431" t="s">
        <v>6735</v>
      </c>
      <c r="I431" t="s">
        <v>6161</v>
      </c>
      <c r="J431" t="s">
        <v>6098</v>
      </c>
      <c r="K431" s="318"/>
      <c r="L431" t="s">
        <v>5750</v>
      </c>
      <c r="M431" s="319">
        <v>45898</v>
      </c>
      <c r="N431" s="318">
        <v>8</v>
      </c>
      <c r="O431" s="318"/>
      <c r="P431" s="318"/>
      <c r="Q431" s="319"/>
      <c r="R431" t="s">
        <v>43</v>
      </c>
      <c r="S431" s="318"/>
      <c r="V431">
        <v>45891</v>
      </c>
      <c r="X431">
        <v>45898</v>
      </c>
      <c r="Z431">
        <v>25.8</v>
      </c>
      <c r="AA431">
        <v>73496</v>
      </c>
      <c r="AB431" s="318" t="s">
        <v>62</v>
      </c>
      <c r="AC431" s="318" t="s">
        <v>6158</v>
      </c>
      <c r="AD431" s="318" t="s">
        <v>63</v>
      </c>
      <c r="AF431" s="318">
        <v>100</v>
      </c>
      <c r="AG431" s="320">
        <v>186404</v>
      </c>
      <c r="AH431" s="318"/>
      <c r="AI431" s="320"/>
    </row>
    <row r="432" spans="1:35">
      <c r="A432" t="s">
        <v>1483</v>
      </c>
      <c r="B432" s="1">
        <v>45894</v>
      </c>
      <c r="C432">
        <v>8</v>
      </c>
      <c r="D432">
        <v>510262</v>
      </c>
      <c r="E432" t="s">
        <v>6736</v>
      </c>
      <c r="F432" t="s">
        <v>46</v>
      </c>
      <c r="G432" t="s">
        <v>5982</v>
      </c>
      <c r="H432" t="s">
        <v>6737</v>
      </c>
      <c r="I432" t="s">
        <v>5748</v>
      </c>
      <c r="J432" t="s">
        <v>6333</v>
      </c>
      <c r="K432" s="318"/>
      <c r="L432" t="s">
        <v>5814</v>
      </c>
      <c r="M432" s="319">
        <v>45916</v>
      </c>
      <c r="N432" s="318">
        <v>9</v>
      </c>
      <c r="O432" s="318"/>
      <c r="P432" s="318"/>
      <c r="Q432" s="319"/>
      <c r="R432" t="s">
        <v>43</v>
      </c>
      <c r="S432" s="318"/>
      <c r="AB432" s="318" t="s">
        <v>83</v>
      </c>
      <c r="AC432" s="318">
        <v>50028015</v>
      </c>
      <c r="AD432" s="318" t="s">
        <v>84</v>
      </c>
      <c r="AF432" s="318">
        <v>30</v>
      </c>
      <c r="AG432" s="320">
        <v>193264</v>
      </c>
      <c r="AH432" s="318">
        <v>27</v>
      </c>
      <c r="AI432" s="320"/>
    </row>
    <row r="433" spans="1:35">
      <c r="A433" t="s">
        <v>1487</v>
      </c>
      <c r="B433" s="1">
        <v>45894</v>
      </c>
      <c r="C433">
        <v>8</v>
      </c>
      <c r="D433">
        <v>510263</v>
      </c>
      <c r="E433" t="s">
        <v>6738</v>
      </c>
      <c r="F433" t="s">
        <v>46</v>
      </c>
      <c r="G433" t="s">
        <v>5982</v>
      </c>
      <c r="H433" t="s">
        <v>6739</v>
      </c>
      <c r="I433" t="s">
        <v>5748</v>
      </c>
      <c r="J433" t="s">
        <v>6390</v>
      </c>
      <c r="K433" s="318"/>
      <c r="L433" t="s">
        <v>5814</v>
      </c>
      <c r="M433" s="319">
        <v>45932</v>
      </c>
      <c r="N433" s="318">
        <v>10</v>
      </c>
      <c r="O433" s="318"/>
      <c r="P433" s="318"/>
      <c r="Q433" s="319"/>
      <c r="R433" t="s">
        <v>43</v>
      </c>
      <c r="S433" s="318"/>
      <c r="AB433" s="318" t="s">
        <v>109</v>
      </c>
      <c r="AC433" s="318">
        <v>50028022</v>
      </c>
      <c r="AD433" s="318" t="s">
        <v>95</v>
      </c>
      <c r="AF433" s="318">
        <v>30</v>
      </c>
      <c r="AG433" s="320">
        <v>260257</v>
      </c>
      <c r="AH433" s="318">
        <v>76</v>
      </c>
      <c r="AI433" s="320"/>
    </row>
    <row r="434" spans="1:35">
      <c r="A434" t="s">
        <v>1490</v>
      </c>
      <c r="B434" s="1">
        <v>45894</v>
      </c>
      <c r="C434">
        <v>8</v>
      </c>
      <c r="D434">
        <v>510264</v>
      </c>
      <c r="E434" t="s">
        <v>6740</v>
      </c>
      <c r="F434" t="s">
        <v>46</v>
      </c>
      <c r="G434" t="s">
        <v>5759</v>
      </c>
      <c r="H434" t="s">
        <v>6741</v>
      </c>
      <c r="I434" t="s">
        <v>5748</v>
      </c>
      <c r="J434" t="s">
        <v>6283</v>
      </c>
      <c r="K434" s="318"/>
      <c r="L434" t="s">
        <v>391</v>
      </c>
      <c r="M434" s="319">
        <v>45896</v>
      </c>
      <c r="N434" s="318">
        <v>45896</v>
      </c>
      <c r="O434" s="318"/>
      <c r="P434" s="318"/>
      <c r="Q434" s="319"/>
      <c r="R434" t="s">
        <v>43</v>
      </c>
      <c r="S434" s="318"/>
      <c r="AB434" s="318" t="s">
        <v>62</v>
      </c>
      <c r="AC434" s="318">
        <v>50026992</v>
      </c>
      <c r="AD434" s="318" t="s">
        <v>63</v>
      </c>
      <c r="AF434" s="318">
        <v>52</v>
      </c>
      <c r="AG434" s="320">
        <v>42934</v>
      </c>
      <c r="AH434" s="318"/>
      <c r="AI434" s="320"/>
    </row>
    <row r="435" spans="1:35" hidden="1">
      <c r="A435" t="s">
        <v>1494</v>
      </c>
      <c r="B435" s="1">
        <v>45894</v>
      </c>
      <c r="C435">
        <v>8</v>
      </c>
      <c r="D435">
        <v>510265</v>
      </c>
      <c r="E435" t="s">
        <v>6532</v>
      </c>
      <c r="F435" t="s">
        <v>5772</v>
      </c>
      <c r="G435" t="s">
        <v>6498</v>
      </c>
      <c r="H435" t="s">
        <v>6533</v>
      </c>
      <c r="I435" t="s">
        <v>5775</v>
      </c>
      <c r="J435" t="s">
        <v>6742</v>
      </c>
      <c r="K435" s="318"/>
      <c r="L435" t="s">
        <v>391</v>
      </c>
      <c r="M435" s="319">
        <v>45908</v>
      </c>
      <c r="N435" s="318">
        <v>9</v>
      </c>
      <c r="O435" s="318" t="s">
        <v>93</v>
      </c>
      <c r="P435" s="318"/>
      <c r="Q435" s="319"/>
      <c r="R435" t="s">
        <v>43</v>
      </c>
      <c r="S435" s="318"/>
      <c r="AB435" s="318" t="s">
        <v>78</v>
      </c>
      <c r="AC435" s="318">
        <v>50027950</v>
      </c>
      <c r="AD435" s="318" t="s">
        <v>79</v>
      </c>
      <c r="AF435" s="318">
        <v>16</v>
      </c>
      <c r="AG435" s="320">
        <v>36273</v>
      </c>
      <c r="AH435" s="318"/>
      <c r="AI435" s="320">
        <v>36273</v>
      </c>
    </row>
    <row r="436" spans="1:35">
      <c r="A436" t="s">
        <v>1497</v>
      </c>
      <c r="B436" s="1">
        <v>45894</v>
      </c>
      <c r="C436">
        <v>8</v>
      </c>
      <c r="D436">
        <v>510266</v>
      </c>
      <c r="E436" t="s">
        <v>6743</v>
      </c>
      <c r="F436" t="s">
        <v>46</v>
      </c>
      <c r="G436" t="s">
        <v>70</v>
      </c>
      <c r="H436" t="s">
        <v>6285</v>
      </c>
      <c r="I436" t="s">
        <v>6055</v>
      </c>
      <c r="J436" t="s">
        <v>6098</v>
      </c>
      <c r="K436" s="318"/>
      <c r="L436" t="s">
        <v>5750</v>
      </c>
      <c r="M436" s="319">
        <v>45908</v>
      </c>
      <c r="N436" s="318">
        <v>9</v>
      </c>
      <c r="O436" s="318"/>
      <c r="P436" s="318"/>
      <c r="Q436" s="319"/>
      <c r="R436" t="s">
        <v>43</v>
      </c>
      <c r="S436" s="318"/>
      <c r="V436">
        <v>45894</v>
      </c>
      <c r="X436">
        <v>45908</v>
      </c>
      <c r="Z436">
        <v>25.9</v>
      </c>
      <c r="AA436">
        <v>91580</v>
      </c>
      <c r="AB436" s="318" t="s">
        <v>83</v>
      </c>
      <c r="AC436" s="318" t="s">
        <v>6158</v>
      </c>
      <c r="AD436" s="318" t="s">
        <v>84</v>
      </c>
      <c r="AF436" s="318">
        <v>100</v>
      </c>
      <c r="AG436" s="320">
        <v>216257</v>
      </c>
      <c r="AH436" s="318"/>
      <c r="AI436" s="320"/>
    </row>
    <row r="437" spans="1:35">
      <c r="A437" t="s">
        <v>1500</v>
      </c>
      <c r="B437" s="1">
        <v>45894</v>
      </c>
      <c r="C437">
        <v>8</v>
      </c>
      <c r="D437">
        <v>510267</v>
      </c>
      <c r="E437" t="s">
        <v>6744</v>
      </c>
      <c r="F437" t="s">
        <v>46</v>
      </c>
      <c r="G437" t="s">
        <v>70</v>
      </c>
      <c r="H437" t="s">
        <v>6163</v>
      </c>
      <c r="I437" t="s">
        <v>5748</v>
      </c>
      <c r="J437" t="s">
        <v>1554</v>
      </c>
      <c r="K437" s="318"/>
      <c r="L437" t="s">
        <v>5750</v>
      </c>
      <c r="M437" s="319">
        <v>45896</v>
      </c>
      <c r="N437" s="318">
        <v>8</v>
      </c>
      <c r="O437" s="318"/>
      <c r="P437" s="318"/>
      <c r="Q437" s="319"/>
      <c r="R437" t="s">
        <v>43</v>
      </c>
      <c r="S437" s="318"/>
      <c r="V437">
        <v>45894</v>
      </c>
      <c r="X437">
        <v>45896</v>
      </c>
      <c r="Z437">
        <v>25.8</v>
      </c>
      <c r="AA437">
        <v>104174</v>
      </c>
      <c r="AB437" s="318" t="s">
        <v>62</v>
      </c>
      <c r="AC437" s="318">
        <v>50028186</v>
      </c>
      <c r="AD437" s="318" t="s">
        <v>63</v>
      </c>
      <c r="AF437" s="318">
        <v>32</v>
      </c>
      <c r="AG437" s="320">
        <v>172874</v>
      </c>
      <c r="AH437" s="318">
        <v>10</v>
      </c>
      <c r="AI437" s="320"/>
    </row>
    <row r="438" spans="1:35">
      <c r="A438" t="s">
        <v>1503</v>
      </c>
      <c r="B438" s="1">
        <v>45894</v>
      </c>
      <c r="C438">
        <v>8</v>
      </c>
      <c r="D438">
        <v>510268</v>
      </c>
      <c r="E438" t="s">
        <v>6745</v>
      </c>
      <c r="F438" t="s">
        <v>46</v>
      </c>
      <c r="G438" t="s">
        <v>5982</v>
      </c>
      <c r="H438" t="s">
        <v>6746</v>
      </c>
      <c r="I438" t="s">
        <v>5829</v>
      </c>
      <c r="J438" t="s">
        <v>6333</v>
      </c>
      <c r="K438" s="318"/>
      <c r="L438" t="s">
        <v>5814</v>
      </c>
      <c r="M438" s="319">
        <v>45918</v>
      </c>
      <c r="N438" s="318">
        <v>9</v>
      </c>
      <c r="O438" s="318"/>
      <c r="P438" s="318"/>
      <c r="Q438" s="319"/>
      <c r="R438" t="s">
        <v>43</v>
      </c>
      <c r="S438" s="318"/>
      <c r="AB438" s="318" t="s">
        <v>83</v>
      </c>
      <c r="AC438" s="318">
        <v>50028337</v>
      </c>
      <c r="AD438" s="318" t="s">
        <v>84</v>
      </c>
      <c r="AF438" s="318">
        <v>30</v>
      </c>
      <c r="AG438" s="320">
        <v>211005</v>
      </c>
      <c r="AH438" s="318">
        <v>21</v>
      </c>
      <c r="AI438" s="320"/>
    </row>
    <row r="439" spans="1:35">
      <c r="A439" t="s">
        <v>1506</v>
      </c>
      <c r="B439" s="1">
        <v>45894</v>
      </c>
      <c r="C439">
        <v>8</v>
      </c>
      <c r="D439">
        <v>510269</v>
      </c>
      <c r="E439" t="s">
        <v>6747</v>
      </c>
      <c r="F439" t="s">
        <v>46</v>
      </c>
      <c r="G439" t="s">
        <v>5845</v>
      </c>
      <c r="H439" t="s">
        <v>6748</v>
      </c>
      <c r="I439" t="s">
        <v>5829</v>
      </c>
      <c r="J439" t="s">
        <v>6333</v>
      </c>
      <c r="K439" s="318"/>
      <c r="L439" t="s">
        <v>5814</v>
      </c>
      <c r="M439" s="319">
        <v>45911</v>
      </c>
      <c r="N439" s="318">
        <v>9</v>
      </c>
      <c r="O439" s="318"/>
      <c r="P439" s="318"/>
      <c r="Q439" s="319"/>
      <c r="R439" t="s">
        <v>43</v>
      </c>
      <c r="S439" s="318"/>
      <c r="AB439" s="318" t="s">
        <v>83</v>
      </c>
      <c r="AC439" s="318">
        <v>50028360</v>
      </c>
      <c r="AD439" s="318" t="s">
        <v>84</v>
      </c>
      <c r="AF439" s="318">
        <v>30</v>
      </c>
      <c r="AG439" s="320">
        <v>204250</v>
      </c>
      <c r="AH439" s="318">
        <v>12</v>
      </c>
      <c r="AI439" s="320"/>
    </row>
    <row r="440" spans="1:35">
      <c r="A440" t="s">
        <v>1509</v>
      </c>
      <c r="B440" s="1">
        <v>45894</v>
      </c>
      <c r="C440">
        <v>8</v>
      </c>
      <c r="D440">
        <v>510270</v>
      </c>
      <c r="E440" t="s">
        <v>6027</v>
      </c>
      <c r="F440" t="s">
        <v>46</v>
      </c>
      <c r="G440" t="s">
        <v>5752</v>
      </c>
      <c r="H440" t="s">
        <v>6028</v>
      </c>
      <c r="I440" t="s">
        <v>5829</v>
      </c>
      <c r="J440" t="s">
        <v>6749</v>
      </c>
      <c r="K440" s="318"/>
      <c r="L440" t="s">
        <v>391</v>
      </c>
      <c r="M440" s="319">
        <v>45896</v>
      </c>
      <c r="N440" s="318">
        <v>8</v>
      </c>
      <c r="O440" s="318"/>
      <c r="P440" s="318"/>
      <c r="Q440" s="319"/>
      <c r="R440" t="s">
        <v>43</v>
      </c>
      <c r="S440" s="318"/>
      <c r="AB440" s="318" t="s">
        <v>83</v>
      </c>
      <c r="AC440" s="318">
        <v>50027861</v>
      </c>
      <c r="AD440" s="318" t="s">
        <v>84</v>
      </c>
      <c r="AF440" s="318">
        <v>30</v>
      </c>
      <c r="AG440" s="320">
        <v>26830</v>
      </c>
      <c r="AH440" s="318"/>
      <c r="AI440" s="320"/>
    </row>
    <row r="441" spans="1:35" hidden="1">
      <c r="A441" t="s">
        <v>1512</v>
      </c>
      <c r="B441" s="1">
        <v>45896</v>
      </c>
      <c r="C441">
        <v>8</v>
      </c>
      <c r="D441">
        <v>510271</v>
      </c>
      <c r="E441" t="s">
        <v>6750</v>
      </c>
      <c r="F441" t="s">
        <v>5772</v>
      </c>
      <c r="G441" t="s">
        <v>5818</v>
      </c>
      <c r="H441" t="s">
        <v>6751</v>
      </c>
      <c r="I441" t="s">
        <v>5775</v>
      </c>
      <c r="J441" t="s">
        <v>6752</v>
      </c>
      <c r="K441" s="318"/>
      <c r="L441" t="s">
        <v>5814</v>
      </c>
      <c r="M441" s="319">
        <v>45904</v>
      </c>
      <c r="N441" s="318">
        <v>9</v>
      </c>
      <c r="O441" s="318"/>
      <c r="P441" s="318"/>
      <c r="Q441" s="319"/>
      <c r="R441" t="s">
        <v>43</v>
      </c>
      <c r="S441" s="318"/>
      <c r="AB441" s="318" t="s">
        <v>83</v>
      </c>
      <c r="AC441" s="318" t="s">
        <v>6158</v>
      </c>
      <c r="AD441" s="318" t="s">
        <v>84</v>
      </c>
      <c r="AF441" s="318">
        <v>100</v>
      </c>
      <c r="AG441" s="320">
        <v>185372</v>
      </c>
      <c r="AH441" s="318"/>
      <c r="AI441" s="320"/>
    </row>
    <row r="442" spans="1:35" hidden="1">
      <c r="A442" t="s">
        <v>1516</v>
      </c>
      <c r="B442" s="1">
        <v>45896</v>
      </c>
      <c r="C442">
        <v>8</v>
      </c>
      <c r="D442">
        <v>510272</v>
      </c>
      <c r="E442" t="s">
        <v>6753</v>
      </c>
      <c r="F442" t="s">
        <v>5942</v>
      </c>
      <c r="G442" t="s">
        <v>6000</v>
      </c>
      <c r="H442" t="s">
        <v>6754</v>
      </c>
      <c r="I442" t="s">
        <v>5944</v>
      </c>
      <c r="J442" t="s">
        <v>6390</v>
      </c>
      <c r="K442" s="318"/>
      <c r="L442" t="s">
        <v>5814</v>
      </c>
      <c r="M442" s="319">
        <v>45917</v>
      </c>
      <c r="N442" s="318">
        <v>9</v>
      </c>
      <c r="O442" s="318"/>
      <c r="P442" s="318"/>
      <c r="Q442" s="319"/>
      <c r="R442" t="s">
        <v>43</v>
      </c>
      <c r="S442" s="318"/>
      <c r="AB442" s="318" t="s">
        <v>83</v>
      </c>
      <c r="AC442" s="318">
        <v>50028780</v>
      </c>
      <c r="AD442" s="318" t="s">
        <v>84</v>
      </c>
      <c r="AF442" s="318">
        <v>30</v>
      </c>
      <c r="AG442" s="320">
        <v>264911</v>
      </c>
      <c r="AH442" s="318">
        <v>32</v>
      </c>
      <c r="AI442" s="320"/>
    </row>
    <row r="443" spans="1:35" hidden="1">
      <c r="A443" t="s">
        <v>1519</v>
      </c>
      <c r="B443" s="1">
        <v>45896</v>
      </c>
      <c r="C443">
        <v>8</v>
      </c>
      <c r="D443">
        <v>510273</v>
      </c>
      <c r="E443" t="s">
        <v>6755</v>
      </c>
      <c r="F443" t="s">
        <v>5772</v>
      </c>
      <c r="G443" t="s">
        <v>5800</v>
      </c>
      <c r="H443" t="s">
        <v>6756</v>
      </c>
      <c r="I443" t="s">
        <v>5775</v>
      </c>
      <c r="J443" t="s">
        <v>158</v>
      </c>
      <c r="K443" s="318"/>
      <c r="L443" t="s">
        <v>5814</v>
      </c>
      <c r="M443" s="319">
        <v>45926</v>
      </c>
      <c r="N443" s="318">
        <v>9</v>
      </c>
      <c r="O443" s="318"/>
      <c r="P443" s="318"/>
      <c r="Q443" s="319"/>
      <c r="R443" t="s">
        <v>43</v>
      </c>
      <c r="S443" s="318"/>
      <c r="AB443" s="318" t="s">
        <v>109</v>
      </c>
      <c r="AC443" s="318">
        <v>50028308</v>
      </c>
      <c r="AD443" s="318" t="s">
        <v>95</v>
      </c>
      <c r="AF443" s="318">
        <v>10</v>
      </c>
      <c r="AG443" s="320">
        <v>173806</v>
      </c>
      <c r="AH443" s="318"/>
      <c r="AI443" s="320"/>
    </row>
    <row r="444" spans="1:35">
      <c r="A444" t="s">
        <v>1522</v>
      </c>
      <c r="B444" s="1">
        <v>45897</v>
      </c>
      <c r="C444">
        <v>8</v>
      </c>
      <c r="D444">
        <v>510274</v>
      </c>
      <c r="E444" t="s">
        <v>5866</v>
      </c>
      <c r="F444" t="s">
        <v>46</v>
      </c>
      <c r="G444" t="s">
        <v>5752</v>
      </c>
      <c r="H444" t="s">
        <v>5867</v>
      </c>
      <c r="I444" t="s">
        <v>5829</v>
      </c>
      <c r="J444" t="s">
        <v>6757</v>
      </c>
      <c r="K444" s="318"/>
      <c r="L444" t="s">
        <v>391</v>
      </c>
      <c r="M444" s="319"/>
      <c r="N444" s="318">
        <v>1</v>
      </c>
      <c r="O444" s="318"/>
      <c r="P444" s="318"/>
      <c r="Q444" s="319"/>
      <c r="R444" t="s">
        <v>43</v>
      </c>
      <c r="S444" s="318"/>
      <c r="AB444" s="318"/>
      <c r="AC444" s="318">
        <v>50028295</v>
      </c>
      <c r="AD444" s="318" t="s">
        <v>43</v>
      </c>
      <c r="AF444" s="318"/>
      <c r="AG444" s="320"/>
      <c r="AH444" s="318"/>
      <c r="AI444" s="320"/>
    </row>
    <row r="445" spans="1:35">
      <c r="A445" t="s">
        <v>1525</v>
      </c>
      <c r="B445" s="1">
        <v>45897</v>
      </c>
      <c r="C445">
        <v>8</v>
      </c>
      <c r="D445">
        <v>510275</v>
      </c>
      <c r="E445" t="s">
        <v>5784</v>
      </c>
      <c r="F445" t="s">
        <v>46</v>
      </c>
      <c r="G445" t="s">
        <v>5759</v>
      </c>
      <c r="H445" t="s">
        <v>5785</v>
      </c>
      <c r="I445" t="s">
        <v>5754</v>
      </c>
      <c r="J445" t="s">
        <v>6758</v>
      </c>
      <c r="K445" s="318"/>
      <c r="L445" t="s">
        <v>391</v>
      </c>
      <c r="M445" s="319">
        <v>45954</v>
      </c>
      <c r="N445" s="318">
        <v>10</v>
      </c>
      <c r="O445" s="318"/>
      <c r="P445" s="318"/>
      <c r="Q445" s="319"/>
      <c r="R445" t="s">
        <v>43</v>
      </c>
      <c r="S445" s="318"/>
      <c r="AB445" s="318" t="s">
        <v>77</v>
      </c>
      <c r="AC445" s="318">
        <v>50028375</v>
      </c>
      <c r="AD445" s="318" t="s">
        <v>101</v>
      </c>
      <c r="AF445" s="318">
        <v>35</v>
      </c>
      <c r="AG445" s="320">
        <v>107655</v>
      </c>
      <c r="AH445" s="318"/>
      <c r="AI445" s="320"/>
    </row>
    <row r="446" spans="1:35">
      <c r="A446" t="s">
        <v>1528</v>
      </c>
      <c r="B446" s="1">
        <v>45897</v>
      </c>
      <c r="C446">
        <v>8</v>
      </c>
      <c r="D446">
        <v>510276</v>
      </c>
      <c r="E446" t="s">
        <v>6759</v>
      </c>
      <c r="F446" t="s">
        <v>46</v>
      </c>
      <c r="G446" t="s">
        <v>5759</v>
      </c>
      <c r="H446" t="s">
        <v>6760</v>
      </c>
      <c r="I446" t="s">
        <v>5754</v>
      </c>
      <c r="J446" t="s">
        <v>6761</v>
      </c>
      <c r="K446" s="318"/>
      <c r="L446" t="s">
        <v>391</v>
      </c>
      <c r="M446" s="319">
        <v>46007</v>
      </c>
      <c r="N446" s="318">
        <v>12</v>
      </c>
      <c r="O446" s="318"/>
      <c r="P446" s="318"/>
      <c r="Q446" s="319"/>
      <c r="R446" t="s">
        <v>43</v>
      </c>
      <c r="S446" s="318"/>
      <c r="AB446" s="318" t="s">
        <v>78</v>
      </c>
      <c r="AC446" s="318">
        <v>50028505</v>
      </c>
      <c r="AD446" s="318" t="s">
        <v>79</v>
      </c>
      <c r="AF446" s="318">
        <v>30</v>
      </c>
      <c r="AG446" s="320">
        <v>78526</v>
      </c>
      <c r="AH446" s="318"/>
      <c r="AI446" s="320"/>
    </row>
    <row r="447" spans="1:35" hidden="1">
      <c r="A447" t="s">
        <v>1531</v>
      </c>
      <c r="B447" s="1">
        <v>45897</v>
      </c>
      <c r="C447">
        <v>8</v>
      </c>
      <c r="D447">
        <v>510277</v>
      </c>
      <c r="E447" t="s">
        <v>6762</v>
      </c>
      <c r="F447" t="s">
        <v>5942</v>
      </c>
      <c r="G447" t="s">
        <v>5752</v>
      </c>
      <c r="H447" t="s">
        <v>6763</v>
      </c>
      <c r="I447" t="s">
        <v>5944</v>
      </c>
      <c r="J447" t="s">
        <v>158</v>
      </c>
      <c r="K447" s="318"/>
      <c r="L447" t="s">
        <v>5814</v>
      </c>
      <c r="M447" s="319">
        <v>45912</v>
      </c>
      <c r="N447" s="318">
        <v>9</v>
      </c>
      <c r="O447" s="318"/>
      <c r="P447" s="318"/>
      <c r="Q447" s="319"/>
      <c r="R447" t="s">
        <v>43</v>
      </c>
      <c r="S447" s="318"/>
      <c r="AB447" s="318" t="s">
        <v>83</v>
      </c>
      <c r="AC447" s="318">
        <v>50030321</v>
      </c>
      <c r="AD447" s="318" t="s">
        <v>84</v>
      </c>
      <c r="AF447" s="318">
        <v>30</v>
      </c>
      <c r="AG447" s="320">
        <v>243215</v>
      </c>
      <c r="AH447" s="318">
        <v>10</v>
      </c>
      <c r="AI447" s="320"/>
    </row>
    <row r="448" spans="1:35">
      <c r="A448" t="s">
        <v>1534</v>
      </c>
      <c r="B448" s="1">
        <v>45897</v>
      </c>
      <c r="C448">
        <v>8</v>
      </c>
      <c r="D448">
        <v>510278</v>
      </c>
      <c r="E448" t="s">
        <v>6764</v>
      </c>
      <c r="F448" t="s">
        <v>46</v>
      </c>
      <c r="G448" t="s">
        <v>5759</v>
      </c>
      <c r="H448" t="s">
        <v>6765</v>
      </c>
      <c r="I448" t="s">
        <v>3282</v>
      </c>
      <c r="J448" t="s">
        <v>6283</v>
      </c>
      <c r="K448" s="318"/>
      <c r="L448" t="s">
        <v>391</v>
      </c>
      <c r="M448" s="319">
        <v>45901</v>
      </c>
      <c r="N448" s="318">
        <v>9</v>
      </c>
      <c r="O448" s="318"/>
      <c r="P448" s="318"/>
      <c r="Q448" s="319"/>
      <c r="R448" t="s">
        <v>43</v>
      </c>
      <c r="S448" s="318"/>
      <c r="AB448" s="318" t="s">
        <v>83</v>
      </c>
      <c r="AC448" s="318">
        <v>50028587</v>
      </c>
      <c r="AD448" s="318" t="s">
        <v>84</v>
      </c>
      <c r="AF448" s="318">
        <v>52</v>
      </c>
      <c r="AG448" s="320">
        <v>44540</v>
      </c>
      <c r="AH448" s="318"/>
      <c r="AI448" s="320"/>
    </row>
    <row r="449" spans="1:35">
      <c r="A449" t="s">
        <v>1538</v>
      </c>
      <c r="B449" s="1">
        <v>45897</v>
      </c>
      <c r="C449">
        <v>8</v>
      </c>
      <c r="D449">
        <v>510279</v>
      </c>
      <c r="E449" t="s">
        <v>6766</v>
      </c>
      <c r="F449" t="s">
        <v>46</v>
      </c>
      <c r="G449" t="s">
        <v>5759</v>
      </c>
      <c r="H449" t="s">
        <v>6767</v>
      </c>
      <c r="I449" t="s">
        <v>3282</v>
      </c>
      <c r="J449" t="s">
        <v>6283</v>
      </c>
      <c r="K449" s="318"/>
      <c r="L449" t="s">
        <v>391</v>
      </c>
      <c r="M449" s="319">
        <v>45901</v>
      </c>
      <c r="N449" s="318">
        <v>9</v>
      </c>
      <c r="O449" s="318"/>
      <c r="P449" s="318"/>
      <c r="Q449" s="319"/>
      <c r="R449" t="s">
        <v>43</v>
      </c>
      <c r="S449" s="318"/>
      <c r="AB449" s="318" t="s">
        <v>83</v>
      </c>
      <c r="AC449" s="318">
        <v>50028865</v>
      </c>
      <c r="AD449" s="318" t="s">
        <v>84</v>
      </c>
      <c r="AF449" s="318">
        <v>52</v>
      </c>
      <c r="AG449" s="320">
        <v>44540</v>
      </c>
      <c r="AH449" s="318"/>
      <c r="AI449" s="320"/>
    </row>
    <row r="450" spans="1:35">
      <c r="A450" t="s">
        <v>1541</v>
      </c>
      <c r="B450" s="1">
        <v>45901</v>
      </c>
      <c r="C450">
        <v>9</v>
      </c>
      <c r="D450">
        <v>510280</v>
      </c>
      <c r="E450" t="s">
        <v>6288</v>
      </c>
      <c r="F450" t="s">
        <v>46</v>
      </c>
      <c r="G450" t="s">
        <v>5845</v>
      </c>
      <c r="H450" t="s">
        <v>6289</v>
      </c>
      <c r="I450" t="s">
        <v>6055</v>
      </c>
      <c r="J450" t="s">
        <v>6314</v>
      </c>
      <c r="K450" s="318"/>
      <c r="L450" t="s">
        <v>391</v>
      </c>
      <c r="M450" s="319">
        <v>45908</v>
      </c>
      <c r="N450" s="318">
        <v>9</v>
      </c>
      <c r="O450" s="318"/>
      <c r="P450" s="318"/>
      <c r="Q450" s="319"/>
      <c r="R450" t="s">
        <v>43</v>
      </c>
      <c r="S450" s="318"/>
      <c r="AB450" s="318" t="s">
        <v>83</v>
      </c>
      <c r="AC450" s="318">
        <v>50028663</v>
      </c>
      <c r="AD450" s="318" t="s">
        <v>84</v>
      </c>
      <c r="AF450" s="318">
        <v>30</v>
      </c>
      <c r="AG450" s="320">
        <v>32565</v>
      </c>
      <c r="AH450" s="318"/>
      <c r="AI450" s="320"/>
    </row>
    <row r="451" spans="1:35" hidden="1">
      <c r="A451" t="s">
        <v>1544</v>
      </c>
      <c r="B451" s="1">
        <v>45901</v>
      </c>
      <c r="C451">
        <v>9</v>
      </c>
      <c r="D451">
        <v>510281</v>
      </c>
      <c r="E451" t="s">
        <v>6768</v>
      </c>
      <c r="F451" t="s">
        <v>5772</v>
      </c>
      <c r="G451" t="s">
        <v>5800</v>
      </c>
      <c r="H451" t="s">
        <v>6769</v>
      </c>
      <c r="I451" t="s">
        <v>5775</v>
      </c>
      <c r="J451" t="s">
        <v>158</v>
      </c>
      <c r="K451" s="318"/>
      <c r="L451" t="s">
        <v>5814</v>
      </c>
      <c r="M451" s="319">
        <v>45917</v>
      </c>
      <c r="N451" s="318">
        <v>9</v>
      </c>
      <c r="O451" s="318"/>
      <c r="P451" s="318"/>
      <c r="Q451" s="319"/>
      <c r="R451" t="s">
        <v>43</v>
      </c>
      <c r="S451" s="318"/>
      <c r="AB451" s="318" t="s">
        <v>109</v>
      </c>
      <c r="AC451" s="318">
        <v>50029150</v>
      </c>
      <c r="AD451" s="318" t="s">
        <v>95</v>
      </c>
      <c r="AF451" s="318">
        <v>10</v>
      </c>
      <c r="AG451" s="320">
        <v>164247</v>
      </c>
      <c r="AH451" s="318">
        <v>10</v>
      </c>
      <c r="AI451" s="320"/>
    </row>
    <row r="452" spans="1:35">
      <c r="A452" t="s">
        <v>1548</v>
      </c>
      <c r="B452" s="1">
        <v>45901</v>
      </c>
      <c r="C452">
        <v>9</v>
      </c>
      <c r="D452">
        <v>510282</v>
      </c>
      <c r="E452" t="s">
        <v>6770</v>
      </c>
      <c r="F452" t="s">
        <v>46</v>
      </c>
      <c r="G452" t="s">
        <v>5759</v>
      </c>
      <c r="H452" t="s">
        <v>6767</v>
      </c>
      <c r="I452" t="s">
        <v>3282</v>
      </c>
      <c r="J452" t="s">
        <v>6771</v>
      </c>
      <c r="K452" s="318"/>
      <c r="L452" t="s">
        <v>391</v>
      </c>
      <c r="M452" s="319">
        <v>45903</v>
      </c>
      <c r="N452" s="318">
        <v>9</v>
      </c>
      <c r="O452" s="318"/>
      <c r="P452" s="318"/>
      <c r="Q452" s="319"/>
      <c r="R452" t="s">
        <v>43</v>
      </c>
      <c r="S452" s="318"/>
      <c r="AB452" s="318" t="s">
        <v>83</v>
      </c>
      <c r="AC452" s="318">
        <v>50029049</v>
      </c>
      <c r="AD452" s="318" t="s">
        <v>84</v>
      </c>
      <c r="AF452" s="318">
        <v>52</v>
      </c>
      <c r="AG452" s="320">
        <v>44540</v>
      </c>
      <c r="AH452" s="318"/>
      <c r="AI452" s="320"/>
    </row>
    <row r="453" spans="1:35">
      <c r="A453" t="s">
        <v>1551</v>
      </c>
      <c r="B453" s="1">
        <v>45901</v>
      </c>
      <c r="C453">
        <v>9</v>
      </c>
      <c r="D453">
        <v>510283</v>
      </c>
      <c r="E453" t="s">
        <v>6772</v>
      </c>
      <c r="F453" t="s">
        <v>46</v>
      </c>
      <c r="G453" t="s">
        <v>5759</v>
      </c>
      <c r="H453" t="s">
        <v>6773</v>
      </c>
      <c r="I453" t="s">
        <v>5748</v>
      </c>
      <c r="J453" t="s">
        <v>6771</v>
      </c>
      <c r="K453" s="318"/>
      <c r="L453" t="s">
        <v>391</v>
      </c>
      <c r="M453" s="319">
        <v>45905</v>
      </c>
      <c r="N453" s="318">
        <v>9</v>
      </c>
      <c r="O453" s="318"/>
      <c r="P453" s="318"/>
      <c r="Q453" s="319"/>
      <c r="R453" t="s">
        <v>43</v>
      </c>
      <c r="S453" s="318"/>
      <c r="AB453" s="318" t="s">
        <v>83</v>
      </c>
      <c r="AC453" s="318">
        <v>50029059</v>
      </c>
      <c r="AD453" s="318" t="s">
        <v>84</v>
      </c>
      <c r="AF453" s="318">
        <v>52</v>
      </c>
      <c r="AG453" s="320">
        <v>43758</v>
      </c>
      <c r="AH453" s="318"/>
      <c r="AI453" s="320"/>
    </row>
    <row r="454" spans="1:35">
      <c r="A454" t="s">
        <v>1552</v>
      </c>
      <c r="B454" s="1">
        <v>45903</v>
      </c>
      <c r="C454">
        <v>9</v>
      </c>
      <c r="D454">
        <v>510284</v>
      </c>
      <c r="E454" t="s">
        <v>6774</v>
      </c>
      <c r="F454" t="s">
        <v>46</v>
      </c>
      <c r="G454" t="s">
        <v>6498</v>
      </c>
      <c r="H454" t="s">
        <v>6775</v>
      </c>
      <c r="I454" t="s">
        <v>6055</v>
      </c>
      <c r="J454" t="s">
        <v>6455</v>
      </c>
      <c r="K454" s="318"/>
      <c r="L454" t="s">
        <v>5750</v>
      </c>
      <c r="M454" s="319">
        <v>45932</v>
      </c>
      <c r="N454" s="318">
        <v>10</v>
      </c>
      <c r="O454" s="318" t="s">
        <v>93</v>
      </c>
      <c r="P454" s="318"/>
      <c r="Q454" s="319"/>
      <c r="R454" t="s">
        <v>43</v>
      </c>
      <c r="S454" s="318"/>
      <c r="AB454" s="318" t="s">
        <v>109</v>
      </c>
      <c r="AC454" s="318">
        <v>50029336</v>
      </c>
      <c r="AD454" s="318" t="s">
        <v>95</v>
      </c>
      <c r="AF454" s="318">
        <v>35</v>
      </c>
      <c r="AG454" s="320">
        <v>255316</v>
      </c>
      <c r="AH454" s="318">
        <v>48</v>
      </c>
      <c r="AI454" s="320">
        <v>174946</v>
      </c>
    </row>
    <row r="455" spans="1:35">
      <c r="A455" t="s">
        <v>1555</v>
      </c>
      <c r="B455" s="1">
        <v>45903</v>
      </c>
      <c r="C455">
        <v>9</v>
      </c>
      <c r="D455">
        <v>510285</v>
      </c>
      <c r="E455" t="s">
        <v>6776</v>
      </c>
      <c r="F455" t="s">
        <v>46</v>
      </c>
      <c r="G455" t="s">
        <v>70</v>
      </c>
      <c r="H455" t="s">
        <v>6777</v>
      </c>
      <c r="I455" t="s">
        <v>5748</v>
      </c>
      <c r="J455" t="s">
        <v>6455</v>
      </c>
      <c r="K455" s="318"/>
      <c r="L455" t="s">
        <v>5750</v>
      </c>
      <c r="M455" s="319">
        <v>45909</v>
      </c>
      <c r="N455" s="318">
        <v>9</v>
      </c>
      <c r="O455" s="318"/>
      <c r="P455" s="318"/>
      <c r="Q455" s="319"/>
      <c r="R455" t="s">
        <v>43</v>
      </c>
      <c r="S455" s="318"/>
      <c r="V455">
        <v>45903</v>
      </c>
      <c r="X455">
        <v>45909</v>
      </c>
      <c r="Z455">
        <v>25.9</v>
      </c>
      <c r="AA455">
        <v>127247</v>
      </c>
      <c r="AB455" s="318" t="s">
        <v>83</v>
      </c>
      <c r="AC455" s="318">
        <v>50029339</v>
      </c>
      <c r="AD455" s="318" t="s">
        <v>84</v>
      </c>
      <c r="AF455" s="318">
        <v>35</v>
      </c>
      <c r="AG455" s="320">
        <v>202388</v>
      </c>
      <c r="AH455" s="318">
        <v>46</v>
      </c>
      <c r="AI455" s="320"/>
    </row>
    <row r="456" spans="1:35">
      <c r="A456" t="s">
        <v>1559</v>
      </c>
      <c r="B456" s="1">
        <v>45903</v>
      </c>
      <c r="C456">
        <v>9</v>
      </c>
      <c r="D456">
        <v>510286</v>
      </c>
      <c r="E456" t="s">
        <v>6778</v>
      </c>
      <c r="F456" t="s">
        <v>46</v>
      </c>
      <c r="G456" t="s">
        <v>6498</v>
      </c>
      <c r="H456" t="s">
        <v>6779</v>
      </c>
      <c r="I456" t="s">
        <v>6055</v>
      </c>
      <c r="J456" t="s">
        <v>6455</v>
      </c>
      <c r="K456" s="318"/>
      <c r="L456" t="s">
        <v>5750</v>
      </c>
      <c r="M456" s="319">
        <v>45930</v>
      </c>
      <c r="N456" s="318">
        <v>9</v>
      </c>
      <c r="O456" s="318" t="s">
        <v>6574</v>
      </c>
      <c r="P456" s="318"/>
      <c r="Q456" s="319"/>
      <c r="R456" t="s">
        <v>43</v>
      </c>
      <c r="S456" s="318"/>
      <c r="AB456" s="318" t="s">
        <v>77</v>
      </c>
      <c r="AC456" s="318">
        <v>50029446</v>
      </c>
      <c r="AD456" s="318" t="s">
        <v>101</v>
      </c>
      <c r="AF456" s="318">
        <v>35</v>
      </c>
      <c r="AG456" s="320">
        <v>264654</v>
      </c>
      <c r="AH456" s="318">
        <v>77</v>
      </c>
      <c r="AI456" s="320">
        <v>202166</v>
      </c>
    </row>
    <row r="457" spans="1:35">
      <c r="A457" t="s">
        <v>1563</v>
      </c>
      <c r="B457" s="1">
        <v>45903</v>
      </c>
      <c r="C457">
        <v>9</v>
      </c>
      <c r="D457">
        <v>510287</v>
      </c>
      <c r="E457" t="s">
        <v>6780</v>
      </c>
      <c r="F457" t="s">
        <v>46</v>
      </c>
      <c r="G457" t="s">
        <v>6498</v>
      </c>
      <c r="H457" t="s">
        <v>6781</v>
      </c>
      <c r="I457" t="s">
        <v>6055</v>
      </c>
      <c r="J457" t="s">
        <v>6455</v>
      </c>
      <c r="K457" s="318"/>
      <c r="L457" t="s">
        <v>5750</v>
      </c>
      <c r="M457" s="319">
        <v>45931</v>
      </c>
      <c r="N457" s="318">
        <v>10</v>
      </c>
      <c r="O457" s="318" t="s">
        <v>93</v>
      </c>
      <c r="P457" s="318"/>
      <c r="Q457" s="319"/>
      <c r="R457" t="s">
        <v>43</v>
      </c>
      <c r="S457" s="318"/>
      <c r="AB457" s="318" t="s">
        <v>77</v>
      </c>
      <c r="AC457" s="318">
        <v>50029454</v>
      </c>
      <c r="AD457" s="318" t="s">
        <v>101</v>
      </c>
      <c r="AF457" s="318">
        <v>35</v>
      </c>
      <c r="AG457" s="320">
        <v>235717</v>
      </c>
      <c r="AH457" s="318">
        <v>63</v>
      </c>
      <c r="AI457" s="320">
        <v>178120</v>
      </c>
    </row>
    <row r="458" spans="1:35">
      <c r="A458" t="s">
        <v>1567</v>
      </c>
      <c r="B458" s="1">
        <v>45903</v>
      </c>
      <c r="C458">
        <v>9</v>
      </c>
      <c r="D458">
        <v>510288</v>
      </c>
      <c r="E458" t="s">
        <v>6782</v>
      </c>
      <c r="F458" t="s">
        <v>46</v>
      </c>
      <c r="G458" t="s">
        <v>6498</v>
      </c>
      <c r="H458" t="s">
        <v>6783</v>
      </c>
      <c r="I458" t="s">
        <v>5829</v>
      </c>
      <c r="J458" t="s">
        <v>6455</v>
      </c>
      <c r="K458" s="318"/>
      <c r="L458" t="s">
        <v>5750</v>
      </c>
      <c r="M458" s="319">
        <v>45929</v>
      </c>
      <c r="N458" s="318">
        <v>9</v>
      </c>
      <c r="O458" s="318" t="s">
        <v>93</v>
      </c>
      <c r="P458" s="318" t="s">
        <v>267</v>
      </c>
      <c r="Q458" s="319">
        <v>45918</v>
      </c>
      <c r="R458" t="s">
        <v>6784</v>
      </c>
      <c r="S458" s="318" t="s">
        <v>83</v>
      </c>
      <c r="T458">
        <v>46830</v>
      </c>
      <c r="AB458" s="318" t="s">
        <v>77</v>
      </c>
      <c r="AC458" s="318">
        <v>50029593</v>
      </c>
      <c r="AD458" s="318" t="s">
        <v>101</v>
      </c>
      <c r="AF458" s="318">
        <v>35</v>
      </c>
      <c r="AG458" s="320">
        <v>262912</v>
      </c>
      <c r="AH458" s="318">
        <v>79</v>
      </c>
      <c r="AI458" s="320">
        <v>167312</v>
      </c>
    </row>
    <row r="459" spans="1:35">
      <c r="A459" t="s">
        <v>1571</v>
      </c>
      <c r="B459" s="1">
        <v>45905</v>
      </c>
      <c r="C459">
        <v>9</v>
      </c>
      <c r="D459">
        <v>510289</v>
      </c>
      <c r="E459" t="s">
        <v>6785</v>
      </c>
      <c r="F459" t="s">
        <v>46</v>
      </c>
      <c r="G459" t="s">
        <v>6498</v>
      </c>
      <c r="H459" t="s">
        <v>6786</v>
      </c>
      <c r="I459" t="s">
        <v>6055</v>
      </c>
      <c r="J459" t="s">
        <v>6455</v>
      </c>
      <c r="K459" s="318"/>
      <c r="L459" t="s">
        <v>5750</v>
      </c>
      <c r="M459" s="319">
        <v>45930</v>
      </c>
      <c r="N459" s="318">
        <v>9</v>
      </c>
      <c r="O459" s="318" t="s">
        <v>6574</v>
      </c>
      <c r="P459" s="318"/>
      <c r="Q459" s="319"/>
      <c r="R459" t="s">
        <v>43</v>
      </c>
      <c r="S459" s="318"/>
      <c r="AB459" s="318" t="s">
        <v>77</v>
      </c>
      <c r="AC459" s="318">
        <v>50030070</v>
      </c>
      <c r="AD459" s="318" t="s">
        <v>101</v>
      </c>
      <c r="AF459" s="318">
        <v>35</v>
      </c>
      <c r="AG459" s="320">
        <v>235633</v>
      </c>
      <c r="AH459" s="318">
        <v>80</v>
      </c>
      <c r="AI459" s="320">
        <v>178872</v>
      </c>
    </row>
    <row r="460" spans="1:35">
      <c r="A460" t="s">
        <v>1574</v>
      </c>
      <c r="B460" s="1">
        <v>45905</v>
      </c>
      <c r="C460">
        <v>9</v>
      </c>
      <c r="D460">
        <v>510290</v>
      </c>
      <c r="E460" t="s">
        <v>6787</v>
      </c>
      <c r="F460" t="s">
        <v>46</v>
      </c>
      <c r="G460" t="s">
        <v>6498</v>
      </c>
      <c r="H460" t="s">
        <v>6788</v>
      </c>
      <c r="I460" t="s">
        <v>6055</v>
      </c>
      <c r="J460" t="s">
        <v>6455</v>
      </c>
      <c r="K460" s="318"/>
      <c r="L460" t="s">
        <v>5750</v>
      </c>
      <c r="M460" s="319">
        <v>45936</v>
      </c>
      <c r="N460" s="318">
        <v>10</v>
      </c>
      <c r="O460" s="318" t="s">
        <v>6574</v>
      </c>
      <c r="P460" s="318" t="s">
        <v>267</v>
      </c>
      <c r="Q460" s="319">
        <v>45918</v>
      </c>
      <c r="R460" t="s">
        <v>6789</v>
      </c>
      <c r="S460" s="318" t="s">
        <v>83</v>
      </c>
      <c r="T460">
        <v>44580</v>
      </c>
      <c r="AB460" s="318" t="s">
        <v>77</v>
      </c>
      <c r="AC460" s="318">
        <v>50030074</v>
      </c>
      <c r="AD460" s="318" t="s">
        <v>101</v>
      </c>
      <c r="AF460" s="318">
        <v>35</v>
      </c>
      <c r="AG460" s="320">
        <v>240091</v>
      </c>
      <c r="AH460" s="318">
        <v>65</v>
      </c>
      <c r="AI460" s="320">
        <v>148587</v>
      </c>
    </row>
    <row r="461" spans="1:35">
      <c r="A461" t="s">
        <v>1577</v>
      </c>
      <c r="B461" s="1">
        <v>45903</v>
      </c>
      <c r="C461">
        <v>9</v>
      </c>
      <c r="D461">
        <v>510291</v>
      </c>
      <c r="E461" t="s">
        <v>6790</v>
      </c>
      <c r="F461" t="s">
        <v>46</v>
      </c>
      <c r="G461" t="s">
        <v>5845</v>
      </c>
      <c r="H461" t="s">
        <v>6791</v>
      </c>
      <c r="I461" t="s">
        <v>6055</v>
      </c>
      <c r="J461" t="s">
        <v>6390</v>
      </c>
      <c r="K461" s="318"/>
      <c r="L461" t="s">
        <v>5814</v>
      </c>
      <c r="M461" s="319">
        <v>45922</v>
      </c>
      <c r="N461" s="318">
        <v>9</v>
      </c>
      <c r="O461" s="318"/>
      <c r="P461" s="318"/>
      <c r="Q461" s="319"/>
      <c r="R461" t="s">
        <v>43</v>
      </c>
      <c r="S461" s="318"/>
      <c r="AB461" s="318" t="s">
        <v>109</v>
      </c>
      <c r="AC461" s="318">
        <v>50029634</v>
      </c>
      <c r="AD461" s="318" t="s">
        <v>95</v>
      </c>
      <c r="AF461" s="318">
        <v>30</v>
      </c>
      <c r="AG461" s="320">
        <v>217332</v>
      </c>
      <c r="AH461" s="318">
        <v>39</v>
      </c>
      <c r="AI461" s="320"/>
    </row>
    <row r="462" spans="1:35">
      <c r="A462" t="s">
        <v>1580</v>
      </c>
      <c r="B462" s="1">
        <v>45903</v>
      </c>
      <c r="C462">
        <v>9</v>
      </c>
      <c r="D462">
        <v>510292</v>
      </c>
      <c r="E462" t="s">
        <v>6792</v>
      </c>
      <c r="F462" t="s">
        <v>46</v>
      </c>
      <c r="G462" t="s">
        <v>5982</v>
      </c>
      <c r="H462" t="s">
        <v>6793</v>
      </c>
      <c r="I462" t="s">
        <v>5829</v>
      </c>
      <c r="J462" t="s">
        <v>6390</v>
      </c>
      <c r="K462" s="318"/>
      <c r="L462" t="s">
        <v>5814</v>
      </c>
      <c r="M462" s="319">
        <v>45926</v>
      </c>
      <c r="N462" s="318">
        <v>9</v>
      </c>
      <c r="O462" s="318"/>
      <c r="P462" s="318"/>
      <c r="Q462" s="319"/>
      <c r="R462" t="s">
        <v>43</v>
      </c>
      <c r="S462" s="318"/>
      <c r="AB462" s="318" t="s">
        <v>109</v>
      </c>
      <c r="AC462" s="318">
        <v>50029683</v>
      </c>
      <c r="AD462" s="318" t="s">
        <v>95</v>
      </c>
      <c r="AF462" s="318">
        <v>30</v>
      </c>
      <c r="AG462" s="320">
        <v>264781</v>
      </c>
      <c r="AH462" s="318">
        <v>57</v>
      </c>
      <c r="AI462" s="320"/>
    </row>
    <row r="463" spans="1:35">
      <c r="A463" t="s">
        <v>1583</v>
      </c>
      <c r="B463" s="1">
        <v>45903</v>
      </c>
      <c r="C463">
        <v>9</v>
      </c>
      <c r="D463">
        <v>510293</v>
      </c>
      <c r="E463" t="s">
        <v>6794</v>
      </c>
      <c r="F463" t="s">
        <v>46</v>
      </c>
      <c r="G463" t="s">
        <v>5845</v>
      </c>
      <c r="H463" t="s">
        <v>6795</v>
      </c>
      <c r="I463" t="s">
        <v>5748</v>
      </c>
      <c r="J463" t="s">
        <v>6796</v>
      </c>
      <c r="K463" s="318"/>
      <c r="L463" t="s">
        <v>391</v>
      </c>
      <c r="M463" s="319">
        <v>45911</v>
      </c>
      <c r="N463" s="318">
        <v>9</v>
      </c>
      <c r="O463" s="318"/>
      <c r="P463" s="318"/>
      <c r="Q463" s="319"/>
      <c r="R463" t="s">
        <v>43</v>
      </c>
      <c r="S463" s="318"/>
      <c r="AB463" s="318" t="s">
        <v>83</v>
      </c>
      <c r="AC463" s="318">
        <v>50029708</v>
      </c>
      <c r="AD463" s="318" t="s">
        <v>84</v>
      </c>
      <c r="AF463" s="318">
        <v>30</v>
      </c>
      <c r="AG463" s="320">
        <v>44483</v>
      </c>
      <c r="AH463" s="318"/>
      <c r="AI463" s="320"/>
    </row>
    <row r="464" spans="1:35">
      <c r="A464" t="s">
        <v>1586</v>
      </c>
      <c r="B464" s="1">
        <v>45903</v>
      </c>
      <c r="C464">
        <v>9</v>
      </c>
      <c r="D464">
        <v>510294</v>
      </c>
      <c r="E464" t="s">
        <v>6345</v>
      </c>
      <c r="F464" t="s">
        <v>46</v>
      </c>
      <c r="G464" t="s">
        <v>70</v>
      </c>
      <c r="H464" t="s">
        <v>6797</v>
      </c>
      <c r="I464" t="s">
        <v>3282</v>
      </c>
      <c r="J464" t="s">
        <v>6102</v>
      </c>
      <c r="K464" s="318"/>
      <c r="L464" t="s">
        <v>5750</v>
      </c>
      <c r="M464" s="319">
        <v>45919</v>
      </c>
      <c r="N464" s="318">
        <v>9</v>
      </c>
      <c r="O464" s="318"/>
      <c r="P464" s="318"/>
      <c r="Q464" s="319"/>
      <c r="R464" t="s">
        <v>43</v>
      </c>
      <c r="S464" s="318"/>
      <c r="AB464" s="318"/>
      <c r="AC464" s="318">
        <v>50029729</v>
      </c>
      <c r="AD464" s="318" t="s">
        <v>43</v>
      </c>
      <c r="AF464" s="318"/>
      <c r="AG464" s="320"/>
      <c r="AH464" s="318"/>
      <c r="AI464" s="320"/>
    </row>
    <row r="465" spans="1:35">
      <c r="A465" t="s">
        <v>1589</v>
      </c>
      <c r="B465" s="1">
        <v>45904</v>
      </c>
      <c r="C465">
        <v>9</v>
      </c>
      <c r="D465">
        <v>510295</v>
      </c>
      <c r="E465" t="s">
        <v>6798</v>
      </c>
      <c r="F465" t="s">
        <v>46</v>
      </c>
      <c r="G465" t="s">
        <v>5818</v>
      </c>
      <c r="H465" t="s">
        <v>5890</v>
      </c>
      <c r="I465" t="s">
        <v>3282</v>
      </c>
      <c r="J465" t="s">
        <v>6333</v>
      </c>
      <c r="K465" s="318"/>
      <c r="L465" t="s">
        <v>5814</v>
      </c>
      <c r="M465" s="319">
        <v>45924</v>
      </c>
      <c r="N465" s="318">
        <v>9</v>
      </c>
      <c r="O465" s="318"/>
      <c r="P465" s="318"/>
      <c r="Q465" s="319"/>
      <c r="R465" t="s">
        <v>43</v>
      </c>
      <c r="S465" s="318"/>
      <c r="AB465" s="318" t="s">
        <v>109</v>
      </c>
      <c r="AC465" s="318">
        <v>50029920</v>
      </c>
      <c r="AD465" s="318" t="s">
        <v>95</v>
      </c>
      <c r="AF465" s="318">
        <v>30</v>
      </c>
      <c r="AG465" s="320">
        <v>218460</v>
      </c>
      <c r="AH465" s="318">
        <v>16</v>
      </c>
      <c r="AI465" s="320"/>
    </row>
    <row r="466" spans="1:35" hidden="1">
      <c r="A466" t="s">
        <v>1592</v>
      </c>
      <c r="B466" s="1">
        <v>45905</v>
      </c>
      <c r="C466">
        <v>9</v>
      </c>
      <c r="D466">
        <v>510296</v>
      </c>
      <c r="E466" t="s">
        <v>6799</v>
      </c>
      <c r="F466" t="s">
        <v>5772</v>
      </c>
      <c r="G466" t="s">
        <v>5800</v>
      </c>
      <c r="H466" t="s">
        <v>6800</v>
      </c>
      <c r="I466" t="s">
        <v>5775</v>
      </c>
      <c r="J466" t="s">
        <v>6801</v>
      </c>
      <c r="K466" s="318"/>
      <c r="L466" t="s">
        <v>5814</v>
      </c>
      <c r="M466" s="319">
        <v>45933</v>
      </c>
      <c r="N466" s="318">
        <v>10</v>
      </c>
      <c r="O466" s="318"/>
      <c r="P466" s="318"/>
      <c r="Q466" s="319"/>
      <c r="R466" t="s">
        <v>43</v>
      </c>
      <c r="S466" s="318"/>
      <c r="AB466" s="318" t="s">
        <v>109</v>
      </c>
      <c r="AC466" s="318">
        <v>50029997</v>
      </c>
      <c r="AD466" s="318" t="s">
        <v>95</v>
      </c>
      <c r="AF466" s="318">
        <v>10</v>
      </c>
      <c r="AG466" s="320">
        <v>291682</v>
      </c>
      <c r="AH466" s="318">
        <v>15</v>
      </c>
      <c r="AI466" s="320"/>
    </row>
    <row r="467" spans="1:35" hidden="1">
      <c r="A467" t="s">
        <v>1597</v>
      </c>
      <c r="B467" s="1">
        <v>45904</v>
      </c>
      <c r="C467">
        <v>9</v>
      </c>
      <c r="D467">
        <v>510297</v>
      </c>
      <c r="E467" t="s">
        <v>6802</v>
      </c>
      <c r="F467" t="s">
        <v>5942</v>
      </c>
      <c r="G467" t="s">
        <v>6000</v>
      </c>
      <c r="H467" t="s">
        <v>6803</v>
      </c>
      <c r="I467" t="s">
        <v>5944</v>
      </c>
      <c r="J467" t="s">
        <v>6098</v>
      </c>
      <c r="K467" s="318"/>
      <c r="L467" t="s">
        <v>5814</v>
      </c>
      <c r="M467" s="319">
        <v>45919</v>
      </c>
      <c r="N467" s="318">
        <v>9</v>
      </c>
      <c r="O467" s="318"/>
      <c r="P467" s="318"/>
      <c r="Q467" s="319"/>
      <c r="R467" t="s">
        <v>43</v>
      </c>
      <c r="S467" s="318"/>
      <c r="AB467" s="318" t="s">
        <v>83</v>
      </c>
      <c r="AC467" s="318" t="s">
        <v>6158</v>
      </c>
      <c r="AD467" s="318" t="s">
        <v>84</v>
      </c>
      <c r="AF467" s="318">
        <v>100</v>
      </c>
      <c r="AG467" s="320">
        <v>239473</v>
      </c>
      <c r="AH467" s="318"/>
      <c r="AI467" s="320"/>
    </row>
    <row r="468" spans="1:35">
      <c r="A468" t="s">
        <v>1601</v>
      </c>
      <c r="B468" s="1">
        <v>45908</v>
      </c>
      <c r="C468">
        <v>9</v>
      </c>
      <c r="D468">
        <v>510298</v>
      </c>
      <c r="E468" t="s">
        <v>6804</v>
      </c>
      <c r="F468" t="s">
        <v>46</v>
      </c>
      <c r="G468" t="s">
        <v>5845</v>
      </c>
      <c r="H468" t="s">
        <v>6805</v>
      </c>
      <c r="I468" t="s">
        <v>5829</v>
      </c>
      <c r="J468" t="s">
        <v>6333</v>
      </c>
      <c r="K468" s="318"/>
      <c r="L468" t="s">
        <v>5814</v>
      </c>
      <c r="M468" s="319">
        <v>45931</v>
      </c>
      <c r="N468" s="318">
        <v>10</v>
      </c>
      <c r="O468" s="318"/>
      <c r="P468" s="318"/>
      <c r="Q468" s="319"/>
      <c r="R468" t="s">
        <v>43</v>
      </c>
      <c r="S468" s="318"/>
      <c r="AB468" s="318" t="s">
        <v>77</v>
      </c>
      <c r="AC468" s="318">
        <v>50030500</v>
      </c>
      <c r="AD468" s="318" t="s">
        <v>101</v>
      </c>
      <c r="AF468" s="318">
        <v>35</v>
      </c>
      <c r="AG468" s="320">
        <v>296356</v>
      </c>
      <c r="AH468" s="318">
        <v>105</v>
      </c>
      <c r="AI468" s="320"/>
    </row>
    <row r="469" spans="1:35">
      <c r="A469" t="s">
        <v>1604</v>
      </c>
      <c r="B469" s="1">
        <v>45909</v>
      </c>
      <c r="C469">
        <v>9</v>
      </c>
      <c r="D469">
        <v>510299</v>
      </c>
      <c r="E469" t="s">
        <v>6806</v>
      </c>
      <c r="F469" t="s">
        <v>46</v>
      </c>
      <c r="G469" t="s">
        <v>70</v>
      </c>
      <c r="H469" t="s">
        <v>6807</v>
      </c>
      <c r="I469" t="s">
        <v>5829</v>
      </c>
      <c r="J469" t="s">
        <v>6808</v>
      </c>
      <c r="K469" s="318"/>
      <c r="L469" t="s">
        <v>5750</v>
      </c>
      <c r="M469" s="319">
        <v>45919</v>
      </c>
      <c r="N469" s="318">
        <v>9</v>
      </c>
      <c r="O469" s="318"/>
      <c r="P469" s="318"/>
      <c r="Q469" s="319"/>
      <c r="R469" t="s">
        <v>43</v>
      </c>
      <c r="S469" s="318"/>
      <c r="V469">
        <v>45909</v>
      </c>
      <c r="X469">
        <v>45919</v>
      </c>
      <c r="Z469">
        <v>25.9</v>
      </c>
      <c r="AA469">
        <v>145952</v>
      </c>
      <c r="AB469" s="318" t="s">
        <v>83</v>
      </c>
      <c r="AC469" s="318">
        <v>50030890</v>
      </c>
      <c r="AD469" s="318" t="s">
        <v>84</v>
      </c>
      <c r="AF469" s="318">
        <v>32</v>
      </c>
      <c r="AG469" s="320">
        <v>230673</v>
      </c>
      <c r="AH469" s="318"/>
      <c r="AI469" s="320"/>
    </row>
    <row r="470" spans="1:35">
      <c r="A470" t="s">
        <v>1608</v>
      </c>
      <c r="B470" s="1">
        <v>45909</v>
      </c>
      <c r="C470">
        <v>9</v>
      </c>
      <c r="D470">
        <v>510300</v>
      </c>
      <c r="E470" t="s">
        <v>6403</v>
      </c>
      <c r="F470" t="s">
        <v>46</v>
      </c>
      <c r="G470" t="s">
        <v>70</v>
      </c>
      <c r="H470" t="s">
        <v>6404</v>
      </c>
      <c r="I470" t="s">
        <v>3282</v>
      </c>
      <c r="J470" t="s">
        <v>6809</v>
      </c>
      <c r="K470" s="318"/>
      <c r="L470" t="s">
        <v>5750</v>
      </c>
      <c r="M470" s="319">
        <v>45929</v>
      </c>
      <c r="N470" s="318">
        <v>9</v>
      </c>
      <c r="O470" s="318"/>
      <c r="P470" s="318"/>
      <c r="Q470" s="319"/>
      <c r="R470" t="s">
        <v>43</v>
      </c>
      <c r="S470" s="318"/>
      <c r="V470">
        <v>45909</v>
      </c>
      <c r="X470">
        <v>45929</v>
      </c>
      <c r="Z470" t="s">
        <v>6810</v>
      </c>
      <c r="AA470" t="s">
        <v>6811</v>
      </c>
      <c r="AB470" s="318" t="s">
        <v>109</v>
      </c>
      <c r="AC470" s="318">
        <v>50030610</v>
      </c>
      <c r="AD470" s="318" t="s">
        <v>95</v>
      </c>
      <c r="AF470" s="318">
        <v>30</v>
      </c>
      <c r="AG470" s="320">
        <v>97879</v>
      </c>
      <c r="AH470" s="318"/>
      <c r="AI470" s="320"/>
    </row>
    <row r="471" spans="1:35" hidden="1">
      <c r="A471" t="s">
        <v>1611</v>
      </c>
      <c r="B471" s="1">
        <v>45910</v>
      </c>
      <c r="C471">
        <v>9</v>
      </c>
      <c r="D471">
        <v>510301</v>
      </c>
      <c r="E471" t="s">
        <v>6812</v>
      </c>
      <c r="F471" t="s">
        <v>5772</v>
      </c>
      <c r="G471" t="s">
        <v>5800</v>
      </c>
      <c r="H471" t="s">
        <v>6813</v>
      </c>
      <c r="I471" t="s">
        <v>5775</v>
      </c>
      <c r="J471" t="s">
        <v>6814</v>
      </c>
      <c r="K471" s="318"/>
      <c r="L471" t="s">
        <v>5814</v>
      </c>
      <c r="M471" s="319">
        <v>45987</v>
      </c>
      <c r="N471" s="318"/>
      <c r="O471" s="318"/>
      <c r="P471" s="318"/>
      <c r="Q471" s="319"/>
      <c r="R471" t="s">
        <v>43</v>
      </c>
      <c r="S471" s="318"/>
      <c r="AB471" s="318" t="s">
        <v>77</v>
      </c>
      <c r="AC471" s="318">
        <v>50030972</v>
      </c>
      <c r="AD471" s="318" t="s">
        <v>101</v>
      </c>
      <c r="AF471" s="318">
        <v>16</v>
      </c>
      <c r="AG471" s="320">
        <v>125559</v>
      </c>
      <c r="AH471" s="318"/>
      <c r="AI471" s="320"/>
    </row>
    <row r="472" spans="1:35" hidden="1">
      <c r="A472" t="s">
        <v>1614</v>
      </c>
      <c r="B472" s="1">
        <v>45911</v>
      </c>
      <c r="C472">
        <v>9</v>
      </c>
      <c r="D472">
        <v>510302</v>
      </c>
      <c r="E472" t="s">
        <v>6815</v>
      </c>
      <c r="F472" t="s">
        <v>5942</v>
      </c>
      <c r="G472" t="s">
        <v>6000</v>
      </c>
      <c r="H472" t="s">
        <v>6816</v>
      </c>
      <c r="I472" t="s">
        <v>5944</v>
      </c>
      <c r="J472" t="s">
        <v>158</v>
      </c>
      <c r="K472" s="318"/>
      <c r="L472" t="s">
        <v>5814</v>
      </c>
      <c r="M472" s="319">
        <v>45939</v>
      </c>
      <c r="N472" s="318">
        <v>10</v>
      </c>
      <c r="O472" s="318"/>
      <c r="P472" s="318"/>
      <c r="Q472" s="319"/>
      <c r="R472" t="s">
        <v>43</v>
      </c>
      <c r="S472" s="318"/>
      <c r="AB472" s="318" t="s">
        <v>109</v>
      </c>
      <c r="AC472" s="318">
        <v>50032462</v>
      </c>
      <c r="AD472" s="318" t="s">
        <v>95</v>
      </c>
      <c r="AF472" s="318">
        <v>30</v>
      </c>
      <c r="AG472" s="320">
        <v>317822</v>
      </c>
      <c r="AH472" s="318">
        <v>78</v>
      </c>
      <c r="AI472" s="320"/>
    </row>
    <row r="473" spans="1:35">
      <c r="A473" t="s">
        <v>1618</v>
      </c>
      <c r="B473" s="1">
        <v>45911</v>
      </c>
      <c r="C473">
        <v>9</v>
      </c>
      <c r="D473">
        <v>510303</v>
      </c>
      <c r="E473" t="s">
        <v>6817</v>
      </c>
      <c r="F473" t="s">
        <v>46</v>
      </c>
      <c r="G473" t="s">
        <v>5845</v>
      </c>
      <c r="H473" t="s">
        <v>6818</v>
      </c>
      <c r="I473" t="s">
        <v>6055</v>
      </c>
      <c r="J473" t="s">
        <v>6819</v>
      </c>
      <c r="K473" s="318"/>
      <c r="L473" t="s">
        <v>5814</v>
      </c>
      <c r="M473" s="319">
        <v>45933</v>
      </c>
      <c r="N473" s="318">
        <v>10</v>
      </c>
      <c r="O473" s="318"/>
      <c r="P473" s="318"/>
      <c r="Q473" s="319"/>
      <c r="R473" t="s">
        <v>43</v>
      </c>
      <c r="S473" s="318"/>
      <c r="AB473" s="318" t="s">
        <v>77</v>
      </c>
      <c r="AC473" s="318">
        <v>50032551</v>
      </c>
      <c r="AD473" s="318" t="s">
        <v>101</v>
      </c>
      <c r="AF473" s="318">
        <v>30</v>
      </c>
      <c r="AG473" s="320">
        <v>225173</v>
      </c>
      <c r="AH473" s="318">
        <v>63</v>
      </c>
      <c r="AI473" s="320"/>
    </row>
    <row r="474" spans="1:35" hidden="1">
      <c r="A474" t="s">
        <v>1621</v>
      </c>
      <c r="B474" s="1">
        <v>45912</v>
      </c>
      <c r="C474">
        <v>9</v>
      </c>
      <c r="D474">
        <v>510304</v>
      </c>
      <c r="E474" t="s">
        <v>6820</v>
      </c>
      <c r="F474" t="s">
        <v>5772</v>
      </c>
      <c r="G474" t="s">
        <v>6000</v>
      </c>
      <c r="H474" t="s">
        <v>6821</v>
      </c>
      <c r="I474" t="s">
        <v>5775</v>
      </c>
      <c r="J474" t="s">
        <v>158</v>
      </c>
      <c r="K474" s="318"/>
      <c r="L474" t="s">
        <v>5814</v>
      </c>
      <c r="M474" s="319">
        <v>45933</v>
      </c>
      <c r="N474" s="318">
        <v>10</v>
      </c>
      <c r="O474" s="318"/>
      <c r="P474" s="318"/>
      <c r="Q474" s="319"/>
      <c r="R474" t="s">
        <v>43</v>
      </c>
      <c r="S474" s="318"/>
      <c r="AB474" s="318" t="s">
        <v>109</v>
      </c>
      <c r="AC474" s="318">
        <v>50032118</v>
      </c>
      <c r="AD474" s="318" t="s">
        <v>95</v>
      </c>
      <c r="AF474" s="318">
        <v>10</v>
      </c>
      <c r="AG474" s="320">
        <v>165438</v>
      </c>
      <c r="AH474" s="318">
        <v>25</v>
      </c>
      <c r="AI474" s="320"/>
    </row>
    <row r="475" spans="1:35">
      <c r="A475" t="s">
        <v>1623</v>
      </c>
      <c r="B475" s="1">
        <v>45912</v>
      </c>
      <c r="C475">
        <v>9</v>
      </c>
      <c r="D475">
        <v>510305</v>
      </c>
      <c r="E475" t="s">
        <v>6822</v>
      </c>
      <c r="F475" t="s">
        <v>46</v>
      </c>
      <c r="G475" t="s">
        <v>5818</v>
      </c>
      <c r="H475" t="s">
        <v>6823</v>
      </c>
      <c r="I475" t="s">
        <v>5748</v>
      </c>
      <c r="J475" t="s">
        <v>6333</v>
      </c>
      <c r="K475" s="318"/>
      <c r="L475" t="s">
        <v>5814</v>
      </c>
      <c r="M475" s="319">
        <v>45932</v>
      </c>
      <c r="N475" s="318">
        <v>10</v>
      </c>
      <c r="O475" s="318"/>
      <c r="P475" s="318"/>
      <c r="Q475" s="319"/>
      <c r="R475" t="s">
        <v>43</v>
      </c>
      <c r="S475" s="318"/>
      <c r="AB475" s="318" t="s">
        <v>109</v>
      </c>
      <c r="AC475" s="318">
        <v>50033278</v>
      </c>
      <c r="AD475" s="318" t="s">
        <v>95</v>
      </c>
      <c r="AF475" s="318">
        <v>30</v>
      </c>
      <c r="AG475" s="320">
        <v>185356</v>
      </c>
      <c r="AH475" s="318">
        <v>20</v>
      </c>
      <c r="AI475" s="320"/>
    </row>
    <row r="476" spans="1:35">
      <c r="A476" t="s">
        <v>1626</v>
      </c>
      <c r="B476" s="1">
        <v>45912</v>
      </c>
      <c r="C476">
        <v>9</v>
      </c>
      <c r="D476">
        <v>510306</v>
      </c>
      <c r="E476" t="s">
        <v>6824</v>
      </c>
      <c r="F476" t="s">
        <v>46</v>
      </c>
      <c r="G476" t="s">
        <v>5759</v>
      </c>
      <c r="H476" t="s">
        <v>6825</v>
      </c>
      <c r="I476" t="s">
        <v>5748</v>
      </c>
      <c r="J476" t="s">
        <v>6826</v>
      </c>
      <c r="K476" s="318"/>
      <c r="L476" t="s">
        <v>391</v>
      </c>
      <c r="M476" s="319">
        <v>45922</v>
      </c>
      <c r="N476" s="318">
        <v>9</v>
      </c>
      <c r="O476" s="318"/>
      <c r="P476" s="318"/>
      <c r="Q476" s="319"/>
      <c r="R476" t="s">
        <v>43</v>
      </c>
      <c r="S476" s="318"/>
      <c r="AB476" s="318" t="s">
        <v>109</v>
      </c>
      <c r="AC476" s="318">
        <v>50032112</v>
      </c>
      <c r="AD476" s="318" t="s">
        <v>95</v>
      </c>
      <c r="AF476" s="318">
        <v>52</v>
      </c>
      <c r="AG476" s="320">
        <v>149491</v>
      </c>
      <c r="AH476" s="318"/>
      <c r="AI476" s="320"/>
    </row>
    <row r="477" spans="1:35">
      <c r="A477" t="s">
        <v>1629</v>
      </c>
      <c r="B477" s="1">
        <v>45916</v>
      </c>
      <c r="C477">
        <v>9</v>
      </c>
      <c r="D477">
        <v>510307</v>
      </c>
      <c r="E477" t="s">
        <v>6827</v>
      </c>
      <c r="F477" t="s">
        <v>46</v>
      </c>
      <c r="G477" t="s">
        <v>6145</v>
      </c>
      <c r="H477" t="s">
        <v>6828</v>
      </c>
      <c r="I477" t="s">
        <v>6055</v>
      </c>
      <c r="J477" t="s">
        <v>6146</v>
      </c>
      <c r="K477" s="318"/>
      <c r="L477" t="s">
        <v>391</v>
      </c>
      <c r="M477" s="319">
        <v>45922</v>
      </c>
      <c r="N477" s="318">
        <v>9</v>
      </c>
      <c r="O477" s="318"/>
      <c r="P477" s="318" t="s">
        <v>274</v>
      </c>
      <c r="Q477" s="319">
        <v>45922</v>
      </c>
      <c r="R477" t="s">
        <v>6829</v>
      </c>
      <c r="S477" s="318" t="s">
        <v>83</v>
      </c>
      <c r="T477">
        <v>19805</v>
      </c>
      <c r="AB477" s="318" t="s">
        <v>83</v>
      </c>
      <c r="AC477" s="318" t="s">
        <v>6158</v>
      </c>
      <c r="AD477" s="318" t="s">
        <v>84</v>
      </c>
      <c r="AF477" s="318">
        <v>100</v>
      </c>
      <c r="AG477" s="320">
        <v>42671</v>
      </c>
      <c r="AH477" s="318"/>
      <c r="AI477" s="320"/>
    </row>
    <row r="478" spans="1:35" hidden="1">
      <c r="A478" t="s">
        <v>1632</v>
      </c>
      <c r="B478" s="1">
        <v>45916</v>
      </c>
      <c r="C478">
        <v>9</v>
      </c>
      <c r="D478">
        <v>510308</v>
      </c>
      <c r="E478" t="s">
        <v>6830</v>
      </c>
      <c r="F478" t="s">
        <v>5942</v>
      </c>
      <c r="G478" t="s">
        <v>6000</v>
      </c>
      <c r="H478" t="s">
        <v>6831</v>
      </c>
      <c r="I478" t="s">
        <v>5944</v>
      </c>
      <c r="J478" t="s">
        <v>6390</v>
      </c>
      <c r="K478" s="318"/>
      <c r="L478" t="s">
        <v>5814</v>
      </c>
      <c r="M478" s="319">
        <v>45946</v>
      </c>
      <c r="N478" s="318">
        <v>10</v>
      </c>
      <c r="O478" s="318"/>
      <c r="P478" s="318"/>
      <c r="Q478" s="319"/>
      <c r="R478" t="s">
        <v>43</v>
      </c>
      <c r="S478" s="318"/>
      <c r="AB478" s="318" t="s">
        <v>77</v>
      </c>
      <c r="AC478" s="318">
        <v>50033068</v>
      </c>
      <c r="AD478" s="318" t="s">
        <v>101</v>
      </c>
      <c r="AF478" s="318">
        <v>30</v>
      </c>
      <c r="AG478" s="320">
        <v>258646</v>
      </c>
      <c r="AH478" s="318">
        <v>36</v>
      </c>
      <c r="AI478" s="320"/>
    </row>
    <row r="479" spans="1:35" hidden="1">
      <c r="A479" t="s">
        <v>1635</v>
      </c>
      <c r="B479" s="1">
        <v>45916</v>
      </c>
      <c r="C479">
        <v>9</v>
      </c>
      <c r="D479">
        <v>510309</v>
      </c>
      <c r="E479" t="s">
        <v>6698</v>
      </c>
      <c r="F479" t="s">
        <v>5772</v>
      </c>
      <c r="G479" t="s">
        <v>5800</v>
      </c>
      <c r="H479" t="s">
        <v>6699</v>
      </c>
      <c r="I479" t="s">
        <v>5775</v>
      </c>
      <c r="J479" t="s">
        <v>6832</v>
      </c>
      <c r="K479" s="318"/>
      <c r="L479" t="s">
        <v>391</v>
      </c>
      <c r="M479" s="319">
        <v>45925</v>
      </c>
      <c r="N479" s="318">
        <v>9</v>
      </c>
      <c r="O479" s="318"/>
      <c r="P479" s="318"/>
      <c r="Q479" s="319"/>
      <c r="R479" t="s">
        <v>43</v>
      </c>
      <c r="S479" s="318"/>
      <c r="AB479" s="318"/>
      <c r="AC479" s="318" t="s">
        <v>1514</v>
      </c>
      <c r="AD479" s="318" t="s">
        <v>43</v>
      </c>
      <c r="AF479" s="318"/>
      <c r="AG479" s="320"/>
      <c r="AH479" s="318"/>
      <c r="AI479" s="320"/>
    </row>
    <row r="480" spans="1:35">
      <c r="A480" t="s">
        <v>1638</v>
      </c>
      <c r="B480" s="1">
        <v>45916</v>
      </c>
      <c r="C480">
        <v>9</v>
      </c>
      <c r="D480">
        <v>510310</v>
      </c>
      <c r="E480" t="s">
        <v>6833</v>
      </c>
      <c r="F480" t="s">
        <v>46</v>
      </c>
      <c r="G480" t="s">
        <v>5818</v>
      </c>
      <c r="H480" t="s">
        <v>6834</v>
      </c>
      <c r="I480" t="s">
        <v>6055</v>
      </c>
      <c r="J480" t="s">
        <v>6333</v>
      </c>
      <c r="K480" s="318"/>
      <c r="L480" t="s">
        <v>5814</v>
      </c>
      <c r="M480" s="319">
        <v>45925</v>
      </c>
      <c r="N480" s="318">
        <v>9</v>
      </c>
      <c r="O480" s="318"/>
      <c r="P480" s="318"/>
      <c r="Q480" s="319"/>
      <c r="R480" t="s">
        <v>43</v>
      </c>
      <c r="S480" s="318"/>
      <c r="AB480" s="318" t="s">
        <v>109</v>
      </c>
      <c r="AC480" s="318">
        <v>50032720</v>
      </c>
      <c r="AD480" s="318" t="s">
        <v>95</v>
      </c>
      <c r="AF480" s="318">
        <v>35</v>
      </c>
      <c r="AG480" s="320">
        <v>209819</v>
      </c>
      <c r="AH480" s="318">
        <v>18</v>
      </c>
      <c r="AI480" s="320"/>
    </row>
    <row r="481" spans="1:35">
      <c r="A481" t="s">
        <v>1639</v>
      </c>
      <c r="B481" s="1">
        <v>45916</v>
      </c>
      <c r="C481">
        <v>9</v>
      </c>
      <c r="D481">
        <v>510311</v>
      </c>
      <c r="E481" t="s">
        <v>6835</v>
      </c>
      <c r="F481" t="s">
        <v>46</v>
      </c>
      <c r="G481" t="s">
        <v>6145</v>
      </c>
      <c r="H481" t="s">
        <v>6836</v>
      </c>
      <c r="I481" t="s">
        <v>5748</v>
      </c>
      <c r="J481" t="s">
        <v>6146</v>
      </c>
      <c r="K481" s="318"/>
      <c r="L481" t="s">
        <v>391</v>
      </c>
      <c r="M481" s="319">
        <v>45959</v>
      </c>
      <c r="N481" s="318">
        <v>10</v>
      </c>
      <c r="O481" s="318"/>
      <c r="P481" s="318" t="s">
        <v>274</v>
      </c>
      <c r="Q481" s="319">
        <v>45932</v>
      </c>
      <c r="R481" t="s">
        <v>6837</v>
      </c>
      <c r="S481" s="318" t="s">
        <v>109</v>
      </c>
      <c r="T481">
        <v>28025</v>
      </c>
      <c r="AB481" s="318" t="s">
        <v>109</v>
      </c>
      <c r="AC481" s="318">
        <v>50032489</v>
      </c>
      <c r="AD481" s="318" t="s">
        <v>95</v>
      </c>
      <c r="AF481" s="318">
        <v>30</v>
      </c>
      <c r="AG481" s="320">
        <v>41165</v>
      </c>
      <c r="AH481" s="318"/>
      <c r="AI481" s="320"/>
    </row>
    <row r="482" spans="1:35" hidden="1">
      <c r="A482" t="s">
        <v>1642</v>
      </c>
      <c r="B482" s="1">
        <v>45917</v>
      </c>
      <c r="C482">
        <v>9</v>
      </c>
      <c r="D482">
        <v>510312</v>
      </c>
      <c r="E482" t="s">
        <v>5945</v>
      </c>
      <c r="F482" t="s">
        <v>5772</v>
      </c>
      <c r="G482" t="s">
        <v>5800</v>
      </c>
      <c r="H482" t="s">
        <v>5946</v>
      </c>
      <c r="I482" t="s">
        <v>5775</v>
      </c>
      <c r="J482" t="s">
        <v>6102</v>
      </c>
      <c r="K482" s="318"/>
      <c r="L482" t="s">
        <v>391</v>
      </c>
      <c r="M482" s="319"/>
      <c r="N482" s="318">
        <v>1</v>
      </c>
      <c r="O482" s="318"/>
      <c r="P482" s="318"/>
      <c r="Q482" s="319"/>
      <c r="R482" t="s">
        <v>43</v>
      </c>
      <c r="S482" s="318"/>
      <c r="AB482" s="318"/>
      <c r="AC482" s="318">
        <v>50032885</v>
      </c>
      <c r="AD482" s="318" t="s">
        <v>43</v>
      </c>
      <c r="AF482" s="318"/>
      <c r="AG482" s="320"/>
      <c r="AH482" s="318"/>
      <c r="AI482" s="320"/>
    </row>
    <row r="483" spans="1:35" hidden="1">
      <c r="A483" t="s">
        <v>1645</v>
      </c>
      <c r="B483" s="1">
        <v>45917</v>
      </c>
      <c r="C483">
        <v>9</v>
      </c>
      <c r="D483">
        <v>510313</v>
      </c>
      <c r="E483" t="s">
        <v>6838</v>
      </c>
      <c r="F483" t="s">
        <v>5772</v>
      </c>
      <c r="G483" t="s">
        <v>5800</v>
      </c>
      <c r="H483" t="s">
        <v>6839</v>
      </c>
      <c r="I483" t="s">
        <v>5775</v>
      </c>
      <c r="J483" t="s">
        <v>6840</v>
      </c>
      <c r="K483" s="318"/>
      <c r="L483" t="s">
        <v>5814</v>
      </c>
      <c r="M483" s="319">
        <v>45980</v>
      </c>
      <c r="N483" s="318">
        <v>11</v>
      </c>
      <c r="O483" s="318"/>
      <c r="P483" s="318"/>
      <c r="Q483" s="319"/>
      <c r="R483" t="s">
        <v>43</v>
      </c>
      <c r="S483" s="318"/>
      <c r="AB483" s="318" t="s">
        <v>77</v>
      </c>
      <c r="AC483" s="318">
        <v>50033019</v>
      </c>
      <c r="AD483" s="318" t="s">
        <v>101</v>
      </c>
      <c r="AF483" s="318">
        <v>16</v>
      </c>
      <c r="AG483" s="320">
        <v>348736</v>
      </c>
      <c r="AH483" s="318">
        <v>76</v>
      </c>
      <c r="AI483" s="320"/>
    </row>
    <row r="484" spans="1:35" hidden="1">
      <c r="A484" t="s">
        <v>1648</v>
      </c>
      <c r="B484" s="1">
        <v>45918</v>
      </c>
      <c r="C484">
        <v>9</v>
      </c>
      <c r="D484">
        <v>510314</v>
      </c>
      <c r="E484" t="s">
        <v>6841</v>
      </c>
      <c r="F484" t="s">
        <v>5942</v>
      </c>
      <c r="G484" t="s">
        <v>5818</v>
      </c>
      <c r="H484" t="s">
        <v>6842</v>
      </c>
      <c r="I484" t="s">
        <v>5944</v>
      </c>
      <c r="J484" t="s">
        <v>6333</v>
      </c>
      <c r="K484" s="318"/>
      <c r="L484" t="s">
        <v>5814</v>
      </c>
      <c r="M484" s="319">
        <v>45940</v>
      </c>
      <c r="N484" s="318">
        <v>10</v>
      </c>
      <c r="O484" s="318"/>
      <c r="P484" s="318"/>
      <c r="Q484" s="319"/>
      <c r="R484" t="s">
        <v>43</v>
      </c>
      <c r="S484" s="318"/>
      <c r="AB484" s="318" t="s">
        <v>109</v>
      </c>
      <c r="AC484" s="318">
        <v>50033329</v>
      </c>
      <c r="AD484" s="318" t="s">
        <v>95</v>
      </c>
      <c r="AF484" s="318">
        <v>30</v>
      </c>
      <c r="AG484" s="320">
        <v>254250</v>
      </c>
      <c r="AH484" s="318">
        <v>16</v>
      </c>
      <c r="AI484" s="320"/>
    </row>
    <row r="485" spans="1:35">
      <c r="A485" t="s">
        <v>1652</v>
      </c>
      <c r="B485" s="1">
        <v>45918</v>
      </c>
      <c r="C485">
        <v>9</v>
      </c>
      <c r="D485">
        <v>510315</v>
      </c>
      <c r="E485" t="s">
        <v>6843</v>
      </c>
      <c r="F485" t="s">
        <v>46</v>
      </c>
      <c r="G485" t="s">
        <v>5982</v>
      </c>
      <c r="H485" t="s">
        <v>6844</v>
      </c>
      <c r="I485" t="s">
        <v>5748</v>
      </c>
      <c r="J485" t="s">
        <v>6333</v>
      </c>
      <c r="K485" s="318"/>
      <c r="L485" t="s">
        <v>5814</v>
      </c>
      <c r="M485" s="319">
        <v>45952</v>
      </c>
      <c r="N485" s="318">
        <v>10</v>
      </c>
      <c r="O485" s="318"/>
      <c r="P485" s="318"/>
      <c r="Q485" s="319"/>
      <c r="R485" t="s">
        <v>43</v>
      </c>
      <c r="S485" s="318"/>
      <c r="AB485" s="318"/>
      <c r="AC485" s="318">
        <v>50033281</v>
      </c>
      <c r="AD485" s="318" t="s">
        <v>43</v>
      </c>
      <c r="AF485" s="318"/>
      <c r="AG485" s="320"/>
      <c r="AH485" s="318"/>
      <c r="AI485" s="320"/>
    </row>
    <row r="486" spans="1:35">
      <c r="A486" t="s">
        <v>1655</v>
      </c>
      <c r="B486" s="1">
        <v>45919</v>
      </c>
      <c r="C486">
        <v>9</v>
      </c>
      <c r="D486">
        <v>510316</v>
      </c>
      <c r="E486" t="s">
        <v>6845</v>
      </c>
      <c r="F486" t="s">
        <v>46</v>
      </c>
      <c r="G486" t="s">
        <v>5982</v>
      </c>
      <c r="H486" t="s">
        <v>6846</v>
      </c>
      <c r="I486" t="s">
        <v>5829</v>
      </c>
      <c r="J486" t="s">
        <v>6390</v>
      </c>
      <c r="K486" s="318"/>
      <c r="L486" t="s">
        <v>5814</v>
      </c>
      <c r="M486" s="319">
        <v>45939</v>
      </c>
      <c r="N486" s="318">
        <v>10</v>
      </c>
      <c r="O486" s="318"/>
      <c r="P486" s="318"/>
      <c r="Q486" s="319"/>
      <c r="R486" t="s">
        <v>43</v>
      </c>
      <c r="S486" s="318"/>
      <c r="AB486" s="318" t="s">
        <v>77</v>
      </c>
      <c r="AC486" s="318">
        <v>50033546</v>
      </c>
      <c r="AD486" s="318" t="s">
        <v>101</v>
      </c>
      <c r="AF486" s="318">
        <v>30</v>
      </c>
      <c r="AG486" s="320">
        <v>196010</v>
      </c>
      <c r="AH486" s="318">
        <v>23</v>
      </c>
      <c r="AI486" s="320"/>
    </row>
    <row r="487" spans="1:35">
      <c r="A487" t="s">
        <v>1658</v>
      </c>
      <c r="B487" s="1">
        <v>45919</v>
      </c>
      <c r="C487">
        <v>9</v>
      </c>
      <c r="D487">
        <v>510317</v>
      </c>
      <c r="E487" t="s">
        <v>6847</v>
      </c>
      <c r="F487" t="s">
        <v>46</v>
      </c>
      <c r="G487" t="s">
        <v>70</v>
      </c>
      <c r="H487" t="s">
        <v>6848</v>
      </c>
      <c r="I487" t="s">
        <v>5748</v>
      </c>
      <c r="J487" t="s">
        <v>6323</v>
      </c>
      <c r="K487" s="318"/>
      <c r="L487" t="s">
        <v>5750</v>
      </c>
      <c r="M487" s="319">
        <v>45930</v>
      </c>
      <c r="N487" s="318">
        <v>9</v>
      </c>
      <c r="O487" s="318"/>
      <c r="P487" s="318"/>
      <c r="Q487" s="319"/>
      <c r="R487" t="s">
        <v>43</v>
      </c>
      <c r="S487" s="318"/>
      <c r="U487" t="s">
        <v>257</v>
      </c>
      <c r="V487" t="s">
        <v>6849</v>
      </c>
      <c r="X487" t="s">
        <v>6850</v>
      </c>
      <c r="Z487" t="s">
        <v>6238</v>
      </c>
      <c r="AA487" t="s">
        <v>6851</v>
      </c>
      <c r="AB487" s="318" t="s">
        <v>109</v>
      </c>
      <c r="AC487" s="318">
        <v>50033423</v>
      </c>
      <c r="AD487" s="318" t="s">
        <v>95</v>
      </c>
      <c r="AF487" s="318">
        <v>35</v>
      </c>
      <c r="AG487" s="320">
        <v>117242</v>
      </c>
      <c r="AH487" s="318"/>
      <c r="AI487" s="320"/>
    </row>
    <row r="488" spans="1:35" hidden="1">
      <c r="A488" t="s">
        <v>1660</v>
      </c>
      <c r="B488" s="1">
        <v>45922</v>
      </c>
      <c r="C488">
        <v>9</v>
      </c>
      <c r="D488">
        <v>510318</v>
      </c>
      <c r="E488" t="s">
        <v>6852</v>
      </c>
      <c r="F488" t="s">
        <v>5942</v>
      </c>
      <c r="G488" t="s">
        <v>6000</v>
      </c>
      <c r="H488" t="s">
        <v>6853</v>
      </c>
      <c r="I488" t="s">
        <v>5993</v>
      </c>
      <c r="J488" t="s">
        <v>6098</v>
      </c>
      <c r="K488" s="318"/>
      <c r="L488" t="s">
        <v>5814</v>
      </c>
      <c r="M488" s="319">
        <v>45939</v>
      </c>
      <c r="N488" s="318">
        <v>10</v>
      </c>
      <c r="O488" s="318"/>
      <c r="P488" s="318"/>
      <c r="Q488" s="319"/>
      <c r="R488" t="s">
        <v>43</v>
      </c>
      <c r="S488" s="318"/>
      <c r="AB488" s="318" t="s">
        <v>109</v>
      </c>
      <c r="AC488" s="318" t="s">
        <v>6158</v>
      </c>
      <c r="AD488" s="318" t="s">
        <v>95</v>
      </c>
      <c r="AF488" s="318">
        <v>100</v>
      </c>
      <c r="AG488" s="320">
        <v>171355</v>
      </c>
      <c r="AH488" s="318"/>
      <c r="AI488" s="320"/>
    </row>
    <row r="489" spans="1:35" hidden="1">
      <c r="A489" t="s">
        <v>1662</v>
      </c>
      <c r="B489" s="1">
        <v>45922</v>
      </c>
      <c r="C489">
        <v>9</v>
      </c>
      <c r="D489">
        <v>510319</v>
      </c>
      <c r="E489" t="s">
        <v>6854</v>
      </c>
      <c r="F489" t="s">
        <v>5942</v>
      </c>
      <c r="G489" t="s">
        <v>70</v>
      </c>
      <c r="H489" t="s">
        <v>6855</v>
      </c>
      <c r="I489" t="s">
        <v>5944</v>
      </c>
      <c r="J489" t="s">
        <v>6098</v>
      </c>
      <c r="K489" s="318"/>
      <c r="L489" t="s">
        <v>5814</v>
      </c>
      <c r="M489" s="319">
        <v>45930</v>
      </c>
      <c r="N489" s="318">
        <v>9</v>
      </c>
      <c r="O489" s="318"/>
      <c r="P489" s="318"/>
      <c r="Q489" s="319"/>
      <c r="R489" t="s">
        <v>43</v>
      </c>
      <c r="S489" s="318"/>
      <c r="V489">
        <v>45922</v>
      </c>
      <c r="X489">
        <v>45930</v>
      </c>
      <c r="Z489">
        <v>25.9</v>
      </c>
      <c r="AA489">
        <v>87917</v>
      </c>
      <c r="AB489" s="318" t="s">
        <v>83</v>
      </c>
      <c r="AC489" s="318" t="s">
        <v>6158</v>
      </c>
      <c r="AD489" s="318" t="s">
        <v>84</v>
      </c>
      <c r="AF489" s="318">
        <v>100</v>
      </c>
      <c r="AG489" s="320">
        <v>201042</v>
      </c>
      <c r="AH489" s="318"/>
      <c r="AI489" s="320"/>
    </row>
    <row r="490" spans="1:35">
      <c r="A490" t="s">
        <v>1665</v>
      </c>
      <c r="B490" s="1">
        <v>45924</v>
      </c>
      <c r="C490">
        <v>9</v>
      </c>
      <c r="D490">
        <v>510320</v>
      </c>
      <c r="E490" t="s">
        <v>6856</v>
      </c>
      <c r="F490" t="s">
        <v>46</v>
      </c>
      <c r="G490" t="s">
        <v>70</v>
      </c>
      <c r="H490" t="s">
        <v>6857</v>
      </c>
      <c r="I490" t="s">
        <v>5754</v>
      </c>
      <c r="J490" t="s">
        <v>6098</v>
      </c>
      <c r="K490" s="318"/>
      <c r="L490" t="s">
        <v>5750</v>
      </c>
      <c r="M490" s="319">
        <v>45975</v>
      </c>
      <c r="N490" s="318">
        <v>11</v>
      </c>
      <c r="O490" s="318"/>
      <c r="P490" s="318"/>
      <c r="Q490" s="319"/>
      <c r="R490" t="s">
        <v>43</v>
      </c>
      <c r="S490" s="318"/>
      <c r="U490" t="s">
        <v>257</v>
      </c>
      <c r="V490">
        <v>45931</v>
      </c>
      <c r="X490">
        <v>45975</v>
      </c>
      <c r="Z490">
        <v>25.11</v>
      </c>
      <c r="AA490">
        <v>81313</v>
      </c>
      <c r="AB490" s="318" t="s">
        <v>77</v>
      </c>
      <c r="AC490" s="318" t="s">
        <v>6158</v>
      </c>
      <c r="AD490" s="318" t="s">
        <v>101</v>
      </c>
      <c r="AF490" s="318">
        <v>100</v>
      </c>
      <c r="AG490" s="320">
        <v>202223</v>
      </c>
      <c r="AH490" s="318"/>
      <c r="AI490" s="320"/>
    </row>
    <row r="491" spans="1:35">
      <c r="A491" t="s">
        <v>1668</v>
      </c>
      <c r="B491" s="1">
        <v>45924</v>
      </c>
      <c r="C491">
        <v>9</v>
      </c>
      <c r="D491">
        <v>510321</v>
      </c>
      <c r="E491" t="s">
        <v>6858</v>
      </c>
      <c r="F491" t="s">
        <v>46</v>
      </c>
      <c r="G491" t="s">
        <v>5845</v>
      </c>
      <c r="H491" t="s">
        <v>6859</v>
      </c>
      <c r="I491" t="s">
        <v>6055</v>
      </c>
      <c r="J491" t="s">
        <v>6860</v>
      </c>
      <c r="K491" s="318"/>
      <c r="L491" t="s">
        <v>5814</v>
      </c>
      <c r="M491" s="319">
        <v>45938</v>
      </c>
      <c r="N491" s="318">
        <v>10</v>
      </c>
      <c r="O491" s="318"/>
      <c r="P491" s="318"/>
      <c r="Q491" s="319"/>
      <c r="R491" t="s">
        <v>43</v>
      </c>
      <c r="S491" s="318"/>
      <c r="AB491" s="318" t="s">
        <v>109</v>
      </c>
      <c r="AC491" s="318">
        <v>50033958</v>
      </c>
      <c r="AD491" s="318" t="s">
        <v>95</v>
      </c>
      <c r="AF491" s="318">
        <v>30</v>
      </c>
      <c r="AG491" s="320">
        <v>253014</v>
      </c>
      <c r="AH491" s="318">
        <v>89</v>
      </c>
      <c r="AI491" s="320"/>
    </row>
    <row r="492" spans="1:35">
      <c r="A492" t="s">
        <v>1671</v>
      </c>
      <c r="B492" s="1">
        <v>45924</v>
      </c>
      <c r="C492">
        <v>9</v>
      </c>
      <c r="D492">
        <v>510322</v>
      </c>
      <c r="E492" t="s">
        <v>6861</v>
      </c>
      <c r="F492" t="s">
        <v>46</v>
      </c>
      <c r="G492" t="s">
        <v>5845</v>
      </c>
      <c r="H492" t="s">
        <v>6862</v>
      </c>
      <c r="I492" t="s">
        <v>5829</v>
      </c>
      <c r="J492" t="s">
        <v>6333</v>
      </c>
      <c r="K492" s="318"/>
      <c r="L492" t="s">
        <v>5814</v>
      </c>
      <c r="M492" s="319">
        <v>45940</v>
      </c>
      <c r="N492" s="318">
        <v>10</v>
      </c>
      <c r="O492" s="318"/>
      <c r="P492" s="318"/>
      <c r="Q492" s="319"/>
      <c r="R492" t="s">
        <v>43</v>
      </c>
      <c r="S492" s="318"/>
      <c r="AB492" s="318" t="s">
        <v>77</v>
      </c>
      <c r="AC492" s="318">
        <v>50033949</v>
      </c>
      <c r="AD492" s="318" t="s">
        <v>101</v>
      </c>
      <c r="AF492" s="318">
        <v>30</v>
      </c>
      <c r="AG492" s="320">
        <v>197041</v>
      </c>
      <c r="AH492" s="318"/>
      <c r="AI492" s="320"/>
    </row>
    <row r="493" spans="1:35">
      <c r="A493" t="s">
        <v>1674</v>
      </c>
      <c r="B493" s="1">
        <v>45924</v>
      </c>
      <c r="C493">
        <v>9</v>
      </c>
      <c r="D493">
        <v>510323</v>
      </c>
      <c r="E493" t="s">
        <v>6863</v>
      </c>
      <c r="F493" t="s">
        <v>46</v>
      </c>
      <c r="G493" t="s">
        <v>5759</v>
      </c>
      <c r="H493" t="s">
        <v>6864</v>
      </c>
      <c r="I493" t="s">
        <v>3282</v>
      </c>
      <c r="J493" t="s">
        <v>6283</v>
      </c>
      <c r="K493" s="318"/>
      <c r="L493" t="s">
        <v>391</v>
      </c>
      <c r="M493" s="319">
        <v>45925</v>
      </c>
      <c r="N493" s="318">
        <v>9</v>
      </c>
      <c r="O493" s="318"/>
      <c r="P493" s="318"/>
      <c r="Q493" s="319"/>
      <c r="R493" t="s">
        <v>43</v>
      </c>
      <c r="S493" s="318"/>
      <c r="AB493" s="318" t="s">
        <v>109</v>
      </c>
      <c r="AC493" s="318">
        <v>50033605</v>
      </c>
      <c r="AD493" s="318" t="s">
        <v>95</v>
      </c>
      <c r="AF493" s="318">
        <v>52</v>
      </c>
      <c r="AG493" s="320">
        <v>44540</v>
      </c>
      <c r="AH493" s="318"/>
      <c r="AI493" s="320"/>
    </row>
    <row r="494" spans="1:35">
      <c r="A494" t="s">
        <v>1678</v>
      </c>
      <c r="B494" s="1">
        <v>45925</v>
      </c>
      <c r="C494">
        <v>9</v>
      </c>
      <c r="D494">
        <v>510324</v>
      </c>
      <c r="E494" t="s">
        <v>6865</v>
      </c>
      <c r="F494" t="s">
        <v>46</v>
      </c>
      <c r="G494" t="s">
        <v>5806</v>
      </c>
      <c r="H494" t="s">
        <v>6866</v>
      </c>
      <c r="I494" t="s">
        <v>5829</v>
      </c>
      <c r="J494" t="s">
        <v>6796</v>
      </c>
      <c r="K494" s="318"/>
      <c r="L494" t="s">
        <v>391</v>
      </c>
      <c r="M494" s="319">
        <v>45932</v>
      </c>
      <c r="N494" s="318">
        <v>10</v>
      </c>
      <c r="O494" s="318"/>
      <c r="P494" s="318"/>
      <c r="Q494" s="319"/>
      <c r="R494" t="s">
        <v>43</v>
      </c>
      <c r="S494" s="318"/>
      <c r="AB494" s="318" t="s">
        <v>182</v>
      </c>
      <c r="AC494" s="318">
        <v>50034157</v>
      </c>
      <c r="AD494" s="318" t="s">
        <v>35</v>
      </c>
      <c r="AF494" s="318">
        <v>30</v>
      </c>
      <c r="AG494" s="320">
        <v>332223</v>
      </c>
      <c r="AH494" s="318"/>
      <c r="AI494" s="320"/>
    </row>
    <row r="495" spans="1:35">
      <c r="A495" t="s">
        <v>1682</v>
      </c>
      <c r="B495" s="1">
        <v>45925</v>
      </c>
      <c r="C495">
        <v>9</v>
      </c>
      <c r="D495">
        <v>510325</v>
      </c>
      <c r="E495" t="s">
        <v>6867</v>
      </c>
      <c r="F495" t="s">
        <v>46</v>
      </c>
      <c r="G495" t="s">
        <v>70</v>
      </c>
      <c r="H495" t="s">
        <v>6868</v>
      </c>
      <c r="I495" t="s">
        <v>5754</v>
      </c>
      <c r="J495" t="s">
        <v>6098</v>
      </c>
      <c r="K495" s="318"/>
      <c r="L495" t="s">
        <v>5750</v>
      </c>
      <c r="M495" s="319">
        <v>45953</v>
      </c>
      <c r="N495" s="318">
        <v>10</v>
      </c>
      <c r="O495" s="318"/>
      <c r="P495" s="318" t="s">
        <v>267</v>
      </c>
      <c r="Q495" s="319">
        <v>45945</v>
      </c>
      <c r="R495" t="s">
        <v>6869</v>
      </c>
      <c r="S495" s="318"/>
      <c r="U495" t="s">
        <v>257</v>
      </c>
      <c r="V495">
        <v>45931</v>
      </c>
      <c r="X495">
        <v>45953</v>
      </c>
      <c r="Z495">
        <v>25.1</v>
      </c>
      <c r="AA495">
        <v>112747</v>
      </c>
      <c r="AB495" s="318" t="s">
        <v>109</v>
      </c>
      <c r="AC495" s="318" t="s">
        <v>6158</v>
      </c>
      <c r="AD495" s="318" t="s">
        <v>95</v>
      </c>
      <c r="AF495" s="318">
        <v>100</v>
      </c>
      <c r="AG495" s="320">
        <v>377054</v>
      </c>
      <c r="AH495" s="318"/>
      <c r="AI495" s="320"/>
    </row>
    <row r="496" spans="1:35">
      <c r="A496" t="s">
        <v>1686</v>
      </c>
      <c r="B496" s="1">
        <v>45926</v>
      </c>
      <c r="C496">
        <v>9</v>
      </c>
      <c r="D496">
        <v>510326</v>
      </c>
      <c r="E496" t="s">
        <v>6870</v>
      </c>
      <c r="F496" t="s">
        <v>46</v>
      </c>
      <c r="G496" t="s">
        <v>70</v>
      </c>
      <c r="H496" t="s">
        <v>6871</v>
      </c>
      <c r="I496" t="s">
        <v>6161</v>
      </c>
      <c r="J496" t="s">
        <v>6098</v>
      </c>
      <c r="K496" s="318"/>
      <c r="L496" t="s">
        <v>5750</v>
      </c>
      <c r="M496" s="319">
        <v>45936</v>
      </c>
      <c r="N496" s="318">
        <v>10</v>
      </c>
      <c r="O496" s="318"/>
      <c r="P496" s="318"/>
      <c r="Q496" s="319"/>
      <c r="R496" t="s">
        <v>43</v>
      </c>
      <c r="S496" s="318"/>
      <c r="U496" t="s">
        <v>257</v>
      </c>
      <c r="V496">
        <v>45931</v>
      </c>
      <c r="X496">
        <v>45936</v>
      </c>
      <c r="Z496">
        <v>25.1</v>
      </c>
      <c r="AA496">
        <v>69114</v>
      </c>
      <c r="AB496" s="318" t="s">
        <v>109</v>
      </c>
      <c r="AC496" s="318" t="s">
        <v>6158</v>
      </c>
      <c r="AD496" s="318" t="s">
        <v>95</v>
      </c>
      <c r="AF496" s="318">
        <v>100</v>
      </c>
      <c r="AG496" s="320">
        <v>174406</v>
      </c>
      <c r="AH496" s="318"/>
      <c r="AI496" s="320"/>
    </row>
    <row r="497" spans="1:35">
      <c r="A497" t="s">
        <v>1687</v>
      </c>
      <c r="B497" s="1">
        <v>45926</v>
      </c>
      <c r="C497">
        <v>9</v>
      </c>
      <c r="D497">
        <v>510327</v>
      </c>
      <c r="E497" t="s">
        <v>6872</v>
      </c>
      <c r="F497" t="s">
        <v>46</v>
      </c>
      <c r="G497" t="s">
        <v>5982</v>
      </c>
      <c r="H497" t="s">
        <v>6873</v>
      </c>
      <c r="I497" t="s">
        <v>5748</v>
      </c>
      <c r="J497" t="s">
        <v>6390</v>
      </c>
      <c r="K497" s="318"/>
      <c r="L497" t="s">
        <v>5814</v>
      </c>
      <c r="M497" s="319">
        <v>45946</v>
      </c>
      <c r="N497" s="318">
        <v>10</v>
      </c>
      <c r="O497" s="318"/>
      <c r="P497" s="318"/>
      <c r="Q497" s="319"/>
      <c r="R497" t="s">
        <v>43</v>
      </c>
      <c r="S497" s="318"/>
      <c r="AB497" s="318" t="s">
        <v>109</v>
      </c>
      <c r="AC497" s="318">
        <v>50034593</v>
      </c>
      <c r="AD497" s="318" t="s">
        <v>95</v>
      </c>
      <c r="AF497" s="318">
        <v>30</v>
      </c>
      <c r="AG497" s="320">
        <v>222040</v>
      </c>
      <c r="AH497" s="318">
        <v>49</v>
      </c>
      <c r="AI497" s="320"/>
    </row>
    <row r="498" spans="1:35">
      <c r="A498" t="s">
        <v>1690</v>
      </c>
      <c r="B498" s="1">
        <v>45929</v>
      </c>
      <c r="C498">
        <v>9</v>
      </c>
      <c r="D498">
        <v>510328</v>
      </c>
      <c r="E498" t="s">
        <v>6874</v>
      </c>
      <c r="F498" t="s">
        <v>46</v>
      </c>
      <c r="G498" t="s">
        <v>70</v>
      </c>
      <c r="H498" t="s">
        <v>6875</v>
      </c>
      <c r="I498" t="s">
        <v>49</v>
      </c>
      <c r="J498" t="s">
        <v>6098</v>
      </c>
      <c r="K498" s="318"/>
      <c r="L498" t="s">
        <v>5750</v>
      </c>
      <c r="M498" s="319">
        <v>45932</v>
      </c>
      <c r="N498" s="318">
        <v>10</v>
      </c>
      <c r="O498" s="318"/>
      <c r="P498" s="318"/>
      <c r="Q498" s="319"/>
      <c r="R498" t="s">
        <v>43</v>
      </c>
      <c r="S498" s="318"/>
      <c r="U498" t="s">
        <v>257</v>
      </c>
      <c r="V498">
        <v>45931</v>
      </c>
      <c r="X498">
        <v>45932</v>
      </c>
      <c r="Z498">
        <v>25.1</v>
      </c>
      <c r="AA498">
        <v>68276</v>
      </c>
      <c r="AB498" s="318" t="s">
        <v>109</v>
      </c>
      <c r="AC498" s="318" t="s">
        <v>6158</v>
      </c>
      <c r="AD498" s="318" t="s">
        <v>95</v>
      </c>
      <c r="AF498" s="318">
        <v>100</v>
      </c>
      <c r="AG498" s="320">
        <v>174368</v>
      </c>
      <c r="AH498" s="318"/>
      <c r="AI498" s="320"/>
    </row>
    <row r="499" spans="1:35">
      <c r="A499" t="s">
        <v>1691</v>
      </c>
      <c r="B499" s="1">
        <v>45929</v>
      </c>
      <c r="C499">
        <v>9</v>
      </c>
      <c r="D499">
        <v>510329</v>
      </c>
      <c r="E499" t="s">
        <v>6876</v>
      </c>
      <c r="F499" t="s">
        <v>46</v>
      </c>
      <c r="G499" t="s">
        <v>70</v>
      </c>
      <c r="H499" t="s">
        <v>6877</v>
      </c>
      <c r="I499" t="s">
        <v>5829</v>
      </c>
      <c r="J499" t="s">
        <v>1554</v>
      </c>
      <c r="K499" s="318"/>
      <c r="L499" t="s">
        <v>5750</v>
      </c>
      <c r="M499" s="319">
        <v>45944</v>
      </c>
      <c r="N499" s="318">
        <v>10</v>
      </c>
      <c r="O499" s="318"/>
      <c r="P499" s="318"/>
      <c r="Q499" s="319"/>
      <c r="R499" t="s">
        <v>43</v>
      </c>
      <c r="S499" s="318"/>
      <c r="U499" t="s">
        <v>257</v>
      </c>
      <c r="V499">
        <v>45931</v>
      </c>
      <c r="X499">
        <v>45944</v>
      </c>
      <c r="Z499">
        <v>25.1</v>
      </c>
      <c r="AA499">
        <v>121994</v>
      </c>
      <c r="AB499" s="318" t="s">
        <v>109</v>
      </c>
      <c r="AC499" s="318">
        <v>50034397</v>
      </c>
      <c r="AD499" s="318" t="s">
        <v>95</v>
      </c>
      <c r="AF499" s="318">
        <v>32</v>
      </c>
      <c r="AG499" s="320">
        <v>202350</v>
      </c>
      <c r="AH499" s="318">
        <v>20</v>
      </c>
      <c r="AI499" s="320"/>
    </row>
    <row r="500" spans="1:35" hidden="1">
      <c r="A500" t="s">
        <v>1692</v>
      </c>
      <c r="B500" s="1">
        <v>45929</v>
      </c>
      <c r="C500">
        <v>9</v>
      </c>
      <c r="D500">
        <v>510330</v>
      </c>
      <c r="E500" t="s">
        <v>6878</v>
      </c>
      <c r="F500" t="s">
        <v>5942</v>
      </c>
      <c r="G500" t="s">
        <v>6000</v>
      </c>
      <c r="H500" t="s">
        <v>6879</v>
      </c>
      <c r="I500" t="s">
        <v>5944</v>
      </c>
      <c r="J500" t="s">
        <v>6333</v>
      </c>
      <c r="K500" s="318"/>
      <c r="L500" t="s">
        <v>5814</v>
      </c>
      <c r="M500" s="319">
        <v>45974</v>
      </c>
      <c r="N500" s="318">
        <v>11</v>
      </c>
      <c r="O500" s="318"/>
      <c r="P500" s="318"/>
      <c r="Q500" s="319"/>
      <c r="R500" t="s">
        <v>43</v>
      </c>
      <c r="S500" s="318"/>
      <c r="AB500" s="318" t="s">
        <v>77</v>
      </c>
      <c r="AC500" s="318">
        <v>50038411</v>
      </c>
      <c r="AD500" s="318" t="s">
        <v>101</v>
      </c>
      <c r="AF500" s="318">
        <v>30</v>
      </c>
      <c r="AG500" s="320">
        <v>213413</v>
      </c>
      <c r="AH500" s="318"/>
      <c r="AI500" s="320"/>
    </row>
    <row r="501" spans="1:35">
      <c r="A501" t="s">
        <v>1694</v>
      </c>
      <c r="B501" s="1">
        <v>45929</v>
      </c>
      <c r="C501">
        <v>9</v>
      </c>
      <c r="D501">
        <v>510331</v>
      </c>
      <c r="E501" t="s">
        <v>6312</v>
      </c>
      <c r="F501" t="s">
        <v>46</v>
      </c>
      <c r="G501" t="s">
        <v>5773</v>
      </c>
      <c r="H501" t="s">
        <v>6233</v>
      </c>
      <c r="I501" t="s">
        <v>5829</v>
      </c>
      <c r="J501" t="s">
        <v>6796</v>
      </c>
      <c r="K501" s="318"/>
      <c r="L501" t="s">
        <v>391</v>
      </c>
      <c r="M501" s="319">
        <v>46052</v>
      </c>
      <c r="N501" s="318">
        <v>1</v>
      </c>
      <c r="O501" s="318"/>
      <c r="P501" s="318"/>
      <c r="Q501" s="319"/>
      <c r="R501" t="s">
        <v>43</v>
      </c>
      <c r="S501" s="318"/>
      <c r="AB501" s="318" t="s">
        <v>182</v>
      </c>
      <c r="AC501" s="318">
        <v>50034584</v>
      </c>
      <c r="AD501" s="318" t="s">
        <v>35</v>
      </c>
      <c r="AF501" s="318">
        <v>30</v>
      </c>
      <c r="AG501" s="320">
        <v>178836</v>
      </c>
      <c r="AH501" s="318"/>
      <c r="AI501" s="320"/>
    </row>
    <row r="502" spans="1:35">
      <c r="A502" t="s">
        <v>1699</v>
      </c>
      <c r="B502" s="1">
        <v>45929</v>
      </c>
      <c r="C502">
        <v>9</v>
      </c>
      <c r="D502">
        <v>510332</v>
      </c>
      <c r="E502" t="s">
        <v>6880</v>
      </c>
      <c r="F502" t="s">
        <v>46</v>
      </c>
      <c r="G502" t="s">
        <v>5845</v>
      </c>
      <c r="H502" t="s">
        <v>6881</v>
      </c>
      <c r="I502" t="s">
        <v>6055</v>
      </c>
      <c r="J502" t="s">
        <v>1801</v>
      </c>
      <c r="K502" s="318"/>
      <c r="L502" t="s">
        <v>391</v>
      </c>
      <c r="M502" s="319">
        <v>45932</v>
      </c>
      <c r="N502" s="318">
        <v>10</v>
      </c>
      <c r="O502" s="318"/>
      <c r="P502" s="318"/>
      <c r="Q502" s="319"/>
      <c r="R502" t="s">
        <v>43</v>
      </c>
      <c r="S502" s="318"/>
      <c r="AB502" s="318" t="s">
        <v>109</v>
      </c>
      <c r="AC502" s="318">
        <v>50034622</v>
      </c>
      <c r="AD502" s="318" t="s">
        <v>95</v>
      </c>
      <c r="AF502" s="318">
        <v>52</v>
      </c>
      <c r="AG502" s="320">
        <v>78701</v>
      </c>
      <c r="AH502" s="318"/>
      <c r="AI502" s="320"/>
    </row>
    <row r="503" spans="1:35" hidden="1">
      <c r="A503" t="s">
        <v>1700</v>
      </c>
      <c r="B503" s="1">
        <v>45930</v>
      </c>
      <c r="C503">
        <v>9</v>
      </c>
      <c r="D503">
        <v>510333</v>
      </c>
      <c r="E503" t="s">
        <v>6882</v>
      </c>
      <c r="F503" t="s">
        <v>5772</v>
      </c>
      <c r="G503" t="s">
        <v>5800</v>
      </c>
      <c r="H503" t="s">
        <v>6883</v>
      </c>
      <c r="I503" t="s">
        <v>5775</v>
      </c>
      <c r="J503" t="s">
        <v>6884</v>
      </c>
      <c r="K503" s="318"/>
      <c r="L503" t="s">
        <v>5814</v>
      </c>
      <c r="M503" s="319">
        <v>45987</v>
      </c>
      <c r="N503" s="318">
        <v>11</v>
      </c>
      <c r="O503" s="318"/>
      <c r="P503" s="318"/>
      <c r="Q503" s="319"/>
      <c r="R503" t="s">
        <v>43</v>
      </c>
      <c r="S503" s="318"/>
      <c r="AB503" s="318" t="s">
        <v>77</v>
      </c>
      <c r="AC503" s="318">
        <v>50034744</v>
      </c>
      <c r="AD503" s="318" t="s">
        <v>101</v>
      </c>
      <c r="AF503" s="318">
        <v>16</v>
      </c>
      <c r="AG503" s="320">
        <v>214310</v>
      </c>
      <c r="AH503" s="318">
        <v>35</v>
      </c>
      <c r="AI503" s="320"/>
    </row>
    <row r="504" spans="1:35" hidden="1">
      <c r="A504" t="s">
        <v>1703</v>
      </c>
      <c r="B504" s="1">
        <v>45931</v>
      </c>
      <c r="C504">
        <v>10</v>
      </c>
      <c r="D504">
        <v>510334</v>
      </c>
      <c r="E504" t="s">
        <v>6885</v>
      </c>
      <c r="F504" t="s">
        <v>6418</v>
      </c>
      <c r="G504" t="s">
        <v>6000</v>
      </c>
      <c r="H504" t="s">
        <v>6886</v>
      </c>
      <c r="I504" t="s">
        <v>6887</v>
      </c>
      <c r="J504" t="s">
        <v>6333</v>
      </c>
      <c r="K504" s="318"/>
      <c r="L504" t="s">
        <v>5814</v>
      </c>
      <c r="M504" s="319">
        <v>45954</v>
      </c>
      <c r="N504" s="318">
        <v>10</v>
      </c>
      <c r="O504" s="318"/>
      <c r="P504" s="318"/>
      <c r="Q504" s="319"/>
      <c r="R504" t="s">
        <v>43</v>
      </c>
      <c r="S504" s="318"/>
      <c r="AB504" s="318" t="s">
        <v>109</v>
      </c>
      <c r="AC504" s="318">
        <v>50036868</v>
      </c>
      <c r="AD504" s="318" t="s">
        <v>95</v>
      </c>
      <c r="AF504" s="318">
        <v>40</v>
      </c>
      <c r="AG504" s="320">
        <v>187028</v>
      </c>
      <c r="AH504" s="318">
        <v>24</v>
      </c>
      <c r="AI504" s="320"/>
    </row>
    <row r="505" spans="1:35" hidden="1">
      <c r="A505" t="s">
        <v>1704</v>
      </c>
      <c r="B505" s="1">
        <v>45931</v>
      </c>
      <c r="C505">
        <v>10</v>
      </c>
      <c r="D505">
        <v>510335</v>
      </c>
      <c r="E505" t="s">
        <v>6888</v>
      </c>
      <c r="F505" t="s">
        <v>5942</v>
      </c>
      <c r="G505" t="s">
        <v>5773</v>
      </c>
      <c r="H505" t="s">
        <v>6889</v>
      </c>
      <c r="I505" t="s">
        <v>6890</v>
      </c>
      <c r="J505" t="s">
        <v>6891</v>
      </c>
      <c r="K505" s="318"/>
      <c r="L505" t="s">
        <v>6892</v>
      </c>
      <c r="M505" s="319">
        <v>45968</v>
      </c>
      <c r="N505" s="318">
        <v>45931</v>
      </c>
      <c r="O505" s="318"/>
      <c r="P505" s="318"/>
      <c r="Q505" s="319"/>
      <c r="R505" t="s">
        <v>43</v>
      </c>
      <c r="S505" s="318"/>
      <c r="AB505" s="318" t="s">
        <v>77</v>
      </c>
      <c r="AC505" s="318">
        <v>50035145</v>
      </c>
      <c r="AD505" s="318" t="s">
        <v>101</v>
      </c>
      <c r="AF505" s="318">
        <v>32</v>
      </c>
      <c r="AG505" s="320">
        <v>350653</v>
      </c>
      <c r="AH505" s="318">
        <v>18</v>
      </c>
      <c r="AI505" s="320"/>
    </row>
    <row r="506" spans="1:35">
      <c r="A506" t="s">
        <v>1705</v>
      </c>
      <c r="B506" s="1">
        <v>45931</v>
      </c>
      <c r="C506">
        <v>10</v>
      </c>
      <c r="D506">
        <v>510336</v>
      </c>
      <c r="E506" t="s">
        <v>6893</v>
      </c>
      <c r="F506" t="s">
        <v>46</v>
      </c>
      <c r="G506" t="s">
        <v>5845</v>
      </c>
      <c r="H506" t="s">
        <v>6894</v>
      </c>
      <c r="I506" t="s">
        <v>5748</v>
      </c>
      <c r="J506" t="s">
        <v>6333</v>
      </c>
      <c r="K506" s="318"/>
      <c r="L506" t="s">
        <v>5814</v>
      </c>
      <c r="M506" s="319">
        <v>45947</v>
      </c>
      <c r="N506" s="318">
        <v>10</v>
      </c>
      <c r="O506" s="318"/>
      <c r="P506" s="318"/>
      <c r="Q506" s="319"/>
      <c r="R506" t="s">
        <v>43</v>
      </c>
      <c r="S506" s="318"/>
      <c r="AB506" s="318" t="s">
        <v>109</v>
      </c>
      <c r="AC506" s="318">
        <v>50035144</v>
      </c>
      <c r="AD506" s="318" t="s">
        <v>95</v>
      </c>
      <c r="AF506" s="318">
        <v>30</v>
      </c>
      <c r="AG506" s="320">
        <v>183477</v>
      </c>
      <c r="AH506" s="318">
        <v>12</v>
      </c>
      <c r="AI506" s="320"/>
    </row>
    <row r="507" spans="1:35">
      <c r="A507" t="s">
        <v>1708</v>
      </c>
      <c r="B507" s="1">
        <v>45931</v>
      </c>
      <c r="C507">
        <v>10</v>
      </c>
      <c r="D507">
        <v>510337</v>
      </c>
      <c r="E507" t="s">
        <v>6895</v>
      </c>
      <c r="F507" t="s">
        <v>46</v>
      </c>
      <c r="G507" t="s">
        <v>5845</v>
      </c>
      <c r="H507" t="s">
        <v>6896</v>
      </c>
      <c r="I507" t="s">
        <v>5754</v>
      </c>
      <c r="J507" t="s">
        <v>6314</v>
      </c>
      <c r="K507" s="318"/>
      <c r="L507" t="s">
        <v>391</v>
      </c>
      <c r="M507" s="319">
        <v>45933</v>
      </c>
      <c r="N507" s="318">
        <v>10</v>
      </c>
      <c r="O507" s="318"/>
      <c r="P507" s="318"/>
      <c r="Q507" s="319"/>
      <c r="R507" t="s">
        <v>43</v>
      </c>
      <c r="S507" s="318"/>
      <c r="AB507" s="318" t="s">
        <v>109</v>
      </c>
      <c r="AC507" s="318">
        <v>50035199</v>
      </c>
      <c r="AD507" s="318" t="s">
        <v>95</v>
      </c>
      <c r="AF507" s="318">
        <v>30</v>
      </c>
      <c r="AG507" s="320">
        <v>45972</v>
      </c>
      <c r="AH507" s="318"/>
      <c r="AI507" s="320"/>
    </row>
    <row r="508" spans="1:35">
      <c r="A508" t="s">
        <v>1709</v>
      </c>
      <c r="B508" s="1">
        <v>45933</v>
      </c>
      <c r="C508">
        <v>10</v>
      </c>
      <c r="D508">
        <v>510338</v>
      </c>
      <c r="E508" t="s">
        <v>5968</v>
      </c>
      <c r="F508" t="s">
        <v>46</v>
      </c>
      <c r="G508" t="s">
        <v>5752</v>
      </c>
      <c r="H508" t="s">
        <v>5969</v>
      </c>
      <c r="I508" t="s">
        <v>3282</v>
      </c>
      <c r="J508" t="s">
        <v>6314</v>
      </c>
      <c r="K508" s="318"/>
      <c r="L508" t="s">
        <v>391</v>
      </c>
      <c r="M508" s="319">
        <v>45965</v>
      </c>
      <c r="N508" s="318">
        <v>11</v>
      </c>
      <c r="O508" s="318"/>
      <c r="P508" s="318"/>
      <c r="Q508" s="319"/>
      <c r="R508" t="s">
        <v>43</v>
      </c>
      <c r="S508" s="318"/>
      <c r="AB508" s="318" t="s">
        <v>77</v>
      </c>
      <c r="AC508" s="318">
        <v>50035288</v>
      </c>
      <c r="AD508" s="318" t="s">
        <v>101</v>
      </c>
      <c r="AF508" s="318">
        <v>35</v>
      </c>
      <c r="AG508" s="320">
        <v>138532</v>
      </c>
      <c r="AH508" s="318"/>
      <c r="AI508" s="320"/>
    </row>
    <row r="509" spans="1:35" hidden="1">
      <c r="A509" t="s">
        <v>1712</v>
      </c>
      <c r="B509" s="1">
        <v>45933</v>
      </c>
      <c r="C509">
        <v>10</v>
      </c>
      <c r="D509">
        <v>510339</v>
      </c>
      <c r="E509" t="s">
        <v>6073</v>
      </c>
      <c r="F509" t="s">
        <v>5772</v>
      </c>
      <c r="G509" t="s">
        <v>5982</v>
      </c>
      <c r="H509" t="s">
        <v>6074</v>
      </c>
      <c r="I509" t="s">
        <v>5775</v>
      </c>
      <c r="J509" t="s">
        <v>5869</v>
      </c>
      <c r="K509" s="318"/>
      <c r="L509" t="s">
        <v>391</v>
      </c>
      <c r="M509" s="319">
        <v>45946</v>
      </c>
      <c r="N509" s="318">
        <v>10</v>
      </c>
      <c r="O509" s="318"/>
      <c r="P509" s="318"/>
      <c r="Q509" s="319"/>
      <c r="R509" t="s">
        <v>43</v>
      </c>
      <c r="S509" s="318"/>
      <c r="AB509" s="318" t="s">
        <v>109</v>
      </c>
      <c r="AC509" s="318">
        <v>50035567</v>
      </c>
      <c r="AD509" s="318" t="s">
        <v>95</v>
      </c>
      <c r="AF509" s="318">
        <v>10</v>
      </c>
      <c r="AG509" s="320">
        <v>14022</v>
      </c>
      <c r="AH509" s="318"/>
      <c r="AI509" s="320"/>
    </row>
    <row r="510" spans="1:35" hidden="1">
      <c r="A510" t="s">
        <v>1715</v>
      </c>
      <c r="B510" s="1">
        <v>45933</v>
      </c>
      <c r="C510">
        <v>10</v>
      </c>
      <c r="D510">
        <v>510340</v>
      </c>
      <c r="E510" t="s">
        <v>5930</v>
      </c>
      <c r="F510" t="s">
        <v>5772</v>
      </c>
      <c r="G510" t="s">
        <v>70</v>
      </c>
      <c r="H510" t="s">
        <v>5931</v>
      </c>
      <c r="I510" t="s">
        <v>5775</v>
      </c>
      <c r="J510" t="s">
        <v>5869</v>
      </c>
      <c r="K510" s="318"/>
      <c r="L510" t="s">
        <v>391</v>
      </c>
      <c r="M510" s="319">
        <v>45945</v>
      </c>
      <c r="N510" s="318">
        <v>10</v>
      </c>
      <c r="O510" s="318"/>
      <c r="P510" s="318"/>
      <c r="Q510" s="319"/>
      <c r="R510" t="s">
        <v>43</v>
      </c>
      <c r="S510" s="318"/>
      <c r="U510" t="s">
        <v>257</v>
      </c>
      <c r="V510">
        <v>45933</v>
      </c>
      <c r="X510">
        <v>45945</v>
      </c>
      <c r="Z510">
        <v>25.1</v>
      </c>
      <c r="AA510">
        <v>24465</v>
      </c>
      <c r="AB510" s="318" t="s">
        <v>109</v>
      </c>
      <c r="AC510" s="318">
        <v>50035522</v>
      </c>
      <c r="AD510" s="318" t="s">
        <v>95</v>
      </c>
      <c r="AF510" s="318">
        <v>16</v>
      </c>
      <c r="AG510" s="320">
        <v>51413</v>
      </c>
      <c r="AH510" s="318"/>
      <c r="AI510" s="320"/>
    </row>
    <row r="511" spans="1:35" hidden="1">
      <c r="A511" t="s">
        <v>1718</v>
      </c>
      <c r="B511" s="1">
        <v>45933</v>
      </c>
      <c r="C511">
        <v>10</v>
      </c>
      <c r="D511">
        <v>510341</v>
      </c>
      <c r="E511" t="s">
        <v>6897</v>
      </c>
      <c r="F511" t="s">
        <v>5942</v>
      </c>
      <c r="G511" t="s">
        <v>5773</v>
      </c>
      <c r="H511" t="s">
        <v>6898</v>
      </c>
      <c r="I511" t="s">
        <v>6890</v>
      </c>
      <c r="J511" t="s">
        <v>6899</v>
      </c>
      <c r="K511" s="318"/>
      <c r="L511" t="s">
        <v>6892</v>
      </c>
      <c r="M511" s="319">
        <v>45980</v>
      </c>
      <c r="N511" s="318">
        <v>11</v>
      </c>
      <c r="O511" s="318"/>
      <c r="P511" s="318"/>
      <c r="Q511" s="319"/>
      <c r="R511" t="s">
        <v>43</v>
      </c>
      <c r="S511" s="318"/>
      <c r="AB511" s="318" t="s">
        <v>182</v>
      </c>
      <c r="AC511" s="318">
        <v>50035262</v>
      </c>
      <c r="AD511" s="318" t="s">
        <v>35</v>
      </c>
      <c r="AF511" s="318">
        <v>37</v>
      </c>
      <c r="AG511" s="320">
        <v>301819</v>
      </c>
      <c r="AH511" s="318">
        <v>28</v>
      </c>
      <c r="AI511" s="320"/>
    </row>
    <row r="512" spans="1:35" hidden="1">
      <c r="A512" t="s">
        <v>1721</v>
      </c>
      <c r="B512" s="1">
        <v>45933</v>
      </c>
      <c r="C512">
        <v>10</v>
      </c>
      <c r="D512">
        <v>510342</v>
      </c>
      <c r="E512" t="s">
        <v>6900</v>
      </c>
      <c r="F512" t="s">
        <v>5942</v>
      </c>
      <c r="G512" t="s">
        <v>5752</v>
      </c>
      <c r="H512" t="s">
        <v>6901</v>
      </c>
      <c r="I512" t="s">
        <v>6890</v>
      </c>
      <c r="J512" t="s">
        <v>6899</v>
      </c>
      <c r="K512" s="318"/>
      <c r="L512" t="s">
        <v>6892</v>
      </c>
      <c r="M512" s="319"/>
      <c r="N512" s="318">
        <v>1</v>
      </c>
      <c r="O512" s="318"/>
      <c r="P512" s="318"/>
      <c r="Q512" s="319"/>
      <c r="R512" t="s">
        <v>43</v>
      </c>
      <c r="S512" s="318"/>
      <c r="AB512" s="318"/>
      <c r="AC512" s="318">
        <v>50035266</v>
      </c>
      <c r="AD512" s="318" t="s">
        <v>43</v>
      </c>
      <c r="AF512" s="318"/>
      <c r="AG512" s="320"/>
      <c r="AH512" s="318"/>
      <c r="AI512" s="320"/>
    </row>
    <row r="513" spans="1:35" hidden="1">
      <c r="A513" t="s">
        <v>1725</v>
      </c>
      <c r="B513" s="1">
        <v>45933</v>
      </c>
      <c r="C513">
        <v>10</v>
      </c>
      <c r="D513">
        <v>510343</v>
      </c>
      <c r="E513" t="s">
        <v>6902</v>
      </c>
      <c r="F513" t="s">
        <v>6418</v>
      </c>
      <c r="G513" t="s">
        <v>5818</v>
      </c>
      <c r="H513" t="s">
        <v>6903</v>
      </c>
      <c r="I513" t="s">
        <v>6904</v>
      </c>
      <c r="J513" t="s">
        <v>6333</v>
      </c>
      <c r="K513" s="318"/>
      <c r="L513" t="s">
        <v>5814</v>
      </c>
      <c r="M513" s="319">
        <v>45959</v>
      </c>
      <c r="N513" s="318">
        <v>10</v>
      </c>
      <c r="O513" s="318"/>
      <c r="P513" s="318"/>
      <c r="Q513" s="319"/>
      <c r="R513" t="s">
        <v>43</v>
      </c>
      <c r="S513" s="318"/>
      <c r="AB513" s="318" t="s">
        <v>77</v>
      </c>
      <c r="AC513" s="318">
        <v>50036449</v>
      </c>
      <c r="AD513" s="318" t="s">
        <v>101</v>
      </c>
      <c r="AF513" s="318">
        <v>46</v>
      </c>
      <c r="AG513" s="320">
        <v>196615</v>
      </c>
      <c r="AH513" s="318">
        <v>25</v>
      </c>
      <c r="AI513" s="320"/>
    </row>
    <row r="514" spans="1:35">
      <c r="A514" t="s">
        <v>1729</v>
      </c>
      <c r="B514" s="1">
        <v>45936</v>
      </c>
      <c r="C514">
        <v>10</v>
      </c>
      <c r="D514">
        <v>510344</v>
      </c>
      <c r="E514" t="s">
        <v>6905</v>
      </c>
      <c r="F514" t="s">
        <v>46</v>
      </c>
      <c r="G514" t="s">
        <v>6145</v>
      </c>
      <c r="H514" t="s">
        <v>6906</v>
      </c>
      <c r="I514" t="s">
        <v>6055</v>
      </c>
      <c r="J514" t="s">
        <v>6907</v>
      </c>
      <c r="K514" s="318"/>
      <c r="L514" t="s">
        <v>391</v>
      </c>
      <c r="M514" s="319">
        <v>46014</v>
      </c>
      <c r="N514" s="318">
        <v>12</v>
      </c>
      <c r="O514" s="318"/>
      <c r="P514" s="318" t="s">
        <v>274</v>
      </c>
      <c r="Q514" s="319">
        <v>46014</v>
      </c>
      <c r="R514" t="s">
        <v>6908</v>
      </c>
      <c r="S514" s="318" t="s">
        <v>78</v>
      </c>
      <c r="T514">
        <v>98645</v>
      </c>
      <c r="AB514" s="318" t="s">
        <v>78</v>
      </c>
      <c r="AC514" s="318">
        <v>50035580</v>
      </c>
      <c r="AD514" s="318" t="s">
        <v>79</v>
      </c>
      <c r="AF514" s="318">
        <v>61</v>
      </c>
      <c r="AG514" s="320">
        <v>230973</v>
      </c>
      <c r="AH514" s="318"/>
      <c r="AI514" s="320"/>
    </row>
    <row r="515" spans="1:35">
      <c r="A515" t="s">
        <v>1732</v>
      </c>
      <c r="B515" s="1">
        <v>45936</v>
      </c>
      <c r="C515">
        <v>10</v>
      </c>
      <c r="D515">
        <v>510345</v>
      </c>
      <c r="E515" t="s">
        <v>6235</v>
      </c>
      <c r="F515" t="s">
        <v>46</v>
      </c>
      <c r="G515" t="s">
        <v>70</v>
      </c>
      <c r="H515" t="s">
        <v>6150</v>
      </c>
      <c r="I515" t="s">
        <v>5748</v>
      </c>
      <c r="J515" t="s">
        <v>6909</v>
      </c>
      <c r="K515" s="318"/>
      <c r="L515" t="s">
        <v>5750</v>
      </c>
      <c r="M515" s="319">
        <v>45966</v>
      </c>
      <c r="N515" s="318">
        <v>11</v>
      </c>
      <c r="O515" s="318"/>
      <c r="P515" s="318"/>
      <c r="Q515" s="319"/>
      <c r="S515" s="318"/>
      <c r="U515" t="s">
        <v>257</v>
      </c>
      <c r="V515">
        <v>45936</v>
      </c>
      <c r="X515">
        <v>45966</v>
      </c>
      <c r="Z515">
        <v>25.12</v>
      </c>
      <c r="AA515">
        <v>53124</v>
      </c>
      <c r="AB515" s="318" t="s">
        <v>78</v>
      </c>
      <c r="AC515" s="318">
        <v>50035689</v>
      </c>
      <c r="AD515" s="318" t="s">
        <v>79</v>
      </c>
      <c r="AF515" s="318">
        <v>35</v>
      </c>
      <c r="AG515" s="320">
        <v>111005</v>
      </c>
      <c r="AH515" s="318"/>
      <c r="AI515" s="320"/>
    </row>
    <row r="516" spans="1:35">
      <c r="A516" t="s">
        <v>1735</v>
      </c>
      <c r="B516" s="1">
        <v>45936</v>
      </c>
      <c r="C516">
        <v>10</v>
      </c>
      <c r="D516">
        <v>510346</v>
      </c>
      <c r="E516" t="s">
        <v>6910</v>
      </c>
      <c r="F516" t="s">
        <v>46</v>
      </c>
      <c r="G516" t="s">
        <v>6000</v>
      </c>
      <c r="H516" t="s">
        <v>6911</v>
      </c>
      <c r="I516" t="s">
        <v>6161</v>
      </c>
      <c r="J516" t="s">
        <v>6912</v>
      </c>
      <c r="K516" s="318"/>
      <c r="L516" t="s">
        <v>5814</v>
      </c>
      <c r="M516" s="319">
        <v>45940</v>
      </c>
      <c r="N516" s="318">
        <v>10</v>
      </c>
      <c r="O516" s="318"/>
      <c r="P516" s="318"/>
      <c r="Q516" s="319"/>
      <c r="R516" t="s">
        <v>43</v>
      </c>
      <c r="S516" s="318"/>
      <c r="AB516" s="318" t="s">
        <v>109</v>
      </c>
      <c r="AC516" s="318">
        <v>50035912</v>
      </c>
      <c r="AD516" s="318" t="s">
        <v>95</v>
      </c>
      <c r="AF516" s="318">
        <v>35</v>
      </c>
      <c r="AG516" s="320">
        <v>84605</v>
      </c>
      <c r="AH516" s="318"/>
      <c r="AI516" s="320"/>
    </row>
    <row r="517" spans="1:35" hidden="1">
      <c r="A517" t="s">
        <v>1738</v>
      </c>
      <c r="B517" s="1">
        <v>45936</v>
      </c>
      <c r="C517">
        <v>10</v>
      </c>
      <c r="D517">
        <v>510347</v>
      </c>
      <c r="E517" t="s">
        <v>6913</v>
      </c>
      <c r="F517" t="s">
        <v>5942</v>
      </c>
      <c r="G517" t="s">
        <v>5752</v>
      </c>
      <c r="H517" t="s">
        <v>6914</v>
      </c>
      <c r="I517" t="s">
        <v>6890</v>
      </c>
      <c r="J517" t="s">
        <v>6915</v>
      </c>
      <c r="K517" s="318"/>
      <c r="L517" t="s">
        <v>6892</v>
      </c>
      <c r="M517" s="319">
        <v>46066</v>
      </c>
      <c r="N517" s="318">
        <v>2</v>
      </c>
      <c r="O517" s="318"/>
      <c r="P517" s="318"/>
      <c r="Q517" s="319"/>
      <c r="R517" t="s">
        <v>43</v>
      </c>
      <c r="S517" s="318"/>
      <c r="AB517" s="318"/>
      <c r="AC517" s="318">
        <v>50035764</v>
      </c>
      <c r="AD517" s="318" t="s">
        <v>43</v>
      </c>
      <c r="AF517" s="318"/>
      <c r="AG517" s="320"/>
      <c r="AH517" s="318"/>
      <c r="AI517" s="320"/>
    </row>
    <row r="518" spans="1:35" hidden="1">
      <c r="A518" t="s">
        <v>1742</v>
      </c>
      <c r="B518" s="1">
        <v>45936</v>
      </c>
      <c r="C518">
        <v>10</v>
      </c>
      <c r="D518">
        <v>510348</v>
      </c>
      <c r="E518" t="s">
        <v>6916</v>
      </c>
      <c r="F518" t="s">
        <v>6418</v>
      </c>
      <c r="G518" t="s">
        <v>6000</v>
      </c>
      <c r="H518" t="s">
        <v>6917</v>
      </c>
      <c r="I518" t="s">
        <v>6904</v>
      </c>
      <c r="J518" t="s">
        <v>6333</v>
      </c>
      <c r="K518" s="318"/>
      <c r="L518" t="s">
        <v>5814</v>
      </c>
      <c r="M518" s="319">
        <v>45959</v>
      </c>
      <c r="N518" s="318">
        <v>10</v>
      </c>
      <c r="O518" s="318"/>
      <c r="P518" s="318"/>
      <c r="Q518" s="319"/>
      <c r="R518" t="s">
        <v>43</v>
      </c>
      <c r="S518" s="318"/>
      <c r="AB518" s="318" t="s">
        <v>77</v>
      </c>
      <c r="AC518" s="318">
        <v>50037740</v>
      </c>
      <c r="AD518" s="318" t="s">
        <v>101</v>
      </c>
      <c r="AF518" s="318">
        <v>40</v>
      </c>
      <c r="AG518" s="320">
        <v>186661</v>
      </c>
      <c r="AH518" s="318">
        <v>10</v>
      </c>
      <c r="AI518" s="320"/>
    </row>
    <row r="519" spans="1:35">
      <c r="A519" t="s">
        <v>1745</v>
      </c>
      <c r="B519" s="1">
        <v>45937</v>
      </c>
      <c r="C519">
        <v>10</v>
      </c>
      <c r="D519">
        <v>510349</v>
      </c>
      <c r="E519" t="s">
        <v>6918</v>
      </c>
      <c r="F519" t="s">
        <v>46</v>
      </c>
      <c r="G519" t="s">
        <v>5982</v>
      </c>
      <c r="H519" t="s">
        <v>6551</v>
      </c>
      <c r="I519" t="s">
        <v>6055</v>
      </c>
      <c r="J519" t="s">
        <v>6333</v>
      </c>
      <c r="K519" s="318"/>
      <c r="L519" t="s">
        <v>5814</v>
      </c>
      <c r="M519" s="319">
        <v>45957</v>
      </c>
      <c r="N519" s="318">
        <v>10</v>
      </c>
      <c r="O519" s="318"/>
      <c r="P519" s="318"/>
      <c r="Q519" s="319"/>
      <c r="R519" t="s">
        <v>43</v>
      </c>
      <c r="S519" s="318"/>
      <c r="AB519" s="318" t="s">
        <v>77</v>
      </c>
      <c r="AC519" s="318">
        <v>50036204</v>
      </c>
      <c r="AD519" s="318" t="s">
        <v>101</v>
      </c>
      <c r="AF519" s="318">
        <v>30</v>
      </c>
      <c r="AG519" s="320">
        <v>220074</v>
      </c>
      <c r="AH519" s="318">
        <v>10</v>
      </c>
      <c r="AI519" s="320"/>
    </row>
    <row r="520" spans="1:35">
      <c r="A520" t="s">
        <v>1746</v>
      </c>
      <c r="B520" s="1">
        <v>45937</v>
      </c>
      <c r="C520">
        <v>10</v>
      </c>
      <c r="D520">
        <v>510350</v>
      </c>
      <c r="E520" t="s">
        <v>6919</v>
      </c>
      <c r="F520" t="s">
        <v>46</v>
      </c>
      <c r="G520" t="s">
        <v>5982</v>
      </c>
      <c r="H520" t="s">
        <v>6920</v>
      </c>
      <c r="I520" t="s">
        <v>3282</v>
      </c>
      <c r="J520" t="s">
        <v>6333</v>
      </c>
      <c r="K520" s="318"/>
      <c r="L520" t="s">
        <v>5814</v>
      </c>
      <c r="M520" s="319">
        <v>45971</v>
      </c>
      <c r="N520" s="318">
        <v>11</v>
      </c>
      <c r="O520" s="318"/>
      <c r="P520" s="318"/>
      <c r="Q520" s="319"/>
      <c r="R520" t="s">
        <v>43</v>
      </c>
      <c r="S520" s="318"/>
      <c r="AB520" s="318" t="s">
        <v>78</v>
      </c>
      <c r="AC520" s="318">
        <v>50036246</v>
      </c>
      <c r="AD520" s="318" t="s">
        <v>79</v>
      </c>
      <c r="AF520" s="318">
        <v>30</v>
      </c>
      <c r="AG520" s="320">
        <v>220775</v>
      </c>
      <c r="AH520" s="318">
        <v>16</v>
      </c>
      <c r="AI520" s="320"/>
    </row>
    <row r="521" spans="1:35" hidden="1">
      <c r="A521" t="s">
        <v>1747</v>
      </c>
      <c r="B521" s="1">
        <v>45938</v>
      </c>
      <c r="C521">
        <v>10</v>
      </c>
      <c r="D521">
        <v>510351</v>
      </c>
      <c r="E521" t="s">
        <v>6921</v>
      </c>
      <c r="F521" t="s">
        <v>5942</v>
      </c>
      <c r="G521" t="s">
        <v>5752</v>
      </c>
      <c r="H521" t="s">
        <v>6922</v>
      </c>
      <c r="I521" t="s">
        <v>6890</v>
      </c>
      <c r="J521" t="s">
        <v>6923</v>
      </c>
      <c r="K521" s="318"/>
      <c r="L521" t="s">
        <v>6892</v>
      </c>
      <c r="M521" s="319">
        <v>45974</v>
      </c>
      <c r="N521" s="318">
        <v>11</v>
      </c>
      <c r="O521" s="318"/>
      <c r="P521" s="318"/>
      <c r="Q521" s="319"/>
      <c r="R521" t="s">
        <v>43</v>
      </c>
      <c r="S521" s="318"/>
      <c r="AB521" s="318" t="s">
        <v>182</v>
      </c>
      <c r="AC521" s="318">
        <v>50036319</v>
      </c>
      <c r="AD521" s="318" t="s">
        <v>35</v>
      </c>
      <c r="AF521" s="318">
        <v>37</v>
      </c>
      <c r="AG521" s="320">
        <v>291985</v>
      </c>
      <c r="AH521" s="318">
        <v>15</v>
      </c>
      <c r="AI521" s="320"/>
    </row>
    <row r="522" spans="1:35">
      <c r="A522" t="s">
        <v>1748</v>
      </c>
      <c r="B522" s="1">
        <v>45939</v>
      </c>
      <c r="C522">
        <v>10</v>
      </c>
      <c r="D522">
        <v>510352</v>
      </c>
      <c r="E522" t="s">
        <v>6924</v>
      </c>
      <c r="F522" t="s">
        <v>46</v>
      </c>
      <c r="G522" t="s">
        <v>5845</v>
      </c>
      <c r="H522" t="s">
        <v>6925</v>
      </c>
      <c r="I522" t="s">
        <v>3282</v>
      </c>
      <c r="J522" t="s">
        <v>6771</v>
      </c>
      <c r="K522" s="318"/>
      <c r="L522" t="s">
        <v>391</v>
      </c>
      <c r="M522" s="319">
        <v>45944</v>
      </c>
      <c r="N522" s="318">
        <v>10</v>
      </c>
      <c r="O522" s="318"/>
      <c r="P522" s="318"/>
      <c r="Q522" s="319"/>
      <c r="R522" t="s">
        <v>43</v>
      </c>
      <c r="S522" s="318"/>
      <c r="AB522" s="318" t="s">
        <v>109</v>
      </c>
      <c r="AC522" s="318">
        <v>50036035</v>
      </c>
      <c r="AD522" s="318" t="s">
        <v>95</v>
      </c>
      <c r="AF522" s="318">
        <v>52</v>
      </c>
      <c r="AG522" s="320">
        <v>43866</v>
      </c>
      <c r="AH522" s="318"/>
      <c r="AI522" s="320"/>
    </row>
    <row r="523" spans="1:35">
      <c r="A523" t="s">
        <v>1751</v>
      </c>
      <c r="B523" s="1">
        <v>45939</v>
      </c>
      <c r="C523">
        <v>10</v>
      </c>
      <c r="D523">
        <v>510353</v>
      </c>
      <c r="E523" t="s">
        <v>5858</v>
      </c>
      <c r="F523" t="s">
        <v>46</v>
      </c>
      <c r="G523" t="s">
        <v>5759</v>
      </c>
      <c r="H523" t="s">
        <v>5859</v>
      </c>
      <c r="I523" t="s">
        <v>5829</v>
      </c>
      <c r="J523" t="s">
        <v>6796</v>
      </c>
      <c r="K523" s="318"/>
      <c r="L523" t="s">
        <v>391</v>
      </c>
      <c r="M523" s="319">
        <v>45952</v>
      </c>
      <c r="N523" s="318">
        <v>10</v>
      </c>
      <c r="O523" s="318"/>
      <c r="P523" s="318"/>
      <c r="Q523" s="319"/>
      <c r="R523" t="s">
        <v>43</v>
      </c>
      <c r="S523" s="318"/>
      <c r="AB523" s="318" t="s">
        <v>77</v>
      </c>
      <c r="AC523" s="318">
        <v>50036456</v>
      </c>
      <c r="AD523" s="318" t="s">
        <v>101</v>
      </c>
      <c r="AF523" s="318">
        <v>35</v>
      </c>
      <c r="AG523" s="320">
        <v>54740</v>
      </c>
      <c r="AH523" s="318"/>
      <c r="AI523" s="320"/>
    </row>
    <row r="524" spans="1:35">
      <c r="A524" t="s">
        <v>1753</v>
      </c>
      <c r="B524" s="1">
        <v>45939</v>
      </c>
      <c r="C524">
        <v>10</v>
      </c>
      <c r="D524">
        <v>510354</v>
      </c>
      <c r="E524" t="s">
        <v>6926</v>
      </c>
      <c r="F524" t="s">
        <v>46</v>
      </c>
      <c r="G524" t="s">
        <v>5845</v>
      </c>
      <c r="H524" t="s">
        <v>6927</v>
      </c>
      <c r="I524" t="s">
        <v>6208</v>
      </c>
      <c r="J524" t="s">
        <v>6771</v>
      </c>
      <c r="K524" s="318"/>
      <c r="L524" t="s">
        <v>391</v>
      </c>
      <c r="M524" s="319">
        <v>45946</v>
      </c>
      <c r="N524" s="318">
        <v>10</v>
      </c>
      <c r="O524" s="318"/>
      <c r="P524" s="318"/>
      <c r="Q524" s="319"/>
      <c r="R524" t="s">
        <v>43</v>
      </c>
      <c r="S524" s="318" t="s">
        <v>6928</v>
      </c>
      <c r="T524">
        <v>20160</v>
      </c>
      <c r="AB524" s="318" t="s">
        <v>77</v>
      </c>
      <c r="AC524" s="318">
        <v>50036371</v>
      </c>
      <c r="AD524" s="318" t="s">
        <v>101</v>
      </c>
      <c r="AF524" s="318">
        <v>52</v>
      </c>
      <c r="AG524" s="320">
        <v>46603</v>
      </c>
      <c r="AH524" s="318"/>
      <c r="AI524" s="320"/>
    </row>
    <row r="525" spans="1:35">
      <c r="A525" t="s">
        <v>1755</v>
      </c>
      <c r="B525" s="1">
        <v>45939</v>
      </c>
      <c r="C525">
        <v>10</v>
      </c>
      <c r="D525">
        <v>510355</v>
      </c>
      <c r="E525" t="s">
        <v>6929</v>
      </c>
      <c r="F525" t="s">
        <v>46</v>
      </c>
      <c r="G525" t="s">
        <v>70</v>
      </c>
      <c r="H525" t="s">
        <v>6930</v>
      </c>
      <c r="I525" t="s">
        <v>3282</v>
      </c>
      <c r="J525" t="s">
        <v>6771</v>
      </c>
      <c r="K525" s="318"/>
      <c r="L525" t="s">
        <v>5750</v>
      </c>
      <c r="M525" s="319">
        <v>45950</v>
      </c>
      <c r="N525" s="318">
        <v>10</v>
      </c>
      <c r="O525" s="318"/>
      <c r="P525" s="318"/>
      <c r="Q525" s="319"/>
      <c r="R525" t="s">
        <v>43</v>
      </c>
      <c r="S525" s="318"/>
      <c r="U525" t="s">
        <v>257</v>
      </c>
      <c r="V525">
        <v>45939</v>
      </c>
      <c r="X525">
        <v>45950</v>
      </c>
      <c r="Z525">
        <v>25.1</v>
      </c>
      <c r="AA525">
        <v>52505</v>
      </c>
      <c r="AB525" s="318" t="s">
        <v>109</v>
      </c>
      <c r="AC525" s="318">
        <v>50036692</v>
      </c>
      <c r="AD525" s="318" t="s">
        <v>95</v>
      </c>
      <c r="AF525" s="318">
        <v>52</v>
      </c>
      <c r="AG525" s="320">
        <v>130648</v>
      </c>
      <c r="AH525" s="318"/>
      <c r="AI525" s="320"/>
    </row>
    <row r="526" spans="1:35" hidden="1">
      <c r="A526" t="s">
        <v>1759</v>
      </c>
      <c r="B526" s="1">
        <v>45939</v>
      </c>
      <c r="C526">
        <v>10</v>
      </c>
      <c r="D526">
        <v>510356</v>
      </c>
      <c r="E526" t="s">
        <v>6931</v>
      </c>
      <c r="F526" t="s">
        <v>6418</v>
      </c>
      <c r="G526" t="s">
        <v>5818</v>
      </c>
      <c r="H526" t="s">
        <v>6932</v>
      </c>
      <c r="I526" t="s">
        <v>6933</v>
      </c>
      <c r="J526" t="s">
        <v>6934</v>
      </c>
      <c r="K526" s="318"/>
      <c r="L526" t="s">
        <v>5814</v>
      </c>
      <c r="M526" s="319">
        <v>45965</v>
      </c>
      <c r="N526" s="318">
        <v>11</v>
      </c>
      <c r="O526" s="318"/>
      <c r="P526" s="318"/>
      <c r="Q526" s="319"/>
      <c r="R526" t="s">
        <v>43</v>
      </c>
      <c r="S526" s="318"/>
      <c r="AB526" s="318" t="s">
        <v>77</v>
      </c>
      <c r="AC526" s="318">
        <v>50036203</v>
      </c>
      <c r="AD526" s="318" t="s">
        <v>101</v>
      </c>
      <c r="AF526" s="318">
        <v>53</v>
      </c>
      <c r="AG526" s="320">
        <v>318430</v>
      </c>
      <c r="AH526" s="318">
        <v>10</v>
      </c>
      <c r="AI526" s="320"/>
    </row>
    <row r="527" spans="1:35" hidden="1">
      <c r="A527" t="s">
        <v>1762</v>
      </c>
      <c r="B527" s="1">
        <v>45939</v>
      </c>
      <c r="C527">
        <v>10</v>
      </c>
      <c r="D527">
        <v>510357</v>
      </c>
      <c r="E527" t="s">
        <v>6935</v>
      </c>
      <c r="F527" t="s">
        <v>6418</v>
      </c>
      <c r="G527" t="s">
        <v>5818</v>
      </c>
      <c r="H527" t="s">
        <v>6936</v>
      </c>
      <c r="I527" t="s">
        <v>6904</v>
      </c>
      <c r="J527" t="s">
        <v>6333</v>
      </c>
      <c r="K527" s="318"/>
      <c r="L527" t="s">
        <v>5814</v>
      </c>
      <c r="M527" s="319">
        <v>46003</v>
      </c>
      <c r="N527" s="318">
        <v>12</v>
      </c>
      <c r="O527" s="318"/>
      <c r="P527" s="318"/>
      <c r="Q527" s="319"/>
      <c r="R527" t="s">
        <v>43</v>
      </c>
      <c r="S527" s="318"/>
      <c r="AB527" s="318" t="s">
        <v>78</v>
      </c>
      <c r="AC527" s="318">
        <v>50037703</v>
      </c>
      <c r="AD527" s="318" t="s">
        <v>79</v>
      </c>
      <c r="AF527" s="318">
        <v>46</v>
      </c>
      <c r="AG527" s="320">
        <v>385223</v>
      </c>
      <c r="AH527" s="318">
        <v>94</v>
      </c>
      <c r="AI527" s="320"/>
    </row>
    <row r="528" spans="1:35" hidden="1">
      <c r="A528" t="s">
        <v>1765</v>
      </c>
      <c r="B528" s="1">
        <v>45939</v>
      </c>
      <c r="C528">
        <v>10</v>
      </c>
      <c r="D528">
        <v>510358</v>
      </c>
      <c r="E528" t="s">
        <v>6937</v>
      </c>
      <c r="F528" t="s">
        <v>6418</v>
      </c>
      <c r="G528" t="s">
        <v>6000</v>
      </c>
      <c r="H528" t="s">
        <v>6938</v>
      </c>
      <c r="I528" t="s">
        <v>6939</v>
      </c>
      <c r="J528" t="s">
        <v>6940</v>
      </c>
      <c r="K528" s="318"/>
      <c r="L528" t="s">
        <v>5814</v>
      </c>
      <c r="M528" s="319">
        <v>45973</v>
      </c>
      <c r="N528" s="318">
        <v>11</v>
      </c>
      <c r="O528" s="318"/>
      <c r="P528" s="318"/>
      <c r="Q528" s="319"/>
      <c r="R528" t="s">
        <v>43</v>
      </c>
      <c r="S528" s="318"/>
      <c r="AB528" s="318" t="s">
        <v>77</v>
      </c>
      <c r="AC528" s="318">
        <v>50037419</v>
      </c>
      <c r="AD528" s="318" t="s">
        <v>101</v>
      </c>
      <c r="AF528" s="318">
        <v>40</v>
      </c>
      <c r="AG528" s="320">
        <v>227987</v>
      </c>
      <c r="AH528" s="318">
        <v>73</v>
      </c>
      <c r="AI528" s="320"/>
    </row>
    <row r="529" spans="1:35" hidden="1">
      <c r="A529" t="s">
        <v>1767</v>
      </c>
      <c r="B529" s="1">
        <v>45940</v>
      </c>
      <c r="C529">
        <v>10</v>
      </c>
      <c r="D529">
        <v>510359</v>
      </c>
      <c r="E529" t="s">
        <v>6941</v>
      </c>
      <c r="F529" t="s">
        <v>5942</v>
      </c>
      <c r="G529" t="s">
        <v>5752</v>
      </c>
      <c r="H529" t="s">
        <v>6942</v>
      </c>
      <c r="I529" t="s">
        <v>6890</v>
      </c>
      <c r="J529" t="s">
        <v>6943</v>
      </c>
      <c r="K529" s="318"/>
      <c r="L529" t="s">
        <v>6892</v>
      </c>
      <c r="M529" s="319">
        <v>45965</v>
      </c>
      <c r="N529" s="318">
        <v>11</v>
      </c>
      <c r="O529" s="318"/>
      <c r="P529" s="318"/>
      <c r="Q529" s="319"/>
      <c r="R529" t="s">
        <v>43</v>
      </c>
      <c r="S529" s="318"/>
      <c r="AB529" s="318" t="s">
        <v>77</v>
      </c>
      <c r="AC529" s="318">
        <v>50036730</v>
      </c>
      <c r="AD529" s="318" t="s">
        <v>101</v>
      </c>
      <c r="AF529" s="318">
        <v>32</v>
      </c>
      <c r="AG529" s="320">
        <v>279397</v>
      </c>
      <c r="AH529" s="318">
        <v>20</v>
      </c>
      <c r="AI529" s="320"/>
    </row>
    <row r="530" spans="1:35" hidden="1">
      <c r="A530" t="s">
        <v>1770</v>
      </c>
      <c r="B530" s="1">
        <v>45940</v>
      </c>
      <c r="C530">
        <v>10</v>
      </c>
      <c r="D530">
        <v>510360</v>
      </c>
      <c r="E530" t="s">
        <v>6944</v>
      </c>
      <c r="F530" t="s">
        <v>5942</v>
      </c>
      <c r="G530" t="s">
        <v>5773</v>
      </c>
      <c r="H530" t="s">
        <v>6945</v>
      </c>
      <c r="I530" t="s">
        <v>6890</v>
      </c>
      <c r="J530" t="s">
        <v>6946</v>
      </c>
      <c r="K530" s="318"/>
      <c r="L530" t="s">
        <v>6892</v>
      </c>
      <c r="M530" s="319">
        <v>45968</v>
      </c>
      <c r="N530" s="318">
        <v>11</v>
      </c>
      <c r="O530" s="318"/>
      <c r="P530" s="318"/>
      <c r="Q530" s="319"/>
      <c r="R530" t="s">
        <v>43</v>
      </c>
      <c r="S530" s="318"/>
      <c r="AB530" s="318" t="s">
        <v>78</v>
      </c>
      <c r="AC530" s="318">
        <v>50036828</v>
      </c>
      <c r="AD530" s="318" t="s">
        <v>79</v>
      </c>
      <c r="AF530" s="318">
        <v>37</v>
      </c>
      <c r="AG530" s="320">
        <v>270437</v>
      </c>
      <c r="AH530" s="318"/>
      <c r="AI530" s="320"/>
    </row>
    <row r="531" spans="1:35">
      <c r="A531" t="s">
        <v>1773</v>
      </c>
      <c r="B531" s="1">
        <v>45940</v>
      </c>
      <c r="C531">
        <v>10</v>
      </c>
      <c r="D531">
        <v>510361</v>
      </c>
      <c r="E531" t="s">
        <v>6947</v>
      </c>
      <c r="F531" t="s">
        <v>46</v>
      </c>
      <c r="G531" t="s">
        <v>5845</v>
      </c>
      <c r="H531" t="s">
        <v>6948</v>
      </c>
      <c r="I531" t="s">
        <v>6055</v>
      </c>
      <c r="J531" t="s">
        <v>6949</v>
      </c>
      <c r="K531" s="318"/>
      <c r="L531" t="s">
        <v>391</v>
      </c>
      <c r="M531" s="319">
        <v>45959</v>
      </c>
      <c r="N531" s="318">
        <v>10</v>
      </c>
      <c r="O531" s="318"/>
      <c r="P531" s="318"/>
      <c r="Q531" s="319"/>
      <c r="R531" t="s">
        <v>43</v>
      </c>
      <c r="S531" s="318"/>
      <c r="AB531" s="318" t="s">
        <v>199</v>
      </c>
      <c r="AC531" s="318">
        <v>50036785</v>
      </c>
      <c r="AD531" s="318" t="s">
        <v>44</v>
      </c>
      <c r="AF531" s="318">
        <v>35</v>
      </c>
      <c r="AG531" s="320">
        <v>125186</v>
      </c>
      <c r="AH531" s="318"/>
      <c r="AI531" s="320"/>
    </row>
    <row r="532" spans="1:35">
      <c r="A532" t="s">
        <v>1776</v>
      </c>
      <c r="B532" s="1">
        <v>45940</v>
      </c>
      <c r="C532">
        <v>10</v>
      </c>
      <c r="D532">
        <v>510362</v>
      </c>
      <c r="E532" t="s">
        <v>6950</v>
      </c>
      <c r="F532" t="s">
        <v>46</v>
      </c>
      <c r="G532" t="s">
        <v>70</v>
      </c>
      <c r="H532" t="s">
        <v>6951</v>
      </c>
      <c r="I532" t="s">
        <v>3282</v>
      </c>
      <c r="J532" t="s">
        <v>6952</v>
      </c>
      <c r="K532" s="318"/>
      <c r="L532" t="s">
        <v>5750</v>
      </c>
      <c r="M532" s="319">
        <v>45945</v>
      </c>
      <c r="N532" s="318">
        <v>10</v>
      </c>
      <c r="O532" s="318"/>
      <c r="P532" s="318"/>
      <c r="Q532" s="319"/>
      <c r="R532" t="s">
        <v>43</v>
      </c>
      <c r="S532" s="318"/>
      <c r="U532" t="s">
        <v>257</v>
      </c>
      <c r="V532">
        <v>45940</v>
      </c>
      <c r="X532">
        <v>45945</v>
      </c>
      <c r="Z532">
        <v>25.1</v>
      </c>
      <c r="AA532">
        <v>85664</v>
      </c>
      <c r="AB532" s="318" t="s">
        <v>109</v>
      </c>
      <c r="AC532" s="318">
        <v>50036834</v>
      </c>
      <c r="AD532" s="318" t="s">
        <v>95</v>
      </c>
      <c r="AF532" s="318">
        <v>32</v>
      </c>
      <c r="AG532" s="320">
        <v>164575</v>
      </c>
      <c r="AH532" s="318"/>
      <c r="AI532" s="320"/>
    </row>
    <row r="533" spans="1:35" hidden="1">
      <c r="A533" t="s">
        <v>1779</v>
      </c>
      <c r="B533" s="1">
        <v>45940</v>
      </c>
      <c r="C533">
        <v>10</v>
      </c>
      <c r="D533">
        <v>510363</v>
      </c>
      <c r="E533" t="s">
        <v>6953</v>
      </c>
      <c r="F533" t="s">
        <v>6418</v>
      </c>
      <c r="G533" t="s">
        <v>5818</v>
      </c>
      <c r="H533" t="s">
        <v>6954</v>
      </c>
      <c r="I533" t="s">
        <v>6955</v>
      </c>
      <c r="J533" t="s">
        <v>6390</v>
      </c>
      <c r="K533" s="318"/>
      <c r="L533" t="s">
        <v>5814</v>
      </c>
      <c r="M533" s="319">
        <v>45952</v>
      </c>
      <c r="N533" s="318">
        <v>10</v>
      </c>
      <c r="O533" s="318"/>
      <c r="P533" s="318"/>
      <c r="Q533" s="319"/>
      <c r="R533" t="s">
        <v>43</v>
      </c>
      <c r="S533" s="318"/>
      <c r="AB533" s="318" t="s">
        <v>109</v>
      </c>
      <c r="AC533" s="318">
        <v>50037421</v>
      </c>
      <c r="AD533" s="318" t="s">
        <v>95</v>
      </c>
      <c r="AF533" s="318">
        <v>40</v>
      </c>
      <c r="AG533" s="320">
        <v>232252</v>
      </c>
      <c r="AH533" s="318">
        <v>34</v>
      </c>
      <c r="AI533" s="320"/>
    </row>
    <row r="534" spans="1:35">
      <c r="A534" t="s">
        <v>1782</v>
      </c>
      <c r="B534" s="1">
        <v>45944</v>
      </c>
      <c r="C534">
        <v>10</v>
      </c>
      <c r="D534">
        <v>510364</v>
      </c>
      <c r="E534" t="s">
        <v>6745</v>
      </c>
      <c r="F534" t="s">
        <v>46</v>
      </c>
      <c r="G534" t="s">
        <v>5982</v>
      </c>
      <c r="H534" t="s">
        <v>6746</v>
      </c>
      <c r="I534" t="s">
        <v>5829</v>
      </c>
      <c r="J534" t="s">
        <v>6956</v>
      </c>
      <c r="K534" s="318"/>
      <c r="L534" t="s">
        <v>391</v>
      </c>
      <c r="M534" s="319">
        <v>45944</v>
      </c>
      <c r="N534" s="318">
        <v>10</v>
      </c>
      <c r="O534" s="318"/>
      <c r="P534" s="318"/>
      <c r="Q534" s="319"/>
      <c r="R534" t="s">
        <v>43</v>
      </c>
      <c r="S534" s="318"/>
      <c r="AB534" s="318" t="s">
        <v>109</v>
      </c>
      <c r="AC534" s="318">
        <v>50037106</v>
      </c>
      <c r="AD534" s="318" t="s">
        <v>95</v>
      </c>
      <c r="AF534" s="318">
        <v>30</v>
      </c>
      <c r="AG534" s="320">
        <v>13368</v>
      </c>
      <c r="AH534" s="318"/>
      <c r="AI534" s="320"/>
    </row>
    <row r="535" spans="1:35" hidden="1">
      <c r="A535" t="s">
        <v>1786</v>
      </c>
      <c r="B535" s="1">
        <v>45944</v>
      </c>
      <c r="C535">
        <v>10</v>
      </c>
      <c r="D535">
        <v>510365</v>
      </c>
      <c r="E535" t="s">
        <v>6957</v>
      </c>
      <c r="F535" t="s">
        <v>6418</v>
      </c>
      <c r="G535" t="s">
        <v>5845</v>
      </c>
      <c r="H535" t="s">
        <v>6958</v>
      </c>
      <c r="I535" t="s">
        <v>6959</v>
      </c>
      <c r="J535" t="s">
        <v>6960</v>
      </c>
      <c r="K535" s="318"/>
      <c r="L535" t="s">
        <v>5814</v>
      </c>
      <c r="M535" s="319">
        <v>46003</v>
      </c>
      <c r="N535" s="318">
        <v>12</v>
      </c>
      <c r="O535" s="318"/>
      <c r="P535" s="318"/>
      <c r="Q535" s="319"/>
      <c r="R535" t="s">
        <v>43</v>
      </c>
      <c r="S535" s="318"/>
      <c r="AB535" s="318" t="s">
        <v>78</v>
      </c>
      <c r="AC535" s="318">
        <v>50038836</v>
      </c>
      <c r="AD535" s="318" t="s">
        <v>79</v>
      </c>
      <c r="AF535" s="318">
        <v>40</v>
      </c>
      <c r="AG535" s="320">
        <v>410896</v>
      </c>
      <c r="AH535" s="318">
        <v>116</v>
      </c>
      <c r="AI535" s="320"/>
    </row>
    <row r="536" spans="1:35">
      <c r="A536" t="s">
        <v>1789</v>
      </c>
      <c r="B536" s="1">
        <v>45944</v>
      </c>
      <c r="C536">
        <v>10</v>
      </c>
      <c r="D536">
        <v>510366</v>
      </c>
      <c r="E536" t="s">
        <v>6961</v>
      </c>
      <c r="F536" t="s">
        <v>46</v>
      </c>
      <c r="G536" t="s">
        <v>5845</v>
      </c>
      <c r="H536" t="s">
        <v>6962</v>
      </c>
      <c r="I536" t="s">
        <v>6208</v>
      </c>
      <c r="J536" t="s">
        <v>6333</v>
      </c>
      <c r="K536" s="318"/>
      <c r="L536" t="s">
        <v>5814</v>
      </c>
      <c r="M536" s="319">
        <v>45967</v>
      </c>
      <c r="N536" s="318">
        <v>11</v>
      </c>
      <c r="O536" s="318"/>
      <c r="P536" s="318"/>
      <c r="Q536" s="319"/>
      <c r="R536" t="s">
        <v>43</v>
      </c>
      <c r="S536" s="318"/>
      <c r="AB536" s="318" t="s">
        <v>78</v>
      </c>
      <c r="AC536" s="318">
        <v>50037347</v>
      </c>
      <c r="AD536" s="318" t="s">
        <v>79</v>
      </c>
      <c r="AF536" s="318">
        <v>30</v>
      </c>
      <c r="AG536" s="320">
        <v>207705</v>
      </c>
      <c r="AH536" s="318">
        <v>28</v>
      </c>
      <c r="AI536" s="320"/>
    </row>
    <row r="537" spans="1:35">
      <c r="A537" t="s">
        <v>1792</v>
      </c>
      <c r="B537" s="1">
        <v>45945</v>
      </c>
      <c r="C537">
        <v>10</v>
      </c>
      <c r="D537">
        <v>510367</v>
      </c>
      <c r="E537" t="s">
        <v>6963</v>
      </c>
      <c r="F537" t="s">
        <v>46</v>
      </c>
      <c r="G537" t="s">
        <v>6145</v>
      </c>
      <c r="H537" t="s">
        <v>6964</v>
      </c>
      <c r="I537" t="s">
        <v>6055</v>
      </c>
      <c r="J537" t="s">
        <v>6907</v>
      </c>
      <c r="K537" s="318"/>
      <c r="L537" t="s">
        <v>391</v>
      </c>
      <c r="M537" s="319">
        <v>45959</v>
      </c>
      <c r="N537" s="318">
        <v>10</v>
      </c>
      <c r="O537" s="318"/>
      <c r="P537" s="318" t="s">
        <v>274</v>
      </c>
      <c r="Q537" s="319">
        <v>45959</v>
      </c>
      <c r="R537" t="s">
        <v>5868</v>
      </c>
      <c r="S537" s="318" t="s">
        <v>109</v>
      </c>
      <c r="T537">
        <v>43098</v>
      </c>
      <c r="AB537" s="318" t="s">
        <v>109</v>
      </c>
      <c r="AC537" s="318">
        <v>50036175</v>
      </c>
      <c r="AD537" s="318" t="s">
        <v>95</v>
      </c>
      <c r="AF537" s="318">
        <v>61</v>
      </c>
      <c r="AG537" s="320">
        <v>102810</v>
      </c>
      <c r="AH537" s="318"/>
      <c r="AI537" s="320"/>
    </row>
    <row r="538" spans="1:35" hidden="1">
      <c r="A538" t="s">
        <v>1795</v>
      </c>
      <c r="B538" s="1">
        <v>45945</v>
      </c>
      <c r="C538">
        <v>10</v>
      </c>
      <c r="D538">
        <v>510368</v>
      </c>
      <c r="E538" t="s">
        <v>6965</v>
      </c>
      <c r="F538" t="s">
        <v>6418</v>
      </c>
      <c r="G538" t="s">
        <v>5818</v>
      </c>
      <c r="H538" t="s">
        <v>6966</v>
      </c>
      <c r="I538" t="s">
        <v>6967</v>
      </c>
      <c r="J538" t="s">
        <v>6968</v>
      </c>
      <c r="K538" s="318"/>
      <c r="L538" t="s">
        <v>5814</v>
      </c>
      <c r="M538" s="319">
        <v>45974</v>
      </c>
      <c r="N538" s="318">
        <v>11</v>
      </c>
      <c r="O538" s="318"/>
      <c r="P538" s="318"/>
      <c r="Q538" s="319"/>
      <c r="R538" t="s">
        <v>43</v>
      </c>
      <c r="S538" s="318"/>
      <c r="AB538" s="318" t="s">
        <v>77</v>
      </c>
      <c r="AC538" s="318">
        <v>50037364</v>
      </c>
      <c r="AD538" s="318" t="s">
        <v>101</v>
      </c>
      <c r="AF538" s="318">
        <v>53</v>
      </c>
      <c r="AG538" s="320">
        <v>339410</v>
      </c>
      <c r="AH538" s="318">
        <v>10</v>
      </c>
      <c r="AI538" s="320"/>
    </row>
    <row r="539" spans="1:35">
      <c r="A539" t="s">
        <v>1798</v>
      </c>
      <c r="B539" s="1">
        <v>45945</v>
      </c>
      <c r="C539">
        <v>10</v>
      </c>
      <c r="D539">
        <v>510369</v>
      </c>
      <c r="E539" t="s">
        <v>6969</v>
      </c>
      <c r="F539" t="s">
        <v>46</v>
      </c>
      <c r="G539" t="s">
        <v>70</v>
      </c>
      <c r="H539" t="s">
        <v>6970</v>
      </c>
      <c r="I539" t="s">
        <v>3282</v>
      </c>
      <c r="J539" t="s">
        <v>6771</v>
      </c>
      <c r="K539" s="318"/>
      <c r="L539" t="s">
        <v>5750</v>
      </c>
      <c r="M539" s="319">
        <v>45950</v>
      </c>
      <c r="N539" s="318">
        <v>10</v>
      </c>
      <c r="O539" s="318"/>
      <c r="P539" s="318"/>
      <c r="Q539" s="319"/>
      <c r="R539" t="s">
        <v>43</v>
      </c>
      <c r="S539" s="318"/>
      <c r="U539" t="s">
        <v>257</v>
      </c>
      <c r="V539">
        <v>45945</v>
      </c>
      <c r="X539">
        <v>45950</v>
      </c>
      <c r="Z539">
        <v>25.1</v>
      </c>
      <c r="AA539">
        <v>19800</v>
      </c>
      <c r="AB539" s="318" t="s">
        <v>109</v>
      </c>
      <c r="AC539" s="318">
        <v>50037130</v>
      </c>
      <c r="AD539" s="318" t="s">
        <v>95</v>
      </c>
      <c r="AF539" s="318">
        <v>52</v>
      </c>
      <c r="AG539" s="320">
        <v>41769</v>
      </c>
      <c r="AH539" s="318"/>
      <c r="AI539" s="320"/>
    </row>
    <row r="540" spans="1:35">
      <c r="A540" t="s">
        <v>1802</v>
      </c>
      <c r="B540" s="1">
        <v>45945</v>
      </c>
      <c r="C540">
        <v>10</v>
      </c>
      <c r="D540">
        <v>510370</v>
      </c>
      <c r="E540" t="s">
        <v>6971</v>
      </c>
      <c r="F540" t="s">
        <v>46</v>
      </c>
      <c r="G540" t="s">
        <v>5845</v>
      </c>
      <c r="H540" t="s">
        <v>6972</v>
      </c>
      <c r="I540" t="s">
        <v>6208</v>
      </c>
      <c r="J540" t="s">
        <v>6390</v>
      </c>
      <c r="K540" s="318"/>
      <c r="L540" t="s">
        <v>5814</v>
      </c>
      <c r="M540" s="319">
        <v>45967</v>
      </c>
      <c r="N540" s="318">
        <v>11</v>
      </c>
      <c r="O540" s="318"/>
      <c r="P540" s="318"/>
      <c r="Q540" s="319"/>
      <c r="R540" t="s">
        <v>43</v>
      </c>
      <c r="S540" s="318"/>
      <c r="AB540" s="318" t="s">
        <v>77</v>
      </c>
      <c r="AC540" s="318">
        <v>50037456</v>
      </c>
      <c r="AD540" s="318" t="s">
        <v>101</v>
      </c>
      <c r="AF540" s="318">
        <v>30</v>
      </c>
      <c r="AG540" s="320">
        <v>242227</v>
      </c>
      <c r="AH540" s="318">
        <v>29</v>
      </c>
      <c r="AI540" s="320"/>
    </row>
    <row r="541" spans="1:35">
      <c r="A541" t="s">
        <v>1805</v>
      </c>
      <c r="B541" s="1">
        <v>45945</v>
      </c>
      <c r="C541">
        <v>10</v>
      </c>
      <c r="D541">
        <v>510371</v>
      </c>
      <c r="E541" t="s">
        <v>6973</v>
      </c>
      <c r="F541" t="s">
        <v>46</v>
      </c>
      <c r="G541" t="s">
        <v>5982</v>
      </c>
      <c r="H541" t="s">
        <v>6974</v>
      </c>
      <c r="I541" t="s">
        <v>3282</v>
      </c>
      <c r="J541" t="s">
        <v>6333</v>
      </c>
      <c r="K541" s="318"/>
      <c r="L541" t="s">
        <v>5814</v>
      </c>
      <c r="M541" s="319">
        <v>45960</v>
      </c>
      <c r="N541" s="318">
        <v>10</v>
      </c>
      <c r="O541" s="318"/>
      <c r="P541" s="318"/>
      <c r="Q541" s="319"/>
      <c r="R541" t="s">
        <v>43</v>
      </c>
      <c r="S541" s="318"/>
      <c r="AB541" s="318" t="s">
        <v>77</v>
      </c>
      <c r="AC541" s="318">
        <v>50037478</v>
      </c>
      <c r="AD541" s="318" t="s">
        <v>101</v>
      </c>
      <c r="AF541" s="318">
        <v>30</v>
      </c>
      <c r="AG541" s="320">
        <v>210124</v>
      </c>
      <c r="AH541" s="318">
        <v>35</v>
      </c>
      <c r="AI541" s="320"/>
    </row>
    <row r="542" spans="1:35">
      <c r="A542" t="s">
        <v>1808</v>
      </c>
      <c r="B542" s="1">
        <v>45945</v>
      </c>
      <c r="C542">
        <v>10</v>
      </c>
      <c r="D542">
        <v>510372</v>
      </c>
      <c r="E542" t="s">
        <v>6975</v>
      </c>
      <c r="F542" t="s">
        <v>46</v>
      </c>
      <c r="G542" t="s">
        <v>5845</v>
      </c>
      <c r="H542" t="s">
        <v>6976</v>
      </c>
      <c r="I542" t="s">
        <v>6208</v>
      </c>
      <c r="J542" t="s">
        <v>6977</v>
      </c>
      <c r="K542" s="318"/>
      <c r="L542" t="s">
        <v>5814</v>
      </c>
      <c r="M542" s="319">
        <v>45961</v>
      </c>
      <c r="N542" s="318">
        <v>10</v>
      </c>
      <c r="O542" s="318"/>
      <c r="P542" s="318"/>
      <c r="Q542" s="319"/>
      <c r="R542" t="s">
        <v>43</v>
      </c>
      <c r="S542" s="318"/>
      <c r="AB542" s="318" t="s">
        <v>77</v>
      </c>
      <c r="AC542" s="318">
        <v>50037443</v>
      </c>
      <c r="AD542" s="318" t="s">
        <v>101</v>
      </c>
      <c r="AF542" s="318">
        <v>30</v>
      </c>
      <c r="AG542" s="320">
        <v>223036</v>
      </c>
      <c r="AH542" s="318">
        <v>13</v>
      </c>
      <c r="AI542" s="320"/>
    </row>
    <row r="543" spans="1:35" hidden="1">
      <c r="A543" t="s">
        <v>1810</v>
      </c>
      <c r="B543" s="1">
        <v>45946</v>
      </c>
      <c r="C543">
        <v>10</v>
      </c>
      <c r="D543">
        <v>510373</v>
      </c>
      <c r="E543" t="s">
        <v>6978</v>
      </c>
      <c r="F543" t="s">
        <v>6418</v>
      </c>
      <c r="G543" t="s">
        <v>5982</v>
      </c>
      <c r="H543" t="s">
        <v>6979</v>
      </c>
      <c r="I543" t="s">
        <v>6980</v>
      </c>
      <c r="J543" t="s">
        <v>6333</v>
      </c>
      <c r="K543" s="318"/>
      <c r="L543" t="s">
        <v>5814</v>
      </c>
      <c r="M543" s="319">
        <v>45968</v>
      </c>
      <c r="N543" s="318">
        <v>11</v>
      </c>
      <c r="O543" s="318"/>
      <c r="P543" s="318"/>
      <c r="Q543" s="319"/>
      <c r="R543" t="s">
        <v>43</v>
      </c>
      <c r="S543" s="318"/>
      <c r="AB543" s="318" t="s">
        <v>77</v>
      </c>
      <c r="AC543" s="318">
        <v>50038847</v>
      </c>
      <c r="AD543" s="318" t="s">
        <v>101</v>
      </c>
      <c r="AF543" s="318">
        <v>40</v>
      </c>
      <c r="AG543" s="320">
        <v>183650</v>
      </c>
      <c r="AH543" s="318">
        <v>10</v>
      </c>
      <c r="AI543" s="320"/>
    </row>
    <row r="544" spans="1:35">
      <c r="A544" t="s">
        <v>1812</v>
      </c>
      <c r="B544" s="1">
        <v>45947</v>
      </c>
      <c r="C544">
        <v>10</v>
      </c>
      <c r="D544">
        <v>510374</v>
      </c>
      <c r="E544" t="s">
        <v>6981</v>
      </c>
      <c r="F544" t="s">
        <v>46</v>
      </c>
      <c r="G544" t="s">
        <v>5982</v>
      </c>
      <c r="H544" t="s">
        <v>6982</v>
      </c>
      <c r="I544" t="s">
        <v>6055</v>
      </c>
      <c r="J544" t="s">
        <v>6333</v>
      </c>
      <c r="K544" s="318"/>
      <c r="L544" t="s">
        <v>5814</v>
      </c>
      <c r="M544" s="319">
        <v>46007</v>
      </c>
      <c r="N544" s="318">
        <v>12</v>
      </c>
      <c r="O544" s="318"/>
      <c r="P544" s="318"/>
      <c r="Q544" s="319"/>
      <c r="R544" t="s">
        <v>43</v>
      </c>
      <c r="S544" s="318"/>
      <c r="AB544" s="318" t="s">
        <v>182</v>
      </c>
      <c r="AC544" s="318">
        <v>50038226</v>
      </c>
      <c r="AD544" s="318" t="s">
        <v>35</v>
      </c>
      <c r="AF544" s="318">
        <v>35</v>
      </c>
      <c r="AG544" s="320">
        <v>385366</v>
      </c>
      <c r="AH544" s="318">
        <v>112</v>
      </c>
      <c r="AI544" s="320"/>
    </row>
    <row r="545" spans="1:35">
      <c r="A545" t="s">
        <v>1815</v>
      </c>
      <c r="B545" s="1">
        <v>45947</v>
      </c>
      <c r="C545">
        <v>10</v>
      </c>
      <c r="D545">
        <v>510375</v>
      </c>
      <c r="E545" t="s">
        <v>6983</v>
      </c>
      <c r="F545" t="s">
        <v>46</v>
      </c>
      <c r="G545" t="s">
        <v>5982</v>
      </c>
      <c r="H545" t="s">
        <v>6984</v>
      </c>
      <c r="I545" t="s">
        <v>6208</v>
      </c>
      <c r="J545" t="s">
        <v>6985</v>
      </c>
      <c r="K545" s="318"/>
      <c r="L545" t="s">
        <v>5814</v>
      </c>
      <c r="M545" s="319">
        <v>45988</v>
      </c>
      <c r="N545" s="318">
        <v>11</v>
      </c>
      <c r="O545" s="318"/>
      <c r="P545" s="318"/>
      <c r="Q545" s="319"/>
      <c r="R545" t="s">
        <v>43</v>
      </c>
      <c r="S545" s="318"/>
      <c r="AB545" s="318" t="s">
        <v>199</v>
      </c>
      <c r="AC545" s="318">
        <v>50038102</v>
      </c>
      <c r="AD545" s="318" t="s">
        <v>44</v>
      </c>
      <c r="AF545" s="318">
        <v>35</v>
      </c>
      <c r="AG545" s="320">
        <v>318440</v>
      </c>
      <c r="AH545" s="318">
        <v>128</v>
      </c>
      <c r="AI545" s="320"/>
    </row>
    <row r="546" spans="1:35">
      <c r="A546" t="s">
        <v>1818</v>
      </c>
      <c r="B546" s="1">
        <v>45947</v>
      </c>
      <c r="C546">
        <v>10</v>
      </c>
      <c r="D546">
        <v>510376</v>
      </c>
      <c r="E546" t="s">
        <v>6986</v>
      </c>
      <c r="F546" t="s">
        <v>46</v>
      </c>
      <c r="G546" t="s">
        <v>6145</v>
      </c>
      <c r="H546" t="s">
        <v>6987</v>
      </c>
      <c r="I546" t="s">
        <v>6208</v>
      </c>
      <c r="J546" t="s">
        <v>6146</v>
      </c>
      <c r="K546" s="318"/>
      <c r="L546" t="s">
        <v>391</v>
      </c>
      <c r="M546" s="319">
        <v>45980</v>
      </c>
      <c r="N546" s="318">
        <v>11</v>
      </c>
      <c r="O546" s="318"/>
      <c r="P546" s="318" t="s">
        <v>274</v>
      </c>
      <c r="Q546" s="319">
        <v>45965</v>
      </c>
      <c r="R546" t="s">
        <v>6988</v>
      </c>
      <c r="S546" s="318" t="s">
        <v>77</v>
      </c>
      <c r="T546">
        <v>98700</v>
      </c>
      <c r="AB546" s="318" t="s">
        <v>77</v>
      </c>
      <c r="AC546" s="318">
        <v>50038086</v>
      </c>
      <c r="AD546" s="318" t="s">
        <v>101</v>
      </c>
      <c r="AF546" s="318">
        <v>30</v>
      </c>
      <c r="AG546" s="320">
        <v>163731</v>
      </c>
      <c r="AH546" s="318"/>
      <c r="AI546" s="320"/>
    </row>
    <row r="547" spans="1:35">
      <c r="A547" t="s">
        <v>1821</v>
      </c>
      <c r="B547" s="1">
        <v>45947</v>
      </c>
      <c r="C547">
        <v>10</v>
      </c>
      <c r="D547">
        <v>510377</v>
      </c>
      <c r="E547" t="s">
        <v>6989</v>
      </c>
      <c r="F547" t="s">
        <v>46</v>
      </c>
      <c r="G547" t="s">
        <v>70</v>
      </c>
      <c r="H547" t="s">
        <v>6990</v>
      </c>
      <c r="I547" t="s">
        <v>6161</v>
      </c>
      <c r="J547" t="s">
        <v>6952</v>
      </c>
      <c r="K547" s="318"/>
      <c r="L547" t="s">
        <v>5750</v>
      </c>
      <c r="M547" s="319">
        <v>45957</v>
      </c>
      <c r="N547" s="318">
        <v>10</v>
      </c>
      <c r="O547" s="318"/>
      <c r="P547" s="318"/>
      <c r="Q547" s="319"/>
      <c r="R547" t="s">
        <v>43</v>
      </c>
      <c r="S547" s="318"/>
      <c r="U547" t="s">
        <v>257</v>
      </c>
      <c r="V547">
        <v>45947</v>
      </c>
      <c r="X547">
        <v>45957</v>
      </c>
      <c r="Z547">
        <v>25.1</v>
      </c>
      <c r="AA547">
        <v>69916</v>
      </c>
      <c r="AB547" s="318" t="s">
        <v>109</v>
      </c>
      <c r="AC547" s="318" t="s">
        <v>6158</v>
      </c>
      <c r="AD547" s="318" t="s">
        <v>95</v>
      </c>
      <c r="AF547" s="318">
        <v>100</v>
      </c>
      <c r="AG547" s="320">
        <v>174677</v>
      </c>
      <c r="AH547" s="318"/>
      <c r="AI547" s="320"/>
    </row>
    <row r="548" spans="1:35">
      <c r="A548" t="s">
        <v>1824</v>
      </c>
      <c r="B548" s="1">
        <v>45950</v>
      </c>
      <c r="C548">
        <v>10</v>
      </c>
      <c r="D548">
        <v>510378</v>
      </c>
      <c r="E548" t="s">
        <v>6991</v>
      </c>
      <c r="F548" t="s">
        <v>46</v>
      </c>
      <c r="G548" t="s">
        <v>5759</v>
      </c>
      <c r="H548" t="s">
        <v>6992</v>
      </c>
      <c r="I548" t="s">
        <v>6208</v>
      </c>
      <c r="J548" t="s">
        <v>6993</v>
      </c>
      <c r="K548" s="318"/>
      <c r="L548" t="s">
        <v>391</v>
      </c>
      <c r="M548" s="319">
        <v>45951</v>
      </c>
      <c r="N548" s="318">
        <v>10</v>
      </c>
      <c r="O548" s="318"/>
      <c r="P548" s="318"/>
      <c r="Q548" s="319"/>
      <c r="R548" t="s">
        <v>43</v>
      </c>
      <c r="S548" s="318"/>
      <c r="AB548" s="318" t="s">
        <v>109</v>
      </c>
      <c r="AC548" s="318">
        <v>50038200</v>
      </c>
      <c r="AD548" s="318" t="s">
        <v>95</v>
      </c>
      <c r="AF548" s="318">
        <v>30</v>
      </c>
      <c r="AG548" s="320">
        <v>11055</v>
      </c>
      <c r="AH548" s="318"/>
      <c r="AI548" s="320"/>
    </row>
    <row r="549" spans="1:35" hidden="1">
      <c r="A549" t="s">
        <v>1827</v>
      </c>
      <c r="B549" s="1">
        <v>45950</v>
      </c>
      <c r="C549">
        <v>10</v>
      </c>
      <c r="D549">
        <v>510379</v>
      </c>
      <c r="E549" t="s">
        <v>6994</v>
      </c>
      <c r="F549" t="s">
        <v>6418</v>
      </c>
      <c r="G549" t="s">
        <v>70</v>
      </c>
      <c r="H549" t="s">
        <v>6995</v>
      </c>
      <c r="I549" t="s">
        <v>6904</v>
      </c>
      <c r="J549" t="s">
        <v>6333</v>
      </c>
      <c r="K549" s="318"/>
      <c r="L549" t="s">
        <v>5814</v>
      </c>
      <c r="M549" s="319">
        <v>46010</v>
      </c>
      <c r="N549" s="318">
        <v>12</v>
      </c>
      <c r="O549" s="318"/>
      <c r="P549" s="318"/>
      <c r="Q549" s="319"/>
      <c r="R549" t="s">
        <v>43</v>
      </c>
      <c r="S549" s="318"/>
      <c r="U549" t="s">
        <v>257</v>
      </c>
      <c r="V549">
        <v>45950</v>
      </c>
      <c r="X549">
        <v>46010</v>
      </c>
      <c r="Z549" t="s">
        <v>6151</v>
      </c>
      <c r="AA549" t="s">
        <v>6996</v>
      </c>
      <c r="AB549" s="318" t="s">
        <v>182</v>
      </c>
      <c r="AC549" s="318">
        <v>50039130</v>
      </c>
      <c r="AD549" s="318" t="s">
        <v>35</v>
      </c>
      <c r="AF549" s="318">
        <v>40</v>
      </c>
      <c r="AG549" s="320">
        <v>216320</v>
      </c>
      <c r="AH549" s="318">
        <v>25</v>
      </c>
      <c r="AI549" s="320"/>
    </row>
    <row r="550" spans="1:35">
      <c r="A550" t="s">
        <v>1830</v>
      </c>
      <c r="B550" s="1">
        <v>45950</v>
      </c>
      <c r="C550">
        <v>10</v>
      </c>
      <c r="D550">
        <v>510380</v>
      </c>
      <c r="E550" t="s">
        <v>6997</v>
      </c>
      <c r="F550" t="s">
        <v>46</v>
      </c>
      <c r="G550" t="s">
        <v>5845</v>
      </c>
      <c r="H550" t="s">
        <v>6998</v>
      </c>
      <c r="I550" t="s">
        <v>3282</v>
      </c>
      <c r="J550" t="s">
        <v>6771</v>
      </c>
      <c r="K550" s="318"/>
      <c r="L550" t="s">
        <v>391</v>
      </c>
      <c r="M550" s="319">
        <v>45951</v>
      </c>
      <c r="N550" s="318">
        <v>10</v>
      </c>
      <c r="O550" s="318"/>
      <c r="P550" s="318"/>
      <c r="Q550" s="319"/>
      <c r="R550" t="s">
        <v>43</v>
      </c>
      <c r="S550" s="318"/>
      <c r="AB550" s="318" t="s">
        <v>77</v>
      </c>
      <c r="AC550" s="318">
        <v>50038269</v>
      </c>
      <c r="AD550" s="318" t="s">
        <v>101</v>
      </c>
      <c r="AF550" s="318">
        <v>52</v>
      </c>
      <c r="AG550" s="320">
        <v>33257</v>
      </c>
      <c r="AH550" s="318"/>
      <c r="AI550" s="320"/>
    </row>
    <row r="551" spans="1:35" hidden="1">
      <c r="A551" t="s">
        <v>1833</v>
      </c>
      <c r="B551" s="1">
        <v>45951</v>
      </c>
      <c r="C551">
        <v>10</v>
      </c>
      <c r="D551">
        <v>510381</v>
      </c>
      <c r="E551" t="s">
        <v>6999</v>
      </c>
      <c r="F551" t="s">
        <v>6418</v>
      </c>
      <c r="G551" t="s">
        <v>6000</v>
      </c>
      <c r="H551" t="s">
        <v>7000</v>
      </c>
      <c r="I551" t="s">
        <v>6967</v>
      </c>
      <c r="J551" t="s">
        <v>7001</v>
      </c>
      <c r="K551" s="318"/>
      <c r="L551" t="s">
        <v>391</v>
      </c>
      <c r="M551" s="319">
        <v>45966</v>
      </c>
      <c r="N551" s="318">
        <v>11</v>
      </c>
      <c r="O551" s="318"/>
      <c r="P551" s="318"/>
      <c r="Q551" s="319"/>
      <c r="R551" t="s">
        <v>43</v>
      </c>
      <c r="S551" s="318"/>
      <c r="AB551" s="318" t="s">
        <v>182</v>
      </c>
      <c r="AC551" s="318">
        <v>50038398</v>
      </c>
      <c r="AD551" s="318" t="s">
        <v>35</v>
      </c>
      <c r="AF551" s="318">
        <v>46</v>
      </c>
      <c r="AG551" s="320">
        <v>123510</v>
      </c>
      <c r="AH551" s="318"/>
      <c r="AI551" s="320"/>
    </row>
    <row r="552" spans="1:35">
      <c r="A552" t="s">
        <v>1837</v>
      </c>
      <c r="B552" s="1">
        <v>45952</v>
      </c>
      <c r="C552">
        <v>10</v>
      </c>
      <c r="D552">
        <v>510382</v>
      </c>
      <c r="E552" t="s">
        <v>7002</v>
      </c>
      <c r="F552" t="s">
        <v>46</v>
      </c>
      <c r="G552" t="s">
        <v>5982</v>
      </c>
      <c r="H552" t="s">
        <v>7003</v>
      </c>
      <c r="I552" t="s">
        <v>6208</v>
      </c>
      <c r="J552" t="s">
        <v>6333</v>
      </c>
      <c r="K552" s="318"/>
      <c r="L552" t="s">
        <v>5814</v>
      </c>
      <c r="M552" s="319">
        <v>45978</v>
      </c>
      <c r="N552" s="318">
        <v>11</v>
      </c>
      <c r="O552" s="318"/>
      <c r="P552" s="318"/>
      <c r="Q552" s="319"/>
      <c r="R552" t="s">
        <v>43</v>
      </c>
      <c r="S552" s="318"/>
      <c r="AB552" s="318" t="s">
        <v>78</v>
      </c>
      <c r="AC552" s="318">
        <v>50038878</v>
      </c>
      <c r="AD552" s="318" t="s">
        <v>79</v>
      </c>
      <c r="AF552" s="318">
        <v>35</v>
      </c>
      <c r="AG552" s="320">
        <v>214451</v>
      </c>
      <c r="AH552" s="318">
        <v>24</v>
      </c>
      <c r="AI552" s="320"/>
    </row>
    <row r="553" spans="1:35" hidden="1">
      <c r="A553" t="s">
        <v>1840</v>
      </c>
      <c r="B553" s="1">
        <v>45952</v>
      </c>
      <c r="C553">
        <v>10</v>
      </c>
      <c r="D553">
        <v>510383</v>
      </c>
      <c r="E553" t="s">
        <v>6690</v>
      </c>
      <c r="F553" t="s">
        <v>5942</v>
      </c>
      <c r="G553" t="s">
        <v>5818</v>
      </c>
      <c r="H553" t="s">
        <v>7004</v>
      </c>
      <c r="I553" t="s">
        <v>5993</v>
      </c>
      <c r="J553" t="s">
        <v>7005</v>
      </c>
      <c r="K553" s="318"/>
      <c r="L553" t="s">
        <v>391</v>
      </c>
      <c r="M553" s="319">
        <v>45959</v>
      </c>
      <c r="N553" s="318">
        <v>10</v>
      </c>
      <c r="O553" s="318"/>
      <c r="P553" s="318"/>
      <c r="Q553" s="319"/>
      <c r="R553" t="s">
        <v>43</v>
      </c>
      <c r="S553" s="318"/>
      <c r="AB553" s="318" t="s">
        <v>109</v>
      </c>
      <c r="AC553" s="318">
        <v>50039046</v>
      </c>
      <c r="AD553" s="318" t="s">
        <v>95</v>
      </c>
      <c r="AF553" s="318">
        <v>30</v>
      </c>
      <c r="AG553" s="320">
        <v>14411</v>
      </c>
      <c r="AH553" s="318"/>
      <c r="AI553" s="320"/>
    </row>
    <row r="554" spans="1:35">
      <c r="A554" t="s">
        <v>1843</v>
      </c>
      <c r="B554" s="1">
        <v>45953</v>
      </c>
      <c r="C554">
        <v>10</v>
      </c>
      <c r="D554">
        <v>510384</v>
      </c>
      <c r="E554" t="s">
        <v>6733</v>
      </c>
      <c r="F554" t="s">
        <v>46</v>
      </c>
      <c r="G554" t="s">
        <v>5752</v>
      </c>
      <c r="H554" t="s">
        <v>6369</v>
      </c>
      <c r="I554" t="s">
        <v>5829</v>
      </c>
      <c r="J554" t="s">
        <v>7006</v>
      </c>
      <c r="K554" s="318"/>
      <c r="L554" t="s">
        <v>391</v>
      </c>
      <c r="M554" s="319">
        <v>45959</v>
      </c>
      <c r="N554" s="318">
        <v>10</v>
      </c>
      <c r="O554" s="318"/>
      <c r="P554" s="318"/>
      <c r="Q554" s="319"/>
      <c r="R554" t="s">
        <v>43</v>
      </c>
      <c r="S554" s="318"/>
      <c r="AB554" s="318" t="s">
        <v>77</v>
      </c>
      <c r="AC554" s="318">
        <v>50038860</v>
      </c>
      <c r="AD554" s="318" t="s">
        <v>101</v>
      </c>
      <c r="AF554" s="318">
        <v>30</v>
      </c>
      <c r="AG554" s="320">
        <v>38068</v>
      </c>
      <c r="AH554" s="318"/>
      <c r="AI554" s="320"/>
    </row>
    <row r="555" spans="1:35">
      <c r="A555" t="s">
        <v>1846</v>
      </c>
      <c r="B555" s="1">
        <v>45953</v>
      </c>
      <c r="C555">
        <v>10</v>
      </c>
      <c r="D555">
        <v>510385</v>
      </c>
      <c r="E555" t="s">
        <v>7007</v>
      </c>
      <c r="F555" t="s">
        <v>46</v>
      </c>
      <c r="G555" t="s">
        <v>5845</v>
      </c>
      <c r="H555" t="s">
        <v>7008</v>
      </c>
      <c r="I555" t="s">
        <v>6208</v>
      </c>
      <c r="J555" t="s">
        <v>6390</v>
      </c>
      <c r="K555" s="318"/>
      <c r="L555" t="s">
        <v>5814</v>
      </c>
      <c r="M555" s="319">
        <v>45974</v>
      </c>
      <c r="N555" s="318">
        <v>11</v>
      </c>
      <c r="O555" s="318"/>
      <c r="P555" s="318"/>
      <c r="Q555" s="319"/>
      <c r="R555" t="s">
        <v>43</v>
      </c>
      <c r="S555" s="318"/>
      <c r="AB555" s="318" t="s">
        <v>77</v>
      </c>
      <c r="AC555" s="318">
        <v>50039214</v>
      </c>
      <c r="AD555" s="318" t="s">
        <v>101</v>
      </c>
      <c r="AF555" s="318">
        <v>30</v>
      </c>
      <c r="AG555" s="320">
        <v>247810</v>
      </c>
      <c r="AH555" s="318">
        <v>67</v>
      </c>
      <c r="AI555" s="320"/>
    </row>
    <row r="556" spans="1:35" hidden="1">
      <c r="A556" t="s">
        <v>1848</v>
      </c>
      <c r="B556" s="1">
        <v>45953</v>
      </c>
      <c r="C556">
        <v>10</v>
      </c>
      <c r="D556">
        <v>510386</v>
      </c>
      <c r="E556" t="s">
        <v>7009</v>
      </c>
      <c r="F556" t="s">
        <v>6418</v>
      </c>
      <c r="G556" t="s">
        <v>6000</v>
      </c>
      <c r="H556" t="s">
        <v>7010</v>
      </c>
      <c r="I556" t="s">
        <v>6904</v>
      </c>
      <c r="J556" t="s">
        <v>6333</v>
      </c>
      <c r="K556" s="318"/>
      <c r="L556" t="s">
        <v>5814</v>
      </c>
      <c r="M556" s="319">
        <v>45973</v>
      </c>
      <c r="N556" s="318">
        <v>11</v>
      </c>
      <c r="O556" s="318"/>
      <c r="P556" s="318"/>
      <c r="Q556" s="319"/>
      <c r="R556" t="s">
        <v>43</v>
      </c>
      <c r="S556" s="318"/>
      <c r="AB556" s="318" t="s">
        <v>77</v>
      </c>
      <c r="AC556" s="318">
        <v>50040089</v>
      </c>
      <c r="AD556" s="318" t="s">
        <v>101</v>
      </c>
      <c r="AF556" s="318">
        <v>40</v>
      </c>
      <c r="AG556" s="320">
        <v>199227</v>
      </c>
      <c r="AH556" s="318">
        <v>34</v>
      </c>
      <c r="AI556" s="320"/>
    </row>
    <row r="557" spans="1:35" hidden="1">
      <c r="A557" t="s">
        <v>1852</v>
      </c>
      <c r="B557" s="1">
        <v>45953</v>
      </c>
      <c r="C557">
        <v>10</v>
      </c>
      <c r="D557">
        <v>510387</v>
      </c>
      <c r="E557" t="s">
        <v>7011</v>
      </c>
      <c r="F557" t="s">
        <v>6418</v>
      </c>
      <c r="G557" t="s">
        <v>5818</v>
      </c>
      <c r="H557" t="s">
        <v>7012</v>
      </c>
      <c r="I557" t="s">
        <v>6904</v>
      </c>
      <c r="J557" t="s">
        <v>6333</v>
      </c>
      <c r="K557" s="318"/>
      <c r="L557" t="s">
        <v>5814</v>
      </c>
      <c r="M557" s="319">
        <v>46006</v>
      </c>
      <c r="N557" s="318">
        <v>12</v>
      </c>
      <c r="O557" s="318"/>
      <c r="P557" s="318"/>
      <c r="Q557" s="319"/>
      <c r="R557" t="s">
        <v>43</v>
      </c>
      <c r="S557" s="318"/>
      <c r="AB557" s="318" t="s">
        <v>78</v>
      </c>
      <c r="AC557" s="318">
        <v>50040083</v>
      </c>
      <c r="AD557" s="318" t="s">
        <v>79</v>
      </c>
      <c r="AF557" s="318">
        <v>40</v>
      </c>
      <c r="AG557" s="320">
        <v>182851</v>
      </c>
      <c r="AH557" s="318">
        <v>10</v>
      </c>
      <c r="AI557" s="320"/>
    </row>
    <row r="558" spans="1:35">
      <c r="A558" t="s">
        <v>1855</v>
      </c>
      <c r="B558" s="1">
        <v>45954</v>
      </c>
      <c r="C558">
        <v>10</v>
      </c>
      <c r="D558">
        <v>510388</v>
      </c>
      <c r="E558" t="s">
        <v>7013</v>
      </c>
      <c r="F558" t="s">
        <v>46</v>
      </c>
      <c r="G558" t="s">
        <v>5845</v>
      </c>
      <c r="H558" t="s">
        <v>7014</v>
      </c>
      <c r="I558" t="s">
        <v>3498</v>
      </c>
      <c r="J558" t="s">
        <v>6314</v>
      </c>
      <c r="K558" s="318"/>
      <c r="L558" t="s">
        <v>391</v>
      </c>
      <c r="M558" s="319">
        <v>45971</v>
      </c>
      <c r="N558" s="318">
        <v>11</v>
      </c>
      <c r="O558" s="318"/>
      <c r="P558" s="318"/>
      <c r="Q558" s="319"/>
      <c r="R558" t="s">
        <v>43</v>
      </c>
      <c r="S558" s="318"/>
      <c r="AB558" s="318" t="s">
        <v>78</v>
      </c>
      <c r="AC558" s="318">
        <v>50039351</v>
      </c>
      <c r="AD558" s="318" t="s">
        <v>79</v>
      </c>
      <c r="AF558" s="318">
        <v>30</v>
      </c>
      <c r="AG558" s="320">
        <v>44474</v>
      </c>
      <c r="AH558" s="318"/>
      <c r="AI558" s="320"/>
    </row>
    <row r="559" spans="1:35">
      <c r="A559" t="s">
        <v>1858</v>
      </c>
      <c r="B559" s="1">
        <v>45958</v>
      </c>
      <c r="C559">
        <v>10</v>
      </c>
      <c r="D559">
        <v>510389</v>
      </c>
      <c r="E559" t="s">
        <v>7015</v>
      </c>
      <c r="F559" t="s">
        <v>46</v>
      </c>
      <c r="G559" t="s">
        <v>5759</v>
      </c>
      <c r="H559" t="s">
        <v>7016</v>
      </c>
      <c r="I559" t="s">
        <v>3282</v>
      </c>
      <c r="J559" t="s">
        <v>6771</v>
      </c>
      <c r="K559" s="318"/>
      <c r="L559" t="s">
        <v>391</v>
      </c>
      <c r="M559" s="319">
        <v>45960</v>
      </c>
      <c r="N559" s="318">
        <v>10</v>
      </c>
      <c r="O559" s="318"/>
      <c r="P559" s="318"/>
      <c r="Q559" s="319"/>
      <c r="R559" t="s">
        <v>43</v>
      </c>
      <c r="S559" s="318"/>
      <c r="AB559" s="318" t="s">
        <v>109</v>
      </c>
      <c r="AC559" s="318">
        <v>50039978</v>
      </c>
      <c r="AD559" s="318" t="s">
        <v>95</v>
      </c>
      <c r="AF559" s="318">
        <v>52</v>
      </c>
      <c r="AG559" s="320">
        <v>26948</v>
      </c>
      <c r="AH559" s="318"/>
      <c r="AI559" s="320"/>
    </row>
    <row r="560" spans="1:35" hidden="1">
      <c r="A560" t="s">
        <v>1861</v>
      </c>
      <c r="B560" s="1">
        <v>45958</v>
      </c>
      <c r="C560">
        <v>10</v>
      </c>
      <c r="D560">
        <v>510390</v>
      </c>
      <c r="E560" t="s">
        <v>7017</v>
      </c>
      <c r="F560" t="s">
        <v>6418</v>
      </c>
      <c r="G560" t="s">
        <v>6000</v>
      </c>
      <c r="H560" t="s">
        <v>7018</v>
      </c>
      <c r="I560" t="s">
        <v>6904</v>
      </c>
      <c r="J560" t="s">
        <v>6333</v>
      </c>
      <c r="K560" s="318"/>
      <c r="L560" t="s">
        <v>5814</v>
      </c>
      <c r="M560" s="319">
        <v>45999</v>
      </c>
      <c r="N560" s="318">
        <v>12</v>
      </c>
      <c r="O560" s="318"/>
      <c r="P560" s="318"/>
      <c r="Q560" s="319"/>
      <c r="R560" t="s">
        <v>43</v>
      </c>
      <c r="S560" s="318"/>
      <c r="AB560" s="318" t="s">
        <v>78</v>
      </c>
      <c r="AC560" s="318">
        <v>50040214</v>
      </c>
      <c r="AD560" s="318" t="s">
        <v>79</v>
      </c>
      <c r="AF560" s="318">
        <v>40</v>
      </c>
      <c r="AG560" s="320">
        <v>207598</v>
      </c>
      <c r="AH560" s="318">
        <v>18</v>
      </c>
      <c r="AI560" s="320"/>
    </row>
    <row r="561" spans="1:35" hidden="1">
      <c r="A561" t="s">
        <v>1864</v>
      </c>
      <c r="B561" s="1">
        <v>45958</v>
      </c>
      <c r="C561">
        <v>10</v>
      </c>
      <c r="D561">
        <v>510391</v>
      </c>
      <c r="E561" t="s">
        <v>7019</v>
      </c>
      <c r="F561" t="s">
        <v>6418</v>
      </c>
      <c r="G561" t="s">
        <v>6000</v>
      </c>
      <c r="H561" t="s">
        <v>7020</v>
      </c>
      <c r="I561" t="s">
        <v>7021</v>
      </c>
      <c r="J561" t="s">
        <v>6333</v>
      </c>
      <c r="K561" s="318"/>
      <c r="L561" t="s">
        <v>5814</v>
      </c>
      <c r="M561" s="319">
        <v>45979</v>
      </c>
      <c r="N561" s="318">
        <v>11</v>
      </c>
      <c r="O561" s="318"/>
      <c r="P561" s="318"/>
      <c r="Q561" s="319"/>
      <c r="R561" t="s">
        <v>43</v>
      </c>
      <c r="S561" s="318"/>
      <c r="AB561" s="318" t="s">
        <v>77</v>
      </c>
      <c r="AC561" s="318">
        <v>50040242</v>
      </c>
      <c r="AD561" s="318" t="s">
        <v>101</v>
      </c>
      <c r="AF561" s="318">
        <v>40</v>
      </c>
      <c r="AG561" s="320">
        <v>200232</v>
      </c>
      <c r="AH561" s="318">
        <v>13</v>
      </c>
      <c r="AI561" s="320"/>
    </row>
    <row r="562" spans="1:35">
      <c r="A562" t="s">
        <v>1867</v>
      </c>
      <c r="B562" s="1">
        <v>45958</v>
      </c>
      <c r="C562">
        <v>10</v>
      </c>
      <c r="D562">
        <v>510392</v>
      </c>
      <c r="E562" t="s">
        <v>7022</v>
      </c>
      <c r="F562" t="s">
        <v>46</v>
      </c>
      <c r="G562" t="s">
        <v>70</v>
      </c>
      <c r="H562" t="s">
        <v>7023</v>
      </c>
      <c r="I562" t="s">
        <v>6055</v>
      </c>
      <c r="J562" t="s">
        <v>6098</v>
      </c>
      <c r="K562" s="318"/>
      <c r="L562" t="s">
        <v>5750</v>
      </c>
      <c r="M562" s="319">
        <v>45962</v>
      </c>
      <c r="N562" s="318">
        <v>11</v>
      </c>
      <c r="O562" s="318"/>
      <c r="P562" s="318"/>
      <c r="Q562" s="319"/>
      <c r="R562" t="s">
        <v>43</v>
      </c>
      <c r="S562" s="318"/>
      <c r="U562" t="s">
        <v>257</v>
      </c>
      <c r="V562">
        <v>45958</v>
      </c>
      <c r="X562">
        <v>45962</v>
      </c>
      <c r="Z562">
        <v>25.11</v>
      </c>
      <c r="AA562">
        <v>79035</v>
      </c>
      <c r="AB562" s="318" t="s">
        <v>77</v>
      </c>
      <c r="AC562" s="318" t="s">
        <v>6158</v>
      </c>
      <c r="AD562" s="318" t="s">
        <v>101</v>
      </c>
      <c r="AF562" s="318">
        <v>100</v>
      </c>
      <c r="AG562" s="320">
        <v>199410</v>
      </c>
      <c r="AH562" s="318"/>
      <c r="AI562" s="320"/>
    </row>
    <row r="563" spans="1:35" hidden="1">
      <c r="A563" t="s">
        <v>1871</v>
      </c>
      <c r="B563" s="1">
        <v>45959</v>
      </c>
      <c r="C563">
        <v>10</v>
      </c>
      <c r="D563">
        <v>510393</v>
      </c>
      <c r="E563" t="s">
        <v>7024</v>
      </c>
      <c r="F563" t="s">
        <v>6418</v>
      </c>
      <c r="G563" t="s">
        <v>5818</v>
      </c>
      <c r="H563" t="s">
        <v>7025</v>
      </c>
      <c r="I563" t="s">
        <v>6420</v>
      </c>
      <c r="J563" t="s">
        <v>1129</v>
      </c>
      <c r="K563" s="318"/>
      <c r="L563" t="s">
        <v>5814</v>
      </c>
      <c r="M563" s="319">
        <v>45978</v>
      </c>
      <c r="N563" s="318">
        <v>11</v>
      </c>
      <c r="O563" s="318"/>
      <c r="P563" s="318"/>
      <c r="Q563" s="319"/>
      <c r="R563" t="s">
        <v>43</v>
      </c>
      <c r="S563" s="318"/>
      <c r="AB563" s="318" t="s">
        <v>77</v>
      </c>
      <c r="AC563" s="318">
        <v>50040269</v>
      </c>
      <c r="AD563" s="318" t="s">
        <v>101</v>
      </c>
      <c r="AF563" s="318">
        <v>41</v>
      </c>
      <c r="AG563" s="320">
        <v>187767</v>
      </c>
      <c r="AH563" s="318">
        <v>14</v>
      </c>
      <c r="AI563" s="320"/>
    </row>
    <row r="564" spans="1:35" hidden="1">
      <c r="A564" t="s">
        <v>1874</v>
      </c>
      <c r="B564" s="1">
        <v>45959</v>
      </c>
      <c r="C564">
        <v>10</v>
      </c>
      <c r="D564">
        <v>510394</v>
      </c>
      <c r="E564" t="s">
        <v>7026</v>
      </c>
      <c r="F564" t="s">
        <v>6418</v>
      </c>
      <c r="G564" t="s">
        <v>5845</v>
      </c>
      <c r="H564" t="s">
        <v>7027</v>
      </c>
      <c r="I564" t="s">
        <v>6420</v>
      </c>
      <c r="J564" t="s">
        <v>7028</v>
      </c>
      <c r="K564" s="318"/>
      <c r="L564" t="s">
        <v>5814</v>
      </c>
      <c r="M564" s="319">
        <v>45980</v>
      </c>
      <c r="N564" s="318">
        <v>11</v>
      </c>
      <c r="O564" s="318"/>
      <c r="P564" s="318"/>
      <c r="Q564" s="319"/>
      <c r="R564" t="s">
        <v>43</v>
      </c>
      <c r="S564" s="318"/>
      <c r="AB564" s="318" t="s">
        <v>77</v>
      </c>
      <c r="AC564" s="318">
        <v>50040271</v>
      </c>
      <c r="AD564" s="318" t="s">
        <v>101</v>
      </c>
      <c r="AF564" s="318">
        <v>53</v>
      </c>
      <c r="AG564" s="320">
        <v>176545</v>
      </c>
      <c r="AH564" s="318">
        <v>10</v>
      </c>
      <c r="AI564" s="320"/>
    </row>
    <row r="565" spans="1:35">
      <c r="A565" t="s">
        <v>1877</v>
      </c>
      <c r="B565" s="1">
        <v>45960</v>
      </c>
      <c r="C565">
        <v>10</v>
      </c>
      <c r="D565">
        <v>510395</v>
      </c>
      <c r="E565" t="s">
        <v>7029</v>
      </c>
      <c r="F565" t="s">
        <v>46</v>
      </c>
      <c r="G565" t="s">
        <v>5845</v>
      </c>
      <c r="H565" t="s">
        <v>7030</v>
      </c>
      <c r="I565" t="s">
        <v>6208</v>
      </c>
      <c r="J565" t="s">
        <v>6771</v>
      </c>
      <c r="K565" s="318"/>
      <c r="L565" t="s">
        <v>391</v>
      </c>
      <c r="M565" s="319">
        <v>45961</v>
      </c>
      <c r="N565" s="318">
        <v>10</v>
      </c>
      <c r="O565" s="318"/>
      <c r="P565" s="318"/>
      <c r="Q565" s="319"/>
      <c r="R565" t="s">
        <v>43</v>
      </c>
      <c r="S565" s="318"/>
      <c r="AB565" s="318" t="s">
        <v>77</v>
      </c>
      <c r="AC565" s="318">
        <v>50040305</v>
      </c>
      <c r="AD565" s="318" t="s">
        <v>101</v>
      </c>
      <c r="AF565" s="318">
        <v>52</v>
      </c>
      <c r="AG565" s="320">
        <v>33910</v>
      </c>
      <c r="AH565" s="318"/>
      <c r="AI565" s="320"/>
    </row>
    <row r="566" spans="1:35">
      <c r="A566" t="s">
        <v>1880</v>
      </c>
      <c r="B566" s="1">
        <v>45960</v>
      </c>
      <c r="C566">
        <v>10</v>
      </c>
      <c r="D566">
        <v>510396</v>
      </c>
      <c r="E566" t="s">
        <v>7031</v>
      </c>
      <c r="F566" t="s">
        <v>46</v>
      </c>
      <c r="G566" t="s">
        <v>70</v>
      </c>
      <c r="H566" t="s">
        <v>7032</v>
      </c>
      <c r="I566" t="s">
        <v>3282</v>
      </c>
      <c r="J566" t="s">
        <v>6098</v>
      </c>
      <c r="K566" s="318"/>
      <c r="L566" t="s">
        <v>5750</v>
      </c>
      <c r="M566" s="319">
        <v>45971</v>
      </c>
      <c r="N566" s="318">
        <v>11</v>
      </c>
      <c r="O566" s="318"/>
      <c r="P566" s="318"/>
      <c r="Q566" s="319"/>
      <c r="R566" t="s">
        <v>43</v>
      </c>
      <c r="S566" s="318"/>
      <c r="U566" t="s">
        <v>257</v>
      </c>
      <c r="V566">
        <v>45960</v>
      </c>
      <c r="X566">
        <v>45971</v>
      </c>
      <c r="Z566">
        <v>25.11</v>
      </c>
      <c r="AA566">
        <v>111802</v>
      </c>
      <c r="AB566" s="318" t="s">
        <v>77</v>
      </c>
      <c r="AC566" s="318" t="s">
        <v>6158</v>
      </c>
      <c r="AD566" s="318" t="s">
        <v>101</v>
      </c>
      <c r="AF566" s="318">
        <v>100</v>
      </c>
      <c r="AG566" s="320">
        <v>254376</v>
      </c>
      <c r="AH566" s="318"/>
      <c r="AI566" s="320"/>
    </row>
    <row r="567" spans="1:35" hidden="1">
      <c r="A567" t="s">
        <v>1883</v>
      </c>
      <c r="B567" s="1">
        <v>45960</v>
      </c>
      <c r="C567">
        <v>10</v>
      </c>
      <c r="D567">
        <v>510397</v>
      </c>
      <c r="E567" t="s">
        <v>7033</v>
      </c>
      <c r="F567" t="s">
        <v>6418</v>
      </c>
      <c r="G567" t="s">
        <v>6000</v>
      </c>
      <c r="H567" t="s">
        <v>7034</v>
      </c>
      <c r="I567" t="s">
        <v>7035</v>
      </c>
      <c r="J567" t="s">
        <v>6333</v>
      </c>
      <c r="K567" s="318"/>
      <c r="L567" t="s">
        <v>5814</v>
      </c>
      <c r="M567" s="319">
        <v>45989</v>
      </c>
      <c r="N567" s="318">
        <v>11</v>
      </c>
      <c r="O567" s="318"/>
      <c r="P567" s="318"/>
      <c r="Q567" s="319"/>
      <c r="R567" t="s">
        <v>43</v>
      </c>
      <c r="S567" s="318"/>
      <c r="AB567" s="318" t="s">
        <v>78</v>
      </c>
      <c r="AC567" s="318">
        <v>50040790</v>
      </c>
      <c r="AD567" s="318" t="s">
        <v>79</v>
      </c>
      <c r="AF567" s="318">
        <v>46</v>
      </c>
      <c r="AG567" s="320">
        <v>212366</v>
      </c>
      <c r="AH567" s="318">
        <v>59</v>
      </c>
      <c r="AI567" s="320"/>
    </row>
    <row r="568" spans="1:35" hidden="1">
      <c r="A568" t="s">
        <v>1886</v>
      </c>
      <c r="B568" s="1">
        <v>45960</v>
      </c>
      <c r="C568">
        <v>10</v>
      </c>
      <c r="D568">
        <v>510398</v>
      </c>
      <c r="E568" t="s">
        <v>7036</v>
      </c>
      <c r="F568" t="s">
        <v>6418</v>
      </c>
      <c r="G568" t="s">
        <v>70</v>
      </c>
      <c r="H568" t="s">
        <v>7037</v>
      </c>
      <c r="I568" t="s">
        <v>6904</v>
      </c>
      <c r="J568" t="s">
        <v>6333</v>
      </c>
      <c r="K568" s="318"/>
      <c r="L568" t="s">
        <v>5814</v>
      </c>
      <c r="M568" s="319">
        <v>46009</v>
      </c>
      <c r="N568" s="318">
        <v>12</v>
      </c>
      <c r="O568" s="318"/>
      <c r="P568" s="318"/>
      <c r="Q568" s="319"/>
      <c r="R568" t="s">
        <v>43</v>
      </c>
      <c r="S568" s="318"/>
      <c r="U568" t="s">
        <v>257</v>
      </c>
      <c r="V568">
        <v>45960</v>
      </c>
      <c r="X568">
        <v>46009</v>
      </c>
      <c r="Z568">
        <v>25.12</v>
      </c>
      <c r="AA568">
        <v>164412</v>
      </c>
      <c r="AB568" s="318" t="s">
        <v>78</v>
      </c>
      <c r="AC568" s="318">
        <v>50043376</v>
      </c>
      <c r="AD568" s="318" t="s">
        <v>79</v>
      </c>
      <c r="AF568" s="318">
        <v>46</v>
      </c>
      <c r="AG568" s="320">
        <v>234714</v>
      </c>
      <c r="AH568" s="318">
        <v>52</v>
      </c>
      <c r="AI568" s="320"/>
    </row>
    <row r="569" spans="1:35" hidden="1">
      <c r="A569" t="s">
        <v>1889</v>
      </c>
      <c r="B569" s="1">
        <v>45960</v>
      </c>
      <c r="C569">
        <v>10</v>
      </c>
      <c r="D569">
        <v>510399</v>
      </c>
      <c r="E569" t="s">
        <v>7038</v>
      </c>
      <c r="F569" t="s">
        <v>6418</v>
      </c>
      <c r="G569" t="s">
        <v>5818</v>
      </c>
      <c r="H569" t="s">
        <v>7039</v>
      </c>
      <c r="I569" t="s">
        <v>6904</v>
      </c>
      <c r="J569" t="s">
        <v>7040</v>
      </c>
      <c r="K569" s="318"/>
      <c r="L569" t="s">
        <v>7041</v>
      </c>
      <c r="M569" s="319">
        <v>46052</v>
      </c>
      <c r="N569" s="318">
        <v>1</v>
      </c>
      <c r="O569" s="318"/>
      <c r="P569" s="318" t="s">
        <v>267</v>
      </c>
      <c r="Q569" s="319">
        <v>46006</v>
      </c>
      <c r="R569" t="s">
        <v>7042</v>
      </c>
      <c r="S569" s="318" t="s">
        <v>78</v>
      </c>
      <c r="T569">
        <v>50871</v>
      </c>
      <c r="AB569" s="318"/>
      <c r="AC569" s="318">
        <v>50043384</v>
      </c>
      <c r="AD569" s="318" t="s">
        <v>43</v>
      </c>
      <c r="AF569" s="318"/>
      <c r="AG569" s="320"/>
      <c r="AH569" s="318"/>
      <c r="AI569" s="320"/>
    </row>
    <row r="570" spans="1:35">
      <c r="A570" t="s">
        <v>1892</v>
      </c>
      <c r="B570" s="1">
        <v>45961</v>
      </c>
      <c r="C570">
        <v>10</v>
      </c>
      <c r="D570">
        <v>510400</v>
      </c>
      <c r="E570" t="s">
        <v>6743</v>
      </c>
      <c r="F570" t="s">
        <v>46</v>
      </c>
      <c r="G570" t="s">
        <v>6145</v>
      </c>
      <c r="H570" t="s">
        <v>6285</v>
      </c>
      <c r="I570" t="s">
        <v>6055</v>
      </c>
      <c r="J570" t="s">
        <v>6146</v>
      </c>
      <c r="K570" s="318"/>
      <c r="L570" t="s">
        <v>391</v>
      </c>
      <c r="M570" s="319">
        <v>46007</v>
      </c>
      <c r="N570" s="318">
        <v>12</v>
      </c>
      <c r="O570" s="318"/>
      <c r="P570" s="318" t="s">
        <v>274</v>
      </c>
      <c r="Q570" s="319">
        <v>45989</v>
      </c>
      <c r="R570" t="s">
        <v>7043</v>
      </c>
      <c r="S570" s="318" t="s">
        <v>78</v>
      </c>
      <c r="T570">
        <v>20160</v>
      </c>
      <c r="AB570" s="318" t="s">
        <v>78</v>
      </c>
      <c r="AC570" s="318" t="s">
        <v>6158</v>
      </c>
      <c r="AD570" s="318" t="s">
        <v>79</v>
      </c>
      <c r="AF570" s="318">
        <v>100</v>
      </c>
      <c r="AG570" s="320">
        <v>42685</v>
      </c>
      <c r="AH570" s="318"/>
      <c r="AI570" s="320"/>
    </row>
    <row r="571" spans="1:35">
      <c r="A571" t="s">
        <v>1895</v>
      </c>
      <c r="B571" s="1">
        <v>45961</v>
      </c>
      <c r="C571">
        <v>10</v>
      </c>
      <c r="D571">
        <v>510401</v>
      </c>
      <c r="E571" t="s">
        <v>7044</v>
      </c>
      <c r="F571" t="s">
        <v>46</v>
      </c>
      <c r="G571" t="s">
        <v>70</v>
      </c>
      <c r="H571" t="s">
        <v>7045</v>
      </c>
      <c r="I571" t="s">
        <v>6161</v>
      </c>
      <c r="J571" t="s">
        <v>6098</v>
      </c>
      <c r="K571" s="318"/>
      <c r="L571" t="s">
        <v>5750</v>
      </c>
      <c r="M571" s="319">
        <v>45973</v>
      </c>
      <c r="N571" s="318">
        <v>11</v>
      </c>
      <c r="O571" s="318"/>
      <c r="P571" s="318"/>
      <c r="Q571" s="319"/>
      <c r="R571" t="s">
        <v>43</v>
      </c>
      <c r="S571" s="318"/>
      <c r="U571" t="s">
        <v>257</v>
      </c>
      <c r="V571">
        <v>45961</v>
      </c>
      <c r="X571">
        <v>45973</v>
      </c>
      <c r="Z571">
        <v>25.11</v>
      </c>
      <c r="AA571">
        <v>89520</v>
      </c>
      <c r="AB571" s="318" t="s">
        <v>77</v>
      </c>
      <c r="AC571" s="318" t="s">
        <v>6158</v>
      </c>
      <c r="AD571" s="318" t="s">
        <v>101</v>
      </c>
      <c r="AF571" s="318">
        <v>100</v>
      </c>
      <c r="AG571" s="320">
        <v>214070</v>
      </c>
      <c r="AH571" s="318"/>
      <c r="AI571" s="320"/>
    </row>
    <row r="572" spans="1:35">
      <c r="A572" t="s">
        <v>1898</v>
      </c>
      <c r="B572" s="1">
        <v>45965</v>
      </c>
      <c r="C572">
        <v>11</v>
      </c>
      <c r="D572">
        <v>510402</v>
      </c>
      <c r="E572" t="s">
        <v>7046</v>
      </c>
      <c r="F572" t="s">
        <v>46</v>
      </c>
      <c r="G572" t="s">
        <v>5759</v>
      </c>
      <c r="H572" t="s">
        <v>7047</v>
      </c>
      <c r="I572" t="s">
        <v>3282</v>
      </c>
      <c r="J572" t="s">
        <v>6771</v>
      </c>
      <c r="K572" s="318"/>
      <c r="L572" t="s">
        <v>391</v>
      </c>
      <c r="M572" s="319">
        <v>45966</v>
      </c>
      <c r="N572" s="318">
        <v>11</v>
      </c>
      <c r="O572" s="318"/>
      <c r="P572" s="318"/>
      <c r="Q572" s="319"/>
      <c r="R572" t="s">
        <v>43</v>
      </c>
      <c r="S572" s="318"/>
      <c r="AB572" s="318" t="s">
        <v>77</v>
      </c>
      <c r="AC572" s="318">
        <v>50040540</v>
      </c>
      <c r="AD572" s="318" t="s">
        <v>101</v>
      </c>
      <c r="AF572" s="318">
        <v>52</v>
      </c>
      <c r="AG572" s="320">
        <v>33257</v>
      </c>
      <c r="AH572" s="318"/>
      <c r="AI572" s="320"/>
    </row>
    <row r="573" spans="1:35" hidden="1">
      <c r="A573" t="s">
        <v>1899</v>
      </c>
      <c r="B573" s="1">
        <v>45966</v>
      </c>
      <c r="C573">
        <v>11</v>
      </c>
      <c r="D573">
        <v>510403</v>
      </c>
      <c r="E573" t="s">
        <v>7048</v>
      </c>
      <c r="F573" t="s">
        <v>5942</v>
      </c>
      <c r="G573" t="s">
        <v>5752</v>
      </c>
      <c r="H573" t="s">
        <v>7049</v>
      </c>
      <c r="I573" t="s">
        <v>6890</v>
      </c>
      <c r="J573" t="s">
        <v>1129</v>
      </c>
      <c r="K573" s="318"/>
      <c r="L573" t="s">
        <v>6892</v>
      </c>
      <c r="M573" s="319">
        <v>45980</v>
      </c>
      <c r="N573" s="318">
        <v>11</v>
      </c>
      <c r="O573" s="318"/>
      <c r="P573" s="318"/>
      <c r="Q573" s="319"/>
      <c r="R573" t="s">
        <v>43</v>
      </c>
      <c r="S573" s="318"/>
      <c r="AB573" s="318" t="s">
        <v>77</v>
      </c>
      <c r="AC573" s="318">
        <v>50041410</v>
      </c>
      <c r="AD573" s="318" t="s">
        <v>101</v>
      </c>
      <c r="AF573" s="318">
        <v>32</v>
      </c>
      <c r="AG573" s="320">
        <v>221121</v>
      </c>
      <c r="AH573" s="318">
        <v>18</v>
      </c>
      <c r="AI573" s="320"/>
    </row>
    <row r="574" spans="1:35" hidden="1">
      <c r="A574" t="s">
        <v>1902</v>
      </c>
      <c r="B574" s="1">
        <v>45968</v>
      </c>
      <c r="C574">
        <v>11</v>
      </c>
      <c r="D574">
        <v>510404</v>
      </c>
      <c r="E574" t="s">
        <v>6678</v>
      </c>
      <c r="F574" t="s">
        <v>5772</v>
      </c>
      <c r="G574" t="s">
        <v>5800</v>
      </c>
      <c r="H574" t="s">
        <v>6679</v>
      </c>
      <c r="I574" t="s">
        <v>5775</v>
      </c>
      <c r="J574" t="s">
        <v>6102</v>
      </c>
      <c r="K574" s="318"/>
      <c r="L574" t="s">
        <v>391</v>
      </c>
      <c r="M574" s="319">
        <v>45978</v>
      </c>
      <c r="N574" s="318">
        <v>11</v>
      </c>
      <c r="O574" s="318"/>
      <c r="P574" s="318"/>
      <c r="Q574" s="319"/>
      <c r="R574" t="s">
        <v>43</v>
      </c>
      <c r="S574" s="318"/>
      <c r="AB574" s="318" t="s">
        <v>77</v>
      </c>
      <c r="AC574" s="318">
        <v>50041061</v>
      </c>
      <c r="AD574" s="318" t="s">
        <v>101</v>
      </c>
      <c r="AF574" s="318">
        <v>10</v>
      </c>
      <c r="AG574" s="320">
        <v>61540</v>
      </c>
      <c r="AH574" s="318"/>
      <c r="AI574" s="320"/>
    </row>
    <row r="575" spans="1:35">
      <c r="A575" t="s">
        <v>1905</v>
      </c>
      <c r="B575" s="1">
        <v>45968</v>
      </c>
      <c r="C575">
        <v>11</v>
      </c>
      <c r="D575">
        <v>510405</v>
      </c>
      <c r="E575" t="s">
        <v>7050</v>
      </c>
      <c r="F575" t="s">
        <v>46</v>
      </c>
      <c r="G575" t="s">
        <v>70</v>
      </c>
      <c r="H575" t="s">
        <v>7051</v>
      </c>
      <c r="I575" t="s">
        <v>6055</v>
      </c>
      <c r="J575" t="s">
        <v>6098</v>
      </c>
      <c r="K575" s="318"/>
      <c r="L575" t="s">
        <v>5750</v>
      </c>
      <c r="M575" s="319">
        <v>45971</v>
      </c>
      <c r="N575" s="318">
        <v>11</v>
      </c>
      <c r="O575" s="318"/>
      <c r="P575" s="318"/>
      <c r="Q575" s="319"/>
      <c r="R575" t="s">
        <v>43</v>
      </c>
      <c r="S575" s="318"/>
      <c r="U575" t="s">
        <v>257</v>
      </c>
      <c r="V575">
        <v>45968</v>
      </c>
      <c r="X575">
        <v>45971</v>
      </c>
      <c r="Z575">
        <v>25.11</v>
      </c>
      <c r="AA575">
        <v>74944</v>
      </c>
      <c r="AB575" s="318" t="s">
        <v>77</v>
      </c>
      <c r="AC575" s="318" t="s">
        <v>6158</v>
      </c>
      <c r="AD575" s="318" t="s">
        <v>101</v>
      </c>
      <c r="AF575" s="318">
        <v>100</v>
      </c>
      <c r="AG575" s="320">
        <v>181844</v>
      </c>
      <c r="AH575" s="318"/>
      <c r="AI575" s="320"/>
    </row>
    <row r="576" spans="1:35" hidden="1">
      <c r="A576" t="s">
        <v>1908</v>
      </c>
      <c r="B576" s="1">
        <v>45968</v>
      </c>
      <c r="C576">
        <v>11</v>
      </c>
      <c r="D576">
        <v>510406</v>
      </c>
      <c r="E576" t="s">
        <v>7052</v>
      </c>
      <c r="F576" t="s">
        <v>5942</v>
      </c>
      <c r="G576" t="s">
        <v>5773</v>
      </c>
      <c r="H576" t="s">
        <v>7053</v>
      </c>
      <c r="I576" t="s">
        <v>6890</v>
      </c>
      <c r="J576" t="s">
        <v>6333</v>
      </c>
      <c r="K576" s="318"/>
      <c r="L576" t="s">
        <v>6892</v>
      </c>
      <c r="M576" s="319">
        <v>45999</v>
      </c>
      <c r="N576" s="318">
        <v>12</v>
      </c>
      <c r="O576" s="318"/>
      <c r="P576" s="318"/>
      <c r="Q576" s="319"/>
      <c r="R576" t="s">
        <v>43</v>
      </c>
      <c r="S576" s="318"/>
      <c r="AB576" s="318" t="s">
        <v>182</v>
      </c>
      <c r="AC576" s="318">
        <v>50043977</v>
      </c>
      <c r="AD576" s="318" t="s">
        <v>35</v>
      </c>
      <c r="AF576" s="318">
        <v>30</v>
      </c>
      <c r="AG576" s="320">
        <v>252790</v>
      </c>
      <c r="AH576" s="318">
        <v>58</v>
      </c>
      <c r="AI576" s="320"/>
    </row>
    <row r="577" spans="1:35" hidden="1">
      <c r="A577" t="s">
        <v>1909</v>
      </c>
      <c r="B577" s="1">
        <v>45968</v>
      </c>
      <c r="C577">
        <v>11</v>
      </c>
      <c r="D577">
        <v>510407</v>
      </c>
      <c r="E577" t="s">
        <v>7054</v>
      </c>
      <c r="F577" t="s">
        <v>6418</v>
      </c>
      <c r="G577" t="s">
        <v>5818</v>
      </c>
      <c r="H577" t="s">
        <v>7055</v>
      </c>
      <c r="I577" t="s">
        <v>6904</v>
      </c>
      <c r="J577" t="s">
        <v>6333</v>
      </c>
      <c r="K577" s="318"/>
      <c r="L577" t="s">
        <v>5814</v>
      </c>
      <c r="M577" s="319">
        <v>45989</v>
      </c>
      <c r="N577" s="318">
        <v>11</v>
      </c>
      <c r="O577" s="318"/>
      <c r="P577" s="318"/>
      <c r="Q577" s="319"/>
      <c r="R577" t="s">
        <v>43</v>
      </c>
      <c r="S577" s="318"/>
      <c r="AB577" s="318" t="s">
        <v>78</v>
      </c>
      <c r="AC577" s="318">
        <v>50042599</v>
      </c>
      <c r="AD577" s="318" t="s">
        <v>79</v>
      </c>
      <c r="AF577" s="318">
        <v>40</v>
      </c>
      <c r="AG577" s="320">
        <v>189622</v>
      </c>
      <c r="AH577" s="318">
        <v>10</v>
      </c>
      <c r="AI577" s="320"/>
    </row>
    <row r="578" spans="1:35">
      <c r="A578" t="s">
        <v>1911</v>
      </c>
      <c r="B578" s="1">
        <v>45968</v>
      </c>
      <c r="C578">
        <v>11</v>
      </c>
      <c r="D578">
        <v>510408</v>
      </c>
      <c r="E578" t="s">
        <v>7056</v>
      </c>
      <c r="F578" t="s">
        <v>46</v>
      </c>
      <c r="G578" t="s">
        <v>5759</v>
      </c>
      <c r="H578" t="s">
        <v>7057</v>
      </c>
      <c r="I578" t="s">
        <v>6055</v>
      </c>
      <c r="J578" t="s">
        <v>6333</v>
      </c>
      <c r="K578" s="318"/>
      <c r="L578" t="s">
        <v>5814</v>
      </c>
      <c r="M578" s="319">
        <v>45986</v>
      </c>
      <c r="N578" s="318">
        <v>11</v>
      </c>
      <c r="O578" s="318"/>
      <c r="P578" s="318"/>
      <c r="Q578" s="319"/>
      <c r="R578" t="s">
        <v>43</v>
      </c>
      <c r="S578" s="318"/>
      <c r="AB578" s="318" t="s">
        <v>78</v>
      </c>
      <c r="AC578" s="318">
        <v>50042000</v>
      </c>
      <c r="AD578" s="318" t="s">
        <v>79</v>
      </c>
      <c r="AF578" s="318">
        <v>35</v>
      </c>
      <c r="AG578" s="320">
        <v>276978</v>
      </c>
      <c r="AH578" s="318">
        <v>75</v>
      </c>
      <c r="AI578" s="320"/>
    </row>
    <row r="579" spans="1:35">
      <c r="A579" t="s">
        <v>1913</v>
      </c>
      <c r="B579" s="1">
        <v>45968</v>
      </c>
      <c r="C579">
        <v>11</v>
      </c>
      <c r="D579">
        <v>510409</v>
      </c>
      <c r="E579" t="s">
        <v>7058</v>
      </c>
      <c r="F579" t="s">
        <v>46</v>
      </c>
      <c r="G579" t="s">
        <v>5845</v>
      </c>
      <c r="H579" t="s">
        <v>7059</v>
      </c>
      <c r="I579" t="s">
        <v>6055</v>
      </c>
      <c r="J579" t="s">
        <v>6333</v>
      </c>
      <c r="K579" s="318"/>
      <c r="L579" t="s">
        <v>5814</v>
      </c>
      <c r="M579" s="319">
        <v>46056</v>
      </c>
      <c r="N579" s="318">
        <v>2</v>
      </c>
      <c r="O579" s="318"/>
      <c r="P579" s="318"/>
      <c r="Q579" s="319"/>
      <c r="R579" t="s">
        <v>43</v>
      </c>
      <c r="S579" s="318"/>
      <c r="AB579" s="318" t="s">
        <v>199</v>
      </c>
      <c r="AC579" s="318">
        <v>50042002</v>
      </c>
      <c r="AD579" s="318" t="s">
        <v>44</v>
      </c>
      <c r="AF579" s="318">
        <v>35</v>
      </c>
      <c r="AG579" s="320">
        <v>341668</v>
      </c>
      <c r="AH579" s="318">
        <v>132</v>
      </c>
      <c r="AI579" s="320"/>
    </row>
    <row r="580" spans="1:35">
      <c r="A580" t="s">
        <v>1915</v>
      </c>
      <c r="B580" s="1">
        <v>45968</v>
      </c>
      <c r="C580">
        <v>11</v>
      </c>
      <c r="D580">
        <v>510410</v>
      </c>
      <c r="E580" t="s">
        <v>7060</v>
      </c>
      <c r="F580" t="s">
        <v>46</v>
      </c>
      <c r="G580" t="s">
        <v>70</v>
      </c>
      <c r="H580" t="s">
        <v>7061</v>
      </c>
      <c r="I580" t="s">
        <v>5754</v>
      </c>
      <c r="J580" t="s">
        <v>6796</v>
      </c>
      <c r="K580" s="318"/>
      <c r="L580" t="s">
        <v>5750</v>
      </c>
      <c r="M580" s="319">
        <v>45989</v>
      </c>
      <c r="N580" s="318">
        <v>11</v>
      </c>
      <c r="O580" s="318"/>
      <c r="P580" s="318"/>
      <c r="Q580" s="319"/>
      <c r="R580" t="s">
        <v>43</v>
      </c>
      <c r="S580" s="318"/>
      <c r="U580" t="s">
        <v>257</v>
      </c>
      <c r="V580">
        <v>45968</v>
      </c>
      <c r="X580">
        <v>45989</v>
      </c>
      <c r="Z580">
        <v>25.11</v>
      </c>
      <c r="AA580">
        <v>38195</v>
      </c>
      <c r="AB580" s="318" t="s">
        <v>77</v>
      </c>
      <c r="AC580" s="318">
        <v>50042073</v>
      </c>
      <c r="AD580" s="318" t="s">
        <v>101</v>
      </c>
      <c r="AF580" s="318">
        <v>30</v>
      </c>
      <c r="AG580" s="320">
        <v>80794</v>
      </c>
      <c r="AH580" s="318"/>
      <c r="AI580" s="320"/>
    </row>
    <row r="581" spans="1:35">
      <c r="A581" t="s">
        <v>1919</v>
      </c>
      <c r="B581" s="1">
        <v>45972</v>
      </c>
      <c r="C581">
        <v>11</v>
      </c>
      <c r="D581">
        <v>510411</v>
      </c>
      <c r="E581" t="s">
        <v>7062</v>
      </c>
      <c r="F581" t="s">
        <v>46</v>
      </c>
      <c r="G581" t="s">
        <v>5845</v>
      </c>
      <c r="H581" t="s">
        <v>7063</v>
      </c>
      <c r="I581" t="s">
        <v>6208</v>
      </c>
      <c r="J581" t="s">
        <v>6771</v>
      </c>
      <c r="K581" s="318"/>
      <c r="L581" t="s">
        <v>391</v>
      </c>
      <c r="M581" s="319">
        <v>45974</v>
      </c>
      <c r="N581" s="318">
        <v>11</v>
      </c>
      <c r="O581" s="318"/>
      <c r="P581" s="318"/>
      <c r="Q581" s="319"/>
      <c r="R581" t="s">
        <v>43</v>
      </c>
      <c r="S581" s="318"/>
      <c r="AB581" s="318" t="s">
        <v>77</v>
      </c>
      <c r="AC581" s="318">
        <v>50042164</v>
      </c>
      <c r="AD581" s="318" t="s">
        <v>101</v>
      </c>
      <c r="AF581" s="318">
        <v>52</v>
      </c>
      <c r="AG581" s="320">
        <v>33910</v>
      </c>
      <c r="AH581" s="318"/>
      <c r="AI581" s="320"/>
    </row>
    <row r="582" spans="1:35">
      <c r="A582" t="s">
        <v>1922</v>
      </c>
      <c r="B582" s="1">
        <v>45972</v>
      </c>
      <c r="C582">
        <v>11</v>
      </c>
      <c r="D582">
        <v>510412</v>
      </c>
      <c r="E582" t="s">
        <v>6426</v>
      </c>
      <c r="F582" t="s">
        <v>46</v>
      </c>
      <c r="G582" t="s">
        <v>5818</v>
      </c>
      <c r="H582" t="s">
        <v>6427</v>
      </c>
      <c r="I582" t="s">
        <v>5754</v>
      </c>
      <c r="J582" t="s">
        <v>6758</v>
      </c>
      <c r="K582" s="318"/>
      <c r="L582" t="s">
        <v>391</v>
      </c>
      <c r="M582" s="319" t="s">
        <v>534</v>
      </c>
      <c r="N582" s="318"/>
      <c r="O582" s="318"/>
      <c r="P582" s="318"/>
      <c r="Q582" s="319"/>
      <c r="R582" t="s">
        <v>43</v>
      </c>
      <c r="S582" s="318"/>
      <c r="AB582" s="318"/>
      <c r="AC582" s="318">
        <v>50042581</v>
      </c>
      <c r="AD582" s="318" t="s">
        <v>43</v>
      </c>
      <c r="AF582" s="318"/>
      <c r="AG582" s="320"/>
      <c r="AH582" s="318"/>
      <c r="AI582" s="320"/>
    </row>
    <row r="583" spans="1:35" hidden="1">
      <c r="A583" t="s">
        <v>1923</v>
      </c>
      <c r="B583" s="1">
        <v>45972</v>
      </c>
      <c r="C583">
        <v>11</v>
      </c>
      <c r="D583">
        <v>510413</v>
      </c>
      <c r="E583" t="s">
        <v>7064</v>
      </c>
      <c r="F583" t="s">
        <v>5942</v>
      </c>
      <c r="G583" t="s">
        <v>6000</v>
      </c>
      <c r="H583" t="s">
        <v>7065</v>
      </c>
      <c r="I583" t="s">
        <v>7066</v>
      </c>
      <c r="J583" t="s">
        <v>7067</v>
      </c>
      <c r="K583" s="318"/>
      <c r="L583" t="s">
        <v>5814</v>
      </c>
      <c r="M583" s="319">
        <v>45978</v>
      </c>
      <c r="N583" s="318">
        <v>11</v>
      </c>
      <c r="O583" s="318"/>
      <c r="P583" s="318"/>
      <c r="Q583" s="319"/>
      <c r="R583" t="s">
        <v>43</v>
      </c>
      <c r="S583" s="318"/>
      <c r="AB583" s="318" t="s">
        <v>78</v>
      </c>
      <c r="AC583" s="318">
        <v>50042056</v>
      </c>
      <c r="AD583" s="318" t="s">
        <v>79</v>
      </c>
      <c r="AF583" s="318">
        <v>61</v>
      </c>
      <c r="AG583" s="320">
        <v>182672</v>
      </c>
      <c r="AH583" s="318"/>
      <c r="AI583" s="320"/>
    </row>
    <row r="584" spans="1:35">
      <c r="A584" t="s">
        <v>1926</v>
      </c>
      <c r="B584" s="1">
        <v>45972</v>
      </c>
      <c r="C584">
        <v>11</v>
      </c>
      <c r="D584">
        <v>510414</v>
      </c>
      <c r="E584" t="s">
        <v>7068</v>
      </c>
      <c r="F584" t="s">
        <v>46</v>
      </c>
      <c r="G584" t="s">
        <v>5982</v>
      </c>
      <c r="H584" t="s">
        <v>7069</v>
      </c>
      <c r="I584" t="s">
        <v>6055</v>
      </c>
      <c r="J584" t="s">
        <v>6390</v>
      </c>
      <c r="K584" s="318"/>
      <c r="L584" t="s">
        <v>5814</v>
      </c>
      <c r="M584" s="319">
        <v>46045</v>
      </c>
      <c r="N584" s="318">
        <v>1</v>
      </c>
      <c r="O584" s="318"/>
      <c r="P584" s="318"/>
      <c r="Q584" s="319"/>
      <c r="R584" t="s">
        <v>43</v>
      </c>
      <c r="S584" s="318"/>
      <c r="AB584" s="318" t="s">
        <v>199</v>
      </c>
      <c r="AC584" s="318">
        <v>50042875</v>
      </c>
      <c r="AD584" s="318" t="s">
        <v>44</v>
      </c>
      <c r="AF584" s="318">
        <v>35</v>
      </c>
      <c r="AG584" s="320">
        <v>294592</v>
      </c>
      <c r="AH584" s="318">
        <v>94</v>
      </c>
      <c r="AI584" s="320"/>
    </row>
    <row r="585" spans="1:35" hidden="1">
      <c r="A585" t="s">
        <v>1929</v>
      </c>
      <c r="B585" s="1">
        <v>45973</v>
      </c>
      <c r="C585">
        <v>11</v>
      </c>
      <c r="D585">
        <v>510415</v>
      </c>
      <c r="E585" t="s">
        <v>6719</v>
      </c>
      <c r="F585" t="s">
        <v>5942</v>
      </c>
      <c r="G585" t="s">
        <v>6000</v>
      </c>
      <c r="H585" t="s">
        <v>6720</v>
      </c>
      <c r="I585" t="s">
        <v>5944</v>
      </c>
      <c r="J585" t="s">
        <v>6314</v>
      </c>
      <c r="K585" s="318"/>
      <c r="L585" t="s">
        <v>391</v>
      </c>
      <c r="M585" s="319">
        <v>45975</v>
      </c>
      <c r="N585" s="318">
        <v>11</v>
      </c>
      <c r="O585" s="318"/>
      <c r="P585" s="318"/>
      <c r="Q585" s="319"/>
      <c r="R585" t="s">
        <v>43</v>
      </c>
      <c r="S585" s="318"/>
      <c r="AB585" s="318" t="s">
        <v>78</v>
      </c>
      <c r="AC585" s="318">
        <v>50042879</v>
      </c>
      <c r="AD585" s="318" t="s">
        <v>79</v>
      </c>
      <c r="AF585" s="318">
        <v>30</v>
      </c>
      <c r="AG585" s="320">
        <v>62708</v>
      </c>
      <c r="AH585" s="318"/>
      <c r="AI585" s="320"/>
    </row>
    <row r="586" spans="1:35">
      <c r="A586" t="s">
        <v>1932</v>
      </c>
      <c r="B586" s="1">
        <v>45973</v>
      </c>
      <c r="C586">
        <v>11</v>
      </c>
      <c r="D586">
        <v>510416</v>
      </c>
      <c r="E586" t="s">
        <v>7070</v>
      </c>
      <c r="F586" t="s">
        <v>46</v>
      </c>
      <c r="G586" t="s">
        <v>5982</v>
      </c>
      <c r="H586" t="s">
        <v>7071</v>
      </c>
      <c r="I586" t="s">
        <v>5829</v>
      </c>
      <c r="J586" t="s">
        <v>6390</v>
      </c>
      <c r="K586" s="318"/>
      <c r="L586" t="s">
        <v>5814</v>
      </c>
      <c r="M586" s="319">
        <v>45994</v>
      </c>
      <c r="N586" s="318">
        <v>12</v>
      </c>
      <c r="O586" s="318"/>
      <c r="P586" s="318"/>
      <c r="Q586" s="319"/>
      <c r="R586" t="s">
        <v>43</v>
      </c>
      <c r="S586" s="318"/>
      <c r="AB586" s="318" t="s">
        <v>78</v>
      </c>
      <c r="AC586" s="318">
        <v>50043140</v>
      </c>
      <c r="AD586" s="318" t="s">
        <v>79</v>
      </c>
      <c r="AF586" s="318">
        <v>30</v>
      </c>
      <c r="AG586" s="320">
        <v>268929</v>
      </c>
      <c r="AH586" s="318">
        <v>48</v>
      </c>
      <c r="AI586" s="320"/>
    </row>
    <row r="587" spans="1:35">
      <c r="A587" t="s">
        <v>1935</v>
      </c>
      <c r="B587" s="1">
        <v>45974</v>
      </c>
      <c r="C587">
        <v>11</v>
      </c>
      <c r="D587">
        <v>510417</v>
      </c>
      <c r="E587" t="s">
        <v>6491</v>
      </c>
      <c r="F587" t="s">
        <v>46</v>
      </c>
      <c r="G587" t="s">
        <v>5759</v>
      </c>
      <c r="H587" t="s">
        <v>6492</v>
      </c>
      <c r="I587" t="s">
        <v>3282</v>
      </c>
      <c r="J587" t="s">
        <v>5869</v>
      </c>
      <c r="K587" s="318"/>
      <c r="L587" t="s">
        <v>391</v>
      </c>
      <c r="M587" s="319">
        <v>46030</v>
      </c>
      <c r="N587" s="318">
        <v>1</v>
      </c>
      <c r="O587" s="318"/>
      <c r="P587" s="318"/>
      <c r="Q587" s="319"/>
      <c r="R587" t="s">
        <v>43</v>
      </c>
      <c r="S587" s="318"/>
      <c r="AB587" s="318"/>
      <c r="AC587" s="318">
        <v>50043092</v>
      </c>
      <c r="AD587" s="318" t="s">
        <v>43</v>
      </c>
      <c r="AF587" s="318"/>
      <c r="AG587" s="320"/>
      <c r="AH587" s="318"/>
      <c r="AI587" s="320"/>
    </row>
    <row r="588" spans="1:35">
      <c r="A588" t="s">
        <v>1940</v>
      </c>
      <c r="B588" s="1">
        <v>45974</v>
      </c>
      <c r="C588">
        <v>11</v>
      </c>
      <c r="D588">
        <v>510418</v>
      </c>
      <c r="E588" t="s">
        <v>7072</v>
      </c>
      <c r="F588" t="s">
        <v>46</v>
      </c>
      <c r="G588" t="s">
        <v>5845</v>
      </c>
      <c r="H588" t="s">
        <v>7073</v>
      </c>
      <c r="I588" t="s">
        <v>5829</v>
      </c>
      <c r="J588" t="s">
        <v>6771</v>
      </c>
      <c r="K588" s="318"/>
      <c r="L588" t="s">
        <v>391</v>
      </c>
      <c r="M588" s="319">
        <v>45979</v>
      </c>
      <c r="N588" s="318">
        <v>11</v>
      </c>
      <c r="O588" s="318"/>
      <c r="P588" s="318"/>
      <c r="Q588" s="319"/>
      <c r="R588" t="s">
        <v>43</v>
      </c>
      <c r="S588" s="318"/>
      <c r="AB588" s="318" t="s">
        <v>77</v>
      </c>
      <c r="AC588" s="318">
        <v>50043178</v>
      </c>
      <c r="AD588" s="318" t="s">
        <v>101</v>
      </c>
      <c r="AF588" s="318">
        <v>52</v>
      </c>
      <c r="AG588" s="320">
        <v>36566</v>
      </c>
      <c r="AH588" s="318"/>
      <c r="AI588" s="320"/>
    </row>
    <row r="589" spans="1:35">
      <c r="A589" t="s">
        <v>1943</v>
      </c>
      <c r="B589" s="1">
        <v>45975</v>
      </c>
      <c r="C589">
        <v>11</v>
      </c>
      <c r="D589">
        <v>510419</v>
      </c>
      <c r="E589" t="s">
        <v>7074</v>
      </c>
      <c r="F589" t="s">
        <v>46</v>
      </c>
      <c r="G589" t="s">
        <v>70</v>
      </c>
      <c r="H589" t="s">
        <v>7075</v>
      </c>
      <c r="I589" t="s">
        <v>6161</v>
      </c>
      <c r="J589" t="s">
        <v>6098</v>
      </c>
      <c r="K589" s="318"/>
      <c r="L589" t="s">
        <v>5750</v>
      </c>
      <c r="M589" s="319">
        <v>45986</v>
      </c>
      <c r="N589" s="318">
        <v>11</v>
      </c>
      <c r="O589" s="318"/>
      <c r="P589" s="318"/>
      <c r="Q589" s="319"/>
      <c r="R589" t="s">
        <v>43</v>
      </c>
      <c r="S589" s="318"/>
      <c r="U589" t="s">
        <v>257</v>
      </c>
      <c r="V589">
        <v>45975</v>
      </c>
      <c r="X589">
        <v>45986</v>
      </c>
      <c r="Z589">
        <v>25.11</v>
      </c>
      <c r="AA589">
        <v>75344</v>
      </c>
      <c r="AB589" s="318" t="s">
        <v>77</v>
      </c>
      <c r="AC589" s="318" t="s">
        <v>6158</v>
      </c>
      <c r="AD589" s="318" t="s">
        <v>101</v>
      </c>
      <c r="AF589" s="318">
        <v>100</v>
      </c>
      <c r="AG589" s="320">
        <v>185156</v>
      </c>
      <c r="AH589" s="318"/>
      <c r="AI589" s="320"/>
    </row>
    <row r="590" spans="1:35" hidden="1">
      <c r="A590" t="s">
        <v>1947</v>
      </c>
      <c r="B590" s="1">
        <v>45975</v>
      </c>
      <c r="C590">
        <v>11</v>
      </c>
      <c r="D590">
        <v>510420</v>
      </c>
      <c r="E590" t="s">
        <v>7076</v>
      </c>
      <c r="F590" t="s">
        <v>6418</v>
      </c>
      <c r="G590" t="s">
        <v>6000</v>
      </c>
      <c r="H590" t="s">
        <v>7077</v>
      </c>
      <c r="I590" t="s">
        <v>6904</v>
      </c>
      <c r="J590" t="s">
        <v>6333</v>
      </c>
      <c r="K590" s="318"/>
      <c r="L590" t="s">
        <v>5814</v>
      </c>
      <c r="M590" s="319">
        <v>45993</v>
      </c>
      <c r="N590" s="318">
        <v>12</v>
      </c>
      <c r="O590" s="318"/>
      <c r="P590" s="318"/>
      <c r="Q590" s="319"/>
      <c r="R590" t="s">
        <v>43</v>
      </c>
      <c r="S590" s="318"/>
      <c r="AB590" s="318" t="s">
        <v>78</v>
      </c>
      <c r="AC590" s="318">
        <v>50043649</v>
      </c>
      <c r="AD590" s="318" t="s">
        <v>79</v>
      </c>
      <c r="AF590" s="318">
        <v>40</v>
      </c>
      <c r="AG590" s="320">
        <v>213164</v>
      </c>
      <c r="AH590" s="318">
        <v>24</v>
      </c>
      <c r="AI590" s="320"/>
    </row>
    <row r="591" spans="1:35">
      <c r="A591" t="s">
        <v>1951</v>
      </c>
      <c r="B591" s="1">
        <v>45978</v>
      </c>
      <c r="C591">
        <v>11</v>
      </c>
      <c r="D591">
        <v>510421</v>
      </c>
      <c r="E591" t="s">
        <v>7078</v>
      </c>
      <c r="F591" t="s">
        <v>46</v>
      </c>
      <c r="H591" t="s">
        <v>7079</v>
      </c>
      <c r="I591" t="s">
        <v>3282</v>
      </c>
      <c r="J591" t="s">
        <v>6333</v>
      </c>
      <c r="K591" s="318"/>
      <c r="L591" t="s">
        <v>391</v>
      </c>
      <c r="M591" s="319" t="s">
        <v>534</v>
      </c>
      <c r="N591" s="318"/>
      <c r="O591" s="318"/>
      <c r="P591" s="318"/>
      <c r="Q591" s="319"/>
      <c r="R591" t="s">
        <v>43</v>
      </c>
      <c r="S591" s="318"/>
      <c r="AB591" s="318"/>
      <c r="AC591" s="318" t="s">
        <v>1514</v>
      </c>
      <c r="AD591" s="318" t="s">
        <v>43</v>
      </c>
      <c r="AF591" s="318"/>
      <c r="AG591" s="320"/>
      <c r="AH591" s="318"/>
      <c r="AI591" s="320"/>
    </row>
    <row r="592" spans="1:35" hidden="1">
      <c r="A592" t="s">
        <v>1954</v>
      </c>
      <c r="B592" s="1">
        <v>45978</v>
      </c>
      <c r="C592">
        <v>11</v>
      </c>
      <c r="D592">
        <v>510422</v>
      </c>
      <c r="E592" t="s">
        <v>7080</v>
      </c>
      <c r="F592" t="s">
        <v>5942</v>
      </c>
      <c r="G592" t="s">
        <v>5759</v>
      </c>
      <c r="H592" t="s">
        <v>7081</v>
      </c>
      <c r="I592" t="s">
        <v>6890</v>
      </c>
      <c r="J592" t="s">
        <v>6333</v>
      </c>
      <c r="K592" s="318"/>
      <c r="L592" t="s">
        <v>6892</v>
      </c>
      <c r="M592" s="319">
        <v>46002</v>
      </c>
      <c r="N592" s="318">
        <v>12</v>
      </c>
      <c r="O592" s="318"/>
      <c r="P592" s="318"/>
      <c r="Q592" s="319"/>
      <c r="R592" t="s">
        <v>43</v>
      </c>
      <c r="S592" s="318"/>
      <c r="AB592" s="318" t="s">
        <v>182</v>
      </c>
      <c r="AC592" s="318">
        <v>50044320</v>
      </c>
      <c r="AD592" s="318" t="s">
        <v>35</v>
      </c>
      <c r="AF592" s="318">
        <v>37</v>
      </c>
      <c r="AG592" s="320">
        <v>296266</v>
      </c>
      <c r="AH592" s="318">
        <v>34</v>
      </c>
      <c r="AI592" s="320"/>
    </row>
    <row r="593" spans="1:35">
      <c r="A593" t="s">
        <v>1957</v>
      </c>
      <c r="B593" s="1">
        <v>45978</v>
      </c>
      <c r="C593">
        <v>11</v>
      </c>
      <c r="D593">
        <v>510423</v>
      </c>
      <c r="E593" t="s">
        <v>7082</v>
      </c>
      <c r="F593" t="s">
        <v>46</v>
      </c>
      <c r="G593" t="s">
        <v>70</v>
      </c>
      <c r="H593" t="s">
        <v>7083</v>
      </c>
      <c r="I593" t="s">
        <v>6161</v>
      </c>
      <c r="J593" t="s">
        <v>6098</v>
      </c>
      <c r="K593" s="318"/>
      <c r="L593" t="s">
        <v>5750</v>
      </c>
      <c r="M593" s="319">
        <v>45978</v>
      </c>
      <c r="N593" s="318">
        <v>11</v>
      </c>
      <c r="O593" s="318"/>
      <c r="P593" s="318"/>
      <c r="Q593" s="319"/>
      <c r="R593" t="s">
        <v>43</v>
      </c>
      <c r="S593" s="318"/>
      <c r="U593" t="s">
        <v>257</v>
      </c>
      <c r="V593">
        <v>45978</v>
      </c>
      <c r="X593">
        <v>45978</v>
      </c>
      <c r="Z593">
        <v>25.11</v>
      </c>
      <c r="AA593">
        <v>75275</v>
      </c>
      <c r="AB593" s="318" t="s">
        <v>77</v>
      </c>
      <c r="AC593" s="318" t="s">
        <v>6158</v>
      </c>
      <c r="AD593" s="318" t="s">
        <v>101</v>
      </c>
      <c r="AF593" s="318">
        <v>100</v>
      </c>
      <c r="AG593" s="320">
        <v>189901</v>
      </c>
      <c r="AH593" s="318"/>
      <c r="AI593" s="320"/>
    </row>
    <row r="594" spans="1:35" hidden="1">
      <c r="A594" t="s">
        <v>1960</v>
      </c>
      <c r="B594" s="1">
        <v>45978</v>
      </c>
      <c r="C594">
        <v>11</v>
      </c>
      <c r="D594">
        <v>510424</v>
      </c>
      <c r="E594" t="s">
        <v>7084</v>
      </c>
      <c r="F594" t="s">
        <v>5942</v>
      </c>
      <c r="G594" t="s">
        <v>5773</v>
      </c>
      <c r="H594" t="s">
        <v>7085</v>
      </c>
      <c r="I594" t="s">
        <v>6890</v>
      </c>
      <c r="J594" t="s">
        <v>1129</v>
      </c>
      <c r="K594" s="318"/>
      <c r="L594" t="s">
        <v>7086</v>
      </c>
      <c r="M594" s="319">
        <v>45982</v>
      </c>
      <c r="N594" s="318">
        <v>11</v>
      </c>
      <c r="O594" s="318"/>
      <c r="P594" s="318"/>
      <c r="Q594" s="319"/>
      <c r="R594" t="s">
        <v>43</v>
      </c>
      <c r="S594" s="318"/>
      <c r="AB594" s="318" t="s">
        <v>77</v>
      </c>
      <c r="AC594" s="318">
        <v>50043672</v>
      </c>
      <c r="AD594" s="318" t="s">
        <v>101</v>
      </c>
      <c r="AF594" s="318">
        <v>32</v>
      </c>
      <c r="AG594" s="320">
        <v>109157</v>
      </c>
      <c r="AH594" s="318"/>
      <c r="AI594" s="320"/>
    </row>
    <row r="595" spans="1:35">
      <c r="A595" t="s">
        <v>1963</v>
      </c>
      <c r="B595" s="1">
        <v>45981</v>
      </c>
      <c r="C595">
        <v>11</v>
      </c>
      <c r="D595">
        <v>510425</v>
      </c>
      <c r="E595" t="s">
        <v>7087</v>
      </c>
      <c r="F595" t="s">
        <v>46</v>
      </c>
      <c r="G595" t="s">
        <v>70</v>
      </c>
      <c r="H595" t="s">
        <v>7088</v>
      </c>
      <c r="I595" t="s">
        <v>6055</v>
      </c>
      <c r="J595" t="s">
        <v>6098</v>
      </c>
      <c r="K595" s="318"/>
      <c r="L595" t="s">
        <v>5750</v>
      </c>
      <c r="M595" s="319">
        <v>45986</v>
      </c>
      <c r="N595" s="318">
        <v>11</v>
      </c>
      <c r="O595" s="318"/>
      <c r="P595" s="318"/>
      <c r="Q595" s="319"/>
      <c r="R595" t="s">
        <v>43</v>
      </c>
      <c r="S595" s="318"/>
      <c r="U595" t="s">
        <v>257</v>
      </c>
      <c r="V595">
        <v>45981</v>
      </c>
      <c r="X595">
        <v>45986</v>
      </c>
      <c r="Z595">
        <v>25.11</v>
      </c>
      <c r="AA595">
        <v>73400</v>
      </c>
      <c r="AB595" s="318" t="s">
        <v>77</v>
      </c>
      <c r="AC595" s="318" t="s">
        <v>6158</v>
      </c>
      <c r="AD595" s="318" t="s">
        <v>101</v>
      </c>
      <c r="AF595" s="318">
        <v>100</v>
      </c>
      <c r="AG595" s="320">
        <v>181479</v>
      </c>
      <c r="AH595" s="318"/>
      <c r="AI595" s="320"/>
    </row>
    <row r="596" spans="1:35">
      <c r="A596" t="s">
        <v>1966</v>
      </c>
      <c r="B596" s="1">
        <v>45986</v>
      </c>
      <c r="C596">
        <v>11</v>
      </c>
      <c r="D596">
        <v>510426</v>
      </c>
      <c r="E596" t="s">
        <v>7089</v>
      </c>
      <c r="F596" t="s">
        <v>46</v>
      </c>
      <c r="G596" t="s">
        <v>5752</v>
      </c>
      <c r="H596" t="s">
        <v>7090</v>
      </c>
      <c r="I596" t="s">
        <v>6208</v>
      </c>
      <c r="J596" t="s">
        <v>6333</v>
      </c>
      <c r="K596" s="318"/>
      <c r="L596" t="s">
        <v>5814</v>
      </c>
      <c r="M596" s="319">
        <v>46003</v>
      </c>
      <c r="N596" s="318">
        <v>12</v>
      </c>
      <c r="O596" s="318"/>
      <c r="P596" s="318"/>
      <c r="Q596" s="319"/>
      <c r="R596" t="s">
        <v>43</v>
      </c>
      <c r="S596" s="318"/>
      <c r="AB596" s="318" t="s">
        <v>78</v>
      </c>
      <c r="AC596" s="318">
        <v>50045078</v>
      </c>
      <c r="AD596" s="318" t="s">
        <v>79</v>
      </c>
      <c r="AF596" s="318">
        <v>30</v>
      </c>
      <c r="AG596" s="320">
        <v>221152</v>
      </c>
      <c r="AH596" s="318">
        <v>46</v>
      </c>
      <c r="AI596" s="320"/>
    </row>
    <row r="597" spans="1:35" hidden="1">
      <c r="A597" t="s">
        <v>1969</v>
      </c>
      <c r="B597" s="1">
        <v>45982</v>
      </c>
      <c r="C597">
        <v>11</v>
      </c>
      <c r="D597">
        <v>510427</v>
      </c>
      <c r="E597" t="s">
        <v>7091</v>
      </c>
      <c r="F597" t="s">
        <v>6418</v>
      </c>
      <c r="G597" t="s">
        <v>5982</v>
      </c>
      <c r="H597" t="s">
        <v>7092</v>
      </c>
      <c r="I597" t="s">
        <v>6904</v>
      </c>
      <c r="J597" t="s">
        <v>7093</v>
      </c>
      <c r="K597" s="318"/>
      <c r="L597" t="s">
        <v>7041</v>
      </c>
      <c r="M597" s="319">
        <v>46073</v>
      </c>
      <c r="N597" s="318">
        <v>2</v>
      </c>
      <c r="O597" s="318"/>
      <c r="P597" s="318"/>
      <c r="Q597" s="319"/>
      <c r="R597" t="s">
        <v>43</v>
      </c>
      <c r="S597" s="318"/>
      <c r="AB597" s="318"/>
      <c r="AC597" s="318">
        <v>50045484</v>
      </c>
      <c r="AD597" s="318" t="s">
        <v>43</v>
      </c>
      <c r="AF597" s="318"/>
      <c r="AG597" s="320"/>
      <c r="AH597" s="318"/>
      <c r="AI597" s="320"/>
    </row>
    <row r="598" spans="1:35" hidden="1">
      <c r="A598" t="s">
        <v>1972</v>
      </c>
      <c r="B598" s="1">
        <v>45982</v>
      </c>
      <c r="C598">
        <v>11</v>
      </c>
      <c r="D598">
        <v>510428</v>
      </c>
      <c r="E598" t="s">
        <v>7094</v>
      </c>
      <c r="F598" t="s">
        <v>6418</v>
      </c>
      <c r="G598" t="s">
        <v>5982</v>
      </c>
      <c r="H598" t="s">
        <v>7095</v>
      </c>
      <c r="I598" t="s">
        <v>6904</v>
      </c>
      <c r="J598" t="s">
        <v>6333</v>
      </c>
      <c r="K598" s="318"/>
      <c r="L598" t="s">
        <v>5814</v>
      </c>
      <c r="M598" s="319">
        <v>46010</v>
      </c>
      <c r="N598" s="318">
        <v>12</v>
      </c>
      <c r="O598" s="318"/>
      <c r="P598" s="318"/>
      <c r="Q598" s="319"/>
      <c r="R598" t="s">
        <v>43</v>
      </c>
      <c r="S598" s="318"/>
      <c r="AB598" s="318" t="s">
        <v>182</v>
      </c>
      <c r="AC598" s="318">
        <v>50045478</v>
      </c>
      <c r="AD598" s="318" t="s">
        <v>35</v>
      </c>
      <c r="AF598" s="318">
        <v>40</v>
      </c>
      <c r="AG598" s="320">
        <v>197292</v>
      </c>
      <c r="AH598" s="318">
        <v>10</v>
      </c>
      <c r="AI598" s="320"/>
    </row>
    <row r="599" spans="1:35">
      <c r="A599" t="s">
        <v>1975</v>
      </c>
      <c r="B599" s="1">
        <v>45986</v>
      </c>
      <c r="C599">
        <v>11</v>
      </c>
      <c r="D599">
        <v>510429</v>
      </c>
      <c r="E599" t="s">
        <v>6717</v>
      </c>
      <c r="F599" t="s">
        <v>46</v>
      </c>
      <c r="G599" t="s">
        <v>5982</v>
      </c>
      <c r="H599" t="s">
        <v>7096</v>
      </c>
      <c r="I599" t="s">
        <v>3282</v>
      </c>
      <c r="J599" t="s">
        <v>6796</v>
      </c>
      <c r="K599" s="318"/>
      <c r="L599" t="s">
        <v>391</v>
      </c>
      <c r="M599" s="319">
        <v>45995</v>
      </c>
      <c r="N599" s="318">
        <v>12</v>
      </c>
      <c r="O599" s="318"/>
      <c r="P599" s="318"/>
      <c r="Q599" s="319"/>
      <c r="R599" t="s">
        <v>43</v>
      </c>
      <c r="S599" s="318"/>
      <c r="AB599" s="318" t="s">
        <v>78</v>
      </c>
      <c r="AC599" s="318">
        <v>50044747</v>
      </c>
      <c r="AD599" s="318" t="s">
        <v>79</v>
      </c>
      <c r="AF599" s="318">
        <v>30</v>
      </c>
      <c r="AG599" s="320">
        <v>38092</v>
      </c>
      <c r="AH599" s="318"/>
      <c r="AI599" s="320"/>
    </row>
    <row r="600" spans="1:35" hidden="1">
      <c r="A600" t="s">
        <v>1978</v>
      </c>
      <c r="B600" s="1">
        <v>45982</v>
      </c>
      <c r="C600">
        <v>11</v>
      </c>
      <c r="D600">
        <v>510430</v>
      </c>
      <c r="E600" t="s">
        <v>6935</v>
      </c>
      <c r="F600" t="s">
        <v>6418</v>
      </c>
      <c r="G600" t="s">
        <v>5818</v>
      </c>
      <c r="H600" t="s">
        <v>6936</v>
      </c>
      <c r="I600" t="s">
        <v>6904</v>
      </c>
      <c r="J600" t="s">
        <v>7097</v>
      </c>
      <c r="K600" s="318"/>
      <c r="L600" t="s">
        <v>5814</v>
      </c>
      <c r="M600" s="319">
        <v>46009</v>
      </c>
      <c r="N600" s="318">
        <v>12</v>
      </c>
      <c r="O600" s="318"/>
      <c r="P600" s="318"/>
      <c r="Q600" s="319"/>
      <c r="R600" t="s">
        <v>43</v>
      </c>
      <c r="S600" s="318"/>
      <c r="AB600" s="318" t="s">
        <v>199</v>
      </c>
      <c r="AC600" s="318">
        <v>50044905</v>
      </c>
      <c r="AD600" s="318" t="s">
        <v>44</v>
      </c>
      <c r="AF600" s="318">
        <v>46</v>
      </c>
      <c r="AG600" s="320">
        <v>218047</v>
      </c>
      <c r="AH600" s="318">
        <v>103</v>
      </c>
      <c r="AI600" s="320"/>
    </row>
    <row r="601" spans="1:35" hidden="1">
      <c r="A601" t="s">
        <v>1981</v>
      </c>
      <c r="B601" s="1">
        <v>45986</v>
      </c>
      <c r="C601">
        <v>11</v>
      </c>
      <c r="D601">
        <v>510431</v>
      </c>
      <c r="E601" t="s">
        <v>7098</v>
      </c>
      <c r="F601" t="s">
        <v>5942</v>
      </c>
      <c r="G601" t="s">
        <v>5773</v>
      </c>
      <c r="H601" t="s">
        <v>7099</v>
      </c>
      <c r="I601" t="s">
        <v>6890</v>
      </c>
      <c r="J601" t="s">
        <v>6333</v>
      </c>
      <c r="K601" s="318"/>
      <c r="L601" t="s">
        <v>6892</v>
      </c>
      <c r="M601" s="319">
        <v>46009</v>
      </c>
      <c r="N601" s="318">
        <v>12</v>
      </c>
      <c r="O601" s="318"/>
      <c r="P601" s="318"/>
      <c r="Q601" s="319"/>
      <c r="R601" t="s">
        <v>43</v>
      </c>
      <c r="S601" s="318"/>
      <c r="AB601" s="318" t="s">
        <v>182</v>
      </c>
      <c r="AC601" s="318">
        <v>50045872</v>
      </c>
      <c r="AD601" s="318" t="s">
        <v>35</v>
      </c>
      <c r="AF601" s="318">
        <v>30</v>
      </c>
      <c r="AG601" s="320">
        <v>253029</v>
      </c>
      <c r="AH601" s="318">
        <v>24</v>
      </c>
      <c r="AI601" s="320"/>
    </row>
    <row r="602" spans="1:35" hidden="1">
      <c r="A602" t="s">
        <v>1984</v>
      </c>
      <c r="B602" s="1">
        <v>45986</v>
      </c>
      <c r="C602">
        <v>11</v>
      </c>
      <c r="D602">
        <v>510432</v>
      </c>
      <c r="E602" t="s">
        <v>7100</v>
      </c>
      <c r="F602" t="s">
        <v>5942</v>
      </c>
      <c r="G602" t="s">
        <v>5800</v>
      </c>
      <c r="H602" t="s">
        <v>7101</v>
      </c>
      <c r="I602" t="s">
        <v>6890</v>
      </c>
      <c r="J602" t="s">
        <v>6333</v>
      </c>
      <c r="K602" s="318"/>
      <c r="L602" t="s">
        <v>6892</v>
      </c>
      <c r="M602" s="319">
        <v>46013</v>
      </c>
      <c r="N602" s="318">
        <v>12</v>
      </c>
      <c r="O602" s="318"/>
      <c r="P602" s="318"/>
      <c r="Q602" s="319"/>
      <c r="R602" t="s">
        <v>43</v>
      </c>
      <c r="S602" s="318"/>
      <c r="AB602" s="318" t="s">
        <v>182</v>
      </c>
      <c r="AC602" s="318">
        <v>50046168</v>
      </c>
      <c r="AD602" s="318" t="s">
        <v>35</v>
      </c>
      <c r="AF602" s="318">
        <v>37</v>
      </c>
      <c r="AG602" s="320">
        <v>238057</v>
      </c>
      <c r="AH602" s="318">
        <v>10</v>
      </c>
      <c r="AI602" s="320"/>
    </row>
    <row r="603" spans="1:35" hidden="1">
      <c r="A603" t="s">
        <v>1987</v>
      </c>
      <c r="B603" s="1">
        <v>45986</v>
      </c>
      <c r="C603">
        <v>11</v>
      </c>
      <c r="D603">
        <v>510433</v>
      </c>
      <c r="E603" t="s">
        <v>7102</v>
      </c>
      <c r="F603" t="s">
        <v>6418</v>
      </c>
      <c r="G603" t="s">
        <v>5759</v>
      </c>
      <c r="H603" t="s">
        <v>7103</v>
      </c>
      <c r="I603" t="s">
        <v>7104</v>
      </c>
      <c r="J603" t="s">
        <v>6390</v>
      </c>
      <c r="K603" s="318"/>
      <c r="L603" t="s">
        <v>5814</v>
      </c>
      <c r="M603" s="319">
        <v>46014</v>
      </c>
      <c r="N603" s="318">
        <v>12</v>
      </c>
      <c r="O603" s="318"/>
      <c r="P603" s="318"/>
      <c r="Q603" s="319"/>
      <c r="R603" t="s">
        <v>43</v>
      </c>
      <c r="S603" s="318"/>
      <c r="AB603" s="318" t="s">
        <v>182</v>
      </c>
      <c r="AC603" s="318">
        <v>50045471</v>
      </c>
      <c r="AD603" s="318" t="s">
        <v>35</v>
      </c>
      <c r="AF603" s="318">
        <v>40</v>
      </c>
      <c r="AG603" s="320">
        <v>223767</v>
      </c>
      <c r="AH603" s="318">
        <v>26</v>
      </c>
      <c r="AI603" s="320"/>
    </row>
    <row r="604" spans="1:35" hidden="1">
      <c r="A604" t="s">
        <v>1988</v>
      </c>
      <c r="B604" s="1">
        <v>45986</v>
      </c>
      <c r="C604">
        <v>11</v>
      </c>
      <c r="D604">
        <v>510434</v>
      </c>
      <c r="E604" t="s">
        <v>7105</v>
      </c>
      <c r="F604" t="s">
        <v>6418</v>
      </c>
      <c r="G604" t="s">
        <v>5773</v>
      </c>
      <c r="H604" t="s">
        <v>7106</v>
      </c>
      <c r="I604" t="s">
        <v>7107</v>
      </c>
      <c r="J604" t="s">
        <v>6390</v>
      </c>
      <c r="K604" s="318"/>
      <c r="L604" t="s">
        <v>5814</v>
      </c>
      <c r="M604" s="319">
        <v>46030</v>
      </c>
      <c r="N604" s="318">
        <v>1</v>
      </c>
      <c r="O604" s="318"/>
      <c r="P604" s="318"/>
      <c r="Q604" s="319"/>
      <c r="R604" t="s">
        <v>43</v>
      </c>
      <c r="S604" s="318"/>
      <c r="AB604" s="318" t="s">
        <v>182</v>
      </c>
      <c r="AC604" s="318">
        <v>50045473</v>
      </c>
      <c r="AD604" s="318" t="s">
        <v>35</v>
      </c>
      <c r="AF604" s="318">
        <v>40</v>
      </c>
      <c r="AG604" s="320">
        <v>205823</v>
      </c>
      <c r="AH604" s="318">
        <v>19</v>
      </c>
      <c r="AI604" s="320"/>
    </row>
    <row r="605" spans="1:35">
      <c r="A605" t="s">
        <v>1989</v>
      </c>
      <c r="B605" s="1">
        <v>45986</v>
      </c>
      <c r="C605">
        <v>11</v>
      </c>
      <c r="D605">
        <v>510435</v>
      </c>
      <c r="E605" t="s">
        <v>7108</v>
      </c>
      <c r="F605" t="s">
        <v>46</v>
      </c>
      <c r="G605" t="s">
        <v>5982</v>
      </c>
      <c r="H605" t="s">
        <v>7109</v>
      </c>
      <c r="I605" t="s">
        <v>5748</v>
      </c>
      <c r="J605" t="s">
        <v>7110</v>
      </c>
      <c r="K605" s="318"/>
      <c r="L605" t="s">
        <v>391</v>
      </c>
      <c r="M605" s="319">
        <v>46009</v>
      </c>
      <c r="N605" s="318">
        <v>12</v>
      </c>
      <c r="O605" s="318"/>
      <c r="P605" s="318"/>
      <c r="Q605" s="319"/>
      <c r="R605" t="s">
        <v>43</v>
      </c>
      <c r="S605" s="318"/>
      <c r="AB605" s="318" t="s">
        <v>182</v>
      </c>
      <c r="AC605" s="318">
        <v>50045273</v>
      </c>
      <c r="AD605" s="318" t="s">
        <v>35</v>
      </c>
      <c r="AF605" s="318">
        <v>52</v>
      </c>
      <c r="AG605" s="320">
        <v>132128</v>
      </c>
      <c r="AH605" s="318"/>
      <c r="AI605" s="320"/>
    </row>
    <row r="606" spans="1:35">
      <c r="A606" t="s">
        <v>1992</v>
      </c>
      <c r="B606" s="1">
        <v>45986</v>
      </c>
      <c r="C606">
        <v>11</v>
      </c>
      <c r="D606">
        <v>510436</v>
      </c>
      <c r="E606" t="s">
        <v>7108</v>
      </c>
      <c r="F606" t="s">
        <v>46</v>
      </c>
      <c r="G606" t="s">
        <v>5982</v>
      </c>
      <c r="H606" t="s">
        <v>7109</v>
      </c>
      <c r="I606" t="s">
        <v>5748</v>
      </c>
      <c r="J606" t="s">
        <v>6771</v>
      </c>
      <c r="K606" s="318"/>
      <c r="L606" t="s">
        <v>391</v>
      </c>
      <c r="M606" s="319">
        <v>45995</v>
      </c>
      <c r="N606" s="318">
        <v>12</v>
      </c>
      <c r="O606" s="318"/>
      <c r="P606" s="318"/>
      <c r="Q606" s="319"/>
      <c r="R606" t="s">
        <v>43</v>
      </c>
      <c r="S606" s="318"/>
      <c r="AB606" s="318" t="s">
        <v>182</v>
      </c>
      <c r="AC606" s="318">
        <v>50045408</v>
      </c>
      <c r="AD606" s="318" t="s">
        <v>35</v>
      </c>
      <c r="AF606" s="318">
        <v>52</v>
      </c>
      <c r="AG606" s="320">
        <v>43758</v>
      </c>
      <c r="AH606" s="318"/>
      <c r="AI606" s="320"/>
    </row>
    <row r="607" spans="1:35">
      <c r="A607" t="s">
        <v>1993</v>
      </c>
      <c r="B607" s="1">
        <v>45988</v>
      </c>
      <c r="C607">
        <v>11</v>
      </c>
      <c r="D607">
        <v>510437</v>
      </c>
      <c r="E607" t="s">
        <v>7111</v>
      </c>
      <c r="F607" t="s">
        <v>46</v>
      </c>
      <c r="G607" t="s">
        <v>70</v>
      </c>
      <c r="H607" t="s">
        <v>7112</v>
      </c>
      <c r="I607" t="s">
        <v>3282</v>
      </c>
      <c r="J607" t="s">
        <v>7113</v>
      </c>
      <c r="K607" s="318"/>
      <c r="L607" t="s">
        <v>5750</v>
      </c>
      <c r="M607" s="319">
        <v>46007</v>
      </c>
      <c r="N607" s="318">
        <v>12</v>
      </c>
      <c r="O607" s="318"/>
      <c r="P607" s="318"/>
      <c r="Q607" s="319"/>
      <c r="R607" t="s">
        <v>43</v>
      </c>
      <c r="S607" s="318"/>
      <c r="U607" t="s">
        <v>257</v>
      </c>
      <c r="V607">
        <v>45988</v>
      </c>
      <c r="X607">
        <v>46007</v>
      </c>
      <c r="Z607">
        <v>25.12</v>
      </c>
      <c r="AA607">
        <v>207133</v>
      </c>
      <c r="AB607" s="318" t="s">
        <v>78</v>
      </c>
      <c r="AC607" s="318">
        <v>50045389</v>
      </c>
      <c r="AD607" s="318" t="s">
        <v>79</v>
      </c>
      <c r="AF607" s="318">
        <v>32</v>
      </c>
      <c r="AG607" s="320">
        <v>362786</v>
      </c>
      <c r="AH607" s="318">
        <v>90</v>
      </c>
      <c r="AI607" s="320"/>
    </row>
    <row r="608" spans="1:35">
      <c r="A608" t="s">
        <v>1994</v>
      </c>
      <c r="B608" s="1">
        <v>45988</v>
      </c>
      <c r="C608">
        <v>11</v>
      </c>
      <c r="D608">
        <v>510438</v>
      </c>
      <c r="E608" t="s">
        <v>7114</v>
      </c>
      <c r="F608" t="s">
        <v>46</v>
      </c>
      <c r="G608" t="s">
        <v>5818</v>
      </c>
      <c r="H608" t="s">
        <v>7115</v>
      </c>
      <c r="I608" t="s">
        <v>6208</v>
      </c>
      <c r="J608" t="s">
        <v>7113</v>
      </c>
      <c r="K608" s="318"/>
      <c r="L608" t="s">
        <v>5814</v>
      </c>
      <c r="M608" s="319">
        <v>46003</v>
      </c>
      <c r="N608" s="318">
        <v>12</v>
      </c>
      <c r="O608" s="318"/>
      <c r="P608" s="318"/>
      <c r="Q608" s="319"/>
      <c r="R608" t="s">
        <v>43</v>
      </c>
      <c r="S608" s="318"/>
      <c r="AB608" s="318" t="s">
        <v>78</v>
      </c>
      <c r="AC608" s="318">
        <v>50045558</v>
      </c>
      <c r="AD608" s="318" t="s">
        <v>79</v>
      </c>
      <c r="AF608" s="318">
        <v>33</v>
      </c>
      <c r="AG608" s="320">
        <v>159533</v>
      </c>
      <c r="AH608" s="318"/>
      <c r="AI608" s="320"/>
    </row>
    <row r="609" spans="1:35" hidden="1">
      <c r="A609" t="s">
        <v>1995</v>
      </c>
      <c r="B609" s="1">
        <v>45988</v>
      </c>
      <c r="C609">
        <v>11</v>
      </c>
      <c r="D609">
        <v>510439</v>
      </c>
      <c r="E609" t="s">
        <v>7116</v>
      </c>
      <c r="F609" t="s">
        <v>6418</v>
      </c>
      <c r="G609" t="s">
        <v>70</v>
      </c>
      <c r="H609" t="s">
        <v>7117</v>
      </c>
      <c r="I609" t="s">
        <v>7107</v>
      </c>
      <c r="J609" t="s">
        <v>6333</v>
      </c>
      <c r="K609" s="318"/>
      <c r="L609" t="s">
        <v>7118</v>
      </c>
      <c r="M609" s="319">
        <v>46038</v>
      </c>
      <c r="N609" s="318">
        <v>1</v>
      </c>
      <c r="O609" s="318"/>
      <c r="P609" s="318"/>
      <c r="Q609" s="319"/>
      <c r="R609" t="s">
        <v>43</v>
      </c>
      <c r="S609" s="318"/>
      <c r="U609" t="s">
        <v>257</v>
      </c>
      <c r="V609">
        <v>45988</v>
      </c>
      <c r="X609">
        <v>46038</v>
      </c>
      <c r="Z609" t="s">
        <v>16758</v>
      </c>
      <c r="AA609" t="s">
        <v>16759</v>
      </c>
      <c r="AB609" s="318" t="s">
        <v>199</v>
      </c>
      <c r="AC609" s="318">
        <v>50046537</v>
      </c>
      <c r="AD609" s="318" t="s">
        <v>44</v>
      </c>
      <c r="AF609" s="318">
        <v>40</v>
      </c>
      <c r="AG609" s="320">
        <v>218309</v>
      </c>
      <c r="AH609" s="318">
        <v>30</v>
      </c>
      <c r="AI609" s="320"/>
    </row>
    <row r="610" spans="1:35">
      <c r="A610" t="s">
        <v>1998</v>
      </c>
      <c r="B610" s="1">
        <v>45988</v>
      </c>
      <c r="C610">
        <v>11</v>
      </c>
      <c r="D610">
        <v>510440</v>
      </c>
      <c r="E610" t="s">
        <v>6975</v>
      </c>
      <c r="F610" t="s">
        <v>46</v>
      </c>
      <c r="G610" t="s">
        <v>5845</v>
      </c>
      <c r="H610" t="s">
        <v>6976</v>
      </c>
      <c r="I610" t="s">
        <v>6208</v>
      </c>
      <c r="J610" t="s">
        <v>6796</v>
      </c>
      <c r="K610" s="318"/>
      <c r="L610" t="s">
        <v>391</v>
      </c>
      <c r="M610" s="319">
        <v>45989</v>
      </c>
      <c r="N610" s="318">
        <v>11</v>
      </c>
      <c r="O610" s="318"/>
      <c r="P610" s="318"/>
      <c r="Q610" s="319"/>
      <c r="R610" t="s">
        <v>43</v>
      </c>
      <c r="S610" s="318"/>
      <c r="AB610" s="318" t="s">
        <v>182</v>
      </c>
      <c r="AC610" s="318">
        <v>50045629</v>
      </c>
      <c r="AD610" s="318" t="s">
        <v>35</v>
      </c>
      <c r="AF610" s="318">
        <v>35</v>
      </c>
      <c r="AG610" s="320">
        <v>23940</v>
      </c>
      <c r="AH610" s="318"/>
      <c r="AI610" s="320"/>
    </row>
    <row r="611" spans="1:35">
      <c r="A611" t="s">
        <v>2001</v>
      </c>
      <c r="B611" s="1">
        <v>45988</v>
      </c>
      <c r="C611">
        <v>11</v>
      </c>
      <c r="D611">
        <v>510441</v>
      </c>
      <c r="E611" t="s">
        <v>6663</v>
      </c>
      <c r="F611" t="s">
        <v>46</v>
      </c>
      <c r="G611" t="s">
        <v>6145</v>
      </c>
      <c r="H611" t="s">
        <v>6664</v>
      </c>
      <c r="I611" t="s">
        <v>3282</v>
      </c>
      <c r="J611" t="s">
        <v>6146</v>
      </c>
      <c r="K611" s="318"/>
      <c r="L611" t="s">
        <v>391</v>
      </c>
      <c r="M611" s="319">
        <v>46007</v>
      </c>
      <c r="N611" s="318">
        <v>12</v>
      </c>
      <c r="O611" s="318"/>
      <c r="P611" s="318" t="s">
        <v>274</v>
      </c>
      <c r="Q611" s="319">
        <v>45993</v>
      </c>
      <c r="R611" t="s">
        <v>7120</v>
      </c>
      <c r="S611" s="318" t="s">
        <v>78</v>
      </c>
      <c r="T611">
        <v>17295</v>
      </c>
      <c r="AB611" s="318" t="s">
        <v>78</v>
      </c>
      <c r="AC611" s="318">
        <v>50045634</v>
      </c>
      <c r="AD611" s="318" t="s">
        <v>79</v>
      </c>
      <c r="AF611" s="318">
        <v>30</v>
      </c>
      <c r="AG611" s="320">
        <v>28882</v>
      </c>
      <c r="AH611" s="318"/>
      <c r="AI611" s="320"/>
    </row>
    <row r="612" spans="1:35">
      <c r="A612" t="s">
        <v>2004</v>
      </c>
      <c r="B612" s="1">
        <v>45989</v>
      </c>
      <c r="C612">
        <v>11</v>
      </c>
      <c r="D612">
        <v>510442</v>
      </c>
      <c r="E612" t="s">
        <v>7121</v>
      </c>
      <c r="F612" t="s">
        <v>46</v>
      </c>
      <c r="G612" t="s">
        <v>5800</v>
      </c>
      <c r="H612" t="s">
        <v>7122</v>
      </c>
      <c r="I612" t="s">
        <v>3282</v>
      </c>
      <c r="J612" t="s">
        <v>6912</v>
      </c>
      <c r="K612" s="318"/>
      <c r="L612" t="s">
        <v>5814</v>
      </c>
      <c r="M612" s="319">
        <v>45996</v>
      </c>
      <c r="N612" s="318">
        <v>12</v>
      </c>
      <c r="O612" s="318"/>
      <c r="P612" s="318"/>
      <c r="Q612" s="319"/>
      <c r="R612" t="s">
        <v>43</v>
      </c>
      <c r="S612" s="318"/>
      <c r="AB612" s="318" t="s">
        <v>78</v>
      </c>
      <c r="AC612" s="318">
        <v>50045977</v>
      </c>
      <c r="AD612" s="318" t="s">
        <v>79</v>
      </c>
      <c r="AF612" s="318">
        <v>35</v>
      </c>
      <c r="AG612" s="320">
        <v>84605</v>
      </c>
      <c r="AH612" s="318"/>
      <c r="AI612" s="320"/>
    </row>
    <row r="613" spans="1:35">
      <c r="A613" t="s">
        <v>2007</v>
      </c>
      <c r="B613" s="1">
        <v>45989</v>
      </c>
      <c r="C613">
        <v>11</v>
      </c>
      <c r="D613">
        <v>510443</v>
      </c>
      <c r="E613" t="s">
        <v>6129</v>
      </c>
      <c r="F613" t="s">
        <v>46</v>
      </c>
      <c r="G613" t="s">
        <v>6145</v>
      </c>
      <c r="H613" t="s">
        <v>6130</v>
      </c>
      <c r="I613" t="s">
        <v>5829</v>
      </c>
      <c r="J613" t="s">
        <v>6146</v>
      </c>
      <c r="K613" s="318"/>
      <c r="L613" t="s">
        <v>5750</v>
      </c>
      <c r="M613" s="319">
        <v>46050</v>
      </c>
      <c r="N613" s="318">
        <v>1</v>
      </c>
      <c r="O613" s="318"/>
      <c r="P613" s="318" t="s">
        <v>274</v>
      </c>
      <c r="Q613" s="319">
        <v>46002</v>
      </c>
      <c r="R613" t="s">
        <v>7123</v>
      </c>
      <c r="S613" s="318" t="s">
        <v>182</v>
      </c>
      <c r="T613">
        <v>42425</v>
      </c>
      <c r="AB613" s="318" t="s">
        <v>182</v>
      </c>
      <c r="AC613" s="318">
        <v>50046037</v>
      </c>
      <c r="AD613" s="318" t="s">
        <v>35</v>
      </c>
      <c r="AF613" s="318">
        <v>30</v>
      </c>
      <c r="AG613" s="320">
        <v>74861</v>
      </c>
      <c r="AH613" s="318"/>
      <c r="AI613" s="320"/>
    </row>
    <row r="614" spans="1:35">
      <c r="A614" t="s">
        <v>2009</v>
      </c>
      <c r="B614" s="1">
        <v>45989</v>
      </c>
      <c r="C614">
        <v>11</v>
      </c>
      <c r="D614">
        <v>510444</v>
      </c>
      <c r="E614" t="s">
        <v>7124</v>
      </c>
      <c r="F614" t="s">
        <v>46</v>
      </c>
      <c r="G614" t="s">
        <v>5845</v>
      </c>
      <c r="H614" t="s">
        <v>7125</v>
      </c>
      <c r="I614" t="s">
        <v>6055</v>
      </c>
      <c r="J614" t="s">
        <v>6390</v>
      </c>
      <c r="K614" s="318"/>
      <c r="L614" t="s">
        <v>5814</v>
      </c>
      <c r="M614" s="319">
        <v>46010</v>
      </c>
      <c r="N614" s="318">
        <v>12</v>
      </c>
      <c r="O614" s="318"/>
      <c r="P614" s="318"/>
      <c r="Q614" s="319"/>
      <c r="R614" t="s">
        <v>43</v>
      </c>
      <c r="S614" s="318"/>
      <c r="AB614" s="318" t="s">
        <v>182</v>
      </c>
      <c r="AC614" s="318">
        <v>50046102</v>
      </c>
      <c r="AD614" s="318" t="s">
        <v>35</v>
      </c>
      <c r="AF614" s="318">
        <v>30</v>
      </c>
      <c r="AG614" s="320">
        <v>251811</v>
      </c>
      <c r="AH614" s="318">
        <v>40</v>
      </c>
      <c r="AI614" s="320"/>
    </row>
    <row r="615" spans="1:35">
      <c r="A615" t="s">
        <v>2012</v>
      </c>
      <c r="B615" s="1">
        <v>45989</v>
      </c>
      <c r="C615">
        <v>11</v>
      </c>
      <c r="D615">
        <v>510445</v>
      </c>
      <c r="E615" t="s">
        <v>7126</v>
      </c>
      <c r="F615" t="s">
        <v>46</v>
      </c>
      <c r="G615" t="s">
        <v>5845</v>
      </c>
      <c r="H615" t="s">
        <v>7127</v>
      </c>
      <c r="I615" t="s">
        <v>6055</v>
      </c>
      <c r="J615" t="s">
        <v>6390</v>
      </c>
      <c r="K615" s="318"/>
      <c r="L615" t="s">
        <v>5814</v>
      </c>
      <c r="M615" s="319">
        <v>46013</v>
      </c>
      <c r="N615" s="318">
        <v>12</v>
      </c>
      <c r="O615" s="318"/>
      <c r="P615" s="318"/>
      <c r="Q615" s="319"/>
      <c r="R615" t="s">
        <v>43</v>
      </c>
      <c r="S615" s="318"/>
      <c r="AB615" s="318" t="s">
        <v>182</v>
      </c>
      <c r="AC615" s="318">
        <v>50046153</v>
      </c>
      <c r="AD615" s="318" t="s">
        <v>35</v>
      </c>
      <c r="AF615" s="318">
        <v>30</v>
      </c>
      <c r="AG615" s="320">
        <v>266540</v>
      </c>
      <c r="AH615" s="318">
        <v>58</v>
      </c>
      <c r="AI615" s="320"/>
    </row>
    <row r="616" spans="1:35" hidden="1">
      <c r="A616" t="s">
        <v>2015</v>
      </c>
      <c r="B616" s="1">
        <v>45989</v>
      </c>
      <c r="C616">
        <v>11</v>
      </c>
      <c r="D616">
        <v>510446</v>
      </c>
      <c r="E616" t="s">
        <v>7128</v>
      </c>
      <c r="F616" t="s">
        <v>5942</v>
      </c>
      <c r="G616" t="s">
        <v>5759</v>
      </c>
      <c r="H616" t="s">
        <v>7129</v>
      </c>
      <c r="I616" t="s">
        <v>6890</v>
      </c>
      <c r="J616" t="s">
        <v>7130</v>
      </c>
      <c r="K616" s="318"/>
      <c r="L616" t="s">
        <v>6892</v>
      </c>
      <c r="M616" s="319">
        <v>46027</v>
      </c>
      <c r="N616" s="318">
        <v>1</v>
      </c>
      <c r="O616" s="318"/>
      <c r="P616" s="318"/>
      <c r="Q616" s="319"/>
      <c r="R616" t="s">
        <v>43</v>
      </c>
      <c r="S616" s="318"/>
      <c r="AB616" s="318" t="s">
        <v>182</v>
      </c>
      <c r="AC616" s="318">
        <v>50045961</v>
      </c>
      <c r="AD616" s="318" t="s">
        <v>35</v>
      </c>
      <c r="AF616" s="318">
        <v>37</v>
      </c>
      <c r="AG616" s="320">
        <v>330823</v>
      </c>
      <c r="AH616" s="318">
        <v>10</v>
      </c>
      <c r="AI616" s="320"/>
    </row>
    <row r="617" spans="1:35" hidden="1">
      <c r="A617" t="s">
        <v>2019</v>
      </c>
      <c r="B617" s="1">
        <v>45992</v>
      </c>
      <c r="C617">
        <v>12</v>
      </c>
      <c r="D617">
        <v>510447</v>
      </c>
      <c r="E617" t="s">
        <v>7131</v>
      </c>
      <c r="F617" t="s">
        <v>6418</v>
      </c>
      <c r="G617" t="s">
        <v>6000</v>
      </c>
      <c r="H617" t="s">
        <v>7132</v>
      </c>
      <c r="I617" t="s">
        <v>6904</v>
      </c>
      <c r="J617" t="s">
        <v>7133</v>
      </c>
      <c r="K617" s="318"/>
      <c r="L617" t="s">
        <v>5814</v>
      </c>
      <c r="M617" s="319">
        <v>46006</v>
      </c>
      <c r="N617" s="318">
        <v>12</v>
      </c>
      <c r="O617" s="318"/>
      <c r="P617" s="318"/>
      <c r="Q617" s="319"/>
      <c r="R617" t="s">
        <v>43</v>
      </c>
      <c r="S617" s="318"/>
      <c r="AB617" s="318" t="s">
        <v>182</v>
      </c>
      <c r="AC617" s="318">
        <v>50046155</v>
      </c>
      <c r="AD617" s="318" t="s">
        <v>35</v>
      </c>
      <c r="AF617" s="318">
        <v>46</v>
      </c>
      <c r="AG617" s="320">
        <v>242901</v>
      </c>
      <c r="AH617" s="318">
        <v>63</v>
      </c>
      <c r="AI617" s="320"/>
    </row>
    <row r="618" spans="1:35">
      <c r="A618" t="s">
        <v>2021</v>
      </c>
      <c r="B618" s="1">
        <v>45992</v>
      </c>
      <c r="C618">
        <v>12</v>
      </c>
      <c r="D618">
        <v>510448</v>
      </c>
      <c r="E618" t="s">
        <v>7134</v>
      </c>
      <c r="F618" t="s">
        <v>46</v>
      </c>
      <c r="G618" t="s">
        <v>5759</v>
      </c>
      <c r="H618" t="s">
        <v>7135</v>
      </c>
      <c r="I618" t="s">
        <v>3282</v>
      </c>
      <c r="J618" t="s">
        <v>6771</v>
      </c>
      <c r="K618" s="318"/>
      <c r="L618" t="s">
        <v>5750</v>
      </c>
      <c r="M618" s="319">
        <v>45994</v>
      </c>
      <c r="N618" s="318">
        <v>12</v>
      </c>
      <c r="O618" s="318"/>
      <c r="P618" s="318"/>
      <c r="Q618" s="319"/>
      <c r="R618" t="s">
        <v>43</v>
      </c>
      <c r="S618" s="318"/>
      <c r="AB618" s="318" t="s">
        <v>78</v>
      </c>
      <c r="AC618" s="318">
        <v>50046146</v>
      </c>
      <c r="AD618" s="318" t="s">
        <v>79</v>
      </c>
      <c r="AF618" s="318">
        <v>52</v>
      </c>
      <c r="AG618" s="320">
        <v>42605</v>
      </c>
      <c r="AH618" s="318"/>
      <c r="AI618" s="320"/>
    </row>
    <row r="619" spans="1:35">
      <c r="A619" t="s">
        <v>2024</v>
      </c>
      <c r="B619" s="1">
        <v>45993</v>
      </c>
      <c r="C619">
        <v>12</v>
      </c>
      <c r="D619">
        <v>510449</v>
      </c>
      <c r="E619" t="s">
        <v>7136</v>
      </c>
      <c r="F619" t="s">
        <v>46</v>
      </c>
      <c r="G619" t="s">
        <v>5752</v>
      </c>
      <c r="H619" t="s">
        <v>7137</v>
      </c>
      <c r="I619" t="s">
        <v>49</v>
      </c>
      <c r="J619" t="s">
        <v>6796</v>
      </c>
      <c r="K619" s="318"/>
      <c r="L619" t="s">
        <v>5814</v>
      </c>
      <c r="M619" s="319"/>
      <c r="N619" s="318">
        <v>1</v>
      </c>
      <c r="O619" s="318"/>
      <c r="P619" s="318"/>
      <c r="Q619" s="319"/>
      <c r="R619" t="s">
        <v>43</v>
      </c>
      <c r="S619" s="318"/>
      <c r="AB619" s="318"/>
      <c r="AC619" s="318">
        <v>50046505</v>
      </c>
      <c r="AD619" s="318" t="s">
        <v>43</v>
      </c>
      <c r="AF619" s="318"/>
      <c r="AG619" s="320"/>
      <c r="AH619" s="318"/>
      <c r="AI619" s="320"/>
    </row>
    <row r="620" spans="1:35" hidden="1">
      <c r="A620" t="s">
        <v>2026</v>
      </c>
      <c r="B620" s="1">
        <v>45994</v>
      </c>
      <c r="C620">
        <v>12</v>
      </c>
      <c r="D620">
        <v>510450</v>
      </c>
      <c r="E620" t="s">
        <v>7138</v>
      </c>
      <c r="F620" t="s">
        <v>5942</v>
      </c>
      <c r="G620" t="s">
        <v>6000</v>
      </c>
      <c r="H620" t="s">
        <v>7139</v>
      </c>
      <c r="I620" t="s">
        <v>6890</v>
      </c>
      <c r="J620" t="s">
        <v>6333</v>
      </c>
      <c r="K620" s="318"/>
      <c r="L620" t="s">
        <v>6892</v>
      </c>
      <c r="M620" s="319">
        <v>46013</v>
      </c>
      <c r="N620" s="318">
        <v>12</v>
      </c>
      <c r="O620" s="318"/>
      <c r="P620" s="318"/>
      <c r="Q620" s="319"/>
      <c r="R620" t="s">
        <v>43</v>
      </c>
      <c r="S620" s="318"/>
      <c r="AB620" s="318" t="s">
        <v>78</v>
      </c>
      <c r="AC620" s="318">
        <v>50046988</v>
      </c>
      <c r="AD620" s="318" t="s">
        <v>79</v>
      </c>
      <c r="AF620" s="318">
        <v>30</v>
      </c>
      <c r="AG620" s="320">
        <v>197927</v>
      </c>
      <c r="AH620" s="318">
        <v>10</v>
      </c>
      <c r="AI620" s="320"/>
    </row>
    <row r="621" spans="1:35">
      <c r="A621" t="s">
        <v>2029</v>
      </c>
      <c r="B621" s="1">
        <v>45995</v>
      </c>
      <c r="D621">
        <v>510451</v>
      </c>
      <c r="E621" t="s">
        <v>7140</v>
      </c>
      <c r="F621" t="s">
        <v>46</v>
      </c>
      <c r="G621" t="s">
        <v>5845</v>
      </c>
      <c r="H621" t="s">
        <v>6404</v>
      </c>
      <c r="I621" t="s">
        <v>3282</v>
      </c>
      <c r="J621" t="s">
        <v>6333</v>
      </c>
      <c r="K621" s="318"/>
      <c r="L621" t="s">
        <v>5814</v>
      </c>
      <c r="M621" s="319">
        <v>46009</v>
      </c>
      <c r="N621" s="318"/>
      <c r="O621" s="318"/>
      <c r="P621" s="318"/>
      <c r="Q621" s="319"/>
      <c r="R621" t="s">
        <v>43</v>
      </c>
      <c r="S621" s="318"/>
      <c r="AB621" s="318" t="s">
        <v>182</v>
      </c>
      <c r="AC621" s="318">
        <v>50046950</v>
      </c>
      <c r="AD621" s="318" t="s">
        <v>35</v>
      </c>
      <c r="AF621" s="318">
        <v>30</v>
      </c>
      <c r="AG621" s="320">
        <v>229512</v>
      </c>
      <c r="AH621" s="318">
        <v>20</v>
      </c>
      <c r="AI621" s="320"/>
    </row>
    <row r="622" spans="1:35">
      <c r="A622" t="s">
        <v>2032</v>
      </c>
      <c r="B622" s="1">
        <v>45995</v>
      </c>
      <c r="C622">
        <v>12</v>
      </c>
      <c r="D622">
        <v>510452</v>
      </c>
      <c r="E622" t="s">
        <v>7141</v>
      </c>
      <c r="F622" t="s">
        <v>46</v>
      </c>
      <c r="G622" t="s">
        <v>70</v>
      </c>
      <c r="H622" t="s">
        <v>7142</v>
      </c>
      <c r="I622" t="s">
        <v>6055</v>
      </c>
      <c r="J622" t="s">
        <v>1554</v>
      </c>
      <c r="K622" s="318"/>
      <c r="L622" t="s">
        <v>5750</v>
      </c>
      <c r="M622" s="319">
        <v>46056</v>
      </c>
      <c r="N622" s="318">
        <v>2</v>
      </c>
      <c r="O622" s="318"/>
      <c r="P622" s="318"/>
      <c r="Q622" s="319"/>
      <c r="R622" t="s">
        <v>43</v>
      </c>
      <c r="S622" s="318"/>
      <c r="U622" t="s">
        <v>257</v>
      </c>
      <c r="V622">
        <v>45995</v>
      </c>
      <c r="X622">
        <v>46056</v>
      </c>
      <c r="Z622">
        <v>26.2</v>
      </c>
      <c r="AA622">
        <v>108561</v>
      </c>
      <c r="AB622" s="318" t="s">
        <v>199</v>
      </c>
      <c r="AC622" s="318">
        <v>50046737</v>
      </c>
      <c r="AD622" s="318" t="s">
        <v>44</v>
      </c>
      <c r="AF622" s="318">
        <v>32</v>
      </c>
      <c r="AG622" s="320">
        <v>216827</v>
      </c>
      <c r="AH622" s="318">
        <v>10</v>
      </c>
      <c r="AI622" s="320"/>
    </row>
    <row r="623" spans="1:35">
      <c r="A623" t="s">
        <v>2035</v>
      </c>
      <c r="B623" s="1">
        <v>45995</v>
      </c>
      <c r="C623">
        <v>12</v>
      </c>
      <c r="D623">
        <v>510453</v>
      </c>
      <c r="E623" t="s">
        <v>7143</v>
      </c>
      <c r="F623" t="s">
        <v>46</v>
      </c>
      <c r="G623" t="s">
        <v>5818</v>
      </c>
      <c r="H623" t="s">
        <v>7144</v>
      </c>
      <c r="I623" t="s">
        <v>6055</v>
      </c>
      <c r="J623" t="s">
        <v>7145</v>
      </c>
      <c r="K623" s="318"/>
      <c r="L623" t="s">
        <v>5814</v>
      </c>
      <c r="M623" s="319"/>
      <c r="N623" s="318">
        <v>1</v>
      </c>
      <c r="O623" s="318"/>
      <c r="P623" s="318"/>
      <c r="Q623" s="319"/>
      <c r="R623" t="s">
        <v>43</v>
      </c>
      <c r="S623" s="318"/>
      <c r="AB623" s="318"/>
      <c r="AC623" s="318">
        <v>50046793</v>
      </c>
      <c r="AD623" s="318" t="s">
        <v>43</v>
      </c>
      <c r="AF623" s="318"/>
      <c r="AG623" s="320"/>
      <c r="AH623" s="318"/>
      <c r="AI623" s="320"/>
    </row>
    <row r="624" spans="1:35">
      <c r="A624" t="s">
        <v>2038</v>
      </c>
      <c r="B624" s="1">
        <v>45995</v>
      </c>
      <c r="C624">
        <v>12</v>
      </c>
      <c r="D624">
        <v>510454</v>
      </c>
      <c r="E624" t="s">
        <v>7146</v>
      </c>
      <c r="F624" t="s">
        <v>46</v>
      </c>
      <c r="G624" t="s">
        <v>70</v>
      </c>
      <c r="H624" t="s">
        <v>7147</v>
      </c>
      <c r="I624" t="s">
        <v>6161</v>
      </c>
      <c r="J624" t="s">
        <v>6098</v>
      </c>
      <c r="K624" s="318"/>
      <c r="L624" t="s">
        <v>5750</v>
      </c>
      <c r="M624" s="319">
        <v>46013</v>
      </c>
      <c r="N624" s="318">
        <v>12</v>
      </c>
      <c r="O624" s="318"/>
      <c r="P624" s="318"/>
      <c r="Q624" s="319"/>
      <c r="R624" t="s">
        <v>43</v>
      </c>
      <c r="S624" s="318"/>
      <c r="U624" t="s">
        <v>257</v>
      </c>
      <c r="V624">
        <v>45995</v>
      </c>
      <c r="X624">
        <v>46013</v>
      </c>
      <c r="Z624">
        <v>25.12</v>
      </c>
      <c r="AA624">
        <v>63107</v>
      </c>
      <c r="AB624" s="318" t="s">
        <v>78</v>
      </c>
      <c r="AC624" s="318" t="s">
        <v>6158</v>
      </c>
      <c r="AD624" s="318" t="s">
        <v>79</v>
      </c>
      <c r="AF624" s="318">
        <v>100</v>
      </c>
      <c r="AG624" s="320">
        <v>154837</v>
      </c>
      <c r="AH624" s="318"/>
      <c r="AI624" s="320"/>
    </row>
    <row r="625" spans="1:35">
      <c r="A625" t="s">
        <v>2041</v>
      </c>
      <c r="B625" s="1">
        <v>45995</v>
      </c>
      <c r="C625">
        <v>12</v>
      </c>
      <c r="D625">
        <v>510455</v>
      </c>
      <c r="E625" t="s">
        <v>7148</v>
      </c>
      <c r="F625" t="s">
        <v>46</v>
      </c>
      <c r="G625" t="s">
        <v>5982</v>
      </c>
      <c r="H625" t="s">
        <v>6711</v>
      </c>
      <c r="I625" t="s">
        <v>5829</v>
      </c>
      <c r="J625" t="s">
        <v>6333</v>
      </c>
      <c r="K625" s="318"/>
      <c r="L625" t="s">
        <v>5814</v>
      </c>
      <c r="M625" s="319">
        <v>46015</v>
      </c>
      <c r="N625" s="318">
        <v>12</v>
      </c>
      <c r="O625" s="318"/>
      <c r="P625" s="318"/>
      <c r="Q625" s="319"/>
      <c r="R625" t="s">
        <v>43</v>
      </c>
      <c r="S625" s="318"/>
      <c r="AB625" s="318" t="s">
        <v>182</v>
      </c>
      <c r="AC625" s="318">
        <v>50047146</v>
      </c>
      <c r="AD625" s="318" t="s">
        <v>35</v>
      </c>
      <c r="AF625" s="318">
        <v>30</v>
      </c>
      <c r="AG625" s="320">
        <v>248412</v>
      </c>
      <c r="AH625" s="318">
        <v>29</v>
      </c>
      <c r="AI625" s="320"/>
    </row>
    <row r="626" spans="1:35" hidden="1">
      <c r="A626" t="s">
        <v>2044</v>
      </c>
      <c r="B626" s="1">
        <v>45995</v>
      </c>
      <c r="C626">
        <v>12</v>
      </c>
      <c r="D626">
        <v>510456</v>
      </c>
      <c r="E626" t="s">
        <v>7149</v>
      </c>
      <c r="F626" t="s">
        <v>6418</v>
      </c>
      <c r="G626" t="s">
        <v>70</v>
      </c>
      <c r="H626" t="s">
        <v>7150</v>
      </c>
      <c r="I626" t="s">
        <v>6904</v>
      </c>
      <c r="J626" t="s">
        <v>6333</v>
      </c>
      <c r="K626" s="318"/>
      <c r="L626" t="s">
        <v>7118</v>
      </c>
      <c r="M626" s="319">
        <v>46036</v>
      </c>
      <c r="N626" s="318">
        <v>1</v>
      </c>
      <c r="O626" s="318"/>
      <c r="P626" s="318"/>
      <c r="Q626" s="319"/>
      <c r="R626" t="s">
        <v>43</v>
      </c>
      <c r="S626" s="318"/>
      <c r="U626" t="s">
        <v>257</v>
      </c>
      <c r="V626">
        <v>45995</v>
      </c>
      <c r="X626">
        <v>46036</v>
      </c>
      <c r="Z626">
        <v>26.1</v>
      </c>
      <c r="AA626">
        <v>147929</v>
      </c>
      <c r="AB626" s="318" t="s">
        <v>199</v>
      </c>
      <c r="AC626" s="318">
        <v>50048272</v>
      </c>
      <c r="AD626" s="318" t="s">
        <v>44</v>
      </c>
      <c r="AF626" s="318">
        <v>40</v>
      </c>
      <c r="AG626" s="320">
        <v>222058</v>
      </c>
      <c r="AH626" s="318">
        <v>40</v>
      </c>
      <c r="AI626" s="320"/>
    </row>
    <row r="627" spans="1:35" hidden="1">
      <c r="A627" t="s">
        <v>2047</v>
      </c>
      <c r="B627" s="1">
        <v>45995</v>
      </c>
      <c r="C627">
        <v>12</v>
      </c>
      <c r="D627">
        <v>510457</v>
      </c>
      <c r="E627" t="s">
        <v>7151</v>
      </c>
      <c r="F627" t="s">
        <v>6418</v>
      </c>
      <c r="G627" t="s">
        <v>6000</v>
      </c>
      <c r="H627" t="s">
        <v>7152</v>
      </c>
      <c r="I627" t="s">
        <v>7107</v>
      </c>
      <c r="J627" t="s">
        <v>6333</v>
      </c>
      <c r="K627" s="318"/>
      <c r="L627" t="s">
        <v>5814</v>
      </c>
      <c r="M627" s="319">
        <v>46013</v>
      </c>
      <c r="N627" s="318">
        <v>12</v>
      </c>
      <c r="O627" s="318"/>
      <c r="P627" s="318"/>
      <c r="Q627" s="319"/>
      <c r="R627" t="s">
        <v>43</v>
      </c>
      <c r="S627" s="318"/>
      <c r="AB627" s="318" t="s">
        <v>182</v>
      </c>
      <c r="AC627" s="318">
        <v>50047783</v>
      </c>
      <c r="AD627" s="318" t="s">
        <v>35</v>
      </c>
      <c r="AF627" s="318">
        <v>46</v>
      </c>
      <c r="AG627" s="320">
        <v>208769</v>
      </c>
      <c r="AH627" s="318">
        <v>14</v>
      </c>
      <c r="AI627" s="320"/>
    </row>
    <row r="628" spans="1:35">
      <c r="A628" t="s">
        <v>2050</v>
      </c>
      <c r="B628" s="1">
        <v>45996</v>
      </c>
      <c r="C628">
        <v>12</v>
      </c>
      <c r="D628">
        <v>510458</v>
      </c>
      <c r="E628" t="s">
        <v>7022</v>
      </c>
      <c r="F628" t="s">
        <v>46</v>
      </c>
      <c r="G628" t="s">
        <v>6145</v>
      </c>
      <c r="H628" t="s">
        <v>7153</v>
      </c>
      <c r="I628" t="s">
        <v>6055</v>
      </c>
      <c r="J628" t="s">
        <v>6146</v>
      </c>
      <c r="K628" s="318"/>
      <c r="L628" t="s">
        <v>5750</v>
      </c>
      <c r="M628" s="319">
        <v>46009</v>
      </c>
      <c r="N628" s="318">
        <v>12</v>
      </c>
      <c r="O628" s="318"/>
      <c r="P628" s="318" t="s">
        <v>274</v>
      </c>
      <c r="Q628" s="319">
        <v>46009</v>
      </c>
      <c r="R628" t="s">
        <v>7154</v>
      </c>
      <c r="S628" s="318" t="s">
        <v>182</v>
      </c>
      <c r="T628">
        <v>20160</v>
      </c>
      <c r="AB628" s="318" t="s">
        <v>78</v>
      </c>
      <c r="AC628" s="318" t="s">
        <v>6158</v>
      </c>
      <c r="AD628" s="318" t="s">
        <v>79</v>
      </c>
      <c r="AF628" s="318">
        <v>100</v>
      </c>
      <c r="AG628" s="320">
        <v>39423</v>
      </c>
      <c r="AH628" s="318"/>
      <c r="AI628" s="320"/>
    </row>
    <row r="629" spans="1:35">
      <c r="A629" t="s">
        <v>2052</v>
      </c>
      <c r="B629" s="1">
        <v>45996</v>
      </c>
      <c r="C629">
        <v>12</v>
      </c>
      <c r="D629">
        <v>510459</v>
      </c>
      <c r="E629" t="s">
        <v>7155</v>
      </c>
      <c r="F629" t="s">
        <v>46</v>
      </c>
      <c r="G629" t="s">
        <v>5845</v>
      </c>
      <c r="H629" t="s">
        <v>7156</v>
      </c>
      <c r="I629" t="s">
        <v>6055</v>
      </c>
      <c r="J629" t="s">
        <v>7157</v>
      </c>
      <c r="K629" s="318"/>
      <c r="L629" t="s">
        <v>5814</v>
      </c>
      <c r="M629" s="319"/>
      <c r="N629" s="318">
        <v>1</v>
      </c>
      <c r="O629" s="318"/>
      <c r="P629" s="318"/>
      <c r="Q629" s="319"/>
      <c r="R629" t="s">
        <v>43</v>
      </c>
      <c r="S629" s="318"/>
      <c r="AB629" s="318"/>
      <c r="AC629" s="318">
        <v>50048688</v>
      </c>
      <c r="AD629" s="318" t="s">
        <v>43</v>
      </c>
      <c r="AF629" s="318"/>
      <c r="AG629" s="320"/>
      <c r="AH629" s="318"/>
      <c r="AI629" s="320"/>
    </row>
    <row r="630" spans="1:35" hidden="1">
      <c r="A630" t="s">
        <v>2053</v>
      </c>
      <c r="B630" s="1">
        <v>45996</v>
      </c>
      <c r="C630">
        <v>12</v>
      </c>
      <c r="D630">
        <v>510460</v>
      </c>
      <c r="E630" t="s">
        <v>5817</v>
      </c>
      <c r="F630" t="s">
        <v>5772</v>
      </c>
      <c r="G630" t="s">
        <v>5818</v>
      </c>
      <c r="H630" t="s">
        <v>5819</v>
      </c>
      <c r="I630" t="s">
        <v>5775</v>
      </c>
      <c r="J630" t="s">
        <v>7158</v>
      </c>
      <c r="K630" s="318"/>
      <c r="L630" t="s">
        <v>5814</v>
      </c>
      <c r="M630" s="319">
        <v>46041</v>
      </c>
      <c r="N630" s="318">
        <v>1</v>
      </c>
      <c r="O630" s="318"/>
      <c r="P630" s="318"/>
      <c r="Q630" s="319"/>
      <c r="R630" t="s">
        <v>43</v>
      </c>
      <c r="S630" s="318"/>
      <c r="AB630" s="318" t="s">
        <v>182</v>
      </c>
      <c r="AC630" s="318">
        <v>50047165</v>
      </c>
      <c r="AD630" s="318" t="s">
        <v>35</v>
      </c>
      <c r="AF630" s="318">
        <v>16</v>
      </c>
      <c r="AG630" s="320">
        <v>149158</v>
      </c>
      <c r="AH630" s="318"/>
      <c r="AI630" s="320"/>
    </row>
    <row r="631" spans="1:35" hidden="1">
      <c r="A631" t="s">
        <v>2054</v>
      </c>
      <c r="B631" s="1">
        <v>45996</v>
      </c>
      <c r="C631">
        <v>12</v>
      </c>
      <c r="D631">
        <v>510461</v>
      </c>
      <c r="E631" t="s">
        <v>7159</v>
      </c>
      <c r="F631" t="s">
        <v>5772</v>
      </c>
      <c r="G631" t="s">
        <v>5806</v>
      </c>
      <c r="H631" t="s">
        <v>7160</v>
      </c>
      <c r="I631" t="s">
        <v>5775</v>
      </c>
      <c r="J631" t="s">
        <v>7158</v>
      </c>
      <c r="K631" s="318"/>
      <c r="L631" t="s">
        <v>5814</v>
      </c>
      <c r="M631" s="319">
        <v>46043</v>
      </c>
      <c r="N631" s="318">
        <v>1</v>
      </c>
      <c r="O631" s="318"/>
      <c r="P631" s="318"/>
      <c r="Q631" s="319"/>
      <c r="R631" t="s">
        <v>43</v>
      </c>
      <c r="S631" s="318"/>
      <c r="AB631" s="318"/>
      <c r="AC631" s="318">
        <v>50047170</v>
      </c>
      <c r="AD631" s="318" t="s">
        <v>43</v>
      </c>
      <c r="AF631" s="318"/>
      <c r="AG631" s="320"/>
      <c r="AH631" s="318"/>
      <c r="AI631" s="320"/>
    </row>
    <row r="632" spans="1:35" hidden="1">
      <c r="A632" t="s">
        <v>2057</v>
      </c>
      <c r="B632" s="1">
        <v>46001</v>
      </c>
      <c r="C632">
        <v>12</v>
      </c>
      <c r="D632">
        <v>510461</v>
      </c>
      <c r="E632" t="s">
        <v>7161</v>
      </c>
      <c r="F632" t="s">
        <v>5772</v>
      </c>
      <c r="G632" t="s">
        <v>5806</v>
      </c>
      <c r="H632" t="s">
        <v>7162</v>
      </c>
      <c r="I632" t="s">
        <v>5775</v>
      </c>
      <c r="J632" t="s">
        <v>7163</v>
      </c>
      <c r="K632" s="318"/>
      <c r="L632" t="s">
        <v>5814</v>
      </c>
      <c r="M632" s="319">
        <v>46041</v>
      </c>
      <c r="N632" s="318">
        <v>1</v>
      </c>
      <c r="O632" s="318"/>
      <c r="P632" s="318"/>
      <c r="Q632" s="319"/>
      <c r="R632" t="s">
        <v>43</v>
      </c>
      <c r="S632" s="318"/>
      <c r="AB632" s="318"/>
      <c r="AC632" s="318">
        <v>50047267</v>
      </c>
      <c r="AD632" s="318" t="s">
        <v>43</v>
      </c>
      <c r="AF632" s="318"/>
      <c r="AG632" s="320"/>
      <c r="AH632" s="318"/>
      <c r="AI632" s="320"/>
    </row>
    <row r="633" spans="1:35" hidden="1">
      <c r="A633" t="s">
        <v>2060</v>
      </c>
      <c r="B633" s="1">
        <v>45996</v>
      </c>
      <c r="C633">
        <v>12</v>
      </c>
      <c r="D633">
        <v>510461</v>
      </c>
      <c r="E633" t="s">
        <v>7164</v>
      </c>
      <c r="F633" t="s">
        <v>5772</v>
      </c>
      <c r="G633" t="s">
        <v>5806</v>
      </c>
      <c r="H633" t="s">
        <v>7165</v>
      </c>
      <c r="I633" t="s">
        <v>5775</v>
      </c>
      <c r="J633" t="s">
        <v>7158</v>
      </c>
      <c r="K633" s="318"/>
      <c r="L633" t="s">
        <v>5814</v>
      </c>
      <c r="M633" s="319">
        <v>46043</v>
      </c>
      <c r="N633" s="318">
        <v>1</v>
      </c>
      <c r="O633" s="318"/>
      <c r="P633" s="318"/>
      <c r="Q633" s="319"/>
      <c r="R633" t="s">
        <v>43</v>
      </c>
      <c r="S633" s="318"/>
      <c r="AB633" s="318"/>
      <c r="AC633" s="318">
        <v>50047169</v>
      </c>
      <c r="AD633" s="318" t="s">
        <v>43</v>
      </c>
      <c r="AF633" s="318"/>
      <c r="AG633" s="320"/>
      <c r="AH633" s="318"/>
      <c r="AI633" s="320"/>
    </row>
    <row r="634" spans="1:35">
      <c r="A634" t="s">
        <v>2064</v>
      </c>
      <c r="B634" s="1">
        <v>45996</v>
      </c>
      <c r="C634">
        <v>12</v>
      </c>
      <c r="D634">
        <v>510464</v>
      </c>
      <c r="E634" t="s">
        <v>7166</v>
      </c>
      <c r="F634" t="s">
        <v>46</v>
      </c>
      <c r="G634" t="s">
        <v>5845</v>
      </c>
      <c r="H634" t="s">
        <v>7167</v>
      </c>
      <c r="I634" t="s">
        <v>6208</v>
      </c>
      <c r="J634" t="s">
        <v>7168</v>
      </c>
      <c r="K634" s="318"/>
      <c r="L634" t="s">
        <v>5814</v>
      </c>
      <c r="M634" s="319">
        <v>46078</v>
      </c>
      <c r="N634" s="318">
        <v>2</v>
      </c>
      <c r="O634" s="318"/>
      <c r="P634" s="318"/>
      <c r="Q634" s="319"/>
      <c r="R634" t="s">
        <v>43</v>
      </c>
      <c r="S634" s="318"/>
      <c r="AB634" s="318"/>
      <c r="AC634" s="318">
        <v>50049711</v>
      </c>
      <c r="AD634" s="318" t="s">
        <v>43</v>
      </c>
      <c r="AF634" s="318"/>
      <c r="AG634" s="320"/>
      <c r="AH634" s="318"/>
      <c r="AI634" s="320"/>
    </row>
    <row r="635" spans="1:35">
      <c r="A635" t="s">
        <v>2065</v>
      </c>
      <c r="B635" s="1">
        <v>45996</v>
      </c>
      <c r="C635">
        <v>12</v>
      </c>
      <c r="D635">
        <v>510465</v>
      </c>
      <c r="E635" t="s">
        <v>6491</v>
      </c>
      <c r="F635" t="s">
        <v>46</v>
      </c>
      <c r="G635" t="s">
        <v>5759</v>
      </c>
      <c r="H635" t="s">
        <v>6492</v>
      </c>
      <c r="I635" t="s">
        <v>3282</v>
      </c>
      <c r="J635" t="s">
        <v>6714</v>
      </c>
      <c r="K635" s="318"/>
      <c r="L635" t="s">
        <v>5750</v>
      </c>
      <c r="M635" s="319">
        <v>46003</v>
      </c>
      <c r="N635" s="318">
        <v>12</v>
      </c>
      <c r="O635" s="318"/>
      <c r="P635" s="318"/>
      <c r="Q635" s="319"/>
      <c r="R635" t="s">
        <v>43</v>
      </c>
      <c r="S635" s="318"/>
      <c r="AB635" s="318" t="s">
        <v>182</v>
      </c>
      <c r="AC635" s="318">
        <v>50046916</v>
      </c>
      <c r="AD635" s="318" t="s">
        <v>35</v>
      </c>
      <c r="AF635" s="318">
        <v>35</v>
      </c>
      <c r="AG635" s="320">
        <v>182787</v>
      </c>
      <c r="AH635" s="318"/>
      <c r="AI635" s="320"/>
    </row>
    <row r="636" spans="1:35">
      <c r="A636" t="s">
        <v>2068</v>
      </c>
      <c r="B636" s="1">
        <v>45996</v>
      </c>
      <c r="C636">
        <v>12</v>
      </c>
      <c r="D636">
        <v>510466</v>
      </c>
      <c r="E636" t="s">
        <v>7169</v>
      </c>
      <c r="F636" t="s">
        <v>46</v>
      </c>
      <c r="G636" t="s">
        <v>70</v>
      </c>
      <c r="H636" t="s">
        <v>7170</v>
      </c>
      <c r="I636" t="s">
        <v>6161</v>
      </c>
      <c r="J636" t="s">
        <v>6098</v>
      </c>
      <c r="K636" s="318"/>
      <c r="L636" t="s">
        <v>5750</v>
      </c>
      <c r="M636" s="319">
        <v>46017</v>
      </c>
      <c r="N636" s="318">
        <v>12</v>
      </c>
      <c r="O636" s="318"/>
      <c r="P636" s="318"/>
      <c r="Q636" s="319"/>
      <c r="R636" t="s">
        <v>43</v>
      </c>
      <c r="S636" s="318"/>
      <c r="U636" t="s">
        <v>257</v>
      </c>
      <c r="V636">
        <v>45996</v>
      </c>
      <c r="X636">
        <v>46017</v>
      </c>
      <c r="Z636">
        <v>25.12</v>
      </c>
      <c r="AA636">
        <v>75634</v>
      </c>
      <c r="AB636" s="318" t="s">
        <v>78</v>
      </c>
      <c r="AC636" s="318" t="s">
        <v>6158</v>
      </c>
      <c r="AD636" s="318" t="s">
        <v>79</v>
      </c>
      <c r="AF636" s="318">
        <v>100</v>
      </c>
      <c r="AG636" s="320">
        <v>187393</v>
      </c>
      <c r="AH636" s="318"/>
      <c r="AI636" s="320"/>
    </row>
    <row r="637" spans="1:35" hidden="1">
      <c r="A637" t="s">
        <v>2071</v>
      </c>
      <c r="B637" s="1">
        <v>45999</v>
      </c>
      <c r="C637">
        <v>12</v>
      </c>
      <c r="D637">
        <v>510467</v>
      </c>
      <c r="E637" t="s">
        <v>7171</v>
      </c>
      <c r="F637" t="s">
        <v>6418</v>
      </c>
      <c r="G637" t="s">
        <v>5818</v>
      </c>
      <c r="H637" t="s">
        <v>7172</v>
      </c>
      <c r="I637" t="s">
        <v>7173</v>
      </c>
      <c r="J637" t="s">
        <v>6390</v>
      </c>
      <c r="K637" s="318"/>
      <c r="L637" t="s">
        <v>5814</v>
      </c>
      <c r="M637" s="319">
        <v>46014</v>
      </c>
      <c r="N637" s="318">
        <v>12</v>
      </c>
      <c r="O637" s="318"/>
      <c r="P637" s="318"/>
      <c r="Q637" s="319"/>
      <c r="R637" t="s">
        <v>43</v>
      </c>
      <c r="S637" s="318"/>
      <c r="AB637" s="318" t="s">
        <v>78</v>
      </c>
      <c r="AC637" s="318">
        <v>50047609</v>
      </c>
      <c r="AD637" s="318" t="s">
        <v>79</v>
      </c>
      <c r="AF637" s="318">
        <v>40</v>
      </c>
      <c r="AG637" s="320">
        <v>218626</v>
      </c>
      <c r="AH637" s="318">
        <v>36</v>
      </c>
      <c r="AI637" s="320"/>
    </row>
    <row r="638" spans="1:35">
      <c r="A638" t="s">
        <v>2072</v>
      </c>
      <c r="B638" s="1">
        <v>46000</v>
      </c>
      <c r="C638">
        <v>12</v>
      </c>
      <c r="D638">
        <v>510468</v>
      </c>
      <c r="E638" t="s">
        <v>7174</v>
      </c>
      <c r="F638" t="s">
        <v>46</v>
      </c>
      <c r="G638" t="s">
        <v>70</v>
      </c>
      <c r="H638" t="s">
        <v>7175</v>
      </c>
      <c r="I638" t="s">
        <v>6161</v>
      </c>
      <c r="J638" t="s">
        <v>6098</v>
      </c>
      <c r="K638" s="318"/>
      <c r="L638" t="s">
        <v>5750</v>
      </c>
      <c r="M638" s="319">
        <v>46017</v>
      </c>
      <c r="N638" s="318">
        <v>12</v>
      </c>
      <c r="O638" s="318"/>
      <c r="P638" s="318"/>
      <c r="Q638" s="319"/>
      <c r="R638" t="s">
        <v>43</v>
      </c>
      <c r="S638" s="318"/>
      <c r="U638" t="s">
        <v>257</v>
      </c>
      <c r="V638">
        <v>46000</v>
      </c>
      <c r="X638">
        <v>46017</v>
      </c>
      <c r="Z638">
        <v>25.12</v>
      </c>
      <c r="AA638">
        <v>76241</v>
      </c>
      <c r="AB638" s="318" t="s">
        <v>78</v>
      </c>
      <c r="AC638" s="318" t="s">
        <v>6158</v>
      </c>
      <c r="AD638" s="318" t="s">
        <v>79</v>
      </c>
      <c r="AF638" s="318">
        <v>100</v>
      </c>
      <c r="AG638" s="320">
        <v>188476</v>
      </c>
      <c r="AH638" s="318"/>
      <c r="AI638" s="320"/>
    </row>
    <row r="639" spans="1:35" hidden="1">
      <c r="A639" t="s">
        <v>2075</v>
      </c>
      <c r="B639" s="1">
        <v>46000</v>
      </c>
      <c r="C639">
        <v>12</v>
      </c>
      <c r="D639">
        <v>510469</v>
      </c>
      <c r="E639" t="s">
        <v>7176</v>
      </c>
      <c r="F639" t="s">
        <v>5942</v>
      </c>
      <c r="G639" t="s">
        <v>5752</v>
      </c>
      <c r="H639" t="s">
        <v>7177</v>
      </c>
      <c r="I639" t="s">
        <v>6890</v>
      </c>
      <c r="J639" t="s">
        <v>6333</v>
      </c>
      <c r="K639" s="318"/>
      <c r="L639" t="s">
        <v>6892</v>
      </c>
      <c r="M639" s="319">
        <v>46010</v>
      </c>
      <c r="N639" s="318">
        <v>12</v>
      </c>
      <c r="O639" s="318"/>
      <c r="P639" s="318"/>
      <c r="Q639" s="319"/>
      <c r="R639" t="s">
        <v>43</v>
      </c>
      <c r="S639" s="318"/>
      <c r="AB639" s="318" t="s">
        <v>78</v>
      </c>
      <c r="AC639" s="318">
        <v>50048633</v>
      </c>
      <c r="AD639" s="318" t="s">
        <v>79</v>
      </c>
      <c r="AF639" s="318">
        <v>30</v>
      </c>
      <c r="AG639" s="320">
        <v>139827</v>
      </c>
      <c r="AH639" s="318"/>
      <c r="AI639" s="320"/>
    </row>
    <row r="640" spans="1:35">
      <c r="A640" t="s">
        <v>2078</v>
      </c>
      <c r="B640" s="1">
        <v>46000</v>
      </c>
      <c r="C640">
        <v>12</v>
      </c>
      <c r="D640">
        <v>510470</v>
      </c>
      <c r="E640" t="s">
        <v>7178</v>
      </c>
      <c r="F640" t="s">
        <v>46</v>
      </c>
      <c r="G640" t="s">
        <v>70</v>
      </c>
      <c r="H640" t="s">
        <v>7179</v>
      </c>
      <c r="I640" t="s">
        <v>5829</v>
      </c>
      <c r="J640" t="s">
        <v>7180</v>
      </c>
      <c r="K640" s="318"/>
      <c r="L640" t="s">
        <v>5814</v>
      </c>
      <c r="M640" s="319">
        <v>46017</v>
      </c>
      <c r="N640" s="318">
        <v>12</v>
      </c>
      <c r="O640" s="318"/>
      <c r="P640" s="318"/>
      <c r="Q640" s="319"/>
      <c r="R640" t="s">
        <v>43</v>
      </c>
      <c r="S640" s="318"/>
      <c r="U640" t="s">
        <v>257</v>
      </c>
      <c r="V640">
        <v>46000</v>
      </c>
      <c r="X640">
        <v>46017</v>
      </c>
      <c r="Z640" t="s">
        <v>6079</v>
      </c>
      <c r="AA640" t="s">
        <v>7181</v>
      </c>
      <c r="AB640" s="318" t="s">
        <v>182</v>
      </c>
      <c r="AC640" s="318">
        <v>50048003</v>
      </c>
      <c r="AD640" s="318" t="s">
        <v>35</v>
      </c>
      <c r="AF640" s="318">
        <v>35</v>
      </c>
      <c r="AG640" s="320">
        <v>390423</v>
      </c>
      <c r="AH640" s="318">
        <v>125</v>
      </c>
      <c r="AI640" s="320"/>
    </row>
    <row r="641" spans="1:35">
      <c r="A641" t="s">
        <v>2081</v>
      </c>
      <c r="B641" s="1">
        <v>46000</v>
      </c>
      <c r="C641">
        <v>12</v>
      </c>
      <c r="D641">
        <v>510471</v>
      </c>
      <c r="E641" t="s">
        <v>7182</v>
      </c>
      <c r="F641" t="s">
        <v>46</v>
      </c>
      <c r="G641" t="s">
        <v>5759</v>
      </c>
      <c r="H641" t="s">
        <v>7057</v>
      </c>
      <c r="I641" t="s">
        <v>6055</v>
      </c>
      <c r="J641" t="s">
        <v>6333</v>
      </c>
      <c r="K641" s="318"/>
      <c r="L641" t="s">
        <v>7183</v>
      </c>
      <c r="M641" s="319">
        <v>46016</v>
      </c>
      <c r="N641" s="318">
        <v>12</v>
      </c>
      <c r="O641" s="318"/>
      <c r="P641" s="318"/>
      <c r="Q641" s="319"/>
      <c r="R641" t="s">
        <v>43</v>
      </c>
      <c r="S641" s="318"/>
      <c r="AB641" s="318" t="s">
        <v>182</v>
      </c>
      <c r="AC641" s="318">
        <v>50048004</v>
      </c>
      <c r="AD641" s="318" t="s">
        <v>35</v>
      </c>
      <c r="AF641" s="318">
        <v>35</v>
      </c>
      <c r="AG641" s="320">
        <v>219927</v>
      </c>
      <c r="AH641" s="318">
        <v>10</v>
      </c>
      <c r="AI641" s="320"/>
    </row>
    <row r="642" spans="1:35" hidden="1">
      <c r="A642" t="s">
        <v>2084</v>
      </c>
      <c r="B642" s="1">
        <v>46000</v>
      </c>
      <c r="C642">
        <v>12</v>
      </c>
      <c r="D642">
        <v>510472</v>
      </c>
      <c r="E642" t="s">
        <v>7184</v>
      </c>
      <c r="F642" t="s">
        <v>6418</v>
      </c>
      <c r="G642" t="s">
        <v>70</v>
      </c>
      <c r="H642" t="s">
        <v>7185</v>
      </c>
      <c r="I642" t="s">
        <v>7186</v>
      </c>
      <c r="J642" t="s">
        <v>7187</v>
      </c>
      <c r="K642" s="318"/>
      <c r="L642" t="s">
        <v>5814</v>
      </c>
      <c r="M642" s="319">
        <v>46027</v>
      </c>
      <c r="N642" s="318">
        <v>1</v>
      </c>
      <c r="O642" s="318"/>
      <c r="P642" s="318"/>
      <c r="Q642" s="319"/>
      <c r="R642" t="s">
        <v>43</v>
      </c>
      <c r="S642" s="318"/>
      <c r="U642" t="s">
        <v>257</v>
      </c>
      <c r="V642">
        <v>46000</v>
      </c>
      <c r="X642">
        <v>46027</v>
      </c>
      <c r="Z642" t="s">
        <v>6079</v>
      </c>
      <c r="AA642" t="s">
        <v>7188</v>
      </c>
      <c r="AB642" s="318" t="s">
        <v>182</v>
      </c>
      <c r="AC642" s="318">
        <v>50048234</v>
      </c>
      <c r="AD642" s="318" t="s">
        <v>35</v>
      </c>
      <c r="AF642" s="318">
        <v>40</v>
      </c>
      <c r="AG642" s="320">
        <v>198885</v>
      </c>
      <c r="AH642" s="318">
        <v>10</v>
      </c>
      <c r="AI642" s="320"/>
    </row>
    <row r="643" spans="1:35" hidden="1">
      <c r="A643" t="s">
        <v>2088</v>
      </c>
      <c r="B643" s="1">
        <v>46001</v>
      </c>
      <c r="C643">
        <v>12</v>
      </c>
      <c r="D643">
        <v>510473</v>
      </c>
      <c r="E643" t="s">
        <v>6022</v>
      </c>
      <c r="F643" t="s">
        <v>5942</v>
      </c>
      <c r="G643" t="s">
        <v>5752</v>
      </c>
      <c r="H643" t="s">
        <v>6023</v>
      </c>
      <c r="I643" t="s">
        <v>5944</v>
      </c>
      <c r="J643" t="s">
        <v>5869</v>
      </c>
      <c r="K643" s="318"/>
      <c r="L643" t="s">
        <v>391</v>
      </c>
      <c r="M643" s="319">
        <v>46029</v>
      </c>
      <c r="N643" s="318">
        <v>1</v>
      </c>
      <c r="O643" s="318"/>
      <c r="P643" s="318"/>
      <c r="Q643" s="319"/>
      <c r="R643" t="s">
        <v>43</v>
      </c>
      <c r="S643" s="318"/>
      <c r="AB643" s="318" t="s">
        <v>182</v>
      </c>
      <c r="AC643" s="318">
        <v>50048199</v>
      </c>
      <c r="AD643" s="318" t="s">
        <v>35</v>
      </c>
      <c r="AF643" s="318">
        <v>37</v>
      </c>
      <c r="AG643" s="320">
        <v>72445</v>
      </c>
      <c r="AH643" s="318"/>
      <c r="AI643" s="320"/>
    </row>
    <row r="644" spans="1:35">
      <c r="A644" t="s">
        <v>2091</v>
      </c>
      <c r="B644" s="1">
        <v>46002</v>
      </c>
      <c r="C644">
        <v>12</v>
      </c>
      <c r="D644">
        <v>510474</v>
      </c>
      <c r="E644" t="s">
        <v>7189</v>
      </c>
      <c r="F644" t="s">
        <v>46</v>
      </c>
      <c r="G644" t="s">
        <v>5845</v>
      </c>
      <c r="H644" t="s">
        <v>7190</v>
      </c>
      <c r="I644" t="s">
        <v>6055</v>
      </c>
      <c r="J644" t="s">
        <v>6390</v>
      </c>
      <c r="K644" s="318"/>
      <c r="L644" t="s">
        <v>5814</v>
      </c>
      <c r="M644" s="319">
        <v>46029</v>
      </c>
      <c r="N644" s="318">
        <v>1</v>
      </c>
      <c r="O644" s="318"/>
      <c r="P644" s="318"/>
      <c r="Q644" s="319"/>
      <c r="R644" t="s">
        <v>43</v>
      </c>
      <c r="S644" s="318"/>
      <c r="AB644" s="318" t="s">
        <v>182</v>
      </c>
      <c r="AC644" s="318">
        <v>50048887</v>
      </c>
      <c r="AD644" s="318" t="s">
        <v>35</v>
      </c>
      <c r="AF644" s="318">
        <v>30</v>
      </c>
      <c r="AG644" s="320">
        <v>274561</v>
      </c>
      <c r="AH644" s="318">
        <v>57</v>
      </c>
      <c r="AI644" s="320"/>
    </row>
    <row r="645" spans="1:35">
      <c r="A645" t="s">
        <v>2095</v>
      </c>
      <c r="B645" s="1">
        <v>46002</v>
      </c>
      <c r="C645">
        <v>12</v>
      </c>
      <c r="D645">
        <v>510475</v>
      </c>
      <c r="E645" t="s">
        <v>7191</v>
      </c>
      <c r="F645" t="s">
        <v>46</v>
      </c>
      <c r="G645" t="s">
        <v>5982</v>
      </c>
      <c r="H645" t="s">
        <v>7192</v>
      </c>
      <c r="I645" t="s">
        <v>6055</v>
      </c>
      <c r="J645" t="s">
        <v>6390</v>
      </c>
      <c r="K645" s="318"/>
      <c r="L645" t="s">
        <v>5814</v>
      </c>
      <c r="M645" s="319">
        <v>46029</v>
      </c>
      <c r="N645" s="318">
        <v>1</v>
      </c>
      <c r="O645" s="318"/>
      <c r="P645" s="318"/>
      <c r="Q645" s="319"/>
      <c r="R645" t="s">
        <v>43</v>
      </c>
      <c r="S645" s="318"/>
      <c r="AB645" s="318" t="s">
        <v>182</v>
      </c>
      <c r="AC645" s="318">
        <v>50048884</v>
      </c>
      <c r="AD645" s="318" t="s">
        <v>35</v>
      </c>
      <c r="AF645" s="318">
        <v>30</v>
      </c>
      <c r="AG645" s="320">
        <v>251352</v>
      </c>
      <c r="AH645" s="318">
        <v>30</v>
      </c>
      <c r="AI645" s="320"/>
    </row>
    <row r="646" spans="1:35" hidden="1">
      <c r="A646" t="s">
        <v>2098</v>
      </c>
      <c r="B646" s="1">
        <v>46002</v>
      </c>
      <c r="C646">
        <v>12</v>
      </c>
      <c r="D646">
        <v>510476</v>
      </c>
      <c r="E646" t="s">
        <v>7193</v>
      </c>
      <c r="F646" t="s">
        <v>6418</v>
      </c>
      <c r="G646" t="s">
        <v>70</v>
      </c>
      <c r="H646" t="s">
        <v>7194</v>
      </c>
      <c r="I646" t="s">
        <v>6904</v>
      </c>
      <c r="J646" t="s">
        <v>6333</v>
      </c>
      <c r="K646" s="318"/>
      <c r="L646" t="s">
        <v>5814</v>
      </c>
      <c r="M646" s="319">
        <v>46016</v>
      </c>
      <c r="N646" s="318">
        <v>12</v>
      </c>
      <c r="O646" s="318"/>
      <c r="P646" s="318"/>
      <c r="Q646" s="319"/>
      <c r="R646" t="s">
        <v>43</v>
      </c>
      <c r="S646" s="318"/>
      <c r="U646" t="s">
        <v>257</v>
      </c>
      <c r="V646">
        <v>46002</v>
      </c>
      <c r="X646">
        <v>46016</v>
      </c>
      <c r="Z646" t="s">
        <v>6079</v>
      </c>
      <c r="AA646" t="s">
        <v>7195</v>
      </c>
      <c r="AB646" s="318" t="s">
        <v>182</v>
      </c>
      <c r="AC646" s="318">
        <v>50049319</v>
      </c>
      <c r="AD646" s="318" t="s">
        <v>35</v>
      </c>
      <c r="AF646" s="318">
        <v>40</v>
      </c>
      <c r="AG646" s="320">
        <v>215433</v>
      </c>
      <c r="AH646" s="318">
        <v>27</v>
      </c>
      <c r="AI646" s="320"/>
    </row>
    <row r="647" spans="1:35">
      <c r="A647" t="s">
        <v>2101</v>
      </c>
      <c r="B647" s="1">
        <v>46002</v>
      </c>
      <c r="C647">
        <v>12</v>
      </c>
      <c r="D647">
        <v>510477</v>
      </c>
      <c r="E647" t="s">
        <v>7196</v>
      </c>
      <c r="F647" t="s">
        <v>46</v>
      </c>
      <c r="G647" t="s">
        <v>5759</v>
      </c>
      <c r="H647" t="s">
        <v>7197</v>
      </c>
      <c r="I647" t="s">
        <v>49</v>
      </c>
      <c r="J647" t="s">
        <v>6796</v>
      </c>
      <c r="K647" s="318"/>
      <c r="L647" t="s">
        <v>5750</v>
      </c>
      <c r="M647" s="319">
        <v>46084</v>
      </c>
      <c r="N647" s="318">
        <v>3</v>
      </c>
      <c r="O647" s="318"/>
      <c r="P647" s="318"/>
      <c r="Q647" s="319"/>
      <c r="R647" t="s">
        <v>43</v>
      </c>
      <c r="S647" s="318"/>
      <c r="AB647" s="318"/>
      <c r="AC647" s="318">
        <v>50047695</v>
      </c>
      <c r="AD647" s="318" t="s">
        <v>43</v>
      </c>
      <c r="AF647" s="318"/>
      <c r="AG647" s="320"/>
      <c r="AH647" s="318"/>
      <c r="AI647" s="320"/>
    </row>
    <row r="648" spans="1:35">
      <c r="A648" t="s">
        <v>2104</v>
      </c>
      <c r="B648" s="1">
        <v>46002</v>
      </c>
      <c r="C648">
        <v>12</v>
      </c>
      <c r="D648">
        <v>510478</v>
      </c>
      <c r="E648" t="s">
        <v>6926</v>
      </c>
      <c r="F648" t="s">
        <v>46</v>
      </c>
      <c r="G648" t="s">
        <v>6145</v>
      </c>
      <c r="H648" t="s">
        <v>7198</v>
      </c>
      <c r="I648" t="s">
        <v>6208</v>
      </c>
      <c r="J648" t="s">
        <v>6146</v>
      </c>
      <c r="K648" s="318"/>
      <c r="L648" t="s">
        <v>5750</v>
      </c>
      <c r="M648" s="319">
        <v>46050</v>
      </c>
      <c r="N648" s="318">
        <v>1</v>
      </c>
      <c r="O648" s="318"/>
      <c r="P648" s="318" t="s">
        <v>274</v>
      </c>
      <c r="Q648" s="319">
        <v>46007</v>
      </c>
      <c r="R648" t="s">
        <v>7199</v>
      </c>
      <c r="S648" s="318" t="s">
        <v>182</v>
      </c>
      <c r="T648">
        <v>20160</v>
      </c>
      <c r="AB648" s="318" t="s">
        <v>182</v>
      </c>
      <c r="AC648" s="318">
        <v>50048367</v>
      </c>
      <c r="AD648" s="318" t="s">
        <v>35</v>
      </c>
      <c r="AF648" s="318">
        <v>52</v>
      </c>
      <c r="AG648" s="320">
        <v>33626</v>
      </c>
      <c r="AH648" s="318"/>
      <c r="AI648" s="320"/>
    </row>
    <row r="649" spans="1:35">
      <c r="A649" t="s">
        <v>2107</v>
      </c>
      <c r="B649" s="1">
        <v>46003</v>
      </c>
      <c r="C649">
        <v>12</v>
      </c>
      <c r="D649">
        <v>510479</v>
      </c>
      <c r="E649" t="s">
        <v>7200</v>
      </c>
      <c r="F649" t="s">
        <v>46</v>
      </c>
      <c r="G649" t="s">
        <v>5752</v>
      </c>
      <c r="H649" t="s">
        <v>7201</v>
      </c>
      <c r="I649" t="s">
        <v>3282</v>
      </c>
      <c r="J649" t="s">
        <v>6771</v>
      </c>
      <c r="K649" s="318"/>
      <c r="L649" t="s">
        <v>391</v>
      </c>
      <c r="M649" s="319">
        <v>46007</v>
      </c>
      <c r="N649" s="318">
        <v>12</v>
      </c>
      <c r="O649" s="318"/>
      <c r="P649" s="318"/>
      <c r="Q649" s="319"/>
      <c r="R649" t="s">
        <v>43</v>
      </c>
      <c r="S649" s="318"/>
      <c r="AB649" s="318" t="s">
        <v>78</v>
      </c>
      <c r="AC649" s="318">
        <v>50048674</v>
      </c>
      <c r="AD649" s="318" t="s">
        <v>79</v>
      </c>
      <c r="AF649" s="318">
        <v>52</v>
      </c>
      <c r="AG649" s="320">
        <v>33257</v>
      </c>
      <c r="AH649" s="318"/>
      <c r="AI649" s="320"/>
    </row>
    <row r="650" spans="1:35" hidden="1">
      <c r="A650" t="s">
        <v>2108</v>
      </c>
      <c r="B650" s="1">
        <v>46006</v>
      </c>
      <c r="C650">
        <v>12</v>
      </c>
      <c r="D650">
        <v>510480</v>
      </c>
      <c r="E650" t="s">
        <v>7202</v>
      </c>
      <c r="F650" t="s">
        <v>6418</v>
      </c>
      <c r="G650" t="s">
        <v>6000</v>
      </c>
      <c r="H650" t="s">
        <v>7203</v>
      </c>
      <c r="I650" t="s">
        <v>7035</v>
      </c>
      <c r="J650" t="s">
        <v>6333</v>
      </c>
      <c r="K650" s="318"/>
      <c r="L650" t="s">
        <v>5814</v>
      </c>
      <c r="M650" s="319">
        <v>46031</v>
      </c>
      <c r="N650" s="318">
        <v>1</v>
      </c>
      <c r="O650" s="318"/>
      <c r="P650" s="318"/>
      <c r="Q650" s="319"/>
      <c r="R650" t="s">
        <v>43</v>
      </c>
      <c r="S650" s="318"/>
      <c r="AB650" s="318" t="s">
        <v>182</v>
      </c>
      <c r="AC650" s="318">
        <v>50049305</v>
      </c>
      <c r="AD650" s="318" t="s">
        <v>35</v>
      </c>
      <c r="AF650" s="318">
        <v>40</v>
      </c>
      <c r="AG650" s="320">
        <v>195054</v>
      </c>
      <c r="AH650" s="318">
        <v>10</v>
      </c>
      <c r="AI650" s="320"/>
    </row>
    <row r="651" spans="1:35" hidden="1">
      <c r="A651" t="s">
        <v>2111</v>
      </c>
      <c r="B651" s="1">
        <v>46003</v>
      </c>
      <c r="C651">
        <v>12</v>
      </c>
      <c r="D651">
        <v>510481</v>
      </c>
      <c r="E651" t="s">
        <v>7204</v>
      </c>
      <c r="F651" t="s">
        <v>5942</v>
      </c>
      <c r="G651" t="s">
        <v>5759</v>
      </c>
      <c r="H651" t="s">
        <v>7205</v>
      </c>
      <c r="I651" t="s">
        <v>6890</v>
      </c>
      <c r="J651" t="s">
        <v>7206</v>
      </c>
      <c r="K651" s="318"/>
      <c r="L651" t="s">
        <v>7207</v>
      </c>
      <c r="M651" s="319"/>
      <c r="N651" s="318">
        <v>1</v>
      </c>
      <c r="O651" s="318"/>
      <c r="P651" s="318"/>
      <c r="Q651" s="319"/>
      <c r="R651" t="s">
        <v>43</v>
      </c>
      <c r="S651" s="318"/>
      <c r="AB651" s="318"/>
      <c r="AC651" s="318">
        <v>50048615</v>
      </c>
      <c r="AD651" s="318" t="s">
        <v>43</v>
      </c>
      <c r="AF651" s="318"/>
      <c r="AG651" s="320"/>
      <c r="AH651" s="318"/>
      <c r="AI651" s="320"/>
    </row>
    <row r="652" spans="1:35">
      <c r="A652" t="s">
        <v>2114</v>
      </c>
      <c r="B652" s="1">
        <v>46006</v>
      </c>
      <c r="C652">
        <v>12</v>
      </c>
      <c r="D652">
        <v>510482</v>
      </c>
      <c r="E652" t="s">
        <v>7108</v>
      </c>
      <c r="F652" t="s">
        <v>46</v>
      </c>
      <c r="G652" t="s">
        <v>5982</v>
      </c>
      <c r="H652" t="s">
        <v>7109</v>
      </c>
      <c r="I652" t="s">
        <v>5748</v>
      </c>
      <c r="J652" t="s">
        <v>7110</v>
      </c>
      <c r="K652" s="318"/>
      <c r="L652" t="s">
        <v>391</v>
      </c>
      <c r="M652" s="319">
        <v>46045</v>
      </c>
      <c r="N652" s="318">
        <v>1</v>
      </c>
      <c r="O652" s="318"/>
      <c r="P652" s="318"/>
      <c r="Q652" s="319"/>
      <c r="R652" t="s">
        <v>43</v>
      </c>
      <c r="S652" s="318"/>
      <c r="AB652" s="318" t="s">
        <v>182</v>
      </c>
      <c r="AC652" s="318">
        <v>50048936</v>
      </c>
      <c r="AD652" s="318" t="s">
        <v>35</v>
      </c>
      <c r="AF652" s="318">
        <v>52</v>
      </c>
      <c r="AG652" s="320">
        <v>206930</v>
      </c>
      <c r="AH652" s="318"/>
      <c r="AI652" s="320"/>
    </row>
    <row r="653" spans="1:35">
      <c r="A653" t="s">
        <v>2117</v>
      </c>
      <c r="B653" s="1">
        <v>46006</v>
      </c>
      <c r="C653">
        <v>12</v>
      </c>
      <c r="D653">
        <v>510483</v>
      </c>
      <c r="E653" t="s">
        <v>7208</v>
      </c>
      <c r="F653" t="s">
        <v>46</v>
      </c>
      <c r="G653" t="s">
        <v>70</v>
      </c>
      <c r="H653" t="s">
        <v>7209</v>
      </c>
      <c r="I653" t="s">
        <v>5754</v>
      </c>
      <c r="J653" t="s">
        <v>6098</v>
      </c>
      <c r="K653" s="318"/>
      <c r="L653" t="s">
        <v>5750</v>
      </c>
      <c r="M653" s="319">
        <v>46015</v>
      </c>
      <c r="N653" s="318">
        <v>12</v>
      </c>
      <c r="O653" s="318"/>
      <c r="P653" s="318"/>
      <c r="Q653" s="319"/>
      <c r="R653" t="s">
        <v>43</v>
      </c>
      <c r="S653" s="318"/>
      <c r="U653" t="s">
        <v>257</v>
      </c>
      <c r="V653">
        <v>46006</v>
      </c>
      <c r="X653">
        <v>46015</v>
      </c>
      <c r="Z653">
        <v>25.12</v>
      </c>
      <c r="AA653">
        <v>80398</v>
      </c>
      <c r="AB653" s="318" t="s">
        <v>78</v>
      </c>
      <c r="AC653" s="318" t="s">
        <v>6158</v>
      </c>
      <c r="AD653" s="318" t="s">
        <v>79</v>
      </c>
      <c r="AF653" s="318">
        <v>100</v>
      </c>
      <c r="AG653" s="320">
        <v>202013</v>
      </c>
      <c r="AH653" s="318"/>
      <c r="AI653" s="320"/>
    </row>
    <row r="654" spans="1:35">
      <c r="A654" t="s">
        <v>2120</v>
      </c>
      <c r="B654" s="1">
        <v>46006</v>
      </c>
      <c r="C654">
        <v>12</v>
      </c>
      <c r="D654">
        <v>510484</v>
      </c>
      <c r="E654" t="s">
        <v>7210</v>
      </c>
      <c r="F654" t="s">
        <v>46</v>
      </c>
      <c r="G654" t="s">
        <v>5752</v>
      </c>
      <c r="H654" t="s">
        <v>7211</v>
      </c>
      <c r="I654" t="s">
        <v>6055</v>
      </c>
      <c r="J654" t="s">
        <v>7180</v>
      </c>
      <c r="K654" s="318"/>
      <c r="L654" t="s">
        <v>5814</v>
      </c>
      <c r="M654" s="319">
        <v>46015</v>
      </c>
      <c r="N654" s="318">
        <v>12</v>
      </c>
      <c r="O654" s="318"/>
      <c r="P654" s="318"/>
      <c r="Q654" s="319"/>
      <c r="R654" t="s">
        <v>43</v>
      </c>
      <c r="S654" s="318"/>
      <c r="AB654" s="318" t="s">
        <v>182</v>
      </c>
      <c r="AC654" s="318">
        <v>50048957</v>
      </c>
      <c r="AD654" s="318" t="s">
        <v>35</v>
      </c>
      <c r="AF654" s="318">
        <v>35</v>
      </c>
      <c r="AG654" s="320">
        <v>308001</v>
      </c>
      <c r="AH654" s="318">
        <v>130</v>
      </c>
      <c r="AI654" s="320"/>
    </row>
    <row r="655" spans="1:35" hidden="1">
      <c r="A655" t="s">
        <v>2123</v>
      </c>
      <c r="B655" s="1">
        <v>46006</v>
      </c>
      <c r="C655">
        <v>12</v>
      </c>
      <c r="D655">
        <v>510485</v>
      </c>
      <c r="E655" t="s">
        <v>7212</v>
      </c>
      <c r="F655" t="s">
        <v>6418</v>
      </c>
      <c r="G655" t="s">
        <v>5752</v>
      </c>
      <c r="H655" t="s">
        <v>7213</v>
      </c>
      <c r="I655" t="s">
        <v>6904</v>
      </c>
      <c r="J655" t="s">
        <v>6333</v>
      </c>
      <c r="K655" s="318"/>
      <c r="L655" t="s">
        <v>5814</v>
      </c>
      <c r="M655" s="319">
        <v>46027</v>
      </c>
      <c r="N655" s="318">
        <v>1</v>
      </c>
      <c r="O655" s="318"/>
      <c r="P655" s="318"/>
      <c r="Q655" s="319"/>
      <c r="R655" t="s">
        <v>43</v>
      </c>
      <c r="S655" s="318"/>
      <c r="AB655" s="318" t="s">
        <v>182</v>
      </c>
      <c r="AC655" s="318">
        <v>50050544</v>
      </c>
      <c r="AD655" s="318" t="s">
        <v>35</v>
      </c>
      <c r="AF655" s="318">
        <v>40</v>
      </c>
      <c r="AG655" s="320">
        <v>211437</v>
      </c>
      <c r="AH655" s="318">
        <v>29</v>
      </c>
      <c r="AI655" s="320"/>
    </row>
    <row r="656" spans="1:35" hidden="1">
      <c r="A656" t="s">
        <v>2124</v>
      </c>
      <c r="B656" s="1">
        <v>46006</v>
      </c>
      <c r="C656">
        <v>12</v>
      </c>
      <c r="D656">
        <v>510486</v>
      </c>
      <c r="E656" t="s">
        <v>7214</v>
      </c>
      <c r="F656" t="s">
        <v>5942</v>
      </c>
      <c r="G656" t="s">
        <v>5773</v>
      </c>
      <c r="H656" t="s">
        <v>7215</v>
      </c>
      <c r="I656" t="s">
        <v>6890</v>
      </c>
      <c r="J656" t="s">
        <v>6333</v>
      </c>
      <c r="K656" s="318"/>
      <c r="L656" t="s">
        <v>7216</v>
      </c>
      <c r="M656" s="319">
        <v>46035</v>
      </c>
      <c r="N656" s="318">
        <v>1</v>
      </c>
      <c r="O656" s="318"/>
      <c r="P656" s="318"/>
      <c r="Q656" s="319"/>
      <c r="R656" t="s">
        <v>43</v>
      </c>
      <c r="S656" s="318"/>
      <c r="AB656" s="318" t="s">
        <v>182</v>
      </c>
      <c r="AC656" s="318">
        <v>50049947</v>
      </c>
      <c r="AD656" s="318" t="s">
        <v>35</v>
      </c>
      <c r="AF656" s="318">
        <v>30</v>
      </c>
      <c r="AG656" s="320">
        <v>229069</v>
      </c>
      <c r="AH656" s="318">
        <v>12</v>
      </c>
      <c r="AI656" s="320"/>
    </row>
    <row r="657" spans="1:35" hidden="1">
      <c r="A657" t="s">
        <v>2127</v>
      </c>
      <c r="B657" s="1">
        <v>46007</v>
      </c>
      <c r="C657">
        <v>12</v>
      </c>
      <c r="D657">
        <v>510487</v>
      </c>
      <c r="E657" t="s">
        <v>7217</v>
      </c>
      <c r="F657" t="s">
        <v>6418</v>
      </c>
      <c r="G657" t="s">
        <v>5818</v>
      </c>
      <c r="H657" t="s">
        <v>7218</v>
      </c>
      <c r="I657" t="s">
        <v>6904</v>
      </c>
      <c r="J657" t="s">
        <v>7219</v>
      </c>
      <c r="K657" s="318"/>
      <c r="L657" t="s">
        <v>7041</v>
      </c>
      <c r="M657" s="319">
        <v>46042</v>
      </c>
      <c r="N657" s="318">
        <v>1</v>
      </c>
      <c r="O657" s="318"/>
      <c r="P657" s="318"/>
      <c r="Q657" s="319"/>
      <c r="R657" t="s">
        <v>43</v>
      </c>
      <c r="S657" s="318"/>
      <c r="AB657" s="318" t="s">
        <v>182</v>
      </c>
      <c r="AC657" s="318">
        <v>50050342</v>
      </c>
      <c r="AD657" s="318" t="s">
        <v>35</v>
      </c>
      <c r="AF657" s="318">
        <v>46</v>
      </c>
      <c r="AG657" s="320">
        <v>247248</v>
      </c>
      <c r="AH657" s="318">
        <v>16</v>
      </c>
      <c r="AI657" s="320"/>
    </row>
    <row r="658" spans="1:35" hidden="1">
      <c r="A658" t="s">
        <v>2130</v>
      </c>
      <c r="B658" s="1">
        <v>46007</v>
      </c>
      <c r="C658">
        <v>12</v>
      </c>
      <c r="D658">
        <v>510488</v>
      </c>
      <c r="E658" t="s">
        <v>7220</v>
      </c>
      <c r="F658" t="s">
        <v>6418</v>
      </c>
      <c r="G658" t="s">
        <v>5800</v>
      </c>
      <c r="H658" t="s">
        <v>7221</v>
      </c>
      <c r="I658" t="s">
        <v>7035</v>
      </c>
      <c r="J658" t="s">
        <v>6333</v>
      </c>
      <c r="K658" s="318"/>
      <c r="L658" t="s">
        <v>5814</v>
      </c>
      <c r="M658" s="319">
        <v>46016</v>
      </c>
      <c r="N658" s="318">
        <v>12</v>
      </c>
      <c r="O658" s="318"/>
      <c r="P658" s="318"/>
      <c r="Q658" s="319"/>
      <c r="R658" t="s">
        <v>43</v>
      </c>
      <c r="S658" s="318"/>
      <c r="AB658" s="318" t="s">
        <v>182</v>
      </c>
      <c r="AC658" s="318">
        <v>50050534</v>
      </c>
      <c r="AD658" s="318" t="s">
        <v>35</v>
      </c>
      <c r="AF658" s="318">
        <v>40</v>
      </c>
      <c r="AG658" s="320">
        <v>179506</v>
      </c>
      <c r="AH658" s="318">
        <v>12</v>
      </c>
      <c r="AI658" s="320"/>
    </row>
    <row r="659" spans="1:35" hidden="1">
      <c r="A659" t="s">
        <v>2133</v>
      </c>
      <c r="B659" s="1">
        <v>46009</v>
      </c>
      <c r="C659">
        <v>12</v>
      </c>
      <c r="D659">
        <v>510489</v>
      </c>
      <c r="E659" t="s">
        <v>7222</v>
      </c>
      <c r="F659" t="s">
        <v>5942</v>
      </c>
      <c r="G659" t="s">
        <v>5773</v>
      </c>
      <c r="H659" t="s">
        <v>7223</v>
      </c>
      <c r="I659" t="s">
        <v>6890</v>
      </c>
      <c r="J659" t="s">
        <v>7224</v>
      </c>
      <c r="K659" s="318"/>
      <c r="L659" t="s">
        <v>7216</v>
      </c>
      <c r="M659" s="319">
        <v>46049</v>
      </c>
      <c r="N659" s="318">
        <v>1</v>
      </c>
      <c r="O659" s="318"/>
      <c r="P659" s="318"/>
      <c r="Q659" s="319"/>
      <c r="R659" t="s">
        <v>43</v>
      </c>
      <c r="S659" s="318"/>
      <c r="AB659" s="318"/>
      <c r="AC659" s="318">
        <v>50051042</v>
      </c>
      <c r="AD659" s="318" t="s">
        <v>43</v>
      </c>
      <c r="AF659" s="318"/>
      <c r="AG659" s="320"/>
      <c r="AH659" s="318"/>
      <c r="AI659" s="320"/>
    </row>
    <row r="660" spans="1:35" hidden="1">
      <c r="A660" t="s">
        <v>2134</v>
      </c>
      <c r="B660" s="1">
        <v>46009</v>
      </c>
      <c r="C660">
        <v>12</v>
      </c>
      <c r="D660">
        <v>510490</v>
      </c>
      <c r="E660" t="s">
        <v>7225</v>
      </c>
      <c r="F660" t="s">
        <v>6418</v>
      </c>
      <c r="G660" t="s">
        <v>70</v>
      </c>
      <c r="H660" t="s">
        <v>7226</v>
      </c>
      <c r="I660" t="s">
        <v>7173</v>
      </c>
      <c r="J660" t="s">
        <v>6390</v>
      </c>
      <c r="K660" s="318"/>
      <c r="L660" t="s">
        <v>7041</v>
      </c>
      <c r="M660" s="319">
        <v>46045</v>
      </c>
      <c r="N660" s="318">
        <v>1</v>
      </c>
      <c r="O660" s="318"/>
      <c r="P660" s="318"/>
      <c r="Q660" s="319"/>
      <c r="R660" t="s">
        <v>43</v>
      </c>
      <c r="S660" s="318"/>
      <c r="U660" t="s">
        <v>257</v>
      </c>
      <c r="V660">
        <v>46009</v>
      </c>
      <c r="X660">
        <v>46045</v>
      </c>
      <c r="Z660">
        <v>26.1</v>
      </c>
      <c r="AA660">
        <v>170244</v>
      </c>
      <c r="AB660" s="318" t="s">
        <v>199</v>
      </c>
      <c r="AC660" s="318">
        <v>50050508</v>
      </c>
      <c r="AD660" s="318" t="s">
        <v>44</v>
      </c>
      <c r="AF660" s="318">
        <v>40</v>
      </c>
      <c r="AG660" s="320">
        <v>257050</v>
      </c>
      <c r="AH660" s="318">
        <v>95</v>
      </c>
      <c r="AI660" s="320"/>
    </row>
    <row r="661" spans="1:35" hidden="1">
      <c r="A661" t="s">
        <v>2138</v>
      </c>
      <c r="B661" s="1">
        <v>46010</v>
      </c>
      <c r="C661">
        <v>12</v>
      </c>
      <c r="D661">
        <v>510491</v>
      </c>
      <c r="E661" t="s">
        <v>7227</v>
      </c>
      <c r="F661" t="s">
        <v>6418</v>
      </c>
      <c r="G661" t="s">
        <v>6000</v>
      </c>
      <c r="H661" t="s">
        <v>7228</v>
      </c>
      <c r="I661" t="s">
        <v>7186</v>
      </c>
      <c r="J661" t="s">
        <v>6333</v>
      </c>
      <c r="K661" s="318"/>
      <c r="L661" t="s">
        <v>7041</v>
      </c>
      <c r="M661" s="319">
        <v>46038</v>
      </c>
      <c r="N661" s="318">
        <v>1</v>
      </c>
      <c r="O661" s="318"/>
      <c r="P661" s="318"/>
      <c r="Q661" s="319"/>
      <c r="R661" t="s">
        <v>43</v>
      </c>
      <c r="S661" s="318"/>
      <c r="AB661" s="318" t="s">
        <v>182</v>
      </c>
      <c r="AC661" s="318">
        <v>50051455</v>
      </c>
      <c r="AD661" s="318" t="s">
        <v>35</v>
      </c>
      <c r="AF661" s="318">
        <v>40</v>
      </c>
      <c r="AG661" s="320">
        <v>187299</v>
      </c>
      <c r="AH661" s="318">
        <v>10</v>
      </c>
      <c r="AI661" s="320"/>
    </row>
    <row r="662" spans="1:35" hidden="1">
      <c r="A662" t="s">
        <v>2141</v>
      </c>
      <c r="B662" s="1">
        <v>46010</v>
      </c>
      <c r="C662">
        <v>12</v>
      </c>
      <c r="D662">
        <v>510492</v>
      </c>
      <c r="E662" t="s">
        <v>6156</v>
      </c>
      <c r="F662" t="s">
        <v>5942</v>
      </c>
      <c r="G662" t="s">
        <v>5759</v>
      </c>
      <c r="H662" t="s">
        <v>7229</v>
      </c>
      <c r="I662" t="s">
        <v>5944</v>
      </c>
      <c r="J662" t="s">
        <v>6314</v>
      </c>
      <c r="K662" s="318"/>
      <c r="L662" t="s">
        <v>5750</v>
      </c>
      <c r="M662" s="319">
        <v>46027</v>
      </c>
      <c r="N662" s="318">
        <v>1</v>
      </c>
      <c r="O662" s="318"/>
      <c r="P662" s="318"/>
      <c r="Q662" s="319"/>
      <c r="R662" t="s">
        <v>43</v>
      </c>
      <c r="S662" s="318"/>
      <c r="AB662" s="318" t="s">
        <v>182</v>
      </c>
      <c r="AC662" s="318" t="s">
        <v>6158</v>
      </c>
      <c r="AD662" s="318" t="s">
        <v>35</v>
      </c>
      <c r="AF662" s="318">
        <v>100</v>
      </c>
      <c r="AG662" s="320">
        <v>37907</v>
      </c>
      <c r="AH662" s="318"/>
      <c r="AI662" s="320"/>
    </row>
    <row r="663" spans="1:35" hidden="1">
      <c r="A663" t="s">
        <v>2144</v>
      </c>
      <c r="B663" s="1">
        <v>46009</v>
      </c>
      <c r="C663">
        <v>12</v>
      </c>
      <c r="D663">
        <v>510493</v>
      </c>
      <c r="E663" t="s">
        <v>7230</v>
      </c>
      <c r="F663" t="s">
        <v>5942</v>
      </c>
      <c r="G663" t="s">
        <v>5759</v>
      </c>
      <c r="H663" t="s">
        <v>7231</v>
      </c>
      <c r="I663" t="s">
        <v>5993</v>
      </c>
      <c r="J663" t="s">
        <v>7232</v>
      </c>
      <c r="K663" s="318"/>
      <c r="L663" t="s">
        <v>5750</v>
      </c>
      <c r="M663" s="319"/>
      <c r="N663" s="318">
        <v>1</v>
      </c>
      <c r="O663" s="318"/>
      <c r="P663" s="318"/>
      <c r="Q663" s="319"/>
      <c r="R663" t="s">
        <v>43</v>
      </c>
      <c r="S663" s="318"/>
      <c r="AB663" s="318"/>
      <c r="AC663" s="318">
        <v>50049657</v>
      </c>
      <c r="AD663" s="318" t="s">
        <v>43</v>
      </c>
      <c r="AF663" s="318"/>
      <c r="AG663" s="320"/>
      <c r="AH663" s="318"/>
      <c r="AI663" s="320"/>
    </row>
    <row r="664" spans="1:35">
      <c r="A664" t="s">
        <v>2147</v>
      </c>
      <c r="B664" s="1">
        <v>46013</v>
      </c>
      <c r="C664">
        <v>12</v>
      </c>
      <c r="D664">
        <v>510494</v>
      </c>
      <c r="E664" t="s">
        <v>7233</v>
      </c>
      <c r="F664" t="s">
        <v>46</v>
      </c>
      <c r="G664" t="s">
        <v>5752</v>
      </c>
      <c r="H664" t="s">
        <v>7234</v>
      </c>
      <c r="I664" t="s">
        <v>6208</v>
      </c>
      <c r="J664" t="s">
        <v>6771</v>
      </c>
      <c r="K664" s="318"/>
      <c r="L664" t="s">
        <v>391</v>
      </c>
      <c r="M664" s="319">
        <v>46014</v>
      </c>
      <c r="N664" s="318">
        <v>12</v>
      </c>
      <c r="O664" s="318"/>
      <c r="P664" s="318"/>
      <c r="Q664" s="319"/>
      <c r="R664" t="s">
        <v>43</v>
      </c>
      <c r="S664" s="318"/>
      <c r="AB664" s="318" t="s">
        <v>78</v>
      </c>
      <c r="AC664" s="318">
        <v>50050399</v>
      </c>
      <c r="AD664" s="318" t="s">
        <v>79</v>
      </c>
      <c r="AF664" s="318">
        <v>52</v>
      </c>
      <c r="AG664" s="320">
        <v>33087</v>
      </c>
      <c r="AH664" s="318"/>
      <c r="AI664" s="320"/>
    </row>
    <row r="665" spans="1:35">
      <c r="A665" t="s">
        <v>2150</v>
      </c>
      <c r="B665" s="1">
        <v>46013</v>
      </c>
      <c r="C665">
        <v>12</v>
      </c>
      <c r="D665">
        <v>510495</v>
      </c>
      <c r="E665" t="s">
        <v>7235</v>
      </c>
      <c r="F665" t="s">
        <v>46</v>
      </c>
      <c r="G665" t="s">
        <v>5752</v>
      </c>
      <c r="H665" t="s">
        <v>7236</v>
      </c>
      <c r="I665" t="s">
        <v>5829</v>
      </c>
      <c r="J665" t="s">
        <v>7237</v>
      </c>
      <c r="K665" s="318"/>
      <c r="L665" t="s">
        <v>5814</v>
      </c>
      <c r="M665" s="319">
        <v>46041</v>
      </c>
      <c r="N665" s="318">
        <v>1</v>
      </c>
      <c r="O665" s="318"/>
      <c r="P665" s="318"/>
      <c r="Q665" s="319"/>
      <c r="R665" t="s">
        <v>43</v>
      </c>
      <c r="S665" s="318"/>
      <c r="AB665" s="318" t="s">
        <v>182</v>
      </c>
      <c r="AC665" s="318">
        <v>50050610</v>
      </c>
      <c r="AD665" s="318" t="s">
        <v>35</v>
      </c>
      <c r="AF665" s="318">
        <v>30</v>
      </c>
      <c r="AG665" s="320">
        <v>279640</v>
      </c>
      <c r="AH665" s="318">
        <v>72</v>
      </c>
      <c r="AI665" s="320"/>
    </row>
    <row r="666" spans="1:35" hidden="1">
      <c r="A666" t="s">
        <v>2153</v>
      </c>
      <c r="B666" s="1">
        <v>46013</v>
      </c>
      <c r="C666">
        <v>12</v>
      </c>
      <c r="D666">
        <v>510496</v>
      </c>
      <c r="E666" t="s">
        <v>7238</v>
      </c>
      <c r="F666" t="s">
        <v>6418</v>
      </c>
      <c r="G666" t="s">
        <v>6000</v>
      </c>
      <c r="H666" t="s">
        <v>7239</v>
      </c>
      <c r="I666" t="s">
        <v>6904</v>
      </c>
      <c r="J666" t="s">
        <v>7240</v>
      </c>
      <c r="K666" s="318"/>
      <c r="L666" t="s">
        <v>7041</v>
      </c>
      <c r="M666" s="319">
        <v>46045</v>
      </c>
      <c r="N666" s="318">
        <v>1</v>
      </c>
      <c r="O666" s="318"/>
      <c r="P666" s="318"/>
      <c r="Q666" s="319"/>
      <c r="R666" t="s">
        <v>43</v>
      </c>
      <c r="S666" s="318"/>
      <c r="AB666" s="318" t="s">
        <v>182</v>
      </c>
      <c r="AC666" s="318">
        <v>50050650</v>
      </c>
      <c r="AD666" s="318" t="s">
        <v>35</v>
      </c>
      <c r="AF666" s="318">
        <v>53</v>
      </c>
      <c r="AG666" s="320">
        <v>189350</v>
      </c>
      <c r="AH666" s="318">
        <v>10</v>
      </c>
      <c r="AI666" s="320"/>
    </row>
    <row r="667" spans="1:35">
      <c r="A667" t="s">
        <v>2156</v>
      </c>
      <c r="B667" s="1">
        <v>46013</v>
      </c>
      <c r="C667">
        <v>12</v>
      </c>
      <c r="D667">
        <v>510497</v>
      </c>
      <c r="E667" t="s">
        <v>7241</v>
      </c>
      <c r="F667" t="s">
        <v>46</v>
      </c>
      <c r="G667" t="s">
        <v>5845</v>
      </c>
      <c r="H667" t="s">
        <v>6948</v>
      </c>
      <c r="I667" t="s">
        <v>6055</v>
      </c>
      <c r="J667" t="s">
        <v>5869</v>
      </c>
      <c r="K667" s="318"/>
      <c r="L667" t="s">
        <v>5750</v>
      </c>
      <c r="M667" s="319"/>
      <c r="N667" s="318">
        <v>1</v>
      </c>
      <c r="O667" s="318"/>
      <c r="P667" s="318"/>
      <c r="Q667" s="319"/>
      <c r="R667" t="s">
        <v>43</v>
      </c>
      <c r="S667" s="318"/>
      <c r="AB667" s="318"/>
      <c r="AC667" s="318">
        <v>50050419</v>
      </c>
      <c r="AD667" s="318" t="s">
        <v>43</v>
      </c>
      <c r="AF667" s="318"/>
      <c r="AG667" s="320"/>
      <c r="AH667" s="318"/>
      <c r="AI667" s="320"/>
    </row>
    <row r="668" spans="1:35" hidden="1">
      <c r="A668" t="s">
        <v>2159</v>
      </c>
      <c r="B668" s="1">
        <v>46015</v>
      </c>
      <c r="C668">
        <v>12</v>
      </c>
      <c r="D668">
        <v>510498</v>
      </c>
      <c r="E668" t="s">
        <v>7242</v>
      </c>
      <c r="F668" t="s">
        <v>6418</v>
      </c>
      <c r="G668" t="s">
        <v>5800</v>
      </c>
      <c r="H668" t="s">
        <v>7243</v>
      </c>
      <c r="I668" t="s">
        <v>6904</v>
      </c>
      <c r="J668" t="s">
        <v>6333</v>
      </c>
      <c r="K668" s="318"/>
      <c r="L668" t="s">
        <v>7041</v>
      </c>
      <c r="M668" s="319">
        <v>46063</v>
      </c>
      <c r="N668" s="318">
        <v>2</v>
      </c>
      <c r="O668" s="318"/>
      <c r="P668" s="318"/>
      <c r="Q668" s="319"/>
      <c r="R668" t="s">
        <v>43</v>
      </c>
      <c r="S668" s="318"/>
      <c r="AB668" s="318"/>
      <c r="AC668" s="318">
        <v>50055019</v>
      </c>
      <c r="AD668" s="318" t="s">
        <v>43</v>
      </c>
      <c r="AF668" s="318"/>
      <c r="AG668" s="320"/>
      <c r="AH668" s="318"/>
      <c r="AI668" s="320"/>
    </row>
    <row r="669" spans="1:35">
      <c r="A669" t="s">
        <v>2162</v>
      </c>
      <c r="B669" s="1">
        <v>46015</v>
      </c>
      <c r="C669">
        <v>12</v>
      </c>
      <c r="D669">
        <v>510499</v>
      </c>
      <c r="E669" t="s">
        <v>7244</v>
      </c>
      <c r="F669" t="s">
        <v>46</v>
      </c>
      <c r="G669" t="s">
        <v>70</v>
      </c>
      <c r="H669" t="s">
        <v>7245</v>
      </c>
      <c r="I669" t="s">
        <v>6161</v>
      </c>
      <c r="J669" t="s">
        <v>6098</v>
      </c>
      <c r="K669" s="318"/>
      <c r="L669" t="s">
        <v>5750</v>
      </c>
      <c r="M669" s="319">
        <v>46038</v>
      </c>
      <c r="N669" s="318">
        <v>1</v>
      </c>
      <c r="O669" s="318"/>
      <c r="P669" s="318"/>
      <c r="Q669" s="319"/>
      <c r="R669" t="s">
        <v>43</v>
      </c>
      <c r="S669" s="318"/>
      <c r="U669" t="s">
        <v>257</v>
      </c>
      <c r="V669">
        <v>46015</v>
      </c>
      <c r="X669">
        <v>46038</v>
      </c>
      <c r="Z669">
        <v>26.1</v>
      </c>
      <c r="AA669">
        <v>70194</v>
      </c>
      <c r="AB669" s="318" t="s">
        <v>182</v>
      </c>
      <c r="AC669" s="318" t="s">
        <v>6158</v>
      </c>
      <c r="AD669" s="318" t="s">
        <v>35</v>
      </c>
      <c r="AF669" s="318">
        <v>100</v>
      </c>
      <c r="AG669" s="320">
        <v>174037</v>
      </c>
      <c r="AH669" s="318"/>
      <c r="AI669" s="320"/>
    </row>
    <row r="670" spans="1:35">
      <c r="A670" t="s">
        <v>2164</v>
      </c>
      <c r="B670" s="1">
        <v>46015</v>
      </c>
      <c r="C670">
        <v>12</v>
      </c>
      <c r="D670">
        <v>510500</v>
      </c>
      <c r="E670" t="s">
        <v>7246</v>
      </c>
      <c r="F670" t="s">
        <v>46</v>
      </c>
      <c r="G670" t="s">
        <v>5845</v>
      </c>
      <c r="H670" t="s">
        <v>7247</v>
      </c>
      <c r="I670" t="s">
        <v>6055</v>
      </c>
      <c r="J670" t="s">
        <v>6771</v>
      </c>
      <c r="K670" s="318"/>
      <c r="L670" t="s">
        <v>391</v>
      </c>
      <c r="M670" s="319">
        <v>46016</v>
      </c>
      <c r="N670" s="318">
        <v>12</v>
      </c>
      <c r="O670" s="318"/>
      <c r="P670" s="318"/>
      <c r="Q670" s="319"/>
      <c r="R670" t="s">
        <v>43</v>
      </c>
      <c r="S670" s="318"/>
      <c r="AB670" s="318" t="s">
        <v>78</v>
      </c>
      <c r="AC670" s="318">
        <v>50050949</v>
      </c>
      <c r="AD670" s="318" t="s">
        <v>79</v>
      </c>
      <c r="AF670" s="318">
        <v>52</v>
      </c>
      <c r="AG670" s="320">
        <v>36586</v>
      </c>
      <c r="AH670" s="318"/>
      <c r="AI670" s="320"/>
    </row>
    <row r="671" spans="1:35" hidden="1">
      <c r="A671" t="s">
        <v>2166</v>
      </c>
      <c r="B671" s="1">
        <v>46016</v>
      </c>
      <c r="C671">
        <v>12</v>
      </c>
      <c r="D671">
        <v>510501</v>
      </c>
      <c r="E671" t="s">
        <v>7248</v>
      </c>
      <c r="F671" t="s">
        <v>6418</v>
      </c>
      <c r="G671" t="s">
        <v>6000</v>
      </c>
      <c r="H671" t="s">
        <v>7249</v>
      </c>
      <c r="I671" t="s">
        <v>6967</v>
      </c>
      <c r="J671" t="s">
        <v>7250</v>
      </c>
      <c r="K671" s="318"/>
      <c r="L671" t="s">
        <v>391</v>
      </c>
      <c r="M671" s="319">
        <v>46035</v>
      </c>
      <c r="N671" s="318">
        <v>1</v>
      </c>
      <c r="O671" s="318"/>
      <c r="P671" s="318"/>
      <c r="Q671" s="319"/>
      <c r="R671" t="s">
        <v>43</v>
      </c>
      <c r="S671" s="318"/>
      <c r="AB671" s="318" t="s">
        <v>182</v>
      </c>
      <c r="AC671" s="318">
        <v>50051229</v>
      </c>
      <c r="AD671" s="318" t="s">
        <v>35</v>
      </c>
      <c r="AF671" s="318">
        <v>46</v>
      </c>
      <c r="AG671" s="320">
        <v>38824</v>
      </c>
      <c r="AH671" s="318"/>
      <c r="AI671" s="320"/>
    </row>
    <row r="672" spans="1:35" hidden="1">
      <c r="A672" t="s">
        <v>2169</v>
      </c>
      <c r="B672" s="1">
        <v>46016</v>
      </c>
      <c r="C672">
        <v>12</v>
      </c>
      <c r="D672">
        <v>510502</v>
      </c>
      <c r="E672" t="s">
        <v>7251</v>
      </c>
      <c r="F672" t="s">
        <v>6418</v>
      </c>
      <c r="G672" t="s">
        <v>70</v>
      </c>
      <c r="H672" t="s">
        <v>7252</v>
      </c>
      <c r="I672" t="s">
        <v>7186</v>
      </c>
      <c r="J672" t="s">
        <v>6333</v>
      </c>
      <c r="K672" s="318"/>
      <c r="L672" t="s">
        <v>7041</v>
      </c>
      <c r="M672" s="319">
        <v>46038</v>
      </c>
      <c r="N672" s="318">
        <v>1</v>
      </c>
      <c r="O672" s="318"/>
      <c r="P672" s="318"/>
      <c r="Q672" s="319"/>
      <c r="R672" t="s">
        <v>43</v>
      </c>
      <c r="S672" s="318"/>
      <c r="U672" t="s">
        <v>257</v>
      </c>
      <c r="V672">
        <v>46016</v>
      </c>
      <c r="X672">
        <v>46038</v>
      </c>
      <c r="Z672">
        <v>26.1</v>
      </c>
      <c r="AA672">
        <v>144932</v>
      </c>
      <c r="AB672" s="318" t="s">
        <v>182</v>
      </c>
      <c r="AC672" s="318">
        <v>50052473</v>
      </c>
      <c r="AD672" s="318" t="s">
        <v>35</v>
      </c>
      <c r="AF672" s="318">
        <v>40</v>
      </c>
      <c r="AG672" s="320">
        <v>213671</v>
      </c>
      <c r="AH672" s="318">
        <v>11</v>
      </c>
      <c r="AI672" s="320"/>
    </row>
    <row r="673" spans="1:35" hidden="1">
      <c r="A673" t="s">
        <v>2172</v>
      </c>
      <c r="B673" s="1">
        <v>46016</v>
      </c>
      <c r="C673">
        <v>12</v>
      </c>
      <c r="D673">
        <v>510503</v>
      </c>
      <c r="E673" t="s">
        <v>7253</v>
      </c>
      <c r="F673" t="s">
        <v>6418</v>
      </c>
      <c r="G673" t="s">
        <v>5818</v>
      </c>
      <c r="H673" t="s">
        <v>7254</v>
      </c>
      <c r="I673" t="s">
        <v>6967</v>
      </c>
      <c r="J673" t="s">
        <v>7219</v>
      </c>
      <c r="K673" s="318"/>
      <c r="L673" t="s">
        <v>7041</v>
      </c>
      <c r="M673" s="319">
        <v>46045</v>
      </c>
      <c r="N673" s="318">
        <v>1</v>
      </c>
      <c r="O673" s="318"/>
      <c r="P673" s="318"/>
      <c r="Q673" s="319"/>
      <c r="R673" t="s">
        <v>43</v>
      </c>
      <c r="S673" s="318"/>
      <c r="AB673" s="318" t="s">
        <v>199</v>
      </c>
      <c r="AC673" s="318">
        <v>50053110</v>
      </c>
      <c r="AD673" s="318" t="s">
        <v>44</v>
      </c>
      <c r="AF673" s="318">
        <v>46</v>
      </c>
      <c r="AG673" s="320">
        <v>213461</v>
      </c>
      <c r="AH673" s="318">
        <v>13</v>
      </c>
      <c r="AI673" s="320"/>
    </row>
    <row r="674" spans="1:35" hidden="1">
      <c r="A674" t="s">
        <v>2175</v>
      </c>
      <c r="B674" s="1">
        <v>46017</v>
      </c>
      <c r="C674">
        <v>12</v>
      </c>
      <c r="D674">
        <v>510504</v>
      </c>
      <c r="E674" t="s">
        <v>7255</v>
      </c>
      <c r="F674" t="s">
        <v>5942</v>
      </c>
      <c r="G674" t="s">
        <v>5759</v>
      </c>
      <c r="H674" t="s">
        <v>7256</v>
      </c>
      <c r="I674" t="s">
        <v>6890</v>
      </c>
      <c r="J674" t="s">
        <v>7257</v>
      </c>
      <c r="K674" s="318"/>
      <c r="L674" t="s">
        <v>7207</v>
      </c>
      <c r="M674" s="319">
        <v>46080</v>
      </c>
      <c r="N674" s="318">
        <v>2</v>
      </c>
      <c r="O674" s="318"/>
      <c r="P674" s="318"/>
      <c r="Q674" s="319"/>
      <c r="R674" t="s">
        <v>43</v>
      </c>
      <c r="S674" s="318"/>
      <c r="AB674" s="318"/>
      <c r="AC674" s="318">
        <v>50051544</v>
      </c>
      <c r="AD674" s="318" t="s">
        <v>43</v>
      </c>
      <c r="AF674" s="318"/>
      <c r="AG674" s="320"/>
      <c r="AH674" s="318"/>
      <c r="AI674" s="320"/>
    </row>
    <row r="675" spans="1:35" hidden="1">
      <c r="A675" t="s">
        <v>2178</v>
      </c>
      <c r="B675" s="1">
        <v>46017</v>
      </c>
      <c r="C675">
        <v>12</v>
      </c>
      <c r="D675">
        <v>510505</v>
      </c>
      <c r="E675" t="s">
        <v>7258</v>
      </c>
      <c r="F675" t="s">
        <v>6418</v>
      </c>
      <c r="G675" t="s">
        <v>5759</v>
      </c>
      <c r="H675" t="s">
        <v>7259</v>
      </c>
      <c r="I675" t="s">
        <v>6959</v>
      </c>
      <c r="J675" t="s">
        <v>6333</v>
      </c>
      <c r="K675" s="318"/>
      <c r="L675" t="s">
        <v>7041</v>
      </c>
      <c r="M675" s="319">
        <v>46045</v>
      </c>
      <c r="N675" s="318">
        <v>1</v>
      </c>
      <c r="O675" s="318"/>
      <c r="P675" s="318"/>
      <c r="Q675" s="319"/>
      <c r="R675" t="s">
        <v>43</v>
      </c>
      <c r="S675" s="318"/>
      <c r="AB675" s="318" t="s">
        <v>199</v>
      </c>
      <c r="AC675" s="318">
        <v>50052632</v>
      </c>
      <c r="AD675" s="318" t="s">
        <v>44</v>
      </c>
      <c r="AF675" s="318">
        <v>46</v>
      </c>
      <c r="AG675" s="320">
        <v>236235</v>
      </c>
      <c r="AH675" s="318">
        <v>29</v>
      </c>
      <c r="AI675" s="320"/>
    </row>
    <row r="676" spans="1:35" hidden="1">
      <c r="A676" t="s">
        <v>2181</v>
      </c>
      <c r="B676" s="1">
        <v>46017</v>
      </c>
      <c r="C676">
        <v>12</v>
      </c>
      <c r="D676">
        <v>510506</v>
      </c>
      <c r="E676" t="s">
        <v>7260</v>
      </c>
      <c r="F676" t="s">
        <v>5942</v>
      </c>
      <c r="G676" t="s">
        <v>5759</v>
      </c>
      <c r="H676" t="s">
        <v>7261</v>
      </c>
      <c r="I676" t="s">
        <v>6890</v>
      </c>
      <c r="J676" t="s">
        <v>6333</v>
      </c>
      <c r="K676" s="318"/>
      <c r="L676" t="s">
        <v>7216</v>
      </c>
      <c r="M676" s="319">
        <v>46043</v>
      </c>
      <c r="N676" s="318">
        <v>1</v>
      </c>
      <c r="O676" s="318"/>
      <c r="P676" s="318"/>
      <c r="Q676" s="319"/>
      <c r="R676" t="s">
        <v>43</v>
      </c>
      <c r="S676" s="318"/>
      <c r="AB676" s="318" t="s">
        <v>182</v>
      </c>
      <c r="AC676" s="318">
        <v>50052771</v>
      </c>
      <c r="AD676" s="318" t="s">
        <v>35</v>
      </c>
      <c r="AF676" s="318">
        <v>30</v>
      </c>
      <c r="AG676" s="320">
        <v>252528</v>
      </c>
      <c r="AH676" s="318">
        <v>14</v>
      </c>
      <c r="AI676" s="320"/>
    </row>
    <row r="677" spans="1:35">
      <c r="A677" t="s">
        <v>2184</v>
      </c>
      <c r="B677" s="1">
        <v>46017</v>
      </c>
      <c r="C677">
        <v>12</v>
      </c>
      <c r="D677">
        <v>510507</v>
      </c>
      <c r="E677" t="s">
        <v>7262</v>
      </c>
      <c r="F677" t="s">
        <v>46</v>
      </c>
      <c r="G677" t="s">
        <v>5982</v>
      </c>
      <c r="H677" t="s">
        <v>7263</v>
      </c>
      <c r="I677" t="s">
        <v>6208</v>
      </c>
      <c r="J677" t="s">
        <v>6333</v>
      </c>
      <c r="K677" s="318"/>
      <c r="L677" t="s">
        <v>5814</v>
      </c>
      <c r="M677" s="319">
        <v>46083</v>
      </c>
      <c r="N677" s="318">
        <v>3</v>
      </c>
      <c r="O677" s="318"/>
      <c r="P677" s="318"/>
      <c r="Q677" s="319"/>
      <c r="R677" t="s">
        <v>43</v>
      </c>
      <c r="S677" s="318"/>
      <c r="AB677" s="318"/>
      <c r="AC677" s="318">
        <v>50053426</v>
      </c>
      <c r="AD677" s="318" t="s">
        <v>43</v>
      </c>
      <c r="AF677" s="318"/>
      <c r="AG677" s="320"/>
      <c r="AH677" s="318"/>
      <c r="AI677" s="320"/>
    </row>
    <row r="678" spans="1:35">
      <c r="A678" t="s">
        <v>2187</v>
      </c>
      <c r="B678" s="1">
        <v>46027</v>
      </c>
      <c r="C678">
        <v>1</v>
      </c>
      <c r="D678">
        <v>510508</v>
      </c>
      <c r="E678" t="s">
        <v>7264</v>
      </c>
      <c r="F678" t="s">
        <v>46</v>
      </c>
      <c r="G678" t="s">
        <v>70</v>
      </c>
      <c r="H678" t="s">
        <v>7265</v>
      </c>
      <c r="I678" t="s">
        <v>3282</v>
      </c>
      <c r="J678" t="s">
        <v>6946</v>
      </c>
      <c r="K678" s="318"/>
      <c r="L678"/>
      <c r="M678" s="319">
        <v>46035</v>
      </c>
      <c r="N678" s="318">
        <v>1</v>
      </c>
      <c r="O678" s="318"/>
      <c r="P678" s="318"/>
      <c r="Q678" s="319"/>
      <c r="R678" t="s">
        <v>43</v>
      </c>
      <c r="S678" s="318"/>
      <c r="U678" t="s">
        <v>257</v>
      </c>
      <c r="V678">
        <v>46027</v>
      </c>
      <c r="X678">
        <v>46035</v>
      </c>
      <c r="Z678">
        <v>26.1</v>
      </c>
      <c r="AA678">
        <v>149574</v>
      </c>
      <c r="AB678" s="318" t="s">
        <v>182</v>
      </c>
      <c r="AC678" s="318">
        <v>50052065</v>
      </c>
      <c r="AD678" s="318" t="s">
        <v>35</v>
      </c>
      <c r="AF678" s="318">
        <v>32</v>
      </c>
      <c r="AG678" s="320">
        <v>265119</v>
      </c>
      <c r="AH678" s="318"/>
      <c r="AI678" s="320"/>
    </row>
    <row r="679" spans="1:35">
      <c r="A679" t="s">
        <v>2188</v>
      </c>
      <c r="B679" s="1">
        <v>46028</v>
      </c>
      <c r="C679">
        <v>1</v>
      </c>
      <c r="D679">
        <v>510509</v>
      </c>
      <c r="E679" t="s">
        <v>7266</v>
      </c>
      <c r="F679" t="s">
        <v>46</v>
      </c>
      <c r="G679" t="s">
        <v>5982</v>
      </c>
      <c r="H679" t="s">
        <v>7267</v>
      </c>
      <c r="I679" t="s">
        <v>6208</v>
      </c>
      <c r="J679" t="s">
        <v>6390</v>
      </c>
      <c r="K679" s="318"/>
      <c r="L679" t="s">
        <v>5814</v>
      </c>
      <c r="M679" s="319">
        <v>46052</v>
      </c>
      <c r="N679" s="318">
        <v>1</v>
      </c>
      <c r="O679" s="318"/>
      <c r="P679" s="318"/>
      <c r="Q679" s="319"/>
      <c r="R679" t="s">
        <v>43</v>
      </c>
      <c r="S679" s="318"/>
      <c r="AB679" s="318" t="s">
        <v>199</v>
      </c>
      <c r="AC679" s="318">
        <v>50054421</v>
      </c>
      <c r="AD679" s="318" t="s">
        <v>44</v>
      </c>
      <c r="AF679" s="318">
        <v>30</v>
      </c>
      <c r="AG679" s="320">
        <v>232063</v>
      </c>
      <c r="AH679" s="318">
        <v>15</v>
      </c>
      <c r="AI679" s="320"/>
    </row>
    <row r="680" spans="1:35">
      <c r="A680" t="s">
        <v>2191</v>
      </c>
      <c r="B680" s="1">
        <v>46028</v>
      </c>
      <c r="C680">
        <v>1</v>
      </c>
      <c r="D680">
        <v>510510</v>
      </c>
      <c r="E680" t="s">
        <v>6792</v>
      </c>
      <c r="F680" t="s">
        <v>46</v>
      </c>
      <c r="G680" t="s">
        <v>5982</v>
      </c>
      <c r="H680" t="s">
        <v>6793</v>
      </c>
      <c r="I680" t="s">
        <v>5829</v>
      </c>
      <c r="J680" t="s">
        <v>6102</v>
      </c>
      <c r="K680" s="318"/>
      <c r="L680" t="s">
        <v>5750</v>
      </c>
      <c r="M680" s="319">
        <v>46030</v>
      </c>
      <c r="N680" s="318">
        <v>1</v>
      </c>
      <c r="O680" s="318"/>
      <c r="P680" s="318"/>
      <c r="Q680" s="319"/>
      <c r="R680" t="s">
        <v>43</v>
      </c>
      <c r="S680" s="318"/>
      <c r="AB680" s="318" t="s">
        <v>182</v>
      </c>
      <c r="AC680" s="318">
        <v>50052378</v>
      </c>
      <c r="AD680" s="318" t="s">
        <v>35</v>
      </c>
      <c r="AF680" s="318">
        <v>30</v>
      </c>
      <c r="AG680" s="320">
        <v>27200</v>
      </c>
      <c r="AH680" s="318"/>
      <c r="AI680" s="320"/>
    </row>
    <row r="681" spans="1:35">
      <c r="A681" t="s">
        <v>2194</v>
      </c>
      <c r="B681" s="1">
        <v>46029</v>
      </c>
      <c r="C681">
        <v>1</v>
      </c>
      <c r="D681">
        <v>510511</v>
      </c>
      <c r="E681" t="s">
        <v>7268</v>
      </c>
      <c r="F681" t="s">
        <v>46</v>
      </c>
      <c r="G681" t="s">
        <v>5752</v>
      </c>
      <c r="H681" t="s">
        <v>7269</v>
      </c>
      <c r="I681" t="s">
        <v>6208</v>
      </c>
      <c r="J681" t="s">
        <v>6771</v>
      </c>
      <c r="K681" s="318"/>
      <c r="L681" t="s">
        <v>391</v>
      </c>
      <c r="M681" s="319">
        <v>46029</v>
      </c>
      <c r="N681" s="318">
        <v>1</v>
      </c>
      <c r="O681" s="318"/>
      <c r="P681" s="318"/>
      <c r="Q681" s="319"/>
      <c r="R681" t="s">
        <v>43</v>
      </c>
      <c r="S681" s="318"/>
      <c r="AB681" s="318" t="s">
        <v>182</v>
      </c>
      <c r="AC681" s="318">
        <v>50052595</v>
      </c>
      <c r="AD681" s="318" t="s">
        <v>35</v>
      </c>
      <c r="AF681" s="318">
        <v>52</v>
      </c>
      <c r="AG681" s="320">
        <v>33910</v>
      </c>
      <c r="AH681" s="318"/>
      <c r="AI681" s="320"/>
    </row>
    <row r="682" spans="1:35">
      <c r="A682" t="s">
        <v>2196</v>
      </c>
      <c r="B682" s="1">
        <v>46029</v>
      </c>
      <c r="C682">
        <v>1</v>
      </c>
      <c r="D682">
        <v>510512</v>
      </c>
      <c r="E682" t="s">
        <v>7270</v>
      </c>
      <c r="F682" t="s">
        <v>46</v>
      </c>
      <c r="G682" t="s">
        <v>70</v>
      </c>
      <c r="H682" t="s">
        <v>7271</v>
      </c>
      <c r="I682" t="s">
        <v>5829</v>
      </c>
      <c r="J682" t="s">
        <v>7272</v>
      </c>
      <c r="K682" s="318"/>
      <c r="L682"/>
      <c r="M682" s="319">
        <v>46049</v>
      </c>
      <c r="N682" s="318">
        <v>1</v>
      </c>
      <c r="O682" s="318"/>
      <c r="P682" s="318"/>
      <c r="Q682" s="319"/>
      <c r="R682" t="s">
        <v>43</v>
      </c>
      <c r="S682" s="318"/>
      <c r="U682" t="s">
        <v>257</v>
      </c>
      <c r="V682">
        <v>46029</v>
      </c>
      <c r="X682">
        <v>46049</v>
      </c>
      <c r="Z682" t="s">
        <v>7119</v>
      </c>
      <c r="AA682" t="s">
        <v>7273</v>
      </c>
      <c r="AB682" s="318"/>
      <c r="AC682" s="318">
        <v>50052600</v>
      </c>
      <c r="AD682" s="318" t="s">
        <v>43</v>
      </c>
      <c r="AF682" s="318"/>
      <c r="AG682" s="320"/>
      <c r="AH682" s="318"/>
      <c r="AI682" s="320"/>
    </row>
    <row r="683" spans="1:35">
      <c r="A683" t="s">
        <v>2199</v>
      </c>
      <c r="B683" s="1">
        <v>46030</v>
      </c>
      <c r="C683">
        <v>1</v>
      </c>
      <c r="D683">
        <v>510513</v>
      </c>
      <c r="E683" t="s">
        <v>5784</v>
      </c>
      <c r="F683" t="s">
        <v>46</v>
      </c>
      <c r="G683" t="s">
        <v>6145</v>
      </c>
      <c r="H683" t="s">
        <v>5785</v>
      </c>
      <c r="I683" t="s">
        <v>5754</v>
      </c>
      <c r="J683" t="s">
        <v>6146</v>
      </c>
      <c r="K683" s="318"/>
      <c r="L683" t="s">
        <v>5750</v>
      </c>
      <c r="M683" s="319"/>
      <c r="N683" s="318">
        <v>1</v>
      </c>
      <c r="O683" s="318"/>
      <c r="P683" s="318" t="s">
        <v>274</v>
      </c>
      <c r="Q683" s="319"/>
      <c r="R683" t="s">
        <v>7274</v>
      </c>
      <c r="S683" s="318"/>
      <c r="AB683" s="318"/>
      <c r="AC683" s="318">
        <v>50052806</v>
      </c>
      <c r="AD683" s="318" t="s">
        <v>43</v>
      </c>
      <c r="AF683" s="318"/>
      <c r="AG683" s="320"/>
      <c r="AH683" s="318"/>
      <c r="AI683" s="320"/>
    </row>
    <row r="684" spans="1:35" hidden="1">
      <c r="A684" t="s">
        <v>2202</v>
      </c>
      <c r="B684" s="1">
        <v>46030</v>
      </c>
      <c r="C684">
        <v>1</v>
      </c>
      <c r="D684">
        <v>510514</v>
      </c>
      <c r="E684" t="s">
        <v>7275</v>
      </c>
      <c r="F684" t="s">
        <v>6418</v>
      </c>
      <c r="G684" t="s">
        <v>6000</v>
      </c>
      <c r="H684" t="s">
        <v>7276</v>
      </c>
      <c r="I684" t="s">
        <v>7186</v>
      </c>
      <c r="J684" t="s">
        <v>6333</v>
      </c>
      <c r="K684" s="318"/>
      <c r="L684" t="s">
        <v>7041</v>
      </c>
      <c r="M684" s="319">
        <v>46057</v>
      </c>
      <c r="N684" s="318">
        <v>2</v>
      </c>
      <c r="O684" s="318"/>
      <c r="P684" s="318"/>
      <c r="Q684" s="319"/>
      <c r="R684" t="s">
        <v>43</v>
      </c>
      <c r="S684" s="318"/>
      <c r="AB684" s="318"/>
      <c r="AC684" s="318">
        <v>50053282</v>
      </c>
      <c r="AD684" s="318" t="s">
        <v>43</v>
      </c>
      <c r="AF684" s="318"/>
      <c r="AG684" s="320"/>
      <c r="AH684" s="318"/>
      <c r="AI684" s="320"/>
    </row>
    <row r="685" spans="1:35" hidden="1">
      <c r="A685" t="s">
        <v>2205</v>
      </c>
      <c r="B685" s="1">
        <v>46030</v>
      </c>
      <c r="C685">
        <v>1</v>
      </c>
      <c r="D685">
        <v>510515</v>
      </c>
      <c r="E685" t="s">
        <v>7277</v>
      </c>
      <c r="F685" t="s">
        <v>6418</v>
      </c>
      <c r="G685" t="s">
        <v>6000</v>
      </c>
      <c r="H685" t="s">
        <v>7278</v>
      </c>
      <c r="I685" t="s">
        <v>7279</v>
      </c>
      <c r="J685" t="s">
        <v>6333</v>
      </c>
      <c r="K685" s="318"/>
      <c r="L685" t="s">
        <v>7041</v>
      </c>
      <c r="M685" s="319">
        <v>46052</v>
      </c>
      <c r="N685" s="318">
        <v>1</v>
      </c>
      <c r="O685" s="318"/>
      <c r="P685" s="318"/>
      <c r="Q685" s="319"/>
      <c r="R685" t="s">
        <v>43</v>
      </c>
      <c r="S685" s="318"/>
      <c r="AB685" s="318" t="s">
        <v>199</v>
      </c>
      <c r="AC685" s="318">
        <v>50053287</v>
      </c>
      <c r="AD685" s="318" t="s">
        <v>44</v>
      </c>
      <c r="AF685" s="318">
        <v>40</v>
      </c>
      <c r="AG685" s="320">
        <v>211307</v>
      </c>
      <c r="AH685" s="318">
        <v>10</v>
      </c>
      <c r="AI685" s="320"/>
    </row>
    <row r="686" spans="1:35">
      <c r="A686" t="s">
        <v>2208</v>
      </c>
      <c r="B686" s="1">
        <v>46030</v>
      </c>
      <c r="C686">
        <v>1</v>
      </c>
      <c r="D686">
        <v>510516</v>
      </c>
      <c r="E686" t="s">
        <v>7280</v>
      </c>
      <c r="F686" t="s">
        <v>46</v>
      </c>
      <c r="G686" t="s">
        <v>70</v>
      </c>
      <c r="H686" t="s">
        <v>7281</v>
      </c>
      <c r="I686" t="s">
        <v>3282</v>
      </c>
      <c r="J686" t="s">
        <v>6333</v>
      </c>
      <c r="K686" s="318"/>
      <c r="L686"/>
      <c r="M686" s="319">
        <v>46049</v>
      </c>
      <c r="N686" s="318">
        <v>1</v>
      </c>
      <c r="O686" s="318"/>
      <c r="P686" s="318"/>
      <c r="Q686" s="319"/>
      <c r="R686" t="s">
        <v>43</v>
      </c>
      <c r="S686" s="318"/>
      <c r="U686" t="s">
        <v>257</v>
      </c>
      <c r="V686">
        <v>46030</v>
      </c>
      <c r="X686">
        <v>46049</v>
      </c>
      <c r="Z686">
        <v>26.1</v>
      </c>
      <c r="AA686">
        <v>166985</v>
      </c>
      <c r="AB686" s="318" t="s">
        <v>199</v>
      </c>
      <c r="AC686" s="318">
        <v>50052988</v>
      </c>
      <c r="AD686" s="318" t="s">
        <v>44</v>
      </c>
      <c r="AF686" s="318">
        <v>30</v>
      </c>
      <c r="AG686" s="320">
        <v>305370</v>
      </c>
      <c r="AH686" s="318">
        <v>28</v>
      </c>
      <c r="AI686" s="320"/>
    </row>
    <row r="687" spans="1:35">
      <c r="A687" t="s">
        <v>2209</v>
      </c>
      <c r="B687" s="1">
        <v>46031</v>
      </c>
      <c r="C687">
        <v>1</v>
      </c>
      <c r="D687">
        <v>510517</v>
      </c>
      <c r="E687" t="s">
        <v>7282</v>
      </c>
      <c r="F687" t="s">
        <v>46</v>
      </c>
      <c r="G687" t="s">
        <v>70</v>
      </c>
      <c r="H687" t="s">
        <v>7283</v>
      </c>
      <c r="I687" t="s">
        <v>5829</v>
      </c>
      <c r="J687" t="s">
        <v>6333</v>
      </c>
      <c r="K687" s="318"/>
      <c r="L687"/>
      <c r="M687" s="319">
        <v>46049</v>
      </c>
      <c r="N687" s="318">
        <v>1</v>
      </c>
      <c r="O687" s="318"/>
      <c r="P687" s="318"/>
      <c r="Q687" s="319"/>
      <c r="R687" t="s">
        <v>43</v>
      </c>
      <c r="S687" s="318"/>
      <c r="U687" t="s">
        <v>257</v>
      </c>
      <c r="V687">
        <v>46031</v>
      </c>
      <c r="X687">
        <v>46049</v>
      </c>
      <c r="Z687" t="s">
        <v>16758</v>
      </c>
      <c r="AA687" t="s">
        <v>16760</v>
      </c>
      <c r="AB687" s="318" t="s">
        <v>199</v>
      </c>
      <c r="AC687" s="318">
        <v>50053089</v>
      </c>
      <c r="AD687" s="318" t="s">
        <v>44</v>
      </c>
      <c r="AF687" s="318">
        <v>30</v>
      </c>
      <c r="AG687" s="320">
        <v>273625</v>
      </c>
      <c r="AH687" s="318">
        <v>16</v>
      </c>
      <c r="AI687" s="320"/>
    </row>
    <row r="688" spans="1:35" hidden="1">
      <c r="A688" t="s">
        <v>2212</v>
      </c>
      <c r="B688" s="1">
        <v>46031</v>
      </c>
      <c r="C688">
        <v>1</v>
      </c>
      <c r="D688">
        <v>510518</v>
      </c>
      <c r="E688" t="s">
        <v>7284</v>
      </c>
      <c r="F688" t="s">
        <v>5942</v>
      </c>
      <c r="G688" t="s">
        <v>6000</v>
      </c>
      <c r="H688" t="s">
        <v>7285</v>
      </c>
      <c r="I688" t="s">
        <v>6890</v>
      </c>
      <c r="J688" t="s">
        <v>6333</v>
      </c>
      <c r="K688" s="318"/>
      <c r="L688" t="s">
        <v>7216</v>
      </c>
      <c r="M688" s="319">
        <v>46048</v>
      </c>
      <c r="N688" s="318">
        <v>1</v>
      </c>
      <c r="O688" s="318"/>
      <c r="P688" s="318"/>
      <c r="Q688" s="319"/>
      <c r="R688" t="s">
        <v>43</v>
      </c>
      <c r="S688" s="318"/>
      <c r="AB688" s="318" t="s">
        <v>199</v>
      </c>
      <c r="AC688" s="318">
        <v>50053469</v>
      </c>
      <c r="AD688" s="318" t="s">
        <v>44</v>
      </c>
      <c r="AF688" s="318">
        <v>30</v>
      </c>
      <c r="AG688" s="320">
        <v>192056</v>
      </c>
      <c r="AH688" s="318">
        <v>19</v>
      </c>
      <c r="AI688" s="320"/>
    </row>
    <row r="689" spans="1:35" hidden="1">
      <c r="A689" t="s">
        <v>2215</v>
      </c>
      <c r="B689" s="1">
        <v>46031</v>
      </c>
      <c r="C689">
        <v>1</v>
      </c>
      <c r="D689">
        <v>510519</v>
      </c>
      <c r="E689" t="s">
        <v>7286</v>
      </c>
      <c r="F689" t="s">
        <v>6418</v>
      </c>
      <c r="G689" t="s">
        <v>5800</v>
      </c>
      <c r="H689" t="s">
        <v>7287</v>
      </c>
      <c r="I689" t="s">
        <v>7288</v>
      </c>
      <c r="J689" t="s">
        <v>6333</v>
      </c>
      <c r="K689" s="318"/>
      <c r="L689" t="s">
        <v>7041</v>
      </c>
      <c r="M689" s="319">
        <v>46051</v>
      </c>
      <c r="N689" s="318">
        <v>1</v>
      </c>
      <c r="O689" s="318"/>
      <c r="P689" s="318"/>
      <c r="Q689" s="319"/>
      <c r="R689" t="s">
        <v>43</v>
      </c>
      <c r="S689" s="318"/>
      <c r="AB689" s="318" t="s">
        <v>199</v>
      </c>
      <c r="AC689" s="318">
        <v>50053764</v>
      </c>
      <c r="AD689" s="318" t="s">
        <v>44</v>
      </c>
      <c r="AF689" s="318">
        <v>40</v>
      </c>
      <c r="AG689" s="320">
        <v>177180</v>
      </c>
      <c r="AH689" s="318"/>
      <c r="AI689" s="320"/>
    </row>
    <row r="690" spans="1:35">
      <c r="A690" t="s">
        <v>2218</v>
      </c>
      <c r="B690" s="1">
        <v>46035</v>
      </c>
      <c r="C690">
        <v>1</v>
      </c>
      <c r="D690">
        <v>510520</v>
      </c>
      <c r="E690" t="s">
        <v>7289</v>
      </c>
      <c r="F690" t="s">
        <v>46</v>
      </c>
      <c r="G690" t="s">
        <v>70</v>
      </c>
      <c r="H690" t="s">
        <v>7290</v>
      </c>
      <c r="I690" t="s">
        <v>6055</v>
      </c>
      <c r="J690" t="s">
        <v>6390</v>
      </c>
      <c r="K690" s="318"/>
      <c r="L690"/>
      <c r="M690" s="319">
        <v>46052</v>
      </c>
      <c r="N690" s="318">
        <v>1</v>
      </c>
      <c r="O690" s="318"/>
      <c r="P690" s="318"/>
      <c r="Q690" s="319"/>
      <c r="R690" t="s">
        <v>43</v>
      </c>
      <c r="S690" s="318"/>
      <c r="U690" t="s">
        <v>257</v>
      </c>
      <c r="V690">
        <v>46035</v>
      </c>
      <c r="X690">
        <v>46052</v>
      </c>
      <c r="Z690" t="s">
        <v>16758</v>
      </c>
      <c r="AA690" t="s">
        <v>16761</v>
      </c>
      <c r="AB690" s="318" t="s">
        <v>199</v>
      </c>
      <c r="AC690" s="318">
        <v>50054075</v>
      </c>
      <c r="AD690" s="318" t="s">
        <v>44</v>
      </c>
      <c r="AF690" s="318">
        <v>35</v>
      </c>
      <c r="AG690" s="320">
        <v>447188</v>
      </c>
      <c r="AH690" s="318">
        <v>264</v>
      </c>
      <c r="AI690" s="320"/>
    </row>
    <row r="691" spans="1:35">
      <c r="A691" t="s">
        <v>2221</v>
      </c>
      <c r="B691" s="1">
        <v>46065</v>
      </c>
      <c r="C691">
        <v>2</v>
      </c>
      <c r="D691">
        <v>510521</v>
      </c>
      <c r="E691" t="s">
        <v>7291</v>
      </c>
      <c r="F691" t="s">
        <v>46</v>
      </c>
      <c r="G691" t="s">
        <v>5752</v>
      </c>
      <c r="H691" t="s">
        <v>7292</v>
      </c>
      <c r="I691" t="s">
        <v>6208</v>
      </c>
      <c r="J691" t="s">
        <v>746</v>
      </c>
      <c r="K691" s="318"/>
      <c r="L691" t="s">
        <v>5814</v>
      </c>
      <c r="M691" s="319"/>
      <c r="N691" s="318">
        <v>1</v>
      </c>
      <c r="O691" s="318"/>
      <c r="P691" s="318"/>
      <c r="Q691" s="319"/>
      <c r="R691" t="s">
        <v>43</v>
      </c>
      <c r="S691" s="318"/>
      <c r="AB691" s="318"/>
      <c r="AC691" s="318">
        <v>50057131</v>
      </c>
      <c r="AD691" s="318" t="s">
        <v>43</v>
      </c>
      <c r="AF691" s="318"/>
      <c r="AG691" s="320"/>
      <c r="AH691" s="318"/>
      <c r="AI691" s="320"/>
    </row>
    <row r="692" spans="1:35">
      <c r="A692" t="s">
        <v>2224</v>
      </c>
      <c r="B692" s="1">
        <v>46030</v>
      </c>
      <c r="C692">
        <v>1</v>
      </c>
      <c r="D692">
        <v>510522</v>
      </c>
      <c r="F692" t="s">
        <v>46</v>
      </c>
      <c r="G692" t="s">
        <v>70</v>
      </c>
      <c r="H692" t="s">
        <v>6078</v>
      </c>
      <c r="I692" t="s">
        <v>6055</v>
      </c>
      <c r="J692" t="s">
        <v>6098</v>
      </c>
      <c r="K692" s="318"/>
      <c r="L692" t="s">
        <v>5750</v>
      </c>
      <c r="M692" s="319" t="s">
        <v>534</v>
      </c>
      <c r="N692" s="318"/>
      <c r="O692" s="318"/>
      <c r="P692" s="318"/>
      <c r="Q692" s="319"/>
      <c r="R692" t="s">
        <v>43</v>
      </c>
      <c r="S692" s="318"/>
      <c r="AB692" s="318"/>
      <c r="AC692" s="318" t="s">
        <v>1514</v>
      </c>
      <c r="AD692" s="318" t="s">
        <v>43</v>
      </c>
      <c r="AF692" s="318"/>
      <c r="AG692" s="320"/>
      <c r="AH692" s="318"/>
      <c r="AI692" s="320"/>
    </row>
    <row r="693" spans="1:35" hidden="1">
      <c r="A693" t="s">
        <v>2227</v>
      </c>
      <c r="B693" s="1">
        <v>46035</v>
      </c>
      <c r="C693">
        <v>1</v>
      </c>
      <c r="D693">
        <v>510523</v>
      </c>
      <c r="E693" t="s">
        <v>7293</v>
      </c>
      <c r="F693" t="s">
        <v>6418</v>
      </c>
      <c r="G693" t="s">
        <v>5800</v>
      </c>
      <c r="H693" t="s">
        <v>7294</v>
      </c>
      <c r="I693" t="s">
        <v>6955</v>
      </c>
      <c r="J693" t="s">
        <v>6333</v>
      </c>
      <c r="K693" s="318"/>
      <c r="L693" t="s">
        <v>7041</v>
      </c>
      <c r="M693" s="319">
        <v>46058</v>
      </c>
      <c r="N693" s="318">
        <v>2</v>
      </c>
      <c r="O693" s="318"/>
      <c r="P693" s="318"/>
      <c r="Q693" s="319"/>
      <c r="R693" t="s">
        <v>43</v>
      </c>
      <c r="S693" s="318"/>
      <c r="AB693" s="318" t="s">
        <v>199</v>
      </c>
      <c r="AC693" s="318">
        <v>50053927</v>
      </c>
      <c r="AD693" s="318" t="s">
        <v>44</v>
      </c>
      <c r="AF693" s="318">
        <v>46</v>
      </c>
      <c r="AG693" s="320">
        <v>182783</v>
      </c>
      <c r="AH693" s="318">
        <v>10</v>
      </c>
      <c r="AI693" s="320"/>
    </row>
    <row r="694" spans="1:35" hidden="1">
      <c r="A694" t="s">
        <v>2230</v>
      </c>
      <c r="B694" s="1">
        <v>46035</v>
      </c>
      <c r="C694">
        <v>1</v>
      </c>
      <c r="D694">
        <v>510524</v>
      </c>
      <c r="E694" t="s">
        <v>7295</v>
      </c>
      <c r="F694" t="s">
        <v>6418</v>
      </c>
      <c r="G694" t="s">
        <v>6000</v>
      </c>
      <c r="H694" t="s">
        <v>7296</v>
      </c>
      <c r="I694" t="s">
        <v>6904</v>
      </c>
      <c r="J694" t="s">
        <v>7240</v>
      </c>
      <c r="K694" s="318"/>
      <c r="L694" t="s">
        <v>7041</v>
      </c>
      <c r="M694" s="319">
        <v>46066</v>
      </c>
      <c r="N694" s="318">
        <v>2</v>
      </c>
      <c r="O694" s="318"/>
      <c r="P694" s="318"/>
      <c r="Q694" s="319"/>
      <c r="R694" t="s">
        <v>43</v>
      </c>
      <c r="S694" s="318"/>
      <c r="AB694" s="318" t="s">
        <v>199</v>
      </c>
      <c r="AC694" s="318">
        <v>50053303</v>
      </c>
      <c r="AD694" s="318" t="s">
        <v>44</v>
      </c>
      <c r="AF694" s="318">
        <v>53</v>
      </c>
      <c r="AG694" s="320">
        <v>194083</v>
      </c>
      <c r="AH694" s="318">
        <v>10</v>
      </c>
      <c r="AI694" s="320"/>
    </row>
    <row r="695" spans="1:35">
      <c r="A695" t="s">
        <v>2233</v>
      </c>
      <c r="B695" s="1">
        <v>46035</v>
      </c>
      <c r="C695">
        <v>1</v>
      </c>
      <c r="D695">
        <v>510525</v>
      </c>
      <c r="E695" t="s">
        <v>5924</v>
      </c>
      <c r="F695" t="s">
        <v>46</v>
      </c>
      <c r="G695" t="s">
        <v>5752</v>
      </c>
      <c r="H695" t="s">
        <v>5925</v>
      </c>
      <c r="I695" t="s">
        <v>5754</v>
      </c>
      <c r="J695" t="s">
        <v>6993</v>
      </c>
      <c r="K695" s="318"/>
      <c r="L695" t="s">
        <v>5750</v>
      </c>
      <c r="M695" s="319">
        <v>46041</v>
      </c>
      <c r="N695" s="318">
        <v>1</v>
      </c>
      <c r="O695" s="318"/>
      <c r="P695" s="318"/>
      <c r="Q695" s="319"/>
      <c r="R695" t="s">
        <v>43</v>
      </c>
      <c r="S695" s="318"/>
      <c r="AB695" s="318" t="s">
        <v>182</v>
      </c>
      <c r="AC695" s="318">
        <v>50053114</v>
      </c>
      <c r="AD695" s="318" t="s">
        <v>35</v>
      </c>
      <c r="AF695" s="318">
        <v>30</v>
      </c>
      <c r="AG695" s="320">
        <v>39647</v>
      </c>
      <c r="AH695" s="318"/>
      <c r="AI695" s="320"/>
    </row>
    <row r="696" spans="1:35">
      <c r="A696" t="s">
        <v>2236</v>
      </c>
      <c r="B696" s="1">
        <v>46036</v>
      </c>
      <c r="C696">
        <v>1</v>
      </c>
      <c r="D696">
        <v>510526</v>
      </c>
      <c r="E696" t="s">
        <v>7297</v>
      </c>
      <c r="F696" t="s">
        <v>46</v>
      </c>
      <c r="H696" t="s">
        <v>7298</v>
      </c>
      <c r="I696" t="s">
        <v>3282</v>
      </c>
      <c r="J696" t="s">
        <v>7299</v>
      </c>
      <c r="K696" s="318"/>
      <c r="L696"/>
      <c r="M696" s="319"/>
      <c r="N696" s="318">
        <v>1</v>
      </c>
      <c r="O696" s="318"/>
      <c r="P696" s="318"/>
      <c r="Q696" s="319"/>
      <c r="R696" t="s">
        <v>43</v>
      </c>
      <c r="S696" s="318"/>
      <c r="AB696" s="318"/>
      <c r="AC696" s="318">
        <v>50053621</v>
      </c>
      <c r="AD696" s="318" t="s">
        <v>43</v>
      </c>
      <c r="AF696" s="318"/>
      <c r="AG696" s="320"/>
      <c r="AH696" s="318"/>
      <c r="AI696" s="320"/>
    </row>
    <row r="697" spans="1:35" hidden="1">
      <c r="A697" t="s">
        <v>2239</v>
      </c>
      <c r="B697" s="1">
        <v>46036</v>
      </c>
      <c r="C697">
        <v>1</v>
      </c>
      <c r="D697">
        <v>510527</v>
      </c>
      <c r="E697" t="s">
        <v>7300</v>
      </c>
      <c r="F697" t="s">
        <v>5942</v>
      </c>
      <c r="G697" t="s">
        <v>5759</v>
      </c>
      <c r="H697" t="s">
        <v>7301</v>
      </c>
      <c r="I697" t="s">
        <v>6890</v>
      </c>
      <c r="J697" t="s">
        <v>7302</v>
      </c>
      <c r="K697" s="318"/>
      <c r="L697" t="s">
        <v>7303</v>
      </c>
      <c r="M697" s="319">
        <v>46048</v>
      </c>
      <c r="N697" s="318">
        <v>1</v>
      </c>
      <c r="O697" s="318"/>
      <c r="P697" s="318"/>
      <c r="Q697" s="319"/>
      <c r="R697" t="s">
        <v>43</v>
      </c>
      <c r="S697" s="318"/>
      <c r="AB697" s="318" t="s">
        <v>199</v>
      </c>
      <c r="AC697" s="318">
        <v>50053311</v>
      </c>
      <c r="AD697" s="318" t="s">
        <v>44</v>
      </c>
      <c r="AF697" s="318">
        <v>32</v>
      </c>
      <c r="AG697" s="320">
        <v>158166</v>
      </c>
      <c r="AH697" s="318">
        <v>25</v>
      </c>
      <c r="AI697" s="320"/>
    </row>
    <row r="698" spans="1:35">
      <c r="A698" t="s">
        <v>2242</v>
      </c>
      <c r="B698" s="1">
        <v>46037</v>
      </c>
      <c r="C698">
        <v>1</v>
      </c>
      <c r="D698">
        <v>510528</v>
      </c>
      <c r="E698" t="s">
        <v>6491</v>
      </c>
      <c r="F698" t="s">
        <v>46</v>
      </c>
      <c r="G698" t="s">
        <v>5759</v>
      </c>
      <c r="H698" t="s">
        <v>6492</v>
      </c>
      <c r="I698" t="s">
        <v>3282</v>
      </c>
      <c r="J698" t="s">
        <v>7304</v>
      </c>
      <c r="K698" s="318"/>
      <c r="L698"/>
      <c r="M698" s="319">
        <v>46037</v>
      </c>
      <c r="N698" s="318">
        <v>1</v>
      </c>
      <c r="O698" s="318"/>
      <c r="P698" s="318"/>
      <c r="Q698" s="319"/>
      <c r="R698" t="s">
        <v>43</v>
      </c>
      <c r="S698" s="318"/>
      <c r="AB698" s="318" t="s">
        <v>182</v>
      </c>
      <c r="AC698" s="318">
        <v>50053699</v>
      </c>
      <c r="AD698" s="318" t="s">
        <v>35</v>
      </c>
      <c r="AF698" s="318">
        <v>35</v>
      </c>
      <c r="AG698" s="320">
        <v>57701</v>
      </c>
      <c r="AH698" s="318"/>
      <c r="AI698" s="320"/>
    </row>
    <row r="699" spans="1:35" hidden="1">
      <c r="A699" t="s">
        <v>2245</v>
      </c>
      <c r="B699" s="1">
        <v>46037</v>
      </c>
      <c r="C699">
        <v>1</v>
      </c>
      <c r="D699">
        <v>510529</v>
      </c>
      <c r="E699" t="s">
        <v>7305</v>
      </c>
      <c r="F699" t="s">
        <v>5942</v>
      </c>
      <c r="G699" t="s">
        <v>5759</v>
      </c>
      <c r="H699" t="s">
        <v>7306</v>
      </c>
      <c r="I699" t="s">
        <v>6890</v>
      </c>
      <c r="J699" t="s">
        <v>7307</v>
      </c>
      <c r="K699" s="318"/>
      <c r="L699" t="s">
        <v>7216</v>
      </c>
      <c r="M699" s="319">
        <v>46065</v>
      </c>
      <c r="N699" s="318">
        <v>2</v>
      </c>
      <c r="O699" s="318"/>
      <c r="P699" s="318"/>
      <c r="Q699" s="319"/>
      <c r="R699" t="s">
        <v>43</v>
      </c>
      <c r="S699" s="318"/>
      <c r="AB699" s="318"/>
      <c r="AC699" s="318" t="s">
        <v>6158</v>
      </c>
      <c r="AD699" s="318" t="s">
        <v>43</v>
      </c>
      <c r="AF699" s="318"/>
      <c r="AG699" s="320"/>
      <c r="AH699" s="318"/>
      <c r="AI699" s="320"/>
    </row>
    <row r="700" spans="1:35">
      <c r="A700" t="s">
        <v>2248</v>
      </c>
      <c r="B700" s="1">
        <v>46037</v>
      </c>
      <c r="C700">
        <v>1</v>
      </c>
      <c r="D700">
        <v>510530</v>
      </c>
      <c r="E700" t="s">
        <v>7308</v>
      </c>
      <c r="F700" t="s">
        <v>46</v>
      </c>
      <c r="G700" t="s">
        <v>5773</v>
      </c>
      <c r="H700" t="s">
        <v>7247</v>
      </c>
      <c r="I700" t="s">
        <v>6055</v>
      </c>
      <c r="J700" t="s">
        <v>6333</v>
      </c>
      <c r="K700" s="318"/>
      <c r="L700" t="s">
        <v>5814</v>
      </c>
      <c r="M700" s="319">
        <v>46057</v>
      </c>
      <c r="N700" s="318">
        <v>2</v>
      </c>
      <c r="O700" s="318"/>
      <c r="P700" s="318"/>
      <c r="Q700" s="319"/>
      <c r="R700" t="s">
        <v>43</v>
      </c>
      <c r="S700" s="318"/>
      <c r="AB700" s="318" t="s">
        <v>199</v>
      </c>
      <c r="AC700" s="318">
        <v>50053847</v>
      </c>
      <c r="AD700" s="318" t="s">
        <v>44</v>
      </c>
      <c r="AF700" s="318">
        <v>35</v>
      </c>
      <c r="AG700" s="320">
        <v>259036</v>
      </c>
      <c r="AH700" s="318">
        <v>23</v>
      </c>
      <c r="AI700" s="320"/>
    </row>
    <row r="701" spans="1:35">
      <c r="A701" t="s">
        <v>2250</v>
      </c>
      <c r="B701" s="1">
        <v>46038</v>
      </c>
      <c r="C701">
        <v>1</v>
      </c>
      <c r="D701">
        <v>510531</v>
      </c>
      <c r="E701" t="s">
        <v>7050</v>
      </c>
      <c r="F701" t="s">
        <v>46</v>
      </c>
      <c r="G701" t="s">
        <v>6145</v>
      </c>
      <c r="H701" t="s">
        <v>7309</v>
      </c>
      <c r="I701" t="s">
        <v>6055</v>
      </c>
      <c r="J701" t="s">
        <v>6146</v>
      </c>
      <c r="K701" s="318"/>
      <c r="L701" t="s">
        <v>5750</v>
      </c>
      <c r="M701" s="319">
        <v>46045</v>
      </c>
      <c r="N701" s="318">
        <v>1</v>
      </c>
      <c r="O701" s="318"/>
      <c r="P701" s="318" t="s">
        <v>274</v>
      </c>
      <c r="Q701" s="319">
        <v>46045</v>
      </c>
      <c r="R701" t="s">
        <v>7310</v>
      </c>
      <c r="S701" s="318" t="s">
        <v>182</v>
      </c>
      <c r="T701">
        <v>20160</v>
      </c>
      <c r="AB701" s="318" t="s">
        <v>182</v>
      </c>
      <c r="AC701" s="318" t="s">
        <v>6158</v>
      </c>
      <c r="AD701" s="318" t="s">
        <v>35</v>
      </c>
      <c r="AF701" s="318">
        <v>100</v>
      </c>
      <c r="AG701" s="320">
        <v>42670</v>
      </c>
      <c r="AH701" s="318"/>
      <c r="AI701" s="320"/>
    </row>
    <row r="702" spans="1:35">
      <c r="A702" t="s">
        <v>2253</v>
      </c>
      <c r="B702" s="1">
        <v>46038</v>
      </c>
      <c r="C702">
        <v>1</v>
      </c>
      <c r="D702">
        <v>510532</v>
      </c>
      <c r="E702" t="s">
        <v>7311</v>
      </c>
      <c r="F702" t="s">
        <v>46</v>
      </c>
      <c r="G702" t="s">
        <v>70</v>
      </c>
      <c r="H702" t="s">
        <v>7312</v>
      </c>
      <c r="I702" t="s">
        <v>5754</v>
      </c>
      <c r="J702" t="s">
        <v>6098</v>
      </c>
      <c r="K702" s="318"/>
      <c r="L702" t="s">
        <v>5750</v>
      </c>
      <c r="M702" s="319"/>
      <c r="N702" s="318">
        <v>1</v>
      </c>
      <c r="O702" s="318"/>
      <c r="P702" s="318"/>
      <c r="Q702" s="319"/>
      <c r="R702" t="s">
        <v>43</v>
      </c>
      <c r="S702" s="318"/>
      <c r="AB702" s="318"/>
      <c r="AC702" s="318"/>
      <c r="AD702" s="318" t="s">
        <v>43</v>
      </c>
      <c r="AF702" s="318"/>
      <c r="AG702" s="320"/>
      <c r="AH702" s="318"/>
      <c r="AI702" s="320"/>
    </row>
    <row r="703" spans="1:35">
      <c r="A703" t="s">
        <v>2256</v>
      </c>
      <c r="B703" s="1">
        <v>46036</v>
      </c>
      <c r="C703">
        <v>1</v>
      </c>
      <c r="D703">
        <v>510533</v>
      </c>
      <c r="E703" t="s">
        <v>7313</v>
      </c>
      <c r="F703" t="s">
        <v>46</v>
      </c>
      <c r="G703" t="s">
        <v>70</v>
      </c>
      <c r="H703" t="s">
        <v>7314</v>
      </c>
      <c r="I703" t="s">
        <v>5754</v>
      </c>
      <c r="J703" t="s">
        <v>6155</v>
      </c>
      <c r="K703" s="318"/>
      <c r="L703" t="s">
        <v>5750</v>
      </c>
      <c r="M703" s="319">
        <v>46048</v>
      </c>
      <c r="N703" s="318">
        <v>1</v>
      </c>
      <c r="O703" s="318"/>
      <c r="P703" s="318"/>
      <c r="Q703" s="319"/>
      <c r="R703" t="s">
        <v>43</v>
      </c>
      <c r="S703" s="318"/>
      <c r="U703" t="s">
        <v>257</v>
      </c>
      <c r="V703">
        <v>46036</v>
      </c>
      <c r="X703">
        <v>46048</v>
      </c>
      <c r="Z703">
        <v>26.1</v>
      </c>
      <c r="AA703">
        <v>24830</v>
      </c>
      <c r="AB703" s="318" t="s">
        <v>199</v>
      </c>
      <c r="AC703" s="318">
        <v>50053648</v>
      </c>
      <c r="AD703" s="318" t="s">
        <v>44</v>
      </c>
      <c r="AF703" s="318">
        <v>30</v>
      </c>
      <c r="AG703" s="320">
        <v>52641</v>
      </c>
      <c r="AH703" s="318"/>
      <c r="AI703" s="320"/>
    </row>
    <row r="704" spans="1:35">
      <c r="A704" t="s">
        <v>2259</v>
      </c>
      <c r="B704" s="1">
        <v>46036</v>
      </c>
      <c r="C704">
        <v>1</v>
      </c>
      <c r="D704">
        <v>510534</v>
      </c>
      <c r="E704" t="s">
        <v>7315</v>
      </c>
      <c r="F704" t="s">
        <v>46</v>
      </c>
      <c r="G704" t="s">
        <v>70</v>
      </c>
      <c r="H704" t="s">
        <v>7316</v>
      </c>
      <c r="I704" t="s">
        <v>5754</v>
      </c>
      <c r="J704" t="s">
        <v>6155</v>
      </c>
      <c r="K704" s="318"/>
      <c r="L704" t="s">
        <v>5750</v>
      </c>
      <c r="M704" s="319">
        <v>46048</v>
      </c>
      <c r="N704" s="318">
        <v>1</v>
      </c>
      <c r="O704" s="318"/>
      <c r="P704" s="318"/>
      <c r="Q704" s="319"/>
      <c r="R704" t="s">
        <v>43</v>
      </c>
      <c r="S704" s="318"/>
      <c r="U704" t="s">
        <v>257</v>
      </c>
      <c r="V704">
        <v>46036</v>
      </c>
      <c r="X704">
        <v>46048</v>
      </c>
      <c r="Z704">
        <v>26.1</v>
      </c>
      <c r="AA704">
        <v>14779</v>
      </c>
      <c r="AB704" s="318" t="s">
        <v>199</v>
      </c>
      <c r="AC704" s="318">
        <v>50053649</v>
      </c>
      <c r="AD704" s="318" t="s">
        <v>44</v>
      </c>
      <c r="AF704" s="318">
        <v>30</v>
      </c>
      <c r="AG704" s="320">
        <v>31294</v>
      </c>
      <c r="AH704" s="318"/>
      <c r="AI704" s="320"/>
    </row>
    <row r="705" spans="1:35">
      <c r="A705" t="s">
        <v>2262</v>
      </c>
      <c r="B705" s="1">
        <v>46036</v>
      </c>
      <c r="C705">
        <v>1</v>
      </c>
      <c r="D705">
        <v>510535</v>
      </c>
      <c r="E705" t="s">
        <v>7317</v>
      </c>
      <c r="F705" t="s">
        <v>46</v>
      </c>
      <c r="G705" t="s">
        <v>70</v>
      </c>
      <c r="H705" t="s">
        <v>7318</v>
      </c>
      <c r="I705" t="s">
        <v>5754</v>
      </c>
      <c r="J705" t="s">
        <v>6155</v>
      </c>
      <c r="K705" s="318"/>
      <c r="L705" t="s">
        <v>5750</v>
      </c>
      <c r="M705" s="319">
        <v>46048</v>
      </c>
      <c r="N705" s="318">
        <v>1</v>
      </c>
      <c r="O705" s="318"/>
      <c r="P705" s="318"/>
      <c r="Q705" s="319"/>
      <c r="R705" t="s">
        <v>43</v>
      </c>
      <c r="S705" s="318"/>
      <c r="U705" t="s">
        <v>257</v>
      </c>
      <c r="V705">
        <v>46036</v>
      </c>
      <c r="X705">
        <v>46048</v>
      </c>
      <c r="Z705">
        <v>26.1</v>
      </c>
      <c r="AA705">
        <v>13566</v>
      </c>
      <c r="AB705" s="318" t="s">
        <v>199</v>
      </c>
      <c r="AC705" s="318">
        <v>50053658</v>
      </c>
      <c r="AD705" s="318" t="s">
        <v>44</v>
      </c>
      <c r="AF705" s="318">
        <v>30</v>
      </c>
      <c r="AG705" s="320">
        <v>28709</v>
      </c>
      <c r="AH705" s="318"/>
      <c r="AI705" s="320"/>
    </row>
    <row r="706" spans="1:35">
      <c r="A706" t="s">
        <v>2265</v>
      </c>
      <c r="B706" s="1">
        <v>46037</v>
      </c>
      <c r="C706">
        <v>1</v>
      </c>
      <c r="D706">
        <v>510536</v>
      </c>
      <c r="E706" t="s">
        <v>7319</v>
      </c>
      <c r="F706" t="s">
        <v>46</v>
      </c>
      <c r="G706" t="s">
        <v>70</v>
      </c>
      <c r="H706" t="s">
        <v>7320</v>
      </c>
      <c r="I706" t="s">
        <v>5754</v>
      </c>
      <c r="J706" t="s">
        <v>6155</v>
      </c>
      <c r="K706" s="318"/>
      <c r="L706" t="s">
        <v>5750</v>
      </c>
      <c r="M706" s="319">
        <v>46048</v>
      </c>
      <c r="N706" s="318">
        <v>1</v>
      </c>
      <c r="O706" s="318"/>
      <c r="P706" s="318"/>
      <c r="Q706" s="319"/>
      <c r="R706" t="s">
        <v>43</v>
      </c>
      <c r="S706" s="318"/>
      <c r="U706" t="s">
        <v>257</v>
      </c>
      <c r="V706">
        <v>46037</v>
      </c>
      <c r="X706">
        <v>46048</v>
      </c>
      <c r="Z706">
        <v>26.1</v>
      </c>
      <c r="AA706">
        <v>13600</v>
      </c>
      <c r="AB706" s="318" t="s">
        <v>199</v>
      </c>
      <c r="AC706" s="318">
        <v>50053652</v>
      </c>
      <c r="AD706" s="318" t="s">
        <v>44</v>
      </c>
      <c r="AF706" s="318">
        <v>30</v>
      </c>
      <c r="AG706" s="320">
        <v>28881</v>
      </c>
      <c r="AH706" s="318"/>
      <c r="AI706" s="320"/>
    </row>
    <row r="707" spans="1:35">
      <c r="A707" t="s">
        <v>2268</v>
      </c>
      <c r="B707" s="1">
        <v>46037</v>
      </c>
      <c r="C707">
        <v>1</v>
      </c>
      <c r="D707">
        <v>510537</v>
      </c>
      <c r="E707" t="s">
        <v>7321</v>
      </c>
      <c r="F707" t="s">
        <v>46</v>
      </c>
      <c r="G707" t="s">
        <v>70</v>
      </c>
      <c r="H707" t="s">
        <v>7322</v>
      </c>
      <c r="I707" t="s">
        <v>5754</v>
      </c>
      <c r="J707" t="s">
        <v>6155</v>
      </c>
      <c r="K707" s="318"/>
      <c r="L707" t="s">
        <v>5750</v>
      </c>
      <c r="M707" s="319">
        <v>46048</v>
      </c>
      <c r="N707" s="318">
        <v>1</v>
      </c>
      <c r="O707" s="318"/>
      <c r="P707" s="318"/>
      <c r="Q707" s="319"/>
      <c r="R707" t="s">
        <v>43</v>
      </c>
      <c r="S707" s="318"/>
      <c r="U707" t="s">
        <v>257</v>
      </c>
      <c r="V707">
        <v>46037</v>
      </c>
      <c r="X707">
        <v>46048</v>
      </c>
      <c r="Z707">
        <v>26.1</v>
      </c>
      <c r="AA707">
        <v>17132</v>
      </c>
      <c r="AB707" s="318" t="s">
        <v>199</v>
      </c>
      <c r="AC707" s="318">
        <v>50053662</v>
      </c>
      <c r="AD707" s="318" t="s">
        <v>44</v>
      </c>
      <c r="AF707" s="318">
        <v>30</v>
      </c>
      <c r="AG707" s="320">
        <v>36620</v>
      </c>
      <c r="AH707" s="318"/>
      <c r="AI707" s="320"/>
    </row>
    <row r="708" spans="1:35">
      <c r="A708" t="s">
        <v>2271</v>
      </c>
      <c r="B708" s="1">
        <v>46038</v>
      </c>
      <c r="C708">
        <v>1</v>
      </c>
      <c r="D708">
        <v>510538</v>
      </c>
      <c r="E708" t="s">
        <v>7323</v>
      </c>
      <c r="F708" t="s">
        <v>46</v>
      </c>
      <c r="G708" t="s">
        <v>5752</v>
      </c>
      <c r="H708" t="s">
        <v>7324</v>
      </c>
      <c r="I708" t="s">
        <v>5829</v>
      </c>
      <c r="J708" t="s">
        <v>746</v>
      </c>
      <c r="K708" s="318"/>
      <c r="L708" t="s">
        <v>5814</v>
      </c>
      <c r="M708" s="319">
        <v>46084</v>
      </c>
      <c r="N708" s="318">
        <v>3</v>
      </c>
      <c r="O708" s="318"/>
      <c r="P708" s="318" t="s">
        <v>267</v>
      </c>
      <c r="Q708" s="319">
        <v>46059</v>
      </c>
      <c r="R708" t="s">
        <v>7325</v>
      </c>
      <c r="S708" s="318" t="s">
        <v>199</v>
      </c>
      <c r="T708">
        <v>75142</v>
      </c>
      <c r="AB708" s="318"/>
      <c r="AC708" s="318" t="s">
        <v>163</v>
      </c>
      <c r="AD708" s="318" t="s">
        <v>43</v>
      </c>
      <c r="AF708" s="318"/>
      <c r="AG708" s="320"/>
      <c r="AH708" s="318"/>
      <c r="AI708" s="320"/>
    </row>
    <row r="709" spans="1:35">
      <c r="A709" t="s">
        <v>2274</v>
      </c>
      <c r="B709" s="1">
        <v>46038</v>
      </c>
      <c r="C709">
        <v>1</v>
      </c>
      <c r="D709">
        <v>510539</v>
      </c>
      <c r="E709" t="s">
        <v>7326</v>
      </c>
      <c r="F709" t="s">
        <v>46</v>
      </c>
      <c r="G709" t="s">
        <v>5752</v>
      </c>
      <c r="H709" t="s">
        <v>7327</v>
      </c>
      <c r="I709" t="s">
        <v>5829</v>
      </c>
      <c r="J709" t="s">
        <v>746</v>
      </c>
      <c r="K709" s="318"/>
      <c r="L709" t="s">
        <v>5814</v>
      </c>
      <c r="M709" s="319">
        <v>46084</v>
      </c>
      <c r="N709" s="318">
        <v>3</v>
      </c>
      <c r="O709" s="318"/>
      <c r="P709" s="318" t="s">
        <v>267</v>
      </c>
      <c r="Q709" s="319">
        <v>46059</v>
      </c>
      <c r="R709" t="s">
        <v>7325</v>
      </c>
      <c r="S709" s="318" t="s">
        <v>199</v>
      </c>
      <c r="T709">
        <v>70225</v>
      </c>
      <c r="AB709" s="318"/>
      <c r="AC709" s="318" t="s">
        <v>163</v>
      </c>
      <c r="AD709" s="318" t="s">
        <v>43</v>
      </c>
      <c r="AF709" s="318"/>
      <c r="AG709" s="320"/>
      <c r="AH709" s="318"/>
      <c r="AI709" s="320"/>
    </row>
    <row r="710" spans="1:35" hidden="1">
      <c r="A710" t="s">
        <v>2275</v>
      </c>
      <c r="B710" s="1">
        <v>46038</v>
      </c>
      <c r="C710">
        <v>1</v>
      </c>
      <c r="D710">
        <v>510540</v>
      </c>
      <c r="E710" t="s">
        <v>7328</v>
      </c>
      <c r="F710" t="s">
        <v>5942</v>
      </c>
      <c r="G710" t="s">
        <v>5759</v>
      </c>
      <c r="H710" t="s">
        <v>7329</v>
      </c>
      <c r="I710" t="s">
        <v>6890</v>
      </c>
      <c r="J710" t="s">
        <v>6333</v>
      </c>
      <c r="K710" s="318"/>
      <c r="L710" t="s">
        <v>7216</v>
      </c>
      <c r="M710" s="319">
        <v>46057</v>
      </c>
      <c r="N710" s="318">
        <v>2</v>
      </c>
      <c r="O710" s="318"/>
      <c r="P710" s="318"/>
      <c r="Q710" s="319"/>
      <c r="R710" t="s">
        <v>43</v>
      </c>
      <c r="S710" s="318"/>
      <c r="AB710" s="318" t="s">
        <v>199</v>
      </c>
      <c r="AC710" s="318">
        <v>50054239</v>
      </c>
      <c r="AD710" s="318" t="s">
        <v>44</v>
      </c>
      <c r="AF710" s="318">
        <v>30</v>
      </c>
      <c r="AG710" s="320">
        <v>231035</v>
      </c>
      <c r="AH710" s="318">
        <v>20</v>
      </c>
      <c r="AI710" s="320"/>
    </row>
    <row r="711" spans="1:35">
      <c r="A711" t="s">
        <v>2279</v>
      </c>
      <c r="B711" s="1">
        <v>46038</v>
      </c>
      <c r="C711">
        <v>1</v>
      </c>
      <c r="D711">
        <v>510541</v>
      </c>
      <c r="E711" t="s">
        <v>6973</v>
      </c>
      <c r="F711" t="s">
        <v>46</v>
      </c>
      <c r="G711" t="s">
        <v>5982</v>
      </c>
      <c r="H711" t="s">
        <v>6974</v>
      </c>
      <c r="I711" t="s">
        <v>3282</v>
      </c>
      <c r="J711" t="s">
        <v>6467</v>
      </c>
      <c r="K711" s="318"/>
      <c r="L711" t="s">
        <v>5750</v>
      </c>
      <c r="M711" s="319">
        <v>46051</v>
      </c>
      <c r="N711" s="318">
        <v>1</v>
      </c>
      <c r="O711" s="318"/>
      <c r="P711" s="318"/>
      <c r="Q711" s="319"/>
      <c r="R711" t="s">
        <v>43</v>
      </c>
      <c r="S711" s="318"/>
      <c r="AB711" s="318" t="s">
        <v>199</v>
      </c>
      <c r="AC711" s="318">
        <v>50054068</v>
      </c>
      <c r="AD711" s="318" t="s">
        <v>44</v>
      </c>
      <c r="AF711" s="318">
        <v>30</v>
      </c>
      <c r="AG711" s="320">
        <v>28813</v>
      </c>
      <c r="AH711" s="318"/>
      <c r="AI711" s="320"/>
    </row>
    <row r="712" spans="1:35" hidden="1">
      <c r="A712" t="s">
        <v>2282</v>
      </c>
      <c r="B712" s="1">
        <v>46041</v>
      </c>
      <c r="C712">
        <v>1</v>
      </c>
      <c r="D712">
        <v>510542</v>
      </c>
      <c r="E712" t="s">
        <v>7330</v>
      </c>
      <c r="F712" t="s">
        <v>6418</v>
      </c>
      <c r="G712" t="s">
        <v>6000</v>
      </c>
      <c r="H712" t="s">
        <v>7331</v>
      </c>
      <c r="I712" t="s">
        <v>6904</v>
      </c>
      <c r="J712" t="s">
        <v>6333</v>
      </c>
      <c r="K712" s="318"/>
      <c r="L712" t="s">
        <v>7041</v>
      </c>
      <c r="M712" s="319">
        <v>46059</v>
      </c>
      <c r="N712" s="318">
        <v>2</v>
      </c>
      <c r="O712" s="318"/>
      <c r="P712" s="318"/>
      <c r="Q712" s="319"/>
      <c r="R712" t="s">
        <v>43</v>
      </c>
      <c r="S712" s="318"/>
      <c r="AB712" s="318" t="s">
        <v>199</v>
      </c>
      <c r="AC712" s="318">
        <v>50055194</v>
      </c>
      <c r="AD712" s="318" t="s">
        <v>44</v>
      </c>
      <c r="AF712" s="318">
        <v>46</v>
      </c>
      <c r="AG712" s="320">
        <v>236359</v>
      </c>
      <c r="AH712" s="318">
        <v>77</v>
      </c>
      <c r="AI712" s="320"/>
    </row>
    <row r="713" spans="1:35">
      <c r="A713" t="s">
        <v>2285</v>
      </c>
      <c r="B713" s="1">
        <v>46042</v>
      </c>
      <c r="C713">
        <v>1</v>
      </c>
      <c r="D713">
        <v>510543</v>
      </c>
      <c r="E713" t="s">
        <v>7332</v>
      </c>
      <c r="F713" t="s">
        <v>46</v>
      </c>
      <c r="G713" t="s">
        <v>5982</v>
      </c>
      <c r="H713" t="s">
        <v>7333</v>
      </c>
      <c r="I713" t="s">
        <v>6208</v>
      </c>
      <c r="J713" t="s">
        <v>6390</v>
      </c>
      <c r="K713" s="318"/>
      <c r="L713" t="s">
        <v>5814</v>
      </c>
      <c r="M713" s="319">
        <v>46056</v>
      </c>
      <c r="N713" s="318">
        <v>2</v>
      </c>
      <c r="O713" s="318"/>
      <c r="P713" s="318"/>
      <c r="Q713" s="319"/>
      <c r="R713" t="s">
        <v>43</v>
      </c>
      <c r="S713" s="318"/>
      <c r="AB713" s="318" t="s">
        <v>199</v>
      </c>
      <c r="AC713" s="318">
        <v>50054435</v>
      </c>
      <c r="AD713" s="318" t="s">
        <v>44</v>
      </c>
      <c r="AF713" s="318">
        <v>35</v>
      </c>
      <c r="AG713" s="320">
        <v>303685</v>
      </c>
      <c r="AH713" s="318">
        <v>124</v>
      </c>
      <c r="AI713" s="320"/>
    </row>
    <row r="714" spans="1:35">
      <c r="A714" t="s">
        <v>2288</v>
      </c>
      <c r="B714" s="1">
        <v>46042</v>
      </c>
      <c r="C714">
        <v>1</v>
      </c>
      <c r="D714">
        <v>510544</v>
      </c>
      <c r="E714" t="s">
        <v>7334</v>
      </c>
      <c r="F714" t="s">
        <v>46</v>
      </c>
      <c r="G714" t="s">
        <v>70</v>
      </c>
      <c r="H714" t="s">
        <v>7335</v>
      </c>
      <c r="I714" t="s">
        <v>6208</v>
      </c>
      <c r="J714" t="s">
        <v>6330</v>
      </c>
      <c r="K714" s="318"/>
      <c r="L714" t="s">
        <v>5814</v>
      </c>
      <c r="M714" s="319">
        <v>46079</v>
      </c>
      <c r="N714" s="318">
        <v>2</v>
      </c>
      <c r="O714" s="318"/>
      <c r="P714" s="318"/>
      <c r="Q714" s="319"/>
      <c r="R714" t="s">
        <v>43</v>
      </c>
      <c r="S714" s="318"/>
      <c r="U714" t="s">
        <v>257</v>
      </c>
      <c r="V714">
        <v>46042</v>
      </c>
      <c r="X714">
        <v>46079</v>
      </c>
      <c r="Z714">
        <v>26.2</v>
      </c>
      <c r="AA714">
        <v>217820</v>
      </c>
      <c r="AB714" s="318"/>
      <c r="AC714" s="318">
        <v>50054436</v>
      </c>
      <c r="AD714" s="318" t="s">
        <v>43</v>
      </c>
      <c r="AF714" s="318"/>
      <c r="AG714" s="320"/>
      <c r="AH714" s="318"/>
      <c r="AI714" s="320"/>
    </row>
    <row r="715" spans="1:35">
      <c r="A715" t="s">
        <v>2289</v>
      </c>
      <c r="B715" s="1">
        <v>46042</v>
      </c>
      <c r="C715">
        <v>1</v>
      </c>
      <c r="D715">
        <v>510545</v>
      </c>
      <c r="E715" t="s">
        <v>7336</v>
      </c>
      <c r="F715" t="s">
        <v>46</v>
      </c>
      <c r="G715" t="s">
        <v>70</v>
      </c>
      <c r="H715" t="s">
        <v>7337</v>
      </c>
      <c r="I715" t="s">
        <v>6208</v>
      </c>
      <c r="J715" t="s">
        <v>6390</v>
      </c>
      <c r="K715" s="318"/>
      <c r="L715" t="s">
        <v>5814</v>
      </c>
      <c r="M715" s="319">
        <v>46055</v>
      </c>
      <c r="N715" s="318">
        <v>2</v>
      </c>
      <c r="O715" s="318"/>
      <c r="P715" s="318"/>
      <c r="Q715" s="319"/>
      <c r="R715" t="s">
        <v>43</v>
      </c>
      <c r="S715" s="318"/>
      <c r="U715" t="s">
        <v>257</v>
      </c>
      <c r="V715">
        <v>46042</v>
      </c>
      <c r="X715">
        <v>46055</v>
      </c>
      <c r="Z715" t="s">
        <v>16758</v>
      </c>
      <c r="AA715" t="s">
        <v>16762</v>
      </c>
      <c r="AB715" s="318" t="s">
        <v>199</v>
      </c>
      <c r="AC715" s="318">
        <v>50054428</v>
      </c>
      <c r="AD715" s="318" t="s">
        <v>44</v>
      </c>
      <c r="AF715" s="318">
        <v>30</v>
      </c>
      <c r="AG715" s="320">
        <v>292523</v>
      </c>
      <c r="AH715" s="318">
        <v>58</v>
      </c>
      <c r="AI715" s="320"/>
    </row>
    <row r="716" spans="1:35">
      <c r="A716" t="s">
        <v>2292</v>
      </c>
      <c r="B716" s="1">
        <v>46042</v>
      </c>
      <c r="C716">
        <v>1</v>
      </c>
      <c r="D716">
        <v>510546</v>
      </c>
      <c r="E716" t="s">
        <v>7338</v>
      </c>
      <c r="F716" t="s">
        <v>46</v>
      </c>
      <c r="G716" t="s">
        <v>70</v>
      </c>
      <c r="H716" t="s">
        <v>7339</v>
      </c>
      <c r="I716" t="s">
        <v>6208</v>
      </c>
      <c r="J716" t="s">
        <v>6333</v>
      </c>
      <c r="K716" s="318"/>
      <c r="L716" t="s">
        <v>5814</v>
      </c>
      <c r="M716" s="319">
        <v>46055</v>
      </c>
      <c r="N716" s="318">
        <v>2</v>
      </c>
      <c r="O716" s="318"/>
      <c r="P716" s="318"/>
      <c r="Q716" s="319"/>
      <c r="R716" t="s">
        <v>43</v>
      </c>
      <c r="S716" s="318"/>
      <c r="U716" t="s">
        <v>257</v>
      </c>
      <c r="V716">
        <v>46042</v>
      </c>
      <c r="X716">
        <v>46055</v>
      </c>
      <c r="Z716" t="s">
        <v>16758</v>
      </c>
      <c r="AA716" t="s">
        <v>16763</v>
      </c>
      <c r="AB716" s="318" t="s">
        <v>199</v>
      </c>
      <c r="AC716" s="318">
        <v>50054424</v>
      </c>
      <c r="AD716" s="318" t="s">
        <v>44</v>
      </c>
      <c r="AF716" s="318">
        <v>30</v>
      </c>
      <c r="AG716" s="320">
        <v>226482</v>
      </c>
      <c r="AH716" s="318">
        <v>12</v>
      </c>
      <c r="AI716" s="320"/>
    </row>
    <row r="717" spans="1:35">
      <c r="A717" t="s">
        <v>2295</v>
      </c>
      <c r="B717" s="1">
        <v>46043</v>
      </c>
      <c r="C717">
        <v>1</v>
      </c>
      <c r="D717">
        <v>510547</v>
      </c>
      <c r="E717" t="s">
        <v>7340</v>
      </c>
      <c r="F717" t="s">
        <v>46</v>
      </c>
      <c r="G717" t="s">
        <v>5982</v>
      </c>
      <c r="H717" t="s">
        <v>7341</v>
      </c>
      <c r="I717" t="s">
        <v>5829</v>
      </c>
      <c r="J717" t="s">
        <v>6333</v>
      </c>
      <c r="K717" s="318"/>
      <c r="L717" t="s">
        <v>5814</v>
      </c>
      <c r="M717" s="319">
        <v>46062</v>
      </c>
      <c r="N717" s="318">
        <v>2</v>
      </c>
      <c r="O717" s="318"/>
      <c r="P717" s="318"/>
      <c r="Q717" s="319"/>
      <c r="R717" t="s">
        <v>43</v>
      </c>
      <c r="S717" s="318"/>
      <c r="AB717" s="318" t="s">
        <v>199</v>
      </c>
      <c r="AC717" s="318">
        <v>50054578</v>
      </c>
      <c r="AD717" s="318" t="s">
        <v>44</v>
      </c>
      <c r="AF717" s="318">
        <v>30</v>
      </c>
      <c r="AG717" s="320">
        <v>271402</v>
      </c>
      <c r="AH717" s="318">
        <v>22</v>
      </c>
      <c r="AI717" s="320"/>
    </row>
    <row r="718" spans="1:35">
      <c r="A718" t="s">
        <v>2298</v>
      </c>
      <c r="B718" s="1">
        <v>46043</v>
      </c>
      <c r="C718">
        <v>1</v>
      </c>
      <c r="D718">
        <v>510548</v>
      </c>
      <c r="E718" t="s">
        <v>7342</v>
      </c>
      <c r="F718" t="s">
        <v>46</v>
      </c>
      <c r="G718" t="s">
        <v>5845</v>
      </c>
      <c r="H718" t="s">
        <v>7343</v>
      </c>
      <c r="I718" t="s">
        <v>5829</v>
      </c>
      <c r="J718" t="s">
        <v>6333</v>
      </c>
      <c r="K718" s="318"/>
      <c r="L718" t="s">
        <v>5814</v>
      </c>
      <c r="M718" s="319">
        <v>46057</v>
      </c>
      <c r="N718" s="318">
        <v>2</v>
      </c>
      <c r="O718" s="318"/>
      <c r="P718" s="318"/>
      <c r="Q718" s="319"/>
      <c r="R718" t="s">
        <v>43</v>
      </c>
      <c r="S718" s="318"/>
      <c r="AB718" s="318" t="s">
        <v>199</v>
      </c>
      <c r="AC718" s="318">
        <v>50054576</v>
      </c>
      <c r="AD718" s="318" t="s">
        <v>44</v>
      </c>
      <c r="AF718" s="318">
        <v>30</v>
      </c>
      <c r="AG718" s="320">
        <v>239531</v>
      </c>
      <c r="AH718" s="318">
        <v>31</v>
      </c>
      <c r="AI718" s="320"/>
    </row>
    <row r="719" spans="1:35" hidden="1">
      <c r="A719" t="s">
        <v>2301</v>
      </c>
      <c r="B719" s="1">
        <v>46044</v>
      </c>
      <c r="C719">
        <v>1</v>
      </c>
      <c r="D719">
        <v>510549</v>
      </c>
      <c r="E719" t="s">
        <v>7344</v>
      </c>
      <c r="F719" t="s">
        <v>5942</v>
      </c>
      <c r="G719" t="s">
        <v>5759</v>
      </c>
      <c r="H719" t="s">
        <v>7345</v>
      </c>
      <c r="I719" t="s">
        <v>6890</v>
      </c>
      <c r="J719" t="s">
        <v>7346</v>
      </c>
      <c r="K719" s="318"/>
      <c r="L719" t="s">
        <v>7216</v>
      </c>
      <c r="M719" s="319">
        <v>46066</v>
      </c>
      <c r="N719" s="318">
        <v>2</v>
      </c>
      <c r="O719" s="318"/>
      <c r="P719" s="318"/>
      <c r="Q719" s="319"/>
      <c r="R719" t="s">
        <v>43</v>
      </c>
      <c r="S719" s="318"/>
      <c r="AB719" s="318"/>
      <c r="AC719" s="318">
        <v>50054818</v>
      </c>
      <c r="AD719" s="318" t="s">
        <v>43</v>
      </c>
      <c r="AF719" s="318"/>
      <c r="AG719" s="320"/>
      <c r="AH719" s="318"/>
      <c r="AI719" s="320"/>
    </row>
    <row r="720" spans="1:35" hidden="1">
      <c r="A720" t="s">
        <v>2304</v>
      </c>
      <c r="B720" s="1">
        <v>46044</v>
      </c>
      <c r="C720">
        <v>1</v>
      </c>
      <c r="D720">
        <v>510550</v>
      </c>
      <c r="E720" t="s">
        <v>7347</v>
      </c>
      <c r="F720" t="s">
        <v>6418</v>
      </c>
      <c r="G720" t="s">
        <v>5982</v>
      </c>
      <c r="H720" t="s">
        <v>7348</v>
      </c>
      <c r="I720" t="s">
        <v>6955</v>
      </c>
      <c r="J720" t="s">
        <v>6333</v>
      </c>
      <c r="K720" s="318"/>
      <c r="L720" t="s">
        <v>7041</v>
      </c>
      <c r="M720" s="319">
        <v>46073</v>
      </c>
      <c r="N720" s="318">
        <v>2</v>
      </c>
      <c r="O720" s="318"/>
      <c r="P720" s="318"/>
      <c r="Q720" s="319"/>
      <c r="R720" t="s">
        <v>43</v>
      </c>
      <c r="S720" s="318"/>
      <c r="AB720" s="318"/>
      <c r="AC720" s="318">
        <v>50055465</v>
      </c>
      <c r="AD720" s="318" t="s">
        <v>43</v>
      </c>
      <c r="AF720" s="318"/>
      <c r="AG720" s="320"/>
      <c r="AH720" s="318"/>
      <c r="AI720" s="320"/>
    </row>
    <row r="721" spans="1:35" hidden="1">
      <c r="A721" t="s">
        <v>2308</v>
      </c>
      <c r="B721" s="1">
        <v>46044</v>
      </c>
      <c r="C721">
        <v>1</v>
      </c>
      <c r="D721">
        <v>510551</v>
      </c>
      <c r="E721" t="s">
        <v>7349</v>
      </c>
      <c r="F721" t="s">
        <v>6418</v>
      </c>
      <c r="G721" t="s">
        <v>5800</v>
      </c>
      <c r="H721" t="s">
        <v>7350</v>
      </c>
      <c r="I721" t="s">
        <v>6904</v>
      </c>
      <c r="J721" t="s">
        <v>7351</v>
      </c>
      <c r="K721" s="318"/>
      <c r="L721" t="s">
        <v>7041</v>
      </c>
      <c r="M721" s="319">
        <v>46079</v>
      </c>
      <c r="N721" s="318">
        <v>2</v>
      </c>
      <c r="O721" s="318"/>
      <c r="P721" s="318"/>
      <c r="Q721" s="319"/>
      <c r="R721" t="s">
        <v>43</v>
      </c>
      <c r="S721" s="318"/>
      <c r="AB721" s="318"/>
      <c r="AC721" s="318">
        <v>50055196</v>
      </c>
      <c r="AD721" s="318" t="s">
        <v>43</v>
      </c>
      <c r="AF721" s="318"/>
      <c r="AG721" s="320"/>
      <c r="AH721" s="318"/>
      <c r="AI721" s="320"/>
    </row>
    <row r="722" spans="1:35">
      <c r="A722" t="s">
        <v>2309</v>
      </c>
      <c r="B722" s="1">
        <v>46044</v>
      </c>
      <c r="C722">
        <v>1</v>
      </c>
      <c r="D722">
        <v>510552</v>
      </c>
      <c r="E722" t="s">
        <v>7352</v>
      </c>
      <c r="F722" t="s">
        <v>46</v>
      </c>
      <c r="G722" t="s">
        <v>6000</v>
      </c>
      <c r="H722" t="s">
        <v>7353</v>
      </c>
      <c r="I722" t="s">
        <v>5829</v>
      </c>
      <c r="J722" t="s">
        <v>3093</v>
      </c>
      <c r="K722" s="318"/>
      <c r="L722" t="s">
        <v>5750</v>
      </c>
      <c r="M722" s="319">
        <v>46052</v>
      </c>
      <c r="N722" s="318">
        <v>1</v>
      </c>
      <c r="O722" s="318"/>
      <c r="P722" s="318"/>
      <c r="Q722" s="319"/>
      <c r="R722" t="s">
        <v>43</v>
      </c>
      <c r="S722" s="318"/>
      <c r="AB722" s="318" t="s">
        <v>199</v>
      </c>
      <c r="AC722" s="318">
        <v>50054637</v>
      </c>
      <c r="AD722" s="318" t="s">
        <v>44</v>
      </c>
      <c r="AF722" s="318">
        <v>30</v>
      </c>
      <c r="AG722" s="320">
        <v>10758</v>
      </c>
      <c r="AH722" s="318"/>
      <c r="AI722" s="320"/>
    </row>
    <row r="723" spans="1:35">
      <c r="A723" t="s">
        <v>2313</v>
      </c>
      <c r="B723" s="1">
        <v>46044</v>
      </c>
      <c r="C723">
        <v>1</v>
      </c>
      <c r="D723">
        <v>510553</v>
      </c>
      <c r="E723" t="s">
        <v>6358</v>
      </c>
      <c r="F723" t="s">
        <v>46</v>
      </c>
      <c r="G723" t="s">
        <v>5845</v>
      </c>
      <c r="H723" t="s">
        <v>6359</v>
      </c>
      <c r="I723" t="s">
        <v>3282</v>
      </c>
      <c r="J723" t="s">
        <v>6314</v>
      </c>
      <c r="K723" s="318"/>
      <c r="L723" t="s">
        <v>5750</v>
      </c>
      <c r="M723" s="319">
        <v>46045</v>
      </c>
      <c r="N723" s="318">
        <v>1</v>
      </c>
      <c r="O723" s="318"/>
      <c r="P723" s="318"/>
      <c r="Q723" s="319"/>
      <c r="R723" t="s">
        <v>43</v>
      </c>
      <c r="S723" s="318"/>
      <c r="AB723" s="318" t="s">
        <v>182</v>
      </c>
      <c r="AC723" s="318">
        <v>50054767</v>
      </c>
      <c r="AD723" s="318" t="s">
        <v>35</v>
      </c>
      <c r="AF723" s="318">
        <v>30</v>
      </c>
      <c r="AG723" s="320">
        <v>25908</v>
      </c>
      <c r="AH723" s="318"/>
      <c r="AI723" s="320"/>
    </row>
    <row r="724" spans="1:35">
      <c r="A724" t="s">
        <v>2317</v>
      </c>
      <c r="B724" s="1">
        <v>46044</v>
      </c>
      <c r="C724">
        <v>1</v>
      </c>
      <c r="D724">
        <v>510554</v>
      </c>
      <c r="E724" t="s">
        <v>7140</v>
      </c>
      <c r="F724" t="s">
        <v>46</v>
      </c>
      <c r="G724" t="s">
        <v>5845</v>
      </c>
      <c r="H724" t="s">
        <v>6404</v>
      </c>
      <c r="I724" t="s">
        <v>3282</v>
      </c>
      <c r="J724" t="s">
        <v>6314</v>
      </c>
      <c r="K724" s="318"/>
      <c r="L724" t="s">
        <v>5750</v>
      </c>
      <c r="M724" s="319">
        <v>46045</v>
      </c>
      <c r="N724" s="318">
        <v>1</v>
      </c>
      <c r="O724" s="318"/>
      <c r="P724" s="318"/>
      <c r="Q724" s="319"/>
      <c r="R724" t="s">
        <v>43</v>
      </c>
      <c r="S724" s="318"/>
      <c r="AB724" s="318" t="s">
        <v>182</v>
      </c>
      <c r="AC724" s="318">
        <v>50054772</v>
      </c>
      <c r="AD724" s="318" t="s">
        <v>35</v>
      </c>
      <c r="AF724" s="318">
        <v>30</v>
      </c>
      <c r="AG724" s="320">
        <v>27877</v>
      </c>
      <c r="AH724" s="318"/>
      <c r="AI724" s="320"/>
    </row>
    <row r="725" spans="1:35">
      <c r="A725" t="s">
        <v>2320</v>
      </c>
      <c r="B725" s="1">
        <v>46044</v>
      </c>
      <c r="C725">
        <v>1</v>
      </c>
      <c r="D725">
        <v>510555</v>
      </c>
      <c r="E725" t="s">
        <v>6288</v>
      </c>
      <c r="F725" t="s">
        <v>46</v>
      </c>
      <c r="G725" t="s">
        <v>5845</v>
      </c>
      <c r="H725" t="s">
        <v>6289</v>
      </c>
      <c r="I725" t="s">
        <v>6055</v>
      </c>
      <c r="J725" t="s">
        <v>6314</v>
      </c>
      <c r="K725" s="318"/>
      <c r="L725" t="s">
        <v>5750</v>
      </c>
      <c r="M725" s="319">
        <v>46049</v>
      </c>
      <c r="N725" s="318">
        <v>1</v>
      </c>
      <c r="O725" s="318"/>
      <c r="P725" s="318"/>
      <c r="Q725" s="319"/>
      <c r="R725" t="s">
        <v>43</v>
      </c>
      <c r="S725" s="318"/>
      <c r="AB725" s="318" t="s">
        <v>199</v>
      </c>
      <c r="AC725" s="318">
        <v>50054595</v>
      </c>
      <c r="AD725" s="318" t="s">
        <v>44</v>
      </c>
      <c r="AF725" s="318">
        <v>30</v>
      </c>
      <c r="AG725" s="320">
        <v>16185</v>
      </c>
      <c r="AH725" s="318"/>
      <c r="AI725" s="320"/>
    </row>
    <row r="726" spans="1:35">
      <c r="A726" t="s">
        <v>2323</v>
      </c>
      <c r="B726" s="1">
        <v>46044</v>
      </c>
      <c r="C726">
        <v>1</v>
      </c>
      <c r="D726">
        <v>510556</v>
      </c>
      <c r="E726" t="s">
        <v>7354</v>
      </c>
      <c r="F726" t="s">
        <v>46</v>
      </c>
      <c r="G726" t="s">
        <v>5845</v>
      </c>
      <c r="H726" t="s">
        <v>7355</v>
      </c>
      <c r="I726" t="s">
        <v>3282</v>
      </c>
      <c r="J726" t="s">
        <v>6771</v>
      </c>
      <c r="K726" s="318"/>
      <c r="L726" t="s">
        <v>391</v>
      </c>
      <c r="M726" s="319">
        <v>46045</v>
      </c>
      <c r="N726" s="318">
        <v>1</v>
      </c>
      <c r="O726" s="318"/>
      <c r="P726" s="318"/>
      <c r="Q726" s="319"/>
      <c r="R726" t="s">
        <v>43</v>
      </c>
      <c r="S726" s="318"/>
      <c r="AB726" s="318" t="s">
        <v>182</v>
      </c>
      <c r="AC726" s="318">
        <v>50054462</v>
      </c>
      <c r="AD726" s="318" t="s">
        <v>35</v>
      </c>
      <c r="AF726" s="318">
        <v>52</v>
      </c>
      <c r="AG726" s="320">
        <v>33257</v>
      </c>
      <c r="AH726" s="318"/>
      <c r="AI726" s="320"/>
    </row>
    <row r="727" spans="1:35">
      <c r="A727" t="s">
        <v>2326</v>
      </c>
      <c r="B727" s="1">
        <v>46044</v>
      </c>
      <c r="C727">
        <v>1</v>
      </c>
      <c r="D727">
        <v>510557</v>
      </c>
      <c r="E727" t="s">
        <v>7317</v>
      </c>
      <c r="F727" t="s">
        <v>46</v>
      </c>
      <c r="G727" t="s">
        <v>70</v>
      </c>
      <c r="H727" t="s">
        <v>7318</v>
      </c>
      <c r="I727" t="s">
        <v>5754</v>
      </c>
      <c r="J727" t="s">
        <v>6993</v>
      </c>
      <c r="K727" s="318"/>
      <c r="L727" t="s">
        <v>5750</v>
      </c>
      <c r="M727" s="319">
        <v>46048</v>
      </c>
      <c r="N727" s="318">
        <v>1</v>
      </c>
      <c r="O727" s="318"/>
      <c r="P727" s="318"/>
      <c r="Q727" s="319"/>
      <c r="R727" t="s">
        <v>43</v>
      </c>
      <c r="S727" s="318"/>
      <c r="U727" t="s">
        <v>257</v>
      </c>
      <c r="V727">
        <v>46044</v>
      </c>
      <c r="X727">
        <v>46048</v>
      </c>
      <c r="Z727">
        <v>26.1</v>
      </c>
      <c r="AA727">
        <v>10626</v>
      </c>
      <c r="AB727" s="318" t="s">
        <v>199</v>
      </c>
      <c r="AC727" s="318">
        <v>50054563</v>
      </c>
      <c r="AD727" s="318" t="s">
        <v>44</v>
      </c>
      <c r="AF727" s="318">
        <v>30</v>
      </c>
      <c r="AG727" s="320">
        <v>25495</v>
      </c>
      <c r="AH727" s="318"/>
      <c r="AI727" s="320"/>
    </row>
    <row r="728" spans="1:35">
      <c r="A728" t="s">
        <v>2329</v>
      </c>
      <c r="B728" s="1">
        <v>46044</v>
      </c>
      <c r="C728">
        <v>1</v>
      </c>
      <c r="D728">
        <v>510558</v>
      </c>
      <c r="E728" t="s">
        <v>7356</v>
      </c>
      <c r="F728" t="s">
        <v>46</v>
      </c>
      <c r="G728" t="s">
        <v>70</v>
      </c>
      <c r="H728" t="s">
        <v>7357</v>
      </c>
      <c r="I728" t="s">
        <v>5748</v>
      </c>
      <c r="J728" t="s">
        <v>6098</v>
      </c>
      <c r="K728" s="318"/>
      <c r="L728" t="s">
        <v>5750</v>
      </c>
      <c r="M728" s="319">
        <v>46048</v>
      </c>
      <c r="N728" s="318">
        <v>1</v>
      </c>
      <c r="O728" s="318"/>
      <c r="P728" s="318"/>
      <c r="Q728" s="319"/>
      <c r="R728" t="s">
        <v>43</v>
      </c>
      <c r="S728" s="318"/>
      <c r="U728" t="s">
        <v>257</v>
      </c>
      <c r="V728">
        <v>46044</v>
      </c>
      <c r="X728">
        <v>46048</v>
      </c>
      <c r="Z728">
        <v>26.1</v>
      </c>
      <c r="AA728">
        <v>75571</v>
      </c>
      <c r="AB728" s="318" t="s">
        <v>182</v>
      </c>
      <c r="AC728" s="318" t="s">
        <v>6158</v>
      </c>
      <c r="AD728" s="318" t="s">
        <v>35</v>
      </c>
      <c r="AF728" s="318">
        <v>100</v>
      </c>
      <c r="AG728" s="320">
        <v>189256</v>
      </c>
      <c r="AH728" s="318"/>
      <c r="AI728" s="320"/>
    </row>
    <row r="729" spans="1:35" hidden="1">
      <c r="A729" t="s">
        <v>2332</v>
      </c>
      <c r="B729" s="1">
        <v>46045</v>
      </c>
      <c r="C729">
        <v>1</v>
      </c>
      <c r="D729">
        <v>510559</v>
      </c>
      <c r="E729" t="s">
        <v>7358</v>
      </c>
      <c r="F729" t="s">
        <v>6418</v>
      </c>
      <c r="G729" t="s">
        <v>6000</v>
      </c>
      <c r="H729" t="s">
        <v>7359</v>
      </c>
      <c r="I729" t="s">
        <v>6933</v>
      </c>
      <c r="J729" t="s">
        <v>7360</v>
      </c>
      <c r="K729" s="318"/>
      <c r="L729" t="s">
        <v>391</v>
      </c>
      <c r="M729" s="319">
        <v>46063</v>
      </c>
      <c r="N729" s="318">
        <v>2</v>
      </c>
      <c r="O729" s="318"/>
      <c r="P729" s="318"/>
      <c r="Q729" s="319"/>
      <c r="R729" t="s">
        <v>43</v>
      </c>
      <c r="S729" s="318"/>
      <c r="AB729" s="318" t="s">
        <v>199</v>
      </c>
      <c r="AC729" s="318">
        <v>50054824</v>
      </c>
      <c r="AD729" s="318" t="s">
        <v>44</v>
      </c>
      <c r="AF729" s="318">
        <v>41</v>
      </c>
      <c r="AG729" s="320">
        <v>51815</v>
      </c>
      <c r="AH729" s="318"/>
      <c r="AI729" s="320"/>
    </row>
    <row r="730" spans="1:35">
      <c r="A730" t="s">
        <v>2335</v>
      </c>
      <c r="B730" s="1">
        <v>46044</v>
      </c>
      <c r="C730">
        <v>1</v>
      </c>
      <c r="D730">
        <v>510560</v>
      </c>
      <c r="E730" t="s">
        <v>7361</v>
      </c>
      <c r="F730" t="s">
        <v>46</v>
      </c>
      <c r="G730" t="s">
        <v>6145</v>
      </c>
      <c r="H730" t="s">
        <v>7362</v>
      </c>
      <c r="I730" t="s">
        <v>3282</v>
      </c>
      <c r="J730" t="s">
        <v>6146</v>
      </c>
      <c r="K730" s="318"/>
      <c r="L730" t="s">
        <v>5750</v>
      </c>
      <c r="M730" s="319">
        <v>46079</v>
      </c>
      <c r="N730" s="318">
        <v>2</v>
      </c>
      <c r="O730" s="318"/>
      <c r="P730" s="318" t="s">
        <v>274</v>
      </c>
      <c r="Q730" s="319">
        <v>46057</v>
      </c>
      <c r="R730" t="s">
        <v>5781</v>
      </c>
      <c r="S730" s="318" t="s">
        <v>199</v>
      </c>
      <c r="T730">
        <v>20160</v>
      </c>
      <c r="AB730" s="318" t="s">
        <v>199</v>
      </c>
      <c r="AC730" s="318">
        <v>50054675</v>
      </c>
      <c r="AD730" s="318" t="s">
        <v>44</v>
      </c>
      <c r="AF730" s="318">
        <v>30</v>
      </c>
      <c r="AG730" s="320">
        <v>33626</v>
      </c>
      <c r="AH730" s="318"/>
      <c r="AI730" s="320"/>
    </row>
    <row r="731" spans="1:35">
      <c r="A731" t="s">
        <v>2338</v>
      </c>
      <c r="B731" s="1">
        <v>46048</v>
      </c>
      <c r="C731">
        <v>1</v>
      </c>
      <c r="D731">
        <v>510561</v>
      </c>
      <c r="E731" t="s">
        <v>7363</v>
      </c>
      <c r="F731" t="s">
        <v>46</v>
      </c>
      <c r="G731" t="s">
        <v>5752</v>
      </c>
      <c r="H731" t="s">
        <v>7364</v>
      </c>
      <c r="I731" t="s">
        <v>6208</v>
      </c>
      <c r="J731" t="s">
        <v>6771</v>
      </c>
      <c r="K731" s="318"/>
      <c r="L731" t="s">
        <v>5750</v>
      </c>
      <c r="M731" s="319">
        <v>46049</v>
      </c>
      <c r="N731" s="318">
        <v>1</v>
      </c>
      <c r="O731" s="318"/>
      <c r="P731" s="318"/>
      <c r="Q731" s="319"/>
      <c r="R731" t="s">
        <v>43</v>
      </c>
      <c r="S731" s="318"/>
      <c r="AB731" s="318" t="s">
        <v>182</v>
      </c>
      <c r="AC731" s="318">
        <v>50054950</v>
      </c>
      <c r="AD731" s="318" t="s">
        <v>35</v>
      </c>
      <c r="AF731" s="318">
        <v>52</v>
      </c>
      <c r="AG731" s="320">
        <v>36503</v>
      </c>
      <c r="AH731" s="318"/>
      <c r="AI731" s="320"/>
    </row>
    <row r="732" spans="1:35">
      <c r="A732" t="s">
        <v>2342</v>
      </c>
      <c r="B732" s="1">
        <v>46048</v>
      </c>
      <c r="C732">
        <v>1</v>
      </c>
      <c r="D732">
        <v>510562</v>
      </c>
      <c r="E732" t="s">
        <v>7365</v>
      </c>
      <c r="F732" t="s">
        <v>46</v>
      </c>
      <c r="G732" t="s">
        <v>5752</v>
      </c>
      <c r="H732" t="s">
        <v>7366</v>
      </c>
      <c r="I732" t="s">
        <v>6208</v>
      </c>
      <c r="J732" t="s">
        <v>6771</v>
      </c>
      <c r="K732" s="318"/>
      <c r="L732" t="s">
        <v>5750</v>
      </c>
      <c r="M732" s="319">
        <v>46049</v>
      </c>
      <c r="N732" s="318">
        <v>1</v>
      </c>
      <c r="O732" s="318"/>
      <c r="P732" s="318"/>
      <c r="Q732" s="319"/>
      <c r="R732" t="s">
        <v>43</v>
      </c>
      <c r="S732" s="318"/>
      <c r="AB732" s="318" t="s">
        <v>182</v>
      </c>
      <c r="AC732" s="318">
        <v>50054951</v>
      </c>
      <c r="AD732" s="318" t="s">
        <v>35</v>
      </c>
      <c r="AF732" s="318">
        <v>52</v>
      </c>
      <c r="AG732" s="320">
        <v>33910</v>
      </c>
      <c r="AH732" s="318"/>
      <c r="AI732" s="320"/>
    </row>
    <row r="733" spans="1:35">
      <c r="A733" t="s">
        <v>2345</v>
      </c>
      <c r="B733" s="1">
        <v>46048</v>
      </c>
      <c r="C733">
        <v>1</v>
      </c>
      <c r="D733">
        <v>510563</v>
      </c>
      <c r="E733" t="s">
        <v>7367</v>
      </c>
      <c r="F733" t="s">
        <v>46</v>
      </c>
      <c r="G733" t="s">
        <v>70</v>
      </c>
      <c r="H733" t="s">
        <v>7368</v>
      </c>
      <c r="I733" t="s">
        <v>6161</v>
      </c>
      <c r="J733" t="s">
        <v>6098</v>
      </c>
      <c r="K733" s="318"/>
      <c r="L733"/>
      <c r="M733" s="319">
        <v>46051</v>
      </c>
      <c r="N733" s="318">
        <v>1</v>
      </c>
      <c r="O733" s="318"/>
      <c r="P733" s="318"/>
      <c r="Q733" s="319"/>
      <c r="R733" t="s">
        <v>43</v>
      </c>
      <c r="S733" s="318"/>
      <c r="U733" t="s">
        <v>257</v>
      </c>
      <c r="V733">
        <v>46048</v>
      </c>
      <c r="X733">
        <v>46051</v>
      </c>
      <c r="Z733">
        <v>26.1</v>
      </c>
      <c r="AA733">
        <v>75407</v>
      </c>
      <c r="AB733" s="318" t="s">
        <v>182</v>
      </c>
      <c r="AC733" s="318" t="s">
        <v>6158</v>
      </c>
      <c r="AD733" s="318" t="s">
        <v>35</v>
      </c>
      <c r="AF733" s="318">
        <v>100</v>
      </c>
      <c r="AG733" s="320">
        <v>187873</v>
      </c>
      <c r="AH733" s="318"/>
      <c r="AI733" s="320"/>
    </row>
    <row r="734" spans="1:35">
      <c r="A734" t="s">
        <v>2348</v>
      </c>
      <c r="B734" s="1">
        <v>46048</v>
      </c>
      <c r="C734">
        <v>1</v>
      </c>
      <c r="D734">
        <v>510564</v>
      </c>
      <c r="E734" t="s">
        <v>7369</v>
      </c>
      <c r="F734" t="s">
        <v>46</v>
      </c>
      <c r="G734" t="s">
        <v>5752</v>
      </c>
      <c r="H734" t="s">
        <v>7370</v>
      </c>
      <c r="I734" t="s">
        <v>6208</v>
      </c>
      <c r="J734" t="s">
        <v>6771</v>
      </c>
      <c r="K734" s="318"/>
      <c r="L734" t="s">
        <v>5750</v>
      </c>
      <c r="M734" s="319">
        <v>46049</v>
      </c>
      <c r="N734" s="318">
        <v>1</v>
      </c>
      <c r="O734" s="318"/>
      <c r="P734" s="318"/>
      <c r="Q734" s="319"/>
      <c r="R734" t="s">
        <v>43</v>
      </c>
      <c r="S734" s="318"/>
      <c r="AB734" s="318" t="s">
        <v>182</v>
      </c>
      <c r="AC734" s="318">
        <v>50055047</v>
      </c>
      <c r="AD734" s="318" t="s">
        <v>35</v>
      </c>
      <c r="AF734" s="318">
        <v>52</v>
      </c>
      <c r="AG734" s="320">
        <v>33910</v>
      </c>
      <c r="AH734" s="318"/>
      <c r="AI734" s="320"/>
    </row>
    <row r="735" spans="1:35">
      <c r="A735" t="s">
        <v>2351</v>
      </c>
      <c r="B735" s="1">
        <v>46048</v>
      </c>
      <c r="C735">
        <v>1</v>
      </c>
      <c r="D735">
        <v>510565</v>
      </c>
      <c r="E735" t="s">
        <v>7371</v>
      </c>
      <c r="F735" t="s">
        <v>46</v>
      </c>
      <c r="G735" t="s">
        <v>70</v>
      </c>
      <c r="H735" t="s">
        <v>7372</v>
      </c>
      <c r="I735" t="s">
        <v>5829</v>
      </c>
      <c r="J735" t="s">
        <v>7373</v>
      </c>
      <c r="K735" s="318"/>
      <c r="L735" t="s">
        <v>5814</v>
      </c>
      <c r="M735" s="319">
        <v>46083</v>
      </c>
      <c r="N735" s="318">
        <v>3</v>
      </c>
      <c r="O735" s="318"/>
      <c r="P735" s="318"/>
      <c r="Q735" s="319"/>
      <c r="R735" t="s">
        <v>43</v>
      </c>
      <c r="S735" s="318"/>
      <c r="U735" t="s">
        <v>257</v>
      </c>
      <c r="V735">
        <v>46048</v>
      </c>
      <c r="X735">
        <v>46083</v>
      </c>
      <c r="Z735">
        <v>26.2</v>
      </c>
      <c r="AA735">
        <v>220824</v>
      </c>
      <c r="AB735" s="318"/>
      <c r="AC735" s="318">
        <v>50055045</v>
      </c>
      <c r="AD735" s="318" t="s">
        <v>43</v>
      </c>
      <c r="AF735" s="318"/>
      <c r="AG735" s="320"/>
      <c r="AH735" s="318"/>
      <c r="AI735" s="320"/>
    </row>
    <row r="736" spans="1:35">
      <c r="A736" t="s">
        <v>2354</v>
      </c>
      <c r="B736" s="1">
        <v>46048</v>
      </c>
      <c r="C736">
        <v>1</v>
      </c>
      <c r="D736">
        <v>510566</v>
      </c>
      <c r="E736" t="s">
        <v>7374</v>
      </c>
      <c r="F736" t="s">
        <v>46</v>
      </c>
      <c r="G736" t="s">
        <v>5845</v>
      </c>
      <c r="H736" t="s">
        <v>7375</v>
      </c>
      <c r="I736" t="s">
        <v>3282</v>
      </c>
      <c r="J736" t="s">
        <v>7168</v>
      </c>
      <c r="K736" s="318"/>
      <c r="L736" t="s">
        <v>5814</v>
      </c>
      <c r="M736" s="319">
        <v>46069</v>
      </c>
      <c r="N736" s="318">
        <v>2</v>
      </c>
      <c r="O736" s="318"/>
      <c r="P736" s="318"/>
      <c r="Q736" s="319"/>
      <c r="R736" t="s">
        <v>43</v>
      </c>
      <c r="S736" s="318"/>
      <c r="AB736" s="318" t="s">
        <v>199</v>
      </c>
      <c r="AC736" s="318">
        <v>50054987</v>
      </c>
      <c r="AD736" s="318" t="s">
        <v>44</v>
      </c>
      <c r="AF736" s="318">
        <v>35</v>
      </c>
      <c r="AG736" s="320">
        <v>271545</v>
      </c>
      <c r="AH736" s="318">
        <v>41</v>
      </c>
      <c r="AI736" s="320"/>
    </row>
    <row r="737" spans="1:35">
      <c r="A737" t="s">
        <v>2357</v>
      </c>
      <c r="B737" s="1">
        <v>46048</v>
      </c>
      <c r="C737">
        <v>1</v>
      </c>
      <c r="D737">
        <v>510567</v>
      </c>
      <c r="E737" t="s">
        <v>7376</v>
      </c>
      <c r="F737" t="s">
        <v>46</v>
      </c>
      <c r="G737" t="s">
        <v>70</v>
      </c>
      <c r="H737" t="s">
        <v>7377</v>
      </c>
      <c r="I737" t="s">
        <v>5754</v>
      </c>
      <c r="J737" t="s">
        <v>6993</v>
      </c>
      <c r="K737" s="318"/>
      <c r="L737" t="s">
        <v>5750</v>
      </c>
      <c r="M737" s="319">
        <v>46049</v>
      </c>
      <c r="N737" s="318">
        <v>1</v>
      </c>
      <c r="O737" s="318"/>
      <c r="P737" s="318"/>
      <c r="Q737" s="319"/>
      <c r="R737" t="s">
        <v>43</v>
      </c>
      <c r="S737" s="318"/>
      <c r="U737" t="s">
        <v>257</v>
      </c>
      <c r="V737">
        <v>46048</v>
      </c>
      <c r="X737">
        <v>46049</v>
      </c>
      <c r="Z737">
        <v>26.1</v>
      </c>
      <c r="AA737">
        <v>20253</v>
      </c>
      <c r="AB737" s="318" t="s">
        <v>199</v>
      </c>
      <c r="AC737" s="318">
        <v>50054962</v>
      </c>
      <c r="AD737" s="318" t="s">
        <v>44</v>
      </c>
      <c r="AF737" s="318">
        <v>30</v>
      </c>
      <c r="AG737" s="320">
        <v>48160</v>
      </c>
      <c r="AH737" s="318"/>
      <c r="AI737" s="320"/>
    </row>
    <row r="738" spans="1:35">
      <c r="A738" t="s">
        <v>2361</v>
      </c>
      <c r="B738" s="1">
        <v>46049</v>
      </c>
      <c r="C738">
        <v>1</v>
      </c>
      <c r="D738">
        <v>510568</v>
      </c>
      <c r="E738" t="s">
        <v>7378</v>
      </c>
      <c r="F738" t="s">
        <v>46</v>
      </c>
      <c r="G738" t="s">
        <v>70</v>
      </c>
      <c r="H738" t="s">
        <v>7379</v>
      </c>
      <c r="I738" t="s">
        <v>5748</v>
      </c>
      <c r="J738" t="s">
        <v>6098</v>
      </c>
      <c r="K738" s="318"/>
      <c r="L738"/>
      <c r="M738" s="319">
        <v>46051</v>
      </c>
      <c r="N738" s="318">
        <v>1</v>
      </c>
      <c r="O738" s="318"/>
      <c r="P738" s="318"/>
      <c r="Q738" s="319"/>
      <c r="R738" t="s">
        <v>43</v>
      </c>
      <c r="S738" s="318"/>
      <c r="U738" t="s">
        <v>257</v>
      </c>
      <c r="V738">
        <v>46049</v>
      </c>
      <c r="X738">
        <v>46051</v>
      </c>
      <c r="Z738">
        <v>26.1</v>
      </c>
      <c r="AA738">
        <v>70947</v>
      </c>
      <c r="AB738" s="318" t="s">
        <v>182</v>
      </c>
      <c r="AC738" s="318" t="s">
        <v>6158</v>
      </c>
      <c r="AD738" s="318" t="s">
        <v>35</v>
      </c>
      <c r="AF738" s="318">
        <v>100</v>
      </c>
      <c r="AG738" s="320">
        <v>174430</v>
      </c>
      <c r="AH738" s="318"/>
      <c r="AI738" s="320"/>
    </row>
    <row r="739" spans="1:35">
      <c r="A739" t="s">
        <v>2364</v>
      </c>
      <c r="B739" s="1">
        <v>46049</v>
      </c>
      <c r="C739">
        <v>1</v>
      </c>
      <c r="D739">
        <v>510569</v>
      </c>
      <c r="E739" t="s">
        <v>7380</v>
      </c>
      <c r="F739" t="s">
        <v>46</v>
      </c>
      <c r="G739" t="s">
        <v>5982</v>
      </c>
      <c r="H739" t="s">
        <v>7381</v>
      </c>
      <c r="I739" t="s">
        <v>5829</v>
      </c>
      <c r="J739" t="s">
        <v>7382</v>
      </c>
      <c r="K739" s="318"/>
      <c r="L739" t="s">
        <v>5814</v>
      </c>
      <c r="M739" s="319">
        <v>46066</v>
      </c>
      <c r="N739" s="318">
        <v>2</v>
      </c>
      <c r="O739" s="318"/>
      <c r="P739" s="318"/>
      <c r="Q739" s="319"/>
      <c r="R739" t="s">
        <v>43</v>
      </c>
      <c r="S739" s="318"/>
      <c r="AB739" s="318"/>
      <c r="AC739" s="318">
        <v>50055105</v>
      </c>
      <c r="AD739" s="318" t="s">
        <v>43</v>
      </c>
      <c r="AF739" s="318"/>
      <c r="AG739" s="320"/>
      <c r="AH739" s="318"/>
      <c r="AI739" s="320"/>
    </row>
    <row r="740" spans="1:35" hidden="1">
      <c r="A740" t="s">
        <v>2367</v>
      </c>
      <c r="B740" s="1">
        <v>46049</v>
      </c>
      <c r="C740">
        <v>1</v>
      </c>
      <c r="D740">
        <v>510570</v>
      </c>
      <c r="E740" t="s">
        <v>7383</v>
      </c>
      <c r="F740" t="s">
        <v>6418</v>
      </c>
      <c r="G740" t="s">
        <v>5800</v>
      </c>
      <c r="H740" t="s">
        <v>7384</v>
      </c>
      <c r="I740" t="s">
        <v>6420</v>
      </c>
      <c r="J740" t="s">
        <v>7385</v>
      </c>
      <c r="K740" s="318"/>
      <c r="L740" t="s">
        <v>7041</v>
      </c>
      <c r="M740" s="319">
        <v>46085</v>
      </c>
      <c r="N740" s="318">
        <v>3</v>
      </c>
      <c r="O740" s="318"/>
      <c r="P740" s="318"/>
      <c r="Q740" s="319"/>
      <c r="R740" t="s">
        <v>43</v>
      </c>
      <c r="S740" s="318"/>
      <c r="AB740" s="318"/>
      <c r="AC740" s="318" t="s">
        <v>6158</v>
      </c>
      <c r="AD740" s="318" t="s">
        <v>43</v>
      </c>
      <c r="AF740" s="318"/>
      <c r="AG740" s="320"/>
      <c r="AH740" s="318"/>
      <c r="AI740" s="320"/>
    </row>
    <row r="741" spans="1:35" hidden="1">
      <c r="A741" t="s">
        <v>2370</v>
      </c>
      <c r="B741" s="1">
        <v>46049</v>
      </c>
      <c r="C741">
        <v>1</v>
      </c>
      <c r="D741">
        <v>510571</v>
      </c>
      <c r="E741" t="s">
        <v>6799</v>
      </c>
      <c r="F741" t="s">
        <v>5772</v>
      </c>
      <c r="G741" t="s">
        <v>5800</v>
      </c>
      <c r="H741" t="s">
        <v>6800</v>
      </c>
      <c r="I741" t="s">
        <v>5775</v>
      </c>
      <c r="J741" t="s">
        <v>7386</v>
      </c>
      <c r="K741" s="318"/>
      <c r="L741" t="s">
        <v>391</v>
      </c>
      <c r="M741" s="319">
        <v>46062</v>
      </c>
      <c r="N741" s="318">
        <v>2</v>
      </c>
      <c r="O741" s="318"/>
      <c r="P741" s="318"/>
      <c r="Q741" s="319"/>
      <c r="R741" t="s">
        <v>43</v>
      </c>
      <c r="S741" s="318"/>
      <c r="AB741" s="318" t="s">
        <v>199</v>
      </c>
      <c r="AC741" s="318">
        <v>50055062</v>
      </c>
      <c r="AD741" s="318" t="s">
        <v>44</v>
      </c>
      <c r="AF741" s="318">
        <v>10</v>
      </c>
      <c r="AG741" s="320">
        <v>63487</v>
      </c>
      <c r="AH741" s="318"/>
      <c r="AI741" s="320"/>
    </row>
    <row r="742" spans="1:35" hidden="1">
      <c r="A742" t="s">
        <v>2372</v>
      </c>
      <c r="B742" s="1">
        <v>46049</v>
      </c>
      <c r="C742">
        <v>1</v>
      </c>
      <c r="D742">
        <v>510572</v>
      </c>
      <c r="E742" t="s">
        <v>7387</v>
      </c>
      <c r="F742" t="s">
        <v>6418</v>
      </c>
      <c r="G742" t="s">
        <v>5773</v>
      </c>
      <c r="H742" t="s">
        <v>7388</v>
      </c>
      <c r="I742" t="s">
        <v>6980</v>
      </c>
      <c r="J742" t="s">
        <v>7389</v>
      </c>
      <c r="K742" s="318"/>
      <c r="L742" t="s">
        <v>7041</v>
      </c>
      <c r="M742" s="319">
        <v>46070</v>
      </c>
      <c r="N742" s="318">
        <v>2</v>
      </c>
      <c r="O742" s="318"/>
      <c r="P742" s="318"/>
      <c r="Q742" s="319"/>
      <c r="R742" t="s">
        <v>43</v>
      </c>
      <c r="S742" s="318"/>
      <c r="AB742" s="318"/>
      <c r="AC742" s="318">
        <v>50055172</v>
      </c>
      <c r="AD742" s="318" t="s">
        <v>43</v>
      </c>
      <c r="AF742" s="318"/>
      <c r="AG742" s="320"/>
      <c r="AH742" s="318"/>
      <c r="AI742" s="320"/>
    </row>
    <row r="743" spans="1:35" hidden="1">
      <c r="A743" t="s">
        <v>2375</v>
      </c>
      <c r="B743" s="1">
        <v>46049</v>
      </c>
      <c r="C743">
        <v>1</v>
      </c>
      <c r="D743">
        <v>510573</v>
      </c>
      <c r="E743" t="s">
        <v>7390</v>
      </c>
      <c r="F743" t="s">
        <v>6418</v>
      </c>
      <c r="G743" t="s">
        <v>5818</v>
      </c>
      <c r="H743" t="s">
        <v>7391</v>
      </c>
      <c r="I743" t="s">
        <v>7186</v>
      </c>
      <c r="J743" t="s">
        <v>7389</v>
      </c>
      <c r="K743" s="318"/>
      <c r="L743" t="s">
        <v>7041</v>
      </c>
      <c r="M743" s="319">
        <v>46078</v>
      </c>
      <c r="N743" s="318">
        <v>2</v>
      </c>
      <c r="O743" s="318"/>
      <c r="P743" s="318"/>
      <c r="Q743" s="319"/>
      <c r="R743" t="s">
        <v>43</v>
      </c>
      <c r="S743" s="318"/>
      <c r="AB743" s="318"/>
      <c r="AC743" s="318">
        <v>50055188</v>
      </c>
      <c r="AD743" s="318" t="s">
        <v>43</v>
      </c>
      <c r="AF743" s="318"/>
      <c r="AG743" s="320"/>
      <c r="AH743" s="318"/>
      <c r="AI743" s="320"/>
    </row>
    <row r="744" spans="1:35" hidden="1">
      <c r="A744" t="s">
        <v>2378</v>
      </c>
      <c r="B744" s="1">
        <v>46049</v>
      </c>
      <c r="C744">
        <v>1</v>
      </c>
      <c r="D744">
        <v>510574</v>
      </c>
      <c r="E744" t="s">
        <v>7392</v>
      </c>
      <c r="F744" t="s">
        <v>6418</v>
      </c>
      <c r="G744" t="s">
        <v>5773</v>
      </c>
      <c r="H744" t="s">
        <v>7393</v>
      </c>
      <c r="I744" t="s">
        <v>6420</v>
      </c>
      <c r="J744" t="s">
        <v>7389</v>
      </c>
      <c r="K744" s="318"/>
      <c r="L744" t="s">
        <v>7041</v>
      </c>
      <c r="M744" s="319">
        <v>46071</v>
      </c>
      <c r="N744" s="318">
        <v>2</v>
      </c>
      <c r="O744" s="318"/>
      <c r="P744" s="318"/>
      <c r="Q744" s="319"/>
      <c r="R744" t="s">
        <v>43</v>
      </c>
      <c r="S744" s="318"/>
      <c r="AB744" s="318"/>
      <c r="AC744" s="318">
        <v>50055190</v>
      </c>
      <c r="AD744" s="318" t="s">
        <v>43</v>
      </c>
      <c r="AF744" s="318"/>
      <c r="AG744" s="320"/>
      <c r="AH744" s="318"/>
      <c r="AI744" s="320"/>
    </row>
    <row r="745" spans="1:35" hidden="1">
      <c r="A745" t="s">
        <v>2381</v>
      </c>
      <c r="B745" s="1">
        <v>46049</v>
      </c>
      <c r="C745">
        <v>1</v>
      </c>
      <c r="D745">
        <v>510575</v>
      </c>
      <c r="E745" t="s">
        <v>7394</v>
      </c>
      <c r="F745" t="s">
        <v>6418</v>
      </c>
      <c r="G745" t="s">
        <v>6000</v>
      </c>
      <c r="H745" t="s">
        <v>7395</v>
      </c>
      <c r="I745" t="s">
        <v>6967</v>
      </c>
      <c r="J745" t="s">
        <v>7389</v>
      </c>
      <c r="K745" s="318"/>
      <c r="L745" t="s">
        <v>7041</v>
      </c>
      <c r="M745" s="319">
        <v>46085</v>
      </c>
      <c r="N745" s="318">
        <v>3</v>
      </c>
      <c r="O745" s="318"/>
      <c r="P745" s="318"/>
      <c r="Q745" s="319"/>
      <c r="R745" t="s">
        <v>43</v>
      </c>
      <c r="S745" s="318"/>
      <c r="AB745" s="318"/>
      <c r="AC745" s="318">
        <v>50055192</v>
      </c>
      <c r="AD745" s="318" t="s">
        <v>43</v>
      </c>
      <c r="AF745" s="318"/>
      <c r="AG745" s="320"/>
      <c r="AH745" s="318"/>
      <c r="AI745" s="320"/>
    </row>
    <row r="746" spans="1:35" hidden="1">
      <c r="A746" t="s">
        <v>2383</v>
      </c>
      <c r="B746" s="1"/>
      <c r="D746">
        <v>510576</v>
      </c>
      <c r="E746" t="s">
        <v>7396</v>
      </c>
      <c r="F746" t="s">
        <v>5942</v>
      </c>
      <c r="H746" t="s">
        <v>7397</v>
      </c>
      <c r="I746" t="s">
        <v>6890</v>
      </c>
      <c r="J746" t="s">
        <v>5581</v>
      </c>
      <c r="K746" s="318"/>
      <c r="L746" t="s">
        <v>7398</v>
      </c>
      <c r="M746" s="319" t="s">
        <v>7399</v>
      </c>
      <c r="N746" s="318"/>
      <c r="O746" s="318"/>
      <c r="P746" s="318"/>
      <c r="Q746" s="319"/>
      <c r="R746" t="s">
        <v>43</v>
      </c>
      <c r="S746" s="318"/>
      <c r="AB746" s="318"/>
      <c r="AC746" s="318"/>
      <c r="AD746" s="318" t="s">
        <v>43</v>
      </c>
      <c r="AF746" s="318"/>
      <c r="AG746" s="320"/>
      <c r="AH746" s="318"/>
      <c r="AI746" s="320"/>
    </row>
    <row r="747" spans="1:35" hidden="1">
      <c r="A747" t="s">
        <v>2386</v>
      </c>
      <c r="B747" s="1">
        <v>46052</v>
      </c>
      <c r="D747">
        <v>510577</v>
      </c>
      <c r="E747" t="s">
        <v>7400</v>
      </c>
      <c r="F747" t="s">
        <v>5942</v>
      </c>
      <c r="G747" t="s">
        <v>5773</v>
      </c>
      <c r="H747" t="s">
        <v>7401</v>
      </c>
      <c r="I747" t="s">
        <v>6890</v>
      </c>
      <c r="J747" t="s">
        <v>5581</v>
      </c>
      <c r="K747" s="318"/>
      <c r="L747" t="s">
        <v>7216</v>
      </c>
      <c r="M747" s="319">
        <v>46080</v>
      </c>
      <c r="N747" s="318">
        <v>2</v>
      </c>
      <c r="O747" s="318"/>
      <c r="P747" s="318" t="s">
        <v>267</v>
      </c>
      <c r="Q747" s="319">
        <v>46072</v>
      </c>
      <c r="R747" t="s">
        <v>7402</v>
      </c>
      <c r="S747" s="318" t="s">
        <v>199</v>
      </c>
      <c r="T747">
        <v>31682</v>
      </c>
      <c r="AB747" s="318"/>
      <c r="AC747" s="318">
        <v>50055547</v>
      </c>
      <c r="AD747" s="318" t="s">
        <v>43</v>
      </c>
      <c r="AF747" s="318"/>
      <c r="AG747" s="320"/>
      <c r="AH747" s="318"/>
      <c r="AI747" s="320"/>
    </row>
    <row r="748" spans="1:35" hidden="1">
      <c r="A748" t="s">
        <v>2389</v>
      </c>
      <c r="B748" s="1">
        <v>46056</v>
      </c>
      <c r="C748">
        <v>2</v>
      </c>
      <c r="D748">
        <v>510578</v>
      </c>
      <c r="E748" t="s">
        <v>7403</v>
      </c>
      <c r="F748" t="s">
        <v>5942</v>
      </c>
      <c r="H748" t="s">
        <v>7404</v>
      </c>
      <c r="I748" t="s">
        <v>6890</v>
      </c>
      <c r="J748" t="s">
        <v>5581</v>
      </c>
      <c r="K748" s="318"/>
      <c r="L748" t="s">
        <v>7398</v>
      </c>
      <c r="M748" s="319"/>
      <c r="N748" s="318">
        <v>1</v>
      </c>
      <c r="O748" s="318"/>
      <c r="P748" s="318" t="s">
        <v>6518</v>
      </c>
      <c r="Q748" s="319"/>
      <c r="R748" t="s">
        <v>7405</v>
      </c>
      <c r="S748" s="318"/>
      <c r="AB748" s="318"/>
      <c r="AC748" s="318">
        <v>50055857</v>
      </c>
      <c r="AD748" s="318" t="s">
        <v>43</v>
      </c>
      <c r="AF748" s="318"/>
      <c r="AG748" s="320"/>
      <c r="AH748" s="318"/>
      <c r="AI748" s="320"/>
    </row>
    <row r="749" spans="1:35" hidden="1">
      <c r="A749" t="s">
        <v>2392</v>
      </c>
      <c r="B749" s="1">
        <v>46056</v>
      </c>
      <c r="C749">
        <v>2</v>
      </c>
      <c r="D749">
        <v>510579</v>
      </c>
      <c r="E749" t="s">
        <v>7406</v>
      </c>
      <c r="F749" t="s">
        <v>5942</v>
      </c>
      <c r="H749" t="s">
        <v>7407</v>
      </c>
      <c r="I749" t="s">
        <v>6890</v>
      </c>
      <c r="J749" t="s">
        <v>5581</v>
      </c>
      <c r="K749" s="318"/>
      <c r="L749" t="s">
        <v>7398</v>
      </c>
      <c r="M749" s="319"/>
      <c r="N749" s="318">
        <v>1</v>
      </c>
      <c r="O749" s="318"/>
      <c r="P749" s="318" t="s">
        <v>6518</v>
      </c>
      <c r="Q749" s="319"/>
      <c r="R749" t="s">
        <v>7405</v>
      </c>
      <c r="S749" s="318"/>
      <c r="AB749" s="318"/>
      <c r="AC749" s="318">
        <v>50055854</v>
      </c>
      <c r="AD749" s="318" t="s">
        <v>43</v>
      </c>
      <c r="AF749" s="318"/>
      <c r="AG749" s="320"/>
      <c r="AH749" s="318"/>
      <c r="AI749" s="320"/>
    </row>
    <row r="750" spans="1:35" hidden="1">
      <c r="A750" t="s">
        <v>2394</v>
      </c>
      <c r="B750" s="1">
        <v>46056</v>
      </c>
      <c r="C750">
        <v>2</v>
      </c>
      <c r="D750">
        <v>510580</v>
      </c>
      <c r="E750" t="s">
        <v>7408</v>
      </c>
      <c r="F750" t="s">
        <v>5942</v>
      </c>
      <c r="H750" t="s">
        <v>7409</v>
      </c>
      <c r="I750" t="s">
        <v>6890</v>
      </c>
      <c r="J750" t="s">
        <v>5581</v>
      </c>
      <c r="K750" s="318"/>
      <c r="L750" t="s">
        <v>7398</v>
      </c>
      <c r="M750" s="319"/>
      <c r="N750" s="318">
        <v>1</v>
      </c>
      <c r="O750" s="318"/>
      <c r="P750" s="318" t="s">
        <v>6518</v>
      </c>
      <c r="Q750" s="319"/>
      <c r="R750" t="s">
        <v>7405</v>
      </c>
      <c r="S750" s="318"/>
      <c r="AB750" s="318"/>
      <c r="AC750" s="318">
        <v>50055848</v>
      </c>
      <c r="AD750" s="318" t="s">
        <v>43</v>
      </c>
      <c r="AF750" s="318"/>
      <c r="AG750" s="320"/>
      <c r="AH750" s="318"/>
      <c r="AI750" s="320"/>
    </row>
    <row r="751" spans="1:35" hidden="1">
      <c r="A751" t="s">
        <v>2396</v>
      </c>
      <c r="B751" s="1">
        <v>46056</v>
      </c>
      <c r="C751">
        <v>2</v>
      </c>
      <c r="D751">
        <v>510581</v>
      </c>
      <c r="E751" t="s">
        <v>7410</v>
      </c>
      <c r="F751" t="s">
        <v>5942</v>
      </c>
      <c r="H751" t="s">
        <v>7411</v>
      </c>
      <c r="I751" t="s">
        <v>6890</v>
      </c>
      <c r="J751" t="s">
        <v>5581</v>
      </c>
      <c r="K751" s="318"/>
      <c r="L751" t="s">
        <v>7398</v>
      </c>
      <c r="M751" s="319"/>
      <c r="N751" s="318">
        <v>1</v>
      </c>
      <c r="O751" s="318"/>
      <c r="P751" s="318" t="s">
        <v>6518</v>
      </c>
      <c r="Q751" s="319"/>
      <c r="R751" t="s">
        <v>7405</v>
      </c>
      <c r="S751" s="318"/>
      <c r="AB751" s="318"/>
      <c r="AC751" s="318">
        <v>50055833</v>
      </c>
      <c r="AD751" s="318" t="s">
        <v>43</v>
      </c>
      <c r="AF751" s="318"/>
      <c r="AG751" s="320"/>
      <c r="AH751" s="318"/>
      <c r="AI751" s="320"/>
    </row>
    <row r="752" spans="1:35" hidden="1">
      <c r="A752" t="s">
        <v>2399</v>
      </c>
      <c r="B752" s="1">
        <v>46056</v>
      </c>
      <c r="C752">
        <v>2</v>
      </c>
      <c r="D752">
        <v>510582</v>
      </c>
      <c r="E752" t="s">
        <v>7412</v>
      </c>
      <c r="F752" t="s">
        <v>5942</v>
      </c>
      <c r="H752" t="s">
        <v>7413</v>
      </c>
      <c r="I752" t="s">
        <v>6890</v>
      </c>
      <c r="J752" t="s">
        <v>5581</v>
      </c>
      <c r="K752" s="318"/>
      <c r="L752" t="s">
        <v>7398</v>
      </c>
      <c r="M752" s="319"/>
      <c r="N752" s="318">
        <v>1</v>
      </c>
      <c r="O752" s="318"/>
      <c r="P752" s="318" t="s">
        <v>6518</v>
      </c>
      <c r="Q752" s="319"/>
      <c r="R752" t="s">
        <v>7405</v>
      </c>
      <c r="S752" s="318"/>
      <c r="AB752" s="318"/>
      <c r="AC752" s="318">
        <v>50055830</v>
      </c>
      <c r="AD752" s="318" t="s">
        <v>43</v>
      </c>
      <c r="AF752" s="318"/>
      <c r="AG752" s="320"/>
      <c r="AH752" s="318"/>
      <c r="AI752" s="320"/>
    </row>
    <row r="753" spans="1:35" hidden="1">
      <c r="A753" t="s">
        <v>2401</v>
      </c>
      <c r="B753" s="1">
        <v>46056</v>
      </c>
      <c r="C753">
        <v>2</v>
      </c>
      <c r="D753">
        <v>510583</v>
      </c>
      <c r="E753" t="s">
        <v>7414</v>
      </c>
      <c r="F753" t="s">
        <v>5942</v>
      </c>
      <c r="H753" t="s">
        <v>7415</v>
      </c>
      <c r="I753" t="s">
        <v>6890</v>
      </c>
      <c r="J753" t="s">
        <v>5581</v>
      </c>
      <c r="K753" s="318"/>
      <c r="L753" t="s">
        <v>7398</v>
      </c>
      <c r="M753" s="319"/>
      <c r="N753" s="318">
        <v>1</v>
      </c>
      <c r="O753" s="318"/>
      <c r="P753" s="318" t="s">
        <v>6518</v>
      </c>
      <c r="Q753" s="319"/>
      <c r="R753" t="s">
        <v>7405</v>
      </c>
      <c r="S753" s="318"/>
      <c r="AB753" s="318"/>
      <c r="AC753" s="318">
        <v>50055815</v>
      </c>
      <c r="AD753" s="318" t="s">
        <v>43</v>
      </c>
      <c r="AF753" s="318"/>
      <c r="AG753" s="320"/>
      <c r="AH753" s="318"/>
      <c r="AI753" s="320"/>
    </row>
    <row r="754" spans="1:35" hidden="1">
      <c r="A754" t="s">
        <v>2402</v>
      </c>
      <c r="B754" s="1">
        <v>46056</v>
      </c>
      <c r="C754">
        <v>2</v>
      </c>
      <c r="D754">
        <v>510584</v>
      </c>
      <c r="E754" t="s">
        <v>7416</v>
      </c>
      <c r="F754" t="s">
        <v>5942</v>
      </c>
      <c r="H754" t="s">
        <v>7417</v>
      </c>
      <c r="I754" t="s">
        <v>6890</v>
      </c>
      <c r="J754" t="s">
        <v>5581</v>
      </c>
      <c r="K754" s="318"/>
      <c r="L754" t="s">
        <v>7398</v>
      </c>
      <c r="M754" s="319"/>
      <c r="N754" s="318">
        <v>1</v>
      </c>
      <c r="O754" s="318"/>
      <c r="P754" s="318" t="s">
        <v>6518</v>
      </c>
      <c r="Q754" s="319"/>
      <c r="R754" t="s">
        <v>7405</v>
      </c>
      <c r="S754" s="318"/>
      <c r="AB754" s="318"/>
      <c r="AC754" s="318">
        <v>50055811</v>
      </c>
      <c r="AD754" s="318" t="s">
        <v>43</v>
      </c>
      <c r="AF754" s="318"/>
      <c r="AG754" s="320"/>
      <c r="AH754" s="318"/>
      <c r="AI754" s="320"/>
    </row>
    <row r="755" spans="1:35" hidden="1">
      <c r="A755" t="s">
        <v>2403</v>
      </c>
      <c r="B755" s="1">
        <v>46056</v>
      </c>
      <c r="C755">
        <v>2</v>
      </c>
      <c r="D755">
        <v>510585</v>
      </c>
      <c r="E755" t="s">
        <v>7418</v>
      </c>
      <c r="F755" t="s">
        <v>5942</v>
      </c>
      <c r="G755" t="s">
        <v>5773</v>
      </c>
      <c r="H755" t="s">
        <v>7419</v>
      </c>
      <c r="I755" t="s">
        <v>6890</v>
      </c>
      <c r="J755" t="s">
        <v>5581</v>
      </c>
      <c r="K755" s="318"/>
      <c r="L755" t="s">
        <v>7420</v>
      </c>
      <c r="M755" s="319"/>
      <c r="N755" s="318">
        <v>1</v>
      </c>
      <c r="O755" s="318"/>
      <c r="P755" s="318" t="s">
        <v>267</v>
      </c>
      <c r="Q755" s="319">
        <v>46083</v>
      </c>
      <c r="R755" t="s">
        <v>7402</v>
      </c>
      <c r="S755" s="318"/>
      <c r="AB755" s="318"/>
      <c r="AC755" s="318">
        <v>50055807</v>
      </c>
      <c r="AD755" s="318" t="s">
        <v>43</v>
      </c>
      <c r="AF755" s="318"/>
      <c r="AG755" s="320"/>
      <c r="AH755" s="318"/>
      <c r="AI755" s="320"/>
    </row>
    <row r="756" spans="1:35" hidden="1">
      <c r="A756" t="s">
        <v>2406</v>
      </c>
      <c r="B756" s="1">
        <v>46056</v>
      </c>
      <c r="C756">
        <v>2</v>
      </c>
      <c r="D756">
        <v>510586</v>
      </c>
      <c r="E756" t="s">
        <v>7421</v>
      </c>
      <c r="F756" t="s">
        <v>5942</v>
      </c>
      <c r="G756" t="s">
        <v>5845</v>
      </c>
      <c r="H756" t="s">
        <v>7422</v>
      </c>
      <c r="I756" t="s">
        <v>6890</v>
      </c>
      <c r="J756" t="s">
        <v>5581</v>
      </c>
      <c r="K756" s="318"/>
      <c r="L756" t="s">
        <v>7420</v>
      </c>
      <c r="M756" s="319"/>
      <c r="N756" s="318">
        <v>1</v>
      </c>
      <c r="O756" s="318"/>
      <c r="P756" s="318" t="s">
        <v>267</v>
      </c>
      <c r="Q756" s="319"/>
      <c r="R756" t="s">
        <v>7402</v>
      </c>
      <c r="S756" s="318"/>
      <c r="AB756" s="318"/>
      <c r="AC756" s="318">
        <v>50055801</v>
      </c>
      <c r="AD756" s="318" t="s">
        <v>43</v>
      </c>
      <c r="AF756" s="318"/>
      <c r="AG756" s="320"/>
      <c r="AH756" s="318"/>
      <c r="AI756" s="320"/>
    </row>
    <row r="757" spans="1:35" hidden="1">
      <c r="A757" t="s">
        <v>2409</v>
      </c>
      <c r="B757" s="1">
        <v>46056</v>
      </c>
      <c r="C757">
        <v>2</v>
      </c>
      <c r="D757">
        <v>510587</v>
      </c>
      <c r="E757" t="s">
        <v>7423</v>
      </c>
      <c r="F757" t="s">
        <v>5942</v>
      </c>
      <c r="G757" t="s">
        <v>5773</v>
      </c>
      <c r="H757" t="s">
        <v>7424</v>
      </c>
      <c r="I757" t="s">
        <v>6890</v>
      </c>
      <c r="J757" t="s">
        <v>5581</v>
      </c>
      <c r="K757" s="318"/>
      <c r="L757" t="s">
        <v>7420</v>
      </c>
      <c r="M757" s="319"/>
      <c r="N757" s="318">
        <v>1</v>
      </c>
      <c r="O757" s="318"/>
      <c r="P757" s="318" t="s">
        <v>267</v>
      </c>
      <c r="Q757" s="319">
        <v>46083</v>
      </c>
      <c r="R757" t="s">
        <v>7402</v>
      </c>
      <c r="S757" s="318"/>
      <c r="AB757" s="318"/>
      <c r="AC757" s="318">
        <v>50055794</v>
      </c>
      <c r="AD757" s="318" t="s">
        <v>43</v>
      </c>
      <c r="AF757" s="318"/>
      <c r="AG757" s="320"/>
      <c r="AH757" s="318"/>
      <c r="AI757" s="320"/>
    </row>
    <row r="758" spans="1:35" hidden="1">
      <c r="A758" t="s">
        <v>2412</v>
      </c>
      <c r="B758" s="1">
        <v>46056</v>
      </c>
      <c r="C758">
        <v>2</v>
      </c>
      <c r="D758">
        <v>510588</v>
      </c>
      <c r="E758" t="s">
        <v>7425</v>
      </c>
      <c r="F758" t="s">
        <v>5942</v>
      </c>
      <c r="G758" t="s">
        <v>5773</v>
      </c>
      <c r="H758" t="s">
        <v>7426</v>
      </c>
      <c r="I758" t="s">
        <v>6890</v>
      </c>
      <c r="J758" t="s">
        <v>5581</v>
      </c>
      <c r="K758" s="318"/>
      <c r="L758" t="s">
        <v>7420</v>
      </c>
      <c r="M758" s="319"/>
      <c r="N758" s="318">
        <v>1</v>
      </c>
      <c r="O758" s="318"/>
      <c r="P758" s="318" t="s">
        <v>267</v>
      </c>
      <c r="Q758" s="319"/>
      <c r="R758" t="s">
        <v>7402</v>
      </c>
      <c r="S758" s="318"/>
      <c r="AB758" s="318"/>
      <c r="AC758" s="318">
        <v>50055788</v>
      </c>
      <c r="AD758" s="318" t="s">
        <v>43</v>
      </c>
      <c r="AF758" s="318"/>
      <c r="AG758" s="320"/>
      <c r="AH758" s="318"/>
      <c r="AI758" s="320"/>
    </row>
    <row r="759" spans="1:35">
      <c r="A759" t="s">
        <v>2414</v>
      </c>
      <c r="B759" s="1">
        <v>46051</v>
      </c>
      <c r="C759">
        <v>1</v>
      </c>
      <c r="D759">
        <v>510589</v>
      </c>
      <c r="E759" t="s">
        <v>7013</v>
      </c>
      <c r="F759" t="s">
        <v>46</v>
      </c>
      <c r="G759" t="s">
        <v>5845</v>
      </c>
      <c r="H759" t="s">
        <v>7014</v>
      </c>
      <c r="I759" t="s">
        <v>3498</v>
      </c>
      <c r="J759" t="s">
        <v>7427</v>
      </c>
      <c r="K759" s="318"/>
      <c r="L759" t="s">
        <v>5750</v>
      </c>
      <c r="M759" s="319">
        <v>46070</v>
      </c>
      <c r="N759" s="318">
        <v>2</v>
      </c>
      <c r="O759" s="318"/>
      <c r="P759" s="318"/>
      <c r="Q759" s="319"/>
      <c r="R759" t="s">
        <v>43</v>
      </c>
      <c r="S759" s="318"/>
      <c r="AB759" s="318"/>
      <c r="AC759" s="318">
        <v>50055334</v>
      </c>
      <c r="AD759" s="318" t="s">
        <v>43</v>
      </c>
      <c r="AF759" s="318"/>
      <c r="AG759" s="320"/>
      <c r="AH759" s="318"/>
      <c r="AI759" s="320"/>
    </row>
    <row r="760" spans="1:35">
      <c r="A760" t="s">
        <v>2417</v>
      </c>
      <c r="B760" s="1">
        <v>46052</v>
      </c>
      <c r="C760">
        <v>1</v>
      </c>
      <c r="D760">
        <v>510590</v>
      </c>
      <c r="E760" t="s">
        <v>7428</v>
      </c>
      <c r="F760" t="s">
        <v>46</v>
      </c>
      <c r="G760" t="s">
        <v>70</v>
      </c>
      <c r="H760" t="s">
        <v>7429</v>
      </c>
      <c r="I760" t="s">
        <v>6208</v>
      </c>
      <c r="J760" t="s">
        <v>7430</v>
      </c>
      <c r="K760" s="318"/>
      <c r="L760" t="s">
        <v>5814</v>
      </c>
      <c r="M760" s="319">
        <v>46073</v>
      </c>
      <c r="N760" s="318">
        <v>2</v>
      </c>
      <c r="O760" s="318"/>
      <c r="P760" s="318"/>
      <c r="Q760" s="319"/>
      <c r="R760" t="s">
        <v>43</v>
      </c>
      <c r="S760" s="318"/>
      <c r="U760" t="s">
        <v>257</v>
      </c>
      <c r="V760">
        <v>46052</v>
      </c>
      <c r="X760">
        <v>46073</v>
      </c>
      <c r="Z760">
        <v>26.2</v>
      </c>
      <c r="AA760">
        <v>179502</v>
      </c>
      <c r="AB760" s="318"/>
      <c r="AC760" s="318">
        <v>50057093</v>
      </c>
      <c r="AD760" s="318" t="s">
        <v>43</v>
      </c>
      <c r="AF760" s="318"/>
      <c r="AG760" s="320"/>
      <c r="AH760" s="318"/>
      <c r="AI760" s="320"/>
    </row>
    <row r="761" spans="1:35">
      <c r="A761" t="s">
        <v>2418</v>
      </c>
      <c r="B761" s="1">
        <v>46052</v>
      </c>
      <c r="C761">
        <v>1</v>
      </c>
      <c r="D761">
        <v>510591</v>
      </c>
      <c r="E761" t="s">
        <v>7431</v>
      </c>
      <c r="F761" t="s">
        <v>46</v>
      </c>
      <c r="G761" t="s">
        <v>70</v>
      </c>
      <c r="H761" t="s">
        <v>7432</v>
      </c>
      <c r="I761" t="s">
        <v>5829</v>
      </c>
      <c r="J761" t="s">
        <v>7433</v>
      </c>
      <c r="K761" s="318"/>
      <c r="L761" t="s">
        <v>5814</v>
      </c>
      <c r="M761" s="319">
        <v>46083</v>
      </c>
      <c r="N761" s="318">
        <v>3</v>
      </c>
      <c r="O761" s="318"/>
      <c r="P761" s="318"/>
      <c r="Q761" s="319"/>
      <c r="R761" t="s">
        <v>43</v>
      </c>
      <c r="S761" s="318"/>
      <c r="U761" t="s">
        <v>257</v>
      </c>
      <c r="V761">
        <v>46052</v>
      </c>
      <c r="X761">
        <v>46083</v>
      </c>
      <c r="Z761">
        <v>26.2</v>
      </c>
      <c r="AA761">
        <v>219358</v>
      </c>
      <c r="AB761" s="318"/>
      <c r="AC761" s="318">
        <v>50055763</v>
      </c>
      <c r="AD761" s="318" t="s">
        <v>43</v>
      </c>
      <c r="AF761" s="318"/>
      <c r="AG761" s="320"/>
      <c r="AH761" s="318"/>
      <c r="AI761" s="320"/>
    </row>
    <row r="762" spans="1:35">
      <c r="A762" t="s">
        <v>2420</v>
      </c>
      <c r="B762" s="1">
        <v>46055</v>
      </c>
      <c r="C762">
        <v>2</v>
      </c>
      <c r="D762">
        <v>510592</v>
      </c>
      <c r="E762" t="s">
        <v>7434</v>
      </c>
      <c r="F762" t="s">
        <v>46</v>
      </c>
      <c r="G762" t="s">
        <v>70</v>
      </c>
      <c r="H762" t="s">
        <v>7435</v>
      </c>
      <c r="I762" t="s">
        <v>6055</v>
      </c>
      <c r="J762" t="s">
        <v>7430</v>
      </c>
      <c r="K762" s="318"/>
      <c r="L762" t="s">
        <v>5814</v>
      </c>
      <c r="M762" s="319">
        <v>46079</v>
      </c>
      <c r="N762" s="318">
        <v>2</v>
      </c>
      <c r="O762" s="318"/>
      <c r="P762" s="318"/>
      <c r="Q762" s="319"/>
      <c r="R762" t="s">
        <v>43</v>
      </c>
      <c r="S762" s="318"/>
      <c r="U762" t="s">
        <v>257</v>
      </c>
      <c r="V762">
        <v>46055</v>
      </c>
      <c r="X762">
        <v>46079</v>
      </c>
      <c r="Z762">
        <v>26.2</v>
      </c>
      <c r="AA762">
        <v>197781</v>
      </c>
      <c r="AB762" s="318"/>
      <c r="AC762" s="318">
        <v>50056018</v>
      </c>
      <c r="AD762" s="318" t="s">
        <v>43</v>
      </c>
      <c r="AF762" s="318"/>
      <c r="AG762" s="320"/>
      <c r="AH762" s="318"/>
      <c r="AI762" s="320"/>
    </row>
    <row r="763" spans="1:35" hidden="1">
      <c r="A763" t="s">
        <v>2422</v>
      </c>
      <c r="B763" s="1">
        <v>46055</v>
      </c>
      <c r="C763">
        <v>2</v>
      </c>
      <c r="D763">
        <v>510593</v>
      </c>
      <c r="E763" t="s">
        <v>7436</v>
      </c>
      <c r="F763" t="s">
        <v>6418</v>
      </c>
      <c r="G763" t="s">
        <v>5845</v>
      </c>
      <c r="H763" t="s">
        <v>7437</v>
      </c>
      <c r="I763" t="s">
        <v>6904</v>
      </c>
      <c r="J763" t="s">
        <v>7438</v>
      </c>
      <c r="K763" s="318"/>
      <c r="L763" t="s">
        <v>7041</v>
      </c>
      <c r="M763" s="319"/>
      <c r="N763" s="318">
        <v>1</v>
      </c>
      <c r="O763" s="318"/>
      <c r="P763" s="318"/>
      <c r="Q763" s="319"/>
      <c r="R763" t="s">
        <v>43</v>
      </c>
      <c r="S763" s="318"/>
      <c r="AB763" s="318"/>
      <c r="AC763" s="318">
        <v>50056351</v>
      </c>
      <c r="AD763" s="318" t="s">
        <v>43</v>
      </c>
      <c r="AF763" s="318"/>
      <c r="AG763" s="320"/>
      <c r="AH763" s="318"/>
      <c r="AI763" s="320"/>
    </row>
    <row r="764" spans="1:35" hidden="1">
      <c r="A764" t="s">
        <v>2426</v>
      </c>
      <c r="B764" s="1">
        <v>46056</v>
      </c>
      <c r="C764">
        <v>2</v>
      </c>
      <c r="D764">
        <v>510594</v>
      </c>
      <c r="E764" t="s">
        <v>5921</v>
      </c>
      <c r="F764" t="s">
        <v>5772</v>
      </c>
      <c r="G764" t="s">
        <v>5800</v>
      </c>
      <c r="H764" t="s">
        <v>5922</v>
      </c>
      <c r="I764" t="s">
        <v>5775</v>
      </c>
      <c r="J764" t="s">
        <v>6102</v>
      </c>
      <c r="K764" s="318"/>
      <c r="L764" t="s">
        <v>391</v>
      </c>
      <c r="M764" s="319">
        <v>46071</v>
      </c>
      <c r="N764" s="318">
        <v>2</v>
      </c>
      <c r="O764" s="318"/>
      <c r="P764" s="318"/>
      <c r="Q764" s="319"/>
      <c r="R764" t="s">
        <v>43</v>
      </c>
      <c r="S764" s="318"/>
      <c r="AB764" s="318"/>
      <c r="AC764" s="318">
        <v>50055917</v>
      </c>
      <c r="AD764" s="318" t="s">
        <v>43</v>
      </c>
      <c r="AF764" s="318"/>
      <c r="AG764" s="320"/>
      <c r="AH764" s="318"/>
      <c r="AI764" s="320"/>
    </row>
    <row r="765" spans="1:35">
      <c r="A765" t="s">
        <v>2430</v>
      </c>
      <c r="B765" s="1">
        <v>46056</v>
      </c>
      <c r="C765">
        <v>2</v>
      </c>
      <c r="D765">
        <v>510595</v>
      </c>
      <c r="E765" t="s">
        <v>7031</v>
      </c>
      <c r="F765" t="s">
        <v>46</v>
      </c>
      <c r="G765" t="s">
        <v>6145</v>
      </c>
      <c r="H765" t="s">
        <v>7439</v>
      </c>
      <c r="I765" t="s">
        <v>3282</v>
      </c>
      <c r="J765" t="s">
        <v>6146</v>
      </c>
      <c r="K765" s="318"/>
      <c r="L765" t="s">
        <v>5750</v>
      </c>
      <c r="M765" s="319"/>
      <c r="N765" s="318">
        <v>1</v>
      </c>
      <c r="O765" s="318"/>
      <c r="P765" s="318" t="s">
        <v>274</v>
      </c>
      <c r="Q765" s="319">
        <v>46079</v>
      </c>
      <c r="R765" t="s">
        <v>7440</v>
      </c>
      <c r="S765" s="318"/>
      <c r="AB765" s="318"/>
      <c r="AC765" s="318" t="s">
        <v>6158</v>
      </c>
      <c r="AD765" s="318" t="s">
        <v>43</v>
      </c>
      <c r="AF765" s="318"/>
      <c r="AG765" s="320"/>
      <c r="AH765" s="318"/>
      <c r="AI765" s="320"/>
    </row>
    <row r="766" spans="1:35">
      <c r="A766" t="s">
        <v>2433</v>
      </c>
      <c r="B766" s="1">
        <v>46056</v>
      </c>
      <c r="C766">
        <v>2</v>
      </c>
      <c r="D766">
        <v>510596</v>
      </c>
      <c r="E766" t="s">
        <v>7441</v>
      </c>
      <c r="F766" t="s">
        <v>46</v>
      </c>
      <c r="G766" t="s">
        <v>70</v>
      </c>
      <c r="H766" t="s">
        <v>7442</v>
      </c>
      <c r="I766" t="s">
        <v>6161</v>
      </c>
      <c r="J766" t="s">
        <v>6098</v>
      </c>
      <c r="K766" s="318"/>
      <c r="L766" t="s">
        <v>5750</v>
      </c>
      <c r="M766" s="319">
        <v>46069</v>
      </c>
      <c r="N766" s="318">
        <v>2</v>
      </c>
      <c r="O766" s="318"/>
      <c r="P766" s="318"/>
      <c r="Q766" s="319"/>
      <c r="R766" t="s">
        <v>43</v>
      </c>
      <c r="S766" s="318"/>
      <c r="U766" t="s">
        <v>257</v>
      </c>
      <c r="V766">
        <v>46056</v>
      </c>
      <c r="X766">
        <v>46069</v>
      </c>
      <c r="Z766">
        <v>26.2</v>
      </c>
      <c r="AA766">
        <v>78511</v>
      </c>
      <c r="AB766" s="318" t="s">
        <v>199</v>
      </c>
      <c r="AC766" s="318" t="s">
        <v>6158</v>
      </c>
      <c r="AD766" s="318" t="s">
        <v>44</v>
      </c>
      <c r="AF766" s="318">
        <v>100</v>
      </c>
      <c r="AG766" s="320">
        <v>195316</v>
      </c>
      <c r="AH766" s="318"/>
      <c r="AI766" s="320"/>
    </row>
    <row r="767" spans="1:35" hidden="1">
      <c r="A767" t="s">
        <v>2434</v>
      </c>
      <c r="B767" s="1">
        <v>46056</v>
      </c>
      <c r="C767">
        <v>2</v>
      </c>
      <c r="D767">
        <v>510597</v>
      </c>
      <c r="E767" t="s">
        <v>7443</v>
      </c>
      <c r="F767" t="s">
        <v>6418</v>
      </c>
      <c r="G767" t="s">
        <v>5818</v>
      </c>
      <c r="H767" t="s">
        <v>7444</v>
      </c>
      <c r="I767" t="s">
        <v>6955</v>
      </c>
      <c r="J767" t="s">
        <v>6390</v>
      </c>
      <c r="K767" s="318"/>
      <c r="L767" t="s">
        <v>7041</v>
      </c>
      <c r="M767" s="319">
        <v>46080</v>
      </c>
      <c r="N767" s="318">
        <v>2</v>
      </c>
      <c r="O767" s="318"/>
      <c r="P767" s="318"/>
      <c r="Q767" s="319"/>
      <c r="R767" t="s">
        <v>43</v>
      </c>
      <c r="S767" s="318"/>
      <c r="AB767" s="318"/>
      <c r="AC767" s="318">
        <v>50056660</v>
      </c>
      <c r="AD767" s="318" t="s">
        <v>43</v>
      </c>
      <c r="AF767" s="318"/>
      <c r="AG767" s="320">
        <v>205203</v>
      </c>
      <c r="AH767" s="318"/>
      <c r="AI767" s="320"/>
    </row>
    <row r="768" spans="1:35" hidden="1">
      <c r="A768" t="s">
        <v>2436</v>
      </c>
      <c r="B768" s="1">
        <v>46056</v>
      </c>
      <c r="C768">
        <v>2</v>
      </c>
      <c r="D768">
        <v>510598</v>
      </c>
      <c r="E768" t="s">
        <v>7445</v>
      </c>
      <c r="F768" t="s">
        <v>6418</v>
      </c>
      <c r="G768" t="s">
        <v>6000</v>
      </c>
      <c r="H768" t="s">
        <v>7446</v>
      </c>
      <c r="I768" t="s">
        <v>6904</v>
      </c>
      <c r="J768" t="s">
        <v>6333</v>
      </c>
      <c r="K768" s="318"/>
      <c r="L768" t="s">
        <v>7041</v>
      </c>
      <c r="M768" s="319"/>
      <c r="N768" s="318">
        <v>1</v>
      </c>
      <c r="O768" s="318"/>
      <c r="P768" s="318"/>
      <c r="Q768" s="319"/>
      <c r="R768" t="s">
        <v>43</v>
      </c>
      <c r="S768" s="318"/>
      <c r="AB768" s="318"/>
      <c r="AC768" s="318">
        <v>50056649</v>
      </c>
      <c r="AD768" s="318" t="s">
        <v>43</v>
      </c>
      <c r="AF768" s="318"/>
      <c r="AG768" s="320"/>
      <c r="AH768" s="318"/>
      <c r="AI768" s="320"/>
    </row>
    <row r="769" spans="1:35" hidden="1">
      <c r="A769" t="s">
        <v>2440</v>
      </c>
      <c r="B769" s="1">
        <v>46057</v>
      </c>
      <c r="C769">
        <v>2</v>
      </c>
      <c r="D769">
        <v>510599</v>
      </c>
      <c r="E769" t="s">
        <v>6838</v>
      </c>
      <c r="F769" t="s">
        <v>5772</v>
      </c>
      <c r="G769" t="s">
        <v>5800</v>
      </c>
      <c r="H769" t="s">
        <v>6839</v>
      </c>
      <c r="I769" t="s">
        <v>5775</v>
      </c>
      <c r="J769" t="s">
        <v>7447</v>
      </c>
      <c r="K769" s="318"/>
      <c r="L769" t="s">
        <v>391</v>
      </c>
      <c r="M769" s="319">
        <v>46065</v>
      </c>
      <c r="N769" s="318">
        <v>2</v>
      </c>
      <c r="O769" s="318"/>
      <c r="P769" s="318"/>
      <c r="Q769" s="319"/>
      <c r="R769" t="s">
        <v>43</v>
      </c>
      <c r="S769" s="318"/>
      <c r="AB769" s="318" t="s">
        <v>199</v>
      </c>
      <c r="AC769" s="318">
        <v>50056253</v>
      </c>
      <c r="AD769" s="318" t="s">
        <v>44</v>
      </c>
      <c r="AF769" s="318">
        <v>16</v>
      </c>
      <c r="AG769" s="320">
        <v>34275</v>
      </c>
      <c r="AH769" s="318"/>
      <c r="AI769" s="320"/>
    </row>
    <row r="770" spans="1:35">
      <c r="A770" t="s">
        <v>2443</v>
      </c>
      <c r="B770" s="1">
        <v>46058</v>
      </c>
      <c r="C770">
        <v>2</v>
      </c>
      <c r="D770">
        <v>510600</v>
      </c>
      <c r="E770" t="s">
        <v>7448</v>
      </c>
      <c r="F770" t="s">
        <v>46</v>
      </c>
      <c r="G770" t="s">
        <v>6145</v>
      </c>
      <c r="H770" t="s">
        <v>7449</v>
      </c>
      <c r="I770" t="s">
        <v>6208</v>
      </c>
      <c r="J770" t="s">
        <v>6146</v>
      </c>
      <c r="K770" s="318"/>
      <c r="L770" t="s">
        <v>5750</v>
      </c>
      <c r="M770" s="319"/>
      <c r="N770" s="318">
        <v>1</v>
      </c>
      <c r="O770" s="318"/>
      <c r="P770" s="318" t="s">
        <v>274</v>
      </c>
      <c r="Q770" s="319">
        <v>46069</v>
      </c>
      <c r="R770" t="s">
        <v>7450</v>
      </c>
      <c r="S770" s="318"/>
      <c r="AB770" s="318"/>
      <c r="AC770" s="318">
        <v>50056291</v>
      </c>
      <c r="AD770" s="318" t="s">
        <v>43</v>
      </c>
      <c r="AF770" s="318"/>
      <c r="AG770" s="320"/>
      <c r="AH770" s="318"/>
      <c r="AI770" s="320"/>
    </row>
    <row r="771" spans="1:35">
      <c r="A771" t="s">
        <v>2446</v>
      </c>
      <c r="B771" s="1">
        <v>46058</v>
      </c>
      <c r="C771">
        <v>2</v>
      </c>
      <c r="D771">
        <v>510601</v>
      </c>
      <c r="E771" t="s">
        <v>5746</v>
      </c>
      <c r="F771" t="s">
        <v>46</v>
      </c>
      <c r="G771" t="s">
        <v>70</v>
      </c>
      <c r="H771" t="s">
        <v>5747</v>
      </c>
      <c r="I771" t="s">
        <v>5748</v>
      </c>
      <c r="J771" t="s">
        <v>6102</v>
      </c>
      <c r="K771" s="318"/>
      <c r="L771"/>
      <c r="M771" s="319"/>
      <c r="N771" s="318">
        <v>1</v>
      </c>
      <c r="O771" s="318"/>
      <c r="P771" s="318"/>
      <c r="Q771" s="319"/>
      <c r="R771" t="s">
        <v>43</v>
      </c>
      <c r="S771" s="318"/>
      <c r="AB771" s="318"/>
      <c r="AC771" s="318">
        <v>50056414</v>
      </c>
      <c r="AD771" s="318" t="s">
        <v>43</v>
      </c>
      <c r="AF771" s="318"/>
      <c r="AG771" s="320"/>
      <c r="AH771" s="318"/>
      <c r="AI771" s="320"/>
    </row>
    <row r="772" spans="1:35">
      <c r="A772" t="s">
        <v>2449</v>
      </c>
      <c r="B772" s="1">
        <v>46069</v>
      </c>
      <c r="C772">
        <v>2</v>
      </c>
      <c r="D772">
        <v>510602</v>
      </c>
      <c r="E772" t="s">
        <v>7451</v>
      </c>
      <c r="F772" t="s">
        <v>46</v>
      </c>
      <c r="G772" t="s">
        <v>5982</v>
      </c>
      <c r="H772" t="s">
        <v>7263</v>
      </c>
      <c r="I772" t="s">
        <v>6208</v>
      </c>
      <c r="J772" t="s">
        <v>7452</v>
      </c>
      <c r="K772" s="318"/>
      <c r="L772" t="s">
        <v>391</v>
      </c>
      <c r="M772" s="319">
        <v>46073</v>
      </c>
      <c r="N772" s="318">
        <v>2</v>
      </c>
      <c r="O772" s="318"/>
      <c r="P772" s="318"/>
      <c r="Q772" s="319"/>
      <c r="R772" t="s">
        <v>43</v>
      </c>
      <c r="S772" s="318"/>
      <c r="AB772" s="318"/>
      <c r="AC772" s="318">
        <v>50057543</v>
      </c>
      <c r="AD772" s="318" t="s">
        <v>43</v>
      </c>
      <c r="AF772" s="318"/>
      <c r="AG772" s="320"/>
      <c r="AH772" s="318"/>
      <c r="AI772" s="320"/>
    </row>
    <row r="773" spans="1:35" hidden="1">
      <c r="A773" t="s">
        <v>2452</v>
      </c>
      <c r="B773" s="1">
        <v>46058</v>
      </c>
      <c r="C773">
        <v>2</v>
      </c>
      <c r="D773">
        <v>510603</v>
      </c>
      <c r="E773" t="s">
        <v>7453</v>
      </c>
      <c r="F773" t="s">
        <v>6418</v>
      </c>
      <c r="G773" t="s">
        <v>5800</v>
      </c>
      <c r="H773" t="s">
        <v>7454</v>
      </c>
      <c r="I773" t="s">
        <v>6955</v>
      </c>
      <c r="J773" t="s">
        <v>7455</v>
      </c>
      <c r="K773" s="318"/>
      <c r="L773" t="s">
        <v>7041</v>
      </c>
      <c r="M773" s="319"/>
      <c r="N773" s="318">
        <v>1</v>
      </c>
      <c r="O773" s="318"/>
      <c r="P773" s="318"/>
      <c r="Q773" s="319"/>
      <c r="R773" t="s">
        <v>43</v>
      </c>
      <c r="S773" s="318"/>
      <c r="AB773" s="318"/>
      <c r="AC773" s="318">
        <v>50057049</v>
      </c>
      <c r="AD773" s="318" t="s">
        <v>43</v>
      </c>
      <c r="AF773" s="318"/>
      <c r="AG773" s="320"/>
      <c r="AH773" s="318"/>
      <c r="AI773" s="320"/>
    </row>
    <row r="774" spans="1:35" hidden="1">
      <c r="A774" t="s">
        <v>2455</v>
      </c>
      <c r="B774" s="1">
        <v>46058</v>
      </c>
      <c r="C774">
        <v>2</v>
      </c>
      <c r="D774">
        <v>510604</v>
      </c>
      <c r="E774" t="s">
        <v>7456</v>
      </c>
      <c r="F774" t="s">
        <v>5942</v>
      </c>
      <c r="G774" t="s">
        <v>5759</v>
      </c>
      <c r="H774" t="s">
        <v>7457</v>
      </c>
      <c r="I774" t="s">
        <v>6890</v>
      </c>
      <c r="J774" t="s">
        <v>7257</v>
      </c>
      <c r="K774" s="318"/>
      <c r="L774" t="s">
        <v>7207</v>
      </c>
      <c r="M774" s="319"/>
      <c r="N774" s="318">
        <v>1</v>
      </c>
      <c r="O774" s="318"/>
      <c r="P774" s="318"/>
      <c r="Q774" s="319"/>
      <c r="R774" t="s">
        <v>43</v>
      </c>
      <c r="S774" s="318"/>
      <c r="AB774" s="318"/>
      <c r="AC774" s="318">
        <v>50056407</v>
      </c>
      <c r="AD774" s="318" t="s">
        <v>43</v>
      </c>
      <c r="AF774" s="318"/>
      <c r="AG774" s="320"/>
      <c r="AH774" s="318"/>
      <c r="AI774" s="320"/>
    </row>
    <row r="775" spans="1:35">
      <c r="A775" t="s">
        <v>2458</v>
      </c>
      <c r="B775" s="1">
        <v>46058</v>
      </c>
      <c r="C775">
        <v>2</v>
      </c>
      <c r="D775">
        <v>510605</v>
      </c>
      <c r="E775" t="s">
        <v>7458</v>
      </c>
      <c r="F775" t="s">
        <v>46</v>
      </c>
      <c r="G775" t="s">
        <v>70</v>
      </c>
      <c r="H775" t="s">
        <v>7459</v>
      </c>
      <c r="I775" t="s">
        <v>6055</v>
      </c>
      <c r="J775" t="s">
        <v>6098</v>
      </c>
      <c r="K775" s="318"/>
      <c r="L775" t="s">
        <v>5750</v>
      </c>
      <c r="M775" s="319">
        <v>46073</v>
      </c>
      <c r="N775" s="318">
        <v>2</v>
      </c>
      <c r="O775" s="318"/>
      <c r="P775" s="318"/>
      <c r="Q775" s="319"/>
      <c r="R775" t="s">
        <v>43</v>
      </c>
      <c r="S775" s="318"/>
      <c r="U775" t="s">
        <v>257</v>
      </c>
      <c r="V775">
        <v>46058</v>
      </c>
      <c r="X775">
        <v>46073</v>
      </c>
      <c r="Z775">
        <v>26.2</v>
      </c>
      <c r="AA775">
        <v>79635</v>
      </c>
      <c r="AB775" s="318" t="s">
        <v>199</v>
      </c>
      <c r="AC775" s="318" t="s">
        <v>6158</v>
      </c>
      <c r="AD775" s="318" t="s">
        <v>44</v>
      </c>
      <c r="AF775" s="318">
        <v>100</v>
      </c>
      <c r="AG775" s="320">
        <v>193960</v>
      </c>
      <c r="AH775" s="318"/>
      <c r="AI775" s="320"/>
    </row>
    <row r="776" spans="1:35" hidden="1">
      <c r="A776" t="s">
        <v>2459</v>
      </c>
      <c r="B776" s="1">
        <v>46058</v>
      </c>
      <c r="C776">
        <v>2</v>
      </c>
      <c r="D776">
        <v>510606</v>
      </c>
      <c r="E776" t="s">
        <v>7460</v>
      </c>
      <c r="F776" t="s">
        <v>5942</v>
      </c>
      <c r="G776" t="s">
        <v>5752</v>
      </c>
      <c r="H776" t="s">
        <v>7461</v>
      </c>
      <c r="I776" t="s">
        <v>5944</v>
      </c>
      <c r="J776" t="s">
        <v>6952</v>
      </c>
      <c r="K776" s="318"/>
      <c r="L776" t="s">
        <v>391</v>
      </c>
      <c r="M776" s="319"/>
      <c r="N776" s="318">
        <v>1</v>
      </c>
      <c r="O776" s="318"/>
      <c r="P776" s="318"/>
      <c r="Q776" s="319"/>
      <c r="R776" t="s">
        <v>43</v>
      </c>
      <c r="S776" s="318"/>
      <c r="AB776" s="318"/>
      <c r="AC776" s="318"/>
      <c r="AD776" s="318" t="s">
        <v>43</v>
      </c>
      <c r="AF776" s="318"/>
      <c r="AG776" s="320"/>
      <c r="AH776" s="318"/>
      <c r="AI776" s="320"/>
    </row>
    <row r="777" spans="1:35">
      <c r="A777" t="s">
        <v>2463</v>
      </c>
      <c r="B777" s="1">
        <v>46059</v>
      </c>
      <c r="C777">
        <v>2</v>
      </c>
      <c r="D777">
        <v>510607</v>
      </c>
      <c r="E777" t="s">
        <v>6986</v>
      </c>
      <c r="F777" t="s">
        <v>46</v>
      </c>
      <c r="G777" t="s">
        <v>6145</v>
      </c>
      <c r="H777" t="s">
        <v>6987</v>
      </c>
      <c r="I777" t="s">
        <v>6208</v>
      </c>
      <c r="J777" t="s">
        <v>6146</v>
      </c>
      <c r="K777" s="318"/>
      <c r="L777" t="s">
        <v>5750</v>
      </c>
      <c r="M777" s="319">
        <v>46079</v>
      </c>
      <c r="N777" s="318">
        <v>2</v>
      </c>
      <c r="O777" s="318"/>
      <c r="P777" s="318" t="s">
        <v>274</v>
      </c>
      <c r="Q777" s="319">
        <v>46055</v>
      </c>
      <c r="R777" t="s">
        <v>7462</v>
      </c>
      <c r="S777" s="318" t="s">
        <v>199</v>
      </c>
      <c r="T777">
        <v>12350</v>
      </c>
      <c r="AB777" s="318" t="s">
        <v>199</v>
      </c>
      <c r="AC777" s="318">
        <v>50056491</v>
      </c>
      <c r="AD777" s="318" t="s">
        <v>44</v>
      </c>
      <c r="AF777" s="318">
        <v>30</v>
      </c>
      <c r="AG777" s="320">
        <v>21835</v>
      </c>
      <c r="AH777" s="318"/>
      <c r="AI777" s="320"/>
    </row>
    <row r="778" spans="1:35">
      <c r="A778" t="s">
        <v>2466</v>
      </c>
      <c r="B778" s="1">
        <v>46059</v>
      </c>
      <c r="C778">
        <v>2</v>
      </c>
      <c r="D778">
        <v>510608</v>
      </c>
      <c r="E778" t="s">
        <v>7463</v>
      </c>
      <c r="F778" t="s">
        <v>46</v>
      </c>
      <c r="G778" t="s">
        <v>5845</v>
      </c>
      <c r="H778" t="s">
        <v>7464</v>
      </c>
      <c r="I778" t="s">
        <v>5829</v>
      </c>
      <c r="J778" t="s">
        <v>6333</v>
      </c>
      <c r="K778" s="318"/>
      <c r="L778" t="s">
        <v>5814</v>
      </c>
      <c r="M778" s="319">
        <v>46084</v>
      </c>
      <c r="N778" s="318">
        <v>3</v>
      </c>
      <c r="O778" s="318"/>
      <c r="P778" s="318"/>
      <c r="Q778" s="319"/>
      <c r="R778" t="s">
        <v>43</v>
      </c>
      <c r="S778" s="318"/>
      <c r="AB778" s="318"/>
      <c r="AC778" s="318">
        <v>50056600</v>
      </c>
      <c r="AD778" s="318" t="s">
        <v>43</v>
      </c>
      <c r="AF778" s="318"/>
      <c r="AG778" s="320"/>
      <c r="AH778" s="318"/>
      <c r="AI778" s="320"/>
    </row>
    <row r="779" spans="1:35">
      <c r="A779" t="s">
        <v>2469</v>
      </c>
      <c r="B779" s="1">
        <v>46059</v>
      </c>
      <c r="C779">
        <v>2</v>
      </c>
      <c r="D779">
        <v>510609</v>
      </c>
      <c r="E779" t="s">
        <v>7321</v>
      </c>
      <c r="F779" t="s">
        <v>46</v>
      </c>
      <c r="G779" t="s">
        <v>5773</v>
      </c>
      <c r="H779" t="s">
        <v>7322</v>
      </c>
      <c r="I779" t="s">
        <v>5754</v>
      </c>
      <c r="J779" t="s">
        <v>6993</v>
      </c>
      <c r="K779" s="318"/>
      <c r="L779" t="s">
        <v>5750</v>
      </c>
      <c r="M779" s="319">
        <v>46066</v>
      </c>
      <c r="N779" s="318">
        <v>2</v>
      </c>
      <c r="O779" s="318"/>
      <c r="P779" s="318"/>
      <c r="Q779" s="319"/>
      <c r="R779" t="s">
        <v>43</v>
      </c>
      <c r="S779" s="318"/>
      <c r="AB779" s="318" t="s">
        <v>199</v>
      </c>
      <c r="AC779" s="318">
        <v>50056542</v>
      </c>
      <c r="AD779" s="318" t="s">
        <v>44</v>
      </c>
      <c r="AF779" s="318">
        <v>30</v>
      </c>
      <c r="AG779" s="320">
        <v>25744</v>
      </c>
      <c r="AH779" s="318"/>
      <c r="AI779" s="320"/>
    </row>
    <row r="780" spans="1:35">
      <c r="A780" t="s">
        <v>2472</v>
      </c>
      <c r="B780" s="1">
        <v>46059</v>
      </c>
      <c r="C780">
        <v>2</v>
      </c>
      <c r="D780">
        <v>510610</v>
      </c>
      <c r="E780" t="s">
        <v>7315</v>
      </c>
      <c r="F780" t="s">
        <v>46</v>
      </c>
      <c r="G780" t="s">
        <v>5773</v>
      </c>
      <c r="H780" t="s">
        <v>7316</v>
      </c>
      <c r="I780" t="s">
        <v>5754</v>
      </c>
      <c r="J780" t="s">
        <v>6993</v>
      </c>
      <c r="K780" s="318"/>
      <c r="L780" t="s">
        <v>5750</v>
      </c>
      <c r="M780" s="319">
        <v>46066</v>
      </c>
      <c r="N780" s="318">
        <v>2</v>
      </c>
      <c r="O780" s="318"/>
      <c r="P780" s="318"/>
      <c r="Q780" s="319"/>
      <c r="R780" t="s">
        <v>43</v>
      </c>
      <c r="S780" s="318"/>
      <c r="AB780" s="318" t="s">
        <v>199</v>
      </c>
      <c r="AC780" s="318">
        <v>50056540</v>
      </c>
      <c r="AD780" s="318" t="s">
        <v>44</v>
      </c>
      <c r="AF780" s="318">
        <v>30</v>
      </c>
      <c r="AG780" s="320">
        <v>22319</v>
      </c>
      <c r="AH780" s="318"/>
      <c r="AI780" s="320"/>
    </row>
    <row r="781" spans="1:35">
      <c r="A781" t="s">
        <v>2475</v>
      </c>
      <c r="B781" s="1">
        <v>46062</v>
      </c>
      <c r="C781">
        <v>2</v>
      </c>
      <c r="D781">
        <v>510611</v>
      </c>
      <c r="E781" t="s">
        <v>7465</v>
      </c>
      <c r="F781" t="s">
        <v>46</v>
      </c>
      <c r="G781" t="s">
        <v>5845</v>
      </c>
      <c r="H781" t="s">
        <v>7355</v>
      </c>
      <c r="I781" t="s">
        <v>3282</v>
      </c>
      <c r="J781" t="s">
        <v>6771</v>
      </c>
      <c r="K781" s="318"/>
      <c r="L781" t="s">
        <v>5750</v>
      </c>
      <c r="M781" s="319">
        <v>46065</v>
      </c>
      <c r="N781" s="318">
        <v>2</v>
      </c>
      <c r="O781" s="318"/>
      <c r="P781" s="318"/>
      <c r="Q781" s="319"/>
      <c r="R781" t="s">
        <v>43</v>
      </c>
      <c r="S781" s="318"/>
      <c r="AB781" s="318" t="s">
        <v>199</v>
      </c>
      <c r="AC781" s="318">
        <v>50056631</v>
      </c>
      <c r="AD781" s="318" t="s">
        <v>44</v>
      </c>
      <c r="AF781" s="318">
        <v>52</v>
      </c>
      <c r="AG781" s="320">
        <v>33257</v>
      </c>
      <c r="AH781" s="318"/>
      <c r="AI781" s="320"/>
    </row>
    <row r="782" spans="1:35">
      <c r="A782" t="s">
        <v>2478</v>
      </c>
      <c r="B782" s="1">
        <v>46059</v>
      </c>
      <c r="C782">
        <v>2</v>
      </c>
      <c r="D782">
        <v>510612</v>
      </c>
      <c r="E782" t="s">
        <v>7319</v>
      </c>
      <c r="F782" t="s">
        <v>46</v>
      </c>
      <c r="G782" t="s">
        <v>5773</v>
      </c>
      <c r="H782" t="s">
        <v>7320</v>
      </c>
      <c r="I782" t="s">
        <v>5754</v>
      </c>
      <c r="J782" t="s">
        <v>6993</v>
      </c>
      <c r="K782" s="318"/>
      <c r="L782" t="s">
        <v>5750</v>
      </c>
      <c r="M782" s="319">
        <v>46069</v>
      </c>
      <c r="N782" s="318">
        <v>2</v>
      </c>
      <c r="O782" s="318"/>
      <c r="P782" s="318"/>
      <c r="Q782" s="319"/>
      <c r="R782" t="s">
        <v>43</v>
      </c>
      <c r="S782" s="318"/>
      <c r="AB782" s="318" t="s">
        <v>199</v>
      </c>
      <c r="AC782" s="318">
        <v>50056533</v>
      </c>
      <c r="AD782" s="318" t="s">
        <v>44</v>
      </c>
      <c r="AF782" s="318">
        <v>30</v>
      </c>
      <c r="AG782" s="320">
        <v>53480</v>
      </c>
      <c r="AH782" s="318"/>
      <c r="AI782" s="320"/>
    </row>
    <row r="783" spans="1:35">
      <c r="A783" t="s">
        <v>2481</v>
      </c>
      <c r="B783" s="1">
        <v>46059</v>
      </c>
      <c r="C783">
        <v>2</v>
      </c>
      <c r="D783">
        <v>510613</v>
      </c>
      <c r="E783" t="s">
        <v>7466</v>
      </c>
      <c r="F783" t="s">
        <v>46</v>
      </c>
      <c r="G783" t="s">
        <v>5773</v>
      </c>
      <c r="H783" t="s">
        <v>7467</v>
      </c>
      <c r="I783" t="s">
        <v>5754</v>
      </c>
      <c r="J783" t="s">
        <v>6993</v>
      </c>
      <c r="K783" s="318"/>
      <c r="L783" t="s">
        <v>5750</v>
      </c>
      <c r="M783" s="319">
        <v>46066</v>
      </c>
      <c r="N783" s="318">
        <v>2</v>
      </c>
      <c r="O783" s="318"/>
      <c r="P783" s="318"/>
      <c r="Q783" s="319"/>
      <c r="R783" t="s">
        <v>43</v>
      </c>
      <c r="S783" s="318"/>
      <c r="AB783" s="318" t="s">
        <v>199</v>
      </c>
      <c r="AC783" s="318">
        <v>50056534</v>
      </c>
      <c r="AD783" s="318" t="s">
        <v>44</v>
      </c>
      <c r="AF783" s="318">
        <v>30</v>
      </c>
      <c r="AG783" s="320">
        <v>15949</v>
      </c>
      <c r="AH783" s="318"/>
      <c r="AI783" s="320"/>
    </row>
    <row r="784" spans="1:35">
      <c r="A784" t="s">
        <v>2484</v>
      </c>
      <c r="B784" s="1">
        <v>46059</v>
      </c>
      <c r="C784">
        <v>2</v>
      </c>
      <c r="D784">
        <v>510614</v>
      </c>
      <c r="E784" t="s">
        <v>7468</v>
      </c>
      <c r="F784" t="s">
        <v>46</v>
      </c>
      <c r="G784" t="s">
        <v>5773</v>
      </c>
      <c r="H784" t="s">
        <v>7469</v>
      </c>
      <c r="I784" t="s">
        <v>5754</v>
      </c>
      <c r="J784" t="s">
        <v>6993</v>
      </c>
      <c r="K784" s="318"/>
      <c r="L784" t="s">
        <v>5750</v>
      </c>
      <c r="M784" s="319">
        <v>46066</v>
      </c>
      <c r="N784" s="318">
        <v>2</v>
      </c>
      <c r="O784" s="318"/>
      <c r="P784" s="318"/>
      <c r="Q784" s="319"/>
      <c r="R784" t="s">
        <v>43</v>
      </c>
      <c r="S784" s="318"/>
      <c r="AB784" s="318" t="s">
        <v>199</v>
      </c>
      <c r="AC784" s="318">
        <v>50056541</v>
      </c>
      <c r="AD784" s="318" t="s">
        <v>44</v>
      </c>
      <c r="AF784" s="318">
        <v>30</v>
      </c>
      <c r="AG784" s="320">
        <v>24209</v>
      </c>
      <c r="AH784" s="318"/>
      <c r="AI784" s="320"/>
    </row>
    <row r="785" spans="1:35">
      <c r="A785" t="s">
        <v>2487</v>
      </c>
      <c r="B785" s="1">
        <v>46059</v>
      </c>
      <c r="C785">
        <v>2</v>
      </c>
      <c r="D785">
        <v>510615</v>
      </c>
      <c r="E785" t="s">
        <v>7470</v>
      </c>
      <c r="F785" t="s">
        <v>46</v>
      </c>
      <c r="G785" t="s">
        <v>5773</v>
      </c>
      <c r="H785" t="s">
        <v>7471</v>
      </c>
      <c r="I785" t="s">
        <v>5754</v>
      </c>
      <c r="J785" t="s">
        <v>7472</v>
      </c>
      <c r="K785" s="318"/>
      <c r="L785" t="s">
        <v>5814</v>
      </c>
      <c r="M785" s="319"/>
      <c r="N785" s="318">
        <v>1</v>
      </c>
      <c r="O785" s="318"/>
      <c r="P785" s="318"/>
      <c r="Q785" s="319"/>
      <c r="R785" t="s">
        <v>43</v>
      </c>
      <c r="S785" s="318"/>
      <c r="AB785" s="318"/>
      <c r="AC785" s="318">
        <v>50056530</v>
      </c>
      <c r="AD785" s="318" t="s">
        <v>43</v>
      </c>
      <c r="AF785" s="318"/>
      <c r="AG785" s="320"/>
      <c r="AH785" s="318"/>
      <c r="AI785" s="320"/>
    </row>
    <row r="786" spans="1:35">
      <c r="A786" t="s">
        <v>2490</v>
      </c>
      <c r="B786" s="1">
        <v>46062</v>
      </c>
      <c r="C786">
        <v>2</v>
      </c>
      <c r="D786">
        <v>510616</v>
      </c>
      <c r="E786" t="s">
        <v>6491</v>
      </c>
      <c r="F786" t="s">
        <v>46</v>
      </c>
      <c r="G786" t="s">
        <v>5759</v>
      </c>
      <c r="H786" t="s">
        <v>6492</v>
      </c>
      <c r="I786" t="s">
        <v>3282</v>
      </c>
      <c r="J786" t="s">
        <v>7473</v>
      </c>
      <c r="K786" s="318"/>
      <c r="L786" t="s">
        <v>5750</v>
      </c>
      <c r="M786" s="319"/>
      <c r="N786" s="318">
        <v>1</v>
      </c>
      <c r="O786" s="318"/>
      <c r="P786" s="318"/>
      <c r="Q786" s="319"/>
      <c r="R786" t="s">
        <v>43</v>
      </c>
      <c r="S786" s="318"/>
      <c r="AB786" s="318"/>
      <c r="AC786" s="318">
        <v>50056846</v>
      </c>
      <c r="AD786" s="318" t="s">
        <v>43</v>
      </c>
      <c r="AF786" s="318"/>
      <c r="AG786" s="320"/>
      <c r="AH786" s="318"/>
      <c r="AI786" s="320"/>
    </row>
    <row r="787" spans="1:35">
      <c r="A787" t="s">
        <v>2493</v>
      </c>
      <c r="B787" s="1">
        <v>46062</v>
      </c>
      <c r="C787">
        <v>2</v>
      </c>
      <c r="D787">
        <v>510617</v>
      </c>
      <c r="E787" t="s">
        <v>7474</v>
      </c>
      <c r="F787" t="s">
        <v>46</v>
      </c>
      <c r="G787" t="s">
        <v>5773</v>
      </c>
      <c r="H787" t="s">
        <v>7475</v>
      </c>
      <c r="I787" t="s">
        <v>3282</v>
      </c>
      <c r="J787" t="s">
        <v>6993</v>
      </c>
      <c r="K787" s="318"/>
      <c r="L787"/>
      <c r="M787" s="319">
        <v>46066</v>
      </c>
      <c r="N787" s="318">
        <v>2</v>
      </c>
      <c r="O787" s="318"/>
      <c r="P787" s="318"/>
      <c r="Q787" s="319"/>
      <c r="R787" t="s">
        <v>43</v>
      </c>
      <c r="S787" s="318"/>
      <c r="AB787" s="318" t="s">
        <v>199</v>
      </c>
      <c r="AC787" s="318">
        <v>50056850</v>
      </c>
      <c r="AD787" s="318" t="s">
        <v>44</v>
      </c>
      <c r="AF787" s="318">
        <v>30</v>
      </c>
      <c r="AG787" s="320">
        <v>23511</v>
      </c>
      <c r="AH787" s="318"/>
      <c r="AI787" s="320"/>
    </row>
    <row r="788" spans="1:35">
      <c r="A788" t="s">
        <v>2496</v>
      </c>
      <c r="B788" s="1">
        <v>46062</v>
      </c>
      <c r="C788">
        <v>2</v>
      </c>
      <c r="D788">
        <v>510618</v>
      </c>
      <c r="E788" t="s">
        <v>7476</v>
      </c>
      <c r="F788" t="s">
        <v>46</v>
      </c>
      <c r="G788" t="s">
        <v>5773</v>
      </c>
      <c r="H788" t="s">
        <v>7477</v>
      </c>
      <c r="I788" t="s">
        <v>3282</v>
      </c>
      <c r="J788" t="s">
        <v>6993</v>
      </c>
      <c r="K788" s="318"/>
      <c r="L788"/>
      <c r="M788" s="319">
        <v>46066</v>
      </c>
      <c r="N788" s="318">
        <v>2</v>
      </c>
      <c r="O788" s="318"/>
      <c r="P788" s="318"/>
      <c r="Q788" s="319"/>
      <c r="R788" t="s">
        <v>43</v>
      </c>
      <c r="S788" s="318"/>
      <c r="AB788" s="318" t="s">
        <v>199</v>
      </c>
      <c r="AC788" s="318">
        <v>50056853</v>
      </c>
      <c r="AD788" s="318" t="s">
        <v>44</v>
      </c>
      <c r="AF788" s="318">
        <v>30</v>
      </c>
      <c r="AG788" s="320">
        <v>19533</v>
      </c>
      <c r="AH788" s="318"/>
      <c r="AI788" s="320"/>
    </row>
    <row r="789" spans="1:35" hidden="1">
      <c r="A789" t="s">
        <v>2499</v>
      </c>
      <c r="B789" s="1">
        <v>46063</v>
      </c>
      <c r="C789">
        <v>2</v>
      </c>
      <c r="D789">
        <v>510619</v>
      </c>
      <c r="E789" t="s">
        <v>7478</v>
      </c>
      <c r="F789" t="s">
        <v>6418</v>
      </c>
      <c r="G789" t="s">
        <v>5800</v>
      </c>
      <c r="H789" t="s">
        <v>7479</v>
      </c>
      <c r="I789" t="s">
        <v>6904</v>
      </c>
      <c r="J789" t="s">
        <v>7385</v>
      </c>
      <c r="K789" s="318"/>
      <c r="L789" t="s">
        <v>7041</v>
      </c>
      <c r="M789" s="319"/>
      <c r="N789" s="318">
        <v>1</v>
      </c>
      <c r="O789" s="318"/>
      <c r="P789" s="318"/>
      <c r="Q789" s="319"/>
      <c r="R789" t="s">
        <v>43</v>
      </c>
      <c r="S789" s="318"/>
      <c r="AB789" s="318"/>
      <c r="AC789" s="318" t="s">
        <v>6158</v>
      </c>
      <c r="AD789" s="318" t="s">
        <v>43</v>
      </c>
      <c r="AF789" s="318"/>
      <c r="AG789" s="320"/>
      <c r="AH789" s="318"/>
      <c r="AI789" s="320"/>
    </row>
    <row r="790" spans="1:35" hidden="1">
      <c r="A790" t="s">
        <v>2502</v>
      </c>
      <c r="B790" s="1">
        <v>46063</v>
      </c>
      <c r="C790">
        <v>2</v>
      </c>
      <c r="D790">
        <v>510620</v>
      </c>
      <c r="E790" t="s">
        <v>5932</v>
      </c>
      <c r="F790" t="s">
        <v>5772</v>
      </c>
      <c r="G790" t="s">
        <v>5806</v>
      </c>
      <c r="H790" t="s">
        <v>5933</v>
      </c>
      <c r="I790" t="s">
        <v>5775</v>
      </c>
      <c r="J790" t="s">
        <v>7480</v>
      </c>
      <c r="K790" s="318"/>
      <c r="L790" t="s">
        <v>391</v>
      </c>
      <c r="M790" s="319"/>
      <c r="N790" s="318">
        <v>1</v>
      </c>
      <c r="O790" s="318"/>
      <c r="P790" s="318"/>
      <c r="Q790" s="319"/>
      <c r="R790" t="s">
        <v>43</v>
      </c>
      <c r="S790" s="318"/>
      <c r="AB790" s="318"/>
      <c r="AC790" s="318">
        <v>50056906</v>
      </c>
      <c r="AD790" s="318" t="s">
        <v>43</v>
      </c>
      <c r="AF790" s="318"/>
      <c r="AG790" s="320"/>
      <c r="AH790" s="318"/>
      <c r="AI790" s="320"/>
    </row>
    <row r="791" spans="1:35">
      <c r="A791" t="s">
        <v>2505</v>
      </c>
      <c r="B791" s="1">
        <v>46063</v>
      </c>
      <c r="C791">
        <v>2</v>
      </c>
      <c r="D791">
        <v>510621</v>
      </c>
      <c r="E791" t="s">
        <v>6975</v>
      </c>
      <c r="F791" t="s">
        <v>46</v>
      </c>
      <c r="G791" t="s">
        <v>6145</v>
      </c>
      <c r="H791" t="s">
        <v>6976</v>
      </c>
      <c r="I791" t="s">
        <v>6208</v>
      </c>
      <c r="J791" t="s">
        <v>6146</v>
      </c>
      <c r="K791" s="318"/>
      <c r="L791" t="s">
        <v>5750</v>
      </c>
      <c r="M791" s="319"/>
      <c r="N791" s="318">
        <v>1</v>
      </c>
      <c r="O791" s="318"/>
      <c r="P791" s="318" t="s">
        <v>274</v>
      </c>
      <c r="Q791" s="319">
        <v>46070</v>
      </c>
      <c r="R791" t="s">
        <v>7481</v>
      </c>
      <c r="S791" s="318"/>
      <c r="AB791" s="318"/>
      <c r="AC791" s="318"/>
      <c r="AD791" s="318" t="s">
        <v>43</v>
      </c>
      <c r="AF791" s="318"/>
      <c r="AG791" s="320"/>
      <c r="AH791" s="318"/>
      <c r="AI791" s="320"/>
    </row>
    <row r="792" spans="1:35">
      <c r="A792" t="s">
        <v>2508</v>
      </c>
      <c r="B792" s="1">
        <v>46063</v>
      </c>
      <c r="C792">
        <v>2</v>
      </c>
      <c r="D792">
        <v>510622</v>
      </c>
      <c r="E792" t="s">
        <v>7056</v>
      </c>
      <c r="F792" t="s">
        <v>46</v>
      </c>
      <c r="G792" t="s">
        <v>5759</v>
      </c>
      <c r="H792" t="s">
        <v>7057</v>
      </c>
      <c r="I792" t="s">
        <v>6055</v>
      </c>
      <c r="J792" t="s">
        <v>6102</v>
      </c>
      <c r="K792" s="318"/>
      <c r="L792" t="s">
        <v>5750</v>
      </c>
      <c r="M792" s="319">
        <v>46065</v>
      </c>
      <c r="N792" s="318">
        <v>2</v>
      </c>
      <c r="O792" s="318"/>
      <c r="P792" s="318"/>
      <c r="Q792" s="319"/>
      <c r="R792" t="s">
        <v>43</v>
      </c>
      <c r="S792" s="318"/>
      <c r="AB792" s="318" t="s">
        <v>199</v>
      </c>
      <c r="AC792" s="318">
        <v>50056970</v>
      </c>
      <c r="AD792" s="318" t="s">
        <v>44</v>
      </c>
      <c r="AF792" s="318">
        <v>30</v>
      </c>
      <c r="AG792" s="320">
        <v>20166</v>
      </c>
      <c r="AH792" s="318"/>
      <c r="AI792" s="320"/>
    </row>
    <row r="793" spans="1:35">
      <c r="A793" t="s">
        <v>2511</v>
      </c>
      <c r="B793" s="1">
        <v>46063</v>
      </c>
      <c r="C793">
        <v>2</v>
      </c>
      <c r="D793">
        <v>510623</v>
      </c>
      <c r="E793" t="s">
        <v>7482</v>
      </c>
      <c r="F793" t="s">
        <v>46</v>
      </c>
      <c r="G793" t="s">
        <v>70</v>
      </c>
      <c r="H793" t="s">
        <v>7459</v>
      </c>
      <c r="I793" t="s">
        <v>6055</v>
      </c>
      <c r="J793" t="s">
        <v>6333</v>
      </c>
      <c r="K793" s="318"/>
      <c r="L793" t="s">
        <v>5814</v>
      </c>
      <c r="M793" s="319">
        <v>46079</v>
      </c>
      <c r="N793" s="318">
        <v>2</v>
      </c>
      <c r="O793" s="318"/>
      <c r="P793" s="318"/>
      <c r="Q793" s="319"/>
      <c r="R793" t="s">
        <v>43</v>
      </c>
      <c r="S793" s="318"/>
      <c r="U793" t="s">
        <v>257</v>
      </c>
      <c r="V793">
        <v>46063</v>
      </c>
      <c r="X793">
        <v>46079</v>
      </c>
      <c r="Z793">
        <v>26.2</v>
      </c>
      <c r="AA793">
        <v>168930</v>
      </c>
      <c r="AB793" s="318"/>
      <c r="AC793" s="318">
        <v>50057082</v>
      </c>
      <c r="AD793" s="318" t="s">
        <v>43</v>
      </c>
      <c r="AF793" s="318"/>
      <c r="AG793" s="320"/>
      <c r="AH793" s="318"/>
      <c r="AI793" s="320"/>
    </row>
    <row r="794" spans="1:35" hidden="1">
      <c r="A794" t="s">
        <v>2514</v>
      </c>
      <c r="B794" s="1">
        <v>46063</v>
      </c>
      <c r="C794">
        <v>2</v>
      </c>
      <c r="D794">
        <v>510624</v>
      </c>
      <c r="E794" t="s">
        <v>7483</v>
      </c>
      <c r="F794" t="s">
        <v>6418</v>
      </c>
      <c r="G794" t="s">
        <v>5982</v>
      </c>
      <c r="H794" t="s">
        <v>7484</v>
      </c>
      <c r="I794" t="s">
        <v>7107</v>
      </c>
      <c r="J794" t="s">
        <v>6333</v>
      </c>
      <c r="K794" s="318"/>
      <c r="L794" t="s">
        <v>7041</v>
      </c>
      <c r="M794" s="319">
        <v>46083</v>
      </c>
      <c r="N794" s="318">
        <v>3</v>
      </c>
      <c r="O794" s="318"/>
      <c r="P794" s="318"/>
      <c r="Q794" s="319"/>
      <c r="R794" t="s">
        <v>43</v>
      </c>
      <c r="S794" s="318"/>
      <c r="AB794" s="318"/>
      <c r="AC794" s="318">
        <v>50058453</v>
      </c>
      <c r="AD794" s="318" t="s">
        <v>43</v>
      </c>
      <c r="AF794" s="318"/>
      <c r="AG794" s="320"/>
      <c r="AH794" s="318"/>
      <c r="AI794" s="320"/>
    </row>
    <row r="795" spans="1:35">
      <c r="A795" t="s">
        <v>2516</v>
      </c>
      <c r="B795" s="1">
        <v>46065</v>
      </c>
      <c r="C795">
        <v>2</v>
      </c>
      <c r="D795">
        <v>510625</v>
      </c>
      <c r="E795" t="s">
        <v>6003</v>
      </c>
      <c r="F795" t="s">
        <v>46</v>
      </c>
      <c r="G795" t="s">
        <v>6145</v>
      </c>
      <c r="H795" t="s">
        <v>6004</v>
      </c>
      <c r="I795" t="s">
        <v>5754</v>
      </c>
      <c r="J795" t="s">
        <v>6146</v>
      </c>
      <c r="K795" s="318"/>
      <c r="L795" t="s">
        <v>5750</v>
      </c>
      <c r="M795" s="319"/>
      <c r="N795" s="318">
        <v>1</v>
      </c>
      <c r="O795" s="318"/>
      <c r="P795" s="318" t="s">
        <v>274</v>
      </c>
      <c r="Q795" s="319"/>
      <c r="R795" t="s">
        <v>7405</v>
      </c>
      <c r="S795" s="318"/>
      <c r="AB795" s="318"/>
      <c r="AC795" s="318">
        <v>50057127</v>
      </c>
      <c r="AD795" s="318" t="s">
        <v>43</v>
      </c>
      <c r="AF795" s="318"/>
      <c r="AG795" s="320"/>
      <c r="AH795" s="318"/>
      <c r="AI795" s="320"/>
    </row>
    <row r="796" spans="1:35">
      <c r="A796" t="s">
        <v>2519</v>
      </c>
      <c r="B796" s="1">
        <v>46065</v>
      </c>
      <c r="C796">
        <v>2</v>
      </c>
      <c r="D796">
        <v>510626</v>
      </c>
      <c r="E796" t="s">
        <v>7485</v>
      </c>
      <c r="F796" t="s">
        <v>46</v>
      </c>
      <c r="G796" t="s">
        <v>70</v>
      </c>
      <c r="H796" t="s">
        <v>7486</v>
      </c>
      <c r="I796" t="s">
        <v>6161</v>
      </c>
      <c r="J796" t="s">
        <v>6098</v>
      </c>
      <c r="K796" s="318"/>
      <c r="L796" t="s">
        <v>5750</v>
      </c>
      <c r="M796" s="319">
        <v>46069</v>
      </c>
      <c r="N796" s="318">
        <v>2</v>
      </c>
      <c r="O796" s="318"/>
      <c r="P796" s="318"/>
      <c r="Q796" s="319"/>
      <c r="R796" t="s">
        <v>43</v>
      </c>
      <c r="S796" s="318"/>
      <c r="U796" t="s">
        <v>257</v>
      </c>
      <c r="V796">
        <v>46065</v>
      </c>
      <c r="X796">
        <v>46069</v>
      </c>
      <c r="Z796">
        <v>26.2</v>
      </c>
      <c r="AA796">
        <v>80578</v>
      </c>
      <c r="AB796" s="318" t="s">
        <v>199</v>
      </c>
      <c r="AC796" s="318" t="s">
        <v>6158</v>
      </c>
      <c r="AD796" s="318" t="s">
        <v>44</v>
      </c>
      <c r="AF796" s="318">
        <v>100</v>
      </c>
      <c r="AG796" s="320">
        <v>199553</v>
      </c>
      <c r="AH796" s="318"/>
      <c r="AI796" s="320"/>
    </row>
    <row r="797" spans="1:35">
      <c r="A797" t="s">
        <v>2522</v>
      </c>
      <c r="B797" s="1">
        <v>46066</v>
      </c>
      <c r="C797">
        <v>2</v>
      </c>
      <c r="D797">
        <v>510627</v>
      </c>
      <c r="E797" t="s">
        <v>7487</v>
      </c>
      <c r="F797" t="s">
        <v>46</v>
      </c>
      <c r="G797" t="s">
        <v>5773</v>
      </c>
      <c r="H797" t="s">
        <v>7488</v>
      </c>
      <c r="I797" t="s">
        <v>6055</v>
      </c>
      <c r="J797" t="s">
        <v>6390</v>
      </c>
      <c r="K797" s="318"/>
      <c r="L797" t="s">
        <v>5814</v>
      </c>
      <c r="M797" s="319"/>
      <c r="N797" s="318">
        <v>1</v>
      </c>
      <c r="O797" s="318"/>
      <c r="P797" s="318"/>
      <c r="Q797" s="319"/>
      <c r="R797" t="s">
        <v>43</v>
      </c>
      <c r="S797" s="318"/>
      <c r="AB797" s="318"/>
      <c r="AC797" s="318">
        <v>50057367</v>
      </c>
      <c r="AD797" s="318" t="s">
        <v>43</v>
      </c>
      <c r="AF797" s="318"/>
      <c r="AG797" s="320"/>
      <c r="AH797" s="318"/>
      <c r="AI797" s="320"/>
    </row>
    <row r="798" spans="1:35">
      <c r="A798" t="s">
        <v>2524</v>
      </c>
      <c r="B798" s="1">
        <v>46066</v>
      </c>
      <c r="C798">
        <v>2</v>
      </c>
      <c r="D798">
        <v>510628</v>
      </c>
      <c r="E798" t="s">
        <v>7317</v>
      </c>
      <c r="F798" t="s">
        <v>46</v>
      </c>
      <c r="G798" t="s">
        <v>70</v>
      </c>
      <c r="H798" t="s">
        <v>7318</v>
      </c>
      <c r="I798" t="s">
        <v>5754</v>
      </c>
      <c r="J798" t="s">
        <v>6102</v>
      </c>
      <c r="K798" s="318"/>
      <c r="L798" t="s">
        <v>5750</v>
      </c>
      <c r="M798" s="319">
        <v>46069</v>
      </c>
      <c r="N798" s="318">
        <v>2</v>
      </c>
      <c r="O798" s="318"/>
      <c r="P798" s="318"/>
      <c r="Q798" s="319"/>
      <c r="R798" t="s">
        <v>43</v>
      </c>
      <c r="S798" s="318"/>
      <c r="U798" t="s">
        <v>257</v>
      </c>
      <c r="V798">
        <v>46066</v>
      </c>
      <c r="X798">
        <v>46069</v>
      </c>
      <c r="Z798">
        <v>26.2</v>
      </c>
      <c r="AA798">
        <v>29786</v>
      </c>
      <c r="AB798" s="318" t="s">
        <v>199</v>
      </c>
      <c r="AC798" s="318">
        <v>50057289</v>
      </c>
      <c r="AD798" s="318" t="s">
        <v>44</v>
      </c>
      <c r="AF798" s="318">
        <v>30</v>
      </c>
      <c r="AG798" s="320">
        <v>62696</v>
      </c>
      <c r="AH798" s="318"/>
      <c r="AI798" s="320"/>
    </row>
    <row r="799" spans="1:35" hidden="1">
      <c r="A799" t="s">
        <v>2527</v>
      </c>
      <c r="B799" s="1">
        <v>46066</v>
      </c>
      <c r="C799">
        <v>2</v>
      </c>
      <c r="D799">
        <v>510629</v>
      </c>
      <c r="E799" t="s">
        <v>7489</v>
      </c>
      <c r="F799" t="s">
        <v>6418</v>
      </c>
      <c r="G799" t="s">
        <v>5818</v>
      </c>
      <c r="H799" t="s">
        <v>7490</v>
      </c>
      <c r="I799" t="s">
        <v>7491</v>
      </c>
      <c r="J799" t="s">
        <v>6333</v>
      </c>
      <c r="K799" s="318"/>
      <c r="L799" t="s">
        <v>7041</v>
      </c>
      <c r="M799" s="319"/>
      <c r="N799" s="318">
        <v>1</v>
      </c>
      <c r="O799" s="318"/>
      <c r="P799" s="318"/>
      <c r="Q799" s="319"/>
      <c r="R799" t="s">
        <v>43</v>
      </c>
      <c r="S799" s="318"/>
      <c r="AB799" s="318"/>
      <c r="AC799" s="318">
        <v>50058455</v>
      </c>
      <c r="AD799" s="318" t="s">
        <v>43</v>
      </c>
      <c r="AF799" s="318"/>
      <c r="AG799" s="320"/>
      <c r="AH799" s="318"/>
      <c r="AI799" s="320"/>
    </row>
    <row r="800" spans="1:35" hidden="1">
      <c r="A800" t="s">
        <v>2530</v>
      </c>
      <c r="B800" s="1">
        <v>46066</v>
      </c>
      <c r="C800">
        <v>2</v>
      </c>
      <c r="D800">
        <v>510630</v>
      </c>
      <c r="E800" t="s">
        <v>7492</v>
      </c>
      <c r="F800" t="s">
        <v>6418</v>
      </c>
      <c r="G800" t="s">
        <v>5818</v>
      </c>
      <c r="H800" t="s">
        <v>7493</v>
      </c>
      <c r="I800" t="s">
        <v>6980</v>
      </c>
      <c r="J800" t="s">
        <v>7180</v>
      </c>
      <c r="K800" s="318"/>
      <c r="L800" t="s">
        <v>7041</v>
      </c>
      <c r="M800" s="319"/>
      <c r="N800" s="318">
        <v>1</v>
      </c>
      <c r="O800" s="318"/>
      <c r="P800" s="318"/>
      <c r="Q800" s="319"/>
      <c r="R800" t="s">
        <v>43</v>
      </c>
      <c r="S800" s="318"/>
      <c r="AB800" s="318"/>
      <c r="AC800" s="318">
        <v>50057603</v>
      </c>
      <c r="AD800" s="318" t="s">
        <v>43</v>
      </c>
      <c r="AF800" s="318"/>
      <c r="AG800" s="320"/>
      <c r="AH800" s="318"/>
      <c r="AI800" s="320"/>
    </row>
    <row r="801" spans="1:35">
      <c r="A801" t="s">
        <v>2533</v>
      </c>
      <c r="B801" s="1">
        <v>46066</v>
      </c>
      <c r="C801">
        <v>2</v>
      </c>
      <c r="D801">
        <v>510631</v>
      </c>
      <c r="E801" t="s">
        <v>7494</v>
      </c>
      <c r="F801" t="s">
        <v>46</v>
      </c>
      <c r="G801" t="s">
        <v>70</v>
      </c>
      <c r="H801" t="s">
        <v>7495</v>
      </c>
      <c r="I801" t="s">
        <v>5829</v>
      </c>
      <c r="J801" t="s">
        <v>7427</v>
      </c>
      <c r="K801" s="318"/>
      <c r="L801" t="s">
        <v>5750</v>
      </c>
      <c r="M801" s="319">
        <v>46069</v>
      </c>
      <c r="N801" s="318">
        <v>2</v>
      </c>
      <c r="O801" s="318"/>
      <c r="P801" s="318"/>
      <c r="Q801" s="319"/>
      <c r="R801" t="s">
        <v>43</v>
      </c>
      <c r="S801" s="318"/>
      <c r="U801" t="s">
        <v>257</v>
      </c>
      <c r="V801">
        <v>46066</v>
      </c>
      <c r="X801">
        <v>46069</v>
      </c>
      <c r="Z801">
        <v>26.2</v>
      </c>
      <c r="AA801">
        <v>12528</v>
      </c>
      <c r="AB801" s="318" t="s">
        <v>199</v>
      </c>
      <c r="AC801" s="318">
        <v>50057221</v>
      </c>
      <c r="AD801" s="318" t="s">
        <v>44</v>
      </c>
      <c r="AF801" s="318">
        <v>30</v>
      </c>
      <c r="AG801" s="320">
        <v>22289</v>
      </c>
      <c r="AH801" s="318"/>
      <c r="AI801" s="320"/>
    </row>
    <row r="802" spans="1:35">
      <c r="A802" t="s">
        <v>2534</v>
      </c>
      <c r="B802" s="1">
        <v>46066</v>
      </c>
      <c r="C802">
        <v>2</v>
      </c>
      <c r="D802">
        <v>510632</v>
      </c>
      <c r="E802" t="s">
        <v>7496</v>
      </c>
      <c r="F802" t="s">
        <v>46</v>
      </c>
      <c r="G802" t="s">
        <v>70</v>
      </c>
      <c r="H802" t="s">
        <v>7497</v>
      </c>
      <c r="I802" t="s">
        <v>5754</v>
      </c>
      <c r="J802" t="s">
        <v>7498</v>
      </c>
      <c r="K802" s="318"/>
      <c r="L802" t="s">
        <v>5750</v>
      </c>
      <c r="M802" s="319">
        <v>46069</v>
      </c>
      <c r="N802" s="318">
        <v>2</v>
      </c>
      <c r="O802" s="318"/>
      <c r="P802" s="318"/>
      <c r="Q802" s="319"/>
      <c r="R802" t="s">
        <v>43</v>
      </c>
      <c r="S802" s="318"/>
      <c r="U802" t="s">
        <v>257</v>
      </c>
      <c r="V802">
        <v>46066</v>
      </c>
      <c r="X802">
        <v>46069</v>
      </c>
      <c r="Z802">
        <v>26.2</v>
      </c>
      <c r="AA802">
        <v>31486</v>
      </c>
      <c r="AB802" s="318"/>
      <c r="AC802" s="318">
        <v>50057324</v>
      </c>
      <c r="AD802" s="318" t="s">
        <v>43</v>
      </c>
      <c r="AF802" s="318"/>
      <c r="AG802" s="320"/>
      <c r="AH802" s="318"/>
      <c r="AI802" s="320"/>
    </row>
    <row r="803" spans="1:35">
      <c r="A803" t="s">
        <v>2537</v>
      </c>
      <c r="B803" s="1">
        <v>46066</v>
      </c>
      <c r="C803">
        <v>2</v>
      </c>
      <c r="D803">
        <v>510633</v>
      </c>
      <c r="E803" t="s">
        <v>7496</v>
      </c>
      <c r="F803" t="s">
        <v>46</v>
      </c>
      <c r="G803" t="s">
        <v>5773</v>
      </c>
      <c r="H803" t="s">
        <v>7497</v>
      </c>
      <c r="I803" t="s">
        <v>5754</v>
      </c>
      <c r="J803" t="s">
        <v>6993</v>
      </c>
      <c r="K803" s="318"/>
      <c r="L803" t="s">
        <v>5750</v>
      </c>
      <c r="M803" s="319">
        <v>46077</v>
      </c>
      <c r="N803" s="318">
        <v>2</v>
      </c>
      <c r="O803" s="318"/>
      <c r="P803" s="318"/>
      <c r="Q803" s="319"/>
      <c r="R803" t="s">
        <v>43</v>
      </c>
      <c r="S803" s="318"/>
      <c r="AB803" s="318" t="s">
        <v>199</v>
      </c>
      <c r="AC803" s="318">
        <v>50057325</v>
      </c>
      <c r="AD803" s="318" t="s">
        <v>44</v>
      </c>
      <c r="AF803" s="318">
        <v>30</v>
      </c>
      <c r="AG803" s="320">
        <v>23841</v>
      </c>
      <c r="AH803" s="318"/>
      <c r="AI803" s="320"/>
    </row>
    <row r="804" spans="1:35" hidden="1">
      <c r="A804" t="s">
        <v>2540</v>
      </c>
      <c r="B804" s="1">
        <v>46070</v>
      </c>
      <c r="C804">
        <v>2</v>
      </c>
      <c r="D804">
        <v>510634</v>
      </c>
      <c r="E804" t="s">
        <v>7499</v>
      </c>
      <c r="F804" t="s">
        <v>5942</v>
      </c>
      <c r="G804" t="s">
        <v>5759</v>
      </c>
      <c r="H804" t="s">
        <v>7500</v>
      </c>
      <c r="I804" t="s">
        <v>6890</v>
      </c>
      <c r="J804" t="s">
        <v>746</v>
      </c>
      <c r="K804" s="318"/>
      <c r="L804" t="s">
        <v>7398</v>
      </c>
      <c r="M804" s="319"/>
      <c r="N804" s="318">
        <v>1</v>
      </c>
      <c r="O804" s="318"/>
      <c r="P804" s="318" t="s">
        <v>6518</v>
      </c>
      <c r="Q804" s="319"/>
      <c r="R804" t="s">
        <v>7501</v>
      </c>
      <c r="S804" s="318"/>
      <c r="AB804" s="318"/>
      <c r="AC804" s="318">
        <v>50056679</v>
      </c>
      <c r="AD804" s="318" t="s">
        <v>43</v>
      </c>
      <c r="AF804" s="318"/>
      <c r="AG804" s="320"/>
      <c r="AH804" s="318"/>
      <c r="AI804" s="320"/>
    </row>
    <row r="805" spans="1:35" hidden="1">
      <c r="A805" t="s">
        <v>2543</v>
      </c>
      <c r="B805" s="1">
        <v>46070</v>
      </c>
      <c r="C805">
        <v>2</v>
      </c>
      <c r="D805">
        <v>510635</v>
      </c>
      <c r="E805" t="s">
        <v>7502</v>
      </c>
      <c r="F805" t="s">
        <v>5942</v>
      </c>
      <c r="G805" t="s">
        <v>5759</v>
      </c>
      <c r="H805" t="s">
        <v>7503</v>
      </c>
      <c r="I805" t="s">
        <v>6890</v>
      </c>
      <c r="J805" t="s">
        <v>746</v>
      </c>
      <c r="K805" s="318"/>
      <c r="L805" t="s">
        <v>7398</v>
      </c>
      <c r="M805" s="319"/>
      <c r="N805" s="318">
        <v>1</v>
      </c>
      <c r="O805" s="318"/>
      <c r="P805" s="318" t="s">
        <v>6518</v>
      </c>
      <c r="Q805" s="319"/>
      <c r="R805" t="s">
        <v>7501</v>
      </c>
      <c r="S805" s="318"/>
      <c r="AB805" s="318"/>
      <c r="AC805" s="318">
        <v>50056670</v>
      </c>
      <c r="AD805" s="318" t="s">
        <v>43</v>
      </c>
      <c r="AF805" s="318"/>
      <c r="AG805" s="320"/>
      <c r="AH805" s="318"/>
      <c r="AI805" s="320"/>
    </row>
    <row r="806" spans="1:35" hidden="1">
      <c r="A806" t="s">
        <v>2546</v>
      </c>
      <c r="B806" s="1">
        <v>46070</v>
      </c>
      <c r="C806">
        <v>2</v>
      </c>
      <c r="D806">
        <v>510636</v>
      </c>
      <c r="E806" t="s">
        <v>7504</v>
      </c>
      <c r="F806" t="s">
        <v>5942</v>
      </c>
      <c r="G806" t="s">
        <v>5759</v>
      </c>
      <c r="H806" t="s">
        <v>7505</v>
      </c>
      <c r="I806" t="s">
        <v>6890</v>
      </c>
      <c r="J806" t="s">
        <v>746</v>
      </c>
      <c r="K806" s="318"/>
      <c r="L806" t="s">
        <v>7398</v>
      </c>
      <c r="M806" s="319"/>
      <c r="N806" s="318">
        <v>1</v>
      </c>
      <c r="O806" s="318"/>
      <c r="P806" s="318" t="s">
        <v>6518</v>
      </c>
      <c r="Q806" s="319"/>
      <c r="R806" t="s">
        <v>7501</v>
      </c>
      <c r="S806" s="318"/>
      <c r="AB806" s="318"/>
      <c r="AC806" s="318">
        <v>50056682</v>
      </c>
      <c r="AD806" s="318" t="s">
        <v>43</v>
      </c>
      <c r="AF806" s="318"/>
      <c r="AG806" s="320"/>
      <c r="AH806" s="318"/>
      <c r="AI806" s="320"/>
    </row>
    <row r="807" spans="1:35" hidden="1">
      <c r="A807" t="s">
        <v>2549</v>
      </c>
      <c r="B807" s="1">
        <v>46070</v>
      </c>
      <c r="C807">
        <v>2</v>
      </c>
      <c r="D807">
        <v>510637</v>
      </c>
      <c r="E807" t="s">
        <v>7506</v>
      </c>
      <c r="F807" t="s">
        <v>5942</v>
      </c>
      <c r="G807" t="s">
        <v>5759</v>
      </c>
      <c r="H807" t="s">
        <v>7507</v>
      </c>
      <c r="I807" t="s">
        <v>6890</v>
      </c>
      <c r="J807" t="s">
        <v>746</v>
      </c>
      <c r="K807" s="318"/>
      <c r="L807" t="s">
        <v>7398</v>
      </c>
      <c r="M807" s="319"/>
      <c r="N807" s="318">
        <v>1</v>
      </c>
      <c r="O807" s="318"/>
      <c r="P807" s="318" t="s">
        <v>6518</v>
      </c>
      <c r="Q807" s="319"/>
      <c r="R807" t="s">
        <v>7501</v>
      </c>
      <c r="S807" s="318"/>
      <c r="AB807" s="318"/>
      <c r="AC807" s="318">
        <v>50056688</v>
      </c>
      <c r="AD807" s="318" t="s">
        <v>43</v>
      </c>
      <c r="AF807" s="318"/>
      <c r="AG807" s="320"/>
      <c r="AH807" s="318"/>
      <c r="AI807" s="320"/>
    </row>
    <row r="808" spans="1:35" hidden="1">
      <c r="A808" t="s">
        <v>2552</v>
      </c>
      <c r="B808" s="1">
        <v>46069</v>
      </c>
      <c r="C808">
        <v>2</v>
      </c>
      <c r="D808">
        <v>510638</v>
      </c>
      <c r="E808" t="s">
        <v>7508</v>
      </c>
      <c r="F808" t="s">
        <v>6418</v>
      </c>
      <c r="G808" t="s">
        <v>5800</v>
      </c>
      <c r="H808" t="s">
        <v>7509</v>
      </c>
      <c r="I808" t="s">
        <v>6904</v>
      </c>
      <c r="J808" t="s">
        <v>6333</v>
      </c>
      <c r="K808" s="318"/>
      <c r="L808" t="s">
        <v>7041</v>
      </c>
      <c r="M808" s="319">
        <v>46080</v>
      </c>
      <c r="N808" s="318">
        <v>2</v>
      </c>
      <c r="O808" s="318"/>
      <c r="P808" s="318"/>
      <c r="Q808" s="319"/>
      <c r="R808" t="s">
        <v>43</v>
      </c>
      <c r="S808" s="318"/>
      <c r="AB808" s="318"/>
      <c r="AC808" s="318">
        <v>50058459</v>
      </c>
      <c r="AD808" s="318" t="s">
        <v>43</v>
      </c>
      <c r="AF808" s="318"/>
      <c r="AG808" s="320"/>
      <c r="AH808" s="318"/>
      <c r="AI808" s="320"/>
    </row>
    <row r="809" spans="1:35" hidden="1">
      <c r="A809" t="s">
        <v>2555</v>
      </c>
      <c r="B809" s="1">
        <v>46069</v>
      </c>
      <c r="C809">
        <v>2</v>
      </c>
      <c r="D809">
        <v>510639</v>
      </c>
      <c r="E809" t="s">
        <v>7510</v>
      </c>
      <c r="F809" t="s">
        <v>6418</v>
      </c>
      <c r="G809" t="s">
        <v>5982</v>
      </c>
      <c r="H809" t="s">
        <v>7511</v>
      </c>
      <c r="I809" t="s">
        <v>6967</v>
      </c>
      <c r="J809" t="s">
        <v>7512</v>
      </c>
      <c r="K809" s="318"/>
      <c r="L809" t="s">
        <v>7041</v>
      </c>
      <c r="M809" s="319"/>
      <c r="N809" s="318">
        <v>1</v>
      </c>
      <c r="O809" s="318"/>
      <c r="P809" s="318"/>
      <c r="Q809" s="319"/>
      <c r="R809" t="s">
        <v>43</v>
      </c>
      <c r="S809" s="318"/>
      <c r="AB809" s="318"/>
      <c r="AC809" s="318">
        <v>50058750</v>
      </c>
      <c r="AD809" s="318" t="s">
        <v>43</v>
      </c>
      <c r="AF809" s="318"/>
      <c r="AG809" s="320"/>
      <c r="AH809" s="318"/>
      <c r="AI809" s="320"/>
    </row>
    <row r="810" spans="1:35">
      <c r="A810" t="s">
        <v>2558</v>
      </c>
      <c r="B810" s="1">
        <v>46069</v>
      </c>
      <c r="C810">
        <v>2</v>
      </c>
      <c r="D810">
        <v>510640</v>
      </c>
      <c r="E810" t="s">
        <v>7313</v>
      </c>
      <c r="F810" t="s">
        <v>46</v>
      </c>
      <c r="G810" t="s">
        <v>5773</v>
      </c>
      <c r="H810" t="s">
        <v>7314</v>
      </c>
      <c r="I810" t="s">
        <v>5754</v>
      </c>
      <c r="J810" t="s">
        <v>6993</v>
      </c>
      <c r="K810" s="318"/>
      <c r="L810" t="s">
        <v>5750</v>
      </c>
      <c r="M810" s="319">
        <v>46070</v>
      </c>
      <c r="N810" s="318">
        <v>2</v>
      </c>
      <c r="O810" s="318"/>
      <c r="P810" s="318"/>
      <c r="Q810" s="319"/>
      <c r="R810" t="s">
        <v>43</v>
      </c>
      <c r="S810" s="318"/>
      <c r="AB810" s="318" t="s">
        <v>199</v>
      </c>
      <c r="AC810" s="318">
        <v>50057427</v>
      </c>
      <c r="AD810" s="318" t="s">
        <v>44</v>
      </c>
      <c r="AF810" s="318">
        <v>30</v>
      </c>
      <c r="AG810" s="320">
        <v>13440</v>
      </c>
      <c r="AH810" s="318"/>
      <c r="AI810" s="320"/>
    </row>
    <row r="811" spans="1:35">
      <c r="A811" t="s">
        <v>2561</v>
      </c>
      <c r="B811" s="1">
        <v>46069</v>
      </c>
      <c r="C811">
        <v>2</v>
      </c>
      <c r="D811">
        <v>510641</v>
      </c>
      <c r="E811" t="s">
        <v>7513</v>
      </c>
      <c r="F811" t="s">
        <v>46</v>
      </c>
      <c r="G811" t="s">
        <v>6000</v>
      </c>
      <c r="H811" t="s">
        <v>7514</v>
      </c>
      <c r="I811" t="s">
        <v>6208</v>
      </c>
      <c r="J811" t="s">
        <v>6771</v>
      </c>
      <c r="K811" s="318"/>
      <c r="L811" t="s">
        <v>5750</v>
      </c>
      <c r="M811" s="319">
        <v>46072</v>
      </c>
      <c r="N811" s="318">
        <v>2</v>
      </c>
      <c r="O811" s="318"/>
      <c r="P811" s="318"/>
      <c r="Q811" s="319"/>
      <c r="R811" t="s">
        <v>43</v>
      </c>
      <c r="S811" s="318"/>
      <c r="AB811" s="318" t="s">
        <v>199</v>
      </c>
      <c r="AC811" s="318">
        <v>50057389</v>
      </c>
      <c r="AD811" s="318" t="s">
        <v>44</v>
      </c>
      <c r="AF811" s="318">
        <v>52</v>
      </c>
      <c r="AG811" s="320">
        <v>32993</v>
      </c>
      <c r="AH811" s="318"/>
      <c r="AI811" s="320"/>
    </row>
    <row r="812" spans="1:35">
      <c r="A812" t="s">
        <v>2564</v>
      </c>
      <c r="B812" s="1">
        <v>46069</v>
      </c>
      <c r="C812">
        <v>2</v>
      </c>
      <c r="D812">
        <v>510642</v>
      </c>
      <c r="E812" t="s">
        <v>7515</v>
      </c>
      <c r="F812" t="s">
        <v>46</v>
      </c>
      <c r="G812" t="s">
        <v>5845</v>
      </c>
      <c r="H812" t="s">
        <v>7516</v>
      </c>
      <c r="I812" t="s">
        <v>6208</v>
      </c>
      <c r="J812" t="s">
        <v>6771</v>
      </c>
      <c r="K812" s="318"/>
      <c r="L812" t="s">
        <v>5750</v>
      </c>
      <c r="M812" s="319">
        <v>46073</v>
      </c>
      <c r="N812" s="318">
        <v>2</v>
      </c>
      <c r="O812" s="318"/>
      <c r="P812" s="318"/>
      <c r="Q812" s="319"/>
      <c r="R812" t="s">
        <v>43</v>
      </c>
      <c r="S812" s="318"/>
      <c r="AB812" s="318" t="s">
        <v>199</v>
      </c>
      <c r="AC812" s="318">
        <v>50057103</v>
      </c>
      <c r="AD812" s="318" t="s">
        <v>44</v>
      </c>
      <c r="AF812" s="318">
        <v>52</v>
      </c>
      <c r="AG812" s="320">
        <v>33910</v>
      </c>
      <c r="AH812" s="318"/>
      <c r="AI812" s="320"/>
    </row>
    <row r="813" spans="1:35">
      <c r="A813" t="s">
        <v>2567</v>
      </c>
      <c r="B813" s="1">
        <v>46069</v>
      </c>
      <c r="C813">
        <v>2</v>
      </c>
      <c r="D813">
        <v>510643</v>
      </c>
      <c r="E813" t="s">
        <v>7517</v>
      </c>
      <c r="F813" t="s">
        <v>46</v>
      </c>
      <c r="G813" t="s">
        <v>5845</v>
      </c>
      <c r="H813" t="s">
        <v>7518</v>
      </c>
      <c r="I813" t="s">
        <v>6208</v>
      </c>
      <c r="J813" t="s">
        <v>6771</v>
      </c>
      <c r="K813" s="318"/>
      <c r="L813" t="s">
        <v>5750</v>
      </c>
      <c r="M813" s="319">
        <v>46073</v>
      </c>
      <c r="N813" s="318">
        <v>2</v>
      </c>
      <c r="O813" s="318"/>
      <c r="P813" s="318"/>
      <c r="Q813" s="319"/>
      <c r="R813" t="s">
        <v>43</v>
      </c>
      <c r="S813" s="318"/>
      <c r="AB813" s="318" t="s">
        <v>199</v>
      </c>
      <c r="AC813" s="318">
        <v>50057108</v>
      </c>
      <c r="AD813" s="318" t="s">
        <v>44</v>
      </c>
      <c r="AF813" s="318">
        <v>52</v>
      </c>
      <c r="AG813" s="320">
        <v>33910</v>
      </c>
      <c r="AH813" s="318"/>
      <c r="AI813" s="320"/>
    </row>
    <row r="814" spans="1:35">
      <c r="A814" t="s">
        <v>2570</v>
      </c>
      <c r="B814" s="1">
        <v>46069</v>
      </c>
      <c r="C814">
        <v>2</v>
      </c>
      <c r="D814">
        <v>510644</v>
      </c>
      <c r="E814" t="s">
        <v>7354</v>
      </c>
      <c r="F814" t="s">
        <v>46</v>
      </c>
      <c r="G814" t="s">
        <v>5752</v>
      </c>
      <c r="H814" t="s">
        <v>7355</v>
      </c>
      <c r="I814" t="s">
        <v>3282</v>
      </c>
      <c r="J814" t="s">
        <v>6771</v>
      </c>
      <c r="K814" s="318"/>
      <c r="L814" t="s">
        <v>5750</v>
      </c>
      <c r="M814" s="319">
        <v>46073</v>
      </c>
      <c r="N814" s="318">
        <v>2</v>
      </c>
      <c r="O814" s="318"/>
      <c r="P814" s="318"/>
      <c r="Q814" s="319"/>
      <c r="R814" t="s">
        <v>43</v>
      </c>
      <c r="S814" s="318"/>
      <c r="AB814" s="318" t="s">
        <v>199</v>
      </c>
      <c r="AC814" s="318">
        <v>50057209</v>
      </c>
      <c r="AD814" s="318" t="s">
        <v>44</v>
      </c>
      <c r="AF814" s="318">
        <v>52</v>
      </c>
      <c r="AG814" s="320">
        <v>57044</v>
      </c>
      <c r="AH814" s="318"/>
      <c r="AI814" s="320"/>
    </row>
    <row r="815" spans="1:35">
      <c r="A815" t="s">
        <v>2573</v>
      </c>
      <c r="B815" s="1">
        <v>46070</v>
      </c>
      <c r="C815">
        <v>2</v>
      </c>
      <c r="D815">
        <v>510645</v>
      </c>
      <c r="E815" t="s">
        <v>6310</v>
      </c>
      <c r="F815" t="s">
        <v>46</v>
      </c>
      <c r="G815" t="s">
        <v>5752</v>
      </c>
      <c r="H815" t="s">
        <v>6311</v>
      </c>
      <c r="I815" t="s">
        <v>3498</v>
      </c>
      <c r="J815" t="s">
        <v>7519</v>
      </c>
      <c r="K815" s="318"/>
      <c r="L815" t="s">
        <v>5750</v>
      </c>
      <c r="M815" s="319"/>
      <c r="N815" s="318">
        <v>1</v>
      </c>
      <c r="O815" s="318"/>
      <c r="P815" s="318"/>
      <c r="Q815" s="319"/>
      <c r="R815" t="s">
        <v>43</v>
      </c>
      <c r="S815" s="318"/>
      <c r="AB815" s="318"/>
      <c r="AC815" s="318">
        <v>50057626</v>
      </c>
      <c r="AD815" s="318" t="s">
        <v>43</v>
      </c>
      <c r="AF815" s="318"/>
      <c r="AG815" s="320"/>
      <c r="AH815" s="318"/>
      <c r="AI815" s="320"/>
    </row>
    <row r="816" spans="1:35" hidden="1">
      <c r="A816" t="s">
        <v>2576</v>
      </c>
      <c r="B816" s="1">
        <v>46070</v>
      </c>
      <c r="C816">
        <v>2</v>
      </c>
      <c r="D816">
        <v>510646</v>
      </c>
      <c r="E816" t="s">
        <v>7520</v>
      </c>
      <c r="F816" t="s">
        <v>6418</v>
      </c>
      <c r="G816" t="s">
        <v>6000</v>
      </c>
      <c r="H816" t="s">
        <v>7521</v>
      </c>
      <c r="I816" t="s">
        <v>6967</v>
      </c>
      <c r="J816" t="s">
        <v>6333</v>
      </c>
      <c r="K816" s="318"/>
      <c r="L816" t="s">
        <v>7041</v>
      </c>
      <c r="M816" s="319"/>
      <c r="N816" s="318">
        <v>1</v>
      </c>
      <c r="O816" s="318"/>
      <c r="P816" s="318"/>
      <c r="Q816" s="319"/>
      <c r="R816" t="s">
        <v>43</v>
      </c>
      <c r="S816" s="318"/>
      <c r="AB816" s="318"/>
      <c r="AC816" s="318">
        <v>50058747</v>
      </c>
      <c r="AD816" s="318" t="s">
        <v>43</v>
      </c>
      <c r="AF816" s="318"/>
      <c r="AG816" s="320"/>
      <c r="AH816" s="318"/>
      <c r="AI816" s="320"/>
    </row>
    <row r="817" spans="1:35">
      <c r="A817" t="s">
        <v>2579</v>
      </c>
      <c r="B817" s="1">
        <v>46084</v>
      </c>
      <c r="C817">
        <v>3</v>
      </c>
      <c r="D817">
        <v>510647</v>
      </c>
      <c r="E817" t="s">
        <v>7522</v>
      </c>
      <c r="F817" t="s">
        <v>46</v>
      </c>
      <c r="H817" t="s">
        <v>7523</v>
      </c>
      <c r="I817" t="s">
        <v>6055</v>
      </c>
      <c r="J817" t="s">
        <v>171</v>
      </c>
      <c r="K817" s="318"/>
      <c r="L817"/>
      <c r="M817" s="319"/>
      <c r="N817" s="318">
        <v>1</v>
      </c>
      <c r="O817" s="318"/>
      <c r="P817" s="318"/>
      <c r="Q817" s="319"/>
      <c r="R817" t="s">
        <v>43</v>
      </c>
      <c r="S817" s="318"/>
      <c r="AB817" s="318"/>
      <c r="AC817" s="318">
        <v>50059160</v>
      </c>
      <c r="AD817" s="318" t="s">
        <v>43</v>
      </c>
      <c r="AF817" s="318"/>
      <c r="AG817" s="320"/>
      <c r="AH817" s="318"/>
      <c r="AI817" s="320"/>
    </row>
    <row r="818" spans="1:35">
      <c r="A818" t="s">
        <v>2582</v>
      </c>
      <c r="B818" s="1">
        <v>46085</v>
      </c>
      <c r="C818">
        <v>3</v>
      </c>
      <c r="D818">
        <v>510648</v>
      </c>
      <c r="E818" t="s">
        <v>7524</v>
      </c>
      <c r="F818" t="s">
        <v>46</v>
      </c>
      <c r="H818" t="s">
        <v>7525</v>
      </c>
      <c r="I818" t="s">
        <v>5829</v>
      </c>
      <c r="J818" t="s">
        <v>171</v>
      </c>
      <c r="K818" s="318"/>
      <c r="L818"/>
      <c r="M818" s="319"/>
      <c r="N818" s="318">
        <v>1</v>
      </c>
      <c r="O818" s="318"/>
      <c r="P818" s="318"/>
      <c r="Q818" s="319"/>
      <c r="R818" t="s">
        <v>43</v>
      </c>
      <c r="S818" s="318"/>
      <c r="AB818" s="318"/>
      <c r="AC818" s="318">
        <v>50059425</v>
      </c>
      <c r="AD818" s="318" t="s">
        <v>43</v>
      </c>
      <c r="AF818" s="318"/>
      <c r="AG818" s="320"/>
      <c r="AH818" s="318"/>
      <c r="AI818" s="320"/>
    </row>
    <row r="819" spans="1:35">
      <c r="A819" t="s">
        <v>2585</v>
      </c>
      <c r="B819" s="1">
        <v>46085</v>
      </c>
      <c r="C819">
        <v>3</v>
      </c>
      <c r="D819">
        <v>510649</v>
      </c>
      <c r="E819" t="s">
        <v>7526</v>
      </c>
      <c r="F819" t="s">
        <v>46</v>
      </c>
      <c r="H819" t="s">
        <v>7527</v>
      </c>
      <c r="I819" t="s">
        <v>5829</v>
      </c>
      <c r="J819" t="s">
        <v>171</v>
      </c>
      <c r="K819" s="318"/>
      <c r="L819"/>
      <c r="M819" s="319"/>
      <c r="N819" s="318">
        <v>1</v>
      </c>
      <c r="O819" s="318"/>
      <c r="P819" s="318"/>
      <c r="Q819" s="319"/>
      <c r="R819" t="s">
        <v>43</v>
      </c>
      <c r="S819" s="318"/>
      <c r="AB819" s="318"/>
      <c r="AC819" s="318">
        <v>50059427</v>
      </c>
      <c r="AD819" s="318" t="s">
        <v>43</v>
      </c>
      <c r="AF819" s="318"/>
      <c r="AG819" s="320"/>
      <c r="AH819" s="318"/>
      <c r="AI819" s="320"/>
    </row>
    <row r="820" spans="1:35">
      <c r="A820" t="s">
        <v>2588</v>
      </c>
      <c r="B820" s="1">
        <v>46085</v>
      </c>
      <c r="C820">
        <v>3</v>
      </c>
      <c r="D820">
        <v>510650</v>
      </c>
      <c r="E820" t="s">
        <v>7528</v>
      </c>
      <c r="F820" t="s">
        <v>46</v>
      </c>
      <c r="H820" t="s">
        <v>7529</v>
      </c>
      <c r="I820" t="s">
        <v>5829</v>
      </c>
      <c r="J820" t="s">
        <v>171</v>
      </c>
      <c r="K820" s="318"/>
      <c r="L820"/>
      <c r="M820" s="319"/>
      <c r="N820" s="318">
        <v>1</v>
      </c>
      <c r="O820" s="318"/>
      <c r="P820" s="318"/>
      <c r="Q820" s="319"/>
      <c r="R820" t="s">
        <v>43</v>
      </c>
      <c r="S820" s="318"/>
      <c r="AB820" s="318"/>
      <c r="AC820" s="318">
        <v>50059430</v>
      </c>
      <c r="AD820" s="318" t="s">
        <v>43</v>
      </c>
      <c r="AF820" s="318"/>
      <c r="AG820" s="320"/>
      <c r="AH820" s="318"/>
      <c r="AI820" s="320"/>
    </row>
    <row r="821" spans="1:35">
      <c r="A821" t="s">
        <v>2591</v>
      </c>
      <c r="B821" s="1">
        <v>46071</v>
      </c>
      <c r="C821">
        <v>2</v>
      </c>
      <c r="D821">
        <v>510651</v>
      </c>
      <c r="E821" t="s">
        <v>7530</v>
      </c>
      <c r="F821" t="s">
        <v>46</v>
      </c>
      <c r="G821" t="s">
        <v>70</v>
      </c>
      <c r="H821" t="s">
        <v>7531</v>
      </c>
      <c r="I821" t="s">
        <v>6161</v>
      </c>
      <c r="J821" t="s">
        <v>6098</v>
      </c>
      <c r="K821" s="318"/>
      <c r="L821" t="s">
        <v>5750</v>
      </c>
      <c r="M821" s="319">
        <v>46078</v>
      </c>
      <c r="N821" s="318">
        <v>2</v>
      </c>
      <c r="O821" s="318"/>
      <c r="P821" s="318"/>
      <c r="Q821" s="319"/>
      <c r="R821" t="s">
        <v>43</v>
      </c>
      <c r="S821" s="318"/>
      <c r="U821" t="s">
        <v>257</v>
      </c>
      <c r="V821">
        <v>46071</v>
      </c>
      <c r="X821">
        <v>46078</v>
      </c>
      <c r="Z821">
        <v>26.2</v>
      </c>
      <c r="AA821">
        <v>80669</v>
      </c>
      <c r="AB821" s="318" t="s">
        <v>199</v>
      </c>
      <c r="AC821" s="318" t="s">
        <v>6158</v>
      </c>
      <c r="AD821" s="318" t="s">
        <v>44</v>
      </c>
      <c r="AF821" s="318">
        <v>100</v>
      </c>
      <c r="AG821" s="320">
        <v>200202</v>
      </c>
      <c r="AH821" s="318"/>
      <c r="AI821" s="320"/>
    </row>
    <row r="822" spans="1:35">
      <c r="A822" t="s">
        <v>2594</v>
      </c>
      <c r="B822" s="1">
        <v>46071</v>
      </c>
      <c r="C822">
        <v>2</v>
      </c>
      <c r="D822">
        <v>510652</v>
      </c>
      <c r="E822" t="s">
        <v>7532</v>
      </c>
      <c r="F822" t="s">
        <v>46</v>
      </c>
      <c r="G822" t="s">
        <v>6000</v>
      </c>
      <c r="H822" t="s">
        <v>7533</v>
      </c>
      <c r="I822" t="s">
        <v>6208</v>
      </c>
      <c r="J822" t="s">
        <v>7534</v>
      </c>
      <c r="K822" s="318"/>
      <c r="L822" t="s">
        <v>5750</v>
      </c>
      <c r="M822" s="319">
        <v>46080</v>
      </c>
      <c r="N822" s="318">
        <v>2</v>
      </c>
      <c r="O822" s="318"/>
      <c r="P822" s="318"/>
      <c r="Q822" s="319"/>
      <c r="R822" t="s">
        <v>43</v>
      </c>
      <c r="S822" s="318"/>
      <c r="AB822" s="318" t="s">
        <v>199</v>
      </c>
      <c r="AC822" s="318">
        <v>50057845</v>
      </c>
      <c r="AD822" s="318" t="s">
        <v>44</v>
      </c>
      <c r="AF822" s="318">
        <v>33</v>
      </c>
      <c r="AG822" s="320">
        <v>72070</v>
      </c>
      <c r="AH822" s="318"/>
      <c r="AI822" s="320"/>
    </row>
    <row r="823" spans="1:35">
      <c r="A823" t="s">
        <v>2597</v>
      </c>
      <c r="B823" s="1">
        <v>46071</v>
      </c>
      <c r="C823">
        <v>2</v>
      </c>
      <c r="D823">
        <v>510653</v>
      </c>
      <c r="E823" t="s">
        <v>7535</v>
      </c>
      <c r="F823" t="s">
        <v>46</v>
      </c>
      <c r="H823" t="s">
        <v>7536</v>
      </c>
      <c r="I823" t="s">
        <v>3282</v>
      </c>
      <c r="J823" t="s">
        <v>7157</v>
      </c>
      <c r="K823" s="318"/>
      <c r="L823"/>
      <c r="M823" s="319"/>
      <c r="N823" s="318">
        <v>1</v>
      </c>
      <c r="O823" s="318"/>
      <c r="P823" s="318"/>
      <c r="Q823" s="319"/>
      <c r="R823" t="s">
        <v>43</v>
      </c>
      <c r="S823" s="318"/>
      <c r="AB823" s="318"/>
      <c r="AC823" s="318">
        <v>50057835</v>
      </c>
      <c r="AD823" s="318" t="s">
        <v>43</v>
      </c>
      <c r="AF823" s="318"/>
      <c r="AG823" s="320"/>
      <c r="AH823" s="318"/>
      <c r="AI823" s="320"/>
    </row>
    <row r="824" spans="1:35">
      <c r="A824" t="s">
        <v>2600</v>
      </c>
      <c r="B824" s="1">
        <v>46071</v>
      </c>
      <c r="C824">
        <v>2</v>
      </c>
      <c r="D824">
        <v>510654</v>
      </c>
      <c r="E824" t="s">
        <v>7537</v>
      </c>
      <c r="F824" t="s">
        <v>46</v>
      </c>
      <c r="G824" t="s">
        <v>5759</v>
      </c>
      <c r="H824" t="s">
        <v>7538</v>
      </c>
      <c r="I824" t="s">
        <v>3282</v>
      </c>
      <c r="J824" t="s">
        <v>1129</v>
      </c>
      <c r="K824" s="318"/>
      <c r="L824"/>
      <c r="M824" s="319"/>
      <c r="N824" s="318">
        <v>1</v>
      </c>
      <c r="O824" s="318"/>
      <c r="P824" s="318"/>
      <c r="Q824" s="319"/>
      <c r="R824" t="s">
        <v>43</v>
      </c>
      <c r="S824" s="318"/>
      <c r="AB824" s="318"/>
      <c r="AC824" s="318">
        <v>50057826</v>
      </c>
      <c r="AD824" s="318" t="s">
        <v>43</v>
      </c>
      <c r="AF824" s="318"/>
      <c r="AG824" s="320"/>
      <c r="AH824" s="318"/>
      <c r="AI824" s="320"/>
    </row>
    <row r="825" spans="1:35" hidden="1">
      <c r="A825" t="s">
        <v>2603</v>
      </c>
      <c r="B825" s="1">
        <v>46069</v>
      </c>
      <c r="C825">
        <v>2</v>
      </c>
      <c r="D825">
        <v>510655</v>
      </c>
      <c r="E825" t="s">
        <v>7539</v>
      </c>
      <c r="F825" t="s">
        <v>5942</v>
      </c>
      <c r="G825" t="s">
        <v>5773</v>
      </c>
      <c r="H825" t="s">
        <v>7540</v>
      </c>
      <c r="I825" t="s">
        <v>6890</v>
      </c>
      <c r="J825" t="s">
        <v>171</v>
      </c>
      <c r="K825" s="318"/>
      <c r="L825" t="s">
        <v>7398</v>
      </c>
      <c r="M825" s="319"/>
      <c r="N825" s="318">
        <v>1</v>
      </c>
      <c r="O825" s="318"/>
      <c r="P825" s="318" t="s">
        <v>6518</v>
      </c>
      <c r="Q825" s="319"/>
      <c r="R825" t="s">
        <v>7501</v>
      </c>
      <c r="S825" s="318"/>
      <c r="AB825" s="318"/>
      <c r="AC825" s="318">
        <v>50057343</v>
      </c>
      <c r="AD825" s="318" t="s">
        <v>43</v>
      </c>
      <c r="AF825" s="318"/>
      <c r="AG825" s="320"/>
      <c r="AH825" s="318"/>
      <c r="AI825" s="320"/>
    </row>
    <row r="826" spans="1:35">
      <c r="A826" t="s">
        <v>2605</v>
      </c>
      <c r="B826" s="1">
        <v>46062</v>
      </c>
      <c r="C826">
        <v>2</v>
      </c>
      <c r="D826">
        <v>510656</v>
      </c>
      <c r="E826" t="s">
        <v>7068</v>
      </c>
      <c r="F826" t="s">
        <v>46</v>
      </c>
      <c r="G826" t="s">
        <v>5982</v>
      </c>
      <c r="H826" t="s">
        <v>7069</v>
      </c>
      <c r="I826" t="s">
        <v>6055</v>
      </c>
      <c r="J826" t="s">
        <v>7541</v>
      </c>
      <c r="K826" s="318"/>
      <c r="L826" t="s">
        <v>5750</v>
      </c>
      <c r="M826" s="319">
        <v>46079</v>
      </c>
      <c r="N826" s="318">
        <v>2</v>
      </c>
      <c r="O826" s="318"/>
      <c r="P826" s="318"/>
      <c r="Q826" s="319"/>
      <c r="R826" t="s">
        <v>43</v>
      </c>
      <c r="S826" s="318"/>
      <c r="AB826" s="318" t="s">
        <v>199</v>
      </c>
      <c r="AC826" s="318">
        <v>50056655</v>
      </c>
      <c r="AD826" s="318" t="s">
        <v>44</v>
      </c>
      <c r="AF826" s="318">
        <v>30</v>
      </c>
      <c r="AG826" s="320">
        <v>13463</v>
      </c>
      <c r="AH826" s="318"/>
      <c r="AI826" s="320"/>
    </row>
    <row r="827" spans="1:35" hidden="1">
      <c r="A827" t="s">
        <v>2608</v>
      </c>
      <c r="B827" s="1">
        <v>46072</v>
      </c>
      <c r="C827">
        <v>2</v>
      </c>
      <c r="D827">
        <v>510657</v>
      </c>
      <c r="E827" t="s">
        <v>7542</v>
      </c>
      <c r="F827" t="s">
        <v>6418</v>
      </c>
      <c r="G827" t="s">
        <v>5982</v>
      </c>
      <c r="H827" t="s">
        <v>7543</v>
      </c>
      <c r="I827" t="s">
        <v>6939</v>
      </c>
      <c r="J827" t="s">
        <v>6333</v>
      </c>
      <c r="K827" s="318"/>
      <c r="L827" t="s">
        <v>7041</v>
      </c>
      <c r="M827" s="319"/>
      <c r="N827" s="318">
        <v>1</v>
      </c>
      <c r="O827" s="318"/>
      <c r="P827" s="318"/>
      <c r="Q827" s="319"/>
      <c r="R827" t="s">
        <v>43</v>
      </c>
      <c r="S827" s="318"/>
      <c r="AB827" s="318"/>
      <c r="AC827" s="318">
        <v>50058736</v>
      </c>
      <c r="AD827" s="318" t="s">
        <v>43</v>
      </c>
      <c r="AF827" s="318"/>
      <c r="AG827" s="320"/>
      <c r="AH827" s="318"/>
      <c r="AI827" s="320"/>
    </row>
    <row r="828" spans="1:35">
      <c r="A828" t="s">
        <v>2611</v>
      </c>
      <c r="B828" s="1">
        <v>46072</v>
      </c>
      <c r="C828">
        <v>2</v>
      </c>
      <c r="D828">
        <v>510658</v>
      </c>
      <c r="E828" t="s">
        <v>7544</v>
      </c>
      <c r="F828" t="s">
        <v>46</v>
      </c>
      <c r="G828" t="s">
        <v>5845</v>
      </c>
      <c r="H828" t="s">
        <v>7545</v>
      </c>
      <c r="I828" t="s">
        <v>6055</v>
      </c>
      <c r="J828" t="s">
        <v>6333</v>
      </c>
      <c r="K828" s="318"/>
      <c r="L828" t="s">
        <v>5814</v>
      </c>
      <c r="M828" s="319">
        <v>46085</v>
      </c>
      <c r="N828" s="318">
        <v>3</v>
      </c>
      <c r="O828" s="318"/>
      <c r="P828" s="318"/>
      <c r="Q828" s="319"/>
      <c r="R828" t="s">
        <v>43</v>
      </c>
      <c r="S828" s="318"/>
      <c r="AB828" s="318"/>
      <c r="AC828" s="318">
        <v>50057964</v>
      </c>
      <c r="AD828" s="318" t="s">
        <v>43</v>
      </c>
      <c r="AF828" s="318"/>
      <c r="AG828" s="320"/>
      <c r="AH828" s="318"/>
      <c r="AI828" s="320"/>
    </row>
    <row r="829" spans="1:35">
      <c r="A829" t="s">
        <v>2613</v>
      </c>
      <c r="B829" s="1">
        <v>46072</v>
      </c>
      <c r="C829">
        <v>2</v>
      </c>
      <c r="D829">
        <v>510659</v>
      </c>
      <c r="E829" t="s">
        <v>7546</v>
      </c>
      <c r="F829" t="s">
        <v>46</v>
      </c>
      <c r="G829" t="s">
        <v>70</v>
      </c>
      <c r="H829" t="s">
        <v>7547</v>
      </c>
      <c r="I829" t="s">
        <v>6055</v>
      </c>
      <c r="J829" t="s">
        <v>6390</v>
      </c>
      <c r="K829" s="318"/>
      <c r="L829"/>
      <c r="M829" s="319"/>
      <c r="N829" s="318">
        <v>1</v>
      </c>
      <c r="O829" s="318"/>
      <c r="P829" s="318"/>
      <c r="Q829" s="319"/>
      <c r="R829" t="s">
        <v>43</v>
      </c>
      <c r="S829" s="318"/>
      <c r="AB829" s="318"/>
      <c r="AC829" s="318">
        <v>50058018</v>
      </c>
      <c r="AD829" s="318" t="s">
        <v>43</v>
      </c>
      <c r="AF829" s="318"/>
      <c r="AG829" s="320"/>
      <c r="AH829" s="318"/>
      <c r="AI829" s="320"/>
    </row>
    <row r="830" spans="1:35">
      <c r="A830" t="s">
        <v>2616</v>
      </c>
      <c r="B830" s="1">
        <v>46073</v>
      </c>
      <c r="C830">
        <v>2</v>
      </c>
      <c r="D830">
        <v>510660</v>
      </c>
      <c r="E830" t="s">
        <v>7548</v>
      </c>
      <c r="F830" t="s">
        <v>46</v>
      </c>
      <c r="G830" t="s">
        <v>6145</v>
      </c>
      <c r="H830" t="s">
        <v>7549</v>
      </c>
      <c r="I830" t="s">
        <v>5754</v>
      </c>
      <c r="J830" t="s">
        <v>6146</v>
      </c>
      <c r="K830" s="318"/>
      <c r="L830" t="s">
        <v>5750</v>
      </c>
      <c r="M830" s="319"/>
      <c r="N830" s="318">
        <v>1</v>
      </c>
      <c r="O830" s="318"/>
      <c r="P830" s="318" t="s">
        <v>274</v>
      </c>
      <c r="Q830" s="319"/>
      <c r="R830" t="s">
        <v>7501</v>
      </c>
      <c r="S830" s="318"/>
      <c r="AB830" s="318"/>
      <c r="AC830" s="318">
        <v>50058079</v>
      </c>
      <c r="AD830" s="318" t="s">
        <v>43</v>
      </c>
      <c r="AF830" s="318"/>
      <c r="AG830" s="320"/>
      <c r="AH830" s="318"/>
      <c r="AI830" s="320"/>
    </row>
    <row r="831" spans="1:35">
      <c r="A831" t="s">
        <v>2618</v>
      </c>
      <c r="B831" s="1">
        <v>46072</v>
      </c>
      <c r="C831">
        <v>2</v>
      </c>
      <c r="D831">
        <v>510661</v>
      </c>
      <c r="E831" t="s">
        <v>7550</v>
      </c>
      <c r="F831" t="s">
        <v>46</v>
      </c>
      <c r="G831" t="s">
        <v>6000</v>
      </c>
      <c r="H831" t="s">
        <v>7353</v>
      </c>
      <c r="I831" t="s">
        <v>5829</v>
      </c>
      <c r="J831" t="s">
        <v>3093</v>
      </c>
      <c r="K831" s="318"/>
      <c r="L831" t="s">
        <v>5750</v>
      </c>
      <c r="M831" s="319">
        <v>46078</v>
      </c>
      <c r="N831" s="318">
        <v>2</v>
      </c>
      <c r="O831" s="318"/>
      <c r="P831" s="318"/>
      <c r="Q831" s="319"/>
      <c r="R831" t="s">
        <v>43</v>
      </c>
      <c r="S831" s="318"/>
      <c r="AB831" s="318" t="s">
        <v>199</v>
      </c>
      <c r="AC831" s="318">
        <v>50058049</v>
      </c>
      <c r="AD831" s="318" t="s">
        <v>44</v>
      </c>
      <c r="AF831" s="318">
        <v>30</v>
      </c>
      <c r="AG831" s="320">
        <v>10758</v>
      </c>
      <c r="AH831" s="318"/>
      <c r="AI831" s="320"/>
    </row>
    <row r="832" spans="1:35">
      <c r="A832" t="s">
        <v>2621</v>
      </c>
      <c r="B832" s="1">
        <v>46073</v>
      </c>
      <c r="C832">
        <v>2</v>
      </c>
      <c r="D832">
        <v>510662</v>
      </c>
      <c r="E832" t="s">
        <v>7551</v>
      </c>
      <c r="F832" t="s">
        <v>46</v>
      </c>
      <c r="G832" t="s">
        <v>5845</v>
      </c>
      <c r="H832" t="s">
        <v>7552</v>
      </c>
      <c r="I832" t="s">
        <v>5829</v>
      </c>
      <c r="J832" t="s">
        <v>6333</v>
      </c>
      <c r="K832" s="318"/>
      <c r="L832" t="s">
        <v>5814</v>
      </c>
      <c r="M832" s="319"/>
      <c r="N832" s="318">
        <v>1</v>
      </c>
      <c r="O832" s="318"/>
      <c r="P832" s="318"/>
      <c r="Q832" s="319"/>
      <c r="R832" t="s">
        <v>43</v>
      </c>
      <c r="S832" s="318"/>
      <c r="AB832" s="318"/>
      <c r="AC832" s="318">
        <v>50058245</v>
      </c>
      <c r="AD832" s="318" t="s">
        <v>43</v>
      </c>
      <c r="AF832" s="318"/>
      <c r="AG832" s="320"/>
      <c r="AH832" s="318"/>
      <c r="AI832" s="320"/>
    </row>
    <row r="833" spans="1:35">
      <c r="A833" t="s">
        <v>2624</v>
      </c>
      <c r="B833" s="1">
        <v>46073</v>
      </c>
      <c r="C833">
        <v>2</v>
      </c>
      <c r="D833">
        <v>510663</v>
      </c>
      <c r="E833" t="s">
        <v>6312</v>
      </c>
      <c r="F833" t="s">
        <v>46</v>
      </c>
      <c r="G833" t="s">
        <v>6145</v>
      </c>
      <c r="H833" t="s">
        <v>6233</v>
      </c>
      <c r="I833" t="s">
        <v>5829</v>
      </c>
      <c r="J833" t="s">
        <v>6146</v>
      </c>
      <c r="K833" s="318"/>
      <c r="L833" t="s">
        <v>5750</v>
      </c>
      <c r="M833" s="319"/>
      <c r="N833" s="318">
        <v>1</v>
      </c>
      <c r="O833" s="318"/>
      <c r="P833" s="318" t="s">
        <v>274</v>
      </c>
      <c r="Q833" s="319"/>
      <c r="R833" t="s">
        <v>7553</v>
      </c>
      <c r="S833" s="318"/>
      <c r="AB833" s="318"/>
      <c r="AC833" s="318">
        <v>50058136</v>
      </c>
      <c r="AD833" s="318" t="s">
        <v>43</v>
      </c>
      <c r="AF833" s="318"/>
      <c r="AG833" s="320"/>
      <c r="AH833" s="318"/>
      <c r="AI833" s="320"/>
    </row>
    <row r="834" spans="1:35" hidden="1">
      <c r="A834" t="s">
        <v>2627</v>
      </c>
      <c r="B834" s="1">
        <v>46077</v>
      </c>
      <c r="C834">
        <v>2</v>
      </c>
      <c r="D834">
        <v>510664</v>
      </c>
      <c r="E834" t="s">
        <v>7554</v>
      </c>
      <c r="F834" t="s">
        <v>6418</v>
      </c>
      <c r="G834" t="s">
        <v>5800</v>
      </c>
      <c r="H834" t="s">
        <v>7555</v>
      </c>
      <c r="I834" t="s">
        <v>6980</v>
      </c>
      <c r="J834" t="s">
        <v>6333</v>
      </c>
      <c r="K834" s="318"/>
      <c r="L834" t="s">
        <v>7556</v>
      </c>
      <c r="M834" s="319"/>
      <c r="N834" s="318">
        <v>1</v>
      </c>
      <c r="O834" s="318"/>
      <c r="P834" s="318"/>
      <c r="Q834" s="319"/>
      <c r="R834" t="s">
        <v>43</v>
      </c>
      <c r="S834" s="318"/>
      <c r="AB834" s="318"/>
      <c r="AC834" s="318">
        <v>50058716</v>
      </c>
      <c r="AD834" s="318" t="s">
        <v>43</v>
      </c>
      <c r="AF834" s="318"/>
      <c r="AG834" s="320"/>
      <c r="AH834" s="318"/>
      <c r="AI834" s="320"/>
    </row>
    <row r="835" spans="1:35">
      <c r="A835" t="s">
        <v>2631</v>
      </c>
      <c r="B835" s="1">
        <v>46077</v>
      </c>
      <c r="C835">
        <v>2</v>
      </c>
      <c r="D835">
        <v>510665</v>
      </c>
      <c r="E835" t="s">
        <v>7208</v>
      </c>
      <c r="F835" t="s">
        <v>46</v>
      </c>
      <c r="G835" t="s">
        <v>70</v>
      </c>
      <c r="H835" t="s">
        <v>7209</v>
      </c>
      <c r="I835" t="s">
        <v>5754</v>
      </c>
      <c r="J835" t="s">
        <v>7557</v>
      </c>
      <c r="K835" s="318"/>
      <c r="L835" t="s">
        <v>5750</v>
      </c>
      <c r="M835" s="319">
        <v>46078</v>
      </c>
      <c r="N835" s="318">
        <v>2</v>
      </c>
      <c r="O835" s="318"/>
      <c r="P835" s="318"/>
      <c r="Q835" s="319"/>
      <c r="R835" t="s">
        <v>43</v>
      </c>
      <c r="S835" s="318"/>
      <c r="U835" t="s">
        <v>257</v>
      </c>
      <c r="V835">
        <v>46077</v>
      </c>
      <c r="X835">
        <v>46078</v>
      </c>
      <c r="Z835">
        <v>26.2</v>
      </c>
      <c r="AA835">
        <v>34025</v>
      </c>
      <c r="AB835" s="318" t="s">
        <v>199</v>
      </c>
      <c r="AC835" s="318" t="s">
        <v>6158</v>
      </c>
      <c r="AD835" s="318" t="s">
        <v>44</v>
      </c>
      <c r="AF835" s="318">
        <v>100</v>
      </c>
      <c r="AG835" s="320">
        <v>78491</v>
      </c>
      <c r="AH835" s="318"/>
      <c r="AI835" s="320"/>
    </row>
    <row r="836" spans="1:35">
      <c r="A836" t="s">
        <v>2634</v>
      </c>
      <c r="B836" s="1">
        <v>46077</v>
      </c>
      <c r="C836">
        <v>2</v>
      </c>
      <c r="D836">
        <v>510666</v>
      </c>
      <c r="E836" t="s">
        <v>7558</v>
      </c>
      <c r="F836" t="s">
        <v>46</v>
      </c>
      <c r="G836" t="s">
        <v>5845</v>
      </c>
      <c r="H836" t="s">
        <v>7559</v>
      </c>
      <c r="I836" t="s">
        <v>3282</v>
      </c>
      <c r="J836" t="s">
        <v>6771</v>
      </c>
      <c r="K836" s="318"/>
      <c r="L836" t="s">
        <v>5750</v>
      </c>
      <c r="M836" s="319">
        <v>46079</v>
      </c>
      <c r="N836" s="318">
        <v>2</v>
      </c>
      <c r="O836" s="318"/>
      <c r="P836" s="318"/>
      <c r="Q836" s="319"/>
      <c r="R836" t="s">
        <v>43</v>
      </c>
      <c r="S836" s="318"/>
      <c r="AB836" s="318" t="s">
        <v>199</v>
      </c>
      <c r="AC836" s="318">
        <v>50058120</v>
      </c>
      <c r="AD836" s="318" t="s">
        <v>44</v>
      </c>
      <c r="AF836" s="318">
        <v>52</v>
      </c>
      <c r="AG836" s="320">
        <v>33257</v>
      </c>
      <c r="AH836" s="318"/>
      <c r="AI836" s="320"/>
    </row>
    <row r="837" spans="1:35">
      <c r="A837" t="s">
        <v>2637</v>
      </c>
      <c r="B837" s="1">
        <v>46077</v>
      </c>
      <c r="C837">
        <v>2</v>
      </c>
      <c r="D837">
        <v>510667</v>
      </c>
      <c r="E837" t="s">
        <v>7560</v>
      </c>
      <c r="F837" t="s">
        <v>46</v>
      </c>
      <c r="G837" t="s">
        <v>5818</v>
      </c>
      <c r="H837" t="s">
        <v>7561</v>
      </c>
      <c r="I837" t="s">
        <v>3282</v>
      </c>
      <c r="J837" t="s">
        <v>6771</v>
      </c>
      <c r="K837" s="318"/>
      <c r="L837" t="s">
        <v>5750</v>
      </c>
      <c r="M837" s="319">
        <v>46083</v>
      </c>
      <c r="N837" s="318">
        <v>3</v>
      </c>
      <c r="O837" s="318"/>
      <c r="P837" s="318"/>
      <c r="Q837" s="319"/>
      <c r="R837" t="s">
        <v>43</v>
      </c>
      <c r="S837" s="318"/>
      <c r="AB837" s="318"/>
      <c r="AC837" s="318">
        <v>50058260</v>
      </c>
      <c r="AD837" s="318" t="s">
        <v>43</v>
      </c>
      <c r="AF837" s="318"/>
      <c r="AG837" s="320"/>
      <c r="AH837" s="318"/>
      <c r="AI837" s="320"/>
    </row>
    <row r="838" spans="1:35" hidden="1">
      <c r="A838" t="s">
        <v>2640</v>
      </c>
      <c r="B838" s="1">
        <v>46078</v>
      </c>
      <c r="C838">
        <v>2</v>
      </c>
      <c r="D838">
        <v>510668</v>
      </c>
      <c r="E838" t="s">
        <v>7562</v>
      </c>
      <c r="F838" t="s">
        <v>5942</v>
      </c>
      <c r="G838" t="s">
        <v>5759</v>
      </c>
      <c r="H838" t="s">
        <v>7563</v>
      </c>
      <c r="I838" t="s">
        <v>6890</v>
      </c>
      <c r="J838" t="s">
        <v>6333</v>
      </c>
      <c r="K838" s="318"/>
      <c r="L838" t="s">
        <v>7398</v>
      </c>
      <c r="M838" s="319"/>
      <c r="N838" s="318">
        <v>1</v>
      </c>
      <c r="O838" s="318"/>
      <c r="P838" s="318"/>
      <c r="Q838" s="319"/>
      <c r="R838" t="s">
        <v>43</v>
      </c>
      <c r="S838" s="318"/>
      <c r="AB838" s="318"/>
      <c r="AC838" s="318">
        <v>50058628</v>
      </c>
      <c r="AD838" s="318" t="s">
        <v>43</v>
      </c>
      <c r="AF838" s="318"/>
      <c r="AG838" s="320"/>
      <c r="AH838" s="318"/>
      <c r="AI838" s="320"/>
    </row>
    <row r="839" spans="1:35">
      <c r="A839" t="s">
        <v>2643</v>
      </c>
      <c r="B839" s="1">
        <v>46078</v>
      </c>
      <c r="C839">
        <v>2</v>
      </c>
      <c r="D839">
        <v>510669</v>
      </c>
      <c r="E839" t="s">
        <v>7564</v>
      </c>
      <c r="F839" t="s">
        <v>46</v>
      </c>
      <c r="G839" t="s">
        <v>5752</v>
      </c>
      <c r="H839" t="s">
        <v>7565</v>
      </c>
      <c r="I839" t="s">
        <v>6208</v>
      </c>
      <c r="J839" t="s">
        <v>6771</v>
      </c>
      <c r="K839" s="318"/>
      <c r="L839" t="s">
        <v>5750</v>
      </c>
      <c r="M839" s="319">
        <v>46083</v>
      </c>
      <c r="N839" s="318">
        <v>3</v>
      </c>
      <c r="O839" s="318"/>
      <c r="P839" s="318"/>
      <c r="Q839" s="319"/>
      <c r="R839" t="s">
        <v>43</v>
      </c>
      <c r="S839" s="318"/>
      <c r="AB839" s="318"/>
      <c r="AC839" s="318">
        <v>50058441</v>
      </c>
      <c r="AD839" s="318" t="s">
        <v>43</v>
      </c>
      <c r="AF839" s="318"/>
      <c r="AG839" s="320"/>
      <c r="AH839" s="318"/>
      <c r="AI839" s="320"/>
    </row>
    <row r="840" spans="1:35">
      <c r="A840" t="s">
        <v>2646</v>
      </c>
      <c r="B840" s="1">
        <v>46079</v>
      </c>
      <c r="C840">
        <v>2</v>
      </c>
      <c r="D840">
        <v>510670</v>
      </c>
      <c r="E840" t="s">
        <v>6290</v>
      </c>
      <c r="F840" t="s">
        <v>46</v>
      </c>
      <c r="G840" t="s">
        <v>6145</v>
      </c>
      <c r="H840" t="s">
        <v>6291</v>
      </c>
      <c r="I840" t="s">
        <v>5829</v>
      </c>
      <c r="J840" t="s">
        <v>6146</v>
      </c>
      <c r="K840" s="318"/>
      <c r="L840" t="s">
        <v>5750</v>
      </c>
      <c r="M840" s="319"/>
      <c r="N840" s="318">
        <v>1</v>
      </c>
      <c r="O840" s="318"/>
      <c r="P840" s="318" t="s">
        <v>274</v>
      </c>
      <c r="Q840" s="319"/>
      <c r="R840" t="s">
        <v>7566</v>
      </c>
      <c r="S840" s="318"/>
      <c r="AB840" s="318"/>
      <c r="AC840" s="318">
        <v>50058135</v>
      </c>
      <c r="AD840" s="318" t="s">
        <v>43</v>
      </c>
      <c r="AF840" s="318"/>
      <c r="AG840" s="320"/>
      <c r="AH840" s="318"/>
      <c r="AI840" s="320"/>
    </row>
    <row r="841" spans="1:35">
      <c r="A841" t="s">
        <v>2648</v>
      </c>
      <c r="B841" s="1">
        <v>46079</v>
      </c>
      <c r="C841">
        <v>2</v>
      </c>
      <c r="D841">
        <v>510671</v>
      </c>
      <c r="E841" t="s">
        <v>6947</v>
      </c>
      <c r="F841" t="s">
        <v>46</v>
      </c>
      <c r="G841" t="s">
        <v>5845</v>
      </c>
      <c r="H841" t="s">
        <v>6948</v>
      </c>
      <c r="I841" t="s">
        <v>6055</v>
      </c>
      <c r="J841" t="s">
        <v>7567</v>
      </c>
      <c r="K841" s="318"/>
      <c r="L841" t="s">
        <v>5750</v>
      </c>
      <c r="M841" s="319"/>
      <c r="N841" s="318">
        <v>1</v>
      </c>
      <c r="O841" s="318"/>
      <c r="P841" s="318"/>
      <c r="Q841" s="319"/>
      <c r="R841" t="s">
        <v>43</v>
      </c>
      <c r="S841" s="318"/>
      <c r="AB841" s="318"/>
      <c r="AC841" s="318">
        <v>50058586</v>
      </c>
      <c r="AD841" s="318" t="s">
        <v>43</v>
      </c>
      <c r="AF841" s="318"/>
      <c r="AG841" s="320"/>
      <c r="AH841" s="318"/>
      <c r="AI841" s="320"/>
    </row>
    <row r="842" spans="1:35" hidden="1">
      <c r="A842" t="s">
        <v>2651</v>
      </c>
      <c r="B842" s="1">
        <v>46079</v>
      </c>
      <c r="C842">
        <v>2</v>
      </c>
      <c r="D842">
        <v>510672</v>
      </c>
      <c r="E842" t="s">
        <v>7568</v>
      </c>
      <c r="F842" t="s">
        <v>5942</v>
      </c>
      <c r="G842" t="s">
        <v>5845</v>
      </c>
      <c r="H842" t="s">
        <v>7569</v>
      </c>
      <c r="I842" t="s">
        <v>6890</v>
      </c>
      <c r="J842" t="s">
        <v>6333</v>
      </c>
      <c r="K842" s="318"/>
      <c r="L842" t="s">
        <v>7398</v>
      </c>
      <c r="M842" s="319"/>
      <c r="N842" s="318">
        <v>1</v>
      </c>
      <c r="O842" s="318"/>
      <c r="P842" s="318"/>
      <c r="Q842" s="319"/>
      <c r="R842" t="s">
        <v>43</v>
      </c>
      <c r="S842" s="318"/>
      <c r="AB842" s="318"/>
      <c r="AC842" s="318">
        <v>50058897</v>
      </c>
      <c r="AD842" s="318" t="s">
        <v>43</v>
      </c>
      <c r="AF842" s="318"/>
      <c r="AG842" s="320"/>
      <c r="AH842" s="318"/>
      <c r="AI842" s="320"/>
    </row>
    <row r="843" spans="1:35" hidden="1">
      <c r="A843" t="s">
        <v>2654</v>
      </c>
      <c r="B843" s="1">
        <v>46079</v>
      </c>
      <c r="C843">
        <v>2</v>
      </c>
      <c r="D843">
        <v>510673</v>
      </c>
      <c r="E843" t="s">
        <v>16764</v>
      </c>
      <c r="F843" t="s">
        <v>5942</v>
      </c>
      <c r="G843" t="s">
        <v>5845</v>
      </c>
      <c r="H843" t="s">
        <v>7570</v>
      </c>
      <c r="I843" t="s">
        <v>6890</v>
      </c>
      <c r="J843" t="s">
        <v>6333</v>
      </c>
      <c r="K843" s="318"/>
      <c r="L843" t="s">
        <v>7398</v>
      </c>
      <c r="M843" s="319"/>
      <c r="N843" s="318">
        <v>1</v>
      </c>
      <c r="O843" s="318"/>
      <c r="P843" s="318"/>
      <c r="Q843" s="319"/>
      <c r="R843" t="s">
        <v>43</v>
      </c>
      <c r="S843" s="318"/>
      <c r="AB843" s="318"/>
      <c r="AC843" s="318">
        <v>50059315</v>
      </c>
      <c r="AD843" s="318" t="s">
        <v>43</v>
      </c>
      <c r="AF843" s="318"/>
      <c r="AG843" s="320"/>
      <c r="AH843" s="318"/>
      <c r="AI843" s="320"/>
    </row>
    <row r="844" spans="1:35">
      <c r="A844" t="s">
        <v>2657</v>
      </c>
      <c r="B844" s="1">
        <v>46079</v>
      </c>
      <c r="C844">
        <v>2</v>
      </c>
      <c r="D844">
        <v>510674</v>
      </c>
      <c r="E844" t="s">
        <v>7571</v>
      </c>
      <c r="F844" t="s">
        <v>46</v>
      </c>
      <c r="G844" t="s">
        <v>70</v>
      </c>
      <c r="H844" t="s">
        <v>7572</v>
      </c>
      <c r="I844" t="s">
        <v>5829</v>
      </c>
      <c r="J844" t="s">
        <v>6333</v>
      </c>
      <c r="K844" s="318"/>
      <c r="L844"/>
      <c r="M844" s="319"/>
      <c r="N844" s="318">
        <v>1</v>
      </c>
      <c r="O844" s="318"/>
      <c r="P844" s="318"/>
      <c r="Q844" s="319"/>
      <c r="R844" t="s">
        <v>43</v>
      </c>
      <c r="S844" s="318"/>
      <c r="AB844" s="318"/>
      <c r="AC844" s="318">
        <v>50058679</v>
      </c>
      <c r="AD844" s="318" t="s">
        <v>43</v>
      </c>
      <c r="AF844" s="318"/>
      <c r="AG844" s="320"/>
      <c r="AH844" s="318"/>
      <c r="AI844" s="320"/>
    </row>
    <row r="845" spans="1:35">
      <c r="A845" t="s">
        <v>2660</v>
      </c>
      <c r="B845" s="1">
        <v>46079</v>
      </c>
      <c r="C845">
        <v>2</v>
      </c>
      <c r="D845">
        <v>510675</v>
      </c>
      <c r="E845" t="s">
        <v>7573</v>
      </c>
      <c r="F845" t="s">
        <v>46</v>
      </c>
      <c r="G845" t="s">
        <v>70</v>
      </c>
      <c r="H845" t="s">
        <v>7574</v>
      </c>
      <c r="I845" t="s">
        <v>6208</v>
      </c>
      <c r="J845" t="s">
        <v>7575</v>
      </c>
      <c r="K845" s="318"/>
      <c r="L845"/>
      <c r="M845" s="319"/>
      <c r="N845" s="318">
        <v>1</v>
      </c>
      <c r="O845" s="318"/>
      <c r="P845" s="318"/>
      <c r="Q845" s="319"/>
      <c r="R845" t="s">
        <v>43</v>
      </c>
      <c r="S845" s="318"/>
      <c r="AB845" s="318"/>
      <c r="AC845" s="318">
        <v>50059100</v>
      </c>
      <c r="AD845" s="318" t="s">
        <v>43</v>
      </c>
      <c r="AF845" s="318"/>
      <c r="AG845" s="320"/>
      <c r="AH845" s="318"/>
      <c r="AI845" s="320"/>
    </row>
    <row r="846" spans="1:35">
      <c r="A846" t="s">
        <v>2662</v>
      </c>
      <c r="B846" s="1">
        <v>46079</v>
      </c>
      <c r="C846">
        <v>2</v>
      </c>
      <c r="D846">
        <v>510676</v>
      </c>
      <c r="E846" t="s">
        <v>7576</v>
      </c>
      <c r="F846" t="s">
        <v>46</v>
      </c>
      <c r="G846" t="s">
        <v>70</v>
      </c>
      <c r="H846" t="s">
        <v>7577</v>
      </c>
      <c r="I846" t="s">
        <v>3282</v>
      </c>
      <c r="J846" t="s">
        <v>151</v>
      </c>
      <c r="K846" s="318"/>
      <c r="L846" t="s">
        <v>5750</v>
      </c>
      <c r="M846" s="319">
        <v>46080</v>
      </c>
      <c r="N846" s="318">
        <v>2</v>
      </c>
      <c r="O846" s="318"/>
      <c r="P846" s="318"/>
      <c r="Q846" s="319"/>
      <c r="R846" t="s">
        <v>43</v>
      </c>
      <c r="S846" s="318"/>
      <c r="U846" t="s">
        <v>257</v>
      </c>
      <c r="V846">
        <v>46079</v>
      </c>
      <c r="X846">
        <v>46080</v>
      </c>
      <c r="Z846">
        <v>26.2</v>
      </c>
      <c r="AA846">
        <v>49274</v>
      </c>
      <c r="AB846" s="318"/>
      <c r="AC846" s="318">
        <v>50058467</v>
      </c>
      <c r="AD846" s="318" t="s">
        <v>43</v>
      </c>
      <c r="AF846" s="318"/>
      <c r="AG846" s="320"/>
      <c r="AH846" s="318"/>
      <c r="AI846" s="320"/>
    </row>
    <row r="847" spans="1:35">
      <c r="A847" t="s">
        <v>2665</v>
      </c>
      <c r="B847" s="1">
        <v>46080</v>
      </c>
      <c r="C847">
        <v>2</v>
      </c>
      <c r="D847">
        <v>510677</v>
      </c>
      <c r="E847" t="s">
        <v>7578</v>
      </c>
      <c r="F847" t="s">
        <v>46</v>
      </c>
      <c r="G847" t="s">
        <v>70</v>
      </c>
      <c r="H847" t="s">
        <v>7579</v>
      </c>
      <c r="I847" t="s">
        <v>6055</v>
      </c>
      <c r="J847" t="s">
        <v>6390</v>
      </c>
      <c r="K847" s="318"/>
      <c r="L847"/>
      <c r="M847" s="319"/>
      <c r="N847" s="318">
        <v>1</v>
      </c>
      <c r="O847" s="318"/>
      <c r="P847" s="318"/>
      <c r="Q847" s="319"/>
      <c r="R847" t="s">
        <v>43</v>
      </c>
      <c r="S847" s="318"/>
      <c r="AB847" s="318"/>
      <c r="AC847" s="318"/>
      <c r="AD847" s="318" t="s">
        <v>43</v>
      </c>
      <c r="AF847" s="318"/>
      <c r="AG847" s="320"/>
      <c r="AH847" s="318"/>
      <c r="AI847" s="320"/>
    </row>
    <row r="848" spans="1:35" hidden="1">
      <c r="A848" t="s">
        <v>2668</v>
      </c>
      <c r="B848" s="1">
        <v>46080</v>
      </c>
      <c r="C848">
        <v>2</v>
      </c>
      <c r="D848">
        <v>510678</v>
      </c>
      <c r="E848" t="s">
        <v>7580</v>
      </c>
      <c r="F848" t="s">
        <v>6418</v>
      </c>
      <c r="H848" t="s">
        <v>7581</v>
      </c>
      <c r="I848" t="s">
        <v>6904</v>
      </c>
      <c r="J848" t="s">
        <v>7582</v>
      </c>
      <c r="K848" s="318"/>
      <c r="L848" t="s">
        <v>7556</v>
      </c>
      <c r="M848" s="319"/>
      <c r="N848" s="318">
        <v>1</v>
      </c>
      <c r="O848" s="318"/>
      <c r="P848" s="318"/>
      <c r="Q848" s="319"/>
      <c r="R848" t="s">
        <v>43</v>
      </c>
      <c r="S848" s="318"/>
      <c r="AB848" s="318"/>
      <c r="AC848" s="318"/>
      <c r="AD848" s="318" t="s">
        <v>43</v>
      </c>
      <c r="AF848" s="318"/>
      <c r="AG848" s="320"/>
      <c r="AH848" s="318"/>
      <c r="AI848" s="320"/>
    </row>
    <row r="849" spans="1:35" hidden="1">
      <c r="A849" t="s">
        <v>2671</v>
      </c>
      <c r="B849" s="1">
        <v>46080</v>
      </c>
      <c r="C849">
        <v>2</v>
      </c>
      <c r="D849">
        <v>510679</v>
      </c>
      <c r="E849" t="s">
        <v>7583</v>
      </c>
      <c r="F849" t="s">
        <v>6418</v>
      </c>
      <c r="H849" t="s">
        <v>7584</v>
      </c>
      <c r="I849" t="s">
        <v>6959</v>
      </c>
      <c r="J849" t="s">
        <v>6333</v>
      </c>
      <c r="K849" s="318"/>
      <c r="L849" t="s">
        <v>7556</v>
      </c>
      <c r="M849" s="319"/>
      <c r="N849" s="318">
        <v>1</v>
      </c>
      <c r="O849" s="318"/>
      <c r="P849" s="318"/>
      <c r="Q849" s="319"/>
      <c r="R849" t="s">
        <v>43</v>
      </c>
      <c r="S849" s="318"/>
      <c r="AB849" s="318"/>
      <c r="AC849" s="318"/>
      <c r="AD849" s="318" t="s">
        <v>43</v>
      </c>
      <c r="AF849" s="318"/>
      <c r="AG849" s="320"/>
      <c r="AH849" s="318"/>
      <c r="AI849" s="320"/>
    </row>
    <row r="850" spans="1:35" hidden="1">
      <c r="A850" t="s">
        <v>2674</v>
      </c>
      <c r="B850" s="1">
        <v>46058</v>
      </c>
      <c r="C850">
        <v>2</v>
      </c>
      <c r="D850">
        <v>510680</v>
      </c>
      <c r="E850" t="s">
        <v>7585</v>
      </c>
      <c r="F850" t="s">
        <v>5942</v>
      </c>
      <c r="H850" t="s">
        <v>7586</v>
      </c>
      <c r="I850" t="s">
        <v>6890</v>
      </c>
      <c r="J850" t="s">
        <v>5581</v>
      </c>
      <c r="K850" s="318"/>
      <c r="L850" t="s">
        <v>7398</v>
      </c>
      <c r="M850" s="319"/>
      <c r="N850" s="318">
        <v>1</v>
      </c>
      <c r="O850" s="318"/>
      <c r="P850" s="318"/>
      <c r="Q850" s="319"/>
      <c r="R850" t="s">
        <v>43</v>
      </c>
      <c r="S850" s="318"/>
      <c r="AB850" s="318"/>
      <c r="AC850" s="318">
        <v>50059234</v>
      </c>
      <c r="AD850" s="318" t="s">
        <v>43</v>
      </c>
      <c r="AF850" s="318"/>
      <c r="AG850" s="320"/>
      <c r="AH850" s="318"/>
      <c r="AI850" s="320"/>
    </row>
    <row r="851" spans="1:35" hidden="1">
      <c r="A851" t="s">
        <v>2677</v>
      </c>
      <c r="B851" s="1">
        <v>46058</v>
      </c>
      <c r="C851">
        <v>2</v>
      </c>
      <c r="D851">
        <v>510681</v>
      </c>
      <c r="E851" t="s">
        <v>7587</v>
      </c>
      <c r="F851" t="s">
        <v>5942</v>
      </c>
      <c r="H851" t="s">
        <v>7588</v>
      </c>
      <c r="I851" t="s">
        <v>6890</v>
      </c>
      <c r="J851" t="s">
        <v>5581</v>
      </c>
      <c r="K851" s="318"/>
      <c r="L851" t="s">
        <v>7398</v>
      </c>
      <c r="M851" s="319"/>
      <c r="N851" s="318">
        <v>1</v>
      </c>
      <c r="O851" s="318"/>
      <c r="P851" s="318"/>
      <c r="Q851" s="319"/>
      <c r="R851" t="s">
        <v>43</v>
      </c>
      <c r="S851" s="318"/>
      <c r="AB851" s="318"/>
      <c r="AC851" s="318">
        <v>50059242</v>
      </c>
      <c r="AD851" s="318" t="s">
        <v>43</v>
      </c>
      <c r="AF851" s="318"/>
      <c r="AG851" s="320"/>
      <c r="AH851" s="318"/>
      <c r="AI851" s="320"/>
    </row>
    <row r="852" spans="1:35" hidden="1">
      <c r="A852" t="s">
        <v>2679</v>
      </c>
      <c r="B852" s="1">
        <v>46058</v>
      </c>
      <c r="C852">
        <v>2</v>
      </c>
      <c r="D852">
        <v>510682</v>
      </c>
      <c r="E852" t="s">
        <v>7589</v>
      </c>
      <c r="F852" t="s">
        <v>5942</v>
      </c>
      <c r="H852" t="s">
        <v>7590</v>
      </c>
      <c r="I852" t="s">
        <v>6890</v>
      </c>
      <c r="J852" t="s">
        <v>5581</v>
      </c>
      <c r="K852" s="318"/>
      <c r="L852" t="s">
        <v>7398</v>
      </c>
      <c r="M852" s="319"/>
      <c r="N852" s="318">
        <v>1</v>
      </c>
      <c r="O852" s="318"/>
      <c r="P852" s="318"/>
      <c r="Q852" s="319"/>
      <c r="R852" t="s">
        <v>43</v>
      </c>
      <c r="S852" s="318"/>
      <c r="AB852" s="318"/>
      <c r="AC852" s="318">
        <v>50059244</v>
      </c>
      <c r="AD852" s="318" t="s">
        <v>43</v>
      </c>
      <c r="AF852" s="318"/>
      <c r="AG852" s="320"/>
      <c r="AH852" s="318"/>
      <c r="AI852" s="320"/>
    </row>
    <row r="853" spans="1:35" hidden="1">
      <c r="A853" t="s">
        <v>2682</v>
      </c>
      <c r="B853" s="1">
        <v>46058</v>
      </c>
      <c r="C853">
        <v>2</v>
      </c>
      <c r="D853">
        <v>510683</v>
      </c>
      <c r="E853" t="s">
        <v>7591</v>
      </c>
      <c r="F853" t="s">
        <v>5942</v>
      </c>
      <c r="H853" t="s">
        <v>7592</v>
      </c>
      <c r="I853" t="s">
        <v>6890</v>
      </c>
      <c r="J853" t="s">
        <v>5581</v>
      </c>
      <c r="K853" s="318"/>
      <c r="L853" t="s">
        <v>7398</v>
      </c>
      <c r="M853" s="319"/>
      <c r="N853" s="318">
        <v>1</v>
      </c>
      <c r="O853" s="318"/>
      <c r="P853" s="318"/>
      <c r="Q853" s="319"/>
      <c r="R853" t="s">
        <v>43</v>
      </c>
      <c r="S853" s="318"/>
      <c r="AB853" s="318"/>
      <c r="AC853" s="318">
        <v>50059249</v>
      </c>
      <c r="AD853" s="318" t="s">
        <v>43</v>
      </c>
      <c r="AF853" s="318"/>
      <c r="AG853" s="320"/>
      <c r="AH853" s="318"/>
      <c r="AI853" s="320"/>
    </row>
    <row r="854" spans="1:35" hidden="1">
      <c r="A854" t="s">
        <v>2685</v>
      </c>
      <c r="B854" s="1">
        <v>46058</v>
      </c>
      <c r="C854">
        <v>2</v>
      </c>
      <c r="D854">
        <v>510684</v>
      </c>
      <c r="E854" t="s">
        <v>7593</v>
      </c>
      <c r="F854" t="s">
        <v>5942</v>
      </c>
      <c r="H854" t="s">
        <v>7594</v>
      </c>
      <c r="I854" t="s">
        <v>6890</v>
      </c>
      <c r="J854" t="s">
        <v>5581</v>
      </c>
      <c r="K854" s="318"/>
      <c r="L854" t="s">
        <v>7398</v>
      </c>
      <c r="M854" s="319"/>
      <c r="N854" s="318">
        <v>1</v>
      </c>
      <c r="O854" s="318"/>
      <c r="P854" s="318"/>
      <c r="Q854" s="319"/>
      <c r="R854" t="s">
        <v>43</v>
      </c>
      <c r="S854" s="318"/>
      <c r="AB854" s="318"/>
      <c r="AC854" s="318">
        <v>50059252</v>
      </c>
      <c r="AD854" s="318" t="s">
        <v>43</v>
      </c>
      <c r="AF854" s="318"/>
      <c r="AG854" s="320"/>
      <c r="AH854" s="318"/>
      <c r="AI854" s="320"/>
    </row>
    <row r="855" spans="1:35" hidden="1">
      <c r="A855" t="s">
        <v>2687</v>
      </c>
      <c r="B855" s="1">
        <v>46058</v>
      </c>
      <c r="C855">
        <v>2</v>
      </c>
      <c r="D855">
        <v>510685</v>
      </c>
      <c r="E855" t="s">
        <v>7595</v>
      </c>
      <c r="F855" t="s">
        <v>5942</v>
      </c>
      <c r="H855" t="s">
        <v>7596</v>
      </c>
      <c r="I855" t="s">
        <v>6890</v>
      </c>
      <c r="J855" t="s">
        <v>5581</v>
      </c>
      <c r="K855" s="318"/>
      <c r="L855" t="s">
        <v>7398</v>
      </c>
      <c r="M855" s="319"/>
      <c r="N855" s="318">
        <v>1</v>
      </c>
      <c r="O855" s="318"/>
      <c r="P855" s="318"/>
      <c r="Q855" s="319"/>
      <c r="R855" t="s">
        <v>43</v>
      </c>
      <c r="S855" s="318"/>
      <c r="AB855" s="318"/>
      <c r="AC855" s="318">
        <v>50059255</v>
      </c>
      <c r="AD855" s="318" t="s">
        <v>43</v>
      </c>
      <c r="AF855" s="318"/>
      <c r="AG855" s="320"/>
      <c r="AH855" s="318"/>
      <c r="AI855" s="320"/>
    </row>
    <row r="856" spans="1:35" hidden="1">
      <c r="A856" t="s">
        <v>2689</v>
      </c>
      <c r="B856" s="1">
        <v>46058</v>
      </c>
      <c r="C856">
        <v>2</v>
      </c>
      <c r="D856">
        <v>510686</v>
      </c>
      <c r="E856" t="s">
        <v>7597</v>
      </c>
      <c r="F856" t="s">
        <v>5942</v>
      </c>
      <c r="H856" t="s">
        <v>7598</v>
      </c>
      <c r="I856" t="s">
        <v>6890</v>
      </c>
      <c r="J856" t="s">
        <v>5581</v>
      </c>
      <c r="K856" s="318"/>
      <c r="L856" t="s">
        <v>7398</v>
      </c>
      <c r="M856" s="319"/>
      <c r="N856" s="318">
        <v>1</v>
      </c>
      <c r="O856" s="318"/>
      <c r="P856" s="318"/>
      <c r="Q856" s="319"/>
      <c r="R856" t="s">
        <v>43</v>
      </c>
      <c r="S856" s="318"/>
      <c r="AB856" s="318"/>
      <c r="AC856" s="318">
        <v>50059258</v>
      </c>
      <c r="AD856" s="318" t="s">
        <v>43</v>
      </c>
      <c r="AF856" s="318"/>
      <c r="AG856" s="320"/>
      <c r="AH856" s="318"/>
      <c r="AI856" s="320"/>
    </row>
    <row r="857" spans="1:35" hidden="1">
      <c r="A857" t="s">
        <v>2692</v>
      </c>
      <c r="B857" s="1">
        <v>46058</v>
      </c>
      <c r="C857">
        <v>2</v>
      </c>
      <c r="D857">
        <v>510687</v>
      </c>
      <c r="E857" t="s">
        <v>7599</v>
      </c>
      <c r="F857" t="s">
        <v>5942</v>
      </c>
      <c r="H857" t="s">
        <v>7600</v>
      </c>
      <c r="I857" t="s">
        <v>6890</v>
      </c>
      <c r="J857" t="s">
        <v>5581</v>
      </c>
      <c r="K857" s="318"/>
      <c r="L857" t="s">
        <v>7398</v>
      </c>
      <c r="M857" s="319"/>
      <c r="N857" s="318">
        <v>1</v>
      </c>
      <c r="O857" s="318"/>
      <c r="P857" s="318"/>
      <c r="Q857" s="319"/>
      <c r="R857" t="s">
        <v>43</v>
      </c>
      <c r="S857" s="318"/>
      <c r="AB857" s="318"/>
      <c r="AC857" s="318">
        <v>50059260</v>
      </c>
      <c r="AD857" s="318" t="s">
        <v>43</v>
      </c>
      <c r="AF857" s="318"/>
      <c r="AG857" s="320"/>
      <c r="AH857" s="318"/>
      <c r="AI857" s="320"/>
    </row>
    <row r="858" spans="1:35" hidden="1">
      <c r="A858" t="s">
        <v>2695</v>
      </c>
      <c r="B858" s="1">
        <v>46058</v>
      </c>
      <c r="C858">
        <v>2</v>
      </c>
      <c r="D858">
        <v>510688</v>
      </c>
      <c r="E858" t="s">
        <v>7601</v>
      </c>
      <c r="F858" t="s">
        <v>5942</v>
      </c>
      <c r="H858" t="s">
        <v>7602</v>
      </c>
      <c r="I858" t="s">
        <v>6890</v>
      </c>
      <c r="J858" t="s">
        <v>5581</v>
      </c>
      <c r="K858" s="318"/>
      <c r="L858" t="s">
        <v>7398</v>
      </c>
      <c r="M858" s="319"/>
      <c r="N858" s="318">
        <v>1</v>
      </c>
      <c r="O858" s="318"/>
      <c r="P858" s="318"/>
      <c r="Q858" s="319"/>
      <c r="R858" t="s">
        <v>43</v>
      </c>
      <c r="S858" s="318"/>
      <c r="AB858" s="318"/>
      <c r="AC858" s="318">
        <v>50059267</v>
      </c>
      <c r="AD858" s="318" t="s">
        <v>43</v>
      </c>
      <c r="AF858" s="318"/>
      <c r="AG858" s="320"/>
      <c r="AH858" s="318"/>
      <c r="AI858" s="320"/>
    </row>
    <row r="859" spans="1:35" hidden="1">
      <c r="A859" t="s">
        <v>2698</v>
      </c>
      <c r="B859" s="1">
        <v>46058</v>
      </c>
      <c r="C859">
        <v>2</v>
      </c>
      <c r="D859">
        <v>510689</v>
      </c>
      <c r="E859" t="s">
        <v>7603</v>
      </c>
      <c r="F859" t="s">
        <v>5942</v>
      </c>
      <c r="H859" t="s">
        <v>7604</v>
      </c>
      <c r="I859" t="s">
        <v>6890</v>
      </c>
      <c r="J859" t="s">
        <v>5581</v>
      </c>
      <c r="K859" s="318"/>
      <c r="L859" t="s">
        <v>7398</v>
      </c>
      <c r="M859" s="319"/>
      <c r="N859" s="318">
        <v>1</v>
      </c>
      <c r="O859" s="318"/>
      <c r="P859" s="318"/>
      <c r="Q859" s="319"/>
      <c r="R859" t="s">
        <v>43</v>
      </c>
      <c r="S859" s="318"/>
      <c r="AB859" s="318"/>
      <c r="AC859" s="318">
        <v>50059272</v>
      </c>
      <c r="AD859" s="318" t="s">
        <v>43</v>
      </c>
      <c r="AF859" s="318"/>
      <c r="AG859" s="320"/>
      <c r="AH859" s="318"/>
      <c r="AI859" s="320"/>
    </row>
    <row r="860" spans="1:35" hidden="1">
      <c r="A860" t="s">
        <v>2701</v>
      </c>
      <c r="B860" s="1">
        <v>46058</v>
      </c>
      <c r="C860">
        <v>2</v>
      </c>
      <c r="D860">
        <v>510690</v>
      </c>
      <c r="E860" t="s">
        <v>7605</v>
      </c>
      <c r="F860" t="s">
        <v>5942</v>
      </c>
      <c r="H860" t="s">
        <v>7606</v>
      </c>
      <c r="I860" t="s">
        <v>6890</v>
      </c>
      <c r="J860" t="s">
        <v>5581</v>
      </c>
      <c r="K860" s="318"/>
      <c r="L860" t="s">
        <v>7398</v>
      </c>
      <c r="M860" s="319"/>
      <c r="N860" s="318">
        <v>1</v>
      </c>
      <c r="O860" s="318"/>
      <c r="P860" s="318"/>
      <c r="Q860" s="319"/>
      <c r="R860" t="s">
        <v>43</v>
      </c>
      <c r="S860" s="318"/>
      <c r="AB860" s="318"/>
      <c r="AC860" s="318">
        <v>50059275</v>
      </c>
      <c r="AD860" s="318" t="s">
        <v>43</v>
      </c>
      <c r="AF860" s="318"/>
      <c r="AG860" s="320"/>
      <c r="AH860" s="318"/>
      <c r="AI860" s="320"/>
    </row>
    <row r="861" spans="1:35" hidden="1">
      <c r="A861" t="s">
        <v>2704</v>
      </c>
      <c r="B861" s="1">
        <v>46058</v>
      </c>
      <c r="C861">
        <v>2</v>
      </c>
      <c r="D861">
        <v>510691</v>
      </c>
      <c r="E861" t="s">
        <v>7607</v>
      </c>
      <c r="F861" t="s">
        <v>5942</v>
      </c>
      <c r="H861" t="s">
        <v>7608</v>
      </c>
      <c r="I861" t="s">
        <v>6890</v>
      </c>
      <c r="J861" t="s">
        <v>5581</v>
      </c>
      <c r="K861" s="318"/>
      <c r="L861" t="s">
        <v>7398</v>
      </c>
      <c r="M861" s="319"/>
      <c r="N861" s="318">
        <v>1</v>
      </c>
      <c r="O861" s="318"/>
      <c r="P861" s="318"/>
      <c r="Q861" s="319"/>
      <c r="R861" t="s">
        <v>43</v>
      </c>
      <c r="S861" s="318"/>
      <c r="AB861" s="318"/>
      <c r="AC861" s="318">
        <v>50059277</v>
      </c>
      <c r="AD861" s="318" t="s">
        <v>43</v>
      </c>
      <c r="AF861" s="318"/>
      <c r="AG861" s="320"/>
      <c r="AH861" s="318"/>
      <c r="AI861" s="320"/>
    </row>
    <row r="862" spans="1:35" hidden="1">
      <c r="A862" t="s">
        <v>2707</v>
      </c>
      <c r="B862" s="1">
        <v>46058</v>
      </c>
      <c r="C862">
        <v>2</v>
      </c>
      <c r="D862">
        <v>510692</v>
      </c>
      <c r="E862" t="s">
        <v>7609</v>
      </c>
      <c r="F862" t="s">
        <v>5942</v>
      </c>
      <c r="H862" t="s">
        <v>7610</v>
      </c>
      <c r="I862" t="s">
        <v>6890</v>
      </c>
      <c r="J862" t="s">
        <v>5581</v>
      </c>
      <c r="K862" s="318"/>
      <c r="L862" t="s">
        <v>7398</v>
      </c>
      <c r="M862" s="319"/>
      <c r="N862" s="318">
        <v>1</v>
      </c>
      <c r="O862" s="318"/>
      <c r="P862" s="318"/>
      <c r="Q862" s="319"/>
      <c r="R862" t="s">
        <v>43</v>
      </c>
      <c r="S862" s="318"/>
      <c r="AB862" s="318"/>
      <c r="AC862" s="318">
        <v>50059279</v>
      </c>
      <c r="AD862" s="318" t="s">
        <v>43</v>
      </c>
      <c r="AF862" s="318"/>
      <c r="AG862" s="320"/>
      <c r="AH862" s="318"/>
      <c r="AI862" s="320"/>
    </row>
    <row r="863" spans="1:35" hidden="1">
      <c r="A863" t="s">
        <v>2710</v>
      </c>
      <c r="B863" s="1">
        <v>46058</v>
      </c>
      <c r="C863">
        <v>2</v>
      </c>
      <c r="D863">
        <v>510693</v>
      </c>
      <c r="E863" t="s">
        <v>7611</v>
      </c>
      <c r="F863" t="s">
        <v>5942</v>
      </c>
      <c r="H863" t="s">
        <v>7612</v>
      </c>
      <c r="I863" t="s">
        <v>6890</v>
      </c>
      <c r="J863" t="s">
        <v>5581</v>
      </c>
      <c r="K863" s="318"/>
      <c r="L863" t="s">
        <v>7398</v>
      </c>
      <c r="M863" s="319"/>
      <c r="N863" s="318">
        <v>1</v>
      </c>
      <c r="O863" s="318"/>
      <c r="P863" s="318"/>
      <c r="Q863" s="319"/>
      <c r="R863" t="s">
        <v>43</v>
      </c>
      <c r="S863" s="318"/>
      <c r="AB863" s="318"/>
      <c r="AC863" s="318">
        <v>50059281</v>
      </c>
      <c r="AD863" s="318" t="s">
        <v>43</v>
      </c>
      <c r="AF863" s="318"/>
      <c r="AG863" s="320"/>
      <c r="AH863" s="318"/>
      <c r="AI863" s="320"/>
    </row>
    <row r="864" spans="1:35" hidden="1">
      <c r="A864" t="s">
        <v>2713</v>
      </c>
      <c r="B864" s="1">
        <v>46058</v>
      </c>
      <c r="C864">
        <v>2</v>
      </c>
      <c r="D864">
        <v>510694</v>
      </c>
      <c r="E864" t="s">
        <v>7613</v>
      </c>
      <c r="F864" t="s">
        <v>5942</v>
      </c>
      <c r="H864" t="s">
        <v>7614</v>
      </c>
      <c r="I864" t="s">
        <v>6890</v>
      </c>
      <c r="J864" t="s">
        <v>5581</v>
      </c>
      <c r="K864" s="318"/>
      <c r="L864" t="s">
        <v>7398</v>
      </c>
      <c r="M864" s="319"/>
      <c r="N864" s="318">
        <v>1</v>
      </c>
      <c r="O864" s="318"/>
      <c r="P864" s="318"/>
      <c r="Q864" s="319"/>
      <c r="R864" t="s">
        <v>43</v>
      </c>
      <c r="S864" s="318"/>
      <c r="AB864" s="318"/>
      <c r="AC864" s="318">
        <v>50059283</v>
      </c>
      <c r="AD864" s="318" t="s">
        <v>43</v>
      </c>
      <c r="AF864" s="318"/>
      <c r="AG864" s="320"/>
      <c r="AH864" s="318"/>
      <c r="AI864" s="320"/>
    </row>
    <row r="865" spans="1:35" hidden="1">
      <c r="A865" t="s">
        <v>2716</v>
      </c>
      <c r="B865" s="1">
        <v>46058</v>
      </c>
      <c r="C865">
        <v>2</v>
      </c>
      <c r="D865">
        <v>510695</v>
      </c>
      <c r="E865" t="s">
        <v>7615</v>
      </c>
      <c r="F865" t="s">
        <v>5942</v>
      </c>
      <c r="H865" t="s">
        <v>7616</v>
      </c>
      <c r="I865" t="s">
        <v>6890</v>
      </c>
      <c r="J865" t="s">
        <v>5581</v>
      </c>
      <c r="K865" s="318"/>
      <c r="L865" t="s">
        <v>7398</v>
      </c>
      <c r="M865" s="319"/>
      <c r="N865" s="318">
        <v>1</v>
      </c>
      <c r="O865" s="318"/>
      <c r="P865" s="318"/>
      <c r="Q865" s="319"/>
      <c r="R865" t="s">
        <v>43</v>
      </c>
      <c r="S865" s="318"/>
      <c r="AB865" s="318"/>
      <c r="AC865" s="318">
        <v>50059076</v>
      </c>
      <c r="AD865" s="318" t="s">
        <v>43</v>
      </c>
      <c r="AF865" s="318"/>
      <c r="AG865" s="320"/>
      <c r="AH865" s="318"/>
      <c r="AI865" s="320"/>
    </row>
    <row r="866" spans="1:35" hidden="1">
      <c r="A866" t="s">
        <v>2718</v>
      </c>
      <c r="B866" s="1">
        <v>46058</v>
      </c>
      <c r="C866">
        <v>2</v>
      </c>
      <c r="D866">
        <v>510696</v>
      </c>
      <c r="E866" t="s">
        <v>7617</v>
      </c>
      <c r="F866" t="s">
        <v>5942</v>
      </c>
      <c r="H866" t="s">
        <v>7618</v>
      </c>
      <c r="I866" t="s">
        <v>6890</v>
      </c>
      <c r="J866" t="s">
        <v>5581</v>
      </c>
      <c r="K866" s="318"/>
      <c r="L866" t="s">
        <v>7398</v>
      </c>
      <c r="M866" s="319"/>
      <c r="N866" s="318">
        <v>1</v>
      </c>
      <c r="O866" s="318"/>
      <c r="P866" s="318"/>
      <c r="Q866" s="319"/>
      <c r="R866" t="s">
        <v>43</v>
      </c>
      <c r="S866" s="318"/>
      <c r="AB866" s="318"/>
      <c r="AC866" s="318">
        <v>50058871</v>
      </c>
      <c r="AD866" s="318" t="s">
        <v>43</v>
      </c>
      <c r="AF866" s="318"/>
      <c r="AG866" s="320"/>
      <c r="AH866" s="318"/>
      <c r="AI866" s="320"/>
    </row>
    <row r="867" spans="1:35" hidden="1">
      <c r="A867" t="s">
        <v>2721</v>
      </c>
      <c r="B867" s="1">
        <v>46058</v>
      </c>
      <c r="C867">
        <v>2</v>
      </c>
      <c r="D867">
        <v>510697</v>
      </c>
      <c r="E867" t="s">
        <v>7619</v>
      </c>
      <c r="F867" t="s">
        <v>5942</v>
      </c>
      <c r="H867" t="s">
        <v>7620</v>
      </c>
      <c r="I867" t="s">
        <v>6890</v>
      </c>
      <c r="J867" t="s">
        <v>5581</v>
      </c>
      <c r="K867" s="318"/>
      <c r="L867" t="s">
        <v>7398</v>
      </c>
      <c r="M867" s="319"/>
      <c r="N867" s="318">
        <v>1</v>
      </c>
      <c r="O867" s="318"/>
      <c r="P867" s="318"/>
      <c r="Q867" s="319"/>
      <c r="R867" t="s">
        <v>43</v>
      </c>
      <c r="S867" s="318"/>
      <c r="AB867" s="318"/>
      <c r="AC867" s="318">
        <v>50059285</v>
      </c>
      <c r="AD867" s="318" t="s">
        <v>43</v>
      </c>
      <c r="AF867" s="318"/>
      <c r="AG867" s="320"/>
      <c r="AH867" s="318"/>
      <c r="AI867" s="320"/>
    </row>
    <row r="868" spans="1:35" hidden="1">
      <c r="A868" t="s">
        <v>2723</v>
      </c>
      <c r="B868" s="1">
        <v>46058</v>
      </c>
      <c r="C868">
        <v>2</v>
      </c>
      <c r="D868">
        <v>510698</v>
      </c>
      <c r="E868" t="s">
        <v>7621</v>
      </c>
      <c r="F868" t="s">
        <v>5942</v>
      </c>
      <c r="H868" t="s">
        <v>7622</v>
      </c>
      <c r="I868" t="s">
        <v>6890</v>
      </c>
      <c r="J868" t="s">
        <v>5581</v>
      </c>
      <c r="K868" s="318"/>
      <c r="L868" t="s">
        <v>7398</v>
      </c>
      <c r="M868" s="319"/>
      <c r="N868" s="318">
        <v>1</v>
      </c>
      <c r="O868" s="318"/>
      <c r="P868" s="318"/>
      <c r="Q868" s="319"/>
      <c r="R868" t="s">
        <v>43</v>
      </c>
      <c r="S868" s="318"/>
      <c r="AB868" s="318"/>
      <c r="AC868" s="318">
        <v>50059287</v>
      </c>
      <c r="AD868" s="318" t="s">
        <v>43</v>
      </c>
      <c r="AF868" s="318"/>
      <c r="AG868" s="320"/>
      <c r="AH868" s="318"/>
      <c r="AI868" s="320"/>
    </row>
    <row r="869" spans="1:35" hidden="1">
      <c r="A869" t="s">
        <v>2725</v>
      </c>
      <c r="B869" s="1">
        <v>46058</v>
      </c>
      <c r="C869">
        <v>2</v>
      </c>
      <c r="D869">
        <v>510699</v>
      </c>
      <c r="E869" t="s">
        <v>7623</v>
      </c>
      <c r="F869" t="s">
        <v>5942</v>
      </c>
      <c r="H869" t="s">
        <v>7624</v>
      </c>
      <c r="I869" t="s">
        <v>6890</v>
      </c>
      <c r="J869" t="s">
        <v>5581</v>
      </c>
      <c r="K869" s="318"/>
      <c r="L869" t="s">
        <v>7398</v>
      </c>
      <c r="M869" s="319"/>
      <c r="N869" s="318">
        <v>1</v>
      </c>
      <c r="O869" s="318"/>
      <c r="P869" s="318"/>
      <c r="Q869" s="319"/>
      <c r="R869" t="s">
        <v>43</v>
      </c>
      <c r="S869" s="318"/>
      <c r="AB869" s="318"/>
      <c r="AC869" s="318">
        <v>50059289</v>
      </c>
      <c r="AD869" s="318" t="s">
        <v>43</v>
      </c>
      <c r="AF869" s="318"/>
      <c r="AG869" s="320"/>
      <c r="AH869" s="318"/>
      <c r="AI869" s="320"/>
    </row>
    <row r="870" spans="1:35" hidden="1">
      <c r="A870" t="s">
        <v>2727</v>
      </c>
      <c r="B870" s="1">
        <v>46058</v>
      </c>
      <c r="C870">
        <v>2</v>
      </c>
      <c r="D870">
        <v>510700</v>
      </c>
      <c r="E870" t="s">
        <v>7625</v>
      </c>
      <c r="F870" t="s">
        <v>5942</v>
      </c>
      <c r="H870" t="s">
        <v>7626</v>
      </c>
      <c r="I870" t="s">
        <v>6890</v>
      </c>
      <c r="J870" t="s">
        <v>5581</v>
      </c>
      <c r="K870" s="318"/>
      <c r="L870" t="s">
        <v>7398</v>
      </c>
      <c r="M870" s="319"/>
      <c r="N870" s="318">
        <v>1</v>
      </c>
      <c r="O870" s="318"/>
      <c r="P870" s="318"/>
      <c r="Q870" s="319"/>
      <c r="R870" t="s">
        <v>43</v>
      </c>
      <c r="S870" s="318"/>
      <c r="AB870" s="318"/>
      <c r="AC870" s="318">
        <v>50059294</v>
      </c>
      <c r="AD870" s="318" t="s">
        <v>43</v>
      </c>
      <c r="AF870" s="318"/>
      <c r="AG870" s="320"/>
      <c r="AH870" s="318"/>
      <c r="AI870" s="320"/>
    </row>
    <row r="871" spans="1:35" hidden="1">
      <c r="A871" t="s">
        <v>2729</v>
      </c>
      <c r="B871" s="1">
        <v>46058</v>
      </c>
      <c r="C871">
        <v>2</v>
      </c>
      <c r="D871">
        <v>510701</v>
      </c>
      <c r="E871" t="s">
        <v>7627</v>
      </c>
      <c r="F871" t="s">
        <v>5942</v>
      </c>
      <c r="H871" t="s">
        <v>7628</v>
      </c>
      <c r="I871" t="s">
        <v>6890</v>
      </c>
      <c r="J871" t="s">
        <v>5581</v>
      </c>
      <c r="K871" s="318"/>
      <c r="L871" t="s">
        <v>7398</v>
      </c>
      <c r="M871" s="319"/>
      <c r="N871" s="318">
        <v>1</v>
      </c>
      <c r="O871" s="318"/>
      <c r="P871" s="318"/>
      <c r="Q871" s="319"/>
      <c r="R871" t="s">
        <v>43</v>
      </c>
      <c r="S871" s="318"/>
      <c r="AB871" s="318"/>
      <c r="AC871" s="318">
        <v>50059229</v>
      </c>
      <c r="AD871" s="318" t="s">
        <v>43</v>
      </c>
      <c r="AF871" s="318"/>
      <c r="AG871" s="320"/>
      <c r="AH871" s="318"/>
      <c r="AI871" s="320"/>
    </row>
    <row r="872" spans="1:35">
      <c r="A872" t="s">
        <v>2731</v>
      </c>
      <c r="B872" s="1">
        <v>46083</v>
      </c>
      <c r="C872">
        <v>3</v>
      </c>
      <c r="D872">
        <v>510702</v>
      </c>
      <c r="E872" t="s">
        <v>6310</v>
      </c>
      <c r="F872" t="s">
        <v>46</v>
      </c>
      <c r="G872" t="s">
        <v>5752</v>
      </c>
      <c r="H872" t="s">
        <v>6311</v>
      </c>
      <c r="I872" t="s">
        <v>3498</v>
      </c>
      <c r="J872" t="s">
        <v>7629</v>
      </c>
      <c r="K872" s="318"/>
      <c r="L872" t="s">
        <v>5750</v>
      </c>
      <c r="M872" s="319"/>
      <c r="N872" s="318">
        <v>1</v>
      </c>
      <c r="O872" s="318"/>
      <c r="P872" s="318"/>
      <c r="Q872" s="319"/>
      <c r="R872" t="s">
        <v>43</v>
      </c>
      <c r="S872" s="318"/>
      <c r="AB872" s="318"/>
      <c r="AC872" s="318">
        <v>50059007</v>
      </c>
      <c r="AD872" s="318" t="s">
        <v>43</v>
      </c>
      <c r="AF872" s="318"/>
      <c r="AG872" s="320"/>
      <c r="AH872" s="318"/>
      <c r="AI872" s="320"/>
    </row>
    <row r="873" spans="1:35">
      <c r="A873" t="s">
        <v>2733</v>
      </c>
      <c r="B873" s="1">
        <v>46083</v>
      </c>
      <c r="C873">
        <v>3</v>
      </c>
      <c r="D873">
        <v>510703</v>
      </c>
      <c r="E873" t="s">
        <v>7630</v>
      </c>
      <c r="F873" t="s">
        <v>46</v>
      </c>
      <c r="H873" t="s">
        <v>7631</v>
      </c>
      <c r="I873" t="s">
        <v>3282</v>
      </c>
      <c r="J873" t="s">
        <v>6333</v>
      </c>
      <c r="K873" s="318"/>
      <c r="L873"/>
      <c r="M873" s="319"/>
      <c r="N873" s="318">
        <v>1</v>
      </c>
      <c r="O873" s="318"/>
      <c r="P873" s="318"/>
      <c r="Q873" s="319"/>
      <c r="R873" t="s">
        <v>43</v>
      </c>
      <c r="S873" s="318"/>
      <c r="AB873" s="318"/>
      <c r="AC873" s="318">
        <v>50059095</v>
      </c>
      <c r="AD873" s="318" t="s">
        <v>43</v>
      </c>
      <c r="AF873" s="318"/>
      <c r="AG873" s="320"/>
      <c r="AH873" s="318"/>
      <c r="AI873" s="320"/>
    </row>
    <row r="874" spans="1:35" hidden="1">
      <c r="A874" t="s">
        <v>2735</v>
      </c>
      <c r="B874" s="1">
        <v>46083</v>
      </c>
      <c r="C874">
        <v>3</v>
      </c>
      <c r="D874">
        <v>510704</v>
      </c>
      <c r="E874" t="s">
        <v>7193</v>
      </c>
      <c r="F874" t="s">
        <v>6418</v>
      </c>
      <c r="G874" t="s">
        <v>70</v>
      </c>
      <c r="H874" t="s">
        <v>7194</v>
      </c>
      <c r="I874" t="s">
        <v>6904</v>
      </c>
      <c r="J874" t="s">
        <v>7567</v>
      </c>
      <c r="K874" s="318"/>
      <c r="L874" t="s">
        <v>391</v>
      </c>
      <c r="M874" s="319">
        <v>46084</v>
      </c>
      <c r="N874" s="318">
        <v>3</v>
      </c>
      <c r="O874" s="318"/>
      <c r="P874" s="318"/>
      <c r="Q874" s="319"/>
      <c r="R874" t="s">
        <v>43</v>
      </c>
      <c r="S874" s="318"/>
      <c r="AB874" s="318"/>
      <c r="AC874" s="318">
        <v>50059010</v>
      </c>
      <c r="AD874" s="318" t="s">
        <v>43</v>
      </c>
      <c r="AF874" s="318"/>
      <c r="AG874" s="320"/>
      <c r="AH874" s="318"/>
      <c r="AI874" s="320"/>
    </row>
    <row r="875" spans="1:35">
      <c r="A875" t="s">
        <v>2737</v>
      </c>
      <c r="B875" s="1">
        <v>46083</v>
      </c>
      <c r="C875">
        <v>3</v>
      </c>
      <c r="D875">
        <v>510705</v>
      </c>
      <c r="E875" t="s">
        <v>7632</v>
      </c>
      <c r="F875" t="s">
        <v>46</v>
      </c>
      <c r="G875" t="s">
        <v>70</v>
      </c>
      <c r="H875" t="s">
        <v>7633</v>
      </c>
      <c r="I875" t="s">
        <v>6055</v>
      </c>
      <c r="J875" t="s">
        <v>6860</v>
      </c>
      <c r="K875" s="318"/>
      <c r="L875"/>
      <c r="M875" s="319"/>
      <c r="N875" s="318">
        <v>1</v>
      </c>
      <c r="O875" s="318"/>
      <c r="P875" s="318"/>
      <c r="Q875" s="319"/>
      <c r="R875" t="s">
        <v>43</v>
      </c>
      <c r="S875" s="318"/>
      <c r="AB875" s="318"/>
      <c r="AC875" s="318">
        <v>50059291</v>
      </c>
      <c r="AD875" s="318" t="s">
        <v>43</v>
      </c>
      <c r="AF875" s="318"/>
      <c r="AG875" s="320"/>
      <c r="AH875" s="318"/>
      <c r="AI875" s="320"/>
    </row>
    <row r="876" spans="1:35">
      <c r="A876" t="s">
        <v>2739</v>
      </c>
      <c r="B876" s="1">
        <v>46083</v>
      </c>
      <c r="C876">
        <v>3</v>
      </c>
      <c r="D876">
        <v>510706</v>
      </c>
      <c r="E876" t="s">
        <v>7634</v>
      </c>
      <c r="F876" t="s">
        <v>46</v>
      </c>
      <c r="G876" t="s">
        <v>5752</v>
      </c>
      <c r="H876" t="s">
        <v>7635</v>
      </c>
      <c r="I876" t="s">
        <v>6208</v>
      </c>
      <c r="J876" t="s">
        <v>6771</v>
      </c>
      <c r="K876" s="318"/>
      <c r="L876" t="s">
        <v>5750</v>
      </c>
      <c r="M876" s="319"/>
      <c r="N876" s="318">
        <v>1</v>
      </c>
      <c r="O876" s="318"/>
      <c r="P876" s="318"/>
      <c r="Q876" s="319"/>
      <c r="R876" t="s">
        <v>43</v>
      </c>
      <c r="S876" s="318"/>
      <c r="AB876" s="318"/>
      <c r="AC876" s="318">
        <v>50058767</v>
      </c>
      <c r="AD876" s="318" t="s">
        <v>43</v>
      </c>
      <c r="AF876" s="318"/>
      <c r="AG876" s="320"/>
      <c r="AH876" s="318"/>
      <c r="AI876" s="320"/>
    </row>
    <row r="877" spans="1:35">
      <c r="A877" t="s">
        <v>2742</v>
      </c>
      <c r="B877" s="1">
        <v>46084</v>
      </c>
      <c r="C877">
        <v>3</v>
      </c>
      <c r="D877">
        <v>510707</v>
      </c>
      <c r="E877" t="s">
        <v>7636</v>
      </c>
      <c r="F877" t="s">
        <v>46</v>
      </c>
      <c r="G877" t="s">
        <v>5752</v>
      </c>
      <c r="H877" t="s">
        <v>7637</v>
      </c>
      <c r="I877" t="s">
        <v>6208</v>
      </c>
      <c r="J877" t="s">
        <v>6771</v>
      </c>
      <c r="K877" s="318"/>
      <c r="L877" t="s">
        <v>5750</v>
      </c>
      <c r="M877" s="319"/>
      <c r="N877" s="318">
        <v>1</v>
      </c>
      <c r="O877" s="318"/>
      <c r="P877" s="318"/>
      <c r="Q877" s="319"/>
      <c r="R877" t="s">
        <v>43</v>
      </c>
      <c r="S877" s="318"/>
      <c r="AB877" s="318"/>
      <c r="AC877" s="318">
        <v>50059122</v>
      </c>
      <c r="AD877" s="318" t="s">
        <v>43</v>
      </c>
      <c r="AF877" s="318"/>
      <c r="AG877" s="320"/>
      <c r="AH877" s="318"/>
      <c r="AI877" s="320"/>
    </row>
    <row r="878" spans="1:35">
      <c r="A878" t="s">
        <v>2745</v>
      </c>
      <c r="B878" s="1">
        <v>46084</v>
      </c>
      <c r="C878">
        <v>3</v>
      </c>
      <c r="D878">
        <v>510708</v>
      </c>
      <c r="E878" t="s">
        <v>7638</v>
      </c>
      <c r="F878" t="s">
        <v>46</v>
      </c>
      <c r="G878" t="s">
        <v>5752</v>
      </c>
      <c r="H878" t="s">
        <v>7639</v>
      </c>
      <c r="I878" t="s">
        <v>6208</v>
      </c>
      <c r="J878" t="s">
        <v>6771</v>
      </c>
      <c r="K878" s="318"/>
      <c r="L878" t="s">
        <v>5750</v>
      </c>
      <c r="M878" s="319"/>
      <c r="N878" s="318">
        <v>1</v>
      </c>
      <c r="O878" s="318"/>
      <c r="P878" s="318"/>
      <c r="Q878" s="319"/>
      <c r="R878" t="s">
        <v>43</v>
      </c>
      <c r="S878" s="318"/>
      <c r="AB878" s="318"/>
      <c r="AC878" s="318">
        <v>50059126</v>
      </c>
      <c r="AD878" s="318" t="s">
        <v>43</v>
      </c>
      <c r="AF878" s="318"/>
      <c r="AG878" s="320"/>
      <c r="AH878" s="318"/>
      <c r="AI878" s="320"/>
    </row>
    <row r="879" spans="1:35">
      <c r="A879" t="s">
        <v>2747</v>
      </c>
      <c r="B879" s="1">
        <v>46084</v>
      </c>
      <c r="C879">
        <v>3</v>
      </c>
      <c r="D879">
        <v>510709</v>
      </c>
      <c r="E879" t="s">
        <v>7640</v>
      </c>
      <c r="F879" t="s">
        <v>46</v>
      </c>
      <c r="G879" t="s">
        <v>70</v>
      </c>
      <c r="H879" t="s">
        <v>7641</v>
      </c>
      <c r="I879" t="s">
        <v>6055</v>
      </c>
      <c r="J879" t="s">
        <v>6333</v>
      </c>
      <c r="K879" s="318"/>
      <c r="L879"/>
      <c r="M879" s="319"/>
      <c r="N879" s="318">
        <v>1</v>
      </c>
      <c r="O879" s="318"/>
      <c r="P879" s="318"/>
      <c r="Q879" s="319"/>
      <c r="R879" t="s">
        <v>43</v>
      </c>
      <c r="S879" s="318"/>
      <c r="AB879" s="318"/>
      <c r="AC879" s="318">
        <v>50059341</v>
      </c>
      <c r="AD879" s="318" t="s">
        <v>43</v>
      </c>
      <c r="AF879" s="318"/>
      <c r="AG879" s="320"/>
      <c r="AH879" s="318"/>
      <c r="AI879" s="320"/>
    </row>
    <row r="880" spans="1:35">
      <c r="A880" t="s">
        <v>2750</v>
      </c>
      <c r="B880" s="1">
        <v>46084</v>
      </c>
      <c r="C880">
        <v>3</v>
      </c>
      <c r="D880">
        <v>510710</v>
      </c>
      <c r="E880" t="s">
        <v>7642</v>
      </c>
      <c r="F880" t="s">
        <v>46</v>
      </c>
      <c r="G880" t="s">
        <v>70</v>
      </c>
      <c r="H880" t="s">
        <v>7643</v>
      </c>
      <c r="I880" t="s">
        <v>6055</v>
      </c>
      <c r="J880" t="s">
        <v>6333</v>
      </c>
      <c r="K880" s="318"/>
      <c r="L880"/>
      <c r="M880" s="319"/>
      <c r="N880" s="318">
        <v>1</v>
      </c>
      <c r="O880" s="318"/>
      <c r="P880" s="318"/>
      <c r="Q880" s="319"/>
      <c r="R880" t="s">
        <v>43</v>
      </c>
      <c r="S880" s="318"/>
      <c r="AB880" s="318"/>
      <c r="AC880" s="318">
        <v>50059367</v>
      </c>
      <c r="AD880" s="318" t="s">
        <v>43</v>
      </c>
      <c r="AF880" s="318"/>
      <c r="AG880" s="320"/>
      <c r="AH880" s="318"/>
      <c r="AI880" s="320"/>
    </row>
    <row r="881" spans="1:35">
      <c r="A881" t="s">
        <v>2753</v>
      </c>
      <c r="B881" s="1">
        <v>46085</v>
      </c>
      <c r="C881">
        <v>3</v>
      </c>
      <c r="D881">
        <v>510711</v>
      </c>
      <c r="E881" t="s">
        <v>7644</v>
      </c>
      <c r="F881" t="s">
        <v>46</v>
      </c>
      <c r="G881" t="s">
        <v>70</v>
      </c>
      <c r="H881" t="s">
        <v>7645</v>
      </c>
      <c r="I881" t="s">
        <v>6055</v>
      </c>
      <c r="J881" t="s">
        <v>6390</v>
      </c>
      <c r="K881" s="318"/>
      <c r="L881"/>
      <c r="M881" s="319"/>
      <c r="N881" s="318">
        <v>1</v>
      </c>
      <c r="O881" s="318"/>
      <c r="P881" s="318"/>
      <c r="Q881" s="319"/>
      <c r="R881" t="s">
        <v>43</v>
      </c>
      <c r="S881" s="318"/>
      <c r="AB881" s="318"/>
      <c r="AC881" s="318">
        <v>50059673</v>
      </c>
      <c r="AD881" s="318" t="s">
        <v>43</v>
      </c>
      <c r="AF881" s="318"/>
      <c r="AG881" s="320"/>
      <c r="AH881" s="318"/>
      <c r="AI881" s="320"/>
    </row>
    <row r="882" spans="1:35">
      <c r="A882" t="s">
        <v>2755</v>
      </c>
      <c r="B882" s="1"/>
      <c r="D882">
        <v>510712</v>
      </c>
      <c r="E882" t="s">
        <v>7646</v>
      </c>
      <c r="F882" t="s">
        <v>46</v>
      </c>
      <c r="H882" t="s">
        <v>7647</v>
      </c>
      <c r="I882" t="s">
        <v>6055</v>
      </c>
      <c r="J882" t="s">
        <v>746</v>
      </c>
      <c r="K882" s="318"/>
      <c r="L882"/>
      <c r="M882" s="319"/>
      <c r="N882" s="318">
        <v>1</v>
      </c>
      <c r="O882" s="318"/>
      <c r="P882" s="318"/>
      <c r="Q882" s="319"/>
      <c r="R882" t="s">
        <v>43</v>
      </c>
      <c r="S882" s="318"/>
      <c r="AB882" s="318"/>
      <c r="AC882" s="318" t="s">
        <v>163</v>
      </c>
      <c r="AD882" s="318" t="s">
        <v>43</v>
      </c>
      <c r="AF882" s="318"/>
      <c r="AG882" s="320"/>
      <c r="AH882" s="318"/>
      <c r="AI882" s="320"/>
    </row>
    <row r="883" spans="1:35">
      <c r="A883" t="s">
        <v>2757</v>
      </c>
      <c r="B883" s="1"/>
      <c r="D883">
        <v>510713</v>
      </c>
      <c r="E883" t="s">
        <v>7648</v>
      </c>
      <c r="F883" t="s">
        <v>46</v>
      </c>
      <c r="H883" t="s">
        <v>7649</v>
      </c>
      <c r="I883" t="s">
        <v>5829</v>
      </c>
      <c r="J883" t="s">
        <v>746</v>
      </c>
      <c r="K883" s="318"/>
      <c r="L883"/>
      <c r="M883" s="319"/>
      <c r="N883" s="318">
        <v>1</v>
      </c>
      <c r="O883" s="318"/>
      <c r="P883" s="318"/>
      <c r="Q883" s="319"/>
      <c r="R883" t="s">
        <v>43</v>
      </c>
      <c r="S883" s="318"/>
      <c r="AB883" s="318"/>
      <c r="AC883" s="318"/>
      <c r="AD883" s="318" t="s">
        <v>43</v>
      </c>
      <c r="AF883" s="318"/>
      <c r="AG883" s="320"/>
      <c r="AH883" s="318"/>
      <c r="AI883" s="320"/>
    </row>
    <row r="884" spans="1:35">
      <c r="A884" t="s">
        <v>2760</v>
      </c>
      <c r="B884" s="1"/>
      <c r="D884">
        <v>510714</v>
      </c>
      <c r="E884" t="s">
        <v>7650</v>
      </c>
      <c r="F884" t="s">
        <v>46</v>
      </c>
      <c r="H884" t="s">
        <v>7651</v>
      </c>
      <c r="I884" t="s">
        <v>5829</v>
      </c>
      <c r="J884" t="s">
        <v>746</v>
      </c>
      <c r="K884" s="318"/>
      <c r="L884"/>
      <c r="M884" s="319"/>
      <c r="N884" s="318">
        <v>1</v>
      </c>
      <c r="O884" s="318"/>
      <c r="P884" s="318"/>
      <c r="Q884" s="319"/>
      <c r="R884" t="s">
        <v>43</v>
      </c>
      <c r="S884" s="318"/>
      <c r="AB884" s="318"/>
      <c r="AC884" s="318"/>
      <c r="AD884" s="318" t="s">
        <v>43</v>
      </c>
      <c r="AF884" s="318"/>
      <c r="AG884" s="320"/>
      <c r="AH884" s="318"/>
      <c r="AI884" s="320"/>
    </row>
    <row r="885" spans="1:35">
      <c r="A885" t="s">
        <v>2763</v>
      </c>
      <c r="B885" s="1"/>
      <c r="D885">
        <v>510715</v>
      </c>
      <c r="E885" t="s">
        <v>7652</v>
      </c>
      <c r="F885" t="s">
        <v>46</v>
      </c>
      <c r="H885" t="s">
        <v>7653</v>
      </c>
      <c r="I885" t="s">
        <v>5829</v>
      </c>
      <c r="J885" t="s">
        <v>746</v>
      </c>
      <c r="K885" s="318"/>
      <c r="L885"/>
      <c r="M885" s="319"/>
      <c r="N885" s="318">
        <v>1</v>
      </c>
      <c r="O885" s="318"/>
      <c r="P885" s="318"/>
      <c r="Q885" s="319"/>
      <c r="R885" t="s">
        <v>43</v>
      </c>
      <c r="S885" s="318"/>
      <c r="AB885" s="318"/>
      <c r="AC885" s="318"/>
      <c r="AD885" s="318" t="s">
        <v>43</v>
      </c>
      <c r="AF885" s="318"/>
      <c r="AG885" s="320"/>
      <c r="AH885" s="318"/>
      <c r="AI885" s="320"/>
    </row>
    <row r="886" spans="1:35">
      <c r="A886" t="s">
        <v>2765</v>
      </c>
      <c r="B886" s="1">
        <v>46085</v>
      </c>
      <c r="C886">
        <v>3</v>
      </c>
      <c r="D886">
        <v>510716</v>
      </c>
      <c r="E886" t="s">
        <v>7654</v>
      </c>
      <c r="F886" t="s">
        <v>46</v>
      </c>
      <c r="G886" t="s">
        <v>70</v>
      </c>
      <c r="H886" t="s">
        <v>7655</v>
      </c>
      <c r="I886" t="s">
        <v>6161</v>
      </c>
      <c r="J886" t="s">
        <v>6098</v>
      </c>
      <c r="K886" s="318"/>
      <c r="L886" t="s">
        <v>5750</v>
      </c>
      <c r="M886" s="319"/>
      <c r="N886" s="318">
        <v>1</v>
      </c>
      <c r="O886" s="318"/>
      <c r="P886" s="318"/>
      <c r="Q886" s="319"/>
      <c r="R886" t="s">
        <v>43</v>
      </c>
      <c r="S886" s="318"/>
      <c r="AB886" s="318"/>
      <c r="AC886" s="318"/>
      <c r="AD886" s="318" t="s">
        <v>43</v>
      </c>
      <c r="AF886" s="318"/>
      <c r="AG886" s="320"/>
      <c r="AH886" s="318"/>
      <c r="AI886" s="320"/>
    </row>
    <row r="887" spans="1:35" hidden="1">
      <c r="A887" t="s">
        <v>2767</v>
      </c>
      <c r="B887" s="1">
        <v>46085</v>
      </c>
      <c r="C887">
        <v>3</v>
      </c>
      <c r="D887">
        <v>510717</v>
      </c>
      <c r="E887" t="s">
        <v>16765</v>
      </c>
      <c r="F887" t="s">
        <v>6418</v>
      </c>
      <c r="H887" t="s">
        <v>16766</v>
      </c>
      <c r="I887" t="s">
        <v>6955</v>
      </c>
      <c r="J887" t="s">
        <v>16767</v>
      </c>
      <c r="K887" s="318"/>
      <c r="L887"/>
      <c r="M887" s="319"/>
      <c r="N887" s="318">
        <v>1</v>
      </c>
      <c r="O887" s="318"/>
      <c r="P887" s="318"/>
      <c r="Q887" s="319"/>
      <c r="R887" t="s">
        <v>43</v>
      </c>
      <c r="S887" s="318"/>
      <c r="AB887" s="318"/>
      <c r="AC887" s="318">
        <v>50059213</v>
      </c>
      <c r="AD887" s="318" t="s">
        <v>43</v>
      </c>
      <c r="AF887" s="318"/>
      <c r="AG887" s="320"/>
      <c r="AH887" s="318"/>
      <c r="AI887" s="320"/>
    </row>
    <row r="888" spans="1:35">
      <c r="A888" t="s">
        <v>2769</v>
      </c>
      <c r="B888" s="1">
        <v>46086</v>
      </c>
      <c r="C888">
        <v>3</v>
      </c>
      <c r="D888">
        <v>510718</v>
      </c>
      <c r="E888" t="s">
        <v>16768</v>
      </c>
      <c r="F888" t="s">
        <v>46</v>
      </c>
      <c r="G888" t="s">
        <v>70</v>
      </c>
      <c r="H888" t="s">
        <v>16769</v>
      </c>
      <c r="I888" t="s">
        <v>5754</v>
      </c>
      <c r="J888" t="s">
        <v>7472</v>
      </c>
      <c r="K888" s="318"/>
      <c r="L888" t="s">
        <v>5750</v>
      </c>
      <c r="M888" s="319"/>
      <c r="N888" s="318">
        <v>1</v>
      </c>
      <c r="O888" s="318"/>
      <c r="P888" s="318"/>
      <c r="Q888" s="319"/>
      <c r="R888" t="s">
        <v>43</v>
      </c>
      <c r="S888" s="318"/>
      <c r="AB888" s="318"/>
      <c r="AC888" s="318">
        <v>50059693</v>
      </c>
      <c r="AD888" s="318" t="s">
        <v>43</v>
      </c>
      <c r="AF888" s="318"/>
      <c r="AG888" s="320"/>
      <c r="AH888" s="318"/>
      <c r="AI888" s="320"/>
    </row>
    <row r="889" spans="1:35">
      <c r="A889" t="s">
        <v>2771</v>
      </c>
      <c r="B889" s="1">
        <v>46086</v>
      </c>
      <c r="C889">
        <v>3</v>
      </c>
      <c r="D889">
        <v>510719</v>
      </c>
      <c r="E889" t="s">
        <v>16770</v>
      </c>
      <c r="F889" t="s">
        <v>46</v>
      </c>
      <c r="G889" t="s">
        <v>70</v>
      </c>
      <c r="H889" t="s">
        <v>16771</v>
      </c>
      <c r="I889" t="s">
        <v>5754</v>
      </c>
      <c r="J889" t="s">
        <v>7472</v>
      </c>
      <c r="K889" s="318"/>
      <c r="L889" t="s">
        <v>5750</v>
      </c>
      <c r="M889" s="319"/>
      <c r="N889" s="318">
        <v>1</v>
      </c>
      <c r="O889" s="318"/>
      <c r="P889" s="318"/>
      <c r="Q889" s="319"/>
      <c r="R889" t="s">
        <v>43</v>
      </c>
      <c r="S889" s="318"/>
      <c r="AB889" s="318"/>
      <c r="AC889" s="318">
        <v>50059695</v>
      </c>
      <c r="AD889" s="318" t="s">
        <v>43</v>
      </c>
      <c r="AF889" s="318"/>
      <c r="AG889" s="320"/>
      <c r="AH889" s="318"/>
      <c r="AI889" s="320"/>
    </row>
    <row r="890" spans="1:35">
      <c r="A890" t="s">
        <v>2773</v>
      </c>
      <c r="B890" s="1">
        <v>46086</v>
      </c>
      <c r="C890">
        <v>3</v>
      </c>
      <c r="D890">
        <v>510720</v>
      </c>
      <c r="E890" t="s">
        <v>16772</v>
      </c>
      <c r="F890" t="s">
        <v>46</v>
      </c>
      <c r="G890" t="s">
        <v>70</v>
      </c>
      <c r="H890" t="s">
        <v>16773</v>
      </c>
      <c r="I890" t="s">
        <v>5754</v>
      </c>
      <c r="J890" t="s">
        <v>7472</v>
      </c>
      <c r="K890" s="318"/>
      <c r="L890" t="s">
        <v>5750</v>
      </c>
      <c r="M890" s="319"/>
      <c r="N890" s="318">
        <v>1</v>
      </c>
      <c r="O890" s="318"/>
      <c r="P890" s="318"/>
      <c r="Q890" s="319"/>
      <c r="R890" t="s">
        <v>43</v>
      </c>
      <c r="S890" s="318"/>
      <c r="AB890" s="318"/>
      <c r="AC890" s="318">
        <v>50059698</v>
      </c>
      <c r="AD890" s="318" t="s">
        <v>43</v>
      </c>
      <c r="AF890" s="318"/>
      <c r="AG890" s="320"/>
      <c r="AH890" s="318"/>
      <c r="AI890" s="320"/>
    </row>
    <row r="891" spans="1:35">
      <c r="A891" t="s">
        <v>2776</v>
      </c>
      <c r="B891" s="1">
        <v>46086</v>
      </c>
      <c r="C891">
        <v>3</v>
      </c>
      <c r="D891">
        <v>510721</v>
      </c>
      <c r="E891" t="s">
        <v>16774</v>
      </c>
      <c r="F891" t="s">
        <v>46</v>
      </c>
      <c r="G891" t="s">
        <v>70</v>
      </c>
      <c r="H891" t="s">
        <v>16775</v>
      </c>
      <c r="I891" t="s">
        <v>5754</v>
      </c>
      <c r="J891" t="s">
        <v>7472</v>
      </c>
      <c r="K891" s="318"/>
      <c r="L891" t="s">
        <v>5750</v>
      </c>
      <c r="M891" s="319"/>
      <c r="N891" s="318">
        <v>1</v>
      </c>
      <c r="O891" s="318"/>
      <c r="P891" s="318"/>
      <c r="Q891" s="319"/>
      <c r="R891" t="s">
        <v>43</v>
      </c>
      <c r="S891" s="318"/>
      <c r="AB891" s="318"/>
      <c r="AC891" s="318">
        <v>50059700</v>
      </c>
      <c r="AD891" s="318" t="s">
        <v>43</v>
      </c>
      <c r="AF891" s="318"/>
      <c r="AG891" s="320"/>
      <c r="AH891" s="318"/>
      <c r="AI891" s="320"/>
    </row>
    <row r="892" spans="1:35">
      <c r="A892" t="s">
        <v>2778</v>
      </c>
      <c r="B892" s="1">
        <v>46086</v>
      </c>
      <c r="C892">
        <v>3</v>
      </c>
      <c r="D892">
        <v>510722</v>
      </c>
      <c r="E892" t="s">
        <v>16776</v>
      </c>
      <c r="F892" t="s">
        <v>46</v>
      </c>
      <c r="G892" t="s">
        <v>70</v>
      </c>
      <c r="H892" t="s">
        <v>16777</v>
      </c>
      <c r="I892" t="s">
        <v>5754</v>
      </c>
      <c r="J892" t="s">
        <v>7472</v>
      </c>
      <c r="K892" s="318"/>
      <c r="L892" t="s">
        <v>5750</v>
      </c>
      <c r="M892" s="319"/>
      <c r="N892" s="318">
        <v>1</v>
      </c>
      <c r="O892" s="318"/>
      <c r="P892" s="318"/>
      <c r="Q892" s="319"/>
      <c r="R892" t="s">
        <v>43</v>
      </c>
      <c r="S892" s="318"/>
      <c r="AB892" s="318"/>
      <c r="AC892" s="318">
        <v>50059702</v>
      </c>
      <c r="AD892" s="318" t="s">
        <v>43</v>
      </c>
      <c r="AF892" s="318"/>
      <c r="AG892" s="320"/>
      <c r="AH892" s="318"/>
      <c r="AI892" s="320"/>
    </row>
    <row r="893" spans="1:35">
      <c r="A893" t="s">
        <v>2781</v>
      </c>
      <c r="B893" s="1">
        <v>46086</v>
      </c>
      <c r="C893">
        <v>3</v>
      </c>
      <c r="D893">
        <v>510723</v>
      </c>
      <c r="E893" t="s">
        <v>16778</v>
      </c>
      <c r="F893" t="s">
        <v>46</v>
      </c>
      <c r="G893" t="s">
        <v>70</v>
      </c>
      <c r="H893" t="s">
        <v>16779</v>
      </c>
      <c r="I893" t="s">
        <v>5754</v>
      </c>
      <c r="J893" t="s">
        <v>7472</v>
      </c>
      <c r="K893" s="318"/>
      <c r="L893" t="s">
        <v>5750</v>
      </c>
      <c r="M893" s="319"/>
      <c r="N893" s="318">
        <v>1</v>
      </c>
      <c r="O893" s="318"/>
      <c r="P893" s="318"/>
      <c r="Q893" s="319"/>
      <c r="R893" t="s">
        <v>43</v>
      </c>
      <c r="S893" s="318"/>
      <c r="AB893" s="318"/>
      <c r="AC893" s="318">
        <v>50059706</v>
      </c>
      <c r="AD893" s="318" t="s">
        <v>43</v>
      </c>
      <c r="AF893" s="318"/>
      <c r="AG893" s="320"/>
      <c r="AH893" s="318"/>
      <c r="AI893" s="320"/>
    </row>
    <row r="894" spans="1:35">
      <c r="A894" t="s">
        <v>2784</v>
      </c>
      <c r="B894" s="1">
        <v>46086</v>
      </c>
      <c r="C894">
        <v>3</v>
      </c>
      <c r="D894">
        <v>510724</v>
      </c>
      <c r="E894" t="s">
        <v>16780</v>
      </c>
      <c r="F894" t="s">
        <v>46</v>
      </c>
      <c r="G894" t="s">
        <v>70</v>
      </c>
      <c r="H894" t="s">
        <v>16781</v>
      </c>
      <c r="I894" t="s">
        <v>5754</v>
      </c>
      <c r="J894" t="s">
        <v>7472</v>
      </c>
      <c r="K894" s="318"/>
      <c r="L894" t="s">
        <v>5750</v>
      </c>
      <c r="M894" s="319"/>
      <c r="N894" s="318">
        <v>1</v>
      </c>
      <c r="O894" s="318"/>
      <c r="P894" s="318"/>
      <c r="Q894" s="319"/>
      <c r="R894" t="s">
        <v>43</v>
      </c>
      <c r="S894" s="318"/>
      <c r="AB894" s="318"/>
      <c r="AC894" s="318" t="s">
        <v>16782</v>
      </c>
      <c r="AD894" s="318" t="s">
        <v>43</v>
      </c>
      <c r="AF894" s="318"/>
      <c r="AG894" s="320"/>
      <c r="AH894" s="318"/>
      <c r="AI894" s="320"/>
    </row>
    <row r="895" spans="1:35" hidden="1">
      <c r="A895" t="s">
        <v>2787</v>
      </c>
      <c r="B895" s="1"/>
      <c r="C895">
        <v>1</v>
      </c>
      <c r="D895">
        <v>510725</v>
      </c>
      <c r="F895" t="s">
        <v>43</v>
      </c>
      <c r="I895" t="s">
        <v>43</v>
      </c>
      <c r="K895" s="318"/>
      <c r="L895"/>
      <c r="M895" s="319"/>
      <c r="N895" s="318">
        <v>1</v>
      </c>
      <c r="O895" s="318"/>
      <c r="P895" s="318"/>
      <c r="Q895" s="319"/>
      <c r="R895" t="s">
        <v>43</v>
      </c>
      <c r="S895" s="318"/>
      <c r="AB895" s="318"/>
      <c r="AC895" s="318"/>
      <c r="AD895" s="318" t="s">
        <v>43</v>
      </c>
      <c r="AF895" s="318"/>
      <c r="AG895" s="320"/>
      <c r="AH895" s="318"/>
      <c r="AI895" s="320"/>
    </row>
    <row r="896" spans="1:35" hidden="1">
      <c r="A896" t="s">
        <v>2790</v>
      </c>
      <c r="B896" s="1"/>
      <c r="C896">
        <v>1</v>
      </c>
      <c r="D896">
        <v>510726</v>
      </c>
      <c r="F896" t="s">
        <v>43</v>
      </c>
      <c r="I896" t="s">
        <v>43</v>
      </c>
      <c r="K896" s="318"/>
      <c r="L896"/>
      <c r="M896" s="319"/>
      <c r="N896" s="318">
        <v>1</v>
      </c>
      <c r="O896" s="318"/>
      <c r="P896" s="318"/>
      <c r="Q896" s="319"/>
      <c r="R896" t="s">
        <v>43</v>
      </c>
      <c r="S896" s="318"/>
      <c r="AB896" s="318"/>
      <c r="AC896" s="318"/>
      <c r="AD896" s="318" t="s">
        <v>43</v>
      </c>
      <c r="AF896" s="318"/>
      <c r="AG896" s="320"/>
      <c r="AH896" s="318"/>
      <c r="AI896" s="320"/>
    </row>
    <row r="897" spans="1:35" hidden="1">
      <c r="A897" t="s">
        <v>2791</v>
      </c>
      <c r="B897" s="1"/>
      <c r="C897">
        <v>1</v>
      </c>
      <c r="D897">
        <v>510727</v>
      </c>
      <c r="F897" t="s">
        <v>43</v>
      </c>
      <c r="I897" t="s">
        <v>43</v>
      </c>
      <c r="K897" s="318"/>
      <c r="L897"/>
      <c r="M897" s="319"/>
      <c r="N897" s="318">
        <v>1</v>
      </c>
      <c r="O897" s="318"/>
      <c r="P897" s="318"/>
      <c r="Q897" s="319"/>
      <c r="R897" t="s">
        <v>43</v>
      </c>
      <c r="S897" s="318"/>
      <c r="AB897" s="318"/>
      <c r="AC897" s="318"/>
      <c r="AD897" s="318" t="s">
        <v>43</v>
      </c>
      <c r="AF897" s="318"/>
      <c r="AG897" s="320"/>
      <c r="AH897" s="318"/>
      <c r="AI897" s="320"/>
    </row>
    <row r="898" spans="1:35" hidden="1">
      <c r="A898" t="s">
        <v>2794</v>
      </c>
      <c r="B898" s="1"/>
      <c r="C898">
        <v>1</v>
      </c>
      <c r="D898">
        <v>510728</v>
      </c>
      <c r="F898" t="s">
        <v>43</v>
      </c>
      <c r="I898" t="s">
        <v>43</v>
      </c>
      <c r="K898" s="318"/>
      <c r="L898"/>
      <c r="M898" s="319"/>
      <c r="N898" s="318">
        <v>1</v>
      </c>
      <c r="O898" s="318"/>
      <c r="P898" s="318"/>
      <c r="Q898" s="319"/>
      <c r="R898" t="s">
        <v>43</v>
      </c>
      <c r="S898" s="318"/>
      <c r="AB898" s="318"/>
      <c r="AC898" s="318"/>
      <c r="AD898" s="318" t="s">
        <v>43</v>
      </c>
      <c r="AF898" s="318"/>
      <c r="AG898" s="320"/>
      <c r="AH898" s="318"/>
      <c r="AI898" s="320"/>
    </row>
    <row r="899" spans="1:35" hidden="1">
      <c r="A899" t="s">
        <v>2797</v>
      </c>
      <c r="B899" s="1"/>
      <c r="C899">
        <v>1</v>
      </c>
      <c r="D899">
        <v>510729</v>
      </c>
      <c r="F899" t="s">
        <v>43</v>
      </c>
      <c r="I899" t="s">
        <v>43</v>
      </c>
      <c r="K899" s="318"/>
      <c r="L899"/>
      <c r="M899" s="319"/>
      <c r="N899" s="318">
        <v>1</v>
      </c>
      <c r="O899" s="318"/>
      <c r="P899" s="318"/>
      <c r="Q899" s="319"/>
      <c r="R899" t="s">
        <v>43</v>
      </c>
      <c r="S899" s="318"/>
      <c r="AB899" s="318"/>
      <c r="AC899" s="318"/>
      <c r="AD899" s="318" t="s">
        <v>43</v>
      </c>
      <c r="AF899" s="318"/>
      <c r="AG899" s="320"/>
      <c r="AH899" s="318"/>
      <c r="AI899" s="320"/>
    </row>
    <row r="900" spans="1:35" hidden="1">
      <c r="A900" t="s">
        <v>2800</v>
      </c>
      <c r="B900" s="1"/>
      <c r="C900">
        <v>1</v>
      </c>
      <c r="D900">
        <v>510730</v>
      </c>
      <c r="F900" t="s">
        <v>43</v>
      </c>
      <c r="I900" t="s">
        <v>43</v>
      </c>
      <c r="K900" s="318"/>
      <c r="L900"/>
      <c r="M900" s="319"/>
      <c r="N900" s="318">
        <v>1</v>
      </c>
      <c r="O900" s="318"/>
      <c r="P900" s="318"/>
      <c r="Q900" s="319"/>
      <c r="R900" t="s">
        <v>43</v>
      </c>
      <c r="S900" s="318"/>
      <c r="AB900" s="318"/>
      <c r="AC900" s="318"/>
      <c r="AD900" s="318" t="s">
        <v>43</v>
      </c>
      <c r="AF900" s="318"/>
      <c r="AG900" s="320"/>
      <c r="AH900" s="318"/>
      <c r="AI900" s="320"/>
    </row>
    <row r="901" spans="1:35" hidden="1">
      <c r="A901" t="s">
        <v>2803</v>
      </c>
      <c r="B901" s="1"/>
      <c r="C901">
        <v>1</v>
      </c>
      <c r="D901">
        <v>510731</v>
      </c>
      <c r="F901" t="s">
        <v>43</v>
      </c>
      <c r="I901" t="s">
        <v>43</v>
      </c>
      <c r="K901" s="318"/>
      <c r="L901"/>
      <c r="M901" s="319"/>
      <c r="N901" s="318">
        <v>1</v>
      </c>
      <c r="O901" s="318"/>
      <c r="P901" s="318"/>
      <c r="Q901" s="319"/>
      <c r="R901" t="s">
        <v>43</v>
      </c>
      <c r="S901" s="318"/>
      <c r="AB901" s="318"/>
      <c r="AC901" s="318"/>
      <c r="AD901" s="318" t="s">
        <v>43</v>
      </c>
      <c r="AF901" s="318"/>
      <c r="AG901" s="320"/>
      <c r="AH901" s="318"/>
      <c r="AI901" s="320"/>
    </row>
    <row r="902" spans="1:35" hidden="1">
      <c r="A902" t="s">
        <v>2806</v>
      </c>
      <c r="B902" s="1"/>
      <c r="C902">
        <v>1</v>
      </c>
      <c r="D902">
        <v>510732</v>
      </c>
      <c r="F902" t="s">
        <v>43</v>
      </c>
      <c r="I902" t="s">
        <v>43</v>
      </c>
      <c r="K902" s="318"/>
      <c r="L902"/>
      <c r="M902" s="319"/>
      <c r="N902" s="318">
        <v>1</v>
      </c>
      <c r="O902" s="318"/>
      <c r="P902" s="318"/>
      <c r="Q902" s="319"/>
      <c r="R902" t="s">
        <v>43</v>
      </c>
      <c r="S902" s="318"/>
      <c r="AB902" s="318"/>
      <c r="AC902" s="318"/>
      <c r="AD902" s="318" t="s">
        <v>43</v>
      </c>
      <c r="AF902" s="318"/>
      <c r="AG902" s="320"/>
      <c r="AH902" s="318"/>
      <c r="AI902" s="320"/>
    </row>
    <row r="903" spans="1:35" hidden="1">
      <c r="A903" t="s">
        <v>2809</v>
      </c>
      <c r="B903" s="1"/>
      <c r="C903">
        <v>1</v>
      </c>
      <c r="D903">
        <v>510733</v>
      </c>
      <c r="F903" t="s">
        <v>43</v>
      </c>
      <c r="I903" t="s">
        <v>43</v>
      </c>
      <c r="K903" s="318"/>
      <c r="L903"/>
      <c r="M903" s="319"/>
      <c r="N903" s="318">
        <v>1</v>
      </c>
      <c r="O903" s="318"/>
      <c r="P903" s="318"/>
      <c r="Q903" s="319"/>
      <c r="R903" t="s">
        <v>43</v>
      </c>
      <c r="S903" s="318"/>
      <c r="AB903" s="318"/>
      <c r="AC903" s="318"/>
      <c r="AD903" s="318" t="s">
        <v>43</v>
      </c>
      <c r="AF903" s="318"/>
      <c r="AG903" s="320"/>
      <c r="AH903" s="318"/>
      <c r="AI903" s="320"/>
    </row>
    <row r="904" spans="1:35" hidden="1">
      <c r="A904" t="s">
        <v>2812</v>
      </c>
      <c r="B904" s="1"/>
      <c r="C904">
        <v>1</v>
      </c>
      <c r="D904">
        <v>510734</v>
      </c>
      <c r="F904" t="s">
        <v>43</v>
      </c>
      <c r="I904" t="s">
        <v>43</v>
      </c>
      <c r="K904" s="318"/>
      <c r="L904"/>
      <c r="M904" s="319"/>
      <c r="N904" s="318">
        <v>1</v>
      </c>
      <c r="O904" s="318"/>
      <c r="P904" s="318"/>
      <c r="Q904" s="319"/>
      <c r="R904" t="s">
        <v>43</v>
      </c>
      <c r="S904" s="318"/>
      <c r="AB904" s="318"/>
      <c r="AC904" s="318"/>
      <c r="AD904" s="318" t="s">
        <v>43</v>
      </c>
      <c r="AF904" s="318"/>
      <c r="AG904" s="320"/>
      <c r="AH904" s="318"/>
      <c r="AI904" s="320"/>
    </row>
    <row r="905" spans="1:35" hidden="1">
      <c r="A905" t="s">
        <v>2815</v>
      </c>
      <c r="B905" s="1"/>
      <c r="C905">
        <v>1</v>
      </c>
      <c r="D905">
        <v>510735</v>
      </c>
      <c r="F905" t="s">
        <v>43</v>
      </c>
      <c r="I905" t="s">
        <v>43</v>
      </c>
      <c r="K905" s="318"/>
      <c r="L905"/>
      <c r="M905" s="319"/>
      <c r="N905" s="318">
        <v>1</v>
      </c>
      <c r="O905" s="318"/>
      <c r="P905" s="318"/>
      <c r="Q905" s="319"/>
      <c r="R905" t="s">
        <v>43</v>
      </c>
      <c r="S905" s="318"/>
      <c r="AB905" s="318"/>
      <c r="AC905" s="318"/>
      <c r="AD905" s="318" t="s">
        <v>43</v>
      </c>
      <c r="AF905" s="318"/>
      <c r="AG905" s="320"/>
      <c r="AH905" s="318"/>
      <c r="AI905" s="320"/>
    </row>
    <row r="906" spans="1:35" hidden="1">
      <c r="A906" t="s">
        <v>2818</v>
      </c>
      <c r="B906" s="1"/>
      <c r="C906">
        <v>1</v>
      </c>
      <c r="D906">
        <v>510736</v>
      </c>
      <c r="F906" t="s">
        <v>43</v>
      </c>
      <c r="I906" t="s">
        <v>43</v>
      </c>
      <c r="K906" s="318"/>
      <c r="L906"/>
      <c r="M906" s="319"/>
      <c r="N906" s="318">
        <v>1</v>
      </c>
      <c r="O906" s="318"/>
      <c r="P906" s="318"/>
      <c r="Q906" s="319"/>
      <c r="R906" t="s">
        <v>43</v>
      </c>
      <c r="S906" s="318"/>
      <c r="AB906" s="318"/>
      <c r="AC906" s="318"/>
      <c r="AD906" s="318" t="s">
        <v>43</v>
      </c>
      <c r="AF906" s="318"/>
      <c r="AG906" s="320"/>
      <c r="AH906" s="318"/>
      <c r="AI906" s="320"/>
    </row>
    <row r="907" spans="1:35" hidden="1">
      <c r="A907" t="s">
        <v>2821</v>
      </c>
      <c r="B907" s="1"/>
      <c r="C907">
        <v>1</v>
      </c>
      <c r="D907">
        <v>510737</v>
      </c>
      <c r="F907" t="s">
        <v>43</v>
      </c>
      <c r="I907" t="s">
        <v>43</v>
      </c>
      <c r="K907" s="318"/>
      <c r="L907"/>
      <c r="M907" s="319"/>
      <c r="N907" s="318">
        <v>1</v>
      </c>
      <c r="O907" s="318"/>
      <c r="P907" s="318"/>
      <c r="Q907" s="319"/>
      <c r="R907" t="s">
        <v>43</v>
      </c>
      <c r="S907" s="318"/>
      <c r="AB907" s="318"/>
      <c r="AC907" s="318"/>
      <c r="AD907" s="318" t="s">
        <v>43</v>
      </c>
      <c r="AF907" s="318"/>
      <c r="AG907" s="320"/>
      <c r="AH907" s="318"/>
      <c r="AI907" s="320"/>
    </row>
    <row r="908" spans="1:35" hidden="1">
      <c r="A908" t="s">
        <v>2824</v>
      </c>
      <c r="B908" s="1"/>
      <c r="C908">
        <v>1</v>
      </c>
      <c r="D908">
        <v>510738</v>
      </c>
      <c r="F908" t="s">
        <v>43</v>
      </c>
      <c r="I908" t="s">
        <v>43</v>
      </c>
      <c r="K908" s="318"/>
      <c r="L908"/>
      <c r="M908" s="319"/>
      <c r="N908" s="318">
        <v>1</v>
      </c>
      <c r="O908" s="318"/>
      <c r="P908" s="318"/>
      <c r="Q908" s="319"/>
      <c r="R908" t="s">
        <v>43</v>
      </c>
      <c r="S908" s="318"/>
      <c r="AB908" s="318"/>
      <c r="AC908" s="318"/>
      <c r="AD908" s="318" t="s">
        <v>43</v>
      </c>
      <c r="AF908" s="318"/>
      <c r="AG908" s="320"/>
      <c r="AH908" s="318"/>
      <c r="AI908" s="320"/>
    </row>
    <row r="909" spans="1:35" hidden="1">
      <c r="A909" t="s">
        <v>2827</v>
      </c>
      <c r="B909" s="1"/>
      <c r="C909">
        <v>1</v>
      </c>
      <c r="D909">
        <v>510739</v>
      </c>
      <c r="F909" t="s">
        <v>43</v>
      </c>
      <c r="I909" t="s">
        <v>43</v>
      </c>
      <c r="K909" s="318"/>
      <c r="L909"/>
      <c r="M909" s="319"/>
      <c r="N909" s="318">
        <v>1</v>
      </c>
      <c r="O909" s="318"/>
      <c r="P909" s="318"/>
      <c r="Q909" s="319"/>
      <c r="R909" t="s">
        <v>43</v>
      </c>
      <c r="S909" s="318"/>
      <c r="AB909" s="318"/>
      <c r="AC909" s="318"/>
      <c r="AD909" s="318" t="s">
        <v>43</v>
      </c>
      <c r="AF909" s="318"/>
      <c r="AG909" s="320"/>
      <c r="AH909" s="318"/>
      <c r="AI909" s="320"/>
    </row>
    <row r="910" spans="1:35" hidden="1">
      <c r="A910" t="s">
        <v>2829</v>
      </c>
      <c r="B910" s="1"/>
      <c r="C910">
        <v>1</v>
      </c>
      <c r="D910">
        <v>510740</v>
      </c>
      <c r="F910" t="s">
        <v>43</v>
      </c>
      <c r="I910" t="s">
        <v>43</v>
      </c>
      <c r="K910" s="318"/>
      <c r="L910"/>
      <c r="M910" s="319"/>
      <c r="N910" s="318">
        <v>1</v>
      </c>
      <c r="O910" s="318"/>
      <c r="P910" s="318"/>
      <c r="Q910" s="319"/>
      <c r="R910" t="s">
        <v>43</v>
      </c>
      <c r="S910" s="318"/>
      <c r="AB910" s="318"/>
      <c r="AC910" s="318"/>
      <c r="AD910" s="318" t="s">
        <v>43</v>
      </c>
      <c r="AF910" s="318"/>
      <c r="AG910" s="320"/>
      <c r="AH910" s="318"/>
      <c r="AI910" s="320"/>
    </row>
    <row r="911" spans="1:35" hidden="1">
      <c r="A911" t="s">
        <v>2831</v>
      </c>
      <c r="B911" s="1"/>
      <c r="C911">
        <v>1</v>
      </c>
      <c r="D911">
        <v>510741</v>
      </c>
      <c r="F911" t="s">
        <v>43</v>
      </c>
      <c r="I911" t="s">
        <v>43</v>
      </c>
      <c r="K911" s="318"/>
      <c r="L911"/>
      <c r="M911" s="319"/>
      <c r="N911" s="318">
        <v>1</v>
      </c>
      <c r="O911" s="318"/>
      <c r="P911" s="318"/>
      <c r="Q911" s="319"/>
      <c r="R911" t="s">
        <v>43</v>
      </c>
      <c r="S911" s="318"/>
      <c r="AB911" s="318"/>
      <c r="AC911" s="318"/>
      <c r="AD911" s="318" t="s">
        <v>43</v>
      </c>
      <c r="AF911" s="318"/>
      <c r="AG911" s="320"/>
      <c r="AH911" s="318"/>
      <c r="AI911" s="320"/>
    </row>
    <row r="912" spans="1:35" hidden="1">
      <c r="A912" t="s">
        <v>2834</v>
      </c>
      <c r="B912" s="1"/>
      <c r="C912">
        <v>1</v>
      </c>
      <c r="D912">
        <v>510742</v>
      </c>
      <c r="F912" t="s">
        <v>43</v>
      </c>
      <c r="I912" t="s">
        <v>43</v>
      </c>
      <c r="K912" s="318"/>
      <c r="L912"/>
      <c r="M912" s="319"/>
      <c r="N912" s="318">
        <v>1</v>
      </c>
      <c r="O912" s="318"/>
      <c r="P912" s="318"/>
      <c r="Q912" s="319"/>
      <c r="R912" t="s">
        <v>43</v>
      </c>
      <c r="S912" s="318"/>
      <c r="AB912" s="318"/>
      <c r="AC912" s="318"/>
      <c r="AD912" s="318" t="s">
        <v>43</v>
      </c>
      <c r="AF912" s="318"/>
      <c r="AG912" s="320"/>
      <c r="AH912" s="318"/>
      <c r="AI912" s="320"/>
    </row>
    <row r="913" spans="1:35" hidden="1">
      <c r="A913" t="s">
        <v>2837</v>
      </c>
      <c r="B913" s="1"/>
      <c r="C913">
        <v>1</v>
      </c>
      <c r="D913">
        <v>510743</v>
      </c>
      <c r="F913" t="s">
        <v>43</v>
      </c>
      <c r="I913" t="s">
        <v>43</v>
      </c>
      <c r="K913" s="318"/>
      <c r="L913"/>
      <c r="M913" s="319"/>
      <c r="N913" s="318">
        <v>1</v>
      </c>
      <c r="O913" s="318"/>
      <c r="P913" s="318"/>
      <c r="Q913" s="319"/>
      <c r="R913" t="s">
        <v>43</v>
      </c>
      <c r="S913" s="318"/>
      <c r="AB913" s="318"/>
      <c r="AC913" s="318"/>
      <c r="AD913" s="318" t="s">
        <v>43</v>
      </c>
      <c r="AF913" s="318"/>
      <c r="AG913" s="320"/>
      <c r="AH913" s="318"/>
      <c r="AI913" s="320"/>
    </row>
    <row r="914" spans="1:35" hidden="1">
      <c r="A914" t="s">
        <v>2838</v>
      </c>
      <c r="B914" s="1"/>
      <c r="C914">
        <v>1</v>
      </c>
      <c r="D914">
        <v>510744</v>
      </c>
      <c r="F914" t="s">
        <v>43</v>
      </c>
      <c r="I914" t="s">
        <v>43</v>
      </c>
      <c r="K914" s="318"/>
      <c r="L914"/>
      <c r="M914" s="319"/>
      <c r="N914" s="318">
        <v>1</v>
      </c>
      <c r="O914" s="318"/>
      <c r="P914" s="318"/>
      <c r="Q914" s="319"/>
      <c r="R914" t="s">
        <v>43</v>
      </c>
      <c r="S914" s="318"/>
      <c r="AB914" s="318"/>
      <c r="AC914" s="318"/>
      <c r="AD914" s="318" t="s">
        <v>43</v>
      </c>
      <c r="AF914" s="318"/>
      <c r="AG914" s="320"/>
      <c r="AH914" s="318"/>
      <c r="AI914" s="320"/>
    </row>
    <row r="915" spans="1:35" hidden="1">
      <c r="A915" t="s">
        <v>2842</v>
      </c>
      <c r="B915" s="1"/>
      <c r="C915">
        <v>1</v>
      </c>
      <c r="D915">
        <v>510745</v>
      </c>
      <c r="F915" t="s">
        <v>43</v>
      </c>
      <c r="I915" t="s">
        <v>43</v>
      </c>
      <c r="K915" s="318"/>
      <c r="L915"/>
      <c r="M915" s="319"/>
      <c r="N915" s="318">
        <v>1</v>
      </c>
      <c r="O915" s="318"/>
      <c r="P915" s="318"/>
      <c r="Q915" s="319"/>
      <c r="R915" t="s">
        <v>43</v>
      </c>
      <c r="S915" s="318"/>
      <c r="AB915" s="318"/>
      <c r="AC915" s="318"/>
      <c r="AD915" s="318" t="s">
        <v>43</v>
      </c>
      <c r="AF915" s="318"/>
      <c r="AG915" s="320"/>
      <c r="AH915" s="318"/>
      <c r="AI915" s="320"/>
    </row>
    <row r="916" spans="1:35" hidden="1">
      <c r="A916" t="s">
        <v>2845</v>
      </c>
      <c r="B916" s="1"/>
      <c r="C916">
        <v>1</v>
      </c>
      <c r="D916">
        <v>510746</v>
      </c>
      <c r="F916" t="s">
        <v>43</v>
      </c>
      <c r="I916" t="s">
        <v>43</v>
      </c>
      <c r="K916" s="318"/>
      <c r="L916"/>
      <c r="M916" s="319"/>
      <c r="N916" s="318">
        <v>1</v>
      </c>
      <c r="O916" s="318"/>
      <c r="P916" s="318"/>
      <c r="Q916" s="319"/>
      <c r="R916" t="s">
        <v>43</v>
      </c>
      <c r="S916" s="318"/>
      <c r="AB916" s="318"/>
      <c r="AC916" s="318"/>
      <c r="AD916" s="318" t="s">
        <v>43</v>
      </c>
      <c r="AF916" s="318"/>
      <c r="AG916" s="320"/>
      <c r="AH916" s="318"/>
      <c r="AI916" s="320"/>
    </row>
    <row r="917" spans="1:35" hidden="1">
      <c r="A917" t="s">
        <v>2848</v>
      </c>
      <c r="B917" s="1"/>
      <c r="C917">
        <v>1</v>
      </c>
      <c r="D917">
        <v>510747</v>
      </c>
      <c r="F917" t="s">
        <v>43</v>
      </c>
      <c r="I917" t="s">
        <v>43</v>
      </c>
      <c r="K917" s="318"/>
      <c r="L917"/>
      <c r="M917" s="319"/>
      <c r="N917" s="318">
        <v>1</v>
      </c>
      <c r="O917" s="318"/>
      <c r="P917" s="318"/>
      <c r="Q917" s="319"/>
      <c r="R917" t="s">
        <v>43</v>
      </c>
      <c r="S917" s="318"/>
      <c r="AB917" s="318"/>
      <c r="AC917" s="318"/>
      <c r="AD917" s="318" t="s">
        <v>43</v>
      </c>
      <c r="AF917" s="318"/>
      <c r="AG917" s="320"/>
      <c r="AH917" s="318"/>
      <c r="AI917" s="320"/>
    </row>
    <row r="918" spans="1:35" hidden="1">
      <c r="A918" t="s">
        <v>2849</v>
      </c>
      <c r="B918" s="1"/>
      <c r="C918">
        <v>1</v>
      </c>
      <c r="D918">
        <v>510748</v>
      </c>
      <c r="F918" t="s">
        <v>43</v>
      </c>
      <c r="I918" t="s">
        <v>43</v>
      </c>
      <c r="K918" s="318"/>
      <c r="L918"/>
      <c r="M918" s="319"/>
      <c r="N918" s="318">
        <v>1</v>
      </c>
      <c r="O918" s="318"/>
      <c r="P918" s="318"/>
      <c r="Q918" s="319"/>
      <c r="R918" t="s">
        <v>43</v>
      </c>
      <c r="S918" s="318"/>
      <c r="AB918" s="318"/>
      <c r="AC918" s="318"/>
      <c r="AD918" s="318" t="s">
        <v>43</v>
      </c>
      <c r="AF918" s="318"/>
      <c r="AG918" s="320"/>
      <c r="AH918" s="318"/>
      <c r="AI918" s="320"/>
    </row>
    <row r="919" spans="1:35" hidden="1">
      <c r="A919" t="s">
        <v>2852</v>
      </c>
      <c r="B919" s="1"/>
      <c r="C919">
        <v>1</v>
      </c>
      <c r="D919">
        <v>510749</v>
      </c>
      <c r="F919" t="s">
        <v>43</v>
      </c>
      <c r="I919" t="s">
        <v>43</v>
      </c>
      <c r="K919" s="318"/>
      <c r="L919"/>
      <c r="M919" s="319"/>
      <c r="N919" s="318">
        <v>1</v>
      </c>
      <c r="O919" s="318"/>
      <c r="P919" s="318"/>
      <c r="Q919" s="319"/>
      <c r="R919" t="s">
        <v>43</v>
      </c>
      <c r="S919" s="318"/>
      <c r="AB919" s="318"/>
      <c r="AC919" s="318"/>
      <c r="AD919" s="318" t="s">
        <v>43</v>
      </c>
      <c r="AF919" s="318"/>
      <c r="AG919" s="320"/>
      <c r="AH919" s="318"/>
      <c r="AI919" s="320"/>
    </row>
    <row r="920" spans="1:35" hidden="1">
      <c r="A920" t="s">
        <v>2854</v>
      </c>
      <c r="B920" s="1"/>
      <c r="C920">
        <v>1</v>
      </c>
      <c r="D920">
        <v>510750</v>
      </c>
      <c r="F920" t="s">
        <v>43</v>
      </c>
      <c r="I920" t="s">
        <v>43</v>
      </c>
      <c r="K920" s="318"/>
      <c r="L920"/>
      <c r="M920" s="319"/>
      <c r="N920" s="318">
        <v>1</v>
      </c>
      <c r="O920" s="318"/>
      <c r="P920" s="318"/>
      <c r="Q920" s="319"/>
      <c r="R920" t="s">
        <v>43</v>
      </c>
      <c r="S920" s="318"/>
      <c r="AB920" s="318"/>
      <c r="AC920" s="318"/>
      <c r="AD920" s="318" t="s">
        <v>43</v>
      </c>
      <c r="AF920" s="318"/>
      <c r="AG920" s="320"/>
      <c r="AH920" s="318"/>
      <c r="AI920" s="320"/>
    </row>
    <row r="921" spans="1:35" hidden="1">
      <c r="A921" t="s">
        <v>2857</v>
      </c>
      <c r="B921" s="1"/>
      <c r="C921">
        <v>1</v>
      </c>
      <c r="D921">
        <v>510751</v>
      </c>
      <c r="F921" t="s">
        <v>43</v>
      </c>
      <c r="I921" t="s">
        <v>43</v>
      </c>
      <c r="K921" s="318"/>
      <c r="L921"/>
      <c r="M921" s="319"/>
      <c r="N921" s="318">
        <v>1</v>
      </c>
      <c r="O921" s="318"/>
      <c r="P921" s="318"/>
      <c r="Q921" s="319"/>
      <c r="R921" t="s">
        <v>43</v>
      </c>
      <c r="S921" s="318"/>
      <c r="AB921" s="318"/>
      <c r="AC921" s="318"/>
      <c r="AD921" s="318" t="s">
        <v>43</v>
      </c>
      <c r="AF921" s="318"/>
      <c r="AG921" s="320"/>
      <c r="AH921" s="318"/>
      <c r="AI921" s="320"/>
    </row>
    <row r="922" spans="1:35" hidden="1">
      <c r="A922" t="s">
        <v>2860</v>
      </c>
      <c r="B922" s="1"/>
      <c r="C922">
        <v>1</v>
      </c>
      <c r="D922">
        <v>510752</v>
      </c>
      <c r="F922" t="s">
        <v>43</v>
      </c>
      <c r="I922" t="s">
        <v>43</v>
      </c>
      <c r="K922" s="318"/>
      <c r="L922"/>
      <c r="M922" s="319"/>
      <c r="N922" s="318">
        <v>1</v>
      </c>
      <c r="O922" s="318"/>
      <c r="P922" s="318"/>
      <c r="Q922" s="319"/>
      <c r="R922" t="s">
        <v>43</v>
      </c>
      <c r="S922" s="318"/>
      <c r="AB922" s="318"/>
      <c r="AC922" s="318"/>
      <c r="AD922" s="318" t="s">
        <v>43</v>
      </c>
      <c r="AF922" s="318"/>
      <c r="AG922" s="320"/>
      <c r="AH922" s="318"/>
      <c r="AI922" s="320"/>
    </row>
    <row r="923" spans="1:35" hidden="1">
      <c r="A923" t="s">
        <v>2863</v>
      </c>
      <c r="B923" s="1"/>
      <c r="C923">
        <v>1</v>
      </c>
      <c r="D923">
        <v>510753</v>
      </c>
      <c r="F923" t="s">
        <v>43</v>
      </c>
      <c r="I923" t="s">
        <v>43</v>
      </c>
      <c r="K923" s="318"/>
      <c r="L923"/>
      <c r="M923" s="319"/>
      <c r="N923" s="318">
        <v>1</v>
      </c>
      <c r="O923" s="318"/>
      <c r="P923" s="318"/>
      <c r="Q923" s="319"/>
      <c r="R923" t="s">
        <v>43</v>
      </c>
      <c r="S923" s="318"/>
      <c r="AB923" s="318"/>
      <c r="AC923" s="318"/>
      <c r="AD923" s="318" t="s">
        <v>43</v>
      </c>
      <c r="AF923" s="318"/>
      <c r="AG923" s="320"/>
      <c r="AH923" s="318"/>
      <c r="AI923" s="320"/>
    </row>
    <row r="924" spans="1:35" hidden="1">
      <c r="A924" t="s">
        <v>2864</v>
      </c>
      <c r="B924" s="1"/>
      <c r="C924">
        <v>1</v>
      </c>
      <c r="D924">
        <v>510754</v>
      </c>
      <c r="F924" t="s">
        <v>43</v>
      </c>
      <c r="I924" t="s">
        <v>43</v>
      </c>
      <c r="K924" s="318"/>
      <c r="L924"/>
      <c r="M924" s="319"/>
      <c r="N924" s="318">
        <v>1</v>
      </c>
      <c r="O924" s="318"/>
      <c r="P924" s="318"/>
      <c r="Q924" s="319"/>
      <c r="R924" t="s">
        <v>43</v>
      </c>
      <c r="S924" s="318"/>
      <c r="AB924" s="318"/>
      <c r="AC924" s="318"/>
      <c r="AD924" s="318" t="s">
        <v>43</v>
      </c>
      <c r="AF924" s="318"/>
      <c r="AG924" s="320"/>
      <c r="AH924" s="318"/>
      <c r="AI924" s="320"/>
    </row>
    <row r="925" spans="1:35" hidden="1">
      <c r="A925" t="s">
        <v>2867</v>
      </c>
      <c r="B925" s="1"/>
      <c r="C925">
        <v>1</v>
      </c>
      <c r="D925">
        <v>510755</v>
      </c>
      <c r="F925" t="s">
        <v>43</v>
      </c>
      <c r="I925" t="s">
        <v>43</v>
      </c>
      <c r="K925" s="318"/>
      <c r="L925"/>
      <c r="M925" s="319"/>
      <c r="N925" s="318">
        <v>1</v>
      </c>
      <c r="O925" s="318"/>
      <c r="P925" s="318"/>
      <c r="Q925" s="319"/>
      <c r="R925" t="s">
        <v>43</v>
      </c>
      <c r="S925" s="318"/>
      <c r="AB925" s="318"/>
      <c r="AC925" s="318"/>
      <c r="AD925" s="318" t="s">
        <v>43</v>
      </c>
      <c r="AF925" s="318"/>
      <c r="AG925" s="320"/>
      <c r="AH925" s="318"/>
      <c r="AI925" s="320"/>
    </row>
    <row r="926" spans="1:35" hidden="1">
      <c r="A926" t="s">
        <v>2870</v>
      </c>
      <c r="B926" s="1"/>
      <c r="C926">
        <v>1</v>
      </c>
      <c r="D926">
        <v>510756</v>
      </c>
      <c r="F926" t="s">
        <v>43</v>
      </c>
      <c r="I926" t="s">
        <v>43</v>
      </c>
      <c r="K926" s="318"/>
      <c r="L926"/>
      <c r="M926" s="319"/>
      <c r="N926" s="318">
        <v>1</v>
      </c>
      <c r="O926" s="318"/>
      <c r="P926" s="318"/>
      <c r="Q926" s="319"/>
      <c r="R926" t="s">
        <v>43</v>
      </c>
      <c r="S926" s="318"/>
      <c r="AB926" s="318"/>
      <c r="AC926" s="318"/>
      <c r="AD926" s="318" t="s">
        <v>43</v>
      </c>
      <c r="AF926" s="318"/>
      <c r="AG926" s="320"/>
      <c r="AH926" s="318"/>
      <c r="AI926" s="320"/>
    </row>
    <row r="927" spans="1:35" hidden="1">
      <c r="A927" t="s">
        <v>2874</v>
      </c>
      <c r="B927" s="1"/>
      <c r="C927">
        <v>1</v>
      </c>
      <c r="D927">
        <v>510757</v>
      </c>
      <c r="F927" t="s">
        <v>43</v>
      </c>
      <c r="I927" t="s">
        <v>43</v>
      </c>
      <c r="K927" s="318"/>
      <c r="L927"/>
      <c r="M927" s="319"/>
      <c r="N927" s="318">
        <v>1</v>
      </c>
      <c r="O927" s="318"/>
      <c r="P927" s="318"/>
      <c r="Q927" s="319"/>
      <c r="R927" t="s">
        <v>43</v>
      </c>
      <c r="S927" s="318"/>
      <c r="AB927" s="318"/>
      <c r="AC927" s="318"/>
      <c r="AD927" s="318" t="s">
        <v>43</v>
      </c>
      <c r="AF927" s="318"/>
      <c r="AG927" s="320"/>
      <c r="AH927" s="318"/>
      <c r="AI927" s="320"/>
    </row>
    <row r="928" spans="1:35" hidden="1">
      <c r="A928" t="s">
        <v>2877</v>
      </c>
      <c r="B928" s="1"/>
      <c r="C928">
        <v>1</v>
      </c>
      <c r="D928">
        <v>510758</v>
      </c>
      <c r="F928" t="s">
        <v>43</v>
      </c>
      <c r="I928" t="s">
        <v>43</v>
      </c>
      <c r="K928" s="318"/>
      <c r="L928"/>
      <c r="M928" s="319"/>
      <c r="N928" s="318">
        <v>1</v>
      </c>
      <c r="O928" s="318"/>
      <c r="P928" s="318"/>
      <c r="Q928" s="319"/>
      <c r="R928" t="s">
        <v>43</v>
      </c>
      <c r="S928" s="318"/>
      <c r="AB928" s="318"/>
      <c r="AC928" s="318"/>
      <c r="AD928" s="318" t="s">
        <v>43</v>
      </c>
      <c r="AF928" s="318"/>
      <c r="AG928" s="320"/>
      <c r="AH928" s="318"/>
      <c r="AI928" s="320"/>
    </row>
    <row r="929" spans="1:35" hidden="1">
      <c r="A929" t="s">
        <v>2880</v>
      </c>
      <c r="B929" s="1"/>
      <c r="C929">
        <v>1</v>
      </c>
      <c r="D929">
        <v>510759</v>
      </c>
      <c r="F929" t="s">
        <v>43</v>
      </c>
      <c r="I929" t="s">
        <v>43</v>
      </c>
      <c r="K929" s="318"/>
      <c r="L929"/>
      <c r="M929" s="319"/>
      <c r="N929" s="318">
        <v>1</v>
      </c>
      <c r="O929" s="318"/>
      <c r="P929" s="318"/>
      <c r="Q929" s="319"/>
      <c r="R929" t="s">
        <v>43</v>
      </c>
      <c r="S929" s="318"/>
      <c r="AB929" s="318"/>
      <c r="AC929" s="318"/>
      <c r="AD929" s="318" t="s">
        <v>43</v>
      </c>
      <c r="AF929" s="318"/>
      <c r="AG929" s="320"/>
      <c r="AH929" s="318"/>
      <c r="AI929" s="320"/>
    </row>
    <row r="930" spans="1:35" hidden="1">
      <c r="A930" t="s">
        <v>2883</v>
      </c>
      <c r="B930" s="1"/>
      <c r="C930">
        <v>1</v>
      </c>
      <c r="D930">
        <v>510760</v>
      </c>
      <c r="F930" t="s">
        <v>43</v>
      </c>
      <c r="I930" t="s">
        <v>43</v>
      </c>
      <c r="K930" s="318"/>
      <c r="L930"/>
      <c r="M930" s="319"/>
      <c r="N930" s="318">
        <v>1</v>
      </c>
      <c r="O930" s="318"/>
      <c r="P930" s="318"/>
      <c r="Q930" s="319"/>
      <c r="R930" t="s">
        <v>43</v>
      </c>
      <c r="S930" s="318"/>
      <c r="AB930" s="318"/>
      <c r="AC930" s="318"/>
      <c r="AD930" s="318" t="s">
        <v>43</v>
      </c>
      <c r="AF930" s="318"/>
      <c r="AG930" s="320"/>
      <c r="AH930" s="318"/>
      <c r="AI930" s="320"/>
    </row>
    <row r="931" spans="1:35" hidden="1">
      <c r="A931" t="s">
        <v>2886</v>
      </c>
      <c r="B931" s="1"/>
      <c r="C931">
        <v>1</v>
      </c>
      <c r="D931">
        <v>510761</v>
      </c>
      <c r="F931" t="s">
        <v>43</v>
      </c>
      <c r="I931" t="s">
        <v>43</v>
      </c>
      <c r="K931" s="318"/>
      <c r="L931"/>
      <c r="M931" s="319"/>
      <c r="N931" s="318">
        <v>1</v>
      </c>
      <c r="O931" s="318"/>
      <c r="P931" s="318"/>
      <c r="Q931" s="319"/>
      <c r="R931" t="s">
        <v>43</v>
      </c>
      <c r="S931" s="318"/>
      <c r="AB931" s="318"/>
      <c r="AC931" s="318"/>
      <c r="AD931" s="318" t="s">
        <v>43</v>
      </c>
      <c r="AF931" s="318"/>
      <c r="AG931" s="320"/>
      <c r="AH931" s="318"/>
      <c r="AI931" s="320"/>
    </row>
    <row r="932" spans="1:35" hidden="1">
      <c r="A932" t="s">
        <v>2889</v>
      </c>
      <c r="B932" s="1"/>
      <c r="C932">
        <v>1</v>
      </c>
      <c r="D932">
        <v>510762</v>
      </c>
      <c r="F932" t="s">
        <v>43</v>
      </c>
      <c r="I932" t="s">
        <v>43</v>
      </c>
      <c r="K932" s="318"/>
      <c r="L932"/>
      <c r="M932" s="319"/>
      <c r="N932" s="318">
        <v>1</v>
      </c>
      <c r="O932" s="318"/>
      <c r="P932" s="318"/>
      <c r="Q932" s="319"/>
      <c r="R932" t="s">
        <v>43</v>
      </c>
      <c r="S932" s="318"/>
      <c r="AB932" s="318"/>
      <c r="AC932" s="318"/>
      <c r="AD932" s="318" t="s">
        <v>43</v>
      </c>
      <c r="AF932" s="318"/>
      <c r="AG932" s="320"/>
      <c r="AH932" s="318"/>
      <c r="AI932" s="320"/>
    </row>
    <row r="933" spans="1:35" hidden="1">
      <c r="A933" t="s">
        <v>2890</v>
      </c>
      <c r="B933" s="1"/>
      <c r="C933">
        <v>1</v>
      </c>
      <c r="D933">
        <v>510763</v>
      </c>
      <c r="F933" t="s">
        <v>43</v>
      </c>
      <c r="I933" t="s">
        <v>43</v>
      </c>
      <c r="K933" s="318"/>
      <c r="L933"/>
      <c r="M933" s="319"/>
      <c r="N933" s="318">
        <v>1</v>
      </c>
      <c r="O933" s="318"/>
      <c r="P933" s="318"/>
      <c r="Q933" s="319"/>
      <c r="R933" t="s">
        <v>43</v>
      </c>
      <c r="S933" s="318"/>
      <c r="AB933" s="318"/>
      <c r="AC933" s="318"/>
      <c r="AD933" s="318" t="s">
        <v>43</v>
      </c>
      <c r="AF933" s="318"/>
      <c r="AG933" s="320"/>
      <c r="AH933" s="318"/>
      <c r="AI933" s="320"/>
    </row>
    <row r="934" spans="1:35" hidden="1">
      <c r="A934" t="s">
        <v>2892</v>
      </c>
      <c r="B934" s="1"/>
      <c r="C934">
        <v>1</v>
      </c>
      <c r="D934">
        <v>510764</v>
      </c>
      <c r="F934" t="s">
        <v>43</v>
      </c>
      <c r="I934" t="s">
        <v>43</v>
      </c>
      <c r="K934" s="318"/>
      <c r="L934"/>
      <c r="M934" s="319"/>
      <c r="N934" s="318">
        <v>1</v>
      </c>
      <c r="O934" s="318"/>
      <c r="P934" s="318"/>
      <c r="Q934" s="319"/>
      <c r="R934" t="s">
        <v>43</v>
      </c>
      <c r="S934" s="318"/>
      <c r="AB934" s="318"/>
      <c r="AC934" s="318"/>
      <c r="AD934" s="318" t="s">
        <v>43</v>
      </c>
      <c r="AF934" s="318"/>
      <c r="AG934" s="320"/>
      <c r="AH934" s="318"/>
      <c r="AI934" s="320"/>
    </row>
    <row r="935" spans="1:35" hidden="1">
      <c r="A935" t="s">
        <v>2895</v>
      </c>
      <c r="B935" s="1"/>
      <c r="C935">
        <v>1</v>
      </c>
      <c r="D935">
        <v>510765</v>
      </c>
      <c r="F935" t="s">
        <v>43</v>
      </c>
      <c r="I935" t="s">
        <v>43</v>
      </c>
      <c r="K935" s="318"/>
      <c r="L935"/>
      <c r="M935" s="319"/>
      <c r="N935" s="318">
        <v>1</v>
      </c>
      <c r="O935" s="318"/>
      <c r="P935" s="318"/>
      <c r="Q935" s="319"/>
      <c r="R935" t="s">
        <v>43</v>
      </c>
      <c r="S935" s="318"/>
      <c r="AB935" s="318"/>
      <c r="AC935" s="318"/>
      <c r="AD935" s="318" t="s">
        <v>43</v>
      </c>
      <c r="AF935" s="318"/>
      <c r="AG935" s="320"/>
      <c r="AH935" s="318"/>
      <c r="AI935" s="320"/>
    </row>
    <row r="936" spans="1:35" hidden="1">
      <c r="A936" t="s">
        <v>2898</v>
      </c>
      <c r="B936" s="1"/>
      <c r="C936">
        <v>1</v>
      </c>
      <c r="D936">
        <v>510766</v>
      </c>
      <c r="F936" t="s">
        <v>43</v>
      </c>
      <c r="I936" t="s">
        <v>43</v>
      </c>
      <c r="K936" s="318"/>
      <c r="L936"/>
      <c r="M936" s="319"/>
      <c r="N936" s="318">
        <v>1</v>
      </c>
      <c r="O936" s="318"/>
      <c r="P936" s="318"/>
      <c r="Q936" s="319"/>
      <c r="R936" t="s">
        <v>43</v>
      </c>
      <c r="S936" s="318"/>
      <c r="AB936" s="318"/>
      <c r="AC936" s="318"/>
      <c r="AD936" s="318" t="s">
        <v>43</v>
      </c>
      <c r="AF936" s="318"/>
      <c r="AG936" s="320"/>
      <c r="AH936" s="318"/>
      <c r="AI936" s="320"/>
    </row>
    <row r="937" spans="1:35" hidden="1">
      <c r="A937" t="s">
        <v>2901</v>
      </c>
      <c r="B937" s="1"/>
      <c r="C937">
        <v>1</v>
      </c>
      <c r="D937">
        <v>510767</v>
      </c>
      <c r="F937" t="s">
        <v>43</v>
      </c>
      <c r="I937" t="s">
        <v>43</v>
      </c>
      <c r="K937" s="318"/>
      <c r="L937"/>
      <c r="M937" s="319"/>
      <c r="N937" s="318">
        <v>1</v>
      </c>
      <c r="O937" s="318"/>
      <c r="P937" s="318"/>
      <c r="Q937" s="319"/>
      <c r="R937" t="s">
        <v>43</v>
      </c>
      <c r="S937" s="318"/>
      <c r="AB937" s="318"/>
      <c r="AC937" s="318"/>
      <c r="AD937" s="318" t="s">
        <v>43</v>
      </c>
      <c r="AF937" s="318"/>
      <c r="AG937" s="320"/>
      <c r="AH937" s="318"/>
      <c r="AI937" s="320"/>
    </row>
    <row r="938" spans="1:35" hidden="1">
      <c r="A938" t="s">
        <v>2904</v>
      </c>
      <c r="B938" s="1"/>
      <c r="C938">
        <v>1</v>
      </c>
      <c r="D938">
        <v>510768</v>
      </c>
      <c r="F938" t="s">
        <v>43</v>
      </c>
      <c r="I938" t="s">
        <v>43</v>
      </c>
      <c r="K938" s="318"/>
      <c r="L938"/>
      <c r="M938" s="319"/>
      <c r="N938" s="318">
        <v>1</v>
      </c>
      <c r="O938" s="318"/>
      <c r="P938" s="318"/>
      <c r="Q938" s="319"/>
      <c r="R938" t="s">
        <v>43</v>
      </c>
      <c r="S938" s="318"/>
      <c r="AB938" s="318"/>
      <c r="AC938" s="318"/>
      <c r="AD938" s="318" t="s">
        <v>43</v>
      </c>
      <c r="AF938" s="318"/>
      <c r="AG938" s="320"/>
      <c r="AH938" s="318"/>
      <c r="AI938" s="320"/>
    </row>
    <row r="939" spans="1:35" hidden="1">
      <c r="A939" t="s">
        <v>2907</v>
      </c>
      <c r="B939" s="1"/>
      <c r="C939">
        <v>1</v>
      </c>
      <c r="D939">
        <v>510769</v>
      </c>
      <c r="F939" t="s">
        <v>43</v>
      </c>
      <c r="I939" t="s">
        <v>43</v>
      </c>
      <c r="K939" s="318"/>
      <c r="L939"/>
      <c r="M939" s="319"/>
      <c r="N939" s="318">
        <v>1</v>
      </c>
      <c r="O939" s="318"/>
      <c r="P939" s="318"/>
      <c r="Q939" s="319"/>
      <c r="R939" t="s">
        <v>43</v>
      </c>
      <c r="S939" s="318"/>
      <c r="AB939" s="318"/>
      <c r="AC939" s="318"/>
      <c r="AD939" s="318" t="s">
        <v>43</v>
      </c>
      <c r="AF939" s="318"/>
      <c r="AG939" s="320"/>
      <c r="AH939" s="318"/>
      <c r="AI939" s="320"/>
    </row>
    <row r="940" spans="1:35" hidden="1">
      <c r="A940" t="s">
        <v>2908</v>
      </c>
      <c r="B940" s="1"/>
      <c r="C940">
        <v>1</v>
      </c>
      <c r="D940">
        <v>510770</v>
      </c>
      <c r="F940" t="s">
        <v>43</v>
      </c>
      <c r="I940" t="s">
        <v>43</v>
      </c>
      <c r="K940" s="318"/>
      <c r="L940"/>
      <c r="M940" s="319"/>
      <c r="N940" s="318">
        <v>1</v>
      </c>
      <c r="O940" s="318"/>
      <c r="P940" s="318"/>
      <c r="Q940" s="319"/>
      <c r="R940" t="s">
        <v>43</v>
      </c>
      <c r="S940" s="318"/>
      <c r="AB940" s="318"/>
      <c r="AC940" s="318"/>
      <c r="AD940" s="318" t="s">
        <v>43</v>
      </c>
      <c r="AF940" s="318"/>
      <c r="AG940" s="320"/>
      <c r="AH940" s="318"/>
      <c r="AI940" s="320"/>
    </row>
    <row r="941" spans="1:35" hidden="1">
      <c r="A941" t="s">
        <v>2911</v>
      </c>
      <c r="B941" s="1"/>
      <c r="C941">
        <v>1</v>
      </c>
      <c r="D941">
        <v>510771</v>
      </c>
      <c r="F941" t="s">
        <v>43</v>
      </c>
      <c r="I941" t="s">
        <v>43</v>
      </c>
      <c r="K941" s="318"/>
      <c r="L941"/>
      <c r="M941" s="319"/>
      <c r="N941" s="318">
        <v>1</v>
      </c>
      <c r="O941" s="318"/>
      <c r="P941" s="318"/>
      <c r="Q941" s="319"/>
      <c r="R941" t="s">
        <v>43</v>
      </c>
      <c r="S941" s="318"/>
      <c r="AB941" s="318"/>
      <c r="AC941" s="318"/>
      <c r="AD941" s="318" t="s">
        <v>43</v>
      </c>
      <c r="AF941" s="318"/>
      <c r="AG941" s="320"/>
      <c r="AH941" s="318"/>
      <c r="AI941" s="320"/>
    </row>
    <row r="942" spans="1:35" hidden="1">
      <c r="A942" t="s">
        <v>2914</v>
      </c>
      <c r="B942" s="1"/>
      <c r="C942">
        <v>1</v>
      </c>
      <c r="D942">
        <v>510772</v>
      </c>
      <c r="F942" t="s">
        <v>43</v>
      </c>
      <c r="I942" t="s">
        <v>43</v>
      </c>
      <c r="K942" s="318"/>
      <c r="L942"/>
      <c r="M942" s="319"/>
      <c r="N942" s="318">
        <v>1</v>
      </c>
      <c r="O942" s="318"/>
      <c r="P942" s="318"/>
      <c r="Q942" s="319"/>
      <c r="R942" t="s">
        <v>43</v>
      </c>
      <c r="S942" s="318"/>
      <c r="AB942" s="318"/>
      <c r="AC942" s="318"/>
      <c r="AD942" s="318" t="s">
        <v>43</v>
      </c>
      <c r="AF942" s="318"/>
      <c r="AG942" s="320"/>
      <c r="AH942" s="318"/>
      <c r="AI942" s="320"/>
    </row>
    <row r="943" spans="1:35" hidden="1">
      <c r="A943" t="s">
        <v>2917</v>
      </c>
      <c r="B943" s="1"/>
      <c r="C943">
        <v>1</v>
      </c>
      <c r="D943">
        <v>510773</v>
      </c>
      <c r="F943" t="s">
        <v>43</v>
      </c>
      <c r="I943" t="s">
        <v>43</v>
      </c>
      <c r="K943" s="318"/>
      <c r="L943"/>
      <c r="M943" s="319"/>
      <c r="N943" s="318">
        <v>1</v>
      </c>
      <c r="O943" s="318"/>
      <c r="P943" s="318"/>
      <c r="Q943" s="319"/>
      <c r="R943" t="s">
        <v>43</v>
      </c>
      <c r="S943" s="318"/>
      <c r="AB943" s="318"/>
      <c r="AC943" s="318"/>
      <c r="AD943" s="318" t="s">
        <v>43</v>
      </c>
      <c r="AF943" s="318"/>
      <c r="AG943" s="320"/>
      <c r="AH943" s="318"/>
      <c r="AI943" s="320"/>
    </row>
    <row r="944" spans="1:35" hidden="1">
      <c r="A944" t="s">
        <v>2919</v>
      </c>
      <c r="B944" s="1"/>
      <c r="C944">
        <v>1</v>
      </c>
      <c r="D944">
        <v>510774</v>
      </c>
      <c r="F944" t="s">
        <v>43</v>
      </c>
      <c r="I944" t="s">
        <v>43</v>
      </c>
      <c r="K944" s="318"/>
      <c r="L944"/>
      <c r="M944" s="319"/>
      <c r="N944" s="318">
        <v>1</v>
      </c>
      <c r="O944" s="318"/>
      <c r="P944" s="318"/>
      <c r="Q944" s="319"/>
      <c r="R944" t="s">
        <v>43</v>
      </c>
      <c r="S944" s="318"/>
      <c r="AB944" s="318"/>
      <c r="AC944" s="318"/>
      <c r="AD944" s="318" t="s">
        <v>43</v>
      </c>
      <c r="AF944" s="318"/>
      <c r="AG944" s="320"/>
      <c r="AH944" s="318"/>
      <c r="AI944" s="320"/>
    </row>
    <row r="945" spans="1:35" hidden="1">
      <c r="A945" t="s">
        <v>2922</v>
      </c>
      <c r="B945" s="1"/>
      <c r="C945">
        <v>1</v>
      </c>
      <c r="D945">
        <v>510775</v>
      </c>
      <c r="F945" t="s">
        <v>43</v>
      </c>
      <c r="I945" t="s">
        <v>43</v>
      </c>
      <c r="K945" s="318"/>
      <c r="L945"/>
      <c r="M945" s="319"/>
      <c r="N945" s="318">
        <v>1</v>
      </c>
      <c r="O945" s="318"/>
      <c r="P945" s="318"/>
      <c r="Q945" s="319"/>
      <c r="R945" t="s">
        <v>43</v>
      </c>
      <c r="S945" s="318"/>
      <c r="AB945" s="318"/>
      <c r="AC945" s="318"/>
      <c r="AD945" s="318" t="s">
        <v>43</v>
      </c>
      <c r="AF945" s="318"/>
      <c r="AG945" s="320"/>
      <c r="AH945" s="318"/>
      <c r="AI945" s="320"/>
    </row>
    <row r="946" spans="1:35" hidden="1">
      <c r="A946" t="s">
        <v>2925</v>
      </c>
      <c r="B946" s="1"/>
      <c r="C946">
        <v>1</v>
      </c>
      <c r="D946">
        <v>510776</v>
      </c>
      <c r="F946" t="s">
        <v>43</v>
      </c>
      <c r="I946" t="s">
        <v>43</v>
      </c>
      <c r="K946" s="318"/>
      <c r="L946"/>
      <c r="M946" s="319"/>
      <c r="N946" s="318">
        <v>1</v>
      </c>
      <c r="O946" s="318"/>
      <c r="P946" s="318"/>
      <c r="Q946" s="319"/>
      <c r="R946" t="s">
        <v>43</v>
      </c>
      <c r="S946" s="318"/>
      <c r="AB946" s="318"/>
      <c r="AC946" s="318"/>
      <c r="AD946" s="318" t="s">
        <v>43</v>
      </c>
      <c r="AF946" s="318"/>
      <c r="AG946" s="320"/>
      <c r="AH946" s="318"/>
      <c r="AI946" s="320"/>
    </row>
    <row r="947" spans="1:35" hidden="1">
      <c r="A947" t="s">
        <v>2928</v>
      </c>
      <c r="B947" s="1"/>
      <c r="C947">
        <v>1</v>
      </c>
      <c r="D947">
        <v>510777</v>
      </c>
      <c r="F947" t="s">
        <v>43</v>
      </c>
      <c r="I947" t="s">
        <v>43</v>
      </c>
      <c r="K947" s="318"/>
      <c r="L947"/>
      <c r="M947" s="319"/>
      <c r="N947" s="318">
        <v>1</v>
      </c>
      <c r="O947" s="318"/>
      <c r="P947" s="318"/>
      <c r="Q947" s="319"/>
      <c r="R947" t="s">
        <v>43</v>
      </c>
      <c r="S947" s="318"/>
      <c r="AB947" s="318"/>
      <c r="AC947" s="318"/>
      <c r="AD947" s="318" t="s">
        <v>43</v>
      </c>
      <c r="AF947" s="318"/>
      <c r="AG947" s="320"/>
      <c r="AH947" s="318"/>
      <c r="AI947" s="320"/>
    </row>
    <row r="948" spans="1:35" hidden="1">
      <c r="A948" t="s">
        <v>2931</v>
      </c>
      <c r="B948" s="1"/>
      <c r="C948">
        <v>1</v>
      </c>
      <c r="D948">
        <v>510778</v>
      </c>
      <c r="F948" t="s">
        <v>43</v>
      </c>
      <c r="I948" t="s">
        <v>43</v>
      </c>
      <c r="K948" s="318"/>
      <c r="L948"/>
      <c r="M948" s="319"/>
      <c r="N948" s="318">
        <v>1</v>
      </c>
      <c r="O948" s="318"/>
      <c r="P948" s="318"/>
      <c r="Q948" s="319"/>
      <c r="R948" t="s">
        <v>43</v>
      </c>
      <c r="S948" s="318"/>
      <c r="AB948" s="318"/>
      <c r="AC948" s="318"/>
      <c r="AD948" s="318" t="s">
        <v>43</v>
      </c>
      <c r="AF948" s="318"/>
      <c r="AG948" s="320"/>
      <c r="AH948" s="318"/>
      <c r="AI948" s="320"/>
    </row>
    <row r="949" spans="1:35" hidden="1">
      <c r="A949" t="s">
        <v>2934</v>
      </c>
      <c r="B949" s="1"/>
      <c r="C949">
        <v>1</v>
      </c>
      <c r="D949">
        <v>510779</v>
      </c>
      <c r="F949" t="s">
        <v>43</v>
      </c>
      <c r="I949" t="s">
        <v>43</v>
      </c>
      <c r="K949" s="318"/>
      <c r="L949"/>
      <c r="M949" s="319"/>
      <c r="N949" s="318">
        <v>1</v>
      </c>
      <c r="O949" s="318"/>
      <c r="P949" s="318"/>
      <c r="Q949" s="319"/>
      <c r="R949" t="s">
        <v>43</v>
      </c>
      <c r="S949" s="318"/>
      <c r="AB949" s="318"/>
      <c r="AC949" s="318"/>
      <c r="AD949" s="318" t="s">
        <v>43</v>
      </c>
      <c r="AF949" s="318"/>
      <c r="AG949" s="320"/>
      <c r="AH949" s="318"/>
      <c r="AI949" s="320"/>
    </row>
    <row r="950" spans="1:35" hidden="1">
      <c r="A950" t="s">
        <v>2937</v>
      </c>
      <c r="B950" s="1"/>
      <c r="C950">
        <v>1</v>
      </c>
      <c r="D950">
        <v>510780</v>
      </c>
      <c r="F950" t="s">
        <v>43</v>
      </c>
      <c r="I950" t="s">
        <v>43</v>
      </c>
      <c r="K950" s="318"/>
      <c r="L950"/>
      <c r="M950" s="319"/>
      <c r="N950" s="318">
        <v>1</v>
      </c>
      <c r="O950" s="318"/>
      <c r="P950" s="318"/>
      <c r="Q950" s="319"/>
      <c r="R950" t="s">
        <v>43</v>
      </c>
      <c r="S950" s="318"/>
      <c r="AB950" s="318"/>
      <c r="AC950" s="318"/>
      <c r="AD950" s="318" t="s">
        <v>43</v>
      </c>
      <c r="AF950" s="318"/>
      <c r="AG950" s="320"/>
      <c r="AH950" s="318"/>
      <c r="AI950" s="320"/>
    </row>
    <row r="951" spans="1:35" hidden="1">
      <c r="A951" t="s">
        <v>2940</v>
      </c>
      <c r="B951" s="1"/>
      <c r="C951">
        <v>1</v>
      </c>
      <c r="D951">
        <v>510781</v>
      </c>
      <c r="F951" t="s">
        <v>43</v>
      </c>
      <c r="I951" t="s">
        <v>43</v>
      </c>
      <c r="K951" s="318"/>
      <c r="L951"/>
      <c r="M951" s="319"/>
      <c r="N951" s="318">
        <v>1</v>
      </c>
      <c r="O951" s="318"/>
      <c r="P951" s="318"/>
      <c r="Q951" s="319"/>
      <c r="R951" t="s">
        <v>43</v>
      </c>
      <c r="S951" s="318"/>
      <c r="AB951" s="318"/>
      <c r="AC951" s="318"/>
      <c r="AD951" s="318" t="s">
        <v>43</v>
      </c>
      <c r="AF951" s="318"/>
      <c r="AG951" s="320"/>
      <c r="AH951" s="318"/>
      <c r="AI951" s="320"/>
    </row>
    <row r="952" spans="1:35" hidden="1">
      <c r="A952" t="s">
        <v>2943</v>
      </c>
      <c r="B952" s="1"/>
      <c r="C952">
        <v>1</v>
      </c>
      <c r="D952">
        <v>510782</v>
      </c>
      <c r="F952" t="s">
        <v>43</v>
      </c>
      <c r="I952" t="s">
        <v>43</v>
      </c>
      <c r="K952" s="318"/>
      <c r="L952"/>
      <c r="M952" s="319"/>
      <c r="N952" s="318">
        <v>1</v>
      </c>
      <c r="O952" s="318"/>
      <c r="P952" s="318"/>
      <c r="Q952" s="319"/>
      <c r="R952" t="s">
        <v>43</v>
      </c>
      <c r="S952" s="318"/>
      <c r="AB952" s="318"/>
      <c r="AC952" s="318"/>
      <c r="AD952" s="318" t="s">
        <v>43</v>
      </c>
      <c r="AF952" s="318"/>
      <c r="AG952" s="320"/>
      <c r="AH952" s="318"/>
      <c r="AI952" s="320"/>
    </row>
    <row r="953" spans="1:35" hidden="1">
      <c r="A953" t="s">
        <v>2946</v>
      </c>
      <c r="B953" s="1"/>
      <c r="C953">
        <v>1</v>
      </c>
      <c r="D953">
        <v>510783</v>
      </c>
      <c r="F953" t="s">
        <v>43</v>
      </c>
      <c r="I953" t="s">
        <v>43</v>
      </c>
      <c r="K953" s="318"/>
      <c r="L953"/>
      <c r="M953" s="319"/>
      <c r="N953" s="318">
        <v>1</v>
      </c>
      <c r="O953" s="318"/>
      <c r="P953" s="318"/>
      <c r="Q953" s="319"/>
      <c r="R953" t="s">
        <v>43</v>
      </c>
      <c r="S953" s="318"/>
      <c r="AB953" s="318"/>
      <c r="AC953" s="318"/>
      <c r="AD953" s="318" t="s">
        <v>43</v>
      </c>
      <c r="AF953" s="318"/>
      <c r="AG953" s="320"/>
      <c r="AH953" s="318"/>
      <c r="AI953" s="320"/>
    </row>
    <row r="954" spans="1:35" hidden="1">
      <c r="A954" t="s">
        <v>2949</v>
      </c>
      <c r="B954" s="1"/>
      <c r="C954">
        <v>1</v>
      </c>
      <c r="D954">
        <v>510784</v>
      </c>
      <c r="F954" t="s">
        <v>43</v>
      </c>
      <c r="I954" t="s">
        <v>43</v>
      </c>
      <c r="K954" s="318"/>
      <c r="L954"/>
      <c r="M954" s="319"/>
      <c r="N954" s="318">
        <v>1</v>
      </c>
      <c r="O954" s="318"/>
      <c r="P954" s="318"/>
      <c r="Q954" s="319"/>
      <c r="R954" t="s">
        <v>43</v>
      </c>
      <c r="S954" s="318"/>
      <c r="AB954" s="318"/>
      <c r="AC954" s="318"/>
      <c r="AD954" s="318" t="s">
        <v>43</v>
      </c>
      <c r="AF954" s="318"/>
      <c r="AG954" s="320"/>
      <c r="AH954" s="318"/>
      <c r="AI954" s="320"/>
    </row>
    <row r="955" spans="1:35" hidden="1">
      <c r="A955" t="s">
        <v>2951</v>
      </c>
      <c r="B955" s="1"/>
      <c r="C955">
        <v>1</v>
      </c>
      <c r="D955">
        <v>510785</v>
      </c>
      <c r="F955" t="s">
        <v>43</v>
      </c>
      <c r="I955" t="s">
        <v>43</v>
      </c>
      <c r="K955" s="318"/>
      <c r="L955"/>
      <c r="M955" s="319"/>
      <c r="N955" s="318">
        <v>1</v>
      </c>
      <c r="O955" s="318"/>
      <c r="P955" s="318"/>
      <c r="Q955" s="319"/>
      <c r="R955" t="s">
        <v>43</v>
      </c>
      <c r="S955" s="318"/>
      <c r="AB955" s="318"/>
      <c r="AC955" s="318"/>
      <c r="AD955" s="318" t="s">
        <v>43</v>
      </c>
      <c r="AF955" s="318"/>
      <c r="AG955" s="320"/>
      <c r="AH955" s="318"/>
      <c r="AI955" s="320"/>
    </row>
    <row r="956" spans="1:35" hidden="1">
      <c r="A956" t="s">
        <v>2953</v>
      </c>
      <c r="B956" s="1"/>
      <c r="C956">
        <v>1</v>
      </c>
      <c r="D956">
        <v>510786</v>
      </c>
      <c r="F956" t="s">
        <v>43</v>
      </c>
      <c r="I956" t="s">
        <v>43</v>
      </c>
      <c r="K956" s="318"/>
      <c r="L956"/>
      <c r="M956" s="319"/>
      <c r="N956" s="318">
        <v>1</v>
      </c>
      <c r="O956" s="318"/>
      <c r="P956" s="318"/>
      <c r="Q956" s="319"/>
      <c r="R956" t="s">
        <v>43</v>
      </c>
      <c r="S956" s="318"/>
      <c r="AB956" s="318"/>
      <c r="AC956" s="318"/>
      <c r="AD956" s="318" t="s">
        <v>43</v>
      </c>
      <c r="AF956" s="318"/>
      <c r="AG956" s="320"/>
      <c r="AH956" s="318"/>
      <c r="AI956" s="320"/>
    </row>
    <row r="957" spans="1:35" hidden="1">
      <c r="A957" t="s">
        <v>2956</v>
      </c>
      <c r="B957" s="1"/>
      <c r="C957">
        <v>1</v>
      </c>
      <c r="D957">
        <v>510787</v>
      </c>
      <c r="F957" t="s">
        <v>43</v>
      </c>
      <c r="I957" t="s">
        <v>43</v>
      </c>
      <c r="K957" s="318"/>
      <c r="L957"/>
      <c r="M957" s="319"/>
      <c r="N957" s="318">
        <v>1</v>
      </c>
      <c r="O957" s="318"/>
      <c r="P957" s="318"/>
      <c r="Q957" s="319"/>
      <c r="R957" t="s">
        <v>43</v>
      </c>
      <c r="S957" s="318"/>
      <c r="AB957" s="318"/>
      <c r="AC957" s="318"/>
      <c r="AD957" s="318" t="s">
        <v>43</v>
      </c>
      <c r="AF957" s="318"/>
      <c r="AG957" s="320"/>
      <c r="AH957" s="318"/>
      <c r="AI957" s="320"/>
    </row>
    <row r="958" spans="1:35" hidden="1">
      <c r="A958" t="s">
        <v>2958</v>
      </c>
      <c r="B958" s="1"/>
      <c r="C958">
        <v>1</v>
      </c>
      <c r="D958">
        <v>510788</v>
      </c>
      <c r="F958" t="s">
        <v>43</v>
      </c>
      <c r="I958" t="s">
        <v>43</v>
      </c>
      <c r="K958" s="318"/>
      <c r="L958"/>
      <c r="M958" s="319"/>
      <c r="N958" s="318">
        <v>1</v>
      </c>
      <c r="O958" s="318"/>
      <c r="P958" s="318"/>
      <c r="Q958" s="319"/>
      <c r="R958" t="s">
        <v>43</v>
      </c>
      <c r="S958" s="318"/>
      <c r="AB958" s="318"/>
      <c r="AC958" s="318"/>
      <c r="AD958" s="318" t="s">
        <v>43</v>
      </c>
      <c r="AF958" s="318"/>
      <c r="AG958" s="320"/>
      <c r="AH958" s="318"/>
      <c r="AI958" s="320"/>
    </row>
    <row r="959" spans="1:35" hidden="1">
      <c r="A959" t="s">
        <v>2961</v>
      </c>
      <c r="B959" s="1"/>
      <c r="C959">
        <v>1</v>
      </c>
      <c r="D959">
        <v>510789</v>
      </c>
      <c r="F959" t="s">
        <v>43</v>
      </c>
      <c r="I959" t="s">
        <v>43</v>
      </c>
      <c r="K959" s="318"/>
      <c r="L959"/>
      <c r="M959" s="319"/>
      <c r="N959" s="318">
        <v>1</v>
      </c>
      <c r="O959" s="318"/>
      <c r="P959" s="318"/>
      <c r="Q959" s="319"/>
      <c r="R959" t="s">
        <v>43</v>
      </c>
      <c r="S959" s="318"/>
      <c r="AB959" s="318"/>
      <c r="AC959" s="318"/>
      <c r="AD959" s="318" t="s">
        <v>43</v>
      </c>
      <c r="AF959" s="318"/>
      <c r="AG959" s="320"/>
      <c r="AH959" s="318"/>
      <c r="AI959" s="320"/>
    </row>
    <row r="960" spans="1:35" hidden="1">
      <c r="A960" t="s">
        <v>2964</v>
      </c>
      <c r="B960" s="1"/>
      <c r="C960">
        <v>1</v>
      </c>
      <c r="D960">
        <v>510790</v>
      </c>
      <c r="F960" t="s">
        <v>43</v>
      </c>
      <c r="I960" t="s">
        <v>43</v>
      </c>
      <c r="K960" s="318"/>
      <c r="L960"/>
      <c r="M960" s="319"/>
      <c r="N960" s="318">
        <v>1</v>
      </c>
      <c r="O960" s="318"/>
      <c r="P960" s="318"/>
      <c r="Q960" s="319"/>
      <c r="R960" t="s">
        <v>43</v>
      </c>
      <c r="S960" s="318"/>
      <c r="AB960" s="318"/>
      <c r="AC960" s="318"/>
      <c r="AD960" s="318" t="s">
        <v>43</v>
      </c>
      <c r="AF960" s="318"/>
      <c r="AG960" s="320"/>
      <c r="AH960" s="318"/>
      <c r="AI960" s="320"/>
    </row>
    <row r="961" spans="1:35" hidden="1">
      <c r="A961" t="s">
        <v>2967</v>
      </c>
      <c r="B961" s="1"/>
      <c r="C961">
        <v>1</v>
      </c>
      <c r="D961">
        <v>510791</v>
      </c>
      <c r="F961" t="s">
        <v>43</v>
      </c>
      <c r="I961" t="s">
        <v>43</v>
      </c>
      <c r="K961" s="318"/>
      <c r="L961"/>
      <c r="M961" s="319"/>
      <c r="N961" s="318">
        <v>1</v>
      </c>
      <c r="O961" s="318"/>
      <c r="P961" s="318"/>
      <c r="Q961" s="319"/>
      <c r="R961" t="s">
        <v>43</v>
      </c>
      <c r="S961" s="318"/>
      <c r="AB961" s="318"/>
      <c r="AC961" s="318"/>
      <c r="AD961" s="318" t="s">
        <v>43</v>
      </c>
      <c r="AF961" s="318"/>
      <c r="AG961" s="320"/>
      <c r="AH961" s="318"/>
      <c r="AI961" s="320"/>
    </row>
    <row r="962" spans="1:35" hidden="1">
      <c r="A962" t="s">
        <v>2970</v>
      </c>
      <c r="B962" s="1"/>
      <c r="C962">
        <v>1</v>
      </c>
      <c r="D962">
        <v>510792</v>
      </c>
      <c r="F962" t="s">
        <v>43</v>
      </c>
      <c r="I962" t="s">
        <v>43</v>
      </c>
      <c r="K962" s="318"/>
      <c r="L962"/>
      <c r="M962" s="319"/>
      <c r="N962" s="318">
        <v>1</v>
      </c>
      <c r="O962" s="318"/>
      <c r="P962" s="318"/>
      <c r="Q962" s="319"/>
      <c r="R962" t="s">
        <v>43</v>
      </c>
      <c r="S962" s="318"/>
      <c r="AB962" s="318"/>
      <c r="AC962" s="318"/>
      <c r="AD962" s="318" t="s">
        <v>43</v>
      </c>
      <c r="AF962" s="318"/>
      <c r="AG962" s="320"/>
      <c r="AH962" s="318"/>
      <c r="AI962" s="320"/>
    </row>
    <row r="963" spans="1:35" hidden="1">
      <c r="A963" t="s">
        <v>2973</v>
      </c>
      <c r="B963" s="1"/>
      <c r="C963">
        <v>1</v>
      </c>
      <c r="D963">
        <v>510793</v>
      </c>
      <c r="F963" t="s">
        <v>43</v>
      </c>
      <c r="I963" t="s">
        <v>43</v>
      </c>
      <c r="K963" s="318"/>
      <c r="L963"/>
      <c r="M963" s="319"/>
      <c r="N963" s="318">
        <v>1</v>
      </c>
      <c r="O963" s="318"/>
      <c r="P963" s="318"/>
      <c r="Q963" s="319"/>
      <c r="R963" t="s">
        <v>43</v>
      </c>
      <c r="S963" s="318"/>
      <c r="AB963" s="318"/>
      <c r="AC963" s="318"/>
      <c r="AD963" s="318" t="s">
        <v>43</v>
      </c>
      <c r="AF963" s="318"/>
      <c r="AG963" s="320"/>
      <c r="AH963" s="318"/>
      <c r="AI963" s="320"/>
    </row>
    <row r="964" spans="1:35" hidden="1">
      <c r="A964" t="s">
        <v>2976</v>
      </c>
      <c r="B964" s="1"/>
      <c r="C964">
        <v>1</v>
      </c>
      <c r="D964">
        <v>510794</v>
      </c>
      <c r="F964" t="s">
        <v>43</v>
      </c>
      <c r="I964" t="s">
        <v>43</v>
      </c>
      <c r="K964" s="318"/>
      <c r="L964"/>
      <c r="M964" s="319"/>
      <c r="N964" s="318">
        <v>1</v>
      </c>
      <c r="O964" s="318"/>
      <c r="P964" s="318"/>
      <c r="Q964" s="319"/>
      <c r="R964" t="s">
        <v>43</v>
      </c>
      <c r="S964" s="318"/>
      <c r="AB964" s="318"/>
      <c r="AC964" s="318"/>
      <c r="AD964" s="318" t="s">
        <v>43</v>
      </c>
      <c r="AF964" s="318"/>
      <c r="AG964" s="320"/>
      <c r="AH964" s="318"/>
      <c r="AI964" s="320"/>
    </row>
    <row r="965" spans="1:35" hidden="1">
      <c r="A965" t="s">
        <v>2979</v>
      </c>
      <c r="B965" s="1"/>
      <c r="C965">
        <v>1</v>
      </c>
      <c r="D965">
        <v>510795</v>
      </c>
      <c r="F965" t="s">
        <v>43</v>
      </c>
      <c r="I965" t="s">
        <v>43</v>
      </c>
      <c r="K965" s="318"/>
      <c r="L965"/>
      <c r="M965" s="319"/>
      <c r="N965" s="318">
        <v>1</v>
      </c>
      <c r="O965" s="318"/>
      <c r="P965" s="318"/>
      <c r="Q965" s="319"/>
      <c r="R965" t="s">
        <v>43</v>
      </c>
      <c r="S965" s="318"/>
      <c r="AB965" s="318"/>
      <c r="AC965" s="318"/>
      <c r="AD965" s="318" t="s">
        <v>43</v>
      </c>
      <c r="AF965" s="318"/>
      <c r="AG965" s="320"/>
      <c r="AH965" s="318"/>
      <c r="AI965" s="320"/>
    </row>
    <row r="966" spans="1:35" hidden="1">
      <c r="A966" t="s">
        <v>2980</v>
      </c>
      <c r="B966" s="1"/>
      <c r="C966">
        <v>1</v>
      </c>
      <c r="D966">
        <v>510796</v>
      </c>
      <c r="F966" t="s">
        <v>43</v>
      </c>
      <c r="I966" t="s">
        <v>43</v>
      </c>
      <c r="K966" s="318"/>
      <c r="L966"/>
      <c r="M966" s="319"/>
      <c r="N966" s="318">
        <v>1</v>
      </c>
      <c r="O966" s="318"/>
      <c r="P966" s="318"/>
      <c r="Q966" s="319"/>
      <c r="R966" t="s">
        <v>43</v>
      </c>
      <c r="S966" s="318"/>
      <c r="AB966" s="318"/>
      <c r="AC966" s="318"/>
      <c r="AD966" s="318" t="s">
        <v>43</v>
      </c>
      <c r="AF966" s="318"/>
      <c r="AG966" s="320"/>
      <c r="AH966" s="318"/>
      <c r="AI966" s="320"/>
    </row>
    <row r="967" spans="1:35" hidden="1">
      <c r="A967" t="s">
        <v>2983</v>
      </c>
      <c r="B967" s="1"/>
      <c r="C967">
        <v>1</v>
      </c>
      <c r="D967">
        <v>510797</v>
      </c>
      <c r="F967" t="s">
        <v>43</v>
      </c>
      <c r="I967" t="s">
        <v>43</v>
      </c>
      <c r="K967" s="318"/>
      <c r="L967"/>
      <c r="M967" s="319"/>
      <c r="N967" s="318">
        <v>1</v>
      </c>
      <c r="O967" s="318"/>
      <c r="P967" s="318"/>
      <c r="Q967" s="319"/>
      <c r="R967" t="s">
        <v>43</v>
      </c>
      <c r="S967" s="318"/>
      <c r="AB967" s="318"/>
      <c r="AC967" s="318"/>
      <c r="AD967" s="318" t="s">
        <v>43</v>
      </c>
      <c r="AF967" s="318"/>
      <c r="AG967" s="320"/>
      <c r="AH967" s="318"/>
      <c r="AI967" s="320"/>
    </row>
    <row r="968" spans="1:35" hidden="1">
      <c r="A968" t="s">
        <v>2986</v>
      </c>
      <c r="B968" s="1"/>
      <c r="C968">
        <v>1</v>
      </c>
      <c r="D968">
        <v>510798</v>
      </c>
      <c r="F968" t="s">
        <v>43</v>
      </c>
      <c r="I968" t="s">
        <v>43</v>
      </c>
      <c r="K968" s="318"/>
      <c r="L968"/>
      <c r="M968" s="319"/>
      <c r="N968" s="318">
        <v>1</v>
      </c>
      <c r="O968" s="318"/>
      <c r="P968" s="318"/>
      <c r="Q968" s="319"/>
      <c r="R968" t="s">
        <v>43</v>
      </c>
      <c r="S968" s="318"/>
      <c r="AB968" s="318"/>
      <c r="AC968" s="318"/>
      <c r="AD968" s="318" t="s">
        <v>43</v>
      </c>
      <c r="AF968" s="318"/>
      <c r="AG968" s="320"/>
      <c r="AH968" s="318"/>
      <c r="AI968" s="320"/>
    </row>
    <row r="969" spans="1:35" hidden="1">
      <c r="A969" t="s">
        <v>2989</v>
      </c>
      <c r="B969" s="1"/>
      <c r="C969">
        <v>1</v>
      </c>
      <c r="D969">
        <v>510799</v>
      </c>
      <c r="F969" t="s">
        <v>43</v>
      </c>
      <c r="I969" t="s">
        <v>43</v>
      </c>
      <c r="K969" s="318"/>
      <c r="L969"/>
      <c r="M969" s="319"/>
      <c r="N969" s="318">
        <v>1</v>
      </c>
      <c r="O969" s="318"/>
      <c r="P969" s="318"/>
      <c r="Q969" s="319"/>
      <c r="R969" t="s">
        <v>43</v>
      </c>
      <c r="S969" s="318"/>
      <c r="AB969" s="318"/>
      <c r="AC969" s="318"/>
      <c r="AD969" s="318" t="s">
        <v>43</v>
      </c>
      <c r="AF969" s="318"/>
      <c r="AG969" s="320"/>
      <c r="AH969" s="318"/>
      <c r="AI969" s="320"/>
    </row>
    <row r="970" spans="1:35" hidden="1">
      <c r="A970" t="s">
        <v>2991</v>
      </c>
      <c r="B970" s="1"/>
      <c r="C970">
        <v>1</v>
      </c>
      <c r="D970">
        <v>510800</v>
      </c>
      <c r="F970" t="s">
        <v>43</v>
      </c>
      <c r="I970" t="s">
        <v>43</v>
      </c>
      <c r="K970" s="318"/>
      <c r="L970"/>
      <c r="M970" s="319"/>
      <c r="N970" s="318">
        <v>1</v>
      </c>
      <c r="O970" s="318"/>
      <c r="P970" s="318"/>
      <c r="Q970" s="319"/>
      <c r="R970" t="s">
        <v>43</v>
      </c>
      <c r="S970" s="318"/>
      <c r="AB970" s="318"/>
      <c r="AC970" s="318"/>
      <c r="AD970" s="318" t="s">
        <v>43</v>
      </c>
      <c r="AF970" s="318"/>
      <c r="AG970" s="320"/>
      <c r="AH970" s="318"/>
      <c r="AI970" s="320"/>
    </row>
    <row r="971" spans="1:35" hidden="1">
      <c r="A971" t="s">
        <v>2994</v>
      </c>
      <c r="B971" s="1"/>
      <c r="C971">
        <v>1</v>
      </c>
      <c r="D971">
        <v>510801</v>
      </c>
      <c r="F971" t="s">
        <v>43</v>
      </c>
      <c r="I971" t="s">
        <v>43</v>
      </c>
      <c r="K971" s="318"/>
      <c r="L971"/>
      <c r="M971" s="319"/>
      <c r="N971" s="318">
        <v>1</v>
      </c>
      <c r="O971" s="318"/>
      <c r="P971" s="318"/>
      <c r="Q971" s="319"/>
      <c r="R971" t="s">
        <v>43</v>
      </c>
      <c r="S971" s="318"/>
      <c r="AB971" s="318"/>
      <c r="AC971" s="318"/>
      <c r="AD971" s="318" t="s">
        <v>43</v>
      </c>
      <c r="AF971" s="318"/>
      <c r="AG971" s="320"/>
      <c r="AH971" s="318"/>
      <c r="AI971" s="320"/>
    </row>
    <row r="972" spans="1:35" hidden="1">
      <c r="A972" t="s">
        <v>2997</v>
      </c>
      <c r="B972" s="1"/>
      <c r="C972">
        <v>1</v>
      </c>
      <c r="D972">
        <v>510802</v>
      </c>
      <c r="F972" t="s">
        <v>43</v>
      </c>
      <c r="I972" t="s">
        <v>43</v>
      </c>
      <c r="K972" s="318"/>
      <c r="L972"/>
      <c r="M972" s="319"/>
      <c r="N972" s="318">
        <v>1</v>
      </c>
      <c r="O972" s="318"/>
      <c r="P972" s="318"/>
      <c r="Q972" s="319"/>
      <c r="R972" t="s">
        <v>43</v>
      </c>
      <c r="S972" s="318"/>
      <c r="AB972" s="318"/>
      <c r="AC972" s="318"/>
      <c r="AD972" s="318" t="s">
        <v>43</v>
      </c>
      <c r="AF972" s="318"/>
      <c r="AG972" s="320"/>
      <c r="AH972" s="318"/>
      <c r="AI972" s="320"/>
    </row>
    <row r="973" spans="1:35" hidden="1">
      <c r="A973" t="s">
        <v>3000</v>
      </c>
      <c r="B973" s="1"/>
      <c r="C973">
        <v>1</v>
      </c>
      <c r="D973">
        <v>510803</v>
      </c>
      <c r="F973" t="s">
        <v>43</v>
      </c>
      <c r="I973" t="s">
        <v>43</v>
      </c>
      <c r="K973" s="318"/>
      <c r="L973"/>
      <c r="M973" s="319"/>
      <c r="N973" s="318">
        <v>1</v>
      </c>
      <c r="O973" s="318"/>
      <c r="P973" s="318"/>
      <c r="Q973" s="319"/>
      <c r="R973" t="s">
        <v>43</v>
      </c>
      <c r="S973" s="318"/>
      <c r="AB973" s="318"/>
      <c r="AC973" s="318"/>
      <c r="AD973" s="318" t="s">
        <v>43</v>
      </c>
      <c r="AF973" s="318"/>
      <c r="AG973" s="320"/>
      <c r="AH973" s="318"/>
      <c r="AI973" s="320"/>
    </row>
    <row r="974" spans="1:35" hidden="1">
      <c r="A974" t="s">
        <v>3003</v>
      </c>
      <c r="B974" s="1"/>
      <c r="C974">
        <v>1</v>
      </c>
      <c r="D974">
        <v>510804</v>
      </c>
      <c r="F974" t="s">
        <v>43</v>
      </c>
      <c r="I974" t="s">
        <v>43</v>
      </c>
      <c r="K974" s="318"/>
      <c r="L974"/>
      <c r="M974" s="319"/>
      <c r="N974" s="318">
        <v>1</v>
      </c>
      <c r="O974" s="318"/>
      <c r="P974" s="318"/>
      <c r="Q974" s="319"/>
      <c r="R974" t="s">
        <v>43</v>
      </c>
      <c r="S974" s="318"/>
      <c r="AB974" s="318"/>
      <c r="AC974" s="318"/>
      <c r="AD974" s="318" t="s">
        <v>43</v>
      </c>
      <c r="AF974" s="318"/>
      <c r="AG974" s="320"/>
      <c r="AH974" s="318"/>
      <c r="AI974" s="320"/>
    </row>
    <row r="975" spans="1:35" hidden="1">
      <c r="A975" t="s">
        <v>3004</v>
      </c>
      <c r="B975" s="1"/>
      <c r="C975">
        <v>1</v>
      </c>
      <c r="D975">
        <v>510805</v>
      </c>
      <c r="F975" t="s">
        <v>43</v>
      </c>
      <c r="I975" t="s">
        <v>43</v>
      </c>
      <c r="K975" s="318"/>
      <c r="L975"/>
      <c r="M975" s="319"/>
      <c r="N975" s="318">
        <v>1</v>
      </c>
      <c r="O975" s="318"/>
      <c r="P975" s="318"/>
      <c r="Q975" s="319"/>
      <c r="R975" t="s">
        <v>43</v>
      </c>
      <c r="S975" s="318"/>
      <c r="AB975" s="318"/>
      <c r="AC975" s="318"/>
      <c r="AD975" s="318" t="s">
        <v>43</v>
      </c>
      <c r="AF975" s="318"/>
      <c r="AG975" s="320"/>
      <c r="AH975" s="318"/>
      <c r="AI975" s="320"/>
    </row>
    <row r="976" spans="1:35" hidden="1">
      <c r="A976" t="s">
        <v>3005</v>
      </c>
      <c r="B976" s="1"/>
      <c r="C976">
        <v>1</v>
      </c>
      <c r="D976">
        <v>510806</v>
      </c>
      <c r="F976" t="s">
        <v>43</v>
      </c>
      <c r="I976" t="s">
        <v>43</v>
      </c>
      <c r="K976" s="318"/>
      <c r="L976"/>
      <c r="M976" s="319"/>
      <c r="N976" s="318">
        <v>1</v>
      </c>
      <c r="O976" s="318"/>
      <c r="P976" s="318"/>
      <c r="Q976" s="319"/>
      <c r="R976" t="s">
        <v>43</v>
      </c>
      <c r="S976" s="318"/>
      <c r="AB976" s="318"/>
      <c r="AC976" s="318"/>
      <c r="AD976" s="318" t="s">
        <v>43</v>
      </c>
      <c r="AF976" s="318"/>
      <c r="AG976" s="320"/>
      <c r="AH976" s="318"/>
      <c r="AI976" s="320"/>
    </row>
    <row r="977" spans="1:35" hidden="1">
      <c r="A977" t="s">
        <v>3008</v>
      </c>
      <c r="B977" s="1"/>
      <c r="C977">
        <v>1</v>
      </c>
      <c r="D977">
        <v>510807</v>
      </c>
      <c r="F977" t="s">
        <v>43</v>
      </c>
      <c r="I977" t="s">
        <v>43</v>
      </c>
      <c r="K977" s="318"/>
      <c r="L977"/>
      <c r="M977" s="319"/>
      <c r="N977" s="318">
        <v>1</v>
      </c>
      <c r="O977" s="318"/>
      <c r="P977" s="318"/>
      <c r="Q977" s="319"/>
      <c r="R977" t="s">
        <v>43</v>
      </c>
      <c r="S977" s="318"/>
      <c r="AB977" s="318"/>
      <c r="AC977" s="318"/>
      <c r="AD977" s="318" t="s">
        <v>43</v>
      </c>
      <c r="AF977" s="318"/>
      <c r="AG977" s="320"/>
      <c r="AH977" s="318"/>
      <c r="AI977" s="320"/>
    </row>
    <row r="978" spans="1:35" hidden="1">
      <c r="A978" t="s">
        <v>3010</v>
      </c>
      <c r="B978" s="1"/>
      <c r="C978">
        <v>1</v>
      </c>
      <c r="D978">
        <v>510808</v>
      </c>
      <c r="F978" t="s">
        <v>43</v>
      </c>
      <c r="I978" t="s">
        <v>43</v>
      </c>
      <c r="K978" s="318"/>
      <c r="L978"/>
      <c r="M978" s="319"/>
      <c r="N978" s="318">
        <v>1</v>
      </c>
      <c r="O978" s="318"/>
      <c r="P978" s="318"/>
      <c r="Q978" s="319"/>
      <c r="R978" t="s">
        <v>43</v>
      </c>
      <c r="S978" s="318"/>
      <c r="AB978" s="318"/>
      <c r="AC978" s="318"/>
      <c r="AD978" s="318" t="s">
        <v>43</v>
      </c>
      <c r="AF978" s="318"/>
      <c r="AG978" s="320"/>
      <c r="AH978" s="318"/>
      <c r="AI978" s="320"/>
    </row>
    <row r="979" spans="1:35" hidden="1">
      <c r="A979" t="s">
        <v>3013</v>
      </c>
      <c r="B979" s="1"/>
      <c r="C979">
        <v>1</v>
      </c>
      <c r="D979">
        <v>510809</v>
      </c>
      <c r="F979" t="s">
        <v>43</v>
      </c>
      <c r="I979" t="s">
        <v>43</v>
      </c>
      <c r="K979" s="318"/>
      <c r="L979"/>
      <c r="M979" s="319"/>
      <c r="N979" s="318">
        <v>1</v>
      </c>
      <c r="O979" s="318"/>
      <c r="P979" s="318"/>
      <c r="Q979" s="319"/>
      <c r="R979" t="s">
        <v>43</v>
      </c>
      <c r="S979" s="318"/>
      <c r="AB979" s="318"/>
      <c r="AC979" s="318"/>
      <c r="AD979" s="318" t="s">
        <v>43</v>
      </c>
      <c r="AF979" s="318"/>
      <c r="AG979" s="320"/>
      <c r="AH979" s="318"/>
      <c r="AI979" s="320"/>
    </row>
    <row r="980" spans="1:35" hidden="1">
      <c r="A980" t="s">
        <v>3016</v>
      </c>
      <c r="B980" s="1"/>
      <c r="C980">
        <v>1</v>
      </c>
      <c r="D980">
        <v>510810</v>
      </c>
      <c r="F980" t="s">
        <v>43</v>
      </c>
      <c r="I980" t="s">
        <v>43</v>
      </c>
      <c r="K980" s="318"/>
      <c r="L980"/>
      <c r="M980" s="319"/>
      <c r="N980" s="318">
        <v>1</v>
      </c>
      <c r="O980" s="318"/>
      <c r="P980" s="318"/>
      <c r="Q980" s="319"/>
      <c r="R980" t="s">
        <v>43</v>
      </c>
      <c r="S980" s="318"/>
      <c r="AB980" s="318"/>
      <c r="AC980" s="318"/>
      <c r="AD980" s="318" t="s">
        <v>43</v>
      </c>
      <c r="AF980" s="318"/>
      <c r="AG980" s="320"/>
      <c r="AH980" s="318"/>
      <c r="AI980" s="320"/>
    </row>
    <row r="981" spans="1:35" hidden="1">
      <c r="A981" t="s">
        <v>3019</v>
      </c>
      <c r="B981" s="1"/>
      <c r="C981">
        <v>1</v>
      </c>
      <c r="D981">
        <v>510811</v>
      </c>
      <c r="F981" t="s">
        <v>43</v>
      </c>
      <c r="I981" t="s">
        <v>43</v>
      </c>
      <c r="K981" s="318"/>
      <c r="L981"/>
      <c r="M981" s="319"/>
      <c r="N981" s="318">
        <v>1</v>
      </c>
      <c r="O981" s="318"/>
      <c r="P981" s="318"/>
      <c r="Q981" s="319"/>
      <c r="R981" t="s">
        <v>43</v>
      </c>
      <c r="S981" s="318"/>
      <c r="AB981" s="318"/>
      <c r="AC981" s="318"/>
      <c r="AD981" s="318" t="s">
        <v>43</v>
      </c>
      <c r="AF981" s="318"/>
      <c r="AG981" s="320"/>
      <c r="AH981" s="318"/>
      <c r="AI981" s="320"/>
    </row>
    <row r="982" spans="1:35" hidden="1">
      <c r="A982" t="s">
        <v>3022</v>
      </c>
      <c r="B982" s="1"/>
      <c r="C982">
        <v>1</v>
      </c>
      <c r="D982">
        <v>510812</v>
      </c>
      <c r="F982" t="s">
        <v>43</v>
      </c>
      <c r="I982" t="s">
        <v>43</v>
      </c>
      <c r="K982" s="318"/>
      <c r="L982"/>
      <c r="M982" s="319"/>
      <c r="N982" s="318">
        <v>1</v>
      </c>
      <c r="O982" s="318"/>
      <c r="P982" s="318"/>
      <c r="Q982" s="319"/>
      <c r="R982" t="s">
        <v>43</v>
      </c>
      <c r="S982" s="318"/>
      <c r="AB982" s="318"/>
      <c r="AC982" s="318"/>
      <c r="AD982" s="318" t="s">
        <v>43</v>
      </c>
      <c r="AF982" s="318"/>
      <c r="AG982" s="320"/>
      <c r="AH982" s="318"/>
      <c r="AI982" s="320"/>
    </row>
    <row r="983" spans="1:35" hidden="1">
      <c r="A983" t="s">
        <v>3025</v>
      </c>
      <c r="B983" s="1"/>
      <c r="C983">
        <v>1</v>
      </c>
      <c r="D983">
        <v>510813</v>
      </c>
      <c r="F983" t="s">
        <v>43</v>
      </c>
      <c r="I983" t="s">
        <v>43</v>
      </c>
      <c r="K983" s="318"/>
      <c r="L983"/>
      <c r="M983" s="319"/>
      <c r="N983" s="318">
        <v>1</v>
      </c>
      <c r="O983" s="318"/>
      <c r="P983" s="318"/>
      <c r="Q983" s="319"/>
      <c r="R983" t="s">
        <v>43</v>
      </c>
      <c r="S983" s="318"/>
      <c r="AB983" s="318"/>
      <c r="AC983" s="318"/>
      <c r="AD983" s="318" t="s">
        <v>43</v>
      </c>
      <c r="AF983" s="318"/>
      <c r="AG983" s="320"/>
      <c r="AH983" s="318"/>
      <c r="AI983" s="320"/>
    </row>
    <row r="984" spans="1:35" hidden="1">
      <c r="A984" t="s">
        <v>3028</v>
      </c>
      <c r="B984" s="1"/>
      <c r="C984">
        <v>1</v>
      </c>
      <c r="D984">
        <v>510814</v>
      </c>
      <c r="F984" t="s">
        <v>43</v>
      </c>
      <c r="I984" t="s">
        <v>43</v>
      </c>
      <c r="K984" s="318"/>
      <c r="L984"/>
      <c r="M984" s="319"/>
      <c r="N984" s="318">
        <v>1</v>
      </c>
      <c r="O984" s="318"/>
      <c r="P984" s="318"/>
      <c r="Q984" s="319"/>
      <c r="R984" t="s">
        <v>43</v>
      </c>
      <c r="S984" s="318"/>
      <c r="AB984" s="318"/>
      <c r="AC984" s="318"/>
      <c r="AD984" s="318" t="s">
        <v>43</v>
      </c>
      <c r="AF984" s="318"/>
      <c r="AG984" s="320"/>
      <c r="AH984" s="318"/>
      <c r="AI984" s="320"/>
    </row>
    <row r="985" spans="1:35" hidden="1">
      <c r="A985" t="s">
        <v>3031</v>
      </c>
      <c r="B985" s="1"/>
      <c r="C985">
        <v>1</v>
      </c>
      <c r="D985">
        <v>510815</v>
      </c>
      <c r="F985" t="s">
        <v>43</v>
      </c>
      <c r="I985" t="s">
        <v>43</v>
      </c>
      <c r="K985" s="318"/>
      <c r="L985"/>
      <c r="M985" s="319"/>
      <c r="N985" s="318">
        <v>1</v>
      </c>
      <c r="O985" s="318"/>
      <c r="P985" s="318"/>
      <c r="Q985" s="319"/>
      <c r="R985" t="s">
        <v>43</v>
      </c>
      <c r="S985" s="318"/>
      <c r="AB985" s="318"/>
      <c r="AC985" s="318"/>
      <c r="AD985" s="318" t="s">
        <v>43</v>
      </c>
      <c r="AF985" s="318"/>
      <c r="AG985" s="320"/>
      <c r="AH985" s="318"/>
      <c r="AI985" s="320"/>
    </row>
    <row r="986" spans="1:35" hidden="1">
      <c r="A986" t="s">
        <v>3034</v>
      </c>
      <c r="B986" s="1"/>
      <c r="C986">
        <v>1</v>
      </c>
      <c r="D986">
        <v>510816</v>
      </c>
      <c r="F986" t="s">
        <v>43</v>
      </c>
      <c r="I986" t="s">
        <v>43</v>
      </c>
      <c r="K986" s="318"/>
      <c r="L986"/>
      <c r="M986" s="319"/>
      <c r="N986" s="318">
        <v>1</v>
      </c>
      <c r="O986" s="318"/>
      <c r="P986" s="318"/>
      <c r="Q986" s="319"/>
      <c r="R986" t="s">
        <v>43</v>
      </c>
      <c r="S986" s="318"/>
      <c r="AB986" s="318"/>
      <c r="AC986" s="318"/>
      <c r="AD986" s="318" t="s">
        <v>43</v>
      </c>
      <c r="AF986" s="318"/>
      <c r="AG986" s="320"/>
      <c r="AH986" s="318"/>
      <c r="AI986" s="320"/>
    </row>
    <row r="987" spans="1:35" hidden="1">
      <c r="A987" t="s">
        <v>3037</v>
      </c>
      <c r="B987" s="1"/>
      <c r="C987">
        <v>1</v>
      </c>
      <c r="D987">
        <v>510817</v>
      </c>
      <c r="F987" t="s">
        <v>43</v>
      </c>
      <c r="I987" t="s">
        <v>43</v>
      </c>
      <c r="K987" s="318"/>
      <c r="L987"/>
      <c r="M987" s="319"/>
      <c r="N987" s="318">
        <v>1</v>
      </c>
      <c r="O987" s="318"/>
      <c r="P987" s="318"/>
      <c r="Q987" s="319"/>
      <c r="R987" t="s">
        <v>43</v>
      </c>
      <c r="S987" s="318"/>
      <c r="AB987" s="318"/>
      <c r="AC987" s="318"/>
      <c r="AD987" s="318" t="s">
        <v>43</v>
      </c>
      <c r="AF987" s="318"/>
      <c r="AG987" s="320"/>
      <c r="AH987" s="318"/>
      <c r="AI987" s="320"/>
    </row>
    <row r="988" spans="1:35" hidden="1">
      <c r="A988" t="s">
        <v>3040</v>
      </c>
      <c r="B988" s="1"/>
      <c r="C988">
        <v>1</v>
      </c>
      <c r="D988">
        <v>510818</v>
      </c>
      <c r="F988" t="s">
        <v>43</v>
      </c>
      <c r="I988" t="s">
        <v>43</v>
      </c>
      <c r="K988" s="318"/>
      <c r="L988"/>
      <c r="M988" s="319"/>
      <c r="N988" s="318">
        <v>1</v>
      </c>
      <c r="O988" s="318"/>
      <c r="P988" s="318"/>
      <c r="Q988" s="319"/>
      <c r="R988" t="s">
        <v>43</v>
      </c>
      <c r="S988" s="318"/>
      <c r="AB988" s="318"/>
      <c r="AC988" s="318"/>
      <c r="AD988" s="318" t="s">
        <v>43</v>
      </c>
      <c r="AF988" s="318"/>
      <c r="AG988" s="320"/>
      <c r="AH988" s="318"/>
      <c r="AI988" s="320"/>
    </row>
    <row r="989" spans="1:35" hidden="1">
      <c r="A989" t="s">
        <v>3043</v>
      </c>
      <c r="B989" s="1"/>
      <c r="C989">
        <v>1</v>
      </c>
      <c r="D989">
        <v>510819</v>
      </c>
      <c r="F989" t="s">
        <v>43</v>
      </c>
      <c r="I989" t="s">
        <v>43</v>
      </c>
      <c r="K989" s="318"/>
      <c r="L989"/>
      <c r="M989" s="319"/>
      <c r="N989" s="318">
        <v>1</v>
      </c>
      <c r="O989" s="318"/>
      <c r="P989" s="318"/>
      <c r="Q989" s="319"/>
      <c r="R989" t="s">
        <v>43</v>
      </c>
      <c r="S989" s="318"/>
      <c r="AB989" s="318"/>
      <c r="AC989" s="318"/>
      <c r="AD989" s="318" t="s">
        <v>43</v>
      </c>
      <c r="AF989" s="318"/>
      <c r="AG989" s="320"/>
      <c r="AH989" s="318"/>
      <c r="AI989" s="320"/>
    </row>
    <row r="990" spans="1:35" hidden="1">
      <c r="A990" t="s">
        <v>3046</v>
      </c>
      <c r="B990" s="1"/>
      <c r="C990">
        <v>1</v>
      </c>
      <c r="D990">
        <v>510820</v>
      </c>
      <c r="F990" t="s">
        <v>43</v>
      </c>
      <c r="I990" t="s">
        <v>43</v>
      </c>
      <c r="K990" s="318"/>
      <c r="L990"/>
      <c r="M990" s="319"/>
      <c r="N990" s="318">
        <v>1</v>
      </c>
      <c r="O990" s="318"/>
      <c r="P990" s="318"/>
      <c r="Q990" s="319"/>
      <c r="R990" t="s">
        <v>43</v>
      </c>
      <c r="S990" s="318"/>
      <c r="AB990" s="318"/>
      <c r="AC990" s="318"/>
      <c r="AD990" s="318" t="s">
        <v>43</v>
      </c>
      <c r="AF990" s="318"/>
      <c r="AG990" s="320"/>
      <c r="AH990" s="318"/>
      <c r="AI990" s="320"/>
    </row>
    <row r="991" spans="1:35" hidden="1">
      <c r="A991" t="s">
        <v>3047</v>
      </c>
      <c r="B991" s="1"/>
      <c r="C991">
        <v>1</v>
      </c>
      <c r="D991">
        <v>510821</v>
      </c>
      <c r="F991" t="s">
        <v>43</v>
      </c>
      <c r="I991" t="s">
        <v>43</v>
      </c>
      <c r="K991" s="318"/>
      <c r="L991"/>
      <c r="M991" s="319"/>
      <c r="N991" s="318">
        <v>1</v>
      </c>
      <c r="O991" s="318"/>
      <c r="P991" s="318"/>
      <c r="Q991" s="319"/>
      <c r="R991" t="s">
        <v>43</v>
      </c>
      <c r="S991" s="318"/>
      <c r="AB991" s="318"/>
      <c r="AC991" s="318"/>
      <c r="AD991" s="318" t="s">
        <v>43</v>
      </c>
      <c r="AF991" s="318"/>
      <c r="AG991" s="320"/>
      <c r="AH991" s="318"/>
      <c r="AI991" s="320"/>
    </row>
    <row r="992" spans="1:35" hidden="1">
      <c r="A992" t="s">
        <v>3050</v>
      </c>
      <c r="B992" s="1"/>
      <c r="C992">
        <v>1</v>
      </c>
      <c r="D992">
        <v>510822</v>
      </c>
      <c r="F992" t="s">
        <v>43</v>
      </c>
      <c r="I992" t="s">
        <v>43</v>
      </c>
      <c r="K992" s="318"/>
      <c r="L992"/>
      <c r="M992" s="319"/>
      <c r="N992" s="318">
        <v>1</v>
      </c>
      <c r="O992" s="318"/>
      <c r="P992" s="318"/>
      <c r="Q992" s="319"/>
      <c r="R992" t="s">
        <v>43</v>
      </c>
      <c r="S992" s="318"/>
      <c r="AB992" s="318"/>
      <c r="AC992" s="318"/>
      <c r="AD992" s="318" t="s">
        <v>43</v>
      </c>
      <c r="AF992" s="318"/>
      <c r="AG992" s="320"/>
      <c r="AH992" s="318"/>
      <c r="AI992" s="320"/>
    </row>
    <row r="993" spans="1:35" hidden="1">
      <c r="A993" t="s">
        <v>3053</v>
      </c>
      <c r="B993" s="1"/>
      <c r="C993">
        <v>1</v>
      </c>
      <c r="D993">
        <v>510823</v>
      </c>
      <c r="F993" t="s">
        <v>43</v>
      </c>
      <c r="I993" t="s">
        <v>43</v>
      </c>
      <c r="K993" s="318"/>
      <c r="L993"/>
      <c r="M993" s="319"/>
      <c r="N993" s="318">
        <v>1</v>
      </c>
      <c r="O993" s="318"/>
      <c r="P993" s="318"/>
      <c r="Q993" s="319"/>
      <c r="R993" t="s">
        <v>43</v>
      </c>
      <c r="S993" s="318"/>
      <c r="AB993" s="318"/>
      <c r="AC993" s="318"/>
      <c r="AD993" s="318" t="s">
        <v>43</v>
      </c>
      <c r="AF993" s="318"/>
      <c r="AG993" s="320"/>
      <c r="AH993" s="318"/>
      <c r="AI993" s="320"/>
    </row>
    <row r="994" spans="1:35" hidden="1">
      <c r="A994" t="s">
        <v>3056</v>
      </c>
      <c r="B994" s="1"/>
      <c r="C994">
        <v>1</v>
      </c>
      <c r="D994">
        <v>510824</v>
      </c>
      <c r="F994" t="s">
        <v>43</v>
      </c>
      <c r="I994" t="s">
        <v>43</v>
      </c>
      <c r="K994" s="318"/>
      <c r="L994"/>
      <c r="M994" s="319"/>
      <c r="N994" s="318">
        <v>1</v>
      </c>
      <c r="O994" s="318"/>
      <c r="P994" s="318"/>
      <c r="Q994" s="319"/>
      <c r="R994" t="s">
        <v>43</v>
      </c>
      <c r="S994" s="318"/>
      <c r="AB994" s="318"/>
      <c r="AC994" s="318"/>
      <c r="AD994" s="318" t="s">
        <v>43</v>
      </c>
      <c r="AF994" s="318"/>
      <c r="AG994" s="320"/>
      <c r="AH994" s="318"/>
      <c r="AI994" s="320"/>
    </row>
    <row r="995" spans="1:35" hidden="1">
      <c r="A995" t="s">
        <v>3059</v>
      </c>
      <c r="B995" s="1"/>
      <c r="C995">
        <v>1</v>
      </c>
      <c r="D995">
        <v>510825</v>
      </c>
      <c r="F995" t="s">
        <v>43</v>
      </c>
      <c r="I995" t="s">
        <v>43</v>
      </c>
      <c r="K995" s="318"/>
      <c r="L995"/>
      <c r="M995" s="319"/>
      <c r="N995" s="318">
        <v>1</v>
      </c>
      <c r="O995" s="318"/>
      <c r="P995" s="318"/>
      <c r="Q995" s="319"/>
      <c r="R995" t="s">
        <v>43</v>
      </c>
      <c r="S995" s="318"/>
      <c r="AB995" s="318"/>
      <c r="AC995" s="318"/>
      <c r="AD995" s="318" t="s">
        <v>43</v>
      </c>
      <c r="AF995" s="318"/>
      <c r="AG995" s="320"/>
      <c r="AH995" s="318"/>
      <c r="AI995" s="320"/>
    </row>
    <row r="996" spans="1:35" hidden="1">
      <c r="A996" t="s">
        <v>3062</v>
      </c>
      <c r="B996" s="1"/>
      <c r="C996">
        <v>1</v>
      </c>
      <c r="D996">
        <v>510826</v>
      </c>
      <c r="F996" t="s">
        <v>43</v>
      </c>
      <c r="I996" t="s">
        <v>43</v>
      </c>
      <c r="K996" s="318"/>
      <c r="L996"/>
      <c r="M996" s="319"/>
      <c r="N996" s="318">
        <v>1</v>
      </c>
      <c r="O996" s="318"/>
      <c r="P996" s="318"/>
      <c r="Q996" s="319"/>
      <c r="R996" t="s">
        <v>43</v>
      </c>
      <c r="S996" s="318"/>
      <c r="AB996" s="318"/>
      <c r="AC996" s="318"/>
      <c r="AD996" s="318" t="s">
        <v>43</v>
      </c>
      <c r="AF996" s="318"/>
      <c r="AG996" s="320"/>
      <c r="AH996" s="318"/>
      <c r="AI996" s="320"/>
    </row>
    <row r="997" spans="1:35" hidden="1">
      <c r="A997" t="s">
        <v>3065</v>
      </c>
      <c r="B997" s="1"/>
      <c r="C997">
        <v>1</v>
      </c>
      <c r="D997">
        <v>510827</v>
      </c>
      <c r="F997" t="s">
        <v>43</v>
      </c>
      <c r="I997" t="s">
        <v>43</v>
      </c>
      <c r="K997" s="318"/>
      <c r="L997"/>
      <c r="M997" s="319"/>
      <c r="N997" s="318">
        <v>1</v>
      </c>
      <c r="O997" s="318"/>
      <c r="P997" s="318"/>
      <c r="Q997" s="319"/>
      <c r="R997" t="s">
        <v>43</v>
      </c>
      <c r="S997" s="318"/>
      <c r="AB997" s="318"/>
      <c r="AC997" s="318"/>
      <c r="AD997" s="318" t="s">
        <v>43</v>
      </c>
      <c r="AF997" s="318"/>
      <c r="AG997" s="320"/>
      <c r="AH997" s="318"/>
      <c r="AI997" s="320"/>
    </row>
    <row r="998" spans="1:35" hidden="1">
      <c r="A998" t="s">
        <v>3068</v>
      </c>
      <c r="B998" s="1"/>
      <c r="C998">
        <v>1</v>
      </c>
      <c r="D998">
        <v>510828</v>
      </c>
      <c r="F998" t="s">
        <v>43</v>
      </c>
      <c r="I998" t="s">
        <v>43</v>
      </c>
      <c r="K998" s="318"/>
      <c r="L998"/>
      <c r="M998" s="319"/>
      <c r="N998" s="318">
        <v>1</v>
      </c>
      <c r="O998" s="318"/>
      <c r="P998" s="318"/>
      <c r="Q998" s="319"/>
      <c r="R998" t="s">
        <v>43</v>
      </c>
      <c r="S998" s="318"/>
      <c r="AB998" s="318"/>
      <c r="AC998" s="318"/>
      <c r="AD998" s="318" t="s">
        <v>43</v>
      </c>
      <c r="AF998" s="318"/>
      <c r="AG998" s="320"/>
      <c r="AH998" s="318"/>
      <c r="AI998" s="320"/>
    </row>
    <row r="999" spans="1:35" hidden="1">
      <c r="A999" t="s">
        <v>3072</v>
      </c>
      <c r="B999" s="1"/>
      <c r="C999">
        <v>1</v>
      </c>
      <c r="D999">
        <v>510829</v>
      </c>
      <c r="F999" t="s">
        <v>43</v>
      </c>
      <c r="I999" t="s">
        <v>43</v>
      </c>
      <c r="K999" s="318"/>
      <c r="L999"/>
      <c r="M999" s="319"/>
      <c r="N999" s="318">
        <v>1</v>
      </c>
      <c r="O999" s="318"/>
      <c r="P999" s="318"/>
      <c r="Q999" s="319"/>
      <c r="R999" t="s">
        <v>43</v>
      </c>
      <c r="S999" s="318"/>
      <c r="AB999" s="318"/>
      <c r="AC999" s="318"/>
      <c r="AD999" s="318" t="s">
        <v>43</v>
      </c>
      <c r="AF999" s="318"/>
      <c r="AG999" s="320"/>
      <c r="AH999" s="318"/>
      <c r="AI999" s="320"/>
    </row>
    <row r="1000" spans="1:35" hidden="1">
      <c r="A1000" t="s">
        <v>3075</v>
      </c>
      <c r="B1000" s="1"/>
      <c r="C1000">
        <v>1</v>
      </c>
      <c r="D1000">
        <v>510830</v>
      </c>
      <c r="F1000" t="s">
        <v>43</v>
      </c>
      <c r="I1000" t="s">
        <v>43</v>
      </c>
      <c r="K1000" s="318"/>
      <c r="L1000"/>
      <c r="M1000" s="319"/>
      <c r="N1000" s="318">
        <v>1</v>
      </c>
      <c r="O1000" s="318"/>
      <c r="P1000" s="318"/>
      <c r="Q1000" s="319"/>
      <c r="R1000" t="s">
        <v>43</v>
      </c>
      <c r="S1000" s="318"/>
      <c r="AB1000" s="318"/>
      <c r="AC1000" s="318"/>
      <c r="AD1000" s="318" t="s">
        <v>43</v>
      </c>
      <c r="AF1000" s="318"/>
      <c r="AG1000" s="320"/>
      <c r="AH1000" s="318"/>
      <c r="AI1000" s="320"/>
    </row>
    <row r="1001" spans="1:35" hidden="1">
      <c r="A1001" t="s">
        <v>3078</v>
      </c>
      <c r="B1001" s="1"/>
      <c r="C1001">
        <v>1</v>
      </c>
      <c r="D1001">
        <v>510831</v>
      </c>
      <c r="F1001" t="s">
        <v>43</v>
      </c>
      <c r="I1001" t="s">
        <v>43</v>
      </c>
      <c r="K1001" s="318"/>
      <c r="L1001"/>
      <c r="M1001" s="319"/>
      <c r="N1001" s="318">
        <v>1</v>
      </c>
      <c r="O1001" s="318"/>
      <c r="P1001" s="318"/>
      <c r="Q1001" s="319"/>
      <c r="R1001" t="s">
        <v>43</v>
      </c>
      <c r="S1001" s="318"/>
      <c r="AB1001" s="318"/>
      <c r="AC1001" s="318"/>
      <c r="AD1001" s="318" t="s">
        <v>43</v>
      </c>
      <c r="AF1001" s="318"/>
      <c r="AG1001" s="320"/>
      <c r="AH1001" s="318"/>
      <c r="AI1001" s="320"/>
    </row>
    <row r="1002" spans="1:35" hidden="1">
      <c r="A1002" t="s">
        <v>3081</v>
      </c>
      <c r="B1002" s="1"/>
      <c r="C1002">
        <v>1</v>
      </c>
      <c r="D1002">
        <v>510832</v>
      </c>
      <c r="F1002" t="s">
        <v>43</v>
      </c>
      <c r="I1002" t="s">
        <v>43</v>
      </c>
      <c r="K1002" s="318"/>
      <c r="L1002"/>
      <c r="M1002" s="319"/>
      <c r="N1002" s="318">
        <v>1</v>
      </c>
      <c r="O1002" s="318"/>
      <c r="P1002" s="318"/>
      <c r="Q1002" s="319"/>
      <c r="R1002" t="s">
        <v>43</v>
      </c>
      <c r="S1002" s="318"/>
      <c r="AB1002" s="318"/>
      <c r="AC1002" s="318"/>
      <c r="AD1002" s="318" t="s">
        <v>43</v>
      </c>
      <c r="AF1002" s="318"/>
      <c r="AG1002" s="320"/>
      <c r="AH1002" s="318"/>
      <c r="AI1002" s="320"/>
    </row>
    <row r="1003" spans="1:35" hidden="1">
      <c r="A1003" t="s">
        <v>3083</v>
      </c>
      <c r="B1003" s="1"/>
      <c r="C1003">
        <v>1</v>
      </c>
      <c r="D1003">
        <v>510833</v>
      </c>
      <c r="F1003" t="s">
        <v>43</v>
      </c>
      <c r="I1003" t="s">
        <v>43</v>
      </c>
      <c r="K1003" s="318"/>
      <c r="L1003"/>
      <c r="M1003" s="319"/>
      <c r="N1003" s="318">
        <v>1</v>
      </c>
      <c r="O1003" s="318"/>
      <c r="P1003" s="318"/>
      <c r="Q1003" s="319"/>
      <c r="R1003" t="s">
        <v>43</v>
      </c>
      <c r="S1003" s="318"/>
      <c r="AB1003" s="318"/>
      <c r="AC1003" s="318"/>
      <c r="AD1003" s="318" t="s">
        <v>43</v>
      </c>
      <c r="AF1003" s="318"/>
      <c r="AG1003" s="320"/>
      <c r="AH1003" s="318"/>
      <c r="AI1003" s="320"/>
    </row>
    <row r="1004" spans="1:35" hidden="1">
      <c r="A1004" t="s">
        <v>3086</v>
      </c>
      <c r="B1004" s="1"/>
      <c r="C1004">
        <v>1</v>
      </c>
      <c r="D1004">
        <v>510834</v>
      </c>
      <c r="F1004" t="s">
        <v>43</v>
      </c>
      <c r="I1004" t="s">
        <v>43</v>
      </c>
      <c r="K1004" s="318"/>
      <c r="L1004"/>
      <c r="M1004" s="319"/>
      <c r="N1004" s="318">
        <v>1</v>
      </c>
      <c r="O1004" s="318"/>
      <c r="P1004" s="318"/>
      <c r="Q1004" s="319"/>
      <c r="R1004" t="s">
        <v>43</v>
      </c>
      <c r="S1004" s="318"/>
      <c r="AB1004" s="318"/>
      <c r="AC1004" s="318"/>
      <c r="AD1004" s="318" t="s">
        <v>43</v>
      </c>
      <c r="AF1004" s="318"/>
      <c r="AG1004" s="320"/>
      <c r="AH1004" s="318"/>
      <c r="AI1004" s="320"/>
    </row>
    <row r="1005" spans="1:35" hidden="1">
      <c r="A1005" t="s">
        <v>3089</v>
      </c>
      <c r="B1005" s="1"/>
      <c r="C1005">
        <v>1</v>
      </c>
      <c r="D1005">
        <v>510835</v>
      </c>
      <c r="F1005" t="s">
        <v>43</v>
      </c>
      <c r="I1005" t="s">
        <v>43</v>
      </c>
      <c r="K1005" s="318"/>
      <c r="L1005"/>
      <c r="M1005" s="319"/>
      <c r="N1005" s="318">
        <v>1</v>
      </c>
      <c r="O1005" s="318"/>
      <c r="P1005" s="318"/>
      <c r="Q1005" s="319"/>
      <c r="R1005" t="s">
        <v>43</v>
      </c>
      <c r="S1005" s="318"/>
      <c r="AB1005" s="318"/>
      <c r="AC1005" s="318"/>
      <c r="AD1005" s="318" t="s">
        <v>43</v>
      </c>
      <c r="AF1005" s="318"/>
      <c r="AG1005" s="320"/>
      <c r="AH1005" s="318"/>
      <c r="AI1005" s="320"/>
    </row>
    <row r="1006" spans="1:35" hidden="1">
      <c r="A1006" t="s">
        <v>3092</v>
      </c>
      <c r="B1006" s="1"/>
      <c r="C1006">
        <v>1</v>
      </c>
      <c r="D1006">
        <v>510836</v>
      </c>
      <c r="F1006" t="s">
        <v>43</v>
      </c>
      <c r="I1006" t="s">
        <v>43</v>
      </c>
      <c r="K1006" s="318"/>
      <c r="L1006"/>
      <c r="M1006" s="319"/>
      <c r="N1006" s="318">
        <v>1</v>
      </c>
      <c r="O1006" s="318"/>
      <c r="P1006" s="318"/>
      <c r="Q1006" s="319"/>
      <c r="R1006" t="s">
        <v>43</v>
      </c>
      <c r="S1006" s="318"/>
      <c r="AB1006" s="318"/>
      <c r="AC1006" s="318"/>
      <c r="AD1006" s="318" t="s">
        <v>43</v>
      </c>
      <c r="AF1006" s="318"/>
      <c r="AG1006" s="320"/>
      <c r="AH1006" s="318"/>
      <c r="AI1006" s="320"/>
    </row>
    <row r="1007" spans="1:35" hidden="1">
      <c r="A1007" t="s">
        <v>3094</v>
      </c>
      <c r="B1007" s="1"/>
      <c r="C1007">
        <v>1</v>
      </c>
      <c r="D1007">
        <v>510837</v>
      </c>
      <c r="F1007" t="s">
        <v>43</v>
      </c>
      <c r="I1007" t="s">
        <v>43</v>
      </c>
      <c r="K1007" s="318"/>
      <c r="L1007"/>
      <c r="M1007" s="319"/>
      <c r="N1007" s="318">
        <v>1</v>
      </c>
      <c r="O1007" s="318"/>
      <c r="P1007" s="318"/>
      <c r="Q1007" s="319"/>
      <c r="R1007" t="s">
        <v>43</v>
      </c>
      <c r="S1007" s="318"/>
      <c r="AB1007" s="318"/>
      <c r="AC1007" s="318"/>
      <c r="AD1007" s="318" t="s">
        <v>43</v>
      </c>
      <c r="AF1007" s="318"/>
      <c r="AG1007" s="320"/>
      <c r="AH1007" s="318"/>
      <c r="AI1007" s="320"/>
    </row>
    <row r="1008" spans="1:35" hidden="1">
      <c r="A1008" t="s">
        <v>3098</v>
      </c>
      <c r="B1008" s="1"/>
      <c r="C1008">
        <v>1</v>
      </c>
      <c r="D1008">
        <v>510838</v>
      </c>
      <c r="F1008" t="s">
        <v>43</v>
      </c>
      <c r="I1008" t="s">
        <v>43</v>
      </c>
      <c r="K1008" s="318"/>
      <c r="L1008"/>
      <c r="M1008" s="319"/>
      <c r="N1008" s="318">
        <v>1</v>
      </c>
      <c r="O1008" s="318"/>
      <c r="P1008" s="318"/>
      <c r="Q1008" s="319"/>
      <c r="R1008" t="s">
        <v>43</v>
      </c>
      <c r="S1008" s="318"/>
      <c r="AB1008" s="318"/>
      <c r="AC1008" s="318"/>
      <c r="AD1008" s="318" t="s">
        <v>43</v>
      </c>
      <c r="AF1008" s="318"/>
      <c r="AG1008" s="320"/>
      <c r="AH1008" s="318"/>
      <c r="AI1008" s="320"/>
    </row>
    <row r="1009" spans="1:35" hidden="1">
      <c r="A1009" t="s">
        <v>3100</v>
      </c>
      <c r="B1009" s="1"/>
      <c r="C1009">
        <v>1</v>
      </c>
      <c r="D1009">
        <v>510839</v>
      </c>
      <c r="F1009" t="s">
        <v>43</v>
      </c>
      <c r="I1009" t="s">
        <v>43</v>
      </c>
      <c r="K1009" s="318"/>
      <c r="L1009"/>
      <c r="M1009" s="319"/>
      <c r="N1009" s="318">
        <v>1</v>
      </c>
      <c r="O1009" s="318"/>
      <c r="P1009" s="318"/>
      <c r="Q1009" s="319"/>
      <c r="R1009" t="s">
        <v>43</v>
      </c>
      <c r="S1009" s="318"/>
      <c r="AB1009" s="318"/>
      <c r="AC1009" s="318"/>
      <c r="AD1009" s="318" t="s">
        <v>43</v>
      </c>
      <c r="AF1009" s="318"/>
      <c r="AG1009" s="320"/>
      <c r="AH1009" s="318"/>
      <c r="AI1009" s="320"/>
    </row>
    <row r="1010" spans="1:35" hidden="1">
      <c r="A1010" t="s">
        <v>3103</v>
      </c>
      <c r="B1010" s="1"/>
      <c r="C1010">
        <v>1</v>
      </c>
      <c r="D1010">
        <v>510840</v>
      </c>
      <c r="F1010" t="s">
        <v>43</v>
      </c>
      <c r="I1010" t="s">
        <v>43</v>
      </c>
      <c r="K1010" s="318"/>
      <c r="L1010"/>
      <c r="M1010" s="319"/>
      <c r="N1010" s="318">
        <v>1</v>
      </c>
      <c r="O1010" s="318"/>
      <c r="P1010" s="318"/>
      <c r="Q1010" s="319"/>
      <c r="R1010" t="s">
        <v>43</v>
      </c>
      <c r="S1010" s="318"/>
      <c r="AB1010" s="318"/>
      <c r="AC1010" s="318"/>
      <c r="AD1010" s="318" t="s">
        <v>43</v>
      </c>
      <c r="AF1010" s="318"/>
      <c r="AG1010" s="320"/>
      <c r="AH1010" s="318"/>
      <c r="AI1010" s="320"/>
    </row>
    <row r="1011" spans="1:35" hidden="1">
      <c r="A1011" t="s">
        <v>3106</v>
      </c>
      <c r="B1011" s="1"/>
      <c r="C1011">
        <v>1</v>
      </c>
      <c r="D1011">
        <v>510841</v>
      </c>
      <c r="F1011" t="s">
        <v>43</v>
      </c>
      <c r="I1011" t="s">
        <v>43</v>
      </c>
      <c r="K1011" s="318"/>
      <c r="L1011"/>
      <c r="M1011" s="319"/>
      <c r="N1011" s="318">
        <v>1</v>
      </c>
      <c r="O1011" s="318"/>
      <c r="P1011" s="318"/>
      <c r="Q1011" s="319"/>
      <c r="R1011" t="s">
        <v>43</v>
      </c>
      <c r="S1011" s="318"/>
      <c r="AB1011" s="318"/>
      <c r="AC1011" s="318"/>
      <c r="AD1011" s="318" t="s">
        <v>43</v>
      </c>
      <c r="AF1011" s="318"/>
      <c r="AG1011" s="320"/>
      <c r="AH1011" s="318"/>
      <c r="AI1011" s="320"/>
    </row>
    <row r="1012" spans="1:35" hidden="1">
      <c r="A1012" t="s">
        <v>3108</v>
      </c>
      <c r="B1012" s="1"/>
      <c r="C1012">
        <v>1</v>
      </c>
      <c r="D1012">
        <v>510842</v>
      </c>
      <c r="F1012" t="s">
        <v>43</v>
      </c>
      <c r="I1012" t="s">
        <v>43</v>
      </c>
      <c r="K1012" s="318"/>
      <c r="L1012"/>
      <c r="M1012" s="319"/>
      <c r="N1012" s="318">
        <v>1</v>
      </c>
      <c r="O1012" s="318"/>
      <c r="P1012" s="318"/>
      <c r="Q1012" s="319"/>
      <c r="R1012" t="s">
        <v>43</v>
      </c>
      <c r="S1012" s="318"/>
      <c r="AB1012" s="318"/>
      <c r="AC1012" s="318"/>
      <c r="AD1012" s="318" t="s">
        <v>43</v>
      </c>
      <c r="AF1012" s="318"/>
      <c r="AG1012" s="320"/>
      <c r="AH1012" s="318"/>
      <c r="AI1012" s="320"/>
    </row>
    <row r="1013" spans="1:35" hidden="1">
      <c r="A1013" t="s">
        <v>3111</v>
      </c>
      <c r="B1013" s="1"/>
      <c r="C1013">
        <v>1</v>
      </c>
      <c r="D1013">
        <v>510843</v>
      </c>
      <c r="F1013" t="s">
        <v>43</v>
      </c>
      <c r="I1013" t="s">
        <v>43</v>
      </c>
      <c r="K1013" s="318"/>
      <c r="L1013"/>
      <c r="M1013" s="319"/>
      <c r="N1013" s="318">
        <v>1</v>
      </c>
      <c r="O1013" s="318"/>
      <c r="P1013" s="318"/>
      <c r="Q1013" s="319"/>
      <c r="R1013" t="s">
        <v>43</v>
      </c>
      <c r="S1013" s="318"/>
      <c r="AB1013" s="318"/>
      <c r="AC1013" s="318"/>
      <c r="AD1013" s="318" t="s">
        <v>43</v>
      </c>
      <c r="AF1013" s="318"/>
      <c r="AG1013" s="320"/>
      <c r="AH1013" s="318"/>
      <c r="AI1013" s="320"/>
    </row>
    <row r="1014" spans="1:35" hidden="1">
      <c r="A1014" t="s">
        <v>3114</v>
      </c>
      <c r="B1014" s="1"/>
      <c r="C1014">
        <v>1</v>
      </c>
      <c r="D1014">
        <v>510844</v>
      </c>
      <c r="F1014" t="s">
        <v>43</v>
      </c>
      <c r="I1014" t="s">
        <v>43</v>
      </c>
      <c r="K1014" s="318"/>
      <c r="L1014"/>
      <c r="M1014" s="319"/>
      <c r="N1014" s="318">
        <v>1</v>
      </c>
      <c r="O1014" s="318"/>
      <c r="P1014" s="318"/>
      <c r="Q1014" s="319"/>
      <c r="R1014" t="s">
        <v>43</v>
      </c>
      <c r="S1014" s="318"/>
      <c r="AB1014" s="318"/>
      <c r="AC1014" s="318"/>
      <c r="AD1014" s="318" t="s">
        <v>43</v>
      </c>
      <c r="AF1014" s="318"/>
      <c r="AG1014" s="320"/>
      <c r="AH1014" s="318"/>
      <c r="AI1014" s="320"/>
    </row>
    <row r="1015" spans="1:35" hidden="1">
      <c r="A1015" t="s">
        <v>3117</v>
      </c>
      <c r="B1015" s="1"/>
      <c r="C1015">
        <v>1</v>
      </c>
      <c r="D1015">
        <v>510845</v>
      </c>
      <c r="F1015" t="s">
        <v>43</v>
      </c>
      <c r="I1015" t="s">
        <v>43</v>
      </c>
      <c r="K1015" s="318"/>
      <c r="L1015"/>
      <c r="M1015" s="319"/>
      <c r="N1015" s="318">
        <v>1</v>
      </c>
      <c r="O1015" s="318"/>
      <c r="P1015" s="318"/>
      <c r="Q1015" s="319"/>
      <c r="R1015" t="s">
        <v>43</v>
      </c>
      <c r="S1015" s="318"/>
      <c r="AB1015" s="318"/>
      <c r="AC1015" s="318"/>
      <c r="AD1015" s="318" t="s">
        <v>43</v>
      </c>
      <c r="AF1015" s="318"/>
      <c r="AG1015" s="320"/>
      <c r="AH1015" s="318"/>
      <c r="AI1015" s="320"/>
    </row>
    <row r="1016" spans="1:35" hidden="1">
      <c r="A1016" t="s">
        <v>3120</v>
      </c>
      <c r="B1016" s="1"/>
      <c r="C1016">
        <v>1</v>
      </c>
      <c r="D1016">
        <v>510846</v>
      </c>
      <c r="F1016" t="s">
        <v>43</v>
      </c>
      <c r="I1016" t="s">
        <v>43</v>
      </c>
      <c r="K1016" s="318"/>
      <c r="L1016"/>
      <c r="M1016" s="319"/>
      <c r="N1016" s="318">
        <v>1</v>
      </c>
      <c r="O1016" s="318"/>
      <c r="P1016" s="318"/>
      <c r="Q1016" s="319"/>
      <c r="R1016" t="s">
        <v>43</v>
      </c>
      <c r="S1016" s="318"/>
      <c r="AB1016" s="318"/>
      <c r="AC1016" s="318"/>
      <c r="AD1016" s="318" t="s">
        <v>43</v>
      </c>
      <c r="AF1016" s="318"/>
      <c r="AG1016" s="320"/>
      <c r="AH1016" s="318"/>
      <c r="AI1016" s="320"/>
    </row>
    <row r="1017" spans="1:35" hidden="1">
      <c r="A1017" t="s">
        <v>3123</v>
      </c>
      <c r="B1017" s="1"/>
      <c r="C1017">
        <v>1</v>
      </c>
      <c r="D1017">
        <v>510847</v>
      </c>
      <c r="F1017" t="s">
        <v>43</v>
      </c>
      <c r="I1017" t="s">
        <v>43</v>
      </c>
      <c r="K1017" s="318"/>
      <c r="L1017"/>
      <c r="M1017" s="319"/>
      <c r="N1017" s="318">
        <v>1</v>
      </c>
      <c r="O1017" s="318"/>
      <c r="P1017" s="318"/>
      <c r="Q1017" s="319"/>
      <c r="R1017" t="s">
        <v>43</v>
      </c>
      <c r="S1017" s="318"/>
      <c r="AB1017" s="318"/>
      <c r="AC1017" s="318"/>
      <c r="AD1017" s="318" t="s">
        <v>43</v>
      </c>
      <c r="AF1017" s="318"/>
      <c r="AG1017" s="320"/>
      <c r="AH1017" s="318"/>
      <c r="AI1017" s="320"/>
    </row>
    <row r="1018" spans="1:35" hidden="1">
      <c r="A1018" t="s">
        <v>3126</v>
      </c>
      <c r="B1018" s="1"/>
      <c r="C1018">
        <v>1</v>
      </c>
      <c r="D1018">
        <v>510848</v>
      </c>
      <c r="F1018" t="s">
        <v>43</v>
      </c>
      <c r="I1018" t="s">
        <v>43</v>
      </c>
      <c r="K1018" s="318"/>
      <c r="L1018"/>
      <c r="M1018" s="319"/>
      <c r="N1018" s="318">
        <v>1</v>
      </c>
      <c r="O1018" s="318"/>
      <c r="P1018" s="318"/>
      <c r="Q1018" s="319"/>
      <c r="R1018" t="s">
        <v>43</v>
      </c>
      <c r="S1018" s="318"/>
      <c r="AB1018" s="318"/>
      <c r="AC1018" s="318"/>
      <c r="AD1018" s="318" t="s">
        <v>43</v>
      </c>
      <c r="AF1018" s="318"/>
      <c r="AG1018" s="320"/>
      <c r="AH1018" s="318"/>
      <c r="AI1018" s="320"/>
    </row>
    <row r="1019" spans="1:35" hidden="1">
      <c r="A1019" t="s">
        <v>3129</v>
      </c>
      <c r="B1019" s="1"/>
      <c r="C1019">
        <v>1</v>
      </c>
      <c r="D1019">
        <v>510849</v>
      </c>
      <c r="F1019" t="s">
        <v>43</v>
      </c>
      <c r="I1019" t="s">
        <v>43</v>
      </c>
      <c r="K1019" s="318"/>
      <c r="L1019"/>
      <c r="M1019" s="319"/>
      <c r="N1019" s="318">
        <v>1</v>
      </c>
      <c r="O1019" s="318"/>
      <c r="P1019" s="318"/>
      <c r="Q1019" s="319"/>
      <c r="R1019" t="s">
        <v>43</v>
      </c>
      <c r="S1019" s="318"/>
      <c r="AB1019" s="318"/>
      <c r="AC1019" s="318"/>
      <c r="AD1019" s="318" t="s">
        <v>43</v>
      </c>
      <c r="AF1019" s="318"/>
      <c r="AG1019" s="320"/>
      <c r="AH1019" s="318"/>
      <c r="AI1019" s="320"/>
    </row>
    <row r="1020" spans="1:35" hidden="1">
      <c r="A1020" t="s">
        <v>3132</v>
      </c>
      <c r="B1020" s="1"/>
      <c r="C1020">
        <v>1</v>
      </c>
      <c r="D1020">
        <v>510850</v>
      </c>
      <c r="F1020" t="s">
        <v>43</v>
      </c>
      <c r="I1020" t="s">
        <v>43</v>
      </c>
      <c r="K1020" s="318"/>
      <c r="L1020"/>
      <c r="M1020" s="319"/>
      <c r="N1020" s="318">
        <v>1</v>
      </c>
      <c r="O1020" s="318"/>
      <c r="P1020" s="318"/>
      <c r="Q1020" s="319"/>
      <c r="R1020" t="s">
        <v>43</v>
      </c>
      <c r="S1020" s="318"/>
      <c r="AB1020" s="318"/>
      <c r="AC1020" s="318"/>
      <c r="AD1020" s="318" t="s">
        <v>43</v>
      </c>
      <c r="AF1020" s="318"/>
      <c r="AG1020" s="320"/>
      <c r="AH1020" s="318"/>
      <c r="AI1020" s="320"/>
    </row>
    <row r="1021" spans="1:35" hidden="1">
      <c r="A1021" t="s">
        <v>3134</v>
      </c>
      <c r="B1021" s="1"/>
      <c r="C1021">
        <v>1</v>
      </c>
      <c r="D1021">
        <v>510851</v>
      </c>
      <c r="F1021" t="s">
        <v>43</v>
      </c>
      <c r="I1021" t="s">
        <v>43</v>
      </c>
      <c r="K1021" s="318"/>
      <c r="L1021"/>
      <c r="M1021" s="319"/>
      <c r="N1021" s="318">
        <v>1</v>
      </c>
      <c r="O1021" s="318"/>
      <c r="P1021" s="318"/>
      <c r="Q1021" s="319"/>
      <c r="R1021" t="s">
        <v>43</v>
      </c>
      <c r="S1021" s="318"/>
      <c r="AB1021" s="318"/>
      <c r="AC1021" s="318"/>
      <c r="AD1021" s="318" t="s">
        <v>43</v>
      </c>
      <c r="AF1021" s="318"/>
      <c r="AG1021" s="320"/>
      <c r="AH1021" s="318"/>
      <c r="AI1021" s="320"/>
    </row>
    <row r="1022" spans="1:35" hidden="1">
      <c r="A1022" t="s">
        <v>3137</v>
      </c>
      <c r="B1022" s="1"/>
      <c r="C1022">
        <v>1</v>
      </c>
      <c r="D1022">
        <v>510852</v>
      </c>
      <c r="F1022" t="s">
        <v>43</v>
      </c>
      <c r="I1022" t="s">
        <v>43</v>
      </c>
      <c r="K1022" s="318"/>
      <c r="L1022"/>
      <c r="M1022" s="319"/>
      <c r="N1022" s="318">
        <v>1</v>
      </c>
      <c r="O1022" s="318"/>
      <c r="P1022" s="318"/>
      <c r="Q1022" s="319"/>
      <c r="R1022" t="s">
        <v>43</v>
      </c>
      <c r="S1022" s="318"/>
      <c r="AB1022" s="318"/>
      <c r="AC1022" s="318"/>
      <c r="AD1022" s="318" t="s">
        <v>43</v>
      </c>
      <c r="AF1022" s="318"/>
      <c r="AG1022" s="320"/>
      <c r="AH1022" s="318"/>
      <c r="AI1022" s="320"/>
    </row>
    <row r="1023" spans="1:35" hidden="1">
      <c r="A1023" t="s">
        <v>3140</v>
      </c>
      <c r="B1023" s="1"/>
      <c r="C1023">
        <v>1</v>
      </c>
      <c r="D1023">
        <v>510853</v>
      </c>
      <c r="F1023" t="s">
        <v>43</v>
      </c>
      <c r="I1023" t="s">
        <v>43</v>
      </c>
      <c r="K1023" s="318"/>
      <c r="L1023"/>
      <c r="M1023" s="319"/>
      <c r="N1023" s="318">
        <v>1</v>
      </c>
      <c r="O1023" s="318"/>
      <c r="P1023" s="318"/>
      <c r="Q1023" s="319"/>
      <c r="R1023" t="s">
        <v>43</v>
      </c>
      <c r="S1023" s="318"/>
      <c r="AB1023" s="318"/>
      <c r="AC1023" s="318"/>
      <c r="AD1023" s="318" t="s">
        <v>43</v>
      </c>
      <c r="AF1023" s="318"/>
      <c r="AG1023" s="320"/>
      <c r="AH1023" s="318"/>
      <c r="AI1023" s="320"/>
    </row>
    <row r="1024" spans="1:35" hidden="1">
      <c r="A1024" t="s">
        <v>3141</v>
      </c>
      <c r="B1024" s="1"/>
      <c r="C1024">
        <v>1</v>
      </c>
      <c r="D1024">
        <v>510854</v>
      </c>
      <c r="F1024" t="s">
        <v>43</v>
      </c>
      <c r="I1024" t="s">
        <v>43</v>
      </c>
      <c r="K1024" s="318"/>
      <c r="L1024"/>
      <c r="M1024" s="319"/>
      <c r="N1024" s="318">
        <v>1</v>
      </c>
      <c r="O1024" s="318"/>
      <c r="P1024" s="318"/>
      <c r="Q1024" s="319"/>
      <c r="R1024" t="s">
        <v>43</v>
      </c>
      <c r="S1024" s="318"/>
      <c r="AB1024" s="318"/>
      <c r="AC1024" s="318"/>
      <c r="AD1024" s="318" t="s">
        <v>43</v>
      </c>
      <c r="AF1024" s="318"/>
      <c r="AG1024" s="320"/>
      <c r="AH1024" s="318"/>
      <c r="AI1024" s="320"/>
    </row>
    <row r="1025" spans="1:35" hidden="1">
      <c r="A1025" t="s">
        <v>3144</v>
      </c>
      <c r="B1025" s="1"/>
      <c r="C1025">
        <v>1</v>
      </c>
      <c r="D1025">
        <v>510855</v>
      </c>
      <c r="F1025" t="s">
        <v>43</v>
      </c>
      <c r="I1025" t="s">
        <v>43</v>
      </c>
      <c r="K1025" s="318"/>
      <c r="L1025"/>
      <c r="M1025" s="319"/>
      <c r="N1025" s="318">
        <v>1</v>
      </c>
      <c r="O1025" s="318"/>
      <c r="P1025" s="318"/>
      <c r="Q1025" s="319"/>
      <c r="R1025" t="s">
        <v>43</v>
      </c>
      <c r="S1025" s="318"/>
      <c r="AB1025" s="318"/>
      <c r="AC1025" s="318"/>
      <c r="AD1025" s="318" t="s">
        <v>43</v>
      </c>
      <c r="AF1025" s="318"/>
      <c r="AG1025" s="320"/>
      <c r="AH1025" s="318"/>
      <c r="AI1025" s="320"/>
    </row>
    <row r="1026" spans="1:35" hidden="1">
      <c r="A1026" t="s">
        <v>3147</v>
      </c>
      <c r="B1026" s="1"/>
      <c r="C1026">
        <v>1</v>
      </c>
      <c r="D1026">
        <v>510856</v>
      </c>
      <c r="F1026" t="s">
        <v>43</v>
      </c>
      <c r="I1026" t="s">
        <v>43</v>
      </c>
      <c r="K1026" s="318"/>
      <c r="L1026"/>
      <c r="M1026" s="319"/>
      <c r="N1026" s="318">
        <v>1</v>
      </c>
      <c r="O1026" s="318"/>
      <c r="P1026" s="318"/>
      <c r="Q1026" s="319"/>
      <c r="R1026" t="s">
        <v>43</v>
      </c>
      <c r="S1026" s="318"/>
      <c r="AB1026" s="318"/>
      <c r="AC1026" s="318"/>
      <c r="AD1026" s="318" t="s">
        <v>43</v>
      </c>
      <c r="AF1026" s="318"/>
      <c r="AG1026" s="320"/>
      <c r="AH1026" s="318"/>
      <c r="AI1026" s="320"/>
    </row>
    <row r="1027" spans="1:35" hidden="1">
      <c r="A1027" t="s">
        <v>3150</v>
      </c>
      <c r="B1027" s="1"/>
      <c r="C1027">
        <v>1</v>
      </c>
      <c r="D1027">
        <v>510857</v>
      </c>
      <c r="F1027" t="s">
        <v>43</v>
      </c>
      <c r="I1027" t="s">
        <v>43</v>
      </c>
      <c r="K1027" s="318"/>
      <c r="L1027"/>
      <c r="M1027" s="319"/>
      <c r="N1027" s="318">
        <v>1</v>
      </c>
      <c r="O1027" s="318"/>
      <c r="P1027" s="318"/>
      <c r="Q1027" s="319"/>
      <c r="R1027" t="s">
        <v>43</v>
      </c>
      <c r="S1027" s="318"/>
      <c r="AB1027" s="318"/>
      <c r="AC1027" s="318"/>
      <c r="AD1027" s="318" t="s">
        <v>43</v>
      </c>
      <c r="AF1027" s="318"/>
      <c r="AG1027" s="320"/>
      <c r="AH1027" s="318"/>
      <c r="AI1027" s="320"/>
    </row>
    <row r="1028" spans="1:35" hidden="1">
      <c r="A1028" t="s">
        <v>3153</v>
      </c>
      <c r="B1028" s="1"/>
      <c r="C1028">
        <v>1</v>
      </c>
      <c r="D1028">
        <v>510858</v>
      </c>
      <c r="F1028" t="s">
        <v>43</v>
      </c>
      <c r="I1028" t="s">
        <v>43</v>
      </c>
      <c r="K1028" s="318"/>
      <c r="L1028"/>
      <c r="M1028" s="319"/>
      <c r="N1028" s="318">
        <v>1</v>
      </c>
      <c r="O1028" s="318"/>
      <c r="P1028" s="318"/>
      <c r="Q1028" s="319"/>
      <c r="R1028" t="s">
        <v>43</v>
      </c>
      <c r="S1028" s="318"/>
      <c r="AB1028" s="318"/>
      <c r="AC1028" s="318"/>
      <c r="AD1028" s="318" t="s">
        <v>43</v>
      </c>
      <c r="AF1028" s="318"/>
      <c r="AG1028" s="320"/>
      <c r="AH1028" s="318"/>
      <c r="AI1028" s="320"/>
    </row>
    <row r="1029" spans="1:35" hidden="1">
      <c r="A1029" t="s">
        <v>3156</v>
      </c>
      <c r="B1029" s="1"/>
      <c r="C1029">
        <v>1</v>
      </c>
      <c r="D1029">
        <v>510859</v>
      </c>
      <c r="F1029" t="s">
        <v>43</v>
      </c>
      <c r="I1029" t="s">
        <v>43</v>
      </c>
      <c r="K1029" s="318"/>
      <c r="L1029"/>
      <c r="M1029" s="319"/>
      <c r="N1029" s="318">
        <v>1</v>
      </c>
      <c r="O1029" s="318"/>
      <c r="P1029" s="318"/>
      <c r="Q1029" s="319"/>
      <c r="R1029" t="s">
        <v>43</v>
      </c>
      <c r="S1029" s="318"/>
      <c r="AB1029" s="318"/>
      <c r="AC1029" s="318"/>
      <c r="AD1029" s="318" t="s">
        <v>43</v>
      </c>
      <c r="AF1029" s="318"/>
      <c r="AG1029" s="320"/>
      <c r="AH1029" s="318"/>
      <c r="AI1029" s="320"/>
    </row>
    <row r="1030" spans="1:35" hidden="1">
      <c r="A1030" t="s">
        <v>3159</v>
      </c>
      <c r="B1030" s="1"/>
      <c r="C1030">
        <v>1</v>
      </c>
      <c r="D1030">
        <v>510860</v>
      </c>
      <c r="F1030" t="s">
        <v>43</v>
      </c>
      <c r="I1030" t="s">
        <v>43</v>
      </c>
      <c r="K1030" s="318"/>
      <c r="L1030"/>
      <c r="M1030" s="319"/>
      <c r="N1030" s="318">
        <v>1</v>
      </c>
      <c r="O1030" s="318"/>
      <c r="P1030" s="318"/>
      <c r="Q1030" s="319"/>
      <c r="R1030" t="s">
        <v>43</v>
      </c>
      <c r="S1030" s="318"/>
      <c r="AB1030" s="318"/>
      <c r="AC1030" s="318"/>
      <c r="AD1030" s="318" t="s">
        <v>43</v>
      </c>
      <c r="AF1030" s="318"/>
      <c r="AG1030" s="320"/>
      <c r="AH1030" s="318"/>
      <c r="AI1030" s="320"/>
    </row>
    <row r="1031" spans="1:35" hidden="1">
      <c r="A1031" t="s">
        <v>3162</v>
      </c>
      <c r="B1031" s="1"/>
      <c r="C1031">
        <v>1</v>
      </c>
      <c r="D1031">
        <v>510861</v>
      </c>
      <c r="F1031" t="s">
        <v>43</v>
      </c>
      <c r="I1031" t="s">
        <v>43</v>
      </c>
      <c r="K1031" s="318"/>
      <c r="L1031"/>
      <c r="M1031" s="319"/>
      <c r="N1031" s="318">
        <v>1</v>
      </c>
      <c r="O1031" s="318"/>
      <c r="P1031" s="318"/>
      <c r="Q1031" s="319"/>
      <c r="R1031" t="s">
        <v>43</v>
      </c>
      <c r="S1031" s="318"/>
      <c r="AB1031" s="318"/>
      <c r="AC1031" s="318"/>
      <c r="AD1031" s="318" t="s">
        <v>43</v>
      </c>
      <c r="AF1031" s="318"/>
      <c r="AG1031" s="320"/>
      <c r="AH1031" s="318"/>
      <c r="AI1031" s="320"/>
    </row>
    <row r="1032" spans="1:35" hidden="1">
      <c r="A1032" t="s">
        <v>3163</v>
      </c>
      <c r="B1032" s="1"/>
      <c r="C1032">
        <v>1</v>
      </c>
      <c r="D1032">
        <v>510862</v>
      </c>
      <c r="F1032" t="s">
        <v>43</v>
      </c>
      <c r="I1032" t="s">
        <v>43</v>
      </c>
      <c r="K1032" s="318"/>
      <c r="L1032"/>
      <c r="M1032" s="319"/>
      <c r="N1032" s="318">
        <v>1</v>
      </c>
      <c r="O1032" s="318"/>
      <c r="P1032" s="318"/>
      <c r="Q1032" s="319"/>
      <c r="R1032" t="s">
        <v>43</v>
      </c>
      <c r="S1032" s="318"/>
      <c r="AB1032" s="318"/>
      <c r="AC1032" s="318"/>
      <c r="AD1032" s="318" t="s">
        <v>43</v>
      </c>
      <c r="AF1032" s="318"/>
      <c r="AG1032" s="320"/>
      <c r="AH1032" s="318"/>
      <c r="AI1032" s="320"/>
    </row>
    <row r="1033" spans="1:35" hidden="1">
      <c r="A1033" t="s">
        <v>3166</v>
      </c>
      <c r="B1033" s="1"/>
      <c r="C1033">
        <v>1</v>
      </c>
      <c r="D1033">
        <v>510863</v>
      </c>
      <c r="F1033" t="s">
        <v>43</v>
      </c>
      <c r="I1033" t="s">
        <v>43</v>
      </c>
      <c r="K1033" s="318"/>
      <c r="L1033"/>
      <c r="M1033" s="319"/>
      <c r="N1033" s="318">
        <v>1</v>
      </c>
      <c r="O1033" s="318"/>
      <c r="P1033" s="318"/>
      <c r="Q1033" s="319"/>
      <c r="R1033" t="s">
        <v>43</v>
      </c>
      <c r="S1033" s="318"/>
      <c r="AB1033" s="318"/>
      <c r="AC1033" s="318"/>
      <c r="AD1033" s="318" t="s">
        <v>43</v>
      </c>
      <c r="AF1033" s="318"/>
      <c r="AG1033" s="320"/>
      <c r="AH1033" s="318"/>
      <c r="AI1033" s="320"/>
    </row>
    <row r="1034" spans="1:35" hidden="1">
      <c r="A1034" t="s">
        <v>3167</v>
      </c>
      <c r="B1034" s="1"/>
      <c r="C1034">
        <v>1</v>
      </c>
      <c r="D1034">
        <v>510864</v>
      </c>
      <c r="F1034" t="s">
        <v>43</v>
      </c>
      <c r="I1034" t="s">
        <v>43</v>
      </c>
      <c r="K1034" s="318"/>
      <c r="L1034"/>
      <c r="M1034" s="319"/>
      <c r="N1034" s="318">
        <v>1</v>
      </c>
      <c r="O1034" s="318"/>
      <c r="P1034" s="318"/>
      <c r="Q1034" s="319"/>
      <c r="R1034" t="s">
        <v>43</v>
      </c>
      <c r="S1034" s="318"/>
      <c r="AB1034" s="318"/>
      <c r="AC1034" s="318"/>
      <c r="AD1034" s="318" t="s">
        <v>43</v>
      </c>
      <c r="AF1034" s="318"/>
      <c r="AG1034" s="320"/>
      <c r="AH1034" s="318"/>
      <c r="AI1034" s="320"/>
    </row>
    <row r="1035" spans="1:35" hidden="1">
      <c r="A1035" t="s">
        <v>3170</v>
      </c>
      <c r="B1035" s="1"/>
      <c r="C1035">
        <v>1</v>
      </c>
      <c r="D1035">
        <v>510865</v>
      </c>
      <c r="F1035" t="s">
        <v>43</v>
      </c>
      <c r="I1035" t="s">
        <v>43</v>
      </c>
      <c r="K1035" s="318"/>
      <c r="L1035"/>
      <c r="M1035" s="319"/>
      <c r="N1035" s="318">
        <v>1</v>
      </c>
      <c r="O1035" s="318"/>
      <c r="P1035" s="318"/>
      <c r="Q1035" s="319"/>
      <c r="R1035" t="s">
        <v>43</v>
      </c>
      <c r="S1035" s="318"/>
      <c r="AB1035" s="318"/>
      <c r="AC1035" s="318"/>
      <c r="AD1035" s="318" t="s">
        <v>43</v>
      </c>
      <c r="AF1035" s="318"/>
      <c r="AG1035" s="320"/>
      <c r="AH1035" s="318"/>
      <c r="AI1035" s="320"/>
    </row>
    <row r="1036" spans="1:35" hidden="1">
      <c r="A1036" t="s">
        <v>3173</v>
      </c>
      <c r="B1036" s="1"/>
      <c r="C1036">
        <v>1</v>
      </c>
      <c r="D1036">
        <v>510866</v>
      </c>
      <c r="F1036" t="s">
        <v>43</v>
      </c>
      <c r="I1036" t="s">
        <v>43</v>
      </c>
      <c r="K1036" s="318"/>
      <c r="L1036"/>
      <c r="M1036" s="319"/>
      <c r="N1036" s="318">
        <v>1</v>
      </c>
      <c r="O1036" s="318"/>
      <c r="P1036" s="318"/>
      <c r="Q1036" s="319"/>
      <c r="R1036" t="s">
        <v>43</v>
      </c>
      <c r="S1036" s="318"/>
      <c r="AB1036" s="318"/>
      <c r="AC1036" s="318"/>
      <c r="AD1036" s="318" t="s">
        <v>43</v>
      </c>
      <c r="AF1036" s="318"/>
      <c r="AG1036" s="320"/>
      <c r="AH1036" s="318"/>
      <c r="AI1036" s="320"/>
    </row>
    <row r="1037" spans="1:35" hidden="1">
      <c r="A1037" t="s">
        <v>3176</v>
      </c>
      <c r="B1037" s="1"/>
      <c r="C1037">
        <v>1</v>
      </c>
      <c r="D1037">
        <v>510867</v>
      </c>
      <c r="F1037" t="s">
        <v>43</v>
      </c>
      <c r="I1037" t="s">
        <v>43</v>
      </c>
      <c r="K1037" s="318"/>
      <c r="L1037"/>
      <c r="M1037" s="319"/>
      <c r="N1037" s="318">
        <v>1</v>
      </c>
      <c r="O1037" s="318"/>
      <c r="P1037" s="318"/>
      <c r="Q1037" s="319"/>
      <c r="R1037" t="s">
        <v>43</v>
      </c>
      <c r="S1037" s="318"/>
      <c r="AB1037" s="318"/>
      <c r="AC1037" s="318"/>
      <c r="AD1037" s="318" t="s">
        <v>43</v>
      </c>
      <c r="AF1037" s="318"/>
      <c r="AG1037" s="320"/>
      <c r="AH1037" s="318"/>
      <c r="AI1037" s="320"/>
    </row>
    <row r="1038" spans="1:35" hidden="1">
      <c r="A1038" t="s">
        <v>3177</v>
      </c>
      <c r="B1038" s="1"/>
      <c r="C1038">
        <v>1</v>
      </c>
      <c r="D1038">
        <v>510868</v>
      </c>
      <c r="F1038" t="s">
        <v>43</v>
      </c>
      <c r="I1038" t="s">
        <v>43</v>
      </c>
      <c r="K1038" s="318"/>
      <c r="L1038"/>
      <c r="M1038" s="319"/>
      <c r="N1038" s="318">
        <v>1</v>
      </c>
      <c r="O1038" s="318"/>
      <c r="P1038" s="318"/>
      <c r="Q1038" s="319"/>
      <c r="R1038" t="s">
        <v>43</v>
      </c>
      <c r="S1038" s="318"/>
      <c r="AB1038" s="318"/>
      <c r="AC1038" s="318"/>
      <c r="AD1038" s="318" t="s">
        <v>43</v>
      </c>
      <c r="AF1038" s="318"/>
      <c r="AG1038" s="320"/>
      <c r="AH1038" s="318"/>
      <c r="AI1038" s="320"/>
    </row>
    <row r="1039" spans="1:35" hidden="1">
      <c r="A1039" t="s">
        <v>3178</v>
      </c>
      <c r="B1039" s="1"/>
      <c r="C1039">
        <v>1</v>
      </c>
      <c r="D1039">
        <v>510869</v>
      </c>
      <c r="F1039" t="s">
        <v>43</v>
      </c>
      <c r="I1039" t="s">
        <v>43</v>
      </c>
      <c r="K1039" s="318"/>
      <c r="L1039"/>
      <c r="M1039" s="319"/>
      <c r="N1039" s="318">
        <v>1</v>
      </c>
      <c r="O1039" s="318"/>
      <c r="P1039" s="318"/>
      <c r="Q1039" s="319"/>
      <c r="R1039" t="s">
        <v>43</v>
      </c>
      <c r="S1039" s="318"/>
      <c r="AB1039" s="318"/>
      <c r="AC1039" s="318"/>
      <c r="AD1039" s="318" t="s">
        <v>43</v>
      </c>
      <c r="AF1039" s="318"/>
      <c r="AG1039" s="320"/>
      <c r="AH1039" s="318"/>
      <c r="AI1039" s="320"/>
    </row>
    <row r="1040" spans="1:35" hidden="1">
      <c r="A1040" t="s">
        <v>3181</v>
      </c>
      <c r="B1040" s="1"/>
      <c r="C1040">
        <v>1</v>
      </c>
      <c r="D1040">
        <v>510870</v>
      </c>
      <c r="F1040" t="s">
        <v>43</v>
      </c>
      <c r="I1040" t="s">
        <v>43</v>
      </c>
      <c r="K1040" s="318"/>
      <c r="L1040"/>
      <c r="M1040" s="319"/>
      <c r="N1040" s="318">
        <v>1</v>
      </c>
      <c r="O1040" s="318"/>
      <c r="P1040" s="318"/>
      <c r="Q1040" s="319"/>
      <c r="R1040" t="s">
        <v>43</v>
      </c>
      <c r="S1040" s="318"/>
      <c r="AB1040" s="318"/>
      <c r="AC1040" s="318"/>
      <c r="AD1040" s="318" t="s">
        <v>43</v>
      </c>
      <c r="AF1040" s="318"/>
      <c r="AG1040" s="320"/>
      <c r="AH1040" s="318"/>
      <c r="AI1040" s="320"/>
    </row>
    <row r="1041" spans="1:35" hidden="1">
      <c r="A1041" t="s">
        <v>3184</v>
      </c>
      <c r="B1041" s="1"/>
      <c r="C1041">
        <v>1</v>
      </c>
      <c r="D1041">
        <v>510871</v>
      </c>
      <c r="F1041" t="s">
        <v>43</v>
      </c>
      <c r="I1041" t="s">
        <v>43</v>
      </c>
      <c r="K1041" s="318"/>
      <c r="L1041"/>
      <c r="M1041" s="319"/>
      <c r="N1041" s="318">
        <v>1</v>
      </c>
      <c r="O1041" s="318"/>
      <c r="P1041" s="318"/>
      <c r="Q1041" s="319"/>
      <c r="R1041" t="s">
        <v>43</v>
      </c>
      <c r="S1041" s="318"/>
      <c r="AB1041" s="318"/>
      <c r="AC1041" s="318"/>
      <c r="AD1041" s="318" t="s">
        <v>43</v>
      </c>
      <c r="AF1041" s="318"/>
      <c r="AG1041" s="320"/>
      <c r="AH1041" s="318"/>
      <c r="AI1041" s="320"/>
    </row>
    <row r="1042" spans="1:35" hidden="1">
      <c r="A1042" t="s">
        <v>3187</v>
      </c>
      <c r="B1042" s="1"/>
      <c r="C1042">
        <v>1</v>
      </c>
      <c r="D1042">
        <v>510872</v>
      </c>
      <c r="F1042" t="s">
        <v>43</v>
      </c>
      <c r="I1042" t="s">
        <v>43</v>
      </c>
      <c r="K1042" s="318"/>
      <c r="L1042"/>
      <c r="M1042" s="319"/>
      <c r="N1042" s="318">
        <v>1</v>
      </c>
      <c r="O1042" s="318"/>
      <c r="P1042" s="318"/>
      <c r="Q1042" s="319"/>
      <c r="R1042" t="s">
        <v>43</v>
      </c>
      <c r="S1042" s="318"/>
      <c r="AB1042" s="318"/>
      <c r="AC1042" s="318"/>
      <c r="AD1042" s="318" t="s">
        <v>43</v>
      </c>
      <c r="AF1042" s="318"/>
      <c r="AG1042" s="320"/>
      <c r="AH1042" s="318"/>
      <c r="AI1042" s="320"/>
    </row>
    <row r="1043" spans="1:35" hidden="1">
      <c r="A1043" t="s">
        <v>3190</v>
      </c>
      <c r="B1043" s="1"/>
      <c r="C1043">
        <v>1</v>
      </c>
      <c r="D1043">
        <v>510873</v>
      </c>
      <c r="F1043" t="s">
        <v>43</v>
      </c>
      <c r="I1043" t="s">
        <v>43</v>
      </c>
      <c r="K1043" s="318"/>
      <c r="L1043"/>
      <c r="M1043" s="319"/>
      <c r="N1043" s="318">
        <v>1</v>
      </c>
      <c r="O1043" s="318"/>
      <c r="P1043" s="318"/>
      <c r="Q1043" s="319"/>
      <c r="R1043" t="s">
        <v>43</v>
      </c>
      <c r="S1043" s="318"/>
      <c r="AB1043" s="318"/>
      <c r="AC1043" s="318"/>
      <c r="AD1043" s="318" t="s">
        <v>43</v>
      </c>
      <c r="AF1043" s="318"/>
      <c r="AG1043" s="320"/>
      <c r="AH1043" s="318"/>
      <c r="AI1043" s="320"/>
    </row>
    <row r="1044" spans="1:35" hidden="1">
      <c r="A1044" t="s">
        <v>3193</v>
      </c>
      <c r="B1044" s="1"/>
      <c r="C1044">
        <v>1</v>
      </c>
      <c r="D1044">
        <v>510874</v>
      </c>
      <c r="F1044" t="s">
        <v>43</v>
      </c>
      <c r="I1044" t="s">
        <v>43</v>
      </c>
      <c r="K1044" s="318"/>
      <c r="L1044"/>
      <c r="M1044" s="319"/>
      <c r="N1044" s="318">
        <v>1</v>
      </c>
      <c r="O1044" s="318"/>
      <c r="P1044" s="318"/>
      <c r="Q1044" s="319"/>
      <c r="R1044" t="s">
        <v>43</v>
      </c>
      <c r="S1044" s="318"/>
      <c r="AB1044" s="318"/>
      <c r="AC1044" s="318"/>
      <c r="AD1044" s="318" t="s">
        <v>43</v>
      </c>
      <c r="AF1044" s="318"/>
      <c r="AG1044" s="320"/>
      <c r="AH1044" s="318"/>
      <c r="AI1044" s="320"/>
    </row>
    <row r="1045" spans="1:35" hidden="1">
      <c r="A1045" t="s">
        <v>3196</v>
      </c>
      <c r="B1045" s="1"/>
      <c r="C1045">
        <v>1</v>
      </c>
      <c r="D1045">
        <v>510875</v>
      </c>
      <c r="F1045" t="s">
        <v>43</v>
      </c>
      <c r="I1045" t="s">
        <v>43</v>
      </c>
      <c r="K1045" s="318"/>
      <c r="L1045"/>
      <c r="M1045" s="319"/>
      <c r="N1045" s="318">
        <v>1</v>
      </c>
      <c r="O1045" s="318"/>
      <c r="P1045" s="318"/>
      <c r="Q1045" s="319"/>
      <c r="R1045" t="s">
        <v>43</v>
      </c>
      <c r="S1045" s="318"/>
      <c r="AB1045" s="318"/>
      <c r="AC1045" s="318"/>
      <c r="AD1045" s="318" t="s">
        <v>43</v>
      </c>
      <c r="AF1045" s="318"/>
      <c r="AG1045" s="320"/>
      <c r="AH1045" s="318"/>
      <c r="AI1045" s="320"/>
    </row>
    <row r="1046" spans="1:35" hidden="1">
      <c r="A1046" t="s">
        <v>3198</v>
      </c>
      <c r="B1046" s="1"/>
      <c r="C1046">
        <v>1</v>
      </c>
      <c r="D1046">
        <v>510876</v>
      </c>
      <c r="F1046" t="s">
        <v>43</v>
      </c>
      <c r="I1046" t="s">
        <v>43</v>
      </c>
      <c r="K1046" s="318"/>
      <c r="L1046"/>
      <c r="M1046" s="319"/>
      <c r="N1046" s="318">
        <v>1</v>
      </c>
      <c r="O1046" s="318"/>
      <c r="P1046" s="318"/>
      <c r="Q1046" s="319"/>
      <c r="R1046" t="s">
        <v>43</v>
      </c>
      <c r="S1046" s="318"/>
      <c r="AB1046" s="318"/>
      <c r="AC1046" s="318"/>
      <c r="AD1046" s="318" t="s">
        <v>43</v>
      </c>
      <c r="AF1046" s="318"/>
      <c r="AG1046" s="320"/>
      <c r="AH1046" s="318"/>
      <c r="AI1046" s="320"/>
    </row>
    <row r="1047" spans="1:35" hidden="1">
      <c r="A1047" t="s">
        <v>3201</v>
      </c>
      <c r="B1047" s="1"/>
      <c r="C1047">
        <v>1</v>
      </c>
      <c r="D1047">
        <v>510877</v>
      </c>
      <c r="F1047" t="s">
        <v>43</v>
      </c>
      <c r="I1047" t="s">
        <v>43</v>
      </c>
      <c r="K1047" s="318"/>
      <c r="L1047"/>
      <c r="M1047" s="319"/>
      <c r="N1047" s="318">
        <v>1</v>
      </c>
      <c r="O1047" s="318"/>
      <c r="P1047" s="318"/>
      <c r="Q1047" s="319"/>
      <c r="R1047" t="s">
        <v>43</v>
      </c>
      <c r="S1047" s="318"/>
      <c r="AB1047" s="318"/>
      <c r="AC1047" s="318"/>
      <c r="AD1047" s="318" t="s">
        <v>43</v>
      </c>
      <c r="AF1047" s="318"/>
      <c r="AG1047" s="320"/>
      <c r="AH1047" s="318"/>
      <c r="AI1047" s="320"/>
    </row>
    <row r="1048" spans="1:35" hidden="1">
      <c r="A1048" t="s">
        <v>3202</v>
      </c>
      <c r="B1048" s="1"/>
      <c r="C1048">
        <v>1</v>
      </c>
      <c r="D1048">
        <v>510878</v>
      </c>
      <c r="F1048" t="s">
        <v>43</v>
      </c>
      <c r="I1048" t="s">
        <v>43</v>
      </c>
      <c r="K1048" s="318"/>
      <c r="L1048"/>
      <c r="M1048" s="319"/>
      <c r="N1048" s="318">
        <v>1</v>
      </c>
      <c r="O1048" s="318"/>
      <c r="P1048" s="318"/>
      <c r="Q1048" s="319"/>
      <c r="R1048" t="s">
        <v>43</v>
      </c>
      <c r="S1048" s="318"/>
      <c r="AB1048" s="318"/>
      <c r="AC1048" s="318"/>
      <c r="AD1048" s="318" t="s">
        <v>43</v>
      </c>
      <c r="AF1048" s="318"/>
      <c r="AG1048" s="320"/>
      <c r="AH1048" s="318"/>
      <c r="AI1048" s="320"/>
    </row>
    <row r="1049" spans="1:35" hidden="1">
      <c r="A1049" t="s">
        <v>3205</v>
      </c>
      <c r="B1049" s="1"/>
      <c r="C1049">
        <v>1</v>
      </c>
      <c r="D1049">
        <v>510879</v>
      </c>
      <c r="F1049" t="s">
        <v>43</v>
      </c>
      <c r="I1049" t="s">
        <v>43</v>
      </c>
      <c r="K1049" s="318"/>
      <c r="L1049"/>
      <c r="M1049" s="319"/>
      <c r="N1049" s="318">
        <v>1</v>
      </c>
      <c r="O1049" s="318"/>
      <c r="P1049" s="318"/>
      <c r="Q1049" s="319"/>
      <c r="R1049" t="s">
        <v>43</v>
      </c>
      <c r="S1049" s="318"/>
      <c r="AB1049" s="318"/>
      <c r="AC1049" s="318"/>
      <c r="AD1049" s="318" t="s">
        <v>43</v>
      </c>
      <c r="AF1049" s="318"/>
      <c r="AG1049" s="320"/>
      <c r="AH1049" s="318"/>
      <c r="AI1049" s="320"/>
    </row>
    <row r="1050" spans="1:35" hidden="1">
      <c r="A1050" t="s">
        <v>3208</v>
      </c>
      <c r="B1050" s="1"/>
      <c r="C1050">
        <v>1</v>
      </c>
      <c r="D1050">
        <v>510880</v>
      </c>
      <c r="F1050" t="s">
        <v>43</v>
      </c>
      <c r="I1050" t="s">
        <v>43</v>
      </c>
      <c r="K1050" s="318"/>
      <c r="L1050"/>
      <c r="M1050" s="319"/>
      <c r="N1050" s="318">
        <v>1</v>
      </c>
      <c r="O1050" s="318"/>
      <c r="P1050" s="318"/>
      <c r="Q1050" s="319"/>
      <c r="R1050" t="s">
        <v>43</v>
      </c>
      <c r="S1050" s="318"/>
      <c r="AB1050" s="318"/>
      <c r="AC1050" s="318"/>
      <c r="AD1050" s="318" t="s">
        <v>43</v>
      </c>
      <c r="AF1050" s="318"/>
      <c r="AG1050" s="320"/>
      <c r="AH1050" s="318"/>
      <c r="AI1050" s="320"/>
    </row>
    <row r="1051" spans="1:35" hidden="1">
      <c r="A1051" t="s">
        <v>3211</v>
      </c>
      <c r="B1051" s="1"/>
      <c r="C1051">
        <v>1</v>
      </c>
      <c r="D1051">
        <v>510881</v>
      </c>
      <c r="F1051" t="s">
        <v>43</v>
      </c>
      <c r="I1051" t="s">
        <v>43</v>
      </c>
      <c r="K1051" s="318"/>
      <c r="L1051"/>
      <c r="M1051" s="319"/>
      <c r="N1051" s="318">
        <v>1</v>
      </c>
      <c r="O1051" s="318"/>
      <c r="P1051" s="318"/>
      <c r="Q1051" s="319"/>
      <c r="R1051" t="s">
        <v>43</v>
      </c>
      <c r="S1051" s="318"/>
      <c r="AB1051" s="318"/>
      <c r="AC1051" s="318"/>
      <c r="AD1051" s="318" t="s">
        <v>43</v>
      </c>
      <c r="AF1051" s="318"/>
      <c r="AG1051" s="320"/>
      <c r="AH1051" s="318"/>
      <c r="AI1051" s="320"/>
    </row>
    <row r="1052" spans="1:35" hidden="1">
      <c r="A1052" t="s">
        <v>3214</v>
      </c>
      <c r="B1052" s="1"/>
      <c r="C1052">
        <v>1</v>
      </c>
      <c r="D1052">
        <v>510882</v>
      </c>
      <c r="F1052" t="s">
        <v>43</v>
      </c>
      <c r="I1052" t="s">
        <v>43</v>
      </c>
      <c r="K1052" s="318"/>
      <c r="L1052"/>
      <c r="M1052" s="319"/>
      <c r="N1052" s="318">
        <v>1</v>
      </c>
      <c r="O1052" s="318"/>
      <c r="P1052" s="318"/>
      <c r="Q1052" s="319"/>
      <c r="R1052" t="s">
        <v>43</v>
      </c>
      <c r="S1052" s="318"/>
      <c r="AB1052" s="318"/>
      <c r="AC1052" s="318"/>
      <c r="AD1052" s="318" t="s">
        <v>43</v>
      </c>
      <c r="AF1052" s="318"/>
      <c r="AG1052" s="320"/>
      <c r="AH1052" s="318"/>
      <c r="AI1052" s="320"/>
    </row>
    <row r="1053" spans="1:35" hidden="1">
      <c r="A1053" t="s">
        <v>3217</v>
      </c>
      <c r="B1053" s="1"/>
      <c r="C1053">
        <v>1</v>
      </c>
      <c r="D1053">
        <v>510883</v>
      </c>
      <c r="F1053" t="s">
        <v>43</v>
      </c>
      <c r="I1053" t="s">
        <v>43</v>
      </c>
      <c r="K1053" s="318"/>
      <c r="L1053"/>
      <c r="M1053" s="319"/>
      <c r="N1053" s="318">
        <v>1</v>
      </c>
      <c r="O1053" s="318"/>
      <c r="P1053" s="318"/>
      <c r="Q1053" s="319"/>
      <c r="R1053" t="s">
        <v>43</v>
      </c>
      <c r="S1053" s="318"/>
      <c r="AB1053" s="318"/>
      <c r="AC1053" s="318"/>
      <c r="AD1053" s="318" t="s">
        <v>43</v>
      </c>
      <c r="AF1053" s="318"/>
      <c r="AG1053" s="320"/>
      <c r="AH1053" s="318"/>
      <c r="AI1053" s="320"/>
    </row>
    <row r="1054" spans="1:35" hidden="1">
      <c r="A1054" t="s">
        <v>3220</v>
      </c>
      <c r="B1054" s="1"/>
      <c r="C1054">
        <v>1</v>
      </c>
      <c r="D1054">
        <v>510884</v>
      </c>
      <c r="F1054" t="s">
        <v>43</v>
      </c>
      <c r="I1054" t="s">
        <v>43</v>
      </c>
      <c r="K1054" s="318"/>
      <c r="L1054"/>
      <c r="M1054" s="319"/>
      <c r="N1054" s="318">
        <v>1</v>
      </c>
      <c r="O1054" s="318"/>
      <c r="P1054" s="318"/>
      <c r="Q1054" s="319"/>
      <c r="R1054" t="s">
        <v>43</v>
      </c>
      <c r="S1054" s="318"/>
      <c r="AB1054" s="318"/>
      <c r="AC1054" s="318"/>
      <c r="AD1054" s="318" t="s">
        <v>43</v>
      </c>
      <c r="AF1054" s="318"/>
      <c r="AG1054" s="320"/>
      <c r="AH1054" s="318"/>
      <c r="AI1054" s="320"/>
    </row>
    <row r="1055" spans="1:35" hidden="1">
      <c r="A1055" t="s">
        <v>3223</v>
      </c>
      <c r="B1055" s="1"/>
      <c r="C1055">
        <v>1</v>
      </c>
      <c r="D1055">
        <v>510885</v>
      </c>
      <c r="F1055" t="s">
        <v>43</v>
      </c>
      <c r="I1055" t="s">
        <v>43</v>
      </c>
      <c r="K1055" s="318"/>
      <c r="L1055"/>
      <c r="M1055" s="319"/>
      <c r="N1055" s="318">
        <v>1</v>
      </c>
      <c r="O1055" s="318"/>
      <c r="P1055" s="318"/>
      <c r="Q1055" s="319"/>
      <c r="R1055" t="s">
        <v>43</v>
      </c>
      <c r="S1055" s="318"/>
      <c r="AB1055" s="318"/>
      <c r="AC1055" s="318"/>
      <c r="AD1055" s="318" t="s">
        <v>43</v>
      </c>
      <c r="AF1055" s="318"/>
      <c r="AG1055" s="320"/>
      <c r="AH1055" s="318"/>
      <c r="AI1055" s="320"/>
    </row>
    <row r="1056" spans="1:35" hidden="1">
      <c r="A1056" t="s">
        <v>3226</v>
      </c>
      <c r="B1056" s="1"/>
      <c r="C1056">
        <v>1</v>
      </c>
      <c r="D1056">
        <v>510886</v>
      </c>
      <c r="F1056" t="s">
        <v>43</v>
      </c>
      <c r="I1056" t="s">
        <v>43</v>
      </c>
      <c r="K1056" s="318"/>
      <c r="L1056"/>
      <c r="M1056" s="319"/>
      <c r="N1056" s="318">
        <v>1</v>
      </c>
      <c r="O1056" s="318"/>
      <c r="P1056" s="318"/>
      <c r="Q1056" s="319"/>
      <c r="R1056" t="s">
        <v>43</v>
      </c>
      <c r="S1056" s="318"/>
      <c r="AB1056" s="318"/>
      <c r="AC1056" s="318"/>
      <c r="AD1056" s="318" t="s">
        <v>43</v>
      </c>
      <c r="AF1056" s="318"/>
      <c r="AG1056" s="320"/>
      <c r="AH1056" s="318"/>
      <c r="AI1056" s="320"/>
    </row>
    <row r="1057" spans="1:35" hidden="1">
      <c r="A1057" t="s">
        <v>3229</v>
      </c>
      <c r="B1057" s="1"/>
      <c r="C1057">
        <v>1</v>
      </c>
      <c r="D1057">
        <v>510887</v>
      </c>
      <c r="F1057" t="s">
        <v>43</v>
      </c>
      <c r="I1057" t="s">
        <v>43</v>
      </c>
      <c r="K1057" s="318"/>
      <c r="L1057"/>
      <c r="M1057" s="319"/>
      <c r="N1057" s="318">
        <v>1</v>
      </c>
      <c r="O1057" s="318"/>
      <c r="P1057" s="318"/>
      <c r="Q1057" s="319"/>
      <c r="R1057" t="s">
        <v>43</v>
      </c>
      <c r="S1057" s="318"/>
      <c r="AB1057" s="318"/>
      <c r="AC1057" s="318"/>
      <c r="AD1057" s="318" t="s">
        <v>43</v>
      </c>
      <c r="AF1057" s="318"/>
      <c r="AG1057" s="320"/>
      <c r="AH1057" s="318"/>
      <c r="AI1057" s="320"/>
    </row>
    <row r="1058" spans="1:35" hidden="1">
      <c r="A1058" t="s">
        <v>3230</v>
      </c>
      <c r="B1058" s="1"/>
      <c r="C1058">
        <v>1</v>
      </c>
      <c r="D1058">
        <v>510888</v>
      </c>
      <c r="F1058" t="s">
        <v>43</v>
      </c>
      <c r="I1058" t="s">
        <v>43</v>
      </c>
      <c r="K1058" s="318"/>
      <c r="L1058"/>
      <c r="M1058" s="319"/>
      <c r="N1058" s="318">
        <v>1</v>
      </c>
      <c r="O1058" s="318"/>
      <c r="P1058" s="318"/>
      <c r="Q1058" s="319"/>
      <c r="R1058" t="s">
        <v>43</v>
      </c>
      <c r="S1058" s="318"/>
      <c r="AB1058" s="318"/>
      <c r="AC1058" s="318"/>
      <c r="AD1058" s="318" t="s">
        <v>43</v>
      </c>
      <c r="AF1058" s="318"/>
      <c r="AG1058" s="320"/>
      <c r="AH1058" s="318"/>
      <c r="AI1058" s="320"/>
    </row>
    <row r="1059" spans="1:35" hidden="1">
      <c r="A1059" t="s">
        <v>3232</v>
      </c>
      <c r="B1059" s="1"/>
      <c r="C1059">
        <v>1</v>
      </c>
      <c r="D1059">
        <v>510889</v>
      </c>
      <c r="F1059" t="s">
        <v>43</v>
      </c>
      <c r="I1059" t="s">
        <v>43</v>
      </c>
      <c r="K1059" s="318"/>
      <c r="L1059"/>
      <c r="M1059" s="319"/>
      <c r="N1059" s="318">
        <v>1</v>
      </c>
      <c r="O1059" s="318"/>
      <c r="P1059" s="318"/>
      <c r="Q1059" s="319"/>
      <c r="R1059" t="s">
        <v>43</v>
      </c>
      <c r="S1059" s="318"/>
      <c r="AB1059" s="318"/>
      <c r="AC1059" s="318"/>
      <c r="AD1059" s="318" t="s">
        <v>43</v>
      </c>
      <c r="AF1059" s="318"/>
      <c r="AG1059" s="320"/>
      <c r="AH1059" s="318"/>
      <c r="AI1059" s="320"/>
    </row>
    <row r="1060" spans="1:35" hidden="1">
      <c r="A1060" t="s">
        <v>3235</v>
      </c>
      <c r="B1060" s="1"/>
      <c r="C1060">
        <v>1</v>
      </c>
      <c r="D1060">
        <v>510890</v>
      </c>
      <c r="F1060" t="s">
        <v>43</v>
      </c>
      <c r="I1060" t="s">
        <v>43</v>
      </c>
      <c r="K1060" s="318"/>
      <c r="L1060"/>
      <c r="M1060" s="319"/>
      <c r="N1060" s="318">
        <v>1</v>
      </c>
      <c r="O1060" s="318"/>
      <c r="P1060" s="318"/>
      <c r="Q1060" s="319"/>
      <c r="R1060" t="s">
        <v>43</v>
      </c>
      <c r="S1060" s="318"/>
      <c r="AB1060" s="318"/>
      <c r="AC1060" s="318"/>
      <c r="AD1060" s="318" t="s">
        <v>43</v>
      </c>
      <c r="AF1060" s="318"/>
      <c r="AG1060" s="320"/>
      <c r="AH1060" s="318"/>
      <c r="AI1060" s="320"/>
    </row>
    <row r="1061" spans="1:35" hidden="1">
      <c r="A1061" t="s">
        <v>3238</v>
      </c>
      <c r="B1061" s="1"/>
      <c r="C1061">
        <v>1</v>
      </c>
      <c r="D1061">
        <v>510891</v>
      </c>
      <c r="F1061" t="s">
        <v>43</v>
      </c>
      <c r="I1061" t="s">
        <v>43</v>
      </c>
      <c r="K1061" s="318"/>
      <c r="L1061"/>
      <c r="M1061" s="319"/>
      <c r="N1061" s="318">
        <v>1</v>
      </c>
      <c r="O1061" s="318"/>
      <c r="P1061" s="318"/>
      <c r="Q1061" s="319"/>
      <c r="R1061" t="s">
        <v>43</v>
      </c>
      <c r="S1061" s="318"/>
      <c r="AB1061" s="318"/>
      <c r="AC1061" s="318"/>
      <c r="AD1061" s="318" t="s">
        <v>43</v>
      </c>
      <c r="AF1061" s="318"/>
      <c r="AG1061" s="320"/>
      <c r="AH1061" s="318"/>
      <c r="AI1061" s="320"/>
    </row>
    <row r="1062" spans="1:35" hidden="1">
      <c r="A1062" t="s">
        <v>3241</v>
      </c>
      <c r="B1062" s="1"/>
      <c r="C1062">
        <v>1</v>
      </c>
      <c r="D1062">
        <v>510892</v>
      </c>
      <c r="F1062" t="s">
        <v>43</v>
      </c>
      <c r="I1062" t="s">
        <v>43</v>
      </c>
      <c r="K1062" s="318"/>
      <c r="L1062"/>
      <c r="M1062" s="319"/>
      <c r="N1062" s="318">
        <v>1</v>
      </c>
      <c r="O1062" s="318"/>
      <c r="P1062" s="318"/>
      <c r="Q1062" s="319"/>
      <c r="R1062" t="s">
        <v>43</v>
      </c>
      <c r="S1062" s="318"/>
      <c r="AB1062" s="318"/>
      <c r="AC1062" s="318"/>
      <c r="AD1062" s="318" t="s">
        <v>43</v>
      </c>
      <c r="AF1062" s="318"/>
      <c r="AG1062" s="320"/>
      <c r="AH1062" s="318"/>
      <c r="AI1062" s="320"/>
    </row>
    <row r="1063" spans="1:35" hidden="1">
      <c r="A1063" t="s">
        <v>3243</v>
      </c>
      <c r="B1063" s="1"/>
      <c r="C1063">
        <v>1</v>
      </c>
      <c r="D1063">
        <v>510893</v>
      </c>
      <c r="F1063" t="s">
        <v>43</v>
      </c>
      <c r="I1063" t="s">
        <v>43</v>
      </c>
      <c r="K1063" s="318"/>
      <c r="L1063"/>
      <c r="M1063" s="319"/>
      <c r="N1063" s="318">
        <v>1</v>
      </c>
      <c r="O1063" s="318"/>
      <c r="P1063" s="318"/>
      <c r="Q1063" s="319"/>
      <c r="R1063" t="s">
        <v>43</v>
      </c>
      <c r="S1063" s="318"/>
      <c r="AB1063" s="318"/>
      <c r="AC1063" s="318"/>
      <c r="AD1063" s="318" t="s">
        <v>43</v>
      </c>
      <c r="AF1063" s="318"/>
      <c r="AG1063" s="320"/>
      <c r="AH1063" s="318"/>
      <c r="AI1063" s="320"/>
    </row>
    <row r="1064" spans="1:35" hidden="1">
      <c r="A1064" t="s">
        <v>3246</v>
      </c>
      <c r="B1064" s="1"/>
      <c r="C1064">
        <v>1</v>
      </c>
      <c r="D1064">
        <v>510894</v>
      </c>
      <c r="F1064" t="s">
        <v>43</v>
      </c>
      <c r="I1064" t="s">
        <v>43</v>
      </c>
      <c r="K1064" s="318"/>
      <c r="L1064"/>
      <c r="M1064" s="319"/>
      <c r="N1064" s="318">
        <v>1</v>
      </c>
      <c r="O1064" s="318"/>
      <c r="P1064" s="318"/>
      <c r="Q1064" s="319"/>
      <c r="R1064" t="s">
        <v>43</v>
      </c>
      <c r="S1064" s="318"/>
      <c r="AB1064" s="318"/>
      <c r="AC1064" s="318"/>
      <c r="AD1064" s="318" t="s">
        <v>43</v>
      </c>
      <c r="AF1064" s="318"/>
      <c r="AG1064" s="320"/>
      <c r="AH1064" s="318"/>
      <c r="AI1064" s="320"/>
    </row>
    <row r="1065" spans="1:35" hidden="1">
      <c r="A1065" t="s">
        <v>3249</v>
      </c>
      <c r="B1065" s="1"/>
      <c r="C1065">
        <v>1</v>
      </c>
      <c r="D1065">
        <v>510895</v>
      </c>
      <c r="F1065" t="s">
        <v>43</v>
      </c>
      <c r="I1065" t="s">
        <v>43</v>
      </c>
      <c r="K1065" s="318"/>
      <c r="L1065"/>
      <c r="M1065" s="319"/>
      <c r="N1065" s="318">
        <v>1</v>
      </c>
      <c r="O1065" s="318"/>
      <c r="P1065" s="318"/>
      <c r="Q1065" s="319"/>
      <c r="R1065" t="s">
        <v>43</v>
      </c>
      <c r="S1065" s="318"/>
      <c r="AB1065" s="318"/>
      <c r="AC1065" s="318"/>
      <c r="AD1065" s="318" t="s">
        <v>43</v>
      </c>
      <c r="AF1065" s="318"/>
      <c r="AG1065" s="320"/>
      <c r="AH1065" s="318"/>
      <c r="AI1065" s="320"/>
    </row>
    <row r="1066" spans="1:35" hidden="1">
      <c r="A1066" t="s">
        <v>3252</v>
      </c>
      <c r="B1066" s="1"/>
      <c r="C1066">
        <v>1</v>
      </c>
      <c r="D1066">
        <v>510896</v>
      </c>
      <c r="F1066" t="s">
        <v>43</v>
      </c>
      <c r="I1066" t="s">
        <v>43</v>
      </c>
      <c r="K1066" s="318"/>
      <c r="L1066"/>
      <c r="M1066" s="319"/>
      <c r="N1066" s="318">
        <v>1</v>
      </c>
      <c r="O1066" s="318"/>
      <c r="P1066" s="318"/>
      <c r="Q1066" s="319"/>
      <c r="R1066" t="s">
        <v>43</v>
      </c>
      <c r="S1066" s="318"/>
      <c r="AB1066" s="318"/>
      <c r="AC1066" s="318"/>
      <c r="AD1066" s="318" t="s">
        <v>43</v>
      </c>
      <c r="AF1066" s="318"/>
      <c r="AG1066" s="320"/>
      <c r="AH1066" s="318"/>
      <c r="AI1066" s="320"/>
    </row>
    <row r="1067" spans="1:35" hidden="1">
      <c r="A1067" t="s">
        <v>3255</v>
      </c>
      <c r="B1067" s="1"/>
      <c r="C1067">
        <v>1</v>
      </c>
      <c r="D1067">
        <v>510897</v>
      </c>
      <c r="F1067" t="s">
        <v>43</v>
      </c>
      <c r="I1067" t="s">
        <v>43</v>
      </c>
      <c r="K1067" s="318"/>
      <c r="L1067"/>
      <c r="M1067" s="319"/>
      <c r="N1067" s="318">
        <v>1</v>
      </c>
      <c r="O1067" s="318"/>
      <c r="P1067" s="318"/>
      <c r="Q1067" s="319"/>
      <c r="R1067" t="s">
        <v>43</v>
      </c>
      <c r="S1067" s="318"/>
      <c r="AB1067" s="318"/>
      <c r="AC1067" s="318"/>
      <c r="AD1067" s="318" t="s">
        <v>43</v>
      </c>
      <c r="AF1067" s="318"/>
      <c r="AG1067" s="320"/>
      <c r="AH1067" s="318"/>
      <c r="AI1067" s="320"/>
    </row>
    <row r="1068" spans="1:35" hidden="1">
      <c r="A1068" t="s">
        <v>3258</v>
      </c>
      <c r="B1068" s="1"/>
      <c r="C1068">
        <v>1</v>
      </c>
      <c r="D1068">
        <v>510898</v>
      </c>
      <c r="F1068" t="s">
        <v>43</v>
      </c>
      <c r="I1068" t="s">
        <v>43</v>
      </c>
      <c r="K1068" s="318"/>
      <c r="L1068"/>
      <c r="M1068" s="319"/>
      <c r="N1068" s="318">
        <v>1</v>
      </c>
      <c r="O1068" s="318"/>
      <c r="P1068" s="318"/>
      <c r="Q1068" s="319"/>
      <c r="R1068" t="s">
        <v>43</v>
      </c>
      <c r="S1068" s="318"/>
      <c r="AB1068" s="318"/>
      <c r="AC1068" s="318"/>
      <c r="AD1068" s="318" t="s">
        <v>43</v>
      </c>
      <c r="AF1068" s="318"/>
      <c r="AG1068" s="320"/>
      <c r="AH1068" s="318"/>
      <c r="AI1068" s="320"/>
    </row>
    <row r="1069" spans="1:35" hidden="1">
      <c r="A1069" t="s">
        <v>3261</v>
      </c>
      <c r="B1069" s="1"/>
      <c r="C1069">
        <v>1</v>
      </c>
      <c r="D1069">
        <v>510899</v>
      </c>
      <c r="F1069" t="s">
        <v>43</v>
      </c>
      <c r="I1069" t="s">
        <v>43</v>
      </c>
      <c r="K1069" s="318"/>
      <c r="L1069"/>
      <c r="M1069" s="319"/>
      <c r="N1069" s="318">
        <v>1</v>
      </c>
      <c r="O1069" s="318"/>
      <c r="P1069" s="318"/>
      <c r="Q1069" s="319"/>
      <c r="R1069" t="s">
        <v>43</v>
      </c>
      <c r="S1069" s="318"/>
      <c r="AB1069" s="318"/>
      <c r="AC1069" s="318"/>
      <c r="AD1069" s="318" t="s">
        <v>43</v>
      </c>
      <c r="AF1069" s="318"/>
      <c r="AG1069" s="320"/>
      <c r="AH1069" s="318"/>
      <c r="AI1069" s="320"/>
    </row>
    <row r="1070" spans="1:35" hidden="1">
      <c r="A1070" t="s">
        <v>3262</v>
      </c>
      <c r="B1070" s="1"/>
      <c r="C1070">
        <v>1</v>
      </c>
      <c r="D1070">
        <v>510900</v>
      </c>
      <c r="F1070" t="s">
        <v>43</v>
      </c>
      <c r="I1070" t="s">
        <v>43</v>
      </c>
      <c r="K1070" s="318"/>
      <c r="L1070"/>
      <c r="M1070" s="319"/>
      <c r="N1070" s="318">
        <v>1</v>
      </c>
      <c r="O1070" s="318"/>
      <c r="P1070" s="318"/>
      <c r="Q1070" s="319"/>
      <c r="R1070" t="s">
        <v>43</v>
      </c>
      <c r="S1070" s="318"/>
      <c r="AB1070" s="318"/>
      <c r="AC1070" s="318"/>
      <c r="AD1070" s="318" t="s">
        <v>43</v>
      </c>
      <c r="AF1070" s="318"/>
      <c r="AG1070" s="320"/>
      <c r="AH1070" s="318"/>
      <c r="AI1070" s="320"/>
    </row>
    <row r="1071" spans="1:35" hidden="1">
      <c r="A1071" t="s">
        <v>3265</v>
      </c>
      <c r="B1071" s="1"/>
      <c r="C1071">
        <v>1</v>
      </c>
      <c r="D1071">
        <v>510901</v>
      </c>
      <c r="F1071" t="s">
        <v>43</v>
      </c>
      <c r="I1071" t="s">
        <v>43</v>
      </c>
      <c r="K1071" s="318"/>
      <c r="L1071"/>
      <c r="M1071" s="319"/>
      <c r="N1071" s="318">
        <v>1</v>
      </c>
      <c r="O1071" s="318"/>
      <c r="P1071" s="318"/>
      <c r="Q1071" s="319"/>
      <c r="R1071" t="s">
        <v>43</v>
      </c>
      <c r="S1071" s="318"/>
      <c r="AB1071" s="318"/>
      <c r="AC1071" s="318"/>
      <c r="AD1071" s="318" t="s">
        <v>43</v>
      </c>
      <c r="AF1071" s="318"/>
      <c r="AG1071" s="320"/>
      <c r="AH1071" s="318"/>
      <c r="AI1071" s="320"/>
    </row>
    <row r="1072" spans="1:35" hidden="1">
      <c r="A1072" t="s">
        <v>3268</v>
      </c>
      <c r="B1072" s="1"/>
      <c r="C1072">
        <v>1</v>
      </c>
      <c r="D1072">
        <v>510902</v>
      </c>
      <c r="F1072" t="s">
        <v>43</v>
      </c>
      <c r="I1072" t="s">
        <v>43</v>
      </c>
      <c r="K1072" s="318"/>
      <c r="L1072"/>
      <c r="M1072" s="319"/>
      <c r="N1072" s="318">
        <v>1</v>
      </c>
      <c r="O1072" s="318"/>
      <c r="P1072" s="318"/>
      <c r="Q1072" s="319"/>
      <c r="R1072" t="s">
        <v>43</v>
      </c>
      <c r="S1072" s="318"/>
      <c r="AB1072" s="318"/>
      <c r="AC1072" s="318"/>
      <c r="AD1072" s="318" t="s">
        <v>43</v>
      </c>
      <c r="AF1072" s="318"/>
      <c r="AG1072" s="320"/>
      <c r="AH1072" s="318"/>
      <c r="AI1072" s="320"/>
    </row>
    <row r="1073" spans="1:35" hidden="1">
      <c r="A1073" t="s">
        <v>3271</v>
      </c>
      <c r="B1073" s="1"/>
      <c r="C1073">
        <v>1</v>
      </c>
      <c r="D1073">
        <v>510903</v>
      </c>
      <c r="F1073" t="s">
        <v>43</v>
      </c>
      <c r="I1073" t="s">
        <v>43</v>
      </c>
      <c r="K1073" s="318"/>
      <c r="L1073"/>
      <c r="M1073" s="319"/>
      <c r="N1073" s="318">
        <v>1</v>
      </c>
      <c r="O1073" s="318"/>
      <c r="P1073" s="318"/>
      <c r="Q1073" s="319"/>
      <c r="R1073" t="s">
        <v>43</v>
      </c>
      <c r="S1073" s="318"/>
      <c r="AB1073" s="318"/>
      <c r="AC1073" s="318"/>
      <c r="AD1073" s="318" t="s">
        <v>43</v>
      </c>
      <c r="AF1073" s="318"/>
      <c r="AG1073" s="320"/>
      <c r="AH1073" s="318"/>
      <c r="AI1073" s="320"/>
    </row>
    <row r="1074" spans="1:35" hidden="1">
      <c r="A1074" t="s">
        <v>3274</v>
      </c>
      <c r="B1074" s="1"/>
      <c r="C1074">
        <v>1</v>
      </c>
      <c r="D1074">
        <v>510904</v>
      </c>
      <c r="F1074" t="s">
        <v>43</v>
      </c>
      <c r="I1074" t="s">
        <v>43</v>
      </c>
      <c r="K1074" s="318"/>
      <c r="L1074"/>
      <c r="M1074" s="319"/>
      <c r="N1074" s="318">
        <v>1</v>
      </c>
      <c r="O1074" s="318"/>
      <c r="P1074" s="318"/>
      <c r="Q1074" s="319"/>
      <c r="R1074" t="s">
        <v>43</v>
      </c>
      <c r="S1074" s="318"/>
      <c r="AB1074" s="318"/>
      <c r="AC1074" s="318"/>
      <c r="AD1074" s="318" t="s">
        <v>43</v>
      </c>
      <c r="AF1074" s="318"/>
      <c r="AG1074" s="320"/>
      <c r="AH1074" s="318"/>
      <c r="AI1074" s="320"/>
    </row>
    <row r="1075" spans="1:35" hidden="1">
      <c r="A1075" t="s">
        <v>3275</v>
      </c>
      <c r="B1075" s="1"/>
      <c r="C1075">
        <v>1</v>
      </c>
      <c r="D1075">
        <v>510905</v>
      </c>
      <c r="F1075" t="s">
        <v>43</v>
      </c>
      <c r="I1075" t="s">
        <v>43</v>
      </c>
      <c r="K1075" s="318"/>
      <c r="L1075"/>
      <c r="M1075" s="319"/>
      <c r="N1075" s="318">
        <v>1</v>
      </c>
      <c r="O1075" s="318"/>
      <c r="P1075" s="318"/>
      <c r="Q1075" s="319"/>
      <c r="R1075" t="s">
        <v>43</v>
      </c>
      <c r="S1075" s="318"/>
      <c r="AB1075" s="318"/>
      <c r="AC1075" s="318"/>
      <c r="AD1075" s="318" t="s">
        <v>43</v>
      </c>
      <c r="AF1075" s="318"/>
      <c r="AG1075" s="320"/>
      <c r="AH1075" s="318"/>
      <c r="AI1075" s="320"/>
    </row>
    <row r="1076" spans="1:35" hidden="1">
      <c r="A1076" t="s">
        <v>3276</v>
      </c>
      <c r="B1076" s="1"/>
      <c r="C1076">
        <v>1</v>
      </c>
      <c r="D1076">
        <v>510906</v>
      </c>
      <c r="F1076" t="s">
        <v>43</v>
      </c>
      <c r="I1076" t="s">
        <v>43</v>
      </c>
      <c r="K1076" s="318"/>
      <c r="L1076"/>
      <c r="M1076" s="319"/>
      <c r="N1076" s="318">
        <v>1</v>
      </c>
      <c r="O1076" s="318"/>
      <c r="P1076" s="318"/>
      <c r="Q1076" s="319"/>
      <c r="R1076" t="s">
        <v>43</v>
      </c>
      <c r="S1076" s="318"/>
      <c r="AB1076" s="318"/>
      <c r="AC1076" s="318"/>
      <c r="AD1076" s="318" t="s">
        <v>43</v>
      </c>
      <c r="AF1076" s="318"/>
      <c r="AG1076" s="320"/>
      <c r="AH1076" s="318"/>
      <c r="AI1076" s="320"/>
    </row>
    <row r="1077" spans="1:35" hidden="1">
      <c r="A1077" t="s">
        <v>3279</v>
      </c>
      <c r="B1077" s="1"/>
      <c r="C1077">
        <v>1</v>
      </c>
      <c r="D1077">
        <v>510907</v>
      </c>
      <c r="F1077" t="s">
        <v>43</v>
      </c>
      <c r="I1077" t="s">
        <v>43</v>
      </c>
      <c r="K1077" s="318"/>
      <c r="L1077"/>
      <c r="M1077" s="319"/>
      <c r="N1077" s="318">
        <v>1</v>
      </c>
      <c r="O1077" s="318"/>
      <c r="P1077" s="318"/>
      <c r="Q1077" s="319"/>
      <c r="R1077" t="s">
        <v>43</v>
      </c>
      <c r="S1077" s="318"/>
      <c r="AB1077" s="318"/>
      <c r="AC1077" s="318"/>
      <c r="AD1077" s="318" t="s">
        <v>43</v>
      </c>
      <c r="AF1077" s="318"/>
      <c r="AG1077" s="320"/>
      <c r="AH1077" s="318"/>
      <c r="AI1077" s="320"/>
    </row>
    <row r="1078" spans="1:35" hidden="1">
      <c r="A1078" t="s">
        <v>3283</v>
      </c>
      <c r="B1078" s="1"/>
      <c r="C1078">
        <v>1</v>
      </c>
      <c r="D1078">
        <v>510908</v>
      </c>
      <c r="F1078" t="s">
        <v>43</v>
      </c>
      <c r="I1078" t="s">
        <v>43</v>
      </c>
      <c r="K1078" s="318"/>
      <c r="L1078"/>
      <c r="M1078" s="319"/>
      <c r="N1078" s="318">
        <v>1</v>
      </c>
      <c r="O1078" s="318"/>
      <c r="P1078" s="318"/>
      <c r="Q1078" s="319"/>
      <c r="R1078" t="s">
        <v>43</v>
      </c>
      <c r="S1078" s="318"/>
      <c r="AB1078" s="318"/>
      <c r="AC1078" s="318"/>
      <c r="AD1078" s="318" t="s">
        <v>43</v>
      </c>
      <c r="AF1078" s="318"/>
      <c r="AG1078" s="320"/>
      <c r="AH1078" s="318"/>
      <c r="AI1078" s="320"/>
    </row>
    <row r="1079" spans="1:35" hidden="1">
      <c r="A1079" t="s">
        <v>3286</v>
      </c>
      <c r="B1079" s="1"/>
      <c r="C1079">
        <v>1</v>
      </c>
      <c r="D1079">
        <v>510909</v>
      </c>
      <c r="F1079" t="s">
        <v>43</v>
      </c>
      <c r="I1079" t="s">
        <v>43</v>
      </c>
      <c r="K1079" s="318"/>
      <c r="L1079"/>
      <c r="M1079" s="319"/>
      <c r="N1079" s="318">
        <v>1</v>
      </c>
      <c r="O1079" s="318"/>
      <c r="P1079" s="318"/>
      <c r="Q1079" s="319"/>
      <c r="R1079" t="s">
        <v>43</v>
      </c>
      <c r="S1079" s="318"/>
      <c r="AB1079" s="318"/>
      <c r="AC1079" s="318"/>
      <c r="AD1079" s="318" t="s">
        <v>43</v>
      </c>
      <c r="AF1079" s="318"/>
      <c r="AG1079" s="320"/>
      <c r="AH1079" s="318"/>
      <c r="AI1079" s="320"/>
    </row>
    <row r="1080" spans="1:35" hidden="1">
      <c r="A1080" t="s">
        <v>3289</v>
      </c>
      <c r="B1080" s="1"/>
      <c r="C1080">
        <v>1</v>
      </c>
      <c r="D1080">
        <v>510910</v>
      </c>
      <c r="F1080" t="s">
        <v>43</v>
      </c>
      <c r="I1080" t="s">
        <v>43</v>
      </c>
      <c r="K1080" s="318"/>
      <c r="L1080"/>
      <c r="M1080" s="319"/>
      <c r="N1080" s="318">
        <v>1</v>
      </c>
      <c r="O1080" s="318"/>
      <c r="P1080" s="318"/>
      <c r="Q1080" s="319"/>
      <c r="R1080" t="s">
        <v>43</v>
      </c>
      <c r="S1080" s="318"/>
      <c r="AB1080" s="318"/>
      <c r="AC1080" s="318"/>
      <c r="AD1080" s="318" t="s">
        <v>43</v>
      </c>
      <c r="AF1080" s="318"/>
      <c r="AG1080" s="320"/>
      <c r="AH1080" s="318"/>
      <c r="AI1080" s="320"/>
    </row>
    <row r="1081" spans="1:35" hidden="1">
      <c r="A1081" t="s">
        <v>3292</v>
      </c>
      <c r="B1081" s="1"/>
      <c r="C1081">
        <v>1</v>
      </c>
      <c r="D1081">
        <v>510911</v>
      </c>
      <c r="F1081" t="s">
        <v>43</v>
      </c>
      <c r="I1081" t="s">
        <v>43</v>
      </c>
      <c r="K1081" s="318"/>
      <c r="L1081"/>
      <c r="M1081" s="319"/>
      <c r="N1081" s="318">
        <v>1</v>
      </c>
      <c r="O1081" s="318"/>
      <c r="P1081" s="318"/>
      <c r="Q1081" s="319"/>
      <c r="R1081" t="s">
        <v>43</v>
      </c>
      <c r="S1081" s="318"/>
      <c r="AB1081" s="318"/>
      <c r="AC1081" s="318"/>
      <c r="AD1081" s="318" t="s">
        <v>43</v>
      </c>
      <c r="AF1081" s="318"/>
      <c r="AG1081" s="320"/>
      <c r="AH1081" s="318"/>
      <c r="AI1081" s="320"/>
    </row>
    <row r="1082" spans="1:35" hidden="1">
      <c r="A1082" t="s">
        <v>3295</v>
      </c>
      <c r="B1082" s="1"/>
      <c r="C1082">
        <v>1</v>
      </c>
      <c r="D1082">
        <v>510912</v>
      </c>
      <c r="F1082" t="s">
        <v>43</v>
      </c>
      <c r="I1082" t="s">
        <v>43</v>
      </c>
      <c r="K1082" s="318"/>
      <c r="L1082"/>
      <c r="M1082" s="319"/>
      <c r="N1082" s="318">
        <v>1</v>
      </c>
      <c r="O1082" s="318"/>
      <c r="P1082" s="318"/>
      <c r="Q1082" s="319"/>
      <c r="R1082" t="s">
        <v>43</v>
      </c>
      <c r="S1082" s="318"/>
      <c r="AB1082" s="318"/>
      <c r="AC1082" s="318"/>
      <c r="AD1082" s="318" t="s">
        <v>43</v>
      </c>
      <c r="AF1082" s="318"/>
      <c r="AG1082" s="320"/>
      <c r="AH1082" s="318"/>
      <c r="AI1082" s="320"/>
    </row>
    <row r="1083" spans="1:35" hidden="1">
      <c r="A1083" t="s">
        <v>3298</v>
      </c>
      <c r="B1083" s="1"/>
      <c r="C1083">
        <v>1</v>
      </c>
      <c r="D1083">
        <v>510913</v>
      </c>
      <c r="F1083" t="s">
        <v>43</v>
      </c>
      <c r="I1083" t="s">
        <v>43</v>
      </c>
      <c r="K1083" s="318"/>
      <c r="L1083"/>
      <c r="M1083" s="319"/>
      <c r="N1083" s="318">
        <v>1</v>
      </c>
      <c r="O1083" s="318"/>
      <c r="P1083" s="318"/>
      <c r="Q1083" s="319"/>
      <c r="R1083" t="s">
        <v>43</v>
      </c>
      <c r="S1083" s="318"/>
      <c r="AB1083" s="318"/>
      <c r="AC1083" s="318"/>
      <c r="AD1083" s="318" t="s">
        <v>43</v>
      </c>
      <c r="AF1083" s="318"/>
      <c r="AG1083" s="320"/>
      <c r="AH1083" s="318"/>
      <c r="AI1083" s="320"/>
    </row>
    <row r="1084" spans="1:35" hidden="1">
      <c r="A1084" t="s">
        <v>3301</v>
      </c>
      <c r="B1084" s="1"/>
      <c r="C1084">
        <v>1</v>
      </c>
      <c r="D1084">
        <v>510914</v>
      </c>
      <c r="F1084" t="s">
        <v>43</v>
      </c>
      <c r="I1084" t="s">
        <v>43</v>
      </c>
      <c r="K1084" s="318"/>
      <c r="L1084"/>
      <c r="M1084" s="319"/>
      <c r="N1084" s="318">
        <v>1</v>
      </c>
      <c r="O1084" s="318"/>
      <c r="P1084" s="318"/>
      <c r="Q1084" s="319"/>
      <c r="R1084" t="s">
        <v>43</v>
      </c>
      <c r="S1084" s="318"/>
      <c r="AB1084" s="318"/>
      <c r="AC1084" s="318"/>
      <c r="AD1084" s="318" t="s">
        <v>43</v>
      </c>
      <c r="AF1084" s="318"/>
      <c r="AG1084" s="320"/>
      <c r="AH1084" s="318"/>
      <c r="AI1084" s="320"/>
    </row>
    <row r="1085" spans="1:35" hidden="1">
      <c r="A1085" t="s">
        <v>3304</v>
      </c>
      <c r="B1085" s="1"/>
      <c r="C1085">
        <v>1</v>
      </c>
      <c r="D1085">
        <v>510915</v>
      </c>
      <c r="F1085" t="s">
        <v>43</v>
      </c>
      <c r="I1085" t="s">
        <v>43</v>
      </c>
      <c r="K1085" s="318"/>
      <c r="L1085"/>
      <c r="M1085" s="319"/>
      <c r="N1085" s="318">
        <v>1</v>
      </c>
      <c r="O1085" s="318"/>
      <c r="P1085" s="318"/>
      <c r="Q1085" s="319"/>
      <c r="R1085" t="s">
        <v>43</v>
      </c>
      <c r="S1085" s="318"/>
      <c r="AB1085" s="318"/>
      <c r="AC1085" s="318"/>
      <c r="AD1085" s="318" t="s">
        <v>43</v>
      </c>
      <c r="AF1085" s="318"/>
      <c r="AG1085" s="320"/>
      <c r="AH1085" s="318"/>
      <c r="AI1085" s="320"/>
    </row>
    <row r="1086" spans="1:35" hidden="1">
      <c r="A1086" t="s">
        <v>3307</v>
      </c>
      <c r="B1086" s="1"/>
      <c r="C1086">
        <v>1</v>
      </c>
      <c r="D1086">
        <v>510916</v>
      </c>
      <c r="F1086" t="s">
        <v>43</v>
      </c>
      <c r="I1086" t="s">
        <v>43</v>
      </c>
      <c r="K1086" s="318"/>
      <c r="L1086"/>
      <c r="M1086" s="319"/>
      <c r="N1086" s="318">
        <v>1</v>
      </c>
      <c r="O1086" s="318"/>
      <c r="P1086" s="318"/>
      <c r="Q1086" s="319"/>
      <c r="R1086" t="s">
        <v>43</v>
      </c>
      <c r="S1086" s="318"/>
      <c r="AB1086" s="318"/>
      <c r="AC1086" s="318"/>
      <c r="AD1086" s="318" t="s">
        <v>43</v>
      </c>
      <c r="AF1086" s="318"/>
      <c r="AG1086" s="320"/>
      <c r="AH1086" s="318"/>
      <c r="AI1086" s="320"/>
    </row>
    <row r="1087" spans="1:35" hidden="1">
      <c r="A1087" t="s">
        <v>3310</v>
      </c>
      <c r="B1087" s="1"/>
      <c r="C1087">
        <v>1</v>
      </c>
      <c r="D1087">
        <v>510917</v>
      </c>
      <c r="F1087" t="s">
        <v>43</v>
      </c>
      <c r="I1087" t="s">
        <v>43</v>
      </c>
      <c r="K1087" s="318"/>
      <c r="L1087"/>
      <c r="M1087" s="319"/>
      <c r="N1087" s="318">
        <v>1</v>
      </c>
      <c r="O1087" s="318"/>
      <c r="P1087" s="318"/>
      <c r="Q1087" s="319"/>
      <c r="R1087" t="s">
        <v>43</v>
      </c>
      <c r="S1087" s="318"/>
      <c r="AB1087" s="318"/>
      <c r="AC1087" s="318"/>
      <c r="AD1087" s="318" t="s">
        <v>43</v>
      </c>
      <c r="AF1087" s="318"/>
      <c r="AG1087" s="320"/>
      <c r="AH1087" s="318"/>
      <c r="AI1087" s="320"/>
    </row>
    <row r="1088" spans="1:35" hidden="1">
      <c r="A1088" t="s">
        <v>3313</v>
      </c>
      <c r="B1088" s="1"/>
      <c r="C1088">
        <v>1</v>
      </c>
      <c r="D1088">
        <v>510918</v>
      </c>
      <c r="F1088" t="s">
        <v>43</v>
      </c>
      <c r="I1088" t="s">
        <v>43</v>
      </c>
      <c r="K1088" s="318"/>
      <c r="L1088"/>
      <c r="M1088" s="319"/>
      <c r="N1088" s="318">
        <v>1</v>
      </c>
      <c r="O1088" s="318"/>
      <c r="P1088" s="318"/>
      <c r="Q1088" s="319"/>
      <c r="R1088" t="s">
        <v>43</v>
      </c>
      <c r="S1088" s="318"/>
      <c r="AB1088" s="318"/>
      <c r="AC1088" s="318"/>
      <c r="AD1088" s="318" t="s">
        <v>43</v>
      </c>
      <c r="AF1088" s="318"/>
      <c r="AG1088" s="320"/>
      <c r="AH1088" s="318"/>
      <c r="AI1088" s="320"/>
    </row>
    <row r="1089" spans="1:35" hidden="1">
      <c r="A1089" t="s">
        <v>3316</v>
      </c>
      <c r="B1089" s="1"/>
      <c r="C1089">
        <v>1</v>
      </c>
      <c r="D1089">
        <v>510919</v>
      </c>
      <c r="F1089" t="s">
        <v>43</v>
      </c>
      <c r="I1089" t="s">
        <v>43</v>
      </c>
      <c r="K1089" s="318"/>
      <c r="L1089"/>
      <c r="M1089" s="319"/>
      <c r="N1089" s="318">
        <v>1</v>
      </c>
      <c r="O1089" s="318"/>
      <c r="P1089" s="318"/>
      <c r="Q1089" s="319"/>
      <c r="R1089" t="s">
        <v>43</v>
      </c>
      <c r="S1089" s="318"/>
      <c r="AB1089" s="318"/>
      <c r="AC1089" s="318"/>
      <c r="AD1089" s="318" t="s">
        <v>43</v>
      </c>
      <c r="AF1089" s="318"/>
      <c r="AG1089" s="320"/>
      <c r="AH1089" s="318"/>
      <c r="AI1089" s="320"/>
    </row>
    <row r="1090" spans="1:35" hidden="1">
      <c r="A1090" t="s">
        <v>3317</v>
      </c>
      <c r="B1090" s="1"/>
      <c r="C1090">
        <v>1</v>
      </c>
      <c r="D1090">
        <v>510920</v>
      </c>
      <c r="F1090" t="s">
        <v>43</v>
      </c>
      <c r="I1090" t="s">
        <v>43</v>
      </c>
      <c r="K1090" s="318"/>
      <c r="L1090"/>
      <c r="M1090" s="319"/>
      <c r="N1090" s="318">
        <v>1</v>
      </c>
      <c r="O1090" s="318"/>
      <c r="P1090" s="318"/>
      <c r="Q1090" s="319"/>
      <c r="R1090" t="s">
        <v>43</v>
      </c>
      <c r="S1090" s="318"/>
      <c r="AB1090" s="318"/>
      <c r="AC1090" s="318"/>
      <c r="AD1090" s="318" t="s">
        <v>43</v>
      </c>
      <c r="AF1090" s="318"/>
      <c r="AG1090" s="320"/>
      <c r="AH1090" s="318"/>
      <c r="AI1090" s="320"/>
    </row>
    <row r="1091" spans="1:35" hidden="1">
      <c r="A1091" t="s">
        <v>3320</v>
      </c>
      <c r="B1091" s="1"/>
      <c r="C1091">
        <v>1</v>
      </c>
      <c r="D1091">
        <v>510921</v>
      </c>
      <c r="F1091" t="s">
        <v>43</v>
      </c>
      <c r="I1091" t="s">
        <v>43</v>
      </c>
      <c r="K1091" s="318"/>
      <c r="L1091"/>
      <c r="M1091" s="319"/>
      <c r="N1091" s="318">
        <v>1</v>
      </c>
      <c r="O1091" s="318"/>
      <c r="P1091" s="318"/>
      <c r="Q1091" s="319"/>
      <c r="R1091" t="s">
        <v>43</v>
      </c>
      <c r="S1091" s="318"/>
      <c r="AB1091" s="318"/>
      <c r="AC1091" s="318"/>
      <c r="AD1091" s="318" t="s">
        <v>43</v>
      </c>
      <c r="AF1091" s="318"/>
      <c r="AG1091" s="320"/>
      <c r="AH1091" s="318"/>
      <c r="AI1091" s="320"/>
    </row>
    <row r="1092" spans="1:35" hidden="1">
      <c r="A1092" t="s">
        <v>3323</v>
      </c>
      <c r="B1092" s="1"/>
      <c r="C1092">
        <v>1</v>
      </c>
      <c r="D1092">
        <v>510922</v>
      </c>
      <c r="F1092" t="s">
        <v>43</v>
      </c>
      <c r="I1092" t="s">
        <v>43</v>
      </c>
      <c r="K1092" s="318"/>
      <c r="L1092"/>
      <c r="M1092" s="319"/>
      <c r="N1092" s="318">
        <v>1</v>
      </c>
      <c r="O1092" s="318"/>
      <c r="P1092" s="318"/>
      <c r="Q1092" s="319"/>
      <c r="R1092" t="s">
        <v>43</v>
      </c>
      <c r="S1092" s="318"/>
      <c r="AB1092" s="318"/>
      <c r="AC1092" s="318"/>
      <c r="AD1092" s="318" t="s">
        <v>43</v>
      </c>
      <c r="AF1092" s="318"/>
      <c r="AG1092" s="320"/>
      <c r="AH1092" s="318"/>
      <c r="AI1092" s="320"/>
    </row>
    <row r="1093" spans="1:35" hidden="1">
      <c r="A1093" t="s">
        <v>3325</v>
      </c>
      <c r="B1093" s="1"/>
      <c r="C1093">
        <v>1</v>
      </c>
      <c r="D1093">
        <v>510923</v>
      </c>
      <c r="F1093" t="s">
        <v>43</v>
      </c>
      <c r="I1093" t="s">
        <v>43</v>
      </c>
      <c r="K1093" s="318"/>
      <c r="L1093"/>
      <c r="M1093" s="319"/>
      <c r="N1093" s="318">
        <v>1</v>
      </c>
      <c r="O1093" s="318"/>
      <c r="P1093" s="318"/>
      <c r="Q1093" s="319"/>
      <c r="R1093" t="s">
        <v>43</v>
      </c>
      <c r="S1093" s="318"/>
      <c r="AB1093" s="318"/>
      <c r="AC1093" s="318"/>
      <c r="AD1093" s="318" t="s">
        <v>43</v>
      </c>
      <c r="AF1093" s="318"/>
      <c r="AG1093" s="320"/>
      <c r="AH1093" s="318"/>
      <c r="AI1093" s="320"/>
    </row>
    <row r="1094" spans="1:35" hidden="1">
      <c r="A1094" t="s">
        <v>3327</v>
      </c>
      <c r="B1094" s="1"/>
      <c r="C1094">
        <v>1</v>
      </c>
      <c r="D1094">
        <v>510924</v>
      </c>
      <c r="F1094" t="s">
        <v>43</v>
      </c>
      <c r="I1094" t="s">
        <v>43</v>
      </c>
      <c r="K1094" s="318"/>
      <c r="L1094"/>
      <c r="M1094" s="319"/>
      <c r="N1094" s="318">
        <v>1</v>
      </c>
      <c r="O1094" s="318"/>
      <c r="P1094" s="318"/>
      <c r="Q1094" s="319"/>
      <c r="R1094" t="s">
        <v>43</v>
      </c>
      <c r="S1094" s="318"/>
      <c r="AB1094" s="318"/>
      <c r="AC1094" s="318"/>
      <c r="AD1094" s="318" t="s">
        <v>43</v>
      </c>
      <c r="AF1094" s="318"/>
      <c r="AG1094" s="320"/>
      <c r="AH1094" s="318"/>
      <c r="AI1094" s="320"/>
    </row>
    <row r="1095" spans="1:35" hidden="1">
      <c r="A1095" t="s">
        <v>3330</v>
      </c>
      <c r="B1095" s="1"/>
      <c r="C1095">
        <v>1</v>
      </c>
      <c r="D1095">
        <v>510925</v>
      </c>
      <c r="F1095" t="s">
        <v>43</v>
      </c>
      <c r="I1095" t="s">
        <v>43</v>
      </c>
      <c r="K1095" s="318"/>
      <c r="L1095"/>
      <c r="M1095" s="319"/>
      <c r="N1095" s="318">
        <v>1</v>
      </c>
      <c r="O1095" s="318"/>
      <c r="P1095" s="318"/>
      <c r="Q1095" s="319"/>
      <c r="R1095" t="s">
        <v>43</v>
      </c>
      <c r="S1095" s="318"/>
      <c r="AB1095" s="318"/>
      <c r="AC1095" s="318"/>
      <c r="AD1095" s="318" t="s">
        <v>43</v>
      </c>
      <c r="AF1095" s="318"/>
      <c r="AG1095" s="320"/>
      <c r="AH1095" s="318"/>
      <c r="AI1095" s="320"/>
    </row>
    <row r="1096" spans="1:35" hidden="1">
      <c r="A1096" t="s">
        <v>3333</v>
      </c>
      <c r="B1096" s="1"/>
      <c r="C1096">
        <v>1</v>
      </c>
      <c r="D1096">
        <v>510926</v>
      </c>
      <c r="F1096" t="s">
        <v>43</v>
      </c>
      <c r="I1096" t="s">
        <v>43</v>
      </c>
      <c r="K1096" s="318"/>
      <c r="L1096"/>
      <c r="M1096" s="319"/>
      <c r="N1096" s="318">
        <v>1</v>
      </c>
      <c r="O1096" s="318"/>
      <c r="P1096" s="318"/>
      <c r="Q1096" s="319"/>
      <c r="R1096" t="s">
        <v>43</v>
      </c>
      <c r="S1096" s="318"/>
      <c r="AB1096" s="318"/>
      <c r="AC1096" s="318"/>
      <c r="AD1096" s="318" t="s">
        <v>43</v>
      </c>
      <c r="AF1096" s="318"/>
      <c r="AG1096" s="320"/>
      <c r="AH1096" s="318"/>
      <c r="AI1096" s="320"/>
    </row>
    <row r="1097" spans="1:35" hidden="1">
      <c r="A1097" t="s">
        <v>3336</v>
      </c>
      <c r="B1097" s="1"/>
      <c r="C1097">
        <v>1</v>
      </c>
      <c r="D1097">
        <v>510927</v>
      </c>
      <c r="F1097" t="s">
        <v>43</v>
      </c>
      <c r="I1097" t="s">
        <v>43</v>
      </c>
      <c r="K1097" s="318"/>
      <c r="L1097"/>
      <c r="M1097" s="319"/>
      <c r="N1097" s="318">
        <v>1</v>
      </c>
      <c r="O1097" s="318"/>
      <c r="P1097" s="318"/>
      <c r="Q1097" s="319"/>
      <c r="R1097" t="s">
        <v>43</v>
      </c>
      <c r="S1097" s="318"/>
      <c r="AB1097" s="318"/>
      <c r="AC1097" s="318"/>
      <c r="AD1097" s="318" t="s">
        <v>43</v>
      </c>
      <c r="AF1097" s="318"/>
      <c r="AG1097" s="320"/>
      <c r="AH1097" s="318"/>
      <c r="AI1097" s="320"/>
    </row>
    <row r="1098" spans="1:35" hidden="1">
      <c r="A1098" t="s">
        <v>3338</v>
      </c>
      <c r="B1098" s="1"/>
      <c r="C1098">
        <v>1</v>
      </c>
      <c r="D1098">
        <v>510928</v>
      </c>
      <c r="F1098" t="s">
        <v>43</v>
      </c>
      <c r="I1098" t="s">
        <v>43</v>
      </c>
      <c r="K1098" s="318"/>
      <c r="L1098"/>
      <c r="M1098" s="319"/>
      <c r="N1098" s="318">
        <v>1</v>
      </c>
      <c r="O1098" s="318"/>
      <c r="P1098" s="318"/>
      <c r="Q1098" s="319"/>
      <c r="R1098" t="s">
        <v>43</v>
      </c>
      <c r="S1098" s="318"/>
      <c r="AB1098" s="318"/>
      <c r="AC1098" s="318"/>
      <c r="AD1098" s="318" t="s">
        <v>43</v>
      </c>
      <c r="AF1098" s="318"/>
      <c r="AG1098" s="320"/>
      <c r="AH1098" s="318"/>
      <c r="AI1098" s="320"/>
    </row>
    <row r="1099" spans="1:35" hidden="1">
      <c r="A1099" t="s">
        <v>3341</v>
      </c>
      <c r="B1099" s="1"/>
      <c r="C1099">
        <v>1</v>
      </c>
      <c r="D1099">
        <v>510929</v>
      </c>
      <c r="F1099" t="s">
        <v>43</v>
      </c>
      <c r="I1099" t="s">
        <v>43</v>
      </c>
      <c r="K1099" s="318"/>
      <c r="L1099"/>
      <c r="M1099" s="319"/>
      <c r="N1099" s="318">
        <v>1</v>
      </c>
      <c r="O1099" s="318"/>
      <c r="P1099" s="318"/>
      <c r="Q1099" s="319"/>
      <c r="R1099" t="s">
        <v>43</v>
      </c>
      <c r="S1099" s="318"/>
      <c r="AB1099" s="318"/>
      <c r="AC1099" s="318"/>
      <c r="AD1099" s="318" t="s">
        <v>43</v>
      </c>
      <c r="AF1099" s="318"/>
      <c r="AG1099" s="320"/>
      <c r="AH1099" s="318"/>
      <c r="AI1099" s="320"/>
    </row>
    <row r="1100" spans="1:35" hidden="1">
      <c r="A1100" t="s">
        <v>3344</v>
      </c>
      <c r="B1100" s="1"/>
      <c r="C1100">
        <v>1</v>
      </c>
      <c r="D1100">
        <v>510930</v>
      </c>
      <c r="F1100" t="s">
        <v>43</v>
      </c>
      <c r="I1100" t="s">
        <v>43</v>
      </c>
      <c r="K1100" s="318"/>
      <c r="L1100"/>
      <c r="M1100" s="319"/>
      <c r="N1100" s="318">
        <v>1</v>
      </c>
      <c r="O1100" s="318"/>
      <c r="P1100" s="318"/>
      <c r="Q1100" s="319"/>
      <c r="R1100" t="s">
        <v>43</v>
      </c>
      <c r="S1100" s="318"/>
      <c r="AB1100" s="318"/>
      <c r="AC1100" s="318"/>
      <c r="AD1100" s="318" t="s">
        <v>43</v>
      </c>
      <c r="AF1100" s="318"/>
      <c r="AG1100" s="320"/>
      <c r="AH1100" s="318"/>
      <c r="AI1100" s="320"/>
    </row>
    <row r="1101" spans="1:35" hidden="1">
      <c r="A1101" t="s">
        <v>3347</v>
      </c>
      <c r="B1101" s="1"/>
      <c r="C1101">
        <v>1</v>
      </c>
      <c r="D1101">
        <v>510931</v>
      </c>
      <c r="F1101" t="s">
        <v>43</v>
      </c>
      <c r="I1101" t="s">
        <v>43</v>
      </c>
      <c r="K1101" s="318"/>
      <c r="L1101"/>
      <c r="M1101" s="319"/>
      <c r="N1101" s="318">
        <v>1</v>
      </c>
      <c r="O1101" s="318"/>
      <c r="P1101" s="318"/>
      <c r="Q1101" s="319"/>
      <c r="R1101" t="s">
        <v>43</v>
      </c>
      <c r="S1101" s="318"/>
      <c r="AB1101" s="318"/>
      <c r="AC1101" s="318"/>
      <c r="AD1101" s="318" t="s">
        <v>43</v>
      </c>
      <c r="AF1101" s="318"/>
      <c r="AG1101" s="320"/>
      <c r="AH1101" s="318"/>
      <c r="AI1101" s="320"/>
    </row>
    <row r="1102" spans="1:35" hidden="1">
      <c r="A1102" t="s">
        <v>3350</v>
      </c>
      <c r="B1102" s="1"/>
      <c r="C1102">
        <v>1</v>
      </c>
      <c r="D1102">
        <v>510932</v>
      </c>
      <c r="F1102" t="s">
        <v>43</v>
      </c>
      <c r="I1102" t="s">
        <v>43</v>
      </c>
      <c r="K1102" s="318"/>
      <c r="L1102"/>
      <c r="M1102" s="319"/>
      <c r="N1102" s="318">
        <v>1</v>
      </c>
      <c r="O1102" s="318"/>
      <c r="P1102" s="318"/>
      <c r="Q1102" s="319"/>
      <c r="R1102" t="s">
        <v>43</v>
      </c>
      <c r="S1102" s="318"/>
      <c r="AB1102" s="318"/>
      <c r="AC1102" s="318"/>
      <c r="AD1102" s="318" t="s">
        <v>43</v>
      </c>
      <c r="AF1102" s="318"/>
      <c r="AG1102" s="320"/>
      <c r="AH1102" s="318"/>
      <c r="AI1102" s="320"/>
    </row>
    <row r="1103" spans="1:35" hidden="1">
      <c r="A1103" t="s">
        <v>3353</v>
      </c>
      <c r="B1103" s="1"/>
      <c r="C1103">
        <v>1</v>
      </c>
      <c r="D1103">
        <v>510933</v>
      </c>
      <c r="F1103" t="s">
        <v>43</v>
      </c>
      <c r="I1103" t="s">
        <v>43</v>
      </c>
      <c r="K1103" s="318"/>
      <c r="L1103"/>
      <c r="M1103" s="319"/>
      <c r="N1103" s="318">
        <v>1</v>
      </c>
      <c r="O1103" s="318"/>
      <c r="P1103" s="318"/>
      <c r="Q1103" s="319"/>
      <c r="R1103" t="s">
        <v>43</v>
      </c>
      <c r="S1103" s="318"/>
      <c r="AB1103" s="318"/>
      <c r="AC1103" s="318"/>
      <c r="AD1103" s="318" t="s">
        <v>43</v>
      </c>
      <c r="AF1103" s="318"/>
      <c r="AG1103" s="320"/>
      <c r="AH1103" s="318"/>
      <c r="AI1103" s="320"/>
    </row>
    <row r="1104" spans="1:35" hidden="1">
      <c r="A1104" t="s">
        <v>3356</v>
      </c>
      <c r="B1104" s="1"/>
      <c r="C1104">
        <v>1</v>
      </c>
      <c r="D1104">
        <v>510934</v>
      </c>
      <c r="F1104" t="s">
        <v>43</v>
      </c>
      <c r="I1104" t="s">
        <v>43</v>
      </c>
      <c r="K1104" s="318"/>
      <c r="L1104"/>
      <c r="M1104" s="319"/>
      <c r="N1104" s="318">
        <v>1</v>
      </c>
      <c r="O1104" s="318"/>
      <c r="P1104" s="318"/>
      <c r="Q1104" s="319"/>
      <c r="R1104" t="s">
        <v>43</v>
      </c>
      <c r="S1104" s="318"/>
      <c r="AB1104" s="318"/>
      <c r="AC1104" s="318"/>
      <c r="AD1104" s="318" t="s">
        <v>43</v>
      </c>
      <c r="AF1104" s="318"/>
      <c r="AG1104" s="320"/>
      <c r="AH1104" s="318"/>
      <c r="AI1104" s="320"/>
    </row>
    <row r="1105" spans="1:35" hidden="1">
      <c r="A1105" t="s">
        <v>3357</v>
      </c>
      <c r="B1105" s="1"/>
      <c r="C1105">
        <v>1</v>
      </c>
      <c r="D1105">
        <v>510935</v>
      </c>
      <c r="F1105" t="s">
        <v>43</v>
      </c>
      <c r="I1105" t="s">
        <v>43</v>
      </c>
      <c r="K1105" s="318"/>
      <c r="L1105"/>
      <c r="M1105" s="319"/>
      <c r="N1105" s="318">
        <v>1</v>
      </c>
      <c r="O1105" s="318"/>
      <c r="P1105" s="318"/>
      <c r="Q1105" s="319"/>
      <c r="R1105" t="s">
        <v>43</v>
      </c>
      <c r="S1105" s="318"/>
      <c r="AB1105" s="318"/>
      <c r="AC1105" s="318"/>
      <c r="AD1105" s="318" t="s">
        <v>43</v>
      </c>
      <c r="AF1105" s="318"/>
      <c r="AG1105" s="320"/>
      <c r="AH1105" s="318"/>
      <c r="AI1105" s="320"/>
    </row>
    <row r="1106" spans="1:35" hidden="1">
      <c r="A1106" t="s">
        <v>3358</v>
      </c>
      <c r="B1106" s="1"/>
      <c r="C1106">
        <v>1</v>
      </c>
      <c r="D1106">
        <v>510936</v>
      </c>
      <c r="F1106" t="s">
        <v>43</v>
      </c>
      <c r="I1106" t="s">
        <v>43</v>
      </c>
      <c r="K1106" s="318"/>
      <c r="L1106"/>
      <c r="M1106" s="319"/>
      <c r="N1106" s="318">
        <v>1</v>
      </c>
      <c r="O1106" s="318"/>
      <c r="P1106" s="318"/>
      <c r="Q1106" s="319"/>
      <c r="R1106" t="s">
        <v>43</v>
      </c>
      <c r="S1106" s="318"/>
      <c r="AB1106" s="318"/>
      <c r="AC1106" s="318"/>
      <c r="AD1106" s="318" t="s">
        <v>43</v>
      </c>
      <c r="AF1106" s="318"/>
      <c r="AG1106" s="320"/>
      <c r="AH1106" s="318"/>
      <c r="AI1106" s="320"/>
    </row>
    <row r="1107" spans="1:35" hidden="1">
      <c r="A1107" t="s">
        <v>3361</v>
      </c>
      <c r="B1107" s="1"/>
      <c r="C1107">
        <v>1</v>
      </c>
      <c r="D1107">
        <v>510937</v>
      </c>
      <c r="F1107" t="s">
        <v>43</v>
      </c>
      <c r="I1107" t="s">
        <v>43</v>
      </c>
      <c r="K1107" s="318"/>
      <c r="L1107"/>
      <c r="M1107" s="319"/>
      <c r="N1107" s="318">
        <v>1</v>
      </c>
      <c r="O1107" s="318"/>
      <c r="P1107" s="318"/>
      <c r="Q1107" s="319"/>
      <c r="R1107" t="s">
        <v>43</v>
      </c>
      <c r="S1107" s="318"/>
      <c r="AB1107" s="318"/>
      <c r="AC1107" s="318"/>
      <c r="AD1107" s="318" t="s">
        <v>43</v>
      </c>
      <c r="AF1107" s="318"/>
      <c r="AG1107" s="320"/>
      <c r="AH1107" s="318"/>
      <c r="AI1107" s="320"/>
    </row>
    <row r="1108" spans="1:35" hidden="1">
      <c r="A1108" t="s">
        <v>3362</v>
      </c>
      <c r="B1108" s="1"/>
      <c r="C1108">
        <v>1</v>
      </c>
      <c r="D1108">
        <v>510938</v>
      </c>
      <c r="F1108" t="s">
        <v>43</v>
      </c>
      <c r="I1108" t="s">
        <v>43</v>
      </c>
      <c r="K1108" s="318"/>
      <c r="L1108"/>
      <c r="M1108" s="319"/>
      <c r="N1108" s="318">
        <v>1</v>
      </c>
      <c r="O1108" s="318"/>
      <c r="P1108" s="318"/>
      <c r="Q1108" s="319"/>
      <c r="R1108" t="s">
        <v>43</v>
      </c>
      <c r="S1108" s="318"/>
      <c r="AB1108" s="318"/>
      <c r="AC1108" s="318"/>
      <c r="AD1108" s="318" t="s">
        <v>43</v>
      </c>
      <c r="AF1108" s="318"/>
      <c r="AG1108" s="320"/>
      <c r="AH1108" s="318"/>
      <c r="AI1108" s="320"/>
    </row>
    <row r="1109" spans="1:35" hidden="1">
      <c r="A1109" t="s">
        <v>3363</v>
      </c>
      <c r="B1109" s="1"/>
      <c r="C1109">
        <v>1</v>
      </c>
      <c r="D1109">
        <v>510939</v>
      </c>
      <c r="F1109" t="s">
        <v>43</v>
      </c>
      <c r="I1109" t="s">
        <v>43</v>
      </c>
      <c r="K1109" s="318"/>
      <c r="L1109"/>
      <c r="M1109" s="319"/>
      <c r="N1109" s="318">
        <v>1</v>
      </c>
      <c r="O1109" s="318"/>
      <c r="P1109" s="318"/>
      <c r="Q1109" s="319"/>
      <c r="R1109" t="s">
        <v>43</v>
      </c>
      <c r="S1109" s="318"/>
      <c r="AB1109" s="318"/>
      <c r="AC1109" s="318"/>
      <c r="AD1109" s="318" t="s">
        <v>43</v>
      </c>
      <c r="AF1109" s="318"/>
      <c r="AG1109" s="320"/>
      <c r="AH1109" s="318"/>
      <c r="AI1109" s="320"/>
    </row>
    <row r="1110" spans="1:35" hidden="1">
      <c r="A1110" t="s">
        <v>3366</v>
      </c>
      <c r="B1110" s="1"/>
      <c r="C1110">
        <v>1</v>
      </c>
      <c r="D1110">
        <v>510940</v>
      </c>
      <c r="F1110" t="s">
        <v>43</v>
      </c>
      <c r="I1110" t="s">
        <v>43</v>
      </c>
      <c r="K1110" s="318"/>
      <c r="L1110"/>
      <c r="M1110" s="319"/>
      <c r="N1110" s="318">
        <v>1</v>
      </c>
      <c r="O1110" s="318"/>
      <c r="P1110" s="318"/>
      <c r="Q1110" s="319"/>
      <c r="R1110" t="s">
        <v>43</v>
      </c>
      <c r="S1110" s="318"/>
      <c r="AB1110" s="318"/>
      <c r="AC1110" s="318"/>
      <c r="AD1110" s="318" t="s">
        <v>43</v>
      </c>
      <c r="AF1110" s="318"/>
      <c r="AG1110" s="320"/>
      <c r="AH1110" s="318"/>
      <c r="AI1110" s="320"/>
    </row>
    <row r="1111" spans="1:35" hidden="1">
      <c r="A1111" t="s">
        <v>3368</v>
      </c>
      <c r="B1111" s="1"/>
      <c r="C1111">
        <v>1</v>
      </c>
      <c r="D1111">
        <v>510941</v>
      </c>
      <c r="F1111" t="s">
        <v>43</v>
      </c>
      <c r="I1111" t="s">
        <v>43</v>
      </c>
      <c r="K1111" s="318"/>
      <c r="L1111"/>
      <c r="M1111" s="319"/>
      <c r="N1111" s="318">
        <v>1</v>
      </c>
      <c r="O1111" s="318"/>
      <c r="P1111" s="318"/>
      <c r="Q1111" s="319"/>
      <c r="R1111" t="s">
        <v>43</v>
      </c>
      <c r="S1111" s="318"/>
      <c r="AB1111" s="318"/>
      <c r="AC1111" s="318"/>
      <c r="AD1111" s="318" t="s">
        <v>43</v>
      </c>
      <c r="AF1111" s="318"/>
      <c r="AG1111" s="320"/>
      <c r="AH1111" s="318"/>
      <c r="AI1111" s="320"/>
    </row>
    <row r="1112" spans="1:35" hidden="1">
      <c r="A1112" t="s">
        <v>3371</v>
      </c>
      <c r="B1112" s="1"/>
      <c r="C1112">
        <v>1</v>
      </c>
      <c r="D1112">
        <v>510942</v>
      </c>
      <c r="F1112" t="s">
        <v>43</v>
      </c>
      <c r="I1112" t="s">
        <v>43</v>
      </c>
      <c r="K1112" s="318"/>
      <c r="L1112"/>
      <c r="M1112" s="319"/>
      <c r="N1112" s="318">
        <v>1</v>
      </c>
      <c r="O1112" s="318"/>
      <c r="P1112" s="318"/>
      <c r="Q1112" s="319"/>
      <c r="R1112" t="s">
        <v>43</v>
      </c>
      <c r="S1112" s="318"/>
      <c r="AB1112" s="318"/>
      <c r="AC1112" s="318"/>
      <c r="AD1112" s="318" t="s">
        <v>43</v>
      </c>
      <c r="AF1112" s="318"/>
      <c r="AG1112" s="320"/>
      <c r="AH1112" s="318"/>
      <c r="AI1112" s="320"/>
    </row>
    <row r="1113" spans="1:35" hidden="1">
      <c r="A1113" t="s">
        <v>3374</v>
      </c>
      <c r="B1113" s="1"/>
      <c r="C1113">
        <v>1</v>
      </c>
      <c r="D1113">
        <v>510943</v>
      </c>
      <c r="F1113" t="s">
        <v>43</v>
      </c>
      <c r="I1113" t="s">
        <v>43</v>
      </c>
      <c r="K1113" s="318"/>
      <c r="L1113"/>
      <c r="M1113" s="319"/>
      <c r="N1113" s="318">
        <v>1</v>
      </c>
      <c r="O1113" s="318"/>
      <c r="P1113" s="318"/>
      <c r="Q1113" s="319"/>
      <c r="R1113" t="s">
        <v>43</v>
      </c>
      <c r="S1113" s="318"/>
      <c r="AB1113" s="318"/>
      <c r="AC1113" s="318"/>
      <c r="AD1113" s="318" t="s">
        <v>43</v>
      </c>
      <c r="AF1113" s="318"/>
      <c r="AG1113" s="320"/>
      <c r="AH1113" s="318"/>
      <c r="AI1113" s="320"/>
    </row>
    <row r="1114" spans="1:35" hidden="1">
      <c r="A1114" t="s">
        <v>3377</v>
      </c>
      <c r="B1114" s="1"/>
      <c r="C1114">
        <v>1</v>
      </c>
      <c r="D1114">
        <v>510944</v>
      </c>
      <c r="F1114" t="s">
        <v>43</v>
      </c>
      <c r="I1114" t="s">
        <v>43</v>
      </c>
      <c r="K1114" s="318"/>
      <c r="L1114"/>
      <c r="M1114" s="319"/>
      <c r="N1114" s="318">
        <v>1</v>
      </c>
      <c r="O1114" s="318"/>
      <c r="P1114" s="318"/>
      <c r="Q1114" s="319"/>
      <c r="R1114" t="s">
        <v>43</v>
      </c>
      <c r="S1114" s="318"/>
      <c r="AB1114" s="318"/>
      <c r="AC1114" s="318"/>
      <c r="AD1114" s="318" t="s">
        <v>43</v>
      </c>
      <c r="AF1114" s="318"/>
      <c r="AG1114" s="320"/>
      <c r="AH1114" s="318"/>
      <c r="AI1114" s="320"/>
    </row>
    <row r="1115" spans="1:35" hidden="1">
      <c r="A1115" t="s">
        <v>3380</v>
      </c>
      <c r="B1115" s="1"/>
      <c r="C1115">
        <v>1</v>
      </c>
      <c r="D1115">
        <v>510945</v>
      </c>
      <c r="F1115" t="s">
        <v>43</v>
      </c>
      <c r="I1115" t="s">
        <v>43</v>
      </c>
      <c r="K1115" s="318"/>
      <c r="L1115"/>
      <c r="M1115" s="319"/>
      <c r="N1115" s="318">
        <v>1</v>
      </c>
      <c r="O1115" s="318"/>
      <c r="P1115" s="318"/>
      <c r="Q1115" s="319"/>
      <c r="R1115" t="s">
        <v>43</v>
      </c>
      <c r="S1115" s="318"/>
      <c r="AB1115" s="318"/>
      <c r="AC1115" s="318"/>
      <c r="AD1115" s="318" t="s">
        <v>43</v>
      </c>
      <c r="AF1115" s="318"/>
      <c r="AG1115" s="320"/>
      <c r="AH1115" s="318"/>
      <c r="AI1115" s="320"/>
    </row>
    <row r="1116" spans="1:35" hidden="1">
      <c r="A1116" t="s">
        <v>3383</v>
      </c>
      <c r="B1116" s="1"/>
      <c r="C1116">
        <v>1</v>
      </c>
      <c r="D1116">
        <v>510946</v>
      </c>
      <c r="F1116" t="s">
        <v>43</v>
      </c>
      <c r="I1116" t="s">
        <v>43</v>
      </c>
      <c r="K1116" s="318"/>
      <c r="L1116"/>
      <c r="M1116" s="319"/>
      <c r="N1116" s="318">
        <v>1</v>
      </c>
      <c r="O1116" s="318"/>
      <c r="P1116" s="318"/>
      <c r="Q1116" s="319"/>
      <c r="R1116" t="s">
        <v>43</v>
      </c>
      <c r="S1116" s="318"/>
      <c r="AB1116" s="318"/>
      <c r="AC1116" s="318"/>
      <c r="AD1116" s="318" t="s">
        <v>43</v>
      </c>
      <c r="AF1116" s="318"/>
      <c r="AG1116" s="320"/>
      <c r="AH1116" s="318"/>
      <c r="AI1116" s="320"/>
    </row>
    <row r="1117" spans="1:35" hidden="1">
      <c r="A1117" t="s">
        <v>3386</v>
      </c>
      <c r="B1117" s="1"/>
      <c r="C1117">
        <v>1</v>
      </c>
      <c r="D1117">
        <v>510947</v>
      </c>
      <c r="F1117" t="s">
        <v>43</v>
      </c>
      <c r="I1117" t="s">
        <v>43</v>
      </c>
      <c r="K1117" s="318"/>
      <c r="L1117"/>
      <c r="M1117" s="319"/>
      <c r="N1117" s="318">
        <v>1</v>
      </c>
      <c r="O1117" s="318"/>
      <c r="P1117" s="318"/>
      <c r="Q1117" s="319"/>
      <c r="R1117" t="s">
        <v>43</v>
      </c>
      <c r="S1117" s="318"/>
      <c r="AB1117" s="318"/>
      <c r="AC1117" s="318"/>
      <c r="AD1117" s="318" t="s">
        <v>43</v>
      </c>
      <c r="AF1117" s="318"/>
      <c r="AG1117" s="320"/>
      <c r="AH1117" s="318"/>
      <c r="AI1117" s="320"/>
    </row>
    <row r="1118" spans="1:35" hidden="1">
      <c r="A1118" t="s">
        <v>3389</v>
      </c>
      <c r="B1118" s="1"/>
      <c r="C1118">
        <v>1</v>
      </c>
      <c r="D1118">
        <v>510948</v>
      </c>
      <c r="F1118" t="s">
        <v>43</v>
      </c>
      <c r="I1118" t="s">
        <v>43</v>
      </c>
      <c r="K1118" s="318"/>
      <c r="L1118"/>
      <c r="M1118" s="319"/>
      <c r="N1118" s="318">
        <v>1</v>
      </c>
      <c r="O1118" s="318"/>
      <c r="P1118" s="318"/>
      <c r="Q1118" s="319"/>
      <c r="R1118" t="s">
        <v>43</v>
      </c>
      <c r="S1118" s="318"/>
      <c r="AB1118" s="318"/>
      <c r="AC1118" s="318"/>
      <c r="AD1118" s="318" t="s">
        <v>43</v>
      </c>
      <c r="AF1118" s="318"/>
      <c r="AG1118" s="320"/>
      <c r="AH1118" s="318"/>
      <c r="AI1118" s="320"/>
    </row>
    <row r="1119" spans="1:35" hidden="1">
      <c r="A1119" t="s">
        <v>3392</v>
      </c>
      <c r="B1119" s="1"/>
      <c r="C1119">
        <v>1</v>
      </c>
      <c r="D1119">
        <v>510949</v>
      </c>
      <c r="F1119" t="s">
        <v>43</v>
      </c>
      <c r="I1119" t="s">
        <v>43</v>
      </c>
      <c r="K1119" s="318"/>
      <c r="L1119"/>
      <c r="M1119" s="319"/>
      <c r="N1119" s="318">
        <v>1</v>
      </c>
      <c r="O1119" s="318"/>
      <c r="P1119" s="318"/>
      <c r="Q1119" s="319"/>
      <c r="R1119" t="s">
        <v>43</v>
      </c>
      <c r="S1119" s="318"/>
      <c r="AB1119" s="318"/>
      <c r="AC1119" s="318"/>
      <c r="AD1119" s="318" t="s">
        <v>43</v>
      </c>
      <c r="AF1119" s="318"/>
      <c r="AG1119" s="320"/>
      <c r="AH1119" s="318"/>
      <c r="AI1119" s="320"/>
    </row>
    <row r="1120" spans="1:35" hidden="1">
      <c r="A1120" t="s">
        <v>3395</v>
      </c>
      <c r="B1120" s="1"/>
      <c r="C1120">
        <v>1</v>
      </c>
      <c r="D1120">
        <v>510950</v>
      </c>
      <c r="F1120" t="s">
        <v>43</v>
      </c>
      <c r="I1120" t="s">
        <v>43</v>
      </c>
      <c r="K1120" s="318"/>
      <c r="L1120"/>
      <c r="M1120" s="319"/>
      <c r="N1120" s="318">
        <v>1</v>
      </c>
      <c r="O1120" s="318"/>
      <c r="P1120" s="318"/>
      <c r="Q1120" s="319"/>
      <c r="R1120" t="s">
        <v>43</v>
      </c>
      <c r="S1120" s="318"/>
      <c r="AB1120" s="318"/>
      <c r="AC1120" s="318"/>
      <c r="AD1120" s="318" t="s">
        <v>43</v>
      </c>
      <c r="AF1120" s="318"/>
      <c r="AG1120" s="320"/>
      <c r="AH1120" s="318"/>
      <c r="AI1120" s="320"/>
    </row>
    <row r="1121" spans="1:35" hidden="1">
      <c r="A1121" t="s">
        <v>3398</v>
      </c>
      <c r="B1121" s="1"/>
      <c r="C1121">
        <v>1</v>
      </c>
      <c r="D1121">
        <v>510951</v>
      </c>
      <c r="F1121" t="s">
        <v>43</v>
      </c>
      <c r="I1121" t="s">
        <v>43</v>
      </c>
      <c r="K1121" s="318"/>
      <c r="L1121"/>
      <c r="M1121" s="319"/>
      <c r="N1121" s="318">
        <v>1</v>
      </c>
      <c r="O1121" s="318"/>
      <c r="P1121" s="318"/>
      <c r="Q1121" s="319"/>
      <c r="R1121" t="s">
        <v>43</v>
      </c>
      <c r="S1121" s="318"/>
      <c r="AB1121" s="318"/>
      <c r="AC1121" s="318"/>
      <c r="AD1121" s="318" t="s">
        <v>43</v>
      </c>
      <c r="AF1121" s="318"/>
      <c r="AG1121" s="320"/>
      <c r="AH1121" s="318"/>
      <c r="AI1121" s="320"/>
    </row>
    <row r="1122" spans="1:35" hidden="1">
      <c r="A1122" t="s">
        <v>3399</v>
      </c>
      <c r="B1122" s="1"/>
      <c r="C1122">
        <v>1</v>
      </c>
      <c r="D1122">
        <v>510952</v>
      </c>
      <c r="F1122" t="s">
        <v>43</v>
      </c>
      <c r="I1122" t="s">
        <v>43</v>
      </c>
      <c r="K1122" s="318"/>
      <c r="L1122"/>
      <c r="M1122" s="319"/>
      <c r="N1122" s="318">
        <v>1</v>
      </c>
      <c r="O1122" s="318"/>
      <c r="P1122" s="318"/>
      <c r="Q1122" s="319"/>
      <c r="R1122" t="s">
        <v>43</v>
      </c>
      <c r="S1122" s="318"/>
      <c r="AB1122" s="318"/>
      <c r="AC1122" s="318"/>
      <c r="AD1122" s="318" t="s">
        <v>43</v>
      </c>
      <c r="AF1122" s="318"/>
      <c r="AG1122" s="320"/>
      <c r="AH1122" s="318"/>
      <c r="AI1122" s="320"/>
    </row>
    <row r="1123" spans="1:35" hidden="1">
      <c r="A1123" t="s">
        <v>3402</v>
      </c>
      <c r="B1123" s="1"/>
      <c r="C1123">
        <v>1</v>
      </c>
      <c r="D1123">
        <v>510953</v>
      </c>
      <c r="F1123" t="s">
        <v>43</v>
      </c>
      <c r="I1123" t="s">
        <v>43</v>
      </c>
      <c r="K1123" s="318"/>
      <c r="L1123"/>
      <c r="M1123" s="319"/>
      <c r="N1123" s="318">
        <v>1</v>
      </c>
      <c r="O1123" s="318"/>
      <c r="P1123" s="318"/>
      <c r="Q1123" s="319"/>
      <c r="R1123" t="s">
        <v>43</v>
      </c>
      <c r="S1123" s="318"/>
      <c r="AB1123" s="318"/>
      <c r="AC1123" s="318"/>
      <c r="AD1123" s="318" t="s">
        <v>43</v>
      </c>
      <c r="AF1123" s="318"/>
      <c r="AG1123" s="320"/>
      <c r="AH1123" s="318"/>
      <c r="AI1123" s="320"/>
    </row>
    <row r="1124" spans="1:35" hidden="1">
      <c r="A1124" t="s">
        <v>3404</v>
      </c>
      <c r="B1124" s="1"/>
      <c r="C1124">
        <v>1</v>
      </c>
      <c r="D1124">
        <v>510954</v>
      </c>
      <c r="F1124" t="s">
        <v>43</v>
      </c>
      <c r="I1124" t="s">
        <v>43</v>
      </c>
      <c r="K1124" s="318"/>
      <c r="L1124"/>
      <c r="M1124" s="319"/>
      <c r="N1124" s="318">
        <v>1</v>
      </c>
      <c r="O1124" s="318"/>
      <c r="P1124" s="318"/>
      <c r="Q1124" s="319"/>
      <c r="R1124" t="s">
        <v>43</v>
      </c>
      <c r="S1124" s="318"/>
      <c r="AB1124" s="318"/>
      <c r="AC1124" s="318"/>
      <c r="AD1124" s="318" t="s">
        <v>43</v>
      </c>
      <c r="AF1124" s="318"/>
      <c r="AG1124" s="320"/>
      <c r="AH1124" s="318"/>
      <c r="AI1124" s="320"/>
    </row>
    <row r="1125" spans="1:35" hidden="1">
      <c r="A1125" t="s">
        <v>3407</v>
      </c>
      <c r="B1125" s="1"/>
      <c r="C1125">
        <v>1</v>
      </c>
      <c r="D1125">
        <v>510955</v>
      </c>
      <c r="F1125" t="s">
        <v>43</v>
      </c>
      <c r="I1125" t="s">
        <v>43</v>
      </c>
      <c r="K1125" s="318"/>
      <c r="L1125"/>
      <c r="M1125" s="319"/>
      <c r="N1125" s="318">
        <v>1</v>
      </c>
      <c r="O1125" s="318"/>
      <c r="P1125" s="318"/>
      <c r="Q1125" s="319"/>
      <c r="R1125" t="s">
        <v>43</v>
      </c>
      <c r="S1125" s="318"/>
      <c r="AB1125" s="318"/>
      <c r="AC1125" s="318"/>
      <c r="AD1125" s="318" t="s">
        <v>43</v>
      </c>
      <c r="AF1125" s="318"/>
      <c r="AG1125" s="320"/>
      <c r="AH1125" s="318"/>
      <c r="AI1125" s="320"/>
    </row>
    <row r="1126" spans="1:35" hidden="1">
      <c r="A1126" t="s">
        <v>3408</v>
      </c>
      <c r="B1126" s="1"/>
      <c r="C1126">
        <v>1</v>
      </c>
      <c r="D1126">
        <v>510956</v>
      </c>
      <c r="F1126" t="s">
        <v>43</v>
      </c>
      <c r="I1126" t="s">
        <v>43</v>
      </c>
      <c r="K1126" s="318"/>
      <c r="L1126"/>
      <c r="M1126" s="319"/>
      <c r="N1126" s="318">
        <v>1</v>
      </c>
      <c r="O1126" s="318"/>
      <c r="P1126" s="318"/>
      <c r="Q1126" s="319"/>
      <c r="R1126" t="s">
        <v>43</v>
      </c>
      <c r="S1126" s="318"/>
      <c r="AB1126" s="318"/>
      <c r="AC1126" s="318"/>
      <c r="AD1126" s="318" t="s">
        <v>43</v>
      </c>
      <c r="AF1126" s="318"/>
      <c r="AG1126" s="320"/>
      <c r="AH1126" s="318"/>
      <c r="AI1126" s="320"/>
    </row>
    <row r="1127" spans="1:35" hidden="1">
      <c r="A1127" t="s">
        <v>3411</v>
      </c>
      <c r="B1127" s="1"/>
      <c r="C1127">
        <v>1</v>
      </c>
      <c r="D1127">
        <v>510957</v>
      </c>
      <c r="F1127" t="s">
        <v>43</v>
      </c>
      <c r="I1127" t="s">
        <v>43</v>
      </c>
      <c r="K1127" s="318"/>
      <c r="L1127"/>
      <c r="M1127" s="319"/>
      <c r="N1127" s="318">
        <v>1</v>
      </c>
      <c r="O1127" s="318"/>
      <c r="P1127" s="318"/>
      <c r="Q1127" s="319"/>
      <c r="R1127" t="s">
        <v>43</v>
      </c>
      <c r="S1127" s="318"/>
      <c r="AB1127" s="318"/>
      <c r="AC1127" s="318"/>
      <c r="AD1127" s="318" t="s">
        <v>43</v>
      </c>
      <c r="AF1127" s="318"/>
      <c r="AG1127" s="320"/>
      <c r="AH1127" s="318"/>
      <c r="AI1127" s="320"/>
    </row>
    <row r="1128" spans="1:35" hidden="1">
      <c r="A1128" t="s">
        <v>3414</v>
      </c>
      <c r="B1128" s="1"/>
      <c r="C1128">
        <v>1</v>
      </c>
      <c r="D1128">
        <v>510958</v>
      </c>
      <c r="F1128" t="s">
        <v>43</v>
      </c>
      <c r="I1128" t="s">
        <v>43</v>
      </c>
      <c r="K1128" s="318"/>
      <c r="L1128"/>
      <c r="M1128" s="319"/>
      <c r="N1128" s="318">
        <v>1</v>
      </c>
      <c r="O1128" s="318"/>
      <c r="P1128" s="318"/>
      <c r="Q1128" s="319"/>
      <c r="R1128" t="s">
        <v>43</v>
      </c>
      <c r="S1128" s="318"/>
      <c r="AB1128" s="318"/>
      <c r="AC1128" s="318"/>
      <c r="AD1128" s="318" t="s">
        <v>43</v>
      </c>
      <c r="AF1128" s="318"/>
      <c r="AG1128" s="320"/>
      <c r="AH1128" s="318"/>
      <c r="AI1128" s="320"/>
    </row>
    <row r="1129" spans="1:35" hidden="1">
      <c r="A1129" t="s">
        <v>3417</v>
      </c>
      <c r="B1129" s="1"/>
      <c r="C1129">
        <v>1</v>
      </c>
      <c r="D1129">
        <v>510959</v>
      </c>
      <c r="F1129" t="s">
        <v>43</v>
      </c>
      <c r="I1129" t="s">
        <v>43</v>
      </c>
      <c r="K1129" s="318"/>
      <c r="L1129"/>
      <c r="M1129" s="319"/>
      <c r="N1129" s="318">
        <v>1</v>
      </c>
      <c r="O1129" s="318"/>
      <c r="P1129" s="318"/>
      <c r="Q1129" s="319"/>
      <c r="R1129" t="s">
        <v>43</v>
      </c>
      <c r="S1129" s="318"/>
      <c r="AB1129" s="318"/>
      <c r="AC1129" s="318"/>
      <c r="AD1129" s="318" t="s">
        <v>43</v>
      </c>
      <c r="AF1129" s="318"/>
      <c r="AG1129" s="320"/>
      <c r="AH1129" s="318"/>
      <c r="AI1129" s="320"/>
    </row>
    <row r="1130" spans="1:35" hidden="1">
      <c r="A1130" t="s">
        <v>3420</v>
      </c>
      <c r="B1130" s="1"/>
      <c r="C1130">
        <v>1</v>
      </c>
      <c r="D1130">
        <v>510960</v>
      </c>
      <c r="F1130" t="s">
        <v>43</v>
      </c>
      <c r="I1130" t="s">
        <v>43</v>
      </c>
      <c r="K1130" s="318"/>
      <c r="L1130"/>
      <c r="M1130" s="319"/>
      <c r="N1130" s="318">
        <v>1</v>
      </c>
      <c r="O1130" s="318"/>
      <c r="P1130" s="318"/>
      <c r="Q1130" s="319"/>
      <c r="R1130" t="s">
        <v>43</v>
      </c>
      <c r="S1130" s="318"/>
      <c r="AB1130" s="318"/>
      <c r="AC1130" s="318"/>
      <c r="AD1130" s="318" t="s">
        <v>43</v>
      </c>
      <c r="AF1130" s="318"/>
      <c r="AG1130" s="320"/>
      <c r="AH1130" s="318"/>
      <c r="AI1130" s="320"/>
    </row>
    <row r="1131" spans="1:35" hidden="1">
      <c r="A1131" t="s">
        <v>3421</v>
      </c>
      <c r="B1131" s="1"/>
      <c r="C1131">
        <v>1</v>
      </c>
      <c r="D1131">
        <v>510961</v>
      </c>
      <c r="F1131" t="s">
        <v>43</v>
      </c>
      <c r="I1131" t="s">
        <v>43</v>
      </c>
      <c r="K1131" s="318"/>
      <c r="L1131"/>
      <c r="M1131" s="319"/>
      <c r="N1131" s="318">
        <v>1</v>
      </c>
      <c r="O1131" s="318"/>
      <c r="P1131" s="318"/>
      <c r="Q1131" s="319"/>
      <c r="R1131" t="s">
        <v>43</v>
      </c>
      <c r="S1131" s="318"/>
      <c r="AB1131" s="318"/>
      <c r="AC1131" s="318"/>
      <c r="AD1131" s="318" t="s">
        <v>43</v>
      </c>
      <c r="AF1131" s="318"/>
      <c r="AG1131" s="320"/>
      <c r="AH1131" s="318"/>
      <c r="AI1131" s="320"/>
    </row>
    <row r="1132" spans="1:35" hidden="1">
      <c r="A1132" t="s">
        <v>3424</v>
      </c>
      <c r="B1132" s="1"/>
      <c r="C1132">
        <v>1</v>
      </c>
      <c r="D1132">
        <v>510962</v>
      </c>
      <c r="F1132" t="s">
        <v>43</v>
      </c>
      <c r="I1132" t="s">
        <v>43</v>
      </c>
      <c r="K1132" s="318"/>
      <c r="L1132"/>
      <c r="M1132" s="319"/>
      <c r="N1132" s="318">
        <v>1</v>
      </c>
      <c r="O1132" s="318"/>
      <c r="P1132" s="318"/>
      <c r="Q1132" s="319"/>
      <c r="R1132" t="s">
        <v>43</v>
      </c>
      <c r="S1132" s="318"/>
      <c r="AB1132" s="318"/>
      <c r="AC1132" s="318"/>
      <c r="AD1132" s="318" t="s">
        <v>43</v>
      </c>
      <c r="AF1132" s="318"/>
      <c r="AG1132" s="320"/>
      <c r="AH1132" s="318"/>
      <c r="AI1132" s="320"/>
    </row>
    <row r="1133" spans="1:35" hidden="1">
      <c r="A1133" t="s">
        <v>3427</v>
      </c>
      <c r="B1133" s="1"/>
      <c r="C1133">
        <v>1</v>
      </c>
      <c r="D1133">
        <v>510963</v>
      </c>
      <c r="F1133" t="s">
        <v>43</v>
      </c>
      <c r="I1133" t="s">
        <v>43</v>
      </c>
      <c r="K1133" s="318"/>
      <c r="L1133"/>
      <c r="M1133" s="319"/>
      <c r="N1133" s="318">
        <v>1</v>
      </c>
      <c r="O1133" s="318"/>
      <c r="P1133" s="318"/>
      <c r="Q1133" s="319"/>
      <c r="R1133" t="s">
        <v>43</v>
      </c>
      <c r="S1133" s="318"/>
      <c r="AB1133" s="318"/>
      <c r="AC1133" s="318"/>
      <c r="AD1133" s="318" t="s">
        <v>43</v>
      </c>
      <c r="AF1133" s="318"/>
      <c r="AG1133" s="320"/>
      <c r="AH1133" s="318"/>
      <c r="AI1133" s="320"/>
    </row>
    <row r="1134" spans="1:35" hidden="1">
      <c r="A1134" t="s">
        <v>3430</v>
      </c>
      <c r="B1134" s="1"/>
      <c r="C1134">
        <v>1</v>
      </c>
      <c r="D1134">
        <v>510964</v>
      </c>
      <c r="F1134" t="s">
        <v>43</v>
      </c>
      <c r="I1134" t="s">
        <v>43</v>
      </c>
      <c r="K1134" s="318"/>
      <c r="L1134"/>
      <c r="M1134" s="319"/>
      <c r="N1134" s="318">
        <v>1</v>
      </c>
      <c r="O1134" s="318"/>
      <c r="P1134" s="318"/>
      <c r="Q1134" s="319"/>
      <c r="R1134" t="s">
        <v>43</v>
      </c>
      <c r="S1134" s="318"/>
      <c r="AB1134" s="318"/>
      <c r="AC1134" s="318"/>
      <c r="AD1134" s="318" t="s">
        <v>43</v>
      </c>
      <c r="AF1134" s="318"/>
      <c r="AG1134" s="320"/>
      <c r="AH1134" s="318"/>
      <c r="AI1134" s="320"/>
    </row>
    <row r="1135" spans="1:35" hidden="1">
      <c r="A1135" t="s">
        <v>3433</v>
      </c>
      <c r="B1135" s="1"/>
      <c r="C1135">
        <v>1</v>
      </c>
      <c r="D1135">
        <v>510965</v>
      </c>
      <c r="F1135" t="s">
        <v>43</v>
      </c>
      <c r="I1135" t="s">
        <v>43</v>
      </c>
      <c r="K1135" s="318"/>
      <c r="L1135"/>
      <c r="M1135" s="319"/>
      <c r="N1135" s="318">
        <v>1</v>
      </c>
      <c r="O1135" s="318"/>
      <c r="P1135" s="318"/>
      <c r="Q1135" s="319"/>
      <c r="R1135" t="s">
        <v>43</v>
      </c>
      <c r="S1135" s="318"/>
      <c r="AB1135" s="318"/>
      <c r="AC1135" s="318"/>
      <c r="AD1135" s="318" t="s">
        <v>43</v>
      </c>
      <c r="AF1135" s="318"/>
      <c r="AG1135" s="320"/>
      <c r="AH1135" s="318"/>
      <c r="AI1135" s="320"/>
    </row>
    <row r="1136" spans="1:35" hidden="1">
      <c r="A1136" t="s">
        <v>3436</v>
      </c>
      <c r="B1136" s="1"/>
      <c r="C1136">
        <v>1</v>
      </c>
      <c r="D1136">
        <v>510966</v>
      </c>
      <c r="F1136" t="s">
        <v>43</v>
      </c>
      <c r="I1136" t="s">
        <v>43</v>
      </c>
      <c r="K1136" s="318"/>
      <c r="L1136"/>
      <c r="M1136" s="319"/>
      <c r="N1136" s="318">
        <v>1</v>
      </c>
      <c r="O1136" s="318"/>
      <c r="P1136" s="318"/>
      <c r="Q1136" s="319"/>
      <c r="R1136" t="s">
        <v>43</v>
      </c>
      <c r="S1136" s="318"/>
      <c r="AB1136" s="318"/>
      <c r="AC1136" s="318"/>
      <c r="AD1136" s="318" t="s">
        <v>43</v>
      </c>
      <c r="AF1136" s="318"/>
      <c r="AG1136" s="320"/>
      <c r="AH1136" s="318"/>
      <c r="AI1136" s="320"/>
    </row>
    <row r="1137" spans="1:35" hidden="1">
      <c r="A1137" t="s">
        <v>3439</v>
      </c>
      <c r="B1137" s="1"/>
      <c r="C1137">
        <v>1</v>
      </c>
      <c r="D1137">
        <v>510967</v>
      </c>
      <c r="F1137" t="s">
        <v>43</v>
      </c>
      <c r="I1137" t="s">
        <v>43</v>
      </c>
      <c r="K1137" s="318"/>
      <c r="L1137"/>
      <c r="M1137" s="319"/>
      <c r="N1137" s="318">
        <v>1</v>
      </c>
      <c r="O1137" s="318"/>
      <c r="P1137" s="318"/>
      <c r="Q1137" s="319"/>
      <c r="R1137" t="s">
        <v>43</v>
      </c>
      <c r="S1137" s="318"/>
      <c r="AB1137" s="318"/>
      <c r="AC1137" s="318"/>
      <c r="AD1137" s="318" t="s">
        <v>43</v>
      </c>
      <c r="AF1137" s="318"/>
      <c r="AG1137" s="320"/>
      <c r="AH1137" s="318"/>
      <c r="AI1137" s="320"/>
    </row>
    <row r="1138" spans="1:35" hidden="1">
      <c r="A1138" t="s">
        <v>3442</v>
      </c>
      <c r="B1138" s="1"/>
      <c r="C1138">
        <v>1</v>
      </c>
      <c r="D1138">
        <v>510968</v>
      </c>
      <c r="F1138" t="s">
        <v>43</v>
      </c>
      <c r="I1138" t="s">
        <v>43</v>
      </c>
      <c r="K1138" s="318"/>
      <c r="L1138"/>
      <c r="M1138" s="319"/>
      <c r="N1138" s="318">
        <v>1</v>
      </c>
      <c r="O1138" s="318"/>
      <c r="P1138" s="318"/>
      <c r="Q1138" s="319"/>
      <c r="R1138" t="s">
        <v>43</v>
      </c>
      <c r="S1138" s="318"/>
      <c r="AB1138" s="318"/>
      <c r="AC1138" s="318"/>
      <c r="AD1138" s="318" t="s">
        <v>43</v>
      </c>
      <c r="AF1138" s="318"/>
      <c r="AG1138" s="320"/>
      <c r="AH1138" s="318"/>
      <c r="AI1138" s="320"/>
    </row>
    <row r="1139" spans="1:35" hidden="1">
      <c r="A1139" t="s">
        <v>3443</v>
      </c>
      <c r="B1139" s="1"/>
      <c r="C1139">
        <v>1</v>
      </c>
      <c r="D1139">
        <v>510969</v>
      </c>
      <c r="F1139" t="s">
        <v>43</v>
      </c>
      <c r="I1139" t="s">
        <v>43</v>
      </c>
      <c r="K1139" s="318"/>
      <c r="L1139"/>
      <c r="M1139" s="319"/>
      <c r="N1139" s="318">
        <v>1</v>
      </c>
      <c r="O1139" s="318"/>
      <c r="P1139" s="318"/>
      <c r="Q1139" s="319"/>
      <c r="R1139" t="s">
        <v>43</v>
      </c>
      <c r="S1139" s="318"/>
      <c r="AB1139" s="318"/>
      <c r="AC1139" s="318"/>
      <c r="AD1139" s="318" t="s">
        <v>43</v>
      </c>
      <c r="AF1139" s="318"/>
      <c r="AG1139" s="320"/>
      <c r="AH1139" s="318"/>
      <c r="AI1139" s="320"/>
    </row>
    <row r="1140" spans="1:35" hidden="1">
      <c r="A1140" t="s">
        <v>3445</v>
      </c>
      <c r="B1140" s="1"/>
      <c r="C1140">
        <v>1</v>
      </c>
      <c r="D1140">
        <v>510970</v>
      </c>
      <c r="F1140" t="s">
        <v>43</v>
      </c>
      <c r="I1140" t="s">
        <v>43</v>
      </c>
      <c r="K1140" s="318"/>
      <c r="L1140"/>
      <c r="M1140" s="319"/>
      <c r="N1140" s="318">
        <v>1</v>
      </c>
      <c r="O1140" s="318"/>
      <c r="P1140" s="318"/>
      <c r="Q1140" s="319"/>
      <c r="R1140" t="s">
        <v>43</v>
      </c>
      <c r="S1140" s="318"/>
      <c r="AB1140" s="318"/>
      <c r="AC1140" s="318"/>
      <c r="AD1140" s="318" t="s">
        <v>43</v>
      </c>
      <c r="AF1140" s="318"/>
      <c r="AG1140" s="320"/>
      <c r="AH1140" s="318"/>
      <c r="AI1140" s="320"/>
    </row>
    <row r="1141" spans="1:35" hidden="1">
      <c r="A1141" t="s">
        <v>3447</v>
      </c>
      <c r="B1141" s="1"/>
      <c r="C1141">
        <v>1</v>
      </c>
      <c r="D1141">
        <v>510971</v>
      </c>
      <c r="F1141" t="s">
        <v>43</v>
      </c>
      <c r="I1141" t="s">
        <v>43</v>
      </c>
      <c r="K1141" s="318"/>
      <c r="L1141"/>
      <c r="M1141" s="319"/>
      <c r="N1141" s="318">
        <v>1</v>
      </c>
      <c r="O1141" s="318"/>
      <c r="P1141" s="318"/>
      <c r="Q1141" s="319"/>
      <c r="R1141" t="s">
        <v>43</v>
      </c>
      <c r="S1141" s="318"/>
      <c r="AB1141" s="318"/>
      <c r="AC1141" s="318"/>
      <c r="AD1141" s="318" t="s">
        <v>43</v>
      </c>
      <c r="AF1141" s="318"/>
      <c r="AG1141" s="320"/>
      <c r="AH1141" s="318"/>
      <c r="AI1141" s="320"/>
    </row>
    <row r="1142" spans="1:35" hidden="1">
      <c r="A1142" t="s">
        <v>3451</v>
      </c>
      <c r="B1142" s="1"/>
      <c r="C1142">
        <v>1</v>
      </c>
      <c r="D1142">
        <v>510972</v>
      </c>
      <c r="F1142" t="s">
        <v>43</v>
      </c>
      <c r="I1142" t="s">
        <v>43</v>
      </c>
      <c r="K1142" s="318"/>
      <c r="L1142"/>
      <c r="M1142" s="319"/>
      <c r="N1142" s="318">
        <v>1</v>
      </c>
      <c r="O1142" s="318"/>
      <c r="P1142" s="318"/>
      <c r="Q1142" s="319"/>
      <c r="R1142" t="s">
        <v>43</v>
      </c>
      <c r="S1142" s="318"/>
      <c r="AB1142" s="318"/>
      <c r="AC1142" s="318"/>
      <c r="AD1142" s="318" t="s">
        <v>43</v>
      </c>
      <c r="AF1142" s="318"/>
      <c r="AG1142" s="320"/>
      <c r="AH1142" s="318"/>
      <c r="AI1142" s="320"/>
    </row>
    <row r="1143" spans="1:35" hidden="1">
      <c r="A1143" t="s">
        <v>3452</v>
      </c>
      <c r="B1143" s="1"/>
      <c r="C1143">
        <v>1</v>
      </c>
      <c r="D1143">
        <v>510973</v>
      </c>
      <c r="F1143" t="s">
        <v>43</v>
      </c>
      <c r="I1143" t="s">
        <v>43</v>
      </c>
      <c r="K1143" s="318"/>
      <c r="L1143"/>
      <c r="M1143" s="319"/>
      <c r="N1143" s="318">
        <v>1</v>
      </c>
      <c r="O1143" s="318"/>
      <c r="P1143" s="318"/>
      <c r="Q1143" s="319"/>
      <c r="R1143" t="s">
        <v>43</v>
      </c>
      <c r="S1143" s="318"/>
      <c r="AB1143" s="318"/>
      <c r="AC1143" s="318"/>
      <c r="AD1143" s="318" t="s">
        <v>43</v>
      </c>
      <c r="AF1143" s="318"/>
      <c r="AG1143" s="320"/>
      <c r="AH1143" s="318"/>
      <c r="AI1143" s="320"/>
    </row>
    <row r="1144" spans="1:35" hidden="1">
      <c r="A1144" t="s">
        <v>3455</v>
      </c>
      <c r="B1144" s="1"/>
      <c r="C1144">
        <v>1</v>
      </c>
      <c r="D1144">
        <v>510974</v>
      </c>
      <c r="F1144" t="s">
        <v>43</v>
      </c>
      <c r="I1144" t="s">
        <v>43</v>
      </c>
      <c r="K1144" s="318"/>
      <c r="L1144"/>
      <c r="M1144" s="319"/>
      <c r="N1144" s="318">
        <v>1</v>
      </c>
      <c r="O1144" s="318"/>
      <c r="P1144" s="318"/>
      <c r="Q1144" s="319"/>
      <c r="R1144" t="s">
        <v>43</v>
      </c>
      <c r="S1144" s="318"/>
      <c r="AB1144" s="318"/>
      <c r="AC1144" s="318"/>
      <c r="AD1144" s="318" t="s">
        <v>43</v>
      </c>
      <c r="AF1144" s="318"/>
      <c r="AG1144" s="320"/>
      <c r="AH1144" s="318"/>
      <c r="AI1144" s="320"/>
    </row>
    <row r="1145" spans="1:35" hidden="1">
      <c r="A1145" t="s">
        <v>3458</v>
      </c>
      <c r="B1145" s="1"/>
      <c r="C1145">
        <v>1</v>
      </c>
      <c r="D1145">
        <v>510975</v>
      </c>
      <c r="F1145" t="s">
        <v>43</v>
      </c>
      <c r="I1145" t="s">
        <v>43</v>
      </c>
      <c r="K1145" s="318"/>
      <c r="L1145"/>
      <c r="M1145" s="319"/>
      <c r="N1145" s="318">
        <v>1</v>
      </c>
      <c r="O1145" s="318"/>
      <c r="P1145" s="318"/>
      <c r="Q1145" s="319"/>
      <c r="R1145" t="s">
        <v>43</v>
      </c>
      <c r="S1145" s="318"/>
      <c r="AB1145" s="318"/>
      <c r="AC1145" s="318"/>
      <c r="AD1145" s="318" t="s">
        <v>43</v>
      </c>
      <c r="AF1145" s="318"/>
      <c r="AG1145" s="320"/>
      <c r="AH1145" s="318"/>
      <c r="AI1145" s="320"/>
    </row>
    <row r="1146" spans="1:35" hidden="1">
      <c r="A1146" t="s">
        <v>3461</v>
      </c>
      <c r="B1146" s="1"/>
      <c r="C1146">
        <v>1</v>
      </c>
      <c r="D1146">
        <v>510976</v>
      </c>
      <c r="F1146" t="s">
        <v>43</v>
      </c>
      <c r="I1146" t="s">
        <v>43</v>
      </c>
      <c r="K1146" s="318"/>
      <c r="L1146"/>
      <c r="M1146" s="319"/>
      <c r="N1146" s="318">
        <v>1</v>
      </c>
      <c r="O1146" s="318"/>
      <c r="P1146" s="318"/>
      <c r="Q1146" s="319"/>
      <c r="R1146" t="s">
        <v>43</v>
      </c>
      <c r="S1146" s="318"/>
      <c r="AB1146" s="318"/>
      <c r="AC1146" s="318"/>
      <c r="AD1146" s="318" t="s">
        <v>43</v>
      </c>
      <c r="AF1146" s="318"/>
      <c r="AG1146" s="320"/>
      <c r="AH1146" s="318"/>
      <c r="AI1146" s="320"/>
    </row>
    <row r="1147" spans="1:35" hidden="1">
      <c r="A1147" t="s">
        <v>3464</v>
      </c>
      <c r="B1147" s="1"/>
      <c r="C1147">
        <v>1</v>
      </c>
      <c r="D1147">
        <v>510977</v>
      </c>
      <c r="F1147" t="s">
        <v>43</v>
      </c>
      <c r="I1147" t="s">
        <v>43</v>
      </c>
      <c r="K1147" s="318"/>
      <c r="L1147"/>
      <c r="M1147" s="319"/>
      <c r="N1147" s="318">
        <v>1</v>
      </c>
      <c r="O1147" s="318"/>
      <c r="P1147" s="318"/>
      <c r="Q1147" s="319"/>
      <c r="R1147" t="s">
        <v>43</v>
      </c>
      <c r="S1147" s="318"/>
      <c r="AB1147" s="318"/>
      <c r="AC1147" s="318"/>
      <c r="AD1147" s="318" t="s">
        <v>43</v>
      </c>
      <c r="AF1147" s="318"/>
      <c r="AG1147" s="320"/>
      <c r="AH1147" s="318"/>
      <c r="AI1147" s="320"/>
    </row>
    <row r="1148" spans="1:35" hidden="1">
      <c r="A1148" t="s">
        <v>3467</v>
      </c>
      <c r="B1148" s="1"/>
      <c r="C1148">
        <v>1</v>
      </c>
      <c r="D1148">
        <v>510978</v>
      </c>
      <c r="F1148" t="s">
        <v>43</v>
      </c>
      <c r="I1148" t="s">
        <v>43</v>
      </c>
      <c r="K1148" s="318"/>
      <c r="L1148"/>
      <c r="M1148" s="319"/>
      <c r="N1148" s="318">
        <v>1</v>
      </c>
      <c r="O1148" s="318"/>
      <c r="P1148" s="318"/>
      <c r="Q1148" s="319"/>
      <c r="R1148" t="s">
        <v>43</v>
      </c>
      <c r="S1148" s="318"/>
      <c r="AB1148" s="318"/>
      <c r="AC1148" s="318"/>
      <c r="AD1148" s="318" t="s">
        <v>43</v>
      </c>
      <c r="AF1148" s="318"/>
      <c r="AG1148" s="320"/>
      <c r="AH1148" s="318"/>
      <c r="AI1148" s="320"/>
    </row>
    <row r="1149" spans="1:35" hidden="1">
      <c r="A1149" t="s">
        <v>3468</v>
      </c>
      <c r="B1149" s="1"/>
      <c r="C1149">
        <v>1</v>
      </c>
      <c r="D1149">
        <v>510979</v>
      </c>
      <c r="F1149" t="s">
        <v>43</v>
      </c>
      <c r="I1149" t="s">
        <v>43</v>
      </c>
      <c r="K1149" s="318"/>
      <c r="L1149"/>
      <c r="M1149" s="319"/>
      <c r="N1149" s="318">
        <v>1</v>
      </c>
      <c r="O1149" s="318"/>
      <c r="P1149" s="318"/>
      <c r="Q1149" s="319"/>
      <c r="R1149" t="s">
        <v>43</v>
      </c>
      <c r="S1149" s="318"/>
      <c r="AB1149" s="318"/>
      <c r="AC1149" s="318"/>
      <c r="AD1149" s="318" t="s">
        <v>43</v>
      </c>
      <c r="AF1149" s="318"/>
      <c r="AG1149" s="320"/>
      <c r="AH1149" s="318"/>
      <c r="AI1149" s="320"/>
    </row>
    <row r="1150" spans="1:35" hidden="1">
      <c r="A1150" t="s">
        <v>3471</v>
      </c>
      <c r="B1150" s="1"/>
      <c r="C1150">
        <v>1</v>
      </c>
      <c r="D1150">
        <v>510980</v>
      </c>
      <c r="F1150" t="s">
        <v>43</v>
      </c>
      <c r="I1150" t="s">
        <v>43</v>
      </c>
      <c r="K1150" s="318"/>
      <c r="L1150"/>
      <c r="M1150" s="319"/>
      <c r="N1150" s="318">
        <v>1</v>
      </c>
      <c r="O1150" s="318"/>
      <c r="P1150" s="318"/>
      <c r="Q1150" s="319"/>
      <c r="R1150" t="s">
        <v>43</v>
      </c>
      <c r="S1150" s="318"/>
      <c r="AB1150" s="318"/>
      <c r="AC1150" s="318"/>
      <c r="AD1150" s="318" t="s">
        <v>43</v>
      </c>
      <c r="AF1150" s="318"/>
      <c r="AG1150" s="320"/>
      <c r="AH1150" s="318"/>
      <c r="AI1150" s="320"/>
    </row>
    <row r="1151" spans="1:35" hidden="1">
      <c r="A1151" t="s">
        <v>3474</v>
      </c>
      <c r="B1151" s="1"/>
      <c r="C1151">
        <v>1</v>
      </c>
      <c r="D1151">
        <v>510981</v>
      </c>
      <c r="F1151" t="s">
        <v>43</v>
      </c>
      <c r="I1151" t="s">
        <v>43</v>
      </c>
      <c r="K1151" s="318"/>
      <c r="L1151"/>
      <c r="M1151" s="319"/>
      <c r="N1151" s="318">
        <v>1</v>
      </c>
      <c r="O1151" s="318"/>
      <c r="P1151" s="318"/>
      <c r="Q1151" s="319"/>
      <c r="R1151" t="s">
        <v>43</v>
      </c>
      <c r="S1151" s="318"/>
      <c r="AB1151" s="318"/>
      <c r="AC1151" s="318"/>
      <c r="AD1151" s="318" t="s">
        <v>43</v>
      </c>
      <c r="AF1151" s="318"/>
      <c r="AG1151" s="320"/>
      <c r="AH1151" s="318"/>
      <c r="AI1151" s="320"/>
    </row>
    <row r="1152" spans="1:35" hidden="1">
      <c r="A1152" t="s">
        <v>3477</v>
      </c>
      <c r="B1152" s="1"/>
      <c r="C1152">
        <v>1</v>
      </c>
      <c r="D1152">
        <v>510982</v>
      </c>
      <c r="F1152" t="s">
        <v>43</v>
      </c>
      <c r="I1152" t="s">
        <v>43</v>
      </c>
      <c r="K1152" s="318"/>
      <c r="L1152"/>
      <c r="M1152" s="319"/>
      <c r="N1152" s="318">
        <v>1</v>
      </c>
      <c r="O1152" s="318"/>
      <c r="P1152" s="318"/>
      <c r="Q1152" s="319"/>
      <c r="R1152" t="s">
        <v>43</v>
      </c>
      <c r="S1152" s="318"/>
      <c r="AB1152" s="318"/>
      <c r="AC1152" s="318"/>
      <c r="AD1152" s="318" t="s">
        <v>43</v>
      </c>
      <c r="AF1152" s="318"/>
      <c r="AG1152" s="320"/>
      <c r="AH1152" s="318"/>
      <c r="AI1152" s="320"/>
    </row>
    <row r="1153" spans="1:35" hidden="1">
      <c r="A1153" t="s">
        <v>3480</v>
      </c>
      <c r="B1153" s="1"/>
      <c r="C1153">
        <v>1</v>
      </c>
      <c r="D1153">
        <v>510983</v>
      </c>
      <c r="F1153" t="s">
        <v>43</v>
      </c>
      <c r="I1153" t="s">
        <v>43</v>
      </c>
      <c r="K1153" s="318"/>
      <c r="L1153"/>
      <c r="M1153" s="319"/>
      <c r="N1153" s="318">
        <v>1</v>
      </c>
      <c r="O1153" s="318"/>
      <c r="P1153" s="318"/>
      <c r="Q1153" s="319"/>
      <c r="R1153" t="s">
        <v>43</v>
      </c>
      <c r="S1153" s="318"/>
      <c r="AB1153" s="318"/>
      <c r="AC1153" s="318"/>
      <c r="AD1153" s="318" t="s">
        <v>43</v>
      </c>
      <c r="AF1153" s="318"/>
      <c r="AG1153" s="320"/>
      <c r="AH1153" s="318"/>
      <c r="AI1153" s="320"/>
    </row>
    <row r="1154" spans="1:35" hidden="1">
      <c r="A1154" t="s">
        <v>3483</v>
      </c>
      <c r="B1154" s="1"/>
      <c r="C1154">
        <v>1</v>
      </c>
      <c r="D1154">
        <v>510984</v>
      </c>
      <c r="F1154" t="s">
        <v>43</v>
      </c>
      <c r="I1154" t="s">
        <v>43</v>
      </c>
      <c r="K1154" s="318"/>
      <c r="L1154"/>
      <c r="M1154" s="319"/>
      <c r="N1154" s="318">
        <v>1</v>
      </c>
      <c r="O1154" s="318"/>
      <c r="P1154" s="318"/>
      <c r="Q1154" s="319"/>
      <c r="R1154" t="s">
        <v>43</v>
      </c>
      <c r="S1154" s="318"/>
      <c r="AB1154" s="318"/>
      <c r="AC1154" s="318"/>
      <c r="AD1154" s="318" t="s">
        <v>43</v>
      </c>
      <c r="AF1154" s="318"/>
      <c r="AG1154" s="320"/>
      <c r="AH1154" s="318"/>
      <c r="AI1154" s="320"/>
    </row>
    <row r="1155" spans="1:35" hidden="1">
      <c r="A1155" t="s">
        <v>3486</v>
      </c>
      <c r="B1155" s="1"/>
      <c r="C1155">
        <v>1</v>
      </c>
      <c r="D1155">
        <v>510985</v>
      </c>
      <c r="F1155" t="s">
        <v>43</v>
      </c>
      <c r="I1155" t="s">
        <v>43</v>
      </c>
      <c r="K1155" s="318"/>
      <c r="L1155"/>
      <c r="M1155" s="319"/>
      <c r="N1155" s="318">
        <v>1</v>
      </c>
      <c r="O1155" s="318"/>
      <c r="P1155" s="318"/>
      <c r="Q1155" s="319"/>
      <c r="R1155" t="s">
        <v>43</v>
      </c>
      <c r="S1155" s="318"/>
      <c r="AB1155" s="318"/>
      <c r="AC1155" s="318"/>
      <c r="AD1155" s="318" t="s">
        <v>43</v>
      </c>
      <c r="AF1155" s="318"/>
      <c r="AG1155" s="320"/>
      <c r="AH1155" s="318"/>
      <c r="AI1155" s="320"/>
    </row>
    <row r="1156" spans="1:35" hidden="1">
      <c r="A1156" t="s">
        <v>3489</v>
      </c>
      <c r="B1156" s="1"/>
      <c r="C1156">
        <v>1</v>
      </c>
      <c r="D1156">
        <v>510986</v>
      </c>
      <c r="F1156" t="s">
        <v>43</v>
      </c>
      <c r="I1156" t="s">
        <v>43</v>
      </c>
      <c r="K1156" s="318"/>
      <c r="L1156"/>
      <c r="M1156" s="319"/>
      <c r="N1156" s="318">
        <v>1</v>
      </c>
      <c r="O1156" s="318"/>
      <c r="P1156" s="318"/>
      <c r="Q1156" s="319"/>
      <c r="R1156" t="s">
        <v>43</v>
      </c>
      <c r="S1156" s="318"/>
      <c r="AB1156" s="318"/>
      <c r="AC1156" s="318"/>
      <c r="AD1156" s="318" t="s">
        <v>43</v>
      </c>
      <c r="AF1156" s="318"/>
      <c r="AG1156" s="320"/>
      <c r="AH1156" s="318"/>
      <c r="AI1156" s="320"/>
    </row>
    <row r="1157" spans="1:35" hidden="1">
      <c r="A1157" t="s">
        <v>3492</v>
      </c>
      <c r="B1157" s="1"/>
      <c r="C1157">
        <v>1</v>
      </c>
      <c r="D1157">
        <v>510987</v>
      </c>
      <c r="F1157" t="s">
        <v>43</v>
      </c>
      <c r="I1157" t="s">
        <v>43</v>
      </c>
      <c r="K1157" s="318"/>
      <c r="L1157"/>
      <c r="M1157" s="319"/>
      <c r="N1157" s="318">
        <v>1</v>
      </c>
      <c r="O1157" s="318"/>
      <c r="P1157" s="318"/>
      <c r="Q1157" s="319"/>
      <c r="R1157" t="s">
        <v>43</v>
      </c>
      <c r="S1157" s="318"/>
      <c r="AB1157" s="318"/>
      <c r="AC1157" s="318"/>
      <c r="AD1157" s="318" t="s">
        <v>43</v>
      </c>
      <c r="AF1157" s="318"/>
      <c r="AG1157" s="320"/>
      <c r="AH1157" s="318"/>
      <c r="AI1157" s="320"/>
    </row>
    <row r="1158" spans="1:35" hidden="1">
      <c r="A1158" t="s">
        <v>3495</v>
      </c>
      <c r="B1158" s="1"/>
      <c r="C1158">
        <v>1</v>
      </c>
      <c r="D1158">
        <v>510988</v>
      </c>
      <c r="F1158" t="s">
        <v>43</v>
      </c>
      <c r="I1158" t="s">
        <v>43</v>
      </c>
      <c r="K1158" s="318"/>
      <c r="L1158"/>
      <c r="M1158" s="319"/>
      <c r="N1158" s="318">
        <v>1</v>
      </c>
      <c r="O1158" s="318"/>
      <c r="P1158" s="318"/>
      <c r="Q1158" s="319"/>
      <c r="R1158" t="s">
        <v>43</v>
      </c>
      <c r="S1158" s="318"/>
      <c r="AB1158" s="318"/>
      <c r="AC1158" s="318"/>
      <c r="AD1158" s="318" t="s">
        <v>43</v>
      </c>
      <c r="AF1158" s="318"/>
      <c r="AG1158" s="320"/>
      <c r="AH1158" s="318"/>
      <c r="AI1158" s="320"/>
    </row>
    <row r="1159" spans="1:35" hidden="1">
      <c r="A1159" t="s">
        <v>3499</v>
      </c>
      <c r="B1159" s="1"/>
      <c r="C1159">
        <v>1</v>
      </c>
      <c r="D1159">
        <v>510989</v>
      </c>
      <c r="F1159" t="s">
        <v>43</v>
      </c>
      <c r="I1159" t="s">
        <v>43</v>
      </c>
      <c r="K1159" s="318"/>
      <c r="L1159"/>
      <c r="M1159" s="319"/>
      <c r="N1159" s="318">
        <v>1</v>
      </c>
      <c r="O1159" s="318"/>
      <c r="P1159" s="318"/>
      <c r="Q1159" s="319"/>
      <c r="R1159" t="s">
        <v>43</v>
      </c>
      <c r="S1159" s="318"/>
      <c r="AB1159" s="318"/>
      <c r="AC1159" s="318"/>
      <c r="AD1159" s="318" t="s">
        <v>43</v>
      </c>
      <c r="AF1159" s="318"/>
      <c r="AG1159" s="320"/>
      <c r="AH1159" s="318"/>
      <c r="AI1159" s="320"/>
    </row>
    <row r="1160" spans="1:35" hidden="1">
      <c r="A1160" t="s">
        <v>3500</v>
      </c>
      <c r="B1160" s="1"/>
      <c r="C1160">
        <v>1</v>
      </c>
      <c r="D1160">
        <v>510990</v>
      </c>
      <c r="F1160" t="s">
        <v>43</v>
      </c>
      <c r="I1160" t="s">
        <v>43</v>
      </c>
      <c r="K1160" s="318"/>
      <c r="L1160"/>
      <c r="M1160" s="319"/>
      <c r="N1160" s="318">
        <v>1</v>
      </c>
      <c r="O1160" s="318"/>
      <c r="P1160" s="318"/>
      <c r="Q1160" s="319"/>
      <c r="R1160" t="s">
        <v>43</v>
      </c>
      <c r="S1160" s="318"/>
      <c r="AB1160" s="318"/>
      <c r="AC1160" s="318"/>
      <c r="AD1160" s="318" t="s">
        <v>43</v>
      </c>
      <c r="AF1160" s="318"/>
      <c r="AG1160" s="320"/>
      <c r="AH1160" s="318"/>
      <c r="AI1160" s="320"/>
    </row>
    <row r="1161" spans="1:35" hidden="1">
      <c r="A1161" t="s">
        <v>3503</v>
      </c>
      <c r="B1161" s="1"/>
      <c r="C1161">
        <v>1</v>
      </c>
      <c r="D1161">
        <v>510991</v>
      </c>
      <c r="F1161" t="s">
        <v>43</v>
      </c>
      <c r="I1161" t="s">
        <v>43</v>
      </c>
      <c r="K1161" s="318"/>
      <c r="L1161"/>
      <c r="M1161" s="319"/>
      <c r="N1161" s="318">
        <v>1</v>
      </c>
      <c r="O1161" s="318"/>
      <c r="P1161" s="318"/>
      <c r="Q1161" s="319"/>
      <c r="R1161" t="s">
        <v>43</v>
      </c>
      <c r="S1161" s="318"/>
      <c r="AB1161" s="318"/>
      <c r="AC1161" s="318"/>
      <c r="AD1161" s="318" t="s">
        <v>43</v>
      </c>
      <c r="AF1161" s="318"/>
      <c r="AG1161" s="320"/>
      <c r="AH1161" s="318"/>
      <c r="AI1161" s="320"/>
    </row>
    <row r="1162" spans="1:35" hidden="1">
      <c r="A1162" t="s">
        <v>3506</v>
      </c>
      <c r="B1162" s="1"/>
      <c r="C1162">
        <v>1</v>
      </c>
      <c r="D1162">
        <v>510992</v>
      </c>
      <c r="F1162" t="s">
        <v>43</v>
      </c>
      <c r="I1162" t="s">
        <v>43</v>
      </c>
      <c r="K1162" s="318"/>
      <c r="L1162"/>
      <c r="M1162" s="319"/>
      <c r="N1162" s="318">
        <v>1</v>
      </c>
      <c r="O1162" s="318"/>
      <c r="P1162" s="318"/>
      <c r="Q1162" s="319"/>
      <c r="R1162" t="s">
        <v>43</v>
      </c>
      <c r="S1162" s="318"/>
      <c r="AB1162" s="318"/>
      <c r="AC1162" s="318"/>
      <c r="AD1162" s="318" t="s">
        <v>43</v>
      </c>
      <c r="AF1162" s="318"/>
      <c r="AG1162" s="320"/>
      <c r="AH1162" s="318"/>
      <c r="AI1162" s="320"/>
    </row>
    <row r="1163" spans="1:35" hidden="1">
      <c r="A1163" t="s">
        <v>3509</v>
      </c>
      <c r="B1163" s="1"/>
      <c r="C1163">
        <v>1</v>
      </c>
      <c r="D1163">
        <v>510993</v>
      </c>
      <c r="F1163" t="s">
        <v>43</v>
      </c>
      <c r="I1163" t="s">
        <v>43</v>
      </c>
      <c r="K1163" s="318"/>
      <c r="L1163"/>
      <c r="M1163" s="319"/>
      <c r="N1163" s="318">
        <v>1</v>
      </c>
      <c r="O1163" s="318"/>
      <c r="P1163" s="318"/>
      <c r="Q1163" s="319"/>
      <c r="R1163" t="s">
        <v>43</v>
      </c>
      <c r="S1163" s="318"/>
      <c r="AB1163" s="318"/>
      <c r="AC1163" s="318"/>
      <c r="AD1163" s="318" t="s">
        <v>43</v>
      </c>
      <c r="AF1163" s="318"/>
      <c r="AG1163" s="320"/>
      <c r="AH1163" s="318"/>
      <c r="AI1163" s="320"/>
    </row>
    <row r="1164" spans="1:35" hidden="1">
      <c r="A1164" t="s">
        <v>3512</v>
      </c>
      <c r="B1164" s="1"/>
      <c r="C1164">
        <v>1</v>
      </c>
      <c r="D1164">
        <v>510994</v>
      </c>
      <c r="F1164" t="s">
        <v>43</v>
      </c>
      <c r="I1164" t="s">
        <v>43</v>
      </c>
      <c r="K1164" s="318"/>
      <c r="L1164"/>
      <c r="M1164" s="319"/>
      <c r="N1164" s="318">
        <v>1</v>
      </c>
      <c r="O1164" s="318"/>
      <c r="P1164" s="318"/>
      <c r="Q1164" s="319"/>
      <c r="R1164" t="s">
        <v>43</v>
      </c>
      <c r="S1164" s="318"/>
      <c r="AB1164" s="318"/>
      <c r="AC1164" s="318"/>
      <c r="AD1164" s="318" t="s">
        <v>43</v>
      </c>
      <c r="AF1164" s="318"/>
      <c r="AG1164" s="320"/>
      <c r="AH1164" s="318"/>
      <c r="AI1164" s="320"/>
    </row>
    <row r="1165" spans="1:35" hidden="1">
      <c r="A1165" t="s">
        <v>3515</v>
      </c>
      <c r="B1165" s="1"/>
      <c r="C1165">
        <v>1</v>
      </c>
      <c r="D1165">
        <v>510995</v>
      </c>
      <c r="F1165" t="s">
        <v>43</v>
      </c>
      <c r="I1165" t="s">
        <v>43</v>
      </c>
      <c r="K1165" s="318"/>
      <c r="L1165"/>
      <c r="M1165" s="319"/>
      <c r="N1165" s="318">
        <v>1</v>
      </c>
      <c r="O1165" s="318"/>
      <c r="P1165" s="318"/>
      <c r="Q1165" s="319"/>
      <c r="R1165" t="s">
        <v>43</v>
      </c>
      <c r="S1165" s="318"/>
      <c r="AB1165" s="318"/>
      <c r="AC1165" s="318"/>
      <c r="AD1165" s="318" t="s">
        <v>43</v>
      </c>
      <c r="AF1165" s="318"/>
      <c r="AG1165" s="320"/>
      <c r="AH1165" s="318"/>
      <c r="AI1165" s="320"/>
    </row>
    <row r="1166" spans="1:35" hidden="1">
      <c r="A1166" t="s">
        <v>3517</v>
      </c>
      <c r="B1166" s="1"/>
      <c r="C1166">
        <v>1</v>
      </c>
      <c r="D1166">
        <v>510996</v>
      </c>
      <c r="F1166" t="s">
        <v>43</v>
      </c>
      <c r="I1166" t="s">
        <v>43</v>
      </c>
      <c r="K1166" s="318"/>
      <c r="L1166"/>
      <c r="M1166" s="319"/>
      <c r="N1166" s="318">
        <v>1</v>
      </c>
      <c r="O1166" s="318"/>
      <c r="P1166" s="318"/>
      <c r="Q1166" s="319"/>
      <c r="R1166" t="s">
        <v>43</v>
      </c>
      <c r="S1166" s="318"/>
      <c r="AB1166" s="318"/>
      <c r="AC1166" s="318"/>
      <c r="AD1166" s="318" t="s">
        <v>43</v>
      </c>
      <c r="AF1166" s="318"/>
      <c r="AG1166" s="320"/>
      <c r="AH1166" s="318"/>
      <c r="AI1166" s="320"/>
    </row>
    <row r="1167" spans="1:35" hidden="1">
      <c r="A1167" t="s">
        <v>3519</v>
      </c>
      <c r="B1167" s="1"/>
      <c r="C1167">
        <v>1</v>
      </c>
      <c r="D1167">
        <v>510997</v>
      </c>
      <c r="F1167" t="s">
        <v>43</v>
      </c>
      <c r="I1167" t="s">
        <v>43</v>
      </c>
      <c r="K1167" s="318"/>
      <c r="L1167"/>
      <c r="M1167" s="319"/>
      <c r="N1167" s="318">
        <v>1</v>
      </c>
      <c r="O1167" s="318"/>
      <c r="P1167" s="318"/>
      <c r="Q1167" s="319"/>
      <c r="R1167" t="s">
        <v>43</v>
      </c>
      <c r="S1167" s="318"/>
      <c r="AB1167" s="318"/>
      <c r="AC1167" s="318"/>
      <c r="AD1167" s="318" t="s">
        <v>43</v>
      </c>
      <c r="AF1167" s="318"/>
      <c r="AG1167" s="320"/>
      <c r="AH1167" s="318"/>
      <c r="AI1167" s="320"/>
    </row>
    <row r="1168" spans="1:35" hidden="1">
      <c r="A1168" t="s">
        <v>3522</v>
      </c>
      <c r="B1168" s="1"/>
      <c r="C1168">
        <v>1</v>
      </c>
      <c r="D1168">
        <v>510998</v>
      </c>
      <c r="F1168" t="s">
        <v>43</v>
      </c>
      <c r="I1168" t="s">
        <v>43</v>
      </c>
      <c r="K1168" s="318"/>
      <c r="L1168"/>
      <c r="M1168" s="319"/>
      <c r="N1168" s="318">
        <v>1</v>
      </c>
      <c r="O1168" s="318"/>
      <c r="P1168" s="318"/>
      <c r="Q1168" s="319"/>
      <c r="R1168" t="s">
        <v>43</v>
      </c>
      <c r="S1168" s="318"/>
      <c r="AB1168" s="318"/>
      <c r="AC1168" s="318"/>
      <c r="AD1168" s="318" t="s">
        <v>43</v>
      </c>
      <c r="AF1168" s="318"/>
      <c r="AG1168" s="320"/>
      <c r="AH1168" s="318"/>
      <c r="AI1168" s="320"/>
    </row>
    <row r="1169" spans="1:35" hidden="1">
      <c r="A1169" t="s">
        <v>3525</v>
      </c>
      <c r="B1169" s="1"/>
      <c r="C1169">
        <v>1</v>
      </c>
      <c r="D1169">
        <v>510999</v>
      </c>
      <c r="F1169" t="s">
        <v>43</v>
      </c>
      <c r="I1169" t="s">
        <v>43</v>
      </c>
      <c r="K1169" s="318"/>
      <c r="L1169"/>
      <c r="M1169" s="319"/>
      <c r="N1169" s="318">
        <v>1</v>
      </c>
      <c r="O1169" s="318"/>
      <c r="P1169" s="318"/>
      <c r="Q1169" s="319"/>
      <c r="R1169" t="s">
        <v>43</v>
      </c>
      <c r="S1169" s="318"/>
      <c r="AB1169" s="318"/>
      <c r="AC1169" s="318"/>
      <c r="AD1169" s="318" t="s">
        <v>43</v>
      </c>
      <c r="AF1169" s="318"/>
      <c r="AG1169" s="320"/>
      <c r="AH1169" s="318"/>
      <c r="AI1169" s="320"/>
    </row>
    <row r="1170" spans="1:35" hidden="1">
      <c r="A1170" t="s">
        <v>3528</v>
      </c>
      <c r="B1170" s="1"/>
      <c r="C1170">
        <v>1</v>
      </c>
      <c r="D1170">
        <v>511000</v>
      </c>
      <c r="F1170" t="s">
        <v>43</v>
      </c>
      <c r="I1170" t="s">
        <v>43</v>
      </c>
      <c r="K1170" s="318"/>
      <c r="L1170"/>
      <c r="M1170" s="319"/>
      <c r="N1170" s="318">
        <v>1</v>
      </c>
      <c r="O1170" s="318"/>
      <c r="P1170" s="318"/>
      <c r="Q1170" s="319"/>
      <c r="R1170" t="s">
        <v>43</v>
      </c>
      <c r="S1170" s="318"/>
      <c r="AB1170" s="318"/>
      <c r="AC1170" s="318"/>
      <c r="AD1170" s="318" t="s">
        <v>43</v>
      </c>
      <c r="AF1170" s="318"/>
      <c r="AG1170" s="320"/>
      <c r="AH1170" s="318"/>
      <c r="AI1170" s="320"/>
    </row>
    <row r="1171" spans="1:35" hidden="1">
      <c r="A1171" t="s">
        <v>3531</v>
      </c>
      <c r="B1171" s="1"/>
      <c r="C1171">
        <v>1</v>
      </c>
      <c r="D1171">
        <v>511001</v>
      </c>
      <c r="F1171" t="s">
        <v>43</v>
      </c>
      <c r="I1171" t="s">
        <v>43</v>
      </c>
      <c r="K1171" s="318"/>
      <c r="L1171"/>
      <c r="M1171" s="319"/>
      <c r="N1171" s="318">
        <v>1</v>
      </c>
      <c r="O1171" s="318"/>
      <c r="P1171" s="318"/>
      <c r="Q1171" s="319"/>
      <c r="R1171" t="s">
        <v>43</v>
      </c>
      <c r="S1171" s="318"/>
      <c r="AB1171" s="318"/>
      <c r="AC1171" s="318"/>
      <c r="AD1171" s="318" t="s">
        <v>43</v>
      </c>
      <c r="AF1171" s="318"/>
      <c r="AG1171" s="320"/>
      <c r="AH1171" s="318"/>
      <c r="AI1171" s="320"/>
    </row>
    <row r="1172" spans="1:35" hidden="1">
      <c r="A1172" t="s">
        <v>3534</v>
      </c>
      <c r="B1172" s="1"/>
      <c r="C1172">
        <v>1</v>
      </c>
      <c r="D1172">
        <v>511002</v>
      </c>
      <c r="F1172" t="s">
        <v>43</v>
      </c>
      <c r="I1172" t="s">
        <v>43</v>
      </c>
      <c r="K1172" s="318"/>
      <c r="L1172"/>
      <c r="M1172" s="319"/>
      <c r="N1172" s="318">
        <v>1</v>
      </c>
      <c r="O1172" s="318"/>
      <c r="P1172" s="318"/>
      <c r="Q1172" s="319"/>
      <c r="R1172" t="s">
        <v>43</v>
      </c>
      <c r="S1172" s="318"/>
      <c r="AB1172" s="318"/>
      <c r="AC1172" s="318"/>
      <c r="AD1172" s="318" t="s">
        <v>43</v>
      </c>
      <c r="AF1172" s="318"/>
      <c r="AG1172" s="320"/>
      <c r="AH1172" s="318"/>
      <c r="AI1172" s="320"/>
    </row>
    <row r="1173" spans="1:35" hidden="1">
      <c r="A1173" t="s">
        <v>3538</v>
      </c>
      <c r="B1173" s="1"/>
      <c r="C1173">
        <v>1</v>
      </c>
      <c r="D1173">
        <v>511003</v>
      </c>
      <c r="F1173" t="s">
        <v>43</v>
      </c>
      <c r="I1173" t="s">
        <v>43</v>
      </c>
      <c r="K1173" s="318"/>
      <c r="L1173"/>
      <c r="M1173" s="319"/>
      <c r="N1173" s="318">
        <v>1</v>
      </c>
      <c r="O1173" s="318"/>
      <c r="P1173" s="318"/>
      <c r="Q1173" s="319"/>
      <c r="R1173" t="s">
        <v>43</v>
      </c>
      <c r="S1173" s="318"/>
      <c r="AB1173" s="318"/>
      <c r="AC1173" s="318"/>
      <c r="AD1173" s="318" t="s">
        <v>43</v>
      </c>
      <c r="AF1173" s="318"/>
      <c r="AG1173" s="320"/>
      <c r="AH1173" s="318"/>
      <c r="AI1173" s="320"/>
    </row>
    <row r="1174" spans="1:35" hidden="1">
      <c r="A1174" t="s">
        <v>3540</v>
      </c>
      <c r="B1174" s="1"/>
      <c r="C1174">
        <v>1</v>
      </c>
      <c r="D1174">
        <v>511004</v>
      </c>
      <c r="F1174" t="s">
        <v>43</v>
      </c>
      <c r="I1174" t="s">
        <v>43</v>
      </c>
      <c r="K1174" s="318"/>
      <c r="L1174"/>
      <c r="M1174" s="319"/>
      <c r="N1174" s="318">
        <v>1</v>
      </c>
      <c r="O1174" s="318"/>
      <c r="P1174" s="318"/>
      <c r="Q1174" s="319"/>
      <c r="R1174" t="s">
        <v>43</v>
      </c>
      <c r="S1174" s="318"/>
      <c r="AB1174" s="318"/>
      <c r="AC1174" s="318"/>
      <c r="AD1174" s="318" t="s">
        <v>43</v>
      </c>
      <c r="AF1174" s="318"/>
      <c r="AG1174" s="320"/>
      <c r="AH1174" s="318"/>
      <c r="AI1174" s="320"/>
    </row>
    <row r="1175" spans="1:35" hidden="1">
      <c r="A1175" t="s">
        <v>3543</v>
      </c>
      <c r="B1175" s="1"/>
      <c r="C1175">
        <v>1</v>
      </c>
      <c r="D1175">
        <v>511005</v>
      </c>
      <c r="F1175" t="s">
        <v>43</v>
      </c>
      <c r="I1175" t="s">
        <v>43</v>
      </c>
      <c r="K1175" s="318"/>
      <c r="L1175"/>
      <c r="M1175" s="319"/>
      <c r="N1175" s="318">
        <v>1</v>
      </c>
      <c r="O1175" s="318"/>
      <c r="P1175" s="318"/>
      <c r="Q1175" s="319"/>
      <c r="R1175" t="s">
        <v>43</v>
      </c>
      <c r="S1175" s="318"/>
      <c r="AB1175" s="318"/>
      <c r="AC1175" s="318"/>
      <c r="AD1175" s="318" t="s">
        <v>43</v>
      </c>
      <c r="AF1175" s="318"/>
      <c r="AG1175" s="320"/>
      <c r="AH1175" s="318"/>
      <c r="AI1175" s="320"/>
    </row>
    <row r="1176" spans="1:35" hidden="1">
      <c r="A1176" t="s">
        <v>3546</v>
      </c>
      <c r="B1176" s="1"/>
      <c r="C1176">
        <v>1</v>
      </c>
      <c r="D1176">
        <v>511006</v>
      </c>
      <c r="F1176" t="s">
        <v>43</v>
      </c>
      <c r="I1176" t="s">
        <v>43</v>
      </c>
      <c r="K1176" s="318"/>
      <c r="L1176"/>
      <c r="M1176" s="319"/>
      <c r="N1176" s="318">
        <v>1</v>
      </c>
      <c r="O1176" s="318"/>
      <c r="P1176" s="318"/>
      <c r="Q1176" s="319"/>
      <c r="R1176" t="s">
        <v>43</v>
      </c>
      <c r="S1176" s="318"/>
      <c r="AB1176" s="318"/>
      <c r="AC1176" s="318"/>
      <c r="AD1176" s="318" t="s">
        <v>43</v>
      </c>
      <c r="AF1176" s="318"/>
      <c r="AG1176" s="320"/>
      <c r="AH1176" s="318"/>
      <c r="AI1176" s="320"/>
    </row>
    <row r="1177" spans="1:35" hidden="1">
      <c r="A1177" t="s">
        <v>3547</v>
      </c>
      <c r="B1177" s="1"/>
      <c r="C1177">
        <v>1</v>
      </c>
      <c r="D1177">
        <v>511007</v>
      </c>
      <c r="F1177" t="s">
        <v>43</v>
      </c>
      <c r="I1177" t="s">
        <v>43</v>
      </c>
      <c r="K1177" s="318"/>
      <c r="L1177"/>
      <c r="M1177" s="319"/>
      <c r="N1177" s="318">
        <v>1</v>
      </c>
      <c r="O1177" s="318"/>
      <c r="P1177" s="318"/>
      <c r="Q1177" s="319"/>
      <c r="R1177" t="s">
        <v>43</v>
      </c>
      <c r="S1177" s="318"/>
      <c r="AB1177" s="318"/>
      <c r="AC1177" s="318"/>
      <c r="AD1177" s="318" t="s">
        <v>43</v>
      </c>
      <c r="AF1177" s="318"/>
      <c r="AG1177" s="320"/>
      <c r="AH1177" s="318"/>
      <c r="AI1177" s="320"/>
    </row>
    <row r="1178" spans="1:35" hidden="1">
      <c r="A1178" t="s">
        <v>3550</v>
      </c>
      <c r="B1178" s="1"/>
      <c r="C1178">
        <v>1</v>
      </c>
      <c r="D1178">
        <v>511008</v>
      </c>
      <c r="F1178" t="s">
        <v>43</v>
      </c>
      <c r="I1178" t="s">
        <v>43</v>
      </c>
      <c r="K1178" s="318"/>
      <c r="L1178"/>
      <c r="M1178" s="319"/>
      <c r="N1178" s="318">
        <v>1</v>
      </c>
      <c r="O1178" s="318"/>
      <c r="P1178" s="318"/>
      <c r="Q1178" s="319"/>
      <c r="R1178" t="s">
        <v>43</v>
      </c>
      <c r="S1178" s="318"/>
      <c r="AB1178" s="318"/>
      <c r="AC1178" s="318"/>
      <c r="AD1178" s="318" t="s">
        <v>43</v>
      </c>
      <c r="AF1178" s="318"/>
      <c r="AG1178" s="320"/>
      <c r="AH1178" s="318"/>
      <c r="AI1178" s="320"/>
    </row>
    <row r="1179" spans="1:35" hidden="1">
      <c r="A1179" t="s">
        <v>3553</v>
      </c>
      <c r="B1179" s="1"/>
      <c r="C1179">
        <v>1</v>
      </c>
      <c r="D1179">
        <v>511009</v>
      </c>
      <c r="F1179" t="s">
        <v>43</v>
      </c>
      <c r="I1179" t="s">
        <v>43</v>
      </c>
      <c r="K1179" s="318"/>
      <c r="L1179"/>
      <c r="M1179" s="319"/>
      <c r="N1179" s="318">
        <v>1</v>
      </c>
      <c r="O1179" s="318"/>
      <c r="P1179" s="318"/>
      <c r="Q1179" s="319"/>
      <c r="R1179" t="s">
        <v>43</v>
      </c>
      <c r="S1179" s="318"/>
      <c r="AB1179" s="318"/>
      <c r="AC1179" s="318"/>
      <c r="AD1179" s="318" t="s">
        <v>43</v>
      </c>
      <c r="AF1179" s="318"/>
      <c r="AG1179" s="320"/>
      <c r="AH1179" s="318"/>
      <c r="AI1179" s="320"/>
    </row>
    <row r="1180" spans="1:35" hidden="1">
      <c r="A1180" t="s">
        <v>3556</v>
      </c>
      <c r="B1180" s="1"/>
      <c r="C1180">
        <v>1</v>
      </c>
      <c r="D1180">
        <v>511010</v>
      </c>
      <c r="F1180" t="s">
        <v>43</v>
      </c>
      <c r="I1180" t="s">
        <v>43</v>
      </c>
      <c r="K1180" s="318"/>
      <c r="L1180"/>
      <c r="M1180" s="319"/>
      <c r="N1180" s="318">
        <v>1</v>
      </c>
      <c r="O1180" s="318"/>
      <c r="P1180" s="318"/>
      <c r="Q1180" s="319"/>
      <c r="R1180" t="s">
        <v>43</v>
      </c>
      <c r="S1180" s="318"/>
      <c r="AB1180" s="318"/>
      <c r="AC1180" s="318"/>
      <c r="AD1180" s="318" t="s">
        <v>43</v>
      </c>
      <c r="AF1180" s="318"/>
      <c r="AG1180" s="320"/>
      <c r="AH1180" s="318"/>
      <c r="AI1180" s="320"/>
    </row>
    <row r="1181" spans="1:35" hidden="1">
      <c r="A1181" t="s">
        <v>3559</v>
      </c>
      <c r="B1181" s="1"/>
      <c r="C1181">
        <v>1</v>
      </c>
      <c r="D1181">
        <v>511011</v>
      </c>
      <c r="F1181" t="s">
        <v>43</v>
      </c>
      <c r="I1181" t="s">
        <v>43</v>
      </c>
      <c r="K1181" s="318"/>
      <c r="L1181"/>
      <c r="M1181" s="319"/>
      <c r="N1181" s="318">
        <v>1</v>
      </c>
      <c r="O1181" s="318"/>
      <c r="P1181" s="318"/>
      <c r="Q1181" s="319"/>
      <c r="R1181" t="s">
        <v>43</v>
      </c>
      <c r="S1181" s="318"/>
      <c r="AB1181" s="318"/>
      <c r="AC1181" s="318"/>
      <c r="AD1181" s="318" t="s">
        <v>43</v>
      </c>
      <c r="AF1181" s="318"/>
      <c r="AG1181" s="320"/>
      <c r="AH1181" s="318"/>
      <c r="AI1181" s="320"/>
    </row>
    <row r="1182" spans="1:35" hidden="1">
      <c r="A1182" t="s">
        <v>3562</v>
      </c>
      <c r="B1182" s="1"/>
      <c r="C1182">
        <v>1</v>
      </c>
      <c r="D1182">
        <v>511012</v>
      </c>
      <c r="F1182" t="s">
        <v>43</v>
      </c>
      <c r="I1182" t="s">
        <v>43</v>
      </c>
      <c r="K1182" s="318"/>
      <c r="L1182"/>
      <c r="M1182" s="319"/>
      <c r="N1182" s="318">
        <v>1</v>
      </c>
      <c r="O1182" s="318"/>
      <c r="P1182" s="318"/>
      <c r="Q1182" s="319"/>
      <c r="R1182" t="s">
        <v>43</v>
      </c>
      <c r="S1182" s="318"/>
      <c r="AB1182" s="318"/>
      <c r="AC1182" s="318"/>
      <c r="AD1182" s="318" t="s">
        <v>43</v>
      </c>
      <c r="AF1182" s="318"/>
      <c r="AG1182" s="320"/>
      <c r="AH1182" s="318"/>
      <c r="AI1182" s="320"/>
    </row>
    <row r="1183" spans="1:35" hidden="1">
      <c r="A1183" t="s">
        <v>3565</v>
      </c>
      <c r="B1183" s="1"/>
      <c r="C1183">
        <v>1</v>
      </c>
      <c r="D1183">
        <v>511013</v>
      </c>
      <c r="F1183" t="s">
        <v>43</v>
      </c>
      <c r="I1183" t="s">
        <v>43</v>
      </c>
      <c r="K1183" s="318"/>
      <c r="L1183"/>
      <c r="M1183" s="319"/>
      <c r="N1183" s="318">
        <v>1</v>
      </c>
      <c r="O1183" s="318"/>
      <c r="P1183" s="318"/>
      <c r="Q1183" s="319"/>
      <c r="R1183" t="s">
        <v>43</v>
      </c>
      <c r="S1183" s="318"/>
      <c r="AB1183" s="318"/>
      <c r="AC1183" s="318"/>
      <c r="AD1183" s="318" t="s">
        <v>43</v>
      </c>
      <c r="AF1183" s="318"/>
      <c r="AG1183" s="320"/>
      <c r="AH1183" s="318"/>
      <c r="AI1183" s="320"/>
    </row>
    <row r="1184" spans="1:35" hidden="1">
      <c r="A1184" t="s">
        <v>3567</v>
      </c>
      <c r="B1184" s="1"/>
      <c r="C1184">
        <v>1</v>
      </c>
      <c r="D1184">
        <v>511014</v>
      </c>
      <c r="F1184" t="s">
        <v>43</v>
      </c>
      <c r="I1184" t="s">
        <v>43</v>
      </c>
      <c r="K1184" s="318"/>
      <c r="L1184"/>
      <c r="M1184" s="319"/>
      <c r="N1184" s="318">
        <v>1</v>
      </c>
      <c r="O1184" s="318"/>
      <c r="P1184" s="318"/>
      <c r="Q1184" s="319"/>
      <c r="R1184" t="s">
        <v>43</v>
      </c>
      <c r="S1184" s="318"/>
      <c r="AB1184" s="318"/>
      <c r="AC1184" s="318"/>
      <c r="AD1184" s="318" t="s">
        <v>43</v>
      </c>
      <c r="AF1184" s="318"/>
      <c r="AG1184" s="320"/>
      <c r="AH1184" s="318"/>
      <c r="AI1184" s="320"/>
    </row>
    <row r="1185" spans="1:35" hidden="1">
      <c r="A1185" t="s">
        <v>3569</v>
      </c>
      <c r="B1185" s="1"/>
      <c r="C1185">
        <v>1</v>
      </c>
      <c r="D1185">
        <v>511015</v>
      </c>
      <c r="F1185" t="s">
        <v>43</v>
      </c>
      <c r="I1185" t="s">
        <v>43</v>
      </c>
      <c r="K1185" s="318"/>
      <c r="L1185"/>
      <c r="M1185" s="319"/>
      <c r="N1185" s="318">
        <v>1</v>
      </c>
      <c r="O1185" s="318"/>
      <c r="P1185" s="318"/>
      <c r="Q1185" s="319"/>
      <c r="R1185" t="s">
        <v>43</v>
      </c>
      <c r="S1185" s="318"/>
      <c r="AB1185" s="318"/>
      <c r="AC1185" s="318"/>
      <c r="AD1185" s="318" t="s">
        <v>43</v>
      </c>
      <c r="AF1185" s="318"/>
      <c r="AG1185" s="320"/>
      <c r="AH1185" s="318"/>
      <c r="AI1185" s="320"/>
    </row>
    <row r="1186" spans="1:35" hidden="1">
      <c r="A1186" t="s">
        <v>3570</v>
      </c>
      <c r="B1186" s="1"/>
      <c r="C1186">
        <v>1</v>
      </c>
      <c r="D1186">
        <v>511016</v>
      </c>
      <c r="F1186" t="s">
        <v>43</v>
      </c>
      <c r="I1186" t="s">
        <v>43</v>
      </c>
      <c r="K1186" s="318"/>
      <c r="L1186"/>
      <c r="M1186" s="319"/>
      <c r="N1186" s="318">
        <v>1</v>
      </c>
      <c r="O1186" s="318"/>
      <c r="P1186" s="318"/>
      <c r="Q1186" s="319"/>
      <c r="R1186" t="s">
        <v>43</v>
      </c>
      <c r="S1186" s="318"/>
      <c r="AB1186" s="318"/>
      <c r="AC1186" s="318"/>
      <c r="AD1186" s="318" t="s">
        <v>43</v>
      </c>
      <c r="AF1186" s="318"/>
      <c r="AG1186" s="320"/>
      <c r="AH1186" s="318"/>
      <c r="AI1186" s="320"/>
    </row>
    <row r="1187" spans="1:35" hidden="1">
      <c r="A1187" t="s">
        <v>3573</v>
      </c>
      <c r="B1187" s="1"/>
      <c r="C1187">
        <v>1</v>
      </c>
      <c r="D1187">
        <v>511017</v>
      </c>
      <c r="F1187" t="s">
        <v>43</v>
      </c>
      <c r="I1187" t="s">
        <v>43</v>
      </c>
      <c r="K1187" s="318"/>
      <c r="L1187"/>
      <c r="M1187" s="319"/>
      <c r="N1187" s="318">
        <v>1</v>
      </c>
      <c r="O1187" s="318"/>
      <c r="P1187" s="318"/>
      <c r="Q1187" s="319"/>
      <c r="R1187" t="s">
        <v>43</v>
      </c>
      <c r="S1187" s="318"/>
      <c r="AB1187" s="318"/>
      <c r="AC1187" s="318"/>
      <c r="AD1187" s="318" t="s">
        <v>43</v>
      </c>
      <c r="AF1187" s="318"/>
      <c r="AG1187" s="320"/>
      <c r="AH1187" s="318"/>
      <c r="AI1187" s="320"/>
    </row>
    <row r="1188" spans="1:35" hidden="1">
      <c r="A1188" t="s">
        <v>3576</v>
      </c>
      <c r="B1188" s="1"/>
      <c r="C1188">
        <v>1</v>
      </c>
      <c r="D1188">
        <v>511018</v>
      </c>
      <c r="F1188" t="s">
        <v>43</v>
      </c>
      <c r="I1188" t="s">
        <v>43</v>
      </c>
      <c r="K1188" s="318"/>
      <c r="L1188"/>
      <c r="M1188" s="319"/>
      <c r="N1188" s="318">
        <v>1</v>
      </c>
      <c r="O1188" s="318"/>
      <c r="P1188" s="318"/>
      <c r="Q1188" s="319"/>
      <c r="R1188" t="s">
        <v>43</v>
      </c>
      <c r="S1188" s="318"/>
      <c r="AB1188" s="318"/>
      <c r="AC1188" s="318"/>
      <c r="AD1188" s="318" t="s">
        <v>43</v>
      </c>
      <c r="AF1188" s="318"/>
      <c r="AG1188" s="320"/>
      <c r="AH1188" s="318"/>
      <c r="AI1188" s="320"/>
    </row>
    <row r="1189" spans="1:35" hidden="1">
      <c r="A1189" t="s">
        <v>3579</v>
      </c>
      <c r="B1189" s="1"/>
      <c r="C1189">
        <v>1</v>
      </c>
      <c r="D1189">
        <v>511019</v>
      </c>
      <c r="F1189" t="s">
        <v>43</v>
      </c>
      <c r="I1189" t="s">
        <v>43</v>
      </c>
      <c r="K1189" s="318"/>
      <c r="L1189"/>
      <c r="M1189" s="319"/>
      <c r="N1189" s="318">
        <v>1</v>
      </c>
      <c r="O1189" s="318"/>
      <c r="P1189" s="318"/>
      <c r="Q1189" s="319"/>
      <c r="R1189" t="s">
        <v>43</v>
      </c>
      <c r="S1189" s="318"/>
      <c r="AB1189" s="318"/>
      <c r="AC1189" s="318"/>
      <c r="AD1189" s="318" t="s">
        <v>43</v>
      </c>
      <c r="AF1189" s="318"/>
      <c r="AG1189" s="320"/>
      <c r="AH1189" s="318"/>
      <c r="AI1189" s="320"/>
    </row>
    <row r="1190" spans="1:35" hidden="1">
      <c r="A1190" t="s">
        <v>3582</v>
      </c>
      <c r="B1190" s="1"/>
      <c r="C1190">
        <v>1</v>
      </c>
      <c r="D1190">
        <v>511020</v>
      </c>
      <c r="F1190" t="s">
        <v>43</v>
      </c>
      <c r="I1190" t="s">
        <v>43</v>
      </c>
      <c r="K1190" s="318"/>
      <c r="L1190"/>
      <c r="M1190" s="319"/>
      <c r="N1190" s="318">
        <v>1</v>
      </c>
      <c r="O1190" s="318"/>
      <c r="P1190" s="318"/>
      <c r="Q1190" s="319"/>
      <c r="R1190" t="s">
        <v>43</v>
      </c>
      <c r="S1190" s="318"/>
      <c r="AB1190" s="318"/>
      <c r="AC1190" s="318"/>
      <c r="AD1190" s="318" t="s">
        <v>43</v>
      </c>
      <c r="AF1190" s="318"/>
      <c r="AG1190" s="320"/>
      <c r="AH1190" s="318"/>
      <c r="AI1190" s="320"/>
    </row>
    <row r="1191" spans="1:35" hidden="1">
      <c r="A1191" t="s">
        <v>3585</v>
      </c>
      <c r="B1191" s="1"/>
      <c r="C1191">
        <v>1</v>
      </c>
      <c r="D1191">
        <v>511021</v>
      </c>
      <c r="F1191" t="s">
        <v>43</v>
      </c>
      <c r="I1191" t="s">
        <v>43</v>
      </c>
      <c r="K1191" s="318"/>
      <c r="L1191"/>
      <c r="M1191" s="319"/>
      <c r="N1191" s="318">
        <v>1</v>
      </c>
      <c r="O1191" s="318"/>
      <c r="P1191" s="318"/>
      <c r="Q1191" s="319"/>
      <c r="R1191" t="s">
        <v>43</v>
      </c>
      <c r="S1191" s="318"/>
      <c r="AB1191" s="318"/>
      <c r="AC1191" s="318"/>
      <c r="AD1191" s="318" t="s">
        <v>43</v>
      </c>
      <c r="AF1191" s="318"/>
      <c r="AG1191" s="320"/>
      <c r="AH1191" s="318"/>
      <c r="AI1191" s="320"/>
    </row>
    <row r="1192" spans="1:35" hidden="1">
      <c r="A1192" t="s">
        <v>3588</v>
      </c>
      <c r="B1192" s="1"/>
      <c r="C1192">
        <v>1</v>
      </c>
      <c r="D1192">
        <v>511022</v>
      </c>
      <c r="F1192" t="s">
        <v>43</v>
      </c>
      <c r="I1192" t="s">
        <v>43</v>
      </c>
      <c r="K1192" s="318"/>
      <c r="L1192"/>
      <c r="M1192" s="319"/>
      <c r="N1192" s="318">
        <v>1</v>
      </c>
      <c r="O1192" s="318"/>
      <c r="P1192" s="318"/>
      <c r="Q1192" s="319"/>
      <c r="R1192" t="s">
        <v>43</v>
      </c>
      <c r="S1192" s="318"/>
      <c r="AB1192" s="318"/>
      <c r="AC1192" s="318"/>
      <c r="AD1192" s="318" t="s">
        <v>43</v>
      </c>
      <c r="AF1192" s="318"/>
      <c r="AG1192" s="320"/>
      <c r="AH1192" s="318"/>
      <c r="AI1192" s="320"/>
    </row>
    <row r="1193" spans="1:35" hidden="1">
      <c r="A1193" t="s">
        <v>3591</v>
      </c>
      <c r="B1193" s="1"/>
      <c r="C1193">
        <v>1</v>
      </c>
      <c r="D1193">
        <v>511023</v>
      </c>
      <c r="F1193" t="s">
        <v>43</v>
      </c>
      <c r="I1193" t="s">
        <v>43</v>
      </c>
      <c r="K1193" s="318"/>
      <c r="L1193"/>
      <c r="M1193" s="319"/>
      <c r="N1193" s="318">
        <v>1</v>
      </c>
      <c r="O1193" s="318"/>
      <c r="P1193" s="318"/>
      <c r="Q1193" s="319"/>
      <c r="R1193" t="s">
        <v>43</v>
      </c>
      <c r="S1193" s="318"/>
      <c r="AB1193" s="318"/>
      <c r="AC1193" s="318"/>
      <c r="AD1193" s="318" t="s">
        <v>43</v>
      </c>
      <c r="AF1193" s="318"/>
      <c r="AG1193" s="320"/>
      <c r="AH1193" s="318"/>
      <c r="AI1193" s="320"/>
    </row>
    <row r="1194" spans="1:35" hidden="1">
      <c r="A1194" t="s">
        <v>3594</v>
      </c>
      <c r="B1194" s="1"/>
      <c r="C1194">
        <v>1</v>
      </c>
      <c r="D1194">
        <v>511024</v>
      </c>
      <c r="F1194" t="s">
        <v>43</v>
      </c>
      <c r="I1194" t="s">
        <v>43</v>
      </c>
      <c r="K1194" s="318"/>
      <c r="L1194"/>
      <c r="M1194" s="319"/>
      <c r="N1194" s="318">
        <v>1</v>
      </c>
      <c r="O1194" s="318"/>
      <c r="P1194" s="318"/>
      <c r="Q1194" s="319"/>
      <c r="R1194" t="s">
        <v>43</v>
      </c>
      <c r="S1194" s="318"/>
      <c r="AB1194" s="318"/>
      <c r="AC1194" s="318"/>
      <c r="AD1194" s="318" t="s">
        <v>43</v>
      </c>
      <c r="AF1194" s="318"/>
      <c r="AG1194" s="320"/>
      <c r="AH1194" s="318"/>
      <c r="AI1194" s="320"/>
    </row>
    <row r="1195" spans="1:35" hidden="1">
      <c r="A1195" t="s">
        <v>3597</v>
      </c>
      <c r="B1195" s="1"/>
      <c r="C1195">
        <v>1</v>
      </c>
      <c r="D1195">
        <v>511025</v>
      </c>
      <c r="F1195" t="s">
        <v>43</v>
      </c>
      <c r="I1195" t="s">
        <v>43</v>
      </c>
      <c r="K1195" s="318"/>
      <c r="L1195"/>
      <c r="M1195" s="319"/>
      <c r="N1195" s="318">
        <v>1</v>
      </c>
      <c r="O1195" s="318"/>
      <c r="P1195" s="318"/>
      <c r="Q1195" s="319"/>
      <c r="R1195" t="s">
        <v>43</v>
      </c>
      <c r="S1195" s="318"/>
      <c r="AB1195" s="318"/>
      <c r="AC1195" s="318"/>
      <c r="AD1195" s="318" t="s">
        <v>43</v>
      </c>
      <c r="AF1195" s="318"/>
      <c r="AG1195" s="320"/>
      <c r="AH1195" s="318"/>
      <c r="AI1195" s="320"/>
    </row>
    <row r="1196" spans="1:35" hidden="1">
      <c r="A1196" t="s">
        <v>3599</v>
      </c>
      <c r="B1196" s="1"/>
      <c r="C1196">
        <v>1</v>
      </c>
      <c r="D1196">
        <v>511026</v>
      </c>
      <c r="F1196" t="s">
        <v>43</v>
      </c>
      <c r="I1196" t="s">
        <v>43</v>
      </c>
      <c r="K1196" s="318"/>
      <c r="L1196"/>
      <c r="M1196" s="319"/>
      <c r="N1196" s="318">
        <v>1</v>
      </c>
      <c r="O1196" s="318"/>
      <c r="P1196" s="318"/>
      <c r="Q1196" s="319"/>
      <c r="R1196" t="s">
        <v>43</v>
      </c>
      <c r="S1196" s="318"/>
      <c r="AB1196" s="318"/>
      <c r="AC1196" s="318"/>
      <c r="AD1196" s="318" t="s">
        <v>43</v>
      </c>
      <c r="AF1196" s="318"/>
      <c r="AG1196" s="320"/>
      <c r="AH1196" s="318"/>
      <c r="AI1196" s="320"/>
    </row>
    <row r="1197" spans="1:35" hidden="1">
      <c r="A1197" t="s">
        <v>3602</v>
      </c>
      <c r="B1197" s="1"/>
      <c r="C1197">
        <v>1</v>
      </c>
      <c r="D1197">
        <v>511027</v>
      </c>
      <c r="F1197" t="s">
        <v>43</v>
      </c>
      <c r="I1197" t="s">
        <v>43</v>
      </c>
      <c r="K1197" s="318"/>
      <c r="L1197"/>
      <c r="M1197" s="319"/>
      <c r="N1197" s="318">
        <v>1</v>
      </c>
      <c r="O1197" s="318"/>
      <c r="P1197" s="318"/>
      <c r="Q1197" s="319"/>
      <c r="R1197" t="s">
        <v>43</v>
      </c>
      <c r="S1197" s="318"/>
      <c r="AB1197" s="318"/>
      <c r="AC1197" s="318"/>
      <c r="AD1197" s="318" t="s">
        <v>43</v>
      </c>
      <c r="AF1197" s="318"/>
      <c r="AG1197" s="320"/>
      <c r="AH1197" s="318"/>
      <c r="AI1197" s="320"/>
    </row>
    <row r="1198" spans="1:35" hidden="1">
      <c r="A1198" t="s">
        <v>3605</v>
      </c>
      <c r="B1198" s="1"/>
      <c r="C1198">
        <v>1</v>
      </c>
      <c r="D1198">
        <v>511028</v>
      </c>
      <c r="F1198" t="s">
        <v>43</v>
      </c>
      <c r="I1198" t="s">
        <v>43</v>
      </c>
      <c r="K1198" s="318"/>
      <c r="L1198"/>
      <c r="M1198" s="319"/>
      <c r="N1198" s="318">
        <v>1</v>
      </c>
      <c r="O1198" s="318"/>
      <c r="P1198" s="318"/>
      <c r="Q1198" s="319"/>
      <c r="R1198" t="s">
        <v>43</v>
      </c>
      <c r="S1198" s="318"/>
      <c r="AB1198" s="318"/>
      <c r="AC1198" s="318"/>
      <c r="AD1198" s="318" t="s">
        <v>43</v>
      </c>
      <c r="AF1198" s="318"/>
      <c r="AG1198" s="320"/>
      <c r="AH1198" s="318"/>
      <c r="AI1198" s="320"/>
    </row>
    <row r="1199" spans="1:35" hidden="1">
      <c r="A1199" t="s">
        <v>3608</v>
      </c>
      <c r="B1199" s="1"/>
      <c r="C1199">
        <v>1</v>
      </c>
      <c r="D1199">
        <v>511029</v>
      </c>
      <c r="F1199" t="s">
        <v>43</v>
      </c>
      <c r="I1199" t="s">
        <v>43</v>
      </c>
      <c r="K1199" s="318"/>
      <c r="L1199"/>
      <c r="M1199" s="319"/>
      <c r="N1199" s="318">
        <v>1</v>
      </c>
      <c r="O1199" s="318"/>
      <c r="P1199" s="318"/>
      <c r="Q1199" s="319"/>
      <c r="R1199" t="s">
        <v>43</v>
      </c>
      <c r="S1199" s="318"/>
      <c r="AB1199" s="318"/>
      <c r="AC1199" s="318"/>
      <c r="AD1199" s="318" t="s">
        <v>43</v>
      </c>
      <c r="AF1199" s="318"/>
      <c r="AG1199" s="320"/>
      <c r="AH1199" s="318"/>
      <c r="AI1199" s="320"/>
    </row>
    <row r="1200" spans="1:35" hidden="1">
      <c r="A1200" t="s">
        <v>3611</v>
      </c>
      <c r="B1200" s="1"/>
      <c r="C1200">
        <v>1</v>
      </c>
      <c r="D1200">
        <v>511030</v>
      </c>
      <c r="F1200" t="s">
        <v>43</v>
      </c>
      <c r="I1200" t="s">
        <v>43</v>
      </c>
      <c r="K1200" s="318"/>
      <c r="L1200"/>
      <c r="M1200" s="319"/>
      <c r="N1200" s="318">
        <v>1</v>
      </c>
      <c r="O1200" s="318"/>
      <c r="P1200" s="318"/>
      <c r="Q1200" s="319"/>
      <c r="R1200" t="s">
        <v>43</v>
      </c>
      <c r="S1200" s="318"/>
      <c r="AB1200" s="318"/>
      <c r="AC1200" s="318"/>
      <c r="AD1200" s="318" t="s">
        <v>43</v>
      </c>
      <c r="AF1200" s="318"/>
      <c r="AG1200" s="320"/>
      <c r="AH1200" s="318"/>
      <c r="AI1200" s="320"/>
    </row>
    <row r="1201" spans="1:35" hidden="1">
      <c r="A1201" t="s">
        <v>3614</v>
      </c>
      <c r="B1201" s="1"/>
      <c r="C1201">
        <v>1</v>
      </c>
      <c r="D1201">
        <v>511031</v>
      </c>
      <c r="F1201" t="s">
        <v>43</v>
      </c>
      <c r="I1201" t="s">
        <v>43</v>
      </c>
      <c r="K1201" s="318"/>
      <c r="L1201"/>
      <c r="M1201" s="319"/>
      <c r="N1201" s="318">
        <v>1</v>
      </c>
      <c r="O1201" s="318"/>
      <c r="P1201" s="318"/>
      <c r="Q1201" s="319"/>
      <c r="R1201" t="s">
        <v>43</v>
      </c>
      <c r="S1201" s="318"/>
      <c r="AB1201" s="318"/>
      <c r="AC1201" s="318"/>
      <c r="AD1201" s="318" t="s">
        <v>43</v>
      </c>
      <c r="AF1201" s="318"/>
      <c r="AG1201" s="320"/>
      <c r="AH1201" s="318"/>
      <c r="AI1201" s="320"/>
    </row>
    <row r="1202" spans="1:35" hidden="1">
      <c r="A1202" t="s">
        <v>3617</v>
      </c>
      <c r="B1202" s="1"/>
      <c r="C1202">
        <v>1</v>
      </c>
      <c r="D1202">
        <v>511032</v>
      </c>
      <c r="F1202" t="s">
        <v>43</v>
      </c>
      <c r="I1202" t="s">
        <v>43</v>
      </c>
      <c r="K1202" s="318"/>
      <c r="L1202"/>
      <c r="M1202" s="319"/>
      <c r="N1202" s="318">
        <v>1</v>
      </c>
      <c r="O1202" s="318"/>
      <c r="P1202" s="318"/>
      <c r="Q1202" s="319"/>
      <c r="R1202" t="s">
        <v>43</v>
      </c>
      <c r="S1202" s="318"/>
      <c r="AB1202" s="318"/>
      <c r="AC1202" s="318"/>
      <c r="AD1202" s="318" t="s">
        <v>43</v>
      </c>
      <c r="AF1202" s="318"/>
      <c r="AG1202" s="320"/>
      <c r="AH1202" s="318"/>
      <c r="AI1202" s="320"/>
    </row>
    <row r="1203" spans="1:35" hidden="1">
      <c r="A1203" t="s">
        <v>3619</v>
      </c>
      <c r="B1203" s="1"/>
      <c r="C1203">
        <v>1</v>
      </c>
      <c r="D1203">
        <v>511033</v>
      </c>
      <c r="F1203" t="s">
        <v>43</v>
      </c>
      <c r="I1203" t="s">
        <v>43</v>
      </c>
      <c r="K1203" s="318"/>
      <c r="L1203"/>
      <c r="M1203" s="319"/>
      <c r="N1203" s="318">
        <v>1</v>
      </c>
      <c r="O1203" s="318"/>
      <c r="P1203" s="318"/>
      <c r="Q1203" s="319"/>
      <c r="R1203" t="s">
        <v>43</v>
      </c>
      <c r="S1203" s="318"/>
      <c r="AB1203" s="318"/>
      <c r="AC1203" s="318"/>
      <c r="AD1203" s="318" t="s">
        <v>43</v>
      </c>
      <c r="AF1203" s="318"/>
      <c r="AG1203" s="320"/>
      <c r="AH1203" s="318"/>
      <c r="AI1203" s="320"/>
    </row>
    <row r="1204" spans="1:35" hidden="1">
      <c r="A1204" t="s">
        <v>3622</v>
      </c>
      <c r="B1204" s="1"/>
      <c r="C1204">
        <v>1</v>
      </c>
      <c r="D1204">
        <v>511034</v>
      </c>
      <c r="F1204" t="s">
        <v>43</v>
      </c>
      <c r="I1204" t="s">
        <v>43</v>
      </c>
      <c r="K1204" s="318"/>
      <c r="L1204"/>
      <c r="M1204" s="319"/>
      <c r="N1204" s="318">
        <v>1</v>
      </c>
      <c r="O1204" s="318"/>
      <c r="P1204" s="318"/>
      <c r="Q1204" s="319"/>
      <c r="R1204" t="s">
        <v>43</v>
      </c>
      <c r="S1204" s="318"/>
      <c r="AB1204" s="318"/>
      <c r="AC1204" s="318"/>
      <c r="AD1204" s="318" t="s">
        <v>43</v>
      </c>
      <c r="AF1204" s="318"/>
      <c r="AG1204" s="320"/>
      <c r="AH1204" s="318"/>
      <c r="AI1204" s="320"/>
    </row>
    <row r="1205" spans="1:35" hidden="1">
      <c r="A1205" t="s">
        <v>3625</v>
      </c>
      <c r="B1205" s="1"/>
      <c r="C1205">
        <v>1</v>
      </c>
      <c r="D1205">
        <v>511035</v>
      </c>
      <c r="F1205" t="s">
        <v>43</v>
      </c>
      <c r="I1205" t="s">
        <v>43</v>
      </c>
      <c r="K1205" s="318"/>
      <c r="L1205"/>
      <c r="M1205" s="319"/>
      <c r="N1205" s="318">
        <v>1</v>
      </c>
      <c r="O1205" s="318"/>
      <c r="P1205" s="318"/>
      <c r="Q1205" s="319"/>
      <c r="R1205" t="s">
        <v>43</v>
      </c>
      <c r="S1205" s="318"/>
      <c r="AB1205" s="318"/>
      <c r="AC1205" s="318"/>
      <c r="AD1205" s="318" t="s">
        <v>43</v>
      </c>
      <c r="AF1205" s="318"/>
      <c r="AG1205" s="320"/>
      <c r="AH1205" s="318"/>
      <c r="AI1205" s="320"/>
    </row>
    <row r="1206" spans="1:35" hidden="1">
      <c r="A1206" t="s">
        <v>3628</v>
      </c>
      <c r="B1206" s="1"/>
      <c r="C1206">
        <v>1</v>
      </c>
      <c r="D1206">
        <v>511036</v>
      </c>
      <c r="F1206" t="s">
        <v>43</v>
      </c>
      <c r="I1206" t="s">
        <v>43</v>
      </c>
      <c r="K1206" s="318"/>
      <c r="L1206"/>
      <c r="M1206" s="319"/>
      <c r="N1206" s="318">
        <v>1</v>
      </c>
      <c r="O1206" s="318"/>
      <c r="P1206" s="318"/>
      <c r="Q1206" s="319"/>
      <c r="R1206" t="s">
        <v>43</v>
      </c>
      <c r="S1206" s="318"/>
      <c r="AB1206" s="318"/>
      <c r="AC1206" s="318"/>
      <c r="AD1206" s="318" t="s">
        <v>43</v>
      </c>
      <c r="AF1206" s="318"/>
      <c r="AG1206" s="320"/>
      <c r="AH1206" s="318"/>
      <c r="AI1206" s="320"/>
    </row>
    <row r="1207" spans="1:35" hidden="1">
      <c r="A1207" t="s">
        <v>3631</v>
      </c>
      <c r="B1207" s="1"/>
      <c r="C1207">
        <v>1</v>
      </c>
      <c r="D1207">
        <v>511037</v>
      </c>
      <c r="F1207" t="s">
        <v>43</v>
      </c>
      <c r="I1207" t="s">
        <v>43</v>
      </c>
      <c r="K1207" s="318"/>
      <c r="L1207"/>
      <c r="M1207" s="319"/>
      <c r="N1207" s="318">
        <v>1</v>
      </c>
      <c r="O1207" s="318"/>
      <c r="P1207" s="318"/>
      <c r="Q1207" s="319"/>
      <c r="R1207" t="s">
        <v>43</v>
      </c>
      <c r="S1207" s="318"/>
      <c r="AB1207" s="318"/>
      <c r="AC1207" s="318"/>
      <c r="AD1207" s="318" t="s">
        <v>43</v>
      </c>
      <c r="AF1207" s="318"/>
      <c r="AG1207" s="320"/>
      <c r="AH1207" s="318"/>
      <c r="AI1207" s="320"/>
    </row>
    <row r="1208" spans="1:35" hidden="1">
      <c r="A1208" t="s">
        <v>3634</v>
      </c>
      <c r="B1208" s="1"/>
      <c r="C1208">
        <v>1</v>
      </c>
      <c r="D1208">
        <v>511038</v>
      </c>
      <c r="F1208" t="s">
        <v>43</v>
      </c>
      <c r="I1208" t="s">
        <v>43</v>
      </c>
      <c r="K1208" s="318"/>
      <c r="L1208"/>
      <c r="M1208" s="319"/>
      <c r="N1208" s="318">
        <v>1</v>
      </c>
      <c r="O1208" s="318"/>
      <c r="P1208" s="318"/>
      <c r="Q1208" s="319"/>
      <c r="R1208" t="s">
        <v>43</v>
      </c>
      <c r="S1208" s="318"/>
      <c r="AB1208" s="318"/>
      <c r="AC1208" s="318"/>
      <c r="AD1208" s="318" t="s">
        <v>43</v>
      </c>
      <c r="AF1208" s="318"/>
      <c r="AG1208" s="320"/>
      <c r="AH1208" s="318"/>
      <c r="AI1208" s="320"/>
    </row>
    <row r="1209" spans="1:35" hidden="1">
      <c r="A1209" t="s">
        <v>3637</v>
      </c>
      <c r="B1209" s="1"/>
      <c r="C1209">
        <v>1</v>
      </c>
      <c r="D1209">
        <v>511039</v>
      </c>
      <c r="F1209" t="s">
        <v>43</v>
      </c>
      <c r="I1209" t="s">
        <v>43</v>
      </c>
      <c r="K1209" s="318"/>
      <c r="L1209"/>
      <c r="M1209" s="319"/>
      <c r="N1209" s="318">
        <v>1</v>
      </c>
      <c r="O1209" s="318"/>
      <c r="P1209" s="318"/>
      <c r="Q1209" s="319"/>
      <c r="R1209" t="s">
        <v>43</v>
      </c>
      <c r="S1209" s="318"/>
      <c r="AB1209" s="318"/>
      <c r="AC1209" s="318"/>
      <c r="AD1209" s="318" t="s">
        <v>43</v>
      </c>
      <c r="AF1209" s="318"/>
      <c r="AG1209" s="320"/>
      <c r="AH1209" s="318"/>
      <c r="AI1209" s="320"/>
    </row>
    <row r="1210" spans="1:35" hidden="1">
      <c r="A1210" t="s">
        <v>3640</v>
      </c>
      <c r="B1210" s="1"/>
      <c r="C1210">
        <v>1</v>
      </c>
      <c r="D1210">
        <v>511040</v>
      </c>
      <c r="F1210" t="s">
        <v>43</v>
      </c>
      <c r="I1210" t="s">
        <v>43</v>
      </c>
      <c r="K1210" s="318"/>
      <c r="L1210"/>
      <c r="M1210" s="319"/>
      <c r="N1210" s="318">
        <v>1</v>
      </c>
      <c r="O1210" s="318"/>
      <c r="P1210" s="318"/>
      <c r="Q1210" s="319"/>
      <c r="R1210" t="s">
        <v>43</v>
      </c>
      <c r="S1210" s="318"/>
      <c r="AB1210" s="318"/>
      <c r="AC1210" s="318"/>
      <c r="AD1210" s="318" t="s">
        <v>43</v>
      </c>
      <c r="AF1210" s="318"/>
      <c r="AG1210" s="320"/>
      <c r="AH1210" s="318"/>
      <c r="AI1210" s="320"/>
    </row>
    <row r="1211" spans="1:35" hidden="1">
      <c r="A1211" t="s">
        <v>3642</v>
      </c>
      <c r="B1211" s="1"/>
      <c r="C1211">
        <v>1</v>
      </c>
      <c r="D1211">
        <v>511041</v>
      </c>
      <c r="F1211" t="s">
        <v>43</v>
      </c>
      <c r="I1211" t="s">
        <v>43</v>
      </c>
      <c r="K1211" s="318"/>
      <c r="L1211"/>
      <c r="M1211" s="319"/>
      <c r="N1211" s="318">
        <v>1</v>
      </c>
      <c r="O1211" s="318"/>
      <c r="P1211" s="318"/>
      <c r="Q1211" s="319"/>
      <c r="R1211" t="s">
        <v>43</v>
      </c>
      <c r="S1211" s="318"/>
      <c r="AB1211" s="318"/>
      <c r="AC1211" s="318"/>
      <c r="AD1211" s="318" t="s">
        <v>43</v>
      </c>
      <c r="AF1211" s="318"/>
      <c r="AG1211" s="320"/>
      <c r="AH1211" s="318"/>
      <c r="AI1211" s="320"/>
    </row>
    <row r="1212" spans="1:35" hidden="1">
      <c r="A1212" t="s">
        <v>3645</v>
      </c>
      <c r="B1212" s="1"/>
      <c r="C1212">
        <v>1</v>
      </c>
      <c r="D1212">
        <v>511042</v>
      </c>
      <c r="F1212" t="s">
        <v>43</v>
      </c>
      <c r="I1212" t="s">
        <v>43</v>
      </c>
      <c r="K1212" s="318"/>
      <c r="L1212"/>
      <c r="M1212" s="319"/>
      <c r="N1212" s="318">
        <v>1</v>
      </c>
      <c r="O1212" s="318"/>
      <c r="P1212" s="318"/>
      <c r="Q1212" s="319"/>
      <c r="R1212" t="s">
        <v>43</v>
      </c>
      <c r="S1212" s="318"/>
      <c r="AB1212" s="318"/>
      <c r="AC1212" s="318"/>
      <c r="AD1212" s="318" t="s">
        <v>43</v>
      </c>
      <c r="AF1212" s="318"/>
      <c r="AG1212" s="320"/>
      <c r="AH1212" s="318"/>
      <c r="AI1212" s="320"/>
    </row>
    <row r="1213" spans="1:35" hidden="1">
      <c r="A1213" t="s">
        <v>3648</v>
      </c>
      <c r="B1213" s="1"/>
      <c r="C1213">
        <v>1</v>
      </c>
      <c r="D1213">
        <v>511043</v>
      </c>
      <c r="F1213" t="s">
        <v>43</v>
      </c>
      <c r="I1213" t="s">
        <v>43</v>
      </c>
      <c r="K1213" s="318"/>
      <c r="L1213"/>
      <c r="M1213" s="319"/>
      <c r="N1213" s="318">
        <v>1</v>
      </c>
      <c r="O1213" s="318"/>
      <c r="P1213" s="318"/>
      <c r="Q1213" s="319"/>
      <c r="R1213" t="s">
        <v>43</v>
      </c>
      <c r="S1213" s="318"/>
      <c r="AB1213" s="318"/>
      <c r="AC1213" s="318"/>
      <c r="AD1213" s="318" t="s">
        <v>43</v>
      </c>
      <c r="AF1213" s="318"/>
      <c r="AG1213" s="320"/>
      <c r="AH1213" s="318"/>
      <c r="AI1213" s="320"/>
    </row>
    <row r="1214" spans="1:35" hidden="1">
      <c r="A1214" t="s">
        <v>3652</v>
      </c>
      <c r="B1214" s="1"/>
      <c r="C1214">
        <v>1</v>
      </c>
      <c r="D1214">
        <v>511044</v>
      </c>
      <c r="F1214" t="s">
        <v>43</v>
      </c>
      <c r="I1214" t="s">
        <v>43</v>
      </c>
      <c r="K1214" s="318"/>
      <c r="L1214"/>
      <c r="M1214" s="319"/>
      <c r="N1214" s="318">
        <v>1</v>
      </c>
      <c r="O1214" s="318"/>
      <c r="P1214" s="318"/>
      <c r="Q1214" s="319"/>
      <c r="R1214" t="s">
        <v>43</v>
      </c>
      <c r="S1214" s="318"/>
      <c r="AB1214" s="318"/>
      <c r="AC1214" s="318"/>
      <c r="AD1214" s="318" t="s">
        <v>43</v>
      </c>
      <c r="AF1214" s="318"/>
      <c r="AG1214" s="320"/>
      <c r="AH1214" s="318"/>
      <c r="AI1214" s="320"/>
    </row>
    <row r="1215" spans="1:35" hidden="1">
      <c r="A1215" t="s">
        <v>3656</v>
      </c>
      <c r="B1215" s="1"/>
      <c r="C1215">
        <v>1</v>
      </c>
      <c r="D1215">
        <v>511045</v>
      </c>
      <c r="F1215" t="s">
        <v>43</v>
      </c>
      <c r="I1215" t="s">
        <v>43</v>
      </c>
      <c r="K1215" s="318"/>
      <c r="L1215"/>
      <c r="M1215" s="319"/>
      <c r="N1215" s="318">
        <v>1</v>
      </c>
      <c r="O1215" s="318"/>
      <c r="P1215" s="318"/>
      <c r="Q1215" s="319"/>
      <c r="R1215" t="s">
        <v>43</v>
      </c>
      <c r="S1215" s="318"/>
      <c r="AB1215" s="318"/>
      <c r="AC1215" s="318"/>
      <c r="AD1215" s="318" t="s">
        <v>43</v>
      </c>
      <c r="AF1215" s="318"/>
      <c r="AG1215" s="320"/>
      <c r="AH1215" s="318"/>
      <c r="AI1215" s="320"/>
    </row>
    <row r="1216" spans="1:35" hidden="1">
      <c r="A1216" t="s">
        <v>3657</v>
      </c>
      <c r="B1216" s="1"/>
      <c r="C1216">
        <v>1</v>
      </c>
      <c r="D1216">
        <v>511046</v>
      </c>
      <c r="F1216" t="s">
        <v>43</v>
      </c>
      <c r="I1216" t="s">
        <v>43</v>
      </c>
      <c r="K1216" s="318"/>
      <c r="L1216"/>
      <c r="M1216" s="319"/>
      <c r="N1216" s="318">
        <v>1</v>
      </c>
      <c r="O1216" s="318"/>
      <c r="P1216" s="318"/>
      <c r="Q1216" s="319"/>
      <c r="R1216" t="s">
        <v>43</v>
      </c>
      <c r="S1216" s="318"/>
      <c r="AB1216" s="318"/>
      <c r="AC1216" s="318"/>
      <c r="AD1216" s="318" t="s">
        <v>43</v>
      </c>
      <c r="AF1216" s="318"/>
      <c r="AG1216" s="320"/>
      <c r="AH1216" s="318"/>
      <c r="AI1216" s="320"/>
    </row>
    <row r="1217" spans="1:35" hidden="1">
      <c r="A1217" t="s">
        <v>3658</v>
      </c>
      <c r="B1217" s="1"/>
      <c r="C1217">
        <v>1</v>
      </c>
      <c r="D1217">
        <v>511047</v>
      </c>
      <c r="F1217" t="s">
        <v>43</v>
      </c>
      <c r="I1217" t="s">
        <v>43</v>
      </c>
      <c r="K1217" s="318"/>
      <c r="L1217"/>
      <c r="M1217" s="319"/>
      <c r="N1217" s="318">
        <v>1</v>
      </c>
      <c r="O1217" s="318"/>
      <c r="P1217" s="318"/>
      <c r="Q1217" s="319"/>
      <c r="R1217" t="s">
        <v>43</v>
      </c>
      <c r="S1217" s="318"/>
      <c r="AB1217" s="318"/>
      <c r="AC1217" s="318"/>
      <c r="AD1217" s="318" t="s">
        <v>43</v>
      </c>
      <c r="AF1217" s="318"/>
      <c r="AG1217" s="320"/>
      <c r="AH1217" s="318"/>
      <c r="AI1217" s="320"/>
    </row>
    <row r="1218" spans="1:35" hidden="1">
      <c r="A1218" t="s">
        <v>3661</v>
      </c>
      <c r="B1218" s="1"/>
      <c r="C1218">
        <v>1</v>
      </c>
      <c r="D1218">
        <v>511048</v>
      </c>
      <c r="F1218" t="s">
        <v>43</v>
      </c>
      <c r="I1218" t="s">
        <v>43</v>
      </c>
      <c r="K1218" s="318"/>
      <c r="L1218"/>
      <c r="M1218" s="319"/>
      <c r="N1218" s="318">
        <v>1</v>
      </c>
      <c r="O1218" s="318"/>
      <c r="P1218" s="318"/>
      <c r="Q1218" s="319"/>
      <c r="R1218" t="s">
        <v>43</v>
      </c>
      <c r="S1218" s="318"/>
      <c r="AB1218" s="318"/>
      <c r="AC1218" s="318"/>
      <c r="AD1218" s="318" t="s">
        <v>43</v>
      </c>
      <c r="AF1218" s="318"/>
      <c r="AG1218" s="320"/>
      <c r="AH1218" s="318"/>
      <c r="AI1218" s="320"/>
    </row>
    <row r="1219" spans="1:35" hidden="1">
      <c r="A1219" t="s">
        <v>3664</v>
      </c>
      <c r="B1219" s="1"/>
      <c r="C1219">
        <v>1</v>
      </c>
      <c r="D1219">
        <v>511049</v>
      </c>
      <c r="F1219" t="s">
        <v>43</v>
      </c>
      <c r="I1219" t="s">
        <v>43</v>
      </c>
      <c r="K1219" s="318"/>
      <c r="L1219"/>
      <c r="M1219" s="319"/>
      <c r="N1219" s="318">
        <v>1</v>
      </c>
      <c r="O1219" s="318"/>
      <c r="P1219" s="318"/>
      <c r="Q1219" s="319"/>
      <c r="R1219" t="s">
        <v>43</v>
      </c>
      <c r="S1219" s="318"/>
      <c r="AB1219" s="318"/>
      <c r="AC1219" s="318"/>
      <c r="AD1219" s="318" t="s">
        <v>43</v>
      </c>
      <c r="AF1219" s="318"/>
      <c r="AG1219" s="320"/>
      <c r="AH1219" s="318"/>
      <c r="AI1219" s="320"/>
    </row>
    <row r="1220" spans="1:35" hidden="1">
      <c r="A1220" t="s">
        <v>3666</v>
      </c>
      <c r="B1220" s="1"/>
      <c r="C1220">
        <v>1</v>
      </c>
      <c r="D1220">
        <v>511050</v>
      </c>
      <c r="F1220" t="s">
        <v>43</v>
      </c>
      <c r="I1220" t="s">
        <v>43</v>
      </c>
      <c r="K1220" s="318"/>
      <c r="L1220"/>
      <c r="M1220" s="319"/>
      <c r="N1220" s="318">
        <v>1</v>
      </c>
      <c r="O1220" s="318"/>
      <c r="P1220" s="318"/>
      <c r="Q1220" s="319"/>
      <c r="R1220" t="s">
        <v>43</v>
      </c>
      <c r="S1220" s="318"/>
      <c r="AB1220" s="318"/>
      <c r="AC1220" s="318"/>
      <c r="AD1220" s="318" t="s">
        <v>43</v>
      </c>
      <c r="AF1220" s="318"/>
      <c r="AG1220" s="320"/>
      <c r="AH1220" s="318"/>
      <c r="AI1220" s="320"/>
    </row>
    <row r="1221" spans="1:35" hidden="1">
      <c r="A1221" t="s">
        <v>3669</v>
      </c>
      <c r="B1221" s="1"/>
      <c r="C1221">
        <v>1</v>
      </c>
      <c r="D1221">
        <v>511051</v>
      </c>
      <c r="F1221" t="s">
        <v>43</v>
      </c>
      <c r="I1221" t="s">
        <v>43</v>
      </c>
      <c r="K1221" s="318"/>
      <c r="L1221"/>
      <c r="M1221" s="319"/>
      <c r="N1221" s="318">
        <v>1</v>
      </c>
      <c r="O1221" s="318"/>
      <c r="P1221" s="318"/>
      <c r="Q1221" s="319"/>
      <c r="R1221" t="s">
        <v>43</v>
      </c>
      <c r="S1221" s="318"/>
      <c r="AB1221" s="318"/>
      <c r="AC1221" s="318"/>
      <c r="AD1221" s="318" t="s">
        <v>43</v>
      </c>
      <c r="AF1221" s="318"/>
      <c r="AG1221" s="320"/>
      <c r="AH1221" s="318"/>
      <c r="AI1221" s="320"/>
    </row>
    <row r="1222" spans="1:35" hidden="1">
      <c r="A1222" t="s">
        <v>3670</v>
      </c>
      <c r="B1222" s="1"/>
      <c r="C1222">
        <v>1</v>
      </c>
      <c r="D1222">
        <v>511052</v>
      </c>
      <c r="F1222" t="s">
        <v>43</v>
      </c>
      <c r="I1222" t="s">
        <v>43</v>
      </c>
      <c r="K1222" s="318"/>
      <c r="L1222"/>
      <c r="M1222" s="319"/>
      <c r="N1222" s="318">
        <v>1</v>
      </c>
      <c r="O1222" s="318"/>
      <c r="P1222" s="318"/>
      <c r="Q1222" s="319"/>
      <c r="R1222" t="s">
        <v>43</v>
      </c>
      <c r="S1222" s="318"/>
      <c r="AB1222" s="318"/>
      <c r="AC1222" s="318"/>
      <c r="AD1222" s="318" t="s">
        <v>43</v>
      </c>
      <c r="AF1222" s="318"/>
      <c r="AG1222" s="320"/>
      <c r="AH1222" s="318"/>
      <c r="AI1222" s="320"/>
    </row>
    <row r="1223" spans="1:35" hidden="1">
      <c r="A1223" t="s">
        <v>3673</v>
      </c>
      <c r="B1223" s="1"/>
      <c r="C1223">
        <v>1</v>
      </c>
      <c r="D1223">
        <v>511053</v>
      </c>
      <c r="F1223" t="s">
        <v>43</v>
      </c>
      <c r="I1223" t="s">
        <v>43</v>
      </c>
      <c r="K1223" s="318"/>
      <c r="L1223"/>
      <c r="M1223" s="319"/>
      <c r="N1223" s="318">
        <v>1</v>
      </c>
      <c r="O1223" s="318"/>
      <c r="P1223" s="318"/>
      <c r="Q1223" s="319"/>
      <c r="R1223" t="s">
        <v>43</v>
      </c>
      <c r="S1223" s="318"/>
      <c r="AB1223" s="318"/>
      <c r="AC1223" s="318"/>
      <c r="AD1223" s="318" t="s">
        <v>43</v>
      </c>
      <c r="AF1223" s="318"/>
      <c r="AG1223" s="320"/>
      <c r="AH1223" s="318"/>
      <c r="AI1223" s="320"/>
    </row>
    <row r="1224" spans="1:35" hidden="1">
      <c r="A1224" t="s">
        <v>3676</v>
      </c>
      <c r="B1224" s="1"/>
      <c r="C1224">
        <v>1</v>
      </c>
      <c r="D1224">
        <v>511054</v>
      </c>
      <c r="F1224" t="s">
        <v>43</v>
      </c>
      <c r="I1224" t="s">
        <v>43</v>
      </c>
      <c r="K1224" s="318"/>
      <c r="L1224"/>
      <c r="M1224" s="319"/>
      <c r="N1224" s="318">
        <v>1</v>
      </c>
      <c r="O1224" s="318"/>
      <c r="P1224" s="318"/>
      <c r="Q1224" s="319"/>
      <c r="R1224" t="s">
        <v>43</v>
      </c>
      <c r="S1224" s="318"/>
      <c r="AB1224" s="318"/>
      <c r="AC1224" s="318"/>
      <c r="AD1224" s="318" t="s">
        <v>43</v>
      </c>
      <c r="AF1224" s="318"/>
      <c r="AG1224" s="320"/>
      <c r="AH1224" s="318"/>
      <c r="AI1224" s="320"/>
    </row>
    <row r="1225" spans="1:35" hidden="1">
      <c r="A1225" t="s">
        <v>3678</v>
      </c>
      <c r="B1225" s="1"/>
      <c r="C1225">
        <v>1</v>
      </c>
      <c r="D1225">
        <v>511055</v>
      </c>
      <c r="F1225" t="s">
        <v>43</v>
      </c>
      <c r="I1225" t="s">
        <v>43</v>
      </c>
      <c r="K1225" s="318"/>
      <c r="L1225"/>
      <c r="M1225" s="319"/>
      <c r="N1225" s="318">
        <v>1</v>
      </c>
      <c r="O1225" s="318"/>
      <c r="P1225" s="318"/>
      <c r="Q1225" s="319"/>
      <c r="R1225" t="s">
        <v>43</v>
      </c>
      <c r="S1225" s="318"/>
      <c r="AB1225" s="318"/>
      <c r="AC1225" s="318"/>
      <c r="AD1225" s="318" t="s">
        <v>43</v>
      </c>
      <c r="AF1225" s="318"/>
      <c r="AG1225" s="320"/>
      <c r="AH1225" s="318"/>
      <c r="AI1225" s="320"/>
    </row>
    <row r="1226" spans="1:35" hidden="1">
      <c r="A1226" t="s">
        <v>3681</v>
      </c>
      <c r="B1226" s="1"/>
      <c r="C1226">
        <v>1</v>
      </c>
      <c r="D1226">
        <v>511056</v>
      </c>
      <c r="F1226" t="s">
        <v>43</v>
      </c>
      <c r="I1226" t="s">
        <v>43</v>
      </c>
      <c r="K1226" s="318"/>
      <c r="L1226"/>
      <c r="M1226" s="319"/>
      <c r="N1226" s="318">
        <v>1</v>
      </c>
      <c r="O1226" s="318"/>
      <c r="P1226" s="318"/>
      <c r="Q1226" s="319"/>
      <c r="R1226" t="s">
        <v>43</v>
      </c>
      <c r="S1226" s="318"/>
      <c r="AB1226" s="318"/>
      <c r="AC1226" s="318"/>
      <c r="AD1226" s="318" t="s">
        <v>43</v>
      </c>
      <c r="AF1226" s="318"/>
      <c r="AG1226" s="320"/>
      <c r="AH1226" s="318"/>
      <c r="AI1226" s="320"/>
    </row>
    <row r="1227" spans="1:35" hidden="1">
      <c r="A1227" t="s">
        <v>3684</v>
      </c>
      <c r="B1227" s="1"/>
      <c r="C1227">
        <v>1</v>
      </c>
      <c r="D1227">
        <v>511057</v>
      </c>
      <c r="F1227" t="s">
        <v>43</v>
      </c>
      <c r="I1227" t="s">
        <v>43</v>
      </c>
      <c r="K1227" s="318"/>
      <c r="L1227"/>
      <c r="M1227" s="319"/>
      <c r="N1227" s="318">
        <v>1</v>
      </c>
      <c r="O1227" s="318"/>
      <c r="P1227" s="318"/>
      <c r="Q1227" s="319"/>
      <c r="R1227" t="s">
        <v>43</v>
      </c>
      <c r="S1227" s="318"/>
      <c r="AB1227" s="318"/>
      <c r="AC1227" s="318"/>
      <c r="AD1227" s="318" t="s">
        <v>43</v>
      </c>
      <c r="AF1227" s="318"/>
      <c r="AG1227" s="320"/>
      <c r="AH1227" s="318"/>
      <c r="AI1227" s="320"/>
    </row>
    <row r="1228" spans="1:35" hidden="1">
      <c r="A1228" t="s">
        <v>3687</v>
      </c>
      <c r="B1228" s="1"/>
      <c r="C1228">
        <v>1</v>
      </c>
      <c r="D1228">
        <v>511058</v>
      </c>
      <c r="F1228" t="s">
        <v>43</v>
      </c>
      <c r="I1228" t="s">
        <v>43</v>
      </c>
      <c r="K1228" s="318"/>
      <c r="L1228"/>
      <c r="M1228" s="319"/>
      <c r="N1228" s="318">
        <v>1</v>
      </c>
      <c r="O1228" s="318"/>
      <c r="P1228" s="318"/>
      <c r="Q1228" s="319"/>
      <c r="R1228" t="s">
        <v>43</v>
      </c>
      <c r="S1228" s="318"/>
      <c r="AB1228" s="318"/>
      <c r="AC1228" s="318"/>
      <c r="AD1228" s="318" t="s">
        <v>43</v>
      </c>
      <c r="AF1228" s="318"/>
      <c r="AG1228" s="320"/>
      <c r="AH1228" s="318"/>
      <c r="AI1228" s="320"/>
    </row>
    <row r="1229" spans="1:35" hidden="1">
      <c r="A1229" t="s">
        <v>3690</v>
      </c>
      <c r="B1229" s="1"/>
      <c r="C1229">
        <v>1</v>
      </c>
      <c r="D1229">
        <v>511059</v>
      </c>
      <c r="F1229" t="s">
        <v>43</v>
      </c>
      <c r="I1229" t="s">
        <v>43</v>
      </c>
      <c r="K1229" s="318"/>
      <c r="L1229"/>
      <c r="M1229" s="319"/>
      <c r="N1229" s="318">
        <v>1</v>
      </c>
      <c r="O1229" s="318"/>
      <c r="P1229" s="318"/>
      <c r="Q1229" s="319"/>
      <c r="R1229" t="s">
        <v>43</v>
      </c>
      <c r="S1229" s="318"/>
      <c r="AB1229" s="318"/>
      <c r="AC1229" s="318"/>
      <c r="AD1229" s="318" t="s">
        <v>43</v>
      </c>
      <c r="AF1229" s="318"/>
      <c r="AG1229" s="320"/>
      <c r="AH1229" s="318"/>
      <c r="AI1229" s="320"/>
    </row>
    <row r="1230" spans="1:35" hidden="1">
      <c r="A1230" t="s">
        <v>3693</v>
      </c>
      <c r="B1230" s="1"/>
      <c r="C1230">
        <v>1</v>
      </c>
      <c r="D1230">
        <v>511060</v>
      </c>
      <c r="F1230" t="s">
        <v>43</v>
      </c>
      <c r="I1230" t="s">
        <v>43</v>
      </c>
      <c r="K1230" s="318"/>
      <c r="L1230"/>
      <c r="M1230" s="319"/>
      <c r="N1230" s="318">
        <v>1</v>
      </c>
      <c r="O1230" s="318"/>
      <c r="P1230" s="318"/>
      <c r="Q1230" s="319"/>
      <c r="R1230" t="s">
        <v>43</v>
      </c>
      <c r="S1230" s="318"/>
      <c r="AB1230" s="318"/>
      <c r="AC1230" s="318"/>
      <c r="AD1230" s="318" t="s">
        <v>43</v>
      </c>
      <c r="AF1230" s="318"/>
      <c r="AG1230" s="320"/>
      <c r="AH1230" s="318"/>
      <c r="AI1230" s="320"/>
    </row>
    <row r="1231" spans="1:35" hidden="1">
      <c r="A1231" t="s">
        <v>3696</v>
      </c>
      <c r="B1231" s="1"/>
      <c r="C1231">
        <v>1</v>
      </c>
      <c r="D1231">
        <v>511061</v>
      </c>
      <c r="F1231" t="s">
        <v>43</v>
      </c>
      <c r="I1231" t="s">
        <v>43</v>
      </c>
      <c r="K1231" s="318"/>
      <c r="L1231"/>
      <c r="M1231" s="319"/>
      <c r="N1231" s="318">
        <v>1</v>
      </c>
      <c r="O1231" s="318"/>
      <c r="P1231" s="318"/>
      <c r="Q1231" s="319"/>
      <c r="R1231" t="s">
        <v>43</v>
      </c>
      <c r="S1231" s="318"/>
      <c r="AB1231" s="318"/>
      <c r="AC1231" s="318"/>
      <c r="AD1231" s="318" t="s">
        <v>43</v>
      </c>
      <c r="AF1231" s="318"/>
      <c r="AG1231" s="320"/>
      <c r="AH1231" s="318"/>
      <c r="AI1231" s="320"/>
    </row>
    <row r="1232" spans="1:35" hidden="1">
      <c r="A1232" t="s">
        <v>3699</v>
      </c>
      <c r="B1232" s="1"/>
      <c r="C1232">
        <v>1</v>
      </c>
      <c r="D1232">
        <v>511062</v>
      </c>
      <c r="F1232" t="s">
        <v>43</v>
      </c>
      <c r="I1232" t="s">
        <v>43</v>
      </c>
      <c r="K1232" s="318"/>
      <c r="L1232"/>
      <c r="M1232" s="319"/>
      <c r="N1232" s="318">
        <v>1</v>
      </c>
      <c r="O1232" s="318"/>
      <c r="P1232" s="318"/>
      <c r="Q1232" s="319"/>
      <c r="R1232" t="s">
        <v>43</v>
      </c>
      <c r="S1232" s="318"/>
      <c r="AB1232" s="318"/>
      <c r="AC1232" s="318"/>
      <c r="AD1232" s="318" t="s">
        <v>43</v>
      </c>
      <c r="AF1232" s="318"/>
      <c r="AG1232" s="320"/>
      <c r="AH1232" s="318"/>
      <c r="AI1232" s="320"/>
    </row>
    <row r="1233" spans="1:35" hidden="1">
      <c r="A1233" t="s">
        <v>3702</v>
      </c>
      <c r="B1233" s="1"/>
      <c r="C1233">
        <v>1</v>
      </c>
      <c r="D1233">
        <v>511063</v>
      </c>
      <c r="F1233" t="s">
        <v>43</v>
      </c>
      <c r="I1233" t="s">
        <v>43</v>
      </c>
      <c r="K1233" s="318"/>
      <c r="L1233"/>
      <c r="M1233" s="319"/>
      <c r="N1233" s="318">
        <v>1</v>
      </c>
      <c r="O1233" s="318"/>
      <c r="P1233" s="318"/>
      <c r="Q1233" s="319"/>
      <c r="R1233" t="s">
        <v>43</v>
      </c>
      <c r="S1233" s="318"/>
      <c r="AB1233" s="318"/>
      <c r="AC1233" s="318"/>
      <c r="AD1233" s="318" t="s">
        <v>43</v>
      </c>
      <c r="AF1233" s="318"/>
      <c r="AG1233" s="320"/>
      <c r="AH1233" s="318"/>
      <c r="AI1233" s="320"/>
    </row>
    <row r="1234" spans="1:35" hidden="1">
      <c r="A1234" t="s">
        <v>3704</v>
      </c>
      <c r="B1234" s="1"/>
      <c r="C1234">
        <v>1</v>
      </c>
      <c r="D1234">
        <v>511064</v>
      </c>
      <c r="F1234" t="s">
        <v>43</v>
      </c>
      <c r="I1234" t="s">
        <v>43</v>
      </c>
      <c r="K1234" s="318"/>
      <c r="L1234"/>
      <c r="M1234" s="319"/>
      <c r="N1234" s="318">
        <v>1</v>
      </c>
      <c r="O1234" s="318"/>
      <c r="P1234" s="318"/>
      <c r="Q1234" s="319"/>
      <c r="R1234" t="s">
        <v>43</v>
      </c>
      <c r="S1234" s="318"/>
      <c r="AB1234" s="318"/>
      <c r="AC1234" s="318"/>
      <c r="AD1234" s="318" t="s">
        <v>43</v>
      </c>
      <c r="AF1234" s="318"/>
      <c r="AG1234" s="320"/>
      <c r="AH1234" s="318"/>
      <c r="AI1234" s="320"/>
    </row>
    <row r="1235" spans="1:35" hidden="1">
      <c r="A1235" t="s">
        <v>3707</v>
      </c>
      <c r="B1235" s="1"/>
      <c r="C1235">
        <v>1</v>
      </c>
      <c r="D1235">
        <v>511065</v>
      </c>
      <c r="F1235" t="s">
        <v>43</v>
      </c>
      <c r="I1235" t="s">
        <v>43</v>
      </c>
      <c r="K1235" s="318"/>
      <c r="L1235"/>
      <c r="M1235" s="319"/>
      <c r="N1235" s="318">
        <v>1</v>
      </c>
      <c r="O1235" s="318"/>
      <c r="P1235" s="318"/>
      <c r="Q1235" s="319"/>
      <c r="R1235" t="s">
        <v>43</v>
      </c>
      <c r="S1235" s="318"/>
      <c r="AB1235" s="318"/>
      <c r="AC1235" s="318"/>
      <c r="AD1235" s="318" t="s">
        <v>43</v>
      </c>
      <c r="AF1235" s="318"/>
      <c r="AG1235" s="320"/>
      <c r="AH1235" s="318"/>
      <c r="AI1235" s="320"/>
    </row>
    <row r="1236" spans="1:35" hidden="1">
      <c r="A1236" t="s">
        <v>3710</v>
      </c>
      <c r="B1236" s="1"/>
      <c r="C1236">
        <v>1</v>
      </c>
      <c r="D1236">
        <v>511066</v>
      </c>
      <c r="F1236" t="s">
        <v>43</v>
      </c>
      <c r="I1236" t="s">
        <v>43</v>
      </c>
      <c r="K1236" s="318"/>
      <c r="L1236"/>
      <c r="M1236" s="319"/>
      <c r="N1236" s="318">
        <v>1</v>
      </c>
      <c r="O1236" s="318"/>
      <c r="P1236" s="318"/>
      <c r="Q1236" s="319"/>
      <c r="R1236" t="s">
        <v>43</v>
      </c>
      <c r="S1236" s="318"/>
      <c r="AB1236" s="318"/>
      <c r="AC1236" s="318"/>
      <c r="AD1236" s="318" t="s">
        <v>43</v>
      </c>
      <c r="AF1236" s="318"/>
      <c r="AG1236" s="320"/>
      <c r="AH1236" s="318"/>
      <c r="AI1236" s="320"/>
    </row>
    <row r="1237" spans="1:35" hidden="1">
      <c r="A1237" t="s">
        <v>3713</v>
      </c>
      <c r="B1237" s="1"/>
      <c r="C1237">
        <v>1</v>
      </c>
      <c r="D1237">
        <v>511067</v>
      </c>
      <c r="F1237" t="s">
        <v>43</v>
      </c>
      <c r="I1237" t="s">
        <v>43</v>
      </c>
      <c r="K1237" s="318"/>
      <c r="L1237"/>
      <c r="M1237" s="319"/>
      <c r="N1237" s="318">
        <v>1</v>
      </c>
      <c r="O1237" s="318"/>
      <c r="P1237" s="318"/>
      <c r="Q1237" s="319"/>
      <c r="R1237" t="s">
        <v>43</v>
      </c>
      <c r="S1237" s="318"/>
      <c r="AB1237" s="318"/>
      <c r="AC1237" s="318"/>
      <c r="AD1237" s="318" t="s">
        <v>43</v>
      </c>
      <c r="AF1237" s="318"/>
      <c r="AG1237" s="320"/>
      <c r="AH1237" s="318"/>
      <c r="AI1237" s="320"/>
    </row>
    <row r="1238" spans="1:35" hidden="1">
      <c r="A1238" t="s">
        <v>3716</v>
      </c>
      <c r="B1238" s="1"/>
      <c r="C1238">
        <v>1</v>
      </c>
      <c r="D1238">
        <v>511068</v>
      </c>
      <c r="F1238" t="s">
        <v>43</v>
      </c>
      <c r="I1238" t="s">
        <v>43</v>
      </c>
      <c r="K1238" s="318"/>
      <c r="L1238"/>
      <c r="M1238" s="319"/>
      <c r="N1238" s="318">
        <v>1</v>
      </c>
      <c r="O1238" s="318"/>
      <c r="P1238" s="318"/>
      <c r="Q1238" s="319"/>
      <c r="R1238" t="s">
        <v>43</v>
      </c>
      <c r="S1238" s="318"/>
      <c r="AB1238" s="318"/>
      <c r="AC1238" s="318"/>
      <c r="AD1238" s="318" t="s">
        <v>43</v>
      </c>
      <c r="AF1238" s="318"/>
      <c r="AG1238" s="320"/>
      <c r="AH1238" s="318"/>
      <c r="AI1238" s="320"/>
    </row>
    <row r="1239" spans="1:35" hidden="1">
      <c r="A1239" t="s">
        <v>3719</v>
      </c>
      <c r="B1239" s="1"/>
      <c r="C1239">
        <v>1</v>
      </c>
      <c r="D1239">
        <v>511069</v>
      </c>
      <c r="F1239" t="s">
        <v>43</v>
      </c>
      <c r="I1239" t="s">
        <v>43</v>
      </c>
      <c r="K1239" s="318"/>
      <c r="L1239"/>
      <c r="M1239" s="319"/>
      <c r="N1239" s="318">
        <v>1</v>
      </c>
      <c r="O1239" s="318"/>
      <c r="P1239" s="318"/>
      <c r="Q1239" s="319"/>
      <c r="R1239" t="s">
        <v>43</v>
      </c>
      <c r="S1239" s="318"/>
      <c r="AB1239" s="318"/>
      <c r="AC1239" s="318"/>
      <c r="AD1239" s="318" t="s">
        <v>43</v>
      </c>
      <c r="AF1239" s="318"/>
      <c r="AG1239" s="320"/>
      <c r="AH1239" s="318"/>
      <c r="AI1239" s="320"/>
    </row>
    <row r="1240" spans="1:35" hidden="1">
      <c r="A1240" t="s">
        <v>3720</v>
      </c>
      <c r="B1240" s="1"/>
      <c r="C1240">
        <v>1</v>
      </c>
      <c r="D1240">
        <v>511070</v>
      </c>
      <c r="F1240" t="s">
        <v>43</v>
      </c>
      <c r="I1240" t="s">
        <v>43</v>
      </c>
      <c r="K1240" s="318"/>
      <c r="L1240"/>
      <c r="M1240" s="319"/>
      <c r="N1240" s="318">
        <v>1</v>
      </c>
      <c r="O1240" s="318"/>
      <c r="P1240" s="318"/>
      <c r="Q1240" s="319"/>
      <c r="R1240" t="s">
        <v>43</v>
      </c>
      <c r="S1240" s="318"/>
      <c r="AB1240" s="318"/>
      <c r="AC1240" s="318"/>
      <c r="AD1240" s="318" t="s">
        <v>43</v>
      </c>
      <c r="AF1240" s="318"/>
      <c r="AG1240" s="320"/>
      <c r="AH1240" s="318"/>
      <c r="AI1240" s="320"/>
    </row>
    <row r="1241" spans="1:35" hidden="1">
      <c r="A1241" t="s">
        <v>3723</v>
      </c>
      <c r="B1241" s="1"/>
      <c r="C1241">
        <v>1</v>
      </c>
      <c r="D1241">
        <v>511071</v>
      </c>
      <c r="F1241" t="s">
        <v>43</v>
      </c>
      <c r="I1241" t="s">
        <v>43</v>
      </c>
      <c r="K1241" s="318"/>
      <c r="L1241"/>
      <c r="M1241" s="319"/>
      <c r="N1241" s="318">
        <v>1</v>
      </c>
      <c r="O1241" s="318"/>
      <c r="P1241" s="318"/>
      <c r="Q1241" s="319"/>
      <c r="R1241" t="s">
        <v>43</v>
      </c>
      <c r="S1241" s="318"/>
      <c r="AB1241" s="318"/>
      <c r="AC1241" s="318"/>
      <c r="AD1241" s="318" t="s">
        <v>43</v>
      </c>
      <c r="AF1241" s="318"/>
      <c r="AG1241" s="320"/>
      <c r="AH1241" s="318"/>
      <c r="AI1241" s="320"/>
    </row>
    <row r="1242" spans="1:35" hidden="1">
      <c r="A1242" t="s">
        <v>3726</v>
      </c>
      <c r="B1242" s="1"/>
      <c r="C1242">
        <v>1</v>
      </c>
      <c r="D1242">
        <v>511072</v>
      </c>
      <c r="F1242" t="s">
        <v>43</v>
      </c>
      <c r="I1242" t="s">
        <v>43</v>
      </c>
      <c r="K1242" s="318"/>
      <c r="L1242"/>
      <c r="M1242" s="319"/>
      <c r="N1242" s="318">
        <v>1</v>
      </c>
      <c r="O1242" s="318"/>
      <c r="P1242" s="318"/>
      <c r="Q1242" s="319"/>
      <c r="R1242" t="s">
        <v>43</v>
      </c>
      <c r="S1242" s="318"/>
      <c r="AB1242" s="318"/>
      <c r="AC1242" s="318"/>
      <c r="AD1242" s="318" t="s">
        <v>43</v>
      </c>
      <c r="AF1242" s="318"/>
      <c r="AG1242" s="320"/>
      <c r="AH1242" s="318"/>
      <c r="AI1242" s="320"/>
    </row>
    <row r="1243" spans="1:35" hidden="1">
      <c r="A1243" t="s">
        <v>3729</v>
      </c>
      <c r="B1243" s="1"/>
      <c r="C1243">
        <v>1</v>
      </c>
      <c r="D1243">
        <v>511073</v>
      </c>
      <c r="F1243" t="s">
        <v>43</v>
      </c>
      <c r="I1243" t="s">
        <v>43</v>
      </c>
      <c r="K1243" s="318"/>
      <c r="L1243"/>
      <c r="M1243" s="319"/>
      <c r="N1243" s="318">
        <v>1</v>
      </c>
      <c r="O1243" s="318"/>
      <c r="P1243" s="318"/>
      <c r="Q1243" s="319"/>
      <c r="R1243" t="s">
        <v>43</v>
      </c>
      <c r="S1243" s="318"/>
      <c r="AB1243" s="318"/>
      <c r="AC1243" s="318"/>
      <c r="AD1243" s="318" t="s">
        <v>43</v>
      </c>
      <c r="AF1243" s="318"/>
      <c r="AG1243" s="320"/>
      <c r="AH1243" s="318"/>
      <c r="AI1243" s="320"/>
    </row>
    <row r="1244" spans="1:35" hidden="1">
      <c r="A1244" t="s">
        <v>3732</v>
      </c>
      <c r="B1244" s="1"/>
      <c r="C1244">
        <v>1</v>
      </c>
      <c r="D1244">
        <v>511074</v>
      </c>
      <c r="F1244" t="s">
        <v>43</v>
      </c>
      <c r="I1244" t="s">
        <v>43</v>
      </c>
      <c r="K1244" s="318"/>
      <c r="L1244"/>
      <c r="M1244" s="319"/>
      <c r="N1244" s="318">
        <v>1</v>
      </c>
      <c r="O1244" s="318"/>
      <c r="P1244" s="318"/>
      <c r="Q1244" s="319"/>
      <c r="R1244" t="s">
        <v>43</v>
      </c>
      <c r="S1244" s="318"/>
      <c r="AB1244" s="318"/>
      <c r="AC1244" s="318"/>
      <c r="AD1244" s="318" t="s">
        <v>43</v>
      </c>
      <c r="AF1244" s="318"/>
      <c r="AG1244" s="320"/>
      <c r="AH1244" s="318"/>
      <c r="AI1244" s="320"/>
    </row>
    <row r="1245" spans="1:35" hidden="1">
      <c r="A1245" t="s">
        <v>3735</v>
      </c>
      <c r="B1245" s="1"/>
      <c r="C1245">
        <v>1</v>
      </c>
      <c r="D1245">
        <v>511075</v>
      </c>
      <c r="F1245" t="s">
        <v>43</v>
      </c>
      <c r="I1245" t="s">
        <v>43</v>
      </c>
      <c r="K1245" s="318"/>
      <c r="L1245"/>
      <c r="M1245" s="319"/>
      <c r="N1245" s="318">
        <v>1</v>
      </c>
      <c r="O1245" s="318"/>
      <c r="P1245" s="318"/>
      <c r="Q1245" s="319"/>
      <c r="R1245" t="s">
        <v>43</v>
      </c>
      <c r="S1245" s="318"/>
      <c r="AB1245" s="318"/>
      <c r="AC1245" s="318"/>
      <c r="AD1245" s="318" t="s">
        <v>43</v>
      </c>
      <c r="AF1245" s="318"/>
      <c r="AG1245" s="320"/>
      <c r="AH1245" s="318"/>
      <c r="AI1245" s="320"/>
    </row>
    <row r="1246" spans="1:35" hidden="1">
      <c r="A1246" t="s">
        <v>3738</v>
      </c>
      <c r="B1246" s="1"/>
      <c r="C1246">
        <v>1</v>
      </c>
      <c r="D1246">
        <v>511076</v>
      </c>
      <c r="F1246" t="s">
        <v>43</v>
      </c>
      <c r="I1246" t="s">
        <v>43</v>
      </c>
      <c r="K1246" s="318"/>
      <c r="L1246"/>
      <c r="M1246" s="319"/>
      <c r="N1246" s="318">
        <v>1</v>
      </c>
      <c r="O1246" s="318"/>
      <c r="P1246" s="318"/>
      <c r="Q1246" s="319"/>
      <c r="R1246" t="s">
        <v>43</v>
      </c>
      <c r="S1246" s="318"/>
      <c r="AB1246" s="318"/>
      <c r="AC1246" s="318"/>
      <c r="AD1246" s="318" t="s">
        <v>43</v>
      </c>
      <c r="AF1246" s="318"/>
      <c r="AG1246" s="320"/>
      <c r="AH1246" s="318"/>
      <c r="AI1246" s="320"/>
    </row>
    <row r="1247" spans="1:35" hidden="1">
      <c r="A1247" t="s">
        <v>3740</v>
      </c>
      <c r="B1247" s="1"/>
      <c r="C1247">
        <v>1</v>
      </c>
      <c r="D1247">
        <v>511077</v>
      </c>
      <c r="F1247" t="s">
        <v>43</v>
      </c>
      <c r="I1247" t="s">
        <v>43</v>
      </c>
      <c r="K1247" s="318"/>
      <c r="L1247"/>
      <c r="M1247" s="319"/>
      <c r="N1247" s="318">
        <v>1</v>
      </c>
      <c r="O1247" s="318"/>
      <c r="P1247" s="318"/>
      <c r="Q1247" s="319"/>
      <c r="R1247" t="s">
        <v>43</v>
      </c>
      <c r="S1247" s="318"/>
      <c r="AB1247" s="318"/>
      <c r="AC1247" s="318"/>
      <c r="AD1247" s="318" t="s">
        <v>43</v>
      </c>
      <c r="AF1247" s="318"/>
      <c r="AG1247" s="320"/>
      <c r="AH1247" s="318"/>
      <c r="AI1247" s="320"/>
    </row>
    <row r="1248" spans="1:35" hidden="1">
      <c r="A1248" t="s">
        <v>3743</v>
      </c>
      <c r="B1248" s="1"/>
      <c r="C1248">
        <v>1</v>
      </c>
      <c r="D1248">
        <v>511078</v>
      </c>
      <c r="F1248" t="s">
        <v>43</v>
      </c>
      <c r="I1248" t="s">
        <v>43</v>
      </c>
      <c r="K1248" s="318"/>
      <c r="L1248"/>
      <c r="M1248" s="319"/>
      <c r="N1248" s="318">
        <v>1</v>
      </c>
      <c r="O1248" s="318"/>
      <c r="P1248" s="318"/>
      <c r="Q1248" s="319"/>
      <c r="R1248" t="s">
        <v>43</v>
      </c>
      <c r="S1248" s="318"/>
      <c r="AB1248" s="318"/>
      <c r="AC1248" s="318"/>
      <c r="AD1248" s="318" t="s">
        <v>43</v>
      </c>
      <c r="AF1248" s="318"/>
      <c r="AG1248" s="320"/>
      <c r="AH1248" s="318"/>
      <c r="AI1248" s="320"/>
    </row>
    <row r="1249" spans="1:35" hidden="1">
      <c r="A1249" t="s">
        <v>3746</v>
      </c>
      <c r="B1249" s="1"/>
      <c r="C1249">
        <v>1</v>
      </c>
      <c r="D1249">
        <v>511079</v>
      </c>
      <c r="F1249" t="s">
        <v>43</v>
      </c>
      <c r="I1249" t="s">
        <v>43</v>
      </c>
      <c r="K1249" s="318"/>
      <c r="L1249"/>
      <c r="M1249" s="319"/>
      <c r="N1249" s="318">
        <v>1</v>
      </c>
      <c r="O1249" s="318"/>
      <c r="P1249" s="318"/>
      <c r="Q1249" s="319"/>
      <c r="R1249" t="s">
        <v>43</v>
      </c>
      <c r="S1249" s="318"/>
      <c r="AB1249" s="318"/>
      <c r="AC1249" s="318"/>
      <c r="AD1249" s="318" t="s">
        <v>43</v>
      </c>
      <c r="AF1249" s="318"/>
      <c r="AG1249" s="320"/>
      <c r="AH1249" s="318"/>
      <c r="AI1249" s="320"/>
    </row>
    <row r="1250" spans="1:35" hidden="1">
      <c r="A1250" t="s">
        <v>3749</v>
      </c>
      <c r="B1250" s="1"/>
      <c r="C1250">
        <v>1</v>
      </c>
      <c r="D1250">
        <v>511080</v>
      </c>
      <c r="F1250" t="s">
        <v>43</v>
      </c>
      <c r="I1250" t="s">
        <v>43</v>
      </c>
      <c r="K1250" s="318"/>
      <c r="L1250"/>
      <c r="M1250" s="319"/>
      <c r="N1250" s="318">
        <v>1</v>
      </c>
      <c r="O1250" s="318"/>
      <c r="P1250" s="318"/>
      <c r="Q1250" s="319"/>
      <c r="R1250" t="s">
        <v>43</v>
      </c>
      <c r="S1250" s="318"/>
      <c r="AB1250" s="318"/>
      <c r="AC1250" s="318"/>
      <c r="AD1250" s="318" t="s">
        <v>43</v>
      </c>
      <c r="AF1250" s="318"/>
      <c r="AG1250" s="320"/>
      <c r="AH1250" s="318"/>
      <c r="AI1250" s="320"/>
    </row>
    <row r="1251" spans="1:35" hidden="1">
      <c r="A1251" t="s">
        <v>3752</v>
      </c>
      <c r="B1251" s="1"/>
      <c r="C1251">
        <v>1</v>
      </c>
      <c r="D1251">
        <v>511081</v>
      </c>
      <c r="F1251" t="s">
        <v>43</v>
      </c>
      <c r="I1251" t="s">
        <v>43</v>
      </c>
      <c r="K1251" s="318"/>
      <c r="L1251"/>
      <c r="M1251" s="319"/>
      <c r="N1251" s="318">
        <v>1</v>
      </c>
      <c r="O1251" s="318"/>
      <c r="P1251" s="318"/>
      <c r="Q1251" s="319"/>
      <c r="R1251" t="s">
        <v>43</v>
      </c>
      <c r="S1251" s="318"/>
      <c r="AB1251" s="318"/>
      <c r="AC1251" s="318"/>
      <c r="AD1251" s="318" t="s">
        <v>43</v>
      </c>
      <c r="AF1251" s="318"/>
      <c r="AG1251" s="320"/>
      <c r="AH1251" s="318"/>
      <c r="AI1251" s="320"/>
    </row>
    <row r="1252" spans="1:35" hidden="1">
      <c r="A1252" t="s">
        <v>3755</v>
      </c>
      <c r="B1252" s="1"/>
      <c r="C1252">
        <v>1</v>
      </c>
      <c r="D1252">
        <v>511082</v>
      </c>
      <c r="F1252" t="s">
        <v>43</v>
      </c>
      <c r="I1252" t="s">
        <v>43</v>
      </c>
      <c r="K1252" s="318"/>
      <c r="L1252"/>
      <c r="M1252" s="319"/>
      <c r="N1252" s="318">
        <v>1</v>
      </c>
      <c r="O1252" s="318"/>
      <c r="P1252" s="318"/>
      <c r="Q1252" s="319"/>
      <c r="R1252" t="s">
        <v>43</v>
      </c>
      <c r="S1252" s="318"/>
      <c r="AB1252" s="318"/>
      <c r="AC1252" s="318"/>
      <c r="AD1252" s="318" t="s">
        <v>43</v>
      </c>
      <c r="AF1252" s="318"/>
      <c r="AG1252" s="320"/>
      <c r="AH1252" s="318"/>
      <c r="AI1252" s="320"/>
    </row>
    <row r="1253" spans="1:35" hidden="1">
      <c r="A1253" t="s">
        <v>3758</v>
      </c>
      <c r="B1253" s="1"/>
      <c r="C1253">
        <v>1</v>
      </c>
      <c r="D1253">
        <v>511083</v>
      </c>
      <c r="F1253" t="s">
        <v>43</v>
      </c>
      <c r="I1253" t="s">
        <v>43</v>
      </c>
      <c r="K1253" s="318"/>
      <c r="L1253"/>
      <c r="M1253" s="319"/>
      <c r="N1253" s="318">
        <v>1</v>
      </c>
      <c r="O1253" s="318"/>
      <c r="P1253" s="318"/>
      <c r="Q1253" s="319"/>
      <c r="R1253" t="s">
        <v>43</v>
      </c>
      <c r="S1253" s="318"/>
      <c r="AB1253" s="318"/>
      <c r="AC1253" s="318"/>
      <c r="AD1253" s="318" t="s">
        <v>43</v>
      </c>
      <c r="AF1253" s="318"/>
      <c r="AG1253" s="320"/>
      <c r="AH1253" s="318"/>
      <c r="AI1253" s="320"/>
    </row>
    <row r="1254" spans="1:35" hidden="1">
      <c r="A1254" t="s">
        <v>3761</v>
      </c>
      <c r="B1254" s="1"/>
      <c r="C1254">
        <v>1</v>
      </c>
      <c r="D1254">
        <v>511084</v>
      </c>
      <c r="F1254" t="s">
        <v>43</v>
      </c>
      <c r="I1254" t="s">
        <v>43</v>
      </c>
      <c r="K1254" s="318"/>
      <c r="L1254"/>
      <c r="M1254" s="319"/>
      <c r="N1254" s="318">
        <v>1</v>
      </c>
      <c r="O1254" s="318"/>
      <c r="P1254" s="318"/>
      <c r="Q1254" s="319"/>
      <c r="R1254" t="s">
        <v>43</v>
      </c>
      <c r="S1254" s="318"/>
      <c r="AB1254" s="318"/>
      <c r="AC1254" s="318"/>
      <c r="AD1254" s="318" t="s">
        <v>43</v>
      </c>
      <c r="AF1254" s="318"/>
      <c r="AG1254" s="320"/>
      <c r="AH1254" s="318"/>
      <c r="AI1254" s="320"/>
    </row>
    <row r="1255" spans="1:35" hidden="1">
      <c r="A1255" t="s">
        <v>3764</v>
      </c>
      <c r="B1255" s="1"/>
      <c r="C1255">
        <v>1</v>
      </c>
      <c r="D1255">
        <v>511085</v>
      </c>
      <c r="F1255" t="s">
        <v>43</v>
      </c>
      <c r="I1255" t="s">
        <v>43</v>
      </c>
      <c r="K1255" s="318"/>
      <c r="L1255"/>
      <c r="M1255" s="319"/>
      <c r="N1255" s="318">
        <v>1</v>
      </c>
      <c r="O1255" s="318"/>
      <c r="P1255" s="318"/>
      <c r="Q1255" s="319"/>
      <c r="R1255" t="s">
        <v>43</v>
      </c>
      <c r="S1255" s="318"/>
      <c r="AB1255" s="318"/>
      <c r="AC1255" s="318"/>
      <c r="AD1255" s="318" t="s">
        <v>43</v>
      </c>
      <c r="AF1255" s="318"/>
      <c r="AG1255" s="320"/>
      <c r="AH1255" s="318"/>
      <c r="AI1255" s="320"/>
    </row>
    <row r="1256" spans="1:35" hidden="1">
      <c r="A1256" t="s">
        <v>3765</v>
      </c>
      <c r="B1256" s="1"/>
      <c r="C1256">
        <v>1</v>
      </c>
      <c r="D1256">
        <v>511086</v>
      </c>
      <c r="F1256" t="s">
        <v>43</v>
      </c>
      <c r="I1256" t="s">
        <v>43</v>
      </c>
      <c r="K1256" s="318"/>
      <c r="L1256"/>
      <c r="M1256" s="319"/>
      <c r="N1256" s="318">
        <v>1</v>
      </c>
      <c r="O1256" s="318"/>
      <c r="P1256" s="318"/>
      <c r="Q1256" s="319"/>
      <c r="R1256" t="s">
        <v>43</v>
      </c>
      <c r="S1256" s="318"/>
      <c r="AB1256" s="318"/>
      <c r="AC1256" s="318"/>
      <c r="AD1256" s="318" t="s">
        <v>43</v>
      </c>
      <c r="AF1256" s="318"/>
      <c r="AG1256" s="320"/>
      <c r="AH1256" s="318"/>
      <c r="AI1256" s="320"/>
    </row>
    <row r="1257" spans="1:35" hidden="1">
      <c r="A1257" t="s">
        <v>3767</v>
      </c>
      <c r="B1257" s="1"/>
      <c r="C1257">
        <v>1</v>
      </c>
      <c r="D1257">
        <v>511087</v>
      </c>
      <c r="F1257" t="s">
        <v>43</v>
      </c>
      <c r="I1257" t="s">
        <v>43</v>
      </c>
      <c r="K1257" s="318"/>
      <c r="L1257"/>
      <c r="M1257" s="319"/>
      <c r="N1257" s="318">
        <v>1</v>
      </c>
      <c r="O1257" s="318"/>
      <c r="P1257" s="318"/>
      <c r="Q1257" s="319"/>
      <c r="R1257" t="s">
        <v>43</v>
      </c>
      <c r="S1257" s="318"/>
      <c r="AB1257" s="318"/>
      <c r="AC1257" s="318"/>
      <c r="AD1257" s="318" t="s">
        <v>43</v>
      </c>
      <c r="AF1257" s="318"/>
      <c r="AG1257" s="320"/>
      <c r="AH1257" s="318"/>
      <c r="AI1257" s="320"/>
    </row>
    <row r="1258" spans="1:35" hidden="1">
      <c r="A1258" t="s">
        <v>3770</v>
      </c>
      <c r="B1258" s="1"/>
      <c r="C1258">
        <v>1</v>
      </c>
      <c r="D1258">
        <v>511088</v>
      </c>
      <c r="F1258" t="s">
        <v>43</v>
      </c>
      <c r="I1258" t="s">
        <v>43</v>
      </c>
      <c r="K1258" s="318"/>
      <c r="L1258"/>
      <c r="M1258" s="319"/>
      <c r="N1258" s="318">
        <v>1</v>
      </c>
      <c r="O1258" s="318"/>
      <c r="P1258" s="318"/>
      <c r="Q1258" s="319"/>
      <c r="R1258" t="s">
        <v>43</v>
      </c>
      <c r="S1258" s="318"/>
      <c r="AB1258" s="318"/>
      <c r="AC1258" s="318"/>
      <c r="AD1258" s="318" t="s">
        <v>43</v>
      </c>
      <c r="AF1258" s="318"/>
      <c r="AG1258" s="320"/>
      <c r="AH1258" s="318"/>
      <c r="AI1258" s="320"/>
    </row>
    <row r="1259" spans="1:35" hidden="1">
      <c r="A1259" t="s">
        <v>3773</v>
      </c>
      <c r="B1259" s="1"/>
      <c r="C1259">
        <v>1</v>
      </c>
      <c r="D1259">
        <v>511089</v>
      </c>
      <c r="F1259" t="s">
        <v>43</v>
      </c>
      <c r="I1259" t="s">
        <v>43</v>
      </c>
      <c r="K1259" s="318"/>
      <c r="L1259"/>
      <c r="M1259" s="319"/>
      <c r="N1259" s="318">
        <v>1</v>
      </c>
      <c r="O1259" s="318"/>
      <c r="P1259" s="318"/>
      <c r="Q1259" s="319"/>
      <c r="R1259" t="s">
        <v>43</v>
      </c>
      <c r="S1259" s="318"/>
      <c r="AB1259" s="318"/>
      <c r="AC1259" s="318"/>
      <c r="AD1259" s="318" t="s">
        <v>43</v>
      </c>
      <c r="AF1259" s="318"/>
      <c r="AG1259" s="320"/>
      <c r="AH1259" s="318"/>
      <c r="AI1259" s="320"/>
    </row>
    <row r="1260" spans="1:35" hidden="1">
      <c r="A1260" t="s">
        <v>3777</v>
      </c>
      <c r="B1260" s="1"/>
      <c r="C1260">
        <v>1</v>
      </c>
      <c r="D1260">
        <v>511090</v>
      </c>
      <c r="F1260" t="s">
        <v>43</v>
      </c>
      <c r="I1260" t="s">
        <v>43</v>
      </c>
      <c r="K1260" s="318"/>
      <c r="L1260"/>
      <c r="M1260" s="319"/>
      <c r="N1260" s="318">
        <v>1</v>
      </c>
      <c r="O1260" s="318"/>
      <c r="P1260" s="318"/>
      <c r="Q1260" s="319"/>
      <c r="R1260" t="s">
        <v>43</v>
      </c>
      <c r="S1260" s="318"/>
      <c r="AB1260" s="318"/>
      <c r="AC1260" s="318"/>
      <c r="AD1260" s="318" t="s">
        <v>43</v>
      </c>
      <c r="AF1260" s="318"/>
      <c r="AG1260" s="320"/>
      <c r="AH1260" s="318"/>
      <c r="AI1260" s="320"/>
    </row>
    <row r="1261" spans="1:35" hidden="1">
      <c r="A1261" t="s">
        <v>3779</v>
      </c>
      <c r="B1261" s="1"/>
      <c r="C1261">
        <v>1</v>
      </c>
      <c r="D1261">
        <v>511091</v>
      </c>
      <c r="F1261" t="s">
        <v>43</v>
      </c>
      <c r="I1261" t="s">
        <v>43</v>
      </c>
      <c r="K1261" s="318"/>
      <c r="L1261"/>
      <c r="M1261" s="319"/>
      <c r="N1261" s="318">
        <v>1</v>
      </c>
      <c r="O1261" s="318"/>
      <c r="P1261" s="318"/>
      <c r="Q1261" s="319"/>
      <c r="R1261" t="s">
        <v>43</v>
      </c>
      <c r="S1261" s="318"/>
      <c r="AB1261" s="318"/>
      <c r="AC1261" s="318"/>
      <c r="AD1261" s="318" t="s">
        <v>43</v>
      </c>
      <c r="AF1261" s="318"/>
      <c r="AG1261" s="320"/>
      <c r="AH1261" s="318"/>
      <c r="AI1261" s="320"/>
    </row>
    <row r="1262" spans="1:35" hidden="1">
      <c r="A1262" t="s">
        <v>3782</v>
      </c>
      <c r="B1262" s="1"/>
      <c r="C1262">
        <v>1</v>
      </c>
      <c r="D1262">
        <v>511092</v>
      </c>
      <c r="F1262" t="s">
        <v>43</v>
      </c>
      <c r="I1262" t="s">
        <v>43</v>
      </c>
      <c r="K1262" s="318"/>
      <c r="L1262"/>
      <c r="M1262" s="319"/>
      <c r="N1262" s="318">
        <v>1</v>
      </c>
      <c r="O1262" s="318"/>
      <c r="P1262" s="318"/>
      <c r="Q1262" s="319"/>
      <c r="R1262" t="s">
        <v>43</v>
      </c>
      <c r="S1262" s="318"/>
      <c r="AB1262" s="318"/>
      <c r="AC1262" s="318"/>
      <c r="AD1262" s="318" t="s">
        <v>43</v>
      </c>
      <c r="AF1262" s="318"/>
      <c r="AG1262" s="320"/>
      <c r="AH1262" s="318"/>
      <c r="AI1262" s="320"/>
    </row>
    <row r="1263" spans="1:35" hidden="1">
      <c r="A1263" t="s">
        <v>3786</v>
      </c>
      <c r="B1263" s="1"/>
      <c r="C1263">
        <v>1</v>
      </c>
      <c r="D1263">
        <v>511093</v>
      </c>
      <c r="F1263" t="s">
        <v>43</v>
      </c>
      <c r="I1263" t="s">
        <v>43</v>
      </c>
      <c r="K1263" s="318"/>
      <c r="L1263"/>
      <c r="M1263" s="319"/>
      <c r="N1263" s="318">
        <v>1</v>
      </c>
      <c r="O1263" s="318"/>
      <c r="P1263" s="318"/>
      <c r="Q1263" s="319"/>
      <c r="R1263" t="s">
        <v>43</v>
      </c>
      <c r="S1263" s="318"/>
      <c r="AB1263" s="318"/>
      <c r="AC1263" s="318"/>
      <c r="AD1263" s="318" t="s">
        <v>43</v>
      </c>
      <c r="AF1263" s="318"/>
      <c r="AG1263" s="320"/>
      <c r="AH1263" s="318"/>
      <c r="AI1263" s="320"/>
    </row>
    <row r="1264" spans="1:35" hidden="1">
      <c r="A1264" t="s">
        <v>3788</v>
      </c>
      <c r="B1264" s="1"/>
      <c r="C1264">
        <v>1</v>
      </c>
      <c r="D1264">
        <v>511094</v>
      </c>
      <c r="F1264" t="s">
        <v>43</v>
      </c>
      <c r="I1264" t="s">
        <v>43</v>
      </c>
      <c r="K1264" s="318"/>
      <c r="L1264"/>
      <c r="M1264" s="319"/>
      <c r="N1264" s="318">
        <v>1</v>
      </c>
      <c r="O1264" s="318"/>
      <c r="P1264" s="318"/>
      <c r="Q1264" s="319"/>
      <c r="R1264" t="s">
        <v>43</v>
      </c>
      <c r="S1264" s="318"/>
      <c r="AB1264" s="318"/>
      <c r="AC1264" s="318"/>
      <c r="AD1264" s="318" t="s">
        <v>43</v>
      </c>
      <c r="AF1264" s="318"/>
      <c r="AG1264" s="320"/>
      <c r="AH1264" s="318"/>
      <c r="AI1264" s="320"/>
    </row>
    <row r="1265" spans="1:35" hidden="1">
      <c r="A1265" t="s">
        <v>3792</v>
      </c>
      <c r="B1265" s="1"/>
      <c r="C1265">
        <v>1</v>
      </c>
      <c r="D1265">
        <v>511095</v>
      </c>
      <c r="F1265" t="s">
        <v>43</v>
      </c>
      <c r="I1265" t="s">
        <v>43</v>
      </c>
      <c r="K1265" s="318"/>
      <c r="L1265"/>
      <c r="M1265" s="319"/>
      <c r="N1265" s="318">
        <v>1</v>
      </c>
      <c r="O1265" s="318"/>
      <c r="P1265" s="318"/>
      <c r="Q1265" s="319"/>
      <c r="R1265" t="s">
        <v>43</v>
      </c>
      <c r="S1265" s="318"/>
      <c r="AB1265" s="318"/>
      <c r="AC1265" s="318"/>
      <c r="AD1265" s="318" t="s">
        <v>43</v>
      </c>
      <c r="AF1265" s="318"/>
      <c r="AG1265" s="320"/>
      <c r="AH1265" s="318"/>
      <c r="AI1265" s="320"/>
    </row>
    <row r="1266" spans="1:35" hidden="1">
      <c r="A1266" t="s">
        <v>3795</v>
      </c>
      <c r="B1266" s="1"/>
      <c r="C1266">
        <v>1</v>
      </c>
      <c r="D1266">
        <v>511096</v>
      </c>
      <c r="F1266" t="s">
        <v>43</v>
      </c>
      <c r="I1266" t="s">
        <v>43</v>
      </c>
      <c r="K1266" s="318"/>
      <c r="L1266"/>
      <c r="M1266" s="319"/>
      <c r="N1266" s="318">
        <v>1</v>
      </c>
      <c r="O1266" s="318"/>
      <c r="P1266" s="318"/>
      <c r="Q1266" s="319"/>
      <c r="R1266" t="s">
        <v>43</v>
      </c>
      <c r="S1266" s="318"/>
      <c r="AB1266" s="318"/>
      <c r="AC1266" s="318"/>
      <c r="AD1266" s="318" t="s">
        <v>43</v>
      </c>
      <c r="AF1266" s="318"/>
      <c r="AG1266" s="320"/>
      <c r="AH1266" s="318"/>
      <c r="AI1266" s="320"/>
    </row>
    <row r="1267" spans="1:35" hidden="1">
      <c r="A1267" t="s">
        <v>3796</v>
      </c>
      <c r="B1267" s="1"/>
      <c r="C1267">
        <v>1</v>
      </c>
      <c r="D1267">
        <v>511097</v>
      </c>
      <c r="F1267" t="s">
        <v>43</v>
      </c>
      <c r="I1267" t="s">
        <v>43</v>
      </c>
      <c r="K1267" s="318"/>
      <c r="L1267"/>
      <c r="M1267" s="319"/>
      <c r="N1267" s="318">
        <v>1</v>
      </c>
      <c r="O1267" s="318"/>
      <c r="P1267" s="318"/>
      <c r="Q1267" s="319"/>
      <c r="R1267" t="s">
        <v>43</v>
      </c>
      <c r="S1267" s="318"/>
      <c r="AB1267" s="318"/>
      <c r="AC1267" s="318"/>
      <c r="AD1267" s="318" t="s">
        <v>43</v>
      </c>
      <c r="AF1267" s="318"/>
      <c r="AG1267" s="320"/>
      <c r="AH1267" s="318"/>
      <c r="AI1267" s="320"/>
    </row>
    <row r="1268" spans="1:35" hidden="1">
      <c r="A1268" t="s">
        <v>3799</v>
      </c>
      <c r="B1268" s="1"/>
      <c r="C1268">
        <v>1</v>
      </c>
      <c r="D1268">
        <v>511098</v>
      </c>
      <c r="F1268" t="s">
        <v>43</v>
      </c>
      <c r="I1268" t="s">
        <v>43</v>
      </c>
      <c r="K1268" s="318"/>
      <c r="L1268"/>
      <c r="M1268" s="319"/>
      <c r="N1268" s="318">
        <v>1</v>
      </c>
      <c r="O1268" s="318"/>
      <c r="P1268" s="318"/>
      <c r="Q1268" s="319"/>
      <c r="R1268" t="s">
        <v>43</v>
      </c>
      <c r="S1268" s="318"/>
      <c r="AB1268" s="318"/>
      <c r="AC1268" s="318"/>
      <c r="AD1268" s="318" t="s">
        <v>43</v>
      </c>
      <c r="AF1268" s="318"/>
      <c r="AG1268" s="320"/>
      <c r="AH1268" s="318"/>
      <c r="AI1268" s="320"/>
    </row>
    <row r="1269" spans="1:35" hidden="1">
      <c r="A1269" t="s">
        <v>3802</v>
      </c>
      <c r="B1269" s="1"/>
      <c r="C1269">
        <v>1</v>
      </c>
      <c r="D1269">
        <v>511099</v>
      </c>
      <c r="F1269" t="s">
        <v>43</v>
      </c>
      <c r="I1269" t="s">
        <v>43</v>
      </c>
      <c r="K1269" s="318"/>
      <c r="L1269"/>
      <c r="M1269" s="319"/>
      <c r="N1269" s="318">
        <v>1</v>
      </c>
      <c r="O1269" s="318"/>
      <c r="P1269" s="318"/>
      <c r="Q1269" s="319"/>
      <c r="R1269" t="s">
        <v>43</v>
      </c>
      <c r="S1269" s="318"/>
      <c r="AB1269" s="318"/>
      <c r="AC1269" s="318"/>
      <c r="AD1269" s="318" t="s">
        <v>43</v>
      </c>
      <c r="AF1269" s="318"/>
      <c r="AG1269" s="320"/>
      <c r="AH1269" s="318"/>
      <c r="AI1269" s="320"/>
    </row>
    <row r="1270" spans="1:35" hidden="1">
      <c r="A1270" t="s">
        <v>3804</v>
      </c>
      <c r="B1270" s="1"/>
      <c r="C1270">
        <v>1</v>
      </c>
      <c r="D1270">
        <v>511100</v>
      </c>
      <c r="F1270" t="s">
        <v>43</v>
      </c>
      <c r="I1270" t="s">
        <v>43</v>
      </c>
      <c r="K1270" s="318"/>
      <c r="L1270"/>
      <c r="M1270" s="319"/>
      <c r="N1270" s="318">
        <v>1</v>
      </c>
      <c r="O1270" s="318"/>
      <c r="P1270" s="318"/>
      <c r="Q1270" s="319"/>
      <c r="R1270" t="s">
        <v>43</v>
      </c>
      <c r="S1270" s="318"/>
      <c r="AB1270" s="318"/>
      <c r="AC1270" s="318"/>
      <c r="AD1270" s="318" t="s">
        <v>43</v>
      </c>
      <c r="AF1270" s="318"/>
      <c r="AG1270" s="320"/>
      <c r="AH1270" s="318"/>
      <c r="AI1270" s="320"/>
    </row>
    <row r="1271" spans="1:35" hidden="1">
      <c r="A1271" t="s">
        <v>3805</v>
      </c>
      <c r="B1271" s="1"/>
      <c r="C1271">
        <v>1</v>
      </c>
      <c r="D1271">
        <v>511101</v>
      </c>
      <c r="F1271" t="s">
        <v>43</v>
      </c>
      <c r="I1271" t="s">
        <v>43</v>
      </c>
      <c r="K1271" s="318"/>
      <c r="L1271"/>
      <c r="M1271" s="319"/>
      <c r="N1271" s="318">
        <v>1</v>
      </c>
      <c r="O1271" s="318"/>
      <c r="P1271" s="318"/>
      <c r="Q1271" s="319"/>
      <c r="R1271" t="s">
        <v>43</v>
      </c>
      <c r="S1271" s="318"/>
      <c r="AB1271" s="318"/>
      <c r="AC1271" s="318"/>
      <c r="AD1271" s="318" t="s">
        <v>43</v>
      </c>
      <c r="AF1271" s="318"/>
      <c r="AG1271" s="320"/>
      <c r="AH1271" s="318"/>
      <c r="AI1271" s="320"/>
    </row>
    <row r="1272" spans="1:35" hidden="1">
      <c r="A1272" t="s">
        <v>3808</v>
      </c>
      <c r="B1272" s="1"/>
      <c r="C1272">
        <v>1</v>
      </c>
      <c r="D1272">
        <v>511102</v>
      </c>
      <c r="F1272" t="s">
        <v>43</v>
      </c>
      <c r="I1272" t="s">
        <v>43</v>
      </c>
      <c r="K1272" s="318"/>
      <c r="L1272"/>
      <c r="M1272" s="319"/>
      <c r="N1272" s="318">
        <v>1</v>
      </c>
      <c r="O1272" s="318"/>
      <c r="P1272" s="318"/>
      <c r="Q1272" s="319"/>
      <c r="R1272" t="s">
        <v>43</v>
      </c>
      <c r="S1272" s="318"/>
      <c r="AB1272" s="318"/>
      <c r="AC1272" s="318"/>
      <c r="AD1272" s="318" t="s">
        <v>43</v>
      </c>
      <c r="AF1272" s="318"/>
      <c r="AG1272" s="320"/>
      <c r="AH1272" s="318"/>
      <c r="AI1272" s="320"/>
    </row>
    <row r="1273" spans="1:35" hidden="1">
      <c r="A1273" t="s">
        <v>3811</v>
      </c>
      <c r="B1273" s="1"/>
      <c r="C1273">
        <v>1</v>
      </c>
      <c r="D1273">
        <v>511103</v>
      </c>
      <c r="F1273" t="s">
        <v>43</v>
      </c>
      <c r="I1273" t="s">
        <v>43</v>
      </c>
      <c r="K1273" s="318"/>
      <c r="L1273"/>
      <c r="M1273" s="319"/>
      <c r="N1273" s="318">
        <v>1</v>
      </c>
      <c r="O1273" s="318"/>
      <c r="P1273" s="318"/>
      <c r="Q1273" s="319"/>
      <c r="R1273" t="s">
        <v>43</v>
      </c>
      <c r="S1273" s="318"/>
      <c r="AB1273" s="318"/>
      <c r="AC1273" s="318"/>
      <c r="AD1273" s="318" t="s">
        <v>43</v>
      </c>
      <c r="AF1273" s="318"/>
      <c r="AG1273" s="320"/>
      <c r="AH1273" s="318"/>
      <c r="AI1273" s="320"/>
    </row>
    <row r="1274" spans="1:35" hidden="1">
      <c r="A1274" t="s">
        <v>3814</v>
      </c>
      <c r="B1274" s="1"/>
      <c r="C1274">
        <v>1</v>
      </c>
      <c r="D1274">
        <v>511104</v>
      </c>
      <c r="F1274" t="s">
        <v>43</v>
      </c>
      <c r="I1274" t="s">
        <v>43</v>
      </c>
      <c r="K1274" s="318"/>
      <c r="L1274"/>
      <c r="M1274" s="319"/>
      <c r="N1274" s="318">
        <v>1</v>
      </c>
      <c r="O1274" s="318"/>
      <c r="P1274" s="318"/>
      <c r="Q1274" s="319"/>
      <c r="R1274" t="s">
        <v>43</v>
      </c>
      <c r="S1274" s="318"/>
      <c r="AB1274" s="318"/>
      <c r="AC1274" s="318"/>
      <c r="AD1274" s="318" t="s">
        <v>43</v>
      </c>
      <c r="AF1274" s="318"/>
      <c r="AG1274" s="320"/>
      <c r="AH1274" s="318"/>
      <c r="AI1274" s="320"/>
    </row>
    <row r="1275" spans="1:35" hidden="1">
      <c r="A1275" t="s">
        <v>3817</v>
      </c>
      <c r="B1275" s="1"/>
      <c r="C1275">
        <v>1</v>
      </c>
      <c r="D1275">
        <v>511105</v>
      </c>
      <c r="F1275" t="s">
        <v>43</v>
      </c>
      <c r="I1275" t="s">
        <v>43</v>
      </c>
      <c r="K1275" s="318"/>
      <c r="L1275"/>
      <c r="M1275" s="319"/>
      <c r="N1275" s="318">
        <v>1</v>
      </c>
      <c r="O1275" s="318"/>
      <c r="P1275" s="318"/>
      <c r="Q1275" s="319"/>
      <c r="R1275" t="s">
        <v>43</v>
      </c>
      <c r="S1275" s="318"/>
      <c r="AB1275" s="318"/>
      <c r="AC1275" s="318"/>
      <c r="AD1275" s="318" t="s">
        <v>43</v>
      </c>
      <c r="AF1275" s="318"/>
      <c r="AG1275" s="320"/>
      <c r="AH1275" s="318"/>
      <c r="AI1275" s="320"/>
    </row>
    <row r="1276" spans="1:35" hidden="1">
      <c r="A1276" t="s">
        <v>3820</v>
      </c>
      <c r="B1276" s="1"/>
      <c r="C1276">
        <v>1</v>
      </c>
      <c r="D1276">
        <v>511106</v>
      </c>
      <c r="F1276" t="s">
        <v>43</v>
      </c>
      <c r="I1276" t="s">
        <v>43</v>
      </c>
      <c r="K1276" s="318"/>
      <c r="L1276"/>
      <c r="M1276" s="319"/>
      <c r="N1276" s="318">
        <v>1</v>
      </c>
      <c r="O1276" s="318"/>
      <c r="P1276" s="318"/>
      <c r="Q1276" s="319"/>
      <c r="R1276" t="s">
        <v>43</v>
      </c>
      <c r="S1276" s="318"/>
      <c r="AB1276" s="318"/>
      <c r="AC1276" s="318"/>
      <c r="AD1276" s="318" t="s">
        <v>43</v>
      </c>
      <c r="AF1276" s="318"/>
      <c r="AG1276" s="320"/>
      <c r="AH1276" s="318"/>
      <c r="AI1276" s="320"/>
    </row>
    <row r="1277" spans="1:35" hidden="1">
      <c r="A1277" t="s">
        <v>3823</v>
      </c>
      <c r="B1277" s="1"/>
      <c r="C1277">
        <v>1</v>
      </c>
      <c r="D1277">
        <v>511107</v>
      </c>
      <c r="F1277" t="s">
        <v>43</v>
      </c>
      <c r="I1277" t="s">
        <v>43</v>
      </c>
      <c r="K1277" s="318"/>
      <c r="L1277"/>
      <c r="M1277" s="319"/>
      <c r="N1277" s="318">
        <v>1</v>
      </c>
      <c r="O1277" s="318"/>
      <c r="P1277" s="318"/>
      <c r="Q1277" s="319"/>
      <c r="R1277" t="s">
        <v>43</v>
      </c>
      <c r="S1277" s="318"/>
      <c r="AB1277" s="318"/>
      <c r="AC1277" s="318"/>
      <c r="AD1277" s="318" t="s">
        <v>43</v>
      </c>
      <c r="AF1277" s="318"/>
      <c r="AG1277" s="320"/>
      <c r="AH1277" s="318"/>
      <c r="AI1277" s="320"/>
    </row>
    <row r="1278" spans="1:35" hidden="1">
      <c r="A1278" t="s">
        <v>3826</v>
      </c>
      <c r="B1278" s="1"/>
      <c r="C1278">
        <v>1</v>
      </c>
      <c r="D1278">
        <v>511108</v>
      </c>
      <c r="F1278" t="s">
        <v>43</v>
      </c>
      <c r="I1278" t="s">
        <v>43</v>
      </c>
      <c r="K1278" s="318"/>
      <c r="L1278"/>
      <c r="M1278" s="319"/>
      <c r="N1278" s="318">
        <v>1</v>
      </c>
      <c r="O1278" s="318"/>
      <c r="P1278" s="318"/>
      <c r="Q1278" s="319"/>
      <c r="R1278" t="s">
        <v>43</v>
      </c>
      <c r="S1278" s="318"/>
      <c r="AB1278" s="318"/>
      <c r="AC1278" s="318"/>
      <c r="AD1278" s="318" t="s">
        <v>43</v>
      </c>
      <c r="AF1278" s="318"/>
      <c r="AG1278" s="320"/>
      <c r="AH1278" s="318"/>
      <c r="AI1278" s="320"/>
    </row>
    <row r="1279" spans="1:35" hidden="1">
      <c r="A1279" t="s">
        <v>3827</v>
      </c>
      <c r="B1279" s="1"/>
      <c r="C1279">
        <v>1</v>
      </c>
      <c r="D1279">
        <v>511109</v>
      </c>
      <c r="F1279" t="s">
        <v>43</v>
      </c>
      <c r="I1279" t="s">
        <v>43</v>
      </c>
      <c r="K1279" s="318"/>
      <c r="L1279"/>
      <c r="M1279" s="319"/>
      <c r="N1279" s="318">
        <v>1</v>
      </c>
      <c r="O1279" s="318"/>
      <c r="P1279" s="318"/>
      <c r="Q1279" s="319"/>
      <c r="R1279" t="s">
        <v>43</v>
      </c>
      <c r="S1279" s="318"/>
      <c r="AB1279" s="318"/>
      <c r="AC1279" s="318"/>
      <c r="AD1279" s="318" t="s">
        <v>43</v>
      </c>
      <c r="AF1279" s="318"/>
      <c r="AG1279" s="320"/>
      <c r="AH1279" s="318"/>
      <c r="AI1279" s="320"/>
    </row>
    <row r="1280" spans="1:35" hidden="1">
      <c r="A1280" t="s">
        <v>3828</v>
      </c>
      <c r="B1280" s="1"/>
      <c r="C1280">
        <v>1</v>
      </c>
      <c r="D1280">
        <v>511110</v>
      </c>
      <c r="F1280" t="s">
        <v>43</v>
      </c>
      <c r="I1280" t="s">
        <v>43</v>
      </c>
      <c r="K1280" s="318"/>
      <c r="L1280"/>
      <c r="M1280" s="319"/>
      <c r="N1280" s="318">
        <v>1</v>
      </c>
      <c r="O1280" s="318"/>
      <c r="P1280" s="318"/>
      <c r="Q1280" s="319"/>
      <c r="R1280" t="s">
        <v>43</v>
      </c>
      <c r="S1280" s="318"/>
      <c r="AB1280" s="318"/>
      <c r="AC1280" s="318"/>
      <c r="AD1280" s="318" t="s">
        <v>43</v>
      </c>
      <c r="AF1280" s="318"/>
      <c r="AG1280" s="320"/>
      <c r="AH1280" s="318"/>
      <c r="AI1280" s="320"/>
    </row>
    <row r="1281" spans="1:35" hidden="1">
      <c r="A1281" t="s">
        <v>3831</v>
      </c>
      <c r="B1281" s="1"/>
      <c r="C1281">
        <v>1</v>
      </c>
      <c r="D1281">
        <v>511111</v>
      </c>
      <c r="F1281" t="s">
        <v>43</v>
      </c>
      <c r="I1281" t="s">
        <v>43</v>
      </c>
      <c r="K1281" s="318"/>
      <c r="L1281"/>
      <c r="M1281" s="319"/>
      <c r="N1281" s="318">
        <v>1</v>
      </c>
      <c r="O1281" s="318"/>
      <c r="P1281" s="318"/>
      <c r="Q1281" s="319"/>
      <c r="R1281" t="s">
        <v>43</v>
      </c>
      <c r="S1281" s="318"/>
      <c r="AB1281" s="318"/>
      <c r="AC1281" s="318"/>
      <c r="AD1281" s="318" t="s">
        <v>43</v>
      </c>
      <c r="AF1281" s="318"/>
      <c r="AG1281" s="320"/>
      <c r="AH1281" s="318"/>
      <c r="AI1281" s="320"/>
    </row>
    <row r="1282" spans="1:35" hidden="1">
      <c r="A1282" t="s">
        <v>3834</v>
      </c>
      <c r="B1282" s="1"/>
      <c r="C1282">
        <v>1</v>
      </c>
      <c r="D1282">
        <v>511112</v>
      </c>
      <c r="F1282" t="s">
        <v>43</v>
      </c>
      <c r="I1282" t="s">
        <v>43</v>
      </c>
      <c r="K1282" s="318"/>
      <c r="L1282"/>
      <c r="M1282" s="319"/>
      <c r="N1282" s="318">
        <v>1</v>
      </c>
      <c r="O1282" s="318"/>
      <c r="P1282" s="318"/>
      <c r="Q1282" s="319"/>
      <c r="R1282" t="s">
        <v>43</v>
      </c>
      <c r="S1282" s="318"/>
      <c r="AB1282" s="318"/>
      <c r="AC1282" s="318"/>
      <c r="AD1282" s="318" t="s">
        <v>43</v>
      </c>
      <c r="AF1282" s="318"/>
      <c r="AG1282" s="320"/>
      <c r="AH1282" s="318"/>
      <c r="AI1282" s="320"/>
    </row>
    <row r="1283" spans="1:35" hidden="1">
      <c r="A1283" t="s">
        <v>3836</v>
      </c>
      <c r="B1283" s="1"/>
      <c r="C1283">
        <v>1</v>
      </c>
      <c r="D1283">
        <v>511113</v>
      </c>
      <c r="F1283" t="s">
        <v>43</v>
      </c>
      <c r="I1283" t="s">
        <v>43</v>
      </c>
      <c r="K1283" s="318"/>
      <c r="L1283"/>
      <c r="M1283" s="319"/>
      <c r="N1283" s="318">
        <v>1</v>
      </c>
      <c r="O1283" s="318"/>
      <c r="P1283" s="318"/>
      <c r="Q1283" s="319"/>
      <c r="R1283" t="s">
        <v>43</v>
      </c>
      <c r="S1283" s="318"/>
      <c r="AB1283" s="318"/>
      <c r="AC1283" s="318"/>
      <c r="AD1283" s="318" t="s">
        <v>43</v>
      </c>
      <c r="AF1283" s="318"/>
      <c r="AG1283" s="320"/>
      <c r="AH1283" s="318"/>
      <c r="AI1283" s="320"/>
    </row>
    <row r="1284" spans="1:35" hidden="1">
      <c r="A1284" t="s">
        <v>3839</v>
      </c>
      <c r="B1284" s="1"/>
      <c r="C1284">
        <v>1</v>
      </c>
      <c r="D1284">
        <v>511114</v>
      </c>
      <c r="F1284" t="s">
        <v>43</v>
      </c>
      <c r="I1284" t="s">
        <v>43</v>
      </c>
      <c r="K1284" s="318"/>
      <c r="L1284"/>
      <c r="M1284" s="319"/>
      <c r="N1284" s="318">
        <v>1</v>
      </c>
      <c r="O1284" s="318"/>
      <c r="P1284" s="318"/>
      <c r="Q1284" s="319"/>
      <c r="R1284" t="s">
        <v>43</v>
      </c>
      <c r="S1284" s="318"/>
      <c r="AB1284" s="318"/>
      <c r="AC1284" s="318"/>
      <c r="AD1284" s="318" t="s">
        <v>43</v>
      </c>
      <c r="AF1284" s="318"/>
      <c r="AG1284" s="320"/>
      <c r="AH1284" s="318"/>
      <c r="AI1284" s="320"/>
    </row>
    <row r="1285" spans="1:35" hidden="1">
      <c r="A1285" t="s">
        <v>3841</v>
      </c>
      <c r="B1285" s="1"/>
      <c r="C1285">
        <v>1</v>
      </c>
      <c r="D1285">
        <v>511115</v>
      </c>
      <c r="F1285" t="s">
        <v>43</v>
      </c>
      <c r="I1285" t="s">
        <v>43</v>
      </c>
      <c r="K1285" s="318"/>
      <c r="L1285"/>
      <c r="M1285" s="319"/>
      <c r="N1285" s="318">
        <v>1</v>
      </c>
      <c r="O1285" s="318"/>
      <c r="P1285" s="318"/>
      <c r="Q1285" s="319"/>
      <c r="R1285" t="s">
        <v>43</v>
      </c>
      <c r="S1285" s="318"/>
      <c r="AB1285" s="318"/>
      <c r="AC1285" s="318"/>
      <c r="AD1285" s="318" t="s">
        <v>43</v>
      </c>
      <c r="AF1285" s="318"/>
      <c r="AG1285" s="320"/>
      <c r="AH1285" s="318"/>
      <c r="AI1285" s="320"/>
    </row>
    <row r="1286" spans="1:35" hidden="1">
      <c r="A1286" t="s">
        <v>3842</v>
      </c>
      <c r="B1286" s="1"/>
      <c r="C1286">
        <v>1</v>
      </c>
      <c r="D1286">
        <v>511116</v>
      </c>
      <c r="F1286" t="s">
        <v>43</v>
      </c>
      <c r="I1286" t="s">
        <v>43</v>
      </c>
      <c r="K1286" s="318"/>
      <c r="L1286"/>
      <c r="M1286" s="319"/>
      <c r="N1286" s="318">
        <v>1</v>
      </c>
      <c r="O1286" s="318"/>
      <c r="P1286" s="318"/>
      <c r="Q1286" s="319"/>
      <c r="R1286" t="s">
        <v>43</v>
      </c>
      <c r="S1286" s="318"/>
      <c r="AB1286" s="318"/>
      <c r="AC1286" s="318"/>
      <c r="AD1286" s="318" t="s">
        <v>43</v>
      </c>
      <c r="AF1286" s="318"/>
      <c r="AG1286" s="320"/>
      <c r="AH1286" s="318"/>
      <c r="AI1286" s="320"/>
    </row>
    <row r="1287" spans="1:35" hidden="1">
      <c r="A1287" t="s">
        <v>3845</v>
      </c>
      <c r="B1287" s="1"/>
      <c r="C1287">
        <v>1</v>
      </c>
      <c r="D1287">
        <v>511117</v>
      </c>
      <c r="F1287" t="s">
        <v>43</v>
      </c>
      <c r="I1287" t="s">
        <v>43</v>
      </c>
      <c r="K1287" s="318"/>
      <c r="L1287"/>
      <c r="M1287" s="319"/>
      <c r="N1287" s="318">
        <v>1</v>
      </c>
      <c r="O1287" s="318"/>
      <c r="P1287" s="318"/>
      <c r="Q1287" s="319"/>
      <c r="R1287" t="s">
        <v>43</v>
      </c>
      <c r="S1287" s="318"/>
      <c r="AB1287" s="318"/>
      <c r="AC1287" s="318"/>
      <c r="AD1287" s="318" t="s">
        <v>43</v>
      </c>
      <c r="AF1287" s="318"/>
      <c r="AG1287" s="320"/>
      <c r="AH1287" s="318"/>
      <c r="AI1287" s="320"/>
    </row>
    <row r="1288" spans="1:35" hidden="1">
      <c r="A1288" t="s">
        <v>3848</v>
      </c>
      <c r="B1288" s="1"/>
      <c r="C1288">
        <v>1</v>
      </c>
      <c r="D1288">
        <v>511118</v>
      </c>
      <c r="F1288" t="s">
        <v>43</v>
      </c>
      <c r="I1288" t="s">
        <v>43</v>
      </c>
      <c r="K1288" s="318"/>
      <c r="L1288"/>
      <c r="M1288" s="319"/>
      <c r="N1288" s="318">
        <v>1</v>
      </c>
      <c r="O1288" s="318"/>
      <c r="P1288" s="318"/>
      <c r="Q1288" s="319"/>
      <c r="R1288" t="s">
        <v>43</v>
      </c>
      <c r="S1288" s="318"/>
      <c r="AB1288" s="318"/>
      <c r="AC1288" s="318"/>
      <c r="AD1288" s="318" t="s">
        <v>43</v>
      </c>
      <c r="AF1288" s="318"/>
      <c r="AG1288" s="320"/>
      <c r="AH1288" s="318"/>
      <c r="AI1288" s="320"/>
    </row>
    <row r="1289" spans="1:35" hidden="1">
      <c r="A1289" t="s">
        <v>3851</v>
      </c>
      <c r="B1289" s="1"/>
      <c r="C1289">
        <v>1</v>
      </c>
      <c r="D1289">
        <v>511119</v>
      </c>
      <c r="F1289" t="s">
        <v>43</v>
      </c>
      <c r="I1289" t="s">
        <v>43</v>
      </c>
      <c r="K1289" s="318"/>
      <c r="L1289"/>
      <c r="M1289" s="319"/>
      <c r="N1289" s="318">
        <v>1</v>
      </c>
      <c r="O1289" s="318"/>
      <c r="P1289" s="318"/>
      <c r="Q1289" s="319"/>
      <c r="R1289" t="s">
        <v>43</v>
      </c>
      <c r="S1289" s="318"/>
      <c r="AB1289" s="318"/>
      <c r="AC1289" s="318"/>
      <c r="AD1289" s="318" t="s">
        <v>43</v>
      </c>
      <c r="AF1289" s="318"/>
      <c r="AG1289" s="320"/>
      <c r="AH1289" s="318"/>
      <c r="AI1289" s="320"/>
    </row>
    <row r="1290" spans="1:35" hidden="1">
      <c r="A1290" t="s">
        <v>3854</v>
      </c>
      <c r="B1290" s="1"/>
      <c r="C1290">
        <v>1</v>
      </c>
      <c r="D1290">
        <v>511120</v>
      </c>
      <c r="F1290" t="s">
        <v>43</v>
      </c>
      <c r="I1290" t="s">
        <v>43</v>
      </c>
      <c r="K1290" s="318"/>
      <c r="L1290"/>
      <c r="M1290" s="319"/>
      <c r="N1290" s="318">
        <v>1</v>
      </c>
      <c r="O1290" s="318"/>
      <c r="P1290" s="318"/>
      <c r="Q1290" s="319"/>
      <c r="R1290" t="s">
        <v>43</v>
      </c>
      <c r="S1290" s="318"/>
      <c r="AB1290" s="318"/>
      <c r="AC1290" s="318"/>
      <c r="AD1290" s="318" t="s">
        <v>43</v>
      </c>
      <c r="AF1290" s="318"/>
      <c r="AG1290" s="320"/>
      <c r="AH1290" s="318"/>
      <c r="AI1290" s="320"/>
    </row>
    <row r="1291" spans="1:35" hidden="1">
      <c r="A1291" t="s">
        <v>3855</v>
      </c>
      <c r="B1291" s="1"/>
      <c r="C1291">
        <v>1</v>
      </c>
      <c r="D1291">
        <v>511121</v>
      </c>
      <c r="F1291" t="s">
        <v>43</v>
      </c>
      <c r="I1291" t="s">
        <v>43</v>
      </c>
      <c r="K1291" s="318"/>
      <c r="L1291"/>
      <c r="M1291" s="319"/>
      <c r="N1291" s="318">
        <v>1</v>
      </c>
      <c r="O1291" s="318"/>
      <c r="P1291" s="318"/>
      <c r="Q1291" s="319"/>
      <c r="R1291" t="s">
        <v>43</v>
      </c>
      <c r="S1291" s="318"/>
      <c r="AB1291" s="318"/>
      <c r="AC1291" s="318"/>
      <c r="AD1291" s="318" t="s">
        <v>43</v>
      </c>
      <c r="AF1291" s="318"/>
      <c r="AG1291" s="320"/>
      <c r="AH1291" s="318"/>
      <c r="AI1291" s="320"/>
    </row>
    <row r="1292" spans="1:35" hidden="1">
      <c r="A1292" t="s">
        <v>3857</v>
      </c>
      <c r="B1292" s="1"/>
      <c r="C1292">
        <v>1</v>
      </c>
      <c r="D1292">
        <v>511122</v>
      </c>
      <c r="F1292" t="s">
        <v>43</v>
      </c>
      <c r="I1292" t="s">
        <v>43</v>
      </c>
      <c r="K1292" s="318"/>
      <c r="L1292"/>
      <c r="M1292" s="319"/>
      <c r="N1292" s="318">
        <v>1</v>
      </c>
      <c r="O1292" s="318"/>
      <c r="P1292" s="318"/>
      <c r="Q1292" s="319"/>
      <c r="R1292" t="s">
        <v>43</v>
      </c>
      <c r="S1292" s="318"/>
      <c r="AB1292" s="318"/>
      <c r="AC1292" s="318"/>
      <c r="AD1292" s="318" t="s">
        <v>43</v>
      </c>
      <c r="AF1292" s="318"/>
      <c r="AG1292" s="320"/>
      <c r="AH1292" s="318"/>
      <c r="AI1292" s="320"/>
    </row>
    <row r="1293" spans="1:35" hidden="1">
      <c r="A1293" t="s">
        <v>3859</v>
      </c>
      <c r="B1293" s="1"/>
      <c r="C1293">
        <v>1</v>
      </c>
      <c r="D1293">
        <v>511123</v>
      </c>
      <c r="F1293" t="s">
        <v>43</v>
      </c>
      <c r="I1293" t="s">
        <v>43</v>
      </c>
      <c r="K1293" s="318"/>
      <c r="L1293"/>
      <c r="M1293" s="319"/>
      <c r="N1293" s="318">
        <v>1</v>
      </c>
      <c r="O1293" s="318"/>
      <c r="P1293" s="318"/>
      <c r="Q1293" s="319"/>
      <c r="R1293" t="s">
        <v>43</v>
      </c>
      <c r="S1293" s="318"/>
      <c r="AB1293" s="318"/>
      <c r="AC1293" s="318"/>
      <c r="AD1293" s="318" t="s">
        <v>43</v>
      </c>
      <c r="AF1293" s="318"/>
      <c r="AG1293" s="320"/>
      <c r="AH1293" s="318"/>
      <c r="AI1293" s="320"/>
    </row>
    <row r="1294" spans="1:35" hidden="1">
      <c r="A1294" t="s">
        <v>3860</v>
      </c>
      <c r="B1294" s="1"/>
      <c r="C1294">
        <v>1</v>
      </c>
      <c r="D1294">
        <v>511124</v>
      </c>
      <c r="F1294" t="s">
        <v>43</v>
      </c>
      <c r="I1294" t="s">
        <v>43</v>
      </c>
      <c r="K1294" s="318"/>
      <c r="L1294"/>
      <c r="M1294" s="319"/>
      <c r="N1294" s="318">
        <v>1</v>
      </c>
      <c r="O1294" s="318"/>
      <c r="P1294" s="318"/>
      <c r="Q1294" s="319"/>
      <c r="R1294" t="s">
        <v>43</v>
      </c>
      <c r="S1294" s="318"/>
      <c r="AB1294" s="318"/>
      <c r="AC1294" s="318"/>
      <c r="AD1294" s="318" t="s">
        <v>43</v>
      </c>
      <c r="AF1294" s="318"/>
      <c r="AG1294" s="320"/>
      <c r="AH1294" s="318"/>
      <c r="AI1294" s="320"/>
    </row>
    <row r="1295" spans="1:35" hidden="1">
      <c r="A1295" t="s">
        <v>3863</v>
      </c>
      <c r="B1295" s="1"/>
      <c r="C1295">
        <v>1</v>
      </c>
      <c r="D1295">
        <v>511125</v>
      </c>
      <c r="F1295" t="s">
        <v>43</v>
      </c>
      <c r="I1295" t="s">
        <v>43</v>
      </c>
      <c r="K1295" s="318"/>
      <c r="L1295"/>
      <c r="M1295" s="319"/>
      <c r="N1295" s="318">
        <v>1</v>
      </c>
      <c r="O1295" s="318"/>
      <c r="P1295" s="318"/>
      <c r="Q1295" s="319"/>
      <c r="R1295" t="s">
        <v>43</v>
      </c>
      <c r="S1295" s="318"/>
      <c r="AB1295" s="318"/>
      <c r="AC1295" s="318"/>
      <c r="AD1295" s="318" t="s">
        <v>43</v>
      </c>
      <c r="AF1295" s="318"/>
      <c r="AG1295" s="320"/>
      <c r="AH1295" s="318"/>
      <c r="AI1295" s="320"/>
    </row>
    <row r="1296" spans="1:35" hidden="1">
      <c r="A1296" t="s">
        <v>3866</v>
      </c>
      <c r="B1296" s="1"/>
      <c r="C1296">
        <v>1</v>
      </c>
      <c r="D1296">
        <v>511126</v>
      </c>
      <c r="F1296" t="s">
        <v>43</v>
      </c>
      <c r="I1296" t="s">
        <v>43</v>
      </c>
      <c r="K1296" s="318"/>
      <c r="L1296"/>
      <c r="M1296" s="319"/>
      <c r="N1296" s="318">
        <v>1</v>
      </c>
      <c r="O1296" s="318"/>
      <c r="P1296" s="318"/>
      <c r="Q1296" s="319"/>
      <c r="R1296" t="s">
        <v>43</v>
      </c>
      <c r="S1296" s="318"/>
      <c r="AB1296" s="318"/>
      <c r="AC1296" s="318"/>
      <c r="AD1296" s="318" t="s">
        <v>43</v>
      </c>
      <c r="AF1296" s="318"/>
      <c r="AG1296" s="320"/>
      <c r="AH1296" s="318"/>
      <c r="AI1296" s="320"/>
    </row>
    <row r="1297" spans="1:35" hidden="1">
      <c r="A1297" t="s">
        <v>3869</v>
      </c>
      <c r="B1297" s="1"/>
      <c r="C1297">
        <v>1</v>
      </c>
      <c r="D1297">
        <v>511127</v>
      </c>
      <c r="F1297" t="s">
        <v>43</v>
      </c>
      <c r="I1297" t="s">
        <v>43</v>
      </c>
      <c r="K1297" s="318"/>
      <c r="L1297"/>
      <c r="M1297" s="319"/>
      <c r="N1297" s="318">
        <v>1</v>
      </c>
      <c r="O1297" s="318"/>
      <c r="P1297" s="318"/>
      <c r="Q1297" s="319"/>
      <c r="R1297" t="s">
        <v>43</v>
      </c>
      <c r="S1297" s="318"/>
      <c r="AB1297" s="318"/>
      <c r="AC1297" s="318"/>
      <c r="AD1297" s="318" t="s">
        <v>43</v>
      </c>
      <c r="AF1297" s="318"/>
      <c r="AG1297" s="320"/>
      <c r="AH1297" s="318"/>
      <c r="AI1297" s="320"/>
    </row>
    <row r="1298" spans="1:35" hidden="1">
      <c r="A1298" t="s">
        <v>3872</v>
      </c>
      <c r="B1298" s="1"/>
      <c r="C1298">
        <v>1</v>
      </c>
      <c r="D1298">
        <v>511128</v>
      </c>
      <c r="F1298" t="s">
        <v>43</v>
      </c>
      <c r="I1298" t="s">
        <v>43</v>
      </c>
      <c r="K1298" s="318"/>
      <c r="L1298"/>
      <c r="M1298" s="319"/>
      <c r="N1298" s="318">
        <v>1</v>
      </c>
      <c r="O1298" s="318"/>
      <c r="P1298" s="318"/>
      <c r="Q1298" s="319"/>
      <c r="R1298" t="s">
        <v>43</v>
      </c>
      <c r="S1298" s="318"/>
      <c r="AB1298" s="318"/>
      <c r="AC1298" s="318"/>
      <c r="AD1298" s="318" t="s">
        <v>43</v>
      </c>
      <c r="AF1298" s="318"/>
      <c r="AG1298" s="320"/>
      <c r="AH1298" s="318"/>
      <c r="AI1298" s="320"/>
    </row>
    <row r="1299" spans="1:35" hidden="1">
      <c r="A1299" t="s">
        <v>3873</v>
      </c>
      <c r="B1299" s="1"/>
      <c r="C1299">
        <v>1</v>
      </c>
      <c r="D1299">
        <v>511129</v>
      </c>
      <c r="F1299" t="s">
        <v>43</v>
      </c>
      <c r="I1299" t="s">
        <v>43</v>
      </c>
      <c r="K1299" s="318"/>
      <c r="L1299"/>
      <c r="M1299" s="319"/>
      <c r="N1299" s="318">
        <v>1</v>
      </c>
      <c r="O1299" s="318"/>
      <c r="P1299" s="318"/>
      <c r="Q1299" s="319"/>
      <c r="R1299" t="s">
        <v>43</v>
      </c>
      <c r="S1299" s="318"/>
      <c r="AB1299" s="318"/>
      <c r="AC1299" s="318"/>
      <c r="AD1299" s="318" t="s">
        <v>43</v>
      </c>
      <c r="AF1299" s="318"/>
      <c r="AG1299" s="320"/>
      <c r="AH1299" s="318"/>
      <c r="AI1299" s="320"/>
    </row>
    <row r="1300" spans="1:35" hidden="1">
      <c r="A1300" t="s">
        <v>3876</v>
      </c>
      <c r="B1300" s="1"/>
      <c r="C1300">
        <v>1</v>
      </c>
      <c r="D1300">
        <v>511130</v>
      </c>
      <c r="F1300" t="s">
        <v>43</v>
      </c>
      <c r="I1300" t="s">
        <v>43</v>
      </c>
      <c r="K1300" s="318"/>
      <c r="L1300"/>
      <c r="M1300" s="319"/>
      <c r="N1300" s="318">
        <v>1</v>
      </c>
      <c r="O1300" s="318"/>
      <c r="P1300" s="318"/>
      <c r="Q1300" s="319"/>
      <c r="R1300" t="s">
        <v>43</v>
      </c>
      <c r="S1300" s="318"/>
      <c r="AB1300" s="318"/>
      <c r="AC1300" s="318"/>
      <c r="AD1300" s="318" t="s">
        <v>43</v>
      </c>
      <c r="AF1300" s="318"/>
      <c r="AG1300" s="320"/>
      <c r="AH1300" s="318"/>
      <c r="AI1300" s="320"/>
    </row>
    <row r="1301" spans="1:35" hidden="1">
      <c r="A1301" t="s">
        <v>3879</v>
      </c>
      <c r="B1301" s="1"/>
      <c r="C1301">
        <v>1</v>
      </c>
      <c r="D1301">
        <v>511131</v>
      </c>
      <c r="F1301" t="s">
        <v>43</v>
      </c>
      <c r="I1301" t="s">
        <v>43</v>
      </c>
      <c r="K1301" s="318"/>
      <c r="L1301"/>
      <c r="M1301" s="319"/>
      <c r="N1301" s="318">
        <v>1</v>
      </c>
      <c r="O1301" s="318"/>
      <c r="P1301" s="318"/>
      <c r="Q1301" s="319"/>
      <c r="R1301" t="s">
        <v>43</v>
      </c>
      <c r="S1301" s="318"/>
      <c r="AB1301" s="318"/>
      <c r="AC1301" s="318"/>
      <c r="AD1301" s="318" t="s">
        <v>43</v>
      </c>
      <c r="AF1301" s="318"/>
      <c r="AG1301" s="320"/>
      <c r="AH1301" s="318"/>
      <c r="AI1301" s="320"/>
    </row>
    <row r="1302" spans="1:35" hidden="1">
      <c r="A1302" t="s">
        <v>3881</v>
      </c>
      <c r="B1302" s="1"/>
      <c r="C1302">
        <v>1</v>
      </c>
      <c r="D1302">
        <v>511132</v>
      </c>
      <c r="F1302" t="s">
        <v>43</v>
      </c>
      <c r="I1302" t="s">
        <v>43</v>
      </c>
      <c r="K1302" s="318"/>
      <c r="L1302"/>
      <c r="M1302" s="319"/>
      <c r="N1302" s="318">
        <v>1</v>
      </c>
      <c r="O1302" s="318"/>
      <c r="P1302" s="318"/>
      <c r="Q1302" s="319"/>
      <c r="R1302" t="s">
        <v>43</v>
      </c>
      <c r="S1302" s="318"/>
      <c r="AB1302" s="318"/>
      <c r="AC1302" s="318"/>
      <c r="AD1302" s="318" t="s">
        <v>43</v>
      </c>
      <c r="AF1302" s="318"/>
      <c r="AG1302" s="320"/>
      <c r="AH1302" s="318"/>
      <c r="AI1302" s="320"/>
    </row>
    <row r="1303" spans="1:35" hidden="1">
      <c r="A1303" t="s">
        <v>3884</v>
      </c>
      <c r="B1303" s="1"/>
      <c r="C1303">
        <v>1</v>
      </c>
      <c r="D1303">
        <v>511133</v>
      </c>
      <c r="F1303" t="s">
        <v>43</v>
      </c>
      <c r="I1303" t="s">
        <v>43</v>
      </c>
      <c r="K1303" s="318"/>
      <c r="L1303"/>
      <c r="M1303" s="319"/>
      <c r="N1303" s="318">
        <v>1</v>
      </c>
      <c r="O1303" s="318"/>
      <c r="P1303" s="318"/>
      <c r="Q1303" s="319"/>
      <c r="R1303" t="s">
        <v>43</v>
      </c>
      <c r="S1303" s="318"/>
      <c r="AB1303" s="318"/>
      <c r="AC1303" s="318"/>
      <c r="AD1303" s="318" t="s">
        <v>43</v>
      </c>
      <c r="AF1303" s="318"/>
      <c r="AG1303" s="320"/>
      <c r="AH1303" s="318"/>
      <c r="AI1303" s="320"/>
    </row>
    <row r="1304" spans="1:35" hidden="1">
      <c r="A1304" t="s">
        <v>3886</v>
      </c>
      <c r="B1304" s="1"/>
      <c r="C1304">
        <v>1</v>
      </c>
      <c r="D1304">
        <v>511134</v>
      </c>
      <c r="F1304" t="s">
        <v>43</v>
      </c>
      <c r="I1304" t="s">
        <v>43</v>
      </c>
      <c r="K1304" s="318"/>
      <c r="L1304"/>
      <c r="M1304" s="319"/>
      <c r="N1304" s="318">
        <v>1</v>
      </c>
      <c r="O1304" s="318"/>
      <c r="P1304" s="318"/>
      <c r="Q1304" s="319"/>
      <c r="R1304" t="s">
        <v>43</v>
      </c>
      <c r="S1304" s="318"/>
      <c r="AB1304" s="318"/>
      <c r="AC1304" s="318"/>
      <c r="AD1304" s="318" t="s">
        <v>43</v>
      </c>
      <c r="AF1304" s="318"/>
      <c r="AG1304" s="320"/>
      <c r="AH1304" s="318"/>
      <c r="AI1304" s="320"/>
    </row>
    <row r="1305" spans="1:35" hidden="1">
      <c r="A1305" t="s">
        <v>3889</v>
      </c>
      <c r="B1305" s="1"/>
      <c r="C1305">
        <v>1</v>
      </c>
      <c r="D1305">
        <v>511135</v>
      </c>
      <c r="F1305" t="s">
        <v>43</v>
      </c>
      <c r="I1305" t="s">
        <v>43</v>
      </c>
      <c r="K1305" s="318"/>
      <c r="L1305"/>
      <c r="M1305" s="319"/>
      <c r="N1305" s="318">
        <v>1</v>
      </c>
      <c r="O1305" s="318"/>
      <c r="P1305" s="318"/>
      <c r="Q1305" s="319"/>
      <c r="R1305" t="s">
        <v>43</v>
      </c>
      <c r="S1305" s="318"/>
      <c r="AB1305" s="318"/>
      <c r="AC1305" s="318"/>
      <c r="AD1305" s="318" t="s">
        <v>43</v>
      </c>
      <c r="AF1305" s="318"/>
      <c r="AG1305" s="320"/>
      <c r="AH1305" s="318"/>
      <c r="AI1305" s="320"/>
    </row>
    <row r="1306" spans="1:35" hidden="1">
      <c r="A1306" t="s">
        <v>3892</v>
      </c>
      <c r="B1306" s="1"/>
      <c r="C1306">
        <v>1</v>
      </c>
      <c r="D1306">
        <v>511136</v>
      </c>
      <c r="F1306" t="s">
        <v>43</v>
      </c>
      <c r="I1306" t="s">
        <v>43</v>
      </c>
      <c r="K1306" s="318"/>
      <c r="L1306"/>
      <c r="M1306" s="319"/>
      <c r="N1306" s="318">
        <v>1</v>
      </c>
      <c r="O1306" s="318"/>
      <c r="P1306" s="318"/>
      <c r="Q1306" s="319"/>
      <c r="R1306" t="s">
        <v>43</v>
      </c>
      <c r="S1306" s="318"/>
      <c r="AB1306" s="318"/>
      <c r="AC1306" s="318"/>
      <c r="AD1306" s="318" t="s">
        <v>43</v>
      </c>
      <c r="AF1306" s="318"/>
      <c r="AG1306" s="320"/>
      <c r="AH1306" s="318"/>
      <c r="AI1306" s="320"/>
    </row>
    <row r="1307" spans="1:35" hidden="1">
      <c r="A1307" t="s">
        <v>3893</v>
      </c>
      <c r="B1307" s="1"/>
      <c r="C1307">
        <v>1</v>
      </c>
      <c r="D1307">
        <v>511137</v>
      </c>
      <c r="F1307" t="s">
        <v>43</v>
      </c>
      <c r="I1307" t="s">
        <v>43</v>
      </c>
      <c r="K1307" s="318"/>
      <c r="L1307"/>
      <c r="M1307" s="319"/>
      <c r="N1307" s="318">
        <v>1</v>
      </c>
      <c r="O1307" s="318"/>
      <c r="P1307" s="318"/>
      <c r="Q1307" s="319"/>
      <c r="R1307" t="s">
        <v>43</v>
      </c>
      <c r="S1307" s="318"/>
      <c r="AB1307" s="318"/>
      <c r="AC1307" s="318"/>
      <c r="AD1307" s="318" t="s">
        <v>43</v>
      </c>
      <c r="AF1307" s="318"/>
      <c r="AG1307" s="320"/>
      <c r="AH1307" s="318"/>
      <c r="AI1307" s="320"/>
    </row>
    <row r="1308" spans="1:35" hidden="1">
      <c r="A1308" t="s">
        <v>3896</v>
      </c>
      <c r="B1308" s="1"/>
      <c r="C1308">
        <v>1</v>
      </c>
      <c r="D1308">
        <v>511138</v>
      </c>
      <c r="F1308" t="s">
        <v>43</v>
      </c>
      <c r="I1308" t="s">
        <v>43</v>
      </c>
      <c r="K1308" s="318"/>
      <c r="L1308"/>
      <c r="M1308" s="319"/>
      <c r="N1308" s="318">
        <v>1</v>
      </c>
      <c r="O1308" s="318"/>
      <c r="P1308" s="318"/>
      <c r="Q1308" s="319"/>
      <c r="R1308" t="s">
        <v>43</v>
      </c>
      <c r="S1308" s="318"/>
      <c r="AB1308" s="318"/>
      <c r="AC1308" s="318"/>
      <c r="AD1308" s="318" t="s">
        <v>43</v>
      </c>
      <c r="AF1308" s="318"/>
      <c r="AG1308" s="320"/>
      <c r="AH1308" s="318"/>
      <c r="AI1308" s="320"/>
    </row>
    <row r="1309" spans="1:35" hidden="1">
      <c r="A1309" t="s">
        <v>3899</v>
      </c>
      <c r="B1309" s="1"/>
      <c r="C1309">
        <v>1</v>
      </c>
      <c r="D1309">
        <v>511139</v>
      </c>
      <c r="F1309" t="s">
        <v>43</v>
      </c>
      <c r="I1309" t="s">
        <v>43</v>
      </c>
      <c r="K1309" s="318"/>
      <c r="L1309"/>
      <c r="M1309" s="319"/>
      <c r="N1309" s="318">
        <v>1</v>
      </c>
      <c r="O1309" s="318"/>
      <c r="P1309" s="318"/>
      <c r="Q1309" s="319"/>
      <c r="R1309" t="s">
        <v>43</v>
      </c>
      <c r="S1309" s="318"/>
      <c r="AB1309" s="318"/>
      <c r="AC1309" s="318"/>
      <c r="AD1309" s="318" t="s">
        <v>43</v>
      </c>
      <c r="AF1309" s="318"/>
      <c r="AG1309" s="320"/>
      <c r="AH1309" s="318"/>
      <c r="AI1309" s="320"/>
    </row>
    <row r="1310" spans="1:35" hidden="1">
      <c r="A1310" t="s">
        <v>3903</v>
      </c>
      <c r="B1310" s="1"/>
      <c r="C1310">
        <v>1</v>
      </c>
      <c r="D1310">
        <v>511140</v>
      </c>
      <c r="F1310" t="s">
        <v>43</v>
      </c>
      <c r="I1310" t="s">
        <v>43</v>
      </c>
      <c r="K1310" s="318"/>
      <c r="L1310"/>
      <c r="M1310" s="319"/>
      <c r="N1310" s="318">
        <v>1</v>
      </c>
      <c r="O1310" s="318"/>
      <c r="P1310" s="318"/>
      <c r="Q1310" s="319"/>
      <c r="R1310" t="s">
        <v>43</v>
      </c>
      <c r="S1310" s="318"/>
      <c r="AB1310" s="318"/>
      <c r="AC1310" s="318"/>
      <c r="AD1310" s="318" t="s">
        <v>43</v>
      </c>
      <c r="AF1310" s="318"/>
      <c r="AG1310" s="320"/>
      <c r="AH1310" s="318"/>
      <c r="AI1310" s="320"/>
    </row>
    <row r="1311" spans="1:35" hidden="1">
      <c r="A1311" t="s">
        <v>3904</v>
      </c>
      <c r="B1311" s="1"/>
      <c r="C1311">
        <v>1</v>
      </c>
      <c r="D1311">
        <v>511141</v>
      </c>
      <c r="F1311" t="s">
        <v>43</v>
      </c>
      <c r="I1311" t="s">
        <v>43</v>
      </c>
      <c r="K1311" s="318"/>
      <c r="L1311"/>
      <c r="M1311" s="319"/>
      <c r="N1311" s="318">
        <v>1</v>
      </c>
      <c r="O1311" s="318"/>
      <c r="P1311" s="318"/>
      <c r="Q1311" s="319"/>
      <c r="R1311" t="s">
        <v>43</v>
      </c>
      <c r="S1311" s="318"/>
      <c r="AB1311" s="318"/>
      <c r="AC1311" s="318"/>
      <c r="AD1311" s="318" t="s">
        <v>43</v>
      </c>
      <c r="AF1311" s="318"/>
      <c r="AG1311" s="320"/>
      <c r="AH1311" s="318"/>
      <c r="AI1311" s="320"/>
    </row>
    <row r="1312" spans="1:35" hidden="1">
      <c r="A1312" t="s">
        <v>3907</v>
      </c>
      <c r="B1312" s="1"/>
      <c r="C1312">
        <v>1</v>
      </c>
      <c r="D1312">
        <v>511142</v>
      </c>
      <c r="F1312" t="s">
        <v>43</v>
      </c>
      <c r="I1312" t="s">
        <v>43</v>
      </c>
      <c r="K1312" s="318"/>
      <c r="L1312"/>
      <c r="M1312" s="319"/>
      <c r="N1312" s="318">
        <v>1</v>
      </c>
      <c r="O1312" s="318"/>
      <c r="P1312" s="318"/>
      <c r="Q1312" s="319"/>
      <c r="R1312" t="s">
        <v>43</v>
      </c>
      <c r="S1312" s="318"/>
      <c r="AB1312" s="318"/>
      <c r="AC1312" s="318"/>
      <c r="AD1312" s="318" t="s">
        <v>43</v>
      </c>
      <c r="AF1312" s="318"/>
      <c r="AG1312" s="320"/>
      <c r="AH1312" s="318"/>
      <c r="AI1312" s="320"/>
    </row>
    <row r="1313" spans="1:35" hidden="1">
      <c r="A1313" t="s">
        <v>3910</v>
      </c>
      <c r="B1313" s="1"/>
      <c r="C1313">
        <v>1</v>
      </c>
      <c r="D1313">
        <v>511143</v>
      </c>
      <c r="F1313" t="s">
        <v>43</v>
      </c>
      <c r="I1313" t="s">
        <v>43</v>
      </c>
      <c r="K1313" s="318"/>
      <c r="L1313"/>
      <c r="M1313" s="319"/>
      <c r="N1313" s="318">
        <v>1</v>
      </c>
      <c r="O1313" s="318"/>
      <c r="P1313" s="318"/>
      <c r="Q1313" s="319"/>
      <c r="R1313" t="s">
        <v>43</v>
      </c>
      <c r="S1313" s="318"/>
      <c r="AB1313" s="318"/>
      <c r="AC1313" s="318"/>
      <c r="AD1313" s="318" t="s">
        <v>43</v>
      </c>
      <c r="AF1313" s="318"/>
      <c r="AG1313" s="320"/>
      <c r="AH1313" s="318"/>
      <c r="AI1313" s="320"/>
    </row>
    <row r="1314" spans="1:35" hidden="1">
      <c r="A1314" t="s">
        <v>3913</v>
      </c>
      <c r="B1314" s="1"/>
      <c r="C1314">
        <v>1</v>
      </c>
      <c r="D1314">
        <v>511144</v>
      </c>
      <c r="F1314" t="s">
        <v>43</v>
      </c>
      <c r="I1314" t="s">
        <v>43</v>
      </c>
      <c r="K1314" s="318"/>
      <c r="L1314"/>
      <c r="M1314" s="319"/>
      <c r="N1314" s="318">
        <v>1</v>
      </c>
      <c r="O1314" s="318"/>
      <c r="P1314" s="318"/>
      <c r="Q1314" s="319"/>
      <c r="R1314" t="s">
        <v>43</v>
      </c>
      <c r="S1314" s="318"/>
      <c r="AB1314" s="318"/>
      <c r="AC1314" s="318"/>
      <c r="AD1314" s="318" t="s">
        <v>43</v>
      </c>
      <c r="AF1314" s="318"/>
      <c r="AG1314" s="320"/>
      <c r="AH1314" s="318"/>
      <c r="AI1314" s="320"/>
    </row>
    <row r="1315" spans="1:35" hidden="1">
      <c r="A1315" t="s">
        <v>3916</v>
      </c>
      <c r="B1315" s="1"/>
      <c r="C1315">
        <v>1</v>
      </c>
      <c r="D1315">
        <v>511145</v>
      </c>
      <c r="F1315" t="s">
        <v>43</v>
      </c>
      <c r="I1315" t="s">
        <v>43</v>
      </c>
      <c r="K1315" s="318"/>
      <c r="L1315"/>
      <c r="M1315" s="319"/>
      <c r="N1315" s="318">
        <v>1</v>
      </c>
      <c r="O1315" s="318"/>
      <c r="P1315" s="318"/>
      <c r="Q1315" s="319"/>
      <c r="R1315" t="s">
        <v>43</v>
      </c>
      <c r="S1315" s="318"/>
      <c r="AB1315" s="318"/>
      <c r="AC1315" s="318"/>
      <c r="AD1315" s="318" t="s">
        <v>43</v>
      </c>
      <c r="AF1315" s="318"/>
      <c r="AG1315" s="320"/>
      <c r="AH1315" s="318"/>
      <c r="AI1315" s="320"/>
    </row>
    <row r="1316" spans="1:35" hidden="1">
      <c r="A1316" t="s">
        <v>3919</v>
      </c>
      <c r="B1316" s="1"/>
      <c r="C1316">
        <v>1</v>
      </c>
      <c r="D1316">
        <v>511146</v>
      </c>
      <c r="F1316" t="s">
        <v>43</v>
      </c>
      <c r="I1316" t="s">
        <v>43</v>
      </c>
      <c r="K1316" s="318"/>
      <c r="L1316"/>
      <c r="M1316" s="319"/>
      <c r="N1316" s="318">
        <v>1</v>
      </c>
      <c r="O1316" s="318"/>
      <c r="P1316" s="318"/>
      <c r="Q1316" s="319"/>
      <c r="R1316" t="s">
        <v>43</v>
      </c>
      <c r="S1316" s="318"/>
      <c r="AB1316" s="318"/>
      <c r="AC1316" s="318"/>
      <c r="AD1316" s="318" t="s">
        <v>43</v>
      </c>
      <c r="AF1316" s="318"/>
      <c r="AG1316" s="320"/>
      <c r="AH1316" s="318"/>
      <c r="AI1316" s="320"/>
    </row>
    <row r="1317" spans="1:35" hidden="1">
      <c r="A1317" t="s">
        <v>3922</v>
      </c>
      <c r="B1317" s="1"/>
      <c r="C1317">
        <v>1</v>
      </c>
      <c r="D1317">
        <v>511147</v>
      </c>
      <c r="F1317" t="s">
        <v>43</v>
      </c>
      <c r="I1317" t="s">
        <v>43</v>
      </c>
      <c r="K1317" s="318"/>
      <c r="L1317"/>
      <c r="M1317" s="319"/>
      <c r="N1317" s="318">
        <v>1</v>
      </c>
      <c r="O1317" s="318"/>
      <c r="P1317" s="318"/>
      <c r="Q1317" s="319"/>
      <c r="R1317" t="s">
        <v>43</v>
      </c>
      <c r="S1317" s="318"/>
      <c r="AB1317" s="318"/>
      <c r="AC1317" s="318"/>
      <c r="AD1317" s="318" t="s">
        <v>43</v>
      </c>
      <c r="AF1317" s="318"/>
      <c r="AG1317" s="320"/>
      <c r="AH1317" s="318"/>
      <c r="AI1317" s="320"/>
    </row>
    <row r="1318" spans="1:35" hidden="1">
      <c r="A1318" t="s">
        <v>3925</v>
      </c>
      <c r="B1318" s="1"/>
      <c r="C1318">
        <v>1</v>
      </c>
      <c r="D1318">
        <v>511148</v>
      </c>
      <c r="F1318" t="s">
        <v>43</v>
      </c>
      <c r="I1318" t="s">
        <v>43</v>
      </c>
      <c r="K1318" s="318"/>
      <c r="L1318"/>
      <c r="M1318" s="319"/>
      <c r="N1318" s="318">
        <v>1</v>
      </c>
      <c r="O1318" s="318"/>
      <c r="P1318" s="318"/>
      <c r="Q1318" s="319"/>
      <c r="R1318" t="s">
        <v>43</v>
      </c>
      <c r="S1318" s="318"/>
      <c r="AB1318" s="318"/>
      <c r="AC1318" s="318"/>
      <c r="AD1318" s="318" t="s">
        <v>43</v>
      </c>
      <c r="AF1318" s="318"/>
      <c r="AG1318" s="320"/>
      <c r="AH1318" s="318"/>
      <c r="AI1318" s="320"/>
    </row>
    <row r="1319" spans="1:35" hidden="1">
      <c r="A1319" t="s">
        <v>3928</v>
      </c>
      <c r="B1319" s="1"/>
      <c r="C1319">
        <v>1</v>
      </c>
      <c r="D1319">
        <v>511149</v>
      </c>
      <c r="F1319" t="s">
        <v>43</v>
      </c>
      <c r="I1319" t="s">
        <v>43</v>
      </c>
      <c r="K1319" s="318"/>
      <c r="L1319"/>
      <c r="M1319" s="319"/>
      <c r="N1319" s="318">
        <v>1</v>
      </c>
      <c r="O1319" s="318"/>
      <c r="P1319" s="318"/>
      <c r="Q1319" s="319"/>
      <c r="R1319" t="s">
        <v>43</v>
      </c>
      <c r="S1319" s="318"/>
      <c r="AB1319" s="318"/>
      <c r="AC1319" s="318"/>
      <c r="AD1319" s="318" t="s">
        <v>43</v>
      </c>
      <c r="AF1319" s="318"/>
      <c r="AG1319" s="320"/>
      <c r="AH1319" s="318"/>
      <c r="AI1319" s="320"/>
    </row>
    <row r="1320" spans="1:35" hidden="1">
      <c r="A1320" t="s">
        <v>3931</v>
      </c>
      <c r="B1320" s="1"/>
      <c r="C1320">
        <v>1</v>
      </c>
      <c r="D1320">
        <v>511150</v>
      </c>
      <c r="F1320" t="s">
        <v>43</v>
      </c>
      <c r="I1320" t="s">
        <v>43</v>
      </c>
      <c r="K1320" s="318"/>
      <c r="L1320"/>
      <c r="M1320" s="319"/>
      <c r="N1320" s="318">
        <v>1</v>
      </c>
      <c r="O1320" s="318"/>
      <c r="P1320" s="318"/>
      <c r="Q1320" s="319"/>
      <c r="R1320" t="s">
        <v>43</v>
      </c>
      <c r="S1320" s="318"/>
      <c r="AB1320" s="318"/>
      <c r="AC1320" s="318"/>
      <c r="AD1320" s="318" t="s">
        <v>43</v>
      </c>
      <c r="AF1320" s="318"/>
      <c r="AG1320" s="320"/>
      <c r="AH1320" s="318"/>
      <c r="AI1320" s="320"/>
    </row>
    <row r="1321" spans="1:35" hidden="1">
      <c r="A1321" t="s">
        <v>3934</v>
      </c>
      <c r="B1321" s="1"/>
      <c r="C1321">
        <v>1</v>
      </c>
      <c r="D1321">
        <v>511151</v>
      </c>
      <c r="F1321" t="s">
        <v>43</v>
      </c>
      <c r="I1321" t="s">
        <v>43</v>
      </c>
      <c r="K1321" s="318"/>
      <c r="L1321"/>
      <c r="M1321" s="319"/>
      <c r="N1321" s="318">
        <v>1</v>
      </c>
      <c r="O1321" s="318"/>
      <c r="P1321" s="318"/>
      <c r="Q1321" s="319"/>
      <c r="R1321" t="s">
        <v>43</v>
      </c>
      <c r="S1321" s="318"/>
      <c r="AB1321" s="318"/>
      <c r="AC1321" s="318"/>
      <c r="AD1321" s="318" t="s">
        <v>43</v>
      </c>
      <c r="AF1321" s="318"/>
      <c r="AG1321" s="320"/>
      <c r="AH1321" s="318"/>
      <c r="AI1321" s="320"/>
    </row>
    <row r="1322" spans="1:35" hidden="1">
      <c r="A1322" t="s">
        <v>3937</v>
      </c>
      <c r="B1322" s="1"/>
      <c r="C1322">
        <v>1</v>
      </c>
      <c r="D1322">
        <v>511152</v>
      </c>
      <c r="F1322" t="s">
        <v>43</v>
      </c>
      <c r="I1322" t="s">
        <v>43</v>
      </c>
      <c r="K1322" s="318"/>
      <c r="L1322"/>
      <c r="M1322" s="319"/>
      <c r="N1322" s="318">
        <v>1</v>
      </c>
      <c r="O1322" s="318"/>
      <c r="P1322" s="318"/>
      <c r="Q1322" s="319"/>
      <c r="R1322" t="s">
        <v>43</v>
      </c>
      <c r="S1322" s="318"/>
      <c r="AB1322" s="318"/>
      <c r="AC1322" s="318"/>
      <c r="AD1322" s="318" t="s">
        <v>43</v>
      </c>
      <c r="AF1322" s="318"/>
      <c r="AG1322" s="320"/>
      <c r="AH1322" s="318"/>
      <c r="AI1322" s="320"/>
    </row>
    <row r="1323" spans="1:35" hidden="1">
      <c r="A1323" t="s">
        <v>3940</v>
      </c>
      <c r="B1323" s="1"/>
      <c r="C1323">
        <v>1</v>
      </c>
      <c r="D1323">
        <v>511153</v>
      </c>
      <c r="F1323" t="s">
        <v>43</v>
      </c>
      <c r="I1323" t="s">
        <v>43</v>
      </c>
      <c r="K1323" s="318"/>
      <c r="L1323"/>
      <c r="M1323" s="319"/>
      <c r="N1323" s="318">
        <v>1</v>
      </c>
      <c r="O1323" s="318"/>
      <c r="P1323" s="318"/>
      <c r="Q1323" s="319"/>
      <c r="R1323" t="s">
        <v>43</v>
      </c>
      <c r="S1323" s="318"/>
      <c r="AB1323" s="318"/>
      <c r="AC1323" s="318"/>
      <c r="AD1323" s="318" t="s">
        <v>43</v>
      </c>
      <c r="AF1323" s="318"/>
      <c r="AG1323" s="320"/>
      <c r="AH1323" s="318"/>
      <c r="AI1323" s="320"/>
    </row>
    <row r="1324" spans="1:35" hidden="1">
      <c r="A1324" t="s">
        <v>3943</v>
      </c>
      <c r="B1324" s="1"/>
      <c r="C1324">
        <v>1</v>
      </c>
      <c r="D1324">
        <v>511154</v>
      </c>
      <c r="F1324" t="s">
        <v>43</v>
      </c>
      <c r="I1324" t="s">
        <v>43</v>
      </c>
      <c r="K1324" s="318"/>
      <c r="L1324"/>
      <c r="M1324" s="319"/>
      <c r="N1324" s="318">
        <v>1</v>
      </c>
      <c r="O1324" s="318"/>
      <c r="P1324" s="318"/>
      <c r="Q1324" s="319"/>
      <c r="R1324" t="s">
        <v>43</v>
      </c>
      <c r="S1324" s="318"/>
      <c r="AB1324" s="318"/>
      <c r="AC1324" s="318"/>
      <c r="AD1324" s="318" t="s">
        <v>43</v>
      </c>
      <c r="AF1324" s="318"/>
      <c r="AG1324" s="320"/>
      <c r="AH1324" s="318"/>
      <c r="AI1324" s="320"/>
    </row>
    <row r="1325" spans="1:35" hidden="1">
      <c r="A1325" t="s">
        <v>3946</v>
      </c>
      <c r="B1325" s="1"/>
      <c r="C1325">
        <v>1</v>
      </c>
      <c r="D1325">
        <v>511155</v>
      </c>
      <c r="F1325" t="s">
        <v>43</v>
      </c>
      <c r="I1325" t="s">
        <v>43</v>
      </c>
      <c r="K1325" s="318"/>
      <c r="L1325"/>
      <c r="M1325" s="319"/>
      <c r="N1325" s="318">
        <v>1</v>
      </c>
      <c r="O1325" s="318"/>
      <c r="P1325" s="318"/>
      <c r="Q1325" s="319"/>
      <c r="R1325" t="s">
        <v>43</v>
      </c>
      <c r="S1325" s="318"/>
      <c r="AB1325" s="318"/>
      <c r="AC1325" s="318"/>
      <c r="AD1325" s="318" t="s">
        <v>43</v>
      </c>
      <c r="AF1325" s="318"/>
      <c r="AG1325" s="320"/>
      <c r="AH1325" s="318"/>
      <c r="AI1325" s="320"/>
    </row>
    <row r="1326" spans="1:35" hidden="1">
      <c r="A1326" t="s">
        <v>3949</v>
      </c>
      <c r="B1326" s="1"/>
      <c r="C1326">
        <v>1</v>
      </c>
      <c r="D1326">
        <v>511156</v>
      </c>
      <c r="F1326" t="s">
        <v>43</v>
      </c>
      <c r="I1326" t="s">
        <v>43</v>
      </c>
      <c r="K1326" s="318"/>
      <c r="L1326"/>
      <c r="M1326" s="319"/>
      <c r="N1326" s="318">
        <v>1</v>
      </c>
      <c r="O1326" s="318"/>
      <c r="P1326" s="318"/>
      <c r="Q1326" s="319"/>
      <c r="R1326" t="s">
        <v>43</v>
      </c>
      <c r="S1326" s="318"/>
      <c r="AB1326" s="318"/>
      <c r="AC1326" s="318"/>
      <c r="AD1326" s="318" t="s">
        <v>43</v>
      </c>
      <c r="AF1326" s="318"/>
      <c r="AG1326" s="320"/>
      <c r="AH1326" s="318"/>
      <c r="AI1326" s="320"/>
    </row>
    <row r="1327" spans="1:35" hidden="1">
      <c r="A1327" t="s">
        <v>3952</v>
      </c>
      <c r="B1327" s="1"/>
      <c r="C1327">
        <v>1</v>
      </c>
      <c r="D1327">
        <v>511157</v>
      </c>
      <c r="F1327" t="s">
        <v>43</v>
      </c>
      <c r="I1327" t="s">
        <v>43</v>
      </c>
      <c r="K1327" s="318"/>
      <c r="L1327"/>
      <c r="M1327" s="319"/>
      <c r="N1327" s="318">
        <v>1</v>
      </c>
      <c r="O1327" s="318"/>
      <c r="P1327" s="318"/>
      <c r="Q1327" s="319"/>
      <c r="R1327" t="s">
        <v>43</v>
      </c>
      <c r="S1327" s="318"/>
      <c r="AB1327" s="318"/>
      <c r="AC1327" s="318"/>
      <c r="AD1327" s="318" t="s">
        <v>43</v>
      </c>
      <c r="AF1327" s="318"/>
      <c r="AG1327" s="320"/>
      <c r="AH1327" s="318"/>
      <c r="AI1327" s="320"/>
    </row>
    <row r="1328" spans="1:35" hidden="1">
      <c r="A1328" t="s">
        <v>3955</v>
      </c>
      <c r="B1328" s="1"/>
      <c r="C1328">
        <v>1</v>
      </c>
      <c r="D1328">
        <v>511158</v>
      </c>
      <c r="F1328" t="s">
        <v>43</v>
      </c>
      <c r="I1328" t="s">
        <v>43</v>
      </c>
      <c r="K1328" s="318"/>
      <c r="L1328"/>
      <c r="M1328" s="319"/>
      <c r="N1328" s="318">
        <v>1</v>
      </c>
      <c r="O1328" s="318"/>
      <c r="P1328" s="318"/>
      <c r="Q1328" s="319"/>
      <c r="R1328" t="s">
        <v>43</v>
      </c>
      <c r="S1328" s="318"/>
      <c r="AB1328" s="318"/>
      <c r="AC1328" s="318"/>
      <c r="AD1328" s="318" t="s">
        <v>43</v>
      </c>
      <c r="AF1328" s="318"/>
      <c r="AG1328" s="320"/>
      <c r="AH1328" s="318"/>
      <c r="AI1328" s="320"/>
    </row>
    <row r="1329" spans="1:35" hidden="1">
      <c r="A1329" t="s">
        <v>3958</v>
      </c>
      <c r="B1329" s="1"/>
      <c r="C1329">
        <v>1</v>
      </c>
      <c r="D1329">
        <v>511159</v>
      </c>
      <c r="F1329" t="s">
        <v>43</v>
      </c>
      <c r="I1329" t="s">
        <v>43</v>
      </c>
      <c r="K1329" s="318"/>
      <c r="L1329"/>
      <c r="M1329" s="319"/>
      <c r="N1329" s="318">
        <v>1</v>
      </c>
      <c r="O1329" s="318"/>
      <c r="P1329" s="318"/>
      <c r="Q1329" s="319"/>
      <c r="R1329" t="s">
        <v>43</v>
      </c>
      <c r="S1329" s="318"/>
      <c r="AB1329" s="318"/>
      <c r="AC1329" s="318"/>
      <c r="AD1329" s="318" t="s">
        <v>43</v>
      </c>
      <c r="AF1329" s="318"/>
      <c r="AG1329" s="320"/>
      <c r="AH1329" s="318"/>
      <c r="AI1329" s="320"/>
    </row>
    <row r="1330" spans="1:35" hidden="1">
      <c r="A1330" t="s">
        <v>3961</v>
      </c>
      <c r="B1330" s="1"/>
      <c r="C1330">
        <v>1</v>
      </c>
      <c r="D1330">
        <v>511160</v>
      </c>
      <c r="F1330" t="s">
        <v>43</v>
      </c>
      <c r="I1330" t="s">
        <v>43</v>
      </c>
      <c r="K1330" s="318"/>
      <c r="L1330"/>
      <c r="M1330" s="319"/>
      <c r="N1330" s="318">
        <v>1</v>
      </c>
      <c r="O1330" s="318"/>
      <c r="P1330" s="318"/>
      <c r="Q1330" s="319"/>
      <c r="R1330" t="s">
        <v>43</v>
      </c>
      <c r="S1330" s="318"/>
      <c r="AB1330" s="318"/>
      <c r="AC1330" s="318"/>
      <c r="AD1330" s="318" t="s">
        <v>43</v>
      </c>
      <c r="AF1330" s="318"/>
      <c r="AG1330" s="320"/>
      <c r="AH1330" s="318"/>
      <c r="AI1330" s="320"/>
    </row>
    <row r="1331" spans="1:35" hidden="1">
      <c r="A1331" t="s">
        <v>3964</v>
      </c>
      <c r="B1331" s="1"/>
      <c r="C1331">
        <v>1</v>
      </c>
      <c r="D1331">
        <v>511161</v>
      </c>
      <c r="F1331" t="s">
        <v>43</v>
      </c>
      <c r="I1331" t="s">
        <v>43</v>
      </c>
      <c r="K1331" s="318"/>
      <c r="L1331"/>
      <c r="M1331" s="319"/>
      <c r="N1331" s="318">
        <v>1</v>
      </c>
      <c r="O1331" s="318"/>
      <c r="P1331" s="318"/>
      <c r="Q1331" s="319"/>
      <c r="R1331" t="s">
        <v>43</v>
      </c>
      <c r="S1331" s="318"/>
      <c r="AB1331" s="318"/>
      <c r="AC1331" s="318"/>
      <c r="AD1331" s="318" t="s">
        <v>43</v>
      </c>
      <c r="AF1331" s="318"/>
      <c r="AG1331" s="320"/>
      <c r="AH1331" s="318"/>
      <c r="AI1331" s="320"/>
    </row>
    <row r="1332" spans="1:35" hidden="1">
      <c r="A1332" t="s">
        <v>3967</v>
      </c>
      <c r="B1332" s="1"/>
      <c r="C1332">
        <v>1</v>
      </c>
      <c r="D1332">
        <v>511162</v>
      </c>
      <c r="F1332" t="s">
        <v>43</v>
      </c>
      <c r="I1332" t="s">
        <v>43</v>
      </c>
      <c r="K1332" s="318"/>
      <c r="L1332"/>
      <c r="M1332" s="319"/>
      <c r="N1332" s="318">
        <v>1</v>
      </c>
      <c r="O1332" s="318"/>
      <c r="P1332" s="318"/>
      <c r="Q1332" s="319"/>
      <c r="R1332" t="s">
        <v>43</v>
      </c>
      <c r="S1332" s="318"/>
      <c r="AB1332" s="318"/>
      <c r="AC1332" s="318"/>
      <c r="AD1332" s="318" t="s">
        <v>43</v>
      </c>
      <c r="AF1332" s="318"/>
      <c r="AG1332" s="320"/>
      <c r="AH1332" s="318"/>
      <c r="AI1332" s="320"/>
    </row>
    <row r="1333" spans="1:35" hidden="1">
      <c r="A1333" t="s">
        <v>3970</v>
      </c>
      <c r="B1333" s="1"/>
      <c r="C1333">
        <v>1</v>
      </c>
      <c r="D1333">
        <v>511163</v>
      </c>
      <c r="F1333" t="s">
        <v>43</v>
      </c>
      <c r="I1333" t="s">
        <v>43</v>
      </c>
      <c r="K1333" s="318"/>
      <c r="L1333"/>
      <c r="M1333" s="319"/>
      <c r="N1333" s="318">
        <v>1</v>
      </c>
      <c r="O1333" s="318"/>
      <c r="P1333" s="318"/>
      <c r="Q1333" s="319"/>
      <c r="R1333" t="s">
        <v>43</v>
      </c>
      <c r="S1333" s="318"/>
      <c r="AB1333" s="318"/>
      <c r="AC1333" s="318"/>
      <c r="AD1333" s="318" t="s">
        <v>43</v>
      </c>
      <c r="AF1333" s="318"/>
      <c r="AG1333" s="320"/>
      <c r="AH1333" s="318"/>
      <c r="AI1333" s="320"/>
    </row>
    <row r="1334" spans="1:35" hidden="1">
      <c r="A1334" t="s">
        <v>3973</v>
      </c>
      <c r="B1334" s="1"/>
      <c r="C1334">
        <v>1</v>
      </c>
      <c r="D1334">
        <v>511164</v>
      </c>
      <c r="F1334" t="s">
        <v>43</v>
      </c>
      <c r="I1334" t="s">
        <v>43</v>
      </c>
      <c r="K1334" s="318"/>
      <c r="L1334"/>
      <c r="M1334" s="319"/>
      <c r="N1334" s="318">
        <v>1</v>
      </c>
      <c r="O1334" s="318"/>
      <c r="P1334" s="318"/>
      <c r="Q1334" s="319"/>
      <c r="R1334" t="s">
        <v>43</v>
      </c>
      <c r="S1334" s="318"/>
      <c r="AB1334" s="318"/>
      <c r="AC1334" s="318"/>
      <c r="AD1334" s="318" t="s">
        <v>43</v>
      </c>
      <c r="AF1334" s="318"/>
      <c r="AG1334" s="320"/>
      <c r="AH1334" s="318"/>
      <c r="AI1334" s="320"/>
    </row>
    <row r="1335" spans="1:35" hidden="1">
      <c r="A1335" t="s">
        <v>3976</v>
      </c>
      <c r="B1335" s="1"/>
      <c r="C1335">
        <v>1</v>
      </c>
      <c r="D1335">
        <v>511165</v>
      </c>
      <c r="F1335" t="s">
        <v>43</v>
      </c>
      <c r="I1335" t="s">
        <v>43</v>
      </c>
      <c r="K1335" s="318"/>
      <c r="L1335"/>
      <c r="M1335" s="319"/>
      <c r="N1335" s="318">
        <v>1</v>
      </c>
      <c r="O1335" s="318"/>
      <c r="P1335" s="318"/>
      <c r="Q1335" s="319"/>
      <c r="R1335" t="s">
        <v>43</v>
      </c>
      <c r="S1335" s="318"/>
      <c r="AB1335" s="318"/>
      <c r="AC1335" s="318"/>
      <c r="AD1335" s="318" t="s">
        <v>43</v>
      </c>
      <c r="AF1335" s="318"/>
      <c r="AG1335" s="320"/>
      <c r="AH1335" s="318"/>
      <c r="AI1335" s="320"/>
    </row>
    <row r="1336" spans="1:35" hidden="1">
      <c r="A1336" t="s">
        <v>3979</v>
      </c>
      <c r="B1336" s="1"/>
      <c r="C1336">
        <v>1</v>
      </c>
      <c r="D1336">
        <v>511166</v>
      </c>
      <c r="F1336" t="s">
        <v>43</v>
      </c>
      <c r="I1336" t="s">
        <v>43</v>
      </c>
      <c r="K1336" s="318"/>
      <c r="L1336"/>
      <c r="M1336" s="319"/>
      <c r="N1336" s="318">
        <v>1</v>
      </c>
      <c r="O1336" s="318"/>
      <c r="P1336" s="318"/>
      <c r="Q1336" s="319"/>
      <c r="R1336" t="s">
        <v>43</v>
      </c>
      <c r="S1336" s="318"/>
      <c r="AB1336" s="318"/>
      <c r="AC1336" s="318"/>
      <c r="AD1336" s="318" t="s">
        <v>43</v>
      </c>
      <c r="AF1336" s="318"/>
      <c r="AG1336" s="320"/>
      <c r="AH1336" s="318"/>
      <c r="AI1336" s="320"/>
    </row>
    <row r="1337" spans="1:35" hidden="1">
      <c r="A1337" t="s">
        <v>3982</v>
      </c>
      <c r="B1337" s="1"/>
      <c r="C1337">
        <v>1</v>
      </c>
      <c r="D1337">
        <v>511167</v>
      </c>
      <c r="F1337" t="s">
        <v>43</v>
      </c>
      <c r="I1337" t="s">
        <v>43</v>
      </c>
      <c r="K1337" s="318"/>
      <c r="L1337"/>
      <c r="M1337" s="319"/>
      <c r="N1337" s="318">
        <v>1</v>
      </c>
      <c r="O1337" s="318"/>
      <c r="P1337" s="318"/>
      <c r="Q1337" s="319"/>
      <c r="R1337" t="s">
        <v>43</v>
      </c>
      <c r="S1337" s="318"/>
      <c r="AB1337" s="318"/>
      <c r="AC1337" s="318"/>
      <c r="AD1337" s="318" t="s">
        <v>43</v>
      </c>
      <c r="AF1337" s="318"/>
      <c r="AG1337" s="320"/>
      <c r="AH1337" s="318"/>
      <c r="AI1337" s="320"/>
    </row>
    <row r="1338" spans="1:35" hidden="1">
      <c r="A1338" t="s">
        <v>3985</v>
      </c>
      <c r="B1338" s="1"/>
      <c r="C1338">
        <v>1</v>
      </c>
      <c r="D1338">
        <v>511168</v>
      </c>
      <c r="F1338" t="s">
        <v>43</v>
      </c>
      <c r="I1338" t="s">
        <v>43</v>
      </c>
      <c r="K1338" s="318"/>
      <c r="L1338"/>
      <c r="M1338" s="319"/>
      <c r="N1338" s="318">
        <v>1</v>
      </c>
      <c r="O1338" s="318"/>
      <c r="P1338" s="318"/>
      <c r="Q1338" s="319"/>
      <c r="R1338" t="s">
        <v>43</v>
      </c>
      <c r="S1338" s="318"/>
      <c r="AB1338" s="318"/>
      <c r="AC1338" s="318"/>
      <c r="AD1338" s="318" t="s">
        <v>43</v>
      </c>
      <c r="AF1338" s="318"/>
      <c r="AG1338" s="320"/>
      <c r="AH1338" s="318"/>
      <c r="AI1338" s="320"/>
    </row>
    <row r="1339" spans="1:35" hidden="1">
      <c r="A1339" t="s">
        <v>3988</v>
      </c>
      <c r="B1339" s="1"/>
      <c r="C1339">
        <v>1</v>
      </c>
      <c r="D1339">
        <v>511169</v>
      </c>
      <c r="F1339" t="s">
        <v>43</v>
      </c>
      <c r="I1339" t="s">
        <v>43</v>
      </c>
      <c r="K1339" s="318"/>
      <c r="L1339"/>
      <c r="M1339" s="319"/>
      <c r="N1339" s="318">
        <v>1</v>
      </c>
      <c r="O1339" s="318"/>
      <c r="P1339" s="318"/>
      <c r="Q1339" s="319"/>
      <c r="R1339" t="s">
        <v>43</v>
      </c>
      <c r="S1339" s="318"/>
      <c r="AB1339" s="318"/>
      <c r="AC1339" s="318"/>
      <c r="AD1339" s="318" t="s">
        <v>43</v>
      </c>
      <c r="AF1339" s="318"/>
      <c r="AG1339" s="320"/>
      <c r="AH1339" s="318"/>
      <c r="AI1339" s="320"/>
    </row>
    <row r="1340" spans="1:35" hidden="1">
      <c r="A1340" t="s">
        <v>3991</v>
      </c>
      <c r="B1340" s="1"/>
      <c r="C1340">
        <v>1</v>
      </c>
      <c r="D1340">
        <v>511170</v>
      </c>
      <c r="F1340" t="s">
        <v>43</v>
      </c>
      <c r="I1340" t="s">
        <v>43</v>
      </c>
      <c r="K1340" s="318"/>
      <c r="L1340"/>
      <c r="M1340" s="319"/>
      <c r="N1340" s="318">
        <v>1</v>
      </c>
      <c r="O1340" s="318"/>
      <c r="P1340" s="318"/>
      <c r="Q1340" s="319"/>
      <c r="R1340" t="s">
        <v>43</v>
      </c>
      <c r="S1340" s="318"/>
      <c r="AB1340" s="318"/>
      <c r="AC1340" s="318"/>
      <c r="AD1340" s="318" t="s">
        <v>43</v>
      </c>
      <c r="AF1340" s="318"/>
      <c r="AG1340" s="320"/>
      <c r="AH1340" s="318"/>
      <c r="AI1340" s="320"/>
    </row>
    <row r="1341" spans="1:35" hidden="1">
      <c r="A1341" t="s">
        <v>3994</v>
      </c>
      <c r="B1341" s="1"/>
      <c r="C1341">
        <v>1</v>
      </c>
      <c r="D1341">
        <v>511171</v>
      </c>
      <c r="F1341" t="s">
        <v>43</v>
      </c>
      <c r="I1341" t="s">
        <v>43</v>
      </c>
      <c r="K1341" s="318"/>
      <c r="L1341"/>
      <c r="M1341" s="319"/>
      <c r="N1341" s="318">
        <v>1</v>
      </c>
      <c r="O1341" s="318"/>
      <c r="P1341" s="318"/>
      <c r="Q1341" s="319"/>
      <c r="R1341" t="s">
        <v>43</v>
      </c>
      <c r="S1341" s="318"/>
      <c r="AB1341" s="318"/>
      <c r="AC1341" s="318"/>
      <c r="AD1341" s="318" t="s">
        <v>43</v>
      </c>
      <c r="AF1341" s="318"/>
      <c r="AG1341" s="320"/>
      <c r="AH1341" s="318"/>
      <c r="AI1341" s="320"/>
    </row>
    <row r="1342" spans="1:35" hidden="1">
      <c r="A1342" t="s">
        <v>3996</v>
      </c>
      <c r="B1342" s="1"/>
      <c r="C1342">
        <v>1</v>
      </c>
      <c r="D1342">
        <v>511172</v>
      </c>
      <c r="F1342" t="s">
        <v>43</v>
      </c>
      <c r="I1342" t="s">
        <v>43</v>
      </c>
      <c r="K1342" s="318"/>
      <c r="L1342"/>
      <c r="M1342" s="319"/>
      <c r="N1342" s="318">
        <v>1</v>
      </c>
      <c r="O1342" s="318"/>
      <c r="P1342" s="318"/>
      <c r="Q1342" s="319"/>
      <c r="R1342" t="s">
        <v>43</v>
      </c>
      <c r="S1342" s="318"/>
      <c r="AB1342" s="318"/>
      <c r="AC1342" s="318"/>
      <c r="AD1342" s="318" t="s">
        <v>43</v>
      </c>
      <c r="AF1342" s="318"/>
      <c r="AG1342" s="320"/>
      <c r="AH1342" s="318"/>
      <c r="AI1342" s="320"/>
    </row>
    <row r="1343" spans="1:35" hidden="1">
      <c r="A1343" t="s">
        <v>3999</v>
      </c>
      <c r="B1343" s="1"/>
      <c r="C1343">
        <v>1</v>
      </c>
      <c r="D1343">
        <v>511173</v>
      </c>
      <c r="F1343" t="s">
        <v>43</v>
      </c>
      <c r="I1343" t="s">
        <v>43</v>
      </c>
      <c r="K1343" s="318"/>
      <c r="L1343"/>
      <c r="M1343" s="319"/>
      <c r="N1343" s="318">
        <v>1</v>
      </c>
      <c r="O1343" s="318"/>
      <c r="P1343" s="318"/>
      <c r="Q1343" s="319"/>
      <c r="R1343" t="s">
        <v>43</v>
      </c>
      <c r="S1343" s="318"/>
      <c r="AB1343" s="318"/>
      <c r="AC1343" s="318"/>
      <c r="AD1343" s="318" t="s">
        <v>43</v>
      </c>
      <c r="AF1343" s="318"/>
      <c r="AG1343" s="320"/>
      <c r="AH1343" s="318"/>
      <c r="AI1343" s="320"/>
    </row>
    <row r="1344" spans="1:35" hidden="1">
      <c r="A1344" t="s">
        <v>4002</v>
      </c>
      <c r="B1344" s="1"/>
      <c r="C1344">
        <v>1</v>
      </c>
      <c r="D1344">
        <v>511174</v>
      </c>
      <c r="F1344" t="s">
        <v>43</v>
      </c>
      <c r="I1344" t="s">
        <v>43</v>
      </c>
      <c r="K1344" s="318"/>
      <c r="L1344"/>
      <c r="M1344" s="319"/>
      <c r="N1344" s="318">
        <v>1</v>
      </c>
      <c r="O1344" s="318"/>
      <c r="P1344" s="318"/>
      <c r="Q1344" s="319"/>
      <c r="R1344" t="s">
        <v>43</v>
      </c>
      <c r="S1344" s="318"/>
      <c r="AB1344" s="318"/>
      <c r="AC1344" s="318"/>
      <c r="AD1344" s="318" t="s">
        <v>43</v>
      </c>
      <c r="AF1344" s="318"/>
      <c r="AG1344" s="320"/>
      <c r="AH1344" s="318"/>
      <c r="AI1344" s="320"/>
    </row>
    <row r="1345" spans="1:35" hidden="1">
      <c r="A1345" t="s">
        <v>4005</v>
      </c>
      <c r="B1345" s="1"/>
      <c r="C1345">
        <v>1</v>
      </c>
      <c r="D1345">
        <v>511175</v>
      </c>
      <c r="F1345" t="s">
        <v>43</v>
      </c>
      <c r="I1345" t="s">
        <v>43</v>
      </c>
      <c r="K1345" s="318"/>
      <c r="L1345"/>
      <c r="M1345" s="319"/>
      <c r="N1345" s="318">
        <v>1</v>
      </c>
      <c r="O1345" s="318"/>
      <c r="P1345" s="318"/>
      <c r="Q1345" s="319"/>
      <c r="R1345" t="s">
        <v>43</v>
      </c>
      <c r="S1345" s="318"/>
      <c r="AB1345" s="318"/>
      <c r="AC1345" s="318"/>
      <c r="AD1345" s="318" t="s">
        <v>43</v>
      </c>
      <c r="AF1345" s="318"/>
      <c r="AG1345" s="320"/>
      <c r="AH1345" s="318"/>
      <c r="AI1345" s="320"/>
    </row>
    <row r="1346" spans="1:35" hidden="1">
      <c r="A1346" t="s">
        <v>4008</v>
      </c>
      <c r="B1346" s="1"/>
      <c r="C1346">
        <v>1</v>
      </c>
      <c r="D1346">
        <v>511176</v>
      </c>
      <c r="F1346" t="s">
        <v>43</v>
      </c>
      <c r="I1346" t="s">
        <v>43</v>
      </c>
      <c r="K1346" s="318"/>
      <c r="L1346"/>
      <c r="M1346" s="319"/>
      <c r="N1346" s="318">
        <v>1</v>
      </c>
      <c r="O1346" s="318"/>
      <c r="P1346" s="318"/>
      <c r="Q1346" s="319"/>
      <c r="R1346" t="s">
        <v>43</v>
      </c>
      <c r="S1346" s="318"/>
      <c r="AB1346" s="318"/>
      <c r="AC1346" s="318"/>
      <c r="AD1346" s="318" t="s">
        <v>43</v>
      </c>
      <c r="AF1346" s="318"/>
      <c r="AG1346" s="320"/>
      <c r="AH1346" s="318"/>
      <c r="AI1346" s="320"/>
    </row>
    <row r="1347" spans="1:35" hidden="1">
      <c r="A1347" t="s">
        <v>4011</v>
      </c>
      <c r="B1347" s="1"/>
      <c r="C1347">
        <v>1</v>
      </c>
      <c r="D1347">
        <v>511177</v>
      </c>
      <c r="F1347" t="s">
        <v>43</v>
      </c>
      <c r="I1347" t="s">
        <v>43</v>
      </c>
      <c r="K1347" s="318"/>
      <c r="L1347"/>
      <c r="M1347" s="319"/>
      <c r="N1347" s="318">
        <v>1</v>
      </c>
      <c r="O1347" s="318"/>
      <c r="P1347" s="318"/>
      <c r="Q1347" s="319"/>
      <c r="R1347" t="s">
        <v>43</v>
      </c>
      <c r="S1347" s="318"/>
      <c r="AB1347" s="318"/>
      <c r="AC1347" s="318"/>
      <c r="AD1347" s="318" t="s">
        <v>43</v>
      </c>
      <c r="AF1347" s="318"/>
      <c r="AG1347" s="320"/>
      <c r="AH1347" s="318"/>
      <c r="AI1347" s="320"/>
    </row>
    <row r="1348" spans="1:35" hidden="1">
      <c r="A1348" t="s">
        <v>4014</v>
      </c>
      <c r="B1348" s="1"/>
      <c r="C1348">
        <v>1</v>
      </c>
      <c r="D1348">
        <v>511178</v>
      </c>
      <c r="F1348" t="s">
        <v>43</v>
      </c>
      <c r="I1348" t="s">
        <v>43</v>
      </c>
      <c r="K1348" s="318"/>
      <c r="L1348"/>
      <c r="M1348" s="319"/>
      <c r="N1348" s="318">
        <v>1</v>
      </c>
      <c r="O1348" s="318"/>
      <c r="P1348" s="318"/>
      <c r="Q1348" s="319"/>
      <c r="R1348" t="s">
        <v>43</v>
      </c>
      <c r="S1348" s="318"/>
      <c r="AB1348" s="318"/>
      <c r="AC1348" s="318"/>
      <c r="AD1348" s="318" t="s">
        <v>43</v>
      </c>
      <c r="AF1348" s="318"/>
      <c r="AG1348" s="320"/>
      <c r="AH1348" s="318"/>
      <c r="AI1348" s="320"/>
    </row>
    <row r="1349" spans="1:35" hidden="1">
      <c r="A1349" t="s">
        <v>4017</v>
      </c>
      <c r="B1349" s="1"/>
      <c r="C1349">
        <v>1</v>
      </c>
      <c r="D1349">
        <v>511179</v>
      </c>
      <c r="F1349" t="s">
        <v>43</v>
      </c>
      <c r="I1349" t="s">
        <v>43</v>
      </c>
      <c r="K1349" s="318"/>
      <c r="L1349"/>
      <c r="M1349" s="319"/>
      <c r="N1349" s="318">
        <v>1</v>
      </c>
      <c r="O1349" s="318"/>
      <c r="P1349" s="318"/>
      <c r="Q1349" s="319"/>
      <c r="R1349" t="s">
        <v>43</v>
      </c>
      <c r="S1349" s="318"/>
      <c r="AB1349" s="318"/>
      <c r="AC1349" s="318"/>
      <c r="AD1349" s="318" t="s">
        <v>43</v>
      </c>
      <c r="AF1349" s="318"/>
      <c r="AG1349" s="320"/>
      <c r="AH1349" s="318"/>
      <c r="AI1349" s="320"/>
    </row>
    <row r="1350" spans="1:35" hidden="1">
      <c r="A1350" t="s">
        <v>4018</v>
      </c>
      <c r="B1350" s="1"/>
      <c r="C1350">
        <v>1</v>
      </c>
      <c r="D1350">
        <v>511180</v>
      </c>
      <c r="F1350" t="s">
        <v>43</v>
      </c>
      <c r="I1350" t="s">
        <v>43</v>
      </c>
      <c r="K1350" s="318"/>
      <c r="L1350"/>
      <c r="M1350" s="319"/>
      <c r="N1350" s="318">
        <v>1</v>
      </c>
      <c r="O1350" s="318"/>
      <c r="P1350" s="318"/>
      <c r="Q1350" s="319"/>
      <c r="R1350" t="s">
        <v>43</v>
      </c>
      <c r="S1350" s="318"/>
      <c r="AB1350" s="318"/>
      <c r="AC1350" s="318"/>
      <c r="AD1350" s="318" t="s">
        <v>43</v>
      </c>
      <c r="AF1350" s="318"/>
      <c r="AG1350" s="320"/>
      <c r="AH1350" s="318"/>
      <c r="AI1350" s="320"/>
    </row>
    <row r="1351" spans="1:35" hidden="1">
      <c r="A1351" t="s">
        <v>4021</v>
      </c>
      <c r="B1351" s="1"/>
      <c r="C1351">
        <v>1</v>
      </c>
      <c r="D1351">
        <v>511181</v>
      </c>
      <c r="F1351" t="s">
        <v>43</v>
      </c>
      <c r="I1351" t="s">
        <v>43</v>
      </c>
      <c r="K1351" s="318"/>
      <c r="L1351"/>
      <c r="M1351" s="319"/>
      <c r="N1351" s="318">
        <v>1</v>
      </c>
      <c r="O1351" s="318"/>
      <c r="P1351" s="318"/>
      <c r="Q1351" s="319"/>
      <c r="R1351" t="s">
        <v>43</v>
      </c>
      <c r="S1351" s="318"/>
      <c r="AB1351" s="318"/>
      <c r="AC1351" s="318"/>
      <c r="AD1351" s="318" t="s">
        <v>43</v>
      </c>
      <c r="AF1351" s="318"/>
      <c r="AG1351" s="320"/>
      <c r="AH1351" s="318"/>
      <c r="AI1351" s="320"/>
    </row>
    <row r="1352" spans="1:35" hidden="1">
      <c r="A1352" t="s">
        <v>4024</v>
      </c>
      <c r="B1352" s="1"/>
      <c r="C1352">
        <v>1</v>
      </c>
      <c r="D1352">
        <v>511182</v>
      </c>
      <c r="F1352" t="s">
        <v>43</v>
      </c>
      <c r="I1352" t="s">
        <v>43</v>
      </c>
      <c r="K1352" s="318"/>
      <c r="L1352"/>
      <c r="M1352" s="319"/>
      <c r="N1352" s="318">
        <v>1</v>
      </c>
      <c r="O1352" s="318"/>
      <c r="P1352" s="318"/>
      <c r="Q1352" s="319"/>
      <c r="R1352" t="s">
        <v>43</v>
      </c>
      <c r="S1352" s="318"/>
      <c r="AB1352" s="318"/>
      <c r="AC1352" s="318"/>
      <c r="AD1352" s="318" t="s">
        <v>43</v>
      </c>
      <c r="AF1352" s="318"/>
      <c r="AG1352" s="320"/>
      <c r="AH1352" s="318"/>
      <c r="AI1352" s="320"/>
    </row>
    <row r="1353" spans="1:35" hidden="1">
      <c r="A1353" t="s">
        <v>4027</v>
      </c>
      <c r="B1353" s="1"/>
      <c r="C1353">
        <v>1</v>
      </c>
      <c r="D1353">
        <v>511183</v>
      </c>
      <c r="F1353" t="s">
        <v>43</v>
      </c>
      <c r="I1353" t="s">
        <v>43</v>
      </c>
      <c r="K1353" s="318"/>
      <c r="L1353"/>
      <c r="M1353" s="319"/>
      <c r="N1353" s="318">
        <v>1</v>
      </c>
      <c r="O1353" s="318"/>
      <c r="P1353" s="318"/>
      <c r="Q1353" s="319"/>
      <c r="R1353" t="s">
        <v>43</v>
      </c>
      <c r="S1353" s="318"/>
      <c r="AB1353" s="318"/>
      <c r="AC1353" s="318"/>
      <c r="AD1353" s="318" t="s">
        <v>43</v>
      </c>
      <c r="AF1353" s="318"/>
      <c r="AG1353" s="320"/>
      <c r="AH1353" s="318"/>
      <c r="AI1353" s="320"/>
    </row>
    <row r="1354" spans="1:35" hidden="1">
      <c r="A1354" t="s">
        <v>4030</v>
      </c>
      <c r="B1354" s="1"/>
      <c r="C1354">
        <v>1</v>
      </c>
      <c r="D1354">
        <v>511184</v>
      </c>
      <c r="F1354" t="s">
        <v>43</v>
      </c>
      <c r="I1354" t="s">
        <v>43</v>
      </c>
      <c r="K1354" s="318"/>
      <c r="L1354"/>
      <c r="M1354" s="319"/>
      <c r="N1354" s="318">
        <v>1</v>
      </c>
      <c r="O1354" s="318"/>
      <c r="P1354" s="318"/>
      <c r="Q1354" s="319"/>
      <c r="R1354" t="s">
        <v>43</v>
      </c>
      <c r="S1354" s="318"/>
      <c r="AB1354" s="318"/>
      <c r="AC1354" s="318"/>
      <c r="AD1354" s="318" t="s">
        <v>43</v>
      </c>
      <c r="AF1354" s="318"/>
      <c r="AG1354" s="320"/>
      <c r="AH1354" s="318"/>
      <c r="AI1354" s="320"/>
    </row>
    <row r="1355" spans="1:35" hidden="1">
      <c r="A1355" t="s">
        <v>4033</v>
      </c>
      <c r="B1355" s="1"/>
      <c r="C1355">
        <v>1</v>
      </c>
      <c r="D1355">
        <v>511185</v>
      </c>
      <c r="F1355" t="s">
        <v>43</v>
      </c>
      <c r="I1355" t="s">
        <v>43</v>
      </c>
      <c r="K1355" s="318"/>
      <c r="L1355"/>
      <c r="M1355" s="319"/>
      <c r="N1355" s="318">
        <v>1</v>
      </c>
      <c r="O1355" s="318"/>
      <c r="P1355" s="318"/>
      <c r="Q1355" s="319"/>
      <c r="R1355" t="s">
        <v>43</v>
      </c>
      <c r="S1355" s="318"/>
      <c r="AB1355" s="318"/>
      <c r="AC1355" s="318"/>
      <c r="AD1355" s="318" t="s">
        <v>43</v>
      </c>
      <c r="AF1355" s="318"/>
      <c r="AG1355" s="320"/>
      <c r="AH1355" s="318"/>
      <c r="AI1355" s="320"/>
    </row>
    <row r="1356" spans="1:35" hidden="1">
      <c r="A1356" t="s">
        <v>4036</v>
      </c>
      <c r="B1356" s="1"/>
      <c r="C1356">
        <v>1</v>
      </c>
      <c r="D1356">
        <v>511186</v>
      </c>
      <c r="F1356" t="s">
        <v>43</v>
      </c>
      <c r="I1356" t="s">
        <v>43</v>
      </c>
      <c r="K1356" s="318"/>
      <c r="L1356"/>
      <c r="M1356" s="319"/>
      <c r="N1356" s="318">
        <v>1</v>
      </c>
      <c r="O1356" s="318"/>
      <c r="P1356" s="318"/>
      <c r="Q1356" s="319"/>
      <c r="R1356" t="s">
        <v>43</v>
      </c>
      <c r="S1356" s="318"/>
      <c r="AB1356" s="318"/>
      <c r="AC1356" s="318"/>
      <c r="AD1356" s="318" t="s">
        <v>43</v>
      </c>
      <c r="AF1356" s="318"/>
      <c r="AG1356" s="320"/>
      <c r="AH1356" s="318"/>
      <c r="AI1356" s="320"/>
    </row>
    <row r="1357" spans="1:35" hidden="1">
      <c r="A1357" t="s">
        <v>4039</v>
      </c>
      <c r="B1357" s="1"/>
      <c r="C1357">
        <v>1</v>
      </c>
      <c r="D1357">
        <v>511187</v>
      </c>
      <c r="F1357" t="s">
        <v>43</v>
      </c>
      <c r="I1357" t="s">
        <v>43</v>
      </c>
      <c r="K1357" s="318"/>
      <c r="L1357"/>
      <c r="M1357" s="319"/>
      <c r="N1357" s="318">
        <v>1</v>
      </c>
      <c r="O1357" s="318"/>
      <c r="P1357" s="318"/>
      <c r="Q1357" s="319"/>
      <c r="R1357" t="s">
        <v>43</v>
      </c>
      <c r="S1357" s="318"/>
      <c r="AB1357" s="318"/>
      <c r="AC1357" s="318"/>
      <c r="AD1357" s="318" t="s">
        <v>43</v>
      </c>
      <c r="AF1357" s="318"/>
      <c r="AG1357" s="320"/>
      <c r="AH1357" s="318"/>
      <c r="AI1357" s="320"/>
    </row>
    <row r="1358" spans="1:35" hidden="1">
      <c r="A1358" t="s">
        <v>4040</v>
      </c>
      <c r="B1358" s="1"/>
      <c r="C1358">
        <v>1</v>
      </c>
      <c r="D1358">
        <v>511188</v>
      </c>
      <c r="F1358" t="s">
        <v>43</v>
      </c>
      <c r="I1358" t="s">
        <v>43</v>
      </c>
      <c r="K1358" s="318"/>
      <c r="L1358"/>
      <c r="M1358" s="319"/>
      <c r="N1358" s="318">
        <v>1</v>
      </c>
      <c r="O1358" s="318"/>
      <c r="P1358" s="318"/>
      <c r="Q1358" s="319"/>
      <c r="R1358" t="s">
        <v>43</v>
      </c>
      <c r="S1358" s="318"/>
      <c r="AB1358" s="318"/>
      <c r="AC1358" s="318"/>
      <c r="AD1358" s="318" t="s">
        <v>43</v>
      </c>
      <c r="AF1358" s="318"/>
      <c r="AG1358" s="320"/>
      <c r="AH1358" s="318"/>
      <c r="AI1358" s="320"/>
    </row>
    <row r="1359" spans="1:35" hidden="1">
      <c r="A1359" t="s">
        <v>4041</v>
      </c>
      <c r="B1359" s="1"/>
      <c r="C1359">
        <v>1</v>
      </c>
      <c r="D1359">
        <v>511189</v>
      </c>
      <c r="F1359" t="s">
        <v>43</v>
      </c>
      <c r="I1359" t="s">
        <v>43</v>
      </c>
      <c r="K1359" s="318"/>
      <c r="L1359"/>
      <c r="M1359" s="319"/>
      <c r="N1359" s="318">
        <v>1</v>
      </c>
      <c r="O1359" s="318"/>
      <c r="P1359" s="318"/>
      <c r="Q1359" s="319"/>
      <c r="R1359" t="s">
        <v>43</v>
      </c>
      <c r="S1359" s="318"/>
      <c r="AB1359" s="318"/>
      <c r="AC1359" s="318"/>
      <c r="AD1359" s="318" t="s">
        <v>43</v>
      </c>
      <c r="AF1359" s="318"/>
      <c r="AG1359" s="320"/>
      <c r="AH1359" s="318"/>
      <c r="AI1359" s="320"/>
    </row>
    <row r="1360" spans="1:35" hidden="1">
      <c r="A1360" t="s">
        <v>4044</v>
      </c>
      <c r="B1360" s="1"/>
      <c r="C1360">
        <v>1</v>
      </c>
      <c r="D1360">
        <v>511190</v>
      </c>
      <c r="F1360" t="s">
        <v>43</v>
      </c>
      <c r="I1360" t="s">
        <v>43</v>
      </c>
      <c r="K1360" s="318"/>
      <c r="L1360"/>
      <c r="M1360" s="319"/>
      <c r="N1360" s="318">
        <v>1</v>
      </c>
      <c r="O1360" s="318"/>
      <c r="P1360" s="318"/>
      <c r="Q1360" s="319"/>
      <c r="R1360" t="s">
        <v>43</v>
      </c>
      <c r="S1360" s="318"/>
      <c r="AB1360" s="318"/>
      <c r="AC1360" s="318"/>
      <c r="AD1360" s="318" t="s">
        <v>43</v>
      </c>
      <c r="AF1360" s="318"/>
      <c r="AG1360" s="320"/>
      <c r="AH1360" s="318"/>
      <c r="AI1360" s="320"/>
    </row>
    <row r="1361" spans="1:35" hidden="1">
      <c r="A1361" t="s">
        <v>4045</v>
      </c>
      <c r="B1361" s="1"/>
      <c r="C1361">
        <v>1</v>
      </c>
      <c r="D1361">
        <v>511191</v>
      </c>
      <c r="F1361" t="s">
        <v>43</v>
      </c>
      <c r="I1361" t="s">
        <v>43</v>
      </c>
      <c r="K1361" s="318"/>
      <c r="L1361"/>
      <c r="M1361" s="319"/>
      <c r="N1361" s="318">
        <v>1</v>
      </c>
      <c r="O1361" s="318"/>
      <c r="P1361" s="318"/>
      <c r="Q1361" s="319"/>
      <c r="R1361" t="s">
        <v>43</v>
      </c>
      <c r="S1361" s="318"/>
      <c r="AB1361" s="318"/>
      <c r="AC1361" s="318"/>
      <c r="AD1361" s="318" t="s">
        <v>43</v>
      </c>
      <c r="AF1361" s="318"/>
      <c r="AG1361" s="320"/>
      <c r="AH1361" s="318"/>
      <c r="AI1361" s="320"/>
    </row>
    <row r="1362" spans="1:35" hidden="1">
      <c r="A1362" t="s">
        <v>4047</v>
      </c>
      <c r="B1362" s="1"/>
      <c r="C1362">
        <v>1</v>
      </c>
      <c r="D1362">
        <v>511192</v>
      </c>
      <c r="F1362" t="s">
        <v>43</v>
      </c>
      <c r="I1362" t="s">
        <v>43</v>
      </c>
      <c r="K1362" s="318"/>
      <c r="L1362"/>
      <c r="M1362" s="319"/>
      <c r="N1362" s="318">
        <v>1</v>
      </c>
      <c r="O1362" s="318"/>
      <c r="P1362" s="318"/>
      <c r="Q1362" s="319"/>
      <c r="R1362" t="s">
        <v>43</v>
      </c>
      <c r="S1362" s="318"/>
      <c r="AB1362" s="318"/>
      <c r="AC1362" s="318"/>
      <c r="AD1362" s="318" t="s">
        <v>43</v>
      </c>
      <c r="AF1362" s="318"/>
      <c r="AG1362" s="320"/>
      <c r="AH1362" s="318"/>
      <c r="AI1362" s="320"/>
    </row>
    <row r="1363" spans="1:35" hidden="1">
      <c r="A1363" t="s">
        <v>4050</v>
      </c>
      <c r="B1363" s="1"/>
      <c r="C1363">
        <v>1</v>
      </c>
      <c r="D1363">
        <v>511193</v>
      </c>
      <c r="F1363" t="s">
        <v>43</v>
      </c>
      <c r="I1363" t="s">
        <v>43</v>
      </c>
      <c r="K1363" s="318"/>
      <c r="L1363"/>
      <c r="M1363" s="319"/>
      <c r="N1363" s="318">
        <v>1</v>
      </c>
      <c r="O1363" s="318"/>
      <c r="P1363" s="318"/>
      <c r="Q1363" s="319"/>
      <c r="R1363" t="s">
        <v>43</v>
      </c>
      <c r="S1363" s="318"/>
      <c r="AB1363" s="318"/>
      <c r="AC1363" s="318"/>
      <c r="AD1363" s="318" t="s">
        <v>43</v>
      </c>
      <c r="AF1363" s="318"/>
      <c r="AG1363" s="320"/>
      <c r="AH1363" s="318"/>
      <c r="AI1363" s="320"/>
    </row>
    <row r="1364" spans="1:35" hidden="1">
      <c r="A1364" t="s">
        <v>4053</v>
      </c>
      <c r="B1364" s="1"/>
      <c r="C1364">
        <v>1</v>
      </c>
      <c r="D1364">
        <v>511194</v>
      </c>
      <c r="F1364" t="s">
        <v>43</v>
      </c>
      <c r="I1364" t="s">
        <v>43</v>
      </c>
      <c r="K1364" s="318"/>
      <c r="L1364"/>
      <c r="M1364" s="319"/>
      <c r="N1364" s="318">
        <v>1</v>
      </c>
      <c r="O1364" s="318"/>
      <c r="P1364" s="318"/>
      <c r="Q1364" s="319"/>
      <c r="R1364" t="s">
        <v>43</v>
      </c>
      <c r="S1364" s="318"/>
      <c r="AB1364" s="318"/>
      <c r="AC1364" s="318"/>
      <c r="AD1364" s="318" t="s">
        <v>43</v>
      </c>
      <c r="AF1364" s="318"/>
      <c r="AG1364" s="320"/>
      <c r="AH1364" s="318"/>
      <c r="AI1364" s="320"/>
    </row>
    <row r="1365" spans="1:35" hidden="1">
      <c r="A1365" t="s">
        <v>4056</v>
      </c>
      <c r="B1365" s="1"/>
      <c r="C1365">
        <v>1</v>
      </c>
      <c r="D1365">
        <v>511195</v>
      </c>
      <c r="F1365" t="s">
        <v>43</v>
      </c>
      <c r="I1365" t="s">
        <v>43</v>
      </c>
      <c r="K1365" s="318"/>
      <c r="L1365"/>
      <c r="M1365" s="319"/>
      <c r="N1365" s="318">
        <v>1</v>
      </c>
      <c r="O1365" s="318"/>
      <c r="P1365" s="318"/>
      <c r="Q1365" s="319"/>
      <c r="R1365" t="s">
        <v>43</v>
      </c>
      <c r="S1365" s="318"/>
      <c r="AB1365" s="318"/>
      <c r="AC1365" s="318"/>
      <c r="AD1365" s="318" t="s">
        <v>43</v>
      </c>
      <c r="AF1365" s="318"/>
      <c r="AG1365" s="320"/>
      <c r="AH1365" s="318"/>
      <c r="AI1365" s="320"/>
    </row>
    <row r="1366" spans="1:35" hidden="1">
      <c r="A1366" t="s">
        <v>4059</v>
      </c>
      <c r="B1366" s="1"/>
      <c r="C1366">
        <v>1</v>
      </c>
      <c r="D1366">
        <v>511196</v>
      </c>
      <c r="F1366" t="s">
        <v>43</v>
      </c>
      <c r="I1366" t="s">
        <v>43</v>
      </c>
      <c r="K1366" s="318"/>
      <c r="L1366"/>
      <c r="M1366" s="319"/>
      <c r="N1366" s="318">
        <v>1</v>
      </c>
      <c r="O1366" s="318"/>
      <c r="P1366" s="318"/>
      <c r="Q1366" s="319"/>
      <c r="R1366" t="s">
        <v>43</v>
      </c>
      <c r="S1366" s="318"/>
      <c r="AB1366" s="318"/>
      <c r="AC1366" s="318"/>
      <c r="AD1366" s="318" t="s">
        <v>43</v>
      </c>
      <c r="AF1366" s="318"/>
      <c r="AG1366" s="320"/>
      <c r="AH1366" s="318"/>
      <c r="AI1366" s="320"/>
    </row>
    <row r="1367" spans="1:35" hidden="1">
      <c r="A1367" t="s">
        <v>4062</v>
      </c>
      <c r="B1367" s="1"/>
      <c r="C1367">
        <v>1</v>
      </c>
      <c r="D1367">
        <v>511197</v>
      </c>
      <c r="F1367" t="s">
        <v>43</v>
      </c>
      <c r="I1367" t="s">
        <v>43</v>
      </c>
      <c r="K1367" s="318"/>
      <c r="L1367"/>
      <c r="M1367" s="319"/>
      <c r="N1367" s="318">
        <v>1</v>
      </c>
      <c r="O1367" s="318"/>
      <c r="P1367" s="318"/>
      <c r="Q1367" s="319"/>
      <c r="R1367" t="s">
        <v>43</v>
      </c>
      <c r="S1367" s="318"/>
      <c r="AB1367" s="318"/>
      <c r="AC1367" s="318"/>
      <c r="AD1367" s="318" t="s">
        <v>43</v>
      </c>
      <c r="AF1367" s="318"/>
      <c r="AG1367" s="320"/>
      <c r="AH1367" s="318"/>
      <c r="AI1367" s="320"/>
    </row>
    <row r="1368" spans="1:35" hidden="1">
      <c r="A1368" t="s">
        <v>4064</v>
      </c>
      <c r="B1368" s="1"/>
      <c r="C1368">
        <v>1</v>
      </c>
      <c r="D1368">
        <v>511198</v>
      </c>
      <c r="F1368" t="s">
        <v>43</v>
      </c>
      <c r="I1368" t="s">
        <v>43</v>
      </c>
      <c r="K1368" s="318"/>
      <c r="L1368"/>
      <c r="M1368" s="319"/>
      <c r="N1368" s="318">
        <v>1</v>
      </c>
      <c r="O1368" s="318"/>
      <c r="P1368" s="318"/>
      <c r="Q1368" s="319"/>
      <c r="R1368" t="s">
        <v>43</v>
      </c>
      <c r="S1368" s="318"/>
      <c r="AB1368" s="318"/>
      <c r="AC1368" s="318"/>
      <c r="AD1368" s="318" t="s">
        <v>43</v>
      </c>
      <c r="AF1368" s="318"/>
      <c r="AG1368" s="320"/>
      <c r="AH1368" s="318"/>
      <c r="AI1368" s="320"/>
    </row>
    <row r="1369" spans="1:35" hidden="1">
      <c r="A1369" t="s">
        <v>4067</v>
      </c>
      <c r="B1369" s="1"/>
      <c r="C1369">
        <v>1</v>
      </c>
      <c r="D1369">
        <v>511199</v>
      </c>
      <c r="F1369" t="s">
        <v>43</v>
      </c>
      <c r="I1369" t="s">
        <v>43</v>
      </c>
      <c r="K1369" s="318"/>
      <c r="L1369"/>
      <c r="M1369" s="319"/>
      <c r="N1369" s="318">
        <v>1</v>
      </c>
      <c r="O1369" s="318"/>
      <c r="P1369" s="318"/>
      <c r="Q1369" s="319"/>
      <c r="R1369" t="s">
        <v>43</v>
      </c>
      <c r="S1369" s="318"/>
      <c r="AB1369" s="318"/>
      <c r="AC1369" s="318"/>
      <c r="AD1369" s="318" t="s">
        <v>43</v>
      </c>
      <c r="AF1369" s="318"/>
      <c r="AG1369" s="320"/>
      <c r="AH1369" s="318"/>
      <c r="AI1369" s="320"/>
    </row>
    <row r="1370" spans="1:35" hidden="1">
      <c r="A1370" t="s">
        <v>4070</v>
      </c>
      <c r="B1370" s="1"/>
      <c r="C1370">
        <v>1</v>
      </c>
      <c r="D1370">
        <v>511200</v>
      </c>
      <c r="F1370" t="s">
        <v>43</v>
      </c>
      <c r="I1370" t="s">
        <v>43</v>
      </c>
      <c r="K1370" s="318"/>
      <c r="L1370"/>
      <c r="M1370" s="319"/>
      <c r="N1370" s="318">
        <v>1</v>
      </c>
      <c r="O1370" s="318"/>
      <c r="P1370" s="318"/>
      <c r="Q1370" s="319"/>
      <c r="R1370" t="s">
        <v>43</v>
      </c>
      <c r="S1370" s="318"/>
      <c r="AB1370" s="318"/>
      <c r="AC1370" s="318"/>
      <c r="AD1370" s="318" t="s">
        <v>43</v>
      </c>
      <c r="AF1370" s="318"/>
      <c r="AG1370" s="320"/>
      <c r="AH1370" s="318"/>
      <c r="AI1370" s="320"/>
    </row>
    <row r="1371" spans="1:35" hidden="1">
      <c r="A1371" t="s">
        <v>4072</v>
      </c>
      <c r="B1371" s="1"/>
      <c r="C1371">
        <v>1</v>
      </c>
      <c r="D1371">
        <v>511201</v>
      </c>
      <c r="F1371" t="s">
        <v>43</v>
      </c>
      <c r="I1371" t="s">
        <v>43</v>
      </c>
      <c r="K1371" s="318"/>
      <c r="L1371"/>
      <c r="M1371" s="319"/>
      <c r="N1371" s="318">
        <v>1</v>
      </c>
      <c r="O1371" s="318"/>
      <c r="P1371" s="318"/>
      <c r="Q1371" s="319"/>
      <c r="R1371" t="s">
        <v>43</v>
      </c>
      <c r="S1371" s="318"/>
      <c r="AB1371" s="318"/>
      <c r="AC1371" s="318"/>
      <c r="AD1371" s="318" t="s">
        <v>43</v>
      </c>
      <c r="AF1371" s="318"/>
      <c r="AG1371" s="320"/>
      <c r="AH1371" s="318"/>
      <c r="AI1371" s="320"/>
    </row>
    <row r="1372" spans="1:35" hidden="1">
      <c r="A1372" t="s">
        <v>4075</v>
      </c>
      <c r="B1372" s="1"/>
      <c r="C1372">
        <v>1</v>
      </c>
      <c r="D1372">
        <v>511202</v>
      </c>
      <c r="F1372" t="s">
        <v>43</v>
      </c>
      <c r="I1372" t="s">
        <v>43</v>
      </c>
      <c r="K1372" s="318"/>
      <c r="L1372"/>
      <c r="M1372" s="319"/>
      <c r="N1372" s="318">
        <v>1</v>
      </c>
      <c r="O1372" s="318"/>
      <c r="P1372" s="318"/>
      <c r="Q1372" s="319"/>
      <c r="R1372" t="s">
        <v>43</v>
      </c>
      <c r="S1372" s="318"/>
      <c r="AB1372" s="318"/>
      <c r="AC1372" s="318"/>
      <c r="AD1372" s="318" t="s">
        <v>43</v>
      </c>
      <c r="AF1372" s="318"/>
      <c r="AG1372" s="320"/>
      <c r="AH1372" s="318"/>
      <c r="AI1372" s="320"/>
    </row>
    <row r="1373" spans="1:35" hidden="1">
      <c r="A1373" t="s">
        <v>4078</v>
      </c>
      <c r="B1373" s="1"/>
      <c r="C1373">
        <v>1</v>
      </c>
      <c r="D1373">
        <v>511203</v>
      </c>
      <c r="F1373" t="s">
        <v>43</v>
      </c>
      <c r="I1373" t="s">
        <v>43</v>
      </c>
      <c r="K1373" s="318"/>
      <c r="L1373"/>
      <c r="M1373" s="319"/>
      <c r="N1373" s="318">
        <v>1</v>
      </c>
      <c r="O1373" s="318"/>
      <c r="P1373" s="318"/>
      <c r="Q1373" s="319"/>
      <c r="R1373" t="s">
        <v>43</v>
      </c>
      <c r="S1373" s="318"/>
      <c r="AB1373" s="318"/>
      <c r="AC1373" s="318"/>
      <c r="AD1373" s="318" t="s">
        <v>43</v>
      </c>
      <c r="AF1373" s="318"/>
      <c r="AG1373" s="320"/>
      <c r="AH1373" s="318"/>
      <c r="AI1373" s="320"/>
    </row>
    <row r="1374" spans="1:35" hidden="1">
      <c r="A1374" t="s">
        <v>4081</v>
      </c>
      <c r="B1374" s="1"/>
      <c r="C1374">
        <v>1</v>
      </c>
      <c r="D1374">
        <v>511204</v>
      </c>
      <c r="F1374" t="s">
        <v>43</v>
      </c>
      <c r="I1374" t="s">
        <v>43</v>
      </c>
      <c r="K1374" s="318"/>
      <c r="L1374"/>
      <c r="M1374" s="319"/>
      <c r="N1374" s="318">
        <v>1</v>
      </c>
      <c r="O1374" s="318"/>
      <c r="P1374" s="318"/>
      <c r="Q1374" s="319"/>
      <c r="R1374" t="s">
        <v>43</v>
      </c>
      <c r="S1374" s="318"/>
      <c r="AB1374" s="318"/>
      <c r="AC1374" s="318"/>
      <c r="AD1374" s="318" t="s">
        <v>43</v>
      </c>
      <c r="AF1374" s="318"/>
      <c r="AG1374" s="320"/>
      <c r="AH1374" s="318"/>
      <c r="AI1374" s="320"/>
    </row>
    <row r="1375" spans="1:35" hidden="1">
      <c r="A1375" t="s">
        <v>4084</v>
      </c>
      <c r="B1375" s="1"/>
      <c r="C1375">
        <v>1</v>
      </c>
      <c r="D1375">
        <v>511205</v>
      </c>
      <c r="F1375" t="s">
        <v>43</v>
      </c>
      <c r="I1375" t="s">
        <v>43</v>
      </c>
      <c r="K1375" s="318"/>
      <c r="L1375"/>
      <c r="M1375" s="319"/>
      <c r="N1375" s="318">
        <v>1</v>
      </c>
      <c r="O1375" s="318"/>
      <c r="P1375" s="318"/>
      <c r="Q1375" s="319"/>
      <c r="R1375" t="s">
        <v>43</v>
      </c>
      <c r="S1375" s="318"/>
      <c r="AB1375" s="318"/>
      <c r="AC1375" s="318"/>
      <c r="AD1375" s="318" t="s">
        <v>43</v>
      </c>
      <c r="AF1375" s="318"/>
      <c r="AG1375" s="320"/>
      <c r="AH1375" s="318"/>
      <c r="AI1375" s="320"/>
    </row>
    <row r="1376" spans="1:35" hidden="1">
      <c r="A1376" t="s">
        <v>4087</v>
      </c>
      <c r="B1376" s="1"/>
      <c r="C1376">
        <v>1</v>
      </c>
      <c r="D1376">
        <v>511206</v>
      </c>
      <c r="F1376" t="s">
        <v>43</v>
      </c>
      <c r="I1376" t="s">
        <v>43</v>
      </c>
      <c r="K1376" s="318"/>
      <c r="L1376"/>
      <c r="M1376" s="319"/>
      <c r="N1376" s="318">
        <v>1</v>
      </c>
      <c r="O1376" s="318"/>
      <c r="P1376" s="318"/>
      <c r="Q1376" s="319"/>
      <c r="R1376" t="s">
        <v>43</v>
      </c>
      <c r="S1376" s="318"/>
      <c r="AB1376" s="318"/>
      <c r="AC1376" s="318"/>
      <c r="AD1376" s="318" t="s">
        <v>43</v>
      </c>
      <c r="AF1376" s="318"/>
      <c r="AG1376" s="320"/>
      <c r="AH1376" s="318"/>
      <c r="AI1376" s="320"/>
    </row>
    <row r="1377" spans="1:35" hidden="1">
      <c r="A1377" t="s">
        <v>4090</v>
      </c>
      <c r="B1377" s="1"/>
      <c r="C1377">
        <v>1</v>
      </c>
      <c r="D1377">
        <v>511207</v>
      </c>
      <c r="F1377" t="s">
        <v>43</v>
      </c>
      <c r="I1377" t="s">
        <v>43</v>
      </c>
      <c r="K1377" s="318"/>
      <c r="L1377"/>
      <c r="M1377" s="319"/>
      <c r="N1377" s="318">
        <v>1</v>
      </c>
      <c r="O1377" s="318"/>
      <c r="P1377" s="318"/>
      <c r="Q1377" s="319"/>
      <c r="R1377" t="s">
        <v>43</v>
      </c>
      <c r="S1377" s="318"/>
      <c r="AB1377" s="318"/>
      <c r="AC1377" s="318"/>
      <c r="AD1377" s="318" t="s">
        <v>43</v>
      </c>
      <c r="AF1377" s="318"/>
      <c r="AG1377" s="320"/>
      <c r="AH1377" s="318"/>
      <c r="AI1377" s="320"/>
    </row>
    <row r="1378" spans="1:35" hidden="1">
      <c r="A1378" t="s">
        <v>4093</v>
      </c>
      <c r="B1378" s="1"/>
      <c r="C1378">
        <v>1</v>
      </c>
      <c r="D1378">
        <v>511208</v>
      </c>
      <c r="F1378" t="s">
        <v>43</v>
      </c>
      <c r="I1378" t="s">
        <v>43</v>
      </c>
      <c r="K1378" s="318"/>
      <c r="L1378"/>
      <c r="M1378" s="319"/>
      <c r="N1378" s="318">
        <v>1</v>
      </c>
      <c r="O1378" s="318"/>
      <c r="P1378" s="318"/>
      <c r="Q1378" s="319"/>
      <c r="R1378" t="s">
        <v>43</v>
      </c>
      <c r="S1378" s="318"/>
      <c r="AB1378" s="318"/>
      <c r="AC1378" s="318"/>
      <c r="AD1378" s="318" t="s">
        <v>43</v>
      </c>
      <c r="AF1378" s="318"/>
      <c r="AG1378" s="320"/>
      <c r="AH1378" s="318"/>
      <c r="AI1378" s="320"/>
    </row>
    <row r="1379" spans="1:35" hidden="1">
      <c r="A1379" t="s">
        <v>4094</v>
      </c>
      <c r="B1379" s="1"/>
      <c r="C1379">
        <v>1</v>
      </c>
      <c r="D1379">
        <v>511209</v>
      </c>
      <c r="F1379" t="s">
        <v>43</v>
      </c>
      <c r="I1379" t="s">
        <v>43</v>
      </c>
      <c r="K1379" s="318"/>
      <c r="L1379"/>
      <c r="M1379" s="319"/>
      <c r="N1379" s="318">
        <v>1</v>
      </c>
      <c r="O1379" s="318"/>
      <c r="P1379" s="318"/>
      <c r="Q1379" s="319"/>
      <c r="R1379" t="s">
        <v>43</v>
      </c>
      <c r="S1379" s="318"/>
      <c r="AB1379" s="318"/>
      <c r="AC1379" s="318"/>
      <c r="AD1379" s="318" t="s">
        <v>43</v>
      </c>
      <c r="AF1379" s="318"/>
      <c r="AG1379" s="320"/>
      <c r="AH1379" s="318"/>
      <c r="AI1379" s="320"/>
    </row>
    <row r="1380" spans="1:35" hidden="1">
      <c r="A1380" t="s">
        <v>4095</v>
      </c>
      <c r="B1380" s="1"/>
      <c r="C1380">
        <v>1</v>
      </c>
      <c r="D1380">
        <v>511210</v>
      </c>
      <c r="F1380" t="s">
        <v>43</v>
      </c>
      <c r="I1380" t="s">
        <v>43</v>
      </c>
      <c r="K1380" s="318"/>
      <c r="L1380"/>
      <c r="M1380" s="319"/>
      <c r="N1380" s="318">
        <v>1</v>
      </c>
      <c r="O1380" s="318"/>
      <c r="P1380" s="318"/>
      <c r="Q1380" s="319"/>
      <c r="R1380" t="s">
        <v>43</v>
      </c>
      <c r="S1380" s="318"/>
      <c r="AB1380" s="318"/>
      <c r="AC1380" s="318"/>
      <c r="AD1380" s="318" t="s">
        <v>43</v>
      </c>
      <c r="AF1380" s="318"/>
      <c r="AG1380" s="320"/>
      <c r="AH1380" s="318"/>
      <c r="AI1380" s="320"/>
    </row>
    <row r="1381" spans="1:35" hidden="1">
      <c r="A1381" t="s">
        <v>4098</v>
      </c>
      <c r="B1381" s="1"/>
      <c r="C1381">
        <v>1</v>
      </c>
      <c r="D1381">
        <v>511211</v>
      </c>
      <c r="F1381" t="s">
        <v>43</v>
      </c>
      <c r="I1381" t="s">
        <v>43</v>
      </c>
      <c r="K1381" s="318"/>
      <c r="L1381"/>
      <c r="M1381" s="319"/>
      <c r="N1381" s="318">
        <v>1</v>
      </c>
      <c r="O1381" s="318"/>
      <c r="P1381" s="318"/>
      <c r="Q1381" s="319"/>
      <c r="R1381" t="s">
        <v>43</v>
      </c>
      <c r="S1381" s="318"/>
      <c r="AB1381" s="318"/>
      <c r="AC1381" s="318"/>
      <c r="AD1381" s="318" t="s">
        <v>43</v>
      </c>
      <c r="AF1381" s="318"/>
      <c r="AG1381" s="320"/>
      <c r="AH1381" s="318"/>
      <c r="AI1381" s="320"/>
    </row>
    <row r="1382" spans="1:35" hidden="1">
      <c r="A1382" t="s">
        <v>4101</v>
      </c>
      <c r="B1382" s="1"/>
      <c r="C1382">
        <v>1</v>
      </c>
      <c r="D1382">
        <v>511212</v>
      </c>
      <c r="F1382" t="s">
        <v>43</v>
      </c>
      <c r="I1382" t="s">
        <v>43</v>
      </c>
      <c r="K1382" s="318"/>
      <c r="L1382"/>
      <c r="M1382" s="319"/>
      <c r="N1382" s="318">
        <v>1</v>
      </c>
      <c r="O1382" s="318"/>
      <c r="P1382" s="318"/>
      <c r="Q1382" s="319"/>
      <c r="R1382" t="s">
        <v>43</v>
      </c>
      <c r="S1382" s="318"/>
      <c r="AB1382" s="318"/>
      <c r="AC1382" s="318"/>
      <c r="AD1382" s="318" t="s">
        <v>43</v>
      </c>
      <c r="AF1382" s="318"/>
      <c r="AG1382" s="320"/>
      <c r="AH1382" s="318"/>
      <c r="AI1382" s="320"/>
    </row>
    <row r="1383" spans="1:35" hidden="1">
      <c r="A1383" t="s">
        <v>4104</v>
      </c>
      <c r="B1383" s="1"/>
      <c r="C1383">
        <v>1</v>
      </c>
      <c r="D1383">
        <v>511213</v>
      </c>
      <c r="F1383" t="s">
        <v>43</v>
      </c>
      <c r="I1383" t="s">
        <v>43</v>
      </c>
      <c r="K1383" s="318"/>
      <c r="L1383"/>
      <c r="M1383" s="319"/>
      <c r="N1383" s="318">
        <v>1</v>
      </c>
      <c r="O1383" s="318"/>
      <c r="P1383" s="318"/>
      <c r="Q1383" s="319"/>
      <c r="R1383" t="s">
        <v>43</v>
      </c>
      <c r="S1383" s="318"/>
      <c r="AB1383" s="318"/>
      <c r="AC1383" s="318"/>
      <c r="AD1383" s="318" t="s">
        <v>43</v>
      </c>
      <c r="AF1383" s="318"/>
      <c r="AG1383" s="320"/>
      <c r="AH1383" s="318"/>
      <c r="AI1383" s="320"/>
    </row>
    <row r="1384" spans="1:35" hidden="1">
      <c r="A1384" t="s">
        <v>4107</v>
      </c>
      <c r="B1384" s="1"/>
      <c r="C1384">
        <v>1</v>
      </c>
      <c r="D1384">
        <v>511214</v>
      </c>
      <c r="F1384" t="s">
        <v>43</v>
      </c>
      <c r="I1384" t="s">
        <v>43</v>
      </c>
      <c r="K1384" s="318"/>
      <c r="L1384"/>
      <c r="M1384" s="319"/>
      <c r="N1384" s="318">
        <v>1</v>
      </c>
      <c r="O1384" s="318"/>
      <c r="P1384" s="318"/>
      <c r="Q1384" s="319"/>
      <c r="R1384" t="s">
        <v>43</v>
      </c>
      <c r="S1384" s="318"/>
      <c r="AB1384" s="318"/>
      <c r="AC1384" s="318"/>
      <c r="AD1384" s="318" t="s">
        <v>43</v>
      </c>
      <c r="AF1384" s="318"/>
      <c r="AG1384" s="320"/>
      <c r="AH1384" s="318"/>
      <c r="AI1384" s="320"/>
    </row>
    <row r="1385" spans="1:35" hidden="1">
      <c r="A1385" t="s">
        <v>4110</v>
      </c>
      <c r="B1385" s="1"/>
      <c r="C1385">
        <v>1</v>
      </c>
      <c r="D1385">
        <v>511215</v>
      </c>
      <c r="F1385" t="s">
        <v>43</v>
      </c>
      <c r="I1385" t="s">
        <v>43</v>
      </c>
      <c r="K1385" s="318"/>
      <c r="L1385"/>
      <c r="M1385" s="319"/>
      <c r="N1385" s="318">
        <v>1</v>
      </c>
      <c r="O1385" s="318"/>
      <c r="P1385" s="318"/>
      <c r="Q1385" s="319"/>
      <c r="R1385" t="s">
        <v>43</v>
      </c>
      <c r="S1385" s="318"/>
      <c r="AB1385" s="318"/>
      <c r="AC1385" s="318"/>
      <c r="AD1385" s="318" t="s">
        <v>43</v>
      </c>
      <c r="AF1385" s="318"/>
      <c r="AG1385" s="320"/>
      <c r="AH1385" s="318"/>
      <c r="AI1385" s="320"/>
    </row>
    <row r="1386" spans="1:35" hidden="1">
      <c r="A1386" t="s">
        <v>4113</v>
      </c>
      <c r="B1386" s="1"/>
      <c r="C1386">
        <v>1</v>
      </c>
      <c r="D1386">
        <v>511216</v>
      </c>
      <c r="F1386" t="s">
        <v>43</v>
      </c>
      <c r="I1386" t="s">
        <v>43</v>
      </c>
      <c r="K1386" s="318"/>
      <c r="L1386"/>
      <c r="M1386" s="319"/>
      <c r="N1386" s="318">
        <v>1</v>
      </c>
      <c r="O1386" s="318"/>
      <c r="P1386" s="318"/>
      <c r="Q1386" s="319"/>
      <c r="R1386" t="s">
        <v>43</v>
      </c>
      <c r="S1386" s="318"/>
      <c r="AB1386" s="318"/>
      <c r="AC1386" s="318"/>
      <c r="AD1386" s="318" t="s">
        <v>43</v>
      </c>
      <c r="AF1386" s="318"/>
      <c r="AG1386" s="320"/>
      <c r="AH1386" s="318"/>
      <c r="AI1386" s="320"/>
    </row>
    <row r="1387" spans="1:35" hidden="1">
      <c r="A1387" t="s">
        <v>4114</v>
      </c>
      <c r="B1387" s="1"/>
      <c r="C1387">
        <v>1</v>
      </c>
      <c r="D1387">
        <v>511217</v>
      </c>
      <c r="F1387" t="s">
        <v>43</v>
      </c>
      <c r="I1387" t="s">
        <v>43</v>
      </c>
      <c r="K1387" s="318"/>
      <c r="L1387"/>
      <c r="M1387" s="319"/>
      <c r="N1387" s="318">
        <v>1</v>
      </c>
      <c r="O1387" s="318"/>
      <c r="P1387" s="318"/>
      <c r="Q1387" s="319"/>
      <c r="R1387" t="s">
        <v>43</v>
      </c>
      <c r="S1387" s="318"/>
      <c r="AB1387" s="318"/>
      <c r="AC1387" s="318"/>
      <c r="AD1387" s="318" t="s">
        <v>43</v>
      </c>
      <c r="AF1387" s="318"/>
      <c r="AG1387" s="320"/>
      <c r="AH1387" s="318"/>
      <c r="AI1387" s="320"/>
    </row>
    <row r="1388" spans="1:35" hidden="1">
      <c r="A1388" t="s">
        <v>4117</v>
      </c>
      <c r="B1388" s="1"/>
      <c r="C1388">
        <v>1</v>
      </c>
      <c r="D1388">
        <v>511218</v>
      </c>
      <c r="F1388" t="s">
        <v>43</v>
      </c>
      <c r="I1388" t="s">
        <v>43</v>
      </c>
      <c r="K1388" s="318"/>
      <c r="L1388"/>
      <c r="M1388" s="319"/>
      <c r="N1388" s="318">
        <v>1</v>
      </c>
      <c r="O1388" s="318"/>
      <c r="P1388" s="318"/>
      <c r="Q1388" s="319"/>
      <c r="R1388" t="s">
        <v>43</v>
      </c>
      <c r="S1388" s="318"/>
      <c r="AB1388" s="318"/>
      <c r="AC1388" s="318"/>
      <c r="AD1388" s="318" t="s">
        <v>43</v>
      </c>
      <c r="AF1388" s="318"/>
      <c r="AG1388" s="320"/>
      <c r="AH1388" s="318"/>
      <c r="AI1388" s="320"/>
    </row>
    <row r="1389" spans="1:35" hidden="1">
      <c r="A1389" t="s">
        <v>4120</v>
      </c>
      <c r="B1389" s="1"/>
      <c r="C1389">
        <v>1</v>
      </c>
      <c r="D1389">
        <v>511219</v>
      </c>
      <c r="F1389" t="s">
        <v>43</v>
      </c>
      <c r="I1389" t="s">
        <v>43</v>
      </c>
      <c r="K1389" s="318"/>
      <c r="L1389"/>
      <c r="M1389" s="319"/>
      <c r="N1389" s="318">
        <v>1</v>
      </c>
      <c r="O1389" s="318"/>
      <c r="P1389" s="318"/>
      <c r="Q1389" s="319"/>
      <c r="R1389" t="s">
        <v>43</v>
      </c>
      <c r="S1389" s="318"/>
      <c r="AB1389" s="318"/>
      <c r="AC1389" s="318"/>
      <c r="AD1389" s="318" t="s">
        <v>43</v>
      </c>
      <c r="AF1389" s="318"/>
      <c r="AG1389" s="320"/>
      <c r="AH1389" s="318"/>
      <c r="AI1389" s="320"/>
    </row>
    <row r="1390" spans="1:35" hidden="1">
      <c r="A1390" t="s">
        <v>4123</v>
      </c>
      <c r="B1390" s="1"/>
      <c r="C1390">
        <v>1</v>
      </c>
      <c r="D1390">
        <v>511220</v>
      </c>
      <c r="F1390" t="s">
        <v>43</v>
      </c>
      <c r="I1390" t="s">
        <v>43</v>
      </c>
      <c r="K1390" s="318"/>
      <c r="L1390"/>
      <c r="M1390" s="319"/>
      <c r="N1390" s="318">
        <v>1</v>
      </c>
      <c r="O1390" s="318"/>
      <c r="P1390" s="318"/>
      <c r="Q1390" s="319"/>
      <c r="R1390" t="s">
        <v>43</v>
      </c>
      <c r="S1390" s="318"/>
      <c r="AB1390" s="318"/>
      <c r="AC1390" s="318"/>
      <c r="AD1390" s="318" t="s">
        <v>43</v>
      </c>
      <c r="AF1390" s="318"/>
      <c r="AG1390" s="320"/>
      <c r="AH1390" s="318"/>
      <c r="AI1390" s="320"/>
    </row>
    <row r="1391" spans="1:35" hidden="1">
      <c r="A1391" t="s">
        <v>4126</v>
      </c>
      <c r="B1391" s="1"/>
      <c r="C1391">
        <v>1</v>
      </c>
      <c r="D1391">
        <v>511221</v>
      </c>
      <c r="F1391" t="s">
        <v>43</v>
      </c>
      <c r="I1391" t="s">
        <v>43</v>
      </c>
      <c r="K1391" s="318"/>
      <c r="L1391"/>
      <c r="M1391" s="319"/>
      <c r="N1391" s="318">
        <v>1</v>
      </c>
      <c r="O1391" s="318"/>
      <c r="P1391" s="318"/>
      <c r="Q1391" s="319"/>
      <c r="R1391" t="s">
        <v>43</v>
      </c>
      <c r="S1391" s="318"/>
      <c r="AB1391" s="318"/>
      <c r="AC1391" s="318"/>
      <c r="AD1391" s="318" t="s">
        <v>43</v>
      </c>
      <c r="AF1391" s="318"/>
      <c r="AG1391" s="320"/>
      <c r="AH1391" s="318"/>
      <c r="AI1391" s="320"/>
    </row>
    <row r="1392" spans="1:35" hidden="1">
      <c r="A1392" t="s">
        <v>4129</v>
      </c>
      <c r="B1392" s="1"/>
      <c r="C1392">
        <v>1</v>
      </c>
      <c r="D1392">
        <v>511222</v>
      </c>
      <c r="F1392" t="s">
        <v>43</v>
      </c>
      <c r="I1392" t="s">
        <v>43</v>
      </c>
      <c r="K1392" s="318"/>
      <c r="L1392"/>
      <c r="M1392" s="319"/>
      <c r="N1392" s="318">
        <v>1</v>
      </c>
      <c r="O1392" s="318"/>
      <c r="P1392" s="318"/>
      <c r="Q1392" s="319"/>
      <c r="R1392" t="s">
        <v>43</v>
      </c>
      <c r="S1392" s="318"/>
      <c r="AB1392" s="318"/>
      <c r="AC1392" s="318"/>
      <c r="AD1392" s="318" t="s">
        <v>43</v>
      </c>
      <c r="AF1392" s="318"/>
      <c r="AG1392" s="320"/>
      <c r="AH1392" s="318"/>
      <c r="AI1392" s="320"/>
    </row>
    <row r="1393" spans="1:35" hidden="1">
      <c r="A1393" t="s">
        <v>4132</v>
      </c>
      <c r="B1393" s="1"/>
      <c r="C1393">
        <v>1</v>
      </c>
      <c r="D1393">
        <v>511223</v>
      </c>
      <c r="F1393" t="s">
        <v>43</v>
      </c>
      <c r="I1393" t="s">
        <v>43</v>
      </c>
      <c r="K1393" s="318"/>
      <c r="L1393"/>
      <c r="M1393" s="319"/>
      <c r="N1393" s="318">
        <v>1</v>
      </c>
      <c r="O1393" s="318"/>
      <c r="P1393" s="318"/>
      <c r="Q1393" s="319"/>
      <c r="R1393" t="s">
        <v>43</v>
      </c>
      <c r="S1393" s="318"/>
      <c r="AB1393" s="318"/>
      <c r="AC1393" s="318"/>
      <c r="AD1393" s="318" t="s">
        <v>43</v>
      </c>
      <c r="AF1393" s="318"/>
      <c r="AG1393" s="320"/>
      <c r="AH1393" s="318"/>
      <c r="AI1393" s="320"/>
    </row>
    <row r="1394" spans="1:35" hidden="1">
      <c r="A1394" t="s">
        <v>4134</v>
      </c>
      <c r="B1394" s="1"/>
      <c r="C1394">
        <v>1</v>
      </c>
      <c r="D1394">
        <v>511224</v>
      </c>
      <c r="F1394" t="s">
        <v>43</v>
      </c>
      <c r="I1394" t="s">
        <v>43</v>
      </c>
      <c r="K1394" s="318"/>
      <c r="L1394"/>
      <c r="M1394" s="319"/>
      <c r="N1394" s="318">
        <v>1</v>
      </c>
      <c r="O1394" s="318"/>
      <c r="P1394" s="318"/>
      <c r="Q1394" s="319"/>
      <c r="R1394" t="s">
        <v>43</v>
      </c>
      <c r="S1394" s="318"/>
      <c r="AB1394" s="318"/>
      <c r="AC1394" s="318"/>
      <c r="AD1394" s="318" t="s">
        <v>43</v>
      </c>
      <c r="AF1394" s="318"/>
      <c r="AG1394" s="320"/>
      <c r="AH1394" s="318"/>
      <c r="AI1394" s="320"/>
    </row>
    <row r="1395" spans="1:35" hidden="1">
      <c r="A1395" t="s">
        <v>4137</v>
      </c>
      <c r="B1395" s="1"/>
      <c r="C1395">
        <v>1</v>
      </c>
      <c r="D1395">
        <v>511225</v>
      </c>
      <c r="F1395" t="s">
        <v>43</v>
      </c>
      <c r="I1395" t="s">
        <v>43</v>
      </c>
      <c r="K1395" s="318"/>
      <c r="L1395"/>
      <c r="M1395" s="319"/>
      <c r="N1395" s="318">
        <v>1</v>
      </c>
      <c r="O1395" s="318"/>
      <c r="P1395" s="318"/>
      <c r="Q1395" s="319"/>
      <c r="R1395" t="s">
        <v>43</v>
      </c>
      <c r="S1395" s="318"/>
      <c r="AB1395" s="318"/>
      <c r="AC1395" s="318"/>
      <c r="AD1395" s="318" t="s">
        <v>43</v>
      </c>
      <c r="AF1395" s="318"/>
      <c r="AG1395" s="320"/>
      <c r="AH1395" s="318"/>
      <c r="AI1395" s="320"/>
    </row>
    <row r="1396" spans="1:35" hidden="1">
      <c r="A1396" t="s">
        <v>4140</v>
      </c>
      <c r="B1396" s="1"/>
      <c r="C1396">
        <v>1</v>
      </c>
      <c r="D1396">
        <v>511226</v>
      </c>
      <c r="F1396" t="s">
        <v>43</v>
      </c>
      <c r="I1396" t="s">
        <v>43</v>
      </c>
      <c r="K1396" s="318"/>
      <c r="L1396"/>
      <c r="M1396" s="319"/>
      <c r="N1396" s="318">
        <v>1</v>
      </c>
      <c r="O1396" s="318"/>
      <c r="P1396" s="318"/>
      <c r="Q1396" s="319"/>
      <c r="R1396" t="s">
        <v>43</v>
      </c>
      <c r="S1396" s="318"/>
      <c r="AB1396" s="318"/>
      <c r="AC1396" s="318"/>
      <c r="AD1396" s="318" t="s">
        <v>43</v>
      </c>
      <c r="AF1396" s="318"/>
      <c r="AG1396" s="320"/>
      <c r="AH1396" s="318"/>
      <c r="AI1396" s="320"/>
    </row>
    <row r="1397" spans="1:35" hidden="1">
      <c r="A1397" t="s">
        <v>4143</v>
      </c>
      <c r="B1397" s="1"/>
      <c r="C1397">
        <v>1</v>
      </c>
      <c r="D1397">
        <v>511227</v>
      </c>
      <c r="F1397" t="s">
        <v>43</v>
      </c>
      <c r="I1397" t="s">
        <v>43</v>
      </c>
      <c r="K1397" s="318"/>
      <c r="L1397"/>
      <c r="M1397" s="319"/>
      <c r="N1397" s="318">
        <v>1</v>
      </c>
      <c r="O1397" s="318"/>
      <c r="P1397" s="318"/>
      <c r="Q1397" s="319"/>
      <c r="R1397" t="s">
        <v>43</v>
      </c>
      <c r="S1397" s="318"/>
      <c r="AB1397" s="318"/>
      <c r="AC1397" s="318"/>
      <c r="AD1397" s="318" t="s">
        <v>43</v>
      </c>
      <c r="AF1397" s="318"/>
      <c r="AG1397" s="320"/>
      <c r="AH1397" s="318"/>
      <c r="AI1397" s="320"/>
    </row>
    <row r="1398" spans="1:35" hidden="1">
      <c r="A1398" t="s">
        <v>4145</v>
      </c>
      <c r="B1398" s="1"/>
      <c r="C1398">
        <v>1</v>
      </c>
      <c r="D1398">
        <v>511228</v>
      </c>
      <c r="F1398" t="s">
        <v>43</v>
      </c>
      <c r="I1398" t="s">
        <v>43</v>
      </c>
      <c r="K1398" s="318"/>
      <c r="L1398"/>
      <c r="M1398" s="319"/>
      <c r="N1398" s="318">
        <v>1</v>
      </c>
      <c r="O1398" s="318"/>
      <c r="P1398" s="318"/>
      <c r="Q1398" s="319"/>
      <c r="R1398" t="s">
        <v>43</v>
      </c>
      <c r="S1398" s="318"/>
      <c r="AB1398" s="318"/>
      <c r="AC1398" s="318"/>
      <c r="AD1398" s="318" t="s">
        <v>43</v>
      </c>
      <c r="AF1398" s="318"/>
      <c r="AG1398" s="320"/>
      <c r="AH1398" s="318"/>
      <c r="AI1398" s="320"/>
    </row>
    <row r="1399" spans="1:35" hidden="1">
      <c r="A1399" t="s">
        <v>4148</v>
      </c>
      <c r="B1399" s="1"/>
      <c r="C1399">
        <v>1</v>
      </c>
      <c r="D1399">
        <v>511229</v>
      </c>
      <c r="F1399" t="s">
        <v>43</v>
      </c>
      <c r="I1399" t="s">
        <v>43</v>
      </c>
      <c r="K1399" s="318"/>
      <c r="L1399"/>
      <c r="M1399" s="319"/>
      <c r="N1399" s="318">
        <v>1</v>
      </c>
      <c r="O1399" s="318"/>
      <c r="P1399" s="318"/>
      <c r="Q1399" s="319"/>
      <c r="R1399" t="s">
        <v>43</v>
      </c>
      <c r="S1399" s="318"/>
      <c r="AB1399" s="318"/>
      <c r="AC1399" s="318"/>
      <c r="AD1399" s="318" t="s">
        <v>43</v>
      </c>
      <c r="AF1399" s="318"/>
      <c r="AG1399" s="320"/>
      <c r="AH1399" s="318"/>
      <c r="AI1399" s="320"/>
    </row>
    <row r="1400" spans="1:35" hidden="1">
      <c r="A1400" t="s">
        <v>4151</v>
      </c>
      <c r="B1400" s="1"/>
      <c r="C1400">
        <v>1</v>
      </c>
      <c r="D1400">
        <v>511230</v>
      </c>
      <c r="F1400" t="s">
        <v>43</v>
      </c>
      <c r="I1400" t="s">
        <v>43</v>
      </c>
      <c r="K1400" s="318"/>
      <c r="L1400"/>
      <c r="M1400" s="319"/>
      <c r="N1400" s="318">
        <v>1</v>
      </c>
      <c r="O1400" s="318"/>
      <c r="P1400" s="318"/>
      <c r="Q1400" s="319"/>
      <c r="R1400" t="s">
        <v>43</v>
      </c>
      <c r="S1400" s="318"/>
      <c r="AB1400" s="318"/>
      <c r="AC1400" s="318"/>
      <c r="AD1400" s="318" t="s">
        <v>43</v>
      </c>
      <c r="AF1400" s="318"/>
      <c r="AG1400" s="320"/>
      <c r="AH1400" s="318"/>
      <c r="AI1400" s="320"/>
    </row>
    <row r="1401" spans="1:35" hidden="1">
      <c r="A1401" t="s">
        <v>4153</v>
      </c>
      <c r="B1401" s="1"/>
      <c r="C1401">
        <v>1</v>
      </c>
      <c r="D1401">
        <v>511231</v>
      </c>
      <c r="F1401" t="s">
        <v>43</v>
      </c>
      <c r="I1401" t="s">
        <v>43</v>
      </c>
      <c r="K1401" s="318"/>
      <c r="L1401"/>
      <c r="M1401" s="319"/>
      <c r="N1401" s="318">
        <v>1</v>
      </c>
      <c r="O1401" s="318"/>
      <c r="P1401" s="318"/>
      <c r="Q1401" s="319"/>
      <c r="R1401" t="s">
        <v>43</v>
      </c>
      <c r="S1401" s="318"/>
      <c r="AB1401" s="318"/>
      <c r="AC1401" s="318"/>
      <c r="AD1401" s="318" t="s">
        <v>43</v>
      </c>
      <c r="AF1401" s="318"/>
      <c r="AG1401" s="320"/>
      <c r="AH1401" s="318"/>
      <c r="AI1401" s="320"/>
    </row>
    <row r="1402" spans="1:35" hidden="1">
      <c r="A1402" t="s">
        <v>4154</v>
      </c>
      <c r="B1402" s="1"/>
      <c r="C1402">
        <v>1</v>
      </c>
      <c r="D1402">
        <v>511232</v>
      </c>
      <c r="F1402" t="s">
        <v>43</v>
      </c>
      <c r="I1402" t="s">
        <v>43</v>
      </c>
      <c r="K1402" s="318"/>
      <c r="L1402"/>
      <c r="M1402" s="319"/>
      <c r="N1402" s="318">
        <v>1</v>
      </c>
      <c r="O1402" s="318"/>
      <c r="P1402" s="318"/>
      <c r="Q1402" s="319"/>
      <c r="R1402" t="s">
        <v>43</v>
      </c>
      <c r="S1402" s="318"/>
      <c r="AB1402" s="318"/>
      <c r="AC1402" s="318"/>
      <c r="AD1402" s="318" t="s">
        <v>43</v>
      </c>
      <c r="AF1402" s="318"/>
      <c r="AG1402" s="320"/>
      <c r="AH1402" s="318"/>
      <c r="AI1402" s="320"/>
    </row>
    <row r="1403" spans="1:35" hidden="1">
      <c r="A1403" t="s">
        <v>4157</v>
      </c>
      <c r="B1403" s="1"/>
      <c r="C1403">
        <v>1</v>
      </c>
      <c r="D1403">
        <v>511233</v>
      </c>
      <c r="F1403" t="s">
        <v>43</v>
      </c>
      <c r="I1403" t="s">
        <v>43</v>
      </c>
      <c r="K1403" s="318"/>
      <c r="L1403"/>
      <c r="M1403" s="319"/>
      <c r="N1403" s="318">
        <v>1</v>
      </c>
      <c r="O1403" s="318"/>
      <c r="P1403" s="318"/>
      <c r="Q1403" s="319"/>
      <c r="R1403" t="s">
        <v>43</v>
      </c>
      <c r="S1403" s="318"/>
      <c r="AB1403" s="318"/>
      <c r="AC1403" s="318"/>
      <c r="AD1403" s="318" t="s">
        <v>43</v>
      </c>
      <c r="AF1403" s="318"/>
      <c r="AG1403" s="320"/>
      <c r="AH1403" s="318"/>
      <c r="AI1403" s="320"/>
    </row>
    <row r="1404" spans="1:35" hidden="1">
      <c r="A1404" t="s">
        <v>4159</v>
      </c>
      <c r="B1404" s="1"/>
      <c r="C1404">
        <v>1</v>
      </c>
      <c r="D1404">
        <v>511234</v>
      </c>
      <c r="F1404" t="s">
        <v>43</v>
      </c>
      <c r="I1404" t="s">
        <v>43</v>
      </c>
      <c r="K1404" s="318"/>
      <c r="L1404"/>
      <c r="M1404" s="319"/>
      <c r="N1404" s="318">
        <v>1</v>
      </c>
      <c r="O1404" s="318"/>
      <c r="P1404" s="318"/>
      <c r="Q1404" s="319"/>
      <c r="R1404" t="s">
        <v>43</v>
      </c>
      <c r="S1404" s="318"/>
      <c r="AB1404" s="318"/>
      <c r="AC1404" s="318"/>
      <c r="AD1404" s="318" t="s">
        <v>43</v>
      </c>
      <c r="AF1404" s="318"/>
      <c r="AG1404" s="320"/>
      <c r="AH1404" s="318"/>
      <c r="AI1404" s="320"/>
    </row>
    <row r="1405" spans="1:35" hidden="1">
      <c r="A1405" t="s">
        <v>4160</v>
      </c>
      <c r="B1405" s="1"/>
      <c r="C1405">
        <v>1</v>
      </c>
      <c r="D1405">
        <v>511235</v>
      </c>
      <c r="F1405" t="s">
        <v>43</v>
      </c>
      <c r="I1405" t="s">
        <v>43</v>
      </c>
      <c r="K1405" s="318"/>
      <c r="L1405"/>
      <c r="M1405" s="319"/>
      <c r="N1405" s="318">
        <v>1</v>
      </c>
      <c r="O1405" s="318"/>
      <c r="P1405" s="318"/>
      <c r="Q1405" s="319"/>
      <c r="R1405" t="s">
        <v>43</v>
      </c>
      <c r="S1405" s="318"/>
      <c r="AB1405" s="318"/>
      <c r="AC1405" s="318"/>
      <c r="AD1405" s="318" t="s">
        <v>43</v>
      </c>
      <c r="AF1405" s="318"/>
      <c r="AG1405" s="320"/>
      <c r="AH1405" s="318"/>
      <c r="AI1405" s="320"/>
    </row>
    <row r="1406" spans="1:35" hidden="1">
      <c r="A1406" t="s">
        <v>4162</v>
      </c>
      <c r="B1406" s="1"/>
      <c r="C1406">
        <v>1</v>
      </c>
      <c r="D1406">
        <v>511236</v>
      </c>
      <c r="F1406" t="s">
        <v>43</v>
      </c>
      <c r="I1406" t="s">
        <v>43</v>
      </c>
      <c r="K1406" s="318"/>
      <c r="L1406"/>
      <c r="M1406" s="319"/>
      <c r="N1406" s="318">
        <v>1</v>
      </c>
      <c r="O1406" s="318"/>
      <c r="P1406" s="318"/>
      <c r="Q1406" s="319"/>
      <c r="R1406" t="s">
        <v>43</v>
      </c>
      <c r="S1406" s="318"/>
      <c r="AB1406" s="318"/>
      <c r="AC1406" s="318"/>
      <c r="AD1406" s="318" t="s">
        <v>43</v>
      </c>
      <c r="AF1406" s="318"/>
      <c r="AG1406" s="320"/>
      <c r="AH1406" s="318"/>
      <c r="AI1406" s="320"/>
    </row>
    <row r="1407" spans="1:35" hidden="1">
      <c r="A1407" t="s">
        <v>4163</v>
      </c>
      <c r="B1407" s="1"/>
      <c r="C1407">
        <v>1</v>
      </c>
      <c r="D1407">
        <v>511237</v>
      </c>
      <c r="F1407" t="s">
        <v>43</v>
      </c>
      <c r="I1407" t="s">
        <v>43</v>
      </c>
      <c r="K1407" s="318"/>
      <c r="L1407"/>
      <c r="M1407" s="319"/>
      <c r="N1407" s="318">
        <v>1</v>
      </c>
      <c r="O1407" s="318"/>
      <c r="P1407" s="318"/>
      <c r="Q1407" s="319"/>
      <c r="R1407" t="s">
        <v>43</v>
      </c>
      <c r="S1407" s="318"/>
      <c r="AB1407" s="318"/>
      <c r="AC1407" s="318"/>
      <c r="AD1407" s="318" t="s">
        <v>43</v>
      </c>
      <c r="AF1407" s="318"/>
      <c r="AG1407" s="320"/>
      <c r="AH1407" s="318"/>
      <c r="AI1407" s="320"/>
    </row>
    <row r="1408" spans="1:35" hidden="1">
      <c r="A1408" t="s">
        <v>4164</v>
      </c>
      <c r="B1408" s="1"/>
      <c r="C1408">
        <v>1</v>
      </c>
      <c r="D1408">
        <v>511238</v>
      </c>
      <c r="F1408" t="s">
        <v>43</v>
      </c>
      <c r="I1408" t="s">
        <v>43</v>
      </c>
      <c r="K1408" s="318"/>
      <c r="L1408"/>
      <c r="M1408" s="319"/>
      <c r="N1408" s="318">
        <v>1</v>
      </c>
      <c r="O1408" s="318"/>
      <c r="P1408" s="318"/>
      <c r="Q1408" s="319"/>
      <c r="R1408" t="s">
        <v>43</v>
      </c>
      <c r="S1408" s="318"/>
      <c r="AB1408" s="318"/>
      <c r="AC1408" s="318"/>
      <c r="AD1408" s="318" t="s">
        <v>43</v>
      </c>
      <c r="AF1408" s="318"/>
      <c r="AG1408" s="320"/>
      <c r="AH1408" s="318"/>
      <c r="AI1408" s="320"/>
    </row>
    <row r="1409" spans="1:35" hidden="1">
      <c r="A1409" t="s">
        <v>4166</v>
      </c>
      <c r="B1409" s="1"/>
      <c r="C1409">
        <v>1</v>
      </c>
      <c r="D1409">
        <v>511239</v>
      </c>
      <c r="F1409" t="s">
        <v>43</v>
      </c>
      <c r="I1409" t="s">
        <v>43</v>
      </c>
      <c r="K1409" s="318"/>
      <c r="L1409"/>
      <c r="M1409" s="319"/>
      <c r="N1409" s="318">
        <v>1</v>
      </c>
      <c r="O1409" s="318"/>
      <c r="P1409" s="318"/>
      <c r="Q1409" s="319"/>
      <c r="R1409" t="s">
        <v>43</v>
      </c>
      <c r="S1409" s="318"/>
      <c r="AB1409" s="318"/>
      <c r="AC1409" s="318"/>
      <c r="AD1409" s="318" t="s">
        <v>43</v>
      </c>
      <c r="AF1409" s="318"/>
      <c r="AG1409" s="320"/>
      <c r="AH1409" s="318"/>
      <c r="AI1409" s="320"/>
    </row>
    <row r="1410" spans="1:35" hidden="1">
      <c r="A1410" t="s">
        <v>4168</v>
      </c>
      <c r="B1410" s="1"/>
      <c r="C1410">
        <v>1</v>
      </c>
      <c r="D1410">
        <v>511240</v>
      </c>
      <c r="F1410" t="s">
        <v>43</v>
      </c>
      <c r="I1410" t="s">
        <v>43</v>
      </c>
      <c r="K1410" s="318"/>
      <c r="L1410"/>
      <c r="M1410" s="319"/>
      <c r="N1410" s="318">
        <v>1</v>
      </c>
      <c r="O1410" s="318"/>
      <c r="P1410" s="318"/>
      <c r="Q1410" s="319"/>
      <c r="R1410" t="s">
        <v>43</v>
      </c>
      <c r="S1410" s="318"/>
      <c r="AB1410" s="318"/>
      <c r="AC1410" s="318"/>
      <c r="AD1410" s="318" t="s">
        <v>43</v>
      </c>
      <c r="AF1410" s="318"/>
      <c r="AG1410" s="320"/>
      <c r="AH1410" s="318"/>
      <c r="AI1410" s="320"/>
    </row>
    <row r="1411" spans="1:35" hidden="1">
      <c r="A1411" t="s">
        <v>4170</v>
      </c>
      <c r="B1411" s="1"/>
      <c r="C1411">
        <v>1</v>
      </c>
      <c r="D1411">
        <v>511241</v>
      </c>
      <c r="F1411" t="s">
        <v>43</v>
      </c>
      <c r="I1411" t="s">
        <v>43</v>
      </c>
      <c r="K1411" s="318"/>
      <c r="L1411"/>
      <c r="M1411" s="319"/>
      <c r="N1411" s="318">
        <v>1</v>
      </c>
      <c r="O1411" s="318"/>
      <c r="P1411" s="318"/>
      <c r="Q1411" s="319"/>
      <c r="R1411" t="s">
        <v>43</v>
      </c>
      <c r="S1411" s="318"/>
      <c r="AB1411" s="318"/>
      <c r="AC1411" s="318"/>
      <c r="AD1411" s="318" t="s">
        <v>43</v>
      </c>
      <c r="AF1411" s="318"/>
      <c r="AG1411" s="320"/>
      <c r="AH1411" s="318"/>
      <c r="AI1411" s="320"/>
    </row>
    <row r="1412" spans="1:35" hidden="1">
      <c r="A1412" t="s">
        <v>4171</v>
      </c>
      <c r="B1412" s="1"/>
      <c r="C1412">
        <v>1</v>
      </c>
      <c r="D1412">
        <v>511242</v>
      </c>
      <c r="F1412" t="s">
        <v>43</v>
      </c>
      <c r="I1412" t="s">
        <v>43</v>
      </c>
      <c r="K1412" s="318"/>
      <c r="L1412"/>
      <c r="M1412" s="319"/>
      <c r="N1412" s="318">
        <v>1</v>
      </c>
      <c r="O1412" s="318"/>
      <c r="P1412" s="318"/>
      <c r="Q1412" s="319"/>
      <c r="R1412" t="s">
        <v>43</v>
      </c>
      <c r="S1412" s="318"/>
      <c r="AB1412" s="318"/>
      <c r="AC1412" s="318"/>
      <c r="AD1412" s="318" t="s">
        <v>43</v>
      </c>
      <c r="AF1412" s="318"/>
      <c r="AG1412" s="320"/>
      <c r="AH1412" s="318"/>
      <c r="AI1412" s="320"/>
    </row>
    <row r="1413" spans="1:35" hidden="1">
      <c r="A1413" t="s">
        <v>4174</v>
      </c>
      <c r="B1413" s="1"/>
      <c r="C1413">
        <v>1</v>
      </c>
      <c r="D1413">
        <v>511243</v>
      </c>
      <c r="F1413" t="s">
        <v>43</v>
      </c>
      <c r="I1413" t="s">
        <v>43</v>
      </c>
      <c r="K1413" s="318"/>
      <c r="L1413"/>
      <c r="M1413" s="319"/>
      <c r="N1413" s="318">
        <v>1</v>
      </c>
      <c r="O1413" s="318"/>
      <c r="P1413" s="318"/>
      <c r="Q1413" s="319"/>
      <c r="R1413" t="s">
        <v>43</v>
      </c>
      <c r="S1413" s="318"/>
      <c r="AB1413" s="318"/>
      <c r="AC1413" s="318"/>
      <c r="AD1413" s="318" t="s">
        <v>43</v>
      </c>
      <c r="AF1413" s="318"/>
      <c r="AG1413" s="320"/>
      <c r="AH1413" s="318"/>
      <c r="AI1413" s="320"/>
    </row>
    <row r="1414" spans="1:35" hidden="1">
      <c r="A1414" t="s">
        <v>4175</v>
      </c>
      <c r="B1414" s="1"/>
      <c r="C1414">
        <v>1</v>
      </c>
      <c r="D1414">
        <v>511244</v>
      </c>
      <c r="F1414" t="s">
        <v>43</v>
      </c>
      <c r="I1414" t="s">
        <v>43</v>
      </c>
      <c r="K1414" s="318"/>
      <c r="L1414"/>
      <c r="M1414" s="319"/>
      <c r="N1414" s="318">
        <v>1</v>
      </c>
      <c r="O1414" s="318"/>
      <c r="P1414" s="318"/>
      <c r="Q1414" s="319"/>
      <c r="R1414" t="s">
        <v>43</v>
      </c>
      <c r="S1414" s="318"/>
      <c r="AB1414" s="318"/>
      <c r="AC1414" s="318"/>
      <c r="AD1414" s="318" t="s">
        <v>43</v>
      </c>
      <c r="AF1414" s="318"/>
      <c r="AG1414" s="320"/>
      <c r="AH1414" s="318"/>
      <c r="AI1414" s="320"/>
    </row>
    <row r="1415" spans="1:35" hidden="1">
      <c r="A1415" t="s">
        <v>4176</v>
      </c>
      <c r="B1415" s="1"/>
      <c r="C1415">
        <v>1</v>
      </c>
      <c r="D1415">
        <v>511245</v>
      </c>
      <c r="F1415" t="s">
        <v>43</v>
      </c>
      <c r="I1415" t="s">
        <v>43</v>
      </c>
      <c r="K1415" s="318"/>
      <c r="L1415"/>
      <c r="M1415" s="319"/>
      <c r="N1415" s="318">
        <v>1</v>
      </c>
      <c r="O1415" s="318"/>
      <c r="P1415" s="318"/>
      <c r="Q1415" s="319"/>
      <c r="R1415" t="s">
        <v>43</v>
      </c>
      <c r="S1415" s="318"/>
      <c r="AB1415" s="318"/>
      <c r="AC1415" s="318"/>
      <c r="AD1415" s="318" t="s">
        <v>43</v>
      </c>
      <c r="AF1415" s="318"/>
      <c r="AG1415" s="320"/>
      <c r="AH1415" s="318"/>
      <c r="AI1415" s="320"/>
    </row>
    <row r="1416" spans="1:35" hidden="1">
      <c r="A1416" t="s">
        <v>4179</v>
      </c>
      <c r="B1416" s="1"/>
      <c r="C1416">
        <v>1</v>
      </c>
      <c r="D1416">
        <v>511246</v>
      </c>
      <c r="F1416" t="s">
        <v>43</v>
      </c>
      <c r="I1416" t="s">
        <v>43</v>
      </c>
      <c r="K1416" s="318"/>
      <c r="L1416"/>
      <c r="M1416" s="319"/>
      <c r="N1416" s="318">
        <v>1</v>
      </c>
      <c r="O1416" s="318"/>
      <c r="P1416" s="318"/>
      <c r="Q1416" s="319"/>
      <c r="R1416" t="s">
        <v>43</v>
      </c>
      <c r="S1416" s="318"/>
      <c r="AB1416" s="318"/>
      <c r="AC1416" s="318"/>
      <c r="AD1416" s="318" t="s">
        <v>43</v>
      </c>
      <c r="AF1416" s="318"/>
      <c r="AG1416" s="320"/>
      <c r="AH1416" s="318"/>
      <c r="AI1416" s="320"/>
    </row>
    <row r="1417" spans="1:35" hidden="1">
      <c r="A1417" t="s">
        <v>4180</v>
      </c>
      <c r="B1417" s="1"/>
      <c r="C1417">
        <v>1</v>
      </c>
      <c r="D1417">
        <v>511247</v>
      </c>
      <c r="F1417" t="s">
        <v>43</v>
      </c>
      <c r="I1417" t="s">
        <v>43</v>
      </c>
      <c r="K1417" s="318"/>
      <c r="L1417"/>
      <c r="M1417" s="319"/>
      <c r="N1417" s="318">
        <v>1</v>
      </c>
      <c r="O1417" s="318"/>
      <c r="P1417" s="318"/>
      <c r="Q1417" s="319"/>
      <c r="R1417" t="s">
        <v>43</v>
      </c>
      <c r="S1417" s="318"/>
      <c r="AB1417" s="318"/>
      <c r="AC1417" s="318"/>
      <c r="AD1417" s="318" t="s">
        <v>43</v>
      </c>
      <c r="AF1417" s="318"/>
      <c r="AG1417" s="320"/>
      <c r="AH1417" s="318"/>
      <c r="AI1417" s="320"/>
    </row>
    <row r="1418" spans="1:35" hidden="1">
      <c r="A1418" t="s">
        <v>4181</v>
      </c>
      <c r="B1418" s="1"/>
      <c r="C1418">
        <v>1</v>
      </c>
      <c r="D1418">
        <v>511248</v>
      </c>
      <c r="F1418" t="s">
        <v>43</v>
      </c>
      <c r="I1418" t="s">
        <v>43</v>
      </c>
      <c r="K1418" s="318"/>
      <c r="L1418"/>
      <c r="M1418" s="319"/>
      <c r="N1418" s="318">
        <v>1</v>
      </c>
      <c r="O1418" s="318"/>
      <c r="P1418" s="318"/>
      <c r="Q1418" s="319"/>
      <c r="R1418" t="s">
        <v>43</v>
      </c>
      <c r="S1418" s="318"/>
      <c r="AB1418" s="318"/>
      <c r="AC1418" s="318"/>
      <c r="AD1418" s="318" t="s">
        <v>43</v>
      </c>
      <c r="AF1418" s="318"/>
      <c r="AG1418" s="320"/>
      <c r="AH1418" s="318"/>
      <c r="AI1418" s="320"/>
    </row>
    <row r="1419" spans="1:35" hidden="1">
      <c r="A1419" t="s">
        <v>4184</v>
      </c>
      <c r="B1419" s="1"/>
      <c r="C1419">
        <v>1</v>
      </c>
      <c r="D1419">
        <v>511249</v>
      </c>
      <c r="F1419" t="s">
        <v>43</v>
      </c>
      <c r="I1419" t="s">
        <v>43</v>
      </c>
      <c r="K1419" s="318"/>
      <c r="L1419"/>
      <c r="M1419" s="319"/>
      <c r="N1419" s="318">
        <v>1</v>
      </c>
      <c r="O1419" s="318"/>
      <c r="P1419" s="318"/>
      <c r="Q1419" s="319"/>
      <c r="R1419" t="s">
        <v>43</v>
      </c>
      <c r="S1419" s="318"/>
      <c r="AB1419" s="318"/>
      <c r="AC1419" s="318"/>
      <c r="AD1419" s="318" t="s">
        <v>43</v>
      </c>
      <c r="AF1419" s="318"/>
      <c r="AG1419" s="320"/>
      <c r="AH1419" s="318"/>
      <c r="AI1419" s="320"/>
    </row>
    <row r="1420" spans="1:35" hidden="1">
      <c r="A1420" t="s">
        <v>4187</v>
      </c>
      <c r="B1420" s="1"/>
      <c r="C1420">
        <v>1</v>
      </c>
      <c r="D1420">
        <v>511250</v>
      </c>
      <c r="F1420" t="s">
        <v>43</v>
      </c>
      <c r="I1420" t="s">
        <v>43</v>
      </c>
      <c r="K1420" s="318"/>
      <c r="L1420"/>
      <c r="M1420" s="319"/>
      <c r="N1420" s="318">
        <v>1</v>
      </c>
      <c r="O1420" s="318"/>
      <c r="P1420" s="318"/>
      <c r="Q1420" s="319"/>
      <c r="R1420" t="s">
        <v>43</v>
      </c>
      <c r="S1420" s="318"/>
      <c r="AB1420" s="318"/>
      <c r="AC1420" s="318"/>
      <c r="AD1420" s="318" t="s">
        <v>43</v>
      </c>
      <c r="AF1420" s="318"/>
      <c r="AG1420" s="320"/>
      <c r="AH1420" s="318"/>
      <c r="AI1420" s="320"/>
    </row>
    <row r="1421" spans="1:35" hidden="1">
      <c r="A1421" t="s">
        <v>4190</v>
      </c>
      <c r="B1421" s="1"/>
      <c r="C1421">
        <v>1</v>
      </c>
      <c r="D1421">
        <v>511251</v>
      </c>
      <c r="F1421" t="s">
        <v>43</v>
      </c>
      <c r="I1421" t="s">
        <v>43</v>
      </c>
      <c r="K1421" s="318"/>
      <c r="L1421"/>
      <c r="M1421" s="319"/>
      <c r="N1421" s="318">
        <v>1</v>
      </c>
      <c r="O1421" s="318"/>
      <c r="P1421" s="318"/>
      <c r="Q1421" s="319"/>
      <c r="R1421" t="s">
        <v>43</v>
      </c>
      <c r="S1421" s="318"/>
      <c r="AB1421" s="318"/>
      <c r="AC1421" s="318"/>
      <c r="AD1421" s="318" t="s">
        <v>43</v>
      </c>
      <c r="AF1421" s="318"/>
      <c r="AG1421" s="320"/>
      <c r="AH1421" s="318"/>
      <c r="AI1421" s="320"/>
    </row>
    <row r="1422" spans="1:35" hidden="1">
      <c r="A1422" t="s">
        <v>4191</v>
      </c>
      <c r="B1422" s="1"/>
      <c r="C1422">
        <v>1</v>
      </c>
      <c r="D1422">
        <v>511252</v>
      </c>
      <c r="F1422" t="s">
        <v>43</v>
      </c>
      <c r="I1422" t="s">
        <v>43</v>
      </c>
      <c r="K1422" s="318"/>
      <c r="L1422"/>
      <c r="M1422" s="319"/>
      <c r="N1422" s="318">
        <v>1</v>
      </c>
      <c r="O1422" s="318"/>
      <c r="P1422" s="318"/>
      <c r="Q1422" s="319"/>
      <c r="R1422" t="s">
        <v>43</v>
      </c>
      <c r="S1422" s="318"/>
      <c r="AB1422" s="318"/>
      <c r="AC1422" s="318"/>
      <c r="AD1422" s="318" t="s">
        <v>43</v>
      </c>
      <c r="AF1422" s="318"/>
      <c r="AG1422" s="320"/>
      <c r="AH1422" s="318"/>
      <c r="AI1422" s="320"/>
    </row>
    <row r="1423" spans="1:35" hidden="1">
      <c r="A1423" t="s">
        <v>4194</v>
      </c>
      <c r="B1423" s="1"/>
      <c r="C1423">
        <v>1</v>
      </c>
      <c r="D1423">
        <v>511253</v>
      </c>
      <c r="F1423" t="s">
        <v>43</v>
      </c>
      <c r="I1423" t="s">
        <v>43</v>
      </c>
      <c r="K1423" s="318"/>
      <c r="L1423"/>
      <c r="M1423" s="319"/>
      <c r="N1423" s="318">
        <v>1</v>
      </c>
      <c r="O1423" s="318"/>
      <c r="P1423" s="318"/>
      <c r="Q1423" s="319"/>
      <c r="R1423" t="s">
        <v>43</v>
      </c>
      <c r="S1423" s="318"/>
      <c r="AB1423" s="318"/>
      <c r="AC1423" s="318"/>
      <c r="AD1423" s="318" t="s">
        <v>43</v>
      </c>
      <c r="AF1423" s="318"/>
      <c r="AG1423" s="320"/>
      <c r="AH1423" s="318"/>
      <c r="AI1423" s="320"/>
    </row>
    <row r="1424" spans="1:35" hidden="1">
      <c r="A1424" t="s">
        <v>4197</v>
      </c>
      <c r="B1424" s="1"/>
      <c r="C1424">
        <v>1</v>
      </c>
      <c r="D1424">
        <v>511254</v>
      </c>
      <c r="F1424" t="s">
        <v>43</v>
      </c>
      <c r="I1424" t="s">
        <v>43</v>
      </c>
      <c r="K1424" s="318"/>
      <c r="L1424"/>
      <c r="M1424" s="319"/>
      <c r="N1424" s="318">
        <v>1</v>
      </c>
      <c r="O1424" s="318"/>
      <c r="P1424" s="318"/>
      <c r="Q1424" s="319"/>
      <c r="R1424" t="s">
        <v>43</v>
      </c>
      <c r="S1424" s="318"/>
      <c r="AB1424" s="318"/>
      <c r="AC1424" s="318"/>
      <c r="AD1424" s="318" t="s">
        <v>43</v>
      </c>
      <c r="AF1424" s="318"/>
      <c r="AG1424" s="320"/>
      <c r="AH1424" s="318"/>
      <c r="AI1424" s="320"/>
    </row>
    <row r="1425" spans="1:35" hidden="1">
      <c r="A1425" t="s">
        <v>4200</v>
      </c>
      <c r="B1425" s="1"/>
      <c r="C1425">
        <v>1</v>
      </c>
      <c r="D1425">
        <v>511255</v>
      </c>
      <c r="F1425" t="s">
        <v>43</v>
      </c>
      <c r="I1425" t="s">
        <v>43</v>
      </c>
      <c r="K1425" s="318"/>
      <c r="L1425"/>
      <c r="M1425" s="319"/>
      <c r="N1425" s="318">
        <v>1</v>
      </c>
      <c r="O1425" s="318"/>
      <c r="P1425" s="318"/>
      <c r="Q1425" s="319"/>
      <c r="R1425" t="s">
        <v>43</v>
      </c>
      <c r="S1425" s="318"/>
      <c r="AB1425" s="318"/>
      <c r="AC1425" s="318"/>
      <c r="AD1425" s="318" t="s">
        <v>43</v>
      </c>
      <c r="AF1425" s="318"/>
      <c r="AG1425" s="320"/>
      <c r="AH1425" s="318"/>
      <c r="AI1425" s="320"/>
    </row>
    <row r="1426" spans="1:35" hidden="1">
      <c r="A1426" t="s">
        <v>4203</v>
      </c>
      <c r="B1426" s="1"/>
      <c r="C1426">
        <v>1</v>
      </c>
      <c r="D1426">
        <v>511256</v>
      </c>
      <c r="F1426" t="s">
        <v>43</v>
      </c>
      <c r="I1426" t="s">
        <v>43</v>
      </c>
      <c r="K1426" s="318"/>
      <c r="L1426"/>
      <c r="M1426" s="319"/>
      <c r="N1426" s="318">
        <v>1</v>
      </c>
      <c r="O1426" s="318"/>
      <c r="P1426" s="318"/>
      <c r="Q1426" s="319"/>
      <c r="R1426" t="s">
        <v>43</v>
      </c>
      <c r="S1426" s="318"/>
      <c r="AB1426" s="318"/>
      <c r="AC1426" s="318"/>
      <c r="AD1426" s="318" t="s">
        <v>43</v>
      </c>
      <c r="AF1426" s="318"/>
      <c r="AG1426" s="320"/>
      <c r="AH1426" s="318"/>
      <c r="AI1426" s="320"/>
    </row>
    <row r="1427" spans="1:35" hidden="1">
      <c r="A1427" t="s">
        <v>4206</v>
      </c>
      <c r="B1427" s="1"/>
      <c r="C1427">
        <v>1</v>
      </c>
      <c r="D1427">
        <v>511257</v>
      </c>
      <c r="F1427" t="s">
        <v>43</v>
      </c>
      <c r="I1427" t="s">
        <v>43</v>
      </c>
      <c r="K1427" s="318"/>
      <c r="L1427"/>
      <c r="M1427" s="319"/>
      <c r="N1427" s="318">
        <v>1</v>
      </c>
      <c r="O1427" s="318"/>
      <c r="P1427" s="318"/>
      <c r="Q1427" s="319"/>
      <c r="R1427" t="s">
        <v>43</v>
      </c>
      <c r="S1427" s="318"/>
      <c r="AB1427" s="318"/>
      <c r="AC1427" s="318"/>
      <c r="AD1427" s="318" t="s">
        <v>43</v>
      </c>
      <c r="AF1427" s="318"/>
      <c r="AG1427" s="320"/>
      <c r="AH1427" s="318"/>
      <c r="AI1427" s="320"/>
    </row>
    <row r="1428" spans="1:35" hidden="1">
      <c r="A1428" t="s">
        <v>4209</v>
      </c>
      <c r="B1428" s="1"/>
      <c r="C1428">
        <v>1</v>
      </c>
      <c r="D1428">
        <v>511258</v>
      </c>
      <c r="F1428" t="s">
        <v>43</v>
      </c>
      <c r="I1428" t="s">
        <v>43</v>
      </c>
      <c r="K1428" s="318"/>
      <c r="L1428"/>
      <c r="M1428" s="319"/>
      <c r="N1428" s="318">
        <v>1</v>
      </c>
      <c r="O1428" s="318"/>
      <c r="P1428" s="318"/>
      <c r="Q1428" s="319"/>
      <c r="R1428" t="s">
        <v>43</v>
      </c>
      <c r="S1428" s="318"/>
      <c r="AB1428" s="318"/>
      <c r="AC1428" s="318"/>
      <c r="AD1428" s="318" t="s">
        <v>43</v>
      </c>
      <c r="AF1428" s="318"/>
      <c r="AG1428" s="320"/>
      <c r="AH1428" s="318"/>
      <c r="AI1428" s="320"/>
    </row>
    <row r="1429" spans="1:35" hidden="1">
      <c r="A1429" t="s">
        <v>4213</v>
      </c>
      <c r="B1429" s="1"/>
      <c r="C1429">
        <v>1</v>
      </c>
      <c r="D1429">
        <v>511259</v>
      </c>
      <c r="F1429" t="s">
        <v>43</v>
      </c>
      <c r="I1429" t="s">
        <v>43</v>
      </c>
      <c r="K1429" s="318"/>
      <c r="L1429"/>
      <c r="M1429" s="319"/>
      <c r="N1429" s="318">
        <v>1</v>
      </c>
      <c r="O1429" s="318"/>
      <c r="P1429" s="318"/>
      <c r="Q1429" s="319"/>
      <c r="R1429" t="s">
        <v>43</v>
      </c>
      <c r="S1429" s="318"/>
      <c r="AB1429" s="318"/>
      <c r="AC1429" s="318"/>
      <c r="AD1429" s="318" t="s">
        <v>43</v>
      </c>
      <c r="AF1429" s="318"/>
      <c r="AG1429" s="320"/>
      <c r="AH1429" s="318"/>
      <c r="AI1429" s="320"/>
    </row>
    <row r="1430" spans="1:35" hidden="1">
      <c r="A1430" t="s">
        <v>4214</v>
      </c>
      <c r="B1430" s="1"/>
      <c r="C1430">
        <v>1</v>
      </c>
      <c r="D1430">
        <v>511260</v>
      </c>
      <c r="F1430" t="s">
        <v>43</v>
      </c>
      <c r="I1430" t="s">
        <v>43</v>
      </c>
      <c r="K1430" s="318"/>
      <c r="L1430"/>
      <c r="M1430" s="319"/>
      <c r="N1430" s="318">
        <v>1</v>
      </c>
      <c r="O1430" s="318"/>
      <c r="P1430" s="318"/>
      <c r="Q1430" s="319"/>
      <c r="R1430" t="s">
        <v>43</v>
      </c>
      <c r="S1430" s="318"/>
      <c r="AB1430" s="318"/>
      <c r="AC1430" s="318"/>
      <c r="AD1430" s="318" t="s">
        <v>43</v>
      </c>
      <c r="AF1430" s="318"/>
      <c r="AG1430" s="320"/>
      <c r="AH1430" s="318"/>
      <c r="AI1430" s="320"/>
    </row>
    <row r="1431" spans="1:35" hidden="1">
      <c r="A1431" t="s">
        <v>4218</v>
      </c>
      <c r="B1431" s="1"/>
      <c r="C1431">
        <v>1</v>
      </c>
      <c r="D1431">
        <v>511261</v>
      </c>
      <c r="F1431" t="s">
        <v>43</v>
      </c>
      <c r="I1431" t="s">
        <v>43</v>
      </c>
      <c r="K1431" s="318"/>
      <c r="L1431"/>
      <c r="M1431" s="319"/>
      <c r="N1431" s="318">
        <v>1</v>
      </c>
      <c r="O1431" s="318"/>
      <c r="P1431" s="318"/>
      <c r="Q1431" s="319"/>
      <c r="R1431" t="s">
        <v>43</v>
      </c>
      <c r="S1431" s="318"/>
      <c r="AB1431" s="318"/>
      <c r="AC1431" s="318"/>
      <c r="AD1431" s="318" t="s">
        <v>43</v>
      </c>
      <c r="AF1431" s="318"/>
      <c r="AG1431" s="320"/>
      <c r="AH1431" s="318"/>
      <c r="AI1431" s="320"/>
    </row>
    <row r="1432" spans="1:35" hidden="1">
      <c r="A1432" t="s">
        <v>4221</v>
      </c>
      <c r="B1432" s="1"/>
      <c r="C1432">
        <v>1</v>
      </c>
      <c r="D1432">
        <v>511262</v>
      </c>
      <c r="F1432" t="s">
        <v>43</v>
      </c>
      <c r="I1432" t="s">
        <v>43</v>
      </c>
      <c r="K1432" s="318"/>
      <c r="L1432"/>
      <c r="M1432" s="319"/>
      <c r="N1432" s="318">
        <v>1</v>
      </c>
      <c r="O1432" s="318"/>
      <c r="P1432" s="318"/>
      <c r="Q1432" s="319"/>
      <c r="R1432" t="s">
        <v>43</v>
      </c>
      <c r="S1432" s="318"/>
      <c r="AB1432" s="318"/>
      <c r="AC1432" s="318"/>
      <c r="AD1432" s="318" t="s">
        <v>43</v>
      </c>
      <c r="AF1432" s="318"/>
      <c r="AG1432" s="320"/>
      <c r="AH1432" s="318"/>
      <c r="AI1432" s="320"/>
    </row>
    <row r="1433" spans="1:35" hidden="1">
      <c r="A1433" t="s">
        <v>4224</v>
      </c>
      <c r="B1433" s="1"/>
      <c r="C1433">
        <v>1</v>
      </c>
      <c r="D1433">
        <v>511263</v>
      </c>
      <c r="F1433" t="s">
        <v>43</v>
      </c>
      <c r="I1433" t="s">
        <v>43</v>
      </c>
      <c r="K1433" s="318"/>
      <c r="L1433"/>
      <c r="M1433" s="319"/>
      <c r="N1433" s="318">
        <v>1</v>
      </c>
      <c r="O1433" s="318"/>
      <c r="P1433" s="318"/>
      <c r="Q1433" s="319"/>
      <c r="R1433" t="s">
        <v>43</v>
      </c>
      <c r="S1433" s="318"/>
      <c r="AB1433" s="318"/>
      <c r="AC1433" s="318"/>
      <c r="AD1433" s="318" t="s">
        <v>43</v>
      </c>
      <c r="AF1433" s="318"/>
      <c r="AG1433" s="320"/>
      <c r="AH1433" s="318"/>
      <c r="AI1433" s="320"/>
    </row>
    <row r="1434" spans="1:35" hidden="1">
      <c r="A1434" t="s">
        <v>4227</v>
      </c>
      <c r="B1434" s="1"/>
      <c r="C1434">
        <v>1</v>
      </c>
      <c r="D1434">
        <v>511264</v>
      </c>
      <c r="F1434" t="s">
        <v>43</v>
      </c>
      <c r="I1434" t="s">
        <v>43</v>
      </c>
      <c r="K1434" s="318"/>
      <c r="L1434"/>
      <c r="M1434" s="319"/>
      <c r="N1434" s="318">
        <v>1</v>
      </c>
      <c r="O1434" s="318"/>
      <c r="P1434" s="318"/>
      <c r="Q1434" s="319"/>
      <c r="R1434" t="s">
        <v>43</v>
      </c>
      <c r="S1434" s="318"/>
      <c r="AB1434" s="318"/>
      <c r="AC1434" s="318"/>
      <c r="AD1434" s="318" t="s">
        <v>43</v>
      </c>
      <c r="AF1434" s="318"/>
      <c r="AG1434" s="320"/>
      <c r="AH1434" s="318"/>
      <c r="AI1434" s="320"/>
    </row>
    <row r="1435" spans="1:35" hidden="1">
      <c r="A1435" t="s">
        <v>4230</v>
      </c>
      <c r="B1435" s="1"/>
      <c r="C1435">
        <v>1</v>
      </c>
      <c r="D1435">
        <v>511265</v>
      </c>
      <c r="F1435" t="s">
        <v>43</v>
      </c>
      <c r="I1435" t="s">
        <v>43</v>
      </c>
      <c r="K1435" s="318"/>
      <c r="L1435"/>
      <c r="M1435" s="319"/>
      <c r="N1435" s="318">
        <v>1</v>
      </c>
      <c r="O1435" s="318"/>
      <c r="P1435" s="318"/>
      <c r="Q1435" s="319"/>
      <c r="R1435" t="s">
        <v>43</v>
      </c>
      <c r="S1435" s="318"/>
      <c r="AB1435" s="318"/>
      <c r="AC1435" s="318"/>
      <c r="AD1435" s="318" t="s">
        <v>43</v>
      </c>
      <c r="AF1435" s="318"/>
      <c r="AG1435" s="320"/>
      <c r="AH1435" s="318"/>
      <c r="AI1435" s="320"/>
    </row>
    <row r="1436" spans="1:35" hidden="1">
      <c r="A1436" t="s">
        <v>4231</v>
      </c>
      <c r="B1436" s="1"/>
      <c r="C1436">
        <v>1</v>
      </c>
      <c r="D1436">
        <v>511266</v>
      </c>
      <c r="F1436" t="s">
        <v>43</v>
      </c>
      <c r="I1436" t="s">
        <v>43</v>
      </c>
      <c r="K1436" s="318"/>
      <c r="L1436"/>
      <c r="M1436" s="319"/>
      <c r="N1436" s="318">
        <v>1</v>
      </c>
      <c r="O1436" s="318"/>
      <c r="P1436" s="318"/>
      <c r="Q1436" s="319"/>
      <c r="R1436" t="s">
        <v>43</v>
      </c>
      <c r="S1436" s="318"/>
      <c r="AB1436" s="318"/>
      <c r="AC1436" s="318"/>
      <c r="AD1436" s="318" t="s">
        <v>43</v>
      </c>
      <c r="AF1436" s="318"/>
      <c r="AG1436" s="320"/>
      <c r="AH1436" s="318"/>
      <c r="AI1436" s="320"/>
    </row>
    <row r="1437" spans="1:35" hidden="1">
      <c r="A1437" t="s">
        <v>4234</v>
      </c>
      <c r="B1437" s="1"/>
      <c r="C1437">
        <v>1</v>
      </c>
      <c r="D1437">
        <v>511267</v>
      </c>
      <c r="F1437" t="s">
        <v>43</v>
      </c>
      <c r="I1437" t="s">
        <v>43</v>
      </c>
      <c r="K1437" s="318"/>
      <c r="L1437"/>
      <c r="M1437" s="319"/>
      <c r="N1437" s="318">
        <v>1</v>
      </c>
      <c r="O1437" s="318"/>
      <c r="P1437" s="318"/>
      <c r="Q1437" s="319"/>
      <c r="R1437" t="s">
        <v>43</v>
      </c>
      <c r="S1437" s="318"/>
      <c r="AB1437" s="318"/>
      <c r="AC1437" s="318"/>
      <c r="AD1437" s="318" t="s">
        <v>43</v>
      </c>
      <c r="AF1437" s="318"/>
      <c r="AG1437" s="320"/>
      <c r="AH1437" s="318"/>
      <c r="AI1437" s="320"/>
    </row>
    <row r="1438" spans="1:35" hidden="1">
      <c r="A1438" t="s">
        <v>4237</v>
      </c>
      <c r="B1438" s="1"/>
      <c r="C1438">
        <v>1</v>
      </c>
      <c r="D1438">
        <v>511268</v>
      </c>
      <c r="F1438" t="s">
        <v>43</v>
      </c>
      <c r="I1438" t="s">
        <v>43</v>
      </c>
      <c r="K1438" s="318"/>
      <c r="L1438"/>
      <c r="M1438" s="319"/>
      <c r="N1438" s="318">
        <v>1</v>
      </c>
      <c r="O1438" s="318"/>
      <c r="P1438" s="318"/>
      <c r="Q1438" s="319"/>
      <c r="R1438" t="s">
        <v>43</v>
      </c>
      <c r="S1438" s="318"/>
      <c r="AB1438" s="318"/>
      <c r="AC1438" s="318"/>
      <c r="AD1438" s="318" t="s">
        <v>43</v>
      </c>
      <c r="AF1438" s="318"/>
      <c r="AG1438" s="320"/>
      <c r="AH1438" s="318"/>
      <c r="AI1438" s="320"/>
    </row>
    <row r="1439" spans="1:35" hidden="1">
      <c r="A1439" t="s">
        <v>4239</v>
      </c>
      <c r="B1439" s="1"/>
      <c r="C1439">
        <v>1</v>
      </c>
      <c r="D1439">
        <v>511269</v>
      </c>
      <c r="F1439" t="s">
        <v>43</v>
      </c>
      <c r="I1439" t="s">
        <v>43</v>
      </c>
      <c r="K1439" s="318"/>
      <c r="L1439"/>
      <c r="M1439" s="319"/>
      <c r="N1439" s="318">
        <v>1</v>
      </c>
      <c r="O1439" s="318"/>
      <c r="P1439" s="318"/>
      <c r="Q1439" s="319"/>
      <c r="R1439" t="s">
        <v>43</v>
      </c>
      <c r="S1439" s="318"/>
      <c r="AB1439" s="318"/>
      <c r="AC1439" s="318"/>
      <c r="AD1439" s="318" t="s">
        <v>43</v>
      </c>
      <c r="AF1439" s="318"/>
      <c r="AG1439" s="320"/>
      <c r="AH1439" s="318"/>
      <c r="AI1439" s="320"/>
    </row>
    <row r="1440" spans="1:35" hidden="1">
      <c r="A1440" t="s">
        <v>4242</v>
      </c>
      <c r="B1440" s="1"/>
      <c r="C1440">
        <v>1</v>
      </c>
      <c r="D1440">
        <v>511270</v>
      </c>
      <c r="F1440" t="s">
        <v>43</v>
      </c>
      <c r="I1440" t="s">
        <v>43</v>
      </c>
      <c r="K1440" s="318"/>
      <c r="L1440"/>
      <c r="M1440" s="319"/>
      <c r="N1440" s="318">
        <v>1</v>
      </c>
      <c r="O1440" s="318"/>
      <c r="P1440" s="318"/>
      <c r="Q1440" s="319"/>
      <c r="R1440" t="s">
        <v>43</v>
      </c>
      <c r="S1440" s="318"/>
      <c r="AB1440" s="318"/>
      <c r="AC1440" s="318"/>
      <c r="AD1440" s="318" t="s">
        <v>43</v>
      </c>
      <c r="AF1440" s="318"/>
      <c r="AG1440" s="320"/>
      <c r="AH1440" s="318"/>
      <c r="AI1440" s="320"/>
    </row>
    <row r="1441" spans="1:35" hidden="1">
      <c r="A1441" t="s">
        <v>4245</v>
      </c>
      <c r="B1441" s="1"/>
      <c r="C1441">
        <v>1</v>
      </c>
      <c r="D1441">
        <v>511271</v>
      </c>
      <c r="F1441" t="s">
        <v>43</v>
      </c>
      <c r="I1441" t="s">
        <v>43</v>
      </c>
      <c r="K1441" s="318"/>
      <c r="L1441"/>
      <c r="M1441" s="319"/>
      <c r="N1441" s="318">
        <v>1</v>
      </c>
      <c r="O1441" s="318"/>
      <c r="P1441" s="318"/>
      <c r="Q1441" s="319"/>
      <c r="R1441" t="s">
        <v>43</v>
      </c>
      <c r="S1441" s="318"/>
      <c r="AB1441" s="318"/>
      <c r="AC1441" s="318"/>
      <c r="AD1441" s="318" t="s">
        <v>43</v>
      </c>
      <c r="AF1441" s="318"/>
      <c r="AG1441" s="320"/>
      <c r="AH1441" s="318"/>
      <c r="AI1441" s="320"/>
    </row>
    <row r="1442" spans="1:35" hidden="1">
      <c r="A1442" t="s">
        <v>4248</v>
      </c>
      <c r="B1442" s="1"/>
      <c r="C1442">
        <v>1</v>
      </c>
      <c r="D1442">
        <v>511272</v>
      </c>
      <c r="F1442" t="s">
        <v>43</v>
      </c>
      <c r="I1442" t="s">
        <v>43</v>
      </c>
      <c r="K1442" s="318"/>
      <c r="L1442"/>
      <c r="M1442" s="319"/>
      <c r="N1442" s="318">
        <v>1</v>
      </c>
      <c r="O1442" s="318"/>
      <c r="P1442" s="318"/>
      <c r="Q1442" s="319"/>
      <c r="R1442" t="s">
        <v>43</v>
      </c>
      <c r="S1442" s="318"/>
      <c r="AB1442" s="318"/>
      <c r="AC1442" s="318"/>
      <c r="AD1442" s="318" t="s">
        <v>43</v>
      </c>
      <c r="AF1442" s="318"/>
      <c r="AG1442" s="320"/>
      <c r="AH1442" s="318"/>
      <c r="AI1442" s="320"/>
    </row>
    <row r="1443" spans="1:35" hidden="1">
      <c r="A1443" t="s">
        <v>4250</v>
      </c>
      <c r="B1443" s="1"/>
      <c r="C1443">
        <v>1</v>
      </c>
      <c r="D1443">
        <v>511273</v>
      </c>
      <c r="F1443" t="s">
        <v>43</v>
      </c>
      <c r="I1443" t="s">
        <v>43</v>
      </c>
      <c r="K1443" s="318"/>
      <c r="L1443"/>
      <c r="M1443" s="319"/>
      <c r="N1443" s="318">
        <v>1</v>
      </c>
      <c r="O1443" s="318"/>
      <c r="P1443" s="318"/>
      <c r="Q1443" s="319"/>
      <c r="R1443" t="s">
        <v>43</v>
      </c>
      <c r="S1443" s="318"/>
      <c r="AB1443" s="318"/>
      <c r="AC1443" s="318"/>
      <c r="AD1443" s="318" t="s">
        <v>43</v>
      </c>
      <c r="AF1443" s="318"/>
      <c r="AG1443" s="320"/>
      <c r="AH1443" s="318"/>
      <c r="AI1443" s="320"/>
    </row>
    <row r="1444" spans="1:35" hidden="1">
      <c r="A1444" t="s">
        <v>4253</v>
      </c>
      <c r="B1444" s="1"/>
      <c r="C1444">
        <v>1</v>
      </c>
      <c r="D1444">
        <v>511274</v>
      </c>
      <c r="F1444" t="s">
        <v>43</v>
      </c>
      <c r="I1444" t="s">
        <v>43</v>
      </c>
      <c r="K1444" s="318"/>
      <c r="L1444"/>
      <c r="M1444" s="319"/>
      <c r="N1444" s="318">
        <v>1</v>
      </c>
      <c r="O1444" s="318"/>
      <c r="P1444" s="318"/>
      <c r="Q1444" s="319"/>
      <c r="R1444" t="s">
        <v>43</v>
      </c>
      <c r="S1444" s="318"/>
      <c r="AB1444" s="318"/>
      <c r="AC1444" s="318"/>
      <c r="AD1444" s="318" t="s">
        <v>43</v>
      </c>
      <c r="AF1444" s="318"/>
      <c r="AG1444" s="320"/>
      <c r="AH1444" s="318"/>
      <c r="AI1444" s="320"/>
    </row>
    <row r="1445" spans="1:35" hidden="1">
      <c r="A1445" t="s">
        <v>4256</v>
      </c>
      <c r="B1445" s="1"/>
      <c r="C1445">
        <v>1</v>
      </c>
      <c r="D1445">
        <v>511275</v>
      </c>
      <c r="F1445" t="s">
        <v>43</v>
      </c>
      <c r="I1445" t="s">
        <v>43</v>
      </c>
      <c r="K1445" s="318"/>
      <c r="L1445"/>
      <c r="M1445" s="319"/>
      <c r="N1445" s="318">
        <v>1</v>
      </c>
      <c r="O1445" s="318"/>
      <c r="P1445" s="318"/>
      <c r="Q1445" s="319"/>
      <c r="R1445" t="s">
        <v>43</v>
      </c>
      <c r="S1445" s="318"/>
      <c r="AB1445" s="318"/>
      <c r="AC1445" s="318"/>
      <c r="AD1445" s="318" t="s">
        <v>43</v>
      </c>
      <c r="AF1445" s="318"/>
      <c r="AG1445" s="320"/>
      <c r="AH1445" s="318"/>
      <c r="AI1445" s="320"/>
    </row>
    <row r="1446" spans="1:35" hidden="1">
      <c r="A1446" t="s">
        <v>4259</v>
      </c>
      <c r="B1446" s="1"/>
      <c r="C1446">
        <v>1</v>
      </c>
      <c r="D1446">
        <v>511276</v>
      </c>
      <c r="F1446" t="s">
        <v>43</v>
      </c>
      <c r="I1446" t="s">
        <v>43</v>
      </c>
      <c r="K1446" s="318"/>
      <c r="L1446"/>
      <c r="M1446" s="319"/>
      <c r="N1446" s="318">
        <v>1</v>
      </c>
      <c r="O1446" s="318"/>
      <c r="P1446" s="318"/>
      <c r="Q1446" s="319"/>
      <c r="R1446" t="s">
        <v>43</v>
      </c>
      <c r="S1446" s="318"/>
      <c r="AB1446" s="318"/>
      <c r="AC1446" s="318"/>
      <c r="AD1446" s="318" t="s">
        <v>43</v>
      </c>
      <c r="AF1446" s="318"/>
      <c r="AG1446" s="320"/>
      <c r="AH1446" s="318"/>
      <c r="AI1446" s="320"/>
    </row>
    <row r="1447" spans="1:35" hidden="1">
      <c r="A1447" t="s">
        <v>4262</v>
      </c>
      <c r="B1447" s="1"/>
      <c r="C1447">
        <v>1</v>
      </c>
      <c r="D1447">
        <v>511277</v>
      </c>
      <c r="F1447" t="s">
        <v>43</v>
      </c>
      <c r="I1447" t="s">
        <v>43</v>
      </c>
      <c r="K1447" s="318"/>
      <c r="L1447"/>
      <c r="M1447" s="319"/>
      <c r="N1447" s="318">
        <v>1</v>
      </c>
      <c r="O1447" s="318"/>
      <c r="P1447" s="318"/>
      <c r="Q1447" s="319"/>
      <c r="R1447" t="s">
        <v>43</v>
      </c>
      <c r="S1447" s="318"/>
      <c r="AB1447" s="318"/>
      <c r="AC1447" s="318"/>
      <c r="AD1447" s="318" t="s">
        <v>43</v>
      </c>
      <c r="AF1447" s="318"/>
      <c r="AG1447" s="320"/>
      <c r="AH1447" s="318"/>
      <c r="AI1447" s="320"/>
    </row>
    <row r="1448" spans="1:35" hidden="1">
      <c r="A1448" t="s">
        <v>4264</v>
      </c>
      <c r="B1448" s="1"/>
      <c r="C1448">
        <v>1</v>
      </c>
      <c r="D1448">
        <v>511278</v>
      </c>
      <c r="F1448" t="s">
        <v>43</v>
      </c>
      <c r="I1448" t="s">
        <v>43</v>
      </c>
      <c r="K1448" s="318"/>
      <c r="L1448"/>
      <c r="M1448" s="319"/>
      <c r="N1448" s="318">
        <v>1</v>
      </c>
      <c r="O1448" s="318"/>
      <c r="P1448" s="318"/>
      <c r="Q1448" s="319"/>
      <c r="R1448" t="s">
        <v>43</v>
      </c>
      <c r="S1448" s="318"/>
      <c r="AB1448" s="318"/>
      <c r="AC1448" s="318"/>
      <c r="AD1448" s="318" t="s">
        <v>43</v>
      </c>
      <c r="AF1448" s="318"/>
      <c r="AG1448" s="320"/>
      <c r="AH1448" s="318"/>
      <c r="AI1448" s="320"/>
    </row>
    <row r="1449" spans="1:35" hidden="1">
      <c r="A1449" t="s">
        <v>4265</v>
      </c>
      <c r="B1449" s="1"/>
      <c r="C1449">
        <v>1</v>
      </c>
      <c r="D1449">
        <v>511279</v>
      </c>
      <c r="F1449" t="s">
        <v>43</v>
      </c>
      <c r="I1449" t="s">
        <v>43</v>
      </c>
      <c r="K1449" s="318"/>
      <c r="L1449"/>
      <c r="M1449" s="319"/>
      <c r="N1449" s="318">
        <v>1</v>
      </c>
      <c r="O1449" s="318"/>
      <c r="P1449" s="318"/>
      <c r="Q1449" s="319"/>
      <c r="R1449" t="s">
        <v>43</v>
      </c>
      <c r="S1449" s="318"/>
      <c r="AB1449" s="318"/>
      <c r="AC1449" s="318"/>
      <c r="AD1449" s="318" t="s">
        <v>43</v>
      </c>
      <c r="AF1449" s="318"/>
      <c r="AG1449" s="320"/>
      <c r="AH1449" s="318"/>
      <c r="AI1449" s="320"/>
    </row>
    <row r="1450" spans="1:35" hidden="1">
      <c r="A1450" t="s">
        <v>4268</v>
      </c>
      <c r="B1450" s="1"/>
      <c r="C1450">
        <v>1</v>
      </c>
      <c r="D1450">
        <v>511280</v>
      </c>
      <c r="F1450" t="s">
        <v>43</v>
      </c>
      <c r="I1450" t="s">
        <v>43</v>
      </c>
      <c r="K1450" s="318"/>
      <c r="L1450"/>
      <c r="M1450" s="319"/>
      <c r="N1450" s="318">
        <v>1</v>
      </c>
      <c r="O1450" s="318"/>
      <c r="P1450" s="318"/>
      <c r="Q1450" s="319"/>
      <c r="R1450" t="s">
        <v>43</v>
      </c>
      <c r="S1450" s="318"/>
      <c r="AB1450" s="318"/>
      <c r="AC1450" s="318"/>
      <c r="AD1450" s="318" t="s">
        <v>43</v>
      </c>
      <c r="AF1450" s="318"/>
      <c r="AG1450" s="320"/>
      <c r="AH1450" s="318"/>
      <c r="AI1450" s="320"/>
    </row>
    <row r="1451" spans="1:35" hidden="1">
      <c r="A1451" t="s">
        <v>4271</v>
      </c>
      <c r="B1451" s="1"/>
      <c r="C1451">
        <v>1</v>
      </c>
      <c r="D1451">
        <v>511281</v>
      </c>
      <c r="F1451" t="s">
        <v>43</v>
      </c>
      <c r="I1451" t="s">
        <v>43</v>
      </c>
      <c r="K1451" s="318"/>
      <c r="L1451"/>
      <c r="M1451" s="319"/>
      <c r="N1451" s="318">
        <v>1</v>
      </c>
      <c r="O1451" s="318"/>
      <c r="P1451" s="318"/>
      <c r="Q1451" s="319"/>
      <c r="R1451" t="s">
        <v>43</v>
      </c>
      <c r="S1451" s="318"/>
      <c r="AB1451" s="318"/>
      <c r="AC1451" s="318"/>
      <c r="AD1451" s="318" t="s">
        <v>43</v>
      </c>
      <c r="AF1451" s="318"/>
      <c r="AG1451" s="320"/>
      <c r="AH1451" s="318"/>
      <c r="AI1451" s="320"/>
    </row>
    <row r="1452" spans="1:35" hidden="1">
      <c r="A1452" t="s">
        <v>4273</v>
      </c>
      <c r="B1452" s="1"/>
      <c r="C1452">
        <v>1</v>
      </c>
      <c r="D1452">
        <v>511282</v>
      </c>
      <c r="F1452" t="s">
        <v>43</v>
      </c>
      <c r="I1452" t="s">
        <v>43</v>
      </c>
      <c r="K1452" s="318"/>
      <c r="L1452"/>
      <c r="M1452" s="319"/>
      <c r="N1452" s="318">
        <v>1</v>
      </c>
      <c r="O1452" s="318"/>
      <c r="P1452" s="318"/>
      <c r="Q1452" s="319"/>
      <c r="R1452" t="s">
        <v>43</v>
      </c>
      <c r="S1452" s="318"/>
      <c r="AB1452" s="318"/>
      <c r="AC1452" s="318"/>
      <c r="AD1452" s="318" t="s">
        <v>43</v>
      </c>
      <c r="AF1452" s="318"/>
      <c r="AG1452" s="320"/>
      <c r="AH1452" s="318"/>
      <c r="AI1452" s="320"/>
    </row>
    <row r="1453" spans="1:35" hidden="1">
      <c r="A1453" t="s">
        <v>4278</v>
      </c>
      <c r="B1453" s="1"/>
      <c r="C1453">
        <v>1</v>
      </c>
      <c r="D1453">
        <v>511283</v>
      </c>
      <c r="F1453" t="s">
        <v>43</v>
      </c>
      <c r="I1453" t="s">
        <v>43</v>
      </c>
      <c r="K1453" s="318"/>
      <c r="L1453"/>
      <c r="M1453" s="319"/>
      <c r="N1453" s="318">
        <v>1</v>
      </c>
      <c r="O1453" s="318"/>
      <c r="P1453" s="318"/>
      <c r="Q1453" s="319"/>
      <c r="R1453" t="s">
        <v>43</v>
      </c>
      <c r="S1453" s="318"/>
      <c r="AB1453" s="318"/>
      <c r="AC1453" s="318"/>
      <c r="AD1453" s="318" t="s">
        <v>43</v>
      </c>
      <c r="AF1453" s="318"/>
      <c r="AG1453" s="320"/>
      <c r="AH1453" s="318"/>
      <c r="AI1453" s="320"/>
    </row>
    <row r="1454" spans="1:35" hidden="1">
      <c r="A1454" t="s">
        <v>4281</v>
      </c>
      <c r="B1454" s="1"/>
      <c r="C1454">
        <v>1</v>
      </c>
      <c r="D1454">
        <v>511284</v>
      </c>
      <c r="F1454" t="s">
        <v>43</v>
      </c>
      <c r="I1454" t="s">
        <v>43</v>
      </c>
      <c r="K1454" s="318"/>
      <c r="L1454"/>
      <c r="M1454" s="319"/>
      <c r="N1454" s="318">
        <v>1</v>
      </c>
      <c r="O1454" s="318"/>
      <c r="P1454" s="318"/>
      <c r="Q1454" s="319"/>
      <c r="R1454" t="s">
        <v>43</v>
      </c>
      <c r="S1454" s="318"/>
      <c r="AB1454" s="318"/>
      <c r="AC1454" s="318"/>
      <c r="AD1454" s="318" t="s">
        <v>43</v>
      </c>
      <c r="AF1454" s="318"/>
      <c r="AG1454" s="320"/>
      <c r="AH1454" s="318"/>
      <c r="AI1454" s="320"/>
    </row>
    <row r="1455" spans="1:35" hidden="1">
      <c r="A1455" t="s">
        <v>4284</v>
      </c>
      <c r="B1455" s="1"/>
      <c r="C1455">
        <v>1</v>
      </c>
      <c r="D1455">
        <v>511285</v>
      </c>
      <c r="F1455" t="s">
        <v>43</v>
      </c>
      <c r="I1455" t="s">
        <v>43</v>
      </c>
      <c r="K1455" s="318"/>
      <c r="L1455"/>
      <c r="M1455" s="319"/>
      <c r="N1455" s="318">
        <v>1</v>
      </c>
      <c r="O1455" s="318"/>
      <c r="P1455" s="318"/>
      <c r="Q1455" s="319"/>
      <c r="R1455" t="s">
        <v>43</v>
      </c>
      <c r="S1455" s="318"/>
      <c r="AB1455" s="318"/>
      <c r="AC1455" s="318"/>
      <c r="AD1455" s="318" t="s">
        <v>43</v>
      </c>
      <c r="AF1455" s="318"/>
      <c r="AG1455" s="320"/>
      <c r="AH1455" s="318"/>
      <c r="AI1455" s="320"/>
    </row>
    <row r="1456" spans="1:35" hidden="1">
      <c r="A1456" t="s">
        <v>4287</v>
      </c>
      <c r="B1456" s="1"/>
      <c r="C1456">
        <v>1</v>
      </c>
      <c r="D1456">
        <v>511286</v>
      </c>
      <c r="F1456" t="s">
        <v>43</v>
      </c>
      <c r="I1456" t="s">
        <v>43</v>
      </c>
      <c r="K1456" s="318"/>
      <c r="L1456"/>
      <c r="M1456" s="319"/>
      <c r="N1456" s="318">
        <v>1</v>
      </c>
      <c r="O1456" s="318"/>
      <c r="P1456" s="318"/>
      <c r="Q1456" s="319"/>
      <c r="R1456" t="s">
        <v>43</v>
      </c>
      <c r="S1456" s="318"/>
      <c r="AB1456" s="318"/>
      <c r="AC1456" s="318"/>
      <c r="AD1456" s="318" t="s">
        <v>43</v>
      </c>
      <c r="AF1456" s="318"/>
      <c r="AG1456" s="320"/>
      <c r="AH1456" s="318"/>
      <c r="AI1456" s="320"/>
    </row>
    <row r="1457" spans="1:35" hidden="1">
      <c r="A1457" t="s">
        <v>4291</v>
      </c>
      <c r="B1457" s="1"/>
      <c r="C1457">
        <v>1</v>
      </c>
      <c r="D1457">
        <v>511287</v>
      </c>
      <c r="F1457" t="s">
        <v>43</v>
      </c>
      <c r="I1457" t="s">
        <v>43</v>
      </c>
      <c r="K1457" s="318"/>
      <c r="L1457"/>
      <c r="M1457" s="319"/>
      <c r="N1457" s="318">
        <v>1</v>
      </c>
      <c r="O1457" s="318"/>
      <c r="P1457" s="318"/>
      <c r="Q1457" s="319"/>
      <c r="R1457" t="s">
        <v>43</v>
      </c>
      <c r="S1457" s="318"/>
      <c r="AB1457" s="318"/>
      <c r="AC1457" s="318"/>
      <c r="AD1457" s="318" t="s">
        <v>43</v>
      </c>
      <c r="AF1457" s="318"/>
      <c r="AG1457" s="320"/>
      <c r="AH1457" s="318"/>
      <c r="AI1457" s="320"/>
    </row>
    <row r="1458" spans="1:35" hidden="1">
      <c r="A1458" t="s">
        <v>4294</v>
      </c>
      <c r="B1458" s="1"/>
      <c r="C1458">
        <v>1</v>
      </c>
      <c r="D1458">
        <v>511288</v>
      </c>
      <c r="F1458" t="s">
        <v>43</v>
      </c>
      <c r="I1458" t="s">
        <v>43</v>
      </c>
      <c r="K1458" s="318"/>
      <c r="L1458"/>
      <c r="M1458" s="319"/>
      <c r="N1458" s="318">
        <v>1</v>
      </c>
      <c r="O1458" s="318"/>
      <c r="P1458" s="318"/>
      <c r="Q1458" s="319"/>
      <c r="R1458" t="s">
        <v>43</v>
      </c>
      <c r="S1458" s="318"/>
      <c r="AB1458" s="318"/>
      <c r="AC1458" s="318"/>
      <c r="AD1458" s="318" t="s">
        <v>43</v>
      </c>
      <c r="AF1458" s="318"/>
      <c r="AG1458" s="320"/>
      <c r="AH1458" s="318"/>
      <c r="AI1458" s="320"/>
    </row>
    <row r="1459" spans="1:35" hidden="1">
      <c r="A1459" t="s">
        <v>4297</v>
      </c>
      <c r="B1459" s="1"/>
      <c r="C1459">
        <v>1</v>
      </c>
      <c r="D1459">
        <v>511289</v>
      </c>
      <c r="F1459" t="s">
        <v>43</v>
      </c>
      <c r="I1459" t="s">
        <v>43</v>
      </c>
      <c r="K1459" s="318"/>
      <c r="L1459"/>
      <c r="M1459" s="319"/>
      <c r="N1459" s="318">
        <v>1</v>
      </c>
      <c r="O1459" s="318"/>
      <c r="P1459" s="318"/>
      <c r="Q1459" s="319"/>
      <c r="R1459" t="s">
        <v>43</v>
      </c>
      <c r="S1459" s="318"/>
      <c r="AB1459" s="318"/>
      <c r="AC1459" s="318"/>
      <c r="AD1459" s="318" t="s">
        <v>43</v>
      </c>
      <c r="AF1459" s="318"/>
      <c r="AG1459" s="320"/>
      <c r="AH1459" s="318"/>
      <c r="AI1459" s="320"/>
    </row>
    <row r="1460" spans="1:35" hidden="1">
      <c r="A1460" t="s">
        <v>4300</v>
      </c>
      <c r="B1460" s="1"/>
      <c r="C1460">
        <v>1</v>
      </c>
      <c r="D1460">
        <v>511290</v>
      </c>
      <c r="F1460" t="s">
        <v>43</v>
      </c>
      <c r="I1460" t="s">
        <v>43</v>
      </c>
      <c r="K1460" s="318"/>
      <c r="L1460"/>
      <c r="M1460" s="319"/>
      <c r="N1460" s="318">
        <v>1</v>
      </c>
      <c r="O1460" s="318"/>
      <c r="P1460" s="318"/>
      <c r="Q1460" s="319"/>
      <c r="R1460" t="s">
        <v>43</v>
      </c>
      <c r="S1460" s="318"/>
      <c r="AB1460" s="318"/>
      <c r="AC1460" s="318"/>
      <c r="AD1460" s="318" t="s">
        <v>43</v>
      </c>
      <c r="AF1460" s="318"/>
      <c r="AG1460" s="320"/>
      <c r="AH1460" s="318"/>
      <c r="AI1460" s="320"/>
    </row>
    <row r="1461" spans="1:35" hidden="1">
      <c r="A1461" t="s">
        <v>4303</v>
      </c>
      <c r="B1461" s="1"/>
      <c r="C1461">
        <v>1</v>
      </c>
      <c r="D1461">
        <v>511291</v>
      </c>
      <c r="F1461" t="s">
        <v>43</v>
      </c>
      <c r="I1461" t="s">
        <v>43</v>
      </c>
      <c r="K1461" s="318"/>
      <c r="L1461"/>
      <c r="M1461" s="319"/>
      <c r="N1461" s="318">
        <v>1</v>
      </c>
      <c r="O1461" s="318"/>
      <c r="P1461" s="318"/>
      <c r="Q1461" s="319"/>
      <c r="R1461" t="s">
        <v>43</v>
      </c>
      <c r="S1461" s="318"/>
      <c r="AB1461" s="318"/>
      <c r="AC1461" s="318"/>
      <c r="AD1461" s="318" t="s">
        <v>43</v>
      </c>
      <c r="AF1461" s="318"/>
      <c r="AG1461" s="320"/>
      <c r="AH1461" s="318"/>
      <c r="AI1461" s="320"/>
    </row>
    <row r="1462" spans="1:35" hidden="1">
      <c r="A1462" t="s">
        <v>4306</v>
      </c>
      <c r="B1462" s="1"/>
      <c r="C1462">
        <v>1</v>
      </c>
      <c r="D1462">
        <v>511292</v>
      </c>
      <c r="F1462" t="s">
        <v>43</v>
      </c>
      <c r="I1462" t="s">
        <v>43</v>
      </c>
      <c r="K1462" s="318"/>
      <c r="L1462"/>
      <c r="M1462" s="319"/>
      <c r="N1462" s="318">
        <v>1</v>
      </c>
      <c r="O1462" s="318"/>
      <c r="P1462" s="318"/>
      <c r="Q1462" s="319"/>
      <c r="R1462" t="s">
        <v>43</v>
      </c>
      <c r="S1462" s="318"/>
      <c r="AB1462" s="318"/>
      <c r="AC1462" s="318"/>
      <c r="AD1462" s="318" t="s">
        <v>43</v>
      </c>
      <c r="AF1462" s="318"/>
      <c r="AG1462" s="320"/>
      <c r="AH1462" s="318"/>
      <c r="AI1462" s="320"/>
    </row>
    <row r="1463" spans="1:35" hidden="1">
      <c r="A1463" t="s">
        <v>4309</v>
      </c>
      <c r="B1463" s="1"/>
      <c r="C1463">
        <v>1</v>
      </c>
      <c r="D1463">
        <v>511293</v>
      </c>
      <c r="F1463" t="s">
        <v>43</v>
      </c>
      <c r="I1463" t="s">
        <v>43</v>
      </c>
      <c r="K1463" s="318"/>
      <c r="L1463"/>
      <c r="M1463" s="319"/>
      <c r="N1463" s="318">
        <v>1</v>
      </c>
      <c r="O1463" s="318"/>
      <c r="P1463" s="318"/>
      <c r="Q1463" s="319"/>
      <c r="R1463" t="s">
        <v>43</v>
      </c>
      <c r="S1463" s="318"/>
      <c r="AB1463" s="318"/>
      <c r="AC1463" s="318"/>
      <c r="AD1463" s="318" t="s">
        <v>43</v>
      </c>
      <c r="AF1463" s="318"/>
      <c r="AG1463" s="320"/>
      <c r="AH1463" s="318"/>
      <c r="AI1463" s="320"/>
    </row>
    <row r="1464" spans="1:35" hidden="1">
      <c r="A1464" t="s">
        <v>4312</v>
      </c>
      <c r="B1464" s="1"/>
      <c r="C1464">
        <v>1</v>
      </c>
      <c r="D1464">
        <v>511294</v>
      </c>
      <c r="F1464" t="s">
        <v>43</v>
      </c>
      <c r="I1464" t="s">
        <v>43</v>
      </c>
      <c r="K1464" s="318"/>
      <c r="L1464"/>
      <c r="M1464" s="319"/>
      <c r="N1464" s="318">
        <v>1</v>
      </c>
      <c r="O1464" s="318"/>
      <c r="P1464" s="318"/>
      <c r="Q1464" s="319"/>
      <c r="R1464" t="s">
        <v>43</v>
      </c>
      <c r="S1464" s="318"/>
      <c r="AB1464" s="318"/>
      <c r="AC1464" s="318"/>
      <c r="AD1464" s="318" t="s">
        <v>43</v>
      </c>
      <c r="AF1464" s="318"/>
      <c r="AG1464" s="320"/>
      <c r="AH1464" s="318"/>
      <c r="AI1464" s="320"/>
    </row>
    <row r="1465" spans="1:35" hidden="1">
      <c r="A1465" t="s">
        <v>4315</v>
      </c>
      <c r="B1465" s="1"/>
      <c r="C1465">
        <v>1</v>
      </c>
      <c r="D1465">
        <v>511295</v>
      </c>
      <c r="F1465" t="s">
        <v>43</v>
      </c>
      <c r="I1465" t="s">
        <v>43</v>
      </c>
      <c r="K1465" s="318"/>
      <c r="L1465"/>
      <c r="M1465" s="319"/>
      <c r="N1465" s="318">
        <v>1</v>
      </c>
      <c r="O1465" s="318"/>
      <c r="P1465" s="318"/>
      <c r="Q1465" s="319"/>
      <c r="R1465" t="s">
        <v>43</v>
      </c>
      <c r="S1465" s="318"/>
      <c r="AB1465" s="318"/>
      <c r="AC1465" s="318"/>
      <c r="AD1465" s="318" t="s">
        <v>43</v>
      </c>
      <c r="AF1465" s="318"/>
      <c r="AG1465" s="320"/>
      <c r="AH1465" s="318"/>
      <c r="AI1465" s="320"/>
    </row>
    <row r="1466" spans="1:35" hidden="1">
      <c r="A1466" t="s">
        <v>4317</v>
      </c>
      <c r="B1466" s="1"/>
      <c r="C1466">
        <v>1</v>
      </c>
      <c r="D1466">
        <v>511296</v>
      </c>
      <c r="F1466" t="s">
        <v>43</v>
      </c>
      <c r="I1466" t="s">
        <v>43</v>
      </c>
      <c r="K1466" s="318"/>
      <c r="L1466"/>
      <c r="M1466" s="319"/>
      <c r="N1466" s="318">
        <v>1</v>
      </c>
      <c r="O1466" s="318"/>
      <c r="P1466" s="318"/>
      <c r="Q1466" s="319"/>
      <c r="R1466" t="s">
        <v>43</v>
      </c>
      <c r="S1466" s="318"/>
      <c r="AB1466" s="318"/>
      <c r="AC1466" s="318"/>
      <c r="AD1466" s="318" t="s">
        <v>43</v>
      </c>
      <c r="AF1466" s="318"/>
      <c r="AG1466" s="320"/>
      <c r="AH1466" s="318"/>
      <c r="AI1466" s="320"/>
    </row>
    <row r="1467" spans="1:35" hidden="1">
      <c r="A1467" t="s">
        <v>4320</v>
      </c>
      <c r="B1467" s="1"/>
      <c r="C1467">
        <v>1</v>
      </c>
      <c r="D1467">
        <v>511297</v>
      </c>
      <c r="F1467" t="s">
        <v>43</v>
      </c>
      <c r="I1467" t="s">
        <v>43</v>
      </c>
      <c r="K1467" s="318"/>
      <c r="L1467"/>
      <c r="M1467" s="319"/>
      <c r="N1467" s="318">
        <v>1</v>
      </c>
      <c r="O1467" s="318"/>
      <c r="P1467" s="318"/>
      <c r="Q1467" s="319"/>
      <c r="R1467" t="s">
        <v>43</v>
      </c>
      <c r="S1467" s="318"/>
      <c r="AB1467" s="318"/>
      <c r="AC1467" s="318"/>
      <c r="AD1467" s="318" t="s">
        <v>43</v>
      </c>
      <c r="AF1467" s="318"/>
      <c r="AG1467" s="320"/>
      <c r="AH1467" s="318"/>
      <c r="AI1467" s="320"/>
    </row>
    <row r="1468" spans="1:35" hidden="1">
      <c r="A1468" t="s">
        <v>4323</v>
      </c>
      <c r="B1468" s="1"/>
      <c r="C1468">
        <v>1</v>
      </c>
      <c r="D1468">
        <v>511298</v>
      </c>
      <c r="F1468" t="s">
        <v>43</v>
      </c>
      <c r="I1468" t="s">
        <v>43</v>
      </c>
      <c r="K1468" s="318"/>
      <c r="L1468"/>
      <c r="M1468" s="319"/>
      <c r="N1468" s="318">
        <v>1</v>
      </c>
      <c r="O1468" s="318"/>
      <c r="P1468" s="318"/>
      <c r="Q1468" s="319"/>
      <c r="R1468" t="s">
        <v>43</v>
      </c>
      <c r="S1468" s="318"/>
      <c r="AB1468" s="318"/>
      <c r="AC1468" s="318"/>
      <c r="AD1468" s="318" t="s">
        <v>43</v>
      </c>
      <c r="AF1468" s="318"/>
      <c r="AG1468" s="320"/>
      <c r="AH1468" s="318"/>
      <c r="AI1468" s="320"/>
    </row>
    <row r="1469" spans="1:35" hidden="1">
      <c r="A1469" t="s">
        <v>4325</v>
      </c>
      <c r="B1469" s="1"/>
      <c r="C1469">
        <v>1</v>
      </c>
      <c r="D1469">
        <v>511299</v>
      </c>
      <c r="F1469" t="s">
        <v>43</v>
      </c>
      <c r="I1469" t="s">
        <v>43</v>
      </c>
      <c r="K1469" s="318"/>
      <c r="L1469"/>
      <c r="M1469" s="319"/>
      <c r="N1469" s="318">
        <v>1</v>
      </c>
      <c r="O1469" s="318"/>
      <c r="P1469" s="318"/>
      <c r="Q1469" s="319"/>
      <c r="R1469" t="s">
        <v>43</v>
      </c>
      <c r="S1469" s="318"/>
      <c r="AB1469" s="318"/>
      <c r="AC1469" s="318"/>
      <c r="AD1469" s="318" t="s">
        <v>43</v>
      </c>
      <c r="AF1469" s="318"/>
      <c r="AG1469" s="320"/>
      <c r="AH1469" s="318"/>
      <c r="AI1469" s="320"/>
    </row>
    <row r="1470" spans="1:35" hidden="1">
      <c r="A1470" t="s">
        <v>4328</v>
      </c>
      <c r="B1470" s="1"/>
      <c r="C1470">
        <v>1</v>
      </c>
      <c r="D1470">
        <v>511300</v>
      </c>
      <c r="F1470" t="s">
        <v>43</v>
      </c>
      <c r="I1470" t="s">
        <v>43</v>
      </c>
      <c r="K1470" s="318"/>
      <c r="L1470"/>
      <c r="M1470" s="319"/>
      <c r="N1470" s="318">
        <v>1</v>
      </c>
      <c r="O1470" s="318"/>
      <c r="P1470" s="318"/>
      <c r="Q1470" s="319"/>
      <c r="R1470" t="s">
        <v>43</v>
      </c>
      <c r="S1470" s="318"/>
      <c r="AB1470" s="318"/>
      <c r="AC1470" s="318"/>
      <c r="AD1470" s="318" t="s">
        <v>43</v>
      </c>
      <c r="AF1470" s="318"/>
      <c r="AG1470" s="320"/>
      <c r="AH1470" s="318"/>
      <c r="AI1470" s="320"/>
    </row>
    <row r="1471" spans="1:35" hidden="1">
      <c r="A1471" t="s">
        <v>4329</v>
      </c>
      <c r="B1471" s="1"/>
      <c r="C1471">
        <v>1</v>
      </c>
      <c r="D1471">
        <v>511301</v>
      </c>
      <c r="F1471" t="s">
        <v>43</v>
      </c>
      <c r="I1471" t="s">
        <v>43</v>
      </c>
      <c r="K1471" s="318"/>
      <c r="L1471"/>
      <c r="M1471" s="319"/>
      <c r="N1471" s="318">
        <v>1</v>
      </c>
      <c r="O1471" s="318"/>
      <c r="P1471" s="318"/>
      <c r="Q1471" s="319"/>
      <c r="R1471" t="s">
        <v>43</v>
      </c>
      <c r="S1471" s="318"/>
      <c r="AB1471" s="318"/>
      <c r="AC1471" s="318"/>
      <c r="AD1471" s="318" t="s">
        <v>43</v>
      </c>
      <c r="AF1471" s="318"/>
      <c r="AG1471" s="320"/>
      <c r="AH1471" s="318"/>
      <c r="AI1471" s="320"/>
    </row>
    <row r="1472" spans="1:35" hidden="1">
      <c r="A1472" t="s">
        <v>4332</v>
      </c>
      <c r="B1472" s="1"/>
      <c r="C1472">
        <v>1</v>
      </c>
      <c r="D1472">
        <v>511302</v>
      </c>
      <c r="F1472" t="s">
        <v>43</v>
      </c>
      <c r="I1472" t="s">
        <v>43</v>
      </c>
      <c r="K1472" s="318"/>
      <c r="L1472"/>
      <c r="M1472" s="319"/>
      <c r="N1472" s="318">
        <v>1</v>
      </c>
      <c r="O1472" s="318"/>
      <c r="P1472" s="318"/>
      <c r="Q1472" s="319"/>
      <c r="R1472" t="s">
        <v>43</v>
      </c>
      <c r="S1472" s="318"/>
      <c r="AB1472" s="318"/>
      <c r="AC1472" s="318"/>
      <c r="AD1472" s="318" t="s">
        <v>43</v>
      </c>
      <c r="AF1472" s="318"/>
      <c r="AG1472" s="320"/>
      <c r="AH1472" s="318"/>
      <c r="AI1472" s="320"/>
    </row>
    <row r="1473" spans="1:35" hidden="1">
      <c r="A1473" t="s">
        <v>4335</v>
      </c>
      <c r="B1473" s="1"/>
      <c r="C1473">
        <v>1</v>
      </c>
      <c r="D1473">
        <v>511303</v>
      </c>
      <c r="F1473" t="s">
        <v>43</v>
      </c>
      <c r="I1473" t="s">
        <v>43</v>
      </c>
      <c r="K1473" s="318"/>
      <c r="L1473"/>
      <c r="M1473" s="319"/>
      <c r="N1473" s="318">
        <v>1</v>
      </c>
      <c r="O1473" s="318"/>
      <c r="P1473" s="318"/>
      <c r="Q1473" s="319"/>
      <c r="R1473" t="s">
        <v>43</v>
      </c>
      <c r="S1473" s="318"/>
      <c r="AB1473" s="318"/>
      <c r="AC1473" s="318"/>
      <c r="AD1473" s="318" t="s">
        <v>43</v>
      </c>
      <c r="AF1473" s="318"/>
      <c r="AG1473" s="320"/>
      <c r="AH1473" s="318"/>
      <c r="AI1473" s="320"/>
    </row>
    <row r="1474" spans="1:35" hidden="1">
      <c r="A1474" t="s">
        <v>4338</v>
      </c>
      <c r="B1474" s="1"/>
      <c r="C1474">
        <v>1</v>
      </c>
      <c r="D1474">
        <v>511304</v>
      </c>
      <c r="F1474" t="s">
        <v>43</v>
      </c>
      <c r="I1474" t="s">
        <v>43</v>
      </c>
      <c r="K1474" s="318"/>
      <c r="L1474"/>
      <c r="M1474" s="319"/>
      <c r="N1474" s="318">
        <v>1</v>
      </c>
      <c r="O1474" s="318"/>
      <c r="P1474" s="318"/>
      <c r="Q1474" s="319"/>
      <c r="R1474" t="s">
        <v>43</v>
      </c>
      <c r="S1474" s="318"/>
      <c r="AB1474" s="318"/>
      <c r="AC1474" s="318"/>
      <c r="AD1474" s="318" t="s">
        <v>43</v>
      </c>
      <c r="AF1474" s="318"/>
      <c r="AG1474" s="320"/>
      <c r="AH1474" s="318"/>
      <c r="AI1474" s="320"/>
    </row>
    <row r="1475" spans="1:35" hidden="1">
      <c r="A1475" t="s">
        <v>4341</v>
      </c>
      <c r="B1475" s="1"/>
      <c r="C1475">
        <v>1</v>
      </c>
      <c r="D1475">
        <v>511305</v>
      </c>
      <c r="F1475" t="s">
        <v>43</v>
      </c>
      <c r="I1475" t="s">
        <v>43</v>
      </c>
      <c r="K1475" s="318"/>
      <c r="L1475"/>
      <c r="M1475" s="319"/>
      <c r="N1475" s="318">
        <v>1</v>
      </c>
      <c r="O1475" s="318"/>
      <c r="P1475" s="318"/>
      <c r="Q1475" s="319"/>
      <c r="R1475" t="s">
        <v>43</v>
      </c>
      <c r="S1475" s="318"/>
      <c r="AB1475" s="318"/>
      <c r="AC1475" s="318"/>
      <c r="AD1475" s="318" t="s">
        <v>43</v>
      </c>
      <c r="AF1475" s="318"/>
      <c r="AG1475" s="320"/>
      <c r="AH1475" s="318"/>
      <c r="AI1475" s="320"/>
    </row>
    <row r="1476" spans="1:35" hidden="1">
      <c r="A1476" t="s">
        <v>4344</v>
      </c>
      <c r="B1476" s="1"/>
      <c r="C1476">
        <v>1</v>
      </c>
      <c r="D1476">
        <v>511306</v>
      </c>
      <c r="F1476" t="s">
        <v>43</v>
      </c>
      <c r="I1476" t="s">
        <v>43</v>
      </c>
      <c r="K1476" s="318"/>
      <c r="L1476"/>
      <c r="M1476" s="319"/>
      <c r="N1476" s="318">
        <v>1</v>
      </c>
      <c r="O1476" s="318"/>
      <c r="P1476" s="318"/>
      <c r="Q1476" s="319"/>
      <c r="R1476" t="s">
        <v>43</v>
      </c>
      <c r="S1476" s="318"/>
      <c r="AB1476" s="318"/>
      <c r="AC1476" s="318"/>
      <c r="AD1476" s="318" t="s">
        <v>43</v>
      </c>
      <c r="AF1476" s="318"/>
      <c r="AG1476" s="320"/>
      <c r="AH1476" s="318"/>
      <c r="AI1476" s="320"/>
    </row>
    <row r="1477" spans="1:35" hidden="1">
      <c r="A1477" t="s">
        <v>4346</v>
      </c>
      <c r="B1477" s="1"/>
      <c r="C1477">
        <v>1</v>
      </c>
      <c r="D1477">
        <v>511307</v>
      </c>
      <c r="F1477" t="s">
        <v>43</v>
      </c>
      <c r="I1477" t="s">
        <v>43</v>
      </c>
      <c r="K1477" s="318"/>
      <c r="L1477"/>
      <c r="M1477" s="319"/>
      <c r="N1477" s="318">
        <v>1</v>
      </c>
      <c r="O1477" s="318"/>
      <c r="P1477" s="318"/>
      <c r="Q1477" s="319"/>
      <c r="R1477" t="s">
        <v>43</v>
      </c>
      <c r="S1477" s="318"/>
      <c r="AB1477" s="318"/>
      <c r="AC1477" s="318"/>
      <c r="AD1477" s="318" t="s">
        <v>43</v>
      </c>
      <c r="AF1477" s="318"/>
      <c r="AG1477" s="320"/>
      <c r="AH1477" s="318"/>
      <c r="AI1477" s="320"/>
    </row>
    <row r="1478" spans="1:35" hidden="1">
      <c r="A1478" t="s">
        <v>4349</v>
      </c>
      <c r="B1478" s="1"/>
      <c r="C1478">
        <v>1</v>
      </c>
      <c r="D1478">
        <v>511308</v>
      </c>
      <c r="F1478" t="s">
        <v>43</v>
      </c>
      <c r="I1478" t="s">
        <v>43</v>
      </c>
      <c r="K1478" s="318"/>
      <c r="L1478"/>
      <c r="M1478" s="319"/>
      <c r="N1478" s="318">
        <v>1</v>
      </c>
      <c r="O1478" s="318"/>
      <c r="P1478" s="318"/>
      <c r="Q1478" s="319"/>
      <c r="R1478" t="s">
        <v>43</v>
      </c>
      <c r="S1478" s="318"/>
      <c r="AB1478" s="318"/>
      <c r="AC1478" s="318"/>
      <c r="AD1478" s="318" t="s">
        <v>43</v>
      </c>
      <c r="AF1478" s="318"/>
      <c r="AG1478" s="320"/>
      <c r="AH1478" s="318"/>
      <c r="AI1478" s="320"/>
    </row>
    <row r="1479" spans="1:35" hidden="1">
      <c r="A1479" t="s">
        <v>4352</v>
      </c>
      <c r="B1479" s="1"/>
      <c r="C1479">
        <v>1</v>
      </c>
      <c r="D1479">
        <v>511309</v>
      </c>
      <c r="F1479" t="s">
        <v>43</v>
      </c>
      <c r="I1479" t="s">
        <v>43</v>
      </c>
      <c r="K1479" s="318"/>
      <c r="L1479"/>
      <c r="M1479" s="319"/>
      <c r="N1479" s="318">
        <v>1</v>
      </c>
      <c r="O1479" s="318"/>
      <c r="P1479" s="318"/>
      <c r="Q1479" s="319"/>
      <c r="R1479" t="s">
        <v>43</v>
      </c>
      <c r="S1479" s="318"/>
      <c r="AB1479" s="318"/>
      <c r="AC1479" s="318"/>
      <c r="AD1479" s="318" t="s">
        <v>43</v>
      </c>
      <c r="AF1479" s="318"/>
      <c r="AG1479" s="320"/>
      <c r="AH1479" s="318"/>
      <c r="AI1479" s="320"/>
    </row>
    <row r="1480" spans="1:35" hidden="1">
      <c r="A1480" t="s">
        <v>4353</v>
      </c>
      <c r="B1480" s="1"/>
      <c r="C1480">
        <v>1</v>
      </c>
      <c r="D1480">
        <v>511310</v>
      </c>
      <c r="F1480" t="s">
        <v>43</v>
      </c>
      <c r="I1480" t="s">
        <v>43</v>
      </c>
      <c r="K1480" s="318"/>
      <c r="L1480"/>
      <c r="M1480" s="319"/>
      <c r="N1480" s="318">
        <v>1</v>
      </c>
      <c r="O1480" s="318"/>
      <c r="P1480" s="318"/>
      <c r="Q1480" s="319"/>
      <c r="R1480" t="s">
        <v>43</v>
      </c>
      <c r="S1480" s="318"/>
      <c r="AB1480" s="318"/>
      <c r="AC1480" s="318"/>
      <c r="AD1480" s="318" t="s">
        <v>43</v>
      </c>
      <c r="AF1480" s="318"/>
      <c r="AG1480" s="320"/>
      <c r="AH1480" s="318"/>
      <c r="AI1480" s="320"/>
    </row>
    <row r="1481" spans="1:35" hidden="1">
      <c r="A1481" t="s">
        <v>4356</v>
      </c>
      <c r="B1481" s="1"/>
      <c r="C1481">
        <v>1</v>
      </c>
      <c r="D1481">
        <v>511311</v>
      </c>
      <c r="F1481" t="s">
        <v>43</v>
      </c>
      <c r="I1481" t="s">
        <v>43</v>
      </c>
      <c r="K1481" s="318"/>
      <c r="L1481"/>
      <c r="M1481" s="319"/>
      <c r="N1481" s="318">
        <v>1</v>
      </c>
      <c r="O1481" s="318"/>
      <c r="P1481" s="318"/>
      <c r="Q1481" s="319"/>
      <c r="R1481" t="s">
        <v>43</v>
      </c>
      <c r="S1481" s="318"/>
      <c r="AB1481" s="318"/>
      <c r="AC1481" s="318"/>
      <c r="AD1481" s="318" t="s">
        <v>43</v>
      </c>
      <c r="AF1481" s="318"/>
      <c r="AG1481" s="320"/>
      <c r="AH1481" s="318"/>
      <c r="AI1481" s="320"/>
    </row>
    <row r="1482" spans="1:35" hidden="1">
      <c r="A1482" t="s">
        <v>4358</v>
      </c>
      <c r="B1482" s="1"/>
      <c r="C1482">
        <v>1</v>
      </c>
      <c r="D1482">
        <v>511312</v>
      </c>
      <c r="F1482" t="s">
        <v>43</v>
      </c>
      <c r="I1482" t="s">
        <v>43</v>
      </c>
      <c r="K1482" s="318"/>
      <c r="L1482"/>
      <c r="M1482" s="319"/>
      <c r="N1482" s="318">
        <v>1</v>
      </c>
      <c r="O1482" s="318"/>
      <c r="P1482" s="318"/>
      <c r="Q1482" s="319"/>
      <c r="R1482" t="s">
        <v>43</v>
      </c>
      <c r="S1482" s="318"/>
      <c r="AB1482" s="318"/>
      <c r="AC1482" s="318"/>
      <c r="AD1482" s="318" t="s">
        <v>43</v>
      </c>
      <c r="AF1482" s="318"/>
      <c r="AG1482" s="320"/>
      <c r="AH1482" s="318"/>
      <c r="AI1482" s="320"/>
    </row>
    <row r="1483" spans="1:35" hidden="1">
      <c r="A1483" t="s">
        <v>4359</v>
      </c>
      <c r="B1483" s="1"/>
      <c r="C1483">
        <v>1</v>
      </c>
      <c r="D1483">
        <v>511313</v>
      </c>
      <c r="F1483" t="s">
        <v>43</v>
      </c>
      <c r="I1483" t="s">
        <v>43</v>
      </c>
      <c r="K1483" s="318"/>
      <c r="L1483"/>
      <c r="M1483" s="319"/>
      <c r="N1483" s="318">
        <v>1</v>
      </c>
      <c r="O1483" s="318"/>
      <c r="P1483" s="318"/>
      <c r="Q1483" s="319"/>
      <c r="R1483" t="s">
        <v>43</v>
      </c>
      <c r="S1483" s="318"/>
      <c r="AB1483" s="318"/>
      <c r="AC1483" s="318"/>
      <c r="AD1483" s="318" t="s">
        <v>43</v>
      </c>
      <c r="AF1483" s="318"/>
      <c r="AG1483" s="320"/>
      <c r="AH1483" s="318"/>
      <c r="AI1483" s="320"/>
    </row>
    <row r="1484" spans="1:35" hidden="1">
      <c r="A1484" t="s">
        <v>4361</v>
      </c>
      <c r="B1484" s="1"/>
      <c r="C1484">
        <v>1</v>
      </c>
      <c r="D1484">
        <v>511314</v>
      </c>
      <c r="F1484" t="s">
        <v>43</v>
      </c>
      <c r="I1484" t="s">
        <v>43</v>
      </c>
      <c r="K1484" s="318"/>
      <c r="L1484"/>
      <c r="M1484" s="319"/>
      <c r="N1484" s="318">
        <v>1</v>
      </c>
      <c r="O1484" s="318"/>
      <c r="P1484" s="318"/>
      <c r="Q1484" s="319"/>
      <c r="R1484" t="s">
        <v>43</v>
      </c>
      <c r="S1484" s="318"/>
      <c r="AB1484" s="318"/>
      <c r="AC1484" s="318"/>
      <c r="AD1484" s="318" t="s">
        <v>43</v>
      </c>
      <c r="AF1484" s="318"/>
      <c r="AG1484" s="320"/>
      <c r="AH1484" s="318"/>
      <c r="AI1484" s="320"/>
    </row>
    <row r="1485" spans="1:35" hidden="1">
      <c r="A1485" t="s">
        <v>4362</v>
      </c>
      <c r="B1485" s="1"/>
      <c r="C1485">
        <v>1</v>
      </c>
      <c r="D1485">
        <v>511315</v>
      </c>
      <c r="F1485" t="s">
        <v>43</v>
      </c>
      <c r="I1485" t="s">
        <v>43</v>
      </c>
      <c r="K1485" s="318"/>
      <c r="L1485"/>
      <c r="M1485" s="319"/>
      <c r="N1485" s="318">
        <v>1</v>
      </c>
      <c r="O1485" s="318"/>
      <c r="P1485" s="318"/>
      <c r="Q1485" s="319"/>
      <c r="R1485" t="s">
        <v>43</v>
      </c>
      <c r="S1485" s="318"/>
      <c r="AB1485" s="318"/>
      <c r="AC1485" s="318"/>
      <c r="AD1485" s="318" t="s">
        <v>43</v>
      </c>
      <c r="AF1485" s="318"/>
      <c r="AG1485" s="320"/>
      <c r="AH1485" s="318"/>
      <c r="AI1485" s="320"/>
    </row>
    <row r="1486" spans="1:35" hidden="1">
      <c r="A1486" t="s">
        <v>4363</v>
      </c>
      <c r="B1486" s="1"/>
      <c r="C1486">
        <v>1</v>
      </c>
      <c r="D1486">
        <v>511316</v>
      </c>
      <c r="F1486" t="s">
        <v>43</v>
      </c>
      <c r="I1486" t="s">
        <v>43</v>
      </c>
      <c r="K1486" s="318"/>
      <c r="L1486"/>
      <c r="M1486" s="319"/>
      <c r="N1486" s="318">
        <v>1</v>
      </c>
      <c r="O1486" s="318"/>
      <c r="P1486" s="318"/>
      <c r="Q1486" s="319"/>
      <c r="R1486" t="s">
        <v>43</v>
      </c>
      <c r="S1486" s="318"/>
      <c r="AB1486" s="318"/>
      <c r="AC1486" s="318"/>
      <c r="AD1486" s="318" t="s">
        <v>43</v>
      </c>
      <c r="AF1486" s="318"/>
      <c r="AG1486" s="320"/>
      <c r="AH1486" s="318"/>
      <c r="AI1486" s="320"/>
    </row>
    <row r="1487" spans="1:35" hidden="1">
      <c r="A1487" t="s">
        <v>4366</v>
      </c>
      <c r="B1487" s="1"/>
      <c r="C1487">
        <v>1</v>
      </c>
      <c r="D1487">
        <v>511317</v>
      </c>
      <c r="F1487" t="s">
        <v>43</v>
      </c>
      <c r="I1487" t="s">
        <v>43</v>
      </c>
      <c r="K1487" s="318"/>
      <c r="L1487"/>
      <c r="M1487" s="319"/>
      <c r="N1487" s="318">
        <v>1</v>
      </c>
      <c r="O1487" s="318"/>
      <c r="P1487" s="318"/>
      <c r="Q1487" s="319"/>
      <c r="R1487" t="s">
        <v>43</v>
      </c>
      <c r="S1487" s="318"/>
      <c r="AB1487" s="318"/>
      <c r="AC1487" s="318"/>
      <c r="AD1487" s="318" t="s">
        <v>43</v>
      </c>
      <c r="AF1487" s="318"/>
      <c r="AG1487" s="320"/>
      <c r="AH1487" s="318"/>
      <c r="AI1487" s="320"/>
    </row>
    <row r="1488" spans="1:35" hidden="1">
      <c r="A1488" t="s">
        <v>4368</v>
      </c>
      <c r="B1488" s="1"/>
      <c r="C1488">
        <v>1</v>
      </c>
      <c r="D1488">
        <v>511318</v>
      </c>
      <c r="F1488" t="s">
        <v>43</v>
      </c>
      <c r="I1488" t="s">
        <v>43</v>
      </c>
      <c r="K1488" s="318"/>
      <c r="L1488"/>
      <c r="M1488" s="319"/>
      <c r="N1488" s="318">
        <v>1</v>
      </c>
      <c r="O1488" s="318"/>
      <c r="P1488" s="318"/>
      <c r="Q1488" s="319"/>
      <c r="R1488" t="s">
        <v>43</v>
      </c>
      <c r="S1488" s="318"/>
      <c r="AB1488" s="318"/>
      <c r="AC1488" s="318"/>
      <c r="AD1488" s="318" t="s">
        <v>43</v>
      </c>
      <c r="AF1488" s="318"/>
      <c r="AG1488" s="320"/>
      <c r="AH1488" s="318"/>
      <c r="AI1488" s="320"/>
    </row>
    <row r="1489" spans="1:35" hidden="1">
      <c r="A1489" t="s">
        <v>4371</v>
      </c>
      <c r="B1489" s="1"/>
      <c r="C1489">
        <v>1</v>
      </c>
      <c r="D1489">
        <v>511319</v>
      </c>
      <c r="F1489" t="s">
        <v>43</v>
      </c>
      <c r="I1489" t="s">
        <v>43</v>
      </c>
      <c r="K1489" s="318"/>
      <c r="L1489"/>
      <c r="M1489" s="319"/>
      <c r="N1489" s="318">
        <v>1</v>
      </c>
      <c r="O1489" s="318"/>
      <c r="P1489" s="318"/>
      <c r="Q1489" s="319"/>
      <c r="R1489" t="s">
        <v>43</v>
      </c>
      <c r="S1489" s="318"/>
      <c r="AB1489" s="318"/>
      <c r="AC1489" s="318"/>
      <c r="AD1489" s="318" t="s">
        <v>43</v>
      </c>
      <c r="AF1489" s="318"/>
      <c r="AG1489" s="320"/>
      <c r="AH1489" s="318"/>
      <c r="AI1489" s="320"/>
    </row>
    <row r="1490" spans="1:35" hidden="1">
      <c r="A1490" t="s">
        <v>4374</v>
      </c>
      <c r="B1490" s="1"/>
      <c r="C1490">
        <v>1</v>
      </c>
      <c r="D1490">
        <v>511320</v>
      </c>
      <c r="F1490" t="s">
        <v>43</v>
      </c>
      <c r="I1490" t="s">
        <v>43</v>
      </c>
      <c r="K1490" s="318"/>
      <c r="L1490"/>
      <c r="M1490" s="319"/>
      <c r="N1490" s="318">
        <v>1</v>
      </c>
      <c r="O1490" s="318"/>
      <c r="P1490" s="318"/>
      <c r="Q1490" s="319"/>
      <c r="R1490" t="s">
        <v>43</v>
      </c>
      <c r="S1490" s="318"/>
      <c r="AB1490" s="318"/>
      <c r="AC1490" s="318"/>
      <c r="AD1490" s="318" t="s">
        <v>43</v>
      </c>
      <c r="AF1490" s="318"/>
      <c r="AG1490" s="320"/>
      <c r="AH1490" s="318"/>
      <c r="AI1490" s="320"/>
    </row>
    <row r="1491" spans="1:35" hidden="1">
      <c r="A1491" t="s">
        <v>4377</v>
      </c>
      <c r="B1491" s="1"/>
      <c r="C1491">
        <v>1</v>
      </c>
      <c r="D1491">
        <v>511321</v>
      </c>
      <c r="F1491" t="s">
        <v>43</v>
      </c>
      <c r="I1491" t="s">
        <v>43</v>
      </c>
      <c r="K1491" s="318"/>
      <c r="L1491"/>
      <c r="M1491" s="319"/>
      <c r="N1491" s="318">
        <v>1</v>
      </c>
      <c r="O1491" s="318"/>
      <c r="P1491" s="318"/>
      <c r="Q1491" s="319"/>
      <c r="R1491" t="s">
        <v>43</v>
      </c>
      <c r="S1491" s="318"/>
      <c r="AB1491" s="318"/>
      <c r="AC1491" s="318"/>
      <c r="AD1491" s="318" t="s">
        <v>43</v>
      </c>
      <c r="AF1491" s="318"/>
      <c r="AG1491" s="320"/>
      <c r="AH1491" s="318"/>
      <c r="AI1491" s="320"/>
    </row>
    <row r="1492" spans="1:35" hidden="1">
      <c r="A1492" t="s">
        <v>4380</v>
      </c>
      <c r="B1492" s="1"/>
      <c r="C1492">
        <v>1</v>
      </c>
      <c r="D1492">
        <v>511322</v>
      </c>
      <c r="F1492" t="s">
        <v>43</v>
      </c>
      <c r="I1492" t="s">
        <v>43</v>
      </c>
      <c r="K1492" s="318"/>
      <c r="L1492"/>
      <c r="M1492" s="319"/>
      <c r="N1492" s="318">
        <v>1</v>
      </c>
      <c r="O1492" s="318"/>
      <c r="P1492" s="318"/>
      <c r="Q1492" s="319"/>
      <c r="R1492" t="s">
        <v>43</v>
      </c>
      <c r="S1492" s="318"/>
      <c r="AB1492" s="318"/>
      <c r="AC1492" s="318"/>
      <c r="AD1492" s="318" t="s">
        <v>43</v>
      </c>
      <c r="AF1492" s="318"/>
      <c r="AG1492" s="320"/>
      <c r="AH1492" s="318"/>
      <c r="AI1492" s="320"/>
    </row>
    <row r="1493" spans="1:35" hidden="1">
      <c r="A1493" t="s">
        <v>4382</v>
      </c>
      <c r="B1493" s="1"/>
      <c r="C1493">
        <v>1</v>
      </c>
      <c r="D1493">
        <v>511323</v>
      </c>
      <c r="F1493" t="s">
        <v>43</v>
      </c>
      <c r="I1493" t="s">
        <v>43</v>
      </c>
      <c r="K1493" s="318"/>
      <c r="L1493"/>
      <c r="M1493" s="319"/>
      <c r="N1493" s="318">
        <v>1</v>
      </c>
      <c r="O1493" s="318"/>
      <c r="P1493" s="318"/>
      <c r="Q1493" s="319"/>
      <c r="R1493" t="s">
        <v>43</v>
      </c>
      <c r="S1493" s="318"/>
      <c r="AB1493" s="318"/>
      <c r="AC1493" s="318"/>
      <c r="AD1493" s="318" t="s">
        <v>43</v>
      </c>
      <c r="AF1493" s="318"/>
      <c r="AG1493" s="320"/>
      <c r="AH1493" s="318"/>
      <c r="AI1493" s="320"/>
    </row>
    <row r="1494" spans="1:35">
      <c r="B1494" s="1"/>
      <c r="K1494" s="318"/>
      <c r="L1494" s="319"/>
      <c r="M1494" s="318"/>
      <c r="N1494" s="318"/>
      <c r="O1494" s="318"/>
      <c r="P1494" s="319"/>
      <c r="Q1494" s="318"/>
      <c r="R1494" s="320"/>
      <c r="S1494" s="318"/>
      <c r="T1494" s="318"/>
      <c r="U1494" s="318"/>
      <c r="V1494" s="318"/>
      <c r="W1494" s="318"/>
      <c r="X1494" s="320"/>
      <c r="Y1494" s="320"/>
      <c r="Z1494" s="320"/>
      <c r="AA1494" s="320"/>
      <c r="AB1494" s="320"/>
      <c r="AC1494" s="320"/>
      <c r="AD1494" s="320"/>
      <c r="AE1494" s="320"/>
      <c r="AF1494" s="320"/>
      <c r="AG1494" s="320"/>
      <c r="AH1494" s="320"/>
      <c r="AI1494" s="320"/>
    </row>
    <row r="1495" spans="1:35">
      <c r="B1495" s="1"/>
      <c r="K1495" s="318"/>
      <c r="L1495" s="319"/>
      <c r="M1495" s="318"/>
      <c r="N1495" s="318"/>
      <c r="O1495" s="318"/>
      <c r="P1495" s="319"/>
      <c r="Q1495" s="318"/>
      <c r="R1495" s="320"/>
      <c r="S1495" s="318"/>
      <c r="T1495" s="318"/>
      <c r="U1495" s="318"/>
      <c r="V1495" s="318"/>
      <c r="W1495" s="318"/>
      <c r="X1495" s="320"/>
      <c r="Y1495" s="320"/>
      <c r="Z1495" s="320"/>
      <c r="AA1495" s="320"/>
      <c r="AB1495" s="320"/>
      <c r="AC1495" s="320"/>
      <c r="AD1495" s="320"/>
      <c r="AE1495" s="320"/>
      <c r="AF1495" s="320"/>
      <c r="AG1495" s="320"/>
      <c r="AH1495" s="320"/>
      <c r="AI1495" s="320"/>
    </row>
    <row r="1496" spans="1:35">
      <c r="B1496" s="1"/>
      <c r="K1496" s="318"/>
      <c r="L1496" s="319"/>
      <c r="M1496" s="318"/>
      <c r="N1496" s="318"/>
      <c r="O1496" s="318"/>
      <c r="P1496" s="319"/>
      <c r="Q1496" s="318"/>
      <c r="R1496" s="320"/>
      <c r="S1496" s="318"/>
      <c r="T1496" s="318"/>
      <c r="U1496" s="318"/>
      <c r="V1496" s="318"/>
      <c r="W1496" s="318"/>
      <c r="X1496" s="320"/>
      <c r="Y1496" s="320"/>
      <c r="Z1496" s="320"/>
      <c r="AA1496" s="320"/>
      <c r="AB1496" s="320"/>
      <c r="AC1496" s="320"/>
      <c r="AD1496" s="320"/>
      <c r="AE1496" s="320"/>
      <c r="AF1496" s="320"/>
      <c r="AG1496" s="320"/>
      <c r="AH1496" s="320"/>
      <c r="AI1496" s="320"/>
    </row>
    <row r="1497" spans="1:35">
      <c r="B1497" s="1"/>
      <c r="K1497" s="318"/>
      <c r="L1497" s="319"/>
      <c r="M1497" s="318"/>
      <c r="N1497" s="318"/>
      <c r="O1497" s="318"/>
      <c r="P1497" s="319"/>
      <c r="Q1497" s="318"/>
      <c r="R1497" s="320"/>
      <c r="S1497" s="318"/>
      <c r="T1497" s="318"/>
      <c r="U1497" s="318"/>
      <c r="V1497" s="318"/>
      <c r="W1497" s="318"/>
      <c r="X1497" s="320"/>
      <c r="Y1497" s="320"/>
      <c r="Z1497" s="320"/>
      <c r="AA1497" s="320"/>
      <c r="AB1497" s="320"/>
      <c r="AC1497" s="320"/>
      <c r="AD1497" s="320"/>
      <c r="AE1497" s="320"/>
      <c r="AF1497" s="320"/>
      <c r="AG1497" s="320"/>
      <c r="AH1497" s="320"/>
      <c r="AI1497" s="320"/>
    </row>
    <row r="1498" spans="1:35">
      <c r="B1498" s="1"/>
      <c r="K1498" s="318"/>
      <c r="L1498" s="319"/>
      <c r="M1498" s="318"/>
      <c r="N1498" s="318"/>
      <c r="O1498" s="318"/>
      <c r="P1498" s="319"/>
      <c r="Q1498" s="318"/>
      <c r="R1498" s="320"/>
      <c r="S1498" s="318"/>
      <c r="T1498" s="318"/>
      <c r="U1498" s="318"/>
      <c r="V1498" s="318"/>
      <c r="W1498" s="318"/>
      <c r="X1498" s="320"/>
      <c r="Y1498" s="320"/>
      <c r="Z1498" s="320"/>
      <c r="AA1498" s="320"/>
      <c r="AB1498" s="320"/>
      <c r="AC1498" s="320"/>
      <c r="AD1498" s="320"/>
      <c r="AE1498" s="320"/>
      <c r="AF1498" s="320"/>
      <c r="AG1498" s="320"/>
      <c r="AH1498" s="320"/>
      <c r="AI1498" s="320"/>
    </row>
    <row r="1499" spans="1:35">
      <c r="B1499" s="1"/>
      <c r="K1499" s="318"/>
      <c r="L1499" s="319"/>
      <c r="M1499" s="318"/>
      <c r="N1499" s="318"/>
      <c r="O1499" s="318"/>
      <c r="P1499" s="319"/>
      <c r="Q1499" s="318"/>
      <c r="R1499" s="320"/>
      <c r="S1499" s="318"/>
      <c r="T1499" s="318"/>
      <c r="U1499" s="318"/>
      <c r="V1499" s="318"/>
      <c r="W1499" s="318"/>
      <c r="X1499" s="320"/>
      <c r="Y1499" s="320"/>
      <c r="Z1499" s="320"/>
      <c r="AA1499" s="320"/>
      <c r="AB1499" s="320"/>
      <c r="AC1499" s="320"/>
      <c r="AD1499" s="320"/>
      <c r="AE1499" s="320"/>
      <c r="AF1499" s="320"/>
      <c r="AG1499" s="320"/>
      <c r="AH1499" s="320"/>
      <c r="AI1499" s="320"/>
    </row>
    <row r="1500" spans="1:35">
      <c r="B1500" s="1"/>
      <c r="K1500" s="318"/>
      <c r="L1500" s="319"/>
      <c r="M1500" s="318"/>
      <c r="N1500" s="318"/>
      <c r="O1500" s="318"/>
      <c r="P1500" s="319"/>
      <c r="Q1500" s="318"/>
      <c r="R1500" s="320"/>
      <c r="S1500" s="318"/>
      <c r="T1500" s="318"/>
      <c r="U1500" s="318"/>
      <c r="V1500" s="318"/>
      <c r="W1500" s="318"/>
      <c r="X1500" s="320"/>
      <c r="Y1500" s="320"/>
      <c r="Z1500" s="320"/>
      <c r="AA1500" s="320"/>
      <c r="AB1500" s="320"/>
      <c r="AC1500" s="320"/>
      <c r="AD1500" s="320"/>
      <c r="AE1500" s="320"/>
      <c r="AF1500" s="320"/>
      <c r="AG1500" s="320"/>
      <c r="AH1500" s="320"/>
      <c r="AI1500" s="320"/>
    </row>
    <row r="1501" spans="1:35">
      <c r="B1501" s="1"/>
      <c r="K1501" s="318"/>
      <c r="L1501" s="319"/>
      <c r="M1501" s="318"/>
      <c r="N1501" s="318"/>
      <c r="O1501" s="318"/>
      <c r="P1501" s="319"/>
      <c r="Q1501" s="318"/>
      <c r="R1501" s="320"/>
      <c r="S1501" s="318"/>
      <c r="T1501" s="318"/>
      <c r="U1501" s="318"/>
      <c r="V1501" s="318"/>
      <c r="W1501" s="318"/>
      <c r="X1501" s="320"/>
      <c r="Y1501" s="320"/>
      <c r="Z1501" s="320"/>
      <c r="AA1501" s="320"/>
      <c r="AB1501" s="320"/>
      <c r="AC1501" s="320"/>
      <c r="AD1501" s="320"/>
      <c r="AE1501" s="320"/>
      <c r="AF1501" s="320"/>
      <c r="AG1501" s="320"/>
      <c r="AH1501" s="320"/>
      <c r="AI1501" s="320"/>
    </row>
    <row r="1502" spans="1:35">
      <c r="B1502" s="1"/>
      <c r="K1502" s="318"/>
      <c r="L1502" s="319"/>
      <c r="M1502" s="318"/>
      <c r="N1502" s="318"/>
      <c r="O1502" s="318"/>
      <c r="P1502" s="319"/>
      <c r="Q1502" s="318"/>
      <c r="R1502" s="320"/>
      <c r="S1502" s="318"/>
      <c r="T1502" s="318"/>
      <c r="U1502" s="318"/>
      <c r="V1502" s="318"/>
      <c r="W1502" s="318"/>
      <c r="X1502" s="320"/>
      <c r="Y1502" s="320"/>
      <c r="Z1502" s="320"/>
      <c r="AA1502" s="320"/>
      <c r="AB1502" s="320"/>
      <c r="AC1502" s="320"/>
      <c r="AD1502" s="320"/>
      <c r="AE1502" s="320"/>
      <c r="AF1502" s="320"/>
      <c r="AG1502" s="320"/>
      <c r="AH1502" s="320"/>
      <c r="AI1502" s="320"/>
    </row>
    <row r="1503" spans="1:35">
      <c r="B1503" s="1"/>
      <c r="K1503" s="318"/>
      <c r="L1503" s="319"/>
      <c r="M1503" s="318"/>
      <c r="N1503" s="318"/>
      <c r="O1503" s="318"/>
      <c r="P1503" s="319"/>
      <c r="Q1503" s="318"/>
      <c r="R1503" s="320"/>
      <c r="S1503" s="318"/>
      <c r="T1503" s="318"/>
      <c r="U1503" s="318"/>
      <c r="V1503" s="318"/>
      <c r="W1503" s="318"/>
      <c r="X1503" s="320"/>
      <c r="Y1503" s="320"/>
      <c r="Z1503" s="320"/>
      <c r="AA1503" s="320"/>
      <c r="AB1503" s="320"/>
      <c r="AC1503" s="320"/>
      <c r="AD1503" s="320"/>
      <c r="AE1503" s="320"/>
      <c r="AF1503" s="320"/>
      <c r="AG1503" s="320"/>
      <c r="AH1503" s="320"/>
      <c r="AI1503" s="320"/>
    </row>
    <row r="1504" spans="1:35">
      <c r="B1504" s="1"/>
      <c r="K1504" s="318"/>
      <c r="L1504" s="319"/>
      <c r="M1504" s="318"/>
      <c r="N1504" s="318"/>
      <c r="O1504" s="318"/>
      <c r="P1504" s="319"/>
      <c r="Q1504" s="318"/>
      <c r="R1504" s="320"/>
      <c r="S1504" s="318"/>
      <c r="T1504" s="318"/>
      <c r="U1504" s="318"/>
      <c r="V1504" s="318"/>
      <c r="W1504" s="318"/>
      <c r="X1504" s="320"/>
      <c r="Y1504" s="320"/>
      <c r="Z1504" s="320"/>
      <c r="AA1504" s="320"/>
      <c r="AB1504" s="320"/>
      <c r="AC1504" s="320"/>
      <c r="AD1504" s="320"/>
      <c r="AE1504" s="320"/>
      <c r="AF1504" s="320"/>
      <c r="AG1504" s="320"/>
      <c r="AH1504" s="320"/>
      <c r="AI1504" s="320"/>
    </row>
    <row r="1505" spans="2:35">
      <c r="B1505" s="1"/>
      <c r="K1505" s="318"/>
      <c r="L1505" s="319"/>
      <c r="M1505" s="318"/>
      <c r="N1505" s="318"/>
      <c r="O1505" s="318"/>
      <c r="P1505" s="319"/>
      <c r="Q1505" s="318"/>
      <c r="R1505" s="320"/>
      <c r="S1505" s="318"/>
      <c r="T1505" s="318"/>
      <c r="U1505" s="318"/>
      <c r="V1505" s="318"/>
      <c r="W1505" s="318"/>
      <c r="X1505" s="320"/>
      <c r="Y1505" s="320"/>
      <c r="Z1505" s="320"/>
      <c r="AA1505" s="320"/>
      <c r="AB1505" s="320"/>
      <c r="AC1505" s="320"/>
      <c r="AD1505" s="320"/>
      <c r="AE1505" s="320"/>
      <c r="AF1505" s="320"/>
      <c r="AG1505" s="320"/>
      <c r="AH1505" s="320"/>
      <c r="AI1505" s="320"/>
    </row>
    <row r="1506" spans="2:35">
      <c r="B1506" s="1"/>
      <c r="K1506" s="318"/>
      <c r="L1506" s="319"/>
      <c r="M1506" s="318"/>
      <c r="N1506" s="318"/>
      <c r="O1506" s="318"/>
      <c r="P1506" s="319"/>
      <c r="Q1506" s="318"/>
      <c r="R1506" s="320"/>
      <c r="S1506" s="318"/>
      <c r="T1506" s="318"/>
      <c r="U1506" s="318"/>
      <c r="V1506" s="318"/>
      <c r="W1506" s="318"/>
      <c r="X1506" s="320"/>
      <c r="Y1506" s="320"/>
      <c r="Z1506" s="320"/>
      <c r="AA1506" s="320"/>
      <c r="AB1506" s="320"/>
      <c r="AC1506" s="320"/>
      <c r="AD1506" s="320"/>
      <c r="AE1506" s="320"/>
      <c r="AF1506" s="320"/>
      <c r="AG1506" s="320"/>
      <c r="AH1506" s="320"/>
      <c r="AI1506" s="320"/>
    </row>
    <row r="1507" spans="2:35">
      <c r="B1507" s="1"/>
      <c r="K1507" s="318"/>
      <c r="L1507" s="319"/>
      <c r="M1507" s="318"/>
      <c r="N1507" s="318"/>
      <c r="O1507" s="318"/>
      <c r="P1507" s="319"/>
      <c r="Q1507" s="318"/>
      <c r="R1507" s="320"/>
      <c r="S1507" s="318"/>
      <c r="T1507" s="318"/>
      <c r="U1507" s="318"/>
      <c r="V1507" s="318"/>
      <c r="W1507" s="318"/>
      <c r="X1507" s="320"/>
      <c r="Y1507" s="320"/>
      <c r="Z1507" s="320"/>
      <c r="AA1507" s="320"/>
      <c r="AB1507" s="320"/>
      <c r="AC1507" s="320"/>
      <c r="AD1507" s="320"/>
      <c r="AE1507" s="320"/>
      <c r="AF1507" s="320"/>
      <c r="AG1507" s="320"/>
      <c r="AH1507" s="320"/>
      <c r="AI1507" s="320"/>
    </row>
    <row r="1508" spans="2:35">
      <c r="B1508" s="1"/>
      <c r="K1508" s="318"/>
      <c r="L1508" s="319"/>
      <c r="M1508" s="318"/>
      <c r="N1508" s="318"/>
      <c r="O1508" s="318"/>
      <c r="P1508" s="319"/>
      <c r="Q1508" s="318"/>
      <c r="R1508" s="320"/>
      <c r="S1508" s="318"/>
      <c r="T1508" s="318"/>
      <c r="U1508" s="318"/>
      <c r="V1508" s="318"/>
      <c r="W1508" s="318"/>
      <c r="X1508" s="320"/>
      <c r="Y1508" s="320"/>
      <c r="Z1508" s="320"/>
      <c r="AA1508" s="320"/>
      <c r="AB1508" s="320"/>
      <c r="AC1508" s="320"/>
      <c r="AD1508" s="320"/>
      <c r="AE1508" s="320"/>
      <c r="AF1508" s="320"/>
      <c r="AG1508" s="320"/>
      <c r="AH1508" s="320"/>
      <c r="AI1508" s="320"/>
    </row>
    <row r="1509" spans="2:35">
      <c r="B1509" s="1"/>
      <c r="K1509" s="318"/>
      <c r="L1509" s="319"/>
      <c r="M1509" s="318"/>
      <c r="N1509" s="318"/>
      <c r="O1509" s="318"/>
      <c r="P1509" s="319"/>
      <c r="Q1509" s="318"/>
      <c r="R1509" s="320"/>
      <c r="S1509" s="318"/>
      <c r="T1509" s="318"/>
      <c r="U1509" s="318"/>
      <c r="V1509" s="318"/>
      <c r="W1509" s="318"/>
      <c r="X1509" s="320"/>
      <c r="Y1509" s="320"/>
      <c r="Z1509" s="320"/>
      <c r="AA1509" s="320"/>
      <c r="AB1509" s="320"/>
      <c r="AC1509" s="320"/>
      <c r="AD1509" s="320"/>
      <c r="AE1509" s="320"/>
      <c r="AF1509" s="320"/>
      <c r="AG1509" s="320"/>
      <c r="AH1509" s="320"/>
      <c r="AI1509" s="320"/>
    </row>
    <row r="1510" spans="2:35">
      <c r="B1510" s="1"/>
      <c r="K1510" s="318"/>
      <c r="L1510" s="319"/>
      <c r="M1510" s="318"/>
      <c r="N1510" s="318"/>
      <c r="O1510" s="318"/>
      <c r="P1510" s="319"/>
      <c r="Q1510" s="318"/>
      <c r="R1510" s="320"/>
      <c r="S1510" s="318"/>
      <c r="T1510" s="318"/>
      <c r="U1510" s="318"/>
      <c r="V1510" s="318"/>
      <c r="W1510" s="318"/>
      <c r="X1510" s="320"/>
      <c r="Y1510" s="320"/>
      <c r="Z1510" s="320"/>
      <c r="AA1510" s="320"/>
      <c r="AB1510" s="320"/>
      <c r="AC1510" s="320"/>
      <c r="AD1510" s="320"/>
      <c r="AE1510" s="320"/>
      <c r="AF1510" s="320"/>
      <c r="AG1510" s="320"/>
      <c r="AH1510" s="320"/>
      <c r="AI1510" s="320"/>
    </row>
    <row r="1511" spans="2:35">
      <c r="B1511" s="1"/>
      <c r="K1511" s="318"/>
      <c r="L1511" s="319"/>
      <c r="M1511" s="318"/>
      <c r="N1511" s="318"/>
      <c r="O1511" s="318"/>
      <c r="P1511" s="319"/>
      <c r="Q1511" s="318"/>
      <c r="R1511" s="320"/>
      <c r="S1511" s="318"/>
      <c r="T1511" s="318"/>
      <c r="U1511" s="318"/>
      <c r="V1511" s="318"/>
      <c r="W1511" s="318"/>
      <c r="X1511" s="320"/>
      <c r="Y1511" s="320"/>
      <c r="Z1511" s="320"/>
      <c r="AA1511" s="320"/>
      <c r="AB1511" s="320"/>
      <c r="AC1511" s="320"/>
      <c r="AD1511" s="320"/>
      <c r="AE1511" s="320"/>
      <c r="AF1511" s="320"/>
      <c r="AG1511" s="320"/>
      <c r="AH1511" s="320"/>
      <c r="AI1511" s="320"/>
    </row>
    <row r="1512" spans="2:35">
      <c r="B1512" s="1"/>
      <c r="K1512" s="318"/>
      <c r="L1512" s="319"/>
      <c r="M1512" s="318"/>
      <c r="N1512" s="318"/>
      <c r="O1512" s="318"/>
      <c r="P1512" s="319"/>
      <c r="Q1512" s="318"/>
      <c r="R1512" s="320"/>
      <c r="S1512" s="318"/>
      <c r="T1512" s="318"/>
      <c r="U1512" s="318"/>
      <c r="V1512" s="318"/>
      <c r="W1512" s="318"/>
      <c r="X1512" s="320"/>
      <c r="Y1512" s="320"/>
      <c r="Z1512" s="320"/>
      <c r="AA1512" s="320"/>
      <c r="AB1512" s="320"/>
      <c r="AC1512" s="320"/>
      <c r="AD1512" s="320"/>
      <c r="AE1512" s="320"/>
      <c r="AF1512" s="320"/>
      <c r="AG1512" s="320"/>
      <c r="AH1512" s="320"/>
      <c r="AI1512" s="320"/>
    </row>
    <row r="1513" spans="2:35">
      <c r="B1513" s="1"/>
      <c r="K1513" s="318"/>
      <c r="L1513" s="319"/>
      <c r="M1513" s="318"/>
      <c r="N1513" s="318"/>
      <c r="O1513" s="318"/>
      <c r="P1513" s="319"/>
      <c r="Q1513" s="318"/>
      <c r="R1513" s="320"/>
      <c r="S1513" s="318"/>
      <c r="T1513" s="318"/>
      <c r="U1513" s="318"/>
      <c r="V1513" s="318"/>
      <c r="W1513" s="318"/>
      <c r="X1513" s="320"/>
      <c r="Y1513" s="320"/>
      <c r="Z1513" s="320"/>
      <c r="AA1513" s="320"/>
      <c r="AB1513" s="320"/>
      <c r="AC1513" s="320"/>
      <c r="AD1513" s="320"/>
      <c r="AE1513" s="320"/>
      <c r="AF1513" s="320"/>
      <c r="AG1513" s="320"/>
      <c r="AH1513" s="320"/>
      <c r="AI1513" s="320"/>
    </row>
    <row r="1514" spans="2:35">
      <c r="B1514" s="1"/>
      <c r="K1514" s="318"/>
      <c r="L1514" s="319"/>
      <c r="M1514" s="318"/>
      <c r="N1514" s="318"/>
      <c r="O1514" s="318"/>
      <c r="P1514" s="319"/>
      <c r="Q1514" s="318"/>
      <c r="R1514" s="320"/>
      <c r="S1514" s="318"/>
      <c r="T1514" s="318"/>
      <c r="U1514" s="318"/>
      <c r="V1514" s="318"/>
      <c r="W1514" s="318"/>
      <c r="X1514" s="320"/>
      <c r="Y1514" s="320"/>
      <c r="Z1514" s="320"/>
      <c r="AA1514" s="320"/>
      <c r="AB1514" s="320"/>
      <c r="AC1514" s="320"/>
      <c r="AD1514" s="320"/>
      <c r="AE1514" s="320"/>
      <c r="AF1514" s="320"/>
      <c r="AG1514" s="320"/>
      <c r="AH1514" s="320"/>
      <c r="AI1514" s="320"/>
    </row>
    <row r="1515" spans="2:35">
      <c r="B1515" s="1"/>
      <c r="K1515" s="318"/>
      <c r="L1515" s="319"/>
      <c r="M1515" s="318"/>
      <c r="N1515" s="318"/>
      <c r="O1515" s="318"/>
      <c r="P1515" s="319"/>
      <c r="Q1515" s="318"/>
      <c r="R1515" s="320"/>
      <c r="S1515" s="318"/>
      <c r="T1515" s="318"/>
      <c r="U1515" s="318"/>
      <c r="V1515" s="318"/>
      <c r="W1515" s="318"/>
      <c r="X1515" s="320"/>
      <c r="Y1515" s="320"/>
      <c r="Z1515" s="320"/>
      <c r="AA1515" s="320"/>
      <c r="AB1515" s="320"/>
      <c r="AC1515" s="320"/>
      <c r="AD1515" s="320"/>
      <c r="AE1515" s="320"/>
      <c r="AF1515" s="320"/>
      <c r="AG1515" s="320"/>
      <c r="AH1515" s="320"/>
      <c r="AI1515" s="320"/>
    </row>
    <row r="1516" spans="2:35">
      <c r="B1516" s="1"/>
      <c r="K1516" s="318"/>
      <c r="L1516" s="319"/>
      <c r="M1516" s="318"/>
      <c r="N1516" s="318"/>
      <c r="O1516" s="318"/>
      <c r="P1516" s="319"/>
      <c r="Q1516" s="318"/>
      <c r="R1516" s="320"/>
      <c r="S1516" s="318"/>
      <c r="T1516" s="318"/>
      <c r="U1516" s="318"/>
      <c r="V1516" s="318"/>
      <c r="W1516" s="318"/>
      <c r="X1516" s="320"/>
      <c r="Y1516" s="320"/>
      <c r="Z1516" s="320"/>
      <c r="AA1516" s="320"/>
      <c r="AB1516" s="320"/>
      <c r="AC1516" s="320"/>
      <c r="AD1516" s="320"/>
      <c r="AE1516" s="320"/>
      <c r="AF1516" s="320"/>
      <c r="AG1516" s="320"/>
      <c r="AH1516" s="320"/>
      <c r="AI1516" s="320"/>
    </row>
    <row r="1517" spans="2:35">
      <c r="B1517" s="1"/>
      <c r="K1517" s="318"/>
      <c r="L1517" s="319"/>
      <c r="M1517" s="318"/>
      <c r="N1517" s="318"/>
      <c r="O1517" s="318"/>
      <c r="P1517" s="319"/>
      <c r="Q1517" s="318"/>
      <c r="R1517" s="320"/>
      <c r="S1517" s="318"/>
      <c r="T1517" s="318"/>
      <c r="U1517" s="318"/>
      <c r="V1517" s="318"/>
      <c r="W1517" s="318"/>
      <c r="X1517" s="320"/>
      <c r="Y1517" s="320"/>
      <c r="Z1517" s="320"/>
      <c r="AA1517" s="320"/>
      <c r="AB1517" s="320"/>
      <c r="AC1517" s="320"/>
      <c r="AD1517" s="320"/>
      <c r="AE1517" s="320"/>
      <c r="AF1517" s="320"/>
      <c r="AG1517" s="320"/>
      <c r="AH1517" s="320"/>
      <c r="AI1517" s="320"/>
    </row>
    <row r="1518" spans="2:35">
      <c r="B1518" s="1"/>
      <c r="K1518" s="318"/>
      <c r="L1518" s="319"/>
      <c r="M1518" s="318"/>
      <c r="N1518" s="318"/>
      <c r="O1518" s="318"/>
      <c r="P1518" s="319"/>
      <c r="Q1518" s="318"/>
      <c r="R1518" s="320"/>
      <c r="S1518" s="318"/>
      <c r="T1518" s="318"/>
      <c r="U1518" s="318"/>
      <c r="V1518" s="318"/>
      <c r="W1518" s="318"/>
      <c r="X1518" s="320"/>
      <c r="Y1518" s="320"/>
      <c r="Z1518" s="320"/>
      <c r="AA1518" s="320"/>
      <c r="AB1518" s="320"/>
      <c r="AC1518" s="320"/>
      <c r="AD1518" s="320"/>
      <c r="AE1518" s="320"/>
      <c r="AF1518" s="320"/>
      <c r="AG1518" s="320"/>
      <c r="AH1518" s="320"/>
      <c r="AI1518" s="320"/>
    </row>
    <row r="1519" spans="2:35">
      <c r="B1519" s="1"/>
      <c r="K1519" s="318"/>
      <c r="L1519" s="319"/>
      <c r="M1519" s="318"/>
      <c r="N1519" s="318"/>
      <c r="O1519" s="318"/>
      <c r="P1519" s="319"/>
      <c r="Q1519" s="318"/>
      <c r="R1519" s="320"/>
      <c r="S1519" s="318"/>
      <c r="T1519" s="318"/>
      <c r="U1519" s="318"/>
      <c r="V1519" s="318"/>
      <c r="W1519" s="318"/>
      <c r="X1519" s="320"/>
      <c r="Y1519" s="320"/>
      <c r="Z1519" s="320"/>
      <c r="AA1519" s="320"/>
      <c r="AB1519" s="320"/>
      <c r="AC1519" s="320"/>
      <c r="AD1519" s="320"/>
      <c r="AE1519" s="320"/>
      <c r="AF1519" s="320"/>
      <c r="AG1519" s="320"/>
      <c r="AH1519" s="320"/>
      <c r="AI1519" s="320"/>
    </row>
    <row r="1520" spans="2:35">
      <c r="B1520" s="1"/>
      <c r="K1520" s="318"/>
      <c r="L1520" s="319"/>
      <c r="M1520" s="318"/>
      <c r="N1520" s="318"/>
      <c r="O1520" s="318"/>
      <c r="P1520" s="319"/>
      <c r="Q1520" s="318"/>
      <c r="R1520" s="320"/>
      <c r="S1520" s="318"/>
      <c r="T1520" s="318"/>
      <c r="U1520" s="318"/>
      <c r="V1520" s="318"/>
      <c r="W1520" s="318"/>
      <c r="X1520" s="320"/>
      <c r="Y1520" s="320"/>
      <c r="Z1520" s="320"/>
      <c r="AA1520" s="320"/>
      <c r="AB1520" s="320"/>
      <c r="AC1520" s="320"/>
      <c r="AD1520" s="320"/>
      <c r="AE1520" s="320"/>
      <c r="AF1520" s="320"/>
      <c r="AG1520" s="320"/>
      <c r="AH1520" s="320"/>
      <c r="AI1520" s="320"/>
    </row>
    <row r="1521" spans="2:35">
      <c r="B1521" s="1"/>
      <c r="K1521" s="318"/>
      <c r="L1521" s="319"/>
      <c r="M1521" s="318"/>
      <c r="N1521" s="318"/>
      <c r="O1521" s="318"/>
      <c r="P1521" s="319"/>
      <c r="Q1521" s="318"/>
      <c r="R1521" s="320"/>
      <c r="S1521" s="318"/>
      <c r="T1521" s="318"/>
      <c r="U1521" s="318"/>
      <c r="V1521" s="318"/>
      <c r="W1521" s="318"/>
      <c r="X1521" s="320"/>
      <c r="Y1521" s="320"/>
      <c r="Z1521" s="320"/>
      <c r="AA1521" s="320"/>
      <c r="AB1521" s="320"/>
      <c r="AC1521" s="320"/>
      <c r="AD1521" s="320"/>
      <c r="AE1521" s="320"/>
      <c r="AF1521" s="320"/>
      <c r="AG1521" s="320"/>
      <c r="AH1521" s="320"/>
      <c r="AI1521" s="320"/>
    </row>
    <row r="1522" spans="2:35">
      <c r="B1522" s="1"/>
      <c r="K1522" s="318"/>
      <c r="L1522" s="319"/>
      <c r="M1522" s="318"/>
      <c r="N1522" s="318"/>
      <c r="O1522" s="318"/>
      <c r="P1522" s="319"/>
      <c r="Q1522" s="318"/>
      <c r="R1522" s="320"/>
      <c r="S1522" s="318"/>
      <c r="T1522" s="318"/>
      <c r="U1522" s="318"/>
      <c r="V1522" s="318"/>
      <c r="W1522" s="318"/>
      <c r="X1522" s="320"/>
      <c r="Y1522" s="320"/>
      <c r="Z1522" s="320"/>
      <c r="AA1522" s="320"/>
      <c r="AB1522" s="320"/>
      <c r="AC1522" s="320"/>
      <c r="AD1522" s="320"/>
      <c r="AE1522" s="320"/>
      <c r="AF1522" s="320"/>
      <c r="AG1522" s="320"/>
      <c r="AH1522" s="320"/>
      <c r="AI1522" s="320"/>
    </row>
    <row r="1523" spans="2:35">
      <c r="B1523" s="1"/>
      <c r="K1523" s="318"/>
      <c r="L1523" s="319"/>
      <c r="M1523" s="318"/>
      <c r="N1523" s="318"/>
      <c r="O1523" s="318"/>
      <c r="P1523" s="319"/>
      <c r="Q1523" s="318"/>
      <c r="R1523" s="320"/>
      <c r="S1523" s="318"/>
      <c r="T1523" s="318"/>
      <c r="U1523" s="318"/>
      <c r="V1523" s="318"/>
      <c r="W1523" s="318"/>
      <c r="X1523" s="320"/>
      <c r="Y1523" s="320"/>
      <c r="Z1523" s="320"/>
      <c r="AA1523" s="320"/>
      <c r="AB1523" s="320"/>
      <c r="AC1523" s="320"/>
      <c r="AD1523" s="320"/>
      <c r="AE1523" s="320"/>
      <c r="AF1523" s="320"/>
      <c r="AG1523" s="320"/>
      <c r="AH1523" s="320"/>
      <c r="AI1523" s="320"/>
    </row>
    <row r="1524" spans="2:35">
      <c r="B1524" s="1"/>
      <c r="K1524" s="318"/>
      <c r="L1524" s="319"/>
      <c r="M1524" s="318"/>
      <c r="N1524" s="318"/>
      <c r="O1524" s="318"/>
      <c r="P1524" s="319"/>
      <c r="Q1524" s="318"/>
      <c r="R1524" s="320"/>
      <c r="S1524" s="318"/>
      <c r="T1524" s="318"/>
      <c r="U1524" s="318"/>
      <c r="V1524" s="318"/>
      <c r="W1524" s="318"/>
      <c r="X1524" s="320"/>
      <c r="Y1524" s="320"/>
      <c r="Z1524" s="320"/>
      <c r="AA1524" s="320"/>
      <c r="AB1524" s="320"/>
      <c r="AC1524" s="320"/>
      <c r="AD1524" s="320"/>
      <c r="AE1524" s="320"/>
      <c r="AF1524" s="320"/>
      <c r="AG1524" s="320"/>
      <c r="AH1524" s="320"/>
      <c r="AI1524" s="320"/>
    </row>
    <row r="1525" spans="2:35">
      <c r="B1525" s="1"/>
      <c r="K1525" s="318"/>
      <c r="L1525" s="319"/>
      <c r="M1525" s="318"/>
      <c r="N1525" s="318"/>
      <c r="O1525" s="318"/>
      <c r="P1525" s="319"/>
      <c r="Q1525" s="318"/>
      <c r="R1525" s="320"/>
      <c r="S1525" s="318"/>
      <c r="T1525" s="318"/>
      <c r="U1525" s="318"/>
      <c r="V1525" s="318"/>
      <c r="W1525" s="318"/>
      <c r="X1525" s="320"/>
      <c r="Y1525" s="320"/>
      <c r="Z1525" s="320"/>
      <c r="AA1525" s="320"/>
      <c r="AB1525" s="320"/>
      <c r="AC1525" s="320"/>
      <c r="AD1525" s="320"/>
      <c r="AE1525" s="320"/>
      <c r="AF1525" s="320"/>
      <c r="AG1525" s="320"/>
      <c r="AH1525" s="320"/>
      <c r="AI1525" s="320"/>
    </row>
    <row r="1526" spans="2:35">
      <c r="B1526" s="1"/>
      <c r="K1526" s="318"/>
      <c r="L1526" s="319"/>
      <c r="M1526" s="318"/>
      <c r="N1526" s="318"/>
      <c r="O1526" s="318"/>
      <c r="P1526" s="319"/>
      <c r="Q1526" s="318"/>
      <c r="R1526" s="320"/>
      <c r="S1526" s="318"/>
      <c r="T1526" s="318"/>
      <c r="U1526" s="318"/>
      <c r="V1526" s="318"/>
      <c r="W1526" s="318"/>
      <c r="X1526" s="320"/>
      <c r="Y1526" s="320"/>
      <c r="Z1526" s="320"/>
      <c r="AA1526" s="320"/>
      <c r="AB1526" s="320"/>
      <c r="AC1526" s="320"/>
      <c r="AD1526" s="320"/>
      <c r="AE1526" s="320"/>
      <c r="AF1526" s="320"/>
      <c r="AG1526" s="320"/>
      <c r="AH1526" s="320"/>
      <c r="AI1526" s="320"/>
    </row>
    <row r="1527" spans="2:35">
      <c r="B1527" s="1"/>
      <c r="K1527" s="318"/>
      <c r="L1527" s="319"/>
      <c r="M1527" s="318"/>
      <c r="N1527" s="318"/>
      <c r="O1527" s="318"/>
      <c r="P1527" s="319"/>
      <c r="Q1527" s="318"/>
      <c r="R1527" s="320"/>
      <c r="S1527" s="318"/>
      <c r="T1527" s="318"/>
      <c r="U1527" s="318"/>
      <c r="V1527" s="318"/>
      <c r="W1527" s="318"/>
      <c r="X1527" s="320"/>
      <c r="Y1527" s="320"/>
      <c r="Z1527" s="320"/>
      <c r="AA1527" s="320"/>
      <c r="AB1527" s="320"/>
      <c r="AC1527" s="320"/>
      <c r="AD1527" s="320"/>
      <c r="AE1527" s="320"/>
      <c r="AF1527" s="320"/>
      <c r="AG1527" s="320"/>
      <c r="AH1527" s="320"/>
      <c r="AI1527" s="320"/>
    </row>
    <row r="1528" spans="2:35">
      <c r="B1528" s="1"/>
      <c r="K1528" s="318"/>
      <c r="L1528" s="319"/>
      <c r="M1528" s="318"/>
      <c r="N1528" s="318"/>
      <c r="O1528" s="318"/>
      <c r="P1528" s="319"/>
      <c r="Q1528" s="318"/>
      <c r="R1528" s="320"/>
      <c r="S1528" s="318"/>
      <c r="T1528" s="318"/>
      <c r="U1528" s="318"/>
      <c r="V1528" s="318"/>
      <c r="W1528" s="318"/>
      <c r="X1528" s="320"/>
      <c r="Y1528" s="320"/>
      <c r="Z1528" s="320"/>
      <c r="AA1528" s="320"/>
      <c r="AB1528" s="320"/>
      <c r="AC1528" s="320"/>
      <c r="AD1528" s="320"/>
      <c r="AE1528" s="320"/>
      <c r="AF1528" s="320"/>
      <c r="AG1528" s="320"/>
      <c r="AH1528" s="320"/>
      <c r="AI1528" s="320"/>
    </row>
    <row r="1529" spans="2:35">
      <c r="B1529" s="1"/>
      <c r="K1529" s="318"/>
      <c r="L1529" s="319"/>
      <c r="M1529" s="318"/>
      <c r="N1529" s="318"/>
      <c r="O1529" s="318"/>
      <c r="P1529" s="319"/>
      <c r="Q1529" s="318"/>
      <c r="R1529" s="320"/>
      <c r="S1529" s="318"/>
      <c r="T1529" s="318"/>
      <c r="U1529" s="318"/>
      <c r="V1529" s="318"/>
      <c r="W1529" s="318"/>
      <c r="X1529" s="320"/>
      <c r="Y1529" s="320"/>
      <c r="Z1529" s="320"/>
      <c r="AA1529" s="320"/>
      <c r="AB1529" s="320"/>
      <c r="AC1529" s="320"/>
      <c r="AD1529" s="320"/>
      <c r="AE1529" s="320"/>
      <c r="AF1529" s="320"/>
      <c r="AG1529" s="320"/>
      <c r="AH1529" s="320"/>
      <c r="AI1529" s="320"/>
    </row>
    <row r="1530" spans="2:35">
      <c r="B1530" s="1"/>
      <c r="K1530" s="318"/>
      <c r="L1530" s="319"/>
      <c r="M1530" s="318"/>
      <c r="N1530" s="318"/>
      <c r="O1530" s="318"/>
      <c r="P1530" s="319"/>
      <c r="Q1530" s="318"/>
      <c r="R1530" s="320"/>
      <c r="S1530" s="318"/>
      <c r="T1530" s="318"/>
      <c r="U1530" s="318"/>
      <c r="V1530" s="318"/>
      <c r="W1530" s="318"/>
      <c r="X1530" s="320"/>
      <c r="Y1530" s="320"/>
      <c r="Z1530" s="320"/>
      <c r="AA1530" s="320"/>
      <c r="AB1530" s="320"/>
      <c r="AC1530" s="320"/>
      <c r="AD1530" s="320"/>
      <c r="AE1530" s="320"/>
      <c r="AF1530" s="320"/>
      <c r="AG1530" s="320"/>
      <c r="AH1530" s="320"/>
      <c r="AI1530" s="320"/>
    </row>
    <row r="1531" spans="2:35">
      <c r="B1531" s="1"/>
      <c r="K1531" s="318"/>
      <c r="L1531" s="319"/>
      <c r="M1531" s="318"/>
      <c r="N1531" s="318"/>
      <c r="O1531" s="318"/>
      <c r="P1531" s="319"/>
      <c r="Q1531" s="318"/>
      <c r="R1531" s="320"/>
      <c r="S1531" s="318"/>
      <c r="T1531" s="318"/>
      <c r="U1531" s="318"/>
      <c r="V1531" s="318"/>
      <c r="W1531" s="318"/>
      <c r="X1531" s="320"/>
      <c r="Y1531" s="320"/>
      <c r="Z1531" s="320"/>
      <c r="AA1531" s="320"/>
      <c r="AB1531" s="320"/>
      <c r="AC1531" s="320"/>
      <c r="AD1531" s="320"/>
      <c r="AE1531" s="320"/>
      <c r="AF1531" s="320"/>
      <c r="AG1531" s="320"/>
      <c r="AH1531" s="320"/>
      <c r="AI1531" s="320"/>
    </row>
    <row r="1532" spans="2:35">
      <c r="B1532" s="1"/>
      <c r="K1532" s="318"/>
      <c r="L1532" s="319"/>
      <c r="M1532" s="318"/>
      <c r="N1532" s="318"/>
      <c r="O1532" s="318"/>
      <c r="P1532" s="319"/>
      <c r="Q1532" s="318"/>
      <c r="R1532" s="320"/>
      <c r="S1532" s="318"/>
      <c r="T1532" s="318"/>
      <c r="U1532" s="318"/>
      <c r="V1532" s="318"/>
      <c r="W1532" s="318"/>
      <c r="X1532" s="320"/>
      <c r="Y1532" s="320"/>
      <c r="Z1532" s="320"/>
      <c r="AA1532" s="320"/>
      <c r="AB1532" s="320"/>
      <c r="AC1532" s="320"/>
      <c r="AD1532" s="320"/>
      <c r="AE1532" s="320"/>
      <c r="AF1532" s="320"/>
      <c r="AG1532" s="320"/>
      <c r="AH1532" s="320"/>
      <c r="AI1532" s="320"/>
    </row>
    <row r="1533" spans="2:35">
      <c r="B1533" s="1"/>
      <c r="K1533" s="318"/>
      <c r="L1533" s="319"/>
      <c r="M1533" s="318"/>
      <c r="N1533" s="318"/>
      <c r="O1533" s="318"/>
      <c r="P1533" s="319"/>
      <c r="Q1533" s="318"/>
      <c r="R1533" s="320"/>
      <c r="S1533" s="318"/>
      <c r="T1533" s="318"/>
      <c r="U1533" s="318"/>
      <c r="V1533" s="318"/>
      <c r="W1533" s="318"/>
      <c r="X1533" s="320"/>
      <c r="Y1533" s="320"/>
      <c r="Z1533" s="320"/>
      <c r="AA1533" s="320"/>
      <c r="AB1533" s="320"/>
      <c r="AC1533" s="320"/>
      <c r="AD1533" s="320"/>
      <c r="AE1533" s="320"/>
      <c r="AF1533" s="320"/>
      <c r="AG1533" s="320"/>
      <c r="AH1533" s="320"/>
      <c r="AI1533" s="320"/>
    </row>
    <row r="1534" spans="2:35">
      <c r="B1534" s="1"/>
      <c r="K1534" s="318"/>
      <c r="L1534" s="319"/>
      <c r="M1534" s="318"/>
      <c r="N1534" s="318"/>
      <c r="O1534" s="318"/>
      <c r="P1534" s="319"/>
      <c r="Q1534" s="318"/>
      <c r="R1534" s="320"/>
      <c r="S1534" s="318"/>
      <c r="T1534" s="318"/>
      <c r="U1534" s="318"/>
      <c r="V1534" s="318"/>
      <c r="W1534" s="318"/>
      <c r="X1534" s="320"/>
      <c r="Y1534" s="320"/>
      <c r="Z1534" s="320"/>
      <c r="AA1534" s="320"/>
      <c r="AB1534" s="320"/>
      <c r="AC1534" s="320"/>
      <c r="AD1534" s="320"/>
      <c r="AE1534" s="320"/>
      <c r="AF1534" s="320"/>
      <c r="AG1534" s="320"/>
      <c r="AH1534" s="320"/>
      <c r="AI1534" s="320"/>
    </row>
    <row r="1535" spans="2:35">
      <c r="B1535" s="1"/>
      <c r="K1535" s="318"/>
      <c r="L1535" s="319"/>
      <c r="M1535" s="318"/>
      <c r="N1535" s="318"/>
      <c r="O1535" s="318"/>
      <c r="P1535" s="319"/>
      <c r="Q1535" s="318"/>
      <c r="R1535" s="320"/>
      <c r="S1535" s="318"/>
      <c r="T1535" s="318"/>
      <c r="U1535" s="318"/>
      <c r="V1535" s="318"/>
      <c r="W1535" s="318"/>
      <c r="X1535" s="320"/>
      <c r="Y1535" s="320"/>
      <c r="Z1535" s="320"/>
      <c r="AA1535" s="320"/>
      <c r="AB1535" s="320"/>
      <c r="AC1535" s="320"/>
      <c r="AD1535" s="320"/>
      <c r="AE1535" s="320"/>
      <c r="AF1535" s="320"/>
      <c r="AG1535" s="320"/>
      <c r="AH1535" s="320"/>
      <c r="AI1535" s="320"/>
    </row>
    <row r="1536" spans="2:35">
      <c r="B1536" s="1"/>
      <c r="K1536" s="318"/>
      <c r="L1536" s="319"/>
      <c r="M1536" s="318"/>
      <c r="N1536" s="318"/>
      <c r="O1536" s="318"/>
      <c r="P1536" s="319"/>
      <c r="Q1536" s="318"/>
      <c r="R1536" s="320"/>
      <c r="S1536" s="318"/>
      <c r="T1536" s="318"/>
      <c r="U1536" s="318"/>
      <c r="V1536" s="318"/>
      <c r="W1536" s="318"/>
      <c r="X1536" s="320"/>
      <c r="Y1536" s="320"/>
      <c r="Z1536" s="320"/>
      <c r="AA1536" s="320"/>
      <c r="AB1536" s="320"/>
      <c r="AC1536" s="320"/>
      <c r="AD1536" s="320"/>
      <c r="AE1536" s="320"/>
      <c r="AF1536" s="320"/>
      <c r="AG1536" s="320"/>
      <c r="AH1536" s="320"/>
      <c r="AI1536" s="320"/>
    </row>
    <row r="1537" spans="2:39">
      <c r="B1537" s="1"/>
      <c r="K1537" s="318"/>
      <c r="L1537" s="319"/>
      <c r="M1537" s="318"/>
      <c r="N1537" s="318"/>
      <c r="O1537" s="318"/>
      <c r="P1537" s="319"/>
      <c r="Q1537" s="318"/>
      <c r="R1537" s="320"/>
      <c r="S1537" s="318"/>
      <c r="T1537" s="318"/>
      <c r="U1537" s="318"/>
      <c r="V1537" s="318"/>
      <c r="W1537" s="318"/>
      <c r="X1537" s="320"/>
      <c r="Y1537" s="320"/>
      <c r="Z1537" s="320"/>
      <c r="AA1537" s="320"/>
      <c r="AB1537" s="320"/>
      <c r="AC1537" s="320"/>
      <c r="AD1537" s="320"/>
      <c r="AE1537" s="320"/>
      <c r="AF1537" s="320"/>
      <c r="AG1537" s="320"/>
      <c r="AH1537" s="320"/>
      <c r="AI1537" s="320"/>
    </row>
    <row r="1538" spans="2:39">
      <c r="B1538" s="1"/>
      <c r="K1538" s="318"/>
      <c r="L1538" s="319"/>
      <c r="M1538" s="318"/>
      <c r="N1538" s="318"/>
      <c r="O1538" s="318"/>
      <c r="P1538" s="319"/>
      <c r="Q1538" s="318"/>
      <c r="R1538" s="320"/>
      <c r="S1538" s="318"/>
      <c r="T1538" s="318"/>
      <c r="U1538" s="318"/>
      <c r="V1538" s="318"/>
      <c r="W1538" s="318"/>
      <c r="X1538" s="320"/>
      <c r="Y1538" s="320"/>
      <c r="Z1538" s="320"/>
      <c r="AA1538" s="320"/>
      <c r="AB1538" s="320"/>
      <c r="AC1538" s="320"/>
      <c r="AD1538" s="320"/>
      <c r="AE1538" s="320"/>
      <c r="AF1538" s="320"/>
      <c r="AG1538" s="320"/>
      <c r="AH1538" s="320"/>
      <c r="AI1538" s="320"/>
    </row>
    <row r="1539" spans="2:39">
      <c r="B1539" s="1"/>
      <c r="K1539" s="318"/>
      <c r="L1539" s="319"/>
      <c r="M1539" s="318"/>
      <c r="N1539" s="318"/>
      <c r="O1539" s="318"/>
      <c r="P1539" s="319"/>
      <c r="Q1539" s="318"/>
      <c r="R1539" s="320"/>
      <c r="S1539" s="318"/>
      <c r="T1539" s="318"/>
      <c r="U1539" s="318"/>
      <c r="V1539" s="318"/>
      <c r="W1539" s="318"/>
      <c r="X1539" s="320"/>
      <c r="Y1539" s="320"/>
      <c r="Z1539" s="320"/>
      <c r="AA1539" s="320"/>
      <c r="AB1539" s="320"/>
      <c r="AC1539" s="320"/>
      <c r="AD1539" s="320"/>
      <c r="AE1539" s="320"/>
      <c r="AF1539" s="320"/>
      <c r="AG1539" s="320"/>
      <c r="AH1539" s="320"/>
      <c r="AI1539" s="320"/>
    </row>
    <row r="1540" spans="2:39">
      <c r="B1540" s="1"/>
      <c r="K1540" s="318"/>
      <c r="L1540" s="319"/>
      <c r="M1540" s="318"/>
      <c r="N1540" s="318"/>
      <c r="O1540" s="318"/>
      <c r="P1540" s="319"/>
      <c r="Q1540" s="318"/>
      <c r="R1540" s="320"/>
      <c r="S1540" s="318"/>
      <c r="T1540" s="318"/>
      <c r="U1540" s="318"/>
      <c r="V1540" s="318"/>
      <c r="W1540" s="318"/>
      <c r="X1540" s="320"/>
      <c r="Y1540" s="320"/>
      <c r="Z1540" s="320"/>
      <c r="AA1540" s="320"/>
      <c r="AB1540" s="320"/>
      <c r="AC1540" s="320"/>
      <c r="AD1540" s="320"/>
      <c r="AE1540" s="320"/>
      <c r="AF1540" s="320"/>
      <c r="AG1540" s="320"/>
      <c r="AH1540" s="320"/>
      <c r="AI1540" s="320"/>
    </row>
    <row r="1541" spans="2:39">
      <c r="B1541" s="1"/>
      <c r="K1541" s="318"/>
      <c r="L1541" s="319"/>
      <c r="M1541" s="318"/>
      <c r="N1541" s="318"/>
      <c r="O1541" s="318"/>
      <c r="P1541" s="319"/>
      <c r="Q1541" s="318"/>
      <c r="R1541" s="320"/>
      <c r="S1541" s="318"/>
      <c r="T1541" s="318"/>
      <c r="U1541" s="318"/>
      <c r="V1541" s="318"/>
      <c r="W1541" s="318"/>
      <c r="X1541" s="320"/>
      <c r="Y1541" s="320"/>
      <c r="Z1541" s="320"/>
      <c r="AA1541" s="320"/>
      <c r="AB1541" s="320"/>
      <c r="AC1541" s="320"/>
      <c r="AD1541" s="320"/>
      <c r="AE1541" s="320"/>
      <c r="AF1541" s="320"/>
      <c r="AG1541" s="320"/>
      <c r="AH1541" s="320"/>
      <c r="AI1541" s="320"/>
    </row>
    <row r="1542" spans="2:39">
      <c r="B1542" s="1"/>
      <c r="K1542" s="318"/>
      <c r="L1542" s="319"/>
      <c r="M1542" s="318"/>
      <c r="N1542" s="318"/>
      <c r="O1542" s="318"/>
      <c r="P1542" s="319"/>
      <c r="Q1542" s="318"/>
      <c r="R1542" s="320"/>
      <c r="S1542" s="318"/>
      <c r="T1542" s="318"/>
      <c r="U1542" s="318"/>
      <c r="V1542" s="318"/>
      <c r="W1542" s="318"/>
      <c r="X1542" s="320"/>
      <c r="Y1542" s="320"/>
      <c r="Z1542" s="320"/>
      <c r="AA1542" s="320"/>
      <c r="AB1542" s="320"/>
      <c r="AC1542" s="320"/>
      <c r="AD1542" s="320"/>
      <c r="AE1542" s="320"/>
      <c r="AF1542" s="320"/>
      <c r="AG1542" s="320"/>
      <c r="AH1542" s="320"/>
      <c r="AI1542" s="320"/>
    </row>
    <row r="1543" spans="2:39">
      <c r="B1543" s="1"/>
      <c r="K1543" s="318"/>
      <c r="L1543" s="319"/>
      <c r="M1543" s="318"/>
      <c r="N1543" s="318"/>
      <c r="O1543" s="318"/>
      <c r="P1543" s="319"/>
      <c r="Q1543" s="318"/>
      <c r="R1543" s="320"/>
      <c r="S1543" s="318"/>
      <c r="T1543" s="318"/>
      <c r="U1543" s="318"/>
      <c r="V1543" s="318"/>
      <c r="W1543" s="318"/>
      <c r="X1543" s="320"/>
      <c r="Y1543" s="320"/>
      <c r="Z1543" s="320"/>
      <c r="AA1543" s="320"/>
      <c r="AB1543" s="320"/>
      <c r="AC1543" s="320"/>
      <c r="AD1543" s="320"/>
      <c r="AE1543" s="320"/>
      <c r="AF1543" s="320"/>
      <c r="AG1543" s="320"/>
      <c r="AH1543" s="320"/>
      <c r="AI1543" s="320"/>
    </row>
    <row r="1544" spans="2:39">
      <c r="B1544" s="1"/>
      <c r="K1544" s="318"/>
      <c r="L1544" s="319"/>
      <c r="M1544" s="318"/>
      <c r="N1544" s="318"/>
      <c r="O1544" s="318"/>
      <c r="P1544" s="319"/>
      <c r="Q1544" s="318"/>
      <c r="R1544" s="320"/>
      <c r="S1544" s="318"/>
      <c r="T1544" s="318"/>
      <c r="U1544" s="318"/>
      <c r="V1544" s="318"/>
      <c r="W1544" s="318"/>
      <c r="X1544" s="320"/>
      <c r="Y1544" s="320"/>
      <c r="Z1544" s="320"/>
      <c r="AA1544" s="320"/>
      <c r="AB1544" s="320"/>
      <c r="AC1544" s="320"/>
      <c r="AD1544" s="320"/>
      <c r="AE1544" s="320"/>
      <c r="AF1544" s="320"/>
      <c r="AG1544" s="320"/>
      <c r="AH1544" s="320"/>
      <c r="AI1544" s="320"/>
    </row>
    <row r="1545" spans="2:39">
      <c r="B1545" s="1"/>
      <c r="K1545" s="318"/>
      <c r="L1545" s="319"/>
      <c r="M1545" s="318"/>
      <c r="N1545" s="318"/>
      <c r="O1545" s="318"/>
      <c r="P1545" s="319"/>
      <c r="Q1545" s="318"/>
      <c r="R1545" s="320"/>
      <c r="S1545" s="318"/>
      <c r="T1545" s="318"/>
      <c r="U1545" s="318"/>
      <c r="V1545" s="318"/>
      <c r="W1545" s="318"/>
      <c r="X1545" s="320"/>
      <c r="Y1545" s="320"/>
      <c r="Z1545" s="320"/>
      <c r="AA1545" s="320"/>
      <c r="AB1545" s="320"/>
      <c r="AC1545" s="320"/>
      <c r="AD1545" s="320"/>
      <c r="AE1545" s="320"/>
      <c r="AF1545" s="320"/>
      <c r="AG1545" s="320"/>
      <c r="AH1545" s="320"/>
      <c r="AI1545" s="320"/>
    </row>
    <row r="1546" spans="2:39">
      <c r="B1546" s="1"/>
      <c r="K1546" s="318"/>
      <c r="L1546" s="319"/>
      <c r="M1546" s="318"/>
      <c r="N1546" s="318"/>
      <c r="O1546" s="318"/>
      <c r="P1546" s="319"/>
      <c r="Q1546" s="318"/>
      <c r="R1546" s="320"/>
      <c r="S1546" s="318"/>
      <c r="T1546" s="318"/>
      <c r="U1546" s="318"/>
      <c r="V1546" s="318"/>
      <c r="W1546" s="318"/>
      <c r="X1546" s="320"/>
      <c r="Y1546" s="320"/>
      <c r="Z1546" s="320"/>
      <c r="AA1546" s="320"/>
      <c r="AB1546" s="320"/>
      <c r="AC1546" s="320"/>
      <c r="AD1546" s="320"/>
      <c r="AE1546" s="320"/>
      <c r="AF1546" s="320"/>
      <c r="AG1546" s="320"/>
      <c r="AH1546" s="320"/>
      <c r="AI1546" s="320"/>
    </row>
    <row r="1547" spans="2:39">
      <c r="B1547" s="1"/>
      <c r="K1547" s="318"/>
      <c r="L1547" s="319"/>
      <c r="M1547" s="318"/>
      <c r="N1547" s="318"/>
      <c r="O1547" s="318"/>
      <c r="P1547" s="319"/>
      <c r="Q1547" s="318"/>
      <c r="R1547" s="320"/>
      <c r="S1547" s="318"/>
      <c r="T1547" s="318"/>
      <c r="U1547" s="318"/>
      <c r="V1547" s="318"/>
      <c r="W1547" s="318"/>
      <c r="X1547" s="320"/>
      <c r="Y1547" s="320"/>
      <c r="Z1547" s="320"/>
      <c r="AA1547" s="320"/>
      <c r="AB1547" s="320"/>
      <c r="AC1547" s="320"/>
      <c r="AD1547" s="320"/>
      <c r="AE1547" s="320"/>
      <c r="AF1547" s="320"/>
      <c r="AG1547" s="320"/>
      <c r="AH1547" s="320"/>
      <c r="AI1547" s="320"/>
      <c r="AL1547" s="320"/>
      <c r="AM1547" s="320"/>
    </row>
    <row r="1548" spans="2:39">
      <c r="B1548" s="1"/>
      <c r="K1548" s="318"/>
      <c r="L1548" s="319"/>
      <c r="M1548" s="318"/>
      <c r="N1548" s="318"/>
      <c r="O1548" s="318"/>
      <c r="P1548" s="319"/>
      <c r="Q1548" s="318"/>
      <c r="R1548" s="320"/>
      <c r="S1548" s="318"/>
      <c r="T1548" s="318"/>
      <c r="U1548" s="318"/>
      <c r="V1548" s="318"/>
      <c r="W1548" s="318"/>
      <c r="X1548" s="320"/>
      <c r="Y1548" s="320"/>
      <c r="Z1548" s="320"/>
      <c r="AA1548" s="320"/>
      <c r="AB1548" s="320"/>
      <c r="AC1548" s="320"/>
      <c r="AD1548" s="320"/>
      <c r="AE1548" s="320"/>
      <c r="AF1548" s="320"/>
      <c r="AG1548" s="320"/>
      <c r="AH1548" s="320"/>
      <c r="AI1548" s="320"/>
      <c r="AL1548" s="320"/>
      <c r="AM1548" s="320"/>
    </row>
    <row r="1549" spans="2:39">
      <c r="B1549" s="1"/>
      <c r="K1549" s="318"/>
      <c r="L1549" s="319"/>
      <c r="M1549" s="318"/>
      <c r="N1549" s="318"/>
      <c r="O1549" s="318"/>
      <c r="P1549" s="319"/>
      <c r="Q1549" s="318"/>
      <c r="R1549" s="320"/>
      <c r="S1549" s="318"/>
      <c r="T1549" s="318"/>
      <c r="U1549" s="318"/>
      <c r="V1549" s="318"/>
      <c r="W1549" s="318"/>
      <c r="X1549" s="320"/>
      <c r="Y1549" s="320"/>
      <c r="Z1549" s="320"/>
      <c r="AA1549" s="320"/>
      <c r="AB1549" s="320"/>
      <c r="AC1549" s="320"/>
      <c r="AD1549" s="320"/>
      <c r="AE1549" s="320"/>
      <c r="AF1549" s="320"/>
      <c r="AG1549" s="320"/>
      <c r="AH1549" s="320"/>
      <c r="AI1549" s="320"/>
      <c r="AL1549" s="320"/>
      <c r="AM1549" s="320"/>
    </row>
    <row r="1550" spans="2:39">
      <c r="B1550" s="1"/>
      <c r="K1550" s="318"/>
      <c r="L1550" s="319"/>
      <c r="M1550" s="318"/>
      <c r="N1550" s="318"/>
      <c r="O1550" s="318"/>
      <c r="P1550" s="319"/>
      <c r="Q1550" s="318"/>
      <c r="R1550" s="320"/>
      <c r="S1550" s="318"/>
      <c r="T1550" s="318"/>
      <c r="U1550" s="318"/>
      <c r="V1550" s="318"/>
      <c r="W1550" s="318"/>
      <c r="X1550" s="320"/>
      <c r="Y1550" s="320"/>
      <c r="Z1550" s="320"/>
      <c r="AA1550" s="320"/>
      <c r="AB1550" s="320"/>
      <c r="AC1550" s="320"/>
      <c r="AD1550" s="320"/>
      <c r="AE1550" s="320"/>
      <c r="AF1550" s="320"/>
      <c r="AG1550" s="320"/>
      <c r="AH1550" s="320"/>
      <c r="AI1550" s="320"/>
      <c r="AL1550" s="320"/>
      <c r="AM1550" s="320"/>
    </row>
    <row r="1551" spans="2:39">
      <c r="B1551" s="1"/>
      <c r="K1551" s="318"/>
      <c r="L1551" s="319"/>
      <c r="M1551" s="318"/>
      <c r="N1551" s="318"/>
      <c r="O1551" s="318"/>
      <c r="P1551" s="319"/>
      <c r="Q1551" s="318"/>
      <c r="R1551" s="320"/>
      <c r="S1551" s="318"/>
      <c r="T1551" s="318"/>
      <c r="U1551" s="318"/>
      <c r="V1551" s="318"/>
      <c r="W1551" s="318"/>
      <c r="X1551" s="320"/>
      <c r="Y1551" s="320"/>
      <c r="Z1551" s="320"/>
      <c r="AA1551" s="320"/>
      <c r="AB1551" s="320"/>
      <c r="AC1551" s="320"/>
      <c r="AD1551" s="320"/>
      <c r="AE1551" s="320"/>
      <c r="AF1551" s="320"/>
      <c r="AG1551" s="320"/>
      <c r="AH1551" s="320"/>
      <c r="AI1551" s="320"/>
      <c r="AL1551" s="320"/>
      <c r="AM1551" s="320"/>
    </row>
    <row r="1552" spans="2:39">
      <c r="B1552" s="1"/>
      <c r="K1552" s="318"/>
      <c r="L1552" s="319"/>
      <c r="M1552" s="318"/>
      <c r="N1552" s="318"/>
      <c r="O1552" s="318"/>
      <c r="P1552" s="319"/>
      <c r="Q1552" s="318"/>
      <c r="R1552" s="320"/>
      <c r="S1552" s="318"/>
      <c r="T1552" s="318"/>
      <c r="U1552" s="318"/>
      <c r="V1552" s="318"/>
      <c r="W1552" s="318"/>
      <c r="X1552" s="320"/>
      <c r="Y1552" s="320"/>
      <c r="Z1552" s="320"/>
      <c r="AA1552" s="320"/>
      <c r="AB1552" s="320"/>
      <c r="AC1552" s="320"/>
      <c r="AD1552" s="320"/>
      <c r="AE1552" s="320"/>
      <c r="AF1552" s="320"/>
      <c r="AG1552" s="320"/>
      <c r="AH1552" s="320"/>
      <c r="AI1552" s="320"/>
      <c r="AL1552" s="320"/>
      <c r="AM1552" s="320"/>
    </row>
    <row r="1553" spans="2:39">
      <c r="B1553" s="1"/>
      <c r="K1553" s="318"/>
      <c r="L1553" s="319"/>
      <c r="M1553" s="318"/>
      <c r="N1553" s="318"/>
      <c r="O1553" s="318"/>
      <c r="P1553" s="319"/>
      <c r="Q1553" s="318"/>
      <c r="R1553" s="320"/>
      <c r="S1553" s="318"/>
      <c r="T1553" s="318"/>
      <c r="U1553" s="318"/>
      <c r="V1553" s="318"/>
      <c r="W1553" s="318"/>
      <c r="X1553" s="320"/>
      <c r="Y1553" s="320"/>
      <c r="Z1553" s="320"/>
      <c r="AA1553" s="320"/>
      <c r="AB1553" s="320"/>
      <c r="AC1553" s="320"/>
      <c r="AD1553" s="320"/>
      <c r="AE1553" s="320"/>
      <c r="AF1553" s="320"/>
      <c r="AG1553" s="320"/>
      <c r="AH1553" s="320"/>
      <c r="AI1553" s="320"/>
      <c r="AL1553" s="320"/>
      <c r="AM1553" s="320"/>
    </row>
    <row r="1554" spans="2:39">
      <c r="B1554" s="1"/>
      <c r="K1554" s="318"/>
      <c r="L1554" s="319"/>
      <c r="M1554" s="318"/>
      <c r="N1554" s="318"/>
      <c r="O1554" s="318"/>
      <c r="P1554" s="319"/>
      <c r="Q1554" s="318"/>
      <c r="R1554" s="320"/>
      <c r="S1554" s="318"/>
      <c r="T1554" s="318"/>
      <c r="U1554" s="318"/>
      <c r="V1554" s="318"/>
      <c r="W1554" s="318"/>
      <c r="X1554" s="320"/>
      <c r="Y1554" s="320"/>
      <c r="Z1554" s="320"/>
      <c r="AA1554" s="320"/>
      <c r="AB1554" s="320"/>
      <c r="AC1554" s="320"/>
      <c r="AD1554" s="320"/>
      <c r="AE1554" s="320"/>
      <c r="AF1554" s="320"/>
      <c r="AG1554" s="320"/>
      <c r="AH1554" s="320"/>
      <c r="AI1554" s="320"/>
      <c r="AL1554" s="320"/>
      <c r="AM1554" s="320"/>
    </row>
    <row r="1555" spans="2:39">
      <c r="B1555" s="1"/>
      <c r="K1555" s="318"/>
      <c r="L1555" s="319"/>
      <c r="M1555" s="318"/>
      <c r="N1555" s="318"/>
      <c r="O1555" s="318"/>
      <c r="P1555" s="319"/>
      <c r="Q1555" s="318"/>
      <c r="R1555" s="320"/>
      <c r="S1555" s="318"/>
      <c r="T1555" s="318"/>
      <c r="U1555" s="318"/>
      <c r="V1555" s="318"/>
      <c r="W1555" s="318"/>
      <c r="X1555" s="320"/>
      <c r="Y1555" s="320"/>
      <c r="Z1555" s="320"/>
      <c r="AA1555" s="320"/>
      <c r="AB1555" s="320"/>
      <c r="AC1555" s="320"/>
      <c r="AD1555" s="320"/>
      <c r="AE1555" s="320"/>
      <c r="AF1555" s="320"/>
      <c r="AG1555" s="320"/>
      <c r="AH1555" s="320"/>
      <c r="AI1555" s="320"/>
      <c r="AL1555" s="320"/>
      <c r="AM1555" s="320"/>
    </row>
    <row r="1556" spans="2:39">
      <c r="B1556" s="1"/>
      <c r="K1556" s="318"/>
      <c r="L1556" s="319"/>
      <c r="M1556" s="318"/>
      <c r="N1556" s="318"/>
      <c r="O1556" s="318"/>
      <c r="P1556" s="319"/>
      <c r="Q1556" s="318"/>
      <c r="R1556" s="320"/>
      <c r="S1556" s="318"/>
      <c r="T1556" s="318"/>
      <c r="U1556" s="318"/>
      <c r="V1556" s="318"/>
      <c r="W1556" s="318"/>
      <c r="X1556" s="320"/>
      <c r="Y1556" s="320"/>
      <c r="Z1556" s="320"/>
      <c r="AA1556" s="320"/>
      <c r="AB1556" s="320"/>
      <c r="AC1556" s="320"/>
      <c r="AD1556" s="320"/>
      <c r="AE1556" s="320"/>
      <c r="AF1556" s="320"/>
      <c r="AG1556" s="320"/>
      <c r="AH1556" s="320"/>
      <c r="AI1556" s="320"/>
      <c r="AL1556" s="320"/>
      <c r="AM1556" s="320"/>
    </row>
    <row r="1557" spans="2:39">
      <c r="B1557" s="1"/>
      <c r="K1557" s="318"/>
      <c r="L1557" s="319"/>
      <c r="M1557" s="318"/>
      <c r="N1557" s="318"/>
      <c r="O1557" s="318"/>
      <c r="P1557" s="319"/>
      <c r="Q1557" s="318"/>
      <c r="R1557" s="320"/>
      <c r="S1557" s="318"/>
      <c r="T1557" s="318"/>
      <c r="U1557" s="318"/>
      <c r="V1557" s="318"/>
      <c r="W1557" s="318"/>
      <c r="X1557" s="320"/>
      <c r="Y1557" s="320"/>
      <c r="Z1557" s="320"/>
      <c r="AA1557" s="320"/>
      <c r="AB1557" s="320"/>
      <c r="AC1557" s="320"/>
      <c r="AD1557" s="320"/>
      <c r="AE1557" s="320"/>
      <c r="AF1557" s="320"/>
      <c r="AG1557" s="320"/>
      <c r="AH1557" s="320"/>
      <c r="AI1557" s="320"/>
      <c r="AL1557" s="320"/>
      <c r="AM1557" s="320"/>
    </row>
    <row r="1558" spans="2:39">
      <c r="B1558" s="1"/>
      <c r="K1558" s="318"/>
      <c r="L1558" s="319"/>
      <c r="M1558" s="318"/>
      <c r="N1558" s="318"/>
      <c r="O1558" s="318"/>
      <c r="P1558" s="319"/>
      <c r="Q1558" s="318"/>
      <c r="R1558" s="320"/>
      <c r="S1558" s="318"/>
      <c r="T1558" s="318"/>
      <c r="U1558" s="318"/>
      <c r="V1558" s="318"/>
      <c r="W1558" s="318"/>
      <c r="X1558" s="320"/>
      <c r="Y1558" s="320"/>
      <c r="Z1558" s="320"/>
      <c r="AA1558" s="320"/>
      <c r="AB1558" s="320"/>
      <c r="AC1558" s="320"/>
      <c r="AD1558" s="320"/>
      <c r="AE1558" s="320"/>
      <c r="AF1558" s="320"/>
      <c r="AG1558" s="320"/>
      <c r="AH1558" s="320"/>
      <c r="AI1558" s="320"/>
      <c r="AL1558" s="320"/>
      <c r="AM1558" s="320"/>
    </row>
    <row r="1559" spans="2:39">
      <c r="B1559" s="1"/>
      <c r="K1559" s="318"/>
      <c r="L1559" s="319"/>
      <c r="M1559" s="318"/>
      <c r="N1559" s="318"/>
      <c r="O1559" s="318"/>
      <c r="P1559" s="319"/>
      <c r="Q1559" s="318"/>
      <c r="R1559" s="320"/>
      <c r="S1559" s="318"/>
      <c r="T1559" s="318"/>
      <c r="U1559" s="318"/>
      <c r="V1559" s="318"/>
      <c r="W1559" s="318"/>
      <c r="X1559" s="320"/>
      <c r="Y1559" s="320"/>
      <c r="Z1559" s="320"/>
      <c r="AA1559" s="320"/>
      <c r="AB1559" s="320"/>
      <c r="AC1559" s="320"/>
      <c r="AD1559" s="320"/>
      <c r="AE1559" s="320"/>
      <c r="AF1559" s="320"/>
      <c r="AG1559" s="320"/>
      <c r="AH1559" s="320"/>
      <c r="AI1559" s="320"/>
      <c r="AL1559" s="320"/>
      <c r="AM1559" s="320"/>
    </row>
    <row r="1560" spans="2:39">
      <c r="B1560" s="1"/>
      <c r="K1560" s="318"/>
      <c r="L1560" s="319"/>
      <c r="M1560" s="318"/>
      <c r="N1560" s="318"/>
      <c r="O1560" s="318"/>
      <c r="P1560" s="319"/>
      <c r="Q1560" s="318"/>
      <c r="R1560" s="320"/>
      <c r="S1560" s="318"/>
      <c r="T1560" s="318"/>
      <c r="U1560" s="318"/>
      <c r="V1560" s="318"/>
      <c r="W1560" s="318"/>
      <c r="X1560" s="320"/>
      <c r="Y1560" s="320"/>
      <c r="Z1560" s="320"/>
      <c r="AA1560" s="320"/>
      <c r="AB1560" s="320"/>
      <c r="AC1560" s="320"/>
      <c r="AD1560" s="320"/>
      <c r="AE1560" s="320"/>
      <c r="AF1560" s="320"/>
      <c r="AG1560" s="320"/>
      <c r="AH1560" s="320"/>
      <c r="AI1560" s="320"/>
      <c r="AL1560" s="320"/>
      <c r="AM1560" s="320"/>
    </row>
    <row r="1561" spans="2:39">
      <c r="B1561" s="1"/>
      <c r="K1561" s="318"/>
      <c r="L1561" s="319"/>
      <c r="M1561" s="318"/>
      <c r="N1561" s="318"/>
      <c r="O1561" s="318"/>
      <c r="P1561" s="319"/>
      <c r="Q1561" s="318"/>
      <c r="R1561" s="320"/>
      <c r="S1561" s="318"/>
      <c r="T1561" s="318"/>
      <c r="U1561" s="318"/>
      <c r="V1561" s="318"/>
      <c r="W1561" s="318"/>
      <c r="X1561" s="320"/>
      <c r="Y1561" s="320"/>
      <c r="Z1561" s="320"/>
      <c r="AA1561" s="320"/>
      <c r="AB1561" s="320"/>
      <c r="AC1561" s="320"/>
      <c r="AD1561" s="320"/>
      <c r="AE1561" s="320"/>
      <c r="AF1561" s="320"/>
      <c r="AG1561" s="320"/>
      <c r="AH1561" s="320"/>
      <c r="AI1561" s="320"/>
      <c r="AL1561" s="320"/>
      <c r="AM1561" s="320"/>
    </row>
    <row r="1562" spans="2:39">
      <c r="B1562" s="1"/>
      <c r="K1562" s="318"/>
      <c r="L1562" s="319"/>
      <c r="M1562" s="318"/>
      <c r="N1562" s="318"/>
      <c r="O1562" s="318"/>
      <c r="P1562" s="319"/>
      <c r="Q1562" s="318"/>
      <c r="R1562" s="320"/>
      <c r="S1562" s="318"/>
      <c r="T1562" s="318"/>
      <c r="U1562" s="318"/>
      <c r="V1562" s="318"/>
      <c r="W1562" s="318"/>
      <c r="X1562" s="320"/>
      <c r="Y1562" s="320"/>
      <c r="Z1562" s="320"/>
      <c r="AA1562" s="320"/>
      <c r="AB1562" s="320"/>
      <c r="AC1562" s="320"/>
      <c r="AD1562" s="320"/>
      <c r="AE1562" s="320"/>
      <c r="AF1562" s="320"/>
      <c r="AG1562" s="320"/>
      <c r="AH1562" s="320"/>
      <c r="AI1562" s="320"/>
      <c r="AL1562" s="320"/>
      <c r="AM1562" s="320"/>
    </row>
    <row r="1563" spans="2:39">
      <c r="B1563" s="1"/>
      <c r="K1563" s="318"/>
      <c r="L1563" s="319"/>
      <c r="M1563" s="318"/>
      <c r="N1563" s="318"/>
      <c r="O1563" s="318"/>
      <c r="P1563" s="319"/>
      <c r="Q1563" s="318"/>
      <c r="R1563" s="320"/>
      <c r="S1563" s="318"/>
      <c r="T1563" s="318"/>
      <c r="U1563" s="318"/>
      <c r="V1563" s="318"/>
      <c r="W1563" s="318"/>
      <c r="X1563" s="320"/>
      <c r="Y1563" s="320"/>
      <c r="Z1563" s="320"/>
      <c r="AA1563" s="320"/>
      <c r="AB1563" s="320"/>
      <c r="AC1563" s="320"/>
      <c r="AD1563" s="320"/>
      <c r="AE1563" s="320"/>
      <c r="AF1563" s="320"/>
      <c r="AG1563" s="320"/>
      <c r="AH1563" s="320"/>
      <c r="AI1563" s="320"/>
      <c r="AL1563" s="320"/>
      <c r="AM1563" s="320"/>
    </row>
    <row r="1564" spans="2:39">
      <c r="B1564" s="1"/>
      <c r="K1564" s="318"/>
      <c r="L1564" s="319"/>
      <c r="M1564" s="318"/>
      <c r="N1564" s="318"/>
      <c r="O1564" s="318"/>
      <c r="P1564" s="319"/>
      <c r="Q1564" s="318"/>
      <c r="R1564" s="320"/>
      <c r="S1564" s="318"/>
      <c r="T1564" s="318"/>
      <c r="U1564" s="318"/>
      <c r="V1564" s="318"/>
      <c r="W1564" s="318"/>
      <c r="X1564" s="320"/>
      <c r="Y1564" s="320"/>
      <c r="Z1564" s="320"/>
      <c r="AA1564" s="320"/>
      <c r="AB1564" s="320"/>
      <c r="AC1564" s="320"/>
      <c r="AD1564" s="320"/>
      <c r="AE1564" s="320"/>
      <c r="AF1564" s="320"/>
      <c r="AG1564" s="320"/>
      <c r="AH1564" s="320"/>
      <c r="AI1564" s="320"/>
      <c r="AL1564" s="320"/>
      <c r="AM1564" s="320"/>
    </row>
    <row r="1565" spans="2:39">
      <c r="B1565" s="1"/>
      <c r="K1565" s="318"/>
      <c r="L1565" s="319"/>
      <c r="M1565" s="318"/>
      <c r="N1565" s="318"/>
      <c r="O1565" s="318"/>
      <c r="P1565" s="319"/>
      <c r="Q1565" s="318"/>
      <c r="R1565" s="320"/>
      <c r="S1565" s="318"/>
      <c r="T1565" s="318"/>
      <c r="U1565" s="318"/>
      <c r="V1565" s="318"/>
      <c r="W1565" s="318"/>
      <c r="X1565" s="320"/>
      <c r="Y1565" s="320"/>
      <c r="Z1565" s="320"/>
      <c r="AA1565" s="320"/>
      <c r="AB1565" s="320"/>
      <c r="AC1565" s="320"/>
      <c r="AD1565" s="320"/>
      <c r="AE1565" s="320"/>
      <c r="AF1565" s="320"/>
      <c r="AG1565" s="320"/>
      <c r="AH1565" s="320"/>
      <c r="AI1565" s="320"/>
      <c r="AL1565" s="320"/>
      <c r="AM1565" s="320"/>
    </row>
    <row r="1566" spans="2:39">
      <c r="B1566" s="1"/>
      <c r="K1566" s="318"/>
      <c r="L1566" s="319"/>
      <c r="M1566" s="318"/>
      <c r="N1566" s="318"/>
      <c r="O1566" s="318"/>
      <c r="P1566" s="319"/>
      <c r="Q1566" s="318"/>
      <c r="R1566" s="320"/>
      <c r="S1566" s="318"/>
      <c r="T1566" s="318"/>
      <c r="U1566" s="318"/>
      <c r="V1566" s="318"/>
      <c r="W1566" s="318"/>
      <c r="X1566" s="320"/>
      <c r="Y1566" s="320"/>
      <c r="Z1566" s="320"/>
      <c r="AA1566" s="320"/>
      <c r="AB1566" s="320"/>
      <c r="AC1566" s="320"/>
      <c r="AD1566" s="320"/>
      <c r="AE1566" s="320"/>
      <c r="AF1566" s="320"/>
      <c r="AG1566" s="320"/>
      <c r="AH1566" s="320"/>
      <c r="AI1566" s="320"/>
      <c r="AL1566" s="320"/>
      <c r="AM1566" s="320"/>
    </row>
    <row r="1567" spans="2:39">
      <c r="B1567" s="1"/>
      <c r="K1567" s="318"/>
      <c r="L1567" s="319"/>
      <c r="M1567" s="318"/>
      <c r="N1567" s="318"/>
      <c r="O1567" s="318"/>
      <c r="P1567" s="319"/>
      <c r="Q1567" s="318"/>
      <c r="R1567" s="320"/>
      <c r="S1567" s="318"/>
      <c r="T1567" s="318"/>
      <c r="U1567" s="318"/>
      <c r="V1567" s="318"/>
      <c r="W1567" s="318"/>
      <c r="X1567" s="320"/>
      <c r="Y1567" s="320"/>
      <c r="Z1567" s="320"/>
      <c r="AA1567" s="320"/>
      <c r="AB1567" s="320"/>
      <c r="AC1567" s="320"/>
      <c r="AD1567" s="320"/>
      <c r="AE1567" s="320"/>
      <c r="AF1567" s="320"/>
      <c r="AG1567" s="320"/>
      <c r="AH1567" s="320"/>
      <c r="AI1567" s="320"/>
      <c r="AL1567" s="320"/>
      <c r="AM1567" s="320"/>
    </row>
    <row r="1568" spans="2:39">
      <c r="B1568" s="1"/>
      <c r="K1568" s="318"/>
      <c r="L1568" s="319"/>
      <c r="M1568" s="318"/>
      <c r="N1568" s="318"/>
      <c r="O1568" s="318"/>
      <c r="P1568" s="319"/>
      <c r="Q1568" s="318"/>
      <c r="R1568" s="320"/>
      <c r="S1568" s="318"/>
      <c r="T1568" s="318"/>
      <c r="U1568" s="318"/>
      <c r="V1568" s="318"/>
      <c r="W1568" s="318"/>
      <c r="X1568" s="320"/>
      <c r="Y1568" s="320"/>
      <c r="Z1568" s="320"/>
      <c r="AA1568" s="320"/>
      <c r="AB1568" s="320"/>
      <c r="AC1568" s="320"/>
      <c r="AD1568" s="320"/>
      <c r="AE1568" s="320"/>
      <c r="AF1568" s="320"/>
      <c r="AG1568" s="320"/>
      <c r="AH1568" s="320"/>
      <c r="AI1568" s="320"/>
      <c r="AL1568" s="320"/>
      <c r="AM1568" s="320"/>
    </row>
    <row r="1569" spans="2:39">
      <c r="B1569" s="1"/>
      <c r="K1569" s="318"/>
      <c r="L1569" s="319"/>
      <c r="M1569" s="318"/>
      <c r="N1569" s="318"/>
      <c r="O1569" s="318"/>
      <c r="P1569" s="319"/>
      <c r="Q1569" s="318"/>
      <c r="R1569" s="320"/>
      <c r="S1569" s="318"/>
      <c r="T1569" s="318"/>
      <c r="U1569" s="318"/>
      <c r="V1569" s="318"/>
      <c r="W1569" s="318"/>
      <c r="X1569" s="320"/>
      <c r="Y1569" s="320"/>
      <c r="Z1569" s="320"/>
      <c r="AA1569" s="320"/>
      <c r="AB1569" s="320"/>
      <c r="AC1569" s="320"/>
      <c r="AD1569" s="320"/>
      <c r="AE1569" s="320"/>
      <c r="AF1569" s="320"/>
      <c r="AG1569" s="320"/>
      <c r="AH1569" s="320"/>
      <c r="AI1569" s="320"/>
      <c r="AL1569" s="320"/>
      <c r="AM1569" s="320"/>
    </row>
    <row r="1570" spans="2:39">
      <c r="B1570" s="1"/>
      <c r="K1570" s="318"/>
      <c r="L1570" s="319"/>
      <c r="M1570" s="318"/>
      <c r="N1570" s="318"/>
      <c r="O1570" s="318"/>
      <c r="P1570" s="319"/>
      <c r="Q1570" s="318"/>
      <c r="R1570" s="320"/>
      <c r="S1570" s="318"/>
      <c r="T1570" s="318"/>
      <c r="U1570" s="318"/>
      <c r="V1570" s="318"/>
      <c r="W1570" s="318"/>
      <c r="X1570" s="320"/>
      <c r="Y1570" s="320"/>
      <c r="Z1570" s="320"/>
      <c r="AA1570" s="320"/>
      <c r="AB1570" s="320"/>
      <c r="AC1570" s="320"/>
      <c r="AD1570" s="320"/>
      <c r="AE1570" s="320"/>
      <c r="AF1570" s="320"/>
      <c r="AG1570" s="320"/>
      <c r="AH1570" s="320"/>
      <c r="AI1570" s="320"/>
      <c r="AL1570" s="320"/>
      <c r="AM1570" s="320"/>
    </row>
    <row r="1571" spans="2:39">
      <c r="B1571" s="1"/>
      <c r="K1571" s="318"/>
      <c r="L1571" s="319"/>
      <c r="M1571" s="318"/>
      <c r="N1571" s="318"/>
      <c r="O1571" s="318"/>
      <c r="P1571" s="319"/>
      <c r="Q1571" s="318"/>
      <c r="R1571" s="320"/>
      <c r="S1571" s="318"/>
      <c r="T1571" s="318"/>
      <c r="U1571" s="318"/>
      <c r="V1571" s="318"/>
      <c r="W1571" s="318"/>
      <c r="X1571" s="320"/>
      <c r="Y1571" s="320"/>
      <c r="Z1571" s="320"/>
      <c r="AA1571" s="320"/>
      <c r="AB1571" s="320"/>
      <c r="AC1571" s="320"/>
      <c r="AD1571" s="320"/>
      <c r="AE1571" s="320"/>
      <c r="AF1571" s="320"/>
      <c r="AG1571" s="320"/>
      <c r="AH1571" s="320"/>
      <c r="AI1571" s="320"/>
      <c r="AL1571" s="320"/>
      <c r="AM1571" s="320"/>
    </row>
    <row r="1572" spans="2:39">
      <c r="B1572" s="1"/>
      <c r="K1572" s="318"/>
      <c r="L1572" s="319"/>
      <c r="M1572" s="318"/>
      <c r="N1572" s="318"/>
      <c r="O1572" s="318"/>
      <c r="P1572" s="319"/>
      <c r="Q1572" s="318"/>
      <c r="R1572" s="320"/>
      <c r="S1572" s="318"/>
      <c r="T1572" s="318"/>
      <c r="U1572" s="318"/>
      <c r="V1572" s="318"/>
      <c r="W1572" s="318"/>
      <c r="X1572" s="320"/>
      <c r="Y1572" s="320"/>
      <c r="Z1572" s="320"/>
      <c r="AA1572" s="320"/>
      <c r="AB1572" s="320"/>
      <c r="AC1572" s="320"/>
      <c r="AD1572" s="320"/>
      <c r="AE1572" s="320"/>
      <c r="AF1572" s="320"/>
      <c r="AG1572" s="320"/>
      <c r="AH1572" s="320"/>
      <c r="AI1572" s="320"/>
      <c r="AL1572" s="320"/>
      <c r="AM1572" s="320"/>
    </row>
    <row r="1573" spans="2:39">
      <c r="B1573" s="1"/>
      <c r="K1573" s="318"/>
      <c r="L1573" s="319"/>
      <c r="M1573" s="318"/>
      <c r="N1573" s="318"/>
      <c r="O1573" s="318"/>
      <c r="P1573" s="319"/>
      <c r="Q1573" s="318"/>
      <c r="R1573" s="320"/>
      <c r="S1573" s="318"/>
      <c r="T1573" s="318"/>
      <c r="U1573" s="318"/>
      <c r="V1573" s="318"/>
      <c r="W1573" s="318"/>
      <c r="X1573" s="320"/>
      <c r="Y1573" s="320"/>
      <c r="Z1573" s="320"/>
      <c r="AA1573" s="320"/>
      <c r="AB1573" s="320"/>
      <c r="AC1573" s="320"/>
      <c r="AD1573" s="320"/>
      <c r="AE1573" s="320"/>
      <c r="AF1573" s="320"/>
      <c r="AG1573" s="320"/>
      <c r="AH1573" s="320"/>
      <c r="AI1573" s="320"/>
      <c r="AL1573" s="320"/>
      <c r="AM1573" s="320"/>
    </row>
    <row r="1574" spans="2:39">
      <c r="B1574" s="1"/>
      <c r="K1574" s="318"/>
      <c r="L1574" s="319"/>
      <c r="M1574" s="318"/>
      <c r="N1574" s="318"/>
      <c r="O1574" s="318"/>
      <c r="P1574" s="319"/>
      <c r="Q1574" s="318"/>
      <c r="R1574" s="320"/>
      <c r="S1574" s="318"/>
      <c r="T1574" s="318"/>
      <c r="U1574" s="318"/>
      <c r="V1574" s="318"/>
      <c r="W1574" s="318"/>
      <c r="X1574" s="320"/>
      <c r="Y1574" s="320"/>
      <c r="Z1574" s="320"/>
      <c r="AA1574" s="320"/>
      <c r="AB1574" s="320"/>
      <c r="AC1574" s="320"/>
      <c r="AD1574" s="320"/>
      <c r="AE1574" s="320"/>
      <c r="AF1574" s="320"/>
      <c r="AG1574" s="320"/>
      <c r="AH1574" s="320"/>
      <c r="AI1574" s="320"/>
      <c r="AL1574" s="320"/>
      <c r="AM1574" s="320"/>
    </row>
    <row r="1575" spans="2:39">
      <c r="B1575" s="1"/>
      <c r="K1575" s="318"/>
      <c r="L1575" s="319"/>
      <c r="M1575" s="318"/>
      <c r="N1575" s="318"/>
      <c r="O1575" s="318"/>
      <c r="P1575" s="319"/>
      <c r="Q1575" s="318"/>
      <c r="R1575" s="320"/>
      <c r="S1575" s="318"/>
      <c r="T1575" s="318"/>
      <c r="U1575" s="318"/>
      <c r="V1575" s="318"/>
      <c r="W1575" s="318"/>
      <c r="X1575" s="320"/>
      <c r="Y1575" s="320"/>
      <c r="Z1575" s="320"/>
      <c r="AA1575" s="320"/>
      <c r="AB1575" s="320"/>
      <c r="AC1575" s="320"/>
      <c r="AD1575" s="320"/>
      <c r="AE1575" s="320"/>
      <c r="AF1575" s="320"/>
      <c r="AG1575" s="320"/>
      <c r="AH1575" s="320"/>
      <c r="AI1575" s="320"/>
      <c r="AL1575" s="320"/>
      <c r="AM1575" s="320"/>
    </row>
    <row r="1576" spans="2:39">
      <c r="B1576" s="1"/>
      <c r="K1576" s="318"/>
      <c r="L1576" s="319"/>
      <c r="M1576" s="318"/>
      <c r="N1576" s="318"/>
      <c r="O1576" s="318"/>
      <c r="P1576" s="319"/>
      <c r="Q1576" s="318"/>
      <c r="R1576" s="320"/>
      <c r="S1576" s="318"/>
      <c r="T1576" s="318"/>
      <c r="U1576" s="318"/>
      <c r="V1576" s="318"/>
      <c r="W1576" s="318"/>
      <c r="X1576" s="320"/>
      <c r="Y1576" s="320"/>
      <c r="Z1576" s="320"/>
      <c r="AA1576" s="320"/>
      <c r="AB1576" s="320"/>
      <c r="AC1576" s="320"/>
      <c r="AD1576" s="320"/>
      <c r="AE1576" s="320"/>
      <c r="AF1576" s="320"/>
      <c r="AG1576" s="320"/>
      <c r="AH1576" s="320"/>
      <c r="AI1576" s="320"/>
      <c r="AL1576" s="320"/>
      <c r="AM1576" s="320"/>
    </row>
    <row r="1577" spans="2:39">
      <c r="B1577" s="1"/>
      <c r="K1577" s="318"/>
      <c r="L1577" s="319"/>
      <c r="M1577" s="318"/>
      <c r="N1577" s="318"/>
      <c r="O1577" s="318"/>
      <c r="P1577" s="319"/>
      <c r="Q1577" s="318"/>
      <c r="R1577" s="320"/>
      <c r="S1577" s="318"/>
      <c r="T1577" s="318"/>
      <c r="U1577" s="318"/>
      <c r="V1577" s="318"/>
      <c r="W1577" s="318"/>
      <c r="X1577" s="320"/>
      <c r="Y1577" s="320"/>
      <c r="Z1577" s="320"/>
      <c r="AA1577" s="320"/>
      <c r="AB1577" s="320"/>
      <c r="AC1577" s="320"/>
      <c r="AD1577" s="320"/>
      <c r="AE1577" s="320"/>
      <c r="AF1577" s="320"/>
      <c r="AG1577" s="320"/>
      <c r="AH1577" s="320"/>
      <c r="AI1577" s="320"/>
      <c r="AL1577" s="320"/>
      <c r="AM1577" s="320"/>
    </row>
    <row r="1578" spans="2:39">
      <c r="B1578" s="1"/>
      <c r="K1578" s="318"/>
      <c r="L1578" s="319"/>
      <c r="M1578" s="318"/>
      <c r="N1578" s="318"/>
      <c r="O1578" s="318"/>
      <c r="P1578" s="319"/>
      <c r="Q1578" s="318"/>
      <c r="R1578" s="320"/>
      <c r="S1578" s="318"/>
      <c r="T1578" s="318"/>
      <c r="U1578" s="318"/>
      <c r="V1578" s="318"/>
      <c r="W1578" s="318"/>
      <c r="X1578" s="320"/>
      <c r="Y1578" s="320"/>
      <c r="Z1578" s="320"/>
      <c r="AA1578" s="320"/>
      <c r="AB1578" s="320"/>
      <c r="AC1578" s="320"/>
      <c r="AD1578" s="320"/>
      <c r="AE1578" s="320"/>
      <c r="AF1578" s="320"/>
      <c r="AG1578" s="320"/>
      <c r="AH1578" s="320"/>
      <c r="AI1578" s="320"/>
      <c r="AL1578" s="320"/>
      <c r="AM1578" s="320"/>
    </row>
    <row r="1579" spans="2:39">
      <c r="B1579" s="1"/>
      <c r="K1579" s="318"/>
      <c r="L1579" s="319"/>
      <c r="M1579" s="318"/>
      <c r="N1579" s="318"/>
      <c r="O1579" s="318"/>
      <c r="P1579" s="319"/>
      <c r="Q1579" s="318"/>
      <c r="R1579" s="320"/>
      <c r="S1579" s="318"/>
      <c r="T1579" s="318"/>
      <c r="U1579" s="318"/>
      <c r="V1579" s="318"/>
      <c r="W1579" s="318"/>
      <c r="X1579" s="320"/>
      <c r="Y1579" s="320"/>
      <c r="Z1579" s="320"/>
      <c r="AA1579" s="320"/>
      <c r="AB1579" s="320"/>
      <c r="AC1579" s="320"/>
      <c r="AD1579" s="320"/>
      <c r="AE1579" s="320"/>
      <c r="AF1579" s="320"/>
      <c r="AG1579" s="320"/>
      <c r="AH1579" s="320"/>
      <c r="AI1579" s="320"/>
      <c r="AL1579" s="320"/>
      <c r="AM1579" s="320"/>
    </row>
    <row r="1580" spans="2:39">
      <c r="B1580" s="1"/>
      <c r="K1580" s="318"/>
      <c r="L1580" s="319"/>
      <c r="M1580" s="318"/>
      <c r="N1580" s="318"/>
      <c r="O1580" s="318"/>
      <c r="P1580" s="319"/>
      <c r="Q1580" s="318"/>
      <c r="R1580" s="320"/>
      <c r="S1580" s="318"/>
      <c r="T1580" s="318"/>
      <c r="U1580" s="318"/>
      <c r="V1580" s="318"/>
      <c r="W1580" s="318"/>
      <c r="X1580" s="320"/>
      <c r="Y1580" s="320"/>
      <c r="Z1580" s="320"/>
      <c r="AA1580" s="320"/>
      <c r="AB1580" s="320"/>
      <c r="AC1580" s="320"/>
      <c r="AD1580" s="320"/>
      <c r="AE1580" s="320"/>
      <c r="AF1580" s="320"/>
      <c r="AG1580" s="320"/>
      <c r="AH1580" s="320"/>
      <c r="AI1580" s="320"/>
      <c r="AL1580" s="320"/>
      <c r="AM1580" s="320"/>
    </row>
    <row r="1581" spans="2:39">
      <c r="B1581" s="1"/>
      <c r="K1581" s="318"/>
      <c r="L1581" s="319"/>
      <c r="M1581" s="318"/>
      <c r="N1581" s="318"/>
      <c r="O1581" s="318"/>
      <c r="P1581" s="319"/>
      <c r="Q1581" s="318"/>
      <c r="R1581" s="320"/>
      <c r="S1581" s="318"/>
      <c r="T1581" s="318"/>
      <c r="U1581" s="318"/>
      <c r="V1581" s="318"/>
      <c r="W1581" s="318"/>
      <c r="X1581" s="320"/>
      <c r="Y1581" s="320"/>
      <c r="Z1581" s="320"/>
      <c r="AA1581" s="320"/>
      <c r="AB1581" s="320"/>
      <c r="AC1581" s="320"/>
      <c r="AD1581" s="320"/>
      <c r="AE1581" s="320"/>
      <c r="AF1581" s="320"/>
      <c r="AG1581" s="320"/>
      <c r="AH1581" s="320"/>
      <c r="AI1581" s="320"/>
      <c r="AL1581" s="320"/>
      <c r="AM1581" s="320"/>
    </row>
    <row r="1582" spans="2:39">
      <c r="B1582" s="1"/>
      <c r="K1582" s="318"/>
      <c r="L1582" s="319"/>
      <c r="M1582" s="318"/>
      <c r="N1582" s="318"/>
      <c r="O1582" s="318"/>
      <c r="P1582" s="319"/>
      <c r="Q1582" s="318"/>
      <c r="R1582" s="320"/>
      <c r="S1582" s="318"/>
      <c r="T1582" s="318"/>
      <c r="U1582" s="318"/>
      <c r="V1582" s="318"/>
      <c r="W1582" s="318"/>
      <c r="X1582" s="320"/>
      <c r="Y1582" s="320"/>
      <c r="Z1582" s="320"/>
      <c r="AA1582" s="320"/>
      <c r="AB1582" s="320"/>
      <c r="AC1582" s="320"/>
      <c r="AD1582" s="320"/>
      <c r="AE1582" s="320"/>
      <c r="AF1582" s="320"/>
      <c r="AG1582" s="320"/>
      <c r="AH1582" s="320"/>
      <c r="AI1582" s="320"/>
      <c r="AL1582" s="320"/>
      <c r="AM1582" s="320"/>
    </row>
    <row r="1583" spans="2:39">
      <c r="B1583" s="1"/>
      <c r="K1583" s="318"/>
      <c r="L1583" s="319"/>
      <c r="M1583" s="318"/>
      <c r="N1583" s="318"/>
      <c r="O1583" s="318"/>
      <c r="P1583" s="319"/>
      <c r="Q1583" s="318"/>
      <c r="R1583" s="320"/>
      <c r="S1583" s="318"/>
      <c r="T1583" s="318"/>
      <c r="U1583" s="318"/>
      <c r="V1583" s="318"/>
      <c r="W1583" s="318"/>
      <c r="X1583" s="320"/>
      <c r="Y1583" s="320"/>
      <c r="Z1583" s="320"/>
      <c r="AA1583" s="320"/>
      <c r="AB1583" s="320"/>
      <c r="AC1583" s="320"/>
      <c r="AD1583" s="320"/>
      <c r="AE1583" s="320"/>
      <c r="AF1583" s="320"/>
      <c r="AG1583" s="320"/>
      <c r="AH1583" s="320"/>
      <c r="AI1583" s="320"/>
      <c r="AL1583" s="320"/>
      <c r="AM1583" s="320"/>
    </row>
    <row r="1584" spans="2:39">
      <c r="B1584" s="1"/>
      <c r="K1584" s="318"/>
      <c r="L1584" s="319"/>
      <c r="M1584" s="318"/>
      <c r="N1584" s="318"/>
      <c r="O1584" s="318"/>
      <c r="P1584" s="319"/>
      <c r="Q1584" s="318"/>
      <c r="R1584" s="320"/>
      <c r="S1584" s="318"/>
      <c r="T1584" s="318"/>
      <c r="U1584" s="318"/>
      <c r="V1584" s="318"/>
      <c r="W1584" s="318"/>
      <c r="X1584" s="320"/>
      <c r="Y1584" s="320"/>
      <c r="Z1584" s="320"/>
      <c r="AA1584" s="320"/>
      <c r="AB1584" s="320"/>
      <c r="AC1584" s="320"/>
      <c r="AD1584" s="320"/>
      <c r="AE1584" s="320"/>
      <c r="AF1584" s="320"/>
      <c r="AG1584" s="320"/>
      <c r="AH1584" s="320"/>
      <c r="AI1584" s="320"/>
      <c r="AL1584" s="320"/>
      <c r="AM1584" s="320"/>
    </row>
    <row r="1585" spans="2:39">
      <c r="B1585" s="1"/>
      <c r="K1585" s="318"/>
      <c r="L1585" s="319"/>
      <c r="M1585" s="318"/>
      <c r="N1585" s="318"/>
      <c r="O1585" s="318"/>
      <c r="P1585" s="319"/>
      <c r="Q1585" s="318"/>
      <c r="R1585" s="320"/>
      <c r="S1585" s="318"/>
      <c r="T1585" s="318"/>
      <c r="U1585" s="318"/>
      <c r="V1585" s="318"/>
      <c r="W1585" s="318"/>
      <c r="X1585" s="320"/>
      <c r="Y1585" s="320"/>
      <c r="Z1585" s="320"/>
      <c r="AA1585" s="320"/>
      <c r="AB1585" s="320"/>
      <c r="AC1585" s="320"/>
      <c r="AD1585" s="320"/>
      <c r="AE1585" s="320"/>
      <c r="AF1585" s="320"/>
      <c r="AG1585" s="320"/>
      <c r="AH1585" s="320"/>
      <c r="AI1585" s="320"/>
      <c r="AL1585" s="320"/>
      <c r="AM1585" s="320"/>
    </row>
    <row r="1586" spans="2:39">
      <c r="B1586" s="1"/>
      <c r="K1586" s="318"/>
      <c r="L1586" s="319"/>
      <c r="M1586" s="318"/>
      <c r="N1586" s="318"/>
      <c r="O1586" s="318"/>
      <c r="P1586" s="319"/>
      <c r="Q1586" s="318"/>
      <c r="R1586" s="320"/>
      <c r="S1586" s="318"/>
      <c r="T1586" s="318"/>
      <c r="U1586" s="318"/>
      <c r="V1586" s="318"/>
      <c r="W1586" s="318"/>
      <c r="X1586" s="320"/>
      <c r="Y1586" s="320"/>
      <c r="Z1586" s="320"/>
      <c r="AA1586" s="320"/>
      <c r="AB1586" s="320"/>
      <c r="AC1586" s="320"/>
      <c r="AD1586" s="320"/>
      <c r="AE1586" s="320"/>
      <c r="AF1586" s="320"/>
      <c r="AG1586" s="320"/>
      <c r="AH1586" s="320"/>
      <c r="AI1586" s="320"/>
      <c r="AL1586" s="320"/>
      <c r="AM1586" s="320"/>
    </row>
    <row r="1587" spans="2:39">
      <c r="B1587" s="1"/>
      <c r="K1587" s="318"/>
      <c r="L1587" s="319"/>
      <c r="M1587" s="318"/>
      <c r="N1587" s="318"/>
      <c r="O1587" s="318"/>
      <c r="P1587" s="319"/>
      <c r="Q1587" s="318"/>
      <c r="R1587" s="320"/>
      <c r="S1587" s="318"/>
      <c r="T1587" s="318"/>
      <c r="U1587" s="318"/>
      <c r="V1587" s="318"/>
      <c r="W1587" s="318"/>
      <c r="X1587" s="320"/>
      <c r="Y1587" s="320"/>
      <c r="Z1587" s="320"/>
      <c r="AA1587" s="320"/>
      <c r="AB1587" s="320"/>
      <c r="AC1587" s="320"/>
      <c r="AD1587" s="320"/>
      <c r="AE1587" s="320"/>
      <c r="AF1587" s="320"/>
      <c r="AG1587" s="320"/>
      <c r="AH1587" s="320"/>
      <c r="AI1587" s="320"/>
      <c r="AL1587" s="320"/>
      <c r="AM1587" s="320"/>
    </row>
    <row r="1588" spans="2:39">
      <c r="B1588" s="1"/>
      <c r="K1588" s="318"/>
      <c r="L1588" s="319"/>
      <c r="M1588" s="318"/>
      <c r="N1588" s="318"/>
      <c r="O1588" s="318"/>
      <c r="P1588" s="319"/>
      <c r="Q1588" s="318"/>
      <c r="R1588" s="320"/>
      <c r="S1588" s="318"/>
      <c r="T1588" s="318"/>
      <c r="U1588" s="318"/>
      <c r="V1588" s="318"/>
      <c r="W1588" s="318"/>
      <c r="X1588" s="320"/>
      <c r="Y1588" s="320"/>
      <c r="Z1588" s="320"/>
      <c r="AA1588" s="320"/>
      <c r="AB1588" s="320"/>
      <c r="AC1588" s="320"/>
      <c r="AD1588" s="320"/>
      <c r="AE1588" s="320"/>
      <c r="AF1588" s="320"/>
      <c r="AG1588" s="320"/>
      <c r="AH1588" s="320"/>
      <c r="AI1588" s="320"/>
      <c r="AL1588" s="320"/>
      <c r="AM1588" s="320"/>
    </row>
    <row r="1589" spans="2:39">
      <c r="B1589" s="1"/>
      <c r="K1589" s="318"/>
      <c r="L1589" s="319"/>
      <c r="M1589" s="318"/>
      <c r="N1589" s="318"/>
      <c r="O1589" s="318"/>
      <c r="P1589" s="319"/>
      <c r="Q1589" s="318"/>
      <c r="R1589" s="320"/>
      <c r="S1589" s="318"/>
      <c r="T1589" s="318"/>
      <c r="U1589" s="318"/>
      <c r="V1589" s="318"/>
      <c r="W1589" s="318"/>
      <c r="X1589" s="320"/>
      <c r="Y1589" s="320"/>
      <c r="Z1589" s="320"/>
      <c r="AA1589" s="320"/>
      <c r="AB1589" s="320"/>
      <c r="AC1589" s="320"/>
      <c r="AD1589" s="320"/>
      <c r="AE1589" s="320"/>
      <c r="AF1589" s="320"/>
      <c r="AG1589" s="320"/>
      <c r="AH1589" s="320"/>
      <c r="AI1589" s="320"/>
      <c r="AL1589" s="320"/>
      <c r="AM1589" s="320"/>
    </row>
    <row r="1590" spans="2:39">
      <c r="B1590" s="1"/>
      <c r="K1590" s="318"/>
      <c r="L1590" s="319"/>
      <c r="M1590" s="318"/>
      <c r="N1590" s="318"/>
      <c r="O1590" s="318"/>
      <c r="P1590" s="319"/>
      <c r="Q1590" s="318"/>
      <c r="R1590" s="320"/>
      <c r="S1590" s="318"/>
      <c r="T1590" s="318"/>
      <c r="U1590" s="318"/>
      <c r="V1590" s="318"/>
      <c r="W1590" s="318"/>
      <c r="X1590" s="320"/>
      <c r="Y1590" s="320"/>
      <c r="Z1590" s="320"/>
      <c r="AA1590" s="320"/>
      <c r="AB1590" s="320"/>
      <c r="AC1590" s="320"/>
      <c r="AD1590" s="320"/>
      <c r="AE1590" s="320"/>
      <c r="AF1590" s="320"/>
      <c r="AG1590" s="320"/>
      <c r="AH1590" s="320"/>
      <c r="AI1590" s="320"/>
      <c r="AL1590" s="320"/>
      <c r="AM1590" s="320"/>
    </row>
    <row r="1591" spans="2:39">
      <c r="B1591" s="1"/>
      <c r="K1591" s="318"/>
      <c r="L1591" s="319"/>
      <c r="M1591" s="318"/>
      <c r="N1591" s="318"/>
      <c r="O1591" s="318"/>
      <c r="P1591" s="319"/>
      <c r="Q1591" s="318"/>
      <c r="R1591" s="320"/>
      <c r="S1591" s="318"/>
      <c r="T1591" s="318"/>
      <c r="U1591" s="318"/>
      <c r="V1591" s="318"/>
      <c r="W1591" s="318"/>
      <c r="X1591" s="320"/>
      <c r="Y1591" s="320"/>
      <c r="Z1591" s="320"/>
      <c r="AA1591" s="320"/>
      <c r="AB1591" s="320"/>
      <c r="AC1591" s="320"/>
      <c r="AD1591" s="320"/>
      <c r="AE1591" s="320"/>
      <c r="AF1591" s="320"/>
      <c r="AG1591" s="320"/>
      <c r="AH1591" s="320"/>
      <c r="AI1591" s="320"/>
      <c r="AL1591" s="320"/>
      <c r="AM1591" s="320"/>
    </row>
    <row r="1592" spans="2:39">
      <c r="B1592" s="1"/>
      <c r="K1592" s="318"/>
      <c r="L1592" s="319"/>
      <c r="M1592" s="318"/>
      <c r="N1592" s="318"/>
      <c r="O1592" s="318"/>
      <c r="P1592" s="319"/>
      <c r="Q1592" s="318"/>
      <c r="R1592" s="320"/>
      <c r="S1592" s="318"/>
      <c r="T1592" s="318"/>
      <c r="U1592" s="318"/>
      <c r="V1592" s="318"/>
      <c r="W1592" s="318"/>
      <c r="X1592" s="320"/>
      <c r="Y1592" s="320"/>
      <c r="Z1592" s="320"/>
      <c r="AA1592" s="320"/>
      <c r="AB1592" s="320"/>
      <c r="AC1592" s="320"/>
      <c r="AD1592" s="320"/>
      <c r="AE1592" s="320"/>
      <c r="AF1592" s="320"/>
      <c r="AG1592" s="320"/>
      <c r="AH1592" s="320"/>
      <c r="AI1592" s="320"/>
      <c r="AL1592" s="320"/>
      <c r="AM1592" s="320"/>
    </row>
    <row r="1593" spans="2:39">
      <c r="B1593" s="1"/>
      <c r="K1593" s="318"/>
      <c r="L1593" s="319"/>
      <c r="M1593" s="318"/>
      <c r="N1593" s="318"/>
      <c r="O1593" s="318"/>
      <c r="P1593" s="319"/>
      <c r="Q1593" s="318"/>
      <c r="R1593" s="320"/>
      <c r="S1593" s="318"/>
      <c r="T1593" s="318"/>
      <c r="U1593" s="318"/>
      <c r="V1593" s="318"/>
      <c r="W1593" s="318"/>
      <c r="X1593" s="320"/>
      <c r="Y1593" s="320"/>
      <c r="Z1593" s="320"/>
      <c r="AA1593" s="320"/>
      <c r="AB1593" s="320"/>
      <c r="AC1593" s="320"/>
      <c r="AD1593" s="320"/>
      <c r="AE1593" s="320"/>
      <c r="AF1593" s="320"/>
      <c r="AG1593" s="320"/>
      <c r="AH1593" s="320"/>
      <c r="AI1593" s="320"/>
      <c r="AL1593" s="320"/>
      <c r="AM1593" s="320"/>
    </row>
    <row r="1594" spans="2:39">
      <c r="B1594" s="1"/>
      <c r="K1594" s="318"/>
      <c r="L1594" s="319"/>
      <c r="M1594" s="318"/>
      <c r="N1594" s="318"/>
      <c r="O1594" s="318"/>
      <c r="P1594" s="319"/>
      <c r="Q1594" s="318"/>
      <c r="R1594" s="320"/>
      <c r="S1594" s="318"/>
      <c r="T1594" s="318"/>
      <c r="U1594" s="318"/>
      <c r="V1594" s="318"/>
      <c r="W1594" s="318"/>
      <c r="X1594" s="320"/>
      <c r="Y1594" s="320"/>
      <c r="Z1594" s="320"/>
      <c r="AA1594" s="320"/>
      <c r="AB1594" s="320"/>
      <c r="AC1594" s="320"/>
      <c r="AD1594" s="320"/>
      <c r="AE1594" s="320"/>
      <c r="AF1594" s="320"/>
      <c r="AG1594" s="320"/>
      <c r="AH1594" s="320"/>
      <c r="AI1594" s="320"/>
      <c r="AL1594" s="320"/>
      <c r="AM1594" s="320"/>
    </row>
    <row r="1595" spans="2:39">
      <c r="B1595" s="1"/>
      <c r="K1595" s="318"/>
      <c r="L1595" s="319"/>
      <c r="M1595" s="318"/>
      <c r="N1595" s="318"/>
      <c r="O1595" s="318"/>
      <c r="P1595" s="319"/>
      <c r="Q1595" s="318"/>
      <c r="R1595" s="320"/>
      <c r="S1595" s="318"/>
      <c r="T1595" s="318"/>
      <c r="U1595" s="318"/>
      <c r="V1595" s="318"/>
      <c r="W1595" s="318"/>
      <c r="X1595" s="320"/>
      <c r="Y1595" s="320"/>
      <c r="Z1595" s="320"/>
      <c r="AA1595" s="320"/>
      <c r="AB1595" s="320"/>
      <c r="AC1595" s="320"/>
      <c r="AD1595" s="320"/>
      <c r="AE1595" s="320"/>
      <c r="AF1595" s="320"/>
      <c r="AG1595" s="320"/>
      <c r="AH1595" s="320"/>
      <c r="AI1595" s="320"/>
      <c r="AL1595" s="320"/>
      <c r="AM1595" s="320"/>
    </row>
    <row r="1596" spans="2:39">
      <c r="AL1596" s="320"/>
      <c r="AM1596" s="320"/>
    </row>
    <row r="1597" spans="2:39">
      <c r="AL1597" s="320"/>
      <c r="AM1597" s="320"/>
    </row>
    <row r="1598" spans="2:39">
      <c r="AL1598" s="320"/>
      <c r="AM1598" s="320"/>
    </row>
    <row r="1599" spans="2:39">
      <c r="AL1599" s="320"/>
      <c r="AM1599" s="320"/>
    </row>
    <row r="1600" spans="2:39">
      <c r="AL1600" s="320"/>
      <c r="AM1600" s="320"/>
    </row>
    <row r="1601" spans="38:39">
      <c r="AL1601" s="320"/>
      <c r="AM1601" s="320"/>
    </row>
    <row r="1602" spans="38:39">
      <c r="AL1602" s="320"/>
      <c r="AM1602" s="320"/>
    </row>
    <row r="1603" spans="38:39">
      <c r="AL1603" s="320"/>
      <c r="AM1603" s="320"/>
    </row>
    <row r="1604" spans="38:39">
      <c r="AL1604" s="320"/>
      <c r="AM1604" s="320"/>
    </row>
    <row r="1605" spans="38:39">
      <c r="AL1605" s="320"/>
      <c r="AM1605" s="320"/>
    </row>
    <row r="1606" spans="38:39">
      <c r="AL1606" s="320"/>
      <c r="AM1606" s="320"/>
    </row>
    <row r="1607" spans="38:39">
      <c r="AL1607" s="320"/>
      <c r="AM1607" s="320"/>
    </row>
    <row r="1608" spans="38:39">
      <c r="AL1608" s="320"/>
      <c r="AM1608" s="320"/>
    </row>
    <row r="1609" spans="38:39">
      <c r="AL1609" s="320"/>
      <c r="AM1609" s="320"/>
    </row>
    <row r="1610" spans="38:39">
      <c r="AL1610" s="320"/>
      <c r="AM1610" s="320"/>
    </row>
    <row r="1611" spans="38:39">
      <c r="AL1611" s="320"/>
      <c r="AM1611" s="320"/>
    </row>
    <row r="1612" spans="38:39">
      <c r="AL1612" s="320"/>
      <c r="AM1612" s="320"/>
    </row>
    <row r="1613" spans="38:39">
      <c r="AL1613" s="320"/>
      <c r="AM1613" s="320"/>
    </row>
    <row r="1614" spans="38:39">
      <c r="AL1614" s="320"/>
      <c r="AM1614" s="320"/>
    </row>
    <row r="1615" spans="38:39">
      <c r="AL1615" s="320"/>
      <c r="AM1615" s="320"/>
    </row>
    <row r="1616" spans="38:39">
      <c r="AL1616" s="320"/>
      <c r="AM1616" s="320"/>
    </row>
    <row r="1617" spans="38:39">
      <c r="AL1617" s="320"/>
      <c r="AM1617" s="320"/>
    </row>
    <row r="1618" spans="38:39">
      <c r="AL1618" s="320"/>
      <c r="AM1618" s="320"/>
    </row>
    <row r="1619" spans="38:39">
      <c r="AL1619" s="320"/>
      <c r="AM1619" s="320"/>
    </row>
    <row r="1620" spans="38:39">
      <c r="AL1620" s="320"/>
      <c r="AM1620" s="320"/>
    </row>
    <row r="1621" spans="38:39">
      <c r="AL1621" s="320"/>
      <c r="AM1621" s="320"/>
    </row>
    <row r="1622" spans="38:39">
      <c r="AL1622" s="320"/>
      <c r="AM1622" s="320"/>
    </row>
    <row r="1623" spans="38:39">
      <c r="AL1623" s="320"/>
      <c r="AM1623" s="320"/>
    </row>
    <row r="1624" spans="38:39">
      <c r="AL1624" s="320"/>
      <c r="AM1624" s="320"/>
    </row>
    <row r="1625" spans="38:39">
      <c r="AL1625" s="320"/>
      <c r="AM1625" s="320"/>
    </row>
    <row r="1626" spans="38:39">
      <c r="AL1626" s="320"/>
      <c r="AM1626" s="320"/>
    </row>
    <row r="1627" spans="38:39">
      <c r="AL1627" s="320"/>
      <c r="AM1627" s="320"/>
    </row>
    <row r="1628" spans="38:39">
      <c r="AL1628" s="320"/>
      <c r="AM1628" s="320"/>
    </row>
    <row r="1629" spans="38:39">
      <c r="AL1629" s="320"/>
      <c r="AM1629" s="320"/>
    </row>
    <row r="1630" spans="38:39">
      <c r="AL1630" s="320"/>
      <c r="AM1630" s="320"/>
    </row>
    <row r="1631" spans="38:39">
      <c r="AL1631" s="320"/>
      <c r="AM1631" s="320"/>
    </row>
    <row r="1632" spans="38:39">
      <c r="AL1632" s="320"/>
      <c r="AM1632" s="320"/>
    </row>
    <row r="1633" spans="38:39">
      <c r="AL1633" s="320"/>
      <c r="AM1633" s="320"/>
    </row>
    <row r="1634" spans="38:39">
      <c r="AL1634" s="320"/>
      <c r="AM1634" s="320"/>
    </row>
    <row r="1635" spans="38:39">
      <c r="AL1635" s="320"/>
      <c r="AM1635" s="320"/>
    </row>
    <row r="1636" spans="38:39">
      <c r="AL1636" s="320"/>
      <c r="AM1636" s="320"/>
    </row>
    <row r="1637" spans="38:39">
      <c r="AL1637" s="320"/>
      <c r="AM1637" s="320"/>
    </row>
    <row r="1638" spans="38:39">
      <c r="AL1638" s="320"/>
      <c r="AM1638" s="320"/>
    </row>
    <row r="1639" spans="38:39">
      <c r="AL1639" s="320"/>
      <c r="AM1639" s="320"/>
    </row>
    <row r="1640" spans="38:39">
      <c r="AL1640" s="320"/>
      <c r="AM1640" s="320"/>
    </row>
    <row r="1641" spans="38:39">
      <c r="AL1641" s="320"/>
      <c r="AM1641" s="320"/>
    </row>
    <row r="1642" spans="38:39">
      <c r="AL1642" s="320"/>
      <c r="AM1642" s="320"/>
    </row>
    <row r="1643" spans="38:39">
      <c r="AL1643" s="320"/>
      <c r="AM1643" s="320"/>
    </row>
    <row r="1644" spans="38:39">
      <c r="AL1644" s="320"/>
      <c r="AM1644" s="320"/>
    </row>
    <row r="1645" spans="38:39">
      <c r="AL1645" s="320"/>
      <c r="AM1645" s="320"/>
    </row>
    <row r="1646" spans="38:39">
      <c r="AL1646" s="320"/>
      <c r="AM1646" s="320"/>
    </row>
    <row r="1647" spans="38:39">
      <c r="AL1647" s="320"/>
      <c r="AM1647" s="320"/>
    </row>
    <row r="1648" spans="38:39">
      <c r="AL1648" s="320"/>
      <c r="AM1648" s="320"/>
    </row>
  </sheetData>
  <phoneticPr fontId="1"/>
  <pageMargins left="0.25" right="0.25" top="0.75" bottom="0.75" header="0.3" footer="0.3"/>
  <pageSetup paperSize="8" scale="3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B87B-AC8A-4522-804C-BFC42995AA13}">
  <sheetPr codeName="Sheet1">
    <pageSetUpPr fitToPage="1"/>
  </sheetPr>
  <dimension ref="A1:AL1648"/>
  <sheetViews>
    <sheetView workbookViewId="0">
      <selection activeCell="V772" sqref="V290:V772"/>
    </sheetView>
  </sheetViews>
  <sheetFormatPr defaultRowHeight="18.75"/>
  <cols>
    <col min="1" max="1" width="11.25" bestFit="1" customWidth="1"/>
    <col min="2" max="2" width="11.375" bestFit="1" customWidth="1"/>
    <col min="3" max="3" width="9.375" bestFit="1" customWidth="1"/>
    <col min="4" max="4" width="11.25" bestFit="1" customWidth="1"/>
    <col min="5" max="5" width="13.5" bestFit="1" customWidth="1"/>
    <col min="6" max="6" width="11.25" bestFit="1" customWidth="1"/>
    <col min="7" max="7" width="13" bestFit="1" customWidth="1"/>
    <col min="8" max="8" width="27.875" bestFit="1" customWidth="1"/>
    <col min="9" max="9" width="17.375" bestFit="1" customWidth="1"/>
    <col min="10" max="10" width="42.125" bestFit="1" customWidth="1"/>
    <col min="11" max="11" width="11.25" bestFit="1" customWidth="1"/>
    <col min="12" max="12" width="9.375" style="1" bestFit="1" customWidth="1"/>
    <col min="13" max="13" width="17.375" bestFit="1" customWidth="1"/>
    <col min="14" max="14" width="9.375" bestFit="1" customWidth="1"/>
    <col min="15" max="15" width="11.25" bestFit="1" customWidth="1"/>
    <col min="16" max="16" width="19" style="1" bestFit="1" customWidth="1"/>
    <col min="17" max="17" width="17.375" bestFit="1" customWidth="1"/>
    <col min="18" max="18" width="13.25" bestFit="1" customWidth="1"/>
    <col min="19" max="19" width="9.375" bestFit="1" customWidth="1"/>
    <col min="20" max="20" width="20.25" bestFit="1" customWidth="1"/>
    <col min="21" max="21" width="14.5" bestFit="1" customWidth="1"/>
    <col min="22" max="23" width="18.625" bestFit="1" customWidth="1"/>
    <col min="24" max="24" width="10.5" bestFit="1" customWidth="1"/>
    <col min="25" max="25" width="14.5" bestFit="1" customWidth="1"/>
    <col min="26" max="26" width="10.5" bestFit="1" customWidth="1"/>
    <col min="27" max="27" width="9.375" bestFit="1" customWidth="1"/>
    <col min="28" max="28" width="17.5" bestFit="1" customWidth="1"/>
    <col min="29" max="29" width="19.5" bestFit="1" customWidth="1"/>
    <col min="30" max="30" width="14.375" bestFit="1" customWidth="1"/>
    <col min="31" max="31" width="15.125" bestFit="1" customWidth="1"/>
    <col min="32" max="32" width="9.875" bestFit="1" customWidth="1"/>
    <col min="33" max="33" width="11.25" bestFit="1" customWidth="1"/>
    <col min="34" max="34" width="13.25" bestFit="1" customWidth="1"/>
    <col min="35" max="35" width="9.375" bestFit="1" customWidth="1"/>
    <col min="36" max="36" width="13.25" bestFit="1" customWidth="1"/>
    <col min="37" max="37" width="9.875" bestFit="1" customWidth="1"/>
    <col min="38" max="38" width="13.75" customWidth="1"/>
    <col min="39" max="39" width="7.5" bestFit="1" customWidth="1"/>
    <col min="40" max="40" width="19" bestFit="1" customWidth="1"/>
    <col min="41" max="41" width="13.25" bestFit="1" customWidth="1"/>
    <col min="42" max="43" width="17.375" bestFit="1" customWidth="1"/>
    <col min="44" max="44" width="10.125" bestFit="1" customWidth="1"/>
    <col min="45" max="45" width="13.25" bestFit="1" customWidth="1"/>
    <col min="46" max="47" width="9.375" bestFit="1" customWidth="1"/>
    <col min="48" max="48" width="19.875" bestFit="1" customWidth="1"/>
    <col min="49" max="49" width="19.5" bestFit="1" customWidth="1"/>
    <col min="50" max="50" width="15.125" bestFit="1" customWidth="1"/>
    <col min="51" max="51" width="11.25" bestFit="1" customWidth="1"/>
    <col min="52" max="52" width="7.5" bestFit="1" customWidth="1"/>
    <col min="53" max="53" width="13.25" bestFit="1" customWidth="1"/>
    <col min="54" max="54" width="81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7656</v>
      </c>
      <c r="AL1" s="664">
        <f>AF176+AF508+AF511+AF582+AF608+AF732</f>
        <v>778454</v>
      </c>
    </row>
    <row r="2" spans="1:38">
      <c r="A2" t="s">
        <v>35</v>
      </c>
      <c r="B2" s="1">
        <v>45762</v>
      </c>
      <c r="C2">
        <v>4</v>
      </c>
      <c r="D2">
        <v>420995</v>
      </c>
      <c r="E2" t="s">
        <v>1725</v>
      </c>
      <c r="F2" t="s">
        <v>93</v>
      </c>
      <c r="G2" t="s">
        <v>7657</v>
      </c>
      <c r="H2" t="s">
        <v>7658</v>
      </c>
      <c r="I2" t="s">
        <v>7658</v>
      </c>
      <c r="J2" t="s">
        <v>7659</v>
      </c>
      <c r="K2" s="318"/>
      <c r="L2" t="s">
        <v>391</v>
      </c>
      <c r="M2" s="319">
        <v>45819</v>
      </c>
      <c r="N2" s="318">
        <v>6</v>
      </c>
      <c r="O2" s="318"/>
      <c r="P2" s="318"/>
      <c r="Q2" s="319"/>
      <c r="R2" s="318"/>
      <c r="AA2" s="318" t="s">
        <v>50</v>
      </c>
      <c r="AB2" s="318">
        <v>520604</v>
      </c>
      <c r="AC2" s="318" t="s">
        <v>51</v>
      </c>
      <c r="AD2" t="s">
        <v>7660</v>
      </c>
      <c r="AE2" s="318">
        <v>100</v>
      </c>
      <c r="AF2" s="320">
        <v>61154</v>
      </c>
      <c r="AG2" s="318"/>
      <c r="AH2" s="320"/>
      <c r="AI2" t="s">
        <v>93</v>
      </c>
    </row>
    <row r="3" spans="1:38">
      <c r="A3" t="s">
        <v>44</v>
      </c>
      <c r="B3" s="1">
        <v>45810</v>
      </c>
      <c r="C3">
        <v>6</v>
      </c>
      <c r="D3">
        <v>420996</v>
      </c>
      <c r="E3" t="s">
        <v>1725</v>
      </c>
      <c r="F3" t="s">
        <v>93</v>
      </c>
      <c r="G3" t="s">
        <v>7661</v>
      </c>
      <c r="H3" t="s">
        <v>7658</v>
      </c>
      <c r="I3" t="s">
        <v>7658</v>
      </c>
      <c r="J3" t="s">
        <v>7662</v>
      </c>
      <c r="K3" s="318"/>
      <c r="L3" t="s">
        <v>391</v>
      </c>
      <c r="M3" s="319">
        <v>45838</v>
      </c>
      <c r="N3" s="318">
        <v>6</v>
      </c>
      <c r="O3" s="318"/>
      <c r="P3" s="318"/>
      <c r="Q3" s="319"/>
      <c r="R3" s="318"/>
      <c r="AA3" s="318" t="s">
        <v>50</v>
      </c>
      <c r="AB3" s="318">
        <v>520601</v>
      </c>
      <c r="AC3" s="318" t="s">
        <v>51</v>
      </c>
      <c r="AD3" t="s">
        <v>7660</v>
      </c>
      <c r="AE3" s="318">
        <v>100</v>
      </c>
      <c r="AF3" s="320">
        <v>261773</v>
      </c>
      <c r="AG3" s="318"/>
      <c r="AH3" s="320"/>
      <c r="AI3" t="s">
        <v>93</v>
      </c>
    </row>
    <row r="4" spans="1:38">
      <c r="A4" t="s">
        <v>53</v>
      </c>
      <c r="B4" s="1">
        <v>45810</v>
      </c>
      <c r="C4">
        <v>6</v>
      </c>
      <c r="D4">
        <v>420997</v>
      </c>
      <c r="E4" t="s">
        <v>1725</v>
      </c>
      <c r="F4" t="s">
        <v>93</v>
      </c>
      <c r="G4" t="s">
        <v>7661</v>
      </c>
      <c r="H4" t="s">
        <v>7658</v>
      </c>
      <c r="I4" t="s">
        <v>7658</v>
      </c>
      <c r="J4" t="s">
        <v>7663</v>
      </c>
      <c r="K4" s="318"/>
      <c r="L4" t="s">
        <v>391</v>
      </c>
      <c r="M4" s="319">
        <v>45838</v>
      </c>
      <c r="N4" s="318">
        <v>6</v>
      </c>
      <c r="O4" s="318"/>
      <c r="P4" s="318"/>
      <c r="Q4" s="319"/>
      <c r="R4" s="318"/>
      <c r="AA4" s="318" t="s">
        <v>50</v>
      </c>
      <c r="AB4" s="318">
        <v>520602</v>
      </c>
      <c r="AC4" s="318" t="s">
        <v>51</v>
      </c>
      <c r="AD4" t="s">
        <v>7660</v>
      </c>
      <c r="AE4" s="318">
        <v>100</v>
      </c>
      <c r="AF4" s="320">
        <v>193701</v>
      </c>
      <c r="AG4" s="318"/>
      <c r="AH4" s="320"/>
      <c r="AI4" t="s">
        <v>93</v>
      </c>
    </row>
    <row r="5" spans="1:38">
      <c r="A5" t="s">
        <v>56</v>
      </c>
      <c r="B5" s="1">
        <v>45810</v>
      </c>
      <c r="C5">
        <v>6</v>
      </c>
      <c r="D5">
        <v>420998</v>
      </c>
      <c r="E5" t="s">
        <v>1725</v>
      </c>
      <c r="F5" t="s">
        <v>93</v>
      </c>
      <c r="G5" t="s">
        <v>7661</v>
      </c>
      <c r="H5" t="s">
        <v>7658</v>
      </c>
      <c r="I5" t="s">
        <v>7658</v>
      </c>
      <c r="J5" t="s">
        <v>1801</v>
      </c>
      <c r="K5" s="318"/>
      <c r="L5" t="s">
        <v>391</v>
      </c>
      <c r="M5" s="319">
        <v>45834</v>
      </c>
      <c r="N5" s="318">
        <v>6</v>
      </c>
      <c r="O5" s="318"/>
      <c r="P5" s="318"/>
      <c r="Q5" s="319"/>
      <c r="R5" s="318"/>
      <c r="AA5" s="318" t="s">
        <v>50</v>
      </c>
      <c r="AB5" s="318">
        <v>520603</v>
      </c>
      <c r="AC5" s="318" t="s">
        <v>51</v>
      </c>
      <c r="AD5" t="s">
        <v>7660</v>
      </c>
      <c r="AE5" s="318">
        <v>100</v>
      </c>
      <c r="AF5" s="320">
        <v>48041</v>
      </c>
      <c r="AG5" s="318"/>
      <c r="AH5" s="320"/>
      <c r="AI5" t="s">
        <v>93</v>
      </c>
    </row>
    <row r="6" spans="1:38">
      <c r="A6" t="s">
        <v>64</v>
      </c>
      <c r="B6" s="1">
        <v>45810</v>
      </c>
      <c r="C6">
        <v>6</v>
      </c>
      <c r="D6">
        <v>420999</v>
      </c>
      <c r="E6" t="s">
        <v>1843</v>
      </c>
      <c r="F6" t="s">
        <v>93</v>
      </c>
      <c r="G6" t="s">
        <v>7661</v>
      </c>
      <c r="H6" t="s">
        <v>7658</v>
      </c>
      <c r="I6" t="s">
        <v>7658</v>
      </c>
      <c r="J6" t="s">
        <v>7664</v>
      </c>
      <c r="K6" s="318"/>
      <c r="L6" t="s">
        <v>391</v>
      </c>
      <c r="M6" s="319">
        <v>45834</v>
      </c>
      <c r="N6" s="318">
        <v>6</v>
      </c>
      <c r="O6" s="318"/>
      <c r="P6" s="318"/>
      <c r="Q6" s="319"/>
      <c r="R6" s="318"/>
      <c r="AA6" s="318" t="s">
        <v>50</v>
      </c>
      <c r="AB6" s="318">
        <v>50009679</v>
      </c>
      <c r="AC6" s="318" t="s">
        <v>51</v>
      </c>
      <c r="AD6" t="s">
        <v>7660</v>
      </c>
      <c r="AE6" s="318">
        <v>50</v>
      </c>
      <c r="AF6" s="320">
        <v>196296</v>
      </c>
      <c r="AG6" s="318"/>
      <c r="AH6" s="320"/>
      <c r="AI6" t="s">
        <v>93</v>
      </c>
    </row>
    <row r="7" spans="1:38">
      <c r="A7" t="s">
        <v>80</v>
      </c>
      <c r="B7" s="1">
        <v>45089</v>
      </c>
      <c r="C7">
        <v>6</v>
      </c>
      <c r="D7">
        <v>320046</v>
      </c>
      <c r="E7" t="s">
        <v>7665</v>
      </c>
      <c r="F7" t="s">
        <v>93</v>
      </c>
      <c r="G7" t="s">
        <v>7666</v>
      </c>
      <c r="H7" t="s">
        <v>7667</v>
      </c>
      <c r="I7" t="s">
        <v>7668</v>
      </c>
      <c r="J7" t="s">
        <v>1380</v>
      </c>
      <c r="K7" s="318"/>
      <c r="L7" t="s">
        <v>5814</v>
      </c>
      <c r="M7" s="319">
        <v>46055</v>
      </c>
      <c r="N7" s="318">
        <v>2</v>
      </c>
      <c r="O7" s="318"/>
      <c r="P7" s="318"/>
      <c r="Q7" s="319"/>
      <c r="R7" s="318"/>
      <c r="AA7" s="318" t="s">
        <v>199</v>
      </c>
      <c r="AB7" s="318">
        <v>20031347</v>
      </c>
      <c r="AC7" s="318" t="s">
        <v>44</v>
      </c>
      <c r="AD7" t="s">
        <v>7669</v>
      </c>
      <c r="AE7" s="318">
        <v>21</v>
      </c>
      <c r="AF7" s="320">
        <v>14680</v>
      </c>
      <c r="AG7" s="318"/>
      <c r="AH7" s="320"/>
      <c r="AI7" t="s">
        <v>93</v>
      </c>
    </row>
    <row r="8" spans="1:38">
      <c r="A8" t="s">
        <v>63</v>
      </c>
      <c r="B8" s="1">
        <v>45219</v>
      </c>
      <c r="C8">
        <v>10</v>
      </c>
      <c r="D8">
        <v>320712</v>
      </c>
      <c r="E8" t="s">
        <v>7670</v>
      </c>
      <c r="F8" t="s">
        <v>93</v>
      </c>
      <c r="G8" t="s">
        <v>7671</v>
      </c>
      <c r="H8" t="s">
        <v>7672</v>
      </c>
      <c r="I8" t="s">
        <v>7668</v>
      </c>
      <c r="J8" t="s">
        <v>7673</v>
      </c>
      <c r="K8" s="318"/>
      <c r="L8" t="s">
        <v>5814</v>
      </c>
      <c r="M8" s="319">
        <v>45259</v>
      </c>
      <c r="N8" s="318">
        <v>11</v>
      </c>
      <c r="O8" s="318"/>
      <c r="P8" s="318"/>
      <c r="Q8" s="319"/>
      <c r="R8" s="318"/>
      <c r="AA8" s="318"/>
      <c r="AB8" s="318">
        <v>30028858</v>
      </c>
      <c r="AC8" s="318" t="s">
        <v>43</v>
      </c>
      <c r="AE8" s="318"/>
      <c r="AF8" s="320"/>
      <c r="AG8" s="318"/>
      <c r="AH8" s="320"/>
      <c r="AI8" t="s">
        <v>93</v>
      </c>
    </row>
    <row r="9" spans="1:38">
      <c r="A9" t="s">
        <v>95</v>
      </c>
      <c r="B9" s="1">
        <v>45264</v>
      </c>
      <c r="C9">
        <v>12</v>
      </c>
      <c r="D9">
        <v>320895</v>
      </c>
      <c r="E9" t="s">
        <v>7674</v>
      </c>
      <c r="F9" t="s">
        <v>93</v>
      </c>
      <c r="G9" t="s">
        <v>7675</v>
      </c>
      <c r="H9" t="s">
        <v>7676</v>
      </c>
      <c r="I9" t="s">
        <v>7677</v>
      </c>
      <c r="J9" t="s">
        <v>7678</v>
      </c>
      <c r="K9" s="318"/>
      <c r="L9" t="s">
        <v>5814</v>
      </c>
      <c r="M9" s="319">
        <v>45471</v>
      </c>
      <c r="N9" s="318">
        <v>6</v>
      </c>
      <c r="O9" s="318"/>
      <c r="P9" s="318"/>
      <c r="Q9" s="319"/>
      <c r="R9" s="318"/>
      <c r="AA9" s="318"/>
      <c r="AB9" s="318">
        <v>30034703</v>
      </c>
      <c r="AC9" s="318" t="s">
        <v>43</v>
      </c>
      <c r="AE9" s="318"/>
      <c r="AF9" s="320"/>
      <c r="AG9" s="318"/>
      <c r="AH9" s="320"/>
      <c r="AI9" t="s">
        <v>93</v>
      </c>
    </row>
    <row r="10" spans="1:38">
      <c r="A10" t="s">
        <v>101</v>
      </c>
      <c r="B10" s="1">
        <v>45343</v>
      </c>
      <c r="C10">
        <v>2</v>
      </c>
      <c r="D10">
        <v>321169</v>
      </c>
      <c r="E10" t="s">
        <v>7679</v>
      </c>
      <c r="F10" t="s">
        <v>93</v>
      </c>
      <c r="G10" t="s">
        <v>358</v>
      </c>
      <c r="H10" t="s">
        <v>7680</v>
      </c>
      <c r="I10" t="s">
        <v>7677</v>
      </c>
      <c r="J10" t="s">
        <v>7681</v>
      </c>
      <c r="K10" s="318"/>
      <c r="L10" t="s">
        <v>5814</v>
      </c>
      <c r="M10" s="319">
        <v>45856</v>
      </c>
      <c r="N10" s="318">
        <v>7</v>
      </c>
      <c r="O10" s="318"/>
      <c r="P10" s="318" t="s">
        <v>6518</v>
      </c>
      <c r="Q10" s="319">
        <v>45381</v>
      </c>
      <c r="R10" s="318" t="s">
        <v>134</v>
      </c>
      <c r="AA10" s="318" t="s">
        <v>253</v>
      </c>
      <c r="AB10" s="318">
        <v>30044283</v>
      </c>
      <c r="AC10" s="318" t="s">
        <v>80</v>
      </c>
      <c r="AD10" t="s">
        <v>7660</v>
      </c>
      <c r="AE10" s="318">
        <v>27</v>
      </c>
      <c r="AF10" s="320">
        <v>660123</v>
      </c>
      <c r="AG10" s="318">
        <v>333</v>
      </c>
      <c r="AH10" s="320"/>
      <c r="AI10" t="s">
        <v>93</v>
      </c>
    </row>
    <row r="11" spans="1:38">
      <c r="A11" t="s">
        <v>79</v>
      </c>
      <c r="B11" s="1">
        <v>45398</v>
      </c>
      <c r="C11">
        <v>4</v>
      </c>
      <c r="D11">
        <v>321463</v>
      </c>
      <c r="E11" t="s">
        <v>7682</v>
      </c>
      <c r="F11" t="s">
        <v>93</v>
      </c>
      <c r="G11" t="s">
        <v>7671</v>
      </c>
      <c r="H11" t="s">
        <v>7683</v>
      </c>
      <c r="I11" t="s">
        <v>93</v>
      </c>
      <c r="J11" t="s">
        <v>7684</v>
      </c>
      <c r="K11" s="318"/>
      <c r="L11" t="s">
        <v>5814</v>
      </c>
      <c r="M11" s="319">
        <v>45504</v>
      </c>
      <c r="N11" s="318">
        <v>7</v>
      </c>
      <c r="O11" s="318"/>
      <c r="P11" s="318"/>
      <c r="Q11" s="319"/>
      <c r="R11" s="318"/>
      <c r="AA11" s="318" t="s">
        <v>253</v>
      </c>
      <c r="AB11" s="318">
        <v>40006161</v>
      </c>
      <c r="AC11" s="318" t="s">
        <v>80</v>
      </c>
      <c r="AD11" t="s">
        <v>7660</v>
      </c>
      <c r="AE11" s="318">
        <v>27</v>
      </c>
      <c r="AF11" s="320">
        <v>114810</v>
      </c>
      <c r="AG11" s="318">
        <v>35</v>
      </c>
      <c r="AH11" s="320"/>
      <c r="AI11" t="s">
        <v>93</v>
      </c>
    </row>
    <row r="12" spans="1:38">
      <c r="A12" t="s">
        <v>110</v>
      </c>
      <c r="B12" s="1">
        <v>45083</v>
      </c>
      <c r="C12">
        <v>6</v>
      </c>
      <c r="D12">
        <v>321477</v>
      </c>
      <c r="E12" t="s">
        <v>7685</v>
      </c>
      <c r="F12" t="s">
        <v>93</v>
      </c>
      <c r="G12" t="s">
        <v>7675</v>
      </c>
      <c r="H12" t="s">
        <v>7686</v>
      </c>
      <c r="I12" t="s">
        <v>6259</v>
      </c>
      <c r="J12" t="s">
        <v>7687</v>
      </c>
      <c r="K12" s="318"/>
      <c r="L12" t="s">
        <v>5814</v>
      </c>
      <c r="M12" s="319">
        <v>45771</v>
      </c>
      <c r="N12" s="318">
        <v>4</v>
      </c>
      <c r="O12" s="318"/>
      <c r="P12" s="318"/>
      <c r="Q12" s="319"/>
      <c r="R12" s="318"/>
      <c r="AA12" s="318" t="s">
        <v>50</v>
      </c>
      <c r="AB12" s="318">
        <v>30009593</v>
      </c>
      <c r="AC12" s="318" t="s">
        <v>51</v>
      </c>
      <c r="AD12" t="s">
        <v>7660</v>
      </c>
      <c r="AE12" s="318">
        <v>27</v>
      </c>
      <c r="AF12" s="320">
        <v>296772</v>
      </c>
      <c r="AG12" s="318">
        <v>79</v>
      </c>
      <c r="AH12" s="320"/>
      <c r="AI12" t="s">
        <v>93</v>
      </c>
    </row>
    <row r="13" spans="1:38">
      <c r="A13" t="s">
        <v>115</v>
      </c>
      <c r="B13" s="1">
        <v>45400</v>
      </c>
      <c r="C13">
        <v>4</v>
      </c>
      <c r="D13">
        <v>321483</v>
      </c>
      <c r="E13" t="s">
        <v>7688</v>
      </c>
      <c r="F13" t="s">
        <v>93</v>
      </c>
      <c r="G13" t="s">
        <v>752</v>
      </c>
      <c r="H13" t="s">
        <v>7689</v>
      </c>
      <c r="I13" t="s">
        <v>7690</v>
      </c>
      <c r="J13" t="s">
        <v>3093</v>
      </c>
      <c r="K13" s="318"/>
      <c r="L13" t="s">
        <v>5814</v>
      </c>
      <c r="M13" s="319" t="s">
        <v>534</v>
      </c>
      <c r="N13" s="318"/>
      <c r="O13" s="318"/>
      <c r="P13" s="318"/>
      <c r="Q13" s="319"/>
      <c r="R13" s="318"/>
      <c r="AA13" s="318"/>
      <c r="AB13" s="318">
        <v>40008390</v>
      </c>
      <c r="AC13" s="318" t="s">
        <v>43</v>
      </c>
      <c r="AE13" s="318"/>
      <c r="AF13" s="320"/>
      <c r="AG13" s="318"/>
      <c r="AH13" s="320"/>
      <c r="AI13" t="s">
        <v>93</v>
      </c>
    </row>
    <row r="14" spans="1:38">
      <c r="A14" t="s">
        <v>119</v>
      </c>
      <c r="B14" s="1">
        <v>45453</v>
      </c>
      <c r="C14">
        <v>6</v>
      </c>
      <c r="D14">
        <v>420040</v>
      </c>
      <c r="E14" t="s">
        <v>7691</v>
      </c>
      <c r="F14" t="s">
        <v>93</v>
      </c>
      <c r="G14" t="s">
        <v>759</v>
      </c>
      <c r="H14" t="s">
        <v>7692</v>
      </c>
      <c r="I14" t="s">
        <v>7690</v>
      </c>
      <c r="J14" t="s">
        <v>7684</v>
      </c>
      <c r="K14" s="318"/>
      <c r="L14" t="s">
        <v>5814</v>
      </c>
      <c r="M14" s="319">
        <v>45688</v>
      </c>
      <c r="N14" s="318">
        <v>1</v>
      </c>
      <c r="O14" s="318"/>
      <c r="P14" s="318" t="s">
        <v>267</v>
      </c>
      <c r="Q14" s="319">
        <v>45652</v>
      </c>
      <c r="R14" s="318" t="s">
        <v>5913</v>
      </c>
      <c r="AA14" s="318" t="s">
        <v>50</v>
      </c>
      <c r="AB14" s="318">
        <v>40040654</v>
      </c>
      <c r="AC14" s="318" t="s">
        <v>51</v>
      </c>
      <c r="AD14" t="s">
        <v>7660</v>
      </c>
      <c r="AE14" s="318">
        <v>27</v>
      </c>
      <c r="AF14" s="320">
        <v>515612</v>
      </c>
      <c r="AG14" s="318">
        <v>203</v>
      </c>
      <c r="AH14" s="320"/>
      <c r="AI14" t="s">
        <v>93</v>
      </c>
    </row>
    <row r="15" spans="1:38">
      <c r="A15" t="s">
        <v>124</v>
      </c>
      <c r="B15" s="1">
        <v>45453</v>
      </c>
      <c r="C15">
        <v>6</v>
      </c>
      <c r="D15">
        <v>420045</v>
      </c>
      <c r="E15" t="s">
        <v>7693</v>
      </c>
      <c r="F15" t="s">
        <v>93</v>
      </c>
      <c r="G15" t="s">
        <v>752</v>
      </c>
      <c r="H15" t="s">
        <v>7694</v>
      </c>
      <c r="I15" t="s">
        <v>6259</v>
      </c>
      <c r="J15" t="s">
        <v>7684</v>
      </c>
      <c r="K15" s="318"/>
      <c r="L15" t="s">
        <v>5814</v>
      </c>
      <c r="M15" s="319">
        <v>45728</v>
      </c>
      <c r="N15" s="318">
        <v>3</v>
      </c>
      <c r="O15" s="318"/>
      <c r="P15" s="318" t="s">
        <v>267</v>
      </c>
      <c r="Q15" s="319">
        <v>45652</v>
      </c>
      <c r="R15" s="318" t="s">
        <v>5913</v>
      </c>
      <c r="AA15" s="318"/>
      <c r="AB15" s="318">
        <v>40040677</v>
      </c>
      <c r="AC15" s="318" t="s">
        <v>43</v>
      </c>
      <c r="AE15" s="318"/>
      <c r="AF15" s="320"/>
      <c r="AG15" s="318"/>
      <c r="AH15" s="320"/>
      <c r="AI15" t="s">
        <v>93</v>
      </c>
    </row>
    <row r="16" spans="1:38">
      <c r="A16" t="s">
        <v>127</v>
      </c>
      <c r="B16" s="1">
        <v>45453</v>
      </c>
      <c r="C16">
        <v>6</v>
      </c>
      <c r="D16">
        <v>420052</v>
      </c>
      <c r="E16" t="s">
        <v>7695</v>
      </c>
      <c r="F16" t="s">
        <v>93</v>
      </c>
      <c r="G16" t="s">
        <v>7696</v>
      </c>
      <c r="H16" t="s">
        <v>7697</v>
      </c>
      <c r="I16" t="s">
        <v>7698</v>
      </c>
      <c r="J16" t="s">
        <v>7684</v>
      </c>
      <c r="K16" s="318"/>
      <c r="L16" t="s">
        <v>5814</v>
      </c>
      <c r="M16" s="319">
        <v>45750</v>
      </c>
      <c r="N16" s="318">
        <v>4</v>
      </c>
      <c r="O16" s="318"/>
      <c r="P16" s="318"/>
      <c r="Q16" s="319"/>
      <c r="R16" s="318"/>
      <c r="AA16" s="318" t="s">
        <v>50</v>
      </c>
      <c r="AB16" s="318">
        <v>40040748</v>
      </c>
      <c r="AC16" s="318" t="s">
        <v>51</v>
      </c>
      <c r="AD16" t="s">
        <v>7660</v>
      </c>
      <c r="AE16" s="318">
        <v>27</v>
      </c>
      <c r="AF16" s="320">
        <v>289758</v>
      </c>
      <c r="AG16" s="318">
        <v>84</v>
      </c>
      <c r="AH16" s="320"/>
      <c r="AI16" t="s">
        <v>93</v>
      </c>
    </row>
    <row r="17" spans="1:35">
      <c r="A17" t="s">
        <v>130</v>
      </c>
      <c r="B17" s="1">
        <v>45455</v>
      </c>
      <c r="C17">
        <v>6</v>
      </c>
      <c r="D17">
        <v>420060</v>
      </c>
      <c r="E17" t="s">
        <v>7699</v>
      </c>
      <c r="F17" t="s">
        <v>93</v>
      </c>
      <c r="G17" t="s">
        <v>759</v>
      </c>
      <c r="H17" t="s">
        <v>7700</v>
      </c>
      <c r="I17" t="s">
        <v>7698</v>
      </c>
      <c r="J17" t="s">
        <v>7684</v>
      </c>
      <c r="K17" s="318"/>
      <c r="L17" t="s">
        <v>5814</v>
      </c>
      <c r="M17" s="319">
        <v>45856</v>
      </c>
      <c r="N17" s="318">
        <v>7</v>
      </c>
      <c r="O17" s="318"/>
      <c r="P17" s="318" t="s">
        <v>6518</v>
      </c>
      <c r="Q17" s="319">
        <v>45569</v>
      </c>
      <c r="R17" s="318" t="s">
        <v>7701</v>
      </c>
      <c r="AA17" s="318" t="s">
        <v>62</v>
      </c>
      <c r="AB17" s="318">
        <v>40041083</v>
      </c>
      <c r="AC17" s="318" t="s">
        <v>63</v>
      </c>
      <c r="AD17" t="s">
        <v>7660</v>
      </c>
      <c r="AE17" s="318">
        <v>27</v>
      </c>
      <c r="AF17" s="320">
        <v>382105</v>
      </c>
      <c r="AG17" s="318">
        <v>229</v>
      </c>
      <c r="AH17" s="320"/>
      <c r="AI17" t="s">
        <v>93</v>
      </c>
    </row>
    <row r="18" spans="1:35">
      <c r="A18" t="s">
        <v>135</v>
      </c>
      <c r="B18" s="1">
        <v>45455</v>
      </c>
      <c r="C18">
        <v>6</v>
      </c>
      <c r="D18">
        <v>420069</v>
      </c>
      <c r="E18" t="s">
        <v>7702</v>
      </c>
      <c r="F18" t="s">
        <v>93</v>
      </c>
      <c r="G18" t="s">
        <v>752</v>
      </c>
      <c r="H18" t="s">
        <v>7703</v>
      </c>
      <c r="I18" t="s">
        <v>7704</v>
      </c>
      <c r="J18" t="s">
        <v>7684</v>
      </c>
      <c r="K18" s="318"/>
      <c r="L18" t="s">
        <v>5814</v>
      </c>
      <c r="M18" s="319">
        <v>45768</v>
      </c>
      <c r="N18" s="318">
        <v>4</v>
      </c>
      <c r="O18" s="318"/>
      <c r="P18" s="318" t="s">
        <v>6518</v>
      </c>
      <c r="Q18" s="319">
        <v>45681</v>
      </c>
      <c r="R18" s="318" t="s">
        <v>5913</v>
      </c>
      <c r="AA18" s="318" t="s">
        <v>50</v>
      </c>
      <c r="AB18" s="318">
        <v>40041182</v>
      </c>
      <c r="AC18" s="318" t="s">
        <v>51</v>
      </c>
      <c r="AD18" t="s">
        <v>7660</v>
      </c>
      <c r="AE18" s="318">
        <v>27</v>
      </c>
      <c r="AF18" s="320">
        <v>372606</v>
      </c>
      <c r="AG18" s="318">
        <v>263</v>
      </c>
      <c r="AH18" s="320"/>
      <c r="AI18" t="s">
        <v>93</v>
      </c>
    </row>
    <row r="19" spans="1:35">
      <c r="A19" t="s">
        <v>138</v>
      </c>
      <c r="B19" s="1">
        <v>45455</v>
      </c>
      <c r="C19">
        <v>6</v>
      </c>
      <c r="D19">
        <v>420071</v>
      </c>
      <c r="E19" t="s">
        <v>7705</v>
      </c>
      <c r="F19" t="s">
        <v>93</v>
      </c>
      <c r="G19" t="s">
        <v>7675</v>
      </c>
      <c r="H19" t="s">
        <v>7706</v>
      </c>
      <c r="I19" t="s">
        <v>7668</v>
      </c>
      <c r="J19" t="s">
        <v>7684</v>
      </c>
      <c r="K19" s="318"/>
      <c r="L19" t="s">
        <v>5814</v>
      </c>
      <c r="M19" s="319">
        <v>45751</v>
      </c>
      <c r="N19" s="318">
        <v>4</v>
      </c>
      <c r="O19" s="318" t="s">
        <v>1791</v>
      </c>
      <c r="P19" s="318" t="s">
        <v>7707</v>
      </c>
      <c r="Q19" s="319">
        <v>45589</v>
      </c>
      <c r="R19" s="318"/>
      <c r="AA19" s="318"/>
      <c r="AB19" s="318">
        <v>40041100</v>
      </c>
      <c r="AC19" s="318" t="s">
        <v>43</v>
      </c>
      <c r="AE19" s="318"/>
      <c r="AF19" s="320"/>
      <c r="AG19" s="318"/>
      <c r="AH19" s="320"/>
      <c r="AI19" t="s">
        <v>93</v>
      </c>
    </row>
    <row r="20" spans="1:35">
      <c r="A20" t="s">
        <v>143</v>
      </c>
      <c r="B20" s="1">
        <v>45455</v>
      </c>
      <c r="C20">
        <v>6</v>
      </c>
      <c r="D20">
        <v>420075</v>
      </c>
      <c r="E20" t="s">
        <v>7708</v>
      </c>
      <c r="F20" t="s">
        <v>93</v>
      </c>
      <c r="G20" t="s">
        <v>7696</v>
      </c>
      <c r="H20" t="s">
        <v>7709</v>
      </c>
      <c r="I20" t="s">
        <v>6259</v>
      </c>
      <c r="J20" t="s">
        <v>7684</v>
      </c>
      <c r="K20" s="318"/>
      <c r="L20" t="s">
        <v>5814</v>
      </c>
      <c r="M20" s="319">
        <v>45737</v>
      </c>
      <c r="N20" s="318">
        <v>3</v>
      </c>
      <c r="O20" s="318"/>
      <c r="P20" s="318" t="s">
        <v>6518</v>
      </c>
      <c r="Q20" s="319">
        <v>45713</v>
      </c>
      <c r="R20" s="318" t="s">
        <v>178</v>
      </c>
      <c r="AA20" s="318" t="s">
        <v>253</v>
      </c>
      <c r="AB20" s="318">
        <v>40041136</v>
      </c>
      <c r="AC20" s="318" t="s">
        <v>80</v>
      </c>
      <c r="AD20" t="s">
        <v>7660</v>
      </c>
      <c r="AE20" s="318">
        <v>27</v>
      </c>
      <c r="AF20" s="320">
        <v>376692</v>
      </c>
      <c r="AG20" s="318">
        <v>254</v>
      </c>
      <c r="AH20" s="320"/>
      <c r="AI20" t="s">
        <v>93</v>
      </c>
    </row>
    <row r="21" spans="1:35">
      <c r="A21" t="s">
        <v>148</v>
      </c>
      <c r="B21" s="1">
        <v>45455</v>
      </c>
      <c r="C21">
        <v>6</v>
      </c>
      <c r="D21">
        <v>420076</v>
      </c>
      <c r="E21" t="s">
        <v>7710</v>
      </c>
      <c r="F21" t="s">
        <v>93</v>
      </c>
      <c r="G21" t="s">
        <v>752</v>
      </c>
      <c r="H21" t="s">
        <v>7711</v>
      </c>
      <c r="I21" t="s">
        <v>7704</v>
      </c>
      <c r="J21" t="s">
        <v>7684</v>
      </c>
      <c r="K21" s="318"/>
      <c r="L21" t="s">
        <v>5814</v>
      </c>
      <c r="M21" s="319">
        <v>45806</v>
      </c>
      <c r="N21" s="318">
        <v>5</v>
      </c>
      <c r="O21" s="318"/>
      <c r="P21" s="318" t="s">
        <v>6518</v>
      </c>
      <c r="Q21" s="319">
        <v>45713</v>
      </c>
      <c r="R21" s="318" t="s">
        <v>178</v>
      </c>
      <c r="AA21" s="318" t="s">
        <v>182</v>
      </c>
      <c r="AB21" s="318" t="s">
        <v>7712</v>
      </c>
      <c r="AC21" s="318" t="s">
        <v>35</v>
      </c>
      <c r="AD21" t="s">
        <v>7660</v>
      </c>
      <c r="AE21" s="318">
        <v>27</v>
      </c>
      <c r="AF21" s="320">
        <v>363920</v>
      </c>
      <c r="AG21" s="318">
        <v>365</v>
      </c>
      <c r="AH21" s="320"/>
      <c r="AI21" t="s">
        <v>93</v>
      </c>
    </row>
    <row r="22" spans="1:35">
      <c r="A22" t="s">
        <v>152</v>
      </c>
      <c r="B22" s="1">
        <v>45460</v>
      </c>
      <c r="C22">
        <v>6</v>
      </c>
      <c r="D22">
        <v>420088</v>
      </c>
      <c r="E22" t="s">
        <v>7713</v>
      </c>
      <c r="F22" t="s">
        <v>93</v>
      </c>
      <c r="G22" t="s">
        <v>358</v>
      </c>
      <c r="H22" t="s">
        <v>7714</v>
      </c>
      <c r="I22" t="s">
        <v>93</v>
      </c>
      <c r="J22" t="s">
        <v>7684</v>
      </c>
      <c r="K22" s="318"/>
      <c r="L22" t="s">
        <v>5814</v>
      </c>
      <c r="M22" s="319">
        <v>45744</v>
      </c>
      <c r="N22" s="318">
        <v>3</v>
      </c>
      <c r="O22" s="318"/>
      <c r="P22" s="318" t="s">
        <v>267</v>
      </c>
      <c r="Q22" s="319">
        <v>45631</v>
      </c>
      <c r="R22" s="318" t="s">
        <v>5816</v>
      </c>
      <c r="AA22" s="318" t="s">
        <v>62</v>
      </c>
      <c r="AB22" s="318" t="s">
        <v>7715</v>
      </c>
      <c r="AC22" s="318" t="s">
        <v>63</v>
      </c>
      <c r="AD22" t="s">
        <v>7660</v>
      </c>
      <c r="AE22" s="318">
        <v>27</v>
      </c>
      <c r="AF22" s="320">
        <v>600548</v>
      </c>
      <c r="AG22" s="318">
        <v>454</v>
      </c>
      <c r="AH22" s="320"/>
      <c r="AI22" t="s">
        <v>93</v>
      </c>
    </row>
    <row r="23" spans="1:35">
      <c r="A23" t="s">
        <v>155</v>
      </c>
      <c r="B23" s="1">
        <v>45460</v>
      </c>
      <c r="C23">
        <v>6</v>
      </c>
      <c r="D23">
        <v>420092</v>
      </c>
      <c r="E23" t="s">
        <v>7716</v>
      </c>
      <c r="F23" t="s">
        <v>93</v>
      </c>
      <c r="G23" t="s">
        <v>7671</v>
      </c>
      <c r="H23" t="s">
        <v>7717</v>
      </c>
      <c r="I23" t="s">
        <v>93</v>
      </c>
      <c r="J23" t="s">
        <v>7684</v>
      </c>
      <c r="K23" s="318"/>
      <c r="L23" t="s">
        <v>5814</v>
      </c>
      <c r="M23" s="319">
        <v>45721</v>
      </c>
      <c r="N23" s="318">
        <v>3</v>
      </c>
      <c r="O23" s="318"/>
      <c r="P23" s="318"/>
      <c r="Q23" s="319"/>
      <c r="R23" s="318"/>
      <c r="AA23" s="318" t="s">
        <v>77</v>
      </c>
      <c r="AB23" s="318" t="s">
        <v>7718</v>
      </c>
      <c r="AC23" s="318" t="s">
        <v>101</v>
      </c>
      <c r="AD23" t="s">
        <v>7660</v>
      </c>
      <c r="AE23" s="318">
        <v>27</v>
      </c>
      <c r="AF23" s="320">
        <v>331739</v>
      </c>
      <c r="AG23" s="318">
        <v>168</v>
      </c>
      <c r="AH23" s="320"/>
      <c r="AI23" t="s">
        <v>93</v>
      </c>
    </row>
    <row r="24" spans="1:35">
      <c r="A24" t="s">
        <v>159</v>
      </c>
      <c r="B24" s="1">
        <v>45460</v>
      </c>
      <c r="C24">
        <v>6</v>
      </c>
      <c r="D24">
        <v>420107</v>
      </c>
      <c r="E24" t="s">
        <v>7719</v>
      </c>
      <c r="F24" t="s">
        <v>93</v>
      </c>
      <c r="G24" t="s">
        <v>7671</v>
      </c>
      <c r="H24" t="s">
        <v>7720</v>
      </c>
      <c r="I24" t="s">
        <v>7721</v>
      </c>
      <c r="J24" t="s">
        <v>7684</v>
      </c>
      <c r="K24" s="318"/>
      <c r="L24" t="s">
        <v>5814</v>
      </c>
      <c r="M24" s="319">
        <v>45743</v>
      </c>
      <c r="N24" s="318">
        <v>3</v>
      </c>
      <c r="O24" s="318" t="s">
        <v>46</v>
      </c>
      <c r="P24" s="318" t="s">
        <v>6518</v>
      </c>
      <c r="Q24" s="319">
        <v>45652</v>
      </c>
      <c r="R24" s="318" t="s">
        <v>5913</v>
      </c>
      <c r="AA24" s="318" t="s">
        <v>253</v>
      </c>
      <c r="AB24" s="318" t="s">
        <v>7722</v>
      </c>
      <c r="AC24" s="318" t="s">
        <v>80</v>
      </c>
      <c r="AD24" t="s">
        <v>7660</v>
      </c>
      <c r="AE24" s="318">
        <v>27</v>
      </c>
      <c r="AF24" s="320">
        <v>434052</v>
      </c>
      <c r="AG24" s="318">
        <v>426</v>
      </c>
      <c r="AH24" s="320">
        <v>237593</v>
      </c>
      <c r="AI24" t="s">
        <v>93</v>
      </c>
    </row>
    <row r="25" spans="1:35">
      <c r="A25" t="s">
        <v>164</v>
      </c>
      <c r="B25" s="1">
        <v>45462</v>
      </c>
      <c r="C25">
        <v>6</v>
      </c>
      <c r="D25">
        <v>420111</v>
      </c>
      <c r="E25" t="s">
        <v>7723</v>
      </c>
      <c r="F25" t="s">
        <v>93</v>
      </c>
      <c r="G25" t="s">
        <v>759</v>
      </c>
      <c r="H25" t="s">
        <v>7724</v>
      </c>
      <c r="I25" t="s">
        <v>93</v>
      </c>
      <c r="J25" t="s">
        <v>7684</v>
      </c>
      <c r="K25" s="318"/>
      <c r="L25" t="s">
        <v>5814</v>
      </c>
      <c r="M25" s="319">
        <v>45645</v>
      </c>
      <c r="N25" s="318">
        <v>12</v>
      </c>
      <c r="O25" s="318"/>
      <c r="P25" s="318" t="s">
        <v>267</v>
      </c>
      <c r="Q25" s="319">
        <v>45568</v>
      </c>
      <c r="R25" s="318" t="s">
        <v>7701</v>
      </c>
      <c r="AA25" s="318" t="s">
        <v>50</v>
      </c>
      <c r="AB25" s="318" t="s">
        <v>7725</v>
      </c>
      <c r="AC25" s="318" t="s">
        <v>51</v>
      </c>
      <c r="AD25" t="s">
        <v>7660</v>
      </c>
      <c r="AE25" s="318">
        <v>27</v>
      </c>
      <c r="AF25" s="320">
        <v>481908</v>
      </c>
      <c r="AG25" s="318">
        <v>364</v>
      </c>
      <c r="AH25" s="320"/>
      <c r="AI25" t="s">
        <v>93</v>
      </c>
    </row>
    <row r="26" spans="1:35">
      <c r="A26" t="s">
        <v>168</v>
      </c>
      <c r="B26" s="1">
        <v>45461</v>
      </c>
      <c r="C26">
        <v>6</v>
      </c>
      <c r="D26">
        <v>420113</v>
      </c>
      <c r="E26" t="s">
        <v>7726</v>
      </c>
      <c r="F26" t="s">
        <v>93</v>
      </c>
      <c r="G26" t="s">
        <v>7727</v>
      </c>
      <c r="H26" t="s">
        <v>7728</v>
      </c>
      <c r="I26" t="s">
        <v>93</v>
      </c>
      <c r="J26" t="s">
        <v>746</v>
      </c>
      <c r="K26" s="318"/>
      <c r="L26" t="s">
        <v>5814</v>
      </c>
      <c r="M26" s="319">
        <v>45853</v>
      </c>
      <c r="N26" s="318">
        <v>7</v>
      </c>
      <c r="O26" s="318"/>
      <c r="P26" s="318" t="s">
        <v>267</v>
      </c>
      <c r="Q26" s="319">
        <v>45716</v>
      </c>
      <c r="R26" s="318" t="s">
        <v>471</v>
      </c>
      <c r="AA26" s="318" t="s">
        <v>83</v>
      </c>
      <c r="AB26" s="318" t="s">
        <v>7729</v>
      </c>
      <c r="AC26" s="318" t="s">
        <v>84</v>
      </c>
      <c r="AD26" t="s">
        <v>7669</v>
      </c>
      <c r="AE26" s="318">
        <v>301</v>
      </c>
      <c r="AF26" s="320">
        <v>381779</v>
      </c>
      <c r="AG26" s="318">
        <v>187</v>
      </c>
      <c r="AH26" s="320"/>
      <c r="AI26" t="s">
        <v>93</v>
      </c>
    </row>
    <row r="27" spans="1:35">
      <c r="A27" t="s">
        <v>172</v>
      </c>
      <c r="B27" s="1">
        <v>45461</v>
      </c>
      <c r="C27">
        <v>6</v>
      </c>
      <c r="D27">
        <v>420114</v>
      </c>
      <c r="E27" t="s">
        <v>7730</v>
      </c>
      <c r="F27" t="s">
        <v>93</v>
      </c>
      <c r="G27" t="s">
        <v>759</v>
      </c>
      <c r="H27" t="s">
        <v>7731</v>
      </c>
      <c r="I27" t="s">
        <v>93</v>
      </c>
      <c r="J27" t="s">
        <v>7684</v>
      </c>
      <c r="K27" s="318"/>
      <c r="L27" t="s">
        <v>5814</v>
      </c>
      <c r="M27" s="319">
        <v>45805</v>
      </c>
      <c r="N27" s="318">
        <v>5</v>
      </c>
      <c r="O27" s="318"/>
      <c r="P27" s="318" t="s">
        <v>6518</v>
      </c>
      <c r="Q27" s="319">
        <v>45713</v>
      </c>
      <c r="R27" s="318" t="s">
        <v>178</v>
      </c>
      <c r="AA27" s="318" t="s">
        <v>109</v>
      </c>
      <c r="AB27" s="318" t="s">
        <v>7732</v>
      </c>
      <c r="AC27" s="318" t="s">
        <v>95</v>
      </c>
      <c r="AD27" t="s">
        <v>7660</v>
      </c>
      <c r="AE27" s="318">
        <v>27</v>
      </c>
      <c r="AF27" s="320">
        <v>398145</v>
      </c>
      <c r="AG27" s="318">
        <v>198</v>
      </c>
      <c r="AH27" s="320"/>
      <c r="AI27" t="s">
        <v>93</v>
      </c>
    </row>
    <row r="28" spans="1:35">
      <c r="A28" t="s">
        <v>175</v>
      </c>
      <c r="B28" s="1">
        <v>45462</v>
      </c>
      <c r="C28">
        <v>6</v>
      </c>
      <c r="D28">
        <v>420115</v>
      </c>
      <c r="E28" t="s">
        <v>7733</v>
      </c>
      <c r="F28" t="s">
        <v>93</v>
      </c>
      <c r="G28" t="s">
        <v>759</v>
      </c>
      <c r="H28" t="s">
        <v>7734</v>
      </c>
      <c r="I28" t="s">
        <v>7721</v>
      </c>
      <c r="J28" t="s">
        <v>7684</v>
      </c>
      <c r="K28" s="318"/>
      <c r="L28" t="s">
        <v>5814</v>
      </c>
      <c r="M28" s="319">
        <v>45721</v>
      </c>
      <c r="N28" s="318">
        <v>3</v>
      </c>
      <c r="O28" s="318"/>
      <c r="P28" s="318" t="s">
        <v>6518</v>
      </c>
      <c r="Q28" s="319">
        <v>45652</v>
      </c>
      <c r="R28" s="318" t="s">
        <v>5913</v>
      </c>
      <c r="AA28" s="318" t="s">
        <v>50</v>
      </c>
      <c r="AB28" s="318" t="s">
        <v>7735</v>
      </c>
      <c r="AC28" s="318" t="s">
        <v>51</v>
      </c>
      <c r="AD28" t="s">
        <v>7660</v>
      </c>
      <c r="AE28" s="318">
        <v>27</v>
      </c>
      <c r="AF28" s="320">
        <v>395132</v>
      </c>
      <c r="AG28" s="318">
        <v>257</v>
      </c>
      <c r="AH28" s="320"/>
      <c r="AI28" t="s">
        <v>93</v>
      </c>
    </row>
    <row r="29" spans="1:35">
      <c r="A29" t="s">
        <v>179</v>
      </c>
      <c r="B29" s="1">
        <v>45462</v>
      </c>
      <c r="C29">
        <v>6</v>
      </c>
      <c r="D29">
        <v>420117</v>
      </c>
      <c r="E29" t="s">
        <v>7736</v>
      </c>
      <c r="F29" t="s">
        <v>93</v>
      </c>
      <c r="G29" t="s">
        <v>759</v>
      </c>
      <c r="H29" t="s">
        <v>7737</v>
      </c>
      <c r="I29" t="s">
        <v>7721</v>
      </c>
      <c r="J29" t="s">
        <v>7684</v>
      </c>
      <c r="K29" s="318"/>
      <c r="L29" t="s">
        <v>5814</v>
      </c>
      <c r="M29" s="319">
        <v>45715</v>
      </c>
      <c r="N29" s="318">
        <v>2</v>
      </c>
      <c r="O29" s="318"/>
      <c r="P29" s="318"/>
      <c r="Q29" s="319"/>
      <c r="R29" s="318"/>
      <c r="AA29" s="318" t="s">
        <v>253</v>
      </c>
      <c r="AB29" s="318" t="s">
        <v>7738</v>
      </c>
      <c r="AC29" s="318" t="s">
        <v>80</v>
      </c>
      <c r="AD29" t="s">
        <v>7660</v>
      </c>
      <c r="AE29" s="318">
        <v>27</v>
      </c>
      <c r="AF29" s="320">
        <v>373060</v>
      </c>
      <c r="AG29" s="318">
        <v>209</v>
      </c>
      <c r="AH29" s="320"/>
      <c r="AI29" t="s">
        <v>93</v>
      </c>
    </row>
    <row r="30" spans="1:35">
      <c r="A30" t="s">
        <v>183</v>
      </c>
      <c r="B30" s="1">
        <v>45462</v>
      </c>
      <c r="C30">
        <v>6</v>
      </c>
      <c r="D30">
        <v>420118</v>
      </c>
      <c r="E30" t="s">
        <v>7739</v>
      </c>
      <c r="F30" t="s">
        <v>93</v>
      </c>
      <c r="G30" t="s">
        <v>7727</v>
      </c>
      <c r="H30" t="s">
        <v>7740</v>
      </c>
      <c r="I30" t="s">
        <v>7721</v>
      </c>
      <c r="J30" t="s">
        <v>7684</v>
      </c>
      <c r="K30" s="318"/>
      <c r="L30" t="s">
        <v>5814</v>
      </c>
      <c r="M30" s="319">
        <v>45796</v>
      </c>
      <c r="N30" s="318">
        <v>5</v>
      </c>
      <c r="O30" s="318"/>
      <c r="P30" s="318" t="s">
        <v>267</v>
      </c>
      <c r="Q30" s="319">
        <v>45629</v>
      </c>
      <c r="R30" s="318" t="s">
        <v>5816</v>
      </c>
      <c r="AA30" s="318" t="s">
        <v>50</v>
      </c>
      <c r="AB30" s="318" t="s">
        <v>7741</v>
      </c>
      <c r="AC30" s="318" t="s">
        <v>51</v>
      </c>
      <c r="AD30" t="s">
        <v>7669</v>
      </c>
      <c r="AE30" s="318">
        <v>27</v>
      </c>
      <c r="AF30" s="320">
        <v>369152</v>
      </c>
      <c r="AG30" s="318">
        <v>246</v>
      </c>
      <c r="AH30" s="320"/>
      <c r="AI30" t="s">
        <v>93</v>
      </c>
    </row>
    <row r="31" spans="1:35">
      <c r="A31" t="s">
        <v>186</v>
      </c>
      <c r="B31" s="1">
        <v>45462</v>
      </c>
      <c r="C31">
        <v>6</v>
      </c>
      <c r="D31">
        <v>420119</v>
      </c>
      <c r="E31" t="s">
        <v>7742</v>
      </c>
      <c r="F31" t="s">
        <v>93</v>
      </c>
      <c r="G31" t="s">
        <v>752</v>
      </c>
      <c r="H31" t="s">
        <v>7743</v>
      </c>
      <c r="I31" t="s">
        <v>7721</v>
      </c>
      <c r="J31" t="s">
        <v>7684</v>
      </c>
      <c r="K31" s="318"/>
      <c r="L31" t="s">
        <v>5814</v>
      </c>
      <c r="M31" s="319">
        <v>45868</v>
      </c>
      <c r="N31" s="318">
        <v>7</v>
      </c>
      <c r="O31" s="318"/>
      <c r="P31" s="318" t="s">
        <v>267</v>
      </c>
      <c r="Q31" s="319">
        <v>45716</v>
      </c>
      <c r="R31" s="318" t="s">
        <v>471</v>
      </c>
      <c r="AA31" s="318"/>
      <c r="AB31" s="318" t="s">
        <v>7744</v>
      </c>
      <c r="AC31" s="318" t="s">
        <v>43</v>
      </c>
      <c r="AE31" s="318"/>
      <c r="AF31" s="320"/>
      <c r="AG31" s="318"/>
      <c r="AH31" s="320"/>
      <c r="AI31" t="s">
        <v>93</v>
      </c>
    </row>
    <row r="32" spans="1:35">
      <c r="A32" t="s">
        <v>192</v>
      </c>
      <c r="B32" s="1">
        <v>45464</v>
      </c>
      <c r="C32">
        <v>6</v>
      </c>
      <c r="D32">
        <v>420153</v>
      </c>
      <c r="E32" t="s">
        <v>7745</v>
      </c>
      <c r="F32" t="s">
        <v>93</v>
      </c>
      <c r="G32" t="s">
        <v>7727</v>
      </c>
      <c r="H32" t="s">
        <v>7746</v>
      </c>
      <c r="I32" t="s">
        <v>7747</v>
      </c>
      <c r="J32" t="s">
        <v>746</v>
      </c>
      <c r="K32" s="318"/>
      <c r="L32" t="s">
        <v>5814</v>
      </c>
      <c r="M32" s="319">
        <v>45602</v>
      </c>
      <c r="N32" s="318">
        <v>11</v>
      </c>
      <c r="O32" s="318"/>
      <c r="P32" s="318"/>
      <c r="Q32" s="319"/>
      <c r="R32" s="318"/>
      <c r="AA32" s="318" t="s">
        <v>62</v>
      </c>
      <c r="AB32" s="318" t="s">
        <v>7748</v>
      </c>
      <c r="AC32" s="318" t="s">
        <v>63</v>
      </c>
      <c r="AD32" t="s">
        <v>7669</v>
      </c>
      <c r="AE32" s="318">
        <v>301</v>
      </c>
      <c r="AF32" s="320">
        <v>301077</v>
      </c>
      <c r="AG32" s="318">
        <v>55</v>
      </c>
      <c r="AH32" s="320"/>
      <c r="AI32" t="s">
        <v>93</v>
      </c>
    </row>
    <row r="33" spans="1:35">
      <c r="A33" t="s">
        <v>195</v>
      </c>
      <c r="B33" s="1">
        <v>45471</v>
      </c>
      <c r="C33">
        <v>6</v>
      </c>
      <c r="D33">
        <v>420214</v>
      </c>
      <c r="E33" t="s">
        <v>7749</v>
      </c>
      <c r="F33" t="s">
        <v>93</v>
      </c>
      <c r="G33" t="s">
        <v>7727</v>
      </c>
      <c r="H33" t="s">
        <v>7750</v>
      </c>
      <c r="I33" t="s">
        <v>7704</v>
      </c>
      <c r="J33" t="s">
        <v>7751</v>
      </c>
      <c r="K33" s="318"/>
      <c r="L33" t="s">
        <v>5814</v>
      </c>
      <c r="M33" s="319">
        <v>45594</v>
      </c>
      <c r="N33" s="318">
        <v>10</v>
      </c>
      <c r="O33" s="318"/>
      <c r="P33" s="318"/>
      <c r="Q33" s="319"/>
      <c r="R33" s="318"/>
      <c r="AA33" s="318" t="s">
        <v>109</v>
      </c>
      <c r="AB33" s="318" t="s">
        <v>7752</v>
      </c>
      <c r="AC33" s="318" t="s">
        <v>95</v>
      </c>
      <c r="AD33" t="s">
        <v>7669</v>
      </c>
      <c r="AE33" s="318">
        <v>27</v>
      </c>
      <c r="AF33" s="320">
        <v>207850</v>
      </c>
      <c r="AG33" s="318">
        <v>24</v>
      </c>
      <c r="AH33" s="320"/>
      <c r="AI33" t="s">
        <v>93</v>
      </c>
    </row>
    <row r="34" spans="1:35">
      <c r="A34" t="s">
        <v>52</v>
      </c>
      <c r="B34" s="1">
        <v>45476</v>
      </c>
      <c r="C34">
        <v>7</v>
      </c>
      <c r="D34">
        <v>420238</v>
      </c>
      <c r="E34" t="s">
        <v>7753</v>
      </c>
      <c r="F34" t="s">
        <v>93</v>
      </c>
      <c r="G34" t="s">
        <v>7696</v>
      </c>
      <c r="H34" t="s">
        <v>7754</v>
      </c>
      <c r="I34" t="s">
        <v>6259</v>
      </c>
      <c r="J34" t="s">
        <v>7751</v>
      </c>
      <c r="K34" s="318"/>
      <c r="L34" t="s">
        <v>5814</v>
      </c>
      <c r="M34" s="319">
        <v>45706</v>
      </c>
      <c r="N34" s="318">
        <v>2</v>
      </c>
      <c r="O34" s="318"/>
      <c r="P34" s="318"/>
      <c r="Q34" s="319"/>
      <c r="R34" s="318"/>
      <c r="AA34" s="318" t="s">
        <v>109</v>
      </c>
      <c r="AB34" s="318" t="s">
        <v>7755</v>
      </c>
      <c r="AC34" s="318" t="s">
        <v>95</v>
      </c>
      <c r="AD34" t="s">
        <v>7660</v>
      </c>
      <c r="AE34" s="318">
        <v>27</v>
      </c>
      <c r="AF34" s="320">
        <v>232196</v>
      </c>
      <c r="AG34" s="318">
        <v>52</v>
      </c>
      <c r="AH34" s="320"/>
      <c r="AI34" t="s">
        <v>93</v>
      </c>
    </row>
    <row r="35" spans="1:35">
      <c r="A35" t="s">
        <v>202</v>
      </c>
      <c r="B35" s="1">
        <v>45476</v>
      </c>
      <c r="C35">
        <v>7</v>
      </c>
      <c r="D35">
        <v>420241</v>
      </c>
      <c r="E35" t="s">
        <v>7756</v>
      </c>
      <c r="F35" t="s">
        <v>93</v>
      </c>
      <c r="G35" t="s">
        <v>7727</v>
      </c>
      <c r="H35" t="s">
        <v>7757</v>
      </c>
      <c r="I35" t="s">
        <v>6259</v>
      </c>
      <c r="J35" t="s">
        <v>7684</v>
      </c>
      <c r="K35" s="318"/>
      <c r="L35" t="s">
        <v>5814</v>
      </c>
      <c r="M35" s="319">
        <v>45806</v>
      </c>
      <c r="N35" s="318">
        <v>5</v>
      </c>
      <c r="O35" s="318"/>
      <c r="P35" s="318" t="s">
        <v>6518</v>
      </c>
      <c r="Q35" s="319">
        <v>45713</v>
      </c>
      <c r="R35" s="318" t="s">
        <v>178</v>
      </c>
      <c r="AA35" s="318" t="s">
        <v>83</v>
      </c>
      <c r="AB35" s="318" t="s">
        <v>7758</v>
      </c>
      <c r="AC35" s="318" t="s">
        <v>84</v>
      </c>
      <c r="AD35" t="s">
        <v>7669</v>
      </c>
      <c r="AE35" s="318">
        <v>27</v>
      </c>
      <c r="AF35" s="320">
        <v>361117</v>
      </c>
      <c r="AG35" s="318">
        <v>278</v>
      </c>
      <c r="AH35" s="320"/>
      <c r="AI35" t="s">
        <v>93</v>
      </c>
    </row>
    <row r="36" spans="1:35">
      <c r="A36" t="s">
        <v>205</v>
      </c>
      <c r="B36" s="1">
        <v>45539</v>
      </c>
      <c r="C36">
        <v>9</v>
      </c>
      <c r="D36">
        <v>420465</v>
      </c>
      <c r="E36" t="s">
        <v>7759</v>
      </c>
      <c r="F36" t="s">
        <v>93</v>
      </c>
      <c r="G36" t="s">
        <v>7727</v>
      </c>
      <c r="H36" t="s">
        <v>7760</v>
      </c>
      <c r="I36" t="s">
        <v>7698</v>
      </c>
      <c r="J36" t="s">
        <v>7761</v>
      </c>
      <c r="K36" s="318"/>
      <c r="L36" t="s">
        <v>5814</v>
      </c>
      <c r="M36" s="319">
        <v>45813</v>
      </c>
      <c r="N36" s="318">
        <v>6</v>
      </c>
      <c r="O36" s="318"/>
      <c r="P36" s="318"/>
      <c r="Q36" s="319"/>
      <c r="R36" s="318"/>
      <c r="AA36" s="318" t="s">
        <v>50</v>
      </c>
      <c r="AB36" s="318" t="s">
        <v>7762</v>
      </c>
      <c r="AC36" s="318" t="s">
        <v>51</v>
      </c>
      <c r="AD36" t="s">
        <v>7669</v>
      </c>
      <c r="AE36" s="318">
        <v>27</v>
      </c>
      <c r="AF36" s="320">
        <v>115333</v>
      </c>
      <c r="AG36" s="318"/>
      <c r="AH36" s="320"/>
      <c r="AI36" t="s">
        <v>93</v>
      </c>
    </row>
    <row r="37" spans="1:35">
      <c r="A37" t="s">
        <v>213</v>
      </c>
      <c r="B37" s="1">
        <v>45602</v>
      </c>
      <c r="C37">
        <v>11</v>
      </c>
      <c r="D37">
        <v>420677</v>
      </c>
      <c r="E37" t="s">
        <v>7763</v>
      </c>
      <c r="F37" t="s">
        <v>93</v>
      </c>
      <c r="G37" t="s">
        <v>7727</v>
      </c>
      <c r="H37" t="s">
        <v>7764</v>
      </c>
      <c r="I37" t="s">
        <v>7698</v>
      </c>
      <c r="J37" t="s">
        <v>7765</v>
      </c>
      <c r="K37" s="318"/>
      <c r="L37" t="s">
        <v>5814</v>
      </c>
      <c r="M37" s="319">
        <v>45761</v>
      </c>
      <c r="N37" s="318">
        <v>4</v>
      </c>
      <c r="O37" s="318"/>
      <c r="P37" s="318"/>
      <c r="Q37" s="319"/>
      <c r="R37" s="318"/>
      <c r="AA37" s="318" t="s">
        <v>50</v>
      </c>
      <c r="AB37" s="318" t="s">
        <v>7766</v>
      </c>
      <c r="AC37" s="318" t="s">
        <v>51</v>
      </c>
      <c r="AD37" t="s">
        <v>7669</v>
      </c>
      <c r="AE37" s="318">
        <v>27</v>
      </c>
      <c r="AF37" s="320">
        <v>195035</v>
      </c>
      <c r="AG37" s="318">
        <v>10</v>
      </c>
      <c r="AH37" s="320"/>
      <c r="AI37" t="s">
        <v>93</v>
      </c>
    </row>
    <row r="38" spans="1:35">
      <c r="A38" t="s">
        <v>94</v>
      </c>
      <c r="B38" s="1">
        <v>45602</v>
      </c>
      <c r="C38">
        <v>11</v>
      </c>
      <c r="D38">
        <v>420678</v>
      </c>
      <c r="E38" t="s">
        <v>7767</v>
      </c>
      <c r="F38" t="s">
        <v>93</v>
      </c>
      <c r="G38" t="s">
        <v>7671</v>
      </c>
      <c r="H38" t="s">
        <v>7768</v>
      </c>
      <c r="I38" t="s">
        <v>7769</v>
      </c>
      <c r="J38" t="s">
        <v>7770</v>
      </c>
      <c r="K38" s="318"/>
      <c r="L38" t="s">
        <v>5814</v>
      </c>
      <c r="M38" s="319">
        <v>45804</v>
      </c>
      <c r="N38" s="318">
        <v>5</v>
      </c>
      <c r="O38" s="318"/>
      <c r="P38" s="318"/>
      <c r="Q38" s="319"/>
      <c r="R38" s="318"/>
      <c r="AA38" s="318" t="s">
        <v>253</v>
      </c>
      <c r="AB38" s="318" t="s">
        <v>7771</v>
      </c>
      <c r="AC38" s="318" t="s">
        <v>80</v>
      </c>
      <c r="AD38" t="s">
        <v>7660</v>
      </c>
      <c r="AE38" s="318">
        <v>27</v>
      </c>
      <c r="AF38" s="320">
        <v>263684</v>
      </c>
      <c r="AG38" s="318">
        <v>12</v>
      </c>
      <c r="AH38" s="320"/>
      <c r="AI38" t="s">
        <v>93</v>
      </c>
    </row>
    <row r="39" spans="1:35">
      <c r="A39" t="s">
        <v>224</v>
      </c>
      <c r="B39" s="1">
        <v>45623</v>
      </c>
      <c r="C39">
        <v>11</v>
      </c>
      <c r="D39">
        <v>420751</v>
      </c>
      <c r="E39" t="s">
        <v>7772</v>
      </c>
      <c r="F39" t="s">
        <v>93</v>
      </c>
      <c r="G39" t="s">
        <v>7773</v>
      </c>
      <c r="H39" t="s">
        <v>7774</v>
      </c>
      <c r="I39" t="s">
        <v>7668</v>
      </c>
      <c r="J39" t="s">
        <v>7775</v>
      </c>
      <c r="K39" s="318"/>
      <c r="L39" t="s">
        <v>5814</v>
      </c>
      <c r="M39" s="319">
        <v>45811</v>
      </c>
      <c r="N39" s="318">
        <v>6</v>
      </c>
      <c r="O39" s="318"/>
      <c r="P39" s="318"/>
      <c r="Q39" s="319"/>
      <c r="R39" s="318"/>
      <c r="AA39" s="318" t="s">
        <v>253</v>
      </c>
      <c r="AB39" s="318" t="s">
        <v>7776</v>
      </c>
      <c r="AC39" s="318" t="s">
        <v>80</v>
      </c>
      <c r="AD39" t="s">
        <v>7660</v>
      </c>
      <c r="AE39" s="318">
        <v>27</v>
      </c>
      <c r="AF39" s="320">
        <v>106466</v>
      </c>
      <c r="AG39" s="318"/>
      <c r="AH39" s="320"/>
      <c r="AI39" t="s">
        <v>93</v>
      </c>
    </row>
    <row r="40" spans="1:35">
      <c r="A40" t="s">
        <v>233</v>
      </c>
      <c r="B40" s="1">
        <v>45639</v>
      </c>
      <c r="C40">
        <v>12</v>
      </c>
      <c r="D40">
        <v>420804</v>
      </c>
      <c r="E40" t="s">
        <v>7777</v>
      </c>
      <c r="F40" t="s">
        <v>93</v>
      </c>
      <c r="G40" t="s">
        <v>7778</v>
      </c>
      <c r="H40" t="s">
        <v>7779</v>
      </c>
      <c r="I40" t="s">
        <v>7721</v>
      </c>
      <c r="J40" t="s">
        <v>7780</v>
      </c>
      <c r="K40" s="318"/>
      <c r="L40" t="s">
        <v>5814</v>
      </c>
      <c r="M40" s="319">
        <v>45827</v>
      </c>
      <c r="N40" s="318">
        <v>6</v>
      </c>
      <c r="O40" s="318"/>
      <c r="P40" s="318" t="s">
        <v>267</v>
      </c>
      <c r="Q40" s="319">
        <v>45686</v>
      </c>
      <c r="R40" s="318" t="s">
        <v>178</v>
      </c>
      <c r="AA40" s="318" t="s">
        <v>182</v>
      </c>
      <c r="AB40" s="318" t="s">
        <v>7781</v>
      </c>
      <c r="AC40" s="318" t="s">
        <v>35</v>
      </c>
      <c r="AD40" t="s">
        <v>7669</v>
      </c>
      <c r="AE40" s="318">
        <v>27</v>
      </c>
      <c r="AF40" s="320">
        <v>700528</v>
      </c>
      <c r="AG40" s="318">
        <v>338</v>
      </c>
      <c r="AH40" s="320"/>
      <c r="AI40" t="s">
        <v>93</v>
      </c>
    </row>
    <row r="41" spans="1:35">
      <c r="A41" t="s">
        <v>237</v>
      </c>
      <c r="B41" s="1">
        <v>45639</v>
      </c>
      <c r="C41">
        <v>12</v>
      </c>
      <c r="D41">
        <v>420805</v>
      </c>
      <c r="E41" t="s">
        <v>7782</v>
      </c>
      <c r="F41" t="s">
        <v>93</v>
      </c>
      <c r="G41" t="s">
        <v>7778</v>
      </c>
      <c r="H41" t="s">
        <v>7783</v>
      </c>
      <c r="I41" t="s">
        <v>7721</v>
      </c>
      <c r="J41" t="s">
        <v>7784</v>
      </c>
      <c r="K41" s="318"/>
      <c r="L41">
        <v>45831</v>
      </c>
      <c r="M41" s="319">
        <v>46044</v>
      </c>
      <c r="N41" s="318">
        <v>1</v>
      </c>
      <c r="O41" s="318"/>
      <c r="P41" s="318"/>
      <c r="Q41" s="319"/>
      <c r="R41" s="318"/>
      <c r="AA41" s="318" t="s">
        <v>182</v>
      </c>
      <c r="AB41" s="318" t="s">
        <v>7785</v>
      </c>
      <c r="AC41" s="318" t="s">
        <v>35</v>
      </c>
      <c r="AD41" t="s">
        <v>7669</v>
      </c>
      <c r="AE41" s="318">
        <v>27</v>
      </c>
      <c r="AF41" s="320">
        <v>96303</v>
      </c>
      <c r="AG41" s="318"/>
      <c r="AH41" s="320"/>
      <c r="AI41" t="s">
        <v>93</v>
      </c>
    </row>
    <row r="42" spans="1:35">
      <c r="A42" t="s">
        <v>240</v>
      </c>
      <c r="B42" s="1">
        <v>45639</v>
      </c>
      <c r="C42">
        <v>12</v>
      </c>
      <c r="D42">
        <v>420807</v>
      </c>
      <c r="E42" t="s">
        <v>7786</v>
      </c>
      <c r="F42" t="s">
        <v>93</v>
      </c>
      <c r="G42" t="s">
        <v>7778</v>
      </c>
      <c r="H42" t="s">
        <v>7787</v>
      </c>
      <c r="I42" t="s">
        <v>7690</v>
      </c>
      <c r="J42" t="s">
        <v>7780</v>
      </c>
      <c r="K42" s="318"/>
      <c r="L42" t="s">
        <v>5814</v>
      </c>
      <c r="M42" s="319">
        <v>46035</v>
      </c>
      <c r="N42" s="318">
        <v>1</v>
      </c>
      <c r="O42" s="318"/>
      <c r="P42" s="318"/>
      <c r="Q42" s="319"/>
      <c r="R42" s="318"/>
      <c r="AA42" s="318" t="s">
        <v>182</v>
      </c>
      <c r="AB42" s="318" t="s">
        <v>7788</v>
      </c>
      <c r="AC42" s="318" t="s">
        <v>35</v>
      </c>
      <c r="AD42" t="s">
        <v>7669</v>
      </c>
      <c r="AE42" s="318">
        <v>27</v>
      </c>
      <c r="AF42" s="320">
        <v>165632</v>
      </c>
      <c r="AG42" s="318"/>
      <c r="AH42" s="320"/>
      <c r="AI42" t="s">
        <v>93</v>
      </c>
    </row>
    <row r="43" spans="1:35">
      <c r="A43" t="s">
        <v>244</v>
      </c>
      <c r="B43" s="1">
        <v>45639</v>
      </c>
      <c r="C43">
        <v>12</v>
      </c>
      <c r="D43">
        <v>420808</v>
      </c>
      <c r="E43" t="s">
        <v>7789</v>
      </c>
      <c r="F43" t="s">
        <v>93</v>
      </c>
      <c r="G43" t="s">
        <v>7778</v>
      </c>
      <c r="H43" t="s">
        <v>7790</v>
      </c>
      <c r="I43" t="s">
        <v>7690</v>
      </c>
      <c r="J43" t="s">
        <v>7780</v>
      </c>
      <c r="K43" s="318"/>
      <c r="L43" t="s">
        <v>5814</v>
      </c>
      <c r="M43" s="319">
        <v>46035</v>
      </c>
      <c r="N43" s="318">
        <v>1</v>
      </c>
      <c r="O43" s="318"/>
      <c r="P43" s="318"/>
      <c r="Q43" s="319"/>
      <c r="R43" s="318"/>
      <c r="AA43" s="318" t="s">
        <v>182</v>
      </c>
      <c r="AB43" s="318" t="s">
        <v>7791</v>
      </c>
      <c r="AC43" s="318" t="s">
        <v>35</v>
      </c>
      <c r="AD43" t="s">
        <v>7669</v>
      </c>
      <c r="AE43" s="318">
        <v>27</v>
      </c>
      <c r="AF43" s="320">
        <v>102286</v>
      </c>
      <c r="AG43" s="318"/>
      <c r="AH43" s="320"/>
      <c r="AI43" t="s">
        <v>93</v>
      </c>
    </row>
    <row r="44" spans="1:35">
      <c r="A44" t="s">
        <v>248</v>
      </c>
      <c r="B44" s="1">
        <v>45639</v>
      </c>
      <c r="C44">
        <v>12</v>
      </c>
      <c r="D44">
        <v>420809</v>
      </c>
      <c r="E44" t="s">
        <v>7792</v>
      </c>
      <c r="F44" t="s">
        <v>93</v>
      </c>
      <c r="G44" t="s">
        <v>7671</v>
      </c>
      <c r="H44" t="s">
        <v>7793</v>
      </c>
      <c r="I44" t="s">
        <v>7690</v>
      </c>
      <c r="J44" t="s">
        <v>7780</v>
      </c>
      <c r="K44" s="318"/>
      <c r="L44" t="s">
        <v>5814</v>
      </c>
      <c r="M44" s="319">
        <v>46035</v>
      </c>
      <c r="N44" s="318">
        <v>1</v>
      </c>
      <c r="O44" s="318"/>
      <c r="P44" s="318"/>
      <c r="Q44" s="319"/>
      <c r="R44" s="318"/>
      <c r="AA44" s="318" t="s">
        <v>182</v>
      </c>
      <c r="AB44" s="318" t="s">
        <v>7794</v>
      </c>
      <c r="AC44" s="318" t="s">
        <v>35</v>
      </c>
      <c r="AD44" t="s">
        <v>7660</v>
      </c>
      <c r="AE44" s="318">
        <v>27</v>
      </c>
      <c r="AF44" s="320">
        <v>120419</v>
      </c>
      <c r="AG44" s="318"/>
      <c r="AH44" s="320"/>
      <c r="AI44" t="s">
        <v>93</v>
      </c>
    </row>
    <row r="45" spans="1:35">
      <c r="A45" t="s">
        <v>250</v>
      </c>
      <c r="B45" s="1">
        <v>45639</v>
      </c>
      <c r="C45">
        <v>12</v>
      </c>
      <c r="D45">
        <v>420810</v>
      </c>
      <c r="E45" t="s">
        <v>7795</v>
      </c>
      <c r="F45" t="s">
        <v>93</v>
      </c>
      <c r="G45" t="s">
        <v>7671</v>
      </c>
      <c r="H45" t="s">
        <v>7796</v>
      </c>
      <c r="I45" t="s">
        <v>7690</v>
      </c>
      <c r="J45" t="s">
        <v>7780</v>
      </c>
      <c r="K45" s="318"/>
      <c r="L45" t="s">
        <v>5814</v>
      </c>
      <c r="M45" s="319">
        <v>46035</v>
      </c>
      <c r="N45" s="318">
        <v>1</v>
      </c>
      <c r="O45" s="318"/>
      <c r="P45" s="318"/>
      <c r="Q45" s="319"/>
      <c r="R45" s="318"/>
      <c r="AA45" s="318" t="s">
        <v>182</v>
      </c>
      <c r="AB45" s="318" t="s">
        <v>7797</v>
      </c>
      <c r="AC45" s="318" t="s">
        <v>35</v>
      </c>
      <c r="AD45" t="s">
        <v>7660</v>
      </c>
      <c r="AE45" s="318">
        <v>27</v>
      </c>
      <c r="AF45" s="320">
        <v>123667</v>
      </c>
      <c r="AG45" s="318"/>
      <c r="AH45" s="320"/>
      <c r="AI45" t="s">
        <v>93</v>
      </c>
    </row>
    <row r="46" spans="1:35">
      <c r="A46" t="s">
        <v>254</v>
      </c>
      <c r="B46" s="1">
        <v>45639</v>
      </c>
      <c r="C46">
        <v>12</v>
      </c>
      <c r="D46">
        <v>420812</v>
      </c>
      <c r="E46" t="s">
        <v>7798</v>
      </c>
      <c r="F46" t="s">
        <v>93</v>
      </c>
      <c r="G46" t="s">
        <v>7778</v>
      </c>
      <c r="H46" t="s">
        <v>7799</v>
      </c>
      <c r="I46" t="s">
        <v>7800</v>
      </c>
      <c r="J46" t="s">
        <v>7801</v>
      </c>
      <c r="K46" s="318"/>
      <c r="L46" t="s">
        <v>5814</v>
      </c>
      <c r="M46" s="319">
        <v>45870</v>
      </c>
      <c r="N46" s="318">
        <v>8</v>
      </c>
      <c r="O46" s="318"/>
      <c r="P46" s="318"/>
      <c r="Q46" s="319"/>
      <c r="R46" s="318"/>
      <c r="AA46" s="318" t="s">
        <v>62</v>
      </c>
      <c r="AB46" s="318" t="s">
        <v>7802</v>
      </c>
      <c r="AC46" s="318" t="s">
        <v>63</v>
      </c>
      <c r="AD46" t="s">
        <v>7669</v>
      </c>
      <c r="AE46" s="318" t="s">
        <v>620</v>
      </c>
      <c r="AF46" s="320">
        <v>255097</v>
      </c>
      <c r="AG46" s="318">
        <v>21</v>
      </c>
      <c r="AH46" s="320"/>
      <c r="AI46" t="s">
        <v>93</v>
      </c>
    </row>
    <row r="47" spans="1:35">
      <c r="A47" t="s">
        <v>258</v>
      </c>
      <c r="B47" s="1">
        <v>45643</v>
      </c>
      <c r="C47">
        <v>12</v>
      </c>
      <c r="D47">
        <v>420820</v>
      </c>
      <c r="E47" t="s">
        <v>7803</v>
      </c>
      <c r="F47" t="s">
        <v>93</v>
      </c>
      <c r="G47" t="s">
        <v>7778</v>
      </c>
      <c r="H47" t="s">
        <v>7804</v>
      </c>
      <c r="I47" t="s">
        <v>6259</v>
      </c>
      <c r="J47" t="s">
        <v>7805</v>
      </c>
      <c r="K47" s="318"/>
      <c r="L47" t="s">
        <v>5814</v>
      </c>
      <c r="M47" s="319">
        <v>45807</v>
      </c>
      <c r="N47" s="318">
        <v>5</v>
      </c>
      <c r="O47" s="318"/>
      <c r="P47" s="318"/>
      <c r="Q47" s="319"/>
      <c r="R47" s="318"/>
      <c r="AA47" s="318"/>
      <c r="AB47" s="318" t="s">
        <v>7806</v>
      </c>
      <c r="AC47" s="318" t="s">
        <v>43</v>
      </c>
      <c r="AE47" s="318"/>
      <c r="AF47" s="320"/>
      <c r="AG47" s="318"/>
      <c r="AH47" s="320"/>
      <c r="AI47" t="s">
        <v>93</v>
      </c>
    </row>
    <row r="48" spans="1:35">
      <c r="A48" t="s">
        <v>261</v>
      </c>
      <c r="B48" s="1">
        <v>45644</v>
      </c>
      <c r="C48">
        <v>12</v>
      </c>
      <c r="D48">
        <v>420829</v>
      </c>
      <c r="E48" t="s">
        <v>7807</v>
      </c>
      <c r="F48" t="s">
        <v>93</v>
      </c>
      <c r="G48" t="s">
        <v>752</v>
      </c>
      <c r="H48" t="s">
        <v>7808</v>
      </c>
      <c r="I48" t="s">
        <v>7698</v>
      </c>
      <c r="J48" t="s">
        <v>7805</v>
      </c>
      <c r="K48" s="318"/>
      <c r="L48" t="s">
        <v>5814</v>
      </c>
      <c r="M48" s="319">
        <v>45756</v>
      </c>
      <c r="N48" s="318">
        <v>4</v>
      </c>
      <c r="O48" s="318"/>
      <c r="P48" s="318"/>
      <c r="Q48" s="319"/>
      <c r="R48" s="318"/>
      <c r="AA48" s="318"/>
      <c r="AB48" s="318" t="s">
        <v>7809</v>
      </c>
      <c r="AC48" s="318" t="s">
        <v>43</v>
      </c>
      <c r="AE48" s="318"/>
      <c r="AF48" s="320"/>
      <c r="AG48" s="318"/>
      <c r="AH48" s="320"/>
      <c r="AI48" t="s">
        <v>93</v>
      </c>
    </row>
    <row r="49" spans="1:35">
      <c r="A49" t="s">
        <v>264</v>
      </c>
      <c r="B49" s="1">
        <v>45644</v>
      </c>
      <c r="C49">
        <v>12</v>
      </c>
      <c r="D49">
        <v>420831</v>
      </c>
      <c r="E49" t="s">
        <v>7810</v>
      </c>
      <c r="F49" t="s">
        <v>93</v>
      </c>
      <c r="G49" t="s">
        <v>7671</v>
      </c>
      <c r="H49" t="s">
        <v>7811</v>
      </c>
      <c r="I49" t="s">
        <v>7690</v>
      </c>
      <c r="J49" t="s">
        <v>7805</v>
      </c>
      <c r="K49" s="318"/>
      <c r="L49" t="s">
        <v>5814</v>
      </c>
      <c r="M49" s="319">
        <v>45786</v>
      </c>
      <c r="N49" s="318">
        <v>5</v>
      </c>
      <c r="O49" s="318"/>
      <c r="P49" s="318"/>
      <c r="Q49" s="319"/>
      <c r="R49" s="318"/>
      <c r="AA49" s="318"/>
      <c r="AB49" s="318" t="s">
        <v>7812</v>
      </c>
      <c r="AC49" s="318" t="s">
        <v>43</v>
      </c>
      <c r="AE49" s="318"/>
      <c r="AF49" s="320"/>
      <c r="AG49" s="318"/>
      <c r="AH49" s="320"/>
      <c r="AI49" t="s">
        <v>93</v>
      </c>
    </row>
    <row r="50" spans="1:35">
      <c r="A50" t="s">
        <v>268</v>
      </c>
      <c r="B50" s="1">
        <v>45644</v>
      </c>
      <c r="C50">
        <v>12</v>
      </c>
      <c r="D50">
        <v>420832</v>
      </c>
      <c r="E50" t="s">
        <v>7813</v>
      </c>
      <c r="F50" t="s">
        <v>93</v>
      </c>
      <c r="G50" t="s">
        <v>759</v>
      </c>
      <c r="H50" t="s">
        <v>7814</v>
      </c>
      <c r="I50" t="s">
        <v>7690</v>
      </c>
      <c r="J50" t="s">
        <v>7805</v>
      </c>
      <c r="K50" s="318"/>
      <c r="L50" t="s">
        <v>5814</v>
      </c>
      <c r="M50" s="319">
        <v>45775</v>
      </c>
      <c r="N50" s="318">
        <v>4</v>
      </c>
      <c r="O50" s="318"/>
      <c r="P50" s="318"/>
      <c r="Q50" s="319"/>
      <c r="R50" s="318"/>
      <c r="AA50" s="318"/>
      <c r="AB50" s="318" t="s">
        <v>7815</v>
      </c>
      <c r="AC50" s="318" t="s">
        <v>43</v>
      </c>
      <c r="AE50" s="318"/>
      <c r="AF50" s="320"/>
      <c r="AG50" s="318"/>
      <c r="AH50" s="320"/>
      <c r="AI50" t="s">
        <v>93</v>
      </c>
    </row>
    <row r="51" spans="1:35">
      <c r="A51" t="s">
        <v>271</v>
      </c>
      <c r="B51" s="1">
        <v>45645</v>
      </c>
      <c r="C51">
        <v>12</v>
      </c>
      <c r="D51">
        <v>420846</v>
      </c>
      <c r="E51" t="s">
        <v>7816</v>
      </c>
      <c r="F51" t="s">
        <v>93</v>
      </c>
      <c r="G51" t="s">
        <v>7671</v>
      </c>
      <c r="H51" t="s">
        <v>7817</v>
      </c>
      <c r="I51" t="s">
        <v>7721</v>
      </c>
      <c r="J51" t="s">
        <v>7805</v>
      </c>
      <c r="K51" s="318"/>
      <c r="L51" t="s">
        <v>5814</v>
      </c>
      <c r="M51" s="319">
        <v>45806</v>
      </c>
      <c r="N51" s="318">
        <v>5</v>
      </c>
      <c r="O51" s="318"/>
      <c r="P51" s="318"/>
      <c r="Q51" s="319"/>
      <c r="R51" s="318"/>
      <c r="AA51" s="318"/>
      <c r="AB51" s="318" t="s">
        <v>7818</v>
      </c>
      <c r="AC51" s="318" t="s">
        <v>43</v>
      </c>
      <c r="AE51" s="318"/>
      <c r="AF51" s="320"/>
      <c r="AG51" s="318"/>
      <c r="AH51" s="320"/>
      <c r="AI51" t="s">
        <v>93</v>
      </c>
    </row>
    <row r="52" spans="1:35">
      <c r="A52" t="s">
        <v>275</v>
      </c>
      <c r="B52" s="1">
        <v>45645</v>
      </c>
      <c r="C52">
        <v>12</v>
      </c>
      <c r="D52">
        <v>420847</v>
      </c>
      <c r="E52" t="s">
        <v>7819</v>
      </c>
      <c r="F52" t="s">
        <v>93</v>
      </c>
      <c r="G52" t="s">
        <v>7778</v>
      </c>
      <c r="H52" t="s">
        <v>7820</v>
      </c>
      <c r="I52" t="s">
        <v>7721</v>
      </c>
      <c r="J52" t="s">
        <v>7805</v>
      </c>
      <c r="K52" s="318"/>
      <c r="L52" t="s">
        <v>5814</v>
      </c>
      <c r="M52" s="319">
        <v>45806</v>
      </c>
      <c r="N52" s="318">
        <v>5</v>
      </c>
      <c r="O52" s="318"/>
      <c r="P52" s="318"/>
      <c r="Q52" s="319"/>
      <c r="R52" s="318"/>
      <c r="AA52" s="318"/>
      <c r="AB52" s="318" t="s">
        <v>7821</v>
      </c>
      <c r="AC52" s="318" t="s">
        <v>43</v>
      </c>
      <c r="AE52" s="318"/>
      <c r="AF52" s="320"/>
      <c r="AG52" s="318"/>
      <c r="AH52" s="320"/>
      <c r="AI52" t="s">
        <v>93</v>
      </c>
    </row>
    <row r="53" spans="1:35">
      <c r="A53" t="s">
        <v>278</v>
      </c>
      <c r="B53" s="1">
        <v>45652</v>
      </c>
      <c r="C53">
        <v>12</v>
      </c>
      <c r="D53">
        <v>420879</v>
      </c>
      <c r="E53" t="s">
        <v>7822</v>
      </c>
      <c r="F53" t="s">
        <v>93</v>
      </c>
      <c r="G53" t="s">
        <v>7773</v>
      </c>
      <c r="H53" t="s">
        <v>7823</v>
      </c>
      <c r="I53" t="s">
        <v>7704</v>
      </c>
      <c r="J53" t="s">
        <v>7824</v>
      </c>
      <c r="K53" s="318"/>
      <c r="L53" t="s">
        <v>5814</v>
      </c>
      <c r="M53" s="319">
        <v>45770</v>
      </c>
      <c r="N53" s="318">
        <v>4</v>
      </c>
      <c r="O53" s="318"/>
      <c r="P53" s="318"/>
      <c r="Q53" s="319"/>
      <c r="R53" s="318"/>
      <c r="AA53" s="318" t="s">
        <v>50</v>
      </c>
      <c r="AB53" s="318" t="s">
        <v>7825</v>
      </c>
      <c r="AC53" s="318" t="s">
        <v>51</v>
      </c>
      <c r="AD53" t="s">
        <v>7660</v>
      </c>
      <c r="AE53" s="318" t="s">
        <v>620</v>
      </c>
      <c r="AF53" s="320">
        <v>192798</v>
      </c>
      <c r="AG53" s="318">
        <v>10</v>
      </c>
      <c r="AH53" s="320"/>
      <c r="AI53" t="s">
        <v>93</v>
      </c>
    </row>
    <row r="54" spans="1:35">
      <c r="A54" t="s">
        <v>281</v>
      </c>
      <c r="B54" s="1">
        <v>45665</v>
      </c>
      <c r="C54">
        <v>1</v>
      </c>
      <c r="D54">
        <v>420902</v>
      </c>
      <c r="E54" t="s">
        <v>7826</v>
      </c>
      <c r="F54" t="s">
        <v>93</v>
      </c>
      <c r="G54" t="s">
        <v>7773</v>
      </c>
      <c r="H54" t="s">
        <v>7827</v>
      </c>
      <c r="I54" t="s">
        <v>7704</v>
      </c>
      <c r="J54" t="s">
        <v>1724</v>
      </c>
      <c r="K54" s="318"/>
      <c r="L54" t="s">
        <v>5814</v>
      </c>
      <c r="M54" s="319">
        <v>45733</v>
      </c>
      <c r="N54" s="318">
        <v>3</v>
      </c>
      <c r="O54" s="318"/>
      <c r="P54" s="318"/>
      <c r="Q54" s="319"/>
      <c r="R54" s="318"/>
      <c r="AA54" s="318" t="s">
        <v>50</v>
      </c>
      <c r="AB54" s="318" t="s">
        <v>7828</v>
      </c>
      <c r="AC54" s="318" t="s">
        <v>51</v>
      </c>
      <c r="AD54" t="s">
        <v>7660</v>
      </c>
      <c r="AE54" s="318" t="s">
        <v>620</v>
      </c>
      <c r="AF54" s="320">
        <v>159679</v>
      </c>
      <c r="AG54" s="318">
        <v>10</v>
      </c>
      <c r="AH54" s="320"/>
      <c r="AI54" t="s">
        <v>93</v>
      </c>
    </row>
    <row r="55" spans="1:35">
      <c r="A55" t="s">
        <v>284</v>
      </c>
      <c r="B55" s="1">
        <v>45666</v>
      </c>
      <c r="C55">
        <v>1</v>
      </c>
      <c r="D55">
        <v>420911</v>
      </c>
      <c r="E55" t="s">
        <v>7829</v>
      </c>
      <c r="F55" t="s">
        <v>93</v>
      </c>
      <c r="G55" t="s">
        <v>7773</v>
      </c>
      <c r="H55" t="s">
        <v>7830</v>
      </c>
      <c r="I55" t="s">
        <v>7668</v>
      </c>
      <c r="J55" t="s">
        <v>41</v>
      </c>
      <c r="K55" s="318"/>
      <c r="L55" t="s">
        <v>5814</v>
      </c>
      <c r="M55" s="319">
        <v>45817</v>
      </c>
      <c r="N55" s="318">
        <v>6</v>
      </c>
      <c r="O55" s="318"/>
      <c r="P55" s="318"/>
      <c r="Q55" s="319"/>
      <c r="R55" s="318"/>
      <c r="AA55" s="318" t="s">
        <v>83</v>
      </c>
      <c r="AB55" s="318" t="s">
        <v>7831</v>
      </c>
      <c r="AC55" s="318" t="s">
        <v>84</v>
      </c>
      <c r="AD55" t="s">
        <v>7660</v>
      </c>
      <c r="AE55" s="318">
        <v>27</v>
      </c>
      <c r="AF55" s="320">
        <v>191554</v>
      </c>
      <c r="AG55" s="318">
        <v>14</v>
      </c>
      <c r="AH55" s="320"/>
      <c r="AI55" t="s">
        <v>93</v>
      </c>
    </row>
    <row r="56" spans="1:35">
      <c r="A56" t="s">
        <v>287</v>
      </c>
      <c r="B56" s="1">
        <v>45667</v>
      </c>
      <c r="C56">
        <v>1</v>
      </c>
      <c r="D56">
        <v>420914</v>
      </c>
      <c r="E56" t="s">
        <v>7832</v>
      </c>
      <c r="F56" t="s">
        <v>6574</v>
      </c>
      <c r="G56" t="s">
        <v>7666</v>
      </c>
      <c r="H56" t="s">
        <v>7833</v>
      </c>
      <c r="I56" t="s">
        <v>7834</v>
      </c>
      <c r="J56" t="s">
        <v>7835</v>
      </c>
      <c r="K56" s="318"/>
      <c r="L56" t="s">
        <v>5814</v>
      </c>
      <c r="M56" s="319">
        <v>45743</v>
      </c>
      <c r="N56" s="318">
        <v>3</v>
      </c>
      <c r="O56" s="318"/>
      <c r="P56" s="318"/>
      <c r="Q56" s="319"/>
      <c r="R56" s="318"/>
      <c r="AA56" s="318" t="s">
        <v>50</v>
      </c>
      <c r="AB56" s="318" t="s">
        <v>7836</v>
      </c>
      <c r="AC56" s="318" t="s">
        <v>51</v>
      </c>
      <c r="AD56" t="s">
        <v>7669</v>
      </c>
      <c r="AE56" s="318">
        <v>46</v>
      </c>
      <c r="AF56" s="320">
        <v>291683</v>
      </c>
      <c r="AG56" s="318">
        <v>166</v>
      </c>
      <c r="AH56" s="320"/>
      <c r="AI56" t="s">
        <v>93</v>
      </c>
    </row>
    <row r="57" spans="1:35">
      <c r="A57" t="s">
        <v>290</v>
      </c>
      <c r="B57" s="1">
        <v>45667</v>
      </c>
      <c r="C57">
        <v>1</v>
      </c>
      <c r="D57">
        <v>420915</v>
      </c>
      <c r="E57" t="s">
        <v>7837</v>
      </c>
      <c r="F57" t="s">
        <v>93</v>
      </c>
      <c r="G57" t="s">
        <v>7773</v>
      </c>
      <c r="H57" t="s">
        <v>7838</v>
      </c>
      <c r="I57" t="s">
        <v>7677</v>
      </c>
      <c r="J57" t="s">
        <v>158</v>
      </c>
      <c r="K57" s="318"/>
      <c r="L57" t="s">
        <v>5814</v>
      </c>
      <c r="M57" s="319">
        <v>45755</v>
      </c>
      <c r="N57" s="318">
        <v>4</v>
      </c>
      <c r="O57" s="318"/>
      <c r="P57" s="318"/>
      <c r="Q57" s="319"/>
      <c r="R57" s="318"/>
      <c r="AA57" s="318" t="s">
        <v>50</v>
      </c>
      <c r="AB57" s="318" t="s">
        <v>7839</v>
      </c>
      <c r="AC57" s="318" t="s">
        <v>51</v>
      </c>
      <c r="AD57" t="s">
        <v>7660</v>
      </c>
      <c r="AE57" s="318">
        <v>21</v>
      </c>
      <c r="AF57" s="320">
        <v>257955</v>
      </c>
      <c r="AG57" s="318">
        <v>44</v>
      </c>
      <c r="AH57" s="320"/>
      <c r="AI57" t="s">
        <v>93</v>
      </c>
    </row>
    <row r="58" spans="1:35">
      <c r="A58" t="s">
        <v>292</v>
      </c>
      <c r="B58" s="1">
        <v>45672</v>
      </c>
      <c r="C58">
        <v>1</v>
      </c>
      <c r="D58">
        <v>420927</v>
      </c>
      <c r="E58" t="s">
        <v>7840</v>
      </c>
      <c r="F58" t="s">
        <v>6574</v>
      </c>
      <c r="G58" t="s">
        <v>7841</v>
      </c>
      <c r="H58" t="s">
        <v>7842</v>
      </c>
      <c r="I58" t="s">
        <v>7834</v>
      </c>
      <c r="J58" t="s">
        <v>7843</v>
      </c>
      <c r="K58" s="318"/>
      <c r="L58" t="s">
        <v>5814</v>
      </c>
      <c r="M58" s="319">
        <v>45814</v>
      </c>
      <c r="N58" s="318">
        <v>6</v>
      </c>
      <c r="O58" s="318"/>
      <c r="P58" s="318"/>
      <c r="Q58" s="319"/>
      <c r="R58" s="318"/>
      <c r="AA58" s="318" t="s">
        <v>62</v>
      </c>
      <c r="AB58" s="318" t="s">
        <v>7844</v>
      </c>
      <c r="AC58" s="318" t="s">
        <v>63</v>
      </c>
      <c r="AD58" t="s">
        <v>7669</v>
      </c>
      <c r="AE58" s="318">
        <v>46</v>
      </c>
      <c r="AF58" s="320">
        <v>175617</v>
      </c>
      <c r="AG58" s="318">
        <v>46</v>
      </c>
      <c r="AH58" s="320"/>
      <c r="AI58" t="s">
        <v>93</v>
      </c>
    </row>
    <row r="59" spans="1:35">
      <c r="A59" t="s">
        <v>295</v>
      </c>
      <c r="B59" s="1">
        <v>45677</v>
      </c>
      <c r="C59">
        <v>1</v>
      </c>
      <c r="D59">
        <v>420947</v>
      </c>
      <c r="E59" t="s">
        <v>7845</v>
      </c>
      <c r="F59" t="s">
        <v>6574</v>
      </c>
      <c r="G59" t="s">
        <v>7841</v>
      </c>
      <c r="H59" t="s">
        <v>7846</v>
      </c>
      <c r="I59" t="s">
        <v>7834</v>
      </c>
      <c r="J59" t="s">
        <v>7847</v>
      </c>
      <c r="K59" s="318"/>
      <c r="L59" t="s">
        <v>5814</v>
      </c>
      <c r="M59" s="319">
        <v>45771</v>
      </c>
      <c r="N59" s="318">
        <v>4</v>
      </c>
      <c r="O59" s="318"/>
      <c r="P59" s="318"/>
      <c r="Q59" s="319"/>
      <c r="R59" s="318"/>
      <c r="AA59" s="318" t="s">
        <v>50</v>
      </c>
      <c r="AB59" s="318" t="s">
        <v>7848</v>
      </c>
      <c r="AC59" s="318" t="s">
        <v>51</v>
      </c>
      <c r="AD59" t="s">
        <v>7669</v>
      </c>
      <c r="AE59" s="318">
        <v>46</v>
      </c>
      <c r="AF59" s="320">
        <v>387101</v>
      </c>
      <c r="AG59" s="318">
        <v>87</v>
      </c>
      <c r="AH59" s="320"/>
      <c r="AI59" t="s">
        <v>93</v>
      </c>
    </row>
    <row r="60" spans="1:35">
      <c r="A60" t="s">
        <v>297</v>
      </c>
      <c r="B60" s="1">
        <v>45677</v>
      </c>
      <c r="C60">
        <v>1</v>
      </c>
      <c r="D60">
        <v>420948</v>
      </c>
      <c r="E60" t="s">
        <v>6257</v>
      </c>
      <c r="F60" t="s">
        <v>93</v>
      </c>
      <c r="G60" t="s">
        <v>90</v>
      </c>
      <c r="H60" t="s">
        <v>7849</v>
      </c>
      <c r="I60" t="s">
        <v>6259</v>
      </c>
      <c r="J60" t="s">
        <v>7684</v>
      </c>
      <c r="K60" s="318"/>
      <c r="L60" t="s">
        <v>5814</v>
      </c>
      <c r="M60" s="319">
        <v>45866</v>
      </c>
      <c r="N60" s="318">
        <v>7</v>
      </c>
      <c r="O60" s="318" t="s">
        <v>46</v>
      </c>
      <c r="P60" s="318"/>
      <c r="Q60" s="319"/>
      <c r="R60" s="318"/>
      <c r="AA60" s="318" t="s">
        <v>182</v>
      </c>
      <c r="AB60" s="318">
        <v>40066628</v>
      </c>
      <c r="AC60" s="318" t="s">
        <v>35</v>
      </c>
      <c r="AD60" t="s">
        <v>7660</v>
      </c>
      <c r="AE60" s="318">
        <v>27</v>
      </c>
      <c r="AF60" s="320">
        <v>280613</v>
      </c>
      <c r="AG60" s="318">
        <v>120</v>
      </c>
      <c r="AH60" s="320">
        <v>242635</v>
      </c>
      <c r="AI60" t="s">
        <v>93</v>
      </c>
    </row>
    <row r="61" spans="1:35">
      <c r="A61" t="s">
        <v>300</v>
      </c>
      <c r="B61" s="1">
        <v>45677</v>
      </c>
      <c r="C61">
        <v>1</v>
      </c>
      <c r="D61">
        <v>420949</v>
      </c>
      <c r="E61" t="s">
        <v>6261</v>
      </c>
      <c r="F61" t="s">
        <v>93</v>
      </c>
      <c r="G61" t="s">
        <v>752</v>
      </c>
      <c r="H61" t="s">
        <v>7850</v>
      </c>
      <c r="I61" t="s">
        <v>6259</v>
      </c>
      <c r="J61" t="s">
        <v>7684</v>
      </c>
      <c r="K61" s="318"/>
      <c r="L61" t="s">
        <v>5814</v>
      </c>
      <c r="M61" s="319">
        <v>45863</v>
      </c>
      <c r="N61" s="318">
        <v>7</v>
      </c>
      <c r="O61" s="318" t="s">
        <v>46</v>
      </c>
      <c r="P61" s="318"/>
      <c r="Q61" s="319"/>
      <c r="R61" s="318"/>
      <c r="AA61" s="318" t="s">
        <v>78</v>
      </c>
      <c r="AB61" s="318">
        <v>40066636</v>
      </c>
      <c r="AC61" s="318" t="s">
        <v>79</v>
      </c>
      <c r="AD61" t="s">
        <v>7660</v>
      </c>
      <c r="AE61" s="318">
        <v>27</v>
      </c>
      <c r="AF61" s="320">
        <v>266856</v>
      </c>
      <c r="AG61" s="318">
        <v>122</v>
      </c>
      <c r="AH61" s="320">
        <v>243788</v>
      </c>
      <c r="AI61" t="s">
        <v>93</v>
      </c>
    </row>
    <row r="62" spans="1:35">
      <c r="A62" t="s">
        <v>303</v>
      </c>
      <c r="B62" s="1">
        <v>45677</v>
      </c>
      <c r="C62">
        <v>1</v>
      </c>
      <c r="D62">
        <v>420950</v>
      </c>
      <c r="E62" t="s">
        <v>6263</v>
      </c>
      <c r="F62" t="s">
        <v>93</v>
      </c>
      <c r="G62" t="s">
        <v>7696</v>
      </c>
      <c r="H62" t="s">
        <v>7851</v>
      </c>
      <c r="I62" t="s">
        <v>6259</v>
      </c>
      <c r="J62" t="s">
        <v>7684</v>
      </c>
      <c r="K62" s="318"/>
      <c r="L62" t="s">
        <v>5814</v>
      </c>
      <c r="M62" s="319">
        <v>45861</v>
      </c>
      <c r="N62" s="318">
        <v>7</v>
      </c>
      <c r="O62" s="318" t="s">
        <v>46</v>
      </c>
      <c r="P62" s="318"/>
      <c r="Q62" s="319"/>
      <c r="R62" s="318"/>
      <c r="AA62" s="318" t="s">
        <v>78</v>
      </c>
      <c r="AB62" s="318" t="s">
        <v>7852</v>
      </c>
      <c r="AC62" s="318" t="s">
        <v>79</v>
      </c>
      <c r="AD62" t="s">
        <v>7660</v>
      </c>
      <c r="AE62" s="318">
        <v>27</v>
      </c>
      <c r="AF62" s="320">
        <v>314781</v>
      </c>
      <c r="AG62" s="318">
        <v>162</v>
      </c>
      <c r="AH62" s="320">
        <v>228365</v>
      </c>
      <c r="AI62" t="s">
        <v>93</v>
      </c>
    </row>
    <row r="63" spans="1:35">
      <c r="A63" t="s">
        <v>306</v>
      </c>
      <c r="B63" s="1">
        <v>45677</v>
      </c>
      <c r="C63">
        <v>1</v>
      </c>
      <c r="D63">
        <v>420952</v>
      </c>
      <c r="E63" t="s">
        <v>7853</v>
      </c>
      <c r="F63" t="s">
        <v>93</v>
      </c>
      <c r="G63" t="s">
        <v>7696</v>
      </c>
      <c r="H63" t="s">
        <v>7854</v>
      </c>
      <c r="I63" t="s">
        <v>7704</v>
      </c>
      <c r="J63" t="s">
        <v>7684</v>
      </c>
      <c r="K63" s="318"/>
      <c r="L63" t="s">
        <v>5814</v>
      </c>
      <c r="M63" s="319">
        <v>45785</v>
      </c>
      <c r="N63" s="318">
        <v>5</v>
      </c>
      <c r="O63" s="318"/>
      <c r="P63" s="318" t="s">
        <v>6518</v>
      </c>
      <c r="Q63" s="319">
        <v>45741</v>
      </c>
      <c r="R63" s="318" t="s">
        <v>471</v>
      </c>
      <c r="AA63" s="318" t="s">
        <v>182</v>
      </c>
      <c r="AB63" s="318" t="s">
        <v>7855</v>
      </c>
      <c r="AC63" s="318" t="s">
        <v>35</v>
      </c>
      <c r="AD63" t="s">
        <v>7660</v>
      </c>
      <c r="AE63" s="318">
        <v>27</v>
      </c>
      <c r="AF63" s="320">
        <v>515193</v>
      </c>
      <c r="AG63" s="318">
        <v>387</v>
      </c>
      <c r="AH63" s="320"/>
      <c r="AI63" t="s">
        <v>93</v>
      </c>
    </row>
    <row r="64" spans="1:35">
      <c r="A64" t="s">
        <v>309</v>
      </c>
      <c r="B64" s="1">
        <v>45677</v>
      </c>
      <c r="C64">
        <v>1</v>
      </c>
      <c r="D64">
        <v>420953</v>
      </c>
      <c r="E64" t="s">
        <v>7856</v>
      </c>
      <c r="F64" t="s">
        <v>93</v>
      </c>
      <c r="G64" t="s">
        <v>759</v>
      </c>
      <c r="H64" t="s">
        <v>7857</v>
      </c>
      <c r="I64" t="s">
        <v>7704</v>
      </c>
      <c r="J64" t="s">
        <v>7684</v>
      </c>
      <c r="K64" s="318"/>
      <c r="L64" t="s">
        <v>5814</v>
      </c>
      <c r="M64" s="319">
        <v>45952</v>
      </c>
      <c r="N64" s="318">
        <v>10</v>
      </c>
      <c r="O64" s="318"/>
      <c r="P64" s="318" t="s">
        <v>6518</v>
      </c>
      <c r="Q64" s="319">
        <v>45741</v>
      </c>
      <c r="R64" s="318" t="s">
        <v>471</v>
      </c>
      <c r="AA64" s="318"/>
      <c r="AB64" s="318" t="s">
        <v>7858</v>
      </c>
      <c r="AC64" s="318" t="s">
        <v>43</v>
      </c>
      <c r="AE64" s="318"/>
      <c r="AF64" s="320"/>
      <c r="AG64" s="318"/>
      <c r="AH64" s="320"/>
      <c r="AI64" t="s">
        <v>93</v>
      </c>
    </row>
    <row r="65" spans="1:35">
      <c r="A65" t="s">
        <v>312</v>
      </c>
      <c r="B65" s="1">
        <v>45678</v>
      </c>
      <c r="C65">
        <v>1</v>
      </c>
      <c r="D65">
        <v>420958</v>
      </c>
      <c r="E65" t="s">
        <v>7859</v>
      </c>
      <c r="F65" t="s">
        <v>93</v>
      </c>
      <c r="G65" t="s">
        <v>7860</v>
      </c>
      <c r="H65" t="s">
        <v>7861</v>
      </c>
      <c r="I65" t="s">
        <v>7862</v>
      </c>
      <c r="J65" t="s">
        <v>7863</v>
      </c>
      <c r="K65" s="318"/>
      <c r="L65" t="s">
        <v>5814</v>
      </c>
      <c r="M65" s="319">
        <v>46055</v>
      </c>
      <c r="N65" s="318">
        <v>2</v>
      </c>
      <c r="O65" s="318"/>
      <c r="P65" s="318"/>
      <c r="Q65" s="319"/>
      <c r="R65" s="318"/>
      <c r="AA65" s="318" t="s">
        <v>199</v>
      </c>
      <c r="AB65" s="318" t="s">
        <v>7864</v>
      </c>
      <c r="AC65" s="318" t="s">
        <v>44</v>
      </c>
      <c r="AD65" t="s">
        <v>7669</v>
      </c>
      <c r="AE65" s="318">
        <v>23</v>
      </c>
      <c r="AF65" s="320">
        <v>66175</v>
      </c>
      <c r="AG65" s="318">
        <v>10</v>
      </c>
      <c r="AH65" s="320"/>
      <c r="AI65" t="s">
        <v>93</v>
      </c>
    </row>
    <row r="66" spans="1:35">
      <c r="A66" t="s">
        <v>315</v>
      </c>
      <c r="B66" s="1">
        <v>45679</v>
      </c>
      <c r="C66">
        <v>1</v>
      </c>
      <c r="D66">
        <v>420964</v>
      </c>
      <c r="E66" t="s">
        <v>7865</v>
      </c>
      <c r="F66" t="s">
        <v>93</v>
      </c>
      <c r="G66" t="s">
        <v>7671</v>
      </c>
      <c r="H66" t="s">
        <v>7866</v>
      </c>
      <c r="I66" t="s">
        <v>7698</v>
      </c>
      <c r="J66" t="s">
        <v>7867</v>
      </c>
      <c r="K66" s="318"/>
      <c r="L66" t="s">
        <v>5814</v>
      </c>
      <c r="M66" s="319">
        <v>45856</v>
      </c>
      <c r="N66" s="318">
        <v>7</v>
      </c>
      <c r="O66" s="318"/>
      <c r="P66" s="318"/>
      <c r="Q66" s="319"/>
      <c r="R66" s="318"/>
      <c r="AA66" s="318" t="s">
        <v>62</v>
      </c>
      <c r="AB66" s="318">
        <v>40067104</v>
      </c>
      <c r="AC66" s="318" t="s">
        <v>63</v>
      </c>
      <c r="AD66" t="s">
        <v>7660</v>
      </c>
      <c r="AE66" s="318">
        <v>27</v>
      </c>
      <c r="AF66" s="320">
        <v>239474</v>
      </c>
      <c r="AG66" s="318"/>
      <c r="AH66" s="320"/>
      <c r="AI66" t="s">
        <v>93</v>
      </c>
    </row>
    <row r="67" spans="1:35">
      <c r="A67" t="s">
        <v>318</v>
      </c>
      <c r="B67" s="1">
        <v>45681</v>
      </c>
      <c r="C67">
        <v>1</v>
      </c>
      <c r="D67">
        <v>420972</v>
      </c>
      <c r="E67" t="s">
        <v>7868</v>
      </c>
      <c r="F67" t="s">
        <v>93</v>
      </c>
      <c r="G67" t="s">
        <v>752</v>
      </c>
      <c r="H67" t="s">
        <v>7869</v>
      </c>
      <c r="I67" t="s">
        <v>93</v>
      </c>
      <c r="J67" t="s">
        <v>41</v>
      </c>
      <c r="K67" s="318"/>
      <c r="L67">
        <v>45881</v>
      </c>
      <c r="M67" s="319" t="s">
        <v>534</v>
      </c>
      <c r="N67" s="318"/>
      <c r="O67" s="318"/>
      <c r="P67" s="318"/>
      <c r="Q67" s="319"/>
      <c r="R67" s="318"/>
      <c r="AA67" s="318"/>
      <c r="AB67" s="318" t="s">
        <v>7870</v>
      </c>
      <c r="AC67" s="318" t="s">
        <v>43</v>
      </c>
      <c r="AE67" s="318"/>
      <c r="AF67" s="320"/>
      <c r="AG67" s="318"/>
      <c r="AH67" s="320"/>
      <c r="AI67" t="s">
        <v>93</v>
      </c>
    </row>
    <row r="68" spans="1:35">
      <c r="A68" t="s">
        <v>321</v>
      </c>
      <c r="B68" s="1">
        <v>45684</v>
      </c>
      <c r="C68">
        <v>1</v>
      </c>
      <c r="D68">
        <v>420976</v>
      </c>
      <c r="E68" t="s">
        <v>7871</v>
      </c>
      <c r="F68" t="s">
        <v>93</v>
      </c>
      <c r="G68" t="s">
        <v>759</v>
      </c>
      <c r="H68" t="s">
        <v>7872</v>
      </c>
      <c r="I68" t="s">
        <v>7873</v>
      </c>
      <c r="J68" t="s">
        <v>7751</v>
      </c>
      <c r="K68" s="318"/>
      <c r="L68" t="s">
        <v>5814</v>
      </c>
      <c r="M68" s="319">
        <v>45785</v>
      </c>
      <c r="N68" s="318">
        <v>5</v>
      </c>
      <c r="O68" s="318" t="s">
        <v>1791</v>
      </c>
      <c r="P68" s="318" t="s">
        <v>7707</v>
      </c>
      <c r="Q68" s="319"/>
      <c r="R68" s="318"/>
      <c r="AA68" s="318" t="s">
        <v>62</v>
      </c>
      <c r="AB68" s="318" t="s">
        <v>7874</v>
      </c>
      <c r="AC68" s="318" t="s">
        <v>63</v>
      </c>
      <c r="AD68" t="s">
        <v>7660</v>
      </c>
      <c r="AE68" s="318">
        <v>27</v>
      </c>
      <c r="AF68" s="320">
        <v>192159</v>
      </c>
      <c r="AG68" s="318">
        <v>54</v>
      </c>
      <c r="AH68" s="320">
        <v>56276</v>
      </c>
      <c r="AI68" t="s">
        <v>93</v>
      </c>
    </row>
    <row r="69" spans="1:35">
      <c r="A69" t="s">
        <v>324</v>
      </c>
      <c r="B69" s="1">
        <v>45684</v>
      </c>
      <c r="C69">
        <v>1</v>
      </c>
      <c r="D69">
        <v>420977</v>
      </c>
      <c r="E69" t="s">
        <v>7875</v>
      </c>
      <c r="F69" t="s">
        <v>93</v>
      </c>
      <c r="G69" t="s">
        <v>759</v>
      </c>
      <c r="H69" t="s">
        <v>7876</v>
      </c>
      <c r="I69" t="s">
        <v>6259</v>
      </c>
      <c r="J69" t="s">
        <v>7751</v>
      </c>
      <c r="K69" s="318"/>
      <c r="L69" t="s">
        <v>5814</v>
      </c>
      <c r="M69" s="319">
        <v>45756</v>
      </c>
      <c r="N69" s="318">
        <v>4</v>
      </c>
      <c r="O69" s="318"/>
      <c r="P69" s="318"/>
      <c r="Q69" s="319"/>
      <c r="R69" s="318"/>
      <c r="AA69" s="318" t="s">
        <v>253</v>
      </c>
      <c r="AB69" s="318" t="s">
        <v>7877</v>
      </c>
      <c r="AC69" s="318" t="s">
        <v>80</v>
      </c>
      <c r="AD69" t="s">
        <v>7660</v>
      </c>
      <c r="AE69" s="318">
        <v>27</v>
      </c>
      <c r="AF69" s="320">
        <v>196279</v>
      </c>
      <c r="AG69" s="318">
        <v>55</v>
      </c>
      <c r="AH69" s="320"/>
      <c r="AI69" t="s">
        <v>93</v>
      </c>
    </row>
    <row r="70" spans="1:35">
      <c r="A70" t="s">
        <v>327</v>
      </c>
      <c r="B70" s="1">
        <v>45684</v>
      </c>
      <c r="C70">
        <v>1</v>
      </c>
      <c r="D70">
        <v>420978</v>
      </c>
      <c r="E70" t="s">
        <v>7878</v>
      </c>
      <c r="F70" t="s">
        <v>93</v>
      </c>
      <c r="G70" t="s">
        <v>7879</v>
      </c>
      <c r="H70" t="s">
        <v>7880</v>
      </c>
      <c r="I70" t="s">
        <v>7668</v>
      </c>
      <c r="J70" t="s">
        <v>7684</v>
      </c>
      <c r="K70" s="318"/>
      <c r="L70" t="s">
        <v>5814</v>
      </c>
      <c r="M70" s="319">
        <v>45833</v>
      </c>
      <c r="N70" s="318">
        <v>6</v>
      </c>
      <c r="O70" s="318"/>
      <c r="P70" s="318" t="s">
        <v>6518</v>
      </c>
      <c r="Q70" s="319">
        <v>45741</v>
      </c>
      <c r="R70" s="318" t="s">
        <v>471</v>
      </c>
      <c r="AA70" s="318" t="s">
        <v>109</v>
      </c>
      <c r="AB70" s="318">
        <v>40067464</v>
      </c>
      <c r="AC70" s="318" t="s">
        <v>95</v>
      </c>
      <c r="AD70" t="s">
        <v>7660</v>
      </c>
      <c r="AE70" s="318">
        <v>27</v>
      </c>
      <c r="AF70" s="320">
        <v>385467</v>
      </c>
      <c r="AG70" s="318">
        <v>316</v>
      </c>
      <c r="AH70" s="320"/>
      <c r="AI70" t="s">
        <v>93</v>
      </c>
    </row>
    <row r="71" spans="1:35">
      <c r="A71" t="s">
        <v>330</v>
      </c>
      <c r="B71" s="1">
        <v>45685</v>
      </c>
      <c r="C71">
        <v>1</v>
      </c>
      <c r="D71">
        <v>420980</v>
      </c>
      <c r="E71" t="s">
        <v>7881</v>
      </c>
      <c r="F71" t="s">
        <v>93</v>
      </c>
      <c r="G71" t="s">
        <v>7675</v>
      </c>
      <c r="H71" t="s">
        <v>7882</v>
      </c>
      <c r="I71" t="s">
        <v>7883</v>
      </c>
      <c r="J71" t="s">
        <v>1174</v>
      </c>
      <c r="K71" s="318"/>
      <c r="L71" t="s">
        <v>5814</v>
      </c>
      <c r="M71" s="319">
        <v>45743</v>
      </c>
      <c r="N71" s="318">
        <v>3</v>
      </c>
      <c r="O71" s="318"/>
      <c r="P71" s="318"/>
      <c r="Q71" s="319"/>
      <c r="R71" s="318"/>
      <c r="AA71" s="318" t="s">
        <v>253</v>
      </c>
      <c r="AB71" s="318" t="s">
        <v>7884</v>
      </c>
      <c r="AC71" s="318" t="s">
        <v>80</v>
      </c>
      <c r="AD71" t="s">
        <v>7660</v>
      </c>
      <c r="AE71" s="318">
        <v>27</v>
      </c>
      <c r="AF71" s="320">
        <v>35755</v>
      </c>
      <c r="AG71" s="318"/>
      <c r="AH71" s="320"/>
      <c r="AI71" t="s">
        <v>93</v>
      </c>
    </row>
    <row r="72" spans="1:35">
      <c r="A72" t="s">
        <v>333</v>
      </c>
      <c r="B72" s="1">
        <v>45687</v>
      </c>
      <c r="C72">
        <v>1</v>
      </c>
      <c r="D72">
        <v>421001</v>
      </c>
      <c r="E72" t="s">
        <v>7885</v>
      </c>
      <c r="F72" t="s">
        <v>93</v>
      </c>
      <c r="G72" t="s">
        <v>7841</v>
      </c>
      <c r="H72" t="s">
        <v>7886</v>
      </c>
      <c r="I72" t="s">
        <v>7677</v>
      </c>
      <c r="J72" t="s">
        <v>7751</v>
      </c>
      <c r="K72" s="318"/>
      <c r="L72" t="s">
        <v>5814</v>
      </c>
      <c r="M72" s="319">
        <v>45805</v>
      </c>
      <c r="N72" s="318">
        <v>5</v>
      </c>
      <c r="O72" s="318"/>
      <c r="P72" s="318"/>
      <c r="Q72" s="319"/>
      <c r="R72" s="318"/>
      <c r="AA72" s="318" t="s">
        <v>50</v>
      </c>
      <c r="AB72" s="318" t="s">
        <v>7887</v>
      </c>
      <c r="AC72" s="318" t="s">
        <v>51</v>
      </c>
      <c r="AD72" t="s">
        <v>7669</v>
      </c>
      <c r="AE72" s="318">
        <v>27</v>
      </c>
      <c r="AF72" s="320">
        <v>191362</v>
      </c>
      <c r="AG72" s="318">
        <v>54</v>
      </c>
      <c r="AH72" s="320"/>
      <c r="AI72" t="s">
        <v>93</v>
      </c>
    </row>
    <row r="73" spans="1:35">
      <c r="A73" t="s">
        <v>336</v>
      </c>
      <c r="B73" s="1">
        <v>45688</v>
      </c>
      <c r="C73">
        <v>1</v>
      </c>
      <c r="D73">
        <v>421002</v>
      </c>
      <c r="E73" t="s">
        <v>7888</v>
      </c>
      <c r="F73" t="s">
        <v>93</v>
      </c>
      <c r="G73" t="s">
        <v>7879</v>
      </c>
      <c r="H73" t="s">
        <v>7889</v>
      </c>
      <c r="I73" t="s">
        <v>7690</v>
      </c>
      <c r="J73" t="s">
        <v>7684</v>
      </c>
      <c r="K73" s="318"/>
      <c r="L73" t="s">
        <v>5814</v>
      </c>
      <c r="M73" s="319">
        <v>45807</v>
      </c>
      <c r="N73" s="318">
        <v>5</v>
      </c>
      <c r="O73" s="318"/>
      <c r="P73" s="318" t="s">
        <v>267</v>
      </c>
      <c r="Q73" s="319">
        <v>45742</v>
      </c>
      <c r="R73" s="318" t="s">
        <v>471</v>
      </c>
      <c r="AA73" s="318" t="s">
        <v>83</v>
      </c>
      <c r="AB73" s="318" t="s">
        <v>7890</v>
      </c>
      <c r="AC73" s="318" t="s">
        <v>84</v>
      </c>
      <c r="AD73" t="s">
        <v>7660</v>
      </c>
      <c r="AE73" s="318">
        <v>27</v>
      </c>
      <c r="AF73" s="320">
        <v>380765</v>
      </c>
      <c r="AG73" s="318">
        <v>285</v>
      </c>
      <c r="AH73" s="320"/>
      <c r="AI73" t="s">
        <v>93</v>
      </c>
    </row>
    <row r="74" spans="1:35">
      <c r="A74" t="s">
        <v>339</v>
      </c>
      <c r="B74" s="1">
        <v>45688</v>
      </c>
      <c r="C74">
        <v>1</v>
      </c>
      <c r="D74">
        <v>421004</v>
      </c>
      <c r="E74" t="s">
        <v>7891</v>
      </c>
      <c r="F74" t="s">
        <v>93</v>
      </c>
      <c r="G74" t="s">
        <v>7666</v>
      </c>
      <c r="H74" t="s">
        <v>7892</v>
      </c>
      <c r="I74" t="s">
        <v>6259</v>
      </c>
      <c r="J74" t="s">
        <v>7751</v>
      </c>
      <c r="K74" s="318"/>
      <c r="L74" t="s">
        <v>5814</v>
      </c>
      <c r="M74" s="319">
        <v>45807</v>
      </c>
      <c r="N74" s="318">
        <v>5</v>
      </c>
      <c r="O74" s="318"/>
      <c r="P74" s="318"/>
      <c r="Q74" s="319"/>
      <c r="R74" s="318"/>
      <c r="AA74" s="318" t="s">
        <v>50</v>
      </c>
      <c r="AB74" s="318" t="s">
        <v>7893</v>
      </c>
      <c r="AC74" s="318" t="s">
        <v>51</v>
      </c>
      <c r="AD74" t="s">
        <v>7669</v>
      </c>
      <c r="AE74" s="318">
        <v>27</v>
      </c>
      <c r="AF74" s="320">
        <v>177977</v>
      </c>
      <c r="AG74" s="318">
        <v>20</v>
      </c>
      <c r="AH74" s="320"/>
      <c r="AI74" t="s">
        <v>93</v>
      </c>
    </row>
    <row r="75" spans="1:35">
      <c r="A75" t="s">
        <v>342</v>
      </c>
      <c r="B75" s="1">
        <v>45692</v>
      </c>
      <c r="C75">
        <v>2</v>
      </c>
      <c r="D75">
        <v>421015</v>
      </c>
      <c r="E75" t="s">
        <v>7894</v>
      </c>
      <c r="F75" t="s">
        <v>93</v>
      </c>
      <c r="G75" t="s">
        <v>7675</v>
      </c>
      <c r="H75" t="s">
        <v>7895</v>
      </c>
      <c r="I75" t="s">
        <v>7800</v>
      </c>
      <c r="J75" t="s">
        <v>41</v>
      </c>
      <c r="K75" s="318"/>
      <c r="L75" t="s">
        <v>5814</v>
      </c>
      <c r="M75" s="319">
        <v>45784</v>
      </c>
      <c r="N75" s="318">
        <v>5</v>
      </c>
      <c r="O75" s="318"/>
      <c r="P75" s="318"/>
      <c r="Q75" s="319"/>
      <c r="R75" s="318"/>
      <c r="AA75" s="318"/>
      <c r="AB75" s="318" t="s">
        <v>7896</v>
      </c>
      <c r="AC75" s="318" t="s">
        <v>43</v>
      </c>
      <c r="AE75" s="318"/>
      <c r="AF75" s="320"/>
      <c r="AG75" s="318"/>
      <c r="AH75" s="320"/>
      <c r="AI75" t="s">
        <v>93</v>
      </c>
    </row>
    <row r="76" spans="1:35">
      <c r="A76" t="s">
        <v>345</v>
      </c>
      <c r="B76" s="1">
        <v>45693</v>
      </c>
      <c r="C76">
        <v>2</v>
      </c>
      <c r="D76">
        <v>421018</v>
      </c>
      <c r="E76" t="s">
        <v>7897</v>
      </c>
      <c r="F76" t="s">
        <v>93</v>
      </c>
      <c r="G76" t="s">
        <v>7666</v>
      </c>
      <c r="H76" t="s">
        <v>7898</v>
      </c>
      <c r="I76" t="s">
        <v>7690</v>
      </c>
      <c r="J76" t="s">
        <v>158</v>
      </c>
      <c r="K76" s="318"/>
      <c r="L76" t="s">
        <v>5814</v>
      </c>
      <c r="M76" s="319">
        <v>45803</v>
      </c>
      <c r="N76" s="318">
        <v>5</v>
      </c>
      <c r="O76" s="318"/>
      <c r="P76" s="318"/>
      <c r="Q76" s="319"/>
      <c r="R76" s="318"/>
      <c r="AA76" s="318" t="s">
        <v>50</v>
      </c>
      <c r="AB76" s="318" t="s">
        <v>7899</v>
      </c>
      <c r="AC76" s="318" t="s">
        <v>51</v>
      </c>
      <c r="AD76" t="s">
        <v>7669</v>
      </c>
      <c r="AE76" s="318">
        <v>27</v>
      </c>
      <c r="AF76" s="320">
        <v>231245</v>
      </c>
      <c r="AG76" s="318">
        <v>112</v>
      </c>
      <c r="AH76" s="320"/>
      <c r="AI76" t="s">
        <v>93</v>
      </c>
    </row>
    <row r="77" spans="1:35">
      <c r="A77" t="s">
        <v>348</v>
      </c>
      <c r="B77" s="1">
        <v>45700</v>
      </c>
      <c r="C77">
        <v>2</v>
      </c>
      <c r="D77">
        <v>421043</v>
      </c>
      <c r="E77" t="s">
        <v>7900</v>
      </c>
      <c r="F77" t="s">
        <v>93</v>
      </c>
      <c r="G77" t="s">
        <v>7671</v>
      </c>
      <c r="H77" t="s">
        <v>7901</v>
      </c>
      <c r="I77" t="s">
        <v>7800</v>
      </c>
      <c r="J77" t="s">
        <v>158</v>
      </c>
      <c r="K77" s="318"/>
      <c r="L77" t="s">
        <v>5814</v>
      </c>
      <c r="M77" s="319">
        <v>45721</v>
      </c>
      <c r="N77" s="318">
        <v>3</v>
      </c>
      <c r="O77" s="318"/>
      <c r="P77" s="318"/>
      <c r="Q77" s="319"/>
      <c r="R77" s="318"/>
      <c r="AA77" s="318" t="s">
        <v>109</v>
      </c>
      <c r="AB77" s="318" t="s">
        <v>7902</v>
      </c>
      <c r="AC77" s="318" t="s">
        <v>95</v>
      </c>
      <c r="AD77" t="s">
        <v>7660</v>
      </c>
      <c r="AE77" s="318">
        <v>20</v>
      </c>
      <c r="AF77" s="320">
        <v>171464</v>
      </c>
      <c r="AG77" s="318">
        <v>28</v>
      </c>
      <c r="AH77" s="320"/>
      <c r="AI77" t="s">
        <v>93</v>
      </c>
    </row>
    <row r="78" spans="1:35">
      <c r="A78" t="s">
        <v>350</v>
      </c>
      <c r="B78" s="1">
        <v>45700</v>
      </c>
      <c r="C78">
        <v>2</v>
      </c>
      <c r="D78">
        <v>421051</v>
      </c>
      <c r="E78" t="s">
        <v>7903</v>
      </c>
      <c r="F78" t="s">
        <v>93</v>
      </c>
      <c r="G78" t="s">
        <v>7904</v>
      </c>
      <c r="H78" t="s">
        <v>7905</v>
      </c>
      <c r="I78" t="s">
        <v>7698</v>
      </c>
      <c r="J78" t="s">
        <v>158</v>
      </c>
      <c r="K78" s="318"/>
      <c r="L78" t="s">
        <v>5814</v>
      </c>
      <c r="M78" s="319">
        <v>45761</v>
      </c>
      <c r="N78" s="318">
        <v>4</v>
      </c>
      <c r="O78" s="318"/>
      <c r="P78" s="318" t="s">
        <v>267</v>
      </c>
      <c r="Q78" s="319">
        <v>45743</v>
      </c>
      <c r="R78" s="318" t="s">
        <v>439</v>
      </c>
      <c r="AA78" s="318" t="s">
        <v>50</v>
      </c>
      <c r="AB78" s="318" t="s">
        <v>7906</v>
      </c>
      <c r="AC78" s="318" t="s">
        <v>51</v>
      </c>
      <c r="AD78" t="s">
        <v>7660</v>
      </c>
      <c r="AE78" s="318">
        <v>27</v>
      </c>
      <c r="AF78" s="320">
        <v>473878</v>
      </c>
      <c r="AG78" s="318">
        <v>107</v>
      </c>
      <c r="AH78" s="320"/>
      <c r="AI78" t="s">
        <v>93</v>
      </c>
    </row>
    <row r="79" spans="1:35">
      <c r="A79" t="s">
        <v>353</v>
      </c>
      <c r="B79" s="1">
        <v>45702</v>
      </c>
      <c r="C79">
        <v>2</v>
      </c>
      <c r="D79">
        <v>421062</v>
      </c>
      <c r="E79" t="s">
        <v>7907</v>
      </c>
      <c r="F79" t="s">
        <v>93</v>
      </c>
      <c r="G79" t="s">
        <v>7727</v>
      </c>
      <c r="H79" t="s">
        <v>7908</v>
      </c>
      <c r="I79" t="s">
        <v>7690</v>
      </c>
      <c r="J79" t="s">
        <v>7761</v>
      </c>
      <c r="K79" s="318"/>
      <c r="L79" t="s">
        <v>5814</v>
      </c>
      <c r="M79" s="319">
        <v>45924</v>
      </c>
      <c r="N79" s="318">
        <v>9</v>
      </c>
      <c r="O79" s="318"/>
      <c r="P79" s="318"/>
      <c r="Q79" s="319"/>
      <c r="R79" s="318"/>
      <c r="AA79" s="318" t="s">
        <v>109</v>
      </c>
      <c r="AB79" s="318" t="s">
        <v>7909</v>
      </c>
      <c r="AC79" s="318" t="s">
        <v>95</v>
      </c>
      <c r="AD79" t="s">
        <v>7669</v>
      </c>
      <c r="AE79" s="318">
        <v>27</v>
      </c>
      <c r="AF79" s="320">
        <v>163487</v>
      </c>
      <c r="AG79" s="318"/>
      <c r="AH79" s="320"/>
      <c r="AI79" t="s">
        <v>93</v>
      </c>
    </row>
    <row r="80" spans="1:35">
      <c r="A80" t="s">
        <v>356</v>
      </c>
      <c r="B80" s="1">
        <v>45709</v>
      </c>
      <c r="C80">
        <v>2</v>
      </c>
      <c r="D80">
        <v>421091</v>
      </c>
      <c r="E80" t="s">
        <v>7910</v>
      </c>
      <c r="F80" t="s">
        <v>93</v>
      </c>
      <c r="G80" t="s">
        <v>7773</v>
      </c>
      <c r="H80" t="s">
        <v>7911</v>
      </c>
      <c r="I80" t="s">
        <v>7704</v>
      </c>
      <c r="J80" t="s">
        <v>158</v>
      </c>
      <c r="K80" s="318"/>
      <c r="L80" t="s">
        <v>5814</v>
      </c>
      <c r="M80" s="319">
        <v>45860</v>
      </c>
      <c r="N80" s="318">
        <v>7</v>
      </c>
      <c r="O80" s="318"/>
      <c r="P80" s="318"/>
      <c r="Q80" s="319"/>
      <c r="R80" s="318"/>
      <c r="AA80" s="318" t="s">
        <v>62</v>
      </c>
      <c r="AB80" s="318">
        <v>40071307</v>
      </c>
      <c r="AC80" s="318" t="s">
        <v>63</v>
      </c>
      <c r="AD80" t="s">
        <v>7660</v>
      </c>
      <c r="AE80" s="318">
        <v>27</v>
      </c>
      <c r="AF80" s="320">
        <v>138210</v>
      </c>
      <c r="AG80" s="318">
        <v>214</v>
      </c>
      <c r="AH80" s="320"/>
      <c r="AI80" t="s">
        <v>93</v>
      </c>
    </row>
    <row r="81" spans="1:35">
      <c r="A81" t="s">
        <v>360</v>
      </c>
      <c r="B81" s="1">
        <v>45705</v>
      </c>
      <c r="C81">
        <v>2</v>
      </c>
      <c r="D81">
        <v>421100</v>
      </c>
      <c r="E81" t="s">
        <v>7912</v>
      </c>
      <c r="F81" t="s">
        <v>93</v>
      </c>
      <c r="G81" t="s">
        <v>7671</v>
      </c>
      <c r="H81" t="s">
        <v>7913</v>
      </c>
      <c r="I81" t="s">
        <v>7690</v>
      </c>
      <c r="J81" t="s">
        <v>746</v>
      </c>
      <c r="K81" s="318"/>
      <c r="L81" t="s">
        <v>5814</v>
      </c>
      <c r="M81" s="319">
        <v>45811</v>
      </c>
      <c r="N81" s="318">
        <v>6</v>
      </c>
      <c r="O81" s="318"/>
      <c r="P81" s="318"/>
      <c r="Q81" s="319"/>
      <c r="R81" s="318"/>
      <c r="AA81" s="318" t="s">
        <v>83</v>
      </c>
      <c r="AB81" s="318" t="s">
        <v>7914</v>
      </c>
      <c r="AC81" s="318" t="s">
        <v>84</v>
      </c>
      <c r="AD81" t="s">
        <v>7660</v>
      </c>
      <c r="AE81" s="318">
        <v>301</v>
      </c>
      <c r="AF81" s="320">
        <v>282703</v>
      </c>
      <c r="AG81" s="318">
        <v>112</v>
      </c>
      <c r="AH81" s="320"/>
      <c r="AI81" t="s">
        <v>93</v>
      </c>
    </row>
    <row r="82" spans="1:35">
      <c r="A82" t="s">
        <v>363</v>
      </c>
      <c r="B82" s="1">
        <v>45705</v>
      </c>
      <c r="C82">
        <v>2</v>
      </c>
      <c r="D82">
        <v>421101</v>
      </c>
      <c r="E82" t="s">
        <v>7915</v>
      </c>
      <c r="F82" t="s">
        <v>93</v>
      </c>
      <c r="G82" t="s">
        <v>7696</v>
      </c>
      <c r="H82" t="s">
        <v>7916</v>
      </c>
      <c r="I82" t="s">
        <v>7690</v>
      </c>
      <c r="J82" t="s">
        <v>746</v>
      </c>
      <c r="K82" s="318"/>
      <c r="L82" t="s">
        <v>5814</v>
      </c>
      <c r="M82" s="319">
        <v>45799</v>
      </c>
      <c r="N82" s="318">
        <v>5</v>
      </c>
      <c r="O82" s="318"/>
      <c r="P82" s="318" t="s">
        <v>267</v>
      </c>
      <c r="Q82" s="319">
        <v>45742</v>
      </c>
      <c r="R82" s="318" t="s">
        <v>471</v>
      </c>
      <c r="AA82" s="318" t="s">
        <v>62</v>
      </c>
      <c r="AB82" s="318" t="s">
        <v>7917</v>
      </c>
      <c r="AC82" s="318" t="s">
        <v>63</v>
      </c>
      <c r="AD82" t="s">
        <v>7660</v>
      </c>
      <c r="AE82" s="318">
        <v>301</v>
      </c>
      <c r="AF82" s="320">
        <v>362973</v>
      </c>
      <c r="AG82" s="318">
        <v>206</v>
      </c>
      <c r="AH82" s="320"/>
      <c r="AI82" t="s">
        <v>93</v>
      </c>
    </row>
    <row r="83" spans="1:35">
      <c r="A83" t="s">
        <v>366</v>
      </c>
      <c r="B83" s="1">
        <v>45716</v>
      </c>
      <c r="C83">
        <v>2</v>
      </c>
      <c r="D83">
        <v>421116</v>
      </c>
      <c r="E83" t="s">
        <v>7918</v>
      </c>
      <c r="F83" t="s">
        <v>93</v>
      </c>
      <c r="G83" t="s">
        <v>7773</v>
      </c>
      <c r="H83" t="s">
        <v>7919</v>
      </c>
      <c r="I83" t="s">
        <v>7698</v>
      </c>
      <c r="J83" t="s">
        <v>7920</v>
      </c>
      <c r="K83" s="318"/>
      <c r="L83" t="s">
        <v>5814</v>
      </c>
      <c r="M83" s="319">
        <v>45747</v>
      </c>
      <c r="N83" s="318">
        <v>3</v>
      </c>
      <c r="O83" s="318"/>
      <c r="P83" s="318"/>
      <c r="Q83" s="319"/>
      <c r="R83" s="318"/>
      <c r="AA83" s="318" t="s">
        <v>50</v>
      </c>
      <c r="AB83" s="318" t="s">
        <v>7921</v>
      </c>
      <c r="AC83" s="318" t="s">
        <v>51</v>
      </c>
      <c r="AD83" t="s">
        <v>7660</v>
      </c>
      <c r="AE83" s="318" t="s">
        <v>620</v>
      </c>
      <c r="AF83" s="320">
        <v>201250</v>
      </c>
      <c r="AG83" s="318">
        <v>10</v>
      </c>
      <c r="AH83" s="320"/>
      <c r="AI83" t="s">
        <v>93</v>
      </c>
    </row>
    <row r="84" spans="1:35">
      <c r="A84" t="s">
        <v>369</v>
      </c>
      <c r="B84" s="1">
        <v>45719</v>
      </c>
      <c r="C84">
        <v>3</v>
      </c>
      <c r="D84">
        <v>421122</v>
      </c>
      <c r="E84" t="s">
        <v>7845</v>
      </c>
      <c r="F84" t="s">
        <v>6574</v>
      </c>
      <c r="G84" t="s">
        <v>7841</v>
      </c>
      <c r="H84" t="s">
        <v>7846</v>
      </c>
      <c r="I84" t="s">
        <v>7834</v>
      </c>
      <c r="J84" t="s">
        <v>7922</v>
      </c>
      <c r="K84" s="318"/>
      <c r="L84" t="s">
        <v>5814</v>
      </c>
      <c r="M84" s="319">
        <v>45791</v>
      </c>
      <c r="N84" s="318">
        <v>5</v>
      </c>
      <c r="O84" s="318"/>
      <c r="P84" s="318"/>
      <c r="Q84" s="319"/>
      <c r="R84" s="318"/>
      <c r="AA84" s="318" t="s">
        <v>50</v>
      </c>
      <c r="AB84" s="318" t="s">
        <v>7923</v>
      </c>
      <c r="AC84" s="318" t="s">
        <v>51</v>
      </c>
      <c r="AD84" t="s">
        <v>7669</v>
      </c>
      <c r="AE84" s="318">
        <v>46</v>
      </c>
      <c r="AF84" s="320">
        <v>202523</v>
      </c>
      <c r="AG84" s="318">
        <v>196</v>
      </c>
      <c r="AH84" s="320"/>
      <c r="AI84" t="s">
        <v>93</v>
      </c>
    </row>
    <row r="85" spans="1:35">
      <c r="A85" t="s">
        <v>372</v>
      </c>
      <c r="B85" s="1">
        <v>45727</v>
      </c>
      <c r="C85">
        <v>3</v>
      </c>
      <c r="D85">
        <v>421152</v>
      </c>
      <c r="E85" t="s">
        <v>7924</v>
      </c>
      <c r="F85" t="s">
        <v>93</v>
      </c>
      <c r="G85" t="s">
        <v>7696</v>
      </c>
      <c r="H85" t="s">
        <v>7925</v>
      </c>
      <c r="I85" t="s">
        <v>7704</v>
      </c>
      <c r="J85" t="s">
        <v>158</v>
      </c>
      <c r="K85" s="318"/>
      <c r="L85" t="s">
        <v>5814</v>
      </c>
      <c r="M85" s="319">
        <v>45763</v>
      </c>
      <c r="N85" s="318">
        <v>4</v>
      </c>
      <c r="O85" s="318"/>
      <c r="P85" s="318"/>
      <c r="Q85" s="319"/>
      <c r="R85" s="318"/>
      <c r="AA85" s="318" t="s">
        <v>50</v>
      </c>
      <c r="AB85" s="318" t="s">
        <v>7926</v>
      </c>
      <c r="AC85" s="318" t="s">
        <v>51</v>
      </c>
      <c r="AD85" t="s">
        <v>7660</v>
      </c>
      <c r="AE85" s="318">
        <v>27</v>
      </c>
      <c r="AF85" s="320">
        <v>245882</v>
      </c>
      <c r="AG85" s="318">
        <v>118</v>
      </c>
      <c r="AH85" s="320"/>
      <c r="AI85" t="s">
        <v>93</v>
      </c>
    </row>
    <row r="86" spans="1:35">
      <c r="A86" t="s">
        <v>375</v>
      </c>
      <c r="B86" s="1">
        <v>45727</v>
      </c>
      <c r="C86">
        <v>3</v>
      </c>
      <c r="D86">
        <v>421153</v>
      </c>
      <c r="E86" t="s">
        <v>7927</v>
      </c>
      <c r="F86" t="s">
        <v>93</v>
      </c>
      <c r="G86" t="s">
        <v>7860</v>
      </c>
      <c r="H86" t="s">
        <v>7928</v>
      </c>
      <c r="I86" t="s">
        <v>7690</v>
      </c>
      <c r="J86" t="s">
        <v>158</v>
      </c>
      <c r="K86" s="318"/>
      <c r="L86" t="s">
        <v>5814</v>
      </c>
      <c r="M86" s="319">
        <v>45790</v>
      </c>
      <c r="N86" s="318">
        <v>5</v>
      </c>
      <c r="O86" s="318"/>
      <c r="P86" s="318"/>
      <c r="Q86" s="319"/>
      <c r="R86" s="318"/>
      <c r="AA86" s="318" t="s">
        <v>50</v>
      </c>
      <c r="AB86" s="318" t="s">
        <v>7929</v>
      </c>
      <c r="AC86" s="318" t="s">
        <v>51</v>
      </c>
      <c r="AD86" t="s">
        <v>7669</v>
      </c>
      <c r="AE86" s="318">
        <v>27</v>
      </c>
      <c r="AF86" s="320">
        <v>339351</v>
      </c>
      <c r="AG86" s="318">
        <v>200</v>
      </c>
      <c r="AH86" s="320"/>
      <c r="AI86" t="s">
        <v>93</v>
      </c>
    </row>
    <row r="87" spans="1:35">
      <c r="A87" t="s">
        <v>378</v>
      </c>
      <c r="B87" s="1">
        <v>45733</v>
      </c>
      <c r="C87">
        <v>3</v>
      </c>
      <c r="D87">
        <v>421178</v>
      </c>
      <c r="E87" t="s">
        <v>7930</v>
      </c>
      <c r="F87" t="s">
        <v>93</v>
      </c>
      <c r="G87" t="s">
        <v>759</v>
      </c>
      <c r="H87" t="s">
        <v>7931</v>
      </c>
      <c r="I87" t="s">
        <v>7668</v>
      </c>
      <c r="J87" t="s">
        <v>7751</v>
      </c>
      <c r="K87" s="318"/>
      <c r="L87" t="s">
        <v>5814</v>
      </c>
      <c r="M87" s="319">
        <v>45771</v>
      </c>
      <c r="N87" s="318">
        <v>4</v>
      </c>
      <c r="O87" s="318"/>
      <c r="P87" s="318"/>
      <c r="Q87" s="319"/>
      <c r="R87" s="318"/>
      <c r="AA87" s="318" t="s">
        <v>62</v>
      </c>
      <c r="AB87" s="318" t="s">
        <v>7932</v>
      </c>
      <c r="AC87" s="318" t="s">
        <v>63</v>
      </c>
      <c r="AD87" t="s">
        <v>7660</v>
      </c>
      <c r="AE87" s="318">
        <v>27</v>
      </c>
      <c r="AF87" s="320">
        <v>213359</v>
      </c>
      <c r="AG87" s="318">
        <v>65</v>
      </c>
      <c r="AH87" s="320"/>
      <c r="AI87" t="s">
        <v>93</v>
      </c>
    </row>
    <row r="88" spans="1:35">
      <c r="A88" t="s">
        <v>381</v>
      </c>
      <c r="B88" s="1">
        <v>45733</v>
      </c>
      <c r="C88">
        <v>3</v>
      </c>
      <c r="D88">
        <v>421179</v>
      </c>
      <c r="E88" t="s">
        <v>7933</v>
      </c>
      <c r="F88" t="s">
        <v>93</v>
      </c>
      <c r="G88" t="s">
        <v>7696</v>
      </c>
      <c r="H88" t="s">
        <v>7934</v>
      </c>
      <c r="I88" t="s">
        <v>6259</v>
      </c>
      <c r="J88" t="s">
        <v>7751</v>
      </c>
      <c r="K88" s="318"/>
      <c r="L88" t="s">
        <v>5814</v>
      </c>
      <c r="M88" s="319">
        <v>45803</v>
      </c>
      <c r="N88" s="318">
        <v>5</v>
      </c>
      <c r="O88" s="318"/>
      <c r="P88" s="318"/>
      <c r="Q88" s="319"/>
      <c r="R88" s="318"/>
      <c r="AA88" s="318" t="s">
        <v>50</v>
      </c>
      <c r="AB88" s="318" t="s">
        <v>7935</v>
      </c>
      <c r="AC88" s="318" t="s">
        <v>51</v>
      </c>
      <c r="AD88" t="s">
        <v>7660</v>
      </c>
      <c r="AE88" s="318">
        <v>27</v>
      </c>
      <c r="AF88" s="320">
        <v>199489</v>
      </c>
      <c r="AG88" s="318">
        <v>58</v>
      </c>
      <c r="AH88" s="320"/>
      <c r="AI88" t="s">
        <v>93</v>
      </c>
    </row>
    <row r="89" spans="1:35">
      <c r="A89" t="s">
        <v>385</v>
      </c>
      <c r="B89" s="1">
        <v>45733</v>
      </c>
      <c r="C89">
        <v>3</v>
      </c>
      <c r="D89">
        <v>421180</v>
      </c>
      <c r="E89" t="s">
        <v>7936</v>
      </c>
      <c r="F89" t="s">
        <v>93</v>
      </c>
      <c r="G89" t="s">
        <v>7696</v>
      </c>
      <c r="H89" t="s">
        <v>7937</v>
      </c>
      <c r="I89" t="s">
        <v>6259</v>
      </c>
      <c r="J89" t="s">
        <v>7751</v>
      </c>
      <c r="K89" s="318"/>
      <c r="L89" t="s">
        <v>5814</v>
      </c>
      <c r="M89" s="319">
        <v>45763</v>
      </c>
      <c r="N89" s="318">
        <v>4</v>
      </c>
      <c r="O89" s="318"/>
      <c r="P89" s="318"/>
      <c r="Q89" s="319"/>
      <c r="R89" s="318"/>
      <c r="AA89" s="318" t="s">
        <v>50</v>
      </c>
      <c r="AB89" s="318" t="s">
        <v>7938</v>
      </c>
      <c r="AC89" s="318" t="s">
        <v>51</v>
      </c>
      <c r="AD89" t="s">
        <v>7660</v>
      </c>
      <c r="AE89" s="318">
        <v>27</v>
      </c>
      <c r="AF89" s="320">
        <v>197754</v>
      </c>
      <c r="AG89" s="318">
        <v>63</v>
      </c>
      <c r="AH89" s="320"/>
      <c r="AI89" t="s">
        <v>93</v>
      </c>
    </row>
    <row r="90" spans="1:35">
      <c r="A90" t="s">
        <v>388</v>
      </c>
      <c r="B90" s="1">
        <v>45733</v>
      </c>
      <c r="C90">
        <v>3</v>
      </c>
      <c r="D90">
        <v>421181</v>
      </c>
      <c r="E90" t="s">
        <v>7939</v>
      </c>
      <c r="F90" t="s">
        <v>93</v>
      </c>
      <c r="G90" t="s">
        <v>7666</v>
      </c>
      <c r="H90" t="s">
        <v>7940</v>
      </c>
      <c r="I90" t="s">
        <v>7704</v>
      </c>
      <c r="J90" t="s">
        <v>7751</v>
      </c>
      <c r="K90" s="318"/>
      <c r="L90" t="s">
        <v>5814</v>
      </c>
      <c r="M90" s="319">
        <v>45838</v>
      </c>
      <c r="N90" s="318">
        <v>6</v>
      </c>
      <c r="O90" s="318" t="s">
        <v>1791</v>
      </c>
      <c r="P90" s="318" t="s">
        <v>7707</v>
      </c>
      <c r="Q90" s="319"/>
      <c r="R90" s="318"/>
      <c r="AA90" s="318" t="s">
        <v>83</v>
      </c>
      <c r="AB90" s="318" t="s">
        <v>7941</v>
      </c>
      <c r="AC90" s="318" t="s">
        <v>84</v>
      </c>
      <c r="AD90" t="s">
        <v>7669</v>
      </c>
      <c r="AE90" s="318">
        <v>27</v>
      </c>
      <c r="AF90" s="320">
        <v>207752</v>
      </c>
      <c r="AG90" s="318">
        <v>62</v>
      </c>
      <c r="AH90" s="320">
        <v>57979</v>
      </c>
      <c r="AI90" t="s">
        <v>93</v>
      </c>
    </row>
    <row r="91" spans="1:35">
      <c r="A91" t="s">
        <v>392</v>
      </c>
      <c r="B91" s="1">
        <v>45733</v>
      </c>
      <c r="C91">
        <v>3</v>
      </c>
      <c r="D91">
        <v>421182</v>
      </c>
      <c r="E91" t="s">
        <v>7942</v>
      </c>
      <c r="F91" t="s">
        <v>93</v>
      </c>
      <c r="G91" t="s">
        <v>7841</v>
      </c>
      <c r="H91" t="s">
        <v>7943</v>
      </c>
      <c r="I91" t="s">
        <v>7668</v>
      </c>
      <c r="J91" t="s">
        <v>7751</v>
      </c>
      <c r="K91" s="318"/>
      <c r="L91" t="s">
        <v>5814</v>
      </c>
      <c r="M91" s="319">
        <v>45869</v>
      </c>
      <c r="N91" s="318">
        <v>7</v>
      </c>
      <c r="O91" s="318"/>
      <c r="P91" s="318"/>
      <c r="Q91" s="319"/>
      <c r="R91" s="318"/>
      <c r="AA91" s="318" t="s">
        <v>83</v>
      </c>
      <c r="AB91" s="318" t="s">
        <v>7944</v>
      </c>
      <c r="AC91" s="318" t="s">
        <v>84</v>
      </c>
      <c r="AD91" t="s">
        <v>7669</v>
      </c>
      <c r="AE91" s="318">
        <v>27</v>
      </c>
      <c r="AF91" s="320">
        <v>271724</v>
      </c>
      <c r="AG91" s="318">
        <v>72</v>
      </c>
      <c r="AH91" s="320"/>
      <c r="AI91" t="s">
        <v>93</v>
      </c>
    </row>
    <row r="92" spans="1:35">
      <c r="A92" t="s">
        <v>395</v>
      </c>
      <c r="B92" s="1">
        <v>45733</v>
      </c>
      <c r="C92">
        <v>3</v>
      </c>
      <c r="D92">
        <v>421183</v>
      </c>
      <c r="E92" t="s">
        <v>7945</v>
      </c>
      <c r="F92" t="s">
        <v>93</v>
      </c>
      <c r="G92" t="s">
        <v>759</v>
      </c>
      <c r="H92" t="s">
        <v>7946</v>
      </c>
      <c r="I92" t="s">
        <v>7704</v>
      </c>
      <c r="J92" t="s">
        <v>7684</v>
      </c>
      <c r="K92" s="318"/>
      <c r="L92">
        <v>45861</v>
      </c>
      <c r="M92" s="319">
        <v>45887</v>
      </c>
      <c r="N92" s="318">
        <v>8</v>
      </c>
      <c r="O92" s="318"/>
      <c r="P92" s="318" t="s">
        <v>267</v>
      </c>
      <c r="Q92" s="319">
        <v>45827</v>
      </c>
      <c r="R92" s="318" t="s">
        <v>50</v>
      </c>
      <c r="S92">
        <v>103490</v>
      </c>
      <c r="AA92" s="318" t="s">
        <v>78</v>
      </c>
      <c r="AB92" s="318" t="s">
        <v>7947</v>
      </c>
      <c r="AC92" s="318" t="s">
        <v>79</v>
      </c>
      <c r="AD92" t="s">
        <v>7660</v>
      </c>
      <c r="AE92" s="318">
        <v>27</v>
      </c>
      <c r="AF92" s="320">
        <v>439146</v>
      </c>
      <c r="AG92" s="318">
        <v>423</v>
      </c>
      <c r="AH92" s="320"/>
      <c r="AI92" t="s">
        <v>93</v>
      </c>
    </row>
    <row r="93" spans="1:35">
      <c r="A93" t="s">
        <v>398</v>
      </c>
      <c r="B93" s="1">
        <v>45734</v>
      </c>
      <c r="C93">
        <v>3</v>
      </c>
      <c r="D93">
        <v>421184</v>
      </c>
      <c r="E93" t="s">
        <v>7948</v>
      </c>
      <c r="F93" t="s">
        <v>93</v>
      </c>
      <c r="G93" t="s">
        <v>7675</v>
      </c>
      <c r="H93" t="s">
        <v>7949</v>
      </c>
      <c r="I93" t="s">
        <v>7862</v>
      </c>
      <c r="J93" t="s">
        <v>1174</v>
      </c>
      <c r="K93" s="318"/>
      <c r="L93" t="s">
        <v>5814</v>
      </c>
      <c r="M93" s="319">
        <v>45768</v>
      </c>
      <c r="N93" s="318">
        <v>4</v>
      </c>
      <c r="O93" s="318"/>
      <c r="P93" s="318"/>
      <c r="Q93" s="319"/>
      <c r="R93" s="318"/>
      <c r="AA93" s="318" t="s">
        <v>253</v>
      </c>
      <c r="AB93" s="318" t="s">
        <v>7950</v>
      </c>
      <c r="AC93" s="318" t="s">
        <v>80</v>
      </c>
      <c r="AD93" t="s">
        <v>7660</v>
      </c>
      <c r="AE93" s="318">
        <v>27</v>
      </c>
      <c r="AF93" s="320">
        <v>42649</v>
      </c>
      <c r="AG93" s="318"/>
      <c r="AH93" s="320"/>
      <c r="AI93" t="s">
        <v>93</v>
      </c>
    </row>
    <row r="94" spans="1:35">
      <c r="A94" t="s">
        <v>401</v>
      </c>
      <c r="B94" s="1">
        <v>45734</v>
      </c>
      <c r="C94">
        <v>3</v>
      </c>
      <c r="D94">
        <v>421186</v>
      </c>
      <c r="E94" t="s">
        <v>7951</v>
      </c>
      <c r="F94" t="s">
        <v>93</v>
      </c>
      <c r="G94" t="s">
        <v>759</v>
      </c>
      <c r="H94" t="s">
        <v>7952</v>
      </c>
      <c r="I94" t="s">
        <v>7721</v>
      </c>
      <c r="J94" t="s">
        <v>7751</v>
      </c>
      <c r="K94" s="318"/>
      <c r="L94" t="s">
        <v>5814</v>
      </c>
      <c r="M94" s="319">
        <v>45775</v>
      </c>
      <c r="N94" s="318">
        <v>4</v>
      </c>
      <c r="O94" s="318"/>
      <c r="P94" s="318"/>
      <c r="Q94" s="319"/>
      <c r="R94" s="318"/>
      <c r="AA94" s="318" t="s">
        <v>50</v>
      </c>
      <c r="AB94" s="318" t="s">
        <v>7953</v>
      </c>
      <c r="AC94" s="318" t="s">
        <v>51</v>
      </c>
      <c r="AD94" t="s">
        <v>7660</v>
      </c>
      <c r="AE94" s="318">
        <v>27</v>
      </c>
      <c r="AF94" s="320">
        <v>283137</v>
      </c>
      <c r="AG94" s="318">
        <v>87</v>
      </c>
      <c r="AH94" s="320"/>
      <c r="AI94" t="s">
        <v>93</v>
      </c>
    </row>
    <row r="95" spans="1:35">
      <c r="A95" t="s">
        <v>405</v>
      </c>
      <c r="B95" s="1">
        <v>45734</v>
      </c>
      <c r="C95">
        <v>3</v>
      </c>
      <c r="D95">
        <v>421191</v>
      </c>
      <c r="E95" t="s">
        <v>7954</v>
      </c>
      <c r="F95" t="s">
        <v>6574</v>
      </c>
      <c r="G95" t="s">
        <v>7727</v>
      </c>
      <c r="H95" t="s">
        <v>7955</v>
      </c>
      <c r="I95" t="s">
        <v>7834</v>
      </c>
      <c r="J95" t="s">
        <v>7956</v>
      </c>
      <c r="K95" s="318"/>
      <c r="L95" t="s">
        <v>5814</v>
      </c>
      <c r="M95" s="319">
        <v>45771</v>
      </c>
      <c r="N95" s="318">
        <v>4</v>
      </c>
      <c r="O95" s="318"/>
      <c r="P95" s="318"/>
      <c r="Q95" s="319"/>
      <c r="R95" s="318"/>
      <c r="AA95" s="318" t="s">
        <v>253</v>
      </c>
      <c r="AB95" s="318" t="s">
        <v>7957</v>
      </c>
      <c r="AC95" s="318" t="s">
        <v>80</v>
      </c>
      <c r="AD95" t="s">
        <v>7669</v>
      </c>
      <c r="AE95" s="318">
        <v>46</v>
      </c>
      <c r="AF95" s="320">
        <v>380638</v>
      </c>
      <c r="AG95" s="318">
        <v>243</v>
      </c>
      <c r="AH95" s="320"/>
      <c r="AI95" t="s">
        <v>93</v>
      </c>
    </row>
    <row r="96" spans="1:35">
      <c r="A96" t="s">
        <v>408</v>
      </c>
      <c r="B96" s="1">
        <v>45735</v>
      </c>
      <c r="C96">
        <v>3</v>
      </c>
      <c r="D96">
        <v>421193</v>
      </c>
      <c r="E96" t="s">
        <v>7958</v>
      </c>
      <c r="F96" t="s">
        <v>93</v>
      </c>
      <c r="G96" t="s">
        <v>7675</v>
      </c>
      <c r="H96" t="s">
        <v>7959</v>
      </c>
      <c r="I96" t="s">
        <v>7800</v>
      </c>
      <c r="J96" t="s">
        <v>1174</v>
      </c>
      <c r="K96" s="318"/>
      <c r="L96" t="s">
        <v>5814</v>
      </c>
      <c r="M96" s="319">
        <v>45743</v>
      </c>
      <c r="N96" s="318">
        <v>3</v>
      </c>
      <c r="O96" s="318"/>
      <c r="P96" s="318"/>
      <c r="Q96" s="319"/>
      <c r="R96" s="318"/>
      <c r="AA96" s="318" t="s">
        <v>253</v>
      </c>
      <c r="AB96" s="318" t="s">
        <v>7960</v>
      </c>
      <c r="AC96" s="318" t="s">
        <v>80</v>
      </c>
      <c r="AD96" t="s">
        <v>7660</v>
      </c>
      <c r="AE96" s="318">
        <v>27</v>
      </c>
      <c r="AF96" s="320">
        <v>45152</v>
      </c>
      <c r="AG96" s="318"/>
      <c r="AH96" s="320"/>
      <c r="AI96" t="s">
        <v>93</v>
      </c>
    </row>
    <row r="97" spans="1:35">
      <c r="A97" t="s">
        <v>411</v>
      </c>
      <c r="B97" s="1">
        <v>45735</v>
      </c>
      <c r="C97">
        <v>3</v>
      </c>
      <c r="D97">
        <v>421195</v>
      </c>
      <c r="E97" t="s">
        <v>7961</v>
      </c>
      <c r="F97" t="s">
        <v>93</v>
      </c>
      <c r="G97" t="s">
        <v>7671</v>
      </c>
      <c r="H97" t="s">
        <v>7962</v>
      </c>
      <c r="I97" t="s">
        <v>7800</v>
      </c>
      <c r="J97" t="s">
        <v>7684</v>
      </c>
      <c r="K97" s="318"/>
      <c r="L97" t="s">
        <v>5814</v>
      </c>
      <c r="M97" s="319">
        <v>45833</v>
      </c>
      <c r="N97" s="318">
        <v>6</v>
      </c>
      <c r="O97" s="318"/>
      <c r="P97" s="318" t="s">
        <v>6518</v>
      </c>
      <c r="Q97" s="319">
        <v>45768</v>
      </c>
      <c r="R97" s="318" t="s">
        <v>439</v>
      </c>
      <c r="AA97" s="318" t="s">
        <v>253</v>
      </c>
      <c r="AB97" s="318">
        <v>40074363</v>
      </c>
      <c r="AC97" s="318" t="s">
        <v>80</v>
      </c>
      <c r="AD97" t="s">
        <v>7660</v>
      </c>
      <c r="AE97" s="318">
        <v>27</v>
      </c>
      <c r="AF97" s="320">
        <v>362548</v>
      </c>
      <c r="AG97" s="318">
        <v>215</v>
      </c>
      <c r="AH97" s="320"/>
      <c r="AI97" t="s">
        <v>93</v>
      </c>
    </row>
    <row r="98" spans="1:35">
      <c r="A98" t="s">
        <v>414</v>
      </c>
      <c r="B98" s="1">
        <v>45737</v>
      </c>
      <c r="C98">
        <v>3</v>
      </c>
      <c r="D98">
        <v>421197</v>
      </c>
      <c r="E98" t="s">
        <v>7963</v>
      </c>
      <c r="F98" t="s">
        <v>93</v>
      </c>
      <c r="G98" t="s">
        <v>358</v>
      </c>
      <c r="H98" t="s">
        <v>7964</v>
      </c>
      <c r="I98" t="s">
        <v>7698</v>
      </c>
      <c r="J98" t="s">
        <v>7751</v>
      </c>
      <c r="K98" s="318"/>
      <c r="L98" t="s">
        <v>5814</v>
      </c>
      <c r="M98" s="319">
        <v>45821</v>
      </c>
      <c r="N98" s="318">
        <v>6</v>
      </c>
      <c r="O98" s="318"/>
      <c r="P98" s="318"/>
      <c r="Q98" s="319"/>
      <c r="R98" s="318"/>
      <c r="AA98" s="318" t="s">
        <v>62</v>
      </c>
      <c r="AB98" s="318">
        <v>40074483</v>
      </c>
      <c r="AC98" s="318" t="s">
        <v>63</v>
      </c>
      <c r="AD98" t="s">
        <v>7660</v>
      </c>
      <c r="AE98" s="318">
        <v>27</v>
      </c>
      <c r="AF98" s="320">
        <v>283424</v>
      </c>
      <c r="AG98" s="318">
        <v>56</v>
      </c>
      <c r="AH98" s="320"/>
      <c r="AI98" t="s">
        <v>93</v>
      </c>
    </row>
    <row r="99" spans="1:35">
      <c r="A99" t="s">
        <v>417</v>
      </c>
      <c r="B99" s="1">
        <v>45737</v>
      </c>
      <c r="C99">
        <v>3</v>
      </c>
      <c r="D99">
        <v>421198</v>
      </c>
      <c r="E99" t="s">
        <v>7965</v>
      </c>
      <c r="F99" t="s">
        <v>93</v>
      </c>
      <c r="G99" t="s">
        <v>7860</v>
      </c>
      <c r="H99" t="s">
        <v>7966</v>
      </c>
      <c r="I99" t="s">
        <v>7698</v>
      </c>
      <c r="J99" t="s">
        <v>7751</v>
      </c>
      <c r="K99" s="318"/>
      <c r="L99" t="s">
        <v>5814</v>
      </c>
      <c r="M99" s="319">
        <v>45807</v>
      </c>
      <c r="N99" s="318">
        <v>5</v>
      </c>
      <c r="O99" s="318" t="s">
        <v>1791</v>
      </c>
      <c r="P99" s="318" t="s">
        <v>7707</v>
      </c>
      <c r="Q99" s="319"/>
      <c r="R99" s="318"/>
      <c r="AA99" s="318" t="s">
        <v>253</v>
      </c>
      <c r="AB99" s="318" t="s">
        <v>7967</v>
      </c>
      <c r="AC99" s="318" t="s">
        <v>80</v>
      </c>
      <c r="AD99" t="s">
        <v>7669</v>
      </c>
      <c r="AE99" s="318">
        <v>27</v>
      </c>
      <c r="AF99" s="320">
        <v>251631</v>
      </c>
      <c r="AG99" s="318">
        <v>66</v>
      </c>
      <c r="AH99" s="320">
        <v>58617</v>
      </c>
      <c r="AI99" t="s">
        <v>93</v>
      </c>
    </row>
    <row r="100" spans="1:35">
      <c r="A100" t="s">
        <v>420</v>
      </c>
      <c r="B100" s="1">
        <v>45737</v>
      </c>
      <c r="C100">
        <v>3</v>
      </c>
      <c r="D100">
        <v>421199</v>
      </c>
      <c r="E100" t="s">
        <v>7968</v>
      </c>
      <c r="F100" t="s">
        <v>93</v>
      </c>
      <c r="G100" t="s">
        <v>7696</v>
      </c>
      <c r="H100" t="s">
        <v>7969</v>
      </c>
      <c r="I100" t="s">
        <v>7698</v>
      </c>
      <c r="J100" t="s">
        <v>7684</v>
      </c>
      <c r="K100" s="318"/>
      <c r="L100" t="s">
        <v>5814</v>
      </c>
      <c r="M100" s="319">
        <v>45799</v>
      </c>
      <c r="N100" s="318">
        <v>5</v>
      </c>
      <c r="O100" s="318"/>
      <c r="P100" s="318" t="s">
        <v>6518</v>
      </c>
      <c r="Q100" s="319">
        <v>45768</v>
      </c>
      <c r="R100" s="318" t="s">
        <v>439</v>
      </c>
      <c r="AA100" s="318" t="s">
        <v>78</v>
      </c>
      <c r="AB100" s="318" t="s">
        <v>7970</v>
      </c>
      <c r="AC100" s="318" t="s">
        <v>79</v>
      </c>
      <c r="AD100" t="s">
        <v>7660</v>
      </c>
      <c r="AE100" s="318">
        <v>27</v>
      </c>
      <c r="AF100" s="320">
        <v>422751</v>
      </c>
      <c r="AG100" s="318">
        <v>229</v>
      </c>
      <c r="AH100" s="320"/>
      <c r="AI100" t="s">
        <v>93</v>
      </c>
    </row>
    <row r="101" spans="1:35">
      <c r="A101" t="s">
        <v>424</v>
      </c>
      <c r="B101" s="1">
        <v>45740</v>
      </c>
      <c r="C101">
        <v>3</v>
      </c>
      <c r="D101">
        <v>421203</v>
      </c>
      <c r="E101" t="s">
        <v>7971</v>
      </c>
      <c r="F101" t="s">
        <v>93</v>
      </c>
      <c r="G101" t="s">
        <v>7860</v>
      </c>
      <c r="H101" t="s">
        <v>7972</v>
      </c>
      <c r="I101" t="s">
        <v>7769</v>
      </c>
      <c r="J101" t="s">
        <v>158</v>
      </c>
      <c r="K101" s="318"/>
      <c r="L101" t="s">
        <v>5814</v>
      </c>
      <c r="M101" s="319">
        <v>45770</v>
      </c>
      <c r="N101" s="318">
        <v>4</v>
      </c>
      <c r="O101" s="318"/>
      <c r="P101" s="318"/>
      <c r="Q101" s="319"/>
      <c r="R101" s="318"/>
      <c r="AA101" s="318" t="s">
        <v>50</v>
      </c>
      <c r="AB101" s="318" t="s">
        <v>7973</v>
      </c>
      <c r="AC101" s="318" t="s">
        <v>51</v>
      </c>
      <c r="AD101" t="s">
        <v>7669</v>
      </c>
      <c r="AE101" s="318">
        <v>21</v>
      </c>
      <c r="AF101" s="320">
        <v>217698</v>
      </c>
      <c r="AG101" s="318">
        <v>71</v>
      </c>
      <c r="AH101" s="320"/>
      <c r="AI101" t="s">
        <v>93</v>
      </c>
    </row>
    <row r="102" spans="1:35">
      <c r="A102" t="s">
        <v>427</v>
      </c>
      <c r="B102" s="1">
        <v>45740</v>
      </c>
      <c r="C102">
        <v>3</v>
      </c>
      <c r="D102">
        <v>421210</v>
      </c>
      <c r="E102" t="s">
        <v>7974</v>
      </c>
      <c r="F102" t="s">
        <v>93</v>
      </c>
      <c r="G102" t="s">
        <v>7666</v>
      </c>
      <c r="H102" t="s">
        <v>7975</v>
      </c>
      <c r="I102" t="s">
        <v>93</v>
      </c>
      <c r="J102" t="s">
        <v>7751</v>
      </c>
      <c r="K102" s="318"/>
      <c r="L102" t="s">
        <v>5814</v>
      </c>
      <c r="M102" s="319">
        <v>45835</v>
      </c>
      <c r="N102" s="318">
        <v>6</v>
      </c>
      <c r="O102" s="318"/>
      <c r="P102" s="318"/>
      <c r="Q102" s="319"/>
      <c r="R102" s="318"/>
      <c r="AA102" s="318" t="s">
        <v>83</v>
      </c>
      <c r="AB102" s="318" t="s">
        <v>7976</v>
      </c>
      <c r="AC102" s="318" t="s">
        <v>84</v>
      </c>
      <c r="AD102" t="s">
        <v>7669</v>
      </c>
      <c r="AE102" s="318">
        <v>23</v>
      </c>
      <c r="AF102" s="320">
        <v>175017</v>
      </c>
      <c r="AG102" s="318">
        <v>10</v>
      </c>
      <c r="AH102" s="320"/>
      <c r="AI102" t="s">
        <v>93</v>
      </c>
    </row>
    <row r="103" spans="1:35">
      <c r="A103" t="s">
        <v>430</v>
      </c>
      <c r="B103" s="1">
        <v>45740</v>
      </c>
      <c r="C103">
        <v>3</v>
      </c>
      <c r="D103">
        <v>421211</v>
      </c>
      <c r="E103" t="s">
        <v>7977</v>
      </c>
      <c r="F103" t="s">
        <v>93</v>
      </c>
      <c r="G103" t="s">
        <v>7879</v>
      </c>
      <c r="H103" t="s">
        <v>7978</v>
      </c>
      <c r="I103" t="s">
        <v>93</v>
      </c>
      <c r="J103" t="s">
        <v>7751</v>
      </c>
      <c r="K103" s="318"/>
      <c r="L103" t="s">
        <v>5814</v>
      </c>
      <c r="M103" s="319">
        <v>45824</v>
      </c>
      <c r="N103" s="318">
        <v>6</v>
      </c>
      <c r="O103" s="318"/>
      <c r="P103" s="318"/>
      <c r="Q103" s="319"/>
      <c r="R103" s="318"/>
      <c r="AA103" s="318" t="s">
        <v>62</v>
      </c>
      <c r="AB103" s="318">
        <v>40074741</v>
      </c>
      <c r="AC103" s="318" t="s">
        <v>63</v>
      </c>
      <c r="AD103" t="s">
        <v>7660</v>
      </c>
      <c r="AE103" s="318">
        <v>27</v>
      </c>
      <c r="AF103" s="320">
        <v>222882</v>
      </c>
      <c r="AG103" s="318">
        <v>27</v>
      </c>
      <c r="AH103" s="320"/>
      <c r="AI103" t="s">
        <v>93</v>
      </c>
    </row>
    <row r="104" spans="1:35">
      <c r="A104" t="s">
        <v>433</v>
      </c>
      <c r="B104" s="1">
        <v>45740</v>
      </c>
      <c r="C104">
        <v>3</v>
      </c>
      <c r="D104">
        <v>421212</v>
      </c>
      <c r="E104" t="s">
        <v>7979</v>
      </c>
      <c r="F104" t="s">
        <v>93</v>
      </c>
      <c r="G104" t="s">
        <v>7860</v>
      </c>
      <c r="H104" t="s">
        <v>7980</v>
      </c>
      <c r="I104" t="s">
        <v>93</v>
      </c>
      <c r="J104" t="s">
        <v>7751</v>
      </c>
      <c r="K104" s="318"/>
      <c r="L104">
        <v>45835</v>
      </c>
      <c r="M104" s="319">
        <v>45882</v>
      </c>
      <c r="N104" s="318">
        <v>8</v>
      </c>
      <c r="O104" s="318"/>
      <c r="P104" s="318"/>
      <c r="Q104" s="319"/>
      <c r="R104" s="318"/>
      <c r="AA104" s="318"/>
      <c r="AB104" s="318" t="s">
        <v>7981</v>
      </c>
      <c r="AC104" s="318" t="s">
        <v>43</v>
      </c>
      <c r="AE104" s="318"/>
      <c r="AF104" s="320"/>
      <c r="AG104" s="318"/>
      <c r="AH104" s="320"/>
      <c r="AI104" t="s">
        <v>93</v>
      </c>
    </row>
    <row r="105" spans="1:35">
      <c r="A105" t="s">
        <v>436</v>
      </c>
      <c r="B105" s="1">
        <v>45740</v>
      </c>
      <c r="C105">
        <v>3</v>
      </c>
      <c r="D105">
        <v>421213</v>
      </c>
      <c r="E105" t="s">
        <v>7982</v>
      </c>
      <c r="F105" t="s">
        <v>93</v>
      </c>
      <c r="G105" t="s">
        <v>7841</v>
      </c>
      <c r="H105" t="s">
        <v>7983</v>
      </c>
      <c r="I105" t="s">
        <v>93</v>
      </c>
      <c r="J105" t="s">
        <v>7751</v>
      </c>
      <c r="K105" s="318"/>
      <c r="L105" t="s">
        <v>5814</v>
      </c>
      <c r="M105" s="319">
        <v>45853</v>
      </c>
      <c r="N105" s="318">
        <v>7</v>
      </c>
      <c r="O105" s="318"/>
      <c r="P105" s="318"/>
      <c r="Q105" s="319"/>
      <c r="R105" s="318"/>
      <c r="AA105" s="318" t="s">
        <v>109</v>
      </c>
      <c r="AB105" s="318" t="s">
        <v>7984</v>
      </c>
      <c r="AC105" s="318" t="s">
        <v>95</v>
      </c>
      <c r="AD105" t="s">
        <v>7669</v>
      </c>
      <c r="AE105" s="318">
        <v>27</v>
      </c>
      <c r="AF105" s="320">
        <v>226906</v>
      </c>
      <c r="AG105" s="318">
        <v>26</v>
      </c>
      <c r="AH105" s="320"/>
      <c r="AI105" t="s">
        <v>93</v>
      </c>
    </row>
    <row r="106" spans="1:35">
      <c r="A106" t="s">
        <v>441</v>
      </c>
      <c r="B106" s="1">
        <v>45740</v>
      </c>
      <c r="C106">
        <v>3</v>
      </c>
      <c r="D106">
        <v>421214</v>
      </c>
      <c r="E106" t="s">
        <v>7985</v>
      </c>
      <c r="F106" t="s">
        <v>93</v>
      </c>
      <c r="G106" t="s">
        <v>358</v>
      </c>
      <c r="H106" t="s">
        <v>7986</v>
      </c>
      <c r="I106" t="s">
        <v>93</v>
      </c>
      <c r="J106" t="s">
        <v>7751</v>
      </c>
      <c r="K106" s="318"/>
      <c r="L106" t="s">
        <v>5814</v>
      </c>
      <c r="M106" s="319">
        <v>45910</v>
      </c>
      <c r="N106" s="318">
        <v>9</v>
      </c>
      <c r="O106" s="318"/>
      <c r="P106" s="318"/>
      <c r="Q106" s="319"/>
      <c r="R106" s="318"/>
      <c r="AA106" s="318" t="s">
        <v>78</v>
      </c>
      <c r="AB106" s="318">
        <v>40074729</v>
      </c>
      <c r="AC106" s="318" t="s">
        <v>79</v>
      </c>
      <c r="AD106" t="s">
        <v>7660</v>
      </c>
      <c r="AE106" s="318">
        <v>27</v>
      </c>
      <c r="AF106" s="320">
        <v>282429</v>
      </c>
      <c r="AG106" s="318">
        <v>34</v>
      </c>
      <c r="AH106" s="320"/>
      <c r="AI106" t="s">
        <v>93</v>
      </c>
    </row>
    <row r="107" spans="1:35">
      <c r="A107" t="s">
        <v>444</v>
      </c>
      <c r="B107" s="1">
        <v>45740</v>
      </c>
      <c r="C107">
        <v>3</v>
      </c>
      <c r="D107">
        <v>421215</v>
      </c>
      <c r="E107" t="s">
        <v>7987</v>
      </c>
      <c r="F107" t="s">
        <v>93</v>
      </c>
      <c r="G107" t="s">
        <v>7879</v>
      </c>
      <c r="H107" t="s">
        <v>7988</v>
      </c>
      <c r="I107" t="s">
        <v>93</v>
      </c>
      <c r="J107" t="s">
        <v>7751</v>
      </c>
      <c r="K107" s="318"/>
      <c r="L107" t="s">
        <v>5814</v>
      </c>
      <c r="M107" s="319">
        <v>45793</v>
      </c>
      <c r="N107" s="318">
        <v>5</v>
      </c>
      <c r="O107" s="318"/>
      <c r="P107" s="318"/>
      <c r="Q107" s="319"/>
      <c r="R107" s="318"/>
      <c r="AA107" s="318" t="s">
        <v>83</v>
      </c>
      <c r="AB107" s="318" t="s">
        <v>7989</v>
      </c>
      <c r="AC107" s="318" t="s">
        <v>84</v>
      </c>
      <c r="AD107" t="s">
        <v>7660</v>
      </c>
      <c r="AE107" s="318">
        <v>27</v>
      </c>
      <c r="AF107" s="320">
        <v>224360</v>
      </c>
      <c r="AG107" s="318">
        <v>12</v>
      </c>
      <c r="AH107" s="320"/>
      <c r="AI107" t="s">
        <v>93</v>
      </c>
    </row>
    <row r="108" spans="1:35">
      <c r="A108" t="s">
        <v>447</v>
      </c>
      <c r="B108" s="1">
        <v>45740</v>
      </c>
      <c r="C108">
        <v>3</v>
      </c>
      <c r="D108">
        <v>421216</v>
      </c>
      <c r="E108" t="s">
        <v>7990</v>
      </c>
      <c r="F108" t="s">
        <v>93</v>
      </c>
      <c r="G108" t="s">
        <v>7696</v>
      </c>
      <c r="H108" t="s">
        <v>7991</v>
      </c>
      <c r="I108" t="s">
        <v>93</v>
      </c>
      <c r="J108" t="s">
        <v>7751</v>
      </c>
      <c r="K108" s="318"/>
      <c r="L108" t="s">
        <v>5814</v>
      </c>
      <c r="M108" s="319">
        <v>45796</v>
      </c>
      <c r="N108" s="318">
        <v>5</v>
      </c>
      <c r="O108" s="318"/>
      <c r="P108" s="318"/>
      <c r="Q108" s="319"/>
      <c r="R108" s="318"/>
      <c r="AA108" s="318" t="s">
        <v>50</v>
      </c>
      <c r="AB108" s="318" t="s">
        <v>7992</v>
      </c>
      <c r="AC108" s="318" t="s">
        <v>51</v>
      </c>
      <c r="AD108" t="s">
        <v>7660</v>
      </c>
      <c r="AE108" s="318">
        <v>27</v>
      </c>
      <c r="AF108" s="320">
        <v>253523</v>
      </c>
      <c r="AG108" s="318">
        <v>56</v>
      </c>
      <c r="AH108" s="320"/>
      <c r="AI108" t="s">
        <v>93</v>
      </c>
    </row>
    <row r="109" spans="1:35">
      <c r="A109" t="s">
        <v>450</v>
      </c>
      <c r="B109" s="1">
        <v>45741</v>
      </c>
      <c r="C109">
        <v>3</v>
      </c>
      <c r="D109">
        <v>421250</v>
      </c>
      <c r="E109" t="s">
        <v>7993</v>
      </c>
      <c r="F109" t="s">
        <v>93</v>
      </c>
      <c r="G109" t="s">
        <v>7696</v>
      </c>
      <c r="H109" t="s">
        <v>7994</v>
      </c>
      <c r="I109" t="s">
        <v>7677</v>
      </c>
      <c r="J109" t="s">
        <v>7684</v>
      </c>
      <c r="K109" s="318"/>
      <c r="L109">
        <v>46036</v>
      </c>
      <c r="M109" s="319">
        <v>46057</v>
      </c>
      <c r="N109" s="318">
        <v>2</v>
      </c>
      <c r="O109" s="318"/>
      <c r="P109" s="318" t="s">
        <v>267</v>
      </c>
      <c r="Q109" s="319">
        <v>45951</v>
      </c>
      <c r="R109" s="318" t="s">
        <v>109</v>
      </c>
      <c r="S109">
        <v>142850</v>
      </c>
      <c r="AA109" s="318"/>
      <c r="AB109" s="318" t="s">
        <v>7995</v>
      </c>
      <c r="AC109" s="318" t="s">
        <v>43</v>
      </c>
      <c r="AE109" s="318"/>
      <c r="AF109" s="320"/>
      <c r="AG109" s="318"/>
      <c r="AH109" s="320"/>
      <c r="AI109" t="s">
        <v>93</v>
      </c>
    </row>
    <row r="110" spans="1:35">
      <c r="A110" t="s">
        <v>453</v>
      </c>
      <c r="B110" s="1">
        <v>45741</v>
      </c>
      <c r="C110">
        <v>3</v>
      </c>
      <c r="D110">
        <v>421251</v>
      </c>
      <c r="E110" t="s">
        <v>7996</v>
      </c>
      <c r="F110" t="s">
        <v>93</v>
      </c>
      <c r="G110" t="s">
        <v>759</v>
      </c>
      <c r="H110" t="s">
        <v>7997</v>
      </c>
      <c r="I110" t="s">
        <v>7690</v>
      </c>
      <c r="J110" t="s">
        <v>7684</v>
      </c>
      <c r="K110" s="318"/>
      <c r="L110" t="s">
        <v>5814</v>
      </c>
      <c r="M110" s="319">
        <v>45930</v>
      </c>
      <c r="N110" s="318">
        <v>9</v>
      </c>
      <c r="O110" s="318"/>
      <c r="P110" s="318"/>
      <c r="Q110" s="319"/>
      <c r="R110" s="318"/>
      <c r="AA110" s="318" t="s">
        <v>77</v>
      </c>
      <c r="AB110" s="318" t="s">
        <v>7998</v>
      </c>
      <c r="AC110" s="318" t="s">
        <v>101</v>
      </c>
      <c r="AD110" t="s">
        <v>7660</v>
      </c>
      <c r="AE110" s="318">
        <v>27</v>
      </c>
      <c r="AF110" s="320">
        <v>302736</v>
      </c>
      <c r="AG110" s="318">
        <v>224</v>
      </c>
      <c r="AH110" s="320"/>
      <c r="AI110" t="s">
        <v>93</v>
      </c>
    </row>
    <row r="111" spans="1:35">
      <c r="A111" t="s">
        <v>456</v>
      </c>
      <c r="B111" s="1">
        <v>45741</v>
      </c>
      <c r="C111">
        <v>3</v>
      </c>
      <c r="D111">
        <v>421252</v>
      </c>
      <c r="E111" t="s">
        <v>7999</v>
      </c>
      <c r="F111" t="s">
        <v>93</v>
      </c>
      <c r="G111" t="s">
        <v>7696</v>
      </c>
      <c r="H111" t="s">
        <v>8000</v>
      </c>
      <c r="I111" t="s">
        <v>7690</v>
      </c>
      <c r="J111" t="s">
        <v>7684</v>
      </c>
      <c r="K111" s="318"/>
      <c r="L111" t="s">
        <v>5814</v>
      </c>
      <c r="M111" s="319">
        <v>45818</v>
      </c>
      <c r="N111" s="318">
        <v>6</v>
      </c>
      <c r="O111" s="318"/>
      <c r="P111" s="318" t="s">
        <v>267</v>
      </c>
      <c r="Q111" s="319">
        <v>45779</v>
      </c>
      <c r="R111" s="318" t="s">
        <v>639</v>
      </c>
      <c r="AA111" s="318" t="s">
        <v>253</v>
      </c>
      <c r="AB111" s="318">
        <v>40075004</v>
      </c>
      <c r="AC111" s="318" t="s">
        <v>80</v>
      </c>
      <c r="AD111" t="s">
        <v>7660</v>
      </c>
      <c r="AE111" s="318">
        <v>27</v>
      </c>
      <c r="AF111" s="320">
        <v>423248</v>
      </c>
      <c r="AG111" s="318">
        <v>388</v>
      </c>
      <c r="AH111" s="320"/>
      <c r="AI111" t="s">
        <v>93</v>
      </c>
    </row>
    <row r="112" spans="1:35">
      <c r="A112" t="s">
        <v>459</v>
      </c>
      <c r="B112" s="1">
        <v>45742</v>
      </c>
      <c r="C112">
        <v>3</v>
      </c>
      <c r="D112">
        <v>421258</v>
      </c>
      <c r="E112" t="s">
        <v>8001</v>
      </c>
      <c r="F112" t="s">
        <v>93</v>
      </c>
      <c r="G112" t="s">
        <v>7666</v>
      </c>
      <c r="H112" t="s">
        <v>8002</v>
      </c>
      <c r="I112" t="s">
        <v>7721</v>
      </c>
      <c r="J112" t="s">
        <v>158</v>
      </c>
      <c r="K112" s="318"/>
      <c r="L112" t="s">
        <v>5814</v>
      </c>
      <c r="M112" s="319">
        <v>45772</v>
      </c>
      <c r="N112" s="318">
        <v>4</v>
      </c>
      <c r="O112" s="318"/>
      <c r="P112" s="318"/>
      <c r="Q112" s="319"/>
      <c r="R112" s="318"/>
      <c r="AA112" s="318" t="s">
        <v>50</v>
      </c>
      <c r="AB112" s="318" t="s">
        <v>8003</v>
      </c>
      <c r="AC112" s="318" t="s">
        <v>51</v>
      </c>
      <c r="AD112" t="s">
        <v>7669</v>
      </c>
      <c r="AE112" s="318">
        <v>21</v>
      </c>
      <c r="AF112" s="320">
        <v>244478</v>
      </c>
      <c r="AG112" s="318">
        <v>98</v>
      </c>
      <c r="AH112" s="320"/>
      <c r="AI112" t="s">
        <v>93</v>
      </c>
    </row>
    <row r="113" spans="1:35">
      <c r="A113" t="s">
        <v>462</v>
      </c>
      <c r="B113" s="1">
        <v>45742</v>
      </c>
      <c r="C113">
        <v>3</v>
      </c>
      <c r="D113">
        <v>421264</v>
      </c>
      <c r="E113" t="s">
        <v>8004</v>
      </c>
      <c r="F113" t="s">
        <v>93</v>
      </c>
      <c r="G113" t="s">
        <v>7666</v>
      </c>
      <c r="H113" t="s">
        <v>8005</v>
      </c>
      <c r="I113" t="s">
        <v>6259</v>
      </c>
      <c r="J113" t="s">
        <v>158</v>
      </c>
      <c r="K113" s="318"/>
      <c r="L113" t="s">
        <v>5814</v>
      </c>
      <c r="M113" s="319">
        <v>45768</v>
      </c>
      <c r="N113" s="318">
        <v>4</v>
      </c>
      <c r="O113" s="318"/>
      <c r="P113" s="318"/>
      <c r="Q113" s="319"/>
      <c r="R113" s="318"/>
      <c r="AA113" s="318" t="s">
        <v>50</v>
      </c>
      <c r="AB113" s="318" t="s">
        <v>8006</v>
      </c>
      <c r="AC113" s="318" t="s">
        <v>51</v>
      </c>
      <c r="AD113" t="s">
        <v>7669</v>
      </c>
      <c r="AE113" s="318">
        <v>21</v>
      </c>
      <c r="AF113" s="320">
        <v>165406</v>
      </c>
      <c r="AG113" s="318">
        <v>19</v>
      </c>
      <c r="AH113" s="320"/>
      <c r="AI113" t="s">
        <v>93</v>
      </c>
    </row>
    <row r="114" spans="1:35">
      <c r="A114" t="s">
        <v>465</v>
      </c>
      <c r="B114" s="1">
        <v>45743</v>
      </c>
      <c r="C114">
        <v>3</v>
      </c>
      <c r="D114">
        <v>421268</v>
      </c>
      <c r="E114" t="s">
        <v>8007</v>
      </c>
      <c r="F114" t="s">
        <v>93</v>
      </c>
      <c r="G114" t="s">
        <v>7841</v>
      </c>
      <c r="H114" t="s">
        <v>8008</v>
      </c>
      <c r="I114" t="s">
        <v>7800</v>
      </c>
      <c r="J114" t="s">
        <v>746</v>
      </c>
      <c r="K114" s="318"/>
      <c r="L114" t="s">
        <v>5814</v>
      </c>
      <c r="M114" s="319">
        <v>45895</v>
      </c>
      <c r="N114" s="318">
        <v>8</v>
      </c>
      <c r="O114" s="318"/>
      <c r="P114" s="318"/>
      <c r="Q114" s="319"/>
      <c r="R114" s="318"/>
      <c r="AA114" s="318" t="s">
        <v>83</v>
      </c>
      <c r="AB114" s="318" t="s">
        <v>8009</v>
      </c>
      <c r="AC114" s="318" t="s">
        <v>84</v>
      </c>
      <c r="AD114" t="s">
        <v>7669</v>
      </c>
      <c r="AE114" s="318">
        <v>301</v>
      </c>
      <c r="AF114" s="320">
        <v>206193</v>
      </c>
      <c r="AG114" s="318">
        <v>35</v>
      </c>
      <c r="AH114" s="320"/>
      <c r="AI114" t="s">
        <v>93</v>
      </c>
    </row>
    <row r="115" spans="1:35">
      <c r="A115" t="s">
        <v>472</v>
      </c>
      <c r="B115" s="1">
        <v>45743</v>
      </c>
      <c r="C115">
        <v>3</v>
      </c>
      <c r="D115">
        <v>421271</v>
      </c>
      <c r="E115" t="s">
        <v>8010</v>
      </c>
      <c r="F115" t="s">
        <v>93</v>
      </c>
      <c r="G115" t="s">
        <v>7860</v>
      </c>
      <c r="H115" t="s">
        <v>8011</v>
      </c>
      <c r="I115" t="s">
        <v>7698</v>
      </c>
      <c r="J115" t="s">
        <v>7751</v>
      </c>
      <c r="K115" s="318"/>
      <c r="L115" t="s">
        <v>5814</v>
      </c>
      <c r="M115" s="319">
        <v>45853</v>
      </c>
      <c r="N115" s="318">
        <v>7</v>
      </c>
      <c r="O115" s="318"/>
      <c r="P115" s="318"/>
      <c r="Q115" s="319"/>
      <c r="R115" s="318"/>
      <c r="AA115" s="318" t="s">
        <v>62</v>
      </c>
      <c r="AB115" s="318" t="s">
        <v>8012</v>
      </c>
      <c r="AC115" s="318" t="s">
        <v>63</v>
      </c>
      <c r="AD115" t="s">
        <v>7669</v>
      </c>
      <c r="AE115" s="318">
        <v>27</v>
      </c>
      <c r="AF115" s="320">
        <v>221987</v>
      </c>
      <c r="AG115" s="318">
        <v>33</v>
      </c>
      <c r="AH115" s="320"/>
      <c r="AI115" t="s">
        <v>93</v>
      </c>
    </row>
    <row r="116" spans="1:35">
      <c r="A116" t="s">
        <v>475</v>
      </c>
      <c r="B116" s="1">
        <v>45744</v>
      </c>
      <c r="C116">
        <v>3</v>
      </c>
      <c r="D116">
        <v>421274</v>
      </c>
      <c r="E116" t="s">
        <v>7832</v>
      </c>
      <c r="F116" t="s">
        <v>6574</v>
      </c>
      <c r="G116" t="s">
        <v>7666</v>
      </c>
      <c r="H116" t="s">
        <v>7833</v>
      </c>
      <c r="I116" t="s">
        <v>7834</v>
      </c>
      <c r="J116" t="s">
        <v>8013</v>
      </c>
      <c r="K116" s="318"/>
      <c r="L116" t="s">
        <v>5814</v>
      </c>
      <c r="M116" s="319">
        <v>45853</v>
      </c>
      <c r="N116" s="318">
        <v>7</v>
      </c>
      <c r="O116" s="318"/>
      <c r="P116" s="318"/>
      <c r="Q116" s="319"/>
      <c r="R116" s="318"/>
      <c r="AA116" s="318" t="s">
        <v>62</v>
      </c>
      <c r="AB116" s="318" t="s">
        <v>8014</v>
      </c>
      <c r="AC116" s="318" t="s">
        <v>63</v>
      </c>
      <c r="AD116" t="s">
        <v>7669</v>
      </c>
      <c r="AE116" s="318">
        <v>46</v>
      </c>
      <c r="AF116" s="320">
        <v>38319</v>
      </c>
      <c r="AG116" s="318"/>
      <c r="AH116" s="320"/>
      <c r="AI116" t="s">
        <v>93</v>
      </c>
    </row>
    <row r="117" spans="1:35">
      <c r="A117" t="s">
        <v>478</v>
      </c>
      <c r="B117" s="1">
        <v>45744</v>
      </c>
      <c r="C117">
        <v>3</v>
      </c>
      <c r="D117">
        <v>421275</v>
      </c>
      <c r="E117" t="s">
        <v>8015</v>
      </c>
      <c r="F117" t="s">
        <v>93</v>
      </c>
      <c r="G117" t="s">
        <v>7904</v>
      </c>
      <c r="H117" t="s">
        <v>8016</v>
      </c>
      <c r="I117" t="s">
        <v>7862</v>
      </c>
      <c r="J117" t="s">
        <v>158</v>
      </c>
      <c r="K117" s="318"/>
      <c r="L117" t="s">
        <v>5814</v>
      </c>
      <c r="M117" s="319">
        <v>45770</v>
      </c>
      <c r="N117" s="318">
        <v>4</v>
      </c>
      <c r="O117" s="318"/>
      <c r="P117" s="318"/>
      <c r="Q117" s="319"/>
      <c r="R117" s="318"/>
      <c r="AA117" s="318" t="s">
        <v>50</v>
      </c>
      <c r="AB117" s="318" t="s">
        <v>8017</v>
      </c>
      <c r="AC117" s="318" t="s">
        <v>51</v>
      </c>
      <c r="AD117" t="s">
        <v>7660</v>
      </c>
      <c r="AE117" s="318">
        <v>27</v>
      </c>
      <c r="AF117" s="320">
        <v>193550</v>
      </c>
      <c r="AG117" s="318">
        <v>13</v>
      </c>
      <c r="AH117" s="320"/>
      <c r="AI117" t="s">
        <v>93</v>
      </c>
    </row>
    <row r="118" spans="1:35">
      <c r="A118" t="s">
        <v>482</v>
      </c>
      <c r="B118" s="1">
        <v>45747</v>
      </c>
      <c r="C118">
        <v>3</v>
      </c>
      <c r="D118">
        <v>421280</v>
      </c>
      <c r="E118" t="s">
        <v>8018</v>
      </c>
      <c r="F118" t="s">
        <v>93</v>
      </c>
      <c r="G118" t="s">
        <v>759</v>
      </c>
      <c r="H118" t="s">
        <v>8019</v>
      </c>
      <c r="I118" t="s">
        <v>7698</v>
      </c>
      <c r="J118" t="s">
        <v>7751</v>
      </c>
      <c r="K118" s="318"/>
      <c r="L118" t="s">
        <v>5814</v>
      </c>
      <c r="M118" s="319">
        <v>45833</v>
      </c>
      <c r="N118" s="318">
        <v>6</v>
      </c>
      <c r="O118" s="318"/>
      <c r="P118" s="318" t="s">
        <v>267</v>
      </c>
      <c r="Q118" s="319">
        <v>45808</v>
      </c>
      <c r="R118" s="318" t="s">
        <v>50</v>
      </c>
      <c r="S118">
        <v>74390</v>
      </c>
      <c r="AA118" s="318" t="s">
        <v>62</v>
      </c>
      <c r="AB118" s="318">
        <v>40075757</v>
      </c>
      <c r="AC118" s="318" t="s">
        <v>63</v>
      </c>
      <c r="AD118" t="s">
        <v>7660</v>
      </c>
      <c r="AE118" s="318">
        <v>27</v>
      </c>
      <c r="AF118" s="320">
        <v>376017</v>
      </c>
      <c r="AG118" s="318">
        <v>232</v>
      </c>
      <c r="AH118" s="320"/>
      <c r="AI118" t="s">
        <v>93</v>
      </c>
    </row>
    <row r="119" spans="1:35">
      <c r="A119" t="s">
        <v>485</v>
      </c>
      <c r="B119" s="1">
        <v>45747</v>
      </c>
      <c r="C119">
        <v>3</v>
      </c>
      <c r="D119">
        <v>421281</v>
      </c>
      <c r="E119" t="s">
        <v>8020</v>
      </c>
      <c r="F119" t="s">
        <v>93</v>
      </c>
      <c r="G119" t="s">
        <v>7666</v>
      </c>
      <c r="H119" t="s">
        <v>8021</v>
      </c>
      <c r="I119" t="s">
        <v>7721</v>
      </c>
      <c r="J119" t="s">
        <v>7751</v>
      </c>
      <c r="K119" s="318"/>
      <c r="L119" t="s">
        <v>5814</v>
      </c>
      <c r="M119" s="319">
        <v>45854</v>
      </c>
      <c r="N119" s="318">
        <v>7</v>
      </c>
      <c r="O119" s="318"/>
      <c r="P119" s="318"/>
      <c r="Q119" s="319"/>
      <c r="R119" s="318"/>
      <c r="AA119" s="318" t="s">
        <v>83</v>
      </c>
      <c r="AB119" s="318" t="s">
        <v>8022</v>
      </c>
      <c r="AC119" s="318" t="s">
        <v>84</v>
      </c>
      <c r="AD119" t="s">
        <v>7669</v>
      </c>
      <c r="AE119" s="318">
        <v>27</v>
      </c>
      <c r="AF119" s="320">
        <v>262888</v>
      </c>
      <c r="AG119" s="318">
        <v>10</v>
      </c>
      <c r="AH119" s="320"/>
      <c r="AI119" t="s">
        <v>93</v>
      </c>
    </row>
    <row r="120" spans="1:35">
      <c r="A120" t="s">
        <v>488</v>
      </c>
      <c r="B120" s="1">
        <v>45747</v>
      </c>
      <c r="C120">
        <v>3</v>
      </c>
      <c r="D120">
        <v>421282</v>
      </c>
      <c r="E120" t="s">
        <v>8023</v>
      </c>
      <c r="F120" t="s">
        <v>93</v>
      </c>
      <c r="G120" t="s">
        <v>759</v>
      </c>
      <c r="H120" t="s">
        <v>8024</v>
      </c>
      <c r="I120" t="s">
        <v>93</v>
      </c>
      <c r="J120" t="s">
        <v>7684</v>
      </c>
      <c r="K120" s="318"/>
      <c r="L120" t="s">
        <v>5814</v>
      </c>
      <c r="M120" s="319">
        <v>45867</v>
      </c>
      <c r="N120" s="318">
        <v>7</v>
      </c>
      <c r="O120" s="318"/>
      <c r="P120" s="318"/>
      <c r="Q120" s="319"/>
      <c r="R120" s="318"/>
      <c r="AA120" s="318" t="s">
        <v>182</v>
      </c>
      <c r="AB120" s="318">
        <v>40075808</v>
      </c>
      <c r="AC120" s="318" t="s">
        <v>35</v>
      </c>
      <c r="AD120" t="s">
        <v>7660</v>
      </c>
      <c r="AE120" s="318">
        <v>27</v>
      </c>
      <c r="AF120" s="320">
        <v>278100</v>
      </c>
      <c r="AG120" s="318">
        <v>123</v>
      </c>
      <c r="AH120" s="320"/>
      <c r="AI120" t="s">
        <v>93</v>
      </c>
    </row>
    <row r="121" spans="1:35">
      <c r="A121" t="s">
        <v>491</v>
      </c>
      <c r="B121" s="1">
        <v>45748</v>
      </c>
      <c r="C121">
        <v>4</v>
      </c>
      <c r="D121">
        <v>421285</v>
      </c>
      <c r="E121" t="s">
        <v>8025</v>
      </c>
      <c r="F121" t="s">
        <v>93</v>
      </c>
      <c r="G121" t="s">
        <v>7696</v>
      </c>
      <c r="H121" t="s">
        <v>8026</v>
      </c>
      <c r="I121" t="s">
        <v>93</v>
      </c>
      <c r="J121" t="s">
        <v>7684</v>
      </c>
      <c r="K121" s="318"/>
      <c r="L121">
        <v>45831</v>
      </c>
      <c r="M121" s="319">
        <v>45860</v>
      </c>
      <c r="N121" s="318">
        <v>7</v>
      </c>
      <c r="O121" s="318"/>
      <c r="P121" s="318" t="s">
        <v>6518</v>
      </c>
      <c r="Q121" s="319">
        <v>45808</v>
      </c>
      <c r="R121" s="318" t="s">
        <v>50</v>
      </c>
      <c r="S121">
        <v>46760</v>
      </c>
      <c r="AA121" s="318" t="s">
        <v>83</v>
      </c>
      <c r="AB121" s="318">
        <v>50000045</v>
      </c>
      <c r="AC121" s="318" t="s">
        <v>84</v>
      </c>
      <c r="AD121" t="s">
        <v>7660</v>
      </c>
      <c r="AE121" s="318">
        <v>27</v>
      </c>
      <c r="AF121" s="320">
        <v>338487</v>
      </c>
      <c r="AG121" s="318">
        <v>175</v>
      </c>
      <c r="AH121" s="320"/>
      <c r="AI121" t="s">
        <v>93</v>
      </c>
    </row>
    <row r="122" spans="1:35">
      <c r="A122" t="s">
        <v>494</v>
      </c>
      <c r="B122" s="1">
        <v>45748</v>
      </c>
      <c r="C122">
        <v>4</v>
      </c>
      <c r="D122">
        <v>421286</v>
      </c>
      <c r="E122" t="s">
        <v>8027</v>
      </c>
      <c r="F122" t="s">
        <v>93</v>
      </c>
      <c r="G122" t="s">
        <v>90</v>
      </c>
      <c r="H122" t="s">
        <v>8028</v>
      </c>
      <c r="I122" t="s">
        <v>7721</v>
      </c>
      <c r="J122" t="s">
        <v>7684</v>
      </c>
      <c r="K122" s="318"/>
      <c r="L122" t="s">
        <v>5814</v>
      </c>
      <c r="M122" s="319">
        <v>45838</v>
      </c>
      <c r="N122" s="318">
        <v>6</v>
      </c>
      <c r="O122" s="318"/>
      <c r="P122" s="318" t="s">
        <v>6518</v>
      </c>
      <c r="Q122" s="319">
        <v>45768</v>
      </c>
      <c r="R122" s="318" t="s">
        <v>439</v>
      </c>
      <c r="AA122" s="318" t="s">
        <v>83</v>
      </c>
      <c r="AB122" s="318">
        <v>50000062</v>
      </c>
      <c r="AC122" s="318" t="s">
        <v>84</v>
      </c>
      <c r="AD122" t="s">
        <v>7660</v>
      </c>
      <c r="AE122" s="318">
        <v>27</v>
      </c>
      <c r="AF122" s="320">
        <v>328461</v>
      </c>
      <c r="AG122" s="318">
        <v>152</v>
      </c>
      <c r="AH122" s="320"/>
      <c r="AI122" t="s">
        <v>93</v>
      </c>
    </row>
    <row r="123" spans="1:35">
      <c r="A123" t="s">
        <v>497</v>
      </c>
      <c r="B123" s="1">
        <v>45748</v>
      </c>
      <c r="C123">
        <v>4</v>
      </c>
      <c r="D123">
        <v>421287</v>
      </c>
      <c r="E123" t="s">
        <v>8029</v>
      </c>
      <c r="F123" t="s">
        <v>93</v>
      </c>
      <c r="G123" t="s">
        <v>7696</v>
      </c>
      <c r="H123" t="s">
        <v>8030</v>
      </c>
      <c r="I123" t="s">
        <v>93</v>
      </c>
      <c r="J123" t="s">
        <v>7684</v>
      </c>
      <c r="K123" s="318"/>
      <c r="L123">
        <v>45831</v>
      </c>
      <c r="M123" s="319">
        <v>45930</v>
      </c>
      <c r="N123" s="318">
        <v>9</v>
      </c>
      <c r="O123" s="318"/>
      <c r="P123" s="318" t="s">
        <v>6518</v>
      </c>
      <c r="Q123" s="319">
        <v>45808</v>
      </c>
      <c r="R123" s="318" t="s">
        <v>50</v>
      </c>
      <c r="S123">
        <v>77630</v>
      </c>
      <c r="AA123" s="318" t="s">
        <v>77</v>
      </c>
      <c r="AB123" s="318" t="s">
        <v>8031</v>
      </c>
      <c r="AC123" s="318" t="s">
        <v>101</v>
      </c>
      <c r="AD123" t="s">
        <v>7660</v>
      </c>
      <c r="AE123" s="318">
        <v>27</v>
      </c>
      <c r="AF123" s="320">
        <v>463507</v>
      </c>
      <c r="AG123" s="318">
        <v>420</v>
      </c>
      <c r="AH123" s="320"/>
      <c r="AI123" t="s">
        <v>93</v>
      </c>
    </row>
    <row r="124" spans="1:35">
      <c r="A124" t="s">
        <v>500</v>
      </c>
      <c r="B124" s="1">
        <v>45748</v>
      </c>
      <c r="C124">
        <v>4</v>
      </c>
      <c r="D124">
        <v>421288</v>
      </c>
      <c r="E124" t="s">
        <v>8032</v>
      </c>
      <c r="F124" t="s">
        <v>93</v>
      </c>
      <c r="G124" t="s">
        <v>759</v>
      </c>
      <c r="H124" t="s">
        <v>8033</v>
      </c>
      <c r="I124" t="s">
        <v>93</v>
      </c>
      <c r="J124" t="s">
        <v>7684</v>
      </c>
      <c r="K124" s="318"/>
      <c r="L124">
        <v>45835</v>
      </c>
      <c r="M124" s="319">
        <v>45889</v>
      </c>
      <c r="N124" s="318">
        <v>8</v>
      </c>
      <c r="O124" s="318"/>
      <c r="P124" s="318" t="s">
        <v>6518</v>
      </c>
      <c r="Q124" s="319">
        <v>45808</v>
      </c>
      <c r="R124" s="318" t="s">
        <v>50</v>
      </c>
      <c r="S124">
        <v>40208</v>
      </c>
      <c r="AA124" s="318" t="s">
        <v>77</v>
      </c>
      <c r="AB124" s="318">
        <v>50000085</v>
      </c>
      <c r="AC124" s="318" t="s">
        <v>101</v>
      </c>
      <c r="AD124" t="s">
        <v>7660</v>
      </c>
      <c r="AE124" s="318">
        <v>27</v>
      </c>
      <c r="AF124" s="320">
        <v>241095</v>
      </c>
      <c r="AG124" s="318">
        <v>124</v>
      </c>
      <c r="AH124" s="320"/>
      <c r="AI124" t="s">
        <v>93</v>
      </c>
    </row>
    <row r="125" spans="1:35">
      <c r="A125" t="s">
        <v>503</v>
      </c>
      <c r="B125" s="1">
        <v>45749</v>
      </c>
      <c r="C125">
        <v>4</v>
      </c>
      <c r="D125">
        <v>421290</v>
      </c>
      <c r="E125" t="s">
        <v>8034</v>
      </c>
      <c r="F125" t="s">
        <v>93</v>
      </c>
      <c r="G125" t="s">
        <v>7671</v>
      </c>
      <c r="H125" t="s">
        <v>8035</v>
      </c>
      <c r="I125" t="s">
        <v>7698</v>
      </c>
      <c r="J125" t="s">
        <v>2891</v>
      </c>
      <c r="K125" s="318"/>
      <c r="L125" t="s">
        <v>5814</v>
      </c>
      <c r="M125" s="319">
        <v>45803</v>
      </c>
      <c r="N125" s="318">
        <v>5</v>
      </c>
      <c r="O125" s="318"/>
      <c r="P125" s="318"/>
      <c r="Q125" s="319"/>
      <c r="R125" s="318"/>
      <c r="AA125" s="318" t="s">
        <v>253</v>
      </c>
      <c r="AB125" s="318" t="s">
        <v>8036</v>
      </c>
      <c r="AC125" s="318" t="s">
        <v>80</v>
      </c>
      <c r="AD125" t="s">
        <v>7660</v>
      </c>
      <c r="AE125" s="318">
        <v>27</v>
      </c>
      <c r="AF125" s="320">
        <v>32912</v>
      </c>
      <c r="AG125" s="318"/>
      <c r="AH125" s="320"/>
      <c r="AI125" t="s">
        <v>93</v>
      </c>
    </row>
    <row r="126" spans="1:35">
      <c r="A126" t="s">
        <v>506</v>
      </c>
      <c r="B126" s="1">
        <v>45749</v>
      </c>
      <c r="C126">
        <v>4</v>
      </c>
      <c r="D126">
        <v>421292</v>
      </c>
      <c r="E126" t="s">
        <v>8037</v>
      </c>
      <c r="F126" t="s">
        <v>93</v>
      </c>
      <c r="G126" t="s">
        <v>759</v>
      </c>
      <c r="H126" t="s">
        <v>8038</v>
      </c>
      <c r="I126" t="s">
        <v>93</v>
      </c>
      <c r="J126" t="s">
        <v>7684</v>
      </c>
      <c r="K126" s="318"/>
      <c r="L126">
        <v>45881</v>
      </c>
      <c r="M126" s="319">
        <v>45897</v>
      </c>
      <c r="N126" s="318">
        <v>8</v>
      </c>
      <c r="O126" s="318"/>
      <c r="P126" s="318" t="s">
        <v>6518</v>
      </c>
      <c r="Q126" s="319">
        <v>45827</v>
      </c>
      <c r="R126" s="318" t="s">
        <v>50</v>
      </c>
      <c r="S126">
        <v>43862</v>
      </c>
      <c r="AA126" s="318" t="s">
        <v>83</v>
      </c>
      <c r="AB126" s="318">
        <v>50000234</v>
      </c>
      <c r="AC126" s="318" t="s">
        <v>84</v>
      </c>
      <c r="AD126" t="s">
        <v>7660</v>
      </c>
      <c r="AE126" s="318">
        <v>27</v>
      </c>
      <c r="AF126" s="320">
        <v>272841</v>
      </c>
      <c r="AG126" s="318">
        <v>156</v>
      </c>
      <c r="AH126" s="320"/>
      <c r="AI126" t="s">
        <v>93</v>
      </c>
    </row>
    <row r="127" spans="1:35">
      <c r="A127" t="s">
        <v>509</v>
      </c>
      <c r="B127" s="1">
        <v>45749</v>
      </c>
      <c r="C127">
        <v>4</v>
      </c>
      <c r="D127">
        <v>421293</v>
      </c>
      <c r="E127" t="s">
        <v>8039</v>
      </c>
      <c r="F127" t="s">
        <v>93</v>
      </c>
      <c r="G127" t="s">
        <v>7696</v>
      </c>
      <c r="H127" t="s">
        <v>8040</v>
      </c>
      <c r="I127" t="s">
        <v>7721</v>
      </c>
      <c r="J127" t="s">
        <v>7684</v>
      </c>
      <c r="K127" s="318"/>
      <c r="L127" t="s">
        <v>5814</v>
      </c>
      <c r="M127" s="319">
        <v>45840</v>
      </c>
      <c r="N127" s="318">
        <v>7</v>
      </c>
      <c r="O127" s="318"/>
      <c r="P127" s="318" t="s">
        <v>267</v>
      </c>
      <c r="Q127" s="319">
        <v>45808</v>
      </c>
      <c r="R127" s="318" t="s">
        <v>50</v>
      </c>
      <c r="S127">
        <v>96440</v>
      </c>
      <c r="AA127" s="318" t="s">
        <v>83</v>
      </c>
      <c r="AB127" s="318">
        <v>50000246</v>
      </c>
      <c r="AC127" s="318" t="s">
        <v>84</v>
      </c>
      <c r="AD127" t="s">
        <v>7660</v>
      </c>
      <c r="AE127" s="318">
        <v>27</v>
      </c>
      <c r="AF127" s="320">
        <v>482282</v>
      </c>
      <c r="AG127" s="318">
        <v>379</v>
      </c>
      <c r="AH127" s="320"/>
      <c r="AI127" t="s">
        <v>93</v>
      </c>
    </row>
    <row r="128" spans="1:35">
      <c r="A128" t="s">
        <v>512</v>
      </c>
      <c r="B128" s="1">
        <v>45750</v>
      </c>
      <c r="C128">
        <v>4</v>
      </c>
      <c r="D128">
        <v>421294</v>
      </c>
      <c r="E128" t="s">
        <v>8041</v>
      </c>
      <c r="F128" t="s">
        <v>93</v>
      </c>
      <c r="G128" t="s">
        <v>90</v>
      </c>
      <c r="H128" t="s">
        <v>8042</v>
      </c>
      <c r="I128" t="s">
        <v>7721</v>
      </c>
      <c r="J128" t="s">
        <v>746</v>
      </c>
      <c r="K128" s="318"/>
      <c r="L128" t="s">
        <v>5814</v>
      </c>
      <c r="M128" s="319">
        <v>45831</v>
      </c>
      <c r="N128" s="318">
        <v>6</v>
      </c>
      <c r="O128" s="318"/>
      <c r="P128" s="318" t="s">
        <v>6518</v>
      </c>
      <c r="Q128" s="319">
        <v>45768</v>
      </c>
      <c r="R128" s="318" t="s">
        <v>439</v>
      </c>
      <c r="AA128" s="318" t="s">
        <v>62</v>
      </c>
      <c r="AB128" s="318">
        <v>50000050</v>
      </c>
      <c r="AC128" s="318" t="s">
        <v>63</v>
      </c>
      <c r="AD128" t="s">
        <v>7660</v>
      </c>
      <c r="AE128" s="318">
        <v>301</v>
      </c>
      <c r="AF128" s="320">
        <v>372137</v>
      </c>
      <c r="AG128" s="318">
        <v>122</v>
      </c>
      <c r="AH128" s="320"/>
      <c r="AI128" t="s">
        <v>93</v>
      </c>
    </row>
    <row r="129" spans="1:35">
      <c r="A129" t="s">
        <v>515</v>
      </c>
      <c r="B129" s="1">
        <v>45750</v>
      </c>
      <c r="C129">
        <v>4</v>
      </c>
      <c r="D129">
        <v>421295</v>
      </c>
      <c r="E129" t="s">
        <v>8043</v>
      </c>
      <c r="F129" t="s">
        <v>93</v>
      </c>
      <c r="G129" t="s">
        <v>7841</v>
      </c>
      <c r="H129" t="s">
        <v>8044</v>
      </c>
      <c r="I129" t="s">
        <v>93</v>
      </c>
      <c r="J129" t="s">
        <v>746</v>
      </c>
      <c r="K129" s="318"/>
      <c r="L129" t="s">
        <v>5814</v>
      </c>
      <c r="M129" s="319">
        <v>45911</v>
      </c>
      <c r="N129" s="318">
        <v>9</v>
      </c>
      <c r="O129" s="318"/>
      <c r="P129" s="318"/>
      <c r="Q129" s="319"/>
      <c r="R129" s="318"/>
      <c r="AA129" s="318" t="s">
        <v>83</v>
      </c>
      <c r="AB129" s="318" t="s">
        <v>8045</v>
      </c>
      <c r="AC129" s="318" t="s">
        <v>84</v>
      </c>
      <c r="AD129" t="s">
        <v>7669</v>
      </c>
      <c r="AE129" s="318">
        <v>301</v>
      </c>
      <c r="AF129" s="320">
        <v>145216</v>
      </c>
      <c r="AG129" s="318">
        <v>38</v>
      </c>
      <c r="AH129" s="320"/>
      <c r="AI129" t="s">
        <v>93</v>
      </c>
    </row>
    <row r="130" spans="1:35">
      <c r="A130" t="s">
        <v>518</v>
      </c>
      <c r="B130" s="1">
        <v>45750</v>
      </c>
      <c r="C130">
        <v>4</v>
      </c>
      <c r="D130">
        <v>421296</v>
      </c>
      <c r="E130" t="s">
        <v>8046</v>
      </c>
      <c r="F130" t="s">
        <v>93</v>
      </c>
      <c r="G130" t="s">
        <v>7666</v>
      </c>
      <c r="H130" t="s">
        <v>8047</v>
      </c>
      <c r="I130" t="s">
        <v>7721</v>
      </c>
      <c r="J130" t="s">
        <v>746</v>
      </c>
      <c r="K130" s="318"/>
      <c r="L130" t="s">
        <v>5814</v>
      </c>
      <c r="M130" s="319">
        <v>45819</v>
      </c>
      <c r="N130" s="318">
        <v>6</v>
      </c>
      <c r="O130" s="318"/>
      <c r="P130" s="318"/>
      <c r="Q130" s="319"/>
      <c r="R130" s="318"/>
      <c r="AA130" s="318" t="s">
        <v>253</v>
      </c>
      <c r="AB130" s="318" t="s">
        <v>8048</v>
      </c>
      <c r="AC130" s="318" t="s">
        <v>80</v>
      </c>
      <c r="AD130" t="s">
        <v>7669</v>
      </c>
      <c r="AE130" s="318">
        <v>301</v>
      </c>
      <c r="AF130" s="320">
        <v>236125</v>
      </c>
      <c r="AG130" s="318">
        <v>35</v>
      </c>
      <c r="AH130" s="320"/>
      <c r="AI130" t="s">
        <v>93</v>
      </c>
    </row>
    <row r="131" spans="1:35">
      <c r="A131" t="s">
        <v>522</v>
      </c>
      <c r="B131" s="1">
        <v>45750</v>
      </c>
      <c r="C131">
        <v>4</v>
      </c>
      <c r="D131">
        <v>421297</v>
      </c>
      <c r="E131" t="s">
        <v>8049</v>
      </c>
      <c r="F131" t="s">
        <v>93</v>
      </c>
      <c r="G131" t="s">
        <v>759</v>
      </c>
      <c r="H131" t="s">
        <v>8050</v>
      </c>
      <c r="I131" t="s">
        <v>7721</v>
      </c>
      <c r="J131" t="s">
        <v>746</v>
      </c>
      <c r="K131" s="318"/>
      <c r="L131" t="s">
        <v>5814</v>
      </c>
      <c r="M131" s="319">
        <v>45820</v>
      </c>
      <c r="N131" s="318">
        <v>6</v>
      </c>
      <c r="O131" s="318"/>
      <c r="P131" s="318"/>
      <c r="Q131" s="319"/>
      <c r="R131" s="318"/>
      <c r="AA131" s="318" t="s">
        <v>253</v>
      </c>
      <c r="AB131" s="318">
        <v>40075823</v>
      </c>
      <c r="AC131" s="318" t="s">
        <v>80</v>
      </c>
      <c r="AD131" t="s">
        <v>7660</v>
      </c>
      <c r="AE131" s="318">
        <v>301</v>
      </c>
      <c r="AF131" s="320">
        <v>234361</v>
      </c>
      <c r="AG131" s="318">
        <v>35</v>
      </c>
      <c r="AH131" s="320"/>
      <c r="AI131" t="s">
        <v>93</v>
      </c>
    </row>
    <row r="132" spans="1:35">
      <c r="A132" t="s">
        <v>525</v>
      </c>
      <c r="B132" s="1">
        <v>45750</v>
      </c>
      <c r="C132">
        <v>4</v>
      </c>
      <c r="D132">
        <v>421298</v>
      </c>
      <c r="E132" t="s">
        <v>8051</v>
      </c>
      <c r="F132" t="s">
        <v>93</v>
      </c>
      <c r="G132" t="s">
        <v>7773</v>
      </c>
      <c r="H132" t="s">
        <v>8052</v>
      </c>
      <c r="I132" t="s">
        <v>7698</v>
      </c>
      <c r="J132" t="s">
        <v>158</v>
      </c>
      <c r="K132" s="318"/>
      <c r="L132" t="s">
        <v>5814</v>
      </c>
      <c r="M132" s="319">
        <v>45796</v>
      </c>
      <c r="N132" s="318">
        <v>5</v>
      </c>
      <c r="O132" s="318"/>
      <c r="P132" s="318" t="s">
        <v>267</v>
      </c>
      <c r="Q132" s="319">
        <v>45779</v>
      </c>
      <c r="R132" s="318" t="s">
        <v>639</v>
      </c>
      <c r="AA132" s="318" t="s">
        <v>62</v>
      </c>
      <c r="AB132" s="318" t="s">
        <v>8053</v>
      </c>
      <c r="AC132" s="318" t="s">
        <v>63</v>
      </c>
      <c r="AD132" t="s">
        <v>7660</v>
      </c>
      <c r="AE132" s="318">
        <v>20</v>
      </c>
      <c r="AF132" s="320">
        <v>373732</v>
      </c>
      <c r="AG132" s="318">
        <v>54</v>
      </c>
      <c r="AH132" s="320"/>
      <c r="AI132" t="s">
        <v>93</v>
      </c>
    </row>
    <row r="133" spans="1:35">
      <c r="A133" t="s">
        <v>528</v>
      </c>
      <c r="B133" s="1">
        <v>45750</v>
      </c>
      <c r="C133">
        <v>4</v>
      </c>
      <c r="D133">
        <v>421301</v>
      </c>
      <c r="E133" t="s">
        <v>8054</v>
      </c>
      <c r="F133" t="s">
        <v>93</v>
      </c>
      <c r="G133" t="s">
        <v>7778</v>
      </c>
      <c r="H133" t="s">
        <v>8055</v>
      </c>
      <c r="I133" t="s">
        <v>93</v>
      </c>
      <c r="J133" t="s">
        <v>7863</v>
      </c>
      <c r="K133" s="318"/>
      <c r="L133" t="s">
        <v>5814</v>
      </c>
      <c r="M133" s="319">
        <v>45775</v>
      </c>
      <c r="N133" s="318">
        <v>4</v>
      </c>
      <c r="O133" s="318"/>
      <c r="P133" s="318"/>
      <c r="Q133" s="319"/>
      <c r="R133" s="318"/>
      <c r="AA133" s="318" t="s">
        <v>50</v>
      </c>
      <c r="AB133" s="318" t="s">
        <v>8056</v>
      </c>
      <c r="AC133" s="318" t="s">
        <v>51</v>
      </c>
      <c r="AD133" t="s">
        <v>7669</v>
      </c>
      <c r="AE133" s="318">
        <v>27</v>
      </c>
      <c r="AF133" s="320">
        <v>218766</v>
      </c>
      <c r="AG133" s="318">
        <v>36</v>
      </c>
      <c r="AH133" s="320"/>
      <c r="AI133" t="s">
        <v>93</v>
      </c>
    </row>
    <row r="134" spans="1:35">
      <c r="A134" t="s">
        <v>531</v>
      </c>
      <c r="B134" s="1">
        <v>45751</v>
      </c>
      <c r="C134">
        <v>4</v>
      </c>
      <c r="D134">
        <v>421302</v>
      </c>
      <c r="E134" t="s">
        <v>8057</v>
      </c>
      <c r="F134" t="s">
        <v>93</v>
      </c>
      <c r="G134" t="s">
        <v>7773</v>
      </c>
      <c r="H134" t="s">
        <v>8058</v>
      </c>
      <c r="I134" t="s">
        <v>8059</v>
      </c>
      <c r="J134" t="s">
        <v>158</v>
      </c>
      <c r="K134" s="318"/>
      <c r="L134" t="s">
        <v>5814</v>
      </c>
      <c r="M134" s="319">
        <v>45770</v>
      </c>
      <c r="N134" s="318">
        <v>4</v>
      </c>
      <c r="O134" s="318"/>
      <c r="P134" s="318"/>
      <c r="Q134" s="319"/>
      <c r="R134" s="318"/>
      <c r="AA134" s="318" t="s">
        <v>50</v>
      </c>
      <c r="AB134" s="318" t="s">
        <v>8060</v>
      </c>
      <c r="AC134" s="318" t="s">
        <v>51</v>
      </c>
      <c r="AD134" t="s">
        <v>7660</v>
      </c>
      <c r="AE134" s="318">
        <v>27</v>
      </c>
      <c r="AF134" s="320">
        <v>132678</v>
      </c>
      <c r="AG134" s="318">
        <v>15</v>
      </c>
      <c r="AH134" s="320"/>
      <c r="AI134" t="s">
        <v>93</v>
      </c>
    </row>
    <row r="135" spans="1:35">
      <c r="A135" t="s">
        <v>535</v>
      </c>
      <c r="B135" s="1">
        <v>45751</v>
      </c>
      <c r="C135">
        <v>4</v>
      </c>
      <c r="D135">
        <v>421305</v>
      </c>
      <c r="E135" t="s">
        <v>8061</v>
      </c>
      <c r="F135" t="s">
        <v>93</v>
      </c>
      <c r="G135" t="s">
        <v>7666</v>
      </c>
      <c r="H135" t="s">
        <v>8062</v>
      </c>
      <c r="I135" t="s">
        <v>93</v>
      </c>
      <c r="J135" t="s">
        <v>158</v>
      </c>
      <c r="K135" s="318"/>
      <c r="L135" t="s">
        <v>5814</v>
      </c>
      <c r="M135" s="319">
        <v>45786</v>
      </c>
      <c r="N135" s="318">
        <v>5</v>
      </c>
      <c r="O135" s="318"/>
      <c r="P135" s="318"/>
      <c r="Q135" s="319"/>
      <c r="R135" s="318"/>
      <c r="AA135" s="318" t="s">
        <v>50</v>
      </c>
      <c r="AB135" s="318" t="s">
        <v>8063</v>
      </c>
      <c r="AC135" s="318" t="s">
        <v>51</v>
      </c>
      <c r="AD135" t="s">
        <v>7669</v>
      </c>
      <c r="AE135" s="318">
        <v>21</v>
      </c>
      <c r="AF135" s="320">
        <v>174889</v>
      </c>
      <c r="AG135" s="318">
        <v>14</v>
      </c>
      <c r="AH135" s="320"/>
      <c r="AI135" t="s">
        <v>93</v>
      </c>
    </row>
    <row r="136" spans="1:35">
      <c r="A136" t="s">
        <v>538</v>
      </c>
      <c r="B136" s="1">
        <v>45751</v>
      </c>
      <c r="C136">
        <v>4</v>
      </c>
      <c r="D136">
        <v>421306</v>
      </c>
      <c r="E136" t="s">
        <v>8064</v>
      </c>
      <c r="F136" t="s">
        <v>93</v>
      </c>
      <c r="G136" t="s">
        <v>7773</v>
      </c>
      <c r="H136" t="s">
        <v>8065</v>
      </c>
      <c r="I136" t="s">
        <v>7721</v>
      </c>
      <c r="J136" t="s">
        <v>158</v>
      </c>
      <c r="K136" s="318"/>
      <c r="L136" t="s">
        <v>5814</v>
      </c>
      <c r="M136" s="319">
        <v>45777</v>
      </c>
      <c r="N136" s="318">
        <v>4</v>
      </c>
      <c r="O136" s="318"/>
      <c r="P136" s="318"/>
      <c r="Q136" s="319"/>
      <c r="R136" s="318"/>
      <c r="AA136" s="318" t="s">
        <v>50</v>
      </c>
      <c r="AB136" s="318" t="s">
        <v>8066</v>
      </c>
      <c r="AC136" s="318" t="s">
        <v>51</v>
      </c>
      <c r="AD136" t="s">
        <v>7660</v>
      </c>
      <c r="AE136" s="318">
        <v>21</v>
      </c>
      <c r="AF136" s="320">
        <v>163848</v>
      </c>
      <c r="AG136" s="318">
        <v>10</v>
      </c>
      <c r="AH136" s="320"/>
      <c r="AI136" t="s">
        <v>93</v>
      </c>
    </row>
    <row r="137" spans="1:35">
      <c r="A137" t="s">
        <v>541</v>
      </c>
      <c r="B137" s="1">
        <v>45740</v>
      </c>
      <c r="C137">
        <v>3</v>
      </c>
      <c r="D137">
        <v>421309</v>
      </c>
      <c r="E137" t="s">
        <v>8067</v>
      </c>
      <c r="F137" t="s">
        <v>93</v>
      </c>
      <c r="G137" t="s">
        <v>7671</v>
      </c>
      <c r="H137" t="s">
        <v>8068</v>
      </c>
      <c r="I137" t="s">
        <v>8069</v>
      </c>
      <c r="J137" t="s">
        <v>41</v>
      </c>
      <c r="K137" s="318"/>
      <c r="L137" t="s">
        <v>5814</v>
      </c>
      <c r="M137" s="319">
        <v>45754</v>
      </c>
      <c r="N137" s="318">
        <v>4</v>
      </c>
      <c r="O137" s="318"/>
      <c r="P137" s="318"/>
      <c r="Q137" s="319"/>
      <c r="R137" s="318"/>
      <c r="AA137" s="318" t="s">
        <v>62</v>
      </c>
      <c r="AB137" s="318" t="s">
        <v>8070</v>
      </c>
      <c r="AC137" s="318" t="s">
        <v>63</v>
      </c>
      <c r="AD137" t="s">
        <v>7660</v>
      </c>
      <c r="AE137" s="318">
        <v>27</v>
      </c>
      <c r="AF137" s="320">
        <v>14996</v>
      </c>
      <c r="AG137" s="318"/>
      <c r="AH137" s="320"/>
      <c r="AI137" t="s">
        <v>93</v>
      </c>
    </row>
    <row r="138" spans="1:35">
      <c r="A138" t="s">
        <v>544</v>
      </c>
      <c r="B138" s="1">
        <v>45755</v>
      </c>
      <c r="C138">
        <v>4</v>
      </c>
      <c r="D138">
        <v>421315</v>
      </c>
      <c r="E138" t="s">
        <v>8071</v>
      </c>
      <c r="F138" t="s">
        <v>93</v>
      </c>
      <c r="G138" t="s">
        <v>7778</v>
      </c>
      <c r="H138" t="s">
        <v>8072</v>
      </c>
      <c r="I138" t="s">
        <v>8073</v>
      </c>
      <c r="J138" t="s">
        <v>8074</v>
      </c>
      <c r="K138" s="318"/>
      <c r="L138" t="s">
        <v>5814</v>
      </c>
      <c r="M138" s="319">
        <v>45853</v>
      </c>
      <c r="N138" s="318">
        <v>7</v>
      </c>
      <c r="O138" s="318"/>
      <c r="P138" s="318"/>
      <c r="Q138" s="319"/>
      <c r="R138" s="318"/>
      <c r="AA138" s="318" t="s">
        <v>62</v>
      </c>
      <c r="AB138" s="318" t="s">
        <v>8075</v>
      </c>
      <c r="AC138" s="318" t="s">
        <v>63</v>
      </c>
      <c r="AD138" t="s">
        <v>7669</v>
      </c>
      <c r="AE138" s="318">
        <v>23</v>
      </c>
      <c r="AF138" s="320">
        <v>136970</v>
      </c>
      <c r="AG138" s="318">
        <v>10</v>
      </c>
      <c r="AH138" s="320"/>
      <c r="AI138" t="s">
        <v>93</v>
      </c>
    </row>
    <row r="139" spans="1:35">
      <c r="A139" t="s">
        <v>547</v>
      </c>
      <c r="B139" s="1">
        <v>45755</v>
      </c>
      <c r="C139">
        <v>4</v>
      </c>
      <c r="D139">
        <v>421318</v>
      </c>
      <c r="E139" t="s">
        <v>8076</v>
      </c>
      <c r="F139" t="s">
        <v>93</v>
      </c>
      <c r="G139" t="s">
        <v>7666</v>
      </c>
      <c r="H139" t="s">
        <v>8077</v>
      </c>
      <c r="I139" t="s">
        <v>7721</v>
      </c>
      <c r="J139" t="s">
        <v>158</v>
      </c>
      <c r="K139" s="318"/>
      <c r="L139" t="s">
        <v>5814</v>
      </c>
      <c r="M139" s="319">
        <v>45772</v>
      </c>
      <c r="N139" s="318">
        <v>4</v>
      </c>
      <c r="O139" s="318"/>
      <c r="P139" s="318"/>
      <c r="Q139" s="319"/>
      <c r="R139" s="318"/>
      <c r="AA139" s="318" t="s">
        <v>50</v>
      </c>
      <c r="AB139" s="318" t="s">
        <v>8078</v>
      </c>
      <c r="AC139" s="318" t="s">
        <v>51</v>
      </c>
      <c r="AD139" t="s">
        <v>7669</v>
      </c>
      <c r="AE139" s="318">
        <v>21</v>
      </c>
      <c r="AF139" s="320">
        <v>198882</v>
      </c>
      <c r="AG139" s="318">
        <v>32</v>
      </c>
      <c r="AH139" s="320"/>
      <c r="AI139" t="s">
        <v>93</v>
      </c>
    </row>
    <row r="140" spans="1:35">
      <c r="A140" t="s">
        <v>550</v>
      </c>
      <c r="B140" s="1">
        <v>45756</v>
      </c>
      <c r="C140">
        <v>4</v>
      </c>
      <c r="D140">
        <v>421320</v>
      </c>
      <c r="E140" t="s">
        <v>8079</v>
      </c>
      <c r="F140" t="s">
        <v>6574</v>
      </c>
      <c r="G140" t="s">
        <v>7727</v>
      </c>
      <c r="H140" t="s">
        <v>8080</v>
      </c>
      <c r="I140" t="s">
        <v>7834</v>
      </c>
      <c r="J140" t="s">
        <v>8081</v>
      </c>
      <c r="K140" s="318"/>
      <c r="L140" t="s">
        <v>5814</v>
      </c>
      <c r="M140" s="319">
        <v>45790</v>
      </c>
      <c r="N140" s="318">
        <v>5</v>
      </c>
      <c r="O140" s="318"/>
      <c r="P140" s="318"/>
      <c r="Q140" s="319"/>
      <c r="R140" s="318"/>
      <c r="AA140" s="318" t="s">
        <v>50</v>
      </c>
      <c r="AB140" s="318" t="s">
        <v>8082</v>
      </c>
      <c r="AC140" s="318" t="s">
        <v>51</v>
      </c>
      <c r="AD140" t="s">
        <v>7669</v>
      </c>
      <c r="AE140" s="318">
        <v>46</v>
      </c>
      <c r="AF140" s="320">
        <v>254443</v>
      </c>
      <c r="AG140" s="318">
        <v>142</v>
      </c>
      <c r="AH140" s="320"/>
      <c r="AI140" t="s">
        <v>93</v>
      </c>
    </row>
    <row r="141" spans="1:35">
      <c r="A141" t="s">
        <v>553</v>
      </c>
      <c r="B141" s="1">
        <v>45758</v>
      </c>
      <c r="C141">
        <v>4</v>
      </c>
      <c r="D141">
        <v>421327</v>
      </c>
      <c r="E141" t="s">
        <v>8083</v>
      </c>
      <c r="F141" t="s">
        <v>93</v>
      </c>
      <c r="G141" t="s">
        <v>7666</v>
      </c>
      <c r="H141" t="s">
        <v>8084</v>
      </c>
      <c r="I141" t="s">
        <v>7800</v>
      </c>
      <c r="J141" t="s">
        <v>158</v>
      </c>
      <c r="K141" s="318"/>
      <c r="L141" t="s">
        <v>5814</v>
      </c>
      <c r="M141" s="319">
        <v>45799</v>
      </c>
      <c r="N141" s="318">
        <v>5</v>
      </c>
      <c r="O141" s="318"/>
      <c r="P141" s="318"/>
      <c r="Q141" s="319"/>
      <c r="R141" s="318"/>
      <c r="AA141" s="318" t="s">
        <v>50</v>
      </c>
      <c r="AB141" s="318" t="s">
        <v>8085</v>
      </c>
      <c r="AC141" s="318" t="s">
        <v>51</v>
      </c>
      <c r="AD141" t="s">
        <v>7669</v>
      </c>
      <c r="AE141" s="318">
        <v>27</v>
      </c>
      <c r="AF141" s="320">
        <v>375189</v>
      </c>
      <c r="AG141" s="318">
        <v>232</v>
      </c>
      <c r="AH141" s="320"/>
      <c r="AI141" t="s">
        <v>93</v>
      </c>
    </row>
    <row r="142" spans="1:35">
      <c r="A142" t="s">
        <v>556</v>
      </c>
      <c r="B142" s="1">
        <v>45761</v>
      </c>
      <c r="C142">
        <v>4</v>
      </c>
      <c r="D142">
        <v>421329</v>
      </c>
      <c r="E142" t="s">
        <v>8086</v>
      </c>
      <c r="F142" t="s">
        <v>93</v>
      </c>
      <c r="G142" t="s">
        <v>90</v>
      </c>
      <c r="H142" t="s">
        <v>8087</v>
      </c>
      <c r="I142" t="s">
        <v>7704</v>
      </c>
      <c r="J142" t="s">
        <v>158</v>
      </c>
      <c r="K142" s="318"/>
      <c r="L142" t="s">
        <v>5814</v>
      </c>
      <c r="M142" s="319">
        <v>45789</v>
      </c>
      <c r="N142" s="318">
        <v>5</v>
      </c>
      <c r="O142" s="318"/>
      <c r="P142" s="318"/>
      <c r="Q142" s="319"/>
      <c r="R142" s="318"/>
      <c r="AA142" s="318" t="s">
        <v>50</v>
      </c>
      <c r="AB142" s="318" t="s">
        <v>8088</v>
      </c>
      <c r="AC142" s="318" t="s">
        <v>51</v>
      </c>
      <c r="AD142" t="s">
        <v>7660</v>
      </c>
      <c r="AE142" s="318">
        <v>27</v>
      </c>
      <c r="AF142" s="320">
        <v>212504</v>
      </c>
      <c r="AG142" s="318">
        <v>64</v>
      </c>
      <c r="AH142" s="320"/>
      <c r="AI142" t="s">
        <v>93</v>
      </c>
    </row>
    <row r="143" spans="1:35">
      <c r="A143" t="s">
        <v>559</v>
      </c>
      <c r="B143" s="1">
        <v>45761</v>
      </c>
      <c r="C143">
        <v>4</v>
      </c>
      <c r="D143">
        <v>421330</v>
      </c>
      <c r="E143" t="s">
        <v>8089</v>
      </c>
      <c r="F143" t="s">
        <v>6574</v>
      </c>
      <c r="G143" t="s">
        <v>7727</v>
      </c>
      <c r="H143" t="s">
        <v>8090</v>
      </c>
      <c r="I143" t="s">
        <v>7834</v>
      </c>
      <c r="J143" t="s">
        <v>8091</v>
      </c>
      <c r="K143" s="318"/>
      <c r="L143" t="s">
        <v>5814</v>
      </c>
      <c r="M143" s="319">
        <v>45824</v>
      </c>
      <c r="N143" s="318">
        <v>6</v>
      </c>
      <c r="O143" s="318"/>
      <c r="P143" s="318"/>
      <c r="Q143" s="319"/>
      <c r="R143" s="318"/>
      <c r="AA143" s="318" t="s">
        <v>253</v>
      </c>
      <c r="AB143" s="318" t="s">
        <v>8092</v>
      </c>
      <c r="AC143" s="318" t="s">
        <v>80</v>
      </c>
      <c r="AD143" t="s">
        <v>7669</v>
      </c>
      <c r="AE143" s="318">
        <v>46</v>
      </c>
      <c r="AF143" s="320">
        <v>267847</v>
      </c>
      <c r="AG143" s="318">
        <v>142</v>
      </c>
      <c r="AH143" s="320"/>
      <c r="AI143" t="s">
        <v>93</v>
      </c>
    </row>
    <row r="144" spans="1:35">
      <c r="A144" t="s">
        <v>562</v>
      </c>
      <c r="B144" s="1">
        <v>45761</v>
      </c>
      <c r="C144">
        <v>4</v>
      </c>
      <c r="D144">
        <v>421332</v>
      </c>
      <c r="E144" t="s">
        <v>8093</v>
      </c>
      <c r="F144" t="s">
        <v>93</v>
      </c>
      <c r="G144" t="s">
        <v>7904</v>
      </c>
      <c r="H144" t="s">
        <v>8094</v>
      </c>
      <c r="I144" t="s">
        <v>7800</v>
      </c>
      <c r="J144" t="s">
        <v>158</v>
      </c>
      <c r="K144" s="318"/>
      <c r="L144" t="s">
        <v>5814</v>
      </c>
      <c r="M144" s="319">
        <v>45793</v>
      </c>
      <c r="N144" s="318">
        <v>5</v>
      </c>
      <c r="O144" s="318"/>
      <c r="P144" s="318"/>
      <c r="Q144" s="319"/>
      <c r="R144" s="318"/>
      <c r="AA144" s="318" t="s">
        <v>50</v>
      </c>
      <c r="AB144" s="318" t="s">
        <v>8095</v>
      </c>
      <c r="AC144" s="318" t="s">
        <v>51</v>
      </c>
      <c r="AD144" t="s">
        <v>7660</v>
      </c>
      <c r="AE144" s="318">
        <v>20</v>
      </c>
      <c r="AF144" s="320">
        <v>197708</v>
      </c>
      <c r="AG144" s="318">
        <v>21</v>
      </c>
      <c r="AH144" s="320"/>
      <c r="AI144" t="s">
        <v>93</v>
      </c>
    </row>
    <row r="145" spans="1:35">
      <c r="A145" t="s">
        <v>565</v>
      </c>
      <c r="B145" s="1">
        <v>45762</v>
      </c>
      <c r="C145">
        <v>4</v>
      </c>
      <c r="D145">
        <v>421334</v>
      </c>
      <c r="E145" t="s">
        <v>8096</v>
      </c>
      <c r="F145" t="s">
        <v>93</v>
      </c>
      <c r="G145" t="s">
        <v>7860</v>
      </c>
      <c r="H145" t="s">
        <v>8097</v>
      </c>
      <c r="I145" t="s">
        <v>6259</v>
      </c>
      <c r="J145" t="s">
        <v>158</v>
      </c>
      <c r="K145" s="318"/>
      <c r="L145" t="s">
        <v>5814</v>
      </c>
      <c r="M145" s="319">
        <v>45798</v>
      </c>
      <c r="N145" s="318">
        <v>5</v>
      </c>
      <c r="O145" s="318"/>
      <c r="P145" s="318"/>
      <c r="Q145" s="319"/>
      <c r="R145" s="318"/>
      <c r="AA145" s="318" t="s">
        <v>253</v>
      </c>
      <c r="AB145" s="318" t="s">
        <v>8098</v>
      </c>
      <c r="AC145" s="318" t="s">
        <v>80</v>
      </c>
      <c r="AD145" t="s">
        <v>7669</v>
      </c>
      <c r="AE145" s="318">
        <v>27</v>
      </c>
      <c r="AF145" s="320">
        <v>193639</v>
      </c>
      <c r="AG145" s="318">
        <v>53</v>
      </c>
      <c r="AH145" s="320"/>
      <c r="AI145" t="s">
        <v>93</v>
      </c>
    </row>
    <row r="146" spans="1:35">
      <c r="A146" t="s">
        <v>568</v>
      </c>
      <c r="B146" s="1">
        <v>45762</v>
      </c>
      <c r="C146">
        <v>4</v>
      </c>
      <c r="D146">
        <v>421336</v>
      </c>
      <c r="E146" t="s">
        <v>8099</v>
      </c>
      <c r="F146" t="s">
        <v>93</v>
      </c>
      <c r="G146" t="s">
        <v>7860</v>
      </c>
      <c r="H146" t="s">
        <v>8100</v>
      </c>
      <c r="I146" t="s">
        <v>7668</v>
      </c>
      <c r="J146" t="s">
        <v>158</v>
      </c>
      <c r="K146" s="318"/>
      <c r="L146" t="s">
        <v>5814</v>
      </c>
      <c r="M146" s="319">
        <v>45792</v>
      </c>
      <c r="N146" s="318">
        <v>5</v>
      </c>
      <c r="O146" s="318"/>
      <c r="P146" s="318"/>
      <c r="Q146" s="319"/>
      <c r="R146" s="318"/>
      <c r="AA146" s="318" t="s">
        <v>50</v>
      </c>
      <c r="AB146" s="318" t="s">
        <v>8101</v>
      </c>
      <c r="AC146" s="318" t="s">
        <v>51</v>
      </c>
      <c r="AD146" t="s">
        <v>7669</v>
      </c>
      <c r="AE146" s="318">
        <v>21</v>
      </c>
      <c r="AF146" s="320">
        <v>149749</v>
      </c>
      <c r="AG146" s="318">
        <v>13</v>
      </c>
      <c r="AH146" s="320"/>
      <c r="AI146" t="s">
        <v>93</v>
      </c>
    </row>
    <row r="147" spans="1:35">
      <c r="A147" t="s">
        <v>571</v>
      </c>
      <c r="B147" s="1">
        <v>45762</v>
      </c>
      <c r="C147">
        <v>4</v>
      </c>
      <c r="D147">
        <v>421337</v>
      </c>
      <c r="E147" t="s">
        <v>8102</v>
      </c>
      <c r="F147" t="s">
        <v>93</v>
      </c>
      <c r="G147" t="s">
        <v>7904</v>
      </c>
      <c r="H147" t="s">
        <v>8103</v>
      </c>
      <c r="I147" t="s">
        <v>7668</v>
      </c>
      <c r="J147" t="s">
        <v>158</v>
      </c>
      <c r="K147" s="318"/>
      <c r="L147" t="s">
        <v>5814</v>
      </c>
      <c r="M147" s="319">
        <v>45793</v>
      </c>
      <c r="N147" s="318">
        <v>5</v>
      </c>
      <c r="O147" s="318"/>
      <c r="P147" s="318"/>
      <c r="Q147" s="319"/>
      <c r="R147" s="318"/>
      <c r="AA147" s="318" t="s">
        <v>50</v>
      </c>
      <c r="AB147" s="318" t="s">
        <v>8104</v>
      </c>
      <c r="AC147" s="318" t="s">
        <v>51</v>
      </c>
      <c r="AD147" t="s">
        <v>7660</v>
      </c>
      <c r="AE147" s="318">
        <v>27</v>
      </c>
      <c r="AF147" s="320">
        <v>225036</v>
      </c>
      <c r="AG147" s="318">
        <v>70</v>
      </c>
      <c r="AH147" s="320"/>
      <c r="AI147" t="s">
        <v>93</v>
      </c>
    </row>
    <row r="148" spans="1:35">
      <c r="A148" t="s">
        <v>574</v>
      </c>
      <c r="B148" s="1">
        <v>45763</v>
      </c>
      <c r="C148">
        <v>4</v>
      </c>
      <c r="D148">
        <v>421342</v>
      </c>
      <c r="E148" t="s">
        <v>8105</v>
      </c>
      <c r="F148" t="s">
        <v>93</v>
      </c>
      <c r="G148" t="s">
        <v>7773</v>
      </c>
      <c r="H148" t="s">
        <v>8106</v>
      </c>
      <c r="I148" t="s">
        <v>7690</v>
      </c>
      <c r="J148" t="s">
        <v>158</v>
      </c>
      <c r="K148" s="318"/>
      <c r="L148" t="s">
        <v>5814</v>
      </c>
      <c r="M148" s="319">
        <v>45789</v>
      </c>
      <c r="N148" s="318">
        <v>5</v>
      </c>
      <c r="O148" s="318"/>
      <c r="P148" s="318"/>
      <c r="Q148" s="319"/>
      <c r="R148" s="318"/>
      <c r="AA148" s="318" t="s">
        <v>50</v>
      </c>
      <c r="AB148" s="318" t="s">
        <v>8107</v>
      </c>
      <c r="AC148" s="318" t="s">
        <v>51</v>
      </c>
      <c r="AD148" t="s">
        <v>7660</v>
      </c>
      <c r="AE148" s="318">
        <v>21</v>
      </c>
      <c r="AF148" s="320">
        <v>164917</v>
      </c>
      <c r="AG148" s="318">
        <v>36</v>
      </c>
      <c r="AH148" s="320"/>
      <c r="AI148" t="s">
        <v>93</v>
      </c>
    </row>
    <row r="149" spans="1:35">
      <c r="A149" t="s">
        <v>578</v>
      </c>
      <c r="B149" s="1">
        <v>45764</v>
      </c>
      <c r="C149">
        <v>4</v>
      </c>
      <c r="D149">
        <v>421344</v>
      </c>
      <c r="E149" t="s">
        <v>8108</v>
      </c>
      <c r="F149" t="s">
        <v>93</v>
      </c>
      <c r="G149" t="s">
        <v>7904</v>
      </c>
      <c r="H149" t="s">
        <v>8109</v>
      </c>
      <c r="I149" t="s">
        <v>7690</v>
      </c>
      <c r="J149" t="s">
        <v>158</v>
      </c>
      <c r="K149" s="318"/>
      <c r="L149" t="s">
        <v>5814</v>
      </c>
      <c r="M149" s="319">
        <v>45796</v>
      </c>
      <c r="N149" s="318">
        <v>5</v>
      </c>
      <c r="O149" s="318"/>
      <c r="P149" s="318"/>
      <c r="Q149" s="319"/>
      <c r="R149" s="318"/>
      <c r="AA149" s="318" t="s">
        <v>50</v>
      </c>
      <c r="AB149" s="318" t="s">
        <v>8110</v>
      </c>
      <c r="AC149" s="318" t="s">
        <v>51</v>
      </c>
      <c r="AD149" t="s">
        <v>7660</v>
      </c>
      <c r="AE149" s="318">
        <v>27</v>
      </c>
      <c r="AF149" s="320">
        <v>181812</v>
      </c>
      <c r="AG149" s="318">
        <v>75</v>
      </c>
      <c r="AH149" s="320"/>
      <c r="AI149" t="s">
        <v>93</v>
      </c>
    </row>
    <row r="150" spans="1:35">
      <c r="A150" t="s">
        <v>581</v>
      </c>
      <c r="B150" s="1">
        <v>45764</v>
      </c>
      <c r="C150">
        <v>4</v>
      </c>
      <c r="D150">
        <v>421346</v>
      </c>
      <c r="E150" t="s">
        <v>8111</v>
      </c>
      <c r="F150" t="s">
        <v>93</v>
      </c>
      <c r="G150" t="s">
        <v>90</v>
      </c>
      <c r="H150" t="s">
        <v>8112</v>
      </c>
      <c r="I150" t="s">
        <v>7690</v>
      </c>
      <c r="J150" t="s">
        <v>158</v>
      </c>
      <c r="K150" s="318"/>
      <c r="L150" t="s">
        <v>5814</v>
      </c>
      <c r="M150" s="319">
        <v>45792</v>
      </c>
      <c r="N150" s="318">
        <v>5</v>
      </c>
      <c r="O150" s="318"/>
      <c r="P150" s="318"/>
      <c r="Q150" s="319"/>
      <c r="R150" s="318"/>
      <c r="AA150" s="318" t="s">
        <v>50</v>
      </c>
      <c r="AB150" s="318" t="s">
        <v>8113</v>
      </c>
      <c r="AC150" s="318" t="s">
        <v>51</v>
      </c>
      <c r="AD150" t="s">
        <v>7660</v>
      </c>
      <c r="AE150" s="318">
        <v>21</v>
      </c>
      <c r="AF150" s="320">
        <v>200483</v>
      </c>
      <c r="AG150" s="318">
        <v>39</v>
      </c>
      <c r="AH150" s="320"/>
      <c r="AI150" t="s">
        <v>93</v>
      </c>
    </row>
    <row r="151" spans="1:35">
      <c r="A151" t="s">
        <v>586</v>
      </c>
      <c r="B151" s="1">
        <v>45764</v>
      </c>
      <c r="C151">
        <v>4</v>
      </c>
      <c r="D151">
        <v>421348</v>
      </c>
      <c r="E151" t="s">
        <v>8114</v>
      </c>
      <c r="F151" t="s">
        <v>93</v>
      </c>
      <c r="G151" t="s">
        <v>7841</v>
      </c>
      <c r="H151" t="s">
        <v>8115</v>
      </c>
      <c r="I151" t="s">
        <v>7690</v>
      </c>
      <c r="J151" t="s">
        <v>158</v>
      </c>
      <c r="K151" s="318"/>
      <c r="L151" t="s">
        <v>5814</v>
      </c>
      <c r="M151" s="319">
        <v>45792</v>
      </c>
      <c r="N151" s="318">
        <v>5</v>
      </c>
      <c r="O151" s="318" t="s">
        <v>1791</v>
      </c>
      <c r="P151" s="318" t="s">
        <v>7707</v>
      </c>
      <c r="Q151" s="319"/>
      <c r="R151" s="318"/>
      <c r="AA151" s="318" t="s">
        <v>50</v>
      </c>
      <c r="AB151" s="318" t="s">
        <v>8116</v>
      </c>
      <c r="AC151" s="318" t="s">
        <v>51</v>
      </c>
      <c r="AD151" t="s">
        <v>7669</v>
      </c>
      <c r="AE151" s="318">
        <v>21</v>
      </c>
      <c r="AF151" s="320">
        <v>139268</v>
      </c>
      <c r="AG151" s="318">
        <v>10</v>
      </c>
      <c r="AH151" s="320">
        <v>46678</v>
      </c>
      <c r="AI151" t="s">
        <v>93</v>
      </c>
    </row>
    <row r="152" spans="1:35">
      <c r="A152" t="s">
        <v>589</v>
      </c>
      <c r="B152" s="1">
        <v>45764</v>
      </c>
      <c r="C152">
        <v>4</v>
      </c>
      <c r="D152">
        <v>421349</v>
      </c>
      <c r="E152" t="s">
        <v>8117</v>
      </c>
      <c r="F152" t="s">
        <v>93</v>
      </c>
      <c r="G152" t="s">
        <v>7773</v>
      </c>
      <c r="H152" t="s">
        <v>8118</v>
      </c>
      <c r="I152" t="s">
        <v>7769</v>
      </c>
      <c r="J152" t="s">
        <v>158</v>
      </c>
      <c r="K152" s="318"/>
      <c r="L152" t="s">
        <v>5814</v>
      </c>
      <c r="M152" s="319">
        <v>45833</v>
      </c>
      <c r="N152" s="318">
        <v>6</v>
      </c>
      <c r="O152" s="318"/>
      <c r="P152" s="318"/>
      <c r="Q152" s="319"/>
      <c r="R152" s="318"/>
      <c r="AA152" s="318" t="s">
        <v>62</v>
      </c>
      <c r="AB152" s="318">
        <v>50003338</v>
      </c>
      <c r="AC152" s="318" t="s">
        <v>63</v>
      </c>
      <c r="AD152" t="s">
        <v>7660</v>
      </c>
      <c r="AE152" s="318">
        <v>27</v>
      </c>
      <c r="AF152" s="320">
        <v>254183</v>
      </c>
      <c r="AG152" s="318">
        <v>105</v>
      </c>
      <c r="AH152" s="320"/>
      <c r="AI152" t="s">
        <v>93</v>
      </c>
    </row>
    <row r="153" spans="1:35">
      <c r="A153" t="s">
        <v>592</v>
      </c>
      <c r="B153" s="1">
        <v>45765</v>
      </c>
      <c r="C153">
        <v>4</v>
      </c>
      <c r="D153">
        <v>421351</v>
      </c>
      <c r="E153" t="s">
        <v>8119</v>
      </c>
      <c r="F153" t="s">
        <v>93</v>
      </c>
      <c r="G153" t="s">
        <v>7773</v>
      </c>
      <c r="H153" t="s">
        <v>8120</v>
      </c>
      <c r="I153" t="s">
        <v>7721</v>
      </c>
      <c r="J153" t="s">
        <v>158</v>
      </c>
      <c r="K153" s="318"/>
      <c r="L153" t="s">
        <v>5814</v>
      </c>
      <c r="M153" s="319">
        <v>45778</v>
      </c>
      <c r="N153" s="318">
        <v>5</v>
      </c>
      <c r="O153" s="318"/>
      <c r="P153" s="318"/>
      <c r="Q153" s="319"/>
      <c r="R153" s="318"/>
      <c r="AA153" s="318" t="s">
        <v>50</v>
      </c>
      <c r="AB153" s="318" t="s">
        <v>8121</v>
      </c>
      <c r="AC153" s="318" t="s">
        <v>51</v>
      </c>
      <c r="AD153" t="s">
        <v>7660</v>
      </c>
      <c r="AE153" s="318">
        <v>21</v>
      </c>
      <c r="AF153" s="320">
        <v>241735</v>
      </c>
      <c r="AG153" s="318">
        <v>11</v>
      </c>
      <c r="AH153" s="320"/>
      <c r="AI153" t="s">
        <v>93</v>
      </c>
    </row>
    <row r="154" spans="1:35">
      <c r="A154" t="s">
        <v>596</v>
      </c>
      <c r="B154" s="1">
        <v>45765</v>
      </c>
      <c r="C154">
        <v>4</v>
      </c>
      <c r="D154">
        <v>421352</v>
      </c>
      <c r="E154" t="s">
        <v>8122</v>
      </c>
      <c r="F154" t="s">
        <v>93</v>
      </c>
      <c r="G154" t="s">
        <v>7671</v>
      </c>
      <c r="H154" t="s">
        <v>8123</v>
      </c>
      <c r="I154" t="s">
        <v>7690</v>
      </c>
      <c r="J154" t="s">
        <v>158</v>
      </c>
      <c r="K154" s="318"/>
      <c r="L154" t="s">
        <v>5814</v>
      </c>
      <c r="M154" s="319">
        <v>45798</v>
      </c>
      <c r="N154" s="318">
        <v>5</v>
      </c>
      <c r="O154" s="318"/>
      <c r="P154" s="318"/>
      <c r="Q154" s="319"/>
      <c r="R154" s="318"/>
      <c r="AA154" s="318" t="s">
        <v>50</v>
      </c>
      <c r="AB154" s="318" t="s">
        <v>8124</v>
      </c>
      <c r="AC154" s="318" t="s">
        <v>51</v>
      </c>
      <c r="AD154" t="s">
        <v>7660</v>
      </c>
      <c r="AE154" s="318">
        <v>27</v>
      </c>
      <c r="AF154" s="320">
        <v>203141</v>
      </c>
      <c r="AG154" s="318">
        <v>79</v>
      </c>
      <c r="AH154" s="320"/>
      <c r="AI154" t="s">
        <v>93</v>
      </c>
    </row>
    <row r="155" spans="1:35">
      <c r="A155" t="s">
        <v>599</v>
      </c>
      <c r="B155" s="1">
        <v>45768</v>
      </c>
      <c r="C155">
        <v>4</v>
      </c>
      <c r="D155">
        <v>421354</v>
      </c>
      <c r="E155" t="s">
        <v>8125</v>
      </c>
      <c r="F155" t="s">
        <v>6574</v>
      </c>
      <c r="G155" t="s">
        <v>7841</v>
      </c>
      <c r="H155" t="s">
        <v>8126</v>
      </c>
      <c r="I155" t="s">
        <v>7834</v>
      </c>
      <c r="J155" t="s">
        <v>8127</v>
      </c>
      <c r="K155" s="318"/>
      <c r="L155" t="s">
        <v>5814</v>
      </c>
      <c r="M155" s="319">
        <v>45810</v>
      </c>
      <c r="N155" s="318">
        <v>6</v>
      </c>
      <c r="O155" s="318"/>
      <c r="P155" s="318"/>
      <c r="Q155" s="319"/>
      <c r="R155" s="318"/>
      <c r="AA155" s="318" t="s">
        <v>50</v>
      </c>
      <c r="AB155" s="318" t="s">
        <v>8128</v>
      </c>
      <c r="AC155" s="318" t="s">
        <v>51</v>
      </c>
      <c r="AD155" t="s">
        <v>7669</v>
      </c>
      <c r="AE155" s="318">
        <v>46</v>
      </c>
      <c r="AF155" s="320">
        <v>191430</v>
      </c>
      <c r="AG155" s="318">
        <v>49</v>
      </c>
      <c r="AH155" s="320"/>
      <c r="AI155" t="s">
        <v>93</v>
      </c>
    </row>
    <row r="156" spans="1:35">
      <c r="A156" t="s">
        <v>601</v>
      </c>
      <c r="B156" s="1">
        <v>45768</v>
      </c>
      <c r="C156">
        <v>4</v>
      </c>
      <c r="D156">
        <v>421355</v>
      </c>
      <c r="E156" t="s">
        <v>8129</v>
      </c>
      <c r="F156" t="s">
        <v>93</v>
      </c>
      <c r="G156" t="s">
        <v>7666</v>
      </c>
      <c r="H156" t="s">
        <v>8130</v>
      </c>
      <c r="I156" t="s">
        <v>7698</v>
      </c>
      <c r="J156" t="s">
        <v>158</v>
      </c>
      <c r="K156" s="318"/>
      <c r="L156" t="s">
        <v>5814</v>
      </c>
      <c r="M156" s="319">
        <v>45798</v>
      </c>
      <c r="N156" s="318">
        <v>5</v>
      </c>
      <c r="O156" s="318"/>
      <c r="P156" s="318"/>
      <c r="Q156" s="319"/>
      <c r="R156" s="318"/>
      <c r="AA156" s="318" t="s">
        <v>50</v>
      </c>
      <c r="AB156" s="318" t="s">
        <v>8131</v>
      </c>
      <c r="AC156" s="318" t="s">
        <v>51</v>
      </c>
      <c r="AD156" t="s">
        <v>7669</v>
      </c>
      <c r="AE156" s="318">
        <v>20</v>
      </c>
      <c r="AF156" s="320">
        <v>212050</v>
      </c>
      <c r="AG156" s="318">
        <v>33</v>
      </c>
      <c r="AH156" s="320"/>
      <c r="AI156" t="s">
        <v>93</v>
      </c>
    </row>
    <row r="157" spans="1:35">
      <c r="A157" t="s">
        <v>602</v>
      </c>
      <c r="B157" s="1">
        <v>45768</v>
      </c>
      <c r="C157">
        <v>4</v>
      </c>
      <c r="D157">
        <v>421358</v>
      </c>
      <c r="E157" t="s">
        <v>8132</v>
      </c>
      <c r="F157" t="s">
        <v>93</v>
      </c>
      <c r="G157" t="s">
        <v>7671</v>
      </c>
      <c r="H157" t="s">
        <v>8133</v>
      </c>
      <c r="I157" t="s">
        <v>7800</v>
      </c>
      <c r="J157" t="s">
        <v>8134</v>
      </c>
      <c r="K157" s="318"/>
      <c r="L157" t="s">
        <v>5814</v>
      </c>
      <c r="M157" s="319">
        <v>45803</v>
      </c>
      <c r="N157" s="318">
        <v>5</v>
      </c>
      <c r="O157" s="318"/>
      <c r="P157" s="318"/>
      <c r="Q157" s="319"/>
      <c r="R157" s="318"/>
      <c r="AA157" s="318" t="s">
        <v>253</v>
      </c>
      <c r="AB157" s="318" t="s">
        <v>8135</v>
      </c>
      <c r="AC157" s="318" t="s">
        <v>80</v>
      </c>
      <c r="AD157" t="s">
        <v>7660</v>
      </c>
      <c r="AE157" s="318">
        <v>20</v>
      </c>
      <c r="AF157" s="320">
        <v>28805</v>
      </c>
      <c r="AG157" s="318"/>
      <c r="AH157" s="320"/>
      <c r="AI157" t="s">
        <v>93</v>
      </c>
    </row>
    <row r="158" spans="1:35">
      <c r="A158" t="s">
        <v>605</v>
      </c>
      <c r="B158" s="1">
        <v>45769</v>
      </c>
      <c r="C158">
        <v>4</v>
      </c>
      <c r="D158">
        <v>421361</v>
      </c>
      <c r="E158" t="s">
        <v>8136</v>
      </c>
      <c r="F158" t="s">
        <v>6574</v>
      </c>
      <c r="G158" t="s">
        <v>7879</v>
      </c>
      <c r="H158" t="s">
        <v>8137</v>
      </c>
      <c r="I158" t="s">
        <v>7834</v>
      </c>
      <c r="J158" t="s">
        <v>1174</v>
      </c>
      <c r="K158" s="318"/>
      <c r="L158" t="s">
        <v>5814</v>
      </c>
      <c r="M158" s="319">
        <v>45785</v>
      </c>
      <c r="N158" s="318">
        <v>5</v>
      </c>
      <c r="O158" s="318"/>
      <c r="P158" s="318"/>
      <c r="Q158" s="319"/>
      <c r="R158" s="318"/>
      <c r="AA158" s="318" t="s">
        <v>62</v>
      </c>
      <c r="AB158" s="318" t="s">
        <v>8138</v>
      </c>
      <c r="AC158" s="318" t="s">
        <v>63</v>
      </c>
      <c r="AD158" t="s">
        <v>7660</v>
      </c>
      <c r="AE158" s="318">
        <v>46</v>
      </c>
      <c r="AF158" s="320">
        <v>209319</v>
      </c>
      <c r="AG158" s="318"/>
      <c r="AH158" s="320"/>
      <c r="AI158" t="s">
        <v>93</v>
      </c>
    </row>
    <row r="159" spans="1:35">
      <c r="A159" t="s">
        <v>608</v>
      </c>
      <c r="B159" s="1">
        <v>45769</v>
      </c>
      <c r="C159">
        <v>4</v>
      </c>
      <c r="D159">
        <v>421364</v>
      </c>
      <c r="E159" t="s">
        <v>8139</v>
      </c>
      <c r="F159" t="s">
        <v>93</v>
      </c>
      <c r="G159" t="s">
        <v>7727</v>
      </c>
      <c r="H159" t="s">
        <v>8140</v>
      </c>
      <c r="I159" t="s">
        <v>7690</v>
      </c>
      <c r="J159" t="s">
        <v>158</v>
      </c>
      <c r="K159" s="318"/>
      <c r="L159" t="s">
        <v>5814</v>
      </c>
      <c r="M159" s="319">
        <v>45797</v>
      </c>
      <c r="N159" s="318">
        <v>5</v>
      </c>
      <c r="O159" s="318"/>
      <c r="P159" s="318"/>
      <c r="Q159" s="319"/>
      <c r="R159" s="318"/>
      <c r="AA159" s="318" t="s">
        <v>50</v>
      </c>
      <c r="AB159" s="318" t="s">
        <v>8141</v>
      </c>
      <c r="AC159" s="318" t="s">
        <v>51</v>
      </c>
      <c r="AD159" t="s">
        <v>7669</v>
      </c>
      <c r="AE159" s="318">
        <v>27</v>
      </c>
      <c r="AF159" s="320">
        <v>204384</v>
      </c>
      <c r="AG159" s="318">
        <v>47</v>
      </c>
      <c r="AH159" s="320"/>
      <c r="AI159" t="s">
        <v>93</v>
      </c>
    </row>
    <row r="160" spans="1:35">
      <c r="A160" t="s">
        <v>612</v>
      </c>
      <c r="B160" s="1">
        <v>45769</v>
      </c>
      <c r="C160">
        <v>4</v>
      </c>
      <c r="D160">
        <v>421365</v>
      </c>
      <c r="E160" t="s">
        <v>8142</v>
      </c>
      <c r="F160" t="s">
        <v>93</v>
      </c>
      <c r="G160" t="s">
        <v>7727</v>
      </c>
      <c r="H160" t="s">
        <v>8143</v>
      </c>
      <c r="I160" t="s">
        <v>7668</v>
      </c>
      <c r="J160" t="s">
        <v>158</v>
      </c>
      <c r="K160" s="318"/>
      <c r="L160" t="s">
        <v>5814</v>
      </c>
      <c r="M160" s="319">
        <v>45819</v>
      </c>
      <c r="N160" s="318">
        <v>6</v>
      </c>
      <c r="O160" s="318"/>
      <c r="P160" s="318"/>
      <c r="Q160" s="319"/>
      <c r="R160" s="318"/>
      <c r="AA160" s="318" t="s">
        <v>253</v>
      </c>
      <c r="AB160" s="318" t="s">
        <v>8144</v>
      </c>
      <c r="AC160" s="318" t="s">
        <v>80</v>
      </c>
      <c r="AD160" t="s">
        <v>7669</v>
      </c>
      <c r="AE160" s="318">
        <v>21</v>
      </c>
      <c r="AF160" s="320">
        <v>226666</v>
      </c>
      <c r="AG160" s="318">
        <v>53</v>
      </c>
      <c r="AH160" s="320"/>
      <c r="AI160" t="s">
        <v>93</v>
      </c>
    </row>
    <row r="161" spans="1:35">
      <c r="A161" t="s">
        <v>616</v>
      </c>
      <c r="B161" s="1">
        <v>45769</v>
      </c>
      <c r="C161">
        <v>4</v>
      </c>
      <c r="D161">
        <v>421367</v>
      </c>
      <c r="E161" t="s">
        <v>8145</v>
      </c>
      <c r="F161" t="s">
        <v>93</v>
      </c>
      <c r="G161" t="s">
        <v>7904</v>
      </c>
      <c r="H161" t="s">
        <v>8146</v>
      </c>
      <c r="I161" t="s">
        <v>7690</v>
      </c>
      <c r="J161" t="s">
        <v>158</v>
      </c>
      <c r="K161" s="318"/>
      <c r="L161" t="s">
        <v>5814</v>
      </c>
      <c r="M161" s="319">
        <v>45798</v>
      </c>
      <c r="N161" s="318">
        <v>5</v>
      </c>
      <c r="O161" s="318" t="s">
        <v>1791</v>
      </c>
      <c r="P161" s="318" t="s">
        <v>1791</v>
      </c>
      <c r="Q161" s="319" t="s">
        <v>1791</v>
      </c>
      <c r="R161" s="318"/>
      <c r="AA161" s="318" t="s">
        <v>50</v>
      </c>
      <c r="AB161" s="318" t="s">
        <v>8147</v>
      </c>
      <c r="AC161" s="318" t="s">
        <v>51</v>
      </c>
      <c r="AD161" t="s">
        <v>7660</v>
      </c>
      <c r="AE161" s="318">
        <v>21</v>
      </c>
      <c r="AF161" s="320">
        <v>129444</v>
      </c>
      <c r="AG161" s="318">
        <v>14</v>
      </c>
      <c r="AH161" s="320">
        <v>47291</v>
      </c>
      <c r="AI161" t="s">
        <v>93</v>
      </c>
    </row>
    <row r="162" spans="1:35">
      <c r="A162" t="s">
        <v>621</v>
      </c>
      <c r="B162" s="1">
        <v>45769</v>
      </c>
      <c r="C162">
        <v>4</v>
      </c>
      <c r="D162">
        <v>421368</v>
      </c>
      <c r="E162" t="s">
        <v>8148</v>
      </c>
      <c r="F162" t="s">
        <v>93</v>
      </c>
      <c r="G162" t="s">
        <v>90</v>
      </c>
      <c r="H162" t="s">
        <v>8149</v>
      </c>
      <c r="I162" t="s">
        <v>7690</v>
      </c>
      <c r="J162" t="s">
        <v>158</v>
      </c>
      <c r="K162" s="318"/>
      <c r="L162" t="s">
        <v>5814</v>
      </c>
      <c r="M162" s="319">
        <v>45796</v>
      </c>
      <c r="N162" s="318">
        <v>5</v>
      </c>
      <c r="O162" s="318"/>
      <c r="P162" s="318"/>
      <c r="Q162" s="319"/>
      <c r="R162" s="318"/>
      <c r="AA162" s="318" t="s">
        <v>50</v>
      </c>
      <c r="AB162" s="318" t="s">
        <v>8150</v>
      </c>
      <c r="AC162" s="318" t="s">
        <v>51</v>
      </c>
      <c r="AD162" t="s">
        <v>7660</v>
      </c>
      <c r="AE162" s="318">
        <v>21</v>
      </c>
      <c r="AF162" s="320">
        <v>191233</v>
      </c>
      <c r="AG162" s="318">
        <v>27</v>
      </c>
      <c r="AH162" s="320"/>
      <c r="AI162" t="s">
        <v>93</v>
      </c>
    </row>
    <row r="163" spans="1:35">
      <c r="A163" t="s">
        <v>623</v>
      </c>
      <c r="B163" s="1">
        <v>45769</v>
      </c>
      <c r="C163">
        <v>4</v>
      </c>
      <c r="D163">
        <v>421369</v>
      </c>
      <c r="E163" t="s">
        <v>8151</v>
      </c>
      <c r="F163" t="s">
        <v>93</v>
      </c>
      <c r="G163" t="s">
        <v>752</v>
      </c>
      <c r="H163" t="s">
        <v>8152</v>
      </c>
      <c r="I163" t="s">
        <v>7690</v>
      </c>
      <c r="J163" t="s">
        <v>158</v>
      </c>
      <c r="K163" s="318"/>
      <c r="L163" t="s">
        <v>5814</v>
      </c>
      <c r="M163" s="319">
        <v>45807</v>
      </c>
      <c r="N163" s="318">
        <v>5</v>
      </c>
      <c r="O163" s="318"/>
      <c r="P163" s="318"/>
      <c r="Q163" s="319"/>
      <c r="R163" s="318"/>
      <c r="AA163" s="318" t="s">
        <v>253</v>
      </c>
      <c r="AB163" s="318" t="s">
        <v>8153</v>
      </c>
      <c r="AC163" s="318" t="s">
        <v>80</v>
      </c>
      <c r="AD163" t="s">
        <v>7660</v>
      </c>
      <c r="AE163" s="318">
        <v>21</v>
      </c>
      <c r="AF163" s="320">
        <v>222927</v>
      </c>
      <c r="AG163" s="318">
        <v>60</v>
      </c>
      <c r="AH163" s="320"/>
      <c r="AI163" t="s">
        <v>93</v>
      </c>
    </row>
    <row r="164" spans="1:35">
      <c r="A164" t="s">
        <v>626</v>
      </c>
      <c r="B164" s="1">
        <v>45770</v>
      </c>
      <c r="C164">
        <v>4</v>
      </c>
      <c r="D164">
        <v>421370</v>
      </c>
      <c r="E164" t="s">
        <v>8154</v>
      </c>
      <c r="F164" t="s">
        <v>6574</v>
      </c>
      <c r="G164" t="s">
        <v>7860</v>
      </c>
      <c r="H164" t="s">
        <v>8155</v>
      </c>
      <c r="I164" t="s">
        <v>7834</v>
      </c>
      <c r="J164" t="s">
        <v>41</v>
      </c>
      <c r="K164" s="318"/>
      <c r="L164" t="s">
        <v>5814</v>
      </c>
      <c r="M164" s="319">
        <v>45826</v>
      </c>
      <c r="N164" s="318">
        <v>6</v>
      </c>
      <c r="O164" s="318"/>
      <c r="P164" s="318"/>
      <c r="Q164" s="319"/>
      <c r="R164" s="318"/>
      <c r="AA164" s="318" t="s">
        <v>253</v>
      </c>
      <c r="AB164" s="318" t="s">
        <v>8156</v>
      </c>
      <c r="AC164" s="318" t="s">
        <v>80</v>
      </c>
      <c r="AD164" t="s">
        <v>7669</v>
      </c>
      <c r="AE164" s="318">
        <v>46</v>
      </c>
      <c r="AF164" s="320">
        <v>199461</v>
      </c>
      <c r="AG164" s="318">
        <v>79</v>
      </c>
      <c r="AH164" s="320"/>
      <c r="AI164" t="s">
        <v>93</v>
      </c>
    </row>
    <row r="165" spans="1:35">
      <c r="A165" t="s">
        <v>630</v>
      </c>
      <c r="B165" s="1">
        <v>45771</v>
      </c>
      <c r="C165">
        <v>4</v>
      </c>
      <c r="D165">
        <v>421371</v>
      </c>
      <c r="E165" t="s">
        <v>8157</v>
      </c>
      <c r="F165" t="s">
        <v>93</v>
      </c>
      <c r="G165" t="s">
        <v>7879</v>
      </c>
      <c r="H165" t="s">
        <v>8158</v>
      </c>
      <c r="I165" t="s">
        <v>7698</v>
      </c>
      <c r="J165" t="s">
        <v>8159</v>
      </c>
      <c r="K165" s="318"/>
      <c r="L165" t="s">
        <v>5814</v>
      </c>
      <c r="M165" s="319">
        <v>45803</v>
      </c>
      <c r="N165" s="318">
        <v>5</v>
      </c>
      <c r="O165" s="318"/>
      <c r="P165" s="318"/>
      <c r="Q165" s="319"/>
      <c r="R165" s="318"/>
      <c r="AA165" s="318" t="s">
        <v>50</v>
      </c>
      <c r="AB165" s="318" t="s">
        <v>8160</v>
      </c>
      <c r="AC165" s="318" t="s">
        <v>51</v>
      </c>
      <c r="AD165" t="s">
        <v>7660</v>
      </c>
      <c r="AE165" s="318">
        <v>24</v>
      </c>
      <c r="AF165" s="320">
        <v>212627</v>
      </c>
      <c r="AG165" s="318">
        <v>10</v>
      </c>
      <c r="AH165" s="320"/>
      <c r="AI165" t="s">
        <v>93</v>
      </c>
    </row>
    <row r="166" spans="1:35">
      <c r="A166" t="s">
        <v>633</v>
      </c>
      <c r="B166" s="1">
        <v>45771</v>
      </c>
      <c r="C166">
        <v>4</v>
      </c>
      <c r="D166">
        <v>421374</v>
      </c>
      <c r="E166" t="s">
        <v>8161</v>
      </c>
      <c r="F166" t="s">
        <v>93</v>
      </c>
      <c r="G166" t="s">
        <v>7666</v>
      </c>
      <c r="H166" t="s">
        <v>8162</v>
      </c>
      <c r="I166" t="s">
        <v>7698</v>
      </c>
      <c r="J166" t="s">
        <v>158</v>
      </c>
      <c r="K166" s="318"/>
      <c r="L166" t="s">
        <v>5814</v>
      </c>
      <c r="M166" s="319">
        <v>45796</v>
      </c>
      <c r="N166" s="318">
        <v>5</v>
      </c>
      <c r="O166" s="318"/>
      <c r="P166" s="318"/>
      <c r="Q166" s="319"/>
      <c r="R166" s="318"/>
      <c r="AA166" s="318" t="s">
        <v>50</v>
      </c>
      <c r="AB166" s="318" t="s">
        <v>8163</v>
      </c>
      <c r="AC166" s="318" t="s">
        <v>51</v>
      </c>
      <c r="AD166" t="s">
        <v>7669</v>
      </c>
      <c r="AE166" s="318">
        <v>20</v>
      </c>
      <c r="AF166" s="320">
        <v>198394</v>
      </c>
      <c r="AG166" s="318">
        <v>10</v>
      </c>
      <c r="AH166" s="320"/>
      <c r="AI166" t="s">
        <v>93</v>
      </c>
    </row>
    <row r="167" spans="1:35">
      <c r="A167" t="s">
        <v>640</v>
      </c>
      <c r="B167" s="1">
        <v>45772</v>
      </c>
      <c r="C167">
        <v>4</v>
      </c>
      <c r="D167">
        <v>421375</v>
      </c>
      <c r="E167" t="s">
        <v>8164</v>
      </c>
      <c r="F167" t="s">
        <v>6574</v>
      </c>
      <c r="G167" t="s">
        <v>7778</v>
      </c>
      <c r="H167" t="s">
        <v>8165</v>
      </c>
      <c r="I167" t="s">
        <v>7834</v>
      </c>
      <c r="J167" t="s">
        <v>8166</v>
      </c>
      <c r="K167" s="318"/>
      <c r="L167" t="s">
        <v>5814</v>
      </c>
      <c r="M167" s="319">
        <v>45806</v>
      </c>
      <c r="N167" s="318">
        <v>5</v>
      </c>
      <c r="O167" s="318"/>
      <c r="P167" s="318"/>
      <c r="Q167" s="319"/>
      <c r="R167" s="318"/>
      <c r="AA167" s="318" t="s">
        <v>50</v>
      </c>
      <c r="AB167" s="318" t="s">
        <v>8167</v>
      </c>
      <c r="AC167" s="318" t="s">
        <v>51</v>
      </c>
      <c r="AD167" t="s">
        <v>7669</v>
      </c>
      <c r="AE167" s="318">
        <v>46</v>
      </c>
      <c r="AF167" s="320">
        <v>228857</v>
      </c>
      <c r="AG167" s="318">
        <v>110</v>
      </c>
      <c r="AH167" s="320"/>
      <c r="AI167" t="s">
        <v>93</v>
      </c>
    </row>
    <row r="168" spans="1:35">
      <c r="A168" t="s">
        <v>643</v>
      </c>
      <c r="B168" s="1">
        <v>45772</v>
      </c>
      <c r="C168">
        <v>4</v>
      </c>
      <c r="D168">
        <v>421376</v>
      </c>
      <c r="E168" t="s">
        <v>8168</v>
      </c>
      <c r="F168" t="s">
        <v>93</v>
      </c>
      <c r="G168" t="s">
        <v>90</v>
      </c>
      <c r="H168" t="s">
        <v>8169</v>
      </c>
      <c r="I168" t="s">
        <v>8170</v>
      </c>
      <c r="J168" t="s">
        <v>158</v>
      </c>
      <c r="K168" s="318"/>
      <c r="L168" t="s">
        <v>5814</v>
      </c>
      <c r="M168" s="319">
        <v>45790</v>
      </c>
      <c r="N168" s="318">
        <v>5</v>
      </c>
      <c r="O168" s="318"/>
      <c r="P168" s="318"/>
      <c r="Q168" s="319"/>
      <c r="R168" s="318"/>
      <c r="AA168" s="318" t="s">
        <v>253</v>
      </c>
      <c r="AB168" s="318" t="s">
        <v>8171</v>
      </c>
      <c r="AC168" s="318" t="s">
        <v>80</v>
      </c>
      <c r="AD168" t="s">
        <v>7660</v>
      </c>
      <c r="AE168" s="318">
        <v>21</v>
      </c>
      <c r="AF168" s="320">
        <v>164642</v>
      </c>
      <c r="AG168" s="318">
        <v>22</v>
      </c>
      <c r="AH168" s="320"/>
      <c r="AI168" t="s">
        <v>93</v>
      </c>
    </row>
    <row r="169" spans="1:35">
      <c r="A169" t="s">
        <v>649</v>
      </c>
      <c r="B169" s="1">
        <v>45772</v>
      </c>
      <c r="C169">
        <v>4</v>
      </c>
      <c r="D169">
        <v>421377</v>
      </c>
      <c r="E169" t="s">
        <v>8172</v>
      </c>
      <c r="F169" t="s">
        <v>93</v>
      </c>
      <c r="G169" t="s">
        <v>7671</v>
      </c>
      <c r="H169" t="s">
        <v>8173</v>
      </c>
      <c r="I169" t="s">
        <v>7769</v>
      </c>
      <c r="J169" t="s">
        <v>158</v>
      </c>
      <c r="K169" s="318"/>
      <c r="L169" t="s">
        <v>5814</v>
      </c>
      <c r="M169" s="319">
        <v>45793</v>
      </c>
      <c r="N169" s="318">
        <v>5</v>
      </c>
      <c r="O169" s="318"/>
      <c r="P169" s="318"/>
      <c r="Q169" s="319"/>
      <c r="R169" s="318"/>
      <c r="AA169" s="318" t="s">
        <v>50</v>
      </c>
      <c r="AB169" s="318" t="s">
        <v>8174</v>
      </c>
      <c r="AC169" s="318" t="s">
        <v>51</v>
      </c>
      <c r="AD169" t="s">
        <v>7660</v>
      </c>
      <c r="AE169" s="318">
        <v>21</v>
      </c>
      <c r="AF169" s="320">
        <v>188704</v>
      </c>
      <c r="AG169" s="318">
        <v>53</v>
      </c>
      <c r="AH169" s="320"/>
      <c r="AI169" t="s">
        <v>93</v>
      </c>
    </row>
    <row r="170" spans="1:35">
      <c r="A170" t="s">
        <v>652</v>
      </c>
      <c r="B170" s="1">
        <v>45772</v>
      </c>
      <c r="C170">
        <v>4</v>
      </c>
      <c r="D170">
        <v>421378</v>
      </c>
      <c r="E170" t="s">
        <v>8175</v>
      </c>
      <c r="F170" t="s">
        <v>93</v>
      </c>
      <c r="G170" t="s">
        <v>7904</v>
      </c>
      <c r="H170" t="s">
        <v>8176</v>
      </c>
      <c r="I170" t="s">
        <v>7690</v>
      </c>
      <c r="J170" t="s">
        <v>158</v>
      </c>
      <c r="K170" s="318"/>
      <c r="L170" t="s">
        <v>5814</v>
      </c>
      <c r="M170" s="319">
        <v>45800</v>
      </c>
      <c r="N170" s="318">
        <v>5</v>
      </c>
      <c r="O170" s="318"/>
      <c r="P170" s="318"/>
      <c r="Q170" s="319"/>
      <c r="R170" s="318"/>
      <c r="AA170" s="318" t="s">
        <v>50</v>
      </c>
      <c r="AB170" s="318" t="s">
        <v>8177</v>
      </c>
      <c r="AC170" s="318" t="s">
        <v>51</v>
      </c>
      <c r="AD170" t="s">
        <v>7660</v>
      </c>
      <c r="AE170" s="318">
        <v>21</v>
      </c>
      <c r="AF170" s="320">
        <v>163444</v>
      </c>
      <c r="AG170" s="318">
        <v>28</v>
      </c>
      <c r="AH170" s="320"/>
      <c r="AI170" t="s">
        <v>93</v>
      </c>
    </row>
    <row r="171" spans="1:35">
      <c r="A171" t="s">
        <v>653</v>
      </c>
      <c r="B171" s="1">
        <v>45772</v>
      </c>
      <c r="C171">
        <v>4</v>
      </c>
      <c r="D171">
        <v>421379</v>
      </c>
      <c r="E171" t="s">
        <v>8178</v>
      </c>
      <c r="F171" t="s">
        <v>93</v>
      </c>
      <c r="G171" t="s">
        <v>7773</v>
      </c>
      <c r="H171" t="s">
        <v>8179</v>
      </c>
      <c r="I171" t="s">
        <v>7677</v>
      </c>
      <c r="J171" t="s">
        <v>158</v>
      </c>
      <c r="K171" s="318"/>
      <c r="L171" t="s">
        <v>5814</v>
      </c>
      <c r="M171" s="319">
        <v>45799</v>
      </c>
      <c r="N171" s="318">
        <v>5</v>
      </c>
      <c r="O171" s="318"/>
      <c r="P171" s="318"/>
      <c r="Q171" s="319"/>
      <c r="R171" s="318"/>
      <c r="AA171" s="318" t="s">
        <v>50</v>
      </c>
      <c r="AB171" s="318" t="s">
        <v>8180</v>
      </c>
      <c r="AC171" s="318" t="s">
        <v>51</v>
      </c>
      <c r="AD171" t="s">
        <v>7660</v>
      </c>
      <c r="AE171" s="318">
        <v>21</v>
      </c>
      <c r="AF171" s="320">
        <v>162183</v>
      </c>
      <c r="AG171" s="318">
        <v>20</v>
      </c>
      <c r="AH171" s="320"/>
      <c r="AI171" t="s">
        <v>93</v>
      </c>
    </row>
    <row r="172" spans="1:35">
      <c r="A172" t="s">
        <v>657</v>
      </c>
      <c r="B172" s="1">
        <v>45772</v>
      </c>
      <c r="C172">
        <v>4</v>
      </c>
      <c r="D172">
        <v>421380</v>
      </c>
      <c r="E172" t="s">
        <v>8181</v>
      </c>
      <c r="F172" t="s">
        <v>93</v>
      </c>
      <c r="G172" t="s">
        <v>7860</v>
      </c>
      <c r="H172" t="s">
        <v>8182</v>
      </c>
      <c r="I172" t="s">
        <v>7800</v>
      </c>
      <c r="J172" t="s">
        <v>158</v>
      </c>
      <c r="K172" s="318"/>
      <c r="L172" t="s">
        <v>5814</v>
      </c>
      <c r="M172" s="319">
        <v>45810</v>
      </c>
      <c r="N172" s="318">
        <v>6</v>
      </c>
      <c r="O172" s="318"/>
      <c r="P172" s="318"/>
      <c r="Q172" s="319"/>
      <c r="R172" s="318"/>
      <c r="AA172" s="318" t="s">
        <v>50</v>
      </c>
      <c r="AB172" s="318" t="s">
        <v>8183</v>
      </c>
      <c r="AC172" s="318" t="s">
        <v>51</v>
      </c>
      <c r="AD172" t="s">
        <v>7669</v>
      </c>
      <c r="AE172" s="318">
        <v>20</v>
      </c>
      <c r="AF172" s="320">
        <v>194550</v>
      </c>
      <c r="AG172" s="318">
        <v>30</v>
      </c>
      <c r="AH172" s="320"/>
      <c r="AI172" t="s">
        <v>93</v>
      </c>
    </row>
    <row r="173" spans="1:35">
      <c r="A173" t="s">
        <v>660</v>
      </c>
      <c r="B173" s="1">
        <v>45772</v>
      </c>
      <c r="C173">
        <v>4</v>
      </c>
      <c r="D173">
        <v>421381</v>
      </c>
      <c r="E173" t="s">
        <v>8184</v>
      </c>
      <c r="F173" t="s">
        <v>93</v>
      </c>
      <c r="G173" t="s">
        <v>752</v>
      </c>
      <c r="H173" t="s">
        <v>8185</v>
      </c>
      <c r="I173" t="s">
        <v>7690</v>
      </c>
      <c r="J173" t="s">
        <v>8186</v>
      </c>
      <c r="K173" s="318"/>
      <c r="L173" t="s">
        <v>5814</v>
      </c>
      <c r="M173" s="319">
        <v>45798</v>
      </c>
      <c r="N173" s="318">
        <v>5</v>
      </c>
      <c r="O173" s="318"/>
      <c r="P173" s="318"/>
      <c r="Q173" s="319"/>
      <c r="R173" s="318"/>
      <c r="AA173" s="318" t="s">
        <v>253</v>
      </c>
      <c r="AB173" s="318" t="s">
        <v>8187</v>
      </c>
      <c r="AC173" s="318" t="s">
        <v>80</v>
      </c>
      <c r="AD173" t="s">
        <v>7660</v>
      </c>
      <c r="AE173" s="318">
        <v>27</v>
      </c>
      <c r="AF173" s="320">
        <v>203598</v>
      </c>
      <c r="AG173" s="318">
        <v>31</v>
      </c>
      <c r="AH173" s="320"/>
      <c r="AI173" t="s">
        <v>93</v>
      </c>
    </row>
    <row r="174" spans="1:35">
      <c r="A174" t="s">
        <v>663</v>
      </c>
      <c r="B174" s="1">
        <v>45772</v>
      </c>
      <c r="C174">
        <v>4</v>
      </c>
      <c r="D174">
        <v>421383</v>
      </c>
      <c r="E174" t="s">
        <v>8188</v>
      </c>
      <c r="F174" t="s">
        <v>93</v>
      </c>
      <c r="G174" t="s">
        <v>7666</v>
      </c>
      <c r="H174" t="s">
        <v>8189</v>
      </c>
      <c r="I174" t="s">
        <v>7800</v>
      </c>
      <c r="J174" t="s">
        <v>158</v>
      </c>
      <c r="K174" s="318"/>
      <c r="L174" t="s">
        <v>5814</v>
      </c>
      <c r="M174" s="319">
        <v>45793</v>
      </c>
      <c r="N174" s="318">
        <v>5</v>
      </c>
      <c r="O174" s="318"/>
      <c r="P174" s="318"/>
      <c r="Q174" s="319"/>
      <c r="R174" s="318"/>
      <c r="AA174" s="318" t="s">
        <v>50</v>
      </c>
      <c r="AB174" s="318" t="s">
        <v>8190</v>
      </c>
      <c r="AC174" s="318" t="s">
        <v>51</v>
      </c>
      <c r="AD174" t="s">
        <v>7669</v>
      </c>
      <c r="AE174" s="318">
        <v>20</v>
      </c>
      <c r="AF174" s="320">
        <v>212792</v>
      </c>
      <c r="AG174" s="318">
        <v>61</v>
      </c>
      <c r="AH174" s="320"/>
      <c r="AI174" t="s">
        <v>93</v>
      </c>
    </row>
    <row r="175" spans="1:35">
      <c r="A175" t="s">
        <v>666</v>
      </c>
      <c r="B175" s="1">
        <v>45772</v>
      </c>
      <c r="C175">
        <v>4</v>
      </c>
      <c r="D175">
        <v>421387</v>
      </c>
      <c r="E175" t="s">
        <v>8191</v>
      </c>
      <c r="F175" t="s">
        <v>93</v>
      </c>
      <c r="G175" t="s">
        <v>7671</v>
      </c>
      <c r="H175" t="s">
        <v>8192</v>
      </c>
      <c r="I175" t="s">
        <v>93</v>
      </c>
      <c r="J175" t="s">
        <v>1340</v>
      </c>
      <c r="K175" s="318"/>
      <c r="L175" t="s">
        <v>5814</v>
      </c>
      <c r="M175" s="319">
        <v>45854</v>
      </c>
      <c r="N175" s="318">
        <v>7</v>
      </c>
      <c r="O175" s="318"/>
      <c r="P175" s="318"/>
      <c r="Q175" s="319"/>
      <c r="R175" s="318"/>
      <c r="AA175" s="318" t="s">
        <v>109</v>
      </c>
      <c r="AB175" s="318" t="s">
        <v>8193</v>
      </c>
      <c r="AC175" s="318" t="s">
        <v>95</v>
      </c>
      <c r="AD175" t="s">
        <v>7660</v>
      </c>
      <c r="AE175" s="318">
        <v>27</v>
      </c>
      <c r="AF175" s="320">
        <v>308728</v>
      </c>
      <c r="AG175" s="318"/>
      <c r="AH175" s="320"/>
      <c r="AI175" t="s">
        <v>93</v>
      </c>
    </row>
    <row r="176" spans="1:35">
      <c r="A176" t="s">
        <v>669</v>
      </c>
      <c r="B176" s="1">
        <v>45775</v>
      </c>
      <c r="C176">
        <v>4</v>
      </c>
      <c r="D176">
        <v>421388</v>
      </c>
      <c r="E176" t="s">
        <v>8194</v>
      </c>
      <c r="F176" t="s">
        <v>93</v>
      </c>
      <c r="G176" t="s">
        <v>7778</v>
      </c>
      <c r="H176" t="s">
        <v>8195</v>
      </c>
      <c r="I176" t="s">
        <v>7690</v>
      </c>
      <c r="J176" t="s">
        <v>158</v>
      </c>
      <c r="K176" s="318"/>
      <c r="L176" t="s">
        <v>5814</v>
      </c>
      <c r="M176" s="319">
        <v>45797</v>
      </c>
      <c r="N176" s="318">
        <v>5</v>
      </c>
      <c r="O176" s="318"/>
      <c r="P176" s="318"/>
      <c r="Q176" s="319"/>
      <c r="R176" s="318"/>
      <c r="AA176" s="318" t="s">
        <v>50</v>
      </c>
      <c r="AB176" s="318" t="s">
        <v>8196</v>
      </c>
      <c r="AC176" s="318" t="s">
        <v>51</v>
      </c>
      <c r="AD176" t="s">
        <v>7669</v>
      </c>
      <c r="AE176" s="318">
        <v>27</v>
      </c>
      <c r="AF176" s="320">
        <v>194767</v>
      </c>
      <c r="AG176" s="318">
        <v>33</v>
      </c>
      <c r="AH176" s="320"/>
      <c r="AI176" t="s">
        <v>93</v>
      </c>
    </row>
    <row r="177" spans="1:35">
      <c r="A177" t="s">
        <v>672</v>
      </c>
      <c r="B177" s="1">
        <v>45775</v>
      </c>
      <c r="C177">
        <v>4</v>
      </c>
      <c r="D177">
        <v>421389</v>
      </c>
      <c r="E177" t="s">
        <v>8197</v>
      </c>
      <c r="F177" t="s">
        <v>93</v>
      </c>
      <c r="G177" t="s">
        <v>7841</v>
      </c>
      <c r="H177" t="s">
        <v>8198</v>
      </c>
      <c r="I177" t="s">
        <v>7721</v>
      </c>
      <c r="J177" t="s">
        <v>158</v>
      </c>
      <c r="K177" s="318"/>
      <c r="L177" t="s">
        <v>5814</v>
      </c>
      <c r="M177" s="319">
        <v>45817</v>
      </c>
      <c r="N177" s="318">
        <v>6</v>
      </c>
      <c r="O177" s="318"/>
      <c r="P177" s="318"/>
      <c r="Q177" s="319"/>
      <c r="R177" s="318"/>
      <c r="AA177" s="318" t="s">
        <v>50</v>
      </c>
      <c r="AB177" s="318" t="s">
        <v>8199</v>
      </c>
      <c r="AC177" s="318" t="s">
        <v>51</v>
      </c>
      <c r="AD177" t="s">
        <v>7669</v>
      </c>
      <c r="AE177" s="318">
        <v>21</v>
      </c>
      <c r="AF177" s="320">
        <v>250263</v>
      </c>
      <c r="AG177" s="318">
        <v>72</v>
      </c>
      <c r="AH177" s="320"/>
      <c r="AI177" t="s">
        <v>93</v>
      </c>
    </row>
    <row r="178" spans="1:35">
      <c r="A178" t="s">
        <v>675</v>
      </c>
      <c r="B178" s="1">
        <v>45775</v>
      </c>
      <c r="C178">
        <v>4</v>
      </c>
      <c r="D178">
        <v>421390</v>
      </c>
      <c r="E178" t="s">
        <v>8200</v>
      </c>
      <c r="F178" t="s">
        <v>93</v>
      </c>
      <c r="G178" t="s">
        <v>7666</v>
      </c>
      <c r="H178" t="s">
        <v>8201</v>
      </c>
      <c r="I178" t="s">
        <v>7883</v>
      </c>
      <c r="J178" t="s">
        <v>158</v>
      </c>
      <c r="K178" s="318"/>
      <c r="L178" t="s">
        <v>5814</v>
      </c>
      <c r="M178" s="319">
        <v>45810</v>
      </c>
      <c r="N178" s="318">
        <v>6</v>
      </c>
      <c r="O178" s="318"/>
      <c r="P178" s="318"/>
      <c r="Q178" s="319"/>
      <c r="R178" s="318"/>
      <c r="AA178" s="318" t="s">
        <v>50</v>
      </c>
      <c r="AB178" s="318" t="s">
        <v>8202</v>
      </c>
      <c r="AC178" s="318" t="s">
        <v>51</v>
      </c>
      <c r="AD178" t="s">
        <v>7669</v>
      </c>
      <c r="AE178" s="318">
        <v>20</v>
      </c>
      <c r="AF178" s="320">
        <v>175840</v>
      </c>
      <c r="AG178" s="318">
        <v>11</v>
      </c>
      <c r="AH178" s="320"/>
      <c r="AI178" t="s">
        <v>93</v>
      </c>
    </row>
    <row r="179" spans="1:35">
      <c r="A179" t="s">
        <v>678</v>
      </c>
      <c r="B179" s="1">
        <v>45777</v>
      </c>
      <c r="C179">
        <v>4</v>
      </c>
      <c r="D179">
        <v>421392</v>
      </c>
      <c r="E179" t="s">
        <v>8203</v>
      </c>
      <c r="F179" t="s">
        <v>93</v>
      </c>
      <c r="G179" t="s">
        <v>358</v>
      </c>
      <c r="H179" t="s">
        <v>8204</v>
      </c>
      <c r="I179" t="s">
        <v>7690</v>
      </c>
      <c r="J179" t="s">
        <v>158</v>
      </c>
      <c r="K179" s="318"/>
      <c r="L179" t="s">
        <v>5814</v>
      </c>
      <c r="M179" s="319">
        <v>45797</v>
      </c>
      <c r="N179" s="318">
        <v>5</v>
      </c>
      <c r="O179" s="318"/>
      <c r="P179" s="318"/>
      <c r="Q179" s="319"/>
      <c r="R179" s="318"/>
      <c r="AA179" s="318" t="s">
        <v>50</v>
      </c>
      <c r="AB179" s="318" t="s">
        <v>8205</v>
      </c>
      <c r="AC179" s="318" t="s">
        <v>51</v>
      </c>
      <c r="AD179" t="s">
        <v>7660</v>
      </c>
      <c r="AE179" s="318">
        <v>21</v>
      </c>
      <c r="AF179" s="320">
        <v>196903</v>
      </c>
      <c r="AG179" s="318">
        <v>54</v>
      </c>
      <c r="AH179" s="320"/>
      <c r="AI179" t="s">
        <v>93</v>
      </c>
    </row>
    <row r="180" spans="1:35">
      <c r="A180" t="s">
        <v>681</v>
      </c>
      <c r="B180" s="1">
        <v>45777</v>
      </c>
      <c r="C180">
        <v>4</v>
      </c>
      <c r="D180">
        <v>421394</v>
      </c>
      <c r="E180" t="s">
        <v>8206</v>
      </c>
      <c r="F180" t="s">
        <v>93</v>
      </c>
      <c r="G180" t="s">
        <v>7666</v>
      </c>
      <c r="H180" t="s">
        <v>8207</v>
      </c>
      <c r="I180" t="s">
        <v>7883</v>
      </c>
      <c r="J180" t="s">
        <v>1174</v>
      </c>
      <c r="K180" s="318"/>
      <c r="L180" t="s">
        <v>5814</v>
      </c>
      <c r="M180" s="319">
        <v>45933</v>
      </c>
      <c r="N180" s="318">
        <v>10</v>
      </c>
      <c r="O180" s="318"/>
      <c r="P180" s="318"/>
      <c r="Q180" s="319"/>
      <c r="R180" s="318"/>
      <c r="AA180" s="318" t="s">
        <v>109</v>
      </c>
      <c r="AB180" s="318" t="s">
        <v>8208</v>
      </c>
      <c r="AC180" s="318" t="s">
        <v>95</v>
      </c>
      <c r="AD180" t="s">
        <v>7669</v>
      </c>
      <c r="AE180" s="318">
        <v>27</v>
      </c>
      <c r="AF180" s="320">
        <v>14403</v>
      </c>
      <c r="AG180" s="318"/>
      <c r="AH180" s="320"/>
      <c r="AI180" t="s">
        <v>93</v>
      </c>
    </row>
    <row r="181" spans="1:35">
      <c r="A181" t="s">
        <v>684</v>
      </c>
      <c r="B181" s="1">
        <v>45777</v>
      </c>
      <c r="C181">
        <v>4</v>
      </c>
      <c r="D181">
        <v>421396</v>
      </c>
      <c r="E181" t="s">
        <v>8209</v>
      </c>
      <c r="F181" t="s">
        <v>93</v>
      </c>
      <c r="G181" t="s">
        <v>7671</v>
      </c>
      <c r="H181" t="s">
        <v>8192</v>
      </c>
      <c r="I181" t="s">
        <v>93</v>
      </c>
      <c r="J181" t="s">
        <v>1340</v>
      </c>
      <c r="K181" s="318"/>
      <c r="L181" t="s">
        <v>5814</v>
      </c>
      <c r="M181" s="319">
        <v>45854</v>
      </c>
      <c r="N181" s="318">
        <v>7</v>
      </c>
      <c r="O181" s="318"/>
      <c r="P181" s="318"/>
      <c r="Q181" s="319"/>
      <c r="R181" s="318"/>
      <c r="AA181" s="318" t="s">
        <v>109</v>
      </c>
      <c r="AB181" s="318" t="s">
        <v>8210</v>
      </c>
      <c r="AC181" s="318" t="s">
        <v>95</v>
      </c>
      <c r="AD181" t="s">
        <v>7660</v>
      </c>
      <c r="AE181" s="318">
        <v>27</v>
      </c>
      <c r="AF181" s="320">
        <v>150029</v>
      </c>
      <c r="AG181" s="318"/>
      <c r="AH181" s="320"/>
      <c r="AI181" t="s">
        <v>93</v>
      </c>
    </row>
    <row r="182" spans="1:35">
      <c r="A182" t="s">
        <v>687</v>
      </c>
      <c r="B182" s="1">
        <v>45779</v>
      </c>
      <c r="C182">
        <v>5</v>
      </c>
      <c r="D182">
        <v>421397</v>
      </c>
      <c r="E182" t="s">
        <v>8211</v>
      </c>
      <c r="F182" t="s">
        <v>93</v>
      </c>
      <c r="G182" t="s">
        <v>7904</v>
      </c>
      <c r="H182" t="s">
        <v>8212</v>
      </c>
      <c r="I182" t="s">
        <v>7800</v>
      </c>
      <c r="J182" t="s">
        <v>158</v>
      </c>
      <c r="K182" s="318"/>
      <c r="L182" t="s">
        <v>5814</v>
      </c>
      <c r="M182" s="319">
        <v>45804</v>
      </c>
      <c r="N182" s="318">
        <v>5</v>
      </c>
      <c r="O182" s="318"/>
      <c r="P182" s="318"/>
      <c r="Q182" s="319"/>
      <c r="R182" s="318"/>
      <c r="AA182" s="318" t="s">
        <v>50</v>
      </c>
      <c r="AB182" s="318" t="s">
        <v>8213</v>
      </c>
      <c r="AC182" s="318" t="s">
        <v>51</v>
      </c>
      <c r="AD182" t="s">
        <v>7660</v>
      </c>
      <c r="AE182" s="318">
        <v>20</v>
      </c>
      <c r="AF182" s="320">
        <v>183859</v>
      </c>
      <c r="AG182" s="318">
        <v>10</v>
      </c>
      <c r="AH182" s="320"/>
      <c r="AI182" t="s">
        <v>93</v>
      </c>
    </row>
    <row r="183" spans="1:35">
      <c r="A183" t="s">
        <v>689</v>
      </c>
      <c r="B183" s="1">
        <v>45779</v>
      </c>
      <c r="C183">
        <v>5</v>
      </c>
      <c r="D183">
        <v>421398</v>
      </c>
      <c r="E183" t="s">
        <v>8214</v>
      </c>
      <c r="F183" t="s">
        <v>93</v>
      </c>
      <c r="G183" t="s">
        <v>90</v>
      </c>
      <c r="H183" t="s">
        <v>8215</v>
      </c>
      <c r="I183" t="s">
        <v>7800</v>
      </c>
      <c r="J183" t="s">
        <v>158</v>
      </c>
      <c r="K183" s="318"/>
      <c r="L183" t="s">
        <v>5814</v>
      </c>
      <c r="M183" s="319">
        <v>45806</v>
      </c>
      <c r="N183" s="318">
        <v>5</v>
      </c>
      <c r="O183" s="318"/>
      <c r="P183" s="318"/>
      <c r="Q183" s="319"/>
      <c r="R183" s="318"/>
      <c r="AA183" s="318" t="s">
        <v>253</v>
      </c>
      <c r="AB183" s="318" t="s">
        <v>8216</v>
      </c>
      <c r="AC183" s="318" t="s">
        <v>80</v>
      </c>
      <c r="AD183" t="s">
        <v>7660</v>
      </c>
      <c r="AE183" s="318">
        <v>20</v>
      </c>
      <c r="AF183" s="320">
        <v>200315</v>
      </c>
      <c r="AG183" s="318">
        <v>20</v>
      </c>
      <c r="AH183" s="320"/>
      <c r="AI183" t="s">
        <v>93</v>
      </c>
    </row>
    <row r="184" spans="1:35">
      <c r="A184" t="s">
        <v>692</v>
      </c>
      <c r="B184" s="1">
        <v>45779</v>
      </c>
      <c r="C184">
        <v>5</v>
      </c>
      <c r="D184">
        <v>421399</v>
      </c>
      <c r="E184" t="s">
        <v>8217</v>
      </c>
      <c r="F184" t="s">
        <v>6574</v>
      </c>
      <c r="G184" t="s">
        <v>7727</v>
      </c>
      <c r="H184" t="s">
        <v>8218</v>
      </c>
      <c r="I184" t="s">
        <v>7834</v>
      </c>
      <c r="J184" t="s">
        <v>8219</v>
      </c>
      <c r="K184" s="318"/>
      <c r="L184" t="s">
        <v>5814</v>
      </c>
      <c r="M184" s="319">
        <v>45803</v>
      </c>
      <c r="N184" s="318">
        <v>5</v>
      </c>
      <c r="O184" s="318"/>
      <c r="P184" s="318"/>
      <c r="Q184" s="319"/>
      <c r="R184" s="318"/>
      <c r="AA184" s="318" t="s">
        <v>50</v>
      </c>
      <c r="AB184" s="318" t="s">
        <v>8220</v>
      </c>
      <c r="AC184" s="318" t="s">
        <v>51</v>
      </c>
      <c r="AD184" t="s">
        <v>7669</v>
      </c>
      <c r="AE184" s="318">
        <v>46</v>
      </c>
      <c r="AF184" s="320">
        <v>188664</v>
      </c>
      <c r="AG184" s="318">
        <v>53</v>
      </c>
      <c r="AH184" s="320"/>
      <c r="AI184" t="s">
        <v>93</v>
      </c>
    </row>
    <row r="185" spans="1:35">
      <c r="A185" t="s">
        <v>695</v>
      </c>
      <c r="B185" s="1">
        <v>45784</v>
      </c>
      <c r="C185">
        <v>5</v>
      </c>
      <c r="D185">
        <v>421400</v>
      </c>
      <c r="E185" t="s">
        <v>8041</v>
      </c>
      <c r="F185" t="s">
        <v>93</v>
      </c>
      <c r="G185" t="s">
        <v>90</v>
      </c>
      <c r="H185" t="s">
        <v>8221</v>
      </c>
      <c r="I185" t="s">
        <v>7721</v>
      </c>
      <c r="J185" t="s">
        <v>8134</v>
      </c>
      <c r="K185" s="318"/>
      <c r="L185" t="s">
        <v>5814</v>
      </c>
      <c r="M185" s="319">
        <v>45849</v>
      </c>
      <c r="N185" s="318">
        <v>7</v>
      </c>
      <c r="O185" s="318"/>
      <c r="P185" s="318"/>
      <c r="Q185" s="319"/>
      <c r="R185" s="318"/>
      <c r="AA185" s="318" t="s">
        <v>253</v>
      </c>
      <c r="AB185" s="318" t="s">
        <v>8222</v>
      </c>
      <c r="AC185" s="318" t="s">
        <v>80</v>
      </c>
      <c r="AD185" t="s">
        <v>7660</v>
      </c>
      <c r="AE185" s="318">
        <v>27</v>
      </c>
      <c r="AF185" s="320">
        <v>57611</v>
      </c>
      <c r="AG185" s="318"/>
      <c r="AH185" s="320"/>
      <c r="AI185" t="s">
        <v>93</v>
      </c>
    </row>
    <row r="186" spans="1:35">
      <c r="A186" t="s">
        <v>698</v>
      </c>
      <c r="B186" s="1">
        <v>45784</v>
      </c>
      <c r="C186">
        <v>5</v>
      </c>
      <c r="D186">
        <v>421402</v>
      </c>
      <c r="E186" t="s">
        <v>8223</v>
      </c>
      <c r="F186" t="s">
        <v>6574</v>
      </c>
      <c r="G186" t="s">
        <v>7860</v>
      </c>
      <c r="H186" t="s">
        <v>8224</v>
      </c>
      <c r="I186" t="s">
        <v>7834</v>
      </c>
      <c r="J186" t="s">
        <v>8225</v>
      </c>
      <c r="K186" s="318"/>
      <c r="L186" t="s">
        <v>5814</v>
      </c>
      <c r="M186" s="319">
        <v>45810</v>
      </c>
      <c r="N186" s="318">
        <v>6</v>
      </c>
      <c r="O186" s="318"/>
      <c r="P186" s="318"/>
      <c r="Q186" s="319"/>
      <c r="R186" s="318"/>
      <c r="AA186" s="318" t="s">
        <v>109</v>
      </c>
      <c r="AB186" s="318" t="s">
        <v>8226</v>
      </c>
      <c r="AC186" s="318" t="s">
        <v>95</v>
      </c>
      <c r="AD186" t="s">
        <v>7669</v>
      </c>
      <c r="AE186" s="318">
        <v>46</v>
      </c>
      <c r="AF186" s="320">
        <v>236667</v>
      </c>
      <c r="AG186" s="318">
        <v>100</v>
      </c>
      <c r="AH186" s="320"/>
      <c r="AI186" t="s">
        <v>93</v>
      </c>
    </row>
    <row r="187" spans="1:35">
      <c r="A187" t="s">
        <v>701</v>
      </c>
      <c r="B187" s="1">
        <v>45784</v>
      </c>
      <c r="C187">
        <v>5</v>
      </c>
      <c r="D187">
        <v>421403</v>
      </c>
      <c r="E187" t="s">
        <v>8227</v>
      </c>
      <c r="F187" t="s">
        <v>93</v>
      </c>
      <c r="G187" t="s">
        <v>7773</v>
      </c>
      <c r="H187" t="s">
        <v>8228</v>
      </c>
      <c r="I187" t="s">
        <v>7800</v>
      </c>
      <c r="J187" t="s">
        <v>158</v>
      </c>
      <c r="K187" s="318"/>
      <c r="L187" t="s">
        <v>5814</v>
      </c>
      <c r="M187" s="319">
        <v>45805</v>
      </c>
      <c r="N187" s="318">
        <v>5</v>
      </c>
      <c r="O187" s="318"/>
      <c r="P187" s="318"/>
      <c r="Q187" s="319"/>
      <c r="R187" s="318"/>
      <c r="AA187" s="318" t="s">
        <v>50</v>
      </c>
      <c r="AB187" s="318" t="s">
        <v>8229</v>
      </c>
      <c r="AC187" s="318" t="s">
        <v>51</v>
      </c>
      <c r="AD187" t="s">
        <v>7660</v>
      </c>
      <c r="AE187" s="318">
        <v>20</v>
      </c>
      <c r="AF187" s="320">
        <v>199334</v>
      </c>
      <c r="AG187" s="318">
        <v>28</v>
      </c>
      <c r="AH187" s="320"/>
      <c r="AI187" t="s">
        <v>93</v>
      </c>
    </row>
    <row r="188" spans="1:35">
      <c r="A188" t="s">
        <v>704</v>
      </c>
      <c r="B188" s="1">
        <v>45784</v>
      </c>
      <c r="C188">
        <v>5</v>
      </c>
      <c r="D188">
        <v>421404</v>
      </c>
      <c r="E188" t="s">
        <v>8230</v>
      </c>
      <c r="F188" t="s">
        <v>93</v>
      </c>
      <c r="G188" t="s">
        <v>7773</v>
      </c>
      <c r="H188" t="s">
        <v>8231</v>
      </c>
      <c r="I188" t="s">
        <v>7800</v>
      </c>
      <c r="J188" t="s">
        <v>1340</v>
      </c>
      <c r="K188" s="318"/>
      <c r="L188" t="s">
        <v>5814</v>
      </c>
      <c r="M188" s="319">
        <v>45807</v>
      </c>
      <c r="N188" s="318">
        <v>5</v>
      </c>
      <c r="O188" s="318"/>
      <c r="P188" s="318"/>
      <c r="Q188" s="319"/>
      <c r="R188" s="318"/>
      <c r="AA188" s="318" t="s">
        <v>253</v>
      </c>
      <c r="AB188" s="318" t="s">
        <v>8232</v>
      </c>
      <c r="AC188" s="318" t="s">
        <v>80</v>
      </c>
      <c r="AD188" t="s">
        <v>7660</v>
      </c>
      <c r="AE188" s="318">
        <v>27</v>
      </c>
      <c r="AF188" s="320">
        <v>250800</v>
      </c>
      <c r="AG188" s="318">
        <v>70</v>
      </c>
      <c r="AH188" s="320"/>
      <c r="AI188" t="s">
        <v>93</v>
      </c>
    </row>
    <row r="189" spans="1:35">
      <c r="A189" t="s">
        <v>707</v>
      </c>
      <c r="B189" s="1">
        <v>45755</v>
      </c>
      <c r="C189">
        <v>4</v>
      </c>
      <c r="D189">
        <v>421405</v>
      </c>
      <c r="E189" t="s">
        <v>8233</v>
      </c>
      <c r="F189" t="s">
        <v>93</v>
      </c>
      <c r="G189" t="s">
        <v>7671</v>
      </c>
      <c r="H189" t="s">
        <v>8234</v>
      </c>
      <c r="I189" t="s">
        <v>6259</v>
      </c>
      <c r="J189" t="s">
        <v>746</v>
      </c>
      <c r="K189" s="318"/>
      <c r="L189" t="s">
        <v>5814</v>
      </c>
      <c r="M189" s="319">
        <v>45825</v>
      </c>
      <c r="N189" s="318">
        <v>6</v>
      </c>
      <c r="O189" s="318"/>
      <c r="P189" s="318"/>
      <c r="Q189" s="319"/>
      <c r="R189" s="318"/>
      <c r="AA189" s="318" t="s">
        <v>253</v>
      </c>
      <c r="AB189" s="318" t="s">
        <v>8235</v>
      </c>
      <c r="AC189" s="318" t="s">
        <v>80</v>
      </c>
      <c r="AD189" t="s">
        <v>7660</v>
      </c>
      <c r="AE189" s="318">
        <v>301</v>
      </c>
      <c r="AF189" s="320">
        <v>303406</v>
      </c>
      <c r="AG189" s="318">
        <v>35</v>
      </c>
      <c r="AH189" s="320"/>
      <c r="AI189" t="s">
        <v>93</v>
      </c>
    </row>
    <row r="190" spans="1:35">
      <c r="A190" t="s">
        <v>710</v>
      </c>
      <c r="B190" s="1">
        <v>45785</v>
      </c>
      <c r="C190">
        <v>5</v>
      </c>
      <c r="D190">
        <v>421407</v>
      </c>
      <c r="E190" t="s">
        <v>8236</v>
      </c>
      <c r="F190" t="s">
        <v>93</v>
      </c>
      <c r="G190" t="s">
        <v>7773</v>
      </c>
      <c r="H190" t="s">
        <v>8237</v>
      </c>
      <c r="I190" t="s">
        <v>7800</v>
      </c>
      <c r="J190" t="s">
        <v>158</v>
      </c>
      <c r="K190" s="318"/>
      <c r="L190" t="s">
        <v>5814</v>
      </c>
      <c r="M190" s="319">
        <v>45811</v>
      </c>
      <c r="N190" s="318">
        <v>6</v>
      </c>
      <c r="O190" s="318"/>
      <c r="P190" s="318"/>
      <c r="Q190" s="319"/>
      <c r="R190" s="318"/>
      <c r="AA190" s="318" t="s">
        <v>253</v>
      </c>
      <c r="AB190" s="318" t="s">
        <v>8238</v>
      </c>
      <c r="AC190" s="318" t="s">
        <v>80</v>
      </c>
      <c r="AD190" t="s">
        <v>7660</v>
      </c>
      <c r="AE190" s="318">
        <v>20</v>
      </c>
      <c r="AF190" s="320">
        <v>176911</v>
      </c>
      <c r="AG190" s="318">
        <v>11</v>
      </c>
      <c r="AH190" s="320"/>
      <c r="AI190" t="s">
        <v>93</v>
      </c>
    </row>
    <row r="191" spans="1:35">
      <c r="A191" t="s">
        <v>713</v>
      </c>
      <c r="B191" s="1">
        <v>45786</v>
      </c>
      <c r="C191">
        <v>5</v>
      </c>
      <c r="D191">
        <v>421410</v>
      </c>
      <c r="E191" t="s">
        <v>8239</v>
      </c>
      <c r="F191" t="s">
        <v>93</v>
      </c>
      <c r="G191" t="s">
        <v>7841</v>
      </c>
      <c r="H191" t="s">
        <v>8240</v>
      </c>
      <c r="I191" t="s">
        <v>7698</v>
      </c>
      <c r="J191" t="s">
        <v>158</v>
      </c>
      <c r="K191" s="318"/>
      <c r="L191" t="s">
        <v>5814</v>
      </c>
      <c r="M191" s="319">
        <v>45806</v>
      </c>
      <c r="N191" s="318">
        <v>5</v>
      </c>
      <c r="O191" s="318"/>
      <c r="P191" s="318"/>
      <c r="Q191" s="319"/>
      <c r="R191" s="318"/>
      <c r="AA191" s="318" t="s">
        <v>50</v>
      </c>
      <c r="AB191" s="318" t="s">
        <v>8241</v>
      </c>
      <c r="AC191" s="318" t="s">
        <v>51</v>
      </c>
      <c r="AD191" t="s">
        <v>7669</v>
      </c>
      <c r="AE191" s="318">
        <v>20</v>
      </c>
      <c r="AF191" s="320">
        <v>195969</v>
      </c>
      <c r="AG191" s="318">
        <v>21</v>
      </c>
      <c r="AH191" s="320"/>
      <c r="AI191" t="s">
        <v>93</v>
      </c>
    </row>
    <row r="192" spans="1:35">
      <c r="A192" t="s">
        <v>717</v>
      </c>
      <c r="B192" s="1">
        <v>45789</v>
      </c>
      <c r="C192">
        <v>5</v>
      </c>
      <c r="D192">
        <v>421411</v>
      </c>
      <c r="E192" t="s">
        <v>7954</v>
      </c>
      <c r="F192" t="s">
        <v>6574</v>
      </c>
      <c r="G192" t="s">
        <v>7727</v>
      </c>
      <c r="H192" t="s">
        <v>8242</v>
      </c>
      <c r="I192" t="s">
        <v>7834</v>
      </c>
      <c r="J192" t="s">
        <v>8013</v>
      </c>
      <c r="K192" s="318"/>
      <c r="L192" t="s">
        <v>5814</v>
      </c>
      <c r="M192" s="319">
        <v>45791</v>
      </c>
      <c r="N192" s="318">
        <v>5</v>
      </c>
      <c r="O192" s="318"/>
      <c r="P192" s="318"/>
      <c r="Q192" s="319"/>
      <c r="R192" s="318"/>
      <c r="AA192" s="318" t="s">
        <v>253</v>
      </c>
      <c r="AB192" s="318" t="s">
        <v>8243</v>
      </c>
      <c r="AC192" s="318" t="s">
        <v>80</v>
      </c>
      <c r="AD192" t="s">
        <v>7669</v>
      </c>
      <c r="AE192" s="318">
        <v>46</v>
      </c>
      <c r="AF192" s="320">
        <v>40926</v>
      </c>
      <c r="AG192" s="318"/>
      <c r="AH192" s="320"/>
      <c r="AI192" t="s">
        <v>93</v>
      </c>
    </row>
    <row r="193" spans="1:35">
      <c r="A193" t="s">
        <v>720</v>
      </c>
      <c r="B193" s="1">
        <v>45789</v>
      </c>
      <c r="C193">
        <v>5</v>
      </c>
      <c r="D193">
        <v>421413</v>
      </c>
      <c r="E193" t="s">
        <v>8244</v>
      </c>
      <c r="F193" t="s">
        <v>93</v>
      </c>
      <c r="G193" t="s">
        <v>7860</v>
      </c>
      <c r="H193" t="s">
        <v>8245</v>
      </c>
      <c r="I193" t="s">
        <v>7690</v>
      </c>
      <c r="J193" t="s">
        <v>158</v>
      </c>
      <c r="K193" s="318"/>
      <c r="L193" t="s">
        <v>5814</v>
      </c>
      <c r="M193" s="319">
        <v>45811</v>
      </c>
      <c r="N193" s="318">
        <v>6</v>
      </c>
      <c r="O193" s="318"/>
      <c r="P193" s="318"/>
      <c r="Q193" s="319"/>
      <c r="R193" s="318"/>
      <c r="AA193" s="318" t="s">
        <v>50</v>
      </c>
      <c r="AB193" s="318" t="s">
        <v>8246</v>
      </c>
      <c r="AC193" s="318" t="s">
        <v>51</v>
      </c>
      <c r="AD193" t="s">
        <v>7669</v>
      </c>
      <c r="AE193" s="318">
        <v>21</v>
      </c>
      <c r="AF193" s="320">
        <v>201501</v>
      </c>
      <c r="AG193" s="318">
        <v>70</v>
      </c>
      <c r="AH193" s="320"/>
      <c r="AI193" t="s">
        <v>93</v>
      </c>
    </row>
    <row r="194" spans="1:35">
      <c r="A194" t="s">
        <v>723</v>
      </c>
      <c r="B194" s="1">
        <v>45789</v>
      </c>
      <c r="C194">
        <v>5</v>
      </c>
      <c r="D194">
        <v>421414</v>
      </c>
      <c r="E194" t="s">
        <v>8247</v>
      </c>
      <c r="F194" t="s">
        <v>93</v>
      </c>
      <c r="G194" t="s">
        <v>752</v>
      </c>
      <c r="H194" t="s">
        <v>8248</v>
      </c>
      <c r="I194" t="s">
        <v>8069</v>
      </c>
      <c r="J194" t="s">
        <v>158</v>
      </c>
      <c r="K194" s="318"/>
      <c r="L194" t="s">
        <v>5814</v>
      </c>
      <c r="M194" s="319">
        <v>45819</v>
      </c>
      <c r="N194" s="318">
        <v>6</v>
      </c>
      <c r="O194" s="318"/>
      <c r="P194" s="318" t="s">
        <v>267</v>
      </c>
      <c r="Q194" s="319">
        <v>45812</v>
      </c>
      <c r="R194" s="318" t="s">
        <v>50</v>
      </c>
      <c r="S194">
        <v>35020</v>
      </c>
      <c r="AA194" s="318" t="s">
        <v>253</v>
      </c>
      <c r="AB194" s="318" t="s">
        <v>8249</v>
      </c>
      <c r="AC194" s="318" t="s">
        <v>80</v>
      </c>
      <c r="AD194" t="s">
        <v>7660</v>
      </c>
      <c r="AE194" s="318">
        <v>21</v>
      </c>
      <c r="AF194" s="320">
        <v>259034</v>
      </c>
      <c r="AG194" s="318">
        <v>24</v>
      </c>
      <c r="AH194" s="320"/>
      <c r="AI194" t="s">
        <v>93</v>
      </c>
    </row>
    <row r="195" spans="1:35">
      <c r="A195" t="s">
        <v>726</v>
      </c>
      <c r="B195" s="1">
        <v>45790</v>
      </c>
      <c r="C195">
        <v>5</v>
      </c>
      <c r="D195">
        <v>421416</v>
      </c>
      <c r="E195" t="s">
        <v>8250</v>
      </c>
      <c r="F195" t="s">
        <v>93</v>
      </c>
      <c r="G195" t="s">
        <v>759</v>
      </c>
      <c r="H195" t="s">
        <v>8251</v>
      </c>
      <c r="I195" t="s">
        <v>7698</v>
      </c>
      <c r="J195" t="s">
        <v>8013</v>
      </c>
      <c r="K195" s="318"/>
      <c r="L195" t="s">
        <v>5814</v>
      </c>
      <c r="M195" s="319">
        <v>45804</v>
      </c>
      <c r="N195" s="318">
        <v>5</v>
      </c>
      <c r="O195" s="318"/>
      <c r="P195" s="318"/>
      <c r="Q195" s="319"/>
      <c r="R195" s="318"/>
      <c r="AA195" s="318" t="s">
        <v>50</v>
      </c>
      <c r="AB195" s="318" t="s">
        <v>8252</v>
      </c>
      <c r="AC195" s="318" t="s">
        <v>51</v>
      </c>
      <c r="AD195" t="s">
        <v>7660</v>
      </c>
      <c r="AE195" s="318">
        <v>27</v>
      </c>
      <c r="AF195" s="320">
        <v>28805</v>
      </c>
      <c r="AG195" s="318"/>
      <c r="AH195" s="320"/>
      <c r="AI195" t="s">
        <v>93</v>
      </c>
    </row>
    <row r="196" spans="1:35">
      <c r="A196" t="s">
        <v>729</v>
      </c>
      <c r="B196" s="1">
        <v>45791</v>
      </c>
      <c r="C196">
        <v>5</v>
      </c>
      <c r="D196">
        <v>421418</v>
      </c>
      <c r="E196" t="s">
        <v>8253</v>
      </c>
      <c r="F196" t="s">
        <v>93</v>
      </c>
      <c r="G196" t="s">
        <v>7727</v>
      </c>
      <c r="H196" t="s">
        <v>8254</v>
      </c>
      <c r="I196" t="s">
        <v>7690</v>
      </c>
      <c r="J196" t="s">
        <v>158</v>
      </c>
      <c r="K196" s="318"/>
      <c r="L196" t="s">
        <v>5814</v>
      </c>
      <c r="M196" s="319">
        <v>45819</v>
      </c>
      <c r="N196" s="318">
        <v>6</v>
      </c>
      <c r="O196" s="318"/>
      <c r="P196" s="318"/>
      <c r="Q196" s="319"/>
      <c r="R196" s="318"/>
      <c r="AA196" s="318" t="s">
        <v>253</v>
      </c>
      <c r="AB196" s="318" t="s">
        <v>8255</v>
      </c>
      <c r="AC196" s="318" t="s">
        <v>80</v>
      </c>
      <c r="AD196" t="s">
        <v>7669</v>
      </c>
      <c r="AE196" s="318">
        <v>21</v>
      </c>
      <c r="AF196" s="320">
        <v>150903</v>
      </c>
      <c r="AG196" s="318">
        <v>31</v>
      </c>
      <c r="AH196" s="320"/>
      <c r="AI196" t="s">
        <v>93</v>
      </c>
    </row>
    <row r="197" spans="1:35">
      <c r="A197" t="s">
        <v>732</v>
      </c>
      <c r="B197" s="1">
        <v>45791</v>
      </c>
      <c r="C197">
        <v>5</v>
      </c>
      <c r="D197">
        <v>421419</v>
      </c>
      <c r="E197" t="s">
        <v>8256</v>
      </c>
      <c r="F197" t="s">
        <v>93</v>
      </c>
      <c r="G197" t="s">
        <v>7879</v>
      </c>
      <c r="H197" t="s">
        <v>8257</v>
      </c>
      <c r="I197" t="s">
        <v>7721</v>
      </c>
      <c r="J197" t="s">
        <v>158</v>
      </c>
      <c r="K197" s="318"/>
      <c r="L197" t="s">
        <v>5814</v>
      </c>
      <c r="M197" s="319">
        <v>45799</v>
      </c>
      <c r="N197" s="318">
        <v>5</v>
      </c>
      <c r="O197" s="318"/>
      <c r="P197" s="318"/>
      <c r="Q197" s="319"/>
      <c r="R197" s="318"/>
      <c r="AA197" s="318" t="s">
        <v>50</v>
      </c>
      <c r="AB197" s="318" t="s">
        <v>8258</v>
      </c>
      <c r="AC197" s="318" t="s">
        <v>51</v>
      </c>
      <c r="AD197" t="s">
        <v>7660</v>
      </c>
      <c r="AE197" s="318">
        <v>27</v>
      </c>
      <c r="AF197" s="320">
        <v>179641</v>
      </c>
      <c r="AG197" s="318">
        <v>30</v>
      </c>
      <c r="AH197" s="320"/>
      <c r="AI197" t="s">
        <v>93</v>
      </c>
    </row>
    <row r="198" spans="1:35">
      <c r="A198" t="s">
        <v>735</v>
      </c>
      <c r="B198" s="1">
        <v>45791</v>
      </c>
      <c r="C198">
        <v>5</v>
      </c>
      <c r="D198">
        <v>421420</v>
      </c>
      <c r="E198" t="s">
        <v>8259</v>
      </c>
      <c r="F198" t="s">
        <v>93</v>
      </c>
      <c r="G198" t="s">
        <v>90</v>
      </c>
      <c r="H198" t="s">
        <v>8260</v>
      </c>
      <c r="I198" t="s">
        <v>7800</v>
      </c>
      <c r="J198" t="s">
        <v>7863</v>
      </c>
      <c r="K198" s="318"/>
      <c r="L198" t="s">
        <v>5814</v>
      </c>
      <c r="M198" s="319">
        <v>45803</v>
      </c>
      <c r="N198" s="318">
        <v>5</v>
      </c>
      <c r="O198" s="318"/>
      <c r="P198" s="318"/>
      <c r="Q198" s="319"/>
      <c r="R198" s="318"/>
      <c r="AA198" s="318" t="s">
        <v>50</v>
      </c>
      <c r="AB198" s="318" t="s">
        <v>8261</v>
      </c>
      <c r="AC198" s="318" t="s">
        <v>51</v>
      </c>
      <c r="AD198" t="s">
        <v>7660</v>
      </c>
      <c r="AE198" s="318">
        <v>23</v>
      </c>
      <c r="AF198" s="320">
        <v>200403</v>
      </c>
      <c r="AG198" s="318">
        <v>32</v>
      </c>
      <c r="AH198" s="320"/>
      <c r="AI198" t="s">
        <v>93</v>
      </c>
    </row>
    <row r="199" spans="1:35">
      <c r="A199" t="s">
        <v>738</v>
      </c>
      <c r="B199" s="1">
        <v>45791</v>
      </c>
      <c r="C199">
        <v>5</v>
      </c>
      <c r="D199">
        <v>421421</v>
      </c>
      <c r="E199" t="s">
        <v>8262</v>
      </c>
      <c r="F199" t="s">
        <v>93</v>
      </c>
      <c r="G199" t="s">
        <v>358</v>
      </c>
      <c r="H199" t="s">
        <v>8263</v>
      </c>
      <c r="I199" t="s">
        <v>7721</v>
      </c>
      <c r="J199" t="s">
        <v>158</v>
      </c>
      <c r="K199" s="318"/>
      <c r="L199" t="s">
        <v>5814</v>
      </c>
      <c r="M199" s="319">
        <v>45813</v>
      </c>
      <c r="N199" s="318">
        <v>6</v>
      </c>
      <c r="O199" s="318"/>
      <c r="P199" s="318"/>
      <c r="Q199" s="319"/>
      <c r="R199" s="318"/>
      <c r="AA199" s="318" t="s">
        <v>50</v>
      </c>
      <c r="AB199" s="318" t="s">
        <v>8264</v>
      </c>
      <c r="AC199" s="318" t="s">
        <v>51</v>
      </c>
      <c r="AD199" t="s">
        <v>7660</v>
      </c>
      <c r="AE199" s="318">
        <v>21</v>
      </c>
      <c r="AF199" s="320">
        <v>169864</v>
      </c>
      <c r="AG199" s="318">
        <v>16</v>
      </c>
      <c r="AH199" s="320"/>
      <c r="AI199" t="s">
        <v>93</v>
      </c>
    </row>
    <row r="200" spans="1:35">
      <c r="A200" t="s">
        <v>741</v>
      </c>
      <c r="B200" s="1">
        <v>45793</v>
      </c>
      <c r="C200">
        <v>5</v>
      </c>
      <c r="D200">
        <v>421422</v>
      </c>
      <c r="E200" t="s">
        <v>8265</v>
      </c>
      <c r="F200" t="s">
        <v>93</v>
      </c>
      <c r="G200" t="s">
        <v>90</v>
      </c>
      <c r="H200" t="s">
        <v>8266</v>
      </c>
      <c r="I200" t="s">
        <v>7800</v>
      </c>
      <c r="J200" t="s">
        <v>158</v>
      </c>
      <c r="K200" s="318"/>
      <c r="L200" t="s">
        <v>5814</v>
      </c>
      <c r="M200" s="319">
        <v>45817</v>
      </c>
      <c r="N200" s="318">
        <v>6</v>
      </c>
      <c r="O200" s="318"/>
      <c r="P200" s="318"/>
      <c r="Q200" s="319"/>
      <c r="R200" s="318"/>
      <c r="AA200" s="318" t="s">
        <v>50</v>
      </c>
      <c r="AB200" s="318" t="s">
        <v>8267</v>
      </c>
      <c r="AC200" s="318" t="s">
        <v>51</v>
      </c>
      <c r="AD200" t="s">
        <v>7660</v>
      </c>
      <c r="AE200" s="318">
        <v>20</v>
      </c>
      <c r="AF200" s="320">
        <v>192491</v>
      </c>
      <c r="AG200" s="318">
        <v>29</v>
      </c>
      <c r="AH200" s="320"/>
      <c r="AI200" t="s">
        <v>93</v>
      </c>
    </row>
    <row r="201" spans="1:35">
      <c r="A201" t="s">
        <v>744</v>
      </c>
      <c r="B201" s="1">
        <v>45793</v>
      </c>
      <c r="C201">
        <v>5</v>
      </c>
      <c r="D201">
        <v>421423</v>
      </c>
      <c r="E201" t="s">
        <v>8268</v>
      </c>
      <c r="F201" t="s">
        <v>93</v>
      </c>
      <c r="G201" t="s">
        <v>7696</v>
      </c>
      <c r="H201" t="s">
        <v>8269</v>
      </c>
      <c r="I201" t="s">
        <v>93</v>
      </c>
      <c r="J201" t="s">
        <v>158</v>
      </c>
      <c r="K201" s="318"/>
      <c r="L201" t="s">
        <v>5814</v>
      </c>
      <c r="M201" s="319">
        <v>45807</v>
      </c>
      <c r="N201" s="318">
        <v>5</v>
      </c>
      <c r="O201" s="318"/>
      <c r="P201" s="318"/>
      <c r="Q201" s="319"/>
      <c r="R201" s="318"/>
      <c r="AA201" s="318" t="s">
        <v>50</v>
      </c>
      <c r="AB201" s="318" t="s">
        <v>8270</v>
      </c>
      <c r="AC201" s="318" t="s">
        <v>51</v>
      </c>
      <c r="AD201" t="s">
        <v>7660</v>
      </c>
      <c r="AE201" s="318">
        <v>27</v>
      </c>
      <c r="AF201" s="320">
        <v>254172</v>
      </c>
      <c r="AG201" s="318">
        <v>93</v>
      </c>
      <c r="AH201" s="320"/>
      <c r="AI201" t="s">
        <v>93</v>
      </c>
    </row>
    <row r="202" spans="1:35">
      <c r="A202" t="s">
        <v>747</v>
      </c>
      <c r="B202" s="1">
        <v>45793</v>
      </c>
      <c r="C202">
        <v>5</v>
      </c>
      <c r="D202">
        <v>421424</v>
      </c>
      <c r="E202" t="s">
        <v>8271</v>
      </c>
      <c r="F202" t="s">
        <v>93</v>
      </c>
      <c r="G202" t="s">
        <v>7666</v>
      </c>
      <c r="H202" t="s">
        <v>8272</v>
      </c>
      <c r="I202" t="s">
        <v>7690</v>
      </c>
      <c r="J202" t="s">
        <v>158</v>
      </c>
      <c r="K202" s="318"/>
      <c r="L202" t="s">
        <v>5814</v>
      </c>
      <c r="M202" s="319">
        <v>45812</v>
      </c>
      <c r="N202" s="318">
        <v>6</v>
      </c>
      <c r="O202" s="318"/>
      <c r="P202" s="318"/>
      <c r="Q202" s="319"/>
      <c r="R202" s="318"/>
      <c r="AA202" s="318" t="s">
        <v>50</v>
      </c>
      <c r="AB202" s="318" t="s">
        <v>8273</v>
      </c>
      <c r="AC202" s="318" t="s">
        <v>51</v>
      </c>
      <c r="AD202" t="s">
        <v>7669</v>
      </c>
      <c r="AE202" s="318">
        <v>21</v>
      </c>
      <c r="AF202" s="320">
        <v>178374</v>
      </c>
      <c r="AG202" s="318">
        <v>85</v>
      </c>
      <c r="AH202" s="320"/>
      <c r="AI202" t="s">
        <v>93</v>
      </c>
    </row>
    <row r="203" spans="1:35">
      <c r="A203" t="s">
        <v>750</v>
      </c>
      <c r="B203" s="1">
        <v>45793</v>
      </c>
      <c r="C203">
        <v>5</v>
      </c>
      <c r="D203">
        <v>421425</v>
      </c>
      <c r="E203" t="s">
        <v>8274</v>
      </c>
      <c r="F203" t="s">
        <v>93</v>
      </c>
      <c r="G203" t="s">
        <v>90</v>
      </c>
      <c r="H203" t="s">
        <v>8275</v>
      </c>
      <c r="I203" t="s">
        <v>7690</v>
      </c>
      <c r="J203" t="s">
        <v>158</v>
      </c>
      <c r="K203" s="318"/>
      <c r="L203" t="s">
        <v>5814</v>
      </c>
      <c r="M203" s="319">
        <v>45810</v>
      </c>
      <c r="N203" s="318">
        <v>6</v>
      </c>
      <c r="O203" s="318"/>
      <c r="P203" s="318"/>
      <c r="Q203" s="319"/>
      <c r="R203" s="318"/>
      <c r="AA203" s="318" t="s">
        <v>50</v>
      </c>
      <c r="AB203" s="318" t="s">
        <v>8276</v>
      </c>
      <c r="AC203" s="318" t="s">
        <v>51</v>
      </c>
      <c r="AD203" t="s">
        <v>7660</v>
      </c>
      <c r="AE203" s="318">
        <v>21</v>
      </c>
      <c r="AF203" s="320">
        <v>140312</v>
      </c>
      <c r="AG203" s="318">
        <v>10</v>
      </c>
      <c r="AH203" s="320"/>
      <c r="AI203" t="s">
        <v>93</v>
      </c>
    </row>
    <row r="204" spans="1:35">
      <c r="A204" t="s">
        <v>754</v>
      </c>
      <c r="B204" s="1">
        <v>45793</v>
      </c>
      <c r="C204">
        <v>5</v>
      </c>
      <c r="D204">
        <v>421426</v>
      </c>
      <c r="E204" t="s">
        <v>7845</v>
      </c>
      <c r="F204" t="s">
        <v>6574</v>
      </c>
      <c r="G204" t="s">
        <v>7841</v>
      </c>
      <c r="H204" t="s">
        <v>7846</v>
      </c>
      <c r="I204" t="s">
        <v>7834</v>
      </c>
      <c r="J204" t="s">
        <v>8013</v>
      </c>
      <c r="K204" s="318"/>
      <c r="L204" t="s">
        <v>5814</v>
      </c>
      <c r="M204" s="319">
        <v>45821</v>
      </c>
      <c r="N204" s="318">
        <v>6</v>
      </c>
      <c r="O204" s="318"/>
      <c r="P204" s="318"/>
      <c r="Q204" s="319"/>
      <c r="R204" s="318"/>
      <c r="AA204" s="318" t="s">
        <v>253</v>
      </c>
      <c r="AB204" s="318" t="s">
        <v>8277</v>
      </c>
      <c r="AC204" s="318" t="s">
        <v>80</v>
      </c>
      <c r="AD204" t="s">
        <v>7669</v>
      </c>
      <c r="AE204" s="318">
        <v>46</v>
      </c>
      <c r="AF204" s="320">
        <v>34930</v>
      </c>
      <c r="AG204" s="318"/>
      <c r="AH204" s="320"/>
      <c r="AI204" t="s">
        <v>93</v>
      </c>
    </row>
    <row r="205" spans="1:35">
      <c r="A205" t="s">
        <v>757</v>
      </c>
      <c r="B205" s="1">
        <v>45793</v>
      </c>
      <c r="C205">
        <v>5</v>
      </c>
      <c r="D205">
        <v>421427</v>
      </c>
      <c r="E205" t="s">
        <v>8278</v>
      </c>
      <c r="F205" t="s">
        <v>93</v>
      </c>
      <c r="G205" t="s">
        <v>90</v>
      </c>
      <c r="H205" t="s">
        <v>8279</v>
      </c>
      <c r="I205" t="s">
        <v>7658</v>
      </c>
      <c r="J205" t="s">
        <v>158</v>
      </c>
      <c r="K205" s="318"/>
      <c r="L205" t="s">
        <v>5814</v>
      </c>
      <c r="M205" s="319">
        <v>45798</v>
      </c>
      <c r="N205" s="318">
        <v>5</v>
      </c>
      <c r="O205" s="318"/>
      <c r="P205" s="318"/>
      <c r="Q205" s="319"/>
      <c r="R205" s="318"/>
      <c r="AA205" s="318" t="s">
        <v>50</v>
      </c>
      <c r="AB205" s="318" t="s">
        <v>8280</v>
      </c>
      <c r="AC205" s="318" t="s">
        <v>51</v>
      </c>
      <c r="AD205" t="s">
        <v>7660</v>
      </c>
      <c r="AE205" s="318">
        <v>21</v>
      </c>
      <c r="AF205" s="320">
        <v>28805</v>
      </c>
      <c r="AG205" s="318"/>
      <c r="AH205" s="320"/>
      <c r="AI205" t="s">
        <v>93</v>
      </c>
    </row>
    <row r="206" spans="1:35">
      <c r="A206" t="s">
        <v>761</v>
      </c>
      <c r="B206" s="1">
        <v>45793</v>
      </c>
      <c r="C206">
        <v>5</v>
      </c>
      <c r="D206">
        <v>421428</v>
      </c>
      <c r="E206" t="s">
        <v>8281</v>
      </c>
      <c r="F206" t="s">
        <v>93</v>
      </c>
      <c r="G206" t="s">
        <v>90</v>
      </c>
      <c r="H206" t="s">
        <v>8282</v>
      </c>
      <c r="I206" t="s">
        <v>7769</v>
      </c>
      <c r="J206" t="s">
        <v>158</v>
      </c>
      <c r="K206" s="318"/>
      <c r="L206" t="s">
        <v>5814</v>
      </c>
      <c r="M206" s="319">
        <v>45827</v>
      </c>
      <c r="N206" s="318">
        <v>6</v>
      </c>
      <c r="O206" s="318"/>
      <c r="P206" s="318"/>
      <c r="Q206" s="319"/>
      <c r="R206" s="318"/>
      <c r="AA206" s="318" t="s">
        <v>253</v>
      </c>
      <c r="AB206" s="318">
        <v>50008408</v>
      </c>
      <c r="AC206" s="318" t="s">
        <v>80</v>
      </c>
      <c r="AD206" t="s">
        <v>7660</v>
      </c>
      <c r="AE206" s="318">
        <v>21</v>
      </c>
      <c r="AF206" s="320">
        <v>175626</v>
      </c>
      <c r="AG206" s="318">
        <v>26</v>
      </c>
      <c r="AH206" s="320"/>
      <c r="AI206" t="s">
        <v>93</v>
      </c>
    </row>
    <row r="207" spans="1:35">
      <c r="A207" t="s">
        <v>764</v>
      </c>
      <c r="B207" s="1">
        <v>45796</v>
      </c>
      <c r="C207">
        <v>5</v>
      </c>
      <c r="D207">
        <v>421430</v>
      </c>
      <c r="E207" t="s">
        <v>8283</v>
      </c>
      <c r="F207" t="s">
        <v>93</v>
      </c>
      <c r="G207" t="s">
        <v>7778</v>
      </c>
      <c r="H207" t="s">
        <v>8284</v>
      </c>
      <c r="I207" t="s">
        <v>8285</v>
      </c>
      <c r="J207" t="s">
        <v>8286</v>
      </c>
      <c r="K207" s="318"/>
      <c r="L207" t="s">
        <v>5814</v>
      </c>
      <c r="M207" s="319">
        <v>45800</v>
      </c>
      <c r="N207" s="318">
        <v>5</v>
      </c>
      <c r="O207" s="318"/>
      <c r="P207" s="318"/>
      <c r="Q207" s="319"/>
      <c r="R207" s="318"/>
      <c r="AA207" s="318" t="s">
        <v>50</v>
      </c>
      <c r="AB207" s="318" t="s">
        <v>8287</v>
      </c>
      <c r="AC207" s="318" t="s">
        <v>51</v>
      </c>
      <c r="AD207" t="s">
        <v>7669</v>
      </c>
      <c r="AE207" s="318">
        <v>20</v>
      </c>
      <c r="AF207" s="320">
        <v>39743</v>
      </c>
      <c r="AG207" s="318"/>
      <c r="AH207" s="320"/>
      <c r="AI207" t="s">
        <v>93</v>
      </c>
    </row>
    <row r="208" spans="1:35">
      <c r="A208" t="s">
        <v>767</v>
      </c>
      <c r="B208" s="1">
        <v>45797</v>
      </c>
      <c r="C208">
        <v>5</v>
      </c>
      <c r="D208">
        <v>421432</v>
      </c>
      <c r="E208" t="s">
        <v>8288</v>
      </c>
      <c r="F208" t="s">
        <v>93</v>
      </c>
      <c r="G208" t="s">
        <v>7860</v>
      </c>
      <c r="H208" t="s">
        <v>8289</v>
      </c>
      <c r="I208" t="s">
        <v>7883</v>
      </c>
      <c r="J208" t="s">
        <v>158</v>
      </c>
      <c r="K208" s="318"/>
      <c r="L208" t="s">
        <v>5814</v>
      </c>
      <c r="M208" s="319">
        <v>45817</v>
      </c>
      <c r="N208" s="318">
        <v>6</v>
      </c>
      <c r="O208" s="318"/>
      <c r="P208" s="318"/>
      <c r="Q208" s="319"/>
      <c r="R208" s="318"/>
      <c r="AA208" s="318" t="s">
        <v>50</v>
      </c>
      <c r="AB208" s="318" t="s">
        <v>8290</v>
      </c>
      <c r="AC208" s="318" t="s">
        <v>51</v>
      </c>
      <c r="AD208" t="s">
        <v>7669</v>
      </c>
      <c r="AE208" s="318">
        <v>20</v>
      </c>
      <c r="AF208" s="320">
        <v>220422</v>
      </c>
      <c r="AG208" s="318">
        <v>83</v>
      </c>
      <c r="AH208" s="320"/>
      <c r="AI208" t="s">
        <v>93</v>
      </c>
    </row>
    <row r="209" spans="1:35">
      <c r="A209" t="s">
        <v>769</v>
      </c>
      <c r="B209" s="1">
        <v>45797</v>
      </c>
      <c r="C209">
        <v>5</v>
      </c>
      <c r="D209">
        <v>421433</v>
      </c>
      <c r="E209" t="s">
        <v>8291</v>
      </c>
      <c r="F209" t="s">
        <v>93</v>
      </c>
      <c r="G209" t="s">
        <v>7773</v>
      </c>
      <c r="H209" t="s">
        <v>8292</v>
      </c>
      <c r="I209" t="s">
        <v>7883</v>
      </c>
      <c r="J209" t="s">
        <v>158</v>
      </c>
      <c r="K209" s="318"/>
      <c r="L209" t="s">
        <v>5814</v>
      </c>
      <c r="M209" s="319">
        <v>45826</v>
      </c>
      <c r="N209" s="318">
        <v>6</v>
      </c>
      <c r="O209" s="318"/>
      <c r="P209" s="318"/>
      <c r="Q209" s="319"/>
      <c r="R209" s="318"/>
      <c r="AA209" s="318" t="s">
        <v>253</v>
      </c>
      <c r="AB209" s="318">
        <v>50008830</v>
      </c>
      <c r="AC209" s="318" t="s">
        <v>80</v>
      </c>
      <c r="AD209" t="s">
        <v>7660</v>
      </c>
      <c r="AE209" s="318">
        <v>20</v>
      </c>
      <c r="AF209" s="320">
        <v>179541</v>
      </c>
      <c r="AG209" s="318">
        <v>10</v>
      </c>
      <c r="AH209" s="320"/>
      <c r="AI209" t="s">
        <v>93</v>
      </c>
    </row>
    <row r="210" spans="1:35">
      <c r="A210" t="s">
        <v>772</v>
      </c>
      <c r="B210" s="1">
        <v>45797</v>
      </c>
      <c r="C210">
        <v>5</v>
      </c>
      <c r="D210">
        <v>421434</v>
      </c>
      <c r="E210" t="s">
        <v>8293</v>
      </c>
      <c r="F210" t="s">
        <v>93</v>
      </c>
      <c r="G210" t="s">
        <v>7696</v>
      </c>
      <c r="H210" t="s">
        <v>8294</v>
      </c>
      <c r="I210" t="s">
        <v>7883</v>
      </c>
      <c r="J210" t="s">
        <v>158</v>
      </c>
      <c r="K210" s="318"/>
      <c r="L210" t="s">
        <v>5814</v>
      </c>
      <c r="M210" s="319">
        <v>45831</v>
      </c>
      <c r="N210" s="318">
        <v>6</v>
      </c>
      <c r="O210" s="318"/>
      <c r="P210" s="318"/>
      <c r="Q210" s="319"/>
      <c r="R210" s="318"/>
      <c r="AA210" s="318" t="s">
        <v>253</v>
      </c>
      <c r="AB210" s="318">
        <v>50009545</v>
      </c>
      <c r="AC210" s="318" t="s">
        <v>80</v>
      </c>
      <c r="AD210" t="s">
        <v>7660</v>
      </c>
      <c r="AE210" s="318">
        <v>20</v>
      </c>
      <c r="AF210" s="320">
        <v>200204</v>
      </c>
      <c r="AG210" s="318">
        <v>42</v>
      </c>
      <c r="AH210" s="320"/>
      <c r="AI210" t="s">
        <v>93</v>
      </c>
    </row>
    <row r="211" spans="1:35">
      <c r="A211" t="s">
        <v>775</v>
      </c>
      <c r="B211" s="1">
        <v>45797</v>
      </c>
      <c r="C211">
        <v>5</v>
      </c>
      <c r="D211">
        <v>421435</v>
      </c>
      <c r="E211" t="s">
        <v>8295</v>
      </c>
      <c r="F211" t="s">
        <v>93</v>
      </c>
      <c r="G211" t="s">
        <v>759</v>
      </c>
      <c r="H211" t="s">
        <v>8296</v>
      </c>
      <c r="I211" t="s">
        <v>93</v>
      </c>
      <c r="J211" t="s">
        <v>8297</v>
      </c>
      <c r="K211" s="318"/>
      <c r="L211" t="s">
        <v>5814</v>
      </c>
      <c r="M211" s="319">
        <v>45869</v>
      </c>
      <c r="N211" s="318">
        <v>7</v>
      </c>
      <c r="O211" s="318"/>
      <c r="P211" s="318"/>
      <c r="Q211" s="319"/>
      <c r="R211" s="318"/>
      <c r="AA211" s="318" t="s">
        <v>109</v>
      </c>
      <c r="AB211" s="318">
        <v>50008439</v>
      </c>
      <c r="AC211" s="318" t="s">
        <v>95</v>
      </c>
      <c r="AD211" t="s">
        <v>7660</v>
      </c>
      <c r="AE211" s="318">
        <v>23</v>
      </c>
      <c r="AF211" s="320">
        <v>171504</v>
      </c>
      <c r="AG211" s="318">
        <v>10</v>
      </c>
      <c r="AH211" s="320"/>
      <c r="AI211" t="s">
        <v>93</v>
      </c>
    </row>
    <row r="212" spans="1:35">
      <c r="A212" t="s">
        <v>778</v>
      </c>
      <c r="B212" s="1">
        <v>45797</v>
      </c>
      <c r="C212">
        <v>5</v>
      </c>
      <c r="D212">
        <v>421436</v>
      </c>
      <c r="E212" t="s">
        <v>8298</v>
      </c>
      <c r="F212" t="s">
        <v>93</v>
      </c>
      <c r="G212" t="s">
        <v>7841</v>
      </c>
      <c r="H212" t="s">
        <v>8299</v>
      </c>
      <c r="I212" t="s">
        <v>7769</v>
      </c>
      <c r="J212" t="s">
        <v>158</v>
      </c>
      <c r="K212" s="318"/>
      <c r="L212" t="s">
        <v>5814</v>
      </c>
      <c r="M212" s="319">
        <v>45820</v>
      </c>
      <c r="N212" s="318">
        <v>6</v>
      </c>
      <c r="O212" s="318"/>
      <c r="P212" s="318"/>
      <c r="Q212" s="319"/>
      <c r="R212" s="318"/>
      <c r="AA212" s="318" t="s">
        <v>253</v>
      </c>
      <c r="AB212" s="318" t="s">
        <v>8300</v>
      </c>
      <c r="AC212" s="318" t="s">
        <v>80</v>
      </c>
      <c r="AD212" t="s">
        <v>7669</v>
      </c>
      <c r="AE212" s="318">
        <v>21</v>
      </c>
      <c r="AF212" s="320">
        <v>173282</v>
      </c>
      <c r="AG212" s="318">
        <v>22</v>
      </c>
      <c r="AH212" s="320"/>
      <c r="AI212" t="s">
        <v>93</v>
      </c>
    </row>
    <row r="213" spans="1:35">
      <c r="A213" t="s">
        <v>781</v>
      </c>
      <c r="B213" s="1">
        <v>45798</v>
      </c>
      <c r="C213">
        <v>5</v>
      </c>
      <c r="D213">
        <v>421437</v>
      </c>
      <c r="E213" t="s">
        <v>8301</v>
      </c>
      <c r="F213" t="s">
        <v>93</v>
      </c>
      <c r="G213" t="s">
        <v>7879</v>
      </c>
      <c r="H213" t="s">
        <v>8302</v>
      </c>
      <c r="I213" t="s">
        <v>7677</v>
      </c>
      <c r="J213" t="s">
        <v>7761</v>
      </c>
      <c r="K213" s="318"/>
      <c r="L213" t="s">
        <v>5814</v>
      </c>
      <c r="M213" s="319">
        <v>45806</v>
      </c>
      <c r="N213" s="318">
        <v>5</v>
      </c>
      <c r="O213" s="318"/>
      <c r="P213" s="318"/>
      <c r="Q213" s="319"/>
      <c r="R213" s="318"/>
      <c r="AA213" s="318" t="s">
        <v>50</v>
      </c>
      <c r="AB213" s="318" t="s">
        <v>8303</v>
      </c>
      <c r="AC213" s="318" t="s">
        <v>51</v>
      </c>
      <c r="AD213" t="s">
        <v>7660</v>
      </c>
      <c r="AE213" s="318">
        <v>24</v>
      </c>
      <c r="AF213" s="320">
        <v>12443</v>
      </c>
      <c r="AG213" s="318"/>
      <c r="AH213" s="320"/>
      <c r="AI213" t="s">
        <v>93</v>
      </c>
    </row>
    <row r="214" spans="1:35">
      <c r="A214" t="s">
        <v>784</v>
      </c>
      <c r="B214" s="1">
        <v>45798</v>
      </c>
      <c r="C214">
        <v>5</v>
      </c>
      <c r="D214">
        <v>421438</v>
      </c>
      <c r="E214" t="s">
        <v>8304</v>
      </c>
      <c r="F214" t="s">
        <v>93</v>
      </c>
      <c r="G214" t="s">
        <v>752</v>
      </c>
      <c r="H214" t="s">
        <v>8305</v>
      </c>
      <c r="I214" t="s">
        <v>7690</v>
      </c>
      <c r="J214" t="s">
        <v>8306</v>
      </c>
      <c r="K214" s="318"/>
      <c r="L214" t="s">
        <v>5814</v>
      </c>
      <c r="M214" s="319">
        <v>45799</v>
      </c>
      <c r="N214" s="318">
        <v>5</v>
      </c>
      <c r="O214" s="318"/>
      <c r="P214" s="318"/>
      <c r="Q214" s="319"/>
      <c r="R214" s="318"/>
      <c r="AA214" s="318" t="s">
        <v>50</v>
      </c>
      <c r="AB214" s="318" t="s">
        <v>8307</v>
      </c>
      <c r="AC214" s="318" t="s">
        <v>51</v>
      </c>
      <c r="AD214" t="s">
        <v>7660</v>
      </c>
      <c r="AE214" s="318">
        <v>21</v>
      </c>
      <c r="AF214" s="320">
        <v>15284</v>
      </c>
      <c r="AG214" s="318"/>
      <c r="AH214" s="320"/>
      <c r="AI214" t="s">
        <v>93</v>
      </c>
    </row>
    <row r="215" spans="1:35">
      <c r="A215" t="s">
        <v>787</v>
      </c>
      <c r="B215" s="1">
        <v>45798</v>
      </c>
      <c r="C215">
        <v>5</v>
      </c>
      <c r="D215">
        <v>421439</v>
      </c>
      <c r="E215" t="s">
        <v>8308</v>
      </c>
      <c r="F215" t="s">
        <v>93</v>
      </c>
      <c r="G215" t="s">
        <v>7841</v>
      </c>
      <c r="H215" t="s">
        <v>8309</v>
      </c>
      <c r="I215" t="s">
        <v>7690</v>
      </c>
      <c r="J215" t="s">
        <v>8306</v>
      </c>
      <c r="K215" s="318"/>
      <c r="L215" t="s">
        <v>5814</v>
      </c>
      <c r="M215" s="319">
        <v>45805</v>
      </c>
      <c r="N215" s="318">
        <v>5</v>
      </c>
      <c r="O215" s="318"/>
      <c r="P215" s="318"/>
      <c r="Q215" s="319"/>
      <c r="R215" s="318"/>
      <c r="AA215" s="318" t="s">
        <v>50</v>
      </c>
      <c r="AB215" s="318" t="s">
        <v>8310</v>
      </c>
      <c r="AC215" s="318" t="s">
        <v>51</v>
      </c>
      <c r="AD215" t="s">
        <v>7669</v>
      </c>
      <c r="AE215" s="318">
        <v>21</v>
      </c>
      <c r="AF215" s="320">
        <v>27080</v>
      </c>
      <c r="AG215" s="318"/>
      <c r="AH215" s="320"/>
      <c r="AI215" t="s">
        <v>93</v>
      </c>
    </row>
    <row r="216" spans="1:35">
      <c r="A216" t="s">
        <v>790</v>
      </c>
      <c r="B216" s="1">
        <v>45798</v>
      </c>
      <c r="C216">
        <v>5</v>
      </c>
      <c r="D216">
        <v>421440</v>
      </c>
      <c r="E216" t="s">
        <v>8311</v>
      </c>
      <c r="F216" t="s">
        <v>93</v>
      </c>
      <c r="G216" t="s">
        <v>7904</v>
      </c>
      <c r="H216" t="s">
        <v>8312</v>
      </c>
      <c r="I216" t="s">
        <v>7769</v>
      </c>
      <c r="J216" t="s">
        <v>8306</v>
      </c>
      <c r="K216" s="318"/>
      <c r="L216" t="s">
        <v>5814</v>
      </c>
      <c r="M216" s="319">
        <v>45806</v>
      </c>
      <c r="N216" s="318">
        <v>5</v>
      </c>
      <c r="O216" s="318"/>
      <c r="P216" s="318"/>
      <c r="Q216" s="319"/>
      <c r="R216" s="318"/>
      <c r="AA216" s="318" t="s">
        <v>50</v>
      </c>
      <c r="AB216" s="318" t="s">
        <v>8313</v>
      </c>
      <c r="AC216" s="318" t="s">
        <v>51</v>
      </c>
      <c r="AD216" t="s">
        <v>7660</v>
      </c>
      <c r="AE216" s="318">
        <v>21</v>
      </c>
      <c r="AF216" s="320">
        <v>28142</v>
      </c>
      <c r="AG216" s="318"/>
      <c r="AH216" s="320"/>
      <c r="AI216" t="s">
        <v>93</v>
      </c>
    </row>
    <row r="217" spans="1:35">
      <c r="A217" t="s">
        <v>793</v>
      </c>
      <c r="B217" s="1">
        <v>45798</v>
      </c>
      <c r="C217">
        <v>5</v>
      </c>
      <c r="D217">
        <v>421441</v>
      </c>
      <c r="E217" t="s">
        <v>8314</v>
      </c>
      <c r="F217" t="s">
        <v>93</v>
      </c>
      <c r="G217" t="s">
        <v>7727</v>
      </c>
      <c r="H217" t="s">
        <v>8315</v>
      </c>
      <c r="I217" t="s">
        <v>7721</v>
      </c>
      <c r="J217" t="s">
        <v>158</v>
      </c>
      <c r="K217" s="318"/>
      <c r="L217" t="s">
        <v>5814</v>
      </c>
      <c r="M217" s="319">
        <v>45813</v>
      </c>
      <c r="N217" s="318">
        <v>6</v>
      </c>
      <c r="O217" s="318"/>
      <c r="P217" s="318"/>
      <c r="Q217" s="319"/>
      <c r="R217" s="318"/>
      <c r="AA217" s="318" t="s">
        <v>50</v>
      </c>
      <c r="AB217" s="318" t="s">
        <v>8316</v>
      </c>
      <c r="AC217" s="318" t="s">
        <v>51</v>
      </c>
      <c r="AD217" t="s">
        <v>7669</v>
      </c>
      <c r="AE217" s="318">
        <v>21</v>
      </c>
      <c r="AF217" s="320">
        <v>169974</v>
      </c>
      <c r="AG217" s="318">
        <v>10</v>
      </c>
      <c r="AH217" s="320"/>
      <c r="AI217" t="s">
        <v>93</v>
      </c>
    </row>
    <row r="218" spans="1:35">
      <c r="A218" t="s">
        <v>796</v>
      </c>
      <c r="B218" s="1">
        <v>45798</v>
      </c>
      <c r="C218">
        <v>5</v>
      </c>
      <c r="D218">
        <v>421442</v>
      </c>
      <c r="E218" t="s">
        <v>8317</v>
      </c>
      <c r="F218" t="s">
        <v>93</v>
      </c>
      <c r="G218" t="s">
        <v>7773</v>
      </c>
      <c r="H218" t="s">
        <v>8318</v>
      </c>
      <c r="I218" t="s">
        <v>93</v>
      </c>
      <c r="J218" t="s">
        <v>158</v>
      </c>
      <c r="K218" s="318"/>
      <c r="L218" t="s">
        <v>5814</v>
      </c>
      <c r="M218" s="319">
        <v>45813</v>
      </c>
      <c r="N218" s="318">
        <v>6</v>
      </c>
      <c r="O218" s="318"/>
      <c r="P218" s="318"/>
      <c r="Q218" s="319"/>
      <c r="R218" s="318"/>
      <c r="AA218" s="318" t="s">
        <v>50</v>
      </c>
      <c r="AB218" s="318" t="s">
        <v>8319</v>
      </c>
      <c r="AC218" s="318" t="s">
        <v>51</v>
      </c>
      <c r="AD218" t="s">
        <v>7660</v>
      </c>
      <c r="AE218" s="318">
        <v>21</v>
      </c>
      <c r="AF218" s="320">
        <v>168074</v>
      </c>
      <c r="AG218" s="318">
        <v>11</v>
      </c>
      <c r="AH218" s="320"/>
      <c r="AI218" t="s">
        <v>93</v>
      </c>
    </row>
    <row r="219" spans="1:35">
      <c r="A219" t="s">
        <v>799</v>
      </c>
      <c r="B219" s="1">
        <v>45798</v>
      </c>
      <c r="C219">
        <v>5</v>
      </c>
      <c r="D219">
        <v>421443</v>
      </c>
      <c r="E219" t="s">
        <v>8320</v>
      </c>
      <c r="F219" t="s">
        <v>93</v>
      </c>
      <c r="G219" t="s">
        <v>358</v>
      </c>
      <c r="H219" t="s">
        <v>8321</v>
      </c>
      <c r="I219" t="s">
        <v>7883</v>
      </c>
      <c r="J219" t="s">
        <v>158</v>
      </c>
      <c r="K219" s="318"/>
      <c r="L219" t="s">
        <v>5814</v>
      </c>
      <c r="M219" s="319">
        <v>45813</v>
      </c>
      <c r="N219" s="318">
        <v>6</v>
      </c>
      <c r="O219" s="318"/>
      <c r="P219" s="318"/>
      <c r="Q219" s="319"/>
      <c r="R219" s="318"/>
      <c r="AA219" s="318" t="s">
        <v>50</v>
      </c>
      <c r="AB219" s="318" t="s">
        <v>8322</v>
      </c>
      <c r="AC219" s="318" t="s">
        <v>51</v>
      </c>
      <c r="AD219" t="s">
        <v>7660</v>
      </c>
      <c r="AE219" s="318">
        <v>20</v>
      </c>
      <c r="AF219" s="320">
        <v>207042</v>
      </c>
      <c r="AG219" s="318">
        <v>13</v>
      </c>
      <c r="AH219" s="320"/>
      <c r="AI219" t="s">
        <v>93</v>
      </c>
    </row>
    <row r="220" spans="1:35">
      <c r="A220" t="s">
        <v>802</v>
      </c>
      <c r="B220" s="1">
        <v>45798</v>
      </c>
      <c r="C220">
        <v>5</v>
      </c>
      <c r="D220">
        <v>421444</v>
      </c>
      <c r="E220" t="s">
        <v>8323</v>
      </c>
      <c r="F220" t="s">
        <v>93</v>
      </c>
      <c r="G220" t="s">
        <v>7904</v>
      </c>
      <c r="H220" t="s">
        <v>8324</v>
      </c>
      <c r="I220" t="s">
        <v>7704</v>
      </c>
      <c r="J220" t="s">
        <v>158</v>
      </c>
      <c r="K220" s="318"/>
      <c r="L220" t="s">
        <v>5814</v>
      </c>
      <c r="M220" s="319">
        <v>45806</v>
      </c>
      <c r="N220" s="318">
        <v>5</v>
      </c>
      <c r="O220" s="318"/>
      <c r="P220" s="318"/>
      <c r="Q220" s="319"/>
      <c r="R220" s="318"/>
      <c r="AA220" s="318" t="s">
        <v>50</v>
      </c>
      <c r="AB220" s="318" t="s">
        <v>8325</v>
      </c>
      <c r="AC220" s="318" t="s">
        <v>51</v>
      </c>
      <c r="AD220" t="s">
        <v>7660</v>
      </c>
      <c r="AE220" s="318">
        <v>21</v>
      </c>
      <c r="AF220" s="320">
        <v>168668</v>
      </c>
      <c r="AG220" s="318">
        <v>10</v>
      </c>
      <c r="AH220" s="320"/>
      <c r="AI220" t="s">
        <v>93</v>
      </c>
    </row>
    <row r="221" spans="1:35">
      <c r="A221" t="s">
        <v>805</v>
      </c>
      <c r="B221" s="1">
        <v>45798</v>
      </c>
      <c r="C221">
        <v>5</v>
      </c>
      <c r="D221">
        <v>421445</v>
      </c>
      <c r="E221" t="s">
        <v>8326</v>
      </c>
      <c r="F221" t="s">
        <v>93</v>
      </c>
      <c r="G221" t="s">
        <v>759</v>
      </c>
      <c r="H221" t="s">
        <v>8327</v>
      </c>
      <c r="I221" t="s">
        <v>7769</v>
      </c>
      <c r="J221" t="s">
        <v>158</v>
      </c>
      <c r="K221" s="318"/>
      <c r="L221" t="s">
        <v>5814</v>
      </c>
      <c r="M221" s="319">
        <v>45817</v>
      </c>
      <c r="N221" s="318">
        <v>6</v>
      </c>
      <c r="O221" s="318"/>
      <c r="P221" s="318"/>
      <c r="Q221" s="319"/>
      <c r="R221" s="318"/>
      <c r="AA221" s="318" t="s">
        <v>253</v>
      </c>
      <c r="AB221" s="318" t="s">
        <v>8328</v>
      </c>
      <c r="AC221" s="318" t="s">
        <v>80</v>
      </c>
      <c r="AD221" t="s">
        <v>7660</v>
      </c>
      <c r="AE221" s="318">
        <v>27</v>
      </c>
      <c r="AF221" s="320">
        <v>161893</v>
      </c>
      <c r="AG221" s="318">
        <v>36</v>
      </c>
      <c r="AH221" s="320"/>
      <c r="AI221" t="s">
        <v>93</v>
      </c>
    </row>
    <row r="222" spans="1:35">
      <c r="A222" t="s">
        <v>808</v>
      </c>
      <c r="B222" s="1">
        <v>45798</v>
      </c>
      <c r="C222">
        <v>5</v>
      </c>
      <c r="D222">
        <v>421446</v>
      </c>
      <c r="E222" t="s">
        <v>8329</v>
      </c>
      <c r="F222" t="s">
        <v>93</v>
      </c>
      <c r="G222" t="s">
        <v>7666</v>
      </c>
      <c r="H222" t="s">
        <v>8330</v>
      </c>
      <c r="I222" t="s">
        <v>7769</v>
      </c>
      <c r="J222" t="s">
        <v>158</v>
      </c>
      <c r="K222" s="318"/>
      <c r="L222" t="s">
        <v>5814</v>
      </c>
      <c r="M222" s="319">
        <v>45824</v>
      </c>
      <c r="N222" s="318">
        <v>6</v>
      </c>
      <c r="O222" s="318"/>
      <c r="P222" s="318"/>
      <c r="Q222" s="319"/>
      <c r="R222" s="318"/>
      <c r="AA222" s="318" t="s">
        <v>253</v>
      </c>
      <c r="AB222" s="318" t="s">
        <v>8331</v>
      </c>
      <c r="AC222" s="318" t="s">
        <v>80</v>
      </c>
      <c r="AD222" t="s">
        <v>7669</v>
      </c>
      <c r="AE222" s="318">
        <v>21</v>
      </c>
      <c r="AF222" s="320">
        <v>227600</v>
      </c>
      <c r="AG222" s="318">
        <v>37</v>
      </c>
      <c r="AH222" s="320"/>
      <c r="AI222" t="s">
        <v>93</v>
      </c>
    </row>
    <row r="223" spans="1:35">
      <c r="A223" t="s">
        <v>812</v>
      </c>
      <c r="B223" s="1">
        <v>45798</v>
      </c>
      <c r="C223">
        <v>5</v>
      </c>
      <c r="D223">
        <v>421447</v>
      </c>
      <c r="E223" t="s">
        <v>8332</v>
      </c>
      <c r="F223" t="s">
        <v>93</v>
      </c>
      <c r="G223" t="s">
        <v>7727</v>
      </c>
      <c r="H223" t="s">
        <v>8333</v>
      </c>
      <c r="I223" t="s">
        <v>93</v>
      </c>
      <c r="J223" t="s">
        <v>8334</v>
      </c>
      <c r="K223" s="318"/>
      <c r="L223" t="s">
        <v>5814</v>
      </c>
      <c r="M223" s="319">
        <v>45813</v>
      </c>
      <c r="N223" s="318">
        <v>6</v>
      </c>
      <c r="O223" s="318"/>
      <c r="P223" s="318"/>
      <c r="Q223" s="319"/>
      <c r="R223" s="318"/>
      <c r="AA223" s="318" t="s">
        <v>83</v>
      </c>
      <c r="AB223" s="318" t="s">
        <v>8335</v>
      </c>
      <c r="AC223" s="318" t="s">
        <v>84</v>
      </c>
      <c r="AD223" t="s">
        <v>7669</v>
      </c>
      <c r="AE223" s="318">
        <v>27</v>
      </c>
      <c r="AF223" s="320">
        <v>5242</v>
      </c>
      <c r="AG223" s="318"/>
      <c r="AH223" s="320"/>
      <c r="AI223" t="s">
        <v>93</v>
      </c>
    </row>
    <row r="224" spans="1:35">
      <c r="A224" t="s">
        <v>815</v>
      </c>
      <c r="B224" s="1">
        <v>45799</v>
      </c>
      <c r="C224">
        <v>5</v>
      </c>
      <c r="D224">
        <v>421448</v>
      </c>
      <c r="E224" t="s">
        <v>8336</v>
      </c>
      <c r="F224" t="s">
        <v>93</v>
      </c>
      <c r="G224" t="s">
        <v>7879</v>
      </c>
      <c r="H224" t="s">
        <v>8337</v>
      </c>
      <c r="I224" t="s">
        <v>7769</v>
      </c>
      <c r="J224" t="s">
        <v>8338</v>
      </c>
      <c r="K224" s="318"/>
      <c r="L224" t="s">
        <v>5814</v>
      </c>
      <c r="M224" s="319">
        <v>45862</v>
      </c>
      <c r="N224" s="318">
        <v>7</v>
      </c>
      <c r="O224" s="318"/>
      <c r="P224" s="318"/>
      <c r="Q224" s="319"/>
      <c r="R224" s="318"/>
      <c r="AA224" s="318" t="s">
        <v>83</v>
      </c>
      <c r="AB224" s="318" t="s">
        <v>8339</v>
      </c>
      <c r="AC224" s="318" t="s">
        <v>84</v>
      </c>
      <c r="AD224" t="s">
        <v>7660</v>
      </c>
      <c r="AE224" s="318">
        <v>27</v>
      </c>
      <c r="AF224" s="320">
        <v>224760</v>
      </c>
      <c r="AG224" s="318">
        <v>36</v>
      </c>
      <c r="AH224" s="320"/>
      <c r="AI224" t="s">
        <v>93</v>
      </c>
    </row>
    <row r="225" spans="1:35">
      <c r="A225" t="s">
        <v>818</v>
      </c>
      <c r="B225" s="1">
        <v>45799</v>
      </c>
      <c r="C225">
        <v>5</v>
      </c>
      <c r="D225">
        <v>421449</v>
      </c>
      <c r="E225" t="s">
        <v>8340</v>
      </c>
      <c r="F225" t="s">
        <v>93</v>
      </c>
      <c r="G225" t="s">
        <v>7778</v>
      </c>
      <c r="H225" t="s">
        <v>8341</v>
      </c>
      <c r="I225" t="s">
        <v>6259</v>
      </c>
      <c r="J225" t="s">
        <v>158</v>
      </c>
      <c r="K225" s="318"/>
      <c r="L225" t="s">
        <v>5814</v>
      </c>
      <c r="M225" s="319">
        <v>45813</v>
      </c>
      <c r="N225" s="318">
        <v>6</v>
      </c>
      <c r="O225" s="318"/>
      <c r="P225" s="318"/>
      <c r="Q225" s="319"/>
      <c r="R225" s="318"/>
      <c r="AA225" s="318" t="s">
        <v>253</v>
      </c>
      <c r="AB225" s="318" t="s">
        <v>8342</v>
      </c>
      <c r="AC225" s="318" t="s">
        <v>80</v>
      </c>
      <c r="AD225" t="s">
        <v>7669</v>
      </c>
      <c r="AE225" s="318">
        <v>21</v>
      </c>
      <c r="AF225" s="320">
        <v>145741</v>
      </c>
      <c r="AG225" s="318">
        <v>23</v>
      </c>
      <c r="AH225" s="320"/>
      <c r="AI225" t="s">
        <v>93</v>
      </c>
    </row>
    <row r="226" spans="1:35">
      <c r="A226" t="s">
        <v>821</v>
      </c>
      <c r="B226" s="1">
        <v>45799</v>
      </c>
      <c r="C226">
        <v>5</v>
      </c>
      <c r="D226">
        <v>421450</v>
      </c>
      <c r="E226" t="s">
        <v>8343</v>
      </c>
      <c r="F226" t="s">
        <v>93</v>
      </c>
      <c r="G226" t="s">
        <v>752</v>
      </c>
      <c r="H226" t="s">
        <v>8344</v>
      </c>
      <c r="I226" t="s">
        <v>7668</v>
      </c>
      <c r="J226" t="s">
        <v>158</v>
      </c>
      <c r="K226" s="318"/>
      <c r="L226" t="s">
        <v>5814</v>
      </c>
      <c r="M226" s="319">
        <v>45825</v>
      </c>
      <c r="N226" s="318">
        <v>6</v>
      </c>
      <c r="O226" s="318"/>
      <c r="P226" s="318"/>
      <c r="Q226" s="319"/>
      <c r="R226" s="318"/>
      <c r="AA226" s="318" t="s">
        <v>50</v>
      </c>
      <c r="AB226" s="318">
        <v>50009131</v>
      </c>
      <c r="AC226" s="318" t="s">
        <v>51</v>
      </c>
      <c r="AD226" t="s">
        <v>7660</v>
      </c>
      <c r="AE226" s="318">
        <v>21</v>
      </c>
      <c r="AF226" s="320">
        <v>196428</v>
      </c>
      <c r="AG226" s="318">
        <v>54</v>
      </c>
      <c r="AH226" s="320"/>
      <c r="AI226" t="s">
        <v>93</v>
      </c>
    </row>
    <row r="227" spans="1:35">
      <c r="A227" t="s">
        <v>824</v>
      </c>
      <c r="B227" s="1">
        <v>45799</v>
      </c>
      <c r="C227">
        <v>5</v>
      </c>
      <c r="D227">
        <v>421451</v>
      </c>
      <c r="E227" t="s">
        <v>8345</v>
      </c>
      <c r="F227" t="s">
        <v>93</v>
      </c>
      <c r="G227" t="s">
        <v>8346</v>
      </c>
      <c r="H227" t="s">
        <v>8347</v>
      </c>
      <c r="I227" t="s">
        <v>7883</v>
      </c>
      <c r="J227" t="s">
        <v>158</v>
      </c>
      <c r="K227" s="318"/>
      <c r="L227" t="s">
        <v>5814</v>
      </c>
      <c r="M227" s="319">
        <v>45819</v>
      </c>
      <c r="N227" s="318">
        <v>6</v>
      </c>
      <c r="O227" s="318"/>
      <c r="P227" s="318"/>
      <c r="Q227" s="319"/>
      <c r="R227" s="318"/>
      <c r="AA227" s="318" t="s">
        <v>50</v>
      </c>
      <c r="AB227" s="318">
        <v>50009048</v>
      </c>
      <c r="AC227" s="318" t="s">
        <v>51</v>
      </c>
      <c r="AD227" t="s">
        <v>7660</v>
      </c>
      <c r="AE227" s="318">
        <v>20</v>
      </c>
      <c r="AF227" s="320">
        <v>171812</v>
      </c>
      <c r="AG227" s="318">
        <v>10</v>
      </c>
      <c r="AH227" s="320"/>
      <c r="AI227" t="s">
        <v>93</v>
      </c>
    </row>
    <row r="228" spans="1:35">
      <c r="A228" t="s">
        <v>827</v>
      </c>
      <c r="B228" s="1">
        <v>45800</v>
      </c>
      <c r="C228">
        <v>5</v>
      </c>
      <c r="D228">
        <v>421453</v>
      </c>
      <c r="E228" t="s">
        <v>8348</v>
      </c>
      <c r="F228" t="s">
        <v>93</v>
      </c>
      <c r="G228" t="s">
        <v>7661</v>
      </c>
      <c r="H228" t="s">
        <v>8349</v>
      </c>
      <c r="I228" t="s">
        <v>7690</v>
      </c>
      <c r="J228" t="s">
        <v>8350</v>
      </c>
      <c r="K228" s="318"/>
      <c r="L228" t="s">
        <v>5814</v>
      </c>
      <c r="M228" s="319">
        <v>45832</v>
      </c>
      <c r="N228" s="318">
        <v>6</v>
      </c>
      <c r="O228" s="318"/>
      <c r="P228" s="318"/>
      <c r="Q228" s="319"/>
      <c r="R228" s="318"/>
      <c r="AA228" s="318" t="s">
        <v>253</v>
      </c>
      <c r="AB228" s="318">
        <v>50008975</v>
      </c>
      <c r="AC228" s="318" t="s">
        <v>80</v>
      </c>
      <c r="AD228" t="s">
        <v>7660</v>
      </c>
      <c r="AE228" s="318">
        <v>50</v>
      </c>
      <c r="AF228" s="320">
        <v>71736</v>
      </c>
      <c r="AG228" s="318"/>
      <c r="AH228" s="320"/>
      <c r="AI228" t="s">
        <v>93</v>
      </c>
    </row>
    <row r="229" spans="1:35">
      <c r="A229" t="s">
        <v>830</v>
      </c>
      <c r="B229" s="1">
        <v>45800</v>
      </c>
      <c r="C229">
        <v>5</v>
      </c>
      <c r="D229">
        <v>421454</v>
      </c>
      <c r="E229" t="s">
        <v>8351</v>
      </c>
      <c r="F229" t="s">
        <v>93</v>
      </c>
      <c r="G229" t="s">
        <v>7727</v>
      </c>
      <c r="H229" t="s">
        <v>8352</v>
      </c>
      <c r="I229" t="s">
        <v>7668</v>
      </c>
      <c r="J229" t="s">
        <v>158</v>
      </c>
      <c r="K229" s="318"/>
      <c r="L229" t="s">
        <v>5814</v>
      </c>
      <c r="M229" s="319">
        <v>45813</v>
      </c>
      <c r="N229" s="318">
        <v>6</v>
      </c>
      <c r="O229" s="318"/>
      <c r="P229" s="318" t="s">
        <v>267</v>
      </c>
      <c r="Q229" s="319">
        <v>45812</v>
      </c>
      <c r="R229" s="318" t="s">
        <v>50</v>
      </c>
      <c r="S229">
        <v>35020</v>
      </c>
      <c r="AA229" s="318" t="s">
        <v>253</v>
      </c>
      <c r="AB229" s="318" t="s">
        <v>8353</v>
      </c>
      <c r="AC229" s="318" t="s">
        <v>80</v>
      </c>
      <c r="AD229" t="s">
        <v>7669</v>
      </c>
      <c r="AE229" s="318">
        <v>27</v>
      </c>
      <c r="AF229" s="320">
        <v>330266</v>
      </c>
      <c r="AG229" s="318">
        <v>82</v>
      </c>
      <c r="AH229" s="320"/>
      <c r="AI229" t="s">
        <v>93</v>
      </c>
    </row>
    <row r="230" spans="1:35">
      <c r="A230" t="s">
        <v>833</v>
      </c>
      <c r="B230" s="1">
        <v>45803</v>
      </c>
      <c r="C230">
        <v>5</v>
      </c>
      <c r="D230">
        <v>421455</v>
      </c>
      <c r="E230" t="s">
        <v>8354</v>
      </c>
      <c r="F230" t="s">
        <v>93</v>
      </c>
      <c r="G230" t="s">
        <v>90</v>
      </c>
      <c r="H230" t="s">
        <v>8355</v>
      </c>
      <c r="I230" t="s">
        <v>93</v>
      </c>
      <c r="J230" t="s">
        <v>158</v>
      </c>
      <c r="K230" s="318"/>
      <c r="L230" t="s">
        <v>5814</v>
      </c>
      <c r="M230" s="319">
        <v>45818</v>
      </c>
      <c r="N230" s="318">
        <v>6</v>
      </c>
      <c r="O230" s="318"/>
      <c r="P230" s="318"/>
      <c r="Q230" s="319"/>
      <c r="R230" s="318"/>
      <c r="AA230" s="318" t="s">
        <v>50</v>
      </c>
      <c r="AB230" s="318">
        <v>50009537</v>
      </c>
      <c r="AC230" s="318" t="s">
        <v>51</v>
      </c>
      <c r="AD230" t="s">
        <v>7660</v>
      </c>
      <c r="AE230" s="318">
        <v>21</v>
      </c>
      <c r="AF230" s="320">
        <v>171414</v>
      </c>
      <c r="AG230" s="318">
        <v>10</v>
      </c>
      <c r="AH230" s="320"/>
      <c r="AI230" t="s">
        <v>93</v>
      </c>
    </row>
    <row r="231" spans="1:35">
      <c r="A231" t="s">
        <v>836</v>
      </c>
      <c r="B231" s="1">
        <v>45803</v>
      </c>
      <c r="C231">
        <v>5</v>
      </c>
      <c r="D231">
        <v>421456</v>
      </c>
      <c r="E231" t="s">
        <v>8356</v>
      </c>
      <c r="F231" t="s">
        <v>93</v>
      </c>
      <c r="G231" t="s">
        <v>7773</v>
      </c>
      <c r="H231" t="s">
        <v>8357</v>
      </c>
      <c r="I231" t="s">
        <v>93</v>
      </c>
      <c r="J231" t="s">
        <v>158</v>
      </c>
      <c r="K231" s="318"/>
      <c r="L231" t="s">
        <v>5814</v>
      </c>
      <c r="M231" s="319">
        <v>45818</v>
      </c>
      <c r="N231" s="318">
        <v>6</v>
      </c>
      <c r="O231" s="318"/>
      <c r="P231" s="318"/>
      <c r="Q231" s="319"/>
      <c r="R231" s="318"/>
      <c r="AA231" s="318" t="s">
        <v>50</v>
      </c>
      <c r="AB231" s="318">
        <v>50009359</v>
      </c>
      <c r="AC231" s="318" t="s">
        <v>51</v>
      </c>
      <c r="AD231" t="s">
        <v>7660</v>
      </c>
      <c r="AE231" s="318">
        <v>21</v>
      </c>
      <c r="AF231" s="320">
        <v>184680</v>
      </c>
      <c r="AG231" s="318">
        <v>16</v>
      </c>
      <c r="AH231" s="320"/>
      <c r="AI231" t="s">
        <v>93</v>
      </c>
    </row>
    <row r="232" spans="1:35">
      <c r="A232" t="s">
        <v>839</v>
      </c>
      <c r="B232" s="1">
        <v>45803</v>
      </c>
      <c r="C232">
        <v>5</v>
      </c>
      <c r="D232">
        <v>421457</v>
      </c>
      <c r="E232" t="s">
        <v>8358</v>
      </c>
      <c r="F232" t="s">
        <v>93</v>
      </c>
      <c r="G232" t="s">
        <v>7841</v>
      </c>
      <c r="H232" t="s">
        <v>8359</v>
      </c>
      <c r="I232" t="s">
        <v>7690</v>
      </c>
      <c r="J232" t="s">
        <v>158</v>
      </c>
      <c r="K232" s="318"/>
      <c r="L232" t="s">
        <v>5814</v>
      </c>
      <c r="M232" s="319">
        <v>45825</v>
      </c>
      <c r="N232" s="318">
        <v>6</v>
      </c>
      <c r="O232" s="318"/>
      <c r="P232" s="318"/>
      <c r="Q232" s="319"/>
      <c r="R232" s="318"/>
      <c r="AA232" s="318" t="s">
        <v>253</v>
      </c>
      <c r="AB232" s="318" t="s">
        <v>8360</v>
      </c>
      <c r="AC232" s="318" t="s">
        <v>80</v>
      </c>
      <c r="AD232" t="s">
        <v>7669</v>
      </c>
      <c r="AE232" s="318">
        <v>27</v>
      </c>
      <c r="AF232" s="320">
        <v>157570</v>
      </c>
      <c r="AG232" s="318">
        <v>19</v>
      </c>
      <c r="AH232" s="320"/>
      <c r="AI232" t="s">
        <v>93</v>
      </c>
    </row>
    <row r="233" spans="1:35">
      <c r="A233" t="s">
        <v>842</v>
      </c>
      <c r="B233" s="1">
        <v>45803</v>
      </c>
      <c r="C233">
        <v>5</v>
      </c>
      <c r="D233">
        <v>421458</v>
      </c>
      <c r="E233" t="s">
        <v>8361</v>
      </c>
      <c r="F233" t="s">
        <v>93</v>
      </c>
      <c r="G233" t="s">
        <v>7879</v>
      </c>
      <c r="H233" t="s">
        <v>8362</v>
      </c>
      <c r="I233" t="s">
        <v>7769</v>
      </c>
      <c r="J233" t="s">
        <v>158</v>
      </c>
      <c r="K233" s="318"/>
      <c r="L233" t="s">
        <v>5814</v>
      </c>
      <c r="M233" s="319">
        <v>45824</v>
      </c>
      <c r="N233" s="318">
        <v>6</v>
      </c>
      <c r="O233" s="318"/>
      <c r="P233" s="318"/>
      <c r="Q233" s="319"/>
      <c r="R233" s="318"/>
      <c r="AA233" s="318" t="s">
        <v>253</v>
      </c>
      <c r="AB233" s="318">
        <v>50009635</v>
      </c>
      <c r="AC233" s="318" t="s">
        <v>80</v>
      </c>
      <c r="AD233" t="s">
        <v>7660</v>
      </c>
      <c r="AE233" s="318">
        <v>21</v>
      </c>
      <c r="AF233" s="320">
        <v>171186</v>
      </c>
      <c r="AG233" s="318">
        <v>13</v>
      </c>
      <c r="AH233" s="320"/>
      <c r="AI233" t="s">
        <v>93</v>
      </c>
    </row>
    <row r="234" spans="1:35">
      <c r="A234" t="s">
        <v>846</v>
      </c>
      <c r="B234" s="1">
        <v>45803</v>
      </c>
      <c r="C234">
        <v>5</v>
      </c>
      <c r="D234">
        <v>421459</v>
      </c>
      <c r="E234" t="s">
        <v>8363</v>
      </c>
      <c r="F234" t="s">
        <v>93</v>
      </c>
      <c r="G234" t="s">
        <v>7666</v>
      </c>
      <c r="H234" t="s">
        <v>8364</v>
      </c>
      <c r="I234" t="s">
        <v>7800</v>
      </c>
      <c r="J234" t="s">
        <v>158</v>
      </c>
      <c r="K234" s="318"/>
      <c r="L234">
        <v>45821</v>
      </c>
      <c r="M234" s="319">
        <v>45825</v>
      </c>
      <c r="N234" s="318">
        <v>6</v>
      </c>
      <c r="O234" s="318"/>
      <c r="P234" s="318"/>
      <c r="Q234" s="319"/>
      <c r="R234" s="318"/>
      <c r="AA234" s="318" t="s">
        <v>50</v>
      </c>
      <c r="AB234" s="318" t="s">
        <v>8365</v>
      </c>
      <c r="AC234" s="318" t="s">
        <v>51</v>
      </c>
      <c r="AD234" t="s">
        <v>7669</v>
      </c>
      <c r="AE234" s="318">
        <v>27</v>
      </c>
      <c r="AF234" s="320">
        <v>172006</v>
      </c>
      <c r="AG234" s="318">
        <v>20</v>
      </c>
      <c r="AH234" s="320"/>
      <c r="AI234" t="s">
        <v>93</v>
      </c>
    </row>
    <row r="235" spans="1:35">
      <c r="A235" t="s">
        <v>848</v>
      </c>
      <c r="B235" s="1">
        <v>45803</v>
      </c>
      <c r="C235">
        <v>5</v>
      </c>
      <c r="D235">
        <v>421460</v>
      </c>
      <c r="E235" t="s">
        <v>8366</v>
      </c>
      <c r="F235" t="s">
        <v>93</v>
      </c>
      <c r="G235" t="s">
        <v>752</v>
      </c>
      <c r="H235" t="s">
        <v>8367</v>
      </c>
      <c r="I235" t="s">
        <v>7721</v>
      </c>
      <c r="J235" t="s">
        <v>158</v>
      </c>
      <c r="K235" s="318"/>
      <c r="L235" t="s">
        <v>5814</v>
      </c>
      <c r="M235" s="319">
        <v>45846</v>
      </c>
      <c r="N235" s="318">
        <v>7</v>
      </c>
      <c r="O235" s="318"/>
      <c r="P235" s="318"/>
      <c r="Q235" s="319"/>
      <c r="R235" s="318"/>
      <c r="AA235" s="318" t="s">
        <v>253</v>
      </c>
      <c r="AB235" s="318">
        <v>50009342</v>
      </c>
      <c r="AC235" s="318" t="s">
        <v>80</v>
      </c>
      <c r="AD235" t="s">
        <v>7660</v>
      </c>
      <c r="AE235" s="318">
        <v>21</v>
      </c>
      <c r="AF235" s="320">
        <v>222063</v>
      </c>
      <c r="AG235" s="318">
        <v>21</v>
      </c>
      <c r="AH235" s="320"/>
      <c r="AI235" t="s">
        <v>93</v>
      </c>
    </row>
    <row r="236" spans="1:35">
      <c r="A236" t="s">
        <v>852</v>
      </c>
      <c r="B236" s="1">
        <v>45803</v>
      </c>
      <c r="C236">
        <v>5</v>
      </c>
      <c r="D236">
        <v>421461</v>
      </c>
      <c r="E236" t="s">
        <v>8368</v>
      </c>
      <c r="F236" t="s">
        <v>93</v>
      </c>
      <c r="G236" t="s">
        <v>7773</v>
      </c>
      <c r="H236" t="s">
        <v>8369</v>
      </c>
      <c r="I236" t="s">
        <v>7698</v>
      </c>
      <c r="J236" t="s">
        <v>158</v>
      </c>
      <c r="K236" s="318"/>
      <c r="L236" t="s">
        <v>5814</v>
      </c>
      <c r="M236" s="319">
        <v>45838</v>
      </c>
      <c r="N236" s="318">
        <v>6</v>
      </c>
      <c r="O236" s="318"/>
      <c r="P236" s="318"/>
      <c r="Q236" s="319"/>
      <c r="R236" s="318"/>
      <c r="AA236" s="318" t="s">
        <v>62</v>
      </c>
      <c r="AB236" s="318">
        <v>50009779</v>
      </c>
      <c r="AC236" s="318" t="s">
        <v>63</v>
      </c>
      <c r="AD236" t="s">
        <v>7660</v>
      </c>
      <c r="AE236" s="318">
        <v>20</v>
      </c>
      <c r="AF236" s="320">
        <v>206910</v>
      </c>
      <c r="AG236" s="318">
        <v>18</v>
      </c>
      <c r="AH236" s="320"/>
      <c r="AI236" t="s">
        <v>93</v>
      </c>
    </row>
    <row r="237" spans="1:35">
      <c r="A237" t="s">
        <v>855</v>
      </c>
      <c r="B237" s="1">
        <v>45803</v>
      </c>
      <c r="C237">
        <v>5</v>
      </c>
      <c r="D237">
        <v>421462</v>
      </c>
      <c r="E237" t="s">
        <v>8370</v>
      </c>
      <c r="F237" t="s">
        <v>6574</v>
      </c>
      <c r="G237" t="s">
        <v>7666</v>
      </c>
      <c r="H237" t="s">
        <v>8371</v>
      </c>
      <c r="I237" t="s">
        <v>7834</v>
      </c>
      <c r="J237" t="s">
        <v>8372</v>
      </c>
      <c r="K237" s="318"/>
      <c r="L237" t="s">
        <v>5814</v>
      </c>
      <c r="M237" s="319">
        <v>45820</v>
      </c>
      <c r="N237" s="318">
        <v>6</v>
      </c>
      <c r="O237" s="318"/>
      <c r="P237" s="318"/>
      <c r="Q237" s="319"/>
      <c r="R237" s="318"/>
      <c r="AA237" s="318" t="s">
        <v>50</v>
      </c>
      <c r="AB237" s="318" t="s">
        <v>8373</v>
      </c>
      <c r="AC237" s="318" t="s">
        <v>51</v>
      </c>
      <c r="AD237" t="s">
        <v>7669</v>
      </c>
      <c r="AE237" s="318">
        <v>40</v>
      </c>
      <c r="AF237" s="320">
        <v>193156</v>
      </c>
      <c r="AG237" s="318">
        <v>10</v>
      </c>
      <c r="AH237" s="320"/>
      <c r="AI237" t="s">
        <v>93</v>
      </c>
    </row>
    <row r="238" spans="1:35">
      <c r="A238" t="s">
        <v>856</v>
      </c>
      <c r="B238" s="1">
        <v>45804</v>
      </c>
      <c r="C238">
        <v>5</v>
      </c>
      <c r="D238">
        <v>421463</v>
      </c>
      <c r="E238" t="s">
        <v>8374</v>
      </c>
      <c r="F238" t="s">
        <v>93</v>
      </c>
      <c r="G238" t="s">
        <v>7841</v>
      </c>
      <c r="H238" t="s">
        <v>8375</v>
      </c>
      <c r="I238" t="s">
        <v>7721</v>
      </c>
      <c r="J238" t="s">
        <v>8376</v>
      </c>
      <c r="K238" s="318"/>
      <c r="L238" t="s">
        <v>5814</v>
      </c>
      <c r="M238" s="319">
        <v>45812</v>
      </c>
      <c r="N238" s="318">
        <v>6</v>
      </c>
      <c r="O238" s="318"/>
      <c r="P238" s="318"/>
      <c r="Q238" s="319"/>
      <c r="R238" s="318"/>
      <c r="AA238" s="318" t="s">
        <v>50</v>
      </c>
      <c r="AB238" s="318">
        <v>50009834</v>
      </c>
      <c r="AC238" s="318" t="s">
        <v>51</v>
      </c>
      <c r="AD238" t="s">
        <v>7669</v>
      </c>
      <c r="AE238" s="318">
        <v>20</v>
      </c>
      <c r="AF238" s="320">
        <v>14403</v>
      </c>
      <c r="AG238" s="318"/>
      <c r="AH238" s="320"/>
      <c r="AI238" t="s">
        <v>93</v>
      </c>
    </row>
    <row r="239" spans="1:35">
      <c r="A239" t="s">
        <v>860</v>
      </c>
      <c r="B239" s="1">
        <v>45804</v>
      </c>
      <c r="C239">
        <v>5</v>
      </c>
      <c r="D239">
        <v>421464</v>
      </c>
      <c r="E239" t="s">
        <v>8377</v>
      </c>
      <c r="F239" t="s">
        <v>93</v>
      </c>
      <c r="G239" t="s">
        <v>7675</v>
      </c>
      <c r="H239" t="s">
        <v>7680</v>
      </c>
      <c r="I239" t="s">
        <v>7677</v>
      </c>
      <c r="J239" t="s">
        <v>1174</v>
      </c>
      <c r="K239" s="318"/>
      <c r="L239" t="s">
        <v>391</v>
      </c>
      <c r="M239" s="319">
        <v>45897</v>
      </c>
      <c r="N239" s="318">
        <v>8</v>
      </c>
      <c r="O239" s="318"/>
      <c r="P239" s="318"/>
      <c r="Q239" s="319"/>
      <c r="R239" s="318"/>
      <c r="AA239" s="318" t="s">
        <v>83</v>
      </c>
      <c r="AB239" s="318">
        <v>50009830</v>
      </c>
      <c r="AC239" s="318" t="s">
        <v>84</v>
      </c>
      <c r="AD239" t="s">
        <v>7660</v>
      </c>
      <c r="AE239" s="318">
        <v>21</v>
      </c>
      <c r="AF239" s="320">
        <v>39114</v>
      </c>
      <c r="AG239" s="318"/>
      <c r="AH239" s="320"/>
      <c r="AI239" t="s">
        <v>93</v>
      </c>
    </row>
    <row r="240" spans="1:35">
      <c r="A240" t="s">
        <v>863</v>
      </c>
      <c r="B240" s="1">
        <v>45805</v>
      </c>
      <c r="C240">
        <v>5</v>
      </c>
      <c r="D240">
        <v>421467</v>
      </c>
      <c r="E240" t="s">
        <v>8378</v>
      </c>
      <c r="F240" t="s">
        <v>93</v>
      </c>
      <c r="G240" t="s">
        <v>759</v>
      </c>
      <c r="H240" t="s">
        <v>8379</v>
      </c>
      <c r="I240" t="s">
        <v>7690</v>
      </c>
      <c r="J240" t="s">
        <v>8380</v>
      </c>
      <c r="K240" s="318"/>
      <c r="L240" t="s">
        <v>5814</v>
      </c>
      <c r="M240" s="319">
        <v>45813</v>
      </c>
      <c r="N240" s="318">
        <v>6</v>
      </c>
      <c r="O240" s="318"/>
      <c r="P240" s="318"/>
      <c r="Q240" s="319"/>
      <c r="R240" s="318"/>
      <c r="AA240" s="318" t="s">
        <v>50</v>
      </c>
      <c r="AB240" s="318" t="s">
        <v>8381</v>
      </c>
      <c r="AC240" s="318" t="s">
        <v>51</v>
      </c>
      <c r="AD240" t="s">
        <v>7660</v>
      </c>
      <c r="AE240" s="318">
        <v>24</v>
      </c>
      <c r="AF240" s="320">
        <v>52712</v>
      </c>
      <c r="AG240" s="318">
        <v>9</v>
      </c>
      <c r="AH240" s="320"/>
      <c r="AI240" t="s">
        <v>93</v>
      </c>
    </row>
    <row r="241" spans="1:35">
      <c r="A241" t="s">
        <v>866</v>
      </c>
      <c r="B241" s="1">
        <v>45805</v>
      </c>
      <c r="C241">
        <v>5</v>
      </c>
      <c r="D241">
        <v>421468</v>
      </c>
      <c r="E241" t="s">
        <v>8382</v>
      </c>
      <c r="F241" t="s">
        <v>93</v>
      </c>
      <c r="G241" t="s">
        <v>752</v>
      </c>
      <c r="H241" t="s">
        <v>8383</v>
      </c>
      <c r="I241" t="s">
        <v>7704</v>
      </c>
      <c r="J241" t="s">
        <v>1174</v>
      </c>
      <c r="K241" s="318"/>
      <c r="L241" t="s">
        <v>5814</v>
      </c>
      <c r="M241" s="319">
        <v>45814</v>
      </c>
      <c r="N241" s="318">
        <v>6</v>
      </c>
      <c r="O241" s="318"/>
      <c r="P241" s="318"/>
      <c r="Q241" s="319"/>
      <c r="R241" s="318"/>
      <c r="AA241" s="318" t="s">
        <v>50</v>
      </c>
      <c r="AB241" s="318" t="s">
        <v>8384</v>
      </c>
      <c r="AC241" s="318" t="s">
        <v>51</v>
      </c>
      <c r="AD241" t="s">
        <v>7660</v>
      </c>
      <c r="AE241" s="318">
        <v>27</v>
      </c>
      <c r="AF241" s="320">
        <v>73068</v>
      </c>
      <c r="AG241" s="318"/>
      <c r="AH241" s="320"/>
      <c r="AI241" t="s">
        <v>93</v>
      </c>
    </row>
    <row r="242" spans="1:35">
      <c r="A242" t="s">
        <v>870</v>
      </c>
      <c r="B242" s="1">
        <v>45806</v>
      </c>
      <c r="C242">
        <v>5</v>
      </c>
      <c r="D242">
        <v>421469</v>
      </c>
      <c r="E242" t="s">
        <v>8385</v>
      </c>
      <c r="F242" t="s">
        <v>93</v>
      </c>
      <c r="G242" t="s">
        <v>8386</v>
      </c>
      <c r="H242" t="s">
        <v>8387</v>
      </c>
      <c r="I242" t="s">
        <v>7800</v>
      </c>
      <c r="J242" t="s">
        <v>8388</v>
      </c>
      <c r="K242" s="318"/>
      <c r="L242" t="s">
        <v>5814</v>
      </c>
      <c r="M242" s="319">
        <v>45812</v>
      </c>
      <c r="N242" s="318">
        <v>6</v>
      </c>
      <c r="O242" s="318"/>
      <c r="P242" s="318"/>
      <c r="Q242" s="319"/>
      <c r="R242" s="318"/>
      <c r="AA242" s="318" t="s">
        <v>50</v>
      </c>
      <c r="AB242" s="318" t="s">
        <v>8389</v>
      </c>
      <c r="AC242" s="318" t="s">
        <v>51</v>
      </c>
      <c r="AD242" t="s">
        <v>7660</v>
      </c>
      <c r="AE242" s="318">
        <v>20</v>
      </c>
      <c r="AF242" s="320">
        <v>8083</v>
      </c>
      <c r="AG242" s="318"/>
      <c r="AH242" s="320"/>
      <c r="AI242" t="s">
        <v>93</v>
      </c>
    </row>
    <row r="243" spans="1:35">
      <c r="A243" t="s">
        <v>871</v>
      </c>
      <c r="B243" s="1">
        <v>45806</v>
      </c>
      <c r="C243">
        <v>5</v>
      </c>
      <c r="D243">
        <v>421470</v>
      </c>
      <c r="E243" t="s">
        <v>8390</v>
      </c>
      <c r="F243" t="s">
        <v>93</v>
      </c>
      <c r="G243" t="s">
        <v>7879</v>
      </c>
      <c r="H243" t="s">
        <v>8391</v>
      </c>
      <c r="I243" t="s">
        <v>7800</v>
      </c>
      <c r="J243" t="s">
        <v>158</v>
      </c>
      <c r="K243" s="318"/>
      <c r="L243">
        <v>45821</v>
      </c>
      <c r="M243" s="319">
        <v>45828</v>
      </c>
      <c r="N243" s="318">
        <v>6</v>
      </c>
      <c r="O243" s="318"/>
      <c r="P243" s="318"/>
      <c r="Q243" s="319"/>
      <c r="R243" s="318"/>
      <c r="AA243" s="318" t="s">
        <v>253</v>
      </c>
      <c r="AB243" s="318">
        <v>50012507</v>
      </c>
      <c r="AC243" s="318" t="s">
        <v>80</v>
      </c>
      <c r="AD243" t="s">
        <v>7660</v>
      </c>
      <c r="AE243" s="318">
        <v>27</v>
      </c>
      <c r="AF243" s="320">
        <v>188472</v>
      </c>
      <c r="AG243" s="318">
        <v>39</v>
      </c>
      <c r="AH243" s="320"/>
      <c r="AI243" t="s">
        <v>93</v>
      </c>
    </row>
    <row r="244" spans="1:35">
      <c r="A244" t="s">
        <v>874</v>
      </c>
      <c r="B244" s="1">
        <v>45806</v>
      </c>
      <c r="C244">
        <v>5</v>
      </c>
      <c r="D244">
        <v>421471</v>
      </c>
      <c r="E244" t="s">
        <v>8392</v>
      </c>
      <c r="F244" t="s">
        <v>93</v>
      </c>
      <c r="G244" t="s">
        <v>752</v>
      </c>
      <c r="H244" t="s">
        <v>8393</v>
      </c>
      <c r="I244" t="s">
        <v>7677</v>
      </c>
      <c r="J244" t="s">
        <v>1174</v>
      </c>
      <c r="K244" s="318"/>
      <c r="L244" t="s">
        <v>5814</v>
      </c>
      <c r="M244" s="319">
        <v>45811</v>
      </c>
      <c r="N244" s="318">
        <v>6</v>
      </c>
      <c r="O244" s="318"/>
      <c r="P244" s="318"/>
      <c r="Q244" s="319"/>
      <c r="R244" s="318"/>
      <c r="AA244" s="318" t="s">
        <v>50</v>
      </c>
      <c r="AB244" s="318" t="s">
        <v>8394</v>
      </c>
      <c r="AC244" s="318" t="s">
        <v>51</v>
      </c>
      <c r="AD244" t="s">
        <v>7660</v>
      </c>
      <c r="AE244" s="318">
        <v>24</v>
      </c>
      <c r="AF244" s="320">
        <v>36353</v>
      </c>
      <c r="AG244" s="318"/>
      <c r="AH244" s="320"/>
      <c r="AI244" t="s">
        <v>93</v>
      </c>
    </row>
    <row r="245" spans="1:35">
      <c r="A245" t="s">
        <v>877</v>
      </c>
      <c r="B245" s="1">
        <v>45806</v>
      </c>
      <c r="C245">
        <v>5</v>
      </c>
      <c r="D245">
        <v>421472</v>
      </c>
      <c r="E245" t="s">
        <v>8395</v>
      </c>
      <c r="F245" t="s">
        <v>93</v>
      </c>
      <c r="G245" t="s">
        <v>7727</v>
      </c>
      <c r="H245" t="s">
        <v>8396</v>
      </c>
      <c r="I245" t="s">
        <v>7704</v>
      </c>
      <c r="J245" t="s">
        <v>8397</v>
      </c>
      <c r="K245" s="318"/>
      <c r="L245" t="s">
        <v>5814</v>
      </c>
      <c r="M245" s="319">
        <v>45813</v>
      </c>
      <c r="N245" s="318">
        <v>6</v>
      </c>
      <c r="O245" s="318"/>
      <c r="P245" s="318"/>
      <c r="Q245" s="319"/>
      <c r="R245" s="318"/>
      <c r="AA245" s="318" t="s">
        <v>253</v>
      </c>
      <c r="AB245" s="318" t="s">
        <v>8398</v>
      </c>
      <c r="AC245" s="318" t="s">
        <v>80</v>
      </c>
      <c r="AD245" t="s">
        <v>7669</v>
      </c>
      <c r="AE245" s="318" t="s">
        <v>620</v>
      </c>
      <c r="AF245" s="320">
        <v>9751</v>
      </c>
      <c r="AG245" s="318"/>
      <c r="AH245" s="320"/>
      <c r="AI245" t="s">
        <v>93</v>
      </c>
    </row>
    <row r="246" spans="1:35">
      <c r="A246" t="s">
        <v>880</v>
      </c>
      <c r="B246" s="1">
        <v>45807</v>
      </c>
      <c r="C246">
        <v>5</v>
      </c>
      <c r="D246">
        <v>421473</v>
      </c>
      <c r="E246" t="s">
        <v>8399</v>
      </c>
      <c r="F246" t="s">
        <v>6574</v>
      </c>
      <c r="G246" t="s">
        <v>7860</v>
      </c>
      <c r="H246" t="s">
        <v>8400</v>
      </c>
      <c r="I246" t="s">
        <v>7834</v>
      </c>
      <c r="J246" t="s">
        <v>8401</v>
      </c>
      <c r="K246" s="318"/>
      <c r="L246" t="s">
        <v>5814</v>
      </c>
      <c r="M246" s="319">
        <v>45819</v>
      </c>
      <c r="N246" s="318">
        <v>6</v>
      </c>
      <c r="O246" s="318"/>
      <c r="P246" s="318"/>
      <c r="Q246" s="319"/>
      <c r="R246" s="318"/>
      <c r="AA246" s="318" t="s">
        <v>50</v>
      </c>
      <c r="AB246" s="318" t="s">
        <v>8402</v>
      </c>
      <c r="AC246" s="318" t="s">
        <v>51</v>
      </c>
      <c r="AD246" t="s">
        <v>7669</v>
      </c>
      <c r="AE246" s="318">
        <v>46</v>
      </c>
      <c r="AF246" s="320">
        <v>201150</v>
      </c>
      <c r="AG246" s="318">
        <v>58</v>
      </c>
      <c r="AH246" s="320"/>
      <c r="AI246" t="s">
        <v>93</v>
      </c>
    </row>
    <row r="247" spans="1:35">
      <c r="A247" t="s">
        <v>883</v>
      </c>
      <c r="B247" s="1">
        <v>45807</v>
      </c>
      <c r="C247">
        <v>5</v>
      </c>
      <c r="D247">
        <v>421474</v>
      </c>
      <c r="E247" t="s">
        <v>8403</v>
      </c>
      <c r="F247" t="s">
        <v>93</v>
      </c>
      <c r="G247" t="s">
        <v>7773</v>
      </c>
      <c r="H247" t="s">
        <v>8404</v>
      </c>
      <c r="I247" t="s">
        <v>7668</v>
      </c>
      <c r="J247" t="s">
        <v>158</v>
      </c>
      <c r="K247" s="318"/>
      <c r="L247" t="s">
        <v>5814</v>
      </c>
      <c r="M247" s="319">
        <v>45831</v>
      </c>
      <c r="N247" s="318">
        <v>6</v>
      </c>
      <c r="O247" s="318"/>
      <c r="P247" s="318"/>
      <c r="Q247" s="319"/>
      <c r="R247" s="318"/>
      <c r="AA247" s="318" t="s">
        <v>253</v>
      </c>
      <c r="AB247" s="318">
        <v>50011945</v>
      </c>
      <c r="AC247" s="318" t="s">
        <v>80</v>
      </c>
      <c r="AD247" t="s">
        <v>7660</v>
      </c>
      <c r="AE247" s="318">
        <v>21</v>
      </c>
      <c r="AF247" s="320">
        <v>155731</v>
      </c>
      <c r="AG247" s="318">
        <v>30</v>
      </c>
      <c r="AH247" s="320"/>
      <c r="AI247" t="s">
        <v>93</v>
      </c>
    </row>
    <row r="248" spans="1:35">
      <c r="A248" t="s">
        <v>887</v>
      </c>
      <c r="B248" s="1">
        <v>45807</v>
      </c>
      <c r="C248">
        <v>5</v>
      </c>
      <c r="D248">
        <v>421475</v>
      </c>
      <c r="E248" t="s">
        <v>8405</v>
      </c>
      <c r="F248" t="s">
        <v>93</v>
      </c>
      <c r="G248" t="s">
        <v>358</v>
      </c>
      <c r="H248" t="s">
        <v>8406</v>
      </c>
      <c r="I248" t="s">
        <v>6259</v>
      </c>
      <c r="J248" t="s">
        <v>158</v>
      </c>
      <c r="K248" s="318"/>
      <c r="L248" t="s">
        <v>5814</v>
      </c>
      <c r="M248" s="319">
        <v>45831</v>
      </c>
      <c r="N248" s="318">
        <v>6</v>
      </c>
      <c r="O248" s="318"/>
      <c r="P248" s="318"/>
      <c r="Q248" s="319"/>
      <c r="R248" s="318"/>
      <c r="AA248" s="318" t="s">
        <v>50</v>
      </c>
      <c r="AB248" s="318">
        <v>50010640</v>
      </c>
      <c r="AC248" s="318" t="s">
        <v>51</v>
      </c>
      <c r="AD248" t="s">
        <v>7660</v>
      </c>
      <c r="AE248" s="318">
        <v>21</v>
      </c>
      <c r="AF248" s="320">
        <v>169078</v>
      </c>
      <c r="AG248" s="318">
        <v>38</v>
      </c>
      <c r="AH248" s="320"/>
      <c r="AI248" t="s">
        <v>93</v>
      </c>
    </row>
    <row r="249" spans="1:35">
      <c r="A249" t="s">
        <v>890</v>
      </c>
      <c r="B249" s="1">
        <v>45807</v>
      </c>
      <c r="C249">
        <v>5</v>
      </c>
      <c r="D249">
        <v>421476</v>
      </c>
      <c r="E249" t="s">
        <v>8407</v>
      </c>
      <c r="F249" t="s">
        <v>6574</v>
      </c>
      <c r="G249" t="s">
        <v>7860</v>
      </c>
      <c r="H249" t="s">
        <v>8408</v>
      </c>
      <c r="I249" t="s">
        <v>7834</v>
      </c>
      <c r="J249" t="s">
        <v>8409</v>
      </c>
      <c r="K249" s="318"/>
      <c r="L249" t="s">
        <v>5814</v>
      </c>
      <c r="M249" s="319">
        <v>45824</v>
      </c>
      <c r="N249" s="318">
        <v>6</v>
      </c>
      <c r="O249" s="318"/>
      <c r="P249" s="318"/>
      <c r="Q249" s="319"/>
      <c r="R249" s="318"/>
      <c r="AA249" s="318" t="s">
        <v>50</v>
      </c>
      <c r="AB249" s="318" t="s">
        <v>8410</v>
      </c>
      <c r="AC249" s="318" t="s">
        <v>51</v>
      </c>
      <c r="AD249" t="s">
        <v>7669</v>
      </c>
      <c r="AE249" s="318">
        <v>40</v>
      </c>
      <c r="AF249" s="320">
        <v>162898</v>
      </c>
      <c r="AG249" s="318">
        <v>23</v>
      </c>
      <c r="AH249" s="320"/>
      <c r="AI249" t="s">
        <v>93</v>
      </c>
    </row>
    <row r="250" spans="1:35">
      <c r="A250" t="s">
        <v>893</v>
      </c>
      <c r="B250" s="1">
        <v>45807</v>
      </c>
      <c r="C250">
        <v>5</v>
      </c>
      <c r="D250">
        <v>421477</v>
      </c>
      <c r="E250" t="s">
        <v>8411</v>
      </c>
      <c r="F250" t="s">
        <v>93</v>
      </c>
      <c r="G250" t="s">
        <v>8412</v>
      </c>
      <c r="H250" t="s">
        <v>8413</v>
      </c>
      <c r="I250" t="s">
        <v>7800</v>
      </c>
      <c r="J250" t="s">
        <v>8134</v>
      </c>
      <c r="K250" s="318"/>
      <c r="L250" t="s">
        <v>5814</v>
      </c>
      <c r="M250" s="319">
        <v>45813</v>
      </c>
      <c r="N250" s="318">
        <v>6</v>
      </c>
      <c r="O250" s="318"/>
      <c r="P250" s="318"/>
      <c r="Q250" s="319"/>
      <c r="R250" s="318"/>
      <c r="AA250" s="318" t="s">
        <v>62</v>
      </c>
      <c r="AB250" s="318" t="s">
        <v>8414</v>
      </c>
      <c r="AC250" s="318" t="s">
        <v>63</v>
      </c>
      <c r="AD250" t="s">
        <v>7669</v>
      </c>
      <c r="AE250" s="318">
        <v>23</v>
      </c>
      <c r="AF250" s="320">
        <v>14403</v>
      </c>
      <c r="AG250" s="318"/>
      <c r="AH250" s="320"/>
      <c r="AI250" t="s">
        <v>93</v>
      </c>
    </row>
    <row r="251" spans="1:35">
      <c r="A251" t="s">
        <v>897</v>
      </c>
      <c r="B251" s="1">
        <v>45807</v>
      </c>
      <c r="C251">
        <v>5</v>
      </c>
      <c r="D251">
        <v>421478</v>
      </c>
      <c r="E251" t="s">
        <v>8415</v>
      </c>
      <c r="F251" t="s">
        <v>93</v>
      </c>
      <c r="G251" t="s">
        <v>752</v>
      </c>
      <c r="H251" t="s">
        <v>8416</v>
      </c>
      <c r="I251" t="s">
        <v>7721</v>
      </c>
      <c r="J251" t="s">
        <v>1174</v>
      </c>
      <c r="K251" s="318"/>
      <c r="L251" t="s">
        <v>5814</v>
      </c>
      <c r="M251" s="319">
        <v>45840</v>
      </c>
      <c r="N251" s="318">
        <v>7</v>
      </c>
      <c r="O251" s="318"/>
      <c r="P251" s="318"/>
      <c r="Q251" s="319"/>
      <c r="R251" s="318"/>
      <c r="AA251" s="318" t="s">
        <v>253</v>
      </c>
      <c r="AB251" s="318">
        <v>50009862</v>
      </c>
      <c r="AC251" s="318" t="s">
        <v>80</v>
      </c>
      <c r="AD251" t="s">
        <v>7660</v>
      </c>
      <c r="AE251" s="318">
        <v>301</v>
      </c>
      <c r="AF251" s="320">
        <v>48976</v>
      </c>
      <c r="AG251" s="318"/>
      <c r="AH251" s="320"/>
      <c r="AI251" t="s">
        <v>93</v>
      </c>
    </row>
    <row r="252" spans="1:35">
      <c r="A252" t="s">
        <v>900</v>
      </c>
      <c r="B252" s="1">
        <v>45810</v>
      </c>
      <c r="C252">
        <v>6</v>
      </c>
      <c r="D252">
        <v>520001</v>
      </c>
      <c r="E252" t="s">
        <v>8417</v>
      </c>
      <c r="F252" t="s">
        <v>93</v>
      </c>
      <c r="G252" t="s">
        <v>90</v>
      </c>
      <c r="H252" t="s">
        <v>8418</v>
      </c>
      <c r="I252" t="s">
        <v>7690</v>
      </c>
      <c r="J252" t="s">
        <v>158</v>
      </c>
      <c r="K252" s="318"/>
      <c r="L252">
        <v>45825</v>
      </c>
      <c r="M252" s="319">
        <v>45832</v>
      </c>
      <c r="N252" s="318">
        <v>6</v>
      </c>
      <c r="O252" s="318" t="s">
        <v>1791</v>
      </c>
      <c r="P252" s="318"/>
      <c r="Q252" s="319"/>
      <c r="R252" s="318"/>
      <c r="AA252" s="318" t="s">
        <v>253</v>
      </c>
      <c r="AB252" s="318">
        <v>50011949</v>
      </c>
      <c r="AC252" s="318" t="s">
        <v>80</v>
      </c>
      <c r="AD252" t="s">
        <v>7660</v>
      </c>
      <c r="AE252" s="318">
        <v>21</v>
      </c>
      <c r="AF252" s="320">
        <v>168488</v>
      </c>
      <c r="AG252" s="318">
        <v>26</v>
      </c>
      <c r="AH252" s="320">
        <v>49844</v>
      </c>
      <c r="AI252" t="s">
        <v>93</v>
      </c>
    </row>
    <row r="253" spans="1:35">
      <c r="A253" t="s">
        <v>903</v>
      </c>
      <c r="B253" s="1">
        <v>45810</v>
      </c>
      <c r="C253">
        <v>6</v>
      </c>
      <c r="D253">
        <v>520002</v>
      </c>
      <c r="E253" t="s">
        <v>8419</v>
      </c>
      <c r="F253" t="s">
        <v>93</v>
      </c>
      <c r="G253" t="s">
        <v>7666</v>
      </c>
      <c r="H253" t="s">
        <v>8420</v>
      </c>
      <c r="I253" t="s">
        <v>7690</v>
      </c>
      <c r="J253" t="s">
        <v>158</v>
      </c>
      <c r="K253" s="318"/>
      <c r="L253">
        <v>45825</v>
      </c>
      <c r="M253" s="319">
        <v>45849</v>
      </c>
      <c r="N253" s="318">
        <v>7</v>
      </c>
      <c r="O253" s="318" t="s">
        <v>1791</v>
      </c>
      <c r="P253" s="318"/>
      <c r="Q253" s="319"/>
      <c r="R253" s="318"/>
      <c r="AA253" s="318" t="s">
        <v>253</v>
      </c>
      <c r="AB253" s="318">
        <v>50011398</v>
      </c>
      <c r="AC253" s="318" t="s">
        <v>80</v>
      </c>
      <c r="AD253" t="s">
        <v>7669</v>
      </c>
      <c r="AE253" s="318">
        <v>27</v>
      </c>
      <c r="AF253" s="320">
        <v>206698</v>
      </c>
      <c r="AG253" s="318">
        <v>104</v>
      </c>
      <c r="AH253" s="320">
        <v>66012</v>
      </c>
      <c r="AI253" t="s">
        <v>93</v>
      </c>
    </row>
    <row r="254" spans="1:35">
      <c r="A254" t="s">
        <v>906</v>
      </c>
      <c r="B254" s="1">
        <v>45810</v>
      </c>
      <c r="C254">
        <v>6</v>
      </c>
      <c r="D254">
        <v>520003</v>
      </c>
      <c r="E254" t="s">
        <v>8421</v>
      </c>
      <c r="F254" t="s">
        <v>93</v>
      </c>
      <c r="G254" t="s">
        <v>7675</v>
      </c>
      <c r="H254" t="s">
        <v>8422</v>
      </c>
      <c r="I254" t="s">
        <v>7704</v>
      </c>
      <c r="J254" t="s">
        <v>151</v>
      </c>
      <c r="K254" s="318"/>
      <c r="L254" t="s">
        <v>391</v>
      </c>
      <c r="M254" s="319">
        <v>45897</v>
      </c>
      <c r="N254" s="318">
        <v>8</v>
      </c>
      <c r="O254" s="318"/>
      <c r="P254" s="318"/>
      <c r="Q254" s="319"/>
      <c r="R254" s="318"/>
      <c r="AA254" s="318" t="s">
        <v>83</v>
      </c>
      <c r="AB254" s="318">
        <v>50010831</v>
      </c>
      <c r="AC254" s="318" t="s">
        <v>84</v>
      </c>
      <c r="AD254" t="s">
        <v>7660</v>
      </c>
      <c r="AE254" s="318">
        <v>27</v>
      </c>
      <c r="AF254" s="320">
        <v>42570</v>
      </c>
      <c r="AG254" s="318"/>
      <c r="AH254" s="320"/>
      <c r="AI254" t="s">
        <v>93</v>
      </c>
    </row>
    <row r="255" spans="1:35">
      <c r="A255" t="s">
        <v>909</v>
      </c>
      <c r="B255" s="1">
        <v>45810</v>
      </c>
      <c r="C255">
        <v>6</v>
      </c>
      <c r="D255">
        <v>520004</v>
      </c>
      <c r="E255" t="s">
        <v>8423</v>
      </c>
      <c r="F255" t="s">
        <v>93</v>
      </c>
      <c r="G255" t="s">
        <v>7727</v>
      </c>
      <c r="H255" t="s">
        <v>8424</v>
      </c>
      <c r="I255" t="s">
        <v>7704</v>
      </c>
      <c r="J255" t="s">
        <v>151</v>
      </c>
      <c r="K255" s="318"/>
      <c r="L255" t="s">
        <v>391</v>
      </c>
      <c r="M255" s="319">
        <v>45819</v>
      </c>
      <c r="N255" s="318">
        <v>6</v>
      </c>
      <c r="O255" s="318"/>
      <c r="P255" s="318"/>
      <c r="Q255" s="319"/>
      <c r="R255" s="318"/>
      <c r="AA255" s="318" t="s">
        <v>253</v>
      </c>
      <c r="AB255" s="318">
        <v>50010820</v>
      </c>
      <c r="AC255" s="318" t="s">
        <v>80</v>
      </c>
      <c r="AD255" t="s">
        <v>7669</v>
      </c>
      <c r="AE255" s="318">
        <v>27</v>
      </c>
      <c r="AF255" s="320">
        <v>40087</v>
      </c>
      <c r="AG255" s="318"/>
      <c r="AH255" s="320"/>
      <c r="AI255" t="s">
        <v>93</v>
      </c>
    </row>
    <row r="256" spans="1:35">
      <c r="A256" t="s">
        <v>912</v>
      </c>
      <c r="B256" s="1">
        <v>45810</v>
      </c>
      <c r="C256">
        <v>6</v>
      </c>
      <c r="D256">
        <v>520005</v>
      </c>
      <c r="E256" t="s">
        <v>8425</v>
      </c>
      <c r="F256" t="s">
        <v>93</v>
      </c>
      <c r="G256" t="s">
        <v>8386</v>
      </c>
      <c r="H256" t="s">
        <v>8426</v>
      </c>
      <c r="I256" t="s">
        <v>7690</v>
      </c>
      <c r="J256" t="s">
        <v>1801</v>
      </c>
      <c r="K256" s="318"/>
      <c r="L256" t="s">
        <v>391</v>
      </c>
      <c r="M256" s="319">
        <v>45814</v>
      </c>
      <c r="N256" s="318">
        <v>6</v>
      </c>
      <c r="O256" s="318"/>
      <c r="P256" s="318"/>
      <c r="Q256" s="319"/>
      <c r="R256" s="318"/>
      <c r="AA256" s="318" t="s">
        <v>50</v>
      </c>
      <c r="AB256" s="318">
        <v>50010779</v>
      </c>
      <c r="AC256" s="318" t="s">
        <v>51</v>
      </c>
      <c r="AD256" t="s">
        <v>7660</v>
      </c>
      <c r="AE256" s="318">
        <v>21</v>
      </c>
      <c r="AF256" s="320">
        <v>21769</v>
      </c>
      <c r="AG256" s="318"/>
      <c r="AH256" s="320"/>
      <c r="AI256" t="s">
        <v>93</v>
      </c>
    </row>
    <row r="257" spans="1:35">
      <c r="A257" t="s">
        <v>915</v>
      </c>
      <c r="B257" s="1">
        <v>45810</v>
      </c>
      <c r="C257">
        <v>6</v>
      </c>
      <c r="D257">
        <v>520006</v>
      </c>
      <c r="E257" t="s">
        <v>8427</v>
      </c>
      <c r="F257" t="s">
        <v>93</v>
      </c>
      <c r="G257" t="s">
        <v>8386</v>
      </c>
      <c r="H257" t="s">
        <v>8426</v>
      </c>
      <c r="I257" t="s">
        <v>7690</v>
      </c>
      <c r="J257" t="s">
        <v>1801</v>
      </c>
      <c r="K257" s="318"/>
      <c r="L257" t="s">
        <v>391</v>
      </c>
      <c r="M257" s="319">
        <v>45814</v>
      </c>
      <c r="N257" s="318">
        <v>6</v>
      </c>
      <c r="O257" s="318"/>
      <c r="P257" s="318"/>
      <c r="Q257" s="319"/>
      <c r="R257" s="318"/>
      <c r="AA257" s="318" t="s">
        <v>50</v>
      </c>
      <c r="AB257" s="318">
        <v>50010763</v>
      </c>
      <c r="AC257" s="318" t="s">
        <v>51</v>
      </c>
      <c r="AD257" t="s">
        <v>7660</v>
      </c>
      <c r="AE257" s="318">
        <v>21</v>
      </c>
      <c r="AF257" s="320">
        <v>22831</v>
      </c>
      <c r="AG257" s="318"/>
      <c r="AH257" s="320"/>
      <c r="AI257" t="s">
        <v>93</v>
      </c>
    </row>
    <row r="258" spans="1:35">
      <c r="A258" t="s">
        <v>918</v>
      </c>
      <c r="B258" s="1">
        <v>45806</v>
      </c>
      <c r="C258">
        <v>5</v>
      </c>
      <c r="D258">
        <v>520007</v>
      </c>
      <c r="E258" t="s">
        <v>7845</v>
      </c>
      <c r="F258" t="s">
        <v>6574</v>
      </c>
      <c r="G258" t="s">
        <v>7841</v>
      </c>
      <c r="H258" t="s">
        <v>7846</v>
      </c>
      <c r="I258" t="s">
        <v>7834</v>
      </c>
      <c r="J258" t="s">
        <v>151</v>
      </c>
      <c r="K258" s="318"/>
      <c r="L258" t="s">
        <v>391</v>
      </c>
      <c r="M258" s="319">
        <v>45902</v>
      </c>
      <c r="N258" s="318">
        <v>9</v>
      </c>
      <c r="O258" s="318"/>
      <c r="P258" s="318"/>
      <c r="Q258" s="319"/>
      <c r="R258" s="318"/>
      <c r="AA258" s="318" t="s">
        <v>83</v>
      </c>
      <c r="AB258" s="318">
        <v>50010491</v>
      </c>
      <c r="AC258" s="318" t="s">
        <v>84</v>
      </c>
      <c r="AD258" t="s">
        <v>7669</v>
      </c>
      <c r="AE258" s="318">
        <v>46</v>
      </c>
      <c r="AF258" s="320">
        <v>22521</v>
      </c>
      <c r="AG258" s="318"/>
      <c r="AH258" s="320"/>
      <c r="AI258" t="s">
        <v>93</v>
      </c>
    </row>
    <row r="259" spans="1:35">
      <c r="A259" t="s">
        <v>921</v>
      </c>
      <c r="B259" s="1">
        <v>45811</v>
      </c>
      <c r="C259">
        <v>6</v>
      </c>
      <c r="D259">
        <v>520008</v>
      </c>
      <c r="E259" t="s">
        <v>8428</v>
      </c>
      <c r="F259" t="s">
        <v>93</v>
      </c>
      <c r="G259" t="s">
        <v>8346</v>
      </c>
      <c r="H259" t="s">
        <v>8429</v>
      </c>
      <c r="I259" t="s">
        <v>7721</v>
      </c>
      <c r="J259" t="s">
        <v>158</v>
      </c>
      <c r="K259" s="318"/>
      <c r="L259">
        <v>45827</v>
      </c>
      <c r="M259" s="319">
        <v>45834</v>
      </c>
      <c r="N259" s="318">
        <v>6</v>
      </c>
      <c r="O259" s="318"/>
      <c r="P259" s="318"/>
      <c r="Q259" s="319"/>
      <c r="R259" s="318"/>
      <c r="AA259" s="318" t="s">
        <v>253</v>
      </c>
      <c r="AB259" s="318">
        <v>50011190</v>
      </c>
      <c r="AC259" s="318" t="s">
        <v>80</v>
      </c>
      <c r="AD259" t="s">
        <v>7660</v>
      </c>
      <c r="AE259" s="318">
        <v>21</v>
      </c>
      <c r="AF259" s="320">
        <v>169518</v>
      </c>
      <c r="AG259" s="318">
        <v>16</v>
      </c>
      <c r="AH259" s="320"/>
      <c r="AI259" t="s">
        <v>93</v>
      </c>
    </row>
    <row r="260" spans="1:35">
      <c r="A260" t="s">
        <v>924</v>
      </c>
      <c r="B260" s="1">
        <v>45811</v>
      </c>
      <c r="C260">
        <v>6</v>
      </c>
      <c r="D260">
        <v>520009</v>
      </c>
      <c r="E260" t="s">
        <v>8430</v>
      </c>
      <c r="F260" t="s">
        <v>93</v>
      </c>
      <c r="G260" t="s">
        <v>7773</v>
      </c>
      <c r="H260" t="s">
        <v>8431</v>
      </c>
      <c r="I260" t="s">
        <v>7677</v>
      </c>
      <c r="J260" t="s">
        <v>158</v>
      </c>
      <c r="K260" s="318"/>
      <c r="L260">
        <v>45827</v>
      </c>
      <c r="M260" s="319">
        <v>45855</v>
      </c>
      <c r="N260" s="318">
        <v>7</v>
      </c>
      <c r="O260" s="318"/>
      <c r="P260" s="318"/>
      <c r="Q260" s="319"/>
      <c r="R260" s="318"/>
      <c r="AA260" s="318" t="s">
        <v>62</v>
      </c>
      <c r="AB260" s="318">
        <v>50011680</v>
      </c>
      <c r="AC260" s="318" t="s">
        <v>63</v>
      </c>
      <c r="AD260" t="s">
        <v>7660</v>
      </c>
      <c r="AE260" s="318">
        <v>27</v>
      </c>
      <c r="AF260" s="320">
        <v>280716</v>
      </c>
      <c r="AG260" s="318">
        <v>183</v>
      </c>
      <c r="AH260" s="320"/>
      <c r="AI260" t="s">
        <v>93</v>
      </c>
    </row>
    <row r="261" spans="1:35">
      <c r="A261" t="s">
        <v>927</v>
      </c>
      <c r="B261" s="1">
        <v>45812</v>
      </c>
      <c r="C261">
        <v>6</v>
      </c>
      <c r="D261">
        <v>520010</v>
      </c>
      <c r="E261" t="s">
        <v>7685</v>
      </c>
      <c r="F261" t="s">
        <v>93</v>
      </c>
      <c r="G261" t="s">
        <v>7778</v>
      </c>
      <c r="H261" t="s">
        <v>7686</v>
      </c>
      <c r="I261" t="s">
        <v>6259</v>
      </c>
      <c r="J261" t="s">
        <v>151</v>
      </c>
      <c r="K261" s="318"/>
      <c r="L261" t="s">
        <v>391</v>
      </c>
      <c r="M261" s="319">
        <v>45820</v>
      </c>
      <c r="N261" s="318">
        <v>6</v>
      </c>
      <c r="O261" s="318"/>
      <c r="P261" s="318"/>
      <c r="Q261" s="319"/>
      <c r="R261" s="318"/>
      <c r="AA261" s="318" t="s">
        <v>50</v>
      </c>
      <c r="AB261" s="318">
        <v>50011463</v>
      </c>
      <c r="AC261" s="318" t="s">
        <v>51</v>
      </c>
      <c r="AD261" t="s">
        <v>7669</v>
      </c>
      <c r="AE261" s="318">
        <v>27</v>
      </c>
      <c r="AF261" s="320">
        <v>27077</v>
      </c>
      <c r="AG261" s="318"/>
      <c r="AH261" s="320"/>
      <c r="AI261" t="s">
        <v>93</v>
      </c>
    </row>
    <row r="262" spans="1:35">
      <c r="A262" t="s">
        <v>930</v>
      </c>
      <c r="B262" s="1">
        <v>45812</v>
      </c>
      <c r="C262">
        <v>6</v>
      </c>
      <c r="D262">
        <v>520011</v>
      </c>
      <c r="E262" t="s">
        <v>8432</v>
      </c>
      <c r="F262" t="s">
        <v>93</v>
      </c>
      <c r="G262" t="s">
        <v>752</v>
      </c>
      <c r="H262" t="s">
        <v>8433</v>
      </c>
      <c r="I262" t="s">
        <v>7690</v>
      </c>
      <c r="J262" t="s">
        <v>158</v>
      </c>
      <c r="K262" s="318"/>
      <c r="L262" t="s">
        <v>5814</v>
      </c>
      <c r="M262" s="319">
        <v>45832</v>
      </c>
      <c r="N262" s="318">
        <v>6</v>
      </c>
      <c r="O262" s="318"/>
      <c r="P262" s="318"/>
      <c r="Q262" s="319"/>
      <c r="R262" s="318"/>
      <c r="AA262" s="318" t="s">
        <v>253</v>
      </c>
      <c r="AB262" s="318">
        <v>50011955</v>
      </c>
      <c r="AC262" s="318" t="s">
        <v>80</v>
      </c>
      <c r="AD262" t="s">
        <v>7660</v>
      </c>
      <c r="AE262" s="318">
        <v>21</v>
      </c>
      <c r="AF262" s="320">
        <v>192769</v>
      </c>
      <c r="AG262" s="318">
        <v>58</v>
      </c>
      <c r="AH262" s="320"/>
      <c r="AI262" t="s">
        <v>93</v>
      </c>
    </row>
    <row r="263" spans="1:35">
      <c r="A263" t="s">
        <v>935</v>
      </c>
      <c r="B263" s="1">
        <v>45813</v>
      </c>
      <c r="C263">
        <v>6</v>
      </c>
      <c r="D263">
        <v>520012</v>
      </c>
      <c r="E263" t="s">
        <v>7924</v>
      </c>
      <c r="F263" t="s">
        <v>93</v>
      </c>
      <c r="G263" t="s">
        <v>7696</v>
      </c>
      <c r="H263" t="s">
        <v>7925</v>
      </c>
      <c r="I263" t="s">
        <v>7704</v>
      </c>
      <c r="J263" t="s">
        <v>151</v>
      </c>
      <c r="K263" s="318"/>
      <c r="L263" t="s">
        <v>391</v>
      </c>
      <c r="M263" s="319">
        <v>45814</v>
      </c>
      <c r="N263" s="318">
        <v>6</v>
      </c>
      <c r="O263" s="318"/>
      <c r="P263" s="318"/>
      <c r="Q263" s="319"/>
      <c r="R263" s="318"/>
      <c r="AA263" s="318" t="s">
        <v>50</v>
      </c>
      <c r="AB263" s="318">
        <v>50011637</v>
      </c>
      <c r="AC263" s="318" t="s">
        <v>51</v>
      </c>
      <c r="AD263" t="s">
        <v>7660</v>
      </c>
      <c r="AE263" s="318">
        <v>27</v>
      </c>
      <c r="AF263" s="320">
        <v>14403</v>
      </c>
      <c r="AG263" s="318"/>
      <c r="AH263" s="320"/>
      <c r="AI263" t="s">
        <v>93</v>
      </c>
    </row>
    <row r="264" spans="1:35">
      <c r="A264" t="s">
        <v>938</v>
      </c>
      <c r="B264" s="1">
        <v>45813</v>
      </c>
      <c r="C264">
        <v>6</v>
      </c>
      <c r="D264">
        <v>520013</v>
      </c>
      <c r="E264" t="s">
        <v>8434</v>
      </c>
      <c r="F264" t="s">
        <v>93</v>
      </c>
      <c r="G264" t="s">
        <v>7727</v>
      </c>
      <c r="H264" t="s">
        <v>8435</v>
      </c>
      <c r="I264" t="s">
        <v>7769</v>
      </c>
      <c r="J264" t="s">
        <v>158</v>
      </c>
      <c r="K264" s="318"/>
      <c r="L264">
        <v>45820</v>
      </c>
      <c r="M264" s="319">
        <v>45832</v>
      </c>
      <c r="N264" s="318">
        <v>6</v>
      </c>
      <c r="O264" s="318"/>
      <c r="P264" s="318"/>
      <c r="Q264" s="319"/>
      <c r="R264" s="318"/>
      <c r="AA264" s="318" t="s">
        <v>253</v>
      </c>
      <c r="AB264" s="318">
        <v>50012121</v>
      </c>
      <c r="AC264" s="318" t="s">
        <v>80</v>
      </c>
      <c r="AD264" t="s">
        <v>7669</v>
      </c>
      <c r="AE264" s="318">
        <v>27</v>
      </c>
      <c r="AF264" s="320">
        <v>337482</v>
      </c>
      <c r="AG264" s="318">
        <v>259</v>
      </c>
      <c r="AH264" s="320"/>
      <c r="AI264" t="s">
        <v>93</v>
      </c>
    </row>
    <row r="265" spans="1:35">
      <c r="A265" t="s">
        <v>941</v>
      </c>
      <c r="B265" s="1">
        <v>45813</v>
      </c>
      <c r="C265">
        <v>6</v>
      </c>
      <c r="D265">
        <v>520014</v>
      </c>
      <c r="E265" t="s">
        <v>8436</v>
      </c>
      <c r="F265" t="s">
        <v>93</v>
      </c>
      <c r="G265" t="s">
        <v>7841</v>
      </c>
      <c r="H265" t="s">
        <v>8437</v>
      </c>
      <c r="I265" t="s">
        <v>7677</v>
      </c>
      <c r="J265" t="s">
        <v>158</v>
      </c>
      <c r="K265" s="318"/>
      <c r="L265">
        <v>45827</v>
      </c>
      <c r="M265" s="319">
        <v>45833</v>
      </c>
      <c r="N265" s="318">
        <v>6</v>
      </c>
      <c r="O265" s="318"/>
      <c r="P265" s="318"/>
      <c r="Q265" s="319"/>
      <c r="R265" s="318"/>
      <c r="AA265" s="318" t="s">
        <v>253</v>
      </c>
      <c r="AB265" s="318">
        <v>50012687</v>
      </c>
      <c r="AC265" s="318" t="s">
        <v>80</v>
      </c>
      <c r="AD265" t="s">
        <v>7669</v>
      </c>
      <c r="AE265" s="318">
        <v>21</v>
      </c>
      <c r="AF265" s="320">
        <v>158747</v>
      </c>
      <c r="AG265" s="318">
        <v>10</v>
      </c>
      <c r="AH265" s="320"/>
      <c r="AI265" t="s">
        <v>93</v>
      </c>
    </row>
    <row r="266" spans="1:35">
      <c r="A266" t="s">
        <v>944</v>
      </c>
      <c r="B266" s="1">
        <v>45813</v>
      </c>
      <c r="C266">
        <v>6</v>
      </c>
      <c r="D266">
        <v>520015</v>
      </c>
      <c r="E266" t="s">
        <v>8438</v>
      </c>
      <c r="F266" t="s">
        <v>6574</v>
      </c>
      <c r="G266" t="s">
        <v>7860</v>
      </c>
      <c r="H266" t="s">
        <v>8439</v>
      </c>
      <c r="I266" t="s">
        <v>7834</v>
      </c>
      <c r="J266" t="s">
        <v>8440</v>
      </c>
      <c r="K266" s="318"/>
      <c r="L266" t="s">
        <v>5814</v>
      </c>
      <c r="M266" s="319">
        <v>45820</v>
      </c>
      <c r="N266" s="318">
        <v>6</v>
      </c>
      <c r="O266" s="318"/>
      <c r="P266" s="318"/>
      <c r="Q266" s="319"/>
      <c r="R266" s="318"/>
      <c r="AA266" s="318" t="s">
        <v>62</v>
      </c>
      <c r="AB266" s="318" t="s">
        <v>8441</v>
      </c>
      <c r="AC266" s="318" t="s">
        <v>63</v>
      </c>
      <c r="AD266" t="s">
        <v>7669</v>
      </c>
      <c r="AE266" s="318">
        <v>101</v>
      </c>
      <c r="AF266" s="320">
        <v>100023</v>
      </c>
      <c r="AG266" s="318"/>
      <c r="AH266" s="320"/>
      <c r="AI266" t="s">
        <v>93</v>
      </c>
    </row>
    <row r="267" spans="1:35">
      <c r="A267" t="s">
        <v>947</v>
      </c>
      <c r="B267" s="1">
        <v>45813</v>
      </c>
      <c r="C267">
        <v>6</v>
      </c>
      <c r="D267">
        <v>520016</v>
      </c>
      <c r="E267" t="s">
        <v>8442</v>
      </c>
      <c r="F267" t="s">
        <v>93</v>
      </c>
      <c r="G267" t="s">
        <v>7879</v>
      </c>
      <c r="H267" t="s">
        <v>8443</v>
      </c>
      <c r="I267" t="s">
        <v>7800</v>
      </c>
      <c r="J267" t="s">
        <v>151</v>
      </c>
      <c r="K267" s="318"/>
      <c r="L267" t="s">
        <v>5814</v>
      </c>
      <c r="M267" s="319">
        <v>45820</v>
      </c>
      <c r="N267" s="318">
        <v>6</v>
      </c>
      <c r="O267" s="318"/>
      <c r="P267" s="318"/>
      <c r="Q267" s="319"/>
      <c r="R267" s="318"/>
      <c r="AA267" s="318" t="s">
        <v>50</v>
      </c>
      <c r="AB267" s="318">
        <v>50011668</v>
      </c>
      <c r="AC267" s="318" t="s">
        <v>51</v>
      </c>
      <c r="AD267" t="s">
        <v>7660</v>
      </c>
      <c r="AE267" s="318">
        <v>27</v>
      </c>
      <c r="AF267" s="320">
        <v>41263</v>
      </c>
      <c r="AG267" s="318"/>
      <c r="AH267" s="320"/>
      <c r="AI267" t="s">
        <v>93</v>
      </c>
    </row>
    <row r="268" spans="1:35">
      <c r="A268" t="s">
        <v>950</v>
      </c>
      <c r="B268" s="1">
        <v>45813</v>
      </c>
      <c r="C268">
        <v>6</v>
      </c>
      <c r="D268">
        <v>520017</v>
      </c>
      <c r="E268" t="s">
        <v>8444</v>
      </c>
      <c r="F268" t="s">
        <v>93</v>
      </c>
      <c r="G268" t="s">
        <v>7778</v>
      </c>
      <c r="H268" t="s">
        <v>8445</v>
      </c>
      <c r="I268" t="s">
        <v>7721</v>
      </c>
      <c r="J268" t="s">
        <v>1801</v>
      </c>
      <c r="K268" s="318"/>
      <c r="L268" t="s">
        <v>5814</v>
      </c>
      <c r="M268" s="319">
        <v>45827</v>
      </c>
      <c r="N268" s="318">
        <v>6</v>
      </c>
      <c r="O268" s="318"/>
      <c r="P268" s="318"/>
      <c r="Q268" s="319"/>
      <c r="R268" s="318"/>
      <c r="AA268" s="318" t="s">
        <v>50</v>
      </c>
      <c r="AB268" s="318">
        <v>50011682</v>
      </c>
      <c r="AC268" s="318" t="s">
        <v>51</v>
      </c>
      <c r="AD268" t="s">
        <v>7669</v>
      </c>
      <c r="AE268" s="318">
        <v>20</v>
      </c>
      <c r="AF268" s="320">
        <v>14567</v>
      </c>
      <c r="AG268" s="318"/>
      <c r="AH268" s="320"/>
      <c r="AI268" t="s">
        <v>93</v>
      </c>
    </row>
    <row r="269" spans="1:35">
      <c r="A269" t="s">
        <v>953</v>
      </c>
      <c r="B269" s="1">
        <v>45813</v>
      </c>
      <c r="C269">
        <v>6</v>
      </c>
      <c r="D269">
        <v>520018</v>
      </c>
      <c r="E269" t="s">
        <v>8446</v>
      </c>
      <c r="F269" t="s">
        <v>93</v>
      </c>
      <c r="G269" t="s">
        <v>7696</v>
      </c>
      <c r="H269" t="s">
        <v>8447</v>
      </c>
      <c r="I269" t="s">
        <v>7698</v>
      </c>
      <c r="J269" t="s">
        <v>6260</v>
      </c>
      <c r="K269" s="318"/>
      <c r="L269">
        <v>45847</v>
      </c>
      <c r="M269" s="319">
        <v>45853</v>
      </c>
      <c r="N269" s="318">
        <v>7</v>
      </c>
      <c r="O269" s="318"/>
      <c r="P269" s="318"/>
      <c r="Q269" s="319"/>
      <c r="R269" s="318"/>
      <c r="AA269" s="318" t="s">
        <v>83</v>
      </c>
      <c r="AB269" s="318">
        <v>50011709</v>
      </c>
      <c r="AC269" s="318" t="s">
        <v>84</v>
      </c>
      <c r="AD269" t="s">
        <v>7660</v>
      </c>
      <c r="AE269" s="318">
        <v>23</v>
      </c>
      <c r="AF269" s="320">
        <v>173407</v>
      </c>
      <c r="AG269" s="318">
        <v>10</v>
      </c>
      <c r="AH269" s="320"/>
      <c r="AI269" t="s">
        <v>93</v>
      </c>
    </row>
    <row r="270" spans="1:35">
      <c r="A270" t="s">
        <v>956</v>
      </c>
      <c r="B270" s="1">
        <v>45813</v>
      </c>
      <c r="C270">
        <v>6</v>
      </c>
      <c r="D270">
        <v>520019</v>
      </c>
      <c r="E270" t="s">
        <v>8448</v>
      </c>
      <c r="F270" t="s">
        <v>93</v>
      </c>
      <c r="G270" t="s">
        <v>752</v>
      </c>
      <c r="H270" t="s">
        <v>8449</v>
      </c>
      <c r="I270" t="s">
        <v>7698</v>
      </c>
      <c r="J270" t="s">
        <v>6260</v>
      </c>
      <c r="K270" s="318"/>
      <c r="L270">
        <v>45847</v>
      </c>
      <c r="M270" s="319">
        <v>45856</v>
      </c>
      <c r="N270" s="318">
        <v>7</v>
      </c>
      <c r="O270" s="318"/>
      <c r="P270" s="318"/>
      <c r="Q270" s="319"/>
      <c r="R270" s="318"/>
      <c r="AA270" s="318" t="s">
        <v>83</v>
      </c>
      <c r="AB270" s="318">
        <v>50011711</v>
      </c>
      <c r="AC270" s="318" t="s">
        <v>84</v>
      </c>
      <c r="AD270" t="s">
        <v>7660</v>
      </c>
      <c r="AE270" s="318">
        <v>23</v>
      </c>
      <c r="AF270" s="320">
        <v>174066</v>
      </c>
      <c r="AG270" s="318">
        <v>10</v>
      </c>
      <c r="AH270" s="320"/>
      <c r="AI270" t="s">
        <v>93</v>
      </c>
    </row>
    <row r="271" spans="1:35">
      <c r="A271" t="s">
        <v>959</v>
      </c>
      <c r="B271" s="1">
        <v>45813</v>
      </c>
      <c r="C271">
        <v>6</v>
      </c>
      <c r="D271">
        <v>520020</v>
      </c>
      <c r="E271" t="s">
        <v>8450</v>
      </c>
      <c r="F271" t="s">
        <v>6574</v>
      </c>
      <c r="G271" t="s">
        <v>7666</v>
      </c>
      <c r="H271" t="s">
        <v>8451</v>
      </c>
      <c r="I271" t="s">
        <v>7834</v>
      </c>
      <c r="J271" t="s">
        <v>158</v>
      </c>
      <c r="K271" s="318"/>
      <c r="L271" t="s">
        <v>5814</v>
      </c>
      <c r="M271" s="319">
        <v>45828</v>
      </c>
      <c r="N271" s="318">
        <v>6</v>
      </c>
      <c r="O271" s="318"/>
      <c r="P271" s="318"/>
      <c r="Q271" s="319"/>
      <c r="R271" s="318"/>
      <c r="AA271" s="318" t="s">
        <v>253</v>
      </c>
      <c r="AB271" s="318">
        <v>50011890</v>
      </c>
      <c r="AC271" s="318" t="s">
        <v>80</v>
      </c>
      <c r="AD271" t="s">
        <v>7669</v>
      </c>
      <c r="AE271" s="318">
        <v>40</v>
      </c>
      <c r="AF271" s="320">
        <v>177202</v>
      </c>
      <c r="AG271" s="318">
        <v>22</v>
      </c>
      <c r="AH271" s="320"/>
      <c r="AI271" t="s">
        <v>93</v>
      </c>
    </row>
    <row r="272" spans="1:35">
      <c r="A272" t="s">
        <v>962</v>
      </c>
      <c r="B272" s="1">
        <v>45813</v>
      </c>
      <c r="C272">
        <v>6</v>
      </c>
      <c r="D272">
        <v>520021</v>
      </c>
      <c r="E272" t="s">
        <v>8452</v>
      </c>
      <c r="F272" t="s">
        <v>93</v>
      </c>
      <c r="G272" t="s">
        <v>7773</v>
      </c>
      <c r="H272" t="s">
        <v>8453</v>
      </c>
      <c r="I272" t="s">
        <v>7883</v>
      </c>
      <c r="J272" t="s">
        <v>158</v>
      </c>
      <c r="K272" s="318"/>
      <c r="L272">
        <v>45826</v>
      </c>
      <c r="M272" s="319">
        <v>45839</v>
      </c>
      <c r="N272" s="318">
        <v>7</v>
      </c>
      <c r="O272" s="318"/>
      <c r="P272" s="318"/>
      <c r="Q272" s="319"/>
      <c r="R272" s="318"/>
      <c r="AA272" s="318" t="s">
        <v>253</v>
      </c>
      <c r="AB272" s="318">
        <v>50012046</v>
      </c>
      <c r="AC272" s="318" t="s">
        <v>80</v>
      </c>
      <c r="AD272" t="s">
        <v>7660</v>
      </c>
      <c r="AE272" s="318">
        <v>27</v>
      </c>
      <c r="AF272" s="320">
        <v>178960</v>
      </c>
      <c r="AG272" s="318">
        <v>31</v>
      </c>
      <c r="AH272" s="320"/>
      <c r="AI272" t="s">
        <v>93</v>
      </c>
    </row>
    <row r="273" spans="1:35">
      <c r="A273" t="s">
        <v>965</v>
      </c>
      <c r="B273" s="1">
        <v>45813</v>
      </c>
      <c r="C273">
        <v>6</v>
      </c>
      <c r="D273">
        <v>520022</v>
      </c>
      <c r="E273" t="s">
        <v>8454</v>
      </c>
      <c r="F273" t="s">
        <v>93</v>
      </c>
      <c r="G273" t="s">
        <v>90</v>
      </c>
      <c r="H273" t="s">
        <v>8455</v>
      </c>
      <c r="I273" t="s">
        <v>7800</v>
      </c>
      <c r="J273" t="s">
        <v>158</v>
      </c>
      <c r="K273" s="318"/>
      <c r="L273">
        <v>45821</v>
      </c>
      <c r="M273" s="319">
        <v>45839</v>
      </c>
      <c r="N273" s="318">
        <v>7</v>
      </c>
      <c r="O273" s="318"/>
      <c r="P273" s="318"/>
      <c r="Q273" s="319"/>
      <c r="R273" s="318"/>
      <c r="AA273" s="318" t="s">
        <v>253</v>
      </c>
      <c r="AB273" s="318">
        <v>50012284</v>
      </c>
      <c r="AC273" s="318" t="s">
        <v>80</v>
      </c>
      <c r="AD273" t="s">
        <v>7660</v>
      </c>
      <c r="AE273" s="318">
        <v>20</v>
      </c>
      <c r="AF273" s="320">
        <v>196424</v>
      </c>
      <c r="AG273" s="318">
        <v>41</v>
      </c>
      <c r="AH273" s="320"/>
      <c r="AI273" t="s">
        <v>93</v>
      </c>
    </row>
    <row r="274" spans="1:35">
      <c r="A274" t="s">
        <v>969</v>
      </c>
      <c r="B274" s="1">
        <v>45813</v>
      </c>
      <c r="C274">
        <v>6</v>
      </c>
      <c r="D274">
        <v>520023</v>
      </c>
      <c r="E274" t="s">
        <v>8456</v>
      </c>
      <c r="F274" t="s">
        <v>93</v>
      </c>
      <c r="G274" t="s">
        <v>7727</v>
      </c>
      <c r="H274" t="s">
        <v>8457</v>
      </c>
      <c r="I274" t="s">
        <v>7769</v>
      </c>
      <c r="J274" t="s">
        <v>158</v>
      </c>
      <c r="K274" s="318"/>
      <c r="L274">
        <v>45820</v>
      </c>
      <c r="M274" s="319">
        <v>45835</v>
      </c>
      <c r="N274" s="318">
        <v>6</v>
      </c>
      <c r="O274" s="318"/>
      <c r="P274" s="318"/>
      <c r="Q274" s="319"/>
      <c r="R274" s="318"/>
      <c r="AA274" s="318" t="s">
        <v>253</v>
      </c>
      <c r="AB274" s="318">
        <v>50012681</v>
      </c>
      <c r="AC274" s="318" t="s">
        <v>80</v>
      </c>
      <c r="AD274" t="s">
        <v>7669</v>
      </c>
      <c r="AE274" s="318">
        <v>21</v>
      </c>
      <c r="AF274" s="320">
        <v>153893</v>
      </c>
      <c r="AG274" s="318">
        <v>10</v>
      </c>
      <c r="AH274" s="320"/>
      <c r="AI274" t="s">
        <v>93</v>
      </c>
    </row>
    <row r="275" spans="1:35">
      <c r="A275" t="s">
        <v>972</v>
      </c>
      <c r="B275" s="1">
        <v>45813</v>
      </c>
      <c r="C275">
        <v>6</v>
      </c>
      <c r="D275">
        <v>520024</v>
      </c>
      <c r="E275" t="s">
        <v>8458</v>
      </c>
      <c r="F275" t="s">
        <v>93</v>
      </c>
      <c r="G275" t="s">
        <v>7773</v>
      </c>
      <c r="H275" t="s">
        <v>8459</v>
      </c>
      <c r="I275" t="s">
        <v>7769</v>
      </c>
      <c r="J275" t="s">
        <v>158</v>
      </c>
      <c r="K275" s="318"/>
      <c r="L275">
        <v>45820</v>
      </c>
      <c r="M275" s="319">
        <v>45834</v>
      </c>
      <c r="N275" s="318">
        <v>6</v>
      </c>
      <c r="O275" s="318"/>
      <c r="P275" s="318"/>
      <c r="Q275" s="319"/>
      <c r="R275" s="318"/>
      <c r="AA275" s="318" t="s">
        <v>253</v>
      </c>
      <c r="AB275" s="318">
        <v>50011840</v>
      </c>
      <c r="AC275" s="318" t="s">
        <v>80</v>
      </c>
      <c r="AD275" t="s">
        <v>7660</v>
      </c>
      <c r="AE275" s="318">
        <v>21</v>
      </c>
      <c r="AF275" s="320">
        <v>173899</v>
      </c>
      <c r="AG275" s="318">
        <v>37</v>
      </c>
      <c r="AH275" s="320"/>
      <c r="AI275" t="s">
        <v>93</v>
      </c>
    </row>
    <row r="276" spans="1:35">
      <c r="A276" t="s">
        <v>975</v>
      </c>
      <c r="B276" s="1">
        <v>45813</v>
      </c>
      <c r="C276">
        <v>6</v>
      </c>
      <c r="D276">
        <v>520025</v>
      </c>
      <c r="E276" t="s">
        <v>8460</v>
      </c>
      <c r="F276" t="s">
        <v>93</v>
      </c>
      <c r="G276" t="s">
        <v>90</v>
      </c>
      <c r="H276" t="s">
        <v>8461</v>
      </c>
      <c r="I276" t="s">
        <v>7769</v>
      </c>
      <c r="J276" t="s">
        <v>158</v>
      </c>
      <c r="K276" s="318"/>
      <c r="L276">
        <v>45820</v>
      </c>
      <c r="M276" s="319">
        <v>45860</v>
      </c>
      <c r="N276" s="318">
        <v>7</v>
      </c>
      <c r="O276" s="318"/>
      <c r="P276" s="318"/>
      <c r="Q276" s="319"/>
      <c r="R276" s="318"/>
      <c r="AA276" s="318" t="s">
        <v>253</v>
      </c>
      <c r="AB276" s="318">
        <v>50012671</v>
      </c>
      <c r="AC276" s="318" t="s">
        <v>80</v>
      </c>
      <c r="AD276" t="s">
        <v>7660</v>
      </c>
      <c r="AE276" s="318">
        <v>21</v>
      </c>
      <c r="AF276" s="320">
        <v>163507</v>
      </c>
      <c r="AG276" s="318">
        <v>31</v>
      </c>
      <c r="AH276" s="320"/>
      <c r="AI276" t="s">
        <v>93</v>
      </c>
    </row>
    <row r="277" spans="1:35">
      <c r="A277" t="s">
        <v>976</v>
      </c>
      <c r="B277" s="1">
        <v>45814</v>
      </c>
      <c r="C277">
        <v>6</v>
      </c>
      <c r="D277">
        <v>520026</v>
      </c>
      <c r="E277" t="s">
        <v>7767</v>
      </c>
      <c r="F277" t="s">
        <v>93</v>
      </c>
      <c r="G277" t="s">
        <v>7671</v>
      </c>
      <c r="H277" t="s">
        <v>7768</v>
      </c>
      <c r="I277" t="s">
        <v>7769</v>
      </c>
      <c r="J277" t="s">
        <v>151</v>
      </c>
      <c r="K277" s="318"/>
      <c r="L277" t="s">
        <v>391</v>
      </c>
      <c r="M277" s="319">
        <v>45825</v>
      </c>
      <c r="N277" s="318">
        <v>6</v>
      </c>
      <c r="O277" s="318"/>
      <c r="P277" s="318"/>
      <c r="Q277" s="319"/>
      <c r="R277" s="318"/>
      <c r="AA277" s="318" t="s">
        <v>62</v>
      </c>
      <c r="AB277" s="318">
        <v>50011872</v>
      </c>
      <c r="AC277" s="318" t="s">
        <v>63</v>
      </c>
      <c r="AD277" t="s">
        <v>7660</v>
      </c>
      <c r="AE277" s="318">
        <v>27</v>
      </c>
      <c r="AF277" s="320">
        <v>3745</v>
      </c>
      <c r="AG277" s="318"/>
      <c r="AH277" s="320"/>
      <c r="AI277" t="s">
        <v>93</v>
      </c>
    </row>
    <row r="278" spans="1:35">
      <c r="A278" t="s">
        <v>978</v>
      </c>
      <c r="B278" s="1">
        <v>45814</v>
      </c>
      <c r="C278">
        <v>6</v>
      </c>
      <c r="D278">
        <v>520027</v>
      </c>
      <c r="E278" t="s">
        <v>8462</v>
      </c>
      <c r="F278" t="s">
        <v>93</v>
      </c>
      <c r="G278" t="s">
        <v>7727</v>
      </c>
      <c r="H278" t="s">
        <v>8435</v>
      </c>
      <c r="I278" t="s">
        <v>7769</v>
      </c>
      <c r="J278" t="s">
        <v>158</v>
      </c>
      <c r="K278" s="318"/>
      <c r="L278" t="s">
        <v>5814</v>
      </c>
      <c r="M278" s="319">
        <v>45838</v>
      </c>
      <c r="N278" s="318">
        <v>6</v>
      </c>
      <c r="O278" s="318"/>
      <c r="P278" s="318"/>
      <c r="Q278" s="319"/>
      <c r="R278" s="318"/>
      <c r="AA278" s="318" t="s">
        <v>253</v>
      </c>
      <c r="AB278" s="318">
        <v>50012155</v>
      </c>
      <c r="AC278" s="318" t="s">
        <v>80</v>
      </c>
      <c r="AD278" t="s">
        <v>7669</v>
      </c>
      <c r="AE278" s="318">
        <v>27</v>
      </c>
      <c r="AF278" s="320">
        <v>112815</v>
      </c>
      <c r="AG278" s="318">
        <v>16</v>
      </c>
      <c r="AH278" s="320"/>
      <c r="AI278" t="s">
        <v>93</v>
      </c>
    </row>
    <row r="279" spans="1:35">
      <c r="A279" t="s">
        <v>981</v>
      </c>
      <c r="B279" s="1">
        <v>45814</v>
      </c>
      <c r="C279">
        <v>6</v>
      </c>
      <c r="D279">
        <v>520028</v>
      </c>
      <c r="E279" t="s">
        <v>8463</v>
      </c>
      <c r="F279" t="s">
        <v>93</v>
      </c>
      <c r="G279" t="s">
        <v>90</v>
      </c>
      <c r="H279" t="s">
        <v>8464</v>
      </c>
      <c r="I279" t="s">
        <v>93</v>
      </c>
      <c r="J279" t="s">
        <v>158</v>
      </c>
      <c r="K279" s="318"/>
      <c r="L279" t="s">
        <v>5814</v>
      </c>
      <c r="M279" s="319">
        <v>45820</v>
      </c>
      <c r="N279" s="318">
        <v>6</v>
      </c>
      <c r="O279" s="318"/>
      <c r="P279" s="318"/>
      <c r="Q279" s="319"/>
      <c r="R279" s="318"/>
      <c r="AA279" s="318" t="s">
        <v>50</v>
      </c>
      <c r="AB279" s="318">
        <v>50012288</v>
      </c>
      <c r="AC279" s="318" t="s">
        <v>51</v>
      </c>
      <c r="AD279" t="s">
        <v>7660</v>
      </c>
      <c r="AE279" s="318">
        <v>21</v>
      </c>
      <c r="AF279" s="320">
        <v>193555</v>
      </c>
      <c r="AG279" s="318">
        <v>25</v>
      </c>
      <c r="AH279" s="320"/>
      <c r="AI279" t="s">
        <v>93</v>
      </c>
    </row>
    <row r="280" spans="1:35">
      <c r="A280" t="s">
        <v>984</v>
      </c>
      <c r="B280" s="1">
        <v>45814</v>
      </c>
      <c r="C280">
        <v>6</v>
      </c>
      <c r="D280">
        <v>520029</v>
      </c>
      <c r="E280" t="s">
        <v>8465</v>
      </c>
      <c r="F280" t="s">
        <v>93</v>
      </c>
      <c r="G280" t="s">
        <v>7778</v>
      </c>
      <c r="H280" t="s">
        <v>8466</v>
      </c>
      <c r="I280" t="s">
        <v>7883</v>
      </c>
      <c r="J280" t="s">
        <v>158</v>
      </c>
      <c r="K280" s="318"/>
      <c r="L280">
        <v>45826</v>
      </c>
      <c r="M280" s="319">
        <v>45832</v>
      </c>
      <c r="N280" s="318">
        <v>6</v>
      </c>
      <c r="O280" s="318"/>
      <c r="P280" s="318"/>
      <c r="Q280" s="319"/>
      <c r="R280" s="318"/>
      <c r="AA280" s="318" t="s">
        <v>253</v>
      </c>
      <c r="AB280" s="318">
        <v>50012231</v>
      </c>
      <c r="AC280" s="318" t="s">
        <v>80</v>
      </c>
      <c r="AD280" t="s">
        <v>7669</v>
      </c>
      <c r="AE280" s="318">
        <v>27</v>
      </c>
      <c r="AF280" s="320">
        <v>284753</v>
      </c>
      <c r="AG280" s="318">
        <v>140</v>
      </c>
      <c r="AH280" s="320"/>
      <c r="AI280" t="s">
        <v>93</v>
      </c>
    </row>
    <row r="281" spans="1:35">
      <c r="A281" t="s">
        <v>986</v>
      </c>
      <c r="B281" s="1">
        <v>45817</v>
      </c>
      <c r="C281">
        <v>6</v>
      </c>
      <c r="D281">
        <v>520030</v>
      </c>
      <c r="E281" t="s">
        <v>8467</v>
      </c>
      <c r="F281" t="s">
        <v>93</v>
      </c>
      <c r="G281" t="s">
        <v>7841</v>
      </c>
      <c r="H281" t="s">
        <v>8468</v>
      </c>
      <c r="I281" t="s">
        <v>7721</v>
      </c>
      <c r="J281" t="s">
        <v>158</v>
      </c>
      <c r="K281" s="318"/>
      <c r="L281">
        <v>45827</v>
      </c>
      <c r="M281" s="319">
        <v>45834</v>
      </c>
      <c r="N281" s="318">
        <v>6</v>
      </c>
      <c r="O281" s="318"/>
      <c r="P281" s="318"/>
      <c r="Q281" s="319"/>
      <c r="R281" s="318"/>
      <c r="AA281" s="318" t="s">
        <v>253</v>
      </c>
      <c r="AB281" s="318">
        <v>50012658</v>
      </c>
      <c r="AC281" s="318" t="s">
        <v>80</v>
      </c>
      <c r="AD281" t="s">
        <v>7669</v>
      </c>
      <c r="AE281" s="318">
        <v>21</v>
      </c>
      <c r="AF281" s="320">
        <v>212419</v>
      </c>
      <c r="AG281" s="318">
        <v>29</v>
      </c>
      <c r="AH281" s="320"/>
      <c r="AI281" t="s">
        <v>93</v>
      </c>
    </row>
    <row r="282" spans="1:35">
      <c r="A282" t="s">
        <v>992</v>
      </c>
      <c r="B282" s="1">
        <v>45818</v>
      </c>
      <c r="C282">
        <v>6</v>
      </c>
      <c r="D282">
        <v>520032</v>
      </c>
      <c r="E282" t="s">
        <v>8469</v>
      </c>
      <c r="F282" t="s">
        <v>93</v>
      </c>
      <c r="G282" t="s">
        <v>7879</v>
      </c>
      <c r="H282" t="s">
        <v>8470</v>
      </c>
      <c r="I282" t="s">
        <v>8471</v>
      </c>
      <c r="J282" t="s">
        <v>8472</v>
      </c>
      <c r="K282" s="318"/>
      <c r="L282" t="s">
        <v>5814</v>
      </c>
      <c r="M282" s="319">
        <v>45838</v>
      </c>
      <c r="N282" s="318">
        <v>6</v>
      </c>
      <c r="O282" s="318"/>
      <c r="P282" s="318"/>
      <c r="Q282" s="319"/>
      <c r="R282" s="318"/>
      <c r="AA282" s="318" t="s">
        <v>253</v>
      </c>
      <c r="AB282" s="318">
        <v>50012640</v>
      </c>
      <c r="AC282" s="318" t="s">
        <v>80</v>
      </c>
      <c r="AD282" t="s">
        <v>7660</v>
      </c>
      <c r="AE282" s="318">
        <v>27</v>
      </c>
      <c r="AF282" s="320">
        <v>148714</v>
      </c>
      <c r="AG282" s="318">
        <v>10</v>
      </c>
      <c r="AH282" s="320"/>
      <c r="AI282" t="s">
        <v>93</v>
      </c>
    </row>
    <row r="283" spans="1:35">
      <c r="A283" t="s">
        <v>994</v>
      </c>
      <c r="B283" s="1">
        <v>45818</v>
      </c>
      <c r="C283">
        <v>6</v>
      </c>
      <c r="D283">
        <v>520033</v>
      </c>
      <c r="E283" t="s">
        <v>8473</v>
      </c>
      <c r="F283" t="s">
        <v>93</v>
      </c>
      <c r="G283" t="s">
        <v>7675</v>
      </c>
      <c r="H283" t="s">
        <v>8474</v>
      </c>
      <c r="I283" t="s">
        <v>93</v>
      </c>
      <c r="J283" t="s">
        <v>8376</v>
      </c>
      <c r="K283" s="318"/>
      <c r="L283" t="s">
        <v>391</v>
      </c>
      <c r="M283" s="319">
        <v>45897</v>
      </c>
      <c r="N283" s="318">
        <v>8</v>
      </c>
      <c r="O283" s="318"/>
      <c r="P283" s="318"/>
      <c r="Q283" s="319"/>
      <c r="R283" s="318"/>
      <c r="AA283" s="318" t="s">
        <v>83</v>
      </c>
      <c r="AB283" s="318">
        <v>50012702</v>
      </c>
      <c r="AC283" s="318" t="s">
        <v>84</v>
      </c>
      <c r="AD283" t="s">
        <v>7660</v>
      </c>
      <c r="AE283" s="318">
        <v>21</v>
      </c>
      <c r="AF283" s="320">
        <v>140867</v>
      </c>
      <c r="AG283" s="318">
        <v>10</v>
      </c>
      <c r="AH283" s="320"/>
      <c r="AI283" t="s">
        <v>93</v>
      </c>
    </row>
    <row r="284" spans="1:35">
      <c r="A284" t="s">
        <v>995</v>
      </c>
      <c r="B284" s="1">
        <v>45818</v>
      </c>
      <c r="C284">
        <v>6</v>
      </c>
      <c r="D284">
        <v>520034</v>
      </c>
      <c r="E284" t="s">
        <v>8475</v>
      </c>
      <c r="F284" t="s">
        <v>93</v>
      </c>
      <c r="G284" t="s">
        <v>752</v>
      </c>
      <c r="H284" t="s">
        <v>8476</v>
      </c>
      <c r="I284" t="s">
        <v>7704</v>
      </c>
      <c r="J284" t="s">
        <v>6260</v>
      </c>
      <c r="K284" s="318"/>
      <c r="L284" t="s">
        <v>5814</v>
      </c>
      <c r="M284" s="319">
        <v>45995</v>
      </c>
      <c r="N284" s="318">
        <v>12</v>
      </c>
      <c r="O284" s="318"/>
      <c r="P284" s="318" t="s">
        <v>267</v>
      </c>
      <c r="Q284" s="319">
        <v>45845</v>
      </c>
      <c r="R284" s="318" t="s">
        <v>253</v>
      </c>
      <c r="S284">
        <v>98858</v>
      </c>
      <c r="AA284" s="318"/>
      <c r="AB284" s="318">
        <v>50012654</v>
      </c>
      <c r="AC284" s="318" t="s">
        <v>43</v>
      </c>
      <c r="AE284" s="318"/>
      <c r="AF284" s="320"/>
      <c r="AG284" s="318"/>
      <c r="AH284" s="320"/>
      <c r="AI284" t="s">
        <v>93</v>
      </c>
    </row>
    <row r="285" spans="1:35">
      <c r="A285" t="s">
        <v>996</v>
      </c>
      <c r="B285" s="1">
        <v>45818</v>
      </c>
      <c r="C285">
        <v>6</v>
      </c>
      <c r="D285">
        <v>520035</v>
      </c>
      <c r="E285" t="s">
        <v>8477</v>
      </c>
      <c r="F285" t="s">
        <v>93</v>
      </c>
      <c r="G285" t="s">
        <v>759</v>
      </c>
      <c r="H285" t="s">
        <v>8478</v>
      </c>
      <c r="I285" t="s">
        <v>7690</v>
      </c>
      <c r="J285" t="s">
        <v>158</v>
      </c>
      <c r="K285" s="318"/>
      <c r="L285">
        <v>45825</v>
      </c>
      <c r="M285" s="319">
        <v>45842</v>
      </c>
      <c r="N285" s="318">
        <v>7</v>
      </c>
      <c r="O285" s="318" t="s">
        <v>1791</v>
      </c>
      <c r="P285" s="318"/>
      <c r="Q285" s="319"/>
      <c r="R285" s="318"/>
      <c r="AA285" s="318" t="s">
        <v>253</v>
      </c>
      <c r="AB285" s="318">
        <v>50013152</v>
      </c>
      <c r="AC285" s="318" t="s">
        <v>80</v>
      </c>
      <c r="AD285" t="s">
        <v>7660</v>
      </c>
      <c r="AE285" s="318">
        <v>27</v>
      </c>
      <c r="AF285" s="320">
        <v>174075</v>
      </c>
      <c r="AG285" s="318">
        <v>27</v>
      </c>
      <c r="AH285" s="320">
        <v>50295</v>
      </c>
      <c r="AI285" t="s">
        <v>93</v>
      </c>
    </row>
    <row r="286" spans="1:35">
      <c r="A286" t="s">
        <v>999</v>
      </c>
      <c r="B286" s="1">
        <v>45818</v>
      </c>
      <c r="C286">
        <v>6</v>
      </c>
      <c r="D286">
        <v>520036</v>
      </c>
      <c r="E286" t="s">
        <v>8479</v>
      </c>
      <c r="F286" t="s">
        <v>93</v>
      </c>
      <c r="G286" t="s">
        <v>752</v>
      </c>
      <c r="H286" t="s">
        <v>8480</v>
      </c>
      <c r="I286" t="s">
        <v>6259</v>
      </c>
      <c r="J286" t="s">
        <v>158</v>
      </c>
      <c r="K286" s="318"/>
      <c r="L286">
        <v>45835</v>
      </c>
      <c r="M286" s="319">
        <v>45846</v>
      </c>
      <c r="N286" s="318">
        <v>7</v>
      </c>
      <c r="O286" s="318"/>
      <c r="P286" s="318"/>
      <c r="Q286" s="319"/>
      <c r="R286" s="318"/>
      <c r="AA286" s="318" t="s">
        <v>253</v>
      </c>
      <c r="AB286" s="318">
        <v>50013510</v>
      </c>
      <c r="AC286" s="318" t="s">
        <v>80</v>
      </c>
      <c r="AD286" t="s">
        <v>7660</v>
      </c>
      <c r="AE286" s="318">
        <v>21</v>
      </c>
      <c r="AF286" s="320">
        <v>186377</v>
      </c>
      <c r="AG286" s="318">
        <v>43</v>
      </c>
      <c r="AH286" s="320"/>
      <c r="AI286" t="s">
        <v>93</v>
      </c>
    </row>
    <row r="287" spans="1:35">
      <c r="A287" t="s">
        <v>1002</v>
      </c>
      <c r="B287" s="1">
        <v>45818</v>
      </c>
      <c r="C287">
        <v>6</v>
      </c>
      <c r="D287">
        <v>520037</v>
      </c>
      <c r="E287" t="s">
        <v>8481</v>
      </c>
      <c r="F287" t="s">
        <v>93</v>
      </c>
      <c r="G287" t="s">
        <v>7860</v>
      </c>
      <c r="H287" t="s">
        <v>8482</v>
      </c>
      <c r="I287" t="s">
        <v>7769</v>
      </c>
      <c r="J287" t="s">
        <v>158</v>
      </c>
      <c r="K287" s="318"/>
      <c r="L287">
        <v>45820</v>
      </c>
      <c r="M287" s="319">
        <v>45889</v>
      </c>
      <c r="N287" s="318">
        <v>8</v>
      </c>
      <c r="O287" s="318"/>
      <c r="P287" s="318"/>
      <c r="Q287" s="319"/>
      <c r="R287" s="318"/>
      <c r="AA287" s="318" t="s">
        <v>83</v>
      </c>
      <c r="AB287" s="318">
        <v>50012971</v>
      </c>
      <c r="AC287" s="318" t="s">
        <v>84</v>
      </c>
      <c r="AD287" t="s">
        <v>7669</v>
      </c>
      <c r="AE287" s="318">
        <v>27</v>
      </c>
      <c r="AF287" s="320">
        <v>202381</v>
      </c>
      <c r="AG287" s="318">
        <v>70</v>
      </c>
      <c r="AH287" s="320"/>
      <c r="AI287" t="s">
        <v>93</v>
      </c>
    </row>
    <row r="288" spans="1:35">
      <c r="A288" t="s">
        <v>1005</v>
      </c>
      <c r="B288" s="1">
        <v>45818</v>
      </c>
      <c r="C288">
        <v>6</v>
      </c>
      <c r="D288">
        <v>520038</v>
      </c>
      <c r="E288" t="s">
        <v>8483</v>
      </c>
      <c r="F288" t="s">
        <v>93</v>
      </c>
      <c r="G288" t="s">
        <v>7778</v>
      </c>
      <c r="H288" t="s">
        <v>8484</v>
      </c>
      <c r="I288" t="s">
        <v>7769</v>
      </c>
      <c r="J288" t="s">
        <v>158</v>
      </c>
      <c r="K288" s="318"/>
      <c r="L288">
        <v>45827</v>
      </c>
      <c r="M288" s="319">
        <v>45838</v>
      </c>
      <c r="N288" s="318">
        <v>6</v>
      </c>
      <c r="O288" s="318"/>
      <c r="P288" s="318"/>
      <c r="Q288" s="319"/>
      <c r="R288" s="318"/>
      <c r="AA288" s="318" t="s">
        <v>253</v>
      </c>
      <c r="AB288" s="318">
        <v>50013954</v>
      </c>
      <c r="AC288" s="318" t="s">
        <v>80</v>
      </c>
      <c r="AD288" t="s">
        <v>7669</v>
      </c>
      <c r="AE288" s="318">
        <v>27</v>
      </c>
      <c r="AF288" s="320">
        <v>252433</v>
      </c>
      <c r="AG288" s="318">
        <v>71</v>
      </c>
      <c r="AH288" s="320"/>
      <c r="AI288" t="s">
        <v>93</v>
      </c>
    </row>
    <row r="289" spans="1:35">
      <c r="A289" t="s">
        <v>1008</v>
      </c>
      <c r="B289" s="1">
        <v>45818</v>
      </c>
      <c r="C289">
        <v>6</v>
      </c>
      <c r="D289">
        <v>520039</v>
      </c>
      <c r="E289" t="s">
        <v>8485</v>
      </c>
      <c r="F289" t="s">
        <v>6574</v>
      </c>
      <c r="G289" t="s">
        <v>7727</v>
      </c>
      <c r="H289" t="s">
        <v>8486</v>
      </c>
      <c r="I289" t="s">
        <v>7834</v>
      </c>
      <c r="J289" t="s">
        <v>158</v>
      </c>
      <c r="K289" s="318"/>
      <c r="L289">
        <v>45835</v>
      </c>
      <c r="M289" s="319">
        <v>45839</v>
      </c>
      <c r="N289" s="318">
        <v>7</v>
      </c>
      <c r="O289" s="318"/>
      <c r="P289" s="318"/>
      <c r="Q289" s="319"/>
      <c r="R289" s="318"/>
      <c r="AA289" s="318" t="s">
        <v>253</v>
      </c>
      <c r="AB289" s="318">
        <v>50013031</v>
      </c>
      <c r="AC289" s="318" t="s">
        <v>80</v>
      </c>
      <c r="AD289" t="s">
        <v>7669</v>
      </c>
      <c r="AE289" s="318">
        <v>40</v>
      </c>
      <c r="AF289" s="320">
        <v>172468</v>
      </c>
      <c r="AG289" s="318">
        <v>12</v>
      </c>
      <c r="AH289" s="320"/>
      <c r="AI289" t="s">
        <v>93</v>
      </c>
    </row>
    <row r="290" spans="1:35">
      <c r="A290" t="s">
        <v>1011</v>
      </c>
      <c r="B290" s="1">
        <v>45818</v>
      </c>
      <c r="C290">
        <v>6</v>
      </c>
      <c r="D290">
        <v>520040</v>
      </c>
      <c r="E290" t="s">
        <v>8487</v>
      </c>
      <c r="F290" t="s">
        <v>93</v>
      </c>
      <c r="G290" t="s">
        <v>358</v>
      </c>
      <c r="H290" t="s">
        <v>8488</v>
      </c>
      <c r="I290" t="s">
        <v>7800</v>
      </c>
      <c r="J290" t="s">
        <v>158</v>
      </c>
      <c r="K290" s="318"/>
      <c r="L290">
        <v>45821</v>
      </c>
      <c r="M290" s="319">
        <v>45827</v>
      </c>
      <c r="N290" s="318">
        <v>6</v>
      </c>
      <c r="O290" s="318"/>
      <c r="P290" s="318"/>
      <c r="Q290" s="319"/>
      <c r="R290" s="318"/>
      <c r="AA290" s="318" t="s">
        <v>50</v>
      </c>
      <c r="AB290" s="318">
        <v>50013247</v>
      </c>
      <c r="AC290" s="318" t="s">
        <v>51</v>
      </c>
      <c r="AD290" t="s">
        <v>7660</v>
      </c>
      <c r="AE290" s="318">
        <v>20</v>
      </c>
      <c r="AF290" s="320">
        <v>195332</v>
      </c>
      <c r="AG290" s="318">
        <v>24</v>
      </c>
      <c r="AH290" s="320"/>
      <c r="AI290" t="s">
        <v>93</v>
      </c>
    </row>
    <row r="291" spans="1:35">
      <c r="A291" t="s">
        <v>1014</v>
      </c>
      <c r="B291" s="1">
        <v>45818</v>
      </c>
      <c r="C291">
        <v>6</v>
      </c>
      <c r="D291">
        <v>520041</v>
      </c>
      <c r="E291" t="s">
        <v>8489</v>
      </c>
      <c r="F291" t="s">
        <v>93</v>
      </c>
      <c r="G291" t="s">
        <v>7773</v>
      </c>
      <c r="H291" t="s">
        <v>8490</v>
      </c>
      <c r="I291" t="s">
        <v>7704</v>
      </c>
      <c r="J291" t="s">
        <v>3641</v>
      </c>
      <c r="K291" s="318"/>
      <c r="L291">
        <v>707</v>
      </c>
      <c r="M291" s="319">
        <v>45825</v>
      </c>
      <c r="N291" s="318">
        <v>6</v>
      </c>
      <c r="O291" s="318"/>
      <c r="P291" s="318"/>
      <c r="Q291" s="319"/>
      <c r="R291" s="318"/>
      <c r="AA291" s="318" t="s">
        <v>62</v>
      </c>
      <c r="AB291" s="318">
        <v>50012868</v>
      </c>
      <c r="AC291" s="318" t="s">
        <v>63</v>
      </c>
      <c r="AD291" t="s">
        <v>7660</v>
      </c>
      <c r="AE291" s="318">
        <v>23</v>
      </c>
      <c r="AF291" s="320">
        <v>56271</v>
      </c>
      <c r="AG291" s="318">
        <v>15</v>
      </c>
      <c r="AH291" s="320"/>
      <c r="AI291" t="s">
        <v>93</v>
      </c>
    </row>
    <row r="292" spans="1:35">
      <c r="A292" t="s">
        <v>1017</v>
      </c>
      <c r="B292" s="1">
        <v>45818</v>
      </c>
      <c r="C292">
        <v>6</v>
      </c>
      <c r="D292">
        <v>520042</v>
      </c>
      <c r="E292" t="s">
        <v>8491</v>
      </c>
      <c r="F292" t="s">
        <v>93</v>
      </c>
      <c r="G292" t="s">
        <v>7841</v>
      </c>
      <c r="H292" t="s">
        <v>8492</v>
      </c>
      <c r="I292" t="s">
        <v>7800</v>
      </c>
      <c r="J292" t="s">
        <v>158</v>
      </c>
      <c r="K292" s="318"/>
      <c r="L292">
        <v>45821</v>
      </c>
      <c r="M292" s="319">
        <v>45831</v>
      </c>
      <c r="N292" s="318">
        <v>6</v>
      </c>
      <c r="O292" s="318"/>
      <c r="P292" s="318"/>
      <c r="Q292" s="319"/>
      <c r="R292" s="318"/>
      <c r="AA292" s="318" t="s">
        <v>50</v>
      </c>
      <c r="AB292" s="318">
        <v>50012960</v>
      </c>
      <c r="AC292" s="318" t="s">
        <v>51</v>
      </c>
      <c r="AD292" t="s">
        <v>7669</v>
      </c>
      <c r="AE292" s="318">
        <v>20</v>
      </c>
      <c r="AF292" s="320">
        <v>178823</v>
      </c>
      <c r="AG292" s="318">
        <v>26</v>
      </c>
      <c r="AH292" s="320"/>
      <c r="AI292" t="s">
        <v>93</v>
      </c>
    </row>
    <row r="293" spans="1:35">
      <c r="A293" t="s">
        <v>1020</v>
      </c>
      <c r="B293" s="1">
        <v>45819</v>
      </c>
      <c r="C293">
        <v>6</v>
      </c>
      <c r="D293">
        <v>520043</v>
      </c>
      <c r="E293" t="s">
        <v>8493</v>
      </c>
      <c r="F293" t="s">
        <v>6574</v>
      </c>
      <c r="G293" t="s">
        <v>7666</v>
      </c>
      <c r="H293" t="s">
        <v>8494</v>
      </c>
      <c r="I293" t="s">
        <v>7834</v>
      </c>
      <c r="J293" t="s">
        <v>158</v>
      </c>
      <c r="K293" s="318"/>
      <c r="L293">
        <v>45835</v>
      </c>
      <c r="M293" s="319">
        <v>45839</v>
      </c>
      <c r="N293" s="318">
        <v>7</v>
      </c>
      <c r="O293" s="318"/>
      <c r="P293" s="318"/>
      <c r="Q293" s="319"/>
      <c r="R293" s="318"/>
      <c r="AA293" s="318" t="s">
        <v>253</v>
      </c>
      <c r="AB293" s="318">
        <v>50013095</v>
      </c>
      <c r="AC293" s="318" t="s">
        <v>80</v>
      </c>
      <c r="AD293" t="s">
        <v>7669</v>
      </c>
      <c r="AE293" s="318">
        <v>40</v>
      </c>
      <c r="AF293" s="320">
        <v>184565</v>
      </c>
      <c r="AG293" s="318">
        <v>46</v>
      </c>
      <c r="AH293" s="320"/>
      <c r="AI293" t="s">
        <v>93</v>
      </c>
    </row>
    <row r="294" spans="1:35">
      <c r="A294" t="s">
        <v>1023</v>
      </c>
      <c r="B294" s="1">
        <v>45818</v>
      </c>
      <c r="C294">
        <v>6</v>
      </c>
      <c r="D294">
        <v>520044</v>
      </c>
      <c r="E294" t="s">
        <v>8089</v>
      </c>
      <c r="F294" t="s">
        <v>6574</v>
      </c>
      <c r="G294" t="s">
        <v>7727</v>
      </c>
      <c r="H294" t="s">
        <v>8090</v>
      </c>
      <c r="I294" t="s">
        <v>7834</v>
      </c>
      <c r="J294" t="s">
        <v>3093</v>
      </c>
      <c r="K294" s="318"/>
      <c r="L294" t="s">
        <v>391</v>
      </c>
      <c r="M294" s="319">
        <v>45827</v>
      </c>
      <c r="N294" s="318">
        <v>6</v>
      </c>
      <c r="O294" s="318"/>
      <c r="P294" s="318"/>
      <c r="Q294" s="319"/>
      <c r="R294" s="318"/>
      <c r="AA294" s="318" t="s">
        <v>253</v>
      </c>
      <c r="AB294" s="318">
        <v>50013150</v>
      </c>
      <c r="AC294" s="318" t="s">
        <v>80</v>
      </c>
      <c r="AD294" t="s">
        <v>7669</v>
      </c>
      <c r="AE294" s="318">
        <v>46</v>
      </c>
      <c r="AF294" s="320">
        <v>34930</v>
      </c>
      <c r="AG294" s="318"/>
      <c r="AH294" s="320"/>
      <c r="AI294" t="s">
        <v>93</v>
      </c>
    </row>
    <row r="295" spans="1:35">
      <c r="A295" t="s">
        <v>208</v>
      </c>
      <c r="B295" s="1">
        <v>45820</v>
      </c>
      <c r="C295">
        <v>6</v>
      </c>
      <c r="D295">
        <v>520045</v>
      </c>
      <c r="E295" t="s">
        <v>8495</v>
      </c>
      <c r="F295" t="s">
        <v>93</v>
      </c>
      <c r="G295" t="s">
        <v>90</v>
      </c>
      <c r="H295" t="s">
        <v>8496</v>
      </c>
      <c r="I295" t="s">
        <v>7800</v>
      </c>
      <c r="J295" t="s">
        <v>151</v>
      </c>
      <c r="K295" s="318"/>
      <c r="L295" t="s">
        <v>391</v>
      </c>
      <c r="M295" s="319">
        <v>45820</v>
      </c>
      <c r="N295" s="318">
        <v>6</v>
      </c>
      <c r="O295" s="318"/>
      <c r="P295" s="318"/>
      <c r="Q295" s="319"/>
      <c r="R295" s="318"/>
      <c r="AA295" s="318" t="s">
        <v>50</v>
      </c>
      <c r="AB295" s="318">
        <v>50013255</v>
      </c>
      <c r="AC295" s="318" t="s">
        <v>51</v>
      </c>
      <c r="AD295" t="s">
        <v>7660</v>
      </c>
      <c r="AE295" s="318">
        <v>20</v>
      </c>
      <c r="AF295" s="320">
        <v>5473</v>
      </c>
      <c r="AG295" s="318"/>
      <c r="AH295" s="320"/>
      <c r="AI295" t="s">
        <v>93</v>
      </c>
    </row>
    <row r="296" spans="1:35">
      <c r="A296" t="s">
        <v>1028</v>
      </c>
      <c r="B296" s="1">
        <v>45820</v>
      </c>
      <c r="C296">
        <v>6</v>
      </c>
      <c r="D296">
        <v>520046</v>
      </c>
      <c r="E296" t="s">
        <v>8497</v>
      </c>
      <c r="F296" t="s">
        <v>93</v>
      </c>
      <c r="G296" t="s">
        <v>7773</v>
      </c>
      <c r="H296" t="s">
        <v>8498</v>
      </c>
      <c r="I296" t="s">
        <v>7800</v>
      </c>
      <c r="J296" t="s">
        <v>158</v>
      </c>
      <c r="K296" s="318"/>
      <c r="L296">
        <v>45832</v>
      </c>
      <c r="M296" s="319">
        <v>45841</v>
      </c>
      <c r="N296" s="318">
        <v>7</v>
      </c>
      <c r="O296" s="318"/>
      <c r="P296" s="318"/>
      <c r="Q296" s="319"/>
      <c r="R296" s="318"/>
      <c r="AA296" s="318" t="s">
        <v>253</v>
      </c>
      <c r="AB296" s="318">
        <v>50013525</v>
      </c>
      <c r="AC296" s="318" t="s">
        <v>80</v>
      </c>
      <c r="AD296" t="s">
        <v>7660</v>
      </c>
      <c r="AE296" s="318">
        <v>27</v>
      </c>
      <c r="AF296" s="320">
        <v>182459</v>
      </c>
      <c r="AG296" s="318">
        <v>12</v>
      </c>
      <c r="AH296" s="320"/>
      <c r="AI296" t="s">
        <v>93</v>
      </c>
    </row>
    <row r="297" spans="1:35">
      <c r="A297" t="s">
        <v>1031</v>
      </c>
      <c r="B297" s="1">
        <v>45820</v>
      </c>
      <c r="C297">
        <v>6</v>
      </c>
      <c r="D297">
        <v>520047</v>
      </c>
      <c r="E297" t="s">
        <v>8499</v>
      </c>
      <c r="F297" t="s">
        <v>93</v>
      </c>
      <c r="G297" t="s">
        <v>90</v>
      </c>
      <c r="H297" t="s">
        <v>8500</v>
      </c>
      <c r="I297" t="s">
        <v>7698</v>
      </c>
      <c r="J297" t="s">
        <v>158</v>
      </c>
      <c r="K297" s="318"/>
      <c r="L297">
        <v>45835</v>
      </c>
      <c r="M297" s="319">
        <v>45841</v>
      </c>
      <c r="N297" s="318">
        <v>7</v>
      </c>
      <c r="O297" s="318"/>
      <c r="P297" s="318"/>
      <c r="Q297" s="319"/>
      <c r="R297" s="318"/>
      <c r="AA297" s="318" t="s">
        <v>253</v>
      </c>
      <c r="AB297" s="318">
        <v>50013673</v>
      </c>
      <c r="AC297" s="318" t="s">
        <v>80</v>
      </c>
      <c r="AD297" t="s">
        <v>7660</v>
      </c>
      <c r="AE297" s="318">
        <v>20</v>
      </c>
      <c r="AF297" s="320">
        <v>237290</v>
      </c>
      <c r="AG297" s="318">
        <v>57</v>
      </c>
      <c r="AH297" s="320"/>
      <c r="AI297" t="s">
        <v>93</v>
      </c>
    </row>
    <row r="298" spans="1:35">
      <c r="A298" t="s">
        <v>1034</v>
      </c>
      <c r="B298" s="1">
        <v>45820</v>
      </c>
      <c r="C298">
        <v>6</v>
      </c>
      <c r="D298">
        <v>520048</v>
      </c>
      <c r="E298" t="s">
        <v>8501</v>
      </c>
      <c r="F298" t="s">
        <v>93</v>
      </c>
      <c r="G298" t="s">
        <v>7727</v>
      </c>
      <c r="H298" t="s">
        <v>8502</v>
      </c>
      <c r="I298" t="s">
        <v>7698</v>
      </c>
      <c r="J298" t="s">
        <v>158</v>
      </c>
      <c r="K298" s="318"/>
      <c r="L298">
        <v>45835</v>
      </c>
      <c r="M298" s="319">
        <v>45881</v>
      </c>
      <c r="N298" s="318">
        <v>8</v>
      </c>
      <c r="O298" s="318"/>
      <c r="P298" s="318"/>
      <c r="Q298" s="319"/>
      <c r="R298" s="318"/>
      <c r="AA298" s="318" t="s">
        <v>62</v>
      </c>
      <c r="AB298" s="318">
        <v>50013871</v>
      </c>
      <c r="AC298" s="318" t="s">
        <v>63</v>
      </c>
      <c r="AD298" t="s">
        <v>7669</v>
      </c>
      <c r="AE298" s="318">
        <v>27</v>
      </c>
      <c r="AF298" s="320">
        <v>148234</v>
      </c>
      <c r="AG298" s="318">
        <v>10</v>
      </c>
      <c r="AH298" s="320"/>
      <c r="AI298" t="s">
        <v>93</v>
      </c>
    </row>
    <row r="299" spans="1:35">
      <c r="A299" t="s">
        <v>1039</v>
      </c>
      <c r="B299" s="1">
        <v>45820</v>
      </c>
      <c r="C299">
        <v>6</v>
      </c>
      <c r="D299">
        <v>520049</v>
      </c>
      <c r="E299" t="s">
        <v>8503</v>
      </c>
      <c r="F299" t="s">
        <v>93</v>
      </c>
      <c r="G299" t="s">
        <v>7860</v>
      </c>
      <c r="H299" t="s">
        <v>8504</v>
      </c>
      <c r="I299" t="s">
        <v>7698</v>
      </c>
      <c r="J299" t="s">
        <v>158</v>
      </c>
      <c r="K299" s="318"/>
      <c r="L299">
        <v>45835</v>
      </c>
      <c r="M299" s="319">
        <v>45852</v>
      </c>
      <c r="N299" s="318">
        <v>7</v>
      </c>
      <c r="O299" s="318"/>
      <c r="P299" s="318"/>
      <c r="Q299" s="319"/>
      <c r="R299" s="318"/>
      <c r="AA299" s="318" t="s">
        <v>253</v>
      </c>
      <c r="AB299" s="318">
        <v>50013869</v>
      </c>
      <c r="AC299" s="318" t="s">
        <v>80</v>
      </c>
      <c r="AD299" t="s">
        <v>7669</v>
      </c>
      <c r="AE299" s="318">
        <v>20</v>
      </c>
      <c r="AF299" s="320">
        <v>206199</v>
      </c>
      <c r="AG299" s="318">
        <v>25</v>
      </c>
      <c r="AH299" s="320"/>
      <c r="AI299" t="s">
        <v>93</v>
      </c>
    </row>
    <row r="300" spans="1:35">
      <c r="A300" t="s">
        <v>1042</v>
      </c>
      <c r="B300" s="1">
        <v>45820</v>
      </c>
      <c r="C300">
        <v>6</v>
      </c>
      <c r="D300">
        <v>520050</v>
      </c>
      <c r="E300" t="s">
        <v>8505</v>
      </c>
      <c r="F300" t="s">
        <v>93</v>
      </c>
      <c r="G300" t="s">
        <v>358</v>
      </c>
      <c r="H300" t="s">
        <v>8506</v>
      </c>
      <c r="I300" t="s">
        <v>7698</v>
      </c>
      <c r="J300" t="s">
        <v>158</v>
      </c>
      <c r="K300" s="318"/>
      <c r="L300">
        <v>45835</v>
      </c>
      <c r="M300" s="319">
        <v>45840</v>
      </c>
      <c r="N300" s="318">
        <v>7</v>
      </c>
      <c r="O300" s="318"/>
      <c r="P300" s="318"/>
      <c r="Q300" s="319"/>
      <c r="R300" s="318"/>
      <c r="AA300" s="318" t="s">
        <v>253</v>
      </c>
      <c r="AB300" s="318">
        <v>50013863</v>
      </c>
      <c r="AC300" s="318" t="s">
        <v>80</v>
      </c>
      <c r="AD300" t="s">
        <v>7660</v>
      </c>
      <c r="AE300" s="318">
        <v>20</v>
      </c>
      <c r="AF300" s="320">
        <v>167366</v>
      </c>
      <c r="AG300" s="318">
        <v>12</v>
      </c>
      <c r="AH300" s="320"/>
      <c r="AI300" t="s">
        <v>93</v>
      </c>
    </row>
    <row r="301" spans="1:35">
      <c r="A301" t="s">
        <v>1043</v>
      </c>
      <c r="B301" s="1">
        <v>45821</v>
      </c>
      <c r="C301">
        <v>6</v>
      </c>
      <c r="D301">
        <v>520051</v>
      </c>
      <c r="E301" t="s">
        <v>8507</v>
      </c>
      <c r="F301" t="s">
        <v>6574</v>
      </c>
      <c r="G301" t="s">
        <v>7778</v>
      </c>
      <c r="H301" t="s">
        <v>8508</v>
      </c>
      <c r="I301" t="s">
        <v>7834</v>
      </c>
      <c r="J301" t="s">
        <v>158</v>
      </c>
      <c r="K301" s="318"/>
      <c r="L301">
        <v>45835</v>
      </c>
      <c r="M301" s="319">
        <v>45845</v>
      </c>
      <c r="N301" s="318">
        <v>7</v>
      </c>
      <c r="O301" s="318"/>
      <c r="P301" s="318"/>
      <c r="Q301" s="319"/>
      <c r="R301" s="318"/>
      <c r="AA301" s="318" t="s">
        <v>253</v>
      </c>
      <c r="AB301" s="318">
        <v>50013728</v>
      </c>
      <c r="AC301" s="318" t="s">
        <v>80</v>
      </c>
      <c r="AD301" t="s">
        <v>7669</v>
      </c>
      <c r="AE301" s="318">
        <v>46</v>
      </c>
      <c r="AF301" s="320">
        <v>246218</v>
      </c>
      <c r="AG301" s="318">
        <v>97</v>
      </c>
      <c r="AH301" s="320"/>
      <c r="AI301" t="s">
        <v>93</v>
      </c>
    </row>
    <row r="302" spans="1:35">
      <c r="A302" t="s">
        <v>1047</v>
      </c>
      <c r="B302" s="1">
        <v>45821</v>
      </c>
      <c r="C302">
        <v>6</v>
      </c>
      <c r="D302">
        <v>520052</v>
      </c>
      <c r="E302" t="s">
        <v>8509</v>
      </c>
      <c r="F302" t="s">
        <v>93</v>
      </c>
      <c r="G302" t="s">
        <v>8346</v>
      </c>
      <c r="H302" t="s">
        <v>8510</v>
      </c>
      <c r="I302" t="s">
        <v>7677</v>
      </c>
      <c r="J302" t="s">
        <v>158</v>
      </c>
      <c r="K302" s="318"/>
      <c r="L302">
        <v>45831</v>
      </c>
      <c r="M302" s="319">
        <v>45848</v>
      </c>
      <c r="N302" s="318">
        <v>7</v>
      </c>
      <c r="O302" s="318"/>
      <c r="P302" s="318"/>
      <c r="Q302" s="319"/>
      <c r="R302" s="318"/>
      <c r="AA302" s="318" t="s">
        <v>253</v>
      </c>
      <c r="AB302" s="318">
        <v>50014495</v>
      </c>
      <c r="AC302" s="318" t="s">
        <v>80</v>
      </c>
      <c r="AD302" t="s">
        <v>7660</v>
      </c>
      <c r="AE302" s="318">
        <v>21</v>
      </c>
      <c r="AF302" s="320">
        <v>156848</v>
      </c>
      <c r="AG302" s="318">
        <v>16</v>
      </c>
      <c r="AH302" s="320"/>
      <c r="AI302" t="s">
        <v>93</v>
      </c>
    </row>
    <row r="303" spans="1:35">
      <c r="A303" t="s">
        <v>1050</v>
      </c>
      <c r="B303" s="1">
        <v>45821</v>
      </c>
      <c r="C303">
        <v>6</v>
      </c>
      <c r="D303">
        <v>520053</v>
      </c>
      <c r="E303" t="s">
        <v>8511</v>
      </c>
      <c r="F303" t="s">
        <v>93</v>
      </c>
      <c r="G303" t="s">
        <v>7696</v>
      </c>
      <c r="H303" t="s">
        <v>8512</v>
      </c>
      <c r="I303" t="s">
        <v>7690</v>
      </c>
      <c r="J303" t="s">
        <v>158</v>
      </c>
      <c r="K303" s="318"/>
      <c r="L303">
        <v>45831</v>
      </c>
      <c r="M303" s="319">
        <v>45834</v>
      </c>
      <c r="N303" s="318">
        <v>6</v>
      </c>
      <c r="O303" s="318"/>
      <c r="P303" s="318"/>
      <c r="Q303" s="319"/>
      <c r="R303" s="318"/>
      <c r="AA303" s="318" t="s">
        <v>253</v>
      </c>
      <c r="AB303" s="318">
        <v>50013717</v>
      </c>
      <c r="AC303" s="318" t="s">
        <v>80</v>
      </c>
      <c r="AD303" t="s">
        <v>7660</v>
      </c>
      <c r="AE303" s="318">
        <v>27</v>
      </c>
      <c r="AF303" s="320">
        <v>153725</v>
      </c>
      <c r="AG303" s="318">
        <v>33</v>
      </c>
      <c r="AH303" s="320"/>
      <c r="AI303" t="s">
        <v>93</v>
      </c>
    </row>
    <row r="304" spans="1:35">
      <c r="A304" t="s">
        <v>1053</v>
      </c>
      <c r="B304" s="1">
        <v>45821</v>
      </c>
      <c r="C304">
        <v>6</v>
      </c>
      <c r="D304">
        <v>520054</v>
      </c>
      <c r="E304" t="s">
        <v>7954</v>
      </c>
      <c r="F304" t="s">
        <v>6574</v>
      </c>
      <c r="G304" t="s">
        <v>7727</v>
      </c>
      <c r="H304" t="s">
        <v>7955</v>
      </c>
      <c r="I304" t="s">
        <v>7834</v>
      </c>
      <c r="J304" t="s">
        <v>3093</v>
      </c>
      <c r="K304" s="318"/>
      <c r="L304" t="s">
        <v>391</v>
      </c>
      <c r="M304" s="319">
        <v>45827</v>
      </c>
      <c r="N304" s="318">
        <v>6</v>
      </c>
      <c r="O304" s="318"/>
      <c r="P304" s="318"/>
      <c r="Q304" s="319"/>
      <c r="R304" s="318"/>
      <c r="AA304" s="318"/>
      <c r="AB304" s="318">
        <v>50013475</v>
      </c>
      <c r="AC304" s="318" t="s">
        <v>43</v>
      </c>
      <c r="AE304" s="318"/>
      <c r="AF304" s="320"/>
      <c r="AG304" s="318"/>
      <c r="AH304" s="320"/>
      <c r="AI304" t="s">
        <v>93</v>
      </c>
    </row>
    <row r="305" spans="1:35">
      <c r="A305" t="s">
        <v>1056</v>
      </c>
      <c r="B305" s="1">
        <v>45821</v>
      </c>
      <c r="C305">
        <v>6</v>
      </c>
      <c r="D305">
        <v>520055</v>
      </c>
      <c r="E305" t="s">
        <v>8332</v>
      </c>
      <c r="F305" t="s">
        <v>93</v>
      </c>
      <c r="G305" t="s">
        <v>7727</v>
      </c>
      <c r="H305" t="s">
        <v>8333</v>
      </c>
      <c r="I305" t="s">
        <v>93</v>
      </c>
      <c r="J305" t="s">
        <v>151</v>
      </c>
      <c r="K305" s="318"/>
      <c r="L305" t="s">
        <v>391</v>
      </c>
      <c r="M305" s="319">
        <v>45824</v>
      </c>
      <c r="N305" s="318">
        <v>6</v>
      </c>
      <c r="O305" s="318"/>
      <c r="P305" s="318"/>
      <c r="Q305" s="319"/>
      <c r="R305" s="318"/>
      <c r="AA305" s="318" t="s">
        <v>253</v>
      </c>
      <c r="AB305" s="318">
        <v>50013523</v>
      </c>
      <c r="AC305" s="318" t="s">
        <v>80</v>
      </c>
      <c r="AD305" t="s">
        <v>7669</v>
      </c>
      <c r="AE305" s="318">
        <v>27</v>
      </c>
      <c r="AF305" s="320">
        <v>21604</v>
      </c>
      <c r="AG305" s="318"/>
      <c r="AH305" s="320"/>
      <c r="AI305" t="s">
        <v>93</v>
      </c>
    </row>
    <row r="306" spans="1:35">
      <c r="A306" t="s">
        <v>1059</v>
      </c>
      <c r="B306" s="1">
        <v>45821</v>
      </c>
      <c r="C306">
        <v>6</v>
      </c>
      <c r="D306">
        <v>520056</v>
      </c>
      <c r="E306" t="s">
        <v>8513</v>
      </c>
      <c r="F306" t="s">
        <v>93</v>
      </c>
      <c r="G306" t="s">
        <v>7879</v>
      </c>
      <c r="H306" t="s">
        <v>8514</v>
      </c>
      <c r="I306" t="s">
        <v>7721</v>
      </c>
      <c r="J306" t="s">
        <v>6260</v>
      </c>
      <c r="K306" s="318"/>
      <c r="L306">
        <v>45862</v>
      </c>
      <c r="M306" s="319">
        <v>45891</v>
      </c>
      <c r="N306" s="318">
        <v>8</v>
      </c>
      <c r="O306" s="318"/>
      <c r="P306" s="318"/>
      <c r="Q306" s="319"/>
      <c r="R306" s="318"/>
      <c r="AA306" s="318" t="s">
        <v>83</v>
      </c>
      <c r="AB306" s="318">
        <v>50013529</v>
      </c>
      <c r="AC306" s="318" t="s">
        <v>84</v>
      </c>
      <c r="AD306" t="s">
        <v>7660</v>
      </c>
      <c r="AE306" s="318">
        <v>27</v>
      </c>
      <c r="AF306" s="320">
        <v>193724</v>
      </c>
      <c r="AG306" s="318">
        <v>71</v>
      </c>
      <c r="AH306" s="320"/>
      <c r="AI306" t="s">
        <v>93</v>
      </c>
    </row>
    <row r="307" spans="1:35">
      <c r="A307" t="s">
        <v>1062</v>
      </c>
      <c r="B307" s="1">
        <v>45821</v>
      </c>
      <c r="C307">
        <v>6</v>
      </c>
      <c r="D307">
        <v>520057</v>
      </c>
      <c r="E307" t="s">
        <v>8515</v>
      </c>
      <c r="F307" t="s">
        <v>93</v>
      </c>
      <c r="G307" t="s">
        <v>7671</v>
      </c>
      <c r="H307" t="s">
        <v>8516</v>
      </c>
      <c r="I307" t="s">
        <v>7704</v>
      </c>
      <c r="J307" t="s">
        <v>6260</v>
      </c>
      <c r="K307" s="318"/>
      <c r="L307">
        <v>45847</v>
      </c>
      <c r="M307" s="319">
        <v>45884</v>
      </c>
      <c r="N307" s="318">
        <v>8</v>
      </c>
      <c r="O307" s="318"/>
      <c r="P307" s="318"/>
      <c r="Q307" s="319"/>
      <c r="R307" s="318"/>
      <c r="AA307" s="318" t="s">
        <v>78</v>
      </c>
      <c r="AB307" s="318">
        <v>50013543</v>
      </c>
      <c r="AC307" s="318" t="s">
        <v>79</v>
      </c>
      <c r="AD307" t="s">
        <v>7660</v>
      </c>
      <c r="AE307" s="318">
        <v>27</v>
      </c>
      <c r="AF307" s="320">
        <v>197614</v>
      </c>
      <c r="AG307" s="318">
        <v>78</v>
      </c>
      <c r="AH307" s="320"/>
      <c r="AI307" t="s">
        <v>93</v>
      </c>
    </row>
    <row r="308" spans="1:35">
      <c r="A308" t="s">
        <v>1065</v>
      </c>
      <c r="B308" s="1">
        <v>45821</v>
      </c>
      <c r="C308">
        <v>6</v>
      </c>
      <c r="D308">
        <v>520058</v>
      </c>
      <c r="E308" t="s">
        <v>8517</v>
      </c>
      <c r="F308" t="s">
        <v>93</v>
      </c>
      <c r="G308" t="s">
        <v>7778</v>
      </c>
      <c r="H308" t="s">
        <v>8518</v>
      </c>
      <c r="I308" t="s">
        <v>7800</v>
      </c>
      <c r="J308" t="s">
        <v>158</v>
      </c>
      <c r="K308" s="318"/>
      <c r="L308">
        <v>45832</v>
      </c>
      <c r="M308" s="319">
        <v>45845</v>
      </c>
      <c r="N308" s="318">
        <v>7</v>
      </c>
      <c r="O308" s="318"/>
      <c r="P308" s="318"/>
      <c r="Q308" s="319"/>
      <c r="R308" s="318"/>
      <c r="AA308" s="318" t="s">
        <v>253</v>
      </c>
      <c r="AB308" s="318">
        <v>50013594</v>
      </c>
      <c r="AC308" s="318" t="s">
        <v>80</v>
      </c>
      <c r="AD308" t="s">
        <v>7669</v>
      </c>
      <c r="AE308" s="318">
        <v>20</v>
      </c>
      <c r="AF308" s="320">
        <v>189407</v>
      </c>
      <c r="AG308" s="318">
        <v>46</v>
      </c>
      <c r="AH308" s="320"/>
      <c r="AI308" t="s">
        <v>93</v>
      </c>
    </row>
    <row r="309" spans="1:35">
      <c r="A309" t="s">
        <v>1068</v>
      </c>
      <c r="B309" s="1">
        <v>45821</v>
      </c>
      <c r="C309">
        <v>6</v>
      </c>
      <c r="D309">
        <v>520059</v>
      </c>
      <c r="E309" t="s">
        <v>8519</v>
      </c>
      <c r="F309" t="s">
        <v>6574</v>
      </c>
      <c r="G309" t="s">
        <v>7666</v>
      </c>
      <c r="H309" t="s">
        <v>8520</v>
      </c>
      <c r="I309" t="s">
        <v>7834</v>
      </c>
      <c r="J309" t="s">
        <v>158</v>
      </c>
      <c r="K309" s="318"/>
      <c r="L309">
        <v>45835</v>
      </c>
      <c r="M309" s="319">
        <v>45841</v>
      </c>
      <c r="N309" s="318">
        <v>7</v>
      </c>
      <c r="O309" s="318"/>
      <c r="P309" s="318"/>
      <c r="Q309" s="319"/>
      <c r="R309" s="318"/>
      <c r="AA309" s="318" t="s">
        <v>253</v>
      </c>
      <c r="AB309" s="318">
        <v>50013656</v>
      </c>
      <c r="AC309" s="318" t="s">
        <v>80</v>
      </c>
      <c r="AD309" t="s">
        <v>7669</v>
      </c>
      <c r="AE309" s="318">
        <v>46</v>
      </c>
      <c r="AF309" s="320">
        <v>170204</v>
      </c>
      <c r="AG309" s="318">
        <v>10</v>
      </c>
      <c r="AH309" s="320"/>
      <c r="AI309" t="s">
        <v>93</v>
      </c>
    </row>
    <row r="310" spans="1:35">
      <c r="A310" t="s">
        <v>1071</v>
      </c>
      <c r="B310" s="1">
        <v>45821</v>
      </c>
      <c r="C310">
        <v>6</v>
      </c>
      <c r="D310">
        <v>520060</v>
      </c>
      <c r="E310" t="s">
        <v>8521</v>
      </c>
      <c r="F310" t="s">
        <v>93</v>
      </c>
      <c r="G310" t="s">
        <v>8346</v>
      </c>
      <c r="H310" t="s">
        <v>8522</v>
      </c>
      <c r="I310" t="s">
        <v>7690</v>
      </c>
      <c r="J310" t="s">
        <v>158</v>
      </c>
      <c r="K310" s="318"/>
      <c r="L310">
        <v>45842</v>
      </c>
      <c r="M310" s="319">
        <v>45868</v>
      </c>
      <c r="N310" s="318">
        <v>7</v>
      </c>
      <c r="O310" s="318"/>
      <c r="P310" s="318"/>
      <c r="Q310" s="319"/>
      <c r="R310" s="318"/>
      <c r="AA310" s="318" t="s">
        <v>62</v>
      </c>
      <c r="AB310" s="318">
        <v>50013961</v>
      </c>
      <c r="AC310" s="318" t="s">
        <v>63</v>
      </c>
      <c r="AD310" t="s">
        <v>7660</v>
      </c>
      <c r="AE310" s="318">
        <v>21</v>
      </c>
      <c r="AF310" s="320">
        <v>155397</v>
      </c>
      <c r="AG310" s="318">
        <v>10</v>
      </c>
      <c r="AH310" s="320"/>
      <c r="AI310" t="s">
        <v>93</v>
      </c>
    </row>
    <row r="311" spans="1:35">
      <c r="A311" t="s">
        <v>1074</v>
      </c>
      <c r="B311" s="1">
        <v>45821</v>
      </c>
      <c r="C311">
        <v>6</v>
      </c>
      <c r="D311">
        <v>520061</v>
      </c>
      <c r="E311" t="s">
        <v>8523</v>
      </c>
      <c r="F311" t="s">
        <v>93</v>
      </c>
      <c r="G311" t="s">
        <v>8386</v>
      </c>
      <c r="H311" t="s">
        <v>8524</v>
      </c>
      <c r="I311" t="s">
        <v>7704</v>
      </c>
      <c r="J311" t="s">
        <v>8525</v>
      </c>
      <c r="K311" s="318"/>
      <c r="L311" t="s">
        <v>391</v>
      </c>
      <c r="M311" s="319">
        <v>45833</v>
      </c>
      <c r="N311" s="318">
        <v>6</v>
      </c>
      <c r="O311" s="318"/>
      <c r="P311" s="318"/>
      <c r="Q311" s="319"/>
      <c r="R311" s="318"/>
      <c r="AA311" s="318" t="s">
        <v>253</v>
      </c>
      <c r="AB311" s="318">
        <v>50013592</v>
      </c>
      <c r="AC311" s="318" t="s">
        <v>80</v>
      </c>
      <c r="AD311" t="s">
        <v>7660</v>
      </c>
      <c r="AE311" s="318">
        <v>23</v>
      </c>
      <c r="AF311" s="320">
        <v>74786</v>
      </c>
      <c r="AG311" s="318"/>
      <c r="AH311" s="320"/>
      <c r="AI311" t="s">
        <v>93</v>
      </c>
    </row>
    <row r="312" spans="1:35">
      <c r="A312" t="s">
        <v>1077</v>
      </c>
      <c r="B312" s="1">
        <v>45821</v>
      </c>
      <c r="C312">
        <v>6</v>
      </c>
      <c r="D312">
        <v>520062</v>
      </c>
      <c r="E312" t="s">
        <v>7924</v>
      </c>
      <c r="F312" t="s">
        <v>93</v>
      </c>
      <c r="G312" t="s">
        <v>7696</v>
      </c>
      <c r="H312" t="s">
        <v>7925</v>
      </c>
      <c r="I312" t="s">
        <v>7704</v>
      </c>
      <c r="J312" t="s">
        <v>151</v>
      </c>
      <c r="K312" s="318"/>
      <c r="L312" t="s">
        <v>391</v>
      </c>
      <c r="M312" s="319">
        <v>45824</v>
      </c>
      <c r="N312" s="318">
        <v>6</v>
      </c>
      <c r="O312" s="318"/>
      <c r="P312" s="318"/>
      <c r="Q312" s="319"/>
      <c r="R312" s="318"/>
      <c r="AA312" s="318" t="s">
        <v>253</v>
      </c>
      <c r="AB312" s="318">
        <v>50013637</v>
      </c>
      <c r="AC312" s="318" t="s">
        <v>80</v>
      </c>
      <c r="AD312" t="s">
        <v>7660</v>
      </c>
      <c r="AE312" s="318">
        <v>27</v>
      </c>
      <c r="AF312" s="320">
        <v>14403</v>
      </c>
      <c r="AG312" s="318"/>
      <c r="AH312" s="320"/>
      <c r="AI312" t="s">
        <v>93</v>
      </c>
    </row>
    <row r="313" spans="1:35">
      <c r="A313" t="s">
        <v>1080</v>
      </c>
      <c r="B313" s="1">
        <v>45824</v>
      </c>
      <c r="C313">
        <v>6</v>
      </c>
      <c r="D313">
        <v>520063</v>
      </c>
      <c r="E313" t="s">
        <v>8526</v>
      </c>
      <c r="F313" t="s">
        <v>93</v>
      </c>
      <c r="G313" t="s">
        <v>7727</v>
      </c>
      <c r="H313" t="s">
        <v>8527</v>
      </c>
      <c r="I313" t="s">
        <v>7769</v>
      </c>
      <c r="J313" t="s">
        <v>158</v>
      </c>
      <c r="K313" s="318"/>
      <c r="L313">
        <v>45840</v>
      </c>
      <c r="M313" s="319">
        <v>45792</v>
      </c>
      <c r="N313" s="318">
        <v>5</v>
      </c>
      <c r="O313" s="318"/>
      <c r="P313" s="318"/>
      <c r="Q313" s="319"/>
      <c r="R313" s="318"/>
      <c r="AA313" s="318" t="s">
        <v>62</v>
      </c>
      <c r="AB313" s="318">
        <v>50014164</v>
      </c>
      <c r="AC313" s="318" t="s">
        <v>63</v>
      </c>
      <c r="AD313" t="s">
        <v>7669</v>
      </c>
      <c r="AE313" s="318">
        <v>21</v>
      </c>
      <c r="AF313" s="320">
        <v>134362</v>
      </c>
      <c r="AG313" s="318">
        <v>10</v>
      </c>
      <c r="AH313" s="320"/>
      <c r="AI313" t="s">
        <v>93</v>
      </c>
    </row>
    <row r="314" spans="1:35">
      <c r="A314" t="s">
        <v>1083</v>
      </c>
      <c r="B314" s="1">
        <v>45824</v>
      </c>
      <c r="C314">
        <v>6</v>
      </c>
      <c r="D314">
        <v>520064</v>
      </c>
      <c r="E314" t="s">
        <v>8528</v>
      </c>
      <c r="F314" t="s">
        <v>93</v>
      </c>
      <c r="G314" t="s">
        <v>7778</v>
      </c>
      <c r="H314" t="s">
        <v>8529</v>
      </c>
      <c r="I314" t="s">
        <v>7668</v>
      </c>
      <c r="J314" t="s">
        <v>151</v>
      </c>
      <c r="K314" s="318"/>
      <c r="L314" t="s">
        <v>391</v>
      </c>
      <c r="M314" s="319">
        <v>45825</v>
      </c>
      <c r="N314" s="318">
        <v>6</v>
      </c>
      <c r="O314" s="318"/>
      <c r="P314" s="318"/>
      <c r="Q314" s="319"/>
      <c r="R314" s="318"/>
      <c r="AA314" s="318" t="s">
        <v>50</v>
      </c>
      <c r="AB314" s="318">
        <v>50013693</v>
      </c>
      <c r="AC314" s="318" t="s">
        <v>51</v>
      </c>
      <c r="AD314" t="s">
        <v>7669</v>
      </c>
      <c r="AE314" s="318">
        <v>23</v>
      </c>
      <c r="AF314" s="320">
        <v>7201</v>
      </c>
      <c r="AG314" s="318"/>
      <c r="AH314" s="320"/>
      <c r="AI314" t="s">
        <v>93</v>
      </c>
    </row>
    <row r="315" spans="1:35">
      <c r="A315" t="s">
        <v>1085</v>
      </c>
      <c r="B315" s="1">
        <v>45824</v>
      </c>
      <c r="C315">
        <v>6</v>
      </c>
      <c r="D315">
        <v>520065</v>
      </c>
      <c r="E315" t="s">
        <v>8530</v>
      </c>
      <c r="F315" t="s">
        <v>93</v>
      </c>
      <c r="G315" t="s">
        <v>7696</v>
      </c>
      <c r="H315" t="s">
        <v>8531</v>
      </c>
      <c r="I315" t="s">
        <v>7800</v>
      </c>
      <c r="J315" t="s">
        <v>3902</v>
      </c>
      <c r="K315" s="318"/>
      <c r="L315" t="s">
        <v>391</v>
      </c>
      <c r="M315" s="319">
        <v>45825</v>
      </c>
      <c r="N315" s="318">
        <v>6</v>
      </c>
      <c r="O315" s="318"/>
      <c r="P315" s="318"/>
      <c r="Q315" s="319"/>
      <c r="R315" s="318"/>
      <c r="AA315" s="318" t="s">
        <v>50</v>
      </c>
      <c r="AB315" s="318">
        <v>50013639</v>
      </c>
      <c r="AC315" s="318" t="s">
        <v>51</v>
      </c>
      <c r="AD315" t="s">
        <v>7660</v>
      </c>
      <c r="AE315" s="318">
        <v>20</v>
      </c>
      <c r="AF315" s="320">
        <v>30524</v>
      </c>
      <c r="AG315" s="318"/>
      <c r="AH315" s="320"/>
      <c r="AI315" t="s">
        <v>93</v>
      </c>
    </row>
    <row r="316" spans="1:35">
      <c r="A316" t="s">
        <v>1088</v>
      </c>
      <c r="B316" s="1">
        <v>45824</v>
      </c>
      <c r="C316">
        <v>6</v>
      </c>
      <c r="D316">
        <v>520066</v>
      </c>
      <c r="E316" t="s">
        <v>8532</v>
      </c>
      <c r="F316" t="s">
        <v>6574</v>
      </c>
      <c r="G316" t="s">
        <v>7841</v>
      </c>
      <c r="H316" t="s">
        <v>8533</v>
      </c>
      <c r="I316" t="s">
        <v>7834</v>
      </c>
      <c r="J316" t="s">
        <v>158</v>
      </c>
      <c r="K316" s="318"/>
      <c r="L316">
        <v>45835</v>
      </c>
      <c r="M316" s="319">
        <v>45845</v>
      </c>
      <c r="N316" s="318">
        <v>7</v>
      </c>
      <c r="O316" s="318"/>
      <c r="P316" s="318"/>
      <c r="Q316" s="319"/>
      <c r="R316" s="318"/>
      <c r="AA316" s="318" t="s">
        <v>253</v>
      </c>
      <c r="AB316" s="318">
        <v>50013865</v>
      </c>
      <c r="AC316" s="318" t="s">
        <v>80</v>
      </c>
      <c r="AD316" t="s">
        <v>7669</v>
      </c>
      <c r="AE316" s="318">
        <v>46</v>
      </c>
      <c r="AF316" s="320">
        <v>197786</v>
      </c>
      <c r="AG316" s="318">
        <v>65</v>
      </c>
      <c r="AH316" s="320"/>
      <c r="AI316" t="s">
        <v>93</v>
      </c>
    </row>
    <row r="317" spans="1:35">
      <c r="A317" t="s">
        <v>1091</v>
      </c>
      <c r="B317" s="1">
        <v>45824</v>
      </c>
      <c r="C317">
        <v>6</v>
      </c>
      <c r="D317">
        <v>520067</v>
      </c>
      <c r="E317" t="s">
        <v>8534</v>
      </c>
      <c r="F317" t="s">
        <v>93</v>
      </c>
      <c r="G317" t="s">
        <v>7860</v>
      </c>
      <c r="H317" t="s">
        <v>8535</v>
      </c>
      <c r="I317" t="s">
        <v>7704</v>
      </c>
      <c r="J317" t="s">
        <v>151</v>
      </c>
      <c r="K317" s="318"/>
      <c r="L317" t="s">
        <v>391</v>
      </c>
      <c r="M317" s="319">
        <v>45827</v>
      </c>
      <c r="N317" s="318">
        <v>6</v>
      </c>
      <c r="O317" s="318"/>
      <c r="P317" s="318"/>
      <c r="Q317" s="319"/>
      <c r="R317" s="318"/>
      <c r="AA317" s="318" t="s">
        <v>253</v>
      </c>
      <c r="AB317" s="318">
        <v>50013798</v>
      </c>
      <c r="AC317" s="318" t="s">
        <v>80</v>
      </c>
      <c r="AD317" t="s">
        <v>7669</v>
      </c>
      <c r="AE317" s="318">
        <v>27</v>
      </c>
      <c r="AF317" s="320">
        <v>43784</v>
      </c>
      <c r="AG317" s="318"/>
      <c r="AH317" s="320"/>
      <c r="AI317" t="s">
        <v>93</v>
      </c>
    </row>
    <row r="318" spans="1:35">
      <c r="A318" t="s">
        <v>1095</v>
      </c>
      <c r="B318" s="1">
        <v>45825</v>
      </c>
      <c r="C318">
        <v>6</v>
      </c>
      <c r="D318">
        <v>520068</v>
      </c>
      <c r="E318" t="s">
        <v>8536</v>
      </c>
      <c r="F318" t="s">
        <v>93</v>
      </c>
      <c r="G318" t="s">
        <v>7879</v>
      </c>
      <c r="H318" t="s">
        <v>8537</v>
      </c>
      <c r="I318" t="s">
        <v>7677</v>
      </c>
      <c r="J318" t="s">
        <v>41</v>
      </c>
      <c r="K318" s="318"/>
      <c r="L318" t="s">
        <v>5814</v>
      </c>
      <c r="M318" s="319">
        <v>45869</v>
      </c>
      <c r="N318" s="318">
        <v>7</v>
      </c>
      <c r="O318" s="318"/>
      <c r="P318" s="318"/>
      <c r="Q318" s="319"/>
      <c r="R318" s="318"/>
      <c r="AA318" s="318" t="s">
        <v>83</v>
      </c>
      <c r="AB318" s="318">
        <v>50013652</v>
      </c>
      <c r="AC318" s="318" t="s">
        <v>84</v>
      </c>
      <c r="AD318" t="s">
        <v>7660</v>
      </c>
      <c r="AE318" s="318">
        <v>24</v>
      </c>
      <c r="AF318" s="320">
        <v>194241</v>
      </c>
      <c r="AG318" s="318">
        <v>18</v>
      </c>
      <c r="AH318" s="320"/>
      <c r="AI318" t="s">
        <v>93</v>
      </c>
    </row>
    <row r="319" spans="1:35">
      <c r="A319" t="s">
        <v>1098</v>
      </c>
      <c r="B319" s="1">
        <v>45825</v>
      </c>
      <c r="C319">
        <v>6</v>
      </c>
      <c r="D319">
        <v>520069</v>
      </c>
      <c r="E319" t="s">
        <v>8538</v>
      </c>
      <c r="F319" t="s">
        <v>93</v>
      </c>
      <c r="G319" t="s">
        <v>7666</v>
      </c>
      <c r="H319" t="s">
        <v>8539</v>
      </c>
      <c r="I319" t="s">
        <v>7800</v>
      </c>
      <c r="J319" t="s">
        <v>158</v>
      </c>
      <c r="K319" s="318"/>
      <c r="L319">
        <v>45832</v>
      </c>
      <c r="M319" s="319">
        <v>45846</v>
      </c>
      <c r="N319" s="318">
        <v>7</v>
      </c>
      <c r="O319" s="318"/>
      <c r="P319" s="318"/>
      <c r="Q319" s="319"/>
      <c r="R319" s="318"/>
      <c r="AA319" s="318" t="s">
        <v>253</v>
      </c>
      <c r="AB319" s="318">
        <v>50013879</v>
      </c>
      <c r="AC319" s="318" t="s">
        <v>80</v>
      </c>
      <c r="AD319" t="s">
        <v>7669</v>
      </c>
      <c r="AE319" s="318">
        <v>27</v>
      </c>
      <c r="AF319" s="320">
        <v>218106</v>
      </c>
      <c r="AG319" s="318">
        <v>55</v>
      </c>
      <c r="AH319" s="320"/>
      <c r="AI319" t="s">
        <v>93</v>
      </c>
    </row>
    <row r="320" spans="1:35">
      <c r="A320" t="s">
        <v>1103</v>
      </c>
      <c r="B320" s="1">
        <v>45825</v>
      </c>
      <c r="C320">
        <v>6</v>
      </c>
      <c r="D320">
        <v>520070</v>
      </c>
      <c r="E320" t="s">
        <v>8540</v>
      </c>
      <c r="F320" t="s">
        <v>93</v>
      </c>
      <c r="G320" t="s">
        <v>7778</v>
      </c>
      <c r="H320" t="s">
        <v>8541</v>
      </c>
      <c r="I320" t="s">
        <v>7862</v>
      </c>
      <c r="J320" t="s">
        <v>158</v>
      </c>
      <c r="K320" s="318"/>
      <c r="L320">
        <v>45835</v>
      </c>
      <c r="M320" s="319">
        <v>45792</v>
      </c>
      <c r="N320" s="318">
        <v>5</v>
      </c>
      <c r="O320" s="318"/>
      <c r="P320" s="318"/>
      <c r="Q320" s="319"/>
      <c r="R320" s="318"/>
      <c r="AA320" s="318" t="s">
        <v>62</v>
      </c>
      <c r="AB320" s="318">
        <v>50014007</v>
      </c>
      <c r="AC320" s="318" t="s">
        <v>63</v>
      </c>
      <c r="AD320" t="s">
        <v>7669</v>
      </c>
      <c r="AE320" s="318">
        <v>21</v>
      </c>
      <c r="AF320" s="320">
        <v>178137</v>
      </c>
      <c r="AG320" s="318">
        <v>53</v>
      </c>
      <c r="AH320" s="320"/>
      <c r="AI320" t="s">
        <v>93</v>
      </c>
    </row>
    <row r="321" spans="1:35">
      <c r="A321" t="s">
        <v>1106</v>
      </c>
      <c r="B321" s="1">
        <v>45825</v>
      </c>
      <c r="C321">
        <v>6</v>
      </c>
      <c r="D321">
        <v>520071</v>
      </c>
      <c r="E321" t="s">
        <v>8542</v>
      </c>
      <c r="F321" t="s">
        <v>93</v>
      </c>
      <c r="G321" t="s">
        <v>752</v>
      </c>
      <c r="H321" t="s">
        <v>8543</v>
      </c>
      <c r="I321" t="s">
        <v>7800</v>
      </c>
      <c r="J321" t="s">
        <v>158</v>
      </c>
      <c r="K321" s="318"/>
      <c r="L321">
        <v>45832</v>
      </c>
      <c r="M321" s="319">
        <v>45848</v>
      </c>
      <c r="N321" s="318">
        <v>7</v>
      </c>
      <c r="O321" s="318"/>
      <c r="P321" s="318"/>
      <c r="Q321" s="319"/>
      <c r="R321" s="318"/>
      <c r="AA321" s="318" t="s">
        <v>253</v>
      </c>
      <c r="AB321" s="318">
        <v>50014317</v>
      </c>
      <c r="AC321" s="318" t="s">
        <v>80</v>
      </c>
      <c r="AD321" t="s">
        <v>7660</v>
      </c>
      <c r="AE321" s="318">
        <v>27</v>
      </c>
      <c r="AF321" s="320">
        <v>195839</v>
      </c>
      <c r="AG321" s="318">
        <v>43</v>
      </c>
      <c r="AH321" s="320"/>
      <c r="AI321" t="s">
        <v>93</v>
      </c>
    </row>
    <row r="322" spans="1:35">
      <c r="A322" t="s">
        <v>1112</v>
      </c>
      <c r="B322" s="1">
        <v>45825</v>
      </c>
      <c r="C322">
        <v>6</v>
      </c>
      <c r="D322">
        <v>520072</v>
      </c>
      <c r="E322" t="s">
        <v>8544</v>
      </c>
      <c r="F322" t="s">
        <v>93</v>
      </c>
      <c r="G322" t="s">
        <v>7879</v>
      </c>
      <c r="H322" t="s">
        <v>8545</v>
      </c>
      <c r="I322" t="s">
        <v>7800</v>
      </c>
      <c r="J322" t="s">
        <v>1801</v>
      </c>
      <c r="K322" s="318"/>
      <c r="L322" t="s">
        <v>391</v>
      </c>
      <c r="M322" s="319">
        <v>45825</v>
      </c>
      <c r="N322" s="318">
        <v>6</v>
      </c>
      <c r="O322" s="318"/>
      <c r="P322" s="318"/>
      <c r="Q322" s="319"/>
      <c r="R322" s="318"/>
      <c r="AA322" s="318" t="s">
        <v>50</v>
      </c>
      <c r="AB322" s="318">
        <v>50014035</v>
      </c>
      <c r="AC322" s="318" t="s">
        <v>51</v>
      </c>
      <c r="AD322" t="s">
        <v>7660</v>
      </c>
      <c r="AE322" s="318">
        <v>23</v>
      </c>
      <c r="AF322" s="320">
        <v>7201</v>
      </c>
      <c r="AG322" s="318"/>
      <c r="AH322" s="320"/>
      <c r="AI322" t="s">
        <v>93</v>
      </c>
    </row>
    <row r="323" spans="1:35">
      <c r="A323" t="s">
        <v>1115</v>
      </c>
      <c r="B323" s="1">
        <v>45825</v>
      </c>
      <c r="C323">
        <v>6</v>
      </c>
      <c r="D323">
        <v>520073</v>
      </c>
      <c r="E323" t="s">
        <v>8546</v>
      </c>
      <c r="F323" t="s">
        <v>93</v>
      </c>
      <c r="G323" t="s">
        <v>7661</v>
      </c>
      <c r="H323" t="s">
        <v>8547</v>
      </c>
      <c r="I323" t="s">
        <v>7769</v>
      </c>
      <c r="J323" t="s">
        <v>1801</v>
      </c>
      <c r="K323" s="318"/>
      <c r="L323" t="s">
        <v>391</v>
      </c>
      <c r="M323" s="319">
        <v>45832</v>
      </c>
      <c r="N323" s="318">
        <v>6</v>
      </c>
      <c r="O323" s="318"/>
      <c r="P323" s="318"/>
      <c r="Q323" s="319"/>
      <c r="R323" s="318"/>
      <c r="AA323" s="318" t="s">
        <v>50</v>
      </c>
      <c r="AB323" s="318">
        <v>50013968</v>
      </c>
      <c r="AC323" s="318" t="s">
        <v>51</v>
      </c>
      <c r="AD323" t="s">
        <v>7660</v>
      </c>
      <c r="AE323" s="318">
        <v>24</v>
      </c>
      <c r="AF323" s="320">
        <v>7968</v>
      </c>
      <c r="AG323" s="318"/>
      <c r="AH323" s="320"/>
      <c r="AI323" t="s">
        <v>93</v>
      </c>
    </row>
    <row r="324" spans="1:35">
      <c r="A324" t="s">
        <v>1121</v>
      </c>
      <c r="B324" s="1">
        <v>45826</v>
      </c>
      <c r="C324">
        <v>6</v>
      </c>
      <c r="D324">
        <v>520074</v>
      </c>
      <c r="E324" t="s">
        <v>8548</v>
      </c>
      <c r="F324" t="s">
        <v>93</v>
      </c>
      <c r="G324" t="s">
        <v>7773</v>
      </c>
      <c r="H324" t="s">
        <v>8549</v>
      </c>
      <c r="I324" t="s">
        <v>7721</v>
      </c>
      <c r="J324" t="s">
        <v>158</v>
      </c>
      <c r="K324" s="318"/>
      <c r="L324">
        <v>45832</v>
      </c>
      <c r="M324" s="319">
        <v>45847</v>
      </c>
      <c r="N324" s="318">
        <v>7</v>
      </c>
      <c r="O324" s="318"/>
      <c r="P324" s="318"/>
      <c r="Q324" s="319"/>
      <c r="R324" s="318"/>
      <c r="AA324" s="318" t="s">
        <v>253</v>
      </c>
      <c r="AB324" s="318">
        <v>50014420</v>
      </c>
      <c r="AC324" s="318" t="s">
        <v>80</v>
      </c>
      <c r="AD324" t="s">
        <v>7660</v>
      </c>
      <c r="AE324" s="318">
        <v>21</v>
      </c>
      <c r="AF324" s="320">
        <v>165317</v>
      </c>
      <c r="AG324" s="318">
        <v>10</v>
      </c>
      <c r="AH324" s="320"/>
      <c r="AI324" t="s">
        <v>93</v>
      </c>
    </row>
    <row r="325" spans="1:35">
      <c r="A325" t="s">
        <v>1122</v>
      </c>
      <c r="B325" s="1">
        <v>45826</v>
      </c>
      <c r="C325">
        <v>6</v>
      </c>
      <c r="D325">
        <v>520075</v>
      </c>
      <c r="E325" t="s">
        <v>8550</v>
      </c>
      <c r="F325" t="s">
        <v>93</v>
      </c>
      <c r="G325" t="s">
        <v>7879</v>
      </c>
      <c r="H325" t="s">
        <v>8551</v>
      </c>
      <c r="I325" t="s">
        <v>93</v>
      </c>
      <c r="J325" t="s">
        <v>1554</v>
      </c>
      <c r="K325" s="318"/>
      <c r="L325">
        <v>45835</v>
      </c>
      <c r="M325" s="319">
        <v>46056</v>
      </c>
      <c r="N325" s="318">
        <v>2</v>
      </c>
      <c r="O325" s="318"/>
      <c r="P325" s="318"/>
      <c r="Q325" s="319"/>
      <c r="R325" s="318"/>
      <c r="AA325" s="318"/>
      <c r="AB325" s="318">
        <v>50014436</v>
      </c>
      <c r="AC325" s="318" t="s">
        <v>43</v>
      </c>
      <c r="AE325" s="318"/>
      <c r="AF325" s="320"/>
      <c r="AG325" s="318"/>
      <c r="AH325" s="320"/>
      <c r="AI325" t="s">
        <v>93</v>
      </c>
    </row>
    <row r="326" spans="1:35">
      <c r="A326" t="s">
        <v>1126</v>
      </c>
      <c r="B326" s="1">
        <v>45827</v>
      </c>
      <c r="C326">
        <v>6</v>
      </c>
      <c r="D326">
        <v>520076</v>
      </c>
      <c r="E326" t="s">
        <v>8552</v>
      </c>
      <c r="F326" t="s">
        <v>93</v>
      </c>
      <c r="G326" t="s">
        <v>7696</v>
      </c>
      <c r="H326" t="s">
        <v>8553</v>
      </c>
      <c r="I326" t="s">
        <v>7883</v>
      </c>
      <c r="J326" t="s">
        <v>151</v>
      </c>
      <c r="K326" s="318"/>
      <c r="L326" t="s">
        <v>391</v>
      </c>
      <c r="M326" s="319">
        <v>45831</v>
      </c>
      <c r="N326" s="318">
        <v>6</v>
      </c>
      <c r="O326" s="318"/>
      <c r="P326" s="318"/>
      <c r="Q326" s="319"/>
      <c r="R326" s="318"/>
      <c r="AA326" s="318" t="s">
        <v>50</v>
      </c>
      <c r="AB326" s="318">
        <v>50014441</v>
      </c>
      <c r="AC326" s="318" t="s">
        <v>51</v>
      </c>
      <c r="AD326" t="s">
        <v>7660</v>
      </c>
      <c r="AE326" s="318">
        <v>27</v>
      </c>
      <c r="AF326" s="320">
        <v>24611</v>
      </c>
      <c r="AG326" s="318"/>
      <c r="AH326" s="320"/>
      <c r="AI326" t="s">
        <v>93</v>
      </c>
    </row>
    <row r="327" spans="1:35">
      <c r="A327" t="s">
        <v>1130</v>
      </c>
      <c r="B327" s="1">
        <v>45827</v>
      </c>
      <c r="C327">
        <v>6</v>
      </c>
      <c r="D327">
        <v>520077</v>
      </c>
      <c r="E327" t="s">
        <v>8554</v>
      </c>
      <c r="F327" t="s">
        <v>93</v>
      </c>
      <c r="G327" t="s">
        <v>358</v>
      </c>
      <c r="H327" t="s">
        <v>8555</v>
      </c>
      <c r="I327" t="s">
        <v>6259</v>
      </c>
      <c r="J327" t="s">
        <v>158</v>
      </c>
      <c r="K327" s="318"/>
      <c r="L327">
        <v>45835</v>
      </c>
      <c r="M327" s="319">
        <v>45841</v>
      </c>
      <c r="N327" s="318">
        <v>7</v>
      </c>
      <c r="O327" s="318"/>
      <c r="P327" s="318"/>
      <c r="Q327" s="319"/>
      <c r="R327" s="318"/>
      <c r="AA327" s="318" t="s">
        <v>253</v>
      </c>
      <c r="AB327" s="318">
        <v>50014702</v>
      </c>
      <c r="AC327" s="318" t="s">
        <v>80</v>
      </c>
      <c r="AD327" t="s">
        <v>7660</v>
      </c>
      <c r="AE327" s="318">
        <v>21</v>
      </c>
      <c r="AF327" s="320">
        <v>148788</v>
      </c>
      <c r="AG327" s="318">
        <v>10</v>
      </c>
      <c r="AH327" s="320"/>
      <c r="AI327" t="s">
        <v>93</v>
      </c>
    </row>
    <row r="328" spans="1:35">
      <c r="A328" t="s">
        <v>1135</v>
      </c>
      <c r="B328" s="1">
        <v>45825</v>
      </c>
      <c r="C328">
        <v>6</v>
      </c>
      <c r="D328">
        <v>520078</v>
      </c>
      <c r="E328" t="s">
        <v>1729</v>
      </c>
      <c r="F328" t="s">
        <v>93</v>
      </c>
      <c r="G328" t="s">
        <v>7661</v>
      </c>
      <c r="H328" t="s">
        <v>7658</v>
      </c>
      <c r="I328" t="s">
        <v>7658</v>
      </c>
      <c r="J328" t="s">
        <v>1801</v>
      </c>
      <c r="K328" s="318"/>
      <c r="L328" t="s">
        <v>391</v>
      </c>
      <c r="M328" s="319">
        <v>45826</v>
      </c>
      <c r="N328" s="318">
        <v>6</v>
      </c>
      <c r="O328" s="318"/>
      <c r="P328" s="318"/>
      <c r="Q328" s="319"/>
      <c r="R328" s="318"/>
      <c r="AA328" s="318" t="s">
        <v>50</v>
      </c>
      <c r="AB328" s="318">
        <v>50013821</v>
      </c>
      <c r="AC328" s="318" t="s">
        <v>51</v>
      </c>
      <c r="AD328" t="s">
        <v>7660</v>
      </c>
      <c r="AE328" s="318">
        <v>23</v>
      </c>
      <c r="AF328" s="320">
        <v>10374</v>
      </c>
      <c r="AG328" s="318"/>
      <c r="AH328" s="320"/>
      <c r="AI328" t="s">
        <v>93</v>
      </c>
    </row>
    <row r="329" spans="1:35">
      <c r="A329" t="s">
        <v>1138</v>
      </c>
      <c r="B329" s="1">
        <v>45825</v>
      </c>
      <c r="C329">
        <v>6</v>
      </c>
      <c r="D329">
        <v>520079</v>
      </c>
      <c r="E329" t="s">
        <v>1729</v>
      </c>
      <c r="F329" t="s">
        <v>93</v>
      </c>
      <c r="G329" t="s">
        <v>7661</v>
      </c>
      <c r="H329" t="s">
        <v>7658</v>
      </c>
      <c r="I329" t="s">
        <v>7658</v>
      </c>
      <c r="J329" t="s">
        <v>1801</v>
      </c>
      <c r="K329" s="318"/>
      <c r="L329" t="s">
        <v>391</v>
      </c>
      <c r="M329" s="319">
        <v>45826</v>
      </c>
      <c r="N329" s="318">
        <v>6</v>
      </c>
      <c r="O329" s="318"/>
      <c r="P329" s="318"/>
      <c r="Q329" s="319"/>
      <c r="R329" s="318"/>
      <c r="AA329" s="318" t="s">
        <v>50</v>
      </c>
      <c r="AB329" s="318">
        <v>50013785</v>
      </c>
      <c r="AC329" s="318" t="s">
        <v>51</v>
      </c>
      <c r="AD329" t="s">
        <v>7660</v>
      </c>
      <c r="AE329" s="318">
        <v>23</v>
      </c>
      <c r="AF329" s="320">
        <v>10374</v>
      </c>
      <c r="AG329" s="318"/>
      <c r="AH329" s="320"/>
      <c r="AI329" t="s">
        <v>93</v>
      </c>
    </row>
    <row r="330" spans="1:35">
      <c r="A330" t="s">
        <v>1143</v>
      </c>
      <c r="B330" s="1">
        <v>45828</v>
      </c>
      <c r="C330">
        <v>6</v>
      </c>
      <c r="D330">
        <v>520080</v>
      </c>
      <c r="E330" t="s">
        <v>8556</v>
      </c>
      <c r="F330" t="s">
        <v>93</v>
      </c>
      <c r="G330" t="s">
        <v>7879</v>
      </c>
      <c r="H330" t="s">
        <v>8557</v>
      </c>
      <c r="I330" t="s">
        <v>6259</v>
      </c>
      <c r="J330" t="s">
        <v>158</v>
      </c>
      <c r="K330" s="318"/>
      <c r="L330">
        <v>45835</v>
      </c>
      <c r="M330" s="319">
        <v>45840</v>
      </c>
      <c r="N330" s="318">
        <v>7</v>
      </c>
      <c r="O330" s="318"/>
      <c r="P330" s="318"/>
      <c r="Q330" s="319"/>
      <c r="R330" s="318"/>
      <c r="AA330" s="318" t="s">
        <v>253</v>
      </c>
      <c r="AB330" s="318">
        <v>50014716</v>
      </c>
      <c r="AC330" s="318" t="s">
        <v>80</v>
      </c>
      <c r="AD330" t="s">
        <v>7660</v>
      </c>
      <c r="AE330" s="318">
        <v>21</v>
      </c>
      <c r="AF330" s="320">
        <v>190592</v>
      </c>
      <c r="AG330" s="318">
        <v>69</v>
      </c>
      <c r="AH330" s="320"/>
      <c r="AI330" t="s">
        <v>93</v>
      </c>
    </row>
    <row r="331" spans="1:35">
      <c r="A331" t="s">
        <v>1146</v>
      </c>
      <c r="B331" s="1">
        <v>45828</v>
      </c>
      <c r="C331">
        <v>6</v>
      </c>
      <c r="D331">
        <v>520081</v>
      </c>
      <c r="E331" t="s">
        <v>8558</v>
      </c>
      <c r="F331" t="s">
        <v>6574</v>
      </c>
      <c r="G331" t="s">
        <v>7860</v>
      </c>
      <c r="H331" t="s">
        <v>8559</v>
      </c>
      <c r="I331" t="s">
        <v>7834</v>
      </c>
      <c r="J331" t="s">
        <v>8440</v>
      </c>
      <c r="K331" s="318"/>
      <c r="L331">
        <v>45835</v>
      </c>
      <c r="M331" s="319">
        <v>45841</v>
      </c>
      <c r="N331" s="318">
        <v>7</v>
      </c>
      <c r="O331" s="318"/>
      <c r="P331" s="318"/>
      <c r="Q331" s="319"/>
      <c r="R331" s="318"/>
      <c r="AA331" s="318" t="s">
        <v>62</v>
      </c>
      <c r="AB331" s="318" t="s">
        <v>8441</v>
      </c>
      <c r="AC331" s="318" t="s">
        <v>63</v>
      </c>
      <c r="AD331" t="s">
        <v>7669</v>
      </c>
      <c r="AE331" s="318">
        <v>101</v>
      </c>
      <c r="AF331" s="320">
        <v>113812</v>
      </c>
      <c r="AG331" s="318"/>
      <c r="AH331" s="320"/>
      <c r="AI331" t="s">
        <v>93</v>
      </c>
    </row>
    <row r="332" spans="1:35">
      <c r="A332" t="s">
        <v>1151</v>
      </c>
      <c r="B332" s="1">
        <v>45828</v>
      </c>
      <c r="C332">
        <v>6</v>
      </c>
      <c r="D332">
        <v>520082</v>
      </c>
      <c r="E332" t="s">
        <v>8560</v>
      </c>
      <c r="F332" t="s">
        <v>93</v>
      </c>
      <c r="G332" t="s">
        <v>358</v>
      </c>
      <c r="H332" t="s">
        <v>8561</v>
      </c>
      <c r="I332" t="s">
        <v>7883</v>
      </c>
      <c r="J332" t="s">
        <v>158</v>
      </c>
      <c r="K332" s="318"/>
      <c r="L332">
        <v>45832</v>
      </c>
      <c r="M332" s="319">
        <v>45839</v>
      </c>
      <c r="N332" s="318">
        <v>7</v>
      </c>
      <c r="O332" s="318"/>
      <c r="P332" s="318"/>
      <c r="Q332" s="319"/>
      <c r="R332" s="318"/>
      <c r="AA332" s="318" t="s">
        <v>62</v>
      </c>
      <c r="AB332" s="318">
        <v>50014905</v>
      </c>
      <c r="AC332" s="318" t="s">
        <v>63</v>
      </c>
      <c r="AD332" t="s">
        <v>7660</v>
      </c>
      <c r="AE332" s="318">
        <v>20</v>
      </c>
      <c r="AF332" s="320">
        <v>208312</v>
      </c>
      <c r="AG332" s="318">
        <v>16</v>
      </c>
      <c r="AH332" s="320"/>
      <c r="AI332" t="s">
        <v>93</v>
      </c>
    </row>
    <row r="333" spans="1:35">
      <c r="A333" t="s">
        <v>1154</v>
      </c>
      <c r="B333" s="1">
        <v>45828</v>
      </c>
      <c r="C333">
        <v>6</v>
      </c>
      <c r="D333">
        <v>520083</v>
      </c>
      <c r="E333" t="s">
        <v>8562</v>
      </c>
      <c r="F333" t="s">
        <v>93</v>
      </c>
      <c r="G333" t="s">
        <v>90</v>
      </c>
      <c r="H333" t="s">
        <v>8563</v>
      </c>
      <c r="I333" t="s">
        <v>93</v>
      </c>
      <c r="J333" t="s">
        <v>158</v>
      </c>
      <c r="K333" s="318"/>
      <c r="L333">
        <v>45840</v>
      </c>
      <c r="M333" s="319">
        <v>45847</v>
      </c>
      <c r="N333" s="318">
        <v>7</v>
      </c>
      <c r="O333" s="318"/>
      <c r="P333" s="318"/>
      <c r="Q333" s="319"/>
      <c r="R333" s="318"/>
      <c r="AA333" s="318" t="s">
        <v>253</v>
      </c>
      <c r="AB333" s="318">
        <v>50014889</v>
      </c>
      <c r="AC333" s="318" t="s">
        <v>80</v>
      </c>
      <c r="AD333" t="s">
        <v>7660</v>
      </c>
      <c r="AE333" s="318">
        <v>21</v>
      </c>
      <c r="AF333" s="320">
        <v>202715</v>
      </c>
      <c r="AG333" s="318">
        <v>66</v>
      </c>
      <c r="AH333" s="320"/>
      <c r="AI333" t="s">
        <v>93</v>
      </c>
    </row>
    <row r="334" spans="1:35">
      <c r="A334" t="s">
        <v>1159</v>
      </c>
      <c r="B334" s="1">
        <v>45828</v>
      </c>
      <c r="C334">
        <v>6</v>
      </c>
      <c r="D334">
        <v>520084</v>
      </c>
      <c r="E334" t="s">
        <v>8564</v>
      </c>
      <c r="F334" t="s">
        <v>6574</v>
      </c>
      <c r="G334" t="s">
        <v>7727</v>
      </c>
      <c r="H334" t="s">
        <v>8565</v>
      </c>
      <c r="I334" t="s">
        <v>7834</v>
      </c>
      <c r="J334" t="s">
        <v>158</v>
      </c>
      <c r="K334" s="318"/>
      <c r="L334">
        <v>45835</v>
      </c>
      <c r="M334" s="319">
        <v>45847</v>
      </c>
      <c r="N334" s="318">
        <v>7</v>
      </c>
      <c r="O334" s="318"/>
      <c r="P334" s="318"/>
      <c r="Q334" s="319"/>
      <c r="R334" s="318"/>
      <c r="AA334" s="318" t="s">
        <v>62</v>
      </c>
      <c r="AB334" s="318">
        <v>50014789</v>
      </c>
      <c r="AC334" s="318" t="s">
        <v>63</v>
      </c>
      <c r="AD334" t="s">
        <v>7669</v>
      </c>
      <c r="AE334" s="318">
        <v>40</v>
      </c>
      <c r="AF334" s="320">
        <v>195989</v>
      </c>
      <c r="AG334" s="318">
        <v>55</v>
      </c>
      <c r="AH334" s="320"/>
      <c r="AI334" t="s">
        <v>93</v>
      </c>
    </row>
    <row r="335" spans="1:35">
      <c r="A335" t="s">
        <v>1163</v>
      </c>
      <c r="B335" s="1">
        <v>45828</v>
      </c>
      <c r="C335">
        <v>6</v>
      </c>
      <c r="D335">
        <v>520085</v>
      </c>
      <c r="E335" t="s">
        <v>8566</v>
      </c>
      <c r="F335" t="s">
        <v>93</v>
      </c>
      <c r="G335" t="s">
        <v>7666</v>
      </c>
      <c r="H335" t="s">
        <v>8567</v>
      </c>
      <c r="I335" t="s">
        <v>6259</v>
      </c>
      <c r="J335" t="s">
        <v>158</v>
      </c>
      <c r="K335" s="318"/>
      <c r="L335">
        <v>45840</v>
      </c>
      <c r="M335" s="319">
        <v>45856</v>
      </c>
      <c r="N335" s="318">
        <v>7</v>
      </c>
      <c r="O335" s="318"/>
      <c r="P335" s="318"/>
      <c r="Q335" s="319"/>
      <c r="R335" s="318"/>
      <c r="AA335" s="318" t="s">
        <v>62</v>
      </c>
      <c r="AB335" s="318">
        <v>50014838</v>
      </c>
      <c r="AC335" s="318" t="s">
        <v>63</v>
      </c>
      <c r="AD335" t="s">
        <v>7669</v>
      </c>
      <c r="AE335" s="318">
        <v>27</v>
      </c>
      <c r="AF335" s="320">
        <v>161058</v>
      </c>
      <c r="AG335" s="318">
        <v>36</v>
      </c>
      <c r="AH335" s="320"/>
      <c r="AI335" t="s">
        <v>93</v>
      </c>
    </row>
    <row r="336" spans="1:35">
      <c r="A336" t="s">
        <v>1166</v>
      </c>
      <c r="B336" s="1">
        <v>45828</v>
      </c>
      <c r="C336">
        <v>6</v>
      </c>
      <c r="D336">
        <v>520086</v>
      </c>
      <c r="E336" t="s">
        <v>8568</v>
      </c>
      <c r="F336" t="s">
        <v>93</v>
      </c>
      <c r="G336" t="s">
        <v>7671</v>
      </c>
      <c r="H336" t="s">
        <v>8569</v>
      </c>
      <c r="I336" t="s">
        <v>7668</v>
      </c>
      <c r="J336" t="s">
        <v>151</v>
      </c>
      <c r="K336" s="318"/>
      <c r="L336" t="s">
        <v>391</v>
      </c>
      <c r="M336" s="319">
        <v>45839</v>
      </c>
      <c r="N336" s="318">
        <v>7</v>
      </c>
      <c r="O336" s="318"/>
      <c r="P336" s="318"/>
      <c r="Q336" s="319"/>
      <c r="R336" s="318"/>
      <c r="AA336" s="318" t="s">
        <v>253</v>
      </c>
      <c r="AB336" s="318">
        <v>50014784</v>
      </c>
      <c r="AC336" s="318" t="s">
        <v>80</v>
      </c>
      <c r="AD336" t="s">
        <v>7660</v>
      </c>
      <c r="AE336" s="318">
        <v>27</v>
      </c>
      <c r="AF336" s="320">
        <v>58475</v>
      </c>
      <c r="AG336" s="318"/>
      <c r="AH336" s="320"/>
      <c r="AI336" t="s">
        <v>93</v>
      </c>
    </row>
    <row r="337" spans="1:35">
      <c r="A337" t="s">
        <v>1172</v>
      </c>
      <c r="B337" s="1">
        <v>45831</v>
      </c>
      <c r="C337">
        <v>6</v>
      </c>
      <c r="D337">
        <v>520087</v>
      </c>
      <c r="E337" t="s">
        <v>8570</v>
      </c>
      <c r="F337" t="s">
        <v>93</v>
      </c>
      <c r="G337" t="s">
        <v>759</v>
      </c>
      <c r="H337" t="s">
        <v>8571</v>
      </c>
      <c r="I337" t="s">
        <v>6259</v>
      </c>
      <c r="J337" t="s">
        <v>151</v>
      </c>
      <c r="K337" s="318"/>
      <c r="L337" t="s">
        <v>391</v>
      </c>
      <c r="M337" s="319" t="s">
        <v>577</v>
      </c>
      <c r="N337" s="318"/>
      <c r="O337" s="318"/>
      <c r="P337" s="318"/>
      <c r="Q337" s="319"/>
      <c r="R337" s="318"/>
      <c r="AA337" s="318"/>
      <c r="AB337" s="318">
        <v>50014840</v>
      </c>
      <c r="AC337" s="318" t="s">
        <v>43</v>
      </c>
      <c r="AE337" s="318"/>
      <c r="AF337" s="320"/>
      <c r="AG337" s="318"/>
      <c r="AH337" s="320"/>
      <c r="AI337" t="s">
        <v>93</v>
      </c>
    </row>
    <row r="338" spans="1:35">
      <c r="A338" t="s">
        <v>1179</v>
      </c>
      <c r="B338" s="1">
        <v>45831</v>
      </c>
      <c r="C338">
        <v>6</v>
      </c>
      <c r="D338">
        <v>520089</v>
      </c>
      <c r="E338" t="s">
        <v>8572</v>
      </c>
      <c r="F338" t="s">
        <v>93</v>
      </c>
      <c r="G338" t="s">
        <v>7860</v>
      </c>
      <c r="H338" t="s">
        <v>8573</v>
      </c>
      <c r="I338" t="s">
        <v>7721</v>
      </c>
      <c r="J338" t="s">
        <v>8376</v>
      </c>
      <c r="K338" s="318"/>
      <c r="L338" t="s">
        <v>391</v>
      </c>
      <c r="M338" s="319">
        <v>45834</v>
      </c>
      <c r="N338" s="318">
        <v>6</v>
      </c>
      <c r="O338" s="318"/>
      <c r="P338" s="318"/>
      <c r="Q338" s="319"/>
      <c r="R338" s="318"/>
      <c r="AA338" s="318" t="s">
        <v>253</v>
      </c>
      <c r="AB338" s="318">
        <v>50015138</v>
      </c>
      <c r="AC338" s="318" t="s">
        <v>80</v>
      </c>
      <c r="AD338" t="s">
        <v>7669</v>
      </c>
      <c r="AE338" s="318">
        <v>21</v>
      </c>
      <c r="AF338" s="320">
        <v>22016</v>
      </c>
      <c r="AG338" s="318"/>
      <c r="AH338" s="320"/>
      <c r="AI338" t="s">
        <v>93</v>
      </c>
    </row>
    <row r="339" spans="1:35">
      <c r="A339" t="s">
        <v>1182</v>
      </c>
      <c r="B339" s="1">
        <v>45831</v>
      </c>
      <c r="C339">
        <v>6</v>
      </c>
      <c r="D339">
        <v>520090</v>
      </c>
      <c r="E339" t="s">
        <v>8574</v>
      </c>
      <c r="F339" t="s">
        <v>93</v>
      </c>
      <c r="G339" t="s">
        <v>7879</v>
      </c>
      <c r="H339" t="s">
        <v>8575</v>
      </c>
      <c r="I339" t="s">
        <v>7668</v>
      </c>
      <c r="J339" t="s">
        <v>158</v>
      </c>
      <c r="K339" s="318"/>
      <c r="L339">
        <v>45842</v>
      </c>
      <c r="M339" s="319">
        <v>45852</v>
      </c>
      <c r="N339" s="318">
        <v>7</v>
      </c>
      <c r="O339" s="318"/>
      <c r="P339" s="318"/>
      <c r="Q339" s="319"/>
      <c r="R339" s="318"/>
      <c r="AA339" s="318" t="s">
        <v>62</v>
      </c>
      <c r="AB339" s="318">
        <v>50015148</v>
      </c>
      <c r="AC339" s="318" t="s">
        <v>63</v>
      </c>
      <c r="AD339" t="s">
        <v>7660</v>
      </c>
      <c r="AE339" s="318">
        <v>21</v>
      </c>
      <c r="AF339" s="320">
        <v>157613</v>
      </c>
      <c r="AG339" s="318">
        <v>19</v>
      </c>
      <c r="AH339" s="320"/>
      <c r="AI339" t="s">
        <v>93</v>
      </c>
    </row>
    <row r="340" spans="1:35">
      <c r="A340" t="s">
        <v>1187</v>
      </c>
      <c r="B340" s="1">
        <v>45831</v>
      </c>
      <c r="C340">
        <v>6</v>
      </c>
      <c r="D340">
        <v>520091</v>
      </c>
      <c r="E340" t="s">
        <v>8576</v>
      </c>
      <c r="F340" t="s">
        <v>93</v>
      </c>
      <c r="G340" t="s">
        <v>7773</v>
      </c>
      <c r="H340" t="s">
        <v>8577</v>
      </c>
      <c r="I340" t="s">
        <v>7668</v>
      </c>
      <c r="J340" t="s">
        <v>158</v>
      </c>
      <c r="K340" s="318"/>
      <c r="L340">
        <v>45842</v>
      </c>
      <c r="M340" s="319">
        <v>45856</v>
      </c>
      <c r="N340" s="318">
        <v>7</v>
      </c>
      <c r="O340" s="318"/>
      <c r="P340" s="318"/>
      <c r="Q340" s="319"/>
      <c r="R340" s="318"/>
      <c r="AA340" s="318" t="s">
        <v>62</v>
      </c>
      <c r="AB340" s="318">
        <v>50014987</v>
      </c>
      <c r="AC340" s="318" t="s">
        <v>63</v>
      </c>
      <c r="AD340" t="s">
        <v>7660</v>
      </c>
      <c r="AE340" s="318">
        <v>27</v>
      </c>
      <c r="AF340" s="320">
        <v>177429</v>
      </c>
      <c r="AG340" s="318">
        <v>78</v>
      </c>
      <c r="AH340" s="320"/>
      <c r="AI340" t="s">
        <v>93</v>
      </c>
    </row>
    <row r="341" spans="1:35">
      <c r="A341" t="s">
        <v>1191</v>
      </c>
      <c r="B341" s="1">
        <v>45831</v>
      </c>
      <c r="C341">
        <v>6</v>
      </c>
      <c r="D341">
        <v>520092</v>
      </c>
      <c r="E341" t="s">
        <v>8578</v>
      </c>
      <c r="F341" t="s">
        <v>93</v>
      </c>
      <c r="G341" t="s">
        <v>7778</v>
      </c>
      <c r="H341" t="s">
        <v>8579</v>
      </c>
      <c r="I341" t="s">
        <v>7668</v>
      </c>
      <c r="J341" t="s">
        <v>158</v>
      </c>
      <c r="K341" s="318"/>
      <c r="L341">
        <v>45842</v>
      </c>
      <c r="M341" s="319">
        <v>45854</v>
      </c>
      <c r="N341" s="318">
        <v>7</v>
      </c>
      <c r="O341" s="318"/>
      <c r="P341" s="318"/>
      <c r="Q341" s="319"/>
      <c r="R341" s="318"/>
      <c r="AA341" s="318" t="s">
        <v>62</v>
      </c>
      <c r="AB341" s="318">
        <v>50014994</v>
      </c>
      <c r="AC341" s="318" t="s">
        <v>63</v>
      </c>
      <c r="AD341" t="s">
        <v>7669</v>
      </c>
      <c r="AE341" s="318">
        <v>27</v>
      </c>
      <c r="AF341" s="320">
        <v>219429</v>
      </c>
      <c r="AG341" s="318">
        <v>34</v>
      </c>
      <c r="AH341" s="320"/>
      <c r="AI341" t="s">
        <v>93</v>
      </c>
    </row>
    <row r="342" spans="1:35">
      <c r="A342" t="s">
        <v>1195</v>
      </c>
      <c r="B342" s="1">
        <v>45831</v>
      </c>
      <c r="C342">
        <v>6</v>
      </c>
      <c r="D342">
        <v>520093</v>
      </c>
      <c r="E342" t="s">
        <v>8580</v>
      </c>
      <c r="F342" t="s">
        <v>93</v>
      </c>
      <c r="G342" t="s">
        <v>752</v>
      </c>
      <c r="H342" t="s">
        <v>8581</v>
      </c>
      <c r="I342" t="s">
        <v>7800</v>
      </c>
      <c r="J342" t="s">
        <v>158</v>
      </c>
      <c r="K342" s="318"/>
      <c r="L342">
        <v>45840</v>
      </c>
      <c r="M342" s="319">
        <v>45854</v>
      </c>
      <c r="N342" s="318">
        <v>7</v>
      </c>
      <c r="O342" s="318"/>
      <c r="P342" s="318"/>
      <c r="Q342" s="319"/>
      <c r="R342" s="318"/>
      <c r="AA342" s="318" t="s">
        <v>253</v>
      </c>
      <c r="AB342" s="318">
        <v>50015124</v>
      </c>
      <c r="AC342" s="318" t="s">
        <v>80</v>
      </c>
      <c r="AD342" t="s">
        <v>7660</v>
      </c>
      <c r="AE342" s="318">
        <v>27</v>
      </c>
      <c r="AF342" s="320">
        <v>240815</v>
      </c>
      <c r="AG342" s="318">
        <v>42</v>
      </c>
      <c r="AH342" s="320"/>
      <c r="AI342" t="s">
        <v>93</v>
      </c>
    </row>
    <row r="343" spans="1:35">
      <c r="A343" t="s">
        <v>1199</v>
      </c>
      <c r="B343" s="1">
        <v>45831</v>
      </c>
      <c r="C343">
        <v>6</v>
      </c>
      <c r="D343">
        <v>520094</v>
      </c>
      <c r="E343" t="s">
        <v>8582</v>
      </c>
      <c r="F343" t="s">
        <v>93</v>
      </c>
      <c r="G343" t="s">
        <v>7773</v>
      </c>
      <c r="H343" t="s">
        <v>8583</v>
      </c>
      <c r="I343" t="s">
        <v>7800</v>
      </c>
      <c r="J343" t="s">
        <v>158</v>
      </c>
      <c r="K343" s="318"/>
      <c r="L343">
        <v>45848</v>
      </c>
      <c r="M343" s="319">
        <v>45863</v>
      </c>
      <c r="N343" s="318">
        <v>7</v>
      </c>
      <c r="O343" s="318"/>
      <c r="P343" s="318"/>
      <c r="Q343" s="319"/>
      <c r="R343" s="318"/>
      <c r="AA343" s="318" t="s">
        <v>83</v>
      </c>
      <c r="AB343" s="318">
        <v>50015141</v>
      </c>
      <c r="AC343" s="318" t="s">
        <v>84</v>
      </c>
      <c r="AD343" t="s">
        <v>7660</v>
      </c>
      <c r="AE343" s="318">
        <v>20</v>
      </c>
      <c r="AF343" s="320">
        <v>262864</v>
      </c>
      <c r="AG343" s="318">
        <v>82</v>
      </c>
      <c r="AH343" s="320"/>
      <c r="AI343" t="s">
        <v>93</v>
      </c>
    </row>
    <row r="344" spans="1:35">
      <c r="A344" t="s">
        <v>1202</v>
      </c>
      <c r="B344" s="1">
        <v>45832</v>
      </c>
      <c r="C344">
        <v>6</v>
      </c>
      <c r="D344">
        <v>520095</v>
      </c>
      <c r="E344" t="s">
        <v>8584</v>
      </c>
      <c r="F344" t="s">
        <v>93</v>
      </c>
      <c r="G344" t="s">
        <v>8346</v>
      </c>
      <c r="H344" t="s">
        <v>8585</v>
      </c>
      <c r="I344" t="s">
        <v>7800</v>
      </c>
      <c r="J344" t="s">
        <v>158</v>
      </c>
      <c r="K344" s="318"/>
      <c r="L344">
        <v>45840</v>
      </c>
      <c r="M344" s="319">
        <v>45862</v>
      </c>
      <c r="N344" s="318">
        <v>7</v>
      </c>
      <c r="O344" s="318"/>
      <c r="P344" s="318"/>
      <c r="Q344" s="319"/>
      <c r="R344" s="318"/>
      <c r="AA344" s="318" t="s">
        <v>83</v>
      </c>
      <c r="AB344" s="318">
        <v>50015145</v>
      </c>
      <c r="AC344" s="318" t="s">
        <v>84</v>
      </c>
      <c r="AD344" t="s">
        <v>7660</v>
      </c>
      <c r="AE344" s="318">
        <v>20</v>
      </c>
      <c r="AF344" s="320">
        <v>188965</v>
      </c>
      <c r="AG344" s="318">
        <v>14</v>
      </c>
      <c r="AH344" s="320"/>
      <c r="AI344" t="s">
        <v>93</v>
      </c>
    </row>
    <row r="345" spans="1:35">
      <c r="A345" t="s">
        <v>1206</v>
      </c>
      <c r="B345" s="1">
        <v>45832</v>
      </c>
      <c r="C345">
        <v>6</v>
      </c>
      <c r="D345">
        <v>520096</v>
      </c>
      <c r="E345" t="s">
        <v>8395</v>
      </c>
      <c r="F345" t="s">
        <v>93</v>
      </c>
      <c r="G345" t="s">
        <v>7727</v>
      </c>
      <c r="H345" t="s">
        <v>8396</v>
      </c>
      <c r="I345" t="s">
        <v>7704</v>
      </c>
      <c r="J345" t="s">
        <v>8586</v>
      </c>
      <c r="K345" s="318"/>
      <c r="L345" t="s">
        <v>391</v>
      </c>
      <c r="M345" s="319">
        <v>45910</v>
      </c>
      <c r="N345" s="318">
        <v>9</v>
      </c>
      <c r="O345" s="318"/>
      <c r="P345" s="318"/>
      <c r="Q345" s="319"/>
      <c r="R345" s="318"/>
      <c r="AA345" s="318" t="s">
        <v>109</v>
      </c>
      <c r="AB345" s="318">
        <v>50015210</v>
      </c>
      <c r="AC345" s="318" t="s">
        <v>95</v>
      </c>
      <c r="AD345" t="s">
        <v>7669</v>
      </c>
      <c r="AE345" s="318" t="s">
        <v>620</v>
      </c>
      <c r="AF345" s="320">
        <v>9376</v>
      </c>
      <c r="AG345" s="318"/>
      <c r="AH345" s="320"/>
      <c r="AI345" t="s">
        <v>93</v>
      </c>
    </row>
    <row r="346" spans="1:35">
      <c r="A346" t="s">
        <v>1211</v>
      </c>
      <c r="B346" s="1">
        <v>45832</v>
      </c>
      <c r="C346">
        <v>6</v>
      </c>
      <c r="D346">
        <v>520097</v>
      </c>
      <c r="E346" t="s">
        <v>8587</v>
      </c>
      <c r="F346" t="s">
        <v>93</v>
      </c>
      <c r="G346" t="s">
        <v>90</v>
      </c>
      <c r="H346" t="s">
        <v>8588</v>
      </c>
      <c r="I346" t="s">
        <v>7769</v>
      </c>
      <c r="J346" t="s">
        <v>158</v>
      </c>
      <c r="K346" s="318"/>
      <c r="L346">
        <v>45840</v>
      </c>
      <c r="M346" s="319">
        <v>45854</v>
      </c>
      <c r="N346" s="318">
        <v>7</v>
      </c>
      <c r="O346" s="318"/>
      <c r="P346" s="318"/>
      <c r="Q346" s="319"/>
      <c r="R346" s="318"/>
      <c r="AA346" s="318" t="s">
        <v>253</v>
      </c>
      <c r="AB346" s="318">
        <v>50015415</v>
      </c>
      <c r="AC346" s="318" t="s">
        <v>80</v>
      </c>
      <c r="AD346" t="s">
        <v>7660</v>
      </c>
      <c r="AE346" s="318">
        <v>21</v>
      </c>
      <c r="AF346" s="320">
        <v>176786</v>
      </c>
      <c r="AG346" s="318">
        <v>52</v>
      </c>
      <c r="AH346" s="320"/>
      <c r="AI346" t="s">
        <v>93</v>
      </c>
    </row>
    <row r="347" spans="1:35">
      <c r="A347" t="s">
        <v>1215</v>
      </c>
      <c r="B347" s="1">
        <v>45832</v>
      </c>
      <c r="C347">
        <v>6</v>
      </c>
      <c r="D347">
        <v>520098</v>
      </c>
      <c r="E347" t="s">
        <v>8589</v>
      </c>
      <c r="F347" t="s">
        <v>93</v>
      </c>
      <c r="G347" t="s">
        <v>8346</v>
      </c>
      <c r="H347" t="s">
        <v>8590</v>
      </c>
      <c r="I347" t="s">
        <v>7769</v>
      </c>
      <c r="J347" t="s">
        <v>158</v>
      </c>
      <c r="K347" s="318"/>
      <c r="L347">
        <v>45840</v>
      </c>
      <c r="M347" s="319">
        <v>45894</v>
      </c>
      <c r="N347" s="318">
        <v>8</v>
      </c>
      <c r="O347" s="318"/>
      <c r="P347" s="318"/>
      <c r="Q347" s="319"/>
      <c r="R347" s="318"/>
      <c r="AA347" s="318" t="s">
        <v>83</v>
      </c>
      <c r="AB347" s="318">
        <v>50015419</v>
      </c>
      <c r="AC347" s="318" t="s">
        <v>84</v>
      </c>
      <c r="AD347" t="s">
        <v>7660</v>
      </c>
      <c r="AE347" s="318">
        <v>21</v>
      </c>
      <c r="AF347" s="320">
        <v>149451</v>
      </c>
      <c r="AG347" s="318">
        <v>45</v>
      </c>
      <c r="AH347" s="320"/>
      <c r="AI347" t="s">
        <v>93</v>
      </c>
    </row>
    <row r="348" spans="1:35">
      <c r="A348" t="s">
        <v>1218</v>
      </c>
      <c r="B348" s="1">
        <v>45833</v>
      </c>
      <c r="C348">
        <v>6</v>
      </c>
      <c r="D348">
        <v>520099</v>
      </c>
      <c r="E348" t="s">
        <v>8591</v>
      </c>
      <c r="F348" t="s">
        <v>93</v>
      </c>
      <c r="G348" t="s">
        <v>7778</v>
      </c>
      <c r="H348" t="s">
        <v>8592</v>
      </c>
      <c r="I348" t="s">
        <v>7690</v>
      </c>
      <c r="J348" t="s">
        <v>158</v>
      </c>
      <c r="K348" s="318"/>
      <c r="L348">
        <v>45842</v>
      </c>
      <c r="M348" s="319">
        <v>45863</v>
      </c>
      <c r="N348" s="318">
        <v>7</v>
      </c>
      <c r="O348" s="318"/>
      <c r="P348" s="318"/>
      <c r="Q348" s="319"/>
      <c r="R348" s="318"/>
      <c r="AA348" s="318" t="s">
        <v>62</v>
      </c>
      <c r="AB348" s="318">
        <v>50015434</v>
      </c>
      <c r="AC348" s="318" t="s">
        <v>63</v>
      </c>
      <c r="AD348" t="s">
        <v>7669</v>
      </c>
      <c r="AE348" s="318">
        <v>21</v>
      </c>
      <c r="AF348" s="320">
        <v>282385</v>
      </c>
      <c r="AG348" s="318">
        <v>61</v>
      </c>
      <c r="AH348" s="320"/>
      <c r="AI348" t="s">
        <v>93</v>
      </c>
    </row>
    <row r="349" spans="1:35">
      <c r="A349" t="s">
        <v>1222</v>
      </c>
      <c r="B349" s="1">
        <v>45833</v>
      </c>
      <c r="C349">
        <v>6</v>
      </c>
      <c r="D349">
        <v>520100</v>
      </c>
      <c r="E349" t="s">
        <v>8593</v>
      </c>
      <c r="F349" t="s">
        <v>93</v>
      </c>
      <c r="G349" t="s">
        <v>7727</v>
      </c>
      <c r="H349" t="s">
        <v>8594</v>
      </c>
      <c r="I349" t="s">
        <v>7769</v>
      </c>
      <c r="J349" t="s">
        <v>158</v>
      </c>
      <c r="K349" s="318"/>
      <c r="L349">
        <v>45840</v>
      </c>
      <c r="M349" s="319">
        <v>45860</v>
      </c>
      <c r="N349" s="318">
        <v>7</v>
      </c>
      <c r="O349" s="318"/>
      <c r="P349" s="318"/>
      <c r="Q349" s="319"/>
      <c r="R349" s="318"/>
      <c r="AA349" s="318" t="s">
        <v>62</v>
      </c>
      <c r="AB349" s="318">
        <v>50015425</v>
      </c>
      <c r="AC349" s="318" t="s">
        <v>63</v>
      </c>
      <c r="AD349" t="s">
        <v>7669</v>
      </c>
      <c r="AE349" s="318">
        <v>21</v>
      </c>
      <c r="AF349" s="320">
        <v>147109</v>
      </c>
      <c r="AG349" s="318">
        <v>22</v>
      </c>
      <c r="AH349" s="320"/>
      <c r="AI349" t="s">
        <v>93</v>
      </c>
    </row>
    <row r="350" spans="1:35">
      <c r="A350" t="s">
        <v>1227</v>
      </c>
      <c r="B350" s="1">
        <v>45833</v>
      </c>
      <c r="C350">
        <v>6</v>
      </c>
      <c r="D350">
        <v>520101</v>
      </c>
      <c r="E350" t="s">
        <v>8595</v>
      </c>
      <c r="F350" t="s">
        <v>93</v>
      </c>
      <c r="G350" t="s">
        <v>7841</v>
      </c>
      <c r="H350" t="s">
        <v>8201</v>
      </c>
      <c r="I350" t="s">
        <v>7883</v>
      </c>
      <c r="J350" t="s">
        <v>158</v>
      </c>
      <c r="K350" s="318"/>
      <c r="L350">
        <v>45840</v>
      </c>
      <c r="M350" s="319">
        <v>45860</v>
      </c>
      <c r="N350" s="318">
        <v>7</v>
      </c>
      <c r="O350" s="318"/>
      <c r="P350" s="318"/>
      <c r="Q350" s="319"/>
      <c r="R350" s="318"/>
      <c r="AA350" s="318" t="s">
        <v>109</v>
      </c>
      <c r="AB350" s="318">
        <v>50015311</v>
      </c>
      <c r="AC350" s="318" t="s">
        <v>95</v>
      </c>
      <c r="AD350" t="s">
        <v>7669</v>
      </c>
      <c r="AE350" s="318">
        <v>20</v>
      </c>
      <c r="AF350" s="320">
        <v>177857</v>
      </c>
      <c r="AG350" s="318">
        <v>39</v>
      </c>
      <c r="AH350" s="320"/>
      <c r="AI350" t="s">
        <v>93</v>
      </c>
    </row>
    <row r="351" spans="1:35">
      <c r="A351" t="s">
        <v>1231</v>
      </c>
      <c r="B351" s="1">
        <v>45833</v>
      </c>
      <c r="C351">
        <v>6</v>
      </c>
      <c r="D351">
        <v>520102</v>
      </c>
      <c r="E351" t="s">
        <v>8596</v>
      </c>
      <c r="F351" t="s">
        <v>93</v>
      </c>
      <c r="G351" t="s">
        <v>7666</v>
      </c>
      <c r="H351" t="s">
        <v>8597</v>
      </c>
      <c r="I351" t="s">
        <v>7800</v>
      </c>
      <c r="J351" t="s">
        <v>158</v>
      </c>
      <c r="K351" s="318"/>
      <c r="L351">
        <v>45840</v>
      </c>
      <c r="M351" s="319">
        <v>45866</v>
      </c>
      <c r="N351" s="318">
        <v>7</v>
      </c>
      <c r="O351" s="318"/>
      <c r="P351" s="318"/>
      <c r="Q351" s="319"/>
      <c r="R351" s="318"/>
      <c r="AA351" s="318" t="s">
        <v>62</v>
      </c>
      <c r="AB351" s="318">
        <v>50015306</v>
      </c>
      <c r="AC351" s="318" t="s">
        <v>63</v>
      </c>
      <c r="AD351" t="s">
        <v>7669</v>
      </c>
      <c r="AE351" s="318">
        <v>20</v>
      </c>
      <c r="AF351" s="320">
        <v>196841</v>
      </c>
      <c r="AG351" s="318">
        <v>39</v>
      </c>
      <c r="AH351" s="320"/>
      <c r="AI351" t="s">
        <v>93</v>
      </c>
    </row>
    <row r="352" spans="1:35">
      <c r="A352" t="s">
        <v>1234</v>
      </c>
      <c r="B352" s="1">
        <v>45833</v>
      </c>
      <c r="C352">
        <v>6</v>
      </c>
      <c r="D352">
        <v>520103</v>
      </c>
      <c r="E352" t="s">
        <v>8598</v>
      </c>
      <c r="F352" t="s">
        <v>93</v>
      </c>
      <c r="G352" t="s">
        <v>7841</v>
      </c>
      <c r="H352" t="s">
        <v>8599</v>
      </c>
      <c r="I352" t="s">
        <v>7800</v>
      </c>
      <c r="J352" t="s">
        <v>8376</v>
      </c>
      <c r="K352" s="318"/>
      <c r="L352" t="s">
        <v>391</v>
      </c>
      <c r="M352" s="319">
        <v>45835</v>
      </c>
      <c r="N352" s="318">
        <v>6</v>
      </c>
      <c r="O352" s="318"/>
      <c r="P352" s="318"/>
      <c r="Q352" s="319"/>
      <c r="R352" s="318"/>
      <c r="AA352" s="318" t="s">
        <v>253</v>
      </c>
      <c r="AB352" s="318">
        <v>50015327</v>
      </c>
      <c r="AC352" s="318" t="s">
        <v>80</v>
      </c>
      <c r="AD352" t="s">
        <v>7669</v>
      </c>
      <c r="AE352" s="318">
        <v>27</v>
      </c>
      <c r="AF352" s="320">
        <v>24264</v>
      </c>
      <c r="AG352" s="318"/>
      <c r="AH352" s="320"/>
      <c r="AI352" t="s">
        <v>93</v>
      </c>
    </row>
    <row r="353" spans="1:35">
      <c r="A353" t="s">
        <v>1241</v>
      </c>
      <c r="B353" s="1">
        <v>45833</v>
      </c>
      <c r="C353">
        <v>6</v>
      </c>
      <c r="D353">
        <v>520105</v>
      </c>
      <c r="E353" t="s">
        <v>8600</v>
      </c>
      <c r="F353" t="s">
        <v>93</v>
      </c>
      <c r="G353" t="s">
        <v>7675</v>
      </c>
      <c r="H353" t="s">
        <v>8464</v>
      </c>
      <c r="I353" t="s">
        <v>93</v>
      </c>
      <c r="J353" t="s">
        <v>1340</v>
      </c>
      <c r="K353" s="318"/>
      <c r="L353" t="s">
        <v>391</v>
      </c>
      <c r="M353" s="319" t="s">
        <v>534</v>
      </c>
      <c r="N353" s="318"/>
      <c r="O353" s="318"/>
      <c r="P353" s="318"/>
      <c r="Q353" s="319"/>
      <c r="R353" s="318"/>
      <c r="AA353" s="318"/>
      <c r="AB353" s="318">
        <v>50015963</v>
      </c>
      <c r="AC353" s="318" t="s">
        <v>43</v>
      </c>
      <c r="AE353" s="318"/>
      <c r="AF353" s="320"/>
      <c r="AG353" s="318"/>
      <c r="AH353" s="320"/>
      <c r="AI353" t="s">
        <v>93</v>
      </c>
    </row>
    <row r="354" spans="1:35">
      <c r="A354" t="s">
        <v>1246</v>
      </c>
      <c r="B354" s="1">
        <v>45833</v>
      </c>
      <c r="C354">
        <v>6</v>
      </c>
      <c r="D354">
        <v>520106</v>
      </c>
      <c r="E354" t="s">
        <v>8601</v>
      </c>
      <c r="F354" t="s">
        <v>93</v>
      </c>
      <c r="G354" t="s">
        <v>7879</v>
      </c>
      <c r="H354" t="s">
        <v>8602</v>
      </c>
      <c r="I354" t="s">
        <v>7690</v>
      </c>
      <c r="J354" t="s">
        <v>158</v>
      </c>
      <c r="K354" s="318"/>
      <c r="L354">
        <v>45842</v>
      </c>
      <c r="M354" s="319">
        <v>45867</v>
      </c>
      <c r="N354" s="318">
        <v>7</v>
      </c>
      <c r="O354" s="318"/>
      <c r="P354" s="318"/>
      <c r="Q354" s="319"/>
      <c r="R354" s="318"/>
      <c r="AA354" s="318" t="s">
        <v>62</v>
      </c>
      <c r="AB354" s="318">
        <v>50015453</v>
      </c>
      <c r="AC354" s="318" t="s">
        <v>63</v>
      </c>
      <c r="AD354" t="s">
        <v>7660</v>
      </c>
      <c r="AE354" s="318">
        <v>21</v>
      </c>
      <c r="AF354" s="320">
        <v>152190</v>
      </c>
      <c r="AG354" s="318">
        <v>20</v>
      </c>
      <c r="AH354" s="320"/>
      <c r="AI354" t="s">
        <v>93</v>
      </c>
    </row>
    <row r="355" spans="1:35">
      <c r="A355" t="s">
        <v>1249</v>
      </c>
      <c r="B355" s="1">
        <v>45833</v>
      </c>
      <c r="C355">
        <v>6</v>
      </c>
      <c r="D355">
        <v>520107</v>
      </c>
      <c r="E355" t="s">
        <v>8603</v>
      </c>
      <c r="F355" t="s">
        <v>93</v>
      </c>
      <c r="G355" t="s">
        <v>90</v>
      </c>
      <c r="H355" t="s">
        <v>8604</v>
      </c>
      <c r="I355" t="s">
        <v>7704</v>
      </c>
      <c r="J355" t="s">
        <v>158</v>
      </c>
      <c r="K355" s="318"/>
      <c r="L355">
        <v>45847</v>
      </c>
      <c r="M355" s="319">
        <v>45862</v>
      </c>
      <c r="N355" s="318">
        <v>7</v>
      </c>
      <c r="O355" s="318"/>
      <c r="P355" s="318"/>
      <c r="Q355" s="319"/>
      <c r="R355" s="318"/>
      <c r="AA355" s="318" t="s">
        <v>253</v>
      </c>
      <c r="AB355" s="318">
        <v>50015441</v>
      </c>
      <c r="AC355" s="318" t="s">
        <v>80</v>
      </c>
      <c r="AD355" t="s">
        <v>7660</v>
      </c>
      <c r="AE355" s="318">
        <v>21</v>
      </c>
      <c r="AF355" s="320">
        <v>148316</v>
      </c>
      <c r="AG355" s="318">
        <v>41</v>
      </c>
      <c r="AH355" s="320"/>
      <c r="AI355" t="s">
        <v>93</v>
      </c>
    </row>
    <row r="356" spans="1:35">
      <c r="A356" t="s">
        <v>1253</v>
      </c>
      <c r="B356" s="1">
        <v>45834</v>
      </c>
      <c r="C356">
        <v>6</v>
      </c>
      <c r="D356">
        <v>520108</v>
      </c>
      <c r="E356" t="s">
        <v>8605</v>
      </c>
      <c r="F356" t="s">
        <v>93</v>
      </c>
      <c r="G356" t="s">
        <v>358</v>
      </c>
      <c r="H356" t="s">
        <v>8606</v>
      </c>
      <c r="I356" t="s">
        <v>7704</v>
      </c>
      <c r="J356" t="s">
        <v>158</v>
      </c>
      <c r="K356" s="318"/>
      <c r="L356">
        <v>45847</v>
      </c>
      <c r="M356" s="319">
        <v>45862</v>
      </c>
      <c r="N356" s="318">
        <v>7</v>
      </c>
      <c r="O356" s="318"/>
      <c r="P356" s="318"/>
      <c r="Q356" s="319"/>
      <c r="R356" s="318"/>
      <c r="AA356" s="318" t="s">
        <v>62</v>
      </c>
      <c r="AB356" s="318">
        <v>50015600</v>
      </c>
      <c r="AC356" s="318" t="s">
        <v>63</v>
      </c>
      <c r="AD356" t="s">
        <v>7660</v>
      </c>
      <c r="AE356" s="318">
        <v>21</v>
      </c>
      <c r="AF356" s="320">
        <v>182445</v>
      </c>
      <c r="AG356" s="318">
        <v>43</v>
      </c>
      <c r="AH356" s="320"/>
      <c r="AI356" t="s">
        <v>93</v>
      </c>
    </row>
    <row r="357" spans="1:35">
      <c r="A357" t="s">
        <v>1256</v>
      </c>
      <c r="B357" s="1">
        <v>45828</v>
      </c>
      <c r="C357">
        <v>6</v>
      </c>
      <c r="D357">
        <v>520109</v>
      </c>
      <c r="E357" t="s">
        <v>8607</v>
      </c>
      <c r="F357" t="s">
        <v>93</v>
      </c>
      <c r="G357" t="s">
        <v>7661</v>
      </c>
      <c r="H357" t="s">
        <v>8608</v>
      </c>
      <c r="I357" t="s">
        <v>7690</v>
      </c>
      <c r="J357" t="s">
        <v>8350</v>
      </c>
      <c r="K357" s="318"/>
      <c r="L357" t="s">
        <v>391</v>
      </c>
      <c r="M357" s="319">
        <v>45861</v>
      </c>
      <c r="N357" s="318">
        <v>7</v>
      </c>
      <c r="O357" s="318"/>
      <c r="P357" s="318"/>
      <c r="Q357" s="319"/>
      <c r="R357" s="318"/>
      <c r="AA357" s="318" t="s">
        <v>253</v>
      </c>
      <c r="AB357" s="318">
        <v>50014605</v>
      </c>
      <c r="AC357" s="318" t="s">
        <v>80</v>
      </c>
      <c r="AD357" t="s">
        <v>7660</v>
      </c>
      <c r="AE357" s="318">
        <v>50</v>
      </c>
      <c r="AF357" s="320">
        <v>78487</v>
      </c>
      <c r="AG357" s="318"/>
      <c r="AH357" s="320"/>
      <c r="AI357" t="s">
        <v>93</v>
      </c>
    </row>
    <row r="358" spans="1:35">
      <c r="A358" t="s">
        <v>1260</v>
      </c>
      <c r="B358" s="1">
        <v>45834</v>
      </c>
      <c r="C358">
        <v>6</v>
      </c>
      <c r="D358">
        <v>520110</v>
      </c>
      <c r="E358" t="s">
        <v>8609</v>
      </c>
      <c r="F358" t="s">
        <v>93</v>
      </c>
      <c r="G358" t="s">
        <v>7860</v>
      </c>
      <c r="H358" t="s">
        <v>8610</v>
      </c>
      <c r="I358" t="s">
        <v>7800</v>
      </c>
      <c r="J358" t="s">
        <v>158</v>
      </c>
      <c r="K358" s="318"/>
      <c r="L358">
        <v>45848</v>
      </c>
      <c r="M358" s="319">
        <v>45868</v>
      </c>
      <c r="N358" s="318">
        <v>7</v>
      </c>
      <c r="O358" s="318"/>
      <c r="P358" s="318"/>
      <c r="Q358" s="319"/>
      <c r="R358" s="318"/>
      <c r="AA358" s="318" t="s">
        <v>62</v>
      </c>
      <c r="AB358" s="318">
        <v>50015673</v>
      </c>
      <c r="AC358" s="318" t="s">
        <v>63</v>
      </c>
      <c r="AD358" t="s">
        <v>7669</v>
      </c>
      <c r="AE358" s="318">
        <v>20</v>
      </c>
      <c r="AF358" s="320">
        <v>182427</v>
      </c>
      <c r="AG358" s="318">
        <v>10</v>
      </c>
      <c r="AH358" s="320"/>
      <c r="AI358" t="s">
        <v>93</v>
      </c>
    </row>
    <row r="359" spans="1:35">
      <c r="A359" t="s">
        <v>1263</v>
      </c>
      <c r="B359" s="1">
        <v>45834</v>
      </c>
      <c r="C359">
        <v>6</v>
      </c>
      <c r="D359">
        <v>520111</v>
      </c>
      <c r="E359" t="s">
        <v>8611</v>
      </c>
      <c r="F359" t="s">
        <v>93</v>
      </c>
      <c r="G359" t="s">
        <v>7778</v>
      </c>
      <c r="H359" t="s">
        <v>8612</v>
      </c>
      <c r="I359" t="s">
        <v>8613</v>
      </c>
      <c r="J359" t="s">
        <v>1801</v>
      </c>
      <c r="K359" s="318"/>
      <c r="L359" t="s">
        <v>391</v>
      </c>
      <c r="M359" s="319">
        <v>45841</v>
      </c>
      <c r="N359" s="318">
        <v>7</v>
      </c>
      <c r="O359" s="318"/>
      <c r="P359" s="318"/>
      <c r="Q359" s="319"/>
      <c r="R359" s="318"/>
      <c r="AA359" s="318" t="s">
        <v>253</v>
      </c>
      <c r="AB359" s="318">
        <v>50015551</v>
      </c>
      <c r="AC359" s="318" t="s">
        <v>80</v>
      </c>
      <c r="AD359" t="s">
        <v>7669</v>
      </c>
      <c r="AE359" s="318">
        <v>20</v>
      </c>
      <c r="AF359" s="320">
        <v>26253</v>
      </c>
      <c r="AG359" s="318"/>
      <c r="AH359" s="320"/>
      <c r="AI359" t="s">
        <v>93</v>
      </c>
    </row>
    <row r="360" spans="1:35">
      <c r="A360" t="s">
        <v>1267</v>
      </c>
      <c r="B360" s="1">
        <v>45834</v>
      </c>
      <c r="C360">
        <v>6</v>
      </c>
      <c r="D360">
        <v>520112</v>
      </c>
      <c r="E360" t="s">
        <v>8614</v>
      </c>
      <c r="F360" t="s">
        <v>6574</v>
      </c>
      <c r="G360" t="s">
        <v>7778</v>
      </c>
      <c r="H360" t="s">
        <v>8615</v>
      </c>
      <c r="I360" t="s">
        <v>7834</v>
      </c>
      <c r="J360" t="s">
        <v>1554</v>
      </c>
      <c r="K360" s="318"/>
      <c r="L360">
        <v>45835</v>
      </c>
      <c r="M360" s="319">
        <v>45846</v>
      </c>
      <c r="N360" s="318">
        <v>7</v>
      </c>
      <c r="O360" s="318"/>
      <c r="P360" s="318"/>
      <c r="Q360" s="319"/>
      <c r="R360" s="318"/>
      <c r="AA360" s="318" t="s">
        <v>253</v>
      </c>
      <c r="AB360" s="318">
        <v>50015593</v>
      </c>
      <c r="AC360" s="318" t="s">
        <v>80</v>
      </c>
      <c r="AD360" t="s">
        <v>7669</v>
      </c>
      <c r="AE360" s="318">
        <v>42</v>
      </c>
      <c r="AF360" s="320">
        <v>185326</v>
      </c>
      <c r="AG360" s="318">
        <v>23</v>
      </c>
      <c r="AH360" s="320"/>
      <c r="AI360" t="s">
        <v>93</v>
      </c>
    </row>
    <row r="361" spans="1:35">
      <c r="A361" t="s">
        <v>1270</v>
      </c>
      <c r="B361" s="1">
        <v>45835</v>
      </c>
      <c r="C361">
        <v>6</v>
      </c>
      <c r="D361">
        <v>520113</v>
      </c>
      <c r="E361" t="s">
        <v>8616</v>
      </c>
      <c r="F361" t="s">
        <v>93</v>
      </c>
      <c r="G361" t="s">
        <v>7879</v>
      </c>
      <c r="H361" t="s">
        <v>8617</v>
      </c>
      <c r="I361" t="s">
        <v>7800</v>
      </c>
      <c r="J361" t="s">
        <v>158</v>
      </c>
      <c r="K361" s="318"/>
      <c r="L361">
        <v>45848</v>
      </c>
      <c r="M361" s="319">
        <v>45867</v>
      </c>
      <c r="N361" s="318">
        <v>7</v>
      </c>
      <c r="O361" s="318"/>
      <c r="P361" s="318"/>
      <c r="Q361" s="319"/>
      <c r="R361" s="318"/>
      <c r="AA361" s="318" t="s">
        <v>62</v>
      </c>
      <c r="AB361" s="318">
        <v>50015967</v>
      </c>
      <c r="AC361" s="318" t="s">
        <v>63</v>
      </c>
      <c r="AD361" t="s">
        <v>7660</v>
      </c>
      <c r="AE361" s="318">
        <v>20</v>
      </c>
      <c r="AF361" s="320">
        <v>193778</v>
      </c>
      <c r="AG361" s="318">
        <v>19</v>
      </c>
      <c r="AH361" s="320"/>
      <c r="AI361" t="s">
        <v>93</v>
      </c>
    </row>
    <row r="362" spans="1:35">
      <c r="A362" t="s">
        <v>1274</v>
      </c>
      <c r="B362" s="1">
        <v>45835</v>
      </c>
      <c r="C362">
        <v>6</v>
      </c>
      <c r="D362">
        <v>520114</v>
      </c>
      <c r="E362" t="s">
        <v>8382</v>
      </c>
      <c r="F362" t="s">
        <v>93</v>
      </c>
      <c r="G362" t="s">
        <v>752</v>
      </c>
      <c r="H362" t="s">
        <v>8383</v>
      </c>
      <c r="I362" t="s">
        <v>7704</v>
      </c>
      <c r="J362" t="s">
        <v>151</v>
      </c>
      <c r="K362" s="318"/>
      <c r="L362" t="s">
        <v>391</v>
      </c>
      <c r="M362" s="319" t="s">
        <v>577</v>
      </c>
      <c r="N362" s="318"/>
      <c r="O362" s="318"/>
      <c r="P362" s="318"/>
      <c r="Q362" s="319"/>
      <c r="R362" s="318"/>
      <c r="AA362" s="318"/>
      <c r="AB362" s="318">
        <v>50015700</v>
      </c>
      <c r="AC362" s="318" t="s">
        <v>43</v>
      </c>
      <c r="AE362" s="318"/>
      <c r="AF362" s="320"/>
      <c r="AG362" s="318"/>
      <c r="AH362" s="320"/>
      <c r="AI362" t="s">
        <v>93</v>
      </c>
    </row>
    <row r="363" spans="1:35">
      <c r="A363" t="s">
        <v>1276</v>
      </c>
      <c r="B363" s="1">
        <v>45838</v>
      </c>
      <c r="C363">
        <v>6</v>
      </c>
      <c r="D363">
        <v>520115</v>
      </c>
      <c r="E363" t="s">
        <v>8618</v>
      </c>
      <c r="F363" t="s">
        <v>93</v>
      </c>
      <c r="G363" t="s">
        <v>7841</v>
      </c>
      <c r="H363" t="s">
        <v>8619</v>
      </c>
      <c r="I363" t="s">
        <v>7677</v>
      </c>
      <c r="J363" t="s">
        <v>1801</v>
      </c>
      <c r="K363" s="318"/>
      <c r="L363" t="s">
        <v>391</v>
      </c>
      <c r="M363" s="319">
        <v>45847</v>
      </c>
      <c r="N363" s="318">
        <v>7</v>
      </c>
      <c r="O363" s="318"/>
      <c r="P363" s="318"/>
      <c r="Q363" s="319"/>
      <c r="R363" s="318"/>
      <c r="AA363" s="318" t="s">
        <v>253</v>
      </c>
      <c r="AB363" s="318">
        <v>50015690</v>
      </c>
      <c r="AC363" s="318" t="s">
        <v>80</v>
      </c>
      <c r="AD363" t="s">
        <v>7669</v>
      </c>
      <c r="AE363" s="318">
        <v>21</v>
      </c>
      <c r="AF363" s="320">
        <v>17850</v>
      </c>
      <c r="AG363" s="318"/>
      <c r="AH363" s="320"/>
      <c r="AI363" t="s">
        <v>93</v>
      </c>
    </row>
    <row r="364" spans="1:35">
      <c r="A364" t="s">
        <v>1281</v>
      </c>
      <c r="B364" s="1">
        <v>45838</v>
      </c>
      <c r="C364">
        <v>6</v>
      </c>
      <c r="D364">
        <v>520116</v>
      </c>
      <c r="E364" t="s">
        <v>8620</v>
      </c>
      <c r="F364" t="s">
        <v>93</v>
      </c>
      <c r="G364" t="s">
        <v>7696</v>
      </c>
      <c r="H364" t="s">
        <v>8621</v>
      </c>
      <c r="I364" t="s">
        <v>7668</v>
      </c>
      <c r="J364" t="s">
        <v>158</v>
      </c>
      <c r="K364" s="318"/>
      <c r="L364">
        <v>45846</v>
      </c>
      <c r="M364" s="319">
        <v>45861</v>
      </c>
      <c r="N364" s="318">
        <v>7</v>
      </c>
      <c r="O364" s="318"/>
      <c r="P364" s="318"/>
      <c r="Q364" s="319"/>
      <c r="R364" s="318"/>
      <c r="AA364" s="318" t="s">
        <v>253</v>
      </c>
      <c r="AB364" s="318">
        <v>50016053</v>
      </c>
      <c r="AC364" s="318" t="s">
        <v>80</v>
      </c>
      <c r="AD364" t="s">
        <v>7660</v>
      </c>
      <c r="AE364" s="318">
        <v>21</v>
      </c>
      <c r="AF364" s="320">
        <v>141474</v>
      </c>
      <c r="AG364" s="318">
        <v>10</v>
      </c>
      <c r="AH364" s="320"/>
      <c r="AI364" t="s">
        <v>93</v>
      </c>
    </row>
    <row r="365" spans="1:35">
      <c r="A365" t="s">
        <v>1284</v>
      </c>
      <c r="B365" s="1">
        <v>45838</v>
      </c>
      <c r="C365">
        <v>6</v>
      </c>
      <c r="D365">
        <v>520117</v>
      </c>
      <c r="E365" t="s">
        <v>8622</v>
      </c>
      <c r="F365" t="s">
        <v>6574</v>
      </c>
      <c r="G365" t="s">
        <v>7841</v>
      </c>
      <c r="H365" t="s">
        <v>8623</v>
      </c>
      <c r="I365" t="s">
        <v>7834</v>
      </c>
      <c r="J365" t="s">
        <v>158</v>
      </c>
      <c r="K365" s="318"/>
      <c r="L365" t="s">
        <v>5814</v>
      </c>
      <c r="M365" s="319">
        <v>45862</v>
      </c>
      <c r="N365" s="318">
        <v>7</v>
      </c>
      <c r="O365" s="318"/>
      <c r="P365" s="318"/>
      <c r="Q365" s="319"/>
      <c r="R365" s="318"/>
      <c r="AA365" s="318" t="s">
        <v>62</v>
      </c>
      <c r="AB365" s="318">
        <v>50016201</v>
      </c>
      <c r="AC365" s="318" t="s">
        <v>63</v>
      </c>
      <c r="AD365" t="s">
        <v>7669</v>
      </c>
      <c r="AE365" s="318">
        <v>40</v>
      </c>
      <c r="AF365" s="320">
        <v>208598</v>
      </c>
      <c r="AG365" s="318">
        <v>72</v>
      </c>
      <c r="AH365" s="320"/>
      <c r="AI365" t="s">
        <v>93</v>
      </c>
    </row>
    <row r="366" spans="1:35">
      <c r="A366" t="s">
        <v>1288</v>
      </c>
      <c r="B366" s="1">
        <v>45838</v>
      </c>
      <c r="C366">
        <v>6</v>
      </c>
      <c r="D366">
        <v>520118</v>
      </c>
      <c r="E366" t="s">
        <v>8624</v>
      </c>
      <c r="F366" t="s">
        <v>93</v>
      </c>
      <c r="G366" t="s">
        <v>7773</v>
      </c>
      <c r="H366" t="s">
        <v>8625</v>
      </c>
      <c r="I366" t="s">
        <v>7800</v>
      </c>
      <c r="J366" t="s">
        <v>158</v>
      </c>
      <c r="K366" s="318"/>
      <c r="L366">
        <v>45848</v>
      </c>
      <c r="M366" s="319">
        <v>45867</v>
      </c>
      <c r="N366" s="318">
        <v>7</v>
      </c>
      <c r="O366" s="318"/>
      <c r="P366" s="318"/>
      <c r="Q366" s="319"/>
      <c r="R366" s="318"/>
      <c r="AA366" s="318" t="s">
        <v>62</v>
      </c>
      <c r="AB366" s="318">
        <v>50016235</v>
      </c>
      <c r="AC366" s="318" t="s">
        <v>63</v>
      </c>
      <c r="AD366" t="s">
        <v>7660</v>
      </c>
      <c r="AE366" s="318">
        <v>20</v>
      </c>
      <c r="AF366" s="320">
        <v>189915</v>
      </c>
      <c r="AG366" s="318">
        <v>20</v>
      </c>
      <c r="AH366" s="320"/>
      <c r="AI366" t="s">
        <v>93</v>
      </c>
    </row>
    <row r="367" spans="1:35">
      <c r="A367" t="s">
        <v>1291</v>
      </c>
      <c r="B367" s="1">
        <v>45840</v>
      </c>
      <c r="C367">
        <v>7</v>
      </c>
      <c r="D367">
        <v>520119</v>
      </c>
      <c r="E367" t="s">
        <v>1843</v>
      </c>
      <c r="F367" t="s">
        <v>93</v>
      </c>
      <c r="G367" t="s">
        <v>7661</v>
      </c>
      <c r="H367" t="s">
        <v>7658</v>
      </c>
      <c r="I367" t="s">
        <v>7658</v>
      </c>
      <c r="J367" t="s">
        <v>8626</v>
      </c>
      <c r="K367" s="318"/>
      <c r="L367" t="s">
        <v>391</v>
      </c>
      <c r="M367" s="319">
        <v>45868</v>
      </c>
      <c r="N367" s="318">
        <v>7</v>
      </c>
      <c r="O367" s="318"/>
      <c r="P367" s="318"/>
      <c r="Q367" s="319"/>
      <c r="R367" s="318"/>
      <c r="AA367" s="318" t="s">
        <v>253</v>
      </c>
      <c r="AB367" s="318">
        <v>50016575</v>
      </c>
      <c r="AC367" s="318" t="s">
        <v>80</v>
      </c>
      <c r="AD367" t="s">
        <v>7660</v>
      </c>
      <c r="AE367" s="318">
        <v>50</v>
      </c>
      <c r="AF367" s="320">
        <v>330891</v>
      </c>
      <c r="AG367" s="318"/>
      <c r="AH367" s="320"/>
      <c r="AI367" t="s">
        <v>93</v>
      </c>
    </row>
    <row r="368" spans="1:35">
      <c r="A368" t="s">
        <v>1295</v>
      </c>
      <c r="B368" s="1">
        <v>45839</v>
      </c>
      <c r="C368">
        <v>7</v>
      </c>
      <c r="D368">
        <v>520120</v>
      </c>
      <c r="E368" t="s">
        <v>1729</v>
      </c>
      <c r="F368" t="s">
        <v>93</v>
      </c>
      <c r="G368" t="s">
        <v>7661</v>
      </c>
      <c r="H368" t="s">
        <v>7658</v>
      </c>
      <c r="I368" t="s">
        <v>7658</v>
      </c>
      <c r="J368" t="s">
        <v>8627</v>
      </c>
      <c r="K368" s="318"/>
      <c r="L368" t="s">
        <v>391</v>
      </c>
      <c r="M368" s="319">
        <v>45869</v>
      </c>
      <c r="N368" s="318">
        <v>7</v>
      </c>
      <c r="O368" s="318"/>
      <c r="P368" s="318" t="s">
        <v>267</v>
      </c>
      <c r="Q368" s="319">
        <v>45875</v>
      </c>
      <c r="R368" s="318" t="s">
        <v>62</v>
      </c>
      <c r="S368">
        <v>33970</v>
      </c>
      <c r="AA368" s="318" t="s">
        <v>253</v>
      </c>
      <c r="AB368" s="318">
        <v>520701</v>
      </c>
      <c r="AC368" s="318" t="s">
        <v>80</v>
      </c>
      <c r="AD368" t="s">
        <v>7660</v>
      </c>
      <c r="AE368" s="318">
        <v>100</v>
      </c>
      <c r="AF368" s="320">
        <v>316192</v>
      </c>
      <c r="AG368" s="318"/>
      <c r="AH368" s="320"/>
      <c r="AI368" t="s">
        <v>93</v>
      </c>
    </row>
    <row r="369" spans="1:35">
      <c r="A369" t="s">
        <v>1300</v>
      </c>
      <c r="B369" s="1">
        <v>45813</v>
      </c>
      <c r="C369">
        <v>6</v>
      </c>
      <c r="D369">
        <v>520121</v>
      </c>
      <c r="E369" t="s">
        <v>1729</v>
      </c>
      <c r="F369" t="s">
        <v>93</v>
      </c>
      <c r="G369" t="s">
        <v>7661</v>
      </c>
      <c r="H369" t="s">
        <v>7658</v>
      </c>
      <c r="I369" t="s">
        <v>7658</v>
      </c>
      <c r="J369" t="s">
        <v>8628</v>
      </c>
      <c r="K369" s="318"/>
      <c r="L369" t="s">
        <v>391</v>
      </c>
      <c r="M369" s="319">
        <v>45869</v>
      </c>
      <c r="N369" s="318">
        <v>7</v>
      </c>
      <c r="O369" s="318"/>
      <c r="P369" s="318"/>
      <c r="Q369" s="319"/>
      <c r="R369" s="318"/>
      <c r="AA369" s="318" t="s">
        <v>253</v>
      </c>
      <c r="AB369" s="318">
        <v>520702</v>
      </c>
      <c r="AC369" s="318" t="s">
        <v>80</v>
      </c>
      <c r="AD369" t="s">
        <v>7660</v>
      </c>
      <c r="AE369" s="318">
        <v>100</v>
      </c>
      <c r="AF369" s="320">
        <v>336053</v>
      </c>
      <c r="AG369" s="318"/>
      <c r="AH369" s="320"/>
    </row>
    <row r="370" spans="1:35">
      <c r="A370" t="s">
        <v>1304</v>
      </c>
      <c r="B370" s="1">
        <v>45838</v>
      </c>
      <c r="C370">
        <v>6</v>
      </c>
      <c r="D370">
        <v>520122</v>
      </c>
      <c r="E370" t="s">
        <v>1729</v>
      </c>
      <c r="F370" t="s">
        <v>93</v>
      </c>
      <c r="G370" t="s">
        <v>7661</v>
      </c>
      <c r="H370" t="s">
        <v>7658</v>
      </c>
      <c r="I370" t="s">
        <v>7658</v>
      </c>
      <c r="J370" t="s">
        <v>8627</v>
      </c>
      <c r="K370" s="318"/>
      <c r="L370" t="s">
        <v>391</v>
      </c>
      <c r="M370" s="319">
        <v>45869</v>
      </c>
      <c r="N370" s="318">
        <v>7</v>
      </c>
      <c r="O370" s="318"/>
      <c r="P370" s="318"/>
      <c r="Q370" s="319"/>
      <c r="R370" s="318"/>
      <c r="AA370" s="318" t="s">
        <v>253</v>
      </c>
      <c r="AB370" s="318">
        <v>520703</v>
      </c>
      <c r="AC370" s="318" t="s">
        <v>80</v>
      </c>
      <c r="AD370" t="s">
        <v>7660</v>
      </c>
      <c r="AE370" s="318">
        <v>100</v>
      </c>
      <c r="AF370" s="320">
        <v>23583</v>
      </c>
      <c r="AG370" s="318"/>
      <c r="AH370" s="320"/>
      <c r="AI370" t="s">
        <v>93</v>
      </c>
    </row>
    <row r="371" spans="1:35">
      <c r="A371" t="s">
        <v>1308</v>
      </c>
      <c r="B371" s="1">
        <v>45839</v>
      </c>
      <c r="C371">
        <v>7</v>
      </c>
      <c r="D371">
        <v>520123</v>
      </c>
      <c r="E371" t="s">
        <v>8629</v>
      </c>
      <c r="F371" t="s">
        <v>93</v>
      </c>
      <c r="G371" t="s">
        <v>90</v>
      </c>
      <c r="H371" t="s">
        <v>8630</v>
      </c>
      <c r="I371" t="s">
        <v>7704</v>
      </c>
      <c r="J371" t="s">
        <v>158</v>
      </c>
      <c r="K371" s="318"/>
      <c r="L371">
        <v>45847</v>
      </c>
      <c r="M371" s="319">
        <v>45866</v>
      </c>
      <c r="N371" s="318">
        <v>7</v>
      </c>
      <c r="O371" s="318"/>
      <c r="P371" s="318"/>
      <c r="Q371" s="319"/>
      <c r="R371" s="318"/>
      <c r="AA371" s="318" t="s">
        <v>253</v>
      </c>
      <c r="AB371" s="318">
        <v>50016298</v>
      </c>
      <c r="AC371" s="318" t="s">
        <v>80</v>
      </c>
      <c r="AD371" t="s">
        <v>7660</v>
      </c>
      <c r="AE371" s="318">
        <v>21</v>
      </c>
      <c r="AF371" s="320">
        <v>133214</v>
      </c>
      <c r="AG371" s="318">
        <v>10</v>
      </c>
      <c r="AH371" s="320"/>
      <c r="AI371" t="s">
        <v>93</v>
      </c>
    </row>
    <row r="372" spans="1:35">
      <c r="A372" t="s">
        <v>1311</v>
      </c>
      <c r="B372" s="1">
        <v>45839</v>
      </c>
      <c r="C372">
        <v>7</v>
      </c>
      <c r="D372">
        <v>520124</v>
      </c>
      <c r="E372" t="s">
        <v>8631</v>
      </c>
      <c r="F372" t="s">
        <v>93</v>
      </c>
      <c r="G372" t="s">
        <v>7778</v>
      </c>
      <c r="H372" t="s">
        <v>8632</v>
      </c>
      <c r="I372" t="s">
        <v>7668</v>
      </c>
      <c r="J372" t="s">
        <v>158</v>
      </c>
      <c r="K372" s="318"/>
      <c r="L372">
        <v>45846</v>
      </c>
      <c r="M372" s="319">
        <v>45860</v>
      </c>
      <c r="N372" s="318">
        <v>7</v>
      </c>
      <c r="O372" s="318"/>
      <c r="P372" s="318"/>
      <c r="Q372" s="319"/>
      <c r="R372" s="318"/>
      <c r="AA372" s="318" t="s">
        <v>62</v>
      </c>
      <c r="AB372" s="318">
        <v>50016467</v>
      </c>
      <c r="AC372" s="318" t="s">
        <v>63</v>
      </c>
      <c r="AD372" t="s">
        <v>7669</v>
      </c>
      <c r="AE372" s="318">
        <v>27</v>
      </c>
      <c r="AF372" s="320">
        <v>168276</v>
      </c>
      <c r="AG372" s="318">
        <v>41</v>
      </c>
      <c r="AH372" s="320"/>
      <c r="AI372" t="s">
        <v>93</v>
      </c>
    </row>
    <row r="373" spans="1:35">
      <c r="A373" t="s">
        <v>1315</v>
      </c>
      <c r="B373" s="1">
        <v>45839</v>
      </c>
      <c r="C373">
        <v>7</v>
      </c>
      <c r="D373">
        <v>520125</v>
      </c>
      <c r="E373" t="s">
        <v>8633</v>
      </c>
      <c r="F373" t="s">
        <v>93</v>
      </c>
      <c r="G373" t="s">
        <v>8386</v>
      </c>
      <c r="H373" t="s">
        <v>8634</v>
      </c>
      <c r="I373" t="s">
        <v>7704</v>
      </c>
      <c r="J373" t="s">
        <v>1801</v>
      </c>
      <c r="K373" s="318"/>
      <c r="L373" t="s">
        <v>391</v>
      </c>
      <c r="M373" s="319">
        <v>45845</v>
      </c>
      <c r="N373" s="318">
        <v>7</v>
      </c>
      <c r="O373" s="318"/>
      <c r="P373" s="318"/>
      <c r="Q373" s="319"/>
      <c r="R373" s="318"/>
      <c r="AA373" s="318" t="s">
        <v>253</v>
      </c>
      <c r="AB373" s="318">
        <v>50016446</v>
      </c>
      <c r="AC373" s="318" t="s">
        <v>80</v>
      </c>
      <c r="AD373" t="s">
        <v>7660</v>
      </c>
      <c r="AE373" s="318">
        <v>21</v>
      </c>
      <c r="AF373" s="320">
        <v>22831</v>
      </c>
      <c r="AG373" s="318"/>
      <c r="AH373" s="320"/>
      <c r="AI373" t="s">
        <v>93</v>
      </c>
    </row>
    <row r="374" spans="1:35">
      <c r="A374" t="s">
        <v>1318</v>
      </c>
      <c r="B374" s="1">
        <v>45840</v>
      </c>
      <c r="C374">
        <v>7</v>
      </c>
      <c r="D374">
        <v>520126</v>
      </c>
      <c r="E374" t="s">
        <v>8635</v>
      </c>
      <c r="F374" t="s">
        <v>93</v>
      </c>
      <c r="G374" t="s">
        <v>8386</v>
      </c>
      <c r="H374" t="s">
        <v>8636</v>
      </c>
      <c r="I374" t="s">
        <v>7704</v>
      </c>
      <c r="J374" t="s">
        <v>1801</v>
      </c>
      <c r="K374" s="318"/>
      <c r="L374" t="s">
        <v>391</v>
      </c>
      <c r="M374" s="319">
        <v>45846</v>
      </c>
      <c r="N374" s="318">
        <v>7</v>
      </c>
      <c r="O374" s="318"/>
      <c r="P374" s="318"/>
      <c r="Q374" s="319"/>
      <c r="R374" s="318"/>
      <c r="AA374" s="318" t="s">
        <v>253</v>
      </c>
      <c r="AB374" s="318">
        <v>50016393</v>
      </c>
      <c r="AC374" s="318" t="s">
        <v>80</v>
      </c>
      <c r="AD374" t="s">
        <v>7660</v>
      </c>
      <c r="AE374" s="318">
        <v>21</v>
      </c>
      <c r="AF374" s="320">
        <v>14567</v>
      </c>
      <c r="AG374" s="318"/>
      <c r="AH374" s="320"/>
      <c r="AI374" t="s">
        <v>93</v>
      </c>
    </row>
    <row r="375" spans="1:35">
      <c r="A375" t="s">
        <v>1321</v>
      </c>
      <c r="B375" s="1">
        <v>45840</v>
      </c>
      <c r="C375">
        <v>7</v>
      </c>
      <c r="D375">
        <v>520127</v>
      </c>
      <c r="E375" t="s">
        <v>8637</v>
      </c>
      <c r="F375" t="s">
        <v>93</v>
      </c>
      <c r="G375" t="s">
        <v>752</v>
      </c>
      <c r="H375" t="s">
        <v>8638</v>
      </c>
      <c r="I375" t="s">
        <v>7698</v>
      </c>
      <c r="J375" t="s">
        <v>158</v>
      </c>
      <c r="K375" s="318"/>
      <c r="L375">
        <v>45847</v>
      </c>
      <c r="M375" s="319">
        <v>45869</v>
      </c>
      <c r="N375" s="318">
        <v>7</v>
      </c>
      <c r="O375" s="318"/>
      <c r="P375" s="318"/>
      <c r="Q375" s="319"/>
      <c r="R375" s="318"/>
      <c r="AA375" s="318" t="s">
        <v>62</v>
      </c>
      <c r="AB375" s="318">
        <v>50016769</v>
      </c>
      <c r="AC375" s="318" t="s">
        <v>63</v>
      </c>
      <c r="AD375" t="s">
        <v>7660</v>
      </c>
      <c r="AE375" s="318">
        <v>20</v>
      </c>
      <c r="AF375" s="320">
        <v>202648</v>
      </c>
      <c r="AG375" s="318">
        <v>32</v>
      </c>
      <c r="AH375" s="320"/>
      <c r="AI375" t="s">
        <v>93</v>
      </c>
    </row>
    <row r="376" spans="1:35">
      <c r="A376" t="s">
        <v>1325</v>
      </c>
      <c r="B376" s="1">
        <v>45840</v>
      </c>
      <c r="C376">
        <v>7</v>
      </c>
      <c r="D376">
        <v>520128</v>
      </c>
      <c r="E376" t="s">
        <v>8639</v>
      </c>
      <c r="F376" t="s">
        <v>93</v>
      </c>
      <c r="G376" t="s">
        <v>7841</v>
      </c>
      <c r="H376" t="s">
        <v>8640</v>
      </c>
      <c r="I376" t="s">
        <v>6259</v>
      </c>
      <c r="J376" t="s">
        <v>158</v>
      </c>
      <c r="K376" s="318"/>
      <c r="L376">
        <v>45846</v>
      </c>
      <c r="M376" s="319">
        <v>45873</v>
      </c>
      <c r="N376" s="318">
        <v>8</v>
      </c>
      <c r="O376" s="318"/>
      <c r="P376" s="318"/>
      <c r="Q376" s="319"/>
      <c r="R376" s="318"/>
      <c r="AA376" s="318" t="s">
        <v>62</v>
      </c>
      <c r="AB376" s="318">
        <v>50016802</v>
      </c>
      <c r="AC376" s="318" t="s">
        <v>63</v>
      </c>
      <c r="AD376" t="s">
        <v>7669</v>
      </c>
      <c r="AE376" s="318">
        <v>21</v>
      </c>
      <c r="AF376" s="320">
        <v>139500</v>
      </c>
      <c r="AG376" s="318">
        <v>16</v>
      </c>
      <c r="AH376" s="320"/>
      <c r="AI376" t="s">
        <v>93</v>
      </c>
    </row>
    <row r="377" spans="1:35">
      <c r="A377" t="s">
        <v>1329</v>
      </c>
      <c r="B377" s="1">
        <v>45840</v>
      </c>
      <c r="C377">
        <v>7</v>
      </c>
      <c r="D377">
        <v>520129</v>
      </c>
      <c r="E377" t="s">
        <v>8641</v>
      </c>
      <c r="F377" t="s">
        <v>93</v>
      </c>
      <c r="G377" t="s">
        <v>7727</v>
      </c>
      <c r="H377" t="s">
        <v>8642</v>
      </c>
      <c r="I377" t="s">
        <v>7721</v>
      </c>
      <c r="J377" t="s">
        <v>158</v>
      </c>
      <c r="K377" s="318"/>
      <c r="L377">
        <v>45862</v>
      </c>
      <c r="M377" s="319">
        <v>45867</v>
      </c>
      <c r="N377" s="318">
        <v>7</v>
      </c>
      <c r="O377" s="318"/>
      <c r="P377" s="318"/>
      <c r="Q377" s="319"/>
      <c r="R377" s="318"/>
      <c r="AA377" s="318" t="s">
        <v>62</v>
      </c>
      <c r="AB377" s="318">
        <v>50016650</v>
      </c>
      <c r="AC377" s="318" t="s">
        <v>63</v>
      </c>
      <c r="AD377" t="s">
        <v>7669</v>
      </c>
      <c r="AE377" s="318">
        <v>21</v>
      </c>
      <c r="AF377" s="320">
        <v>212145</v>
      </c>
      <c r="AG377" s="318">
        <v>29</v>
      </c>
      <c r="AH377" s="320"/>
      <c r="AI377" t="s">
        <v>93</v>
      </c>
    </row>
    <row r="378" spans="1:35">
      <c r="A378" t="s">
        <v>1333</v>
      </c>
      <c r="B378" s="1">
        <v>45840</v>
      </c>
      <c r="C378">
        <v>7</v>
      </c>
      <c r="D378">
        <v>520130</v>
      </c>
      <c r="E378" t="s">
        <v>8643</v>
      </c>
      <c r="F378" t="s">
        <v>93</v>
      </c>
      <c r="G378" t="s">
        <v>7860</v>
      </c>
      <c r="H378" t="s">
        <v>8644</v>
      </c>
      <c r="I378" t="s">
        <v>7698</v>
      </c>
      <c r="J378" t="s">
        <v>8376</v>
      </c>
      <c r="K378" s="318"/>
      <c r="L378" t="s">
        <v>391</v>
      </c>
      <c r="M378" s="319">
        <v>45852</v>
      </c>
      <c r="N378" s="318">
        <v>7</v>
      </c>
      <c r="O378" s="318"/>
      <c r="P378" s="318"/>
      <c r="Q378" s="319"/>
      <c r="R378" s="318"/>
      <c r="AA378" s="318" t="s">
        <v>253</v>
      </c>
      <c r="AB378" s="318">
        <v>50016793</v>
      </c>
      <c r="AC378" s="318" t="s">
        <v>80</v>
      </c>
      <c r="AD378" t="s">
        <v>7669</v>
      </c>
      <c r="AE378" s="318">
        <v>20</v>
      </c>
      <c r="AF378" s="320">
        <v>23202</v>
      </c>
      <c r="AG378" s="318"/>
      <c r="AH378" s="320"/>
      <c r="AI378" t="s">
        <v>93</v>
      </c>
    </row>
    <row r="379" spans="1:35">
      <c r="A379" t="s">
        <v>1337</v>
      </c>
      <c r="B379" s="1">
        <v>45840</v>
      </c>
      <c r="C379">
        <v>7</v>
      </c>
      <c r="D379">
        <v>520131</v>
      </c>
      <c r="E379" t="s">
        <v>8645</v>
      </c>
      <c r="F379" t="s">
        <v>93</v>
      </c>
      <c r="G379" t="s">
        <v>7696</v>
      </c>
      <c r="H379" t="s">
        <v>8646</v>
      </c>
      <c r="I379" t="s">
        <v>7690</v>
      </c>
      <c r="J379" t="s">
        <v>1801</v>
      </c>
      <c r="K379" s="318"/>
      <c r="L379" t="s">
        <v>391</v>
      </c>
      <c r="M379" s="319">
        <v>45846</v>
      </c>
      <c r="N379" s="318">
        <v>7</v>
      </c>
      <c r="O379" s="318"/>
      <c r="P379" s="318"/>
      <c r="Q379" s="319"/>
      <c r="R379" s="318"/>
      <c r="AA379" s="318" t="s">
        <v>62</v>
      </c>
      <c r="AB379" s="318">
        <v>50016630</v>
      </c>
      <c r="AC379" s="318" t="s">
        <v>63</v>
      </c>
      <c r="AD379" t="s">
        <v>7660</v>
      </c>
      <c r="AE379" s="318">
        <v>21</v>
      </c>
      <c r="AF379" s="320">
        <v>21769</v>
      </c>
      <c r="AG379" s="318"/>
      <c r="AH379" s="320"/>
      <c r="AI379" t="s">
        <v>93</v>
      </c>
    </row>
    <row r="380" spans="1:35">
      <c r="A380" t="s">
        <v>1341</v>
      </c>
      <c r="B380" s="1">
        <v>45840</v>
      </c>
      <c r="C380">
        <v>7</v>
      </c>
      <c r="D380">
        <v>520132</v>
      </c>
      <c r="E380" t="s">
        <v>8647</v>
      </c>
      <c r="F380" t="s">
        <v>93</v>
      </c>
      <c r="G380" t="s">
        <v>7675</v>
      </c>
      <c r="H380" t="s">
        <v>8646</v>
      </c>
      <c r="I380" t="s">
        <v>7690</v>
      </c>
      <c r="J380" t="s">
        <v>1801</v>
      </c>
      <c r="K380" s="318"/>
      <c r="L380" t="s">
        <v>391</v>
      </c>
      <c r="M380" s="319">
        <v>45929</v>
      </c>
      <c r="N380" s="318">
        <v>9</v>
      </c>
      <c r="O380" s="318"/>
      <c r="P380" s="318"/>
      <c r="Q380" s="319"/>
      <c r="R380" s="318"/>
      <c r="AA380" s="318"/>
      <c r="AB380" s="318">
        <v>50016628</v>
      </c>
      <c r="AC380" s="318" t="s">
        <v>43</v>
      </c>
      <c r="AE380" s="318"/>
      <c r="AF380" s="320"/>
      <c r="AG380" s="318"/>
      <c r="AH380" s="320"/>
      <c r="AI380" t="s">
        <v>93</v>
      </c>
    </row>
    <row r="381" spans="1:35">
      <c r="A381" t="s">
        <v>1345</v>
      </c>
      <c r="B381" s="1">
        <v>45840</v>
      </c>
      <c r="C381">
        <v>7</v>
      </c>
      <c r="D381">
        <v>520133</v>
      </c>
      <c r="E381" t="s">
        <v>8648</v>
      </c>
      <c r="F381" t="s">
        <v>93</v>
      </c>
      <c r="G381" t="s">
        <v>358</v>
      </c>
      <c r="H381" t="s">
        <v>8649</v>
      </c>
      <c r="I381" t="s">
        <v>7800</v>
      </c>
      <c r="J381" t="s">
        <v>8376</v>
      </c>
      <c r="K381" s="318"/>
      <c r="L381" t="s">
        <v>391</v>
      </c>
      <c r="M381" s="319">
        <v>45842</v>
      </c>
      <c r="N381" s="318">
        <v>7</v>
      </c>
      <c r="O381" s="318"/>
      <c r="P381" s="318"/>
      <c r="Q381" s="319"/>
      <c r="R381" s="318"/>
      <c r="AA381" s="318" t="s">
        <v>253</v>
      </c>
      <c r="AB381" s="318">
        <v>50017307</v>
      </c>
      <c r="AC381" s="318" t="s">
        <v>80</v>
      </c>
      <c r="AD381" t="s">
        <v>7660</v>
      </c>
      <c r="AE381" s="318">
        <v>20</v>
      </c>
      <c r="AF381" s="320">
        <v>28805</v>
      </c>
      <c r="AG381" s="318"/>
      <c r="AH381" s="320"/>
      <c r="AI381" t="s">
        <v>93</v>
      </c>
    </row>
    <row r="382" spans="1:35">
      <c r="A382" t="s">
        <v>1348</v>
      </c>
      <c r="B382" s="1">
        <v>45840</v>
      </c>
      <c r="C382">
        <v>7</v>
      </c>
      <c r="D382">
        <v>520134</v>
      </c>
      <c r="E382" t="s">
        <v>8650</v>
      </c>
      <c r="F382" t="s">
        <v>93</v>
      </c>
      <c r="G382" t="s">
        <v>7841</v>
      </c>
      <c r="H382" t="s">
        <v>8651</v>
      </c>
      <c r="I382" t="s">
        <v>93</v>
      </c>
      <c r="J382" t="s">
        <v>8376</v>
      </c>
      <c r="K382" s="318"/>
      <c r="L382" t="s">
        <v>391</v>
      </c>
      <c r="M382" s="319">
        <v>45853</v>
      </c>
      <c r="N382" s="318">
        <v>7</v>
      </c>
      <c r="O382" s="318"/>
      <c r="P382" s="318"/>
      <c r="Q382" s="319"/>
      <c r="R382" s="318"/>
      <c r="AA382" s="318" t="s">
        <v>253</v>
      </c>
      <c r="AB382" s="318">
        <v>50016685</v>
      </c>
      <c r="AC382" s="318" t="s">
        <v>80</v>
      </c>
      <c r="AD382" t="s">
        <v>7669</v>
      </c>
      <c r="AE382" s="318">
        <v>20</v>
      </c>
      <c r="AF382" s="320">
        <v>23548</v>
      </c>
      <c r="AG382" s="318"/>
      <c r="AH382" s="320"/>
      <c r="AI382" t="s">
        <v>93</v>
      </c>
    </row>
    <row r="383" spans="1:35">
      <c r="A383" t="s">
        <v>1352</v>
      </c>
      <c r="B383" s="1">
        <v>45841</v>
      </c>
      <c r="C383">
        <v>7</v>
      </c>
      <c r="D383">
        <v>520135</v>
      </c>
      <c r="E383" t="s">
        <v>8652</v>
      </c>
      <c r="F383" t="s">
        <v>93</v>
      </c>
      <c r="G383" t="s">
        <v>7661</v>
      </c>
      <c r="H383" t="s">
        <v>8653</v>
      </c>
      <c r="I383" t="s">
        <v>7704</v>
      </c>
      <c r="J383" t="s">
        <v>1801</v>
      </c>
      <c r="K383" s="318"/>
      <c r="L383" t="s">
        <v>391</v>
      </c>
      <c r="M383" s="319">
        <v>45848</v>
      </c>
      <c r="N383" s="318">
        <v>7</v>
      </c>
      <c r="O383" s="318"/>
      <c r="P383" s="318"/>
      <c r="Q383" s="319"/>
      <c r="R383" s="318"/>
      <c r="AA383" s="318" t="s">
        <v>253</v>
      </c>
      <c r="AB383" s="318">
        <v>50016747</v>
      </c>
      <c r="AC383" s="318" t="s">
        <v>80</v>
      </c>
      <c r="AD383" t="s">
        <v>7660</v>
      </c>
      <c r="AE383" s="318">
        <v>24</v>
      </c>
      <c r="AF383" s="320">
        <v>5242</v>
      </c>
      <c r="AG383" s="318"/>
      <c r="AH383" s="320"/>
      <c r="AI383" t="s">
        <v>93</v>
      </c>
    </row>
    <row r="384" spans="1:35">
      <c r="A384" t="s">
        <v>1355</v>
      </c>
      <c r="B384" s="1">
        <v>45841</v>
      </c>
      <c r="C384">
        <v>7</v>
      </c>
      <c r="D384">
        <v>520136</v>
      </c>
      <c r="E384" t="s">
        <v>8654</v>
      </c>
      <c r="F384" t="s">
        <v>93</v>
      </c>
      <c r="G384" t="s">
        <v>7661</v>
      </c>
      <c r="H384" t="s">
        <v>8655</v>
      </c>
      <c r="I384" t="s">
        <v>7704</v>
      </c>
      <c r="J384" t="s">
        <v>1801</v>
      </c>
      <c r="K384" s="318"/>
      <c r="L384" t="s">
        <v>391</v>
      </c>
      <c r="M384" s="319">
        <v>45848</v>
      </c>
      <c r="N384" s="318">
        <v>7</v>
      </c>
      <c r="O384" s="318"/>
      <c r="P384" s="318"/>
      <c r="Q384" s="319"/>
      <c r="R384" s="318"/>
      <c r="AA384" s="318" t="s">
        <v>253</v>
      </c>
      <c r="AB384" s="318">
        <v>50016792</v>
      </c>
      <c r="AC384" s="318" t="s">
        <v>80</v>
      </c>
      <c r="AD384" t="s">
        <v>7660</v>
      </c>
      <c r="AE384" s="318">
        <v>24</v>
      </c>
      <c r="AF384" s="320">
        <v>7968</v>
      </c>
      <c r="AG384" s="318"/>
      <c r="AH384" s="320"/>
      <c r="AI384" t="s">
        <v>93</v>
      </c>
    </row>
    <row r="385" spans="1:35">
      <c r="A385" t="s">
        <v>1359</v>
      </c>
      <c r="B385" s="1">
        <v>45841</v>
      </c>
      <c r="C385">
        <v>7</v>
      </c>
      <c r="D385">
        <v>520137</v>
      </c>
      <c r="E385" t="s">
        <v>8656</v>
      </c>
      <c r="F385" t="s">
        <v>93</v>
      </c>
      <c r="G385" t="s">
        <v>358</v>
      </c>
      <c r="H385" t="s">
        <v>8657</v>
      </c>
      <c r="I385" t="s">
        <v>7769</v>
      </c>
      <c r="J385" t="s">
        <v>158</v>
      </c>
      <c r="K385" s="318"/>
      <c r="L385">
        <v>45855</v>
      </c>
      <c r="M385" s="319">
        <v>45874</v>
      </c>
      <c r="N385" s="318">
        <v>8</v>
      </c>
      <c r="O385" s="318"/>
      <c r="P385" s="318"/>
      <c r="Q385" s="319"/>
      <c r="R385" s="318"/>
      <c r="AA385" s="318" t="s">
        <v>62</v>
      </c>
      <c r="AB385" s="318">
        <v>50017028</v>
      </c>
      <c r="AC385" s="318" t="s">
        <v>63</v>
      </c>
      <c r="AD385" t="s">
        <v>7660</v>
      </c>
      <c r="AE385" s="318">
        <v>21</v>
      </c>
      <c r="AF385" s="320">
        <v>203215</v>
      </c>
      <c r="AG385" s="318">
        <v>73</v>
      </c>
      <c r="AH385" s="320"/>
      <c r="AI385" t="s">
        <v>93</v>
      </c>
    </row>
    <row r="386" spans="1:35">
      <c r="A386" t="s">
        <v>1363</v>
      </c>
      <c r="B386" s="1">
        <v>45841</v>
      </c>
      <c r="C386">
        <v>7</v>
      </c>
      <c r="D386">
        <v>520138</v>
      </c>
      <c r="E386" t="s">
        <v>8658</v>
      </c>
      <c r="F386" t="s">
        <v>93</v>
      </c>
      <c r="G386" t="s">
        <v>752</v>
      </c>
      <c r="H386" t="s">
        <v>8659</v>
      </c>
      <c r="I386" t="s">
        <v>7883</v>
      </c>
      <c r="J386" t="s">
        <v>158</v>
      </c>
      <c r="K386" s="318"/>
      <c r="L386">
        <v>45862</v>
      </c>
      <c r="M386" s="319">
        <v>45870</v>
      </c>
      <c r="N386" s="318">
        <v>8</v>
      </c>
      <c r="O386" s="318"/>
      <c r="P386" s="318"/>
      <c r="Q386" s="319"/>
      <c r="R386" s="318"/>
      <c r="AA386" s="318" t="s">
        <v>62</v>
      </c>
      <c r="AB386" s="318">
        <v>50016972</v>
      </c>
      <c r="AC386" s="318" t="s">
        <v>63</v>
      </c>
      <c r="AD386" t="s">
        <v>7660</v>
      </c>
      <c r="AE386" s="318">
        <v>20</v>
      </c>
      <c r="AF386" s="320">
        <v>197382</v>
      </c>
      <c r="AG386" s="318">
        <v>15</v>
      </c>
      <c r="AH386" s="320"/>
      <c r="AI386" t="s">
        <v>93</v>
      </c>
    </row>
    <row r="387" spans="1:35">
      <c r="A387" t="s">
        <v>1367</v>
      </c>
      <c r="B387" s="1">
        <v>45842</v>
      </c>
      <c r="C387">
        <v>7</v>
      </c>
      <c r="D387">
        <v>520139</v>
      </c>
      <c r="E387" t="s">
        <v>8203</v>
      </c>
      <c r="F387" t="s">
        <v>93</v>
      </c>
      <c r="G387" t="s">
        <v>358</v>
      </c>
      <c r="H387" t="s">
        <v>8204</v>
      </c>
      <c r="I387" t="s">
        <v>7690</v>
      </c>
      <c r="J387" t="s">
        <v>8376</v>
      </c>
      <c r="K387" s="318"/>
      <c r="L387" t="s">
        <v>391</v>
      </c>
      <c r="M387" s="319">
        <v>45861</v>
      </c>
      <c r="N387" s="318">
        <v>7</v>
      </c>
      <c r="O387" s="318"/>
      <c r="P387" s="318"/>
      <c r="Q387" s="319"/>
      <c r="R387" s="318"/>
      <c r="AA387" s="318" t="s">
        <v>253</v>
      </c>
      <c r="AB387" s="318">
        <v>50016911</v>
      </c>
      <c r="AC387" s="318" t="s">
        <v>80</v>
      </c>
      <c r="AD387" t="s">
        <v>7660</v>
      </c>
      <c r="AE387" s="318">
        <v>21</v>
      </c>
      <c r="AF387" s="320">
        <v>3745</v>
      </c>
      <c r="AG387" s="318"/>
      <c r="AH387" s="320"/>
      <c r="AI387" t="s">
        <v>93</v>
      </c>
    </row>
    <row r="388" spans="1:35">
      <c r="A388" t="s">
        <v>1371</v>
      </c>
      <c r="B388" s="1">
        <v>45842</v>
      </c>
      <c r="C388">
        <v>7</v>
      </c>
      <c r="D388">
        <v>520140</v>
      </c>
      <c r="E388" t="s">
        <v>8660</v>
      </c>
      <c r="F388" t="s">
        <v>93</v>
      </c>
      <c r="G388" t="s">
        <v>7860</v>
      </c>
      <c r="H388" t="s">
        <v>8661</v>
      </c>
      <c r="I388" t="s">
        <v>7704</v>
      </c>
      <c r="J388" t="s">
        <v>158</v>
      </c>
      <c r="K388" s="318"/>
      <c r="L388">
        <v>45861</v>
      </c>
      <c r="M388" s="319">
        <v>45873</v>
      </c>
      <c r="N388" s="318">
        <v>8</v>
      </c>
      <c r="O388" s="318"/>
      <c r="P388" s="318"/>
      <c r="Q388" s="319"/>
      <c r="R388" s="318"/>
      <c r="AA388" s="318" t="s">
        <v>62</v>
      </c>
      <c r="AB388" s="318">
        <v>50016975</v>
      </c>
      <c r="AC388" s="318" t="s">
        <v>63</v>
      </c>
      <c r="AD388" t="s">
        <v>7669</v>
      </c>
      <c r="AE388" s="318">
        <v>21</v>
      </c>
      <c r="AF388" s="320">
        <v>152492</v>
      </c>
      <c r="AG388" s="318">
        <v>32</v>
      </c>
      <c r="AH388" s="320"/>
      <c r="AI388" t="s">
        <v>93</v>
      </c>
    </row>
    <row r="389" spans="1:35">
      <c r="A389" t="s">
        <v>1373</v>
      </c>
      <c r="B389" s="1">
        <v>45842</v>
      </c>
      <c r="C389">
        <v>7</v>
      </c>
      <c r="D389">
        <v>520141</v>
      </c>
      <c r="E389" t="s">
        <v>8662</v>
      </c>
      <c r="F389" t="s">
        <v>6574</v>
      </c>
      <c r="G389" t="s">
        <v>7778</v>
      </c>
      <c r="H389" t="s">
        <v>8508</v>
      </c>
      <c r="I389" t="s">
        <v>7834</v>
      </c>
      <c r="J389" t="s">
        <v>158</v>
      </c>
      <c r="K389" s="318"/>
      <c r="L389" t="s">
        <v>5814</v>
      </c>
      <c r="M389" s="319">
        <v>45866</v>
      </c>
      <c r="N389" s="318">
        <v>7</v>
      </c>
      <c r="O389" s="318"/>
      <c r="P389" s="318"/>
      <c r="Q389" s="319"/>
      <c r="R389" s="318"/>
      <c r="AA389" s="318" t="s">
        <v>62</v>
      </c>
      <c r="AB389" s="318">
        <v>50017015</v>
      </c>
      <c r="AC389" s="318" t="s">
        <v>63</v>
      </c>
      <c r="AD389" t="s">
        <v>7669</v>
      </c>
      <c r="AE389" s="318">
        <v>40</v>
      </c>
      <c r="AF389" s="320">
        <v>198229</v>
      </c>
      <c r="AG389" s="318">
        <v>42</v>
      </c>
      <c r="AH389" s="320"/>
      <c r="AI389" t="s">
        <v>93</v>
      </c>
    </row>
    <row r="390" spans="1:35">
      <c r="A390" t="s">
        <v>1375</v>
      </c>
      <c r="B390" s="1">
        <v>45842</v>
      </c>
      <c r="C390">
        <v>7</v>
      </c>
      <c r="D390">
        <v>520142</v>
      </c>
      <c r="E390" t="s">
        <v>8663</v>
      </c>
      <c r="F390" t="s">
        <v>6574</v>
      </c>
      <c r="G390" t="s">
        <v>7727</v>
      </c>
      <c r="H390" t="s">
        <v>8664</v>
      </c>
      <c r="I390" t="s">
        <v>7834</v>
      </c>
      <c r="J390" t="s">
        <v>158</v>
      </c>
      <c r="K390" s="318"/>
      <c r="L390" t="s">
        <v>5814</v>
      </c>
      <c r="M390" s="319">
        <v>45867</v>
      </c>
      <c r="N390" s="318">
        <v>7</v>
      </c>
      <c r="O390" s="318"/>
      <c r="P390" s="318"/>
      <c r="Q390" s="319"/>
      <c r="R390" s="318"/>
      <c r="AA390" s="318" t="s">
        <v>83</v>
      </c>
      <c r="AB390" s="318">
        <v>50017021</v>
      </c>
      <c r="AC390" s="318" t="s">
        <v>84</v>
      </c>
      <c r="AD390" t="s">
        <v>7669</v>
      </c>
      <c r="AE390" s="318">
        <v>40</v>
      </c>
      <c r="AF390" s="320">
        <v>175823</v>
      </c>
      <c r="AG390" s="318">
        <v>25</v>
      </c>
      <c r="AH390" s="320"/>
      <c r="AI390" t="s">
        <v>93</v>
      </c>
    </row>
    <row r="391" spans="1:35">
      <c r="A391" t="s">
        <v>1377</v>
      </c>
      <c r="B391" s="1">
        <v>45842</v>
      </c>
      <c r="C391">
        <v>7</v>
      </c>
      <c r="D391">
        <v>520143</v>
      </c>
      <c r="E391" t="s">
        <v>8665</v>
      </c>
      <c r="F391" t="s">
        <v>93</v>
      </c>
      <c r="G391" t="s">
        <v>7841</v>
      </c>
      <c r="H391" t="s">
        <v>8666</v>
      </c>
      <c r="I391" t="s">
        <v>6259</v>
      </c>
      <c r="J391" t="s">
        <v>158</v>
      </c>
      <c r="K391" s="318"/>
      <c r="L391">
        <v>45846</v>
      </c>
      <c r="M391" s="319">
        <v>45874</v>
      </c>
      <c r="N391" s="318">
        <v>8</v>
      </c>
      <c r="O391" s="318"/>
      <c r="P391" s="318"/>
      <c r="Q391" s="319"/>
      <c r="R391" s="318"/>
      <c r="AA391" s="318" t="s">
        <v>62</v>
      </c>
      <c r="AB391" s="318">
        <v>50017031</v>
      </c>
      <c r="AC391" s="318" t="s">
        <v>63</v>
      </c>
      <c r="AD391" t="s">
        <v>7669</v>
      </c>
      <c r="AE391" s="318">
        <v>21</v>
      </c>
      <c r="AF391" s="320">
        <v>163657</v>
      </c>
      <c r="AG391" s="318">
        <v>44</v>
      </c>
      <c r="AH391" s="320"/>
      <c r="AI391" t="s">
        <v>93</v>
      </c>
    </row>
    <row r="392" spans="1:35">
      <c r="A392" t="s">
        <v>1381</v>
      </c>
      <c r="B392" s="1">
        <v>45842</v>
      </c>
      <c r="C392">
        <v>7</v>
      </c>
      <c r="D392">
        <v>520144</v>
      </c>
      <c r="E392" t="s">
        <v>8667</v>
      </c>
      <c r="F392" t="s">
        <v>93</v>
      </c>
      <c r="G392" t="s">
        <v>7773</v>
      </c>
      <c r="H392" t="s">
        <v>8668</v>
      </c>
      <c r="I392" t="s">
        <v>7690</v>
      </c>
      <c r="J392" t="s">
        <v>158</v>
      </c>
      <c r="K392" s="318"/>
      <c r="L392">
        <v>45868</v>
      </c>
      <c r="M392" s="319">
        <v>45929</v>
      </c>
      <c r="N392" s="318">
        <v>9</v>
      </c>
      <c r="O392" s="318"/>
      <c r="P392" s="318"/>
      <c r="Q392" s="319"/>
      <c r="R392" s="318"/>
      <c r="AA392" s="318" t="s">
        <v>77</v>
      </c>
      <c r="AB392" s="318">
        <v>50017034</v>
      </c>
      <c r="AC392" s="318" t="s">
        <v>101</v>
      </c>
      <c r="AD392" t="s">
        <v>7660</v>
      </c>
      <c r="AE392" s="318">
        <v>27</v>
      </c>
      <c r="AF392" s="320">
        <v>290599</v>
      </c>
      <c r="AG392" s="318">
        <v>202</v>
      </c>
      <c r="AH392" s="320"/>
      <c r="AI392" t="s">
        <v>93</v>
      </c>
    </row>
    <row r="393" spans="1:35">
      <c r="A393" t="s">
        <v>1385</v>
      </c>
      <c r="B393" s="1">
        <v>45842</v>
      </c>
      <c r="C393">
        <v>7</v>
      </c>
      <c r="D393">
        <v>520145</v>
      </c>
      <c r="E393" t="s">
        <v>8669</v>
      </c>
      <c r="F393" t="s">
        <v>93</v>
      </c>
      <c r="G393" t="s">
        <v>7696</v>
      </c>
      <c r="H393" t="s">
        <v>8670</v>
      </c>
      <c r="I393" t="s">
        <v>7698</v>
      </c>
      <c r="J393" t="s">
        <v>158</v>
      </c>
      <c r="K393" s="318"/>
      <c r="L393">
        <v>45852</v>
      </c>
      <c r="M393" s="319">
        <v>45866</v>
      </c>
      <c r="N393" s="318">
        <v>7</v>
      </c>
      <c r="O393" s="318"/>
      <c r="P393" s="318"/>
      <c r="Q393" s="319"/>
      <c r="R393" s="318"/>
      <c r="AA393" s="318" t="s">
        <v>62</v>
      </c>
      <c r="AB393" s="318">
        <v>50017036</v>
      </c>
      <c r="AC393" s="318" t="s">
        <v>63</v>
      </c>
      <c r="AD393" t="s">
        <v>7660</v>
      </c>
      <c r="AE393" s="318">
        <v>27</v>
      </c>
      <c r="AF393" s="320">
        <v>181797</v>
      </c>
      <c r="AG393" s="318">
        <v>25</v>
      </c>
      <c r="AH393" s="320"/>
      <c r="AI393" t="s">
        <v>93</v>
      </c>
    </row>
    <row r="394" spans="1:35">
      <c r="A394" t="s">
        <v>1388</v>
      </c>
      <c r="B394" s="1">
        <v>45842</v>
      </c>
      <c r="C394">
        <v>7</v>
      </c>
      <c r="D394">
        <v>520146</v>
      </c>
      <c r="E394" t="s">
        <v>8671</v>
      </c>
      <c r="F394" t="s">
        <v>93</v>
      </c>
      <c r="G394" t="s">
        <v>7666</v>
      </c>
      <c r="H394" t="s">
        <v>8672</v>
      </c>
      <c r="I394" t="s">
        <v>7690</v>
      </c>
      <c r="J394" t="s">
        <v>158</v>
      </c>
      <c r="K394" s="318"/>
      <c r="L394">
        <v>45855</v>
      </c>
      <c r="M394" s="319">
        <v>45881</v>
      </c>
      <c r="N394" s="318">
        <v>8</v>
      </c>
      <c r="O394" s="318"/>
      <c r="P394" s="318"/>
      <c r="Q394" s="319"/>
      <c r="R394" s="318"/>
      <c r="AA394" s="318" t="s">
        <v>62</v>
      </c>
      <c r="AB394" s="318">
        <v>50017043</v>
      </c>
      <c r="AC394" s="318" t="s">
        <v>63</v>
      </c>
      <c r="AD394" t="s">
        <v>7669</v>
      </c>
      <c r="AE394" s="318">
        <v>27</v>
      </c>
      <c r="AF394" s="320">
        <v>212849</v>
      </c>
      <c r="AG394" s="318">
        <v>90</v>
      </c>
      <c r="AH394" s="320"/>
      <c r="AI394" t="s">
        <v>93</v>
      </c>
    </row>
    <row r="395" spans="1:35">
      <c r="A395" t="s">
        <v>1392</v>
      </c>
      <c r="B395" s="1">
        <v>45842</v>
      </c>
      <c r="C395">
        <v>7</v>
      </c>
      <c r="D395">
        <v>520147</v>
      </c>
      <c r="E395" t="s">
        <v>8673</v>
      </c>
      <c r="F395" t="s">
        <v>93</v>
      </c>
      <c r="G395" t="s">
        <v>7778</v>
      </c>
      <c r="H395" t="s">
        <v>8674</v>
      </c>
      <c r="I395" t="s">
        <v>7698</v>
      </c>
      <c r="J395" t="s">
        <v>3641</v>
      </c>
      <c r="K395" s="318"/>
      <c r="L395">
        <v>45852</v>
      </c>
      <c r="M395" s="319">
        <v>45876</v>
      </c>
      <c r="N395" s="318">
        <v>8</v>
      </c>
      <c r="O395" s="318"/>
      <c r="P395" s="318"/>
      <c r="Q395" s="319"/>
      <c r="R395" s="318"/>
      <c r="AA395" s="318" t="s">
        <v>62</v>
      </c>
      <c r="AB395" s="318">
        <v>50017006</v>
      </c>
      <c r="AC395" s="318" t="s">
        <v>63</v>
      </c>
      <c r="AD395" t="s">
        <v>7669</v>
      </c>
      <c r="AE395" s="318">
        <v>27</v>
      </c>
      <c r="AF395" s="320">
        <v>72014</v>
      </c>
      <c r="AG395" s="318"/>
      <c r="AH395" s="320"/>
      <c r="AI395" t="s">
        <v>93</v>
      </c>
    </row>
    <row r="396" spans="1:35">
      <c r="A396" t="s">
        <v>1399</v>
      </c>
      <c r="B396" s="1">
        <v>45842</v>
      </c>
      <c r="C396">
        <v>7</v>
      </c>
      <c r="D396">
        <v>520149</v>
      </c>
      <c r="E396" t="s">
        <v>8392</v>
      </c>
      <c r="F396" t="s">
        <v>93</v>
      </c>
      <c r="G396" t="s">
        <v>752</v>
      </c>
      <c r="H396" t="s">
        <v>8393</v>
      </c>
      <c r="I396" t="s">
        <v>7677</v>
      </c>
      <c r="J396" t="s">
        <v>1801</v>
      </c>
      <c r="K396" s="318"/>
      <c r="L396" t="s">
        <v>391</v>
      </c>
      <c r="M396" s="319">
        <v>45848</v>
      </c>
      <c r="N396" s="318">
        <v>7</v>
      </c>
      <c r="O396" s="318"/>
      <c r="P396" s="318"/>
      <c r="Q396" s="319"/>
      <c r="R396" s="318"/>
      <c r="AA396" s="318" t="s">
        <v>253</v>
      </c>
      <c r="AB396" s="318">
        <v>50017068</v>
      </c>
      <c r="AC396" s="318" t="s">
        <v>80</v>
      </c>
      <c r="AD396" t="s">
        <v>7660</v>
      </c>
      <c r="AE396" s="318">
        <v>24</v>
      </c>
      <c r="AF396" s="320">
        <v>8177</v>
      </c>
      <c r="AG396" s="318"/>
      <c r="AH396" s="320"/>
      <c r="AI396" t="s">
        <v>93</v>
      </c>
    </row>
    <row r="397" spans="1:35">
      <c r="A397" t="s">
        <v>1404</v>
      </c>
      <c r="B397" s="1">
        <v>45842</v>
      </c>
      <c r="C397">
        <v>7</v>
      </c>
      <c r="D397">
        <v>520150</v>
      </c>
      <c r="E397" t="s">
        <v>8675</v>
      </c>
      <c r="F397" t="s">
        <v>93</v>
      </c>
      <c r="G397" t="s">
        <v>7666</v>
      </c>
      <c r="H397" t="s">
        <v>8676</v>
      </c>
      <c r="I397" t="s">
        <v>93</v>
      </c>
      <c r="J397" t="s">
        <v>8376</v>
      </c>
      <c r="K397" s="318"/>
      <c r="L397" t="s">
        <v>391</v>
      </c>
      <c r="M397" s="319">
        <v>45863</v>
      </c>
      <c r="N397" s="318">
        <v>7</v>
      </c>
      <c r="O397" s="318"/>
      <c r="P397" s="318"/>
      <c r="Q397" s="319"/>
      <c r="R397" s="318"/>
      <c r="AA397" s="318" t="s">
        <v>83</v>
      </c>
      <c r="AB397" s="318">
        <v>50017164</v>
      </c>
      <c r="AC397" s="318" t="s">
        <v>84</v>
      </c>
      <c r="AD397" t="s">
        <v>7660</v>
      </c>
      <c r="AE397" s="318">
        <v>27</v>
      </c>
      <c r="AF397" s="320">
        <v>23548</v>
      </c>
      <c r="AG397" s="318"/>
      <c r="AH397" s="320"/>
      <c r="AI397" t="s">
        <v>93</v>
      </c>
    </row>
    <row r="398" spans="1:35">
      <c r="A398" t="s">
        <v>1405</v>
      </c>
      <c r="B398" s="1">
        <v>45842</v>
      </c>
      <c r="C398">
        <v>7</v>
      </c>
      <c r="D398">
        <v>520151</v>
      </c>
      <c r="E398" t="s">
        <v>8677</v>
      </c>
      <c r="F398" t="s">
        <v>93</v>
      </c>
      <c r="G398" t="s">
        <v>7773</v>
      </c>
      <c r="H398" t="s">
        <v>8678</v>
      </c>
      <c r="I398" t="s">
        <v>7704</v>
      </c>
      <c r="J398" t="s">
        <v>158</v>
      </c>
      <c r="K398" s="318"/>
      <c r="L398">
        <v>45861</v>
      </c>
      <c r="M398" s="319">
        <v>45883</v>
      </c>
      <c r="N398" s="318">
        <v>8</v>
      </c>
      <c r="O398" s="318"/>
      <c r="P398" s="318"/>
      <c r="Q398" s="319"/>
      <c r="R398" s="318"/>
      <c r="AA398" s="318" t="s">
        <v>62</v>
      </c>
      <c r="AB398" s="318">
        <v>50017217</v>
      </c>
      <c r="AC398" s="318" t="s">
        <v>63</v>
      </c>
      <c r="AD398" t="s">
        <v>7660</v>
      </c>
      <c r="AE398" s="318">
        <v>21</v>
      </c>
      <c r="AF398" s="320">
        <v>207434</v>
      </c>
      <c r="AG398" s="318">
        <v>73</v>
      </c>
      <c r="AH398" s="320"/>
      <c r="AI398" t="s">
        <v>93</v>
      </c>
    </row>
    <row r="399" spans="1:35">
      <c r="A399" t="s">
        <v>1409</v>
      </c>
      <c r="B399" s="1">
        <v>45842</v>
      </c>
      <c r="C399">
        <v>7</v>
      </c>
      <c r="D399">
        <v>520152</v>
      </c>
      <c r="E399" t="s">
        <v>8679</v>
      </c>
      <c r="F399" t="s">
        <v>93</v>
      </c>
      <c r="G399" t="s">
        <v>7671</v>
      </c>
      <c r="H399" t="s">
        <v>8680</v>
      </c>
      <c r="I399" t="s">
        <v>93</v>
      </c>
      <c r="J399" t="s">
        <v>158</v>
      </c>
      <c r="K399" s="318"/>
      <c r="L399">
        <v>45852</v>
      </c>
      <c r="M399" s="319">
        <v>45888</v>
      </c>
      <c r="N399" s="318">
        <v>8</v>
      </c>
      <c r="O399" s="318"/>
      <c r="P399" s="318"/>
      <c r="Q399" s="319"/>
      <c r="R399" s="318"/>
      <c r="AA399" s="318" t="s">
        <v>78</v>
      </c>
      <c r="AB399" s="318">
        <v>50017311</v>
      </c>
      <c r="AC399" s="318" t="s">
        <v>79</v>
      </c>
      <c r="AD399" t="s">
        <v>7660</v>
      </c>
      <c r="AE399" s="318">
        <v>27</v>
      </c>
      <c r="AF399" s="320">
        <v>73334</v>
      </c>
      <c r="AG399" s="318">
        <v>92</v>
      </c>
      <c r="AH399" s="320"/>
      <c r="AI399" t="s">
        <v>93</v>
      </c>
    </row>
    <row r="400" spans="1:35">
      <c r="A400" t="s">
        <v>1412</v>
      </c>
      <c r="B400" s="1">
        <v>45842</v>
      </c>
      <c r="C400">
        <v>7</v>
      </c>
      <c r="D400">
        <v>520153</v>
      </c>
      <c r="E400" t="s">
        <v>8681</v>
      </c>
      <c r="F400" t="s">
        <v>93</v>
      </c>
      <c r="G400" t="s">
        <v>7727</v>
      </c>
      <c r="H400" t="s">
        <v>8682</v>
      </c>
      <c r="I400" t="s">
        <v>7883</v>
      </c>
      <c r="J400" t="s">
        <v>158</v>
      </c>
      <c r="K400" s="318"/>
      <c r="L400">
        <v>45855</v>
      </c>
      <c r="M400" s="319">
        <v>45873</v>
      </c>
      <c r="N400" s="318">
        <v>8</v>
      </c>
      <c r="O400" s="318"/>
      <c r="P400" s="318"/>
      <c r="Q400" s="319"/>
      <c r="R400" s="318"/>
      <c r="AA400" s="318" t="s">
        <v>62</v>
      </c>
      <c r="AB400" s="318">
        <v>50017263</v>
      </c>
      <c r="AC400" s="318" t="s">
        <v>63</v>
      </c>
      <c r="AD400" t="s">
        <v>7669</v>
      </c>
      <c r="AE400" s="318">
        <v>20</v>
      </c>
      <c r="AF400" s="320">
        <v>199167</v>
      </c>
      <c r="AG400" s="318">
        <v>25</v>
      </c>
      <c r="AH400" s="320"/>
      <c r="AI400" t="s">
        <v>93</v>
      </c>
    </row>
    <row r="401" spans="1:35">
      <c r="A401" t="s">
        <v>1415</v>
      </c>
      <c r="B401" s="1">
        <v>45845</v>
      </c>
      <c r="C401">
        <v>7</v>
      </c>
      <c r="D401">
        <v>520154</v>
      </c>
      <c r="E401" t="s">
        <v>8683</v>
      </c>
      <c r="F401" t="s">
        <v>93</v>
      </c>
      <c r="G401" t="s">
        <v>7671</v>
      </c>
      <c r="H401" t="s">
        <v>8684</v>
      </c>
      <c r="I401" t="s">
        <v>7769</v>
      </c>
      <c r="J401" t="s">
        <v>3093</v>
      </c>
      <c r="K401" s="318"/>
      <c r="L401" t="s">
        <v>391</v>
      </c>
      <c r="M401" s="319">
        <v>45898</v>
      </c>
      <c r="N401" s="318">
        <v>8</v>
      </c>
      <c r="O401" s="318"/>
      <c r="P401" s="318"/>
      <c r="Q401" s="319"/>
      <c r="R401" s="318"/>
      <c r="AA401" s="318" t="s">
        <v>62</v>
      </c>
      <c r="AB401" s="318">
        <v>50017009</v>
      </c>
      <c r="AC401" s="318" t="s">
        <v>63</v>
      </c>
      <c r="AD401" t="s">
        <v>7660</v>
      </c>
      <c r="AE401" s="318">
        <v>27</v>
      </c>
      <c r="AF401" s="320">
        <v>10946</v>
      </c>
      <c r="AG401" s="318"/>
      <c r="AH401" s="320"/>
      <c r="AI401" t="s">
        <v>93</v>
      </c>
    </row>
    <row r="402" spans="1:35">
      <c r="A402" t="s">
        <v>1420</v>
      </c>
      <c r="B402" s="1">
        <v>45845</v>
      </c>
      <c r="C402">
        <v>7</v>
      </c>
      <c r="D402">
        <v>520155</v>
      </c>
      <c r="E402" t="s">
        <v>8685</v>
      </c>
      <c r="F402" t="s">
        <v>93</v>
      </c>
      <c r="G402" t="s">
        <v>7671</v>
      </c>
      <c r="H402" t="s">
        <v>8680</v>
      </c>
      <c r="I402" t="s">
        <v>93</v>
      </c>
      <c r="J402" t="s">
        <v>158</v>
      </c>
      <c r="K402" s="318"/>
      <c r="L402" t="s">
        <v>391</v>
      </c>
      <c r="M402" s="319" t="s">
        <v>534</v>
      </c>
      <c r="N402" s="318"/>
      <c r="O402" s="318"/>
      <c r="P402" s="318"/>
      <c r="Q402" s="319"/>
      <c r="R402" s="318"/>
      <c r="AA402" s="318"/>
      <c r="AB402" s="318">
        <v>50017179</v>
      </c>
      <c r="AC402" s="318" t="s">
        <v>43</v>
      </c>
      <c r="AE402" s="318"/>
      <c r="AF402" s="320"/>
      <c r="AG402" s="318"/>
      <c r="AH402" s="320"/>
      <c r="AI402" t="s">
        <v>93</v>
      </c>
    </row>
    <row r="403" spans="1:35">
      <c r="A403" t="s">
        <v>1424</v>
      </c>
      <c r="B403" s="1">
        <v>45845</v>
      </c>
      <c r="C403">
        <v>7</v>
      </c>
      <c r="D403">
        <v>520156</v>
      </c>
      <c r="E403" t="s">
        <v>8686</v>
      </c>
      <c r="F403" t="s">
        <v>93</v>
      </c>
      <c r="G403" t="s">
        <v>358</v>
      </c>
      <c r="H403" t="s">
        <v>8687</v>
      </c>
      <c r="I403" t="s">
        <v>93</v>
      </c>
      <c r="J403" t="s">
        <v>41</v>
      </c>
      <c r="K403" s="318"/>
      <c r="L403">
        <v>45852</v>
      </c>
      <c r="M403" s="319">
        <v>45862</v>
      </c>
      <c r="N403" s="318">
        <v>7</v>
      </c>
      <c r="O403" s="318"/>
      <c r="P403" s="318"/>
      <c r="Q403" s="319"/>
      <c r="R403" s="318"/>
      <c r="AA403" s="318" t="s">
        <v>253</v>
      </c>
      <c r="AB403" s="318">
        <v>50017219</v>
      </c>
      <c r="AC403" s="318" t="s">
        <v>80</v>
      </c>
      <c r="AD403" t="s">
        <v>7660</v>
      </c>
      <c r="AE403" s="318">
        <v>23</v>
      </c>
      <c r="AF403" s="320">
        <v>176887</v>
      </c>
      <c r="AG403" s="318">
        <v>10</v>
      </c>
      <c r="AH403" s="320"/>
      <c r="AI403" t="s">
        <v>93</v>
      </c>
    </row>
    <row r="404" spans="1:35">
      <c r="A404" t="s">
        <v>1428</v>
      </c>
      <c r="B404" s="1">
        <v>45845</v>
      </c>
      <c r="C404">
        <v>7</v>
      </c>
      <c r="D404">
        <v>520157</v>
      </c>
      <c r="E404" t="s">
        <v>8688</v>
      </c>
      <c r="F404" t="s">
        <v>6574</v>
      </c>
      <c r="G404" t="s">
        <v>7860</v>
      </c>
      <c r="H404" t="s">
        <v>8689</v>
      </c>
      <c r="I404" t="s">
        <v>7834</v>
      </c>
      <c r="J404" t="s">
        <v>8690</v>
      </c>
      <c r="K404" s="318"/>
      <c r="L404" t="s">
        <v>5814</v>
      </c>
      <c r="M404" s="319">
        <v>45862</v>
      </c>
      <c r="N404" s="318">
        <v>7</v>
      </c>
      <c r="O404" s="318"/>
      <c r="P404" s="318"/>
      <c r="Q404" s="319"/>
      <c r="R404" s="318"/>
      <c r="AA404" s="318" t="s">
        <v>83</v>
      </c>
      <c r="AB404" s="318">
        <v>50015444</v>
      </c>
      <c r="AC404" s="318" t="s">
        <v>84</v>
      </c>
      <c r="AD404" t="s">
        <v>7669</v>
      </c>
      <c r="AE404" s="318">
        <v>50</v>
      </c>
      <c r="AF404" s="320">
        <v>69834</v>
      </c>
      <c r="AG404" s="318"/>
      <c r="AH404" s="320"/>
      <c r="AI404" t="s">
        <v>93</v>
      </c>
    </row>
    <row r="405" spans="1:35">
      <c r="A405" t="s">
        <v>1433</v>
      </c>
      <c r="B405" s="1">
        <v>45846</v>
      </c>
      <c r="C405">
        <v>7</v>
      </c>
      <c r="D405">
        <v>520158</v>
      </c>
      <c r="E405" t="s">
        <v>8691</v>
      </c>
      <c r="F405" t="s">
        <v>93</v>
      </c>
      <c r="G405" t="s">
        <v>7696</v>
      </c>
      <c r="H405" t="s">
        <v>8692</v>
      </c>
      <c r="I405" t="s">
        <v>6259</v>
      </c>
      <c r="J405" t="s">
        <v>8472</v>
      </c>
      <c r="K405" s="318"/>
      <c r="L405">
        <v>45856</v>
      </c>
      <c r="M405" s="319">
        <v>45868</v>
      </c>
      <c r="N405" s="318">
        <v>7</v>
      </c>
      <c r="O405" s="318"/>
      <c r="P405" s="318"/>
      <c r="Q405" s="319"/>
      <c r="R405" s="318"/>
      <c r="AA405" s="318" t="s">
        <v>83</v>
      </c>
      <c r="AB405" s="318">
        <v>50017585</v>
      </c>
      <c r="AC405" s="318" t="s">
        <v>84</v>
      </c>
      <c r="AD405" t="s">
        <v>7660</v>
      </c>
      <c r="AE405" s="318">
        <v>27</v>
      </c>
      <c r="AF405" s="320">
        <v>137192</v>
      </c>
      <c r="AG405" s="318">
        <v>13</v>
      </c>
      <c r="AH405" s="320"/>
      <c r="AI405" t="s">
        <v>93</v>
      </c>
    </row>
    <row r="406" spans="1:35">
      <c r="A406" t="s">
        <v>1436</v>
      </c>
      <c r="B406" s="1">
        <v>45846</v>
      </c>
      <c r="C406">
        <v>7</v>
      </c>
      <c r="D406">
        <v>520159</v>
      </c>
      <c r="E406" t="s">
        <v>8693</v>
      </c>
      <c r="F406" t="s">
        <v>93</v>
      </c>
      <c r="G406" t="s">
        <v>90</v>
      </c>
      <c r="H406" t="s">
        <v>8692</v>
      </c>
      <c r="I406" t="s">
        <v>6259</v>
      </c>
      <c r="J406" t="s">
        <v>8472</v>
      </c>
      <c r="K406" s="318"/>
      <c r="L406">
        <v>45856</v>
      </c>
      <c r="M406" s="319">
        <v>45868</v>
      </c>
      <c r="N406" s="318">
        <v>7</v>
      </c>
      <c r="O406" s="318"/>
      <c r="P406" s="318"/>
      <c r="Q406" s="319"/>
      <c r="R406" s="318"/>
      <c r="AA406" s="318" t="s">
        <v>83</v>
      </c>
      <c r="AB406" s="318">
        <v>50017590</v>
      </c>
      <c r="AC406" s="318" t="s">
        <v>84</v>
      </c>
      <c r="AD406" t="s">
        <v>7660</v>
      </c>
      <c r="AE406" s="318">
        <v>27</v>
      </c>
      <c r="AF406" s="320">
        <v>146993</v>
      </c>
      <c r="AG406" s="318">
        <v>15</v>
      </c>
      <c r="AH406" s="320"/>
      <c r="AI406" t="s">
        <v>93</v>
      </c>
    </row>
    <row r="407" spans="1:35">
      <c r="A407" t="s">
        <v>1439</v>
      </c>
      <c r="B407" s="1">
        <v>45846</v>
      </c>
      <c r="C407">
        <v>7</v>
      </c>
      <c r="D407">
        <v>520160</v>
      </c>
      <c r="E407" t="s">
        <v>8694</v>
      </c>
      <c r="F407" t="s">
        <v>93</v>
      </c>
      <c r="G407" t="s">
        <v>7696</v>
      </c>
      <c r="H407" t="s">
        <v>8695</v>
      </c>
      <c r="I407" t="s">
        <v>6259</v>
      </c>
      <c r="J407" t="s">
        <v>8472</v>
      </c>
      <c r="K407" s="318"/>
      <c r="L407">
        <v>45856</v>
      </c>
      <c r="M407" s="319">
        <v>45881</v>
      </c>
      <c r="N407" s="318">
        <v>8</v>
      </c>
      <c r="O407" s="318"/>
      <c r="P407" s="318"/>
      <c r="Q407" s="319"/>
      <c r="R407" s="318"/>
      <c r="AA407" s="318" t="s">
        <v>83</v>
      </c>
      <c r="AB407" s="318">
        <v>50017594</v>
      </c>
      <c r="AC407" s="318" t="s">
        <v>84</v>
      </c>
      <c r="AD407" t="s">
        <v>7660</v>
      </c>
      <c r="AE407" s="318">
        <v>27</v>
      </c>
      <c r="AF407" s="320">
        <v>149544</v>
      </c>
      <c r="AG407" s="318">
        <v>17</v>
      </c>
      <c r="AH407" s="320"/>
      <c r="AI407" t="s">
        <v>93</v>
      </c>
    </row>
    <row r="408" spans="1:35">
      <c r="A408" t="s">
        <v>1441</v>
      </c>
      <c r="B408" s="1">
        <v>45846</v>
      </c>
      <c r="C408">
        <v>7</v>
      </c>
      <c r="D408">
        <v>520161</v>
      </c>
      <c r="E408" t="s">
        <v>8696</v>
      </c>
      <c r="F408" t="s">
        <v>93</v>
      </c>
      <c r="G408" t="s">
        <v>7879</v>
      </c>
      <c r="H408" t="s">
        <v>8697</v>
      </c>
      <c r="I408" t="s">
        <v>7747</v>
      </c>
      <c r="J408" t="s">
        <v>8472</v>
      </c>
      <c r="K408" s="318"/>
      <c r="L408">
        <v>45856</v>
      </c>
      <c r="M408" s="319">
        <v>45883</v>
      </c>
      <c r="N408" s="318">
        <v>8</v>
      </c>
      <c r="O408" s="318"/>
      <c r="P408" s="318"/>
      <c r="Q408" s="319"/>
      <c r="R408" s="318"/>
      <c r="AA408" s="318" t="s">
        <v>83</v>
      </c>
      <c r="AB408" s="318">
        <v>50017596</v>
      </c>
      <c r="AC408" s="318" t="s">
        <v>84</v>
      </c>
      <c r="AD408" t="s">
        <v>7660</v>
      </c>
      <c r="AE408" s="318">
        <v>27</v>
      </c>
      <c r="AF408" s="320">
        <v>134249</v>
      </c>
      <c r="AG408" s="318">
        <v>17</v>
      </c>
      <c r="AH408" s="320"/>
      <c r="AI408" t="s">
        <v>93</v>
      </c>
    </row>
    <row r="409" spans="1:35">
      <c r="A409" t="s">
        <v>1445</v>
      </c>
      <c r="B409" s="1">
        <v>45846</v>
      </c>
      <c r="C409">
        <v>7</v>
      </c>
      <c r="D409">
        <v>520162</v>
      </c>
      <c r="E409" t="s">
        <v>8698</v>
      </c>
      <c r="F409" t="s">
        <v>93</v>
      </c>
      <c r="G409" t="s">
        <v>7696</v>
      </c>
      <c r="H409" t="s">
        <v>8699</v>
      </c>
      <c r="I409" t="s">
        <v>7704</v>
      </c>
      <c r="J409" t="s">
        <v>8472</v>
      </c>
      <c r="K409" s="318"/>
      <c r="L409">
        <v>45863</v>
      </c>
      <c r="M409" s="319">
        <v>45875</v>
      </c>
      <c r="N409" s="318">
        <v>8</v>
      </c>
      <c r="O409" s="318"/>
      <c r="P409" s="318"/>
      <c r="Q409" s="319"/>
      <c r="R409" s="318"/>
      <c r="AA409" s="318" t="s">
        <v>109</v>
      </c>
      <c r="AB409" s="318">
        <v>50017598</v>
      </c>
      <c r="AC409" s="318" t="s">
        <v>95</v>
      </c>
      <c r="AD409" t="s">
        <v>7660</v>
      </c>
      <c r="AE409" s="318">
        <v>27</v>
      </c>
      <c r="AF409" s="320">
        <v>130392</v>
      </c>
      <c r="AG409" s="318">
        <v>17</v>
      </c>
      <c r="AH409" s="320"/>
      <c r="AI409" t="s">
        <v>93</v>
      </c>
    </row>
    <row r="410" spans="1:35">
      <c r="A410" t="s">
        <v>1447</v>
      </c>
      <c r="B410" s="1">
        <v>45846</v>
      </c>
      <c r="C410">
        <v>7</v>
      </c>
      <c r="D410">
        <v>520163</v>
      </c>
      <c r="E410" t="s">
        <v>8700</v>
      </c>
      <c r="F410" t="s">
        <v>93</v>
      </c>
      <c r="G410" t="s">
        <v>7879</v>
      </c>
      <c r="H410" t="s">
        <v>8701</v>
      </c>
      <c r="I410" t="s">
        <v>7704</v>
      </c>
      <c r="J410" t="s">
        <v>8472</v>
      </c>
      <c r="K410" s="318"/>
      <c r="L410">
        <v>45863</v>
      </c>
      <c r="M410" s="319">
        <v>45884</v>
      </c>
      <c r="N410" s="318">
        <v>8</v>
      </c>
      <c r="O410" s="318"/>
      <c r="P410" s="318"/>
      <c r="Q410" s="319"/>
      <c r="R410" s="318"/>
      <c r="AA410" s="318" t="s">
        <v>83</v>
      </c>
      <c r="AB410" s="318">
        <v>50017604</v>
      </c>
      <c r="AC410" s="318" t="s">
        <v>84</v>
      </c>
      <c r="AD410" t="s">
        <v>7660</v>
      </c>
      <c r="AE410" s="318">
        <v>27</v>
      </c>
      <c r="AF410" s="320">
        <v>137406</v>
      </c>
      <c r="AG410" s="318">
        <v>16</v>
      </c>
      <c r="AH410" s="320"/>
      <c r="AI410" t="s">
        <v>93</v>
      </c>
    </row>
    <row r="411" spans="1:35">
      <c r="A411" t="s">
        <v>1450</v>
      </c>
      <c r="B411" s="1">
        <v>45846</v>
      </c>
      <c r="C411">
        <v>7</v>
      </c>
      <c r="D411">
        <v>520164</v>
      </c>
      <c r="E411" t="s">
        <v>8702</v>
      </c>
      <c r="F411" t="s">
        <v>93</v>
      </c>
      <c r="G411" t="s">
        <v>7696</v>
      </c>
      <c r="H411" t="s">
        <v>8703</v>
      </c>
      <c r="I411" t="s">
        <v>8471</v>
      </c>
      <c r="J411" t="s">
        <v>8472</v>
      </c>
      <c r="K411" s="318"/>
      <c r="L411">
        <v>45856</v>
      </c>
      <c r="M411" s="319">
        <v>45883</v>
      </c>
      <c r="N411" s="318">
        <v>8</v>
      </c>
      <c r="O411" s="318"/>
      <c r="P411" s="318"/>
      <c r="Q411" s="319"/>
      <c r="R411" s="318"/>
      <c r="AA411" s="318" t="s">
        <v>83</v>
      </c>
      <c r="AB411" s="318">
        <v>50017607</v>
      </c>
      <c r="AC411" s="318" t="s">
        <v>84</v>
      </c>
      <c r="AD411" t="s">
        <v>7660</v>
      </c>
      <c r="AE411" s="318">
        <v>27</v>
      </c>
      <c r="AF411" s="320">
        <v>114876</v>
      </c>
      <c r="AG411" s="318">
        <v>11</v>
      </c>
      <c r="AH411" s="320"/>
      <c r="AI411" t="s">
        <v>93</v>
      </c>
    </row>
    <row r="412" spans="1:35">
      <c r="A412" t="s">
        <v>1452</v>
      </c>
      <c r="B412" s="1">
        <v>45846</v>
      </c>
      <c r="C412">
        <v>7</v>
      </c>
      <c r="D412">
        <v>520165</v>
      </c>
      <c r="E412" t="s">
        <v>8704</v>
      </c>
      <c r="F412" t="s">
        <v>93</v>
      </c>
      <c r="G412" t="s">
        <v>7879</v>
      </c>
      <c r="H412" t="s">
        <v>8705</v>
      </c>
      <c r="I412" t="s">
        <v>8471</v>
      </c>
      <c r="J412" t="s">
        <v>8472</v>
      </c>
      <c r="K412" s="318"/>
      <c r="L412" t="s">
        <v>391</v>
      </c>
      <c r="M412" s="319" t="s">
        <v>577</v>
      </c>
      <c r="N412" s="318"/>
      <c r="O412" s="318"/>
      <c r="P412" s="318"/>
      <c r="Q412" s="319"/>
      <c r="R412" s="318"/>
      <c r="AA412" s="318"/>
      <c r="AB412" s="318">
        <v>50017611</v>
      </c>
      <c r="AC412" s="318" t="s">
        <v>43</v>
      </c>
      <c r="AE412" s="318"/>
      <c r="AF412" s="320"/>
      <c r="AG412" s="318"/>
      <c r="AH412" s="320"/>
      <c r="AI412" t="s">
        <v>93</v>
      </c>
    </row>
    <row r="413" spans="1:35">
      <c r="A413" t="s">
        <v>1455</v>
      </c>
      <c r="B413" s="1">
        <v>45847</v>
      </c>
      <c r="C413">
        <v>7</v>
      </c>
      <c r="D413">
        <v>520166</v>
      </c>
      <c r="E413" t="s">
        <v>8706</v>
      </c>
      <c r="F413" t="s">
        <v>93</v>
      </c>
      <c r="G413" t="s">
        <v>90</v>
      </c>
      <c r="H413" t="s">
        <v>8707</v>
      </c>
      <c r="I413" t="s">
        <v>93</v>
      </c>
      <c r="J413" t="s">
        <v>151</v>
      </c>
      <c r="K413" s="318"/>
      <c r="L413" t="s">
        <v>391</v>
      </c>
      <c r="M413" s="319">
        <v>45852</v>
      </c>
      <c r="N413" s="318">
        <v>7</v>
      </c>
      <c r="O413" s="318"/>
      <c r="P413" s="318"/>
      <c r="Q413" s="319"/>
      <c r="R413" s="318"/>
      <c r="AA413" s="318" t="s">
        <v>253</v>
      </c>
      <c r="AB413" s="318">
        <v>50017416</v>
      </c>
      <c r="AC413" s="318" t="s">
        <v>80</v>
      </c>
      <c r="AD413" t="s">
        <v>7660</v>
      </c>
      <c r="AE413" s="318">
        <v>27</v>
      </c>
      <c r="AF413" s="320">
        <v>64322</v>
      </c>
      <c r="AG413" s="318"/>
      <c r="AH413" s="320"/>
      <c r="AI413" t="s">
        <v>93</v>
      </c>
    </row>
    <row r="414" spans="1:35">
      <c r="A414" t="s">
        <v>1459</v>
      </c>
      <c r="B414" s="1">
        <v>45847</v>
      </c>
      <c r="C414">
        <v>7</v>
      </c>
      <c r="D414">
        <v>520167</v>
      </c>
      <c r="E414" t="s">
        <v>8708</v>
      </c>
      <c r="F414" t="s">
        <v>93</v>
      </c>
      <c r="G414" t="s">
        <v>8346</v>
      </c>
      <c r="H414" t="s">
        <v>8709</v>
      </c>
      <c r="I414" t="s">
        <v>7800</v>
      </c>
      <c r="J414" t="s">
        <v>158</v>
      </c>
      <c r="K414" s="318"/>
      <c r="L414">
        <v>45848</v>
      </c>
      <c r="M414" s="319">
        <v>45877</v>
      </c>
      <c r="N414" s="318">
        <v>8</v>
      </c>
      <c r="O414" s="318"/>
      <c r="P414" s="318"/>
      <c r="Q414" s="319"/>
      <c r="R414" s="318"/>
      <c r="AA414" s="318" t="s">
        <v>62</v>
      </c>
      <c r="AB414" s="318">
        <v>50017769</v>
      </c>
      <c r="AC414" s="318" t="s">
        <v>63</v>
      </c>
      <c r="AD414" t="s">
        <v>7660</v>
      </c>
      <c r="AE414" s="318">
        <v>20</v>
      </c>
      <c r="AF414" s="320">
        <v>187243</v>
      </c>
      <c r="AG414" s="318">
        <v>10</v>
      </c>
      <c r="AH414" s="320"/>
      <c r="AI414" t="s">
        <v>93</v>
      </c>
    </row>
    <row r="415" spans="1:35">
      <c r="A415" t="s">
        <v>1462</v>
      </c>
      <c r="B415" s="1">
        <v>45848</v>
      </c>
      <c r="C415">
        <v>7</v>
      </c>
      <c r="D415">
        <v>520168</v>
      </c>
      <c r="E415" t="s">
        <v>8710</v>
      </c>
      <c r="F415" t="s">
        <v>93</v>
      </c>
      <c r="G415" t="s">
        <v>7773</v>
      </c>
      <c r="H415" t="s">
        <v>8711</v>
      </c>
      <c r="I415" t="s">
        <v>7698</v>
      </c>
      <c r="J415" t="s">
        <v>1129</v>
      </c>
      <c r="K415" s="318"/>
      <c r="L415">
        <v>45852</v>
      </c>
      <c r="M415" s="319">
        <v>45863</v>
      </c>
      <c r="N415" s="318">
        <v>7</v>
      </c>
      <c r="O415" s="318"/>
      <c r="P415" s="318"/>
      <c r="Q415" s="319"/>
      <c r="R415" s="318"/>
      <c r="AA415" s="318" t="s">
        <v>62</v>
      </c>
      <c r="AB415" s="318">
        <v>50018079</v>
      </c>
      <c r="AC415" s="318" t="s">
        <v>63</v>
      </c>
      <c r="AD415" t="s">
        <v>7660</v>
      </c>
      <c r="AE415" s="318">
        <v>23</v>
      </c>
      <c r="AF415" s="320">
        <v>206206</v>
      </c>
      <c r="AG415" s="318">
        <v>33</v>
      </c>
      <c r="AH415" s="320"/>
      <c r="AI415" t="s">
        <v>93</v>
      </c>
    </row>
    <row r="416" spans="1:35">
      <c r="A416" t="s">
        <v>1465</v>
      </c>
      <c r="B416" s="1">
        <v>45848</v>
      </c>
      <c r="C416">
        <v>7</v>
      </c>
      <c r="D416">
        <v>520169</v>
      </c>
      <c r="E416" t="s">
        <v>8712</v>
      </c>
      <c r="F416" t="s">
        <v>93</v>
      </c>
      <c r="G416" t="s">
        <v>7879</v>
      </c>
      <c r="H416" t="s">
        <v>8713</v>
      </c>
      <c r="I416" t="s">
        <v>6259</v>
      </c>
      <c r="J416" t="s">
        <v>8472</v>
      </c>
      <c r="K416" s="318"/>
      <c r="L416">
        <v>45863</v>
      </c>
      <c r="M416" s="319">
        <v>45881</v>
      </c>
      <c r="N416" s="318">
        <v>8</v>
      </c>
      <c r="O416" s="318"/>
      <c r="P416" s="318"/>
      <c r="Q416" s="319"/>
      <c r="R416" s="318"/>
      <c r="AA416" s="318" t="s">
        <v>83</v>
      </c>
      <c r="AB416" s="318">
        <v>50018141</v>
      </c>
      <c r="AC416" s="318" t="s">
        <v>84</v>
      </c>
      <c r="AD416" t="s">
        <v>7660</v>
      </c>
      <c r="AE416" s="318">
        <v>27</v>
      </c>
      <c r="AF416" s="320">
        <v>166501</v>
      </c>
      <c r="AG416" s="318">
        <v>23</v>
      </c>
      <c r="AH416" s="320"/>
      <c r="AI416" t="s">
        <v>93</v>
      </c>
    </row>
    <row r="417" spans="1:35">
      <c r="A417" t="s">
        <v>1468</v>
      </c>
      <c r="B417" s="1">
        <v>45848</v>
      </c>
      <c r="C417">
        <v>7</v>
      </c>
      <c r="D417">
        <v>520170</v>
      </c>
      <c r="E417" t="s">
        <v>8714</v>
      </c>
      <c r="F417" t="s">
        <v>93</v>
      </c>
      <c r="G417" t="s">
        <v>7879</v>
      </c>
      <c r="H417" t="s">
        <v>8715</v>
      </c>
      <c r="I417" t="s">
        <v>6259</v>
      </c>
      <c r="J417" t="s">
        <v>8472</v>
      </c>
      <c r="K417" s="318"/>
      <c r="L417">
        <v>45863</v>
      </c>
      <c r="M417" s="319">
        <v>45884</v>
      </c>
      <c r="N417" s="318">
        <v>8</v>
      </c>
      <c r="O417" s="318"/>
      <c r="P417" s="318"/>
      <c r="Q417" s="319"/>
      <c r="R417" s="318"/>
      <c r="AA417" s="318" t="s">
        <v>83</v>
      </c>
      <c r="AB417" s="318">
        <v>50018148</v>
      </c>
      <c r="AC417" s="318" t="s">
        <v>84</v>
      </c>
      <c r="AD417" t="s">
        <v>7660</v>
      </c>
      <c r="AE417" s="318">
        <v>27</v>
      </c>
      <c r="AF417" s="320">
        <v>155930</v>
      </c>
      <c r="AG417" s="318">
        <v>22</v>
      </c>
      <c r="AH417" s="320"/>
      <c r="AI417" t="s">
        <v>93</v>
      </c>
    </row>
    <row r="418" spans="1:35">
      <c r="A418" t="s">
        <v>1471</v>
      </c>
      <c r="B418" s="1">
        <v>45848</v>
      </c>
      <c r="C418">
        <v>7</v>
      </c>
      <c r="D418">
        <v>520171</v>
      </c>
      <c r="E418" t="s">
        <v>8716</v>
      </c>
      <c r="F418" t="s">
        <v>93</v>
      </c>
      <c r="G418" t="s">
        <v>7778</v>
      </c>
      <c r="H418" t="s">
        <v>8717</v>
      </c>
      <c r="I418" t="s">
        <v>6259</v>
      </c>
      <c r="J418" t="s">
        <v>1801</v>
      </c>
      <c r="K418" s="318"/>
      <c r="L418" t="s">
        <v>391</v>
      </c>
      <c r="M418" s="319">
        <v>45853</v>
      </c>
      <c r="N418" s="318">
        <v>7</v>
      </c>
      <c r="O418" s="318"/>
      <c r="P418" s="318"/>
      <c r="Q418" s="319"/>
      <c r="R418" s="318"/>
      <c r="AA418" s="318" t="s">
        <v>253</v>
      </c>
      <c r="AB418" s="318">
        <v>50018117</v>
      </c>
      <c r="AC418" s="318" t="s">
        <v>80</v>
      </c>
      <c r="AD418" t="s">
        <v>7669</v>
      </c>
      <c r="AE418" s="318">
        <v>27</v>
      </c>
      <c r="AF418" s="320">
        <v>22436</v>
      </c>
      <c r="AG418" s="318"/>
      <c r="AH418" s="320"/>
      <c r="AI418" t="s">
        <v>93</v>
      </c>
    </row>
    <row r="419" spans="1:35">
      <c r="A419" t="s">
        <v>1474</v>
      </c>
      <c r="B419" s="1">
        <v>45848</v>
      </c>
      <c r="C419">
        <v>7</v>
      </c>
      <c r="D419">
        <v>520172</v>
      </c>
      <c r="E419" t="s">
        <v>8718</v>
      </c>
      <c r="F419" t="s">
        <v>93</v>
      </c>
      <c r="G419" t="s">
        <v>7696</v>
      </c>
      <c r="H419" t="s">
        <v>8719</v>
      </c>
      <c r="I419" t="s">
        <v>6259</v>
      </c>
      <c r="J419" t="s">
        <v>8472</v>
      </c>
      <c r="K419" s="318"/>
      <c r="L419">
        <v>45863</v>
      </c>
      <c r="M419" s="319">
        <v>45877</v>
      </c>
      <c r="N419" s="318">
        <v>8</v>
      </c>
      <c r="O419" s="318"/>
      <c r="P419" s="318"/>
      <c r="Q419" s="319"/>
      <c r="R419" s="318"/>
      <c r="AA419" s="318" t="s">
        <v>83</v>
      </c>
      <c r="AB419" s="318">
        <v>50018162</v>
      </c>
      <c r="AC419" s="318" t="s">
        <v>84</v>
      </c>
      <c r="AD419" t="s">
        <v>7660</v>
      </c>
      <c r="AE419" s="318">
        <v>27</v>
      </c>
      <c r="AF419" s="320">
        <v>164596</v>
      </c>
      <c r="AG419" s="318">
        <v>44</v>
      </c>
      <c r="AH419" s="320"/>
      <c r="AI419" t="s">
        <v>93</v>
      </c>
    </row>
    <row r="420" spans="1:35">
      <c r="A420" t="s">
        <v>1477</v>
      </c>
      <c r="B420" s="1">
        <v>45848</v>
      </c>
      <c r="C420">
        <v>7</v>
      </c>
      <c r="D420">
        <v>520173</v>
      </c>
      <c r="E420" t="s">
        <v>8720</v>
      </c>
      <c r="F420" t="s">
        <v>93</v>
      </c>
      <c r="G420" t="s">
        <v>7773</v>
      </c>
      <c r="H420" t="s">
        <v>8721</v>
      </c>
      <c r="I420" t="s">
        <v>7769</v>
      </c>
      <c r="J420" t="s">
        <v>158</v>
      </c>
      <c r="K420" s="318"/>
      <c r="L420">
        <v>45862</v>
      </c>
      <c r="M420" s="319">
        <v>45875</v>
      </c>
      <c r="N420" s="318">
        <v>8</v>
      </c>
      <c r="O420" s="318"/>
      <c r="P420" s="318"/>
      <c r="Q420" s="319"/>
      <c r="R420" s="318"/>
      <c r="AA420" s="318" t="s">
        <v>62</v>
      </c>
      <c r="AB420" s="318">
        <v>50018167</v>
      </c>
      <c r="AC420" s="318" t="s">
        <v>63</v>
      </c>
      <c r="AD420" t="s">
        <v>7660</v>
      </c>
      <c r="AE420" s="318">
        <v>27</v>
      </c>
      <c r="AF420" s="320">
        <v>178870</v>
      </c>
      <c r="AG420" s="318">
        <v>27</v>
      </c>
      <c r="AH420" s="320"/>
      <c r="AI420" t="s">
        <v>93</v>
      </c>
    </row>
    <row r="421" spans="1:35">
      <c r="A421" t="s">
        <v>1480</v>
      </c>
      <c r="B421" s="1">
        <v>45848</v>
      </c>
      <c r="C421">
        <v>7</v>
      </c>
      <c r="D421">
        <v>520174</v>
      </c>
      <c r="E421" t="s">
        <v>8722</v>
      </c>
      <c r="F421" t="s">
        <v>93</v>
      </c>
      <c r="G421" t="s">
        <v>7666</v>
      </c>
      <c r="H421" t="s">
        <v>8723</v>
      </c>
      <c r="I421" t="s">
        <v>7677</v>
      </c>
      <c r="J421" t="s">
        <v>158</v>
      </c>
      <c r="K421" s="318"/>
      <c r="L421">
        <v>45861</v>
      </c>
      <c r="M421" s="319">
        <v>45877</v>
      </c>
      <c r="N421" s="318">
        <v>8</v>
      </c>
      <c r="O421" s="318"/>
      <c r="P421" s="318"/>
      <c r="Q421" s="319"/>
      <c r="R421" s="318"/>
      <c r="AA421" s="318" t="s">
        <v>62</v>
      </c>
      <c r="AB421" s="318">
        <v>50018047</v>
      </c>
      <c r="AC421" s="318" t="s">
        <v>63</v>
      </c>
      <c r="AD421" t="s">
        <v>7669</v>
      </c>
      <c r="AE421" s="318">
        <v>21</v>
      </c>
      <c r="AF421" s="320">
        <v>158801</v>
      </c>
      <c r="AG421" s="318">
        <v>31</v>
      </c>
      <c r="AH421" s="320"/>
      <c r="AI421" t="s">
        <v>93</v>
      </c>
    </row>
    <row r="422" spans="1:35">
      <c r="A422" t="s">
        <v>1483</v>
      </c>
      <c r="B422" s="1">
        <v>45848</v>
      </c>
      <c r="C422">
        <v>7</v>
      </c>
      <c r="D422">
        <v>520175</v>
      </c>
      <c r="E422" t="s">
        <v>8724</v>
      </c>
      <c r="F422" t="s">
        <v>93</v>
      </c>
      <c r="G422" t="s">
        <v>7696</v>
      </c>
      <c r="H422" t="s">
        <v>8725</v>
      </c>
      <c r="I422" t="s">
        <v>6259</v>
      </c>
      <c r="J422" t="s">
        <v>8472</v>
      </c>
      <c r="K422" s="318"/>
      <c r="L422">
        <v>45863</v>
      </c>
      <c r="M422" s="319">
        <v>45876</v>
      </c>
      <c r="N422" s="318">
        <v>8</v>
      </c>
      <c r="O422" s="318"/>
      <c r="P422" s="318"/>
      <c r="Q422" s="319"/>
      <c r="R422" s="318"/>
      <c r="AA422" s="318" t="s">
        <v>83</v>
      </c>
      <c r="AB422" s="318">
        <v>50018155</v>
      </c>
      <c r="AC422" s="318" t="s">
        <v>84</v>
      </c>
      <c r="AD422" t="s">
        <v>7660</v>
      </c>
      <c r="AE422" s="318">
        <v>27</v>
      </c>
      <c r="AF422" s="320">
        <v>151981</v>
      </c>
      <c r="AG422" s="318">
        <v>17</v>
      </c>
      <c r="AH422" s="320"/>
      <c r="AI422" t="s">
        <v>93</v>
      </c>
    </row>
    <row r="423" spans="1:35">
      <c r="A423" t="s">
        <v>1487</v>
      </c>
      <c r="B423" s="1">
        <v>45845</v>
      </c>
      <c r="C423">
        <v>7</v>
      </c>
      <c r="D423">
        <v>520176</v>
      </c>
      <c r="E423" t="s">
        <v>8726</v>
      </c>
      <c r="F423" t="s">
        <v>6574</v>
      </c>
      <c r="G423" t="s">
        <v>7841</v>
      </c>
      <c r="H423" t="s">
        <v>8727</v>
      </c>
      <c r="I423" t="s">
        <v>7834</v>
      </c>
      <c r="J423" t="s">
        <v>8376</v>
      </c>
      <c r="K423" s="318"/>
      <c r="L423" t="s">
        <v>391</v>
      </c>
      <c r="M423" s="319">
        <v>45902</v>
      </c>
      <c r="N423" s="318">
        <v>9</v>
      </c>
      <c r="O423" s="318"/>
      <c r="P423" s="318"/>
      <c r="Q423" s="319"/>
      <c r="R423" s="318"/>
      <c r="AA423" s="318" t="s">
        <v>83</v>
      </c>
      <c r="AB423" s="318">
        <v>50017162</v>
      </c>
      <c r="AC423" s="318" t="s">
        <v>84</v>
      </c>
      <c r="AD423" t="s">
        <v>7669</v>
      </c>
      <c r="AE423" s="318">
        <v>46</v>
      </c>
      <c r="AF423" s="320">
        <v>11261</v>
      </c>
      <c r="AG423" s="318"/>
      <c r="AH423" s="320"/>
      <c r="AI423" t="s">
        <v>93</v>
      </c>
    </row>
    <row r="424" spans="1:35">
      <c r="A424" t="s">
        <v>1490</v>
      </c>
      <c r="B424" s="1">
        <v>45849</v>
      </c>
      <c r="C424">
        <v>7</v>
      </c>
      <c r="D424">
        <v>520177</v>
      </c>
      <c r="E424" t="s">
        <v>8728</v>
      </c>
      <c r="F424" t="s">
        <v>93</v>
      </c>
      <c r="G424" t="s">
        <v>90</v>
      </c>
      <c r="H424" t="s">
        <v>8729</v>
      </c>
      <c r="I424" t="s">
        <v>93</v>
      </c>
      <c r="J424" t="s">
        <v>1801</v>
      </c>
      <c r="K424" s="318"/>
      <c r="L424" t="s">
        <v>391</v>
      </c>
      <c r="M424" s="319">
        <v>45854</v>
      </c>
      <c r="N424" s="318">
        <v>7</v>
      </c>
      <c r="O424" s="318"/>
      <c r="P424" s="318"/>
      <c r="Q424" s="319"/>
      <c r="R424" s="318"/>
      <c r="AA424" s="318" t="s">
        <v>253</v>
      </c>
      <c r="AB424" s="318">
        <v>50018405</v>
      </c>
      <c r="AC424" s="318" t="s">
        <v>80</v>
      </c>
      <c r="AD424" t="s">
        <v>7660</v>
      </c>
      <c r="AE424" s="318">
        <v>27</v>
      </c>
      <c r="AF424" s="320">
        <v>10338</v>
      </c>
      <c r="AG424" s="318"/>
      <c r="AH424" s="320"/>
      <c r="AI424" t="s">
        <v>93</v>
      </c>
    </row>
    <row r="425" spans="1:35">
      <c r="A425" t="s">
        <v>1494</v>
      </c>
      <c r="B425" s="1">
        <v>45849</v>
      </c>
      <c r="C425">
        <v>7</v>
      </c>
      <c r="D425">
        <v>520178</v>
      </c>
      <c r="E425" t="s">
        <v>7974</v>
      </c>
      <c r="F425" t="s">
        <v>93</v>
      </c>
      <c r="G425" t="s">
        <v>7666</v>
      </c>
      <c r="H425" t="s">
        <v>7975</v>
      </c>
      <c r="I425" t="s">
        <v>93</v>
      </c>
      <c r="J425" t="s">
        <v>3093</v>
      </c>
      <c r="K425" s="318"/>
      <c r="L425" t="s">
        <v>391</v>
      </c>
      <c r="M425" s="319">
        <v>45853</v>
      </c>
      <c r="N425" s="318">
        <v>7</v>
      </c>
      <c r="O425" s="318"/>
      <c r="P425" s="318"/>
      <c r="Q425" s="319"/>
      <c r="R425" s="318"/>
      <c r="AA425" s="318" t="s">
        <v>253</v>
      </c>
      <c r="AB425" s="318">
        <v>50018362</v>
      </c>
      <c r="AC425" s="318" t="s">
        <v>80</v>
      </c>
      <c r="AD425" t="s">
        <v>7669</v>
      </c>
      <c r="AE425" s="318">
        <v>27</v>
      </c>
      <c r="AF425" s="320">
        <v>38599</v>
      </c>
      <c r="AG425" s="318"/>
      <c r="AH425" s="320"/>
      <c r="AI425" t="s">
        <v>93</v>
      </c>
    </row>
    <row r="426" spans="1:35">
      <c r="A426" t="s">
        <v>1497</v>
      </c>
      <c r="B426" s="1">
        <v>45849</v>
      </c>
      <c r="C426">
        <v>7</v>
      </c>
      <c r="D426">
        <v>520179</v>
      </c>
      <c r="E426" t="s">
        <v>8730</v>
      </c>
      <c r="F426" t="s">
        <v>93</v>
      </c>
      <c r="G426" t="s">
        <v>7666</v>
      </c>
      <c r="H426" t="s">
        <v>8731</v>
      </c>
      <c r="I426" t="s">
        <v>7800</v>
      </c>
      <c r="J426" t="s">
        <v>158</v>
      </c>
      <c r="K426" s="318"/>
      <c r="L426">
        <v>45860</v>
      </c>
      <c r="M426" s="319">
        <v>45876</v>
      </c>
      <c r="N426" s="318">
        <v>8</v>
      </c>
      <c r="O426" s="318"/>
      <c r="P426" s="318"/>
      <c r="Q426" s="319"/>
      <c r="R426" s="318"/>
      <c r="AA426" s="318" t="s">
        <v>62</v>
      </c>
      <c r="AB426" s="318">
        <v>50018352</v>
      </c>
      <c r="AC426" s="318" t="s">
        <v>63</v>
      </c>
      <c r="AD426" t="s">
        <v>7669</v>
      </c>
      <c r="AE426" s="318">
        <v>20</v>
      </c>
      <c r="AF426" s="320">
        <v>179060</v>
      </c>
      <c r="AG426" s="318">
        <v>31</v>
      </c>
      <c r="AH426" s="320"/>
      <c r="AI426" t="s">
        <v>93</v>
      </c>
    </row>
    <row r="427" spans="1:35">
      <c r="A427" t="s">
        <v>1500</v>
      </c>
      <c r="B427" s="1">
        <v>45849</v>
      </c>
      <c r="C427">
        <v>7</v>
      </c>
      <c r="D427">
        <v>520180</v>
      </c>
      <c r="E427" t="s">
        <v>8732</v>
      </c>
      <c r="F427" t="s">
        <v>93</v>
      </c>
      <c r="G427" t="s">
        <v>7860</v>
      </c>
      <c r="H427" t="s">
        <v>8733</v>
      </c>
      <c r="I427" t="s">
        <v>8734</v>
      </c>
      <c r="J427" t="s">
        <v>158</v>
      </c>
      <c r="K427" s="318"/>
      <c r="L427">
        <v>45881</v>
      </c>
      <c r="M427" s="319">
        <v>45887</v>
      </c>
      <c r="N427" s="318">
        <v>8</v>
      </c>
      <c r="O427" s="318"/>
      <c r="P427" s="318"/>
      <c r="Q427" s="319"/>
      <c r="R427" s="318"/>
      <c r="AA427" s="318" t="s">
        <v>83</v>
      </c>
      <c r="AB427" s="318">
        <v>50018678</v>
      </c>
      <c r="AC427" s="318" t="s">
        <v>84</v>
      </c>
      <c r="AD427" t="s">
        <v>7669</v>
      </c>
      <c r="AE427" s="318">
        <v>21</v>
      </c>
      <c r="AF427" s="320">
        <v>129241</v>
      </c>
      <c r="AG427" s="318">
        <v>10</v>
      </c>
      <c r="AH427" s="320"/>
      <c r="AI427" t="s">
        <v>93</v>
      </c>
    </row>
    <row r="428" spans="1:35">
      <c r="A428" t="s">
        <v>1503</v>
      </c>
      <c r="B428" s="1">
        <v>45852</v>
      </c>
      <c r="C428">
        <v>7</v>
      </c>
      <c r="D428">
        <v>520181</v>
      </c>
      <c r="E428" t="s">
        <v>8735</v>
      </c>
      <c r="F428" t="s">
        <v>93</v>
      </c>
      <c r="G428" t="s">
        <v>759</v>
      </c>
      <c r="H428" t="s">
        <v>8736</v>
      </c>
      <c r="I428" t="s">
        <v>7721</v>
      </c>
      <c r="J428" t="s">
        <v>151</v>
      </c>
      <c r="K428" s="318"/>
      <c r="L428" t="s">
        <v>391</v>
      </c>
      <c r="M428" s="319">
        <v>45856</v>
      </c>
      <c r="N428" s="318">
        <v>7</v>
      </c>
      <c r="O428" s="318"/>
      <c r="P428" s="318"/>
      <c r="Q428" s="319"/>
      <c r="R428" s="318"/>
      <c r="AA428" s="318"/>
      <c r="AB428" s="318">
        <v>50018789</v>
      </c>
      <c r="AC428" s="318" t="s">
        <v>43</v>
      </c>
      <c r="AE428" s="318"/>
      <c r="AF428" s="320"/>
      <c r="AG428" s="318"/>
      <c r="AH428" s="320"/>
      <c r="AI428" t="s">
        <v>93</v>
      </c>
    </row>
    <row r="429" spans="1:35">
      <c r="A429" t="s">
        <v>1506</v>
      </c>
      <c r="B429" s="1">
        <v>45852</v>
      </c>
      <c r="C429">
        <v>7</v>
      </c>
      <c r="D429">
        <v>520182</v>
      </c>
      <c r="E429" t="s">
        <v>8737</v>
      </c>
      <c r="F429" t="s">
        <v>93</v>
      </c>
      <c r="G429" t="s">
        <v>358</v>
      </c>
      <c r="H429" t="s">
        <v>8738</v>
      </c>
      <c r="I429" t="s">
        <v>7690</v>
      </c>
      <c r="J429" t="s">
        <v>158</v>
      </c>
      <c r="K429" s="318"/>
      <c r="L429">
        <v>45855</v>
      </c>
      <c r="M429" s="319">
        <v>45867</v>
      </c>
      <c r="N429" s="318">
        <v>7</v>
      </c>
      <c r="O429" s="318"/>
      <c r="P429" s="318"/>
      <c r="Q429" s="319"/>
      <c r="R429" s="318"/>
      <c r="AA429" s="318" t="s">
        <v>62</v>
      </c>
      <c r="AB429" s="318">
        <v>50018841</v>
      </c>
      <c r="AC429" s="318" t="s">
        <v>63</v>
      </c>
      <c r="AD429" t="s">
        <v>7660</v>
      </c>
      <c r="AE429" s="318">
        <v>21</v>
      </c>
      <c r="AF429" s="320">
        <v>165423</v>
      </c>
      <c r="AG429" s="318">
        <v>15</v>
      </c>
      <c r="AH429" s="320"/>
      <c r="AI429" t="s">
        <v>93</v>
      </c>
    </row>
    <row r="430" spans="1:35">
      <c r="A430" t="s">
        <v>1509</v>
      </c>
      <c r="B430" s="1">
        <v>45852</v>
      </c>
      <c r="C430">
        <v>7</v>
      </c>
      <c r="D430">
        <v>520183</v>
      </c>
      <c r="E430" t="s">
        <v>8739</v>
      </c>
      <c r="F430" t="s">
        <v>93</v>
      </c>
      <c r="G430" t="s">
        <v>7773</v>
      </c>
      <c r="H430" t="s">
        <v>8740</v>
      </c>
      <c r="I430" t="s">
        <v>7690</v>
      </c>
      <c r="J430" t="s">
        <v>158</v>
      </c>
      <c r="K430" s="318"/>
      <c r="L430">
        <v>45868</v>
      </c>
      <c r="M430" s="319">
        <v>45876</v>
      </c>
      <c r="N430" s="318">
        <v>8</v>
      </c>
      <c r="O430" s="318"/>
      <c r="P430" s="318"/>
      <c r="Q430" s="319"/>
      <c r="R430" s="318"/>
      <c r="AA430" s="318" t="s">
        <v>62</v>
      </c>
      <c r="AB430" s="318">
        <v>50018851</v>
      </c>
      <c r="AC430" s="318" t="s">
        <v>63</v>
      </c>
      <c r="AD430" t="s">
        <v>7660</v>
      </c>
      <c r="AE430" s="318">
        <v>21</v>
      </c>
      <c r="AF430" s="320">
        <v>132968</v>
      </c>
      <c r="AG430" s="318">
        <v>12</v>
      </c>
      <c r="AH430" s="320"/>
      <c r="AI430" t="s">
        <v>93</v>
      </c>
    </row>
    <row r="431" spans="1:35">
      <c r="A431" t="s">
        <v>1512</v>
      </c>
      <c r="B431" s="1">
        <v>45852</v>
      </c>
      <c r="C431">
        <v>7</v>
      </c>
      <c r="D431">
        <v>520184</v>
      </c>
      <c r="E431" t="s">
        <v>8741</v>
      </c>
      <c r="F431" t="s">
        <v>93</v>
      </c>
      <c r="G431" t="s">
        <v>7778</v>
      </c>
      <c r="H431" t="s">
        <v>8742</v>
      </c>
      <c r="I431" t="s">
        <v>7698</v>
      </c>
      <c r="J431" t="s">
        <v>8472</v>
      </c>
      <c r="K431" s="318"/>
      <c r="L431">
        <v>45861</v>
      </c>
      <c r="M431" s="319">
        <v>45867</v>
      </c>
      <c r="N431" s="318">
        <v>7</v>
      </c>
      <c r="O431" s="318"/>
      <c r="P431" s="318"/>
      <c r="Q431" s="319"/>
      <c r="R431" s="318"/>
      <c r="AA431" s="318" t="s">
        <v>62</v>
      </c>
      <c r="AB431" s="318">
        <v>50018964</v>
      </c>
      <c r="AC431" s="318" t="s">
        <v>63</v>
      </c>
      <c r="AD431" t="s">
        <v>7669</v>
      </c>
      <c r="AE431" s="318">
        <v>23</v>
      </c>
      <c r="AF431" s="320">
        <v>226597</v>
      </c>
      <c r="AG431" s="318">
        <v>38</v>
      </c>
      <c r="AH431" s="320"/>
      <c r="AI431" t="s">
        <v>93</v>
      </c>
    </row>
    <row r="432" spans="1:35">
      <c r="A432" t="s">
        <v>1516</v>
      </c>
      <c r="B432" s="1">
        <v>45852</v>
      </c>
      <c r="C432">
        <v>7</v>
      </c>
      <c r="D432">
        <v>520185</v>
      </c>
      <c r="E432" t="s">
        <v>8743</v>
      </c>
      <c r="F432" t="s">
        <v>93</v>
      </c>
      <c r="G432" t="s">
        <v>752</v>
      </c>
      <c r="H432" t="s">
        <v>8744</v>
      </c>
      <c r="I432" t="s">
        <v>6259</v>
      </c>
      <c r="J432" t="s">
        <v>1129</v>
      </c>
      <c r="K432" s="318"/>
      <c r="L432">
        <v>45856</v>
      </c>
      <c r="M432" s="319">
        <v>45862</v>
      </c>
      <c r="N432" s="318">
        <v>7</v>
      </c>
      <c r="O432" s="318"/>
      <c r="P432" s="318"/>
      <c r="Q432" s="319"/>
      <c r="R432" s="318"/>
      <c r="AA432" s="318" t="s">
        <v>253</v>
      </c>
      <c r="AB432" s="318">
        <v>50018993</v>
      </c>
      <c r="AC432" s="318" t="s">
        <v>80</v>
      </c>
      <c r="AD432" t="s">
        <v>7660</v>
      </c>
      <c r="AE432" s="318">
        <v>23</v>
      </c>
      <c r="AF432" s="320">
        <v>136528</v>
      </c>
      <c r="AG432" s="318">
        <v>10</v>
      </c>
      <c r="AH432" s="320"/>
      <c r="AI432" t="s">
        <v>93</v>
      </c>
    </row>
    <row r="433" spans="1:35">
      <c r="A433" t="s">
        <v>1519</v>
      </c>
      <c r="B433" s="1">
        <v>45852</v>
      </c>
      <c r="C433">
        <v>7</v>
      </c>
      <c r="D433">
        <v>520186</v>
      </c>
      <c r="E433" t="s">
        <v>8745</v>
      </c>
      <c r="F433" t="s">
        <v>6574</v>
      </c>
      <c r="G433" t="s">
        <v>7860</v>
      </c>
      <c r="H433" t="s">
        <v>8746</v>
      </c>
      <c r="I433" t="s">
        <v>7834</v>
      </c>
      <c r="J433" t="s">
        <v>158</v>
      </c>
      <c r="K433" s="318"/>
      <c r="L433">
        <v>45867</v>
      </c>
      <c r="M433" s="319">
        <v>45882</v>
      </c>
      <c r="N433" s="318">
        <v>8</v>
      </c>
      <c r="O433" s="318"/>
      <c r="P433" s="318"/>
      <c r="Q433" s="319"/>
      <c r="R433" s="318"/>
      <c r="AA433" s="318" t="s">
        <v>83</v>
      </c>
      <c r="AB433" s="318">
        <v>50019222</v>
      </c>
      <c r="AC433" s="318" t="s">
        <v>84</v>
      </c>
      <c r="AD433" t="s">
        <v>7669</v>
      </c>
      <c r="AE433" s="318">
        <v>46</v>
      </c>
      <c r="AF433" s="320">
        <v>196838</v>
      </c>
      <c r="AG433" s="318">
        <v>66</v>
      </c>
      <c r="AH433" s="320"/>
      <c r="AI433" t="s">
        <v>93</v>
      </c>
    </row>
    <row r="434" spans="1:35">
      <c r="A434" t="s">
        <v>1522</v>
      </c>
      <c r="B434" s="1">
        <v>45852</v>
      </c>
      <c r="C434">
        <v>7</v>
      </c>
      <c r="D434">
        <v>520187</v>
      </c>
      <c r="E434" t="s">
        <v>8747</v>
      </c>
      <c r="F434" t="s">
        <v>6574</v>
      </c>
      <c r="G434" t="s">
        <v>7841</v>
      </c>
      <c r="H434" t="s">
        <v>8748</v>
      </c>
      <c r="I434" t="s">
        <v>7834</v>
      </c>
      <c r="J434" t="s">
        <v>8376</v>
      </c>
      <c r="K434" s="318"/>
      <c r="L434">
        <v>45867</v>
      </c>
      <c r="M434" s="319">
        <v>45889</v>
      </c>
      <c r="N434" s="318">
        <v>8</v>
      </c>
      <c r="O434" s="318"/>
      <c r="P434" s="318"/>
      <c r="Q434" s="319"/>
      <c r="R434" s="318"/>
      <c r="AA434" s="318" t="s">
        <v>83</v>
      </c>
      <c r="AB434" s="318">
        <v>50019237</v>
      </c>
      <c r="AC434" s="318" t="s">
        <v>84</v>
      </c>
      <c r="AD434" t="s">
        <v>7669</v>
      </c>
      <c r="AE434" s="318">
        <v>46</v>
      </c>
      <c r="AF434" s="320">
        <v>230661</v>
      </c>
      <c r="AG434" s="318">
        <v>109</v>
      </c>
      <c r="AH434" s="320"/>
      <c r="AI434" t="s">
        <v>93</v>
      </c>
    </row>
    <row r="435" spans="1:35">
      <c r="A435" t="s">
        <v>1525</v>
      </c>
      <c r="B435" s="1">
        <v>45852</v>
      </c>
      <c r="C435">
        <v>7</v>
      </c>
      <c r="D435">
        <v>520188</v>
      </c>
      <c r="E435" t="s">
        <v>8749</v>
      </c>
      <c r="F435" t="s">
        <v>93</v>
      </c>
      <c r="G435" t="s">
        <v>7860</v>
      </c>
      <c r="H435" t="s">
        <v>8750</v>
      </c>
      <c r="I435" t="s">
        <v>7800</v>
      </c>
      <c r="J435" t="s">
        <v>158</v>
      </c>
      <c r="K435" s="318"/>
      <c r="L435">
        <v>45867</v>
      </c>
      <c r="M435" s="319">
        <v>45884</v>
      </c>
      <c r="N435" s="318">
        <v>8</v>
      </c>
      <c r="O435" s="318"/>
      <c r="P435" s="318"/>
      <c r="Q435" s="319"/>
      <c r="R435" s="318"/>
      <c r="AA435" s="318" t="s">
        <v>83</v>
      </c>
      <c r="AB435" s="318">
        <v>50019050</v>
      </c>
      <c r="AC435" s="318" t="s">
        <v>84</v>
      </c>
      <c r="AD435" t="s">
        <v>7669</v>
      </c>
      <c r="AE435" s="318">
        <v>20</v>
      </c>
      <c r="AF435" s="320">
        <v>200672</v>
      </c>
      <c r="AG435" s="318">
        <v>46</v>
      </c>
      <c r="AH435" s="320"/>
      <c r="AI435" t="s">
        <v>93</v>
      </c>
    </row>
    <row r="436" spans="1:35">
      <c r="A436" t="s">
        <v>1528</v>
      </c>
      <c r="B436" s="1">
        <v>45852</v>
      </c>
      <c r="C436">
        <v>7</v>
      </c>
      <c r="D436">
        <v>520189</v>
      </c>
      <c r="E436" t="s">
        <v>8611</v>
      </c>
      <c r="F436" t="s">
        <v>93</v>
      </c>
      <c r="G436" t="s">
        <v>7778</v>
      </c>
      <c r="H436" t="s">
        <v>8612</v>
      </c>
      <c r="I436" t="s">
        <v>8613</v>
      </c>
      <c r="J436" t="s">
        <v>3902</v>
      </c>
      <c r="K436" s="318"/>
      <c r="L436" t="s">
        <v>391</v>
      </c>
      <c r="M436" s="319">
        <v>45855</v>
      </c>
      <c r="N436" s="318">
        <v>7</v>
      </c>
      <c r="O436" s="318"/>
      <c r="P436" s="318"/>
      <c r="Q436" s="319"/>
      <c r="R436" s="318"/>
      <c r="AA436" s="318" t="s">
        <v>253</v>
      </c>
      <c r="AB436" s="318">
        <v>50019017</v>
      </c>
      <c r="AC436" s="318" t="s">
        <v>80</v>
      </c>
      <c r="AD436" t="s">
        <v>7669</v>
      </c>
      <c r="AE436" s="318">
        <v>20</v>
      </c>
      <c r="AF436" s="320">
        <v>45631</v>
      </c>
      <c r="AG436" s="318"/>
      <c r="AH436" s="320"/>
      <c r="AI436" t="s">
        <v>93</v>
      </c>
    </row>
    <row r="437" spans="1:35">
      <c r="A437" t="s">
        <v>1531</v>
      </c>
      <c r="B437" s="1">
        <v>45852</v>
      </c>
      <c r="C437">
        <v>7</v>
      </c>
      <c r="D437">
        <v>520190</v>
      </c>
      <c r="E437" t="s">
        <v>8751</v>
      </c>
      <c r="F437" t="s">
        <v>93</v>
      </c>
      <c r="G437" t="s">
        <v>7860</v>
      </c>
      <c r="H437" t="s">
        <v>8752</v>
      </c>
      <c r="I437" t="s">
        <v>7690</v>
      </c>
      <c r="J437" t="s">
        <v>158</v>
      </c>
      <c r="K437" s="318"/>
      <c r="L437">
        <v>45868</v>
      </c>
      <c r="M437" s="319">
        <v>45876</v>
      </c>
      <c r="N437" s="318">
        <v>8</v>
      </c>
      <c r="O437" s="318"/>
      <c r="P437" s="318"/>
      <c r="Q437" s="319"/>
      <c r="R437" s="318"/>
      <c r="AA437" s="318" t="s">
        <v>62</v>
      </c>
      <c r="AB437" s="318">
        <v>50019533</v>
      </c>
      <c r="AC437" s="318" t="s">
        <v>63</v>
      </c>
      <c r="AD437" t="s">
        <v>7669</v>
      </c>
      <c r="AE437" s="318">
        <v>21</v>
      </c>
      <c r="AF437" s="320">
        <v>168806</v>
      </c>
      <c r="AG437" s="318">
        <v>22</v>
      </c>
      <c r="AH437" s="320"/>
      <c r="AI437" t="s">
        <v>93</v>
      </c>
    </row>
    <row r="438" spans="1:35">
      <c r="A438" t="s">
        <v>1534</v>
      </c>
      <c r="B438" s="1">
        <v>45853</v>
      </c>
      <c r="C438">
        <v>7</v>
      </c>
      <c r="D438">
        <v>520191</v>
      </c>
      <c r="E438" t="s">
        <v>8753</v>
      </c>
      <c r="F438" t="s">
        <v>93</v>
      </c>
      <c r="G438" t="s">
        <v>7773</v>
      </c>
      <c r="H438" t="s">
        <v>8754</v>
      </c>
      <c r="I438" t="s">
        <v>7677</v>
      </c>
      <c r="J438" t="s">
        <v>158</v>
      </c>
      <c r="K438" s="318"/>
      <c r="L438">
        <v>45883</v>
      </c>
      <c r="M438" s="319">
        <v>45904</v>
      </c>
      <c r="N438" s="318">
        <v>9</v>
      </c>
      <c r="O438" s="318"/>
      <c r="P438" s="318" t="s">
        <v>6518</v>
      </c>
      <c r="Q438" s="319">
        <v>45870</v>
      </c>
      <c r="R438" s="318" t="s">
        <v>62</v>
      </c>
      <c r="S438">
        <v>54950</v>
      </c>
      <c r="AA438" s="318"/>
      <c r="AB438" s="318">
        <v>50019161</v>
      </c>
      <c r="AC438" s="318" t="s">
        <v>43</v>
      </c>
      <c r="AE438" s="318"/>
      <c r="AF438" s="320"/>
      <c r="AG438" s="318"/>
      <c r="AH438" s="320"/>
      <c r="AI438" t="s">
        <v>93</v>
      </c>
    </row>
    <row r="439" spans="1:35">
      <c r="A439" t="s">
        <v>1538</v>
      </c>
      <c r="B439" s="1">
        <v>45853</v>
      </c>
      <c r="C439">
        <v>7</v>
      </c>
      <c r="D439">
        <v>520192</v>
      </c>
      <c r="E439" t="s">
        <v>8755</v>
      </c>
      <c r="F439" t="s">
        <v>93</v>
      </c>
      <c r="G439" t="s">
        <v>7841</v>
      </c>
      <c r="H439" t="s">
        <v>8756</v>
      </c>
      <c r="I439" t="s">
        <v>7769</v>
      </c>
      <c r="J439" t="s">
        <v>158</v>
      </c>
      <c r="K439" s="318"/>
      <c r="L439">
        <v>45887</v>
      </c>
      <c r="M439" s="319">
        <v>45891</v>
      </c>
      <c r="N439" s="318">
        <v>8</v>
      </c>
      <c r="O439" s="318"/>
      <c r="P439" s="318"/>
      <c r="Q439" s="319"/>
      <c r="R439" s="318"/>
      <c r="AA439" s="318" t="s">
        <v>77</v>
      </c>
      <c r="AB439" s="318">
        <v>50019099</v>
      </c>
      <c r="AC439" s="318" t="s">
        <v>101</v>
      </c>
      <c r="AD439" t="s">
        <v>7669</v>
      </c>
      <c r="AE439" s="318">
        <v>21</v>
      </c>
      <c r="AF439" s="320">
        <v>167290</v>
      </c>
      <c r="AG439" s="318">
        <v>58</v>
      </c>
      <c r="AH439" s="320"/>
      <c r="AI439" t="s">
        <v>93</v>
      </c>
    </row>
    <row r="440" spans="1:35">
      <c r="A440" t="s">
        <v>1541</v>
      </c>
      <c r="B440" s="1">
        <v>45853</v>
      </c>
      <c r="C440">
        <v>7</v>
      </c>
      <c r="D440">
        <v>520193</v>
      </c>
      <c r="E440" t="s">
        <v>8757</v>
      </c>
      <c r="F440" t="s">
        <v>93</v>
      </c>
      <c r="G440" t="s">
        <v>7666</v>
      </c>
      <c r="H440" t="s">
        <v>8758</v>
      </c>
      <c r="I440" t="s">
        <v>7769</v>
      </c>
      <c r="J440" t="s">
        <v>158</v>
      </c>
      <c r="K440" s="318"/>
      <c r="L440">
        <v>45876</v>
      </c>
      <c r="M440" s="319">
        <v>45884</v>
      </c>
      <c r="N440" s="318">
        <v>8</v>
      </c>
      <c r="O440" s="318"/>
      <c r="P440" s="318"/>
      <c r="Q440" s="319"/>
      <c r="R440" s="318"/>
      <c r="AA440" s="318" t="s">
        <v>62</v>
      </c>
      <c r="AB440" s="318">
        <v>50019053</v>
      </c>
      <c r="AC440" s="318" t="s">
        <v>63</v>
      </c>
      <c r="AD440" t="s">
        <v>7669</v>
      </c>
      <c r="AE440" s="318">
        <v>21</v>
      </c>
      <c r="AF440" s="320">
        <v>177113</v>
      </c>
      <c r="AG440" s="318">
        <v>68</v>
      </c>
      <c r="AH440" s="320"/>
      <c r="AI440" t="s">
        <v>93</v>
      </c>
    </row>
    <row r="441" spans="1:35">
      <c r="A441" t="s">
        <v>1544</v>
      </c>
      <c r="B441" s="1">
        <v>45853</v>
      </c>
      <c r="C441">
        <v>7</v>
      </c>
      <c r="D441">
        <v>520194</v>
      </c>
      <c r="E441" t="s">
        <v>8759</v>
      </c>
      <c r="F441" t="s">
        <v>93</v>
      </c>
      <c r="G441" t="s">
        <v>7778</v>
      </c>
      <c r="H441" t="s">
        <v>8760</v>
      </c>
      <c r="I441" t="s">
        <v>7668</v>
      </c>
      <c r="J441" t="s">
        <v>158</v>
      </c>
      <c r="K441" s="318"/>
      <c r="L441">
        <v>45868</v>
      </c>
      <c r="M441" s="319">
        <v>45873</v>
      </c>
      <c r="N441" s="318">
        <v>8</v>
      </c>
      <c r="O441" s="318"/>
      <c r="P441" s="318"/>
      <c r="Q441" s="319"/>
      <c r="R441" s="318"/>
      <c r="AA441" s="318" t="s">
        <v>62</v>
      </c>
      <c r="AB441" s="318">
        <v>50019203</v>
      </c>
      <c r="AC441" s="318" t="s">
        <v>63</v>
      </c>
      <c r="AD441" t="s">
        <v>7669</v>
      </c>
      <c r="AE441" s="318">
        <v>27</v>
      </c>
      <c r="AF441" s="320">
        <v>193689</v>
      </c>
      <c r="AG441" s="318">
        <v>62</v>
      </c>
      <c r="AH441" s="320"/>
      <c r="AI441" t="s">
        <v>93</v>
      </c>
    </row>
    <row r="442" spans="1:35">
      <c r="A442" t="s">
        <v>1548</v>
      </c>
      <c r="B442" s="1">
        <v>45853</v>
      </c>
      <c r="C442">
        <v>7</v>
      </c>
      <c r="D442">
        <v>520195</v>
      </c>
      <c r="E442" t="s">
        <v>8761</v>
      </c>
      <c r="F442" t="s">
        <v>93</v>
      </c>
      <c r="G442" t="s">
        <v>7841</v>
      </c>
      <c r="H442" t="s">
        <v>8762</v>
      </c>
      <c r="I442" t="s">
        <v>7668</v>
      </c>
      <c r="J442" t="s">
        <v>158</v>
      </c>
      <c r="K442" s="318"/>
      <c r="L442">
        <v>45868</v>
      </c>
      <c r="M442" s="319">
        <v>45876</v>
      </c>
      <c r="N442" s="318">
        <v>8</v>
      </c>
      <c r="O442" s="318"/>
      <c r="P442" s="318"/>
      <c r="Q442" s="319"/>
      <c r="R442" s="318"/>
      <c r="AA442" s="318" t="s">
        <v>62</v>
      </c>
      <c r="AB442" s="318">
        <v>50019198</v>
      </c>
      <c r="AC442" s="318" t="s">
        <v>63</v>
      </c>
      <c r="AD442" t="s">
        <v>7669</v>
      </c>
      <c r="AE442" s="318">
        <v>27</v>
      </c>
      <c r="AF442" s="320">
        <v>221853</v>
      </c>
      <c r="AG442" s="318">
        <v>62</v>
      </c>
      <c r="AH442" s="320"/>
      <c r="AI442" t="s">
        <v>93</v>
      </c>
    </row>
    <row r="443" spans="1:35">
      <c r="A443" t="s">
        <v>1551</v>
      </c>
      <c r="B443" s="1">
        <v>45853</v>
      </c>
      <c r="C443">
        <v>7</v>
      </c>
      <c r="D443">
        <v>520196</v>
      </c>
      <c r="E443" t="s">
        <v>8763</v>
      </c>
      <c r="F443" t="s">
        <v>93</v>
      </c>
      <c r="G443" t="s">
        <v>7696</v>
      </c>
      <c r="H443" t="s">
        <v>8764</v>
      </c>
      <c r="I443" t="s">
        <v>7800</v>
      </c>
      <c r="J443" t="s">
        <v>158</v>
      </c>
      <c r="K443" s="318"/>
      <c r="L443">
        <v>45860</v>
      </c>
      <c r="M443" s="319">
        <v>45874</v>
      </c>
      <c r="N443" s="318">
        <v>8</v>
      </c>
      <c r="O443" s="318"/>
      <c r="P443" s="318"/>
      <c r="Q443" s="319"/>
      <c r="R443" s="318"/>
      <c r="AA443" s="318" t="s">
        <v>62</v>
      </c>
      <c r="AB443" s="318">
        <v>50019184</v>
      </c>
      <c r="AC443" s="318" t="s">
        <v>63</v>
      </c>
      <c r="AD443" t="s">
        <v>7660</v>
      </c>
      <c r="AE443" s="318">
        <v>27</v>
      </c>
      <c r="AF443" s="320">
        <v>178116</v>
      </c>
      <c r="AG443" s="318">
        <v>13</v>
      </c>
      <c r="AH443" s="320"/>
      <c r="AI443" t="s">
        <v>93</v>
      </c>
    </row>
    <row r="444" spans="1:35">
      <c r="A444" t="s">
        <v>1552</v>
      </c>
      <c r="B444" s="1">
        <v>45853</v>
      </c>
      <c r="C444">
        <v>7</v>
      </c>
      <c r="D444">
        <v>520197</v>
      </c>
      <c r="E444" t="s">
        <v>8765</v>
      </c>
      <c r="F444" t="s">
        <v>93</v>
      </c>
      <c r="G444" t="s">
        <v>7727</v>
      </c>
      <c r="H444" t="s">
        <v>8766</v>
      </c>
      <c r="I444" t="s">
        <v>7698</v>
      </c>
      <c r="J444" t="s">
        <v>158</v>
      </c>
      <c r="K444" s="318"/>
      <c r="L444">
        <v>45869</v>
      </c>
      <c r="M444" s="319">
        <v>45882</v>
      </c>
      <c r="N444" s="318">
        <v>8</v>
      </c>
      <c r="O444" s="318"/>
      <c r="P444" s="318"/>
      <c r="Q444" s="319"/>
      <c r="R444" s="318"/>
      <c r="AA444" s="318" t="s">
        <v>62</v>
      </c>
      <c r="AB444" s="318">
        <v>50019104</v>
      </c>
      <c r="AC444" s="318" t="s">
        <v>63</v>
      </c>
      <c r="AD444" t="s">
        <v>7669</v>
      </c>
      <c r="AE444" s="318">
        <v>20</v>
      </c>
      <c r="AF444" s="320">
        <v>252368</v>
      </c>
      <c r="AG444" s="318">
        <v>73</v>
      </c>
      <c r="AH444" s="320"/>
      <c r="AI444" t="s">
        <v>93</v>
      </c>
    </row>
    <row r="445" spans="1:35">
      <c r="A445" t="s">
        <v>1555</v>
      </c>
      <c r="B445" s="1">
        <v>45854</v>
      </c>
      <c r="C445">
        <v>7</v>
      </c>
      <c r="D445">
        <v>520198</v>
      </c>
      <c r="E445" t="s">
        <v>8767</v>
      </c>
      <c r="F445" t="s">
        <v>93</v>
      </c>
      <c r="G445" t="s">
        <v>7778</v>
      </c>
      <c r="H445" t="s">
        <v>8768</v>
      </c>
      <c r="I445" t="s">
        <v>93</v>
      </c>
      <c r="J445" t="s">
        <v>3093</v>
      </c>
      <c r="K445" s="318"/>
      <c r="L445">
        <v>45861</v>
      </c>
      <c r="M445" s="319">
        <v>45867</v>
      </c>
      <c r="N445" s="318">
        <v>7</v>
      </c>
      <c r="O445" s="318"/>
      <c r="P445" s="318"/>
      <c r="Q445" s="319"/>
      <c r="R445" s="318"/>
      <c r="AA445" s="318" t="s">
        <v>83</v>
      </c>
      <c r="AB445" s="318">
        <v>50019382</v>
      </c>
      <c r="AC445" s="318" t="s">
        <v>84</v>
      </c>
      <c r="AD445" t="s">
        <v>7669</v>
      </c>
      <c r="AE445" s="318">
        <v>27</v>
      </c>
      <c r="AF445" s="320">
        <v>42344</v>
      </c>
      <c r="AG445" s="318"/>
      <c r="AH445" s="320"/>
      <c r="AI445" t="s">
        <v>93</v>
      </c>
    </row>
    <row r="446" spans="1:35">
      <c r="A446" t="s">
        <v>1559</v>
      </c>
      <c r="B446" s="1">
        <v>45853</v>
      </c>
      <c r="C446">
        <v>7</v>
      </c>
      <c r="D446">
        <v>520199</v>
      </c>
      <c r="E446" t="s">
        <v>8769</v>
      </c>
      <c r="F446" t="s">
        <v>93</v>
      </c>
      <c r="G446" t="s">
        <v>8346</v>
      </c>
      <c r="H446" t="s">
        <v>8770</v>
      </c>
      <c r="I446" t="s">
        <v>7769</v>
      </c>
      <c r="J446" t="s">
        <v>158</v>
      </c>
      <c r="K446" s="318"/>
      <c r="L446">
        <v>45876</v>
      </c>
      <c r="M446" s="319">
        <v>45888</v>
      </c>
      <c r="N446" s="318">
        <v>8</v>
      </c>
      <c r="O446" s="318"/>
      <c r="P446" s="318"/>
      <c r="Q446" s="319"/>
      <c r="R446" s="318"/>
      <c r="AA446" s="318" t="s">
        <v>83</v>
      </c>
      <c r="AB446" s="318">
        <v>50019342</v>
      </c>
      <c r="AC446" s="318" t="s">
        <v>84</v>
      </c>
      <c r="AD446" t="s">
        <v>7660</v>
      </c>
      <c r="AE446" s="318">
        <v>21</v>
      </c>
      <c r="AF446" s="320">
        <v>149052</v>
      </c>
      <c r="AG446" s="318">
        <v>10</v>
      </c>
      <c r="AH446" s="320"/>
      <c r="AI446" t="s">
        <v>93</v>
      </c>
    </row>
    <row r="447" spans="1:35">
      <c r="A447" t="s">
        <v>1563</v>
      </c>
      <c r="B447" s="1">
        <v>45853</v>
      </c>
      <c r="C447">
        <v>7</v>
      </c>
      <c r="D447">
        <v>520200</v>
      </c>
      <c r="E447" t="s">
        <v>8771</v>
      </c>
      <c r="F447" t="s">
        <v>93</v>
      </c>
      <c r="G447" t="s">
        <v>7727</v>
      </c>
      <c r="H447" t="s">
        <v>8772</v>
      </c>
      <c r="I447" t="s">
        <v>7668</v>
      </c>
      <c r="J447" t="s">
        <v>158</v>
      </c>
      <c r="K447" s="318"/>
      <c r="L447" t="s">
        <v>5814</v>
      </c>
      <c r="M447" s="319">
        <v>45987</v>
      </c>
      <c r="N447" s="318">
        <v>11</v>
      </c>
      <c r="O447" s="318"/>
      <c r="P447" s="318"/>
      <c r="Q447" s="319"/>
      <c r="R447" s="318"/>
      <c r="AA447" s="318" t="s">
        <v>182</v>
      </c>
      <c r="AB447" s="318">
        <v>50019254</v>
      </c>
      <c r="AC447" s="318" t="s">
        <v>35</v>
      </c>
      <c r="AD447" t="s">
        <v>7669</v>
      </c>
      <c r="AE447" s="318">
        <v>27</v>
      </c>
      <c r="AF447" s="320">
        <v>204111</v>
      </c>
      <c r="AG447" s="318">
        <v>116</v>
      </c>
      <c r="AH447" s="320"/>
      <c r="AI447" t="s">
        <v>93</v>
      </c>
    </row>
    <row r="448" spans="1:35">
      <c r="A448" t="s">
        <v>1567</v>
      </c>
      <c r="B448" s="1">
        <v>45854</v>
      </c>
      <c r="C448">
        <v>7</v>
      </c>
      <c r="D448">
        <v>520201</v>
      </c>
      <c r="E448" t="s">
        <v>8773</v>
      </c>
      <c r="F448" t="s">
        <v>93</v>
      </c>
      <c r="G448" t="s">
        <v>8386</v>
      </c>
      <c r="H448" t="s">
        <v>8774</v>
      </c>
      <c r="I448" t="s">
        <v>7690</v>
      </c>
      <c r="J448" t="s">
        <v>1801</v>
      </c>
      <c r="K448" s="318"/>
      <c r="L448" t="s">
        <v>391</v>
      </c>
      <c r="M448" s="319">
        <v>45957</v>
      </c>
      <c r="N448" s="318">
        <v>10</v>
      </c>
      <c r="O448" s="318"/>
      <c r="P448" s="318"/>
      <c r="Q448" s="319"/>
      <c r="R448" s="318"/>
      <c r="AA448" s="318" t="s">
        <v>77</v>
      </c>
      <c r="AB448" s="318">
        <v>50019579</v>
      </c>
      <c r="AC448" s="318" t="s">
        <v>101</v>
      </c>
      <c r="AD448" t="s">
        <v>7660</v>
      </c>
      <c r="AE448" s="318">
        <v>24</v>
      </c>
      <c r="AF448" s="320">
        <v>107063</v>
      </c>
      <c r="AG448" s="318"/>
      <c r="AH448" s="320"/>
      <c r="AI448" t="s">
        <v>93</v>
      </c>
    </row>
    <row r="449" spans="1:35">
      <c r="A449" t="s">
        <v>1571</v>
      </c>
      <c r="B449" s="1">
        <v>45855</v>
      </c>
      <c r="C449">
        <v>7</v>
      </c>
      <c r="D449">
        <v>520202</v>
      </c>
      <c r="E449" t="s">
        <v>8775</v>
      </c>
      <c r="F449" t="s">
        <v>93</v>
      </c>
      <c r="G449" t="s">
        <v>7879</v>
      </c>
      <c r="H449" t="s">
        <v>8776</v>
      </c>
      <c r="I449" t="s">
        <v>8613</v>
      </c>
      <c r="J449" t="s">
        <v>3902</v>
      </c>
      <c r="K449" s="318"/>
      <c r="L449" t="s">
        <v>391</v>
      </c>
      <c r="M449" s="319">
        <v>45856</v>
      </c>
      <c r="N449" s="318">
        <v>7</v>
      </c>
      <c r="O449" s="318"/>
      <c r="P449" s="318"/>
      <c r="Q449" s="319"/>
      <c r="R449" s="318"/>
      <c r="AA449" s="318" t="s">
        <v>253</v>
      </c>
      <c r="AB449" s="318">
        <v>50019614</v>
      </c>
      <c r="AC449" s="318" t="s">
        <v>80</v>
      </c>
      <c r="AD449" t="s">
        <v>7660</v>
      </c>
      <c r="AE449" s="318">
        <v>20</v>
      </c>
      <c r="AF449" s="320">
        <v>31253</v>
      </c>
      <c r="AG449" s="318"/>
      <c r="AH449" s="320"/>
      <c r="AI449" t="s">
        <v>93</v>
      </c>
    </row>
    <row r="450" spans="1:35">
      <c r="A450" t="s">
        <v>1574</v>
      </c>
      <c r="B450" s="1">
        <v>45854</v>
      </c>
      <c r="C450">
        <v>7</v>
      </c>
      <c r="D450">
        <v>520203</v>
      </c>
      <c r="E450" t="s">
        <v>8777</v>
      </c>
      <c r="F450" t="s">
        <v>93</v>
      </c>
      <c r="G450" t="s">
        <v>7841</v>
      </c>
      <c r="H450" t="s">
        <v>8778</v>
      </c>
      <c r="I450" t="s">
        <v>7721</v>
      </c>
      <c r="J450" t="s">
        <v>158</v>
      </c>
      <c r="K450" s="318"/>
      <c r="L450">
        <v>45862</v>
      </c>
      <c r="M450" s="319">
        <v>45888</v>
      </c>
      <c r="N450" s="318">
        <v>8</v>
      </c>
      <c r="O450" s="318"/>
      <c r="P450" s="318"/>
      <c r="Q450" s="319"/>
      <c r="R450" s="318"/>
      <c r="AA450" s="318" t="s">
        <v>62</v>
      </c>
      <c r="AB450" s="318">
        <v>50019613</v>
      </c>
      <c r="AC450" s="318" t="s">
        <v>63</v>
      </c>
      <c r="AD450" t="s">
        <v>7669</v>
      </c>
      <c r="AE450" s="318">
        <v>21</v>
      </c>
      <c r="AF450" s="320">
        <v>179950</v>
      </c>
      <c r="AG450" s="318">
        <v>10</v>
      </c>
      <c r="AH450" s="320"/>
      <c r="AI450" t="s">
        <v>93</v>
      </c>
    </row>
    <row r="451" spans="1:35">
      <c r="A451" t="s">
        <v>1577</v>
      </c>
      <c r="B451" s="1">
        <v>45854</v>
      </c>
      <c r="C451">
        <v>7</v>
      </c>
      <c r="D451">
        <v>520204</v>
      </c>
      <c r="E451" t="s">
        <v>8779</v>
      </c>
      <c r="F451" t="s">
        <v>93</v>
      </c>
      <c r="G451" t="s">
        <v>7696</v>
      </c>
      <c r="H451" t="s">
        <v>8780</v>
      </c>
      <c r="I451" t="s">
        <v>93</v>
      </c>
      <c r="J451" t="s">
        <v>158</v>
      </c>
      <c r="K451" s="318"/>
      <c r="L451">
        <v>45860</v>
      </c>
      <c r="M451" s="319">
        <v>45869</v>
      </c>
      <c r="N451" s="318">
        <v>7</v>
      </c>
      <c r="O451" s="318"/>
      <c r="P451" s="318"/>
      <c r="Q451" s="319"/>
      <c r="R451" s="318"/>
      <c r="AA451" s="318" t="s">
        <v>62</v>
      </c>
      <c r="AB451" s="318">
        <v>50019568</v>
      </c>
      <c r="AC451" s="318" t="s">
        <v>63</v>
      </c>
      <c r="AD451" t="s">
        <v>7660</v>
      </c>
      <c r="AE451" s="318">
        <v>21</v>
      </c>
      <c r="AF451" s="320">
        <v>178056</v>
      </c>
      <c r="AG451" s="318">
        <v>18</v>
      </c>
      <c r="AH451" s="320"/>
      <c r="AI451" t="s">
        <v>93</v>
      </c>
    </row>
    <row r="452" spans="1:35">
      <c r="A452" t="s">
        <v>1580</v>
      </c>
      <c r="B452" s="1">
        <v>45854</v>
      </c>
      <c r="C452">
        <v>7</v>
      </c>
      <c r="D452">
        <v>520205</v>
      </c>
      <c r="E452" t="s">
        <v>8781</v>
      </c>
      <c r="F452" t="s">
        <v>93</v>
      </c>
      <c r="G452" t="s">
        <v>752</v>
      </c>
      <c r="H452" t="s">
        <v>8782</v>
      </c>
      <c r="I452" t="s">
        <v>7769</v>
      </c>
      <c r="J452" t="s">
        <v>158</v>
      </c>
      <c r="K452" s="318"/>
      <c r="L452">
        <v>45860</v>
      </c>
      <c r="M452" s="319">
        <v>45881</v>
      </c>
      <c r="N452" s="318">
        <v>8</v>
      </c>
      <c r="O452" s="318"/>
      <c r="P452" s="318"/>
      <c r="Q452" s="319"/>
      <c r="R452" s="318"/>
      <c r="AA452" s="318" t="s">
        <v>62</v>
      </c>
      <c r="AB452" s="318">
        <v>50019541</v>
      </c>
      <c r="AC452" s="318" t="s">
        <v>63</v>
      </c>
      <c r="AD452" t="s">
        <v>7660</v>
      </c>
      <c r="AE452" s="318">
        <v>27</v>
      </c>
      <c r="AF452" s="320">
        <v>231233</v>
      </c>
      <c r="AG452" s="318">
        <v>97</v>
      </c>
      <c r="AH452" s="320"/>
      <c r="AI452" t="s">
        <v>93</v>
      </c>
    </row>
    <row r="453" spans="1:35">
      <c r="A453" t="s">
        <v>1583</v>
      </c>
      <c r="B453" s="1">
        <v>45854</v>
      </c>
      <c r="C453">
        <v>7</v>
      </c>
      <c r="D453">
        <v>520206</v>
      </c>
      <c r="E453" t="s">
        <v>8783</v>
      </c>
      <c r="F453" t="s">
        <v>93</v>
      </c>
      <c r="G453" t="s">
        <v>7778</v>
      </c>
      <c r="H453" t="s">
        <v>8784</v>
      </c>
      <c r="I453" t="s">
        <v>7668</v>
      </c>
      <c r="J453" t="s">
        <v>158</v>
      </c>
      <c r="K453" s="318"/>
      <c r="L453">
        <v>45868</v>
      </c>
      <c r="M453" s="319">
        <v>45877</v>
      </c>
      <c r="N453" s="318">
        <v>8</v>
      </c>
      <c r="O453" s="318"/>
      <c r="P453" s="318"/>
      <c r="Q453" s="319"/>
      <c r="R453" s="318"/>
      <c r="AA453" s="318" t="s">
        <v>62</v>
      </c>
      <c r="AB453" s="318">
        <v>50019556</v>
      </c>
      <c r="AC453" s="318" t="s">
        <v>63</v>
      </c>
      <c r="AD453" t="s">
        <v>7669</v>
      </c>
      <c r="AE453" s="318">
        <v>21</v>
      </c>
      <c r="AF453" s="320">
        <v>152873</v>
      </c>
      <c r="AG453" s="318">
        <v>39</v>
      </c>
      <c r="AH453" s="320"/>
      <c r="AI453" t="s">
        <v>93</v>
      </c>
    </row>
    <row r="454" spans="1:35">
      <c r="A454" t="s">
        <v>1586</v>
      </c>
      <c r="B454" s="1">
        <v>45854</v>
      </c>
      <c r="C454">
        <v>7</v>
      </c>
      <c r="D454">
        <v>520207</v>
      </c>
      <c r="E454" t="s">
        <v>8785</v>
      </c>
      <c r="F454" t="s">
        <v>93</v>
      </c>
      <c r="G454" t="s">
        <v>752</v>
      </c>
      <c r="H454" t="s">
        <v>8786</v>
      </c>
      <c r="I454" t="s">
        <v>7668</v>
      </c>
      <c r="J454" t="s">
        <v>158</v>
      </c>
      <c r="K454" s="318"/>
      <c r="L454">
        <v>45860</v>
      </c>
      <c r="M454" s="319">
        <v>45882</v>
      </c>
      <c r="N454" s="318">
        <v>8</v>
      </c>
      <c r="O454" s="318"/>
      <c r="P454" s="318"/>
      <c r="Q454" s="319"/>
      <c r="R454" s="318"/>
      <c r="AA454" s="318" t="s">
        <v>62</v>
      </c>
      <c r="AB454" s="318">
        <v>50019538</v>
      </c>
      <c r="AC454" s="318" t="s">
        <v>63</v>
      </c>
      <c r="AD454" t="s">
        <v>7660</v>
      </c>
      <c r="AE454" s="318">
        <v>21</v>
      </c>
      <c r="AF454" s="320">
        <v>191305</v>
      </c>
      <c r="AG454" s="318">
        <v>26</v>
      </c>
      <c r="AH454" s="320"/>
      <c r="AI454" t="s">
        <v>93</v>
      </c>
    </row>
    <row r="455" spans="1:35">
      <c r="A455" t="s">
        <v>1589</v>
      </c>
      <c r="B455" s="1">
        <v>45855</v>
      </c>
      <c r="C455">
        <v>7</v>
      </c>
      <c r="D455">
        <v>520208</v>
      </c>
      <c r="E455" t="s">
        <v>8787</v>
      </c>
      <c r="F455" t="s">
        <v>93</v>
      </c>
      <c r="G455" t="s">
        <v>7661</v>
      </c>
      <c r="H455" t="s">
        <v>8788</v>
      </c>
      <c r="I455" t="s">
        <v>7721</v>
      </c>
      <c r="J455" t="s">
        <v>1801</v>
      </c>
      <c r="K455" s="318"/>
      <c r="L455" t="s">
        <v>391</v>
      </c>
      <c r="M455" s="319">
        <v>45868</v>
      </c>
      <c r="N455" s="318">
        <v>7</v>
      </c>
      <c r="O455" s="318"/>
      <c r="P455" s="318"/>
      <c r="Q455" s="319"/>
      <c r="R455" s="318"/>
      <c r="AA455" s="318" t="s">
        <v>253</v>
      </c>
      <c r="AB455" s="318">
        <v>50019777</v>
      </c>
      <c r="AC455" s="318" t="s">
        <v>80</v>
      </c>
      <c r="AD455" t="s">
        <v>7660</v>
      </c>
      <c r="AE455" s="318">
        <v>23</v>
      </c>
      <c r="AF455" s="320">
        <v>5242</v>
      </c>
      <c r="AG455" s="318"/>
      <c r="AH455" s="320"/>
      <c r="AI455" t="s">
        <v>93</v>
      </c>
    </row>
    <row r="456" spans="1:35">
      <c r="A456" t="s">
        <v>1592</v>
      </c>
      <c r="B456" s="1">
        <v>45854</v>
      </c>
      <c r="C456">
        <v>7</v>
      </c>
      <c r="D456">
        <v>520209</v>
      </c>
      <c r="E456" t="s">
        <v>8789</v>
      </c>
      <c r="F456" t="s">
        <v>93</v>
      </c>
      <c r="G456" t="s">
        <v>7727</v>
      </c>
      <c r="H456" t="s">
        <v>8772</v>
      </c>
      <c r="I456" t="s">
        <v>7668</v>
      </c>
      <c r="J456" t="s">
        <v>158</v>
      </c>
      <c r="K456" s="318"/>
      <c r="L456">
        <v>45882</v>
      </c>
      <c r="M456" s="319">
        <v>45889</v>
      </c>
      <c r="N456" s="318">
        <v>8</v>
      </c>
      <c r="O456" s="318"/>
      <c r="P456" s="318"/>
      <c r="Q456" s="319"/>
      <c r="R456" s="318"/>
      <c r="AA456" s="318" t="s">
        <v>83</v>
      </c>
      <c r="AB456" s="318">
        <v>50019537</v>
      </c>
      <c r="AC456" s="318" t="s">
        <v>84</v>
      </c>
      <c r="AD456" t="s">
        <v>7669</v>
      </c>
      <c r="AE456" s="318">
        <v>27</v>
      </c>
      <c r="AF456" s="320">
        <v>208710</v>
      </c>
      <c r="AG456" s="318">
        <v>73</v>
      </c>
      <c r="AH456" s="320"/>
      <c r="AI456" t="s">
        <v>93</v>
      </c>
    </row>
    <row r="457" spans="1:35">
      <c r="A457" t="s">
        <v>1597</v>
      </c>
      <c r="B457" s="1">
        <v>45854</v>
      </c>
      <c r="C457">
        <v>7</v>
      </c>
      <c r="D457">
        <v>520210</v>
      </c>
      <c r="E457" t="s">
        <v>8790</v>
      </c>
      <c r="F457" t="s">
        <v>93</v>
      </c>
      <c r="G457" t="s">
        <v>7727</v>
      </c>
      <c r="H457" t="s">
        <v>8791</v>
      </c>
      <c r="I457" t="s">
        <v>7704</v>
      </c>
      <c r="J457" t="s">
        <v>3655</v>
      </c>
      <c r="K457" s="318"/>
      <c r="L457">
        <v>45869</v>
      </c>
      <c r="M457" s="319">
        <v>45881</v>
      </c>
      <c r="N457" s="318">
        <v>8</v>
      </c>
      <c r="O457" s="318"/>
      <c r="P457" s="318"/>
      <c r="Q457" s="319"/>
      <c r="R457" s="318"/>
      <c r="AA457" s="318" t="s">
        <v>109</v>
      </c>
      <c r="AB457" s="318">
        <v>50019552</v>
      </c>
      <c r="AC457" s="318" t="s">
        <v>95</v>
      </c>
      <c r="AD457" t="s">
        <v>7669</v>
      </c>
      <c r="AE457" s="318" t="s">
        <v>620</v>
      </c>
      <c r="AF457" s="320">
        <v>162163</v>
      </c>
      <c r="AG457" s="318">
        <v>10</v>
      </c>
      <c r="AH457" s="320"/>
      <c r="AI457" t="s">
        <v>93</v>
      </c>
    </row>
    <row r="458" spans="1:35">
      <c r="A458" t="s">
        <v>1601</v>
      </c>
      <c r="B458" s="1">
        <v>45854</v>
      </c>
      <c r="C458">
        <v>7</v>
      </c>
      <c r="D458">
        <v>520211</v>
      </c>
      <c r="E458" t="s">
        <v>8792</v>
      </c>
      <c r="F458" t="s">
        <v>93</v>
      </c>
      <c r="G458" t="s">
        <v>358</v>
      </c>
      <c r="H458" t="s">
        <v>8793</v>
      </c>
      <c r="I458" t="s">
        <v>6259</v>
      </c>
      <c r="J458" t="s">
        <v>158</v>
      </c>
      <c r="K458" s="318"/>
      <c r="L458">
        <v>45882</v>
      </c>
      <c r="M458" s="319">
        <v>45902</v>
      </c>
      <c r="N458" s="318">
        <v>9</v>
      </c>
      <c r="O458" s="318"/>
      <c r="P458" s="318" t="s">
        <v>267</v>
      </c>
      <c r="Q458" s="319">
        <v>45873</v>
      </c>
      <c r="R458" s="318" t="s">
        <v>62</v>
      </c>
      <c r="S458">
        <v>112009</v>
      </c>
      <c r="AA458" s="318" t="s">
        <v>77</v>
      </c>
      <c r="AB458" s="318">
        <v>50019703</v>
      </c>
      <c r="AC458" s="318" t="s">
        <v>101</v>
      </c>
      <c r="AD458" t="s">
        <v>7660</v>
      </c>
      <c r="AE458" s="318">
        <v>27</v>
      </c>
      <c r="AF458" s="320">
        <v>458207</v>
      </c>
      <c r="AG458" s="318">
        <v>47</v>
      </c>
      <c r="AH458" s="320"/>
      <c r="AI458" t="s">
        <v>93</v>
      </c>
    </row>
    <row r="459" spans="1:35">
      <c r="A459" t="s">
        <v>1604</v>
      </c>
      <c r="B459" s="1">
        <v>45854</v>
      </c>
      <c r="C459">
        <v>7</v>
      </c>
      <c r="D459">
        <v>520212</v>
      </c>
      <c r="E459" t="s">
        <v>8794</v>
      </c>
      <c r="F459" t="s">
        <v>93</v>
      </c>
      <c r="G459" t="s">
        <v>7778</v>
      </c>
      <c r="H459" t="s">
        <v>8795</v>
      </c>
      <c r="I459" t="s">
        <v>7668</v>
      </c>
      <c r="J459" t="s">
        <v>158</v>
      </c>
      <c r="K459" s="318"/>
      <c r="L459" t="s">
        <v>5814</v>
      </c>
      <c r="M459" s="319">
        <v>45888</v>
      </c>
      <c r="N459" s="318">
        <v>8</v>
      </c>
      <c r="O459" s="318"/>
      <c r="P459" s="318"/>
      <c r="Q459" s="319"/>
      <c r="R459" s="318"/>
      <c r="AA459" s="318" t="s">
        <v>83</v>
      </c>
      <c r="AB459" s="318">
        <v>50019707</v>
      </c>
      <c r="AC459" s="318" t="s">
        <v>84</v>
      </c>
      <c r="AD459" t="s">
        <v>7669</v>
      </c>
      <c r="AE459" s="318">
        <v>27</v>
      </c>
      <c r="AF459" s="320">
        <v>282973</v>
      </c>
      <c r="AG459" s="318">
        <v>125</v>
      </c>
      <c r="AH459" s="320"/>
      <c r="AI459" t="s">
        <v>93</v>
      </c>
    </row>
    <row r="460" spans="1:35">
      <c r="A460" t="s">
        <v>1608</v>
      </c>
      <c r="B460" s="1">
        <v>45854</v>
      </c>
      <c r="C460">
        <v>7</v>
      </c>
      <c r="D460">
        <v>520213</v>
      </c>
      <c r="E460" t="s">
        <v>7865</v>
      </c>
      <c r="F460" t="s">
        <v>93</v>
      </c>
      <c r="G460" t="s">
        <v>7671</v>
      </c>
      <c r="H460" t="s">
        <v>7866</v>
      </c>
      <c r="I460" t="s">
        <v>7698</v>
      </c>
      <c r="J460" t="s">
        <v>1801</v>
      </c>
      <c r="K460" s="318"/>
      <c r="L460" t="s">
        <v>391</v>
      </c>
      <c r="M460" s="319" t="s">
        <v>534</v>
      </c>
      <c r="N460" s="318"/>
      <c r="O460" s="318"/>
      <c r="P460" s="318"/>
      <c r="Q460" s="319"/>
      <c r="R460" s="318"/>
      <c r="AA460" s="318"/>
      <c r="AB460" s="318">
        <v>50019717</v>
      </c>
      <c r="AC460" s="318" t="s">
        <v>43</v>
      </c>
      <c r="AE460" s="318"/>
      <c r="AF460" s="320"/>
      <c r="AG460" s="318"/>
      <c r="AH460" s="320"/>
      <c r="AI460" t="s">
        <v>93</v>
      </c>
    </row>
    <row r="461" spans="1:35">
      <c r="A461" t="s">
        <v>1611</v>
      </c>
      <c r="B461" s="1">
        <v>45855</v>
      </c>
      <c r="C461">
        <v>7</v>
      </c>
      <c r="D461">
        <v>520214</v>
      </c>
      <c r="E461" t="s">
        <v>8796</v>
      </c>
      <c r="F461" t="s">
        <v>93</v>
      </c>
      <c r="G461" t="s">
        <v>7696</v>
      </c>
      <c r="H461" t="s">
        <v>8797</v>
      </c>
      <c r="I461" t="s">
        <v>7668</v>
      </c>
      <c r="J461" t="s">
        <v>8472</v>
      </c>
      <c r="K461" s="318"/>
      <c r="L461">
        <v>45882</v>
      </c>
      <c r="M461" s="319">
        <v>45887</v>
      </c>
      <c r="N461" s="318">
        <v>8</v>
      </c>
      <c r="O461" s="318"/>
      <c r="P461" s="318"/>
      <c r="Q461" s="319"/>
      <c r="R461" s="318"/>
      <c r="AA461" s="318" t="s">
        <v>83</v>
      </c>
      <c r="AB461" s="318">
        <v>50019901</v>
      </c>
      <c r="AC461" s="318" t="s">
        <v>84</v>
      </c>
      <c r="AD461" t="s">
        <v>7660</v>
      </c>
      <c r="AE461" s="318">
        <v>27</v>
      </c>
      <c r="AF461" s="320">
        <v>162051</v>
      </c>
      <c r="AG461" s="318">
        <v>38</v>
      </c>
      <c r="AH461" s="320"/>
      <c r="AI461" t="s">
        <v>93</v>
      </c>
    </row>
    <row r="462" spans="1:35">
      <c r="A462" t="s">
        <v>1614</v>
      </c>
      <c r="B462" s="1">
        <v>45855</v>
      </c>
      <c r="C462">
        <v>7</v>
      </c>
      <c r="D462">
        <v>520215</v>
      </c>
      <c r="E462" t="s">
        <v>8798</v>
      </c>
      <c r="F462" t="s">
        <v>93</v>
      </c>
      <c r="G462" t="s">
        <v>7696</v>
      </c>
      <c r="H462" t="s">
        <v>8799</v>
      </c>
      <c r="I462" t="s">
        <v>7668</v>
      </c>
      <c r="J462" t="s">
        <v>8472</v>
      </c>
      <c r="K462" s="318"/>
      <c r="L462">
        <v>45882</v>
      </c>
      <c r="M462" s="319">
        <v>45884</v>
      </c>
      <c r="N462" s="318">
        <v>8</v>
      </c>
      <c r="O462" s="318"/>
      <c r="P462" s="318"/>
      <c r="Q462" s="319"/>
      <c r="R462" s="318"/>
      <c r="AA462" s="318" t="s">
        <v>83</v>
      </c>
      <c r="AB462" s="318">
        <v>50019904</v>
      </c>
      <c r="AC462" s="318" t="s">
        <v>84</v>
      </c>
      <c r="AD462" t="s">
        <v>7660</v>
      </c>
      <c r="AE462" s="318">
        <v>27</v>
      </c>
      <c r="AF462" s="320">
        <v>133174</v>
      </c>
      <c r="AG462" s="318">
        <v>16</v>
      </c>
      <c r="AH462" s="320"/>
      <c r="AI462" t="s">
        <v>93</v>
      </c>
    </row>
    <row r="463" spans="1:35">
      <c r="A463" t="s">
        <v>1618</v>
      </c>
      <c r="B463" s="1">
        <v>45855</v>
      </c>
      <c r="C463">
        <v>7</v>
      </c>
      <c r="D463">
        <v>520216</v>
      </c>
      <c r="E463" t="s">
        <v>8800</v>
      </c>
      <c r="F463" t="s">
        <v>93</v>
      </c>
      <c r="G463" t="s">
        <v>7696</v>
      </c>
      <c r="H463" t="s">
        <v>8801</v>
      </c>
      <c r="I463" t="s">
        <v>7668</v>
      </c>
      <c r="J463" t="s">
        <v>8472</v>
      </c>
      <c r="K463" s="318"/>
      <c r="L463">
        <v>45869</v>
      </c>
      <c r="M463" s="319">
        <v>45883</v>
      </c>
      <c r="N463" s="318">
        <v>8</v>
      </c>
      <c r="O463" s="318"/>
      <c r="P463" s="318"/>
      <c r="Q463" s="319"/>
      <c r="R463" s="318"/>
      <c r="AA463" s="318" t="s">
        <v>83</v>
      </c>
      <c r="AB463" s="318">
        <v>50019907</v>
      </c>
      <c r="AC463" s="318" t="s">
        <v>84</v>
      </c>
      <c r="AD463" t="s">
        <v>7660</v>
      </c>
      <c r="AE463" s="318">
        <v>27</v>
      </c>
      <c r="AF463" s="320">
        <v>177879</v>
      </c>
      <c r="AG463" s="318">
        <v>23</v>
      </c>
      <c r="AH463" s="320"/>
      <c r="AI463" t="s">
        <v>93</v>
      </c>
    </row>
    <row r="464" spans="1:35">
      <c r="A464" t="s">
        <v>1621</v>
      </c>
      <c r="B464" s="1">
        <v>45856</v>
      </c>
      <c r="C464">
        <v>7</v>
      </c>
      <c r="D464">
        <v>520217</v>
      </c>
      <c r="E464" t="s">
        <v>8802</v>
      </c>
      <c r="F464" t="s">
        <v>93</v>
      </c>
      <c r="G464" t="s">
        <v>90</v>
      </c>
      <c r="H464" t="s">
        <v>8803</v>
      </c>
      <c r="I464" t="s">
        <v>7690</v>
      </c>
      <c r="J464" t="s">
        <v>8804</v>
      </c>
      <c r="K464" s="318"/>
      <c r="L464">
        <v>45855</v>
      </c>
      <c r="M464" s="319">
        <v>45860</v>
      </c>
      <c r="N464" s="318">
        <v>7</v>
      </c>
      <c r="O464" s="318"/>
      <c r="P464" s="318"/>
      <c r="Q464" s="319"/>
      <c r="R464" s="318"/>
      <c r="AA464" s="318" t="s">
        <v>253</v>
      </c>
      <c r="AB464" s="318">
        <v>50020024</v>
      </c>
      <c r="AC464" s="318" t="s">
        <v>80</v>
      </c>
      <c r="AD464" t="s">
        <v>7660</v>
      </c>
      <c r="AE464" s="318">
        <v>21</v>
      </c>
      <c r="AF464" s="320">
        <v>136445</v>
      </c>
      <c r="AG464" s="318">
        <v>10</v>
      </c>
      <c r="AH464" s="320"/>
      <c r="AI464" t="s">
        <v>93</v>
      </c>
    </row>
    <row r="465" spans="1:35">
      <c r="A465" t="s">
        <v>1623</v>
      </c>
      <c r="B465" s="1">
        <v>45855</v>
      </c>
      <c r="C465">
        <v>7</v>
      </c>
      <c r="D465">
        <v>520218</v>
      </c>
      <c r="E465" t="s">
        <v>8805</v>
      </c>
      <c r="F465" t="s">
        <v>93</v>
      </c>
      <c r="G465" t="s">
        <v>7661</v>
      </c>
      <c r="H465" t="s">
        <v>8806</v>
      </c>
      <c r="I465" t="s">
        <v>7668</v>
      </c>
      <c r="J465" t="s">
        <v>1801</v>
      </c>
      <c r="K465" s="318"/>
      <c r="L465" t="s">
        <v>391</v>
      </c>
      <c r="M465" s="319">
        <v>45861</v>
      </c>
      <c r="N465" s="318">
        <v>7</v>
      </c>
      <c r="O465" s="318"/>
      <c r="P465" s="318"/>
      <c r="Q465" s="319"/>
      <c r="R465" s="318"/>
      <c r="AA465" s="318" t="s">
        <v>253</v>
      </c>
      <c r="AB465" s="318">
        <v>50019926</v>
      </c>
      <c r="AC465" s="318" t="s">
        <v>80</v>
      </c>
      <c r="AD465" t="s">
        <v>7660</v>
      </c>
      <c r="AE465" s="318">
        <v>23</v>
      </c>
      <c r="AF465" s="320">
        <v>3984</v>
      </c>
      <c r="AG465" s="318"/>
      <c r="AH465" s="320"/>
      <c r="AI465" t="s">
        <v>93</v>
      </c>
    </row>
    <row r="466" spans="1:35">
      <c r="A466" t="s">
        <v>1626</v>
      </c>
      <c r="B466" s="1">
        <v>45856</v>
      </c>
      <c r="C466">
        <v>7</v>
      </c>
      <c r="D466">
        <v>520219</v>
      </c>
      <c r="E466" t="s">
        <v>8807</v>
      </c>
      <c r="F466" t="s">
        <v>6574</v>
      </c>
      <c r="G466" t="s">
        <v>7666</v>
      </c>
      <c r="H466" t="s">
        <v>8808</v>
      </c>
      <c r="I466" t="s">
        <v>7834</v>
      </c>
      <c r="J466" t="s">
        <v>158</v>
      </c>
      <c r="K466" s="318"/>
      <c r="L466">
        <v>45867</v>
      </c>
      <c r="M466" s="319">
        <v>45883</v>
      </c>
      <c r="N466" s="318">
        <v>8</v>
      </c>
      <c r="O466" s="318"/>
      <c r="P466" s="318"/>
      <c r="Q466" s="319"/>
      <c r="R466" s="318"/>
      <c r="AA466" s="318" t="s">
        <v>83</v>
      </c>
      <c r="AB466" s="318">
        <v>50020190</v>
      </c>
      <c r="AC466" s="318" t="s">
        <v>84</v>
      </c>
      <c r="AD466" t="s">
        <v>7669</v>
      </c>
      <c r="AE466" s="318">
        <v>40</v>
      </c>
      <c r="AF466" s="320">
        <v>197815</v>
      </c>
      <c r="AG466" s="318">
        <v>48</v>
      </c>
      <c r="AH466" s="320"/>
      <c r="AI466" t="s">
        <v>93</v>
      </c>
    </row>
    <row r="467" spans="1:35">
      <c r="A467" t="s">
        <v>1629</v>
      </c>
      <c r="B467" s="1">
        <v>45856</v>
      </c>
      <c r="C467">
        <v>7</v>
      </c>
      <c r="D467">
        <v>520220</v>
      </c>
      <c r="E467" t="s">
        <v>8809</v>
      </c>
      <c r="F467" t="s">
        <v>6574</v>
      </c>
      <c r="G467" t="s">
        <v>7727</v>
      </c>
      <c r="H467" t="s">
        <v>8810</v>
      </c>
      <c r="I467" t="s">
        <v>7834</v>
      </c>
      <c r="J467" t="s">
        <v>158</v>
      </c>
      <c r="K467" s="318"/>
      <c r="L467">
        <v>45867</v>
      </c>
      <c r="M467" s="319">
        <v>45881</v>
      </c>
      <c r="N467" s="318">
        <v>8</v>
      </c>
      <c r="O467" s="318"/>
      <c r="P467" s="318"/>
      <c r="Q467" s="319"/>
      <c r="R467" s="318"/>
      <c r="AA467" s="318" t="s">
        <v>83</v>
      </c>
      <c r="AB467" s="318">
        <v>50020250</v>
      </c>
      <c r="AC467" s="318" t="s">
        <v>84</v>
      </c>
      <c r="AD467" t="s">
        <v>7669</v>
      </c>
      <c r="AE467" s="318">
        <v>40</v>
      </c>
      <c r="AF467" s="320">
        <v>176567</v>
      </c>
      <c r="AG467" s="318">
        <v>20</v>
      </c>
      <c r="AH467" s="320"/>
      <c r="AI467" t="s">
        <v>93</v>
      </c>
    </row>
    <row r="468" spans="1:35">
      <c r="A468" t="s">
        <v>1632</v>
      </c>
      <c r="B468" s="1">
        <v>45856</v>
      </c>
      <c r="C468">
        <v>7</v>
      </c>
      <c r="D468">
        <v>520221</v>
      </c>
      <c r="E468" t="s">
        <v>8811</v>
      </c>
      <c r="F468" t="s">
        <v>93</v>
      </c>
      <c r="G468" t="s">
        <v>7773</v>
      </c>
      <c r="H468" t="s">
        <v>8812</v>
      </c>
      <c r="I468" t="s">
        <v>7883</v>
      </c>
      <c r="J468" t="s">
        <v>158</v>
      </c>
      <c r="K468" s="318"/>
      <c r="L468">
        <v>45883</v>
      </c>
      <c r="M468" s="319">
        <v>45894</v>
      </c>
      <c r="N468" s="318">
        <v>8</v>
      </c>
      <c r="O468" s="318"/>
      <c r="P468" s="318"/>
      <c r="Q468" s="319"/>
      <c r="R468" s="318"/>
      <c r="AA468" s="318" t="s">
        <v>83</v>
      </c>
      <c r="AB468" s="318">
        <v>50020100</v>
      </c>
      <c r="AC468" s="318" t="s">
        <v>84</v>
      </c>
      <c r="AD468" t="s">
        <v>7660</v>
      </c>
      <c r="AE468" s="318">
        <v>27</v>
      </c>
      <c r="AF468" s="320">
        <v>246244</v>
      </c>
      <c r="AG468" s="318">
        <v>111</v>
      </c>
      <c r="AH468" s="320"/>
      <c r="AI468" t="s">
        <v>93</v>
      </c>
    </row>
    <row r="469" spans="1:35">
      <c r="A469" t="s">
        <v>1635</v>
      </c>
      <c r="B469" s="1">
        <v>45856</v>
      </c>
      <c r="C469">
        <v>7</v>
      </c>
      <c r="D469">
        <v>520222</v>
      </c>
      <c r="E469" t="s">
        <v>8813</v>
      </c>
      <c r="F469" t="s">
        <v>93</v>
      </c>
      <c r="G469" t="s">
        <v>7904</v>
      </c>
      <c r="H469" t="s">
        <v>8814</v>
      </c>
      <c r="I469" t="s">
        <v>7769</v>
      </c>
      <c r="J469" t="s">
        <v>158</v>
      </c>
      <c r="K469" s="318"/>
      <c r="L469">
        <v>45876</v>
      </c>
      <c r="M469" s="319">
        <v>45897</v>
      </c>
      <c r="N469" s="318">
        <v>8</v>
      </c>
      <c r="O469" s="318"/>
      <c r="P469" s="318"/>
      <c r="Q469" s="319"/>
      <c r="R469" s="318"/>
      <c r="AA469" s="318" t="s">
        <v>83</v>
      </c>
      <c r="AB469" s="318">
        <v>50020098</v>
      </c>
      <c r="AC469" s="318" t="s">
        <v>84</v>
      </c>
      <c r="AD469" t="s">
        <v>7660</v>
      </c>
      <c r="AE469" s="318">
        <v>27</v>
      </c>
      <c r="AF469" s="320">
        <v>183404</v>
      </c>
      <c r="AG469" s="318">
        <v>27</v>
      </c>
      <c r="AH469" s="320"/>
      <c r="AI469" t="s">
        <v>93</v>
      </c>
    </row>
    <row r="470" spans="1:35">
      <c r="A470" t="s">
        <v>1638</v>
      </c>
      <c r="B470" s="1">
        <v>45848</v>
      </c>
      <c r="C470">
        <v>7</v>
      </c>
      <c r="D470">
        <v>520223</v>
      </c>
      <c r="E470" t="s">
        <v>8815</v>
      </c>
      <c r="F470" t="s">
        <v>6574</v>
      </c>
      <c r="G470" t="s">
        <v>7860</v>
      </c>
      <c r="H470" t="s">
        <v>8816</v>
      </c>
      <c r="I470" t="s">
        <v>7834</v>
      </c>
      <c r="J470" t="s">
        <v>8440</v>
      </c>
      <c r="K470" s="318"/>
      <c r="L470">
        <v>45856</v>
      </c>
      <c r="M470" s="319">
        <v>45862</v>
      </c>
      <c r="N470" s="318">
        <v>7</v>
      </c>
      <c r="O470" s="318"/>
      <c r="P470" s="318"/>
      <c r="Q470" s="319"/>
      <c r="R470" s="318"/>
      <c r="AA470" s="318" t="s">
        <v>62</v>
      </c>
      <c r="AB470" s="318" t="s">
        <v>8441</v>
      </c>
      <c r="AC470" s="318" t="s">
        <v>63</v>
      </c>
      <c r="AD470" t="s">
        <v>7669</v>
      </c>
      <c r="AE470" s="318">
        <v>101</v>
      </c>
      <c r="AF470" s="320">
        <v>100023</v>
      </c>
      <c r="AG470" s="318"/>
      <c r="AH470" s="320"/>
      <c r="AI470" t="s">
        <v>93</v>
      </c>
    </row>
    <row r="471" spans="1:35">
      <c r="A471" t="s">
        <v>1639</v>
      </c>
      <c r="B471" s="1">
        <v>45860</v>
      </c>
      <c r="C471">
        <v>7</v>
      </c>
      <c r="D471">
        <v>520224</v>
      </c>
      <c r="E471" t="s">
        <v>8817</v>
      </c>
      <c r="F471" t="s">
        <v>93</v>
      </c>
      <c r="G471" t="s">
        <v>7860</v>
      </c>
      <c r="H471" t="s">
        <v>8818</v>
      </c>
      <c r="I471" t="s">
        <v>7677</v>
      </c>
      <c r="J471" t="s">
        <v>158</v>
      </c>
      <c r="K471" s="318"/>
      <c r="L471">
        <v>45873</v>
      </c>
      <c r="M471" s="319">
        <v>45897</v>
      </c>
      <c r="N471" s="318">
        <v>8</v>
      </c>
      <c r="O471" s="318"/>
      <c r="P471" s="318"/>
      <c r="Q471" s="319"/>
      <c r="R471" s="318"/>
      <c r="AA471" s="318" t="s">
        <v>83</v>
      </c>
      <c r="AB471" s="318">
        <v>50020878</v>
      </c>
      <c r="AC471" s="318" t="s">
        <v>84</v>
      </c>
      <c r="AD471" t="s">
        <v>7669</v>
      </c>
      <c r="AE471" s="318">
        <v>27</v>
      </c>
      <c r="AF471" s="320">
        <v>242145</v>
      </c>
      <c r="AG471" s="318">
        <v>137</v>
      </c>
      <c r="AH471" s="320"/>
      <c r="AI471" t="s">
        <v>93</v>
      </c>
    </row>
    <row r="472" spans="1:35">
      <c r="A472" t="s">
        <v>1642</v>
      </c>
      <c r="B472" s="1">
        <v>45861</v>
      </c>
      <c r="C472">
        <v>7</v>
      </c>
      <c r="D472">
        <v>520225</v>
      </c>
      <c r="E472" t="s">
        <v>8819</v>
      </c>
      <c r="F472" t="s">
        <v>93</v>
      </c>
      <c r="G472" t="s">
        <v>8386</v>
      </c>
      <c r="H472" t="s">
        <v>8820</v>
      </c>
      <c r="I472" t="s">
        <v>7677</v>
      </c>
      <c r="J472" t="s">
        <v>1801</v>
      </c>
      <c r="K472" s="318"/>
      <c r="L472" t="s">
        <v>391</v>
      </c>
      <c r="M472" s="319">
        <v>45867</v>
      </c>
      <c r="N472" s="318">
        <v>7</v>
      </c>
      <c r="O472" s="318"/>
      <c r="P472" s="318"/>
      <c r="Q472" s="319"/>
      <c r="R472" s="318"/>
      <c r="AA472" s="318" t="s">
        <v>62</v>
      </c>
      <c r="AB472" s="318">
        <v>50020436</v>
      </c>
      <c r="AC472" s="318" t="s">
        <v>63</v>
      </c>
      <c r="AD472" t="s">
        <v>7660</v>
      </c>
      <c r="AE472" s="318">
        <v>21</v>
      </c>
      <c r="AF472" s="320">
        <v>39358</v>
      </c>
      <c r="AG472" s="318"/>
      <c r="AH472" s="320"/>
      <c r="AI472" t="s">
        <v>93</v>
      </c>
    </row>
    <row r="473" spans="1:35">
      <c r="A473" t="s">
        <v>1645</v>
      </c>
      <c r="B473" s="1">
        <v>45861</v>
      </c>
      <c r="C473">
        <v>7</v>
      </c>
      <c r="D473">
        <v>520226</v>
      </c>
      <c r="E473" t="s">
        <v>8821</v>
      </c>
      <c r="F473" t="s">
        <v>93</v>
      </c>
      <c r="G473" t="s">
        <v>358</v>
      </c>
      <c r="H473" t="s">
        <v>8822</v>
      </c>
      <c r="I473" t="s">
        <v>7668</v>
      </c>
      <c r="J473" t="s">
        <v>8376</v>
      </c>
      <c r="K473" s="318"/>
      <c r="L473" t="s">
        <v>391</v>
      </c>
      <c r="M473" s="319">
        <v>45867</v>
      </c>
      <c r="N473" s="318">
        <v>7</v>
      </c>
      <c r="O473" s="318"/>
      <c r="P473" s="318"/>
      <c r="Q473" s="319"/>
      <c r="R473" s="318"/>
      <c r="AA473" s="318" t="s">
        <v>62</v>
      </c>
      <c r="AB473" s="318">
        <v>50020726</v>
      </c>
      <c r="AC473" s="318" t="s">
        <v>63</v>
      </c>
      <c r="AD473" t="s">
        <v>7660</v>
      </c>
      <c r="AE473" s="318">
        <v>21</v>
      </c>
      <c r="AF473" s="320">
        <v>29513</v>
      </c>
      <c r="AG473" s="318"/>
      <c r="AH473" s="320"/>
      <c r="AI473" t="s">
        <v>93</v>
      </c>
    </row>
    <row r="474" spans="1:35">
      <c r="A474" t="s">
        <v>1648</v>
      </c>
      <c r="B474" s="1">
        <v>45861</v>
      </c>
      <c r="C474">
        <v>7</v>
      </c>
      <c r="D474">
        <v>520227</v>
      </c>
      <c r="E474" t="s">
        <v>8823</v>
      </c>
      <c r="F474" t="s">
        <v>93</v>
      </c>
      <c r="G474" t="s">
        <v>7778</v>
      </c>
      <c r="H474" t="s">
        <v>8824</v>
      </c>
      <c r="I474" t="s">
        <v>6259</v>
      </c>
      <c r="J474" t="s">
        <v>158</v>
      </c>
      <c r="K474" s="318"/>
      <c r="L474" t="s">
        <v>5814</v>
      </c>
      <c r="M474" s="319">
        <v>45909</v>
      </c>
      <c r="N474" s="318">
        <v>9</v>
      </c>
      <c r="O474" s="318"/>
      <c r="P474" s="318"/>
      <c r="Q474" s="319"/>
      <c r="R474" s="318"/>
      <c r="AA474" s="318" t="s">
        <v>83</v>
      </c>
      <c r="AB474" s="318">
        <v>50020699</v>
      </c>
      <c r="AC474" s="318" t="s">
        <v>84</v>
      </c>
      <c r="AD474" t="s">
        <v>7669</v>
      </c>
      <c r="AE474" s="318">
        <v>27</v>
      </c>
      <c r="AF474" s="320">
        <v>243215</v>
      </c>
      <c r="AG474" s="318">
        <v>38</v>
      </c>
      <c r="AH474" s="320"/>
      <c r="AI474" t="s">
        <v>93</v>
      </c>
    </row>
    <row r="475" spans="1:35">
      <c r="A475" t="s">
        <v>1652</v>
      </c>
      <c r="B475" s="1">
        <v>45861</v>
      </c>
      <c r="C475">
        <v>7</v>
      </c>
      <c r="D475">
        <v>520228</v>
      </c>
      <c r="E475" t="s">
        <v>8825</v>
      </c>
      <c r="F475" t="s">
        <v>93</v>
      </c>
      <c r="G475" t="s">
        <v>7778</v>
      </c>
      <c r="H475" t="s">
        <v>8826</v>
      </c>
      <c r="I475" t="s">
        <v>7769</v>
      </c>
      <c r="J475" t="s">
        <v>158</v>
      </c>
      <c r="K475" s="318"/>
      <c r="L475">
        <v>45887</v>
      </c>
      <c r="M475" s="319">
        <v>45891</v>
      </c>
      <c r="N475" s="318">
        <v>8</v>
      </c>
      <c r="O475" s="318"/>
      <c r="P475" s="318"/>
      <c r="Q475" s="319"/>
      <c r="R475" s="318"/>
      <c r="AA475" s="318" t="s">
        <v>83</v>
      </c>
      <c r="AB475" s="318">
        <v>50020706</v>
      </c>
      <c r="AC475" s="318" t="s">
        <v>84</v>
      </c>
      <c r="AD475" t="s">
        <v>7669</v>
      </c>
      <c r="AE475" s="318">
        <v>27</v>
      </c>
      <c r="AF475" s="320">
        <v>246446</v>
      </c>
      <c r="AG475" s="318">
        <v>113</v>
      </c>
      <c r="AH475" s="320"/>
      <c r="AI475" t="s">
        <v>93</v>
      </c>
    </row>
    <row r="476" spans="1:35">
      <c r="A476" t="s">
        <v>1655</v>
      </c>
      <c r="B476" s="1">
        <v>45861</v>
      </c>
      <c r="C476">
        <v>7</v>
      </c>
      <c r="D476">
        <v>520229</v>
      </c>
      <c r="E476" t="s">
        <v>8827</v>
      </c>
      <c r="F476" t="s">
        <v>93</v>
      </c>
      <c r="G476" t="s">
        <v>7666</v>
      </c>
      <c r="H476" t="s">
        <v>8828</v>
      </c>
      <c r="I476" t="s">
        <v>6259</v>
      </c>
      <c r="J476" t="s">
        <v>158</v>
      </c>
      <c r="K476" s="318"/>
      <c r="L476" t="s">
        <v>5814</v>
      </c>
      <c r="M476" s="319">
        <v>45887</v>
      </c>
      <c r="N476" s="318">
        <v>8</v>
      </c>
      <c r="O476" s="318"/>
      <c r="P476" s="318"/>
      <c r="Q476" s="319"/>
      <c r="R476" s="318"/>
      <c r="AA476" s="318" t="s">
        <v>62</v>
      </c>
      <c r="AB476" s="318">
        <v>50020716</v>
      </c>
      <c r="AC476" s="318" t="s">
        <v>63</v>
      </c>
      <c r="AD476" t="s">
        <v>7669</v>
      </c>
      <c r="AE476" s="318">
        <v>27</v>
      </c>
      <c r="AF476" s="320">
        <v>191132</v>
      </c>
      <c r="AG476" s="318">
        <v>100</v>
      </c>
      <c r="AH476" s="320"/>
      <c r="AI476" t="s">
        <v>93</v>
      </c>
    </row>
    <row r="477" spans="1:35">
      <c r="A477" t="s">
        <v>1658</v>
      </c>
      <c r="B477" s="1">
        <v>45862</v>
      </c>
      <c r="C477">
        <v>7</v>
      </c>
      <c r="D477">
        <v>520230</v>
      </c>
      <c r="E477" t="s">
        <v>8829</v>
      </c>
      <c r="F477" t="s">
        <v>93</v>
      </c>
      <c r="G477" t="s">
        <v>7666</v>
      </c>
      <c r="H477" t="s">
        <v>8830</v>
      </c>
      <c r="I477" t="s">
        <v>7769</v>
      </c>
      <c r="J477" t="s">
        <v>158</v>
      </c>
      <c r="K477" s="318"/>
      <c r="L477">
        <v>45876</v>
      </c>
      <c r="M477" s="319">
        <v>45891</v>
      </c>
      <c r="N477" s="318">
        <v>8</v>
      </c>
      <c r="O477" s="318"/>
      <c r="P477" s="318"/>
      <c r="Q477" s="319"/>
      <c r="R477" s="318"/>
      <c r="AA477" s="318" t="s">
        <v>83</v>
      </c>
      <c r="AB477" s="318">
        <v>50021151</v>
      </c>
      <c r="AC477" s="318" t="s">
        <v>84</v>
      </c>
      <c r="AD477" t="s">
        <v>7669</v>
      </c>
      <c r="AE477" s="318">
        <v>21</v>
      </c>
      <c r="AF477" s="320">
        <v>176061</v>
      </c>
      <c r="AG477" s="318">
        <v>49</v>
      </c>
      <c r="AH477" s="320"/>
      <c r="AI477" t="s">
        <v>93</v>
      </c>
    </row>
    <row r="478" spans="1:35">
      <c r="A478" t="s">
        <v>1660</v>
      </c>
      <c r="B478" s="1">
        <v>45862</v>
      </c>
      <c r="C478">
        <v>7</v>
      </c>
      <c r="D478">
        <v>520231</v>
      </c>
      <c r="E478" t="s">
        <v>8831</v>
      </c>
      <c r="F478" t="s">
        <v>93</v>
      </c>
      <c r="G478" t="s">
        <v>7904</v>
      </c>
      <c r="H478" t="s">
        <v>8832</v>
      </c>
      <c r="I478" t="s">
        <v>7704</v>
      </c>
      <c r="J478" t="s">
        <v>158</v>
      </c>
      <c r="K478" s="318"/>
      <c r="L478" t="s">
        <v>5814</v>
      </c>
      <c r="M478" s="319">
        <v>45884</v>
      </c>
      <c r="N478" s="318">
        <v>8</v>
      </c>
      <c r="O478" s="318"/>
      <c r="P478" s="318"/>
      <c r="Q478" s="319"/>
      <c r="R478" s="318"/>
      <c r="AA478" s="318" t="s">
        <v>62</v>
      </c>
      <c r="AB478" s="318">
        <v>50021147</v>
      </c>
      <c r="AC478" s="318" t="s">
        <v>63</v>
      </c>
      <c r="AD478" t="s">
        <v>7660</v>
      </c>
      <c r="AE478" s="318">
        <v>21</v>
      </c>
      <c r="AF478" s="320">
        <v>130314</v>
      </c>
      <c r="AG478" s="318">
        <v>10</v>
      </c>
      <c r="AH478" s="320"/>
      <c r="AI478" t="s">
        <v>93</v>
      </c>
    </row>
    <row r="479" spans="1:35">
      <c r="A479" t="s">
        <v>1662</v>
      </c>
      <c r="B479" s="1">
        <v>45862</v>
      </c>
      <c r="C479">
        <v>7</v>
      </c>
      <c r="D479">
        <v>520232</v>
      </c>
      <c r="E479" t="s">
        <v>8833</v>
      </c>
      <c r="F479" t="s">
        <v>93</v>
      </c>
      <c r="G479" t="s">
        <v>7773</v>
      </c>
      <c r="H479" t="s">
        <v>8834</v>
      </c>
      <c r="I479" t="s">
        <v>7690</v>
      </c>
      <c r="J479" t="s">
        <v>158</v>
      </c>
      <c r="K479" s="318"/>
      <c r="L479">
        <v>45868</v>
      </c>
      <c r="M479" s="319">
        <v>45877</v>
      </c>
      <c r="N479" s="318">
        <v>8</v>
      </c>
      <c r="O479" s="318"/>
      <c r="P479" s="318"/>
      <c r="Q479" s="319"/>
      <c r="R479" s="318"/>
      <c r="AA479" s="318" t="s">
        <v>62</v>
      </c>
      <c r="AB479" s="318">
        <v>50021143</v>
      </c>
      <c r="AC479" s="318" t="s">
        <v>63</v>
      </c>
      <c r="AD479" t="s">
        <v>7660</v>
      </c>
      <c r="AE479" s="318">
        <v>21</v>
      </c>
      <c r="AF479" s="320">
        <v>129177</v>
      </c>
      <c r="AG479" s="318">
        <v>10</v>
      </c>
      <c r="AH479" s="320"/>
      <c r="AI479" t="s">
        <v>93</v>
      </c>
    </row>
    <row r="480" spans="1:35">
      <c r="A480" t="s">
        <v>1665</v>
      </c>
      <c r="B480" s="1">
        <v>45862</v>
      </c>
      <c r="C480">
        <v>7</v>
      </c>
      <c r="D480">
        <v>520233</v>
      </c>
      <c r="E480" t="s">
        <v>8835</v>
      </c>
      <c r="F480" t="s">
        <v>93</v>
      </c>
      <c r="G480" t="s">
        <v>752</v>
      </c>
      <c r="H480" t="s">
        <v>8836</v>
      </c>
      <c r="I480" t="s">
        <v>7721</v>
      </c>
      <c r="J480" t="s">
        <v>158</v>
      </c>
      <c r="K480" s="318"/>
      <c r="L480">
        <v>45873</v>
      </c>
      <c r="M480" s="319">
        <v>45889</v>
      </c>
      <c r="N480" s="318">
        <v>8</v>
      </c>
      <c r="O480" s="318"/>
      <c r="P480" s="318"/>
      <c r="Q480" s="319"/>
      <c r="R480" s="318"/>
      <c r="AA480" s="318" t="s">
        <v>62</v>
      </c>
      <c r="AB480" s="318">
        <v>50021137</v>
      </c>
      <c r="AC480" s="318" t="s">
        <v>63</v>
      </c>
      <c r="AD480" t="s">
        <v>7660</v>
      </c>
      <c r="AE480" s="318">
        <v>21</v>
      </c>
      <c r="AF480" s="320">
        <v>195689</v>
      </c>
      <c r="AG480" s="318">
        <v>28</v>
      </c>
      <c r="AH480" s="320"/>
      <c r="AI480" t="s">
        <v>93</v>
      </c>
    </row>
    <row r="481" spans="1:35">
      <c r="A481" t="s">
        <v>1668</v>
      </c>
      <c r="B481" s="1">
        <v>45862</v>
      </c>
      <c r="C481">
        <v>7</v>
      </c>
      <c r="D481">
        <v>520234</v>
      </c>
      <c r="E481" t="s">
        <v>8837</v>
      </c>
      <c r="F481" t="s">
        <v>93</v>
      </c>
      <c r="G481" t="s">
        <v>358</v>
      </c>
      <c r="H481" t="s">
        <v>8838</v>
      </c>
      <c r="I481" t="s">
        <v>7800</v>
      </c>
      <c r="J481" t="s">
        <v>158</v>
      </c>
      <c r="K481" s="318"/>
      <c r="L481">
        <v>45867</v>
      </c>
      <c r="M481" s="319">
        <v>45881</v>
      </c>
      <c r="N481" s="318">
        <v>8</v>
      </c>
      <c r="O481" s="318"/>
      <c r="P481" s="318"/>
      <c r="Q481" s="319"/>
      <c r="R481" s="318"/>
      <c r="AA481" s="318" t="s">
        <v>62</v>
      </c>
      <c r="AB481" s="318">
        <v>50021129</v>
      </c>
      <c r="AC481" s="318" t="s">
        <v>63</v>
      </c>
      <c r="AD481" t="s">
        <v>7660</v>
      </c>
      <c r="AE481" s="318">
        <v>20</v>
      </c>
      <c r="AF481" s="320">
        <v>173535</v>
      </c>
      <c r="AG481" s="318">
        <v>12</v>
      </c>
      <c r="AH481" s="320"/>
      <c r="AI481" t="s">
        <v>93</v>
      </c>
    </row>
    <row r="482" spans="1:35">
      <c r="A482" t="s">
        <v>1671</v>
      </c>
      <c r="B482" s="1">
        <v>45862</v>
      </c>
      <c r="C482">
        <v>7</v>
      </c>
      <c r="D482">
        <v>520235</v>
      </c>
      <c r="E482" t="s">
        <v>8839</v>
      </c>
      <c r="F482" t="s">
        <v>93</v>
      </c>
      <c r="G482" t="s">
        <v>7904</v>
      </c>
      <c r="H482" t="s">
        <v>8840</v>
      </c>
      <c r="I482" t="s">
        <v>7800</v>
      </c>
      <c r="J482" t="s">
        <v>158</v>
      </c>
      <c r="K482" s="318"/>
      <c r="L482">
        <v>45884</v>
      </c>
      <c r="M482" s="319">
        <v>45891</v>
      </c>
      <c r="N482" s="318">
        <v>8</v>
      </c>
      <c r="O482" s="318"/>
      <c r="P482" s="318"/>
      <c r="Q482" s="319"/>
      <c r="R482" s="318"/>
      <c r="AA482" s="318" t="s">
        <v>83</v>
      </c>
      <c r="AB482" s="318">
        <v>50021118</v>
      </c>
      <c r="AC482" s="318" t="s">
        <v>84</v>
      </c>
      <c r="AD482" t="s">
        <v>7660</v>
      </c>
      <c r="AE482" s="318">
        <v>20</v>
      </c>
      <c r="AF482" s="320">
        <v>285165</v>
      </c>
      <c r="AG482" s="318">
        <v>52</v>
      </c>
      <c r="AH482" s="320"/>
      <c r="AI482" t="s">
        <v>93</v>
      </c>
    </row>
    <row r="483" spans="1:35">
      <c r="A483" t="s">
        <v>1674</v>
      </c>
      <c r="B483" s="1">
        <v>45861</v>
      </c>
      <c r="C483">
        <v>7</v>
      </c>
      <c r="D483">
        <v>520236</v>
      </c>
      <c r="E483" t="s">
        <v>8841</v>
      </c>
      <c r="F483" t="s">
        <v>6574</v>
      </c>
      <c r="G483" t="s">
        <v>7778</v>
      </c>
      <c r="H483" t="s">
        <v>8842</v>
      </c>
      <c r="I483" t="s">
        <v>7834</v>
      </c>
      <c r="J483" t="s">
        <v>1554</v>
      </c>
      <c r="K483" s="318"/>
      <c r="L483">
        <v>45867</v>
      </c>
      <c r="M483" s="319">
        <v>45916</v>
      </c>
      <c r="N483" s="318">
        <v>9</v>
      </c>
      <c r="O483" s="318"/>
      <c r="P483" s="318"/>
      <c r="Q483" s="319"/>
      <c r="R483" s="318"/>
      <c r="AA483" s="318" t="s">
        <v>78</v>
      </c>
      <c r="AB483" s="318">
        <v>50020761</v>
      </c>
      <c r="AC483" s="318" t="s">
        <v>79</v>
      </c>
      <c r="AD483" t="s">
        <v>7669</v>
      </c>
      <c r="AE483" s="318">
        <v>46</v>
      </c>
      <c r="AF483" s="320">
        <v>231138</v>
      </c>
      <c r="AG483" s="318">
        <v>10</v>
      </c>
      <c r="AH483" s="320"/>
      <c r="AI483" t="s">
        <v>93</v>
      </c>
    </row>
    <row r="484" spans="1:35">
      <c r="A484" t="s">
        <v>1678</v>
      </c>
      <c r="B484" s="1">
        <v>45862</v>
      </c>
      <c r="C484">
        <v>7</v>
      </c>
      <c r="D484">
        <v>520237</v>
      </c>
      <c r="E484" t="s">
        <v>8603</v>
      </c>
      <c r="F484" t="s">
        <v>93</v>
      </c>
      <c r="G484" t="s">
        <v>90</v>
      </c>
      <c r="H484" t="s">
        <v>8604</v>
      </c>
      <c r="I484" t="s">
        <v>7704</v>
      </c>
      <c r="J484" t="s">
        <v>3093</v>
      </c>
      <c r="K484" s="318"/>
      <c r="L484" t="s">
        <v>391</v>
      </c>
      <c r="M484" s="319">
        <v>45866</v>
      </c>
      <c r="N484" s="318">
        <v>7</v>
      </c>
      <c r="O484" s="318"/>
      <c r="P484" s="318"/>
      <c r="Q484" s="319"/>
      <c r="R484" s="318"/>
      <c r="AA484" s="318" t="s">
        <v>62</v>
      </c>
      <c r="AB484" s="318">
        <v>50021175</v>
      </c>
      <c r="AC484" s="318" t="s">
        <v>63</v>
      </c>
      <c r="AD484" t="s">
        <v>7660</v>
      </c>
      <c r="AE484" s="318">
        <v>27</v>
      </c>
      <c r="AF484" s="320">
        <v>38599</v>
      </c>
      <c r="AG484" s="318"/>
      <c r="AH484" s="320"/>
      <c r="AI484" t="s">
        <v>93</v>
      </c>
    </row>
    <row r="485" spans="1:35">
      <c r="A485" t="s">
        <v>1682</v>
      </c>
      <c r="B485" s="1">
        <v>45862</v>
      </c>
      <c r="C485">
        <v>7</v>
      </c>
      <c r="D485">
        <v>520238</v>
      </c>
      <c r="E485" t="s">
        <v>8605</v>
      </c>
      <c r="F485" t="s">
        <v>93</v>
      </c>
      <c r="G485" t="s">
        <v>358</v>
      </c>
      <c r="H485" t="s">
        <v>8606</v>
      </c>
      <c r="I485" t="s">
        <v>7704</v>
      </c>
      <c r="J485" t="s">
        <v>3093</v>
      </c>
      <c r="K485" s="318"/>
      <c r="L485" t="s">
        <v>391</v>
      </c>
      <c r="M485" s="319">
        <v>45866</v>
      </c>
      <c r="N485" s="318">
        <v>7</v>
      </c>
      <c r="O485" s="318"/>
      <c r="P485" s="318"/>
      <c r="Q485" s="319"/>
      <c r="R485" s="318"/>
      <c r="AA485" s="318" t="s">
        <v>62</v>
      </c>
      <c r="AB485" s="318">
        <v>50021170</v>
      </c>
      <c r="AC485" s="318" t="s">
        <v>63</v>
      </c>
      <c r="AD485" t="s">
        <v>7660</v>
      </c>
      <c r="AE485" s="318">
        <v>27</v>
      </c>
      <c r="AF485" s="320">
        <v>38599</v>
      </c>
      <c r="AG485" s="318"/>
      <c r="AH485" s="320"/>
      <c r="AI485" t="s">
        <v>93</v>
      </c>
    </row>
    <row r="486" spans="1:35">
      <c r="A486" t="s">
        <v>1686</v>
      </c>
      <c r="B486" s="1">
        <v>45863</v>
      </c>
      <c r="C486">
        <v>7</v>
      </c>
      <c r="D486">
        <v>520239</v>
      </c>
      <c r="E486" t="s">
        <v>8843</v>
      </c>
      <c r="F486" t="s">
        <v>6574</v>
      </c>
      <c r="G486" t="s">
        <v>7666</v>
      </c>
      <c r="H486" t="s">
        <v>8844</v>
      </c>
      <c r="I486" t="s">
        <v>7834</v>
      </c>
      <c r="J486" t="s">
        <v>8376</v>
      </c>
      <c r="K486" s="318"/>
      <c r="L486" t="s">
        <v>391</v>
      </c>
      <c r="M486" s="319">
        <v>45868</v>
      </c>
      <c r="N486" s="318">
        <v>7</v>
      </c>
      <c r="O486" s="318"/>
      <c r="P486" s="318"/>
      <c r="Q486" s="319"/>
      <c r="R486" s="318"/>
      <c r="AA486" s="318" t="s">
        <v>62</v>
      </c>
      <c r="AB486" s="318">
        <v>50021298</v>
      </c>
      <c r="AC486" s="318" t="s">
        <v>63</v>
      </c>
      <c r="AD486" t="s">
        <v>7669</v>
      </c>
      <c r="AE486" s="318">
        <v>46</v>
      </c>
      <c r="AF486" s="320">
        <v>2467</v>
      </c>
      <c r="AG486" s="318"/>
      <c r="AH486" s="320"/>
      <c r="AI486" t="s">
        <v>93</v>
      </c>
    </row>
    <row r="487" spans="1:35">
      <c r="A487" t="s">
        <v>1687</v>
      </c>
      <c r="B487" s="1">
        <v>45863</v>
      </c>
      <c r="C487">
        <v>7</v>
      </c>
      <c r="D487">
        <v>520240</v>
      </c>
      <c r="E487" t="s">
        <v>7832</v>
      </c>
      <c r="F487" t="s">
        <v>6574</v>
      </c>
      <c r="G487" t="s">
        <v>7666</v>
      </c>
      <c r="H487" t="s">
        <v>7833</v>
      </c>
      <c r="I487" t="s">
        <v>7834</v>
      </c>
      <c r="J487" t="s">
        <v>8376</v>
      </c>
      <c r="K487" s="318"/>
      <c r="L487" t="s">
        <v>391</v>
      </c>
      <c r="M487" s="319">
        <v>45869</v>
      </c>
      <c r="N487" s="318">
        <v>7</v>
      </c>
      <c r="O487" s="318"/>
      <c r="P487" s="318"/>
      <c r="Q487" s="319"/>
      <c r="R487" s="318"/>
      <c r="AA487" s="318" t="s">
        <v>62</v>
      </c>
      <c r="AB487" s="318">
        <v>50021255</v>
      </c>
      <c r="AC487" s="318" t="s">
        <v>63</v>
      </c>
      <c r="AD487" t="s">
        <v>7669</v>
      </c>
      <c r="AE487" s="318">
        <v>46</v>
      </c>
      <c r="AF487" s="320">
        <v>7210</v>
      </c>
      <c r="AG487" s="318"/>
      <c r="AH487" s="320"/>
      <c r="AI487" t="s">
        <v>93</v>
      </c>
    </row>
    <row r="488" spans="1:35">
      <c r="A488" t="s">
        <v>1690</v>
      </c>
      <c r="B488" s="1">
        <v>45863</v>
      </c>
      <c r="C488">
        <v>7</v>
      </c>
      <c r="D488">
        <v>520241</v>
      </c>
      <c r="E488" t="s">
        <v>7954</v>
      </c>
      <c r="F488" t="s">
        <v>6574</v>
      </c>
      <c r="G488" t="s">
        <v>7727</v>
      </c>
      <c r="H488" t="s">
        <v>7955</v>
      </c>
      <c r="I488" t="s">
        <v>7834</v>
      </c>
      <c r="J488" t="s">
        <v>8376</v>
      </c>
      <c r="K488" s="318"/>
      <c r="L488" t="s">
        <v>391</v>
      </c>
      <c r="M488" s="319">
        <v>45869</v>
      </c>
      <c r="N488" s="318">
        <v>7</v>
      </c>
      <c r="O488" s="318"/>
      <c r="P488" s="318"/>
      <c r="Q488" s="319"/>
      <c r="R488" s="318"/>
      <c r="AA488" s="318" t="s">
        <v>77</v>
      </c>
      <c r="AB488" s="318">
        <v>50021253</v>
      </c>
      <c r="AC488" s="318" t="s">
        <v>101</v>
      </c>
      <c r="AD488" t="s">
        <v>7669</v>
      </c>
      <c r="AE488" s="318">
        <v>46</v>
      </c>
      <c r="AF488" s="320">
        <v>9906</v>
      </c>
      <c r="AG488" s="318"/>
      <c r="AH488" s="320"/>
      <c r="AI488" t="s">
        <v>93</v>
      </c>
    </row>
    <row r="489" spans="1:35">
      <c r="A489" t="s">
        <v>1691</v>
      </c>
      <c r="B489" s="1">
        <v>45870</v>
      </c>
      <c r="C489">
        <v>8</v>
      </c>
      <c r="D489">
        <v>520242</v>
      </c>
      <c r="E489" t="s">
        <v>8639</v>
      </c>
      <c r="F489" t="s">
        <v>93</v>
      </c>
      <c r="G489" t="s">
        <v>7841</v>
      </c>
      <c r="H489" t="s">
        <v>8640</v>
      </c>
      <c r="I489" t="s">
        <v>6259</v>
      </c>
      <c r="J489" t="s">
        <v>3093</v>
      </c>
      <c r="K489" s="318"/>
      <c r="L489" t="s">
        <v>391</v>
      </c>
      <c r="M489" s="319">
        <v>45898</v>
      </c>
      <c r="N489" s="318">
        <v>8</v>
      </c>
      <c r="O489" s="318"/>
      <c r="P489" s="318"/>
      <c r="Q489" s="319"/>
      <c r="R489" s="318"/>
      <c r="AA489" s="318" t="s">
        <v>83</v>
      </c>
      <c r="AB489" s="318">
        <v>50022534</v>
      </c>
      <c r="AC489" s="318" t="s">
        <v>84</v>
      </c>
      <c r="AD489" t="s">
        <v>7669</v>
      </c>
      <c r="AE489" s="318">
        <v>27</v>
      </c>
      <c r="AF489" s="320">
        <v>38599</v>
      </c>
      <c r="AG489" s="318"/>
      <c r="AH489" s="320"/>
      <c r="AI489" t="s">
        <v>93</v>
      </c>
    </row>
    <row r="490" spans="1:35">
      <c r="A490" t="s">
        <v>1692</v>
      </c>
      <c r="B490" s="1">
        <v>45863</v>
      </c>
      <c r="C490">
        <v>7</v>
      </c>
      <c r="D490">
        <v>520243</v>
      </c>
      <c r="E490" t="s">
        <v>8845</v>
      </c>
      <c r="F490" t="s">
        <v>93</v>
      </c>
      <c r="G490" t="s">
        <v>7904</v>
      </c>
      <c r="H490" t="s">
        <v>8846</v>
      </c>
      <c r="I490" t="s">
        <v>7800</v>
      </c>
      <c r="J490" t="s">
        <v>158</v>
      </c>
      <c r="K490" s="318"/>
      <c r="L490">
        <v>45867</v>
      </c>
      <c r="M490" s="319">
        <v>45874</v>
      </c>
      <c r="N490" s="318">
        <v>8</v>
      </c>
      <c r="O490" s="318"/>
      <c r="P490" s="318"/>
      <c r="Q490" s="319"/>
      <c r="R490" s="318"/>
      <c r="AA490" s="318" t="s">
        <v>62</v>
      </c>
      <c r="AB490" s="318">
        <v>50021273</v>
      </c>
      <c r="AC490" s="318" t="s">
        <v>63</v>
      </c>
      <c r="AD490" t="s">
        <v>7660</v>
      </c>
      <c r="AE490" s="318">
        <v>27</v>
      </c>
      <c r="AF490" s="320">
        <v>199754</v>
      </c>
      <c r="AG490" s="318">
        <v>28</v>
      </c>
      <c r="AH490" s="320"/>
      <c r="AI490" t="s">
        <v>93</v>
      </c>
    </row>
    <row r="491" spans="1:35">
      <c r="A491" t="s">
        <v>1694</v>
      </c>
      <c r="B491" s="1">
        <v>45863</v>
      </c>
      <c r="C491">
        <v>7</v>
      </c>
      <c r="D491">
        <v>520244</v>
      </c>
      <c r="E491" t="s">
        <v>8847</v>
      </c>
      <c r="F491" t="s">
        <v>93</v>
      </c>
      <c r="G491" t="s">
        <v>7778</v>
      </c>
      <c r="H491" t="s">
        <v>8848</v>
      </c>
      <c r="I491" t="s">
        <v>7668</v>
      </c>
      <c r="J491" t="s">
        <v>1129</v>
      </c>
      <c r="K491" s="318"/>
      <c r="L491">
        <v>45868</v>
      </c>
      <c r="M491" s="319">
        <v>45876</v>
      </c>
      <c r="N491" s="318">
        <v>8</v>
      </c>
      <c r="O491" s="318"/>
      <c r="P491" s="318"/>
      <c r="Q491" s="319"/>
      <c r="R491" s="318"/>
      <c r="AA491" s="318" t="s">
        <v>62</v>
      </c>
      <c r="AB491" s="318">
        <v>50021349</v>
      </c>
      <c r="AC491" s="318" t="s">
        <v>63</v>
      </c>
      <c r="AD491" t="s">
        <v>7669</v>
      </c>
      <c r="AE491" s="318">
        <v>23</v>
      </c>
      <c r="AF491" s="320">
        <v>174233</v>
      </c>
      <c r="AG491" s="318">
        <v>26</v>
      </c>
      <c r="AH491" s="320"/>
      <c r="AI491" t="s">
        <v>93</v>
      </c>
    </row>
    <row r="492" spans="1:35">
      <c r="A492" t="s">
        <v>1699</v>
      </c>
      <c r="B492" s="1">
        <v>45863</v>
      </c>
      <c r="C492">
        <v>7</v>
      </c>
      <c r="D492">
        <v>520245</v>
      </c>
      <c r="E492" t="s">
        <v>8849</v>
      </c>
      <c r="F492" t="s">
        <v>93</v>
      </c>
      <c r="G492" t="s">
        <v>7773</v>
      </c>
      <c r="H492" t="s">
        <v>8850</v>
      </c>
      <c r="I492" t="s">
        <v>6259</v>
      </c>
      <c r="J492" t="s">
        <v>158</v>
      </c>
      <c r="K492" s="318"/>
      <c r="L492" t="s">
        <v>5814</v>
      </c>
      <c r="M492" s="319">
        <v>45894</v>
      </c>
      <c r="N492" s="318">
        <v>8</v>
      </c>
      <c r="O492" s="318"/>
      <c r="P492" s="318"/>
      <c r="Q492" s="319"/>
      <c r="R492" s="318"/>
      <c r="AA492" s="318" t="s">
        <v>109</v>
      </c>
      <c r="AB492" s="318">
        <v>50021416</v>
      </c>
      <c r="AC492" s="318" t="s">
        <v>95</v>
      </c>
      <c r="AD492" t="s">
        <v>7660</v>
      </c>
      <c r="AE492" s="318">
        <v>21</v>
      </c>
      <c r="AF492" s="320">
        <v>154596</v>
      </c>
      <c r="AG492" s="318">
        <v>44</v>
      </c>
      <c r="AH492" s="320"/>
      <c r="AI492" t="s">
        <v>93</v>
      </c>
    </row>
    <row r="493" spans="1:35">
      <c r="A493" t="s">
        <v>1700</v>
      </c>
      <c r="B493" s="1">
        <v>45866</v>
      </c>
      <c r="C493">
        <v>7</v>
      </c>
      <c r="D493">
        <v>520246</v>
      </c>
      <c r="E493" t="s">
        <v>8851</v>
      </c>
      <c r="F493" t="s">
        <v>6574</v>
      </c>
      <c r="G493" t="s">
        <v>7778</v>
      </c>
      <c r="H493" t="s">
        <v>8852</v>
      </c>
      <c r="I493" t="s">
        <v>7834</v>
      </c>
      <c r="J493" t="s">
        <v>158</v>
      </c>
      <c r="K493" s="318"/>
      <c r="L493">
        <v>45881</v>
      </c>
      <c r="M493" s="319">
        <v>45889</v>
      </c>
      <c r="N493" s="318">
        <v>8</v>
      </c>
      <c r="O493" s="318"/>
      <c r="P493" s="318"/>
      <c r="Q493" s="319"/>
      <c r="R493" s="318"/>
      <c r="AA493" s="318" t="s">
        <v>83</v>
      </c>
      <c r="AB493" s="318">
        <v>50021398</v>
      </c>
      <c r="AC493" s="318" t="s">
        <v>84</v>
      </c>
      <c r="AD493" t="s">
        <v>7669</v>
      </c>
      <c r="AE493" s="318">
        <v>40</v>
      </c>
      <c r="AF493" s="320">
        <v>185134</v>
      </c>
      <c r="AG493" s="318">
        <v>22</v>
      </c>
      <c r="AH493" s="320"/>
      <c r="AI493" t="s">
        <v>93</v>
      </c>
    </row>
    <row r="494" spans="1:35">
      <c r="A494" t="s">
        <v>1703</v>
      </c>
      <c r="B494" s="1">
        <v>45866</v>
      </c>
      <c r="C494">
        <v>7</v>
      </c>
      <c r="D494">
        <v>520247</v>
      </c>
      <c r="E494" t="s">
        <v>8853</v>
      </c>
      <c r="F494" t="s">
        <v>93</v>
      </c>
      <c r="G494" t="s">
        <v>7727</v>
      </c>
      <c r="H494" t="s">
        <v>8854</v>
      </c>
      <c r="I494" t="s">
        <v>7690</v>
      </c>
      <c r="J494" t="s">
        <v>158</v>
      </c>
      <c r="K494" s="318"/>
      <c r="L494">
        <v>45876</v>
      </c>
      <c r="M494" s="319">
        <v>45888</v>
      </c>
      <c r="N494" s="318">
        <v>8</v>
      </c>
      <c r="O494" s="318"/>
      <c r="P494" s="318"/>
      <c r="Q494" s="319"/>
      <c r="R494" s="318"/>
      <c r="AA494" s="318" t="s">
        <v>83</v>
      </c>
      <c r="AB494" s="318">
        <v>50021532</v>
      </c>
      <c r="AC494" s="318" t="s">
        <v>84</v>
      </c>
      <c r="AD494" t="s">
        <v>7669</v>
      </c>
      <c r="AE494" s="318">
        <v>21</v>
      </c>
      <c r="AF494" s="320">
        <v>189058</v>
      </c>
      <c r="AG494" s="318">
        <v>81</v>
      </c>
      <c r="AH494" s="320"/>
      <c r="AI494" t="s">
        <v>93</v>
      </c>
    </row>
    <row r="495" spans="1:35">
      <c r="A495" t="s">
        <v>1704</v>
      </c>
      <c r="B495" s="1">
        <v>45863</v>
      </c>
      <c r="C495">
        <v>7</v>
      </c>
      <c r="D495">
        <v>520248</v>
      </c>
      <c r="E495" t="s">
        <v>8855</v>
      </c>
      <c r="F495" t="s">
        <v>93</v>
      </c>
      <c r="G495" t="s">
        <v>358</v>
      </c>
      <c r="H495" t="s">
        <v>8856</v>
      </c>
      <c r="I495" t="s">
        <v>7677</v>
      </c>
      <c r="J495" t="s">
        <v>158</v>
      </c>
      <c r="K495" s="318"/>
      <c r="L495">
        <v>45873</v>
      </c>
      <c r="M495" s="319">
        <v>45883</v>
      </c>
      <c r="N495" s="318">
        <v>8</v>
      </c>
      <c r="O495" s="318"/>
      <c r="P495" s="318"/>
      <c r="Q495" s="319"/>
      <c r="R495" s="318"/>
      <c r="AA495" s="318" t="s">
        <v>62</v>
      </c>
      <c r="AB495" s="318">
        <v>50021775</v>
      </c>
      <c r="AC495" s="318" t="s">
        <v>63</v>
      </c>
      <c r="AD495" t="s">
        <v>7660</v>
      </c>
      <c r="AE495" s="318">
        <v>21</v>
      </c>
      <c r="AF495" s="320">
        <v>132189</v>
      </c>
      <c r="AG495" s="318">
        <v>10</v>
      </c>
      <c r="AH495" s="320"/>
      <c r="AI495" t="s">
        <v>93</v>
      </c>
    </row>
    <row r="496" spans="1:35">
      <c r="A496" t="s">
        <v>1705</v>
      </c>
      <c r="B496" s="1">
        <v>45866</v>
      </c>
      <c r="C496">
        <v>7</v>
      </c>
      <c r="D496">
        <v>520249</v>
      </c>
      <c r="E496" t="s">
        <v>8857</v>
      </c>
      <c r="F496" t="s">
        <v>93</v>
      </c>
      <c r="G496" t="s">
        <v>752</v>
      </c>
      <c r="H496" t="s">
        <v>8858</v>
      </c>
      <c r="I496" t="s">
        <v>7769</v>
      </c>
      <c r="J496" t="s">
        <v>158</v>
      </c>
      <c r="K496" s="318"/>
      <c r="L496">
        <v>45887</v>
      </c>
      <c r="M496" s="319">
        <v>45889</v>
      </c>
      <c r="N496" s="318">
        <v>8</v>
      </c>
      <c r="O496" s="318"/>
      <c r="P496" s="318"/>
      <c r="Q496" s="319"/>
      <c r="R496" s="318"/>
      <c r="AA496" s="318" t="s">
        <v>83</v>
      </c>
      <c r="AB496" s="318">
        <v>50021749</v>
      </c>
      <c r="AC496" s="318" t="s">
        <v>84</v>
      </c>
      <c r="AD496" t="s">
        <v>7660</v>
      </c>
      <c r="AE496" s="318">
        <v>21</v>
      </c>
      <c r="AF496" s="320">
        <v>159494</v>
      </c>
      <c r="AG496" s="318">
        <v>12</v>
      </c>
      <c r="AH496" s="320"/>
      <c r="AI496" t="s">
        <v>93</v>
      </c>
    </row>
    <row r="497" spans="1:35">
      <c r="A497" t="s">
        <v>1708</v>
      </c>
      <c r="B497" s="1">
        <v>45867</v>
      </c>
      <c r="C497">
        <v>7</v>
      </c>
      <c r="D497">
        <v>520250</v>
      </c>
      <c r="E497" t="s">
        <v>8859</v>
      </c>
      <c r="F497" t="s">
        <v>93</v>
      </c>
      <c r="G497" t="s">
        <v>759</v>
      </c>
      <c r="H497" t="s">
        <v>8860</v>
      </c>
      <c r="I497" t="s">
        <v>7690</v>
      </c>
      <c r="J497" t="s">
        <v>8376</v>
      </c>
      <c r="K497" s="318"/>
      <c r="L497" t="s">
        <v>391</v>
      </c>
      <c r="M497" s="319">
        <v>45874</v>
      </c>
      <c r="N497" s="318">
        <v>8</v>
      </c>
      <c r="O497" s="318"/>
      <c r="P497" s="318"/>
      <c r="Q497" s="319"/>
      <c r="R497" s="318"/>
      <c r="AA497" s="318" t="s">
        <v>62</v>
      </c>
      <c r="AB497" s="318">
        <v>50021906</v>
      </c>
      <c r="AC497" s="318" t="s">
        <v>63</v>
      </c>
      <c r="AD497" t="s">
        <v>7660</v>
      </c>
      <c r="AE497" s="318">
        <v>27</v>
      </c>
      <c r="AF497" s="320">
        <v>36888</v>
      </c>
      <c r="AG497" s="318"/>
      <c r="AH497" s="320"/>
      <c r="AI497" t="s">
        <v>93</v>
      </c>
    </row>
    <row r="498" spans="1:35">
      <c r="A498" t="s">
        <v>1709</v>
      </c>
      <c r="B498" s="1">
        <v>45867</v>
      </c>
      <c r="C498">
        <v>7</v>
      </c>
      <c r="D498">
        <v>520251</v>
      </c>
      <c r="E498" t="s">
        <v>8538</v>
      </c>
      <c r="F498" t="s">
        <v>93</v>
      </c>
      <c r="G498" t="s">
        <v>7666</v>
      </c>
      <c r="H498" t="s">
        <v>8861</v>
      </c>
      <c r="I498" t="s">
        <v>7800</v>
      </c>
      <c r="J498" t="s">
        <v>8376</v>
      </c>
      <c r="K498" s="318"/>
      <c r="L498" t="s">
        <v>391</v>
      </c>
      <c r="M498" s="319">
        <v>45868</v>
      </c>
      <c r="N498" s="318">
        <v>7</v>
      </c>
      <c r="O498" s="318"/>
      <c r="P498" s="318"/>
      <c r="Q498" s="319"/>
      <c r="R498" s="318"/>
      <c r="AA498" s="318" t="s">
        <v>62</v>
      </c>
      <c r="AB498" s="318">
        <v>50021920</v>
      </c>
      <c r="AC498" s="318" t="s">
        <v>63</v>
      </c>
      <c r="AD498" t="s">
        <v>7669</v>
      </c>
      <c r="AE498" s="318">
        <v>27</v>
      </c>
      <c r="AF498" s="320">
        <v>3745</v>
      </c>
      <c r="AG498" s="318"/>
      <c r="AH498" s="320"/>
      <c r="AI498" t="s">
        <v>93</v>
      </c>
    </row>
    <row r="499" spans="1:35">
      <c r="A499" t="s">
        <v>1712</v>
      </c>
      <c r="B499" s="1">
        <v>45867</v>
      </c>
      <c r="C499">
        <v>7</v>
      </c>
      <c r="D499">
        <v>520252</v>
      </c>
      <c r="E499" t="s">
        <v>8862</v>
      </c>
      <c r="F499" t="s">
        <v>93</v>
      </c>
      <c r="G499" t="s">
        <v>7666</v>
      </c>
      <c r="H499" t="s">
        <v>8863</v>
      </c>
      <c r="I499" t="s">
        <v>7704</v>
      </c>
      <c r="J499" t="s">
        <v>158</v>
      </c>
      <c r="K499" s="318"/>
      <c r="L499">
        <v>45877</v>
      </c>
      <c r="M499" s="319">
        <v>45889</v>
      </c>
      <c r="N499" s="318">
        <v>8</v>
      </c>
      <c r="O499" s="318"/>
      <c r="P499" s="318"/>
      <c r="Q499" s="319"/>
      <c r="R499" s="318"/>
      <c r="AA499" s="318" t="s">
        <v>83</v>
      </c>
      <c r="AB499" s="318">
        <v>50021789</v>
      </c>
      <c r="AC499" s="318" t="s">
        <v>84</v>
      </c>
      <c r="AD499" t="s">
        <v>7669</v>
      </c>
      <c r="AE499" s="318">
        <v>21</v>
      </c>
      <c r="AF499" s="320">
        <v>149350</v>
      </c>
      <c r="AG499" s="318">
        <v>18</v>
      </c>
      <c r="AH499" s="320"/>
      <c r="AI499" t="s">
        <v>93</v>
      </c>
    </row>
    <row r="500" spans="1:35">
      <c r="A500" t="s">
        <v>1715</v>
      </c>
      <c r="B500" s="1">
        <v>45867</v>
      </c>
      <c r="C500">
        <v>7</v>
      </c>
      <c r="D500">
        <v>520253</v>
      </c>
      <c r="E500" t="s">
        <v>8864</v>
      </c>
      <c r="F500" t="s">
        <v>93</v>
      </c>
      <c r="G500" t="s">
        <v>7860</v>
      </c>
      <c r="H500" t="s">
        <v>8865</v>
      </c>
      <c r="I500" t="s">
        <v>7800</v>
      </c>
      <c r="J500" t="s">
        <v>158</v>
      </c>
      <c r="K500" s="318"/>
      <c r="L500">
        <v>45884</v>
      </c>
      <c r="M500" s="319">
        <v>45895</v>
      </c>
      <c r="N500" s="318">
        <v>8</v>
      </c>
      <c r="O500" s="318"/>
      <c r="P500" s="318"/>
      <c r="Q500" s="319"/>
      <c r="R500" s="318"/>
      <c r="AA500" s="318" t="s">
        <v>83</v>
      </c>
      <c r="AB500" s="318">
        <v>50021931</v>
      </c>
      <c r="AC500" s="318" t="s">
        <v>84</v>
      </c>
      <c r="AD500" t="s">
        <v>7669</v>
      </c>
      <c r="AE500" s="318">
        <v>20</v>
      </c>
      <c r="AF500" s="320">
        <v>179699</v>
      </c>
      <c r="AG500" s="318">
        <v>14</v>
      </c>
      <c r="AH500" s="320"/>
      <c r="AI500" t="s">
        <v>93</v>
      </c>
    </row>
    <row r="501" spans="1:35">
      <c r="A501" t="s">
        <v>1718</v>
      </c>
      <c r="B501" s="1">
        <v>45867</v>
      </c>
      <c r="C501">
        <v>7</v>
      </c>
      <c r="D501">
        <v>520254</v>
      </c>
      <c r="E501" t="s">
        <v>8866</v>
      </c>
      <c r="F501" t="s">
        <v>93</v>
      </c>
      <c r="G501" t="s">
        <v>7904</v>
      </c>
      <c r="H501" t="s">
        <v>8867</v>
      </c>
      <c r="I501" t="s">
        <v>7800</v>
      </c>
      <c r="J501" t="s">
        <v>158</v>
      </c>
      <c r="K501" s="318"/>
      <c r="L501">
        <v>45884</v>
      </c>
      <c r="M501" s="319">
        <v>45894</v>
      </c>
      <c r="N501" s="318">
        <v>8</v>
      </c>
      <c r="O501" s="318"/>
      <c r="P501" s="318"/>
      <c r="Q501" s="319"/>
      <c r="R501" s="318"/>
      <c r="AA501" s="318" t="s">
        <v>83</v>
      </c>
      <c r="AB501" s="318">
        <v>50021928</v>
      </c>
      <c r="AC501" s="318" t="s">
        <v>84</v>
      </c>
      <c r="AD501" t="s">
        <v>7660</v>
      </c>
      <c r="AE501" s="318">
        <v>20</v>
      </c>
      <c r="AF501" s="320">
        <v>188348</v>
      </c>
      <c r="AG501" s="318">
        <v>13</v>
      </c>
      <c r="AH501" s="320"/>
      <c r="AI501" t="s">
        <v>93</v>
      </c>
    </row>
    <row r="502" spans="1:35">
      <c r="A502" t="s">
        <v>1721</v>
      </c>
      <c r="B502" s="1">
        <v>45867</v>
      </c>
      <c r="C502">
        <v>7</v>
      </c>
      <c r="D502">
        <v>520255</v>
      </c>
      <c r="E502" t="s">
        <v>8868</v>
      </c>
      <c r="F502" t="s">
        <v>93</v>
      </c>
      <c r="G502" t="s">
        <v>7727</v>
      </c>
      <c r="H502" t="s">
        <v>8869</v>
      </c>
      <c r="I502" t="s">
        <v>7668</v>
      </c>
      <c r="J502" t="s">
        <v>158</v>
      </c>
      <c r="K502" s="318"/>
      <c r="L502">
        <v>45867</v>
      </c>
      <c r="M502" s="319">
        <v>45870</v>
      </c>
      <c r="N502" s="318">
        <v>8</v>
      </c>
      <c r="O502" s="318"/>
      <c r="P502" s="318"/>
      <c r="Q502" s="319"/>
      <c r="R502" s="318"/>
      <c r="AA502" s="318" t="s">
        <v>62</v>
      </c>
      <c r="AB502" s="318">
        <v>50021938</v>
      </c>
      <c r="AC502" s="318" t="s">
        <v>63</v>
      </c>
      <c r="AD502" t="s">
        <v>7669</v>
      </c>
      <c r="AE502" s="318">
        <v>21</v>
      </c>
      <c r="AF502" s="320">
        <v>145020</v>
      </c>
      <c r="AG502" s="318">
        <v>23</v>
      </c>
      <c r="AH502" s="320"/>
      <c r="AI502" t="s">
        <v>93</v>
      </c>
    </row>
    <row r="503" spans="1:35">
      <c r="A503" t="s">
        <v>1725</v>
      </c>
      <c r="B503" s="1">
        <v>45868</v>
      </c>
      <c r="C503">
        <v>7</v>
      </c>
      <c r="D503">
        <v>520256</v>
      </c>
      <c r="E503" t="s">
        <v>8870</v>
      </c>
      <c r="F503" t="s">
        <v>93</v>
      </c>
      <c r="G503" t="s">
        <v>7727</v>
      </c>
      <c r="H503" t="s">
        <v>8871</v>
      </c>
      <c r="I503" t="s">
        <v>7668</v>
      </c>
      <c r="J503" t="s">
        <v>158</v>
      </c>
      <c r="K503" s="318"/>
      <c r="L503" t="s">
        <v>5814</v>
      </c>
      <c r="M503" s="319">
        <v>45897</v>
      </c>
      <c r="N503" s="318">
        <v>8</v>
      </c>
      <c r="O503" s="318"/>
      <c r="P503" s="318"/>
      <c r="Q503" s="319"/>
      <c r="R503" s="318"/>
      <c r="AA503" s="318" t="s">
        <v>83</v>
      </c>
      <c r="AB503" s="318">
        <v>50022169</v>
      </c>
      <c r="AC503" s="318" t="s">
        <v>84</v>
      </c>
      <c r="AD503" t="s">
        <v>7669</v>
      </c>
      <c r="AE503" s="318">
        <v>21</v>
      </c>
      <c r="AF503" s="320">
        <v>133017</v>
      </c>
      <c r="AG503" s="318">
        <v>10</v>
      </c>
      <c r="AH503" s="320"/>
      <c r="AI503" t="s">
        <v>93</v>
      </c>
    </row>
    <row r="504" spans="1:35">
      <c r="A504" t="s">
        <v>1729</v>
      </c>
      <c r="B504" s="1">
        <v>45868</v>
      </c>
      <c r="C504">
        <v>7</v>
      </c>
      <c r="D504">
        <v>520257</v>
      </c>
      <c r="E504" t="s">
        <v>8872</v>
      </c>
      <c r="F504" t="s">
        <v>93</v>
      </c>
      <c r="G504" t="s">
        <v>7879</v>
      </c>
      <c r="H504" t="s">
        <v>8873</v>
      </c>
      <c r="I504" t="s">
        <v>93</v>
      </c>
      <c r="J504" t="s">
        <v>158</v>
      </c>
      <c r="K504" s="318"/>
      <c r="L504" t="s">
        <v>5814</v>
      </c>
      <c r="M504" s="319">
        <v>45908</v>
      </c>
      <c r="N504" s="318">
        <v>9</v>
      </c>
      <c r="O504" s="318"/>
      <c r="P504" s="318"/>
      <c r="Q504" s="319"/>
      <c r="R504" s="318"/>
      <c r="AA504" s="318" t="s">
        <v>83</v>
      </c>
      <c r="AB504" s="318">
        <v>50022164</v>
      </c>
      <c r="AC504" s="318" t="s">
        <v>84</v>
      </c>
      <c r="AD504" t="s">
        <v>7660</v>
      </c>
      <c r="AE504" s="318">
        <v>21</v>
      </c>
      <c r="AF504" s="320">
        <v>184701</v>
      </c>
      <c r="AG504" s="318">
        <v>39</v>
      </c>
      <c r="AH504" s="320"/>
      <c r="AI504" t="s">
        <v>93</v>
      </c>
    </row>
    <row r="505" spans="1:35">
      <c r="A505" t="s">
        <v>1732</v>
      </c>
      <c r="B505" s="1">
        <v>45868</v>
      </c>
      <c r="C505">
        <v>7</v>
      </c>
      <c r="D505">
        <v>520258</v>
      </c>
      <c r="E505" t="s">
        <v>8874</v>
      </c>
      <c r="F505" t="s">
        <v>93</v>
      </c>
      <c r="G505" t="s">
        <v>7773</v>
      </c>
      <c r="H505" t="s">
        <v>8875</v>
      </c>
      <c r="I505" t="s">
        <v>7721</v>
      </c>
      <c r="J505" t="s">
        <v>158</v>
      </c>
      <c r="K505" s="318"/>
      <c r="L505">
        <v>45883</v>
      </c>
      <c r="M505" s="319">
        <v>45901</v>
      </c>
      <c r="N505" s="318">
        <v>9</v>
      </c>
      <c r="O505" s="318"/>
      <c r="P505" s="318"/>
      <c r="Q505" s="319"/>
      <c r="R505" s="318"/>
      <c r="AA505" s="318" t="s">
        <v>83</v>
      </c>
      <c r="AB505" s="318">
        <v>50022167</v>
      </c>
      <c r="AC505" s="318" t="s">
        <v>84</v>
      </c>
      <c r="AD505" t="s">
        <v>7660</v>
      </c>
      <c r="AE505" s="318">
        <v>21</v>
      </c>
      <c r="AF505" s="320">
        <v>217911</v>
      </c>
      <c r="AG505" s="318">
        <v>58</v>
      </c>
      <c r="AH505" s="320"/>
      <c r="AI505" t="s">
        <v>93</v>
      </c>
    </row>
    <row r="506" spans="1:35">
      <c r="A506" t="s">
        <v>1735</v>
      </c>
      <c r="B506" s="1">
        <v>45868</v>
      </c>
      <c r="C506">
        <v>7</v>
      </c>
      <c r="D506">
        <v>520259</v>
      </c>
      <c r="E506" t="s">
        <v>8876</v>
      </c>
      <c r="F506" t="s">
        <v>93</v>
      </c>
      <c r="G506" t="s">
        <v>7675</v>
      </c>
      <c r="H506" t="s">
        <v>8877</v>
      </c>
      <c r="I506" t="s">
        <v>7698</v>
      </c>
      <c r="J506" t="s">
        <v>1129</v>
      </c>
      <c r="K506" s="318"/>
      <c r="L506">
        <v>45881</v>
      </c>
      <c r="M506" s="319">
        <v>45889</v>
      </c>
      <c r="N506" s="318">
        <v>8</v>
      </c>
      <c r="O506" s="318"/>
      <c r="P506" s="318"/>
      <c r="Q506" s="319"/>
      <c r="R506" s="318"/>
      <c r="AA506" s="318" t="s">
        <v>62</v>
      </c>
      <c r="AB506" s="318">
        <v>50022321</v>
      </c>
      <c r="AC506" s="318" t="s">
        <v>63</v>
      </c>
      <c r="AD506" t="s">
        <v>7660</v>
      </c>
      <c r="AE506" s="318">
        <v>23</v>
      </c>
      <c r="AF506" s="320">
        <v>179834</v>
      </c>
      <c r="AG506" s="318">
        <v>10</v>
      </c>
      <c r="AH506" s="320"/>
      <c r="AI506" t="s">
        <v>93</v>
      </c>
    </row>
    <row r="507" spans="1:35">
      <c r="A507" t="s">
        <v>1738</v>
      </c>
      <c r="B507" s="1">
        <v>45868</v>
      </c>
      <c r="C507">
        <v>7</v>
      </c>
      <c r="D507">
        <v>520260</v>
      </c>
      <c r="E507" t="s">
        <v>8878</v>
      </c>
      <c r="F507" t="s">
        <v>93</v>
      </c>
      <c r="G507" t="s">
        <v>7860</v>
      </c>
      <c r="H507" t="s">
        <v>8879</v>
      </c>
      <c r="I507" t="s">
        <v>8734</v>
      </c>
      <c r="J507" t="s">
        <v>158</v>
      </c>
      <c r="K507" s="318"/>
      <c r="L507">
        <v>45881</v>
      </c>
      <c r="M507" s="319">
        <v>45887</v>
      </c>
      <c r="N507" s="318">
        <v>8</v>
      </c>
      <c r="O507" s="318"/>
      <c r="P507" s="318"/>
      <c r="Q507" s="319"/>
      <c r="R507" s="318"/>
      <c r="AA507" s="318" t="s">
        <v>62</v>
      </c>
      <c r="AB507" s="318">
        <v>50022309</v>
      </c>
      <c r="AC507" s="318" t="s">
        <v>63</v>
      </c>
      <c r="AD507" t="s">
        <v>7669</v>
      </c>
      <c r="AE507" s="318">
        <v>21</v>
      </c>
      <c r="AF507" s="320">
        <v>156532</v>
      </c>
      <c r="AG507" s="318">
        <v>18</v>
      </c>
      <c r="AH507" s="320"/>
      <c r="AI507" t="s">
        <v>93</v>
      </c>
    </row>
    <row r="508" spans="1:35">
      <c r="A508" t="s">
        <v>1742</v>
      </c>
      <c r="B508" s="1">
        <v>45868</v>
      </c>
      <c r="C508">
        <v>7</v>
      </c>
      <c r="D508">
        <v>520261</v>
      </c>
      <c r="E508" t="s">
        <v>8880</v>
      </c>
      <c r="F508" t="s">
        <v>93</v>
      </c>
      <c r="G508" t="s">
        <v>7841</v>
      </c>
      <c r="H508" t="s">
        <v>8881</v>
      </c>
      <c r="I508" t="s">
        <v>7690</v>
      </c>
      <c r="J508" t="s">
        <v>158</v>
      </c>
      <c r="K508" s="318"/>
      <c r="L508">
        <v>45889</v>
      </c>
      <c r="M508" s="319">
        <v>45895</v>
      </c>
      <c r="N508" s="318">
        <v>8</v>
      </c>
      <c r="O508" s="318"/>
      <c r="P508" s="318"/>
      <c r="Q508" s="319"/>
      <c r="R508" s="318"/>
      <c r="AA508" s="318" t="s">
        <v>83</v>
      </c>
      <c r="AB508" s="318">
        <v>50022301</v>
      </c>
      <c r="AC508" s="318" t="s">
        <v>84</v>
      </c>
      <c r="AD508" t="s">
        <v>7669</v>
      </c>
      <c r="AE508" s="318">
        <v>21</v>
      </c>
      <c r="AF508" s="320">
        <v>215528</v>
      </c>
      <c r="AG508" s="318">
        <v>65</v>
      </c>
      <c r="AH508" s="320"/>
      <c r="AI508" t="s">
        <v>93</v>
      </c>
    </row>
    <row r="509" spans="1:35">
      <c r="A509" t="s">
        <v>1745</v>
      </c>
      <c r="B509" s="1">
        <v>45867</v>
      </c>
      <c r="C509">
        <v>7</v>
      </c>
      <c r="D509">
        <v>520262</v>
      </c>
      <c r="E509" t="s">
        <v>8882</v>
      </c>
      <c r="F509" t="s">
        <v>93</v>
      </c>
      <c r="G509" t="s">
        <v>7666</v>
      </c>
      <c r="H509" t="s">
        <v>8883</v>
      </c>
      <c r="I509" t="s">
        <v>7883</v>
      </c>
      <c r="J509" t="s">
        <v>158</v>
      </c>
      <c r="K509" s="318"/>
      <c r="L509">
        <v>45883</v>
      </c>
      <c r="M509" s="319">
        <v>45895</v>
      </c>
      <c r="N509" s="318">
        <v>8</v>
      </c>
      <c r="O509" s="318"/>
      <c r="P509" s="318"/>
      <c r="Q509" s="319"/>
      <c r="R509" s="318"/>
      <c r="AA509" s="318" t="s">
        <v>83</v>
      </c>
      <c r="AB509" s="318">
        <v>50022037</v>
      </c>
      <c r="AC509" s="318" t="s">
        <v>84</v>
      </c>
      <c r="AD509" t="s">
        <v>7669</v>
      </c>
      <c r="AE509" s="318">
        <v>20</v>
      </c>
      <c r="AF509" s="320">
        <v>190994</v>
      </c>
      <c r="AG509" s="318">
        <v>21</v>
      </c>
      <c r="AH509" s="320"/>
      <c r="AI509" t="s">
        <v>93</v>
      </c>
    </row>
    <row r="510" spans="1:35">
      <c r="A510" t="s">
        <v>1746</v>
      </c>
      <c r="B510" s="1">
        <v>45834</v>
      </c>
      <c r="C510">
        <v>6</v>
      </c>
      <c r="D510">
        <v>520263</v>
      </c>
      <c r="E510" t="s">
        <v>1729</v>
      </c>
      <c r="F510" t="s">
        <v>93</v>
      </c>
      <c r="G510" t="s">
        <v>7661</v>
      </c>
      <c r="H510" t="s">
        <v>7658</v>
      </c>
      <c r="I510" t="s">
        <v>7658</v>
      </c>
      <c r="J510" t="s">
        <v>8627</v>
      </c>
      <c r="K510" s="318"/>
      <c r="L510" t="s">
        <v>391</v>
      </c>
      <c r="M510" s="319">
        <v>45898</v>
      </c>
      <c r="N510" s="318">
        <v>8</v>
      </c>
      <c r="O510" s="318"/>
      <c r="P510" s="318"/>
      <c r="Q510" s="319"/>
      <c r="R510" s="318"/>
      <c r="AA510" s="318" t="s">
        <v>62</v>
      </c>
      <c r="AB510" s="318">
        <v>520801</v>
      </c>
      <c r="AC510" s="318" t="s">
        <v>63</v>
      </c>
      <c r="AD510" t="s">
        <v>7660</v>
      </c>
      <c r="AE510" s="318">
        <v>100</v>
      </c>
      <c r="AF510" s="320">
        <v>288757</v>
      </c>
      <c r="AG510" s="318"/>
      <c r="AH510" s="320"/>
      <c r="AI510" t="s">
        <v>93</v>
      </c>
    </row>
    <row r="511" spans="1:35">
      <c r="A511" t="s">
        <v>1747</v>
      </c>
      <c r="B511" s="1">
        <v>45869</v>
      </c>
      <c r="C511">
        <v>7</v>
      </c>
      <c r="D511">
        <v>520264</v>
      </c>
      <c r="E511" t="s">
        <v>1729</v>
      </c>
      <c r="F511" t="s">
        <v>93</v>
      </c>
      <c r="G511" t="s">
        <v>7661</v>
      </c>
      <c r="H511" t="s">
        <v>7658</v>
      </c>
      <c r="I511" t="s">
        <v>7658</v>
      </c>
      <c r="J511" t="s">
        <v>8627</v>
      </c>
      <c r="K511" s="318"/>
      <c r="L511" t="s">
        <v>391</v>
      </c>
      <c r="M511" s="319">
        <v>45898</v>
      </c>
      <c r="N511" s="318">
        <v>8</v>
      </c>
      <c r="O511" s="318"/>
      <c r="P511" s="318"/>
      <c r="Q511" s="319"/>
      <c r="R511" s="318"/>
      <c r="AA511" s="318" t="s">
        <v>62</v>
      </c>
      <c r="AB511" s="318">
        <v>520802</v>
      </c>
      <c r="AC511" s="318" t="s">
        <v>63</v>
      </c>
      <c r="AD511" t="s">
        <v>7660</v>
      </c>
      <c r="AE511" s="318">
        <v>100</v>
      </c>
      <c r="AF511" s="320">
        <v>169353</v>
      </c>
      <c r="AG511" s="318"/>
      <c r="AH511" s="320"/>
      <c r="AI511" t="s">
        <v>93</v>
      </c>
    </row>
    <row r="512" spans="1:35">
      <c r="A512" t="s">
        <v>1748</v>
      </c>
      <c r="B512" s="1">
        <v>45870</v>
      </c>
      <c r="C512">
        <v>8</v>
      </c>
      <c r="D512">
        <v>520265</v>
      </c>
      <c r="E512" t="s">
        <v>1729</v>
      </c>
      <c r="F512" t="s">
        <v>93</v>
      </c>
      <c r="G512" t="s">
        <v>7661</v>
      </c>
      <c r="H512" t="s">
        <v>7658</v>
      </c>
      <c r="I512" t="s">
        <v>7658</v>
      </c>
      <c r="J512" t="s">
        <v>8628</v>
      </c>
      <c r="K512" s="318"/>
      <c r="L512" t="s">
        <v>391</v>
      </c>
      <c r="M512" s="319">
        <v>45898</v>
      </c>
      <c r="N512" s="318">
        <v>8</v>
      </c>
      <c r="O512" s="318"/>
      <c r="P512" s="318" t="s">
        <v>267</v>
      </c>
      <c r="Q512" s="319">
        <v>45894</v>
      </c>
      <c r="R512" s="318" t="s">
        <v>62</v>
      </c>
      <c r="S512">
        <v>39600</v>
      </c>
      <c r="AA512" s="318" t="s">
        <v>62</v>
      </c>
      <c r="AB512" s="318">
        <v>520803</v>
      </c>
      <c r="AC512" s="318" t="s">
        <v>63</v>
      </c>
      <c r="AD512" t="s">
        <v>7660</v>
      </c>
      <c r="AE512" s="318">
        <v>100</v>
      </c>
      <c r="AF512" s="320">
        <v>306055</v>
      </c>
      <c r="AG512" s="318"/>
      <c r="AH512" s="320"/>
      <c r="AI512" t="s">
        <v>93</v>
      </c>
    </row>
    <row r="513" spans="1:35">
      <c r="A513" t="s">
        <v>1751</v>
      </c>
      <c r="B513" s="1">
        <v>45870</v>
      </c>
      <c r="C513">
        <v>8</v>
      </c>
      <c r="D513">
        <v>520266</v>
      </c>
      <c r="E513" t="s">
        <v>1729</v>
      </c>
      <c r="F513" t="s">
        <v>93</v>
      </c>
      <c r="G513" t="s">
        <v>7661</v>
      </c>
      <c r="H513" t="s">
        <v>7658</v>
      </c>
      <c r="I513" t="s">
        <v>7658</v>
      </c>
      <c r="J513" t="s">
        <v>8628</v>
      </c>
      <c r="K513" s="318"/>
      <c r="L513" t="s">
        <v>391</v>
      </c>
      <c r="M513" s="319">
        <v>45898</v>
      </c>
      <c r="N513" s="318">
        <v>8</v>
      </c>
      <c r="O513" s="318"/>
      <c r="P513" s="318"/>
      <c r="Q513" s="319"/>
      <c r="R513" s="318"/>
      <c r="AA513" s="318" t="s">
        <v>62</v>
      </c>
      <c r="AB513" s="318">
        <v>520804</v>
      </c>
      <c r="AC513" s="318" t="s">
        <v>63</v>
      </c>
      <c r="AD513" t="s">
        <v>7660</v>
      </c>
      <c r="AE513" s="318">
        <v>100</v>
      </c>
      <c r="AF513" s="320">
        <v>47402</v>
      </c>
      <c r="AG513" s="318"/>
      <c r="AH513" s="320"/>
      <c r="AI513" t="s">
        <v>93</v>
      </c>
    </row>
    <row r="514" spans="1:35">
      <c r="A514" t="s">
        <v>1753</v>
      </c>
      <c r="B514" s="1">
        <v>45866</v>
      </c>
      <c r="C514">
        <v>7</v>
      </c>
      <c r="D514">
        <v>520267</v>
      </c>
      <c r="E514" t="s">
        <v>1843</v>
      </c>
      <c r="F514" t="s">
        <v>93</v>
      </c>
      <c r="G514" t="s">
        <v>7661</v>
      </c>
      <c r="H514" t="s">
        <v>7658</v>
      </c>
      <c r="I514" t="s">
        <v>7658</v>
      </c>
      <c r="J514" t="s">
        <v>8690</v>
      </c>
      <c r="K514" s="318"/>
      <c r="L514" t="s">
        <v>391</v>
      </c>
      <c r="M514" s="319">
        <v>45898</v>
      </c>
      <c r="N514" s="318">
        <v>8</v>
      </c>
      <c r="O514" s="318"/>
      <c r="P514" s="318"/>
      <c r="Q514" s="319"/>
      <c r="R514" s="318"/>
      <c r="AA514" s="318" t="s">
        <v>62</v>
      </c>
      <c r="AB514" s="318">
        <v>50021882</v>
      </c>
      <c r="AC514" s="318" t="s">
        <v>63</v>
      </c>
      <c r="AD514" t="s">
        <v>7660</v>
      </c>
      <c r="AE514" s="318">
        <v>50</v>
      </c>
      <c r="AF514" s="320">
        <v>126131</v>
      </c>
      <c r="AG514" s="318"/>
      <c r="AH514" s="320"/>
      <c r="AI514" t="s">
        <v>93</v>
      </c>
    </row>
    <row r="515" spans="1:35">
      <c r="A515" t="s">
        <v>1755</v>
      </c>
      <c r="B515" s="1">
        <v>45873</v>
      </c>
      <c r="C515">
        <v>8</v>
      </c>
      <c r="D515">
        <v>520268</v>
      </c>
      <c r="E515" t="s">
        <v>8884</v>
      </c>
      <c r="F515" t="s">
        <v>93</v>
      </c>
      <c r="G515" t="s">
        <v>7661</v>
      </c>
      <c r="H515" t="s">
        <v>8885</v>
      </c>
      <c r="I515" t="s">
        <v>7677</v>
      </c>
      <c r="J515" t="s">
        <v>1801</v>
      </c>
      <c r="K515" s="318"/>
      <c r="L515" t="s">
        <v>391</v>
      </c>
      <c r="M515" s="319">
        <v>45882</v>
      </c>
      <c r="N515" s="318">
        <v>8</v>
      </c>
      <c r="O515" s="318"/>
      <c r="P515" s="318"/>
      <c r="Q515" s="319"/>
      <c r="R515" s="318"/>
      <c r="AA515" s="318" t="s">
        <v>62</v>
      </c>
      <c r="AB515" s="318">
        <v>50023029</v>
      </c>
      <c r="AC515" s="318" t="s">
        <v>63</v>
      </c>
      <c r="AD515" t="s">
        <v>7660</v>
      </c>
      <c r="AE515" s="318">
        <v>24</v>
      </c>
      <c r="AF515" s="320">
        <v>8271</v>
      </c>
      <c r="AG515" s="318"/>
      <c r="AH515" s="320"/>
      <c r="AI515" t="s">
        <v>93</v>
      </c>
    </row>
    <row r="516" spans="1:35">
      <c r="A516" t="s">
        <v>1759</v>
      </c>
      <c r="B516" s="1">
        <v>45870</v>
      </c>
      <c r="C516">
        <v>8</v>
      </c>
      <c r="D516">
        <v>520269</v>
      </c>
      <c r="E516" t="s">
        <v>8886</v>
      </c>
      <c r="F516" t="s">
        <v>93</v>
      </c>
      <c r="G516" t="s">
        <v>358</v>
      </c>
      <c r="H516" t="s">
        <v>8887</v>
      </c>
      <c r="I516" t="s">
        <v>7698</v>
      </c>
      <c r="J516" t="s">
        <v>151</v>
      </c>
      <c r="K516" s="318"/>
      <c r="L516" t="s">
        <v>391</v>
      </c>
      <c r="M516" s="319">
        <v>45881</v>
      </c>
      <c r="N516" s="318">
        <v>8</v>
      </c>
      <c r="O516" s="318"/>
      <c r="P516" s="318"/>
      <c r="Q516" s="319"/>
      <c r="R516" s="318"/>
      <c r="AA516" s="318" t="s">
        <v>62</v>
      </c>
      <c r="AB516" s="318">
        <v>50022743</v>
      </c>
      <c r="AC516" s="318" t="s">
        <v>63</v>
      </c>
      <c r="AD516" t="s">
        <v>7660</v>
      </c>
      <c r="AE516" s="318">
        <v>27</v>
      </c>
      <c r="AF516" s="320">
        <v>26735</v>
      </c>
      <c r="AG516" s="318"/>
      <c r="AH516" s="320"/>
      <c r="AI516" t="s">
        <v>93</v>
      </c>
    </row>
    <row r="517" spans="1:35">
      <c r="A517" t="s">
        <v>1762</v>
      </c>
      <c r="B517" s="1">
        <v>45870</v>
      </c>
      <c r="C517">
        <v>8</v>
      </c>
      <c r="D517">
        <v>520270</v>
      </c>
      <c r="E517" t="s">
        <v>8507</v>
      </c>
      <c r="F517" t="s">
        <v>6574</v>
      </c>
      <c r="G517" t="s">
        <v>7778</v>
      </c>
      <c r="H517" t="s">
        <v>8508</v>
      </c>
      <c r="I517" t="s">
        <v>7834</v>
      </c>
      <c r="J517" t="s">
        <v>8376</v>
      </c>
      <c r="K517" s="318"/>
      <c r="L517" t="s">
        <v>391</v>
      </c>
      <c r="M517" s="319">
        <v>45876</v>
      </c>
      <c r="N517" s="318">
        <v>8</v>
      </c>
      <c r="O517" s="318"/>
      <c r="P517" s="318"/>
      <c r="Q517" s="319"/>
      <c r="R517" s="318"/>
      <c r="AA517" s="318" t="s">
        <v>62</v>
      </c>
      <c r="AB517" s="318">
        <v>50022926</v>
      </c>
      <c r="AC517" s="318" t="s">
        <v>63</v>
      </c>
      <c r="AD517" t="s">
        <v>7669</v>
      </c>
      <c r="AE517" s="318">
        <v>46</v>
      </c>
      <c r="AF517" s="320">
        <v>20038</v>
      </c>
      <c r="AG517" s="318"/>
      <c r="AH517" s="320"/>
      <c r="AI517" t="s">
        <v>93</v>
      </c>
    </row>
    <row r="518" spans="1:35">
      <c r="A518" t="s">
        <v>1765</v>
      </c>
      <c r="B518" s="1">
        <v>45870</v>
      </c>
      <c r="C518">
        <v>8</v>
      </c>
      <c r="D518">
        <v>520271</v>
      </c>
      <c r="E518" t="s">
        <v>8888</v>
      </c>
      <c r="F518" t="s">
        <v>93</v>
      </c>
      <c r="G518" t="s">
        <v>7904</v>
      </c>
      <c r="H518" t="s">
        <v>8889</v>
      </c>
      <c r="I518" t="s">
        <v>7800</v>
      </c>
      <c r="J518" t="s">
        <v>158</v>
      </c>
      <c r="K518" s="318"/>
      <c r="L518">
        <v>45884</v>
      </c>
      <c r="M518" s="319">
        <v>45901</v>
      </c>
      <c r="N518" s="318">
        <v>9</v>
      </c>
      <c r="O518" s="318"/>
      <c r="P518" s="318"/>
      <c r="Q518" s="319"/>
      <c r="R518" s="318"/>
      <c r="AA518" s="318" t="s">
        <v>83</v>
      </c>
      <c r="AB518" s="318">
        <v>50023007</v>
      </c>
      <c r="AC518" s="318" t="s">
        <v>84</v>
      </c>
      <c r="AD518" t="s">
        <v>7660</v>
      </c>
      <c r="AE518" s="318">
        <v>20</v>
      </c>
      <c r="AF518" s="320">
        <v>217408</v>
      </c>
      <c r="AG518" s="318">
        <v>51</v>
      </c>
      <c r="AH518" s="320"/>
      <c r="AI518" t="s">
        <v>93</v>
      </c>
    </row>
    <row r="519" spans="1:35">
      <c r="A519" t="s">
        <v>1767</v>
      </c>
      <c r="B519" s="1">
        <v>45873</v>
      </c>
      <c r="C519">
        <v>8</v>
      </c>
      <c r="D519">
        <v>520272</v>
      </c>
      <c r="E519" t="s">
        <v>8890</v>
      </c>
      <c r="F519" t="s">
        <v>93</v>
      </c>
      <c r="G519" t="s">
        <v>7773</v>
      </c>
      <c r="H519" t="s">
        <v>8891</v>
      </c>
      <c r="I519" t="s">
        <v>7883</v>
      </c>
      <c r="J519" t="s">
        <v>158</v>
      </c>
      <c r="K519" s="318"/>
      <c r="L519">
        <v>45883</v>
      </c>
      <c r="M519" s="319">
        <v>45897</v>
      </c>
      <c r="N519" s="318">
        <v>8</v>
      </c>
      <c r="O519" s="318"/>
      <c r="P519" s="318"/>
      <c r="Q519" s="319"/>
      <c r="R519" s="318"/>
      <c r="AA519" s="318" t="s">
        <v>83</v>
      </c>
      <c r="AB519" s="318">
        <v>50023200</v>
      </c>
      <c r="AC519" s="318" t="s">
        <v>84</v>
      </c>
      <c r="AD519" t="s">
        <v>7660</v>
      </c>
      <c r="AE519" s="318">
        <v>27</v>
      </c>
      <c r="AF519" s="320">
        <v>221849</v>
      </c>
      <c r="AG519" s="318">
        <v>27</v>
      </c>
      <c r="AH519" s="320"/>
      <c r="AI519" t="s">
        <v>93</v>
      </c>
    </row>
    <row r="520" spans="1:35">
      <c r="A520" t="s">
        <v>1770</v>
      </c>
      <c r="B520" s="1">
        <v>45873</v>
      </c>
      <c r="C520">
        <v>8</v>
      </c>
      <c r="D520">
        <v>520273</v>
      </c>
      <c r="E520" t="s">
        <v>8892</v>
      </c>
      <c r="F520" t="s">
        <v>93</v>
      </c>
      <c r="G520" t="s">
        <v>7727</v>
      </c>
      <c r="H520" t="s">
        <v>8617</v>
      </c>
      <c r="I520" t="s">
        <v>7800</v>
      </c>
      <c r="J520" t="s">
        <v>158</v>
      </c>
      <c r="K520" s="318"/>
      <c r="L520">
        <v>45884</v>
      </c>
      <c r="M520" s="319">
        <v>45898</v>
      </c>
      <c r="N520" s="318">
        <v>8</v>
      </c>
      <c r="O520" s="318"/>
      <c r="P520" s="318"/>
      <c r="Q520" s="319"/>
      <c r="R520" s="318"/>
      <c r="AA520" s="318" t="s">
        <v>83</v>
      </c>
      <c r="AB520" s="318">
        <v>50023205</v>
      </c>
      <c r="AC520" s="318" t="s">
        <v>84</v>
      </c>
      <c r="AD520" t="s">
        <v>7669</v>
      </c>
      <c r="AE520" s="318">
        <v>20</v>
      </c>
      <c r="AF520" s="320">
        <v>173429</v>
      </c>
      <c r="AG520" s="318">
        <v>10</v>
      </c>
      <c r="AH520" s="320"/>
      <c r="AI520" t="s">
        <v>93</v>
      </c>
    </row>
    <row r="521" spans="1:35">
      <c r="A521" t="s">
        <v>1773</v>
      </c>
      <c r="B521" s="1">
        <v>45873</v>
      </c>
      <c r="C521">
        <v>8</v>
      </c>
      <c r="D521">
        <v>520274</v>
      </c>
      <c r="E521" t="s">
        <v>8893</v>
      </c>
      <c r="F521" t="s">
        <v>93</v>
      </c>
      <c r="G521" t="s">
        <v>759</v>
      </c>
      <c r="H521" t="s">
        <v>8894</v>
      </c>
      <c r="I521" t="s">
        <v>6259</v>
      </c>
      <c r="J521" t="s">
        <v>158</v>
      </c>
      <c r="K521" s="318"/>
      <c r="L521">
        <v>45882</v>
      </c>
      <c r="M521" s="319">
        <v>45891</v>
      </c>
      <c r="N521" s="318">
        <v>8</v>
      </c>
      <c r="O521" s="318"/>
      <c r="P521" s="318"/>
      <c r="Q521" s="319"/>
      <c r="R521" s="318"/>
      <c r="AA521" s="318" t="s">
        <v>83</v>
      </c>
      <c r="AB521" s="318">
        <v>50023217</v>
      </c>
      <c r="AC521" s="318" t="s">
        <v>84</v>
      </c>
      <c r="AD521" t="s">
        <v>7660</v>
      </c>
      <c r="AE521" s="318">
        <v>27</v>
      </c>
      <c r="AF521" s="320">
        <v>152992</v>
      </c>
      <c r="AG521" s="318">
        <v>10</v>
      </c>
      <c r="AH521" s="320"/>
      <c r="AI521" t="s">
        <v>93</v>
      </c>
    </row>
    <row r="522" spans="1:35">
      <c r="A522" t="s">
        <v>1776</v>
      </c>
      <c r="B522" s="1">
        <v>45873</v>
      </c>
      <c r="C522">
        <v>8</v>
      </c>
      <c r="D522">
        <v>520275</v>
      </c>
      <c r="E522" t="s">
        <v>7840</v>
      </c>
      <c r="F522" t="s">
        <v>6574</v>
      </c>
      <c r="G522" t="s">
        <v>7841</v>
      </c>
      <c r="H522" t="s">
        <v>7842</v>
      </c>
      <c r="I522" t="s">
        <v>7834</v>
      </c>
      <c r="J522" t="s">
        <v>151</v>
      </c>
      <c r="K522" s="318"/>
      <c r="L522" t="s">
        <v>391</v>
      </c>
      <c r="M522" s="319">
        <v>45890</v>
      </c>
      <c r="N522" s="318">
        <v>8</v>
      </c>
      <c r="O522" s="318"/>
      <c r="P522" s="318"/>
      <c r="Q522" s="319"/>
      <c r="R522" s="318"/>
      <c r="AA522" s="318" t="s">
        <v>109</v>
      </c>
      <c r="AB522" s="318">
        <v>50023252</v>
      </c>
      <c r="AC522" s="318" t="s">
        <v>95</v>
      </c>
      <c r="AD522" t="s">
        <v>7669</v>
      </c>
      <c r="AE522" s="318">
        <v>46</v>
      </c>
      <c r="AF522" s="320">
        <v>13535</v>
      </c>
      <c r="AG522" s="318"/>
      <c r="AH522" s="320"/>
      <c r="AI522" t="s">
        <v>93</v>
      </c>
    </row>
    <row r="523" spans="1:35">
      <c r="A523" t="s">
        <v>1779</v>
      </c>
      <c r="B523" s="1">
        <v>45873</v>
      </c>
      <c r="C523">
        <v>8</v>
      </c>
      <c r="D523">
        <v>520276</v>
      </c>
      <c r="E523" t="s">
        <v>8895</v>
      </c>
      <c r="F523" t="s">
        <v>93</v>
      </c>
      <c r="G523" t="s">
        <v>7666</v>
      </c>
      <c r="H523" t="s">
        <v>8896</v>
      </c>
      <c r="I523" t="s">
        <v>7769</v>
      </c>
      <c r="J523" t="s">
        <v>158</v>
      </c>
      <c r="K523" s="318"/>
      <c r="L523">
        <v>45887</v>
      </c>
      <c r="M523" s="319">
        <v>45901</v>
      </c>
      <c r="N523" s="318">
        <v>9</v>
      </c>
      <c r="O523" s="318"/>
      <c r="P523" s="318"/>
      <c r="Q523" s="319"/>
      <c r="R523" s="318"/>
      <c r="AA523" s="318" t="s">
        <v>83</v>
      </c>
      <c r="AB523" s="318">
        <v>50023487</v>
      </c>
      <c r="AC523" s="318" t="s">
        <v>84</v>
      </c>
      <c r="AD523" t="s">
        <v>7669</v>
      </c>
      <c r="AE523" s="318">
        <v>21</v>
      </c>
      <c r="AF523" s="320">
        <v>161277</v>
      </c>
      <c r="AG523" s="318">
        <v>21</v>
      </c>
      <c r="AH523" s="320"/>
      <c r="AI523" t="s">
        <v>93</v>
      </c>
    </row>
    <row r="524" spans="1:35">
      <c r="A524" t="s">
        <v>1782</v>
      </c>
      <c r="B524" s="1">
        <v>45873</v>
      </c>
      <c r="C524">
        <v>8</v>
      </c>
      <c r="D524">
        <v>520277</v>
      </c>
      <c r="E524" t="s">
        <v>8897</v>
      </c>
      <c r="F524" t="s">
        <v>93</v>
      </c>
      <c r="G524" t="s">
        <v>8386</v>
      </c>
      <c r="H524" t="s">
        <v>8898</v>
      </c>
      <c r="I524" t="s">
        <v>7677</v>
      </c>
      <c r="J524" t="s">
        <v>1801</v>
      </c>
      <c r="K524" s="318"/>
      <c r="L524" t="s">
        <v>391</v>
      </c>
      <c r="M524" s="319">
        <v>45877</v>
      </c>
      <c r="N524" s="318">
        <v>8</v>
      </c>
      <c r="O524" s="318"/>
      <c r="P524" s="318"/>
      <c r="Q524" s="319"/>
      <c r="R524" s="318"/>
      <c r="AA524" s="318" t="s">
        <v>62</v>
      </c>
      <c r="AB524" s="318">
        <v>50023483</v>
      </c>
      <c r="AC524" s="318" t="s">
        <v>63</v>
      </c>
      <c r="AD524" t="s">
        <v>7660</v>
      </c>
      <c r="AE524" s="318">
        <v>21</v>
      </c>
      <c r="AF524" s="320">
        <v>21116</v>
      </c>
      <c r="AG524" s="318"/>
      <c r="AH524" s="320"/>
      <c r="AI524" t="s">
        <v>93</v>
      </c>
    </row>
    <row r="525" spans="1:35">
      <c r="A525" t="s">
        <v>1786</v>
      </c>
      <c r="B525" s="1">
        <v>45873</v>
      </c>
      <c r="C525">
        <v>8</v>
      </c>
      <c r="D525">
        <v>520278</v>
      </c>
      <c r="E525" t="s">
        <v>8899</v>
      </c>
      <c r="F525" t="s">
        <v>6574</v>
      </c>
      <c r="G525" t="s">
        <v>7860</v>
      </c>
      <c r="H525" t="s">
        <v>8900</v>
      </c>
      <c r="I525" t="s">
        <v>7834</v>
      </c>
      <c r="J525" t="s">
        <v>1340</v>
      </c>
      <c r="K525" s="318"/>
      <c r="L525">
        <v>45881</v>
      </c>
      <c r="M525" s="319">
        <v>45909</v>
      </c>
      <c r="N525" s="318">
        <v>9</v>
      </c>
      <c r="O525" s="318"/>
      <c r="P525" s="318"/>
      <c r="Q525" s="319"/>
      <c r="R525" s="318"/>
      <c r="AA525" s="318" t="s">
        <v>109</v>
      </c>
      <c r="AB525" s="318">
        <v>50023457</v>
      </c>
      <c r="AC525" s="318" t="s">
        <v>95</v>
      </c>
      <c r="AD525" t="s">
        <v>7669</v>
      </c>
      <c r="AE525" s="318">
        <v>46</v>
      </c>
      <c r="AF525" s="320">
        <v>271097</v>
      </c>
      <c r="AG525" s="318">
        <v>120</v>
      </c>
      <c r="AH525" s="320"/>
      <c r="AI525" t="s">
        <v>93</v>
      </c>
    </row>
    <row r="526" spans="1:35">
      <c r="A526" t="s">
        <v>1789</v>
      </c>
      <c r="B526" s="1">
        <v>45874</v>
      </c>
      <c r="C526">
        <v>8</v>
      </c>
      <c r="D526">
        <v>520279</v>
      </c>
      <c r="E526" t="s">
        <v>7679</v>
      </c>
      <c r="F526" t="s">
        <v>93</v>
      </c>
      <c r="G526" t="s">
        <v>358</v>
      </c>
      <c r="H526" t="s">
        <v>8901</v>
      </c>
      <c r="I526" t="s">
        <v>7677</v>
      </c>
      <c r="J526" t="s">
        <v>151</v>
      </c>
      <c r="K526" s="318"/>
      <c r="L526" t="s">
        <v>391</v>
      </c>
      <c r="M526" s="319">
        <v>45898</v>
      </c>
      <c r="N526" s="318">
        <v>8</v>
      </c>
      <c r="O526" s="318"/>
      <c r="P526" s="318"/>
      <c r="Q526" s="319"/>
      <c r="R526" s="318"/>
      <c r="AA526" s="318" t="s">
        <v>62</v>
      </c>
      <c r="AB526" s="318">
        <v>50023258</v>
      </c>
      <c r="AC526" s="318" t="s">
        <v>63</v>
      </c>
      <c r="AD526" t="s">
        <v>7660</v>
      </c>
      <c r="AE526" s="318">
        <v>27</v>
      </c>
      <c r="AF526" s="320">
        <v>7478</v>
      </c>
      <c r="AG526" s="318"/>
      <c r="AH526" s="320"/>
      <c r="AI526" t="s">
        <v>93</v>
      </c>
    </row>
    <row r="527" spans="1:35">
      <c r="A527" t="s">
        <v>1792</v>
      </c>
      <c r="B527" s="1">
        <v>45874</v>
      </c>
      <c r="C527">
        <v>8</v>
      </c>
      <c r="D527">
        <v>520280</v>
      </c>
      <c r="E527" t="s">
        <v>8902</v>
      </c>
      <c r="F527" t="s">
        <v>93</v>
      </c>
      <c r="G527" t="s">
        <v>8346</v>
      </c>
      <c r="H527" t="s">
        <v>8903</v>
      </c>
      <c r="I527" t="s">
        <v>7883</v>
      </c>
      <c r="J527" t="s">
        <v>158</v>
      </c>
      <c r="K527" s="318"/>
      <c r="L527">
        <v>45883</v>
      </c>
      <c r="M527" s="319">
        <v>45905</v>
      </c>
      <c r="N527" s="318">
        <v>9</v>
      </c>
      <c r="O527" s="318"/>
      <c r="P527" s="318"/>
      <c r="Q527" s="319"/>
      <c r="R527" s="318"/>
      <c r="AA527" s="318" t="s">
        <v>83</v>
      </c>
      <c r="AB527" s="318">
        <v>50024122</v>
      </c>
      <c r="AC527" s="318" t="s">
        <v>84</v>
      </c>
      <c r="AD527" t="s">
        <v>7660</v>
      </c>
      <c r="AE527" s="318">
        <v>20</v>
      </c>
      <c r="AF527" s="320">
        <v>203376</v>
      </c>
      <c r="AG527" s="318">
        <v>10</v>
      </c>
      <c r="AH527" s="320"/>
      <c r="AI527" t="s">
        <v>93</v>
      </c>
    </row>
    <row r="528" spans="1:35">
      <c r="A528" t="s">
        <v>1795</v>
      </c>
      <c r="B528" s="1">
        <v>45875</v>
      </c>
      <c r="C528">
        <v>8</v>
      </c>
      <c r="D528">
        <v>520281</v>
      </c>
      <c r="E528" t="s">
        <v>7826</v>
      </c>
      <c r="F528" t="s">
        <v>93</v>
      </c>
      <c r="G528" t="s">
        <v>7773</v>
      </c>
      <c r="H528" t="s">
        <v>8904</v>
      </c>
      <c r="I528" t="s">
        <v>7704</v>
      </c>
      <c r="J528" t="s">
        <v>8905</v>
      </c>
      <c r="K528" s="318"/>
      <c r="L528" t="s">
        <v>391</v>
      </c>
      <c r="M528" s="319">
        <v>45898</v>
      </c>
      <c r="N528" s="318">
        <v>8</v>
      </c>
      <c r="O528" s="318"/>
      <c r="P528" s="318"/>
      <c r="Q528" s="319"/>
      <c r="R528" s="318"/>
      <c r="AA528" s="318" t="s">
        <v>109</v>
      </c>
      <c r="AB528" s="318">
        <v>50024228</v>
      </c>
      <c r="AC528" s="318" t="s">
        <v>95</v>
      </c>
      <c r="AD528" t="s">
        <v>7660</v>
      </c>
      <c r="AE528" s="318" t="s">
        <v>620</v>
      </c>
      <c r="AF528" s="320">
        <v>18690</v>
      </c>
      <c r="AG528" s="318"/>
      <c r="AH528" s="320"/>
      <c r="AI528" t="s">
        <v>93</v>
      </c>
    </row>
    <row r="529" spans="1:35">
      <c r="A529" t="s">
        <v>1798</v>
      </c>
      <c r="B529" s="1">
        <v>45875</v>
      </c>
      <c r="C529">
        <v>8</v>
      </c>
      <c r="D529">
        <v>520282</v>
      </c>
      <c r="E529" t="s">
        <v>8906</v>
      </c>
      <c r="F529" t="s">
        <v>93</v>
      </c>
      <c r="G529" t="s">
        <v>7661</v>
      </c>
      <c r="H529" t="s">
        <v>8907</v>
      </c>
      <c r="I529" t="s">
        <v>8908</v>
      </c>
      <c r="J529" t="s">
        <v>1801</v>
      </c>
      <c r="K529" s="318"/>
      <c r="L529" t="s">
        <v>391</v>
      </c>
      <c r="M529" s="319">
        <v>45882</v>
      </c>
      <c r="N529" s="318">
        <v>8</v>
      </c>
      <c r="O529" s="318"/>
      <c r="P529" s="318"/>
      <c r="Q529" s="319"/>
      <c r="R529" s="318"/>
      <c r="AA529" s="318" t="s">
        <v>62</v>
      </c>
      <c r="AB529" s="318">
        <v>50024316</v>
      </c>
      <c r="AC529" s="318" t="s">
        <v>63</v>
      </c>
      <c r="AD529" t="s">
        <v>7660</v>
      </c>
      <c r="AE529" s="318">
        <v>24</v>
      </c>
      <c r="AF529" s="320">
        <v>5442</v>
      </c>
      <c r="AG529" s="318"/>
      <c r="AH529" s="320"/>
      <c r="AI529" t="s">
        <v>93</v>
      </c>
    </row>
    <row r="530" spans="1:35">
      <c r="A530" t="s">
        <v>1802</v>
      </c>
      <c r="B530" s="1">
        <v>45875</v>
      </c>
      <c r="C530">
        <v>8</v>
      </c>
      <c r="D530">
        <v>520283</v>
      </c>
      <c r="E530" t="s">
        <v>8909</v>
      </c>
      <c r="F530" t="s">
        <v>93</v>
      </c>
      <c r="G530" t="s">
        <v>7666</v>
      </c>
      <c r="H530" t="s">
        <v>8910</v>
      </c>
      <c r="I530" t="s">
        <v>93</v>
      </c>
      <c r="J530" t="s">
        <v>158</v>
      </c>
      <c r="K530" s="318"/>
      <c r="L530">
        <v>45888</v>
      </c>
      <c r="M530" s="319">
        <v>45929</v>
      </c>
      <c r="N530" s="318">
        <v>9</v>
      </c>
      <c r="O530" s="318"/>
      <c r="P530" s="318"/>
      <c r="Q530" s="319"/>
      <c r="R530" s="318"/>
      <c r="AA530" s="318" t="s">
        <v>109</v>
      </c>
      <c r="AB530" s="318">
        <v>50024399</v>
      </c>
      <c r="AC530" s="318" t="s">
        <v>95</v>
      </c>
      <c r="AD530" t="s">
        <v>7669</v>
      </c>
      <c r="AE530" s="318">
        <v>21</v>
      </c>
      <c r="AF530" s="320">
        <v>225427</v>
      </c>
      <c r="AG530" s="318">
        <v>61</v>
      </c>
      <c r="AH530" s="320"/>
      <c r="AI530" t="s">
        <v>93</v>
      </c>
    </row>
    <row r="531" spans="1:35">
      <c r="A531" t="s">
        <v>1805</v>
      </c>
      <c r="B531" s="1">
        <v>45876</v>
      </c>
      <c r="C531">
        <v>8</v>
      </c>
      <c r="D531">
        <v>520284</v>
      </c>
      <c r="E531" t="s">
        <v>8911</v>
      </c>
      <c r="F531" t="s">
        <v>93</v>
      </c>
      <c r="G531" t="s">
        <v>7773</v>
      </c>
      <c r="H531" t="s">
        <v>8912</v>
      </c>
      <c r="I531" t="s">
        <v>6259</v>
      </c>
      <c r="J531" t="s">
        <v>158</v>
      </c>
      <c r="K531" s="318"/>
      <c r="L531">
        <v>45888</v>
      </c>
      <c r="M531" s="319">
        <v>45904</v>
      </c>
      <c r="N531" s="318">
        <v>9</v>
      </c>
      <c r="O531" s="318"/>
      <c r="P531" s="318"/>
      <c r="Q531" s="319"/>
      <c r="R531" s="318"/>
      <c r="AA531" s="318" t="s">
        <v>83</v>
      </c>
      <c r="AB531" s="318">
        <v>50024350</v>
      </c>
      <c r="AC531" s="318" t="s">
        <v>84</v>
      </c>
      <c r="AD531" t="s">
        <v>7660</v>
      </c>
      <c r="AE531" s="318">
        <v>21</v>
      </c>
      <c r="AF531" s="320">
        <v>169093</v>
      </c>
      <c r="AG531" s="318">
        <v>10</v>
      </c>
      <c r="AH531" s="320"/>
      <c r="AI531" t="s">
        <v>93</v>
      </c>
    </row>
    <row r="532" spans="1:35">
      <c r="A532" t="s">
        <v>1808</v>
      </c>
      <c r="B532" s="1">
        <v>45876</v>
      </c>
      <c r="C532">
        <v>8</v>
      </c>
      <c r="D532">
        <v>520285</v>
      </c>
      <c r="E532" t="s">
        <v>8913</v>
      </c>
      <c r="F532" t="s">
        <v>93</v>
      </c>
      <c r="G532" t="s">
        <v>7904</v>
      </c>
      <c r="H532" t="s">
        <v>8914</v>
      </c>
      <c r="I532" t="s">
        <v>7668</v>
      </c>
      <c r="J532" t="s">
        <v>158</v>
      </c>
      <c r="K532" s="318"/>
      <c r="L532">
        <v>45889</v>
      </c>
      <c r="M532" s="319">
        <v>45902</v>
      </c>
      <c r="N532" s="318">
        <v>9</v>
      </c>
      <c r="O532" s="318"/>
      <c r="P532" s="318"/>
      <c r="Q532" s="319"/>
      <c r="R532" s="318"/>
      <c r="AA532" s="318" t="s">
        <v>83</v>
      </c>
      <c r="AB532" s="318">
        <v>50024688</v>
      </c>
      <c r="AC532" s="318" t="s">
        <v>84</v>
      </c>
      <c r="AD532" t="s">
        <v>7660</v>
      </c>
      <c r="AE532" s="318">
        <v>27</v>
      </c>
      <c r="AF532" s="320">
        <v>148842</v>
      </c>
      <c r="AG532" s="318">
        <v>15</v>
      </c>
      <c r="AH532" s="320"/>
      <c r="AI532" t="s">
        <v>93</v>
      </c>
    </row>
    <row r="533" spans="1:35">
      <c r="A533" t="s">
        <v>1810</v>
      </c>
      <c r="B533" s="1">
        <v>45876</v>
      </c>
      <c r="C533">
        <v>8</v>
      </c>
      <c r="D533">
        <v>520286</v>
      </c>
      <c r="E533" t="s">
        <v>8915</v>
      </c>
      <c r="F533" t="s">
        <v>93</v>
      </c>
      <c r="G533" t="s">
        <v>752</v>
      </c>
      <c r="H533" t="s">
        <v>8916</v>
      </c>
      <c r="I533" t="s">
        <v>7677</v>
      </c>
      <c r="J533" t="s">
        <v>158</v>
      </c>
      <c r="K533" s="318"/>
      <c r="L533">
        <v>45887</v>
      </c>
      <c r="M533" s="319">
        <v>45901</v>
      </c>
      <c r="N533" s="318">
        <v>9</v>
      </c>
      <c r="O533" s="318"/>
      <c r="P533" s="318"/>
      <c r="Q533" s="319"/>
      <c r="R533" s="318"/>
      <c r="AA533" s="318" t="s">
        <v>83</v>
      </c>
      <c r="AB533" s="318">
        <v>50025008</v>
      </c>
      <c r="AC533" s="318" t="s">
        <v>84</v>
      </c>
      <c r="AD533" t="s">
        <v>7660</v>
      </c>
      <c r="AE533" s="318">
        <v>21</v>
      </c>
      <c r="AF533" s="320">
        <v>177525</v>
      </c>
      <c r="AG533" s="318">
        <v>20</v>
      </c>
      <c r="AH533" s="320"/>
      <c r="AI533" t="s">
        <v>93</v>
      </c>
    </row>
    <row r="534" spans="1:35">
      <c r="A534" t="s">
        <v>1812</v>
      </c>
      <c r="B534" s="1">
        <v>45876</v>
      </c>
      <c r="C534">
        <v>8</v>
      </c>
      <c r="D534">
        <v>520287</v>
      </c>
      <c r="E534" t="s">
        <v>8917</v>
      </c>
      <c r="F534" t="s">
        <v>93</v>
      </c>
      <c r="G534" t="s">
        <v>752</v>
      </c>
      <c r="H534" t="s">
        <v>8918</v>
      </c>
      <c r="I534" t="s">
        <v>7677</v>
      </c>
      <c r="J534" t="s">
        <v>1340</v>
      </c>
      <c r="K534" s="318"/>
      <c r="L534">
        <v>45887</v>
      </c>
      <c r="M534" s="319">
        <v>45895</v>
      </c>
      <c r="N534" s="318">
        <v>8</v>
      </c>
      <c r="O534" s="318"/>
      <c r="P534" s="318"/>
      <c r="Q534" s="319"/>
      <c r="R534" s="318"/>
      <c r="AA534" s="318" t="s">
        <v>83</v>
      </c>
      <c r="AB534" s="318">
        <v>50024873</v>
      </c>
      <c r="AC534" s="318" t="s">
        <v>84</v>
      </c>
      <c r="AD534" t="s">
        <v>7660</v>
      </c>
      <c r="AE534" s="318">
        <v>27</v>
      </c>
      <c r="AF534" s="320">
        <v>184076</v>
      </c>
      <c r="AG534" s="318">
        <v>65</v>
      </c>
      <c r="AH534" s="320"/>
      <c r="AI534" t="s">
        <v>93</v>
      </c>
    </row>
    <row r="535" spans="1:35">
      <c r="A535" t="s">
        <v>1815</v>
      </c>
      <c r="B535" s="1">
        <v>45877</v>
      </c>
      <c r="C535">
        <v>8</v>
      </c>
      <c r="D535">
        <v>520288</v>
      </c>
      <c r="E535" t="s">
        <v>8845</v>
      </c>
      <c r="F535" t="s">
        <v>93</v>
      </c>
      <c r="G535" t="s">
        <v>7904</v>
      </c>
      <c r="H535" t="s">
        <v>8846</v>
      </c>
      <c r="I535" t="s">
        <v>7800</v>
      </c>
      <c r="J535" t="s">
        <v>8376</v>
      </c>
      <c r="K535" s="318"/>
      <c r="L535" t="s">
        <v>391</v>
      </c>
      <c r="M535" s="319">
        <v>45883</v>
      </c>
      <c r="N535" s="318">
        <v>8</v>
      </c>
      <c r="O535" s="318"/>
      <c r="P535" s="318"/>
      <c r="Q535" s="319"/>
      <c r="R535" s="318"/>
      <c r="AA535" s="318" t="s">
        <v>62</v>
      </c>
      <c r="AB535" s="318">
        <v>50025198</v>
      </c>
      <c r="AC535" s="318" t="s">
        <v>63</v>
      </c>
      <c r="AD535" t="s">
        <v>7660</v>
      </c>
      <c r="AE535" s="318">
        <v>27</v>
      </c>
      <c r="AF535" s="320">
        <v>22435</v>
      </c>
      <c r="AG535" s="318"/>
      <c r="AH535" s="320"/>
      <c r="AI535" t="s">
        <v>93</v>
      </c>
    </row>
    <row r="536" spans="1:35">
      <c r="A536" t="s">
        <v>1818</v>
      </c>
      <c r="B536" s="1">
        <v>45877</v>
      </c>
      <c r="C536">
        <v>8</v>
      </c>
      <c r="D536">
        <v>520289</v>
      </c>
      <c r="E536" t="s">
        <v>8722</v>
      </c>
      <c r="F536" t="s">
        <v>93</v>
      </c>
      <c r="G536" t="s">
        <v>7666</v>
      </c>
      <c r="H536" t="s">
        <v>8919</v>
      </c>
      <c r="I536" t="s">
        <v>7677</v>
      </c>
      <c r="J536" t="s">
        <v>3093</v>
      </c>
      <c r="K536" s="318"/>
      <c r="L536" t="s">
        <v>391</v>
      </c>
      <c r="M536" s="319">
        <v>45881</v>
      </c>
      <c r="N536" s="318">
        <v>8</v>
      </c>
      <c r="O536" s="318"/>
      <c r="P536" s="318"/>
      <c r="Q536" s="319"/>
      <c r="R536" s="318"/>
      <c r="AA536" s="318" t="s">
        <v>62</v>
      </c>
      <c r="AB536" s="318">
        <v>50025019</v>
      </c>
      <c r="AC536" s="318" t="s">
        <v>63</v>
      </c>
      <c r="AD536" t="s">
        <v>7669</v>
      </c>
      <c r="AE536" s="318">
        <v>27</v>
      </c>
      <c r="AF536" s="320">
        <v>40083</v>
      </c>
      <c r="AG536" s="318"/>
      <c r="AH536" s="320"/>
      <c r="AI536" t="s">
        <v>93</v>
      </c>
    </row>
    <row r="537" spans="1:35">
      <c r="A537" t="s">
        <v>1821</v>
      </c>
      <c r="B537" s="1">
        <v>45877</v>
      </c>
      <c r="C537">
        <v>8</v>
      </c>
      <c r="D537">
        <v>520290</v>
      </c>
      <c r="E537" t="s">
        <v>8920</v>
      </c>
      <c r="F537" t="s">
        <v>93</v>
      </c>
      <c r="G537" t="s">
        <v>7727</v>
      </c>
      <c r="H537" t="s">
        <v>8921</v>
      </c>
      <c r="I537" t="s">
        <v>7698</v>
      </c>
      <c r="J537" t="s">
        <v>3655</v>
      </c>
      <c r="K537" s="318"/>
      <c r="L537">
        <v>45888</v>
      </c>
      <c r="M537" s="319">
        <v>45946</v>
      </c>
      <c r="N537" s="318">
        <v>10</v>
      </c>
      <c r="O537" s="318"/>
      <c r="P537" s="318"/>
      <c r="Q537" s="319"/>
      <c r="R537" s="318"/>
      <c r="AA537" s="318" t="s">
        <v>199</v>
      </c>
      <c r="AB537" s="318">
        <v>50025088</v>
      </c>
      <c r="AC537" s="318" t="s">
        <v>44</v>
      </c>
      <c r="AD537" t="s">
        <v>7669</v>
      </c>
      <c r="AE537" s="318" t="s">
        <v>620</v>
      </c>
      <c r="AF537" s="320">
        <v>224682</v>
      </c>
      <c r="AG537" s="318">
        <v>10</v>
      </c>
      <c r="AH537" s="320"/>
      <c r="AI537" t="s">
        <v>93</v>
      </c>
    </row>
    <row r="538" spans="1:35">
      <c r="A538" t="s">
        <v>1824</v>
      </c>
      <c r="B538" s="1">
        <v>45877</v>
      </c>
      <c r="C538">
        <v>8</v>
      </c>
      <c r="D538">
        <v>520291</v>
      </c>
      <c r="E538" t="s">
        <v>8922</v>
      </c>
      <c r="F538" t="s">
        <v>93</v>
      </c>
      <c r="G538" t="s">
        <v>8346</v>
      </c>
      <c r="H538" t="s">
        <v>8923</v>
      </c>
      <c r="I538" t="s">
        <v>7698</v>
      </c>
      <c r="J538" t="s">
        <v>158</v>
      </c>
      <c r="K538" s="318"/>
      <c r="L538" t="s">
        <v>391</v>
      </c>
      <c r="M538" s="319">
        <v>45910</v>
      </c>
      <c r="N538" s="318">
        <v>9</v>
      </c>
      <c r="O538" s="318"/>
      <c r="P538" s="318"/>
      <c r="Q538" s="319"/>
      <c r="R538" s="318"/>
      <c r="AA538" s="318" t="s">
        <v>83</v>
      </c>
      <c r="AB538" s="318">
        <v>50025302</v>
      </c>
      <c r="AC538" s="318" t="s">
        <v>84</v>
      </c>
      <c r="AD538" t="s">
        <v>7660</v>
      </c>
      <c r="AE538" s="318">
        <v>20</v>
      </c>
      <c r="AF538" s="320">
        <v>168264</v>
      </c>
      <c r="AG538" s="318">
        <v>10</v>
      </c>
      <c r="AH538" s="320"/>
      <c r="AI538" t="s">
        <v>93</v>
      </c>
    </row>
    <row r="539" spans="1:35">
      <c r="A539" t="s">
        <v>1827</v>
      </c>
      <c r="B539" s="1">
        <v>45877</v>
      </c>
      <c r="C539">
        <v>8</v>
      </c>
      <c r="D539">
        <v>520292</v>
      </c>
      <c r="E539" t="s">
        <v>7829</v>
      </c>
      <c r="F539" t="s">
        <v>93</v>
      </c>
      <c r="G539" t="s">
        <v>7773</v>
      </c>
      <c r="H539" t="s">
        <v>7830</v>
      </c>
      <c r="I539" t="s">
        <v>7668</v>
      </c>
      <c r="J539" t="s">
        <v>151</v>
      </c>
      <c r="K539" s="318"/>
      <c r="L539" t="s">
        <v>391</v>
      </c>
      <c r="M539" s="319">
        <v>45891</v>
      </c>
      <c r="N539" s="318">
        <v>8</v>
      </c>
      <c r="O539" s="318"/>
      <c r="P539" s="318"/>
      <c r="Q539" s="319"/>
      <c r="R539" s="318"/>
      <c r="AA539" s="318" t="s">
        <v>77</v>
      </c>
      <c r="AB539" s="318">
        <v>50025250</v>
      </c>
      <c r="AC539" s="318" t="s">
        <v>101</v>
      </c>
      <c r="AD539" t="s">
        <v>7660</v>
      </c>
      <c r="AE539" s="318">
        <v>27</v>
      </c>
      <c r="AF539" s="320">
        <v>3889</v>
      </c>
      <c r="AG539" s="318"/>
      <c r="AH539" s="320"/>
      <c r="AI539" t="s">
        <v>93</v>
      </c>
    </row>
    <row r="540" spans="1:35">
      <c r="A540" t="s">
        <v>1830</v>
      </c>
      <c r="B540" s="1">
        <v>45881</v>
      </c>
      <c r="C540">
        <v>8</v>
      </c>
      <c r="D540">
        <v>520293</v>
      </c>
      <c r="E540" t="s">
        <v>8924</v>
      </c>
      <c r="F540" t="s">
        <v>93</v>
      </c>
      <c r="G540" t="s">
        <v>7778</v>
      </c>
      <c r="H540" t="s">
        <v>8925</v>
      </c>
      <c r="I540" t="s">
        <v>7800</v>
      </c>
      <c r="J540" t="s">
        <v>151</v>
      </c>
      <c r="K540" s="318"/>
      <c r="L540" t="s">
        <v>391</v>
      </c>
      <c r="M540" s="319">
        <v>45882</v>
      </c>
      <c r="N540" s="318">
        <v>8</v>
      </c>
      <c r="O540" s="318"/>
      <c r="P540" s="318"/>
      <c r="Q540" s="319"/>
      <c r="R540" s="318"/>
      <c r="AA540" s="318" t="s">
        <v>62</v>
      </c>
      <c r="AB540" s="318">
        <v>50025185</v>
      </c>
      <c r="AC540" s="318" t="s">
        <v>63</v>
      </c>
      <c r="AD540" t="s">
        <v>7669</v>
      </c>
      <c r="AE540" s="318">
        <v>27</v>
      </c>
      <c r="AF540" s="320">
        <v>16874</v>
      </c>
      <c r="AG540" s="318"/>
      <c r="AH540" s="320"/>
      <c r="AI540" t="s">
        <v>93</v>
      </c>
    </row>
    <row r="541" spans="1:35">
      <c r="A541" t="s">
        <v>1833</v>
      </c>
      <c r="B541" s="1">
        <v>45881</v>
      </c>
      <c r="C541">
        <v>8</v>
      </c>
      <c r="D541">
        <v>520294</v>
      </c>
      <c r="E541" t="s">
        <v>8926</v>
      </c>
      <c r="F541" t="s">
        <v>93</v>
      </c>
      <c r="G541" t="s">
        <v>7841</v>
      </c>
      <c r="H541" t="s">
        <v>8927</v>
      </c>
      <c r="I541" t="s">
        <v>7721</v>
      </c>
      <c r="J541" t="s">
        <v>158</v>
      </c>
      <c r="K541" s="318"/>
      <c r="L541">
        <v>45895</v>
      </c>
      <c r="M541" s="319">
        <v>45905</v>
      </c>
      <c r="N541" s="318">
        <v>9</v>
      </c>
      <c r="O541" s="318"/>
      <c r="P541" s="318"/>
      <c r="Q541" s="319"/>
      <c r="R541" s="318"/>
      <c r="AA541" s="318" t="s">
        <v>83</v>
      </c>
      <c r="AB541" s="318">
        <v>50024997</v>
      </c>
      <c r="AC541" s="318" t="s">
        <v>84</v>
      </c>
      <c r="AD541" t="s">
        <v>7669</v>
      </c>
      <c r="AE541" s="318">
        <v>21</v>
      </c>
      <c r="AF541" s="320">
        <v>186595</v>
      </c>
      <c r="AG541" s="318">
        <v>32</v>
      </c>
      <c r="AH541" s="320"/>
      <c r="AI541" t="s">
        <v>93</v>
      </c>
    </row>
    <row r="542" spans="1:35">
      <c r="A542" t="s">
        <v>1837</v>
      </c>
      <c r="B542" s="1">
        <v>45881</v>
      </c>
      <c r="C542">
        <v>8</v>
      </c>
      <c r="D542">
        <v>520295</v>
      </c>
      <c r="E542" t="s">
        <v>8928</v>
      </c>
      <c r="F542" t="s">
        <v>93</v>
      </c>
      <c r="G542" t="s">
        <v>7879</v>
      </c>
      <c r="H542" t="s">
        <v>8929</v>
      </c>
      <c r="I542" t="s">
        <v>7677</v>
      </c>
      <c r="J542" t="s">
        <v>158</v>
      </c>
      <c r="K542" s="318"/>
      <c r="L542">
        <v>45895</v>
      </c>
      <c r="M542" s="319">
        <v>45903</v>
      </c>
      <c r="N542" s="318">
        <v>9</v>
      </c>
      <c r="O542" s="318"/>
      <c r="P542" s="318"/>
      <c r="Q542" s="319"/>
      <c r="R542" s="318"/>
      <c r="AA542" s="318" t="s">
        <v>83</v>
      </c>
      <c r="AB542" s="318">
        <v>50025025</v>
      </c>
      <c r="AC542" s="318" t="s">
        <v>84</v>
      </c>
      <c r="AD542" t="s">
        <v>7660</v>
      </c>
      <c r="AE542" s="318">
        <v>21</v>
      </c>
      <c r="AF542" s="320">
        <v>158207</v>
      </c>
      <c r="AG542" s="318">
        <v>23</v>
      </c>
      <c r="AH542" s="320"/>
      <c r="AI542" t="s">
        <v>93</v>
      </c>
    </row>
    <row r="543" spans="1:35">
      <c r="A543" t="s">
        <v>1840</v>
      </c>
      <c r="B543" s="1">
        <v>45874</v>
      </c>
      <c r="C543">
        <v>8</v>
      </c>
      <c r="D543">
        <v>520296</v>
      </c>
      <c r="E543" t="s">
        <v>6572</v>
      </c>
      <c r="F543" t="s">
        <v>46</v>
      </c>
      <c r="G543" t="s">
        <v>7778</v>
      </c>
      <c r="H543" t="s">
        <v>6573</v>
      </c>
      <c r="I543" t="s">
        <v>5748</v>
      </c>
      <c r="J543" t="s">
        <v>6455</v>
      </c>
      <c r="K543" s="318"/>
      <c r="L543">
        <v>45887</v>
      </c>
      <c r="M543" s="319">
        <v>45895</v>
      </c>
      <c r="N543" s="318">
        <v>8</v>
      </c>
      <c r="O543" s="318"/>
      <c r="P543" s="318"/>
      <c r="Q543" s="319"/>
      <c r="R543" s="318"/>
      <c r="AA543" s="318"/>
      <c r="AB543" s="318">
        <v>50023844</v>
      </c>
      <c r="AC543" s="318" t="s">
        <v>43</v>
      </c>
      <c r="AE543" s="318"/>
      <c r="AF543" s="320"/>
      <c r="AG543" s="318"/>
      <c r="AH543" s="320"/>
      <c r="AI543" t="s">
        <v>93</v>
      </c>
    </row>
    <row r="544" spans="1:35">
      <c r="A544" t="s">
        <v>1843</v>
      </c>
      <c r="B544" s="1">
        <v>45874</v>
      </c>
      <c r="C544">
        <v>8</v>
      </c>
      <c r="D544">
        <v>520297</v>
      </c>
      <c r="E544" t="s">
        <v>6575</v>
      </c>
      <c r="F544" t="s">
        <v>46</v>
      </c>
      <c r="G544" t="s">
        <v>7778</v>
      </c>
      <c r="H544" t="s">
        <v>6576</v>
      </c>
      <c r="I544" t="s">
        <v>5748</v>
      </c>
      <c r="J544" t="s">
        <v>6455</v>
      </c>
      <c r="K544" s="318"/>
      <c r="L544">
        <v>45887</v>
      </c>
      <c r="M544" s="319">
        <v>45897</v>
      </c>
      <c r="N544" s="318">
        <v>8</v>
      </c>
      <c r="O544" s="318"/>
      <c r="P544" s="318"/>
      <c r="Q544" s="319"/>
      <c r="R544" s="318"/>
      <c r="AA544" s="318"/>
      <c r="AB544" s="318">
        <v>50023846</v>
      </c>
      <c r="AC544" s="318" t="s">
        <v>43</v>
      </c>
      <c r="AE544" s="318"/>
      <c r="AF544" s="320"/>
      <c r="AG544" s="318"/>
      <c r="AH544" s="320"/>
      <c r="AI544" t="s">
        <v>93</v>
      </c>
    </row>
    <row r="545" spans="1:35">
      <c r="A545" t="s">
        <v>1846</v>
      </c>
      <c r="B545" s="1">
        <v>45874</v>
      </c>
      <c r="C545">
        <v>8</v>
      </c>
      <c r="D545">
        <v>520298</v>
      </c>
      <c r="E545" t="s">
        <v>6577</v>
      </c>
      <c r="F545" t="s">
        <v>46</v>
      </c>
      <c r="G545" t="s">
        <v>7778</v>
      </c>
      <c r="H545" t="s">
        <v>6578</v>
      </c>
      <c r="I545" t="s">
        <v>5748</v>
      </c>
      <c r="J545" t="s">
        <v>6455</v>
      </c>
      <c r="K545" s="318"/>
      <c r="L545" t="s">
        <v>391</v>
      </c>
      <c r="M545" s="319" t="s">
        <v>534</v>
      </c>
      <c r="N545" s="318"/>
      <c r="O545" s="318"/>
      <c r="P545" s="318"/>
      <c r="Q545" s="319"/>
      <c r="R545" s="318"/>
      <c r="AA545" s="318"/>
      <c r="AB545" s="318">
        <v>50023848</v>
      </c>
      <c r="AC545" s="318" t="s">
        <v>43</v>
      </c>
      <c r="AE545" s="318"/>
      <c r="AF545" s="320"/>
      <c r="AG545" s="318"/>
      <c r="AH545" s="320"/>
      <c r="AI545" t="s">
        <v>93</v>
      </c>
    </row>
    <row r="546" spans="1:35">
      <c r="A546" t="s">
        <v>1848</v>
      </c>
      <c r="B546" s="1">
        <v>45874</v>
      </c>
      <c r="C546">
        <v>8</v>
      </c>
      <c r="D546">
        <v>520299</v>
      </c>
      <c r="E546" t="s">
        <v>6581</v>
      </c>
      <c r="F546" t="s">
        <v>46</v>
      </c>
      <c r="G546" t="s">
        <v>7778</v>
      </c>
      <c r="H546" t="s">
        <v>6582</v>
      </c>
      <c r="I546" t="s">
        <v>5748</v>
      </c>
      <c r="J546" t="s">
        <v>6455</v>
      </c>
      <c r="K546" s="318"/>
      <c r="L546">
        <v>45887</v>
      </c>
      <c r="M546" s="319">
        <v>45901</v>
      </c>
      <c r="N546" s="318">
        <v>9</v>
      </c>
      <c r="O546" s="318"/>
      <c r="P546" s="318"/>
      <c r="Q546" s="319"/>
      <c r="R546" s="318"/>
      <c r="AA546" s="318"/>
      <c r="AB546" s="318">
        <v>50023856</v>
      </c>
      <c r="AC546" s="318" t="s">
        <v>43</v>
      </c>
      <c r="AE546" s="318"/>
      <c r="AF546" s="320"/>
      <c r="AG546" s="318"/>
      <c r="AH546" s="320"/>
      <c r="AI546" t="s">
        <v>93</v>
      </c>
    </row>
    <row r="547" spans="1:35">
      <c r="A547" t="s">
        <v>1852</v>
      </c>
      <c r="B547" s="1">
        <v>45874</v>
      </c>
      <c r="C547">
        <v>8</v>
      </c>
      <c r="D547">
        <v>520300</v>
      </c>
      <c r="E547" t="s">
        <v>6583</v>
      </c>
      <c r="F547" t="s">
        <v>46</v>
      </c>
      <c r="G547" t="s">
        <v>7778</v>
      </c>
      <c r="H547" t="s">
        <v>6584</v>
      </c>
      <c r="I547" t="s">
        <v>5748</v>
      </c>
      <c r="J547" t="s">
        <v>6455</v>
      </c>
      <c r="K547" s="318"/>
      <c r="L547">
        <v>45887</v>
      </c>
      <c r="M547" s="319">
        <v>45904</v>
      </c>
      <c r="N547" s="318">
        <v>9</v>
      </c>
      <c r="O547" s="318"/>
      <c r="P547" s="318"/>
      <c r="Q547" s="319"/>
      <c r="R547" s="318"/>
      <c r="AA547" s="318"/>
      <c r="AB547" s="318">
        <v>50023858</v>
      </c>
      <c r="AC547" s="318" t="s">
        <v>43</v>
      </c>
      <c r="AE547" s="318"/>
      <c r="AF547" s="320"/>
      <c r="AG547" s="318"/>
      <c r="AH547" s="320"/>
      <c r="AI547" t="s">
        <v>93</v>
      </c>
    </row>
    <row r="548" spans="1:35">
      <c r="A548" t="s">
        <v>1855</v>
      </c>
      <c r="B548" s="1">
        <v>45874</v>
      </c>
      <c r="C548">
        <v>8</v>
      </c>
      <c r="D548">
        <v>520301</v>
      </c>
      <c r="E548" t="s">
        <v>6585</v>
      </c>
      <c r="F548" t="s">
        <v>46</v>
      </c>
      <c r="G548" t="s">
        <v>7778</v>
      </c>
      <c r="H548" t="s">
        <v>6586</v>
      </c>
      <c r="I548" t="s">
        <v>5748</v>
      </c>
      <c r="J548" t="s">
        <v>6455</v>
      </c>
      <c r="K548" s="318"/>
      <c r="L548">
        <v>45887</v>
      </c>
      <c r="M548" s="319">
        <v>45904</v>
      </c>
      <c r="N548" s="318">
        <v>9</v>
      </c>
      <c r="O548" s="318"/>
      <c r="P548" s="318"/>
      <c r="Q548" s="319"/>
      <c r="R548" s="318"/>
      <c r="AA548" s="318"/>
      <c r="AB548" s="318">
        <v>50023859</v>
      </c>
      <c r="AC548" s="318" t="s">
        <v>43</v>
      </c>
      <c r="AE548" s="318"/>
      <c r="AF548" s="320"/>
      <c r="AG548" s="318"/>
      <c r="AH548" s="320"/>
      <c r="AI548" t="s">
        <v>93</v>
      </c>
    </row>
    <row r="549" spans="1:35">
      <c r="A549" t="s">
        <v>1858</v>
      </c>
      <c r="B549" s="1">
        <v>45874</v>
      </c>
      <c r="C549">
        <v>8</v>
      </c>
      <c r="D549">
        <v>520302</v>
      </c>
      <c r="E549" t="s">
        <v>6587</v>
      </c>
      <c r="F549" t="s">
        <v>46</v>
      </c>
      <c r="G549" t="s">
        <v>7778</v>
      </c>
      <c r="H549" t="s">
        <v>6588</v>
      </c>
      <c r="I549" t="s">
        <v>5748</v>
      </c>
      <c r="J549" t="s">
        <v>6455</v>
      </c>
      <c r="K549" s="318"/>
      <c r="L549">
        <v>45887</v>
      </c>
      <c r="M549" s="319">
        <v>45909</v>
      </c>
      <c r="N549" s="318">
        <v>9</v>
      </c>
      <c r="O549" s="318"/>
      <c r="P549" s="318"/>
      <c r="Q549" s="319"/>
      <c r="R549" s="318"/>
      <c r="AA549" s="318"/>
      <c r="AB549" s="318">
        <v>50023860</v>
      </c>
      <c r="AC549" s="318" t="s">
        <v>43</v>
      </c>
      <c r="AE549" s="318"/>
      <c r="AF549" s="320"/>
      <c r="AG549" s="318"/>
      <c r="AH549" s="320"/>
      <c r="AI549" t="s">
        <v>93</v>
      </c>
    </row>
    <row r="550" spans="1:35">
      <c r="A550" t="s">
        <v>1861</v>
      </c>
      <c r="B550" s="1">
        <v>45874</v>
      </c>
      <c r="C550">
        <v>8</v>
      </c>
      <c r="D550">
        <v>520303</v>
      </c>
      <c r="E550" t="s">
        <v>6579</v>
      </c>
      <c r="F550" t="s">
        <v>46</v>
      </c>
      <c r="G550" t="s">
        <v>7778</v>
      </c>
      <c r="H550" t="s">
        <v>6580</v>
      </c>
      <c r="I550" t="s">
        <v>5748</v>
      </c>
      <c r="J550" t="s">
        <v>6455</v>
      </c>
      <c r="K550" s="318"/>
      <c r="L550">
        <v>45887</v>
      </c>
      <c r="M550" s="319">
        <v>45909</v>
      </c>
      <c r="N550" s="318">
        <v>9</v>
      </c>
      <c r="O550" s="318"/>
      <c r="P550" s="318"/>
      <c r="Q550" s="319"/>
      <c r="R550" s="318"/>
      <c r="AA550" s="318"/>
      <c r="AB550" s="318">
        <v>50023851</v>
      </c>
      <c r="AC550" s="318" t="s">
        <v>43</v>
      </c>
      <c r="AE550" s="318"/>
      <c r="AF550" s="320"/>
      <c r="AG550" s="318"/>
      <c r="AH550" s="320"/>
      <c r="AI550" t="s">
        <v>93</v>
      </c>
    </row>
    <row r="551" spans="1:35">
      <c r="A551" t="s">
        <v>1864</v>
      </c>
      <c r="B551" s="1">
        <v>45873</v>
      </c>
      <c r="C551">
        <v>8</v>
      </c>
      <c r="D551">
        <v>520304</v>
      </c>
      <c r="E551" t="s">
        <v>6497</v>
      </c>
      <c r="F551" t="s">
        <v>46</v>
      </c>
      <c r="G551" t="s">
        <v>7696</v>
      </c>
      <c r="H551" t="s">
        <v>6499</v>
      </c>
      <c r="I551" t="s">
        <v>5775</v>
      </c>
      <c r="J551" t="s">
        <v>6455</v>
      </c>
      <c r="K551" s="318"/>
      <c r="L551">
        <v>45888</v>
      </c>
      <c r="M551" s="319">
        <v>45903</v>
      </c>
      <c r="N551" s="318">
        <v>9</v>
      </c>
      <c r="O551" s="318"/>
      <c r="P551" s="318"/>
      <c r="Q551" s="319"/>
      <c r="R551" s="318"/>
      <c r="AA551" s="318"/>
      <c r="AB551" s="318">
        <v>50023341</v>
      </c>
      <c r="AC551" s="318" t="s">
        <v>43</v>
      </c>
      <c r="AE551" s="318"/>
      <c r="AF551" s="320"/>
      <c r="AG551" s="318"/>
      <c r="AH551" s="320"/>
      <c r="AI551" t="s">
        <v>93</v>
      </c>
    </row>
    <row r="552" spans="1:35">
      <c r="A552" t="s">
        <v>1867</v>
      </c>
      <c r="B552" s="1">
        <v>45873</v>
      </c>
      <c r="C552">
        <v>8</v>
      </c>
      <c r="D552">
        <v>520305</v>
      </c>
      <c r="E552" t="s">
        <v>6512</v>
      </c>
      <c r="F552" t="s">
        <v>46</v>
      </c>
      <c r="G552" t="s">
        <v>7696</v>
      </c>
      <c r="H552" t="s">
        <v>6513</v>
      </c>
      <c r="I552" t="s">
        <v>5775</v>
      </c>
      <c r="J552" t="s">
        <v>6455</v>
      </c>
      <c r="K552" s="318"/>
      <c r="L552">
        <v>45882</v>
      </c>
      <c r="M552" s="319">
        <v>45896</v>
      </c>
      <c r="N552" s="318">
        <v>8</v>
      </c>
      <c r="O552" s="318"/>
      <c r="P552" s="318"/>
      <c r="Q552" s="319"/>
      <c r="R552" s="318"/>
      <c r="AA552" s="318"/>
      <c r="AB552" s="318">
        <v>50023375</v>
      </c>
      <c r="AC552" s="318" t="s">
        <v>43</v>
      </c>
      <c r="AE552" s="318"/>
      <c r="AF552" s="320"/>
      <c r="AG552" s="318"/>
      <c r="AH552" s="320"/>
      <c r="AI552" t="s">
        <v>93</v>
      </c>
    </row>
    <row r="553" spans="1:35">
      <c r="A553" t="s">
        <v>1871</v>
      </c>
      <c r="B553" s="1">
        <v>45873</v>
      </c>
      <c r="C553">
        <v>8</v>
      </c>
      <c r="D553">
        <v>520306</v>
      </c>
      <c r="E553" t="s">
        <v>6514</v>
      </c>
      <c r="F553" t="s">
        <v>46</v>
      </c>
      <c r="G553" t="s">
        <v>7671</v>
      </c>
      <c r="H553" t="s">
        <v>6515</v>
      </c>
      <c r="I553" t="s">
        <v>5775</v>
      </c>
      <c r="J553" t="s">
        <v>6455</v>
      </c>
      <c r="K553" s="318"/>
      <c r="L553">
        <v>45882</v>
      </c>
      <c r="M553" s="319">
        <v>45909</v>
      </c>
      <c r="N553" s="318">
        <v>9</v>
      </c>
      <c r="O553" s="318"/>
      <c r="P553" s="318"/>
      <c r="Q553" s="319"/>
      <c r="R553" s="318"/>
      <c r="AA553" s="318"/>
      <c r="AB553" s="318">
        <v>50023378</v>
      </c>
      <c r="AC553" s="318" t="s">
        <v>43</v>
      </c>
      <c r="AE553" s="318"/>
      <c r="AF553" s="320"/>
      <c r="AG553" s="318"/>
      <c r="AH553" s="320"/>
      <c r="AI553" t="s">
        <v>93</v>
      </c>
    </row>
    <row r="554" spans="1:35">
      <c r="A554" t="s">
        <v>1874</v>
      </c>
      <c r="B554" s="1">
        <v>45873</v>
      </c>
      <c r="C554">
        <v>8</v>
      </c>
      <c r="D554">
        <v>520307</v>
      </c>
      <c r="E554" t="s">
        <v>6516</v>
      </c>
      <c r="F554" t="s">
        <v>46</v>
      </c>
      <c r="G554" t="s">
        <v>7696</v>
      </c>
      <c r="H554" t="s">
        <v>6517</v>
      </c>
      <c r="I554" t="s">
        <v>5775</v>
      </c>
      <c r="J554" t="s">
        <v>6455</v>
      </c>
      <c r="K554" s="318"/>
      <c r="L554">
        <v>45902</v>
      </c>
      <c r="M554" s="319">
        <v>45909</v>
      </c>
      <c r="N554" s="318">
        <v>9</v>
      </c>
      <c r="O554" s="318"/>
      <c r="P554" s="318"/>
      <c r="Q554" s="319"/>
      <c r="R554" s="318"/>
      <c r="AA554" s="318"/>
      <c r="AB554" s="318">
        <v>50023382</v>
      </c>
      <c r="AC554" s="318" t="s">
        <v>43</v>
      </c>
      <c r="AE554" s="318"/>
      <c r="AF554" s="320"/>
      <c r="AG554" s="318"/>
      <c r="AH554" s="320"/>
      <c r="AI554" t="s">
        <v>93</v>
      </c>
    </row>
    <row r="555" spans="1:35">
      <c r="A555" t="s">
        <v>1877</v>
      </c>
      <c r="B555" s="1">
        <v>45873</v>
      </c>
      <c r="C555">
        <v>8</v>
      </c>
      <c r="D555">
        <v>520308</v>
      </c>
      <c r="E555" t="s">
        <v>6520</v>
      </c>
      <c r="F555" t="s">
        <v>46</v>
      </c>
      <c r="G555" t="s">
        <v>7696</v>
      </c>
      <c r="H555" t="s">
        <v>6521</v>
      </c>
      <c r="I555" t="s">
        <v>5775</v>
      </c>
      <c r="J555" t="s">
        <v>6455</v>
      </c>
      <c r="K555" s="318"/>
      <c r="L555">
        <v>45882</v>
      </c>
      <c r="M555" s="319">
        <v>45896</v>
      </c>
      <c r="N555" s="318">
        <v>8</v>
      </c>
      <c r="O555" s="318"/>
      <c r="P555" s="318"/>
      <c r="Q555" s="319"/>
      <c r="R555" s="318"/>
      <c r="AA555" s="318"/>
      <c r="AB555" s="318">
        <v>50023384</v>
      </c>
      <c r="AC555" s="318" t="s">
        <v>43</v>
      </c>
      <c r="AE555" s="318"/>
      <c r="AF555" s="320"/>
      <c r="AG555" s="318"/>
      <c r="AH555" s="320"/>
      <c r="AI555" t="s">
        <v>93</v>
      </c>
    </row>
    <row r="556" spans="1:35">
      <c r="A556" t="s">
        <v>1880</v>
      </c>
      <c r="B556" s="1">
        <v>45873</v>
      </c>
      <c r="C556">
        <v>8</v>
      </c>
      <c r="D556">
        <v>520309</v>
      </c>
      <c r="E556" t="s">
        <v>6522</v>
      </c>
      <c r="F556" t="s">
        <v>46</v>
      </c>
      <c r="G556" t="s">
        <v>7696</v>
      </c>
      <c r="H556" t="s">
        <v>6523</v>
      </c>
      <c r="I556" t="s">
        <v>5775</v>
      </c>
      <c r="J556" t="s">
        <v>6455</v>
      </c>
      <c r="K556" s="318"/>
      <c r="L556">
        <v>45882</v>
      </c>
      <c r="M556" s="319">
        <v>45903</v>
      </c>
      <c r="N556" s="318">
        <v>9</v>
      </c>
      <c r="O556" s="318"/>
      <c r="P556" s="318"/>
      <c r="Q556" s="319"/>
      <c r="R556" s="318"/>
      <c r="AA556" s="318"/>
      <c r="AB556" s="318">
        <v>50023389</v>
      </c>
      <c r="AC556" s="318" t="s">
        <v>43</v>
      </c>
      <c r="AE556" s="318"/>
      <c r="AF556" s="320"/>
      <c r="AG556" s="318"/>
      <c r="AH556" s="320"/>
      <c r="AI556" t="s">
        <v>93</v>
      </c>
    </row>
    <row r="557" spans="1:35">
      <c r="A557" t="s">
        <v>1883</v>
      </c>
      <c r="B557" s="1">
        <v>45873</v>
      </c>
      <c r="C557">
        <v>8</v>
      </c>
      <c r="D557">
        <v>520310</v>
      </c>
      <c r="E557" t="s">
        <v>6524</v>
      </c>
      <c r="F557" t="s">
        <v>46</v>
      </c>
      <c r="G557" t="s">
        <v>7696</v>
      </c>
      <c r="H557" t="s">
        <v>6525</v>
      </c>
      <c r="I557" t="s">
        <v>5775</v>
      </c>
      <c r="J557" t="s">
        <v>6455</v>
      </c>
      <c r="K557" s="318"/>
      <c r="L557">
        <v>45902</v>
      </c>
      <c r="M557" s="319">
        <v>45909</v>
      </c>
      <c r="N557" s="318">
        <v>9</v>
      </c>
      <c r="O557" s="318"/>
      <c r="P557" s="318"/>
      <c r="Q557" s="319"/>
      <c r="R557" s="318"/>
      <c r="AA557" s="318"/>
      <c r="AB557" s="318">
        <v>50023393</v>
      </c>
      <c r="AC557" s="318" t="s">
        <v>43</v>
      </c>
      <c r="AE557" s="318"/>
      <c r="AF557" s="320"/>
      <c r="AG557" s="318"/>
      <c r="AH557" s="320"/>
      <c r="AI557" t="s">
        <v>93</v>
      </c>
    </row>
    <row r="558" spans="1:35">
      <c r="A558" t="s">
        <v>1886</v>
      </c>
      <c r="B558" s="1">
        <v>45873</v>
      </c>
      <c r="C558">
        <v>8</v>
      </c>
      <c r="D558">
        <v>520311</v>
      </c>
      <c r="E558" t="s">
        <v>6526</v>
      </c>
      <c r="F558" t="s">
        <v>46</v>
      </c>
      <c r="G558" t="s">
        <v>7696</v>
      </c>
      <c r="H558" t="s">
        <v>6527</v>
      </c>
      <c r="I558" t="s">
        <v>5775</v>
      </c>
      <c r="J558" t="s">
        <v>6455</v>
      </c>
      <c r="K558" s="318"/>
      <c r="L558">
        <v>45888</v>
      </c>
      <c r="M558" s="319">
        <v>45903</v>
      </c>
      <c r="N558" s="318">
        <v>9</v>
      </c>
      <c r="O558" s="318"/>
      <c r="P558" s="318"/>
      <c r="Q558" s="319"/>
      <c r="R558" s="318"/>
      <c r="AA558" s="318"/>
      <c r="AB558" s="318">
        <v>50023397</v>
      </c>
      <c r="AC558" s="318" t="s">
        <v>43</v>
      </c>
      <c r="AE558" s="318"/>
      <c r="AF558" s="320"/>
      <c r="AG558" s="318"/>
      <c r="AH558" s="320"/>
      <c r="AI558" t="s">
        <v>93</v>
      </c>
    </row>
    <row r="559" spans="1:35">
      <c r="A559" t="s">
        <v>1889</v>
      </c>
      <c r="B559" s="1">
        <v>45873</v>
      </c>
      <c r="C559">
        <v>8</v>
      </c>
      <c r="D559">
        <v>520312</v>
      </c>
      <c r="E559" t="s">
        <v>6528</v>
      </c>
      <c r="F559" t="s">
        <v>46</v>
      </c>
      <c r="G559" t="s">
        <v>7696</v>
      </c>
      <c r="H559" t="s">
        <v>6529</v>
      </c>
      <c r="I559" t="s">
        <v>5775</v>
      </c>
      <c r="J559" t="s">
        <v>6455</v>
      </c>
      <c r="K559" s="318"/>
      <c r="L559">
        <v>45902</v>
      </c>
      <c r="M559" s="319">
        <v>45909</v>
      </c>
      <c r="N559" s="318">
        <v>9</v>
      </c>
      <c r="O559" s="318"/>
      <c r="P559" s="318"/>
      <c r="Q559" s="319"/>
      <c r="R559" s="318"/>
      <c r="AA559" s="318"/>
      <c r="AB559" s="318">
        <v>50023402</v>
      </c>
      <c r="AC559" s="318" t="s">
        <v>43</v>
      </c>
      <c r="AE559" s="318"/>
      <c r="AF559" s="320"/>
      <c r="AG559" s="318"/>
      <c r="AH559" s="320"/>
      <c r="AI559" t="s">
        <v>93</v>
      </c>
    </row>
    <row r="560" spans="1:35">
      <c r="A560" t="s">
        <v>1892</v>
      </c>
      <c r="B560" s="1">
        <v>45873</v>
      </c>
      <c r="C560">
        <v>8</v>
      </c>
      <c r="D560">
        <v>520313</v>
      </c>
      <c r="E560" t="s">
        <v>6530</v>
      </c>
      <c r="F560" t="s">
        <v>46</v>
      </c>
      <c r="G560" t="s">
        <v>7671</v>
      </c>
      <c r="H560" t="s">
        <v>6531</v>
      </c>
      <c r="I560" t="s">
        <v>5775</v>
      </c>
      <c r="J560" t="s">
        <v>6455</v>
      </c>
      <c r="K560" s="318"/>
      <c r="L560">
        <v>45882</v>
      </c>
      <c r="M560" s="319">
        <v>45897</v>
      </c>
      <c r="N560" s="318">
        <v>8</v>
      </c>
      <c r="O560" s="318"/>
      <c r="P560" s="318"/>
      <c r="Q560" s="319"/>
      <c r="R560" s="318"/>
      <c r="AA560" s="318"/>
      <c r="AB560" s="318">
        <v>50023411</v>
      </c>
      <c r="AC560" s="318" t="s">
        <v>43</v>
      </c>
      <c r="AE560" s="318"/>
      <c r="AF560" s="320"/>
      <c r="AG560" s="318"/>
      <c r="AH560" s="320"/>
      <c r="AI560" t="s">
        <v>93</v>
      </c>
    </row>
    <row r="561" spans="1:35">
      <c r="A561" t="s">
        <v>1895</v>
      </c>
      <c r="B561" s="1">
        <v>45873</v>
      </c>
      <c r="C561">
        <v>8</v>
      </c>
      <c r="D561">
        <v>520314</v>
      </c>
      <c r="E561" t="s">
        <v>6532</v>
      </c>
      <c r="F561" t="s">
        <v>46</v>
      </c>
      <c r="G561" t="s">
        <v>7671</v>
      </c>
      <c r="H561" t="s">
        <v>6533</v>
      </c>
      <c r="I561" t="s">
        <v>5775</v>
      </c>
      <c r="J561" t="s">
        <v>6455</v>
      </c>
      <c r="K561" s="318"/>
      <c r="L561">
        <v>45882</v>
      </c>
      <c r="M561" s="319">
        <v>45898</v>
      </c>
      <c r="N561" s="318">
        <v>8</v>
      </c>
      <c r="O561" s="318"/>
      <c r="P561" s="318"/>
      <c r="Q561" s="319"/>
      <c r="R561" s="318"/>
      <c r="AA561" s="318"/>
      <c r="AB561" s="318">
        <v>50023418</v>
      </c>
      <c r="AC561" s="318" t="s">
        <v>43</v>
      </c>
      <c r="AE561" s="318"/>
      <c r="AF561" s="320"/>
      <c r="AG561" s="318"/>
      <c r="AH561" s="320"/>
      <c r="AI561" t="s">
        <v>93</v>
      </c>
    </row>
    <row r="562" spans="1:35">
      <c r="A562" t="s">
        <v>1898</v>
      </c>
      <c r="B562" s="1">
        <v>45882</v>
      </c>
      <c r="C562">
        <v>8</v>
      </c>
      <c r="D562">
        <v>520315</v>
      </c>
      <c r="E562" t="s">
        <v>8930</v>
      </c>
      <c r="F562" t="s">
        <v>6574</v>
      </c>
      <c r="G562" t="s">
        <v>7727</v>
      </c>
      <c r="H562" t="s">
        <v>8931</v>
      </c>
      <c r="I562" t="s">
        <v>7834</v>
      </c>
      <c r="J562" t="s">
        <v>158</v>
      </c>
      <c r="K562" s="318"/>
      <c r="L562">
        <v>45894</v>
      </c>
      <c r="M562" s="319">
        <v>45902</v>
      </c>
      <c r="N562" s="318">
        <v>9</v>
      </c>
      <c r="O562" s="318"/>
      <c r="P562" s="318"/>
      <c r="Q562" s="319"/>
      <c r="R562" s="318"/>
      <c r="AA562" s="318" t="s">
        <v>83</v>
      </c>
      <c r="AB562" s="318">
        <v>50025528</v>
      </c>
      <c r="AC562" s="318" t="s">
        <v>84</v>
      </c>
      <c r="AD562" t="s">
        <v>7669</v>
      </c>
      <c r="AE562" s="318">
        <v>46</v>
      </c>
      <c r="AF562" s="320">
        <v>182011</v>
      </c>
      <c r="AG562" s="318">
        <v>22</v>
      </c>
      <c r="AH562" s="320"/>
      <c r="AI562" t="s">
        <v>93</v>
      </c>
    </row>
    <row r="563" spans="1:35">
      <c r="A563" t="s">
        <v>1899</v>
      </c>
      <c r="B563" s="1">
        <v>45882</v>
      </c>
      <c r="C563">
        <v>8</v>
      </c>
      <c r="D563">
        <v>520316</v>
      </c>
      <c r="E563" t="s">
        <v>8932</v>
      </c>
      <c r="F563" t="s">
        <v>93</v>
      </c>
      <c r="G563" t="s">
        <v>759</v>
      </c>
      <c r="H563" t="s">
        <v>8933</v>
      </c>
      <c r="I563" t="s">
        <v>93</v>
      </c>
      <c r="J563" t="s">
        <v>1554</v>
      </c>
      <c r="K563" s="318"/>
      <c r="L563">
        <v>45888</v>
      </c>
      <c r="M563" s="319">
        <v>45890</v>
      </c>
      <c r="N563" s="318">
        <v>8</v>
      </c>
      <c r="O563" s="318"/>
      <c r="P563" s="318"/>
      <c r="Q563" s="319"/>
      <c r="R563" s="318"/>
      <c r="AA563" s="318" t="s">
        <v>62</v>
      </c>
      <c r="AB563" s="318">
        <v>50025812</v>
      </c>
      <c r="AC563" s="318" t="s">
        <v>63</v>
      </c>
      <c r="AD563" t="s">
        <v>7660</v>
      </c>
      <c r="AE563" s="318">
        <v>24</v>
      </c>
      <c r="AF563" s="320">
        <v>166011</v>
      </c>
      <c r="AG563" s="318">
        <v>10</v>
      </c>
      <c r="AH563" s="320"/>
      <c r="AI563" t="s">
        <v>93</v>
      </c>
    </row>
    <row r="564" spans="1:35">
      <c r="A564" t="s">
        <v>1902</v>
      </c>
      <c r="B564" s="1">
        <v>45883</v>
      </c>
      <c r="C564">
        <v>8</v>
      </c>
      <c r="D564">
        <v>520317</v>
      </c>
      <c r="E564" t="s">
        <v>8536</v>
      </c>
      <c r="F564" t="s">
        <v>93</v>
      </c>
      <c r="G564" t="s">
        <v>7879</v>
      </c>
      <c r="H564" t="s">
        <v>8537</v>
      </c>
      <c r="I564" t="s">
        <v>7677</v>
      </c>
      <c r="J564" t="s">
        <v>151</v>
      </c>
      <c r="K564" s="318"/>
      <c r="L564" t="s">
        <v>391</v>
      </c>
      <c r="M564" s="319">
        <v>45891</v>
      </c>
      <c r="N564" s="318">
        <v>8</v>
      </c>
      <c r="O564" s="318"/>
      <c r="P564" s="318"/>
      <c r="Q564" s="319"/>
      <c r="R564" s="318"/>
      <c r="AA564" s="318" t="s">
        <v>83</v>
      </c>
      <c r="AB564" s="318">
        <v>50025894</v>
      </c>
      <c r="AC564" s="318" t="s">
        <v>84</v>
      </c>
      <c r="AD564" t="s">
        <v>7660</v>
      </c>
      <c r="AE564" s="318">
        <v>24</v>
      </c>
      <c r="AF564" s="320">
        <v>88591</v>
      </c>
      <c r="AG564" s="318"/>
      <c r="AH564" s="320"/>
      <c r="AI564" t="s">
        <v>93</v>
      </c>
    </row>
    <row r="565" spans="1:35">
      <c r="A565" t="s">
        <v>1905</v>
      </c>
      <c r="B565" s="1">
        <v>45884</v>
      </c>
      <c r="C565">
        <v>8</v>
      </c>
      <c r="D565">
        <v>520318</v>
      </c>
      <c r="E565" t="s">
        <v>8934</v>
      </c>
      <c r="F565" t="s">
        <v>93</v>
      </c>
      <c r="G565" t="s">
        <v>7661</v>
      </c>
      <c r="H565" t="s">
        <v>8935</v>
      </c>
      <c r="I565" t="s">
        <v>6259</v>
      </c>
      <c r="J565" t="s">
        <v>1801</v>
      </c>
      <c r="K565" s="318"/>
      <c r="L565" t="s">
        <v>391</v>
      </c>
      <c r="M565" s="319">
        <v>45889</v>
      </c>
      <c r="N565" s="318">
        <v>8</v>
      </c>
      <c r="O565" s="318"/>
      <c r="P565" s="318"/>
      <c r="Q565" s="319"/>
      <c r="R565" s="318"/>
      <c r="AA565" s="318" t="s">
        <v>62</v>
      </c>
      <c r="AB565" s="318">
        <v>50025875</v>
      </c>
      <c r="AC565" s="318" t="s">
        <v>63</v>
      </c>
      <c r="AD565" t="s">
        <v>7660</v>
      </c>
      <c r="AE565" s="318">
        <v>23</v>
      </c>
      <c r="AF565" s="320">
        <v>4136</v>
      </c>
      <c r="AG565" s="318"/>
      <c r="AH565" s="320"/>
      <c r="AI565" t="s">
        <v>93</v>
      </c>
    </row>
    <row r="566" spans="1:35">
      <c r="A566" t="s">
        <v>1908</v>
      </c>
      <c r="B566" s="1">
        <v>45884</v>
      </c>
      <c r="C566">
        <v>8</v>
      </c>
      <c r="D566">
        <v>520319</v>
      </c>
      <c r="E566" t="s">
        <v>8936</v>
      </c>
      <c r="F566" t="s">
        <v>93</v>
      </c>
      <c r="G566" t="s">
        <v>7661</v>
      </c>
      <c r="H566" t="s">
        <v>8068</v>
      </c>
      <c r="I566" t="s">
        <v>8069</v>
      </c>
      <c r="J566" t="s">
        <v>1801</v>
      </c>
      <c r="K566" s="318"/>
      <c r="L566" t="s">
        <v>391</v>
      </c>
      <c r="M566" s="319">
        <v>45889</v>
      </c>
      <c r="N566" s="318">
        <v>8</v>
      </c>
      <c r="O566" s="318"/>
      <c r="P566" s="318"/>
      <c r="Q566" s="319"/>
      <c r="R566" s="318"/>
      <c r="AA566" s="318" t="s">
        <v>62</v>
      </c>
      <c r="AB566" s="318">
        <v>50025799</v>
      </c>
      <c r="AC566" s="318" t="s">
        <v>63</v>
      </c>
      <c r="AD566" t="s">
        <v>7660</v>
      </c>
      <c r="AE566" s="318">
        <v>23</v>
      </c>
      <c r="AF566" s="320">
        <v>5442</v>
      </c>
      <c r="AG566" s="318"/>
      <c r="AH566" s="320"/>
      <c r="AI566" t="s">
        <v>93</v>
      </c>
    </row>
    <row r="567" spans="1:35">
      <c r="A567" t="s">
        <v>1909</v>
      </c>
      <c r="B567" s="1">
        <v>45884</v>
      </c>
      <c r="C567">
        <v>8</v>
      </c>
      <c r="D567">
        <v>520320</v>
      </c>
      <c r="E567" t="s">
        <v>8937</v>
      </c>
      <c r="F567" t="s">
        <v>93</v>
      </c>
      <c r="G567" t="s">
        <v>7661</v>
      </c>
      <c r="H567" t="s">
        <v>8938</v>
      </c>
      <c r="I567" t="s">
        <v>7704</v>
      </c>
      <c r="J567" t="s">
        <v>1801</v>
      </c>
      <c r="K567" s="318"/>
      <c r="L567" t="s">
        <v>391</v>
      </c>
      <c r="M567" s="319">
        <v>45889</v>
      </c>
      <c r="N567" s="318">
        <v>8</v>
      </c>
      <c r="O567" s="318"/>
      <c r="P567" s="318"/>
      <c r="Q567" s="319"/>
      <c r="R567" s="318"/>
      <c r="AA567" s="318" t="s">
        <v>62</v>
      </c>
      <c r="AB567" s="318">
        <v>50025879</v>
      </c>
      <c r="AC567" s="318" t="s">
        <v>63</v>
      </c>
      <c r="AD567" t="s">
        <v>7660</v>
      </c>
      <c r="AE567" s="318">
        <v>23</v>
      </c>
      <c r="AF567" s="320">
        <v>4136</v>
      </c>
      <c r="AG567" s="318"/>
      <c r="AH567" s="320"/>
      <c r="AI567" t="s">
        <v>93</v>
      </c>
    </row>
    <row r="568" spans="1:35">
      <c r="A568" t="s">
        <v>1911</v>
      </c>
      <c r="B568" s="1">
        <v>45884</v>
      </c>
      <c r="C568">
        <v>8</v>
      </c>
      <c r="D568">
        <v>520321</v>
      </c>
      <c r="F568" t="s">
        <v>43</v>
      </c>
      <c r="G568" t="s">
        <v>7661</v>
      </c>
      <c r="H568" t="s">
        <v>8939</v>
      </c>
      <c r="I568" t="s">
        <v>7704</v>
      </c>
      <c r="J568" t="s">
        <v>1801</v>
      </c>
      <c r="K568" s="318"/>
      <c r="L568" t="s">
        <v>391</v>
      </c>
      <c r="M568" s="319">
        <v>45889</v>
      </c>
      <c r="N568" s="318">
        <v>8</v>
      </c>
      <c r="O568" s="318"/>
      <c r="P568" s="318"/>
      <c r="Q568" s="319"/>
      <c r="R568" s="318"/>
      <c r="AA568" s="318" t="s">
        <v>62</v>
      </c>
      <c r="AB568" s="318">
        <v>50025881</v>
      </c>
      <c r="AC568" s="318" t="s">
        <v>63</v>
      </c>
      <c r="AD568" t="s">
        <v>7660</v>
      </c>
      <c r="AE568" s="318">
        <v>23</v>
      </c>
      <c r="AF568" s="320">
        <v>5385</v>
      </c>
      <c r="AG568" s="318"/>
      <c r="AH568" s="320"/>
      <c r="AI568" t="s">
        <v>93</v>
      </c>
    </row>
    <row r="569" spans="1:35">
      <c r="A569" t="s">
        <v>1913</v>
      </c>
      <c r="B569" s="1">
        <v>45887</v>
      </c>
      <c r="C569">
        <v>8</v>
      </c>
      <c r="D569">
        <v>520322</v>
      </c>
      <c r="E569" t="s">
        <v>8940</v>
      </c>
      <c r="F569" t="s">
        <v>93</v>
      </c>
      <c r="G569" t="s">
        <v>358</v>
      </c>
      <c r="H569" t="s">
        <v>8941</v>
      </c>
      <c r="I569" t="s">
        <v>7698</v>
      </c>
      <c r="J569" t="s">
        <v>1801</v>
      </c>
      <c r="K569" s="318"/>
      <c r="L569" t="s">
        <v>391</v>
      </c>
      <c r="M569" s="319">
        <v>45890</v>
      </c>
      <c r="N569" s="318">
        <v>8</v>
      </c>
      <c r="O569" s="318"/>
      <c r="P569" s="318"/>
      <c r="Q569" s="319"/>
      <c r="R569" s="318"/>
      <c r="AA569" s="318" t="s">
        <v>62</v>
      </c>
      <c r="AB569" s="318">
        <v>50026513</v>
      </c>
      <c r="AC569" s="318" t="s">
        <v>63</v>
      </c>
      <c r="AD569" t="s">
        <v>7660</v>
      </c>
      <c r="AE569" s="318">
        <v>20</v>
      </c>
      <c r="AF569" s="320">
        <v>6877</v>
      </c>
      <c r="AG569" s="318"/>
      <c r="AH569" s="320"/>
      <c r="AI569" t="s">
        <v>93</v>
      </c>
    </row>
    <row r="570" spans="1:35">
      <c r="A570" t="s">
        <v>1915</v>
      </c>
      <c r="B570" s="1">
        <v>45884</v>
      </c>
      <c r="C570">
        <v>8</v>
      </c>
      <c r="D570">
        <v>520323</v>
      </c>
      <c r="E570" t="s">
        <v>8942</v>
      </c>
      <c r="F570" t="s">
        <v>93</v>
      </c>
      <c r="G570" t="s">
        <v>7860</v>
      </c>
      <c r="H570" t="s">
        <v>8943</v>
      </c>
      <c r="I570" t="s">
        <v>7698</v>
      </c>
      <c r="J570" t="s">
        <v>158</v>
      </c>
      <c r="K570" s="318"/>
      <c r="L570">
        <v>45895</v>
      </c>
      <c r="M570" s="319">
        <v>45909</v>
      </c>
      <c r="N570" s="318">
        <v>9</v>
      </c>
      <c r="O570" s="318"/>
      <c r="P570" s="318"/>
      <c r="Q570" s="319"/>
      <c r="R570" s="318"/>
      <c r="AA570" s="318" t="s">
        <v>83</v>
      </c>
      <c r="AB570" s="318">
        <v>50026272</v>
      </c>
      <c r="AC570" s="318" t="s">
        <v>84</v>
      </c>
      <c r="AD570" t="s">
        <v>7669</v>
      </c>
      <c r="AE570" s="318">
        <v>20</v>
      </c>
      <c r="AF570" s="320">
        <v>189384</v>
      </c>
      <c r="AG570" s="318">
        <v>18</v>
      </c>
      <c r="AH570" s="320"/>
      <c r="AI570" t="s">
        <v>93</v>
      </c>
    </row>
    <row r="571" spans="1:35">
      <c r="A571" t="s">
        <v>1919</v>
      </c>
      <c r="B571" s="1">
        <v>45887</v>
      </c>
      <c r="C571">
        <v>8</v>
      </c>
      <c r="D571">
        <v>520324</v>
      </c>
      <c r="E571" t="s">
        <v>8944</v>
      </c>
      <c r="F571" t="s">
        <v>93</v>
      </c>
      <c r="G571" t="s">
        <v>7904</v>
      </c>
      <c r="H571" t="s">
        <v>8945</v>
      </c>
      <c r="I571" t="s">
        <v>6259</v>
      </c>
      <c r="J571" t="s">
        <v>158</v>
      </c>
      <c r="K571" s="318"/>
      <c r="L571">
        <v>45889</v>
      </c>
      <c r="M571" s="319">
        <v>45896</v>
      </c>
      <c r="N571" s="318">
        <v>8</v>
      </c>
      <c r="O571" s="318"/>
      <c r="P571" s="318"/>
      <c r="Q571" s="319"/>
      <c r="R571" s="318"/>
      <c r="AA571" s="318" t="s">
        <v>83</v>
      </c>
      <c r="AB571" s="318">
        <v>50026642</v>
      </c>
      <c r="AC571" s="318" t="s">
        <v>84</v>
      </c>
      <c r="AD571" t="s">
        <v>7660</v>
      </c>
      <c r="AE571" s="318">
        <v>21</v>
      </c>
      <c r="AF571" s="320">
        <v>206485</v>
      </c>
      <c r="AG571" s="318">
        <v>10</v>
      </c>
      <c r="AH571" s="320"/>
      <c r="AI571" t="s">
        <v>93</v>
      </c>
    </row>
    <row r="572" spans="1:35">
      <c r="A572" t="s">
        <v>1922</v>
      </c>
      <c r="B572" s="1">
        <v>45887</v>
      </c>
      <c r="C572">
        <v>8</v>
      </c>
      <c r="D572">
        <v>520325</v>
      </c>
      <c r="E572" t="s">
        <v>8946</v>
      </c>
      <c r="F572" t="s">
        <v>93</v>
      </c>
      <c r="G572" t="s">
        <v>7727</v>
      </c>
      <c r="H572" t="s">
        <v>8947</v>
      </c>
      <c r="I572" t="s">
        <v>7800</v>
      </c>
      <c r="J572" t="s">
        <v>158</v>
      </c>
      <c r="K572" s="318"/>
      <c r="L572">
        <v>45895</v>
      </c>
      <c r="M572" s="319">
        <v>45909</v>
      </c>
      <c r="N572" s="318">
        <v>9</v>
      </c>
      <c r="O572" s="318"/>
      <c r="P572" s="318"/>
      <c r="Q572" s="319"/>
      <c r="R572" s="318"/>
      <c r="AA572" s="318" t="s">
        <v>83</v>
      </c>
      <c r="AB572" s="318">
        <v>50026484</v>
      </c>
      <c r="AC572" s="318" t="s">
        <v>84</v>
      </c>
      <c r="AD572" t="s">
        <v>7669</v>
      </c>
      <c r="AE572" s="318">
        <v>27</v>
      </c>
      <c r="AF572" s="320">
        <v>227107</v>
      </c>
      <c r="AG572" s="318">
        <v>68</v>
      </c>
      <c r="AH572" s="320"/>
      <c r="AI572" t="s">
        <v>93</v>
      </c>
    </row>
    <row r="573" spans="1:35">
      <c r="A573" t="s">
        <v>1923</v>
      </c>
      <c r="B573" s="1">
        <v>45887</v>
      </c>
      <c r="C573">
        <v>8</v>
      </c>
      <c r="D573">
        <v>520326</v>
      </c>
      <c r="E573" t="s">
        <v>8948</v>
      </c>
      <c r="F573" t="s">
        <v>93</v>
      </c>
      <c r="G573" t="s">
        <v>7841</v>
      </c>
      <c r="H573" t="s">
        <v>8482</v>
      </c>
      <c r="I573" t="s">
        <v>7769</v>
      </c>
      <c r="J573" t="s">
        <v>158</v>
      </c>
      <c r="K573" s="318"/>
      <c r="L573">
        <v>45895</v>
      </c>
      <c r="M573" s="319">
        <v>45902</v>
      </c>
      <c r="N573" s="318">
        <v>9</v>
      </c>
      <c r="O573" s="318"/>
      <c r="P573" s="318"/>
      <c r="Q573" s="319"/>
      <c r="R573" s="318"/>
      <c r="AA573" s="318" t="s">
        <v>83</v>
      </c>
      <c r="AB573" s="318">
        <v>50026482</v>
      </c>
      <c r="AC573" s="318" t="s">
        <v>84</v>
      </c>
      <c r="AD573" t="s">
        <v>7669</v>
      </c>
      <c r="AE573" s="318">
        <v>27</v>
      </c>
      <c r="AF573" s="320">
        <v>178564</v>
      </c>
      <c r="AG573" s="318">
        <v>21</v>
      </c>
      <c r="AH573" s="320"/>
      <c r="AI573" t="s">
        <v>93</v>
      </c>
    </row>
    <row r="574" spans="1:35">
      <c r="A574" t="s">
        <v>1926</v>
      </c>
      <c r="B574" s="1">
        <v>45888</v>
      </c>
      <c r="C574">
        <v>8</v>
      </c>
      <c r="D574">
        <v>520327</v>
      </c>
      <c r="E574" t="s">
        <v>8949</v>
      </c>
      <c r="F574" t="s">
        <v>93</v>
      </c>
      <c r="G574" t="s">
        <v>7666</v>
      </c>
      <c r="H574" t="s">
        <v>8950</v>
      </c>
      <c r="I574" t="s">
        <v>7721</v>
      </c>
      <c r="J574" t="s">
        <v>1340</v>
      </c>
      <c r="K574" s="318"/>
      <c r="L574">
        <v>45889</v>
      </c>
      <c r="M574" s="319" t="s">
        <v>534</v>
      </c>
      <c r="N574" s="318"/>
      <c r="O574" s="318"/>
      <c r="P574" s="318"/>
      <c r="Q574" s="319"/>
      <c r="R574" s="318"/>
      <c r="AA574" s="318"/>
      <c r="AB574" s="318">
        <v>50026587</v>
      </c>
      <c r="AC574" s="318" t="s">
        <v>43</v>
      </c>
      <c r="AE574" s="318"/>
      <c r="AF574" s="320"/>
      <c r="AG574" s="318"/>
      <c r="AH574" s="320"/>
      <c r="AI574" t="s">
        <v>93</v>
      </c>
    </row>
    <row r="575" spans="1:35">
      <c r="A575" t="s">
        <v>1929</v>
      </c>
      <c r="B575" s="1">
        <v>45888</v>
      </c>
      <c r="C575">
        <v>8</v>
      </c>
      <c r="D575">
        <v>520328</v>
      </c>
      <c r="E575" t="s">
        <v>8951</v>
      </c>
      <c r="F575" t="s">
        <v>93</v>
      </c>
      <c r="G575" t="s">
        <v>7773</v>
      </c>
      <c r="H575" t="s">
        <v>8952</v>
      </c>
      <c r="I575" t="s">
        <v>7800</v>
      </c>
      <c r="J575" t="s">
        <v>158</v>
      </c>
      <c r="K575" s="318"/>
      <c r="L575">
        <v>45895</v>
      </c>
      <c r="M575" s="319">
        <v>45905</v>
      </c>
      <c r="N575" s="318">
        <v>9</v>
      </c>
      <c r="O575" s="318"/>
      <c r="P575" s="318"/>
      <c r="Q575" s="319"/>
      <c r="R575" s="318"/>
      <c r="AA575" s="318" t="s">
        <v>109</v>
      </c>
      <c r="AB575" s="318">
        <v>50026629</v>
      </c>
      <c r="AC575" s="318" t="s">
        <v>95</v>
      </c>
      <c r="AD575" t="s">
        <v>7660</v>
      </c>
      <c r="AE575" s="318">
        <v>20</v>
      </c>
      <c r="AF575" s="320">
        <v>169761</v>
      </c>
      <c r="AG575" s="318">
        <v>10</v>
      </c>
      <c r="AH575" s="320"/>
      <c r="AI575" t="s">
        <v>93</v>
      </c>
    </row>
    <row r="576" spans="1:35">
      <c r="A576" t="s">
        <v>1932</v>
      </c>
      <c r="B576" s="1">
        <v>45888</v>
      </c>
      <c r="C576">
        <v>8</v>
      </c>
      <c r="D576">
        <v>520329</v>
      </c>
      <c r="E576" t="s">
        <v>8953</v>
      </c>
      <c r="F576" t="s">
        <v>93</v>
      </c>
      <c r="G576" t="s">
        <v>358</v>
      </c>
      <c r="H576" t="s">
        <v>8954</v>
      </c>
      <c r="I576" t="s">
        <v>7668</v>
      </c>
      <c r="J576" t="s">
        <v>151</v>
      </c>
      <c r="K576" s="318"/>
      <c r="L576" t="s">
        <v>391</v>
      </c>
      <c r="M576" s="319">
        <v>45916</v>
      </c>
      <c r="N576" s="318">
        <v>9</v>
      </c>
      <c r="O576" s="318"/>
      <c r="P576" s="318"/>
      <c r="Q576" s="319"/>
      <c r="R576" s="318"/>
      <c r="AA576" s="318"/>
      <c r="AB576" s="318">
        <v>50026785</v>
      </c>
      <c r="AC576" s="318" t="s">
        <v>43</v>
      </c>
      <c r="AE576" s="318"/>
      <c r="AF576" s="320"/>
      <c r="AG576" s="318"/>
      <c r="AH576" s="320"/>
      <c r="AI576" t="s">
        <v>93</v>
      </c>
    </row>
    <row r="577" spans="1:35">
      <c r="A577" t="s">
        <v>1935</v>
      </c>
      <c r="B577" s="1">
        <v>45888</v>
      </c>
      <c r="C577">
        <v>8</v>
      </c>
      <c r="D577">
        <v>520330</v>
      </c>
      <c r="E577" t="s">
        <v>8631</v>
      </c>
      <c r="F577" t="s">
        <v>93</v>
      </c>
      <c r="G577" t="s">
        <v>7778</v>
      </c>
      <c r="H577" t="s">
        <v>8632</v>
      </c>
      <c r="I577" t="s">
        <v>7668</v>
      </c>
      <c r="J577" t="s">
        <v>151</v>
      </c>
      <c r="K577" s="318"/>
      <c r="L577" t="s">
        <v>391</v>
      </c>
      <c r="M577" s="319">
        <v>45889</v>
      </c>
      <c r="N577" s="318">
        <v>8</v>
      </c>
      <c r="O577" s="318"/>
      <c r="P577" s="318"/>
      <c r="Q577" s="319"/>
      <c r="R577" s="318"/>
      <c r="AA577" s="318" t="s">
        <v>83</v>
      </c>
      <c r="AB577" s="318">
        <v>50026803</v>
      </c>
      <c r="AC577" s="318" t="s">
        <v>84</v>
      </c>
      <c r="AD577" t="s">
        <v>7669</v>
      </c>
      <c r="AE577" s="318">
        <v>27</v>
      </c>
      <c r="AF577" s="320">
        <v>7478</v>
      </c>
      <c r="AG577" s="318"/>
      <c r="AH577" s="320"/>
      <c r="AI577" t="s">
        <v>93</v>
      </c>
    </row>
    <row r="578" spans="1:35">
      <c r="A578" t="s">
        <v>1940</v>
      </c>
      <c r="B578" s="1">
        <v>45888</v>
      </c>
      <c r="C578">
        <v>8</v>
      </c>
      <c r="D578">
        <v>520331</v>
      </c>
      <c r="E578" t="s">
        <v>8578</v>
      </c>
      <c r="F578" t="s">
        <v>93</v>
      </c>
      <c r="G578" t="s">
        <v>7778</v>
      </c>
      <c r="H578" t="s">
        <v>8579</v>
      </c>
      <c r="I578" t="s">
        <v>7668</v>
      </c>
      <c r="J578" t="s">
        <v>151</v>
      </c>
      <c r="K578" s="318"/>
      <c r="L578" t="s">
        <v>391</v>
      </c>
      <c r="M578" s="319">
        <v>45889</v>
      </c>
      <c r="N578" s="318">
        <v>8</v>
      </c>
      <c r="O578" s="318"/>
      <c r="P578" s="318"/>
      <c r="Q578" s="319"/>
      <c r="R578" s="318"/>
      <c r="AA578" s="318" t="s">
        <v>83</v>
      </c>
      <c r="AB578" s="318">
        <v>50026777</v>
      </c>
      <c r="AC578" s="318" t="s">
        <v>84</v>
      </c>
      <c r="AD578" t="s">
        <v>7669</v>
      </c>
      <c r="AE578" s="318">
        <v>27</v>
      </c>
      <c r="AF578" s="320">
        <v>29684</v>
      </c>
      <c r="AG578" s="318"/>
      <c r="AH578" s="320"/>
      <c r="AI578" t="s">
        <v>93</v>
      </c>
    </row>
    <row r="579" spans="1:35">
      <c r="A579" t="s">
        <v>1943</v>
      </c>
      <c r="B579" s="1">
        <v>45888</v>
      </c>
      <c r="C579">
        <v>8</v>
      </c>
      <c r="D579">
        <v>520332</v>
      </c>
      <c r="E579" t="s">
        <v>8955</v>
      </c>
      <c r="F579" t="s">
        <v>93</v>
      </c>
      <c r="G579" t="s">
        <v>7879</v>
      </c>
      <c r="H579" t="s">
        <v>8956</v>
      </c>
      <c r="I579" t="s">
        <v>7677</v>
      </c>
      <c r="J579" t="s">
        <v>158</v>
      </c>
      <c r="K579" s="318"/>
      <c r="L579" t="s">
        <v>5814</v>
      </c>
      <c r="M579" s="319">
        <v>45912</v>
      </c>
      <c r="N579" s="318">
        <v>9</v>
      </c>
      <c r="O579" s="318"/>
      <c r="P579" s="318"/>
      <c r="Q579" s="319"/>
      <c r="R579" s="318"/>
      <c r="AA579" s="318" t="s">
        <v>83</v>
      </c>
      <c r="AB579" s="318">
        <v>50026682</v>
      </c>
      <c r="AC579" s="318" t="s">
        <v>84</v>
      </c>
      <c r="AD579" t="s">
        <v>7660</v>
      </c>
      <c r="AE579" s="318">
        <v>21</v>
      </c>
      <c r="AF579" s="320">
        <v>234548</v>
      </c>
      <c r="AG579" s="318">
        <v>31</v>
      </c>
      <c r="AH579" s="320"/>
      <c r="AI579" t="s">
        <v>93</v>
      </c>
    </row>
    <row r="580" spans="1:35">
      <c r="A580" t="s">
        <v>1947</v>
      </c>
      <c r="B580" s="1">
        <v>45889</v>
      </c>
      <c r="C580">
        <v>8</v>
      </c>
      <c r="D580">
        <v>520333</v>
      </c>
      <c r="E580" t="s">
        <v>8957</v>
      </c>
      <c r="F580" t="s">
        <v>93</v>
      </c>
      <c r="G580" t="s">
        <v>7675</v>
      </c>
      <c r="H580" t="s">
        <v>8464</v>
      </c>
      <c r="I580" t="s">
        <v>93</v>
      </c>
      <c r="J580" t="s">
        <v>158</v>
      </c>
      <c r="K580" s="318"/>
      <c r="L580" t="s">
        <v>391</v>
      </c>
      <c r="M580" s="319">
        <v>45919</v>
      </c>
      <c r="N580" s="318">
        <v>9</v>
      </c>
      <c r="O580" s="318"/>
      <c r="P580" s="318"/>
      <c r="Q580" s="319"/>
      <c r="R580" s="318"/>
      <c r="AA580" s="318"/>
      <c r="AB580" s="318">
        <v>50026907</v>
      </c>
      <c r="AC580" s="318" t="s">
        <v>43</v>
      </c>
      <c r="AE580" s="318"/>
      <c r="AF580" s="320"/>
      <c r="AG580" s="318"/>
      <c r="AH580" s="320"/>
    </row>
    <row r="581" spans="1:35">
      <c r="A581" t="s">
        <v>1951</v>
      </c>
      <c r="B581" s="1">
        <v>45889</v>
      </c>
      <c r="C581">
        <v>8</v>
      </c>
      <c r="D581">
        <v>520334</v>
      </c>
      <c r="E581" t="s">
        <v>8958</v>
      </c>
      <c r="F581" t="s">
        <v>93</v>
      </c>
      <c r="G581" t="s">
        <v>7879</v>
      </c>
      <c r="H581" t="s">
        <v>8959</v>
      </c>
      <c r="I581" t="s">
        <v>7800</v>
      </c>
      <c r="J581" t="s">
        <v>158</v>
      </c>
      <c r="K581" s="318"/>
      <c r="L581" t="s">
        <v>391</v>
      </c>
      <c r="M581" s="319">
        <v>45909</v>
      </c>
      <c r="N581" s="318">
        <v>9</v>
      </c>
      <c r="O581" s="318"/>
      <c r="P581" s="318"/>
      <c r="Q581" s="319"/>
      <c r="R581" s="318"/>
      <c r="AA581" s="318" t="s">
        <v>83</v>
      </c>
      <c r="AB581" s="318">
        <v>50026942</v>
      </c>
      <c r="AC581" s="318" t="s">
        <v>84</v>
      </c>
      <c r="AD581" t="s">
        <v>7660</v>
      </c>
      <c r="AE581" s="318">
        <v>20</v>
      </c>
      <c r="AF581" s="320">
        <v>227994</v>
      </c>
      <c r="AG581" s="318">
        <v>32</v>
      </c>
      <c r="AH581" s="320"/>
    </row>
    <row r="582" spans="1:35">
      <c r="A582" t="s">
        <v>1954</v>
      </c>
      <c r="B582" s="1">
        <v>45889</v>
      </c>
      <c r="C582">
        <v>8</v>
      </c>
      <c r="D582">
        <v>520335</v>
      </c>
      <c r="E582" t="s">
        <v>8960</v>
      </c>
      <c r="F582" t="s">
        <v>93</v>
      </c>
      <c r="G582" t="s">
        <v>7904</v>
      </c>
      <c r="H582" t="s">
        <v>8961</v>
      </c>
      <c r="I582" t="s">
        <v>7690</v>
      </c>
      <c r="J582" t="s">
        <v>158</v>
      </c>
      <c r="K582" s="318"/>
      <c r="L582">
        <v>45898</v>
      </c>
      <c r="M582" s="319">
        <v>45904</v>
      </c>
      <c r="N582" s="318">
        <v>9</v>
      </c>
      <c r="O582" s="318"/>
      <c r="P582" s="318"/>
      <c r="Q582" s="319"/>
      <c r="R582" s="318"/>
      <c r="AA582" s="318" t="s">
        <v>83</v>
      </c>
      <c r="AB582" s="318">
        <v>50026951</v>
      </c>
      <c r="AC582" s="318" t="s">
        <v>84</v>
      </c>
      <c r="AD582" t="s">
        <v>7660</v>
      </c>
      <c r="AE582" s="318">
        <v>21</v>
      </c>
      <c r="AF582" s="320">
        <v>167934</v>
      </c>
      <c r="AG582" s="318">
        <v>35</v>
      </c>
      <c r="AH582" s="320"/>
    </row>
    <row r="583" spans="1:35">
      <c r="A583" t="s">
        <v>1957</v>
      </c>
      <c r="B583" s="1">
        <v>45889</v>
      </c>
      <c r="C583">
        <v>8</v>
      </c>
      <c r="D583">
        <v>520336</v>
      </c>
      <c r="E583" t="s">
        <v>8962</v>
      </c>
      <c r="F583" t="s">
        <v>6574</v>
      </c>
      <c r="G583" t="s">
        <v>7860</v>
      </c>
      <c r="H583" t="s">
        <v>8090</v>
      </c>
      <c r="I583" t="s">
        <v>7834</v>
      </c>
      <c r="J583" t="s">
        <v>8440</v>
      </c>
      <c r="K583" s="318"/>
      <c r="L583">
        <v>45894</v>
      </c>
      <c r="M583" s="319">
        <v>45905</v>
      </c>
      <c r="N583" s="318">
        <v>9</v>
      </c>
      <c r="O583" s="318"/>
      <c r="P583" s="318"/>
      <c r="Q583" s="319"/>
      <c r="R583" s="318"/>
      <c r="AA583" s="318" t="s">
        <v>109</v>
      </c>
      <c r="AB583" s="318" t="s">
        <v>8963</v>
      </c>
      <c r="AC583" s="318" t="s">
        <v>95</v>
      </c>
      <c r="AD583" t="s">
        <v>7669</v>
      </c>
      <c r="AE583" s="318">
        <v>101</v>
      </c>
      <c r="AF583" s="320">
        <v>103043</v>
      </c>
      <c r="AG583" s="318"/>
      <c r="AH583" s="320"/>
    </row>
    <row r="584" spans="1:35">
      <c r="A584" t="s">
        <v>1960</v>
      </c>
      <c r="B584" s="1">
        <v>45889</v>
      </c>
      <c r="C584">
        <v>8</v>
      </c>
      <c r="D584">
        <v>520337</v>
      </c>
      <c r="E584" t="s">
        <v>1729</v>
      </c>
      <c r="F584" t="s">
        <v>93</v>
      </c>
      <c r="G584" t="s">
        <v>752</v>
      </c>
      <c r="H584" t="s">
        <v>7658</v>
      </c>
      <c r="I584" t="s">
        <v>7658</v>
      </c>
      <c r="J584" t="s">
        <v>7659</v>
      </c>
      <c r="K584" s="318"/>
      <c r="L584" t="s">
        <v>391</v>
      </c>
      <c r="M584" s="319">
        <v>45951</v>
      </c>
      <c r="N584" s="318">
        <v>10</v>
      </c>
      <c r="O584" s="318"/>
      <c r="P584" s="318"/>
      <c r="Q584" s="319"/>
      <c r="R584" s="318"/>
      <c r="AA584" s="318" t="s">
        <v>109</v>
      </c>
      <c r="AB584" s="318">
        <v>521005</v>
      </c>
      <c r="AC584" s="318" t="s">
        <v>95</v>
      </c>
      <c r="AD584" t="s">
        <v>7660</v>
      </c>
      <c r="AE584" s="318">
        <v>100</v>
      </c>
      <c r="AF584" s="320">
        <v>83039</v>
      </c>
      <c r="AG584" s="318"/>
      <c r="AH584" s="320"/>
    </row>
    <row r="585" spans="1:35">
      <c r="A585" t="s">
        <v>1963</v>
      </c>
      <c r="B585" s="1">
        <v>45889</v>
      </c>
      <c r="C585">
        <v>8</v>
      </c>
      <c r="D585">
        <v>520338</v>
      </c>
      <c r="E585" t="s">
        <v>8964</v>
      </c>
      <c r="F585" t="s">
        <v>93</v>
      </c>
      <c r="G585" t="s">
        <v>8346</v>
      </c>
      <c r="H585" t="s">
        <v>8965</v>
      </c>
      <c r="I585" t="s">
        <v>7704</v>
      </c>
      <c r="J585" t="s">
        <v>158</v>
      </c>
      <c r="K585" s="318"/>
      <c r="L585">
        <v>45895</v>
      </c>
      <c r="M585" s="319">
        <v>45911</v>
      </c>
      <c r="N585" s="318">
        <v>9</v>
      </c>
      <c r="O585" s="318"/>
      <c r="P585" s="318"/>
      <c r="Q585" s="319"/>
      <c r="R585" s="318"/>
      <c r="AA585" s="318" t="s">
        <v>83</v>
      </c>
      <c r="AB585" s="318">
        <v>50027229</v>
      </c>
      <c r="AC585" s="318" t="s">
        <v>84</v>
      </c>
      <c r="AD585" t="s">
        <v>7660</v>
      </c>
      <c r="AE585" s="318">
        <v>21</v>
      </c>
      <c r="AF585" s="320">
        <v>152587</v>
      </c>
      <c r="AG585" s="318">
        <v>15</v>
      </c>
      <c r="AH585" s="320"/>
    </row>
    <row r="586" spans="1:35">
      <c r="A586" t="s">
        <v>1966</v>
      </c>
      <c r="B586" s="1">
        <v>45888</v>
      </c>
      <c r="C586">
        <v>8</v>
      </c>
      <c r="D586">
        <v>520339</v>
      </c>
      <c r="F586" t="s">
        <v>43</v>
      </c>
      <c r="G586" t="s">
        <v>7666</v>
      </c>
      <c r="H586" t="s">
        <v>8791</v>
      </c>
      <c r="I586" t="s">
        <v>7704</v>
      </c>
      <c r="J586" t="s">
        <v>1801</v>
      </c>
      <c r="K586" s="318"/>
      <c r="L586" t="s">
        <v>391</v>
      </c>
      <c r="M586" s="319">
        <v>45902</v>
      </c>
      <c r="N586" s="318">
        <v>9</v>
      </c>
      <c r="O586" s="318"/>
      <c r="P586" s="318"/>
      <c r="Q586" s="319"/>
      <c r="R586" s="318"/>
      <c r="AA586" s="318"/>
      <c r="AB586" s="318">
        <v>50026845</v>
      </c>
      <c r="AC586" s="318" t="s">
        <v>43</v>
      </c>
      <c r="AE586" s="318"/>
      <c r="AF586" s="320"/>
      <c r="AG586" s="318"/>
      <c r="AH586" s="320"/>
    </row>
    <row r="587" spans="1:35">
      <c r="A587" t="s">
        <v>1969</v>
      </c>
      <c r="B587" s="1">
        <v>45890</v>
      </c>
      <c r="C587">
        <v>8</v>
      </c>
      <c r="D587">
        <v>520340</v>
      </c>
      <c r="E587" t="s">
        <v>8966</v>
      </c>
      <c r="F587" t="s">
        <v>93</v>
      </c>
      <c r="G587" t="s">
        <v>752</v>
      </c>
      <c r="H587" t="s">
        <v>8967</v>
      </c>
      <c r="I587" t="s">
        <v>7883</v>
      </c>
      <c r="J587" t="s">
        <v>1129</v>
      </c>
      <c r="K587" s="318"/>
      <c r="L587">
        <v>45902</v>
      </c>
      <c r="M587" s="319" t="s">
        <v>577</v>
      </c>
      <c r="N587" s="318"/>
      <c r="O587" s="318"/>
      <c r="P587" s="318"/>
      <c r="Q587" s="319"/>
      <c r="R587" s="318"/>
      <c r="AA587" s="318"/>
      <c r="AB587" s="318">
        <v>50026915</v>
      </c>
      <c r="AC587" s="318" t="s">
        <v>43</v>
      </c>
      <c r="AE587" s="318"/>
      <c r="AF587" s="320"/>
      <c r="AG587" s="318"/>
      <c r="AH587" s="320"/>
    </row>
    <row r="588" spans="1:35">
      <c r="A588" t="s">
        <v>1972</v>
      </c>
      <c r="B588" s="1">
        <v>45891</v>
      </c>
      <c r="C588">
        <v>8</v>
      </c>
      <c r="D588">
        <v>520341</v>
      </c>
      <c r="E588" t="s">
        <v>8968</v>
      </c>
      <c r="F588" t="s">
        <v>93</v>
      </c>
      <c r="G588" t="s">
        <v>759</v>
      </c>
      <c r="H588" t="s">
        <v>8969</v>
      </c>
      <c r="I588" t="s">
        <v>7668</v>
      </c>
      <c r="J588" t="s">
        <v>158</v>
      </c>
      <c r="K588" s="318"/>
      <c r="L588" t="s">
        <v>391</v>
      </c>
      <c r="M588" s="319">
        <v>45909</v>
      </c>
      <c r="N588" s="318">
        <v>9</v>
      </c>
      <c r="O588" s="318"/>
      <c r="P588" s="318"/>
      <c r="Q588" s="319"/>
      <c r="R588" s="318"/>
      <c r="AA588" s="318" t="s">
        <v>83</v>
      </c>
      <c r="AB588" s="318">
        <v>50027324</v>
      </c>
      <c r="AC588" s="318" t="s">
        <v>84</v>
      </c>
      <c r="AD588" t="s">
        <v>7660</v>
      </c>
      <c r="AE588" s="318">
        <v>21</v>
      </c>
      <c r="AF588" s="320">
        <v>182428</v>
      </c>
      <c r="AG588" s="318">
        <v>14</v>
      </c>
      <c r="AH588" s="320"/>
    </row>
    <row r="589" spans="1:35">
      <c r="A589" t="s">
        <v>1975</v>
      </c>
      <c r="B589" s="1">
        <v>45891</v>
      </c>
      <c r="C589">
        <v>8</v>
      </c>
      <c r="D589">
        <v>520342</v>
      </c>
      <c r="E589" t="s">
        <v>8970</v>
      </c>
      <c r="F589" t="s">
        <v>93</v>
      </c>
      <c r="G589" t="s">
        <v>8346</v>
      </c>
      <c r="H589" t="s">
        <v>8971</v>
      </c>
      <c r="I589" t="s">
        <v>7677</v>
      </c>
      <c r="J589" t="s">
        <v>158</v>
      </c>
      <c r="K589" s="318"/>
      <c r="L589" t="s">
        <v>391</v>
      </c>
      <c r="M589" s="319">
        <v>45925</v>
      </c>
      <c r="N589" s="318">
        <v>9</v>
      </c>
      <c r="O589" s="318"/>
      <c r="P589" s="318"/>
      <c r="Q589" s="319"/>
      <c r="R589" s="318"/>
      <c r="AA589" s="318" t="s">
        <v>109</v>
      </c>
      <c r="AB589" s="318">
        <v>50027590</v>
      </c>
      <c r="AC589" s="318" t="s">
        <v>95</v>
      </c>
      <c r="AD589" t="s">
        <v>7660</v>
      </c>
      <c r="AE589" s="318">
        <v>21</v>
      </c>
      <c r="AF589" s="320">
        <v>163779</v>
      </c>
      <c r="AG589" s="318">
        <v>27</v>
      </c>
      <c r="AH589" s="320"/>
    </row>
    <row r="590" spans="1:35">
      <c r="A590" t="s">
        <v>1978</v>
      </c>
      <c r="B590" s="1">
        <v>45891</v>
      </c>
      <c r="C590">
        <v>8</v>
      </c>
      <c r="D590">
        <v>520343</v>
      </c>
      <c r="E590" t="s">
        <v>8972</v>
      </c>
      <c r="F590" t="s">
        <v>6574</v>
      </c>
      <c r="G590" t="s">
        <v>7727</v>
      </c>
      <c r="H590" t="s">
        <v>8973</v>
      </c>
      <c r="I590" t="s">
        <v>7834</v>
      </c>
      <c r="J590" t="s">
        <v>158</v>
      </c>
      <c r="K590" s="318"/>
      <c r="L590">
        <v>45894</v>
      </c>
      <c r="M590" s="319">
        <v>45909</v>
      </c>
      <c r="N590" s="318">
        <v>9</v>
      </c>
      <c r="O590" s="318"/>
      <c r="P590" s="318"/>
      <c r="Q590" s="319"/>
      <c r="R590" s="318"/>
      <c r="AA590" s="318" t="s">
        <v>83</v>
      </c>
      <c r="AB590" s="318">
        <v>50026421</v>
      </c>
      <c r="AC590" s="318" t="s">
        <v>84</v>
      </c>
      <c r="AD590" t="s">
        <v>7669</v>
      </c>
      <c r="AE590" s="318">
        <v>46</v>
      </c>
      <c r="AF590" s="320">
        <v>220449</v>
      </c>
      <c r="AG590" s="318">
        <v>82</v>
      </c>
      <c r="AH590" s="320"/>
    </row>
    <row r="591" spans="1:35">
      <c r="A591" t="s">
        <v>1981</v>
      </c>
      <c r="B591" s="1">
        <v>45870</v>
      </c>
      <c r="C591">
        <v>8</v>
      </c>
      <c r="D591">
        <v>520344</v>
      </c>
      <c r="E591" t="s">
        <v>1729</v>
      </c>
      <c r="F591" t="s">
        <v>93</v>
      </c>
      <c r="G591" t="s">
        <v>7661</v>
      </c>
      <c r="H591" t="s">
        <v>7658</v>
      </c>
      <c r="I591" t="s">
        <v>7658</v>
      </c>
      <c r="J591" t="s">
        <v>8628</v>
      </c>
      <c r="K591" s="318"/>
      <c r="L591" t="s">
        <v>391</v>
      </c>
      <c r="M591" s="319">
        <v>45898</v>
      </c>
      <c r="N591" s="318">
        <v>8</v>
      </c>
      <c r="O591" s="318"/>
      <c r="P591" s="318"/>
      <c r="Q591" s="319"/>
      <c r="R591" s="318"/>
      <c r="AA591" s="318" t="s">
        <v>62</v>
      </c>
      <c r="AB591" s="318">
        <v>520805</v>
      </c>
      <c r="AC591" s="318" t="s">
        <v>63</v>
      </c>
      <c r="AD591" t="s">
        <v>7660</v>
      </c>
      <c r="AE591" s="318">
        <v>100</v>
      </c>
      <c r="AF591" s="320">
        <v>19358</v>
      </c>
      <c r="AG591" s="318"/>
      <c r="AH591" s="320"/>
    </row>
    <row r="592" spans="1:35">
      <c r="A592" t="s">
        <v>1984</v>
      </c>
      <c r="B592" s="1">
        <v>45894</v>
      </c>
      <c r="C592">
        <v>8</v>
      </c>
      <c r="D592">
        <v>520345</v>
      </c>
      <c r="E592" t="s">
        <v>8974</v>
      </c>
      <c r="F592" t="s">
        <v>93</v>
      </c>
      <c r="G592" t="s">
        <v>7661</v>
      </c>
      <c r="H592" t="s">
        <v>8975</v>
      </c>
      <c r="I592" t="s">
        <v>7690</v>
      </c>
      <c r="J592" t="s">
        <v>1801</v>
      </c>
      <c r="K592" s="318"/>
      <c r="L592" t="s">
        <v>391</v>
      </c>
      <c r="M592" s="319">
        <v>45894</v>
      </c>
      <c r="N592" s="318">
        <v>8</v>
      </c>
      <c r="O592" s="318"/>
      <c r="P592" s="318"/>
      <c r="Q592" s="319"/>
      <c r="R592" s="318"/>
      <c r="AA592" s="318" t="s">
        <v>62</v>
      </c>
      <c r="AB592" s="318">
        <v>50027380</v>
      </c>
      <c r="AC592" s="318" t="s">
        <v>63</v>
      </c>
      <c r="AD592" t="s">
        <v>7660</v>
      </c>
      <c r="AE592" s="318">
        <v>23</v>
      </c>
      <c r="AF592" s="320">
        <v>5442</v>
      </c>
      <c r="AG592" s="318"/>
      <c r="AH592" s="320"/>
    </row>
    <row r="593" spans="1:34">
      <c r="A593" t="s">
        <v>1987</v>
      </c>
      <c r="B593" s="1">
        <v>45894</v>
      </c>
      <c r="C593">
        <v>8</v>
      </c>
      <c r="D593">
        <v>520346</v>
      </c>
      <c r="E593" t="s">
        <v>8976</v>
      </c>
      <c r="F593" t="s">
        <v>6574</v>
      </c>
      <c r="G593" t="s">
        <v>7841</v>
      </c>
      <c r="H593" t="s">
        <v>8977</v>
      </c>
      <c r="I593" t="s">
        <v>7834</v>
      </c>
      <c r="J593" t="s">
        <v>158</v>
      </c>
      <c r="K593" s="318"/>
      <c r="L593">
        <v>45901</v>
      </c>
      <c r="M593" s="319">
        <v>45909</v>
      </c>
      <c r="N593" s="318">
        <v>9</v>
      </c>
      <c r="O593" s="318"/>
      <c r="P593" s="318"/>
      <c r="Q593" s="319"/>
      <c r="R593" s="318"/>
      <c r="AA593" s="318" t="s">
        <v>109</v>
      </c>
      <c r="AB593" s="318">
        <v>50027747</v>
      </c>
      <c r="AC593" s="318" t="s">
        <v>95</v>
      </c>
      <c r="AD593" t="s">
        <v>7669</v>
      </c>
      <c r="AE593" s="318">
        <v>40</v>
      </c>
      <c r="AF593" s="320">
        <v>233410</v>
      </c>
      <c r="AG593" s="318">
        <v>64</v>
      </c>
      <c r="AH593" s="320"/>
    </row>
    <row r="594" spans="1:34">
      <c r="A594" t="s">
        <v>1988</v>
      </c>
      <c r="B594" s="1">
        <v>45894</v>
      </c>
      <c r="C594">
        <v>8</v>
      </c>
      <c r="D594">
        <v>520347</v>
      </c>
      <c r="E594" t="s">
        <v>8978</v>
      </c>
      <c r="F594" t="s">
        <v>6574</v>
      </c>
      <c r="G594" t="s">
        <v>7778</v>
      </c>
      <c r="H594" t="s">
        <v>8979</v>
      </c>
      <c r="I594" t="s">
        <v>7834</v>
      </c>
      <c r="J594" t="s">
        <v>158</v>
      </c>
      <c r="K594" s="318"/>
      <c r="L594">
        <v>45901</v>
      </c>
      <c r="M594" s="319">
        <v>45918</v>
      </c>
      <c r="N594" s="318">
        <v>9</v>
      </c>
      <c r="O594" s="318"/>
      <c r="P594" s="318"/>
      <c r="Q594" s="319"/>
      <c r="R594" s="318"/>
      <c r="AA594" s="318" t="s">
        <v>83</v>
      </c>
      <c r="AB594" s="318">
        <v>50027752</v>
      </c>
      <c r="AC594" s="318" t="s">
        <v>84</v>
      </c>
      <c r="AD594" t="s">
        <v>7669</v>
      </c>
      <c r="AE594" s="318">
        <v>40</v>
      </c>
      <c r="AF594" s="320">
        <v>182774</v>
      </c>
      <c r="AG594" s="318">
        <v>27</v>
      </c>
      <c r="AH594" s="320"/>
    </row>
    <row r="595" spans="1:34">
      <c r="A595" t="s">
        <v>1989</v>
      </c>
      <c r="B595" s="1">
        <v>45894</v>
      </c>
      <c r="C595">
        <v>8</v>
      </c>
      <c r="D595">
        <v>520348</v>
      </c>
      <c r="E595" t="s">
        <v>8980</v>
      </c>
      <c r="F595" t="s">
        <v>6574</v>
      </c>
      <c r="G595" t="s">
        <v>7666</v>
      </c>
      <c r="H595" t="s">
        <v>8981</v>
      </c>
      <c r="I595" t="s">
        <v>7834</v>
      </c>
      <c r="J595" t="s">
        <v>158</v>
      </c>
      <c r="K595" s="318"/>
      <c r="L595">
        <v>45901</v>
      </c>
      <c r="M595" s="319">
        <v>45911</v>
      </c>
      <c r="N595" s="318">
        <v>9</v>
      </c>
      <c r="O595" s="318"/>
      <c r="P595" s="318"/>
      <c r="Q595" s="319"/>
      <c r="R595" s="318"/>
      <c r="AA595" s="318" t="s">
        <v>109</v>
      </c>
      <c r="AB595" s="318">
        <v>50027764</v>
      </c>
      <c r="AC595" s="318" t="s">
        <v>95</v>
      </c>
      <c r="AD595" t="s">
        <v>7669</v>
      </c>
      <c r="AE595" s="318">
        <v>40</v>
      </c>
      <c r="AF595" s="320">
        <v>204889</v>
      </c>
      <c r="AG595" s="318">
        <v>69</v>
      </c>
      <c r="AH595" s="320"/>
    </row>
    <row r="596" spans="1:34">
      <c r="A596" t="s">
        <v>1992</v>
      </c>
      <c r="B596" s="1">
        <v>45894</v>
      </c>
      <c r="C596">
        <v>8</v>
      </c>
      <c r="D596">
        <v>520349</v>
      </c>
      <c r="E596" t="s">
        <v>8982</v>
      </c>
      <c r="F596" t="s">
        <v>6574</v>
      </c>
      <c r="G596" t="s">
        <v>7860</v>
      </c>
      <c r="H596" t="s">
        <v>8983</v>
      </c>
      <c r="I596" t="s">
        <v>7834</v>
      </c>
      <c r="J596" t="s">
        <v>158</v>
      </c>
      <c r="K596" s="318"/>
      <c r="L596">
        <v>45901</v>
      </c>
      <c r="M596" s="319">
        <v>45938</v>
      </c>
      <c r="N596" s="318">
        <v>10</v>
      </c>
      <c r="O596" s="318"/>
      <c r="P596" s="318"/>
      <c r="Q596" s="319"/>
      <c r="R596" s="318"/>
      <c r="AA596" s="318" t="s">
        <v>109</v>
      </c>
      <c r="AB596" s="318">
        <v>50027653</v>
      </c>
      <c r="AC596" s="318" t="s">
        <v>95</v>
      </c>
      <c r="AD596" t="s">
        <v>7669</v>
      </c>
      <c r="AE596" s="318">
        <v>46</v>
      </c>
      <c r="AF596" s="320">
        <v>248991</v>
      </c>
      <c r="AG596" s="318">
        <v>118</v>
      </c>
      <c r="AH596" s="320"/>
    </row>
    <row r="597" spans="1:34">
      <c r="A597" t="s">
        <v>1993</v>
      </c>
      <c r="B597" s="1">
        <v>45894</v>
      </c>
      <c r="C597">
        <v>8</v>
      </c>
      <c r="D597">
        <v>520350</v>
      </c>
      <c r="E597" t="s">
        <v>8984</v>
      </c>
      <c r="F597" t="s">
        <v>93</v>
      </c>
      <c r="G597" t="s">
        <v>7727</v>
      </c>
      <c r="H597" t="s">
        <v>8985</v>
      </c>
      <c r="I597" t="s">
        <v>7690</v>
      </c>
      <c r="J597" t="s">
        <v>158</v>
      </c>
      <c r="K597" s="318"/>
      <c r="L597">
        <v>45902</v>
      </c>
      <c r="M597" s="319">
        <v>45924</v>
      </c>
      <c r="N597" s="318">
        <v>9</v>
      </c>
      <c r="O597" s="318"/>
      <c r="P597" s="318"/>
      <c r="Q597" s="319"/>
      <c r="R597" s="318"/>
      <c r="AA597" s="318" t="s">
        <v>109</v>
      </c>
      <c r="AB597" s="318">
        <v>50027860</v>
      </c>
      <c r="AC597" s="318" t="s">
        <v>95</v>
      </c>
      <c r="AD597" t="s">
        <v>7669</v>
      </c>
      <c r="AE597" s="318">
        <v>21</v>
      </c>
      <c r="AF597" s="320">
        <v>134087</v>
      </c>
      <c r="AG597" s="318">
        <v>10</v>
      </c>
      <c r="AH597" s="320"/>
    </row>
    <row r="598" spans="1:34">
      <c r="A598" t="s">
        <v>1994</v>
      </c>
      <c r="B598" s="1">
        <v>45894</v>
      </c>
      <c r="C598">
        <v>8</v>
      </c>
      <c r="D598">
        <v>520351</v>
      </c>
      <c r="E598" t="s">
        <v>8986</v>
      </c>
      <c r="F598" t="s">
        <v>93</v>
      </c>
      <c r="G598" t="s">
        <v>7860</v>
      </c>
      <c r="H598" t="s">
        <v>8987</v>
      </c>
      <c r="I598" t="s">
        <v>7800</v>
      </c>
      <c r="J598" t="s">
        <v>158</v>
      </c>
      <c r="K598" s="318"/>
      <c r="L598">
        <v>45910</v>
      </c>
      <c r="M598" s="319">
        <v>45917</v>
      </c>
      <c r="N598" s="318">
        <v>9</v>
      </c>
      <c r="O598" s="318"/>
      <c r="P598" s="318"/>
      <c r="Q598" s="319"/>
      <c r="R598" s="318"/>
      <c r="AA598" s="318" t="s">
        <v>109</v>
      </c>
      <c r="AB598" s="318">
        <v>50027851</v>
      </c>
      <c r="AC598" s="318" t="s">
        <v>95</v>
      </c>
      <c r="AD598" t="s">
        <v>7669</v>
      </c>
      <c r="AE598" s="318">
        <v>20</v>
      </c>
      <c r="AF598" s="320">
        <v>174362</v>
      </c>
      <c r="AG598" s="318">
        <v>29</v>
      </c>
      <c r="AH598" s="320"/>
    </row>
    <row r="599" spans="1:34">
      <c r="A599" t="s">
        <v>1995</v>
      </c>
      <c r="B599" s="1">
        <v>45894</v>
      </c>
      <c r="C599">
        <v>8</v>
      </c>
      <c r="D599">
        <v>520352</v>
      </c>
      <c r="E599" t="s">
        <v>8988</v>
      </c>
      <c r="F599" t="s">
        <v>93</v>
      </c>
      <c r="G599" t="s">
        <v>7841</v>
      </c>
      <c r="H599" t="s">
        <v>8989</v>
      </c>
      <c r="I599" t="s">
        <v>6259</v>
      </c>
      <c r="J599" t="s">
        <v>158</v>
      </c>
      <c r="K599" s="318"/>
      <c r="L599">
        <v>45902</v>
      </c>
      <c r="M599" s="319">
        <v>45917</v>
      </c>
      <c r="N599" s="318">
        <v>9</v>
      </c>
      <c r="O599" s="318"/>
      <c r="P599" s="318"/>
      <c r="Q599" s="319"/>
      <c r="R599" s="318"/>
      <c r="AA599" s="318" t="s">
        <v>109</v>
      </c>
      <c r="AB599" s="318">
        <v>50027885</v>
      </c>
      <c r="AC599" s="318" t="s">
        <v>95</v>
      </c>
      <c r="AD599" t="s">
        <v>7669</v>
      </c>
      <c r="AE599" s="318">
        <v>21</v>
      </c>
      <c r="AF599" s="320">
        <v>163602</v>
      </c>
      <c r="AG599" s="318">
        <v>21</v>
      </c>
      <c r="AH599" s="320"/>
    </row>
    <row r="600" spans="1:34">
      <c r="A600" t="s">
        <v>1998</v>
      </c>
      <c r="B600" s="1">
        <v>45894</v>
      </c>
      <c r="C600">
        <v>8</v>
      </c>
      <c r="D600">
        <v>520353</v>
      </c>
      <c r="E600" t="s">
        <v>8990</v>
      </c>
      <c r="F600" t="s">
        <v>93</v>
      </c>
      <c r="G600" t="s">
        <v>752</v>
      </c>
      <c r="H600" t="s">
        <v>8991</v>
      </c>
      <c r="I600" t="s">
        <v>7690</v>
      </c>
      <c r="J600" t="s">
        <v>158</v>
      </c>
      <c r="K600" s="318"/>
      <c r="L600">
        <v>45902</v>
      </c>
      <c r="M600" s="319">
        <v>45922</v>
      </c>
      <c r="N600" s="318">
        <v>9</v>
      </c>
      <c r="O600" s="318"/>
      <c r="P600" s="318"/>
      <c r="Q600" s="319"/>
      <c r="R600" s="318"/>
      <c r="AA600" s="318" t="s">
        <v>83</v>
      </c>
      <c r="AB600" s="318">
        <v>50027854</v>
      </c>
      <c r="AC600" s="318" t="s">
        <v>84</v>
      </c>
      <c r="AD600" t="s">
        <v>7660</v>
      </c>
      <c r="AE600" s="318">
        <v>21</v>
      </c>
      <c r="AF600" s="320">
        <v>162479</v>
      </c>
      <c r="AG600" s="318">
        <v>20</v>
      </c>
      <c r="AH600" s="320"/>
    </row>
    <row r="601" spans="1:34">
      <c r="A601" t="s">
        <v>2001</v>
      </c>
      <c r="B601" s="1">
        <v>45894</v>
      </c>
      <c r="C601">
        <v>8</v>
      </c>
      <c r="D601">
        <v>520354</v>
      </c>
      <c r="E601" t="s">
        <v>8992</v>
      </c>
      <c r="F601" t="s">
        <v>93</v>
      </c>
      <c r="G601" t="s">
        <v>7666</v>
      </c>
      <c r="H601" t="s">
        <v>8993</v>
      </c>
      <c r="I601" t="s">
        <v>7769</v>
      </c>
      <c r="J601" t="s">
        <v>158</v>
      </c>
      <c r="K601" s="318"/>
      <c r="L601">
        <v>45902</v>
      </c>
      <c r="M601" s="319">
        <v>45925</v>
      </c>
      <c r="N601" s="318">
        <v>9</v>
      </c>
      <c r="O601" s="318"/>
      <c r="P601" s="318"/>
      <c r="Q601" s="319"/>
      <c r="R601" s="318"/>
      <c r="AA601" s="318" t="s">
        <v>109</v>
      </c>
      <c r="AB601" s="318">
        <v>50027864</v>
      </c>
      <c r="AC601" s="318" t="s">
        <v>95</v>
      </c>
      <c r="AD601" t="s">
        <v>7669</v>
      </c>
      <c r="AE601" s="318">
        <v>21</v>
      </c>
      <c r="AF601" s="320">
        <v>179394</v>
      </c>
      <c r="AG601" s="318">
        <v>64</v>
      </c>
      <c r="AH601" s="320"/>
    </row>
    <row r="602" spans="1:34">
      <c r="A602" t="s">
        <v>2004</v>
      </c>
      <c r="B602" s="1">
        <v>45894</v>
      </c>
      <c r="C602">
        <v>8</v>
      </c>
      <c r="D602">
        <v>520355</v>
      </c>
      <c r="E602" t="s">
        <v>8994</v>
      </c>
      <c r="F602" t="s">
        <v>93</v>
      </c>
      <c r="G602" t="s">
        <v>8346</v>
      </c>
      <c r="H602" t="s">
        <v>8995</v>
      </c>
      <c r="I602" t="s">
        <v>7800</v>
      </c>
      <c r="J602" t="s">
        <v>158</v>
      </c>
      <c r="K602" s="318"/>
      <c r="L602">
        <v>45910</v>
      </c>
      <c r="M602" s="319">
        <v>45922</v>
      </c>
      <c r="N602" s="318">
        <v>9</v>
      </c>
      <c r="O602" s="318"/>
      <c r="P602" s="318"/>
      <c r="Q602" s="319"/>
      <c r="R602" s="318"/>
      <c r="AA602" s="318" t="s">
        <v>109</v>
      </c>
      <c r="AB602" s="318">
        <v>50027722</v>
      </c>
      <c r="AC602" s="318" t="s">
        <v>95</v>
      </c>
      <c r="AD602" t="s">
        <v>7660</v>
      </c>
      <c r="AE602" s="318">
        <v>20</v>
      </c>
      <c r="AF602" s="320">
        <v>268382</v>
      </c>
      <c r="AG602" s="318">
        <v>74</v>
      </c>
      <c r="AH602" s="320"/>
    </row>
    <row r="603" spans="1:34">
      <c r="A603" t="s">
        <v>2007</v>
      </c>
      <c r="B603" s="1">
        <v>45894</v>
      </c>
      <c r="C603">
        <v>8</v>
      </c>
      <c r="D603">
        <v>520356</v>
      </c>
      <c r="E603" t="s">
        <v>8996</v>
      </c>
      <c r="F603" t="s">
        <v>93</v>
      </c>
      <c r="G603" t="s">
        <v>7666</v>
      </c>
      <c r="H603" t="s">
        <v>8950</v>
      </c>
      <c r="I603" t="s">
        <v>7721</v>
      </c>
      <c r="J603" t="s">
        <v>158</v>
      </c>
      <c r="K603" s="318"/>
      <c r="L603" t="s">
        <v>391</v>
      </c>
      <c r="M603" s="319">
        <v>45901</v>
      </c>
      <c r="N603" s="318">
        <v>9</v>
      </c>
      <c r="O603" s="318"/>
      <c r="P603" s="318"/>
      <c r="Q603" s="319"/>
      <c r="R603" s="318"/>
      <c r="AA603" s="318" t="s">
        <v>83</v>
      </c>
      <c r="AB603" s="318">
        <v>50027740</v>
      </c>
      <c r="AC603" s="318" t="s">
        <v>84</v>
      </c>
      <c r="AD603" t="s">
        <v>7669</v>
      </c>
      <c r="AE603" s="318">
        <v>21</v>
      </c>
      <c r="AF603" s="320">
        <v>238773</v>
      </c>
      <c r="AG603" s="318">
        <v>65</v>
      </c>
      <c r="AH603" s="320"/>
    </row>
    <row r="604" spans="1:34">
      <c r="A604" t="s">
        <v>2009</v>
      </c>
      <c r="B604" s="1">
        <v>45894</v>
      </c>
      <c r="C604">
        <v>8</v>
      </c>
      <c r="D604">
        <v>520357</v>
      </c>
      <c r="E604" t="s">
        <v>8997</v>
      </c>
      <c r="F604" t="s">
        <v>93</v>
      </c>
      <c r="G604" t="s">
        <v>7841</v>
      </c>
      <c r="H604" t="s">
        <v>8998</v>
      </c>
      <c r="I604" t="s">
        <v>7800</v>
      </c>
      <c r="J604" t="s">
        <v>158</v>
      </c>
      <c r="K604" s="318"/>
      <c r="L604">
        <v>45910</v>
      </c>
      <c r="M604" s="319">
        <v>45929</v>
      </c>
      <c r="N604" s="318">
        <v>9</v>
      </c>
      <c r="O604" s="318"/>
      <c r="P604" s="318"/>
      <c r="Q604" s="319"/>
      <c r="R604" s="318"/>
      <c r="AA604" s="318" t="s">
        <v>77</v>
      </c>
      <c r="AB604" s="318">
        <v>50027808</v>
      </c>
      <c r="AC604" s="318" t="s">
        <v>101</v>
      </c>
      <c r="AD604" t="s">
        <v>7669</v>
      </c>
      <c r="AE604" s="318">
        <v>20</v>
      </c>
      <c r="AF604" s="320">
        <v>216338</v>
      </c>
      <c r="AG604" s="318">
        <v>43</v>
      </c>
      <c r="AH604" s="320"/>
    </row>
    <row r="605" spans="1:34">
      <c r="A605" t="s">
        <v>2012</v>
      </c>
      <c r="B605" s="1">
        <v>45894</v>
      </c>
      <c r="C605">
        <v>8</v>
      </c>
      <c r="D605">
        <v>520358</v>
      </c>
      <c r="E605" t="s">
        <v>8999</v>
      </c>
      <c r="F605" t="s">
        <v>93</v>
      </c>
      <c r="G605" t="s">
        <v>752</v>
      </c>
      <c r="H605" t="s">
        <v>9000</v>
      </c>
      <c r="I605" t="s">
        <v>7698</v>
      </c>
      <c r="J605" t="s">
        <v>1129</v>
      </c>
      <c r="K605" s="318"/>
      <c r="L605">
        <v>45895</v>
      </c>
      <c r="M605" s="319">
        <v>45904</v>
      </c>
      <c r="N605" s="318">
        <v>9</v>
      </c>
      <c r="O605" s="318"/>
      <c r="P605" s="318"/>
      <c r="Q605" s="319"/>
      <c r="R605" s="318"/>
      <c r="AA605" s="318" t="s">
        <v>83</v>
      </c>
      <c r="AB605" s="318">
        <v>50027678</v>
      </c>
      <c r="AC605" s="318" t="s">
        <v>84</v>
      </c>
      <c r="AD605" t="s">
        <v>7660</v>
      </c>
      <c r="AE605" s="318">
        <v>23</v>
      </c>
      <c r="AF605" s="320">
        <v>177085</v>
      </c>
      <c r="AG605" s="318">
        <v>14</v>
      </c>
      <c r="AH605" s="320"/>
    </row>
    <row r="606" spans="1:34">
      <c r="A606" t="s">
        <v>2015</v>
      </c>
      <c r="B606" s="1">
        <v>45895</v>
      </c>
      <c r="C606">
        <v>8</v>
      </c>
      <c r="D606">
        <v>520359</v>
      </c>
      <c r="E606" t="s">
        <v>9001</v>
      </c>
      <c r="F606" t="s">
        <v>93</v>
      </c>
      <c r="G606" t="s">
        <v>7879</v>
      </c>
      <c r="H606" t="s">
        <v>9002</v>
      </c>
      <c r="I606" t="s">
        <v>7690</v>
      </c>
      <c r="J606" t="s">
        <v>151</v>
      </c>
      <c r="K606" s="318"/>
      <c r="L606" t="s">
        <v>391</v>
      </c>
      <c r="M606" s="319">
        <v>45912</v>
      </c>
      <c r="N606" s="318">
        <v>9</v>
      </c>
      <c r="O606" s="318"/>
      <c r="P606" s="318"/>
      <c r="Q606" s="319"/>
      <c r="R606" s="318"/>
      <c r="AA606" s="318" t="s">
        <v>83</v>
      </c>
      <c r="AB606" s="318">
        <v>50028063</v>
      </c>
      <c r="AC606" s="318" t="s">
        <v>84</v>
      </c>
      <c r="AD606" t="s">
        <v>7660</v>
      </c>
      <c r="AE606" s="318">
        <v>21</v>
      </c>
      <c r="AF606" s="320">
        <v>75871</v>
      </c>
      <c r="AG606" s="318"/>
      <c r="AH606" s="320"/>
    </row>
    <row r="607" spans="1:34">
      <c r="A607" t="s">
        <v>2019</v>
      </c>
      <c r="B607" s="1">
        <v>45895</v>
      </c>
      <c r="C607">
        <v>8</v>
      </c>
      <c r="D607">
        <v>520360</v>
      </c>
      <c r="E607" t="s">
        <v>9003</v>
      </c>
      <c r="F607" t="s">
        <v>93</v>
      </c>
      <c r="G607" t="s">
        <v>7666</v>
      </c>
      <c r="H607" t="s">
        <v>9004</v>
      </c>
      <c r="I607" t="s">
        <v>7769</v>
      </c>
      <c r="J607" t="s">
        <v>158</v>
      </c>
      <c r="K607" s="318"/>
      <c r="L607">
        <v>45908</v>
      </c>
      <c r="M607" s="319">
        <v>45912</v>
      </c>
      <c r="N607" s="318">
        <v>9</v>
      </c>
      <c r="O607" s="318"/>
      <c r="P607" s="318"/>
      <c r="Q607" s="319"/>
      <c r="R607" s="318"/>
      <c r="AA607" s="318" t="s">
        <v>83</v>
      </c>
      <c r="AB607" s="318">
        <v>50028127</v>
      </c>
      <c r="AC607" s="318" t="s">
        <v>84</v>
      </c>
      <c r="AD607" t="s">
        <v>7669</v>
      </c>
      <c r="AE607" s="318">
        <v>27</v>
      </c>
      <c r="AF607" s="320">
        <v>148842</v>
      </c>
      <c r="AG607" s="318">
        <v>15</v>
      </c>
      <c r="AH607" s="320"/>
    </row>
    <row r="608" spans="1:34">
      <c r="A608" t="s">
        <v>2021</v>
      </c>
      <c r="B608" s="1">
        <v>45896</v>
      </c>
      <c r="C608">
        <v>8</v>
      </c>
      <c r="D608">
        <v>520361</v>
      </c>
      <c r="E608" t="s">
        <v>8020</v>
      </c>
      <c r="F608" t="s">
        <v>93</v>
      </c>
      <c r="G608" t="s">
        <v>7666</v>
      </c>
      <c r="H608" t="s">
        <v>8021</v>
      </c>
      <c r="I608" t="s">
        <v>7721</v>
      </c>
      <c r="J608" t="s">
        <v>151</v>
      </c>
      <c r="K608" s="318"/>
      <c r="L608" t="s">
        <v>391</v>
      </c>
      <c r="M608" s="319" t="s">
        <v>534</v>
      </c>
      <c r="N608" s="318"/>
      <c r="O608" s="318"/>
      <c r="P608" s="318"/>
      <c r="Q608" s="319"/>
      <c r="R608" s="318"/>
      <c r="AA608" s="318"/>
      <c r="AB608" s="318">
        <v>50028285</v>
      </c>
      <c r="AC608" s="318" t="s">
        <v>43</v>
      </c>
      <c r="AE608" s="318"/>
      <c r="AF608" s="320"/>
      <c r="AG608" s="318"/>
      <c r="AH608" s="320"/>
    </row>
    <row r="609" spans="1:34">
      <c r="A609" t="s">
        <v>2024</v>
      </c>
      <c r="B609" s="1">
        <v>45895</v>
      </c>
      <c r="C609">
        <v>8</v>
      </c>
      <c r="D609">
        <v>520362</v>
      </c>
      <c r="E609" t="s">
        <v>9005</v>
      </c>
      <c r="F609" t="s">
        <v>93</v>
      </c>
      <c r="G609" t="s">
        <v>759</v>
      </c>
      <c r="H609" t="s">
        <v>9006</v>
      </c>
      <c r="I609" t="s">
        <v>7690</v>
      </c>
      <c r="J609" t="s">
        <v>1801</v>
      </c>
      <c r="K609" s="318"/>
      <c r="L609" t="s">
        <v>391</v>
      </c>
      <c r="M609" s="319">
        <v>45925</v>
      </c>
      <c r="N609" s="318">
        <v>9</v>
      </c>
      <c r="O609" s="318"/>
      <c r="P609" s="318"/>
      <c r="Q609" s="319"/>
      <c r="R609" s="318"/>
      <c r="AA609" s="318" t="s">
        <v>109</v>
      </c>
      <c r="AB609" s="318">
        <v>50026525</v>
      </c>
      <c r="AC609" s="318" t="s">
        <v>95</v>
      </c>
      <c r="AD609" t="s">
        <v>7660</v>
      </c>
      <c r="AE609" s="318">
        <v>50</v>
      </c>
      <c r="AF609" s="320">
        <v>43267</v>
      </c>
      <c r="AG609" s="318"/>
      <c r="AH609" s="320"/>
    </row>
    <row r="610" spans="1:34">
      <c r="A610" t="s">
        <v>2026</v>
      </c>
      <c r="B610" s="1">
        <v>45896</v>
      </c>
      <c r="C610">
        <v>8</v>
      </c>
      <c r="D610">
        <v>520363</v>
      </c>
      <c r="E610" t="s">
        <v>9007</v>
      </c>
      <c r="F610" t="s">
        <v>93</v>
      </c>
      <c r="G610" t="s">
        <v>759</v>
      </c>
      <c r="H610" t="s">
        <v>9008</v>
      </c>
      <c r="I610" t="s">
        <v>7668</v>
      </c>
      <c r="J610" t="s">
        <v>158</v>
      </c>
      <c r="K610" s="318"/>
      <c r="L610">
        <v>45898</v>
      </c>
      <c r="M610" s="319">
        <v>45930</v>
      </c>
      <c r="N610" s="318">
        <v>9</v>
      </c>
      <c r="O610" s="318"/>
      <c r="P610" s="318" t="s">
        <v>267</v>
      </c>
      <c r="Q610" s="319">
        <v>45936</v>
      </c>
      <c r="R610" s="318" t="s">
        <v>109</v>
      </c>
      <c r="S610">
        <v>35020</v>
      </c>
      <c r="AA610" s="318" t="s">
        <v>77</v>
      </c>
      <c r="AB610" s="318">
        <v>50028367</v>
      </c>
      <c r="AC610" s="318" t="s">
        <v>101</v>
      </c>
      <c r="AD610" t="s">
        <v>7660</v>
      </c>
      <c r="AE610" s="318">
        <v>27</v>
      </c>
      <c r="AF610" s="320">
        <v>239226</v>
      </c>
      <c r="AG610" s="318">
        <v>80</v>
      </c>
      <c r="AH610" s="320"/>
    </row>
    <row r="611" spans="1:34">
      <c r="A611" t="s">
        <v>2029</v>
      </c>
      <c r="B611" s="1">
        <v>45896</v>
      </c>
      <c r="C611">
        <v>8</v>
      </c>
      <c r="D611">
        <v>520364</v>
      </c>
      <c r="E611" t="s">
        <v>9009</v>
      </c>
      <c r="F611" t="s">
        <v>93</v>
      </c>
      <c r="G611" t="s">
        <v>7727</v>
      </c>
      <c r="H611" t="s">
        <v>9010</v>
      </c>
      <c r="I611" t="s">
        <v>93</v>
      </c>
      <c r="J611" t="s">
        <v>158</v>
      </c>
      <c r="K611" s="318"/>
      <c r="L611">
        <v>45911</v>
      </c>
      <c r="M611" s="319">
        <v>45926</v>
      </c>
      <c r="N611" s="318">
        <v>9</v>
      </c>
      <c r="O611" s="318"/>
      <c r="P611" s="318"/>
      <c r="Q611" s="319"/>
      <c r="R611" s="318"/>
      <c r="AA611" s="318" t="s">
        <v>109</v>
      </c>
      <c r="AB611" s="318">
        <v>50028319</v>
      </c>
      <c r="AC611" s="318" t="s">
        <v>95</v>
      </c>
      <c r="AD611" t="s">
        <v>7669</v>
      </c>
      <c r="AE611" s="318">
        <v>21</v>
      </c>
      <c r="AF611" s="320">
        <v>204606</v>
      </c>
      <c r="AG611" s="318">
        <v>18</v>
      </c>
      <c r="AH611" s="320"/>
    </row>
    <row r="612" spans="1:34">
      <c r="A612" t="s">
        <v>2032</v>
      </c>
      <c r="B612" s="1">
        <v>45896</v>
      </c>
      <c r="C612">
        <v>8</v>
      </c>
      <c r="D612">
        <v>520365</v>
      </c>
      <c r="E612" t="s">
        <v>9011</v>
      </c>
      <c r="F612" t="s">
        <v>93</v>
      </c>
      <c r="G612" t="s">
        <v>752</v>
      </c>
      <c r="H612" t="s">
        <v>9012</v>
      </c>
      <c r="I612" t="s">
        <v>7721</v>
      </c>
      <c r="J612" t="s">
        <v>158</v>
      </c>
      <c r="K612" s="318"/>
      <c r="L612" t="s">
        <v>5814</v>
      </c>
      <c r="M612" s="319">
        <v>45925</v>
      </c>
      <c r="N612" s="318">
        <v>9</v>
      </c>
      <c r="O612" s="318"/>
      <c r="P612" s="318"/>
      <c r="Q612" s="319"/>
      <c r="R612" s="318"/>
      <c r="AA612" s="318" t="s">
        <v>109</v>
      </c>
      <c r="AB612" s="318">
        <v>50028313</v>
      </c>
      <c r="AC612" s="318" t="s">
        <v>95</v>
      </c>
      <c r="AD612" t="s">
        <v>7660</v>
      </c>
      <c r="AE612" s="318">
        <v>21</v>
      </c>
      <c r="AF612" s="320">
        <v>197192</v>
      </c>
      <c r="AG612" s="318">
        <v>23</v>
      </c>
      <c r="AH612" s="320"/>
    </row>
    <row r="613" spans="1:34">
      <c r="A613" t="s">
        <v>2035</v>
      </c>
      <c r="B613" s="1">
        <v>45897</v>
      </c>
      <c r="C613">
        <v>8</v>
      </c>
      <c r="D613">
        <v>520366</v>
      </c>
      <c r="E613" t="s">
        <v>9013</v>
      </c>
      <c r="F613" t="s">
        <v>93</v>
      </c>
      <c r="G613" t="s">
        <v>7904</v>
      </c>
      <c r="H613" t="s">
        <v>9014</v>
      </c>
      <c r="I613" t="s">
        <v>7800</v>
      </c>
      <c r="J613" t="s">
        <v>158</v>
      </c>
      <c r="K613" s="318"/>
      <c r="L613">
        <v>45908</v>
      </c>
      <c r="M613" s="319">
        <v>45911</v>
      </c>
      <c r="N613" s="318">
        <v>9</v>
      </c>
      <c r="O613" s="318"/>
      <c r="P613" s="318"/>
      <c r="Q613" s="319"/>
      <c r="R613" s="318"/>
      <c r="AA613" s="318" t="s">
        <v>83</v>
      </c>
      <c r="AB613" s="318">
        <v>50028656</v>
      </c>
      <c r="AC613" s="318" t="s">
        <v>84</v>
      </c>
      <c r="AD613" t="s">
        <v>7660</v>
      </c>
      <c r="AE613" s="318">
        <v>27</v>
      </c>
      <c r="AF613" s="320">
        <v>207140</v>
      </c>
      <c r="AG613" s="318">
        <v>24</v>
      </c>
      <c r="AH613" s="320"/>
    </row>
    <row r="614" spans="1:34">
      <c r="A614" t="s">
        <v>2038</v>
      </c>
      <c r="B614" s="1">
        <v>45897</v>
      </c>
      <c r="C614">
        <v>8</v>
      </c>
      <c r="D614">
        <v>520367</v>
      </c>
      <c r="E614" t="s">
        <v>9015</v>
      </c>
      <c r="F614" t="s">
        <v>93</v>
      </c>
      <c r="G614" t="s">
        <v>7773</v>
      </c>
      <c r="H614" t="s">
        <v>9016</v>
      </c>
      <c r="I614" t="s">
        <v>7747</v>
      </c>
      <c r="J614" t="s">
        <v>158</v>
      </c>
      <c r="K614" s="318"/>
      <c r="L614">
        <v>45902</v>
      </c>
      <c r="M614" s="319">
        <v>45908</v>
      </c>
      <c r="N614" s="318">
        <v>9</v>
      </c>
      <c r="O614" s="318"/>
      <c r="P614" s="318"/>
      <c r="Q614" s="319"/>
      <c r="R614" s="318"/>
      <c r="AA614" s="318" t="s">
        <v>109</v>
      </c>
      <c r="AB614" s="318">
        <v>50028707</v>
      </c>
      <c r="AC614" s="318" t="s">
        <v>95</v>
      </c>
      <c r="AD614" t="s">
        <v>7660</v>
      </c>
      <c r="AE614" s="318">
        <v>21</v>
      </c>
      <c r="AF614" s="320">
        <v>133189</v>
      </c>
      <c r="AG614" s="318">
        <v>10</v>
      </c>
      <c r="AH614" s="320"/>
    </row>
    <row r="615" spans="1:34">
      <c r="A615" t="s">
        <v>2041</v>
      </c>
      <c r="B615" s="1">
        <v>45897</v>
      </c>
      <c r="C615">
        <v>8</v>
      </c>
      <c r="D615">
        <v>520368</v>
      </c>
      <c r="E615" t="s">
        <v>9017</v>
      </c>
      <c r="F615" t="s">
        <v>93</v>
      </c>
      <c r="G615" t="s">
        <v>7904</v>
      </c>
      <c r="H615" t="s">
        <v>9018</v>
      </c>
      <c r="I615" t="s">
        <v>7769</v>
      </c>
      <c r="J615" t="s">
        <v>158</v>
      </c>
      <c r="K615" s="318"/>
      <c r="L615" t="s">
        <v>5814</v>
      </c>
      <c r="M615" s="319">
        <v>45919</v>
      </c>
      <c r="N615" s="318">
        <v>9</v>
      </c>
      <c r="O615" s="318"/>
      <c r="P615" s="318"/>
      <c r="Q615" s="319"/>
      <c r="R615" s="318"/>
      <c r="AA615" s="318" t="s">
        <v>109</v>
      </c>
      <c r="AB615" s="318">
        <v>50028709</v>
      </c>
      <c r="AC615" s="318" t="s">
        <v>95</v>
      </c>
      <c r="AD615" t="s">
        <v>7660</v>
      </c>
      <c r="AE615" s="318">
        <v>27</v>
      </c>
      <c r="AF615" s="320">
        <v>174653</v>
      </c>
      <c r="AG615" s="318">
        <v>19</v>
      </c>
      <c r="AH615" s="320"/>
    </row>
    <row r="616" spans="1:34">
      <c r="A616" t="s">
        <v>2044</v>
      </c>
      <c r="B616" s="1">
        <v>45897</v>
      </c>
      <c r="C616">
        <v>8</v>
      </c>
      <c r="D616">
        <v>520369</v>
      </c>
      <c r="E616" t="s">
        <v>9019</v>
      </c>
      <c r="F616" t="s">
        <v>93</v>
      </c>
      <c r="G616" t="s">
        <v>7904</v>
      </c>
      <c r="H616" t="s">
        <v>9020</v>
      </c>
      <c r="I616" t="s">
        <v>7690</v>
      </c>
      <c r="J616" t="s">
        <v>158</v>
      </c>
      <c r="K616" s="318"/>
      <c r="L616">
        <v>45898</v>
      </c>
      <c r="M616" s="319">
        <v>45933</v>
      </c>
      <c r="N616" s="318">
        <v>10</v>
      </c>
      <c r="O616" s="318"/>
      <c r="P616" s="318"/>
      <c r="Q616" s="319"/>
      <c r="R616" s="318"/>
      <c r="AA616" s="318" t="s">
        <v>77</v>
      </c>
      <c r="AB616" s="318">
        <v>50028713</v>
      </c>
      <c r="AC616" s="318" t="s">
        <v>101</v>
      </c>
      <c r="AD616" t="s">
        <v>7660</v>
      </c>
      <c r="AE616" s="318">
        <v>27</v>
      </c>
      <c r="AF616" s="320">
        <v>223320</v>
      </c>
      <c r="AG616" s="318">
        <v>110</v>
      </c>
      <c r="AH616" s="320"/>
    </row>
    <row r="617" spans="1:34">
      <c r="A617" t="s">
        <v>2047</v>
      </c>
      <c r="B617" s="1">
        <v>45897</v>
      </c>
      <c r="C617">
        <v>8</v>
      </c>
      <c r="D617">
        <v>520370</v>
      </c>
      <c r="E617" t="s">
        <v>9021</v>
      </c>
      <c r="F617" t="s">
        <v>93</v>
      </c>
      <c r="G617" t="s">
        <v>7666</v>
      </c>
      <c r="H617" t="s">
        <v>9022</v>
      </c>
      <c r="I617" t="s">
        <v>7677</v>
      </c>
      <c r="J617" t="s">
        <v>158</v>
      </c>
      <c r="K617" s="318"/>
      <c r="L617">
        <v>45902</v>
      </c>
      <c r="M617" s="319">
        <v>45917</v>
      </c>
      <c r="N617" s="318">
        <v>9</v>
      </c>
      <c r="O617" s="318"/>
      <c r="P617" s="318"/>
      <c r="Q617" s="319"/>
      <c r="R617" s="318"/>
      <c r="AA617" s="318" t="s">
        <v>83</v>
      </c>
      <c r="AB617" s="318">
        <v>50028721</v>
      </c>
      <c r="AC617" s="318" t="s">
        <v>84</v>
      </c>
      <c r="AD617" t="s">
        <v>7669</v>
      </c>
      <c r="AE617" s="318">
        <v>27</v>
      </c>
      <c r="AF617" s="320">
        <v>169642</v>
      </c>
      <c r="AG617" s="318">
        <v>23</v>
      </c>
      <c r="AH617" s="320"/>
    </row>
    <row r="618" spans="1:34">
      <c r="A618" t="s">
        <v>2050</v>
      </c>
      <c r="B618" s="1">
        <v>45847</v>
      </c>
      <c r="C618">
        <v>7</v>
      </c>
      <c r="D618">
        <v>520371</v>
      </c>
      <c r="E618" t="s">
        <v>1729</v>
      </c>
      <c r="F618" t="s">
        <v>93</v>
      </c>
      <c r="G618" t="s">
        <v>8386</v>
      </c>
      <c r="H618" t="s">
        <v>7658</v>
      </c>
      <c r="I618" t="s">
        <v>7658</v>
      </c>
      <c r="J618" t="s">
        <v>9023</v>
      </c>
      <c r="K618" s="318"/>
      <c r="L618" t="s">
        <v>391</v>
      </c>
      <c r="M618" s="319">
        <v>45895</v>
      </c>
      <c r="N618" s="318">
        <v>8</v>
      </c>
      <c r="O618" s="318"/>
      <c r="P618" s="318"/>
      <c r="Q618" s="319"/>
      <c r="R618" s="318"/>
      <c r="AA618" s="318" t="s">
        <v>62</v>
      </c>
      <c r="AB618" s="318">
        <v>50018026</v>
      </c>
      <c r="AC618" s="318" t="s">
        <v>63</v>
      </c>
      <c r="AD618" t="s">
        <v>7660</v>
      </c>
      <c r="AE618" s="318">
        <v>7</v>
      </c>
      <c r="AF618" s="320">
        <v>220765</v>
      </c>
      <c r="AG618" s="318"/>
      <c r="AH618" s="320"/>
    </row>
    <row r="619" spans="1:34">
      <c r="A619" t="s">
        <v>2052</v>
      </c>
      <c r="B619" s="1">
        <v>45877</v>
      </c>
      <c r="C619">
        <v>8</v>
      </c>
      <c r="D619">
        <v>520372</v>
      </c>
      <c r="E619" t="s">
        <v>1729</v>
      </c>
      <c r="F619" t="s">
        <v>93</v>
      </c>
      <c r="G619" t="s">
        <v>8386</v>
      </c>
      <c r="H619" t="s">
        <v>7658</v>
      </c>
      <c r="I619" t="s">
        <v>7658</v>
      </c>
      <c r="J619" t="s">
        <v>9024</v>
      </c>
      <c r="K619" s="318"/>
      <c r="L619" t="s">
        <v>391</v>
      </c>
      <c r="M619" s="319">
        <v>45904</v>
      </c>
      <c r="N619" s="318">
        <v>9</v>
      </c>
      <c r="O619" s="318"/>
      <c r="P619" s="318"/>
      <c r="Q619" s="319"/>
      <c r="R619" s="318"/>
      <c r="AA619" s="318" t="s">
        <v>83</v>
      </c>
      <c r="AB619" s="318">
        <v>50024955</v>
      </c>
      <c r="AC619" s="318" t="s">
        <v>84</v>
      </c>
      <c r="AD619" t="s">
        <v>7660</v>
      </c>
      <c r="AE619" s="318">
        <v>7</v>
      </c>
      <c r="AF619" s="320">
        <v>17824</v>
      </c>
      <c r="AG619" s="318"/>
      <c r="AH619" s="320"/>
    </row>
    <row r="620" spans="1:34">
      <c r="A620" t="s">
        <v>2053</v>
      </c>
      <c r="B620" s="1">
        <v>45897</v>
      </c>
      <c r="C620">
        <v>8</v>
      </c>
      <c r="D620">
        <v>520373</v>
      </c>
      <c r="E620" t="s">
        <v>9025</v>
      </c>
      <c r="F620" t="s">
        <v>93</v>
      </c>
      <c r="G620" t="s">
        <v>7778</v>
      </c>
      <c r="H620" t="s">
        <v>9026</v>
      </c>
      <c r="I620" t="s">
        <v>7862</v>
      </c>
      <c r="J620" t="s">
        <v>151</v>
      </c>
      <c r="K620" s="318"/>
      <c r="L620" t="s">
        <v>391</v>
      </c>
      <c r="M620" s="319">
        <v>45912</v>
      </c>
      <c r="N620" s="318">
        <v>9</v>
      </c>
      <c r="O620" s="318"/>
      <c r="P620" s="318"/>
      <c r="Q620" s="319"/>
      <c r="R620" s="318"/>
      <c r="AA620" s="318" t="s">
        <v>83</v>
      </c>
      <c r="AB620" s="318">
        <v>50028750</v>
      </c>
      <c r="AC620" s="318" t="s">
        <v>84</v>
      </c>
      <c r="AD620" t="s">
        <v>7669</v>
      </c>
      <c r="AE620" s="318">
        <v>27</v>
      </c>
      <c r="AF620" s="320">
        <v>25779</v>
      </c>
      <c r="AG620" s="318"/>
      <c r="AH620" s="320"/>
    </row>
    <row r="621" spans="1:34">
      <c r="A621" t="s">
        <v>2054</v>
      </c>
      <c r="B621" s="1">
        <v>45898</v>
      </c>
      <c r="C621">
        <v>8</v>
      </c>
      <c r="D621">
        <v>520374</v>
      </c>
      <c r="E621" t="s">
        <v>8499</v>
      </c>
      <c r="F621" t="s">
        <v>93</v>
      </c>
      <c r="G621" t="s">
        <v>7879</v>
      </c>
      <c r="H621" t="s">
        <v>8500</v>
      </c>
      <c r="I621" t="s">
        <v>7698</v>
      </c>
      <c r="J621" t="s">
        <v>8376</v>
      </c>
      <c r="K621" s="318"/>
      <c r="L621" t="s">
        <v>391</v>
      </c>
      <c r="M621" s="319">
        <v>45903</v>
      </c>
      <c r="N621" s="318">
        <v>9</v>
      </c>
      <c r="O621" s="318"/>
      <c r="P621" s="318"/>
      <c r="Q621" s="319"/>
      <c r="R621" s="318"/>
      <c r="AA621" s="318" t="s">
        <v>83</v>
      </c>
      <c r="AB621" s="318">
        <v>50028861</v>
      </c>
      <c r="AC621" s="318" t="s">
        <v>84</v>
      </c>
      <c r="AD621" t="s">
        <v>7660</v>
      </c>
      <c r="AE621" s="318">
        <v>20</v>
      </c>
      <c r="AF621" s="320">
        <v>9943</v>
      </c>
      <c r="AG621" s="318"/>
      <c r="AH621" s="320"/>
    </row>
    <row r="622" spans="1:34">
      <c r="A622" t="s">
        <v>2057</v>
      </c>
      <c r="B622" s="1">
        <v>45898</v>
      </c>
      <c r="C622">
        <v>8</v>
      </c>
      <c r="D622">
        <v>520375</v>
      </c>
      <c r="E622" t="s">
        <v>9027</v>
      </c>
      <c r="F622" t="s">
        <v>93</v>
      </c>
      <c r="G622" t="s">
        <v>7904</v>
      </c>
      <c r="H622" t="s">
        <v>9028</v>
      </c>
      <c r="I622" t="s">
        <v>7721</v>
      </c>
      <c r="J622" t="s">
        <v>1554</v>
      </c>
      <c r="K622" s="318"/>
      <c r="L622" t="s">
        <v>5814</v>
      </c>
      <c r="M622" s="319">
        <v>45912</v>
      </c>
      <c r="N622" s="318">
        <v>9</v>
      </c>
      <c r="O622" s="318"/>
      <c r="P622" s="318"/>
      <c r="Q622" s="319"/>
      <c r="R622" s="318"/>
      <c r="AA622" s="318" t="s">
        <v>83</v>
      </c>
      <c r="AB622" s="318">
        <v>50028828</v>
      </c>
      <c r="AC622" s="318" t="s">
        <v>84</v>
      </c>
      <c r="AD622" t="s">
        <v>7660</v>
      </c>
      <c r="AE622" s="318">
        <v>24</v>
      </c>
      <c r="AF622" s="320">
        <v>175696</v>
      </c>
      <c r="AG622" s="318">
        <v>20</v>
      </c>
      <c r="AH622" s="320"/>
    </row>
    <row r="623" spans="1:34">
      <c r="A623" t="s">
        <v>2060</v>
      </c>
      <c r="B623" s="1">
        <v>45898</v>
      </c>
      <c r="C623">
        <v>8</v>
      </c>
      <c r="D623">
        <v>520376</v>
      </c>
      <c r="E623" t="s">
        <v>9029</v>
      </c>
      <c r="F623" t="s">
        <v>6574</v>
      </c>
      <c r="G623" t="s">
        <v>58</v>
      </c>
      <c r="H623" t="s">
        <v>9030</v>
      </c>
      <c r="I623" t="s">
        <v>7834</v>
      </c>
      <c r="J623" t="s">
        <v>158</v>
      </c>
      <c r="K623" s="318"/>
      <c r="L623">
        <v>45916</v>
      </c>
      <c r="M623" s="319">
        <v>45933</v>
      </c>
      <c r="N623" s="318">
        <v>10</v>
      </c>
      <c r="O623" s="318"/>
      <c r="P623" s="318"/>
      <c r="Q623" s="319"/>
      <c r="R623" s="318"/>
      <c r="AA623" s="318" t="s">
        <v>109</v>
      </c>
      <c r="AB623" s="318">
        <v>50028860</v>
      </c>
      <c r="AC623" s="318" t="s">
        <v>95</v>
      </c>
      <c r="AD623" t="s">
        <v>7669</v>
      </c>
      <c r="AE623" s="318">
        <v>46</v>
      </c>
      <c r="AF623" s="320">
        <v>252360</v>
      </c>
      <c r="AG623" s="318">
        <v>123</v>
      </c>
      <c r="AH623" s="320"/>
    </row>
    <row r="624" spans="1:34">
      <c r="A624" t="s">
        <v>2064</v>
      </c>
      <c r="B624" s="1">
        <v>45901</v>
      </c>
      <c r="C624">
        <v>9</v>
      </c>
      <c r="D624">
        <v>520377</v>
      </c>
      <c r="E624" t="s">
        <v>8936</v>
      </c>
      <c r="F624" t="s">
        <v>93</v>
      </c>
      <c r="G624" t="s">
        <v>7661</v>
      </c>
      <c r="H624" t="s">
        <v>9031</v>
      </c>
      <c r="I624" t="s">
        <v>8069</v>
      </c>
      <c r="J624" t="s">
        <v>1801</v>
      </c>
      <c r="K624" s="318"/>
      <c r="L624" t="s">
        <v>391</v>
      </c>
      <c r="M624" s="319">
        <v>45905</v>
      </c>
      <c r="N624" s="318">
        <v>9</v>
      </c>
      <c r="O624" s="318"/>
      <c r="P624" s="318"/>
      <c r="Q624" s="319"/>
      <c r="R624" s="318"/>
      <c r="AA624" s="318" t="s">
        <v>83</v>
      </c>
      <c r="AB624" s="318">
        <v>50028965</v>
      </c>
      <c r="AC624" s="318" t="s">
        <v>84</v>
      </c>
      <c r="AD624" t="s">
        <v>7660</v>
      </c>
      <c r="AE624" s="318">
        <v>23</v>
      </c>
      <c r="AF624" s="320">
        <v>5442</v>
      </c>
      <c r="AG624" s="318"/>
      <c r="AH624" s="320"/>
    </row>
    <row r="625" spans="1:34">
      <c r="A625" t="s">
        <v>2065</v>
      </c>
      <c r="B625" s="1">
        <v>45901</v>
      </c>
      <c r="C625">
        <v>9</v>
      </c>
      <c r="D625">
        <v>520378</v>
      </c>
      <c r="E625" t="s">
        <v>9032</v>
      </c>
      <c r="F625" t="s">
        <v>93</v>
      </c>
      <c r="G625" t="s">
        <v>7661</v>
      </c>
      <c r="H625" t="s">
        <v>9033</v>
      </c>
      <c r="I625" t="s">
        <v>6259</v>
      </c>
      <c r="J625" t="s">
        <v>1801</v>
      </c>
      <c r="K625" s="318"/>
      <c r="L625" t="s">
        <v>391</v>
      </c>
      <c r="M625" s="319">
        <v>45905</v>
      </c>
      <c r="N625" s="318">
        <v>9</v>
      </c>
      <c r="O625" s="318"/>
      <c r="P625" s="318"/>
      <c r="Q625" s="319"/>
      <c r="R625" s="318"/>
      <c r="AA625" s="318" t="s">
        <v>83</v>
      </c>
      <c r="AB625" s="318">
        <v>50029139</v>
      </c>
      <c r="AC625" s="318" t="s">
        <v>84</v>
      </c>
      <c r="AD625" t="s">
        <v>7660</v>
      </c>
      <c r="AE625" s="318">
        <v>24</v>
      </c>
      <c r="AF625" s="320">
        <v>8271</v>
      </c>
      <c r="AG625" s="318"/>
      <c r="AH625" s="320"/>
    </row>
    <row r="626" spans="1:34">
      <c r="A626" t="s">
        <v>2068</v>
      </c>
      <c r="B626" s="1">
        <v>45901</v>
      </c>
      <c r="C626">
        <v>9</v>
      </c>
      <c r="D626">
        <v>520379</v>
      </c>
      <c r="E626" t="s">
        <v>9034</v>
      </c>
      <c r="F626" t="s">
        <v>93</v>
      </c>
      <c r="G626" t="s">
        <v>7841</v>
      </c>
      <c r="H626" t="s">
        <v>9035</v>
      </c>
      <c r="I626" t="s">
        <v>7690</v>
      </c>
      <c r="J626" t="s">
        <v>158</v>
      </c>
      <c r="K626" s="318"/>
      <c r="L626">
        <v>45911</v>
      </c>
      <c r="M626" s="319">
        <v>45930</v>
      </c>
      <c r="N626" s="318">
        <v>9</v>
      </c>
      <c r="O626" s="318"/>
      <c r="P626" s="318"/>
      <c r="Q626" s="319"/>
      <c r="R626" s="318"/>
      <c r="AA626" s="318" t="s">
        <v>109</v>
      </c>
      <c r="AB626" s="318">
        <v>50029057</v>
      </c>
      <c r="AC626" s="318" t="s">
        <v>95</v>
      </c>
      <c r="AD626" t="s">
        <v>7669</v>
      </c>
      <c r="AE626" s="318">
        <v>21</v>
      </c>
      <c r="AF626" s="320">
        <v>158166</v>
      </c>
      <c r="AG626" s="318">
        <v>24</v>
      </c>
      <c r="AH626" s="320"/>
    </row>
    <row r="627" spans="1:34">
      <c r="A627" t="s">
        <v>2071</v>
      </c>
      <c r="B627" s="1">
        <v>45901</v>
      </c>
      <c r="C627">
        <v>9</v>
      </c>
      <c r="D627">
        <v>520380</v>
      </c>
      <c r="E627" t="s">
        <v>9036</v>
      </c>
      <c r="F627" t="s">
        <v>93</v>
      </c>
      <c r="G627" t="s">
        <v>752</v>
      </c>
      <c r="H627" t="s">
        <v>9037</v>
      </c>
      <c r="I627" t="s">
        <v>7658</v>
      </c>
      <c r="J627" t="s">
        <v>3641</v>
      </c>
      <c r="K627" s="318"/>
      <c r="L627" t="s">
        <v>391</v>
      </c>
      <c r="M627" s="319">
        <v>46006</v>
      </c>
      <c r="N627" s="318">
        <v>12</v>
      </c>
      <c r="O627" s="318"/>
      <c r="P627" s="318"/>
      <c r="Q627" s="319"/>
      <c r="R627" s="318"/>
      <c r="AA627" s="318" t="s">
        <v>182</v>
      </c>
      <c r="AB627" s="318">
        <v>50029303</v>
      </c>
      <c r="AC627" s="318" t="s">
        <v>35</v>
      </c>
      <c r="AD627" t="s">
        <v>7660</v>
      </c>
      <c r="AE627" s="318">
        <v>23</v>
      </c>
      <c r="AF627" s="320">
        <v>268465</v>
      </c>
      <c r="AG627" s="318"/>
      <c r="AH627" s="320"/>
    </row>
    <row r="628" spans="1:34">
      <c r="A628" t="s">
        <v>2072</v>
      </c>
      <c r="B628" s="1">
        <v>45903</v>
      </c>
      <c r="C628">
        <v>9</v>
      </c>
      <c r="D628">
        <v>520381</v>
      </c>
      <c r="E628" t="s">
        <v>9038</v>
      </c>
      <c r="F628" t="s">
        <v>93</v>
      </c>
      <c r="G628" t="s">
        <v>7778</v>
      </c>
      <c r="H628" t="s">
        <v>9039</v>
      </c>
      <c r="I628" t="s">
        <v>7800</v>
      </c>
      <c r="J628" t="s">
        <v>158</v>
      </c>
      <c r="K628" s="318"/>
      <c r="L628">
        <v>45908</v>
      </c>
      <c r="M628" s="319">
        <v>45922</v>
      </c>
      <c r="N628" s="318">
        <v>9</v>
      </c>
      <c r="O628" s="318"/>
      <c r="P628" s="318"/>
      <c r="Q628" s="319"/>
      <c r="R628" s="318"/>
      <c r="AA628" s="318" t="s">
        <v>83</v>
      </c>
      <c r="AB628" s="318">
        <v>50029614</v>
      </c>
      <c r="AC628" s="318" t="s">
        <v>84</v>
      </c>
      <c r="AD628" t="s">
        <v>7669</v>
      </c>
      <c r="AE628" s="318">
        <v>27</v>
      </c>
      <c r="AF628" s="320">
        <v>187318</v>
      </c>
      <c r="AG628" s="318">
        <v>26</v>
      </c>
      <c r="AH628" s="320"/>
    </row>
    <row r="629" spans="1:34">
      <c r="A629" t="s">
        <v>2075</v>
      </c>
      <c r="B629" s="1">
        <v>45903</v>
      </c>
      <c r="C629">
        <v>9</v>
      </c>
      <c r="D629">
        <v>520382</v>
      </c>
      <c r="E629" t="s">
        <v>9040</v>
      </c>
      <c r="F629" t="s">
        <v>93</v>
      </c>
      <c r="G629" t="s">
        <v>7696</v>
      </c>
      <c r="H629" t="s">
        <v>9041</v>
      </c>
      <c r="I629" t="s">
        <v>7800</v>
      </c>
      <c r="J629" t="s">
        <v>158</v>
      </c>
      <c r="K629" s="318"/>
      <c r="L629">
        <v>45911</v>
      </c>
      <c r="M629" s="319">
        <v>45932</v>
      </c>
      <c r="N629" s="318">
        <v>10</v>
      </c>
      <c r="O629" s="318"/>
      <c r="P629" s="318"/>
      <c r="Q629" s="319"/>
      <c r="R629" s="318"/>
      <c r="AA629" s="318" t="s">
        <v>109</v>
      </c>
      <c r="AB629" s="318">
        <v>50029601</v>
      </c>
      <c r="AC629" s="318" t="s">
        <v>95</v>
      </c>
      <c r="AD629" t="s">
        <v>7660</v>
      </c>
      <c r="AE629" s="318">
        <v>20</v>
      </c>
      <c r="AF629" s="320">
        <v>212507</v>
      </c>
      <c r="AG629" s="318">
        <v>17</v>
      </c>
      <c r="AH629" s="320"/>
    </row>
    <row r="630" spans="1:34">
      <c r="A630" t="s">
        <v>2078</v>
      </c>
      <c r="B630" s="1">
        <v>45903</v>
      </c>
      <c r="C630">
        <v>9</v>
      </c>
      <c r="D630">
        <v>520383</v>
      </c>
      <c r="E630" t="s">
        <v>9042</v>
      </c>
      <c r="F630" t="s">
        <v>93</v>
      </c>
      <c r="G630" t="s">
        <v>7860</v>
      </c>
      <c r="H630" t="s">
        <v>9043</v>
      </c>
      <c r="I630" t="s">
        <v>6259</v>
      </c>
      <c r="J630" t="s">
        <v>158</v>
      </c>
      <c r="K630" s="318"/>
      <c r="L630">
        <v>45911</v>
      </c>
      <c r="M630" s="319">
        <v>45931</v>
      </c>
      <c r="N630" s="318">
        <v>10</v>
      </c>
      <c r="O630" s="318"/>
      <c r="P630" s="318"/>
      <c r="Q630" s="319"/>
      <c r="R630" s="318"/>
      <c r="AA630" s="318" t="s">
        <v>109</v>
      </c>
      <c r="AB630" s="318">
        <v>50029517</v>
      </c>
      <c r="AC630" s="318" t="s">
        <v>95</v>
      </c>
      <c r="AD630" t="s">
        <v>7669</v>
      </c>
      <c r="AE630" s="318">
        <v>21</v>
      </c>
      <c r="AF630" s="320">
        <v>196126</v>
      </c>
      <c r="AG630" s="318">
        <v>46</v>
      </c>
      <c r="AH630" s="320"/>
    </row>
    <row r="631" spans="1:34">
      <c r="A631" t="s">
        <v>2081</v>
      </c>
      <c r="B631" s="1">
        <v>45903</v>
      </c>
      <c r="C631">
        <v>9</v>
      </c>
      <c r="D631">
        <v>520384</v>
      </c>
      <c r="E631" t="s">
        <v>9044</v>
      </c>
      <c r="F631" t="s">
        <v>93</v>
      </c>
      <c r="G631" t="s">
        <v>7773</v>
      </c>
      <c r="H631" t="s">
        <v>9045</v>
      </c>
      <c r="I631" t="s">
        <v>7769</v>
      </c>
      <c r="J631" t="s">
        <v>158</v>
      </c>
      <c r="K631" s="318"/>
      <c r="L631">
        <v>45911</v>
      </c>
      <c r="M631" s="319">
        <v>45931</v>
      </c>
      <c r="N631" s="318">
        <v>10</v>
      </c>
      <c r="O631" s="318"/>
      <c r="P631" s="318"/>
      <c r="Q631" s="319"/>
      <c r="R631" s="318"/>
      <c r="AA631" s="318" t="s">
        <v>109</v>
      </c>
      <c r="AB631" s="318">
        <v>50029512</v>
      </c>
      <c r="AC631" s="318" t="s">
        <v>95</v>
      </c>
      <c r="AD631" t="s">
        <v>7660</v>
      </c>
      <c r="AE631" s="318">
        <v>21</v>
      </c>
      <c r="AF631" s="320">
        <v>188757</v>
      </c>
      <c r="AG631" s="318">
        <v>54</v>
      </c>
      <c r="AH631" s="320"/>
    </row>
    <row r="632" spans="1:34">
      <c r="A632" t="s">
        <v>2084</v>
      </c>
      <c r="B632" s="1">
        <v>45903</v>
      </c>
      <c r="C632">
        <v>9</v>
      </c>
      <c r="D632">
        <v>520385</v>
      </c>
      <c r="E632" t="s">
        <v>9046</v>
      </c>
      <c r="F632" t="s">
        <v>93</v>
      </c>
      <c r="G632" t="s">
        <v>7904</v>
      </c>
      <c r="H632" t="s">
        <v>9047</v>
      </c>
      <c r="I632" t="s">
        <v>7769</v>
      </c>
      <c r="J632" t="s">
        <v>158</v>
      </c>
      <c r="K632" s="318"/>
      <c r="L632">
        <v>45911</v>
      </c>
      <c r="M632" s="319">
        <v>45944</v>
      </c>
      <c r="N632" s="318">
        <v>10</v>
      </c>
      <c r="O632" s="318"/>
      <c r="P632" s="318"/>
      <c r="Q632" s="319"/>
      <c r="R632" s="318"/>
      <c r="AA632" s="318" t="s">
        <v>77</v>
      </c>
      <c r="AB632" s="318">
        <v>50029642</v>
      </c>
      <c r="AC632" s="318" t="s">
        <v>101</v>
      </c>
      <c r="AD632" t="s">
        <v>7660</v>
      </c>
      <c r="AE632" s="318">
        <v>27</v>
      </c>
      <c r="AF632" s="320">
        <v>192654</v>
      </c>
      <c r="AG632" s="318">
        <v>35</v>
      </c>
      <c r="AH632" s="320"/>
    </row>
    <row r="633" spans="1:34">
      <c r="A633" t="s">
        <v>2088</v>
      </c>
      <c r="B633" s="1">
        <v>45903</v>
      </c>
      <c r="C633">
        <v>9</v>
      </c>
      <c r="D633">
        <v>520386</v>
      </c>
      <c r="E633" t="s">
        <v>9048</v>
      </c>
      <c r="F633" t="s">
        <v>93</v>
      </c>
      <c r="G633" t="s">
        <v>7773</v>
      </c>
      <c r="H633" t="s">
        <v>9049</v>
      </c>
      <c r="I633" t="s">
        <v>7690</v>
      </c>
      <c r="J633" t="s">
        <v>158</v>
      </c>
      <c r="K633" s="318"/>
      <c r="L633">
        <v>45911</v>
      </c>
      <c r="M633" s="319">
        <v>45930</v>
      </c>
      <c r="N633" s="318">
        <v>9</v>
      </c>
      <c r="O633" s="318"/>
      <c r="P633" s="318"/>
      <c r="Q633" s="319"/>
      <c r="R633" s="318"/>
      <c r="AA633" s="318" t="s">
        <v>109</v>
      </c>
      <c r="AB633" s="318">
        <v>50029645</v>
      </c>
      <c r="AC633" s="318" t="s">
        <v>95</v>
      </c>
      <c r="AD633" t="s">
        <v>7660</v>
      </c>
      <c r="AE633" s="318">
        <v>27</v>
      </c>
      <c r="AF633" s="320">
        <v>199250</v>
      </c>
      <c r="AG633" s="318">
        <v>42</v>
      </c>
      <c r="AH633" s="320"/>
    </row>
    <row r="634" spans="1:34">
      <c r="A634" t="s">
        <v>2091</v>
      </c>
      <c r="B634" s="1">
        <v>45903</v>
      </c>
      <c r="C634">
        <v>9</v>
      </c>
      <c r="D634">
        <v>520387</v>
      </c>
      <c r="E634" t="s">
        <v>9050</v>
      </c>
      <c r="F634" t="s">
        <v>93</v>
      </c>
      <c r="G634" t="s">
        <v>7773</v>
      </c>
      <c r="H634" t="s">
        <v>9051</v>
      </c>
      <c r="I634" t="s">
        <v>7668</v>
      </c>
      <c r="J634" t="s">
        <v>158</v>
      </c>
      <c r="K634" s="318"/>
      <c r="L634" t="s">
        <v>5814</v>
      </c>
      <c r="M634" s="319">
        <v>45917</v>
      </c>
      <c r="N634" s="318">
        <v>9</v>
      </c>
      <c r="O634" s="318"/>
      <c r="P634" s="318"/>
      <c r="Q634" s="319"/>
      <c r="R634" s="318"/>
      <c r="AA634" s="318" t="s">
        <v>109</v>
      </c>
      <c r="AB634" s="318">
        <v>50029620</v>
      </c>
      <c r="AC634" s="318" t="s">
        <v>95</v>
      </c>
      <c r="AD634" t="s">
        <v>7660</v>
      </c>
      <c r="AE634" s="318">
        <v>27</v>
      </c>
      <c r="AF634" s="320">
        <v>144565</v>
      </c>
      <c r="AG634" s="318">
        <v>17</v>
      </c>
      <c r="AH634" s="320"/>
    </row>
    <row r="635" spans="1:34">
      <c r="A635" t="s">
        <v>2095</v>
      </c>
      <c r="B635" s="1">
        <v>45903</v>
      </c>
      <c r="C635">
        <v>9</v>
      </c>
      <c r="D635">
        <v>520388</v>
      </c>
      <c r="E635" t="s">
        <v>9052</v>
      </c>
      <c r="F635" t="s">
        <v>93</v>
      </c>
      <c r="G635" t="s">
        <v>759</v>
      </c>
      <c r="H635" t="s">
        <v>9053</v>
      </c>
      <c r="I635" t="s">
        <v>7800</v>
      </c>
      <c r="J635" t="s">
        <v>158</v>
      </c>
      <c r="K635" s="318"/>
      <c r="L635">
        <v>45910</v>
      </c>
      <c r="M635" s="319">
        <v>45981</v>
      </c>
      <c r="N635" s="318">
        <v>11</v>
      </c>
      <c r="O635" s="318"/>
      <c r="P635" s="318"/>
      <c r="Q635" s="319"/>
      <c r="R635" s="318"/>
      <c r="AA635" s="318" t="s">
        <v>77</v>
      </c>
      <c r="AB635" s="318">
        <v>50029627</v>
      </c>
      <c r="AC635" s="318" t="s">
        <v>101</v>
      </c>
      <c r="AD635" t="s">
        <v>7660</v>
      </c>
      <c r="AE635" s="318">
        <v>27</v>
      </c>
      <c r="AF635" s="320">
        <v>365818</v>
      </c>
      <c r="AG635" s="318">
        <v>203</v>
      </c>
      <c r="AH635" s="320"/>
    </row>
    <row r="636" spans="1:34">
      <c r="A636" t="s">
        <v>2098</v>
      </c>
      <c r="B636" s="1">
        <v>45903</v>
      </c>
      <c r="C636">
        <v>9</v>
      </c>
      <c r="D636">
        <v>520389</v>
      </c>
      <c r="E636" t="s">
        <v>9054</v>
      </c>
      <c r="F636" t="s">
        <v>93</v>
      </c>
      <c r="G636" t="s">
        <v>759</v>
      </c>
      <c r="H636" t="s">
        <v>9053</v>
      </c>
      <c r="I636" t="s">
        <v>7800</v>
      </c>
      <c r="J636" t="s">
        <v>158</v>
      </c>
      <c r="K636" s="318"/>
      <c r="L636">
        <v>45910</v>
      </c>
      <c r="M636" s="319">
        <v>45936</v>
      </c>
      <c r="N636" s="318">
        <v>10</v>
      </c>
      <c r="O636" s="318"/>
      <c r="P636" s="318"/>
      <c r="Q636" s="319"/>
      <c r="R636" s="318"/>
      <c r="AA636" s="318" t="s">
        <v>109</v>
      </c>
      <c r="AB636" s="318">
        <v>50029637</v>
      </c>
      <c r="AC636" s="318" t="s">
        <v>95</v>
      </c>
      <c r="AD636" t="s">
        <v>7660</v>
      </c>
      <c r="AE636" s="318">
        <v>27</v>
      </c>
      <c r="AF636" s="320">
        <v>263199</v>
      </c>
      <c r="AG636" s="318">
        <v>118</v>
      </c>
      <c r="AH636" s="320"/>
    </row>
    <row r="637" spans="1:34">
      <c r="A637" t="s">
        <v>2101</v>
      </c>
      <c r="B637" s="1">
        <v>45903</v>
      </c>
      <c r="C637">
        <v>9</v>
      </c>
      <c r="D637">
        <v>520390</v>
      </c>
      <c r="E637" t="s">
        <v>9055</v>
      </c>
      <c r="F637" t="s">
        <v>93</v>
      </c>
      <c r="G637" t="s">
        <v>7727</v>
      </c>
      <c r="H637" t="s">
        <v>9056</v>
      </c>
      <c r="I637" t="s">
        <v>7800</v>
      </c>
      <c r="J637" t="s">
        <v>41</v>
      </c>
      <c r="K637" s="318"/>
      <c r="L637">
        <v>45910</v>
      </c>
      <c r="M637" s="319">
        <v>45922</v>
      </c>
      <c r="N637" s="318">
        <v>9</v>
      </c>
      <c r="O637" s="318"/>
      <c r="P637" s="318"/>
      <c r="Q637" s="319"/>
      <c r="R637" s="318"/>
      <c r="AA637" s="318" t="s">
        <v>109</v>
      </c>
      <c r="AB637" s="318">
        <v>50029569</v>
      </c>
      <c r="AC637" s="318" t="s">
        <v>95</v>
      </c>
      <c r="AD637" t="s">
        <v>7669</v>
      </c>
      <c r="AE637" s="318">
        <v>23</v>
      </c>
      <c r="AF637" s="320">
        <v>188983</v>
      </c>
      <c r="AG637" s="318">
        <v>10</v>
      </c>
      <c r="AH637" s="320"/>
    </row>
    <row r="638" spans="1:34">
      <c r="A638" t="s">
        <v>2104</v>
      </c>
      <c r="B638" s="1">
        <v>45903</v>
      </c>
      <c r="C638">
        <v>9</v>
      </c>
      <c r="D638">
        <v>520391</v>
      </c>
      <c r="E638" t="s">
        <v>9057</v>
      </c>
      <c r="F638" t="s">
        <v>93</v>
      </c>
      <c r="G638" t="s">
        <v>752</v>
      </c>
      <c r="H638" t="s">
        <v>9058</v>
      </c>
      <c r="I638" t="s">
        <v>7800</v>
      </c>
      <c r="J638" t="s">
        <v>158</v>
      </c>
      <c r="K638" s="318"/>
      <c r="L638">
        <v>45911</v>
      </c>
      <c r="M638" s="319">
        <v>45930</v>
      </c>
      <c r="N638" s="318">
        <v>9</v>
      </c>
      <c r="O638" s="318"/>
      <c r="P638" s="318"/>
      <c r="Q638" s="319"/>
      <c r="R638" s="318"/>
      <c r="AA638" s="318" t="s">
        <v>109</v>
      </c>
      <c r="AB638" s="318">
        <v>50029695</v>
      </c>
      <c r="AC638" s="318" t="s">
        <v>95</v>
      </c>
      <c r="AD638" t="s">
        <v>7660</v>
      </c>
      <c r="AE638" s="318">
        <v>27</v>
      </c>
      <c r="AF638" s="320">
        <v>208543</v>
      </c>
      <c r="AG638" s="318">
        <v>25</v>
      </c>
      <c r="AH638" s="320"/>
    </row>
    <row r="639" spans="1:34">
      <c r="A639" t="s">
        <v>2107</v>
      </c>
      <c r="B639" s="1">
        <v>45903</v>
      </c>
      <c r="C639">
        <v>9</v>
      </c>
      <c r="D639">
        <v>520392</v>
      </c>
      <c r="E639" t="s">
        <v>9059</v>
      </c>
      <c r="F639" t="s">
        <v>93</v>
      </c>
      <c r="G639" t="s">
        <v>7841</v>
      </c>
      <c r="H639" t="s">
        <v>9060</v>
      </c>
      <c r="I639" t="s">
        <v>7698</v>
      </c>
      <c r="J639" t="s">
        <v>158</v>
      </c>
      <c r="K639" s="318"/>
      <c r="L639">
        <v>45911</v>
      </c>
      <c r="M639" s="319">
        <v>45939</v>
      </c>
      <c r="N639" s="318">
        <v>10</v>
      </c>
      <c r="O639" s="318"/>
      <c r="P639" s="318"/>
      <c r="Q639" s="319"/>
      <c r="R639" s="318"/>
      <c r="AA639" s="318" t="s">
        <v>109</v>
      </c>
      <c r="AB639" s="318">
        <v>50029779</v>
      </c>
      <c r="AC639" s="318" t="s">
        <v>95</v>
      </c>
      <c r="AD639" t="s">
        <v>7669</v>
      </c>
      <c r="AE639" s="318">
        <v>20</v>
      </c>
      <c r="AF639" s="320">
        <v>172458</v>
      </c>
      <c r="AG639" s="318">
        <v>10</v>
      </c>
      <c r="AH639" s="320"/>
    </row>
    <row r="640" spans="1:34">
      <c r="A640" t="s">
        <v>2108</v>
      </c>
      <c r="B640" s="1">
        <v>45904</v>
      </c>
      <c r="C640">
        <v>9</v>
      </c>
      <c r="D640">
        <v>520393</v>
      </c>
      <c r="E640" t="s">
        <v>9061</v>
      </c>
      <c r="F640" t="s">
        <v>93</v>
      </c>
      <c r="G640" t="s">
        <v>7773</v>
      </c>
      <c r="H640" t="s">
        <v>9062</v>
      </c>
      <c r="I640" t="s">
        <v>7690</v>
      </c>
      <c r="J640" t="s">
        <v>158</v>
      </c>
      <c r="K640" s="318"/>
      <c r="L640">
        <v>45911</v>
      </c>
      <c r="M640" s="319">
        <v>45929</v>
      </c>
      <c r="N640" s="318">
        <v>9</v>
      </c>
      <c r="O640" s="318"/>
      <c r="P640" s="318"/>
      <c r="Q640" s="319"/>
      <c r="R640" s="318"/>
      <c r="AA640" s="318" t="s">
        <v>109</v>
      </c>
      <c r="AB640" s="318">
        <v>50029961</v>
      </c>
      <c r="AC640" s="318" t="s">
        <v>95</v>
      </c>
      <c r="AD640" t="s">
        <v>7660</v>
      </c>
      <c r="AE640" s="318">
        <v>21</v>
      </c>
      <c r="AF640" s="320">
        <v>191712</v>
      </c>
      <c r="AG640" s="318">
        <v>71</v>
      </c>
      <c r="AH640" s="320"/>
    </row>
    <row r="641" spans="1:34">
      <c r="A641" t="s">
        <v>2111</v>
      </c>
      <c r="B641" s="1">
        <v>45904</v>
      </c>
      <c r="C641">
        <v>9</v>
      </c>
      <c r="D641">
        <v>520394</v>
      </c>
      <c r="E641" t="s">
        <v>9063</v>
      </c>
      <c r="F641" t="s">
        <v>93</v>
      </c>
      <c r="G641" t="s">
        <v>7661</v>
      </c>
      <c r="H641" t="s">
        <v>9064</v>
      </c>
      <c r="I641" t="s">
        <v>7800</v>
      </c>
      <c r="J641" t="s">
        <v>1801</v>
      </c>
      <c r="K641" s="318"/>
      <c r="L641" t="s">
        <v>391</v>
      </c>
      <c r="M641" s="319">
        <v>45911</v>
      </c>
      <c r="N641" s="318">
        <v>9</v>
      </c>
      <c r="O641" s="318"/>
      <c r="P641" s="318"/>
      <c r="Q641" s="319"/>
      <c r="R641" s="318"/>
      <c r="AA641" s="318" t="s">
        <v>83</v>
      </c>
      <c r="AB641" s="318">
        <v>50029875</v>
      </c>
      <c r="AC641" s="318" t="s">
        <v>84</v>
      </c>
      <c r="AD641" t="s">
        <v>7660</v>
      </c>
      <c r="AE641" s="318">
        <v>23</v>
      </c>
      <c r="AF641" s="320">
        <v>5442</v>
      </c>
      <c r="AG641" s="318"/>
      <c r="AH641" s="320"/>
    </row>
    <row r="642" spans="1:34">
      <c r="A642" t="s">
        <v>2114</v>
      </c>
      <c r="B642" s="1">
        <v>45904</v>
      </c>
      <c r="C642">
        <v>9</v>
      </c>
      <c r="D642">
        <v>520395</v>
      </c>
      <c r="E642" t="s">
        <v>8336</v>
      </c>
      <c r="F642" t="s">
        <v>93</v>
      </c>
      <c r="G642" t="s">
        <v>7879</v>
      </c>
      <c r="H642" t="s">
        <v>8337</v>
      </c>
      <c r="I642" t="s">
        <v>7769</v>
      </c>
      <c r="J642" t="s">
        <v>151</v>
      </c>
      <c r="K642" s="318"/>
      <c r="L642" t="s">
        <v>391</v>
      </c>
      <c r="M642" s="319">
        <v>45925</v>
      </c>
      <c r="N642" s="318">
        <v>9</v>
      </c>
      <c r="O642" s="318"/>
      <c r="P642" s="318"/>
      <c r="Q642" s="319"/>
      <c r="R642" s="318"/>
      <c r="AA642" s="318" t="s">
        <v>109</v>
      </c>
      <c r="AB642" s="318">
        <v>50029890</v>
      </c>
      <c r="AC642" s="318" t="s">
        <v>95</v>
      </c>
      <c r="AD642" t="s">
        <v>7660</v>
      </c>
      <c r="AE642" s="318">
        <v>27</v>
      </c>
      <c r="AF642" s="320">
        <v>29913</v>
      </c>
      <c r="AG642" s="318"/>
      <c r="AH642" s="320"/>
    </row>
    <row r="643" spans="1:34">
      <c r="A643" t="s">
        <v>2117</v>
      </c>
      <c r="B643" s="1">
        <v>45904</v>
      </c>
      <c r="C643">
        <v>9</v>
      </c>
      <c r="D643">
        <v>520396</v>
      </c>
      <c r="E643" t="s">
        <v>9065</v>
      </c>
      <c r="F643" t="s">
        <v>93</v>
      </c>
      <c r="G643" t="s">
        <v>7671</v>
      </c>
      <c r="H643" t="s">
        <v>9066</v>
      </c>
      <c r="I643" t="s">
        <v>7800</v>
      </c>
      <c r="J643" t="s">
        <v>158</v>
      </c>
      <c r="K643" s="318"/>
      <c r="L643" t="s">
        <v>5814</v>
      </c>
      <c r="M643" s="319">
        <v>45909</v>
      </c>
      <c r="N643" s="318">
        <v>9</v>
      </c>
      <c r="O643" s="318"/>
      <c r="P643" s="318"/>
      <c r="Q643" s="319"/>
      <c r="R643" s="318"/>
      <c r="AA643" s="318" t="s">
        <v>109</v>
      </c>
      <c r="AB643" s="318">
        <v>50029902</v>
      </c>
      <c r="AC643" s="318" t="s">
        <v>95</v>
      </c>
      <c r="AD643" t="s">
        <v>7660</v>
      </c>
      <c r="AE643" s="318">
        <v>20</v>
      </c>
      <c r="AF643" s="320">
        <v>121043</v>
      </c>
      <c r="AG643" s="318">
        <v>12</v>
      </c>
      <c r="AH643" s="320"/>
    </row>
    <row r="644" spans="1:34">
      <c r="A644" t="s">
        <v>2120</v>
      </c>
      <c r="B644" s="1">
        <v>45904</v>
      </c>
      <c r="C644">
        <v>9</v>
      </c>
      <c r="D644">
        <v>520397</v>
      </c>
      <c r="E644" t="s">
        <v>9067</v>
      </c>
      <c r="F644" t="s">
        <v>93</v>
      </c>
      <c r="G644" t="s">
        <v>7727</v>
      </c>
      <c r="H644" t="s">
        <v>9068</v>
      </c>
      <c r="I644" t="s">
        <v>7800</v>
      </c>
      <c r="J644" t="s">
        <v>158</v>
      </c>
      <c r="K644" s="318"/>
      <c r="L644">
        <v>45916</v>
      </c>
      <c r="M644" s="319">
        <v>45929</v>
      </c>
      <c r="N644" s="318">
        <v>9</v>
      </c>
      <c r="O644" s="318"/>
      <c r="P644" s="318"/>
      <c r="Q644" s="319"/>
      <c r="R644" s="318"/>
      <c r="AA644" s="318" t="s">
        <v>109</v>
      </c>
      <c r="AB644" s="318">
        <v>50029963</v>
      </c>
      <c r="AC644" s="318" t="s">
        <v>95</v>
      </c>
      <c r="AD644" t="s">
        <v>7669</v>
      </c>
      <c r="AE644" s="318">
        <v>27</v>
      </c>
      <c r="AF644" s="320">
        <v>195438</v>
      </c>
      <c r="AG644" s="318">
        <v>16</v>
      </c>
      <c r="AH644" s="320"/>
    </row>
    <row r="645" spans="1:34">
      <c r="A645" t="s">
        <v>2123</v>
      </c>
      <c r="B645" s="1">
        <v>45904</v>
      </c>
      <c r="C645">
        <v>9</v>
      </c>
      <c r="D645">
        <v>520398</v>
      </c>
      <c r="E645" t="s">
        <v>9069</v>
      </c>
      <c r="F645" t="s">
        <v>93</v>
      </c>
      <c r="G645" t="s">
        <v>7860</v>
      </c>
      <c r="H645" t="s">
        <v>9070</v>
      </c>
      <c r="I645" t="s">
        <v>7690</v>
      </c>
      <c r="J645" t="s">
        <v>158</v>
      </c>
      <c r="K645" s="318"/>
      <c r="L645">
        <v>45918</v>
      </c>
      <c r="M645" s="319">
        <v>45930</v>
      </c>
      <c r="N645" s="318">
        <v>9</v>
      </c>
      <c r="O645" s="318"/>
      <c r="P645" s="318"/>
      <c r="Q645" s="319"/>
      <c r="R645" s="318"/>
      <c r="AA645" s="318" t="s">
        <v>109</v>
      </c>
      <c r="AB645" s="318">
        <v>50029958</v>
      </c>
      <c r="AC645" s="318" t="s">
        <v>95</v>
      </c>
      <c r="AD645" t="s">
        <v>7669</v>
      </c>
      <c r="AE645" s="318">
        <v>21</v>
      </c>
      <c r="AF645" s="320">
        <v>144748</v>
      </c>
      <c r="AG645" s="318">
        <v>25</v>
      </c>
      <c r="AH645" s="320"/>
    </row>
    <row r="646" spans="1:34">
      <c r="A646" t="s">
        <v>2124</v>
      </c>
      <c r="B646" s="1">
        <v>45904</v>
      </c>
      <c r="C646">
        <v>9</v>
      </c>
      <c r="D646">
        <v>520399</v>
      </c>
      <c r="E646" t="s">
        <v>9071</v>
      </c>
      <c r="F646" t="s">
        <v>93</v>
      </c>
      <c r="G646" t="s">
        <v>7879</v>
      </c>
      <c r="H646" t="s">
        <v>9072</v>
      </c>
      <c r="I646" t="s">
        <v>7690</v>
      </c>
      <c r="J646" t="s">
        <v>158</v>
      </c>
      <c r="K646" s="318"/>
      <c r="L646">
        <v>45926</v>
      </c>
      <c r="M646" s="319">
        <v>45933</v>
      </c>
      <c r="N646" s="318">
        <v>10</v>
      </c>
      <c r="O646" s="318"/>
      <c r="P646" s="318"/>
      <c r="Q646" s="319"/>
      <c r="R646" s="318"/>
      <c r="AA646" s="318" t="s">
        <v>109</v>
      </c>
      <c r="AB646" s="318">
        <v>50029956</v>
      </c>
      <c r="AC646" s="318" t="s">
        <v>95</v>
      </c>
      <c r="AD646" t="s">
        <v>7660</v>
      </c>
      <c r="AE646" s="318">
        <v>21</v>
      </c>
      <c r="AF646" s="320">
        <v>166315</v>
      </c>
      <c r="AG646" s="318">
        <v>15</v>
      </c>
      <c r="AH646" s="320"/>
    </row>
    <row r="647" spans="1:34">
      <c r="A647" t="s">
        <v>2127</v>
      </c>
      <c r="B647" s="1">
        <v>45904</v>
      </c>
      <c r="C647">
        <v>9</v>
      </c>
      <c r="D647">
        <v>520400</v>
      </c>
      <c r="E647" t="s">
        <v>9073</v>
      </c>
      <c r="F647" t="s">
        <v>93</v>
      </c>
      <c r="G647" t="s">
        <v>752</v>
      </c>
      <c r="H647" t="s">
        <v>9074</v>
      </c>
      <c r="I647" t="s">
        <v>7690</v>
      </c>
      <c r="J647" t="s">
        <v>158</v>
      </c>
      <c r="K647" s="318"/>
      <c r="L647">
        <v>45926</v>
      </c>
      <c r="M647" s="319">
        <v>45933</v>
      </c>
      <c r="N647" s="318">
        <v>10</v>
      </c>
      <c r="O647" s="318"/>
      <c r="P647" s="318"/>
      <c r="Q647" s="319"/>
      <c r="R647" s="318"/>
      <c r="AA647" s="318" t="s">
        <v>109</v>
      </c>
      <c r="AB647" s="318">
        <v>50029954</v>
      </c>
      <c r="AC647" s="318" t="s">
        <v>95</v>
      </c>
      <c r="AD647" t="s">
        <v>7660</v>
      </c>
      <c r="AE647" s="318">
        <v>21</v>
      </c>
      <c r="AF647" s="320">
        <v>167862</v>
      </c>
      <c r="AG647" s="318">
        <v>48</v>
      </c>
      <c r="AH647" s="320"/>
    </row>
    <row r="648" spans="1:34">
      <c r="A648" t="s">
        <v>2130</v>
      </c>
      <c r="B648" s="1">
        <v>45904</v>
      </c>
      <c r="C648">
        <v>9</v>
      </c>
      <c r="D648">
        <v>520401</v>
      </c>
      <c r="E648" t="s">
        <v>8944</v>
      </c>
      <c r="F648" t="s">
        <v>93</v>
      </c>
      <c r="G648" t="s">
        <v>7904</v>
      </c>
      <c r="H648" t="s">
        <v>8945</v>
      </c>
      <c r="I648" t="s">
        <v>6259</v>
      </c>
      <c r="J648" t="s">
        <v>151</v>
      </c>
      <c r="K648" s="318"/>
      <c r="L648" t="s">
        <v>391</v>
      </c>
      <c r="M648" s="319">
        <v>45905</v>
      </c>
      <c r="N648" s="318">
        <v>9</v>
      </c>
      <c r="O648" s="318"/>
      <c r="P648" s="318"/>
      <c r="Q648" s="319"/>
      <c r="R648" s="318"/>
      <c r="AA648" s="318" t="s">
        <v>83</v>
      </c>
      <c r="AB648" s="318">
        <v>50029992</v>
      </c>
      <c r="AC648" s="318" t="s">
        <v>84</v>
      </c>
      <c r="AD648" t="s">
        <v>7660</v>
      </c>
      <c r="AE648" s="318">
        <v>21</v>
      </c>
      <c r="AF648" s="320">
        <v>30872</v>
      </c>
      <c r="AG648" s="318"/>
      <c r="AH648" s="320"/>
    </row>
    <row r="649" spans="1:34">
      <c r="A649" t="s">
        <v>2133</v>
      </c>
      <c r="B649" s="1">
        <v>45905</v>
      </c>
      <c r="C649">
        <v>9</v>
      </c>
      <c r="D649">
        <v>520402</v>
      </c>
      <c r="E649" t="s">
        <v>9075</v>
      </c>
      <c r="F649" t="s">
        <v>93</v>
      </c>
      <c r="G649" t="s">
        <v>7666</v>
      </c>
      <c r="H649" t="s">
        <v>9076</v>
      </c>
      <c r="I649" t="s">
        <v>7668</v>
      </c>
      <c r="J649" t="s">
        <v>158</v>
      </c>
      <c r="K649" s="318"/>
      <c r="L649">
        <v>45919</v>
      </c>
      <c r="M649" s="319">
        <v>45931</v>
      </c>
      <c r="N649" s="318">
        <v>10</v>
      </c>
      <c r="O649" s="318"/>
      <c r="P649" s="318"/>
      <c r="Q649" s="319"/>
      <c r="R649" s="318"/>
      <c r="AA649" s="318" t="s">
        <v>109</v>
      </c>
      <c r="AB649" s="318">
        <v>50030102</v>
      </c>
      <c r="AC649" s="318" t="s">
        <v>95</v>
      </c>
      <c r="AD649" t="s">
        <v>7669</v>
      </c>
      <c r="AE649" s="318">
        <v>21</v>
      </c>
      <c r="AF649" s="320">
        <v>156150</v>
      </c>
      <c r="AG649" s="318">
        <v>20</v>
      </c>
      <c r="AH649" s="320"/>
    </row>
    <row r="650" spans="1:34">
      <c r="A650" t="s">
        <v>2134</v>
      </c>
      <c r="B650" s="1">
        <v>45905</v>
      </c>
      <c r="C650">
        <v>9</v>
      </c>
      <c r="D650">
        <v>520403</v>
      </c>
      <c r="E650" t="s">
        <v>9077</v>
      </c>
      <c r="F650" t="s">
        <v>93</v>
      </c>
      <c r="G650" t="s">
        <v>7773</v>
      </c>
      <c r="H650" t="s">
        <v>9078</v>
      </c>
      <c r="I650" t="s">
        <v>7721</v>
      </c>
      <c r="J650" t="s">
        <v>158</v>
      </c>
      <c r="K650" s="318"/>
      <c r="L650">
        <v>45924</v>
      </c>
      <c r="M650" s="319">
        <v>45937</v>
      </c>
      <c r="N650" s="318">
        <v>10</v>
      </c>
      <c r="O650" s="318"/>
      <c r="P650" s="318"/>
      <c r="Q650" s="319"/>
      <c r="R650" s="318"/>
      <c r="AA650" s="318" t="s">
        <v>77</v>
      </c>
      <c r="AB650" s="318">
        <v>50030097</v>
      </c>
      <c r="AC650" s="318" t="s">
        <v>101</v>
      </c>
      <c r="AD650" t="s">
        <v>7660</v>
      </c>
      <c r="AE650" s="318">
        <v>21</v>
      </c>
      <c r="AF650" s="320">
        <v>168933</v>
      </c>
      <c r="AG650" s="318">
        <v>21</v>
      </c>
      <c r="AH650" s="320"/>
    </row>
    <row r="651" spans="1:34">
      <c r="A651" t="s">
        <v>2138</v>
      </c>
      <c r="B651" s="1">
        <v>45905</v>
      </c>
      <c r="C651">
        <v>9</v>
      </c>
      <c r="D651">
        <v>520404</v>
      </c>
      <c r="E651" t="s">
        <v>8783</v>
      </c>
      <c r="F651" t="s">
        <v>93</v>
      </c>
      <c r="G651" t="s">
        <v>7778</v>
      </c>
      <c r="H651" t="s">
        <v>8784</v>
      </c>
      <c r="I651" t="s">
        <v>7668</v>
      </c>
      <c r="J651" t="s">
        <v>8376</v>
      </c>
      <c r="K651" s="318"/>
      <c r="L651" t="s">
        <v>391</v>
      </c>
      <c r="M651" s="319" t="s">
        <v>577</v>
      </c>
      <c r="N651" s="318"/>
      <c r="O651" s="318"/>
      <c r="P651" s="318"/>
      <c r="Q651" s="319"/>
      <c r="R651" s="318"/>
      <c r="AA651" s="318"/>
      <c r="AB651" s="318">
        <v>50030160</v>
      </c>
      <c r="AC651" s="318" t="s">
        <v>43</v>
      </c>
      <c r="AE651" s="318"/>
      <c r="AF651" s="320"/>
      <c r="AG651" s="318"/>
      <c r="AH651" s="320"/>
    </row>
    <row r="652" spans="1:34">
      <c r="A652" t="s">
        <v>2141</v>
      </c>
      <c r="B652" s="1">
        <v>45904</v>
      </c>
      <c r="C652">
        <v>9</v>
      </c>
      <c r="D652">
        <v>520405</v>
      </c>
      <c r="E652" t="s">
        <v>9079</v>
      </c>
      <c r="F652" t="s">
        <v>93</v>
      </c>
      <c r="G652" t="s">
        <v>7904</v>
      </c>
      <c r="H652" t="s">
        <v>9080</v>
      </c>
      <c r="I652" t="s">
        <v>7883</v>
      </c>
      <c r="J652" t="s">
        <v>158</v>
      </c>
      <c r="K652" s="318"/>
      <c r="L652">
        <v>45924</v>
      </c>
      <c r="M652" s="319">
        <v>45939</v>
      </c>
      <c r="N652" s="318">
        <v>10</v>
      </c>
      <c r="O652" s="318"/>
      <c r="P652" s="318"/>
      <c r="Q652" s="319"/>
      <c r="R652" s="318"/>
      <c r="AA652" s="318" t="s">
        <v>109</v>
      </c>
      <c r="AB652" s="318">
        <v>50029944</v>
      </c>
      <c r="AC652" s="318" t="s">
        <v>95</v>
      </c>
      <c r="AD652" t="s">
        <v>7660</v>
      </c>
      <c r="AE652" s="318">
        <v>20</v>
      </c>
      <c r="AF652" s="320">
        <v>268471</v>
      </c>
      <c r="AG652" s="318">
        <v>25</v>
      </c>
      <c r="AH652" s="320"/>
    </row>
    <row r="653" spans="1:34">
      <c r="A653" t="s">
        <v>2144</v>
      </c>
      <c r="B653" s="1">
        <v>45905</v>
      </c>
      <c r="C653">
        <v>9</v>
      </c>
      <c r="D653">
        <v>520406</v>
      </c>
      <c r="E653" t="s">
        <v>9081</v>
      </c>
      <c r="F653" t="s">
        <v>6574</v>
      </c>
      <c r="G653" t="s">
        <v>7727</v>
      </c>
      <c r="H653" t="s">
        <v>9082</v>
      </c>
      <c r="I653" t="s">
        <v>7834</v>
      </c>
      <c r="J653" t="s">
        <v>158</v>
      </c>
      <c r="K653" s="318"/>
      <c r="L653">
        <v>45916</v>
      </c>
      <c r="M653" s="319">
        <v>45933</v>
      </c>
      <c r="N653" s="318">
        <v>10</v>
      </c>
      <c r="O653" s="318"/>
      <c r="P653" s="318"/>
      <c r="Q653" s="319"/>
      <c r="R653" s="318"/>
      <c r="AA653" s="318"/>
      <c r="AB653" s="318">
        <v>50030230</v>
      </c>
      <c r="AC653" s="318" t="s">
        <v>43</v>
      </c>
      <c r="AE653" s="318"/>
      <c r="AF653" s="320"/>
      <c r="AG653" s="318"/>
      <c r="AH653" s="320"/>
    </row>
    <row r="654" spans="1:34">
      <c r="A654" t="s">
        <v>2147</v>
      </c>
      <c r="B654" s="1">
        <v>45908</v>
      </c>
      <c r="C654">
        <v>9</v>
      </c>
      <c r="D654">
        <v>520407</v>
      </c>
      <c r="E654" t="s">
        <v>8821</v>
      </c>
      <c r="F654" t="s">
        <v>93</v>
      </c>
      <c r="G654" t="s">
        <v>358</v>
      </c>
      <c r="H654" t="s">
        <v>8822</v>
      </c>
      <c r="I654" t="s">
        <v>7668</v>
      </c>
      <c r="J654" t="s">
        <v>151</v>
      </c>
      <c r="K654" s="318"/>
      <c r="L654" t="s">
        <v>391</v>
      </c>
      <c r="M654" s="319">
        <v>45909</v>
      </c>
      <c r="N654" s="318">
        <v>9</v>
      </c>
      <c r="O654" s="318"/>
      <c r="P654" s="318"/>
      <c r="Q654" s="319"/>
      <c r="R654" s="318"/>
      <c r="AA654" s="318" t="s">
        <v>83</v>
      </c>
      <c r="AB654" s="318">
        <v>50030339</v>
      </c>
      <c r="AC654" s="318" t="s">
        <v>84</v>
      </c>
      <c r="AD654" t="s">
        <v>7660</v>
      </c>
      <c r="AE654" s="318">
        <v>21</v>
      </c>
      <c r="AF654" s="320">
        <v>11367</v>
      </c>
      <c r="AG654" s="318"/>
      <c r="AH654" s="320"/>
    </row>
    <row r="655" spans="1:34">
      <c r="A655" t="s">
        <v>2150</v>
      </c>
      <c r="B655" s="1">
        <v>45908</v>
      </c>
      <c r="C655">
        <v>9</v>
      </c>
      <c r="D655">
        <v>520408</v>
      </c>
      <c r="E655" t="s">
        <v>9083</v>
      </c>
      <c r="F655" t="s">
        <v>93</v>
      </c>
      <c r="G655" t="s">
        <v>7841</v>
      </c>
      <c r="H655" t="s">
        <v>9084</v>
      </c>
      <c r="I655" t="s">
        <v>7747</v>
      </c>
      <c r="J655" t="s">
        <v>158</v>
      </c>
      <c r="K655" s="318"/>
      <c r="L655">
        <v>45916</v>
      </c>
      <c r="M655" s="319">
        <v>45931</v>
      </c>
      <c r="N655" s="318">
        <v>10</v>
      </c>
      <c r="O655" s="318"/>
      <c r="P655" s="318"/>
      <c r="Q655" s="319"/>
      <c r="R655" s="318"/>
      <c r="AA655" s="318" t="s">
        <v>109</v>
      </c>
      <c r="AB655" s="318">
        <v>50030316</v>
      </c>
      <c r="AC655" s="318" t="s">
        <v>95</v>
      </c>
      <c r="AD655" t="s">
        <v>7669</v>
      </c>
      <c r="AE655" s="318">
        <v>21</v>
      </c>
      <c r="AF655" s="320">
        <v>155775</v>
      </c>
      <c r="AG655" s="318">
        <v>20</v>
      </c>
      <c r="AH655" s="320"/>
    </row>
    <row r="656" spans="1:34">
      <c r="A656" t="s">
        <v>2153</v>
      </c>
      <c r="B656" s="1">
        <v>45908</v>
      </c>
      <c r="C656">
        <v>9</v>
      </c>
      <c r="D656">
        <v>520409</v>
      </c>
      <c r="E656" t="s">
        <v>9085</v>
      </c>
      <c r="F656" t="s">
        <v>93</v>
      </c>
      <c r="G656" t="s">
        <v>7696</v>
      </c>
      <c r="H656" t="s">
        <v>8889</v>
      </c>
      <c r="I656" t="s">
        <v>7800</v>
      </c>
      <c r="J656" t="s">
        <v>158</v>
      </c>
      <c r="K656" s="318"/>
      <c r="L656">
        <v>45916</v>
      </c>
      <c r="M656" s="319">
        <v>45932</v>
      </c>
      <c r="N656" s="318">
        <v>10</v>
      </c>
      <c r="O656" s="318"/>
      <c r="P656" s="318"/>
      <c r="Q656" s="319"/>
      <c r="R656" s="318"/>
      <c r="AA656" s="318" t="s">
        <v>77</v>
      </c>
      <c r="AB656" s="318">
        <v>50030289</v>
      </c>
      <c r="AC656" s="318" t="s">
        <v>101</v>
      </c>
      <c r="AD656" t="s">
        <v>7660</v>
      </c>
      <c r="AE656" s="318">
        <v>20</v>
      </c>
      <c r="AF656" s="320">
        <v>181924</v>
      </c>
      <c r="AG656" s="318">
        <v>13</v>
      </c>
      <c r="AH656" s="320"/>
    </row>
    <row r="657" spans="1:34">
      <c r="A657" t="s">
        <v>2156</v>
      </c>
      <c r="B657" s="1">
        <v>45908</v>
      </c>
      <c r="C657">
        <v>9</v>
      </c>
      <c r="D657">
        <v>520410</v>
      </c>
      <c r="E657" t="s">
        <v>9086</v>
      </c>
      <c r="F657" t="s">
        <v>93</v>
      </c>
      <c r="G657" t="s">
        <v>8346</v>
      </c>
      <c r="H657" t="s">
        <v>9087</v>
      </c>
      <c r="I657" t="s">
        <v>7721</v>
      </c>
      <c r="J657" t="s">
        <v>158</v>
      </c>
      <c r="K657" s="318"/>
      <c r="L657">
        <v>45924</v>
      </c>
      <c r="M657" s="319">
        <v>45932</v>
      </c>
      <c r="N657" s="318">
        <v>10</v>
      </c>
      <c r="O657" s="318"/>
      <c r="P657" s="318"/>
      <c r="Q657" s="319"/>
      <c r="R657" s="318"/>
      <c r="AA657" s="318" t="s">
        <v>109</v>
      </c>
      <c r="AB657" s="318">
        <v>50030272</v>
      </c>
      <c r="AC657" s="318" t="s">
        <v>95</v>
      </c>
      <c r="AD657" t="s">
        <v>7660</v>
      </c>
      <c r="AE657" s="318">
        <v>21</v>
      </c>
      <c r="AF657" s="320">
        <v>205959</v>
      </c>
      <c r="AG657" s="318">
        <v>10</v>
      </c>
      <c r="AH657" s="320"/>
    </row>
    <row r="658" spans="1:34">
      <c r="A658" t="s">
        <v>2159</v>
      </c>
      <c r="B658" s="1">
        <v>45909</v>
      </c>
      <c r="C658">
        <v>9</v>
      </c>
      <c r="D658">
        <v>520411</v>
      </c>
      <c r="E658" t="s">
        <v>8181</v>
      </c>
      <c r="F658" t="s">
        <v>93</v>
      </c>
      <c r="G658" t="s">
        <v>7860</v>
      </c>
      <c r="H658" t="s">
        <v>9088</v>
      </c>
      <c r="I658" t="s">
        <v>7800</v>
      </c>
      <c r="J658" t="s">
        <v>8376</v>
      </c>
      <c r="K658" s="318"/>
      <c r="L658" t="s">
        <v>391</v>
      </c>
      <c r="M658" s="319">
        <v>45912</v>
      </c>
      <c r="N658" s="318">
        <v>9</v>
      </c>
      <c r="O658" s="318"/>
      <c r="P658" s="318"/>
      <c r="Q658" s="319"/>
      <c r="R658" s="318"/>
      <c r="AA658" s="318" t="s">
        <v>83</v>
      </c>
      <c r="AB658" s="318">
        <v>50030670</v>
      </c>
      <c r="AC658" s="318" t="s">
        <v>84</v>
      </c>
      <c r="AD658" t="s">
        <v>7669</v>
      </c>
      <c r="AE658" s="318">
        <v>20</v>
      </c>
      <c r="AF658" s="320">
        <v>16524</v>
      </c>
      <c r="AG658" s="318"/>
      <c r="AH658" s="320"/>
    </row>
    <row r="659" spans="1:34">
      <c r="A659" t="s">
        <v>2162</v>
      </c>
      <c r="B659" s="1">
        <v>45909</v>
      </c>
      <c r="C659">
        <v>9</v>
      </c>
      <c r="D659">
        <v>520412</v>
      </c>
      <c r="E659" t="s">
        <v>8966</v>
      </c>
      <c r="F659" t="s">
        <v>93</v>
      </c>
      <c r="G659" t="s">
        <v>752</v>
      </c>
      <c r="H659" t="s">
        <v>8967</v>
      </c>
      <c r="I659" t="s">
        <v>7883</v>
      </c>
      <c r="J659" t="s">
        <v>1129</v>
      </c>
      <c r="K659" s="318"/>
      <c r="L659" t="s">
        <v>5814</v>
      </c>
      <c r="M659" s="319">
        <v>45912</v>
      </c>
      <c r="N659" s="318">
        <v>9</v>
      </c>
      <c r="O659" s="318"/>
      <c r="P659" s="318"/>
      <c r="Q659" s="319"/>
      <c r="R659" s="318"/>
      <c r="AA659" s="318" t="s">
        <v>83</v>
      </c>
      <c r="AB659" s="318">
        <v>50030653</v>
      </c>
      <c r="AC659" s="318" t="s">
        <v>84</v>
      </c>
      <c r="AD659" t="s">
        <v>7660</v>
      </c>
      <c r="AE659" s="318">
        <v>27</v>
      </c>
      <c r="AF659" s="320">
        <v>505578</v>
      </c>
      <c r="AG659" s="318">
        <v>351</v>
      </c>
      <c r="AH659" s="320"/>
    </row>
    <row r="660" spans="1:34">
      <c r="A660" t="s">
        <v>2164</v>
      </c>
      <c r="B660" s="1">
        <v>45909</v>
      </c>
      <c r="C660">
        <v>9</v>
      </c>
      <c r="D660">
        <v>520413</v>
      </c>
      <c r="E660" t="s">
        <v>8382</v>
      </c>
      <c r="F660" t="s">
        <v>93</v>
      </c>
      <c r="G660" t="s">
        <v>752</v>
      </c>
      <c r="H660" t="s">
        <v>8383</v>
      </c>
      <c r="I660" t="s">
        <v>7704</v>
      </c>
      <c r="J660" t="s">
        <v>151</v>
      </c>
      <c r="K660" s="318"/>
      <c r="L660" t="s">
        <v>391</v>
      </c>
      <c r="M660" s="319">
        <v>45917</v>
      </c>
      <c r="N660" s="318">
        <v>9</v>
      </c>
      <c r="O660" s="318"/>
      <c r="P660" s="318"/>
      <c r="Q660" s="319"/>
      <c r="R660" s="318"/>
      <c r="AA660" s="318" t="s">
        <v>109</v>
      </c>
      <c r="AB660" s="318">
        <v>50029980</v>
      </c>
      <c r="AC660" s="318" t="s">
        <v>95</v>
      </c>
      <c r="AD660" t="s">
        <v>7660</v>
      </c>
      <c r="AE660" s="318">
        <v>301</v>
      </c>
      <c r="AF660" s="320">
        <v>113950</v>
      </c>
      <c r="AG660" s="318"/>
      <c r="AH660" s="320"/>
    </row>
    <row r="661" spans="1:34">
      <c r="A661" t="s">
        <v>2166</v>
      </c>
      <c r="B661" s="1">
        <v>45910</v>
      </c>
      <c r="C661">
        <v>9</v>
      </c>
      <c r="D661">
        <v>520414</v>
      </c>
      <c r="E661" t="s">
        <v>9089</v>
      </c>
      <c r="F661" t="s">
        <v>93</v>
      </c>
      <c r="G661" t="s">
        <v>7879</v>
      </c>
      <c r="H661" t="s">
        <v>9090</v>
      </c>
      <c r="I661" t="s">
        <v>7769</v>
      </c>
      <c r="J661" t="s">
        <v>158</v>
      </c>
      <c r="K661" s="318"/>
      <c r="L661">
        <v>45932</v>
      </c>
      <c r="M661" s="319">
        <v>45939</v>
      </c>
      <c r="N661" s="318">
        <v>10</v>
      </c>
      <c r="O661" s="318"/>
      <c r="P661" s="318"/>
      <c r="Q661" s="319"/>
      <c r="R661" s="318"/>
      <c r="AA661" s="318" t="s">
        <v>109</v>
      </c>
      <c r="AB661" s="318">
        <v>50030999</v>
      </c>
      <c r="AC661" s="318" t="s">
        <v>95</v>
      </c>
      <c r="AD661" t="s">
        <v>7660</v>
      </c>
      <c r="AE661" s="318">
        <v>21</v>
      </c>
      <c r="AF661" s="320">
        <v>178392</v>
      </c>
      <c r="AG661" s="318">
        <v>22</v>
      </c>
      <c r="AH661" s="320"/>
    </row>
    <row r="662" spans="1:34">
      <c r="A662" t="s">
        <v>2169</v>
      </c>
      <c r="B662" s="1">
        <v>45910</v>
      </c>
      <c r="C662">
        <v>9</v>
      </c>
      <c r="D662">
        <v>520415</v>
      </c>
      <c r="E662" t="s">
        <v>9091</v>
      </c>
      <c r="F662" t="s">
        <v>93</v>
      </c>
      <c r="G662" t="s">
        <v>7904</v>
      </c>
      <c r="H662" t="s">
        <v>9092</v>
      </c>
      <c r="I662" t="s">
        <v>6259</v>
      </c>
      <c r="J662" t="s">
        <v>1801</v>
      </c>
      <c r="K662" s="318"/>
      <c r="L662" t="s">
        <v>391</v>
      </c>
      <c r="M662" s="319">
        <v>45933</v>
      </c>
      <c r="N662" s="318">
        <v>10</v>
      </c>
      <c r="O662" s="318"/>
      <c r="P662" s="318"/>
      <c r="Q662" s="319"/>
      <c r="R662" s="318"/>
      <c r="AA662" s="318"/>
      <c r="AB662" s="318">
        <v>50030885</v>
      </c>
      <c r="AC662" s="318" t="s">
        <v>43</v>
      </c>
      <c r="AE662" s="318"/>
      <c r="AF662" s="320"/>
      <c r="AG662" s="318"/>
      <c r="AH662" s="320"/>
    </row>
    <row r="663" spans="1:34">
      <c r="A663" t="s">
        <v>2172</v>
      </c>
      <c r="B663" s="1">
        <v>45911</v>
      </c>
      <c r="C663">
        <v>9</v>
      </c>
      <c r="D663">
        <v>520416</v>
      </c>
      <c r="E663" t="s">
        <v>9093</v>
      </c>
      <c r="F663" t="s">
        <v>93</v>
      </c>
      <c r="G663" t="s">
        <v>90</v>
      </c>
      <c r="H663" t="s">
        <v>9094</v>
      </c>
      <c r="I663" t="s">
        <v>7800</v>
      </c>
      <c r="J663" t="s">
        <v>158</v>
      </c>
      <c r="K663" s="318"/>
      <c r="L663">
        <v>45916</v>
      </c>
      <c r="M663" s="319">
        <v>45939</v>
      </c>
      <c r="N663" s="318">
        <v>10</v>
      </c>
      <c r="O663" s="318"/>
      <c r="P663" s="318"/>
      <c r="Q663" s="319"/>
      <c r="R663" s="318"/>
      <c r="AA663" s="318" t="s">
        <v>78</v>
      </c>
      <c r="AB663" s="318">
        <v>50031672</v>
      </c>
      <c r="AC663" s="318" t="s">
        <v>79</v>
      </c>
      <c r="AD663" t="s">
        <v>7660</v>
      </c>
      <c r="AE663" s="318">
        <v>20</v>
      </c>
      <c r="AF663" s="320">
        <v>194366</v>
      </c>
      <c r="AG663" s="318">
        <v>15</v>
      </c>
      <c r="AH663" s="320"/>
    </row>
    <row r="664" spans="1:34">
      <c r="A664" t="s">
        <v>2175</v>
      </c>
      <c r="B664" s="1">
        <v>45911</v>
      </c>
      <c r="C664">
        <v>9</v>
      </c>
      <c r="D664">
        <v>520417</v>
      </c>
      <c r="E664" t="s">
        <v>9095</v>
      </c>
      <c r="F664" t="s">
        <v>93</v>
      </c>
      <c r="G664" t="s">
        <v>358</v>
      </c>
      <c r="H664" t="s">
        <v>9096</v>
      </c>
      <c r="I664" t="s">
        <v>7704</v>
      </c>
      <c r="J664" t="s">
        <v>158</v>
      </c>
      <c r="K664" s="318"/>
      <c r="L664">
        <v>45916</v>
      </c>
      <c r="M664" s="319">
        <v>45919</v>
      </c>
      <c r="N664" s="318">
        <v>9</v>
      </c>
      <c r="O664" s="318"/>
      <c r="P664" s="318"/>
      <c r="Q664" s="319"/>
      <c r="R664" s="318"/>
      <c r="AA664" s="318" t="s">
        <v>83</v>
      </c>
      <c r="AB664" s="318">
        <v>50031749</v>
      </c>
      <c r="AC664" s="318" t="s">
        <v>84</v>
      </c>
      <c r="AD664" t="s">
        <v>7660</v>
      </c>
      <c r="AE664" s="318">
        <v>21</v>
      </c>
      <c r="AF664" s="320">
        <v>140851</v>
      </c>
      <c r="AG664" s="318">
        <v>14</v>
      </c>
      <c r="AH664" s="320"/>
    </row>
    <row r="665" spans="1:34">
      <c r="A665" t="s">
        <v>2178</v>
      </c>
      <c r="B665" s="1">
        <v>45911</v>
      </c>
      <c r="C665">
        <v>9</v>
      </c>
      <c r="D665">
        <v>520418</v>
      </c>
      <c r="E665" t="s">
        <v>9097</v>
      </c>
      <c r="F665" t="s">
        <v>93</v>
      </c>
      <c r="G665" t="s">
        <v>90</v>
      </c>
      <c r="H665" t="s">
        <v>9098</v>
      </c>
      <c r="I665" t="s">
        <v>7690</v>
      </c>
      <c r="J665" t="s">
        <v>158</v>
      </c>
      <c r="K665" s="318"/>
      <c r="L665">
        <v>45926</v>
      </c>
      <c r="M665" s="319">
        <v>45933</v>
      </c>
      <c r="N665" s="318">
        <v>10</v>
      </c>
      <c r="O665" s="318"/>
      <c r="P665" s="318"/>
      <c r="Q665" s="319"/>
      <c r="R665" s="318"/>
      <c r="AA665" s="318" t="s">
        <v>109</v>
      </c>
      <c r="AB665" s="318">
        <v>50031770</v>
      </c>
      <c r="AC665" s="318" t="s">
        <v>95</v>
      </c>
      <c r="AD665" t="s">
        <v>7660</v>
      </c>
      <c r="AE665" s="318">
        <v>21</v>
      </c>
      <c r="AF665" s="320">
        <v>157836</v>
      </c>
      <c r="AG665" s="318">
        <v>16</v>
      </c>
      <c r="AH665" s="320"/>
    </row>
    <row r="666" spans="1:34">
      <c r="A666" t="s">
        <v>2181</v>
      </c>
      <c r="B666" s="1">
        <v>45911</v>
      </c>
      <c r="C666">
        <v>9</v>
      </c>
      <c r="D666">
        <v>520419</v>
      </c>
      <c r="E666" t="s">
        <v>9099</v>
      </c>
      <c r="F666" t="s">
        <v>93</v>
      </c>
      <c r="G666" t="s">
        <v>752</v>
      </c>
      <c r="H666" t="s">
        <v>9100</v>
      </c>
      <c r="I666" t="s">
        <v>7690</v>
      </c>
      <c r="J666" t="s">
        <v>158</v>
      </c>
      <c r="K666" s="318"/>
      <c r="L666">
        <v>45932</v>
      </c>
      <c r="M666" s="319">
        <v>45944</v>
      </c>
      <c r="N666" s="318">
        <v>10</v>
      </c>
      <c r="O666" s="318"/>
      <c r="P666" s="318"/>
      <c r="Q666" s="319"/>
      <c r="R666" s="318"/>
      <c r="AA666" s="318" t="s">
        <v>109</v>
      </c>
      <c r="AB666" s="318">
        <v>50031803</v>
      </c>
      <c r="AC666" s="318" t="s">
        <v>95</v>
      </c>
      <c r="AD666" t="s">
        <v>7660</v>
      </c>
      <c r="AE666" s="318">
        <v>21</v>
      </c>
      <c r="AF666" s="320">
        <v>249866</v>
      </c>
      <c r="AG666" s="318">
        <v>66</v>
      </c>
      <c r="AH666" s="320"/>
    </row>
    <row r="667" spans="1:34">
      <c r="A667" t="s">
        <v>2184</v>
      </c>
      <c r="B667" s="1">
        <v>45911</v>
      </c>
      <c r="C667">
        <v>9</v>
      </c>
      <c r="D667">
        <v>520420</v>
      </c>
      <c r="E667" t="s">
        <v>9101</v>
      </c>
      <c r="F667" t="s">
        <v>93</v>
      </c>
      <c r="G667" t="s">
        <v>7778</v>
      </c>
      <c r="H667" t="s">
        <v>9102</v>
      </c>
      <c r="I667" t="s">
        <v>7690</v>
      </c>
      <c r="J667" t="s">
        <v>158</v>
      </c>
      <c r="K667" s="318"/>
      <c r="L667">
        <v>45926</v>
      </c>
      <c r="M667" s="319">
        <v>45939</v>
      </c>
      <c r="N667" s="318">
        <v>10</v>
      </c>
      <c r="O667" s="318"/>
      <c r="P667" s="318"/>
      <c r="Q667" s="319"/>
      <c r="R667" s="318"/>
      <c r="AA667" s="318" t="s">
        <v>109</v>
      </c>
      <c r="AB667" s="318">
        <v>50031785</v>
      </c>
      <c r="AC667" s="318" t="s">
        <v>95</v>
      </c>
      <c r="AD667" t="s">
        <v>7669</v>
      </c>
      <c r="AE667" s="318">
        <v>21</v>
      </c>
      <c r="AF667" s="320">
        <v>158432</v>
      </c>
      <c r="AG667" s="318">
        <v>15</v>
      </c>
      <c r="AH667" s="320"/>
    </row>
    <row r="668" spans="1:34">
      <c r="A668" t="s">
        <v>2187</v>
      </c>
      <c r="B668" s="1">
        <v>45911</v>
      </c>
      <c r="C668">
        <v>9</v>
      </c>
      <c r="D668">
        <v>520421</v>
      </c>
      <c r="E668" t="s">
        <v>8944</v>
      </c>
      <c r="F668" t="s">
        <v>93</v>
      </c>
      <c r="G668" t="s">
        <v>7904</v>
      </c>
      <c r="H668" t="s">
        <v>8945</v>
      </c>
      <c r="I668" t="s">
        <v>6259</v>
      </c>
      <c r="J668" t="s">
        <v>151</v>
      </c>
      <c r="K668" s="318"/>
      <c r="L668" t="s">
        <v>391</v>
      </c>
      <c r="M668" s="319">
        <v>45912</v>
      </c>
      <c r="N668" s="318">
        <v>9</v>
      </c>
      <c r="O668" s="318"/>
      <c r="P668" s="318"/>
      <c r="Q668" s="319"/>
      <c r="R668" s="318"/>
      <c r="AA668" s="318" t="s">
        <v>83</v>
      </c>
      <c r="AB668" s="318">
        <v>50031963</v>
      </c>
      <c r="AC668" s="318" t="s">
        <v>84</v>
      </c>
      <c r="AD668" t="s">
        <v>7660</v>
      </c>
      <c r="AE668" s="318">
        <v>21</v>
      </c>
      <c r="AF668" s="320">
        <v>30872</v>
      </c>
      <c r="AG668" s="318"/>
      <c r="AH668" s="320"/>
    </row>
    <row r="669" spans="1:34">
      <c r="A669" t="s">
        <v>2188</v>
      </c>
      <c r="B669" s="1">
        <v>45912</v>
      </c>
      <c r="C669">
        <v>9</v>
      </c>
      <c r="D669">
        <v>520422</v>
      </c>
      <c r="E669" t="s">
        <v>9103</v>
      </c>
      <c r="F669" t="s">
        <v>6574</v>
      </c>
      <c r="G669" t="s">
        <v>7778</v>
      </c>
      <c r="H669" t="s">
        <v>9104</v>
      </c>
      <c r="I669" t="s">
        <v>7834</v>
      </c>
      <c r="J669" t="s">
        <v>158</v>
      </c>
      <c r="K669" s="318"/>
      <c r="L669">
        <v>45936</v>
      </c>
      <c r="M669" s="319">
        <v>45937</v>
      </c>
      <c r="N669" s="318">
        <v>10</v>
      </c>
      <c r="O669" s="318"/>
      <c r="P669" s="318"/>
      <c r="Q669" s="319"/>
      <c r="R669" s="318"/>
      <c r="AA669" s="318" t="s">
        <v>109</v>
      </c>
      <c r="AB669" s="318">
        <v>50032135</v>
      </c>
      <c r="AC669" s="318" t="s">
        <v>95</v>
      </c>
      <c r="AD669" t="s">
        <v>7669</v>
      </c>
      <c r="AE669" s="318">
        <v>48</v>
      </c>
      <c r="AF669" s="320">
        <v>186617</v>
      </c>
      <c r="AG669" s="318">
        <v>10</v>
      </c>
      <c r="AH669" s="320"/>
    </row>
    <row r="670" spans="1:34">
      <c r="A670" t="s">
        <v>2191</v>
      </c>
      <c r="B670" s="1">
        <v>45916</v>
      </c>
      <c r="C670">
        <v>9</v>
      </c>
      <c r="D670">
        <v>520423</v>
      </c>
      <c r="E670" t="s">
        <v>9105</v>
      </c>
      <c r="F670" t="s">
        <v>93</v>
      </c>
      <c r="G670" t="s">
        <v>358</v>
      </c>
      <c r="H670" t="s">
        <v>9106</v>
      </c>
      <c r="I670" t="s">
        <v>7668</v>
      </c>
      <c r="J670" t="s">
        <v>158</v>
      </c>
      <c r="K670" s="318"/>
      <c r="L670" t="s">
        <v>5814</v>
      </c>
      <c r="M670" s="319">
        <v>45925</v>
      </c>
      <c r="N670" s="318">
        <v>9</v>
      </c>
      <c r="O670" s="318"/>
      <c r="P670" s="318"/>
      <c r="Q670" s="319"/>
      <c r="R670" s="318"/>
      <c r="AA670" s="318" t="s">
        <v>83</v>
      </c>
      <c r="AB670" s="318">
        <v>50032308</v>
      </c>
      <c r="AC670" s="318" t="s">
        <v>84</v>
      </c>
      <c r="AD670" t="s">
        <v>7660</v>
      </c>
      <c r="AE670" s="318">
        <v>21</v>
      </c>
      <c r="AF670" s="320">
        <v>153909</v>
      </c>
      <c r="AG670" s="318">
        <v>19</v>
      </c>
      <c r="AH670" s="320"/>
    </row>
    <row r="671" spans="1:34">
      <c r="A671" t="s">
        <v>2194</v>
      </c>
      <c r="B671" s="1">
        <v>45916</v>
      </c>
      <c r="C671">
        <v>9</v>
      </c>
      <c r="D671">
        <v>520424</v>
      </c>
      <c r="E671" t="s">
        <v>9107</v>
      </c>
      <c r="F671" t="s">
        <v>93</v>
      </c>
      <c r="G671" t="s">
        <v>7727</v>
      </c>
      <c r="H671" t="s">
        <v>9108</v>
      </c>
      <c r="I671" t="s">
        <v>93</v>
      </c>
      <c r="J671" t="s">
        <v>41</v>
      </c>
      <c r="K671" s="318"/>
      <c r="L671">
        <v>45918</v>
      </c>
      <c r="M671" s="319">
        <v>45933</v>
      </c>
      <c r="N671" s="318">
        <v>10</v>
      </c>
      <c r="O671" s="318"/>
      <c r="P671" s="318"/>
      <c r="Q671" s="319"/>
      <c r="R671" s="318"/>
      <c r="AA671" s="318" t="s">
        <v>109</v>
      </c>
      <c r="AB671" s="318">
        <v>50032314</v>
      </c>
      <c r="AC671" s="318" t="s">
        <v>95</v>
      </c>
      <c r="AD671" t="s">
        <v>7669</v>
      </c>
      <c r="AE671" s="318">
        <v>23</v>
      </c>
      <c r="AF671" s="320">
        <v>169306</v>
      </c>
      <c r="AG671" s="318">
        <v>16</v>
      </c>
      <c r="AH671" s="320"/>
    </row>
    <row r="672" spans="1:34">
      <c r="A672" t="s">
        <v>2196</v>
      </c>
      <c r="B672" s="1">
        <v>45916</v>
      </c>
      <c r="C672">
        <v>9</v>
      </c>
      <c r="D672">
        <v>520425</v>
      </c>
      <c r="E672" t="s">
        <v>9109</v>
      </c>
      <c r="F672" t="s">
        <v>93</v>
      </c>
      <c r="G672" t="s">
        <v>8346</v>
      </c>
      <c r="H672" t="s">
        <v>9110</v>
      </c>
      <c r="I672" t="s">
        <v>7721</v>
      </c>
      <c r="J672" t="s">
        <v>158</v>
      </c>
      <c r="K672" s="318"/>
      <c r="L672">
        <v>45924</v>
      </c>
      <c r="M672" s="319">
        <v>45939</v>
      </c>
      <c r="N672" s="318">
        <v>10</v>
      </c>
      <c r="O672" s="318"/>
      <c r="P672" s="318"/>
      <c r="Q672" s="319"/>
      <c r="R672" s="318"/>
      <c r="AA672" s="318" t="s">
        <v>109</v>
      </c>
      <c r="AB672" s="318">
        <v>50032355</v>
      </c>
      <c r="AC672" s="318" t="s">
        <v>95</v>
      </c>
      <c r="AD672" t="s">
        <v>7660</v>
      </c>
      <c r="AE672" s="318">
        <v>21</v>
      </c>
      <c r="AF672" s="320">
        <v>204735</v>
      </c>
      <c r="AG672" s="318">
        <v>23</v>
      </c>
      <c r="AH672" s="320"/>
    </row>
    <row r="673" spans="1:34">
      <c r="A673" t="s">
        <v>2199</v>
      </c>
      <c r="B673" s="1">
        <v>45916</v>
      </c>
      <c r="C673">
        <v>9</v>
      </c>
      <c r="D673">
        <v>520426</v>
      </c>
      <c r="E673" t="s">
        <v>9111</v>
      </c>
      <c r="F673" t="s">
        <v>93</v>
      </c>
      <c r="G673" t="s">
        <v>7696</v>
      </c>
      <c r="H673" t="s">
        <v>9112</v>
      </c>
      <c r="I673" t="s">
        <v>7800</v>
      </c>
      <c r="J673" t="s">
        <v>158</v>
      </c>
      <c r="K673" s="318"/>
      <c r="L673">
        <v>45933</v>
      </c>
      <c r="M673" s="319">
        <v>45940</v>
      </c>
      <c r="N673" s="318">
        <v>10</v>
      </c>
      <c r="O673" s="318"/>
      <c r="P673" s="318"/>
      <c r="Q673" s="319"/>
      <c r="R673" s="318"/>
      <c r="AA673" s="318" t="s">
        <v>77</v>
      </c>
      <c r="AB673" s="318">
        <v>50032566</v>
      </c>
      <c r="AC673" s="318" t="s">
        <v>101</v>
      </c>
      <c r="AD673" t="s">
        <v>7660</v>
      </c>
      <c r="AE673" s="318">
        <v>20</v>
      </c>
      <c r="AF673" s="320">
        <v>192969</v>
      </c>
      <c r="AG673" s="318">
        <v>38</v>
      </c>
      <c r="AH673" s="320"/>
    </row>
    <row r="674" spans="1:34">
      <c r="A674" t="s">
        <v>2202</v>
      </c>
      <c r="B674" s="1">
        <v>45916</v>
      </c>
      <c r="C674">
        <v>9</v>
      </c>
      <c r="D674">
        <v>520427</v>
      </c>
      <c r="E674" t="s">
        <v>9113</v>
      </c>
      <c r="F674" t="s">
        <v>93</v>
      </c>
      <c r="G674" t="s">
        <v>7696</v>
      </c>
      <c r="H674" t="s">
        <v>9114</v>
      </c>
      <c r="I674" t="s">
        <v>93</v>
      </c>
      <c r="J674" t="s">
        <v>151</v>
      </c>
      <c r="K674" s="318"/>
      <c r="L674" t="s">
        <v>391</v>
      </c>
      <c r="M674" s="319">
        <v>45929</v>
      </c>
      <c r="N674" s="318">
        <v>9</v>
      </c>
      <c r="O674" s="318"/>
      <c r="P674" s="318"/>
      <c r="Q674" s="319"/>
      <c r="R674" s="318"/>
      <c r="AA674" s="318" t="s">
        <v>77</v>
      </c>
      <c r="AB674" s="318">
        <v>50032627</v>
      </c>
      <c r="AC674" s="318" t="s">
        <v>101</v>
      </c>
      <c r="AD674" t="s">
        <v>7660</v>
      </c>
      <c r="AE674" s="318">
        <v>27</v>
      </c>
      <c r="AF674" s="320">
        <v>89739</v>
      </c>
      <c r="AG674" s="318"/>
      <c r="AH674" s="320"/>
    </row>
    <row r="675" spans="1:34">
      <c r="A675" t="s">
        <v>2205</v>
      </c>
      <c r="B675" s="1">
        <v>45916</v>
      </c>
      <c r="C675">
        <v>9</v>
      </c>
      <c r="D675">
        <v>520428</v>
      </c>
      <c r="E675" t="s">
        <v>9115</v>
      </c>
      <c r="F675" t="s">
        <v>93</v>
      </c>
      <c r="G675" t="s">
        <v>7661</v>
      </c>
      <c r="H675" t="s">
        <v>9116</v>
      </c>
      <c r="I675" t="s">
        <v>9117</v>
      </c>
      <c r="J675" t="s">
        <v>1801</v>
      </c>
      <c r="K675" s="318"/>
      <c r="L675" t="s">
        <v>391</v>
      </c>
      <c r="M675" s="319">
        <v>45919</v>
      </c>
      <c r="N675" s="318">
        <v>9</v>
      </c>
      <c r="O675" s="318"/>
      <c r="P675" s="318"/>
      <c r="Q675" s="319"/>
      <c r="R675" s="318"/>
      <c r="AA675" s="318" t="s">
        <v>83</v>
      </c>
      <c r="AB675" s="318">
        <v>50032572</v>
      </c>
      <c r="AC675" s="318" t="s">
        <v>84</v>
      </c>
      <c r="AD675" t="s">
        <v>7660</v>
      </c>
      <c r="AE675" s="318">
        <v>23</v>
      </c>
      <c r="AF675" s="320">
        <v>4136</v>
      </c>
      <c r="AG675" s="318"/>
      <c r="AH675" s="320"/>
    </row>
    <row r="676" spans="1:34">
      <c r="A676" t="s">
        <v>2208</v>
      </c>
      <c r="B676" s="1">
        <v>45916</v>
      </c>
      <c r="C676">
        <v>9</v>
      </c>
      <c r="D676">
        <v>520429</v>
      </c>
      <c r="E676" t="s">
        <v>9118</v>
      </c>
      <c r="F676" t="s">
        <v>93</v>
      </c>
      <c r="G676" t="s">
        <v>7696</v>
      </c>
      <c r="H676" t="s">
        <v>9119</v>
      </c>
      <c r="I676" t="s">
        <v>7677</v>
      </c>
      <c r="J676" t="s">
        <v>151</v>
      </c>
      <c r="K676" s="318"/>
      <c r="L676" t="s">
        <v>391</v>
      </c>
      <c r="M676" s="319" t="s">
        <v>534</v>
      </c>
      <c r="N676" s="318"/>
      <c r="O676" s="318"/>
      <c r="P676" s="318"/>
      <c r="Q676" s="319"/>
      <c r="R676" s="318"/>
      <c r="AA676" s="318"/>
      <c r="AB676" s="318">
        <v>50032712</v>
      </c>
      <c r="AC676" s="318" t="s">
        <v>43</v>
      </c>
      <c r="AE676" s="318"/>
      <c r="AF676" s="320"/>
      <c r="AG676" s="318"/>
      <c r="AH676" s="320"/>
    </row>
    <row r="677" spans="1:34">
      <c r="A677" t="s">
        <v>2209</v>
      </c>
      <c r="B677" s="1">
        <v>45916</v>
      </c>
      <c r="C677">
        <v>9</v>
      </c>
      <c r="D677">
        <v>520430</v>
      </c>
      <c r="E677" t="s">
        <v>9120</v>
      </c>
      <c r="F677" t="s">
        <v>93</v>
      </c>
      <c r="G677" t="s">
        <v>7671</v>
      </c>
      <c r="H677" t="s">
        <v>9121</v>
      </c>
      <c r="I677" t="s">
        <v>7769</v>
      </c>
      <c r="J677" t="s">
        <v>151</v>
      </c>
      <c r="K677" s="318"/>
      <c r="L677" t="s">
        <v>391</v>
      </c>
      <c r="M677" s="319" t="s">
        <v>534</v>
      </c>
      <c r="N677" s="318"/>
      <c r="O677" s="318"/>
      <c r="P677" s="318"/>
      <c r="Q677" s="319"/>
      <c r="R677" s="318"/>
      <c r="AA677" s="318"/>
      <c r="AB677" s="318">
        <v>50032185</v>
      </c>
      <c r="AC677" s="318" t="s">
        <v>43</v>
      </c>
      <c r="AE677" s="318"/>
      <c r="AF677" s="320"/>
      <c r="AG677" s="318"/>
      <c r="AH677" s="320"/>
    </row>
    <row r="678" spans="1:34">
      <c r="A678" t="s">
        <v>2212</v>
      </c>
      <c r="B678" s="1">
        <v>45916</v>
      </c>
      <c r="C678">
        <v>9</v>
      </c>
      <c r="D678">
        <v>520431</v>
      </c>
      <c r="E678" t="s">
        <v>9122</v>
      </c>
      <c r="F678" t="s">
        <v>93</v>
      </c>
      <c r="G678" t="s">
        <v>7671</v>
      </c>
      <c r="H678" t="s">
        <v>9123</v>
      </c>
      <c r="I678" t="s">
        <v>7769</v>
      </c>
      <c r="J678" t="s">
        <v>151</v>
      </c>
      <c r="K678" s="318"/>
      <c r="L678" t="s">
        <v>391</v>
      </c>
      <c r="M678" s="319" t="s">
        <v>534</v>
      </c>
      <c r="N678" s="318"/>
      <c r="O678" s="318"/>
      <c r="P678" s="318"/>
      <c r="Q678" s="319"/>
      <c r="R678" s="318"/>
      <c r="AA678" s="318"/>
      <c r="AB678" s="318">
        <v>50032183</v>
      </c>
      <c r="AC678" s="318" t="s">
        <v>43</v>
      </c>
      <c r="AE678" s="318"/>
      <c r="AF678" s="320"/>
      <c r="AG678" s="318"/>
      <c r="AH678" s="320"/>
    </row>
    <row r="679" spans="1:34">
      <c r="A679" t="s">
        <v>2215</v>
      </c>
      <c r="B679" s="1">
        <v>45916</v>
      </c>
      <c r="C679">
        <v>9</v>
      </c>
      <c r="D679">
        <v>520432</v>
      </c>
      <c r="E679" t="s">
        <v>9124</v>
      </c>
      <c r="F679" t="s">
        <v>93</v>
      </c>
      <c r="G679" t="s">
        <v>358</v>
      </c>
      <c r="H679" t="s">
        <v>9125</v>
      </c>
      <c r="I679" t="s">
        <v>6259</v>
      </c>
      <c r="J679" t="s">
        <v>151</v>
      </c>
      <c r="K679" s="318"/>
      <c r="L679" t="s">
        <v>391</v>
      </c>
      <c r="M679" s="319">
        <v>45925</v>
      </c>
      <c r="N679" s="318">
        <v>9</v>
      </c>
      <c r="O679" s="318"/>
      <c r="P679" s="318"/>
      <c r="Q679" s="319"/>
      <c r="R679" s="318"/>
      <c r="AA679" s="318" t="s">
        <v>78</v>
      </c>
      <c r="AB679" s="318">
        <v>50032179</v>
      </c>
      <c r="AC679" s="318" t="s">
        <v>79</v>
      </c>
      <c r="AD679" t="s">
        <v>7660</v>
      </c>
      <c r="AE679" s="318">
        <v>27</v>
      </c>
      <c r="AF679" s="320">
        <v>39309</v>
      </c>
      <c r="AG679" s="318"/>
      <c r="AH679" s="320"/>
    </row>
    <row r="680" spans="1:34">
      <c r="A680" t="s">
        <v>2218</v>
      </c>
      <c r="B680" s="1">
        <v>45916</v>
      </c>
      <c r="C680">
        <v>9</v>
      </c>
      <c r="D680">
        <v>520433</v>
      </c>
      <c r="E680" t="s">
        <v>9126</v>
      </c>
      <c r="F680" t="s">
        <v>93</v>
      </c>
      <c r="G680" t="s">
        <v>7860</v>
      </c>
      <c r="H680" t="s">
        <v>9127</v>
      </c>
      <c r="I680" t="s">
        <v>7677</v>
      </c>
      <c r="J680" t="s">
        <v>1129</v>
      </c>
      <c r="K680" s="318"/>
      <c r="L680">
        <v>45918</v>
      </c>
      <c r="M680" s="319">
        <v>45930</v>
      </c>
      <c r="N680" s="318">
        <v>9</v>
      </c>
      <c r="O680" s="318"/>
      <c r="P680" s="318"/>
      <c r="Q680" s="319"/>
      <c r="R680" s="318"/>
      <c r="AA680" s="318" t="s">
        <v>109</v>
      </c>
      <c r="AB680" s="318">
        <v>50032741</v>
      </c>
      <c r="AC680" s="318" t="s">
        <v>95</v>
      </c>
      <c r="AD680" t="s">
        <v>7669</v>
      </c>
      <c r="AE680" s="318">
        <v>23</v>
      </c>
      <c r="AF680" s="320">
        <v>164263</v>
      </c>
      <c r="AG680" s="318">
        <v>25</v>
      </c>
      <c r="AH680" s="320"/>
    </row>
    <row r="681" spans="1:34">
      <c r="A681" t="s">
        <v>2221</v>
      </c>
      <c r="B681" s="1">
        <v>45917</v>
      </c>
      <c r="C681">
        <v>9</v>
      </c>
      <c r="D681">
        <v>520434</v>
      </c>
      <c r="E681" t="s">
        <v>9128</v>
      </c>
      <c r="F681" t="s">
        <v>93</v>
      </c>
      <c r="G681" t="s">
        <v>7841</v>
      </c>
      <c r="H681" t="s">
        <v>9129</v>
      </c>
      <c r="I681" t="s">
        <v>7668</v>
      </c>
      <c r="J681" t="s">
        <v>158</v>
      </c>
      <c r="K681" s="318"/>
      <c r="L681">
        <v>45926</v>
      </c>
      <c r="M681" s="319">
        <v>45937</v>
      </c>
      <c r="N681" s="318">
        <v>10</v>
      </c>
      <c r="O681" s="318"/>
      <c r="P681" s="318"/>
      <c r="Q681" s="319"/>
      <c r="R681" s="318"/>
      <c r="AA681" s="318" t="s">
        <v>77</v>
      </c>
      <c r="AB681" s="318">
        <v>50032711</v>
      </c>
      <c r="AC681" s="318" t="s">
        <v>101</v>
      </c>
      <c r="AD681" t="s">
        <v>7669</v>
      </c>
      <c r="AE681" s="318">
        <v>21</v>
      </c>
      <c r="AF681" s="320">
        <v>230678</v>
      </c>
      <c r="AG681" s="318">
        <v>58</v>
      </c>
      <c r="AH681" s="320"/>
    </row>
    <row r="682" spans="1:34">
      <c r="A682" t="s">
        <v>2224</v>
      </c>
      <c r="B682" s="1">
        <v>45917</v>
      </c>
      <c r="C682">
        <v>9</v>
      </c>
      <c r="D682">
        <v>520435</v>
      </c>
      <c r="E682" t="s">
        <v>9130</v>
      </c>
      <c r="F682" t="s">
        <v>93</v>
      </c>
      <c r="G682" t="s">
        <v>7841</v>
      </c>
      <c r="H682" t="s">
        <v>9131</v>
      </c>
      <c r="I682" t="s">
        <v>7690</v>
      </c>
      <c r="J682" t="s">
        <v>158</v>
      </c>
      <c r="K682" s="318"/>
      <c r="L682">
        <v>45918</v>
      </c>
      <c r="M682" s="319">
        <v>45925</v>
      </c>
      <c r="N682" s="318">
        <v>9</v>
      </c>
      <c r="O682" s="318"/>
      <c r="P682" s="318"/>
      <c r="Q682" s="319"/>
      <c r="R682" s="318"/>
      <c r="AA682" s="318" t="s">
        <v>109</v>
      </c>
      <c r="AB682" s="318">
        <v>50032766</v>
      </c>
      <c r="AC682" s="318" t="s">
        <v>95</v>
      </c>
      <c r="AD682" t="s">
        <v>7669</v>
      </c>
      <c r="AE682" s="318">
        <v>21</v>
      </c>
      <c r="AF682" s="320">
        <v>161107</v>
      </c>
      <c r="AG682" s="318">
        <v>18</v>
      </c>
      <c r="AH682" s="320"/>
    </row>
    <row r="683" spans="1:34">
      <c r="A683" t="s">
        <v>2227</v>
      </c>
      <c r="B683" s="1">
        <v>45917</v>
      </c>
      <c r="C683">
        <v>9</v>
      </c>
      <c r="D683">
        <v>520436</v>
      </c>
      <c r="E683" t="s">
        <v>9132</v>
      </c>
      <c r="F683" t="s">
        <v>93</v>
      </c>
      <c r="G683" t="s">
        <v>752</v>
      </c>
      <c r="H683" t="s">
        <v>9133</v>
      </c>
      <c r="I683" t="s">
        <v>93</v>
      </c>
      <c r="J683" t="s">
        <v>151</v>
      </c>
      <c r="K683" s="318"/>
      <c r="L683" t="s">
        <v>391</v>
      </c>
      <c r="M683" s="319">
        <v>45925</v>
      </c>
      <c r="N683" s="318">
        <v>9</v>
      </c>
      <c r="O683" s="318"/>
      <c r="P683" s="318"/>
      <c r="Q683" s="319"/>
      <c r="R683" s="318"/>
      <c r="AA683" s="318" t="s">
        <v>77</v>
      </c>
      <c r="AB683" s="318">
        <v>50032867</v>
      </c>
      <c r="AC683" s="318" t="s">
        <v>101</v>
      </c>
      <c r="AD683" t="s">
        <v>7660</v>
      </c>
      <c r="AE683" s="318">
        <v>27</v>
      </c>
      <c r="AF683" s="320">
        <v>29913</v>
      </c>
      <c r="AG683" s="318"/>
      <c r="AH683" s="320"/>
    </row>
    <row r="684" spans="1:34">
      <c r="A684" t="s">
        <v>2230</v>
      </c>
      <c r="B684" s="1">
        <v>45916</v>
      </c>
      <c r="C684">
        <v>9</v>
      </c>
      <c r="D684">
        <v>520437</v>
      </c>
      <c r="F684" t="s">
        <v>43</v>
      </c>
      <c r="G684" t="s">
        <v>7671</v>
      </c>
      <c r="H684" t="s">
        <v>9134</v>
      </c>
      <c r="I684" t="s">
        <v>6259</v>
      </c>
      <c r="J684" t="s">
        <v>9135</v>
      </c>
      <c r="K684" s="318"/>
      <c r="L684">
        <v>45919</v>
      </c>
      <c r="M684" s="319">
        <v>45930</v>
      </c>
      <c r="N684" s="318">
        <v>9</v>
      </c>
      <c r="O684" s="318"/>
      <c r="P684" s="318" t="s">
        <v>267</v>
      </c>
      <c r="Q684" s="319">
        <v>45925</v>
      </c>
      <c r="R684" s="318" t="s">
        <v>83</v>
      </c>
      <c r="S684">
        <v>47520</v>
      </c>
      <c r="AA684" s="318" t="s">
        <v>199</v>
      </c>
      <c r="AB684" s="318">
        <v>620204</v>
      </c>
      <c r="AC684" s="318" t="s">
        <v>44</v>
      </c>
      <c r="AD684" t="s">
        <v>7660</v>
      </c>
      <c r="AE684" s="318">
        <v>100</v>
      </c>
      <c r="AF684" s="320">
        <v>145455</v>
      </c>
      <c r="AG684" s="318"/>
      <c r="AH684" s="320"/>
    </row>
    <row r="685" spans="1:34">
      <c r="A685" t="s">
        <v>2233</v>
      </c>
      <c r="B685" s="1">
        <v>45917</v>
      </c>
      <c r="C685">
        <v>9</v>
      </c>
      <c r="D685">
        <v>520438</v>
      </c>
      <c r="E685" t="s">
        <v>8089</v>
      </c>
      <c r="F685" t="s">
        <v>6574</v>
      </c>
      <c r="G685" t="s">
        <v>7727</v>
      </c>
      <c r="H685" t="s">
        <v>8090</v>
      </c>
      <c r="I685" t="s">
        <v>7834</v>
      </c>
      <c r="J685" t="s">
        <v>8376</v>
      </c>
      <c r="K685" s="318"/>
      <c r="L685" t="s">
        <v>391</v>
      </c>
      <c r="M685" s="319">
        <v>46049</v>
      </c>
      <c r="N685" s="318">
        <v>1</v>
      </c>
      <c r="O685" s="318"/>
      <c r="P685" s="318"/>
      <c r="Q685" s="319"/>
      <c r="R685" s="318"/>
      <c r="AA685" s="318" t="s">
        <v>199</v>
      </c>
      <c r="AB685" s="318">
        <v>50032895</v>
      </c>
      <c r="AC685" s="318" t="s">
        <v>44</v>
      </c>
      <c r="AD685" t="s">
        <v>7669</v>
      </c>
      <c r="AE685" s="318">
        <v>46</v>
      </c>
      <c r="AF685" s="320">
        <v>15482</v>
      </c>
      <c r="AG685" s="318"/>
      <c r="AH685" s="320"/>
    </row>
    <row r="686" spans="1:34">
      <c r="A686" t="s">
        <v>2236</v>
      </c>
      <c r="B686" s="1">
        <v>45917</v>
      </c>
      <c r="C686">
        <v>9</v>
      </c>
      <c r="D686">
        <v>520439</v>
      </c>
      <c r="E686" t="s">
        <v>1729</v>
      </c>
      <c r="F686" t="s">
        <v>93</v>
      </c>
      <c r="G686" t="s">
        <v>7671</v>
      </c>
      <c r="H686" t="s">
        <v>9136</v>
      </c>
      <c r="I686" t="s">
        <v>7704</v>
      </c>
      <c r="J686" t="s">
        <v>9023</v>
      </c>
      <c r="K686" s="318"/>
      <c r="L686" t="s">
        <v>391</v>
      </c>
      <c r="M686" s="319">
        <v>45961</v>
      </c>
      <c r="N686" s="318">
        <v>10</v>
      </c>
      <c r="O686" s="318"/>
      <c r="P686" s="318"/>
      <c r="Q686" s="319"/>
      <c r="R686" s="318"/>
      <c r="AA686" s="318" t="s">
        <v>77</v>
      </c>
      <c r="AB686" s="318">
        <v>50032899</v>
      </c>
      <c r="AC686" s="318" t="s">
        <v>101</v>
      </c>
      <c r="AD686" t="s">
        <v>7660</v>
      </c>
      <c r="AE686" s="318">
        <v>7</v>
      </c>
      <c r="AF686" s="320">
        <v>53096</v>
      </c>
      <c r="AG686" s="318"/>
      <c r="AH686" s="320"/>
    </row>
    <row r="687" spans="1:34">
      <c r="A687" t="s">
        <v>2239</v>
      </c>
      <c r="B687" s="1">
        <v>45918</v>
      </c>
      <c r="C687">
        <v>9</v>
      </c>
      <c r="D687">
        <v>520440</v>
      </c>
      <c r="E687" t="s">
        <v>9137</v>
      </c>
      <c r="F687" t="s">
        <v>93</v>
      </c>
      <c r="G687" t="s">
        <v>752</v>
      </c>
      <c r="H687" t="s">
        <v>9138</v>
      </c>
      <c r="I687" t="s">
        <v>7769</v>
      </c>
      <c r="J687" t="s">
        <v>158</v>
      </c>
      <c r="K687" s="318"/>
      <c r="L687">
        <v>45932</v>
      </c>
      <c r="M687" s="319">
        <v>45947</v>
      </c>
      <c r="N687" s="318">
        <v>10</v>
      </c>
      <c r="O687" s="318"/>
      <c r="P687" s="318"/>
      <c r="Q687" s="319"/>
      <c r="R687" s="318"/>
      <c r="AA687" s="318" t="s">
        <v>109</v>
      </c>
      <c r="AB687" s="318">
        <v>50032966</v>
      </c>
      <c r="AC687" s="318" t="s">
        <v>95</v>
      </c>
      <c r="AD687" t="s">
        <v>7660</v>
      </c>
      <c r="AE687" s="318">
        <v>21</v>
      </c>
      <c r="AF687" s="320">
        <v>163188</v>
      </c>
      <c r="AG687" s="318">
        <v>27</v>
      </c>
      <c r="AH687" s="320"/>
    </row>
    <row r="688" spans="1:34">
      <c r="A688" t="s">
        <v>2242</v>
      </c>
      <c r="B688" s="1">
        <v>45918</v>
      </c>
      <c r="C688">
        <v>9</v>
      </c>
      <c r="D688">
        <v>520441</v>
      </c>
      <c r="E688" t="s">
        <v>9139</v>
      </c>
      <c r="F688" t="s">
        <v>93</v>
      </c>
      <c r="G688" t="s">
        <v>7904</v>
      </c>
      <c r="H688" t="s">
        <v>9140</v>
      </c>
      <c r="I688" t="s">
        <v>7769</v>
      </c>
      <c r="J688" t="s">
        <v>158</v>
      </c>
      <c r="K688" s="318"/>
      <c r="L688">
        <v>45932</v>
      </c>
      <c r="M688" s="319">
        <v>45944</v>
      </c>
      <c r="N688" s="318">
        <v>10</v>
      </c>
      <c r="O688" s="318"/>
      <c r="P688" s="318"/>
      <c r="Q688" s="319"/>
      <c r="R688" s="318"/>
      <c r="AA688" s="318" t="s">
        <v>77</v>
      </c>
      <c r="AB688" s="318">
        <v>50032882</v>
      </c>
      <c r="AC688" s="318" t="s">
        <v>101</v>
      </c>
      <c r="AD688" t="s">
        <v>7660</v>
      </c>
      <c r="AE688" s="318">
        <v>27</v>
      </c>
      <c r="AF688" s="320">
        <v>222192</v>
      </c>
      <c r="AG688" s="318">
        <v>97</v>
      </c>
      <c r="AH688" s="320"/>
    </row>
    <row r="689" spans="1:34">
      <c r="A689" t="s">
        <v>2245</v>
      </c>
      <c r="B689" s="1">
        <v>45910</v>
      </c>
      <c r="C689">
        <v>9</v>
      </c>
      <c r="D689">
        <v>520442</v>
      </c>
      <c r="E689" t="s">
        <v>6785</v>
      </c>
      <c r="F689" t="s">
        <v>46</v>
      </c>
      <c r="G689" t="s">
        <v>7778</v>
      </c>
      <c r="H689" t="s">
        <v>6786</v>
      </c>
      <c r="I689" t="s">
        <v>6055</v>
      </c>
      <c r="J689" t="s">
        <v>6455</v>
      </c>
      <c r="K689" s="318"/>
      <c r="L689">
        <v>45919</v>
      </c>
      <c r="M689" s="319">
        <v>45930</v>
      </c>
      <c r="N689" s="318">
        <v>9</v>
      </c>
      <c r="O689" s="318"/>
      <c r="P689" s="318"/>
      <c r="Q689" s="319"/>
      <c r="R689" s="318"/>
      <c r="AA689" s="318"/>
      <c r="AB689" s="318">
        <v>50030070</v>
      </c>
      <c r="AC689" s="318" t="s">
        <v>43</v>
      </c>
      <c r="AE689" s="318"/>
      <c r="AF689" s="320"/>
      <c r="AG689" s="318"/>
      <c r="AH689" s="320"/>
    </row>
    <row r="690" spans="1:34">
      <c r="A690" t="s">
        <v>2248</v>
      </c>
      <c r="B690" s="1">
        <v>45910</v>
      </c>
      <c r="C690">
        <v>9</v>
      </c>
      <c r="D690">
        <v>520443</v>
      </c>
      <c r="E690" t="s">
        <v>6787</v>
      </c>
      <c r="F690" t="s">
        <v>46</v>
      </c>
      <c r="G690" t="s">
        <v>7778</v>
      </c>
      <c r="H690" t="s">
        <v>6788</v>
      </c>
      <c r="I690" t="s">
        <v>6055</v>
      </c>
      <c r="J690" t="s">
        <v>6455</v>
      </c>
      <c r="K690" s="318"/>
      <c r="L690">
        <v>45919</v>
      </c>
      <c r="M690" s="319">
        <v>45930</v>
      </c>
      <c r="N690" s="318">
        <v>9</v>
      </c>
      <c r="O690" s="318"/>
      <c r="P690" s="318"/>
      <c r="Q690" s="319"/>
      <c r="R690" s="318"/>
      <c r="AA690" s="318"/>
      <c r="AB690" s="318">
        <v>50030074</v>
      </c>
      <c r="AC690" s="318" t="s">
        <v>43</v>
      </c>
      <c r="AE690" s="318"/>
      <c r="AF690" s="320"/>
      <c r="AG690" s="318"/>
      <c r="AH690" s="320"/>
    </row>
    <row r="691" spans="1:34">
      <c r="A691" t="s">
        <v>2250</v>
      </c>
      <c r="B691" s="1">
        <v>45910</v>
      </c>
      <c r="C691">
        <v>9</v>
      </c>
      <c r="D691">
        <v>520444</v>
      </c>
      <c r="E691" t="s">
        <v>6778</v>
      </c>
      <c r="F691" t="s">
        <v>46</v>
      </c>
      <c r="G691" t="s">
        <v>7778</v>
      </c>
      <c r="H691" t="s">
        <v>6779</v>
      </c>
      <c r="I691" t="s">
        <v>6055</v>
      </c>
      <c r="J691" t="s">
        <v>6455</v>
      </c>
      <c r="K691" s="318"/>
      <c r="L691">
        <v>45919</v>
      </c>
      <c r="M691" s="319">
        <v>45930</v>
      </c>
      <c r="N691" s="318">
        <v>9</v>
      </c>
      <c r="O691" s="318"/>
      <c r="P691" s="318"/>
      <c r="Q691" s="319"/>
      <c r="R691" s="318"/>
      <c r="AA691" s="318"/>
      <c r="AB691" s="318">
        <v>50029446</v>
      </c>
      <c r="AC691" s="318" t="s">
        <v>43</v>
      </c>
      <c r="AE691" s="318"/>
      <c r="AF691" s="320"/>
      <c r="AG691" s="318"/>
      <c r="AH691" s="320"/>
    </row>
    <row r="692" spans="1:34">
      <c r="A692" t="s">
        <v>2253</v>
      </c>
      <c r="B692" s="1">
        <v>45910</v>
      </c>
      <c r="C692">
        <v>9</v>
      </c>
      <c r="D692">
        <v>520445</v>
      </c>
      <c r="E692" t="s">
        <v>6780</v>
      </c>
      <c r="F692" t="s">
        <v>46</v>
      </c>
      <c r="G692" t="s">
        <v>7879</v>
      </c>
      <c r="H692" t="s">
        <v>6781</v>
      </c>
      <c r="I692" t="s">
        <v>6055</v>
      </c>
      <c r="J692" t="s">
        <v>6455</v>
      </c>
      <c r="K692" s="318"/>
      <c r="L692">
        <v>45919</v>
      </c>
      <c r="M692" s="319">
        <v>45931</v>
      </c>
      <c r="N692" s="318">
        <v>10</v>
      </c>
      <c r="O692" s="318"/>
      <c r="P692" s="318"/>
      <c r="Q692" s="319"/>
      <c r="R692" s="318"/>
      <c r="AA692" s="318"/>
      <c r="AB692" s="318">
        <v>50029454</v>
      </c>
      <c r="AC692" s="318" t="s">
        <v>43</v>
      </c>
      <c r="AE692" s="318"/>
      <c r="AF692" s="320"/>
      <c r="AG692" s="318"/>
      <c r="AH692" s="320"/>
    </row>
    <row r="693" spans="1:34">
      <c r="A693" t="s">
        <v>2256</v>
      </c>
      <c r="B693" s="1">
        <v>45910</v>
      </c>
      <c r="C693">
        <v>9</v>
      </c>
      <c r="D693">
        <v>520446</v>
      </c>
      <c r="E693" t="s">
        <v>6782</v>
      </c>
      <c r="F693" t="s">
        <v>46</v>
      </c>
      <c r="G693" t="s">
        <v>7671</v>
      </c>
      <c r="H693" t="s">
        <v>6783</v>
      </c>
      <c r="I693" t="s">
        <v>5829</v>
      </c>
      <c r="J693" t="s">
        <v>6455</v>
      </c>
      <c r="K693" s="318"/>
      <c r="L693">
        <v>45919</v>
      </c>
      <c r="M693" s="319">
        <v>45929</v>
      </c>
      <c r="N693" s="318">
        <v>9</v>
      </c>
      <c r="O693" s="318"/>
      <c r="P693" s="318"/>
      <c r="Q693" s="319"/>
      <c r="R693" s="318"/>
      <c r="AA693" s="318"/>
      <c r="AB693" s="318">
        <v>50029593</v>
      </c>
      <c r="AC693" s="318" t="s">
        <v>43</v>
      </c>
      <c r="AE693" s="318"/>
      <c r="AF693" s="320"/>
      <c r="AG693" s="318"/>
      <c r="AH693" s="320"/>
    </row>
    <row r="694" spans="1:34">
      <c r="A694" t="s">
        <v>2259</v>
      </c>
      <c r="B694" s="1">
        <v>45910</v>
      </c>
      <c r="C694">
        <v>9</v>
      </c>
      <c r="D694">
        <v>520447</v>
      </c>
      <c r="E694" t="s">
        <v>6774</v>
      </c>
      <c r="F694" t="s">
        <v>46</v>
      </c>
      <c r="G694" t="s">
        <v>7879</v>
      </c>
      <c r="H694" t="s">
        <v>6775</v>
      </c>
      <c r="I694" t="s">
        <v>6055</v>
      </c>
      <c r="J694" t="s">
        <v>6455</v>
      </c>
      <c r="K694" s="318"/>
      <c r="L694">
        <v>45919</v>
      </c>
      <c r="M694" s="319">
        <v>45932</v>
      </c>
      <c r="N694" s="318">
        <v>10</v>
      </c>
      <c r="O694" s="318"/>
      <c r="P694" s="318"/>
      <c r="Q694" s="319"/>
      <c r="R694" s="318"/>
      <c r="AA694" s="318"/>
      <c r="AB694" s="318">
        <v>50029336</v>
      </c>
      <c r="AC694" s="318" t="s">
        <v>43</v>
      </c>
      <c r="AE694" s="318"/>
      <c r="AF694" s="320"/>
      <c r="AG694" s="318"/>
      <c r="AH694" s="320"/>
    </row>
    <row r="695" spans="1:34">
      <c r="A695" t="s">
        <v>2262</v>
      </c>
      <c r="B695" s="1">
        <v>45918</v>
      </c>
      <c r="C695">
        <v>9</v>
      </c>
      <c r="D695">
        <v>520448</v>
      </c>
      <c r="E695" t="s">
        <v>9141</v>
      </c>
      <c r="F695" t="s">
        <v>93</v>
      </c>
      <c r="G695" t="s">
        <v>7666</v>
      </c>
      <c r="H695" t="s">
        <v>9142</v>
      </c>
      <c r="I695" t="s">
        <v>7800</v>
      </c>
      <c r="J695" t="s">
        <v>1554</v>
      </c>
      <c r="K695" s="318"/>
      <c r="L695">
        <v>45924</v>
      </c>
      <c r="M695" s="319">
        <v>45933</v>
      </c>
      <c r="N695" s="318">
        <v>10</v>
      </c>
      <c r="O695" s="318"/>
      <c r="P695" s="318"/>
      <c r="Q695" s="319"/>
      <c r="R695" s="318"/>
      <c r="AA695" s="318" t="s">
        <v>109</v>
      </c>
      <c r="AB695" s="318">
        <v>50032996</v>
      </c>
      <c r="AC695" s="318" t="s">
        <v>95</v>
      </c>
      <c r="AD695" t="s">
        <v>7669</v>
      </c>
      <c r="AE695" s="318">
        <v>24</v>
      </c>
      <c r="AF695" s="320">
        <v>167933</v>
      </c>
      <c r="AG695" s="318">
        <v>17</v>
      </c>
      <c r="AH695" s="320"/>
    </row>
    <row r="696" spans="1:34">
      <c r="A696" t="s">
        <v>2265</v>
      </c>
      <c r="B696" s="1">
        <v>45918</v>
      </c>
      <c r="C696">
        <v>9</v>
      </c>
      <c r="D696">
        <v>520449</v>
      </c>
      <c r="E696" t="s">
        <v>9143</v>
      </c>
      <c r="F696" t="s">
        <v>93</v>
      </c>
      <c r="G696" t="s">
        <v>7773</v>
      </c>
      <c r="H696" t="s">
        <v>9144</v>
      </c>
      <c r="I696" t="s">
        <v>6259</v>
      </c>
      <c r="J696" t="s">
        <v>158</v>
      </c>
      <c r="K696" s="318"/>
      <c r="L696">
        <v>45932</v>
      </c>
      <c r="M696" s="319">
        <v>45939</v>
      </c>
      <c r="N696" s="318">
        <v>10</v>
      </c>
      <c r="O696" s="318"/>
      <c r="P696" s="318"/>
      <c r="Q696" s="319"/>
      <c r="R696" s="318"/>
      <c r="AA696" s="318" t="s">
        <v>109</v>
      </c>
      <c r="AB696" s="318">
        <v>50033104</v>
      </c>
      <c r="AC696" s="318" t="s">
        <v>95</v>
      </c>
      <c r="AD696" t="s">
        <v>7660</v>
      </c>
      <c r="AE696" s="318">
        <v>27</v>
      </c>
      <c r="AF696" s="320">
        <v>149057</v>
      </c>
      <c r="AG696" s="318">
        <v>70</v>
      </c>
      <c r="AH696" s="320"/>
    </row>
    <row r="697" spans="1:34">
      <c r="A697" t="s">
        <v>2268</v>
      </c>
      <c r="B697" s="1">
        <v>45918</v>
      </c>
      <c r="C697">
        <v>9</v>
      </c>
      <c r="D697">
        <v>520450</v>
      </c>
      <c r="E697" t="s">
        <v>9145</v>
      </c>
      <c r="F697" t="s">
        <v>93</v>
      </c>
      <c r="G697" t="s">
        <v>7904</v>
      </c>
      <c r="H697" t="s">
        <v>9146</v>
      </c>
      <c r="I697" t="s">
        <v>8471</v>
      </c>
      <c r="J697" t="s">
        <v>1801</v>
      </c>
      <c r="K697" s="318"/>
      <c r="L697" t="s">
        <v>391</v>
      </c>
      <c r="M697" s="319" t="s">
        <v>5814</v>
      </c>
      <c r="N697" s="318"/>
      <c r="O697" s="318"/>
      <c r="P697" s="318"/>
      <c r="Q697" s="319"/>
      <c r="R697" s="318"/>
      <c r="AA697" s="318"/>
      <c r="AB697" s="318"/>
      <c r="AC697" s="318" t="s">
        <v>43</v>
      </c>
      <c r="AE697" s="318"/>
      <c r="AF697" s="320"/>
      <c r="AG697" s="318"/>
      <c r="AH697" s="320"/>
    </row>
    <row r="698" spans="1:34">
      <c r="A698" t="s">
        <v>2271</v>
      </c>
      <c r="B698" s="1">
        <v>45918</v>
      </c>
      <c r="C698">
        <v>9</v>
      </c>
      <c r="D698">
        <v>520451</v>
      </c>
      <c r="E698" t="s">
        <v>9147</v>
      </c>
      <c r="F698" t="s">
        <v>93</v>
      </c>
      <c r="G698" t="s">
        <v>7696</v>
      </c>
      <c r="H698" t="s">
        <v>9148</v>
      </c>
      <c r="I698" t="s">
        <v>7704</v>
      </c>
      <c r="J698" t="s">
        <v>158</v>
      </c>
      <c r="K698" s="318"/>
      <c r="L698">
        <v>45926</v>
      </c>
      <c r="M698" s="319">
        <v>45936</v>
      </c>
      <c r="N698" s="318">
        <v>10</v>
      </c>
      <c r="O698" s="318"/>
      <c r="P698" s="318"/>
      <c r="Q698" s="319"/>
      <c r="R698" s="318"/>
      <c r="AA698" s="318" t="s">
        <v>109</v>
      </c>
      <c r="AB698" s="318">
        <v>50033119</v>
      </c>
      <c r="AC698" s="318" t="s">
        <v>95</v>
      </c>
      <c r="AD698" t="s">
        <v>7660</v>
      </c>
      <c r="AE698" s="318">
        <v>21</v>
      </c>
      <c r="AF698" s="320">
        <v>123328</v>
      </c>
      <c r="AG698" s="318">
        <v>10</v>
      </c>
      <c r="AH698" s="320"/>
    </row>
    <row r="699" spans="1:34">
      <c r="A699" t="s">
        <v>2274</v>
      </c>
      <c r="B699" s="1">
        <v>45919</v>
      </c>
      <c r="C699">
        <v>9</v>
      </c>
      <c r="D699">
        <v>520452</v>
      </c>
      <c r="E699" t="s">
        <v>9149</v>
      </c>
      <c r="F699" t="s">
        <v>6574</v>
      </c>
      <c r="G699" t="s">
        <v>58</v>
      </c>
      <c r="H699" t="s">
        <v>9150</v>
      </c>
      <c r="I699" t="s">
        <v>7834</v>
      </c>
      <c r="J699" t="s">
        <v>158</v>
      </c>
      <c r="K699" s="318"/>
      <c r="L699">
        <v>45936</v>
      </c>
      <c r="M699" s="319" t="s">
        <v>577</v>
      </c>
      <c r="N699" s="318"/>
      <c r="O699" s="318"/>
      <c r="P699" s="318"/>
      <c r="Q699" s="319"/>
      <c r="R699" s="318"/>
      <c r="AA699" s="318"/>
      <c r="AB699" s="318">
        <v>50033293</v>
      </c>
      <c r="AC699" s="318" t="s">
        <v>43</v>
      </c>
      <c r="AE699" s="318"/>
      <c r="AF699" s="320"/>
      <c r="AG699" s="318"/>
      <c r="AH699" s="320"/>
    </row>
    <row r="700" spans="1:34">
      <c r="A700" t="s">
        <v>2275</v>
      </c>
      <c r="B700" s="1">
        <v>45919</v>
      </c>
      <c r="C700">
        <v>9</v>
      </c>
      <c r="D700">
        <v>520453</v>
      </c>
      <c r="E700" t="s">
        <v>9151</v>
      </c>
      <c r="F700" t="s">
        <v>93</v>
      </c>
      <c r="G700" t="s">
        <v>752</v>
      </c>
      <c r="H700" t="s">
        <v>9152</v>
      </c>
      <c r="I700" t="s">
        <v>93</v>
      </c>
      <c r="J700" t="s">
        <v>158</v>
      </c>
      <c r="K700" s="318"/>
      <c r="L700">
        <v>45933</v>
      </c>
      <c r="M700" s="319">
        <v>45952</v>
      </c>
      <c r="N700" s="318">
        <v>10</v>
      </c>
      <c r="O700" s="318"/>
      <c r="P700" s="318"/>
      <c r="Q700" s="319"/>
      <c r="R700" s="318"/>
      <c r="AA700" s="318" t="s">
        <v>109</v>
      </c>
      <c r="AB700" s="318">
        <v>50033322</v>
      </c>
      <c r="AC700" s="318" t="s">
        <v>95</v>
      </c>
      <c r="AD700" t="s">
        <v>7660</v>
      </c>
      <c r="AE700" s="318">
        <v>21</v>
      </c>
      <c r="AF700" s="320">
        <v>178539</v>
      </c>
      <c r="AG700" s="318">
        <v>14</v>
      </c>
      <c r="AH700" s="320"/>
    </row>
    <row r="701" spans="1:34">
      <c r="A701" t="s">
        <v>2282</v>
      </c>
      <c r="B701" s="1">
        <v>45929</v>
      </c>
      <c r="C701">
        <v>9</v>
      </c>
      <c r="D701">
        <v>520455</v>
      </c>
      <c r="E701" t="s">
        <v>9153</v>
      </c>
      <c r="F701" t="s">
        <v>93</v>
      </c>
      <c r="G701" t="s">
        <v>7841</v>
      </c>
      <c r="H701" t="s">
        <v>9154</v>
      </c>
      <c r="I701" t="s">
        <v>7769</v>
      </c>
      <c r="J701" t="s">
        <v>3651</v>
      </c>
      <c r="K701" s="318"/>
      <c r="L701">
        <v>45945</v>
      </c>
      <c r="M701" s="319">
        <v>46014</v>
      </c>
      <c r="N701" s="318">
        <v>12</v>
      </c>
      <c r="O701" s="318"/>
      <c r="P701" s="318"/>
      <c r="Q701" s="319"/>
      <c r="R701" s="318"/>
      <c r="AA701" s="318" t="s">
        <v>182</v>
      </c>
      <c r="AB701" s="318">
        <v>50034232</v>
      </c>
      <c r="AC701" s="318" t="s">
        <v>35</v>
      </c>
      <c r="AD701" t="s">
        <v>7669</v>
      </c>
      <c r="AE701" s="318">
        <v>23</v>
      </c>
      <c r="AF701" s="320">
        <v>242294</v>
      </c>
      <c r="AG701" s="318">
        <v>10</v>
      </c>
      <c r="AH701" s="320"/>
    </row>
    <row r="702" spans="1:34">
      <c r="A702" t="s">
        <v>2285</v>
      </c>
      <c r="B702" s="1">
        <v>45918</v>
      </c>
      <c r="C702">
        <v>9</v>
      </c>
      <c r="D702">
        <v>520456</v>
      </c>
      <c r="E702" t="s">
        <v>9155</v>
      </c>
      <c r="F702" t="s">
        <v>93</v>
      </c>
      <c r="G702" t="s">
        <v>7778</v>
      </c>
      <c r="H702" t="s">
        <v>9156</v>
      </c>
      <c r="I702" t="s">
        <v>7769</v>
      </c>
      <c r="J702" t="s">
        <v>3651</v>
      </c>
      <c r="K702" s="318"/>
      <c r="L702">
        <v>45945</v>
      </c>
      <c r="M702" s="319">
        <v>45999</v>
      </c>
      <c r="N702" s="318">
        <v>12</v>
      </c>
      <c r="O702" s="318"/>
      <c r="P702" s="318"/>
      <c r="Q702" s="319"/>
      <c r="R702" s="318"/>
      <c r="AA702" s="318" t="s">
        <v>78</v>
      </c>
      <c r="AB702" s="318">
        <v>50032290</v>
      </c>
      <c r="AC702" s="318" t="s">
        <v>79</v>
      </c>
      <c r="AD702" t="s">
        <v>7669</v>
      </c>
      <c r="AE702" s="318">
        <v>23</v>
      </c>
      <c r="AF702" s="320">
        <v>242294</v>
      </c>
      <c r="AG702" s="318">
        <v>10</v>
      </c>
      <c r="AH702" s="320"/>
    </row>
    <row r="703" spans="1:34">
      <c r="A703" t="s">
        <v>2288</v>
      </c>
      <c r="B703" s="1">
        <v>45919</v>
      </c>
      <c r="C703">
        <v>9</v>
      </c>
      <c r="D703">
        <v>520457</v>
      </c>
      <c r="E703" t="s">
        <v>9157</v>
      </c>
      <c r="F703" t="s">
        <v>93</v>
      </c>
      <c r="G703" t="s">
        <v>7671</v>
      </c>
      <c r="H703" t="s">
        <v>9158</v>
      </c>
      <c r="I703" t="s">
        <v>7769</v>
      </c>
      <c r="J703" t="s">
        <v>3651</v>
      </c>
      <c r="K703" s="318"/>
      <c r="L703">
        <v>45946</v>
      </c>
      <c r="M703" s="319" t="s">
        <v>534</v>
      </c>
      <c r="N703" s="318"/>
      <c r="O703" s="318"/>
      <c r="P703" s="318"/>
      <c r="Q703" s="319"/>
      <c r="R703" s="318"/>
      <c r="AA703" s="318" t="s">
        <v>78</v>
      </c>
      <c r="AB703" s="318">
        <v>50032305</v>
      </c>
      <c r="AC703" s="318" t="s">
        <v>79</v>
      </c>
      <c r="AD703" t="s">
        <v>7660</v>
      </c>
      <c r="AE703" s="318">
        <v>23</v>
      </c>
      <c r="AF703" s="320">
        <v>51688</v>
      </c>
      <c r="AG703" s="318"/>
      <c r="AH703" s="320"/>
    </row>
    <row r="704" spans="1:34">
      <c r="A704" t="s">
        <v>2289</v>
      </c>
      <c r="B704" s="1">
        <v>45919</v>
      </c>
      <c r="C704">
        <v>9</v>
      </c>
      <c r="D704">
        <v>520458</v>
      </c>
      <c r="E704" t="s">
        <v>9159</v>
      </c>
      <c r="F704" t="s">
        <v>93</v>
      </c>
      <c r="G704" t="s">
        <v>759</v>
      </c>
      <c r="H704" t="s">
        <v>9160</v>
      </c>
      <c r="I704" t="s">
        <v>7769</v>
      </c>
      <c r="J704" t="s">
        <v>3651</v>
      </c>
      <c r="K704" s="318"/>
      <c r="L704">
        <v>45946</v>
      </c>
      <c r="M704" s="319">
        <v>46065</v>
      </c>
      <c r="N704" s="318">
        <v>2</v>
      </c>
      <c r="O704" s="318"/>
      <c r="P704" s="318"/>
      <c r="Q704" s="319"/>
      <c r="R704" s="318"/>
      <c r="AA704" s="318"/>
      <c r="AB704" s="318">
        <v>50032299</v>
      </c>
      <c r="AC704" s="318" t="s">
        <v>43</v>
      </c>
      <c r="AE704" s="318"/>
      <c r="AF704" s="320"/>
      <c r="AG704" s="318"/>
      <c r="AH704" s="320"/>
    </row>
    <row r="705" spans="1:34">
      <c r="A705" t="s">
        <v>2292</v>
      </c>
      <c r="B705" s="1">
        <v>45919</v>
      </c>
      <c r="C705">
        <v>9</v>
      </c>
      <c r="D705">
        <v>520459</v>
      </c>
      <c r="E705" t="s">
        <v>9161</v>
      </c>
      <c r="F705" t="s">
        <v>93</v>
      </c>
      <c r="G705" t="s">
        <v>58</v>
      </c>
      <c r="H705" t="s">
        <v>9162</v>
      </c>
      <c r="I705" t="s">
        <v>7769</v>
      </c>
      <c r="J705" t="s">
        <v>3651</v>
      </c>
      <c r="K705" s="318"/>
      <c r="L705">
        <v>45945</v>
      </c>
      <c r="M705" s="319">
        <v>46000</v>
      </c>
      <c r="N705" s="318">
        <v>12</v>
      </c>
      <c r="O705" s="318"/>
      <c r="P705" s="318"/>
      <c r="Q705" s="319"/>
      <c r="R705" s="318"/>
      <c r="AA705" s="318" t="s">
        <v>78</v>
      </c>
      <c r="AB705" s="318">
        <v>50032309</v>
      </c>
      <c r="AC705" s="318" t="s">
        <v>79</v>
      </c>
      <c r="AD705" t="s">
        <v>7669</v>
      </c>
      <c r="AE705" s="318">
        <v>23</v>
      </c>
      <c r="AF705" s="320">
        <v>250659</v>
      </c>
      <c r="AG705" s="318">
        <v>10</v>
      </c>
      <c r="AH705" s="320"/>
    </row>
    <row r="706" spans="1:34">
      <c r="A706" t="s">
        <v>2295</v>
      </c>
      <c r="B706" s="1">
        <v>45919</v>
      </c>
      <c r="C706">
        <v>9</v>
      </c>
      <c r="D706">
        <v>520460</v>
      </c>
      <c r="E706" t="s">
        <v>9163</v>
      </c>
      <c r="F706" t="s">
        <v>6574</v>
      </c>
      <c r="G706" t="s">
        <v>7666</v>
      </c>
      <c r="H706" t="s">
        <v>9164</v>
      </c>
      <c r="I706" t="s">
        <v>7834</v>
      </c>
      <c r="J706" t="s">
        <v>158</v>
      </c>
      <c r="K706" s="318"/>
      <c r="L706">
        <v>45940</v>
      </c>
      <c r="M706" s="319">
        <v>45950</v>
      </c>
      <c r="N706" s="318">
        <v>10</v>
      </c>
      <c r="O706" s="318"/>
      <c r="P706" s="318"/>
      <c r="Q706" s="319"/>
      <c r="R706" s="318"/>
      <c r="AA706" s="318" t="s">
        <v>77</v>
      </c>
      <c r="AB706" s="318">
        <v>50033333</v>
      </c>
      <c r="AC706" s="318" t="s">
        <v>101</v>
      </c>
      <c r="AD706" t="s">
        <v>7669</v>
      </c>
      <c r="AE706" s="318">
        <v>46</v>
      </c>
      <c r="AF706" s="320">
        <v>260308</v>
      </c>
      <c r="AG706" s="318">
        <v>115</v>
      </c>
      <c r="AH706" s="320"/>
    </row>
    <row r="707" spans="1:34">
      <c r="A707" t="s">
        <v>2298</v>
      </c>
      <c r="B707" s="1">
        <v>45919</v>
      </c>
      <c r="C707">
        <v>9</v>
      </c>
      <c r="D707">
        <v>520461</v>
      </c>
      <c r="E707" t="s">
        <v>9007</v>
      </c>
      <c r="F707" t="s">
        <v>93</v>
      </c>
      <c r="G707" t="s">
        <v>759</v>
      </c>
      <c r="H707" t="s">
        <v>9165</v>
      </c>
      <c r="I707" t="s">
        <v>7668</v>
      </c>
      <c r="J707" t="s">
        <v>1801</v>
      </c>
      <c r="K707" s="318"/>
      <c r="L707" t="s">
        <v>391</v>
      </c>
      <c r="M707" s="319">
        <v>45981</v>
      </c>
      <c r="N707" s="318">
        <v>11</v>
      </c>
      <c r="O707" s="318"/>
      <c r="P707" s="318"/>
      <c r="Q707" s="319"/>
      <c r="R707" s="318"/>
      <c r="AA707" s="318" t="s">
        <v>182</v>
      </c>
      <c r="AB707" s="318">
        <v>50033468</v>
      </c>
      <c r="AC707" s="318" t="s">
        <v>35</v>
      </c>
      <c r="AD707" t="s">
        <v>7660</v>
      </c>
      <c r="AE707" s="318">
        <v>27</v>
      </c>
      <c r="AF707" s="320">
        <v>128287</v>
      </c>
      <c r="AG707" s="318"/>
      <c r="AH707" s="320"/>
    </row>
    <row r="708" spans="1:34">
      <c r="A708" t="s">
        <v>2301</v>
      </c>
      <c r="B708" s="1">
        <v>45919</v>
      </c>
      <c r="C708">
        <v>9</v>
      </c>
      <c r="D708">
        <v>520462</v>
      </c>
      <c r="E708" t="s">
        <v>9166</v>
      </c>
      <c r="F708" t="s">
        <v>93</v>
      </c>
      <c r="G708" t="s">
        <v>7773</v>
      </c>
      <c r="H708" t="s">
        <v>9167</v>
      </c>
      <c r="I708" t="s">
        <v>7690</v>
      </c>
      <c r="J708" t="s">
        <v>158</v>
      </c>
      <c r="K708" s="318"/>
      <c r="L708">
        <v>45932</v>
      </c>
      <c r="M708" s="319">
        <v>45946</v>
      </c>
      <c r="N708" s="318">
        <v>10</v>
      </c>
      <c r="O708" s="318"/>
      <c r="P708" s="318"/>
      <c r="Q708" s="319"/>
      <c r="R708" s="318"/>
      <c r="AA708" s="318" t="s">
        <v>77</v>
      </c>
      <c r="AB708" s="318">
        <v>50033461</v>
      </c>
      <c r="AC708" s="318" t="s">
        <v>101</v>
      </c>
      <c r="AD708" t="s">
        <v>7660</v>
      </c>
      <c r="AE708" s="318">
        <v>27</v>
      </c>
      <c r="AF708" s="320">
        <v>158787</v>
      </c>
      <c r="AG708" s="318">
        <v>31</v>
      </c>
      <c r="AH708" s="320"/>
    </row>
    <row r="709" spans="1:34">
      <c r="A709" t="s">
        <v>2304</v>
      </c>
      <c r="B709" s="1">
        <v>45920</v>
      </c>
      <c r="C709">
        <v>9</v>
      </c>
      <c r="D709">
        <v>520463</v>
      </c>
      <c r="E709" t="s">
        <v>9168</v>
      </c>
      <c r="F709" t="s">
        <v>93</v>
      </c>
      <c r="G709" t="s">
        <v>7860</v>
      </c>
      <c r="H709" t="s">
        <v>9169</v>
      </c>
      <c r="I709" t="s">
        <v>7668</v>
      </c>
      <c r="J709" t="s">
        <v>158</v>
      </c>
      <c r="K709" s="318"/>
      <c r="L709">
        <v>45932</v>
      </c>
      <c r="M709" s="319">
        <v>45953</v>
      </c>
      <c r="N709" s="318">
        <v>10</v>
      </c>
      <c r="O709" s="318"/>
      <c r="P709" s="318"/>
      <c r="Q709" s="319"/>
      <c r="R709" s="318"/>
      <c r="AA709" s="318" t="s">
        <v>77</v>
      </c>
      <c r="AB709" s="318">
        <v>50033411</v>
      </c>
      <c r="AC709" s="318" t="s">
        <v>101</v>
      </c>
      <c r="AD709" t="s">
        <v>7669</v>
      </c>
      <c r="AE709" s="318">
        <v>21</v>
      </c>
      <c r="AF709" s="320">
        <v>207228</v>
      </c>
      <c r="AG709" s="318">
        <v>95</v>
      </c>
      <c r="AH709" s="320"/>
    </row>
    <row r="710" spans="1:34">
      <c r="A710" t="s">
        <v>2308</v>
      </c>
      <c r="B710" s="1">
        <v>45920</v>
      </c>
      <c r="C710">
        <v>9</v>
      </c>
      <c r="D710">
        <v>520464</v>
      </c>
      <c r="E710" t="s">
        <v>9170</v>
      </c>
      <c r="F710" t="s">
        <v>93</v>
      </c>
      <c r="G710" t="s">
        <v>7666</v>
      </c>
      <c r="H710" t="s">
        <v>8828</v>
      </c>
      <c r="I710" t="s">
        <v>6259</v>
      </c>
      <c r="J710" t="s">
        <v>158</v>
      </c>
      <c r="K710" s="318"/>
      <c r="L710">
        <v>45932</v>
      </c>
      <c r="M710" s="319">
        <v>45938</v>
      </c>
      <c r="N710" s="318">
        <v>10</v>
      </c>
      <c r="O710" s="318"/>
      <c r="P710" s="318"/>
      <c r="Q710" s="319"/>
      <c r="R710" s="318"/>
      <c r="AA710" s="318" t="s">
        <v>109</v>
      </c>
      <c r="AB710" s="318">
        <v>50033424</v>
      </c>
      <c r="AC710" s="318" t="s">
        <v>95</v>
      </c>
      <c r="AD710" t="s">
        <v>7669</v>
      </c>
      <c r="AE710" s="318">
        <v>21</v>
      </c>
      <c r="AF710" s="320">
        <v>159930</v>
      </c>
      <c r="AG710" s="318">
        <v>31</v>
      </c>
      <c r="AH710" s="320"/>
    </row>
    <row r="711" spans="1:34">
      <c r="A711" t="s">
        <v>2309</v>
      </c>
      <c r="B711" s="1">
        <v>45920</v>
      </c>
      <c r="C711">
        <v>9</v>
      </c>
      <c r="D711">
        <v>520465</v>
      </c>
      <c r="E711" t="s">
        <v>9171</v>
      </c>
      <c r="F711" t="s">
        <v>93</v>
      </c>
      <c r="G711" t="s">
        <v>7904</v>
      </c>
      <c r="H711" t="s">
        <v>9172</v>
      </c>
      <c r="I711" t="s">
        <v>7668</v>
      </c>
      <c r="J711" t="s">
        <v>158</v>
      </c>
      <c r="K711" s="318"/>
      <c r="L711">
        <v>45926</v>
      </c>
      <c r="M711" s="319">
        <v>45940</v>
      </c>
      <c r="N711" s="318">
        <v>10</v>
      </c>
      <c r="O711" s="318"/>
      <c r="P711" s="318"/>
      <c r="Q711" s="319"/>
      <c r="R711" s="318"/>
      <c r="AA711" s="318" t="s">
        <v>109</v>
      </c>
      <c r="AB711" s="318">
        <v>50033438</v>
      </c>
      <c r="AC711" s="318" t="s">
        <v>95</v>
      </c>
      <c r="AD711" t="s">
        <v>7660</v>
      </c>
      <c r="AE711" s="318">
        <v>21</v>
      </c>
      <c r="AF711" s="320">
        <v>133019</v>
      </c>
      <c r="AG711" s="318">
        <v>10</v>
      </c>
      <c r="AH711" s="320"/>
    </row>
    <row r="712" spans="1:34">
      <c r="A712" t="s">
        <v>2313</v>
      </c>
      <c r="B712" s="1">
        <v>45920</v>
      </c>
      <c r="C712">
        <v>9</v>
      </c>
      <c r="D712">
        <v>520466</v>
      </c>
      <c r="E712" t="s">
        <v>9173</v>
      </c>
      <c r="F712" t="s">
        <v>93</v>
      </c>
      <c r="G712" t="s">
        <v>58</v>
      </c>
      <c r="H712" t="s">
        <v>9174</v>
      </c>
      <c r="I712" t="s">
        <v>7704</v>
      </c>
      <c r="J712" t="s">
        <v>158</v>
      </c>
      <c r="K712" s="318"/>
      <c r="L712">
        <v>45926</v>
      </c>
      <c r="M712" s="319">
        <v>45946</v>
      </c>
      <c r="N712" s="318">
        <v>10</v>
      </c>
      <c r="O712" s="318"/>
      <c r="P712" s="318"/>
      <c r="Q712" s="319"/>
      <c r="R712" s="318"/>
      <c r="AA712" s="318" t="s">
        <v>109</v>
      </c>
      <c r="AB712" s="318">
        <v>50033483</v>
      </c>
      <c r="AC712" s="318" t="s">
        <v>95</v>
      </c>
      <c r="AD712" t="s">
        <v>7660</v>
      </c>
      <c r="AE712" s="318">
        <v>21</v>
      </c>
      <c r="AF712" s="320">
        <v>134600</v>
      </c>
      <c r="AG712" s="318">
        <v>10</v>
      </c>
      <c r="AH712" s="320"/>
    </row>
    <row r="713" spans="1:34">
      <c r="A713" t="s">
        <v>2317</v>
      </c>
      <c r="B713" s="1">
        <v>45922</v>
      </c>
      <c r="C713">
        <v>9</v>
      </c>
      <c r="D713">
        <v>520467</v>
      </c>
      <c r="E713" t="s">
        <v>9175</v>
      </c>
      <c r="F713" t="s">
        <v>93</v>
      </c>
      <c r="G713" t="s">
        <v>7696</v>
      </c>
      <c r="H713" t="s">
        <v>9176</v>
      </c>
      <c r="I713" t="s">
        <v>7800</v>
      </c>
      <c r="J713" t="s">
        <v>158</v>
      </c>
      <c r="K713" s="318"/>
      <c r="L713">
        <v>45933</v>
      </c>
      <c r="M713" s="319">
        <v>45940</v>
      </c>
      <c r="N713" s="318">
        <v>10</v>
      </c>
      <c r="O713" s="318"/>
      <c r="P713" s="318"/>
      <c r="Q713" s="319"/>
      <c r="R713" s="318"/>
      <c r="AA713" s="318" t="s">
        <v>109</v>
      </c>
      <c r="AB713" s="318">
        <v>50033586</v>
      </c>
      <c r="AC713" s="318" t="s">
        <v>95</v>
      </c>
      <c r="AD713" t="s">
        <v>7660</v>
      </c>
      <c r="AE713" s="318">
        <v>27</v>
      </c>
      <c r="AF713" s="320">
        <v>167974</v>
      </c>
      <c r="AG713" s="318">
        <v>11</v>
      </c>
      <c r="AH713" s="320"/>
    </row>
    <row r="714" spans="1:34">
      <c r="A714" t="s">
        <v>2320</v>
      </c>
      <c r="B714" s="1">
        <v>45922</v>
      </c>
      <c r="C714">
        <v>9</v>
      </c>
      <c r="D714">
        <v>520468</v>
      </c>
      <c r="E714" t="s">
        <v>9177</v>
      </c>
      <c r="F714" t="s">
        <v>6574</v>
      </c>
      <c r="G714" t="s">
        <v>7666</v>
      </c>
      <c r="H714" t="s">
        <v>9178</v>
      </c>
      <c r="I714" t="s">
        <v>7834</v>
      </c>
      <c r="J714" t="s">
        <v>158</v>
      </c>
      <c r="K714" s="318"/>
      <c r="L714">
        <v>45936</v>
      </c>
      <c r="M714" s="319">
        <v>45946</v>
      </c>
      <c r="N714" s="318">
        <v>10</v>
      </c>
      <c r="O714" s="318"/>
      <c r="P714" s="318"/>
      <c r="Q714" s="319"/>
      <c r="R714" s="318"/>
      <c r="AA714" s="318" t="s">
        <v>109</v>
      </c>
      <c r="AB714" s="318">
        <v>50033554</v>
      </c>
      <c r="AC714" s="318" t="s">
        <v>95</v>
      </c>
      <c r="AD714" t="s">
        <v>7669</v>
      </c>
      <c r="AE714" s="318">
        <v>48</v>
      </c>
      <c r="AF714" s="320">
        <v>145215</v>
      </c>
      <c r="AG714" s="318">
        <v>14</v>
      </c>
      <c r="AH714" s="320"/>
    </row>
    <row r="715" spans="1:34">
      <c r="A715" t="s">
        <v>2323</v>
      </c>
      <c r="B715" s="1">
        <v>45924</v>
      </c>
      <c r="C715">
        <v>9</v>
      </c>
      <c r="D715">
        <v>520469</v>
      </c>
      <c r="E715" t="s">
        <v>9179</v>
      </c>
      <c r="F715" t="s">
        <v>93</v>
      </c>
      <c r="G715" t="s">
        <v>8346</v>
      </c>
      <c r="H715" t="s">
        <v>9180</v>
      </c>
      <c r="I715" t="s">
        <v>7698</v>
      </c>
      <c r="J715" t="s">
        <v>158</v>
      </c>
      <c r="K715" s="318"/>
      <c r="L715">
        <v>45933</v>
      </c>
      <c r="M715" s="319">
        <v>45954</v>
      </c>
      <c r="N715" s="318">
        <v>10</v>
      </c>
      <c r="O715" s="318"/>
      <c r="P715" s="318"/>
      <c r="Q715" s="319"/>
      <c r="R715" s="318"/>
      <c r="AA715" s="318" t="s">
        <v>77</v>
      </c>
      <c r="AB715" s="318">
        <v>50033734</v>
      </c>
      <c r="AC715" s="318" t="s">
        <v>101</v>
      </c>
      <c r="AD715" t="s">
        <v>7660</v>
      </c>
      <c r="AE715" s="318">
        <v>20</v>
      </c>
      <c r="AF715" s="320">
        <v>179034</v>
      </c>
      <c r="AG715" s="318">
        <v>12</v>
      </c>
      <c r="AH715" s="320"/>
    </row>
    <row r="716" spans="1:34">
      <c r="A716" t="s">
        <v>2326</v>
      </c>
      <c r="B716" s="1">
        <v>45924</v>
      </c>
      <c r="C716">
        <v>9</v>
      </c>
      <c r="D716">
        <v>520470</v>
      </c>
      <c r="E716" t="s">
        <v>9181</v>
      </c>
      <c r="F716" t="s">
        <v>93</v>
      </c>
      <c r="G716" t="s">
        <v>7666</v>
      </c>
      <c r="H716" t="s">
        <v>9182</v>
      </c>
      <c r="I716" t="s">
        <v>7668</v>
      </c>
      <c r="J716" t="s">
        <v>1340</v>
      </c>
      <c r="K716" s="318"/>
      <c r="L716">
        <v>45926</v>
      </c>
      <c r="M716" s="319">
        <v>45946</v>
      </c>
      <c r="N716" s="318">
        <v>10</v>
      </c>
      <c r="O716" s="318"/>
      <c r="P716" s="318"/>
      <c r="Q716" s="319"/>
      <c r="R716" s="318"/>
      <c r="AA716" s="318" t="s">
        <v>109</v>
      </c>
      <c r="AB716" s="318">
        <v>50033732</v>
      </c>
      <c r="AC716" s="318" t="s">
        <v>95</v>
      </c>
      <c r="AD716" t="s">
        <v>7669</v>
      </c>
      <c r="AE716" s="318">
        <v>21</v>
      </c>
      <c r="AF716" s="320">
        <v>158155</v>
      </c>
      <c r="AG716" s="318">
        <v>79</v>
      </c>
      <c r="AH716" s="320"/>
    </row>
    <row r="717" spans="1:34">
      <c r="A717" t="s">
        <v>2329</v>
      </c>
      <c r="B717" s="1">
        <v>45925</v>
      </c>
      <c r="C717">
        <v>9</v>
      </c>
      <c r="D717">
        <v>520471</v>
      </c>
      <c r="E717" t="s">
        <v>9183</v>
      </c>
      <c r="F717" t="s">
        <v>93</v>
      </c>
      <c r="G717" t="s">
        <v>7860</v>
      </c>
      <c r="H717" t="s">
        <v>9184</v>
      </c>
      <c r="I717" t="s">
        <v>7698</v>
      </c>
      <c r="J717" t="s">
        <v>158</v>
      </c>
      <c r="K717" s="318"/>
      <c r="L717">
        <v>45926</v>
      </c>
      <c r="M717" s="319">
        <v>45940</v>
      </c>
      <c r="N717" s="318">
        <v>10</v>
      </c>
      <c r="O717" s="318"/>
      <c r="P717" s="318"/>
      <c r="Q717" s="319"/>
      <c r="R717" s="318"/>
      <c r="AA717" s="318" t="s">
        <v>109</v>
      </c>
      <c r="AB717" s="318">
        <v>50034250</v>
      </c>
      <c r="AC717" s="318" t="s">
        <v>95</v>
      </c>
      <c r="AD717" t="s">
        <v>7669</v>
      </c>
      <c r="AE717" s="318">
        <v>20</v>
      </c>
      <c r="AF717" s="320">
        <v>212939</v>
      </c>
      <c r="AG717" s="318">
        <v>40</v>
      </c>
      <c r="AH717" s="320"/>
    </row>
    <row r="718" spans="1:34">
      <c r="A718" t="s">
        <v>2332</v>
      </c>
      <c r="B718" s="1">
        <v>45901</v>
      </c>
      <c r="C718">
        <v>9</v>
      </c>
      <c r="D718">
        <v>520472</v>
      </c>
      <c r="E718" t="s">
        <v>1729</v>
      </c>
      <c r="F718" t="s">
        <v>93</v>
      </c>
      <c r="G718" t="s">
        <v>7661</v>
      </c>
      <c r="I718" t="s">
        <v>43</v>
      </c>
      <c r="J718" t="s">
        <v>1801</v>
      </c>
      <c r="K718" s="318"/>
      <c r="L718" t="s">
        <v>391</v>
      </c>
      <c r="M718" s="319">
        <v>45930</v>
      </c>
      <c r="N718" s="318">
        <v>9</v>
      </c>
      <c r="O718" s="318"/>
      <c r="P718" s="318"/>
      <c r="Q718" s="319"/>
      <c r="R718" s="318"/>
      <c r="AA718" s="318" t="s">
        <v>83</v>
      </c>
      <c r="AB718" s="318">
        <v>520901</v>
      </c>
      <c r="AC718" s="318" t="s">
        <v>84</v>
      </c>
      <c r="AD718" t="s">
        <v>7660</v>
      </c>
      <c r="AE718" s="318">
        <v>100</v>
      </c>
      <c r="AF718" s="320">
        <v>262202</v>
      </c>
      <c r="AG718" s="318"/>
      <c r="AH718" s="320"/>
    </row>
    <row r="719" spans="1:34">
      <c r="A719" t="s">
        <v>2335</v>
      </c>
      <c r="B719" s="1">
        <v>45898</v>
      </c>
      <c r="C719">
        <v>8</v>
      </c>
      <c r="D719">
        <v>520473</v>
      </c>
      <c r="E719" t="s">
        <v>1729</v>
      </c>
      <c r="F719" t="s">
        <v>93</v>
      </c>
      <c r="G719" t="s">
        <v>7661</v>
      </c>
      <c r="I719" t="s">
        <v>43</v>
      </c>
      <c r="J719" t="s">
        <v>1801</v>
      </c>
      <c r="K719" s="318"/>
      <c r="L719" t="s">
        <v>391</v>
      </c>
      <c r="M719" s="319">
        <v>45930</v>
      </c>
      <c r="N719" s="318">
        <v>9</v>
      </c>
      <c r="O719" s="318"/>
      <c r="P719" s="318"/>
      <c r="Q719" s="319"/>
      <c r="R719" s="318"/>
      <c r="AA719" s="318" t="s">
        <v>83</v>
      </c>
      <c r="AB719" s="318">
        <v>520902</v>
      </c>
      <c r="AC719" s="318" t="s">
        <v>84</v>
      </c>
      <c r="AD719" t="s">
        <v>7660</v>
      </c>
      <c r="AE719" s="318">
        <v>100</v>
      </c>
      <c r="AF719" s="320">
        <v>73713</v>
      </c>
      <c r="AG719" s="318"/>
      <c r="AH719" s="320"/>
    </row>
    <row r="720" spans="1:34">
      <c r="A720" t="s">
        <v>2338</v>
      </c>
      <c r="B720" s="1">
        <v>45900</v>
      </c>
      <c r="C720">
        <v>8</v>
      </c>
      <c r="D720">
        <v>520474</v>
      </c>
      <c r="E720" t="s">
        <v>1729</v>
      </c>
      <c r="F720" t="s">
        <v>93</v>
      </c>
      <c r="G720" t="s">
        <v>7661</v>
      </c>
      <c r="I720" t="s">
        <v>43</v>
      </c>
      <c r="J720" t="s">
        <v>1801</v>
      </c>
      <c r="K720" s="318"/>
      <c r="L720" t="s">
        <v>391</v>
      </c>
      <c r="M720" s="319">
        <v>45930</v>
      </c>
      <c r="N720" s="318">
        <v>9</v>
      </c>
      <c r="O720" s="318"/>
      <c r="P720" s="318"/>
      <c r="Q720" s="319"/>
      <c r="R720" s="318"/>
      <c r="AA720" s="318" t="s">
        <v>83</v>
      </c>
      <c r="AB720" s="318">
        <v>520903</v>
      </c>
      <c r="AC720" s="318" t="s">
        <v>84</v>
      </c>
      <c r="AD720" t="s">
        <v>7660</v>
      </c>
      <c r="AE720" s="318">
        <v>100</v>
      </c>
      <c r="AF720" s="320">
        <v>35285</v>
      </c>
      <c r="AG720" s="318"/>
      <c r="AH720" s="320"/>
    </row>
    <row r="721" spans="1:34">
      <c r="A721" t="s">
        <v>2342</v>
      </c>
      <c r="B721" s="1">
        <v>45888</v>
      </c>
      <c r="C721">
        <v>8</v>
      </c>
      <c r="D721">
        <v>520475</v>
      </c>
      <c r="E721" t="s">
        <v>1729</v>
      </c>
      <c r="F721" t="s">
        <v>93</v>
      </c>
      <c r="G721" t="s">
        <v>7666</v>
      </c>
      <c r="I721" t="s">
        <v>43</v>
      </c>
      <c r="J721" t="s">
        <v>1801</v>
      </c>
      <c r="K721" s="318"/>
      <c r="L721" t="s">
        <v>391</v>
      </c>
      <c r="M721" s="319">
        <v>45930</v>
      </c>
      <c r="N721" s="318">
        <v>9</v>
      </c>
      <c r="O721" s="318"/>
      <c r="P721" s="318"/>
      <c r="Q721" s="319"/>
      <c r="R721" s="318"/>
      <c r="AA721" s="318" t="s">
        <v>83</v>
      </c>
      <c r="AB721" s="318">
        <v>520904</v>
      </c>
      <c r="AC721" s="318" t="s">
        <v>84</v>
      </c>
      <c r="AD721" t="s">
        <v>7660</v>
      </c>
      <c r="AE721" s="318">
        <v>100</v>
      </c>
      <c r="AF721" s="320">
        <v>44200</v>
      </c>
      <c r="AG721" s="318"/>
      <c r="AH721" s="320"/>
    </row>
    <row r="722" spans="1:34">
      <c r="A722" t="s">
        <v>2345</v>
      </c>
      <c r="B722" s="1">
        <v>45895</v>
      </c>
      <c r="C722">
        <v>8</v>
      </c>
      <c r="D722">
        <v>520476</v>
      </c>
      <c r="E722" t="s">
        <v>1843</v>
      </c>
      <c r="F722" t="s">
        <v>93</v>
      </c>
      <c r="G722" t="s">
        <v>7661</v>
      </c>
      <c r="I722" t="s">
        <v>43</v>
      </c>
      <c r="J722" t="s">
        <v>1801</v>
      </c>
      <c r="K722" s="318"/>
      <c r="L722" t="s">
        <v>391</v>
      </c>
      <c r="M722" s="319">
        <v>45930</v>
      </c>
      <c r="N722" s="318">
        <v>9</v>
      </c>
      <c r="O722" s="318"/>
      <c r="P722" s="318"/>
      <c r="Q722" s="319"/>
      <c r="R722" s="318"/>
      <c r="AA722" s="318" t="s">
        <v>83</v>
      </c>
      <c r="AB722" s="318">
        <v>50028115</v>
      </c>
      <c r="AC722" s="318" t="s">
        <v>84</v>
      </c>
      <c r="AD722" t="s">
        <v>7660</v>
      </c>
      <c r="AE722" s="318">
        <v>50</v>
      </c>
      <c r="AF722" s="320">
        <v>137740</v>
      </c>
      <c r="AG722" s="318"/>
      <c r="AH722" s="320"/>
    </row>
    <row r="723" spans="1:34">
      <c r="A723" t="s">
        <v>2348</v>
      </c>
      <c r="B723" s="1">
        <v>45925</v>
      </c>
      <c r="C723">
        <v>9</v>
      </c>
      <c r="D723">
        <v>520477</v>
      </c>
      <c r="E723" t="s">
        <v>9185</v>
      </c>
      <c r="F723" t="s">
        <v>93</v>
      </c>
      <c r="G723" t="s">
        <v>7773</v>
      </c>
      <c r="H723" t="s">
        <v>9186</v>
      </c>
      <c r="I723" t="s">
        <v>7677</v>
      </c>
      <c r="J723" t="s">
        <v>158</v>
      </c>
      <c r="K723" s="318"/>
      <c r="L723">
        <v>45945</v>
      </c>
      <c r="M723" s="319">
        <v>45951</v>
      </c>
      <c r="N723" s="318">
        <v>10</v>
      </c>
      <c r="O723" s="318"/>
      <c r="P723" s="318"/>
      <c r="Q723" s="319"/>
      <c r="R723" s="318"/>
      <c r="AA723" s="318" t="s">
        <v>77</v>
      </c>
      <c r="AB723" s="318">
        <v>50034273</v>
      </c>
      <c r="AC723" s="318" t="s">
        <v>101</v>
      </c>
      <c r="AD723" t="s">
        <v>7660</v>
      </c>
      <c r="AE723" s="318">
        <v>27</v>
      </c>
      <c r="AF723" s="320">
        <v>209919</v>
      </c>
      <c r="AG723" s="318">
        <v>26</v>
      </c>
      <c r="AH723" s="320"/>
    </row>
    <row r="724" spans="1:34">
      <c r="A724" t="s">
        <v>2351</v>
      </c>
      <c r="B724" s="1">
        <v>45929</v>
      </c>
      <c r="C724">
        <v>9</v>
      </c>
      <c r="D724">
        <v>520478</v>
      </c>
      <c r="E724" t="s">
        <v>8761</v>
      </c>
      <c r="F724" t="s">
        <v>93</v>
      </c>
      <c r="G724" t="s">
        <v>7841</v>
      </c>
      <c r="H724" t="s">
        <v>8762</v>
      </c>
      <c r="I724" t="s">
        <v>7668</v>
      </c>
      <c r="J724" t="s">
        <v>8376</v>
      </c>
      <c r="K724" s="318"/>
      <c r="L724" t="s">
        <v>391</v>
      </c>
      <c r="M724" s="319">
        <v>45971</v>
      </c>
      <c r="N724" s="318">
        <v>11</v>
      </c>
      <c r="O724" s="318"/>
      <c r="P724" s="318"/>
      <c r="Q724" s="319"/>
      <c r="R724" s="318"/>
      <c r="AA724" s="318" t="s">
        <v>77</v>
      </c>
      <c r="AB724" s="318">
        <v>50034442</v>
      </c>
      <c r="AC724" s="318" t="s">
        <v>101</v>
      </c>
      <c r="AD724" t="s">
        <v>7669</v>
      </c>
      <c r="AE724" s="318">
        <v>27</v>
      </c>
      <c r="AF724" s="320">
        <v>14957</v>
      </c>
      <c r="AG724" s="318"/>
      <c r="AH724" s="320"/>
    </row>
    <row r="725" spans="1:34">
      <c r="A725" t="s">
        <v>2354</v>
      </c>
      <c r="B725" s="1">
        <v>45929</v>
      </c>
      <c r="C725">
        <v>9</v>
      </c>
      <c r="D725">
        <v>520479</v>
      </c>
      <c r="E725" t="s">
        <v>9187</v>
      </c>
      <c r="F725" t="s">
        <v>93</v>
      </c>
      <c r="G725" t="s">
        <v>7904</v>
      </c>
      <c r="H725" t="s">
        <v>9188</v>
      </c>
      <c r="I725" t="s">
        <v>7883</v>
      </c>
      <c r="J725" t="s">
        <v>3093</v>
      </c>
      <c r="K725" s="318"/>
      <c r="L725" t="s">
        <v>391</v>
      </c>
      <c r="M725" s="319">
        <v>45933</v>
      </c>
      <c r="N725" s="318">
        <v>10</v>
      </c>
      <c r="O725" s="318"/>
      <c r="P725" s="318"/>
      <c r="Q725" s="319"/>
      <c r="R725" s="318"/>
      <c r="AA725" s="318" t="s">
        <v>109</v>
      </c>
      <c r="AB725" s="318">
        <v>50034559</v>
      </c>
      <c r="AC725" s="318" t="s">
        <v>95</v>
      </c>
      <c r="AD725" t="s">
        <v>7660</v>
      </c>
      <c r="AE725" s="318">
        <v>27</v>
      </c>
      <c r="AF725" s="320">
        <v>11367</v>
      </c>
      <c r="AG725" s="318"/>
      <c r="AH725" s="320"/>
    </row>
    <row r="726" spans="1:34">
      <c r="A726" t="s">
        <v>2357</v>
      </c>
      <c r="B726" s="1">
        <v>45929</v>
      </c>
      <c r="C726">
        <v>9</v>
      </c>
      <c r="D726">
        <v>520480</v>
      </c>
      <c r="E726" t="s">
        <v>9189</v>
      </c>
      <c r="F726" t="s">
        <v>93</v>
      </c>
      <c r="G726" t="s">
        <v>7778</v>
      </c>
      <c r="H726" t="s">
        <v>9190</v>
      </c>
      <c r="I726" t="s">
        <v>7800</v>
      </c>
      <c r="J726" t="s">
        <v>158</v>
      </c>
      <c r="K726" s="318"/>
      <c r="L726">
        <v>45933</v>
      </c>
      <c r="M726" s="319">
        <v>45946</v>
      </c>
      <c r="N726" s="318">
        <v>10</v>
      </c>
      <c r="O726" s="318"/>
      <c r="P726" s="318"/>
      <c r="Q726" s="319"/>
      <c r="R726" s="318"/>
      <c r="AA726" s="318" t="s">
        <v>109</v>
      </c>
      <c r="AB726" s="318">
        <v>50034501</v>
      </c>
      <c r="AC726" s="318" t="s">
        <v>95</v>
      </c>
      <c r="AD726" t="s">
        <v>7669</v>
      </c>
      <c r="AE726" s="318">
        <v>20</v>
      </c>
      <c r="AF726" s="320">
        <v>190210</v>
      </c>
      <c r="AG726" s="318">
        <v>23</v>
      </c>
      <c r="AH726" s="320"/>
    </row>
    <row r="727" spans="1:34">
      <c r="A727" t="s">
        <v>2361</v>
      </c>
      <c r="B727" s="1">
        <v>45929</v>
      </c>
      <c r="C727">
        <v>9</v>
      </c>
      <c r="D727">
        <v>520481</v>
      </c>
      <c r="E727" t="s">
        <v>9191</v>
      </c>
      <c r="F727" t="s">
        <v>93</v>
      </c>
      <c r="G727" t="s">
        <v>7696</v>
      </c>
      <c r="H727" t="s">
        <v>9192</v>
      </c>
      <c r="I727" t="s">
        <v>7698</v>
      </c>
      <c r="J727" t="s">
        <v>158</v>
      </c>
      <c r="K727" s="318"/>
      <c r="L727">
        <v>45937</v>
      </c>
      <c r="M727" s="319">
        <v>45946</v>
      </c>
      <c r="N727" s="318">
        <v>10</v>
      </c>
      <c r="O727" s="318"/>
      <c r="P727" s="318"/>
      <c r="Q727" s="319"/>
      <c r="R727" s="318"/>
      <c r="AA727" s="318" t="s">
        <v>77</v>
      </c>
      <c r="AB727" s="318">
        <v>50034495</v>
      </c>
      <c r="AC727" s="318" t="s">
        <v>101</v>
      </c>
      <c r="AD727" t="s">
        <v>7660</v>
      </c>
      <c r="AE727" s="318">
        <v>20</v>
      </c>
      <c r="AF727" s="320">
        <v>226900</v>
      </c>
      <c r="AG727" s="318">
        <v>54</v>
      </c>
      <c r="AH727" s="320"/>
    </row>
    <row r="728" spans="1:34">
      <c r="A728" t="s">
        <v>2364</v>
      </c>
      <c r="B728" s="1">
        <v>45929</v>
      </c>
      <c r="C728">
        <v>9</v>
      </c>
      <c r="D728">
        <v>520482</v>
      </c>
      <c r="E728" t="s">
        <v>9193</v>
      </c>
      <c r="F728" t="s">
        <v>93</v>
      </c>
      <c r="G728" t="s">
        <v>7904</v>
      </c>
      <c r="H728" t="s">
        <v>9194</v>
      </c>
      <c r="I728" t="s">
        <v>7769</v>
      </c>
      <c r="J728" t="s">
        <v>158</v>
      </c>
      <c r="K728" s="318"/>
      <c r="L728">
        <v>45937</v>
      </c>
      <c r="M728" s="319">
        <v>45947</v>
      </c>
      <c r="N728" s="318">
        <v>10</v>
      </c>
      <c r="O728" s="318"/>
      <c r="P728" s="318"/>
      <c r="Q728" s="319"/>
      <c r="R728" s="318"/>
      <c r="AA728" s="318" t="s">
        <v>77</v>
      </c>
      <c r="AB728" s="318">
        <v>50034536</v>
      </c>
      <c r="AC728" s="318" t="s">
        <v>101</v>
      </c>
      <c r="AD728" t="s">
        <v>7660</v>
      </c>
      <c r="AE728" s="318">
        <v>21</v>
      </c>
      <c r="AF728" s="320">
        <v>172293</v>
      </c>
      <c r="AG728" s="318">
        <v>33</v>
      </c>
      <c r="AH728" s="320"/>
    </row>
    <row r="729" spans="1:34">
      <c r="A729" t="s">
        <v>2367</v>
      </c>
      <c r="B729" s="1">
        <v>45929</v>
      </c>
      <c r="C729">
        <v>9</v>
      </c>
      <c r="D729">
        <v>520483</v>
      </c>
      <c r="E729" t="s">
        <v>9195</v>
      </c>
      <c r="F729" t="s">
        <v>93</v>
      </c>
      <c r="G729" t="s">
        <v>90</v>
      </c>
      <c r="H729" t="s">
        <v>9196</v>
      </c>
      <c r="I729" t="s">
        <v>93</v>
      </c>
      <c r="J729" t="s">
        <v>158</v>
      </c>
      <c r="K729" s="318"/>
      <c r="L729">
        <v>45937</v>
      </c>
      <c r="M729" s="319">
        <v>45950</v>
      </c>
      <c r="N729" s="318">
        <v>10</v>
      </c>
      <c r="O729" s="318"/>
      <c r="P729" s="318"/>
      <c r="Q729" s="319"/>
      <c r="R729" s="318"/>
      <c r="AA729" s="318" t="s">
        <v>109</v>
      </c>
      <c r="AB729" s="318">
        <v>50034531</v>
      </c>
      <c r="AC729" s="318" t="s">
        <v>95</v>
      </c>
      <c r="AD729" t="s">
        <v>7660</v>
      </c>
      <c r="AE729" s="318">
        <v>21</v>
      </c>
      <c r="AF729" s="320">
        <v>175532</v>
      </c>
      <c r="AG729" s="318">
        <v>19</v>
      </c>
      <c r="AH729" s="320"/>
    </row>
    <row r="730" spans="1:34">
      <c r="A730" t="s">
        <v>2370</v>
      </c>
      <c r="B730" s="1">
        <v>45929</v>
      </c>
      <c r="C730">
        <v>9</v>
      </c>
      <c r="D730">
        <v>520484</v>
      </c>
      <c r="E730" t="s">
        <v>9197</v>
      </c>
      <c r="F730" t="s">
        <v>93</v>
      </c>
      <c r="G730" t="s">
        <v>8346</v>
      </c>
      <c r="H730" t="s">
        <v>9198</v>
      </c>
      <c r="I730" t="s">
        <v>93</v>
      </c>
      <c r="J730" t="s">
        <v>158</v>
      </c>
      <c r="K730" s="318"/>
      <c r="L730">
        <v>45937</v>
      </c>
      <c r="M730" s="319">
        <v>45958</v>
      </c>
      <c r="N730" s="318">
        <v>10</v>
      </c>
      <c r="O730" s="318"/>
      <c r="P730" s="318"/>
      <c r="Q730" s="319"/>
      <c r="R730" s="318"/>
      <c r="AA730" s="318" t="s">
        <v>77</v>
      </c>
      <c r="AB730" s="318">
        <v>50034534</v>
      </c>
      <c r="AC730" s="318" t="s">
        <v>101</v>
      </c>
      <c r="AD730" t="s">
        <v>7660</v>
      </c>
      <c r="AE730" s="318">
        <v>21</v>
      </c>
      <c r="AF730" s="320">
        <v>162417</v>
      </c>
      <c r="AG730" s="318">
        <v>10</v>
      </c>
      <c r="AH730" s="320"/>
    </row>
    <row r="731" spans="1:34">
      <c r="A731" t="s">
        <v>2372</v>
      </c>
      <c r="B731" s="1">
        <v>45930</v>
      </c>
      <c r="C731">
        <v>9</v>
      </c>
      <c r="D731">
        <v>520485</v>
      </c>
      <c r="E731" t="s">
        <v>9199</v>
      </c>
      <c r="F731" t="s">
        <v>6574</v>
      </c>
      <c r="G731" t="s">
        <v>58</v>
      </c>
      <c r="H731" t="s">
        <v>9200</v>
      </c>
      <c r="I731" t="s">
        <v>7834</v>
      </c>
      <c r="J731" t="s">
        <v>158</v>
      </c>
      <c r="K731" s="318"/>
      <c r="L731">
        <v>45936</v>
      </c>
      <c r="M731" s="319">
        <v>45946</v>
      </c>
      <c r="N731" s="318">
        <v>10</v>
      </c>
      <c r="O731" s="318"/>
      <c r="P731" s="318"/>
      <c r="Q731" s="319"/>
      <c r="R731" s="318"/>
      <c r="AA731" s="318" t="s">
        <v>109</v>
      </c>
      <c r="AB731" s="318">
        <v>50034638</v>
      </c>
      <c r="AC731" s="318" t="s">
        <v>95</v>
      </c>
      <c r="AD731" t="s">
        <v>7669</v>
      </c>
      <c r="AE731" s="318">
        <v>48</v>
      </c>
      <c r="AF731" s="320">
        <v>212385</v>
      </c>
      <c r="AG731" s="318">
        <v>34</v>
      </c>
      <c r="AH731" s="320"/>
    </row>
    <row r="732" spans="1:34">
      <c r="A732" t="s">
        <v>2375</v>
      </c>
      <c r="B732" s="1">
        <v>45930</v>
      </c>
      <c r="C732">
        <v>9</v>
      </c>
      <c r="D732">
        <v>520486</v>
      </c>
      <c r="E732" t="s">
        <v>8944</v>
      </c>
      <c r="F732" t="s">
        <v>93</v>
      </c>
      <c r="G732" t="s">
        <v>7904</v>
      </c>
      <c r="H732" t="s">
        <v>9201</v>
      </c>
      <c r="I732" t="s">
        <v>6259</v>
      </c>
      <c r="J732" t="s">
        <v>8376</v>
      </c>
      <c r="K732" s="318"/>
      <c r="L732" t="s">
        <v>391</v>
      </c>
      <c r="M732" s="319">
        <v>45937</v>
      </c>
      <c r="N732" s="318">
        <v>10</v>
      </c>
      <c r="O732" s="318"/>
      <c r="P732" s="318"/>
      <c r="Q732" s="319"/>
      <c r="R732" s="318"/>
      <c r="AA732" s="318" t="s">
        <v>109</v>
      </c>
      <c r="AB732" s="318">
        <v>50034681</v>
      </c>
      <c r="AC732" s="318" t="s">
        <v>95</v>
      </c>
      <c r="AD732" t="s">
        <v>7660</v>
      </c>
      <c r="AE732" s="318">
        <v>21</v>
      </c>
      <c r="AF732" s="320">
        <v>30872</v>
      </c>
      <c r="AG732" s="318"/>
      <c r="AH732" s="320"/>
    </row>
    <row r="733" spans="1:34">
      <c r="A733" t="s">
        <v>2378</v>
      </c>
      <c r="B733" s="1">
        <v>45930</v>
      </c>
      <c r="C733">
        <v>9</v>
      </c>
      <c r="D733">
        <v>520487</v>
      </c>
      <c r="E733" t="s">
        <v>8926</v>
      </c>
      <c r="F733" t="s">
        <v>93</v>
      </c>
      <c r="G733" t="s">
        <v>7841</v>
      </c>
      <c r="H733" t="s">
        <v>8927</v>
      </c>
      <c r="I733" t="s">
        <v>7721</v>
      </c>
      <c r="J733" t="s">
        <v>8376</v>
      </c>
      <c r="K733" s="318"/>
      <c r="L733" t="s">
        <v>391</v>
      </c>
      <c r="M733" s="319">
        <v>45938</v>
      </c>
      <c r="N733" s="318">
        <v>10</v>
      </c>
      <c r="O733" s="318"/>
      <c r="P733" s="318"/>
      <c r="Q733" s="319"/>
      <c r="R733" s="318"/>
      <c r="AA733" s="318" t="s">
        <v>109</v>
      </c>
      <c r="AB733" s="318">
        <v>50034756</v>
      </c>
      <c r="AC733" s="318" t="s">
        <v>95</v>
      </c>
      <c r="AD733" t="s">
        <v>7669</v>
      </c>
      <c r="AE733" s="318">
        <v>21</v>
      </c>
      <c r="AF733" s="320">
        <v>29058</v>
      </c>
      <c r="AG733" s="318"/>
      <c r="AH733" s="320"/>
    </row>
    <row r="734" spans="1:34">
      <c r="A734" t="s">
        <v>2381</v>
      </c>
      <c r="B734" s="1">
        <v>45930</v>
      </c>
      <c r="C734">
        <v>9</v>
      </c>
      <c r="D734">
        <v>520488</v>
      </c>
      <c r="E734" t="s">
        <v>9202</v>
      </c>
      <c r="F734" t="s">
        <v>93</v>
      </c>
      <c r="G734" t="s">
        <v>9203</v>
      </c>
      <c r="H734" t="s">
        <v>9204</v>
      </c>
      <c r="I734" t="s">
        <v>7677</v>
      </c>
      <c r="J734" t="s">
        <v>1801</v>
      </c>
      <c r="K734" s="318"/>
      <c r="L734" t="s">
        <v>391</v>
      </c>
      <c r="M734" s="319">
        <v>45945</v>
      </c>
      <c r="N734" s="318">
        <v>10</v>
      </c>
      <c r="O734" s="318"/>
      <c r="P734" s="318"/>
      <c r="Q734" s="319"/>
      <c r="R734" s="318"/>
      <c r="AA734" s="318" t="s">
        <v>78</v>
      </c>
      <c r="AB734" s="318">
        <v>50034787</v>
      </c>
      <c r="AC734" s="318" t="s">
        <v>79</v>
      </c>
      <c r="AD734" t="s">
        <v>7669</v>
      </c>
      <c r="AE734" s="318">
        <v>21</v>
      </c>
      <c r="AF734" s="320">
        <v>12514</v>
      </c>
      <c r="AG734" s="318"/>
      <c r="AH734" s="320"/>
    </row>
    <row r="735" spans="1:34">
      <c r="A735" t="s">
        <v>2383</v>
      </c>
      <c r="B735" s="1">
        <v>45930</v>
      </c>
      <c r="C735">
        <v>9</v>
      </c>
      <c r="D735">
        <v>520489</v>
      </c>
      <c r="E735" t="s">
        <v>9205</v>
      </c>
      <c r="F735" t="s">
        <v>6574</v>
      </c>
      <c r="G735" t="s">
        <v>7860</v>
      </c>
      <c r="H735" t="s">
        <v>9206</v>
      </c>
      <c r="I735" t="s">
        <v>7834</v>
      </c>
      <c r="J735" t="s">
        <v>158</v>
      </c>
      <c r="K735" s="318"/>
      <c r="L735">
        <v>45947</v>
      </c>
      <c r="M735" s="319">
        <v>45957</v>
      </c>
      <c r="N735" s="318">
        <v>10</v>
      </c>
      <c r="O735" s="318"/>
      <c r="P735" s="318"/>
      <c r="Q735" s="319"/>
      <c r="R735" s="318"/>
      <c r="AA735" s="318" t="s">
        <v>77</v>
      </c>
      <c r="AB735" s="318">
        <v>50034774</v>
      </c>
      <c r="AC735" s="318" t="s">
        <v>101</v>
      </c>
      <c r="AD735" t="s">
        <v>7669</v>
      </c>
      <c r="AE735" s="318">
        <v>46</v>
      </c>
      <c r="AF735" s="320">
        <v>212965</v>
      </c>
      <c r="AG735" s="318">
        <v>63</v>
      </c>
      <c r="AH735" s="320"/>
    </row>
    <row r="736" spans="1:34">
      <c r="A736" t="s">
        <v>2386</v>
      </c>
      <c r="B736" s="1">
        <v>45930</v>
      </c>
      <c r="C736">
        <v>9</v>
      </c>
      <c r="D736">
        <v>520490</v>
      </c>
      <c r="E736" t="s">
        <v>9207</v>
      </c>
      <c r="F736" t="s">
        <v>6574</v>
      </c>
      <c r="G736" t="s">
        <v>7727</v>
      </c>
      <c r="H736" t="s">
        <v>9208</v>
      </c>
      <c r="I736" t="s">
        <v>7834</v>
      </c>
      <c r="J736" t="s">
        <v>158</v>
      </c>
      <c r="K736" s="318"/>
      <c r="L736">
        <v>45936</v>
      </c>
      <c r="M736" s="319">
        <v>45946</v>
      </c>
      <c r="N736" s="318">
        <v>10</v>
      </c>
      <c r="O736" s="318"/>
      <c r="P736" s="318"/>
      <c r="Q736" s="319"/>
      <c r="R736" s="318"/>
      <c r="AA736" s="318" t="s">
        <v>77</v>
      </c>
      <c r="AB736" s="318">
        <v>50034783</v>
      </c>
      <c r="AC736" s="318" t="s">
        <v>101</v>
      </c>
      <c r="AD736" t="s">
        <v>7669</v>
      </c>
      <c r="AE736" s="318">
        <v>46</v>
      </c>
      <c r="AF736" s="320">
        <v>200645</v>
      </c>
      <c r="AG736" s="318">
        <v>33</v>
      </c>
      <c r="AH736" s="320"/>
    </row>
    <row r="737" spans="1:34">
      <c r="A737" t="s">
        <v>2389</v>
      </c>
      <c r="B737" s="1">
        <v>45930</v>
      </c>
      <c r="C737">
        <v>9</v>
      </c>
      <c r="D737">
        <v>520491</v>
      </c>
      <c r="E737" t="s">
        <v>9209</v>
      </c>
      <c r="F737" t="s">
        <v>93</v>
      </c>
      <c r="G737" t="s">
        <v>752</v>
      </c>
      <c r="H737" t="s">
        <v>9210</v>
      </c>
      <c r="I737" t="s">
        <v>7690</v>
      </c>
      <c r="J737" t="s">
        <v>158</v>
      </c>
      <c r="K737" s="318"/>
      <c r="L737">
        <v>45937</v>
      </c>
      <c r="M737" s="319">
        <v>45954</v>
      </c>
      <c r="N737" s="318">
        <v>10</v>
      </c>
      <c r="O737" s="318"/>
      <c r="P737" s="318"/>
      <c r="Q737" s="319"/>
      <c r="R737" s="318"/>
      <c r="AA737" s="318" t="s">
        <v>109</v>
      </c>
      <c r="AB737" s="318">
        <v>50034877</v>
      </c>
      <c r="AC737" s="318" t="s">
        <v>95</v>
      </c>
      <c r="AD737" t="s">
        <v>7660</v>
      </c>
      <c r="AE737" s="318">
        <v>27</v>
      </c>
      <c r="AF737" s="320">
        <v>240043</v>
      </c>
      <c r="AG737" s="318">
        <v>64</v>
      </c>
      <c r="AH737" s="320"/>
    </row>
    <row r="738" spans="1:34">
      <c r="A738" t="s">
        <v>2392</v>
      </c>
      <c r="B738" s="1">
        <v>45930</v>
      </c>
      <c r="C738">
        <v>9</v>
      </c>
      <c r="D738">
        <v>520492</v>
      </c>
      <c r="E738" t="s">
        <v>9211</v>
      </c>
      <c r="F738" t="s">
        <v>93</v>
      </c>
      <c r="G738" t="s">
        <v>759</v>
      </c>
      <c r="H738" t="s">
        <v>9212</v>
      </c>
      <c r="I738" t="s">
        <v>7690</v>
      </c>
      <c r="J738" t="s">
        <v>158</v>
      </c>
      <c r="K738" s="318"/>
      <c r="L738">
        <v>45937</v>
      </c>
      <c r="M738" s="319">
        <v>45939</v>
      </c>
      <c r="N738" s="318">
        <v>10</v>
      </c>
      <c r="O738" s="318"/>
      <c r="P738" s="318"/>
      <c r="Q738" s="319"/>
      <c r="R738" s="318"/>
      <c r="AA738" s="318" t="s">
        <v>109</v>
      </c>
      <c r="AB738" s="318">
        <v>50034880</v>
      </c>
      <c r="AC738" s="318" t="s">
        <v>95</v>
      </c>
      <c r="AD738" t="s">
        <v>7660</v>
      </c>
      <c r="AE738" s="318">
        <v>27</v>
      </c>
      <c r="AF738" s="320">
        <v>140678</v>
      </c>
      <c r="AG738" s="318">
        <v>16</v>
      </c>
      <c r="AH738" s="320"/>
    </row>
    <row r="739" spans="1:34">
      <c r="A739" t="s">
        <v>2394</v>
      </c>
      <c r="B739" s="1">
        <v>45931</v>
      </c>
      <c r="C739">
        <v>10</v>
      </c>
      <c r="D739">
        <v>520493</v>
      </c>
      <c r="E739" t="s">
        <v>9213</v>
      </c>
      <c r="F739" t="s">
        <v>93</v>
      </c>
      <c r="G739" t="s">
        <v>7879</v>
      </c>
      <c r="H739" t="s">
        <v>9214</v>
      </c>
      <c r="I739" t="s">
        <v>9215</v>
      </c>
      <c r="J739" t="s">
        <v>158</v>
      </c>
      <c r="K739" s="318"/>
      <c r="L739">
        <v>45937</v>
      </c>
      <c r="M739" s="319">
        <v>45946</v>
      </c>
      <c r="N739" s="318">
        <v>10</v>
      </c>
      <c r="O739" s="318"/>
      <c r="P739" s="318"/>
      <c r="Q739" s="319"/>
      <c r="R739" s="318"/>
      <c r="AA739" s="318" t="s">
        <v>109</v>
      </c>
      <c r="AB739" s="318">
        <v>50034971</v>
      </c>
      <c r="AC739" s="318" t="s">
        <v>95</v>
      </c>
      <c r="AD739" t="s">
        <v>7660</v>
      </c>
      <c r="AE739" s="318">
        <v>21</v>
      </c>
      <c r="AF739" s="320">
        <v>220827</v>
      </c>
      <c r="AG739" s="318">
        <v>43</v>
      </c>
      <c r="AH739" s="320"/>
    </row>
    <row r="740" spans="1:34">
      <c r="A740" t="s">
        <v>2396</v>
      </c>
      <c r="B740" s="1">
        <v>45931</v>
      </c>
      <c r="C740">
        <v>10</v>
      </c>
      <c r="D740">
        <v>520494</v>
      </c>
      <c r="E740" t="s">
        <v>9216</v>
      </c>
      <c r="F740" t="s">
        <v>93</v>
      </c>
      <c r="G740" t="s">
        <v>90</v>
      </c>
      <c r="H740" t="s">
        <v>9217</v>
      </c>
      <c r="I740" t="s">
        <v>7883</v>
      </c>
      <c r="J740" t="s">
        <v>1554</v>
      </c>
      <c r="K740" s="318"/>
      <c r="L740">
        <v>45937</v>
      </c>
      <c r="M740" s="319">
        <v>45944</v>
      </c>
      <c r="N740" s="318">
        <v>10</v>
      </c>
      <c r="O740" s="318"/>
      <c r="P740" s="318"/>
      <c r="Q740" s="319"/>
      <c r="R740" s="318"/>
      <c r="AA740" s="318" t="s">
        <v>109</v>
      </c>
      <c r="AB740" s="318">
        <v>50035054</v>
      </c>
      <c r="AC740" s="318" t="s">
        <v>95</v>
      </c>
      <c r="AD740" t="s">
        <v>7660</v>
      </c>
      <c r="AE740" s="318">
        <v>23</v>
      </c>
      <c r="AF740" s="320">
        <v>134096</v>
      </c>
      <c r="AG740" s="318">
        <v>40</v>
      </c>
      <c r="AH740" s="320"/>
    </row>
    <row r="741" spans="1:34">
      <c r="A741" t="s">
        <v>2399</v>
      </c>
      <c r="B741" s="1">
        <v>45931</v>
      </c>
      <c r="C741">
        <v>10</v>
      </c>
      <c r="D741">
        <v>520495</v>
      </c>
      <c r="E741" t="s">
        <v>9218</v>
      </c>
      <c r="F741" t="s">
        <v>93</v>
      </c>
      <c r="G741" t="s">
        <v>8412</v>
      </c>
      <c r="H741" t="s">
        <v>9219</v>
      </c>
      <c r="I741" t="s">
        <v>6259</v>
      </c>
      <c r="J741" t="s">
        <v>151</v>
      </c>
      <c r="K741" s="318"/>
      <c r="L741" t="s">
        <v>391</v>
      </c>
      <c r="M741" s="319">
        <v>45945</v>
      </c>
      <c r="N741" s="318">
        <v>10</v>
      </c>
      <c r="O741" s="318"/>
      <c r="P741" s="318"/>
      <c r="Q741" s="319"/>
      <c r="R741" s="318"/>
      <c r="AA741" s="318" t="s">
        <v>78</v>
      </c>
      <c r="AB741" s="318">
        <v>50035052</v>
      </c>
      <c r="AC741" s="318" t="s">
        <v>79</v>
      </c>
      <c r="AD741" t="s">
        <v>7669</v>
      </c>
      <c r="AE741" s="318">
        <v>27</v>
      </c>
      <c r="AF741" s="320">
        <v>16510</v>
      </c>
      <c r="AG741" s="318"/>
      <c r="AH741" s="320"/>
    </row>
    <row r="742" spans="1:34">
      <c r="A742" t="s">
        <v>2401</v>
      </c>
      <c r="B742" s="1">
        <v>45932</v>
      </c>
      <c r="C742">
        <v>10</v>
      </c>
      <c r="D742">
        <v>520496</v>
      </c>
      <c r="E742" t="s">
        <v>8813</v>
      </c>
      <c r="F742" t="s">
        <v>93</v>
      </c>
      <c r="G742" t="s">
        <v>7904</v>
      </c>
      <c r="H742" t="s">
        <v>9220</v>
      </c>
      <c r="I742" t="s">
        <v>7769</v>
      </c>
      <c r="J742" t="s">
        <v>8376</v>
      </c>
      <c r="K742" s="318"/>
      <c r="L742" t="s">
        <v>391</v>
      </c>
      <c r="M742" s="319">
        <v>45940</v>
      </c>
      <c r="N742" s="318">
        <v>10</v>
      </c>
      <c r="O742" s="318"/>
      <c r="P742" s="318"/>
      <c r="Q742" s="319"/>
      <c r="R742" s="318"/>
      <c r="AA742" s="318" t="s">
        <v>77</v>
      </c>
      <c r="AB742" s="318">
        <v>50035256</v>
      </c>
      <c r="AC742" s="318" t="s">
        <v>101</v>
      </c>
      <c r="AD742" t="s">
        <v>7660</v>
      </c>
      <c r="AE742" s="318">
        <v>27</v>
      </c>
      <c r="AF742" s="320">
        <v>26539</v>
      </c>
      <c r="AG742" s="318"/>
      <c r="AH742" s="320"/>
    </row>
    <row r="743" spans="1:34">
      <c r="A743" t="s">
        <v>2403</v>
      </c>
      <c r="B743" s="1">
        <v>45933</v>
      </c>
      <c r="C743">
        <v>10</v>
      </c>
      <c r="D743">
        <v>520498</v>
      </c>
      <c r="E743" t="s">
        <v>9221</v>
      </c>
      <c r="F743" t="s">
        <v>93</v>
      </c>
      <c r="G743" t="s">
        <v>8386</v>
      </c>
      <c r="H743" t="s">
        <v>9222</v>
      </c>
      <c r="I743" t="s">
        <v>9223</v>
      </c>
      <c r="J743" t="s">
        <v>41</v>
      </c>
      <c r="K743" s="318"/>
      <c r="L743" t="s">
        <v>391</v>
      </c>
      <c r="M743" s="319">
        <v>45939</v>
      </c>
      <c r="N743" s="318">
        <v>10</v>
      </c>
      <c r="O743" s="318"/>
      <c r="P743" s="318"/>
      <c r="Q743" s="319"/>
      <c r="R743" s="318"/>
      <c r="AA743" s="318"/>
      <c r="AB743" s="318">
        <v>50035438</v>
      </c>
      <c r="AC743" s="318" t="s">
        <v>43</v>
      </c>
      <c r="AE743" s="318"/>
      <c r="AF743" s="320"/>
      <c r="AG743" s="318"/>
      <c r="AH743" s="320"/>
    </row>
    <row r="744" spans="1:34">
      <c r="A744" t="s">
        <v>2406</v>
      </c>
      <c r="B744" s="1">
        <v>45933</v>
      </c>
      <c r="C744">
        <v>10</v>
      </c>
      <c r="D744">
        <v>520499</v>
      </c>
      <c r="E744" t="s">
        <v>9224</v>
      </c>
      <c r="F744" t="s">
        <v>93</v>
      </c>
      <c r="G744" t="s">
        <v>90</v>
      </c>
      <c r="H744" t="s">
        <v>9225</v>
      </c>
      <c r="I744" t="s">
        <v>9226</v>
      </c>
      <c r="J744" t="s">
        <v>158</v>
      </c>
      <c r="K744" s="318"/>
      <c r="L744">
        <v>45945</v>
      </c>
      <c r="M744" s="319">
        <v>45957</v>
      </c>
      <c r="N744" s="318">
        <v>10</v>
      </c>
      <c r="O744" s="318"/>
      <c r="P744" s="318"/>
      <c r="Q744" s="319"/>
      <c r="R744" s="318"/>
      <c r="AA744" s="318" t="s">
        <v>77</v>
      </c>
      <c r="AB744" s="318">
        <v>50035451</v>
      </c>
      <c r="AC744" s="318" t="s">
        <v>101</v>
      </c>
      <c r="AD744" t="s">
        <v>7660</v>
      </c>
      <c r="AE744" s="318">
        <v>21</v>
      </c>
      <c r="AF744" s="320">
        <v>310803</v>
      </c>
      <c r="AG744" s="318">
        <v>31</v>
      </c>
      <c r="AH744" s="320"/>
    </row>
    <row r="745" spans="1:34">
      <c r="A745" t="s">
        <v>2409</v>
      </c>
      <c r="B745" s="1">
        <v>45933</v>
      </c>
      <c r="C745">
        <v>10</v>
      </c>
      <c r="D745">
        <v>520500</v>
      </c>
      <c r="E745" t="s">
        <v>9227</v>
      </c>
      <c r="F745" t="s">
        <v>93</v>
      </c>
      <c r="G745" t="s">
        <v>752</v>
      </c>
      <c r="H745" t="s">
        <v>9228</v>
      </c>
      <c r="I745" t="s">
        <v>9229</v>
      </c>
      <c r="J745" t="s">
        <v>158</v>
      </c>
      <c r="K745" s="318"/>
      <c r="L745">
        <v>45945</v>
      </c>
      <c r="M745" s="319">
        <v>45959</v>
      </c>
      <c r="N745" s="318">
        <v>10</v>
      </c>
      <c r="O745" s="318"/>
      <c r="P745" s="318"/>
      <c r="Q745" s="319"/>
      <c r="R745" s="318"/>
      <c r="AA745" s="318" t="s">
        <v>77</v>
      </c>
      <c r="AB745" s="318">
        <v>50035463</v>
      </c>
      <c r="AC745" s="318" t="s">
        <v>101</v>
      </c>
      <c r="AD745" t="s">
        <v>7660</v>
      </c>
      <c r="AE745" s="318">
        <v>27</v>
      </c>
      <c r="AF745" s="320">
        <v>246158</v>
      </c>
      <c r="AG745" s="318">
        <v>10</v>
      </c>
      <c r="AH745" s="320"/>
    </row>
    <row r="746" spans="1:34">
      <c r="A746" t="s">
        <v>2412</v>
      </c>
      <c r="B746" s="1">
        <v>45933</v>
      </c>
      <c r="C746">
        <v>10</v>
      </c>
      <c r="D746">
        <v>520501</v>
      </c>
      <c r="E746" t="s">
        <v>9230</v>
      </c>
      <c r="F746" t="s">
        <v>6574</v>
      </c>
      <c r="G746" t="s">
        <v>7727</v>
      </c>
      <c r="H746" t="s">
        <v>9231</v>
      </c>
      <c r="I746" t="s">
        <v>9232</v>
      </c>
      <c r="J746" t="s">
        <v>8690</v>
      </c>
      <c r="K746" s="318"/>
      <c r="L746">
        <v>45940</v>
      </c>
      <c r="M746" s="319">
        <v>45946</v>
      </c>
      <c r="N746" s="318">
        <v>10</v>
      </c>
      <c r="O746" s="318"/>
      <c r="P746" s="318"/>
      <c r="Q746" s="319"/>
      <c r="R746" s="318"/>
      <c r="AA746" s="318" t="s">
        <v>77</v>
      </c>
      <c r="AB746" s="318">
        <v>50034612</v>
      </c>
      <c r="AC746" s="318" t="s">
        <v>101</v>
      </c>
      <c r="AD746" t="s">
        <v>7669</v>
      </c>
      <c r="AE746" s="318">
        <v>50</v>
      </c>
      <c r="AF746" s="320">
        <v>152651</v>
      </c>
      <c r="AG746" s="318"/>
      <c r="AH746" s="320"/>
    </row>
    <row r="747" spans="1:34">
      <c r="A747" t="s">
        <v>2414</v>
      </c>
      <c r="B747" s="1">
        <v>45936</v>
      </c>
      <c r="C747">
        <v>10</v>
      </c>
      <c r="D747">
        <v>520502</v>
      </c>
      <c r="E747" t="s">
        <v>9233</v>
      </c>
      <c r="F747" t="s">
        <v>93</v>
      </c>
      <c r="G747" t="s">
        <v>7879</v>
      </c>
      <c r="H747" t="s">
        <v>9234</v>
      </c>
      <c r="I747" t="s">
        <v>7668</v>
      </c>
      <c r="J747" t="s">
        <v>1129</v>
      </c>
      <c r="K747" s="318"/>
      <c r="L747">
        <v>45945</v>
      </c>
      <c r="M747" s="319">
        <v>45974</v>
      </c>
      <c r="N747" s="318">
        <v>11</v>
      </c>
      <c r="O747" s="318"/>
      <c r="P747" s="318"/>
      <c r="Q747" s="319"/>
      <c r="R747" s="318"/>
      <c r="AA747" s="318" t="s">
        <v>77</v>
      </c>
      <c r="AB747" s="318">
        <v>50035557</v>
      </c>
      <c r="AC747" s="318" t="s">
        <v>101</v>
      </c>
      <c r="AD747" t="s">
        <v>7660</v>
      </c>
      <c r="AE747" s="318">
        <v>23</v>
      </c>
      <c r="AF747" s="320">
        <v>242201</v>
      </c>
      <c r="AG747" s="318">
        <v>24</v>
      </c>
      <c r="AH747" s="320"/>
    </row>
    <row r="748" spans="1:34">
      <c r="A748" t="s">
        <v>2417</v>
      </c>
      <c r="B748" s="1">
        <v>45936</v>
      </c>
      <c r="C748">
        <v>10</v>
      </c>
      <c r="D748">
        <v>520503</v>
      </c>
      <c r="E748" t="s">
        <v>8958</v>
      </c>
      <c r="F748" t="s">
        <v>93</v>
      </c>
      <c r="G748" t="s">
        <v>7879</v>
      </c>
      <c r="H748" t="s">
        <v>8959</v>
      </c>
      <c r="I748" t="s">
        <v>7800</v>
      </c>
      <c r="J748" t="s">
        <v>8376</v>
      </c>
      <c r="K748" s="318"/>
      <c r="L748" t="s">
        <v>391</v>
      </c>
      <c r="M748" s="319">
        <v>45937</v>
      </c>
      <c r="N748" s="318">
        <v>10</v>
      </c>
      <c r="O748" s="318"/>
      <c r="P748" s="318"/>
      <c r="Q748" s="319"/>
      <c r="R748" s="318"/>
      <c r="AA748" s="318" t="s">
        <v>109</v>
      </c>
      <c r="AB748" s="318">
        <v>50035672</v>
      </c>
      <c r="AC748" s="318" t="s">
        <v>95</v>
      </c>
      <c r="AD748" t="s">
        <v>7660</v>
      </c>
      <c r="AE748" s="318">
        <v>20</v>
      </c>
      <c r="AF748" s="320">
        <v>57949</v>
      </c>
      <c r="AG748" s="318"/>
      <c r="AH748" s="320"/>
    </row>
    <row r="749" spans="1:34">
      <c r="A749" t="s">
        <v>2418</v>
      </c>
      <c r="B749" s="1">
        <v>45936</v>
      </c>
      <c r="C749">
        <v>10</v>
      </c>
      <c r="D749">
        <v>520504</v>
      </c>
      <c r="E749" t="s">
        <v>9235</v>
      </c>
      <c r="F749" t="s">
        <v>93</v>
      </c>
      <c r="G749" t="s">
        <v>759</v>
      </c>
      <c r="H749" t="s">
        <v>9236</v>
      </c>
      <c r="I749" t="s">
        <v>7769</v>
      </c>
      <c r="J749" t="s">
        <v>158</v>
      </c>
      <c r="K749" s="318"/>
      <c r="L749">
        <v>45946</v>
      </c>
      <c r="M749" s="319">
        <v>45954</v>
      </c>
      <c r="N749" s="318">
        <v>10</v>
      </c>
      <c r="O749" s="318"/>
      <c r="P749" s="318"/>
      <c r="Q749" s="319"/>
      <c r="R749" s="318"/>
      <c r="AA749" s="318" t="s">
        <v>77</v>
      </c>
      <c r="AB749" s="318">
        <v>50035734</v>
      </c>
      <c r="AC749" s="318" t="s">
        <v>101</v>
      </c>
      <c r="AD749" t="s">
        <v>7660</v>
      </c>
      <c r="AE749" s="318">
        <v>27</v>
      </c>
      <c r="AF749" s="320">
        <v>216827</v>
      </c>
      <c r="AG749" s="318">
        <v>47</v>
      </c>
      <c r="AH749" s="320"/>
    </row>
    <row r="750" spans="1:34">
      <c r="A750" t="s">
        <v>2420</v>
      </c>
      <c r="B750" s="1">
        <v>45936</v>
      </c>
      <c r="C750">
        <v>10</v>
      </c>
      <c r="D750">
        <v>520505</v>
      </c>
      <c r="E750" t="s">
        <v>9237</v>
      </c>
      <c r="F750" t="s">
        <v>93</v>
      </c>
      <c r="G750" t="s">
        <v>7696</v>
      </c>
      <c r="H750" t="s">
        <v>9238</v>
      </c>
      <c r="I750" t="s">
        <v>9223</v>
      </c>
      <c r="J750" t="s">
        <v>158</v>
      </c>
      <c r="K750" s="318"/>
      <c r="L750">
        <v>45944</v>
      </c>
      <c r="M750" s="319">
        <v>45954</v>
      </c>
      <c r="N750" s="318">
        <v>10</v>
      </c>
      <c r="O750" s="318"/>
      <c r="P750" s="318"/>
      <c r="Q750" s="319"/>
      <c r="R750" s="318"/>
      <c r="AA750" s="318" t="s">
        <v>77</v>
      </c>
      <c r="AB750" s="318">
        <v>50035736</v>
      </c>
      <c r="AC750" s="318" t="s">
        <v>101</v>
      </c>
      <c r="AD750" t="s">
        <v>7660</v>
      </c>
      <c r="AE750" s="318">
        <v>27</v>
      </c>
      <c r="AF750" s="320">
        <v>219244</v>
      </c>
      <c r="AG750" s="318">
        <v>82</v>
      </c>
      <c r="AH750" s="320"/>
    </row>
    <row r="751" spans="1:34">
      <c r="A751" t="s">
        <v>2422</v>
      </c>
      <c r="B751" s="1">
        <v>45936</v>
      </c>
      <c r="C751">
        <v>10</v>
      </c>
      <c r="D751">
        <v>520506</v>
      </c>
      <c r="E751" t="s">
        <v>9239</v>
      </c>
      <c r="F751" t="s">
        <v>93</v>
      </c>
      <c r="G751" t="s">
        <v>7879</v>
      </c>
      <c r="H751" t="s">
        <v>9240</v>
      </c>
      <c r="I751" t="s">
        <v>6259</v>
      </c>
      <c r="J751" t="s">
        <v>158</v>
      </c>
      <c r="K751" s="318"/>
      <c r="L751">
        <v>45944</v>
      </c>
      <c r="M751" s="319">
        <v>45965</v>
      </c>
      <c r="N751" s="318">
        <v>11</v>
      </c>
      <c r="O751" s="318"/>
      <c r="P751" s="318"/>
      <c r="Q751" s="319"/>
      <c r="R751" s="318"/>
      <c r="AA751" s="318" t="s">
        <v>77</v>
      </c>
      <c r="AB751" s="318">
        <v>50035891</v>
      </c>
      <c r="AC751" s="318" t="s">
        <v>101</v>
      </c>
      <c r="AD751" t="s">
        <v>7660</v>
      </c>
      <c r="AE751" s="318">
        <v>21</v>
      </c>
      <c r="AF751" s="320">
        <v>266193</v>
      </c>
      <c r="AG751" s="318">
        <v>74</v>
      </c>
      <c r="AH751" s="320"/>
    </row>
    <row r="752" spans="1:34">
      <c r="A752" t="s">
        <v>2426</v>
      </c>
      <c r="B752" s="1">
        <v>45936</v>
      </c>
      <c r="C752">
        <v>10</v>
      </c>
      <c r="D752">
        <v>520507</v>
      </c>
      <c r="E752" t="s">
        <v>9241</v>
      </c>
      <c r="F752" t="s">
        <v>93</v>
      </c>
      <c r="G752" t="s">
        <v>90</v>
      </c>
      <c r="H752" t="s">
        <v>9242</v>
      </c>
      <c r="I752" t="s">
        <v>6259</v>
      </c>
      <c r="J752" t="s">
        <v>158</v>
      </c>
      <c r="K752" s="318"/>
      <c r="L752">
        <v>45944</v>
      </c>
      <c r="M752" s="319">
        <v>45965</v>
      </c>
      <c r="N752" s="318">
        <v>11</v>
      </c>
      <c r="O752" s="318"/>
      <c r="P752" s="318"/>
      <c r="Q752" s="319"/>
      <c r="R752" s="318"/>
      <c r="AA752" s="318" t="s">
        <v>77</v>
      </c>
      <c r="AB752" s="318">
        <v>50035871</v>
      </c>
      <c r="AC752" s="318" t="s">
        <v>101</v>
      </c>
      <c r="AD752" t="s">
        <v>7660</v>
      </c>
      <c r="AE752" s="318">
        <v>21</v>
      </c>
      <c r="AF752" s="320">
        <v>199205</v>
      </c>
      <c r="AG752" s="318">
        <v>36</v>
      </c>
      <c r="AH752" s="320"/>
    </row>
    <row r="753" spans="1:34">
      <c r="A753" t="s">
        <v>2430</v>
      </c>
      <c r="B753" s="1">
        <v>45936</v>
      </c>
      <c r="C753">
        <v>10</v>
      </c>
      <c r="D753">
        <v>520508</v>
      </c>
      <c r="E753" t="s">
        <v>9243</v>
      </c>
      <c r="F753" t="s">
        <v>93</v>
      </c>
      <c r="G753" t="s">
        <v>8346</v>
      </c>
      <c r="H753" t="s">
        <v>9244</v>
      </c>
      <c r="I753" t="s">
        <v>7704</v>
      </c>
      <c r="J753" t="s">
        <v>158</v>
      </c>
      <c r="K753" s="318"/>
      <c r="L753">
        <v>45953</v>
      </c>
      <c r="M753" s="319">
        <v>45967</v>
      </c>
      <c r="N753" s="318">
        <v>11</v>
      </c>
      <c r="O753" s="318"/>
      <c r="P753" s="318"/>
      <c r="Q753" s="319"/>
      <c r="R753" s="318"/>
      <c r="AA753" s="318" t="s">
        <v>77</v>
      </c>
      <c r="AB753" s="318">
        <v>50035837</v>
      </c>
      <c r="AC753" s="318" t="s">
        <v>101</v>
      </c>
      <c r="AD753" t="s">
        <v>7660</v>
      </c>
      <c r="AE753" s="318">
        <v>21</v>
      </c>
      <c r="AF753" s="320">
        <v>107734</v>
      </c>
      <c r="AG753" s="318">
        <v>22</v>
      </c>
      <c r="AH753" s="320"/>
    </row>
    <row r="754" spans="1:34">
      <c r="A754" t="s">
        <v>2433</v>
      </c>
      <c r="B754" s="1">
        <v>45936</v>
      </c>
      <c r="C754">
        <v>10</v>
      </c>
      <c r="D754">
        <v>520509</v>
      </c>
      <c r="E754" t="s">
        <v>9245</v>
      </c>
      <c r="F754" t="s">
        <v>6574</v>
      </c>
      <c r="G754" t="s">
        <v>58</v>
      </c>
      <c r="H754" t="s">
        <v>9246</v>
      </c>
      <c r="I754" t="s">
        <v>9232</v>
      </c>
      <c r="J754" t="s">
        <v>158</v>
      </c>
      <c r="K754" s="318"/>
      <c r="L754">
        <v>45940</v>
      </c>
      <c r="M754" s="319">
        <v>45957</v>
      </c>
      <c r="N754" s="318">
        <v>10</v>
      </c>
      <c r="O754" s="318"/>
      <c r="P754" s="318"/>
      <c r="Q754" s="319"/>
      <c r="R754" s="318"/>
      <c r="AA754" s="318" t="s">
        <v>77</v>
      </c>
      <c r="AB754" s="318">
        <v>50035836</v>
      </c>
      <c r="AC754" s="318" t="s">
        <v>101</v>
      </c>
      <c r="AD754" t="s">
        <v>7669</v>
      </c>
      <c r="AE754" s="318">
        <v>46</v>
      </c>
      <c r="AF754" s="320">
        <v>276076</v>
      </c>
      <c r="AG754" s="318">
        <v>123</v>
      </c>
      <c r="AH754" s="320"/>
    </row>
    <row r="755" spans="1:34">
      <c r="A755" t="s">
        <v>2434</v>
      </c>
      <c r="B755" s="1">
        <v>45936</v>
      </c>
      <c r="C755">
        <v>10</v>
      </c>
      <c r="D755">
        <v>520510</v>
      </c>
      <c r="E755" t="s">
        <v>9247</v>
      </c>
      <c r="F755" t="s">
        <v>93</v>
      </c>
      <c r="G755" t="s">
        <v>7696</v>
      </c>
      <c r="H755" t="s">
        <v>9248</v>
      </c>
      <c r="I755" t="s">
        <v>7698</v>
      </c>
      <c r="J755" t="s">
        <v>158</v>
      </c>
      <c r="K755" s="318"/>
      <c r="L755">
        <v>45944</v>
      </c>
      <c r="M755" s="319">
        <v>45966</v>
      </c>
      <c r="N755" s="318">
        <v>11</v>
      </c>
      <c r="O755" s="318"/>
      <c r="P755" s="318"/>
      <c r="Q755" s="319"/>
      <c r="R755" s="318"/>
      <c r="AA755" s="318" t="s">
        <v>77</v>
      </c>
      <c r="AB755" s="318">
        <v>50035911</v>
      </c>
      <c r="AC755" s="318" t="s">
        <v>101</v>
      </c>
      <c r="AD755" t="s">
        <v>7660</v>
      </c>
      <c r="AE755" s="318">
        <v>20</v>
      </c>
      <c r="AF755" s="320">
        <v>179593</v>
      </c>
      <c r="AG755" s="318">
        <v>80</v>
      </c>
      <c r="AH755" s="320"/>
    </row>
    <row r="756" spans="1:34">
      <c r="A756" t="s">
        <v>2436</v>
      </c>
      <c r="B756" s="1">
        <v>45937</v>
      </c>
      <c r="C756">
        <v>10</v>
      </c>
      <c r="D756">
        <v>520511</v>
      </c>
      <c r="E756" t="s">
        <v>7832</v>
      </c>
      <c r="F756" t="s">
        <v>6574</v>
      </c>
      <c r="G756" t="s">
        <v>7666</v>
      </c>
      <c r="H756" t="s">
        <v>9249</v>
      </c>
      <c r="I756" t="s">
        <v>7834</v>
      </c>
      <c r="J756" t="s">
        <v>8376</v>
      </c>
      <c r="K756" s="318"/>
      <c r="L756" t="s">
        <v>391</v>
      </c>
      <c r="M756" s="319">
        <v>46035</v>
      </c>
      <c r="N756" s="318">
        <v>1</v>
      </c>
      <c r="O756" s="318"/>
      <c r="P756" s="318"/>
      <c r="Q756" s="319"/>
      <c r="R756" s="318"/>
      <c r="AA756" s="318" t="s">
        <v>182</v>
      </c>
      <c r="AB756" s="318">
        <v>50035883</v>
      </c>
      <c r="AC756" s="318" t="s">
        <v>35</v>
      </c>
      <c r="AD756" t="s">
        <v>7669</v>
      </c>
      <c r="AE756" s="318">
        <v>46</v>
      </c>
      <c r="AF756" s="320">
        <v>66647</v>
      </c>
      <c r="AG756" s="318"/>
      <c r="AH756" s="320"/>
    </row>
    <row r="757" spans="1:34">
      <c r="A757" t="s">
        <v>2440</v>
      </c>
      <c r="B757" s="1">
        <v>45937</v>
      </c>
      <c r="C757">
        <v>10</v>
      </c>
      <c r="D757">
        <v>520512</v>
      </c>
      <c r="E757" t="s">
        <v>9250</v>
      </c>
      <c r="F757" t="s">
        <v>6574</v>
      </c>
      <c r="G757" t="s">
        <v>7860</v>
      </c>
      <c r="H757" t="s">
        <v>9251</v>
      </c>
      <c r="I757" t="s">
        <v>7834</v>
      </c>
      <c r="J757" t="s">
        <v>158</v>
      </c>
      <c r="K757" s="318"/>
      <c r="L757">
        <v>45947</v>
      </c>
      <c r="M757" s="319">
        <v>45960</v>
      </c>
      <c r="N757" s="318">
        <v>10</v>
      </c>
      <c r="O757" s="318"/>
      <c r="P757" s="318"/>
      <c r="Q757" s="319"/>
      <c r="R757" s="318"/>
      <c r="AA757" s="318" t="s">
        <v>77</v>
      </c>
      <c r="AB757" s="318">
        <v>50035856</v>
      </c>
      <c r="AC757" s="318" t="s">
        <v>101</v>
      </c>
      <c r="AD757" t="s">
        <v>7669</v>
      </c>
      <c r="AE757" s="318">
        <v>46</v>
      </c>
      <c r="AF757" s="320">
        <v>235896</v>
      </c>
      <c r="AG757" s="318">
        <v>106</v>
      </c>
      <c r="AH757" s="320"/>
    </row>
    <row r="758" spans="1:34">
      <c r="A758" t="s">
        <v>2443</v>
      </c>
      <c r="B758" s="1">
        <v>45937</v>
      </c>
      <c r="C758">
        <v>10</v>
      </c>
      <c r="D758">
        <v>520513</v>
      </c>
      <c r="E758" t="s">
        <v>9252</v>
      </c>
      <c r="F758" t="s">
        <v>6574</v>
      </c>
      <c r="G758" t="s">
        <v>58</v>
      </c>
      <c r="H758" t="s">
        <v>9150</v>
      </c>
      <c r="I758" t="s">
        <v>7834</v>
      </c>
      <c r="J758" t="s">
        <v>158</v>
      </c>
      <c r="K758" s="318"/>
      <c r="L758">
        <v>45936</v>
      </c>
      <c r="M758" s="319">
        <v>45937</v>
      </c>
      <c r="N758" s="318">
        <v>10</v>
      </c>
      <c r="O758" s="318"/>
      <c r="P758" s="318"/>
      <c r="Q758" s="319"/>
      <c r="R758" s="318"/>
      <c r="AA758" s="318" t="s">
        <v>109</v>
      </c>
      <c r="AB758" s="318">
        <v>50036028</v>
      </c>
      <c r="AC758" s="318" t="s">
        <v>95</v>
      </c>
      <c r="AD758" t="s">
        <v>7669</v>
      </c>
      <c r="AE758" s="318">
        <v>48</v>
      </c>
      <c r="AF758" s="320">
        <v>172262</v>
      </c>
      <c r="AG758" s="318">
        <v>10</v>
      </c>
      <c r="AH758" s="320"/>
    </row>
    <row r="759" spans="1:34">
      <c r="A759" t="s">
        <v>2446</v>
      </c>
      <c r="B759" s="1">
        <v>45937</v>
      </c>
      <c r="C759">
        <v>10</v>
      </c>
      <c r="D759">
        <v>520514</v>
      </c>
      <c r="E759" t="s">
        <v>9253</v>
      </c>
      <c r="F759" t="s">
        <v>6574</v>
      </c>
      <c r="G759" t="s">
        <v>7666</v>
      </c>
      <c r="H759" t="s">
        <v>9254</v>
      </c>
      <c r="I759" t="s">
        <v>7834</v>
      </c>
      <c r="J759" t="s">
        <v>158</v>
      </c>
      <c r="K759" s="318"/>
      <c r="L759">
        <v>45947</v>
      </c>
      <c r="M759" s="319">
        <v>45952</v>
      </c>
      <c r="N759" s="318">
        <v>10</v>
      </c>
      <c r="O759" s="318"/>
      <c r="P759" s="318"/>
      <c r="Q759" s="319"/>
      <c r="R759" s="318"/>
      <c r="AA759" s="318" t="s">
        <v>77</v>
      </c>
      <c r="AB759" s="318">
        <v>50036025</v>
      </c>
      <c r="AC759" s="318" t="s">
        <v>101</v>
      </c>
      <c r="AD759" t="s">
        <v>7669</v>
      </c>
      <c r="AE759" s="318">
        <v>48</v>
      </c>
      <c r="AF759" s="320">
        <v>206812</v>
      </c>
      <c r="AG759" s="318">
        <v>22</v>
      </c>
      <c r="AH759" s="320"/>
    </row>
    <row r="760" spans="1:34">
      <c r="A760" t="s">
        <v>2449</v>
      </c>
      <c r="B760" s="1">
        <v>45937</v>
      </c>
      <c r="C760">
        <v>10</v>
      </c>
      <c r="D760">
        <v>520515</v>
      </c>
      <c r="E760" t="s">
        <v>9255</v>
      </c>
      <c r="F760" t="s">
        <v>93</v>
      </c>
      <c r="G760" t="s">
        <v>752</v>
      </c>
      <c r="H760" t="s">
        <v>9256</v>
      </c>
      <c r="I760" t="s">
        <v>9215</v>
      </c>
      <c r="J760" t="s">
        <v>158</v>
      </c>
      <c r="K760" s="318"/>
      <c r="L760">
        <v>45945</v>
      </c>
      <c r="M760" s="319">
        <v>45968</v>
      </c>
      <c r="N760" s="318">
        <v>11</v>
      </c>
      <c r="O760" s="318"/>
      <c r="P760" s="318"/>
      <c r="Q760" s="319"/>
      <c r="R760" s="318"/>
      <c r="AA760" s="318" t="s">
        <v>77</v>
      </c>
      <c r="AB760" s="318">
        <v>50036141</v>
      </c>
      <c r="AC760" s="318" t="s">
        <v>101</v>
      </c>
      <c r="AD760" t="s">
        <v>7660</v>
      </c>
      <c r="AE760" s="318">
        <v>21</v>
      </c>
      <c r="AF760" s="320">
        <v>260099</v>
      </c>
      <c r="AG760" s="318">
        <v>88</v>
      </c>
      <c r="AH760" s="320"/>
    </row>
    <row r="761" spans="1:34">
      <c r="A761" t="s">
        <v>2452</v>
      </c>
      <c r="B761" s="1">
        <v>45937</v>
      </c>
      <c r="C761">
        <v>10</v>
      </c>
      <c r="D761">
        <v>520516</v>
      </c>
      <c r="E761" t="s">
        <v>9257</v>
      </c>
      <c r="F761" t="s">
        <v>93</v>
      </c>
      <c r="G761" t="s">
        <v>90</v>
      </c>
      <c r="H761" t="s">
        <v>9258</v>
      </c>
      <c r="I761" t="s">
        <v>9259</v>
      </c>
      <c r="J761" t="s">
        <v>158</v>
      </c>
      <c r="K761" s="318"/>
      <c r="L761">
        <v>45945</v>
      </c>
      <c r="M761" s="319">
        <v>45952</v>
      </c>
      <c r="N761" s="318">
        <v>10</v>
      </c>
      <c r="O761" s="318"/>
      <c r="P761" s="318"/>
      <c r="Q761" s="319"/>
      <c r="R761" s="318"/>
      <c r="AA761" s="318" t="s">
        <v>109</v>
      </c>
      <c r="AB761" s="318">
        <v>50036136</v>
      </c>
      <c r="AC761" s="318" t="s">
        <v>95</v>
      </c>
      <c r="AD761" t="s">
        <v>7660</v>
      </c>
      <c r="AE761" s="318">
        <v>21</v>
      </c>
      <c r="AF761" s="320">
        <v>229964</v>
      </c>
      <c r="AG761" s="318">
        <v>21</v>
      </c>
      <c r="AH761" s="320"/>
    </row>
    <row r="762" spans="1:34">
      <c r="A762" t="s">
        <v>2455</v>
      </c>
      <c r="B762" s="1">
        <v>45937</v>
      </c>
      <c r="C762">
        <v>10</v>
      </c>
      <c r="D762">
        <v>520517</v>
      </c>
      <c r="E762" t="s">
        <v>9260</v>
      </c>
      <c r="F762" t="s">
        <v>6574</v>
      </c>
      <c r="G762" t="s">
        <v>7778</v>
      </c>
      <c r="H762" t="s">
        <v>9261</v>
      </c>
      <c r="I762" t="s">
        <v>9232</v>
      </c>
      <c r="J762" t="s">
        <v>158</v>
      </c>
      <c r="K762" s="318"/>
      <c r="L762">
        <v>45944</v>
      </c>
      <c r="M762" s="319">
        <v>45952</v>
      </c>
      <c r="N762" s="318">
        <v>10</v>
      </c>
      <c r="O762" s="318"/>
      <c r="P762" s="318"/>
      <c r="Q762" s="319"/>
      <c r="R762" s="318"/>
      <c r="AA762" s="318" t="s">
        <v>78</v>
      </c>
      <c r="AB762" s="318">
        <v>50035966</v>
      </c>
      <c r="AC762" s="318" t="s">
        <v>79</v>
      </c>
      <c r="AD762" t="s">
        <v>7669</v>
      </c>
      <c r="AE762" s="318">
        <v>48</v>
      </c>
      <c r="AF762" s="320">
        <v>222228</v>
      </c>
      <c r="AG762" s="318">
        <v>44</v>
      </c>
      <c r="AH762" s="320"/>
    </row>
    <row r="763" spans="1:34">
      <c r="A763" t="s">
        <v>2458</v>
      </c>
      <c r="B763" s="1">
        <v>45937</v>
      </c>
      <c r="C763">
        <v>10</v>
      </c>
      <c r="D763">
        <v>520518</v>
      </c>
      <c r="E763" t="s">
        <v>9262</v>
      </c>
      <c r="F763" t="s">
        <v>93</v>
      </c>
      <c r="G763" t="s">
        <v>7773</v>
      </c>
      <c r="H763" t="s">
        <v>9263</v>
      </c>
      <c r="I763" t="s">
        <v>9264</v>
      </c>
      <c r="J763" t="s">
        <v>158</v>
      </c>
      <c r="K763" s="318"/>
      <c r="L763">
        <v>45944</v>
      </c>
      <c r="M763" s="319">
        <v>45967</v>
      </c>
      <c r="N763" s="318">
        <v>11</v>
      </c>
      <c r="O763" s="318"/>
      <c r="P763" s="318"/>
      <c r="Q763" s="319"/>
      <c r="R763" s="318"/>
      <c r="AA763" s="318" t="s">
        <v>77</v>
      </c>
      <c r="AB763" s="318">
        <v>50036303</v>
      </c>
      <c r="AC763" s="318" t="s">
        <v>101</v>
      </c>
      <c r="AD763" t="s">
        <v>7660</v>
      </c>
      <c r="AE763" s="318">
        <v>21</v>
      </c>
      <c r="AF763" s="320">
        <v>209046</v>
      </c>
      <c r="AG763" s="318">
        <v>28</v>
      </c>
      <c r="AH763" s="320"/>
    </row>
    <row r="764" spans="1:34">
      <c r="A764" t="s">
        <v>2459</v>
      </c>
      <c r="B764" s="1">
        <v>45938</v>
      </c>
      <c r="C764">
        <v>10</v>
      </c>
      <c r="D764">
        <v>520519</v>
      </c>
      <c r="E764" t="s">
        <v>8129</v>
      </c>
      <c r="F764" t="s">
        <v>93</v>
      </c>
      <c r="G764" t="s">
        <v>7666</v>
      </c>
      <c r="H764" t="s">
        <v>9265</v>
      </c>
      <c r="I764" t="s">
        <v>7698</v>
      </c>
      <c r="J764" t="s">
        <v>8376</v>
      </c>
      <c r="K764" s="318"/>
      <c r="L764" t="s">
        <v>391</v>
      </c>
      <c r="M764" s="319">
        <v>45945</v>
      </c>
      <c r="N764" s="318">
        <v>10</v>
      </c>
      <c r="O764" s="318"/>
      <c r="P764" s="318"/>
      <c r="Q764" s="319"/>
      <c r="R764" s="318"/>
      <c r="AA764" s="318" t="s">
        <v>109</v>
      </c>
      <c r="AB764" s="318">
        <v>50036306</v>
      </c>
      <c r="AC764" s="318" t="s">
        <v>95</v>
      </c>
      <c r="AD764" t="s">
        <v>7669</v>
      </c>
      <c r="AE764" s="318">
        <v>20</v>
      </c>
      <c r="AF764" s="320">
        <v>10614</v>
      </c>
      <c r="AG764" s="318"/>
      <c r="AH764" s="320"/>
    </row>
    <row r="765" spans="1:34">
      <c r="A765" t="s">
        <v>2463</v>
      </c>
      <c r="B765" s="1">
        <v>45938</v>
      </c>
      <c r="C765">
        <v>10</v>
      </c>
      <c r="D765">
        <v>520520</v>
      </c>
      <c r="E765" t="s">
        <v>9266</v>
      </c>
      <c r="F765" t="s">
        <v>93</v>
      </c>
      <c r="G765" t="s">
        <v>7841</v>
      </c>
      <c r="H765" t="s">
        <v>9267</v>
      </c>
      <c r="I765" t="s">
        <v>8908</v>
      </c>
      <c r="J765" t="s">
        <v>1129</v>
      </c>
      <c r="K765" s="318"/>
      <c r="L765" t="s">
        <v>391</v>
      </c>
      <c r="M765" s="319">
        <v>45951</v>
      </c>
      <c r="N765" s="318">
        <v>10</v>
      </c>
      <c r="O765" s="318"/>
      <c r="P765" s="318"/>
      <c r="Q765" s="319"/>
      <c r="R765" s="318"/>
      <c r="AA765" s="318" t="s">
        <v>109</v>
      </c>
      <c r="AB765" s="318">
        <v>50036368</v>
      </c>
      <c r="AC765" s="318" t="s">
        <v>95</v>
      </c>
      <c r="AD765" t="s">
        <v>7669</v>
      </c>
      <c r="AE765" s="318">
        <v>23</v>
      </c>
      <c r="AF765" s="320">
        <v>78985</v>
      </c>
      <c r="AG765" s="318"/>
      <c r="AH765" s="320"/>
    </row>
    <row r="766" spans="1:34">
      <c r="A766" t="s">
        <v>2466</v>
      </c>
      <c r="B766" s="1">
        <v>45938</v>
      </c>
      <c r="C766">
        <v>10</v>
      </c>
      <c r="D766">
        <v>520521</v>
      </c>
      <c r="E766" t="s">
        <v>9268</v>
      </c>
      <c r="F766" t="s">
        <v>6574</v>
      </c>
      <c r="G766" t="s">
        <v>7841</v>
      </c>
      <c r="H766" t="s">
        <v>9269</v>
      </c>
      <c r="I766" t="s">
        <v>7834</v>
      </c>
      <c r="J766" t="s">
        <v>8376</v>
      </c>
      <c r="K766" s="318"/>
      <c r="L766" t="s">
        <v>391</v>
      </c>
      <c r="M766" s="319">
        <v>46063</v>
      </c>
      <c r="N766" s="318">
        <v>2</v>
      </c>
      <c r="O766" s="318"/>
      <c r="P766" s="318"/>
      <c r="Q766" s="319"/>
      <c r="R766" s="318"/>
      <c r="AA766" s="318" t="s">
        <v>199</v>
      </c>
      <c r="AB766" s="318">
        <v>50036162</v>
      </c>
      <c r="AC766" s="318" t="s">
        <v>44</v>
      </c>
      <c r="AD766" t="s">
        <v>7669</v>
      </c>
      <c r="AE766" s="318">
        <v>48</v>
      </c>
      <c r="AF766" s="320">
        <v>18937</v>
      </c>
      <c r="AG766" s="318"/>
      <c r="AH766" s="320"/>
    </row>
    <row r="767" spans="1:34">
      <c r="A767" t="s">
        <v>2469</v>
      </c>
      <c r="B767" s="1">
        <v>45939</v>
      </c>
      <c r="C767">
        <v>10</v>
      </c>
      <c r="D767">
        <v>520522</v>
      </c>
      <c r="E767" t="s">
        <v>9270</v>
      </c>
      <c r="F767" t="s">
        <v>93</v>
      </c>
      <c r="G767" t="s">
        <v>8346</v>
      </c>
      <c r="H767" t="s">
        <v>9271</v>
      </c>
      <c r="I767" t="s">
        <v>6259</v>
      </c>
      <c r="J767" t="s">
        <v>158</v>
      </c>
      <c r="K767" s="318"/>
      <c r="L767">
        <v>45944</v>
      </c>
      <c r="M767" s="319">
        <v>45961</v>
      </c>
      <c r="N767" s="318">
        <v>10</v>
      </c>
      <c r="O767" s="318"/>
      <c r="P767" s="318"/>
      <c r="Q767" s="319"/>
      <c r="R767" s="318"/>
      <c r="AA767" s="318" t="s">
        <v>77</v>
      </c>
      <c r="AB767" s="318">
        <v>50036723</v>
      </c>
      <c r="AC767" s="318" t="s">
        <v>101</v>
      </c>
      <c r="AD767" t="s">
        <v>7660</v>
      </c>
      <c r="AE767" s="318">
        <v>21</v>
      </c>
      <c r="AF767" s="320">
        <v>174901</v>
      </c>
      <c r="AG767" s="318">
        <v>15</v>
      </c>
      <c r="AH767" s="320"/>
    </row>
    <row r="768" spans="1:34">
      <c r="A768" t="s">
        <v>2472</v>
      </c>
      <c r="B768" s="1">
        <v>45939</v>
      </c>
      <c r="C768">
        <v>10</v>
      </c>
      <c r="D768">
        <v>520523</v>
      </c>
      <c r="E768" t="s">
        <v>8811</v>
      </c>
      <c r="F768" t="s">
        <v>93</v>
      </c>
      <c r="G768" t="s">
        <v>7773</v>
      </c>
      <c r="H768" t="s">
        <v>8812</v>
      </c>
      <c r="I768" t="s">
        <v>7883</v>
      </c>
      <c r="J768" t="s">
        <v>8376</v>
      </c>
      <c r="K768" s="318"/>
      <c r="L768" t="s">
        <v>391</v>
      </c>
      <c r="M768" s="319">
        <v>45947</v>
      </c>
      <c r="N768" s="318">
        <v>10</v>
      </c>
      <c r="O768" s="318"/>
      <c r="P768" s="318"/>
      <c r="Q768" s="319"/>
      <c r="R768" s="318"/>
      <c r="AA768" s="318" t="s">
        <v>77</v>
      </c>
      <c r="AB768" s="318">
        <v>50036741</v>
      </c>
      <c r="AC768" s="318" t="s">
        <v>101</v>
      </c>
      <c r="AD768" t="s">
        <v>7660</v>
      </c>
      <c r="AE768" s="318">
        <v>27</v>
      </c>
      <c r="AF768" s="320">
        <v>13461</v>
      </c>
      <c r="AG768" s="318"/>
      <c r="AH768" s="320"/>
    </row>
    <row r="769" spans="1:34">
      <c r="A769" t="s">
        <v>2475</v>
      </c>
      <c r="B769" s="1">
        <v>45939</v>
      </c>
      <c r="C769">
        <v>10</v>
      </c>
      <c r="D769">
        <v>520524</v>
      </c>
      <c r="E769" t="s">
        <v>9272</v>
      </c>
      <c r="F769" t="s">
        <v>93</v>
      </c>
      <c r="G769" t="s">
        <v>752</v>
      </c>
      <c r="H769" t="s">
        <v>9273</v>
      </c>
      <c r="I769" t="s">
        <v>7769</v>
      </c>
      <c r="J769" t="s">
        <v>158</v>
      </c>
      <c r="K769" s="318"/>
      <c r="L769">
        <v>45951</v>
      </c>
      <c r="M769" s="319">
        <v>45973</v>
      </c>
      <c r="N769" s="318">
        <v>11</v>
      </c>
      <c r="O769" s="318"/>
      <c r="P769" s="318"/>
      <c r="Q769" s="319"/>
      <c r="R769" s="318"/>
      <c r="AA769" s="318" t="s">
        <v>77</v>
      </c>
      <c r="AB769" s="318">
        <v>50036725</v>
      </c>
      <c r="AC769" s="318" t="s">
        <v>101</v>
      </c>
      <c r="AD769" t="s">
        <v>7660</v>
      </c>
      <c r="AE769" s="318">
        <v>21</v>
      </c>
      <c r="AF769" s="320">
        <v>158251</v>
      </c>
      <c r="AG769" s="318">
        <v>15</v>
      </c>
      <c r="AH769" s="320"/>
    </row>
    <row r="770" spans="1:34">
      <c r="A770" t="s">
        <v>2478</v>
      </c>
      <c r="B770" s="1">
        <v>45939</v>
      </c>
      <c r="C770">
        <v>10</v>
      </c>
      <c r="D770">
        <v>520525</v>
      </c>
      <c r="E770" t="s">
        <v>9274</v>
      </c>
      <c r="F770" t="s">
        <v>93</v>
      </c>
      <c r="G770" t="s">
        <v>7696</v>
      </c>
      <c r="H770" t="s">
        <v>9275</v>
      </c>
      <c r="I770" t="s">
        <v>9223</v>
      </c>
      <c r="J770" t="s">
        <v>1129</v>
      </c>
      <c r="K770" s="318"/>
      <c r="L770">
        <v>45953</v>
      </c>
      <c r="M770" s="319">
        <v>45961</v>
      </c>
      <c r="N770" s="318">
        <v>10</v>
      </c>
      <c r="O770" s="318"/>
      <c r="P770" s="318"/>
      <c r="Q770" s="319"/>
      <c r="R770" s="318"/>
      <c r="AA770" s="318" t="s">
        <v>77</v>
      </c>
      <c r="AB770" s="318">
        <v>50036612</v>
      </c>
      <c r="AC770" s="318" t="s">
        <v>101</v>
      </c>
      <c r="AD770" t="s">
        <v>7660</v>
      </c>
      <c r="AE770" s="318">
        <v>23</v>
      </c>
      <c r="AF770" s="320">
        <v>225975</v>
      </c>
      <c r="AG770" s="318">
        <v>28</v>
      </c>
      <c r="AH770" s="320"/>
    </row>
    <row r="771" spans="1:34">
      <c r="A771" t="s">
        <v>2481</v>
      </c>
      <c r="B771" s="1">
        <v>45939</v>
      </c>
      <c r="C771">
        <v>10</v>
      </c>
      <c r="D771">
        <v>520526</v>
      </c>
      <c r="E771" t="s">
        <v>9276</v>
      </c>
      <c r="F771" t="s">
        <v>6574</v>
      </c>
      <c r="G771" t="s">
        <v>58</v>
      </c>
      <c r="H771" t="s">
        <v>9277</v>
      </c>
      <c r="I771" t="s">
        <v>9232</v>
      </c>
      <c r="J771" t="s">
        <v>158</v>
      </c>
      <c r="K771" s="318"/>
      <c r="L771">
        <v>45940</v>
      </c>
      <c r="M771" s="319">
        <v>45947</v>
      </c>
      <c r="N771" s="318">
        <v>10</v>
      </c>
      <c r="O771" s="318"/>
      <c r="P771" s="318"/>
      <c r="Q771" s="319"/>
      <c r="R771" s="318"/>
      <c r="AA771" s="318" t="s">
        <v>109</v>
      </c>
      <c r="AB771" s="318">
        <v>50036655</v>
      </c>
      <c r="AC771" s="318" t="s">
        <v>95</v>
      </c>
      <c r="AD771" t="s">
        <v>7669</v>
      </c>
      <c r="AE771" s="318">
        <v>46</v>
      </c>
      <c r="AF771" s="320">
        <v>192851</v>
      </c>
      <c r="AG771" s="318">
        <v>21</v>
      </c>
      <c r="AH771" s="320"/>
    </row>
    <row r="772" spans="1:34">
      <c r="A772" t="s">
        <v>2484</v>
      </c>
      <c r="B772" s="1">
        <v>45939</v>
      </c>
      <c r="C772">
        <v>10</v>
      </c>
      <c r="D772">
        <v>520527</v>
      </c>
      <c r="E772" t="s">
        <v>9278</v>
      </c>
      <c r="F772" t="s">
        <v>6574</v>
      </c>
      <c r="G772" t="s">
        <v>7666</v>
      </c>
      <c r="H772" t="s">
        <v>9279</v>
      </c>
      <c r="I772" t="s">
        <v>9232</v>
      </c>
      <c r="J772" t="s">
        <v>158</v>
      </c>
      <c r="K772" s="318"/>
      <c r="L772">
        <v>45944</v>
      </c>
      <c r="M772" s="319">
        <v>45966</v>
      </c>
      <c r="N772" s="318">
        <v>11</v>
      </c>
      <c r="O772" s="318"/>
      <c r="P772" s="318"/>
      <c r="Q772" s="319"/>
      <c r="R772" s="318"/>
      <c r="AA772" s="318" t="s">
        <v>77</v>
      </c>
      <c r="AB772" s="318">
        <v>50036660</v>
      </c>
      <c r="AC772" s="318" t="s">
        <v>101</v>
      </c>
      <c r="AD772" t="s">
        <v>7669</v>
      </c>
      <c r="AE772" s="318">
        <v>46</v>
      </c>
      <c r="AF772" s="320">
        <v>189012</v>
      </c>
      <c r="AG772" s="318">
        <v>11</v>
      </c>
      <c r="AH772" s="320"/>
    </row>
    <row r="773" spans="1:34">
      <c r="A773" t="s">
        <v>2487</v>
      </c>
      <c r="B773" s="1">
        <v>45939</v>
      </c>
      <c r="C773">
        <v>10</v>
      </c>
      <c r="D773">
        <v>520528</v>
      </c>
      <c r="E773" t="s">
        <v>9280</v>
      </c>
      <c r="F773" t="s">
        <v>6574</v>
      </c>
      <c r="G773" t="s">
        <v>7778</v>
      </c>
      <c r="H773" t="s">
        <v>9281</v>
      </c>
      <c r="I773" t="s">
        <v>9232</v>
      </c>
      <c r="J773" t="s">
        <v>158</v>
      </c>
      <c r="K773" s="318"/>
      <c r="L773">
        <v>45944</v>
      </c>
      <c r="M773" s="319">
        <v>45958</v>
      </c>
      <c r="N773" s="318">
        <v>10</v>
      </c>
      <c r="O773" s="318"/>
      <c r="P773" s="318"/>
      <c r="Q773" s="319"/>
      <c r="R773" s="318"/>
      <c r="AA773" s="318" t="s">
        <v>77</v>
      </c>
      <c r="AB773" s="318">
        <v>50036700</v>
      </c>
      <c r="AC773" s="318" t="s">
        <v>101</v>
      </c>
      <c r="AD773" t="s">
        <v>7669</v>
      </c>
      <c r="AE773" s="318">
        <v>46</v>
      </c>
      <c r="AF773" s="320">
        <v>226521</v>
      </c>
      <c r="AG773" s="318">
        <v>55</v>
      </c>
      <c r="AH773" s="320"/>
    </row>
    <row r="774" spans="1:34">
      <c r="A774" t="s">
        <v>2490</v>
      </c>
      <c r="B774" s="1">
        <v>45939</v>
      </c>
      <c r="C774">
        <v>10</v>
      </c>
      <c r="D774">
        <v>520529</v>
      </c>
      <c r="E774" t="s">
        <v>9282</v>
      </c>
      <c r="F774" t="s">
        <v>6574</v>
      </c>
      <c r="G774" t="s">
        <v>7860</v>
      </c>
      <c r="H774" t="s">
        <v>9283</v>
      </c>
      <c r="I774" t="s">
        <v>7834</v>
      </c>
      <c r="J774" t="s">
        <v>158</v>
      </c>
      <c r="K774" s="318"/>
      <c r="L774">
        <v>45944</v>
      </c>
      <c r="M774" s="319">
        <v>45965</v>
      </c>
      <c r="N774" s="318">
        <v>11</v>
      </c>
      <c r="O774" s="318"/>
      <c r="P774" s="318"/>
      <c r="Q774" s="319"/>
      <c r="R774" s="318"/>
      <c r="AA774" s="318" t="s">
        <v>77</v>
      </c>
      <c r="AB774" s="318">
        <v>50036710</v>
      </c>
      <c r="AC774" s="318" t="s">
        <v>101</v>
      </c>
      <c r="AD774" t="s">
        <v>7669</v>
      </c>
      <c r="AE774" s="318">
        <v>46</v>
      </c>
      <c r="AF774" s="320">
        <v>189427</v>
      </c>
      <c r="AG774" s="318">
        <v>38</v>
      </c>
      <c r="AH774" s="320"/>
    </row>
    <row r="775" spans="1:34">
      <c r="A775" t="s">
        <v>2493</v>
      </c>
      <c r="B775" s="1">
        <v>45931</v>
      </c>
      <c r="C775">
        <v>10</v>
      </c>
      <c r="D775">
        <v>520530</v>
      </c>
      <c r="E775" t="s">
        <v>2035</v>
      </c>
      <c r="F775" t="s">
        <v>93</v>
      </c>
      <c r="G775" t="s">
        <v>7661</v>
      </c>
      <c r="H775" t="s">
        <v>7658</v>
      </c>
      <c r="I775" t="s">
        <v>7658</v>
      </c>
      <c r="J775" t="s">
        <v>1801</v>
      </c>
      <c r="K775" s="318"/>
      <c r="L775" t="s">
        <v>391</v>
      </c>
      <c r="M775" s="319">
        <v>45961</v>
      </c>
      <c r="N775" s="318">
        <v>10</v>
      </c>
      <c r="O775" s="318"/>
      <c r="P775" s="318"/>
      <c r="Q775" s="319"/>
      <c r="R775" s="318"/>
      <c r="AA775" s="318" t="s">
        <v>109</v>
      </c>
      <c r="AB775" s="318">
        <v>521001</v>
      </c>
      <c r="AC775" s="318" t="s">
        <v>95</v>
      </c>
      <c r="AD775" t="s">
        <v>7660</v>
      </c>
      <c r="AE775" s="318">
        <v>100</v>
      </c>
      <c r="AF775" s="320">
        <v>333341</v>
      </c>
      <c r="AG775" s="318"/>
      <c r="AH775" s="320"/>
    </row>
    <row r="776" spans="1:34">
      <c r="A776" t="s">
        <v>2496</v>
      </c>
      <c r="B776" s="1">
        <v>45861</v>
      </c>
      <c r="C776">
        <v>7</v>
      </c>
      <c r="D776">
        <v>520531</v>
      </c>
      <c r="E776" t="s">
        <v>2035</v>
      </c>
      <c r="F776" t="s">
        <v>93</v>
      </c>
      <c r="G776" t="s">
        <v>7661</v>
      </c>
      <c r="H776" t="s">
        <v>7658</v>
      </c>
      <c r="I776" t="s">
        <v>7658</v>
      </c>
      <c r="J776" t="s">
        <v>1801</v>
      </c>
      <c r="K776" s="318"/>
      <c r="L776" t="s">
        <v>391</v>
      </c>
      <c r="M776" s="319">
        <v>45961</v>
      </c>
      <c r="N776" s="318">
        <v>10</v>
      </c>
      <c r="O776" s="318"/>
      <c r="P776" s="318"/>
      <c r="Q776" s="319"/>
      <c r="R776" s="318"/>
      <c r="AA776" s="318" t="s">
        <v>109</v>
      </c>
      <c r="AB776" s="318">
        <v>521002</v>
      </c>
      <c r="AC776" s="318" t="s">
        <v>95</v>
      </c>
      <c r="AD776" t="s">
        <v>7660</v>
      </c>
      <c r="AE776" s="318">
        <v>100</v>
      </c>
      <c r="AF776" s="320">
        <v>198991</v>
      </c>
      <c r="AG776" s="318"/>
      <c r="AH776" s="320"/>
    </row>
    <row r="777" spans="1:34">
      <c r="A777" t="s">
        <v>2499</v>
      </c>
      <c r="B777" s="1">
        <v>45881</v>
      </c>
      <c r="C777">
        <v>8</v>
      </c>
      <c r="D777">
        <v>520532</v>
      </c>
      <c r="E777" t="s">
        <v>2035</v>
      </c>
      <c r="F777" t="s">
        <v>93</v>
      </c>
      <c r="G777" t="s">
        <v>7661</v>
      </c>
      <c r="H777" t="s">
        <v>7658</v>
      </c>
      <c r="I777" t="s">
        <v>7658</v>
      </c>
      <c r="J777" t="s">
        <v>1801</v>
      </c>
      <c r="K777" s="318"/>
      <c r="L777" t="s">
        <v>391</v>
      </c>
      <c r="M777" s="319">
        <v>45961</v>
      </c>
      <c r="N777" s="318">
        <v>10</v>
      </c>
      <c r="O777" s="318"/>
      <c r="P777" s="318"/>
      <c r="Q777" s="319"/>
      <c r="R777" s="318"/>
      <c r="AA777" s="318" t="s">
        <v>109</v>
      </c>
      <c r="AB777" s="318">
        <v>521003</v>
      </c>
      <c r="AC777" s="318" t="s">
        <v>95</v>
      </c>
      <c r="AD777" t="s">
        <v>7660</v>
      </c>
      <c r="AE777" s="318">
        <v>100</v>
      </c>
      <c r="AF777" s="320">
        <v>425772</v>
      </c>
      <c r="AG777" s="318"/>
      <c r="AH777" s="320"/>
    </row>
    <row r="778" spans="1:34">
      <c r="A778" t="s">
        <v>2502</v>
      </c>
      <c r="B778" s="1">
        <v>45931</v>
      </c>
      <c r="C778">
        <v>10</v>
      </c>
      <c r="D778">
        <v>520533</v>
      </c>
      <c r="E778" t="s">
        <v>2035</v>
      </c>
      <c r="F778" t="s">
        <v>93</v>
      </c>
      <c r="G778" t="s">
        <v>7661</v>
      </c>
      <c r="H778" t="s">
        <v>7658</v>
      </c>
      <c r="I778" t="s">
        <v>7658</v>
      </c>
      <c r="J778" t="s">
        <v>1801</v>
      </c>
      <c r="K778" s="318"/>
      <c r="L778" t="s">
        <v>391</v>
      </c>
      <c r="M778" s="319">
        <v>45961</v>
      </c>
      <c r="N778" s="318">
        <v>10</v>
      </c>
      <c r="O778" s="318"/>
      <c r="P778" s="318"/>
      <c r="Q778" s="319"/>
      <c r="R778" s="318"/>
      <c r="AA778" s="318" t="s">
        <v>109</v>
      </c>
      <c r="AB778" s="318">
        <v>521004</v>
      </c>
      <c r="AC778" s="318" t="s">
        <v>95</v>
      </c>
      <c r="AD778" t="s">
        <v>7660</v>
      </c>
      <c r="AE778" s="318">
        <v>100</v>
      </c>
      <c r="AF778" s="320">
        <v>6200</v>
      </c>
      <c r="AG778" s="318"/>
      <c r="AH778" s="320"/>
    </row>
    <row r="779" spans="1:34">
      <c r="A779" t="s">
        <v>2505</v>
      </c>
      <c r="B779" s="1">
        <v>45936</v>
      </c>
      <c r="C779">
        <v>10</v>
      </c>
      <c r="D779">
        <v>520534</v>
      </c>
      <c r="E779" t="s">
        <v>1843</v>
      </c>
      <c r="F779" t="s">
        <v>93</v>
      </c>
      <c r="G779" t="s">
        <v>7661</v>
      </c>
      <c r="H779" t="s">
        <v>7658</v>
      </c>
      <c r="I779" t="s">
        <v>7658</v>
      </c>
      <c r="J779" t="s">
        <v>8626</v>
      </c>
      <c r="K779" s="318"/>
      <c r="L779" t="s">
        <v>391</v>
      </c>
      <c r="M779" s="319">
        <v>45960</v>
      </c>
      <c r="N779" s="318">
        <v>10</v>
      </c>
      <c r="O779" s="318"/>
      <c r="P779" s="318"/>
      <c r="Q779" s="319"/>
      <c r="R779" s="318"/>
      <c r="AA779" s="318" t="s">
        <v>109</v>
      </c>
      <c r="AB779" s="318">
        <v>50034871</v>
      </c>
      <c r="AC779" s="318" t="s">
        <v>95</v>
      </c>
      <c r="AD779" t="s">
        <v>7660</v>
      </c>
      <c r="AE779" s="318">
        <v>50</v>
      </c>
      <c r="AF779" s="320">
        <v>92961</v>
      </c>
      <c r="AG779" s="318"/>
      <c r="AH779" s="320"/>
    </row>
    <row r="780" spans="1:34">
      <c r="A780" t="s">
        <v>2508</v>
      </c>
      <c r="B780" s="1">
        <v>45940</v>
      </c>
      <c r="C780">
        <v>10</v>
      </c>
      <c r="D780">
        <v>520535</v>
      </c>
      <c r="E780" t="s">
        <v>9284</v>
      </c>
      <c r="F780" t="s">
        <v>6574</v>
      </c>
      <c r="G780" t="s">
        <v>7727</v>
      </c>
      <c r="H780" t="s">
        <v>9285</v>
      </c>
      <c r="I780" t="s">
        <v>9232</v>
      </c>
      <c r="J780" t="s">
        <v>158</v>
      </c>
      <c r="K780" s="318"/>
      <c r="L780">
        <v>45944</v>
      </c>
      <c r="M780" s="319">
        <v>45966</v>
      </c>
      <c r="N780" s="318">
        <v>11</v>
      </c>
      <c r="O780" s="318"/>
      <c r="P780" s="318"/>
      <c r="Q780" s="319"/>
      <c r="R780" s="318"/>
      <c r="AA780" s="318" t="s">
        <v>77</v>
      </c>
      <c r="AB780" s="318">
        <v>50036707</v>
      </c>
      <c r="AC780" s="318" t="s">
        <v>101</v>
      </c>
      <c r="AD780" t="s">
        <v>7669</v>
      </c>
      <c r="AE780" s="318">
        <v>48</v>
      </c>
      <c r="AF780" s="320">
        <v>192502</v>
      </c>
      <c r="AG780" s="318">
        <v>22</v>
      </c>
      <c r="AH780" s="320"/>
    </row>
    <row r="781" spans="1:34">
      <c r="A781" t="s">
        <v>2511</v>
      </c>
      <c r="B781" s="1">
        <v>45938</v>
      </c>
      <c r="C781">
        <v>10</v>
      </c>
      <c r="D781">
        <v>520536</v>
      </c>
      <c r="E781" t="s">
        <v>9286</v>
      </c>
      <c r="F781" t="s">
        <v>6574</v>
      </c>
      <c r="G781" t="s">
        <v>7860</v>
      </c>
      <c r="H781" t="s">
        <v>9287</v>
      </c>
      <c r="I781" t="s">
        <v>9232</v>
      </c>
      <c r="J781" t="s">
        <v>8690</v>
      </c>
      <c r="K781" s="318"/>
      <c r="L781">
        <v>45944</v>
      </c>
      <c r="M781" s="319">
        <v>45958</v>
      </c>
      <c r="N781" s="318">
        <v>10</v>
      </c>
      <c r="O781" s="318"/>
      <c r="P781" s="318"/>
      <c r="Q781" s="319"/>
      <c r="R781" s="318"/>
      <c r="AA781" s="318"/>
      <c r="AB781" s="318">
        <v>50034612</v>
      </c>
      <c r="AC781" s="318" t="s">
        <v>43</v>
      </c>
      <c r="AE781" s="318"/>
      <c r="AF781" s="320"/>
      <c r="AG781" s="318"/>
      <c r="AH781" s="320"/>
    </row>
    <row r="782" spans="1:34">
      <c r="A782" t="s">
        <v>2514</v>
      </c>
      <c r="B782" s="1">
        <v>45944</v>
      </c>
      <c r="C782">
        <v>10</v>
      </c>
      <c r="D782">
        <v>520537</v>
      </c>
      <c r="E782" t="s">
        <v>8686</v>
      </c>
      <c r="F782" t="s">
        <v>93</v>
      </c>
      <c r="G782" t="s">
        <v>90</v>
      </c>
      <c r="H782" t="s">
        <v>8687</v>
      </c>
      <c r="I782" t="s">
        <v>93</v>
      </c>
      <c r="J782" t="s">
        <v>151</v>
      </c>
      <c r="K782" s="318"/>
      <c r="L782" t="s">
        <v>391</v>
      </c>
      <c r="M782" s="319">
        <v>45947</v>
      </c>
      <c r="N782" s="318">
        <v>10</v>
      </c>
      <c r="O782" s="318"/>
      <c r="P782" s="318"/>
      <c r="Q782" s="319"/>
      <c r="R782" s="318"/>
      <c r="AA782" s="318" t="s">
        <v>109</v>
      </c>
      <c r="AB782" s="318">
        <v>50037135</v>
      </c>
      <c r="AC782" s="318" t="s">
        <v>95</v>
      </c>
      <c r="AD782" t="s">
        <v>7660</v>
      </c>
      <c r="AE782" s="318">
        <v>23</v>
      </c>
      <c r="AF782" s="320">
        <v>9737</v>
      </c>
      <c r="AG782" s="318"/>
      <c r="AH782" s="320"/>
    </row>
    <row r="783" spans="1:34">
      <c r="A783" t="s">
        <v>2516</v>
      </c>
      <c r="B783" s="1">
        <v>45944</v>
      </c>
      <c r="C783">
        <v>10</v>
      </c>
      <c r="D783">
        <v>520538</v>
      </c>
      <c r="E783" t="s">
        <v>8385</v>
      </c>
      <c r="F783" t="s">
        <v>93</v>
      </c>
      <c r="G783" t="s">
        <v>8412</v>
      </c>
      <c r="H783" t="s">
        <v>9288</v>
      </c>
      <c r="I783" t="s">
        <v>7800</v>
      </c>
      <c r="J783" t="s">
        <v>3093</v>
      </c>
      <c r="K783" s="318"/>
      <c r="L783" t="s">
        <v>391</v>
      </c>
      <c r="M783" s="319">
        <v>45945</v>
      </c>
      <c r="N783" s="318">
        <v>10</v>
      </c>
      <c r="O783" s="318"/>
      <c r="P783" s="318"/>
      <c r="Q783" s="319"/>
      <c r="R783" s="318"/>
      <c r="AA783" s="318" t="s">
        <v>78</v>
      </c>
      <c r="AB783" s="318">
        <v>50037074</v>
      </c>
      <c r="AC783" s="318" t="s">
        <v>79</v>
      </c>
      <c r="AD783" t="s">
        <v>7669</v>
      </c>
      <c r="AE783" s="318">
        <v>27</v>
      </c>
      <c r="AF783" s="320">
        <v>19475</v>
      </c>
      <c r="AG783" s="318"/>
      <c r="AH783" s="320"/>
    </row>
    <row r="784" spans="1:34">
      <c r="A784" t="s">
        <v>2519</v>
      </c>
      <c r="B784" s="1">
        <v>45944</v>
      </c>
      <c r="C784">
        <v>10</v>
      </c>
      <c r="D784">
        <v>520539</v>
      </c>
      <c r="E784" t="s">
        <v>9289</v>
      </c>
      <c r="F784" t="s">
        <v>93</v>
      </c>
      <c r="G784" t="s">
        <v>7879</v>
      </c>
      <c r="H784" t="s">
        <v>9290</v>
      </c>
      <c r="I784" t="s">
        <v>7698</v>
      </c>
      <c r="J784" t="s">
        <v>3641</v>
      </c>
      <c r="K784" s="318"/>
      <c r="L784" t="s">
        <v>391</v>
      </c>
      <c r="M784" s="319">
        <v>45961</v>
      </c>
      <c r="N784" s="318">
        <v>10</v>
      </c>
      <c r="O784" s="318"/>
      <c r="P784" s="318"/>
      <c r="Q784" s="319"/>
      <c r="R784" s="318"/>
      <c r="AA784" s="318" t="s">
        <v>77</v>
      </c>
      <c r="AB784" s="318">
        <v>50037234</v>
      </c>
      <c r="AC784" s="318" t="s">
        <v>101</v>
      </c>
      <c r="AD784" t="s">
        <v>7660</v>
      </c>
      <c r="AE784" s="318">
        <v>23</v>
      </c>
      <c r="AF784" s="320">
        <v>32590</v>
      </c>
      <c r="AG784" s="318"/>
      <c r="AH784" s="320"/>
    </row>
    <row r="785" spans="1:34">
      <c r="A785" t="s">
        <v>2522</v>
      </c>
      <c r="B785" s="1">
        <v>45944</v>
      </c>
      <c r="C785">
        <v>10</v>
      </c>
      <c r="D785">
        <v>520540</v>
      </c>
      <c r="E785" t="s">
        <v>9291</v>
      </c>
      <c r="F785" t="s">
        <v>93</v>
      </c>
      <c r="G785" t="s">
        <v>8386</v>
      </c>
      <c r="H785" t="s">
        <v>9292</v>
      </c>
      <c r="I785" t="s">
        <v>9293</v>
      </c>
      <c r="J785" t="s">
        <v>158</v>
      </c>
      <c r="K785" s="318"/>
      <c r="L785">
        <v>45953</v>
      </c>
      <c r="M785" s="319">
        <v>45959</v>
      </c>
      <c r="N785" s="318">
        <v>10</v>
      </c>
      <c r="O785" s="318"/>
      <c r="P785" s="318"/>
      <c r="Q785" s="319"/>
      <c r="R785" s="318"/>
      <c r="AA785" s="318" t="s">
        <v>77</v>
      </c>
      <c r="AB785" s="318">
        <v>50037268</v>
      </c>
      <c r="AC785" s="318" t="s">
        <v>101</v>
      </c>
      <c r="AD785" t="s">
        <v>7660</v>
      </c>
      <c r="AE785" s="318">
        <v>21</v>
      </c>
      <c r="AF785" s="320">
        <v>185007</v>
      </c>
      <c r="AG785" s="318">
        <v>10</v>
      </c>
      <c r="AH785" s="320"/>
    </row>
    <row r="786" spans="1:34">
      <c r="A786" t="s">
        <v>2524</v>
      </c>
      <c r="B786" s="1">
        <v>45944</v>
      </c>
      <c r="C786">
        <v>10</v>
      </c>
      <c r="D786">
        <v>520541</v>
      </c>
      <c r="E786" t="s">
        <v>9294</v>
      </c>
      <c r="F786" t="s">
        <v>93</v>
      </c>
      <c r="G786" t="s">
        <v>752</v>
      </c>
      <c r="H786" t="s">
        <v>9295</v>
      </c>
      <c r="I786" t="s">
        <v>9296</v>
      </c>
      <c r="J786" t="s">
        <v>158</v>
      </c>
      <c r="K786" s="318"/>
      <c r="L786">
        <v>45953</v>
      </c>
      <c r="M786" s="319">
        <v>45989</v>
      </c>
      <c r="N786" s="318">
        <v>11</v>
      </c>
      <c r="O786" s="318"/>
      <c r="P786" s="318"/>
      <c r="Q786" s="319"/>
      <c r="R786" s="318"/>
      <c r="AA786" s="318" t="s">
        <v>78</v>
      </c>
      <c r="AB786" s="318">
        <v>50037138</v>
      </c>
      <c r="AC786" s="318" t="s">
        <v>79</v>
      </c>
      <c r="AD786" t="s">
        <v>7660</v>
      </c>
      <c r="AE786" s="318">
        <v>21</v>
      </c>
      <c r="AF786" s="320">
        <v>223413</v>
      </c>
      <c r="AG786" s="318">
        <v>21</v>
      </c>
      <c r="AH786" s="320"/>
    </row>
    <row r="787" spans="1:34">
      <c r="A787" t="s">
        <v>2527</v>
      </c>
      <c r="B787" s="1">
        <v>45940</v>
      </c>
      <c r="C787">
        <v>10</v>
      </c>
      <c r="D787">
        <v>520542</v>
      </c>
      <c r="E787" t="s">
        <v>2035</v>
      </c>
      <c r="F787" t="s">
        <v>93</v>
      </c>
      <c r="G787" t="s">
        <v>8386</v>
      </c>
      <c r="H787" t="s">
        <v>7934</v>
      </c>
      <c r="I787" t="s">
        <v>6259</v>
      </c>
      <c r="J787" t="s">
        <v>1801</v>
      </c>
      <c r="K787" s="318"/>
      <c r="L787" t="s">
        <v>391</v>
      </c>
      <c r="M787" s="319">
        <v>45954</v>
      </c>
      <c r="N787" s="318">
        <v>10</v>
      </c>
      <c r="O787" s="318"/>
      <c r="P787" s="318"/>
      <c r="Q787" s="319"/>
      <c r="R787" s="318"/>
      <c r="AA787" s="318"/>
      <c r="AB787" s="318">
        <v>50037043</v>
      </c>
      <c r="AC787" s="318" t="s">
        <v>43</v>
      </c>
      <c r="AE787" s="318"/>
      <c r="AF787" s="320"/>
      <c r="AG787" s="318"/>
      <c r="AH787" s="320"/>
    </row>
    <row r="788" spans="1:34">
      <c r="A788" t="s">
        <v>2530</v>
      </c>
      <c r="B788" s="1">
        <v>45945</v>
      </c>
      <c r="C788">
        <v>10</v>
      </c>
      <c r="D788">
        <v>520543</v>
      </c>
      <c r="E788" t="s">
        <v>9297</v>
      </c>
      <c r="F788" t="s">
        <v>6574</v>
      </c>
      <c r="G788" t="s">
        <v>7727</v>
      </c>
      <c r="H788" t="s">
        <v>9082</v>
      </c>
      <c r="I788" t="s">
        <v>7834</v>
      </c>
      <c r="J788" t="s">
        <v>158</v>
      </c>
      <c r="K788" s="318"/>
      <c r="L788" t="s">
        <v>391</v>
      </c>
      <c r="M788" s="319">
        <v>45952</v>
      </c>
      <c r="N788" s="318">
        <v>10</v>
      </c>
      <c r="O788" s="318"/>
      <c r="P788" s="318"/>
      <c r="Q788" s="319"/>
      <c r="R788" s="318"/>
      <c r="AA788" s="318" t="s">
        <v>77</v>
      </c>
      <c r="AB788" s="318">
        <v>50037307</v>
      </c>
      <c r="AC788" s="318" t="s">
        <v>101</v>
      </c>
      <c r="AD788" t="s">
        <v>7669</v>
      </c>
      <c r="AE788" s="318">
        <v>48</v>
      </c>
      <c r="AF788" s="320">
        <v>197777</v>
      </c>
      <c r="AG788" s="318">
        <v>22</v>
      </c>
      <c r="AH788" s="320"/>
    </row>
    <row r="789" spans="1:34">
      <c r="A789" t="s">
        <v>2533</v>
      </c>
      <c r="B789" s="1">
        <v>45945</v>
      </c>
      <c r="C789">
        <v>10</v>
      </c>
      <c r="D789">
        <v>520544</v>
      </c>
      <c r="E789" t="s">
        <v>9298</v>
      </c>
      <c r="F789" t="s">
        <v>93</v>
      </c>
      <c r="G789" t="s">
        <v>752</v>
      </c>
      <c r="H789" t="s">
        <v>9299</v>
      </c>
      <c r="I789" t="s">
        <v>9300</v>
      </c>
      <c r="J789" t="s">
        <v>1801</v>
      </c>
      <c r="K789" s="318"/>
      <c r="L789" t="s">
        <v>391</v>
      </c>
      <c r="M789" s="319">
        <v>45947</v>
      </c>
      <c r="N789" s="318">
        <v>10</v>
      </c>
      <c r="O789" s="318"/>
      <c r="P789" s="318"/>
      <c r="Q789" s="319"/>
      <c r="R789" s="318"/>
      <c r="AA789" s="318" t="s">
        <v>109</v>
      </c>
      <c r="AB789" s="318">
        <v>50037359</v>
      </c>
      <c r="AC789" s="318" t="s">
        <v>95</v>
      </c>
      <c r="AD789" t="s">
        <v>7660</v>
      </c>
      <c r="AE789" s="318">
        <v>20</v>
      </c>
      <c r="AF789" s="320">
        <v>18461</v>
      </c>
      <c r="AG789" s="318"/>
      <c r="AH789" s="320"/>
    </row>
    <row r="790" spans="1:34">
      <c r="A790" t="s">
        <v>2534</v>
      </c>
      <c r="B790" s="1">
        <v>45945</v>
      </c>
      <c r="C790">
        <v>10</v>
      </c>
      <c r="D790">
        <v>520545</v>
      </c>
      <c r="E790" t="s">
        <v>9301</v>
      </c>
      <c r="F790" t="s">
        <v>6574</v>
      </c>
      <c r="G790" t="s">
        <v>7841</v>
      </c>
      <c r="H790" t="s">
        <v>9302</v>
      </c>
      <c r="I790" t="s">
        <v>9303</v>
      </c>
      <c r="J790" t="s">
        <v>158</v>
      </c>
      <c r="K790" s="318"/>
      <c r="L790">
        <v>45947</v>
      </c>
      <c r="M790" s="319">
        <v>45965</v>
      </c>
      <c r="N790" s="318">
        <v>11</v>
      </c>
      <c r="O790" s="318"/>
      <c r="P790" s="318"/>
      <c r="Q790" s="319"/>
      <c r="R790" s="318"/>
      <c r="AA790" s="318" t="s">
        <v>77</v>
      </c>
      <c r="AB790" s="318">
        <v>50037367</v>
      </c>
      <c r="AC790" s="318" t="s">
        <v>101</v>
      </c>
      <c r="AD790" t="s">
        <v>7669</v>
      </c>
      <c r="AE790" s="318">
        <v>46</v>
      </c>
      <c r="AF790" s="320">
        <v>179279</v>
      </c>
      <c r="AG790" s="318">
        <v>20</v>
      </c>
      <c r="AH790" s="320"/>
    </row>
    <row r="791" spans="1:34">
      <c r="A791" t="s">
        <v>2537</v>
      </c>
      <c r="B791" s="1">
        <v>45945</v>
      </c>
      <c r="C791">
        <v>10</v>
      </c>
      <c r="D791">
        <v>520546</v>
      </c>
      <c r="E791" t="s">
        <v>9304</v>
      </c>
      <c r="F791" t="s">
        <v>6574</v>
      </c>
      <c r="G791" t="s">
        <v>7841</v>
      </c>
      <c r="H791" t="s">
        <v>9305</v>
      </c>
      <c r="I791" t="s">
        <v>9303</v>
      </c>
      <c r="J791" t="s">
        <v>158</v>
      </c>
      <c r="K791" s="318"/>
      <c r="L791">
        <v>45940</v>
      </c>
      <c r="M791" s="319">
        <v>45957</v>
      </c>
      <c r="N791" s="318">
        <v>10</v>
      </c>
      <c r="O791" s="318"/>
      <c r="P791" s="318"/>
      <c r="Q791" s="319"/>
      <c r="R791" s="318"/>
      <c r="AA791" s="318" t="s">
        <v>77</v>
      </c>
      <c r="AB791" s="318">
        <v>50037165</v>
      </c>
      <c r="AC791" s="318" t="s">
        <v>101</v>
      </c>
      <c r="AD791" t="s">
        <v>7669</v>
      </c>
      <c r="AE791" s="318">
        <v>46</v>
      </c>
      <c r="AF791" s="320">
        <v>181305</v>
      </c>
      <c r="AG791" s="318">
        <v>10</v>
      </c>
      <c r="AH791" s="320"/>
    </row>
    <row r="792" spans="1:34">
      <c r="A792" t="s">
        <v>2540</v>
      </c>
      <c r="B792" s="1">
        <v>45945</v>
      </c>
      <c r="C792">
        <v>10</v>
      </c>
      <c r="D792">
        <v>520547</v>
      </c>
      <c r="E792" t="s">
        <v>9306</v>
      </c>
      <c r="F792" t="s">
        <v>93</v>
      </c>
      <c r="G792" t="s">
        <v>7879</v>
      </c>
      <c r="H792" t="s">
        <v>9307</v>
      </c>
      <c r="I792" t="s">
        <v>7769</v>
      </c>
      <c r="J792" t="s">
        <v>158</v>
      </c>
      <c r="K792" s="318"/>
      <c r="L792">
        <v>45951</v>
      </c>
      <c r="M792" s="319">
        <v>46014</v>
      </c>
      <c r="N792" s="318">
        <v>12</v>
      </c>
      <c r="O792" s="318"/>
      <c r="P792" s="318"/>
      <c r="Q792" s="319"/>
      <c r="R792" s="318"/>
      <c r="AA792" s="318" t="s">
        <v>182</v>
      </c>
      <c r="AB792" s="318">
        <v>50037159</v>
      </c>
      <c r="AC792" s="318" t="s">
        <v>35</v>
      </c>
      <c r="AD792" t="s">
        <v>7660</v>
      </c>
      <c r="AE792" s="318">
        <v>27</v>
      </c>
      <c r="AF792" s="320">
        <v>359472</v>
      </c>
      <c r="AG792" s="318">
        <v>202</v>
      </c>
      <c r="AH792" s="320"/>
    </row>
    <row r="793" spans="1:34">
      <c r="A793" t="s">
        <v>2543</v>
      </c>
      <c r="B793" s="1">
        <v>45945</v>
      </c>
      <c r="C793">
        <v>10</v>
      </c>
      <c r="D793">
        <v>520548</v>
      </c>
      <c r="E793" t="s">
        <v>9308</v>
      </c>
      <c r="F793" t="s">
        <v>93</v>
      </c>
      <c r="G793" t="s">
        <v>7879</v>
      </c>
      <c r="H793" t="s">
        <v>9309</v>
      </c>
      <c r="I793" t="s">
        <v>7704</v>
      </c>
      <c r="J793" t="s">
        <v>3641</v>
      </c>
      <c r="K793" s="318"/>
      <c r="L793" t="s">
        <v>391</v>
      </c>
      <c r="M793" s="319">
        <v>45950</v>
      </c>
      <c r="N793" s="318">
        <v>10</v>
      </c>
      <c r="O793" s="318"/>
      <c r="P793" s="318"/>
      <c r="Q793" s="319"/>
      <c r="R793" s="318"/>
      <c r="AA793" s="318" t="s">
        <v>109</v>
      </c>
      <c r="AB793" s="318">
        <v>50037555</v>
      </c>
      <c r="AC793" s="318" t="s">
        <v>95</v>
      </c>
      <c r="AD793" t="s">
        <v>7660</v>
      </c>
      <c r="AE793" s="318">
        <v>21</v>
      </c>
      <c r="AF793" s="320">
        <v>42512</v>
      </c>
      <c r="AG793" s="318"/>
      <c r="AH793" s="320"/>
    </row>
    <row r="794" spans="1:34">
      <c r="A794" t="s">
        <v>2546</v>
      </c>
      <c r="B794" s="1">
        <v>45946</v>
      </c>
      <c r="C794">
        <v>10</v>
      </c>
      <c r="D794">
        <v>520549</v>
      </c>
      <c r="E794" t="s">
        <v>9310</v>
      </c>
      <c r="F794" t="s">
        <v>93</v>
      </c>
      <c r="G794" t="s">
        <v>7841</v>
      </c>
      <c r="H794" t="s">
        <v>9311</v>
      </c>
      <c r="I794" t="s">
        <v>7690</v>
      </c>
      <c r="J794" t="s">
        <v>8376</v>
      </c>
      <c r="K794" s="318"/>
      <c r="L794" t="s">
        <v>391</v>
      </c>
      <c r="M794" s="319">
        <v>45959</v>
      </c>
      <c r="N794" s="318">
        <v>10</v>
      </c>
      <c r="O794" s="318"/>
      <c r="P794" s="318"/>
      <c r="Q794" s="319"/>
      <c r="R794" s="318"/>
      <c r="AA794" s="318" t="s">
        <v>77</v>
      </c>
      <c r="AB794" s="318">
        <v>50037629</v>
      </c>
      <c r="AC794" s="318" t="s">
        <v>101</v>
      </c>
      <c r="AD794" t="s">
        <v>7669</v>
      </c>
      <c r="AE794" s="318">
        <v>21</v>
      </c>
      <c r="AF794" s="320">
        <v>38795</v>
      </c>
      <c r="AG794" s="318"/>
      <c r="AH794" s="320"/>
    </row>
    <row r="795" spans="1:34">
      <c r="A795" t="s">
        <v>2549</v>
      </c>
      <c r="B795" s="1">
        <v>45946</v>
      </c>
      <c r="C795">
        <v>10</v>
      </c>
      <c r="D795">
        <v>520550</v>
      </c>
      <c r="E795" t="s">
        <v>9312</v>
      </c>
      <c r="F795" t="s">
        <v>93</v>
      </c>
      <c r="G795" t="s">
        <v>759</v>
      </c>
      <c r="H795" t="s">
        <v>9313</v>
      </c>
      <c r="I795" t="s">
        <v>7704</v>
      </c>
      <c r="J795" t="s">
        <v>158</v>
      </c>
      <c r="K795" s="318"/>
      <c r="L795">
        <v>45953</v>
      </c>
      <c r="M795" s="319">
        <v>45961</v>
      </c>
      <c r="N795" s="318">
        <v>10</v>
      </c>
      <c r="O795" s="318"/>
      <c r="P795" s="318"/>
      <c r="Q795" s="319"/>
      <c r="R795" s="318"/>
      <c r="AA795" s="318" t="s">
        <v>77</v>
      </c>
      <c r="AB795" s="318">
        <v>50037602</v>
      </c>
      <c r="AC795" s="318" t="s">
        <v>101</v>
      </c>
      <c r="AD795" t="s">
        <v>7660</v>
      </c>
      <c r="AE795" s="318">
        <v>21</v>
      </c>
      <c r="AF795" s="320">
        <v>123458</v>
      </c>
      <c r="AG795" s="318">
        <v>22</v>
      </c>
      <c r="AH795" s="320"/>
    </row>
    <row r="796" spans="1:34">
      <c r="A796" t="s">
        <v>2552</v>
      </c>
      <c r="B796" s="1">
        <v>45946</v>
      </c>
      <c r="C796">
        <v>10</v>
      </c>
      <c r="D796">
        <v>520551</v>
      </c>
      <c r="E796" t="s">
        <v>9314</v>
      </c>
      <c r="F796" t="s">
        <v>93</v>
      </c>
      <c r="G796" t="s">
        <v>8346</v>
      </c>
      <c r="H796" t="s">
        <v>9315</v>
      </c>
      <c r="I796" t="s">
        <v>7704</v>
      </c>
      <c r="J796" t="s">
        <v>158</v>
      </c>
      <c r="K796" s="318"/>
      <c r="L796">
        <v>45953</v>
      </c>
      <c r="M796" s="319">
        <v>45975</v>
      </c>
      <c r="N796" s="318">
        <v>11</v>
      </c>
      <c r="O796" s="318"/>
      <c r="P796" s="318"/>
      <c r="Q796" s="319"/>
      <c r="R796" s="318"/>
      <c r="AA796" s="318" t="s">
        <v>77</v>
      </c>
      <c r="AB796" s="318">
        <v>50037599</v>
      </c>
      <c r="AC796" s="318" t="s">
        <v>101</v>
      </c>
      <c r="AD796" t="s">
        <v>7660</v>
      </c>
      <c r="AE796" s="318">
        <v>21</v>
      </c>
      <c r="AF796" s="320">
        <v>92877</v>
      </c>
      <c r="AG796" s="318">
        <v>10</v>
      </c>
      <c r="AH796" s="320"/>
    </row>
    <row r="797" spans="1:34">
      <c r="A797" t="s">
        <v>2555</v>
      </c>
      <c r="B797" s="1">
        <v>45946</v>
      </c>
      <c r="C797">
        <v>10</v>
      </c>
      <c r="D797">
        <v>520552</v>
      </c>
      <c r="E797" t="s">
        <v>9316</v>
      </c>
      <c r="F797" t="s">
        <v>93</v>
      </c>
      <c r="G797" t="s">
        <v>90</v>
      </c>
      <c r="H797" t="s">
        <v>9317</v>
      </c>
      <c r="I797" t="s">
        <v>7704</v>
      </c>
      <c r="J797" t="s">
        <v>158</v>
      </c>
      <c r="K797" s="318"/>
      <c r="L797">
        <v>45953</v>
      </c>
      <c r="M797" s="319">
        <v>45972</v>
      </c>
      <c r="N797" s="318">
        <v>11</v>
      </c>
      <c r="O797" s="318"/>
      <c r="P797" s="318"/>
      <c r="Q797" s="319"/>
      <c r="R797" s="318"/>
      <c r="AA797" s="318" t="s">
        <v>77</v>
      </c>
      <c r="AB797" s="318">
        <v>50037597</v>
      </c>
      <c r="AC797" s="318" t="s">
        <v>101</v>
      </c>
      <c r="AD797" t="s">
        <v>7660</v>
      </c>
      <c r="AE797" s="318">
        <v>21</v>
      </c>
      <c r="AF797" s="320">
        <v>115783</v>
      </c>
      <c r="AG797" s="318">
        <v>28</v>
      </c>
      <c r="AH797" s="320"/>
    </row>
    <row r="798" spans="1:34">
      <c r="A798" t="s">
        <v>2558</v>
      </c>
      <c r="B798" s="1">
        <v>45946</v>
      </c>
      <c r="C798">
        <v>10</v>
      </c>
      <c r="D798">
        <v>520553</v>
      </c>
      <c r="E798" t="s">
        <v>9318</v>
      </c>
      <c r="F798" t="s">
        <v>93</v>
      </c>
      <c r="G798" t="s">
        <v>759</v>
      </c>
      <c r="H798" t="s">
        <v>9319</v>
      </c>
      <c r="I798" t="s">
        <v>7668</v>
      </c>
      <c r="J798" t="s">
        <v>158</v>
      </c>
      <c r="K798" s="318"/>
      <c r="L798">
        <v>45951</v>
      </c>
      <c r="M798" s="319">
        <v>45965</v>
      </c>
      <c r="N798" s="318">
        <v>11</v>
      </c>
      <c r="O798" s="318"/>
      <c r="P798" s="318"/>
      <c r="Q798" s="319"/>
      <c r="R798" s="318"/>
      <c r="AA798" s="318" t="s">
        <v>77</v>
      </c>
      <c r="AB798" s="318">
        <v>50037797</v>
      </c>
      <c r="AC798" s="318" t="s">
        <v>101</v>
      </c>
      <c r="AD798" t="s">
        <v>7660</v>
      </c>
      <c r="AE798" s="318">
        <v>27</v>
      </c>
      <c r="AF798" s="320">
        <v>171831</v>
      </c>
      <c r="AG798" s="318">
        <v>12</v>
      </c>
      <c r="AH798" s="320"/>
    </row>
    <row r="799" spans="1:34">
      <c r="A799" t="s">
        <v>2561</v>
      </c>
      <c r="B799" s="1">
        <v>45946</v>
      </c>
      <c r="C799">
        <v>10</v>
      </c>
      <c r="D799">
        <v>520554</v>
      </c>
      <c r="E799" t="s">
        <v>9320</v>
      </c>
      <c r="F799" t="s">
        <v>93</v>
      </c>
      <c r="G799" t="s">
        <v>7773</v>
      </c>
      <c r="H799" t="s">
        <v>9321</v>
      </c>
      <c r="I799" t="s">
        <v>9322</v>
      </c>
      <c r="J799" t="s">
        <v>1554</v>
      </c>
      <c r="K799" s="318"/>
      <c r="L799" t="s">
        <v>391</v>
      </c>
      <c r="M799" s="319">
        <v>45960</v>
      </c>
      <c r="N799" s="318">
        <v>10</v>
      </c>
      <c r="O799" s="318"/>
      <c r="P799" s="318"/>
      <c r="Q799" s="319"/>
      <c r="R799" s="318"/>
      <c r="AA799" s="318" t="s">
        <v>77</v>
      </c>
      <c r="AB799" s="318">
        <v>50037305</v>
      </c>
      <c r="AC799" s="318" t="s">
        <v>101</v>
      </c>
      <c r="AD799" t="s">
        <v>7660</v>
      </c>
      <c r="AE799" s="318">
        <v>24</v>
      </c>
      <c r="AF799" s="320">
        <v>24643</v>
      </c>
      <c r="AG799" s="318"/>
      <c r="AH799" s="320"/>
    </row>
    <row r="800" spans="1:34">
      <c r="A800" t="s">
        <v>2564</v>
      </c>
      <c r="B800" s="1">
        <v>45947</v>
      </c>
      <c r="C800">
        <v>10</v>
      </c>
      <c r="D800">
        <v>520555</v>
      </c>
      <c r="E800" t="s">
        <v>9323</v>
      </c>
      <c r="F800" t="s">
        <v>93</v>
      </c>
      <c r="G800" t="s">
        <v>7696</v>
      </c>
      <c r="H800" t="s">
        <v>9324</v>
      </c>
      <c r="I800" t="s">
        <v>9223</v>
      </c>
      <c r="J800" t="s">
        <v>1129</v>
      </c>
      <c r="K800" s="318"/>
      <c r="L800">
        <v>45953</v>
      </c>
      <c r="M800" s="319">
        <v>45958</v>
      </c>
      <c r="N800" s="318">
        <v>10</v>
      </c>
      <c r="O800" s="318"/>
      <c r="P800" s="318"/>
      <c r="Q800" s="319"/>
      <c r="R800" s="318"/>
      <c r="AA800" s="318" t="s">
        <v>77</v>
      </c>
      <c r="AB800" s="318">
        <v>50037826</v>
      </c>
      <c r="AC800" s="318" t="s">
        <v>101</v>
      </c>
      <c r="AD800" t="s">
        <v>7660</v>
      </c>
      <c r="AE800" s="318">
        <v>23</v>
      </c>
      <c r="AF800" s="320">
        <v>196037</v>
      </c>
      <c r="AG800" s="318">
        <v>11</v>
      </c>
      <c r="AH800" s="320"/>
    </row>
    <row r="801" spans="1:34">
      <c r="A801" t="s">
        <v>2567</v>
      </c>
      <c r="B801" s="1">
        <v>45947</v>
      </c>
      <c r="C801">
        <v>10</v>
      </c>
      <c r="D801">
        <v>520556</v>
      </c>
      <c r="E801" t="s">
        <v>2035</v>
      </c>
      <c r="F801" t="s">
        <v>93</v>
      </c>
      <c r="G801" t="s">
        <v>8386</v>
      </c>
      <c r="H801" t="s">
        <v>9325</v>
      </c>
      <c r="I801" t="s">
        <v>7677</v>
      </c>
      <c r="J801" t="s">
        <v>1801</v>
      </c>
      <c r="K801" s="318"/>
      <c r="L801" t="s">
        <v>391</v>
      </c>
      <c r="M801" s="319">
        <v>45960</v>
      </c>
      <c r="N801" s="318">
        <v>10</v>
      </c>
      <c r="O801" s="318"/>
      <c r="P801" s="318"/>
      <c r="Q801" s="319"/>
      <c r="R801" s="318"/>
      <c r="AA801" s="318"/>
      <c r="AB801" s="318">
        <v>50037843</v>
      </c>
      <c r="AC801" s="318" t="s">
        <v>43</v>
      </c>
      <c r="AE801" s="318"/>
      <c r="AF801" s="320"/>
      <c r="AG801" s="318"/>
      <c r="AH801" s="320"/>
    </row>
    <row r="802" spans="1:34">
      <c r="A802" t="s">
        <v>2570</v>
      </c>
      <c r="B802" s="1">
        <v>45947</v>
      </c>
      <c r="C802">
        <v>10</v>
      </c>
      <c r="D802">
        <v>520557</v>
      </c>
      <c r="E802" t="s">
        <v>9079</v>
      </c>
      <c r="F802" t="s">
        <v>93</v>
      </c>
      <c r="G802" t="s">
        <v>7904</v>
      </c>
      <c r="H802" t="s">
        <v>9080</v>
      </c>
      <c r="I802" t="s">
        <v>7883</v>
      </c>
      <c r="J802" t="s">
        <v>3641</v>
      </c>
      <c r="K802" s="318"/>
      <c r="L802" t="s">
        <v>391</v>
      </c>
      <c r="M802" s="319">
        <v>45950</v>
      </c>
      <c r="N802" s="318">
        <v>10</v>
      </c>
      <c r="O802" s="318"/>
      <c r="P802" s="318"/>
      <c r="Q802" s="319"/>
      <c r="R802" s="318"/>
      <c r="AA802" s="318" t="s">
        <v>109</v>
      </c>
      <c r="AB802" s="318">
        <v>50037941</v>
      </c>
      <c r="AC802" s="318" t="s">
        <v>95</v>
      </c>
      <c r="AD802" t="s">
        <v>7660</v>
      </c>
      <c r="AE802" s="318">
        <v>20</v>
      </c>
      <c r="AF802" s="320">
        <v>10614</v>
      </c>
      <c r="AG802" s="318"/>
      <c r="AH802" s="320"/>
    </row>
    <row r="803" spans="1:34">
      <c r="A803" t="s">
        <v>2573</v>
      </c>
      <c r="B803" s="1">
        <v>45947</v>
      </c>
      <c r="C803">
        <v>10</v>
      </c>
      <c r="D803">
        <v>520558</v>
      </c>
      <c r="E803" t="s">
        <v>9326</v>
      </c>
      <c r="F803" t="s">
        <v>93</v>
      </c>
      <c r="G803" t="s">
        <v>7727</v>
      </c>
      <c r="H803" t="s">
        <v>9327</v>
      </c>
      <c r="I803" t="s">
        <v>9328</v>
      </c>
      <c r="J803" t="s">
        <v>158</v>
      </c>
      <c r="K803" s="318"/>
      <c r="L803">
        <v>45954</v>
      </c>
      <c r="M803" s="319">
        <v>45961</v>
      </c>
      <c r="N803" s="318">
        <v>10</v>
      </c>
      <c r="O803" s="318"/>
      <c r="P803" s="318"/>
      <c r="Q803" s="319"/>
      <c r="R803" s="318"/>
      <c r="AA803" s="318" t="s">
        <v>77</v>
      </c>
      <c r="AB803" s="318">
        <v>50037919</v>
      </c>
      <c r="AC803" s="318" t="s">
        <v>101</v>
      </c>
      <c r="AD803" t="s">
        <v>7669</v>
      </c>
      <c r="AE803" s="318">
        <v>20</v>
      </c>
      <c r="AF803" s="320">
        <v>226103</v>
      </c>
      <c r="AG803" s="318">
        <v>40</v>
      </c>
      <c r="AH803" s="320"/>
    </row>
    <row r="804" spans="1:34">
      <c r="A804" t="s">
        <v>2576</v>
      </c>
      <c r="B804" s="1">
        <v>45947</v>
      </c>
      <c r="C804">
        <v>10</v>
      </c>
      <c r="D804">
        <v>520559</v>
      </c>
      <c r="E804" t="s">
        <v>9329</v>
      </c>
      <c r="F804" t="s">
        <v>93</v>
      </c>
      <c r="G804" t="s">
        <v>7879</v>
      </c>
      <c r="H804" t="s">
        <v>9330</v>
      </c>
      <c r="I804" t="s">
        <v>7769</v>
      </c>
      <c r="J804" t="s">
        <v>158</v>
      </c>
      <c r="K804" s="318"/>
      <c r="L804">
        <v>45951</v>
      </c>
      <c r="M804" s="319">
        <v>45975</v>
      </c>
      <c r="N804" s="318">
        <v>11</v>
      </c>
      <c r="O804" s="318"/>
      <c r="P804" s="318"/>
      <c r="Q804" s="319"/>
      <c r="R804" s="318"/>
      <c r="AA804" s="318" t="s">
        <v>77</v>
      </c>
      <c r="AB804" s="318">
        <v>50037946</v>
      </c>
      <c r="AC804" s="318" t="s">
        <v>101</v>
      </c>
      <c r="AD804" t="s">
        <v>7660</v>
      </c>
      <c r="AE804" s="318">
        <v>21</v>
      </c>
      <c r="AF804" s="320">
        <v>218210</v>
      </c>
      <c r="AG804" s="318">
        <v>34</v>
      </c>
      <c r="AH804" s="320"/>
    </row>
    <row r="805" spans="1:34">
      <c r="A805" t="s">
        <v>2579</v>
      </c>
      <c r="B805" s="1">
        <v>45947</v>
      </c>
      <c r="C805">
        <v>10</v>
      </c>
      <c r="D805">
        <v>520560</v>
      </c>
      <c r="E805" t="s">
        <v>9331</v>
      </c>
      <c r="F805" t="s">
        <v>93</v>
      </c>
      <c r="G805" t="s">
        <v>752</v>
      </c>
      <c r="H805" t="s">
        <v>9332</v>
      </c>
      <c r="I805" t="s">
        <v>7769</v>
      </c>
      <c r="J805" t="s">
        <v>158</v>
      </c>
      <c r="K805" s="318"/>
      <c r="L805">
        <v>45951</v>
      </c>
      <c r="M805" s="319">
        <v>45975</v>
      </c>
      <c r="N805" s="318">
        <v>11</v>
      </c>
      <c r="O805" s="318"/>
      <c r="P805" s="318"/>
      <c r="Q805" s="319"/>
      <c r="R805" s="318"/>
      <c r="AA805" s="318" t="s">
        <v>78</v>
      </c>
      <c r="AB805" s="318">
        <v>50037944</v>
      </c>
      <c r="AC805" s="318" t="s">
        <v>79</v>
      </c>
      <c r="AD805" t="s">
        <v>7660</v>
      </c>
      <c r="AE805" s="318">
        <v>21</v>
      </c>
      <c r="AF805" s="320">
        <v>191253</v>
      </c>
      <c r="AG805" s="318">
        <v>26</v>
      </c>
      <c r="AH805" s="320"/>
    </row>
    <row r="806" spans="1:34">
      <c r="A806" t="s">
        <v>2582</v>
      </c>
      <c r="B806" s="1">
        <v>45950</v>
      </c>
      <c r="C806">
        <v>10</v>
      </c>
      <c r="D806">
        <v>520561</v>
      </c>
      <c r="E806" t="s">
        <v>9333</v>
      </c>
      <c r="F806" t="s">
        <v>93</v>
      </c>
      <c r="G806" t="s">
        <v>7879</v>
      </c>
      <c r="H806" t="s">
        <v>9334</v>
      </c>
      <c r="I806" t="s">
        <v>9223</v>
      </c>
      <c r="J806" t="s">
        <v>158</v>
      </c>
      <c r="K806" s="318"/>
      <c r="L806">
        <v>45957</v>
      </c>
      <c r="M806" s="319">
        <v>45996</v>
      </c>
      <c r="N806" s="318">
        <v>12</v>
      </c>
      <c r="O806" s="318"/>
      <c r="P806" s="318"/>
      <c r="Q806" s="319"/>
      <c r="R806" s="318"/>
      <c r="AA806" s="318" t="s">
        <v>78</v>
      </c>
      <c r="AB806" s="318">
        <v>50038204</v>
      </c>
      <c r="AC806" s="318" t="s">
        <v>79</v>
      </c>
      <c r="AD806" t="s">
        <v>7660</v>
      </c>
      <c r="AE806" s="318">
        <v>27</v>
      </c>
      <c r="AF806" s="320">
        <v>220007</v>
      </c>
      <c r="AG806" s="318">
        <v>66</v>
      </c>
      <c r="AH806" s="320"/>
    </row>
    <row r="807" spans="1:34">
      <c r="A807" t="s">
        <v>2585</v>
      </c>
      <c r="B807" s="1">
        <v>45950</v>
      </c>
      <c r="C807">
        <v>10</v>
      </c>
      <c r="D807">
        <v>520562</v>
      </c>
      <c r="E807" t="s">
        <v>9335</v>
      </c>
      <c r="F807" t="s">
        <v>6574</v>
      </c>
      <c r="G807" t="s">
        <v>7841</v>
      </c>
      <c r="H807" t="s">
        <v>9336</v>
      </c>
      <c r="I807" t="s">
        <v>9232</v>
      </c>
      <c r="J807" t="s">
        <v>158</v>
      </c>
      <c r="K807" s="318"/>
      <c r="L807">
        <v>45961</v>
      </c>
      <c r="M807" s="319">
        <v>45971</v>
      </c>
      <c r="N807" s="318">
        <v>11</v>
      </c>
      <c r="O807" s="318"/>
      <c r="P807" s="318"/>
      <c r="Q807" s="319"/>
      <c r="R807" s="318"/>
      <c r="AA807" s="318" t="s">
        <v>77</v>
      </c>
      <c r="AB807" s="318">
        <v>50038250</v>
      </c>
      <c r="AC807" s="318" t="s">
        <v>101</v>
      </c>
      <c r="AD807" t="s">
        <v>7669</v>
      </c>
      <c r="AE807" s="318">
        <v>46</v>
      </c>
      <c r="AF807" s="320">
        <v>221471</v>
      </c>
      <c r="AG807" s="318">
        <v>10</v>
      </c>
      <c r="AH807" s="320"/>
    </row>
    <row r="808" spans="1:34">
      <c r="A808" t="s">
        <v>2588</v>
      </c>
      <c r="B808" s="1">
        <v>45950</v>
      </c>
      <c r="C808">
        <v>10</v>
      </c>
      <c r="D808">
        <v>520563</v>
      </c>
      <c r="E808" t="s">
        <v>9337</v>
      </c>
      <c r="F808" t="s">
        <v>93</v>
      </c>
      <c r="G808" t="s">
        <v>90</v>
      </c>
      <c r="H808" t="s">
        <v>9338</v>
      </c>
      <c r="I808" t="s">
        <v>9226</v>
      </c>
      <c r="J808" t="s">
        <v>158</v>
      </c>
      <c r="K808" s="318"/>
      <c r="L808">
        <v>45957</v>
      </c>
      <c r="M808" s="319">
        <v>45967</v>
      </c>
      <c r="N808" s="318">
        <v>11</v>
      </c>
      <c r="O808" s="318"/>
      <c r="P808" s="318"/>
      <c r="Q808" s="319"/>
      <c r="R808" s="318"/>
      <c r="AA808" s="318" t="s">
        <v>77</v>
      </c>
      <c r="AB808" s="318">
        <v>50037908</v>
      </c>
      <c r="AC808" s="318" t="s">
        <v>101</v>
      </c>
      <c r="AD808" t="s">
        <v>7660</v>
      </c>
      <c r="AE808" s="318">
        <v>21</v>
      </c>
      <c r="AF808" s="320">
        <v>239655</v>
      </c>
      <c r="AG808" s="318">
        <v>34</v>
      </c>
      <c r="AH808" s="320"/>
    </row>
    <row r="809" spans="1:34">
      <c r="A809" t="s">
        <v>2591</v>
      </c>
      <c r="B809" s="1">
        <v>45950</v>
      </c>
      <c r="C809">
        <v>10</v>
      </c>
      <c r="D809">
        <v>520564</v>
      </c>
      <c r="E809" t="s">
        <v>9339</v>
      </c>
      <c r="F809" t="s">
        <v>93</v>
      </c>
      <c r="G809" t="s">
        <v>90</v>
      </c>
      <c r="H809" t="s">
        <v>9340</v>
      </c>
      <c r="I809" t="s">
        <v>9296</v>
      </c>
      <c r="J809" t="s">
        <v>158</v>
      </c>
      <c r="K809" s="318"/>
      <c r="L809">
        <v>45957</v>
      </c>
      <c r="M809" s="319">
        <v>45979</v>
      </c>
      <c r="N809" s="318">
        <v>11</v>
      </c>
      <c r="O809" s="318"/>
      <c r="P809" s="318"/>
      <c r="Q809" s="319"/>
      <c r="R809" s="318"/>
      <c r="AA809" s="318" t="s">
        <v>77</v>
      </c>
      <c r="AB809" s="318">
        <v>50037624</v>
      </c>
      <c r="AC809" s="318" t="s">
        <v>101</v>
      </c>
      <c r="AD809" t="s">
        <v>7660</v>
      </c>
      <c r="AE809" s="318">
        <v>21</v>
      </c>
      <c r="AF809" s="320">
        <v>230691</v>
      </c>
      <c r="AG809" s="318">
        <v>22</v>
      </c>
      <c r="AH809" s="320"/>
    </row>
    <row r="810" spans="1:34">
      <c r="A810" t="s">
        <v>2594</v>
      </c>
      <c r="B810" s="1">
        <v>45950</v>
      </c>
      <c r="C810">
        <v>10</v>
      </c>
      <c r="D810">
        <v>520565</v>
      </c>
      <c r="E810" t="s">
        <v>9341</v>
      </c>
      <c r="F810" t="s">
        <v>93</v>
      </c>
      <c r="G810" t="s">
        <v>8346</v>
      </c>
      <c r="H810" t="s">
        <v>9342</v>
      </c>
      <c r="I810" t="s">
        <v>9296</v>
      </c>
      <c r="J810" t="s">
        <v>158</v>
      </c>
      <c r="K810" s="318"/>
      <c r="L810">
        <v>45957</v>
      </c>
      <c r="M810" s="319">
        <v>45982</v>
      </c>
      <c r="N810" s="318">
        <v>11</v>
      </c>
      <c r="O810" s="318"/>
      <c r="P810" s="318"/>
      <c r="Q810" s="319"/>
      <c r="R810" s="318"/>
      <c r="AA810" s="318" t="s">
        <v>78</v>
      </c>
      <c r="AB810" s="318">
        <v>50037950</v>
      </c>
      <c r="AC810" s="318" t="s">
        <v>79</v>
      </c>
      <c r="AD810" t="s">
        <v>7660</v>
      </c>
      <c r="AE810" s="318">
        <v>21</v>
      </c>
      <c r="AF810" s="320">
        <v>261453</v>
      </c>
      <c r="AG810" s="318">
        <v>11</v>
      </c>
      <c r="AH810" s="320"/>
    </row>
    <row r="811" spans="1:34">
      <c r="A811" t="s">
        <v>2597</v>
      </c>
      <c r="B811" s="1">
        <v>45951</v>
      </c>
      <c r="C811">
        <v>10</v>
      </c>
      <c r="D811">
        <v>520566</v>
      </c>
      <c r="E811" t="s">
        <v>9343</v>
      </c>
      <c r="F811" t="s">
        <v>93</v>
      </c>
      <c r="G811" t="s">
        <v>7696</v>
      </c>
      <c r="H811" t="s">
        <v>9344</v>
      </c>
      <c r="I811" t="s">
        <v>9345</v>
      </c>
      <c r="J811" t="s">
        <v>158</v>
      </c>
      <c r="K811" s="318"/>
      <c r="L811">
        <v>45957</v>
      </c>
      <c r="M811" s="319">
        <v>45967</v>
      </c>
      <c r="N811" s="318">
        <v>11</v>
      </c>
      <c r="O811" s="318"/>
      <c r="P811" s="318"/>
      <c r="Q811" s="319"/>
      <c r="R811" s="318"/>
      <c r="AA811" s="318" t="s">
        <v>77</v>
      </c>
      <c r="AB811" s="318">
        <v>50038659</v>
      </c>
      <c r="AC811" s="318" t="s">
        <v>101</v>
      </c>
      <c r="AD811" t="s">
        <v>7660</v>
      </c>
      <c r="AE811" s="318">
        <v>27</v>
      </c>
      <c r="AF811" s="320">
        <v>179740</v>
      </c>
      <c r="AG811" s="318">
        <v>17</v>
      </c>
      <c r="AH811" s="320"/>
    </row>
    <row r="812" spans="1:34">
      <c r="A812" t="s">
        <v>2600</v>
      </c>
      <c r="B812" s="1">
        <v>45951</v>
      </c>
      <c r="C812">
        <v>10</v>
      </c>
      <c r="D812">
        <v>520567</v>
      </c>
      <c r="E812" t="s">
        <v>9346</v>
      </c>
      <c r="F812" t="s">
        <v>93</v>
      </c>
      <c r="G812" t="s">
        <v>7773</v>
      </c>
      <c r="H812" t="s">
        <v>7905</v>
      </c>
      <c r="I812" t="s">
        <v>7698</v>
      </c>
      <c r="J812" t="s">
        <v>158</v>
      </c>
      <c r="K812" s="318"/>
      <c r="L812">
        <v>45957</v>
      </c>
      <c r="M812" s="319">
        <v>45974</v>
      </c>
      <c r="N812" s="318">
        <v>11</v>
      </c>
      <c r="O812" s="318"/>
      <c r="P812" s="318"/>
      <c r="Q812" s="319"/>
      <c r="R812" s="318"/>
      <c r="AA812" s="318" t="s">
        <v>78</v>
      </c>
      <c r="AB812" s="318">
        <v>50038547</v>
      </c>
      <c r="AC812" s="318" t="s">
        <v>79</v>
      </c>
      <c r="AD812" t="s">
        <v>7660</v>
      </c>
      <c r="AE812" s="318">
        <v>27</v>
      </c>
      <c r="AF812" s="320">
        <v>134717</v>
      </c>
      <c r="AG812" s="318">
        <v>44</v>
      </c>
      <c r="AH812" s="320"/>
    </row>
    <row r="813" spans="1:34">
      <c r="A813" t="s">
        <v>2603</v>
      </c>
      <c r="B813" s="1">
        <v>45951</v>
      </c>
      <c r="C813">
        <v>10</v>
      </c>
      <c r="D813">
        <v>520568</v>
      </c>
      <c r="E813" t="s">
        <v>9347</v>
      </c>
      <c r="F813" t="s">
        <v>93</v>
      </c>
      <c r="G813" t="s">
        <v>7773</v>
      </c>
      <c r="H813" t="s">
        <v>9348</v>
      </c>
      <c r="I813" t="s">
        <v>7704</v>
      </c>
      <c r="J813" t="s">
        <v>1801</v>
      </c>
      <c r="K813" s="318"/>
      <c r="L813" t="s">
        <v>391</v>
      </c>
      <c r="M813" s="319" t="s">
        <v>534</v>
      </c>
      <c r="N813" s="318"/>
      <c r="O813" s="318"/>
      <c r="P813" s="318" t="s">
        <v>267</v>
      </c>
      <c r="Q813" s="319"/>
      <c r="R813" s="318"/>
      <c r="AA813" s="318"/>
      <c r="AB813" s="318">
        <v>50038539</v>
      </c>
      <c r="AC813" s="318" t="s">
        <v>43</v>
      </c>
      <c r="AE813" s="318"/>
      <c r="AF813" s="320"/>
      <c r="AG813" s="318"/>
      <c r="AH813" s="320"/>
    </row>
    <row r="814" spans="1:34">
      <c r="A814" t="s">
        <v>2605</v>
      </c>
      <c r="B814" s="1">
        <v>45951</v>
      </c>
      <c r="C814">
        <v>10</v>
      </c>
      <c r="D814">
        <v>520569</v>
      </c>
      <c r="E814" t="s">
        <v>8278</v>
      </c>
      <c r="F814" t="s">
        <v>93</v>
      </c>
      <c r="G814" t="s">
        <v>90</v>
      </c>
      <c r="H814" t="s">
        <v>9349</v>
      </c>
      <c r="I814" t="s">
        <v>7690</v>
      </c>
      <c r="J814" t="s">
        <v>8376</v>
      </c>
      <c r="K814" s="318"/>
      <c r="L814" t="s">
        <v>391</v>
      </c>
      <c r="M814" s="319">
        <v>45954</v>
      </c>
      <c r="N814" s="318">
        <v>10</v>
      </c>
      <c r="O814" s="318"/>
      <c r="P814" s="318"/>
      <c r="Q814" s="319"/>
      <c r="R814" s="318"/>
      <c r="AA814" s="318" t="s">
        <v>77</v>
      </c>
      <c r="AB814" s="318">
        <v>50038442</v>
      </c>
      <c r="AC814" s="318" t="s">
        <v>101</v>
      </c>
      <c r="AD814" t="s">
        <v>7660</v>
      </c>
      <c r="AE814" s="318">
        <v>21</v>
      </c>
      <c r="AF814" s="320">
        <v>15022</v>
      </c>
      <c r="AG814" s="318"/>
      <c r="AH814" s="320"/>
    </row>
    <row r="815" spans="1:34">
      <c r="A815" t="s">
        <v>2608</v>
      </c>
      <c r="B815" s="1">
        <v>45951</v>
      </c>
      <c r="C815">
        <v>10</v>
      </c>
      <c r="D815">
        <v>520570</v>
      </c>
      <c r="E815" t="s">
        <v>8601</v>
      </c>
      <c r="F815" t="s">
        <v>93</v>
      </c>
      <c r="G815" t="s">
        <v>7879</v>
      </c>
      <c r="H815" t="s">
        <v>9350</v>
      </c>
      <c r="I815" t="s">
        <v>7690</v>
      </c>
      <c r="J815" t="s">
        <v>8376</v>
      </c>
      <c r="K815" s="318"/>
      <c r="L815" t="s">
        <v>391</v>
      </c>
      <c r="M815" s="319">
        <v>45959</v>
      </c>
      <c r="N815" s="318">
        <v>10</v>
      </c>
      <c r="O815" s="318"/>
      <c r="P815" s="318"/>
      <c r="Q815" s="319"/>
      <c r="R815" s="318"/>
      <c r="AA815" s="318" t="s">
        <v>77</v>
      </c>
      <c r="AB815" s="318">
        <v>50038448</v>
      </c>
      <c r="AC815" s="318" t="s">
        <v>101</v>
      </c>
      <c r="AD815" t="s">
        <v>7660</v>
      </c>
      <c r="AE815" s="318">
        <v>21</v>
      </c>
      <c r="AF815" s="320">
        <v>30307</v>
      </c>
      <c r="AG815" s="318"/>
      <c r="AH815" s="320"/>
    </row>
    <row r="816" spans="1:34">
      <c r="A816" t="s">
        <v>2611</v>
      </c>
      <c r="B816" s="1">
        <v>45951</v>
      </c>
      <c r="C816">
        <v>10</v>
      </c>
      <c r="D816">
        <v>520571</v>
      </c>
      <c r="E816" t="s">
        <v>9351</v>
      </c>
      <c r="F816" t="s">
        <v>6574</v>
      </c>
      <c r="G816" t="s">
        <v>7860</v>
      </c>
      <c r="H816" t="s">
        <v>9352</v>
      </c>
      <c r="I816" t="s">
        <v>7834</v>
      </c>
      <c r="J816" t="s">
        <v>158</v>
      </c>
      <c r="K816" s="318"/>
      <c r="L816">
        <v>45961</v>
      </c>
      <c r="M816" s="319">
        <v>45966</v>
      </c>
      <c r="N816" s="318">
        <v>11</v>
      </c>
      <c r="O816" s="318"/>
      <c r="P816" s="318"/>
      <c r="Q816" s="319"/>
      <c r="R816" s="318"/>
      <c r="AA816" s="318" t="s">
        <v>77</v>
      </c>
      <c r="AB816" s="318">
        <v>50038566</v>
      </c>
      <c r="AC816" s="318" t="s">
        <v>101</v>
      </c>
      <c r="AD816" t="s">
        <v>7669</v>
      </c>
      <c r="AE816" s="318">
        <v>46</v>
      </c>
      <c r="AF816" s="320">
        <v>212164</v>
      </c>
      <c r="AG816" s="318">
        <v>83</v>
      </c>
      <c r="AH816" s="320"/>
    </row>
    <row r="817" spans="1:34">
      <c r="A817" t="s">
        <v>2613</v>
      </c>
      <c r="B817" s="1">
        <v>45951</v>
      </c>
      <c r="C817">
        <v>10</v>
      </c>
      <c r="D817">
        <v>520572</v>
      </c>
      <c r="E817" t="s">
        <v>9353</v>
      </c>
      <c r="F817" t="s">
        <v>6574</v>
      </c>
      <c r="G817" t="s">
        <v>7666</v>
      </c>
      <c r="H817" t="s">
        <v>9354</v>
      </c>
      <c r="I817" t="s">
        <v>9355</v>
      </c>
      <c r="J817" t="s">
        <v>158</v>
      </c>
      <c r="K817" s="318"/>
      <c r="L817">
        <v>45954</v>
      </c>
      <c r="M817" s="319">
        <v>45973</v>
      </c>
      <c r="N817" s="318">
        <v>11</v>
      </c>
      <c r="O817" s="318"/>
      <c r="P817" s="318"/>
      <c r="Q817" s="319"/>
      <c r="R817" s="318"/>
      <c r="AA817" s="318" t="s">
        <v>77</v>
      </c>
      <c r="AB817" s="318">
        <v>50038581</v>
      </c>
      <c r="AC817" s="318" t="s">
        <v>101</v>
      </c>
      <c r="AD817" t="s">
        <v>7669</v>
      </c>
      <c r="AE817" s="318">
        <v>48</v>
      </c>
      <c r="AF817" s="320">
        <v>206935</v>
      </c>
      <c r="AG817" s="318">
        <v>20</v>
      </c>
      <c r="AH817" s="320"/>
    </row>
    <row r="818" spans="1:34">
      <c r="A818" t="s">
        <v>2616</v>
      </c>
      <c r="B818" s="1">
        <v>45951</v>
      </c>
      <c r="C818">
        <v>10</v>
      </c>
      <c r="D818">
        <v>520573</v>
      </c>
      <c r="E818" t="s">
        <v>9347</v>
      </c>
      <c r="F818" t="s">
        <v>93</v>
      </c>
      <c r="G818" t="s">
        <v>7773</v>
      </c>
      <c r="H818" t="s">
        <v>9356</v>
      </c>
      <c r="I818" t="s">
        <v>7704</v>
      </c>
      <c r="J818" t="s">
        <v>158</v>
      </c>
      <c r="K818" s="318"/>
      <c r="L818">
        <v>45953</v>
      </c>
      <c r="M818" s="319">
        <v>45961</v>
      </c>
      <c r="N818" s="318">
        <v>10</v>
      </c>
      <c r="O818" s="318"/>
      <c r="P818" s="318"/>
      <c r="Q818" s="319"/>
      <c r="R818" s="318"/>
      <c r="AA818" s="318" t="s">
        <v>77</v>
      </c>
      <c r="AB818" s="318">
        <v>50038619</v>
      </c>
      <c r="AC818" s="318" t="s">
        <v>101</v>
      </c>
      <c r="AD818" t="s">
        <v>7660</v>
      </c>
      <c r="AE818" s="318">
        <v>27</v>
      </c>
      <c r="AF818" s="320">
        <v>114846</v>
      </c>
      <c r="AG818" s="318">
        <v>10</v>
      </c>
      <c r="AH818" s="320"/>
    </row>
    <row r="819" spans="1:34">
      <c r="A819" t="s">
        <v>2618</v>
      </c>
      <c r="B819" s="1">
        <v>45951</v>
      </c>
      <c r="C819">
        <v>10</v>
      </c>
      <c r="D819">
        <v>520574</v>
      </c>
      <c r="E819" t="s">
        <v>9357</v>
      </c>
      <c r="F819" t="s">
        <v>93</v>
      </c>
      <c r="G819" t="s">
        <v>752</v>
      </c>
      <c r="H819" t="s">
        <v>9358</v>
      </c>
      <c r="I819" t="s">
        <v>8069</v>
      </c>
      <c r="J819" t="s">
        <v>1801</v>
      </c>
      <c r="K819" s="318"/>
      <c r="L819" t="s">
        <v>391</v>
      </c>
      <c r="M819" s="319">
        <v>45961</v>
      </c>
      <c r="N819" s="318">
        <v>10</v>
      </c>
      <c r="O819" s="318"/>
      <c r="P819" s="318"/>
      <c r="Q819" s="319"/>
      <c r="R819" s="318"/>
      <c r="AA819" s="318" t="s">
        <v>77</v>
      </c>
      <c r="AB819" s="318">
        <v>50038745</v>
      </c>
      <c r="AC819" s="318" t="s">
        <v>101</v>
      </c>
      <c r="AD819" t="s">
        <v>7660</v>
      </c>
      <c r="AE819" s="318">
        <v>27</v>
      </c>
      <c r="AF819" s="320">
        <v>33450</v>
      </c>
      <c r="AG819" s="318"/>
      <c r="AH819" s="320"/>
    </row>
    <row r="820" spans="1:34">
      <c r="A820" t="s">
        <v>2621</v>
      </c>
      <c r="B820" s="1">
        <v>45951</v>
      </c>
      <c r="C820">
        <v>10</v>
      </c>
      <c r="D820">
        <v>520575</v>
      </c>
      <c r="E820" t="s">
        <v>8298</v>
      </c>
      <c r="F820" t="s">
        <v>93</v>
      </c>
      <c r="G820" t="s">
        <v>7841</v>
      </c>
      <c r="H820" t="s">
        <v>9359</v>
      </c>
      <c r="I820" t="s">
        <v>7769</v>
      </c>
      <c r="J820" t="s">
        <v>8376</v>
      </c>
      <c r="K820" s="318"/>
      <c r="L820">
        <v>45957</v>
      </c>
      <c r="M820" s="319">
        <v>45975</v>
      </c>
      <c r="N820" s="318">
        <v>11</v>
      </c>
      <c r="O820" s="318"/>
      <c r="P820" s="318"/>
      <c r="Q820" s="319"/>
      <c r="R820" s="318"/>
      <c r="AA820" s="318" t="s">
        <v>77</v>
      </c>
      <c r="AB820" s="318">
        <v>50038774</v>
      </c>
      <c r="AC820" s="318" t="s">
        <v>101</v>
      </c>
      <c r="AD820" t="s">
        <v>7669</v>
      </c>
      <c r="AE820" s="318">
        <v>21</v>
      </c>
      <c r="AF820" s="320">
        <v>168773</v>
      </c>
      <c r="AG820" s="318">
        <v>27</v>
      </c>
      <c r="AH820" s="320"/>
    </row>
    <row r="821" spans="1:34">
      <c r="A821" t="s">
        <v>2624</v>
      </c>
      <c r="B821" s="1">
        <v>45952</v>
      </c>
      <c r="C821">
        <v>10</v>
      </c>
      <c r="D821">
        <v>520576</v>
      </c>
      <c r="E821" t="s">
        <v>9360</v>
      </c>
      <c r="F821" t="s">
        <v>6574</v>
      </c>
      <c r="G821" t="s">
        <v>58</v>
      </c>
      <c r="H821" t="s">
        <v>9361</v>
      </c>
      <c r="I821" t="s">
        <v>9303</v>
      </c>
      <c r="J821" t="s">
        <v>158</v>
      </c>
      <c r="K821" s="318"/>
      <c r="L821">
        <v>45959</v>
      </c>
      <c r="M821" s="319">
        <v>45972</v>
      </c>
      <c r="N821" s="318">
        <v>11</v>
      </c>
      <c r="O821" s="318"/>
      <c r="P821" s="318"/>
      <c r="Q821" s="319"/>
      <c r="R821" s="318"/>
      <c r="AA821" s="318" t="s">
        <v>77</v>
      </c>
      <c r="AB821" s="318">
        <v>50038710</v>
      </c>
      <c r="AC821" s="318" t="s">
        <v>101</v>
      </c>
      <c r="AD821" t="s">
        <v>7669</v>
      </c>
      <c r="AE821" s="318">
        <v>48</v>
      </c>
      <c r="AF821" s="320">
        <v>185148</v>
      </c>
      <c r="AG821" s="318">
        <v>24</v>
      </c>
      <c r="AH821" s="320"/>
    </row>
    <row r="822" spans="1:34">
      <c r="A822" t="s">
        <v>2627</v>
      </c>
      <c r="B822" s="1">
        <v>45952</v>
      </c>
      <c r="C822">
        <v>10</v>
      </c>
      <c r="D822">
        <v>520577</v>
      </c>
      <c r="E822" t="s">
        <v>9362</v>
      </c>
      <c r="F822" t="s">
        <v>6574</v>
      </c>
      <c r="G822" t="s">
        <v>7778</v>
      </c>
      <c r="H822" t="s">
        <v>9363</v>
      </c>
      <c r="I822" t="s">
        <v>9232</v>
      </c>
      <c r="J822" t="s">
        <v>158</v>
      </c>
      <c r="K822" s="318"/>
      <c r="L822">
        <v>45959</v>
      </c>
      <c r="M822" s="319">
        <v>45968</v>
      </c>
      <c r="N822" s="318">
        <v>11</v>
      </c>
      <c r="O822" s="318"/>
      <c r="P822" s="318"/>
      <c r="Q822" s="319"/>
      <c r="R822" s="318"/>
      <c r="AA822" s="318" t="s">
        <v>77</v>
      </c>
      <c r="AB822" s="318">
        <v>50038732</v>
      </c>
      <c r="AC822" s="318" t="s">
        <v>101</v>
      </c>
      <c r="AD822" t="s">
        <v>7669</v>
      </c>
      <c r="AE822" s="318">
        <v>48</v>
      </c>
      <c r="AF822" s="320">
        <v>198095</v>
      </c>
      <c r="AG822" s="318">
        <v>23</v>
      </c>
      <c r="AH822" s="320"/>
    </row>
    <row r="823" spans="1:34">
      <c r="A823" t="s">
        <v>2631</v>
      </c>
      <c r="B823" s="1">
        <v>45952</v>
      </c>
      <c r="C823">
        <v>10</v>
      </c>
      <c r="D823">
        <v>520578</v>
      </c>
      <c r="E823" t="s">
        <v>9364</v>
      </c>
      <c r="F823" t="s">
        <v>6574</v>
      </c>
      <c r="G823" t="s">
        <v>58</v>
      </c>
      <c r="H823" t="s">
        <v>9365</v>
      </c>
      <c r="I823" t="s">
        <v>9232</v>
      </c>
      <c r="J823" t="s">
        <v>158</v>
      </c>
      <c r="K823" s="318"/>
      <c r="L823">
        <v>45959</v>
      </c>
      <c r="M823" s="319">
        <v>45967</v>
      </c>
      <c r="N823" s="318">
        <v>11</v>
      </c>
      <c r="O823" s="318"/>
      <c r="P823" s="318"/>
      <c r="Q823" s="319"/>
      <c r="R823" s="318"/>
      <c r="AA823" s="318" t="s">
        <v>78</v>
      </c>
      <c r="AB823" s="318">
        <v>50038749</v>
      </c>
      <c r="AC823" s="318" t="s">
        <v>79</v>
      </c>
      <c r="AD823" t="s">
        <v>7669</v>
      </c>
      <c r="AE823" s="318">
        <v>48</v>
      </c>
      <c r="AF823" s="320">
        <v>198015</v>
      </c>
      <c r="AG823" s="318">
        <v>27</v>
      </c>
      <c r="AH823" s="320"/>
    </row>
    <row r="824" spans="1:34">
      <c r="A824" t="s">
        <v>2634</v>
      </c>
      <c r="B824" s="1">
        <v>45952</v>
      </c>
      <c r="C824">
        <v>10</v>
      </c>
      <c r="D824">
        <v>520579</v>
      </c>
      <c r="E824" t="s">
        <v>9366</v>
      </c>
      <c r="F824" t="s">
        <v>93</v>
      </c>
      <c r="G824" t="s">
        <v>7773</v>
      </c>
      <c r="H824" t="s">
        <v>9367</v>
      </c>
      <c r="I824" t="s">
        <v>7668</v>
      </c>
      <c r="J824" t="s">
        <v>158</v>
      </c>
      <c r="K824" s="318"/>
      <c r="L824">
        <v>45957</v>
      </c>
      <c r="M824" s="319">
        <v>45982</v>
      </c>
      <c r="N824" s="318">
        <v>11</v>
      </c>
      <c r="O824" s="318"/>
      <c r="P824" s="318"/>
      <c r="Q824" s="319"/>
      <c r="R824" s="318"/>
      <c r="AA824" s="318" t="s">
        <v>182</v>
      </c>
      <c r="AB824" s="318">
        <v>50038778</v>
      </c>
      <c r="AC824" s="318" t="s">
        <v>35</v>
      </c>
      <c r="AD824" t="s">
        <v>7660</v>
      </c>
      <c r="AE824" s="318">
        <v>21</v>
      </c>
      <c r="AF824" s="320">
        <v>214851</v>
      </c>
      <c r="AG824" s="318">
        <v>24</v>
      </c>
      <c r="AH824" s="320"/>
    </row>
    <row r="825" spans="1:34">
      <c r="A825" t="s">
        <v>2637</v>
      </c>
      <c r="B825" s="1">
        <v>45951</v>
      </c>
      <c r="C825">
        <v>10</v>
      </c>
      <c r="D825">
        <v>520580</v>
      </c>
      <c r="E825" t="s">
        <v>2035</v>
      </c>
      <c r="F825" t="s">
        <v>93</v>
      </c>
      <c r="G825" t="s">
        <v>7661</v>
      </c>
      <c r="H825" t="s">
        <v>7658</v>
      </c>
      <c r="I825" t="s">
        <v>7658</v>
      </c>
      <c r="J825" t="s">
        <v>1801</v>
      </c>
      <c r="K825" s="318"/>
      <c r="L825" t="s">
        <v>391</v>
      </c>
      <c r="M825" s="319">
        <v>45960</v>
      </c>
      <c r="N825" s="318">
        <v>10</v>
      </c>
      <c r="O825" s="318"/>
      <c r="P825" s="318"/>
      <c r="Q825" s="319"/>
      <c r="R825" s="318"/>
      <c r="AA825" s="318" t="s">
        <v>109</v>
      </c>
      <c r="AB825" s="318">
        <v>521007</v>
      </c>
      <c r="AC825" s="318" t="s">
        <v>95</v>
      </c>
      <c r="AD825" t="s">
        <v>7660</v>
      </c>
      <c r="AE825" s="318">
        <v>100</v>
      </c>
      <c r="AF825" s="320">
        <v>12112</v>
      </c>
      <c r="AG825" s="318"/>
      <c r="AH825" s="320"/>
    </row>
    <row r="826" spans="1:34">
      <c r="A826" t="s">
        <v>2640</v>
      </c>
      <c r="B826" s="1">
        <v>45952</v>
      </c>
      <c r="C826">
        <v>10</v>
      </c>
      <c r="D826">
        <v>520581</v>
      </c>
      <c r="E826" t="s">
        <v>8432</v>
      </c>
      <c r="F826" t="s">
        <v>93</v>
      </c>
      <c r="G826" t="s">
        <v>752</v>
      </c>
      <c r="H826" t="s">
        <v>9368</v>
      </c>
      <c r="I826" t="s">
        <v>7690</v>
      </c>
      <c r="J826" t="s">
        <v>8376</v>
      </c>
      <c r="K826" s="318"/>
      <c r="L826" t="s">
        <v>391</v>
      </c>
      <c r="M826" s="319">
        <v>45957</v>
      </c>
      <c r="N826" s="318">
        <v>10</v>
      </c>
      <c r="O826" s="318"/>
      <c r="P826" s="318"/>
      <c r="Q826" s="319"/>
      <c r="R826" s="318"/>
      <c r="AA826" s="318" t="s">
        <v>77</v>
      </c>
      <c r="AB826" s="318">
        <v>50038834</v>
      </c>
      <c r="AC826" s="318" t="s">
        <v>101</v>
      </c>
      <c r="AD826" t="s">
        <v>7660</v>
      </c>
      <c r="AE826" s="318">
        <v>21</v>
      </c>
      <c r="AF826" s="320">
        <v>99422</v>
      </c>
      <c r="AG826" s="318"/>
      <c r="AH826" s="320"/>
    </row>
    <row r="827" spans="1:34">
      <c r="A827" t="s">
        <v>2646</v>
      </c>
      <c r="B827" s="1">
        <v>45952</v>
      </c>
      <c r="C827">
        <v>10</v>
      </c>
      <c r="D827">
        <v>520583</v>
      </c>
      <c r="E827" t="s">
        <v>9040</v>
      </c>
      <c r="F827" t="s">
        <v>93</v>
      </c>
      <c r="G827" t="s">
        <v>7696</v>
      </c>
      <c r="H827" t="s">
        <v>9041</v>
      </c>
      <c r="I827" t="s">
        <v>7800</v>
      </c>
      <c r="J827" t="s">
        <v>8376</v>
      </c>
      <c r="K827" s="318"/>
      <c r="L827" t="s">
        <v>391</v>
      </c>
      <c r="M827" s="319">
        <v>45957</v>
      </c>
      <c r="N827" s="318">
        <v>10</v>
      </c>
      <c r="O827" s="318"/>
      <c r="P827" s="318"/>
      <c r="Q827" s="319"/>
      <c r="R827" s="318"/>
      <c r="AA827" s="318" t="s">
        <v>77</v>
      </c>
      <c r="AB827" s="318">
        <v>50039012</v>
      </c>
      <c r="AC827" s="318" t="s">
        <v>101</v>
      </c>
      <c r="AD827" t="s">
        <v>7660</v>
      </c>
      <c r="AE827" s="318">
        <v>20</v>
      </c>
      <c r="AF827" s="320">
        <v>84397</v>
      </c>
      <c r="AG827" s="318"/>
      <c r="AH827" s="320"/>
    </row>
    <row r="828" spans="1:34">
      <c r="A828" t="s">
        <v>2648</v>
      </c>
      <c r="B828" s="1">
        <v>45953</v>
      </c>
      <c r="C828">
        <v>10</v>
      </c>
      <c r="D828">
        <v>520584</v>
      </c>
      <c r="E828" t="s">
        <v>9369</v>
      </c>
      <c r="F828" t="s">
        <v>93</v>
      </c>
      <c r="G828" t="s">
        <v>759</v>
      </c>
      <c r="H828" t="s">
        <v>9370</v>
      </c>
      <c r="I828" t="s">
        <v>7668</v>
      </c>
      <c r="J828" t="s">
        <v>158</v>
      </c>
      <c r="K828" s="318"/>
      <c r="L828">
        <v>45957</v>
      </c>
      <c r="M828" s="319">
        <v>45967</v>
      </c>
      <c r="N828" s="318">
        <v>11</v>
      </c>
      <c r="O828" s="318"/>
      <c r="P828" s="318"/>
      <c r="Q828" s="319"/>
      <c r="R828" s="318"/>
      <c r="AA828" s="318" t="s">
        <v>77</v>
      </c>
      <c r="AB828" s="318">
        <v>50039144</v>
      </c>
      <c r="AC828" s="318" t="s">
        <v>101</v>
      </c>
      <c r="AD828" t="s">
        <v>7660</v>
      </c>
      <c r="AE828" s="318">
        <v>21</v>
      </c>
      <c r="AF828" s="320">
        <v>164698</v>
      </c>
      <c r="AG828" s="318">
        <v>27</v>
      </c>
      <c r="AH828" s="320"/>
    </row>
    <row r="829" spans="1:34">
      <c r="A829" t="s">
        <v>2651</v>
      </c>
      <c r="B829" s="1">
        <v>45953</v>
      </c>
      <c r="C829">
        <v>10</v>
      </c>
      <c r="D829">
        <v>520585</v>
      </c>
      <c r="E829" t="s">
        <v>7719</v>
      </c>
      <c r="F829" t="s">
        <v>93</v>
      </c>
      <c r="G829" t="s">
        <v>8386</v>
      </c>
      <c r="H829" t="s">
        <v>9371</v>
      </c>
      <c r="I829" t="s">
        <v>7721</v>
      </c>
      <c r="J829" t="s">
        <v>3902</v>
      </c>
      <c r="K829" s="318"/>
      <c r="L829" t="s">
        <v>391</v>
      </c>
      <c r="M829" s="319">
        <v>45958</v>
      </c>
      <c r="N829" s="318">
        <v>10</v>
      </c>
      <c r="O829" s="318"/>
      <c r="P829" s="318"/>
      <c r="Q829" s="319"/>
      <c r="R829" s="318"/>
      <c r="AA829" s="318" t="s">
        <v>77</v>
      </c>
      <c r="AB829" s="318">
        <v>50039100</v>
      </c>
      <c r="AC829" s="318" t="s">
        <v>101</v>
      </c>
      <c r="AD829" t="s">
        <v>7660</v>
      </c>
      <c r="AE829" s="318">
        <v>20</v>
      </c>
      <c r="AF829" s="320">
        <v>15585</v>
      </c>
      <c r="AG829" s="318"/>
      <c r="AH829" s="320"/>
    </row>
    <row r="830" spans="1:34">
      <c r="A830" t="s">
        <v>2654</v>
      </c>
      <c r="B830" s="1">
        <v>45953</v>
      </c>
      <c r="C830">
        <v>10</v>
      </c>
      <c r="D830">
        <v>520586</v>
      </c>
      <c r="E830" t="s">
        <v>9372</v>
      </c>
      <c r="F830" t="s">
        <v>93</v>
      </c>
      <c r="G830" t="s">
        <v>8412</v>
      </c>
      <c r="H830" t="s">
        <v>9373</v>
      </c>
      <c r="I830" t="s">
        <v>7721</v>
      </c>
      <c r="J830" t="s">
        <v>1801</v>
      </c>
      <c r="K830" s="318"/>
      <c r="L830" t="s">
        <v>391</v>
      </c>
      <c r="M830" s="319">
        <v>45967</v>
      </c>
      <c r="N830" s="318">
        <v>11</v>
      </c>
      <c r="O830" s="318"/>
      <c r="P830" s="318"/>
      <c r="Q830" s="319"/>
      <c r="R830" s="318"/>
      <c r="AA830" s="318" t="s">
        <v>78</v>
      </c>
      <c r="AB830" s="318">
        <v>50039154</v>
      </c>
      <c r="AC830" s="318" t="s">
        <v>79</v>
      </c>
      <c r="AD830" t="s">
        <v>7669</v>
      </c>
      <c r="AE830" s="318">
        <v>20</v>
      </c>
      <c r="AF830" s="320">
        <v>4933</v>
      </c>
      <c r="AG830" s="318"/>
      <c r="AH830" s="320"/>
    </row>
    <row r="831" spans="1:34">
      <c r="A831" t="s">
        <v>2657</v>
      </c>
      <c r="B831" s="1">
        <v>45953</v>
      </c>
      <c r="C831">
        <v>10</v>
      </c>
      <c r="D831">
        <v>520587</v>
      </c>
      <c r="E831" t="s">
        <v>2035</v>
      </c>
      <c r="F831" t="s">
        <v>93</v>
      </c>
      <c r="G831" t="s">
        <v>8386</v>
      </c>
      <c r="H831" t="s">
        <v>9374</v>
      </c>
      <c r="I831" t="s">
        <v>7668</v>
      </c>
      <c r="J831" t="s">
        <v>1801</v>
      </c>
      <c r="K831" s="318"/>
      <c r="L831" t="s">
        <v>391</v>
      </c>
      <c r="M831" s="319">
        <v>45967</v>
      </c>
      <c r="N831" s="318">
        <v>11</v>
      </c>
      <c r="O831" s="318"/>
      <c r="P831" s="318"/>
      <c r="Q831" s="319"/>
      <c r="R831" s="318"/>
      <c r="AA831" s="318"/>
      <c r="AB831" s="318">
        <v>50039278</v>
      </c>
      <c r="AC831" s="318" t="s">
        <v>43</v>
      </c>
      <c r="AE831" s="318"/>
      <c r="AF831" s="320"/>
      <c r="AG831" s="318"/>
      <c r="AH831" s="320"/>
    </row>
    <row r="832" spans="1:34">
      <c r="A832" t="s">
        <v>2660</v>
      </c>
      <c r="B832" s="1">
        <v>45953</v>
      </c>
      <c r="C832">
        <v>10</v>
      </c>
      <c r="D832">
        <v>520588</v>
      </c>
      <c r="E832" t="s">
        <v>9375</v>
      </c>
      <c r="F832" t="s">
        <v>6574</v>
      </c>
      <c r="G832" t="s">
        <v>7727</v>
      </c>
      <c r="H832" t="s">
        <v>9376</v>
      </c>
      <c r="I832" t="s">
        <v>9355</v>
      </c>
      <c r="J832" t="s">
        <v>158</v>
      </c>
      <c r="K832" s="318"/>
      <c r="L832">
        <v>45966</v>
      </c>
      <c r="M832" s="319">
        <v>45979</v>
      </c>
      <c r="N832" s="318">
        <v>11</v>
      </c>
      <c r="O832" s="318"/>
      <c r="P832" s="318"/>
      <c r="Q832" s="319"/>
      <c r="R832" s="318"/>
      <c r="AA832" s="318" t="s">
        <v>78</v>
      </c>
      <c r="AB832" s="318">
        <v>50039397</v>
      </c>
      <c r="AC832" s="318" t="s">
        <v>79</v>
      </c>
      <c r="AD832" t="s">
        <v>7669</v>
      </c>
      <c r="AE832" s="318">
        <v>48</v>
      </c>
      <c r="AF832" s="320">
        <v>192956</v>
      </c>
      <c r="AG832" s="318">
        <v>20</v>
      </c>
      <c r="AH832" s="320"/>
    </row>
    <row r="833" spans="1:34">
      <c r="A833" t="s">
        <v>2662</v>
      </c>
      <c r="B833" s="1">
        <v>45953</v>
      </c>
      <c r="C833">
        <v>10</v>
      </c>
      <c r="D833">
        <v>520589</v>
      </c>
      <c r="E833" t="s">
        <v>9377</v>
      </c>
      <c r="F833" t="s">
        <v>6574</v>
      </c>
      <c r="G833" t="s">
        <v>7666</v>
      </c>
      <c r="H833" t="s">
        <v>9378</v>
      </c>
      <c r="I833" t="s">
        <v>7834</v>
      </c>
      <c r="J833" t="s">
        <v>158</v>
      </c>
      <c r="K833" s="318"/>
      <c r="L833">
        <v>45961</v>
      </c>
      <c r="M833" s="319">
        <v>45971</v>
      </c>
      <c r="N833" s="318">
        <v>11</v>
      </c>
      <c r="O833" s="318"/>
      <c r="P833" s="318"/>
      <c r="Q833" s="319"/>
      <c r="R833" s="318"/>
      <c r="AA833" s="318" t="s">
        <v>77</v>
      </c>
      <c r="AB833" s="318">
        <v>50039202</v>
      </c>
      <c r="AC833" s="318" t="s">
        <v>101</v>
      </c>
      <c r="AD833" t="s">
        <v>7669</v>
      </c>
      <c r="AE833" s="318">
        <v>48</v>
      </c>
      <c r="AF833" s="320">
        <v>203377</v>
      </c>
      <c r="AG833" s="318">
        <v>13</v>
      </c>
      <c r="AH833" s="320"/>
    </row>
    <row r="834" spans="1:34">
      <c r="A834" t="s">
        <v>2665</v>
      </c>
      <c r="B834" s="1">
        <v>45953</v>
      </c>
      <c r="C834">
        <v>10</v>
      </c>
      <c r="D834">
        <v>520590</v>
      </c>
      <c r="E834" t="s">
        <v>9379</v>
      </c>
      <c r="F834" t="s">
        <v>93</v>
      </c>
      <c r="G834" t="s">
        <v>7727</v>
      </c>
      <c r="H834" t="s">
        <v>9380</v>
      </c>
      <c r="I834" t="s">
        <v>9381</v>
      </c>
      <c r="J834" t="s">
        <v>158</v>
      </c>
      <c r="K834" s="318"/>
      <c r="L834">
        <v>45954</v>
      </c>
      <c r="M834" s="319">
        <v>45974</v>
      </c>
      <c r="N834" s="318">
        <v>11</v>
      </c>
      <c r="O834" s="318"/>
      <c r="P834" s="318"/>
      <c r="Q834" s="319"/>
      <c r="R834" s="318"/>
      <c r="AA834" s="318" t="s">
        <v>77</v>
      </c>
      <c r="AB834" s="318">
        <v>50039291</v>
      </c>
      <c r="AC834" s="318" t="s">
        <v>101</v>
      </c>
      <c r="AD834" t="s">
        <v>7669</v>
      </c>
      <c r="AE834" s="318">
        <v>21</v>
      </c>
      <c r="AF834" s="320">
        <v>192254</v>
      </c>
      <c r="AG834" s="318">
        <v>41</v>
      </c>
      <c r="AH834" s="320"/>
    </row>
    <row r="835" spans="1:34">
      <c r="A835" t="s">
        <v>2668</v>
      </c>
      <c r="B835" s="1">
        <v>45954</v>
      </c>
      <c r="C835">
        <v>10</v>
      </c>
      <c r="D835">
        <v>520591</v>
      </c>
      <c r="E835" t="s">
        <v>9382</v>
      </c>
      <c r="F835" t="s">
        <v>6574</v>
      </c>
      <c r="G835" t="s">
        <v>7778</v>
      </c>
      <c r="H835" t="s">
        <v>9383</v>
      </c>
      <c r="I835" t="s">
        <v>7834</v>
      </c>
      <c r="J835" t="s">
        <v>158</v>
      </c>
      <c r="K835" s="318"/>
      <c r="L835">
        <v>45961</v>
      </c>
      <c r="M835" s="319">
        <v>45971</v>
      </c>
      <c r="N835" s="318">
        <v>11</v>
      </c>
      <c r="O835" s="318"/>
      <c r="P835" s="318"/>
      <c r="Q835" s="319"/>
      <c r="R835" s="318"/>
      <c r="AA835" s="318" t="s">
        <v>78</v>
      </c>
      <c r="AB835" s="318">
        <v>50039461</v>
      </c>
      <c r="AC835" s="318" t="s">
        <v>79</v>
      </c>
      <c r="AD835" t="s">
        <v>7669</v>
      </c>
      <c r="AE835" s="318">
        <v>48</v>
      </c>
      <c r="AF835" s="320">
        <v>206739</v>
      </c>
      <c r="AG835" s="318">
        <v>15</v>
      </c>
      <c r="AH835" s="320"/>
    </row>
    <row r="836" spans="1:34">
      <c r="A836" t="s">
        <v>2671</v>
      </c>
      <c r="B836" s="1">
        <v>45954</v>
      </c>
      <c r="C836">
        <v>10</v>
      </c>
      <c r="D836">
        <v>520592</v>
      </c>
      <c r="E836" t="s">
        <v>9384</v>
      </c>
      <c r="F836" t="s">
        <v>6574</v>
      </c>
      <c r="G836" t="s">
        <v>58</v>
      </c>
      <c r="H836" t="s">
        <v>9385</v>
      </c>
      <c r="I836" t="s">
        <v>7834</v>
      </c>
      <c r="J836" t="s">
        <v>158</v>
      </c>
      <c r="K836" s="318"/>
      <c r="L836">
        <v>45966</v>
      </c>
      <c r="M836" s="319">
        <v>45973</v>
      </c>
      <c r="N836" s="318">
        <v>11</v>
      </c>
      <c r="O836" s="318"/>
      <c r="P836" s="318"/>
      <c r="Q836" s="319"/>
      <c r="R836" s="318"/>
      <c r="AA836" s="318" t="s">
        <v>77</v>
      </c>
      <c r="AB836" s="318">
        <v>50039470</v>
      </c>
      <c r="AC836" s="318" t="s">
        <v>101</v>
      </c>
      <c r="AD836" t="s">
        <v>7669</v>
      </c>
      <c r="AE836" s="318">
        <v>48</v>
      </c>
      <c r="AF836" s="320">
        <v>190949</v>
      </c>
      <c r="AG836" s="318">
        <v>29</v>
      </c>
      <c r="AH836" s="320"/>
    </row>
    <row r="837" spans="1:34">
      <c r="A837" t="s">
        <v>2674</v>
      </c>
      <c r="B837" s="1">
        <v>45954</v>
      </c>
      <c r="C837">
        <v>10</v>
      </c>
      <c r="D837">
        <v>520593</v>
      </c>
      <c r="E837" t="s">
        <v>9386</v>
      </c>
      <c r="F837" t="s">
        <v>6574</v>
      </c>
      <c r="G837" t="s">
        <v>7727</v>
      </c>
      <c r="H837" t="s">
        <v>9387</v>
      </c>
      <c r="I837" t="s">
        <v>9303</v>
      </c>
      <c r="J837" t="s">
        <v>158</v>
      </c>
      <c r="K837" s="318"/>
      <c r="L837">
        <v>45967</v>
      </c>
      <c r="M837" s="319">
        <v>45979</v>
      </c>
      <c r="N837" s="318">
        <v>11</v>
      </c>
      <c r="O837" s="318"/>
      <c r="P837" s="318"/>
      <c r="Q837" s="319"/>
      <c r="R837" s="318"/>
      <c r="AA837" s="318" t="s">
        <v>78</v>
      </c>
      <c r="AB837" s="318">
        <v>50039465</v>
      </c>
      <c r="AC837" s="318" t="s">
        <v>79</v>
      </c>
      <c r="AD837" t="s">
        <v>7669</v>
      </c>
      <c r="AE837" s="318">
        <v>48</v>
      </c>
      <c r="AF837" s="320">
        <v>183484</v>
      </c>
      <c r="AG837" s="318">
        <v>14</v>
      </c>
      <c r="AH837" s="320"/>
    </row>
    <row r="838" spans="1:34">
      <c r="A838" t="s">
        <v>2677</v>
      </c>
      <c r="B838" s="1">
        <v>45954</v>
      </c>
      <c r="C838">
        <v>10</v>
      </c>
      <c r="D838">
        <v>520594</v>
      </c>
      <c r="E838" t="s">
        <v>9388</v>
      </c>
      <c r="F838" t="s">
        <v>6574</v>
      </c>
      <c r="G838" t="s">
        <v>7666</v>
      </c>
      <c r="H838" t="s">
        <v>9389</v>
      </c>
      <c r="I838" t="s">
        <v>9303</v>
      </c>
      <c r="J838" t="s">
        <v>158</v>
      </c>
      <c r="K838" s="318"/>
      <c r="L838">
        <v>45959</v>
      </c>
      <c r="M838" s="319">
        <v>45972</v>
      </c>
      <c r="N838" s="318">
        <v>11</v>
      </c>
      <c r="O838" s="318"/>
      <c r="P838" s="318"/>
      <c r="Q838" s="319"/>
      <c r="R838" s="318"/>
      <c r="AA838" s="318" t="s">
        <v>78</v>
      </c>
      <c r="AB838" s="318">
        <v>50039435</v>
      </c>
      <c r="AC838" s="318" t="s">
        <v>79</v>
      </c>
      <c r="AD838" t="s">
        <v>7669</v>
      </c>
      <c r="AE838" s="318">
        <v>48</v>
      </c>
      <c r="AF838" s="320">
        <v>203995</v>
      </c>
      <c r="AG838" s="318">
        <v>24</v>
      </c>
      <c r="AH838" s="320"/>
    </row>
    <row r="839" spans="1:34">
      <c r="A839" t="s">
        <v>2679</v>
      </c>
      <c r="B839" s="1">
        <v>45954</v>
      </c>
      <c r="C839">
        <v>10</v>
      </c>
      <c r="D839">
        <v>520595</v>
      </c>
      <c r="E839" t="s">
        <v>9390</v>
      </c>
      <c r="F839" t="s">
        <v>6574</v>
      </c>
      <c r="G839" t="s">
        <v>7860</v>
      </c>
      <c r="H839" t="s">
        <v>9391</v>
      </c>
      <c r="I839" t="s">
        <v>9303</v>
      </c>
      <c r="J839" t="s">
        <v>158</v>
      </c>
      <c r="K839" s="318"/>
      <c r="L839">
        <v>45967</v>
      </c>
      <c r="M839" s="319">
        <v>45974</v>
      </c>
      <c r="N839" s="318">
        <v>11</v>
      </c>
      <c r="O839" s="318"/>
      <c r="P839" s="318"/>
      <c r="Q839" s="319"/>
      <c r="R839" s="318"/>
      <c r="AA839" s="318" t="s">
        <v>78</v>
      </c>
      <c r="AB839" s="318">
        <v>50039447</v>
      </c>
      <c r="AC839" s="318" t="s">
        <v>79</v>
      </c>
      <c r="AD839" t="s">
        <v>7669</v>
      </c>
      <c r="AE839" s="318">
        <v>48</v>
      </c>
      <c r="AF839" s="320">
        <v>202697</v>
      </c>
      <c r="AG839" s="318">
        <v>25</v>
      </c>
      <c r="AH839" s="320"/>
    </row>
    <row r="840" spans="1:34">
      <c r="A840" t="s">
        <v>2682</v>
      </c>
      <c r="B840" s="1">
        <v>45954</v>
      </c>
      <c r="C840">
        <v>10</v>
      </c>
      <c r="D840">
        <v>520596</v>
      </c>
      <c r="E840" t="s">
        <v>9392</v>
      </c>
      <c r="F840" t="s">
        <v>6574</v>
      </c>
      <c r="G840" t="s">
        <v>7841</v>
      </c>
      <c r="H840" t="s">
        <v>9393</v>
      </c>
      <c r="I840" t="s">
        <v>9355</v>
      </c>
      <c r="J840" t="s">
        <v>158</v>
      </c>
      <c r="K840" s="318"/>
      <c r="L840">
        <v>45966</v>
      </c>
      <c r="M840" s="319">
        <v>45972</v>
      </c>
      <c r="N840" s="318">
        <v>11</v>
      </c>
      <c r="O840" s="318"/>
      <c r="P840" s="318"/>
      <c r="Q840" s="319"/>
      <c r="R840" s="318"/>
      <c r="AA840" s="318" t="s">
        <v>77</v>
      </c>
      <c r="AB840" s="318">
        <v>50039406</v>
      </c>
      <c r="AC840" s="318" t="s">
        <v>101</v>
      </c>
      <c r="AD840" t="s">
        <v>7669</v>
      </c>
      <c r="AE840" s="318">
        <v>48</v>
      </c>
      <c r="AF840" s="320">
        <v>168139</v>
      </c>
      <c r="AG840" s="318">
        <v>14</v>
      </c>
      <c r="AH840" s="320"/>
    </row>
    <row r="841" spans="1:34">
      <c r="A841" t="s">
        <v>2685</v>
      </c>
      <c r="B841" s="1">
        <v>45954</v>
      </c>
      <c r="C841">
        <v>10</v>
      </c>
      <c r="D841">
        <v>520597</v>
      </c>
      <c r="E841" t="s">
        <v>9394</v>
      </c>
      <c r="F841" t="s">
        <v>93</v>
      </c>
      <c r="G841" t="s">
        <v>7773</v>
      </c>
      <c r="H841" t="s">
        <v>9395</v>
      </c>
      <c r="I841" t="s">
        <v>9296</v>
      </c>
      <c r="J841" t="s">
        <v>158</v>
      </c>
      <c r="K841" s="318"/>
      <c r="L841">
        <v>45968</v>
      </c>
      <c r="M841" s="319">
        <v>45993</v>
      </c>
      <c r="N841" s="318">
        <v>12</v>
      </c>
      <c r="O841" s="318"/>
      <c r="P841" s="318"/>
      <c r="Q841" s="319"/>
      <c r="R841" s="318"/>
      <c r="AA841" s="318" t="s">
        <v>78</v>
      </c>
      <c r="AB841" s="318">
        <v>50039506</v>
      </c>
      <c r="AC841" s="318" t="s">
        <v>79</v>
      </c>
      <c r="AD841" t="s">
        <v>7660</v>
      </c>
      <c r="AE841" s="318">
        <v>21</v>
      </c>
      <c r="AF841" s="320">
        <v>242050</v>
      </c>
      <c r="AG841" s="318">
        <v>10</v>
      </c>
      <c r="AH841" s="320"/>
    </row>
    <row r="842" spans="1:34">
      <c r="A842" t="s">
        <v>2687</v>
      </c>
      <c r="B842" s="1">
        <v>45954</v>
      </c>
      <c r="C842">
        <v>10</v>
      </c>
      <c r="D842">
        <v>520598</v>
      </c>
      <c r="E842" t="s">
        <v>9396</v>
      </c>
      <c r="F842" t="s">
        <v>93</v>
      </c>
      <c r="G842" t="s">
        <v>752</v>
      </c>
      <c r="H842" t="s">
        <v>9397</v>
      </c>
      <c r="I842" t="s">
        <v>9398</v>
      </c>
      <c r="J842" t="s">
        <v>151</v>
      </c>
      <c r="K842" s="318"/>
      <c r="L842" t="s">
        <v>391</v>
      </c>
      <c r="M842" s="319">
        <v>45961</v>
      </c>
      <c r="N842" s="318">
        <v>10</v>
      </c>
      <c r="O842" s="318"/>
      <c r="P842" s="318"/>
      <c r="Q842" s="319"/>
      <c r="R842" s="318"/>
      <c r="AA842" s="318" t="s">
        <v>77</v>
      </c>
      <c r="AB842" s="318">
        <v>50039605</v>
      </c>
      <c r="AC842" s="318" t="s">
        <v>101</v>
      </c>
      <c r="AD842" t="s">
        <v>7660</v>
      </c>
      <c r="AE842" s="318">
        <v>27</v>
      </c>
      <c r="AF842" s="320">
        <v>40817</v>
      </c>
      <c r="AG842" s="318"/>
      <c r="AH842" s="320"/>
    </row>
    <row r="843" spans="1:34">
      <c r="A843" t="s">
        <v>2689</v>
      </c>
      <c r="B843" s="1">
        <v>45958</v>
      </c>
      <c r="C843">
        <v>10</v>
      </c>
      <c r="D843">
        <v>520599</v>
      </c>
      <c r="E843" t="s">
        <v>9399</v>
      </c>
      <c r="F843" t="s">
        <v>6574</v>
      </c>
      <c r="G843" t="s">
        <v>7860</v>
      </c>
      <c r="H843" t="s">
        <v>9400</v>
      </c>
      <c r="I843" t="s">
        <v>9232</v>
      </c>
      <c r="J843" t="s">
        <v>8690</v>
      </c>
      <c r="K843" s="318"/>
      <c r="L843">
        <v>45961</v>
      </c>
      <c r="M843" s="319">
        <v>45972</v>
      </c>
      <c r="N843" s="318">
        <v>11</v>
      </c>
      <c r="O843" s="318"/>
      <c r="P843" s="318"/>
      <c r="Q843" s="319"/>
      <c r="R843" s="318"/>
      <c r="AA843" s="318"/>
      <c r="AB843" s="318">
        <v>50034612</v>
      </c>
      <c r="AC843" s="318" t="s">
        <v>43</v>
      </c>
      <c r="AE843" s="318"/>
      <c r="AF843" s="320"/>
      <c r="AG843" s="318"/>
      <c r="AH843" s="320"/>
    </row>
    <row r="844" spans="1:34">
      <c r="A844" t="s">
        <v>2692</v>
      </c>
      <c r="B844" s="1">
        <v>45957</v>
      </c>
      <c r="C844">
        <v>10</v>
      </c>
      <c r="D844">
        <v>520600</v>
      </c>
      <c r="E844" t="s">
        <v>9401</v>
      </c>
      <c r="F844" t="s">
        <v>6574</v>
      </c>
      <c r="G844" t="s">
        <v>58</v>
      </c>
      <c r="H844" t="s">
        <v>9402</v>
      </c>
      <c r="I844" t="s">
        <v>9355</v>
      </c>
      <c r="J844" t="s">
        <v>158</v>
      </c>
      <c r="K844" s="318"/>
      <c r="L844">
        <v>45966</v>
      </c>
      <c r="M844" s="319">
        <v>45972</v>
      </c>
      <c r="N844" s="318">
        <v>11</v>
      </c>
      <c r="O844" s="318"/>
      <c r="P844" s="318"/>
      <c r="Q844" s="319"/>
      <c r="R844" s="318"/>
      <c r="AA844" s="318" t="s">
        <v>77</v>
      </c>
      <c r="AB844" s="318">
        <v>50039723</v>
      </c>
      <c r="AC844" s="318" t="s">
        <v>101</v>
      </c>
      <c r="AD844" t="s">
        <v>7669</v>
      </c>
      <c r="AE844" s="318">
        <v>46</v>
      </c>
      <c r="AF844" s="320">
        <v>304394</v>
      </c>
      <c r="AG844" s="318">
        <v>214</v>
      </c>
      <c r="AH844" s="320"/>
    </row>
    <row r="845" spans="1:34">
      <c r="A845" t="s">
        <v>2695</v>
      </c>
      <c r="B845" s="1">
        <v>45957</v>
      </c>
      <c r="C845">
        <v>10</v>
      </c>
      <c r="D845">
        <v>520601</v>
      </c>
      <c r="E845" t="s">
        <v>9403</v>
      </c>
      <c r="F845" t="s">
        <v>93</v>
      </c>
      <c r="G845" t="s">
        <v>752</v>
      </c>
      <c r="H845" t="s">
        <v>9404</v>
      </c>
      <c r="I845" t="s">
        <v>7668</v>
      </c>
      <c r="J845" t="s">
        <v>158</v>
      </c>
      <c r="K845" s="318"/>
      <c r="L845">
        <v>45966</v>
      </c>
      <c r="M845" s="319">
        <v>45988</v>
      </c>
      <c r="N845" s="318">
        <v>11</v>
      </c>
      <c r="O845" s="318"/>
      <c r="P845" s="318"/>
      <c r="Q845" s="319"/>
      <c r="R845" s="318"/>
      <c r="AA845" s="318" t="s">
        <v>78</v>
      </c>
      <c r="AB845" s="318">
        <v>50039689</v>
      </c>
      <c r="AC845" s="318" t="s">
        <v>79</v>
      </c>
      <c r="AD845" t="s">
        <v>7660</v>
      </c>
      <c r="AE845" s="318">
        <v>21</v>
      </c>
      <c r="AF845" s="320">
        <v>226019</v>
      </c>
      <c r="AG845" s="318">
        <v>32</v>
      </c>
      <c r="AH845" s="320"/>
    </row>
    <row r="846" spans="1:34">
      <c r="A846" t="s">
        <v>2698</v>
      </c>
      <c r="B846" s="1">
        <v>45957</v>
      </c>
      <c r="C846">
        <v>10</v>
      </c>
      <c r="D846">
        <v>520602</v>
      </c>
      <c r="E846" t="s">
        <v>9405</v>
      </c>
      <c r="F846" t="s">
        <v>93</v>
      </c>
      <c r="G846" t="s">
        <v>752</v>
      </c>
      <c r="H846" t="s">
        <v>9406</v>
      </c>
      <c r="I846" t="s">
        <v>7668</v>
      </c>
      <c r="J846" t="s">
        <v>158</v>
      </c>
      <c r="K846" s="318"/>
      <c r="L846">
        <v>45966</v>
      </c>
      <c r="M846" s="319">
        <v>45986</v>
      </c>
      <c r="N846" s="318">
        <v>11</v>
      </c>
      <c r="O846" s="318"/>
      <c r="P846" s="318"/>
      <c r="Q846" s="319"/>
      <c r="R846" s="318"/>
      <c r="AA846" s="318" t="s">
        <v>77</v>
      </c>
      <c r="AB846" s="318">
        <v>50039681</v>
      </c>
      <c r="AC846" s="318" t="s">
        <v>101</v>
      </c>
      <c r="AD846" t="s">
        <v>7660</v>
      </c>
      <c r="AE846" s="318">
        <v>21</v>
      </c>
      <c r="AF846" s="320">
        <v>188721</v>
      </c>
      <c r="AG846" s="318">
        <v>10</v>
      </c>
      <c r="AH846" s="320"/>
    </row>
    <row r="847" spans="1:34">
      <c r="A847" t="s">
        <v>2701</v>
      </c>
      <c r="B847" s="1">
        <v>45957</v>
      </c>
      <c r="C847">
        <v>10</v>
      </c>
      <c r="D847">
        <v>520603</v>
      </c>
      <c r="E847" t="s">
        <v>9407</v>
      </c>
      <c r="F847" t="s">
        <v>93</v>
      </c>
      <c r="G847" t="s">
        <v>7860</v>
      </c>
      <c r="H847" t="s">
        <v>9408</v>
      </c>
      <c r="I847" t="s">
        <v>7704</v>
      </c>
      <c r="J847" t="s">
        <v>3902</v>
      </c>
      <c r="K847" s="318"/>
      <c r="L847" t="s">
        <v>391</v>
      </c>
      <c r="M847" s="319">
        <v>45958</v>
      </c>
      <c r="N847" s="318">
        <v>10</v>
      </c>
      <c r="O847" s="318"/>
      <c r="P847" s="318"/>
      <c r="Q847" s="319"/>
      <c r="R847" s="318"/>
      <c r="AA847" s="318" t="s">
        <v>109</v>
      </c>
      <c r="AB847" s="318">
        <v>50039719</v>
      </c>
      <c r="AC847" s="318" t="s">
        <v>95</v>
      </c>
      <c r="AD847" t="s">
        <v>7669</v>
      </c>
      <c r="AE847" s="318">
        <v>21</v>
      </c>
      <c r="AF847" s="320">
        <v>14437</v>
      </c>
      <c r="AG847" s="318"/>
      <c r="AH847" s="320"/>
    </row>
    <row r="848" spans="1:34">
      <c r="A848" t="s">
        <v>2704</v>
      </c>
      <c r="B848" s="1">
        <v>45958</v>
      </c>
      <c r="C848">
        <v>10</v>
      </c>
      <c r="D848">
        <v>520604</v>
      </c>
      <c r="E848" t="s">
        <v>1729</v>
      </c>
      <c r="F848" t="s">
        <v>93</v>
      </c>
      <c r="G848" t="s">
        <v>8386</v>
      </c>
      <c r="H848" t="s">
        <v>9409</v>
      </c>
      <c r="I848" t="s">
        <v>7690</v>
      </c>
      <c r="J848" t="s">
        <v>9023</v>
      </c>
      <c r="K848" s="318"/>
      <c r="L848" t="s">
        <v>391</v>
      </c>
      <c r="M848" s="319">
        <v>45967</v>
      </c>
      <c r="N848" s="318">
        <v>11</v>
      </c>
      <c r="O848" s="318"/>
      <c r="P848" s="318"/>
      <c r="Q848" s="319"/>
      <c r="R848" s="318"/>
      <c r="AA848" s="318" t="s">
        <v>77</v>
      </c>
      <c r="AB848" s="318">
        <v>50039881</v>
      </c>
      <c r="AC848" s="318" t="s">
        <v>101</v>
      </c>
      <c r="AD848" t="s">
        <v>7660</v>
      </c>
      <c r="AE848" s="318">
        <v>7</v>
      </c>
      <c r="AF848" s="320">
        <v>31459</v>
      </c>
      <c r="AG848" s="318"/>
      <c r="AH848" s="320"/>
    </row>
    <row r="849" spans="1:34">
      <c r="A849" t="s">
        <v>2707</v>
      </c>
      <c r="B849" s="1">
        <v>45957</v>
      </c>
      <c r="C849">
        <v>10</v>
      </c>
      <c r="D849">
        <v>520605</v>
      </c>
      <c r="E849" t="s">
        <v>9410</v>
      </c>
      <c r="F849" t="s">
        <v>93</v>
      </c>
      <c r="G849" t="s">
        <v>7661</v>
      </c>
      <c r="H849" t="s">
        <v>9411</v>
      </c>
      <c r="I849" t="s">
        <v>9412</v>
      </c>
      <c r="J849" t="s">
        <v>1801</v>
      </c>
      <c r="K849" s="318"/>
      <c r="L849" t="s">
        <v>391</v>
      </c>
      <c r="M849" s="319">
        <v>45971</v>
      </c>
      <c r="N849" s="318">
        <v>11</v>
      </c>
      <c r="O849" s="318"/>
      <c r="P849" s="318"/>
      <c r="Q849" s="319"/>
      <c r="R849" s="318"/>
      <c r="AA849" s="318" t="s">
        <v>77</v>
      </c>
      <c r="AB849" s="318">
        <v>50039498</v>
      </c>
      <c r="AC849" s="318" t="s">
        <v>101</v>
      </c>
      <c r="AD849" t="s">
        <v>7660</v>
      </c>
      <c r="AE849" s="318">
        <v>23</v>
      </c>
      <c r="AF849" s="320">
        <v>5760</v>
      </c>
      <c r="AG849" s="318"/>
      <c r="AH849" s="320"/>
    </row>
    <row r="850" spans="1:34">
      <c r="A850" t="s">
        <v>2716</v>
      </c>
      <c r="B850" s="1">
        <v>45957</v>
      </c>
      <c r="C850">
        <v>10</v>
      </c>
      <c r="D850">
        <v>520608</v>
      </c>
      <c r="E850" t="s">
        <v>8878</v>
      </c>
      <c r="F850" t="s">
        <v>93</v>
      </c>
      <c r="G850" t="s">
        <v>7860</v>
      </c>
      <c r="H850" t="s">
        <v>8879</v>
      </c>
      <c r="I850" t="s">
        <v>8734</v>
      </c>
      <c r="J850" t="s">
        <v>8376</v>
      </c>
      <c r="K850" s="318"/>
      <c r="L850" t="s">
        <v>391</v>
      </c>
      <c r="M850" s="319">
        <v>45960</v>
      </c>
      <c r="N850" s="318">
        <v>10</v>
      </c>
      <c r="O850" s="318"/>
      <c r="P850" s="318"/>
      <c r="Q850" s="319"/>
      <c r="R850" s="318"/>
      <c r="AA850" s="318" t="s">
        <v>199</v>
      </c>
      <c r="AB850" s="318">
        <v>50039799</v>
      </c>
      <c r="AC850" s="318" t="s">
        <v>44</v>
      </c>
      <c r="AD850" t="s">
        <v>7669</v>
      </c>
      <c r="AE850" s="318">
        <v>21</v>
      </c>
      <c r="AF850" s="320">
        <v>9871</v>
      </c>
      <c r="AG850" s="318"/>
      <c r="AH850" s="320"/>
    </row>
    <row r="851" spans="1:34">
      <c r="A851" t="s">
        <v>2718</v>
      </c>
      <c r="B851" s="1">
        <v>45957</v>
      </c>
      <c r="C851">
        <v>10</v>
      </c>
      <c r="D851">
        <v>520609</v>
      </c>
      <c r="E851" t="s">
        <v>8677</v>
      </c>
      <c r="F851" t="s">
        <v>93</v>
      </c>
      <c r="G851" t="s">
        <v>7773</v>
      </c>
      <c r="H851" t="s">
        <v>9413</v>
      </c>
      <c r="I851" t="s">
        <v>7704</v>
      </c>
      <c r="J851" t="s">
        <v>8376</v>
      </c>
      <c r="K851" s="318"/>
      <c r="L851" t="s">
        <v>391</v>
      </c>
      <c r="M851" s="319">
        <v>45960</v>
      </c>
      <c r="N851" s="318">
        <v>10</v>
      </c>
      <c r="O851" s="318"/>
      <c r="P851" s="318"/>
      <c r="Q851" s="319"/>
      <c r="R851" s="318"/>
      <c r="AA851" s="318" t="s">
        <v>77</v>
      </c>
      <c r="AB851" s="318">
        <v>50039810</v>
      </c>
      <c r="AC851" s="318" t="s">
        <v>101</v>
      </c>
      <c r="AD851" t="s">
        <v>7660</v>
      </c>
      <c r="AE851" s="318">
        <v>21</v>
      </c>
      <c r="AF851" s="320">
        <v>28120</v>
      </c>
      <c r="AG851" s="318"/>
      <c r="AH851" s="320"/>
    </row>
    <row r="852" spans="1:34">
      <c r="A852" t="s">
        <v>2721</v>
      </c>
      <c r="B852" s="1">
        <v>45957</v>
      </c>
      <c r="C852">
        <v>10</v>
      </c>
      <c r="D852">
        <v>520610</v>
      </c>
      <c r="E852" t="s">
        <v>9097</v>
      </c>
      <c r="F852" t="s">
        <v>93</v>
      </c>
      <c r="G852" t="s">
        <v>90</v>
      </c>
      <c r="H852" t="s">
        <v>9414</v>
      </c>
      <c r="I852" t="s">
        <v>7690</v>
      </c>
      <c r="J852" t="s">
        <v>8376</v>
      </c>
      <c r="K852" s="318"/>
      <c r="L852" t="s">
        <v>391</v>
      </c>
      <c r="M852" s="319">
        <v>45958</v>
      </c>
      <c r="N852" s="318">
        <v>10</v>
      </c>
      <c r="O852" s="318"/>
      <c r="P852" s="318"/>
      <c r="Q852" s="319"/>
      <c r="R852" s="318"/>
      <c r="AA852" s="318" t="s">
        <v>109</v>
      </c>
      <c r="AB852" s="318">
        <v>50039894</v>
      </c>
      <c r="AC852" s="318" t="s">
        <v>95</v>
      </c>
      <c r="AD852" t="s">
        <v>7660</v>
      </c>
      <c r="AE852" s="318">
        <v>21</v>
      </c>
      <c r="AF852" s="320">
        <v>14801</v>
      </c>
      <c r="AG852" s="318"/>
      <c r="AH852" s="320"/>
    </row>
    <row r="853" spans="1:34">
      <c r="A853" t="s">
        <v>2723</v>
      </c>
      <c r="B853" s="1">
        <v>45957</v>
      </c>
      <c r="C853">
        <v>10</v>
      </c>
      <c r="D853">
        <v>520611</v>
      </c>
      <c r="E853" t="s">
        <v>9415</v>
      </c>
      <c r="F853" t="s">
        <v>93</v>
      </c>
      <c r="G853" t="s">
        <v>8412</v>
      </c>
      <c r="H853" t="s">
        <v>9416</v>
      </c>
      <c r="I853" t="s">
        <v>7721</v>
      </c>
      <c r="J853" t="s">
        <v>151</v>
      </c>
      <c r="K853" s="318"/>
      <c r="L853" t="s">
        <v>391</v>
      </c>
      <c r="M853" s="319">
        <v>45966</v>
      </c>
      <c r="N853" s="318">
        <v>11</v>
      </c>
      <c r="O853" s="318"/>
      <c r="P853" s="318"/>
      <c r="Q853" s="319"/>
      <c r="R853" s="318"/>
      <c r="AA853" s="318"/>
      <c r="AB853" s="318">
        <v>50039732</v>
      </c>
      <c r="AC853" s="318" t="s">
        <v>43</v>
      </c>
      <c r="AE853" s="318"/>
      <c r="AF853" s="320"/>
      <c r="AG853" s="318"/>
      <c r="AH853" s="320"/>
    </row>
    <row r="854" spans="1:34">
      <c r="A854" t="s">
        <v>2725</v>
      </c>
      <c r="B854" s="1">
        <v>45957</v>
      </c>
      <c r="C854">
        <v>10</v>
      </c>
      <c r="D854">
        <v>520612</v>
      </c>
      <c r="E854" t="s">
        <v>9417</v>
      </c>
      <c r="F854" t="s">
        <v>93</v>
      </c>
      <c r="G854" t="s">
        <v>7675</v>
      </c>
      <c r="H854" t="s">
        <v>9418</v>
      </c>
      <c r="I854" t="s">
        <v>7721</v>
      </c>
      <c r="J854" t="s">
        <v>151</v>
      </c>
      <c r="K854" s="318"/>
      <c r="L854" t="s">
        <v>391</v>
      </c>
      <c r="M854" s="319">
        <v>46006</v>
      </c>
      <c r="N854" s="318">
        <v>12</v>
      </c>
      <c r="O854" s="318"/>
      <c r="P854" s="318"/>
      <c r="Q854" s="319"/>
      <c r="R854" s="318"/>
      <c r="AA854" s="318"/>
      <c r="AB854" s="318">
        <v>50039726</v>
      </c>
      <c r="AC854" s="318" t="s">
        <v>43</v>
      </c>
      <c r="AE854" s="318"/>
      <c r="AF854" s="320"/>
      <c r="AG854" s="318"/>
      <c r="AH854" s="320"/>
    </row>
    <row r="855" spans="1:34">
      <c r="A855" t="s">
        <v>2727</v>
      </c>
      <c r="B855" s="1">
        <v>45958</v>
      </c>
      <c r="C855">
        <v>10</v>
      </c>
      <c r="D855">
        <v>520613</v>
      </c>
      <c r="E855" t="s">
        <v>9419</v>
      </c>
      <c r="F855" t="s">
        <v>6574</v>
      </c>
      <c r="G855" t="s">
        <v>7727</v>
      </c>
      <c r="H855" t="s">
        <v>9420</v>
      </c>
      <c r="I855" t="s">
        <v>9303</v>
      </c>
      <c r="J855" t="s">
        <v>1801</v>
      </c>
      <c r="K855" s="318"/>
      <c r="L855">
        <v>45967</v>
      </c>
      <c r="M855" s="319">
        <v>45973</v>
      </c>
      <c r="N855" s="318">
        <v>11</v>
      </c>
      <c r="O855" s="318"/>
      <c r="P855" s="318"/>
      <c r="Q855" s="319"/>
      <c r="R855" s="318"/>
      <c r="AA855" s="318" t="s">
        <v>77</v>
      </c>
      <c r="AB855" s="318">
        <v>521105</v>
      </c>
      <c r="AC855" s="318" t="s">
        <v>101</v>
      </c>
      <c r="AD855" t="s">
        <v>7669</v>
      </c>
      <c r="AE855" s="318">
        <v>100</v>
      </c>
      <c r="AF855" s="320">
        <v>114364</v>
      </c>
      <c r="AG855" s="318"/>
      <c r="AH855" s="320"/>
    </row>
    <row r="856" spans="1:34">
      <c r="A856" t="s">
        <v>2729</v>
      </c>
      <c r="B856" s="1">
        <v>45958</v>
      </c>
      <c r="C856">
        <v>10</v>
      </c>
      <c r="D856">
        <v>520614</v>
      </c>
      <c r="E856" t="s">
        <v>9421</v>
      </c>
      <c r="F856" t="s">
        <v>93</v>
      </c>
      <c r="G856" t="s">
        <v>7778</v>
      </c>
      <c r="H856" t="s">
        <v>9422</v>
      </c>
      <c r="I856" t="s">
        <v>9381</v>
      </c>
      <c r="J856" t="s">
        <v>158</v>
      </c>
      <c r="K856" s="318"/>
      <c r="L856">
        <v>45971</v>
      </c>
      <c r="M856" s="319">
        <v>45980</v>
      </c>
      <c r="N856" s="318">
        <v>11</v>
      </c>
      <c r="O856" s="318"/>
      <c r="P856" s="318"/>
      <c r="Q856" s="319"/>
      <c r="R856" s="318"/>
      <c r="AA856" s="318" t="s">
        <v>78</v>
      </c>
      <c r="AB856" s="318">
        <v>50040009</v>
      </c>
      <c r="AC856" s="318" t="s">
        <v>79</v>
      </c>
      <c r="AD856" t="s">
        <v>7669</v>
      </c>
      <c r="AE856" s="318">
        <v>27</v>
      </c>
      <c r="AF856" s="320">
        <v>305570</v>
      </c>
      <c r="AG856" s="318">
        <v>138</v>
      </c>
      <c r="AH856" s="320"/>
    </row>
    <row r="857" spans="1:34">
      <c r="A857" t="s">
        <v>2731</v>
      </c>
      <c r="B857" s="1">
        <v>45958</v>
      </c>
      <c r="C857">
        <v>10</v>
      </c>
      <c r="D857">
        <v>520615</v>
      </c>
      <c r="E857" t="s">
        <v>9423</v>
      </c>
      <c r="F857" t="s">
        <v>93</v>
      </c>
      <c r="G857" t="s">
        <v>7841</v>
      </c>
      <c r="H857" t="s">
        <v>9424</v>
      </c>
      <c r="I857" t="s">
        <v>9425</v>
      </c>
      <c r="J857" t="s">
        <v>158</v>
      </c>
      <c r="K857" s="318"/>
      <c r="L857">
        <v>45979</v>
      </c>
      <c r="M857" s="319">
        <v>46003</v>
      </c>
      <c r="N857" s="318">
        <v>12</v>
      </c>
      <c r="O857" s="318"/>
      <c r="P857" s="318" t="s">
        <v>267</v>
      </c>
      <c r="Q857" s="319">
        <v>45975</v>
      </c>
      <c r="R857" s="318" t="s">
        <v>77</v>
      </c>
      <c r="S857">
        <v>99850</v>
      </c>
      <c r="AA857" s="318" t="s">
        <v>182</v>
      </c>
      <c r="AB857" s="318">
        <v>50040007</v>
      </c>
      <c r="AC857" s="318" t="s">
        <v>35</v>
      </c>
      <c r="AD857" t="s">
        <v>7669</v>
      </c>
      <c r="AE857" s="318">
        <v>27</v>
      </c>
      <c r="AF857" s="320">
        <v>524821</v>
      </c>
      <c r="AG857" s="318">
        <v>343</v>
      </c>
      <c r="AH857" s="320"/>
    </row>
    <row r="858" spans="1:34">
      <c r="A858" t="s">
        <v>2733</v>
      </c>
      <c r="B858" s="1">
        <v>45958</v>
      </c>
      <c r="C858">
        <v>10</v>
      </c>
      <c r="D858">
        <v>520616</v>
      </c>
      <c r="E858" t="s">
        <v>9426</v>
      </c>
      <c r="F858" t="s">
        <v>93</v>
      </c>
      <c r="G858" t="s">
        <v>7860</v>
      </c>
      <c r="H858" t="s">
        <v>9427</v>
      </c>
      <c r="I858" t="s">
        <v>9425</v>
      </c>
      <c r="J858" t="s">
        <v>158</v>
      </c>
      <c r="K858" s="318"/>
      <c r="L858">
        <v>45971</v>
      </c>
      <c r="M858" s="319">
        <v>45975</v>
      </c>
      <c r="N858" s="318">
        <v>11</v>
      </c>
      <c r="O858" s="318"/>
      <c r="P858" s="318"/>
      <c r="Q858" s="319"/>
      <c r="R858" s="318"/>
      <c r="AA858" s="318" t="s">
        <v>77</v>
      </c>
      <c r="AB858" s="318">
        <v>50039980</v>
      </c>
      <c r="AC858" s="318" t="s">
        <v>101</v>
      </c>
      <c r="AD858" t="s">
        <v>7669</v>
      </c>
      <c r="AE858" s="318">
        <v>21</v>
      </c>
      <c r="AF858" s="320">
        <v>176035</v>
      </c>
      <c r="AG858" s="318">
        <v>23</v>
      </c>
      <c r="AH858" s="320"/>
    </row>
    <row r="859" spans="1:34">
      <c r="A859" t="s">
        <v>2735</v>
      </c>
      <c r="B859" s="1">
        <v>45958</v>
      </c>
      <c r="C859">
        <v>10</v>
      </c>
      <c r="D859">
        <v>520617</v>
      </c>
      <c r="E859" t="s">
        <v>9428</v>
      </c>
      <c r="F859" t="s">
        <v>93</v>
      </c>
      <c r="G859" t="s">
        <v>7666</v>
      </c>
      <c r="H859" t="s">
        <v>9429</v>
      </c>
      <c r="I859" t="s">
        <v>7769</v>
      </c>
      <c r="J859" t="s">
        <v>8376</v>
      </c>
      <c r="K859" s="318"/>
      <c r="L859" t="s">
        <v>391</v>
      </c>
      <c r="M859" s="319">
        <v>45965</v>
      </c>
      <c r="N859" s="318">
        <v>11</v>
      </c>
      <c r="O859" s="318"/>
      <c r="P859" s="318"/>
      <c r="Q859" s="319"/>
      <c r="R859" s="318"/>
      <c r="AA859" s="318" t="s">
        <v>77</v>
      </c>
      <c r="AB859" s="318">
        <v>50040035</v>
      </c>
      <c r="AC859" s="318" t="s">
        <v>101</v>
      </c>
      <c r="AD859" t="s">
        <v>7669</v>
      </c>
      <c r="AE859" s="318">
        <v>21</v>
      </c>
      <c r="AF859" s="320">
        <v>22608</v>
      </c>
      <c r="AG859" s="318"/>
      <c r="AH859" s="320"/>
    </row>
    <row r="860" spans="1:34">
      <c r="A860" t="s">
        <v>2737</v>
      </c>
      <c r="B860" s="1">
        <v>45958</v>
      </c>
      <c r="C860">
        <v>10</v>
      </c>
      <c r="D860">
        <v>520618</v>
      </c>
      <c r="E860" t="s">
        <v>9430</v>
      </c>
      <c r="F860" t="s">
        <v>93</v>
      </c>
      <c r="G860" t="s">
        <v>7671</v>
      </c>
      <c r="H860" t="s">
        <v>9431</v>
      </c>
      <c r="I860" t="s">
        <v>7698</v>
      </c>
      <c r="J860" t="s">
        <v>158</v>
      </c>
      <c r="K860" s="318"/>
      <c r="L860">
        <v>45972</v>
      </c>
      <c r="M860" s="319">
        <v>45981</v>
      </c>
      <c r="N860" s="318">
        <v>11</v>
      </c>
      <c r="O860" s="318"/>
      <c r="P860" s="318"/>
      <c r="Q860" s="319"/>
      <c r="R860" s="318"/>
      <c r="AA860" s="318" t="s">
        <v>77</v>
      </c>
      <c r="AB860" s="318">
        <v>50040032</v>
      </c>
      <c r="AC860" s="318" t="s">
        <v>101</v>
      </c>
      <c r="AD860" t="s">
        <v>7660</v>
      </c>
      <c r="AE860" s="318">
        <v>20</v>
      </c>
      <c r="AF860" s="320">
        <v>123725</v>
      </c>
      <c r="AG860" s="318">
        <v>25</v>
      </c>
      <c r="AH860" s="320"/>
    </row>
    <row r="861" spans="1:34">
      <c r="A861" t="s">
        <v>2739</v>
      </c>
      <c r="B861" s="1">
        <v>45958</v>
      </c>
      <c r="C861">
        <v>10</v>
      </c>
      <c r="D861">
        <v>520619</v>
      </c>
      <c r="E861" t="s">
        <v>9432</v>
      </c>
      <c r="F861" t="s">
        <v>93</v>
      </c>
      <c r="G861" t="s">
        <v>7671</v>
      </c>
      <c r="H861" t="s">
        <v>9433</v>
      </c>
      <c r="I861" t="s">
        <v>9223</v>
      </c>
      <c r="J861" t="s">
        <v>158</v>
      </c>
      <c r="K861" s="318"/>
      <c r="L861">
        <v>45968</v>
      </c>
      <c r="M861" s="319">
        <v>45979</v>
      </c>
      <c r="N861" s="318">
        <v>11</v>
      </c>
      <c r="O861" s="318"/>
      <c r="P861" s="318"/>
      <c r="Q861" s="319"/>
      <c r="R861" s="318"/>
      <c r="AA861" s="318" t="s">
        <v>77</v>
      </c>
      <c r="AB861" s="318">
        <v>50040023</v>
      </c>
      <c r="AC861" s="318" t="s">
        <v>101</v>
      </c>
      <c r="AD861" t="s">
        <v>7660</v>
      </c>
      <c r="AE861" s="318">
        <v>21</v>
      </c>
      <c r="AF861" s="320">
        <v>173891</v>
      </c>
      <c r="AG861" s="318">
        <v>9</v>
      </c>
      <c r="AH861" s="320"/>
    </row>
    <row r="862" spans="1:34">
      <c r="A862" t="s">
        <v>2742</v>
      </c>
      <c r="B862" s="1">
        <v>45958</v>
      </c>
      <c r="C862">
        <v>10</v>
      </c>
      <c r="D862">
        <v>520620</v>
      </c>
      <c r="E862" t="s">
        <v>9434</v>
      </c>
      <c r="F862" t="s">
        <v>93</v>
      </c>
      <c r="G862" t="s">
        <v>90</v>
      </c>
      <c r="H862" t="s">
        <v>9435</v>
      </c>
      <c r="I862" t="s">
        <v>7668</v>
      </c>
      <c r="J862" t="s">
        <v>158</v>
      </c>
      <c r="K862" s="318"/>
      <c r="L862">
        <v>45966</v>
      </c>
      <c r="M862" s="319">
        <v>45994</v>
      </c>
      <c r="N862" s="318">
        <v>12</v>
      </c>
      <c r="O862" s="318"/>
      <c r="P862" s="318"/>
      <c r="Q862" s="319"/>
      <c r="R862" s="318"/>
      <c r="AA862" s="318" t="s">
        <v>78</v>
      </c>
      <c r="AB862" s="318">
        <v>50040019</v>
      </c>
      <c r="AC862" s="318" t="s">
        <v>79</v>
      </c>
      <c r="AD862" t="s">
        <v>7660</v>
      </c>
      <c r="AE862" s="318">
        <v>27</v>
      </c>
      <c r="AF862" s="320">
        <v>170226</v>
      </c>
      <c r="AG862" s="318">
        <v>22</v>
      </c>
      <c r="AH862" s="320"/>
    </row>
    <row r="863" spans="1:34">
      <c r="A863" t="s">
        <v>2745</v>
      </c>
      <c r="B863" s="1">
        <v>45958</v>
      </c>
      <c r="C863">
        <v>10</v>
      </c>
      <c r="D863">
        <v>520621</v>
      </c>
      <c r="E863" t="s">
        <v>9436</v>
      </c>
      <c r="F863" t="s">
        <v>93</v>
      </c>
      <c r="G863" t="s">
        <v>7661</v>
      </c>
      <c r="H863" t="s">
        <v>9437</v>
      </c>
      <c r="I863" t="s">
        <v>7704</v>
      </c>
      <c r="J863" t="s">
        <v>1801</v>
      </c>
      <c r="K863" s="318"/>
      <c r="L863" t="s">
        <v>391</v>
      </c>
      <c r="M863" s="319">
        <v>45971</v>
      </c>
      <c r="N863" s="318">
        <v>11</v>
      </c>
      <c r="O863" s="318"/>
      <c r="P863" s="318"/>
      <c r="Q863" s="319"/>
      <c r="R863" s="318"/>
      <c r="AA863" s="318" t="s">
        <v>77</v>
      </c>
      <c r="AB863" s="318">
        <v>50039394</v>
      </c>
      <c r="AC863" s="318" t="s">
        <v>101</v>
      </c>
      <c r="AD863" t="s">
        <v>7660</v>
      </c>
      <c r="AE863" s="318">
        <v>23</v>
      </c>
      <c r="AF863" s="320">
        <v>3862</v>
      </c>
      <c r="AG863" s="318"/>
      <c r="AH863" s="320"/>
    </row>
    <row r="864" spans="1:34">
      <c r="A864" t="s">
        <v>2747</v>
      </c>
      <c r="B864" s="1">
        <v>45958</v>
      </c>
      <c r="C864">
        <v>10</v>
      </c>
      <c r="D864">
        <v>520622</v>
      </c>
      <c r="E864" t="s">
        <v>9438</v>
      </c>
      <c r="F864" t="s">
        <v>93</v>
      </c>
      <c r="G864" t="s">
        <v>759</v>
      </c>
      <c r="H864" t="s">
        <v>9439</v>
      </c>
      <c r="I864" t="s">
        <v>7698</v>
      </c>
      <c r="J864" t="s">
        <v>3902</v>
      </c>
      <c r="K864" s="318"/>
      <c r="L864" t="s">
        <v>391</v>
      </c>
      <c r="M864" s="319">
        <v>45959</v>
      </c>
      <c r="N864" s="318">
        <v>10</v>
      </c>
      <c r="O864" s="318"/>
      <c r="P864" s="318"/>
      <c r="Q864" s="319"/>
      <c r="R864" s="318"/>
      <c r="AA864" s="318" t="s">
        <v>77</v>
      </c>
      <c r="AB864" s="318">
        <v>50040094</v>
      </c>
      <c r="AC864" s="318" t="s">
        <v>101</v>
      </c>
      <c r="AD864" t="s">
        <v>7660</v>
      </c>
      <c r="AE864" s="318">
        <v>20</v>
      </c>
      <c r="AF864" s="320">
        <v>5461</v>
      </c>
      <c r="AG864" s="318"/>
      <c r="AH864" s="320"/>
    </row>
    <row r="865" spans="1:34">
      <c r="A865" t="s">
        <v>2750</v>
      </c>
      <c r="B865" s="1">
        <v>45958</v>
      </c>
      <c r="C865">
        <v>10</v>
      </c>
      <c r="D865">
        <v>520623</v>
      </c>
      <c r="E865" t="s">
        <v>9440</v>
      </c>
      <c r="F865" t="s">
        <v>93</v>
      </c>
      <c r="G865" t="s">
        <v>7879</v>
      </c>
      <c r="H865" t="s">
        <v>9441</v>
      </c>
      <c r="I865" t="s">
        <v>7721</v>
      </c>
      <c r="J865" t="s">
        <v>151</v>
      </c>
      <c r="K865" s="318"/>
      <c r="L865" t="s">
        <v>391</v>
      </c>
      <c r="M865" s="319">
        <v>45975</v>
      </c>
      <c r="N865" s="318">
        <v>11</v>
      </c>
      <c r="O865" s="318"/>
      <c r="P865" s="318"/>
      <c r="Q865" s="319"/>
      <c r="R865" s="318"/>
      <c r="AA865" s="318" t="s">
        <v>77</v>
      </c>
      <c r="AB865" s="318">
        <v>50040092</v>
      </c>
      <c r="AC865" s="318" t="s">
        <v>101</v>
      </c>
      <c r="AD865" t="s">
        <v>7660</v>
      </c>
      <c r="AE865" s="318">
        <v>27</v>
      </c>
      <c r="AF865" s="320">
        <v>57590</v>
      </c>
      <c r="AG865" s="318"/>
      <c r="AH865" s="320"/>
    </row>
    <row r="866" spans="1:34">
      <c r="A866" t="s">
        <v>2753</v>
      </c>
      <c r="B866" s="1">
        <v>45958</v>
      </c>
      <c r="C866">
        <v>10</v>
      </c>
      <c r="D866">
        <v>520624</v>
      </c>
      <c r="E866" t="s">
        <v>9442</v>
      </c>
      <c r="F866" t="s">
        <v>93</v>
      </c>
      <c r="G866" t="s">
        <v>7696</v>
      </c>
      <c r="H866" t="s">
        <v>9443</v>
      </c>
      <c r="I866" t="s">
        <v>7769</v>
      </c>
      <c r="J866" t="s">
        <v>158</v>
      </c>
      <c r="K866" s="318"/>
      <c r="L866">
        <v>45972</v>
      </c>
      <c r="M866" s="319">
        <v>45978</v>
      </c>
      <c r="N866" s="318">
        <v>11</v>
      </c>
      <c r="O866" s="318"/>
      <c r="P866" s="318"/>
      <c r="Q866" s="319"/>
      <c r="R866" s="318"/>
      <c r="AA866" s="318" t="s">
        <v>78</v>
      </c>
      <c r="AB866" s="318">
        <v>50040053</v>
      </c>
      <c r="AC866" s="318" t="s">
        <v>79</v>
      </c>
      <c r="AD866" t="s">
        <v>7660</v>
      </c>
      <c r="AE866" s="318">
        <v>21</v>
      </c>
      <c r="AF866" s="320">
        <v>161858</v>
      </c>
      <c r="AG866" s="318">
        <v>10</v>
      </c>
      <c r="AH866" s="320"/>
    </row>
    <row r="867" spans="1:34">
      <c r="A867" t="s">
        <v>2755</v>
      </c>
      <c r="B867" s="1">
        <v>45958</v>
      </c>
      <c r="C867">
        <v>10</v>
      </c>
      <c r="D867">
        <v>520625</v>
      </c>
      <c r="E867" t="s">
        <v>9444</v>
      </c>
      <c r="F867" t="s">
        <v>93</v>
      </c>
      <c r="G867" t="s">
        <v>7661</v>
      </c>
      <c r="H867" t="s">
        <v>9445</v>
      </c>
      <c r="I867" t="s">
        <v>9446</v>
      </c>
      <c r="J867" t="s">
        <v>1801</v>
      </c>
      <c r="K867" s="318"/>
      <c r="L867">
        <v>45966</v>
      </c>
      <c r="M867" s="319">
        <v>45979</v>
      </c>
      <c r="N867" s="318">
        <v>11</v>
      </c>
      <c r="O867" s="318"/>
      <c r="P867" s="318"/>
      <c r="Q867" s="319"/>
      <c r="R867" s="318"/>
      <c r="AA867" s="318" t="s">
        <v>77</v>
      </c>
      <c r="AB867" s="318">
        <v>50040169</v>
      </c>
      <c r="AC867" s="318" t="s">
        <v>101</v>
      </c>
      <c r="AD867" t="s">
        <v>7660</v>
      </c>
      <c r="AE867" s="318">
        <v>23</v>
      </c>
      <c r="AF867" s="320">
        <v>22576</v>
      </c>
      <c r="AG867" s="318"/>
      <c r="AH867" s="320"/>
    </row>
    <row r="868" spans="1:34">
      <c r="A868" t="s">
        <v>2757</v>
      </c>
      <c r="B868" s="1">
        <v>45958</v>
      </c>
      <c r="C868">
        <v>10</v>
      </c>
      <c r="D868">
        <v>520626</v>
      </c>
      <c r="E868" t="s">
        <v>9057</v>
      </c>
      <c r="F868" t="s">
        <v>93</v>
      </c>
      <c r="G868" t="s">
        <v>752</v>
      </c>
      <c r="H868" t="s">
        <v>9058</v>
      </c>
      <c r="I868" t="s">
        <v>7800</v>
      </c>
      <c r="J868" t="s">
        <v>8376</v>
      </c>
      <c r="K868" s="318"/>
      <c r="L868" t="s">
        <v>391</v>
      </c>
      <c r="M868" s="319">
        <v>45959</v>
      </c>
      <c r="N868" s="318">
        <v>10</v>
      </c>
      <c r="O868" s="318"/>
      <c r="P868" s="318"/>
      <c r="Q868" s="319"/>
      <c r="R868" s="318"/>
      <c r="AA868" s="318" t="s">
        <v>77</v>
      </c>
      <c r="AB868" s="318">
        <v>50040102</v>
      </c>
      <c r="AC868" s="318" t="s">
        <v>101</v>
      </c>
      <c r="AD868" t="s">
        <v>7660</v>
      </c>
      <c r="AE868" s="318">
        <v>27</v>
      </c>
      <c r="AF868" s="320">
        <v>16840</v>
      </c>
      <c r="AG868" s="318"/>
      <c r="AH868" s="320"/>
    </row>
    <row r="869" spans="1:34">
      <c r="A869" t="s">
        <v>2760</v>
      </c>
      <c r="B869" s="1">
        <v>45959</v>
      </c>
      <c r="C869">
        <v>10</v>
      </c>
      <c r="D869">
        <v>520627</v>
      </c>
      <c r="E869" t="s">
        <v>9447</v>
      </c>
      <c r="F869" t="s">
        <v>93</v>
      </c>
      <c r="G869" t="s">
        <v>90</v>
      </c>
      <c r="H869" t="s">
        <v>9448</v>
      </c>
      <c r="I869" t="s">
        <v>7721</v>
      </c>
      <c r="J869" t="s">
        <v>151</v>
      </c>
      <c r="K869" s="318"/>
      <c r="L869" t="s">
        <v>391</v>
      </c>
      <c r="M869" s="319">
        <v>45961</v>
      </c>
      <c r="N869" s="318">
        <v>10</v>
      </c>
      <c r="O869" s="318"/>
      <c r="P869" s="318"/>
      <c r="Q869" s="319"/>
      <c r="R869" s="318"/>
      <c r="AA869" s="318" t="s">
        <v>77</v>
      </c>
      <c r="AB869" s="318">
        <v>50040139</v>
      </c>
      <c r="AC869" s="318" t="s">
        <v>101</v>
      </c>
      <c r="AD869" t="s">
        <v>7660</v>
      </c>
      <c r="AE869" s="318">
        <v>27</v>
      </c>
      <c r="AF869" s="320">
        <v>10763</v>
      </c>
      <c r="AG869" s="318"/>
      <c r="AH869" s="320"/>
    </row>
    <row r="870" spans="1:34">
      <c r="A870" t="s">
        <v>2763</v>
      </c>
      <c r="B870" s="1">
        <v>45959</v>
      </c>
      <c r="C870">
        <v>10</v>
      </c>
      <c r="D870">
        <v>520628</v>
      </c>
      <c r="E870" t="s">
        <v>9449</v>
      </c>
      <c r="F870" t="s">
        <v>93</v>
      </c>
      <c r="G870" t="s">
        <v>7671</v>
      </c>
      <c r="H870" t="s">
        <v>9450</v>
      </c>
      <c r="I870" t="s">
        <v>9451</v>
      </c>
      <c r="J870" t="s">
        <v>158</v>
      </c>
      <c r="K870" s="318"/>
      <c r="L870">
        <v>45968</v>
      </c>
      <c r="M870" s="319">
        <v>45979</v>
      </c>
      <c r="N870" s="318">
        <v>11</v>
      </c>
      <c r="O870" s="318"/>
      <c r="P870" s="318"/>
      <c r="Q870" s="319"/>
      <c r="R870" s="318"/>
      <c r="AA870" s="318" t="s">
        <v>77</v>
      </c>
      <c r="AB870" s="318">
        <v>50039947</v>
      </c>
      <c r="AC870" s="318" t="s">
        <v>101</v>
      </c>
      <c r="AD870" t="s">
        <v>7660</v>
      </c>
      <c r="AE870" s="318">
        <v>21</v>
      </c>
      <c r="AF870" s="320">
        <v>225491</v>
      </c>
      <c r="AG870" s="318">
        <v>19</v>
      </c>
      <c r="AH870" s="320"/>
    </row>
    <row r="871" spans="1:34">
      <c r="A871" t="s">
        <v>2765</v>
      </c>
      <c r="B871" s="1">
        <v>45959</v>
      </c>
      <c r="C871">
        <v>10</v>
      </c>
      <c r="D871">
        <v>520629</v>
      </c>
      <c r="E871" t="s">
        <v>9452</v>
      </c>
      <c r="F871" t="s">
        <v>93</v>
      </c>
      <c r="G871" t="s">
        <v>7696</v>
      </c>
      <c r="H871" t="s">
        <v>9453</v>
      </c>
      <c r="I871" t="s">
        <v>7769</v>
      </c>
      <c r="J871" t="s">
        <v>158</v>
      </c>
      <c r="K871" s="318"/>
      <c r="L871">
        <v>45972</v>
      </c>
      <c r="M871" s="319">
        <v>45988</v>
      </c>
      <c r="N871" s="318">
        <v>11</v>
      </c>
      <c r="O871" s="318"/>
      <c r="P871" s="318"/>
      <c r="Q871" s="319"/>
      <c r="R871" s="318"/>
      <c r="AA871" s="318" t="s">
        <v>78</v>
      </c>
      <c r="AB871" s="318">
        <v>50040062</v>
      </c>
      <c r="AC871" s="318" t="s">
        <v>79</v>
      </c>
      <c r="AD871" t="s">
        <v>7660</v>
      </c>
      <c r="AE871" s="318">
        <v>21</v>
      </c>
      <c r="AF871" s="320">
        <v>157119</v>
      </c>
      <c r="AG871" s="318">
        <v>29</v>
      </c>
      <c r="AH871" s="320"/>
    </row>
    <row r="872" spans="1:34">
      <c r="A872" t="s">
        <v>2767</v>
      </c>
      <c r="B872" s="1">
        <v>45959</v>
      </c>
      <c r="C872">
        <v>10</v>
      </c>
      <c r="D872">
        <v>520630</v>
      </c>
      <c r="E872" t="s">
        <v>9454</v>
      </c>
      <c r="F872" t="s">
        <v>93</v>
      </c>
      <c r="G872" t="s">
        <v>8412</v>
      </c>
      <c r="H872" t="s">
        <v>9455</v>
      </c>
      <c r="I872" t="s">
        <v>9300</v>
      </c>
      <c r="J872" t="s">
        <v>1801</v>
      </c>
      <c r="K872" s="318"/>
      <c r="L872" t="s">
        <v>391</v>
      </c>
      <c r="M872" s="319" t="s">
        <v>534</v>
      </c>
      <c r="N872" s="318"/>
      <c r="O872" s="318"/>
      <c r="P872" s="318"/>
      <c r="Q872" s="319"/>
      <c r="R872" s="318"/>
      <c r="AA872" s="318"/>
      <c r="AB872" s="318">
        <v>50039989</v>
      </c>
      <c r="AC872" s="318" t="s">
        <v>43</v>
      </c>
      <c r="AE872" s="318"/>
      <c r="AF872" s="320"/>
      <c r="AG872" s="318"/>
      <c r="AH872" s="320"/>
    </row>
    <row r="873" spans="1:34">
      <c r="A873" t="s">
        <v>2769</v>
      </c>
      <c r="B873" s="1">
        <v>45959</v>
      </c>
      <c r="C873">
        <v>10</v>
      </c>
      <c r="D873">
        <v>520631</v>
      </c>
      <c r="E873" t="s">
        <v>9456</v>
      </c>
      <c r="F873" t="s">
        <v>93</v>
      </c>
      <c r="G873" t="s">
        <v>7675</v>
      </c>
      <c r="H873" t="s">
        <v>9457</v>
      </c>
      <c r="I873" t="s">
        <v>9300</v>
      </c>
      <c r="J873" t="s">
        <v>1801</v>
      </c>
      <c r="K873" s="318"/>
      <c r="L873" t="s">
        <v>391</v>
      </c>
      <c r="M873" s="319" t="s">
        <v>534</v>
      </c>
      <c r="N873" s="318"/>
      <c r="O873" s="318"/>
      <c r="P873" s="318"/>
      <c r="Q873" s="319"/>
      <c r="R873" s="318"/>
      <c r="AA873" s="318"/>
      <c r="AB873" s="318">
        <v>50039996</v>
      </c>
      <c r="AC873" s="318" t="s">
        <v>43</v>
      </c>
      <c r="AE873" s="318"/>
      <c r="AF873" s="320"/>
      <c r="AG873" s="318"/>
      <c r="AH873" s="320"/>
    </row>
    <row r="874" spans="1:34">
      <c r="A874" t="s">
        <v>2771</v>
      </c>
      <c r="B874" s="1">
        <v>45959</v>
      </c>
      <c r="C874">
        <v>10</v>
      </c>
      <c r="D874">
        <v>520632</v>
      </c>
      <c r="E874" t="s">
        <v>8536</v>
      </c>
      <c r="F874" t="s">
        <v>93</v>
      </c>
      <c r="G874" t="s">
        <v>7879</v>
      </c>
      <c r="H874" t="s">
        <v>9458</v>
      </c>
      <c r="I874" t="s">
        <v>7677</v>
      </c>
      <c r="J874" t="s">
        <v>151</v>
      </c>
      <c r="K874" s="318"/>
      <c r="L874" t="s">
        <v>391</v>
      </c>
      <c r="M874" s="319">
        <v>46042</v>
      </c>
      <c r="N874" s="318">
        <v>1</v>
      </c>
      <c r="O874" s="318"/>
      <c r="P874" s="318"/>
      <c r="Q874" s="319"/>
      <c r="R874" s="318"/>
      <c r="AA874" s="318" t="s">
        <v>182</v>
      </c>
      <c r="AB874" s="318">
        <v>50040300</v>
      </c>
      <c r="AC874" s="318" t="s">
        <v>35</v>
      </c>
      <c r="AD874" t="s">
        <v>7660</v>
      </c>
      <c r="AE874" s="318">
        <v>24</v>
      </c>
      <c r="AF874" s="320">
        <v>275055</v>
      </c>
      <c r="AG874" s="318"/>
      <c r="AH874" s="320"/>
    </row>
    <row r="875" spans="1:34">
      <c r="A875" t="s">
        <v>2773</v>
      </c>
      <c r="B875" s="1">
        <v>45959</v>
      </c>
      <c r="C875">
        <v>10</v>
      </c>
      <c r="D875">
        <v>520633</v>
      </c>
      <c r="E875" t="s">
        <v>2035</v>
      </c>
      <c r="F875" t="s">
        <v>93</v>
      </c>
      <c r="G875" t="s">
        <v>8386</v>
      </c>
      <c r="H875" t="s">
        <v>9459</v>
      </c>
      <c r="I875" t="s">
        <v>7668</v>
      </c>
      <c r="J875" t="s">
        <v>1801</v>
      </c>
      <c r="K875" s="318"/>
      <c r="L875" t="s">
        <v>391</v>
      </c>
      <c r="M875" s="319">
        <v>45966</v>
      </c>
      <c r="N875" s="318">
        <v>11</v>
      </c>
      <c r="O875" s="318"/>
      <c r="P875" s="318"/>
      <c r="Q875" s="319"/>
      <c r="R875" s="318"/>
      <c r="AA875" s="318"/>
      <c r="AB875" s="318">
        <v>50040248</v>
      </c>
      <c r="AC875" s="318" t="s">
        <v>43</v>
      </c>
      <c r="AE875" s="318"/>
      <c r="AF875" s="320"/>
      <c r="AG875" s="318"/>
      <c r="AH875" s="320"/>
    </row>
    <row r="876" spans="1:34">
      <c r="A876" t="s">
        <v>2776</v>
      </c>
      <c r="B876" s="1">
        <v>45959</v>
      </c>
      <c r="C876">
        <v>10</v>
      </c>
      <c r="D876">
        <v>520634</v>
      </c>
      <c r="E876" t="s">
        <v>9460</v>
      </c>
      <c r="F876" t="s">
        <v>93</v>
      </c>
      <c r="G876" t="s">
        <v>759</v>
      </c>
      <c r="H876" t="s">
        <v>9461</v>
      </c>
      <c r="I876" t="s">
        <v>7883</v>
      </c>
      <c r="J876" t="s">
        <v>158</v>
      </c>
      <c r="K876" s="318"/>
      <c r="L876">
        <v>45966</v>
      </c>
      <c r="M876" s="319">
        <v>45978</v>
      </c>
      <c r="N876" s="318">
        <v>11</v>
      </c>
      <c r="O876" s="318"/>
      <c r="P876" s="318"/>
      <c r="Q876" s="319"/>
      <c r="R876" s="318"/>
      <c r="AA876" s="318" t="s">
        <v>77</v>
      </c>
      <c r="AB876" s="318">
        <v>50040228</v>
      </c>
      <c r="AC876" s="318" t="s">
        <v>101</v>
      </c>
      <c r="AD876" t="s">
        <v>7660</v>
      </c>
      <c r="AE876" s="318">
        <v>27</v>
      </c>
      <c r="AF876" s="320">
        <v>126792</v>
      </c>
      <c r="AG876" s="318">
        <v>21</v>
      </c>
      <c r="AH876" s="320"/>
    </row>
    <row r="877" spans="1:34">
      <c r="A877" t="s">
        <v>2778</v>
      </c>
      <c r="B877" s="1">
        <v>45952</v>
      </c>
      <c r="C877">
        <v>10</v>
      </c>
      <c r="D877">
        <v>520635</v>
      </c>
      <c r="E877" t="s">
        <v>9462</v>
      </c>
      <c r="F877" t="s">
        <v>93</v>
      </c>
      <c r="G877" t="s">
        <v>7773</v>
      </c>
      <c r="H877" t="s">
        <v>9463</v>
      </c>
      <c r="I877" t="s">
        <v>7658</v>
      </c>
      <c r="J877" t="s">
        <v>746</v>
      </c>
      <c r="K877" s="318"/>
      <c r="L877" t="s">
        <v>534</v>
      </c>
      <c r="M877" s="319" t="s">
        <v>534</v>
      </c>
      <c r="N877" s="318"/>
      <c r="O877" s="318"/>
      <c r="P877" s="318"/>
      <c r="Q877" s="319"/>
      <c r="R877" s="318"/>
      <c r="AA877" s="318"/>
      <c r="AB877" s="318">
        <v>50038624</v>
      </c>
      <c r="AC877" s="318" t="s">
        <v>43</v>
      </c>
      <c r="AE877" s="318"/>
      <c r="AF877" s="320"/>
      <c r="AG877" s="318"/>
      <c r="AH877" s="320"/>
    </row>
    <row r="878" spans="1:34">
      <c r="A878" t="s">
        <v>2781</v>
      </c>
      <c r="B878" s="1">
        <v>45952</v>
      </c>
      <c r="C878">
        <v>10</v>
      </c>
      <c r="D878">
        <v>520636</v>
      </c>
      <c r="E878" t="s">
        <v>9464</v>
      </c>
      <c r="F878" t="s">
        <v>93</v>
      </c>
      <c r="G878" t="s">
        <v>759</v>
      </c>
      <c r="H878" t="s">
        <v>9465</v>
      </c>
      <c r="I878" t="s">
        <v>7658</v>
      </c>
      <c r="J878" t="s">
        <v>746</v>
      </c>
      <c r="K878" s="318"/>
      <c r="L878">
        <v>45972</v>
      </c>
      <c r="M878" s="319" t="s">
        <v>534</v>
      </c>
      <c r="N878" s="318"/>
      <c r="O878" s="318"/>
      <c r="P878" s="318"/>
      <c r="Q878" s="319"/>
      <c r="R878" s="318"/>
      <c r="AA878" s="318"/>
      <c r="AB878" s="318">
        <v>50038648</v>
      </c>
      <c r="AC878" s="318" t="s">
        <v>43</v>
      </c>
      <c r="AE878" s="318"/>
      <c r="AF878" s="320"/>
      <c r="AG878" s="318"/>
      <c r="AH878" s="320"/>
    </row>
    <row r="879" spans="1:34">
      <c r="A879" t="s">
        <v>2790</v>
      </c>
      <c r="B879" s="1">
        <v>45960</v>
      </c>
      <c r="C879">
        <v>10</v>
      </c>
      <c r="D879">
        <v>520639</v>
      </c>
      <c r="E879" t="s">
        <v>9466</v>
      </c>
      <c r="F879" t="s">
        <v>93</v>
      </c>
      <c r="G879" t="s">
        <v>58</v>
      </c>
      <c r="H879" t="s">
        <v>9467</v>
      </c>
      <c r="I879" t="s">
        <v>9446</v>
      </c>
      <c r="J879" t="s">
        <v>158</v>
      </c>
      <c r="K879" s="318"/>
      <c r="L879">
        <v>45971</v>
      </c>
      <c r="M879" s="319">
        <v>45974</v>
      </c>
      <c r="N879" s="318">
        <v>11</v>
      </c>
      <c r="O879" s="318"/>
      <c r="P879" s="318"/>
      <c r="Q879" s="319"/>
      <c r="R879" s="318"/>
      <c r="AA879" s="318" t="s">
        <v>78</v>
      </c>
      <c r="AB879" s="318">
        <v>50040452</v>
      </c>
      <c r="AC879" s="318" t="s">
        <v>79</v>
      </c>
      <c r="AD879" t="s">
        <v>7669</v>
      </c>
      <c r="AE879" s="318">
        <v>20</v>
      </c>
      <c r="AF879" s="320">
        <v>217983</v>
      </c>
      <c r="AG879" s="318">
        <v>96</v>
      </c>
      <c r="AH879" s="320"/>
    </row>
    <row r="880" spans="1:34">
      <c r="A880" t="s">
        <v>2791</v>
      </c>
      <c r="B880" s="1">
        <v>45960</v>
      </c>
      <c r="C880">
        <v>10</v>
      </c>
      <c r="D880">
        <v>520640</v>
      </c>
      <c r="E880" t="s">
        <v>9468</v>
      </c>
      <c r="F880" t="s">
        <v>6574</v>
      </c>
      <c r="G880" t="s">
        <v>7666</v>
      </c>
      <c r="H880" t="s">
        <v>9469</v>
      </c>
      <c r="I880" t="s">
        <v>9232</v>
      </c>
      <c r="J880" t="s">
        <v>158</v>
      </c>
      <c r="K880" s="318"/>
      <c r="L880">
        <v>45972</v>
      </c>
      <c r="M880" s="319">
        <v>45979</v>
      </c>
      <c r="N880" s="318">
        <v>11</v>
      </c>
      <c r="O880" s="318"/>
      <c r="P880" s="318"/>
      <c r="Q880" s="319"/>
      <c r="R880" s="318"/>
      <c r="AA880" s="318" t="s">
        <v>78</v>
      </c>
      <c r="AB880" s="318">
        <v>50040430</v>
      </c>
      <c r="AC880" s="318" t="s">
        <v>79</v>
      </c>
      <c r="AD880" t="s">
        <v>7669</v>
      </c>
      <c r="AE880" s="318">
        <v>48</v>
      </c>
      <c r="AF880" s="320">
        <v>224926</v>
      </c>
      <c r="AG880" s="318">
        <v>52</v>
      </c>
      <c r="AH880" s="320"/>
    </row>
    <row r="881" spans="1:34">
      <c r="A881" t="s">
        <v>2794</v>
      </c>
      <c r="B881" s="1">
        <v>45961</v>
      </c>
      <c r="C881">
        <v>10</v>
      </c>
      <c r="D881">
        <v>520641</v>
      </c>
      <c r="E881" t="s">
        <v>8994</v>
      </c>
      <c r="F881" t="s">
        <v>93</v>
      </c>
      <c r="G881" t="s">
        <v>8346</v>
      </c>
      <c r="H881" t="s">
        <v>9470</v>
      </c>
      <c r="I881" t="s">
        <v>7800</v>
      </c>
      <c r="J881" t="s">
        <v>8376</v>
      </c>
      <c r="K881" s="318"/>
      <c r="L881" t="s">
        <v>391</v>
      </c>
      <c r="M881" s="319">
        <v>45967</v>
      </c>
      <c r="N881" s="318">
        <v>11</v>
      </c>
      <c r="O881" s="318"/>
      <c r="P881" s="318"/>
      <c r="Q881" s="319"/>
      <c r="R881" s="318"/>
      <c r="AA881" s="318" t="s">
        <v>77</v>
      </c>
      <c r="AB881" s="318">
        <v>50040643</v>
      </c>
      <c r="AC881" s="318" t="s">
        <v>101</v>
      </c>
      <c r="AD881" t="s">
        <v>7660</v>
      </c>
      <c r="AE881" s="318">
        <v>20</v>
      </c>
      <c r="AF881" s="320">
        <v>19475</v>
      </c>
      <c r="AG881" s="318"/>
      <c r="AH881" s="320"/>
    </row>
    <row r="882" spans="1:34">
      <c r="A882" t="s">
        <v>2797</v>
      </c>
      <c r="B882" s="1">
        <v>45961</v>
      </c>
      <c r="C882">
        <v>10</v>
      </c>
      <c r="D882">
        <v>520642</v>
      </c>
      <c r="E882" t="s">
        <v>9471</v>
      </c>
      <c r="F882" t="s">
        <v>93</v>
      </c>
      <c r="G882" t="s">
        <v>90</v>
      </c>
      <c r="H882" t="s">
        <v>9472</v>
      </c>
      <c r="I882" t="s">
        <v>7769</v>
      </c>
      <c r="J882" t="s">
        <v>8804</v>
      </c>
      <c r="K882" s="318"/>
      <c r="L882">
        <v>45972</v>
      </c>
      <c r="M882" s="319">
        <v>45986</v>
      </c>
      <c r="N882" s="318">
        <v>11</v>
      </c>
      <c r="O882" s="318"/>
      <c r="P882" s="318"/>
      <c r="Q882" s="319"/>
      <c r="R882" s="318"/>
      <c r="AA882" s="318" t="s">
        <v>78</v>
      </c>
      <c r="AB882" s="318">
        <v>50040803</v>
      </c>
      <c r="AC882" s="318" t="s">
        <v>79</v>
      </c>
      <c r="AD882" t="s">
        <v>7660</v>
      </c>
      <c r="AE882" s="318">
        <v>27</v>
      </c>
      <c r="AF882" s="320">
        <v>226388</v>
      </c>
      <c r="AG882" s="318">
        <v>63</v>
      </c>
      <c r="AH882" s="320"/>
    </row>
    <row r="883" spans="1:34">
      <c r="A883" t="s">
        <v>2800</v>
      </c>
      <c r="B883" s="1">
        <v>45961</v>
      </c>
      <c r="C883">
        <v>10</v>
      </c>
      <c r="D883">
        <v>520643</v>
      </c>
      <c r="E883" t="s">
        <v>9473</v>
      </c>
      <c r="F883" t="s">
        <v>6574</v>
      </c>
      <c r="G883" t="s">
        <v>58</v>
      </c>
      <c r="H883" t="s">
        <v>9474</v>
      </c>
      <c r="I883" t="s">
        <v>9232</v>
      </c>
      <c r="J883" t="s">
        <v>158</v>
      </c>
      <c r="K883" s="318"/>
      <c r="L883">
        <v>45972</v>
      </c>
      <c r="M883" s="319">
        <v>45981</v>
      </c>
      <c r="N883" s="318">
        <v>11</v>
      </c>
      <c r="O883" s="318"/>
      <c r="P883" s="318"/>
      <c r="Q883" s="319"/>
      <c r="R883" s="318"/>
      <c r="AA883" s="318" t="s">
        <v>78</v>
      </c>
      <c r="AB883" s="318">
        <v>50040573</v>
      </c>
      <c r="AC883" s="318" t="s">
        <v>79</v>
      </c>
      <c r="AD883" t="s">
        <v>7669</v>
      </c>
      <c r="AE883" s="318">
        <v>48</v>
      </c>
      <c r="AF883" s="320">
        <v>188492</v>
      </c>
      <c r="AG883" s="318">
        <v>12</v>
      </c>
      <c r="AH883" s="320"/>
    </row>
    <row r="884" spans="1:34">
      <c r="A884" t="s">
        <v>2803</v>
      </c>
      <c r="B884" s="1">
        <v>45961</v>
      </c>
      <c r="C884">
        <v>10</v>
      </c>
      <c r="D884">
        <v>520644</v>
      </c>
      <c r="E884" t="s">
        <v>9475</v>
      </c>
      <c r="F884" t="s">
        <v>6574</v>
      </c>
      <c r="G884" t="s">
        <v>7778</v>
      </c>
      <c r="H884" t="s">
        <v>9476</v>
      </c>
      <c r="I884" t="s">
        <v>9232</v>
      </c>
      <c r="J884" t="s">
        <v>158</v>
      </c>
      <c r="K884" s="318"/>
      <c r="L884">
        <v>45972</v>
      </c>
      <c r="M884" s="319">
        <v>45987</v>
      </c>
      <c r="N884" s="318">
        <v>11</v>
      </c>
      <c r="O884" s="318"/>
      <c r="P884" s="318"/>
      <c r="Q884" s="319"/>
      <c r="R884" s="318"/>
      <c r="AA884" s="318" t="s">
        <v>78</v>
      </c>
      <c r="AB884" s="318">
        <v>50040578</v>
      </c>
      <c r="AC884" s="318" t="s">
        <v>79</v>
      </c>
      <c r="AD884" t="s">
        <v>7669</v>
      </c>
      <c r="AE884" s="318">
        <v>48</v>
      </c>
      <c r="AF884" s="320">
        <v>231915</v>
      </c>
      <c r="AG884" s="318">
        <v>26</v>
      </c>
      <c r="AH884" s="320"/>
    </row>
    <row r="885" spans="1:34">
      <c r="A885" t="s">
        <v>2806</v>
      </c>
      <c r="B885" s="1">
        <v>45961</v>
      </c>
      <c r="C885">
        <v>10</v>
      </c>
      <c r="D885">
        <v>520645</v>
      </c>
      <c r="E885" t="s">
        <v>9477</v>
      </c>
      <c r="F885" t="s">
        <v>6574</v>
      </c>
      <c r="G885" t="s">
        <v>7841</v>
      </c>
      <c r="H885" t="s">
        <v>9478</v>
      </c>
      <c r="I885" t="s">
        <v>9232</v>
      </c>
      <c r="J885" t="s">
        <v>158</v>
      </c>
      <c r="K885" s="318"/>
      <c r="L885">
        <v>45972</v>
      </c>
      <c r="M885" s="319">
        <v>45994</v>
      </c>
      <c r="N885" s="318">
        <v>12</v>
      </c>
      <c r="O885" s="318"/>
      <c r="P885" s="318"/>
      <c r="Q885" s="319"/>
      <c r="R885" s="318"/>
      <c r="AA885" s="318" t="s">
        <v>182</v>
      </c>
      <c r="AB885" s="318">
        <v>50040586</v>
      </c>
      <c r="AC885" s="318" t="s">
        <v>35</v>
      </c>
      <c r="AD885" t="s">
        <v>7669</v>
      </c>
      <c r="AE885" s="318">
        <v>48</v>
      </c>
      <c r="AF885" s="320">
        <v>171040</v>
      </c>
      <c r="AG885" s="318">
        <v>11</v>
      </c>
      <c r="AH885" s="320"/>
    </row>
    <row r="886" spans="1:34">
      <c r="A886" t="s">
        <v>2809</v>
      </c>
      <c r="B886" s="1">
        <v>45961</v>
      </c>
      <c r="C886">
        <v>10</v>
      </c>
      <c r="D886">
        <v>520646</v>
      </c>
      <c r="E886" t="s">
        <v>9479</v>
      </c>
      <c r="F886" t="s">
        <v>93</v>
      </c>
      <c r="G886" t="s">
        <v>7773</v>
      </c>
      <c r="H886" t="s">
        <v>9480</v>
      </c>
      <c r="I886" t="s">
        <v>9296</v>
      </c>
      <c r="J886" t="s">
        <v>8804</v>
      </c>
      <c r="K886" s="318"/>
      <c r="L886">
        <v>45978</v>
      </c>
      <c r="M886" s="319">
        <v>45986</v>
      </c>
      <c r="N886" s="318">
        <v>11</v>
      </c>
      <c r="O886" s="318"/>
      <c r="P886" s="318"/>
      <c r="Q886" s="319"/>
      <c r="R886" s="318"/>
      <c r="AA886" s="318" t="s">
        <v>77</v>
      </c>
      <c r="AB886" s="318">
        <v>50040617</v>
      </c>
      <c r="AC886" s="318" t="s">
        <v>101</v>
      </c>
      <c r="AD886" t="s">
        <v>7660</v>
      </c>
      <c r="AE886" s="318">
        <v>27</v>
      </c>
      <c r="AF886" s="320">
        <v>163767</v>
      </c>
      <c r="AG886" s="318"/>
      <c r="AH886" s="320"/>
    </row>
    <row r="887" spans="1:34">
      <c r="A887" t="s">
        <v>2812</v>
      </c>
      <c r="B887" s="1">
        <v>45961</v>
      </c>
      <c r="C887">
        <v>10</v>
      </c>
      <c r="D887">
        <v>520647</v>
      </c>
      <c r="E887" t="s">
        <v>9481</v>
      </c>
      <c r="F887" t="s">
        <v>93</v>
      </c>
      <c r="G887" t="s">
        <v>7860</v>
      </c>
      <c r="H887" t="s">
        <v>9482</v>
      </c>
      <c r="I887" t="s">
        <v>9483</v>
      </c>
      <c r="J887" t="s">
        <v>158</v>
      </c>
      <c r="K887" s="318"/>
      <c r="L887">
        <v>45971</v>
      </c>
      <c r="M887" s="319">
        <v>45996</v>
      </c>
      <c r="N887" s="318">
        <v>12</v>
      </c>
      <c r="O887" s="318"/>
      <c r="P887" s="318"/>
      <c r="Q887" s="319"/>
      <c r="R887" s="318"/>
      <c r="AA887" s="318" t="s">
        <v>78</v>
      </c>
      <c r="AB887" s="318">
        <v>50040797</v>
      </c>
      <c r="AC887" s="318" t="s">
        <v>79</v>
      </c>
      <c r="AD887" t="s">
        <v>7669</v>
      </c>
      <c r="AE887" s="318">
        <v>27</v>
      </c>
      <c r="AF887" s="320">
        <v>349381</v>
      </c>
      <c r="AG887" s="318">
        <v>216</v>
      </c>
      <c r="AH887" s="320"/>
    </row>
    <row r="888" spans="1:34">
      <c r="A888" t="s">
        <v>2815</v>
      </c>
      <c r="B888" s="1">
        <v>45965</v>
      </c>
      <c r="C888">
        <v>11</v>
      </c>
      <c r="D888">
        <v>520648</v>
      </c>
      <c r="E888" t="s">
        <v>9484</v>
      </c>
      <c r="F888" t="s">
        <v>6574</v>
      </c>
      <c r="G888" t="s">
        <v>7666</v>
      </c>
      <c r="H888" t="s">
        <v>9485</v>
      </c>
      <c r="I888" t="s">
        <v>9303</v>
      </c>
      <c r="J888" t="s">
        <v>158</v>
      </c>
      <c r="K888" s="318"/>
      <c r="L888">
        <v>45967</v>
      </c>
      <c r="M888" s="319">
        <v>45989</v>
      </c>
      <c r="N888" s="318">
        <v>11</v>
      </c>
      <c r="O888" s="318"/>
      <c r="P888" s="318"/>
      <c r="Q888" s="319"/>
      <c r="R888" s="318"/>
      <c r="AA888" s="318" t="s">
        <v>78</v>
      </c>
      <c r="AB888" s="318">
        <v>50040899</v>
      </c>
      <c r="AC888" s="318" t="s">
        <v>79</v>
      </c>
      <c r="AD888" t="s">
        <v>7669</v>
      </c>
      <c r="AE888" s="318">
        <v>48</v>
      </c>
      <c r="AF888" s="320">
        <v>190509</v>
      </c>
      <c r="AG888" s="318">
        <v>16</v>
      </c>
      <c r="AH888" s="320"/>
    </row>
    <row r="889" spans="1:34">
      <c r="A889" t="s">
        <v>2818</v>
      </c>
      <c r="B889" s="1">
        <v>45965</v>
      </c>
      <c r="C889">
        <v>11</v>
      </c>
      <c r="D889">
        <v>520649</v>
      </c>
      <c r="E889" t="s">
        <v>9486</v>
      </c>
      <c r="F889" t="s">
        <v>6574</v>
      </c>
      <c r="G889" t="s">
        <v>7778</v>
      </c>
      <c r="H889" t="s">
        <v>9487</v>
      </c>
      <c r="I889" t="s">
        <v>7834</v>
      </c>
      <c r="J889" t="s">
        <v>158</v>
      </c>
      <c r="K889" s="318"/>
      <c r="L889">
        <v>45966</v>
      </c>
      <c r="M889" s="319">
        <v>45974</v>
      </c>
      <c r="N889" s="318">
        <v>11</v>
      </c>
      <c r="O889" s="318"/>
      <c r="P889" s="318"/>
      <c r="Q889" s="319"/>
      <c r="R889" s="318"/>
      <c r="AA889" s="318" t="s">
        <v>77</v>
      </c>
      <c r="AB889" s="318">
        <v>50040876</v>
      </c>
      <c r="AC889" s="318" t="s">
        <v>101</v>
      </c>
      <c r="AD889" t="s">
        <v>7669</v>
      </c>
      <c r="AE889" s="318">
        <v>48</v>
      </c>
      <c r="AF889" s="320">
        <v>179162</v>
      </c>
      <c r="AG889" s="318">
        <v>15</v>
      </c>
      <c r="AH889" s="320"/>
    </row>
    <row r="890" spans="1:34">
      <c r="A890" t="s">
        <v>2821</v>
      </c>
      <c r="B890" s="1">
        <v>45965</v>
      </c>
      <c r="C890">
        <v>11</v>
      </c>
      <c r="D890">
        <v>520650</v>
      </c>
      <c r="E890" t="s">
        <v>9488</v>
      </c>
      <c r="F890" t="s">
        <v>93</v>
      </c>
      <c r="G890" t="s">
        <v>7879</v>
      </c>
      <c r="H890" t="s">
        <v>9489</v>
      </c>
      <c r="I890" t="s">
        <v>7769</v>
      </c>
      <c r="J890" t="s">
        <v>8804</v>
      </c>
      <c r="K890" s="318"/>
      <c r="L890">
        <v>45972</v>
      </c>
      <c r="M890" s="319">
        <v>45988</v>
      </c>
      <c r="N890" s="318">
        <v>11</v>
      </c>
      <c r="O890" s="318"/>
      <c r="P890" s="318"/>
      <c r="Q890" s="319"/>
      <c r="R890" s="318"/>
      <c r="AA890" s="318" t="s">
        <v>78</v>
      </c>
      <c r="AB890" s="318">
        <v>50040928</v>
      </c>
      <c r="AC890" s="318" t="s">
        <v>79</v>
      </c>
      <c r="AD890" t="s">
        <v>7660</v>
      </c>
      <c r="AE890" s="318">
        <v>27</v>
      </c>
      <c r="AF890" s="320">
        <v>216328</v>
      </c>
      <c r="AG890" s="318">
        <v>51</v>
      </c>
      <c r="AH890" s="320"/>
    </row>
    <row r="891" spans="1:34">
      <c r="A891" t="s">
        <v>2824</v>
      </c>
      <c r="B891" s="1">
        <v>45965</v>
      </c>
      <c r="C891">
        <v>11</v>
      </c>
      <c r="D891">
        <v>520651</v>
      </c>
      <c r="E891" t="s">
        <v>9490</v>
      </c>
      <c r="F891" t="s">
        <v>93</v>
      </c>
      <c r="G891" t="s">
        <v>7696</v>
      </c>
      <c r="H891" t="s">
        <v>9491</v>
      </c>
      <c r="I891" t="s">
        <v>6259</v>
      </c>
      <c r="J891" t="s">
        <v>158</v>
      </c>
      <c r="K891" s="318"/>
      <c r="L891">
        <v>45974</v>
      </c>
      <c r="M891" s="319">
        <v>45979</v>
      </c>
      <c r="N891" s="318">
        <v>11</v>
      </c>
      <c r="O891" s="318"/>
      <c r="P891" s="318"/>
      <c r="Q891" s="319"/>
      <c r="R891" s="318"/>
      <c r="AA891" s="318" t="s">
        <v>77</v>
      </c>
      <c r="AB891" s="318">
        <v>50040906</v>
      </c>
      <c r="AC891" s="318" t="s">
        <v>101</v>
      </c>
      <c r="AD891" t="s">
        <v>7660</v>
      </c>
      <c r="AE891" s="318">
        <v>27</v>
      </c>
      <c r="AF891" s="320">
        <v>168145</v>
      </c>
      <c r="AG891" s="318">
        <v>12</v>
      </c>
      <c r="AH891" s="320"/>
    </row>
    <row r="892" spans="1:34">
      <c r="A892" t="s">
        <v>2827</v>
      </c>
      <c r="B892" s="1">
        <v>45965</v>
      </c>
      <c r="C892">
        <v>11</v>
      </c>
      <c r="D892">
        <v>520652</v>
      </c>
      <c r="E892" t="s">
        <v>9492</v>
      </c>
      <c r="F892" t="s">
        <v>93</v>
      </c>
      <c r="G892" t="s">
        <v>8346</v>
      </c>
      <c r="H892" t="s">
        <v>9493</v>
      </c>
      <c r="I892" t="s">
        <v>7668</v>
      </c>
      <c r="J892" t="s">
        <v>158</v>
      </c>
      <c r="K892" s="318"/>
      <c r="L892">
        <v>45974</v>
      </c>
      <c r="M892" s="319">
        <v>45989</v>
      </c>
      <c r="N892" s="318">
        <v>11</v>
      </c>
      <c r="O892" s="318"/>
      <c r="P892" s="318"/>
      <c r="Q892" s="319"/>
      <c r="R892" s="318"/>
      <c r="AA892" s="318" t="s">
        <v>78</v>
      </c>
      <c r="AB892" s="318">
        <v>50040997</v>
      </c>
      <c r="AC892" s="318" t="s">
        <v>79</v>
      </c>
      <c r="AD892" t="s">
        <v>7660</v>
      </c>
      <c r="AE892" s="318">
        <v>21</v>
      </c>
      <c r="AF892" s="320">
        <v>166549</v>
      </c>
      <c r="AG892" s="318">
        <v>10</v>
      </c>
      <c r="AH892" s="320"/>
    </row>
    <row r="893" spans="1:34">
      <c r="A893" t="s">
        <v>2829</v>
      </c>
      <c r="B893" s="1">
        <v>45965</v>
      </c>
      <c r="C893">
        <v>11</v>
      </c>
      <c r="D893">
        <v>520653</v>
      </c>
      <c r="E893" t="s">
        <v>9494</v>
      </c>
      <c r="F893" t="s">
        <v>6574</v>
      </c>
      <c r="G893" t="s">
        <v>7860</v>
      </c>
      <c r="H893" t="s">
        <v>9495</v>
      </c>
      <c r="I893" t="s">
        <v>7834</v>
      </c>
      <c r="J893" t="s">
        <v>158</v>
      </c>
      <c r="K893" s="318"/>
      <c r="L893">
        <v>45967</v>
      </c>
      <c r="M893" s="319">
        <v>45989</v>
      </c>
      <c r="N893" s="318">
        <v>11</v>
      </c>
      <c r="O893" s="318"/>
      <c r="P893" s="318"/>
      <c r="Q893" s="319"/>
      <c r="R893" s="318"/>
      <c r="AA893" s="318" t="s">
        <v>78</v>
      </c>
      <c r="AB893" s="318">
        <v>50040932</v>
      </c>
      <c r="AC893" s="318" t="s">
        <v>79</v>
      </c>
      <c r="AD893" t="s">
        <v>7669</v>
      </c>
      <c r="AE893" s="318">
        <v>48</v>
      </c>
      <c r="AF893" s="320">
        <v>225012</v>
      </c>
      <c r="AG893" s="318">
        <v>44</v>
      </c>
      <c r="AH893" s="320"/>
    </row>
    <row r="894" spans="1:34">
      <c r="A894" t="s">
        <v>2831</v>
      </c>
      <c r="B894" s="1">
        <v>45965</v>
      </c>
      <c r="C894">
        <v>11</v>
      </c>
      <c r="D894">
        <v>520654</v>
      </c>
      <c r="E894" t="s">
        <v>9496</v>
      </c>
      <c r="F894" t="s">
        <v>6574</v>
      </c>
      <c r="G894" t="s">
        <v>7727</v>
      </c>
      <c r="H894" t="s">
        <v>9497</v>
      </c>
      <c r="I894" t="s">
        <v>9303</v>
      </c>
      <c r="J894" t="s">
        <v>158</v>
      </c>
      <c r="K894" s="318"/>
      <c r="L894">
        <v>45967</v>
      </c>
      <c r="M894" s="319">
        <v>45992</v>
      </c>
      <c r="N894" s="318">
        <v>12</v>
      </c>
      <c r="O894" s="318"/>
      <c r="P894" s="318"/>
      <c r="Q894" s="319"/>
      <c r="R894" s="318"/>
      <c r="AA894" s="318" t="s">
        <v>78</v>
      </c>
      <c r="AB894" s="318">
        <v>50040856</v>
      </c>
      <c r="AC894" s="318" t="s">
        <v>79</v>
      </c>
      <c r="AD894" t="s">
        <v>7669</v>
      </c>
      <c r="AE894" s="318">
        <v>48</v>
      </c>
      <c r="AF894" s="320">
        <v>233421</v>
      </c>
      <c r="AG894" s="318">
        <v>82</v>
      </c>
      <c r="AH894" s="320"/>
    </row>
    <row r="895" spans="1:34">
      <c r="A895" t="s">
        <v>2834</v>
      </c>
      <c r="B895" s="1">
        <v>45965</v>
      </c>
      <c r="C895">
        <v>11</v>
      </c>
      <c r="D895">
        <v>520655</v>
      </c>
      <c r="E895" t="s">
        <v>9498</v>
      </c>
      <c r="F895" t="s">
        <v>93</v>
      </c>
      <c r="G895" t="s">
        <v>7773</v>
      </c>
      <c r="H895" t="s">
        <v>9499</v>
      </c>
      <c r="I895" t="s">
        <v>9223</v>
      </c>
      <c r="J895" t="s">
        <v>746</v>
      </c>
      <c r="K895" s="318"/>
      <c r="L895">
        <v>45992</v>
      </c>
      <c r="M895" s="319">
        <v>46056</v>
      </c>
      <c r="N895" s="318">
        <v>2</v>
      </c>
      <c r="O895" s="318"/>
      <c r="P895" s="318"/>
      <c r="Q895" s="319"/>
      <c r="R895" s="318"/>
      <c r="AA895" s="318"/>
      <c r="AB895" s="318">
        <v>50040516</v>
      </c>
      <c r="AC895" s="318" t="s">
        <v>43</v>
      </c>
      <c r="AE895" s="318"/>
      <c r="AF895" s="320"/>
      <c r="AG895" s="318"/>
      <c r="AH895" s="320"/>
    </row>
    <row r="896" spans="1:34">
      <c r="A896" t="s">
        <v>2837</v>
      </c>
      <c r="B896" s="1">
        <v>45965</v>
      </c>
      <c r="C896">
        <v>11</v>
      </c>
      <c r="D896">
        <v>520656</v>
      </c>
      <c r="E896" t="s">
        <v>9500</v>
      </c>
      <c r="F896" t="s">
        <v>93</v>
      </c>
      <c r="G896" t="s">
        <v>752</v>
      </c>
      <c r="H896" t="s">
        <v>9501</v>
      </c>
      <c r="I896" t="s">
        <v>9223</v>
      </c>
      <c r="J896" t="s">
        <v>746</v>
      </c>
      <c r="K896" s="318"/>
      <c r="L896">
        <v>45980</v>
      </c>
      <c r="M896" s="319">
        <v>46059</v>
      </c>
      <c r="N896" s="318">
        <v>2</v>
      </c>
      <c r="O896" s="318"/>
      <c r="P896" s="318"/>
      <c r="Q896" s="319"/>
      <c r="R896" s="318"/>
      <c r="AA896" s="318"/>
      <c r="AB896" s="318">
        <v>50040518</v>
      </c>
      <c r="AC896" s="318" t="s">
        <v>43</v>
      </c>
      <c r="AE896" s="318"/>
      <c r="AF896" s="320"/>
      <c r="AG896" s="318"/>
      <c r="AH896" s="320"/>
    </row>
    <row r="897" spans="1:34">
      <c r="A897" t="s">
        <v>2838</v>
      </c>
      <c r="B897" s="1">
        <v>45965</v>
      </c>
      <c r="C897">
        <v>11</v>
      </c>
      <c r="D897">
        <v>520657</v>
      </c>
      <c r="E897" t="s">
        <v>9502</v>
      </c>
      <c r="F897" t="s">
        <v>93</v>
      </c>
      <c r="G897" t="s">
        <v>759</v>
      </c>
      <c r="H897" t="s">
        <v>9503</v>
      </c>
      <c r="I897" t="s">
        <v>7769</v>
      </c>
      <c r="J897" t="s">
        <v>158</v>
      </c>
      <c r="K897" s="318"/>
      <c r="L897">
        <v>45972</v>
      </c>
      <c r="M897" s="319">
        <v>45999</v>
      </c>
      <c r="N897" s="318">
        <v>12</v>
      </c>
      <c r="O897" s="318"/>
      <c r="P897" s="318"/>
      <c r="Q897" s="319"/>
      <c r="R897" s="318"/>
      <c r="AA897" s="318" t="s">
        <v>78</v>
      </c>
      <c r="AB897" s="318">
        <v>50041156</v>
      </c>
      <c r="AC897" s="318" t="s">
        <v>79</v>
      </c>
      <c r="AD897" t="s">
        <v>7660</v>
      </c>
      <c r="AE897" s="318">
        <v>21</v>
      </c>
      <c r="AF897" s="320">
        <v>170133</v>
      </c>
      <c r="AG897" s="318">
        <v>10</v>
      </c>
      <c r="AH897" s="320"/>
    </row>
    <row r="898" spans="1:34">
      <c r="A898" t="s">
        <v>2842</v>
      </c>
      <c r="B898" s="1">
        <v>45965</v>
      </c>
      <c r="C898">
        <v>11</v>
      </c>
      <c r="D898">
        <v>520658</v>
      </c>
      <c r="E898" t="s">
        <v>9504</v>
      </c>
      <c r="F898" t="s">
        <v>6574</v>
      </c>
      <c r="G898" t="s">
        <v>7860</v>
      </c>
      <c r="H898" t="s">
        <v>9505</v>
      </c>
      <c r="I898" t="s">
        <v>7834</v>
      </c>
      <c r="J898" t="s">
        <v>158</v>
      </c>
      <c r="K898" s="318"/>
      <c r="L898">
        <v>45971</v>
      </c>
      <c r="M898" s="319">
        <v>45993</v>
      </c>
      <c r="N898" s="318">
        <v>12</v>
      </c>
      <c r="O898" s="318"/>
      <c r="P898" s="318"/>
      <c r="Q898" s="319"/>
      <c r="R898" s="318"/>
      <c r="AA898" s="318" t="s">
        <v>78</v>
      </c>
      <c r="AB898" s="318">
        <v>50040961</v>
      </c>
      <c r="AC898" s="318" t="s">
        <v>79</v>
      </c>
      <c r="AD898" t="s">
        <v>7669</v>
      </c>
      <c r="AE898" s="318">
        <v>48</v>
      </c>
      <c r="AF898" s="320">
        <v>208299</v>
      </c>
      <c r="AG898" s="318">
        <v>59</v>
      </c>
      <c r="AH898" s="320"/>
    </row>
    <row r="899" spans="1:34">
      <c r="A899" t="s">
        <v>2845</v>
      </c>
      <c r="B899" s="1">
        <v>45965</v>
      </c>
      <c r="C899">
        <v>11</v>
      </c>
      <c r="D899">
        <v>520659</v>
      </c>
      <c r="E899" t="s">
        <v>9506</v>
      </c>
      <c r="F899" t="s">
        <v>93</v>
      </c>
      <c r="G899" t="s">
        <v>90</v>
      </c>
      <c r="H899" t="s">
        <v>9507</v>
      </c>
      <c r="I899" t="s">
        <v>9296</v>
      </c>
      <c r="J899" t="s">
        <v>158</v>
      </c>
      <c r="K899" s="318"/>
      <c r="L899">
        <v>45978</v>
      </c>
      <c r="M899" s="319">
        <v>45992</v>
      </c>
      <c r="N899" s="318">
        <v>12</v>
      </c>
      <c r="O899" s="318"/>
      <c r="P899" s="318"/>
      <c r="Q899" s="319"/>
      <c r="R899" s="318"/>
      <c r="AA899" s="318" t="s">
        <v>78</v>
      </c>
      <c r="AB899" s="318">
        <v>50041135</v>
      </c>
      <c r="AC899" s="318" t="s">
        <v>79</v>
      </c>
      <c r="AD899" t="s">
        <v>7660</v>
      </c>
      <c r="AE899" s="318">
        <v>21</v>
      </c>
      <c r="AF899" s="320">
        <v>257085</v>
      </c>
      <c r="AG899" s="318">
        <v>38</v>
      </c>
      <c r="AH899" s="320"/>
    </row>
    <row r="900" spans="1:34">
      <c r="A900" t="s">
        <v>2848</v>
      </c>
      <c r="B900" s="1">
        <v>45966</v>
      </c>
      <c r="C900">
        <v>11</v>
      </c>
      <c r="D900">
        <v>520660</v>
      </c>
      <c r="F900" t="s">
        <v>43</v>
      </c>
      <c r="G900" t="s">
        <v>90</v>
      </c>
      <c r="H900" t="s">
        <v>9508</v>
      </c>
      <c r="I900" t="s">
        <v>7704</v>
      </c>
      <c r="J900" t="s">
        <v>3641</v>
      </c>
      <c r="K900" s="318"/>
      <c r="L900">
        <v>45972</v>
      </c>
      <c r="M900" s="319">
        <v>45987</v>
      </c>
      <c r="N900" s="318">
        <v>11</v>
      </c>
      <c r="O900" s="318"/>
      <c r="P900" s="318"/>
      <c r="Q900" s="319"/>
      <c r="R900" s="318"/>
      <c r="AA900" s="318"/>
      <c r="AB900" s="318">
        <v>50041311</v>
      </c>
      <c r="AC900" s="318" t="s">
        <v>43</v>
      </c>
      <c r="AE900" s="318"/>
      <c r="AF900" s="320"/>
      <c r="AG900" s="318"/>
      <c r="AH900" s="320"/>
    </row>
    <row r="901" spans="1:34">
      <c r="A901" t="s">
        <v>2849</v>
      </c>
      <c r="B901" s="1">
        <v>45966</v>
      </c>
      <c r="C901">
        <v>11</v>
      </c>
      <c r="D901">
        <v>520661</v>
      </c>
      <c r="E901" t="s">
        <v>9183</v>
      </c>
      <c r="F901" t="s">
        <v>93</v>
      </c>
      <c r="G901" t="s">
        <v>7860</v>
      </c>
      <c r="H901" t="s">
        <v>9184</v>
      </c>
      <c r="I901" t="s">
        <v>7698</v>
      </c>
      <c r="J901" t="s">
        <v>8376</v>
      </c>
      <c r="K901" s="318"/>
      <c r="L901">
        <v>45972</v>
      </c>
      <c r="M901" s="319">
        <v>45975</v>
      </c>
      <c r="N901" s="318">
        <v>11</v>
      </c>
      <c r="O901" s="318"/>
      <c r="P901" s="318"/>
      <c r="Q901" s="319"/>
      <c r="R901" s="318"/>
      <c r="AA901" s="318" t="s">
        <v>77</v>
      </c>
      <c r="AB901" s="318">
        <v>50041234</v>
      </c>
      <c r="AC901" s="318" t="s">
        <v>101</v>
      </c>
      <c r="AD901" t="s">
        <v>7669</v>
      </c>
      <c r="AE901" s="318">
        <v>20</v>
      </c>
      <c r="AF901" s="320">
        <v>10614</v>
      </c>
      <c r="AG901" s="318"/>
      <c r="AH901" s="320"/>
    </row>
    <row r="902" spans="1:34">
      <c r="A902" t="s">
        <v>2852</v>
      </c>
      <c r="B902" s="1">
        <v>45966</v>
      </c>
      <c r="C902">
        <v>11</v>
      </c>
      <c r="D902">
        <v>520662</v>
      </c>
      <c r="E902" t="s">
        <v>9509</v>
      </c>
      <c r="F902" t="s">
        <v>6574</v>
      </c>
      <c r="G902" t="s">
        <v>7778</v>
      </c>
      <c r="H902" t="s">
        <v>9510</v>
      </c>
      <c r="I902" t="s">
        <v>9355</v>
      </c>
      <c r="J902" t="s">
        <v>158</v>
      </c>
      <c r="K902" s="318"/>
      <c r="L902">
        <v>45978</v>
      </c>
      <c r="M902" s="319">
        <v>45987</v>
      </c>
      <c r="N902" s="318">
        <v>11</v>
      </c>
      <c r="O902" s="318"/>
      <c r="P902" s="318"/>
      <c r="Q902" s="319"/>
      <c r="R902" s="318"/>
      <c r="AA902" s="318" t="s">
        <v>78</v>
      </c>
      <c r="AB902" s="318">
        <v>50041038</v>
      </c>
      <c r="AC902" s="318" t="s">
        <v>79</v>
      </c>
      <c r="AD902" t="s">
        <v>7669</v>
      </c>
      <c r="AE902" s="318">
        <v>46</v>
      </c>
      <c r="AF902" s="320">
        <v>223755</v>
      </c>
      <c r="AG902" s="318">
        <v>90</v>
      </c>
      <c r="AH902" s="320"/>
    </row>
    <row r="903" spans="1:34">
      <c r="A903" t="s">
        <v>2854</v>
      </c>
      <c r="B903" s="1">
        <v>45966</v>
      </c>
      <c r="C903">
        <v>11</v>
      </c>
      <c r="D903">
        <v>520663</v>
      </c>
      <c r="E903" t="s">
        <v>9511</v>
      </c>
      <c r="F903" t="s">
        <v>6574</v>
      </c>
      <c r="G903" t="s">
        <v>7666</v>
      </c>
      <c r="H903" t="s">
        <v>9512</v>
      </c>
      <c r="I903" t="s">
        <v>9303</v>
      </c>
      <c r="J903" t="s">
        <v>158</v>
      </c>
      <c r="K903" s="318"/>
      <c r="L903">
        <v>45967</v>
      </c>
      <c r="M903" s="319">
        <v>45982</v>
      </c>
      <c r="N903" s="318">
        <v>11</v>
      </c>
      <c r="O903" s="318"/>
      <c r="P903" s="318"/>
      <c r="Q903" s="319"/>
      <c r="R903" s="318"/>
      <c r="AA903" s="318" t="s">
        <v>78</v>
      </c>
      <c r="AB903" s="318">
        <v>50041043</v>
      </c>
      <c r="AC903" s="318" t="s">
        <v>79</v>
      </c>
      <c r="AD903" t="s">
        <v>7669</v>
      </c>
      <c r="AE903" s="318">
        <v>46</v>
      </c>
      <c r="AF903" s="320">
        <v>199003</v>
      </c>
      <c r="AG903" s="318">
        <v>48</v>
      </c>
      <c r="AH903" s="320"/>
    </row>
    <row r="904" spans="1:34">
      <c r="A904" t="s">
        <v>2857</v>
      </c>
      <c r="B904" s="1">
        <v>45966</v>
      </c>
      <c r="C904">
        <v>11</v>
      </c>
      <c r="D904">
        <v>520664</v>
      </c>
      <c r="E904" t="s">
        <v>9513</v>
      </c>
      <c r="F904" t="s">
        <v>93</v>
      </c>
      <c r="G904" t="s">
        <v>752</v>
      </c>
      <c r="H904" t="s">
        <v>9514</v>
      </c>
      <c r="I904" t="s">
        <v>7883</v>
      </c>
      <c r="J904" t="s">
        <v>158</v>
      </c>
      <c r="K904" s="318"/>
      <c r="L904">
        <v>45974</v>
      </c>
      <c r="M904" s="319">
        <v>45994</v>
      </c>
      <c r="N904" s="318">
        <v>12</v>
      </c>
      <c r="O904" s="318"/>
      <c r="P904" s="318"/>
      <c r="Q904" s="319"/>
      <c r="R904" s="318"/>
      <c r="AA904" s="318" t="s">
        <v>78</v>
      </c>
      <c r="AB904" s="318">
        <v>50041231</v>
      </c>
      <c r="AC904" s="318" t="s">
        <v>79</v>
      </c>
      <c r="AD904" t="s">
        <v>7660</v>
      </c>
      <c r="AE904" s="318">
        <v>20</v>
      </c>
      <c r="AF904" s="320">
        <v>147496</v>
      </c>
      <c r="AG904" s="318">
        <v>36</v>
      </c>
      <c r="AH904" s="320"/>
    </row>
    <row r="905" spans="1:34">
      <c r="A905" t="s">
        <v>2860</v>
      </c>
      <c r="B905" s="1">
        <v>45966</v>
      </c>
      <c r="C905">
        <v>11</v>
      </c>
      <c r="D905">
        <v>520665</v>
      </c>
      <c r="E905" t="s">
        <v>9515</v>
      </c>
      <c r="F905" t="s">
        <v>93</v>
      </c>
      <c r="G905" t="s">
        <v>759</v>
      </c>
      <c r="H905" t="s">
        <v>9516</v>
      </c>
      <c r="I905" t="s">
        <v>7769</v>
      </c>
      <c r="J905" t="s">
        <v>158</v>
      </c>
      <c r="K905" s="318"/>
      <c r="L905">
        <v>45972</v>
      </c>
      <c r="M905" s="319">
        <v>45986</v>
      </c>
      <c r="N905" s="318">
        <v>11</v>
      </c>
      <c r="O905" s="318"/>
      <c r="P905" s="318"/>
      <c r="Q905" s="319"/>
      <c r="R905" s="318"/>
      <c r="AA905" s="318" t="s">
        <v>78</v>
      </c>
      <c r="AB905" s="318">
        <v>50041265</v>
      </c>
      <c r="AC905" s="318" t="s">
        <v>79</v>
      </c>
      <c r="AD905" t="s">
        <v>7660</v>
      </c>
      <c r="AE905" s="318">
        <v>27</v>
      </c>
      <c r="AF905" s="320">
        <v>169075</v>
      </c>
      <c r="AG905" s="318">
        <v>10</v>
      </c>
      <c r="AH905" s="320"/>
    </row>
    <row r="906" spans="1:34">
      <c r="A906" t="s">
        <v>2863</v>
      </c>
      <c r="B906" s="1">
        <v>45967</v>
      </c>
      <c r="C906">
        <v>11</v>
      </c>
      <c r="D906">
        <v>520666</v>
      </c>
      <c r="E906" t="s">
        <v>9099</v>
      </c>
      <c r="F906" t="s">
        <v>93</v>
      </c>
      <c r="G906" t="s">
        <v>752</v>
      </c>
      <c r="H906" t="s">
        <v>9100</v>
      </c>
      <c r="I906" t="s">
        <v>7690</v>
      </c>
      <c r="J906" t="s">
        <v>1801</v>
      </c>
      <c r="K906" s="318"/>
      <c r="L906" t="s">
        <v>391</v>
      </c>
      <c r="M906" s="319">
        <v>45967</v>
      </c>
      <c r="N906" s="318">
        <v>11</v>
      </c>
      <c r="O906" s="318"/>
      <c r="P906" s="318"/>
      <c r="Q906" s="319"/>
      <c r="R906" s="318"/>
      <c r="AA906" s="318" t="s">
        <v>77</v>
      </c>
      <c r="AB906" s="318">
        <v>50041483</v>
      </c>
      <c r="AC906" s="318" t="s">
        <v>101</v>
      </c>
      <c r="AD906" t="s">
        <v>7660</v>
      </c>
      <c r="AE906" s="318">
        <v>21</v>
      </c>
      <c r="AF906" s="320">
        <v>19475</v>
      </c>
      <c r="AG906" s="318"/>
      <c r="AH906" s="320"/>
    </row>
    <row r="907" spans="1:34">
      <c r="A907" t="s">
        <v>2864</v>
      </c>
      <c r="B907" s="1">
        <v>45966</v>
      </c>
      <c r="C907">
        <v>11</v>
      </c>
      <c r="D907">
        <v>520667</v>
      </c>
      <c r="E907" t="s">
        <v>9517</v>
      </c>
      <c r="F907" t="s">
        <v>93</v>
      </c>
      <c r="G907" t="s">
        <v>8346</v>
      </c>
      <c r="H907" t="s">
        <v>9518</v>
      </c>
      <c r="I907" t="s">
        <v>7883</v>
      </c>
      <c r="J907" t="s">
        <v>158</v>
      </c>
      <c r="K907" s="318"/>
      <c r="L907">
        <v>45974</v>
      </c>
      <c r="M907" s="319">
        <v>45994</v>
      </c>
      <c r="N907" s="318">
        <v>12</v>
      </c>
      <c r="O907" s="318"/>
      <c r="P907" s="318"/>
      <c r="Q907" s="319"/>
      <c r="R907" s="318"/>
      <c r="AA907" s="318" t="s">
        <v>78</v>
      </c>
      <c r="AB907" s="318">
        <v>50041480</v>
      </c>
      <c r="AC907" s="318" t="s">
        <v>79</v>
      </c>
      <c r="AD907" t="s">
        <v>7660</v>
      </c>
      <c r="AE907" s="318">
        <v>20</v>
      </c>
      <c r="AF907" s="320">
        <v>148687</v>
      </c>
      <c r="AG907" s="318">
        <v>21</v>
      </c>
      <c r="AH907" s="320"/>
    </row>
    <row r="908" spans="1:34">
      <c r="A908" t="s">
        <v>2867</v>
      </c>
      <c r="B908" s="1">
        <v>45966</v>
      </c>
      <c r="C908">
        <v>11</v>
      </c>
      <c r="D908">
        <v>520668</v>
      </c>
      <c r="E908" t="s">
        <v>9519</v>
      </c>
      <c r="F908" t="s">
        <v>93</v>
      </c>
      <c r="G908" t="s">
        <v>7879</v>
      </c>
      <c r="H908" t="s">
        <v>9520</v>
      </c>
      <c r="I908" t="s">
        <v>9226</v>
      </c>
      <c r="J908" t="s">
        <v>158</v>
      </c>
      <c r="K908" s="318"/>
      <c r="L908">
        <v>45980</v>
      </c>
      <c r="M908" s="319">
        <v>45994</v>
      </c>
      <c r="N908" s="318">
        <v>12</v>
      </c>
      <c r="O908" s="318"/>
      <c r="P908" s="318"/>
      <c r="Q908" s="319"/>
      <c r="R908" s="318"/>
      <c r="AA908" s="318" t="s">
        <v>78</v>
      </c>
      <c r="AB908" s="318">
        <v>50041466</v>
      </c>
      <c r="AC908" s="318" t="s">
        <v>79</v>
      </c>
      <c r="AD908" t="s">
        <v>7660</v>
      </c>
      <c r="AE908" s="318">
        <v>21</v>
      </c>
      <c r="AF908" s="320">
        <v>267388</v>
      </c>
      <c r="AG908" s="318">
        <v>17</v>
      </c>
      <c r="AH908" s="320"/>
    </row>
    <row r="909" spans="1:34">
      <c r="A909" t="s">
        <v>2870</v>
      </c>
      <c r="B909" s="1">
        <v>45936</v>
      </c>
      <c r="C909">
        <v>10</v>
      </c>
      <c r="D909">
        <v>520669</v>
      </c>
      <c r="E909" t="s">
        <v>9521</v>
      </c>
      <c r="F909" t="s">
        <v>93</v>
      </c>
      <c r="G909" t="s">
        <v>7696</v>
      </c>
      <c r="H909" t="s">
        <v>9522</v>
      </c>
      <c r="I909" t="s">
        <v>7883</v>
      </c>
      <c r="J909" t="s">
        <v>158</v>
      </c>
      <c r="K909" s="318"/>
      <c r="L909">
        <v>45987</v>
      </c>
      <c r="M909" s="319">
        <v>45996</v>
      </c>
      <c r="N909" s="318">
        <v>12</v>
      </c>
      <c r="O909" s="318"/>
      <c r="P909" s="318"/>
      <c r="Q909" s="319"/>
      <c r="R909" s="318"/>
      <c r="AA909" s="318" t="s">
        <v>78</v>
      </c>
      <c r="AB909" s="318">
        <v>50041528</v>
      </c>
      <c r="AC909" s="318" t="s">
        <v>79</v>
      </c>
      <c r="AD909" t="s">
        <v>7660</v>
      </c>
      <c r="AE909" s="318">
        <v>20</v>
      </c>
      <c r="AF909" s="320">
        <v>144083</v>
      </c>
      <c r="AG909" s="318">
        <v>73</v>
      </c>
      <c r="AH909" s="320"/>
    </row>
    <row r="910" spans="1:34">
      <c r="A910" t="s">
        <v>2874</v>
      </c>
      <c r="B910" s="1">
        <v>45967</v>
      </c>
      <c r="C910">
        <v>11</v>
      </c>
      <c r="D910">
        <v>520670</v>
      </c>
      <c r="E910" t="s">
        <v>9523</v>
      </c>
      <c r="F910" t="s">
        <v>93</v>
      </c>
      <c r="G910" t="s">
        <v>90</v>
      </c>
      <c r="H910" t="s">
        <v>9524</v>
      </c>
      <c r="I910" t="s">
        <v>7769</v>
      </c>
      <c r="J910" t="s">
        <v>1801</v>
      </c>
      <c r="K910" s="318"/>
      <c r="L910" t="s">
        <v>391</v>
      </c>
      <c r="M910" s="319">
        <v>45971</v>
      </c>
      <c r="N910" s="318">
        <v>11</v>
      </c>
      <c r="O910" s="318"/>
      <c r="P910" s="318"/>
      <c r="Q910" s="319"/>
      <c r="R910" s="318"/>
      <c r="AA910" s="318" t="s">
        <v>77</v>
      </c>
      <c r="AB910" s="318">
        <v>50041522</v>
      </c>
      <c r="AC910" s="318" t="s">
        <v>101</v>
      </c>
      <c r="AD910" t="s">
        <v>7660</v>
      </c>
      <c r="AE910" s="318">
        <v>21</v>
      </c>
      <c r="AF910" s="320">
        <v>15195</v>
      </c>
      <c r="AG910" s="318"/>
      <c r="AH910" s="320"/>
    </row>
    <row r="911" spans="1:34">
      <c r="A911" t="s">
        <v>2877</v>
      </c>
      <c r="B911" s="1">
        <v>45967</v>
      </c>
      <c r="C911">
        <v>11</v>
      </c>
      <c r="D911">
        <v>520671</v>
      </c>
      <c r="E911" t="s">
        <v>9525</v>
      </c>
      <c r="F911" t="s">
        <v>93</v>
      </c>
      <c r="G911" t="s">
        <v>7773</v>
      </c>
      <c r="H911" t="s">
        <v>9526</v>
      </c>
      <c r="I911" t="s">
        <v>9223</v>
      </c>
      <c r="J911" t="s">
        <v>158</v>
      </c>
      <c r="K911" s="318"/>
      <c r="L911">
        <v>45968</v>
      </c>
      <c r="M911" s="319">
        <v>45996</v>
      </c>
      <c r="N911" s="318">
        <v>12</v>
      </c>
      <c r="O911" s="318"/>
      <c r="P911" s="318"/>
      <c r="Q911" s="319"/>
      <c r="R911" s="318"/>
      <c r="AA911" s="318" t="s">
        <v>78</v>
      </c>
      <c r="AB911" s="318">
        <v>50041587</v>
      </c>
      <c r="AC911" s="318" t="s">
        <v>79</v>
      </c>
      <c r="AD911" t="s">
        <v>7660</v>
      </c>
      <c r="AE911" s="318">
        <v>27</v>
      </c>
      <c r="AF911" s="320">
        <v>216045</v>
      </c>
      <c r="AG911" s="318">
        <v>33</v>
      </c>
      <c r="AH911" s="320"/>
    </row>
    <row r="912" spans="1:34">
      <c r="A912" t="s">
        <v>2880</v>
      </c>
      <c r="B912" s="1">
        <v>45967</v>
      </c>
      <c r="C912">
        <v>11</v>
      </c>
      <c r="D912">
        <v>520672</v>
      </c>
      <c r="E912" t="s">
        <v>9527</v>
      </c>
      <c r="F912" t="s">
        <v>6574</v>
      </c>
      <c r="G912" t="s">
        <v>58</v>
      </c>
      <c r="H912" t="s">
        <v>9528</v>
      </c>
      <c r="I912" t="s">
        <v>9355</v>
      </c>
      <c r="J912" t="s">
        <v>158</v>
      </c>
      <c r="K912" s="318"/>
      <c r="L912">
        <v>45978</v>
      </c>
      <c r="M912" s="319">
        <v>45999</v>
      </c>
      <c r="N912" s="318">
        <v>12</v>
      </c>
      <c r="O912" s="318"/>
      <c r="P912" s="318"/>
      <c r="Q912" s="319"/>
      <c r="R912" s="318"/>
      <c r="AA912" s="318" t="s">
        <v>78</v>
      </c>
      <c r="AB912" s="318">
        <v>50041462</v>
      </c>
      <c r="AC912" s="318" t="s">
        <v>79</v>
      </c>
      <c r="AD912" t="s">
        <v>7669</v>
      </c>
      <c r="AE912" s="318">
        <v>46</v>
      </c>
      <c r="AF912" s="320">
        <v>251896</v>
      </c>
      <c r="AG912" s="318">
        <v>116</v>
      </c>
      <c r="AH912" s="320"/>
    </row>
    <row r="913" spans="1:34">
      <c r="A913" t="s">
        <v>2883</v>
      </c>
      <c r="B913" s="1">
        <v>45967</v>
      </c>
      <c r="C913">
        <v>11</v>
      </c>
      <c r="D913">
        <v>520673</v>
      </c>
      <c r="E913" t="s">
        <v>9529</v>
      </c>
      <c r="F913" t="s">
        <v>6574</v>
      </c>
      <c r="G913" t="s">
        <v>58</v>
      </c>
      <c r="H913" t="s">
        <v>9530</v>
      </c>
      <c r="I913" t="s">
        <v>9355</v>
      </c>
      <c r="J913" t="s">
        <v>158</v>
      </c>
      <c r="K913" s="318"/>
      <c r="L913">
        <v>45978</v>
      </c>
      <c r="M913" s="319">
        <v>45989</v>
      </c>
      <c r="N913" s="318">
        <v>11</v>
      </c>
      <c r="O913" s="318"/>
      <c r="P913" s="318" t="s">
        <v>6518</v>
      </c>
      <c r="Q913" s="319">
        <v>45982</v>
      </c>
      <c r="R913" s="318" t="s">
        <v>77</v>
      </c>
      <c r="S913">
        <v>63460</v>
      </c>
      <c r="AA913" s="318" t="s">
        <v>78</v>
      </c>
      <c r="AB913" s="318">
        <v>50041662</v>
      </c>
      <c r="AC913" s="318" t="s">
        <v>79</v>
      </c>
      <c r="AD913" t="s">
        <v>7669</v>
      </c>
      <c r="AE913" s="318">
        <v>46</v>
      </c>
      <c r="AF913" s="320">
        <v>335523</v>
      </c>
      <c r="AG913" s="318">
        <v>329</v>
      </c>
      <c r="AH913" s="320"/>
    </row>
    <row r="914" spans="1:34">
      <c r="A914" t="s">
        <v>2886</v>
      </c>
      <c r="B914" s="1">
        <v>45967</v>
      </c>
      <c r="C914">
        <v>11</v>
      </c>
      <c r="D914">
        <v>520674</v>
      </c>
      <c r="E914" t="s">
        <v>9040</v>
      </c>
      <c r="F914" t="s">
        <v>93</v>
      </c>
      <c r="G914" t="s">
        <v>7696</v>
      </c>
      <c r="H914" t="s">
        <v>9041</v>
      </c>
      <c r="I914" t="s">
        <v>7800</v>
      </c>
      <c r="J914" t="s">
        <v>8376</v>
      </c>
      <c r="K914" s="318"/>
      <c r="L914" t="s">
        <v>391</v>
      </c>
      <c r="M914" s="319">
        <v>45971</v>
      </c>
      <c r="N914" s="318">
        <v>11</v>
      </c>
      <c r="O914" s="318"/>
      <c r="P914" s="318"/>
      <c r="Q914" s="319"/>
      <c r="R914" s="318"/>
      <c r="AA914" s="318" t="s">
        <v>77</v>
      </c>
      <c r="AB914" s="318">
        <v>50041729</v>
      </c>
      <c r="AC914" s="318" t="s">
        <v>101</v>
      </c>
      <c r="AD914" t="s">
        <v>7660</v>
      </c>
      <c r="AE914" s="318">
        <v>20</v>
      </c>
      <c r="AF914" s="320">
        <v>5063</v>
      </c>
      <c r="AG914" s="318"/>
      <c r="AH914" s="320"/>
    </row>
    <row r="915" spans="1:34">
      <c r="A915" t="s">
        <v>2889</v>
      </c>
      <c r="B915" s="1">
        <v>45968</v>
      </c>
      <c r="C915">
        <v>11</v>
      </c>
      <c r="D915">
        <v>520675</v>
      </c>
      <c r="E915" t="s">
        <v>8223</v>
      </c>
      <c r="F915" t="s">
        <v>6574</v>
      </c>
      <c r="G915" t="s">
        <v>7860</v>
      </c>
      <c r="H915" t="s">
        <v>8224</v>
      </c>
      <c r="I915" t="s">
        <v>7834</v>
      </c>
      <c r="J915" t="s">
        <v>151</v>
      </c>
      <c r="K915" s="318"/>
      <c r="L915" t="s">
        <v>391</v>
      </c>
      <c r="M915" s="319">
        <v>45994</v>
      </c>
      <c r="N915" s="318">
        <v>12</v>
      </c>
      <c r="O915" s="318"/>
      <c r="P915" s="318"/>
      <c r="Q915" s="319"/>
      <c r="R915" s="318"/>
      <c r="AA915" s="318" t="s">
        <v>78</v>
      </c>
      <c r="AB915" s="318">
        <v>50041775</v>
      </c>
      <c r="AC915" s="318" t="s">
        <v>79</v>
      </c>
      <c r="AD915" t="s">
        <v>7669</v>
      </c>
      <c r="AE915" s="318">
        <v>46</v>
      </c>
      <c r="AF915" s="320">
        <v>3610</v>
      </c>
      <c r="AG915" s="318"/>
      <c r="AH915" s="320"/>
    </row>
    <row r="916" spans="1:34">
      <c r="A916" t="s">
        <v>2890</v>
      </c>
      <c r="B916" s="1">
        <v>45968</v>
      </c>
      <c r="C916">
        <v>11</v>
      </c>
      <c r="D916">
        <v>520676</v>
      </c>
      <c r="E916" t="s">
        <v>9531</v>
      </c>
      <c r="F916" t="s">
        <v>93</v>
      </c>
      <c r="G916" t="s">
        <v>7661</v>
      </c>
      <c r="H916" t="s">
        <v>9532</v>
      </c>
      <c r="I916" t="s">
        <v>9446</v>
      </c>
      <c r="J916" t="s">
        <v>1801</v>
      </c>
      <c r="K916" s="318"/>
      <c r="L916" t="s">
        <v>391</v>
      </c>
      <c r="M916" s="319">
        <v>45979</v>
      </c>
      <c r="N916" s="318">
        <v>11</v>
      </c>
      <c r="O916" s="318"/>
      <c r="P916" s="318"/>
      <c r="Q916" s="319"/>
      <c r="R916" s="318"/>
      <c r="AA916" s="318" t="s">
        <v>77</v>
      </c>
      <c r="AB916" s="318">
        <v>50041777</v>
      </c>
      <c r="AC916" s="318" t="s">
        <v>101</v>
      </c>
      <c r="AD916" t="s">
        <v>7660</v>
      </c>
      <c r="AE916" s="318">
        <v>23</v>
      </c>
      <c r="AF916" s="320">
        <v>4960</v>
      </c>
      <c r="AG916" s="318"/>
      <c r="AH916" s="320"/>
    </row>
    <row r="917" spans="1:34">
      <c r="A917" t="s">
        <v>2892</v>
      </c>
      <c r="B917" s="1">
        <v>45968</v>
      </c>
      <c r="C917">
        <v>11</v>
      </c>
      <c r="D917">
        <v>520677</v>
      </c>
      <c r="E917" t="s">
        <v>9533</v>
      </c>
      <c r="F917" t="s">
        <v>93</v>
      </c>
      <c r="G917" t="s">
        <v>759</v>
      </c>
      <c r="H917" t="s">
        <v>9534</v>
      </c>
      <c r="I917" t="s">
        <v>6259</v>
      </c>
      <c r="J917" t="s">
        <v>158</v>
      </c>
      <c r="K917" s="318"/>
      <c r="L917">
        <v>45980</v>
      </c>
      <c r="M917" s="319">
        <v>45989</v>
      </c>
      <c r="N917" s="318">
        <v>11</v>
      </c>
      <c r="O917" s="318"/>
      <c r="P917" s="318"/>
      <c r="Q917" s="319"/>
      <c r="R917" s="318"/>
      <c r="AA917" s="318" t="s">
        <v>78</v>
      </c>
      <c r="AB917" s="318">
        <v>50041943</v>
      </c>
      <c r="AC917" s="318" t="s">
        <v>79</v>
      </c>
      <c r="AD917" t="s">
        <v>7660</v>
      </c>
      <c r="AE917" s="318">
        <v>27</v>
      </c>
      <c r="AF917" s="320">
        <v>203034</v>
      </c>
      <c r="AG917" s="318">
        <v>51</v>
      </c>
      <c r="AH917" s="320"/>
    </row>
    <row r="918" spans="1:34">
      <c r="A918" t="s">
        <v>2895</v>
      </c>
      <c r="B918" s="1">
        <v>45968</v>
      </c>
      <c r="C918">
        <v>11</v>
      </c>
      <c r="D918">
        <v>520678</v>
      </c>
      <c r="E918" t="s">
        <v>9535</v>
      </c>
      <c r="F918" t="s">
        <v>93</v>
      </c>
      <c r="G918" t="s">
        <v>7773</v>
      </c>
      <c r="H918" t="s">
        <v>9536</v>
      </c>
      <c r="I918" t="s">
        <v>9296</v>
      </c>
      <c r="J918" t="s">
        <v>8804</v>
      </c>
      <c r="K918" s="318"/>
      <c r="L918">
        <v>45978</v>
      </c>
      <c r="M918" s="319" t="s">
        <v>534</v>
      </c>
      <c r="N918" s="318"/>
      <c r="O918" s="318"/>
      <c r="P918" s="318"/>
      <c r="Q918" s="319"/>
      <c r="R918" s="318"/>
      <c r="AA918" s="318"/>
      <c r="AB918" s="318">
        <v>50042028</v>
      </c>
      <c r="AC918" s="318" t="s">
        <v>43</v>
      </c>
      <c r="AE918" s="318"/>
      <c r="AF918" s="320"/>
      <c r="AG918" s="318"/>
      <c r="AH918" s="320"/>
    </row>
    <row r="919" spans="1:34">
      <c r="A919" t="s">
        <v>2898</v>
      </c>
      <c r="B919" s="1">
        <v>45968</v>
      </c>
      <c r="C919">
        <v>11</v>
      </c>
      <c r="D919">
        <v>520679</v>
      </c>
      <c r="E919" t="s">
        <v>1729</v>
      </c>
      <c r="F919" t="s">
        <v>93</v>
      </c>
      <c r="G919" t="s">
        <v>8386</v>
      </c>
      <c r="I919" t="s">
        <v>43</v>
      </c>
      <c r="J919" t="s">
        <v>3641</v>
      </c>
      <c r="K919" s="318"/>
      <c r="L919" t="s">
        <v>391</v>
      </c>
      <c r="M919" s="319">
        <v>46078</v>
      </c>
      <c r="N919" s="318">
        <v>2</v>
      </c>
      <c r="O919" s="318"/>
      <c r="P919" s="318"/>
      <c r="Q919" s="319"/>
      <c r="R919" s="318"/>
      <c r="AA919" s="318" t="s">
        <v>199</v>
      </c>
      <c r="AB919" s="318">
        <v>50041929</v>
      </c>
      <c r="AC919" s="318" t="s">
        <v>44</v>
      </c>
      <c r="AD919" t="s">
        <v>7660</v>
      </c>
      <c r="AE919" s="318">
        <v>7</v>
      </c>
      <c r="AF919" s="320">
        <v>310341</v>
      </c>
      <c r="AG919" s="318"/>
      <c r="AH919" s="320"/>
    </row>
    <row r="920" spans="1:34">
      <c r="A920" t="s">
        <v>2904</v>
      </c>
      <c r="B920" s="1">
        <v>45968</v>
      </c>
      <c r="C920">
        <v>11</v>
      </c>
      <c r="D920">
        <v>520681</v>
      </c>
      <c r="E920" t="s">
        <v>9537</v>
      </c>
      <c r="F920" t="s">
        <v>93</v>
      </c>
      <c r="G920" t="s">
        <v>7773</v>
      </c>
      <c r="H920" t="s">
        <v>9538</v>
      </c>
      <c r="I920" t="s">
        <v>9539</v>
      </c>
      <c r="J920" t="s">
        <v>158</v>
      </c>
      <c r="K920" s="318"/>
      <c r="L920">
        <v>45978</v>
      </c>
      <c r="M920" s="319">
        <v>45993</v>
      </c>
      <c r="N920" s="318">
        <v>12</v>
      </c>
      <c r="O920" s="318"/>
      <c r="P920" s="318"/>
      <c r="Q920" s="319"/>
      <c r="R920" s="318"/>
      <c r="AA920" s="318" t="s">
        <v>182</v>
      </c>
      <c r="AB920" s="318">
        <v>50042049</v>
      </c>
      <c r="AC920" s="318" t="s">
        <v>35</v>
      </c>
      <c r="AD920" t="s">
        <v>7660</v>
      </c>
      <c r="AE920" s="318">
        <v>21</v>
      </c>
      <c r="AF920" s="320">
        <v>207088</v>
      </c>
      <c r="AG920" s="318">
        <v>25</v>
      </c>
      <c r="AH920" s="320"/>
    </row>
    <row r="921" spans="1:34">
      <c r="A921" t="s">
        <v>2907</v>
      </c>
      <c r="B921" s="1">
        <v>45968</v>
      </c>
      <c r="C921">
        <v>11</v>
      </c>
      <c r="D921">
        <v>520682</v>
      </c>
      <c r="E921" t="s">
        <v>9540</v>
      </c>
      <c r="F921" t="s">
        <v>93</v>
      </c>
      <c r="G921" t="s">
        <v>7879</v>
      </c>
      <c r="H921" t="s">
        <v>9541</v>
      </c>
      <c r="I921" t="s">
        <v>9223</v>
      </c>
      <c r="J921" t="s">
        <v>158</v>
      </c>
      <c r="K921" s="318"/>
      <c r="L921">
        <v>45980</v>
      </c>
      <c r="M921" s="319">
        <v>45996</v>
      </c>
      <c r="N921" s="318">
        <v>12</v>
      </c>
      <c r="O921" s="318"/>
      <c r="P921" s="318"/>
      <c r="Q921" s="319"/>
      <c r="R921" s="318"/>
      <c r="AA921" s="318" t="s">
        <v>78</v>
      </c>
      <c r="AB921" s="318">
        <v>50042055</v>
      </c>
      <c r="AC921" s="318" t="s">
        <v>79</v>
      </c>
      <c r="AD921" t="s">
        <v>7660</v>
      </c>
      <c r="AE921" s="318">
        <v>21</v>
      </c>
      <c r="AF921" s="320">
        <v>209276</v>
      </c>
      <c r="AG921" s="318">
        <v>18</v>
      </c>
      <c r="AH921" s="320"/>
    </row>
    <row r="922" spans="1:34">
      <c r="A922" t="s">
        <v>2908</v>
      </c>
      <c r="B922" s="1">
        <v>45965</v>
      </c>
      <c r="C922">
        <v>11</v>
      </c>
      <c r="D922">
        <v>520683</v>
      </c>
      <c r="E922" t="s">
        <v>2035</v>
      </c>
      <c r="F922" t="s">
        <v>93</v>
      </c>
      <c r="G922" t="s">
        <v>7661</v>
      </c>
      <c r="H922" t="s">
        <v>7658</v>
      </c>
      <c r="I922" t="s">
        <v>7658</v>
      </c>
      <c r="J922" t="s">
        <v>1801</v>
      </c>
      <c r="K922" s="318"/>
      <c r="L922" t="s">
        <v>391</v>
      </c>
      <c r="M922" s="319">
        <v>45989</v>
      </c>
      <c r="N922" s="318">
        <v>11</v>
      </c>
      <c r="O922" s="318"/>
      <c r="P922" s="318"/>
      <c r="Q922" s="319"/>
      <c r="R922" s="318"/>
      <c r="AA922" s="318" t="s">
        <v>77</v>
      </c>
      <c r="AB922" s="318">
        <v>521101</v>
      </c>
      <c r="AC922" s="318" t="s">
        <v>101</v>
      </c>
      <c r="AD922" t="s">
        <v>7660</v>
      </c>
      <c r="AE922" s="318">
        <v>100</v>
      </c>
      <c r="AF922" s="320">
        <v>340815</v>
      </c>
      <c r="AG922" s="318"/>
      <c r="AH922" s="320"/>
    </row>
    <row r="923" spans="1:34">
      <c r="A923" t="s">
        <v>2911</v>
      </c>
      <c r="B923" s="1">
        <v>45965</v>
      </c>
      <c r="C923">
        <v>11</v>
      </c>
      <c r="D923">
        <v>520684</v>
      </c>
      <c r="E923" t="s">
        <v>2035</v>
      </c>
      <c r="F923" t="s">
        <v>93</v>
      </c>
      <c r="G923" t="s">
        <v>7661</v>
      </c>
      <c r="H923" t="s">
        <v>7658</v>
      </c>
      <c r="I923" t="s">
        <v>7658</v>
      </c>
      <c r="J923" t="s">
        <v>1801</v>
      </c>
      <c r="K923" s="318"/>
      <c r="L923" t="s">
        <v>391</v>
      </c>
      <c r="M923" s="319">
        <v>45989</v>
      </c>
      <c r="N923" s="318">
        <v>11</v>
      </c>
      <c r="O923" s="318"/>
      <c r="P923" s="318"/>
      <c r="Q923" s="319"/>
      <c r="R923" s="318"/>
      <c r="AA923" s="318" t="s">
        <v>77</v>
      </c>
      <c r="AB923" s="318">
        <v>521102</v>
      </c>
      <c r="AC923" s="318" t="s">
        <v>101</v>
      </c>
      <c r="AD923" t="s">
        <v>7660</v>
      </c>
      <c r="AE923" s="318">
        <v>100</v>
      </c>
      <c r="AF923" s="320">
        <v>403990</v>
      </c>
      <c r="AG923" s="318"/>
      <c r="AH923" s="320"/>
    </row>
    <row r="924" spans="1:34">
      <c r="A924" t="s">
        <v>2914</v>
      </c>
      <c r="B924" s="1">
        <v>45966</v>
      </c>
      <c r="C924">
        <v>11</v>
      </c>
      <c r="D924">
        <v>520685</v>
      </c>
      <c r="E924" t="s">
        <v>2035</v>
      </c>
      <c r="F924" t="s">
        <v>93</v>
      </c>
      <c r="G924" t="s">
        <v>7661</v>
      </c>
      <c r="H924" t="s">
        <v>7658</v>
      </c>
      <c r="I924" t="s">
        <v>7658</v>
      </c>
      <c r="J924" t="s">
        <v>1801</v>
      </c>
      <c r="K924" s="318"/>
      <c r="L924" t="s">
        <v>391</v>
      </c>
      <c r="M924" s="319">
        <v>45989</v>
      </c>
      <c r="N924" s="318">
        <v>11</v>
      </c>
      <c r="O924" s="318"/>
      <c r="P924" s="318"/>
      <c r="Q924" s="319"/>
      <c r="R924" s="318"/>
      <c r="AA924" s="318" t="s">
        <v>77</v>
      </c>
      <c r="AB924" s="318">
        <v>521103</v>
      </c>
      <c r="AC924" s="318" t="s">
        <v>101</v>
      </c>
      <c r="AD924" t="s">
        <v>7660</v>
      </c>
      <c r="AE924" s="318">
        <v>100</v>
      </c>
      <c r="AF924" s="320">
        <v>12400</v>
      </c>
      <c r="AG924" s="318"/>
      <c r="AH924" s="320"/>
    </row>
    <row r="925" spans="1:34">
      <c r="A925" t="s">
        <v>2917</v>
      </c>
      <c r="B925" s="1">
        <v>45958</v>
      </c>
      <c r="C925">
        <v>10</v>
      </c>
      <c r="D925">
        <v>520686</v>
      </c>
      <c r="E925" t="s">
        <v>1843</v>
      </c>
      <c r="F925" t="s">
        <v>93</v>
      </c>
      <c r="G925" t="s">
        <v>7661</v>
      </c>
      <c r="H925" t="s">
        <v>7658</v>
      </c>
      <c r="I925" t="s">
        <v>7658</v>
      </c>
      <c r="J925" t="s">
        <v>1801</v>
      </c>
      <c r="K925" s="318"/>
      <c r="L925" t="s">
        <v>391</v>
      </c>
      <c r="M925" s="319">
        <v>45989</v>
      </c>
      <c r="N925" s="318">
        <v>11</v>
      </c>
      <c r="O925" s="318"/>
      <c r="P925" s="318"/>
      <c r="Q925" s="319"/>
      <c r="R925" s="318"/>
      <c r="AA925" s="318" t="s">
        <v>77</v>
      </c>
      <c r="AB925" s="318">
        <v>50040084</v>
      </c>
      <c r="AC925" s="318" t="s">
        <v>101</v>
      </c>
      <c r="AD925" t="s">
        <v>7660</v>
      </c>
      <c r="AE925" s="318">
        <v>50</v>
      </c>
      <c r="AF925" s="320">
        <v>76239</v>
      </c>
      <c r="AG925" s="318"/>
      <c r="AH925" s="320"/>
    </row>
    <row r="926" spans="1:34">
      <c r="A926" t="s">
        <v>2919</v>
      </c>
      <c r="B926" s="1">
        <v>45971</v>
      </c>
      <c r="C926">
        <v>11</v>
      </c>
      <c r="D926">
        <v>520687</v>
      </c>
      <c r="E926" t="s">
        <v>9542</v>
      </c>
      <c r="F926" t="s">
        <v>6574</v>
      </c>
      <c r="G926" t="s">
        <v>7666</v>
      </c>
      <c r="H926" t="s">
        <v>9543</v>
      </c>
      <c r="I926" t="s">
        <v>7834</v>
      </c>
      <c r="J926" t="s">
        <v>158</v>
      </c>
      <c r="K926" s="318"/>
      <c r="L926">
        <v>45981</v>
      </c>
      <c r="M926" s="319">
        <v>45995</v>
      </c>
      <c r="N926" s="318">
        <v>12</v>
      </c>
      <c r="O926" s="318"/>
      <c r="P926" s="318"/>
      <c r="Q926" s="319"/>
      <c r="R926" s="318"/>
      <c r="AA926" s="318" t="s">
        <v>78</v>
      </c>
      <c r="AB926" s="318">
        <v>50042203</v>
      </c>
      <c r="AC926" s="318" t="s">
        <v>79</v>
      </c>
      <c r="AD926" t="s">
        <v>7669</v>
      </c>
      <c r="AE926" s="318">
        <v>46</v>
      </c>
      <c r="AF926" s="320">
        <v>426376</v>
      </c>
      <c r="AG926" s="318">
        <v>278</v>
      </c>
      <c r="AH926" s="320"/>
    </row>
    <row r="927" spans="1:34">
      <c r="A927" t="s">
        <v>2922</v>
      </c>
      <c r="B927" s="1">
        <v>45971</v>
      </c>
      <c r="C927">
        <v>11</v>
      </c>
      <c r="D927">
        <v>520688</v>
      </c>
      <c r="E927" t="s">
        <v>9544</v>
      </c>
      <c r="F927" t="s">
        <v>93</v>
      </c>
      <c r="G927" t="s">
        <v>759</v>
      </c>
      <c r="H927" t="s">
        <v>9545</v>
      </c>
      <c r="I927" t="s">
        <v>7690</v>
      </c>
      <c r="J927" t="s">
        <v>151</v>
      </c>
      <c r="K927" s="318"/>
      <c r="L927" t="s">
        <v>391</v>
      </c>
      <c r="M927" s="319">
        <v>45981</v>
      </c>
      <c r="N927" s="318">
        <v>11</v>
      </c>
      <c r="O927" s="318"/>
      <c r="P927" s="318"/>
      <c r="Q927" s="319"/>
      <c r="R927" s="318"/>
      <c r="AA927" s="318" t="s">
        <v>78</v>
      </c>
      <c r="AB927" s="318">
        <v>50042181</v>
      </c>
      <c r="AC927" s="318" t="s">
        <v>79</v>
      </c>
      <c r="AD927" t="s">
        <v>7660</v>
      </c>
      <c r="AE927" s="318">
        <v>23</v>
      </c>
      <c r="AF927" s="320">
        <v>27809</v>
      </c>
      <c r="AG927" s="318">
        <v>23</v>
      </c>
      <c r="AH927" s="320"/>
    </row>
    <row r="928" spans="1:34">
      <c r="A928" t="s">
        <v>2925</v>
      </c>
      <c r="B928" s="1">
        <v>45971</v>
      </c>
      <c r="C928">
        <v>11</v>
      </c>
      <c r="D928">
        <v>520689</v>
      </c>
      <c r="E928" t="s">
        <v>9546</v>
      </c>
      <c r="F928" t="s">
        <v>93</v>
      </c>
      <c r="G928" t="s">
        <v>7671</v>
      </c>
      <c r="H928" t="s">
        <v>9547</v>
      </c>
      <c r="I928" t="s">
        <v>7769</v>
      </c>
      <c r="J928" t="s">
        <v>8804</v>
      </c>
      <c r="K928" s="318"/>
      <c r="L928">
        <v>45987</v>
      </c>
      <c r="M928" s="319">
        <v>45993</v>
      </c>
      <c r="N928" s="318">
        <v>12</v>
      </c>
      <c r="O928" s="318"/>
      <c r="P928" s="318"/>
      <c r="Q928" s="319"/>
      <c r="R928" s="318"/>
      <c r="AA928" s="318" t="s">
        <v>78</v>
      </c>
      <c r="AB928" s="318">
        <v>50042321</v>
      </c>
      <c r="AC928" s="318" t="s">
        <v>79</v>
      </c>
      <c r="AD928" t="s">
        <v>7660</v>
      </c>
      <c r="AE928" s="318">
        <v>27</v>
      </c>
      <c r="AF928" s="320">
        <v>154368</v>
      </c>
      <c r="AG928" s="318">
        <v>17</v>
      </c>
      <c r="AH928" s="320"/>
    </row>
    <row r="929" spans="1:34">
      <c r="A929" t="s">
        <v>2928</v>
      </c>
      <c r="B929" s="1">
        <v>45971</v>
      </c>
      <c r="C929">
        <v>11</v>
      </c>
      <c r="D929">
        <v>520690</v>
      </c>
      <c r="E929" t="s">
        <v>9548</v>
      </c>
      <c r="F929" t="s">
        <v>93</v>
      </c>
      <c r="G929" t="s">
        <v>7696</v>
      </c>
      <c r="H929" t="s">
        <v>9549</v>
      </c>
      <c r="I929" t="s">
        <v>9226</v>
      </c>
      <c r="J929" t="s">
        <v>8804</v>
      </c>
      <c r="K929" s="318"/>
      <c r="L929">
        <v>45980</v>
      </c>
      <c r="M929" s="319">
        <v>46002</v>
      </c>
      <c r="N929" s="318">
        <v>12</v>
      </c>
      <c r="O929" s="318"/>
      <c r="P929" s="318"/>
      <c r="Q929" s="319"/>
      <c r="R929" s="318"/>
      <c r="AA929" s="318" t="s">
        <v>78</v>
      </c>
      <c r="AB929" s="318">
        <v>50042036</v>
      </c>
      <c r="AC929" s="318" t="s">
        <v>79</v>
      </c>
      <c r="AD929" t="s">
        <v>7660</v>
      </c>
      <c r="AE929" s="318">
        <v>27</v>
      </c>
      <c r="AF929" s="320">
        <v>331388</v>
      </c>
      <c r="AG929" s="318">
        <v>126</v>
      </c>
      <c r="AH929" s="320"/>
    </row>
    <row r="930" spans="1:34">
      <c r="A930" t="s">
        <v>2931</v>
      </c>
      <c r="B930" s="1">
        <v>45971</v>
      </c>
      <c r="C930">
        <v>11</v>
      </c>
      <c r="D930">
        <v>520691</v>
      </c>
      <c r="E930" t="s">
        <v>8142</v>
      </c>
      <c r="F930" t="s">
        <v>93</v>
      </c>
      <c r="G930" t="s">
        <v>7727</v>
      </c>
      <c r="H930" t="s">
        <v>8143</v>
      </c>
      <c r="I930" t="s">
        <v>7668</v>
      </c>
      <c r="J930" t="s">
        <v>151</v>
      </c>
      <c r="K930" s="318"/>
      <c r="L930" t="s">
        <v>391</v>
      </c>
      <c r="M930" s="319">
        <v>45975</v>
      </c>
      <c r="N930" s="318">
        <v>11</v>
      </c>
      <c r="O930" s="318"/>
      <c r="P930" s="318"/>
      <c r="Q930" s="319"/>
      <c r="R930" s="318"/>
      <c r="AA930" s="318" t="s">
        <v>77</v>
      </c>
      <c r="AB930" s="318">
        <v>50042549</v>
      </c>
      <c r="AC930" s="318" t="s">
        <v>101</v>
      </c>
      <c r="AD930" t="s">
        <v>7669</v>
      </c>
      <c r="AE930" s="318">
        <v>21</v>
      </c>
      <c r="AF930" s="320">
        <v>21684</v>
      </c>
      <c r="AG930" s="318"/>
      <c r="AH930" s="320"/>
    </row>
    <row r="931" spans="1:34">
      <c r="A931" t="s">
        <v>2934</v>
      </c>
      <c r="B931" s="1">
        <v>45972</v>
      </c>
      <c r="C931">
        <v>11</v>
      </c>
      <c r="D931">
        <v>520692</v>
      </c>
      <c r="E931" t="s">
        <v>9550</v>
      </c>
      <c r="F931" t="s">
        <v>93</v>
      </c>
      <c r="G931" t="s">
        <v>7841</v>
      </c>
      <c r="H931" t="s">
        <v>9551</v>
      </c>
      <c r="I931" t="s">
        <v>9328</v>
      </c>
      <c r="J931" t="s">
        <v>158</v>
      </c>
      <c r="K931" s="318"/>
      <c r="L931">
        <v>45979</v>
      </c>
      <c r="M931" s="319">
        <v>46001</v>
      </c>
      <c r="N931" s="318">
        <v>12</v>
      </c>
      <c r="O931" s="318"/>
      <c r="P931" s="318"/>
      <c r="Q931" s="319"/>
      <c r="R931" s="318"/>
      <c r="AA931" s="318" t="s">
        <v>78</v>
      </c>
      <c r="AB931" s="318">
        <v>50042679</v>
      </c>
      <c r="AC931" s="318" t="s">
        <v>79</v>
      </c>
      <c r="AD931" t="s">
        <v>7669</v>
      </c>
      <c r="AE931" s="318">
        <v>20</v>
      </c>
      <c r="AF931" s="320">
        <v>216131</v>
      </c>
      <c r="AG931" s="318">
        <v>27</v>
      </c>
      <c r="AH931" s="320"/>
    </row>
    <row r="932" spans="1:34">
      <c r="A932" t="s">
        <v>2937</v>
      </c>
      <c r="B932" s="1">
        <v>45972</v>
      </c>
      <c r="C932">
        <v>11</v>
      </c>
      <c r="D932">
        <v>520693</v>
      </c>
      <c r="E932" t="s">
        <v>9552</v>
      </c>
      <c r="F932" t="s">
        <v>6574</v>
      </c>
      <c r="G932" t="s">
        <v>7727</v>
      </c>
      <c r="H932" t="s">
        <v>9553</v>
      </c>
      <c r="I932" t="s">
        <v>7834</v>
      </c>
      <c r="J932" t="s">
        <v>158</v>
      </c>
      <c r="K932" s="318"/>
      <c r="L932">
        <v>45981</v>
      </c>
      <c r="M932" s="319">
        <v>45996</v>
      </c>
      <c r="N932" s="318">
        <v>12</v>
      </c>
      <c r="O932" s="318"/>
      <c r="P932" s="318"/>
      <c r="Q932" s="319"/>
      <c r="R932" s="318"/>
      <c r="AA932" s="318" t="s">
        <v>78</v>
      </c>
      <c r="AB932" s="318">
        <v>50042567</v>
      </c>
      <c r="AC932" s="318" t="s">
        <v>79</v>
      </c>
      <c r="AD932" t="s">
        <v>7669</v>
      </c>
      <c r="AE932" s="318">
        <v>46</v>
      </c>
      <c r="AF932" s="320">
        <v>341936</v>
      </c>
      <c r="AG932" s="318">
        <v>310</v>
      </c>
      <c r="AH932" s="320"/>
    </row>
    <row r="933" spans="1:34">
      <c r="A933" t="s">
        <v>2940</v>
      </c>
      <c r="B933" s="1">
        <v>45972</v>
      </c>
      <c r="C933">
        <v>11</v>
      </c>
      <c r="D933">
        <v>520694</v>
      </c>
      <c r="E933" t="s">
        <v>8984</v>
      </c>
      <c r="F933" t="s">
        <v>93</v>
      </c>
      <c r="G933" t="s">
        <v>7727</v>
      </c>
      <c r="H933" t="s">
        <v>8985</v>
      </c>
      <c r="I933" t="s">
        <v>7690</v>
      </c>
      <c r="J933" t="s">
        <v>8376</v>
      </c>
      <c r="K933" s="318"/>
      <c r="L933" t="s">
        <v>391</v>
      </c>
      <c r="M933" s="319">
        <v>45996</v>
      </c>
      <c r="N933" s="318">
        <v>12</v>
      </c>
      <c r="O933" s="318"/>
      <c r="P933" s="318"/>
      <c r="Q933" s="319"/>
      <c r="R933" s="318"/>
      <c r="AA933" s="318" t="s">
        <v>77</v>
      </c>
      <c r="AB933" s="318">
        <v>50042586</v>
      </c>
      <c r="AC933" s="318" t="s">
        <v>101</v>
      </c>
      <c r="AD933" t="s">
        <v>7669</v>
      </c>
      <c r="AE933" s="318">
        <v>21</v>
      </c>
      <c r="AF933" s="320">
        <v>18071</v>
      </c>
      <c r="AG933" s="318"/>
      <c r="AH933" s="320"/>
    </row>
    <row r="934" spans="1:34">
      <c r="A934" t="s">
        <v>2943</v>
      </c>
      <c r="B934" s="1">
        <v>45972</v>
      </c>
      <c r="C934">
        <v>11</v>
      </c>
      <c r="D934">
        <v>520695</v>
      </c>
      <c r="E934" t="s">
        <v>9554</v>
      </c>
      <c r="F934" t="s">
        <v>93</v>
      </c>
      <c r="G934" t="s">
        <v>90</v>
      </c>
      <c r="H934" t="s">
        <v>9555</v>
      </c>
      <c r="I934" t="s">
        <v>7668</v>
      </c>
      <c r="J934" t="s">
        <v>158</v>
      </c>
      <c r="K934" s="318"/>
      <c r="L934">
        <v>45980</v>
      </c>
      <c r="M934" s="319">
        <v>45999</v>
      </c>
      <c r="N934" s="318">
        <v>12</v>
      </c>
      <c r="O934" s="318"/>
      <c r="P934" s="318"/>
      <c r="Q934" s="319"/>
      <c r="R934" s="318"/>
      <c r="AA934" s="318" t="s">
        <v>78</v>
      </c>
      <c r="AB934" s="318">
        <v>50042783</v>
      </c>
      <c r="AC934" s="318" t="s">
        <v>79</v>
      </c>
      <c r="AD934" t="s">
        <v>7660</v>
      </c>
      <c r="AE934" s="318">
        <v>21</v>
      </c>
      <c r="AF934" s="320">
        <v>208181</v>
      </c>
      <c r="AG934" s="318">
        <v>66</v>
      </c>
      <c r="AH934" s="320"/>
    </row>
    <row r="935" spans="1:34">
      <c r="A935" t="s">
        <v>2946</v>
      </c>
      <c r="B935" s="1">
        <v>45972</v>
      </c>
      <c r="C935">
        <v>11</v>
      </c>
      <c r="D935">
        <v>520696</v>
      </c>
      <c r="E935" t="s">
        <v>9556</v>
      </c>
      <c r="F935" t="s">
        <v>6574</v>
      </c>
      <c r="G935" t="s">
        <v>58</v>
      </c>
      <c r="H935" t="s">
        <v>9557</v>
      </c>
      <c r="I935" t="s">
        <v>9232</v>
      </c>
      <c r="J935" t="s">
        <v>158</v>
      </c>
      <c r="K935" s="318"/>
      <c r="L935">
        <v>45986</v>
      </c>
      <c r="M935" s="319">
        <v>45992</v>
      </c>
      <c r="N935" s="318">
        <v>12</v>
      </c>
      <c r="O935" s="318"/>
      <c r="P935" s="318"/>
      <c r="Q935" s="319"/>
      <c r="R935" s="318"/>
      <c r="AA935" s="318" t="s">
        <v>78</v>
      </c>
      <c r="AB935" s="318">
        <v>50042507</v>
      </c>
      <c r="AC935" s="318" t="s">
        <v>79</v>
      </c>
      <c r="AD935" t="s">
        <v>7669</v>
      </c>
      <c r="AE935" s="318">
        <v>48</v>
      </c>
      <c r="AF935" s="320">
        <v>233313</v>
      </c>
      <c r="AG935" s="318">
        <v>80</v>
      </c>
      <c r="AH935" s="320"/>
    </row>
    <row r="936" spans="1:34">
      <c r="A936" t="s">
        <v>2949</v>
      </c>
      <c r="B936" s="1">
        <v>45972</v>
      </c>
      <c r="C936">
        <v>11</v>
      </c>
      <c r="D936">
        <v>520697</v>
      </c>
      <c r="E936" t="s">
        <v>9558</v>
      </c>
      <c r="F936" t="s">
        <v>6574</v>
      </c>
      <c r="G936" t="s">
        <v>7727</v>
      </c>
      <c r="H936" t="s">
        <v>9559</v>
      </c>
      <c r="I936" t="s">
        <v>9232</v>
      </c>
      <c r="J936" t="s">
        <v>158</v>
      </c>
      <c r="K936" s="318"/>
      <c r="L936">
        <v>45986</v>
      </c>
      <c r="M936" s="319">
        <v>45994</v>
      </c>
      <c r="N936" s="318">
        <v>12</v>
      </c>
      <c r="O936" s="318"/>
      <c r="P936" s="318"/>
      <c r="Q936" s="319"/>
      <c r="R936" s="318"/>
      <c r="AA936" s="318" t="s">
        <v>182</v>
      </c>
      <c r="AB936" s="318">
        <v>50042490</v>
      </c>
      <c r="AC936" s="318" t="s">
        <v>35</v>
      </c>
      <c r="AD936" t="s">
        <v>7669</v>
      </c>
      <c r="AE936" s="318">
        <v>48</v>
      </c>
      <c r="AF936" s="320">
        <v>197754</v>
      </c>
      <c r="AG936" s="318">
        <v>29</v>
      </c>
      <c r="AH936" s="320"/>
    </row>
    <row r="937" spans="1:34">
      <c r="A937" t="s">
        <v>2951</v>
      </c>
      <c r="B937" s="1">
        <v>45972</v>
      </c>
      <c r="C937">
        <v>11</v>
      </c>
      <c r="D937">
        <v>520698</v>
      </c>
      <c r="E937" t="s">
        <v>9560</v>
      </c>
      <c r="F937" t="s">
        <v>6574</v>
      </c>
      <c r="G937" t="s">
        <v>7778</v>
      </c>
      <c r="H937" t="s">
        <v>9561</v>
      </c>
      <c r="I937" t="s">
        <v>9232</v>
      </c>
      <c r="J937" t="s">
        <v>158</v>
      </c>
      <c r="K937" s="318"/>
      <c r="L937">
        <v>45978</v>
      </c>
      <c r="M937" s="319">
        <v>45992</v>
      </c>
      <c r="N937" s="318">
        <v>12</v>
      </c>
      <c r="O937" s="318"/>
      <c r="P937" s="318"/>
      <c r="Q937" s="319"/>
      <c r="R937" s="318"/>
      <c r="AA937" s="318" t="s">
        <v>78</v>
      </c>
      <c r="AB937" s="318">
        <v>50042460</v>
      </c>
      <c r="AC937" s="318" t="s">
        <v>79</v>
      </c>
      <c r="AD937" t="s">
        <v>7669</v>
      </c>
      <c r="AE937" s="318">
        <v>48</v>
      </c>
      <c r="AF937" s="320">
        <v>190169</v>
      </c>
      <c r="AG937" s="318">
        <v>12</v>
      </c>
      <c r="AH937" s="320"/>
    </row>
    <row r="938" spans="1:34">
      <c r="A938" t="s">
        <v>2953</v>
      </c>
      <c r="B938" s="1">
        <v>45972</v>
      </c>
      <c r="C938">
        <v>11</v>
      </c>
      <c r="D938">
        <v>520699</v>
      </c>
      <c r="E938" t="s">
        <v>9562</v>
      </c>
      <c r="F938" t="s">
        <v>6574</v>
      </c>
      <c r="G938" t="s">
        <v>7666</v>
      </c>
      <c r="H938" t="s">
        <v>9563</v>
      </c>
      <c r="I938" t="s">
        <v>9232</v>
      </c>
      <c r="J938" t="s">
        <v>158</v>
      </c>
      <c r="K938" s="318"/>
      <c r="L938">
        <v>45979</v>
      </c>
      <c r="M938" s="319">
        <v>45994</v>
      </c>
      <c r="N938" s="318">
        <v>12</v>
      </c>
      <c r="O938" s="318"/>
      <c r="P938" s="318"/>
      <c r="Q938" s="319"/>
      <c r="R938" s="318"/>
      <c r="AA938" s="318" t="s">
        <v>78</v>
      </c>
      <c r="AB938" s="318">
        <v>50042391</v>
      </c>
      <c r="AC938" s="318" t="s">
        <v>79</v>
      </c>
      <c r="AD938" t="s">
        <v>7669</v>
      </c>
      <c r="AE938" s="318">
        <v>48</v>
      </c>
      <c r="AF938" s="320">
        <v>209931</v>
      </c>
      <c r="AG938" s="318">
        <v>55</v>
      </c>
      <c r="AH938" s="320"/>
    </row>
    <row r="939" spans="1:34">
      <c r="A939" t="s">
        <v>2956</v>
      </c>
      <c r="B939" s="1">
        <v>45973</v>
      </c>
      <c r="C939">
        <v>11</v>
      </c>
      <c r="D939">
        <v>520700</v>
      </c>
      <c r="E939" t="s">
        <v>9564</v>
      </c>
      <c r="F939" t="s">
        <v>6574</v>
      </c>
      <c r="G939" t="s">
        <v>7860</v>
      </c>
      <c r="H939" t="s">
        <v>9565</v>
      </c>
      <c r="I939" t="s">
        <v>9355</v>
      </c>
      <c r="J939" t="s">
        <v>158</v>
      </c>
      <c r="K939" s="318"/>
      <c r="L939">
        <v>45978</v>
      </c>
      <c r="M939" s="319">
        <v>45992</v>
      </c>
      <c r="N939" s="318">
        <v>12</v>
      </c>
      <c r="O939" s="318"/>
      <c r="P939" s="318"/>
      <c r="Q939" s="319"/>
      <c r="R939" s="318"/>
      <c r="AA939" s="318" t="s">
        <v>78</v>
      </c>
      <c r="AB939" s="318">
        <v>50042854</v>
      </c>
      <c r="AC939" s="318" t="s">
        <v>79</v>
      </c>
      <c r="AD939" t="s">
        <v>7669</v>
      </c>
      <c r="AE939" s="318">
        <v>48</v>
      </c>
      <c r="AF939" s="320">
        <v>195631</v>
      </c>
      <c r="AG939" s="318">
        <v>38</v>
      </c>
      <c r="AH939" s="320"/>
    </row>
    <row r="940" spans="1:34">
      <c r="A940" t="s">
        <v>2958</v>
      </c>
      <c r="B940" s="1">
        <v>45973</v>
      </c>
      <c r="C940">
        <v>11</v>
      </c>
      <c r="D940">
        <v>520701</v>
      </c>
      <c r="E940" t="s">
        <v>9566</v>
      </c>
      <c r="F940" t="s">
        <v>93</v>
      </c>
      <c r="G940" t="s">
        <v>90</v>
      </c>
      <c r="H940" t="s">
        <v>9567</v>
      </c>
      <c r="I940" t="s">
        <v>7883</v>
      </c>
      <c r="J940" t="s">
        <v>158</v>
      </c>
      <c r="K940" s="318"/>
      <c r="L940">
        <v>46029</v>
      </c>
      <c r="M940" s="319">
        <v>46042</v>
      </c>
      <c r="N940" s="318">
        <v>1</v>
      </c>
      <c r="O940" s="318"/>
      <c r="P940" s="318" t="s">
        <v>6518</v>
      </c>
      <c r="Q940" s="319">
        <v>46006</v>
      </c>
      <c r="R940" s="318" t="s">
        <v>78</v>
      </c>
      <c r="S940">
        <v>70244</v>
      </c>
      <c r="AA940" s="318" t="s">
        <v>182</v>
      </c>
      <c r="AB940" s="318">
        <v>50042934</v>
      </c>
      <c r="AC940" s="318" t="s">
        <v>35</v>
      </c>
      <c r="AD940" t="s">
        <v>7660</v>
      </c>
      <c r="AE940" s="318">
        <v>27</v>
      </c>
      <c r="AF940" s="320">
        <v>321937</v>
      </c>
      <c r="AG940" s="318">
        <v>351</v>
      </c>
      <c r="AH940" s="320"/>
    </row>
    <row r="941" spans="1:34">
      <c r="A941" t="s">
        <v>2961</v>
      </c>
      <c r="B941" s="1">
        <v>45973</v>
      </c>
      <c r="C941">
        <v>11</v>
      </c>
      <c r="D941">
        <v>520702</v>
      </c>
      <c r="E941" t="s">
        <v>9568</v>
      </c>
      <c r="F941" t="s">
        <v>93</v>
      </c>
      <c r="G941" t="s">
        <v>8386</v>
      </c>
      <c r="H941" t="s">
        <v>9569</v>
      </c>
      <c r="I941" t="s">
        <v>8908</v>
      </c>
      <c r="J941" t="s">
        <v>158</v>
      </c>
      <c r="K941" s="318"/>
      <c r="L941">
        <v>45980</v>
      </c>
      <c r="M941" s="319">
        <v>45988</v>
      </c>
      <c r="N941" s="318">
        <v>11</v>
      </c>
      <c r="O941" s="318"/>
      <c r="P941" s="318"/>
      <c r="Q941" s="319"/>
      <c r="R941" s="318"/>
      <c r="AA941" s="318" t="s">
        <v>78</v>
      </c>
      <c r="AB941" s="318">
        <v>50042924</v>
      </c>
      <c r="AC941" s="318" t="s">
        <v>79</v>
      </c>
      <c r="AD941" t="s">
        <v>7660</v>
      </c>
      <c r="AE941" s="318">
        <v>21</v>
      </c>
      <c r="AF941" s="320">
        <v>109074</v>
      </c>
      <c r="AG941" s="318">
        <v>10</v>
      </c>
      <c r="AH941" s="320"/>
    </row>
    <row r="942" spans="1:34">
      <c r="A942" t="s">
        <v>2964</v>
      </c>
      <c r="B942" s="1">
        <v>45973</v>
      </c>
      <c r="C942">
        <v>11</v>
      </c>
      <c r="D942">
        <v>520703</v>
      </c>
      <c r="E942" t="s">
        <v>9570</v>
      </c>
      <c r="F942" t="s">
        <v>93</v>
      </c>
      <c r="G942" t="s">
        <v>7671</v>
      </c>
      <c r="H942" t="s">
        <v>9571</v>
      </c>
      <c r="I942" t="s">
        <v>8471</v>
      </c>
      <c r="J942" t="s">
        <v>158</v>
      </c>
      <c r="K942" s="318"/>
      <c r="L942">
        <v>45980</v>
      </c>
      <c r="M942" s="319">
        <v>45982</v>
      </c>
      <c r="N942" s="318">
        <v>11</v>
      </c>
      <c r="O942" s="318"/>
      <c r="P942" s="318"/>
      <c r="Q942" s="319"/>
      <c r="R942" s="318"/>
      <c r="AA942" s="318" t="s">
        <v>78</v>
      </c>
      <c r="AB942" s="318">
        <v>50042929</v>
      </c>
      <c r="AC942" s="318" t="s">
        <v>79</v>
      </c>
      <c r="AD942" t="s">
        <v>7660</v>
      </c>
      <c r="AE942" s="318">
        <v>21</v>
      </c>
      <c r="AF942" s="320">
        <v>107030</v>
      </c>
      <c r="AG942" s="318">
        <v>14</v>
      </c>
      <c r="AH942" s="320"/>
    </row>
    <row r="943" spans="1:34">
      <c r="A943" t="s">
        <v>2967</v>
      </c>
      <c r="B943" s="1">
        <v>45973</v>
      </c>
      <c r="C943">
        <v>11</v>
      </c>
      <c r="D943">
        <v>520704</v>
      </c>
      <c r="E943" t="s">
        <v>9572</v>
      </c>
      <c r="F943" t="s">
        <v>93</v>
      </c>
      <c r="G943" t="s">
        <v>752</v>
      </c>
      <c r="H943" t="s">
        <v>9573</v>
      </c>
      <c r="I943" t="s">
        <v>7769</v>
      </c>
      <c r="J943" t="s">
        <v>158</v>
      </c>
      <c r="K943" s="318"/>
      <c r="L943">
        <v>45987</v>
      </c>
      <c r="M943" s="319">
        <v>45996</v>
      </c>
      <c r="N943" s="318">
        <v>12</v>
      </c>
      <c r="O943" s="318"/>
      <c r="P943" s="318"/>
      <c r="Q943" s="319"/>
      <c r="R943" s="318"/>
      <c r="AA943" s="318" t="s">
        <v>78</v>
      </c>
      <c r="AB943" s="318">
        <v>50042939</v>
      </c>
      <c r="AC943" s="318" t="s">
        <v>79</v>
      </c>
      <c r="AD943" t="s">
        <v>7660</v>
      </c>
      <c r="AE943" s="318">
        <v>27</v>
      </c>
      <c r="AF943" s="320">
        <v>279288</v>
      </c>
      <c r="AG943" s="318">
        <v>97</v>
      </c>
      <c r="AH943" s="320"/>
    </row>
    <row r="944" spans="1:34">
      <c r="A944" t="s">
        <v>2970</v>
      </c>
      <c r="B944" s="1">
        <v>45973</v>
      </c>
      <c r="C944">
        <v>11</v>
      </c>
      <c r="D944">
        <v>520705</v>
      </c>
      <c r="E944" t="s">
        <v>9574</v>
      </c>
      <c r="F944" t="s">
        <v>93</v>
      </c>
      <c r="G944" t="s">
        <v>7696</v>
      </c>
      <c r="H944" t="s">
        <v>9575</v>
      </c>
      <c r="I944" t="s">
        <v>7769</v>
      </c>
      <c r="J944" t="s">
        <v>8804</v>
      </c>
      <c r="K944" s="318"/>
      <c r="L944">
        <v>45987</v>
      </c>
      <c r="M944" s="319">
        <v>45996</v>
      </c>
      <c r="N944" s="318">
        <v>12</v>
      </c>
      <c r="O944" s="318"/>
      <c r="P944" s="318"/>
      <c r="Q944" s="319"/>
      <c r="R944" s="318"/>
      <c r="AA944" s="318" t="s">
        <v>78</v>
      </c>
      <c r="AB944" s="318">
        <v>50042959</v>
      </c>
      <c r="AC944" s="318" t="s">
        <v>79</v>
      </c>
      <c r="AD944" t="s">
        <v>7660</v>
      </c>
      <c r="AE944" s="318">
        <v>27</v>
      </c>
      <c r="AF944" s="320">
        <v>153178</v>
      </c>
      <c r="AG944" s="318">
        <v>14</v>
      </c>
      <c r="AH944" s="320"/>
    </row>
    <row r="945" spans="1:34">
      <c r="A945" t="s">
        <v>2973</v>
      </c>
      <c r="B945" s="1">
        <v>45973</v>
      </c>
      <c r="C945">
        <v>11</v>
      </c>
      <c r="D945">
        <v>520706</v>
      </c>
      <c r="E945" t="s">
        <v>9576</v>
      </c>
      <c r="F945" t="s">
        <v>93</v>
      </c>
      <c r="G945" t="s">
        <v>759</v>
      </c>
      <c r="H945" t="s">
        <v>9577</v>
      </c>
      <c r="I945" t="s">
        <v>9578</v>
      </c>
      <c r="J945" t="s">
        <v>158</v>
      </c>
      <c r="K945" s="318"/>
      <c r="L945">
        <v>45978</v>
      </c>
      <c r="M945" s="319">
        <v>45999</v>
      </c>
      <c r="N945" s="318">
        <v>12</v>
      </c>
      <c r="O945" s="318"/>
      <c r="P945" s="318"/>
      <c r="Q945" s="319"/>
      <c r="R945" s="318"/>
      <c r="AA945" s="318" t="s">
        <v>78</v>
      </c>
      <c r="AB945" s="318">
        <v>50042919</v>
      </c>
      <c r="AC945" s="318" t="s">
        <v>79</v>
      </c>
      <c r="AD945" t="s">
        <v>7660</v>
      </c>
      <c r="AE945" s="318">
        <v>21</v>
      </c>
      <c r="AF945" s="320">
        <v>259741</v>
      </c>
      <c r="AG945" s="318">
        <v>39</v>
      </c>
      <c r="AH945" s="320"/>
    </row>
    <row r="946" spans="1:34">
      <c r="A946" t="s">
        <v>2976</v>
      </c>
      <c r="B946" s="1">
        <v>45973</v>
      </c>
      <c r="C946">
        <v>11</v>
      </c>
      <c r="D946">
        <v>520707</v>
      </c>
      <c r="E946" t="s">
        <v>2035</v>
      </c>
      <c r="F946" t="s">
        <v>93</v>
      </c>
      <c r="G946" t="s">
        <v>7671</v>
      </c>
      <c r="H946" t="s">
        <v>9579</v>
      </c>
      <c r="I946" t="s">
        <v>8059</v>
      </c>
      <c r="J946" t="s">
        <v>1801</v>
      </c>
      <c r="K946" s="318"/>
      <c r="L946" t="s">
        <v>391</v>
      </c>
      <c r="M946" s="319">
        <v>46009</v>
      </c>
      <c r="N946" s="318">
        <v>12</v>
      </c>
      <c r="O946" s="318"/>
      <c r="P946" s="318"/>
      <c r="Q946" s="319"/>
      <c r="R946" s="318"/>
      <c r="AA946" s="318"/>
      <c r="AB946" s="318">
        <v>50042906</v>
      </c>
      <c r="AC946" s="318" t="s">
        <v>43</v>
      </c>
      <c r="AE946" s="318"/>
      <c r="AF946" s="320"/>
      <c r="AG946" s="318"/>
      <c r="AH946" s="320"/>
    </row>
    <row r="947" spans="1:34">
      <c r="A947" t="s">
        <v>2979</v>
      </c>
      <c r="B947" s="1">
        <v>45973</v>
      </c>
      <c r="C947">
        <v>11</v>
      </c>
      <c r="D947">
        <v>520708</v>
      </c>
      <c r="E947" t="s">
        <v>9580</v>
      </c>
      <c r="F947" t="s">
        <v>93</v>
      </c>
      <c r="G947" t="s">
        <v>90</v>
      </c>
      <c r="H947" t="s">
        <v>9581</v>
      </c>
      <c r="I947" t="s">
        <v>7769</v>
      </c>
      <c r="J947" t="s">
        <v>8804</v>
      </c>
      <c r="K947" s="318"/>
      <c r="L947">
        <v>45987</v>
      </c>
      <c r="M947" s="319">
        <v>45993</v>
      </c>
      <c r="N947" s="318">
        <v>12</v>
      </c>
      <c r="O947" s="318"/>
      <c r="P947" s="318"/>
      <c r="Q947" s="319"/>
      <c r="R947" s="318"/>
      <c r="AA947" s="318" t="s">
        <v>78</v>
      </c>
      <c r="AB947" s="318">
        <v>50043084</v>
      </c>
      <c r="AC947" s="318" t="s">
        <v>79</v>
      </c>
      <c r="AD947" t="s">
        <v>7660</v>
      </c>
      <c r="AE947" s="318">
        <v>27</v>
      </c>
      <c r="AF947" s="320">
        <v>167717</v>
      </c>
      <c r="AG947" s="318">
        <v>10</v>
      </c>
      <c r="AH947" s="320"/>
    </row>
    <row r="948" spans="1:34">
      <c r="A948" t="s">
        <v>2980</v>
      </c>
      <c r="B948" s="1">
        <v>45973</v>
      </c>
      <c r="C948">
        <v>11</v>
      </c>
      <c r="D948">
        <v>520709</v>
      </c>
      <c r="E948" t="s">
        <v>9582</v>
      </c>
      <c r="F948" t="s">
        <v>93</v>
      </c>
      <c r="G948" t="s">
        <v>8346</v>
      </c>
      <c r="H948" t="s">
        <v>9583</v>
      </c>
      <c r="I948" t="s">
        <v>7883</v>
      </c>
      <c r="J948" t="s">
        <v>158</v>
      </c>
      <c r="K948" s="318"/>
      <c r="L948">
        <v>45987</v>
      </c>
      <c r="M948" s="319">
        <v>46007</v>
      </c>
      <c r="N948" s="318">
        <v>12</v>
      </c>
      <c r="O948" s="318"/>
      <c r="P948" s="318"/>
      <c r="Q948" s="319"/>
      <c r="R948" s="318"/>
      <c r="AA948" s="318" t="s">
        <v>78</v>
      </c>
      <c r="AB948" s="318">
        <v>50043102</v>
      </c>
      <c r="AC948" s="318" t="s">
        <v>79</v>
      </c>
      <c r="AD948" t="s">
        <v>7660</v>
      </c>
      <c r="AE948" s="318">
        <v>27</v>
      </c>
      <c r="AF948" s="320">
        <v>180008</v>
      </c>
      <c r="AG948" s="318">
        <v>108</v>
      </c>
      <c r="AH948" s="320"/>
    </row>
    <row r="949" spans="1:34">
      <c r="A949" t="s">
        <v>2983</v>
      </c>
      <c r="B949" s="1">
        <v>45973</v>
      </c>
      <c r="C949">
        <v>11</v>
      </c>
      <c r="D949">
        <v>520710</v>
      </c>
      <c r="E949" t="s">
        <v>9584</v>
      </c>
      <c r="F949" t="s">
        <v>93</v>
      </c>
      <c r="G949" t="s">
        <v>7860</v>
      </c>
      <c r="H949" t="s">
        <v>9585</v>
      </c>
      <c r="I949" t="s">
        <v>9446</v>
      </c>
      <c r="J949" t="s">
        <v>158</v>
      </c>
      <c r="K949" s="318"/>
      <c r="L949">
        <v>45979</v>
      </c>
      <c r="M949" s="319">
        <v>45992</v>
      </c>
      <c r="N949" s="318">
        <v>12</v>
      </c>
      <c r="O949" s="318"/>
      <c r="P949" s="318"/>
      <c r="Q949" s="319"/>
      <c r="R949" s="318"/>
      <c r="AA949" s="318" t="s">
        <v>78</v>
      </c>
      <c r="AB949" s="318">
        <v>50043110</v>
      </c>
      <c r="AC949" s="318" t="s">
        <v>79</v>
      </c>
      <c r="AD949" t="s">
        <v>7669</v>
      </c>
      <c r="AE949" s="318">
        <v>20</v>
      </c>
      <c r="AF949" s="320">
        <v>169499</v>
      </c>
      <c r="AG949" s="318">
        <v>20</v>
      </c>
      <c r="AH949" s="320"/>
    </row>
    <row r="950" spans="1:34">
      <c r="A950" t="s">
        <v>2986</v>
      </c>
      <c r="B950" s="1">
        <v>45973</v>
      </c>
      <c r="C950">
        <v>11</v>
      </c>
      <c r="D950">
        <v>520711</v>
      </c>
      <c r="E950" t="s">
        <v>7772</v>
      </c>
      <c r="F950" t="s">
        <v>93</v>
      </c>
      <c r="G950" t="s">
        <v>7773</v>
      </c>
      <c r="H950" t="s">
        <v>9586</v>
      </c>
      <c r="I950" t="s">
        <v>7668</v>
      </c>
      <c r="J950" t="s">
        <v>8804</v>
      </c>
      <c r="K950" s="318"/>
      <c r="L950" t="s">
        <v>391</v>
      </c>
      <c r="M950" s="319" t="s">
        <v>534</v>
      </c>
      <c r="N950" s="318"/>
      <c r="O950" s="318"/>
      <c r="P950" s="318"/>
      <c r="Q950" s="319"/>
      <c r="R950" s="318"/>
      <c r="AA950" s="318"/>
      <c r="AB950" s="318">
        <v>50043115</v>
      </c>
      <c r="AC950" s="318" t="s">
        <v>43</v>
      </c>
      <c r="AE950" s="318"/>
      <c r="AF950" s="320"/>
      <c r="AG950" s="318"/>
      <c r="AH950" s="320"/>
    </row>
    <row r="951" spans="1:34">
      <c r="A951" t="s">
        <v>2989</v>
      </c>
      <c r="B951" s="1">
        <v>45973</v>
      </c>
      <c r="C951">
        <v>11</v>
      </c>
      <c r="D951">
        <v>520712</v>
      </c>
      <c r="E951" t="s">
        <v>9587</v>
      </c>
      <c r="F951" t="s">
        <v>93</v>
      </c>
      <c r="G951" t="s">
        <v>759</v>
      </c>
      <c r="H951" t="s">
        <v>9588</v>
      </c>
      <c r="I951" t="s">
        <v>7698</v>
      </c>
      <c r="J951" t="s">
        <v>158</v>
      </c>
      <c r="K951" s="318"/>
      <c r="L951">
        <v>45987</v>
      </c>
      <c r="M951" s="319">
        <v>45996</v>
      </c>
      <c r="N951" s="318">
        <v>12</v>
      </c>
      <c r="O951" s="318"/>
      <c r="P951" s="318"/>
      <c r="Q951" s="319"/>
      <c r="R951" s="318"/>
      <c r="AA951" s="318" t="s">
        <v>199</v>
      </c>
      <c r="AB951" s="318">
        <v>50043122</v>
      </c>
      <c r="AC951" s="318" t="s">
        <v>44</v>
      </c>
      <c r="AD951" t="s">
        <v>7660</v>
      </c>
      <c r="AE951" s="318">
        <v>27</v>
      </c>
      <c r="AF951" s="320">
        <v>177556</v>
      </c>
      <c r="AG951" s="318">
        <v>37</v>
      </c>
      <c r="AH951" s="320"/>
    </row>
    <row r="952" spans="1:34">
      <c r="A952" t="s">
        <v>2991</v>
      </c>
      <c r="B952" s="1">
        <v>45975</v>
      </c>
      <c r="C952">
        <v>11</v>
      </c>
      <c r="D952">
        <v>520713</v>
      </c>
      <c r="E952" t="s">
        <v>9589</v>
      </c>
      <c r="F952" t="s">
        <v>93</v>
      </c>
      <c r="G952" t="s">
        <v>7860</v>
      </c>
      <c r="H952" t="s">
        <v>9590</v>
      </c>
      <c r="I952" t="s">
        <v>9446</v>
      </c>
      <c r="J952" t="s">
        <v>158</v>
      </c>
      <c r="K952" s="318"/>
      <c r="L952">
        <v>45979</v>
      </c>
      <c r="M952" s="319">
        <v>45999</v>
      </c>
      <c r="N952" s="318">
        <v>12</v>
      </c>
      <c r="O952" s="318"/>
      <c r="P952" s="318"/>
      <c r="Q952" s="319"/>
      <c r="R952" s="318"/>
      <c r="AA952" s="318" t="s">
        <v>182</v>
      </c>
      <c r="AB952" s="318">
        <v>50043282</v>
      </c>
      <c r="AC952" s="318" t="s">
        <v>35</v>
      </c>
      <c r="AD952" t="s">
        <v>7669</v>
      </c>
      <c r="AE952" s="318">
        <v>27</v>
      </c>
      <c r="AF952" s="320">
        <v>224510</v>
      </c>
      <c r="AG952" s="318">
        <v>66</v>
      </c>
      <c r="AH952" s="320"/>
    </row>
    <row r="953" spans="1:34">
      <c r="A953" t="s">
        <v>2994</v>
      </c>
      <c r="B953" s="1">
        <v>45975</v>
      </c>
      <c r="C953">
        <v>11</v>
      </c>
      <c r="D953">
        <v>520714</v>
      </c>
      <c r="E953" t="s">
        <v>9591</v>
      </c>
      <c r="F953" t="s">
        <v>6574</v>
      </c>
      <c r="G953" t="s">
        <v>7778</v>
      </c>
      <c r="H953" t="s">
        <v>9592</v>
      </c>
      <c r="I953" t="s">
        <v>7834</v>
      </c>
      <c r="J953" t="s">
        <v>158</v>
      </c>
      <c r="K953" s="318"/>
      <c r="L953">
        <v>45978</v>
      </c>
      <c r="M953" s="319">
        <v>45999</v>
      </c>
      <c r="N953" s="318">
        <v>12</v>
      </c>
      <c r="O953" s="318"/>
      <c r="P953" s="318"/>
      <c r="Q953" s="319"/>
      <c r="R953" s="318"/>
      <c r="AA953" s="318" t="s">
        <v>78</v>
      </c>
      <c r="AB953" s="318">
        <v>50043171</v>
      </c>
      <c r="AC953" s="318" t="s">
        <v>79</v>
      </c>
      <c r="AD953" t="s">
        <v>7669</v>
      </c>
      <c r="AE953" s="318">
        <v>48</v>
      </c>
      <c r="AF953" s="320">
        <v>228005</v>
      </c>
      <c r="AG953" s="318">
        <v>44</v>
      </c>
      <c r="AH953" s="320"/>
    </row>
    <row r="954" spans="1:34">
      <c r="A954" t="s">
        <v>2997</v>
      </c>
      <c r="B954" s="1">
        <v>45978</v>
      </c>
      <c r="C954">
        <v>11</v>
      </c>
      <c r="D954">
        <v>520715</v>
      </c>
      <c r="E954" t="s">
        <v>9593</v>
      </c>
      <c r="F954" t="s">
        <v>93</v>
      </c>
      <c r="G954" t="s">
        <v>7879</v>
      </c>
      <c r="H954" t="s">
        <v>9594</v>
      </c>
      <c r="I954" t="s">
        <v>7668</v>
      </c>
      <c r="J954" t="s">
        <v>158</v>
      </c>
      <c r="K954" s="318"/>
      <c r="L954">
        <v>45987</v>
      </c>
      <c r="M954" s="319">
        <v>46002</v>
      </c>
      <c r="N954" s="318">
        <v>12</v>
      </c>
      <c r="O954" s="318"/>
      <c r="P954" s="318"/>
      <c r="Q954" s="319"/>
      <c r="R954" s="318"/>
      <c r="AA954" s="318" t="s">
        <v>182</v>
      </c>
      <c r="AB954" s="318">
        <v>50043397</v>
      </c>
      <c r="AC954" s="318" t="s">
        <v>35</v>
      </c>
      <c r="AD954" t="s">
        <v>7660</v>
      </c>
      <c r="AE954" s="318">
        <v>21</v>
      </c>
      <c r="AF954" s="320">
        <v>226875</v>
      </c>
      <c r="AG954" s="318">
        <v>46</v>
      </c>
      <c r="AH954" s="320"/>
    </row>
    <row r="955" spans="1:34">
      <c r="A955" t="s">
        <v>3000</v>
      </c>
      <c r="B955" s="1">
        <v>45978</v>
      </c>
      <c r="C955">
        <v>11</v>
      </c>
      <c r="D955">
        <v>520716</v>
      </c>
      <c r="E955" t="s">
        <v>9595</v>
      </c>
      <c r="F955" t="s">
        <v>93</v>
      </c>
      <c r="G955" t="s">
        <v>8346</v>
      </c>
      <c r="H955" t="s">
        <v>8344</v>
      </c>
      <c r="I955" t="s">
        <v>7668</v>
      </c>
      <c r="J955" t="s">
        <v>158</v>
      </c>
      <c r="K955" s="318"/>
      <c r="L955">
        <v>45987</v>
      </c>
      <c r="M955" s="319">
        <v>46000</v>
      </c>
      <c r="N955" s="318">
        <v>12</v>
      </c>
      <c r="O955" s="318"/>
      <c r="P955" s="318"/>
      <c r="Q955" s="319"/>
      <c r="R955" s="318"/>
      <c r="AA955" s="318" t="s">
        <v>78</v>
      </c>
      <c r="AB955" s="318">
        <v>50043402</v>
      </c>
      <c r="AC955" s="318" t="s">
        <v>79</v>
      </c>
      <c r="AD955" t="s">
        <v>7660</v>
      </c>
      <c r="AE955" s="318">
        <v>21</v>
      </c>
      <c r="AF955" s="320">
        <v>168641</v>
      </c>
      <c r="AG955" s="318">
        <v>10</v>
      </c>
      <c r="AH955" s="320"/>
    </row>
    <row r="956" spans="1:34">
      <c r="A956" t="s">
        <v>3003</v>
      </c>
      <c r="B956" s="1">
        <v>45978</v>
      </c>
      <c r="C956">
        <v>11</v>
      </c>
      <c r="D956">
        <v>520717</v>
      </c>
      <c r="E956" t="s">
        <v>9596</v>
      </c>
      <c r="F956" t="s">
        <v>93</v>
      </c>
      <c r="G956" t="s">
        <v>90</v>
      </c>
      <c r="H956" t="s">
        <v>8828</v>
      </c>
      <c r="I956" t="s">
        <v>6259</v>
      </c>
      <c r="J956" t="s">
        <v>158</v>
      </c>
      <c r="K956" s="318"/>
      <c r="L956">
        <v>45987</v>
      </c>
      <c r="M956" s="319">
        <v>46000</v>
      </c>
      <c r="N956" s="318">
        <v>12</v>
      </c>
      <c r="O956" s="318"/>
      <c r="P956" s="318"/>
      <c r="Q956" s="319"/>
      <c r="R956" s="318"/>
      <c r="AA956" s="318" t="s">
        <v>78</v>
      </c>
      <c r="AB956" s="318">
        <v>50043405</v>
      </c>
      <c r="AC956" s="318" t="s">
        <v>79</v>
      </c>
      <c r="AD956" t="s">
        <v>7660</v>
      </c>
      <c r="AE956" s="318">
        <v>21</v>
      </c>
      <c r="AF956" s="320">
        <v>161296</v>
      </c>
      <c r="AG956" s="318">
        <v>27</v>
      </c>
      <c r="AH956" s="320"/>
    </row>
    <row r="957" spans="1:34">
      <c r="A957" t="s">
        <v>3004</v>
      </c>
      <c r="B957" s="1">
        <v>45978</v>
      </c>
      <c r="C957">
        <v>11</v>
      </c>
      <c r="D957">
        <v>520718</v>
      </c>
      <c r="E957" t="s">
        <v>9597</v>
      </c>
      <c r="F957" t="s">
        <v>93</v>
      </c>
      <c r="G957" t="s">
        <v>90</v>
      </c>
      <c r="H957" t="s">
        <v>9598</v>
      </c>
      <c r="I957" t="s">
        <v>7704</v>
      </c>
      <c r="J957" t="s">
        <v>151</v>
      </c>
      <c r="K957" s="318"/>
      <c r="L957" t="s">
        <v>391</v>
      </c>
      <c r="M957" s="319">
        <v>45979</v>
      </c>
      <c r="N957" s="318">
        <v>11</v>
      </c>
      <c r="O957" s="318"/>
      <c r="P957" s="318"/>
      <c r="Q957" s="319"/>
      <c r="R957" s="318"/>
      <c r="AA957" s="318" t="s">
        <v>77</v>
      </c>
      <c r="AB957" s="318">
        <v>50043497</v>
      </c>
      <c r="AC957" s="318" t="s">
        <v>101</v>
      </c>
      <c r="AD957" t="s">
        <v>7660</v>
      </c>
      <c r="AE957" s="318">
        <v>27</v>
      </c>
      <c r="AF957" s="320">
        <v>19323</v>
      </c>
      <c r="AG957" s="318"/>
      <c r="AH957" s="320"/>
    </row>
    <row r="958" spans="1:34">
      <c r="A958" t="s">
        <v>3005</v>
      </c>
      <c r="B958" s="1">
        <v>45978</v>
      </c>
      <c r="C958">
        <v>11</v>
      </c>
      <c r="D958">
        <v>520719</v>
      </c>
      <c r="E958" t="s">
        <v>9599</v>
      </c>
      <c r="F958" t="s">
        <v>93</v>
      </c>
      <c r="G958" t="s">
        <v>90</v>
      </c>
      <c r="H958" t="s">
        <v>9600</v>
      </c>
      <c r="I958" t="s">
        <v>7883</v>
      </c>
      <c r="J958" t="s">
        <v>158</v>
      </c>
      <c r="K958" s="318"/>
      <c r="L958">
        <v>45994</v>
      </c>
      <c r="M958" s="319">
        <v>46037</v>
      </c>
      <c r="N958" s="318">
        <v>1</v>
      </c>
      <c r="O958" s="318"/>
      <c r="P958" s="318"/>
      <c r="Q958" s="319"/>
      <c r="R958" s="318"/>
      <c r="AA958" s="318" t="s">
        <v>182</v>
      </c>
      <c r="AB958" s="318">
        <v>50043555</v>
      </c>
      <c r="AC958" s="318" t="s">
        <v>35</v>
      </c>
      <c r="AD958" t="s">
        <v>7660</v>
      </c>
      <c r="AE958" s="318">
        <v>27</v>
      </c>
      <c r="AF958" s="320">
        <v>212984</v>
      </c>
      <c r="AG958" s="318">
        <v>106</v>
      </c>
      <c r="AH958" s="320"/>
    </row>
    <row r="959" spans="1:34">
      <c r="A959" t="s">
        <v>3010</v>
      </c>
      <c r="B959" s="1">
        <v>45978</v>
      </c>
      <c r="C959">
        <v>11</v>
      </c>
      <c r="D959">
        <v>520721</v>
      </c>
      <c r="E959" t="s">
        <v>9601</v>
      </c>
      <c r="F959" t="s">
        <v>6574</v>
      </c>
      <c r="G959" t="s">
        <v>58</v>
      </c>
      <c r="H959" t="s">
        <v>9602</v>
      </c>
      <c r="I959" t="s">
        <v>9232</v>
      </c>
      <c r="J959" t="s">
        <v>158</v>
      </c>
      <c r="K959" s="318"/>
      <c r="L959">
        <v>45986</v>
      </c>
      <c r="M959" s="319">
        <v>45999</v>
      </c>
      <c r="N959" s="318">
        <v>12</v>
      </c>
      <c r="O959" s="318"/>
      <c r="P959" s="318"/>
      <c r="Q959" s="319"/>
      <c r="R959" s="318"/>
      <c r="AA959" s="318" t="s">
        <v>182</v>
      </c>
      <c r="AB959" s="318">
        <v>50043421</v>
      </c>
      <c r="AC959" s="318" t="s">
        <v>35</v>
      </c>
      <c r="AD959" t="s">
        <v>7669</v>
      </c>
      <c r="AE959" s="318">
        <v>48</v>
      </c>
      <c r="AF959" s="320">
        <v>212651</v>
      </c>
      <c r="AG959" s="318">
        <v>10</v>
      </c>
      <c r="AH959" s="320"/>
    </row>
    <row r="960" spans="1:34">
      <c r="A960" t="s">
        <v>3013</v>
      </c>
      <c r="B960" s="1">
        <v>45978</v>
      </c>
      <c r="C960">
        <v>11</v>
      </c>
      <c r="D960">
        <v>520722</v>
      </c>
      <c r="E960" t="s">
        <v>9603</v>
      </c>
      <c r="F960" t="s">
        <v>6574</v>
      </c>
      <c r="G960" t="s">
        <v>7727</v>
      </c>
      <c r="H960" t="s">
        <v>9604</v>
      </c>
      <c r="I960" t="s">
        <v>9355</v>
      </c>
      <c r="J960" t="s">
        <v>158</v>
      </c>
      <c r="K960" s="318"/>
      <c r="L960">
        <v>45981</v>
      </c>
      <c r="M960" s="319">
        <v>46000</v>
      </c>
      <c r="N960" s="318">
        <v>12</v>
      </c>
      <c r="O960" s="318"/>
      <c r="P960" s="318"/>
      <c r="Q960" s="319"/>
      <c r="R960" s="318"/>
      <c r="AA960" s="318" t="s">
        <v>78</v>
      </c>
      <c r="AB960" s="318">
        <v>50043508</v>
      </c>
      <c r="AC960" s="318" t="s">
        <v>79</v>
      </c>
      <c r="AD960" t="s">
        <v>7669</v>
      </c>
      <c r="AE960" s="318">
        <v>48</v>
      </c>
      <c r="AF960" s="320">
        <v>173264</v>
      </c>
      <c r="AG960" s="318">
        <v>25</v>
      </c>
      <c r="AH960" s="320"/>
    </row>
    <row r="961" spans="1:34">
      <c r="A961" t="s">
        <v>3016</v>
      </c>
      <c r="B961" s="1">
        <v>45979</v>
      </c>
      <c r="C961">
        <v>11</v>
      </c>
      <c r="D961">
        <v>520723</v>
      </c>
      <c r="E961" t="s">
        <v>9605</v>
      </c>
      <c r="F961" t="s">
        <v>93</v>
      </c>
      <c r="G961" t="s">
        <v>7773</v>
      </c>
      <c r="H961" t="s">
        <v>9606</v>
      </c>
      <c r="I961" t="s">
        <v>8734</v>
      </c>
      <c r="J961" t="s">
        <v>1129</v>
      </c>
      <c r="K961" s="318"/>
      <c r="L961">
        <v>45987</v>
      </c>
      <c r="M961" s="319">
        <v>46000</v>
      </c>
      <c r="N961" s="318">
        <v>12</v>
      </c>
      <c r="O961" s="318"/>
      <c r="P961" s="318"/>
      <c r="Q961" s="319"/>
      <c r="R961" s="318"/>
      <c r="AA961" s="318" t="s">
        <v>78</v>
      </c>
      <c r="AB961" s="318">
        <v>50043710</v>
      </c>
      <c r="AC961" s="318" t="s">
        <v>79</v>
      </c>
      <c r="AD961" t="s">
        <v>7660</v>
      </c>
      <c r="AE961" s="318">
        <v>23</v>
      </c>
      <c r="AF961" s="320">
        <v>129778</v>
      </c>
      <c r="AG961" s="318">
        <v>29</v>
      </c>
      <c r="AH961" s="320"/>
    </row>
    <row r="962" spans="1:34">
      <c r="A962" t="s">
        <v>3019</v>
      </c>
      <c r="B962" s="1">
        <v>45979</v>
      </c>
      <c r="C962">
        <v>11</v>
      </c>
      <c r="D962">
        <v>520724</v>
      </c>
      <c r="E962" t="s">
        <v>9057</v>
      </c>
      <c r="F962" t="s">
        <v>93</v>
      </c>
      <c r="G962" t="s">
        <v>752</v>
      </c>
      <c r="H962" t="s">
        <v>9058</v>
      </c>
      <c r="I962" t="s">
        <v>7800</v>
      </c>
      <c r="J962" t="s">
        <v>8376</v>
      </c>
      <c r="K962" s="318"/>
      <c r="L962" t="s">
        <v>391</v>
      </c>
      <c r="M962" s="319">
        <v>45980</v>
      </c>
      <c r="N962" s="318">
        <v>11</v>
      </c>
      <c r="O962" s="318"/>
      <c r="P962" s="318"/>
      <c r="Q962" s="319"/>
      <c r="R962" s="318"/>
      <c r="AA962" s="318" t="s">
        <v>77</v>
      </c>
      <c r="AB962" s="318">
        <v>50043836</v>
      </c>
      <c r="AC962" s="318" t="s">
        <v>101</v>
      </c>
      <c r="AD962" t="s">
        <v>7660</v>
      </c>
      <c r="AE962" s="318">
        <v>20</v>
      </c>
      <c r="AF962" s="320">
        <v>32653</v>
      </c>
      <c r="AG962" s="318"/>
      <c r="AH962" s="320"/>
    </row>
    <row r="963" spans="1:34">
      <c r="A963" t="s">
        <v>3022</v>
      </c>
      <c r="B963" s="1">
        <v>45979</v>
      </c>
      <c r="C963">
        <v>11</v>
      </c>
      <c r="D963">
        <v>520725</v>
      </c>
      <c r="E963" t="s">
        <v>9607</v>
      </c>
      <c r="F963" t="s">
        <v>93</v>
      </c>
      <c r="G963" t="s">
        <v>7773</v>
      </c>
      <c r="H963" t="s">
        <v>9608</v>
      </c>
      <c r="I963" t="s">
        <v>7883</v>
      </c>
      <c r="J963" t="s">
        <v>158</v>
      </c>
      <c r="K963" s="318"/>
      <c r="L963">
        <v>45994</v>
      </c>
      <c r="M963" s="319">
        <v>46007</v>
      </c>
      <c r="N963" s="318">
        <v>12</v>
      </c>
      <c r="O963" s="318"/>
      <c r="P963" s="318"/>
      <c r="Q963" s="319"/>
      <c r="R963" s="318"/>
      <c r="AA963" s="318" t="s">
        <v>199</v>
      </c>
      <c r="AB963" s="318">
        <v>50043767</v>
      </c>
      <c r="AC963" s="318" t="s">
        <v>44</v>
      </c>
      <c r="AD963" t="s">
        <v>7660</v>
      </c>
      <c r="AE963" s="318">
        <v>20</v>
      </c>
      <c r="AF963" s="320">
        <v>158428</v>
      </c>
      <c r="AG963" s="318">
        <v>58</v>
      </c>
      <c r="AH963" s="320"/>
    </row>
    <row r="964" spans="1:34">
      <c r="A964" t="s">
        <v>3025</v>
      </c>
      <c r="B964" s="1">
        <v>45979</v>
      </c>
      <c r="C964">
        <v>11</v>
      </c>
      <c r="D964">
        <v>520726</v>
      </c>
      <c r="E964" t="s">
        <v>9436</v>
      </c>
      <c r="F964" t="s">
        <v>93</v>
      </c>
      <c r="G964" t="s">
        <v>8386</v>
      </c>
      <c r="H964" t="s">
        <v>9437</v>
      </c>
      <c r="I964" t="s">
        <v>7704</v>
      </c>
      <c r="J964" t="s">
        <v>3641</v>
      </c>
      <c r="K964" s="318"/>
      <c r="L964" t="s">
        <v>391</v>
      </c>
      <c r="M964" s="319">
        <v>45986</v>
      </c>
      <c r="N964" s="318">
        <v>11</v>
      </c>
      <c r="O964" s="318"/>
      <c r="P964" s="318"/>
      <c r="Q964" s="319"/>
      <c r="R964" s="318"/>
      <c r="AA964" s="318" t="s">
        <v>78</v>
      </c>
      <c r="AB964" s="318">
        <v>50043719</v>
      </c>
      <c r="AC964" s="318" t="s">
        <v>79</v>
      </c>
      <c r="AD964" t="s">
        <v>7660</v>
      </c>
      <c r="AE964" s="318">
        <v>23</v>
      </c>
      <c r="AF964" s="320">
        <v>32096</v>
      </c>
      <c r="AG964" s="318"/>
      <c r="AH964" s="320"/>
    </row>
    <row r="965" spans="1:34">
      <c r="A965" t="s">
        <v>3031</v>
      </c>
      <c r="B965" s="1">
        <v>45980</v>
      </c>
      <c r="C965">
        <v>11</v>
      </c>
      <c r="D965">
        <v>520728</v>
      </c>
      <c r="E965" t="s">
        <v>9042</v>
      </c>
      <c r="F965" t="s">
        <v>93</v>
      </c>
      <c r="G965" t="s">
        <v>7860</v>
      </c>
      <c r="H965" t="s">
        <v>9043</v>
      </c>
      <c r="I965" t="s">
        <v>6259</v>
      </c>
      <c r="J965" t="s">
        <v>8376</v>
      </c>
      <c r="K965" s="318"/>
      <c r="L965" t="s">
        <v>391</v>
      </c>
      <c r="M965" s="319">
        <v>45988</v>
      </c>
      <c r="N965" s="318">
        <v>11</v>
      </c>
      <c r="O965" s="318"/>
      <c r="P965" s="318"/>
      <c r="Q965" s="319"/>
      <c r="R965" s="318"/>
      <c r="AA965" s="318" t="s">
        <v>78</v>
      </c>
      <c r="AB965" s="318">
        <v>50044128</v>
      </c>
      <c r="AC965" s="318" t="s">
        <v>79</v>
      </c>
      <c r="AD965" t="s">
        <v>7669</v>
      </c>
      <c r="AE965" s="318">
        <v>21</v>
      </c>
      <c r="AF965" s="320">
        <v>20628</v>
      </c>
      <c r="AG965" s="318"/>
      <c r="AH965" s="320"/>
    </row>
    <row r="966" spans="1:34">
      <c r="A966" t="s">
        <v>3034</v>
      </c>
      <c r="B966" s="1">
        <v>45980</v>
      </c>
      <c r="C966">
        <v>11</v>
      </c>
      <c r="D966">
        <v>520729</v>
      </c>
      <c r="E966" t="s">
        <v>9255</v>
      </c>
      <c r="F966" t="s">
        <v>93</v>
      </c>
      <c r="G966" t="s">
        <v>752</v>
      </c>
      <c r="H966" t="s">
        <v>9256</v>
      </c>
      <c r="I966" t="s">
        <v>9215</v>
      </c>
      <c r="J966" t="s">
        <v>3093</v>
      </c>
      <c r="K966" s="318"/>
      <c r="L966" t="s">
        <v>391</v>
      </c>
      <c r="M966" s="319">
        <v>46003</v>
      </c>
      <c r="N966" s="318">
        <v>12</v>
      </c>
      <c r="O966" s="318"/>
      <c r="P966" s="318"/>
      <c r="Q966" s="319"/>
      <c r="R966" s="318"/>
      <c r="AA966" s="318" t="s">
        <v>78</v>
      </c>
      <c r="AB966" s="318">
        <v>50043883</v>
      </c>
      <c r="AC966" s="318" t="s">
        <v>79</v>
      </c>
      <c r="AD966" t="s">
        <v>7660</v>
      </c>
      <c r="AE966" s="318">
        <v>27</v>
      </c>
      <c r="AF966" s="320">
        <v>47443</v>
      </c>
      <c r="AG966" s="318"/>
      <c r="AH966" s="320"/>
    </row>
    <row r="967" spans="1:34">
      <c r="A967" t="s">
        <v>3037</v>
      </c>
      <c r="B967" s="1">
        <v>45980</v>
      </c>
      <c r="C967">
        <v>11</v>
      </c>
      <c r="D967">
        <v>520730</v>
      </c>
      <c r="E967" t="s">
        <v>9609</v>
      </c>
      <c r="F967" t="s">
        <v>93</v>
      </c>
      <c r="G967" t="s">
        <v>7778</v>
      </c>
      <c r="H967" t="s">
        <v>9610</v>
      </c>
      <c r="I967" t="s">
        <v>9446</v>
      </c>
      <c r="J967" t="s">
        <v>158</v>
      </c>
      <c r="K967" s="318"/>
      <c r="L967">
        <v>45986</v>
      </c>
      <c r="M967" s="319">
        <v>46006</v>
      </c>
      <c r="N967" s="318">
        <v>12</v>
      </c>
      <c r="O967" s="318"/>
      <c r="P967" s="318"/>
      <c r="Q967" s="319"/>
      <c r="R967" s="318"/>
      <c r="AA967" s="318" t="s">
        <v>78</v>
      </c>
      <c r="AB967" s="318">
        <v>50044062</v>
      </c>
      <c r="AC967" s="318" t="s">
        <v>79</v>
      </c>
      <c r="AD967" t="s">
        <v>7669</v>
      </c>
      <c r="AE967" s="318">
        <v>20</v>
      </c>
      <c r="AF967" s="320">
        <v>218900</v>
      </c>
      <c r="AG967" s="318">
        <v>52</v>
      </c>
      <c r="AH967" s="320"/>
    </row>
    <row r="968" spans="1:34">
      <c r="A968" t="s">
        <v>3040</v>
      </c>
      <c r="B968" s="1">
        <v>45980</v>
      </c>
      <c r="C968">
        <v>11</v>
      </c>
      <c r="D968">
        <v>520731</v>
      </c>
      <c r="E968" t="s">
        <v>9611</v>
      </c>
      <c r="F968" t="s">
        <v>93</v>
      </c>
      <c r="G968" t="s">
        <v>7696</v>
      </c>
      <c r="H968" t="s">
        <v>9612</v>
      </c>
      <c r="I968" t="s">
        <v>7668</v>
      </c>
      <c r="J968" t="s">
        <v>158</v>
      </c>
      <c r="K968" s="318"/>
      <c r="L968">
        <v>45996</v>
      </c>
      <c r="M968" s="319">
        <v>46007</v>
      </c>
      <c r="N968" s="318">
        <v>12</v>
      </c>
      <c r="O968" s="318"/>
      <c r="P968" s="318"/>
      <c r="Q968" s="319"/>
      <c r="R968" s="318"/>
      <c r="AA968" s="318" t="s">
        <v>78</v>
      </c>
      <c r="AB968" s="318">
        <v>50043943</v>
      </c>
      <c r="AC968" s="318" t="s">
        <v>79</v>
      </c>
      <c r="AD968" t="s">
        <v>7660</v>
      </c>
      <c r="AE968" s="318">
        <v>21</v>
      </c>
      <c r="AF968" s="320">
        <v>151905</v>
      </c>
      <c r="AG968" s="318">
        <v>23</v>
      </c>
      <c r="AH968" s="320"/>
    </row>
    <row r="969" spans="1:34">
      <c r="A969" t="s">
        <v>3043</v>
      </c>
      <c r="B969" s="1">
        <v>45980</v>
      </c>
      <c r="C969">
        <v>11</v>
      </c>
      <c r="D969">
        <v>520732</v>
      </c>
      <c r="E969" t="s">
        <v>9613</v>
      </c>
      <c r="F969" t="s">
        <v>6574</v>
      </c>
      <c r="G969" t="s">
        <v>58</v>
      </c>
      <c r="H969" t="s">
        <v>9614</v>
      </c>
      <c r="I969" t="s">
        <v>9232</v>
      </c>
      <c r="J969" t="s">
        <v>158</v>
      </c>
      <c r="K969" s="318"/>
      <c r="L969">
        <v>45986</v>
      </c>
      <c r="M969" s="319">
        <v>46000</v>
      </c>
      <c r="N969" s="318">
        <v>12</v>
      </c>
      <c r="O969" s="318"/>
      <c r="P969" s="318"/>
      <c r="Q969" s="319"/>
      <c r="R969" s="318"/>
      <c r="AA969" s="318" t="s">
        <v>199</v>
      </c>
      <c r="AB969" s="318">
        <v>50043799</v>
      </c>
      <c r="AC969" s="318" t="s">
        <v>44</v>
      </c>
      <c r="AD969" t="s">
        <v>7669</v>
      </c>
      <c r="AE969" s="318">
        <v>46</v>
      </c>
      <c r="AF969" s="320">
        <v>211792</v>
      </c>
      <c r="AG969" s="318">
        <v>56</v>
      </c>
      <c r="AH969" s="320"/>
    </row>
    <row r="970" spans="1:34">
      <c r="A970" t="s">
        <v>3046</v>
      </c>
      <c r="B970" s="1">
        <v>45980</v>
      </c>
      <c r="C970">
        <v>11</v>
      </c>
      <c r="D970">
        <v>520733</v>
      </c>
      <c r="E970" t="s">
        <v>8686</v>
      </c>
      <c r="F970" t="s">
        <v>93</v>
      </c>
      <c r="G970" t="s">
        <v>90</v>
      </c>
      <c r="H970" t="s">
        <v>8687</v>
      </c>
      <c r="I970" t="s">
        <v>93</v>
      </c>
      <c r="J970" t="s">
        <v>151</v>
      </c>
      <c r="K970" s="318"/>
      <c r="L970" t="s">
        <v>391</v>
      </c>
      <c r="M970" s="319">
        <v>45982</v>
      </c>
      <c r="N970" s="318">
        <v>11</v>
      </c>
      <c r="O970" s="318"/>
      <c r="P970" s="318"/>
      <c r="Q970" s="319"/>
      <c r="R970" s="318"/>
      <c r="AA970" s="318" t="s">
        <v>77</v>
      </c>
      <c r="AB970" s="318">
        <v>50043904</v>
      </c>
      <c r="AC970" s="318" t="s">
        <v>101</v>
      </c>
      <c r="AD970" t="s">
        <v>7660</v>
      </c>
      <c r="AE970" s="318">
        <v>23</v>
      </c>
      <c r="AF970" s="320">
        <v>19475</v>
      </c>
      <c r="AG970" s="318"/>
      <c r="AH970" s="320"/>
    </row>
    <row r="971" spans="1:34">
      <c r="A971" t="s">
        <v>3047</v>
      </c>
      <c r="B971" s="1">
        <v>45980</v>
      </c>
      <c r="C971">
        <v>11</v>
      </c>
      <c r="D971">
        <v>520734</v>
      </c>
      <c r="E971" t="s">
        <v>8336</v>
      </c>
      <c r="F971" t="s">
        <v>93</v>
      </c>
      <c r="G971" t="s">
        <v>7879</v>
      </c>
      <c r="H971" t="s">
        <v>8337</v>
      </c>
      <c r="I971" t="s">
        <v>7769</v>
      </c>
      <c r="J971" t="s">
        <v>151</v>
      </c>
      <c r="K971" s="318"/>
      <c r="L971" t="s">
        <v>391</v>
      </c>
      <c r="M971" s="319">
        <v>45996</v>
      </c>
      <c r="N971" s="318">
        <v>12</v>
      </c>
      <c r="O971" s="318"/>
      <c r="P971" s="318"/>
      <c r="Q971" s="319"/>
      <c r="R971" s="318"/>
      <c r="AA971" s="318" t="s">
        <v>78</v>
      </c>
      <c r="AB971" s="318">
        <v>50044155</v>
      </c>
      <c r="AC971" s="318" t="s">
        <v>79</v>
      </c>
      <c r="AD971" t="s">
        <v>7660</v>
      </c>
      <c r="AE971" s="318">
        <v>27</v>
      </c>
      <c r="AF971" s="320">
        <v>53893</v>
      </c>
      <c r="AG971" s="318"/>
      <c r="AH971" s="320"/>
    </row>
    <row r="972" spans="1:34">
      <c r="A972" t="s">
        <v>3050</v>
      </c>
      <c r="B972" s="1">
        <v>45980</v>
      </c>
      <c r="C972">
        <v>11</v>
      </c>
      <c r="D972">
        <v>520735</v>
      </c>
      <c r="E972" t="s">
        <v>9366</v>
      </c>
      <c r="F972" t="s">
        <v>93</v>
      </c>
      <c r="G972" t="s">
        <v>7773</v>
      </c>
      <c r="H972" t="s">
        <v>9367</v>
      </c>
      <c r="I972" t="s">
        <v>7668</v>
      </c>
      <c r="J972" t="s">
        <v>3093</v>
      </c>
      <c r="K972" s="318"/>
      <c r="L972" t="s">
        <v>391</v>
      </c>
      <c r="M972" s="319">
        <v>46009</v>
      </c>
      <c r="N972" s="318">
        <v>12</v>
      </c>
      <c r="O972" s="318"/>
      <c r="P972" s="318"/>
      <c r="Q972" s="319"/>
      <c r="R972" s="318"/>
      <c r="AA972" s="318" t="s">
        <v>182</v>
      </c>
      <c r="AB972" s="318">
        <v>50044319</v>
      </c>
      <c r="AC972" s="318" t="s">
        <v>35</v>
      </c>
      <c r="AD972" t="s">
        <v>7660</v>
      </c>
      <c r="AE972" s="318">
        <v>27</v>
      </c>
      <c r="AF972" s="320">
        <v>44154</v>
      </c>
      <c r="AG972" s="318"/>
      <c r="AH972" s="320"/>
    </row>
    <row r="973" spans="1:34">
      <c r="A973" t="s">
        <v>3053</v>
      </c>
      <c r="B973" s="1">
        <v>45980</v>
      </c>
      <c r="C973">
        <v>11</v>
      </c>
      <c r="D973">
        <v>520736</v>
      </c>
      <c r="E973" t="s">
        <v>9615</v>
      </c>
      <c r="F973" t="s">
        <v>93</v>
      </c>
      <c r="G973" t="s">
        <v>752</v>
      </c>
      <c r="H973" t="s">
        <v>9616</v>
      </c>
      <c r="I973" t="s">
        <v>7668</v>
      </c>
      <c r="J973" t="s">
        <v>8804</v>
      </c>
      <c r="K973" s="318"/>
      <c r="L973">
        <v>45996</v>
      </c>
      <c r="M973" s="319">
        <v>46003</v>
      </c>
      <c r="N973" s="318">
        <v>12</v>
      </c>
      <c r="O973" s="318"/>
      <c r="P973" s="318"/>
      <c r="Q973" s="319"/>
      <c r="R973" s="318"/>
      <c r="AA973" s="318" t="s">
        <v>78</v>
      </c>
      <c r="AB973" s="318">
        <v>50044163</v>
      </c>
      <c r="AC973" s="318" t="s">
        <v>79</v>
      </c>
      <c r="AD973" t="s">
        <v>7660</v>
      </c>
      <c r="AE973" s="318">
        <v>27</v>
      </c>
      <c r="AF973" s="320">
        <v>355523</v>
      </c>
      <c r="AG973" s="318">
        <v>97</v>
      </c>
      <c r="AH973" s="320"/>
    </row>
    <row r="974" spans="1:34">
      <c r="A974" t="s">
        <v>3056</v>
      </c>
      <c r="B974" s="1">
        <v>45980</v>
      </c>
      <c r="C974">
        <v>11</v>
      </c>
      <c r="D974">
        <v>520737</v>
      </c>
      <c r="E974" t="s">
        <v>9617</v>
      </c>
      <c r="F974" t="s">
        <v>93</v>
      </c>
      <c r="G974" t="s">
        <v>7696</v>
      </c>
      <c r="H974" t="s">
        <v>9618</v>
      </c>
      <c r="I974" t="s">
        <v>7668</v>
      </c>
      <c r="J974" t="s">
        <v>8804</v>
      </c>
      <c r="K974" s="318"/>
      <c r="L974">
        <v>45996</v>
      </c>
      <c r="M974" s="319">
        <v>46008</v>
      </c>
      <c r="N974" s="318">
        <v>12</v>
      </c>
      <c r="O974" s="318"/>
      <c r="P974" s="318"/>
      <c r="Q974" s="319"/>
      <c r="R974" s="318"/>
      <c r="AA974" s="318" t="s">
        <v>78</v>
      </c>
      <c r="AB974" s="318">
        <v>50044132</v>
      </c>
      <c r="AC974" s="318" t="s">
        <v>79</v>
      </c>
      <c r="AD974" t="s">
        <v>7660</v>
      </c>
      <c r="AE974" s="318">
        <v>27</v>
      </c>
      <c r="AF974" s="320">
        <v>228745</v>
      </c>
      <c r="AG974" s="318">
        <v>51</v>
      </c>
      <c r="AH974" s="320"/>
    </row>
    <row r="975" spans="1:34">
      <c r="A975" t="s">
        <v>3059</v>
      </c>
      <c r="B975" s="1">
        <v>45980</v>
      </c>
      <c r="C975">
        <v>11</v>
      </c>
      <c r="D975">
        <v>520738</v>
      </c>
      <c r="E975" t="s">
        <v>9619</v>
      </c>
      <c r="F975" t="s">
        <v>93</v>
      </c>
      <c r="G975" t="s">
        <v>7879</v>
      </c>
      <c r="H975" t="s">
        <v>9620</v>
      </c>
      <c r="I975" t="s">
        <v>7698</v>
      </c>
      <c r="J975" t="s">
        <v>158</v>
      </c>
      <c r="K975" s="318"/>
      <c r="L975">
        <v>45987</v>
      </c>
      <c r="M975" s="319">
        <v>46015</v>
      </c>
      <c r="N975" s="318">
        <v>12</v>
      </c>
      <c r="O975" s="318"/>
      <c r="P975" s="318"/>
      <c r="Q975" s="319"/>
      <c r="R975" s="318"/>
      <c r="AA975" s="318" t="s">
        <v>182</v>
      </c>
      <c r="AB975" s="318">
        <v>50044114</v>
      </c>
      <c r="AC975" s="318" t="s">
        <v>35</v>
      </c>
      <c r="AD975" t="s">
        <v>7660</v>
      </c>
      <c r="AE975" s="318">
        <v>27</v>
      </c>
      <c r="AF975" s="320">
        <v>212841</v>
      </c>
      <c r="AG975" s="318">
        <v>192</v>
      </c>
      <c r="AH975" s="320"/>
    </row>
    <row r="976" spans="1:34">
      <c r="A976" t="s">
        <v>3062</v>
      </c>
      <c r="B976" s="1">
        <v>45980</v>
      </c>
      <c r="C976">
        <v>11</v>
      </c>
      <c r="D976">
        <v>520739</v>
      </c>
      <c r="E976" t="s">
        <v>9621</v>
      </c>
      <c r="F976" t="s">
        <v>93</v>
      </c>
      <c r="G976" t="s">
        <v>752</v>
      </c>
      <c r="H976" t="s">
        <v>9622</v>
      </c>
      <c r="I976" t="s">
        <v>7698</v>
      </c>
      <c r="J976" t="s">
        <v>158</v>
      </c>
      <c r="K976" s="318"/>
      <c r="L976">
        <v>45987</v>
      </c>
      <c r="M976" s="319">
        <v>46013</v>
      </c>
      <c r="N976" s="318">
        <v>12</v>
      </c>
      <c r="O976" s="318"/>
      <c r="P976" s="318"/>
      <c r="Q976" s="319"/>
      <c r="R976" s="318"/>
      <c r="AA976" s="318" t="s">
        <v>182</v>
      </c>
      <c r="AB976" s="318">
        <v>50044340</v>
      </c>
      <c r="AC976" s="318" t="s">
        <v>35</v>
      </c>
      <c r="AD976" t="s">
        <v>7660</v>
      </c>
      <c r="AE976" s="318">
        <v>27</v>
      </c>
      <c r="AF976" s="320">
        <v>201290</v>
      </c>
      <c r="AG976" s="318">
        <v>133</v>
      </c>
      <c r="AH976" s="320"/>
    </row>
    <row r="977" spans="1:34">
      <c r="A977" t="s">
        <v>3065</v>
      </c>
      <c r="B977" s="1">
        <v>45981</v>
      </c>
      <c r="C977">
        <v>11</v>
      </c>
      <c r="D977">
        <v>520740</v>
      </c>
      <c r="E977" t="s">
        <v>9623</v>
      </c>
      <c r="F977" t="s">
        <v>93</v>
      </c>
      <c r="G977" t="s">
        <v>759</v>
      </c>
      <c r="H977" t="s">
        <v>9624</v>
      </c>
      <c r="I977" t="s">
        <v>9412</v>
      </c>
      <c r="J977" t="s">
        <v>158</v>
      </c>
      <c r="K977" s="318"/>
      <c r="L977">
        <v>45992</v>
      </c>
      <c r="M977" s="319">
        <v>46006</v>
      </c>
      <c r="N977" s="318">
        <v>12</v>
      </c>
      <c r="O977" s="318"/>
      <c r="P977" s="318"/>
      <c r="Q977" s="319"/>
      <c r="R977" s="318"/>
      <c r="AA977" s="318" t="s">
        <v>78</v>
      </c>
      <c r="AB977" s="318">
        <v>50045107</v>
      </c>
      <c r="AC977" s="318" t="s">
        <v>79</v>
      </c>
      <c r="AD977" t="s">
        <v>7660</v>
      </c>
      <c r="AE977" s="318">
        <v>21</v>
      </c>
      <c r="AF977" s="320">
        <v>218569</v>
      </c>
      <c r="AG977" s="318">
        <v>10</v>
      </c>
      <c r="AH977" s="320"/>
    </row>
    <row r="978" spans="1:34">
      <c r="A978" t="s">
        <v>3068</v>
      </c>
      <c r="B978" s="1">
        <v>45981</v>
      </c>
      <c r="C978">
        <v>11</v>
      </c>
      <c r="D978">
        <v>520741</v>
      </c>
      <c r="E978" t="s">
        <v>9625</v>
      </c>
      <c r="F978" t="s">
        <v>6574</v>
      </c>
      <c r="G978" t="s">
        <v>58</v>
      </c>
      <c r="H978" t="s">
        <v>9626</v>
      </c>
      <c r="I978" t="s">
        <v>7834</v>
      </c>
      <c r="J978" t="s">
        <v>8804</v>
      </c>
      <c r="K978" s="318"/>
      <c r="L978">
        <v>45994</v>
      </c>
      <c r="M978" s="319">
        <v>46003</v>
      </c>
      <c r="N978" s="318">
        <v>12</v>
      </c>
      <c r="O978" s="318"/>
      <c r="P978" s="318"/>
      <c r="Q978" s="319"/>
      <c r="R978" s="318"/>
      <c r="AA978" s="318" t="s">
        <v>78</v>
      </c>
      <c r="AB978" s="318">
        <v>50044636</v>
      </c>
      <c r="AC978" s="318" t="s">
        <v>79</v>
      </c>
      <c r="AD978" t="s">
        <v>7669</v>
      </c>
      <c r="AE978" s="318">
        <v>46</v>
      </c>
      <c r="AF978" s="320">
        <v>292884</v>
      </c>
      <c r="AG978" s="318">
        <v>219</v>
      </c>
      <c r="AH978" s="320"/>
    </row>
    <row r="979" spans="1:34">
      <c r="A979" t="s">
        <v>3072</v>
      </c>
      <c r="B979" s="1">
        <v>45981</v>
      </c>
      <c r="C979">
        <v>11</v>
      </c>
      <c r="D979">
        <v>520742</v>
      </c>
      <c r="E979" t="s">
        <v>9627</v>
      </c>
      <c r="F979" t="s">
        <v>6574</v>
      </c>
      <c r="G979" t="s">
        <v>7778</v>
      </c>
      <c r="H979" t="s">
        <v>9628</v>
      </c>
      <c r="I979" t="s">
        <v>7834</v>
      </c>
      <c r="J979" t="s">
        <v>8804</v>
      </c>
      <c r="K979" s="318"/>
      <c r="L979">
        <v>45986</v>
      </c>
      <c r="M979" s="319">
        <v>46002</v>
      </c>
      <c r="N979" s="318">
        <v>12</v>
      </c>
      <c r="O979" s="318"/>
      <c r="P979" s="318"/>
      <c r="Q979" s="319"/>
      <c r="R979" s="318"/>
      <c r="AA979" s="318" t="s">
        <v>78</v>
      </c>
      <c r="AB979" s="318">
        <v>50044651</v>
      </c>
      <c r="AC979" s="318" t="s">
        <v>79</v>
      </c>
      <c r="AD979" t="s">
        <v>7669</v>
      </c>
      <c r="AE979" s="318">
        <v>46</v>
      </c>
      <c r="AF979" s="320">
        <v>218567</v>
      </c>
      <c r="AG979" s="318">
        <v>92</v>
      </c>
      <c r="AH979" s="320"/>
    </row>
    <row r="980" spans="1:34">
      <c r="A980" t="s">
        <v>3075</v>
      </c>
      <c r="B980" s="1">
        <v>45981</v>
      </c>
      <c r="C980">
        <v>11</v>
      </c>
      <c r="D980">
        <v>520743</v>
      </c>
      <c r="E980" t="s">
        <v>9280</v>
      </c>
      <c r="F980" t="s">
        <v>6574</v>
      </c>
      <c r="G980" t="s">
        <v>7778</v>
      </c>
      <c r="H980" t="s">
        <v>9629</v>
      </c>
      <c r="I980" t="s">
        <v>9232</v>
      </c>
      <c r="J980" t="s">
        <v>8376</v>
      </c>
      <c r="K980" s="318"/>
      <c r="L980" t="s">
        <v>391</v>
      </c>
      <c r="M980" s="319">
        <v>46014</v>
      </c>
      <c r="N980" s="318">
        <v>12</v>
      </c>
      <c r="O980" s="318"/>
      <c r="P980" s="318"/>
      <c r="Q980" s="319"/>
      <c r="R980" s="318"/>
      <c r="AA980" s="318" t="s">
        <v>182</v>
      </c>
      <c r="AB980" s="318">
        <v>50044726</v>
      </c>
      <c r="AC980" s="318" t="s">
        <v>35</v>
      </c>
      <c r="AD980" t="s">
        <v>7669</v>
      </c>
      <c r="AE980" s="318">
        <v>46</v>
      </c>
      <c r="AF980" s="320">
        <v>40897</v>
      </c>
      <c r="AG980" s="318"/>
      <c r="AH980" s="320"/>
    </row>
    <row r="981" spans="1:34">
      <c r="A981" t="s">
        <v>3078</v>
      </c>
      <c r="B981" s="1">
        <v>45982</v>
      </c>
      <c r="C981">
        <v>11</v>
      </c>
      <c r="D981">
        <v>520744</v>
      </c>
      <c r="E981" t="s">
        <v>9630</v>
      </c>
      <c r="F981" t="s">
        <v>93</v>
      </c>
      <c r="G981" t="s">
        <v>7773</v>
      </c>
      <c r="H981" t="s">
        <v>9631</v>
      </c>
      <c r="I981" t="s">
        <v>7668</v>
      </c>
      <c r="J981" t="s">
        <v>8804</v>
      </c>
      <c r="K981" s="318"/>
      <c r="L981">
        <v>46001</v>
      </c>
      <c r="M981" s="319">
        <v>46016</v>
      </c>
      <c r="N981" s="318">
        <v>12</v>
      </c>
      <c r="O981" s="318"/>
      <c r="P981" s="318"/>
      <c r="Q981" s="319"/>
      <c r="R981" s="318"/>
      <c r="AA981" s="318" t="s">
        <v>182</v>
      </c>
      <c r="AB981" s="318">
        <v>50044901</v>
      </c>
      <c r="AC981" s="318" t="s">
        <v>35</v>
      </c>
      <c r="AD981" t="s">
        <v>7660</v>
      </c>
      <c r="AE981" s="318">
        <v>27</v>
      </c>
      <c r="AF981" s="320">
        <v>229939</v>
      </c>
      <c r="AG981" s="318">
        <v>106</v>
      </c>
      <c r="AH981" s="320"/>
    </row>
    <row r="982" spans="1:34">
      <c r="A982" t="s">
        <v>3081</v>
      </c>
      <c r="B982" s="1">
        <v>45982</v>
      </c>
      <c r="C982">
        <v>11</v>
      </c>
      <c r="D982">
        <v>520745</v>
      </c>
      <c r="E982" t="s">
        <v>9632</v>
      </c>
      <c r="F982" t="s">
        <v>93</v>
      </c>
      <c r="G982" t="s">
        <v>752</v>
      </c>
      <c r="H982" t="s">
        <v>8207</v>
      </c>
      <c r="I982" t="s">
        <v>7883</v>
      </c>
      <c r="J982" t="s">
        <v>158</v>
      </c>
      <c r="K982" s="318"/>
      <c r="L982">
        <v>45994</v>
      </c>
      <c r="M982" s="319">
        <v>46008</v>
      </c>
      <c r="N982" s="318">
        <v>12</v>
      </c>
      <c r="O982" s="318"/>
      <c r="P982" s="318"/>
      <c r="Q982" s="319"/>
      <c r="R982" s="318"/>
      <c r="AA982" s="318" t="s">
        <v>182</v>
      </c>
      <c r="AB982" s="318">
        <v>50044971</v>
      </c>
      <c r="AC982" s="318" t="s">
        <v>35</v>
      </c>
      <c r="AD982" t="s">
        <v>7660</v>
      </c>
      <c r="AE982" s="318">
        <v>27</v>
      </c>
      <c r="AF982" s="320">
        <v>138249</v>
      </c>
      <c r="AG982" s="318">
        <v>22</v>
      </c>
      <c r="AH982" s="320"/>
    </row>
    <row r="983" spans="1:34">
      <c r="A983" t="s">
        <v>3083</v>
      </c>
      <c r="B983" s="1">
        <v>45982</v>
      </c>
      <c r="C983">
        <v>11</v>
      </c>
      <c r="D983">
        <v>520746</v>
      </c>
      <c r="E983" t="s">
        <v>9633</v>
      </c>
      <c r="F983" t="s">
        <v>93</v>
      </c>
      <c r="G983" t="s">
        <v>7860</v>
      </c>
      <c r="H983" t="s">
        <v>9634</v>
      </c>
      <c r="I983" t="s">
        <v>9425</v>
      </c>
      <c r="J983" t="s">
        <v>158</v>
      </c>
      <c r="K983" s="318"/>
      <c r="L983">
        <v>45996</v>
      </c>
      <c r="M983" s="319">
        <v>46007</v>
      </c>
      <c r="N983" s="318">
        <v>12</v>
      </c>
      <c r="O983" s="318"/>
      <c r="P983" s="318"/>
      <c r="Q983" s="319"/>
      <c r="R983" s="318"/>
      <c r="AA983" s="318" t="s">
        <v>182</v>
      </c>
      <c r="AB983" s="318">
        <v>50045018</v>
      </c>
      <c r="AC983" s="318" t="s">
        <v>35</v>
      </c>
      <c r="AD983" t="s">
        <v>7669</v>
      </c>
      <c r="AE983" s="318">
        <v>27</v>
      </c>
      <c r="AF983" s="320">
        <v>210040</v>
      </c>
      <c r="AG983" s="318">
        <v>10</v>
      </c>
      <c r="AH983" s="320"/>
    </row>
    <row r="984" spans="1:34">
      <c r="A984" t="s">
        <v>3086</v>
      </c>
      <c r="B984" s="1">
        <v>45986</v>
      </c>
      <c r="C984">
        <v>11</v>
      </c>
      <c r="D984">
        <v>520747</v>
      </c>
      <c r="E984" t="s">
        <v>9635</v>
      </c>
      <c r="F984" t="s">
        <v>93</v>
      </c>
      <c r="G984" t="s">
        <v>7727</v>
      </c>
      <c r="H984" t="s">
        <v>9636</v>
      </c>
      <c r="I984" t="s">
        <v>9425</v>
      </c>
      <c r="J984" t="s">
        <v>158</v>
      </c>
      <c r="K984" s="318"/>
      <c r="L984">
        <v>45996</v>
      </c>
      <c r="M984" s="319">
        <v>46010</v>
      </c>
      <c r="N984" s="318">
        <v>12</v>
      </c>
      <c r="O984" s="318"/>
      <c r="P984" s="318"/>
      <c r="Q984" s="319"/>
      <c r="R984" s="318"/>
      <c r="AA984" s="318" t="s">
        <v>199</v>
      </c>
      <c r="AB984" s="318">
        <v>50045111</v>
      </c>
      <c r="AC984" s="318" t="s">
        <v>44</v>
      </c>
      <c r="AD984" t="s">
        <v>7669</v>
      </c>
      <c r="AE984" s="318">
        <v>20</v>
      </c>
      <c r="AF984" s="320">
        <v>248834</v>
      </c>
      <c r="AG984" s="318">
        <v>46</v>
      </c>
      <c r="AH984" s="320"/>
    </row>
    <row r="985" spans="1:34">
      <c r="A985" t="s">
        <v>3089</v>
      </c>
      <c r="B985" s="1">
        <v>45986</v>
      </c>
      <c r="C985">
        <v>11</v>
      </c>
      <c r="D985">
        <v>520748</v>
      </c>
      <c r="E985" t="s">
        <v>9637</v>
      </c>
      <c r="F985" t="s">
        <v>93</v>
      </c>
      <c r="G985" t="s">
        <v>7773</v>
      </c>
      <c r="H985" t="s">
        <v>9638</v>
      </c>
      <c r="I985" t="s">
        <v>9223</v>
      </c>
      <c r="J985" t="s">
        <v>1340</v>
      </c>
      <c r="K985" s="318"/>
      <c r="L985">
        <v>45992</v>
      </c>
      <c r="M985" s="319" t="s">
        <v>577</v>
      </c>
      <c r="N985" s="318"/>
      <c r="O985" s="318"/>
      <c r="P985" s="318"/>
      <c r="Q985" s="319"/>
      <c r="R985" s="318"/>
      <c r="AA985" s="318"/>
      <c r="AB985" s="318">
        <v>50045117</v>
      </c>
      <c r="AC985" s="318" t="s">
        <v>43</v>
      </c>
      <c r="AE985" s="318"/>
      <c r="AF985" s="320"/>
      <c r="AG985" s="318"/>
      <c r="AH985" s="320"/>
    </row>
    <row r="986" spans="1:34">
      <c r="A986" t="s">
        <v>3092</v>
      </c>
      <c r="B986" s="1">
        <v>45986</v>
      </c>
      <c r="C986">
        <v>11</v>
      </c>
      <c r="D986">
        <v>520749</v>
      </c>
      <c r="E986" t="s">
        <v>9639</v>
      </c>
      <c r="F986" t="s">
        <v>93</v>
      </c>
      <c r="G986" t="s">
        <v>7696</v>
      </c>
      <c r="H986" t="s">
        <v>9640</v>
      </c>
      <c r="I986" t="s">
        <v>6259</v>
      </c>
      <c r="J986" t="s">
        <v>158</v>
      </c>
      <c r="K986" s="318"/>
      <c r="L986">
        <v>45996</v>
      </c>
      <c r="M986" s="319">
        <v>46014</v>
      </c>
      <c r="N986" s="318">
        <v>12</v>
      </c>
      <c r="O986" s="318"/>
      <c r="P986" s="318"/>
      <c r="Q986" s="319"/>
      <c r="R986" s="318"/>
      <c r="AA986" s="318" t="s">
        <v>182</v>
      </c>
      <c r="AB986" s="318">
        <v>50045153</v>
      </c>
      <c r="AC986" s="318" t="s">
        <v>35</v>
      </c>
      <c r="AD986" t="s">
        <v>7660</v>
      </c>
      <c r="AE986" s="318">
        <v>21</v>
      </c>
      <c r="AF986" s="320">
        <v>191872</v>
      </c>
      <c r="AG986" s="318">
        <v>38</v>
      </c>
      <c r="AH986" s="320"/>
    </row>
    <row r="987" spans="1:34">
      <c r="A987" t="s">
        <v>3094</v>
      </c>
      <c r="B987" s="1">
        <v>45986</v>
      </c>
      <c r="C987">
        <v>11</v>
      </c>
      <c r="D987">
        <v>520750</v>
      </c>
      <c r="E987" t="s">
        <v>9641</v>
      </c>
      <c r="F987" t="s">
        <v>93</v>
      </c>
      <c r="G987" t="s">
        <v>90</v>
      </c>
      <c r="H987" t="s">
        <v>9642</v>
      </c>
      <c r="I987" t="s">
        <v>7668</v>
      </c>
      <c r="J987" t="s">
        <v>158</v>
      </c>
      <c r="K987" s="318"/>
      <c r="L987">
        <v>45996</v>
      </c>
      <c r="M987" s="319">
        <v>46010</v>
      </c>
      <c r="N987" s="318">
        <v>12</v>
      </c>
      <c r="O987" s="318"/>
      <c r="P987" s="318"/>
      <c r="Q987" s="319"/>
      <c r="R987" s="318"/>
      <c r="AA987" s="318" t="s">
        <v>78</v>
      </c>
      <c r="AB987" s="318">
        <v>50045160</v>
      </c>
      <c r="AC987" s="318" t="s">
        <v>79</v>
      </c>
      <c r="AD987" t="s">
        <v>7660</v>
      </c>
      <c r="AE987" s="318">
        <v>21</v>
      </c>
      <c r="AF987" s="320">
        <v>169216</v>
      </c>
      <c r="AG987" s="318">
        <v>10</v>
      </c>
      <c r="AH987" s="320"/>
    </row>
    <row r="988" spans="1:34">
      <c r="A988" t="s">
        <v>3098</v>
      </c>
      <c r="B988" s="1">
        <v>45986</v>
      </c>
      <c r="C988">
        <v>11</v>
      </c>
      <c r="D988">
        <v>520751</v>
      </c>
      <c r="E988" t="s">
        <v>9643</v>
      </c>
      <c r="F988" t="s">
        <v>6574</v>
      </c>
      <c r="G988" t="s">
        <v>7666</v>
      </c>
      <c r="H988" t="s">
        <v>9644</v>
      </c>
      <c r="I988" t="s">
        <v>9303</v>
      </c>
      <c r="J988" t="s">
        <v>158</v>
      </c>
      <c r="K988" s="318"/>
      <c r="L988">
        <v>45994</v>
      </c>
      <c r="M988" s="319">
        <v>46008</v>
      </c>
      <c r="N988" s="318">
        <v>12</v>
      </c>
      <c r="O988" s="318"/>
      <c r="P988" s="318"/>
      <c r="Q988" s="319"/>
      <c r="R988" s="318"/>
      <c r="AA988" s="318" t="s">
        <v>78</v>
      </c>
      <c r="AB988" s="318">
        <v>50045082</v>
      </c>
      <c r="AC988" s="318" t="s">
        <v>79</v>
      </c>
      <c r="AD988" t="s">
        <v>7669</v>
      </c>
      <c r="AE988" s="318">
        <v>48</v>
      </c>
      <c r="AF988" s="320">
        <v>187127</v>
      </c>
      <c r="AG988" s="318">
        <v>23</v>
      </c>
      <c r="AH988" s="320"/>
    </row>
    <row r="989" spans="1:34">
      <c r="A989" t="s">
        <v>3100</v>
      </c>
      <c r="B989" s="1">
        <v>45986</v>
      </c>
      <c r="C989">
        <v>11</v>
      </c>
      <c r="D989">
        <v>520752</v>
      </c>
      <c r="E989" t="s">
        <v>9645</v>
      </c>
      <c r="F989" t="s">
        <v>6574</v>
      </c>
      <c r="G989" t="s">
        <v>7778</v>
      </c>
      <c r="H989" t="s">
        <v>9646</v>
      </c>
      <c r="I989" t="s">
        <v>9303</v>
      </c>
      <c r="J989" t="s">
        <v>158</v>
      </c>
      <c r="K989" s="318"/>
      <c r="L989">
        <v>45994</v>
      </c>
      <c r="M989" s="319">
        <v>46007</v>
      </c>
      <c r="N989" s="318">
        <v>12</v>
      </c>
      <c r="O989" s="318"/>
      <c r="P989" s="318"/>
      <c r="Q989" s="319"/>
      <c r="R989" s="318"/>
      <c r="AA989" s="318" t="s">
        <v>78</v>
      </c>
      <c r="AB989" s="318">
        <v>50045088</v>
      </c>
      <c r="AC989" s="318" t="s">
        <v>79</v>
      </c>
      <c r="AD989" t="s">
        <v>7669</v>
      </c>
      <c r="AE989" s="318">
        <v>48</v>
      </c>
      <c r="AF989" s="320">
        <v>184454</v>
      </c>
      <c r="AG989" s="318">
        <v>17</v>
      </c>
      <c r="AH989" s="320"/>
    </row>
    <row r="990" spans="1:34">
      <c r="A990" t="s">
        <v>3103</v>
      </c>
      <c r="B990" s="1">
        <v>45986</v>
      </c>
      <c r="C990">
        <v>11</v>
      </c>
      <c r="D990">
        <v>520753</v>
      </c>
      <c r="E990" t="s">
        <v>9647</v>
      </c>
      <c r="F990" t="s">
        <v>6574</v>
      </c>
      <c r="G990" t="s">
        <v>7666</v>
      </c>
      <c r="H990" t="s">
        <v>9648</v>
      </c>
      <c r="I990" t="s">
        <v>9303</v>
      </c>
      <c r="J990" t="s">
        <v>158</v>
      </c>
      <c r="K990" s="318"/>
      <c r="L990">
        <v>45994</v>
      </c>
      <c r="M990" s="319">
        <v>46014</v>
      </c>
      <c r="N990" s="318">
        <v>12</v>
      </c>
      <c r="O990" s="318"/>
      <c r="P990" s="318"/>
      <c r="Q990" s="319"/>
      <c r="R990" s="318"/>
      <c r="AA990" s="318" t="s">
        <v>182</v>
      </c>
      <c r="AB990" s="318">
        <v>50045167</v>
      </c>
      <c r="AC990" s="318" t="s">
        <v>35</v>
      </c>
      <c r="AD990" t="s">
        <v>7669</v>
      </c>
      <c r="AE990" s="318">
        <v>46</v>
      </c>
      <c r="AF990" s="320">
        <v>217442</v>
      </c>
      <c r="AG990" s="318">
        <v>70</v>
      </c>
      <c r="AH990" s="320"/>
    </row>
    <row r="991" spans="1:34">
      <c r="A991" t="s">
        <v>3106</v>
      </c>
      <c r="B991" s="1">
        <v>45986</v>
      </c>
      <c r="C991">
        <v>11</v>
      </c>
      <c r="D991">
        <v>520754</v>
      </c>
      <c r="E991" t="s">
        <v>9649</v>
      </c>
      <c r="F991" t="s">
        <v>6574</v>
      </c>
      <c r="G991" t="s">
        <v>58</v>
      </c>
      <c r="H991" t="s">
        <v>9650</v>
      </c>
      <c r="I991" t="s">
        <v>9232</v>
      </c>
      <c r="J991" t="s">
        <v>158</v>
      </c>
      <c r="K991" s="318"/>
      <c r="L991">
        <v>45994</v>
      </c>
      <c r="M991" s="319">
        <v>46007</v>
      </c>
      <c r="N991" s="318">
        <v>12</v>
      </c>
      <c r="O991" s="318"/>
      <c r="P991" s="318"/>
      <c r="Q991" s="319"/>
      <c r="R991" s="318"/>
      <c r="AA991" s="318" t="s">
        <v>199</v>
      </c>
      <c r="AB991" s="318">
        <v>50045172</v>
      </c>
      <c r="AC991" s="318" t="s">
        <v>44</v>
      </c>
      <c r="AD991" t="s">
        <v>7669</v>
      </c>
      <c r="AE991" s="318">
        <v>46</v>
      </c>
      <c r="AF991" s="320">
        <v>255604</v>
      </c>
      <c r="AG991" s="318">
        <v>52</v>
      </c>
      <c r="AH991" s="320"/>
    </row>
    <row r="992" spans="1:34">
      <c r="A992" t="s">
        <v>3108</v>
      </c>
      <c r="B992" s="1">
        <v>45986</v>
      </c>
      <c r="C992">
        <v>11</v>
      </c>
      <c r="D992">
        <v>520755</v>
      </c>
      <c r="E992" t="s">
        <v>9651</v>
      </c>
      <c r="F992" t="s">
        <v>93</v>
      </c>
      <c r="G992" t="s">
        <v>7879</v>
      </c>
      <c r="H992" t="s">
        <v>9652</v>
      </c>
      <c r="I992" t="s">
        <v>7800</v>
      </c>
      <c r="J992" t="s">
        <v>8376</v>
      </c>
      <c r="K992" s="318"/>
      <c r="L992" t="s">
        <v>391</v>
      </c>
      <c r="M992" s="319">
        <v>45988</v>
      </c>
      <c r="N992" s="318">
        <v>11</v>
      </c>
      <c r="O992" s="318"/>
      <c r="P992" s="318"/>
      <c r="Q992" s="319"/>
      <c r="R992" s="318"/>
      <c r="AA992" s="318" t="s">
        <v>78</v>
      </c>
      <c r="AB992" s="318">
        <v>50045241</v>
      </c>
      <c r="AC992" s="318" t="s">
        <v>79</v>
      </c>
      <c r="AD992" t="s">
        <v>7660</v>
      </c>
      <c r="AE992" s="318">
        <v>27</v>
      </c>
      <c r="AF992" s="320">
        <v>38949</v>
      </c>
      <c r="AG992" s="318"/>
      <c r="AH992" s="320"/>
    </row>
    <row r="993" spans="1:34">
      <c r="A993" t="s">
        <v>3111</v>
      </c>
      <c r="B993" s="1">
        <v>45987</v>
      </c>
      <c r="C993">
        <v>11</v>
      </c>
      <c r="D993">
        <v>520756</v>
      </c>
      <c r="E993" t="s">
        <v>9653</v>
      </c>
      <c r="F993" t="s">
        <v>6574</v>
      </c>
      <c r="G993" t="s">
        <v>7727</v>
      </c>
      <c r="H993" t="s">
        <v>9654</v>
      </c>
      <c r="I993" t="s">
        <v>9355</v>
      </c>
      <c r="J993" t="s">
        <v>158</v>
      </c>
      <c r="K993" s="318"/>
      <c r="L993">
        <v>45996</v>
      </c>
      <c r="M993" s="319">
        <v>46007</v>
      </c>
      <c r="N993" s="318">
        <v>12</v>
      </c>
      <c r="O993" s="318"/>
      <c r="P993" s="318"/>
      <c r="Q993" s="319"/>
      <c r="R993" s="318"/>
      <c r="AA993" s="318" t="s">
        <v>78</v>
      </c>
      <c r="AB993" s="318">
        <v>50045243</v>
      </c>
      <c r="AC993" s="318" t="s">
        <v>79</v>
      </c>
      <c r="AD993" t="s">
        <v>7669</v>
      </c>
      <c r="AE993" s="318">
        <v>48</v>
      </c>
      <c r="AF993" s="320">
        <v>205704</v>
      </c>
      <c r="AG993" s="318">
        <v>40</v>
      </c>
      <c r="AH993" s="320"/>
    </row>
    <row r="994" spans="1:34">
      <c r="A994" t="s">
        <v>3114</v>
      </c>
      <c r="B994" s="1">
        <v>45987</v>
      </c>
      <c r="C994">
        <v>11</v>
      </c>
      <c r="D994">
        <v>520757</v>
      </c>
      <c r="E994" t="s">
        <v>9655</v>
      </c>
      <c r="F994" t="s">
        <v>6574</v>
      </c>
      <c r="G994" t="s">
        <v>7727</v>
      </c>
      <c r="H994" t="s">
        <v>9656</v>
      </c>
      <c r="I994" t="s">
        <v>7834</v>
      </c>
      <c r="J994" t="s">
        <v>158</v>
      </c>
      <c r="K994" s="318"/>
      <c r="L994">
        <v>45994</v>
      </c>
      <c r="M994" s="319">
        <v>46003</v>
      </c>
      <c r="N994" s="318">
        <v>12</v>
      </c>
      <c r="O994" s="318"/>
      <c r="P994" s="318"/>
      <c r="Q994" s="319"/>
      <c r="R994" s="318"/>
      <c r="AA994" s="318" t="s">
        <v>78</v>
      </c>
      <c r="AB994" s="318">
        <v>50045291</v>
      </c>
      <c r="AC994" s="318" t="s">
        <v>79</v>
      </c>
      <c r="AD994" t="s">
        <v>7669</v>
      </c>
      <c r="AE994" s="318">
        <v>48</v>
      </c>
      <c r="AF994" s="320">
        <v>182046</v>
      </c>
      <c r="AG994" s="318">
        <v>27</v>
      </c>
      <c r="AH994" s="320"/>
    </row>
    <row r="995" spans="1:34">
      <c r="A995" t="s">
        <v>3117</v>
      </c>
      <c r="B995" s="1">
        <v>45987</v>
      </c>
      <c r="C995">
        <v>11</v>
      </c>
      <c r="D995">
        <v>520758</v>
      </c>
      <c r="E995" t="s">
        <v>9657</v>
      </c>
      <c r="F995" t="s">
        <v>93</v>
      </c>
      <c r="G995" t="s">
        <v>759</v>
      </c>
      <c r="H995" t="s">
        <v>9658</v>
      </c>
      <c r="I995" t="s">
        <v>7883</v>
      </c>
      <c r="J995" t="s">
        <v>158</v>
      </c>
      <c r="K995" s="318"/>
      <c r="L995">
        <v>45994</v>
      </c>
      <c r="M995" s="319">
        <v>46009</v>
      </c>
      <c r="N995" s="318">
        <v>12</v>
      </c>
      <c r="O995" s="318"/>
      <c r="P995" s="318"/>
      <c r="Q995" s="319"/>
      <c r="R995" s="318"/>
      <c r="AA995" s="318" t="s">
        <v>182</v>
      </c>
      <c r="AB995" s="318">
        <v>50045321</v>
      </c>
      <c r="AC995" s="318" t="s">
        <v>35</v>
      </c>
      <c r="AD995" t="s">
        <v>7660</v>
      </c>
      <c r="AE995" s="318">
        <v>27</v>
      </c>
      <c r="AF995" s="320">
        <v>128148</v>
      </c>
      <c r="AG995" s="318">
        <v>21</v>
      </c>
      <c r="AH995" s="320"/>
    </row>
    <row r="996" spans="1:34">
      <c r="A996" t="s">
        <v>3120</v>
      </c>
      <c r="B996" s="1">
        <v>45987</v>
      </c>
      <c r="C996">
        <v>11</v>
      </c>
      <c r="D996">
        <v>520759</v>
      </c>
      <c r="E996" t="s">
        <v>9659</v>
      </c>
      <c r="F996" t="s">
        <v>93</v>
      </c>
      <c r="G996" t="s">
        <v>7879</v>
      </c>
      <c r="H996" t="s">
        <v>9660</v>
      </c>
      <c r="I996" t="s">
        <v>7883</v>
      </c>
      <c r="J996" t="s">
        <v>158</v>
      </c>
      <c r="K996" s="318"/>
      <c r="L996">
        <v>45994</v>
      </c>
      <c r="M996" s="319">
        <v>46003</v>
      </c>
      <c r="N996" s="318">
        <v>12</v>
      </c>
      <c r="O996" s="318"/>
      <c r="P996" s="318"/>
      <c r="Q996" s="319"/>
      <c r="R996" s="318"/>
      <c r="AA996" s="318" t="s">
        <v>78</v>
      </c>
      <c r="AB996" s="318">
        <v>50045324</v>
      </c>
      <c r="AC996" s="318" t="s">
        <v>79</v>
      </c>
      <c r="AD996" t="s">
        <v>7660</v>
      </c>
      <c r="AE996" s="318">
        <v>27</v>
      </c>
      <c r="AF996" s="320">
        <v>132356</v>
      </c>
      <c r="AG996" s="318">
        <v>49</v>
      </c>
      <c r="AH996" s="320"/>
    </row>
    <row r="997" spans="1:34">
      <c r="A997" t="s">
        <v>3123</v>
      </c>
      <c r="B997" s="1">
        <v>45993</v>
      </c>
      <c r="C997">
        <v>12</v>
      </c>
      <c r="D997">
        <v>520760</v>
      </c>
      <c r="E997" t="s">
        <v>9661</v>
      </c>
      <c r="F997" t="s">
        <v>6574</v>
      </c>
      <c r="G997" t="s">
        <v>7727</v>
      </c>
      <c r="H997" t="s">
        <v>9662</v>
      </c>
      <c r="I997" t="s">
        <v>9232</v>
      </c>
      <c r="J997" t="s">
        <v>8690</v>
      </c>
      <c r="K997" s="318"/>
      <c r="L997">
        <v>45996</v>
      </c>
      <c r="M997" s="319">
        <v>46001</v>
      </c>
      <c r="N997" s="318">
        <v>12</v>
      </c>
      <c r="O997" s="318"/>
      <c r="P997" s="318"/>
      <c r="Q997" s="319"/>
      <c r="R997" s="318"/>
      <c r="AA997" s="318" t="s">
        <v>182</v>
      </c>
      <c r="AB997" s="318">
        <v>50045358</v>
      </c>
      <c r="AC997" s="318" t="s">
        <v>35</v>
      </c>
      <c r="AD997" t="s">
        <v>7669</v>
      </c>
      <c r="AE997" s="318">
        <v>50</v>
      </c>
      <c r="AF997" s="320">
        <v>243290</v>
      </c>
      <c r="AG997" s="318"/>
      <c r="AH997" s="320"/>
    </row>
    <row r="998" spans="1:34">
      <c r="A998" t="s">
        <v>3126</v>
      </c>
      <c r="B998" s="1">
        <v>45987</v>
      </c>
      <c r="C998">
        <v>11</v>
      </c>
      <c r="D998">
        <v>520761</v>
      </c>
      <c r="E998" t="s">
        <v>9663</v>
      </c>
      <c r="F998" t="s">
        <v>93</v>
      </c>
      <c r="G998" t="s">
        <v>7841</v>
      </c>
      <c r="H998" t="s">
        <v>9664</v>
      </c>
      <c r="I998" t="s">
        <v>9381</v>
      </c>
      <c r="J998" t="s">
        <v>158</v>
      </c>
      <c r="K998" s="318"/>
      <c r="L998">
        <v>45996</v>
      </c>
      <c r="M998" s="319">
        <v>46009</v>
      </c>
      <c r="N998" s="318">
        <v>12</v>
      </c>
      <c r="O998" s="318"/>
      <c r="P998" s="318"/>
      <c r="Q998" s="319"/>
      <c r="R998" s="318"/>
      <c r="AA998" s="318" t="s">
        <v>182</v>
      </c>
      <c r="AB998" s="318">
        <v>50045359</v>
      </c>
      <c r="AC998" s="318" t="s">
        <v>35</v>
      </c>
      <c r="AD998" t="s">
        <v>7669</v>
      </c>
      <c r="AE998" s="318">
        <v>20</v>
      </c>
      <c r="AF998" s="320">
        <v>225947</v>
      </c>
      <c r="AG998" s="318">
        <v>48</v>
      </c>
      <c r="AH998" s="320"/>
    </row>
    <row r="999" spans="1:34">
      <c r="A999" t="s">
        <v>3129</v>
      </c>
      <c r="B999" s="1">
        <v>45987</v>
      </c>
      <c r="C999">
        <v>11</v>
      </c>
      <c r="D999">
        <v>520762</v>
      </c>
      <c r="E999" t="s">
        <v>9665</v>
      </c>
      <c r="F999" t="s">
        <v>93</v>
      </c>
      <c r="G999" t="s">
        <v>7860</v>
      </c>
      <c r="H999" t="s">
        <v>9666</v>
      </c>
      <c r="I999" t="s">
        <v>9425</v>
      </c>
      <c r="J999" t="s">
        <v>158</v>
      </c>
      <c r="K999" s="318"/>
      <c r="L999">
        <v>45996</v>
      </c>
      <c r="M999" s="319">
        <v>46007</v>
      </c>
      <c r="N999" s="318">
        <v>12</v>
      </c>
      <c r="O999" s="318"/>
      <c r="P999" s="318"/>
      <c r="Q999" s="319"/>
      <c r="R999" s="318"/>
      <c r="AA999" s="318" t="s">
        <v>182</v>
      </c>
      <c r="AB999" s="318">
        <v>50045371</v>
      </c>
      <c r="AC999" s="318" t="s">
        <v>35</v>
      </c>
      <c r="AD999" t="s">
        <v>7669</v>
      </c>
      <c r="AE999" s="318">
        <v>20</v>
      </c>
      <c r="AF999" s="320">
        <v>213530</v>
      </c>
      <c r="AG999" s="318">
        <v>19</v>
      </c>
      <c r="AH999" s="320"/>
    </row>
    <row r="1000" spans="1:34">
      <c r="A1000" t="s">
        <v>3132</v>
      </c>
      <c r="B1000" s="1">
        <v>45987</v>
      </c>
      <c r="C1000">
        <v>11</v>
      </c>
      <c r="D1000">
        <v>520763</v>
      </c>
      <c r="E1000" t="s">
        <v>1843</v>
      </c>
      <c r="F1000" t="s">
        <v>93</v>
      </c>
      <c r="G1000" t="s">
        <v>7661</v>
      </c>
      <c r="H1000" t="s">
        <v>7658</v>
      </c>
      <c r="I1000" t="s">
        <v>7658</v>
      </c>
      <c r="J1000" t="s">
        <v>1801</v>
      </c>
      <c r="K1000" s="318"/>
      <c r="L1000" t="s">
        <v>391</v>
      </c>
      <c r="M1000" s="319">
        <v>46017</v>
      </c>
      <c r="N1000" s="318">
        <v>12</v>
      </c>
      <c r="O1000" s="318"/>
      <c r="P1000" s="318"/>
      <c r="Q1000" s="319"/>
      <c r="R1000" s="318"/>
      <c r="AA1000" s="318" t="s">
        <v>78</v>
      </c>
      <c r="AB1000" s="318">
        <v>50045375</v>
      </c>
      <c r="AC1000" s="318" t="s">
        <v>79</v>
      </c>
      <c r="AD1000" t="s">
        <v>7660</v>
      </c>
      <c r="AE1000" s="318">
        <v>50</v>
      </c>
      <c r="AF1000" s="320">
        <v>81624</v>
      </c>
      <c r="AG1000" s="318"/>
      <c r="AH1000" s="320"/>
    </row>
    <row r="1001" spans="1:34">
      <c r="A1001" t="s">
        <v>3134</v>
      </c>
      <c r="B1001" s="1">
        <v>45988</v>
      </c>
      <c r="C1001">
        <v>11</v>
      </c>
      <c r="D1001">
        <v>520764</v>
      </c>
      <c r="E1001" t="s">
        <v>9667</v>
      </c>
      <c r="F1001" t="s">
        <v>93</v>
      </c>
      <c r="G1001" t="s">
        <v>8346</v>
      </c>
      <c r="H1001" t="s">
        <v>9668</v>
      </c>
      <c r="I1001" t="s">
        <v>9345</v>
      </c>
      <c r="J1001" t="s">
        <v>158</v>
      </c>
      <c r="K1001" s="318"/>
      <c r="L1001">
        <v>45992</v>
      </c>
      <c r="M1001" s="319">
        <v>46016</v>
      </c>
      <c r="N1001" s="318">
        <v>12</v>
      </c>
      <c r="O1001" s="318"/>
      <c r="P1001" s="318"/>
      <c r="Q1001" s="319"/>
      <c r="R1001" s="318"/>
      <c r="AA1001" s="318" t="s">
        <v>182</v>
      </c>
      <c r="AB1001" s="318">
        <v>50046605</v>
      </c>
      <c r="AC1001" s="318" t="s">
        <v>35</v>
      </c>
      <c r="AD1001" t="s">
        <v>7660</v>
      </c>
      <c r="AE1001" s="318">
        <v>21</v>
      </c>
      <c r="AF1001" s="320">
        <v>197238</v>
      </c>
      <c r="AG1001" s="318">
        <v>31</v>
      </c>
      <c r="AH1001" s="320"/>
    </row>
    <row r="1002" spans="1:34">
      <c r="A1002" t="s">
        <v>3137</v>
      </c>
      <c r="B1002" s="1">
        <v>45987</v>
      </c>
      <c r="C1002">
        <v>11</v>
      </c>
      <c r="D1002">
        <v>520765</v>
      </c>
      <c r="E1002" t="s">
        <v>9669</v>
      </c>
      <c r="F1002" t="s">
        <v>6574</v>
      </c>
      <c r="G1002" t="s">
        <v>58</v>
      </c>
      <c r="H1002" t="s">
        <v>9670</v>
      </c>
      <c r="I1002" t="s">
        <v>9232</v>
      </c>
      <c r="J1002" t="s">
        <v>158</v>
      </c>
      <c r="K1002" s="318"/>
      <c r="L1002">
        <v>46000</v>
      </c>
      <c r="M1002" s="319">
        <v>46014</v>
      </c>
      <c r="N1002" s="318">
        <v>12</v>
      </c>
      <c r="O1002" s="318"/>
      <c r="P1002" s="318"/>
      <c r="Q1002" s="319"/>
      <c r="R1002" s="318"/>
      <c r="AA1002" s="318" t="s">
        <v>199</v>
      </c>
      <c r="AB1002" s="318">
        <v>50045626</v>
      </c>
      <c r="AC1002" s="318" t="s">
        <v>44</v>
      </c>
      <c r="AD1002" t="s">
        <v>7669</v>
      </c>
      <c r="AE1002" s="318">
        <v>48</v>
      </c>
      <c r="AF1002" s="320">
        <v>223604</v>
      </c>
      <c r="AG1002" s="318">
        <v>25</v>
      </c>
      <c r="AH1002" s="320"/>
    </row>
    <row r="1003" spans="1:34">
      <c r="A1003" t="s">
        <v>3140</v>
      </c>
      <c r="B1003" s="1">
        <v>45988</v>
      </c>
      <c r="C1003">
        <v>11</v>
      </c>
      <c r="D1003">
        <v>520766</v>
      </c>
      <c r="E1003" t="s">
        <v>9671</v>
      </c>
      <c r="F1003" t="s">
        <v>93</v>
      </c>
      <c r="G1003" t="s">
        <v>7696</v>
      </c>
      <c r="H1003" t="s">
        <v>9672</v>
      </c>
      <c r="I1003" t="s">
        <v>9296</v>
      </c>
      <c r="J1003" t="s">
        <v>158</v>
      </c>
      <c r="K1003" s="318"/>
      <c r="L1003">
        <v>45992</v>
      </c>
      <c r="M1003" s="319">
        <v>46014</v>
      </c>
      <c r="N1003" s="318">
        <v>12</v>
      </c>
      <c r="O1003" s="318"/>
      <c r="P1003" s="318"/>
      <c r="Q1003" s="319"/>
      <c r="R1003" s="318"/>
      <c r="AA1003" s="318" t="s">
        <v>182</v>
      </c>
      <c r="AB1003" s="318">
        <v>50045707</v>
      </c>
      <c r="AC1003" s="318" t="s">
        <v>35</v>
      </c>
      <c r="AD1003" t="s">
        <v>7660</v>
      </c>
      <c r="AE1003" s="318">
        <v>21</v>
      </c>
      <c r="AF1003" s="320">
        <v>263777</v>
      </c>
      <c r="AG1003" s="318">
        <v>35</v>
      </c>
      <c r="AH1003" s="320"/>
    </row>
    <row r="1004" spans="1:34">
      <c r="A1004" t="s">
        <v>3141</v>
      </c>
      <c r="B1004" s="1">
        <v>45988</v>
      </c>
      <c r="C1004">
        <v>11</v>
      </c>
      <c r="D1004">
        <v>520767</v>
      </c>
      <c r="E1004" t="s">
        <v>9673</v>
      </c>
      <c r="F1004" t="s">
        <v>93</v>
      </c>
      <c r="G1004" t="s">
        <v>8346</v>
      </c>
      <c r="H1004" t="s">
        <v>9674</v>
      </c>
      <c r="I1004" t="s">
        <v>7769</v>
      </c>
      <c r="J1004" t="s">
        <v>158</v>
      </c>
      <c r="K1004" s="318"/>
      <c r="L1004">
        <v>46001</v>
      </c>
      <c r="M1004" s="319">
        <v>46013</v>
      </c>
      <c r="N1004" s="318">
        <v>12</v>
      </c>
      <c r="O1004" s="318"/>
      <c r="P1004" s="318"/>
      <c r="Q1004" s="319"/>
      <c r="R1004" s="318"/>
      <c r="AA1004" s="318" t="s">
        <v>182</v>
      </c>
      <c r="AB1004" s="318">
        <v>50045818</v>
      </c>
      <c r="AC1004" s="318" t="s">
        <v>35</v>
      </c>
      <c r="AD1004" t="s">
        <v>7660</v>
      </c>
      <c r="AE1004" s="318">
        <v>27</v>
      </c>
      <c r="AF1004" s="320">
        <v>168698</v>
      </c>
      <c r="AG1004" s="318">
        <v>31</v>
      </c>
      <c r="AH1004" s="320"/>
    </row>
    <row r="1005" spans="1:34">
      <c r="A1005" t="s">
        <v>3144</v>
      </c>
      <c r="B1005" s="1">
        <v>45988</v>
      </c>
      <c r="C1005">
        <v>11</v>
      </c>
      <c r="D1005">
        <v>520768</v>
      </c>
      <c r="E1005" t="s">
        <v>9675</v>
      </c>
      <c r="F1005" t="s">
        <v>6574</v>
      </c>
      <c r="G1005" t="s">
        <v>7860</v>
      </c>
      <c r="H1005" t="s">
        <v>9676</v>
      </c>
      <c r="I1005" t="s">
        <v>9355</v>
      </c>
      <c r="J1005" t="s">
        <v>1801</v>
      </c>
      <c r="K1005" s="318"/>
      <c r="L1005">
        <v>45995</v>
      </c>
      <c r="M1005" s="319">
        <v>46001</v>
      </c>
      <c r="N1005" s="318">
        <v>12</v>
      </c>
      <c r="O1005" s="318"/>
      <c r="P1005" s="318"/>
      <c r="Q1005" s="319"/>
      <c r="R1005" s="318"/>
      <c r="AA1005" s="318" t="s">
        <v>199</v>
      </c>
      <c r="AB1005" s="318" t="s">
        <v>8441</v>
      </c>
      <c r="AC1005" s="318" t="s">
        <v>44</v>
      </c>
      <c r="AD1005" t="s">
        <v>7669</v>
      </c>
      <c r="AE1005" s="318">
        <v>100</v>
      </c>
      <c r="AF1005" s="320">
        <v>108868</v>
      </c>
      <c r="AG1005" s="318"/>
      <c r="AH1005" s="320"/>
    </row>
    <row r="1006" spans="1:34">
      <c r="A1006" t="s">
        <v>3147</v>
      </c>
      <c r="B1006" s="1">
        <v>45989</v>
      </c>
      <c r="C1006">
        <v>11</v>
      </c>
      <c r="D1006">
        <v>520769</v>
      </c>
      <c r="E1006" t="s">
        <v>9677</v>
      </c>
      <c r="F1006" t="s">
        <v>93</v>
      </c>
      <c r="G1006" t="s">
        <v>577</v>
      </c>
      <c r="H1006" t="s">
        <v>9678</v>
      </c>
      <c r="I1006" t="s">
        <v>9223</v>
      </c>
      <c r="J1006" t="s">
        <v>1129</v>
      </c>
      <c r="K1006" s="318"/>
      <c r="L1006" t="s">
        <v>391</v>
      </c>
      <c r="M1006" s="319" t="s">
        <v>577</v>
      </c>
      <c r="N1006" s="318"/>
      <c r="O1006" s="318"/>
      <c r="P1006" s="318"/>
      <c r="Q1006" s="319"/>
      <c r="R1006" s="318"/>
      <c r="AA1006" s="318"/>
      <c r="AB1006" s="318">
        <v>50045864</v>
      </c>
      <c r="AC1006" s="318" t="s">
        <v>43</v>
      </c>
      <c r="AE1006" s="318"/>
      <c r="AF1006" s="320"/>
      <c r="AG1006" s="318"/>
      <c r="AH1006" s="320"/>
    </row>
    <row r="1007" spans="1:34">
      <c r="A1007" t="s">
        <v>3150</v>
      </c>
      <c r="B1007" s="1">
        <v>45989</v>
      </c>
      <c r="C1007">
        <v>11</v>
      </c>
      <c r="D1007">
        <v>520770</v>
      </c>
      <c r="E1007" t="s">
        <v>9679</v>
      </c>
      <c r="F1007" t="s">
        <v>93</v>
      </c>
      <c r="G1007" t="s">
        <v>7879</v>
      </c>
      <c r="H1007" t="s">
        <v>9680</v>
      </c>
      <c r="I1007" t="s">
        <v>9681</v>
      </c>
      <c r="J1007" t="s">
        <v>158</v>
      </c>
      <c r="K1007" s="318"/>
      <c r="L1007">
        <v>46000</v>
      </c>
      <c r="M1007" s="319">
        <v>46015</v>
      </c>
      <c r="N1007" s="318">
        <v>12</v>
      </c>
      <c r="O1007" s="318"/>
      <c r="P1007" s="318"/>
      <c r="Q1007" s="319"/>
      <c r="R1007" s="318"/>
      <c r="AA1007" s="318" t="s">
        <v>182</v>
      </c>
      <c r="AB1007" s="318">
        <v>50045949</v>
      </c>
      <c r="AC1007" s="318" t="s">
        <v>35</v>
      </c>
      <c r="AD1007" t="s">
        <v>7660</v>
      </c>
      <c r="AE1007" s="318">
        <v>21</v>
      </c>
      <c r="AF1007" s="320">
        <v>208122</v>
      </c>
      <c r="AG1007" s="318">
        <v>30</v>
      </c>
      <c r="AH1007" s="320"/>
    </row>
    <row r="1008" spans="1:34">
      <c r="A1008" t="s">
        <v>3153</v>
      </c>
      <c r="B1008" s="1">
        <v>45992</v>
      </c>
      <c r="C1008">
        <v>12</v>
      </c>
      <c r="D1008">
        <v>520771</v>
      </c>
      <c r="E1008" t="s">
        <v>8089</v>
      </c>
      <c r="F1008" t="s">
        <v>6574</v>
      </c>
      <c r="G1008" t="s">
        <v>7727</v>
      </c>
      <c r="H1008" t="s">
        <v>8090</v>
      </c>
      <c r="I1008" t="s">
        <v>7834</v>
      </c>
      <c r="J1008" t="s">
        <v>8376</v>
      </c>
      <c r="K1008" s="318"/>
      <c r="L1008" t="s">
        <v>391</v>
      </c>
      <c r="M1008" s="319" t="s">
        <v>577</v>
      </c>
      <c r="N1008" s="318"/>
      <c r="O1008" s="318"/>
      <c r="P1008" s="318"/>
      <c r="Q1008" s="319"/>
      <c r="R1008" s="318"/>
      <c r="AA1008" s="318"/>
      <c r="AB1008" s="318">
        <v>50046063</v>
      </c>
      <c r="AC1008" s="318" t="s">
        <v>43</v>
      </c>
      <c r="AE1008" s="318"/>
      <c r="AF1008" s="320"/>
      <c r="AG1008" s="318"/>
      <c r="AH1008" s="320"/>
    </row>
    <row r="1009" spans="1:34">
      <c r="A1009" t="s">
        <v>3156</v>
      </c>
      <c r="B1009" s="1">
        <v>45992</v>
      </c>
      <c r="C1009">
        <v>12</v>
      </c>
      <c r="D1009">
        <v>520772</v>
      </c>
      <c r="E1009" t="s">
        <v>9682</v>
      </c>
      <c r="F1009" t="s">
        <v>6574</v>
      </c>
      <c r="G1009" t="s">
        <v>7727</v>
      </c>
      <c r="H1009" t="s">
        <v>9683</v>
      </c>
      <c r="I1009" t="s">
        <v>9303</v>
      </c>
      <c r="J1009" t="s">
        <v>158</v>
      </c>
      <c r="K1009" s="318"/>
      <c r="L1009">
        <v>46000</v>
      </c>
      <c r="M1009" s="319">
        <v>46014</v>
      </c>
      <c r="N1009" s="318">
        <v>12</v>
      </c>
      <c r="O1009" s="318"/>
      <c r="P1009" s="318"/>
      <c r="Q1009" s="319"/>
      <c r="R1009" s="318"/>
      <c r="AA1009" s="318" t="s">
        <v>182</v>
      </c>
      <c r="AB1009" s="318">
        <v>50046092</v>
      </c>
      <c r="AC1009" s="318" t="s">
        <v>35</v>
      </c>
      <c r="AD1009" t="s">
        <v>7669</v>
      </c>
      <c r="AE1009" s="318">
        <v>48</v>
      </c>
      <c r="AF1009" s="320">
        <v>187093</v>
      </c>
      <c r="AG1009" s="318">
        <v>32</v>
      </c>
      <c r="AH1009" s="320"/>
    </row>
    <row r="1010" spans="1:34">
      <c r="A1010" t="s">
        <v>3159</v>
      </c>
      <c r="B1010" s="1">
        <v>45992</v>
      </c>
      <c r="C1010">
        <v>12</v>
      </c>
      <c r="D1010">
        <v>520773</v>
      </c>
      <c r="E1010" t="s">
        <v>9684</v>
      </c>
      <c r="F1010" t="s">
        <v>6574</v>
      </c>
      <c r="G1010" t="s">
        <v>7841</v>
      </c>
      <c r="H1010" t="s">
        <v>9685</v>
      </c>
      <c r="I1010" t="s">
        <v>9303</v>
      </c>
      <c r="J1010" t="s">
        <v>158</v>
      </c>
      <c r="K1010" s="318"/>
      <c r="L1010">
        <v>46000</v>
      </c>
      <c r="M1010" s="319">
        <v>46016</v>
      </c>
      <c r="N1010" s="318">
        <v>12</v>
      </c>
      <c r="O1010" s="318"/>
      <c r="P1010" s="318"/>
      <c r="Q1010" s="319"/>
      <c r="R1010" s="318"/>
      <c r="AA1010" s="318" t="s">
        <v>199</v>
      </c>
      <c r="AB1010" s="318">
        <v>50046096</v>
      </c>
      <c r="AC1010" s="318" t="s">
        <v>44</v>
      </c>
      <c r="AD1010" t="s">
        <v>7669</v>
      </c>
      <c r="AE1010" s="318">
        <v>48</v>
      </c>
      <c r="AF1010" s="320">
        <v>197614</v>
      </c>
      <c r="AG1010" s="318">
        <v>17</v>
      </c>
      <c r="AH1010" s="320"/>
    </row>
    <row r="1011" spans="1:34">
      <c r="A1011" t="s">
        <v>3162</v>
      </c>
      <c r="B1011" s="1">
        <v>45992</v>
      </c>
      <c r="C1011">
        <v>12</v>
      </c>
      <c r="D1011">
        <v>520774</v>
      </c>
      <c r="E1011" t="s">
        <v>9057</v>
      </c>
      <c r="F1011" t="s">
        <v>93</v>
      </c>
      <c r="G1011" t="s">
        <v>752</v>
      </c>
      <c r="H1011" t="s">
        <v>9058</v>
      </c>
      <c r="I1011" t="s">
        <v>7800</v>
      </c>
      <c r="J1011" t="s">
        <v>8376</v>
      </c>
      <c r="K1011" s="318"/>
      <c r="L1011" t="s">
        <v>391</v>
      </c>
      <c r="M1011" s="319">
        <v>45994</v>
      </c>
      <c r="N1011" s="318">
        <v>12</v>
      </c>
      <c r="O1011" s="318"/>
      <c r="P1011" s="318"/>
      <c r="Q1011" s="319"/>
      <c r="R1011" s="318"/>
      <c r="AA1011" s="318" t="s">
        <v>78</v>
      </c>
      <c r="AB1011" s="318">
        <v>50046277</v>
      </c>
      <c r="AC1011" s="318" t="s">
        <v>79</v>
      </c>
      <c r="AD1011" t="s">
        <v>7660</v>
      </c>
      <c r="AE1011" s="318">
        <v>27</v>
      </c>
      <c r="AF1011" s="320">
        <v>19475</v>
      </c>
      <c r="AG1011" s="318"/>
      <c r="AH1011" s="320"/>
    </row>
    <row r="1012" spans="1:34">
      <c r="A1012" t="s">
        <v>3163</v>
      </c>
      <c r="B1012" s="1">
        <v>45992</v>
      </c>
      <c r="C1012">
        <v>12</v>
      </c>
      <c r="D1012">
        <v>520775</v>
      </c>
      <c r="E1012" t="s">
        <v>9686</v>
      </c>
      <c r="F1012" t="s">
        <v>93</v>
      </c>
      <c r="G1012" t="s">
        <v>7671</v>
      </c>
      <c r="H1012" t="s">
        <v>9687</v>
      </c>
      <c r="I1012" t="s">
        <v>7769</v>
      </c>
      <c r="J1012" t="s">
        <v>1801</v>
      </c>
      <c r="K1012" s="318"/>
      <c r="L1012" t="s">
        <v>391</v>
      </c>
      <c r="M1012" s="319">
        <v>46052</v>
      </c>
      <c r="N1012" s="318">
        <v>1</v>
      </c>
      <c r="O1012" s="318"/>
      <c r="P1012" s="318"/>
      <c r="Q1012" s="319"/>
      <c r="R1012" s="318"/>
      <c r="AA1012" s="318"/>
      <c r="AB1012" s="318">
        <v>50046291</v>
      </c>
      <c r="AC1012" s="318" t="s">
        <v>43</v>
      </c>
      <c r="AE1012" s="318"/>
      <c r="AF1012" s="320"/>
      <c r="AG1012" s="318"/>
      <c r="AH1012" s="320"/>
    </row>
    <row r="1013" spans="1:34">
      <c r="A1013" t="s">
        <v>3166</v>
      </c>
      <c r="B1013" s="1">
        <v>45992</v>
      </c>
      <c r="C1013">
        <v>12</v>
      </c>
      <c r="D1013">
        <v>520776</v>
      </c>
      <c r="E1013" t="s">
        <v>9688</v>
      </c>
      <c r="F1013" t="s">
        <v>93</v>
      </c>
      <c r="G1013" t="s">
        <v>7773</v>
      </c>
      <c r="H1013" t="s">
        <v>9689</v>
      </c>
      <c r="I1013" t="s">
        <v>6259</v>
      </c>
      <c r="J1013" t="s">
        <v>3655</v>
      </c>
      <c r="K1013" s="318"/>
      <c r="L1013">
        <v>46001</v>
      </c>
      <c r="M1013" s="319">
        <v>46014</v>
      </c>
      <c r="N1013" s="318">
        <v>12</v>
      </c>
      <c r="O1013" s="318"/>
      <c r="P1013" s="318"/>
      <c r="Q1013" s="319"/>
      <c r="R1013" s="318"/>
      <c r="AA1013" s="318"/>
      <c r="AB1013" s="318">
        <v>50046344</v>
      </c>
      <c r="AC1013" s="318" t="s">
        <v>43</v>
      </c>
      <c r="AE1013" s="318"/>
      <c r="AF1013" s="320"/>
      <c r="AG1013" s="318"/>
      <c r="AH1013" s="320"/>
    </row>
    <row r="1014" spans="1:34">
      <c r="A1014" t="s">
        <v>3167</v>
      </c>
      <c r="B1014" s="1">
        <v>45992</v>
      </c>
      <c r="C1014">
        <v>12</v>
      </c>
      <c r="D1014">
        <v>520777</v>
      </c>
      <c r="E1014" t="s">
        <v>9690</v>
      </c>
      <c r="F1014" t="s">
        <v>6574</v>
      </c>
      <c r="G1014" t="s">
        <v>7666</v>
      </c>
      <c r="H1014" t="s">
        <v>9691</v>
      </c>
      <c r="I1014" t="s">
        <v>9303</v>
      </c>
      <c r="J1014" t="s">
        <v>158</v>
      </c>
      <c r="K1014" s="318"/>
      <c r="L1014">
        <v>46000</v>
      </c>
      <c r="M1014" s="319">
        <v>46015</v>
      </c>
      <c r="N1014" s="318">
        <v>12</v>
      </c>
      <c r="O1014" s="318"/>
      <c r="P1014" s="318"/>
      <c r="Q1014" s="319"/>
      <c r="R1014" s="318"/>
      <c r="AA1014" s="318" t="s">
        <v>182</v>
      </c>
      <c r="AB1014" s="318">
        <v>50046349</v>
      </c>
      <c r="AC1014" s="318" t="s">
        <v>35</v>
      </c>
      <c r="AD1014" t="s">
        <v>7669</v>
      </c>
      <c r="AE1014" s="318">
        <v>46</v>
      </c>
      <c r="AF1014" s="320">
        <v>211215</v>
      </c>
      <c r="AG1014" s="318">
        <v>39</v>
      </c>
      <c r="AH1014" s="320"/>
    </row>
    <row r="1015" spans="1:34">
      <c r="A1015" t="s">
        <v>3173</v>
      </c>
      <c r="B1015" s="1">
        <v>45993</v>
      </c>
      <c r="C1015">
        <v>12</v>
      </c>
      <c r="D1015">
        <v>520779</v>
      </c>
      <c r="E1015" t="s">
        <v>9692</v>
      </c>
      <c r="F1015" t="s">
        <v>93</v>
      </c>
      <c r="G1015" t="s">
        <v>90</v>
      </c>
      <c r="H1015" t="s">
        <v>9693</v>
      </c>
      <c r="I1015" t="s">
        <v>9223</v>
      </c>
      <c r="J1015" t="s">
        <v>1340</v>
      </c>
      <c r="K1015" s="318"/>
      <c r="L1015">
        <v>46000</v>
      </c>
      <c r="M1015" s="319">
        <v>46003</v>
      </c>
      <c r="N1015" s="318">
        <v>12</v>
      </c>
      <c r="O1015" s="318"/>
      <c r="P1015" s="318"/>
      <c r="Q1015" s="319"/>
      <c r="R1015" s="318"/>
      <c r="AA1015" s="318" t="s">
        <v>182</v>
      </c>
      <c r="AB1015" s="318">
        <v>50046568</v>
      </c>
      <c r="AC1015" s="318" t="s">
        <v>35</v>
      </c>
      <c r="AD1015" t="s">
        <v>7660</v>
      </c>
      <c r="AE1015" s="318">
        <v>21</v>
      </c>
      <c r="AF1015" s="320">
        <v>193197</v>
      </c>
      <c r="AG1015" s="318">
        <v>29</v>
      </c>
      <c r="AH1015" s="320"/>
    </row>
    <row r="1016" spans="1:34">
      <c r="A1016" t="s">
        <v>3176</v>
      </c>
      <c r="B1016" s="1">
        <v>45993</v>
      </c>
      <c r="C1016">
        <v>12</v>
      </c>
      <c r="D1016">
        <v>520780</v>
      </c>
      <c r="E1016" t="s">
        <v>9694</v>
      </c>
      <c r="F1016" t="s">
        <v>93</v>
      </c>
      <c r="G1016" t="s">
        <v>58</v>
      </c>
      <c r="H1016" t="s">
        <v>9695</v>
      </c>
      <c r="I1016" t="s">
        <v>9446</v>
      </c>
      <c r="J1016" t="s">
        <v>158</v>
      </c>
      <c r="K1016" s="318"/>
      <c r="L1016">
        <v>46000</v>
      </c>
      <c r="M1016" s="319">
        <v>46014</v>
      </c>
      <c r="N1016" s="318">
        <v>12</v>
      </c>
      <c r="O1016" s="318"/>
      <c r="P1016" s="318"/>
      <c r="Q1016" s="319"/>
      <c r="R1016" s="318"/>
      <c r="AA1016" s="318" t="s">
        <v>182</v>
      </c>
      <c r="AB1016" s="318">
        <v>50046573</v>
      </c>
      <c r="AC1016" s="318" t="s">
        <v>35</v>
      </c>
      <c r="AD1016" t="s">
        <v>7669</v>
      </c>
      <c r="AE1016" s="318">
        <v>20</v>
      </c>
      <c r="AF1016" s="320">
        <v>160810</v>
      </c>
      <c r="AG1016" s="318">
        <v>14</v>
      </c>
      <c r="AH1016" s="320"/>
    </row>
    <row r="1017" spans="1:34">
      <c r="A1017" t="s">
        <v>3177</v>
      </c>
      <c r="B1017" s="1">
        <v>45993</v>
      </c>
      <c r="C1017">
        <v>12</v>
      </c>
      <c r="D1017">
        <v>520781</v>
      </c>
      <c r="E1017" t="s">
        <v>9552</v>
      </c>
      <c r="F1017" t="s">
        <v>6574</v>
      </c>
      <c r="G1017" t="s">
        <v>7727</v>
      </c>
      <c r="H1017" t="s">
        <v>9553</v>
      </c>
      <c r="I1017" t="s">
        <v>7834</v>
      </c>
      <c r="J1017" t="s">
        <v>3093</v>
      </c>
      <c r="K1017" s="318"/>
      <c r="L1017" t="s">
        <v>391</v>
      </c>
      <c r="M1017" s="319">
        <v>45999</v>
      </c>
      <c r="N1017" s="318">
        <v>12</v>
      </c>
      <c r="O1017" s="318"/>
      <c r="P1017" s="318"/>
      <c r="Q1017" s="319"/>
      <c r="R1017" s="318"/>
      <c r="AA1017" s="318" t="s">
        <v>78</v>
      </c>
      <c r="AB1017" s="318">
        <v>50046574</v>
      </c>
      <c r="AC1017" s="318" t="s">
        <v>79</v>
      </c>
      <c r="AD1017" t="s">
        <v>7669</v>
      </c>
      <c r="AE1017" s="318">
        <v>46</v>
      </c>
      <c r="AF1017" s="320">
        <v>43600</v>
      </c>
      <c r="AG1017" s="318"/>
      <c r="AH1017" s="320"/>
    </row>
    <row r="1018" spans="1:34">
      <c r="A1018" t="s">
        <v>3178</v>
      </c>
      <c r="B1018" s="1">
        <v>45988</v>
      </c>
      <c r="C1018">
        <v>11</v>
      </c>
      <c r="D1018">
        <v>520782</v>
      </c>
      <c r="E1018" t="s">
        <v>9696</v>
      </c>
      <c r="F1018" t="s">
        <v>93</v>
      </c>
      <c r="G1018" t="s">
        <v>7661</v>
      </c>
      <c r="H1018" t="s">
        <v>9697</v>
      </c>
      <c r="I1018" t="s">
        <v>7677</v>
      </c>
      <c r="J1018" t="s">
        <v>1801</v>
      </c>
      <c r="K1018" s="318"/>
      <c r="L1018" t="s">
        <v>391</v>
      </c>
      <c r="M1018" s="319">
        <v>46009</v>
      </c>
      <c r="N1018" s="318">
        <v>12</v>
      </c>
      <c r="O1018" s="318"/>
      <c r="P1018" s="318"/>
      <c r="Q1018" s="319"/>
      <c r="R1018" s="318"/>
      <c r="AA1018" s="318" t="s">
        <v>78</v>
      </c>
      <c r="AB1018" s="318">
        <v>50045858</v>
      </c>
      <c r="AC1018" s="318" t="s">
        <v>79</v>
      </c>
      <c r="AD1018" t="s">
        <v>7660</v>
      </c>
      <c r="AE1018" s="318">
        <v>50</v>
      </c>
      <c r="AF1018" s="320">
        <v>69344</v>
      </c>
      <c r="AG1018" s="318"/>
      <c r="AH1018" s="320"/>
    </row>
    <row r="1019" spans="1:34">
      <c r="A1019" t="s">
        <v>3181</v>
      </c>
      <c r="B1019" s="1">
        <v>45993</v>
      </c>
      <c r="C1019">
        <v>12</v>
      </c>
      <c r="D1019">
        <v>520783</v>
      </c>
      <c r="E1019" t="s">
        <v>9698</v>
      </c>
      <c r="F1019" t="s">
        <v>93</v>
      </c>
      <c r="G1019" t="s">
        <v>752</v>
      </c>
      <c r="H1019" t="s">
        <v>9699</v>
      </c>
      <c r="I1019" t="s">
        <v>7698</v>
      </c>
      <c r="J1019" t="s">
        <v>1554</v>
      </c>
      <c r="K1019" s="318"/>
      <c r="L1019">
        <v>46001</v>
      </c>
      <c r="M1019" s="319">
        <v>46009</v>
      </c>
      <c r="N1019" s="318">
        <v>12</v>
      </c>
      <c r="O1019" s="318"/>
      <c r="P1019" s="318"/>
      <c r="Q1019" s="319"/>
      <c r="R1019" s="318"/>
      <c r="AA1019" s="318" t="s">
        <v>199</v>
      </c>
      <c r="AB1019" s="318">
        <v>50046609</v>
      </c>
      <c r="AC1019" s="318" t="s">
        <v>44</v>
      </c>
      <c r="AD1019" t="s">
        <v>7660</v>
      </c>
      <c r="AE1019" s="318">
        <v>24</v>
      </c>
      <c r="AF1019" s="320">
        <v>159194</v>
      </c>
      <c r="AG1019" s="318">
        <v>18</v>
      </c>
      <c r="AH1019" s="320"/>
    </row>
    <row r="1020" spans="1:34">
      <c r="A1020" t="s">
        <v>3184</v>
      </c>
      <c r="B1020" s="1">
        <v>45993</v>
      </c>
      <c r="C1020">
        <v>12</v>
      </c>
      <c r="D1020">
        <v>520784</v>
      </c>
      <c r="E1020" t="s">
        <v>9700</v>
      </c>
      <c r="F1020" t="s">
        <v>93</v>
      </c>
      <c r="G1020" t="s">
        <v>7778</v>
      </c>
      <c r="H1020" t="s">
        <v>9701</v>
      </c>
      <c r="I1020" t="s">
        <v>9446</v>
      </c>
      <c r="J1020" t="s">
        <v>158</v>
      </c>
      <c r="K1020" s="318"/>
      <c r="L1020">
        <v>46000</v>
      </c>
      <c r="M1020" s="319">
        <v>46013</v>
      </c>
      <c r="N1020" s="318">
        <v>12</v>
      </c>
      <c r="O1020" s="318"/>
      <c r="P1020" s="318"/>
      <c r="Q1020" s="319"/>
      <c r="R1020" s="318"/>
      <c r="AA1020" s="318" t="s">
        <v>182</v>
      </c>
      <c r="AB1020" s="318">
        <v>50046579</v>
      </c>
      <c r="AC1020" s="318" t="s">
        <v>35</v>
      </c>
      <c r="AD1020" t="s">
        <v>7669</v>
      </c>
      <c r="AE1020" s="318">
        <v>20</v>
      </c>
      <c r="AF1020" s="320">
        <v>206725</v>
      </c>
      <c r="AG1020" s="318">
        <v>46</v>
      </c>
      <c r="AH1020" s="320"/>
    </row>
    <row r="1021" spans="1:34">
      <c r="A1021" t="s">
        <v>3187</v>
      </c>
      <c r="B1021" s="1">
        <v>45994</v>
      </c>
      <c r="C1021">
        <v>12</v>
      </c>
      <c r="D1021">
        <v>520785</v>
      </c>
      <c r="E1021" t="s">
        <v>9702</v>
      </c>
      <c r="F1021" t="s">
        <v>6574</v>
      </c>
      <c r="G1021" t="s">
        <v>7666</v>
      </c>
      <c r="H1021" t="s">
        <v>9703</v>
      </c>
      <c r="I1021" t="s">
        <v>7834</v>
      </c>
      <c r="J1021" t="s">
        <v>158</v>
      </c>
      <c r="K1021" s="318"/>
      <c r="L1021">
        <v>46003</v>
      </c>
      <c r="M1021" s="319">
        <v>46015</v>
      </c>
      <c r="N1021" s="318">
        <v>12</v>
      </c>
      <c r="O1021" s="318"/>
      <c r="P1021" s="318"/>
      <c r="Q1021" s="319"/>
      <c r="R1021" s="318"/>
      <c r="AA1021" s="318" t="s">
        <v>182</v>
      </c>
      <c r="AB1021" s="318">
        <v>50046738</v>
      </c>
      <c r="AC1021" s="318" t="s">
        <v>35</v>
      </c>
      <c r="AD1021" t="s">
        <v>7669</v>
      </c>
      <c r="AE1021" s="318">
        <v>46</v>
      </c>
      <c r="AF1021" s="320">
        <v>179279</v>
      </c>
      <c r="AG1021" s="318">
        <v>17</v>
      </c>
      <c r="AH1021" s="320"/>
    </row>
    <row r="1022" spans="1:34">
      <c r="A1022" t="s">
        <v>3190</v>
      </c>
      <c r="B1022" s="1">
        <v>45994</v>
      </c>
      <c r="C1022">
        <v>12</v>
      </c>
      <c r="D1022">
        <v>520786</v>
      </c>
      <c r="E1022" t="s">
        <v>9704</v>
      </c>
      <c r="F1022" t="s">
        <v>6574</v>
      </c>
      <c r="G1022" t="s">
        <v>7860</v>
      </c>
      <c r="H1022" t="s">
        <v>9705</v>
      </c>
      <c r="I1022" t="s">
        <v>9232</v>
      </c>
      <c r="J1022" t="s">
        <v>8690</v>
      </c>
      <c r="K1022" s="318"/>
      <c r="L1022">
        <v>45995</v>
      </c>
      <c r="M1022" s="319">
        <v>46007</v>
      </c>
      <c r="N1022" s="318">
        <v>12</v>
      </c>
      <c r="O1022" s="318"/>
      <c r="P1022" s="318"/>
      <c r="Q1022" s="319"/>
      <c r="R1022" s="318"/>
      <c r="AA1022" s="318"/>
      <c r="AB1022" s="318">
        <v>50045358</v>
      </c>
      <c r="AC1022" s="318" t="s">
        <v>43</v>
      </c>
      <c r="AE1022" s="318"/>
      <c r="AF1022" s="320"/>
      <c r="AG1022" s="318"/>
      <c r="AH1022" s="320"/>
    </row>
    <row r="1023" spans="1:34">
      <c r="A1023" t="s">
        <v>3193</v>
      </c>
      <c r="B1023" s="1">
        <v>45994</v>
      </c>
      <c r="C1023">
        <v>12</v>
      </c>
      <c r="D1023">
        <v>520787</v>
      </c>
      <c r="E1023" t="s">
        <v>9224</v>
      </c>
      <c r="F1023" t="s">
        <v>93</v>
      </c>
      <c r="G1023" t="s">
        <v>90</v>
      </c>
      <c r="H1023" t="s">
        <v>9225</v>
      </c>
      <c r="I1023" t="s">
        <v>9226</v>
      </c>
      <c r="J1023" t="s">
        <v>8376</v>
      </c>
      <c r="K1023" s="318"/>
      <c r="L1023" t="s">
        <v>391</v>
      </c>
      <c r="M1023" s="319">
        <v>45996</v>
      </c>
      <c r="N1023" s="318">
        <v>12</v>
      </c>
      <c r="O1023" s="318"/>
      <c r="P1023" s="318"/>
      <c r="Q1023" s="319"/>
      <c r="R1023" s="318"/>
      <c r="AA1023" s="318" t="s">
        <v>78</v>
      </c>
      <c r="AB1023" s="318">
        <v>50046671</v>
      </c>
      <c r="AC1023" s="318" t="s">
        <v>79</v>
      </c>
      <c r="AD1023" t="s">
        <v>7660</v>
      </c>
      <c r="AE1023" s="318">
        <v>20</v>
      </c>
      <c r="AF1023" s="320">
        <v>28004</v>
      </c>
      <c r="AG1023" s="318"/>
      <c r="AH1023" s="320"/>
    </row>
    <row r="1024" spans="1:34">
      <c r="A1024" t="s">
        <v>3196</v>
      </c>
      <c r="B1024" s="1">
        <v>45994</v>
      </c>
      <c r="C1024">
        <v>12</v>
      </c>
      <c r="D1024">
        <v>520788</v>
      </c>
      <c r="E1024" t="s">
        <v>9706</v>
      </c>
      <c r="F1024" t="s">
        <v>93</v>
      </c>
      <c r="G1024" t="s">
        <v>7879</v>
      </c>
      <c r="H1024" t="s">
        <v>9707</v>
      </c>
      <c r="I1024" t="s">
        <v>7698</v>
      </c>
      <c r="J1024" t="s">
        <v>6714</v>
      </c>
      <c r="K1024" s="318"/>
      <c r="L1024">
        <v>46057</v>
      </c>
      <c r="M1024" s="319">
        <v>46014</v>
      </c>
      <c r="N1024" s="318">
        <v>12</v>
      </c>
      <c r="O1024" s="318"/>
      <c r="P1024" s="318"/>
      <c r="Q1024" s="319"/>
      <c r="R1024" s="318"/>
      <c r="AA1024" s="318"/>
      <c r="AB1024" s="318">
        <v>50046706</v>
      </c>
      <c r="AC1024" s="318" t="s">
        <v>43</v>
      </c>
      <c r="AE1024" s="318"/>
      <c r="AF1024" s="320"/>
      <c r="AG1024" s="318"/>
      <c r="AH1024" s="320"/>
    </row>
    <row r="1025" spans="1:34">
      <c r="A1025" t="s">
        <v>3202</v>
      </c>
      <c r="B1025" s="1">
        <v>45994</v>
      </c>
      <c r="C1025">
        <v>12</v>
      </c>
      <c r="D1025">
        <v>520791</v>
      </c>
      <c r="E1025" t="s">
        <v>9708</v>
      </c>
      <c r="F1025" t="s">
        <v>93</v>
      </c>
      <c r="G1025" t="s">
        <v>7879</v>
      </c>
      <c r="H1025" t="s">
        <v>9709</v>
      </c>
      <c r="I1025" t="s">
        <v>7800</v>
      </c>
      <c r="J1025" t="s">
        <v>151</v>
      </c>
      <c r="K1025" s="318"/>
      <c r="L1025" t="s">
        <v>391</v>
      </c>
      <c r="M1025" s="319">
        <v>46001</v>
      </c>
      <c r="N1025" s="318">
        <v>12</v>
      </c>
      <c r="O1025" s="318"/>
      <c r="P1025" s="318"/>
      <c r="Q1025" s="319"/>
      <c r="R1025" s="318"/>
      <c r="AA1025" s="318" t="s">
        <v>78</v>
      </c>
      <c r="AB1025" s="318">
        <v>50046722</v>
      </c>
      <c r="AC1025" s="318" t="s">
        <v>79</v>
      </c>
      <c r="AD1025" t="s">
        <v>7660</v>
      </c>
      <c r="AE1025" s="318">
        <v>27</v>
      </c>
      <c r="AF1025" s="320">
        <v>80482</v>
      </c>
      <c r="AG1025" s="318"/>
      <c r="AH1025" s="320"/>
    </row>
    <row r="1026" spans="1:34">
      <c r="A1026" t="s">
        <v>3205</v>
      </c>
      <c r="B1026" s="1">
        <v>45994</v>
      </c>
      <c r="C1026">
        <v>12</v>
      </c>
      <c r="D1026">
        <v>520792</v>
      </c>
      <c r="E1026" t="s">
        <v>9710</v>
      </c>
      <c r="F1026" t="s">
        <v>93</v>
      </c>
      <c r="G1026" t="s">
        <v>759</v>
      </c>
      <c r="H1026" t="s">
        <v>9711</v>
      </c>
      <c r="I1026" t="s">
        <v>7704</v>
      </c>
      <c r="J1026" t="s">
        <v>158</v>
      </c>
      <c r="K1026" s="318"/>
      <c r="L1026">
        <v>46001</v>
      </c>
      <c r="M1026" s="319">
        <v>46029</v>
      </c>
      <c r="N1026" s="318">
        <v>1</v>
      </c>
      <c r="O1026" s="318"/>
      <c r="P1026" s="318"/>
      <c r="Q1026" s="319"/>
      <c r="R1026" s="318"/>
      <c r="AA1026" s="318" t="s">
        <v>182</v>
      </c>
      <c r="AB1026" s="318">
        <v>50046847</v>
      </c>
      <c r="AC1026" s="318" t="s">
        <v>35</v>
      </c>
      <c r="AD1026" t="s">
        <v>7660</v>
      </c>
      <c r="AE1026" s="318">
        <v>21</v>
      </c>
      <c r="AF1026" s="320">
        <v>40807</v>
      </c>
      <c r="AG1026" s="318"/>
      <c r="AH1026" s="320"/>
    </row>
    <row r="1027" spans="1:34">
      <c r="A1027" t="s">
        <v>3208</v>
      </c>
      <c r="B1027" s="1">
        <v>45994</v>
      </c>
      <c r="C1027">
        <v>12</v>
      </c>
      <c r="D1027">
        <v>520793</v>
      </c>
      <c r="E1027" t="s">
        <v>9712</v>
      </c>
      <c r="F1027" t="s">
        <v>93</v>
      </c>
      <c r="G1027" t="s">
        <v>8346</v>
      </c>
      <c r="H1027" t="s">
        <v>9713</v>
      </c>
      <c r="I1027" t="s">
        <v>7698</v>
      </c>
      <c r="J1027" t="s">
        <v>158</v>
      </c>
      <c r="K1027" s="318"/>
      <c r="L1027">
        <v>46001</v>
      </c>
      <c r="M1027" s="319">
        <v>46029</v>
      </c>
      <c r="N1027" s="318">
        <v>1</v>
      </c>
      <c r="O1027" s="318"/>
      <c r="P1027" s="318"/>
      <c r="Q1027" s="319"/>
      <c r="R1027" s="318"/>
      <c r="AA1027" s="318" t="s">
        <v>182</v>
      </c>
      <c r="AB1027" s="318">
        <v>50046771</v>
      </c>
      <c r="AC1027" s="318" t="s">
        <v>35</v>
      </c>
      <c r="AD1027" t="s">
        <v>7660</v>
      </c>
      <c r="AE1027" s="318">
        <v>20</v>
      </c>
      <c r="AF1027" s="320">
        <v>145941</v>
      </c>
      <c r="AG1027" s="318">
        <v>20</v>
      </c>
      <c r="AH1027" s="320"/>
    </row>
    <row r="1028" spans="1:34">
      <c r="A1028" t="s">
        <v>3211</v>
      </c>
      <c r="B1028" s="1">
        <v>45994</v>
      </c>
      <c r="C1028">
        <v>12</v>
      </c>
      <c r="D1028">
        <v>520794</v>
      </c>
      <c r="E1028" t="s">
        <v>9714</v>
      </c>
      <c r="F1028" t="s">
        <v>93</v>
      </c>
      <c r="G1028" t="s">
        <v>90</v>
      </c>
      <c r="H1028" t="s">
        <v>9715</v>
      </c>
      <c r="I1028" t="s">
        <v>6259</v>
      </c>
      <c r="J1028" t="s">
        <v>158</v>
      </c>
      <c r="K1028" s="318"/>
      <c r="L1028">
        <v>46001</v>
      </c>
      <c r="M1028" s="319">
        <v>46027</v>
      </c>
      <c r="N1028" s="318">
        <v>1</v>
      </c>
      <c r="O1028" s="318"/>
      <c r="P1028" s="318"/>
      <c r="Q1028" s="319"/>
      <c r="R1028" s="318"/>
      <c r="AA1028" s="318" t="s">
        <v>182</v>
      </c>
      <c r="AB1028" s="318">
        <v>50046761</v>
      </c>
      <c r="AC1028" s="318" t="s">
        <v>35</v>
      </c>
      <c r="AD1028" t="s">
        <v>7660</v>
      </c>
      <c r="AE1028" s="318">
        <v>21</v>
      </c>
      <c r="AF1028" s="320">
        <v>178803</v>
      </c>
      <c r="AG1028" s="318">
        <v>22</v>
      </c>
      <c r="AH1028" s="320"/>
    </row>
    <row r="1029" spans="1:34">
      <c r="A1029" t="s">
        <v>3214</v>
      </c>
      <c r="B1029" s="1">
        <v>45994</v>
      </c>
      <c r="C1029">
        <v>12</v>
      </c>
      <c r="D1029">
        <v>520795</v>
      </c>
      <c r="E1029" t="s">
        <v>9716</v>
      </c>
      <c r="F1029" t="s">
        <v>93</v>
      </c>
      <c r="G1029" t="s">
        <v>752</v>
      </c>
      <c r="H1029" t="s">
        <v>9717</v>
      </c>
      <c r="I1029" t="s">
        <v>6259</v>
      </c>
      <c r="J1029" t="s">
        <v>158</v>
      </c>
      <c r="K1029" s="318"/>
      <c r="L1029">
        <v>46001</v>
      </c>
      <c r="M1029" s="319">
        <v>46044</v>
      </c>
      <c r="N1029" s="318">
        <v>1</v>
      </c>
      <c r="O1029" s="318"/>
      <c r="P1029" s="318" t="s">
        <v>267</v>
      </c>
      <c r="Q1029" s="319">
        <v>46008</v>
      </c>
      <c r="R1029" s="318" t="s">
        <v>78</v>
      </c>
      <c r="S1029">
        <v>40300</v>
      </c>
      <c r="AA1029" s="318" t="s">
        <v>199</v>
      </c>
      <c r="AB1029" s="318">
        <v>50046725</v>
      </c>
      <c r="AC1029" s="318" t="s">
        <v>44</v>
      </c>
      <c r="AD1029" t="s">
        <v>7660</v>
      </c>
      <c r="AE1029" s="318">
        <v>27</v>
      </c>
      <c r="AF1029" s="320">
        <v>382536</v>
      </c>
      <c r="AG1029" s="318">
        <v>47</v>
      </c>
      <c r="AH1029" s="320"/>
    </row>
    <row r="1030" spans="1:34">
      <c r="A1030" t="s">
        <v>3217</v>
      </c>
      <c r="B1030" s="1">
        <v>45994</v>
      </c>
      <c r="C1030">
        <v>12</v>
      </c>
      <c r="D1030">
        <v>520796</v>
      </c>
      <c r="E1030" t="s">
        <v>9718</v>
      </c>
      <c r="F1030" t="s">
        <v>93</v>
      </c>
      <c r="G1030" t="s">
        <v>90</v>
      </c>
      <c r="H1030" t="s">
        <v>9719</v>
      </c>
      <c r="I1030" t="s">
        <v>7668</v>
      </c>
      <c r="J1030" t="s">
        <v>158</v>
      </c>
      <c r="K1030" s="318"/>
      <c r="L1030">
        <v>46001</v>
      </c>
      <c r="M1030" s="319">
        <v>46015</v>
      </c>
      <c r="N1030" s="318">
        <v>12</v>
      </c>
      <c r="O1030" s="318"/>
      <c r="P1030" s="318"/>
      <c r="Q1030" s="319"/>
      <c r="R1030" s="318"/>
      <c r="AA1030" s="318" t="s">
        <v>182</v>
      </c>
      <c r="AB1030" s="318">
        <v>50046715</v>
      </c>
      <c r="AC1030" s="318" t="s">
        <v>35</v>
      </c>
      <c r="AD1030" t="s">
        <v>7660</v>
      </c>
      <c r="AE1030" s="318">
        <v>27</v>
      </c>
      <c r="AF1030" s="320">
        <v>287579</v>
      </c>
      <c r="AG1030" s="318">
        <v>76</v>
      </c>
      <c r="AH1030" s="320"/>
    </row>
    <row r="1031" spans="1:34">
      <c r="A1031" t="s">
        <v>3220</v>
      </c>
      <c r="B1031" s="1">
        <v>45994</v>
      </c>
      <c r="C1031">
        <v>12</v>
      </c>
      <c r="D1031">
        <v>520797</v>
      </c>
      <c r="E1031" t="s">
        <v>9720</v>
      </c>
      <c r="F1031" t="s">
        <v>93</v>
      </c>
      <c r="G1031" t="s">
        <v>7773</v>
      </c>
      <c r="H1031" t="s">
        <v>9638</v>
      </c>
      <c r="I1031" t="s">
        <v>9223</v>
      </c>
      <c r="J1031" t="s">
        <v>158</v>
      </c>
      <c r="K1031" s="318"/>
      <c r="L1031" t="s">
        <v>5814</v>
      </c>
      <c r="M1031" s="319">
        <v>46003</v>
      </c>
      <c r="N1031" s="318">
        <v>12</v>
      </c>
      <c r="O1031" s="318"/>
      <c r="P1031" s="318"/>
      <c r="Q1031" s="319"/>
      <c r="R1031" s="318"/>
      <c r="AA1031" s="318" t="s">
        <v>78</v>
      </c>
      <c r="AB1031" s="318">
        <v>50046709</v>
      </c>
      <c r="AC1031" s="318" t="s">
        <v>79</v>
      </c>
      <c r="AD1031" t="s">
        <v>7660</v>
      </c>
      <c r="AE1031" s="318">
        <v>21</v>
      </c>
      <c r="AF1031" s="320">
        <v>183141</v>
      </c>
      <c r="AG1031" s="318">
        <v>29</v>
      </c>
      <c r="AH1031" s="320"/>
    </row>
    <row r="1032" spans="1:34">
      <c r="A1032" t="s">
        <v>3223</v>
      </c>
      <c r="B1032" s="1">
        <v>45995</v>
      </c>
      <c r="C1032">
        <v>12</v>
      </c>
      <c r="D1032">
        <v>520798</v>
      </c>
      <c r="E1032" t="s">
        <v>9721</v>
      </c>
      <c r="F1032" t="s">
        <v>6574</v>
      </c>
      <c r="G1032" t="s">
        <v>58</v>
      </c>
      <c r="H1032" t="s">
        <v>9722</v>
      </c>
      <c r="I1032" t="s">
        <v>9355</v>
      </c>
      <c r="J1032" t="s">
        <v>158</v>
      </c>
      <c r="K1032" s="318"/>
      <c r="L1032">
        <v>46010</v>
      </c>
      <c r="M1032" s="319">
        <v>46016</v>
      </c>
      <c r="N1032" s="318">
        <v>12</v>
      </c>
      <c r="O1032" s="318"/>
      <c r="P1032" s="318"/>
      <c r="Q1032" s="319"/>
      <c r="R1032" s="318"/>
      <c r="AA1032" s="318" t="s">
        <v>182</v>
      </c>
      <c r="AB1032" s="318">
        <v>50047062</v>
      </c>
      <c r="AC1032" s="318" t="s">
        <v>35</v>
      </c>
      <c r="AD1032" t="s">
        <v>7669</v>
      </c>
      <c r="AE1032" s="318">
        <v>46</v>
      </c>
      <c r="AF1032" s="320">
        <v>240657</v>
      </c>
      <c r="AG1032" s="318">
        <v>94</v>
      </c>
      <c r="AH1032" s="320"/>
    </row>
    <row r="1033" spans="1:34">
      <c r="A1033" t="s">
        <v>3226</v>
      </c>
      <c r="B1033" s="1">
        <v>45995</v>
      </c>
      <c r="C1033">
        <v>12</v>
      </c>
      <c r="D1033">
        <v>520799</v>
      </c>
      <c r="E1033" t="s">
        <v>9723</v>
      </c>
      <c r="F1033" t="s">
        <v>93</v>
      </c>
      <c r="G1033" t="s">
        <v>7879</v>
      </c>
      <c r="H1033" t="s">
        <v>9724</v>
      </c>
      <c r="I1033" t="s">
        <v>9296</v>
      </c>
      <c r="J1033" t="s">
        <v>158</v>
      </c>
      <c r="K1033" s="318"/>
      <c r="L1033">
        <v>46016</v>
      </c>
      <c r="M1033" s="319">
        <v>46028</v>
      </c>
      <c r="N1033" s="318">
        <v>1</v>
      </c>
      <c r="O1033" s="318"/>
      <c r="P1033" s="318"/>
      <c r="Q1033" s="319"/>
      <c r="R1033" s="318"/>
      <c r="AA1033" s="318" t="s">
        <v>182</v>
      </c>
      <c r="AB1033" s="318">
        <v>50047031</v>
      </c>
      <c r="AC1033" s="318" t="s">
        <v>35</v>
      </c>
      <c r="AD1033" t="s">
        <v>7660</v>
      </c>
      <c r="AE1033" s="318">
        <v>21</v>
      </c>
      <c r="AF1033" s="320">
        <v>220219</v>
      </c>
      <c r="AG1033" s="318">
        <v>26</v>
      </c>
      <c r="AH1033" s="320"/>
    </row>
    <row r="1034" spans="1:34">
      <c r="A1034" t="s">
        <v>3229</v>
      </c>
      <c r="B1034" s="1">
        <v>45996</v>
      </c>
      <c r="C1034">
        <v>12</v>
      </c>
      <c r="D1034">
        <v>520800</v>
      </c>
      <c r="E1034" t="s">
        <v>9725</v>
      </c>
      <c r="F1034" t="s">
        <v>93</v>
      </c>
      <c r="G1034" t="s">
        <v>7773</v>
      </c>
      <c r="H1034" t="s">
        <v>9726</v>
      </c>
      <c r="I1034" t="s">
        <v>7769</v>
      </c>
      <c r="J1034" t="s">
        <v>158</v>
      </c>
      <c r="K1034" s="318"/>
      <c r="L1034">
        <v>46015</v>
      </c>
      <c r="M1034" s="319">
        <v>46041</v>
      </c>
      <c r="N1034" s="318">
        <v>1</v>
      </c>
      <c r="O1034" s="318"/>
      <c r="P1034" s="318"/>
      <c r="Q1034" s="319"/>
      <c r="R1034" s="318"/>
      <c r="AA1034" s="318" t="s">
        <v>182</v>
      </c>
      <c r="AB1034" s="318">
        <v>50047232</v>
      </c>
      <c r="AC1034" s="318" t="s">
        <v>35</v>
      </c>
      <c r="AD1034" t="s">
        <v>7660</v>
      </c>
      <c r="AE1034" s="318">
        <v>27</v>
      </c>
      <c r="AF1034" s="320">
        <v>211639</v>
      </c>
      <c r="AG1034" s="318">
        <v>54</v>
      </c>
      <c r="AH1034" s="320"/>
    </row>
    <row r="1035" spans="1:34">
      <c r="A1035" t="s">
        <v>3230</v>
      </c>
      <c r="B1035" s="1">
        <v>45996</v>
      </c>
      <c r="C1035">
        <v>12</v>
      </c>
      <c r="D1035">
        <v>520801</v>
      </c>
      <c r="E1035" t="s">
        <v>9727</v>
      </c>
      <c r="F1035" t="s">
        <v>93</v>
      </c>
      <c r="G1035" t="s">
        <v>7860</v>
      </c>
      <c r="H1035" t="s">
        <v>9728</v>
      </c>
      <c r="I1035" t="s">
        <v>9729</v>
      </c>
      <c r="J1035" t="s">
        <v>158</v>
      </c>
      <c r="K1035" s="318"/>
      <c r="L1035">
        <v>46010</v>
      </c>
      <c r="M1035" s="319">
        <v>46015</v>
      </c>
      <c r="N1035" s="318">
        <v>12</v>
      </c>
      <c r="O1035" s="318"/>
      <c r="P1035" s="318"/>
      <c r="Q1035" s="319"/>
      <c r="R1035" s="318"/>
      <c r="AA1035" s="318" t="s">
        <v>182</v>
      </c>
      <c r="AB1035" s="318">
        <v>50047243</v>
      </c>
      <c r="AC1035" s="318" t="s">
        <v>35</v>
      </c>
      <c r="AD1035" t="s">
        <v>7669</v>
      </c>
      <c r="AE1035" s="318">
        <v>20</v>
      </c>
      <c r="AF1035" s="320">
        <v>179898</v>
      </c>
      <c r="AG1035" s="318">
        <v>10</v>
      </c>
      <c r="AH1035" s="320"/>
    </row>
    <row r="1036" spans="1:34">
      <c r="A1036" t="s">
        <v>3232</v>
      </c>
      <c r="B1036" s="1">
        <v>45996</v>
      </c>
      <c r="C1036">
        <v>12</v>
      </c>
      <c r="D1036">
        <v>520802</v>
      </c>
      <c r="E1036" t="s">
        <v>9730</v>
      </c>
      <c r="F1036" t="s">
        <v>93</v>
      </c>
      <c r="G1036" t="s">
        <v>7841</v>
      </c>
      <c r="H1036" t="s">
        <v>9731</v>
      </c>
      <c r="I1036" t="s">
        <v>9732</v>
      </c>
      <c r="J1036" t="s">
        <v>158</v>
      </c>
      <c r="K1036" s="318"/>
      <c r="L1036">
        <v>46003</v>
      </c>
      <c r="M1036" s="319">
        <v>46027</v>
      </c>
      <c r="N1036" s="318">
        <v>1</v>
      </c>
      <c r="O1036" s="318"/>
      <c r="P1036" s="318"/>
      <c r="Q1036" s="319"/>
      <c r="R1036" s="318"/>
      <c r="AA1036" s="318" t="s">
        <v>182</v>
      </c>
      <c r="AB1036" s="318">
        <v>50047246</v>
      </c>
      <c r="AC1036" s="318" t="s">
        <v>35</v>
      </c>
      <c r="AD1036" t="s">
        <v>7669</v>
      </c>
      <c r="AE1036" s="318">
        <v>20</v>
      </c>
      <c r="AF1036" s="320">
        <v>181998</v>
      </c>
      <c r="AG1036" s="318">
        <v>10</v>
      </c>
      <c r="AH1036" s="320"/>
    </row>
    <row r="1037" spans="1:34">
      <c r="A1037" t="s">
        <v>3235</v>
      </c>
      <c r="B1037" s="1">
        <v>45996</v>
      </c>
      <c r="C1037">
        <v>12</v>
      </c>
      <c r="D1037">
        <v>520803</v>
      </c>
      <c r="E1037" t="s">
        <v>9733</v>
      </c>
      <c r="F1037" t="s">
        <v>6574</v>
      </c>
      <c r="G1037" t="s">
        <v>7666</v>
      </c>
      <c r="H1037" t="s">
        <v>9734</v>
      </c>
      <c r="I1037" t="s">
        <v>9303</v>
      </c>
      <c r="J1037" t="s">
        <v>158</v>
      </c>
      <c r="K1037" s="318"/>
      <c r="L1037">
        <v>46003</v>
      </c>
      <c r="M1037" s="319">
        <v>46031</v>
      </c>
      <c r="N1037" s="318">
        <v>1</v>
      </c>
      <c r="O1037" s="318"/>
      <c r="P1037" s="318"/>
      <c r="Q1037" s="319"/>
      <c r="R1037" s="318"/>
      <c r="AA1037" s="318" t="s">
        <v>199</v>
      </c>
      <c r="AB1037" s="318">
        <v>50047248</v>
      </c>
      <c r="AC1037" s="318" t="s">
        <v>44</v>
      </c>
      <c r="AD1037" t="s">
        <v>7669</v>
      </c>
      <c r="AE1037" s="318">
        <v>48</v>
      </c>
      <c r="AF1037" s="320">
        <v>197612</v>
      </c>
      <c r="AG1037" s="318">
        <v>42</v>
      </c>
      <c r="AH1037" s="320"/>
    </row>
    <row r="1038" spans="1:34">
      <c r="A1038" t="s">
        <v>3238</v>
      </c>
      <c r="B1038" s="1">
        <v>45996</v>
      </c>
      <c r="C1038">
        <v>12</v>
      </c>
      <c r="D1038">
        <v>520804</v>
      </c>
      <c r="E1038" t="s">
        <v>9735</v>
      </c>
      <c r="F1038" t="s">
        <v>6574</v>
      </c>
      <c r="G1038" t="s">
        <v>7666</v>
      </c>
      <c r="H1038" t="s">
        <v>9736</v>
      </c>
      <c r="I1038" t="s">
        <v>9355</v>
      </c>
      <c r="J1038" t="s">
        <v>158</v>
      </c>
      <c r="K1038" s="318"/>
      <c r="L1038">
        <v>46010</v>
      </c>
      <c r="M1038" s="319">
        <v>46027</v>
      </c>
      <c r="N1038" s="318">
        <v>1</v>
      </c>
      <c r="O1038" s="318"/>
      <c r="P1038" s="318"/>
      <c r="Q1038" s="319"/>
      <c r="R1038" s="318"/>
      <c r="AA1038" s="318"/>
      <c r="AB1038" s="318">
        <v>50046810</v>
      </c>
      <c r="AC1038" s="318" t="s">
        <v>43</v>
      </c>
      <c r="AE1038" s="318"/>
      <c r="AF1038" s="320"/>
      <c r="AG1038" s="318"/>
      <c r="AH1038" s="320"/>
    </row>
    <row r="1039" spans="1:34">
      <c r="A1039" t="s">
        <v>3241</v>
      </c>
      <c r="B1039" s="1">
        <v>45996</v>
      </c>
      <c r="C1039">
        <v>12</v>
      </c>
      <c r="D1039">
        <v>520805</v>
      </c>
      <c r="E1039" t="s">
        <v>9737</v>
      </c>
      <c r="F1039" t="s">
        <v>93</v>
      </c>
      <c r="G1039" t="s">
        <v>90</v>
      </c>
      <c r="H1039" t="s">
        <v>9738</v>
      </c>
      <c r="I1039" t="s">
        <v>7800</v>
      </c>
      <c r="J1039" t="s">
        <v>8376</v>
      </c>
      <c r="K1039" s="318"/>
      <c r="L1039" t="s">
        <v>391</v>
      </c>
      <c r="M1039" s="319">
        <v>46001</v>
      </c>
      <c r="N1039" s="318">
        <v>12</v>
      </c>
      <c r="O1039" s="318"/>
      <c r="P1039" s="318"/>
      <c r="Q1039" s="319"/>
      <c r="R1039" s="318"/>
      <c r="AA1039" s="318" t="s">
        <v>78</v>
      </c>
      <c r="AB1039" s="318">
        <v>50047293</v>
      </c>
      <c r="AC1039" s="318" t="s">
        <v>79</v>
      </c>
      <c r="AD1039" t="s">
        <v>7660</v>
      </c>
      <c r="AE1039" s="318">
        <v>27</v>
      </c>
      <c r="AF1039" s="320">
        <v>14801</v>
      </c>
      <c r="AG1039" s="318"/>
      <c r="AH1039" s="320"/>
    </row>
    <row r="1040" spans="1:34">
      <c r="A1040" t="s">
        <v>3243</v>
      </c>
      <c r="B1040" s="1">
        <v>45999</v>
      </c>
      <c r="C1040">
        <v>12</v>
      </c>
      <c r="D1040">
        <v>520806</v>
      </c>
      <c r="E1040" t="s">
        <v>9739</v>
      </c>
      <c r="F1040" t="s">
        <v>93</v>
      </c>
      <c r="G1040" t="s">
        <v>8346</v>
      </c>
      <c r="H1040" t="s">
        <v>9740</v>
      </c>
      <c r="I1040" t="s">
        <v>7698</v>
      </c>
      <c r="J1040" t="s">
        <v>158</v>
      </c>
      <c r="K1040" s="318"/>
      <c r="L1040">
        <v>46029</v>
      </c>
      <c r="M1040" s="319">
        <v>46037</v>
      </c>
      <c r="N1040" s="318">
        <v>1</v>
      </c>
      <c r="O1040" s="318"/>
      <c r="P1040" s="318"/>
      <c r="Q1040" s="319"/>
      <c r="R1040" s="318"/>
      <c r="AA1040" s="318"/>
      <c r="AB1040" s="318">
        <v>50047384</v>
      </c>
      <c r="AC1040" s="318" t="s">
        <v>43</v>
      </c>
      <c r="AE1040" s="318"/>
      <c r="AF1040" s="320"/>
      <c r="AG1040" s="318"/>
      <c r="AH1040" s="320"/>
    </row>
    <row r="1041" spans="1:34">
      <c r="A1041" t="s">
        <v>3246</v>
      </c>
      <c r="B1041" s="1">
        <v>45994</v>
      </c>
      <c r="C1041">
        <v>12</v>
      </c>
      <c r="D1041">
        <v>520807</v>
      </c>
      <c r="E1041" t="s">
        <v>9741</v>
      </c>
      <c r="F1041" t="s">
        <v>93</v>
      </c>
      <c r="G1041" t="s">
        <v>759</v>
      </c>
      <c r="H1041" t="s">
        <v>9742</v>
      </c>
      <c r="I1041" t="s">
        <v>7668</v>
      </c>
      <c r="J1041" t="s">
        <v>158</v>
      </c>
      <c r="K1041" s="318"/>
      <c r="L1041">
        <v>46001</v>
      </c>
      <c r="M1041" s="319">
        <v>46009</v>
      </c>
      <c r="N1041" s="318">
        <v>12</v>
      </c>
      <c r="O1041" s="318"/>
      <c r="P1041" s="318" t="s">
        <v>267</v>
      </c>
      <c r="Q1041" s="319">
        <v>46002</v>
      </c>
      <c r="R1041" s="318" t="s">
        <v>78</v>
      </c>
      <c r="S1041">
        <v>46030</v>
      </c>
      <c r="AA1041" s="318" t="s">
        <v>182</v>
      </c>
      <c r="AB1041" s="318">
        <v>50047755</v>
      </c>
      <c r="AC1041" s="318" t="s">
        <v>35</v>
      </c>
      <c r="AD1041" t="s">
        <v>7660</v>
      </c>
      <c r="AE1041" s="318">
        <v>21</v>
      </c>
      <c r="AF1041" s="320">
        <v>340417</v>
      </c>
      <c r="AG1041" s="318">
        <v>48</v>
      </c>
      <c r="AH1041" s="320"/>
    </row>
    <row r="1042" spans="1:34">
      <c r="A1042" t="s">
        <v>3249</v>
      </c>
      <c r="B1042" s="1">
        <v>45999</v>
      </c>
      <c r="C1042">
        <v>12</v>
      </c>
      <c r="D1042">
        <v>520808</v>
      </c>
      <c r="E1042" t="s">
        <v>9743</v>
      </c>
      <c r="F1042" t="s">
        <v>93</v>
      </c>
      <c r="G1042" t="s">
        <v>759</v>
      </c>
      <c r="H1042" t="s">
        <v>9744</v>
      </c>
      <c r="I1042" t="s">
        <v>7698</v>
      </c>
      <c r="J1042" t="s">
        <v>158</v>
      </c>
      <c r="K1042" s="318"/>
      <c r="L1042">
        <v>46029</v>
      </c>
      <c r="M1042" s="319">
        <v>46035</v>
      </c>
      <c r="N1042" s="318">
        <v>1</v>
      </c>
      <c r="O1042" s="318"/>
      <c r="P1042" s="318"/>
      <c r="Q1042" s="319"/>
      <c r="R1042" s="318"/>
      <c r="AA1042" s="318" t="s">
        <v>182</v>
      </c>
      <c r="AB1042" s="318">
        <v>50047562</v>
      </c>
      <c r="AC1042" s="318" t="s">
        <v>35</v>
      </c>
      <c r="AD1042" t="s">
        <v>7660</v>
      </c>
      <c r="AE1042" s="318">
        <v>20</v>
      </c>
      <c r="AF1042" s="320">
        <v>123325</v>
      </c>
      <c r="AG1042" s="318">
        <v>25</v>
      </c>
      <c r="AH1042" s="320"/>
    </row>
    <row r="1043" spans="1:34">
      <c r="A1043" t="s">
        <v>3252</v>
      </c>
      <c r="B1043" s="1">
        <v>45999</v>
      </c>
      <c r="C1043">
        <v>12</v>
      </c>
      <c r="D1043">
        <v>520809</v>
      </c>
      <c r="E1043" t="s">
        <v>9745</v>
      </c>
      <c r="F1043" t="s">
        <v>6574</v>
      </c>
      <c r="G1043" t="s">
        <v>7841</v>
      </c>
      <c r="H1043" t="s">
        <v>9746</v>
      </c>
      <c r="I1043" t="s">
        <v>9232</v>
      </c>
      <c r="J1043" t="s">
        <v>158</v>
      </c>
      <c r="K1043" s="318"/>
      <c r="L1043">
        <v>46013</v>
      </c>
      <c r="M1043" s="319">
        <v>46029</v>
      </c>
      <c r="N1043" s="318">
        <v>1</v>
      </c>
      <c r="O1043" s="318"/>
      <c r="P1043" s="318"/>
      <c r="Q1043" s="319"/>
      <c r="R1043" s="318"/>
      <c r="AA1043" s="318" t="s">
        <v>182</v>
      </c>
      <c r="AB1043" s="318">
        <v>50047435</v>
      </c>
      <c r="AC1043" s="318" t="s">
        <v>35</v>
      </c>
      <c r="AD1043" t="s">
        <v>7669</v>
      </c>
      <c r="AE1043" s="318">
        <v>48</v>
      </c>
      <c r="AF1043" s="320">
        <v>186285</v>
      </c>
      <c r="AG1043" s="318">
        <v>10</v>
      </c>
      <c r="AH1043" s="320"/>
    </row>
    <row r="1044" spans="1:34">
      <c r="A1044" t="s">
        <v>3255</v>
      </c>
      <c r="B1044" s="1">
        <v>45999</v>
      </c>
      <c r="C1044">
        <v>12</v>
      </c>
      <c r="D1044">
        <v>520810</v>
      </c>
      <c r="E1044" t="s">
        <v>9747</v>
      </c>
      <c r="F1044" t="s">
        <v>6574</v>
      </c>
      <c r="G1044" t="s">
        <v>7860</v>
      </c>
      <c r="H1044" t="s">
        <v>9748</v>
      </c>
      <c r="I1044" t="s">
        <v>9232</v>
      </c>
      <c r="J1044" t="s">
        <v>158</v>
      </c>
      <c r="K1044" s="318"/>
      <c r="L1044">
        <v>46010</v>
      </c>
      <c r="M1044" s="319">
        <v>46028</v>
      </c>
      <c r="N1044" s="318">
        <v>1</v>
      </c>
      <c r="O1044" s="318"/>
      <c r="P1044" s="318"/>
      <c r="Q1044" s="319"/>
      <c r="R1044" s="318"/>
      <c r="AA1044" s="318" t="s">
        <v>199</v>
      </c>
      <c r="AB1044" s="318">
        <v>50047418</v>
      </c>
      <c r="AC1044" s="318" t="s">
        <v>44</v>
      </c>
      <c r="AD1044" t="s">
        <v>7669</v>
      </c>
      <c r="AE1044" s="318">
        <v>48</v>
      </c>
      <c r="AF1044" s="320">
        <v>235636</v>
      </c>
      <c r="AG1044" s="318">
        <v>60</v>
      </c>
      <c r="AH1044" s="320"/>
    </row>
    <row r="1045" spans="1:34">
      <c r="A1045" t="s">
        <v>3258</v>
      </c>
      <c r="B1045" s="1">
        <v>46000</v>
      </c>
      <c r="C1045">
        <v>12</v>
      </c>
      <c r="D1045">
        <v>520811</v>
      </c>
      <c r="E1045" t="s">
        <v>9749</v>
      </c>
      <c r="F1045" t="s">
        <v>93</v>
      </c>
      <c r="G1045" t="s">
        <v>90</v>
      </c>
      <c r="H1045" t="s">
        <v>9750</v>
      </c>
      <c r="I1045" t="s">
        <v>9223</v>
      </c>
      <c r="J1045" t="s">
        <v>1340</v>
      </c>
      <c r="K1045" s="318"/>
      <c r="L1045" t="s">
        <v>5814</v>
      </c>
      <c r="M1045" s="319" t="s">
        <v>577</v>
      </c>
      <c r="N1045" s="318"/>
      <c r="O1045" s="318"/>
      <c r="P1045" s="318"/>
      <c r="Q1045" s="319"/>
      <c r="R1045" s="318"/>
      <c r="AA1045" s="318"/>
      <c r="AB1045" s="318">
        <v>50047765</v>
      </c>
      <c r="AC1045" s="318" t="s">
        <v>43</v>
      </c>
      <c r="AE1045" s="318"/>
      <c r="AF1045" s="320"/>
      <c r="AG1045" s="318"/>
      <c r="AH1045" s="320"/>
    </row>
    <row r="1046" spans="1:34">
      <c r="A1046" t="s">
        <v>3261</v>
      </c>
      <c r="B1046" s="1">
        <v>46000</v>
      </c>
      <c r="C1046">
        <v>12</v>
      </c>
      <c r="D1046">
        <v>520812</v>
      </c>
      <c r="E1046" t="s">
        <v>9751</v>
      </c>
      <c r="F1046" t="s">
        <v>93</v>
      </c>
      <c r="G1046" t="s">
        <v>7661</v>
      </c>
      <c r="H1046" t="s">
        <v>9752</v>
      </c>
      <c r="I1046" t="s">
        <v>7769</v>
      </c>
      <c r="J1046" t="s">
        <v>1801</v>
      </c>
      <c r="K1046" s="318"/>
      <c r="L1046" t="s">
        <v>391</v>
      </c>
      <c r="M1046" s="319">
        <v>46014</v>
      </c>
      <c r="N1046" s="318">
        <v>12</v>
      </c>
      <c r="O1046" s="318"/>
      <c r="P1046" s="318"/>
      <c r="Q1046" s="319"/>
      <c r="R1046" s="318"/>
      <c r="AA1046" s="318" t="s">
        <v>182</v>
      </c>
      <c r="AB1046" s="318">
        <v>50047750</v>
      </c>
      <c r="AC1046" s="318" t="s">
        <v>35</v>
      </c>
      <c r="AD1046" t="s">
        <v>7660</v>
      </c>
      <c r="AE1046" s="318">
        <v>24</v>
      </c>
      <c r="AF1046" s="320">
        <v>10845</v>
      </c>
      <c r="AG1046" s="318"/>
      <c r="AH1046" s="320"/>
    </row>
    <row r="1047" spans="1:34">
      <c r="A1047" t="s">
        <v>3262</v>
      </c>
      <c r="B1047" s="1">
        <v>46000</v>
      </c>
      <c r="C1047">
        <v>12</v>
      </c>
      <c r="D1047">
        <v>520813</v>
      </c>
      <c r="E1047" t="s">
        <v>9753</v>
      </c>
      <c r="F1047" t="s">
        <v>93</v>
      </c>
      <c r="G1047" t="s">
        <v>7778</v>
      </c>
      <c r="H1047" t="s">
        <v>9754</v>
      </c>
      <c r="I1047" t="s">
        <v>9483</v>
      </c>
      <c r="J1047" t="s">
        <v>158</v>
      </c>
      <c r="K1047" s="318"/>
      <c r="L1047" t="s">
        <v>5814</v>
      </c>
      <c r="M1047" s="319">
        <v>46008</v>
      </c>
      <c r="N1047" s="318">
        <v>12</v>
      </c>
      <c r="O1047" s="318"/>
      <c r="P1047" s="318"/>
      <c r="Q1047" s="319"/>
      <c r="R1047" s="318"/>
      <c r="AA1047" s="318" t="s">
        <v>78</v>
      </c>
      <c r="AB1047" s="318">
        <v>50047724</v>
      </c>
      <c r="AC1047" s="318" t="s">
        <v>79</v>
      </c>
      <c r="AD1047" t="s">
        <v>7669</v>
      </c>
      <c r="AE1047" s="318">
        <v>20</v>
      </c>
      <c r="AF1047" s="320">
        <v>188449</v>
      </c>
      <c r="AG1047" s="318">
        <v>16</v>
      </c>
      <c r="AH1047" s="320"/>
    </row>
    <row r="1048" spans="1:34">
      <c r="A1048" t="s">
        <v>3265</v>
      </c>
      <c r="B1048" s="1">
        <v>46000</v>
      </c>
      <c r="C1048">
        <v>12</v>
      </c>
      <c r="D1048">
        <v>520814</v>
      </c>
      <c r="E1048" t="s">
        <v>9755</v>
      </c>
      <c r="F1048" t="s">
        <v>93</v>
      </c>
      <c r="G1048" t="s">
        <v>759</v>
      </c>
      <c r="H1048" t="s">
        <v>9756</v>
      </c>
      <c r="I1048" t="s">
        <v>6259</v>
      </c>
      <c r="J1048" t="s">
        <v>158</v>
      </c>
      <c r="K1048" s="318"/>
      <c r="L1048">
        <v>46007</v>
      </c>
      <c r="M1048" s="319">
        <v>46036</v>
      </c>
      <c r="N1048" s="318">
        <v>1</v>
      </c>
      <c r="O1048" s="318"/>
      <c r="P1048" s="318"/>
      <c r="Q1048" s="319"/>
      <c r="R1048" s="318"/>
      <c r="AA1048" s="318" t="s">
        <v>199</v>
      </c>
      <c r="AB1048" s="318">
        <v>50047769</v>
      </c>
      <c r="AC1048" s="318" t="s">
        <v>44</v>
      </c>
      <c r="AD1048" t="s">
        <v>7660</v>
      </c>
      <c r="AE1048" s="318">
        <v>21</v>
      </c>
      <c r="AF1048" s="320">
        <v>197352</v>
      </c>
      <c r="AG1048" s="318">
        <v>63</v>
      </c>
      <c r="AH1048" s="320"/>
    </row>
    <row r="1049" spans="1:34">
      <c r="A1049" t="s">
        <v>3268</v>
      </c>
      <c r="B1049" s="1">
        <v>46001</v>
      </c>
      <c r="C1049">
        <v>12</v>
      </c>
      <c r="D1049">
        <v>520815</v>
      </c>
      <c r="E1049" t="s">
        <v>9757</v>
      </c>
      <c r="F1049" t="s">
        <v>6574</v>
      </c>
      <c r="G1049" t="s">
        <v>7778</v>
      </c>
      <c r="H1049" t="s">
        <v>9758</v>
      </c>
      <c r="I1049" t="s">
        <v>9355</v>
      </c>
      <c r="J1049" t="s">
        <v>158</v>
      </c>
      <c r="K1049" s="318"/>
      <c r="L1049">
        <v>46014</v>
      </c>
      <c r="M1049" s="319">
        <v>46029</v>
      </c>
      <c r="N1049" s="318">
        <v>1</v>
      </c>
      <c r="O1049" s="318"/>
      <c r="P1049" s="318"/>
      <c r="Q1049" s="319"/>
      <c r="R1049" s="318"/>
      <c r="AA1049" s="318" t="s">
        <v>182</v>
      </c>
      <c r="AB1049" s="318">
        <v>50047708</v>
      </c>
      <c r="AC1049" s="318" t="s">
        <v>35</v>
      </c>
      <c r="AD1049" t="s">
        <v>7669</v>
      </c>
      <c r="AE1049" s="318">
        <v>48</v>
      </c>
      <c r="AF1049" s="320">
        <v>185898</v>
      </c>
      <c r="AG1049" s="318">
        <v>29</v>
      </c>
      <c r="AH1049" s="320"/>
    </row>
    <row r="1050" spans="1:34">
      <c r="A1050" t="s">
        <v>3271</v>
      </c>
      <c r="B1050" s="1">
        <v>46001</v>
      </c>
      <c r="C1050">
        <v>12</v>
      </c>
      <c r="D1050">
        <v>520816</v>
      </c>
      <c r="E1050" t="s">
        <v>9759</v>
      </c>
      <c r="F1050" t="s">
        <v>6574</v>
      </c>
      <c r="G1050" t="s">
        <v>7727</v>
      </c>
      <c r="H1050" t="s">
        <v>9760</v>
      </c>
      <c r="I1050" t="s">
        <v>9355</v>
      </c>
      <c r="J1050" t="s">
        <v>158</v>
      </c>
      <c r="K1050" s="318"/>
      <c r="L1050">
        <v>46014</v>
      </c>
      <c r="M1050" s="319">
        <v>46029</v>
      </c>
      <c r="N1050" s="318">
        <v>1</v>
      </c>
      <c r="O1050" s="318"/>
      <c r="P1050" s="318"/>
      <c r="Q1050" s="319"/>
      <c r="R1050" s="318"/>
      <c r="AA1050" s="318" t="s">
        <v>182</v>
      </c>
      <c r="AB1050" s="318">
        <v>50047716</v>
      </c>
      <c r="AC1050" s="318" t="s">
        <v>35</v>
      </c>
      <c r="AD1050" t="s">
        <v>7669</v>
      </c>
      <c r="AE1050" s="318">
        <v>48</v>
      </c>
      <c r="AF1050" s="320">
        <v>193463</v>
      </c>
      <c r="AG1050" s="318">
        <v>39</v>
      </c>
      <c r="AH1050" s="320"/>
    </row>
    <row r="1051" spans="1:34">
      <c r="A1051" t="s">
        <v>3274</v>
      </c>
      <c r="B1051" s="1">
        <v>46001</v>
      </c>
      <c r="C1051">
        <v>12</v>
      </c>
      <c r="D1051">
        <v>520817</v>
      </c>
      <c r="E1051" t="s">
        <v>9761</v>
      </c>
      <c r="F1051" t="s">
        <v>6574</v>
      </c>
      <c r="G1051" t="s">
        <v>7860</v>
      </c>
      <c r="H1051" t="s">
        <v>9762</v>
      </c>
      <c r="I1051" t="s">
        <v>9355</v>
      </c>
      <c r="J1051" t="s">
        <v>158</v>
      </c>
      <c r="K1051" s="318"/>
      <c r="L1051">
        <v>46010</v>
      </c>
      <c r="M1051" s="319">
        <v>46029</v>
      </c>
      <c r="N1051" s="318">
        <v>1</v>
      </c>
      <c r="O1051" s="318"/>
      <c r="P1051" s="318"/>
      <c r="Q1051" s="319"/>
      <c r="R1051" s="318"/>
      <c r="AA1051" s="318" t="s">
        <v>182</v>
      </c>
      <c r="AB1051" s="318">
        <v>50047720</v>
      </c>
      <c r="AC1051" s="318" t="s">
        <v>35</v>
      </c>
      <c r="AD1051" t="s">
        <v>7669</v>
      </c>
      <c r="AE1051" s="318">
        <v>48</v>
      </c>
      <c r="AF1051" s="320">
        <v>186307</v>
      </c>
      <c r="AG1051" s="318">
        <v>43</v>
      </c>
      <c r="AH1051" s="320"/>
    </row>
    <row r="1052" spans="1:34">
      <c r="A1052" t="s">
        <v>3275</v>
      </c>
      <c r="B1052" s="1">
        <v>46001</v>
      </c>
      <c r="C1052">
        <v>12</v>
      </c>
      <c r="D1052">
        <v>520818</v>
      </c>
      <c r="E1052" t="s">
        <v>9763</v>
      </c>
      <c r="F1052" t="s">
        <v>6574</v>
      </c>
      <c r="G1052" t="s">
        <v>7778</v>
      </c>
      <c r="H1052" t="s">
        <v>9764</v>
      </c>
      <c r="I1052" t="s">
        <v>9232</v>
      </c>
      <c r="J1052" t="s">
        <v>158</v>
      </c>
      <c r="K1052" s="318"/>
      <c r="L1052">
        <v>46010</v>
      </c>
      <c r="M1052" s="319">
        <v>46029</v>
      </c>
      <c r="N1052" s="318">
        <v>1</v>
      </c>
      <c r="O1052" s="318"/>
      <c r="P1052" s="318"/>
      <c r="Q1052" s="319"/>
      <c r="R1052" s="318"/>
      <c r="AA1052" s="318" t="s">
        <v>199</v>
      </c>
      <c r="AB1052" s="318">
        <v>50047732</v>
      </c>
      <c r="AC1052" s="318" t="s">
        <v>44</v>
      </c>
      <c r="AD1052" t="s">
        <v>7669</v>
      </c>
      <c r="AE1052" s="318">
        <v>46</v>
      </c>
      <c r="AF1052" s="320">
        <v>196693</v>
      </c>
      <c r="AG1052" s="318">
        <v>27</v>
      </c>
      <c r="AH1052" s="320"/>
    </row>
    <row r="1053" spans="1:34">
      <c r="A1053" t="s">
        <v>3276</v>
      </c>
      <c r="B1053" s="1">
        <v>46001</v>
      </c>
      <c r="C1053">
        <v>12</v>
      </c>
      <c r="D1053">
        <v>520819</v>
      </c>
      <c r="E1053" t="s">
        <v>9765</v>
      </c>
      <c r="F1053" t="s">
        <v>6574</v>
      </c>
      <c r="G1053" t="s">
        <v>7727</v>
      </c>
      <c r="H1053" t="s">
        <v>9766</v>
      </c>
      <c r="I1053" t="s">
        <v>9355</v>
      </c>
      <c r="J1053" t="s">
        <v>158</v>
      </c>
      <c r="K1053" s="318"/>
      <c r="L1053">
        <v>46010</v>
      </c>
      <c r="M1053" s="319">
        <v>46027</v>
      </c>
      <c r="N1053" s="318">
        <v>1</v>
      </c>
      <c r="O1053" s="318"/>
      <c r="P1053" s="318"/>
      <c r="Q1053" s="319"/>
      <c r="R1053" s="318"/>
      <c r="AA1053" s="318" t="s">
        <v>182</v>
      </c>
      <c r="AB1053" s="318">
        <v>50047734</v>
      </c>
      <c r="AC1053" s="318" t="s">
        <v>35</v>
      </c>
      <c r="AD1053" t="s">
        <v>7669</v>
      </c>
      <c r="AE1053" s="318">
        <v>48</v>
      </c>
      <c r="AF1053" s="320">
        <v>166691</v>
      </c>
      <c r="AG1053" s="318">
        <v>10</v>
      </c>
      <c r="AH1053" s="320"/>
    </row>
    <row r="1054" spans="1:34">
      <c r="A1054" t="s">
        <v>3279</v>
      </c>
      <c r="B1054" s="1">
        <v>46001</v>
      </c>
      <c r="C1054">
        <v>12</v>
      </c>
      <c r="D1054">
        <v>520820</v>
      </c>
      <c r="E1054" t="s">
        <v>9245</v>
      </c>
      <c r="F1054" t="s">
        <v>6574</v>
      </c>
      <c r="G1054" t="s">
        <v>58</v>
      </c>
      <c r="H1054" t="s">
        <v>9246</v>
      </c>
      <c r="I1054" t="s">
        <v>9232</v>
      </c>
      <c r="J1054" t="s">
        <v>8376</v>
      </c>
      <c r="K1054" s="318"/>
      <c r="L1054">
        <v>46003</v>
      </c>
      <c r="M1054" s="319">
        <v>46013</v>
      </c>
      <c r="N1054" s="318">
        <v>12</v>
      </c>
      <c r="O1054" s="318"/>
      <c r="P1054" s="318"/>
      <c r="Q1054" s="319"/>
      <c r="R1054" s="318"/>
      <c r="AA1054" s="318" t="s">
        <v>182</v>
      </c>
      <c r="AB1054" s="318">
        <v>50047840</v>
      </c>
      <c r="AC1054" s="318" t="s">
        <v>35</v>
      </c>
      <c r="AD1054" t="s">
        <v>7669</v>
      </c>
      <c r="AE1054" s="318">
        <v>46</v>
      </c>
      <c r="AF1054" s="320">
        <v>110223</v>
      </c>
      <c r="AG1054" s="318">
        <v>23</v>
      </c>
      <c r="AH1054" s="320"/>
    </row>
    <row r="1055" spans="1:34">
      <c r="A1055" t="s">
        <v>3283</v>
      </c>
      <c r="B1055" s="1">
        <v>46002</v>
      </c>
      <c r="C1055">
        <v>12</v>
      </c>
      <c r="D1055">
        <v>520821</v>
      </c>
      <c r="E1055" t="s">
        <v>8039</v>
      </c>
      <c r="F1055" t="s">
        <v>93</v>
      </c>
      <c r="G1055" t="s">
        <v>7696</v>
      </c>
      <c r="H1055" t="s">
        <v>9767</v>
      </c>
      <c r="I1055" t="s">
        <v>7721</v>
      </c>
      <c r="J1055" t="s">
        <v>151</v>
      </c>
      <c r="K1055" s="318"/>
      <c r="L1055">
        <v>46015</v>
      </c>
      <c r="M1055" s="319">
        <v>46031</v>
      </c>
      <c r="N1055" s="318">
        <v>1</v>
      </c>
      <c r="O1055" s="318"/>
      <c r="P1055" s="318"/>
      <c r="Q1055" s="319"/>
      <c r="R1055" s="318"/>
      <c r="AA1055" s="318" t="s">
        <v>199</v>
      </c>
      <c r="AB1055" s="318">
        <v>50048072</v>
      </c>
      <c r="AC1055" s="318" t="s">
        <v>44</v>
      </c>
      <c r="AD1055" t="s">
        <v>7660</v>
      </c>
      <c r="AE1055" s="318">
        <v>27</v>
      </c>
      <c r="AF1055" s="320">
        <v>206738</v>
      </c>
      <c r="AG1055" s="318">
        <v>58</v>
      </c>
      <c r="AH1055" s="320"/>
    </row>
    <row r="1056" spans="1:34">
      <c r="A1056" t="s">
        <v>3286</v>
      </c>
      <c r="B1056" s="1">
        <v>46001</v>
      </c>
      <c r="C1056">
        <v>12</v>
      </c>
      <c r="D1056">
        <v>520822</v>
      </c>
      <c r="E1056" t="s">
        <v>9768</v>
      </c>
      <c r="F1056" t="s">
        <v>93</v>
      </c>
      <c r="G1056" t="s">
        <v>8386</v>
      </c>
      <c r="H1056" t="s">
        <v>9769</v>
      </c>
      <c r="I1056" t="s">
        <v>6259</v>
      </c>
      <c r="J1056" t="s">
        <v>1801</v>
      </c>
      <c r="K1056" s="318"/>
      <c r="L1056" t="s">
        <v>391</v>
      </c>
      <c r="M1056" s="319">
        <v>46027</v>
      </c>
      <c r="N1056" s="318">
        <v>1</v>
      </c>
      <c r="O1056" s="318"/>
      <c r="P1056" s="318"/>
      <c r="Q1056" s="319"/>
      <c r="R1056" s="318"/>
      <c r="AA1056" s="318" t="s">
        <v>182</v>
      </c>
      <c r="AB1056" s="318">
        <v>50047819</v>
      </c>
      <c r="AC1056" s="318" t="s">
        <v>35</v>
      </c>
      <c r="AD1056" t="s">
        <v>7660</v>
      </c>
      <c r="AE1056" s="318">
        <v>50</v>
      </c>
      <c r="AF1056" s="320">
        <v>59827</v>
      </c>
      <c r="AG1056" s="318"/>
      <c r="AH1056" s="320"/>
    </row>
    <row r="1057" spans="1:34">
      <c r="A1057" t="s">
        <v>3289</v>
      </c>
      <c r="B1057" s="1">
        <v>46002</v>
      </c>
      <c r="C1057">
        <v>12</v>
      </c>
      <c r="D1057">
        <v>520823</v>
      </c>
      <c r="E1057" t="s">
        <v>9770</v>
      </c>
      <c r="F1057" t="s">
        <v>6574</v>
      </c>
      <c r="G1057" t="s">
        <v>7778</v>
      </c>
      <c r="H1057" t="s">
        <v>9771</v>
      </c>
      <c r="I1057" t="s">
        <v>9232</v>
      </c>
      <c r="J1057" t="s">
        <v>8690</v>
      </c>
      <c r="K1057" s="318"/>
      <c r="L1057">
        <v>46009</v>
      </c>
      <c r="M1057" s="319">
        <v>46015</v>
      </c>
      <c r="N1057" s="318">
        <v>12</v>
      </c>
      <c r="O1057" s="318"/>
      <c r="P1057" s="318"/>
      <c r="Q1057" s="319"/>
      <c r="R1057" s="318"/>
      <c r="AA1057" s="318"/>
      <c r="AB1057" s="318">
        <v>50045358</v>
      </c>
      <c r="AC1057" s="318" t="s">
        <v>43</v>
      </c>
      <c r="AE1057" s="318"/>
      <c r="AF1057" s="320"/>
      <c r="AG1057" s="318"/>
      <c r="AH1057" s="320"/>
    </row>
    <row r="1058" spans="1:34">
      <c r="A1058" t="s">
        <v>3295</v>
      </c>
      <c r="B1058" s="1">
        <v>46002</v>
      </c>
      <c r="C1058">
        <v>12</v>
      </c>
      <c r="D1058">
        <v>520825</v>
      </c>
      <c r="E1058" t="s">
        <v>9772</v>
      </c>
      <c r="F1058" t="s">
        <v>93</v>
      </c>
      <c r="G1058" t="s">
        <v>759</v>
      </c>
      <c r="H1058" t="s">
        <v>9773</v>
      </c>
      <c r="I1058" t="s">
        <v>9226</v>
      </c>
      <c r="J1058" t="s">
        <v>158</v>
      </c>
      <c r="K1058" s="318"/>
      <c r="L1058">
        <v>46016</v>
      </c>
      <c r="M1058" s="319">
        <v>46030</v>
      </c>
      <c r="N1058" s="318">
        <v>1</v>
      </c>
      <c r="O1058" s="318"/>
      <c r="P1058" s="318"/>
      <c r="Q1058" s="319"/>
      <c r="R1058" s="318"/>
      <c r="AA1058" s="318" t="s">
        <v>182</v>
      </c>
      <c r="AB1058" s="318">
        <v>50048284</v>
      </c>
      <c r="AC1058" s="318" t="s">
        <v>35</v>
      </c>
      <c r="AD1058" t="s">
        <v>7660</v>
      </c>
      <c r="AE1058" s="318">
        <v>21</v>
      </c>
      <c r="AF1058" s="320">
        <v>218838</v>
      </c>
      <c r="AG1058" s="318">
        <v>32</v>
      </c>
      <c r="AH1058" s="320"/>
    </row>
    <row r="1059" spans="1:34">
      <c r="A1059" t="s">
        <v>3298</v>
      </c>
      <c r="B1059" s="1">
        <v>46002</v>
      </c>
      <c r="C1059">
        <v>12</v>
      </c>
      <c r="D1059">
        <v>520826</v>
      </c>
      <c r="E1059" t="s">
        <v>9605</v>
      </c>
      <c r="F1059" t="s">
        <v>93</v>
      </c>
      <c r="G1059" t="s">
        <v>7773</v>
      </c>
      <c r="H1059" t="s">
        <v>9606</v>
      </c>
      <c r="I1059" t="s">
        <v>8734</v>
      </c>
      <c r="J1059" t="s">
        <v>3093</v>
      </c>
      <c r="K1059" s="318"/>
      <c r="L1059" t="s">
        <v>391</v>
      </c>
      <c r="M1059" s="319">
        <v>46052</v>
      </c>
      <c r="N1059" s="318">
        <v>1</v>
      </c>
      <c r="O1059" s="318"/>
      <c r="P1059" s="318"/>
      <c r="Q1059" s="319"/>
      <c r="R1059" s="318"/>
      <c r="AA1059" s="318" t="s">
        <v>199</v>
      </c>
      <c r="AB1059" s="318">
        <v>50048614</v>
      </c>
      <c r="AC1059" s="318" t="s">
        <v>44</v>
      </c>
      <c r="AD1059" t="s">
        <v>7660</v>
      </c>
      <c r="AE1059" s="318">
        <v>27</v>
      </c>
      <c r="AF1059" s="320">
        <v>28445</v>
      </c>
      <c r="AG1059" s="318"/>
      <c r="AH1059" s="320"/>
    </row>
    <row r="1060" spans="1:34">
      <c r="A1060" t="s">
        <v>3301</v>
      </c>
      <c r="B1060" s="1">
        <v>46002</v>
      </c>
      <c r="C1060">
        <v>12</v>
      </c>
      <c r="D1060">
        <v>520827</v>
      </c>
      <c r="E1060" t="s">
        <v>9774</v>
      </c>
      <c r="F1060" t="s">
        <v>6574</v>
      </c>
      <c r="G1060" t="s">
        <v>7666</v>
      </c>
      <c r="H1060" t="s">
        <v>9775</v>
      </c>
      <c r="I1060" t="s">
        <v>9355</v>
      </c>
      <c r="J1060" t="s">
        <v>158</v>
      </c>
      <c r="K1060" s="318"/>
      <c r="L1060">
        <v>46029</v>
      </c>
      <c r="M1060" s="319">
        <v>46043</v>
      </c>
      <c r="N1060" s="318">
        <v>1</v>
      </c>
      <c r="O1060" s="318"/>
      <c r="P1060" s="318"/>
      <c r="Q1060" s="319"/>
      <c r="R1060" s="318"/>
      <c r="AA1060" s="318" t="s">
        <v>199</v>
      </c>
      <c r="AB1060" s="318">
        <v>50048356</v>
      </c>
      <c r="AC1060" s="318" t="s">
        <v>44</v>
      </c>
      <c r="AD1060" t="s">
        <v>7669</v>
      </c>
      <c r="AE1060" s="318">
        <v>46</v>
      </c>
      <c r="AF1060" s="320">
        <v>239525</v>
      </c>
      <c r="AG1060" s="318">
        <v>123</v>
      </c>
      <c r="AH1060" s="320"/>
    </row>
    <row r="1061" spans="1:34">
      <c r="A1061" t="s">
        <v>3304</v>
      </c>
      <c r="B1061" s="1">
        <v>46002</v>
      </c>
      <c r="C1061">
        <v>12</v>
      </c>
      <c r="D1061">
        <v>520828</v>
      </c>
      <c r="E1061" t="s">
        <v>9776</v>
      </c>
      <c r="F1061" t="s">
        <v>6574</v>
      </c>
      <c r="G1061" t="s">
        <v>7860</v>
      </c>
      <c r="H1061" t="s">
        <v>9777</v>
      </c>
      <c r="I1061" t="s">
        <v>7834</v>
      </c>
      <c r="J1061" t="s">
        <v>158</v>
      </c>
      <c r="K1061" s="318"/>
      <c r="L1061">
        <v>46029</v>
      </c>
      <c r="M1061" s="319">
        <v>46043</v>
      </c>
      <c r="N1061" s="318">
        <v>1</v>
      </c>
      <c r="O1061" s="318"/>
      <c r="P1061" s="318"/>
      <c r="Q1061" s="319"/>
      <c r="R1061" s="318"/>
      <c r="AA1061" s="318"/>
      <c r="AB1061" s="318">
        <v>50048375</v>
      </c>
      <c r="AC1061" s="318" t="s">
        <v>43</v>
      </c>
      <c r="AE1061" s="318"/>
      <c r="AF1061" s="320"/>
      <c r="AG1061" s="318"/>
      <c r="AH1061" s="320"/>
    </row>
    <row r="1062" spans="1:34">
      <c r="A1062" t="s">
        <v>3307</v>
      </c>
      <c r="B1062" s="1">
        <v>46002</v>
      </c>
      <c r="C1062">
        <v>12</v>
      </c>
      <c r="D1062">
        <v>520829</v>
      </c>
      <c r="E1062" t="s">
        <v>7954</v>
      </c>
      <c r="F1062" t="s">
        <v>6574</v>
      </c>
      <c r="G1062" t="s">
        <v>7727</v>
      </c>
      <c r="H1062" t="s">
        <v>8242</v>
      </c>
      <c r="I1062" t="s">
        <v>7834</v>
      </c>
      <c r="J1062" t="s">
        <v>8376</v>
      </c>
      <c r="K1062" s="318"/>
      <c r="L1062" t="s">
        <v>391</v>
      </c>
      <c r="M1062" s="319">
        <v>46063</v>
      </c>
      <c r="N1062" s="318">
        <v>2</v>
      </c>
      <c r="O1062" s="318"/>
      <c r="P1062" s="318"/>
      <c r="Q1062" s="319"/>
      <c r="R1062" s="318"/>
      <c r="AA1062" s="318" t="s">
        <v>199</v>
      </c>
      <c r="AB1062" s="318">
        <v>50048449</v>
      </c>
      <c r="AC1062" s="318" t="s">
        <v>44</v>
      </c>
      <c r="AD1062" t="s">
        <v>7669</v>
      </c>
      <c r="AE1062" s="318">
        <v>46</v>
      </c>
      <c r="AF1062" s="320">
        <v>25880</v>
      </c>
      <c r="AG1062" s="318"/>
      <c r="AH1062" s="320"/>
    </row>
    <row r="1063" spans="1:34">
      <c r="A1063" t="s">
        <v>3310</v>
      </c>
      <c r="B1063" s="1">
        <v>46002</v>
      </c>
      <c r="C1063">
        <v>12</v>
      </c>
      <c r="D1063">
        <v>520830</v>
      </c>
      <c r="E1063" t="s">
        <v>9778</v>
      </c>
      <c r="F1063" t="s">
        <v>93</v>
      </c>
      <c r="G1063" t="s">
        <v>7841</v>
      </c>
      <c r="H1063" t="s">
        <v>9779</v>
      </c>
      <c r="I1063" t="s">
        <v>9483</v>
      </c>
      <c r="J1063" t="s">
        <v>158</v>
      </c>
      <c r="K1063" s="318"/>
      <c r="L1063">
        <v>46013</v>
      </c>
      <c r="M1063" s="319">
        <v>46031</v>
      </c>
      <c r="N1063" s="318">
        <v>1</v>
      </c>
      <c r="O1063" s="318"/>
      <c r="P1063" s="318"/>
      <c r="Q1063" s="319"/>
      <c r="R1063" s="318"/>
      <c r="AA1063" s="318" t="s">
        <v>182</v>
      </c>
      <c r="AB1063" s="318">
        <v>50048495</v>
      </c>
      <c r="AC1063" s="318" t="s">
        <v>35</v>
      </c>
      <c r="AD1063" t="s">
        <v>7669</v>
      </c>
      <c r="AE1063" s="318">
        <v>27</v>
      </c>
      <c r="AF1063" s="320">
        <v>229361</v>
      </c>
      <c r="AG1063" s="318">
        <v>16</v>
      </c>
      <c r="AH1063" s="320"/>
    </row>
    <row r="1064" spans="1:34">
      <c r="A1064" t="s">
        <v>3313</v>
      </c>
      <c r="B1064" s="1">
        <v>46002</v>
      </c>
      <c r="C1064">
        <v>12</v>
      </c>
      <c r="D1064">
        <v>520831</v>
      </c>
      <c r="E1064" t="s">
        <v>9780</v>
      </c>
      <c r="F1064" t="s">
        <v>93</v>
      </c>
      <c r="G1064" t="s">
        <v>7773</v>
      </c>
      <c r="H1064" t="s">
        <v>9781</v>
      </c>
      <c r="I1064" t="s">
        <v>9226</v>
      </c>
      <c r="J1064" t="s">
        <v>3655</v>
      </c>
      <c r="K1064" s="318"/>
      <c r="L1064">
        <v>46016</v>
      </c>
      <c r="M1064" s="319">
        <v>46035</v>
      </c>
      <c r="N1064" s="318">
        <v>1</v>
      </c>
      <c r="O1064" s="318"/>
      <c r="P1064" s="318"/>
      <c r="Q1064" s="319"/>
      <c r="R1064" s="318"/>
      <c r="AA1064" s="318"/>
      <c r="AB1064" s="318">
        <v>50048501</v>
      </c>
      <c r="AC1064" s="318" t="s">
        <v>43</v>
      </c>
      <c r="AE1064" s="318"/>
      <c r="AF1064" s="320"/>
      <c r="AG1064" s="318"/>
      <c r="AH1064" s="320"/>
    </row>
    <row r="1065" spans="1:34">
      <c r="A1065" t="s">
        <v>3316</v>
      </c>
      <c r="B1065" s="1">
        <v>46003</v>
      </c>
      <c r="C1065">
        <v>12</v>
      </c>
      <c r="D1065">
        <v>520832</v>
      </c>
      <c r="E1065" t="s">
        <v>9782</v>
      </c>
      <c r="F1065" t="s">
        <v>93</v>
      </c>
      <c r="G1065" t="s">
        <v>90</v>
      </c>
      <c r="H1065" t="s">
        <v>9750</v>
      </c>
      <c r="I1065" t="s">
        <v>9223</v>
      </c>
      <c r="J1065" t="s">
        <v>158</v>
      </c>
      <c r="K1065" s="318"/>
      <c r="L1065">
        <v>46007</v>
      </c>
      <c r="M1065" s="319">
        <v>46031</v>
      </c>
      <c r="N1065" s="318">
        <v>1</v>
      </c>
      <c r="O1065" s="318"/>
      <c r="P1065" s="318"/>
      <c r="Q1065" s="319"/>
      <c r="R1065" s="318"/>
      <c r="AA1065" s="318" t="s">
        <v>182</v>
      </c>
      <c r="AB1065" s="318">
        <v>50048685</v>
      </c>
      <c r="AC1065" s="318" t="s">
        <v>35</v>
      </c>
      <c r="AD1065" t="s">
        <v>7660</v>
      </c>
      <c r="AE1065" s="318">
        <v>21</v>
      </c>
      <c r="AF1065" s="320">
        <v>281092</v>
      </c>
      <c r="AG1065" s="318">
        <v>62</v>
      </c>
      <c r="AH1065" s="320"/>
    </row>
    <row r="1066" spans="1:34">
      <c r="A1066" t="s">
        <v>3317</v>
      </c>
      <c r="B1066" s="1">
        <v>45996</v>
      </c>
      <c r="C1066">
        <v>12</v>
      </c>
      <c r="D1066">
        <v>520833</v>
      </c>
      <c r="E1066" t="s">
        <v>9783</v>
      </c>
      <c r="F1066" t="s">
        <v>93</v>
      </c>
      <c r="G1066" t="s">
        <v>7841</v>
      </c>
      <c r="H1066" t="s">
        <v>9784</v>
      </c>
      <c r="I1066" t="s">
        <v>9425</v>
      </c>
      <c r="J1066" t="s">
        <v>158</v>
      </c>
      <c r="K1066" s="318"/>
      <c r="L1066">
        <v>46010</v>
      </c>
      <c r="M1066" s="319">
        <v>46015</v>
      </c>
      <c r="N1066" s="318">
        <v>12</v>
      </c>
      <c r="O1066" s="318"/>
      <c r="P1066" s="318"/>
      <c r="Q1066" s="319"/>
      <c r="R1066" s="318"/>
      <c r="AA1066" s="318" t="s">
        <v>182</v>
      </c>
      <c r="AB1066" s="318">
        <v>50049172</v>
      </c>
      <c r="AC1066" s="318" t="s">
        <v>35</v>
      </c>
      <c r="AD1066" t="s">
        <v>7669</v>
      </c>
      <c r="AE1066" s="318">
        <v>20</v>
      </c>
      <c r="AF1066" s="320">
        <v>179898</v>
      </c>
      <c r="AG1066" s="318">
        <v>10</v>
      </c>
      <c r="AH1066" s="320"/>
    </row>
    <row r="1067" spans="1:34">
      <c r="A1067" t="s">
        <v>3320</v>
      </c>
      <c r="B1067" s="1">
        <v>46003</v>
      </c>
      <c r="C1067">
        <v>12</v>
      </c>
      <c r="D1067">
        <v>520834</v>
      </c>
      <c r="E1067" t="s">
        <v>9785</v>
      </c>
      <c r="F1067" t="s">
        <v>93</v>
      </c>
      <c r="G1067" t="s">
        <v>7778</v>
      </c>
      <c r="H1067" t="s">
        <v>9786</v>
      </c>
      <c r="I1067" t="s">
        <v>7800</v>
      </c>
      <c r="J1067" t="s">
        <v>1801</v>
      </c>
      <c r="K1067" s="318"/>
      <c r="L1067" t="s">
        <v>391</v>
      </c>
      <c r="M1067" s="319">
        <v>46010</v>
      </c>
      <c r="N1067" s="318">
        <v>12</v>
      </c>
      <c r="O1067" s="318"/>
      <c r="P1067" s="318"/>
      <c r="Q1067" s="319"/>
      <c r="R1067" s="318"/>
      <c r="AA1067" s="318" t="s">
        <v>78</v>
      </c>
      <c r="AB1067" s="318">
        <v>50048734</v>
      </c>
      <c r="AC1067" s="318" t="s">
        <v>79</v>
      </c>
      <c r="AD1067" t="s">
        <v>7669</v>
      </c>
      <c r="AE1067" s="318">
        <v>20</v>
      </c>
      <c r="AF1067" s="320">
        <v>31708</v>
      </c>
      <c r="AG1067" s="318"/>
      <c r="AH1067" s="320"/>
    </row>
    <row r="1068" spans="1:34">
      <c r="A1068" t="s">
        <v>3323</v>
      </c>
      <c r="B1068" s="1">
        <v>46006</v>
      </c>
      <c r="C1068">
        <v>12</v>
      </c>
      <c r="D1068">
        <v>520835</v>
      </c>
      <c r="E1068" t="s">
        <v>7878</v>
      </c>
      <c r="F1068" t="s">
        <v>93</v>
      </c>
      <c r="G1068" t="s">
        <v>7879</v>
      </c>
      <c r="H1068" t="s">
        <v>9787</v>
      </c>
      <c r="I1068" t="s">
        <v>7668</v>
      </c>
      <c r="J1068" t="s">
        <v>151</v>
      </c>
      <c r="K1068" s="318"/>
      <c r="L1068" t="s">
        <v>391</v>
      </c>
      <c r="M1068" s="319">
        <v>46008</v>
      </c>
      <c r="N1068" s="318">
        <v>12</v>
      </c>
      <c r="O1068" s="318"/>
      <c r="P1068" s="318"/>
      <c r="Q1068" s="319"/>
      <c r="R1068" s="318"/>
      <c r="AA1068" s="318" t="s">
        <v>78</v>
      </c>
      <c r="AB1068" s="318">
        <v>50048845</v>
      </c>
      <c r="AC1068" s="318" t="s">
        <v>79</v>
      </c>
      <c r="AD1068" t="s">
        <v>7660</v>
      </c>
      <c r="AE1068" s="318">
        <v>27</v>
      </c>
      <c r="AF1068" s="320">
        <v>51116</v>
      </c>
      <c r="AG1068" s="318"/>
      <c r="AH1068" s="320"/>
    </row>
    <row r="1069" spans="1:34">
      <c r="A1069" t="s">
        <v>3325</v>
      </c>
      <c r="B1069" s="1">
        <v>46006</v>
      </c>
      <c r="C1069">
        <v>12</v>
      </c>
      <c r="D1069">
        <v>520836</v>
      </c>
      <c r="E1069" t="s">
        <v>9788</v>
      </c>
      <c r="F1069" t="s">
        <v>6574</v>
      </c>
      <c r="G1069" t="s">
        <v>7778</v>
      </c>
      <c r="H1069" t="s">
        <v>9789</v>
      </c>
      <c r="I1069" t="s">
        <v>9232</v>
      </c>
      <c r="J1069" t="s">
        <v>151</v>
      </c>
      <c r="K1069" s="318"/>
      <c r="L1069" t="s">
        <v>391</v>
      </c>
      <c r="M1069" s="319">
        <v>46008</v>
      </c>
      <c r="N1069" s="318">
        <v>12</v>
      </c>
      <c r="O1069" s="318"/>
      <c r="P1069" s="318"/>
      <c r="Q1069" s="319"/>
      <c r="R1069" s="318"/>
      <c r="AA1069" s="318" t="s">
        <v>78</v>
      </c>
      <c r="AB1069" s="318">
        <v>50049034</v>
      </c>
      <c r="AC1069" s="318" t="s">
        <v>79</v>
      </c>
      <c r="AD1069" t="s">
        <v>7669</v>
      </c>
      <c r="AE1069" s="318">
        <v>46</v>
      </c>
      <c r="AF1069" s="320">
        <v>12146</v>
      </c>
      <c r="AG1069" s="318"/>
      <c r="AH1069" s="320"/>
    </row>
    <row r="1070" spans="1:34">
      <c r="A1070" t="s">
        <v>3327</v>
      </c>
      <c r="B1070" s="1">
        <v>46006</v>
      </c>
      <c r="C1070">
        <v>12</v>
      </c>
      <c r="D1070">
        <v>520837</v>
      </c>
      <c r="E1070" t="s">
        <v>9790</v>
      </c>
      <c r="F1070" t="s">
        <v>6574</v>
      </c>
      <c r="G1070" t="s">
        <v>7666</v>
      </c>
      <c r="H1070" t="s">
        <v>9791</v>
      </c>
      <c r="I1070" t="s">
        <v>9303</v>
      </c>
      <c r="J1070" t="s">
        <v>158</v>
      </c>
      <c r="K1070" s="318"/>
      <c r="L1070">
        <v>46014</v>
      </c>
      <c r="M1070" s="319">
        <v>46029</v>
      </c>
      <c r="N1070" s="318">
        <v>1</v>
      </c>
      <c r="O1070" s="318"/>
      <c r="P1070" s="318"/>
      <c r="Q1070" s="319"/>
      <c r="R1070" s="318"/>
      <c r="AA1070" s="318" t="s">
        <v>182</v>
      </c>
      <c r="AB1070" s="318">
        <v>50049046</v>
      </c>
      <c r="AC1070" s="318" t="s">
        <v>35</v>
      </c>
      <c r="AD1070" t="s">
        <v>7669</v>
      </c>
      <c r="AE1070" s="318">
        <v>46</v>
      </c>
      <c r="AF1070" s="320">
        <v>182809</v>
      </c>
      <c r="AG1070" s="318">
        <v>17</v>
      </c>
      <c r="AH1070" s="320"/>
    </row>
    <row r="1071" spans="1:34">
      <c r="A1071" t="s">
        <v>3330</v>
      </c>
      <c r="B1071" s="1">
        <v>46006</v>
      </c>
      <c r="C1071">
        <v>12</v>
      </c>
      <c r="D1071">
        <v>520838</v>
      </c>
      <c r="E1071" t="s">
        <v>9792</v>
      </c>
      <c r="F1071" t="s">
        <v>93</v>
      </c>
      <c r="G1071" t="s">
        <v>90</v>
      </c>
      <c r="H1071" t="s">
        <v>9793</v>
      </c>
      <c r="I1071" t="s">
        <v>7769</v>
      </c>
      <c r="J1071" t="s">
        <v>158</v>
      </c>
      <c r="K1071" s="318"/>
      <c r="L1071">
        <v>46036</v>
      </c>
      <c r="M1071" s="319">
        <v>46045</v>
      </c>
      <c r="N1071" s="318">
        <v>1</v>
      </c>
      <c r="O1071" s="318"/>
      <c r="P1071" s="318"/>
      <c r="Q1071" s="319"/>
      <c r="R1071" s="318"/>
      <c r="AA1071" s="318" t="s">
        <v>199</v>
      </c>
      <c r="AB1071" s="318">
        <v>50049111</v>
      </c>
      <c r="AC1071" s="318" t="s">
        <v>44</v>
      </c>
      <c r="AD1071" t="s">
        <v>7660</v>
      </c>
      <c r="AE1071" s="318">
        <v>27</v>
      </c>
      <c r="AF1071" s="320">
        <v>277013</v>
      </c>
      <c r="AG1071" s="318">
        <v>144</v>
      </c>
      <c r="AH1071" s="320"/>
    </row>
    <row r="1072" spans="1:34">
      <c r="A1072" t="s">
        <v>3333</v>
      </c>
      <c r="B1072" s="1">
        <v>46007</v>
      </c>
      <c r="C1072">
        <v>12</v>
      </c>
      <c r="D1072">
        <v>520839</v>
      </c>
      <c r="E1072" t="s">
        <v>9794</v>
      </c>
      <c r="F1072" t="s">
        <v>93</v>
      </c>
      <c r="G1072" t="s">
        <v>7727</v>
      </c>
      <c r="H1072" t="s">
        <v>9795</v>
      </c>
      <c r="I1072" t="s">
        <v>9732</v>
      </c>
      <c r="J1072" t="s">
        <v>158</v>
      </c>
      <c r="K1072" s="318"/>
      <c r="L1072">
        <v>46013</v>
      </c>
      <c r="M1072" s="319">
        <v>46036</v>
      </c>
      <c r="N1072" s="318">
        <v>1</v>
      </c>
      <c r="O1072" s="318"/>
      <c r="P1072" s="318"/>
      <c r="Q1072" s="319"/>
      <c r="R1072" s="318"/>
      <c r="AA1072" s="318" t="s">
        <v>182</v>
      </c>
      <c r="AB1072" s="318">
        <v>50049201</v>
      </c>
      <c r="AC1072" s="318" t="s">
        <v>35</v>
      </c>
      <c r="AD1072" t="s">
        <v>7669</v>
      </c>
      <c r="AE1072" s="318">
        <v>20</v>
      </c>
      <c r="AF1072" s="320">
        <v>191915</v>
      </c>
      <c r="AG1072" s="318">
        <v>24</v>
      </c>
      <c r="AH1072" s="320"/>
    </row>
    <row r="1073" spans="1:34">
      <c r="A1073" t="s">
        <v>3336</v>
      </c>
      <c r="B1073" s="1">
        <v>46007</v>
      </c>
      <c r="C1073">
        <v>12</v>
      </c>
      <c r="D1073">
        <v>520840</v>
      </c>
      <c r="E1073" t="s">
        <v>9796</v>
      </c>
      <c r="F1073" t="s">
        <v>93</v>
      </c>
      <c r="G1073" t="s">
        <v>7778</v>
      </c>
      <c r="H1073" t="s">
        <v>9797</v>
      </c>
      <c r="I1073" t="s">
        <v>9328</v>
      </c>
      <c r="J1073" t="s">
        <v>158</v>
      </c>
      <c r="K1073" s="318"/>
      <c r="L1073">
        <v>46013</v>
      </c>
      <c r="M1073" s="319">
        <v>46035</v>
      </c>
      <c r="N1073" s="318">
        <v>1</v>
      </c>
      <c r="O1073" s="318"/>
      <c r="P1073" s="318"/>
      <c r="Q1073" s="319"/>
      <c r="R1073" s="318"/>
      <c r="AA1073" s="318"/>
      <c r="AB1073" s="318">
        <v>50049209</v>
      </c>
      <c r="AC1073" s="318" t="s">
        <v>43</v>
      </c>
      <c r="AE1073" s="318"/>
      <c r="AF1073" s="320"/>
      <c r="AG1073" s="318"/>
      <c r="AH1073" s="320"/>
    </row>
    <row r="1074" spans="1:34">
      <c r="A1074" t="s">
        <v>3338</v>
      </c>
      <c r="B1074" s="1">
        <v>46007</v>
      </c>
      <c r="C1074">
        <v>12</v>
      </c>
      <c r="D1074">
        <v>520841</v>
      </c>
      <c r="E1074" t="s">
        <v>9798</v>
      </c>
      <c r="F1074" t="s">
        <v>93</v>
      </c>
      <c r="G1074" t="s">
        <v>7879</v>
      </c>
      <c r="H1074" t="s">
        <v>9799</v>
      </c>
      <c r="I1074" t="s">
        <v>6259</v>
      </c>
      <c r="J1074" t="s">
        <v>158</v>
      </c>
      <c r="K1074" s="318"/>
      <c r="L1074">
        <v>46029</v>
      </c>
      <c r="M1074" s="319">
        <v>46037</v>
      </c>
      <c r="N1074" s="318">
        <v>1</v>
      </c>
      <c r="O1074" s="318"/>
      <c r="P1074" s="318"/>
      <c r="Q1074" s="319"/>
      <c r="R1074" s="318"/>
      <c r="AA1074" s="318" t="s">
        <v>182</v>
      </c>
      <c r="AB1074" s="318">
        <v>50049276</v>
      </c>
      <c r="AC1074" s="318" t="s">
        <v>35</v>
      </c>
      <c r="AD1074" t="s">
        <v>7660</v>
      </c>
      <c r="AE1074" s="318">
        <v>21</v>
      </c>
      <c r="AF1074" s="320">
        <v>212084</v>
      </c>
      <c r="AG1074" s="318">
        <v>49</v>
      </c>
      <c r="AH1074" s="320"/>
    </row>
    <row r="1075" spans="1:34">
      <c r="A1075" t="s">
        <v>3341</v>
      </c>
      <c r="B1075" s="1">
        <v>46007</v>
      </c>
      <c r="C1075">
        <v>12</v>
      </c>
      <c r="D1075">
        <v>520842</v>
      </c>
      <c r="E1075" t="s">
        <v>9800</v>
      </c>
      <c r="F1075" t="s">
        <v>93</v>
      </c>
      <c r="G1075" t="s">
        <v>7879</v>
      </c>
      <c r="H1075" t="s">
        <v>9801</v>
      </c>
      <c r="I1075" t="s">
        <v>9802</v>
      </c>
      <c r="J1075" t="s">
        <v>158</v>
      </c>
      <c r="K1075" s="318"/>
      <c r="L1075">
        <v>46028</v>
      </c>
      <c r="M1075" s="319">
        <v>46037</v>
      </c>
      <c r="N1075" s="318">
        <v>1</v>
      </c>
      <c r="O1075" s="318"/>
      <c r="P1075" s="318"/>
      <c r="Q1075" s="319"/>
      <c r="R1075" s="318"/>
      <c r="AA1075" s="318" t="s">
        <v>182</v>
      </c>
      <c r="AB1075" s="318">
        <v>50049178</v>
      </c>
      <c r="AC1075" s="318" t="s">
        <v>35</v>
      </c>
      <c r="AD1075" t="s">
        <v>7660</v>
      </c>
      <c r="AE1075" s="318">
        <v>21</v>
      </c>
      <c r="AF1075" s="320">
        <v>240176</v>
      </c>
      <c r="AG1075" s="318">
        <v>56</v>
      </c>
      <c r="AH1075" s="320"/>
    </row>
    <row r="1076" spans="1:34">
      <c r="A1076" t="s">
        <v>3344</v>
      </c>
      <c r="B1076" s="1">
        <v>46007</v>
      </c>
      <c r="C1076">
        <v>12</v>
      </c>
      <c r="D1076">
        <v>520843</v>
      </c>
      <c r="E1076" t="s">
        <v>9803</v>
      </c>
      <c r="F1076" t="s">
        <v>6574</v>
      </c>
      <c r="G1076" t="s">
        <v>7727</v>
      </c>
      <c r="H1076" t="s">
        <v>9804</v>
      </c>
      <c r="I1076" t="s">
        <v>9232</v>
      </c>
      <c r="J1076" t="s">
        <v>1801</v>
      </c>
      <c r="K1076" s="318"/>
      <c r="L1076">
        <v>46010</v>
      </c>
      <c r="M1076" s="319">
        <v>46028</v>
      </c>
      <c r="N1076" s="318">
        <v>1</v>
      </c>
      <c r="O1076" s="318"/>
      <c r="P1076" s="318"/>
      <c r="Q1076" s="319"/>
      <c r="R1076" s="318"/>
      <c r="AA1076" s="318" t="s">
        <v>199</v>
      </c>
      <c r="AB1076" s="318" t="s">
        <v>8441</v>
      </c>
      <c r="AC1076" s="318" t="s">
        <v>44</v>
      </c>
      <c r="AD1076" t="s">
        <v>7669</v>
      </c>
      <c r="AE1076" s="318">
        <v>100</v>
      </c>
      <c r="AF1076" s="320">
        <v>105729</v>
      </c>
      <c r="AG1076" s="318"/>
      <c r="AH1076" s="320"/>
    </row>
    <row r="1077" spans="1:34">
      <c r="A1077" t="s">
        <v>3347</v>
      </c>
      <c r="B1077" s="1">
        <v>46007</v>
      </c>
      <c r="C1077">
        <v>12</v>
      </c>
      <c r="D1077">
        <v>520844</v>
      </c>
      <c r="E1077" t="s">
        <v>9191</v>
      </c>
      <c r="F1077" t="s">
        <v>93</v>
      </c>
      <c r="G1077" t="s">
        <v>7696</v>
      </c>
      <c r="H1077" t="s">
        <v>9192</v>
      </c>
      <c r="I1077" t="s">
        <v>7698</v>
      </c>
      <c r="J1077" t="s">
        <v>1801</v>
      </c>
      <c r="K1077" s="318"/>
      <c r="L1077" t="s">
        <v>391</v>
      </c>
      <c r="M1077" s="319">
        <v>46010</v>
      </c>
      <c r="N1077" s="318">
        <v>12</v>
      </c>
      <c r="O1077" s="318"/>
      <c r="P1077" s="318"/>
      <c r="Q1077" s="319"/>
      <c r="R1077" s="318"/>
      <c r="AA1077" s="318" t="s">
        <v>182</v>
      </c>
      <c r="AB1077" s="318">
        <v>50049241</v>
      </c>
      <c r="AC1077" s="318" t="s">
        <v>35</v>
      </c>
      <c r="AD1077" t="s">
        <v>7660</v>
      </c>
      <c r="AE1077" s="318">
        <v>20</v>
      </c>
      <c r="AF1077" s="320">
        <v>10614</v>
      </c>
      <c r="AG1077" s="318"/>
      <c r="AH1077" s="320"/>
    </row>
    <row r="1078" spans="1:34">
      <c r="A1078" t="s">
        <v>3350</v>
      </c>
      <c r="B1078" s="1">
        <v>46007</v>
      </c>
      <c r="C1078">
        <v>12</v>
      </c>
      <c r="D1078">
        <v>520845</v>
      </c>
      <c r="E1078" t="s">
        <v>9805</v>
      </c>
      <c r="F1078" t="s">
        <v>93</v>
      </c>
      <c r="G1078" t="s">
        <v>58</v>
      </c>
      <c r="H1078" t="s">
        <v>9806</v>
      </c>
      <c r="I1078" t="s">
        <v>9446</v>
      </c>
      <c r="J1078" t="s">
        <v>158</v>
      </c>
      <c r="K1078" s="318"/>
      <c r="L1078">
        <v>46013</v>
      </c>
      <c r="M1078" s="319">
        <v>46029</v>
      </c>
      <c r="N1078" s="318">
        <v>1</v>
      </c>
      <c r="O1078" s="318"/>
      <c r="P1078" s="318"/>
      <c r="Q1078" s="319"/>
      <c r="R1078" s="318"/>
      <c r="AA1078" s="318" t="s">
        <v>182</v>
      </c>
      <c r="AB1078" s="318">
        <v>50049239</v>
      </c>
      <c r="AC1078" s="318" t="s">
        <v>35</v>
      </c>
      <c r="AD1078" t="s">
        <v>7669</v>
      </c>
      <c r="AE1078" s="318">
        <v>20</v>
      </c>
      <c r="AF1078" s="320">
        <v>191962</v>
      </c>
      <c r="AG1078" s="318">
        <v>10</v>
      </c>
      <c r="AH1078" s="320"/>
    </row>
    <row r="1079" spans="1:34">
      <c r="A1079" t="s">
        <v>3353</v>
      </c>
      <c r="B1079" s="1">
        <v>46007</v>
      </c>
      <c r="C1079">
        <v>12</v>
      </c>
      <c r="D1079">
        <v>520846</v>
      </c>
      <c r="E1079" t="s">
        <v>9807</v>
      </c>
      <c r="F1079" t="s">
        <v>6574</v>
      </c>
      <c r="G1079" t="s">
        <v>58</v>
      </c>
      <c r="H1079" t="s">
        <v>9808</v>
      </c>
      <c r="I1079" t="s">
        <v>9232</v>
      </c>
      <c r="J1079" t="s">
        <v>158</v>
      </c>
      <c r="K1079" s="318"/>
      <c r="L1079">
        <v>46013</v>
      </c>
      <c r="M1079" s="319">
        <v>46037</v>
      </c>
      <c r="N1079" s="318">
        <v>1</v>
      </c>
      <c r="O1079" s="318"/>
      <c r="P1079" s="318"/>
      <c r="Q1079" s="319"/>
      <c r="R1079" s="318"/>
      <c r="AA1079" s="318" t="s">
        <v>199</v>
      </c>
      <c r="AB1079" s="318">
        <v>50049203</v>
      </c>
      <c r="AC1079" s="318" t="s">
        <v>44</v>
      </c>
      <c r="AD1079" t="s">
        <v>7669</v>
      </c>
      <c r="AE1079" s="318">
        <v>48</v>
      </c>
      <c r="AF1079" s="320">
        <v>225756</v>
      </c>
      <c r="AG1079" s="318">
        <v>35</v>
      </c>
      <c r="AH1079" s="320"/>
    </row>
    <row r="1080" spans="1:34">
      <c r="A1080" t="s">
        <v>3356</v>
      </c>
      <c r="B1080" s="1">
        <v>46007</v>
      </c>
      <c r="C1080">
        <v>12</v>
      </c>
      <c r="D1080">
        <v>520847</v>
      </c>
      <c r="E1080" t="s">
        <v>9809</v>
      </c>
      <c r="F1080" t="s">
        <v>6574</v>
      </c>
      <c r="G1080" t="s">
        <v>7841</v>
      </c>
      <c r="H1080" t="s">
        <v>9810</v>
      </c>
      <c r="I1080" t="s">
        <v>9232</v>
      </c>
      <c r="J1080" t="s">
        <v>158</v>
      </c>
      <c r="K1080" s="318"/>
      <c r="L1080">
        <v>46013</v>
      </c>
      <c r="M1080" s="319">
        <v>46037</v>
      </c>
      <c r="N1080" s="318">
        <v>1</v>
      </c>
      <c r="O1080" s="318"/>
      <c r="P1080" s="318"/>
      <c r="Q1080" s="319"/>
      <c r="R1080" s="318"/>
      <c r="AA1080" s="318" t="s">
        <v>199</v>
      </c>
      <c r="AB1080" s="318">
        <v>50049211</v>
      </c>
      <c r="AC1080" s="318" t="s">
        <v>44</v>
      </c>
      <c r="AD1080" t="s">
        <v>7669</v>
      </c>
      <c r="AE1080" s="318">
        <v>48</v>
      </c>
      <c r="AF1080" s="320">
        <v>214266</v>
      </c>
      <c r="AG1080" s="318">
        <v>39</v>
      </c>
      <c r="AH1080" s="320"/>
    </row>
    <row r="1081" spans="1:34">
      <c r="A1081" t="s">
        <v>3357</v>
      </c>
      <c r="B1081" s="1">
        <v>46007</v>
      </c>
      <c r="C1081">
        <v>12</v>
      </c>
      <c r="D1081">
        <v>520848</v>
      </c>
      <c r="E1081" t="s">
        <v>9811</v>
      </c>
      <c r="F1081" t="s">
        <v>6574</v>
      </c>
      <c r="G1081" t="s">
        <v>7778</v>
      </c>
      <c r="H1081" t="s">
        <v>9812</v>
      </c>
      <c r="I1081" t="s">
        <v>9355</v>
      </c>
      <c r="J1081" t="s">
        <v>158</v>
      </c>
      <c r="K1081" s="318"/>
      <c r="L1081">
        <v>46014</v>
      </c>
      <c r="M1081" s="319">
        <v>46038</v>
      </c>
      <c r="N1081" s="318">
        <v>1</v>
      </c>
      <c r="O1081" s="318"/>
      <c r="P1081" s="318"/>
      <c r="Q1081" s="319"/>
      <c r="R1081" s="318"/>
      <c r="AA1081" s="318" t="s">
        <v>199</v>
      </c>
      <c r="AB1081" s="318">
        <v>50049054</v>
      </c>
      <c r="AC1081" s="318" t="s">
        <v>44</v>
      </c>
      <c r="AD1081" t="s">
        <v>7669</v>
      </c>
      <c r="AE1081" s="318">
        <v>48</v>
      </c>
      <c r="AF1081" s="320">
        <v>164736</v>
      </c>
      <c r="AG1081" s="318">
        <v>15</v>
      </c>
      <c r="AH1081" s="320"/>
    </row>
    <row r="1082" spans="1:34">
      <c r="A1082" t="s">
        <v>3358</v>
      </c>
      <c r="B1082" s="1">
        <v>46007</v>
      </c>
      <c r="C1082">
        <v>12</v>
      </c>
      <c r="D1082">
        <v>520849</v>
      </c>
      <c r="E1082" t="s">
        <v>9813</v>
      </c>
      <c r="F1082" t="s">
        <v>93</v>
      </c>
      <c r="G1082" t="s">
        <v>8412</v>
      </c>
      <c r="H1082" t="s">
        <v>9814</v>
      </c>
      <c r="I1082" t="s">
        <v>7704</v>
      </c>
      <c r="J1082" t="s">
        <v>1801</v>
      </c>
      <c r="K1082" s="318"/>
      <c r="L1082" t="s">
        <v>391</v>
      </c>
      <c r="M1082" s="319">
        <v>46010</v>
      </c>
      <c r="N1082" s="318">
        <v>12</v>
      </c>
      <c r="O1082" s="318"/>
      <c r="P1082" s="318"/>
      <c r="Q1082" s="319"/>
      <c r="R1082" s="318"/>
      <c r="AA1082" s="318" t="s">
        <v>78</v>
      </c>
      <c r="AB1082" s="318">
        <v>50049432</v>
      </c>
      <c r="AC1082" s="318" t="s">
        <v>79</v>
      </c>
      <c r="AD1082" t="s">
        <v>7669</v>
      </c>
      <c r="AE1082" s="318">
        <v>21</v>
      </c>
      <c r="AF1082" s="320">
        <v>13549</v>
      </c>
      <c r="AG1082" s="318"/>
      <c r="AH1082" s="320"/>
    </row>
    <row r="1083" spans="1:34">
      <c r="A1083" t="s">
        <v>3361</v>
      </c>
      <c r="B1083" s="1">
        <v>46007</v>
      </c>
      <c r="C1083">
        <v>12</v>
      </c>
      <c r="D1083">
        <v>520850</v>
      </c>
      <c r="E1083" t="s">
        <v>9815</v>
      </c>
      <c r="F1083" t="s">
        <v>93</v>
      </c>
      <c r="G1083" t="s">
        <v>8386</v>
      </c>
      <c r="H1083" t="s">
        <v>9816</v>
      </c>
      <c r="I1083" t="s">
        <v>7668</v>
      </c>
      <c r="J1083" t="s">
        <v>151</v>
      </c>
      <c r="K1083" s="318"/>
      <c r="L1083" t="s">
        <v>391</v>
      </c>
      <c r="M1083" s="319">
        <v>46015</v>
      </c>
      <c r="N1083" s="318">
        <v>12</v>
      </c>
      <c r="O1083" s="318"/>
      <c r="P1083" s="318"/>
      <c r="Q1083" s="319"/>
      <c r="R1083" s="318"/>
      <c r="AA1083" s="318" t="s">
        <v>182</v>
      </c>
      <c r="AB1083" s="318">
        <v>50049161</v>
      </c>
      <c r="AC1083" s="318" t="s">
        <v>35</v>
      </c>
      <c r="AD1083" t="s">
        <v>7660</v>
      </c>
      <c r="AE1083" s="318">
        <v>23</v>
      </c>
      <c r="AF1083" s="320">
        <v>150475</v>
      </c>
      <c r="AG1083" s="318"/>
      <c r="AH1083" s="320"/>
    </row>
    <row r="1084" spans="1:34">
      <c r="A1084" t="s">
        <v>3362</v>
      </c>
      <c r="B1084" s="1">
        <v>46008</v>
      </c>
      <c r="C1084">
        <v>12</v>
      </c>
      <c r="D1084">
        <v>520851</v>
      </c>
      <c r="E1084" t="s">
        <v>9817</v>
      </c>
      <c r="F1084" t="s">
        <v>93</v>
      </c>
      <c r="G1084" t="s">
        <v>58</v>
      </c>
      <c r="H1084" t="s">
        <v>9818</v>
      </c>
      <c r="I1084" t="s">
        <v>9446</v>
      </c>
      <c r="J1084" t="s">
        <v>158</v>
      </c>
      <c r="K1084" s="318"/>
      <c r="L1084">
        <v>46028</v>
      </c>
      <c r="M1084" s="319">
        <v>46030</v>
      </c>
      <c r="N1084" s="318">
        <v>1</v>
      </c>
      <c r="O1084" s="318"/>
      <c r="P1084" s="318"/>
      <c r="Q1084" s="319"/>
      <c r="R1084" s="318"/>
      <c r="AA1084" s="318" t="s">
        <v>182</v>
      </c>
      <c r="AB1084" s="318">
        <v>50049577</v>
      </c>
      <c r="AC1084" s="318" t="s">
        <v>35</v>
      </c>
      <c r="AD1084" t="s">
        <v>7669</v>
      </c>
      <c r="AE1084" s="318">
        <v>20</v>
      </c>
      <c r="AF1084" s="320">
        <v>165034</v>
      </c>
      <c r="AG1084" s="318">
        <v>12</v>
      </c>
      <c r="AH1084" s="320"/>
    </row>
    <row r="1085" spans="1:34">
      <c r="A1085" t="s">
        <v>3363</v>
      </c>
      <c r="B1085" s="1">
        <v>46008</v>
      </c>
      <c r="C1085">
        <v>12</v>
      </c>
      <c r="D1085">
        <v>520852</v>
      </c>
      <c r="E1085" t="s">
        <v>9819</v>
      </c>
      <c r="F1085" t="s">
        <v>93</v>
      </c>
      <c r="G1085" t="s">
        <v>759</v>
      </c>
      <c r="H1085" t="s">
        <v>9820</v>
      </c>
      <c r="I1085" t="s">
        <v>7668</v>
      </c>
      <c r="J1085" t="s">
        <v>158</v>
      </c>
      <c r="K1085" s="318"/>
      <c r="L1085">
        <v>46029</v>
      </c>
      <c r="M1085" s="319">
        <v>46037</v>
      </c>
      <c r="N1085" s="318">
        <v>1</v>
      </c>
      <c r="O1085" s="318"/>
      <c r="P1085" s="318"/>
      <c r="Q1085" s="319"/>
      <c r="R1085" s="318"/>
      <c r="AA1085" s="318" t="s">
        <v>182</v>
      </c>
      <c r="AB1085" s="318">
        <v>50049588</v>
      </c>
      <c r="AC1085" s="318" t="s">
        <v>35</v>
      </c>
      <c r="AD1085" t="s">
        <v>7660</v>
      </c>
      <c r="AE1085" s="318">
        <v>21</v>
      </c>
      <c r="AF1085" s="320">
        <v>168875</v>
      </c>
      <c r="AG1085" s="318">
        <v>17</v>
      </c>
      <c r="AH1085" s="320"/>
    </row>
    <row r="1086" spans="1:34">
      <c r="A1086" t="s">
        <v>3366</v>
      </c>
      <c r="B1086" s="1">
        <v>46008</v>
      </c>
      <c r="C1086">
        <v>12</v>
      </c>
      <c r="D1086">
        <v>520853</v>
      </c>
      <c r="E1086" t="s">
        <v>9405</v>
      </c>
      <c r="F1086" t="s">
        <v>93</v>
      </c>
      <c r="G1086" t="s">
        <v>752</v>
      </c>
      <c r="H1086" t="s">
        <v>9406</v>
      </c>
      <c r="I1086" t="s">
        <v>7668</v>
      </c>
      <c r="J1086" t="s">
        <v>8376</v>
      </c>
      <c r="K1086" s="318"/>
      <c r="L1086" t="s">
        <v>391</v>
      </c>
      <c r="M1086" s="319">
        <v>46009</v>
      </c>
      <c r="N1086" s="318">
        <v>12</v>
      </c>
      <c r="O1086" s="318"/>
      <c r="P1086" s="318"/>
      <c r="Q1086" s="319"/>
      <c r="R1086" s="318"/>
      <c r="AA1086" s="318" t="s">
        <v>78</v>
      </c>
      <c r="AB1086" s="318">
        <v>50049702</v>
      </c>
      <c r="AC1086" s="318" t="s">
        <v>79</v>
      </c>
      <c r="AD1086" t="s">
        <v>7660</v>
      </c>
      <c r="AE1086" s="318">
        <v>21</v>
      </c>
      <c r="AF1086" s="320">
        <v>15288</v>
      </c>
      <c r="AG1086" s="318"/>
      <c r="AH1086" s="320"/>
    </row>
    <row r="1087" spans="1:34">
      <c r="A1087" t="s">
        <v>3368</v>
      </c>
      <c r="B1087" s="1">
        <v>46009</v>
      </c>
      <c r="C1087">
        <v>12</v>
      </c>
      <c r="D1087">
        <v>520854</v>
      </c>
      <c r="E1087" t="s">
        <v>9163</v>
      </c>
      <c r="F1087" t="s">
        <v>6574</v>
      </c>
      <c r="G1087" t="s">
        <v>7666</v>
      </c>
      <c r="H1087" t="s">
        <v>9164</v>
      </c>
      <c r="I1087" t="s">
        <v>7834</v>
      </c>
      <c r="J1087" t="s">
        <v>8376</v>
      </c>
      <c r="K1087" s="318"/>
      <c r="L1087" t="s">
        <v>391</v>
      </c>
      <c r="M1087" s="319">
        <v>46042</v>
      </c>
      <c r="N1087" s="318">
        <v>1</v>
      </c>
      <c r="O1087" s="318"/>
      <c r="P1087" s="318"/>
      <c r="Q1087" s="319"/>
      <c r="R1087" s="318"/>
      <c r="AA1087" s="318" t="s">
        <v>182</v>
      </c>
      <c r="AB1087" s="318">
        <v>50049757</v>
      </c>
      <c r="AC1087" s="318" t="s">
        <v>35</v>
      </c>
      <c r="AD1087" t="s">
        <v>7669</v>
      </c>
      <c r="AE1087" s="318">
        <v>46</v>
      </c>
      <c r="AF1087" s="320">
        <v>42955</v>
      </c>
      <c r="AG1087" s="318"/>
      <c r="AH1087" s="320"/>
    </row>
    <row r="1088" spans="1:34">
      <c r="A1088" t="s">
        <v>3371</v>
      </c>
      <c r="B1088" s="1">
        <v>46009</v>
      </c>
      <c r="C1088">
        <v>12</v>
      </c>
      <c r="D1088">
        <v>520855</v>
      </c>
      <c r="E1088" t="s">
        <v>9821</v>
      </c>
      <c r="F1088" t="s">
        <v>93</v>
      </c>
      <c r="G1088" t="s">
        <v>7727</v>
      </c>
      <c r="H1088" t="s">
        <v>9822</v>
      </c>
      <c r="I1088" t="s">
        <v>9446</v>
      </c>
      <c r="J1088" t="s">
        <v>158</v>
      </c>
      <c r="K1088" s="318"/>
      <c r="L1088">
        <v>46028</v>
      </c>
      <c r="M1088" s="319">
        <v>46043</v>
      </c>
      <c r="N1088" s="318">
        <v>1</v>
      </c>
      <c r="O1088" s="318"/>
      <c r="P1088" s="318"/>
      <c r="Q1088" s="319"/>
      <c r="R1088" s="318"/>
      <c r="AA1088" s="318" t="s">
        <v>199</v>
      </c>
      <c r="AB1088" s="318">
        <v>50049784</v>
      </c>
      <c r="AC1088" s="318" t="s">
        <v>44</v>
      </c>
      <c r="AD1088" t="s">
        <v>7669</v>
      </c>
      <c r="AE1088" s="318">
        <v>20</v>
      </c>
      <c r="AF1088" s="320">
        <v>201159</v>
      </c>
      <c r="AG1088" s="318">
        <v>67</v>
      </c>
      <c r="AH1088" s="320"/>
    </row>
    <row r="1089" spans="1:34">
      <c r="A1089" t="s">
        <v>3374</v>
      </c>
      <c r="B1089" s="1">
        <v>46009</v>
      </c>
      <c r="C1089">
        <v>12</v>
      </c>
      <c r="D1089">
        <v>520856</v>
      </c>
      <c r="E1089" t="s">
        <v>9823</v>
      </c>
      <c r="F1089" t="s">
        <v>6574</v>
      </c>
      <c r="G1089" t="s">
        <v>7666</v>
      </c>
      <c r="H1089" t="s">
        <v>9824</v>
      </c>
      <c r="I1089" t="s">
        <v>7834</v>
      </c>
      <c r="J1089" t="s">
        <v>158</v>
      </c>
      <c r="K1089" s="318"/>
      <c r="L1089">
        <v>46029</v>
      </c>
      <c r="M1089" s="319">
        <v>46036</v>
      </c>
      <c r="N1089" s="318">
        <v>1</v>
      </c>
      <c r="O1089" s="318"/>
      <c r="P1089" s="318"/>
      <c r="Q1089" s="319"/>
      <c r="R1089" s="318"/>
      <c r="AA1089" s="318" t="s">
        <v>182</v>
      </c>
      <c r="AB1089" s="318">
        <v>50049665</v>
      </c>
      <c r="AC1089" s="318" t="s">
        <v>35</v>
      </c>
      <c r="AD1089" t="s">
        <v>7669</v>
      </c>
      <c r="AE1089" s="318">
        <v>48</v>
      </c>
      <c r="AF1089" s="320">
        <v>230716</v>
      </c>
      <c r="AG1089" s="318">
        <v>50</v>
      </c>
      <c r="AH1089" s="320"/>
    </row>
    <row r="1090" spans="1:34">
      <c r="A1090" t="s">
        <v>3377</v>
      </c>
      <c r="B1090" s="1">
        <v>46009</v>
      </c>
      <c r="C1090">
        <v>12</v>
      </c>
      <c r="D1090">
        <v>520857</v>
      </c>
      <c r="E1090" t="s">
        <v>9825</v>
      </c>
      <c r="F1090" t="s">
        <v>93</v>
      </c>
      <c r="G1090" t="s">
        <v>752</v>
      </c>
      <c r="H1090" t="s">
        <v>9826</v>
      </c>
      <c r="I1090" t="s">
        <v>8471</v>
      </c>
      <c r="J1090" t="s">
        <v>158</v>
      </c>
      <c r="K1090" s="318"/>
      <c r="L1090">
        <v>46029</v>
      </c>
      <c r="M1090" s="319">
        <v>46041</v>
      </c>
      <c r="N1090" s="318">
        <v>1</v>
      </c>
      <c r="O1090" s="318"/>
      <c r="P1090" s="318"/>
      <c r="Q1090" s="319"/>
      <c r="R1090" s="318"/>
      <c r="AA1090" s="318" t="s">
        <v>182</v>
      </c>
      <c r="AB1090" s="318">
        <v>50049790</v>
      </c>
      <c r="AC1090" s="318" t="s">
        <v>35</v>
      </c>
      <c r="AD1090" t="s">
        <v>7660</v>
      </c>
      <c r="AE1090" s="318">
        <v>21</v>
      </c>
      <c r="AF1090" s="320">
        <v>120290</v>
      </c>
      <c r="AG1090" s="318">
        <v>14</v>
      </c>
      <c r="AH1090" s="320"/>
    </row>
    <row r="1091" spans="1:34">
      <c r="A1091" t="s">
        <v>3380</v>
      </c>
      <c r="B1091" s="1">
        <v>46009</v>
      </c>
      <c r="C1091">
        <v>12</v>
      </c>
      <c r="D1091">
        <v>520858</v>
      </c>
      <c r="E1091" t="s">
        <v>9827</v>
      </c>
      <c r="F1091" t="s">
        <v>93</v>
      </c>
      <c r="G1091" t="s">
        <v>7661</v>
      </c>
      <c r="H1091" t="s">
        <v>9828</v>
      </c>
      <c r="I1091" t="s">
        <v>7677</v>
      </c>
      <c r="J1091" t="s">
        <v>1801</v>
      </c>
      <c r="K1091" s="318"/>
      <c r="L1091" t="s">
        <v>391</v>
      </c>
      <c r="M1091" s="319">
        <v>46014</v>
      </c>
      <c r="N1091" s="318">
        <v>12</v>
      </c>
      <c r="O1091" s="318"/>
      <c r="P1091" s="318"/>
      <c r="Q1091" s="319"/>
      <c r="R1091" s="318"/>
      <c r="AA1091" s="318" t="s">
        <v>78</v>
      </c>
      <c r="AB1091" s="318">
        <v>50049858</v>
      </c>
      <c r="AC1091" s="318" t="s">
        <v>79</v>
      </c>
      <c r="AD1091" t="s">
        <v>7660</v>
      </c>
      <c r="AE1091" s="318">
        <v>24</v>
      </c>
      <c r="AF1091" s="320">
        <v>10770</v>
      </c>
      <c r="AG1091" s="318"/>
      <c r="AH1091" s="320"/>
    </row>
    <row r="1092" spans="1:34">
      <c r="A1092" t="s">
        <v>3383</v>
      </c>
      <c r="B1092" s="1">
        <v>46009</v>
      </c>
      <c r="C1092">
        <v>12</v>
      </c>
      <c r="D1092">
        <v>520859</v>
      </c>
      <c r="E1092" t="s">
        <v>9509</v>
      </c>
      <c r="F1092" t="s">
        <v>6574</v>
      </c>
      <c r="G1092" t="s">
        <v>7778</v>
      </c>
      <c r="H1092" t="s">
        <v>9510</v>
      </c>
      <c r="I1092" t="s">
        <v>9355</v>
      </c>
      <c r="J1092" t="s">
        <v>1801</v>
      </c>
      <c r="K1092" s="318"/>
      <c r="L1092" t="s">
        <v>391</v>
      </c>
      <c r="M1092" s="319">
        <v>46010</v>
      </c>
      <c r="N1092" s="318">
        <v>12</v>
      </c>
      <c r="O1092" s="318"/>
      <c r="P1092" s="318"/>
      <c r="Q1092" s="319"/>
      <c r="R1092" s="318"/>
      <c r="AA1092" s="318" t="s">
        <v>78</v>
      </c>
      <c r="AB1092" s="318">
        <v>50049978</v>
      </c>
      <c r="AC1092" s="318" t="s">
        <v>79</v>
      </c>
      <c r="AD1092" t="s">
        <v>7669</v>
      </c>
      <c r="AE1092" s="318">
        <v>46</v>
      </c>
      <c r="AF1092" s="320">
        <v>3544</v>
      </c>
      <c r="AG1092" s="318"/>
      <c r="AH1092" s="320"/>
    </row>
    <row r="1093" spans="1:34">
      <c r="A1093" t="s">
        <v>3386</v>
      </c>
      <c r="B1093" s="1">
        <v>46013</v>
      </c>
      <c r="C1093">
        <v>12</v>
      </c>
      <c r="D1093">
        <v>520860</v>
      </c>
      <c r="E1093" t="s">
        <v>7685</v>
      </c>
      <c r="F1093" t="s">
        <v>93</v>
      </c>
      <c r="G1093" t="s">
        <v>7778</v>
      </c>
      <c r="H1093" t="s">
        <v>7686</v>
      </c>
      <c r="I1093" t="s">
        <v>6259</v>
      </c>
      <c r="J1093" t="s">
        <v>151</v>
      </c>
      <c r="K1093" s="318"/>
      <c r="L1093" t="s">
        <v>391</v>
      </c>
      <c r="M1093" s="319">
        <v>46035</v>
      </c>
      <c r="N1093" s="318">
        <v>1</v>
      </c>
      <c r="O1093" s="318"/>
      <c r="P1093" s="318"/>
      <c r="Q1093" s="319"/>
      <c r="R1093" s="318"/>
      <c r="AA1093" s="318"/>
      <c r="AB1093" s="318">
        <v>50050471</v>
      </c>
      <c r="AC1093" s="318" t="s">
        <v>43</v>
      </c>
      <c r="AE1093" s="318"/>
      <c r="AF1093" s="320"/>
      <c r="AG1093" s="318"/>
      <c r="AH1093" s="320"/>
    </row>
    <row r="1094" spans="1:34">
      <c r="A1094" t="s">
        <v>3389</v>
      </c>
      <c r="B1094" s="1">
        <v>46013</v>
      </c>
      <c r="C1094">
        <v>12</v>
      </c>
      <c r="D1094">
        <v>520861</v>
      </c>
      <c r="E1094" t="s">
        <v>9829</v>
      </c>
      <c r="F1094" t="s">
        <v>93</v>
      </c>
      <c r="G1094" t="s">
        <v>8346</v>
      </c>
      <c r="H1094" t="s">
        <v>9830</v>
      </c>
      <c r="I1094" t="s">
        <v>9223</v>
      </c>
      <c r="J1094" t="s">
        <v>158</v>
      </c>
      <c r="K1094" s="318"/>
      <c r="L1094">
        <v>46028</v>
      </c>
      <c r="M1094" s="319">
        <v>46044</v>
      </c>
      <c r="N1094" s="318">
        <v>1</v>
      </c>
      <c r="O1094" s="318"/>
      <c r="P1094" s="318"/>
      <c r="Q1094" s="319"/>
      <c r="R1094" s="318"/>
      <c r="AA1094" s="318" t="s">
        <v>182</v>
      </c>
      <c r="AB1094" s="318">
        <v>50050643</v>
      </c>
      <c r="AC1094" s="318" t="s">
        <v>35</v>
      </c>
      <c r="AD1094" t="s">
        <v>7660</v>
      </c>
      <c r="AE1094" s="318">
        <v>21</v>
      </c>
      <c r="AF1094" s="320">
        <v>190417</v>
      </c>
      <c r="AG1094" s="318">
        <v>11</v>
      </c>
      <c r="AH1094" s="320"/>
    </row>
    <row r="1095" spans="1:34">
      <c r="A1095" t="s">
        <v>3392</v>
      </c>
      <c r="B1095" s="1">
        <v>46013</v>
      </c>
      <c r="C1095">
        <v>12</v>
      </c>
      <c r="D1095">
        <v>520862</v>
      </c>
      <c r="E1095" t="s">
        <v>9831</v>
      </c>
      <c r="F1095" t="s">
        <v>93</v>
      </c>
      <c r="G1095" t="s">
        <v>90</v>
      </c>
      <c r="H1095" t="s">
        <v>9832</v>
      </c>
      <c r="I1095" t="s">
        <v>7769</v>
      </c>
      <c r="J1095" t="s">
        <v>158</v>
      </c>
      <c r="K1095" s="318"/>
      <c r="L1095">
        <v>46036</v>
      </c>
      <c r="M1095" s="319">
        <v>46078</v>
      </c>
      <c r="N1095" s="318">
        <v>2</v>
      </c>
      <c r="O1095" s="318"/>
      <c r="P1095" s="318"/>
      <c r="Q1095" s="319"/>
      <c r="R1095" s="318"/>
      <c r="AA1095" s="318"/>
      <c r="AB1095" s="318">
        <v>50050670</v>
      </c>
      <c r="AC1095" s="318" t="s">
        <v>43</v>
      </c>
      <c r="AE1095" s="318"/>
      <c r="AF1095" s="320"/>
      <c r="AG1095" s="318"/>
      <c r="AH1095" s="320"/>
    </row>
    <row r="1096" spans="1:34">
      <c r="A1096" t="s">
        <v>3395</v>
      </c>
      <c r="B1096" s="1">
        <v>46013</v>
      </c>
      <c r="C1096">
        <v>12</v>
      </c>
      <c r="D1096">
        <v>520863</v>
      </c>
      <c r="E1096" t="s">
        <v>9833</v>
      </c>
      <c r="F1096" t="s">
        <v>93</v>
      </c>
      <c r="G1096" t="s">
        <v>7773</v>
      </c>
      <c r="H1096" t="s">
        <v>9834</v>
      </c>
      <c r="I1096" t="s">
        <v>7883</v>
      </c>
      <c r="J1096" t="s">
        <v>158</v>
      </c>
      <c r="K1096" s="318"/>
      <c r="L1096">
        <v>46029</v>
      </c>
      <c r="M1096" s="319">
        <v>46052</v>
      </c>
      <c r="N1096" s="318">
        <v>1</v>
      </c>
      <c r="O1096" s="318"/>
      <c r="P1096" s="318" t="s">
        <v>267</v>
      </c>
      <c r="Q1096" s="319">
        <v>46038</v>
      </c>
      <c r="R1096" s="318" t="s">
        <v>182</v>
      </c>
      <c r="S1096">
        <v>40300</v>
      </c>
      <c r="AA1096" s="318" t="s">
        <v>199</v>
      </c>
      <c r="AB1096" s="318">
        <v>50050674</v>
      </c>
      <c r="AC1096" s="318" t="s">
        <v>44</v>
      </c>
      <c r="AD1096" t="s">
        <v>7660</v>
      </c>
      <c r="AE1096" s="318">
        <v>27</v>
      </c>
      <c r="AF1096" s="320">
        <v>129396</v>
      </c>
      <c r="AG1096" s="318">
        <v>22</v>
      </c>
      <c r="AH1096" s="320"/>
    </row>
    <row r="1097" spans="1:34">
      <c r="A1097" t="s">
        <v>3398</v>
      </c>
      <c r="B1097" s="1">
        <v>45966</v>
      </c>
      <c r="C1097">
        <v>11</v>
      </c>
      <c r="D1097">
        <v>520864</v>
      </c>
      <c r="E1097" t="s">
        <v>1729</v>
      </c>
      <c r="F1097" t="s">
        <v>93</v>
      </c>
      <c r="G1097" t="s">
        <v>8386</v>
      </c>
      <c r="H1097" t="s">
        <v>7658</v>
      </c>
      <c r="I1097" t="s">
        <v>7658</v>
      </c>
      <c r="J1097" t="s">
        <v>9835</v>
      </c>
      <c r="K1097" s="318"/>
      <c r="L1097" t="s">
        <v>391</v>
      </c>
      <c r="M1097" s="319">
        <v>46008</v>
      </c>
      <c r="N1097" s="318">
        <v>12</v>
      </c>
      <c r="O1097" s="318"/>
      <c r="P1097" s="318"/>
      <c r="Q1097" s="319"/>
      <c r="R1097" s="318"/>
      <c r="AA1097" s="318" t="s">
        <v>78</v>
      </c>
      <c r="AB1097" s="318">
        <v>50041447</v>
      </c>
      <c r="AC1097" s="318" t="s">
        <v>79</v>
      </c>
      <c r="AD1097" t="s">
        <v>7660</v>
      </c>
      <c r="AE1097" s="318">
        <v>7</v>
      </c>
      <c r="AF1097" s="320">
        <v>270060</v>
      </c>
      <c r="AG1097" s="318"/>
      <c r="AH1097" s="320"/>
    </row>
    <row r="1098" spans="1:34">
      <c r="A1098" t="s">
        <v>3399</v>
      </c>
      <c r="B1098" s="1">
        <v>46014</v>
      </c>
      <c r="C1098">
        <v>12</v>
      </c>
      <c r="D1098">
        <v>520865</v>
      </c>
      <c r="E1098" t="s">
        <v>9836</v>
      </c>
      <c r="F1098" t="s">
        <v>93</v>
      </c>
      <c r="G1098" t="s">
        <v>7773</v>
      </c>
      <c r="H1098" t="s">
        <v>9837</v>
      </c>
      <c r="I1098" t="s">
        <v>7883</v>
      </c>
      <c r="J1098" t="s">
        <v>158</v>
      </c>
      <c r="K1098" s="318"/>
      <c r="L1098">
        <v>46029</v>
      </c>
      <c r="M1098" s="319">
        <v>46038</v>
      </c>
      <c r="N1098" s="318">
        <v>1</v>
      </c>
      <c r="O1098" s="318"/>
      <c r="P1098" s="318"/>
      <c r="Q1098" s="319"/>
      <c r="R1098" s="318"/>
      <c r="AA1098" s="318" t="s">
        <v>199</v>
      </c>
      <c r="AB1098" s="318">
        <v>50050799</v>
      </c>
      <c r="AC1098" s="318" t="s">
        <v>44</v>
      </c>
      <c r="AD1098" t="s">
        <v>7660</v>
      </c>
      <c r="AE1098" s="318">
        <v>20</v>
      </c>
      <c r="AF1098" s="320">
        <v>144827</v>
      </c>
      <c r="AG1098" s="318">
        <v>59</v>
      </c>
      <c r="AH1098" s="320"/>
    </row>
    <row r="1099" spans="1:34">
      <c r="A1099" t="s">
        <v>3402</v>
      </c>
      <c r="B1099" s="1">
        <v>45992</v>
      </c>
      <c r="C1099">
        <v>12</v>
      </c>
      <c r="D1099">
        <v>520866</v>
      </c>
      <c r="E1099" t="s">
        <v>2035</v>
      </c>
      <c r="F1099" t="s">
        <v>93</v>
      </c>
      <c r="G1099" t="s">
        <v>7661</v>
      </c>
      <c r="H1099" t="s">
        <v>7658</v>
      </c>
      <c r="I1099" t="s">
        <v>7658</v>
      </c>
      <c r="J1099" t="s">
        <v>1801</v>
      </c>
      <c r="K1099" s="318"/>
      <c r="L1099" t="s">
        <v>391</v>
      </c>
      <c r="M1099" s="319">
        <v>46015</v>
      </c>
      <c r="N1099" s="318">
        <v>12</v>
      </c>
      <c r="O1099" s="318"/>
      <c r="P1099" s="318"/>
      <c r="Q1099" s="319"/>
      <c r="R1099" s="318"/>
      <c r="AA1099" s="318" t="s">
        <v>78</v>
      </c>
      <c r="AB1099" s="318">
        <v>521201</v>
      </c>
      <c r="AC1099" s="318" t="s">
        <v>79</v>
      </c>
      <c r="AD1099" t="s">
        <v>7660</v>
      </c>
      <c r="AE1099" s="318">
        <v>100</v>
      </c>
      <c r="AF1099" s="320">
        <v>322711</v>
      </c>
      <c r="AG1099" s="318"/>
      <c r="AH1099" s="320"/>
    </row>
    <row r="1100" spans="1:34">
      <c r="A1100" t="s">
        <v>3404</v>
      </c>
      <c r="B1100" s="1">
        <v>45992</v>
      </c>
      <c r="C1100">
        <v>12</v>
      </c>
      <c r="D1100">
        <v>520867</v>
      </c>
      <c r="E1100" t="s">
        <v>2035</v>
      </c>
      <c r="F1100" t="s">
        <v>93</v>
      </c>
      <c r="G1100" t="s">
        <v>7661</v>
      </c>
      <c r="H1100" t="s">
        <v>7658</v>
      </c>
      <c r="I1100" t="s">
        <v>7658</v>
      </c>
      <c r="J1100" t="s">
        <v>1801</v>
      </c>
      <c r="K1100" s="318"/>
      <c r="L1100" t="s">
        <v>391</v>
      </c>
      <c r="M1100" s="319">
        <v>46015</v>
      </c>
      <c r="N1100" s="318">
        <v>12</v>
      </c>
      <c r="O1100" s="318"/>
      <c r="P1100" s="318"/>
      <c r="Q1100" s="319"/>
      <c r="R1100" s="318"/>
      <c r="AA1100" s="318" t="s">
        <v>78</v>
      </c>
      <c r="AB1100" s="318">
        <v>521202</v>
      </c>
      <c r="AC1100" s="318" t="s">
        <v>79</v>
      </c>
      <c r="AD1100" t="s">
        <v>7660</v>
      </c>
      <c r="AE1100" s="318">
        <v>100</v>
      </c>
      <c r="AF1100" s="320">
        <v>204590</v>
      </c>
      <c r="AG1100" s="318"/>
      <c r="AH1100" s="320"/>
    </row>
    <row r="1101" spans="1:34">
      <c r="A1101" t="s">
        <v>3407</v>
      </c>
      <c r="B1101" s="1">
        <v>45992</v>
      </c>
      <c r="C1101">
        <v>12</v>
      </c>
      <c r="D1101">
        <v>520868</v>
      </c>
      <c r="E1101" t="s">
        <v>2035</v>
      </c>
      <c r="F1101" t="s">
        <v>93</v>
      </c>
      <c r="G1101" t="s">
        <v>7661</v>
      </c>
      <c r="H1101" t="s">
        <v>7658</v>
      </c>
      <c r="I1101" t="s">
        <v>7658</v>
      </c>
      <c r="J1101" t="s">
        <v>1801</v>
      </c>
      <c r="K1101" s="318"/>
      <c r="L1101" t="s">
        <v>391</v>
      </c>
      <c r="M1101" s="319">
        <v>46015</v>
      </c>
      <c r="N1101" s="318">
        <v>12</v>
      </c>
      <c r="O1101" s="318"/>
      <c r="P1101" s="318"/>
      <c r="Q1101" s="319"/>
      <c r="R1101" s="318"/>
      <c r="AA1101" s="318" t="s">
        <v>78</v>
      </c>
      <c r="AB1101" s="318">
        <v>521203</v>
      </c>
      <c r="AC1101" s="318" t="s">
        <v>79</v>
      </c>
      <c r="AD1101" t="s">
        <v>7660</v>
      </c>
      <c r="AE1101" s="318">
        <v>100</v>
      </c>
      <c r="AF1101" s="320">
        <v>6200</v>
      </c>
      <c r="AG1101" s="318"/>
      <c r="AH1101" s="320"/>
    </row>
    <row r="1102" spans="1:34">
      <c r="A1102" t="s">
        <v>3408</v>
      </c>
      <c r="B1102" s="1">
        <v>46014</v>
      </c>
      <c r="C1102">
        <v>12</v>
      </c>
      <c r="D1102">
        <v>520869</v>
      </c>
      <c r="E1102" t="s">
        <v>9838</v>
      </c>
      <c r="F1102" t="s">
        <v>93</v>
      </c>
      <c r="G1102" t="s">
        <v>7727</v>
      </c>
      <c r="H1102" t="s">
        <v>9839</v>
      </c>
      <c r="I1102" t="s">
        <v>9732</v>
      </c>
      <c r="J1102" t="s">
        <v>158</v>
      </c>
      <c r="K1102" s="318"/>
      <c r="L1102">
        <v>46014</v>
      </c>
      <c r="M1102" s="319">
        <v>46031</v>
      </c>
      <c r="N1102" s="318">
        <v>1</v>
      </c>
      <c r="O1102" s="318"/>
      <c r="P1102" s="318"/>
      <c r="Q1102" s="319"/>
      <c r="R1102" s="318"/>
      <c r="AA1102" s="318" t="s">
        <v>182</v>
      </c>
      <c r="AB1102" s="318">
        <v>50050820</v>
      </c>
      <c r="AC1102" s="318" t="s">
        <v>35</v>
      </c>
      <c r="AD1102" t="s">
        <v>7669</v>
      </c>
      <c r="AE1102" s="318">
        <v>20</v>
      </c>
      <c r="AF1102" s="320">
        <v>242710</v>
      </c>
      <c r="AG1102" s="318">
        <v>35</v>
      </c>
      <c r="AH1102" s="320"/>
    </row>
    <row r="1103" spans="1:34">
      <c r="A1103" t="s">
        <v>3411</v>
      </c>
      <c r="B1103" s="1">
        <v>46014</v>
      </c>
      <c r="C1103">
        <v>12</v>
      </c>
      <c r="D1103">
        <v>520870</v>
      </c>
      <c r="E1103" t="s">
        <v>9840</v>
      </c>
      <c r="F1103" t="s">
        <v>6574</v>
      </c>
      <c r="G1103" t="s">
        <v>7860</v>
      </c>
      <c r="H1103" t="s">
        <v>9841</v>
      </c>
      <c r="I1103" t="s">
        <v>9232</v>
      </c>
      <c r="J1103" t="s">
        <v>158</v>
      </c>
      <c r="K1103" s="318"/>
      <c r="L1103">
        <v>46028</v>
      </c>
      <c r="M1103" s="319">
        <v>46035</v>
      </c>
      <c r="N1103" s="318">
        <v>1</v>
      </c>
      <c r="O1103" s="318"/>
      <c r="P1103" s="318"/>
      <c r="Q1103" s="319"/>
      <c r="R1103" s="318"/>
      <c r="AA1103" s="318" t="s">
        <v>199</v>
      </c>
      <c r="AB1103" s="318">
        <v>50050923</v>
      </c>
      <c r="AC1103" s="318" t="s">
        <v>44</v>
      </c>
      <c r="AD1103" t="s">
        <v>7669</v>
      </c>
      <c r="AE1103" s="318">
        <v>48</v>
      </c>
      <c r="AF1103" s="320">
        <v>175699</v>
      </c>
      <c r="AG1103" s="318">
        <v>16</v>
      </c>
      <c r="AH1103" s="320"/>
    </row>
    <row r="1104" spans="1:34">
      <c r="A1104" t="s">
        <v>3414</v>
      </c>
      <c r="B1104" s="1">
        <v>46015</v>
      </c>
      <c r="C1104">
        <v>12</v>
      </c>
      <c r="D1104">
        <v>520871</v>
      </c>
      <c r="E1104" t="s">
        <v>9842</v>
      </c>
      <c r="F1104" t="s">
        <v>6574</v>
      </c>
      <c r="G1104" t="s">
        <v>7778</v>
      </c>
      <c r="H1104" t="s">
        <v>9843</v>
      </c>
      <c r="I1104" t="s">
        <v>9232</v>
      </c>
      <c r="J1104" t="s">
        <v>8690</v>
      </c>
      <c r="K1104" s="318"/>
      <c r="L1104">
        <v>46028</v>
      </c>
      <c r="M1104" s="319">
        <v>46030</v>
      </c>
      <c r="N1104" s="318">
        <v>1</v>
      </c>
      <c r="O1104" s="318"/>
      <c r="P1104" s="318"/>
      <c r="Q1104" s="319"/>
      <c r="R1104" s="318"/>
      <c r="AA1104" s="318"/>
      <c r="AB1104" s="318">
        <v>50045358</v>
      </c>
      <c r="AC1104" s="318" t="s">
        <v>43</v>
      </c>
      <c r="AE1104" s="318"/>
      <c r="AF1104" s="320"/>
      <c r="AG1104" s="318"/>
      <c r="AH1104" s="320"/>
    </row>
    <row r="1105" spans="1:34">
      <c r="A1105" t="s">
        <v>3417</v>
      </c>
      <c r="B1105" s="1">
        <v>46031</v>
      </c>
      <c r="C1105">
        <v>1</v>
      </c>
      <c r="D1105">
        <v>520872</v>
      </c>
      <c r="E1105" t="s">
        <v>9844</v>
      </c>
      <c r="F1105" t="s">
        <v>6574</v>
      </c>
      <c r="G1105" t="s">
        <v>7727</v>
      </c>
      <c r="H1105" t="s">
        <v>9845</v>
      </c>
      <c r="I1105" t="s">
        <v>9232</v>
      </c>
      <c r="J1105" t="s">
        <v>8690</v>
      </c>
      <c r="K1105" s="318"/>
      <c r="L1105">
        <v>46036</v>
      </c>
      <c r="M1105" s="319">
        <v>46049</v>
      </c>
      <c r="N1105" s="318">
        <v>1</v>
      </c>
      <c r="O1105" s="318"/>
      <c r="P1105" s="318"/>
      <c r="Q1105" s="319"/>
      <c r="R1105" s="318"/>
      <c r="AA1105" s="318" t="s">
        <v>199</v>
      </c>
      <c r="AB1105" s="318">
        <v>50050231</v>
      </c>
      <c r="AC1105" s="318" t="s">
        <v>44</v>
      </c>
      <c r="AD1105" t="s">
        <v>7669</v>
      </c>
      <c r="AE1105" s="318">
        <v>50</v>
      </c>
      <c r="AF1105" s="320">
        <v>56611</v>
      </c>
      <c r="AG1105" s="318"/>
      <c r="AH1105" s="320"/>
    </row>
    <row r="1106" spans="1:34">
      <c r="A1106" t="s">
        <v>3420</v>
      </c>
      <c r="B1106" s="1">
        <v>45980</v>
      </c>
      <c r="C1106">
        <v>11</v>
      </c>
      <c r="D1106">
        <v>520873</v>
      </c>
      <c r="E1106" t="s">
        <v>1729</v>
      </c>
      <c r="F1106" t="s">
        <v>93</v>
      </c>
      <c r="G1106" t="s">
        <v>8386</v>
      </c>
      <c r="H1106" t="s">
        <v>7658</v>
      </c>
      <c r="I1106" t="s">
        <v>7658</v>
      </c>
      <c r="J1106" t="s">
        <v>9023</v>
      </c>
      <c r="K1106" s="318"/>
      <c r="L1106" t="s">
        <v>391</v>
      </c>
      <c r="M1106" s="319">
        <v>46014</v>
      </c>
      <c r="N1106" s="318">
        <v>12</v>
      </c>
      <c r="O1106" s="318"/>
      <c r="P1106" s="318"/>
      <c r="Q1106" s="319"/>
      <c r="R1106" s="318"/>
      <c r="AA1106" s="318" t="s">
        <v>78</v>
      </c>
      <c r="AB1106" s="318">
        <v>50044256</v>
      </c>
      <c r="AC1106" s="318" t="s">
        <v>79</v>
      </c>
      <c r="AD1106" t="s">
        <v>7660</v>
      </c>
      <c r="AE1106" s="318">
        <v>7</v>
      </c>
      <c r="AF1106" s="320">
        <v>63962</v>
      </c>
      <c r="AG1106" s="318"/>
      <c r="AH1106" s="320"/>
    </row>
    <row r="1107" spans="1:34">
      <c r="A1107" t="s">
        <v>3421</v>
      </c>
      <c r="B1107" s="1">
        <v>45991</v>
      </c>
      <c r="C1107">
        <v>11</v>
      </c>
      <c r="D1107">
        <v>520874</v>
      </c>
      <c r="E1107" t="s">
        <v>9846</v>
      </c>
      <c r="F1107" t="s">
        <v>6574</v>
      </c>
      <c r="G1107" t="s">
        <v>7778</v>
      </c>
      <c r="H1107" t="s">
        <v>9847</v>
      </c>
      <c r="I1107" t="s">
        <v>9232</v>
      </c>
      <c r="J1107" t="s">
        <v>1801</v>
      </c>
      <c r="K1107" s="318"/>
      <c r="L1107" t="s">
        <v>391</v>
      </c>
      <c r="M1107" s="319">
        <v>46027</v>
      </c>
      <c r="N1107" s="318">
        <v>1</v>
      </c>
      <c r="O1107" s="318"/>
      <c r="P1107" s="318"/>
      <c r="Q1107" s="319"/>
      <c r="R1107" s="318"/>
      <c r="AA1107" s="318" t="s">
        <v>182</v>
      </c>
      <c r="AB1107" s="318">
        <v>50046070</v>
      </c>
      <c r="AC1107" s="318" t="s">
        <v>35</v>
      </c>
      <c r="AD1107" t="s">
        <v>7669</v>
      </c>
      <c r="AE1107" s="318">
        <v>48</v>
      </c>
      <c r="AF1107" s="320">
        <v>7088</v>
      </c>
      <c r="AG1107" s="318"/>
      <c r="AH1107" s="320"/>
    </row>
    <row r="1108" spans="1:34">
      <c r="A1108" t="s">
        <v>3424</v>
      </c>
      <c r="B1108" s="1">
        <v>45991</v>
      </c>
      <c r="C1108">
        <v>11</v>
      </c>
      <c r="D1108">
        <v>520875</v>
      </c>
      <c r="E1108" t="s">
        <v>9848</v>
      </c>
      <c r="F1108" t="s">
        <v>6574</v>
      </c>
      <c r="G1108" t="s">
        <v>7778</v>
      </c>
      <c r="H1108" t="s">
        <v>9849</v>
      </c>
      <c r="I1108" t="s">
        <v>9232</v>
      </c>
      <c r="J1108" t="s">
        <v>1801</v>
      </c>
      <c r="K1108" s="318"/>
      <c r="L1108" t="s">
        <v>391</v>
      </c>
      <c r="M1108" s="319">
        <v>46027</v>
      </c>
      <c r="N1108" s="318">
        <v>1</v>
      </c>
      <c r="O1108" s="318"/>
      <c r="P1108" s="318"/>
      <c r="Q1108" s="319"/>
      <c r="R1108" s="318"/>
      <c r="AA1108" s="318" t="s">
        <v>199</v>
      </c>
      <c r="AB1108" s="318">
        <v>50046071</v>
      </c>
      <c r="AC1108" s="318" t="s">
        <v>44</v>
      </c>
      <c r="AD1108" t="s">
        <v>7669</v>
      </c>
      <c r="AE1108" s="318">
        <v>48</v>
      </c>
      <c r="AF1108" s="320">
        <v>6976</v>
      </c>
      <c r="AG1108" s="318"/>
      <c r="AH1108" s="320"/>
    </row>
    <row r="1109" spans="1:34">
      <c r="A1109" t="s">
        <v>3427</v>
      </c>
      <c r="B1109" s="1">
        <v>45991</v>
      </c>
      <c r="C1109">
        <v>11</v>
      </c>
      <c r="D1109">
        <v>520876</v>
      </c>
      <c r="E1109" t="s">
        <v>9850</v>
      </c>
      <c r="F1109" t="s">
        <v>6574</v>
      </c>
      <c r="G1109" t="s">
        <v>7778</v>
      </c>
      <c r="H1109" t="s">
        <v>9851</v>
      </c>
      <c r="I1109" t="s">
        <v>9232</v>
      </c>
      <c r="J1109" t="s">
        <v>1801</v>
      </c>
      <c r="K1109" s="318"/>
      <c r="L1109" t="s">
        <v>391</v>
      </c>
      <c r="M1109" s="319">
        <v>46042</v>
      </c>
      <c r="N1109" s="318">
        <v>1</v>
      </c>
      <c r="O1109" s="318"/>
      <c r="P1109" s="318"/>
      <c r="Q1109" s="319"/>
      <c r="R1109" s="318"/>
      <c r="AA1109" s="318" t="s">
        <v>199</v>
      </c>
      <c r="AB1109" s="318">
        <v>50046072</v>
      </c>
      <c r="AC1109" s="318" t="s">
        <v>44</v>
      </c>
      <c r="AD1109" t="s">
        <v>7669</v>
      </c>
      <c r="AE1109" s="318">
        <v>48</v>
      </c>
      <c r="AF1109" s="320">
        <v>7491</v>
      </c>
      <c r="AG1109" s="318"/>
      <c r="AH1109" s="320"/>
    </row>
    <row r="1110" spans="1:34">
      <c r="A1110" t="s">
        <v>3430</v>
      </c>
      <c r="B1110" s="1">
        <v>45991</v>
      </c>
      <c r="C1110">
        <v>11</v>
      </c>
      <c r="D1110">
        <v>520877</v>
      </c>
      <c r="E1110" t="s">
        <v>9852</v>
      </c>
      <c r="F1110" t="s">
        <v>6574</v>
      </c>
      <c r="G1110" t="s">
        <v>7778</v>
      </c>
      <c r="H1110" t="s">
        <v>9853</v>
      </c>
      <c r="I1110" t="s">
        <v>9232</v>
      </c>
      <c r="J1110" t="s">
        <v>1801</v>
      </c>
      <c r="K1110" s="318"/>
      <c r="L1110" t="s">
        <v>391</v>
      </c>
      <c r="M1110" s="319">
        <v>46042</v>
      </c>
      <c r="N1110" s="318">
        <v>1</v>
      </c>
      <c r="O1110" s="318"/>
      <c r="P1110" s="318"/>
      <c r="Q1110" s="319"/>
      <c r="R1110" s="318"/>
      <c r="AA1110" s="318"/>
      <c r="AB1110" s="318">
        <v>50046073</v>
      </c>
      <c r="AC1110" s="318" t="s">
        <v>43</v>
      </c>
      <c r="AE1110" s="318"/>
      <c r="AF1110" s="320"/>
      <c r="AG1110" s="318"/>
      <c r="AH1110" s="320"/>
    </row>
    <row r="1111" spans="1:34">
      <c r="A1111" t="s">
        <v>3433</v>
      </c>
      <c r="B1111" s="1">
        <v>45991</v>
      </c>
      <c r="C1111">
        <v>11</v>
      </c>
      <c r="D1111">
        <v>520878</v>
      </c>
      <c r="E1111" t="s">
        <v>9854</v>
      </c>
      <c r="F1111" t="s">
        <v>6574</v>
      </c>
      <c r="G1111" t="s">
        <v>7778</v>
      </c>
      <c r="H1111" t="s">
        <v>9855</v>
      </c>
      <c r="I1111" t="s">
        <v>9232</v>
      </c>
      <c r="J1111" t="s">
        <v>1801</v>
      </c>
      <c r="K1111" s="318"/>
      <c r="L1111" t="s">
        <v>391</v>
      </c>
      <c r="M1111" s="319">
        <v>46042</v>
      </c>
      <c r="N1111" s="318">
        <v>1</v>
      </c>
      <c r="O1111" s="318"/>
      <c r="P1111" s="318"/>
      <c r="Q1111" s="319"/>
      <c r="R1111" s="318"/>
      <c r="AA1111" s="318" t="s">
        <v>199</v>
      </c>
      <c r="AB1111" s="318">
        <v>50046075</v>
      </c>
      <c r="AC1111" s="318" t="s">
        <v>44</v>
      </c>
      <c r="AD1111" t="s">
        <v>7669</v>
      </c>
      <c r="AE1111" s="318">
        <v>48</v>
      </c>
      <c r="AF1111" s="320">
        <v>6976</v>
      </c>
      <c r="AG1111" s="318"/>
      <c r="AH1111" s="320"/>
    </row>
    <row r="1112" spans="1:34">
      <c r="A1112" t="s">
        <v>3436</v>
      </c>
      <c r="B1112" s="1">
        <v>45991</v>
      </c>
      <c r="C1112">
        <v>11</v>
      </c>
      <c r="D1112">
        <v>520879</v>
      </c>
      <c r="E1112" t="s">
        <v>9856</v>
      </c>
      <c r="F1112" t="s">
        <v>6574</v>
      </c>
      <c r="G1112" t="s">
        <v>7778</v>
      </c>
      <c r="H1112" t="s">
        <v>9857</v>
      </c>
      <c r="I1112" t="s">
        <v>9232</v>
      </c>
      <c r="J1112" t="s">
        <v>1801</v>
      </c>
      <c r="K1112" s="318"/>
      <c r="L1112" t="s">
        <v>391</v>
      </c>
      <c r="M1112" s="319">
        <v>46042</v>
      </c>
      <c r="N1112" s="318">
        <v>1</v>
      </c>
      <c r="O1112" s="318"/>
      <c r="P1112" s="318"/>
      <c r="Q1112" s="319"/>
      <c r="R1112" s="318"/>
      <c r="AA1112" s="318" t="s">
        <v>199</v>
      </c>
      <c r="AB1112" s="318">
        <v>50046077</v>
      </c>
      <c r="AC1112" s="318" t="s">
        <v>44</v>
      </c>
      <c r="AD1112" t="s">
        <v>7669</v>
      </c>
      <c r="AE1112" s="318">
        <v>48</v>
      </c>
      <c r="AF1112" s="320">
        <v>7021</v>
      </c>
      <c r="AG1112" s="318"/>
      <c r="AH1112" s="320"/>
    </row>
    <row r="1113" spans="1:34">
      <c r="A1113" t="s">
        <v>3439</v>
      </c>
      <c r="B1113" s="1">
        <v>45991</v>
      </c>
      <c r="C1113">
        <v>11</v>
      </c>
      <c r="D1113">
        <v>520880</v>
      </c>
      <c r="E1113" t="s">
        <v>9858</v>
      </c>
      <c r="F1113" t="s">
        <v>6574</v>
      </c>
      <c r="G1113" t="s">
        <v>7778</v>
      </c>
      <c r="H1113" t="s">
        <v>9859</v>
      </c>
      <c r="I1113" t="s">
        <v>9232</v>
      </c>
      <c r="J1113" t="s">
        <v>1801</v>
      </c>
      <c r="K1113" s="318"/>
      <c r="L1113" t="s">
        <v>391</v>
      </c>
      <c r="M1113" s="319">
        <v>46042</v>
      </c>
      <c r="N1113" s="318">
        <v>1</v>
      </c>
      <c r="O1113" s="318"/>
      <c r="P1113" s="318"/>
      <c r="Q1113" s="319"/>
      <c r="R1113" s="318"/>
      <c r="AA1113" s="318" t="s">
        <v>199</v>
      </c>
      <c r="AB1113" s="318">
        <v>50046081</v>
      </c>
      <c r="AC1113" s="318" t="s">
        <v>44</v>
      </c>
      <c r="AD1113" t="s">
        <v>7669</v>
      </c>
      <c r="AE1113" s="318">
        <v>48</v>
      </c>
      <c r="AF1113" s="320">
        <v>7200</v>
      </c>
      <c r="AG1113" s="318"/>
      <c r="AH1113" s="320"/>
    </row>
    <row r="1114" spans="1:34">
      <c r="A1114" t="s">
        <v>3442</v>
      </c>
      <c r="B1114" s="1">
        <v>45991</v>
      </c>
      <c r="C1114">
        <v>11</v>
      </c>
      <c r="D1114">
        <v>520881</v>
      </c>
      <c r="E1114" t="s">
        <v>9860</v>
      </c>
      <c r="F1114" t="s">
        <v>6574</v>
      </c>
      <c r="G1114" t="s">
        <v>7778</v>
      </c>
      <c r="H1114" t="s">
        <v>9861</v>
      </c>
      <c r="I1114" t="s">
        <v>9232</v>
      </c>
      <c r="J1114" t="s">
        <v>1801</v>
      </c>
      <c r="K1114" s="318"/>
      <c r="L1114" t="s">
        <v>391</v>
      </c>
      <c r="M1114" s="319">
        <v>46042</v>
      </c>
      <c r="N1114" s="318">
        <v>1</v>
      </c>
      <c r="O1114" s="318"/>
      <c r="P1114" s="318"/>
      <c r="Q1114" s="319"/>
      <c r="R1114" s="318"/>
      <c r="AA1114" s="318" t="s">
        <v>199</v>
      </c>
      <c r="AB1114" s="318">
        <v>50046083</v>
      </c>
      <c r="AC1114" s="318" t="s">
        <v>44</v>
      </c>
      <c r="AD1114" t="s">
        <v>7669</v>
      </c>
      <c r="AE1114" s="318">
        <v>48</v>
      </c>
      <c r="AF1114" s="320">
        <v>6953</v>
      </c>
      <c r="AG1114" s="318"/>
      <c r="AH1114" s="320"/>
    </row>
    <row r="1115" spans="1:34">
      <c r="A1115" t="s">
        <v>3443</v>
      </c>
      <c r="B1115" s="1">
        <v>45991</v>
      </c>
      <c r="C1115">
        <v>11</v>
      </c>
      <c r="D1115">
        <v>520882</v>
      </c>
      <c r="E1115" t="s">
        <v>9862</v>
      </c>
      <c r="F1115" t="s">
        <v>6574</v>
      </c>
      <c r="G1115" t="s">
        <v>7778</v>
      </c>
      <c r="H1115" t="s">
        <v>9863</v>
      </c>
      <c r="I1115" t="s">
        <v>9232</v>
      </c>
      <c r="J1115" t="s">
        <v>1801</v>
      </c>
      <c r="K1115" s="318"/>
      <c r="L1115" t="s">
        <v>391</v>
      </c>
      <c r="M1115" s="319">
        <v>46042</v>
      </c>
      <c r="N1115" s="318">
        <v>1</v>
      </c>
      <c r="O1115" s="318"/>
      <c r="P1115" s="318"/>
      <c r="Q1115" s="319"/>
      <c r="R1115" s="318"/>
      <c r="AA1115" s="318"/>
      <c r="AB1115" s="318">
        <v>50046086</v>
      </c>
      <c r="AC1115" s="318" t="s">
        <v>43</v>
      </c>
      <c r="AE1115" s="318"/>
      <c r="AF1115" s="320"/>
      <c r="AG1115" s="318"/>
      <c r="AH1115" s="320"/>
    </row>
    <row r="1116" spans="1:34">
      <c r="A1116" t="s">
        <v>3447</v>
      </c>
      <c r="B1116" s="1">
        <v>46014</v>
      </c>
      <c r="C1116">
        <v>12</v>
      </c>
      <c r="D1116">
        <v>520884</v>
      </c>
      <c r="E1116" t="s">
        <v>9864</v>
      </c>
      <c r="F1116" t="s">
        <v>93</v>
      </c>
      <c r="G1116" t="s">
        <v>8386</v>
      </c>
      <c r="H1116" t="s">
        <v>9865</v>
      </c>
      <c r="I1116" t="s">
        <v>7698</v>
      </c>
      <c r="J1116" t="s">
        <v>158</v>
      </c>
      <c r="K1116" s="318"/>
      <c r="L1116">
        <v>46029</v>
      </c>
      <c r="M1116" s="319">
        <v>46038</v>
      </c>
      <c r="N1116" s="318">
        <v>1</v>
      </c>
      <c r="O1116" s="318"/>
      <c r="P1116" s="318"/>
      <c r="Q1116" s="319"/>
      <c r="R1116" s="318"/>
      <c r="AA1116" s="318" t="s">
        <v>182</v>
      </c>
      <c r="AB1116" s="318">
        <v>50050815</v>
      </c>
      <c r="AC1116" s="318" t="s">
        <v>35</v>
      </c>
      <c r="AD1116" t="s">
        <v>7660</v>
      </c>
      <c r="AE1116" s="318">
        <v>20</v>
      </c>
      <c r="AF1116" s="320">
        <v>120012</v>
      </c>
      <c r="AG1116" s="318">
        <v>11</v>
      </c>
      <c r="AH1116" s="320"/>
    </row>
    <row r="1117" spans="1:34">
      <c r="A1117" t="s">
        <v>3451</v>
      </c>
      <c r="B1117" s="1">
        <v>46014</v>
      </c>
      <c r="C1117">
        <v>12</v>
      </c>
      <c r="D1117">
        <v>520885</v>
      </c>
      <c r="E1117" t="s">
        <v>9866</v>
      </c>
      <c r="F1117" t="s">
        <v>93</v>
      </c>
      <c r="G1117" t="s">
        <v>7696</v>
      </c>
      <c r="H1117" t="s">
        <v>9867</v>
      </c>
      <c r="I1117" t="s">
        <v>7769</v>
      </c>
      <c r="J1117" t="s">
        <v>158</v>
      </c>
      <c r="K1117" s="318"/>
      <c r="L1117">
        <v>46036</v>
      </c>
      <c r="M1117" s="319">
        <v>46041</v>
      </c>
      <c r="N1117" s="318">
        <v>1</v>
      </c>
      <c r="O1117" s="318"/>
      <c r="P1117" s="318"/>
      <c r="Q1117" s="319"/>
      <c r="R1117" s="318"/>
      <c r="AA1117" s="318" t="s">
        <v>182</v>
      </c>
      <c r="AB1117" s="318">
        <v>50050848</v>
      </c>
      <c r="AC1117" s="318" t="s">
        <v>35</v>
      </c>
      <c r="AD1117" t="s">
        <v>7660</v>
      </c>
      <c r="AE1117" s="318">
        <v>27</v>
      </c>
      <c r="AF1117" s="320">
        <v>171900</v>
      </c>
      <c r="AG1117" s="318">
        <v>33</v>
      </c>
      <c r="AH1117" s="320"/>
    </row>
    <row r="1118" spans="1:34">
      <c r="A1118" t="s">
        <v>3452</v>
      </c>
      <c r="B1118" s="1">
        <v>46015</v>
      </c>
      <c r="C1118">
        <v>12</v>
      </c>
      <c r="D1118">
        <v>520886</v>
      </c>
      <c r="E1118" t="s">
        <v>9868</v>
      </c>
      <c r="F1118" t="s">
        <v>93</v>
      </c>
      <c r="G1118" t="s">
        <v>7879</v>
      </c>
      <c r="H1118" t="s">
        <v>9869</v>
      </c>
      <c r="I1118" t="s">
        <v>6259</v>
      </c>
      <c r="J1118" t="s">
        <v>158</v>
      </c>
      <c r="K1118" s="318"/>
      <c r="L1118">
        <v>46029</v>
      </c>
      <c r="M1118" s="319">
        <v>46041</v>
      </c>
      <c r="N1118" s="318">
        <v>1</v>
      </c>
      <c r="O1118" s="318"/>
      <c r="P1118" s="318"/>
      <c r="Q1118" s="319"/>
      <c r="R1118" s="318"/>
      <c r="AA1118" s="318" t="s">
        <v>182</v>
      </c>
      <c r="AB1118" s="318">
        <v>50050941</v>
      </c>
      <c r="AC1118" s="318" t="s">
        <v>35</v>
      </c>
      <c r="AD1118" t="s">
        <v>7660</v>
      </c>
      <c r="AE1118" s="318">
        <v>21</v>
      </c>
      <c r="AF1118" s="320">
        <v>196288</v>
      </c>
      <c r="AG1118" s="318">
        <v>36</v>
      </c>
      <c r="AH1118" s="320"/>
    </row>
    <row r="1119" spans="1:34">
      <c r="A1119" t="s">
        <v>3455</v>
      </c>
      <c r="B1119" s="1">
        <v>46015</v>
      </c>
      <c r="C1119">
        <v>12</v>
      </c>
      <c r="D1119">
        <v>520887</v>
      </c>
      <c r="E1119" t="s">
        <v>9166</v>
      </c>
      <c r="F1119" t="s">
        <v>93</v>
      </c>
      <c r="G1119" t="s">
        <v>7773</v>
      </c>
      <c r="H1119" t="s">
        <v>9870</v>
      </c>
      <c r="I1119" t="s">
        <v>7690</v>
      </c>
      <c r="J1119" t="s">
        <v>1801</v>
      </c>
      <c r="K1119" s="318"/>
      <c r="L1119" t="s">
        <v>391</v>
      </c>
      <c r="M1119" s="319">
        <v>46036</v>
      </c>
      <c r="N1119" s="318">
        <v>1</v>
      </c>
      <c r="O1119" s="318"/>
      <c r="P1119" s="318"/>
      <c r="Q1119" s="319"/>
      <c r="R1119" s="318"/>
      <c r="AA1119" s="318" t="s">
        <v>182</v>
      </c>
      <c r="AB1119" s="318">
        <v>50050985</v>
      </c>
      <c r="AC1119" s="318" t="s">
        <v>35</v>
      </c>
      <c r="AD1119" t="s">
        <v>7660</v>
      </c>
      <c r="AE1119" s="318">
        <v>21</v>
      </c>
      <c r="AF1119" s="320">
        <v>5063</v>
      </c>
      <c r="AG1119" s="318"/>
      <c r="AH1119" s="320"/>
    </row>
    <row r="1120" spans="1:34">
      <c r="A1120" t="s">
        <v>3458</v>
      </c>
      <c r="B1120" s="1">
        <v>46016</v>
      </c>
      <c r="C1120">
        <v>12</v>
      </c>
      <c r="D1120">
        <v>520888</v>
      </c>
      <c r="E1120" t="s">
        <v>9871</v>
      </c>
      <c r="F1120" t="s">
        <v>6574</v>
      </c>
      <c r="G1120" t="s">
        <v>7727</v>
      </c>
      <c r="H1120" t="s">
        <v>9872</v>
      </c>
      <c r="I1120" t="s">
        <v>9303</v>
      </c>
      <c r="J1120" t="s">
        <v>158</v>
      </c>
      <c r="K1120" s="318"/>
      <c r="L1120">
        <v>46028</v>
      </c>
      <c r="M1120" s="319">
        <v>46048</v>
      </c>
      <c r="N1120" s="318">
        <v>1</v>
      </c>
      <c r="O1120" s="318"/>
      <c r="P1120" s="318"/>
      <c r="Q1120" s="319"/>
      <c r="R1120" s="318"/>
      <c r="AA1120" s="318" t="s">
        <v>199</v>
      </c>
      <c r="AB1120" s="318">
        <v>50051004</v>
      </c>
      <c r="AC1120" s="318" t="s">
        <v>44</v>
      </c>
      <c r="AD1120" t="s">
        <v>7669</v>
      </c>
      <c r="AE1120" s="318">
        <v>48</v>
      </c>
      <c r="AF1120" s="320">
        <v>181660</v>
      </c>
      <c r="AG1120" s="318">
        <v>14</v>
      </c>
      <c r="AH1120" s="320"/>
    </row>
    <row r="1121" spans="1:34">
      <c r="A1121" t="s">
        <v>3461</v>
      </c>
      <c r="B1121" s="1">
        <v>46016</v>
      </c>
      <c r="C1121">
        <v>12</v>
      </c>
      <c r="D1121">
        <v>520889</v>
      </c>
      <c r="E1121" t="s">
        <v>9873</v>
      </c>
      <c r="F1121" t="s">
        <v>93</v>
      </c>
      <c r="G1121" t="s">
        <v>7841</v>
      </c>
      <c r="H1121" t="s">
        <v>9874</v>
      </c>
      <c r="I1121" t="s">
        <v>9446</v>
      </c>
      <c r="J1121" t="s">
        <v>158</v>
      </c>
      <c r="K1121" s="318"/>
      <c r="L1121">
        <v>46028</v>
      </c>
      <c r="M1121" s="319">
        <v>46042</v>
      </c>
      <c r="N1121" s="318">
        <v>1</v>
      </c>
      <c r="O1121" s="318"/>
      <c r="P1121" s="318"/>
      <c r="Q1121" s="319"/>
      <c r="R1121" s="318"/>
      <c r="AA1121" s="318" t="s">
        <v>199</v>
      </c>
      <c r="AB1121" s="318">
        <v>50051444</v>
      </c>
      <c r="AC1121" s="318" t="s">
        <v>44</v>
      </c>
      <c r="AD1121" t="s">
        <v>7669</v>
      </c>
      <c r="AE1121" s="318">
        <v>20</v>
      </c>
      <c r="AF1121" s="320">
        <v>170684</v>
      </c>
      <c r="AG1121" s="318">
        <v>16</v>
      </c>
      <c r="AH1121" s="320"/>
    </row>
    <row r="1122" spans="1:34">
      <c r="A1122" t="s">
        <v>3464</v>
      </c>
      <c r="B1122" s="1">
        <v>46016</v>
      </c>
      <c r="C1122">
        <v>12</v>
      </c>
      <c r="D1122">
        <v>520890</v>
      </c>
      <c r="E1122" t="s">
        <v>9875</v>
      </c>
      <c r="F1122" t="s">
        <v>93</v>
      </c>
      <c r="G1122" t="s">
        <v>8346</v>
      </c>
      <c r="H1122" t="s">
        <v>9876</v>
      </c>
      <c r="I1122" t="s">
        <v>9223</v>
      </c>
      <c r="J1122" t="s">
        <v>158</v>
      </c>
      <c r="K1122" s="318"/>
      <c r="L1122">
        <v>46028</v>
      </c>
      <c r="M1122" s="319">
        <v>46050</v>
      </c>
      <c r="N1122" s="318">
        <v>1</v>
      </c>
      <c r="O1122" s="318"/>
      <c r="P1122" s="318"/>
      <c r="Q1122" s="319"/>
      <c r="R1122" s="318"/>
      <c r="AA1122" s="318" t="s">
        <v>199</v>
      </c>
      <c r="AB1122" s="318">
        <v>50051363</v>
      </c>
      <c r="AC1122" s="318" t="s">
        <v>44</v>
      </c>
      <c r="AD1122" t="s">
        <v>7660</v>
      </c>
      <c r="AE1122" s="318">
        <v>21</v>
      </c>
      <c r="AF1122" s="320">
        <v>161193</v>
      </c>
      <c r="AG1122" s="318">
        <v>10</v>
      </c>
      <c r="AH1122" s="320"/>
    </row>
    <row r="1123" spans="1:34">
      <c r="A1123" t="s">
        <v>3467</v>
      </c>
      <c r="B1123" s="1">
        <v>46016</v>
      </c>
      <c r="C1123">
        <v>12</v>
      </c>
      <c r="D1123">
        <v>520891</v>
      </c>
      <c r="E1123" t="s">
        <v>9877</v>
      </c>
      <c r="F1123" t="s">
        <v>93</v>
      </c>
      <c r="G1123" t="s">
        <v>90</v>
      </c>
      <c r="H1123" t="s">
        <v>9878</v>
      </c>
      <c r="I1123" t="s">
        <v>9296</v>
      </c>
      <c r="J1123" t="s">
        <v>158</v>
      </c>
      <c r="K1123" s="318"/>
      <c r="L1123">
        <v>46036</v>
      </c>
      <c r="M1123" s="319">
        <v>46052</v>
      </c>
      <c r="N1123" s="318">
        <v>1</v>
      </c>
      <c r="O1123" s="318"/>
      <c r="P1123" s="318"/>
      <c r="Q1123" s="319"/>
      <c r="R1123" s="318"/>
      <c r="AA1123" s="318" t="s">
        <v>199</v>
      </c>
      <c r="AB1123" s="318">
        <v>50051534</v>
      </c>
      <c r="AC1123" s="318" t="s">
        <v>44</v>
      </c>
      <c r="AD1123" t="s">
        <v>7660</v>
      </c>
      <c r="AE1123" s="318">
        <v>21</v>
      </c>
      <c r="AF1123" s="320">
        <v>212627</v>
      </c>
      <c r="AG1123" s="318">
        <v>10</v>
      </c>
      <c r="AH1123" s="320"/>
    </row>
    <row r="1124" spans="1:34">
      <c r="A1124" t="s">
        <v>3468</v>
      </c>
      <c r="B1124" s="1">
        <v>46016</v>
      </c>
      <c r="C1124">
        <v>12</v>
      </c>
      <c r="D1124">
        <v>520892</v>
      </c>
      <c r="E1124" t="s">
        <v>9331</v>
      </c>
      <c r="F1124" t="s">
        <v>93</v>
      </c>
      <c r="G1124" t="s">
        <v>752</v>
      </c>
      <c r="H1124" t="s">
        <v>9332</v>
      </c>
      <c r="I1124" t="s">
        <v>7769</v>
      </c>
      <c r="J1124" t="s">
        <v>8376</v>
      </c>
      <c r="K1124" s="318"/>
      <c r="L1124" t="s">
        <v>391</v>
      </c>
      <c r="M1124" s="319">
        <v>46028</v>
      </c>
      <c r="N1124" s="318">
        <v>1</v>
      </c>
      <c r="O1124" s="318"/>
      <c r="P1124" s="318"/>
      <c r="Q1124" s="319"/>
      <c r="R1124" s="318"/>
      <c r="AA1124" s="318" t="s">
        <v>182</v>
      </c>
      <c r="AB1124" s="318">
        <v>50052153</v>
      </c>
      <c r="AC1124" s="318" t="s">
        <v>35</v>
      </c>
      <c r="AD1124" t="s">
        <v>7660</v>
      </c>
      <c r="AE1124" s="318">
        <v>21</v>
      </c>
      <c r="AF1124" s="320">
        <v>15833</v>
      </c>
      <c r="AG1124" s="318"/>
      <c r="AH1124" s="320"/>
    </row>
    <row r="1125" spans="1:34">
      <c r="A1125" t="s">
        <v>3471</v>
      </c>
      <c r="B1125" s="1">
        <v>46017</v>
      </c>
      <c r="C1125">
        <v>12</v>
      </c>
      <c r="D1125">
        <v>520893</v>
      </c>
      <c r="E1125" t="s">
        <v>9357</v>
      </c>
      <c r="F1125" t="s">
        <v>93</v>
      </c>
      <c r="G1125" t="s">
        <v>752</v>
      </c>
      <c r="H1125" t="s">
        <v>9358</v>
      </c>
      <c r="I1125" t="s">
        <v>8069</v>
      </c>
      <c r="J1125" t="s">
        <v>151</v>
      </c>
      <c r="K1125" s="318"/>
      <c r="L1125" t="s">
        <v>391</v>
      </c>
      <c r="M1125" s="319">
        <v>46037</v>
      </c>
      <c r="N1125" s="318">
        <v>1</v>
      </c>
      <c r="O1125" s="318"/>
      <c r="P1125" s="318"/>
      <c r="Q1125" s="319"/>
      <c r="R1125" s="318"/>
      <c r="AA1125" s="318" t="s">
        <v>182</v>
      </c>
      <c r="AB1125" s="318">
        <v>50051536</v>
      </c>
      <c r="AC1125" s="318" t="s">
        <v>35</v>
      </c>
      <c r="AD1125" t="s">
        <v>7660</v>
      </c>
      <c r="AE1125" s="318">
        <v>27</v>
      </c>
      <c r="AF1125" s="320">
        <v>21227</v>
      </c>
      <c r="AG1125" s="318"/>
      <c r="AH1125" s="320"/>
    </row>
    <row r="1126" spans="1:34">
      <c r="A1126" t="s">
        <v>3474</v>
      </c>
      <c r="B1126" s="1">
        <v>46017</v>
      </c>
      <c r="C1126">
        <v>12</v>
      </c>
      <c r="D1126">
        <v>520894</v>
      </c>
      <c r="E1126" t="s">
        <v>9879</v>
      </c>
      <c r="F1126" t="s">
        <v>93</v>
      </c>
      <c r="G1126" t="s">
        <v>759</v>
      </c>
      <c r="H1126" t="s">
        <v>9880</v>
      </c>
      <c r="I1126" t="s">
        <v>7769</v>
      </c>
      <c r="J1126" t="s">
        <v>158</v>
      </c>
      <c r="K1126" s="318"/>
      <c r="L1126">
        <v>46043</v>
      </c>
      <c r="M1126" s="319">
        <v>46049</v>
      </c>
      <c r="N1126" s="318">
        <v>1</v>
      </c>
      <c r="O1126" s="318"/>
      <c r="P1126" s="318"/>
      <c r="Q1126" s="319"/>
      <c r="R1126" s="318"/>
      <c r="AA1126" s="318" t="s">
        <v>199</v>
      </c>
      <c r="AB1126" s="318">
        <v>50051738</v>
      </c>
      <c r="AC1126" s="318" t="s">
        <v>44</v>
      </c>
      <c r="AD1126" t="s">
        <v>7660</v>
      </c>
      <c r="AE1126" s="318">
        <v>27</v>
      </c>
      <c r="AF1126" s="320">
        <v>212950</v>
      </c>
      <c r="AG1126" s="318">
        <v>34</v>
      </c>
      <c r="AH1126" s="320"/>
    </row>
    <row r="1127" spans="1:34">
      <c r="A1127" t="s">
        <v>3477</v>
      </c>
      <c r="B1127" s="1">
        <v>46017</v>
      </c>
      <c r="C1127">
        <v>12</v>
      </c>
      <c r="D1127">
        <v>520895</v>
      </c>
      <c r="E1127" t="s">
        <v>9881</v>
      </c>
      <c r="F1127" t="s">
        <v>93</v>
      </c>
      <c r="G1127" t="s">
        <v>7696</v>
      </c>
      <c r="H1127" t="s">
        <v>9882</v>
      </c>
      <c r="I1127" t="s">
        <v>6259</v>
      </c>
      <c r="J1127" t="s">
        <v>158</v>
      </c>
      <c r="K1127" s="318"/>
      <c r="L1127">
        <v>46038</v>
      </c>
      <c r="M1127" s="319">
        <v>46049</v>
      </c>
      <c r="N1127" s="318">
        <v>1</v>
      </c>
      <c r="O1127" s="318"/>
      <c r="P1127" s="318"/>
      <c r="Q1127" s="319"/>
      <c r="R1127" s="318"/>
      <c r="AA1127" s="318" t="s">
        <v>199</v>
      </c>
      <c r="AB1127" s="318">
        <v>50051745</v>
      </c>
      <c r="AC1127" s="318" t="s">
        <v>44</v>
      </c>
      <c r="AD1127" t="s">
        <v>7660</v>
      </c>
      <c r="AE1127" s="318">
        <v>27</v>
      </c>
      <c r="AF1127" s="320">
        <v>174632</v>
      </c>
      <c r="AG1127" s="318">
        <v>31</v>
      </c>
      <c r="AH1127" s="320"/>
    </row>
    <row r="1128" spans="1:34">
      <c r="A1128" t="s">
        <v>3480</v>
      </c>
      <c r="B1128" s="1">
        <v>46018</v>
      </c>
      <c r="C1128">
        <v>12</v>
      </c>
      <c r="D1128">
        <v>520896</v>
      </c>
      <c r="E1128" t="s">
        <v>9883</v>
      </c>
      <c r="F1128" t="s">
        <v>6574</v>
      </c>
      <c r="G1128" t="s">
        <v>7666</v>
      </c>
      <c r="H1128" t="s">
        <v>9884</v>
      </c>
      <c r="I1128" t="s">
        <v>7834</v>
      </c>
      <c r="J1128" t="s">
        <v>158</v>
      </c>
      <c r="K1128" s="318"/>
      <c r="L1128">
        <v>46035</v>
      </c>
      <c r="M1128" s="319">
        <v>46051</v>
      </c>
      <c r="N1128" s="318">
        <v>1</v>
      </c>
      <c r="O1128" s="318"/>
      <c r="P1128" s="318"/>
      <c r="Q1128" s="319"/>
      <c r="R1128" s="318"/>
      <c r="AA1128" s="318" t="s">
        <v>199</v>
      </c>
      <c r="AB1128" s="318">
        <v>50051841</v>
      </c>
      <c r="AC1128" s="318" t="s">
        <v>44</v>
      </c>
      <c r="AD1128" t="s">
        <v>7669</v>
      </c>
      <c r="AE1128" s="318">
        <v>48</v>
      </c>
      <c r="AF1128" s="320">
        <v>178004</v>
      </c>
      <c r="AG1128" s="318">
        <v>14</v>
      </c>
      <c r="AH1128" s="320"/>
    </row>
    <row r="1129" spans="1:34">
      <c r="A1129" t="s">
        <v>3483</v>
      </c>
      <c r="B1129" s="1">
        <v>46018</v>
      </c>
      <c r="C1129">
        <v>12</v>
      </c>
      <c r="D1129">
        <v>520897</v>
      </c>
      <c r="E1129" t="s">
        <v>9885</v>
      </c>
      <c r="F1129" t="s">
        <v>6574</v>
      </c>
      <c r="G1129" t="s">
        <v>58</v>
      </c>
      <c r="H1129" t="s">
        <v>9886</v>
      </c>
      <c r="I1129" t="s">
        <v>7834</v>
      </c>
      <c r="J1129" t="s">
        <v>158</v>
      </c>
      <c r="K1129" s="318"/>
      <c r="L1129">
        <v>46035</v>
      </c>
      <c r="M1129" s="319">
        <v>46051</v>
      </c>
      <c r="N1129" s="318">
        <v>1</v>
      </c>
      <c r="O1129" s="318"/>
      <c r="P1129" s="318"/>
      <c r="Q1129" s="319"/>
      <c r="R1129" s="318"/>
      <c r="AA1129" s="318" t="s">
        <v>199</v>
      </c>
      <c r="AB1129" s="318">
        <v>50051835</v>
      </c>
      <c r="AC1129" s="318" t="s">
        <v>44</v>
      </c>
      <c r="AD1129" t="s">
        <v>7669</v>
      </c>
      <c r="AE1129" s="318">
        <v>48</v>
      </c>
      <c r="AF1129" s="320">
        <v>232120</v>
      </c>
      <c r="AG1129" s="318">
        <v>41</v>
      </c>
      <c r="AH1129" s="320"/>
    </row>
    <row r="1130" spans="1:34">
      <c r="A1130" t="s">
        <v>3486</v>
      </c>
      <c r="B1130" s="1">
        <v>46027</v>
      </c>
      <c r="C1130">
        <v>1</v>
      </c>
      <c r="D1130">
        <v>520898</v>
      </c>
      <c r="E1130" t="s">
        <v>9253</v>
      </c>
      <c r="F1130" t="s">
        <v>6574</v>
      </c>
      <c r="G1130" t="s">
        <v>7666</v>
      </c>
      <c r="H1130" t="s">
        <v>9887</v>
      </c>
      <c r="I1130" t="s">
        <v>7834</v>
      </c>
      <c r="J1130" t="s">
        <v>8376</v>
      </c>
      <c r="K1130" s="318"/>
      <c r="L1130">
        <v>46035</v>
      </c>
      <c r="M1130" s="319">
        <v>46038</v>
      </c>
      <c r="N1130" s="318">
        <v>1</v>
      </c>
      <c r="O1130" s="318"/>
      <c r="P1130" s="318"/>
      <c r="Q1130" s="319"/>
      <c r="R1130" s="318"/>
      <c r="AA1130" s="318" t="s">
        <v>182</v>
      </c>
      <c r="AB1130" s="318">
        <v>50051828</v>
      </c>
      <c r="AC1130" s="318" t="s">
        <v>35</v>
      </c>
      <c r="AD1130" t="s">
        <v>7669</v>
      </c>
      <c r="AE1130" s="318">
        <v>48</v>
      </c>
      <c r="AF1130" s="320">
        <v>128474</v>
      </c>
      <c r="AG1130" s="318">
        <v>25</v>
      </c>
      <c r="AH1130" s="320"/>
    </row>
    <row r="1131" spans="1:34">
      <c r="A1131" t="s">
        <v>3489</v>
      </c>
      <c r="B1131" s="1">
        <v>46018</v>
      </c>
      <c r="C1131">
        <v>12</v>
      </c>
      <c r="D1131">
        <v>520899</v>
      </c>
      <c r="E1131" t="s">
        <v>9888</v>
      </c>
      <c r="F1131" t="s">
        <v>6574</v>
      </c>
      <c r="G1131" t="s">
        <v>7727</v>
      </c>
      <c r="H1131" t="s">
        <v>9889</v>
      </c>
      <c r="I1131" t="s">
        <v>9303</v>
      </c>
      <c r="J1131" t="s">
        <v>158</v>
      </c>
      <c r="K1131" s="318"/>
      <c r="L1131">
        <v>46028</v>
      </c>
      <c r="M1131" s="319">
        <v>46055</v>
      </c>
      <c r="N1131" s="318">
        <v>2</v>
      </c>
      <c r="O1131" s="318"/>
      <c r="P1131" s="318"/>
      <c r="Q1131" s="319"/>
      <c r="R1131" s="318"/>
      <c r="AA1131" s="318" t="s">
        <v>199</v>
      </c>
      <c r="AB1131" s="318">
        <v>50051850</v>
      </c>
      <c r="AC1131" s="318" t="s">
        <v>44</v>
      </c>
      <c r="AD1131" t="s">
        <v>7669</v>
      </c>
      <c r="AE1131" s="318">
        <v>48</v>
      </c>
      <c r="AF1131" s="320">
        <v>185822</v>
      </c>
      <c r="AG1131" s="318">
        <v>17</v>
      </c>
      <c r="AH1131" s="320"/>
    </row>
    <row r="1132" spans="1:34">
      <c r="A1132" t="s">
        <v>3492</v>
      </c>
      <c r="B1132" s="1">
        <v>46018</v>
      </c>
      <c r="C1132">
        <v>12</v>
      </c>
      <c r="D1132">
        <v>520900</v>
      </c>
      <c r="E1132" t="s">
        <v>9890</v>
      </c>
      <c r="F1132" t="s">
        <v>6574</v>
      </c>
      <c r="G1132" t="s">
        <v>58</v>
      </c>
      <c r="H1132" t="s">
        <v>9891</v>
      </c>
      <c r="I1132" t="s">
        <v>9303</v>
      </c>
      <c r="J1132" t="s">
        <v>158</v>
      </c>
      <c r="K1132" s="318"/>
      <c r="L1132">
        <v>46028</v>
      </c>
      <c r="M1132" s="319">
        <v>46042</v>
      </c>
      <c r="N1132" s="318">
        <v>1</v>
      </c>
      <c r="O1132" s="318"/>
      <c r="P1132" s="318"/>
      <c r="Q1132" s="319"/>
      <c r="R1132" s="318"/>
      <c r="AA1132" s="318" t="s">
        <v>199</v>
      </c>
      <c r="AB1132" s="318">
        <v>50051837</v>
      </c>
      <c r="AC1132" s="318" t="s">
        <v>44</v>
      </c>
      <c r="AD1132" t="s">
        <v>7669</v>
      </c>
      <c r="AE1132" s="318">
        <v>48</v>
      </c>
      <c r="AF1132" s="320">
        <v>209592</v>
      </c>
      <c r="AG1132" s="318">
        <v>26</v>
      </c>
      <c r="AH1132" s="320"/>
    </row>
    <row r="1133" spans="1:34">
      <c r="A1133" t="s">
        <v>3495</v>
      </c>
      <c r="B1133" s="1">
        <v>46027</v>
      </c>
      <c r="C1133">
        <v>1</v>
      </c>
      <c r="D1133">
        <v>520901</v>
      </c>
      <c r="E1133" t="s">
        <v>9892</v>
      </c>
      <c r="F1133" t="s">
        <v>93</v>
      </c>
      <c r="G1133" t="s">
        <v>90</v>
      </c>
      <c r="H1133" t="s">
        <v>9893</v>
      </c>
      <c r="I1133" t="s">
        <v>7698</v>
      </c>
      <c r="J1133" t="s">
        <v>1129</v>
      </c>
      <c r="K1133" s="318"/>
      <c r="L1133">
        <v>46036</v>
      </c>
      <c r="M1133" s="319">
        <v>46059</v>
      </c>
      <c r="N1133" s="318">
        <v>2</v>
      </c>
      <c r="O1133" s="318"/>
      <c r="P1133" s="318"/>
      <c r="Q1133" s="319"/>
      <c r="R1133" s="318"/>
      <c r="AA1133" s="318" t="s">
        <v>199</v>
      </c>
      <c r="AB1133" s="318">
        <v>50051953</v>
      </c>
      <c r="AC1133" s="318" t="s">
        <v>44</v>
      </c>
      <c r="AD1133" t="s">
        <v>7660</v>
      </c>
      <c r="AE1133" s="318">
        <v>23</v>
      </c>
      <c r="AF1133" s="320">
        <v>162003</v>
      </c>
      <c r="AG1133" s="318">
        <v>33</v>
      </c>
      <c r="AH1133" s="320"/>
    </row>
    <row r="1134" spans="1:34">
      <c r="A1134" t="s">
        <v>3499</v>
      </c>
      <c r="B1134" s="1">
        <v>46027</v>
      </c>
      <c r="C1134">
        <v>1</v>
      </c>
      <c r="D1134">
        <v>520902</v>
      </c>
      <c r="E1134" t="s">
        <v>9688</v>
      </c>
      <c r="F1134" t="s">
        <v>93</v>
      </c>
      <c r="G1134" t="s">
        <v>7773</v>
      </c>
      <c r="H1134" t="s">
        <v>9689</v>
      </c>
      <c r="I1134" t="s">
        <v>6259</v>
      </c>
      <c r="J1134" t="s">
        <v>3093</v>
      </c>
      <c r="K1134" s="318"/>
      <c r="L1134" t="s">
        <v>391</v>
      </c>
      <c r="M1134" s="319">
        <v>46044</v>
      </c>
      <c r="N1134" s="318">
        <v>1</v>
      </c>
      <c r="O1134" s="318"/>
      <c r="P1134" s="318"/>
      <c r="Q1134" s="319"/>
      <c r="R1134" s="318"/>
      <c r="AA1134" s="318"/>
      <c r="AB1134" s="318">
        <v>50051696</v>
      </c>
      <c r="AC1134" s="318" t="s">
        <v>43</v>
      </c>
      <c r="AE1134" s="318"/>
      <c r="AF1134" s="320"/>
      <c r="AG1134" s="318"/>
      <c r="AH1134" s="320"/>
    </row>
    <row r="1135" spans="1:34">
      <c r="A1135" t="s">
        <v>3500</v>
      </c>
      <c r="B1135" s="1">
        <v>46028</v>
      </c>
      <c r="C1135">
        <v>1</v>
      </c>
      <c r="D1135">
        <v>520903</v>
      </c>
      <c r="E1135" t="s">
        <v>9894</v>
      </c>
      <c r="F1135" t="s">
        <v>6574</v>
      </c>
      <c r="G1135" t="s">
        <v>7841</v>
      </c>
      <c r="H1135" t="s">
        <v>9895</v>
      </c>
      <c r="I1135" t="s">
        <v>9355</v>
      </c>
      <c r="J1135" t="s">
        <v>158</v>
      </c>
      <c r="K1135" s="318"/>
      <c r="L1135">
        <v>46035</v>
      </c>
      <c r="M1135" s="319">
        <v>46050</v>
      </c>
      <c r="N1135" s="318">
        <v>1</v>
      </c>
      <c r="O1135" s="318"/>
      <c r="P1135" s="318"/>
      <c r="Q1135" s="319"/>
      <c r="R1135" s="318"/>
      <c r="AA1135" s="318"/>
      <c r="AB1135" s="318">
        <v>50052212</v>
      </c>
      <c r="AC1135" s="318" t="s">
        <v>43</v>
      </c>
      <c r="AE1135" s="318"/>
      <c r="AF1135" s="320"/>
      <c r="AG1135" s="318"/>
      <c r="AH1135" s="320"/>
    </row>
    <row r="1136" spans="1:34">
      <c r="A1136" t="s">
        <v>3503</v>
      </c>
      <c r="B1136" s="1">
        <v>46028</v>
      </c>
      <c r="C1136">
        <v>1</v>
      </c>
      <c r="D1136">
        <v>520904</v>
      </c>
      <c r="E1136" t="s">
        <v>9896</v>
      </c>
      <c r="F1136" t="s">
        <v>6574</v>
      </c>
      <c r="G1136" t="s">
        <v>58</v>
      </c>
      <c r="H1136" t="s">
        <v>9897</v>
      </c>
      <c r="I1136" t="s">
        <v>9355</v>
      </c>
      <c r="J1136" t="s">
        <v>158</v>
      </c>
      <c r="K1136" s="318"/>
      <c r="L1136">
        <v>46035</v>
      </c>
      <c r="M1136" s="319">
        <v>46049</v>
      </c>
      <c r="N1136" s="318">
        <v>1</v>
      </c>
      <c r="O1136" s="318"/>
      <c r="P1136" s="318"/>
      <c r="Q1136" s="319"/>
      <c r="R1136" s="318"/>
      <c r="AA1136" s="318" t="s">
        <v>199</v>
      </c>
      <c r="AB1136" s="318">
        <v>50052206</v>
      </c>
      <c r="AC1136" s="318" t="s">
        <v>44</v>
      </c>
      <c r="AD1136" t="s">
        <v>7669</v>
      </c>
      <c r="AE1136" s="318">
        <v>48</v>
      </c>
      <c r="AF1136" s="320">
        <v>150704</v>
      </c>
      <c r="AG1136" s="318">
        <v>10</v>
      </c>
      <c r="AH1136" s="320"/>
    </row>
    <row r="1137" spans="1:34">
      <c r="A1137" t="s">
        <v>3506</v>
      </c>
      <c r="B1137" s="1">
        <v>46028</v>
      </c>
      <c r="C1137">
        <v>1</v>
      </c>
      <c r="D1137">
        <v>520905</v>
      </c>
      <c r="E1137" t="s">
        <v>9898</v>
      </c>
      <c r="F1137" t="s">
        <v>93</v>
      </c>
      <c r="G1137" t="s">
        <v>7860</v>
      </c>
      <c r="H1137" t="s">
        <v>9899</v>
      </c>
      <c r="I1137" t="s">
        <v>7698</v>
      </c>
      <c r="J1137" t="s">
        <v>6260</v>
      </c>
      <c r="K1137" s="318"/>
      <c r="L1137">
        <v>46072</v>
      </c>
      <c r="M1137" s="319">
        <v>46080</v>
      </c>
      <c r="N1137" s="318">
        <v>2</v>
      </c>
      <c r="O1137" s="318"/>
      <c r="P1137" s="318"/>
      <c r="Q1137" s="319"/>
      <c r="R1137" s="318"/>
      <c r="AA1137" s="318"/>
      <c r="AB1137" s="318">
        <v>50052254</v>
      </c>
      <c r="AC1137" s="318" t="s">
        <v>43</v>
      </c>
      <c r="AE1137" s="318"/>
      <c r="AF1137" s="320"/>
      <c r="AG1137" s="318"/>
      <c r="AH1137" s="320"/>
    </row>
    <row r="1138" spans="1:34">
      <c r="A1138" t="s">
        <v>3512</v>
      </c>
      <c r="B1138" s="1">
        <v>46028</v>
      </c>
      <c r="C1138">
        <v>1</v>
      </c>
      <c r="D1138">
        <v>520907</v>
      </c>
      <c r="E1138" t="s">
        <v>9900</v>
      </c>
      <c r="F1138" t="s">
        <v>93</v>
      </c>
      <c r="G1138" t="s">
        <v>7778</v>
      </c>
      <c r="H1138" t="s">
        <v>9901</v>
      </c>
      <c r="I1138" t="s">
        <v>7698</v>
      </c>
      <c r="J1138" t="s">
        <v>6260</v>
      </c>
      <c r="K1138" s="318"/>
      <c r="L1138">
        <v>46072</v>
      </c>
      <c r="M1138" s="319">
        <v>46083</v>
      </c>
      <c r="N1138" s="318">
        <v>3</v>
      </c>
      <c r="O1138" s="318"/>
      <c r="P1138" s="318"/>
      <c r="Q1138" s="319"/>
      <c r="R1138" s="318"/>
      <c r="AA1138" s="318"/>
      <c r="AB1138" s="318">
        <v>50052267</v>
      </c>
      <c r="AC1138" s="318" t="s">
        <v>43</v>
      </c>
      <c r="AE1138" s="318"/>
      <c r="AF1138" s="320"/>
      <c r="AG1138" s="318"/>
      <c r="AH1138" s="320"/>
    </row>
    <row r="1139" spans="1:34">
      <c r="A1139" t="s">
        <v>3515</v>
      </c>
      <c r="B1139" s="1">
        <v>46028</v>
      </c>
      <c r="C1139">
        <v>1</v>
      </c>
      <c r="D1139">
        <v>520908</v>
      </c>
      <c r="E1139" t="s">
        <v>9902</v>
      </c>
      <c r="F1139" t="s">
        <v>93</v>
      </c>
      <c r="G1139" t="s">
        <v>7666</v>
      </c>
      <c r="H1139" t="s">
        <v>9903</v>
      </c>
      <c r="I1139" t="s">
        <v>7698</v>
      </c>
      <c r="J1139" t="s">
        <v>6260</v>
      </c>
      <c r="K1139" s="318"/>
      <c r="L1139">
        <v>46062</v>
      </c>
      <c r="M1139" s="319">
        <v>46085</v>
      </c>
      <c r="N1139" s="318">
        <v>3</v>
      </c>
      <c r="O1139" s="318"/>
      <c r="P1139" s="318"/>
      <c r="Q1139" s="319"/>
      <c r="R1139" s="318"/>
      <c r="AA1139" s="318"/>
      <c r="AB1139" s="318">
        <v>50052269</v>
      </c>
      <c r="AC1139" s="318" t="s">
        <v>43</v>
      </c>
      <c r="AE1139" s="318"/>
      <c r="AF1139" s="320"/>
      <c r="AG1139" s="318"/>
      <c r="AH1139" s="320"/>
    </row>
    <row r="1140" spans="1:34">
      <c r="A1140" t="s">
        <v>3519</v>
      </c>
      <c r="B1140" s="1">
        <v>46028</v>
      </c>
      <c r="C1140">
        <v>1</v>
      </c>
      <c r="D1140">
        <v>520910</v>
      </c>
      <c r="E1140" t="s">
        <v>7868</v>
      </c>
      <c r="F1140" t="s">
        <v>93</v>
      </c>
      <c r="G1140" t="s">
        <v>752</v>
      </c>
      <c r="H1140" t="s">
        <v>7869</v>
      </c>
      <c r="I1140" t="s">
        <v>93</v>
      </c>
      <c r="J1140" t="s">
        <v>746</v>
      </c>
      <c r="K1140" s="318"/>
      <c r="L1140" t="s">
        <v>391</v>
      </c>
      <c r="M1140" s="319">
        <v>46048</v>
      </c>
      <c r="N1140" s="318">
        <v>1</v>
      </c>
      <c r="O1140" s="318"/>
      <c r="P1140" s="318"/>
      <c r="Q1140" s="319"/>
      <c r="R1140" s="318"/>
      <c r="AA1140" s="318"/>
      <c r="AB1140" s="318">
        <v>50050877</v>
      </c>
      <c r="AC1140" s="318" t="s">
        <v>43</v>
      </c>
      <c r="AE1140" s="318"/>
      <c r="AF1140" s="320"/>
      <c r="AG1140" s="318"/>
      <c r="AH1140" s="320"/>
    </row>
    <row r="1141" spans="1:34">
      <c r="A1141" t="s">
        <v>3525</v>
      </c>
      <c r="B1141" s="1">
        <v>45663</v>
      </c>
      <c r="C1141">
        <v>1</v>
      </c>
      <c r="D1141">
        <v>520912</v>
      </c>
      <c r="E1141" t="s">
        <v>758</v>
      </c>
      <c r="F1141" t="s">
        <v>37</v>
      </c>
      <c r="G1141" t="s">
        <v>759</v>
      </c>
      <c r="H1141" t="s">
        <v>760</v>
      </c>
      <c r="I1141" t="s">
        <v>140</v>
      </c>
      <c r="J1141" t="s">
        <v>746</v>
      </c>
      <c r="K1141" s="318"/>
      <c r="L1141"/>
      <c r="M1141" s="319">
        <v>46063</v>
      </c>
      <c r="N1141" s="318">
        <v>2</v>
      </c>
      <c r="O1141" s="318"/>
      <c r="P1141" s="318"/>
      <c r="Q1141" s="319"/>
      <c r="R1141" s="318"/>
      <c r="AA1141" s="318"/>
      <c r="AB1141" s="318">
        <v>40044914</v>
      </c>
      <c r="AC1141" s="318" t="s">
        <v>43</v>
      </c>
      <c r="AE1141" s="318"/>
      <c r="AF1141" s="320"/>
      <c r="AG1141" s="318"/>
      <c r="AH1141" s="320"/>
    </row>
    <row r="1142" spans="1:34">
      <c r="A1142" t="s">
        <v>3528</v>
      </c>
      <c r="B1142" s="1">
        <v>46028</v>
      </c>
      <c r="C1142">
        <v>1</v>
      </c>
      <c r="D1142">
        <v>520913</v>
      </c>
      <c r="E1142" t="s">
        <v>9904</v>
      </c>
      <c r="F1142" t="s">
        <v>6574</v>
      </c>
      <c r="G1142" t="s">
        <v>7666</v>
      </c>
      <c r="H1142" t="s">
        <v>9905</v>
      </c>
      <c r="I1142" t="s">
        <v>9303</v>
      </c>
      <c r="J1142" t="s">
        <v>158</v>
      </c>
      <c r="K1142" s="318"/>
      <c r="L1142">
        <v>46035</v>
      </c>
      <c r="M1142" s="319">
        <v>46055</v>
      </c>
      <c r="N1142" s="318">
        <v>2</v>
      </c>
      <c r="O1142" s="318"/>
      <c r="P1142" s="318"/>
      <c r="Q1142" s="319"/>
      <c r="R1142" s="318"/>
      <c r="AA1142" s="318" t="s">
        <v>199</v>
      </c>
      <c r="AB1142" s="318">
        <v>50052368</v>
      </c>
      <c r="AC1142" s="318" t="s">
        <v>44</v>
      </c>
      <c r="AD1142" t="s">
        <v>7669</v>
      </c>
      <c r="AE1142" s="318">
        <v>48</v>
      </c>
      <c r="AF1142" s="320">
        <v>203167</v>
      </c>
      <c r="AG1142" s="318">
        <v>26</v>
      </c>
      <c r="AH1142" s="320"/>
    </row>
    <row r="1143" spans="1:34">
      <c r="A1143" t="s">
        <v>3531</v>
      </c>
      <c r="B1143" s="1">
        <v>46028</v>
      </c>
      <c r="C1143">
        <v>1</v>
      </c>
      <c r="D1143">
        <v>520914</v>
      </c>
      <c r="E1143" t="s">
        <v>9906</v>
      </c>
      <c r="F1143" t="s">
        <v>93</v>
      </c>
      <c r="G1143" t="s">
        <v>8386</v>
      </c>
      <c r="H1143" t="s">
        <v>9907</v>
      </c>
      <c r="I1143" t="s">
        <v>8059</v>
      </c>
      <c r="J1143" t="s">
        <v>158</v>
      </c>
      <c r="K1143" s="318"/>
      <c r="L1143">
        <v>46038</v>
      </c>
      <c r="M1143" s="319">
        <v>46043</v>
      </c>
      <c r="N1143" s="318">
        <v>1</v>
      </c>
      <c r="O1143" s="318"/>
      <c r="P1143" s="318"/>
      <c r="Q1143" s="319"/>
      <c r="R1143" s="318"/>
      <c r="AA1143" s="318" t="s">
        <v>182</v>
      </c>
      <c r="AB1143" s="318">
        <v>50052097</v>
      </c>
      <c r="AC1143" s="318" t="s">
        <v>35</v>
      </c>
      <c r="AD1143" t="s">
        <v>7660</v>
      </c>
      <c r="AE1143" s="318">
        <v>21</v>
      </c>
      <c r="AF1143" s="320">
        <v>89820</v>
      </c>
      <c r="AG1143" s="318"/>
      <c r="AH1143" s="320"/>
    </row>
    <row r="1144" spans="1:34">
      <c r="A1144" t="s">
        <v>3538</v>
      </c>
      <c r="B1144" s="1">
        <v>46028</v>
      </c>
      <c r="C1144">
        <v>1</v>
      </c>
      <c r="D1144">
        <v>520916</v>
      </c>
      <c r="E1144" t="s">
        <v>9908</v>
      </c>
      <c r="F1144" t="s">
        <v>93</v>
      </c>
      <c r="G1144" t="s">
        <v>8346</v>
      </c>
      <c r="H1144" t="s">
        <v>9909</v>
      </c>
      <c r="I1144" t="s">
        <v>6259</v>
      </c>
      <c r="J1144" t="s">
        <v>158</v>
      </c>
      <c r="K1144" s="318"/>
      <c r="L1144">
        <v>46038</v>
      </c>
      <c r="M1144" s="319">
        <v>46050</v>
      </c>
      <c r="N1144" s="318">
        <v>1</v>
      </c>
      <c r="O1144" s="318"/>
      <c r="P1144" s="318"/>
      <c r="Q1144" s="319"/>
      <c r="R1144" s="318"/>
      <c r="AA1144" s="318" t="s">
        <v>199</v>
      </c>
      <c r="AB1144" s="318">
        <v>50052069</v>
      </c>
      <c r="AC1144" s="318" t="s">
        <v>44</v>
      </c>
      <c r="AD1144" t="s">
        <v>7660</v>
      </c>
      <c r="AE1144" s="318">
        <v>21</v>
      </c>
      <c r="AF1144" s="320">
        <v>147891</v>
      </c>
      <c r="AG1144" s="318">
        <v>16</v>
      </c>
      <c r="AH1144" s="320"/>
    </row>
    <row r="1145" spans="1:34">
      <c r="A1145" t="s">
        <v>3540</v>
      </c>
      <c r="B1145" s="1">
        <v>46028</v>
      </c>
      <c r="C1145">
        <v>1</v>
      </c>
      <c r="D1145">
        <v>520917</v>
      </c>
      <c r="E1145" t="s">
        <v>9910</v>
      </c>
      <c r="F1145" t="s">
        <v>93</v>
      </c>
      <c r="G1145" t="s">
        <v>752</v>
      </c>
      <c r="H1145" t="s">
        <v>9911</v>
      </c>
      <c r="I1145" t="s">
        <v>7698</v>
      </c>
      <c r="J1145" t="s">
        <v>158</v>
      </c>
      <c r="K1145" s="318"/>
      <c r="L1145">
        <v>46036</v>
      </c>
      <c r="M1145" s="319">
        <v>46052</v>
      </c>
      <c r="N1145" s="318">
        <v>1</v>
      </c>
      <c r="O1145" s="318"/>
      <c r="P1145" s="318"/>
      <c r="Q1145" s="319"/>
      <c r="R1145" s="318"/>
      <c r="AA1145" s="318" t="s">
        <v>199</v>
      </c>
      <c r="AB1145" s="318">
        <v>50051889</v>
      </c>
      <c r="AC1145" s="318" t="s">
        <v>44</v>
      </c>
      <c r="AD1145" t="s">
        <v>7660</v>
      </c>
      <c r="AE1145" s="318">
        <v>20</v>
      </c>
      <c r="AF1145" s="320">
        <v>128453</v>
      </c>
      <c r="AG1145" s="318">
        <v>10</v>
      </c>
      <c r="AH1145" s="320"/>
    </row>
    <row r="1146" spans="1:34">
      <c r="A1146" t="s">
        <v>3543</v>
      </c>
      <c r="B1146" s="1">
        <v>46028</v>
      </c>
      <c r="C1146">
        <v>1</v>
      </c>
      <c r="D1146">
        <v>520918</v>
      </c>
      <c r="E1146" t="s">
        <v>9912</v>
      </c>
      <c r="F1146" t="s">
        <v>93</v>
      </c>
      <c r="G1146" t="s">
        <v>7773</v>
      </c>
      <c r="H1146" t="s">
        <v>9606</v>
      </c>
      <c r="I1146" t="s">
        <v>8734</v>
      </c>
      <c r="J1146" t="s">
        <v>151</v>
      </c>
      <c r="K1146" s="318"/>
      <c r="L1146" t="s">
        <v>391</v>
      </c>
      <c r="M1146" s="319">
        <v>46038</v>
      </c>
      <c r="N1146" s="318">
        <v>1</v>
      </c>
      <c r="O1146" s="318"/>
      <c r="P1146" s="318"/>
      <c r="Q1146" s="319"/>
      <c r="R1146" s="318"/>
      <c r="AA1146" s="318" t="s">
        <v>182</v>
      </c>
      <c r="AB1146" s="318">
        <v>50052418</v>
      </c>
      <c r="AC1146" s="318" t="s">
        <v>35</v>
      </c>
      <c r="AD1146" t="s">
        <v>7660</v>
      </c>
      <c r="AE1146" s="318">
        <v>23</v>
      </c>
      <c r="AF1146" s="320">
        <v>5307</v>
      </c>
      <c r="AG1146" s="318"/>
      <c r="AH1146" s="320"/>
    </row>
    <row r="1147" spans="1:34">
      <c r="A1147" t="s">
        <v>3546</v>
      </c>
      <c r="B1147" s="1">
        <v>46016</v>
      </c>
      <c r="C1147">
        <v>12</v>
      </c>
      <c r="D1147">
        <v>521046</v>
      </c>
      <c r="E1147" t="s">
        <v>2035</v>
      </c>
      <c r="F1147" t="s">
        <v>93</v>
      </c>
      <c r="G1147" t="s">
        <v>7661</v>
      </c>
      <c r="H1147" t="s">
        <v>7658</v>
      </c>
      <c r="I1147" t="s">
        <v>7658</v>
      </c>
      <c r="J1147" t="s">
        <v>1801</v>
      </c>
      <c r="K1147" s="318"/>
      <c r="L1147" t="s">
        <v>391</v>
      </c>
      <c r="M1147" s="319">
        <v>46052</v>
      </c>
      <c r="N1147" s="318">
        <v>1</v>
      </c>
      <c r="O1147" s="318"/>
      <c r="P1147" s="318"/>
      <c r="Q1147" s="319"/>
      <c r="R1147" s="318"/>
      <c r="AA1147" s="318" t="s">
        <v>182</v>
      </c>
      <c r="AB1147" s="318">
        <v>620101</v>
      </c>
      <c r="AC1147" s="318" t="s">
        <v>35</v>
      </c>
      <c r="AD1147" t="s">
        <v>7660</v>
      </c>
      <c r="AE1147" s="318">
        <v>100</v>
      </c>
      <c r="AF1147" s="320">
        <v>261670</v>
      </c>
      <c r="AG1147" s="318"/>
      <c r="AH1147" s="320"/>
    </row>
    <row r="1148" spans="1:34">
      <c r="A1148" t="s">
        <v>3547</v>
      </c>
      <c r="B1148" s="1">
        <v>46010</v>
      </c>
      <c r="C1148">
        <v>12</v>
      </c>
      <c r="D1148">
        <v>521047</v>
      </c>
      <c r="E1148" t="s">
        <v>2035</v>
      </c>
      <c r="F1148" t="s">
        <v>93</v>
      </c>
      <c r="G1148" t="s">
        <v>7661</v>
      </c>
      <c r="H1148" t="s">
        <v>7658</v>
      </c>
      <c r="I1148" t="s">
        <v>7658</v>
      </c>
      <c r="J1148" t="s">
        <v>1801</v>
      </c>
      <c r="K1148" s="318"/>
      <c r="L1148" t="s">
        <v>391</v>
      </c>
      <c r="M1148" s="319">
        <v>46052</v>
      </c>
      <c r="N1148" s="318">
        <v>1</v>
      </c>
      <c r="O1148" s="318"/>
      <c r="P1148" s="318"/>
      <c r="Q1148" s="319"/>
      <c r="R1148" s="318"/>
      <c r="AA1148" s="318" t="s">
        <v>182</v>
      </c>
      <c r="AB1148" s="318">
        <v>620102</v>
      </c>
      <c r="AC1148" s="318" t="s">
        <v>35</v>
      </c>
      <c r="AD1148" t="s">
        <v>7660</v>
      </c>
      <c r="AE1148" s="318">
        <v>100</v>
      </c>
      <c r="AF1148" s="320">
        <v>70185</v>
      </c>
      <c r="AG1148" s="318"/>
      <c r="AH1148" s="320"/>
    </row>
    <row r="1149" spans="1:34">
      <c r="A1149" t="s">
        <v>3550</v>
      </c>
      <c r="B1149" s="1">
        <v>46027</v>
      </c>
      <c r="C1149">
        <v>1</v>
      </c>
      <c r="D1149">
        <v>521048</v>
      </c>
      <c r="E1149" t="s">
        <v>2035</v>
      </c>
      <c r="F1149" t="s">
        <v>93</v>
      </c>
      <c r="G1149" t="s">
        <v>7661</v>
      </c>
      <c r="H1149" t="s">
        <v>7658</v>
      </c>
      <c r="I1149" t="s">
        <v>7658</v>
      </c>
      <c r="J1149" t="s">
        <v>1801</v>
      </c>
      <c r="K1149" s="318"/>
      <c r="L1149" t="s">
        <v>391</v>
      </c>
      <c r="M1149" s="319">
        <v>46052</v>
      </c>
      <c r="N1149" s="318">
        <v>1</v>
      </c>
      <c r="O1149" s="318"/>
      <c r="P1149" s="318"/>
      <c r="Q1149" s="319"/>
      <c r="R1149" s="318"/>
      <c r="AA1149" s="318" t="s">
        <v>182</v>
      </c>
      <c r="AB1149" s="318">
        <v>620103</v>
      </c>
      <c r="AC1149" s="318" t="s">
        <v>35</v>
      </c>
      <c r="AD1149" t="s">
        <v>7660</v>
      </c>
      <c r="AE1149" s="318">
        <v>100</v>
      </c>
      <c r="AF1149" s="320">
        <v>14880</v>
      </c>
      <c r="AG1149" s="318"/>
      <c r="AH1149" s="320"/>
    </row>
    <row r="1150" spans="1:34">
      <c r="A1150" t="s">
        <v>3553</v>
      </c>
      <c r="B1150" s="1">
        <v>46010</v>
      </c>
      <c r="C1150">
        <v>12</v>
      </c>
      <c r="D1150">
        <v>521049</v>
      </c>
      <c r="E1150" t="s">
        <v>1843</v>
      </c>
      <c r="F1150" t="s">
        <v>93</v>
      </c>
      <c r="G1150" t="s">
        <v>7661</v>
      </c>
      <c r="H1150" t="s">
        <v>7658</v>
      </c>
      <c r="I1150" t="s">
        <v>7658</v>
      </c>
      <c r="J1150" t="s">
        <v>1801</v>
      </c>
      <c r="K1150" s="318"/>
      <c r="L1150" t="s">
        <v>391</v>
      </c>
      <c r="M1150" s="319">
        <v>46052</v>
      </c>
      <c r="N1150" s="318">
        <v>1</v>
      </c>
      <c r="O1150" s="318"/>
      <c r="P1150" s="318"/>
      <c r="Q1150" s="319"/>
      <c r="R1150" s="318"/>
      <c r="AA1150" s="318" t="s">
        <v>182</v>
      </c>
      <c r="AB1150" s="318">
        <v>50050259</v>
      </c>
      <c r="AC1150" s="318" t="s">
        <v>35</v>
      </c>
      <c r="AD1150" t="s">
        <v>7660</v>
      </c>
      <c r="AE1150" s="318">
        <v>50</v>
      </c>
      <c r="AF1150" s="320">
        <v>77372</v>
      </c>
      <c r="AG1150" s="318"/>
      <c r="AH1150" s="320"/>
    </row>
    <row r="1151" spans="1:34">
      <c r="A1151" t="s">
        <v>3556</v>
      </c>
      <c r="B1151" s="1">
        <v>46028</v>
      </c>
      <c r="C1151">
        <v>1</v>
      </c>
      <c r="D1151">
        <v>521050</v>
      </c>
      <c r="E1151" t="s">
        <v>9913</v>
      </c>
      <c r="F1151" t="s">
        <v>93</v>
      </c>
      <c r="G1151" t="s">
        <v>7860</v>
      </c>
      <c r="H1151" t="s">
        <v>9914</v>
      </c>
      <c r="I1151" t="s">
        <v>9446</v>
      </c>
      <c r="J1151" t="s">
        <v>158</v>
      </c>
      <c r="K1151" s="318"/>
      <c r="L1151">
        <v>46044</v>
      </c>
      <c r="M1151" s="319">
        <v>46055</v>
      </c>
      <c r="N1151" s="318">
        <v>2</v>
      </c>
      <c r="O1151" s="318"/>
      <c r="P1151" s="318"/>
      <c r="Q1151" s="319"/>
      <c r="R1151" s="318"/>
      <c r="AA1151" s="318" t="s">
        <v>199</v>
      </c>
      <c r="AB1151" s="318">
        <v>50052531</v>
      </c>
      <c r="AC1151" s="318" t="s">
        <v>44</v>
      </c>
      <c r="AD1151" t="s">
        <v>7669</v>
      </c>
      <c r="AE1151" s="318">
        <v>20</v>
      </c>
      <c r="AF1151" s="320">
        <v>192492</v>
      </c>
      <c r="AG1151" s="318">
        <v>18</v>
      </c>
      <c r="AH1151" s="320"/>
    </row>
    <row r="1152" spans="1:34">
      <c r="A1152" t="s">
        <v>3559</v>
      </c>
      <c r="B1152" s="1">
        <v>46029</v>
      </c>
      <c r="C1152">
        <v>1</v>
      </c>
      <c r="D1152">
        <v>521051</v>
      </c>
      <c r="E1152" t="s">
        <v>9915</v>
      </c>
      <c r="F1152" t="s">
        <v>93</v>
      </c>
      <c r="G1152" t="s">
        <v>90</v>
      </c>
      <c r="H1152" t="s">
        <v>9693</v>
      </c>
      <c r="I1152" t="s">
        <v>9223</v>
      </c>
      <c r="J1152" t="s">
        <v>158</v>
      </c>
      <c r="K1152" s="318"/>
      <c r="L1152" t="s">
        <v>391</v>
      </c>
      <c r="M1152" s="319">
        <v>46031</v>
      </c>
      <c r="N1152" s="318">
        <v>1</v>
      </c>
      <c r="O1152" s="318"/>
      <c r="P1152" s="318"/>
      <c r="Q1152" s="319"/>
      <c r="R1152" s="318"/>
      <c r="AA1152" s="318" t="s">
        <v>182</v>
      </c>
      <c r="AB1152" s="318">
        <v>50052507</v>
      </c>
      <c r="AC1152" s="318" t="s">
        <v>35</v>
      </c>
      <c r="AD1152" t="s">
        <v>7660</v>
      </c>
      <c r="AE1152" s="318">
        <v>21</v>
      </c>
      <c r="AF1152" s="320">
        <v>54245</v>
      </c>
      <c r="AG1152" s="318"/>
      <c r="AH1152" s="320"/>
    </row>
    <row r="1153" spans="1:34">
      <c r="A1153" t="s">
        <v>3562</v>
      </c>
      <c r="B1153" s="1">
        <v>46029</v>
      </c>
      <c r="C1153">
        <v>1</v>
      </c>
      <c r="D1153">
        <v>521052</v>
      </c>
      <c r="E1153" t="s">
        <v>9916</v>
      </c>
      <c r="F1153" t="s">
        <v>6574</v>
      </c>
      <c r="G1153" t="s">
        <v>7727</v>
      </c>
      <c r="H1153" t="s">
        <v>9917</v>
      </c>
      <c r="I1153" t="s">
        <v>9232</v>
      </c>
      <c r="J1153" t="s">
        <v>158</v>
      </c>
      <c r="K1153" s="318"/>
      <c r="L1153">
        <v>46044</v>
      </c>
      <c r="M1153" s="319">
        <v>46056</v>
      </c>
      <c r="N1153" s="318">
        <v>2</v>
      </c>
      <c r="O1153" s="318"/>
      <c r="P1153" s="318"/>
      <c r="Q1153" s="319"/>
      <c r="R1153" s="318"/>
      <c r="AA1153" s="318" t="s">
        <v>199</v>
      </c>
      <c r="AB1153" s="318">
        <v>50052686</v>
      </c>
      <c r="AC1153" s="318" t="s">
        <v>44</v>
      </c>
      <c r="AD1153" t="s">
        <v>7669</v>
      </c>
      <c r="AE1153" s="318">
        <v>48</v>
      </c>
      <c r="AF1153" s="320">
        <v>227565</v>
      </c>
      <c r="AG1153" s="318">
        <v>49</v>
      </c>
      <c r="AH1153" s="320"/>
    </row>
    <row r="1154" spans="1:34">
      <c r="A1154" t="s">
        <v>3565</v>
      </c>
      <c r="B1154" s="1">
        <v>46029</v>
      </c>
      <c r="C1154">
        <v>1</v>
      </c>
      <c r="D1154">
        <v>521053</v>
      </c>
      <c r="E1154" t="s">
        <v>9918</v>
      </c>
      <c r="F1154" t="s">
        <v>6574</v>
      </c>
      <c r="G1154" t="s">
        <v>7778</v>
      </c>
      <c r="H1154" t="s">
        <v>9919</v>
      </c>
      <c r="I1154" t="s">
        <v>9232</v>
      </c>
      <c r="J1154" t="s">
        <v>158</v>
      </c>
      <c r="K1154" s="318"/>
      <c r="L1154">
        <v>46044</v>
      </c>
      <c r="M1154" s="319">
        <v>46051</v>
      </c>
      <c r="N1154" s="318">
        <v>1</v>
      </c>
      <c r="O1154" s="318"/>
      <c r="P1154" s="318"/>
      <c r="Q1154" s="319"/>
      <c r="R1154" s="318"/>
      <c r="AA1154" s="318" t="s">
        <v>199</v>
      </c>
      <c r="AB1154" s="318">
        <v>50052682</v>
      </c>
      <c r="AC1154" s="318" t="s">
        <v>44</v>
      </c>
      <c r="AD1154" t="s">
        <v>7669</v>
      </c>
      <c r="AE1154" s="318">
        <v>48</v>
      </c>
      <c r="AF1154" s="320">
        <v>230349</v>
      </c>
      <c r="AG1154" s="318">
        <v>64</v>
      </c>
      <c r="AH1154" s="320"/>
    </row>
    <row r="1155" spans="1:34">
      <c r="A1155" t="s">
        <v>3567</v>
      </c>
      <c r="B1155" s="1">
        <v>46029</v>
      </c>
      <c r="C1155">
        <v>1</v>
      </c>
      <c r="D1155">
        <v>521054</v>
      </c>
      <c r="E1155" t="s">
        <v>9920</v>
      </c>
      <c r="F1155" t="s">
        <v>6574</v>
      </c>
      <c r="G1155" t="s">
        <v>7778</v>
      </c>
      <c r="H1155" t="s">
        <v>9921</v>
      </c>
      <c r="I1155" t="s">
        <v>9232</v>
      </c>
      <c r="J1155" t="s">
        <v>158</v>
      </c>
      <c r="K1155" s="318"/>
      <c r="L1155">
        <v>46036</v>
      </c>
      <c r="M1155" s="319">
        <v>46042</v>
      </c>
      <c r="N1155" s="318">
        <v>1</v>
      </c>
      <c r="O1155" s="318"/>
      <c r="P1155" s="318"/>
      <c r="Q1155" s="319"/>
      <c r="R1155" s="318"/>
      <c r="AA1155" s="318" t="s">
        <v>199</v>
      </c>
      <c r="AB1155" s="318">
        <v>50052679</v>
      </c>
      <c r="AC1155" s="318" t="s">
        <v>44</v>
      </c>
      <c r="AD1155" t="s">
        <v>7669</v>
      </c>
      <c r="AE1155" s="318">
        <v>48</v>
      </c>
      <c r="AF1155" s="320">
        <v>188533</v>
      </c>
      <c r="AG1155" s="318">
        <v>10</v>
      </c>
      <c r="AH1155" s="320"/>
    </row>
    <row r="1156" spans="1:34">
      <c r="A1156" t="s">
        <v>3569</v>
      </c>
      <c r="B1156" s="1">
        <v>46029</v>
      </c>
      <c r="C1156">
        <v>1</v>
      </c>
      <c r="D1156">
        <v>521055</v>
      </c>
      <c r="E1156" t="s">
        <v>9922</v>
      </c>
      <c r="F1156" t="s">
        <v>6574</v>
      </c>
      <c r="G1156" t="s">
        <v>7860</v>
      </c>
      <c r="H1156" t="s">
        <v>9923</v>
      </c>
      <c r="I1156" t="s">
        <v>9232</v>
      </c>
      <c r="J1156" t="s">
        <v>158</v>
      </c>
      <c r="K1156" s="318"/>
      <c r="L1156">
        <v>46036</v>
      </c>
      <c r="M1156" s="319">
        <v>46043</v>
      </c>
      <c r="N1156" s="318">
        <v>1</v>
      </c>
      <c r="O1156" s="318"/>
      <c r="P1156" s="318"/>
      <c r="Q1156" s="319"/>
      <c r="R1156" s="318"/>
      <c r="AA1156" s="318" t="s">
        <v>199</v>
      </c>
      <c r="AB1156" s="318">
        <v>50052677</v>
      </c>
      <c r="AC1156" s="318" t="s">
        <v>44</v>
      </c>
      <c r="AD1156" t="s">
        <v>7669</v>
      </c>
      <c r="AE1156" s="318">
        <v>48</v>
      </c>
      <c r="AF1156" s="320">
        <v>209920</v>
      </c>
      <c r="AG1156" s="318">
        <v>10</v>
      </c>
      <c r="AH1156" s="320"/>
    </row>
    <row r="1157" spans="1:34">
      <c r="A1157" t="s">
        <v>3582</v>
      </c>
      <c r="B1157" s="1">
        <v>46030</v>
      </c>
      <c r="C1157">
        <v>1</v>
      </c>
      <c r="D1157">
        <v>521060</v>
      </c>
      <c r="E1157" t="s">
        <v>9924</v>
      </c>
      <c r="F1157" t="s">
        <v>93</v>
      </c>
      <c r="G1157" t="s">
        <v>7671</v>
      </c>
      <c r="H1157" t="s">
        <v>9263</v>
      </c>
      <c r="I1157" t="s">
        <v>9264</v>
      </c>
      <c r="J1157" t="s">
        <v>1554</v>
      </c>
      <c r="K1157" s="318"/>
      <c r="L1157" t="s">
        <v>391</v>
      </c>
      <c r="M1157" s="319">
        <v>46036</v>
      </c>
      <c r="N1157" s="318">
        <v>1</v>
      </c>
      <c r="O1157" s="318"/>
      <c r="P1157" s="318"/>
      <c r="Q1157" s="319"/>
      <c r="R1157" s="318"/>
      <c r="AA1157" s="318" t="s">
        <v>182</v>
      </c>
      <c r="AB1157" s="318">
        <v>50052779</v>
      </c>
      <c r="AC1157" s="318" t="s">
        <v>35</v>
      </c>
      <c r="AD1157" t="s">
        <v>7660</v>
      </c>
      <c r="AE1157" s="318">
        <v>24</v>
      </c>
      <c r="AF1157" s="320">
        <v>79584</v>
      </c>
      <c r="AG1157" s="318">
        <v>10</v>
      </c>
      <c r="AH1157" s="320"/>
    </row>
    <row r="1158" spans="1:34">
      <c r="A1158" t="s">
        <v>3585</v>
      </c>
      <c r="B1158" s="1">
        <v>46030</v>
      </c>
      <c r="C1158">
        <v>1</v>
      </c>
      <c r="D1158">
        <v>521061</v>
      </c>
      <c r="E1158" t="s">
        <v>9925</v>
      </c>
      <c r="F1158" t="s">
        <v>6574</v>
      </c>
      <c r="G1158" t="s">
        <v>7778</v>
      </c>
      <c r="H1158" t="s">
        <v>9926</v>
      </c>
      <c r="I1158" t="s">
        <v>7834</v>
      </c>
      <c r="J1158" t="s">
        <v>158</v>
      </c>
      <c r="K1158" s="318"/>
      <c r="L1158">
        <v>46035</v>
      </c>
      <c r="M1158" s="319">
        <v>46049</v>
      </c>
      <c r="N1158" s="318">
        <v>1</v>
      </c>
      <c r="O1158" s="318"/>
      <c r="P1158" s="318"/>
      <c r="Q1158" s="319"/>
      <c r="R1158" s="318"/>
      <c r="AA1158" s="318" t="s">
        <v>199</v>
      </c>
      <c r="AB1158" s="318">
        <v>50052793</v>
      </c>
      <c r="AC1158" s="318" t="s">
        <v>44</v>
      </c>
      <c r="AD1158" t="s">
        <v>7669</v>
      </c>
      <c r="AE1158" s="318">
        <v>48</v>
      </c>
      <c r="AF1158" s="320">
        <v>182816</v>
      </c>
      <c r="AG1158" s="318">
        <v>20</v>
      </c>
      <c r="AH1158" s="320"/>
    </row>
    <row r="1159" spans="1:34">
      <c r="A1159" t="s">
        <v>3588</v>
      </c>
      <c r="B1159" s="1">
        <v>46030</v>
      </c>
      <c r="C1159">
        <v>1</v>
      </c>
      <c r="D1159">
        <v>520919</v>
      </c>
      <c r="E1159" t="s">
        <v>9527</v>
      </c>
      <c r="F1159" t="s">
        <v>6574</v>
      </c>
      <c r="G1159" t="s">
        <v>58</v>
      </c>
      <c r="H1159" t="s">
        <v>9528</v>
      </c>
      <c r="I1159" t="s">
        <v>9355</v>
      </c>
      <c r="J1159" t="s">
        <v>8376</v>
      </c>
      <c r="K1159" s="318"/>
      <c r="L1159">
        <v>46035</v>
      </c>
      <c r="M1159" s="319">
        <v>46056</v>
      </c>
      <c r="N1159" s="318">
        <v>2</v>
      </c>
      <c r="O1159" s="318"/>
      <c r="P1159" s="318"/>
      <c r="Q1159" s="319"/>
      <c r="R1159" s="318"/>
      <c r="AA1159" s="318" t="s">
        <v>199</v>
      </c>
      <c r="AB1159" s="318">
        <v>50052826</v>
      </c>
      <c r="AC1159" s="318" t="s">
        <v>44</v>
      </c>
      <c r="AD1159" t="s">
        <v>7669</v>
      </c>
      <c r="AE1159" s="318">
        <v>46</v>
      </c>
      <c r="AF1159" s="320">
        <v>235133</v>
      </c>
      <c r="AG1159" s="318"/>
      <c r="AH1159" s="320"/>
    </row>
    <row r="1160" spans="1:34">
      <c r="A1160" t="s">
        <v>3591</v>
      </c>
      <c r="B1160" s="1">
        <v>46030</v>
      </c>
      <c r="C1160">
        <v>1</v>
      </c>
      <c r="D1160">
        <v>520920</v>
      </c>
      <c r="E1160" t="s">
        <v>9927</v>
      </c>
      <c r="F1160" t="s">
        <v>93</v>
      </c>
      <c r="G1160" t="s">
        <v>58</v>
      </c>
      <c r="H1160" t="s">
        <v>9928</v>
      </c>
      <c r="I1160" t="s">
        <v>9446</v>
      </c>
      <c r="J1160" t="s">
        <v>1554</v>
      </c>
      <c r="K1160" s="318"/>
      <c r="L1160">
        <v>46036</v>
      </c>
      <c r="M1160" s="319">
        <v>46050</v>
      </c>
      <c r="N1160" s="318">
        <v>1</v>
      </c>
      <c r="O1160" s="318"/>
      <c r="P1160" s="318"/>
      <c r="Q1160" s="319"/>
      <c r="R1160" s="318"/>
      <c r="AA1160" s="318"/>
      <c r="AB1160" s="318">
        <v>50052680</v>
      </c>
      <c r="AC1160" s="318" t="s">
        <v>43</v>
      </c>
      <c r="AE1160" s="318"/>
      <c r="AF1160" s="320"/>
      <c r="AG1160" s="318"/>
      <c r="AH1160" s="320"/>
    </row>
    <row r="1161" spans="1:34">
      <c r="A1161" t="s">
        <v>3594</v>
      </c>
      <c r="B1161" s="1">
        <v>46030</v>
      </c>
      <c r="C1161">
        <v>1</v>
      </c>
      <c r="D1161">
        <v>520921</v>
      </c>
      <c r="E1161" t="s">
        <v>9929</v>
      </c>
      <c r="F1161" t="s">
        <v>6574</v>
      </c>
      <c r="G1161" t="s">
        <v>7841</v>
      </c>
      <c r="H1161" t="s">
        <v>9930</v>
      </c>
      <c r="I1161" t="s">
        <v>9303</v>
      </c>
      <c r="J1161" t="s">
        <v>158</v>
      </c>
      <c r="K1161" s="318"/>
      <c r="L1161">
        <v>46044</v>
      </c>
      <c r="M1161" s="319">
        <v>46056</v>
      </c>
      <c r="N1161" s="318">
        <v>2</v>
      </c>
      <c r="O1161" s="318"/>
      <c r="P1161" s="318"/>
      <c r="Q1161" s="319"/>
      <c r="R1161" s="318"/>
      <c r="AA1161" s="318" t="s">
        <v>199</v>
      </c>
      <c r="AB1161" s="318">
        <v>50052796</v>
      </c>
      <c r="AC1161" s="318" t="s">
        <v>44</v>
      </c>
      <c r="AD1161" t="s">
        <v>7669</v>
      </c>
      <c r="AE1161" s="318">
        <v>48</v>
      </c>
      <c r="AF1161" s="320">
        <v>178690</v>
      </c>
      <c r="AG1161" s="318">
        <v>12</v>
      </c>
      <c r="AH1161" s="320"/>
    </row>
    <row r="1162" spans="1:34">
      <c r="A1162" t="s">
        <v>3597</v>
      </c>
      <c r="B1162" s="1">
        <v>46030</v>
      </c>
      <c r="C1162">
        <v>1</v>
      </c>
      <c r="D1162">
        <v>520922</v>
      </c>
      <c r="E1162" t="s">
        <v>9931</v>
      </c>
      <c r="F1162" t="s">
        <v>93</v>
      </c>
      <c r="G1162" t="s">
        <v>7661</v>
      </c>
      <c r="H1162" t="s">
        <v>9932</v>
      </c>
      <c r="I1162" t="s">
        <v>9215</v>
      </c>
      <c r="J1162" t="s">
        <v>1801</v>
      </c>
      <c r="K1162" s="318"/>
      <c r="L1162" t="s">
        <v>391</v>
      </c>
      <c r="M1162" s="319">
        <v>46036</v>
      </c>
      <c r="N1162" s="318">
        <v>1</v>
      </c>
      <c r="O1162" s="318"/>
      <c r="P1162" s="318"/>
      <c r="Q1162" s="319"/>
      <c r="R1162" s="318"/>
      <c r="AA1162" s="318" t="s">
        <v>182</v>
      </c>
      <c r="AB1162" s="318">
        <v>50052437</v>
      </c>
      <c r="AC1162" s="318" t="s">
        <v>35</v>
      </c>
      <c r="AD1162" t="s">
        <v>7660</v>
      </c>
      <c r="AE1162" s="318">
        <v>24</v>
      </c>
      <c r="AF1162" s="320">
        <v>9790</v>
      </c>
      <c r="AG1162" s="318"/>
      <c r="AH1162" s="320"/>
    </row>
    <row r="1163" spans="1:34">
      <c r="A1163" t="s">
        <v>3599</v>
      </c>
      <c r="B1163" s="1">
        <v>46030</v>
      </c>
      <c r="C1163">
        <v>1</v>
      </c>
      <c r="D1163">
        <v>520923</v>
      </c>
      <c r="E1163" t="s">
        <v>9209</v>
      </c>
      <c r="F1163" t="s">
        <v>93</v>
      </c>
      <c r="G1163" t="s">
        <v>752</v>
      </c>
      <c r="H1163" t="s">
        <v>9210</v>
      </c>
      <c r="I1163" t="s">
        <v>7690</v>
      </c>
      <c r="J1163" t="s">
        <v>8376</v>
      </c>
      <c r="K1163" s="318"/>
      <c r="L1163" t="s">
        <v>391</v>
      </c>
      <c r="M1163" s="319">
        <v>46036</v>
      </c>
      <c r="N1163" s="318">
        <v>1</v>
      </c>
      <c r="O1163" s="318"/>
      <c r="P1163" s="318"/>
      <c r="Q1163" s="319"/>
      <c r="R1163" s="318"/>
      <c r="AA1163" s="318" t="s">
        <v>182</v>
      </c>
      <c r="AB1163" s="318">
        <v>50052913</v>
      </c>
      <c r="AC1163" s="318" t="s">
        <v>35</v>
      </c>
      <c r="AD1163" t="s">
        <v>7660</v>
      </c>
      <c r="AE1163" s="318">
        <v>27</v>
      </c>
      <c r="AF1163" s="320">
        <v>30307</v>
      </c>
      <c r="AG1163" s="318"/>
      <c r="AH1163" s="320"/>
    </row>
    <row r="1164" spans="1:34">
      <c r="A1164" t="s">
        <v>3602</v>
      </c>
      <c r="B1164" s="1">
        <v>46030</v>
      </c>
      <c r="C1164">
        <v>1</v>
      </c>
      <c r="D1164">
        <v>520924</v>
      </c>
      <c r="E1164" t="s">
        <v>9245</v>
      </c>
      <c r="F1164" t="s">
        <v>6574</v>
      </c>
      <c r="G1164" t="s">
        <v>58</v>
      </c>
      <c r="H1164" t="s">
        <v>9246</v>
      </c>
      <c r="I1164" t="s">
        <v>9232</v>
      </c>
      <c r="J1164" t="s">
        <v>8376</v>
      </c>
      <c r="K1164" s="318"/>
      <c r="L1164" t="s">
        <v>391</v>
      </c>
      <c r="M1164" s="319">
        <v>46031</v>
      </c>
      <c r="N1164" s="318">
        <v>1</v>
      </c>
      <c r="O1164" s="318"/>
      <c r="P1164" s="318"/>
      <c r="Q1164" s="319"/>
      <c r="R1164" s="318"/>
      <c r="AA1164" s="318" t="s">
        <v>182</v>
      </c>
      <c r="AB1164" s="318">
        <v>50052937</v>
      </c>
      <c r="AC1164" s="318" t="s">
        <v>35</v>
      </c>
      <c r="AD1164" t="s">
        <v>7669</v>
      </c>
      <c r="AE1164" s="318">
        <v>46</v>
      </c>
      <c r="AF1164" s="320">
        <v>13632</v>
      </c>
      <c r="AG1164" s="318"/>
      <c r="AH1164" s="320"/>
    </row>
    <row r="1165" spans="1:34">
      <c r="A1165" t="s">
        <v>3608</v>
      </c>
      <c r="B1165" s="1">
        <v>46030</v>
      </c>
      <c r="C1165">
        <v>1</v>
      </c>
      <c r="D1165">
        <v>520926</v>
      </c>
      <c r="E1165" t="s">
        <v>9933</v>
      </c>
      <c r="F1165" t="s">
        <v>93</v>
      </c>
      <c r="G1165" t="s">
        <v>752</v>
      </c>
      <c r="H1165" t="s">
        <v>9934</v>
      </c>
      <c r="I1165" t="s">
        <v>7883</v>
      </c>
      <c r="J1165" t="s">
        <v>158</v>
      </c>
      <c r="K1165" s="318"/>
      <c r="L1165">
        <v>46045</v>
      </c>
      <c r="M1165" s="319">
        <v>46055</v>
      </c>
      <c r="N1165" s="318">
        <v>2</v>
      </c>
      <c r="O1165" s="318"/>
      <c r="P1165" s="318"/>
      <c r="Q1165" s="319"/>
      <c r="R1165" s="318"/>
      <c r="AA1165" s="318" t="s">
        <v>199</v>
      </c>
      <c r="AB1165" s="318">
        <v>50052864</v>
      </c>
      <c r="AC1165" s="318" t="s">
        <v>44</v>
      </c>
      <c r="AD1165" t="s">
        <v>7660</v>
      </c>
      <c r="AE1165" s="318">
        <v>27</v>
      </c>
      <c r="AF1165" s="320">
        <v>180791</v>
      </c>
      <c r="AG1165" s="318">
        <v>51</v>
      </c>
      <c r="AH1165" s="320"/>
    </row>
    <row r="1166" spans="1:34">
      <c r="A1166" t="s">
        <v>3611</v>
      </c>
      <c r="B1166" s="1">
        <v>46030</v>
      </c>
      <c r="C1166">
        <v>1</v>
      </c>
      <c r="D1166">
        <v>520927</v>
      </c>
      <c r="E1166" t="s">
        <v>9935</v>
      </c>
      <c r="F1166" t="s">
        <v>93</v>
      </c>
      <c r="G1166" t="s">
        <v>7773</v>
      </c>
      <c r="H1166" t="s">
        <v>9936</v>
      </c>
      <c r="I1166" t="s">
        <v>7698</v>
      </c>
      <c r="J1166" t="s">
        <v>158</v>
      </c>
      <c r="K1166" s="318"/>
      <c r="L1166">
        <v>46045</v>
      </c>
      <c r="M1166" s="319">
        <v>46063</v>
      </c>
      <c r="N1166" s="318">
        <v>2</v>
      </c>
      <c r="O1166" s="318"/>
      <c r="P1166" s="318"/>
      <c r="Q1166" s="319"/>
      <c r="R1166" s="318"/>
      <c r="AA1166" s="318" t="s">
        <v>199</v>
      </c>
      <c r="AB1166" s="318">
        <v>50052823</v>
      </c>
      <c r="AC1166" s="318" t="s">
        <v>44</v>
      </c>
      <c r="AD1166" t="s">
        <v>7660</v>
      </c>
      <c r="AE1166" s="318">
        <v>20</v>
      </c>
      <c r="AF1166" s="320">
        <v>131663</v>
      </c>
      <c r="AG1166" s="318">
        <v>17</v>
      </c>
      <c r="AH1166" s="320"/>
    </row>
    <row r="1167" spans="1:34">
      <c r="A1167" t="s">
        <v>3614</v>
      </c>
      <c r="B1167" s="1">
        <v>46030</v>
      </c>
      <c r="C1167">
        <v>1</v>
      </c>
      <c r="D1167">
        <v>520928</v>
      </c>
      <c r="E1167" t="s">
        <v>9937</v>
      </c>
      <c r="F1167" t="s">
        <v>93</v>
      </c>
      <c r="G1167" t="s">
        <v>7696</v>
      </c>
      <c r="H1167" t="s">
        <v>9938</v>
      </c>
      <c r="I1167" t="s">
        <v>9223</v>
      </c>
      <c r="J1167" t="s">
        <v>158</v>
      </c>
      <c r="K1167" s="318"/>
      <c r="L1167">
        <v>46043</v>
      </c>
      <c r="M1167" s="319">
        <v>46062</v>
      </c>
      <c r="N1167" s="318">
        <v>2</v>
      </c>
      <c r="O1167" s="318"/>
      <c r="P1167" s="318"/>
      <c r="Q1167" s="319"/>
      <c r="R1167" s="318"/>
      <c r="AA1167" s="318" t="s">
        <v>199</v>
      </c>
      <c r="AB1167" s="318">
        <v>50052836</v>
      </c>
      <c r="AC1167" s="318" t="s">
        <v>44</v>
      </c>
      <c r="AD1167" t="s">
        <v>7660</v>
      </c>
      <c r="AE1167" s="318">
        <v>21</v>
      </c>
      <c r="AF1167" s="320">
        <v>184231</v>
      </c>
      <c r="AG1167" s="318">
        <v>10</v>
      </c>
      <c r="AH1167" s="320"/>
    </row>
    <row r="1168" spans="1:34">
      <c r="A1168" t="s">
        <v>3622</v>
      </c>
      <c r="B1168" s="1">
        <v>46030</v>
      </c>
      <c r="C1168">
        <v>1</v>
      </c>
      <c r="D1168">
        <v>520931</v>
      </c>
      <c r="E1168" t="s">
        <v>9939</v>
      </c>
      <c r="F1168" t="s">
        <v>93</v>
      </c>
      <c r="G1168" t="s">
        <v>752</v>
      </c>
      <c r="H1168" t="s">
        <v>9940</v>
      </c>
      <c r="I1168" t="s">
        <v>6259</v>
      </c>
      <c r="J1168" t="s">
        <v>6260</v>
      </c>
      <c r="K1168" s="318"/>
      <c r="L1168">
        <v>46071</v>
      </c>
      <c r="M1168" s="319">
        <v>46080</v>
      </c>
      <c r="N1168" s="318">
        <v>2</v>
      </c>
      <c r="O1168" s="318"/>
      <c r="P1168" s="318"/>
      <c r="Q1168" s="319"/>
      <c r="R1168" s="318"/>
      <c r="AA1168" s="318"/>
      <c r="AB1168" s="318">
        <v>50052912</v>
      </c>
      <c r="AC1168" s="318" t="s">
        <v>43</v>
      </c>
      <c r="AE1168" s="318"/>
      <c r="AF1168" s="320"/>
      <c r="AG1168" s="318"/>
      <c r="AH1168" s="320"/>
    </row>
    <row r="1169" spans="1:34">
      <c r="A1169" t="s">
        <v>3634</v>
      </c>
      <c r="B1169" s="1">
        <v>46030</v>
      </c>
      <c r="C1169">
        <v>1</v>
      </c>
      <c r="D1169">
        <v>520935</v>
      </c>
      <c r="E1169" t="s">
        <v>9941</v>
      </c>
      <c r="F1169" t="s">
        <v>93</v>
      </c>
      <c r="G1169" t="s">
        <v>752</v>
      </c>
      <c r="H1169" t="s">
        <v>9942</v>
      </c>
      <c r="I1169" t="s">
        <v>7668</v>
      </c>
      <c r="J1169" t="s">
        <v>158</v>
      </c>
      <c r="K1169" s="318"/>
      <c r="L1169">
        <v>46052</v>
      </c>
      <c r="M1169" s="319">
        <v>46059</v>
      </c>
      <c r="N1169" s="318">
        <v>2</v>
      </c>
      <c r="O1169" s="318"/>
      <c r="P1169" s="318"/>
      <c r="Q1169" s="319"/>
      <c r="R1169" s="318"/>
      <c r="AA1169" s="318" t="s">
        <v>199</v>
      </c>
      <c r="AB1169" s="318">
        <v>50052978</v>
      </c>
      <c r="AC1169" s="318" t="s">
        <v>44</v>
      </c>
      <c r="AD1169" t="s">
        <v>7660</v>
      </c>
      <c r="AE1169" s="318">
        <v>21</v>
      </c>
      <c r="AF1169" s="320">
        <v>166848</v>
      </c>
      <c r="AG1169" s="318">
        <v>25</v>
      </c>
      <c r="AH1169" s="320"/>
    </row>
    <row r="1170" spans="1:34">
      <c r="A1170" t="s">
        <v>3645</v>
      </c>
      <c r="B1170" s="1">
        <v>46030</v>
      </c>
      <c r="C1170">
        <v>1</v>
      </c>
      <c r="D1170">
        <v>520939</v>
      </c>
      <c r="E1170" t="s">
        <v>9943</v>
      </c>
      <c r="F1170" t="s">
        <v>6574</v>
      </c>
      <c r="G1170" t="s">
        <v>7666</v>
      </c>
      <c r="H1170" t="s">
        <v>9944</v>
      </c>
      <c r="I1170" t="s">
        <v>9232</v>
      </c>
      <c r="J1170" t="s">
        <v>1129</v>
      </c>
      <c r="K1170" s="318"/>
      <c r="L1170">
        <v>46036</v>
      </c>
      <c r="M1170" s="319">
        <v>46043</v>
      </c>
      <c r="N1170" s="318">
        <v>1</v>
      </c>
      <c r="O1170" s="318"/>
      <c r="P1170" s="318"/>
      <c r="Q1170" s="319"/>
      <c r="R1170" s="318"/>
      <c r="AA1170" s="318" t="s">
        <v>199</v>
      </c>
      <c r="AB1170" s="318">
        <v>50052976</v>
      </c>
      <c r="AC1170" s="318" t="s">
        <v>44</v>
      </c>
      <c r="AD1170" t="s">
        <v>7669</v>
      </c>
      <c r="AE1170" s="318">
        <v>41</v>
      </c>
      <c r="AF1170" s="320">
        <v>221658</v>
      </c>
      <c r="AG1170" s="318">
        <v>41</v>
      </c>
      <c r="AH1170" s="320"/>
    </row>
    <row r="1171" spans="1:34">
      <c r="A1171" t="s">
        <v>3648</v>
      </c>
      <c r="B1171" s="1">
        <v>46031</v>
      </c>
      <c r="C1171">
        <v>1</v>
      </c>
      <c r="D1171">
        <v>520940</v>
      </c>
      <c r="E1171" t="s">
        <v>9945</v>
      </c>
      <c r="F1171" t="s">
        <v>93</v>
      </c>
      <c r="G1171" t="s">
        <v>759</v>
      </c>
      <c r="H1171" t="s">
        <v>9946</v>
      </c>
      <c r="I1171" t="s">
        <v>6259</v>
      </c>
      <c r="J1171" t="s">
        <v>158</v>
      </c>
      <c r="K1171" s="318"/>
      <c r="L1171">
        <v>46038</v>
      </c>
      <c r="M1171" s="319">
        <v>46059</v>
      </c>
      <c r="N1171" s="318">
        <v>2</v>
      </c>
      <c r="O1171" s="318"/>
      <c r="P1171" s="318"/>
      <c r="Q1171" s="319"/>
      <c r="R1171" s="318"/>
      <c r="AA1171" s="318" t="s">
        <v>199</v>
      </c>
      <c r="AB1171" s="318">
        <v>50053002</v>
      </c>
      <c r="AC1171" s="318" t="s">
        <v>44</v>
      </c>
      <c r="AD1171" t="s">
        <v>7660</v>
      </c>
      <c r="AE1171" s="318">
        <v>21</v>
      </c>
      <c r="AF1171" s="320">
        <v>163626</v>
      </c>
      <c r="AG1171" s="318">
        <v>15</v>
      </c>
      <c r="AH1171" s="320"/>
    </row>
    <row r="1172" spans="1:34">
      <c r="A1172" t="s">
        <v>3652</v>
      </c>
      <c r="B1172" s="1">
        <v>46031</v>
      </c>
      <c r="C1172">
        <v>1</v>
      </c>
      <c r="D1172">
        <v>520941</v>
      </c>
      <c r="E1172" t="s">
        <v>9593</v>
      </c>
      <c r="F1172" t="s">
        <v>93</v>
      </c>
      <c r="G1172" t="s">
        <v>7879</v>
      </c>
      <c r="H1172" t="s">
        <v>9594</v>
      </c>
      <c r="I1172" t="s">
        <v>7668</v>
      </c>
      <c r="J1172" t="s">
        <v>8376</v>
      </c>
      <c r="K1172" s="318"/>
      <c r="L1172" t="s">
        <v>391</v>
      </c>
      <c r="M1172" s="319">
        <v>46035</v>
      </c>
      <c r="N1172" s="318">
        <v>1</v>
      </c>
      <c r="O1172" s="318"/>
      <c r="P1172" s="318"/>
      <c r="Q1172" s="319"/>
      <c r="R1172" s="318"/>
      <c r="AA1172" s="318" t="s">
        <v>182</v>
      </c>
      <c r="AB1172" s="318">
        <v>50053025</v>
      </c>
      <c r="AC1172" s="318" t="s">
        <v>35</v>
      </c>
      <c r="AD1172" t="s">
        <v>7660</v>
      </c>
      <c r="AE1172" s="318">
        <v>21</v>
      </c>
      <c r="AF1172" s="320">
        <v>21244</v>
      </c>
      <c r="AG1172" s="318"/>
      <c r="AH1172" s="320"/>
    </row>
    <row r="1173" spans="1:34">
      <c r="A1173" t="s">
        <v>3656</v>
      </c>
      <c r="B1173" s="1">
        <v>46031</v>
      </c>
      <c r="C1173">
        <v>1</v>
      </c>
      <c r="D1173">
        <v>520942</v>
      </c>
      <c r="E1173" t="s">
        <v>9947</v>
      </c>
      <c r="F1173" t="s">
        <v>93</v>
      </c>
      <c r="G1173" t="s">
        <v>7773</v>
      </c>
      <c r="H1173" t="s">
        <v>9948</v>
      </c>
      <c r="I1173" t="s">
        <v>7107</v>
      </c>
      <c r="J1173" t="s">
        <v>158</v>
      </c>
      <c r="K1173" s="318"/>
      <c r="L1173">
        <v>46043</v>
      </c>
      <c r="M1173" s="319">
        <v>46058</v>
      </c>
      <c r="N1173" s="318">
        <v>2</v>
      </c>
      <c r="O1173" s="318"/>
      <c r="P1173" s="318"/>
      <c r="Q1173" s="319"/>
      <c r="R1173" s="318"/>
      <c r="AA1173" s="318"/>
      <c r="AB1173" s="318">
        <v>50053047</v>
      </c>
      <c r="AC1173" s="318" t="s">
        <v>43</v>
      </c>
      <c r="AE1173" s="318"/>
      <c r="AF1173" s="320"/>
      <c r="AG1173" s="318"/>
      <c r="AH1173" s="320"/>
    </row>
    <row r="1174" spans="1:34">
      <c r="A1174" t="s">
        <v>3657</v>
      </c>
      <c r="B1174" s="1">
        <v>46031</v>
      </c>
      <c r="C1174">
        <v>1</v>
      </c>
      <c r="D1174">
        <v>520943</v>
      </c>
      <c r="E1174" t="s">
        <v>9949</v>
      </c>
      <c r="F1174" t="s">
        <v>93</v>
      </c>
      <c r="G1174" t="s">
        <v>759</v>
      </c>
      <c r="H1174" t="s">
        <v>9950</v>
      </c>
      <c r="I1174" t="s">
        <v>9296</v>
      </c>
      <c r="J1174" t="s">
        <v>8472</v>
      </c>
      <c r="K1174" s="318"/>
      <c r="L1174">
        <v>46036</v>
      </c>
      <c r="M1174" s="319">
        <v>46042</v>
      </c>
      <c r="N1174" s="318">
        <v>1</v>
      </c>
      <c r="O1174" s="318"/>
      <c r="P1174" s="318"/>
      <c r="Q1174" s="319"/>
      <c r="R1174" s="318"/>
      <c r="AA1174" s="318" t="s">
        <v>199</v>
      </c>
      <c r="AB1174" s="318">
        <v>50053074</v>
      </c>
      <c r="AC1174" s="318" t="s">
        <v>44</v>
      </c>
      <c r="AD1174" t="s">
        <v>7660</v>
      </c>
      <c r="AE1174" s="318">
        <v>27</v>
      </c>
      <c r="AF1174" s="320">
        <v>241231</v>
      </c>
      <c r="AG1174" s="318">
        <v>28</v>
      </c>
      <c r="AH1174" s="320"/>
    </row>
    <row r="1175" spans="1:34">
      <c r="A1175" t="s">
        <v>3658</v>
      </c>
      <c r="B1175" s="1">
        <v>46035</v>
      </c>
      <c r="C1175">
        <v>1</v>
      </c>
      <c r="D1175">
        <v>520944</v>
      </c>
      <c r="E1175" t="s">
        <v>8966</v>
      </c>
      <c r="F1175" t="s">
        <v>93</v>
      </c>
      <c r="G1175" t="s">
        <v>752</v>
      </c>
      <c r="H1175" t="s">
        <v>8967</v>
      </c>
      <c r="I1175" t="s">
        <v>7883</v>
      </c>
      <c r="J1175" t="s">
        <v>151</v>
      </c>
      <c r="K1175" s="318"/>
      <c r="L1175" t="s">
        <v>391</v>
      </c>
      <c r="M1175" s="319">
        <v>46036</v>
      </c>
      <c r="N1175" s="318">
        <v>1</v>
      </c>
      <c r="O1175" s="318"/>
      <c r="P1175" s="318"/>
      <c r="Q1175" s="319"/>
      <c r="R1175" s="318"/>
      <c r="AA1175" s="318" t="s">
        <v>182</v>
      </c>
      <c r="AB1175" s="318">
        <v>50053136</v>
      </c>
      <c r="AC1175" s="318" t="s">
        <v>35</v>
      </c>
      <c r="AD1175" t="s">
        <v>7660</v>
      </c>
      <c r="AE1175" s="318">
        <v>27</v>
      </c>
      <c r="AF1175" s="320">
        <v>18560</v>
      </c>
      <c r="AG1175" s="318"/>
      <c r="AH1175" s="320"/>
    </row>
    <row r="1176" spans="1:34">
      <c r="A1176" t="s">
        <v>3661</v>
      </c>
      <c r="B1176" s="1">
        <v>46035</v>
      </c>
      <c r="C1176">
        <v>1</v>
      </c>
      <c r="D1176">
        <v>520945</v>
      </c>
      <c r="E1176" t="s">
        <v>9951</v>
      </c>
      <c r="F1176" t="s">
        <v>6574</v>
      </c>
      <c r="G1176" t="s">
        <v>7666</v>
      </c>
      <c r="H1176" t="s">
        <v>9952</v>
      </c>
      <c r="I1176" t="s">
        <v>9303</v>
      </c>
      <c r="J1176" t="s">
        <v>158</v>
      </c>
      <c r="K1176" s="318"/>
      <c r="L1176">
        <v>46036</v>
      </c>
      <c r="M1176" s="319">
        <v>46049</v>
      </c>
      <c r="N1176" s="318">
        <v>1</v>
      </c>
      <c r="O1176" s="318"/>
      <c r="P1176" s="318"/>
      <c r="Q1176" s="319"/>
      <c r="R1176" s="318"/>
      <c r="AA1176" s="318"/>
      <c r="AB1176" s="318">
        <v>50052901</v>
      </c>
      <c r="AC1176" s="318" t="s">
        <v>43</v>
      </c>
      <c r="AE1176" s="318"/>
      <c r="AF1176" s="320"/>
      <c r="AG1176" s="318"/>
      <c r="AH1176" s="320"/>
    </row>
    <row r="1177" spans="1:34">
      <c r="A1177" t="s">
        <v>3664</v>
      </c>
      <c r="B1177" s="1">
        <v>46035</v>
      </c>
      <c r="C1177">
        <v>1</v>
      </c>
      <c r="D1177">
        <v>520946</v>
      </c>
      <c r="E1177" t="s">
        <v>9953</v>
      </c>
      <c r="F1177" t="s">
        <v>93</v>
      </c>
      <c r="G1177" t="s">
        <v>759</v>
      </c>
      <c r="H1177" t="s">
        <v>9954</v>
      </c>
      <c r="I1177" t="s">
        <v>7769</v>
      </c>
      <c r="J1177" t="s">
        <v>158</v>
      </c>
      <c r="K1177" s="318"/>
      <c r="L1177">
        <v>46036</v>
      </c>
      <c r="M1177" s="319">
        <v>46056</v>
      </c>
      <c r="N1177" s="318">
        <v>2</v>
      </c>
      <c r="O1177" s="318"/>
      <c r="P1177" s="318"/>
      <c r="Q1177" s="319"/>
      <c r="R1177" s="318"/>
      <c r="AA1177" s="318" t="s">
        <v>199</v>
      </c>
      <c r="AB1177" s="318">
        <v>50053162</v>
      </c>
      <c r="AC1177" s="318" t="s">
        <v>44</v>
      </c>
      <c r="AD1177" t="s">
        <v>7660</v>
      </c>
      <c r="AE1177" s="318">
        <v>21</v>
      </c>
      <c r="AF1177" s="320">
        <v>186627</v>
      </c>
      <c r="AG1177" s="318">
        <v>37</v>
      </c>
      <c r="AH1177" s="320"/>
    </row>
    <row r="1178" spans="1:34">
      <c r="A1178" t="s">
        <v>3666</v>
      </c>
      <c r="B1178" s="1">
        <v>46035</v>
      </c>
      <c r="C1178">
        <v>1</v>
      </c>
      <c r="D1178">
        <v>520947</v>
      </c>
      <c r="E1178" t="s">
        <v>9955</v>
      </c>
      <c r="F1178" t="s">
        <v>93</v>
      </c>
      <c r="G1178" t="s">
        <v>8346</v>
      </c>
      <c r="H1178" t="s">
        <v>9956</v>
      </c>
      <c r="I1178" t="s">
        <v>7769</v>
      </c>
      <c r="J1178" t="s">
        <v>158</v>
      </c>
      <c r="K1178" s="318"/>
      <c r="L1178">
        <v>46043</v>
      </c>
      <c r="M1178" s="319">
        <v>46077</v>
      </c>
      <c r="N1178" s="318">
        <v>2</v>
      </c>
      <c r="O1178" s="318"/>
      <c r="P1178" s="318"/>
      <c r="Q1178" s="319"/>
      <c r="R1178" s="318"/>
      <c r="AA1178" s="318"/>
      <c r="AB1178" s="318">
        <v>50053171</v>
      </c>
      <c r="AC1178" s="318" t="s">
        <v>43</v>
      </c>
      <c r="AE1178" s="318"/>
      <c r="AF1178" s="320"/>
      <c r="AG1178" s="318"/>
      <c r="AH1178" s="320"/>
    </row>
    <row r="1179" spans="1:34">
      <c r="A1179" t="s">
        <v>3669</v>
      </c>
      <c r="B1179" s="1">
        <v>46035</v>
      </c>
      <c r="C1179">
        <v>1</v>
      </c>
      <c r="D1179">
        <v>520948</v>
      </c>
      <c r="E1179" t="s">
        <v>9957</v>
      </c>
      <c r="F1179" t="s">
        <v>93</v>
      </c>
      <c r="G1179" t="s">
        <v>7841</v>
      </c>
      <c r="H1179" t="s">
        <v>9958</v>
      </c>
      <c r="I1179" t="s">
        <v>7769</v>
      </c>
      <c r="J1179" t="s">
        <v>158</v>
      </c>
      <c r="K1179" s="318"/>
      <c r="L1179">
        <v>46043</v>
      </c>
      <c r="M1179" s="319">
        <v>46045</v>
      </c>
      <c r="N1179" s="318">
        <v>1</v>
      </c>
      <c r="O1179" s="318"/>
      <c r="P1179" s="318"/>
      <c r="Q1179" s="319"/>
      <c r="R1179" s="318"/>
      <c r="AA1179" s="318" t="s">
        <v>182</v>
      </c>
      <c r="AB1179" s="318">
        <v>50053164</v>
      </c>
      <c r="AC1179" s="318" t="s">
        <v>35</v>
      </c>
      <c r="AD1179" t="s">
        <v>7669</v>
      </c>
      <c r="AE1179" s="318">
        <v>21</v>
      </c>
      <c r="AF1179" s="320">
        <v>176180</v>
      </c>
      <c r="AG1179" s="318">
        <v>61</v>
      </c>
      <c r="AH1179" s="320"/>
    </row>
    <row r="1180" spans="1:34">
      <c r="A1180" t="s">
        <v>3670</v>
      </c>
      <c r="B1180" s="1">
        <v>46035</v>
      </c>
      <c r="C1180">
        <v>1</v>
      </c>
      <c r="D1180">
        <v>520949</v>
      </c>
      <c r="E1180" t="s">
        <v>9959</v>
      </c>
      <c r="F1180" t="s">
        <v>93</v>
      </c>
      <c r="G1180" t="s">
        <v>7860</v>
      </c>
      <c r="H1180" t="s">
        <v>9960</v>
      </c>
      <c r="I1180" t="s">
        <v>7769</v>
      </c>
      <c r="J1180" t="s">
        <v>158</v>
      </c>
      <c r="K1180" s="318"/>
      <c r="L1180">
        <v>46043</v>
      </c>
      <c r="M1180" s="319">
        <v>46049</v>
      </c>
      <c r="N1180" s="318">
        <v>1</v>
      </c>
      <c r="O1180" s="318"/>
      <c r="P1180" s="318"/>
      <c r="Q1180" s="319"/>
      <c r="R1180" s="318"/>
      <c r="AA1180" s="318" t="s">
        <v>199</v>
      </c>
      <c r="AB1180" s="318">
        <v>50053176</v>
      </c>
      <c r="AC1180" s="318" t="s">
        <v>44</v>
      </c>
      <c r="AD1180" t="s">
        <v>7669</v>
      </c>
      <c r="AE1180" s="318">
        <v>21</v>
      </c>
      <c r="AF1180" s="320">
        <v>167896</v>
      </c>
      <c r="AG1180" s="318">
        <v>19</v>
      </c>
      <c r="AH1180" s="320"/>
    </row>
    <row r="1181" spans="1:34">
      <c r="A1181" t="s">
        <v>3673</v>
      </c>
      <c r="B1181" s="1">
        <v>46035</v>
      </c>
      <c r="C1181">
        <v>1</v>
      </c>
      <c r="D1181">
        <v>520950</v>
      </c>
      <c r="E1181" t="s">
        <v>9961</v>
      </c>
      <c r="F1181" t="s">
        <v>93</v>
      </c>
      <c r="G1181" t="s">
        <v>759</v>
      </c>
      <c r="H1181" t="s">
        <v>9962</v>
      </c>
      <c r="I1181" t="s">
        <v>7769</v>
      </c>
      <c r="J1181" t="s">
        <v>158</v>
      </c>
      <c r="K1181" s="318"/>
      <c r="L1181">
        <v>46036</v>
      </c>
      <c r="M1181" s="319">
        <v>46043</v>
      </c>
      <c r="N1181" s="318">
        <v>1</v>
      </c>
      <c r="O1181" s="318"/>
      <c r="P1181" s="318"/>
      <c r="Q1181" s="319"/>
      <c r="R1181" s="318"/>
      <c r="AA1181" s="318" t="s">
        <v>199</v>
      </c>
      <c r="AB1181" s="318">
        <v>50053173</v>
      </c>
      <c r="AC1181" s="318" t="s">
        <v>44</v>
      </c>
      <c r="AD1181" t="s">
        <v>7660</v>
      </c>
      <c r="AE1181" s="318">
        <v>21</v>
      </c>
      <c r="AF1181" s="320">
        <v>161347</v>
      </c>
      <c r="AG1181" s="318">
        <v>10</v>
      </c>
      <c r="AH1181" s="320"/>
    </row>
    <row r="1182" spans="1:34">
      <c r="A1182" t="s">
        <v>3676</v>
      </c>
      <c r="B1182" s="1">
        <v>46035</v>
      </c>
      <c r="C1182">
        <v>1</v>
      </c>
      <c r="D1182">
        <v>520951</v>
      </c>
      <c r="E1182" t="s">
        <v>9963</v>
      </c>
      <c r="F1182" t="s">
        <v>93</v>
      </c>
      <c r="G1182" t="s">
        <v>90</v>
      </c>
      <c r="H1182" t="s">
        <v>9964</v>
      </c>
      <c r="I1182" t="s">
        <v>7769</v>
      </c>
      <c r="J1182" t="s">
        <v>158</v>
      </c>
      <c r="K1182" s="318"/>
      <c r="L1182">
        <v>46043</v>
      </c>
      <c r="M1182" s="319">
        <v>46062</v>
      </c>
      <c r="N1182" s="318">
        <v>2</v>
      </c>
      <c r="O1182" s="318"/>
      <c r="P1182" s="318"/>
      <c r="Q1182" s="319"/>
      <c r="R1182" s="318"/>
      <c r="AA1182" s="318" t="s">
        <v>199</v>
      </c>
      <c r="AB1182" s="318">
        <v>50053180</v>
      </c>
      <c r="AC1182" s="318" t="s">
        <v>44</v>
      </c>
      <c r="AD1182" t="s">
        <v>7660</v>
      </c>
      <c r="AE1182" s="318">
        <v>21</v>
      </c>
      <c r="AF1182" s="320">
        <v>154256</v>
      </c>
      <c r="AG1182" s="318">
        <v>15</v>
      </c>
      <c r="AH1182" s="320"/>
    </row>
    <row r="1183" spans="1:34">
      <c r="A1183" t="s">
        <v>3678</v>
      </c>
      <c r="B1183" s="1">
        <v>46035</v>
      </c>
      <c r="C1183">
        <v>1</v>
      </c>
      <c r="D1183">
        <v>520952</v>
      </c>
      <c r="E1183" t="s">
        <v>9965</v>
      </c>
      <c r="F1183" t="s">
        <v>93</v>
      </c>
      <c r="G1183" t="s">
        <v>8346</v>
      </c>
      <c r="H1183" t="s">
        <v>9966</v>
      </c>
      <c r="I1183" t="s">
        <v>7769</v>
      </c>
      <c r="J1183" t="s">
        <v>158</v>
      </c>
      <c r="K1183" s="318"/>
      <c r="L1183">
        <v>46043</v>
      </c>
      <c r="M1183" s="319">
        <v>46065</v>
      </c>
      <c r="N1183" s="318">
        <v>2</v>
      </c>
      <c r="O1183" s="318"/>
      <c r="P1183" s="318"/>
      <c r="Q1183" s="319"/>
      <c r="R1183" s="318"/>
      <c r="AA1183" s="318" t="s">
        <v>199</v>
      </c>
      <c r="AB1183" s="318">
        <v>50053186</v>
      </c>
      <c r="AC1183" s="318" t="s">
        <v>44</v>
      </c>
      <c r="AD1183" t="s">
        <v>7660</v>
      </c>
      <c r="AE1183" s="318">
        <v>21</v>
      </c>
      <c r="AF1183" s="320">
        <v>187789</v>
      </c>
      <c r="AG1183" s="318">
        <v>15</v>
      </c>
      <c r="AH1183" s="320"/>
    </row>
    <row r="1184" spans="1:34">
      <c r="A1184" t="s">
        <v>3681</v>
      </c>
      <c r="B1184" s="1">
        <v>46035</v>
      </c>
      <c r="C1184">
        <v>1</v>
      </c>
      <c r="D1184">
        <v>520953</v>
      </c>
      <c r="E1184" t="s">
        <v>9967</v>
      </c>
      <c r="F1184" t="s">
        <v>93</v>
      </c>
      <c r="G1184" t="s">
        <v>90</v>
      </c>
      <c r="H1184" t="s">
        <v>9968</v>
      </c>
      <c r="I1184" t="s">
        <v>9223</v>
      </c>
      <c r="J1184" t="s">
        <v>158</v>
      </c>
      <c r="K1184" s="318"/>
      <c r="L1184">
        <v>46043</v>
      </c>
      <c r="M1184" s="319">
        <v>46056</v>
      </c>
      <c r="N1184" s="318">
        <v>2</v>
      </c>
      <c r="O1184" s="318"/>
      <c r="P1184" s="318"/>
      <c r="Q1184" s="319"/>
      <c r="R1184" s="318"/>
      <c r="AA1184" s="318" t="s">
        <v>199</v>
      </c>
      <c r="AB1184" s="318">
        <v>50053188</v>
      </c>
      <c r="AC1184" s="318" t="s">
        <v>44</v>
      </c>
      <c r="AD1184" t="s">
        <v>7660</v>
      </c>
      <c r="AE1184" s="318">
        <v>21</v>
      </c>
      <c r="AF1184" s="320">
        <v>236297</v>
      </c>
      <c r="AG1184" s="318">
        <v>57</v>
      </c>
      <c r="AH1184" s="320"/>
    </row>
    <row r="1185" spans="1:34">
      <c r="A1185" t="s">
        <v>3684</v>
      </c>
      <c r="B1185" s="1">
        <v>46035</v>
      </c>
      <c r="C1185">
        <v>1</v>
      </c>
      <c r="D1185">
        <v>520954</v>
      </c>
      <c r="E1185" t="s">
        <v>9969</v>
      </c>
      <c r="F1185" t="s">
        <v>93</v>
      </c>
      <c r="G1185" t="s">
        <v>8346</v>
      </c>
      <c r="H1185" t="s">
        <v>9970</v>
      </c>
      <c r="I1185" t="s">
        <v>7698</v>
      </c>
      <c r="J1185" t="s">
        <v>158</v>
      </c>
      <c r="K1185" s="318"/>
      <c r="L1185">
        <v>46045</v>
      </c>
      <c r="M1185" s="319">
        <v>46056</v>
      </c>
      <c r="N1185" s="318">
        <v>2</v>
      </c>
      <c r="O1185" s="318"/>
      <c r="P1185" s="318"/>
      <c r="Q1185" s="319"/>
      <c r="R1185" s="318"/>
      <c r="AA1185" s="318" t="s">
        <v>199</v>
      </c>
      <c r="AB1185" s="318">
        <v>50053379</v>
      </c>
      <c r="AC1185" s="318" t="s">
        <v>44</v>
      </c>
      <c r="AD1185" t="s">
        <v>7660</v>
      </c>
      <c r="AE1185" s="318">
        <v>20</v>
      </c>
      <c r="AF1185" s="320">
        <v>126682</v>
      </c>
      <c r="AG1185" s="318">
        <v>19</v>
      </c>
      <c r="AH1185" s="320"/>
    </row>
    <row r="1186" spans="1:34">
      <c r="A1186" t="s">
        <v>3687</v>
      </c>
      <c r="B1186" s="1">
        <v>46035</v>
      </c>
      <c r="C1186">
        <v>1</v>
      </c>
      <c r="D1186">
        <v>520955</v>
      </c>
      <c r="E1186" t="s">
        <v>9971</v>
      </c>
      <c r="F1186" t="s">
        <v>93</v>
      </c>
      <c r="G1186" t="s">
        <v>7666</v>
      </c>
      <c r="H1186" t="s">
        <v>9972</v>
      </c>
      <c r="I1186" t="s">
        <v>7800</v>
      </c>
      <c r="J1186" t="s">
        <v>151</v>
      </c>
      <c r="K1186" s="318"/>
      <c r="L1186" t="s">
        <v>391</v>
      </c>
      <c r="M1186" s="319">
        <v>46050</v>
      </c>
      <c r="N1186" s="318">
        <v>1</v>
      </c>
      <c r="O1186" s="318"/>
      <c r="P1186" s="318"/>
      <c r="Q1186" s="319"/>
      <c r="R1186" s="318"/>
      <c r="AA1186" s="318" t="s">
        <v>199</v>
      </c>
      <c r="AB1186" s="318">
        <v>50053385</v>
      </c>
      <c r="AC1186" s="318" t="s">
        <v>44</v>
      </c>
      <c r="AD1186" t="s">
        <v>7669</v>
      </c>
      <c r="AE1186" s="318">
        <v>27</v>
      </c>
      <c r="AF1186" s="320">
        <v>34121</v>
      </c>
      <c r="AG1186" s="318"/>
      <c r="AH1186" s="320"/>
    </row>
    <row r="1187" spans="1:34">
      <c r="A1187" t="s">
        <v>3693</v>
      </c>
      <c r="B1187" s="1">
        <v>46036</v>
      </c>
      <c r="C1187">
        <v>1</v>
      </c>
      <c r="D1187">
        <v>520957</v>
      </c>
      <c r="E1187" t="s">
        <v>9973</v>
      </c>
      <c r="F1187" t="s">
        <v>6574</v>
      </c>
      <c r="G1187" t="s">
        <v>7727</v>
      </c>
      <c r="H1187" t="s">
        <v>9974</v>
      </c>
      <c r="I1187" t="s">
        <v>9303</v>
      </c>
      <c r="J1187" t="s">
        <v>158</v>
      </c>
      <c r="K1187" s="318"/>
      <c r="L1187">
        <v>46048</v>
      </c>
      <c r="M1187" s="319">
        <v>46069</v>
      </c>
      <c r="N1187" s="318"/>
      <c r="O1187" s="318"/>
      <c r="P1187" s="318"/>
      <c r="Q1187" s="319"/>
      <c r="R1187" s="318"/>
      <c r="AA1187" s="318" t="s">
        <v>199</v>
      </c>
      <c r="AB1187" s="318">
        <v>50053393</v>
      </c>
      <c r="AC1187" s="318" t="s">
        <v>44</v>
      </c>
      <c r="AD1187" t="s">
        <v>7669</v>
      </c>
      <c r="AE1187" s="318">
        <v>48</v>
      </c>
      <c r="AF1187" s="320">
        <v>289370</v>
      </c>
      <c r="AG1187" s="318">
        <v>75</v>
      </c>
      <c r="AH1187" s="320"/>
    </row>
    <row r="1188" spans="1:34">
      <c r="A1188" t="s">
        <v>3704</v>
      </c>
      <c r="B1188" s="1">
        <v>46036</v>
      </c>
      <c r="C1188">
        <v>1</v>
      </c>
      <c r="D1188">
        <v>520961</v>
      </c>
      <c r="E1188" t="s">
        <v>9975</v>
      </c>
      <c r="F1188" t="s">
        <v>6574</v>
      </c>
      <c r="G1188" t="s">
        <v>7860</v>
      </c>
      <c r="H1188" t="s">
        <v>9976</v>
      </c>
      <c r="I1188" t="s">
        <v>7834</v>
      </c>
      <c r="J1188" t="s">
        <v>158</v>
      </c>
      <c r="K1188" s="318"/>
      <c r="L1188">
        <v>46048</v>
      </c>
      <c r="M1188" s="319">
        <v>46056</v>
      </c>
      <c r="N1188" s="318"/>
      <c r="O1188" s="318"/>
      <c r="P1188" s="318"/>
      <c r="Q1188" s="319"/>
      <c r="R1188" s="318"/>
      <c r="AA1188" s="318" t="s">
        <v>199</v>
      </c>
      <c r="AB1188" s="318">
        <v>50053422</v>
      </c>
      <c r="AC1188" s="318" t="s">
        <v>44</v>
      </c>
      <c r="AD1188" t="s">
        <v>7669</v>
      </c>
      <c r="AE1188" s="318">
        <v>48</v>
      </c>
      <c r="AF1188" s="320">
        <v>200453</v>
      </c>
      <c r="AG1188" s="318">
        <v>14</v>
      </c>
      <c r="AH1188" s="320"/>
    </row>
    <row r="1189" spans="1:34">
      <c r="A1189" t="s">
        <v>3707</v>
      </c>
      <c r="B1189" s="1">
        <v>46036</v>
      </c>
      <c r="C1189">
        <v>1</v>
      </c>
      <c r="D1189">
        <v>520962</v>
      </c>
      <c r="E1189" t="s">
        <v>9977</v>
      </c>
      <c r="F1189" t="s">
        <v>93</v>
      </c>
      <c r="G1189" t="s">
        <v>8386</v>
      </c>
      <c r="H1189" t="s">
        <v>9978</v>
      </c>
      <c r="I1189" t="s">
        <v>7658</v>
      </c>
      <c r="J1189" t="s">
        <v>3902</v>
      </c>
      <c r="K1189" s="318"/>
      <c r="L1189" t="s">
        <v>391</v>
      </c>
      <c r="M1189" s="319">
        <v>46038</v>
      </c>
      <c r="N1189" s="318"/>
      <c r="O1189" s="318"/>
      <c r="P1189" s="318"/>
      <c r="Q1189" s="319"/>
      <c r="R1189" s="318"/>
      <c r="AA1189" s="318" t="s">
        <v>182</v>
      </c>
      <c r="AB1189" s="318">
        <v>50053468</v>
      </c>
      <c r="AC1189" s="318" t="s">
        <v>35</v>
      </c>
      <c r="AD1189" t="s">
        <v>7660</v>
      </c>
      <c r="AE1189" s="318">
        <v>21</v>
      </c>
      <c r="AF1189" s="320">
        <v>13417</v>
      </c>
      <c r="AG1189" s="318"/>
      <c r="AH1189" s="320"/>
    </row>
    <row r="1190" spans="1:34">
      <c r="A1190" t="s">
        <v>3740</v>
      </c>
      <c r="B1190" s="1">
        <v>46037</v>
      </c>
      <c r="C1190">
        <v>1</v>
      </c>
      <c r="D1190">
        <v>520974</v>
      </c>
      <c r="E1190" t="s">
        <v>9979</v>
      </c>
      <c r="F1190" t="s">
        <v>6574</v>
      </c>
      <c r="G1190" t="s">
        <v>7778</v>
      </c>
      <c r="H1190" t="s">
        <v>9980</v>
      </c>
      <c r="I1190" t="s">
        <v>7834</v>
      </c>
      <c r="J1190" t="s">
        <v>158</v>
      </c>
      <c r="K1190" s="318"/>
      <c r="L1190">
        <v>46048</v>
      </c>
      <c r="M1190" s="319">
        <v>46056</v>
      </c>
      <c r="N1190" s="318"/>
      <c r="O1190" s="318"/>
      <c r="P1190" s="318"/>
      <c r="Q1190" s="319"/>
      <c r="R1190" s="318"/>
      <c r="AA1190" s="318" t="s">
        <v>199</v>
      </c>
      <c r="AB1190" s="318">
        <v>50053673</v>
      </c>
      <c r="AC1190" s="318" t="s">
        <v>44</v>
      </c>
      <c r="AD1190" t="s">
        <v>7669</v>
      </c>
      <c r="AE1190" s="318">
        <v>46</v>
      </c>
      <c r="AF1190" s="320">
        <v>192363</v>
      </c>
      <c r="AG1190" s="318">
        <v>38</v>
      </c>
      <c r="AH1190" s="320"/>
    </row>
    <row r="1191" spans="1:34">
      <c r="A1191" t="s">
        <v>3746</v>
      </c>
      <c r="B1191" s="1">
        <v>46037</v>
      </c>
      <c r="C1191">
        <v>1</v>
      </c>
      <c r="D1191">
        <v>520976</v>
      </c>
      <c r="E1191" t="s">
        <v>9981</v>
      </c>
      <c r="F1191" t="s">
        <v>93</v>
      </c>
      <c r="G1191" t="s">
        <v>7841</v>
      </c>
      <c r="H1191" t="s">
        <v>9982</v>
      </c>
      <c r="I1191" t="s">
        <v>9729</v>
      </c>
      <c r="J1191" t="s">
        <v>158</v>
      </c>
      <c r="K1191" s="318"/>
      <c r="L1191">
        <v>46052</v>
      </c>
      <c r="M1191" s="319">
        <v>46063</v>
      </c>
      <c r="N1191" s="318"/>
      <c r="O1191" s="318"/>
      <c r="P1191" s="318"/>
      <c r="Q1191" s="319"/>
      <c r="R1191" s="318"/>
      <c r="AA1191" s="318" t="s">
        <v>199</v>
      </c>
      <c r="AB1191" s="318">
        <v>50053797</v>
      </c>
      <c r="AC1191" s="318" t="s">
        <v>44</v>
      </c>
      <c r="AD1191" t="s">
        <v>7669</v>
      </c>
      <c r="AE1191" s="318">
        <v>20</v>
      </c>
      <c r="AF1191" s="320">
        <v>188665</v>
      </c>
      <c r="AG1191" s="318">
        <v>26</v>
      </c>
      <c r="AH1191" s="320"/>
    </row>
    <row r="1192" spans="1:34">
      <c r="A1192" t="s">
        <v>3749</v>
      </c>
      <c r="B1192" s="1">
        <v>46037</v>
      </c>
      <c r="C1192">
        <v>1</v>
      </c>
      <c r="D1192">
        <v>520977</v>
      </c>
      <c r="E1192" t="s">
        <v>9983</v>
      </c>
      <c r="F1192" t="s">
        <v>6574</v>
      </c>
      <c r="G1192" t="s">
        <v>7727</v>
      </c>
      <c r="H1192" t="s">
        <v>9984</v>
      </c>
      <c r="I1192" t="s">
        <v>9232</v>
      </c>
      <c r="J1192" t="s">
        <v>6260</v>
      </c>
      <c r="K1192" s="318"/>
      <c r="L1192">
        <v>46052</v>
      </c>
      <c r="M1192" s="319">
        <v>46059</v>
      </c>
      <c r="N1192" s="318"/>
      <c r="O1192" s="318"/>
      <c r="P1192" s="318"/>
      <c r="Q1192" s="319"/>
      <c r="R1192" s="318"/>
      <c r="AA1192" s="318"/>
      <c r="AB1192" s="318">
        <v>50053801</v>
      </c>
      <c r="AC1192" s="318" t="s">
        <v>43</v>
      </c>
      <c r="AE1192" s="318"/>
      <c r="AF1192" s="320"/>
      <c r="AG1192" s="318"/>
      <c r="AH1192" s="320"/>
    </row>
    <row r="1193" spans="1:34">
      <c r="A1193" t="s">
        <v>3752</v>
      </c>
      <c r="B1193" s="1">
        <v>46037</v>
      </c>
      <c r="C1193">
        <v>1</v>
      </c>
      <c r="D1193">
        <v>520978</v>
      </c>
      <c r="E1193" t="s">
        <v>9625</v>
      </c>
      <c r="F1193" t="s">
        <v>6574</v>
      </c>
      <c r="G1193" t="s">
        <v>58</v>
      </c>
      <c r="H1193" t="s">
        <v>9985</v>
      </c>
      <c r="I1193" t="s">
        <v>7834</v>
      </c>
      <c r="J1193" t="s">
        <v>151</v>
      </c>
      <c r="K1193" s="318"/>
      <c r="L1193" t="s">
        <v>391</v>
      </c>
      <c r="M1193" s="319">
        <v>46042</v>
      </c>
      <c r="N1193" s="318"/>
      <c r="O1193" s="318"/>
      <c r="P1193" s="318"/>
      <c r="Q1193" s="319"/>
      <c r="R1193" s="318"/>
      <c r="AA1193" s="318" t="s">
        <v>182</v>
      </c>
      <c r="AB1193" s="318">
        <v>50054005</v>
      </c>
      <c r="AC1193" s="318" t="s">
        <v>35</v>
      </c>
      <c r="AD1193" t="s">
        <v>7669</v>
      </c>
      <c r="AE1193" s="318">
        <v>46</v>
      </c>
      <c r="AF1193" s="320">
        <v>10553</v>
      </c>
      <c r="AG1193" s="318"/>
      <c r="AH1193" s="320"/>
    </row>
    <row r="1194" spans="1:34">
      <c r="A1194" t="s">
        <v>3755</v>
      </c>
      <c r="B1194" s="1">
        <v>46037</v>
      </c>
      <c r="C1194">
        <v>1</v>
      </c>
      <c r="D1194">
        <v>520979</v>
      </c>
      <c r="E1194" t="s">
        <v>9986</v>
      </c>
      <c r="F1194" t="s">
        <v>93</v>
      </c>
      <c r="G1194" t="s">
        <v>7661</v>
      </c>
      <c r="H1194" t="s">
        <v>9987</v>
      </c>
      <c r="I1194" t="s">
        <v>9988</v>
      </c>
      <c r="J1194" t="s">
        <v>1801</v>
      </c>
      <c r="K1194" s="318"/>
      <c r="L1194" t="s">
        <v>391</v>
      </c>
      <c r="M1194" s="319">
        <v>46045</v>
      </c>
      <c r="N1194" s="318"/>
      <c r="O1194" s="318"/>
      <c r="P1194" s="318"/>
      <c r="Q1194" s="319"/>
      <c r="R1194" s="318"/>
      <c r="AA1194" s="318" t="s">
        <v>182</v>
      </c>
      <c r="AB1194" s="318">
        <v>50053872</v>
      </c>
      <c r="AC1194" s="318" t="s">
        <v>35</v>
      </c>
      <c r="AD1194" t="s">
        <v>7660</v>
      </c>
      <c r="AE1194" s="318">
        <v>24</v>
      </c>
      <c r="AF1194" s="320">
        <v>11336</v>
      </c>
      <c r="AG1194" s="318"/>
      <c r="AH1194" s="320"/>
    </row>
    <row r="1195" spans="1:34">
      <c r="A1195" t="s">
        <v>3758</v>
      </c>
      <c r="B1195" s="1">
        <v>46037</v>
      </c>
      <c r="C1195">
        <v>1</v>
      </c>
      <c r="D1195">
        <v>520980</v>
      </c>
      <c r="E1195" t="s">
        <v>9989</v>
      </c>
      <c r="F1195" t="s">
        <v>93</v>
      </c>
      <c r="G1195" t="s">
        <v>7661</v>
      </c>
      <c r="H1195" t="s">
        <v>9990</v>
      </c>
      <c r="I1195" t="s">
        <v>9226</v>
      </c>
      <c r="J1195" t="s">
        <v>1801</v>
      </c>
      <c r="K1195" s="318"/>
      <c r="L1195" t="s">
        <v>391</v>
      </c>
      <c r="M1195" s="319">
        <v>46044</v>
      </c>
      <c r="N1195" s="318"/>
      <c r="O1195" s="318"/>
      <c r="P1195" s="318"/>
      <c r="Q1195" s="319"/>
      <c r="R1195" s="318"/>
      <c r="AA1195" s="318" t="s">
        <v>182</v>
      </c>
      <c r="AB1195" s="318">
        <v>50053730</v>
      </c>
      <c r="AC1195" s="318" t="s">
        <v>35</v>
      </c>
      <c r="AD1195" t="s">
        <v>7660</v>
      </c>
      <c r="AE1195" s="318">
        <v>24</v>
      </c>
      <c r="AF1195" s="320">
        <v>7986</v>
      </c>
      <c r="AG1195" s="318"/>
      <c r="AH1195" s="320"/>
    </row>
    <row r="1196" spans="1:34">
      <c r="A1196" t="s">
        <v>3761</v>
      </c>
      <c r="B1196" s="1">
        <v>46037</v>
      </c>
      <c r="C1196">
        <v>1</v>
      </c>
      <c r="D1196">
        <v>520981</v>
      </c>
      <c r="E1196" t="s">
        <v>9991</v>
      </c>
      <c r="F1196" t="s">
        <v>6574</v>
      </c>
      <c r="G1196" t="s">
        <v>7666</v>
      </c>
      <c r="H1196" t="s">
        <v>9992</v>
      </c>
      <c r="I1196" t="s">
        <v>9355</v>
      </c>
      <c r="J1196" t="s">
        <v>158</v>
      </c>
      <c r="K1196" s="318"/>
      <c r="L1196">
        <v>46052</v>
      </c>
      <c r="M1196" s="319">
        <v>46059</v>
      </c>
      <c r="N1196" s="318"/>
      <c r="O1196" s="318"/>
      <c r="P1196" s="318"/>
      <c r="Q1196" s="319"/>
      <c r="R1196" s="318"/>
      <c r="AA1196" s="318"/>
      <c r="AB1196" s="318">
        <v>50053827</v>
      </c>
      <c r="AC1196" s="318" t="s">
        <v>43</v>
      </c>
      <c r="AE1196" s="318"/>
      <c r="AF1196" s="320"/>
      <c r="AG1196" s="318"/>
      <c r="AH1196" s="320"/>
    </row>
    <row r="1197" spans="1:34">
      <c r="A1197" t="s">
        <v>3764</v>
      </c>
      <c r="B1197" s="1">
        <v>46037</v>
      </c>
      <c r="C1197">
        <v>1</v>
      </c>
      <c r="D1197">
        <v>520982</v>
      </c>
      <c r="E1197" t="s">
        <v>9993</v>
      </c>
      <c r="F1197" t="s">
        <v>93</v>
      </c>
      <c r="G1197" t="s">
        <v>7773</v>
      </c>
      <c r="H1197" t="s">
        <v>9994</v>
      </c>
      <c r="I1197" t="s">
        <v>9296</v>
      </c>
      <c r="J1197" t="s">
        <v>158</v>
      </c>
      <c r="K1197" s="318"/>
      <c r="L1197">
        <v>46051</v>
      </c>
      <c r="M1197" s="319">
        <v>46065</v>
      </c>
      <c r="N1197" s="318"/>
      <c r="O1197" s="318"/>
      <c r="P1197" s="318"/>
      <c r="Q1197" s="319"/>
      <c r="R1197" s="318"/>
      <c r="AA1197" s="318" t="s">
        <v>199</v>
      </c>
      <c r="AB1197" s="318">
        <v>50053781</v>
      </c>
      <c r="AC1197" s="318" t="s">
        <v>44</v>
      </c>
      <c r="AD1197" t="s">
        <v>7660</v>
      </c>
      <c r="AE1197" s="318">
        <v>21</v>
      </c>
      <c r="AF1197" s="320">
        <v>208005</v>
      </c>
      <c r="AG1197" s="318">
        <v>10</v>
      </c>
      <c r="AH1197" s="320"/>
    </row>
    <row r="1198" spans="1:34">
      <c r="A1198" t="s">
        <v>3765</v>
      </c>
      <c r="B1198" s="1">
        <v>46037</v>
      </c>
      <c r="C1198">
        <v>1</v>
      </c>
      <c r="D1198">
        <v>520983</v>
      </c>
      <c r="E1198" t="s">
        <v>9995</v>
      </c>
      <c r="F1198" t="s">
        <v>6574</v>
      </c>
      <c r="G1198" t="s">
        <v>58</v>
      </c>
      <c r="H1198" t="s">
        <v>9996</v>
      </c>
      <c r="I1198" t="s">
        <v>9232</v>
      </c>
      <c r="J1198" t="s">
        <v>6260</v>
      </c>
      <c r="K1198" s="318"/>
      <c r="L1198">
        <v>46058</v>
      </c>
      <c r="M1198" s="319">
        <v>46078</v>
      </c>
      <c r="N1198" s="318"/>
      <c r="O1198" s="318"/>
      <c r="P1198" s="318"/>
      <c r="Q1198" s="319"/>
      <c r="R1198" s="318"/>
      <c r="AA1198" s="318"/>
      <c r="AB1198" s="318">
        <v>50053810</v>
      </c>
      <c r="AC1198" s="318" t="s">
        <v>43</v>
      </c>
      <c r="AE1198" s="318"/>
      <c r="AF1198" s="320"/>
      <c r="AG1198" s="318"/>
      <c r="AH1198" s="320"/>
    </row>
    <row r="1199" spans="1:34">
      <c r="A1199" t="s">
        <v>3782</v>
      </c>
      <c r="B1199" s="1">
        <v>46038</v>
      </c>
      <c r="C1199">
        <v>1</v>
      </c>
      <c r="D1199">
        <v>520989</v>
      </c>
      <c r="E1199" t="s">
        <v>9552</v>
      </c>
      <c r="F1199" t="s">
        <v>6574</v>
      </c>
      <c r="G1199" t="s">
        <v>7727</v>
      </c>
      <c r="H1199" t="s">
        <v>9553</v>
      </c>
      <c r="I1199" t="s">
        <v>7834</v>
      </c>
      <c r="J1199" t="s">
        <v>8376</v>
      </c>
      <c r="K1199" s="318"/>
      <c r="L1199" t="s">
        <v>391</v>
      </c>
      <c r="M1199" s="319">
        <v>46042</v>
      </c>
      <c r="N1199" s="318"/>
      <c r="O1199" s="318"/>
      <c r="P1199" s="318"/>
      <c r="Q1199" s="319"/>
      <c r="R1199" s="318"/>
      <c r="AA1199" s="318" t="s">
        <v>182</v>
      </c>
      <c r="AB1199" s="318">
        <v>50053999</v>
      </c>
      <c r="AC1199" s="318" t="s">
        <v>35</v>
      </c>
      <c r="AD1199" t="s">
        <v>7669</v>
      </c>
      <c r="AE1199" s="318">
        <v>46</v>
      </c>
      <c r="AF1199" s="320">
        <v>67155</v>
      </c>
      <c r="AG1199" s="318"/>
      <c r="AH1199" s="320"/>
    </row>
    <row r="1200" spans="1:34">
      <c r="A1200" t="s">
        <v>3786</v>
      </c>
      <c r="B1200" s="1">
        <v>46038</v>
      </c>
      <c r="C1200">
        <v>1</v>
      </c>
      <c r="D1200">
        <v>520990</v>
      </c>
      <c r="E1200" t="s">
        <v>9997</v>
      </c>
      <c r="F1200" t="s">
        <v>93</v>
      </c>
      <c r="G1200" t="s">
        <v>7661</v>
      </c>
      <c r="H1200" t="s">
        <v>9998</v>
      </c>
      <c r="I1200" t="s">
        <v>7704</v>
      </c>
      <c r="J1200" t="s">
        <v>1801</v>
      </c>
      <c r="K1200" s="318"/>
      <c r="L1200" t="s">
        <v>391</v>
      </c>
      <c r="M1200" s="319">
        <v>46044</v>
      </c>
      <c r="N1200" s="318"/>
      <c r="O1200" s="318"/>
      <c r="P1200" s="318"/>
      <c r="Q1200" s="319"/>
      <c r="R1200" s="318"/>
      <c r="AA1200" s="318" t="s">
        <v>182</v>
      </c>
      <c r="AB1200" s="318">
        <v>50053195</v>
      </c>
      <c r="AC1200" s="318" t="s">
        <v>35</v>
      </c>
      <c r="AD1200" t="s">
        <v>7660</v>
      </c>
      <c r="AE1200" s="318">
        <v>23</v>
      </c>
      <c r="AF1200" s="320">
        <v>5870</v>
      </c>
      <c r="AG1200" s="318"/>
      <c r="AH1200" s="320"/>
    </row>
    <row r="1201" spans="1:34">
      <c r="A1201" t="s">
        <v>3792</v>
      </c>
      <c r="B1201" s="1">
        <v>46038</v>
      </c>
      <c r="C1201">
        <v>1</v>
      </c>
      <c r="D1201">
        <v>520992</v>
      </c>
      <c r="E1201" t="s">
        <v>9999</v>
      </c>
      <c r="F1201" t="s">
        <v>93</v>
      </c>
      <c r="G1201" t="s">
        <v>759</v>
      </c>
      <c r="H1201" t="s">
        <v>10000</v>
      </c>
      <c r="I1201" t="s">
        <v>7704</v>
      </c>
      <c r="J1201" t="s">
        <v>158</v>
      </c>
      <c r="K1201" s="318"/>
      <c r="L1201">
        <v>46038</v>
      </c>
      <c r="M1201" s="319">
        <v>46055</v>
      </c>
      <c r="N1201" s="318"/>
      <c r="O1201" s="318"/>
      <c r="P1201" s="318"/>
      <c r="Q1201" s="319"/>
      <c r="R1201" s="318"/>
      <c r="AA1201" s="318" t="s">
        <v>199</v>
      </c>
      <c r="AB1201" s="318">
        <v>50053971</v>
      </c>
      <c r="AC1201" s="318" t="s">
        <v>44</v>
      </c>
      <c r="AD1201" t="s">
        <v>7660</v>
      </c>
      <c r="AE1201" s="318">
        <v>21</v>
      </c>
      <c r="AF1201" s="320">
        <v>95448</v>
      </c>
      <c r="AG1201" s="318">
        <v>11</v>
      </c>
      <c r="AH1201" s="320"/>
    </row>
    <row r="1202" spans="1:34">
      <c r="A1202" t="s">
        <v>3795</v>
      </c>
      <c r="B1202" s="1">
        <v>46038</v>
      </c>
      <c r="C1202">
        <v>1</v>
      </c>
      <c r="D1202">
        <v>520993</v>
      </c>
      <c r="E1202" t="s">
        <v>10001</v>
      </c>
      <c r="F1202" t="s">
        <v>93</v>
      </c>
      <c r="G1202" t="s">
        <v>90</v>
      </c>
      <c r="H1202" t="s">
        <v>10002</v>
      </c>
      <c r="I1202" t="s">
        <v>7862</v>
      </c>
      <c r="J1202" t="s">
        <v>158</v>
      </c>
      <c r="K1202" s="318"/>
      <c r="L1202">
        <v>46057</v>
      </c>
      <c r="M1202" s="319">
        <v>46066</v>
      </c>
      <c r="N1202" s="318"/>
      <c r="O1202" s="318"/>
      <c r="P1202" s="318"/>
      <c r="Q1202" s="319"/>
      <c r="R1202" s="318"/>
      <c r="AA1202" s="318" t="s">
        <v>199</v>
      </c>
      <c r="AB1202" s="318">
        <v>50053952</v>
      </c>
      <c r="AC1202" s="318" t="s">
        <v>44</v>
      </c>
      <c r="AD1202" t="s">
        <v>7660</v>
      </c>
      <c r="AE1202" s="318">
        <v>21</v>
      </c>
      <c r="AF1202" s="320">
        <v>92446</v>
      </c>
      <c r="AG1202" s="318">
        <v>10</v>
      </c>
      <c r="AH1202" s="320"/>
    </row>
    <row r="1203" spans="1:34">
      <c r="A1203" t="s">
        <v>3796</v>
      </c>
      <c r="B1203" s="1">
        <v>46038</v>
      </c>
      <c r="C1203">
        <v>1</v>
      </c>
      <c r="D1203">
        <v>520994</v>
      </c>
      <c r="E1203" t="s">
        <v>10003</v>
      </c>
      <c r="F1203" t="s">
        <v>93</v>
      </c>
      <c r="G1203" t="s">
        <v>90</v>
      </c>
      <c r="H1203" t="s">
        <v>10004</v>
      </c>
      <c r="I1203" t="s">
        <v>7704</v>
      </c>
      <c r="J1203" t="s">
        <v>158</v>
      </c>
      <c r="K1203" s="318"/>
      <c r="L1203">
        <v>46045</v>
      </c>
      <c r="M1203" s="319">
        <v>46056</v>
      </c>
      <c r="N1203" s="318"/>
      <c r="O1203" s="318"/>
      <c r="P1203" s="318"/>
      <c r="Q1203" s="319"/>
      <c r="R1203" s="318"/>
      <c r="AA1203" s="318" t="s">
        <v>199</v>
      </c>
      <c r="AB1203" s="318">
        <v>50053977</v>
      </c>
      <c r="AC1203" s="318" t="s">
        <v>44</v>
      </c>
      <c r="AD1203" t="s">
        <v>7660</v>
      </c>
      <c r="AE1203" s="318">
        <v>21</v>
      </c>
      <c r="AF1203" s="320">
        <v>112696</v>
      </c>
      <c r="AG1203" s="318">
        <v>30</v>
      </c>
      <c r="AH1203" s="320"/>
    </row>
    <row r="1204" spans="1:34">
      <c r="A1204" t="s">
        <v>3799</v>
      </c>
      <c r="B1204" s="1">
        <v>46038</v>
      </c>
      <c r="C1204">
        <v>1</v>
      </c>
      <c r="D1204">
        <v>520995</v>
      </c>
      <c r="E1204" t="s">
        <v>10005</v>
      </c>
      <c r="F1204" t="s">
        <v>6574</v>
      </c>
      <c r="G1204" t="s">
        <v>7841</v>
      </c>
      <c r="H1204" t="s">
        <v>10006</v>
      </c>
      <c r="I1204" t="s">
        <v>9232</v>
      </c>
      <c r="J1204" t="s">
        <v>158</v>
      </c>
      <c r="K1204" s="318"/>
      <c r="L1204">
        <v>46052</v>
      </c>
      <c r="M1204" s="319">
        <v>46062</v>
      </c>
      <c r="N1204" s="318"/>
      <c r="O1204" s="318"/>
      <c r="P1204" s="318"/>
      <c r="Q1204" s="319"/>
      <c r="R1204" s="318"/>
      <c r="AA1204" s="318"/>
      <c r="AB1204" s="318">
        <v>50053972</v>
      </c>
      <c r="AC1204" s="318" t="s">
        <v>43</v>
      </c>
      <c r="AE1204" s="318"/>
      <c r="AF1204" s="320"/>
      <c r="AG1204" s="318"/>
      <c r="AH1204" s="320"/>
    </row>
    <row r="1205" spans="1:34">
      <c r="A1205" t="s">
        <v>3802</v>
      </c>
      <c r="B1205" s="1">
        <v>46038</v>
      </c>
      <c r="C1205">
        <v>1</v>
      </c>
      <c r="D1205">
        <v>520996</v>
      </c>
      <c r="E1205" t="s">
        <v>10007</v>
      </c>
      <c r="F1205" t="s">
        <v>6574</v>
      </c>
      <c r="G1205" t="s">
        <v>7778</v>
      </c>
      <c r="H1205" t="s">
        <v>10008</v>
      </c>
      <c r="I1205" t="s">
        <v>9232</v>
      </c>
      <c r="J1205" t="s">
        <v>158</v>
      </c>
      <c r="K1205" s="318"/>
      <c r="L1205">
        <v>46044</v>
      </c>
      <c r="M1205" s="319">
        <v>46059</v>
      </c>
      <c r="N1205" s="318"/>
      <c r="O1205" s="318"/>
      <c r="P1205" s="318"/>
      <c r="Q1205" s="319"/>
      <c r="R1205" s="318"/>
      <c r="AA1205" s="318" t="s">
        <v>199</v>
      </c>
      <c r="AB1205" s="318">
        <v>50054000</v>
      </c>
      <c r="AC1205" s="318" t="s">
        <v>44</v>
      </c>
      <c r="AD1205" t="s">
        <v>7669</v>
      </c>
      <c r="AE1205" s="318">
        <v>48</v>
      </c>
      <c r="AF1205" s="320">
        <v>175334</v>
      </c>
      <c r="AG1205" s="318">
        <v>10</v>
      </c>
      <c r="AH1205" s="320"/>
    </row>
    <row r="1206" spans="1:34">
      <c r="A1206" t="s">
        <v>3804</v>
      </c>
      <c r="B1206" s="1">
        <v>46038</v>
      </c>
      <c r="C1206">
        <v>1</v>
      </c>
      <c r="D1206">
        <v>520997</v>
      </c>
      <c r="E1206" t="s">
        <v>10009</v>
      </c>
      <c r="F1206" t="s">
        <v>93</v>
      </c>
      <c r="G1206" t="s">
        <v>7860</v>
      </c>
      <c r="H1206" t="s">
        <v>10010</v>
      </c>
      <c r="I1206" t="s">
        <v>9425</v>
      </c>
      <c r="J1206" t="s">
        <v>1129</v>
      </c>
      <c r="K1206" s="318"/>
      <c r="L1206">
        <v>46044</v>
      </c>
      <c r="M1206" s="319">
        <v>46056</v>
      </c>
      <c r="N1206" s="318"/>
      <c r="O1206" s="318"/>
      <c r="P1206" s="318"/>
      <c r="Q1206" s="319"/>
      <c r="R1206" s="318"/>
      <c r="AA1206" s="318" t="s">
        <v>199</v>
      </c>
      <c r="AB1206" s="318">
        <v>50053094</v>
      </c>
      <c r="AC1206" s="318" t="s">
        <v>44</v>
      </c>
      <c r="AD1206" t="s">
        <v>7669</v>
      </c>
      <c r="AE1206" s="318">
        <v>23</v>
      </c>
      <c r="AF1206" s="320">
        <v>167398</v>
      </c>
      <c r="AG1206" s="318">
        <v>10</v>
      </c>
      <c r="AH1206" s="320"/>
    </row>
    <row r="1207" spans="1:34">
      <c r="A1207" t="s">
        <v>3805</v>
      </c>
      <c r="B1207" s="1">
        <v>46038</v>
      </c>
      <c r="C1207">
        <v>1</v>
      </c>
      <c r="D1207">
        <v>520998</v>
      </c>
      <c r="E1207" t="s">
        <v>10011</v>
      </c>
      <c r="F1207" t="s">
        <v>93</v>
      </c>
      <c r="H1207" t="s">
        <v>10012</v>
      </c>
      <c r="I1207" t="s">
        <v>7668</v>
      </c>
      <c r="J1207" t="s">
        <v>6260</v>
      </c>
      <c r="K1207" s="318"/>
      <c r="L1207"/>
      <c r="M1207" s="319" t="s">
        <v>534</v>
      </c>
      <c r="N1207" s="318"/>
      <c r="O1207" s="318"/>
      <c r="P1207" s="318"/>
      <c r="Q1207" s="319"/>
      <c r="R1207" s="318"/>
      <c r="AA1207" s="318"/>
      <c r="AB1207" s="318">
        <v>50054026</v>
      </c>
      <c r="AC1207" s="318" t="s">
        <v>43</v>
      </c>
      <c r="AE1207" s="318"/>
      <c r="AF1207" s="320"/>
      <c r="AG1207" s="318"/>
      <c r="AH1207" s="320"/>
    </row>
    <row r="1208" spans="1:34">
      <c r="A1208" t="s">
        <v>3826</v>
      </c>
      <c r="B1208" s="1">
        <v>46041</v>
      </c>
      <c r="C1208">
        <v>1</v>
      </c>
      <c r="D1208">
        <v>521005</v>
      </c>
      <c r="E1208" t="s">
        <v>8032</v>
      </c>
      <c r="F1208" t="s">
        <v>93</v>
      </c>
      <c r="G1208" t="s">
        <v>759</v>
      </c>
      <c r="H1208" t="s">
        <v>8033</v>
      </c>
      <c r="I1208" t="s">
        <v>93</v>
      </c>
      <c r="J1208" t="s">
        <v>1801</v>
      </c>
      <c r="K1208" s="318"/>
      <c r="L1208" t="s">
        <v>391</v>
      </c>
      <c r="M1208" s="319">
        <v>46041</v>
      </c>
      <c r="N1208" s="318"/>
      <c r="O1208" s="318"/>
      <c r="P1208" s="318"/>
      <c r="Q1208" s="319"/>
      <c r="R1208" s="318"/>
      <c r="AA1208" s="318" t="s">
        <v>182</v>
      </c>
      <c r="AB1208" s="318">
        <v>50054103</v>
      </c>
      <c r="AC1208" s="318" t="s">
        <v>35</v>
      </c>
      <c r="AD1208" t="s">
        <v>7660</v>
      </c>
      <c r="AE1208" s="318">
        <v>27</v>
      </c>
      <c r="AF1208" s="320">
        <v>43835</v>
      </c>
      <c r="AG1208" s="318"/>
      <c r="AH1208" s="320"/>
    </row>
    <row r="1209" spans="1:34">
      <c r="A1209" t="s">
        <v>3827</v>
      </c>
      <c r="B1209" s="1">
        <v>46041</v>
      </c>
      <c r="C1209">
        <v>1</v>
      </c>
      <c r="D1209">
        <v>521006</v>
      </c>
      <c r="E1209" t="s">
        <v>10013</v>
      </c>
      <c r="F1209" t="s">
        <v>6574</v>
      </c>
      <c r="G1209" t="s">
        <v>7666</v>
      </c>
      <c r="H1209" t="s">
        <v>10014</v>
      </c>
      <c r="I1209" t="s">
        <v>9303</v>
      </c>
      <c r="J1209" t="s">
        <v>158</v>
      </c>
      <c r="K1209" s="318"/>
      <c r="L1209">
        <v>46048</v>
      </c>
      <c r="M1209" s="319">
        <v>46066</v>
      </c>
      <c r="N1209" s="318"/>
      <c r="O1209" s="318"/>
      <c r="P1209" s="318"/>
      <c r="Q1209" s="319"/>
      <c r="R1209" s="318"/>
      <c r="AA1209" s="318" t="s">
        <v>199</v>
      </c>
      <c r="AB1209" s="318">
        <v>50054146</v>
      </c>
      <c r="AC1209" s="318" t="s">
        <v>44</v>
      </c>
      <c r="AD1209" t="s">
        <v>7669</v>
      </c>
      <c r="AE1209" s="318">
        <v>48</v>
      </c>
      <c r="AF1209" s="320">
        <v>203106</v>
      </c>
      <c r="AG1209" s="318">
        <v>39</v>
      </c>
      <c r="AH1209" s="320"/>
    </row>
    <row r="1210" spans="1:34">
      <c r="A1210" t="s">
        <v>3828</v>
      </c>
      <c r="B1210" s="1">
        <v>46041</v>
      </c>
      <c r="C1210">
        <v>1</v>
      </c>
      <c r="D1210">
        <v>521007</v>
      </c>
      <c r="E1210" t="s">
        <v>10015</v>
      </c>
      <c r="F1210" t="s">
        <v>6574</v>
      </c>
      <c r="G1210" t="s">
        <v>7860</v>
      </c>
      <c r="H1210" t="s">
        <v>10016</v>
      </c>
      <c r="I1210" t="s">
        <v>7834</v>
      </c>
      <c r="J1210" t="s">
        <v>158</v>
      </c>
      <c r="K1210" s="318"/>
      <c r="L1210">
        <v>46048</v>
      </c>
      <c r="M1210" s="319">
        <v>46056</v>
      </c>
      <c r="N1210" s="318"/>
      <c r="O1210" s="318"/>
      <c r="P1210" s="318"/>
      <c r="Q1210" s="319"/>
      <c r="R1210" s="318"/>
      <c r="AA1210" s="318" t="s">
        <v>199</v>
      </c>
      <c r="AB1210" s="318">
        <v>50054144</v>
      </c>
      <c r="AC1210" s="318" t="s">
        <v>44</v>
      </c>
      <c r="AD1210" t="s">
        <v>7669</v>
      </c>
      <c r="AE1210" s="318">
        <v>48</v>
      </c>
      <c r="AF1210" s="320">
        <v>187827</v>
      </c>
      <c r="AG1210" s="318">
        <v>35</v>
      </c>
      <c r="AH1210" s="320"/>
    </row>
    <row r="1211" spans="1:34">
      <c r="A1211" t="s">
        <v>3831</v>
      </c>
      <c r="B1211" s="1">
        <v>46041</v>
      </c>
      <c r="C1211">
        <v>1</v>
      </c>
      <c r="D1211">
        <v>521008</v>
      </c>
      <c r="E1211" t="s">
        <v>9209</v>
      </c>
      <c r="F1211" t="s">
        <v>93</v>
      </c>
      <c r="G1211" t="s">
        <v>752</v>
      </c>
      <c r="H1211" t="s">
        <v>9210</v>
      </c>
      <c r="I1211" t="s">
        <v>7690</v>
      </c>
      <c r="J1211" t="s">
        <v>8376</v>
      </c>
      <c r="K1211" s="318"/>
      <c r="L1211" t="s">
        <v>391</v>
      </c>
      <c r="M1211" s="319">
        <v>46042</v>
      </c>
      <c r="N1211" s="318"/>
      <c r="O1211" s="318"/>
      <c r="P1211" s="318"/>
      <c r="Q1211" s="319"/>
      <c r="R1211" s="318"/>
      <c r="AA1211" s="318" t="s">
        <v>182</v>
      </c>
      <c r="AB1211" s="318">
        <v>50054199</v>
      </c>
      <c r="AC1211" s="318" t="s">
        <v>35</v>
      </c>
      <c r="AD1211" t="s">
        <v>7660</v>
      </c>
      <c r="AE1211" s="318">
        <v>27</v>
      </c>
      <c r="AF1211" s="320">
        <v>19475</v>
      </c>
      <c r="AG1211" s="318"/>
      <c r="AH1211" s="320"/>
    </row>
    <row r="1212" spans="1:34">
      <c r="A1212" t="s">
        <v>3834</v>
      </c>
      <c r="B1212" s="1">
        <v>46041</v>
      </c>
      <c r="C1212">
        <v>1</v>
      </c>
      <c r="D1212">
        <v>521009</v>
      </c>
      <c r="E1212" t="s">
        <v>9405</v>
      </c>
      <c r="F1212" t="s">
        <v>93</v>
      </c>
      <c r="G1212" t="s">
        <v>752</v>
      </c>
      <c r="H1212" t="s">
        <v>9406</v>
      </c>
      <c r="I1212" t="s">
        <v>7668</v>
      </c>
      <c r="J1212" t="s">
        <v>8376</v>
      </c>
      <c r="K1212" s="318"/>
      <c r="L1212" t="s">
        <v>391</v>
      </c>
      <c r="M1212" s="319">
        <v>46042</v>
      </c>
      <c r="N1212" s="318"/>
      <c r="O1212" s="318"/>
      <c r="P1212" s="318"/>
      <c r="Q1212" s="319"/>
      <c r="R1212" s="318"/>
      <c r="AA1212" s="318" t="s">
        <v>182</v>
      </c>
      <c r="AB1212" s="318">
        <v>50054224</v>
      </c>
      <c r="AC1212" s="318" t="s">
        <v>35</v>
      </c>
      <c r="AD1212" t="s">
        <v>7660</v>
      </c>
      <c r="AE1212" s="318">
        <v>21</v>
      </c>
      <c r="AF1212" s="320">
        <v>16476</v>
      </c>
      <c r="AG1212" s="318"/>
      <c r="AH1212" s="320"/>
    </row>
    <row r="1213" spans="1:34">
      <c r="A1213" t="s">
        <v>3836</v>
      </c>
      <c r="B1213" s="1">
        <v>46041</v>
      </c>
      <c r="C1213">
        <v>1</v>
      </c>
      <c r="D1213">
        <v>521010</v>
      </c>
      <c r="E1213" t="s">
        <v>10017</v>
      </c>
      <c r="F1213" t="s">
        <v>93</v>
      </c>
      <c r="G1213" t="s">
        <v>7696</v>
      </c>
      <c r="H1213" t="s">
        <v>10018</v>
      </c>
      <c r="I1213" t="s">
        <v>7769</v>
      </c>
      <c r="J1213" t="s">
        <v>158</v>
      </c>
      <c r="K1213" s="318"/>
      <c r="L1213">
        <v>46052</v>
      </c>
      <c r="M1213" s="319">
        <v>46066</v>
      </c>
      <c r="N1213" s="318"/>
      <c r="O1213" s="318"/>
      <c r="P1213" s="318"/>
      <c r="Q1213" s="319"/>
      <c r="R1213" s="318"/>
      <c r="AA1213" s="318" t="s">
        <v>199</v>
      </c>
      <c r="AB1213" s="318">
        <v>50054192</v>
      </c>
      <c r="AC1213" s="318" t="s">
        <v>44</v>
      </c>
      <c r="AD1213" t="s">
        <v>7660</v>
      </c>
      <c r="AE1213" s="318">
        <v>21</v>
      </c>
      <c r="AF1213" s="320">
        <v>186218</v>
      </c>
      <c r="AG1213" s="318">
        <v>30</v>
      </c>
      <c r="AH1213" s="320"/>
    </row>
    <row r="1214" spans="1:34">
      <c r="A1214" t="s">
        <v>3839</v>
      </c>
      <c r="B1214" s="1">
        <v>46041</v>
      </c>
      <c r="C1214">
        <v>1</v>
      </c>
      <c r="D1214">
        <v>521011</v>
      </c>
      <c r="E1214" t="s">
        <v>10019</v>
      </c>
      <c r="F1214" t="s">
        <v>93</v>
      </c>
      <c r="G1214" t="s">
        <v>8346</v>
      </c>
      <c r="H1214" t="s">
        <v>10020</v>
      </c>
      <c r="I1214" t="s">
        <v>7769</v>
      </c>
      <c r="J1214" t="s">
        <v>158</v>
      </c>
      <c r="K1214" s="318"/>
      <c r="L1214">
        <v>46052</v>
      </c>
      <c r="M1214" s="319">
        <v>46059</v>
      </c>
      <c r="N1214" s="318"/>
      <c r="O1214" s="318"/>
      <c r="P1214" s="318"/>
      <c r="Q1214" s="319"/>
      <c r="R1214" s="318"/>
      <c r="AA1214" s="318" t="s">
        <v>199</v>
      </c>
      <c r="AB1214" s="318">
        <v>50054186</v>
      </c>
      <c r="AC1214" s="318" t="s">
        <v>44</v>
      </c>
      <c r="AD1214" t="s">
        <v>7660</v>
      </c>
      <c r="AE1214" s="318">
        <v>21</v>
      </c>
      <c r="AF1214" s="320">
        <v>139013</v>
      </c>
      <c r="AG1214" s="318">
        <v>10</v>
      </c>
      <c r="AH1214" s="320"/>
    </row>
    <row r="1215" spans="1:34">
      <c r="A1215" t="s">
        <v>3845</v>
      </c>
      <c r="B1215" s="1">
        <v>46042</v>
      </c>
      <c r="C1215">
        <v>1</v>
      </c>
      <c r="D1215">
        <v>521014</v>
      </c>
      <c r="E1215" t="s">
        <v>9552</v>
      </c>
      <c r="F1215" t="s">
        <v>6574</v>
      </c>
      <c r="G1215" t="s">
        <v>7727</v>
      </c>
      <c r="H1215" t="s">
        <v>9553</v>
      </c>
      <c r="I1215" t="s">
        <v>7834</v>
      </c>
      <c r="J1215" t="s">
        <v>3093</v>
      </c>
      <c r="K1215" s="318"/>
      <c r="L1215" t="s">
        <v>391</v>
      </c>
      <c r="M1215" s="319">
        <v>46050</v>
      </c>
      <c r="N1215" s="318"/>
      <c r="O1215" s="318"/>
      <c r="P1215" s="318"/>
      <c r="Q1215" s="319"/>
      <c r="R1215" s="318"/>
      <c r="AA1215" s="318" t="s">
        <v>199</v>
      </c>
      <c r="AB1215" s="318">
        <v>50054256</v>
      </c>
      <c r="AC1215" s="318" t="s">
        <v>44</v>
      </c>
      <c r="AD1215" t="s">
        <v>7669</v>
      </c>
      <c r="AE1215" s="318">
        <v>46</v>
      </c>
      <c r="AF1215" s="320">
        <v>43600</v>
      </c>
      <c r="AG1215" s="318"/>
      <c r="AH1215" s="320"/>
    </row>
    <row r="1216" spans="1:34">
      <c r="A1216" t="s">
        <v>3848</v>
      </c>
      <c r="B1216" s="1">
        <v>46042</v>
      </c>
      <c r="C1216">
        <v>1</v>
      </c>
      <c r="D1216">
        <v>521015</v>
      </c>
      <c r="E1216" t="s">
        <v>10021</v>
      </c>
      <c r="F1216" t="s">
        <v>93</v>
      </c>
      <c r="G1216" t="s">
        <v>8386</v>
      </c>
      <c r="H1216" t="s">
        <v>10022</v>
      </c>
      <c r="I1216" t="s">
        <v>7698</v>
      </c>
      <c r="J1216" t="s">
        <v>1801</v>
      </c>
      <c r="K1216" s="318"/>
      <c r="L1216" t="s">
        <v>391</v>
      </c>
      <c r="M1216" s="319">
        <v>46044</v>
      </c>
      <c r="N1216" s="318"/>
      <c r="O1216" s="318"/>
      <c r="P1216" s="318"/>
      <c r="Q1216" s="319"/>
      <c r="R1216" s="318"/>
      <c r="AA1216" s="318" t="s">
        <v>182</v>
      </c>
      <c r="AB1216" s="318">
        <v>50054249</v>
      </c>
      <c r="AC1216" s="318" t="s">
        <v>35</v>
      </c>
      <c r="AD1216" t="s">
        <v>7660</v>
      </c>
      <c r="AE1216" s="318">
        <v>20</v>
      </c>
      <c r="AF1216" s="320">
        <v>7946</v>
      </c>
      <c r="AG1216" s="318"/>
      <c r="AH1216" s="320"/>
    </row>
    <row r="1217" spans="1:34">
      <c r="A1217" t="s">
        <v>3851</v>
      </c>
      <c r="B1217" s="1">
        <v>46042</v>
      </c>
      <c r="C1217">
        <v>1</v>
      </c>
      <c r="D1217">
        <v>521016</v>
      </c>
      <c r="E1217" t="s">
        <v>10023</v>
      </c>
      <c r="F1217" t="s">
        <v>6574</v>
      </c>
      <c r="G1217" t="s">
        <v>58</v>
      </c>
      <c r="H1217" t="s">
        <v>10024</v>
      </c>
      <c r="I1217" t="s">
        <v>9303</v>
      </c>
      <c r="J1217" t="s">
        <v>158</v>
      </c>
      <c r="K1217" s="318"/>
      <c r="L1217">
        <v>46048</v>
      </c>
      <c r="M1217" s="319">
        <v>46059</v>
      </c>
      <c r="N1217" s="318"/>
      <c r="O1217" s="318"/>
      <c r="P1217" s="318"/>
      <c r="Q1217" s="319"/>
      <c r="R1217" s="318"/>
      <c r="AA1217" s="318" t="s">
        <v>199</v>
      </c>
      <c r="AB1217" s="318">
        <v>50054263</v>
      </c>
      <c r="AC1217" s="318" t="s">
        <v>44</v>
      </c>
      <c r="AD1217" t="s">
        <v>7669</v>
      </c>
      <c r="AE1217" s="318">
        <v>46</v>
      </c>
      <c r="AF1217" s="320">
        <v>194200</v>
      </c>
      <c r="AG1217" s="318">
        <v>37</v>
      </c>
      <c r="AH1217" s="320"/>
    </row>
    <row r="1218" spans="1:34">
      <c r="A1218" t="s">
        <v>3854</v>
      </c>
      <c r="B1218" s="1">
        <v>46042</v>
      </c>
      <c r="C1218">
        <v>1</v>
      </c>
      <c r="D1218">
        <v>521017</v>
      </c>
      <c r="E1218" t="s">
        <v>10025</v>
      </c>
      <c r="F1218" t="s">
        <v>6574</v>
      </c>
      <c r="G1218" t="s">
        <v>7778</v>
      </c>
      <c r="H1218" t="s">
        <v>10026</v>
      </c>
      <c r="I1218" t="s">
        <v>9303</v>
      </c>
      <c r="J1218" t="s">
        <v>158</v>
      </c>
      <c r="K1218" s="318"/>
      <c r="L1218">
        <v>46048</v>
      </c>
      <c r="M1218" s="319">
        <v>46059</v>
      </c>
      <c r="N1218" s="318"/>
      <c r="O1218" s="318"/>
      <c r="P1218" s="318"/>
      <c r="Q1218" s="319"/>
      <c r="R1218" s="318"/>
      <c r="AA1218" s="318" t="s">
        <v>199</v>
      </c>
      <c r="AB1218" s="318">
        <v>50054228</v>
      </c>
      <c r="AC1218" s="318" t="s">
        <v>44</v>
      </c>
      <c r="AD1218" t="s">
        <v>7669</v>
      </c>
      <c r="AE1218" s="318">
        <v>48</v>
      </c>
      <c r="AF1218" s="320">
        <v>227259</v>
      </c>
      <c r="AG1218" s="318">
        <v>104</v>
      </c>
      <c r="AH1218" s="320"/>
    </row>
    <row r="1219" spans="1:34">
      <c r="A1219" t="s">
        <v>3857</v>
      </c>
      <c r="B1219" s="1">
        <v>46042</v>
      </c>
      <c r="C1219">
        <v>1</v>
      </c>
      <c r="D1219">
        <v>521019</v>
      </c>
      <c r="E1219" t="s">
        <v>10027</v>
      </c>
      <c r="F1219" t="s">
        <v>93</v>
      </c>
      <c r="G1219" t="s">
        <v>7773</v>
      </c>
      <c r="H1219" t="s">
        <v>10028</v>
      </c>
      <c r="I1219" t="s">
        <v>9296</v>
      </c>
      <c r="J1219" t="s">
        <v>158</v>
      </c>
      <c r="K1219" s="318"/>
      <c r="L1219">
        <v>46051</v>
      </c>
      <c r="M1219" s="319">
        <v>46079</v>
      </c>
      <c r="N1219" s="318"/>
      <c r="O1219" s="318"/>
      <c r="P1219" s="318"/>
      <c r="Q1219" s="319"/>
      <c r="R1219" s="318"/>
      <c r="AA1219" s="318"/>
      <c r="AB1219" s="318">
        <v>50054270</v>
      </c>
      <c r="AC1219" s="318" t="s">
        <v>43</v>
      </c>
      <c r="AE1219" s="318"/>
      <c r="AF1219" s="320"/>
      <c r="AG1219" s="318"/>
      <c r="AH1219" s="320"/>
    </row>
    <row r="1220" spans="1:34">
      <c r="A1220" t="s">
        <v>3860</v>
      </c>
      <c r="B1220" s="1">
        <v>46042</v>
      </c>
      <c r="C1220">
        <v>1</v>
      </c>
      <c r="D1220">
        <v>521021</v>
      </c>
      <c r="E1220" t="s">
        <v>10029</v>
      </c>
      <c r="F1220" t="s">
        <v>93</v>
      </c>
      <c r="G1220" t="s">
        <v>752</v>
      </c>
      <c r="H1220" t="s">
        <v>10030</v>
      </c>
      <c r="I1220" t="s">
        <v>9223</v>
      </c>
      <c r="J1220" t="s">
        <v>158</v>
      </c>
      <c r="K1220" s="318"/>
      <c r="L1220">
        <v>46051</v>
      </c>
      <c r="M1220" s="319">
        <v>46066</v>
      </c>
      <c r="N1220" s="318"/>
      <c r="O1220" s="318"/>
      <c r="P1220" s="318"/>
      <c r="Q1220" s="319"/>
      <c r="R1220" s="318"/>
      <c r="AA1220" s="318" t="s">
        <v>199</v>
      </c>
      <c r="AB1220" s="318">
        <v>50054710</v>
      </c>
      <c r="AC1220" s="318" t="s">
        <v>44</v>
      </c>
      <c r="AD1220" t="s">
        <v>7660</v>
      </c>
      <c r="AE1220" s="318">
        <v>21</v>
      </c>
      <c r="AF1220" s="320">
        <v>197580</v>
      </c>
      <c r="AG1220" s="318">
        <v>22</v>
      </c>
      <c r="AH1220" s="320"/>
    </row>
    <row r="1221" spans="1:34">
      <c r="A1221" t="s">
        <v>3863</v>
      </c>
      <c r="B1221" s="1">
        <v>46042</v>
      </c>
      <c r="C1221">
        <v>1</v>
      </c>
      <c r="D1221">
        <v>521022</v>
      </c>
      <c r="E1221" t="s">
        <v>10031</v>
      </c>
      <c r="F1221" t="s">
        <v>6574</v>
      </c>
      <c r="G1221" t="s">
        <v>7666</v>
      </c>
      <c r="H1221" t="s">
        <v>10032</v>
      </c>
      <c r="I1221" t="s">
        <v>7834</v>
      </c>
      <c r="J1221" t="s">
        <v>158</v>
      </c>
      <c r="K1221" s="318"/>
      <c r="L1221">
        <v>46048</v>
      </c>
      <c r="M1221" s="319">
        <v>46063</v>
      </c>
      <c r="N1221" s="318"/>
      <c r="O1221" s="318"/>
      <c r="P1221" s="318"/>
      <c r="Q1221" s="319"/>
      <c r="R1221" s="318"/>
      <c r="AA1221" s="318" t="s">
        <v>199</v>
      </c>
      <c r="AB1221" s="318">
        <v>50054354</v>
      </c>
      <c r="AC1221" s="318" t="s">
        <v>44</v>
      </c>
      <c r="AD1221" t="s">
        <v>7669</v>
      </c>
      <c r="AE1221" s="318">
        <v>46</v>
      </c>
      <c r="AF1221" s="320">
        <v>222626</v>
      </c>
      <c r="AG1221" s="318">
        <v>74</v>
      </c>
      <c r="AH1221" s="320"/>
    </row>
    <row r="1222" spans="1:34">
      <c r="A1222" t="s">
        <v>3866</v>
      </c>
      <c r="B1222" s="1">
        <v>46042</v>
      </c>
      <c r="C1222">
        <v>1</v>
      </c>
      <c r="D1222">
        <v>521023</v>
      </c>
      <c r="E1222" t="s">
        <v>10033</v>
      </c>
      <c r="F1222" t="s">
        <v>93</v>
      </c>
      <c r="G1222" t="s">
        <v>7773</v>
      </c>
      <c r="H1222" t="s">
        <v>10034</v>
      </c>
      <c r="I1222" t="s">
        <v>9223</v>
      </c>
      <c r="J1222" t="s">
        <v>158</v>
      </c>
      <c r="K1222" s="318"/>
      <c r="L1222">
        <v>46051</v>
      </c>
      <c r="M1222" s="319">
        <v>46069</v>
      </c>
      <c r="N1222" s="318"/>
      <c r="O1222" s="318"/>
      <c r="P1222" s="318"/>
      <c r="Q1222" s="319"/>
      <c r="R1222" s="318"/>
      <c r="AA1222" s="318"/>
      <c r="AB1222" s="318">
        <v>50054526</v>
      </c>
      <c r="AC1222" s="318" t="s">
        <v>43</v>
      </c>
      <c r="AE1222" s="318"/>
      <c r="AF1222" s="320"/>
      <c r="AG1222" s="318"/>
      <c r="AH1222" s="320"/>
    </row>
    <row r="1223" spans="1:34">
      <c r="A1223" t="s">
        <v>3869</v>
      </c>
      <c r="B1223" s="1">
        <v>46043</v>
      </c>
      <c r="C1223">
        <v>1</v>
      </c>
      <c r="D1223">
        <v>521024</v>
      </c>
      <c r="E1223" t="s">
        <v>10035</v>
      </c>
      <c r="F1223" t="s">
        <v>93</v>
      </c>
      <c r="G1223" t="s">
        <v>759</v>
      </c>
      <c r="H1223" t="s">
        <v>10036</v>
      </c>
      <c r="I1223" t="s">
        <v>9345</v>
      </c>
      <c r="J1223" t="s">
        <v>158</v>
      </c>
      <c r="K1223" s="318"/>
      <c r="L1223">
        <v>46051</v>
      </c>
      <c r="M1223" s="319">
        <v>46065</v>
      </c>
      <c r="N1223" s="318"/>
      <c r="O1223" s="318"/>
      <c r="P1223" s="318"/>
      <c r="Q1223" s="319"/>
      <c r="R1223" s="318"/>
      <c r="AA1223" s="318" t="s">
        <v>199</v>
      </c>
      <c r="AB1223" s="318">
        <v>50054863</v>
      </c>
      <c r="AC1223" s="318" t="s">
        <v>44</v>
      </c>
      <c r="AD1223" t="s">
        <v>7660</v>
      </c>
      <c r="AE1223" s="318">
        <v>21</v>
      </c>
      <c r="AF1223" s="320">
        <v>167305</v>
      </c>
      <c r="AG1223" s="318">
        <v>10</v>
      </c>
      <c r="AH1223" s="320"/>
    </row>
    <row r="1224" spans="1:34">
      <c r="A1224" t="s">
        <v>3872</v>
      </c>
      <c r="B1224" s="1">
        <v>46043</v>
      </c>
      <c r="C1224">
        <v>1</v>
      </c>
      <c r="D1224">
        <v>521025</v>
      </c>
      <c r="E1224" t="s">
        <v>10037</v>
      </c>
      <c r="F1224" t="s">
        <v>93</v>
      </c>
      <c r="G1224" t="s">
        <v>7661</v>
      </c>
      <c r="H1224" t="s">
        <v>7658</v>
      </c>
      <c r="I1224" t="s">
        <v>7658</v>
      </c>
      <c r="J1224" t="s">
        <v>1801</v>
      </c>
      <c r="K1224" s="318"/>
      <c r="L1224" t="s">
        <v>391</v>
      </c>
      <c r="M1224" s="319">
        <v>46073</v>
      </c>
      <c r="N1224" s="318"/>
      <c r="O1224" s="318"/>
      <c r="P1224" s="318"/>
      <c r="Q1224" s="319"/>
      <c r="R1224" s="318"/>
      <c r="AA1224" s="318"/>
      <c r="AB1224" s="318">
        <v>50054508</v>
      </c>
      <c r="AC1224" s="318" t="s">
        <v>43</v>
      </c>
      <c r="AE1224" s="318"/>
      <c r="AF1224" s="320"/>
      <c r="AG1224" s="318"/>
      <c r="AH1224" s="320"/>
    </row>
    <row r="1225" spans="1:34">
      <c r="A1225" t="s">
        <v>3873</v>
      </c>
      <c r="B1225" s="1">
        <v>46043</v>
      </c>
      <c r="C1225">
        <v>1</v>
      </c>
      <c r="D1225">
        <v>521026</v>
      </c>
      <c r="E1225" t="s">
        <v>7927</v>
      </c>
      <c r="F1225" t="s">
        <v>93</v>
      </c>
      <c r="G1225" t="s">
        <v>7860</v>
      </c>
      <c r="H1225" t="s">
        <v>10038</v>
      </c>
      <c r="I1225" t="s">
        <v>7690</v>
      </c>
      <c r="J1225" t="s">
        <v>151</v>
      </c>
      <c r="K1225" s="318"/>
      <c r="L1225" t="s">
        <v>391</v>
      </c>
      <c r="M1225" s="319">
        <v>46050</v>
      </c>
      <c r="N1225" s="318"/>
      <c r="O1225" s="318"/>
      <c r="P1225" s="318"/>
      <c r="Q1225" s="319"/>
      <c r="R1225" s="318"/>
      <c r="AA1225" s="318" t="s">
        <v>199</v>
      </c>
      <c r="AB1225" s="318">
        <v>50054507</v>
      </c>
      <c r="AC1225" s="318" t="s">
        <v>44</v>
      </c>
      <c r="AD1225" t="s">
        <v>7669</v>
      </c>
      <c r="AE1225" s="318">
        <v>27</v>
      </c>
      <c r="AF1225" s="320">
        <v>62504</v>
      </c>
      <c r="AG1225" s="318"/>
      <c r="AH1225" s="320"/>
    </row>
    <row r="1226" spans="1:34">
      <c r="A1226" t="s">
        <v>3876</v>
      </c>
      <c r="B1226" s="1">
        <v>46043</v>
      </c>
      <c r="C1226">
        <v>1</v>
      </c>
      <c r="D1226">
        <v>521027</v>
      </c>
      <c r="E1226" t="s">
        <v>10039</v>
      </c>
      <c r="F1226" t="s">
        <v>93</v>
      </c>
      <c r="G1226" t="s">
        <v>7696</v>
      </c>
      <c r="H1226" t="s">
        <v>10040</v>
      </c>
      <c r="I1226" t="s">
        <v>7721</v>
      </c>
      <c r="J1226" t="s">
        <v>1801</v>
      </c>
      <c r="K1226" s="318"/>
      <c r="L1226" t="s">
        <v>391</v>
      </c>
      <c r="M1226" s="319">
        <v>46048</v>
      </c>
      <c r="N1226" s="318"/>
      <c r="O1226" s="318"/>
      <c r="P1226" s="318"/>
      <c r="Q1226" s="319"/>
      <c r="R1226" s="318"/>
      <c r="AA1226" s="318" t="s">
        <v>182</v>
      </c>
      <c r="AB1226" s="318">
        <v>50054491</v>
      </c>
      <c r="AC1226" s="318" t="s">
        <v>35</v>
      </c>
      <c r="AD1226" t="s">
        <v>7660</v>
      </c>
      <c r="AE1226" s="318">
        <v>27</v>
      </c>
      <c r="AF1226" s="320">
        <v>29992</v>
      </c>
      <c r="AG1226" s="318"/>
      <c r="AH1226" s="320"/>
    </row>
    <row r="1227" spans="1:34">
      <c r="A1227" t="s">
        <v>3879</v>
      </c>
      <c r="B1227" s="1">
        <v>46044</v>
      </c>
      <c r="C1227">
        <v>1</v>
      </c>
      <c r="D1227">
        <v>521028</v>
      </c>
      <c r="F1227" t="s">
        <v>43</v>
      </c>
      <c r="G1227" t="s">
        <v>7778</v>
      </c>
      <c r="H1227" t="s">
        <v>10041</v>
      </c>
      <c r="I1227" t="s">
        <v>9355</v>
      </c>
      <c r="J1227" t="s">
        <v>3641</v>
      </c>
      <c r="K1227" s="318"/>
      <c r="L1227" t="s">
        <v>391</v>
      </c>
      <c r="M1227" s="319">
        <v>46057</v>
      </c>
      <c r="N1227" s="318"/>
      <c r="O1227" s="318"/>
      <c r="P1227" s="318"/>
      <c r="Q1227" s="319"/>
      <c r="R1227" s="318"/>
      <c r="AA1227" s="318" t="s">
        <v>199</v>
      </c>
      <c r="AB1227" s="318">
        <v>50054612</v>
      </c>
      <c r="AC1227" s="318" t="s">
        <v>44</v>
      </c>
      <c r="AD1227" t="s">
        <v>7669</v>
      </c>
      <c r="AE1227" s="318">
        <v>46</v>
      </c>
      <c r="AF1227" s="320">
        <v>49370</v>
      </c>
      <c r="AG1227" s="318"/>
      <c r="AH1227" s="320"/>
    </row>
    <row r="1228" spans="1:34">
      <c r="A1228" t="s">
        <v>3881</v>
      </c>
      <c r="B1228" s="1">
        <v>46044</v>
      </c>
      <c r="C1228">
        <v>1</v>
      </c>
      <c r="D1228">
        <v>521029</v>
      </c>
      <c r="E1228" t="s">
        <v>10042</v>
      </c>
      <c r="F1228" t="s">
        <v>6574</v>
      </c>
      <c r="G1228" t="s">
        <v>58</v>
      </c>
      <c r="H1228" t="s">
        <v>10043</v>
      </c>
      <c r="I1228" t="s">
        <v>9303</v>
      </c>
      <c r="J1228" t="s">
        <v>158</v>
      </c>
      <c r="K1228" s="318"/>
      <c r="L1228">
        <v>46044</v>
      </c>
      <c r="M1228" s="319">
        <v>46055</v>
      </c>
      <c r="N1228" s="318"/>
      <c r="O1228" s="318"/>
      <c r="P1228" s="318"/>
      <c r="Q1228" s="319"/>
      <c r="R1228" s="318"/>
      <c r="AA1228" s="318" t="s">
        <v>199</v>
      </c>
      <c r="AB1228" s="318">
        <v>50054582</v>
      </c>
      <c r="AC1228" s="318" t="s">
        <v>44</v>
      </c>
      <c r="AD1228" t="s">
        <v>7669</v>
      </c>
      <c r="AE1228" s="318">
        <v>48</v>
      </c>
      <c r="AF1228" s="320">
        <v>205474</v>
      </c>
      <c r="AG1228" s="318">
        <v>37</v>
      </c>
      <c r="AH1228" s="320"/>
    </row>
    <row r="1229" spans="1:34">
      <c r="A1229" t="s">
        <v>3884</v>
      </c>
      <c r="B1229" s="1">
        <v>46045</v>
      </c>
      <c r="C1229">
        <v>1</v>
      </c>
      <c r="D1229">
        <v>521030</v>
      </c>
      <c r="E1229" t="s">
        <v>10044</v>
      </c>
      <c r="F1229" t="s">
        <v>93</v>
      </c>
      <c r="G1229" t="s">
        <v>8386</v>
      </c>
      <c r="H1229" t="s">
        <v>10045</v>
      </c>
      <c r="I1229" t="s">
        <v>7704</v>
      </c>
      <c r="J1229" t="s">
        <v>158</v>
      </c>
      <c r="K1229" s="318"/>
      <c r="L1229">
        <v>46057</v>
      </c>
      <c r="M1229" s="319">
        <v>46071</v>
      </c>
      <c r="N1229" s="318"/>
      <c r="O1229" s="318"/>
      <c r="P1229" s="318"/>
      <c r="Q1229" s="319"/>
      <c r="R1229" s="318"/>
      <c r="AA1229" s="318" t="s">
        <v>199</v>
      </c>
      <c r="AB1229" s="318">
        <v>50054635</v>
      </c>
      <c r="AC1229" s="318" t="s">
        <v>44</v>
      </c>
      <c r="AD1229" t="s">
        <v>7660</v>
      </c>
      <c r="AE1229" s="318">
        <v>21</v>
      </c>
      <c r="AF1229" s="320">
        <v>92717</v>
      </c>
      <c r="AG1229" s="318">
        <v>10</v>
      </c>
      <c r="AH1229" s="320"/>
    </row>
    <row r="1230" spans="1:34">
      <c r="A1230" t="s">
        <v>3886</v>
      </c>
      <c r="B1230" s="1">
        <v>46045</v>
      </c>
      <c r="C1230">
        <v>1</v>
      </c>
      <c r="D1230">
        <v>521031</v>
      </c>
      <c r="E1230" t="s">
        <v>10046</v>
      </c>
      <c r="F1230" t="s">
        <v>93</v>
      </c>
      <c r="G1230" t="s">
        <v>8346</v>
      </c>
      <c r="H1230" t="s">
        <v>10047</v>
      </c>
      <c r="I1230" t="s">
        <v>7704</v>
      </c>
      <c r="J1230" t="s">
        <v>158</v>
      </c>
      <c r="K1230" s="318"/>
      <c r="L1230">
        <v>46057</v>
      </c>
      <c r="M1230" s="319">
        <v>46069</v>
      </c>
      <c r="N1230" s="318"/>
      <c r="O1230" s="318"/>
      <c r="P1230" s="318"/>
      <c r="Q1230" s="319"/>
      <c r="R1230" s="318"/>
      <c r="AA1230" s="318" t="s">
        <v>199</v>
      </c>
      <c r="AB1230" s="318">
        <v>50054643</v>
      </c>
      <c r="AC1230" s="318" t="s">
        <v>44</v>
      </c>
      <c r="AD1230" t="s">
        <v>7660</v>
      </c>
      <c r="AE1230" s="318">
        <v>21</v>
      </c>
      <c r="AF1230" s="320">
        <v>95832</v>
      </c>
      <c r="AG1230" s="318">
        <v>10</v>
      </c>
      <c r="AH1230" s="320"/>
    </row>
    <row r="1231" spans="1:34">
      <c r="A1231" t="s">
        <v>3892</v>
      </c>
      <c r="B1231" s="1">
        <v>46045</v>
      </c>
      <c r="C1231">
        <v>1</v>
      </c>
      <c r="D1231">
        <v>521033</v>
      </c>
      <c r="E1231" t="s">
        <v>10048</v>
      </c>
      <c r="F1231" t="s">
        <v>93</v>
      </c>
      <c r="G1231" t="s">
        <v>7727</v>
      </c>
      <c r="H1231" t="s">
        <v>10049</v>
      </c>
      <c r="I1231" t="s">
        <v>9381</v>
      </c>
      <c r="J1231" t="s">
        <v>158</v>
      </c>
      <c r="K1231" s="318"/>
      <c r="L1231">
        <v>46058</v>
      </c>
      <c r="M1231" s="319">
        <v>46070</v>
      </c>
      <c r="N1231" s="318"/>
      <c r="O1231" s="318"/>
      <c r="P1231" s="318"/>
      <c r="Q1231" s="319"/>
      <c r="R1231" s="318"/>
      <c r="AA1231" s="318"/>
      <c r="AB1231" s="318">
        <v>50054788</v>
      </c>
      <c r="AC1231" s="318" t="s">
        <v>43</v>
      </c>
      <c r="AE1231" s="318"/>
      <c r="AF1231" s="320"/>
      <c r="AG1231" s="318"/>
      <c r="AH1231" s="320"/>
    </row>
    <row r="1232" spans="1:34">
      <c r="A1232" t="s">
        <v>3896</v>
      </c>
      <c r="B1232" s="1">
        <v>46048</v>
      </c>
      <c r="C1232">
        <v>1</v>
      </c>
      <c r="D1232">
        <v>521035</v>
      </c>
      <c r="E1232" t="s">
        <v>9280</v>
      </c>
      <c r="F1232" t="s">
        <v>6574</v>
      </c>
      <c r="G1232" t="s">
        <v>7778</v>
      </c>
      <c r="H1232" t="s">
        <v>9281</v>
      </c>
      <c r="I1232" t="s">
        <v>9232</v>
      </c>
      <c r="J1232" t="s">
        <v>8376</v>
      </c>
      <c r="K1232" s="318"/>
      <c r="L1232" t="s">
        <v>391</v>
      </c>
      <c r="M1232" s="319">
        <v>46048</v>
      </c>
      <c r="N1232" s="318"/>
      <c r="O1232" s="318"/>
      <c r="P1232" s="318"/>
      <c r="Q1232" s="319"/>
      <c r="R1232" s="318"/>
      <c r="AA1232" s="318" t="s">
        <v>199</v>
      </c>
      <c r="AB1232" s="318">
        <v>50054891</v>
      </c>
      <c r="AC1232" s="318" t="s">
        <v>44</v>
      </c>
      <c r="AD1232" t="s">
        <v>7669</v>
      </c>
      <c r="AE1232" s="318">
        <v>46</v>
      </c>
      <c r="AF1232" s="320">
        <v>8452</v>
      </c>
      <c r="AG1232" s="318"/>
      <c r="AH1232" s="320"/>
    </row>
    <row r="1233" spans="1:34">
      <c r="A1233" t="s">
        <v>3899</v>
      </c>
      <c r="B1233" s="1">
        <v>46048</v>
      </c>
      <c r="C1233">
        <v>1</v>
      </c>
      <c r="D1233">
        <v>521036</v>
      </c>
      <c r="E1233" t="s">
        <v>10050</v>
      </c>
      <c r="F1233" t="s">
        <v>93</v>
      </c>
      <c r="G1233" t="s">
        <v>752</v>
      </c>
      <c r="H1233" t="s">
        <v>10051</v>
      </c>
      <c r="I1233" t="s">
        <v>9412</v>
      </c>
      <c r="J1233" t="s">
        <v>1129</v>
      </c>
      <c r="K1233" s="318"/>
      <c r="L1233">
        <v>46063</v>
      </c>
      <c r="M1233" s="319">
        <v>46070</v>
      </c>
      <c r="N1233" s="318"/>
      <c r="O1233" s="318"/>
      <c r="P1233" s="318"/>
      <c r="Q1233" s="319"/>
      <c r="R1233" s="318"/>
      <c r="AA1233" s="318" t="s">
        <v>199</v>
      </c>
      <c r="AB1233" s="318">
        <v>50054910</v>
      </c>
      <c r="AC1233" s="318" t="s">
        <v>44</v>
      </c>
      <c r="AD1233" t="s">
        <v>7660</v>
      </c>
      <c r="AE1233" s="318">
        <v>23</v>
      </c>
      <c r="AF1233" s="320">
        <v>194710</v>
      </c>
      <c r="AG1233" s="318">
        <v>17</v>
      </c>
      <c r="AH1233" s="320"/>
    </row>
    <row r="1234" spans="1:34">
      <c r="A1234" t="s">
        <v>3903</v>
      </c>
      <c r="B1234" s="1">
        <v>46048</v>
      </c>
      <c r="C1234">
        <v>1</v>
      </c>
      <c r="D1234">
        <v>521037</v>
      </c>
      <c r="E1234" t="s">
        <v>10052</v>
      </c>
      <c r="F1234" t="s">
        <v>6574</v>
      </c>
      <c r="G1234" t="s">
        <v>7860</v>
      </c>
      <c r="H1234" t="s">
        <v>10053</v>
      </c>
      <c r="I1234" t="s">
        <v>9303</v>
      </c>
      <c r="J1234" t="s">
        <v>158</v>
      </c>
      <c r="K1234" s="318"/>
      <c r="L1234">
        <v>46057</v>
      </c>
      <c r="M1234" s="319">
        <v>46065</v>
      </c>
      <c r="N1234" s="318"/>
      <c r="O1234" s="318"/>
      <c r="P1234" s="318"/>
      <c r="Q1234" s="319"/>
      <c r="R1234" s="318"/>
      <c r="AA1234" s="318" t="s">
        <v>199</v>
      </c>
      <c r="AB1234" s="318">
        <v>50054985</v>
      </c>
      <c r="AC1234" s="318" t="s">
        <v>44</v>
      </c>
      <c r="AD1234" t="s">
        <v>7669</v>
      </c>
      <c r="AE1234" s="318">
        <v>46</v>
      </c>
      <c r="AF1234" s="320">
        <v>186775</v>
      </c>
      <c r="AG1234" s="318">
        <v>18</v>
      </c>
      <c r="AH1234" s="320"/>
    </row>
    <row r="1235" spans="1:34">
      <c r="A1235" t="s">
        <v>3907</v>
      </c>
      <c r="B1235" s="1">
        <v>46048</v>
      </c>
      <c r="C1235">
        <v>1</v>
      </c>
      <c r="D1235">
        <v>521039</v>
      </c>
      <c r="E1235" t="s">
        <v>10054</v>
      </c>
      <c r="F1235" t="s">
        <v>93</v>
      </c>
      <c r="G1235" t="s">
        <v>7661</v>
      </c>
      <c r="H1235" t="s">
        <v>10055</v>
      </c>
      <c r="I1235" t="s">
        <v>7690</v>
      </c>
      <c r="J1235" t="s">
        <v>1801</v>
      </c>
      <c r="K1235" s="318"/>
      <c r="L1235" t="s">
        <v>391</v>
      </c>
      <c r="M1235" s="319">
        <v>46050</v>
      </c>
      <c r="N1235" s="318"/>
      <c r="O1235" s="318"/>
      <c r="P1235" s="318"/>
      <c r="Q1235" s="319"/>
      <c r="R1235" s="318"/>
      <c r="AA1235" s="318" t="s">
        <v>182</v>
      </c>
      <c r="AB1235" s="318">
        <v>50054968</v>
      </c>
      <c r="AC1235" s="318" t="s">
        <v>35</v>
      </c>
      <c r="AD1235" t="s">
        <v>7660</v>
      </c>
      <c r="AE1235" s="318">
        <v>24</v>
      </c>
      <c r="AF1235" s="320">
        <v>10770</v>
      </c>
      <c r="AG1235" s="318"/>
      <c r="AH1235" s="320"/>
    </row>
    <row r="1236" spans="1:34">
      <c r="A1236" t="s">
        <v>3910</v>
      </c>
      <c r="B1236" s="1">
        <v>46048</v>
      </c>
      <c r="C1236">
        <v>1</v>
      </c>
      <c r="D1236">
        <v>521040</v>
      </c>
      <c r="E1236" t="s">
        <v>10056</v>
      </c>
      <c r="F1236" t="s">
        <v>93</v>
      </c>
      <c r="G1236" t="s">
        <v>90</v>
      </c>
      <c r="H1236" t="s">
        <v>10057</v>
      </c>
      <c r="I1236" t="s">
        <v>9681</v>
      </c>
      <c r="J1236" t="s">
        <v>158</v>
      </c>
      <c r="K1236" s="318"/>
      <c r="L1236">
        <v>46063</v>
      </c>
      <c r="M1236" s="319">
        <v>46071</v>
      </c>
      <c r="N1236" s="318"/>
      <c r="O1236" s="318"/>
      <c r="P1236" s="318"/>
      <c r="Q1236" s="319"/>
      <c r="R1236" s="318"/>
      <c r="AA1236" s="318" t="s">
        <v>199</v>
      </c>
      <c r="AB1236" s="318">
        <v>50055282</v>
      </c>
      <c r="AC1236" s="318" t="s">
        <v>44</v>
      </c>
      <c r="AD1236" t="s">
        <v>7660</v>
      </c>
      <c r="AE1236" s="318">
        <v>21</v>
      </c>
      <c r="AF1236" s="320">
        <v>232907</v>
      </c>
      <c r="AG1236" s="318">
        <v>43</v>
      </c>
      <c r="AH1236" s="320"/>
    </row>
    <row r="1237" spans="1:34">
      <c r="A1237" t="s">
        <v>3913</v>
      </c>
      <c r="B1237" s="1">
        <v>46049</v>
      </c>
      <c r="C1237">
        <v>1</v>
      </c>
      <c r="D1237">
        <v>521041</v>
      </c>
      <c r="E1237" t="s">
        <v>10058</v>
      </c>
      <c r="F1237" t="s">
        <v>93</v>
      </c>
      <c r="G1237" t="s">
        <v>7778</v>
      </c>
      <c r="H1237" t="s">
        <v>10059</v>
      </c>
      <c r="I1237" t="s">
        <v>9446</v>
      </c>
      <c r="J1237" t="s">
        <v>158</v>
      </c>
      <c r="K1237" s="318"/>
      <c r="L1237">
        <v>46052</v>
      </c>
      <c r="M1237" s="319">
        <v>46056</v>
      </c>
      <c r="N1237" s="318"/>
      <c r="O1237" s="318"/>
      <c r="P1237" s="318"/>
      <c r="Q1237" s="319"/>
      <c r="R1237" s="318"/>
      <c r="AA1237" s="318" t="s">
        <v>199</v>
      </c>
      <c r="AB1237" s="318">
        <v>50055057</v>
      </c>
      <c r="AC1237" s="318" t="s">
        <v>44</v>
      </c>
      <c r="AD1237" t="s">
        <v>7669</v>
      </c>
      <c r="AE1237" s="318">
        <v>20</v>
      </c>
      <c r="AF1237" s="320">
        <v>167741</v>
      </c>
      <c r="AG1237" s="318">
        <v>13</v>
      </c>
      <c r="AH1237" s="320"/>
    </row>
    <row r="1238" spans="1:34">
      <c r="A1238" t="s">
        <v>3916</v>
      </c>
      <c r="B1238" s="1">
        <v>46049</v>
      </c>
      <c r="C1238">
        <v>1</v>
      </c>
      <c r="D1238">
        <v>521042</v>
      </c>
      <c r="E1238" t="s">
        <v>10060</v>
      </c>
      <c r="F1238" t="s">
        <v>6574</v>
      </c>
      <c r="G1238" t="s">
        <v>7860</v>
      </c>
      <c r="H1238" t="s">
        <v>10061</v>
      </c>
      <c r="I1238" t="s">
        <v>9303</v>
      </c>
      <c r="J1238" t="s">
        <v>158</v>
      </c>
      <c r="K1238" s="318"/>
      <c r="L1238">
        <v>46057</v>
      </c>
      <c r="M1238" s="319">
        <v>46080</v>
      </c>
      <c r="N1238" s="318"/>
      <c r="O1238" s="318"/>
      <c r="P1238" s="318"/>
      <c r="Q1238" s="319"/>
      <c r="R1238" s="318"/>
      <c r="AA1238" s="318"/>
      <c r="AB1238" s="318">
        <v>50055085</v>
      </c>
      <c r="AC1238" s="318" t="s">
        <v>43</v>
      </c>
      <c r="AE1238" s="318"/>
      <c r="AF1238" s="320"/>
      <c r="AG1238" s="318"/>
      <c r="AH1238" s="320"/>
    </row>
    <row r="1239" spans="1:34">
      <c r="A1239" t="s">
        <v>3919</v>
      </c>
      <c r="B1239" s="1">
        <v>46049</v>
      </c>
      <c r="C1239">
        <v>1</v>
      </c>
      <c r="D1239">
        <v>521043</v>
      </c>
      <c r="E1239" t="s">
        <v>9721</v>
      </c>
      <c r="F1239" t="s">
        <v>6574</v>
      </c>
      <c r="G1239" t="s">
        <v>58</v>
      </c>
      <c r="H1239" t="s">
        <v>9722</v>
      </c>
      <c r="I1239" t="s">
        <v>9355</v>
      </c>
      <c r="J1239" t="s">
        <v>3093</v>
      </c>
      <c r="K1239" s="318"/>
      <c r="L1239" t="s">
        <v>391</v>
      </c>
      <c r="M1239" s="319">
        <v>46051</v>
      </c>
      <c r="N1239" s="318"/>
      <c r="O1239" s="318"/>
      <c r="P1239" s="318"/>
      <c r="Q1239" s="319"/>
      <c r="R1239" s="318"/>
      <c r="AA1239" s="318" t="s">
        <v>199</v>
      </c>
      <c r="AB1239" s="318">
        <v>50055122</v>
      </c>
      <c r="AC1239" s="318" t="s">
        <v>44</v>
      </c>
      <c r="AD1239" t="s">
        <v>7669</v>
      </c>
      <c r="AE1239" s="318">
        <v>46</v>
      </c>
      <c r="AF1239" s="320">
        <v>10360</v>
      </c>
      <c r="AG1239" s="318"/>
      <c r="AH1239" s="320"/>
    </row>
    <row r="1240" spans="1:34">
      <c r="A1240" t="s">
        <v>3922</v>
      </c>
      <c r="B1240" s="1">
        <v>46049</v>
      </c>
      <c r="C1240">
        <v>1</v>
      </c>
      <c r="D1240">
        <v>521044</v>
      </c>
      <c r="E1240" t="s">
        <v>10062</v>
      </c>
      <c r="F1240" t="s">
        <v>93</v>
      </c>
      <c r="G1240" t="s">
        <v>7661</v>
      </c>
      <c r="H1240" t="s">
        <v>10063</v>
      </c>
      <c r="I1240" t="s">
        <v>7704</v>
      </c>
      <c r="J1240" t="s">
        <v>1801</v>
      </c>
      <c r="K1240" s="318"/>
      <c r="L1240" t="s">
        <v>391</v>
      </c>
      <c r="M1240" s="319">
        <v>46052</v>
      </c>
      <c r="N1240" s="318"/>
      <c r="O1240" s="318"/>
      <c r="P1240" s="318"/>
      <c r="Q1240" s="319"/>
      <c r="R1240" s="318"/>
      <c r="AA1240" s="318" t="s">
        <v>199</v>
      </c>
      <c r="AB1240" s="318">
        <v>50055102</v>
      </c>
      <c r="AC1240" s="318" t="s">
        <v>44</v>
      </c>
      <c r="AD1240" t="s">
        <v>7660</v>
      </c>
      <c r="AE1240" s="318">
        <v>24</v>
      </c>
      <c r="AF1240" s="320">
        <v>4788</v>
      </c>
      <c r="AG1240" s="318"/>
      <c r="AH1240" s="320"/>
    </row>
    <row r="1241" spans="1:34">
      <c r="A1241" t="s">
        <v>3925</v>
      </c>
      <c r="B1241" s="1">
        <v>46049</v>
      </c>
      <c r="C1241">
        <v>1</v>
      </c>
      <c r="D1241">
        <v>521045</v>
      </c>
      <c r="E1241" t="s">
        <v>10064</v>
      </c>
      <c r="F1241" t="s">
        <v>93</v>
      </c>
      <c r="G1241" t="s">
        <v>90</v>
      </c>
      <c r="H1241" t="s">
        <v>10065</v>
      </c>
      <c r="I1241" t="s">
        <v>7698</v>
      </c>
      <c r="J1241" t="s">
        <v>1554</v>
      </c>
      <c r="K1241" s="318"/>
      <c r="L1241">
        <v>46057</v>
      </c>
      <c r="M1241" s="319">
        <v>46062</v>
      </c>
      <c r="N1241" s="318"/>
      <c r="O1241" s="318"/>
      <c r="P1241" s="318"/>
      <c r="Q1241" s="319"/>
      <c r="R1241" s="318"/>
      <c r="AA1241" s="318" t="s">
        <v>199</v>
      </c>
      <c r="AB1241" s="318">
        <v>50055023</v>
      </c>
      <c r="AC1241" s="318" t="s">
        <v>44</v>
      </c>
      <c r="AD1241" t="s">
        <v>7660</v>
      </c>
      <c r="AE1241" s="318">
        <v>24</v>
      </c>
      <c r="AF1241" s="320">
        <v>121567</v>
      </c>
      <c r="AG1241" s="318">
        <v>10</v>
      </c>
      <c r="AH1241" s="320"/>
    </row>
    <row r="1242" spans="1:34">
      <c r="A1242" t="s">
        <v>3928</v>
      </c>
      <c r="B1242" s="1">
        <v>46050</v>
      </c>
      <c r="C1242">
        <v>1</v>
      </c>
      <c r="D1242">
        <v>521062</v>
      </c>
      <c r="E1242" t="s">
        <v>10066</v>
      </c>
      <c r="F1242" t="s">
        <v>93</v>
      </c>
      <c r="G1242" t="s">
        <v>7841</v>
      </c>
      <c r="H1242" t="s">
        <v>10067</v>
      </c>
      <c r="I1242" t="s">
        <v>9732</v>
      </c>
      <c r="J1242" t="s">
        <v>158</v>
      </c>
      <c r="K1242" s="318"/>
      <c r="L1242">
        <v>46066</v>
      </c>
      <c r="M1242" s="319">
        <v>46072</v>
      </c>
      <c r="N1242" s="318"/>
      <c r="O1242" s="318"/>
      <c r="P1242" s="318"/>
      <c r="Q1242" s="319"/>
      <c r="R1242" s="318"/>
      <c r="AA1242" s="318"/>
      <c r="AB1242" s="318">
        <v>50055291</v>
      </c>
      <c r="AC1242" s="318" t="s">
        <v>43</v>
      </c>
      <c r="AE1242" s="318"/>
      <c r="AF1242" s="320"/>
      <c r="AG1242" s="318"/>
      <c r="AH1242" s="320"/>
    </row>
    <row r="1243" spans="1:34">
      <c r="A1243" t="s">
        <v>3940</v>
      </c>
      <c r="B1243" s="1">
        <v>46050</v>
      </c>
      <c r="C1243">
        <v>1</v>
      </c>
      <c r="D1243">
        <v>521066</v>
      </c>
      <c r="E1243" t="s">
        <v>10068</v>
      </c>
      <c r="F1243" t="s">
        <v>93</v>
      </c>
      <c r="G1243" t="s">
        <v>8346</v>
      </c>
      <c r="H1243" t="s">
        <v>10069</v>
      </c>
      <c r="I1243" t="s">
        <v>7698</v>
      </c>
      <c r="J1243" t="s">
        <v>158</v>
      </c>
      <c r="K1243" s="318"/>
      <c r="L1243">
        <v>46062</v>
      </c>
      <c r="M1243" s="319">
        <v>46083</v>
      </c>
      <c r="N1243" s="318"/>
      <c r="O1243" s="318"/>
      <c r="P1243" s="318"/>
      <c r="Q1243" s="319"/>
      <c r="R1243" s="318"/>
      <c r="AA1243" s="318"/>
      <c r="AB1243" s="318">
        <v>50055314</v>
      </c>
      <c r="AC1243" s="318" t="s">
        <v>43</v>
      </c>
      <c r="AE1243" s="318"/>
      <c r="AF1243" s="320"/>
      <c r="AG1243" s="318"/>
      <c r="AH1243" s="320"/>
    </row>
    <row r="1244" spans="1:34">
      <c r="A1244" t="s">
        <v>3943</v>
      </c>
      <c r="B1244" s="1">
        <v>46050</v>
      </c>
      <c r="C1244">
        <v>1</v>
      </c>
      <c r="D1244">
        <v>521067</v>
      </c>
      <c r="E1244" t="s">
        <v>10070</v>
      </c>
      <c r="F1244" t="s">
        <v>93</v>
      </c>
      <c r="G1244" t="s">
        <v>7773</v>
      </c>
      <c r="H1244" t="s">
        <v>10071</v>
      </c>
      <c r="I1244" t="s">
        <v>7769</v>
      </c>
      <c r="J1244" t="s">
        <v>1554</v>
      </c>
      <c r="K1244" s="318"/>
      <c r="L1244">
        <v>46062</v>
      </c>
      <c r="M1244" s="319">
        <v>46071</v>
      </c>
      <c r="N1244" s="318"/>
      <c r="O1244" s="318"/>
      <c r="P1244" s="318"/>
      <c r="Q1244" s="319"/>
      <c r="R1244" s="318"/>
      <c r="AA1244" s="318"/>
      <c r="AB1244" s="318">
        <v>50055288</v>
      </c>
      <c r="AC1244" s="318" t="s">
        <v>43</v>
      </c>
      <c r="AE1244" s="318"/>
      <c r="AF1244" s="320"/>
      <c r="AG1244" s="318"/>
      <c r="AH1244" s="320"/>
    </row>
    <row r="1245" spans="1:34">
      <c r="A1245" t="s">
        <v>3946</v>
      </c>
      <c r="B1245" s="1">
        <v>46050</v>
      </c>
      <c r="C1245">
        <v>1</v>
      </c>
      <c r="D1245">
        <v>521068</v>
      </c>
      <c r="E1245" t="s">
        <v>10072</v>
      </c>
      <c r="F1245" t="s">
        <v>6574</v>
      </c>
      <c r="G1245" t="s">
        <v>58</v>
      </c>
      <c r="H1245" t="s">
        <v>10073</v>
      </c>
      <c r="I1245" t="s">
        <v>9303</v>
      </c>
      <c r="J1245" t="s">
        <v>158</v>
      </c>
      <c r="K1245" s="318"/>
      <c r="L1245">
        <v>46057</v>
      </c>
      <c r="M1245" s="319">
        <v>46079</v>
      </c>
      <c r="N1245" s="318"/>
      <c r="O1245" s="318"/>
      <c r="P1245" s="318"/>
      <c r="Q1245" s="319"/>
      <c r="R1245" s="318"/>
      <c r="AA1245" s="318"/>
      <c r="AB1245" s="318">
        <v>50055270</v>
      </c>
      <c r="AC1245" s="318"/>
      <c r="AE1245" s="318"/>
      <c r="AF1245" s="320"/>
      <c r="AG1245" s="318"/>
      <c r="AH1245" s="320"/>
    </row>
    <row r="1246" spans="1:34">
      <c r="A1246" t="s">
        <v>3949</v>
      </c>
      <c r="B1246" s="1">
        <v>46050</v>
      </c>
      <c r="C1246">
        <v>1</v>
      </c>
      <c r="D1246">
        <v>521069</v>
      </c>
      <c r="E1246" t="s">
        <v>10074</v>
      </c>
      <c r="F1246" t="s">
        <v>93</v>
      </c>
      <c r="G1246" t="s">
        <v>759</v>
      </c>
      <c r="H1246" t="s">
        <v>10075</v>
      </c>
      <c r="I1246" t="s">
        <v>7668</v>
      </c>
      <c r="J1246" t="s">
        <v>158</v>
      </c>
      <c r="K1246" s="318"/>
      <c r="L1246">
        <v>46056</v>
      </c>
      <c r="M1246" s="319">
        <v>46080</v>
      </c>
      <c r="N1246" s="318"/>
      <c r="O1246" s="318"/>
      <c r="P1246" s="318"/>
      <c r="Q1246" s="319"/>
      <c r="R1246" s="318"/>
      <c r="AA1246" s="318"/>
      <c r="AB1246" s="318">
        <v>50055370</v>
      </c>
      <c r="AC1246" s="318" t="s">
        <v>43</v>
      </c>
      <c r="AE1246" s="318"/>
      <c r="AF1246" s="320"/>
      <c r="AG1246" s="318"/>
      <c r="AH1246" s="320"/>
    </row>
    <row r="1247" spans="1:34">
      <c r="A1247" t="s">
        <v>3952</v>
      </c>
      <c r="B1247" s="1">
        <v>46050</v>
      </c>
      <c r="C1247">
        <v>1</v>
      </c>
      <c r="D1247">
        <v>521070</v>
      </c>
      <c r="E1247" t="s">
        <v>10076</v>
      </c>
      <c r="F1247" t="s">
        <v>93</v>
      </c>
      <c r="G1247" t="s">
        <v>90</v>
      </c>
      <c r="H1247" t="s">
        <v>10077</v>
      </c>
      <c r="I1247" t="s">
        <v>6259</v>
      </c>
      <c r="J1247" t="s">
        <v>158</v>
      </c>
      <c r="K1247" s="318"/>
      <c r="L1247">
        <v>46056</v>
      </c>
      <c r="M1247" s="319">
        <v>46071</v>
      </c>
      <c r="N1247" s="318"/>
      <c r="O1247" s="318"/>
      <c r="P1247" s="318"/>
      <c r="Q1247" s="319"/>
      <c r="R1247" s="318"/>
      <c r="AA1247" s="318" t="s">
        <v>199</v>
      </c>
      <c r="AB1247" s="318">
        <v>50055364</v>
      </c>
      <c r="AC1247" s="318" t="s">
        <v>44</v>
      </c>
      <c r="AD1247" t="s">
        <v>7660</v>
      </c>
      <c r="AE1247" s="318">
        <v>21</v>
      </c>
      <c r="AF1247" s="320">
        <v>181612</v>
      </c>
      <c r="AG1247" s="318">
        <v>31</v>
      </c>
      <c r="AH1247" s="320"/>
    </row>
    <row r="1248" spans="1:34">
      <c r="A1248" t="s">
        <v>3955</v>
      </c>
      <c r="B1248" s="1">
        <v>46050</v>
      </c>
      <c r="C1248">
        <v>1</v>
      </c>
      <c r="D1248">
        <v>521071</v>
      </c>
      <c r="E1248" t="s">
        <v>10078</v>
      </c>
      <c r="F1248" t="s">
        <v>93</v>
      </c>
      <c r="G1248" t="s">
        <v>752</v>
      </c>
      <c r="H1248" t="s">
        <v>10079</v>
      </c>
      <c r="I1248" t="s">
        <v>7862</v>
      </c>
      <c r="J1248" t="s">
        <v>158</v>
      </c>
      <c r="K1248" s="318"/>
      <c r="L1248">
        <v>46057</v>
      </c>
      <c r="M1248" s="319">
        <v>46073</v>
      </c>
      <c r="N1248" s="318"/>
      <c r="O1248" s="318"/>
      <c r="P1248" s="318"/>
      <c r="Q1248" s="319"/>
      <c r="R1248" s="318"/>
      <c r="AA1248" s="318"/>
      <c r="AB1248" s="318">
        <v>50055358</v>
      </c>
      <c r="AC1248" s="318" t="s">
        <v>43</v>
      </c>
      <c r="AE1248" s="318"/>
      <c r="AF1248" s="320"/>
      <c r="AG1248" s="318"/>
      <c r="AH1248" s="320"/>
    </row>
    <row r="1249" spans="1:34">
      <c r="A1249" t="s">
        <v>3958</v>
      </c>
      <c r="B1249" s="1">
        <v>46050</v>
      </c>
      <c r="C1249">
        <v>1</v>
      </c>
      <c r="D1249">
        <v>521072</v>
      </c>
      <c r="E1249" t="s">
        <v>10080</v>
      </c>
      <c r="F1249" t="s">
        <v>93</v>
      </c>
      <c r="G1249" t="s">
        <v>759</v>
      </c>
      <c r="H1249" t="s">
        <v>10081</v>
      </c>
      <c r="I1249" t="s">
        <v>6259</v>
      </c>
      <c r="J1249" t="s">
        <v>158</v>
      </c>
      <c r="K1249" s="318"/>
      <c r="L1249">
        <v>46056</v>
      </c>
      <c r="M1249" s="319">
        <v>46078</v>
      </c>
      <c r="N1249" s="318"/>
      <c r="O1249" s="318"/>
      <c r="P1249" s="318"/>
      <c r="Q1249" s="319"/>
      <c r="R1249" s="318"/>
      <c r="AA1249" s="318"/>
      <c r="AB1249" s="318">
        <v>50055352</v>
      </c>
      <c r="AC1249" s="318" t="s">
        <v>43</v>
      </c>
      <c r="AE1249" s="318"/>
      <c r="AF1249" s="320"/>
      <c r="AG1249" s="318"/>
      <c r="AH1249" s="320"/>
    </row>
    <row r="1250" spans="1:34">
      <c r="A1250" t="s">
        <v>3961</v>
      </c>
      <c r="B1250" s="1">
        <v>46050</v>
      </c>
      <c r="C1250">
        <v>1</v>
      </c>
      <c r="D1250">
        <v>521073</v>
      </c>
      <c r="E1250" t="s">
        <v>10082</v>
      </c>
      <c r="F1250" t="s">
        <v>93</v>
      </c>
      <c r="G1250" t="s">
        <v>7696</v>
      </c>
      <c r="H1250" t="s">
        <v>10083</v>
      </c>
      <c r="I1250" t="s">
        <v>7668</v>
      </c>
      <c r="J1250" t="s">
        <v>158</v>
      </c>
      <c r="K1250" s="318"/>
      <c r="L1250">
        <v>46056</v>
      </c>
      <c r="M1250" s="319">
        <v>46078</v>
      </c>
      <c r="N1250" s="318"/>
      <c r="O1250" s="318"/>
      <c r="P1250" s="318"/>
      <c r="Q1250" s="319"/>
      <c r="R1250" s="318"/>
      <c r="AA1250" s="318"/>
      <c r="AB1250" s="318">
        <v>50055339</v>
      </c>
      <c r="AC1250" s="318" t="s">
        <v>43</v>
      </c>
      <c r="AE1250" s="318"/>
      <c r="AF1250" s="320"/>
      <c r="AG1250" s="318"/>
      <c r="AH1250" s="320"/>
    </row>
    <row r="1251" spans="1:34">
      <c r="A1251" t="s">
        <v>3964</v>
      </c>
      <c r="B1251" s="1">
        <v>46050</v>
      </c>
      <c r="C1251">
        <v>1</v>
      </c>
      <c r="D1251">
        <v>521074</v>
      </c>
      <c r="E1251" t="s">
        <v>10084</v>
      </c>
      <c r="F1251" t="s">
        <v>93</v>
      </c>
      <c r="G1251" t="s">
        <v>7696</v>
      </c>
      <c r="H1251" t="s">
        <v>10085</v>
      </c>
      <c r="I1251" t="s">
        <v>7668</v>
      </c>
      <c r="J1251" t="s">
        <v>158</v>
      </c>
      <c r="K1251" s="318"/>
      <c r="L1251">
        <v>46056</v>
      </c>
      <c r="M1251" s="319">
        <v>46072</v>
      </c>
      <c r="N1251" s="318"/>
      <c r="O1251" s="318"/>
      <c r="P1251" s="318"/>
      <c r="Q1251" s="319"/>
      <c r="R1251" s="318"/>
      <c r="AA1251" s="318" t="s">
        <v>199</v>
      </c>
      <c r="AB1251" s="318">
        <v>50055332</v>
      </c>
      <c r="AC1251" s="318" t="s">
        <v>44</v>
      </c>
      <c r="AD1251" t="s">
        <v>7660</v>
      </c>
      <c r="AE1251" s="318">
        <v>21</v>
      </c>
      <c r="AF1251" s="320">
        <v>191996</v>
      </c>
      <c r="AG1251" s="318">
        <v>35</v>
      </c>
      <c r="AH1251" s="320"/>
    </row>
    <row r="1252" spans="1:34">
      <c r="A1252" t="s">
        <v>3967</v>
      </c>
      <c r="B1252" s="1">
        <v>46051</v>
      </c>
      <c r="C1252">
        <v>1</v>
      </c>
      <c r="D1252">
        <v>521075</v>
      </c>
      <c r="E1252" t="s">
        <v>10086</v>
      </c>
      <c r="F1252" t="s">
        <v>93</v>
      </c>
      <c r="G1252" t="s">
        <v>759</v>
      </c>
      <c r="H1252" t="s">
        <v>10087</v>
      </c>
      <c r="I1252" t="s">
        <v>9451</v>
      </c>
      <c r="J1252" t="s">
        <v>158</v>
      </c>
      <c r="K1252" s="318"/>
      <c r="L1252">
        <v>46069</v>
      </c>
      <c r="M1252" s="319">
        <v>46077</v>
      </c>
      <c r="N1252" s="318"/>
      <c r="O1252" s="318"/>
      <c r="P1252" s="318"/>
      <c r="Q1252" s="319"/>
      <c r="R1252" s="318"/>
      <c r="AA1252" s="318"/>
      <c r="AB1252" s="318">
        <v>50055312</v>
      </c>
      <c r="AC1252" s="318" t="s">
        <v>43</v>
      </c>
      <c r="AE1252" s="318"/>
      <c r="AF1252" s="320"/>
      <c r="AG1252" s="318"/>
      <c r="AH1252" s="320"/>
    </row>
    <row r="1253" spans="1:34">
      <c r="A1253" t="s">
        <v>3970</v>
      </c>
      <c r="B1253" s="1">
        <v>46051</v>
      </c>
      <c r="C1253">
        <v>1</v>
      </c>
      <c r="D1253">
        <v>521076</v>
      </c>
      <c r="E1253" t="s">
        <v>9548</v>
      </c>
      <c r="F1253" t="s">
        <v>93</v>
      </c>
      <c r="G1253" t="s">
        <v>7696</v>
      </c>
      <c r="H1253" t="s">
        <v>9549</v>
      </c>
      <c r="I1253" t="s">
        <v>9226</v>
      </c>
      <c r="J1253" t="s">
        <v>151</v>
      </c>
      <c r="K1253" s="318"/>
      <c r="L1253"/>
      <c r="M1253" s="319">
        <v>46056</v>
      </c>
      <c r="N1253" s="318"/>
      <c r="O1253" s="318"/>
      <c r="P1253" s="318"/>
      <c r="Q1253" s="319"/>
      <c r="R1253" s="318"/>
      <c r="AA1253" s="318" t="s">
        <v>199</v>
      </c>
      <c r="AB1253" s="318">
        <v>50055396</v>
      </c>
      <c r="AC1253" s="318" t="s">
        <v>44</v>
      </c>
      <c r="AD1253" t="s">
        <v>7660</v>
      </c>
      <c r="AE1253" s="318">
        <v>27</v>
      </c>
      <c r="AF1253" s="320">
        <v>19972</v>
      </c>
      <c r="AG1253" s="318"/>
      <c r="AH1253" s="320"/>
    </row>
    <row r="1254" spans="1:34">
      <c r="A1254" t="s">
        <v>3973</v>
      </c>
      <c r="B1254" s="1">
        <v>46051</v>
      </c>
      <c r="C1254">
        <v>1</v>
      </c>
      <c r="D1254">
        <v>521077</v>
      </c>
      <c r="E1254" t="s">
        <v>10088</v>
      </c>
      <c r="F1254" t="s">
        <v>93</v>
      </c>
      <c r="G1254" t="s">
        <v>8386</v>
      </c>
      <c r="H1254" t="s">
        <v>10089</v>
      </c>
      <c r="I1254" t="s">
        <v>7690</v>
      </c>
      <c r="J1254" t="s">
        <v>151</v>
      </c>
      <c r="K1254" s="318"/>
      <c r="L1254" t="s">
        <v>391</v>
      </c>
      <c r="M1254" s="319">
        <v>46070</v>
      </c>
      <c r="N1254" s="318"/>
      <c r="O1254" s="318"/>
      <c r="P1254" s="318"/>
      <c r="Q1254" s="319"/>
      <c r="R1254" s="318"/>
      <c r="AA1254" s="318"/>
      <c r="AB1254" s="318">
        <v>50055504</v>
      </c>
      <c r="AC1254" s="318" t="s">
        <v>43</v>
      </c>
      <c r="AE1254" s="318"/>
      <c r="AF1254" s="320"/>
      <c r="AG1254" s="318"/>
      <c r="AH1254" s="320"/>
    </row>
    <row r="1255" spans="1:34">
      <c r="A1255" t="s">
        <v>3976</v>
      </c>
      <c r="B1255" s="1">
        <v>46052</v>
      </c>
      <c r="C1255">
        <v>1</v>
      </c>
      <c r="D1255">
        <v>521078</v>
      </c>
      <c r="E1255" t="s">
        <v>10090</v>
      </c>
      <c r="F1255" t="s">
        <v>93</v>
      </c>
      <c r="G1255" t="s">
        <v>8346</v>
      </c>
      <c r="H1255" t="s">
        <v>10091</v>
      </c>
      <c r="I1255" t="s">
        <v>7704</v>
      </c>
      <c r="J1255" t="s">
        <v>158</v>
      </c>
      <c r="K1255" s="318"/>
      <c r="L1255">
        <v>46071</v>
      </c>
      <c r="M1255" s="319">
        <v>46078</v>
      </c>
      <c r="N1255" s="318"/>
      <c r="O1255" s="318"/>
      <c r="P1255" s="318"/>
      <c r="Q1255" s="319"/>
      <c r="R1255" s="318"/>
      <c r="AA1255" s="318"/>
      <c r="AB1255" s="318">
        <v>50055572</v>
      </c>
      <c r="AC1255" s="318" t="s">
        <v>43</v>
      </c>
      <c r="AE1255" s="318"/>
      <c r="AF1255" s="320"/>
      <c r="AG1255" s="318"/>
      <c r="AH1255" s="320"/>
    </row>
    <row r="1256" spans="1:34">
      <c r="A1256" t="s">
        <v>3982</v>
      </c>
      <c r="B1256" s="1">
        <v>46052</v>
      </c>
      <c r="C1256">
        <v>1</v>
      </c>
      <c r="D1256">
        <v>521080</v>
      </c>
      <c r="E1256" t="s">
        <v>10092</v>
      </c>
      <c r="F1256" t="s">
        <v>93</v>
      </c>
      <c r="G1256" t="s">
        <v>7727</v>
      </c>
      <c r="H1256" t="s">
        <v>10093</v>
      </c>
      <c r="I1256" t="s">
        <v>9483</v>
      </c>
      <c r="J1256" t="s">
        <v>158</v>
      </c>
      <c r="K1256" s="318"/>
      <c r="L1256">
        <v>46066</v>
      </c>
      <c r="M1256" s="319">
        <v>46079</v>
      </c>
      <c r="N1256" s="318"/>
      <c r="O1256" s="318"/>
      <c r="P1256" s="318"/>
      <c r="Q1256" s="319"/>
      <c r="R1256" s="318"/>
      <c r="AA1256" s="318"/>
      <c r="AB1256" s="318">
        <v>50055665</v>
      </c>
      <c r="AC1256" s="318" t="s">
        <v>43</v>
      </c>
      <c r="AE1256" s="318"/>
      <c r="AF1256" s="320"/>
      <c r="AG1256" s="318"/>
      <c r="AH1256" s="320"/>
    </row>
    <row r="1257" spans="1:34">
      <c r="A1257" t="s">
        <v>3985</v>
      </c>
      <c r="B1257" s="1">
        <v>46052</v>
      </c>
      <c r="C1257">
        <v>1</v>
      </c>
      <c r="D1257">
        <v>521081</v>
      </c>
      <c r="E1257" t="s">
        <v>10094</v>
      </c>
      <c r="F1257" t="s">
        <v>93</v>
      </c>
      <c r="G1257" t="s">
        <v>7696</v>
      </c>
      <c r="H1257" t="s">
        <v>10095</v>
      </c>
      <c r="I1257" t="s">
        <v>7704</v>
      </c>
      <c r="J1257" t="s">
        <v>158</v>
      </c>
      <c r="K1257" s="318"/>
      <c r="L1257">
        <v>46071</v>
      </c>
      <c r="M1257" s="319">
        <v>46084</v>
      </c>
      <c r="N1257" s="318"/>
      <c r="O1257" s="318"/>
      <c r="P1257" s="318"/>
      <c r="Q1257" s="319"/>
      <c r="R1257" s="318"/>
      <c r="AA1257" s="318"/>
      <c r="AB1257" s="318">
        <v>50055613</v>
      </c>
      <c r="AC1257" s="318" t="s">
        <v>43</v>
      </c>
      <c r="AE1257" s="318"/>
      <c r="AF1257" s="320"/>
      <c r="AG1257" s="318"/>
      <c r="AH1257" s="320"/>
    </row>
    <row r="1258" spans="1:34">
      <c r="A1258" t="s">
        <v>3988</v>
      </c>
      <c r="B1258" s="1">
        <v>46051</v>
      </c>
      <c r="C1258">
        <v>1</v>
      </c>
      <c r="D1258">
        <v>521082</v>
      </c>
      <c r="E1258" t="s">
        <v>9836</v>
      </c>
      <c r="F1258" t="s">
        <v>93</v>
      </c>
      <c r="G1258" t="s">
        <v>7773</v>
      </c>
      <c r="H1258" t="s">
        <v>10096</v>
      </c>
      <c r="I1258" t="s">
        <v>7883</v>
      </c>
      <c r="J1258" t="s">
        <v>8376</v>
      </c>
      <c r="K1258" s="318"/>
      <c r="L1258" t="s">
        <v>391</v>
      </c>
      <c r="M1258" s="319">
        <v>46065</v>
      </c>
      <c r="N1258" s="318"/>
      <c r="O1258" s="318"/>
      <c r="P1258" s="318"/>
      <c r="Q1258" s="319"/>
      <c r="R1258" s="318"/>
      <c r="AA1258" s="318" t="s">
        <v>199</v>
      </c>
      <c r="AB1258" s="318">
        <v>50055555</v>
      </c>
      <c r="AC1258" s="318" t="s">
        <v>44</v>
      </c>
      <c r="AD1258" t="s">
        <v>7660</v>
      </c>
      <c r="AE1258" s="318">
        <v>20</v>
      </c>
      <c r="AF1258" s="320">
        <v>5307</v>
      </c>
      <c r="AG1258" s="318"/>
      <c r="AH1258" s="320"/>
    </row>
    <row r="1259" spans="1:34">
      <c r="A1259" t="s">
        <v>3991</v>
      </c>
      <c r="B1259" s="1">
        <v>46055</v>
      </c>
      <c r="C1259">
        <v>2</v>
      </c>
      <c r="D1259">
        <v>521083</v>
      </c>
      <c r="E1259" t="s">
        <v>9544</v>
      </c>
      <c r="F1259" t="s">
        <v>93</v>
      </c>
      <c r="G1259" t="s">
        <v>759</v>
      </c>
      <c r="H1259" t="s">
        <v>9545</v>
      </c>
      <c r="I1259" t="s">
        <v>7690</v>
      </c>
      <c r="J1259" t="s">
        <v>151</v>
      </c>
      <c r="K1259" s="318"/>
      <c r="L1259" t="s">
        <v>391</v>
      </c>
      <c r="M1259" s="319">
        <v>46065</v>
      </c>
      <c r="N1259" s="318"/>
      <c r="O1259" s="318"/>
      <c r="P1259" s="318"/>
      <c r="Q1259" s="319"/>
      <c r="R1259" s="318"/>
      <c r="AA1259" s="318"/>
      <c r="AB1259" s="318">
        <v>50055834</v>
      </c>
      <c r="AC1259" s="318" t="s">
        <v>43</v>
      </c>
      <c r="AE1259" s="318"/>
      <c r="AF1259" s="320"/>
      <c r="AG1259" s="318"/>
      <c r="AH1259" s="320"/>
    </row>
    <row r="1260" spans="1:34">
      <c r="A1260" t="s">
        <v>3994</v>
      </c>
      <c r="B1260" s="1">
        <v>46055</v>
      </c>
      <c r="C1260">
        <v>2</v>
      </c>
      <c r="D1260">
        <v>521084</v>
      </c>
      <c r="E1260" t="s">
        <v>10097</v>
      </c>
      <c r="F1260" t="s">
        <v>6574</v>
      </c>
      <c r="G1260" t="s">
        <v>7666</v>
      </c>
      <c r="H1260" t="s">
        <v>10098</v>
      </c>
      <c r="I1260" t="s">
        <v>9303</v>
      </c>
      <c r="J1260" t="s">
        <v>158</v>
      </c>
      <c r="K1260" s="318"/>
      <c r="L1260">
        <v>46057</v>
      </c>
      <c r="M1260" s="319">
        <v>46073</v>
      </c>
      <c r="N1260" s="318"/>
      <c r="O1260" s="318"/>
      <c r="P1260" s="318"/>
      <c r="Q1260" s="319"/>
      <c r="R1260" s="318"/>
      <c r="AA1260" s="318" t="s">
        <v>199</v>
      </c>
      <c r="AB1260" s="318">
        <v>50055750</v>
      </c>
      <c r="AC1260" s="318" t="s">
        <v>44</v>
      </c>
      <c r="AD1260" t="s">
        <v>7669</v>
      </c>
      <c r="AE1260" s="318">
        <v>48</v>
      </c>
      <c r="AF1260" s="320">
        <v>184618</v>
      </c>
      <c r="AG1260" s="318">
        <v>10</v>
      </c>
      <c r="AH1260" s="320"/>
    </row>
    <row r="1261" spans="1:34">
      <c r="A1261" t="s">
        <v>3996</v>
      </c>
      <c r="B1261" s="1">
        <v>46055</v>
      </c>
      <c r="C1261">
        <v>2</v>
      </c>
      <c r="D1261">
        <v>521085</v>
      </c>
      <c r="E1261" t="s">
        <v>9542</v>
      </c>
      <c r="F1261" t="s">
        <v>6574</v>
      </c>
      <c r="G1261" t="s">
        <v>7666</v>
      </c>
      <c r="H1261" t="s">
        <v>10099</v>
      </c>
      <c r="I1261" t="s">
        <v>7834</v>
      </c>
      <c r="J1261" t="s">
        <v>8376</v>
      </c>
      <c r="K1261" s="318"/>
      <c r="L1261" t="s">
        <v>391</v>
      </c>
      <c r="M1261" s="319">
        <v>46056</v>
      </c>
      <c r="N1261" s="318"/>
      <c r="O1261" s="318"/>
      <c r="P1261" s="318"/>
      <c r="Q1261" s="319"/>
      <c r="R1261" s="318"/>
      <c r="AA1261" s="318" t="s">
        <v>199</v>
      </c>
      <c r="AB1261" s="318">
        <v>50055749</v>
      </c>
      <c r="AC1261" s="318" t="s">
        <v>44</v>
      </c>
      <c r="AD1261" t="s">
        <v>7669</v>
      </c>
      <c r="AE1261" s="318">
        <v>46</v>
      </c>
      <c r="AF1261" s="320">
        <v>71198</v>
      </c>
      <c r="AG1261" s="318"/>
      <c r="AH1261" s="320"/>
    </row>
    <row r="1262" spans="1:34">
      <c r="A1262" t="s">
        <v>3999</v>
      </c>
      <c r="B1262" s="1">
        <v>46055</v>
      </c>
      <c r="C1262">
        <v>2</v>
      </c>
      <c r="D1262">
        <v>521086</v>
      </c>
      <c r="E1262" t="s">
        <v>10100</v>
      </c>
      <c r="F1262" t="s">
        <v>93</v>
      </c>
      <c r="G1262" t="s">
        <v>759</v>
      </c>
      <c r="H1262" t="s">
        <v>10101</v>
      </c>
      <c r="I1262" t="s">
        <v>7668</v>
      </c>
      <c r="J1262" t="s">
        <v>158</v>
      </c>
      <c r="K1262" s="318"/>
      <c r="L1262">
        <v>46069</v>
      </c>
      <c r="M1262" s="319">
        <v>46084</v>
      </c>
      <c r="N1262" s="318"/>
      <c r="O1262" s="318"/>
      <c r="P1262" s="318"/>
      <c r="Q1262" s="319"/>
      <c r="R1262" s="318"/>
      <c r="AA1262" s="318"/>
      <c r="AB1262" s="318">
        <v>50055744</v>
      </c>
      <c r="AC1262" s="318" t="s">
        <v>43</v>
      </c>
      <c r="AE1262" s="318"/>
      <c r="AF1262" s="320"/>
      <c r="AG1262" s="318"/>
      <c r="AH1262" s="320"/>
    </row>
    <row r="1263" spans="1:34">
      <c r="A1263" t="s">
        <v>4002</v>
      </c>
      <c r="B1263" s="1">
        <v>46055</v>
      </c>
      <c r="C1263">
        <v>2</v>
      </c>
      <c r="D1263">
        <v>521087</v>
      </c>
      <c r="E1263" t="s">
        <v>10102</v>
      </c>
      <c r="F1263" t="s">
        <v>93</v>
      </c>
      <c r="G1263" t="s">
        <v>90</v>
      </c>
      <c r="H1263" t="s">
        <v>10103</v>
      </c>
      <c r="I1263" t="s">
        <v>7668</v>
      </c>
      <c r="J1263" t="s">
        <v>158</v>
      </c>
      <c r="K1263" s="318"/>
      <c r="L1263">
        <v>46069</v>
      </c>
      <c r="M1263" s="319">
        <v>46083</v>
      </c>
      <c r="N1263" s="318"/>
      <c r="O1263" s="318"/>
      <c r="P1263" s="318"/>
      <c r="Q1263" s="319"/>
      <c r="R1263" s="318"/>
      <c r="AA1263" s="318"/>
      <c r="AB1263" s="318">
        <v>50055733</v>
      </c>
      <c r="AC1263" s="318" t="s">
        <v>43</v>
      </c>
      <c r="AE1263" s="318"/>
      <c r="AF1263" s="320"/>
      <c r="AG1263" s="318"/>
      <c r="AH1263" s="320"/>
    </row>
    <row r="1264" spans="1:34">
      <c r="A1264" t="s">
        <v>4005</v>
      </c>
      <c r="B1264" s="1">
        <v>46055</v>
      </c>
      <c r="C1264">
        <v>2</v>
      </c>
      <c r="D1264">
        <v>521088</v>
      </c>
      <c r="E1264" t="s">
        <v>10104</v>
      </c>
      <c r="F1264" t="s">
        <v>6574</v>
      </c>
      <c r="G1264" t="s">
        <v>7860</v>
      </c>
      <c r="H1264" t="s">
        <v>10105</v>
      </c>
      <c r="I1264" t="s">
        <v>9355</v>
      </c>
      <c r="J1264" t="s">
        <v>158</v>
      </c>
      <c r="K1264" s="318"/>
      <c r="L1264">
        <v>46066</v>
      </c>
      <c r="M1264" s="319">
        <v>46073</v>
      </c>
      <c r="N1264" s="318"/>
      <c r="O1264" s="318"/>
      <c r="P1264" s="318"/>
      <c r="Q1264" s="319"/>
      <c r="R1264" s="318"/>
      <c r="AA1264" s="318"/>
      <c r="AB1264" s="318">
        <v>50055689</v>
      </c>
      <c r="AC1264" s="318" t="s">
        <v>43</v>
      </c>
      <c r="AE1264" s="318"/>
      <c r="AF1264" s="320"/>
      <c r="AG1264" s="318"/>
      <c r="AH1264" s="320"/>
    </row>
    <row r="1265" spans="1:34">
      <c r="A1265" t="s">
        <v>4008</v>
      </c>
      <c r="B1265" s="1">
        <v>46055</v>
      </c>
      <c r="C1265">
        <v>2</v>
      </c>
      <c r="D1265">
        <v>521089</v>
      </c>
      <c r="E1265" t="s">
        <v>10106</v>
      </c>
      <c r="F1265" t="s">
        <v>6574</v>
      </c>
      <c r="G1265" t="s">
        <v>7860</v>
      </c>
      <c r="H1265" t="s">
        <v>10107</v>
      </c>
      <c r="I1265" t="s">
        <v>9232</v>
      </c>
      <c r="J1265" t="s">
        <v>158</v>
      </c>
      <c r="K1265" s="318"/>
      <c r="L1265">
        <v>46069</v>
      </c>
      <c r="M1265" s="319">
        <v>46084</v>
      </c>
      <c r="N1265" s="318"/>
      <c r="O1265" s="318"/>
      <c r="P1265" s="318"/>
      <c r="Q1265" s="319"/>
      <c r="R1265" s="318"/>
      <c r="AA1265" s="318"/>
      <c r="AB1265" s="318">
        <v>50055521</v>
      </c>
      <c r="AC1265" s="318" t="s">
        <v>43</v>
      </c>
      <c r="AE1265" s="318"/>
      <c r="AF1265" s="320"/>
      <c r="AG1265" s="318"/>
      <c r="AH1265" s="320"/>
    </row>
    <row r="1266" spans="1:34">
      <c r="A1266" t="s">
        <v>4011</v>
      </c>
      <c r="B1266" s="1">
        <v>46055</v>
      </c>
      <c r="C1266">
        <v>2</v>
      </c>
      <c r="D1266">
        <v>521090</v>
      </c>
      <c r="E1266" t="s">
        <v>10108</v>
      </c>
      <c r="F1266" t="s">
        <v>6574</v>
      </c>
      <c r="G1266" t="s">
        <v>7666</v>
      </c>
      <c r="H1266" t="s">
        <v>10109</v>
      </c>
      <c r="I1266" t="s">
        <v>9232</v>
      </c>
      <c r="J1266" t="s">
        <v>158</v>
      </c>
      <c r="K1266" s="318"/>
      <c r="L1266">
        <v>46066</v>
      </c>
      <c r="M1266" s="319">
        <v>46073</v>
      </c>
      <c r="N1266" s="318"/>
      <c r="O1266" s="318"/>
      <c r="P1266" s="318"/>
      <c r="Q1266" s="319"/>
      <c r="R1266" s="318"/>
      <c r="AA1266" s="318"/>
      <c r="AB1266" s="318">
        <v>50055519</v>
      </c>
      <c r="AC1266" s="318" t="s">
        <v>43</v>
      </c>
      <c r="AE1266" s="318"/>
      <c r="AF1266" s="320"/>
      <c r="AG1266" s="318"/>
      <c r="AH1266" s="320"/>
    </row>
    <row r="1267" spans="1:34">
      <c r="A1267" t="s">
        <v>4014</v>
      </c>
      <c r="B1267" s="1">
        <v>46055</v>
      </c>
      <c r="C1267">
        <v>2</v>
      </c>
      <c r="D1267">
        <v>521091</v>
      </c>
      <c r="E1267" t="s">
        <v>10110</v>
      </c>
      <c r="F1267" t="s">
        <v>93</v>
      </c>
      <c r="G1267" t="s">
        <v>752</v>
      </c>
      <c r="H1267" t="s">
        <v>10111</v>
      </c>
      <c r="I1267" t="s">
        <v>9681</v>
      </c>
      <c r="J1267" t="s">
        <v>158</v>
      </c>
      <c r="K1267" s="318"/>
      <c r="L1267">
        <v>46063</v>
      </c>
      <c r="M1267" s="319">
        <v>46083</v>
      </c>
      <c r="N1267" s="318"/>
      <c r="O1267" s="318"/>
      <c r="P1267" s="318"/>
      <c r="Q1267" s="319"/>
      <c r="R1267" s="318"/>
      <c r="AA1267" s="318"/>
      <c r="AB1267" s="318">
        <v>50056040</v>
      </c>
      <c r="AC1267" s="318" t="s">
        <v>43</v>
      </c>
      <c r="AE1267" s="318"/>
      <c r="AF1267" s="320"/>
      <c r="AG1267" s="318"/>
      <c r="AH1267" s="320"/>
    </row>
    <row r="1268" spans="1:34">
      <c r="A1268" t="s">
        <v>4017</v>
      </c>
      <c r="B1268" s="1">
        <v>46056</v>
      </c>
      <c r="D1268">
        <v>521092</v>
      </c>
      <c r="E1268" t="s">
        <v>10112</v>
      </c>
      <c r="F1268" t="s">
        <v>6574</v>
      </c>
      <c r="G1268" t="s">
        <v>7778</v>
      </c>
      <c r="H1268" t="s">
        <v>10113</v>
      </c>
      <c r="I1268" t="s">
        <v>9303</v>
      </c>
      <c r="J1268" t="s">
        <v>158</v>
      </c>
      <c r="K1268" s="318"/>
      <c r="L1268">
        <v>46079</v>
      </c>
      <c r="M1268" s="319">
        <v>46084</v>
      </c>
      <c r="N1268" s="318"/>
      <c r="O1268" s="318"/>
      <c r="P1268" s="318"/>
      <c r="Q1268" s="319"/>
      <c r="R1268" s="318"/>
      <c r="AA1268" s="318"/>
      <c r="AB1268" s="318">
        <v>50055968</v>
      </c>
      <c r="AC1268" s="318" t="s">
        <v>43</v>
      </c>
      <c r="AE1268" s="318"/>
      <c r="AF1268" s="320"/>
      <c r="AG1268" s="318"/>
      <c r="AH1268" s="320"/>
    </row>
    <row r="1269" spans="1:34">
      <c r="A1269" t="s">
        <v>4021</v>
      </c>
      <c r="B1269" s="1">
        <v>46056</v>
      </c>
      <c r="D1269">
        <v>521094</v>
      </c>
      <c r="E1269" t="s">
        <v>10114</v>
      </c>
      <c r="F1269" t="s">
        <v>6574</v>
      </c>
      <c r="G1269" t="s">
        <v>7727</v>
      </c>
      <c r="H1269" t="s">
        <v>9420</v>
      </c>
      <c r="I1269" t="s">
        <v>9303</v>
      </c>
      <c r="J1269" t="s">
        <v>1801</v>
      </c>
      <c r="K1269" s="318"/>
      <c r="L1269" t="s">
        <v>391</v>
      </c>
      <c r="M1269" s="319">
        <v>46059</v>
      </c>
      <c r="N1269" s="318"/>
      <c r="O1269" s="318"/>
      <c r="P1269" s="318"/>
      <c r="Q1269" s="319"/>
      <c r="R1269" s="318"/>
      <c r="AA1269" s="318" t="s">
        <v>199</v>
      </c>
      <c r="AB1269" s="318" t="s">
        <v>8441</v>
      </c>
      <c r="AC1269" s="318" t="s">
        <v>44</v>
      </c>
      <c r="AD1269" t="s">
        <v>7669</v>
      </c>
      <c r="AE1269" s="318">
        <v>100</v>
      </c>
      <c r="AF1269" s="320">
        <v>25480</v>
      </c>
      <c r="AG1269" s="318"/>
      <c r="AH1269" s="320"/>
    </row>
    <row r="1270" spans="1:34">
      <c r="A1270" t="s">
        <v>4024</v>
      </c>
      <c r="B1270" s="1">
        <v>46056</v>
      </c>
      <c r="D1270">
        <v>521095</v>
      </c>
      <c r="E1270" t="s">
        <v>10115</v>
      </c>
      <c r="F1270" t="s">
        <v>93</v>
      </c>
      <c r="G1270" t="s">
        <v>7671</v>
      </c>
      <c r="H1270" t="s">
        <v>10116</v>
      </c>
      <c r="I1270" t="s">
        <v>9328</v>
      </c>
      <c r="J1270" t="s">
        <v>158</v>
      </c>
      <c r="K1270" s="318"/>
      <c r="L1270">
        <v>46066</v>
      </c>
      <c r="M1270" s="319">
        <v>46085</v>
      </c>
      <c r="N1270" s="318"/>
      <c r="O1270" s="318"/>
      <c r="P1270" s="318"/>
      <c r="Q1270" s="319"/>
      <c r="R1270" s="318"/>
      <c r="AA1270" s="318"/>
      <c r="AB1270" s="318">
        <v>50056033</v>
      </c>
      <c r="AC1270" s="318" t="s">
        <v>43</v>
      </c>
      <c r="AE1270" s="318"/>
      <c r="AF1270" s="320"/>
      <c r="AG1270" s="318"/>
      <c r="AH1270" s="320"/>
    </row>
    <row r="1271" spans="1:34">
      <c r="A1271" t="s">
        <v>4027</v>
      </c>
      <c r="B1271" s="1">
        <v>46056</v>
      </c>
      <c r="D1271">
        <v>521096</v>
      </c>
      <c r="E1271" t="s">
        <v>10117</v>
      </c>
      <c r="F1271" t="s">
        <v>6574</v>
      </c>
      <c r="G1271" t="s">
        <v>7778</v>
      </c>
      <c r="H1271" t="s">
        <v>10118</v>
      </c>
      <c r="I1271" t="s">
        <v>9355</v>
      </c>
      <c r="J1271" t="s">
        <v>158</v>
      </c>
      <c r="K1271" s="318"/>
      <c r="L1271">
        <v>46057</v>
      </c>
      <c r="M1271" s="319">
        <v>46069</v>
      </c>
      <c r="N1271" s="318"/>
      <c r="O1271" s="318"/>
      <c r="P1271" s="318"/>
      <c r="Q1271" s="319"/>
      <c r="R1271" s="318"/>
      <c r="AA1271" s="318"/>
      <c r="AB1271" s="318">
        <v>50055980</v>
      </c>
      <c r="AC1271" s="318" t="s">
        <v>43</v>
      </c>
      <c r="AE1271" s="318"/>
      <c r="AF1271" s="320"/>
      <c r="AG1271" s="318"/>
      <c r="AH1271" s="320"/>
    </row>
    <row r="1272" spans="1:34">
      <c r="A1272" t="s">
        <v>4033</v>
      </c>
      <c r="B1272" s="1">
        <v>46056</v>
      </c>
      <c r="D1272">
        <v>521098</v>
      </c>
      <c r="E1272" t="s">
        <v>9466</v>
      </c>
      <c r="F1272" t="s">
        <v>93</v>
      </c>
      <c r="G1272" t="s">
        <v>58</v>
      </c>
      <c r="H1272" t="s">
        <v>9467</v>
      </c>
      <c r="I1272" t="s">
        <v>9446</v>
      </c>
      <c r="J1272" t="s">
        <v>8376</v>
      </c>
      <c r="K1272" s="318"/>
      <c r="L1272" t="s">
        <v>391</v>
      </c>
      <c r="M1272" s="319">
        <v>46057</v>
      </c>
      <c r="N1272" s="318"/>
      <c r="O1272" s="318"/>
      <c r="P1272" s="318"/>
      <c r="Q1272" s="319"/>
      <c r="R1272" s="318"/>
      <c r="AA1272" s="318" t="s">
        <v>199</v>
      </c>
      <c r="AB1272" s="318">
        <v>50056079</v>
      </c>
      <c r="AC1272" s="318" t="s">
        <v>44</v>
      </c>
      <c r="AD1272" t="s">
        <v>7669</v>
      </c>
      <c r="AE1272" s="318">
        <v>20</v>
      </c>
      <c r="AF1272" s="320">
        <v>42680</v>
      </c>
      <c r="AG1272" s="318"/>
      <c r="AH1272" s="320"/>
    </row>
    <row r="1273" spans="1:34">
      <c r="A1273" t="s">
        <v>4036</v>
      </c>
      <c r="B1273" s="1">
        <v>46057</v>
      </c>
      <c r="D1273">
        <v>521099</v>
      </c>
      <c r="E1273" t="s">
        <v>10119</v>
      </c>
      <c r="F1273" t="s">
        <v>93</v>
      </c>
      <c r="G1273" t="s">
        <v>7773</v>
      </c>
      <c r="H1273" t="s">
        <v>10120</v>
      </c>
      <c r="I1273" t="s">
        <v>9296</v>
      </c>
      <c r="J1273" t="s">
        <v>158</v>
      </c>
      <c r="K1273" s="318"/>
      <c r="L1273">
        <v>46070</v>
      </c>
      <c r="M1273" s="319">
        <v>46084</v>
      </c>
      <c r="N1273" s="318"/>
      <c r="O1273" s="318"/>
      <c r="P1273" s="318"/>
      <c r="Q1273" s="319"/>
      <c r="R1273" s="318"/>
      <c r="AA1273" s="318"/>
      <c r="AB1273" s="318">
        <v>50056172</v>
      </c>
      <c r="AC1273" s="318" t="s">
        <v>43</v>
      </c>
      <c r="AE1273" s="318"/>
      <c r="AF1273" s="320"/>
      <c r="AG1273" s="318"/>
      <c r="AH1273" s="320"/>
    </row>
    <row r="1274" spans="1:34">
      <c r="A1274" t="s">
        <v>4039</v>
      </c>
      <c r="B1274" s="1">
        <v>46057</v>
      </c>
      <c r="D1274">
        <v>521100</v>
      </c>
      <c r="E1274" t="s">
        <v>10121</v>
      </c>
      <c r="F1274" t="s">
        <v>93</v>
      </c>
      <c r="G1274" t="s">
        <v>10122</v>
      </c>
      <c r="H1274" t="s">
        <v>10123</v>
      </c>
      <c r="I1274" t="s">
        <v>10124</v>
      </c>
      <c r="J1274" t="s">
        <v>158</v>
      </c>
      <c r="K1274" s="318"/>
      <c r="L1274"/>
      <c r="M1274" s="319" t="s">
        <v>534</v>
      </c>
      <c r="N1274" s="318"/>
      <c r="O1274" s="318"/>
      <c r="P1274" s="318"/>
      <c r="Q1274" s="319"/>
      <c r="R1274" s="318"/>
      <c r="AA1274" s="318"/>
      <c r="AB1274" s="318">
        <v>50056186</v>
      </c>
      <c r="AC1274" s="318" t="s">
        <v>43</v>
      </c>
      <c r="AE1274" s="318"/>
      <c r="AF1274" s="320"/>
      <c r="AG1274" s="318"/>
      <c r="AH1274" s="320"/>
    </row>
    <row r="1275" spans="1:34">
      <c r="A1275" t="s">
        <v>4047</v>
      </c>
      <c r="B1275" s="1">
        <v>46058</v>
      </c>
      <c r="D1275">
        <v>521105</v>
      </c>
      <c r="E1275" t="s">
        <v>9596</v>
      </c>
      <c r="F1275" t="s">
        <v>93</v>
      </c>
      <c r="G1275" t="s">
        <v>90</v>
      </c>
      <c r="H1275" t="s">
        <v>10125</v>
      </c>
      <c r="I1275" t="s">
        <v>6259</v>
      </c>
      <c r="J1275" t="s">
        <v>8376</v>
      </c>
      <c r="K1275" s="318"/>
      <c r="L1275" t="s">
        <v>391</v>
      </c>
      <c r="M1275" s="319">
        <v>46079</v>
      </c>
      <c r="N1275" s="318"/>
      <c r="O1275" s="318"/>
      <c r="P1275" s="318"/>
      <c r="Q1275" s="319"/>
      <c r="R1275" s="318"/>
      <c r="AA1275" s="318"/>
      <c r="AB1275" s="318">
        <v>50056251</v>
      </c>
      <c r="AC1275" s="318" t="s">
        <v>43</v>
      </c>
      <c r="AE1275" s="318"/>
      <c r="AF1275" s="320"/>
      <c r="AG1275" s="318"/>
      <c r="AH1275" s="320"/>
    </row>
    <row r="1276" spans="1:34">
      <c r="A1276" t="s">
        <v>4050</v>
      </c>
      <c r="B1276" s="1">
        <v>46058</v>
      </c>
      <c r="D1276">
        <v>521106</v>
      </c>
      <c r="E1276" t="s">
        <v>16104</v>
      </c>
      <c r="F1276" t="s">
        <v>93</v>
      </c>
      <c r="G1276" t="s">
        <v>90</v>
      </c>
      <c r="H1276" t="s">
        <v>16783</v>
      </c>
      <c r="I1276" t="s">
        <v>9226</v>
      </c>
      <c r="J1276" t="s">
        <v>158</v>
      </c>
      <c r="K1276" s="318"/>
      <c r="L1276">
        <v>46069</v>
      </c>
      <c r="M1276" s="319">
        <v>46085</v>
      </c>
      <c r="N1276" s="318"/>
      <c r="O1276" s="318"/>
      <c r="P1276" s="318"/>
      <c r="Q1276" s="319"/>
      <c r="R1276" s="318"/>
      <c r="AA1276" s="318"/>
      <c r="AB1276" s="318">
        <v>50056265</v>
      </c>
      <c r="AC1276" s="318" t="s">
        <v>43</v>
      </c>
      <c r="AE1276" s="318"/>
      <c r="AF1276" s="320"/>
      <c r="AG1276" s="318"/>
      <c r="AH1276" s="320"/>
    </row>
    <row r="1277" spans="1:34">
      <c r="A1277" t="s">
        <v>4056</v>
      </c>
      <c r="B1277" s="1">
        <v>46058</v>
      </c>
      <c r="D1277">
        <v>521108</v>
      </c>
      <c r="E1277" t="s">
        <v>8878</v>
      </c>
      <c r="F1277" t="s">
        <v>93</v>
      </c>
      <c r="G1277" t="s">
        <v>7860</v>
      </c>
      <c r="H1277" t="s">
        <v>8879</v>
      </c>
      <c r="I1277" t="s">
        <v>8734</v>
      </c>
      <c r="J1277" t="s">
        <v>1801</v>
      </c>
      <c r="K1277" s="318"/>
      <c r="L1277" t="s">
        <v>391</v>
      </c>
      <c r="M1277" s="319">
        <v>46070</v>
      </c>
      <c r="N1277" s="318"/>
      <c r="O1277" s="318"/>
      <c r="P1277" s="318"/>
      <c r="Q1277" s="319"/>
      <c r="R1277" s="318"/>
      <c r="AA1277" s="318" t="s">
        <v>199</v>
      </c>
      <c r="AB1277" s="318">
        <v>50056399</v>
      </c>
      <c r="AC1277" s="318" t="s">
        <v>44</v>
      </c>
      <c r="AD1277" t="s">
        <v>7669</v>
      </c>
      <c r="AE1277" s="318">
        <v>21</v>
      </c>
      <c r="AF1277" s="320">
        <v>3862</v>
      </c>
      <c r="AG1277" s="318"/>
      <c r="AH1277" s="320"/>
    </row>
    <row r="1278" spans="1:34">
      <c r="A1278" t="s">
        <v>4059</v>
      </c>
      <c r="B1278" s="1">
        <v>46059</v>
      </c>
      <c r="D1278">
        <v>521109</v>
      </c>
      <c r="E1278" t="s">
        <v>9941</v>
      </c>
      <c r="F1278" t="s">
        <v>93</v>
      </c>
      <c r="G1278" t="s">
        <v>752</v>
      </c>
      <c r="H1278" t="s">
        <v>9942</v>
      </c>
      <c r="I1278" t="s">
        <v>7668</v>
      </c>
      <c r="J1278" t="s">
        <v>3093</v>
      </c>
      <c r="K1278" s="318"/>
      <c r="L1278" t="s">
        <v>391</v>
      </c>
      <c r="M1278" s="319">
        <v>46059</v>
      </c>
      <c r="N1278" s="318"/>
      <c r="O1278" s="318"/>
      <c r="P1278" s="318"/>
      <c r="Q1278" s="319"/>
      <c r="R1278" s="318"/>
      <c r="AA1278" s="318" t="s">
        <v>199</v>
      </c>
      <c r="AB1278" s="318">
        <v>50056459</v>
      </c>
      <c r="AC1278" s="318" t="s">
        <v>44</v>
      </c>
      <c r="AD1278" t="s">
        <v>7660</v>
      </c>
      <c r="AE1278" s="318">
        <v>27</v>
      </c>
      <c r="AF1278" s="320">
        <v>44154</v>
      </c>
      <c r="AG1278" s="318"/>
      <c r="AH1278" s="320"/>
    </row>
    <row r="1279" spans="1:34">
      <c r="A1279" t="s">
        <v>4062</v>
      </c>
      <c r="B1279" s="1">
        <v>46058</v>
      </c>
      <c r="D1279">
        <v>521110</v>
      </c>
      <c r="E1279" t="s">
        <v>10126</v>
      </c>
      <c r="F1279" t="s">
        <v>93</v>
      </c>
      <c r="G1279" t="s">
        <v>7773</v>
      </c>
      <c r="H1279" t="s">
        <v>10127</v>
      </c>
      <c r="I1279" t="s">
        <v>9223</v>
      </c>
      <c r="J1279" t="s">
        <v>158</v>
      </c>
      <c r="K1279" s="318"/>
      <c r="L1279">
        <v>46069</v>
      </c>
      <c r="M1279" s="319">
        <v>46077</v>
      </c>
      <c r="N1279" s="318"/>
      <c r="O1279" s="318"/>
      <c r="P1279" s="318"/>
      <c r="Q1279" s="319"/>
      <c r="R1279" s="318"/>
      <c r="AA1279" s="318"/>
      <c r="AB1279" s="318">
        <v>50056546</v>
      </c>
      <c r="AC1279" s="318" t="s">
        <v>43</v>
      </c>
      <c r="AE1279" s="318"/>
      <c r="AF1279" s="320"/>
      <c r="AG1279" s="318"/>
      <c r="AH1279" s="320"/>
    </row>
    <row r="1280" spans="1:34">
      <c r="A1280" t="s">
        <v>4072</v>
      </c>
      <c r="B1280" s="1">
        <v>46059</v>
      </c>
      <c r="D1280">
        <v>521114</v>
      </c>
      <c r="E1280" t="s">
        <v>10128</v>
      </c>
      <c r="F1280" t="s">
        <v>6574</v>
      </c>
      <c r="G1280" t="s">
        <v>7778</v>
      </c>
      <c r="H1280" t="s">
        <v>10129</v>
      </c>
      <c r="I1280" t="s">
        <v>9303</v>
      </c>
      <c r="J1280" t="s">
        <v>158</v>
      </c>
      <c r="K1280" s="318"/>
      <c r="L1280">
        <v>46069</v>
      </c>
      <c r="M1280" s="319">
        <v>46079</v>
      </c>
      <c r="N1280" s="318"/>
      <c r="O1280" s="318"/>
      <c r="P1280" s="318"/>
      <c r="Q1280" s="319"/>
      <c r="R1280" s="318"/>
      <c r="AA1280" s="318"/>
      <c r="AB1280" s="318">
        <v>50056504</v>
      </c>
      <c r="AC1280" s="318" t="s">
        <v>43</v>
      </c>
      <c r="AE1280" s="318"/>
      <c r="AF1280" s="320"/>
      <c r="AG1280" s="318"/>
      <c r="AH1280" s="320"/>
    </row>
    <row r="1281" spans="1:34">
      <c r="A1281" t="s">
        <v>4075</v>
      </c>
      <c r="B1281" s="1">
        <v>46059</v>
      </c>
      <c r="D1281">
        <v>521115</v>
      </c>
      <c r="E1281" t="s">
        <v>10130</v>
      </c>
      <c r="F1281" t="s">
        <v>6574</v>
      </c>
      <c r="G1281" t="s">
        <v>7666</v>
      </c>
      <c r="H1281" t="s">
        <v>10131</v>
      </c>
      <c r="I1281" t="s">
        <v>9303</v>
      </c>
      <c r="J1281" t="s">
        <v>158</v>
      </c>
      <c r="K1281" s="318"/>
      <c r="L1281">
        <v>46079</v>
      </c>
      <c r="M1281" s="319">
        <v>46085</v>
      </c>
      <c r="N1281" s="318"/>
      <c r="O1281" s="318"/>
      <c r="P1281" s="318"/>
      <c r="Q1281" s="319"/>
      <c r="R1281" s="318"/>
      <c r="AA1281" s="318"/>
      <c r="AB1281" s="318">
        <v>50056512</v>
      </c>
      <c r="AC1281" s="318" t="s">
        <v>43</v>
      </c>
      <c r="AE1281" s="318"/>
      <c r="AF1281" s="320"/>
      <c r="AG1281" s="318"/>
      <c r="AH1281" s="320"/>
    </row>
    <row r="1282" spans="1:34">
      <c r="A1282" t="s">
        <v>4078</v>
      </c>
      <c r="B1282" s="1">
        <v>46059</v>
      </c>
      <c r="D1282">
        <v>521116</v>
      </c>
      <c r="E1282" t="s">
        <v>10132</v>
      </c>
      <c r="F1282" t="s">
        <v>6574</v>
      </c>
      <c r="G1282" t="s">
        <v>7860</v>
      </c>
      <c r="H1282" t="s">
        <v>10133</v>
      </c>
      <c r="I1282" t="s">
        <v>9303</v>
      </c>
      <c r="J1282" t="s">
        <v>158</v>
      </c>
      <c r="K1282" s="318"/>
      <c r="L1282">
        <v>46069</v>
      </c>
      <c r="M1282" s="319">
        <v>46085</v>
      </c>
      <c r="N1282" s="318"/>
      <c r="O1282" s="318"/>
      <c r="P1282" s="318"/>
      <c r="Q1282" s="319"/>
      <c r="R1282" s="318"/>
      <c r="AA1282" s="318"/>
      <c r="AB1282" s="318">
        <v>50056508</v>
      </c>
      <c r="AC1282" s="318" t="s">
        <v>43</v>
      </c>
      <c r="AE1282" s="318"/>
      <c r="AF1282" s="320"/>
      <c r="AG1282" s="318"/>
      <c r="AH1282" s="320"/>
    </row>
    <row r="1283" spans="1:34">
      <c r="A1283" t="s">
        <v>4081</v>
      </c>
      <c r="B1283" s="1">
        <v>46059</v>
      </c>
      <c r="D1283">
        <v>521117</v>
      </c>
      <c r="E1283" t="s">
        <v>10134</v>
      </c>
      <c r="F1283" t="s">
        <v>6574</v>
      </c>
      <c r="G1283" t="s">
        <v>7778</v>
      </c>
      <c r="H1283" t="s">
        <v>10135</v>
      </c>
      <c r="I1283" t="s">
        <v>9303</v>
      </c>
      <c r="J1283" t="s">
        <v>158</v>
      </c>
      <c r="K1283" s="318"/>
      <c r="L1283">
        <v>46057</v>
      </c>
      <c r="M1283" s="319">
        <v>46069</v>
      </c>
      <c r="N1283" s="318"/>
      <c r="O1283" s="318"/>
      <c r="P1283" s="318"/>
      <c r="Q1283" s="319"/>
      <c r="R1283" s="318"/>
      <c r="AA1283" s="318" t="s">
        <v>199</v>
      </c>
      <c r="AB1283" s="318">
        <v>50056497</v>
      </c>
      <c r="AC1283" s="318" t="s">
        <v>44</v>
      </c>
      <c r="AD1283" t="s">
        <v>7669</v>
      </c>
      <c r="AE1283" s="318">
        <v>46</v>
      </c>
      <c r="AF1283" s="320">
        <v>161789</v>
      </c>
      <c r="AG1283" s="318">
        <v>13</v>
      </c>
      <c r="AH1283" s="320"/>
    </row>
    <row r="1284" spans="1:34">
      <c r="A1284" t="s">
        <v>4084</v>
      </c>
      <c r="B1284" s="1">
        <v>46062</v>
      </c>
      <c r="D1284">
        <v>521118</v>
      </c>
      <c r="E1284" t="s">
        <v>10136</v>
      </c>
      <c r="F1284" t="s">
        <v>93</v>
      </c>
      <c r="G1284" t="s">
        <v>7727</v>
      </c>
      <c r="H1284" t="s">
        <v>10137</v>
      </c>
      <c r="I1284" t="s">
        <v>9446</v>
      </c>
      <c r="J1284" t="s">
        <v>1340</v>
      </c>
      <c r="K1284" s="318"/>
      <c r="L1284">
        <v>46066</v>
      </c>
      <c r="M1284" s="319">
        <v>46080</v>
      </c>
      <c r="N1284" s="318"/>
      <c r="O1284" s="318"/>
      <c r="P1284" s="318"/>
      <c r="Q1284" s="319"/>
      <c r="R1284" s="318"/>
      <c r="AA1284" s="318"/>
      <c r="AB1284" s="318">
        <v>50056248</v>
      </c>
      <c r="AC1284" s="318" t="s">
        <v>43</v>
      </c>
      <c r="AE1284" s="318"/>
      <c r="AF1284" s="320"/>
      <c r="AG1284" s="318"/>
      <c r="AH1284" s="320"/>
    </row>
    <row r="1285" spans="1:34">
      <c r="A1285" t="s">
        <v>4087</v>
      </c>
      <c r="B1285" s="1">
        <v>46062</v>
      </c>
      <c r="D1285">
        <v>521119</v>
      </c>
      <c r="E1285" t="s">
        <v>10138</v>
      </c>
      <c r="F1285" t="s">
        <v>6574</v>
      </c>
      <c r="G1285" t="s">
        <v>7727</v>
      </c>
      <c r="H1285" t="s">
        <v>10139</v>
      </c>
      <c r="I1285" t="s">
        <v>9303</v>
      </c>
      <c r="J1285" t="s">
        <v>158</v>
      </c>
      <c r="K1285" s="318"/>
      <c r="L1285">
        <v>46069</v>
      </c>
      <c r="M1285" s="319">
        <v>46084</v>
      </c>
      <c r="N1285" s="318"/>
      <c r="O1285" s="318"/>
      <c r="P1285" s="318"/>
      <c r="Q1285" s="319"/>
      <c r="R1285" s="318"/>
      <c r="AA1285" s="318"/>
      <c r="AB1285" s="318">
        <v>50056650</v>
      </c>
      <c r="AC1285" s="318" t="s">
        <v>43</v>
      </c>
      <c r="AE1285" s="318"/>
      <c r="AF1285" s="320"/>
      <c r="AG1285" s="318"/>
      <c r="AH1285" s="320"/>
    </row>
    <row r="1286" spans="1:34">
      <c r="A1286" t="s">
        <v>4090</v>
      </c>
      <c r="B1286" s="1">
        <v>46062</v>
      </c>
      <c r="D1286">
        <v>521120</v>
      </c>
      <c r="E1286" t="s">
        <v>10140</v>
      </c>
      <c r="F1286" t="s">
        <v>93</v>
      </c>
      <c r="G1286" t="s">
        <v>58</v>
      </c>
      <c r="H1286" t="s">
        <v>10141</v>
      </c>
      <c r="I1286" t="s">
        <v>9732</v>
      </c>
      <c r="J1286" t="s">
        <v>41</v>
      </c>
      <c r="K1286" s="318"/>
      <c r="L1286">
        <v>46066</v>
      </c>
      <c r="M1286" s="319">
        <v>46079</v>
      </c>
      <c r="N1286" s="318"/>
      <c r="O1286" s="318"/>
      <c r="P1286" s="318"/>
      <c r="Q1286" s="319"/>
      <c r="R1286" s="318"/>
      <c r="AA1286" s="318"/>
      <c r="AB1286" s="318">
        <v>50056592</v>
      </c>
      <c r="AC1286" s="318" t="s">
        <v>43</v>
      </c>
      <c r="AE1286" s="318"/>
      <c r="AF1286" s="320"/>
      <c r="AG1286" s="318"/>
      <c r="AH1286" s="320"/>
    </row>
    <row r="1287" spans="1:34">
      <c r="A1287" t="s">
        <v>4095</v>
      </c>
      <c r="B1287" s="1">
        <v>46062</v>
      </c>
      <c r="D1287">
        <v>521123</v>
      </c>
      <c r="E1287" t="s">
        <v>10142</v>
      </c>
      <c r="F1287" t="s">
        <v>93</v>
      </c>
      <c r="G1287" t="s">
        <v>7696</v>
      </c>
      <c r="H1287" t="s">
        <v>10143</v>
      </c>
      <c r="I1287" t="s">
        <v>7704</v>
      </c>
      <c r="J1287" t="s">
        <v>151</v>
      </c>
      <c r="K1287" s="318"/>
      <c r="L1287" t="s">
        <v>391</v>
      </c>
      <c r="M1287" s="319">
        <v>46080</v>
      </c>
      <c r="N1287" s="318"/>
      <c r="O1287" s="318"/>
      <c r="P1287" s="318"/>
      <c r="Q1287" s="319"/>
      <c r="R1287" s="318"/>
      <c r="AA1287" s="318"/>
      <c r="AB1287" s="318">
        <v>50057322</v>
      </c>
      <c r="AC1287" s="318" t="s">
        <v>43</v>
      </c>
      <c r="AE1287" s="318"/>
      <c r="AF1287" s="320"/>
      <c r="AG1287" s="318"/>
      <c r="AH1287" s="320"/>
    </row>
    <row r="1288" spans="1:34">
      <c r="A1288" t="s">
        <v>4098</v>
      </c>
      <c r="B1288" s="1">
        <v>46063</v>
      </c>
      <c r="D1288">
        <v>521124</v>
      </c>
      <c r="E1288" t="s">
        <v>9280</v>
      </c>
      <c r="F1288" t="s">
        <v>6574</v>
      </c>
      <c r="G1288" t="s">
        <v>7778</v>
      </c>
      <c r="H1288" t="s">
        <v>9629</v>
      </c>
      <c r="I1288" t="s">
        <v>9232</v>
      </c>
      <c r="J1288" t="s">
        <v>1801</v>
      </c>
      <c r="K1288" s="318"/>
      <c r="L1288" t="s">
        <v>391</v>
      </c>
      <c r="M1288" s="319">
        <v>46080</v>
      </c>
      <c r="N1288" s="318"/>
      <c r="O1288" s="318"/>
      <c r="P1288" s="318"/>
      <c r="Q1288" s="319"/>
      <c r="R1288" s="318"/>
      <c r="AA1288" s="318"/>
      <c r="AB1288" s="318">
        <v>50056836</v>
      </c>
      <c r="AC1288" s="318" t="s">
        <v>43</v>
      </c>
      <c r="AE1288" s="318"/>
      <c r="AF1288" s="320"/>
      <c r="AG1288" s="318"/>
      <c r="AH1288" s="320"/>
    </row>
    <row r="1289" spans="1:34">
      <c r="A1289" t="s">
        <v>4113</v>
      </c>
      <c r="B1289" s="1">
        <v>46063</v>
      </c>
      <c r="D1289">
        <v>521129</v>
      </c>
      <c r="E1289" t="s">
        <v>10144</v>
      </c>
      <c r="F1289" t="s">
        <v>6574</v>
      </c>
      <c r="G1289" t="s">
        <v>58</v>
      </c>
      <c r="H1289" t="s">
        <v>10145</v>
      </c>
      <c r="I1289" t="s">
        <v>9232</v>
      </c>
      <c r="J1289" t="s">
        <v>158</v>
      </c>
      <c r="K1289" s="318"/>
      <c r="L1289">
        <v>46079</v>
      </c>
      <c r="M1289" s="319">
        <v>46085</v>
      </c>
      <c r="N1289" s="318"/>
      <c r="O1289" s="318"/>
      <c r="P1289" s="318"/>
      <c r="Q1289" s="319"/>
      <c r="R1289" s="318"/>
      <c r="AA1289" s="318"/>
      <c r="AB1289" s="318">
        <v>50056758</v>
      </c>
      <c r="AC1289" s="318" t="s">
        <v>43</v>
      </c>
      <c r="AE1289" s="318"/>
      <c r="AF1289" s="320"/>
      <c r="AG1289" s="318"/>
      <c r="AH1289" s="320"/>
    </row>
    <row r="1290" spans="1:34">
      <c r="A1290" t="s">
        <v>4126</v>
      </c>
      <c r="B1290" s="1">
        <v>46063</v>
      </c>
      <c r="D1290">
        <v>521134</v>
      </c>
      <c r="E1290" t="s">
        <v>10146</v>
      </c>
      <c r="F1290" t="s">
        <v>6574</v>
      </c>
      <c r="G1290" t="s">
        <v>7778</v>
      </c>
      <c r="H1290" t="s">
        <v>10147</v>
      </c>
      <c r="I1290" t="s">
        <v>9303</v>
      </c>
      <c r="J1290" t="s">
        <v>1554</v>
      </c>
      <c r="K1290" s="318"/>
      <c r="L1290">
        <v>46069</v>
      </c>
      <c r="M1290" s="319">
        <v>46080</v>
      </c>
      <c r="N1290" s="318"/>
      <c r="O1290" s="318"/>
      <c r="P1290" s="318"/>
      <c r="Q1290" s="319"/>
      <c r="R1290" s="318"/>
      <c r="AA1290" s="318"/>
      <c r="AB1290" s="318">
        <v>50056841</v>
      </c>
      <c r="AC1290" s="318" t="s">
        <v>43</v>
      </c>
      <c r="AE1290" s="318"/>
      <c r="AF1290" s="320"/>
      <c r="AG1290" s="318"/>
      <c r="AH1290" s="320"/>
    </row>
    <row r="1291" spans="1:34">
      <c r="A1291" t="s">
        <v>4132</v>
      </c>
      <c r="B1291" s="1">
        <v>46057</v>
      </c>
      <c r="D1291">
        <v>521136</v>
      </c>
      <c r="E1291" t="s">
        <v>10148</v>
      </c>
      <c r="F1291" t="s">
        <v>6574</v>
      </c>
      <c r="G1291" t="s">
        <v>7778</v>
      </c>
      <c r="H1291" t="s">
        <v>10149</v>
      </c>
      <c r="I1291" t="s">
        <v>9232</v>
      </c>
      <c r="J1291" t="s">
        <v>1801</v>
      </c>
      <c r="K1291" s="318"/>
      <c r="L1291">
        <v>46066</v>
      </c>
      <c r="M1291" s="319">
        <v>46070</v>
      </c>
      <c r="N1291" s="318"/>
      <c r="O1291" s="318"/>
      <c r="P1291" s="318"/>
      <c r="Q1291" s="319"/>
      <c r="R1291" s="318"/>
      <c r="AA1291" s="318"/>
      <c r="AB1291" s="318" t="s">
        <v>8441</v>
      </c>
      <c r="AC1291" s="318" t="s">
        <v>43</v>
      </c>
      <c r="AE1291" s="318"/>
      <c r="AF1291" s="320"/>
      <c r="AG1291" s="318"/>
      <c r="AH1291" s="320"/>
    </row>
    <row r="1292" spans="1:34">
      <c r="A1292" t="s">
        <v>4134</v>
      </c>
      <c r="B1292" s="1">
        <v>46063</v>
      </c>
      <c r="D1292">
        <v>521137</v>
      </c>
      <c r="E1292" t="s">
        <v>9562</v>
      </c>
      <c r="F1292" t="s">
        <v>6574</v>
      </c>
      <c r="G1292" t="s">
        <v>7666</v>
      </c>
      <c r="H1292" t="s">
        <v>9563</v>
      </c>
      <c r="I1292" t="s">
        <v>9232</v>
      </c>
      <c r="J1292" t="s">
        <v>8376</v>
      </c>
      <c r="K1292" s="318"/>
      <c r="L1292" t="s">
        <v>391</v>
      </c>
      <c r="M1292" s="319">
        <v>46080</v>
      </c>
      <c r="N1292" s="318"/>
      <c r="O1292" s="318"/>
      <c r="P1292" s="318"/>
      <c r="Q1292" s="319"/>
      <c r="R1292" s="318"/>
      <c r="AA1292" s="318"/>
      <c r="AB1292" s="318">
        <v>50056959</v>
      </c>
      <c r="AC1292" s="318" t="s">
        <v>43</v>
      </c>
      <c r="AE1292" s="318"/>
      <c r="AF1292" s="320"/>
      <c r="AG1292" s="318"/>
      <c r="AH1292" s="320"/>
    </row>
    <row r="1293" spans="1:34">
      <c r="A1293" t="s">
        <v>4137</v>
      </c>
      <c r="B1293" s="1">
        <v>46063</v>
      </c>
      <c r="D1293">
        <v>521138</v>
      </c>
      <c r="E1293" t="s">
        <v>10150</v>
      </c>
      <c r="F1293" t="s">
        <v>93</v>
      </c>
      <c r="G1293" t="s">
        <v>8386</v>
      </c>
      <c r="H1293" t="s">
        <v>10151</v>
      </c>
      <c r="I1293" t="s">
        <v>7698</v>
      </c>
      <c r="J1293" t="s">
        <v>158</v>
      </c>
      <c r="K1293" s="318"/>
      <c r="L1293">
        <v>46072</v>
      </c>
      <c r="M1293" s="319">
        <v>46079</v>
      </c>
      <c r="N1293" s="318"/>
      <c r="O1293" s="318"/>
      <c r="P1293" s="318"/>
      <c r="Q1293" s="319"/>
      <c r="R1293" s="318"/>
      <c r="AA1293" s="318"/>
      <c r="AB1293" s="318">
        <v>50057054</v>
      </c>
      <c r="AC1293" s="318" t="s">
        <v>43</v>
      </c>
      <c r="AE1293" s="318"/>
      <c r="AF1293" s="320"/>
      <c r="AG1293" s="318"/>
      <c r="AH1293" s="320"/>
    </row>
    <row r="1294" spans="1:34">
      <c r="A1294" t="s">
        <v>4140</v>
      </c>
      <c r="B1294" s="1">
        <v>46063</v>
      </c>
      <c r="D1294">
        <v>521139</v>
      </c>
      <c r="E1294" t="s">
        <v>10152</v>
      </c>
      <c r="F1294" t="s">
        <v>6574</v>
      </c>
      <c r="G1294" t="s">
        <v>7778</v>
      </c>
      <c r="H1294" t="s">
        <v>10153</v>
      </c>
      <c r="I1294" t="s">
        <v>9232</v>
      </c>
      <c r="J1294" t="s">
        <v>8690</v>
      </c>
      <c r="K1294" s="318"/>
      <c r="L1294" t="s">
        <v>5814</v>
      </c>
      <c r="M1294" s="319">
        <v>46073</v>
      </c>
      <c r="N1294" s="318"/>
      <c r="O1294" s="318"/>
      <c r="P1294" s="318"/>
      <c r="Q1294" s="319"/>
      <c r="R1294" s="318"/>
      <c r="AA1294" s="318"/>
      <c r="AB1294" s="318">
        <v>50055450</v>
      </c>
      <c r="AC1294" s="318" t="s">
        <v>43</v>
      </c>
      <c r="AE1294" s="318"/>
      <c r="AF1294" s="320"/>
      <c r="AG1294" s="318"/>
      <c r="AH1294" s="320"/>
    </row>
    <row r="1295" spans="1:34">
      <c r="A1295" t="s">
        <v>4148</v>
      </c>
      <c r="B1295" s="1">
        <v>46065</v>
      </c>
      <c r="D1295">
        <v>521142</v>
      </c>
      <c r="E1295" t="s">
        <v>10154</v>
      </c>
      <c r="F1295" t="s">
        <v>93</v>
      </c>
      <c r="G1295" t="s">
        <v>7661</v>
      </c>
      <c r="H1295" t="s">
        <v>10155</v>
      </c>
      <c r="I1295" t="s">
        <v>6259</v>
      </c>
      <c r="J1295" t="s">
        <v>1801</v>
      </c>
      <c r="K1295" s="318"/>
      <c r="L1295" t="s">
        <v>391</v>
      </c>
      <c r="M1295" s="319">
        <v>46071</v>
      </c>
      <c r="N1295" s="318"/>
      <c r="O1295" s="318"/>
      <c r="P1295" s="318"/>
      <c r="Q1295" s="319"/>
      <c r="R1295" s="318"/>
      <c r="AA1295" s="318" t="s">
        <v>199</v>
      </c>
      <c r="AB1295" s="318">
        <v>50057107</v>
      </c>
      <c r="AC1295" s="318" t="s">
        <v>44</v>
      </c>
      <c r="AD1295" t="s">
        <v>7660</v>
      </c>
      <c r="AE1295" s="318">
        <v>24</v>
      </c>
      <c r="AF1295" s="320">
        <v>9111</v>
      </c>
      <c r="AG1295" s="318"/>
      <c r="AH1295" s="320"/>
    </row>
    <row r="1296" spans="1:34">
      <c r="A1296" t="s">
        <v>4163</v>
      </c>
      <c r="B1296" s="1">
        <v>46069</v>
      </c>
      <c r="D1296">
        <v>521150</v>
      </c>
      <c r="E1296" t="s">
        <v>8775</v>
      </c>
      <c r="F1296" t="s">
        <v>93</v>
      </c>
      <c r="G1296" t="s">
        <v>7773</v>
      </c>
      <c r="H1296" t="s">
        <v>10156</v>
      </c>
      <c r="I1296" t="s">
        <v>8613</v>
      </c>
      <c r="J1296" t="s">
        <v>1801</v>
      </c>
      <c r="K1296" s="318"/>
      <c r="L1296" t="s">
        <v>391</v>
      </c>
      <c r="M1296" s="319">
        <v>46072</v>
      </c>
      <c r="N1296" s="318"/>
      <c r="O1296" s="318"/>
      <c r="P1296" s="318"/>
      <c r="Q1296" s="319"/>
      <c r="R1296" s="318"/>
      <c r="AA1296" s="318" t="s">
        <v>199</v>
      </c>
      <c r="AB1296" s="318">
        <v>50057334</v>
      </c>
      <c r="AC1296" s="318" t="s">
        <v>44</v>
      </c>
      <c r="AD1296" t="s">
        <v>7660</v>
      </c>
      <c r="AE1296" s="318">
        <v>27</v>
      </c>
      <c r="AF1296" s="320">
        <v>14801</v>
      </c>
      <c r="AG1296" s="318"/>
      <c r="AH1296" s="320"/>
    </row>
    <row r="1297" spans="1:34">
      <c r="A1297" t="s">
        <v>4164</v>
      </c>
      <c r="B1297" s="1">
        <v>46069</v>
      </c>
      <c r="D1297">
        <v>521151</v>
      </c>
      <c r="E1297" t="s">
        <v>6263</v>
      </c>
      <c r="F1297" t="s">
        <v>93</v>
      </c>
      <c r="G1297" t="s">
        <v>7696</v>
      </c>
      <c r="H1297" t="s">
        <v>6264</v>
      </c>
      <c r="I1297" t="s">
        <v>6259</v>
      </c>
      <c r="J1297" t="s">
        <v>8074</v>
      </c>
      <c r="K1297" s="318"/>
      <c r="L1297"/>
      <c r="M1297" s="319">
        <v>46072</v>
      </c>
      <c r="N1297" s="318"/>
      <c r="O1297" s="318"/>
      <c r="P1297" s="318"/>
      <c r="Q1297" s="319"/>
      <c r="R1297" s="318"/>
      <c r="AA1297" s="318" t="s">
        <v>199</v>
      </c>
      <c r="AB1297" s="318">
        <v>50057297</v>
      </c>
      <c r="AC1297" s="318" t="s">
        <v>44</v>
      </c>
      <c r="AD1297" t="s">
        <v>7660</v>
      </c>
      <c r="AE1297" s="318">
        <v>27</v>
      </c>
      <c r="AF1297" s="320">
        <v>19680</v>
      </c>
      <c r="AG1297" s="318"/>
      <c r="AH1297" s="320"/>
    </row>
    <row r="1298" spans="1:34">
      <c r="A1298" t="s">
        <v>4171</v>
      </c>
      <c r="B1298" s="1">
        <v>46070</v>
      </c>
      <c r="D1298">
        <v>521155</v>
      </c>
      <c r="E1298" t="s">
        <v>9107</v>
      </c>
      <c r="F1298" t="s">
        <v>93</v>
      </c>
      <c r="G1298" t="s">
        <v>7727</v>
      </c>
      <c r="H1298" t="s">
        <v>10157</v>
      </c>
      <c r="I1298" t="s">
        <v>93</v>
      </c>
      <c r="J1298" t="s">
        <v>3093</v>
      </c>
      <c r="K1298" s="318"/>
      <c r="L1298"/>
      <c r="M1298" s="319">
        <v>46070</v>
      </c>
      <c r="N1298" s="318"/>
      <c r="O1298" s="318"/>
      <c r="P1298" s="318"/>
      <c r="Q1298" s="319"/>
      <c r="R1298" s="318"/>
      <c r="AA1298" s="318" t="s">
        <v>199</v>
      </c>
      <c r="AB1298" s="318">
        <v>50057569</v>
      </c>
      <c r="AC1298" s="318" t="s">
        <v>44</v>
      </c>
      <c r="AD1298" t="s">
        <v>7669</v>
      </c>
      <c r="AE1298" s="318">
        <v>23</v>
      </c>
      <c r="AF1298" s="320">
        <v>14801</v>
      </c>
      <c r="AG1298" s="318"/>
      <c r="AH1298" s="320"/>
    </row>
    <row r="1299" spans="1:34">
      <c r="A1299" t="s">
        <v>4174</v>
      </c>
      <c r="B1299" s="1">
        <v>46030</v>
      </c>
      <c r="D1299">
        <v>521156</v>
      </c>
      <c r="E1299" t="s">
        <v>1729</v>
      </c>
      <c r="F1299" t="s">
        <v>93</v>
      </c>
      <c r="G1299" t="s">
        <v>8386</v>
      </c>
      <c r="H1299" t="s">
        <v>7658</v>
      </c>
      <c r="I1299" t="s">
        <v>7658</v>
      </c>
      <c r="J1299" t="s">
        <v>9023</v>
      </c>
      <c r="K1299" s="318"/>
      <c r="L1299" t="s">
        <v>391</v>
      </c>
      <c r="M1299" s="319">
        <v>46071</v>
      </c>
      <c r="N1299" s="318"/>
      <c r="O1299" s="318"/>
      <c r="P1299" s="318"/>
      <c r="Q1299" s="319"/>
      <c r="R1299" s="318"/>
      <c r="AA1299" s="318" t="s">
        <v>199</v>
      </c>
      <c r="AB1299" s="318">
        <v>50052935</v>
      </c>
      <c r="AC1299" s="318" t="s">
        <v>44</v>
      </c>
      <c r="AD1299" t="s">
        <v>7660</v>
      </c>
      <c r="AE1299" s="318">
        <v>7</v>
      </c>
      <c r="AF1299" s="320">
        <v>93970</v>
      </c>
      <c r="AG1299" s="318"/>
      <c r="AH1299" s="320"/>
    </row>
    <row r="1300" spans="1:34">
      <c r="A1300" t="s">
        <v>4176</v>
      </c>
      <c r="B1300" s="1">
        <v>46069</v>
      </c>
      <c r="D1300">
        <v>521158</v>
      </c>
      <c r="E1300" t="s">
        <v>10158</v>
      </c>
      <c r="F1300" t="s">
        <v>6574</v>
      </c>
      <c r="G1300" t="s">
        <v>58</v>
      </c>
      <c r="H1300" t="s">
        <v>10159</v>
      </c>
      <c r="I1300" t="s">
        <v>7834</v>
      </c>
      <c r="J1300" t="s">
        <v>158</v>
      </c>
      <c r="K1300" s="318"/>
      <c r="L1300">
        <v>46079</v>
      </c>
      <c r="M1300" s="319">
        <v>46085</v>
      </c>
      <c r="N1300" s="318"/>
      <c r="O1300" s="318"/>
      <c r="P1300" s="318"/>
      <c r="Q1300" s="319"/>
      <c r="R1300" s="318"/>
      <c r="AA1300" s="318"/>
      <c r="AB1300" s="318">
        <v>50057364</v>
      </c>
      <c r="AC1300" s="318" t="s">
        <v>43</v>
      </c>
      <c r="AE1300" s="318"/>
      <c r="AF1300" s="320"/>
      <c r="AG1300" s="318"/>
      <c r="AH1300" s="320"/>
    </row>
    <row r="1301" spans="1:34">
      <c r="A1301" t="s">
        <v>4179</v>
      </c>
      <c r="B1301" s="1">
        <v>46070</v>
      </c>
      <c r="D1301">
        <v>521159</v>
      </c>
      <c r="E1301" t="s">
        <v>10160</v>
      </c>
      <c r="F1301" t="s">
        <v>6574</v>
      </c>
      <c r="G1301" t="s">
        <v>7727</v>
      </c>
      <c r="H1301" t="s">
        <v>10161</v>
      </c>
      <c r="I1301" t="s">
        <v>9303</v>
      </c>
      <c r="J1301" t="s">
        <v>8804</v>
      </c>
      <c r="K1301" s="318"/>
      <c r="L1301">
        <v>46072</v>
      </c>
      <c r="M1301" s="319">
        <v>46078</v>
      </c>
      <c r="N1301" s="318"/>
      <c r="O1301" s="318"/>
      <c r="P1301" s="318"/>
      <c r="Q1301" s="319"/>
      <c r="R1301" s="318"/>
      <c r="AA1301" s="318"/>
      <c r="AB1301" s="318">
        <v>50057660</v>
      </c>
      <c r="AC1301" s="318" t="s">
        <v>43</v>
      </c>
      <c r="AE1301" s="318"/>
      <c r="AF1301" s="320"/>
      <c r="AG1301" s="318"/>
      <c r="AH1301" s="320"/>
    </row>
    <row r="1302" spans="1:34">
      <c r="A1302" t="s">
        <v>4197</v>
      </c>
      <c r="B1302" s="1">
        <v>46072</v>
      </c>
      <c r="D1302">
        <v>521167</v>
      </c>
      <c r="E1302" t="s">
        <v>16256</v>
      </c>
      <c r="F1302" t="s">
        <v>93</v>
      </c>
      <c r="G1302" t="s">
        <v>752</v>
      </c>
      <c r="H1302" t="s">
        <v>16784</v>
      </c>
      <c r="I1302" t="s">
        <v>16785</v>
      </c>
      <c r="J1302" t="s">
        <v>1129</v>
      </c>
      <c r="K1302" s="318"/>
      <c r="L1302">
        <v>46077</v>
      </c>
      <c r="M1302" s="319">
        <v>46085</v>
      </c>
      <c r="N1302" s="318"/>
      <c r="O1302" s="318"/>
      <c r="P1302" s="318"/>
      <c r="Q1302" s="319"/>
      <c r="R1302" s="318"/>
      <c r="AA1302" s="318"/>
      <c r="AB1302" s="318">
        <v>50057939</v>
      </c>
      <c r="AC1302" s="318" t="s">
        <v>43</v>
      </c>
      <c r="AE1302" s="318"/>
      <c r="AF1302" s="320"/>
      <c r="AG1302" s="318"/>
      <c r="AH1302" s="320"/>
    </row>
    <row r="1303" spans="1:34">
      <c r="A1303" t="s">
        <v>4230</v>
      </c>
      <c r="B1303" s="1">
        <v>46072</v>
      </c>
      <c r="D1303">
        <v>521178</v>
      </c>
      <c r="E1303" t="s">
        <v>10001</v>
      </c>
      <c r="F1303" t="s">
        <v>93</v>
      </c>
      <c r="G1303" t="s">
        <v>90</v>
      </c>
      <c r="H1303" t="s">
        <v>10002</v>
      </c>
      <c r="I1303" t="s">
        <v>7862</v>
      </c>
      <c r="J1303" t="s">
        <v>3093</v>
      </c>
      <c r="K1303" s="318"/>
      <c r="L1303" t="s">
        <v>391</v>
      </c>
      <c r="M1303" s="319">
        <v>46079</v>
      </c>
      <c r="N1303" s="318"/>
      <c r="O1303" s="318"/>
      <c r="P1303" s="318"/>
      <c r="Q1303" s="319"/>
      <c r="R1303" s="318"/>
      <c r="AA1303" s="318"/>
      <c r="AB1303" s="318">
        <v>50058064</v>
      </c>
      <c r="AC1303" s="318" t="s">
        <v>43</v>
      </c>
      <c r="AE1303" s="318"/>
      <c r="AF1303" s="320"/>
      <c r="AG1303" s="318"/>
      <c r="AH1303" s="320"/>
    </row>
    <row r="1304" spans="1:34">
      <c r="A1304" t="s">
        <v>4256</v>
      </c>
      <c r="B1304" s="1">
        <v>46051</v>
      </c>
      <c r="D1304">
        <v>521188</v>
      </c>
      <c r="E1304" t="s">
        <v>1843</v>
      </c>
      <c r="F1304" t="s">
        <v>93</v>
      </c>
      <c r="G1304" t="s">
        <v>7661</v>
      </c>
      <c r="H1304" t="s">
        <v>7658</v>
      </c>
      <c r="I1304" t="s">
        <v>7658</v>
      </c>
      <c r="J1304" t="s">
        <v>1801</v>
      </c>
      <c r="K1304" s="318"/>
      <c r="L1304" t="s">
        <v>391</v>
      </c>
      <c r="M1304" s="319">
        <v>46078</v>
      </c>
      <c r="N1304" s="318"/>
      <c r="O1304" s="318"/>
      <c r="P1304" s="318"/>
      <c r="Q1304" s="319"/>
      <c r="R1304" s="318"/>
      <c r="AA1304" s="318" t="s">
        <v>199</v>
      </c>
      <c r="AB1304" s="318">
        <v>50055481</v>
      </c>
      <c r="AC1304" s="318" t="s">
        <v>44</v>
      </c>
      <c r="AD1304" t="s">
        <v>7660</v>
      </c>
      <c r="AE1304" s="318">
        <v>50</v>
      </c>
      <c r="AF1304" s="320">
        <v>56400</v>
      </c>
      <c r="AG1304" s="318"/>
      <c r="AH1304" s="320"/>
    </row>
    <row r="1305" spans="1:34">
      <c r="A1305" t="s">
        <v>4259</v>
      </c>
      <c r="B1305" s="1">
        <v>46055</v>
      </c>
      <c r="D1305">
        <v>521189</v>
      </c>
      <c r="E1305" t="s">
        <v>2035</v>
      </c>
      <c r="F1305" t="s">
        <v>93</v>
      </c>
      <c r="G1305" t="s">
        <v>7661</v>
      </c>
      <c r="H1305" t="s">
        <v>7658</v>
      </c>
      <c r="I1305" t="s">
        <v>7658</v>
      </c>
      <c r="J1305" t="s">
        <v>1801</v>
      </c>
      <c r="K1305" s="318"/>
      <c r="L1305" t="s">
        <v>391</v>
      </c>
      <c r="M1305" s="319">
        <v>46080</v>
      </c>
      <c r="N1305" s="318"/>
      <c r="O1305" s="318"/>
      <c r="P1305" s="318"/>
      <c r="Q1305" s="319"/>
      <c r="R1305" s="318"/>
      <c r="AA1305" s="318" t="s">
        <v>199</v>
      </c>
      <c r="AB1305" s="318">
        <v>620201</v>
      </c>
      <c r="AC1305" s="318" t="s">
        <v>44</v>
      </c>
      <c r="AD1305" t="s">
        <v>7660</v>
      </c>
      <c r="AE1305" s="318">
        <v>100</v>
      </c>
      <c r="AF1305" s="320">
        <v>470517</v>
      </c>
      <c r="AG1305" s="318"/>
      <c r="AH1305" s="320"/>
    </row>
    <row r="1306" spans="1:34">
      <c r="A1306" t="s">
        <v>4262</v>
      </c>
      <c r="B1306" s="1">
        <v>46055</v>
      </c>
      <c r="D1306">
        <v>521190</v>
      </c>
      <c r="E1306" t="s">
        <v>2035</v>
      </c>
      <c r="F1306" t="s">
        <v>93</v>
      </c>
      <c r="G1306" t="s">
        <v>7661</v>
      </c>
      <c r="H1306" t="s">
        <v>7658</v>
      </c>
      <c r="I1306" t="s">
        <v>7658</v>
      </c>
      <c r="J1306" t="s">
        <v>1801</v>
      </c>
      <c r="K1306" s="318"/>
      <c r="L1306" t="s">
        <v>391</v>
      </c>
      <c r="M1306" s="319">
        <v>46080</v>
      </c>
      <c r="N1306" s="318"/>
      <c r="O1306" s="318"/>
      <c r="P1306" s="318"/>
      <c r="Q1306" s="319"/>
      <c r="R1306" s="318"/>
      <c r="AA1306" s="318" t="s">
        <v>199</v>
      </c>
      <c r="AB1306" s="318">
        <v>620202</v>
      </c>
      <c r="AC1306" s="318" t="s">
        <v>44</v>
      </c>
      <c r="AD1306" t="s">
        <v>7660</v>
      </c>
      <c r="AE1306" s="318">
        <v>100</v>
      </c>
      <c r="AF1306" s="320">
        <v>166183</v>
      </c>
      <c r="AG1306" s="318"/>
      <c r="AH1306" s="320"/>
    </row>
    <row r="1307" spans="1:34">
      <c r="A1307" t="s">
        <v>4264</v>
      </c>
      <c r="B1307" s="1">
        <v>46055</v>
      </c>
      <c r="D1307">
        <v>521191</v>
      </c>
      <c r="E1307" t="s">
        <v>2035</v>
      </c>
      <c r="F1307" t="s">
        <v>93</v>
      </c>
      <c r="G1307" t="s">
        <v>7661</v>
      </c>
      <c r="H1307" t="s">
        <v>7658</v>
      </c>
      <c r="I1307" t="s">
        <v>7658</v>
      </c>
      <c r="J1307" t="s">
        <v>1801</v>
      </c>
      <c r="K1307" s="318"/>
      <c r="L1307" t="s">
        <v>391</v>
      </c>
      <c r="M1307" s="319">
        <v>46080</v>
      </c>
      <c r="N1307" s="318"/>
      <c r="O1307" s="318"/>
      <c r="P1307" s="318"/>
      <c r="Q1307" s="319"/>
      <c r="R1307" s="318"/>
      <c r="AA1307" s="318" t="s">
        <v>199</v>
      </c>
      <c r="AB1307" s="318">
        <v>620203</v>
      </c>
      <c r="AC1307" s="318" t="s">
        <v>44</v>
      </c>
      <c r="AD1307" t="s">
        <v>7660</v>
      </c>
      <c r="AE1307" s="318">
        <v>100</v>
      </c>
      <c r="AF1307" s="320">
        <v>6200</v>
      </c>
      <c r="AG1307" s="318"/>
      <c r="AH1307" s="320"/>
    </row>
    <row r="1308" spans="1:34">
      <c r="A1308" t="s">
        <v>4268</v>
      </c>
      <c r="B1308" s="1">
        <v>46077</v>
      </c>
      <c r="D1308">
        <v>521193</v>
      </c>
      <c r="E1308" t="s">
        <v>9879</v>
      </c>
      <c r="F1308" t="s">
        <v>93</v>
      </c>
      <c r="G1308" t="s">
        <v>759</v>
      </c>
      <c r="H1308" t="s">
        <v>9880</v>
      </c>
      <c r="I1308" t="s">
        <v>7769</v>
      </c>
      <c r="J1308" t="s">
        <v>8376</v>
      </c>
      <c r="K1308" s="318"/>
      <c r="L1308"/>
      <c r="M1308" s="319">
        <v>46078</v>
      </c>
      <c r="N1308" s="318"/>
      <c r="O1308" s="318"/>
      <c r="P1308" s="318"/>
      <c r="Q1308" s="319"/>
      <c r="R1308" s="318"/>
      <c r="AA1308" s="318"/>
      <c r="AB1308" s="318">
        <v>50058278</v>
      </c>
      <c r="AC1308" s="318" t="s">
        <v>43</v>
      </c>
      <c r="AE1308" s="318"/>
      <c r="AF1308" s="320"/>
      <c r="AG1308" s="318"/>
      <c r="AH1308" s="320"/>
    </row>
    <row r="1309" spans="1:34">
      <c r="A1309" t="s">
        <v>4271</v>
      </c>
      <c r="B1309" s="1">
        <v>46077</v>
      </c>
      <c r="D1309">
        <v>521194</v>
      </c>
      <c r="E1309" t="s">
        <v>9085</v>
      </c>
      <c r="F1309" t="s">
        <v>93</v>
      </c>
      <c r="G1309" t="s">
        <v>7696</v>
      </c>
      <c r="H1309" t="s">
        <v>10162</v>
      </c>
      <c r="I1309" t="s">
        <v>7800</v>
      </c>
      <c r="J1309" t="s">
        <v>8376</v>
      </c>
      <c r="K1309" s="318"/>
      <c r="L1309" t="s">
        <v>391</v>
      </c>
      <c r="M1309" s="319">
        <v>46078</v>
      </c>
      <c r="N1309" s="318"/>
      <c r="O1309" s="318"/>
      <c r="P1309" s="318"/>
      <c r="Q1309" s="319"/>
      <c r="R1309" s="318"/>
      <c r="AA1309" s="318"/>
      <c r="AB1309" s="318">
        <v>50058339</v>
      </c>
      <c r="AC1309" s="318" t="s">
        <v>43</v>
      </c>
      <c r="AE1309" s="318"/>
      <c r="AF1309" s="320"/>
      <c r="AG1309" s="318"/>
      <c r="AH1309" s="320"/>
    </row>
    <row r="1310" spans="1:34">
      <c r="A1310" t="s">
        <v>4273</v>
      </c>
      <c r="B1310" s="1">
        <v>46079</v>
      </c>
      <c r="D1310">
        <v>521195</v>
      </c>
      <c r="E1310" t="s">
        <v>9957</v>
      </c>
      <c r="F1310" t="s">
        <v>93</v>
      </c>
      <c r="G1310" t="s">
        <v>7841</v>
      </c>
      <c r="H1310" t="s">
        <v>9958</v>
      </c>
      <c r="I1310" t="s">
        <v>7769</v>
      </c>
      <c r="J1310" t="s">
        <v>8376</v>
      </c>
      <c r="K1310" s="318"/>
      <c r="L1310" t="s">
        <v>391</v>
      </c>
      <c r="M1310" s="319">
        <v>46084</v>
      </c>
      <c r="N1310" s="318"/>
      <c r="O1310" s="318"/>
      <c r="P1310" s="318"/>
      <c r="Q1310" s="319"/>
      <c r="R1310" s="318"/>
      <c r="AA1310" s="318"/>
      <c r="AB1310" s="318">
        <v>50058481</v>
      </c>
      <c r="AC1310" s="318" t="s">
        <v>43</v>
      </c>
      <c r="AE1310" s="318"/>
      <c r="AF1310" s="320"/>
      <c r="AG1310" s="318"/>
      <c r="AH1310" s="320"/>
    </row>
    <row r="1311" spans="1:34">
      <c r="A1311" t="s">
        <v>4309</v>
      </c>
      <c r="B1311" s="1">
        <v>46080</v>
      </c>
      <c r="D1311">
        <v>521206</v>
      </c>
      <c r="E1311" t="s">
        <v>7856</v>
      </c>
      <c r="F1311" t="s">
        <v>93</v>
      </c>
      <c r="G1311" t="s">
        <v>759</v>
      </c>
      <c r="H1311" t="s">
        <v>10163</v>
      </c>
      <c r="I1311" t="s">
        <v>7704</v>
      </c>
      <c r="J1311" t="s">
        <v>3902</v>
      </c>
      <c r="K1311" s="318"/>
      <c r="L1311" t="s">
        <v>391</v>
      </c>
      <c r="M1311" s="319">
        <v>46084</v>
      </c>
      <c r="N1311" s="318"/>
      <c r="O1311" s="318"/>
      <c r="P1311" s="318"/>
      <c r="Q1311" s="319"/>
      <c r="R1311" s="318"/>
      <c r="AA1311" s="318"/>
      <c r="AB1311" s="318">
        <v>50058689</v>
      </c>
      <c r="AC1311" s="318" t="s">
        <v>43</v>
      </c>
      <c r="AE1311" s="318"/>
      <c r="AF1311" s="320"/>
      <c r="AG1311" s="318"/>
      <c r="AH1311" s="320"/>
    </row>
    <row r="1312" spans="1:34">
      <c r="A1312" t="s">
        <v>4332</v>
      </c>
      <c r="B1312" s="1">
        <v>46083</v>
      </c>
      <c r="D1312">
        <v>521215</v>
      </c>
      <c r="E1312" t="s">
        <v>9941</v>
      </c>
      <c r="F1312" t="s">
        <v>93</v>
      </c>
      <c r="G1312" t="s">
        <v>752</v>
      </c>
      <c r="H1312" t="s">
        <v>9942</v>
      </c>
      <c r="I1312" t="s">
        <v>7668</v>
      </c>
      <c r="J1312" t="s">
        <v>8376</v>
      </c>
      <c r="K1312" s="318"/>
      <c r="L1312" t="s">
        <v>391</v>
      </c>
      <c r="M1312" s="319">
        <v>46084</v>
      </c>
      <c r="N1312" s="318"/>
      <c r="O1312" s="318"/>
      <c r="P1312" s="318"/>
      <c r="Q1312" s="319"/>
      <c r="R1312" s="318"/>
      <c r="AA1312" s="318"/>
      <c r="AB1312" s="318">
        <v>50059027</v>
      </c>
      <c r="AC1312" s="318" t="s">
        <v>43</v>
      </c>
      <c r="AE1312" s="318"/>
      <c r="AF1312" s="320"/>
      <c r="AG1312" s="318"/>
      <c r="AH1312" s="320"/>
    </row>
    <row r="1313" spans="1:35">
      <c r="A1313" t="s">
        <v>4338</v>
      </c>
      <c r="B1313" s="1">
        <v>46063</v>
      </c>
      <c r="D1313">
        <v>521217</v>
      </c>
      <c r="E1313" t="s">
        <v>10164</v>
      </c>
      <c r="G1313" t="s">
        <v>759</v>
      </c>
      <c r="H1313" t="s">
        <v>10165</v>
      </c>
      <c r="J1313" t="s">
        <v>3902</v>
      </c>
      <c r="K1313" s="318"/>
      <c r="L1313" t="s">
        <v>391</v>
      </c>
      <c r="M1313" s="319">
        <v>46084</v>
      </c>
      <c r="N1313" s="318"/>
      <c r="O1313" s="318"/>
      <c r="P1313" s="318"/>
      <c r="Q1313" s="319"/>
      <c r="R1313" s="318"/>
      <c r="AA1313" s="318"/>
      <c r="AB1313" s="318">
        <v>50056714</v>
      </c>
      <c r="AC1313" s="318" t="s">
        <v>43</v>
      </c>
      <c r="AE1313" s="318"/>
      <c r="AF1313" s="320"/>
      <c r="AG1313" s="318"/>
      <c r="AH1313" s="320"/>
    </row>
    <row r="1314" spans="1:35">
      <c r="A1314" t="s">
        <v>4341</v>
      </c>
      <c r="B1314" s="1">
        <v>46084</v>
      </c>
      <c r="D1314">
        <v>521218</v>
      </c>
      <c r="E1314" t="s">
        <v>9191</v>
      </c>
      <c r="F1314" t="s">
        <v>93</v>
      </c>
      <c r="G1314" t="s">
        <v>7696</v>
      </c>
      <c r="H1314" t="s">
        <v>9192</v>
      </c>
      <c r="J1314" t="s">
        <v>8376</v>
      </c>
      <c r="K1314" s="318"/>
      <c r="L1314" t="s">
        <v>391</v>
      </c>
      <c r="M1314" s="319">
        <v>46084</v>
      </c>
      <c r="N1314" s="318"/>
      <c r="O1314" s="318"/>
      <c r="P1314" s="318"/>
      <c r="Q1314" s="319"/>
      <c r="R1314" s="318"/>
      <c r="AA1314" s="318"/>
      <c r="AB1314" s="318">
        <v>50059150</v>
      </c>
      <c r="AC1314" s="318" t="s">
        <v>43</v>
      </c>
      <c r="AE1314" s="318"/>
      <c r="AF1314" s="320"/>
      <c r="AG1314" s="318"/>
      <c r="AH1314" s="320"/>
    </row>
    <row r="1315" spans="1:35">
      <c r="B1315" s="1"/>
      <c r="K1315" s="318"/>
      <c r="L1315" s="319"/>
      <c r="M1315" s="318"/>
      <c r="N1315" s="318"/>
      <c r="O1315" s="318"/>
      <c r="P1315" s="319"/>
      <c r="Q1315" s="318"/>
      <c r="R1315" s="320"/>
      <c r="S1315" s="318"/>
      <c r="T1315" s="318"/>
      <c r="U1315" s="318"/>
      <c r="V1315" s="318"/>
      <c r="W1315" s="318"/>
      <c r="X1315" s="320"/>
      <c r="Y1315" s="320"/>
      <c r="Z1315" s="320"/>
      <c r="AA1315" s="320"/>
      <c r="AB1315" s="320"/>
      <c r="AC1315" s="320"/>
      <c r="AD1315" s="320"/>
      <c r="AE1315" s="320"/>
      <c r="AF1315" s="320"/>
      <c r="AG1315" s="320"/>
      <c r="AH1315" s="320"/>
      <c r="AI1315" s="320"/>
    </row>
    <row r="1316" spans="1:35">
      <c r="B1316" s="1"/>
      <c r="K1316" s="318"/>
      <c r="L1316" s="319"/>
      <c r="M1316" s="318"/>
      <c r="N1316" s="318"/>
      <c r="O1316" s="318"/>
      <c r="P1316" s="319"/>
      <c r="Q1316" s="318"/>
      <c r="R1316" s="320"/>
      <c r="S1316" s="318"/>
      <c r="T1316" s="318"/>
      <c r="U1316" s="318"/>
      <c r="V1316" s="318"/>
      <c r="W1316" s="318"/>
      <c r="X1316" s="320"/>
      <c r="Y1316" s="320"/>
      <c r="Z1316" s="320"/>
      <c r="AA1316" s="320"/>
      <c r="AB1316" s="320"/>
      <c r="AC1316" s="320"/>
      <c r="AD1316" s="320"/>
      <c r="AE1316" s="320"/>
      <c r="AF1316" s="320"/>
      <c r="AG1316" s="320"/>
      <c r="AH1316" s="320"/>
      <c r="AI1316" s="320"/>
    </row>
    <row r="1317" spans="1:35">
      <c r="B1317" s="1"/>
      <c r="K1317" s="318"/>
      <c r="L1317" s="319"/>
      <c r="M1317" s="318"/>
      <c r="N1317" s="318"/>
      <c r="O1317" s="318"/>
      <c r="P1317" s="319"/>
      <c r="Q1317" s="318"/>
      <c r="R1317" s="320"/>
      <c r="S1317" s="318"/>
      <c r="T1317" s="318"/>
      <c r="U1317" s="318"/>
      <c r="V1317" s="318"/>
      <c r="W1317" s="318"/>
      <c r="X1317" s="320"/>
      <c r="Y1317" s="320"/>
      <c r="Z1317" s="320"/>
      <c r="AA1317" s="320"/>
      <c r="AB1317" s="320"/>
      <c r="AC1317" s="320"/>
      <c r="AD1317" s="320"/>
      <c r="AE1317" s="320"/>
      <c r="AF1317" s="320"/>
      <c r="AG1317" s="320"/>
      <c r="AH1317" s="320"/>
      <c r="AI1317" s="320"/>
    </row>
    <row r="1318" spans="1:35">
      <c r="B1318" s="1"/>
      <c r="K1318" s="318"/>
      <c r="L1318" s="319"/>
      <c r="M1318" s="318"/>
      <c r="N1318" s="318"/>
      <c r="O1318" s="318"/>
      <c r="P1318" s="319"/>
      <c r="Q1318" s="318"/>
      <c r="R1318" s="320"/>
      <c r="S1318" s="318"/>
      <c r="T1318" s="318"/>
      <c r="U1318" s="318"/>
      <c r="V1318" s="318"/>
      <c r="W1318" s="318"/>
      <c r="X1318" s="320"/>
      <c r="Y1318" s="320"/>
      <c r="Z1318" s="320"/>
      <c r="AA1318" s="320"/>
      <c r="AB1318" s="320"/>
      <c r="AC1318" s="320"/>
      <c r="AD1318" s="320"/>
      <c r="AE1318" s="320"/>
      <c r="AF1318" s="320"/>
      <c r="AG1318" s="320"/>
      <c r="AH1318" s="320"/>
      <c r="AI1318" s="320"/>
    </row>
    <row r="1319" spans="1:35">
      <c r="B1319" s="1"/>
      <c r="K1319" s="318"/>
      <c r="L1319" s="319"/>
      <c r="M1319" s="318"/>
      <c r="N1319" s="318"/>
      <c r="O1319" s="318"/>
      <c r="P1319" s="319"/>
      <c r="Q1319" s="318"/>
      <c r="R1319" s="320"/>
      <c r="S1319" s="318"/>
      <c r="T1319" s="318"/>
      <c r="U1319" s="318"/>
      <c r="V1319" s="318"/>
      <c r="W1319" s="318"/>
      <c r="X1319" s="320"/>
      <c r="Y1319" s="320"/>
      <c r="Z1319" s="320"/>
      <c r="AA1319" s="320"/>
      <c r="AB1319" s="320"/>
      <c r="AC1319" s="320"/>
      <c r="AD1319" s="320"/>
      <c r="AE1319" s="320"/>
      <c r="AF1319" s="320"/>
      <c r="AG1319" s="320"/>
      <c r="AH1319" s="320"/>
      <c r="AI1319" s="320"/>
    </row>
    <row r="1320" spans="1:35">
      <c r="B1320" s="1"/>
      <c r="K1320" s="318"/>
      <c r="L1320" s="319"/>
      <c r="M1320" s="318"/>
      <c r="N1320" s="318"/>
      <c r="O1320" s="318"/>
      <c r="P1320" s="319"/>
      <c r="Q1320" s="318"/>
      <c r="R1320" s="320"/>
      <c r="S1320" s="318"/>
      <c r="T1320" s="318"/>
      <c r="U1320" s="318"/>
      <c r="V1320" s="318"/>
      <c r="W1320" s="318"/>
      <c r="X1320" s="320"/>
      <c r="Y1320" s="320"/>
      <c r="Z1320" s="320"/>
      <c r="AA1320" s="320"/>
      <c r="AB1320" s="320"/>
      <c r="AC1320" s="320"/>
      <c r="AD1320" s="320"/>
      <c r="AE1320" s="320"/>
      <c r="AF1320" s="320"/>
      <c r="AG1320" s="320"/>
      <c r="AH1320" s="320"/>
      <c r="AI1320" s="320"/>
    </row>
    <row r="1321" spans="1:35">
      <c r="B1321" s="1"/>
      <c r="K1321" s="318"/>
      <c r="L1321" s="319"/>
      <c r="M1321" s="318"/>
      <c r="N1321" s="318"/>
      <c r="O1321" s="318"/>
      <c r="P1321" s="319"/>
      <c r="Q1321" s="318"/>
      <c r="R1321" s="320"/>
      <c r="S1321" s="318"/>
      <c r="T1321" s="318"/>
      <c r="U1321" s="318"/>
      <c r="V1321" s="318"/>
      <c r="W1321" s="318"/>
      <c r="X1321" s="320"/>
      <c r="Y1321" s="320"/>
      <c r="Z1321" s="320"/>
      <c r="AA1321" s="320"/>
      <c r="AB1321" s="320"/>
      <c r="AC1321" s="320"/>
      <c r="AD1321" s="320"/>
      <c r="AE1321" s="320"/>
      <c r="AF1321" s="320"/>
      <c r="AG1321" s="320"/>
      <c r="AH1321" s="320"/>
      <c r="AI1321" s="320"/>
    </row>
    <row r="1322" spans="1:35">
      <c r="B1322" s="1"/>
      <c r="K1322" s="318"/>
      <c r="L1322" s="319"/>
      <c r="M1322" s="318"/>
      <c r="N1322" s="318"/>
      <c r="O1322" s="318"/>
      <c r="P1322" s="319"/>
      <c r="Q1322" s="318"/>
      <c r="R1322" s="320"/>
      <c r="S1322" s="318"/>
      <c r="T1322" s="318"/>
      <c r="U1322" s="318"/>
      <c r="V1322" s="318"/>
      <c r="W1322" s="318"/>
      <c r="X1322" s="320"/>
      <c r="Y1322" s="320"/>
      <c r="Z1322" s="320"/>
      <c r="AA1322" s="320"/>
      <c r="AB1322" s="320"/>
      <c r="AC1322" s="320"/>
      <c r="AD1322" s="320"/>
      <c r="AE1322" s="320"/>
      <c r="AF1322" s="320"/>
      <c r="AG1322" s="320"/>
      <c r="AH1322" s="320"/>
      <c r="AI1322" s="320"/>
    </row>
    <row r="1323" spans="1:35">
      <c r="B1323" s="1"/>
      <c r="K1323" s="318"/>
      <c r="L1323" s="319"/>
      <c r="M1323" s="318"/>
      <c r="N1323" s="318"/>
      <c r="O1323" s="318"/>
      <c r="P1323" s="319"/>
      <c r="Q1323" s="318"/>
      <c r="R1323" s="320"/>
      <c r="S1323" s="318"/>
      <c r="T1323" s="318"/>
      <c r="U1323" s="318"/>
      <c r="V1323" s="318"/>
      <c r="W1323" s="318"/>
      <c r="X1323" s="320"/>
      <c r="Y1323" s="320"/>
      <c r="Z1323" s="320"/>
      <c r="AA1323" s="320"/>
      <c r="AB1323" s="320"/>
      <c r="AC1323" s="320"/>
      <c r="AD1323" s="320"/>
      <c r="AE1323" s="320"/>
      <c r="AF1323" s="320"/>
      <c r="AG1323" s="320"/>
      <c r="AH1323" s="320"/>
      <c r="AI1323" s="320"/>
    </row>
    <row r="1324" spans="1:35">
      <c r="B1324" s="1"/>
      <c r="K1324" s="318"/>
      <c r="L1324" s="319"/>
      <c r="M1324" s="318"/>
      <c r="N1324" s="318"/>
      <c r="O1324" s="318"/>
      <c r="P1324" s="319"/>
      <c r="Q1324" s="318"/>
      <c r="R1324" s="320"/>
      <c r="S1324" s="318"/>
      <c r="T1324" s="318"/>
      <c r="U1324" s="318"/>
      <c r="V1324" s="318"/>
      <c r="W1324" s="318"/>
      <c r="X1324" s="320"/>
      <c r="Y1324" s="320"/>
      <c r="Z1324" s="320"/>
      <c r="AA1324" s="320"/>
      <c r="AB1324" s="320"/>
      <c r="AC1324" s="320"/>
      <c r="AD1324" s="320"/>
      <c r="AE1324" s="320"/>
      <c r="AF1324" s="320"/>
      <c r="AG1324" s="320"/>
      <c r="AH1324" s="320"/>
      <c r="AI1324" s="320"/>
    </row>
    <row r="1325" spans="1:35">
      <c r="B1325" s="1"/>
      <c r="K1325" s="318"/>
      <c r="L1325" s="319"/>
      <c r="M1325" s="318"/>
      <c r="N1325" s="318"/>
      <c r="O1325" s="318"/>
      <c r="P1325" s="319"/>
      <c r="Q1325" s="318"/>
      <c r="R1325" s="320"/>
      <c r="S1325" s="318"/>
      <c r="T1325" s="318"/>
      <c r="U1325" s="318"/>
      <c r="V1325" s="318"/>
      <c r="W1325" s="318"/>
      <c r="X1325" s="320"/>
      <c r="Y1325" s="320"/>
      <c r="Z1325" s="320"/>
      <c r="AA1325" s="320"/>
      <c r="AB1325" s="320"/>
      <c r="AC1325" s="320"/>
      <c r="AD1325" s="320"/>
      <c r="AE1325" s="320"/>
      <c r="AF1325" s="320"/>
      <c r="AG1325" s="320"/>
      <c r="AH1325" s="320"/>
      <c r="AI1325" s="320"/>
    </row>
    <row r="1326" spans="1:35">
      <c r="B1326" s="1"/>
      <c r="K1326" s="318"/>
      <c r="L1326" s="319"/>
      <c r="M1326" s="318"/>
      <c r="N1326" s="318"/>
      <c r="O1326" s="318"/>
      <c r="P1326" s="319"/>
      <c r="Q1326" s="318"/>
      <c r="R1326" s="320"/>
      <c r="S1326" s="318"/>
      <c r="T1326" s="318"/>
      <c r="U1326" s="318"/>
      <c r="V1326" s="318"/>
      <c r="W1326" s="318"/>
      <c r="X1326" s="320"/>
      <c r="Y1326" s="320"/>
      <c r="Z1326" s="320"/>
      <c r="AA1326" s="320"/>
      <c r="AB1326" s="320"/>
      <c r="AC1326" s="320"/>
      <c r="AD1326" s="320"/>
      <c r="AE1326" s="320"/>
      <c r="AF1326" s="320"/>
      <c r="AG1326" s="320"/>
      <c r="AH1326" s="320"/>
      <c r="AI1326" s="320"/>
    </row>
    <row r="1327" spans="1:35">
      <c r="B1327" s="1"/>
      <c r="K1327" s="318"/>
      <c r="L1327" s="319"/>
      <c r="M1327" s="318"/>
      <c r="N1327" s="318"/>
      <c r="O1327" s="318"/>
      <c r="P1327" s="319"/>
      <c r="Q1327" s="318"/>
      <c r="R1327" s="320"/>
      <c r="S1327" s="318"/>
      <c r="T1327" s="318"/>
      <c r="U1327" s="318"/>
      <c r="V1327" s="318"/>
      <c r="W1327" s="318"/>
      <c r="X1327" s="320"/>
      <c r="Y1327" s="320"/>
      <c r="Z1327" s="320"/>
      <c r="AA1327" s="320"/>
      <c r="AB1327" s="320"/>
      <c r="AC1327" s="320"/>
      <c r="AD1327" s="320"/>
      <c r="AE1327" s="320"/>
      <c r="AF1327" s="320"/>
      <c r="AG1327" s="320"/>
      <c r="AH1327" s="320"/>
      <c r="AI1327" s="320"/>
    </row>
    <row r="1328" spans="1:35">
      <c r="B1328" s="1"/>
      <c r="K1328" s="318"/>
      <c r="L1328" s="319"/>
      <c r="M1328" s="318"/>
      <c r="N1328" s="318"/>
      <c r="O1328" s="318"/>
      <c r="P1328" s="319"/>
      <c r="Q1328" s="318"/>
      <c r="R1328" s="320"/>
      <c r="S1328" s="318"/>
      <c r="T1328" s="318"/>
      <c r="U1328" s="318"/>
      <c r="V1328" s="318"/>
      <c r="W1328" s="318"/>
      <c r="X1328" s="320"/>
      <c r="Y1328" s="320"/>
      <c r="Z1328" s="320"/>
      <c r="AA1328" s="320"/>
      <c r="AB1328" s="320"/>
      <c r="AC1328" s="320"/>
      <c r="AD1328" s="320"/>
      <c r="AE1328" s="320"/>
      <c r="AF1328" s="320"/>
      <c r="AG1328" s="320"/>
      <c r="AH1328" s="320"/>
      <c r="AI1328" s="320"/>
    </row>
    <row r="1329" spans="2:35">
      <c r="B1329" s="1"/>
      <c r="K1329" s="318"/>
      <c r="L1329" s="319"/>
      <c r="M1329" s="318"/>
      <c r="N1329" s="318"/>
      <c r="O1329" s="318"/>
      <c r="P1329" s="319"/>
      <c r="Q1329" s="318"/>
      <c r="R1329" s="320"/>
      <c r="S1329" s="318"/>
      <c r="T1329" s="318"/>
      <c r="U1329" s="318"/>
      <c r="V1329" s="318"/>
      <c r="W1329" s="318"/>
      <c r="X1329" s="320"/>
      <c r="Y1329" s="320"/>
      <c r="Z1329" s="320"/>
      <c r="AA1329" s="320"/>
      <c r="AB1329" s="320"/>
      <c r="AC1329" s="320"/>
      <c r="AD1329" s="320"/>
      <c r="AE1329" s="320"/>
      <c r="AF1329" s="320"/>
      <c r="AG1329" s="320"/>
      <c r="AH1329" s="320"/>
      <c r="AI1329" s="320"/>
    </row>
    <row r="1330" spans="2:35">
      <c r="B1330" s="1"/>
      <c r="K1330" s="318"/>
      <c r="L1330" s="319"/>
      <c r="M1330" s="318"/>
      <c r="N1330" s="318"/>
      <c r="O1330" s="318"/>
      <c r="P1330" s="319"/>
      <c r="Q1330" s="318"/>
      <c r="R1330" s="320"/>
      <c r="S1330" s="318"/>
      <c r="T1330" s="318"/>
      <c r="U1330" s="318"/>
      <c r="V1330" s="318"/>
      <c r="W1330" s="318"/>
      <c r="X1330" s="320"/>
      <c r="Y1330" s="320"/>
      <c r="Z1330" s="320"/>
      <c r="AA1330" s="320"/>
      <c r="AB1330" s="320"/>
      <c r="AC1330" s="320"/>
      <c r="AD1330" s="320"/>
      <c r="AE1330" s="320"/>
      <c r="AF1330" s="320"/>
      <c r="AG1330" s="320"/>
      <c r="AH1330" s="320"/>
      <c r="AI1330" s="320"/>
    </row>
    <row r="1331" spans="2:35">
      <c r="B1331" s="1"/>
      <c r="K1331" s="318"/>
      <c r="L1331" s="319"/>
      <c r="M1331" s="318"/>
      <c r="N1331" s="318"/>
      <c r="O1331" s="318"/>
      <c r="P1331" s="319"/>
      <c r="Q1331" s="318"/>
      <c r="R1331" s="320"/>
      <c r="S1331" s="318"/>
      <c r="T1331" s="318"/>
      <c r="U1331" s="318"/>
      <c r="V1331" s="318"/>
      <c r="W1331" s="318"/>
      <c r="X1331" s="320"/>
      <c r="Y1331" s="320"/>
      <c r="Z1331" s="320"/>
      <c r="AA1331" s="320"/>
      <c r="AB1331" s="320"/>
      <c r="AC1331" s="320"/>
      <c r="AD1331" s="320"/>
      <c r="AE1331" s="320"/>
      <c r="AF1331" s="320"/>
      <c r="AG1331" s="320"/>
      <c r="AH1331" s="320"/>
      <c r="AI1331" s="320"/>
    </row>
    <row r="1332" spans="2:35">
      <c r="B1332" s="1"/>
      <c r="K1332" s="318"/>
      <c r="L1332" s="319"/>
      <c r="M1332" s="318"/>
      <c r="N1332" s="318"/>
      <c r="O1332" s="318"/>
      <c r="P1332" s="319"/>
      <c r="Q1332" s="318"/>
      <c r="R1332" s="320"/>
      <c r="S1332" s="318"/>
      <c r="T1332" s="318"/>
      <c r="U1332" s="318"/>
      <c r="V1332" s="318"/>
      <c r="W1332" s="318"/>
      <c r="X1332" s="320"/>
      <c r="Y1332" s="320"/>
      <c r="Z1332" s="320"/>
      <c r="AA1332" s="320"/>
      <c r="AB1332" s="320"/>
      <c r="AC1332" s="320"/>
      <c r="AD1332" s="320"/>
      <c r="AE1332" s="320"/>
      <c r="AF1332" s="320"/>
      <c r="AG1332" s="320"/>
      <c r="AH1332" s="320"/>
      <c r="AI1332" s="320"/>
    </row>
    <row r="1333" spans="2:35">
      <c r="B1333" s="1"/>
      <c r="K1333" s="318"/>
      <c r="L1333" s="319"/>
      <c r="M1333" s="318"/>
      <c r="N1333" s="318"/>
      <c r="O1333" s="318"/>
      <c r="P1333" s="319"/>
      <c r="Q1333" s="318"/>
      <c r="R1333" s="320"/>
      <c r="S1333" s="318"/>
      <c r="T1333" s="318"/>
      <c r="U1333" s="318"/>
      <c r="V1333" s="318"/>
      <c r="W1333" s="318"/>
      <c r="X1333" s="320"/>
      <c r="Y1333" s="320"/>
      <c r="Z1333" s="320"/>
      <c r="AA1333" s="320"/>
      <c r="AB1333" s="320"/>
      <c r="AC1333" s="320"/>
      <c r="AD1333" s="320"/>
      <c r="AE1333" s="320"/>
      <c r="AF1333" s="320"/>
      <c r="AG1333" s="320"/>
      <c r="AH1333" s="320"/>
      <c r="AI1333" s="320"/>
    </row>
    <row r="1334" spans="2:35">
      <c r="B1334" s="1"/>
      <c r="K1334" s="318"/>
      <c r="L1334" s="319"/>
      <c r="M1334" s="318"/>
      <c r="N1334" s="318"/>
      <c r="O1334" s="318"/>
      <c r="P1334" s="319"/>
      <c r="Q1334" s="318"/>
      <c r="R1334" s="320"/>
      <c r="S1334" s="318"/>
      <c r="T1334" s="318"/>
      <c r="U1334" s="318"/>
      <c r="V1334" s="318"/>
      <c r="W1334" s="318"/>
      <c r="X1334" s="320"/>
      <c r="Y1334" s="320"/>
      <c r="Z1334" s="320"/>
      <c r="AA1334" s="320"/>
      <c r="AB1334" s="320"/>
      <c r="AC1334" s="320"/>
      <c r="AD1334" s="320"/>
      <c r="AE1334" s="320"/>
      <c r="AF1334" s="320"/>
      <c r="AG1334" s="320"/>
      <c r="AH1334" s="320"/>
      <c r="AI1334" s="320"/>
    </row>
    <row r="1335" spans="2:35">
      <c r="B1335" s="1"/>
      <c r="K1335" s="318"/>
      <c r="L1335" s="319"/>
      <c r="M1335" s="318"/>
      <c r="N1335" s="318"/>
      <c r="O1335" s="318"/>
      <c r="P1335" s="319"/>
      <c r="Q1335" s="318"/>
      <c r="R1335" s="320"/>
      <c r="S1335" s="318"/>
      <c r="T1335" s="318"/>
      <c r="U1335" s="318"/>
      <c r="V1335" s="318"/>
      <c r="W1335" s="318"/>
      <c r="X1335" s="320"/>
      <c r="Y1335" s="320"/>
      <c r="Z1335" s="320"/>
      <c r="AA1335" s="320"/>
      <c r="AB1335" s="320"/>
      <c r="AC1335" s="320"/>
      <c r="AD1335" s="320"/>
      <c r="AE1335" s="320"/>
      <c r="AF1335" s="320"/>
      <c r="AG1335" s="320"/>
      <c r="AH1335" s="320"/>
      <c r="AI1335" s="320"/>
    </row>
    <row r="1336" spans="2:35">
      <c r="B1336" s="1"/>
      <c r="K1336" s="318"/>
      <c r="L1336" s="319"/>
      <c r="M1336" s="318"/>
      <c r="N1336" s="318"/>
      <c r="O1336" s="318"/>
      <c r="P1336" s="319"/>
      <c r="Q1336" s="318"/>
      <c r="R1336" s="320"/>
      <c r="S1336" s="318"/>
      <c r="T1336" s="318"/>
      <c r="U1336" s="318"/>
      <c r="V1336" s="318"/>
      <c r="W1336" s="318"/>
      <c r="X1336" s="320"/>
      <c r="Y1336" s="320"/>
      <c r="Z1336" s="320"/>
      <c r="AA1336" s="320"/>
      <c r="AB1336" s="320"/>
      <c r="AC1336" s="320"/>
      <c r="AD1336" s="320"/>
      <c r="AE1336" s="320"/>
      <c r="AF1336" s="320"/>
      <c r="AG1336" s="320"/>
      <c r="AH1336" s="320"/>
      <c r="AI1336" s="320"/>
    </row>
    <row r="1337" spans="2:35">
      <c r="B1337" s="1"/>
      <c r="K1337" s="318"/>
      <c r="L1337" s="319"/>
      <c r="M1337" s="318"/>
      <c r="N1337" s="318"/>
      <c r="O1337" s="318"/>
      <c r="P1337" s="319"/>
      <c r="Q1337" s="318"/>
      <c r="R1337" s="320"/>
      <c r="S1337" s="318"/>
      <c r="T1337" s="318"/>
      <c r="U1337" s="318"/>
      <c r="V1337" s="318"/>
      <c r="W1337" s="318"/>
      <c r="X1337" s="320"/>
      <c r="Y1337" s="320"/>
      <c r="Z1337" s="320"/>
      <c r="AA1337" s="320"/>
      <c r="AB1337" s="320"/>
      <c r="AC1337" s="320"/>
      <c r="AD1337" s="320"/>
      <c r="AE1337" s="320"/>
      <c r="AF1337" s="320"/>
      <c r="AG1337" s="320"/>
      <c r="AH1337" s="320"/>
      <c r="AI1337" s="320"/>
    </row>
    <row r="1338" spans="2:35">
      <c r="B1338" s="1"/>
      <c r="K1338" s="318"/>
      <c r="L1338" s="319"/>
      <c r="M1338" s="318"/>
      <c r="N1338" s="318"/>
      <c r="O1338" s="318"/>
      <c r="P1338" s="319"/>
      <c r="Q1338" s="318"/>
      <c r="R1338" s="320"/>
      <c r="S1338" s="318"/>
      <c r="T1338" s="318"/>
      <c r="U1338" s="318"/>
      <c r="V1338" s="318"/>
      <c r="W1338" s="318"/>
      <c r="X1338" s="320"/>
      <c r="Y1338" s="320"/>
      <c r="Z1338" s="320"/>
      <c r="AA1338" s="320"/>
      <c r="AB1338" s="320"/>
      <c r="AC1338" s="320"/>
      <c r="AD1338" s="320"/>
      <c r="AE1338" s="320"/>
      <c r="AF1338" s="320"/>
      <c r="AG1338" s="320"/>
      <c r="AH1338" s="320"/>
      <c r="AI1338" s="320"/>
    </row>
    <row r="1339" spans="2:35">
      <c r="B1339" s="1"/>
      <c r="K1339" s="318"/>
      <c r="L1339" s="319"/>
      <c r="M1339" s="318"/>
      <c r="N1339" s="318"/>
      <c r="O1339" s="318"/>
      <c r="P1339" s="319"/>
      <c r="Q1339" s="318"/>
      <c r="R1339" s="320"/>
      <c r="S1339" s="318"/>
      <c r="T1339" s="318"/>
      <c r="U1339" s="318"/>
      <c r="V1339" s="318"/>
      <c r="W1339" s="318"/>
      <c r="X1339" s="320"/>
      <c r="Y1339" s="320"/>
      <c r="Z1339" s="320"/>
      <c r="AA1339" s="320"/>
      <c r="AB1339" s="320"/>
      <c r="AC1339" s="320"/>
      <c r="AD1339" s="320"/>
      <c r="AE1339" s="320"/>
      <c r="AF1339" s="320"/>
      <c r="AG1339" s="320"/>
      <c r="AH1339" s="320"/>
      <c r="AI1339" s="320"/>
    </row>
    <row r="1340" spans="2:35">
      <c r="B1340" s="1"/>
      <c r="K1340" s="318"/>
      <c r="L1340" s="319"/>
      <c r="M1340" s="318"/>
      <c r="N1340" s="318"/>
      <c r="O1340" s="318"/>
      <c r="P1340" s="319"/>
      <c r="Q1340" s="318"/>
      <c r="R1340" s="320"/>
      <c r="S1340" s="318"/>
      <c r="T1340" s="318"/>
      <c r="U1340" s="318"/>
      <c r="V1340" s="318"/>
      <c r="W1340" s="318"/>
      <c r="X1340" s="320"/>
      <c r="Y1340" s="320"/>
      <c r="Z1340" s="320"/>
      <c r="AA1340" s="320"/>
      <c r="AB1340" s="320"/>
      <c r="AC1340" s="320"/>
      <c r="AD1340" s="320"/>
      <c r="AE1340" s="320"/>
      <c r="AF1340" s="320"/>
      <c r="AG1340" s="320"/>
      <c r="AH1340" s="320"/>
      <c r="AI1340" s="320"/>
    </row>
    <row r="1341" spans="2:35">
      <c r="B1341" s="1"/>
      <c r="K1341" s="318"/>
      <c r="L1341" s="319"/>
      <c r="M1341" s="318"/>
      <c r="N1341" s="318"/>
      <c r="O1341" s="318"/>
      <c r="P1341" s="319"/>
      <c r="Q1341" s="318"/>
      <c r="R1341" s="320"/>
      <c r="S1341" s="318"/>
      <c r="T1341" s="318"/>
      <c r="U1341" s="318"/>
      <c r="V1341" s="318"/>
      <c r="W1341" s="318"/>
      <c r="X1341" s="320"/>
      <c r="Y1341" s="320"/>
      <c r="Z1341" s="320"/>
      <c r="AA1341" s="320"/>
      <c r="AB1341" s="320"/>
      <c r="AC1341" s="320"/>
      <c r="AD1341" s="320"/>
      <c r="AE1341" s="320"/>
      <c r="AF1341" s="320"/>
      <c r="AG1341" s="320"/>
      <c r="AH1341" s="320"/>
      <c r="AI1341" s="320"/>
    </row>
    <row r="1342" spans="2:35">
      <c r="B1342" s="1"/>
      <c r="K1342" s="318"/>
      <c r="L1342" s="319"/>
      <c r="M1342" s="318"/>
      <c r="N1342" s="318"/>
      <c r="O1342" s="318"/>
      <c r="P1342" s="319"/>
      <c r="Q1342" s="318"/>
      <c r="R1342" s="320"/>
      <c r="S1342" s="318"/>
      <c r="T1342" s="318"/>
      <c r="U1342" s="318"/>
      <c r="V1342" s="318"/>
      <c r="W1342" s="318"/>
      <c r="X1342" s="320"/>
      <c r="Y1342" s="320"/>
      <c r="Z1342" s="320"/>
      <c r="AA1342" s="320"/>
      <c r="AB1342" s="320"/>
      <c r="AC1342" s="320"/>
      <c r="AD1342" s="320"/>
      <c r="AE1342" s="320"/>
      <c r="AF1342" s="320"/>
      <c r="AG1342" s="320"/>
      <c r="AH1342" s="320"/>
      <c r="AI1342" s="320"/>
    </row>
    <row r="1343" spans="2:35">
      <c r="B1343" s="1"/>
      <c r="K1343" s="318"/>
      <c r="L1343" s="319"/>
      <c r="M1343" s="318"/>
      <c r="N1343" s="318"/>
      <c r="O1343" s="318"/>
      <c r="P1343" s="319"/>
      <c r="Q1343" s="318"/>
      <c r="R1343" s="320"/>
      <c r="S1343" s="318"/>
      <c r="T1343" s="318"/>
      <c r="U1343" s="318"/>
      <c r="V1343" s="318"/>
      <c r="W1343" s="318"/>
      <c r="X1343" s="320"/>
      <c r="Y1343" s="320"/>
      <c r="Z1343" s="320"/>
      <c r="AA1343" s="320"/>
      <c r="AB1343" s="320"/>
      <c r="AC1343" s="320"/>
      <c r="AD1343" s="320"/>
      <c r="AE1343" s="320"/>
      <c r="AF1343" s="320"/>
      <c r="AG1343" s="320"/>
      <c r="AH1343" s="320"/>
      <c r="AI1343" s="320"/>
    </row>
    <row r="1344" spans="2:35">
      <c r="B1344" s="1"/>
      <c r="K1344" s="318"/>
      <c r="L1344" s="319"/>
      <c r="M1344" s="318"/>
      <c r="N1344" s="318"/>
      <c r="O1344" s="318"/>
      <c r="P1344" s="319"/>
      <c r="Q1344" s="318"/>
      <c r="R1344" s="320"/>
      <c r="S1344" s="318"/>
      <c r="T1344" s="318"/>
      <c r="U1344" s="318"/>
      <c r="V1344" s="318"/>
      <c r="W1344" s="318"/>
      <c r="X1344" s="320"/>
      <c r="Y1344" s="320"/>
      <c r="Z1344" s="320"/>
      <c r="AA1344" s="320"/>
      <c r="AB1344" s="320"/>
      <c r="AC1344" s="320"/>
      <c r="AD1344" s="320"/>
      <c r="AE1344" s="320"/>
      <c r="AF1344" s="320"/>
      <c r="AG1344" s="320"/>
      <c r="AH1344" s="320"/>
      <c r="AI1344" s="320"/>
    </row>
    <row r="1345" spans="2:35">
      <c r="B1345" s="1"/>
      <c r="K1345" s="318"/>
      <c r="L1345" s="319"/>
      <c r="M1345" s="318"/>
      <c r="N1345" s="318"/>
      <c r="O1345" s="318"/>
      <c r="P1345" s="319"/>
      <c r="Q1345" s="318"/>
      <c r="R1345" s="320"/>
      <c r="S1345" s="318"/>
      <c r="T1345" s="318"/>
      <c r="U1345" s="318"/>
      <c r="V1345" s="318"/>
      <c r="W1345" s="318"/>
      <c r="X1345" s="320"/>
      <c r="Y1345" s="320"/>
      <c r="Z1345" s="320"/>
      <c r="AA1345" s="320"/>
      <c r="AB1345" s="320"/>
      <c r="AC1345" s="320"/>
      <c r="AD1345" s="320"/>
      <c r="AE1345" s="320"/>
      <c r="AF1345" s="320"/>
      <c r="AG1345" s="320"/>
      <c r="AH1345" s="320"/>
      <c r="AI1345" s="320"/>
    </row>
    <row r="1346" spans="2:35">
      <c r="B1346" s="1"/>
      <c r="K1346" s="318"/>
      <c r="L1346" s="319"/>
      <c r="M1346" s="318"/>
      <c r="N1346" s="318"/>
      <c r="O1346" s="318"/>
      <c r="P1346" s="319"/>
      <c r="Q1346" s="318"/>
      <c r="R1346" s="320"/>
      <c r="S1346" s="318"/>
      <c r="T1346" s="318"/>
      <c r="U1346" s="318"/>
      <c r="V1346" s="318"/>
      <c r="W1346" s="318"/>
      <c r="X1346" s="320"/>
      <c r="Y1346" s="320"/>
      <c r="Z1346" s="320"/>
      <c r="AA1346" s="320"/>
      <c r="AB1346" s="320"/>
      <c r="AC1346" s="320"/>
      <c r="AD1346" s="320"/>
      <c r="AE1346" s="320"/>
      <c r="AF1346" s="320"/>
      <c r="AG1346" s="320"/>
      <c r="AH1346" s="320"/>
      <c r="AI1346" s="320"/>
    </row>
    <row r="1347" spans="2:35">
      <c r="B1347" s="1"/>
      <c r="K1347" s="318"/>
      <c r="L1347" s="319"/>
      <c r="M1347" s="318"/>
      <c r="N1347" s="318"/>
      <c r="O1347" s="318"/>
      <c r="P1347" s="319"/>
      <c r="Q1347" s="318"/>
      <c r="R1347" s="320"/>
      <c r="S1347" s="318"/>
      <c r="T1347" s="318"/>
      <c r="U1347" s="318"/>
      <c r="V1347" s="318"/>
      <c r="W1347" s="318"/>
      <c r="X1347" s="320"/>
      <c r="Y1347" s="320"/>
      <c r="Z1347" s="320"/>
      <c r="AA1347" s="320"/>
      <c r="AB1347" s="320"/>
      <c r="AC1347" s="320"/>
      <c r="AD1347" s="320"/>
      <c r="AE1347" s="320"/>
      <c r="AF1347" s="320"/>
      <c r="AG1347" s="320"/>
      <c r="AH1347" s="320"/>
      <c r="AI1347" s="320"/>
    </row>
    <row r="1348" spans="2:35">
      <c r="B1348" s="1"/>
      <c r="K1348" s="318"/>
      <c r="L1348" s="319"/>
      <c r="M1348" s="318"/>
      <c r="N1348" s="318"/>
      <c r="O1348" s="318"/>
      <c r="P1348" s="319"/>
      <c r="Q1348" s="318"/>
      <c r="R1348" s="320"/>
      <c r="S1348" s="318"/>
      <c r="T1348" s="318"/>
      <c r="U1348" s="318"/>
      <c r="V1348" s="318"/>
      <c r="W1348" s="318"/>
      <c r="X1348" s="320"/>
      <c r="Y1348" s="320"/>
      <c r="Z1348" s="320"/>
      <c r="AA1348" s="320"/>
      <c r="AB1348" s="320"/>
      <c r="AC1348" s="320"/>
      <c r="AD1348" s="320"/>
      <c r="AE1348" s="320"/>
      <c r="AF1348" s="320"/>
      <c r="AG1348" s="320"/>
      <c r="AH1348" s="320"/>
      <c r="AI1348" s="320"/>
    </row>
    <row r="1349" spans="2:35">
      <c r="B1349" s="1"/>
      <c r="K1349" s="318"/>
      <c r="L1349" s="319"/>
      <c r="M1349" s="318"/>
      <c r="N1349" s="318"/>
      <c r="O1349" s="318"/>
      <c r="P1349" s="319"/>
      <c r="Q1349" s="318"/>
      <c r="R1349" s="320"/>
      <c r="S1349" s="318"/>
      <c r="T1349" s="318"/>
      <c r="U1349" s="318"/>
      <c r="V1349" s="318"/>
      <c r="W1349" s="318"/>
      <c r="X1349" s="320"/>
      <c r="Y1349" s="320"/>
      <c r="Z1349" s="320"/>
      <c r="AA1349" s="320"/>
      <c r="AB1349" s="320"/>
      <c r="AC1349" s="320"/>
      <c r="AD1349" s="320"/>
      <c r="AE1349" s="320"/>
      <c r="AF1349" s="320"/>
      <c r="AG1349" s="320"/>
      <c r="AH1349" s="320"/>
      <c r="AI1349" s="320"/>
    </row>
    <row r="1350" spans="2:35">
      <c r="B1350" s="1"/>
      <c r="K1350" s="318"/>
      <c r="L1350" s="319"/>
      <c r="M1350" s="318"/>
      <c r="N1350" s="318"/>
      <c r="O1350" s="318"/>
      <c r="P1350" s="319"/>
      <c r="Q1350" s="318"/>
      <c r="R1350" s="320"/>
      <c r="S1350" s="318"/>
      <c r="T1350" s="318"/>
      <c r="U1350" s="318"/>
      <c r="V1350" s="318"/>
      <c r="W1350" s="318"/>
      <c r="X1350" s="320"/>
      <c r="Y1350" s="320"/>
      <c r="Z1350" s="320"/>
      <c r="AA1350" s="320"/>
      <c r="AB1350" s="320"/>
      <c r="AC1350" s="320"/>
      <c r="AD1350" s="320"/>
      <c r="AE1350" s="320"/>
      <c r="AF1350" s="320"/>
      <c r="AG1350" s="320"/>
      <c r="AH1350" s="320"/>
      <c r="AI1350" s="320"/>
    </row>
    <row r="1351" spans="2:35">
      <c r="B1351" s="1"/>
      <c r="K1351" s="318"/>
      <c r="L1351" s="319"/>
      <c r="M1351" s="318"/>
      <c r="N1351" s="318"/>
      <c r="O1351" s="318"/>
      <c r="P1351" s="319"/>
      <c r="Q1351" s="318"/>
      <c r="R1351" s="320"/>
      <c r="S1351" s="318"/>
      <c r="T1351" s="318"/>
      <c r="U1351" s="318"/>
      <c r="V1351" s="318"/>
      <c r="W1351" s="318"/>
      <c r="X1351" s="320"/>
      <c r="Y1351" s="320"/>
      <c r="Z1351" s="320"/>
      <c r="AA1351" s="320"/>
      <c r="AB1351" s="320"/>
      <c r="AC1351" s="320"/>
      <c r="AD1351" s="320"/>
      <c r="AE1351" s="320"/>
      <c r="AF1351" s="320"/>
      <c r="AG1351" s="320"/>
      <c r="AH1351" s="320"/>
      <c r="AI1351" s="320"/>
    </row>
    <row r="1352" spans="2:35">
      <c r="B1352" s="1"/>
      <c r="K1352" s="318"/>
      <c r="L1352" s="319"/>
      <c r="M1352" s="318"/>
      <c r="N1352" s="318"/>
      <c r="O1352" s="318"/>
      <c r="P1352" s="319"/>
      <c r="Q1352" s="318"/>
      <c r="R1352" s="320"/>
      <c r="S1352" s="318"/>
      <c r="T1352" s="318"/>
      <c r="U1352" s="318"/>
      <c r="V1352" s="318"/>
      <c r="W1352" s="318"/>
      <c r="X1352" s="320"/>
      <c r="Y1352" s="320"/>
      <c r="Z1352" s="320"/>
      <c r="AA1352" s="320"/>
      <c r="AB1352" s="320"/>
      <c r="AC1352" s="320"/>
      <c r="AD1352" s="320"/>
      <c r="AE1352" s="320"/>
      <c r="AF1352" s="320"/>
      <c r="AG1352" s="320"/>
      <c r="AH1352" s="320"/>
      <c r="AI1352" s="320"/>
    </row>
    <row r="1353" spans="2:35">
      <c r="B1353" s="1"/>
      <c r="K1353" s="318"/>
      <c r="L1353" s="319"/>
      <c r="M1353" s="318"/>
      <c r="N1353" s="318"/>
      <c r="O1353" s="318"/>
      <c r="P1353" s="319"/>
      <c r="Q1353" s="318"/>
      <c r="R1353" s="320"/>
      <c r="S1353" s="318"/>
      <c r="T1353" s="318"/>
      <c r="U1353" s="318"/>
      <c r="V1353" s="318"/>
      <c r="W1353" s="318"/>
      <c r="X1353" s="320"/>
      <c r="Y1353" s="320"/>
      <c r="Z1353" s="320"/>
      <c r="AA1353" s="320"/>
      <c r="AB1353" s="320"/>
      <c r="AC1353" s="320"/>
      <c r="AD1353" s="320"/>
      <c r="AE1353" s="320"/>
      <c r="AF1353" s="320"/>
      <c r="AG1353" s="320"/>
      <c r="AH1353" s="320"/>
      <c r="AI1353" s="320"/>
    </row>
    <row r="1354" spans="2:35">
      <c r="B1354" s="1"/>
      <c r="K1354" s="318"/>
      <c r="L1354" s="319"/>
      <c r="M1354" s="318"/>
      <c r="N1354" s="318"/>
      <c r="O1354" s="318"/>
      <c r="P1354" s="319"/>
      <c r="Q1354" s="318"/>
      <c r="R1354" s="320"/>
      <c r="S1354" s="318"/>
      <c r="T1354" s="318"/>
      <c r="U1354" s="318"/>
      <c r="V1354" s="318"/>
      <c r="W1354" s="318"/>
      <c r="X1354" s="320"/>
      <c r="Y1354" s="320"/>
      <c r="Z1354" s="320"/>
      <c r="AA1354" s="320"/>
      <c r="AB1354" s="320"/>
      <c r="AC1354" s="320"/>
      <c r="AD1354" s="320"/>
      <c r="AE1354" s="320"/>
      <c r="AF1354" s="320"/>
      <c r="AG1354" s="320"/>
      <c r="AH1354" s="320"/>
      <c r="AI1354" s="320"/>
    </row>
    <row r="1355" spans="2:35">
      <c r="B1355" s="1"/>
      <c r="K1355" s="318"/>
      <c r="L1355" s="319"/>
      <c r="M1355" s="318"/>
      <c r="N1355" s="318"/>
      <c r="O1355" s="318"/>
      <c r="P1355" s="319"/>
      <c r="Q1355" s="318"/>
      <c r="R1355" s="320"/>
      <c r="S1355" s="318"/>
      <c r="T1355" s="318"/>
      <c r="U1355" s="318"/>
      <c r="V1355" s="318"/>
      <c r="W1355" s="318"/>
      <c r="X1355" s="320"/>
      <c r="Y1355" s="320"/>
      <c r="Z1355" s="320"/>
      <c r="AA1355" s="320"/>
      <c r="AB1355" s="320"/>
      <c r="AC1355" s="320"/>
      <c r="AD1355" s="320"/>
      <c r="AE1355" s="320"/>
      <c r="AF1355" s="320"/>
      <c r="AG1355" s="320"/>
      <c r="AH1355" s="320"/>
      <c r="AI1355" s="320"/>
    </row>
    <row r="1356" spans="2:35">
      <c r="B1356" s="1"/>
      <c r="K1356" s="318"/>
      <c r="L1356" s="319"/>
      <c r="M1356" s="318"/>
      <c r="N1356" s="318"/>
      <c r="O1356" s="318"/>
      <c r="P1356" s="319"/>
      <c r="Q1356" s="318"/>
      <c r="R1356" s="320"/>
      <c r="S1356" s="318"/>
      <c r="T1356" s="318"/>
      <c r="U1356" s="318"/>
      <c r="V1356" s="318"/>
      <c r="W1356" s="318"/>
      <c r="X1356" s="320"/>
      <c r="Y1356" s="320"/>
      <c r="Z1356" s="320"/>
      <c r="AA1356" s="320"/>
      <c r="AB1356" s="320"/>
      <c r="AC1356" s="320"/>
      <c r="AD1356" s="320"/>
      <c r="AE1356" s="320"/>
      <c r="AF1356" s="320"/>
      <c r="AG1356" s="320"/>
      <c r="AH1356" s="320"/>
      <c r="AI1356" s="320"/>
    </row>
    <row r="1357" spans="2:35">
      <c r="B1357" s="1"/>
      <c r="K1357" s="318"/>
      <c r="L1357" s="319"/>
      <c r="M1357" s="318"/>
      <c r="N1357" s="318"/>
      <c r="O1357" s="318"/>
      <c r="P1357" s="319"/>
      <c r="Q1357" s="318"/>
      <c r="R1357" s="320"/>
      <c r="S1357" s="318"/>
      <c r="T1357" s="318"/>
      <c r="U1357" s="318"/>
      <c r="V1357" s="318"/>
      <c r="W1357" s="318"/>
      <c r="X1357" s="320"/>
      <c r="Y1357" s="320"/>
      <c r="Z1357" s="320"/>
      <c r="AA1357" s="320"/>
      <c r="AB1357" s="320"/>
      <c r="AC1357" s="320"/>
      <c r="AD1357" s="320"/>
      <c r="AE1357" s="320"/>
      <c r="AF1357" s="320"/>
      <c r="AG1357" s="320"/>
      <c r="AH1357" s="320"/>
      <c r="AI1357" s="320"/>
    </row>
    <row r="1358" spans="2:35">
      <c r="B1358" s="1"/>
      <c r="K1358" s="318"/>
      <c r="L1358" s="319"/>
      <c r="M1358" s="318"/>
      <c r="N1358" s="318"/>
      <c r="O1358" s="318"/>
      <c r="P1358" s="319"/>
      <c r="Q1358" s="318"/>
      <c r="R1358" s="320"/>
      <c r="S1358" s="318"/>
      <c r="T1358" s="318"/>
      <c r="U1358" s="318"/>
      <c r="V1358" s="318"/>
      <c r="W1358" s="318"/>
      <c r="X1358" s="320"/>
      <c r="Y1358" s="320"/>
      <c r="Z1358" s="320"/>
      <c r="AA1358" s="320"/>
      <c r="AB1358" s="320"/>
      <c r="AC1358" s="320"/>
      <c r="AD1358" s="320"/>
      <c r="AE1358" s="320"/>
      <c r="AF1358" s="320"/>
      <c r="AG1358" s="320"/>
      <c r="AH1358" s="320"/>
      <c r="AI1358" s="320"/>
    </row>
    <row r="1359" spans="2:35">
      <c r="B1359" s="1"/>
      <c r="K1359" s="318"/>
      <c r="L1359" s="319"/>
      <c r="M1359" s="318"/>
      <c r="N1359" s="318"/>
      <c r="O1359" s="318"/>
      <c r="P1359" s="319"/>
      <c r="Q1359" s="318"/>
      <c r="R1359" s="320"/>
      <c r="S1359" s="318"/>
      <c r="T1359" s="318"/>
      <c r="U1359" s="318"/>
      <c r="V1359" s="318"/>
      <c r="W1359" s="318"/>
      <c r="X1359" s="320"/>
      <c r="Y1359" s="320"/>
      <c r="Z1359" s="320"/>
      <c r="AA1359" s="320"/>
      <c r="AB1359" s="320"/>
      <c r="AC1359" s="320"/>
      <c r="AD1359" s="320"/>
      <c r="AE1359" s="320"/>
      <c r="AF1359" s="320"/>
      <c r="AG1359" s="320"/>
      <c r="AH1359" s="320"/>
      <c r="AI1359" s="320"/>
    </row>
    <row r="1360" spans="2:35">
      <c r="B1360" s="1"/>
      <c r="K1360" s="318"/>
      <c r="L1360" s="319"/>
      <c r="M1360" s="318"/>
      <c r="N1360" s="318"/>
      <c r="O1360" s="318"/>
      <c r="P1360" s="319"/>
      <c r="Q1360" s="318"/>
      <c r="R1360" s="320"/>
      <c r="S1360" s="318"/>
      <c r="T1360" s="318"/>
      <c r="U1360" s="318"/>
      <c r="V1360" s="318"/>
      <c r="W1360" s="318"/>
      <c r="X1360" s="320"/>
      <c r="Y1360" s="320"/>
      <c r="Z1360" s="320"/>
      <c r="AA1360" s="320"/>
      <c r="AB1360" s="320"/>
      <c r="AC1360" s="320"/>
      <c r="AD1360" s="320"/>
      <c r="AE1360" s="320"/>
      <c r="AF1360" s="320"/>
      <c r="AG1360" s="320"/>
      <c r="AH1360" s="320"/>
      <c r="AI1360" s="320"/>
    </row>
    <row r="1361" spans="2:35">
      <c r="B1361" s="1"/>
      <c r="K1361" s="318"/>
      <c r="L1361" s="319"/>
      <c r="M1361" s="318"/>
      <c r="N1361" s="318"/>
      <c r="O1361" s="318"/>
      <c r="P1361" s="319"/>
      <c r="Q1361" s="318"/>
      <c r="R1361" s="320"/>
      <c r="S1361" s="318"/>
      <c r="T1361" s="318"/>
      <c r="U1361" s="318"/>
      <c r="V1361" s="318"/>
      <c r="W1361" s="318"/>
      <c r="X1361" s="320"/>
      <c r="Y1361" s="320"/>
      <c r="Z1361" s="320"/>
      <c r="AA1361" s="320"/>
      <c r="AB1361" s="320"/>
      <c r="AC1361" s="320"/>
      <c r="AD1361" s="320"/>
      <c r="AE1361" s="320"/>
      <c r="AF1361" s="320"/>
      <c r="AG1361" s="320"/>
      <c r="AH1361" s="320"/>
      <c r="AI1361" s="320"/>
    </row>
    <row r="1362" spans="2:35">
      <c r="B1362" s="1"/>
      <c r="K1362" s="318"/>
      <c r="L1362" s="319"/>
      <c r="M1362" s="318"/>
      <c r="N1362" s="318"/>
      <c r="O1362" s="318"/>
      <c r="P1362" s="319"/>
      <c r="Q1362" s="318"/>
      <c r="R1362" s="320"/>
      <c r="S1362" s="318"/>
      <c r="T1362" s="318"/>
      <c r="U1362" s="318"/>
      <c r="V1362" s="318"/>
      <c r="W1362" s="318"/>
      <c r="X1362" s="320"/>
      <c r="Y1362" s="320"/>
      <c r="Z1362" s="320"/>
      <c r="AA1362" s="320"/>
      <c r="AB1362" s="320"/>
      <c r="AC1362" s="320"/>
      <c r="AD1362" s="320"/>
      <c r="AE1362" s="320"/>
      <c r="AF1362" s="320"/>
      <c r="AG1362" s="320"/>
      <c r="AH1362" s="320"/>
      <c r="AI1362" s="320"/>
    </row>
    <row r="1363" spans="2:35">
      <c r="B1363" s="1"/>
      <c r="K1363" s="318"/>
      <c r="L1363" s="319"/>
      <c r="M1363" s="318"/>
      <c r="N1363" s="318"/>
      <c r="O1363" s="318"/>
      <c r="P1363" s="319"/>
      <c r="Q1363" s="318"/>
      <c r="R1363" s="320"/>
      <c r="S1363" s="318"/>
      <c r="T1363" s="318"/>
      <c r="U1363" s="318"/>
      <c r="V1363" s="318"/>
      <c r="W1363" s="318"/>
      <c r="X1363" s="320"/>
      <c r="Y1363" s="320"/>
      <c r="Z1363" s="320"/>
      <c r="AA1363" s="320"/>
      <c r="AB1363" s="320"/>
      <c r="AC1363" s="320"/>
      <c r="AD1363" s="320"/>
      <c r="AE1363" s="320"/>
      <c r="AF1363" s="320"/>
      <c r="AG1363" s="320"/>
      <c r="AH1363" s="320"/>
      <c r="AI1363" s="320"/>
    </row>
    <row r="1364" spans="2:35">
      <c r="B1364" s="1"/>
      <c r="K1364" s="318"/>
      <c r="L1364" s="319"/>
      <c r="M1364" s="318"/>
      <c r="N1364" s="318"/>
      <c r="O1364" s="318"/>
      <c r="P1364" s="319"/>
      <c r="Q1364" s="318"/>
      <c r="R1364" s="320"/>
      <c r="S1364" s="318"/>
      <c r="T1364" s="318"/>
      <c r="U1364" s="318"/>
      <c r="V1364" s="318"/>
      <c r="W1364" s="318"/>
      <c r="X1364" s="320"/>
      <c r="Y1364" s="320"/>
      <c r="Z1364" s="320"/>
      <c r="AA1364" s="320"/>
      <c r="AB1364" s="320"/>
      <c r="AC1364" s="320"/>
      <c r="AD1364" s="320"/>
      <c r="AE1364" s="320"/>
      <c r="AF1364" s="320"/>
      <c r="AG1364" s="320"/>
      <c r="AH1364" s="320"/>
      <c r="AI1364" s="320"/>
    </row>
    <row r="1365" spans="2:35">
      <c r="B1365" s="1"/>
      <c r="K1365" s="318"/>
      <c r="L1365" s="319"/>
      <c r="M1365" s="318"/>
      <c r="N1365" s="318"/>
      <c r="O1365" s="318"/>
      <c r="P1365" s="319"/>
      <c r="Q1365" s="318"/>
      <c r="R1365" s="320"/>
      <c r="S1365" s="318"/>
      <c r="T1365" s="318"/>
      <c r="U1365" s="318"/>
      <c r="V1365" s="318"/>
      <c r="W1365" s="318"/>
      <c r="X1365" s="320"/>
      <c r="Y1365" s="320"/>
      <c r="Z1365" s="320"/>
      <c r="AA1365" s="320"/>
      <c r="AB1365" s="320"/>
      <c r="AC1365" s="320"/>
      <c r="AD1365" s="320"/>
      <c r="AE1365" s="320"/>
      <c r="AF1365" s="320"/>
      <c r="AG1365" s="320"/>
      <c r="AH1365" s="320"/>
      <c r="AI1365" s="320"/>
    </row>
    <row r="1366" spans="2:35">
      <c r="B1366" s="1"/>
      <c r="K1366" s="318"/>
      <c r="L1366" s="319"/>
      <c r="M1366" s="318"/>
      <c r="N1366" s="318"/>
      <c r="O1366" s="318"/>
      <c r="P1366" s="319"/>
      <c r="Q1366" s="318"/>
      <c r="R1366" s="320"/>
      <c r="S1366" s="318"/>
      <c r="T1366" s="318"/>
      <c r="U1366" s="318"/>
      <c r="V1366" s="318"/>
      <c r="W1366" s="318"/>
      <c r="X1366" s="320"/>
      <c r="Y1366" s="320"/>
      <c r="Z1366" s="320"/>
      <c r="AA1366" s="320"/>
      <c r="AB1366" s="320"/>
      <c r="AC1366" s="320"/>
      <c r="AD1366" s="320"/>
      <c r="AE1366" s="320"/>
      <c r="AF1366" s="320"/>
      <c r="AG1366" s="320"/>
      <c r="AH1366" s="320"/>
      <c r="AI1366" s="320"/>
    </row>
    <row r="1367" spans="2:35">
      <c r="B1367" s="1"/>
      <c r="K1367" s="318"/>
      <c r="L1367" s="319"/>
      <c r="M1367" s="318"/>
      <c r="N1367" s="318"/>
      <c r="O1367" s="318"/>
      <c r="P1367" s="319"/>
      <c r="Q1367" s="318"/>
      <c r="R1367" s="320"/>
      <c r="S1367" s="318"/>
      <c r="T1367" s="318"/>
      <c r="U1367" s="318"/>
      <c r="V1367" s="318"/>
      <c r="W1367" s="318"/>
      <c r="X1367" s="320"/>
      <c r="Y1367" s="320"/>
      <c r="Z1367" s="320"/>
      <c r="AA1367" s="320"/>
      <c r="AB1367" s="320"/>
      <c r="AC1367" s="320"/>
      <c r="AD1367" s="320"/>
      <c r="AE1367" s="320"/>
      <c r="AF1367" s="320"/>
      <c r="AG1367" s="320"/>
      <c r="AH1367" s="320"/>
      <c r="AI1367" s="320"/>
    </row>
    <row r="1368" spans="2:35">
      <c r="B1368" s="1"/>
      <c r="K1368" s="318"/>
      <c r="L1368" s="319"/>
      <c r="M1368" s="318"/>
      <c r="N1368" s="318"/>
      <c r="O1368" s="318"/>
      <c r="P1368" s="319"/>
      <c r="Q1368" s="318"/>
      <c r="R1368" s="320"/>
      <c r="S1368" s="318"/>
      <c r="T1368" s="318"/>
      <c r="U1368" s="318"/>
      <c r="V1368" s="318"/>
      <c r="W1368" s="318"/>
      <c r="X1368" s="320"/>
      <c r="Y1368" s="320"/>
      <c r="Z1368" s="320"/>
      <c r="AA1368" s="320"/>
      <c r="AB1368" s="320"/>
      <c r="AC1368" s="320"/>
      <c r="AD1368" s="320"/>
      <c r="AE1368" s="320"/>
      <c r="AF1368" s="320"/>
      <c r="AG1368" s="320"/>
      <c r="AH1368" s="320"/>
      <c r="AI1368" s="320"/>
    </row>
    <row r="1369" spans="2:35">
      <c r="B1369" s="1"/>
      <c r="K1369" s="318"/>
      <c r="L1369" s="319"/>
      <c r="M1369" s="318"/>
      <c r="N1369" s="318"/>
      <c r="O1369" s="318"/>
      <c r="P1369" s="319"/>
      <c r="Q1369" s="318"/>
      <c r="R1369" s="320"/>
      <c r="S1369" s="318"/>
      <c r="T1369" s="318"/>
      <c r="U1369" s="318"/>
      <c r="V1369" s="318"/>
      <c r="W1369" s="318"/>
      <c r="X1369" s="320"/>
      <c r="Y1369" s="320"/>
      <c r="Z1369" s="320"/>
      <c r="AA1369" s="320"/>
      <c r="AB1369" s="320"/>
      <c r="AC1369" s="320"/>
      <c r="AD1369" s="320"/>
      <c r="AE1369" s="320"/>
      <c r="AF1369" s="320"/>
      <c r="AG1369" s="320"/>
      <c r="AH1369" s="320"/>
      <c r="AI1369" s="320"/>
    </row>
    <row r="1370" spans="2:35">
      <c r="B1370" s="1"/>
      <c r="K1370" s="318"/>
      <c r="L1370" s="319"/>
      <c r="M1370" s="318"/>
      <c r="N1370" s="318"/>
      <c r="O1370" s="318"/>
      <c r="P1370" s="319"/>
      <c r="Q1370" s="318"/>
      <c r="R1370" s="320"/>
      <c r="S1370" s="318"/>
      <c r="T1370" s="318"/>
      <c r="U1370" s="318"/>
      <c r="V1370" s="318"/>
      <c r="W1370" s="318"/>
      <c r="X1370" s="320"/>
      <c r="Y1370" s="320"/>
      <c r="Z1370" s="320"/>
      <c r="AA1370" s="320"/>
      <c r="AB1370" s="320"/>
      <c r="AC1370" s="320"/>
      <c r="AD1370" s="320"/>
      <c r="AE1370" s="320"/>
      <c r="AF1370" s="320"/>
      <c r="AG1370" s="320"/>
      <c r="AH1370" s="320"/>
      <c r="AI1370" s="320"/>
    </row>
    <row r="1371" spans="2:35">
      <c r="B1371" s="1"/>
      <c r="K1371" s="318"/>
      <c r="L1371" s="319"/>
      <c r="M1371" s="318"/>
      <c r="N1371" s="318"/>
      <c r="O1371" s="318"/>
      <c r="P1371" s="319"/>
      <c r="Q1371" s="318"/>
      <c r="R1371" s="320"/>
      <c r="S1371" s="318"/>
      <c r="T1371" s="318"/>
      <c r="U1371" s="318"/>
      <c r="V1371" s="318"/>
      <c r="W1371" s="318"/>
      <c r="X1371" s="320"/>
      <c r="Y1371" s="320"/>
      <c r="Z1371" s="320"/>
      <c r="AA1371" s="320"/>
      <c r="AB1371" s="320"/>
      <c r="AC1371" s="320"/>
      <c r="AD1371" s="320"/>
      <c r="AE1371" s="320"/>
      <c r="AF1371" s="320"/>
      <c r="AG1371" s="320"/>
      <c r="AH1371" s="320"/>
      <c r="AI1371" s="320"/>
    </row>
    <row r="1372" spans="2:35">
      <c r="B1372" s="1"/>
      <c r="K1372" s="318"/>
      <c r="L1372" s="319"/>
      <c r="M1372" s="318"/>
      <c r="N1372" s="318"/>
      <c r="O1372" s="318"/>
      <c r="P1372" s="319"/>
      <c r="Q1372" s="318"/>
      <c r="R1372" s="320"/>
      <c r="S1372" s="318"/>
      <c r="T1372" s="318"/>
      <c r="U1372" s="318"/>
      <c r="V1372" s="318"/>
      <c r="W1372" s="318"/>
      <c r="X1372" s="320"/>
      <c r="Y1372" s="320"/>
      <c r="Z1372" s="320"/>
      <c r="AA1372" s="320"/>
      <c r="AB1372" s="320"/>
      <c r="AC1372" s="320"/>
      <c r="AD1372" s="320"/>
      <c r="AE1372" s="320"/>
      <c r="AF1372" s="320"/>
      <c r="AG1372" s="320"/>
      <c r="AH1372" s="320"/>
      <c r="AI1372" s="320"/>
    </row>
    <row r="1373" spans="2:35">
      <c r="B1373" s="1"/>
      <c r="K1373" s="318"/>
      <c r="L1373" s="319"/>
      <c r="M1373" s="318"/>
      <c r="N1373" s="318"/>
      <c r="O1373" s="318"/>
      <c r="P1373" s="319"/>
      <c r="Q1373" s="318"/>
      <c r="R1373" s="320"/>
      <c r="S1373" s="318"/>
      <c r="T1373" s="318"/>
      <c r="U1373" s="318"/>
      <c r="V1373" s="318"/>
      <c r="W1373" s="318"/>
      <c r="X1373" s="320"/>
      <c r="Y1373" s="320"/>
      <c r="Z1373" s="320"/>
      <c r="AA1373" s="320"/>
      <c r="AB1373" s="320"/>
      <c r="AC1373" s="320"/>
      <c r="AD1373" s="320"/>
      <c r="AE1373" s="320"/>
      <c r="AF1373" s="320"/>
      <c r="AG1373" s="320"/>
      <c r="AH1373" s="320"/>
      <c r="AI1373" s="320"/>
    </row>
    <row r="1374" spans="2:35">
      <c r="B1374" s="1"/>
      <c r="K1374" s="318"/>
      <c r="L1374" s="319"/>
      <c r="M1374" s="318"/>
      <c r="N1374" s="318"/>
      <c r="O1374" s="318"/>
      <c r="P1374" s="319"/>
      <c r="Q1374" s="318"/>
      <c r="R1374" s="320"/>
      <c r="S1374" s="318"/>
      <c r="T1374" s="318"/>
      <c r="U1374" s="318"/>
      <c r="V1374" s="318"/>
      <c r="W1374" s="318"/>
      <c r="X1374" s="320"/>
      <c r="Y1374" s="320"/>
      <c r="Z1374" s="320"/>
      <c r="AA1374" s="320"/>
      <c r="AB1374" s="320"/>
      <c r="AC1374" s="320"/>
      <c r="AD1374" s="320"/>
      <c r="AE1374" s="320"/>
      <c r="AF1374" s="320"/>
      <c r="AG1374" s="320"/>
      <c r="AH1374" s="320"/>
      <c r="AI1374" s="320"/>
    </row>
    <row r="1375" spans="2:35">
      <c r="B1375" s="1"/>
      <c r="K1375" s="318"/>
      <c r="L1375" s="319"/>
      <c r="M1375" s="318"/>
      <c r="N1375" s="318"/>
      <c r="O1375" s="318"/>
      <c r="P1375" s="319"/>
      <c r="Q1375" s="318"/>
      <c r="R1375" s="320"/>
      <c r="S1375" s="318"/>
      <c r="T1375" s="318"/>
      <c r="U1375" s="318"/>
      <c r="V1375" s="318"/>
      <c r="W1375" s="318"/>
      <c r="X1375" s="320"/>
      <c r="Y1375" s="320"/>
      <c r="Z1375" s="320"/>
      <c r="AA1375" s="320"/>
      <c r="AB1375" s="320"/>
      <c r="AC1375" s="320"/>
      <c r="AD1375" s="320"/>
      <c r="AE1375" s="320"/>
      <c r="AF1375" s="320"/>
      <c r="AG1375" s="320"/>
      <c r="AH1375" s="320"/>
      <c r="AI1375" s="320"/>
    </row>
    <row r="1376" spans="2:35">
      <c r="B1376" s="1"/>
      <c r="K1376" s="318"/>
      <c r="L1376" s="319"/>
      <c r="M1376" s="318"/>
      <c r="N1376" s="318"/>
      <c r="O1376" s="318"/>
      <c r="P1376" s="319"/>
      <c r="Q1376" s="318"/>
      <c r="R1376" s="320"/>
      <c r="S1376" s="318"/>
      <c r="T1376" s="318"/>
      <c r="U1376" s="318"/>
      <c r="V1376" s="318"/>
      <c r="W1376" s="318"/>
      <c r="X1376" s="320"/>
      <c r="Y1376" s="320"/>
      <c r="Z1376" s="320"/>
      <c r="AA1376" s="320"/>
      <c r="AB1376" s="320"/>
      <c r="AC1376" s="320"/>
      <c r="AD1376" s="320"/>
      <c r="AE1376" s="320"/>
      <c r="AF1376" s="320"/>
      <c r="AG1376" s="320"/>
      <c r="AH1376" s="320"/>
      <c r="AI1376" s="320"/>
    </row>
    <row r="1377" spans="2:35">
      <c r="B1377" s="1"/>
      <c r="K1377" s="318"/>
      <c r="L1377" s="319"/>
      <c r="M1377" s="318"/>
      <c r="N1377" s="318"/>
      <c r="O1377" s="318"/>
      <c r="P1377" s="319"/>
      <c r="Q1377" s="318"/>
      <c r="R1377" s="320"/>
      <c r="S1377" s="318"/>
      <c r="T1377" s="318"/>
      <c r="U1377" s="318"/>
      <c r="V1377" s="318"/>
      <c r="W1377" s="318"/>
      <c r="X1377" s="320"/>
      <c r="Y1377" s="320"/>
      <c r="Z1377" s="320"/>
      <c r="AA1377" s="320"/>
      <c r="AB1377" s="320"/>
      <c r="AC1377" s="320"/>
      <c r="AD1377" s="320"/>
      <c r="AE1377" s="320"/>
      <c r="AF1377" s="320"/>
      <c r="AG1377" s="320"/>
      <c r="AH1377" s="320"/>
      <c r="AI1377" s="320"/>
    </row>
    <row r="1378" spans="2:35">
      <c r="B1378" s="1"/>
      <c r="K1378" s="318"/>
      <c r="L1378" s="319"/>
      <c r="M1378" s="318"/>
      <c r="N1378" s="318"/>
      <c r="O1378" s="318"/>
      <c r="P1378" s="319"/>
      <c r="Q1378" s="318"/>
      <c r="R1378" s="320"/>
      <c r="S1378" s="318"/>
      <c r="T1378" s="318"/>
      <c r="U1378" s="318"/>
      <c r="V1378" s="318"/>
      <c r="W1378" s="318"/>
      <c r="X1378" s="320"/>
      <c r="Y1378" s="320"/>
      <c r="Z1378" s="320"/>
      <c r="AA1378" s="320"/>
      <c r="AB1378" s="320"/>
      <c r="AC1378" s="320"/>
      <c r="AD1378" s="320"/>
      <c r="AE1378" s="320"/>
      <c r="AF1378" s="320"/>
      <c r="AG1378" s="320"/>
      <c r="AH1378" s="320"/>
      <c r="AI1378" s="320"/>
    </row>
    <row r="1379" spans="2:35">
      <c r="B1379" s="1"/>
      <c r="K1379" s="318"/>
      <c r="L1379" s="319"/>
      <c r="M1379" s="318"/>
      <c r="N1379" s="318"/>
      <c r="O1379" s="318"/>
      <c r="P1379" s="319"/>
      <c r="Q1379" s="318"/>
      <c r="R1379" s="320"/>
      <c r="S1379" s="318"/>
      <c r="T1379" s="318"/>
      <c r="U1379" s="318"/>
      <c r="V1379" s="318"/>
      <c r="W1379" s="318"/>
      <c r="X1379" s="320"/>
      <c r="Y1379" s="320"/>
      <c r="Z1379" s="320"/>
      <c r="AA1379" s="320"/>
      <c r="AB1379" s="320"/>
      <c r="AC1379" s="320"/>
      <c r="AD1379" s="320"/>
      <c r="AE1379" s="320"/>
      <c r="AF1379" s="320"/>
      <c r="AG1379" s="320"/>
      <c r="AH1379" s="320"/>
      <c r="AI1379" s="320"/>
    </row>
    <row r="1380" spans="2:35">
      <c r="B1380" s="1"/>
      <c r="K1380" s="318"/>
      <c r="L1380" s="319"/>
      <c r="M1380" s="318"/>
      <c r="N1380" s="318"/>
      <c r="O1380" s="318"/>
      <c r="P1380" s="319"/>
      <c r="Q1380" s="318"/>
      <c r="R1380" s="320"/>
      <c r="S1380" s="318"/>
      <c r="T1380" s="318"/>
      <c r="U1380" s="318"/>
      <c r="V1380" s="318"/>
      <c r="W1380" s="318"/>
      <c r="X1380" s="320"/>
      <c r="Y1380" s="320"/>
      <c r="Z1380" s="320"/>
      <c r="AA1380" s="320"/>
      <c r="AB1380" s="320"/>
      <c r="AC1380" s="320"/>
      <c r="AD1380" s="320"/>
      <c r="AE1380" s="320"/>
      <c r="AF1380" s="320"/>
      <c r="AG1380" s="320"/>
      <c r="AH1380" s="320"/>
      <c r="AI1380" s="320"/>
    </row>
    <row r="1381" spans="2:35">
      <c r="B1381" s="1"/>
      <c r="K1381" s="318"/>
      <c r="L1381" s="319"/>
      <c r="M1381" s="318"/>
      <c r="N1381" s="318"/>
      <c r="O1381" s="318"/>
      <c r="P1381" s="319"/>
      <c r="Q1381" s="318"/>
      <c r="R1381" s="320"/>
      <c r="S1381" s="318"/>
      <c r="T1381" s="318"/>
      <c r="U1381" s="318"/>
      <c r="V1381" s="318"/>
      <c r="W1381" s="318"/>
      <c r="X1381" s="320"/>
      <c r="Y1381" s="320"/>
      <c r="Z1381" s="320"/>
      <c r="AA1381" s="320"/>
      <c r="AB1381" s="320"/>
      <c r="AC1381" s="320"/>
      <c r="AD1381" s="320"/>
      <c r="AE1381" s="320"/>
      <c r="AF1381" s="320"/>
      <c r="AG1381" s="320"/>
      <c r="AH1381" s="320"/>
      <c r="AI1381" s="320"/>
    </row>
    <row r="1382" spans="2:35">
      <c r="B1382" s="1"/>
      <c r="K1382" s="318"/>
      <c r="L1382" s="319"/>
      <c r="M1382" s="318"/>
      <c r="N1382" s="318"/>
      <c r="O1382" s="318"/>
      <c r="P1382" s="319"/>
      <c r="Q1382" s="318"/>
      <c r="R1382" s="320"/>
      <c r="S1382" s="318"/>
      <c r="T1382" s="318"/>
      <c r="U1382" s="318"/>
      <c r="V1382" s="318"/>
      <c r="W1382" s="318"/>
      <c r="X1382" s="320"/>
      <c r="Y1382" s="320"/>
      <c r="Z1382" s="320"/>
      <c r="AA1382" s="320"/>
      <c r="AB1382" s="320"/>
      <c r="AC1382" s="320"/>
      <c r="AD1382" s="320"/>
      <c r="AE1382" s="320"/>
      <c r="AF1382" s="320"/>
      <c r="AG1382" s="320"/>
      <c r="AH1382" s="320"/>
      <c r="AI1382" s="320"/>
    </row>
    <row r="1383" spans="2:35">
      <c r="B1383" s="1"/>
      <c r="K1383" s="318"/>
      <c r="L1383" s="319"/>
      <c r="M1383" s="318"/>
      <c r="N1383" s="318"/>
      <c r="O1383" s="318"/>
      <c r="P1383" s="319"/>
      <c r="Q1383" s="318"/>
      <c r="R1383" s="320"/>
      <c r="S1383" s="318"/>
      <c r="T1383" s="318"/>
      <c r="U1383" s="318"/>
      <c r="V1383" s="318"/>
      <c r="W1383" s="318"/>
      <c r="X1383" s="320"/>
      <c r="Y1383" s="320"/>
      <c r="Z1383" s="320"/>
      <c r="AA1383" s="320"/>
      <c r="AB1383" s="320"/>
      <c r="AC1383" s="320"/>
      <c r="AD1383" s="320"/>
      <c r="AE1383" s="320"/>
      <c r="AF1383" s="320"/>
      <c r="AG1383" s="320"/>
      <c r="AH1383" s="320"/>
      <c r="AI1383" s="320"/>
    </row>
    <row r="1384" spans="2:35">
      <c r="B1384" s="1"/>
      <c r="K1384" s="318"/>
      <c r="L1384" s="319"/>
      <c r="M1384" s="318"/>
      <c r="N1384" s="318"/>
      <c r="O1384" s="318"/>
      <c r="P1384" s="319"/>
      <c r="Q1384" s="318"/>
      <c r="R1384" s="320"/>
      <c r="S1384" s="318"/>
      <c r="T1384" s="318"/>
      <c r="U1384" s="318"/>
      <c r="V1384" s="318"/>
      <c r="W1384" s="318"/>
      <c r="X1384" s="320"/>
      <c r="Y1384" s="320"/>
      <c r="Z1384" s="320"/>
      <c r="AA1384" s="320"/>
      <c r="AB1384" s="320"/>
      <c r="AC1384" s="320"/>
      <c r="AD1384" s="320"/>
      <c r="AE1384" s="320"/>
      <c r="AF1384" s="320"/>
      <c r="AG1384" s="320"/>
      <c r="AH1384" s="320"/>
      <c r="AI1384" s="320"/>
    </row>
    <row r="1385" spans="2:35">
      <c r="B1385" s="1"/>
      <c r="K1385" s="318"/>
      <c r="L1385" s="319"/>
      <c r="M1385" s="318"/>
      <c r="N1385" s="318"/>
      <c r="O1385" s="318"/>
      <c r="P1385" s="319"/>
      <c r="Q1385" s="318"/>
      <c r="R1385" s="320"/>
      <c r="S1385" s="318"/>
      <c r="T1385" s="318"/>
      <c r="U1385" s="318"/>
      <c r="V1385" s="318"/>
      <c r="W1385" s="318"/>
      <c r="X1385" s="320"/>
      <c r="Y1385" s="320"/>
      <c r="Z1385" s="320"/>
      <c r="AA1385" s="320"/>
      <c r="AB1385" s="320"/>
      <c r="AC1385" s="320"/>
      <c r="AD1385" s="320"/>
      <c r="AE1385" s="320"/>
      <c r="AF1385" s="320"/>
      <c r="AG1385" s="320"/>
      <c r="AH1385" s="320"/>
      <c r="AI1385" s="320"/>
    </row>
    <row r="1386" spans="2:35">
      <c r="B1386" s="1"/>
      <c r="K1386" s="318"/>
      <c r="L1386" s="319"/>
      <c r="M1386" s="318"/>
      <c r="N1386" s="318"/>
      <c r="O1386" s="318"/>
      <c r="P1386" s="319"/>
      <c r="Q1386" s="318"/>
      <c r="R1386" s="320"/>
      <c r="S1386" s="318"/>
      <c r="T1386" s="318"/>
      <c r="U1386" s="318"/>
      <c r="V1386" s="318"/>
      <c r="W1386" s="318"/>
      <c r="X1386" s="320"/>
      <c r="Y1386" s="320"/>
      <c r="Z1386" s="320"/>
      <c r="AA1386" s="320"/>
      <c r="AB1386" s="320"/>
      <c r="AC1386" s="320"/>
      <c r="AD1386" s="320"/>
      <c r="AE1386" s="320"/>
      <c r="AF1386" s="320"/>
      <c r="AG1386" s="320"/>
      <c r="AH1386" s="320"/>
      <c r="AI1386" s="320"/>
    </row>
    <row r="1387" spans="2:35">
      <c r="B1387" s="1"/>
      <c r="K1387" s="318"/>
      <c r="L1387" s="319"/>
      <c r="M1387" s="318"/>
      <c r="N1387" s="318"/>
      <c r="O1387" s="318"/>
      <c r="P1387" s="319"/>
      <c r="Q1387" s="318"/>
      <c r="R1387" s="320"/>
      <c r="S1387" s="318"/>
      <c r="T1387" s="318"/>
      <c r="U1387" s="318"/>
      <c r="V1387" s="318"/>
      <c r="W1387" s="318"/>
      <c r="X1387" s="320"/>
      <c r="Y1387" s="320"/>
      <c r="Z1387" s="320"/>
      <c r="AA1387" s="320"/>
      <c r="AB1387" s="320"/>
      <c r="AC1387" s="320"/>
      <c r="AD1387" s="320"/>
      <c r="AE1387" s="320"/>
      <c r="AF1387" s="320"/>
      <c r="AG1387" s="320"/>
      <c r="AH1387" s="320"/>
      <c r="AI1387" s="320"/>
    </row>
    <row r="1388" spans="2:35">
      <c r="B1388" s="1"/>
      <c r="K1388" s="318"/>
      <c r="L1388" s="319"/>
      <c r="M1388" s="318"/>
      <c r="N1388" s="318"/>
      <c r="O1388" s="318"/>
      <c r="P1388" s="319"/>
      <c r="Q1388" s="318"/>
      <c r="R1388" s="320"/>
      <c r="S1388" s="318"/>
      <c r="T1388" s="318"/>
      <c r="U1388" s="318"/>
      <c r="V1388" s="318"/>
      <c r="W1388" s="318"/>
      <c r="X1388" s="320"/>
      <c r="Y1388" s="320"/>
      <c r="Z1388" s="320"/>
      <c r="AA1388" s="320"/>
      <c r="AB1388" s="320"/>
      <c r="AC1388" s="320"/>
      <c r="AD1388" s="320"/>
      <c r="AE1388" s="320"/>
      <c r="AF1388" s="320"/>
      <c r="AG1388" s="320"/>
      <c r="AH1388" s="320"/>
      <c r="AI1388" s="320"/>
    </row>
    <row r="1389" spans="2:35">
      <c r="B1389" s="1"/>
      <c r="K1389" s="318"/>
      <c r="L1389" s="319"/>
      <c r="M1389" s="318"/>
      <c r="N1389" s="318"/>
      <c r="O1389" s="318"/>
      <c r="P1389" s="319"/>
      <c r="Q1389" s="318"/>
      <c r="R1389" s="320"/>
      <c r="S1389" s="318"/>
      <c r="T1389" s="318"/>
      <c r="U1389" s="318"/>
      <c r="V1389" s="318"/>
      <c r="W1389" s="318"/>
      <c r="X1389" s="320"/>
      <c r="Y1389" s="320"/>
      <c r="Z1389" s="320"/>
      <c r="AA1389" s="320"/>
      <c r="AB1389" s="320"/>
      <c r="AC1389" s="320"/>
      <c r="AD1389" s="320"/>
      <c r="AE1389" s="320"/>
      <c r="AF1389" s="320"/>
      <c r="AG1389" s="320"/>
      <c r="AH1389" s="320"/>
      <c r="AI1389" s="320"/>
    </row>
    <row r="1390" spans="2:35">
      <c r="B1390" s="1"/>
      <c r="K1390" s="318"/>
      <c r="L1390" s="319"/>
      <c r="M1390" s="318"/>
      <c r="N1390" s="318"/>
      <c r="O1390" s="318"/>
      <c r="P1390" s="319"/>
      <c r="Q1390" s="318"/>
      <c r="R1390" s="320"/>
      <c r="S1390" s="318"/>
      <c r="T1390" s="318"/>
      <c r="U1390" s="318"/>
      <c r="V1390" s="318"/>
      <c r="W1390" s="318"/>
      <c r="X1390" s="320"/>
      <c r="Y1390" s="320"/>
      <c r="Z1390" s="320"/>
      <c r="AA1390" s="320"/>
      <c r="AB1390" s="320"/>
      <c r="AC1390" s="320"/>
      <c r="AD1390" s="320"/>
      <c r="AE1390" s="320"/>
      <c r="AF1390" s="320"/>
      <c r="AG1390" s="320"/>
      <c r="AH1390" s="320"/>
      <c r="AI1390" s="320"/>
    </row>
    <row r="1391" spans="2:35">
      <c r="B1391" s="1"/>
      <c r="K1391" s="318"/>
      <c r="L1391" s="319"/>
      <c r="M1391" s="318"/>
      <c r="N1391" s="318"/>
      <c r="O1391" s="318"/>
      <c r="P1391" s="319"/>
      <c r="Q1391" s="318"/>
      <c r="R1391" s="320"/>
      <c r="S1391" s="318"/>
      <c r="T1391" s="318"/>
      <c r="U1391" s="318"/>
      <c r="V1391" s="318"/>
      <c r="W1391" s="318"/>
      <c r="X1391" s="320"/>
      <c r="Y1391" s="320"/>
      <c r="Z1391" s="320"/>
      <c r="AA1391" s="320"/>
      <c r="AB1391" s="320"/>
      <c r="AC1391" s="320"/>
      <c r="AD1391" s="320"/>
      <c r="AE1391" s="320"/>
      <c r="AF1391" s="320"/>
      <c r="AG1391" s="320"/>
      <c r="AH1391" s="320"/>
      <c r="AI1391" s="320"/>
    </row>
    <row r="1392" spans="2:35">
      <c r="B1392" s="1"/>
      <c r="K1392" s="318"/>
      <c r="L1392" s="319"/>
      <c r="M1392" s="318"/>
      <c r="N1392" s="318"/>
      <c r="O1392" s="318"/>
      <c r="P1392" s="319"/>
      <c r="Q1392" s="318"/>
      <c r="R1392" s="320"/>
      <c r="S1392" s="318"/>
      <c r="T1392" s="318"/>
      <c r="U1392" s="318"/>
      <c r="V1392" s="318"/>
      <c r="W1392" s="318"/>
      <c r="X1392" s="320"/>
      <c r="Y1392" s="320"/>
      <c r="Z1392" s="320"/>
      <c r="AA1392" s="320"/>
      <c r="AB1392" s="320"/>
      <c r="AC1392" s="320"/>
      <c r="AD1392" s="320"/>
      <c r="AE1392" s="320"/>
      <c r="AF1392" s="320"/>
      <c r="AG1392" s="320"/>
      <c r="AH1392" s="320"/>
      <c r="AI1392" s="320"/>
    </row>
    <row r="1393" spans="2:35">
      <c r="B1393" s="1"/>
      <c r="K1393" s="318"/>
      <c r="L1393" s="319"/>
      <c r="M1393" s="318"/>
      <c r="N1393" s="318"/>
      <c r="O1393" s="318"/>
      <c r="P1393" s="319"/>
      <c r="Q1393" s="318"/>
      <c r="R1393" s="320"/>
      <c r="S1393" s="318"/>
      <c r="T1393" s="318"/>
      <c r="U1393" s="318"/>
      <c r="V1393" s="318"/>
      <c r="W1393" s="318"/>
      <c r="X1393" s="320"/>
      <c r="Y1393" s="320"/>
      <c r="Z1393" s="320"/>
      <c r="AA1393" s="320"/>
      <c r="AB1393" s="320"/>
      <c r="AC1393" s="320"/>
      <c r="AD1393" s="320"/>
      <c r="AE1393" s="320"/>
      <c r="AF1393" s="320"/>
      <c r="AG1393" s="320"/>
      <c r="AH1393" s="320"/>
      <c r="AI1393" s="320"/>
    </row>
    <row r="1394" spans="2:35">
      <c r="B1394" s="1"/>
      <c r="K1394" s="318"/>
      <c r="L1394" s="319"/>
      <c r="M1394" s="318"/>
      <c r="N1394" s="318"/>
      <c r="O1394" s="318"/>
      <c r="P1394" s="319"/>
      <c r="Q1394" s="318"/>
      <c r="R1394" s="320"/>
      <c r="S1394" s="318"/>
      <c r="T1394" s="318"/>
      <c r="U1394" s="318"/>
      <c r="V1394" s="318"/>
      <c r="W1394" s="318"/>
      <c r="X1394" s="320"/>
      <c r="Y1394" s="320"/>
      <c r="Z1394" s="320"/>
      <c r="AA1394" s="320"/>
      <c r="AB1394" s="320"/>
      <c r="AC1394" s="320"/>
      <c r="AD1394" s="320"/>
      <c r="AE1394" s="320"/>
      <c r="AF1394" s="320"/>
      <c r="AG1394" s="320"/>
      <c r="AH1394" s="320"/>
      <c r="AI1394" s="320"/>
    </row>
    <row r="1395" spans="2:35">
      <c r="B1395" s="1"/>
      <c r="K1395" s="318"/>
      <c r="L1395" s="319"/>
      <c r="M1395" s="318"/>
      <c r="N1395" s="318"/>
      <c r="O1395" s="318"/>
      <c r="P1395" s="319"/>
      <c r="Q1395" s="318"/>
      <c r="R1395" s="320"/>
      <c r="S1395" s="318"/>
      <c r="T1395" s="318"/>
      <c r="U1395" s="318"/>
      <c r="V1395" s="318"/>
      <c r="W1395" s="318"/>
      <c r="X1395" s="320"/>
      <c r="Y1395" s="320"/>
      <c r="Z1395" s="320"/>
      <c r="AA1395" s="320"/>
      <c r="AB1395" s="320"/>
      <c r="AC1395" s="320"/>
      <c r="AD1395" s="320"/>
      <c r="AE1395" s="320"/>
      <c r="AF1395" s="320"/>
      <c r="AG1395" s="320"/>
      <c r="AH1395" s="320"/>
      <c r="AI1395" s="320"/>
    </row>
    <row r="1396" spans="2:35">
      <c r="B1396" s="1"/>
      <c r="K1396" s="318"/>
      <c r="L1396" s="319"/>
      <c r="M1396" s="318"/>
      <c r="N1396" s="318"/>
      <c r="O1396" s="318"/>
      <c r="P1396" s="319"/>
      <c r="Q1396" s="318"/>
      <c r="R1396" s="320"/>
      <c r="S1396" s="318"/>
      <c r="T1396" s="318"/>
      <c r="U1396" s="318"/>
      <c r="V1396" s="318"/>
      <c r="W1396" s="318"/>
      <c r="X1396" s="320"/>
      <c r="Y1396" s="320"/>
      <c r="Z1396" s="320"/>
      <c r="AA1396" s="320"/>
      <c r="AB1396" s="320"/>
      <c r="AC1396" s="320"/>
      <c r="AD1396" s="320"/>
      <c r="AE1396" s="320"/>
      <c r="AF1396" s="320"/>
      <c r="AG1396" s="320"/>
      <c r="AH1396" s="320"/>
      <c r="AI1396" s="320"/>
    </row>
    <row r="1397" spans="2:35">
      <c r="B1397" s="1"/>
      <c r="K1397" s="318"/>
      <c r="L1397" s="319"/>
      <c r="M1397" s="318"/>
      <c r="N1397" s="318"/>
      <c r="O1397" s="318"/>
      <c r="P1397" s="319"/>
      <c r="Q1397" s="318"/>
      <c r="R1397" s="320"/>
      <c r="S1397" s="318"/>
      <c r="T1397" s="318"/>
      <c r="U1397" s="318"/>
      <c r="V1397" s="318"/>
      <c r="W1397" s="318"/>
      <c r="X1397" s="320"/>
      <c r="Y1397" s="320"/>
      <c r="Z1397" s="320"/>
      <c r="AA1397" s="320"/>
      <c r="AB1397" s="320"/>
      <c r="AC1397" s="320"/>
      <c r="AD1397" s="320"/>
      <c r="AE1397" s="320"/>
      <c r="AF1397" s="320"/>
      <c r="AG1397" s="320"/>
      <c r="AH1397" s="320"/>
      <c r="AI1397" s="320"/>
    </row>
    <row r="1398" spans="2:35">
      <c r="B1398" s="1"/>
      <c r="K1398" s="318"/>
      <c r="L1398" s="319"/>
      <c r="M1398" s="318"/>
      <c r="N1398" s="318"/>
      <c r="O1398" s="318"/>
      <c r="P1398" s="319"/>
      <c r="Q1398" s="318"/>
      <c r="R1398" s="320"/>
      <c r="S1398" s="318"/>
      <c r="T1398" s="318"/>
      <c r="U1398" s="318"/>
      <c r="V1398" s="318"/>
      <c r="W1398" s="318"/>
      <c r="X1398" s="320"/>
      <c r="Y1398" s="320"/>
      <c r="Z1398" s="320"/>
      <c r="AA1398" s="320"/>
      <c r="AB1398" s="320"/>
      <c r="AC1398" s="320"/>
      <c r="AD1398" s="320"/>
      <c r="AE1398" s="320"/>
      <c r="AF1398" s="320"/>
      <c r="AG1398" s="320"/>
      <c r="AH1398" s="320"/>
      <c r="AI1398" s="320"/>
    </row>
    <row r="1399" spans="2:35">
      <c r="B1399" s="1"/>
      <c r="K1399" s="318"/>
      <c r="L1399" s="319"/>
      <c r="M1399" s="318"/>
      <c r="N1399" s="318"/>
      <c r="O1399" s="318"/>
      <c r="P1399" s="319"/>
      <c r="Q1399" s="318"/>
      <c r="R1399" s="320"/>
      <c r="S1399" s="318"/>
      <c r="T1399" s="318"/>
      <c r="U1399" s="318"/>
      <c r="V1399" s="318"/>
      <c r="W1399" s="318"/>
      <c r="X1399" s="320"/>
      <c r="Y1399" s="320"/>
      <c r="Z1399" s="320"/>
      <c r="AA1399" s="320"/>
      <c r="AB1399" s="320"/>
      <c r="AC1399" s="320"/>
      <c r="AD1399" s="320"/>
      <c r="AE1399" s="320"/>
      <c r="AF1399" s="320"/>
      <c r="AG1399" s="320"/>
      <c r="AH1399" s="320"/>
      <c r="AI1399" s="320"/>
    </row>
    <row r="1400" spans="2:35">
      <c r="B1400" s="1"/>
      <c r="K1400" s="318"/>
      <c r="L1400" s="319"/>
      <c r="M1400" s="318"/>
      <c r="N1400" s="318"/>
      <c r="O1400" s="318"/>
      <c r="P1400" s="319"/>
      <c r="Q1400" s="318"/>
      <c r="R1400" s="320"/>
      <c r="S1400" s="318"/>
      <c r="T1400" s="318"/>
      <c r="U1400" s="318"/>
      <c r="V1400" s="318"/>
      <c r="W1400" s="318"/>
      <c r="X1400" s="320"/>
      <c r="Y1400" s="320"/>
      <c r="Z1400" s="320"/>
      <c r="AA1400" s="320"/>
      <c r="AB1400" s="320"/>
      <c r="AC1400" s="320"/>
      <c r="AD1400" s="320"/>
      <c r="AE1400" s="320"/>
      <c r="AF1400" s="320"/>
      <c r="AG1400" s="320"/>
      <c r="AH1400" s="320"/>
      <c r="AI1400" s="320"/>
    </row>
    <row r="1401" spans="2:35">
      <c r="B1401" s="1"/>
      <c r="K1401" s="318"/>
      <c r="L1401" s="319"/>
      <c r="M1401" s="318"/>
      <c r="N1401" s="318"/>
      <c r="O1401" s="318"/>
      <c r="P1401" s="319"/>
      <c r="Q1401" s="318"/>
      <c r="R1401" s="320"/>
      <c r="S1401" s="318"/>
      <c r="T1401" s="318"/>
      <c r="U1401" s="318"/>
      <c r="V1401" s="318"/>
      <c r="W1401" s="318"/>
      <c r="X1401" s="320"/>
      <c r="Y1401" s="320"/>
      <c r="Z1401" s="320"/>
      <c r="AA1401" s="320"/>
      <c r="AB1401" s="320"/>
      <c r="AC1401" s="320"/>
      <c r="AD1401" s="320"/>
      <c r="AE1401" s="320"/>
      <c r="AF1401" s="320"/>
      <c r="AG1401" s="320"/>
      <c r="AH1401" s="320"/>
      <c r="AI1401" s="320"/>
    </row>
    <row r="1402" spans="2:35">
      <c r="B1402" s="1"/>
      <c r="K1402" s="318"/>
      <c r="L1402" s="319"/>
      <c r="M1402" s="318"/>
      <c r="N1402" s="318"/>
      <c r="O1402" s="318"/>
      <c r="P1402" s="319"/>
      <c r="Q1402" s="318"/>
      <c r="R1402" s="320"/>
      <c r="S1402" s="318"/>
      <c r="T1402" s="318"/>
      <c r="U1402" s="318"/>
      <c r="V1402" s="318"/>
      <c r="W1402" s="318"/>
      <c r="X1402" s="320"/>
      <c r="Y1402" s="320"/>
      <c r="Z1402" s="320"/>
      <c r="AA1402" s="320"/>
      <c r="AB1402" s="320"/>
      <c r="AC1402" s="320"/>
      <c r="AD1402" s="320"/>
      <c r="AE1402" s="320"/>
      <c r="AF1402" s="320"/>
      <c r="AG1402" s="320"/>
      <c r="AH1402" s="320"/>
      <c r="AI1402" s="320"/>
    </row>
    <row r="1403" spans="2:35">
      <c r="B1403" s="1"/>
      <c r="K1403" s="318"/>
      <c r="L1403" s="319"/>
      <c r="M1403" s="318"/>
      <c r="N1403" s="318"/>
      <c r="O1403" s="318"/>
      <c r="P1403" s="319"/>
      <c r="Q1403" s="318"/>
      <c r="R1403" s="320"/>
      <c r="S1403" s="318"/>
      <c r="T1403" s="318"/>
      <c r="U1403" s="318"/>
      <c r="V1403" s="318"/>
      <c r="W1403" s="318"/>
      <c r="X1403" s="320"/>
      <c r="Y1403" s="320"/>
      <c r="Z1403" s="320"/>
      <c r="AA1403" s="320"/>
      <c r="AB1403" s="320"/>
      <c r="AC1403" s="320"/>
      <c r="AD1403" s="320"/>
      <c r="AE1403" s="320"/>
      <c r="AF1403" s="320"/>
      <c r="AG1403" s="320"/>
      <c r="AH1403" s="320"/>
      <c r="AI1403" s="320"/>
    </row>
    <row r="1404" spans="2:35">
      <c r="B1404" s="1"/>
      <c r="K1404" s="318"/>
      <c r="L1404" s="319"/>
      <c r="M1404" s="318"/>
      <c r="N1404" s="318"/>
      <c r="O1404" s="318"/>
      <c r="P1404" s="319"/>
      <c r="Q1404" s="318"/>
      <c r="R1404" s="320"/>
      <c r="S1404" s="318"/>
      <c r="T1404" s="318"/>
      <c r="U1404" s="318"/>
      <c r="V1404" s="318"/>
      <c r="W1404" s="318"/>
      <c r="X1404" s="320"/>
      <c r="Y1404" s="320"/>
      <c r="Z1404" s="320"/>
      <c r="AA1404" s="320"/>
      <c r="AB1404" s="320"/>
      <c r="AC1404" s="320"/>
      <c r="AD1404" s="320"/>
      <c r="AE1404" s="320"/>
      <c r="AF1404" s="320"/>
      <c r="AG1404" s="320"/>
      <c r="AH1404" s="320"/>
      <c r="AI1404" s="320"/>
    </row>
    <row r="1405" spans="2:35">
      <c r="B1405" s="1"/>
      <c r="K1405" s="318"/>
      <c r="L1405" s="319"/>
      <c r="M1405" s="318"/>
      <c r="N1405" s="318"/>
      <c r="O1405" s="318"/>
      <c r="P1405" s="319"/>
      <c r="Q1405" s="318"/>
      <c r="R1405" s="320"/>
      <c r="S1405" s="318"/>
      <c r="T1405" s="318"/>
      <c r="U1405" s="318"/>
      <c r="V1405" s="318"/>
      <c r="W1405" s="318"/>
      <c r="X1405" s="320"/>
      <c r="Y1405" s="320"/>
      <c r="Z1405" s="320"/>
      <c r="AA1405" s="320"/>
      <c r="AB1405" s="320"/>
      <c r="AC1405" s="320"/>
      <c r="AD1405" s="320"/>
      <c r="AE1405" s="320"/>
      <c r="AF1405" s="320"/>
      <c r="AG1405" s="320"/>
      <c r="AH1405" s="320"/>
      <c r="AI1405" s="320"/>
    </row>
    <row r="1406" spans="2:35">
      <c r="B1406" s="1"/>
      <c r="K1406" s="318"/>
      <c r="L1406" s="319"/>
      <c r="M1406" s="318"/>
      <c r="N1406" s="318"/>
      <c r="O1406" s="318"/>
      <c r="P1406" s="319"/>
      <c r="Q1406" s="318"/>
      <c r="R1406" s="320"/>
      <c r="S1406" s="318"/>
      <c r="T1406" s="318"/>
      <c r="U1406" s="318"/>
      <c r="V1406" s="318"/>
      <c r="W1406" s="318"/>
      <c r="X1406" s="320"/>
      <c r="Y1406" s="320"/>
      <c r="Z1406" s="320"/>
      <c r="AA1406" s="320"/>
      <c r="AB1406" s="320"/>
      <c r="AC1406" s="320"/>
      <c r="AD1406" s="320"/>
      <c r="AE1406" s="320"/>
      <c r="AF1406" s="320"/>
      <c r="AG1406" s="320"/>
      <c r="AH1406" s="320"/>
      <c r="AI1406" s="320"/>
    </row>
    <row r="1407" spans="2:35">
      <c r="B1407" s="1"/>
      <c r="K1407" s="318"/>
      <c r="L1407" s="319"/>
      <c r="M1407" s="318"/>
      <c r="N1407" s="318"/>
      <c r="O1407" s="318"/>
      <c r="P1407" s="319"/>
      <c r="Q1407" s="318"/>
      <c r="R1407" s="320"/>
      <c r="S1407" s="318"/>
      <c r="T1407" s="318"/>
      <c r="U1407" s="318"/>
      <c r="V1407" s="318"/>
      <c r="W1407" s="318"/>
      <c r="X1407" s="320"/>
      <c r="Y1407" s="320"/>
      <c r="Z1407" s="320"/>
      <c r="AA1407" s="320"/>
      <c r="AB1407" s="320"/>
      <c r="AC1407" s="320"/>
      <c r="AD1407" s="320"/>
      <c r="AE1407" s="320"/>
      <c r="AF1407" s="320"/>
      <c r="AG1407" s="320"/>
      <c r="AH1407" s="320"/>
      <c r="AI1407" s="320"/>
    </row>
    <row r="1408" spans="2:35">
      <c r="B1408" s="1"/>
      <c r="K1408" s="318"/>
      <c r="L1408" s="319"/>
      <c r="M1408" s="318"/>
      <c r="N1408" s="318"/>
      <c r="O1408" s="318"/>
      <c r="P1408" s="319"/>
      <c r="Q1408" s="318"/>
      <c r="R1408" s="320"/>
      <c r="S1408" s="318"/>
      <c r="T1408" s="318"/>
      <c r="U1408" s="318"/>
      <c r="V1408" s="318"/>
      <c r="W1408" s="318"/>
      <c r="X1408" s="320"/>
      <c r="Y1408" s="320"/>
      <c r="Z1408" s="320"/>
      <c r="AA1408" s="320"/>
      <c r="AB1408" s="320"/>
      <c r="AC1408" s="320"/>
      <c r="AD1408" s="320"/>
      <c r="AE1408" s="320"/>
      <c r="AF1408" s="320"/>
      <c r="AG1408" s="320"/>
      <c r="AH1408" s="320"/>
      <c r="AI1408" s="320"/>
    </row>
    <row r="1409" spans="2:35">
      <c r="B1409" s="1"/>
      <c r="K1409" s="318"/>
      <c r="L1409" s="319"/>
      <c r="M1409" s="318"/>
      <c r="N1409" s="318"/>
      <c r="O1409" s="318"/>
      <c r="P1409" s="319"/>
      <c r="Q1409" s="318"/>
      <c r="R1409" s="320"/>
      <c r="S1409" s="318"/>
      <c r="T1409" s="318"/>
      <c r="U1409" s="318"/>
      <c r="V1409" s="318"/>
      <c r="W1409" s="318"/>
      <c r="X1409" s="320"/>
      <c r="Y1409" s="320"/>
      <c r="Z1409" s="320"/>
      <c r="AA1409" s="320"/>
      <c r="AB1409" s="320"/>
      <c r="AC1409" s="320"/>
      <c r="AD1409" s="320"/>
      <c r="AE1409" s="320"/>
      <c r="AF1409" s="320"/>
      <c r="AG1409" s="320"/>
      <c r="AH1409" s="320"/>
      <c r="AI1409" s="320"/>
    </row>
    <row r="1410" spans="2:35">
      <c r="B1410" s="1"/>
      <c r="K1410" s="318"/>
      <c r="L1410" s="319"/>
      <c r="M1410" s="318"/>
      <c r="N1410" s="318"/>
      <c r="O1410" s="318"/>
      <c r="P1410" s="319"/>
      <c r="Q1410" s="318"/>
      <c r="R1410" s="320"/>
      <c r="S1410" s="318"/>
      <c r="T1410" s="318"/>
      <c r="U1410" s="318"/>
      <c r="V1410" s="318"/>
      <c r="W1410" s="318"/>
      <c r="X1410" s="320"/>
      <c r="Y1410" s="320"/>
      <c r="Z1410" s="320"/>
      <c r="AA1410" s="320"/>
      <c r="AB1410" s="320"/>
      <c r="AC1410" s="320"/>
      <c r="AD1410" s="320"/>
      <c r="AE1410" s="320"/>
      <c r="AF1410" s="320"/>
      <c r="AG1410" s="320"/>
      <c r="AH1410" s="320"/>
      <c r="AI1410" s="320"/>
    </row>
    <row r="1411" spans="2:35">
      <c r="B1411" s="1"/>
      <c r="K1411" s="318"/>
      <c r="L1411" s="319"/>
      <c r="M1411" s="318"/>
      <c r="N1411" s="318"/>
      <c r="O1411" s="318"/>
      <c r="P1411" s="319"/>
      <c r="Q1411" s="318"/>
      <c r="R1411" s="320"/>
      <c r="S1411" s="318"/>
      <c r="T1411" s="318"/>
      <c r="U1411" s="318"/>
      <c r="V1411" s="318"/>
      <c r="W1411" s="318"/>
      <c r="X1411" s="320"/>
      <c r="Y1411" s="320"/>
      <c r="Z1411" s="320"/>
      <c r="AA1411" s="320"/>
      <c r="AB1411" s="320"/>
      <c r="AC1411" s="320"/>
      <c r="AD1411" s="320"/>
      <c r="AE1411" s="320"/>
      <c r="AF1411" s="320"/>
      <c r="AG1411" s="320"/>
      <c r="AH1411" s="320"/>
      <c r="AI1411" s="320"/>
    </row>
    <row r="1412" spans="2:35">
      <c r="B1412" s="1"/>
      <c r="K1412" s="318"/>
      <c r="L1412" s="319"/>
      <c r="M1412" s="318"/>
      <c r="N1412" s="318"/>
      <c r="O1412" s="318"/>
      <c r="P1412" s="319"/>
      <c r="Q1412" s="318"/>
      <c r="R1412" s="320"/>
      <c r="S1412" s="318"/>
      <c r="T1412" s="318"/>
      <c r="U1412" s="318"/>
      <c r="V1412" s="318"/>
      <c r="W1412" s="318"/>
      <c r="X1412" s="320"/>
      <c r="Y1412" s="320"/>
      <c r="Z1412" s="320"/>
      <c r="AA1412" s="320"/>
      <c r="AB1412" s="320"/>
      <c r="AC1412" s="320"/>
      <c r="AD1412" s="320"/>
      <c r="AE1412" s="320"/>
      <c r="AF1412" s="320"/>
      <c r="AG1412" s="320"/>
      <c r="AH1412" s="320"/>
      <c r="AI1412" s="320"/>
    </row>
    <row r="1413" spans="2:35">
      <c r="B1413" s="1"/>
      <c r="K1413" s="318"/>
      <c r="L1413" s="319"/>
      <c r="M1413" s="318"/>
      <c r="N1413" s="318"/>
      <c r="O1413" s="318"/>
      <c r="P1413" s="319"/>
      <c r="Q1413" s="318"/>
      <c r="R1413" s="320"/>
      <c r="S1413" s="318"/>
      <c r="T1413" s="318"/>
      <c r="U1413" s="318"/>
      <c r="V1413" s="318"/>
      <c r="W1413" s="318"/>
      <c r="X1413" s="320"/>
      <c r="Y1413" s="320"/>
      <c r="Z1413" s="320"/>
      <c r="AA1413" s="320"/>
      <c r="AB1413" s="320"/>
      <c r="AC1413" s="320"/>
      <c r="AD1413" s="320"/>
      <c r="AE1413" s="320"/>
      <c r="AF1413" s="320"/>
      <c r="AG1413" s="320"/>
      <c r="AH1413" s="320"/>
      <c r="AI1413" s="320"/>
    </row>
    <row r="1414" spans="2:35">
      <c r="B1414" s="1"/>
      <c r="K1414" s="318"/>
      <c r="L1414" s="319"/>
      <c r="M1414" s="318"/>
      <c r="N1414" s="318"/>
      <c r="O1414" s="318"/>
      <c r="P1414" s="319"/>
      <c r="Q1414" s="318"/>
      <c r="R1414" s="320"/>
      <c r="S1414" s="318"/>
      <c r="T1414" s="318"/>
      <c r="U1414" s="318"/>
      <c r="V1414" s="318"/>
      <c r="W1414" s="318"/>
      <c r="X1414" s="320"/>
      <c r="Y1414" s="320"/>
      <c r="Z1414" s="320"/>
      <c r="AA1414" s="320"/>
      <c r="AB1414" s="320"/>
      <c r="AC1414" s="320"/>
      <c r="AD1414" s="320"/>
      <c r="AE1414" s="320"/>
      <c r="AF1414" s="320"/>
      <c r="AG1414" s="320"/>
      <c r="AH1414" s="320"/>
      <c r="AI1414" s="320"/>
    </row>
    <row r="1415" spans="2:35">
      <c r="B1415" s="1"/>
      <c r="K1415" s="318"/>
      <c r="L1415" s="319"/>
      <c r="M1415" s="318"/>
      <c r="N1415" s="318"/>
      <c r="O1415" s="318"/>
      <c r="P1415" s="319"/>
      <c r="Q1415" s="318"/>
      <c r="R1415" s="320"/>
      <c r="S1415" s="318"/>
      <c r="T1415" s="318"/>
      <c r="U1415" s="318"/>
      <c r="V1415" s="318"/>
      <c r="W1415" s="318"/>
      <c r="X1415" s="320"/>
      <c r="Y1415" s="320"/>
      <c r="Z1415" s="320"/>
      <c r="AA1415" s="320"/>
      <c r="AB1415" s="320"/>
      <c r="AC1415" s="320"/>
      <c r="AD1415" s="320"/>
      <c r="AE1415" s="320"/>
      <c r="AF1415" s="320"/>
      <c r="AG1415" s="320"/>
      <c r="AH1415" s="320"/>
      <c r="AI1415" s="320"/>
    </row>
    <row r="1416" spans="2:35">
      <c r="B1416" s="1"/>
      <c r="K1416" s="318"/>
      <c r="L1416" s="319"/>
      <c r="M1416" s="318"/>
      <c r="N1416" s="318"/>
      <c r="O1416" s="318"/>
      <c r="P1416" s="319"/>
      <c r="Q1416" s="318"/>
      <c r="R1416" s="320"/>
      <c r="S1416" s="318"/>
      <c r="T1416" s="318"/>
      <c r="U1416" s="318"/>
      <c r="V1416" s="318"/>
      <c r="W1416" s="318"/>
      <c r="X1416" s="320"/>
      <c r="Y1416" s="320"/>
      <c r="Z1416" s="320"/>
      <c r="AA1416" s="320"/>
      <c r="AB1416" s="320"/>
      <c r="AC1416" s="320"/>
      <c r="AD1416" s="320"/>
      <c r="AE1416" s="320"/>
      <c r="AF1416" s="320"/>
      <c r="AG1416" s="320"/>
      <c r="AH1416" s="320"/>
      <c r="AI1416" s="320"/>
    </row>
    <row r="1547" spans="36:38">
      <c r="AJ1547" s="320"/>
      <c r="AK1547" s="320"/>
      <c r="AL1547" s="320"/>
    </row>
    <row r="1548" spans="36:38">
      <c r="AJ1548" s="320"/>
      <c r="AK1548" s="320"/>
      <c r="AL1548" s="320"/>
    </row>
    <row r="1549" spans="36:38">
      <c r="AJ1549" s="320"/>
      <c r="AK1549" s="320"/>
      <c r="AL1549" s="320"/>
    </row>
    <row r="1550" spans="36:38">
      <c r="AJ1550" s="320"/>
      <c r="AK1550" s="320"/>
      <c r="AL1550" s="320"/>
    </row>
    <row r="1551" spans="36:38">
      <c r="AJ1551" s="320"/>
      <c r="AK1551" s="320"/>
      <c r="AL1551" s="320"/>
    </row>
    <row r="1552" spans="36:38">
      <c r="AJ1552" s="320"/>
      <c r="AK1552" s="320"/>
      <c r="AL1552" s="320"/>
    </row>
    <row r="1553" spans="36:38">
      <c r="AJ1553" s="320"/>
      <c r="AK1553" s="320"/>
      <c r="AL1553" s="320"/>
    </row>
    <row r="1554" spans="36:38">
      <c r="AJ1554" s="320"/>
      <c r="AK1554" s="320"/>
      <c r="AL1554" s="320"/>
    </row>
    <row r="1555" spans="36:38">
      <c r="AJ1555" s="320"/>
      <c r="AK1555" s="320"/>
      <c r="AL1555" s="320"/>
    </row>
    <row r="1556" spans="36:38">
      <c r="AJ1556" s="320"/>
      <c r="AK1556" s="320"/>
      <c r="AL1556" s="320"/>
    </row>
    <row r="1557" spans="36:38">
      <c r="AJ1557" s="320"/>
      <c r="AK1557" s="320"/>
      <c r="AL1557" s="320"/>
    </row>
    <row r="1558" spans="36:38">
      <c r="AJ1558" s="320"/>
      <c r="AK1558" s="320"/>
      <c r="AL1558" s="320"/>
    </row>
    <row r="1559" spans="36:38">
      <c r="AJ1559" s="320"/>
      <c r="AK1559" s="320"/>
      <c r="AL1559" s="320"/>
    </row>
    <row r="1560" spans="36:38">
      <c r="AJ1560" s="320"/>
      <c r="AK1560" s="320"/>
      <c r="AL1560" s="320"/>
    </row>
    <row r="1561" spans="36:38">
      <c r="AJ1561" s="320"/>
      <c r="AK1561" s="320"/>
      <c r="AL1561" s="320"/>
    </row>
    <row r="1562" spans="36:38">
      <c r="AJ1562" s="320"/>
      <c r="AK1562" s="320"/>
      <c r="AL1562" s="320"/>
    </row>
    <row r="1563" spans="36:38">
      <c r="AJ1563" s="320"/>
      <c r="AK1563" s="320"/>
      <c r="AL1563" s="320"/>
    </row>
    <row r="1564" spans="36:38">
      <c r="AJ1564" s="320"/>
      <c r="AK1564" s="320"/>
      <c r="AL1564" s="320"/>
    </row>
    <row r="1565" spans="36:38">
      <c r="AJ1565" s="320"/>
      <c r="AK1565" s="320"/>
      <c r="AL1565" s="320"/>
    </row>
    <row r="1566" spans="36:38">
      <c r="AJ1566" s="320"/>
      <c r="AK1566" s="320"/>
      <c r="AL1566" s="320"/>
    </row>
    <row r="1567" spans="36:38">
      <c r="AJ1567" s="320"/>
      <c r="AK1567" s="320"/>
      <c r="AL1567" s="320"/>
    </row>
    <row r="1568" spans="36:38">
      <c r="AJ1568" s="320"/>
      <c r="AK1568" s="320"/>
      <c r="AL1568" s="320"/>
    </row>
    <row r="1569" spans="36:38">
      <c r="AJ1569" s="320"/>
      <c r="AK1569" s="320"/>
      <c r="AL1569" s="320"/>
    </row>
    <row r="1570" spans="36:38">
      <c r="AJ1570" s="320"/>
      <c r="AK1570" s="320"/>
      <c r="AL1570" s="320"/>
    </row>
    <row r="1571" spans="36:38">
      <c r="AJ1571" s="320"/>
      <c r="AK1571" s="320"/>
      <c r="AL1571" s="320"/>
    </row>
    <row r="1572" spans="36:38">
      <c r="AJ1572" s="320"/>
      <c r="AK1572" s="320"/>
      <c r="AL1572" s="320"/>
    </row>
    <row r="1573" spans="36:38">
      <c r="AJ1573" s="320"/>
      <c r="AK1573" s="320"/>
      <c r="AL1573" s="320"/>
    </row>
    <row r="1574" spans="36:38">
      <c r="AJ1574" s="320"/>
      <c r="AK1574" s="320"/>
      <c r="AL1574" s="320"/>
    </row>
    <row r="1575" spans="36:38">
      <c r="AJ1575" s="320"/>
      <c r="AK1575" s="320"/>
      <c r="AL1575" s="320"/>
    </row>
    <row r="1576" spans="36:38">
      <c r="AJ1576" s="320"/>
      <c r="AK1576" s="320"/>
      <c r="AL1576" s="320"/>
    </row>
    <row r="1577" spans="36:38">
      <c r="AJ1577" s="320"/>
      <c r="AK1577" s="320"/>
      <c r="AL1577" s="320"/>
    </row>
    <row r="1578" spans="36:38">
      <c r="AJ1578" s="320"/>
      <c r="AK1578" s="320"/>
      <c r="AL1578" s="320"/>
    </row>
    <row r="1579" spans="36:38">
      <c r="AJ1579" s="320"/>
      <c r="AK1579" s="320"/>
      <c r="AL1579" s="320"/>
    </row>
    <row r="1580" spans="36:38">
      <c r="AJ1580" s="320"/>
      <c r="AK1580" s="320"/>
      <c r="AL1580" s="320"/>
    </row>
    <row r="1581" spans="36:38">
      <c r="AJ1581" s="320"/>
      <c r="AK1581" s="320"/>
      <c r="AL1581" s="320"/>
    </row>
    <row r="1582" spans="36:38">
      <c r="AJ1582" s="320"/>
      <c r="AK1582" s="320"/>
      <c r="AL1582" s="320"/>
    </row>
    <row r="1583" spans="36:38">
      <c r="AJ1583" s="320"/>
      <c r="AK1583" s="320"/>
      <c r="AL1583" s="320"/>
    </row>
    <row r="1584" spans="36:38">
      <c r="AJ1584" s="320"/>
      <c r="AK1584" s="320"/>
      <c r="AL1584" s="320"/>
    </row>
    <row r="1585" spans="36:38">
      <c r="AJ1585" s="320"/>
      <c r="AK1585" s="320"/>
      <c r="AL1585" s="320"/>
    </row>
    <row r="1586" spans="36:38">
      <c r="AJ1586" s="320"/>
      <c r="AK1586" s="320"/>
      <c r="AL1586" s="320"/>
    </row>
    <row r="1587" spans="36:38">
      <c r="AJ1587" s="320"/>
      <c r="AK1587" s="320"/>
      <c r="AL1587" s="320"/>
    </row>
    <row r="1588" spans="36:38">
      <c r="AJ1588" s="320"/>
      <c r="AK1588" s="320"/>
      <c r="AL1588" s="320"/>
    </row>
    <row r="1589" spans="36:38">
      <c r="AJ1589" s="320"/>
      <c r="AK1589" s="320"/>
      <c r="AL1589" s="320"/>
    </row>
    <row r="1590" spans="36:38">
      <c r="AJ1590" s="320"/>
      <c r="AK1590" s="320"/>
      <c r="AL1590" s="320"/>
    </row>
    <row r="1591" spans="36:38">
      <c r="AJ1591" s="320"/>
      <c r="AK1591" s="320"/>
      <c r="AL1591" s="320"/>
    </row>
    <row r="1592" spans="36:38">
      <c r="AJ1592" s="320"/>
      <c r="AK1592" s="320"/>
      <c r="AL1592" s="320"/>
    </row>
    <row r="1593" spans="36:38">
      <c r="AJ1593" s="320"/>
      <c r="AK1593" s="320"/>
      <c r="AL1593" s="320"/>
    </row>
    <row r="1594" spans="36:38">
      <c r="AJ1594" s="320"/>
      <c r="AK1594" s="320"/>
      <c r="AL1594" s="320"/>
    </row>
    <row r="1595" spans="36:38">
      <c r="AJ1595" s="320"/>
      <c r="AK1595" s="320"/>
      <c r="AL1595" s="320"/>
    </row>
    <row r="1596" spans="36:38">
      <c r="AJ1596" s="320"/>
      <c r="AK1596" s="320"/>
      <c r="AL1596" s="320"/>
    </row>
    <row r="1597" spans="36:38">
      <c r="AJ1597" s="320"/>
      <c r="AK1597" s="320"/>
      <c r="AL1597" s="320"/>
    </row>
    <row r="1598" spans="36:38">
      <c r="AJ1598" s="320"/>
      <c r="AK1598" s="320"/>
      <c r="AL1598" s="320"/>
    </row>
    <row r="1599" spans="36:38">
      <c r="AJ1599" s="320"/>
      <c r="AK1599" s="320"/>
      <c r="AL1599" s="320"/>
    </row>
    <row r="1600" spans="36:38">
      <c r="AJ1600" s="320"/>
      <c r="AK1600" s="320"/>
      <c r="AL1600" s="320"/>
    </row>
    <row r="1601" spans="36:38">
      <c r="AJ1601" s="320"/>
      <c r="AK1601" s="320"/>
      <c r="AL1601" s="320"/>
    </row>
    <row r="1602" spans="36:38">
      <c r="AJ1602" s="320"/>
      <c r="AK1602" s="320"/>
      <c r="AL1602" s="320"/>
    </row>
    <row r="1603" spans="36:38">
      <c r="AJ1603" s="320"/>
      <c r="AK1603" s="320"/>
      <c r="AL1603" s="320"/>
    </row>
    <row r="1604" spans="36:38">
      <c r="AJ1604" s="320"/>
      <c r="AK1604" s="320"/>
      <c r="AL1604" s="320"/>
    </row>
    <row r="1605" spans="36:38">
      <c r="AJ1605" s="320"/>
      <c r="AK1605" s="320"/>
      <c r="AL1605" s="320"/>
    </row>
    <row r="1606" spans="36:38">
      <c r="AJ1606" s="320"/>
      <c r="AK1606" s="320"/>
      <c r="AL1606" s="320"/>
    </row>
    <row r="1607" spans="36:38">
      <c r="AJ1607" s="320"/>
      <c r="AK1607" s="320"/>
      <c r="AL1607" s="320"/>
    </row>
    <row r="1608" spans="36:38">
      <c r="AJ1608" s="320"/>
      <c r="AK1608" s="320"/>
      <c r="AL1608" s="320"/>
    </row>
    <row r="1609" spans="36:38">
      <c r="AJ1609" s="320"/>
      <c r="AK1609" s="320"/>
      <c r="AL1609" s="320"/>
    </row>
    <row r="1610" spans="36:38">
      <c r="AJ1610" s="320"/>
      <c r="AK1610" s="320"/>
      <c r="AL1610" s="320"/>
    </row>
    <row r="1611" spans="36:38">
      <c r="AJ1611" s="320"/>
      <c r="AK1611" s="320"/>
      <c r="AL1611" s="320"/>
    </row>
    <row r="1612" spans="36:38">
      <c r="AJ1612" s="320"/>
      <c r="AK1612" s="320"/>
      <c r="AL1612" s="320"/>
    </row>
    <row r="1613" spans="36:38">
      <c r="AJ1613" s="320"/>
      <c r="AK1613" s="320"/>
      <c r="AL1613" s="320"/>
    </row>
    <row r="1614" spans="36:38">
      <c r="AJ1614" s="320"/>
      <c r="AK1614" s="320"/>
      <c r="AL1614" s="320"/>
    </row>
    <row r="1615" spans="36:38">
      <c r="AJ1615" s="320"/>
      <c r="AK1615" s="320"/>
      <c r="AL1615" s="320"/>
    </row>
    <row r="1616" spans="36:38">
      <c r="AJ1616" s="320"/>
      <c r="AK1616" s="320"/>
      <c r="AL1616" s="320"/>
    </row>
    <row r="1617" spans="36:38">
      <c r="AJ1617" s="320"/>
      <c r="AK1617" s="320"/>
      <c r="AL1617" s="320"/>
    </row>
    <row r="1618" spans="36:38">
      <c r="AJ1618" s="320"/>
      <c r="AK1618" s="320"/>
      <c r="AL1618" s="320"/>
    </row>
    <row r="1619" spans="36:38">
      <c r="AJ1619" s="320"/>
      <c r="AK1619" s="320"/>
      <c r="AL1619" s="320"/>
    </row>
    <row r="1620" spans="36:38">
      <c r="AJ1620" s="320"/>
      <c r="AK1620" s="320"/>
      <c r="AL1620" s="320"/>
    </row>
    <row r="1621" spans="36:38">
      <c r="AJ1621" s="320"/>
      <c r="AK1621" s="320"/>
      <c r="AL1621" s="320"/>
    </row>
    <row r="1622" spans="36:38">
      <c r="AJ1622" s="320"/>
      <c r="AK1622" s="320"/>
      <c r="AL1622" s="320"/>
    </row>
    <row r="1623" spans="36:38">
      <c r="AJ1623" s="320"/>
      <c r="AK1623" s="320"/>
      <c r="AL1623" s="320"/>
    </row>
    <row r="1624" spans="36:38">
      <c r="AJ1624" s="320"/>
      <c r="AK1624" s="320"/>
      <c r="AL1624" s="320"/>
    </row>
    <row r="1625" spans="36:38">
      <c r="AJ1625" s="320"/>
      <c r="AK1625" s="320"/>
      <c r="AL1625" s="320"/>
    </row>
    <row r="1626" spans="36:38">
      <c r="AJ1626" s="320"/>
      <c r="AK1626" s="320"/>
      <c r="AL1626" s="320"/>
    </row>
    <row r="1627" spans="36:38">
      <c r="AJ1627" s="320"/>
      <c r="AK1627" s="320"/>
      <c r="AL1627" s="320"/>
    </row>
    <row r="1628" spans="36:38">
      <c r="AJ1628" s="320"/>
      <c r="AK1628" s="320"/>
      <c r="AL1628" s="320"/>
    </row>
    <row r="1629" spans="36:38">
      <c r="AJ1629" s="320"/>
      <c r="AK1629" s="320"/>
      <c r="AL1629" s="320"/>
    </row>
    <row r="1630" spans="36:38">
      <c r="AJ1630" s="320"/>
      <c r="AK1630" s="320"/>
      <c r="AL1630" s="320"/>
    </row>
    <row r="1631" spans="36:38">
      <c r="AJ1631" s="320"/>
      <c r="AK1631" s="320"/>
      <c r="AL1631" s="320"/>
    </row>
    <row r="1632" spans="36:38">
      <c r="AJ1632" s="320"/>
      <c r="AK1632" s="320"/>
      <c r="AL1632" s="320"/>
    </row>
    <row r="1633" spans="36:38">
      <c r="AJ1633" s="320"/>
      <c r="AK1633" s="320"/>
      <c r="AL1633" s="320"/>
    </row>
    <row r="1634" spans="36:38">
      <c r="AJ1634" s="320"/>
      <c r="AK1634" s="320"/>
      <c r="AL1634" s="320"/>
    </row>
    <row r="1635" spans="36:38">
      <c r="AJ1635" s="320"/>
      <c r="AK1635" s="320"/>
      <c r="AL1635" s="320"/>
    </row>
    <row r="1636" spans="36:38">
      <c r="AJ1636" s="320"/>
      <c r="AK1636" s="320"/>
      <c r="AL1636" s="320"/>
    </row>
    <row r="1637" spans="36:38">
      <c r="AJ1637" s="320"/>
      <c r="AK1637" s="320"/>
      <c r="AL1637" s="320"/>
    </row>
    <row r="1638" spans="36:38">
      <c r="AJ1638" s="320"/>
      <c r="AK1638" s="320"/>
      <c r="AL1638" s="320"/>
    </row>
    <row r="1639" spans="36:38">
      <c r="AJ1639" s="320"/>
      <c r="AK1639" s="320"/>
      <c r="AL1639" s="320"/>
    </row>
    <row r="1640" spans="36:38">
      <c r="AJ1640" s="320"/>
      <c r="AK1640" s="320"/>
      <c r="AL1640" s="320"/>
    </row>
    <row r="1641" spans="36:38">
      <c r="AJ1641" s="320"/>
      <c r="AK1641" s="320"/>
      <c r="AL1641" s="320"/>
    </row>
    <row r="1642" spans="36:38">
      <c r="AJ1642" s="320"/>
      <c r="AK1642" s="320"/>
      <c r="AL1642" s="320"/>
    </row>
    <row r="1643" spans="36:38">
      <c r="AJ1643" s="320"/>
      <c r="AK1643" s="320"/>
      <c r="AL1643" s="320"/>
    </row>
    <row r="1644" spans="36:38">
      <c r="AJ1644" s="320"/>
      <c r="AK1644" s="320"/>
      <c r="AL1644" s="320"/>
    </row>
    <row r="1645" spans="36:38">
      <c r="AJ1645" s="320"/>
      <c r="AK1645" s="320"/>
      <c r="AL1645" s="320"/>
    </row>
    <row r="1646" spans="36:38">
      <c r="AJ1646" s="320"/>
      <c r="AK1646" s="320"/>
      <c r="AL1646" s="320"/>
    </row>
    <row r="1647" spans="36:38">
      <c r="AJ1647" s="320"/>
      <c r="AK1647" s="320"/>
      <c r="AL1647" s="320"/>
    </row>
    <row r="1648" spans="36:38">
      <c r="AJ1648" s="320"/>
      <c r="AK1648" s="320"/>
      <c r="AL1648" s="320"/>
    </row>
  </sheetData>
  <phoneticPr fontId="1"/>
  <pageMargins left="0.25" right="0.25" top="0.75" bottom="0.75" header="0.3" footer="0.3"/>
  <pageSetup paperSize="8" scale="34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30AF-1CF6-43D4-BFB5-E79770F5D22B}">
  <sheetPr codeName="Sheet9">
    <pageSetUpPr fitToPage="1"/>
  </sheetPr>
  <dimension ref="A1:AF1860"/>
  <sheetViews>
    <sheetView topLeftCell="O1" workbookViewId="0">
      <selection activeCell="Z1404" sqref="Z1404"/>
    </sheetView>
  </sheetViews>
  <sheetFormatPr defaultRowHeight="18.75"/>
  <cols>
    <col min="1" max="1" width="11.25" bestFit="1" customWidth="1"/>
    <col min="2" max="2" width="22.5" bestFit="1" customWidth="1"/>
    <col min="3" max="3" width="29.625" bestFit="1" customWidth="1"/>
    <col min="4" max="4" width="10.375" bestFit="1" customWidth="1"/>
    <col min="5" max="5" width="17.375" bestFit="1" customWidth="1"/>
    <col min="6" max="6" width="11.375" bestFit="1" customWidth="1"/>
    <col min="7" max="7" width="9.375" bestFit="1" customWidth="1"/>
    <col min="8" max="8" width="11.25" bestFit="1" customWidth="1"/>
    <col min="9" max="9" width="13" bestFit="1" customWidth="1"/>
    <col min="10" max="10" width="11.25" bestFit="1" customWidth="1"/>
    <col min="11" max="12" width="9.375" bestFit="1" customWidth="1"/>
    <col min="13" max="14" width="13.25" bestFit="1" customWidth="1"/>
    <col min="15" max="15" width="9" bestFit="1" customWidth="1"/>
    <col min="16" max="16" width="11.25" bestFit="1" customWidth="1"/>
    <col min="17" max="17" width="12.375" bestFit="1" customWidth="1"/>
    <col min="18" max="18" width="13.25" bestFit="1" customWidth="1"/>
    <col min="19" max="19" width="21.125" bestFit="1" customWidth="1"/>
    <col min="20" max="20" width="13.25" bestFit="1" customWidth="1"/>
    <col min="21" max="21" width="9.375" bestFit="1" customWidth="1"/>
    <col min="22" max="22" width="19.5" bestFit="1" customWidth="1"/>
    <col min="23" max="23" width="15.125" bestFit="1" customWidth="1"/>
    <col min="24" max="24" width="9.875" bestFit="1" customWidth="1"/>
    <col min="25" max="25" width="20" bestFit="1" customWidth="1"/>
    <col min="26" max="26" width="12.375" bestFit="1" customWidth="1"/>
    <col min="27" max="27" width="9.375" bestFit="1" customWidth="1"/>
    <col min="28" max="28" width="13.25" bestFit="1" customWidth="1"/>
    <col min="29" max="29" width="15.125" bestFit="1" customWidth="1"/>
    <col min="30" max="30" width="9.375" customWidth="1"/>
    <col min="31" max="31" width="12.75" bestFit="1" customWidth="1"/>
    <col min="32" max="32" width="22.75" bestFit="1" customWidth="1"/>
    <col min="33" max="34" width="7.875" bestFit="1" customWidth="1"/>
    <col min="35" max="35" width="22.75" bestFit="1" customWidth="1"/>
    <col min="36" max="37" width="7.875" bestFit="1" customWidth="1"/>
    <col min="38" max="38" width="24.875" bestFit="1" customWidth="1"/>
    <col min="39" max="39" width="7.875" bestFit="1" customWidth="1"/>
    <col min="40" max="40" width="9" bestFit="1" customWidth="1"/>
    <col min="41" max="41" width="9.375" bestFit="1" customWidth="1"/>
    <col min="42" max="42" width="13.25" bestFit="1" customWidth="1"/>
    <col min="43" max="43" width="21.125" bestFit="1" customWidth="1"/>
    <col min="44" max="44" width="13.25" bestFit="1" customWidth="1"/>
    <col min="45" max="45" width="9.375" bestFit="1" customWidth="1"/>
    <col min="46" max="46" width="19.5" bestFit="1" customWidth="1"/>
    <col min="47" max="47" width="15.125" bestFit="1" customWidth="1"/>
    <col min="48" max="49" width="9.375" bestFit="1" customWidth="1"/>
    <col min="50" max="50" width="12.75" bestFit="1" customWidth="1"/>
    <col min="51" max="51" width="14.875" bestFit="1" customWidth="1"/>
    <col min="52" max="52" width="10.875" bestFit="1" customWidth="1"/>
    <col min="53" max="53" width="19" bestFit="1" customWidth="1"/>
    <col min="54" max="54" width="12.75" bestFit="1" customWidth="1"/>
    <col min="55" max="55" width="14.875" bestFit="1" customWidth="1"/>
    <col min="56" max="56" width="12.75" bestFit="1" customWidth="1"/>
    <col min="57" max="58" width="17" bestFit="1" customWidth="1"/>
    <col min="59" max="59" width="19" bestFit="1" customWidth="1"/>
    <col min="60" max="60" width="23.25" bestFit="1" customWidth="1"/>
    <col min="61" max="61" width="21.125" bestFit="1" customWidth="1"/>
    <col min="62" max="62" width="17" bestFit="1" customWidth="1"/>
    <col min="63" max="63" width="15.25" bestFit="1" customWidth="1"/>
    <col min="64" max="64" width="13.25" bestFit="1" customWidth="1"/>
    <col min="65" max="65" width="25.25" bestFit="1" customWidth="1"/>
    <col min="68" max="68" width="25.25" bestFit="1" customWidth="1"/>
    <col min="71" max="71" width="27.375" bestFit="1" customWidth="1"/>
    <col min="73" max="73" width="10.125" bestFit="1" customWidth="1"/>
    <col min="74" max="74" width="12.75" bestFit="1" customWidth="1"/>
    <col min="75" max="75" width="17" bestFit="1" customWidth="1"/>
    <col min="76" max="76" width="24.875" bestFit="1" customWidth="1"/>
    <col min="77" max="77" width="17" bestFit="1" customWidth="1"/>
    <col min="78" max="78" width="12.75" bestFit="1" customWidth="1"/>
    <col min="79" max="79" width="23.25" bestFit="1" customWidth="1"/>
    <col min="80" max="80" width="18.875" bestFit="1" customWidth="1"/>
    <col min="81" max="82" width="12.75" bestFit="1" customWidth="1"/>
  </cols>
  <sheetData>
    <row r="1" spans="1:32">
      <c r="A1" t="s">
        <v>0</v>
      </c>
      <c r="B1" t="s">
        <v>4</v>
      </c>
      <c r="C1" t="s">
        <v>10166</v>
      </c>
      <c r="D1" t="s">
        <v>10167</v>
      </c>
      <c r="E1" t="s">
        <v>8</v>
      </c>
      <c r="F1" t="s">
        <v>1</v>
      </c>
      <c r="G1" t="s">
        <v>2</v>
      </c>
      <c r="H1" t="s">
        <v>3</v>
      </c>
      <c r="I1" t="s">
        <v>10168</v>
      </c>
      <c r="J1" t="s">
        <v>10169</v>
      </c>
      <c r="K1" t="s">
        <v>10170</v>
      </c>
      <c r="L1" t="s">
        <v>13</v>
      </c>
      <c r="M1" t="s">
        <v>10171</v>
      </c>
      <c r="N1" t="s">
        <v>10172</v>
      </c>
      <c r="O1" t="s">
        <v>10173</v>
      </c>
      <c r="P1" t="s">
        <v>10174</v>
      </c>
      <c r="Q1" t="s">
        <v>10175</v>
      </c>
      <c r="R1" t="s">
        <v>17</v>
      </c>
      <c r="S1" t="s">
        <v>10176</v>
      </c>
      <c r="T1" t="s">
        <v>10177</v>
      </c>
      <c r="U1" t="s">
        <v>26</v>
      </c>
      <c r="V1" t="s">
        <v>28</v>
      </c>
      <c r="W1" t="s">
        <v>30</v>
      </c>
      <c r="X1" t="s">
        <v>10178</v>
      </c>
      <c r="Y1" t="s">
        <v>10179</v>
      </c>
      <c r="Z1" t="s">
        <v>10180</v>
      </c>
      <c r="AA1" t="s">
        <v>10181</v>
      </c>
      <c r="AB1" t="s">
        <v>10182</v>
      </c>
      <c r="AF1" s="664">
        <f>SUM(X:X)</f>
        <v>126748925.68000001</v>
      </c>
    </row>
    <row r="2" spans="1:32">
      <c r="A2">
        <v>1</v>
      </c>
      <c r="B2" t="s">
        <v>10183</v>
      </c>
      <c r="C2" t="s">
        <v>10184</v>
      </c>
      <c r="D2" t="s">
        <v>37</v>
      </c>
      <c r="E2" t="s">
        <v>60</v>
      </c>
      <c r="F2" s="1">
        <v>44936</v>
      </c>
      <c r="G2">
        <v>1</v>
      </c>
      <c r="H2">
        <v>233513</v>
      </c>
      <c r="I2" t="s">
        <v>10185</v>
      </c>
      <c r="J2">
        <v>20036825</v>
      </c>
      <c r="K2" t="s">
        <v>6518</v>
      </c>
      <c r="L2">
        <v>6</v>
      </c>
      <c r="M2">
        <v>2</v>
      </c>
      <c r="N2">
        <v>5</v>
      </c>
      <c r="P2">
        <v>45827</v>
      </c>
      <c r="R2" s="1">
        <v>45828</v>
      </c>
      <c r="S2">
        <v>6</v>
      </c>
      <c r="T2" s="317">
        <v>162000</v>
      </c>
      <c r="U2">
        <v>25.6</v>
      </c>
      <c r="V2">
        <v>6</v>
      </c>
      <c r="W2">
        <v>40</v>
      </c>
      <c r="X2" s="317">
        <v>273547</v>
      </c>
    </row>
    <row r="3" spans="1:32">
      <c r="A3">
        <v>2</v>
      </c>
      <c r="B3" t="s">
        <v>1688</v>
      </c>
      <c r="C3" t="s">
        <v>39</v>
      </c>
      <c r="D3" t="s">
        <v>37</v>
      </c>
      <c r="E3" t="s">
        <v>40</v>
      </c>
      <c r="F3" s="1">
        <v>44942</v>
      </c>
      <c r="G3">
        <v>1</v>
      </c>
      <c r="H3">
        <v>233581</v>
      </c>
      <c r="I3" t="s">
        <v>10185</v>
      </c>
      <c r="J3">
        <v>20038319</v>
      </c>
      <c r="K3" t="s">
        <v>6518</v>
      </c>
      <c r="L3">
        <v>7</v>
      </c>
      <c r="M3">
        <v>5</v>
      </c>
      <c r="N3">
        <v>7</v>
      </c>
      <c r="R3" s="1">
        <v>45861</v>
      </c>
      <c r="S3">
        <v>7</v>
      </c>
      <c r="T3" s="317">
        <v>85490</v>
      </c>
      <c r="U3">
        <v>25.7</v>
      </c>
      <c r="V3">
        <v>7</v>
      </c>
      <c r="W3">
        <v>40</v>
      </c>
      <c r="X3" s="317">
        <v>173514</v>
      </c>
    </row>
    <row r="4" spans="1:32">
      <c r="A4">
        <v>3</v>
      </c>
      <c r="B4" t="s">
        <v>10186</v>
      </c>
      <c r="C4" t="s">
        <v>10187</v>
      </c>
      <c r="D4" t="s">
        <v>37</v>
      </c>
      <c r="E4" t="s">
        <v>87</v>
      </c>
      <c r="F4" s="1">
        <v>44942</v>
      </c>
      <c r="G4">
        <v>1</v>
      </c>
      <c r="H4">
        <v>233590</v>
      </c>
      <c r="I4" t="s">
        <v>10185</v>
      </c>
      <c r="J4">
        <v>20038404</v>
      </c>
      <c r="L4" t="s">
        <v>43</v>
      </c>
      <c r="M4" t="s">
        <v>43</v>
      </c>
      <c r="N4" t="s">
        <v>43</v>
      </c>
      <c r="R4" s="1"/>
      <c r="T4" s="317"/>
      <c r="X4" s="317"/>
    </row>
    <row r="5" spans="1:32">
      <c r="A5">
        <v>4</v>
      </c>
      <c r="B5" t="s">
        <v>10188</v>
      </c>
      <c r="C5" t="s">
        <v>10189</v>
      </c>
      <c r="D5" t="s">
        <v>37</v>
      </c>
      <c r="E5" t="s">
        <v>108</v>
      </c>
      <c r="F5" s="1"/>
      <c r="G5" t="s">
        <v>43</v>
      </c>
      <c r="H5">
        <v>234013</v>
      </c>
      <c r="I5" t="s">
        <v>10185</v>
      </c>
      <c r="L5" t="s">
        <v>43</v>
      </c>
      <c r="M5" t="s">
        <v>43</v>
      </c>
      <c r="N5" t="s">
        <v>43</v>
      </c>
      <c r="R5" s="1"/>
      <c r="T5" s="317"/>
      <c r="X5" s="317"/>
      <c r="Y5">
        <v>45742</v>
      </c>
      <c r="AA5">
        <v>46035</v>
      </c>
    </row>
    <row r="6" spans="1:32">
      <c r="A6">
        <v>5</v>
      </c>
      <c r="B6" t="s">
        <v>10190</v>
      </c>
      <c r="C6" t="s">
        <v>10191</v>
      </c>
      <c r="D6" t="s">
        <v>37</v>
      </c>
      <c r="E6" t="s">
        <v>108</v>
      </c>
      <c r="F6" s="1"/>
      <c r="G6" t="s">
        <v>43</v>
      </c>
      <c r="H6">
        <v>330155</v>
      </c>
      <c r="I6" t="s">
        <v>10185</v>
      </c>
      <c r="L6" t="s">
        <v>43</v>
      </c>
      <c r="M6" t="s">
        <v>43</v>
      </c>
      <c r="N6" t="s">
        <v>43</v>
      </c>
      <c r="R6" s="1"/>
      <c r="T6" s="317"/>
      <c r="X6" s="317"/>
      <c r="AB6" t="s">
        <v>10192</v>
      </c>
    </row>
    <row r="7" spans="1:32">
      <c r="A7">
        <v>6</v>
      </c>
      <c r="B7" t="s">
        <v>10193</v>
      </c>
      <c r="C7" t="s">
        <v>10194</v>
      </c>
      <c r="D7" t="s">
        <v>37</v>
      </c>
      <c r="E7" t="s">
        <v>108</v>
      </c>
      <c r="F7" s="1"/>
      <c r="G7" t="s">
        <v>43</v>
      </c>
      <c r="H7">
        <v>330185</v>
      </c>
      <c r="I7" t="s">
        <v>10185</v>
      </c>
      <c r="L7" t="s">
        <v>43</v>
      </c>
      <c r="M7" t="s">
        <v>43</v>
      </c>
      <c r="N7" t="s">
        <v>43</v>
      </c>
      <c r="R7" s="1"/>
      <c r="T7" s="317"/>
      <c r="X7" s="317"/>
      <c r="Z7">
        <v>45908</v>
      </c>
      <c r="AA7">
        <v>45909</v>
      </c>
      <c r="AC7" s="317"/>
      <c r="AD7" s="317"/>
      <c r="AE7" s="317"/>
    </row>
    <row r="8" spans="1:32">
      <c r="A8">
        <v>7</v>
      </c>
      <c r="B8" t="s">
        <v>85</v>
      </c>
      <c r="C8" t="s">
        <v>86</v>
      </c>
      <c r="D8" t="s">
        <v>37</v>
      </c>
      <c r="E8" t="s">
        <v>87</v>
      </c>
      <c r="F8" s="1">
        <v>45309</v>
      </c>
      <c r="G8">
        <v>1</v>
      </c>
      <c r="H8">
        <v>330732</v>
      </c>
      <c r="I8" t="s">
        <v>10185</v>
      </c>
      <c r="J8">
        <v>30037925</v>
      </c>
      <c r="L8" t="s">
        <v>43</v>
      </c>
      <c r="M8" t="s">
        <v>43</v>
      </c>
      <c r="N8" t="s">
        <v>43</v>
      </c>
      <c r="R8" s="1"/>
      <c r="T8" s="317"/>
      <c r="X8" s="317"/>
      <c r="AC8" s="317"/>
      <c r="AD8" s="317"/>
      <c r="AE8" s="317"/>
    </row>
    <row r="9" spans="1:32">
      <c r="A9">
        <v>8</v>
      </c>
      <c r="B9" t="s">
        <v>102</v>
      </c>
      <c r="C9" t="s">
        <v>103</v>
      </c>
      <c r="D9" t="s">
        <v>37</v>
      </c>
      <c r="E9" t="s">
        <v>92</v>
      </c>
      <c r="F9" s="1">
        <v>45313</v>
      </c>
      <c r="G9">
        <v>1</v>
      </c>
      <c r="H9">
        <v>330737</v>
      </c>
      <c r="I9" t="s">
        <v>10185</v>
      </c>
      <c r="J9">
        <v>30040330</v>
      </c>
      <c r="L9" t="s">
        <v>43</v>
      </c>
      <c r="M9" t="s">
        <v>43</v>
      </c>
      <c r="N9" t="s">
        <v>43</v>
      </c>
      <c r="R9" s="1"/>
      <c r="T9" s="317"/>
      <c r="X9" s="317"/>
      <c r="AC9" s="317"/>
      <c r="AD9" s="317"/>
      <c r="AE9" s="317"/>
    </row>
    <row r="10" spans="1:32">
      <c r="A10">
        <v>9</v>
      </c>
      <c r="B10" t="s">
        <v>96</v>
      </c>
      <c r="C10" t="s">
        <v>98</v>
      </c>
      <c r="D10" t="s">
        <v>37</v>
      </c>
      <c r="E10" t="s">
        <v>92</v>
      </c>
      <c r="F10" s="1">
        <v>45313</v>
      </c>
      <c r="G10">
        <v>1</v>
      </c>
      <c r="H10">
        <v>330738</v>
      </c>
      <c r="I10" t="s">
        <v>10185</v>
      </c>
      <c r="J10">
        <v>30040332</v>
      </c>
      <c r="L10" t="s">
        <v>43</v>
      </c>
      <c r="M10" t="s">
        <v>43</v>
      </c>
      <c r="N10" t="s">
        <v>43</v>
      </c>
      <c r="R10" s="1"/>
      <c r="T10" s="317"/>
      <c r="X10" s="317"/>
      <c r="AC10" s="317"/>
      <c r="AD10" s="317"/>
      <c r="AE10" s="317"/>
    </row>
    <row r="11" spans="1:32">
      <c r="A11">
        <v>10</v>
      </c>
      <c r="B11" t="s">
        <v>89</v>
      </c>
      <c r="C11" t="s">
        <v>91</v>
      </c>
      <c r="D11" t="s">
        <v>37</v>
      </c>
      <c r="E11" t="s">
        <v>92</v>
      </c>
      <c r="F11" s="1">
        <v>45313</v>
      </c>
      <c r="G11">
        <v>1</v>
      </c>
      <c r="H11">
        <v>330739</v>
      </c>
      <c r="I11" t="s">
        <v>10185</v>
      </c>
      <c r="J11">
        <v>30040335</v>
      </c>
      <c r="K11" t="s">
        <v>267</v>
      </c>
      <c r="L11">
        <v>9</v>
      </c>
      <c r="M11">
        <v>9</v>
      </c>
      <c r="N11">
        <v>9</v>
      </c>
      <c r="R11" s="1">
        <v>45922</v>
      </c>
      <c r="S11">
        <v>9</v>
      </c>
      <c r="T11" s="317">
        <v>76420</v>
      </c>
      <c r="U11">
        <v>25.9</v>
      </c>
      <c r="V11">
        <v>9</v>
      </c>
      <c r="W11">
        <v>40</v>
      </c>
      <c r="X11" s="317">
        <v>165891</v>
      </c>
      <c r="AC11" s="317"/>
      <c r="AD11" s="317"/>
      <c r="AE11" s="317"/>
    </row>
    <row r="12" spans="1:32">
      <c r="A12">
        <v>11</v>
      </c>
      <c r="B12" t="s">
        <v>10195</v>
      </c>
      <c r="C12" t="s">
        <v>10196</v>
      </c>
      <c r="D12" t="s">
        <v>37</v>
      </c>
      <c r="E12" t="s">
        <v>92</v>
      </c>
      <c r="F12" s="1">
        <v>45313</v>
      </c>
      <c r="G12">
        <v>1</v>
      </c>
      <c r="H12">
        <v>330740</v>
      </c>
      <c r="I12" t="s">
        <v>10185</v>
      </c>
      <c r="J12">
        <v>30040338</v>
      </c>
      <c r="K12" t="s">
        <v>6518</v>
      </c>
      <c r="L12">
        <v>7</v>
      </c>
      <c r="M12">
        <v>5</v>
      </c>
      <c r="N12">
        <v>7</v>
      </c>
      <c r="P12">
        <v>45873</v>
      </c>
      <c r="R12" s="1">
        <v>45861</v>
      </c>
      <c r="S12">
        <v>7</v>
      </c>
      <c r="T12" s="317">
        <v>90480</v>
      </c>
      <c r="U12">
        <v>25.7</v>
      </c>
      <c r="V12">
        <v>7</v>
      </c>
      <c r="W12">
        <v>40</v>
      </c>
      <c r="X12" s="317">
        <v>195028</v>
      </c>
      <c r="AC12" s="317"/>
      <c r="AD12" s="317"/>
      <c r="AE12" s="317"/>
    </row>
    <row r="13" spans="1:32">
      <c r="A13">
        <v>12</v>
      </c>
      <c r="B13" t="s">
        <v>111</v>
      </c>
      <c r="C13" t="s">
        <v>113</v>
      </c>
      <c r="D13" t="s">
        <v>37</v>
      </c>
      <c r="E13" t="s">
        <v>60</v>
      </c>
      <c r="F13" s="1">
        <v>45327</v>
      </c>
      <c r="G13">
        <v>2</v>
      </c>
      <c r="H13">
        <v>330772</v>
      </c>
      <c r="I13" t="s">
        <v>10185</v>
      </c>
      <c r="J13">
        <v>30042239</v>
      </c>
      <c r="L13" t="s">
        <v>43</v>
      </c>
      <c r="M13" t="s">
        <v>43</v>
      </c>
      <c r="N13" t="s">
        <v>43</v>
      </c>
      <c r="R13" s="1"/>
      <c r="T13" s="317"/>
      <c r="X13" s="317"/>
      <c r="AC13" s="317"/>
      <c r="AD13" s="317"/>
      <c r="AE13" s="317"/>
    </row>
    <row r="14" spans="1:32">
      <c r="A14">
        <v>13</v>
      </c>
      <c r="B14" t="s">
        <v>125</v>
      </c>
      <c r="C14" t="s">
        <v>126</v>
      </c>
      <c r="D14" t="s">
        <v>37</v>
      </c>
      <c r="E14" t="s">
        <v>123</v>
      </c>
      <c r="F14" s="1">
        <v>45327</v>
      </c>
      <c r="G14">
        <v>2</v>
      </c>
      <c r="H14">
        <v>330773</v>
      </c>
      <c r="I14" t="s">
        <v>10185</v>
      </c>
      <c r="J14">
        <v>30042264</v>
      </c>
      <c r="L14" t="s">
        <v>43</v>
      </c>
      <c r="M14" t="s">
        <v>43</v>
      </c>
      <c r="N14" t="s">
        <v>43</v>
      </c>
      <c r="R14" s="1"/>
      <c r="T14" s="317"/>
      <c r="X14" s="317"/>
      <c r="AC14" s="317"/>
      <c r="AD14" s="317"/>
      <c r="AE14" s="317"/>
    </row>
    <row r="15" spans="1:32">
      <c r="A15">
        <v>14</v>
      </c>
      <c r="B15" t="s">
        <v>120</v>
      </c>
      <c r="C15" t="s">
        <v>122</v>
      </c>
      <c r="D15" t="s">
        <v>37</v>
      </c>
      <c r="E15" t="s">
        <v>123</v>
      </c>
      <c r="F15" s="1">
        <v>45327</v>
      </c>
      <c r="G15">
        <v>2</v>
      </c>
      <c r="H15">
        <v>330774</v>
      </c>
      <c r="I15" t="s">
        <v>10185</v>
      </c>
      <c r="J15">
        <v>30042261</v>
      </c>
      <c r="L15" t="s">
        <v>43</v>
      </c>
      <c r="M15" t="s">
        <v>43</v>
      </c>
      <c r="N15" t="s">
        <v>43</v>
      </c>
      <c r="R15" s="1"/>
      <c r="T15" s="317"/>
      <c r="X15" s="317"/>
      <c r="AC15" s="317"/>
      <c r="AD15" s="317"/>
      <c r="AE15" s="317"/>
    </row>
    <row r="16" spans="1:32">
      <c r="A16">
        <v>15</v>
      </c>
      <c r="B16" t="s">
        <v>105</v>
      </c>
      <c r="C16" t="s">
        <v>107</v>
      </c>
      <c r="D16" t="s">
        <v>37</v>
      </c>
      <c r="E16" t="s">
        <v>108</v>
      </c>
      <c r="F16" s="1">
        <v>45327</v>
      </c>
      <c r="G16">
        <v>2</v>
      </c>
      <c r="H16">
        <v>330776</v>
      </c>
      <c r="I16" t="s">
        <v>10185</v>
      </c>
      <c r="J16">
        <v>30042236</v>
      </c>
      <c r="K16" t="s">
        <v>267</v>
      </c>
      <c r="L16">
        <v>12</v>
      </c>
      <c r="M16">
        <v>11</v>
      </c>
      <c r="N16">
        <v>12</v>
      </c>
      <c r="R16" s="1">
        <v>46022</v>
      </c>
      <c r="S16">
        <v>12</v>
      </c>
      <c r="T16" s="317">
        <v>42920</v>
      </c>
      <c r="U16">
        <v>25.12</v>
      </c>
      <c r="V16">
        <v>12</v>
      </c>
      <c r="W16">
        <v>40</v>
      </c>
      <c r="X16" s="317">
        <v>87307</v>
      </c>
      <c r="AC16" s="317"/>
      <c r="AD16" s="317"/>
      <c r="AE16" s="317"/>
    </row>
    <row r="17" spans="1:31">
      <c r="A17">
        <v>16</v>
      </c>
      <c r="B17" t="s">
        <v>116</v>
      </c>
      <c r="C17" t="s">
        <v>118</v>
      </c>
      <c r="D17" t="s">
        <v>37</v>
      </c>
      <c r="E17" t="s">
        <v>72</v>
      </c>
      <c r="F17" s="1">
        <v>45328</v>
      </c>
      <c r="G17">
        <v>2</v>
      </c>
      <c r="H17">
        <v>330785</v>
      </c>
      <c r="I17" t="s">
        <v>10185</v>
      </c>
      <c r="J17">
        <v>30042191</v>
      </c>
      <c r="K17" t="s">
        <v>267</v>
      </c>
      <c r="L17">
        <v>10</v>
      </c>
      <c r="M17">
        <v>9</v>
      </c>
      <c r="N17">
        <v>10</v>
      </c>
      <c r="R17" s="1"/>
      <c r="T17" s="317"/>
      <c r="U17">
        <v>25.1</v>
      </c>
      <c r="V17">
        <v>10</v>
      </c>
      <c r="W17">
        <v>40</v>
      </c>
      <c r="X17" s="317">
        <v>138194</v>
      </c>
      <c r="AC17" s="317"/>
      <c r="AD17" s="317"/>
      <c r="AE17" s="317"/>
    </row>
    <row r="18" spans="1:31">
      <c r="A18">
        <v>17</v>
      </c>
      <c r="B18" t="s">
        <v>136</v>
      </c>
      <c r="C18" t="s">
        <v>137</v>
      </c>
      <c r="D18" t="s">
        <v>37</v>
      </c>
      <c r="E18" t="s">
        <v>60</v>
      </c>
      <c r="F18" s="1">
        <v>45328</v>
      </c>
      <c r="G18">
        <v>2</v>
      </c>
      <c r="H18">
        <v>330786</v>
      </c>
      <c r="I18" t="s">
        <v>10185</v>
      </c>
      <c r="J18">
        <v>30042215</v>
      </c>
      <c r="K18" t="s">
        <v>6518</v>
      </c>
      <c r="L18">
        <v>6</v>
      </c>
      <c r="M18">
        <v>5</v>
      </c>
      <c r="N18">
        <v>6</v>
      </c>
      <c r="P18">
        <v>45834</v>
      </c>
      <c r="R18" s="1">
        <v>45828</v>
      </c>
      <c r="S18">
        <v>6</v>
      </c>
      <c r="T18" s="317">
        <v>254000</v>
      </c>
      <c r="U18">
        <v>25.6</v>
      </c>
      <c r="V18">
        <v>6</v>
      </c>
      <c r="W18">
        <v>40</v>
      </c>
      <c r="X18" s="317">
        <v>433462</v>
      </c>
      <c r="AC18" s="317"/>
      <c r="AD18" s="317"/>
      <c r="AE18" s="317"/>
    </row>
    <row r="19" spans="1:31">
      <c r="A19">
        <v>18</v>
      </c>
      <c r="B19" t="s">
        <v>131</v>
      </c>
      <c r="C19" t="s">
        <v>132</v>
      </c>
      <c r="D19" t="s">
        <v>37</v>
      </c>
      <c r="E19" t="s">
        <v>60</v>
      </c>
      <c r="F19" s="1">
        <v>45328</v>
      </c>
      <c r="G19">
        <v>2</v>
      </c>
      <c r="H19">
        <v>330787</v>
      </c>
      <c r="I19" t="s">
        <v>10185</v>
      </c>
      <c r="J19">
        <v>30042219</v>
      </c>
      <c r="K19" t="s">
        <v>6518</v>
      </c>
      <c r="L19">
        <v>6</v>
      </c>
      <c r="M19">
        <v>5</v>
      </c>
      <c r="N19">
        <v>6</v>
      </c>
      <c r="P19">
        <v>45834</v>
      </c>
      <c r="R19" s="1">
        <v>45828</v>
      </c>
      <c r="S19">
        <v>6</v>
      </c>
      <c r="T19" s="317">
        <v>242000</v>
      </c>
      <c r="U19">
        <v>25.6</v>
      </c>
      <c r="V19">
        <v>6</v>
      </c>
      <c r="W19">
        <v>40</v>
      </c>
      <c r="X19" s="317">
        <v>400443</v>
      </c>
      <c r="AC19" s="317"/>
      <c r="AD19" s="317"/>
      <c r="AE19" s="317"/>
    </row>
    <row r="20" spans="1:31">
      <c r="A20">
        <v>19</v>
      </c>
      <c r="B20" t="s">
        <v>128</v>
      </c>
      <c r="C20" t="s">
        <v>10197</v>
      </c>
      <c r="D20" t="s">
        <v>37</v>
      </c>
      <c r="E20" t="s">
        <v>72</v>
      </c>
      <c r="F20" s="1">
        <v>45328</v>
      </c>
      <c r="G20">
        <v>2</v>
      </c>
      <c r="H20">
        <v>330791</v>
      </c>
      <c r="I20" t="s">
        <v>10185</v>
      </c>
      <c r="J20">
        <v>30042269</v>
      </c>
      <c r="L20" t="s">
        <v>43</v>
      </c>
      <c r="M20" t="s">
        <v>43</v>
      </c>
      <c r="N20" t="s">
        <v>43</v>
      </c>
      <c r="R20" s="1"/>
      <c r="T20" s="317"/>
      <c r="X20" s="317"/>
      <c r="AC20" s="317"/>
      <c r="AD20" s="317"/>
      <c r="AE20" s="317"/>
    </row>
    <row r="21" spans="1:31">
      <c r="A21">
        <v>20</v>
      </c>
      <c r="B21" t="s">
        <v>2276</v>
      </c>
      <c r="C21" t="s">
        <v>2277</v>
      </c>
      <c r="D21" t="s">
        <v>37</v>
      </c>
      <c r="E21" t="s">
        <v>60</v>
      </c>
      <c r="F21" s="1">
        <v>45866</v>
      </c>
      <c r="G21">
        <v>7</v>
      </c>
      <c r="H21">
        <v>330811</v>
      </c>
      <c r="I21" t="s">
        <v>10185</v>
      </c>
      <c r="J21">
        <v>50021651</v>
      </c>
      <c r="K21" t="s">
        <v>267</v>
      </c>
      <c r="L21">
        <v>8</v>
      </c>
      <c r="M21">
        <v>7</v>
      </c>
      <c r="N21">
        <v>7</v>
      </c>
      <c r="R21" s="1">
        <v>45891</v>
      </c>
      <c r="S21">
        <v>8</v>
      </c>
      <c r="T21" s="317">
        <v>57880</v>
      </c>
      <c r="U21">
        <v>25.8</v>
      </c>
      <c r="V21">
        <v>8</v>
      </c>
      <c r="W21">
        <v>40</v>
      </c>
      <c r="X21" s="317">
        <v>121416</v>
      </c>
      <c r="Y21">
        <v>45344</v>
      </c>
      <c r="AC21" s="317"/>
      <c r="AD21" s="317"/>
      <c r="AE21" s="317"/>
    </row>
    <row r="22" spans="1:31">
      <c r="A22">
        <v>21</v>
      </c>
      <c r="B22" t="s">
        <v>10198</v>
      </c>
      <c r="C22" t="s">
        <v>10199</v>
      </c>
      <c r="D22" t="s">
        <v>37</v>
      </c>
      <c r="E22" t="s">
        <v>146</v>
      </c>
      <c r="F22" s="1">
        <v>45356</v>
      </c>
      <c r="G22">
        <v>3</v>
      </c>
      <c r="H22">
        <v>330847</v>
      </c>
      <c r="I22" t="s">
        <v>10185</v>
      </c>
      <c r="J22">
        <v>30045999</v>
      </c>
      <c r="L22" t="s">
        <v>43</v>
      </c>
      <c r="M22" t="s">
        <v>43</v>
      </c>
      <c r="N22" t="s">
        <v>43</v>
      </c>
      <c r="R22" s="1"/>
      <c r="T22" s="317"/>
      <c r="X22" s="317"/>
      <c r="AC22" s="317"/>
      <c r="AD22" s="317"/>
      <c r="AE22" s="317"/>
    </row>
    <row r="23" spans="1:31">
      <c r="A23">
        <v>22</v>
      </c>
      <c r="B23" t="s">
        <v>144</v>
      </c>
      <c r="C23" t="s">
        <v>145</v>
      </c>
      <c r="D23" t="s">
        <v>37</v>
      </c>
      <c r="E23" t="s">
        <v>146</v>
      </c>
      <c r="F23" s="1">
        <v>45420</v>
      </c>
      <c r="G23">
        <v>5</v>
      </c>
      <c r="H23">
        <v>330987</v>
      </c>
      <c r="I23" t="s">
        <v>10185</v>
      </c>
      <c r="J23">
        <v>40018132</v>
      </c>
      <c r="K23" t="s">
        <v>6518</v>
      </c>
      <c r="L23">
        <v>11</v>
      </c>
      <c r="M23">
        <v>7</v>
      </c>
      <c r="N23">
        <v>11</v>
      </c>
      <c r="O23">
        <v>46027</v>
      </c>
      <c r="R23" s="1">
        <v>45991</v>
      </c>
      <c r="S23">
        <v>11</v>
      </c>
      <c r="T23" s="317">
        <v>41750</v>
      </c>
      <c r="U23">
        <v>25.11</v>
      </c>
      <c r="V23">
        <v>11</v>
      </c>
      <c r="W23">
        <v>40</v>
      </c>
      <c r="X23" s="317">
        <v>86360</v>
      </c>
      <c r="AC23" s="317"/>
      <c r="AD23" s="317"/>
      <c r="AE23" s="317"/>
    </row>
    <row r="24" spans="1:31">
      <c r="A24">
        <v>23</v>
      </c>
      <c r="B24" t="s">
        <v>831</v>
      </c>
      <c r="C24" t="s">
        <v>832</v>
      </c>
      <c r="D24" t="s">
        <v>37</v>
      </c>
      <c r="E24" t="s">
        <v>140</v>
      </c>
      <c r="F24" s="1"/>
      <c r="G24" t="s">
        <v>43</v>
      </c>
      <c r="H24">
        <v>330997</v>
      </c>
      <c r="I24" t="s">
        <v>10185</v>
      </c>
      <c r="L24" t="s">
        <v>43</v>
      </c>
      <c r="M24" t="s">
        <v>43</v>
      </c>
      <c r="N24" t="s">
        <v>43</v>
      </c>
      <c r="R24" s="1"/>
      <c r="T24" s="317"/>
      <c r="X24" s="317"/>
      <c r="AC24" s="317"/>
      <c r="AD24" s="317"/>
      <c r="AE24" s="317"/>
    </row>
    <row r="25" spans="1:31">
      <c r="A25">
        <v>24</v>
      </c>
      <c r="B25" t="s">
        <v>10200</v>
      </c>
      <c r="C25" t="s">
        <v>10201</v>
      </c>
      <c r="D25" t="s">
        <v>37</v>
      </c>
      <c r="E25" t="s">
        <v>92</v>
      </c>
      <c r="F25" s="1"/>
      <c r="G25" t="s">
        <v>43</v>
      </c>
      <c r="H25">
        <v>331087</v>
      </c>
      <c r="I25" t="s">
        <v>10185</v>
      </c>
      <c r="L25" t="s">
        <v>43</v>
      </c>
      <c r="M25" t="s">
        <v>43</v>
      </c>
      <c r="N25" t="s">
        <v>43</v>
      </c>
      <c r="R25" s="1"/>
      <c r="T25" s="317"/>
      <c r="X25" s="317"/>
      <c r="AC25" s="317"/>
      <c r="AD25" s="317"/>
      <c r="AE25" s="317"/>
    </row>
    <row r="26" spans="1:31">
      <c r="A26">
        <v>25</v>
      </c>
      <c r="B26" t="s">
        <v>153</v>
      </c>
      <c r="C26" t="s">
        <v>2720</v>
      </c>
      <c r="D26" t="s">
        <v>37</v>
      </c>
      <c r="E26" t="s">
        <v>60</v>
      </c>
      <c r="F26" s="1">
        <v>45454</v>
      </c>
      <c r="G26">
        <v>6</v>
      </c>
      <c r="H26">
        <v>430050</v>
      </c>
      <c r="I26" t="s">
        <v>10185</v>
      </c>
      <c r="J26">
        <v>40040729</v>
      </c>
      <c r="L26" t="s">
        <v>43</v>
      </c>
      <c r="N26" t="s">
        <v>43</v>
      </c>
      <c r="R26" s="1"/>
      <c r="T26" s="317"/>
      <c r="X26" s="317"/>
      <c r="AC26" s="317"/>
      <c r="AD26" s="317"/>
      <c r="AE26" s="317"/>
    </row>
    <row r="27" spans="1:31">
      <c r="A27">
        <v>26</v>
      </c>
      <c r="B27" t="s">
        <v>1649</v>
      </c>
      <c r="C27" t="s">
        <v>1650</v>
      </c>
      <c r="D27" t="s">
        <v>37</v>
      </c>
      <c r="E27" t="s">
        <v>108</v>
      </c>
      <c r="F27" s="1">
        <v>45469</v>
      </c>
      <c r="G27">
        <v>6</v>
      </c>
      <c r="H27">
        <v>430100</v>
      </c>
      <c r="I27" t="s">
        <v>10185</v>
      </c>
      <c r="J27">
        <v>40043441</v>
      </c>
      <c r="K27" t="s">
        <v>6518</v>
      </c>
      <c r="L27">
        <v>11</v>
      </c>
      <c r="M27">
        <v>7</v>
      </c>
      <c r="N27">
        <v>11</v>
      </c>
      <c r="R27" s="1">
        <v>45991</v>
      </c>
      <c r="S27">
        <v>11</v>
      </c>
      <c r="T27" s="317">
        <v>177010</v>
      </c>
      <c r="U27">
        <v>25.11</v>
      </c>
      <c r="V27">
        <v>11</v>
      </c>
      <c r="W27">
        <v>40</v>
      </c>
      <c r="X27" s="317">
        <v>366419</v>
      </c>
      <c r="AC27" s="317"/>
      <c r="AD27" s="317"/>
      <c r="AE27" s="317"/>
    </row>
    <row r="28" spans="1:31">
      <c r="A28">
        <v>27</v>
      </c>
      <c r="B28" t="s">
        <v>10202</v>
      </c>
      <c r="C28" t="s">
        <v>10203</v>
      </c>
      <c r="D28" t="s">
        <v>37</v>
      </c>
      <c r="E28" t="s">
        <v>108</v>
      </c>
      <c r="F28" s="1">
        <v>45469</v>
      </c>
      <c r="G28">
        <v>6</v>
      </c>
      <c r="H28">
        <v>430101</v>
      </c>
      <c r="I28" t="s">
        <v>10185</v>
      </c>
      <c r="J28">
        <v>40043446</v>
      </c>
      <c r="K28" t="s">
        <v>6518</v>
      </c>
      <c r="L28">
        <v>11</v>
      </c>
      <c r="M28">
        <v>7</v>
      </c>
      <c r="N28">
        <v>11</v>
      </c>
      <c r="P28">
        <v>46001</v>
      </c>
      <c r="R28" s="1">
        <v>45991</v>
      </c>
      <c r="S28">
        <v>11</v>
      </c>
      <c r="T28" s="317">
        <v>207925</v>
      </c>
      <c r="U28">
        <v>25.11</v>
      </c>
      <c r="V28">
        <v>11</v>
      </c>
      <c r="W28">
        <v>40</v>
      </c>
      <c r="X28" s="317">
        <v>362384</v>
      </c>
      <c r="AC28" s="317"/>
      <c r="AD28" s="317"/>
      <c r="AE28" s="317"/>
    </row>
    <row r="29" spans="1:31">
      <c r="A29">
        <v>28</v>
      </c>
      <c r="B29" t="s">
        <v>169</v>
      </c>
      <c r="C29" t="s">
        <v>170</v>
      </c>
      <c r="D29" t="s">
        <v>37</v>
      </c>
      <c r="E29" t="s">
        <v>108</v>
      </c>
      <c r="F29" s="1">
        <v>45469</v>
      </c>
      <c r="G29">
        <v>6</v>
      </c>
      <c r="H29">
        <v>430102</v>
      </c>
      <c r="I29" t="s">
        <v>10185</v>
      </c>
      <c r="J29">
        <v>40043443</v>
      </c>
      <c r="K29" t="s">
        <v>6518</v>
      </c>
      <c r="L29">
        <v>11</v>
      </c>
      <c r="M29">
        <v>7</v>
      </c>
      <c r="N29">
        <v>11</v>
      </c>
      <c r="P29">
        <v>46001</v>
      </c>
      <c r="R29" s="1">
        <v>45991</v>
      </c>
      <c r="S29">
        <v>11</v>
      </c>
      <c r="T29" s="317">
        <v>308215</v>
      </c>
      <c r="U29">
        <v>25.11</v>
      </c>
      <c r="V29">
        <v>11</v>
      </c>
      <c r="W29">
        <v>40</v>
      </c>
      <c r="X29" s="317">
        <v>529975</v>
      </c>
      <c r="AC29" s="317"/>
      <c r="AD29" s="317"/>
      <c r="AE29" s="317"/>
    </row>
    <row r="30" spans="1:31">
      <c r="A30">
        <v>29</v>
      </c>
      <c r="B30" t="s">
        <v>173</v>
      </c>
      <c r="C30" t="s">
        <v>174</v>
      </c>
      <c r="D30" t="s">
        <v>37</v>
      </c>
      <c r="E30" t="s">
        <v>108</v>
      </c>
      <c r="F30" s="1">
        <v>45469</v>
      </c>
      <c r="G30">
        <v>6</v>
      </c>
      <c r="H30">
        <v>430103</v>
      </c>
      <c r="I30" t="s">
        <v>10185</v>
      </c>
      <c r="J30">
        <v>40043442</v>
      </c>
      <c r="L30" t="s">
        <v>43</v>
      </c>
      <c r="M30" t="s">
        <v>43</v>
      </c>
      <c r="N30" t="s">
        <v>43</v>
      </c>
      <c r="R30" s="1"/>
      <c r="T30" s="317"/>
      <c r="X30" s="317"/>
      <c r="AC30" s="317"/>
      <c r="AD30" s="317"/>
      <c r="AE30" s="317"/>
    </row>
    <row r="31" spans="1:31">
      <c r="A31">
        <v>30</v>
      </c>
      <c r="B31" t="s">
        <v>187</v>
      </c>
      <c r="C31" t="s">
        <v>10204</v>
      </c>
      <c r="D31" t="s">
        <v>37</v>
      </c>
      <c r="E31" t="s">
        <v>108</v>
      </c>
      <c r="F31" s="1">
        <v>45469</v>
      </c>
      <c r="G31">
        <v>6</v>
      </c>
      <c r="H31">
        <v>430104</v>
      </c>
      <c r="I31" t="s">
        <v>10185</v>
      </c>
      <c r="J31">
        <v>40043445</v>
      </c>
      <c r="K31" t="s">
        <v>267</v>
      </c>
      <c r="L31">
        <v>11</v>
      </c>
      <c r="M31">
        <v>8</v>
      </c>
      <c r="N31">
        <v>11</v>
      </c>
      <c r="R31" s="1">
        <v>45991</v>
      </c>
      <c r="S31">
        <v>11</v>
      </c>
      <c r="T31" s="317">
        <v>62070</v>
      </c>
      <c r="U31">
        <v>25.11</v>
      </c>
      <c r="V31">
        <v>11</v>
      </c>
      <c r="W31">
        <v>40</v>
      </c>
      <c r="X31" s="317">
        <v>128457</v>
      </c>
      <c r="AC31" s="317"/>
      <c r="AD31" s="317"/>
      <c r="AE31" s="317"/>
    </row>
    <row r="32" spans="1:31">
      <c r="A32">
        <v>31</v>
      </c>
      <c r="B32" t="s">
        <v>193</v>
      </c>
      <c r="C32" t="s">
        <v>194</v>
      </c>
      <c r="D32" t="s">
        <v>37</v>
      </c>
      <c r="E32" t="s">
        <v>108</v>
      </c>
      <c r="F32" s="1">
        <v>45469</v>
      </c>
      <c r="G32">
        <v>6</v>
      </c>
      <c r="H32">
        <v>430105</v>
      </c>
      <c r="I32" t="s">
        <v>10185</v>
      </c>
      <c r="J32">
        <v>40043444</v>
      </c>
      <c r="K32" t="s">
        <v>267</v>
      </c>
      <c r="L32">
        <v>11</v>
      </c>
      <c r="M32">
        <v>8</v>
      </c>
      <c r="N32">
        <v>11</v>
      </c>
      <c r="R32" s="1">
        <v>45991</v>
      </c>
      <c r="S32">
        <v>11</v>
      </c>
      <c r="T32" s="317">
        <v>63110</v>
      </c>
      <c r="U32">
        <v>25.11</v>
      </c>
      <c r="V32">
        <v>11</v>
      </c>
      <c r="W32">
        <v>40</v>
      </c>
      <c r="X32" s="317">
        <v>130614</v>
      </c>
      <c r="AC32" s="317"/>
      <c r="AD32" s="317"/>
      <c r="AE32" s="317"/>
    </row>
    <row r="33" spans="1:31">
      <c r="A33">
        <v>32</v>
      </c>
      <c r="B33" t="s">
        <v>165</v>
      </c>
      <c r="C33" t="s">
        <v>166</v>
      </c>
      <c r="D33" t="s">
        <v>37</v>
      </c>
      <c r="E33" t="s">
        <v>92</v>
      </c>
      <c r="F33" s="1">
        <v>45469</v>
      </c>
      <c r="G33">
        <v>6</v>
      </c>
      <c r="H33">
        <v>430106</v>
      </c>
      <c r="I33" t="s">
        <v>10185</v>
      </c>
      <c r="J33">
        <v>40043530</v>
      </c>
      <c r="K33" t="s">
        <v>6518</v>
      </c>
      <c r="L33">
        <v>12</v>
      </c>
      <c r="M33">
        <v>7</v>
      </c>
      <c r="N33" t="s">
        <v>43</v>
      </c>
      <c r="P33">
        <v>46001</v>
      </c>
      <c r="R33" s="1">
        <v>46022</v>
      </c>
      <c r="S33">
        <v>12</v>
      </c>
      <c r="T33" s="317">
        <v>344425</v>
      </c>
      <c r="U33">
        <v>25.12</v>
      </c>
      <c r="V33">
        <v>12</v>
      </c>
      <c r="W33">
        <v>40</v>
      </c>
      <c r="X33" s="317">
        <v>596382</v>
      </c>
      <c r="AC33" s="317"/>
      <c r="AD33" s="317"/>
      <c r="AE33" s="317"/>
    </row>
    <row r="34" spans="1:31">
      <c r="A34">
        <v>33</v>
      </c>
      <c r="B34" t="s">
        <v>206</v>
      </c>
      <c r="C34" t="s">
        <v>207</v>
      </c>
      <c r="D34" t="s">
        <v>37</v>
      </c>
      <c r="E34" t="s">
        <v>60</v>
      </c>
      <c r="F34" s="1">
        <v>45469</v>
      </c>
      <c r="G34">
        <v>6</v>
      </c>
      <c r="H34">
        <v>430107</v>
      </c>
      <c r="I34" t="s">
        <v>10185</v>
      </c>
      <c r="J34">
        <v>40043463</v>
      </c>
      <c r="K34" t="s">
        <v>267</v>
      </c>
      <c r="L34">
        <v>12</v>
      </c>
      <c r="M34">
        <v>8</v>
      </c>
      <c r="N34">
        <v>12</v>
      </c>
      <c r="P34">
        <v>46016</v>
      </c>
      <c r="R34" s="1">
        <v>46022</v>
      </c>
      <c r="S34">
        <v>12</v>
      </c>
      <c r="T34" s="317">
        <v>133590</v>
      </c>
      <c r="U34">
        <v>25.12</v>
      </c>
      <c r="V34">
        <v>12</v>
      </c>
      <c r="W34">
        <v>40</v>
      </c>
      <c r="X34" s="317">
        <v>226883</v>
      </c>
      <c r="AC34" s="317"/>
      <c r="AD34" s="317"/>
      <c r="AE34" s="317"/>
    </row>
    <row r="35" spans="1:31">
      <c r="A35">
        <v>34</v>
      </c>
      <c r="B35" t="s">
        <v>10205</v>
      </c>
      <c r="C35" t="s">
        <v>10206</v>
      </c>
      <c r="D35" t="s">
        <v>37</v>
      </c>
      <c r="E35" t="s">
        <v>108</v>
      </c>
      <c r="F35" s="1">
        <v>45470</v>
      </c>
      <c r="G35">
        <v>6</v>
      </c>
      <c r="H35">
        <v>430112</v>
      </c>
      <c r="I35" t="s">
        <v>10185</v>
      </c>
      <c r="J35">
        <v>40043577</v>
      </c>
      <c r="K35" t="s">
        <v>6518</v>
      </c>
      <c r="L35">
        <v>11</v>
      </c>
      <c r="M35">
        <v>7</v>
      </c>
      <c r="N35">
        <v>11</v>
      </c>
      <c r="R35" s="1">
        <v>45991</v>
      </c>
      <c r="S35">
        <v>11</v>
      </c>
      <c r="T35" s="317">
        <v>111790</v>
      </c>
      <c r="U35">
        <v>25.11</v>
      </c>
      <c r="V35">
        <v>11</v>
      </c>
      <c r="W35">
        <v>40</v>
      </c>
      <c r="X35" s="317">
        <v>231338</v>
      </c>
      <c r="AC35" s="317"/>
      <c r="AD35" s="317"/>
      <c r="AE35" s="317"/>
    </row>
    <row r="36" spans="1:31">
      <c r="A36">
        <v>35</v>
      </c>
      <c r="B36" t="s">
        <v>5623</v>
      </c>
      <c r="C36" t="s">
        <v>5624</v>
      </c>
      <c r="D36" t="s">
        <v>37</v>
      </c>
      <c r="E36" t="s">
        <v>108</v>
      </c>
      <c r="F36" s="1">
        <v>45470</v>
      </c>
      <c r="G36">
        <v>6</v>
      </c>
      <c r="H36">
        <v>430113</v>
      </c>
      <c r="I36" t="s">
        <v>10185</v>
      </c>
      <c r="J36">
        <v>40043609</v>
      </c>
      <c r="K36" t="s">
        <v>6518</v>
      </c>
      <c r="L36">
        <v>11</v>
      </c>
      <c r="M36">
        <v>7</v>
      </c>
      <c r="N36">
        <v>11</v>
      </c>
      <c r="P36">
        <v>46001</v>
      </c>
      <c r="R36" s="1">
        <v>45991</v>
      </c>
      <c r="S36">
        <v>11</v>
      </c>
      <c r="T36" s="317">
        <v>188745</v>
      </c>
      <c r="U36">
        <v>25.11</v>
      </c>
      <c r="V36">
        <v>11</v>
      </c>
      <c r="W36">
        <v>40</v>
      </c>
      <c r="X36" s="317">
        <v>340152</v>
      </c>
      <c r="AC36" s="317"/>
      <c r="AD36" s="317"/>
      <c r="AE36" s="317"/>
    </row>
    <row r="37" spans="1:31">
      <c r="A37">
        <v>36</v>
      </c>
      <c r="B37" t="s">
        <v>176</v>
      </c>
      <c r="C37" t="s">
        <v>177</v>
      </c>
      <c r="D37" t="s">
        <v>37</v>
      </c>
      <c r="E37" t="s">
        <v>108</v>
      </c>
      <c r="F37" s="1">
        <v>45470</v>
      </c>
      <c r="G37">
        <v>6</v>
      </c>
      <c r="H37">
        <v>430114</v>
      </c>
      <c r="I37" t="s">
        <v>10185</v>
      </c>
      <c r="J37">
        <v>40043568</v>
      </c>
      <c r="K37" t="s">
        <v>6518</v>
      </c>
      <c r="L37">
        <v>11</v>
      </c>
      <c r="M37">
        <v>7</v>
      </c>
      <c r="N37">
        <v>11</v>
      </c>
      <c r="R37" s="1">
        <v>45991</v>
      </c>
      <c r="S37">
        <v>11</v>
      </c>
      <c r="T37" s="317">
        <v>82830</v>
      </c>
      <c r="U37">
        <v>25.11</v>
      </c>
      <c r="V37">
        <v>11</v>
      </c>
      <c r="W37">
        <v>40</v>
      </c>
      <c r="X37" s="317">
        <v>171399</v>
      </c>
    </row>
    <row r="38" spans="1:31">
      <c r="A38">
        <v>37</v>
      </c>
      <c r="B38" t="s">
        <v>180</v>
      </c>
      <c r="C38" t="s">
        <v>181</v>
      </c>
      <c r="D38" t="s">
        <v>37</v>
      </c>
      <c r="E38" t="s">
        <v>108</v>
      </c>
      <c r="F38" s="1">
        <v>45470</v>
      </c>
      <c r="G38">
        <v>6</v>
      </c>
      <c r="H38">
        <v>430115</v>
      </c>
      <c r="I38" t="s">
        <v>10185</v>
      </c>
      <c r="J38">
        <v>40043598</v>
      </c>
      <c r="K38" t="s">
        <v>6518</v>
      </c>
      <c r="L38">
        <v>11</v>
      </c>
      <c r="M38">
        <v>7</v>
      </c>
      <c r="N38">
        <v>11</v>
      </c>
      <c r="R38" s="1">
        <v>45991</v>
      </c>
      <c r="S38">
        <v>11</v>
      </c>
      <c r="T38" s="317">
        <v>100490</v>
      </c>
      <c r="U38">
        <v>25.11</v>
      </c>
      <c r="V38">
        <v>11</v>
      </c>
      <c r="W38">
        <v>40</v>
      </c>
      <c r="X38" s="317">
        <v>207972</v>
      </c>
    </row>
    <row r="39" spans="1:31">
      <c r="A39">
        <v>38</v>
      </c>
      <c r="B39" t="s">
        <v>5626</v>
      </c>
      <c r="C39" t="s">
        <v>5627</v>
      </c>
      <c r="D39" t="s">
        <v>37</v>
      </c>
      <c r="E39" t="s">
        <v>108</v>
      </c>
      <c r="F39" s="1">
        <v>45470</v>
      </c>
      <c r="G39">
        <v>6</v>
      </c>
      <c r="H39">
        <v>430116</v>
      </c>
      <c r="I39" t="s">
        <v>10185</v>
      </c>
      <c r="J39">
        <v>40043602</v>
      </c>
      <c r="K39" t="s">
        <v>267</v>
      </c>
      <c r="L39">
        <v>11</v>
      </c>
      <c r="M39">
        <v>8</v>
      </c>
      <c r="N39">
        <v>11</v>
      </c>
      <c r="R39" s="1">
        <v>45991</v>
      </c>
      <c r="S39">
        <v>11</v>
      </c>
      <c r="T39" s="317">
        <v>70250</v>
      </c>
      <c r="U39">
        <v>25.11</v>
      </c>
      <c r="V39">
        <v>11</v>
      </c>
      <c r="W39">
        <v>40</v>
      </c>
      <c r="X39" s="317">
        <v>145351</v>
      </c>
    </row>
    <row r="40" spans="1:31">
      <c r="A40">
        <v>39</v>
      </c>
      <c r="B40" t="s">
        <v>10207</v>
      </c>
      <c r="C40" t="s">
        <v>10208</v>
      </c>
      <c r="D40" t="s">
        <v>37</v>
      </c>
      <c r="E40" t="s">
        <v>108</v>
      </c>
      <c r="F40" s="1">
        <v>45470</v>
      </c>
      <c r="G40">
        <v>6</v>
      </c>
      <c r="H40">
        <v>430117</v>
      </c>
      <c r="I40" t="s">
        <v>10185</v>
      </c>
      <c r="J40">
        <v>40043590</v>
      </c>
      <c r="K40" t="s">
        <v>267</v>
      </c>
      <c r="L40">
        <v>10</v>
      </c>
      <c r="M40">
        <v>8</v>
      </c>
      <c r="N40">
        <v>10</v>
      </c>
      <c r="R40" s="1"/>
      <c r="T40" s="317"/>
      <c r="U40">
        <v>25.1</v>
      </c>
      <c r="V40">
        <v>10</v>
      </c>
      <c r="W40">
        <v>40</v>
      </c>
      <c r="X40" s="317">
        <v>96622</v>
      </c>
    </row>
    <row r="41" spans="1:31">
      <c r="A41">
        <v>40</v>
      </c>
      <c r="B41" t="s">
        <v>184</v>
      </c>
      <c r="C41" t="s">
        <v>185</v>
      </c>
      <c r="D41" t="s">
        <v>37</v>
      </c>
      <c r="E41" t="s">
        <v>108</v>
      </c>
      <c r="F41" s="1">
        <v>45470</v>
      </c>
      <c r="G41">
        <v>6</v>
      </c>
      <c r="H41">
        <v>430118</v>
      </c>
      <c r="I41" t="s">
        <v>10185</v>
      </c>
      <c r="J41">
        <v>40043612</v>
      </c>
      <c r="K41" t="s">
        <v>267</v>
      </c>
      <c r="L41">
        <v>11</v>
      </c>
      <c r="M41">
        <v>8</v>
      </c>
      <c r="N41">
        <v>11</v>
      </c>
      <c r="R41" s="1">
        <v>45991</v>
      </c>
      <c r="S41">
        <v>11</v>
      </c>
      <c r="T41" s="317">
        <v>55710</v>
      </c>
      <c r="U41">
        <v>25.11</v>
      </c>
      <c r="V41">
        <v>11</v>
      </c>
      <c r="W41">
        <v>40</v>
      </c>
      <c r="X41" s="317">
        <v>115251</v>
      </c>
    </row>
    <row r="42" spans="1:31">
      <c r="A42">
        <v>41</v>
      </c>
      <c r="B42" t="s">
        <v>196</v>
      </c>
      <c r="C42" t="s">
        <v>198</v>
      </c>
      <c r="D42" t="s">
        <v>37</v>
      </c>
      <c r="E42" t="s">
        <v>108</v>
      </c>
      <c r="F42" s="1">
        <v>45470</v>
      </c>
      <c r="G42">
        <v>6</v>
      </c>
      <c r="H42">
        <v>430119</v>
      </c>
      <c r="I42" t="s">
        <v>10185</v>
      </c>
      <c r="J42">
        <v>40043641</v>
      </c>
      <c r="K42" t="s">
        <v>6518</v>
      </c>
      <c r="L42">
        <v>11</v>
      </c>
      <c r="M42">
        <v>7</v>
      </c>
      <c r="N42">
        <v>11</v>
      </c>
      <c r="P42">
        <v>46001</v>
      </c>
      <c r="R42" s="1">
        <v>45991</v>
      </c>
      <c r="S42">
        <v>11</v>
      </c>
      <c r="T42" s="317">
        <v>188745</v>
      </c>
      <c r="U42">
        <v>25.11</v>
      </c>
      <c r="V42">
        <v>11</v>
      </c>
      <c r="W42">
        <v>40</v>
      </c>
      <c r="X42" s="317">
        <v>340152</v>
      </c>
    </row>
    <row r="43" spans="1:31">
      <c r="A43">
        <v>42</v>
      </c>
      <c r="B43" t="s">
        <v>200</v>
      </c>
      <c r="C43" t="s">
        <v>201</v>
      </c>
      <c r="D43" t="s">
        <v>37</v>
      </c>
      <c r="E43" t="s">
        <v>108</v>
      </c>
      <c r="F43" s="1">
        <v>45470</v>
      </c>
      <c r="G43">
        <v>6</v>
      </c>
      <c r="H43">
        <v>430120</v>
      </c>
      <c r="I43" t="s">
        <v>10185</v>
      </c>
      <c r="J43">
        <v>40043618</v>
      </c>
      <c r="K43" t="s">
        <v>6518</v>
      </c>
      <c r="L43">
        <v>12</v>
      </c>
      <c r="M43">
        <v>7</v>
      </c>
      <c r="N43" t="s">
        <v>43</v>
      </c>
      <c r="P43">
        <v>46001</v>
      </c>
      <c r="R43" s="1">
        <v>46022</v>
      </c>
      <c r="S43">
        <v>12</v>
      </c>
      <c r="T43" s="317">
        <v>138600</v>
      </c>
      <c r="U43">
        <v>25.12</v>
      </c>
      <c r="V43">
        <v>12</v>
      </c>
      <c r="W43">
        <v>40</v>
      </c>
      <c r="X43" s="317">
        <v>246983</v>
      </c>
    </row>
    <row r="44" spans="1:31">
      <c r="A44">
        <v>43</v>
      </c>
      <c r="B44" t="s">
        <v>10209</v>
      </c>
      <c r="C44" t="s">
        <v>10210</v>
      </c>
      <c r="D44" t="s">
        <v>37</v>
      </c>
      <c r="E44" t="s">
        <v>87</v>
      </c>
      <c r="F44" s="1">
        <v>45477</v>
      </c>
      <c r="G44">
        <v>7</v>
      </c>
      <c r="H44">
        <v>430161</v>
      </c>
      <c r="I44" t="s">
        <v>10185</v>
      </c>
      <c r="J44">
        <v>40044711</v>
      </c>
      <c r="K44" t="s">
        <v>267</v>
      </c>
      <c r="L44">
        <v>12</v>
      </c>
      <c r="M44">
        <v>8</v>
      </c>
      <c r="N44">
        <v>11</v>
      </c>
      <c r="P44">
        <v>46000</v>
      </c>
      <c r="R44" s="1">
        <v>46022</v>
      </c>
      <c r="S44">
        <v>12</v>
      </c>
      <c r="T44" s="317">
        <v>134735</v>
      </c>
      <c r="U44">
        <v>25.12</v>
      </c>
      <c r="V44">
        <v>12</v>
      </c>
      <c r="W44">
        <v>40</v>
      </c>
      <c r="X44" s="317">
        <v>240345</v>
      </c>
    </row>
    <row r="45" spans="1:31">
      <c r="A45">
        <v>44</v>
      </c>
      <c r="B45" t="s">
        <v>10211</v>
      </c>
      <c r="C45" t="s">
        <v>10212</v>
      </c>
      <c r="D45" t="s">
        <v>37</v>
      </c>
      <c r="E45" t="s">
        <v>87</v>
      </c>
      <c r="F45" s="1">
        <v>45477</v>
      </c>
      <c r="G45">
        <v>7</v>
      </c>
      <c r="H45">
        <v>430162</v>
      </c>
      <c r="I45" t="s">
        <v>10185</v>
      </c>
      <c r="J45">
        <v>40044712</v>
      </c>
      <c r="K45" t="s">
        <v>267</v>
      </c>
      <c r="L45">
        <v>10</v>
      </c>
      <c r="M45">
        <v>8</v>
      </c>
      <c r="N45">
        <v>10</v>
      </c>
      <c r="R45" s="1"/>
      <c r="T45" s="317"/>
      <c r="U45">
        <v>25.1</v>
      </c>
      <c r="V45">
        <v>10</v>
      </c>
      <c r="W45">
        <v>40</v>
      </c>
      <c r="X45" s="317">
        <v>68678</v>
      </c>
    </row>
    <row r="46" spans="1:31">
      <c r="A46">
        <v>45</v>
      </c>
      <c r="B46" t="s">
        <v>203</v>
      </c>
      <c r="C46" t="s">
        <v>204</v>
      </c>
      <c r="D46" t="s">
        <v>37</v>
      </c>
      <c r="E46" t="s">
        <v>87</v>
      </c>
      <c r="F46" s="1">
        <v>45477</v>
      </c>
      <c r="G46">
        <v>7</v>
      </c>
      <c r="H46">
        <v>430163</v>
      </c>
      <c r="I46" t="s">
        <v>10185</v>
      </c>
      <c r="J46">
        <v>40044710</v>
      </c>
      <c r="K46" t="s">
        <v>267</v>
      </c>
      <c r="L46" t="s">
        <v>43</v>
      </c>
      <c r="M46">
        <v>5</v>
      </c>
      <c r="N46" t="s">
        <v>43</v>
      </c>
      <c r="R46" s="1"/>
      <c r="T46" s="317"/>
      <c r="X46" s="317"/>
    </row>
    <row r="47" spans="1:31">
      <c r="A47">
        <v>46</v>
      </c>
      <c r="B47" t="s">
        <v>10213</v>
      </c>
      <c r="C47" t="s">
        <v>10214</v>
      </c>
      <c r="D47" t="s">
        <v>37</v>
      </c>
      <c r="E47" t="s">
        <v>92</v>
      </c>
      <c r="F47" s="1">
        <v>45478</v>
      </c>
      <c r="G47">
        <v>7</v>
      </c>
      <c r="H47">
        <v>430173</v>
      </c>
      <c r="I47" t="s">
        <v>10185</v>
      </c>
      <c r="J47">
        <v>40044992</v>
      </c>
      <c r="K47" t="s">
        <v>267</v>
      </c>
      <c r="L47">
        <v>10</v>
      </c>
      <c r="M47">
        <v>8</v>
      </c>
      <c r="N47">
        <v>10</v>
      </c>
      <c r="P47">
        <v>45952</v>
      </c>
      <c r="R47" s="1"/>
      <c r="T47" s="317"/>
      <c r="U47">
        <v>25.1</v>
      </c>
      <c r="V47">
        <v>10</v>
      </c>
      <c r="W47">
        <v>40</v>
      </c>
      <c r="X47" s="317">
        <v>105594</v>
      </c>
    </row>
    <row r="48" spans="1:31">
      <c r="A48">
        <v>47</v>
      </c>
      <c r="B48" t="s">
        <v>10215</v>
      </c>
      <c r="C48" t="s">
        <v>10216</v>
      </c>
      <c r="D48" t="s">
        <v>37</v>
      </c>
      <c r="E48" t="s">
        <v>92</v>
      </c>
      <c r="F48" s="1"/>
      <c r="G48" t="s">
        <v>43</v>
      </c>
      <c r="H48">
        <v>430247</v>
      </c>
      <c r="I48" t="s">
        <v>10185</v>
      </c>
      <c r="L48" t="s">
        <v>43</v>
      </c>
      <c r="M48" t="s">
        <v>43</v>
      </c>
      <c r="N48" t="s">
        <v>43</v>
      </c>
      <c r="R48" s="1"/>
      <c r="T48" s="317"/>
      <c r="X48" s="317"/>
      <c r="Y48">
        <v>45604</v>
      </c>
    </row>
    <row r="49" spans="1:27">
      <c r="A49">
        <v>48</v>
      </c>
      <c r="B49" t="s">
        <v>10217</v>
      </c>
      <c r="C49" t="s">
        <v>10218</v>
      </c>
      <c r="D49" t="s">
        <v>37</v>
      </c>
      <c r="E49" t="s">
        <v>92</v>
      </c>
      <c r="F49" s="1"/>
      <c r="G49" t="s">
        <v>43</v>
      </c>
      <c r="H49">
        <v>430248</v>
      </c>
      <c r="I49" t="s">
        <v>10185</v>
      </c>
      <c r="L49" t="s">
        <v>43</v>
      </c>
      <c r="M49" t="s">
        <v>43</v>
      </c>
      <c r="N49" t="s">
        <v>43</v>
      </c>
      <c r="R49" s="1"/>
      <c r="T49" s="317"/>
      <c r="X49" s="317"/>
      <c r="Y49">
        <v>45524</v>
      </c>
    </row>
    <row r="50" spans="1:27">
      <c r="A50">
        <v>49</v>
      </c>
      <c r="B50" t="s">
        <v>214</v>
      </c>
      <c r="C50" t="s">
        <v>215</v>
      </c>
      <c r="D50" t="s">
        <v>37</v>
      </c>
      <c r="E50" t="s">
        <v>108</v>
      </c>
      <c r="F50" s="1">
        <v>45510</v>
      </c>
      <c r="G50">
        <v>8</v>
      </c>
      <c r="H50">
        <v>430251</v>
      </c>
      <c r="I50" t="s">
        <v>10185</v>
      </c>
      <c r="J50">
        <v>40048320</v>
      </c>
      <c r="L50" t="s">
        <v>43</v>
      </c>
      <c r="M50" t="s">
        <v>43</v>
      </c>
      <c r="N50" t="s">
        <v>43</v>
      </c>
      <c r="R50" s="1"/>
      <c r="T50" s="317"/>
      <c r="X50" s="317"/>
    </row>
    <row r="51" spans="1:27">
      <c r="A51">
        <v>50</v>
      </c>
      <c r="B51" t="s">
        <v>10219</v>
      </c>
      <c r="C51" t="s">
        <v>10220</v>
      </c>
      <c r="D51" t="s">
        <v>37</v>
      </c>
      <c r="E51" t="s">
        <v>40</v>
      </c>
      <c r="F51" s="1"/>
      <c r="G51" t="s">
        <v>43</v>
      </c>
      <c r="H51">
        <v>430296</v>
      </c>
      <c r="I51" t="s">
        <v>10185</v>
      </c>
      <c r="L51" t="s">
        <v>43</v>
      </c>
      <c r="M51" t="s">
        <v>43</v>
      </c>
      <c r="N51" t="s">
        <v>43</v>
      </c>
      <c r="R51" s="1"/>
      <c r="T51" s="317"/>
      <c r="X51" s="317"/>
      <c r="Z51">
        <v>45980</v>
      </c>
    </row>
    <row r="52" spans="1:27">
      <c r="A52">
        <v>51</v>
      </c>
      <c r="B52" t="s">
        <v>10221</v>
      </c>
      <c r="C52" t="s">
        <v>10222</v>
      </c>
      <c r="D52" t="s">
        <v>37</v>
      </c>
      <c r="E52" t="s">
        <v>108</v>
      </c>
      <c r="F52" s="1"/>
      <c r="G52" t="s">
        <v>43</v>
      </c>
      <c r="H52">
        <v>430400</v>
      </c>
      <c r="I52" t="s">
        <v>10185</v>
      </c>
      <c r="L52" t="s">
        <v>43</v>
      </c>
      <c r="M52" t="s">
        <v>43</v>
      </c>
      <c r="N52" t="s">
        <v>43</v>
      </c>
      <c r="R52" s="1"/>
      <c r="T52" s="317"/>
      <c r="X52" s="317"/>
      <c r="Z52">
        <v>45861</v>
      </c>
      <c r="AA52">
        <v>45876</v>
      </c>
    </row>
    <row r="53" spans="1:27">
      <c r="A53">
        <v>52</v>
      </c>
      <c r="B53" t="s">
        <v>249</v>
      </c>
      <c r="C53" t="s">
        <v>246</v>
      </c>
      <c r="D53" t="s">
        <v>37</v>
      </c>
      <c r="E53" t="s">
        <v>40</v>
      </c>
      <c r="F53" s="1">
        <v>45589</v>
      </c>
      <c r="G53">
        <v>10</v>
      </c>
      <c r="H53">
        <v>430466</v>
      </c>
      <c r="I53" t="s">
        <v>10185</v>
      </c>
      <c r="J53">
        <v>40056925</v>
      </c>
      <c r="K53" t="s">
        <v>6518</v>
      </c>
      <c r="L53" t="s">
        <v>43</v>
      </c>
      <c r="M53">
        <v>2</v>
      </c>
      <c r="N53" t="s">
        <v>43</v>
      </c>
      <c r="R53" s="1"/>
      <c r="T53" s="317"/>
      <c r="X53" s="317"/>
    </row>
    <row r="54" spans="1:27">
      <c r="A54">
        <v>53</v>
      </c>
      <c r="B54" t="s">
        <v>346</v>
      </c>
      <c r="C54" t="s">
        <v>347</v>
      </c>
      <c r="D54" t="s">
        <v>37</v>
      </c>
      <c r="E54" t="s">
        <v>60</v>
      </c>
      <c r="F54" s="1">
        <v>45604</v>
      </c>
      <c r="G54">
        <v>11</v>
      </c>
      <c r="H54">
        <v>430525</v>
      </c>
      <c r="I54" t="s">
        <v>10185</v>
      </c>
      <c r="J54">
        <v>40058559</v>
      </c>
      <c r="L54" t="s">
        <v>43</v>
      </c>
      <c r="M54" t="s">
        <v>43</v>
      </c>
      <c r="N54" t="s">
        <v>43</v>
      </c>
      <c r="R54" s="1"/>
      <c r="T54" s="317"/>
      <c r="X54" s="317"/>
    </row>
    <row r="55" spans="1:27">
      <c r="A55">
        <v>54</v>
      </c>
      <c r="B55" t="s">
        <v>343</v>
      </c>
      <c r="C55" t="s">
        <v>344</v>
      </c>
      <c r="D55" t="s">
        <v>37</v>
      </c>
      <c r="E55" t="s">
        <v>60</v>
      </c>
      <c r="F55" s="1">
        <v>45604</v>
      </c>
      <c r="G55">
        <v>11</v>
      </c>
      <c r="H55">
        <v>430526</v>
      </c>
      <c r="I55" t="s">
        <v>10185</v>
      </c>
      <c r="J55">
        <v>40058557</v>
      </c>
      <c r="L55" t="s">
        <v>43</v>
      </c>
      <c r="M55" t="s">
        <v>43</v>
      </c>
      <c r="N55" t="s">
        <v>43</v>
      </c>
      <c r="R55" s="1"/>
      <c r="T55" s="317"/>
      <c r="X55" s="317"/>
    </row>
    <row r="56" spans="1:27">
      <c r="A56">
        <v>55</v>
      </c>
      <c r="B56" t="s">
        <v>340</v>
      </c>
      <c r="C56" t="s">
        <v>341</v>
      </c>
      <c r="D56" t="s">
        <v>37</v>
      </c>
      <c r="E56" t="s">
        <v>60</v>
      </c>
      <c r="F56" s="1">
        <v>45604</v>
      </c>
      <c r="G56">
        <v>11</v>
      </c>
      <c r="H56">
        <v>430527</v>
      </c>
      <c r="I56" t="s">
        <v>10185</v>
      </c>
      <c r="J56">
        <v>40058556</v>
      </c>
      <c r="L56" t="s">
        <v>43</v>
      </c>
      <c r="M56" t="s">
        <v>43</v>
      </c>
      <c r="N56" t="s">
        <v>43</v>
      </c>
      <c r="R56" s="1"/>
      <c r="T56" s="317"/>
      <c r="X56" s="317"/>
    </row>
    <row r="57" spans="1:27">
      <c r="A57">
        <v>56</v>
      </c>
      <c r="B57" t="s">
        <v>272</v>
      </c>
      <c r="C57" t="s">
        <v>273</v>
      </c>
      <c r="D57" t="s">
        <v>37</v>
      </c>
      <c r="E57" t="s">
        <v>140</v>
      </c>
      <c r="F57" s="1">
        <v>45602</v>
      </c>
      <c r="G57">
        <v>11</v>
      </c>
      <c r="H57">
        <v>430528</v>
      </c>
      <c r="I57" t="s">
        <v>10185</v>
      </c>
      <c r="J57">
        <v>40058423</v>
      </c>
      <c r="L57" t="s">
        <v>43</v>
      </c>
      <c r="M57" t="s">
        <v>43</v>
      </c>
      <c r="N57" t="s">
        <v>43</v>
      </c>
      <c r="R57" s="1"/>
      <c r="T57" s="317"/>
      <c r="X57" s="317"/>
    </row>
    <row r="58" spans="1:27">
      <c r="A58">
        <v>57</v>
      </c>
      <c r="B58" t="s">
        <v>310</v>
      </c>
      <c r="C58" t="s">
        <v>311</v>
      </c>
      <c r="D58" t="s">
        <v>37</v>
      </c>
      <c r="E58" t="s">
        <v>87</v>
      </c>
      <c r="F58" s="1">
        <v>45603</v>
      </c>
      <c r="G58">
        <v>11</v>
      </c>
      <c r="H58">
        <v>430529</v>
      </c>
      <c r="I58" t="s">
        <v>10185</v>
      </c>
      <c r="J58">
        <v>40058395</v>
      </c>
      <c r="L58" t="s">
        <v>43</v>
      </c>
      <c r="M58" t="s">
        <v>43</v>
      </c>
      <c r="N58" t="s">
        <v>43</v>
      </c>
      <c r="R58" s="1"/>
      <c r="T58" s="317"/>
      <c r="X58" s="317"/>
    </row>
    <row r="59" spans="1:27">
      <c r="A59">
        <v>58</v>
      </c>
      <c r="B59" t="s">
        <v>313</v>
      </c>
      <c r="C59" t="s">
        <v>314</v>
      </c>
      <c r="D59" t="s">
        <v>37</v>
      </c>
      <c r="E59" t="s">
        <v>87</v>
      </c>
      <c r="F59" s="1">
        <v>45603</v>
      </c>
      <c r="G59">
        <v>11</v>
      </c>
      <c r="H59">
        <v>430530</v>
      </c>
      <c r="I59" t="s">
        <v>10185</v>
      </c>
      <c r="J59">
        <v>40058393</v>
      </c>
      <c r="L59" t="s">
        <v>43</v>
      </c>
      <c r="M59" t="s">
        <v>43</v>
      </c>
      <c r="N59" t="s">
        <v>43</v>
      </c>
      <c r="R59" s="1"/>
      <c r="T59" s="317"/>
      <c r="X59" s="317"/>
    </row>
    <row r="60" spans="1:27">
      <c r="A60">
        <v>59</v>
      </c>
      <c r="B60" t="s">
        <v>316</v>
      </c>
      <c r="C60" t="s">
        <v>317</v>
      </c>
      <c r="D60" t="s">
        <v>37</v>
      </c>
      <c r="E60" t="s">
        <v>87</v>
      </c>
      <c r="F60" s="1">
        <v>45603</v>
      </c>
      <c r="G60">
        <v>11</v>
      </c>
      <c r="H60">
        <v>430531</v>
      </c>
      <c r="I60" t="s">
        <v>10185</v>
      </c>
      <c r="J60">
        <v>40058392</v>
      </c>
      <c r="L60" t="s">
        <v>43</v>
      </c>
      <c r="M60" t="s">
        <v>43</v>
      </c>
      <c r="N60" t="s">
        <v>43</v>
      </c>
      <c r="R60" s="1"/>
      <c r="T60" s="317"/>
      <c r="X60" s="317"/>
    </row>
    <row r="61" spans="1:27">
      <c r="A61">
        <v>60</v>
      </c>
      <c r="B61" t="s">
        <v>276</v>
      </c>
      <c r="C61" t="s">
        <v>277</v>
      </c>
      <c r="D61" t="s">
        <v>37</v>
      </c>
      <c r="E61" t="s">
        <v>72</v>
      </c>
      <c r="F61" s="1">
        <v>45603</v>
      </c>
      <c r="G61">
        <v>11</v>
      </c>
      <c r="H61">
        <v>430532</v>
      </c>
      <c r="I61" t="s">
        <v>10185</v>
      </c>
      <c r="J61">
        <v>40058375</v>
      </c>
      <c r="L61" t="s">
        <v>43</v>
      </c>
      <c r="M61" t="s">
        <v>43</v>
      </c>
      <c r="N61" t="s">
        <v>43</v>
      </c>
      <c r="R61" s="1"/>
      <c r="T61" s="317"/>
      <c r="X61" s="317"/>
    </row>
    <row r="62" spans="1:27">
      <c r="A62">
        <v>61</v>
      </c>
      <c r="B62" t="s">
        <v>282</v>
      </c>
      <c r="C62" t="s">
        <v>283</v>
      </c>
      <c r="D62" t="s">
        <v>37</v>
      </c>
      <c r="E62" t="s">
        <v>92</v>
      </c>
      <c r="F62" s="1">
        <v>45604</v>
      </c>
      <c r="G62">
        <v>11</v>
      </c>
      <c r="H62">
        <v>430533</v>
      </c>
      <c r="I62" t="s">
        <v>10185</v>
      </c>
      <c r="J62">
        <v>40058750</v>
      </c>
      <c r="L62" t="s">
        <v>43</v>
      </c>
      <c r="M62" t="s">
        <v>43</v>
      </c>
      <c r="N62" t="s">
        <v>43</v>
      </c>
      <c r="R62" s="1"/>
      <c r="T62" s="317"/>
      <c r="X62" s="317"/>
    </row>
    <row r="63" spans="1:27">
      <c r="A63">
        <v>62</v>
      </c>
      <c r="B63" t="s">
        <v>319</v>
      </c>
      <c r="C63" t="s">
        <v>320</v>
      </c>
      <c r="D63" t="s">
        <v>37</v>
      </c>
      <c r="E63" t="s">
        <v>92</v>
      </c>
      <c r="F63" s="1">
        <v>45604</v>
      </c>
      <c r="G63">
        <v>11</v>
      </c>
      <c r="H63">
        <v>430534</v>
      </c>
      <c r="I63" t="s">
        <v>10185</v>
      </c>
      <c r="J63">
        <v>40058741</v>
      </c>
      <c r="L63" t="s">
        <v>43</v>
      </c>
      <c r="M63" t="s">
        <v>43</v>
      </c>
      <c r="N63" t="s">
        <v>43</v>
      </c>
      <c r="R63" s="1"/>
      <c r="T63" s="317"/>
      <c r="X63" s="317"/>
    </row>
    <row r="64" spans="1:27">
      <c r="A64">
        <v>63</v>
      </c>
      <c r="B64" t="s">
        <v>279</v>
      </c>
      <c r="C64" t="s">
        <v>280</v>
      </c>
      <c r="D64" t="s">
        <v>37</v>
      </c>
      <c r="E64" t="s">
        <v>92</v>
      </c>
      <c r="F64" s="1">
        <v>45604</v>
      </c>
      <c r="G64">
        <v>11</v>
      </c>
      <c r="H64">
        <v>430535</v>
      </c>
      <c r="I64" t="s">
        <v>10185</v>
      </c>
      <c r="J64">
        <v>40058738</v>
      </c>
      <c r="L64" t="s">
        <v>43</v>
      </c>
      <c r="M64" t="s">
        <v>43</v>
      </c>
      <c r="N64" t="s">
        <v>43</v>
      </c>
      <c r="R64" s="1"/>
      <c r="T64" s="317"/>
      <c r="X64" s="317"/>
    </row>
    <row r="65" spans="1:24">
      <c r="A65">
        <v>64</v>
      </c>
      <c r="B65" t="s">
        <v>269</v>
      </c>
      <c r="C65" t="s">
        <v>270</v>
      </c>
      <c r="D65" t="s">
        <v>37</v>
      </c>
      <c r="E65" t="s">
        <v>108</v>
      </c>
      <c r="F65" s="1">
        <v>45602</v>
      </c>
      <c r="G65">
        <v>11</v>
      </c>
      <c r="H65">
        <v>430536</v>
      </c>
      <c r="I65" t="s">
        <v>10185</v>
      </c>
      <c r="J65">
        <v>40058411</v>
      </c>
      <c r="L65" t="s">
        <v>43</v>
      </c>
      <c r="M65" t="s">
        <v>43</v>
      </c>
      <c r="N65" t="s">
        <v>43</v>
      </c>
      <c r="R65" s="1"/>
      <c r="T65" s="317"/>
      <c r="X65" s="317"/>
    </row>
    <row r="66" spans="1:24">
      <c r="A66">
        <v>65</v>
      </c>
      <c r="B66" t="s">
        <v>265</v>
      </c>
      <c r="C66" t="s">
        <v>266</v>
      </c>
      <c r="D66" t="s">
        <v>37</v>
      </c>
      <c r="E66" t="s">
        <v>108</v>
      </c>
      <c r="F66" s="1">
        <v>45602</v>
      </c>
      <c r="G66">
        <v>11</v>
      </c>
      <c r="H66">
        <v>430537</v>
      </c>
      <c r="I66" t="s">
        <v>10185</v>
      </c>
      <c r="J66">
        <v>40058406</v>
      </c>
      <c r="L66" t="s">
        <v>43</v>
      </c>
      <c r="M66" t="s">
        <v>43</v>
      </c>
      <c r="N66" t="s">
        <v>43</v>
      </c>
      <c r="R66" s="1"/>
      <c r="T66" s="317"/>
      <c r="X66" s="317"/>
    </row>
    <row r="67" spans="1:24">
      <c r="A67">
        <v>66</v>
      </c>
      <c r="B67" t="s">
        <v>262</v>
      </c>
      <c r="C67" t="s">
        <v>263</v>
      </c>
      <c r="D67" t="s">
        <v>37</v>
      </c>
      <c r="E67" t="s">
        <v>108</v>
      </c>
      <c r="F67" s="1">
        <v>45602</v>
      </c>
      <c r="G67">
        <v>11</v>
      </c>
      <c r="H67">
        <v>430538</v>
      </c>
      <c r="I67" t="s">
        <v>10185</v>
      </c>
      <c r="J67">
        <v>40058399</v>
      </c>
      <c r="L67" t="s">
        <v>43</v>
      </c>
      <c r="M67" t="s">
        <v>43</v>
      </c>
      <c r="N67" t="s">
        <v>43</v>
      </c>
      <c r="R67" s="1"/>
      <c r="T67" s="317"/>
      <c r="X67" s="317"/>
    </row>
    <row r="68" spans="1:24">
      <c r="A68">
        <v>67</v>
      </c>
      <c r="B68" t="s">
        <v>259</v>
      </c>
      <c r="C68" t="s">
        <v>260</v>
      </c>
      <c r="D68" t="s">
        <v>37</v>
      </c>
      <c r="E68" t="s">
        <v>108</v>
      </c>
      <c r="F68" s="1">
        <v>45602</v>
      </c>
      <c r="G68">
        <v>11</v>
      </c>
      <c r="H68">
        <v>430539</v>
      </c>
      <c r="I68" t="s">
        <v>10185</v>
      </c>
      <c r="J68">
        <v>40058397</v>
      </c>
      <c r="L68" t="s">
        <v>43</v>
      </c>
      <c r="M68" t="s">
        <v>43</v>
      </c>
      <c r="N68" t="s">
        <v>43</v>
      </c>
      <c r="R68" s="1"/>
      <c r="T68" s="317"/>
      <c r="X68" s="317"/>
    </row>
    <row r="69" spans="1:24">
      <c r="A69">
        <v>68</v>
      </c>
      <c r="B69" t="s">
        <v>304</v>
      </c>
      <c r="C69" t="s">
        <v>305</v>
      </c>
      <c r="D69" t="s">
        <v>37</v>
      </c>
      <c r="E69" t="s">
        <v>123</v>
      </c>
      <c r="F69" s="1">
        <v>45603</v>
      </c>
      <c r="G69">
        <v>11</v>
      </c>
      <c r="H69">
        <v>430540</v>
      </c>
      <c r="I69" t="s">
        <v>10185</v>
      </c>
      <c r="J69">
        <v>40058501</v>
      </c>
      <c r="L69" t="s">
        <v>43</v>
      </c>
      <c r="M69" t="s">
        <v>43</v>
      </c>
      <c r="N69" t="s">
        <v>43</v>
      </c>
      <c r="R69" s="1"/>
      <c r="T69" s="317"/>
      <c r="X69" s="317"/>
    </row>
    <row r="70" spans="1:24">
      <c r="A70">
        <v>69</v>
      </c>
      <c r="B70" t="s">
        <v>301</v>
      </c>
      <c r="C70" t="s">
        <v>302</v>
      </c>
      <c r="D70" t="s">
        <v>37</v>
      </c>
      <c r="E70" t="s">
        <v>123</v>
      </c>
      <c r="F70" s="1">
        <v>45603</v>
      </c>
      <c r="G70">
        <v>11</v>
      </c>
      <c r="H70">
        <v>430541</v>
      </c>
      <c r="I70" t="s">
        <v>10185</v>
      </c>
      <c r="J70">
        <v>40058500</v>
      </c>
      <c r="L70" t="s">
        <v>43</v>
      </c>
      <c r="M70" t="s">
        <v>43</v>
      </c>
      <c r="N70" t="s">
        <v>43</v>
      </c>
      <c r="R70" s="1"/>
      <c r="T70" s="317"/>
      <c r="X70" s="317"/>
    </row>
    <row r="71" spans="1:24">
      <c r="A71">
        <v>70</v>
      </c>
      <c r="B71" t="s">
        <v>307</v>
      </c>
      <c r="C71" t="s">
        <v>308</v>
      </c>
      <c r="D71" t="s">
        <v>37</v>
      </c>
      <c r="E71" t="s">
        <v>40</v>
      </c>
      <c r="F71" s="1">
        <v>45603</v>
      </c>
      <c r="G71">
        <v>11</v>
      </c>
      <c r="H71">
        <v>430542</v>
      </c>
      <c r="I71" t="s">
        <v>10185</v>
      </c>
      <c r="J71">
        <v>40058499</v>
      </c>
      <c r="L71" t="s">
        <v>43</v>
      </c>
      <c r="M71" t="s">
        <v>43</v>
      </c>
      <c r="N71" t="s">
        <v>43</v>
      </c>
      <c r="R71" s="1"/>
      <c r="T71" s="317"/>
      <c r="X71" s="317"/>
    </row>
    <row r="72" spans="1:24">
      <c r="A72">
        <v>71</v>
      </c>
      <c r="B72" t="s">
        <v>322</v>
      </c>
      <c r="C72" t="s">
        <v>323</v>
      </c>
      <c r="D72" t="s">
        <v>37</v>
      </c>
      <c r="E72" t="s">
        <v>40</v>
      </c>
      <c r="F72" s="1">
        <v>45603</v>
      </c>
      <c r="G72">
        <v>11</v>
      </c>
      <c r="H72">
        <v>430543</v>
      </c>
      <c r="I72" t="s">
        <v>10185</v>
      </c>
      <c r="J72">
        <v>40058498</v>
      </c>
      <c r="L72" t="s">
        <v>43</v>
      </c>
      <c r="M72" t="s">
        <v>43</v>
      </c>
      <c r="N72" t="s">
        <v>43</v>
      </c>
      <c r="R72" s="1"/>
      <c r="T72" s="317"/>
      <c r="X72" s="317"/>
    </row>
    <row r="73" spans="1:24">
      <c r="A73">
        <v>72</v>
      </c>
      <c r="B73" t="s">
        <v>298</v>
      </c>
      <c r="C73" t="s">
        <v>299</v>
      </c>
      <c r="D73" t="s">
        <v>37</v>
      </c>
      <c r="E73" t="s">
        <v>146</v>
      </c>
      <c r="F73" s="1">
        <v>45602</v>
      </c>
      <c r="G73">
        <v>11</v>
      </c>
      <c r="H73">
        <v>430544</v>
      </c>
      <c r="I73" t="s">
        <v>10185</v>
      </c>
      <c r="J73">
        <v>40058422</v>
      </c>
      <c r="L73" t="s">
        <v>43</v>
      </c>
      <c r="M73" t="s">
        <v>43</v>
      </c>
      <c r="N73" t="s">
        <v>43</v>
      </c>
      <c r="R73" s="1"/>
      <c r="T73" s="317"/>
      <c r="X73" s="317"/>
    </row>
    <row r="74" spans="1:24">
      <c r="A74">
        <v>73</v>
      </c>
      <c r="B74" t="s">
        <v>325</v>
      </c>
      <c r="C74" t="s">
        <v>326</v>
      </c>
      <c r="D74" t="s">
        <v>37</v>
      </c>
      <c r="E74" t="s">
        <v>60</v>
      </c>
      <c r="F74" s="1">
        <v>45604</v>
      </c>
      <c r="G74">
        <v>11</v>
      </c>
      <c r="H74">
        <v>430545</v>
      </c>
      <c r="I74" t="s">
        <v>10185</v>
      </c>
      <c r="J74">
        <v>40058554</v>
      </c>
      <c r="L74" t="s">
        <v>43</v>
      </c>
      <c r="M74" t="s">
        <v>43</v>
      </c>
      <c r="N74" t="s">
        <v>43</v>
      </c>
      <c r="R74" s="1"/>
      <c r="T74" s="317"/>
      <c r="X74" s="317"/>
    </row>
    <row r="75" spans="1:24">
      <c r="A75">
        <v>74</v>
      </c>
      <c r="B75" t="s">
        <v>328</v>
      </c>
      <c r="C75" t="s">
        <v>329</v>
      </c>
      <c r="D75" t="s">
        <v>37</v>
      </c>
      <c r="E75" t="s">
        <v>60</v>
      </c>
      <c r="F75" s="1">
        <v>45604</v>
      </c>
      <c r="G75">
        <v>11</v>
      </c>
      <c r="H75">
        <v>430546</v>
      </c>
      <c r="I75" t="s">
        <v>10185</v>
      </c>
      <c r="J75">
        <v>40058553</v>
      </c>
      <c r="L75" t="s">
        <v>43</v>
      </c>
      <c r="M75" t="s">
        <v>43</v>
      </c>
      <c r="N75" t="s">
        <v>43</v>
      </c>
      <c r="R75" s="1"/>
      <c r="T75" s="317"/>
      <c r="X75" s="317"/>
    </row>
    <row r="76" spans="1:24">
      <c r="A76">
        <v>75</v>
      </c>
      <c r="B76" t="s">
        <v>331</v>
      </c>
      <c r="C76" t="s">
        <v>332</v>
      </c>
      <c r="D76" t="s">
        <v>37</v>
      </c>
      <c r="E76" t="s">
        <v>60</v>
      </c>
      <c r="F76" s="1">
        <v>45604</v>
      </c>
      <c r="G76">
        <v>11</v>
      </c>
      <c r="H76">
        <v>430547</v>
      </c>
      <c r="I76" t="s">
        <v>10185</v>
      </c>
      <c r="J76">
        <v>40058552</v>
      </c>
      <c r="L76" t="s">
        <v>43</v>
      </c>
      <c r="M76" t="s">
        <v>43</v>
      </c>
      <c r="N76" t="s">
        <v>43</v>
      </c>
      <c r="R76" s="1"/>
      <c r="T76" s="317"/>
      <c r="X76" s="317"/>
    </row>
    <row r="77" spans="1:24">
      <c r="A77">
        <v>76</v>
      </c>
      <c r="B77" t="s">
        <v>334</v>
      </c>
      <c r="C77" t="s">
        <v>335</v>
      </c>
      <c r="D77" t="s">
        <v>37</v>
      </c>
      <c r="E77" t="s">
        <v>60</v>
      </c>
      <c r="F77" s="1">
        <v>45604</v>
      </c>
      <c r="G77">
        <v>11</v>
      </c>
      <c r="H77">
        <v>430548</v>
      </c>
      <c r="I77" t="s">
        <v>10185</v>
      </c>
      <c r="J77">
        <v>40058551</v>
      </c>
      <c r="L77" t="s">
        <v>43</v>
      </c>
      <c r="M77" t="s">
        <v>43</v>
      </c>
      <c r="N77" t="s">
        <v>43</v>
      </c>
      <c r="R77" s="1"/>
      <c r="T77" s="317"/>
      <c r="X77" s="317"/>
    </row>
    <row r="78" spans="1:24">
      <c r="A78">
        <v>77</v>
      </c>
      <c r="B78" t="s">
        <v>337</v>
      </c>
      <c r="C78" t="s">
        <v>338</v>
      </c>
      <c r="D78" t="s">
        <v>37</v>
      </c>
      <c r="E78" t="s">
        <v>60</v>
      </c>
      <c r="F78" s="1">
        <v>45604</v>
      </c>
      <c r="G78">
        <v>11</v>
      </c>
      <c r="H78">
        <v>430549</v>
      </c>
      <c r="I78" t="s">
        <v>10185</v>
      </c>
      <c r="J78">
        <v>40058550</v>
      </c>
      <c r="L78" t="s">
        <v>43</v>
      </c>
      <c r="M78" t="s">
        <v>43</v>
      </c>
      <c r="N78" t="s">
        <v>43</v>
      </c>
      <c r="R78" s="1"/>
      <c r="T78" s="317"/>
      <c r="X78" s="317"/>
    </row>
    <row r="79" spans="1:24">
      <c r="A79">
        <v>78</v>
      </c>
      <c r="B79" t="s">
        <v>288</v>
      </c>
      <c r="C79" t="s">
        <v>5074</v>
      </c>
      <c r="D79" t="s">
        <v>37</v>
      </c>
      <c r="E79" t="s">
        <v>92</v>
      </c>
      <c r="F79" s="1">
        <v>45615</v>
      </c>
      <c r="G79">
        <v>11</v>
      </c>
      <c r="H79">
        <v>430567</v>
      </c>
      <c r="I79" t="s">
        <v>10185</v>
      </c>
      <c r="J79">
        <v>40059936</v>
      </c>
      <c r="L79" t="s">
        <v>43</v>
      </c>
      <c r="M79" t="s">
        <v>43</v>
      </c>
      <c r="N79" t="s">
        <v>43</v>
      </c>
      <c r="R79" s="1"/>
      <c r="T79" s="317"/>
      <c r="X79" s="317"/>
    </row>
    <row r="80" spans="1:24">
      <c r="A80">
        <v>79</v>
      </c>
      <c r="B80" t="s">
        <v>285</v>
      </c>
      <c r="C80" t="s">
        <v>10223</v>
      </c>
      <c r="D80" t="s">
        <v>37</v>
      </c>
      <c r="E80" t="s">
        <v>92</v>
      </c>
      <c r="F80" s="1">
        <v>45615</v>
      </c>
      <c r="G80">
        <v>11</v>
      </c>
      <c r="H80">
        <v>430568</v>
      </c>
      <c r="I80" t="s">
        <v>10185</v>
      </c>
      <c r="J80">
        <v>40059935</v>
      </c>
      <c r="L80" t="s">
        <v>43</v>
      </c>
      <c r="M80" t="s">
        <v>43</v>
      </c>
      <c r="N80" t="s">
        <v>43</v>
      </c>
      <c r="R80" s="1"/>
      <c r="T80" s="317"/>
      <c r="X80" s="317"/>
    </row>
    <row r="81" spans="1:27">
      <c r="A81">
        <v>80</v>
      </c>
      <c r="B81" t="s">
        <v>296</v>
      </c>
      <c r="C81" t="s">
        <v>5074</v>
      </c>
      <c r="D81" t="s">
        <v>37</v>
      </c>
      <c r="E81" t="s">
        <v>92</v>
      </c>
      <c r="F81" s="1">
        <v>45621</v>
      </c>
      <c r="G81">
        <v>11</v>
      </c>
      <c r="H81">
        <v>430579</v>
      </c>
      <c r="I81" t="s">
        <v>10185</v>
      </c>
      <c r="J81">
        <v>40060362</v>
      </c>
      <c r="L81" t="s">
        <v>43</v>
      </c>
      <c r="M81" t="s">
        <v>43</v>
      </c>
      <c r="N81" t="s">
        <v>43</v>
      </c>
      <c r="R81" s="1"/>
      <c r="T81" s="317"/>
      <c r="X81" s="317"/>
    </row>
    <row r="82" spans="1:27">
      <c r="A82">
        <v>81</v>
      </c>
      <c r="B82" t="s">
        <v>293</v>
      </c>
      <c r="C82" t="s">
        <v>783</v>
      </c>
      <c r="D82" t="s">
        <v>37</v>
      </c>
      <c r="E82" t="s">
        <v>92</v>
      </c>
      <c r="F82" s="1">
        <v>45621</v>
      </c>
      <c r="G82">
        <v>11</v>
      </c>
      <c r="H82">
        <v>430580</v>
      </c>
      <c r="I82" t="s">
        <v>10185</v>
      </c>
      <c r="J82">
        <v>40060361</v>
      </c>
      <c r="L82" t="s">
        <v>43</v>
      </c>
      <c r="M82" t="s">
        <v>43</v>
      </c>
      <c r="N82" t="s">
        <v>43</v>
      </c>
      <c r="R82" s="1"/>
      <c r="T82" s="317"/>
      <c r="X82" s="317"/>
    </row>
    <row r="83" spans="1:27">
      <c r="A83">
        <v>82</v>
      </c>
      <c r="B83" t="s">
        <v>291</v>
      </c>
      <c r="C83" t="s">
        <v>280</v>
      </c>
      <c r="D83" t="s">
        <v>37</v>
      </c>
      <c r="E83" t="s">
        <v>92</v>
      </c>
      <c r="F83" s="1">
        <v>45621</v>
      </c>
      <c r="G83">
        <v>11</v>
      </c>
      <c r="H83">
        <v>430581</v>
      </c>
      <c r="I83" t="s">
        <v>10185</v>
      </c>
      <c r="J83">
        <v>40060360</v>
      </c>
      <c r="L83" t="s">
        <v>43</v>
      </c>
      <c r="M83" t="s">
        <v>43</v>
      </c>
      <c r="N83" t="s">
        <v>43</v>
      </c>
      <c r="R83" s="1"/>
      <c r="T83" s="317"/>
      <c r="X83" s="317"/>
    </row>
    <row r="84" spans="1:27">
      <c r="A84">
        <v>83</v>
      </c>
      <c r="B84" t="s">
        <v>251</v>
      </c>
      <c r="C84" t="s">
        <v>252</v>
      </c>
      <c r="D84" t="s">
        <v>37</v>
      </c>
      <c r="E84" t="s">
        <v>108</v>
      </c>
      <c r="F84" s="1">
        <v>45621</v>
      </c>
      <c r="G84">
        <v>11</v>
      </c>
      <c r="H84">
        <v>430582</v>
      </c>
      <c r="I84" t="s">
        <v>10185</v>
      </c>
      <c r="J84">
        <v>40060558</v>
      </c>
      <c r="K84" t="s">
        <v>6518</v>
      </c>
      <c r="L84">
        <v>6</v>
      </c>
      <c r="M84">
        <v>5</v>
      </c>
      <c r="N84">
        <v>6</v>
      </c>
      <c r="P84">
        <v>45827</v>
      </c>
      <c r="R84" s="1">
        <v>45828</v>
      </c>
      <c r="S84">
        <v>6</v>
      </c>
      <c r="T84" s="317">
        <v>100000</v>
      </c>
      <c r="U84">
        <v>25.6</v>
      </c>
      <c r="V84">
        <v>6</v>
      </c>
      <c r="W84">
        <v>40</v>
      </c>
      <c r="X84" s="317">
        <v>198639</v>
      </c>
    </row>
    <row r="85" spans="1:27">
      <c r="A85">
        <v>84</v>
      </c>
      <c r="B85" t="s">
        <v>3384</v>
      </c>
      <c r="C85" t="s">
        <v>3385</v>
      </c>
      <c r="D85" t="s">
        <v>37</v>
      </c>
      <c r="E85" t="s">
        <v>140</v>
      </c>
      <c r="F85" s="1"/>
      <c r="G85" t="s">
        <v>43</v>
      </c>
      <c r="H85">
        <v>430583</v>
      </c>
      <c r="I85" t="s">
        <v>10185</v>
      </c>
      <c r="L85" t="s">
        <v>43</v>
      </c>
      <c r="M85" t="s">
        <v>43</v>
      </c>
      <c r="N85" t="s">
        <v>43</v>
      </c>
      <c r="R85" s="1"/>
      <c r="T85" s="317"/>
      <c r="X85" s="317"/>
      <c r="Y85">
        <v>45625</v>
      </c>
      <c r="Z85">
        <v>45954</v>
      </c>
      <c r="AA85">
        <v>45958</v>
      </c>
    </row>
    <row r="86" spans="1:27">
      <c r="A86">
        <v>85</v>
      </c>
      <c r="B86" t="s">
        <v>10224</v>
      </c>
      <c r="C86" t="s">
        <v>10225</v>
      </c>
      <c r="D86" t="s">
        <v>37</v>
      </c>
      <c r="E86" t="s">
        <v>92</v>
      </c>
      <c r="F86" s="1"/>
      <c r="G86" t="s">
        <v>43</v>
      </c>
      <c r="H86">
        <v>430601</v>
      </c>
      <c r="I86" t="s">
        <v>10185</v>
      </c>
      <c r="L86" t="s">
        <v>43</v>
      </c>
      <c r="M86" t="s">
        <v>43</v>
      </c>
      <c r="N86" t="s">
        <v>43</v>
      </c>
      <c r="R86" s="1"/>
      <c r="T86" s="317"/>
      <c r="X86" s="317"/>
      <c r="Z86">
        <v>46042</v>
      </c>
      <c r="AA86">
        <v>46052</v>
      </c>
    </row>
    <row r="87" spans="1:27">
      <c r="A87">
        <v>86</v>
      </c>
      <c r="B87" t="s">
        <v>1520</v>
      </c>
      <c r="C87" t="s">
        <v>1521</v>
      </c>
      <c r="D87" t="s">
        <v>37</v>
      </c>
      <c r="E87" t="s">
        <v>60</v>
      </c>
      <c r="F87" s="1">
        <v>45630</v>
      </c>
      <c r="G87">
        <v>12</v>
      </c>
      <c r="H87">
        <v>430616</v>
      </c>
      <c r="I87" t="s">
        <v>10185</v>
      </c>
      <c r="J87">
        <v>40061471</v>
      </c>
      <c r="K87" t="s">
        <v>6518</v>
      </c>
      <c r="L87">
        <v>7</v>
      </c>
      <c r="M87">
        <v>1</v>
      </c>
      <c r="N87">
        <v>7</v>
      </c>
      <c r="P87">
        <v>45873</v>
      </c>
      <c r="R87" s="1">
        <v>45861</v>
      </c>
      <c r="S87">
        <v>7</v>
      </c>
      <c r="T87" s="317">
        <v>121635</v>
      </c>
      <c r="U87">
        <v>25.7</v>
      </c>
      <c r="V87">
        <v>7</v>
      </c>
      <c r="W87">
        <v>40</v>
      </c>
      <c r="X87" s="317">
        <v>261486</v>
      </c>
      <c r="Z87">
        <v>46042</v>
      </c>
      <c r="AA87">
        <v>46052</v>
      </c>
    </row>
    <row r="88" spans="1:27">
      <c r="A88">
        <v>87</v>
      </c>
      <c r="B88" t="s">
        <v>566</v>
      </c>
      <c r="C88" t="s">
        <v>10226</v>
      </c>
      <c r="D88" t="s">
        <v>37</v>
      </c>
      <c r="E88" t="s">
        <v>146</v>
      </c>
      <c r="F88" s="1">
        <v>45643</v>
      </c>
      <c r="G88">
        <v>12</v>
      </c>
      <c r="H88">
        <v>430651</v>
      </c>
      <c r="I88" t="s">
        <v>10185</v>
      </c>
      <c r="J88">
        <v>40063189</v>
      </c>
      <c r="L88" t="s">
        <v>43</v>
      </c>
      <c r="M88" t="s">
        <v>43</v>
      </c>
      <c r="N88" t="s">
        <v>43</v>
      </c>
      <c r="R88" s="1"/>
      <c r="T88" s="317"/>
      <c r="X88" s="317"/>
    </row>
    <row r="89" spans="1:27">
      <c r="A89">
        <v>88</v>
      </c>
      <c r="B89" t="s">
        <v>379</v>
      </c>
      <c r="C89" t="s">
        <v>380</v>
      </c>
      <c r="D89" t="s">
        <v>37</v>
      </c>
      <c r="E89" t="s">
        <v>123</v>
      </c>
      <c r="F89" s="1">
        <v>45645</v>
      </c>
      <c r="G89">
        <v>12</v>
      </c>
      <c r="H89">
        <v>430663</v>
      </c>
      <c r="I89" t="s">
        <v>10185</v>
      </c>
      <c r="J89">
        <v>40063471</v>
      </c>
      <c r="K89" t="s">
        <v>6518</v>
      </c>
      <c r="L89">
        <v>11</v>
      </c>
      <c r="M89">
        <v>10</v>
      </c>
      <c r="N89">
        <v>11</v>
      </c>
      <c r="P89">
        <v>45978</v>
      </c>
      <c r="R89" s="1">
        <v>45991</v>
      </c>
      <c r="S89">
        <v>11</v>
      </c>
      <c r="T89" s="317">
        <v>76200</v>
      </c>
      <c r="U89">
        <v>25.11</v>
      </c>
      <c r="V89">
        <v>11</v>
      </c>
      <c r="W89">
        <v>40</v>
      </c>
      <c r="X89" s="317">
        <v>165093</v>
      </c>
    </row>
    <row r="90" spans="1:27">
      <c r="A90">
        <v>89</v>
      </c>
      <c r="B90" t="s">
        <v>498</v>
      </c>
      <c r="C90" t="s">
        <v>5936</v>
      </c>
      <c r="D90" t="s">
        <v>37</v>
      </c>
      <c r="E90" t="s">
        <v>40</v>
      </c>
      <c r="F90" s="1">
        <v>45645</v>
      </c>
      <c r="G90">
        <v>12</v>
      </c>
      <c r="H90">
        <v>430667</v>
      </c>
      <c r="I90" t="s">
        <v>10185</v>
      </c>
      <c r="J90">
        <v>40063462</v>
      </c>
      <c r="K90" t="s">
        <v>6518</v>
      </c>
      <c r="L90">
        <v>6</v>
      </c>
      <c r="M90">
        <v>5</v>
      </c>
      <c r="N90">
        <v>6</v>
      </c>
      <c r="P90">
        <v>45834</v>
      </c>
      <c r="R90" s="1">
        <v>45828</v>
      </c>
      <c r="S90">
        <v>6</v>
      </c>
      <c r="T90" s="317">
        <v>285925</v>
      </c>
      <c r="U90">
        <v>25.6</v>
      </c>
      <c r="V90">
        <v>6</v>
      </c>
      <c r="W90">
        <v>40</v>
      </c>
      <c r="X90" s="317">
        <v>607771</v>
      </c>
    </row>
    <row r="91" spans="1:27">
      <c r="A91">
        <v>90</v>
      </c>
      <c r="B91" t="s">
        <v>501</v>
      </c>
      <c r="C91" t="s">
        <v>502</v>
      </c>
      <c r="D91" t="s">
        <v>37</v>
      </c>
      <c r="E91" t="s">
        <v>40</v>
      </c>
      <c r="F91" s="1">
        <v>45645</v>
      </c>
      <c r="G91">
        <v>12</v>
      </c>
      <c r="H91">
        <v>430668</v>
      </c>
      <c r="I91" t="s">
        <v>10185</v>
      </c>
      <c r="J91">
        <v>40063463</v>
      </c>
      <c r="K91" t="s">
        <v>6518</v>
      </c>
      <c r="L91">
        <v>6</v>
      </c>
      <c r="M91">
        <v>5</v>
      </c>
      <c r="N91">
        <v>6</v>
      </c>
      <c r="R91" s="1">
        <v>45828</v>
      </c>
      <c r="S91">
        <v>6</v>
      </c>
      <c r="T91" s="317">
        <v>56290</v>
      </c>
      <c r="U91">
        <v>25.6</v>
      </c>
      <c r="V91">
        <v>6</v>
      </c>
      <c r="W91">
        <v>40</v>
      </c>
      <c r="X91" s="317">
        <v>120200</v>
      </c>
    </row>
    <row r="92" spans="1:27">
      <c r="A92">
        <v>91</v>
      </c>
      <c r="B92" t="s">
        <v>402</v>
      </c>
      <c r="C92" t="s">
        <v>403</v>
      </c>
      <c r="D92" t="s">
        <v>37</v>
      </c>
      <c r="E92" t="s">
        <v>40</v>
      </c>
      <c r="F92" s="1">
        <v>45645</v>
      </c>
      <c r="G92">
        <v>12</v>
      </c>
      <c r="H92">
        <v>430669</v>
      </c>
      <c r="I92" t="s">
        <v>10185</v>
      </c>
      <c r="J92">
        <v>40063464</v>
      </c>
      <c r="K92" t="s">
        <v>267</v>
      </c>
      <c r="L92">
        <v>8</v>
      </c>
      <c r="M92">
        <v>6</v>
      </c>
      <c r="N92">
        <v>8</v>
      </c>
      <c r="P92">
        <v>45910</v>
      </c>
      <c r="R92" s="1">
        <v>45891</v>
      </c>
      <c r="S92">
        <v>8</v>
      </c>
      <c r="T92" s="317">
        <v>53860</v>
      </c>
      <c r="U92">
        <v>25.8</v>
      </c>
      <c r="V92">
        <v>8</v>
      </c>
      <c r="W92">
        <v>40</v>
      </c>
      <c r="X92" s="317">
        <v>128099</v>
      </c>
    </row>
    <row r="93" spans="1:27">
      <c r="A93">
        <v>92</v>
      </c>
      <c r="B93" t="s">
        <v>406</v>
      </c>
      <c r="C93" t="s">
        <v>407</v>
      </c>
      <c r="D93" t="s">
        <v>37</v>
      </c>
      <c r="E93" t="s">
        <v>40</v>
      </c>
      <c r="F93" s="1">
        <v>45645</v>
      </c>
      <c r="G93">
        <v>12</v>
      </c>
      <c r="H93">
        <v>430670</v>
      </c>
      <c r="I93" t="s">
        <v>10185</v>
      </c>
      <c r="J93">
        <v>40063465</v>
      </c>
      <c r="L93" t="s">
        <v>43</v>
      </c>
      <c r="M93" t="s">
        <v>43</v>
      </c>
      <c r="N93" t="s">
        <v>43</v>
      </c>
      <c r="R93" s="1"/>
      <c r="T93" s="317"/>
      <c r="X93" s="317"/>
    </row>
    <row r="94" spans="1:27">
      <c r="A94">
        <v>93</v>
      </c>
      <c r="B94" t="s">
        <v>409</v>
      </c>
      <c r="C94" t="s">
        <v>410</v>
      </c>
      <c r="D94" t="s">
        <v>37</v>
      </c>
      <c r="E94" t="s">
        <v>40</v>
      </c>
      <c r="F94" s="1">
        <v>45645</v>
      </c>
      <c r="G94">
        <v>12</v>
      </c>
      <c r="H94">
        <v>430671</v>
      </c>
      <c r="I94" t="s">
        <v>10185</v>
      </c>
      <c r="J94">
        <v>40063466</v>
      </c>
      <c r="L94" t="s">
        <v>43</v>
      </c>
      <c r="M94" t="s">
        <v>43</v>
      </c>
      <c r="N94" t="s">
        <v>43</v>
      </c>
      <c r="R94" s="1"/>
      <c r="T94" s="317"/>
      <c r="X94" s="317"/>
    </row>
    <row r="95" spans="1:27">
      <c r="A95">
        <v>94</v>
      </c>
      <c r="B95" t="s">
        <v>412</v>
      </c>
      <c r="C95" t="s">
        <v>413</v>
      </c>
      <c r="D95" t="s">
        <v>37</v>
      </c>
      <c r="E95" t="s">
        <v>40</v>
      </c>
      <c r="F95" s="1">
        <v>45645</v>
      </c>
      <c r="G95">
        <v>12</v>
      </c>
      <c r="H95">
        <v>430672</v>
      </c>
      <c r="I95" t="s">
        <v>10185</v>
      </c>
      <c r="J95">
        <v>40063467</v>
      </c>
      <c r="L95" t="s">
        <v>43</v>
      </c>
      <c r="M95" t="s">
        <v>43</v>
      </c>
      <c r="N95" t="s">
        <v>43</v>
      </c>
      <c r="R95" s="1"/>
      <c r="T95" s="317"/>
      <c r="X95" s="317"/>
    </row>
    <row r="96" spans="1:27">
      <c r="A96">
        <v>94</v>
      </c>
      <c r="B96" t="s">
        <v>10227</v>
      </c>
      <c r="C96" t="s">
        <v>10228</v>
      </c>
      <c r="D96" t="s">
        <v>37</v>
      </c>
      <c r="E96" t="s">
        <v>92</v>
      </c>
      <c r="F96" s="1"/>
      <c r="G96" t="s">
        <v>43</v>
      </c>
      <c r="H96">
        <v>530104</v>
      </c>
      <c r="I96" t="s">
        <v>10185</v>
      </c>
      <c r="L96" t="s">
        <v>43</v>
      </c>
      <c r="M96" t="s">
        <v>43</v>
      </c>
      <c r="N96" t="s">
        <v>43</v>
      </c>
      <c r="R96" s="1"/>
      <c r="T96" s="317"/>
      <c r="X96" s="317"/>
      <c r="Z96">
        <v>45905</v>
      </c>
      <c r="AA96">
        <v>45911</v>
      </c>
    </row>
    <row r="97" spans="1:24">
      <c r="A97">
        <v>95</v>
      </c>
      <c r="B97" t="s">
        <v>504</v>
      </c>
      <c r="C97" t="s">
        <v>5937</v>
      </c>
      <c r="D97" t="s">
        <v>37</v>
      </c>
      <c r="E97" t="s">
        <v>40</v>
      </c>
      <c r="F97" s="1">
        <v>45645</v>
      </c>
      <c r="G97">
        <v>12</v>
      </c>
      <c r="H97">
        <v>430673</v>
      </c>
      <c r="I97" t="s">
        <v>10185</v>
      </c>
      <c r="J97">
        <v>40063468</v>
      </c>
      <c r="K97" t="s">
        <v>6518</v>
      </c>
      <c r="L97">
        <v>7</v>
      </c>
      <c r="M97">
        <v>5</v>
      </c>
      <c r="N97">
        <v>7</v>
      </c>
      <c r="R97" s="1">
        <v>45861</v>
      </c>
      <c r="S97">
        <v>7</v>
      </c>
      <c r="T97" s="317">
        <v>108210</v>
      </c>
      <c r="U97">
        <v>25.7</v>
      </c>
      <c r="V97">
        <v>7</v>
      </c>
      <c r="W97">
        <v>40</v>
      </c>
      <c r="X97" s="317">
        <v>231178</v>
      </c>
    </row>
    <row r="98" spans="1:24">
      <c r="A98">
        <v>96</v>
      </c>
      <c r="B98" t="s">
        <v>415</v>
      </c>
      <c r="C98" t="s">
        <v>416</v>
      </c>
      <c r="D98" t="s">
        <v>37</v>
      </c>
      <c r="E98" t="s">
        <v>40</v>
      </c>
      <c r="F98" s="1">
        <v>45645</v>
      </c>
      <c r="G98">
        <v>12</v>
      </c>
      <c r="H98">
        <v>430674</v>
      </c>
      <c r="I98" t="s">
        <v>10185</v>
      </c>
      <c r="J98">
        <v>40063469</v>
      </c>
      <c r="L98" t="s">
        <v>43</v>
      </c>
      <c r="M98" t="s">
        <v>43</v>
      </c>
      <c r="N98" t="s">
        <v>43</v>
      </c>
      <c r="R98" s="1"/>
      <c r="T98" s="317"/>
      <c r="X98" s="317"/>
    </row>
    <row r="99" spans="1:24">
      <c r="A99">
        <v>97</v>
      </c>
      <c r="B99" t="s">
        <v>418</v>
      </c>
      <c r="C99" t="s">
        <v>419</v>
      </c>
      <c r="D99" t="s">
        <v>37</v>
      </c>
      <c r="E99" t="s">
        <v>40</v>
      </c>
      <c r="F99" s="1">
        <v>45645</v>
      </c>
      <c r="G99">
        <v>12</v>
      </c>
      <c r="H99">
        <v>430675</v>
      </c>
      <c r="I99" t="s">
        <v>10185</v>
      </c>
      <c r="J99">
        <v>40063470</v>
      </c>
      <c r="K99" t="s">
        <v>6518</v>
      </c>
      <c r="L99">
        <v>7</v>
      </c>
      <c r="M99">
        <v>5</v>
      </c>
      <c r="N99">
        <v>7</v>
      </c>
      <c r="R99" s="1">
        <v>45861</v>
      </c>
      <c r="S99">
        <v>7</v>
      </c>
      <c r="T99" s="317">
        <v>83650</v>
      </c>
      <c r="U99">
        <v>25.7</v>
      </c>
      <c r="V99">
        <v>7</v>
      </c>
      <c r="W99">
        <v>40</v>
      </c>
      <c r="X99" s="317">
        <v>178701</v>
      </c>
    </row>
    <row r="100" spans="1:24">
      <c r="A100">
        <v>98</v>
      </c>
      <c r="B100" t="s">
        <v>460</v>
      </c>
      <c r="C100" t="s">
        <v>461</v>
      </c>
      <c r="D100" t="s">
        <v>37</v>
      </c>
      <c r="E100" t="s">
        <v>108</v>
      </c>
      <c r="F100" s="1">
        <v>45645</v>
      </c>
      <c r="G100">
        <v>12</v>
      </c>
      <c r="H100">
        <v>430676</v>
      </c>
      <c r="I100" t="s">
        <v>10185</v>
      </c>
      <c r="J100">
        <v>40063562</v>
      </c>
      <c r="K100" t="s">
        <v>6518</v>
      </c>
      <c r="L100">
        <v>5</v>
      </c>
      <c r="M100">
        <v>2</v>
      </c>
      <c r="N100">
        <v>5</v>
      </c>
      <c r="P100">
        <v>45827</v>
      </c>
      <c r="R100" s="1">
        <v>25</v>
      </c>
      <c r="S100">
        <v>1</v>
      </c>
      <c r="T100" s="317"/>
      <c r="U100">
        <v>25.6</v>
      </c>
      <c r="V100">
        <v>6</v>
      </c>
      <c r="W100">
        <v>40</v>
      </c>
      <c r="X100" s="317">
        <v>566445</v>
      </c>
    </row>
    <row r="101" spans="1:24">
      <c r="A101">
        <v>99</v>
      </c>
      <c r="B101" t="s">
        <v>495</v>
      </c>
      <c r="C101" t="s">
        <v>496</v>
      </c>
      <c r="D101" t="s">
        <v>37</v>
      </c>
      <c r="E101" t="s">
        <v>72</v>
      </c>
      <c r="F101" s="1">
        <v>45645</v>
      </c>
      <c r="G101">
        <v>12</v>
      </c>
      <c r="H101">
        <v>430678</v>
      </c>
      <c r="I101" t="s">
        <v>10185</v>
      </c>
      <c r="J101">
        <v>40063458</v>
      </c>
      <c r="K101" t="s">
        <v>6518</v>
      </c>
      <c r="L101">
        <v>6</v>
      </c>
      <c r="M101">
        <v>5</v>
      </c>
      <c r="N101">
        <v>6</v>
      </c>
      <c r="P101">
        <v>45834</v>
      </c>
      <c r="R101" s="1">
        <v>45828</v>
      </c>
      <c r="S101">
        <v>6</v>
      </c>
      <c r="T101" s="317">
        <v>210000</v>
      </c>
      <c r="U101">
        <v>25.6</v>
      </c>
      <c r="V101">
        <v>6</v>
      </c>
      <c r="W101">
        <v>40</v>
      </c>
      <c r="X101" s="317">
        <v>371586</v>
      </c>
    </row>
    <row r="102" spans="1:24">
      <c r="A102">
        <v>100</v>
      </c>
      <c r="B102" t="s">
        <v>386</v>
      </c>
      <c r="C102" t="s">
        <v>387</v>
      </c>
      <c r="D102" t="s">
        <v>37</v>
      </c>
      <c r="E102" t="s">
        <v>108</v>
      </c>
      <c r="F102" s="1">
        <v>45645</v>
      </c>
      <c r="G102">
        <v>12</v>
      </c>
      <c r="H102">
        <v>430682</v>
      </c>
      <c r="I102" t="s">
        <v>10185</v>
      </c>
      <c r="J102">
        <v>40063563</v>
      </c>
      <c r="K102" t="s">
        <v>6518</v>
      </c>
      <c r="L102">
        <v>9</v>
      </c>
      <c r="M102">
        <v>7</v>
      </c>
      <c r="N102">
        <v>9</v>
      </c>
      <c r="P102">
        <v>45947</v>
      </c>
      <c r="R102" s="1">
        <v>45926</v>
      </c>
      <c r="S102">
        <v>9</v>
      </c>
      <c r="T102" s="317">
        <v>100000</v>
      </c>
      <c r="U102">
        <v>25.9</v>
      </c>
      <c r="V102">
        <v>9</v>
      </c>
      <c r="W102">
        <v>40</v>
      </c>
      <c r="X102" s="317">
        <v>190744</v>
      </c>
    </row>
    <row r="103" spans="1:24">
      <c r="A103">
        <v>101</v>
      </c>
      <c r="B103" t="s">
        <v>389</v>
      </c>
      <c r="C103" t="s">
        <v>390</v>
      </c>
      <c r="D103" t="s">
        <v>37</v>
      </c>
      <c r="E103" t="s">
        <v>108</v>
      </c>
      <c r="F103" s="1">
        <v>45645</v>
      </c>
      <c r="G103">
        <v>12</v>
      </c>
      <c r="H103">
        <v>430683</v>
      </c>
      <c r="I103" t="s">
        <v>10185</v>
      </c>
      <c r="J103">
        <v>40063564</v>
      </c>
      <c r="K103" t="s">
        <v>6518</v>
      </c>
      <c r="L103">
        <v>9</v>
      </c>
      <c r="M103">
        <v>7</v>
      </c>
      <c r="N103">
        <v>9</v>
      </c>
      <c r="P103">
        <v>45947</v>
      </c>
      <c r="R103" s="1">
        <v>45926</v>
      </c>
      <c r="S103">
        <v>9</v>
      </c>
      <c r="T103" s="317">
        <v>100000</v>
      </c>
      <c r="U103">
        <v>25.9</v>
      </c>
      <c r="V103">
        <v>9</v>
      </c>
      <c r="W103">
        <v>40</v>
      </c>
      <c r="X103" s="317">
        <v>200534</v>
      </c>
    </row>
    <row r="104" spans="1:24">
      <c r="A104">
        <v>102</v>
      </c>
      <c r="B104" t="s">
        <v>466</v>
      </c>
      <c r="C104" t="s">
        <v>467</v>
      </c>
      <c r="D104" t="s">
        <v>37</v>
      </c>
      <c r="E104" t="s">
        <v>108</v>
      </c>
      <c r="F104" s="1">
        <v>45645</v>
      </c>
      <c r="G104">
        <v>12</v>
      </c>
      <c r="H104">
        <v>430686</v>
      </c>
      <c r="I104" t="s">
        <v>10185</v>
      </c>
      <c r="J104">
        <v>40063588</v>
      </c>
      <c r="K104" t="s">
        <v>6518</v>
      </c>
      <c r="L104">
        <v>5</v>
      </c>
      <c r="M104">
        <v>2</v>
      </c>
      <c r="N104">
        <v>5</v>
      </c>
      <c r="P104">
        <v>45827</v>
      </c>
      <c r="R104" s="1">
        <v>25</v>
      </c>
      <c r="S104">
        <v>1</v>
      </c>
      <c r="T104" s="317"/>
      <c r="U104">
        <v>25.6</v>
      </c>
      <c r="V104">
        <v>6</v>
      </c>
      <c r="W104">
        <v>40</v>
      </c>
      <c r="X104" s="317">
        <v>408724</v>
      </c>
    </row>
    <row r="105" spans="1:24">
      <c r="A105">
        <v>103</v>
      </c>
      <c r="B105" t="s">
        <v>10229</v>
      </c>
      <c r="C105" t="s">
        <v>2780</v>
      </c>
      <c r="D105" t="s">
        <v>37</v>
      </c>
      <c r="E105" t="s">
        <v>108</v>
      </c>
      <c r="F105" s="1">
        <v>45645</v>
      </c>
      <c r="G105">
        <v>12</v>
      </c>
      <c r="H105">
        <v>430690</v>
      </c>
      <c r="I105" t="s">
        <v>10185</v>
      </c>
      <c r="J105">
        <v>40063615</v>
      </c>
      <c r="K105" t="s">
        <v>6518</v>
      </c>
      <c r="L105">
        <v>6</v>
      </c>
      <c r="M105">
        <v>5</v>
      </c>
      <c r="N105">
        <v>6</v>
      </c>
      <c r="R105" s="1">
        <v>45828</v>
      </c>
      <c r="S105">
        <v>6</v>
      </c>
      <c r="T105" s="317">
        <v>46830</v>
      </c>
      <c r="U105">
        <v>25.6</v>
      </c>
      <c r="V105">
        <v>6</v>
      </c>
      <c r="W105">
        <v>40</v>
      </c>
      <c r="X105" s="317">
        <v>99981</v>
      </c>
    </row>
    <row r="106" spans="1:24">
      <c r="A106">
        <v>104</v>
      </c>
      <c r="B106" t="s">
        <v>10230</v>
      </c>
      <c r="C106" t="s">
        <v>2783</v>
      </c>
      <c r="D106" t="s">
        <v>37</v>
      </c>
      <c r="E106" t="s">
        <v>108</v>
      </c>
      <c r="F106" s="1">
        <v>45645</v>
      </c>
      <c r="G106">
        <v>12</v>
      </c>
      <c r="H106">
        <v>430691</v>
      </c>
      <c r="I106" t="s">
        <v>10185</v>
      </c>
      <c r="J106">
        <v>40063616</v>
      </c>
      <c r="K106" t="s">
        <v>6518</v>
      </c>
      <c r="L106">
        <v>6</v>
      </c>
      <c r="M106">
        <v>5</v>
      </c>
      <c r="N106">
        <v>6</v>
      </c>
      <c r="R106" s="1">
        <v>45828</v>
      </c>
      <c r="S106">
        <v>6</v>
      </c>
      <c r="T106" s="317">
        <v>88370</v>
      </c>
      <c r="U106">
        <v>25.6</v>
      </c>
      <c r="V106">
        <v>6</v>
      </c>
      <c r="W106">
        <v>40</v>
      </c>
      <c r="X106" s="317">
        <v>188777</v>
      </c>
    </row>
    <row r="107" spans="1:24">
      <c r="A107">
        <v>105</v>
      </c>
      <c r="B107" t="s">
        <v>476</v>
      </c>
      <c r="C107" t="s">
        <v>477</v>
      </c>
      <c r="D107" t="s">
        <v>37</v>
      </c>
      <c r="E107" t="s">
        <v>108</v>
      </c>
      <c r="F107" s="1">
        <v>45645</v>
      </c>
      <c r="G107">
        <v>12</v>
      </c>
      <c r="H107">
        <v>430692</v>
      </c>
      <c r="I107" t="s">
        <v>10185</v>
      </c>
      <c r="J107">
        <v>40063623</v>
      </c>
      <c r="K107" t="s">
        <v>6518</v>
      </c>
      <c r="L107">
        <v>7</v>
      </c>
      <c r="M107">
        <v>5</v>
      </c>
      <c r="N107">
        <v>7</v>
      </c>
      <c r="R107" s="1">
        <v>45861</v>
      </c>
      <c r="S107">
        <v>7</v>
      </c>
      <c r="T107" s="317">
        <v>94610</v>
      </c>
      <c r="U107">
        <v>25.7</v>
      </c>
      <c r="V107">
        <v>7</v>
      </c>
      <c r="W107">
        <v>40</v>
      </c>
      <c r="X107" s="317">
        <v>202127</v>
      </c>
    </row>
    <row r="108" spans="1:24">
      <c r="A108">
        <v>106</v>
      </c>
      <c r="B108" t="s">
        <v>393</v>
      </c>
      <c r="C108" t="s">
        <v>394</v>
      </c>
      <c r="D108" t="s">
        <v>37</v>
      </c>
      <c r="E108" t="s">
        <v>108</v>
      </c>
      <c r="F108" s="1">
        <v>45645</v>
      </c>
      <c r="G108">
        <v>12</v>
      </c>
      <c r="H108">
        <v>430693</v>
      </c>
      <c r="I108" t="s">
        <v>10185</v>
      </c>
      <c r="J108">
        <v>40063630</v>
      </c>
      <c r="K108" t="s">
        <v>6518</v>
      </c>
      <c r="L108">
        <v>9</v>
      </c>
      <c r="M108">
        <v>7</v>
      </c>
      <c r="N108">
        <v>9</v>
      </c>
      <c r="P108">
        <v>45947</v>
      </c>
      <c r="R108" s="1">
        <v>45926</v>
      </c>
      <c r="S108">
        <v>9</v>
      </c>
      <c r="T108" s="317">
        <v>143000</v>
      </c>
      <c r="U108">
        <v>25.9</v>
      </c>
      <c r="V108">
        <v>9</v>
      </c>
      <c r="W108">
        <v>40</v>
      </c>
      <c r="X108" s="317">
        <v>271711</v>
      </c>
    </row>
    <row r="109" spans="1:24">
      <c r="A109">
        <v>107</v>
      </c>
      <c r="B109" t="s">
        <v>396</v>
      </c>
      <c r="C109" t="s">
        <v>397</v>
      </c>
      <c r="D109" t="s">
        <v>37</v>
      </c>
      <c r="E109" t="s">
        <v>108</v>
      </c>
      <c r="F109" s="1">
        <v>45645</v>
      </c>
      <c r="G109">
        <v>12</v>
      </c>
      <c r="H109">
        <v>430694</v>
      </c>
      <c r="I109" t="s">
        <v>10185</v>
      </c>
      <c r="J109">
        <v>40063636</v>
      </c>
      <c r="K109" t="s">
        <v>6518</v>
      </c>
      <c r="L109">
        <v>9</v>
      </c>
      <c r="M109">
        <v>7</v>
      </c>
      <c r="N109">
        <v>9</v>
      </c>
      <c r="R109" s="1">
        <v>45926</v>
      </c>
      <c r="S109">
        <v>9</v>
      </c>
      <c r="T109" s="317">
        <v>50410</v>
      </c>
      <c r="U109">
        <v>25.9</v>
      </c>
      <c r="V109">
        <v>9</v>
      </c>
      <c r="W109">
        <v>40</v>
      </c>
      <c r="X109" s="317">
        <v>107637</v>
      </c>
    </row>
    <row r="110" spans="1:24">
      <c r="A110">
        <v>108</v>
      </c>
      <c r="B110" t="s">
        <v>399</v>
      </c>
      <c r="C110" t="s">
        <v>400</v>
      </c>
      <c r="D110" t="s">
        <v>37</v>
      </c>
      <c r="E110" t="s">
        <v>108</v>
      </c>
      <c r="F110" s="1">
        <v>45645</v>
      </c>
      <c r="G110">
        <v>12</v>
      </c>
      <c r="H110">
        <v>430695</v>
      </c>
      <c r="I110" t="s">
        <v>10185</v>
      </c>
      <c r="J110">
        <v>40063640</v>
      </c>
      <c r="K110" t="s">
        <v>6518</v>
      </c>
      <c r="L110">
        <v>9</v>
      </c>
      <c r="M110">
        <v>7</v>
      </c>
      <c r="N110">
        <v>9</v>
      </c>
      <c r="P110">
        <v>45947</v>
      </c>
      <c r="R110" s="1">
        <v>45926</v>
      </c>
      <c r="S110">
        <v>9</v>
      </c>
      <c r="T110" s="317">
        <v>100000</v>
      </c>
      <c r="U110">
        <v>25.9</v>
      </c>
      <c r="V110">
        <v>9</v>
      </c>
      <c r="W110">
        <v>40</v>
      </c>
      <c r="X110" s="317">
        <v>190744</v>
      </c>
    </row>
    <row r="111" spans="1:24">
      <c r="A111">
        <v>109</v>
      </c>
      <c r="B111" t="s">
        <v>361</v>
      </c>
      <c r="C111" t="s">
        <v>10231</v>
      </c>
      <c r="D111" t="s">
        <v>37</v>
      </c>
      <c r="E111" t="s">
        <v>108</v>
      </c>
      <c r="F111" s="1">
        <v>45649</v>
      </c>
      <c r="G111">
        <v>12</v>
      </c>
      <c r="H111">
        <v>430705</v>
      </c>
      <c r="I111" t="s">
        <v>10185</v>
      </c>
      <c r="J111">
        <v>40063923</v>
      </c>
      <c r="L111" t="s">
        <v>43</v>
      </c>
      <c r="M111" t="s">
        <v>43</v>
      </c>
      <c r="N111" t="s">
        <v>43</v>
      </c>
      <c r="R111" s="1"/>
      <c r="T111" s="317"/>
      <c r="X111" s="317"/>
    </row>
    <row r="112" spans="1:24">
      <c r="A112">
        <v>110</v>
      </c>
      <c r="B112" t="s">
        <v>357</v>
      </c>
      <c r="C112" t="s">
        <v>10232</v>
      </c>
      <c r="D112" t="s">
        <v>37</v>
      </c>
      <c r="E112" t="s">
        <v>108</v>
      </c>
      <c r="F112" s="1">
        <v>45649</v>
      </c>
      <c r="G112">
        <v>12</v>
      </c>
      <c r="H112">
        <v>430706</v>
      </c>
      <c r="I112" t="s">
        <v>10185</v>
      </c>
      <c r="J112">
        <v>40063926</v>
      </c>
      <c r="L112" t="s">
        <v>43</v>
      </c>
      <c r="M112" t="s">
        <v>43</v>
      </c>
      <c r="N112" t="s">
        <v>43</v>
      </c>
      <c r="R112" s="1"/>
      <c r="T112" s="317"/>
      <c r="X112" s="317"/>
    </row>
    <row r="113" spans="1:24">
      <c r="A113">
        <v>111</v>
      </c>
      <c r="B113" t="s">
        <v>382</v>
      </c>
      <c r="C113" t="s">
        <v>384</v>
      </c>
      <c r="D113" t="s">
        <v>37</v>
      </c>
      <c r="E113" t="s">
        <v>108</v>
      </c>
      <c r="F113" s="1">
        <v>45649</v>
      </c>
      <c r="G113">
        <v>12</v>
      </c>
      <c r="H113">
        <v>430707</v>
      </c>
      <c r="I113" t="s">
        <v>10185</v>
      </c>
      <c r="J113">
        <v>40063927</v>
      </c>
      <c r="K113" t="s">
        <v>6518</v>
      </c>
      <c r="L113">
        <v>9</v>
      </c>
      <c r="M113">
        <v>7</v>
      </c>
      <c r="N113">
        <v>9</v>
      </c>
      <c r="P113">
        <v>45947</v>
      </c>
      <c r="R113" s="1">
        <v>45926</v>
      </c>
      <c r="S113">
        <v>9</v>
      </c>
      <c r="T113" s="317">
        <v>100000</v>
      </c>
      <c r="U113">
        <v>25.9</v>
      </c>
      <c r="V113">
        <v>9</v>
      </c>
      <c r="W113">
        <v>40</v>
      </c>
      <c r="X113" s="317">
        <v>200534</v>
      </c>
    </row>
    <row r="114" spans="1:24">
      <c r="A114">
        <v>112</v>
      </c>
      <c r="B114" t="s">
        <v>569</v>
      </c>
      <c r="C114" t="s">
        <v>570</v>
      </c>
      <c r="D114" t="s">
        <v>37</v>
      </c>
      <c r="E114" t="s">
        <v>92</v>
      </c>
      <c r="F114" s="1">
        <v>45649</v>
      </c>
      <c r="G114">
        <v>12</v>
      </c>
      <c r="H114">
        <v>430708</v>
      </c>
      <c r="I114" t="s">
        <v>10185</v>
      </c>
      <c r="J114">
        <v>40063938</v>
      </c>
      <c r="K114" t="s">
        <v>267</v>
      </c>
      <c r="L114">
        <v>7</v>
      </c>
      <c r="M114">
        <v>6</v>
      </c>
      <c r="N114">
        <v>7</v>
      </c>
      <c r="P114">
        <v>45890</v>
      </c>
      <c r="R114" s="1">
        <v>45860</v>
      </c>
      <c r="S114">
        <v>7</v>
      </c>
      <c r="T114" s="317">
        <v>114760</v>
      </c>
      <c r="U114">
        <v>25.7</v>
      </c>
      <c r="V114">
        <v>7</v>
      </c>
      <c r="W114">
        <v>40</v>
      </c>
      <c r="X114" s="317">
        <v>251318</v>
      </c>
    </row>
    <row r="115" spans="1:24">
      <c r="A115">
        <v>113</v>
      </c>
      <c r="B115" t="s">
        <v>349</v>
      </c>
      <c r="C115" t="s">
        <v>299</v>
      </c>
      <c r="D115" t="s">
        <v>37</v>
      </c>
      <c r="E115" t="s">
        <v>146</v>
      </c>
      <c r="F115" s="1">
        <v>45649</v>
      </c>
      <c r="G115">
        <v>12</v>
      </c>
      <c r="H115">
        <v>430709</v>
      </c>
      <c r="I115" t="s">
        <v>10185</v>
      </c>
      <c r="J115">
        <v>40063940</v>
      </c>
      <c r="L115" t="s">
        <v>43</v>
      </c>
      <c r="M115" t="s">
        <v>43</v>
      </c>
      <c r="N115" t="s">
        <v>43</v>
      </c>
      <c r="R115" s="1"/>
      <c r="T115" s="317"/>
      <c r="X115" s="317"/>
    </row>
    <row r="116" spans="1:24">
      <c r="A116">
        <v>114</v>
      </c>
      <c r="B116" t="s">
        <v>364</v>
      </c>
      <c r="C116" t="s">
        <v>365</v>
      </c>
      <c r="D116" t="s">
        <v>37</v>
      </c>
      <c r="E116" t="s">
        <v>140</v>
      </c>
      <c r="F116" s="1">
        <v>45649</v>
      </c>
      <c r="G116">
        <v>12</v>
      </c>
      <c r="H116">
        <v>430710</v>
      </c>
      <c r="I116" t="s">
        <v>10185</v>
      </c>
      <c r="J116">
        <v>40063943</v>
      </c>
      <c r="L116" t="s">
        <v>43</v>
      </c>
      <c r="M116" t="s">
        <v>43</v>
      </c>
      <c r="N116" t="s">
        <v>43</v>
      </c>
      <c r="R116" s="1"/>
      <c r="T116" s="317"/>
      <c r="X116" s="317"/>
    </row>
    <row r="117" spans="1:24">
      <c r="A117">
        <v>115</v>
      </c>
      <c r="B117" t="s">
        <v>351</v>
      </c>
      <c r="C117" t="s">
        <v>10233</v>
      </c>
      <c r="D117" t="s">
        <v>37</v>
      </c>
      <c r="E117" t="s">
        <v>140</v>
      </c>
      <c r="F117" s="1">
        <v>45649</v>
      </c>
      <c r="G117">
        <v>12</v>
      </c>
      <c r="H117">
        <v>430711</v>
      </c>
      <c r="I117" t="s">
        <v>10185</v>
      </c>
      <c r="J117">
        <v>40063946</v>
      </c>
      <c r="L117" t="s">
        <v>43</v>
      </c>
      <c r="M117" t="s">
        <v>43</v>
      </c>
      <c r="N117" t="s">
        <v>43</v>
      </c>
      <c r="R117" s="1"/>
      <c r="T117" s="317"/>
      <c r="X117" s="317"/>
    </row>
    <row r="118" spans="1:24">
      <c r="A118">
        <v>116</v>
      </c>
      <c r="B118" t="s">
        <v>445</v>
      </c>
      <c r="C118" t="s">
        <v>446</v>
      </c>
      <c r="D118" t="s">
        <v>37</v>
      </c>
      <c r="E118" t="s">
        <v>92</v>
      </c>
      <c r="F118" s="1">
        <v>45649</v>
      </c>
      <c r="G118">
        <v>12</v>
      </c>
      <c r="H118">
        <v>430712</v>
      </c>
      <c r="I118" t="s">
        <v>10185</v>
      </c>
      <c r="J118">
        <v>40063949</v>
      </c>
      <c r="K118" t="s">
        <v>6518</v>
      </c>
      <c r="L118">
        <v>9</v>
      </c>
      <c r="M118">
        <v>7</v>
      </c>
      <c r="N118">
        <v>9</v>
      </c>
      <c r="R118" s="1">
        <v>45926</v>
      </c>
      <c r="S118">
        <v>9</v>
      </c>
      <c r="T118" s="317">
        <v>68750</v>
      </c>
      <c r="U118">
        <v>25.9</v>
      </c>
      <c r="V118">
        <v>9</v>
      </c>
      <c r="W118">
        <v>40</v>
      </c>
      <c r="X118" s="317">
        <v>146832</v>
      </c>
    </row>
    <row r="119" spans="1:24">
      <c r="A119">
        <v>117</v>
      </c>
      <c r="B119" t="s">
        <v>428</v>
      </c>
      <c r="C119" t="s">
        <v>429</v>
      </c>
      <c r="D119" t="s">
        <v>37</v>
      </c>
      <c r="E119" t="s">
        <v>92</v>
      </c>
      <c r="F119" s="1">
        <v>45649</v>
      </c>
      <c r="G119">
        <v>12</v>
      </c>
      <c r="H119">
        <v>430713</v>
      </c>
      <c r="I119" t="s">
        <v>10185</v>
      </c>
      <c r="J119">
        <v>40063951</v>
      </c>
      <c r="K119" t="s">
        <v>6518</v>
      </c>
      <c r="L119">
        <v>9</v>
      </c>
      <c r="M119">
        <v>7</v>
      </c>
      <c r="N119">
        <v>9</v>
      </c>
      <c r="R119" s="1">
        <v>45926</v>
      </c>
      <c r="S119">
        <v>9</v>
      </c>
      <c r="T119" s="317">
        <v>36210</v>
      </c>
      <c r="U119">
        <v>25.9</v>
      </c>
      <c r="V119">
        <v>9</v>
      </c>
      <c r="W119">
        <v>40</v>
      </c>
      <c r="X119" s="317">
        <v>77274</v>
      </c>
    </row>
    <row r="120" spans="1:24">
      <c r="A120">
        <v>118</v>
      </c>
      <c r="B120" t="s">
        <v>448</v>
      </c>
      <c r="C120" t="s">
        <v>10234</v>
      </c>
      <c r="D120" t="s">
        <v>37</v>
      </c>
      <c r="E120" t="s">
        <v>92</v>
      </c>
      <c r="F120" s="1">
        <v>45649</v>
      </c>
      <c r="G120">
        <v>12</v>
      </c>
      <c r="H120">
        <v>430714</v>
      </c>
      <c r="I120" t="s">
        <v>10185</v>
      </c>
      <c r="J120">
        <v>40063961</v>
      </c>
      <c r="K120" t="s">
        <v>6518</v>
      </c>
      <c r="L120">
        <v>6</v>
      </c>
      <c r="M120">
        <v>3</v>
      </c>
      <c r="N120">
        <v>5</v>
      </c>
      <c r="P120">
        <v>45827</v>
      </c>
      <c r="R120" s="1">
        <v>45828</v>
      </c>
      <c r="S120">
        <v>6</v>
      </c>
      <c r="T120" s="317">
        <v>190000</v>
      </c>
      <c r="U120">
        <v>25.6</v>
      </c>
      <c r="V120">
        <v>6</v>
      </c>
      <c r="W120">
        <v>40</v>
      </c>
      <c r="X120" s="317">
        <v>330974</v>
      </c>
    </row>
    <row r="121" spans="1:24">
      <c r="A121">
        <v>119</v>
      </c>
      <c r="B121" t="s">
        <v>431</v>
      </c>
      <c r="C121" t="s">
        <v>432</v>
      </c>
      <c r="D121" t="s">
        <v>37</v>
      </c>
      <c r="E121" t="s">
        <v>92</v>
      </c>
      <c r="F121" s="1">
        <v>45649</v>
      </c>
      <c r="G121">
        <v>12</v>
      </c>
      <c r="H121">
        <v>430715</v>
      </c>
      <c r="I121" t="s">
        <v>10185</v>
      </c>
      <c r="J121">
        <v>40063963</v>
      </c>
      <c r="K121" t="s">
        <v>6518</v>
      </c>
      <c r="L121">
        <v>9</v>
      </c>
      <c r="M121">
        <v>7</v>
      </c>
      <c r="N121">
        <v>9</v>
      </c>
      <c r="P121">
        <v>45947</v>
      </c>
      <c r="R121" s="1">
        <v>45926</v>
      </c>
      <c r="S121">
        <v>9</v>
      </c>
      <c r="T121" s="317">
        <v>82000</v>
      </c>
      <c r="U121">
        <v>25.9</v>
      </c>
      <c r="V121">
        <v>9</v>
      </c>
      <c r="W121">
        <v>40</v>
      </c>
      <c r="X121" s="317">
        <v>162019</v>
      </c>
    </row>
    <row r="122" spans="1:24">
      <c r="A122">
        <v>120</v>
      </c>
      <c r="B122" t="s">
        <v>434</v>
      </c>
      <c r="C122" t="s">
        <v>435</v>
      </c>
      <c r="D122" t="s">
        <v>37</v>
      </c>
      <c r="E122" t="s">
        <v>92</v>
      </c>
      <c r="F122" s="1">
        <v>45649</v>
      </c>
      <c r="G122">
        <v>12</v>
      </c>
      <c r="H122">
        <v>430717</v>
      </c>
      <c r="I122" t="s">
        <v>10185</v>
      </c>
      <c r="J122">
        <v>40063976</v>
      </c>
      <c r="K122" t="s">
        <v>6518</v>
      </c>
      <c r="L122">
        <v>9</v>
      </c>
      <c r="M122">
        <v>7</v>
      </c>
      <c r="N122">
        <v>9</v>
      </c>
      <c r="R122" s="1">
        <v>45926</v>
      </c>
      <c r="S122">
        <v>9</v>
      </c>
      <c r="T122" s="317">
        <v>31710</v>
      </c>
      <c r="U122">
        <v>25.9</v>
      </c>
      <c r="V122">
        <v>9</v>
      </c>
      <c r="W122">
        <v>40</v>
      </c>
      <c r="X122" s="317">
        <v>67655</v>
      </c>
    </row>
    <row r="123" spans="1:24">
      <c r="A123">
        <v>121</v>
      </c>
      <c r="B123" t="s">
        <v>425</v>
      </c>
      <c r="C123" t="s">
        <v>426</v>
      </c>
      <c r="D123" t="s">
        <v>37</v>
      </c>
      <c r="E123" t="s">
        <v>92</v>
      </c>
      <c r="F123" s="1">
        <v>45649</v>
      </c>
      <c r="G123">
        <v>12</v>
      </c>
      <c r="H123">
        <v>430723</v>
      </c>
      <c r="I123" t="s">
        <v>10185</v>
      </c>
      <c r="J123">
        <v>40063983</v>
      </c>
      <c r="K123" t="s">
        <v>6518</v>
      </c>
      <c r="L123">
        <v>9</v>
      </c>
      <c r="M123">
        <v>7</v>
      </c>
      <c r="N123">
        <v>9</v>
      </c>
      <c r="P123">
        <v>45947</v>
      </c>
      <c r="R123" s="1">
        <v>45926</v>
      </c>
      <c r="S123">
        <v>9</v>
      </c>
      <c r="T123" s="317">
        <v>115000</v>
      </c>
      <c r="U123">
        <v>25.9</v>
      </c>
      <c r="V123">
        <v>9</v>
      </c>
      <c r="W123">
        <v>40</v>
      </c>
      <c r="X123" s="317">
        <v>211054</v>
      </c>
    </row>
    <row r="124" spans="1:24">
      <c r="A124">
        <v>122</v>
      </c>
      <c r="B124" t="s">
        <v>516</v>
      </c>
      <c r="C124" t="s">
        <v>10235</v>
      </c>
      <c r="D124" t="s">
        <v>37</v>
      </c>
      <c r="E124" t="s">
        <v>92</v>
      </c>
      <c r="F124" s="1">
        <v>45652</v>
      </c>
      <c r="G124">
        <v>12</v>
      </c>
      <c r="H124">
        <v>430736</v>
      </c>
      <c r="I124" t="s">
        <v>10185</v>
      </c>
      <c r="J124">
        <v>40064636</v>
      </c>
      <c r="L124" t="s">
        <v>43</v>
      </c>
      <c r="M124" t="s">
        <v>43</v>
      </c>
      <c r="N124" t="s">
        <v>43</v>
      </c>
      <c r="R124" s="1"/>
      <c r="T124" s="317"/>
      <c r="X124" s="317"/>
    </row>
    <row r="125" spans="1:24">
      <c r="A125">
        <v>123</v>
      </c>
      <c r="B125" t="s">
        <v>765</v>
      </c>
      <c r="C125" t="s">
        <v>766</v>
      </c>
      <c r="D125" t="s">
        <v>37</v>
      </c>
      <c r="E125" t="s">
        <v>108</v>
      </c>
      <c r="F125" s="1">
        <v>45663</v>
      </c>
      <c r="G125">
        <v>1</v>
      </c>
      <c r="H125">
        <v>430741</v>
      </c>
      <c r="I125" t="s">
        <v>10185</v>
      </c>
      <c r="J125">
        <v>40064863</v>
      </c>
      <c r="L125" t="s">
        <v>43</v>
      </c>
      <c r="M125" t="s">
        <v>43</v>
      </c>
      <c r="N125" t="s">
        <v>43</v>
      </c>
      <c r="R125" s="1"/>
      <c r="T125" s="317"/>
      <c r="X125" s="317"/>
    </row>
    <row r="126" spans="1:24">
      <c r="A126">
        <v>124</v>
      </c>
      <c r="B126" t="s">
        <v>770</v>
      </c>
      <c r="C126" t="s">
        <v>771</v>
      </c>
      <c r="D126" t="s">
        <v>37</v>
      </c>
      <c r="E126" t="s">
        <v>40</v>
      </c>
      <c r="F126" s="1">
        <v>45663</v>
      </c>
      <c r="G126">
        <v>1</v>
      </c>
      <c r="H126">
        <v>430742</v>
      </c>
      <c r="I126" t="s">
        <v>10185</v>
      </c>
      <c r="J126">
        <v>40064865</v>
      </c>
      <c r="L126" t="s">
        <v>43</v>
      </c>
      <c r="M126" t="s">
        <v>43</v>
      </c>
      <c r="N126" t="s">
        <v>43</v>
      </c>
      <c r="R126" s="1"/>
      <c r="T126" s="317"/>
      <c r="X126" s="317"/>
    </row>
    <row r="127" spans="1:24">
      <c r="A127">
        <v>125</v>
      </c>
      <c r="B127" t="s">
        <v>776</v>
      </c>
      <c r="C127" t="s">
        <v>777</v>
      </c>
      <c r="D127" t="s">
        <v>37</v>
      </c>
      <c r="E127" t="s">
        <v>123</v>
      </c>
      <c r="F127" s="1">
        <v>45663</v>
      </c>
      <c r="G127">
        <v>1</v>
      </c>
      <c r="H127">
        <v>430743</v>
      </c>
      <c r="I127" t="s">
        <v>10185</v>
      </c>
      <c r="J127">
        <v>40064864</v>
      </c>
      <c r="L127" t="s">
        <v>43</v>
      </c>
      <c r="M127" t="s">
        <v>43</v>
      </c>
      <c r="N127" t="s">
        <v>43</v>
      </c>
      <c r="R127" s="1"/>
      <c r="T127" s="317"/>
      <c r="X127" s="317"/>
    </row>
    <row r="128" spans="1:24">
      <c r="A128">
        <v>126</v>
      </c>
      <c r="B128" t="s">
        <v>519</v>
      </c>
      <c r="C128" t="s">
        <v>10236</v>
      </c>
      <c r="D128" t="s">
        <v>37</v>
      </c>
      <c r="E128" t="s">
        <v>108</v>
      </c>
      <c r="F128" s="1">
        <v>45663</v>
      </c>
      <c r="G128">
        <v>1</v>
      </c>
      <c r="H128">
        <v>430744</v>
      </c>
      <c r="I128" t="s">
        <v>10185</v>
      </c>
      <c r="J128">
        <v>40064869</v>
      </c>
      <c r="K128" t="s">
        <v>6518</v>
      </c>
      <c r="L128">
        <v>6</v>
      </c>
      <c r="M128">
        <v>2</v>
      </c>
      <c r="N128">
        <v>6</v>
      </c>
      <c r="R128" s="1">
        <v>45828</v>
      </c>
      <c r="S128">
        <v>6</v>
      </c>
      <c r="T128" s="317">
        <v>110530</v>
      </c>
      <c r="U128">
        <v>25.6</v>
      </c>
      <c r="V128">
        <v>6</v>
      </c>
      <c r="W128">
        <v>40</v>
      </c>
      <c r="X128" s="317">
        <v>236153</v>
      </c>
    </row>
    <row r="129" spans="1:27">
      <c r="A129">
        <v>127</v>
      </c>
      <c r="B129" t="s">
        <v>745</v>
      </c>
      <c r="C129" t="s">
        <v>273</v>
      </c>
      <c r="D129" t="s">
        <v>37</v>
      </c>
      <c r="E129" t="s">
        <v>140</v>
      </c>
      <c r="F129" s="1">
        <v>45663</v>
      </c>
      <c r="G129">
        <v>1</v>
      </c>
      <c r="H129">
        <v>430748</v>
      </c>
      <c r="I129" t="s">
        <v>10185</v>
      </c>
      <c r="J129">
        <v>40065016</v>
      </c>
      <c r="L129" t="s">
        <v>43</v>
      </c>
      <c r="M129" t="s">
        <v>43</v>
      </c>
      <c r="N129" t="s">
        <v>43</v>
      </c>
      <c r="R129" s="1"/>
      <c r="T129" s="317"/>
      <c r="X129" s="317"/>
    </row>
    <row r="130" spans="1:27">
      <c r="A130">
        <v>128</v>
      </c>
      <c r="B130" t="s">
        <v>751</v>
      </c>
      <c r="C130" t="s">
        <v>753</v>
      </c>
      <c r="D130" t="s">
        <v>37</v>
      </c>
      <c r="E130" t="s">
        <v>140</v>
      </c>
      <c r="F130" s="1">
        <v>45663</v>
      </c>
      <c r="G130">
        <v>1</v>
      </c>
      <c r="H130">
        <v>430749</v>
      </c>
      <c r="I130" t="s">
        <v>10185</v>
      </c>
      <c r="J130">
        <v>40065017</v>
      </c>
      <c r="L130" t="s">
        <v>43</v>
      </c>
      <c r="M130" t="s">
        <v>43</v>
      </c>
      <c r="N130" t="s">
        <v>43</v>
      </c>
      <c r="R130" s="1"/>
      <c r="T130" s="317"/>
      <c r="X130" s="317"/>
    </row>
    <row r="131" spans="1:27">
      <c r="A131">
        <v>129</v>
      </c>
      <c r="B131" t="s">
        <v>758</v>
      </c>
      <c r="C131" t="s">
        <v>760</v>
      </c>
      <c r="D131" t="s">
        <v>37</v>
      </c>
      <c r="E131" t="s">
        <v>140</v>
      </c>
      <c r="F131" s="1">
        <v>45663</v>
      </c>
      <c r="G131">
        <v>1</v>
      </c>
      <c r="H131">
        <v>430750</v>
      </c>
      <c r="I131" t="s">
        <v>10185</v>
      </c>
      <c r="J131">
        <v>40065019</v>
      </c>
      <c r="L131" t="s">
        <v>43</v>
      </c>
      <c r="M131" t="s">
        <v>43</v>
      </c>
      <c r="N131" t="s">
        <v>43</v>
      </c>
      <c r="R131" s="1"/>
      <c r="T131" s="317"/>
      <c r="X131" s="317"/>
    </row>
    <row r="132" spans="1:27">
      <c r="A132">
        <v>130</v>
      </c>
      <c r="B132" t="s">
        <v>373</v>
      </c>
      <c r="C132" t="s">
        <v>10237</v>
      </c>
      <c r="D132" t="s">
        <v>37</v>
      </c>
      <c r="E132" t="s">
        <v>140</v>
      </c>
      <c r="F132" s="1">
        <v>45663</v>
      </c>
      <c r="G132">
        <v>1</v>
      </c>
      <c r="H132">
        <v>430751</v>
      </c>
      <c r="I132" t="s">
        <v>10185</v>
      </c>
      <c r="J132">
        <v>40065021</v>
      </c>
      <c r="L132" t="s">
        <v>43</v>
      </c>
      <c r="M132" t="s">
        <v>43</v>
      </c>
      <c r="N132" t="s">
        <v>43</v>
      </c>
      <c r="R132" s="1"/>
      <c r="T132" s="317"/>
      <c r="X132" s="317"/>
    </row>
    <row r="133" spans="1:27">
      <c r="A133">
        <v>131</v>
      </c>
      <c r="B133" t="s">
        <v>370</v>
      </c>
      <c r="C133" t="s">
        <v>10238</v>
      </c>
      <c r="D133" t="s">
        <v>37</v>
      </c>
      <c r="E133" t="s">
        <v>140</v>
      </c>
      <c r="F133" s="1">
        <v>45663</v>
      </c>
      <c r="G133">
        <v>1</v>
      </c>
      <c r="H133">
        <v>430752</v>
      </c>
      <c r="I133" t="s">
        <v>10185</v>
      </c>
      <c r="J133">
        <v>40065023</v>
      </c>
      <c r="L133" t="s">
        <v>43</v>
      </c>
      <c r="M133" t="s">
        <v>43</v>
      </c>
      <c r="N133" t="s">
        <v>43</v>
      </c>
      <c r="R133" s="1"/>
      <c r="T133" s="317"/>
      <c r="X133" s="317"/>
    </row>
    <row r="134" spans="1:27">
      <c r="A134">
        <v>132</v>
      </c>
      <c r="B134" t="s">
        <v>794</v>
      </c>
      <c r="C134" t="s">
        <v>795</v>
      </c>
      <c r="D134" t="s">
        <v>37</v>
      </c>
      <c r="E134" t="s">
        <v>87</v>
      </c>
      <c r="F134" s="1">
        <v>45663</v>
      </c>
      <c r="G134">
        <v>1</v>
      </c>
      <c r="H134">
        <v>430753</v>
      </c>
      <c r="I134" t="s">
        <v>10185</v>
      </c>
      <c r="J134">
        <v>40064734</v>
      </c>
      <c r="L134" t="s">
        <v>43</v>
      </c>
      <c r="M134" t="s">
        <v>43</v>
      </c>
      <c r="N134" t="s">
        <v>43</v>
      </c>
      <c r="R134" s="1"/>
      <c r="T134" s="317"/>
      <c r="X134" s="317"/>
    </row>
    <row r="135" spans="1:27">
      <c r="A135">
        <v>133</v>
      </c>
      <c r="B135" t="s">
        <v>800</v>
      </c>
      <c r="C135" t="s">
        <v>801</v>
      </c>
      <c r="D135" t="s">
        <v>37</v>
      </c>
      <c r="E135" t="s">
        <v>87</v>
      </c>
      <c r="F135" s="1">
        <v>45663</v>
      </c>
      <c r="G135">
        <v>1</v>
      </c>
      <c r="H135">
        <v>430754</v>
      </c>
      <c r="I135" t="s">
        <v>10185</v>
      </c>
      <c r="J135">
        <v>40064735</v>
      </c>
      <c r="L135" t="s">
        <v>43</v>
      </c>
      <c r="M135" t="s">
        <v>43</v>
      </c>
      <c r="N135" t="s">
        <v>43</v>
      </c>
      <c r="R135" s="1"/>
      <c r="T135" s="317"/>
      <c r="X135" s="317"/>
    </row>
    <row r="136" spans="1:27">
      <c r="A136">
        <v>134</v>
      </c>
      <c r="B136" t="s">
        <v>806</v>
      </c>
      <c r="C136" t="s">
        <v>807</v>
      </c>
      <c r="D136" t="s">
        <v>37</v>
      </c>
      <c r="E136" t="s">
        <v>87</v>
      </c>
      <c r="F136" s="1">
        <v>45663</v>
      </c>
      <c r="G136">
        <v>1</v>
      </c>
      <c r="H136">
        <v>430755</v>
      </c>
      <c r="I136" t="s">
        <v>10185</v>
      </c>
      <c r="J136">
        <v>40064736</v>
      </c>
      <c r="L136" t="s">
        <v>43</v>
      </c>
      <c r="M136" t="s">
        <v>43</v>
      </c>
      <c r="N136" t="s">
        <v>43</v>
      </c>
      <c r="R136" s="1"/>
      <c r="T136" s="317"/>
      <c r="X136" s="317"/>
    </row>
    <row r="137" spans="1:27">
      <c r="A137">
        <v>135</v>
      </c>
      <c r="B137" t="s">
        <v>813</v>
      </c>
      <c r="C137" t="s">
        <v>814</v>
      </c>
      <c r="D137" t="s">
        <v>37</v>
      </c>
      <c r="E137" t="s">
        <v>87</v>
      </c>
      <c r="F137" s="1">
        <v>45663</v>
      </c>
      <c r="G137">
        <v>1</v>
      </c>
      <c r="H137">
        <v>430756</v>
      </c>
      <c r="I137" t="s">
        <v>10185</v>
      </c>
      <c r="J137">
        <v>40064737</v>
      </c>
      <c r="L137" t="s">
        <v>43</v>
      </c>
      <c r="M137" t="s">
        <v>43</v>
      </c>
      <c r="N137" t="s">
        <v>43</v>
      </c>
      <c r="R137" s="1"/>
      <c r="T137" s="317"/>
      <c r="X137" s="317"/>
    </row>
    <row r="138" spans="1:27">
      <c r="A138">
        <v>136</v>
      </c>
      <c r="B138" t="s">
        <v>825</v>
      </c>
      <c r="C138" t="s">
        <v>826</v>
      </c>
      <c r="D138" t="s">
        <v>37</v>
      </c>
      <c r="E138" t="s">
        <v>87</v>
      </c>
      <c r="F138" s="1">
        <v>45663</v>
      </c>
      <c r="G138">
        <v>1</v>
      </c>
      <c r="H138">
        <v>430757</v>
      </c>
      <c r="I138" t="s">
        <v>10185</v>
      </c>
      <c r="J138">
        <v>40064738</v>
      </c>
      <c r="L138" t="s">
        <v>43</v>
      </c>
      <c r="M138" t="s">
        <v>43</v>
      </c>
      <c r="N138" t="s">
        <v>43</v>
      </c>
      <c r="R138" s="1"/>
      <c r="T138" s="317"/>
      <c r="X138" s="317"/>
    </row>
    <row r="139" spans="1:27">
      <c r="A139">
        <v>137</v>
      </c>
      <c r="B139" t="s">
        <v>819</v>
      </c>
      <c r="C139" t="s">
        <v>820</v>
      </c>
      <c r="D139" t="s">
        <v>37</v>
      </c>
      <c r="E139" t="s">
        <v>87</v>
      </c>
      <c r="F139" s="1">
        <v>45663</v>
      </c>
      <c r="G139">
        <v>1</v>
      </c>
      <c r="H139">
        <v>430758</v>
      </c>
      <c r="I139" t="s">
        <v>10185</v>
      </c>
      <c r="J139">
        <v>40064934</v>
      </c>
      <c r="L139" t="s">
        <v>43</v>
      </c>
      <c r="M139" t="s">
        <v>43</v>
      </c>
      <c r="N139" t="s">
        <v>43</v>
      </c>
      <c r="R139" s="1"/>
      <c r="T139" s="317"/>
      <c r="X139" s="317"/>
    </row>
    <row r="140" spans="1:27">
      <c r="A140">
        <v>138</v>
      </c>
      <c r="B140" t="s">
        <v>782</v>
      </c>
      <c r="C140" t="s">
        <v>783</v>
      </c>
      <c r="D140" t="s">
        <v>37</v>
      </c>
      <c r="E140" t="s">
        <v>92</v>
      </c>
      <c r="F140" s="1">
        <v>45663</v>
      </c>
      <c r="G140">
        <v>1</v>
      </c>
      <c r="H140">
        <v>430760</v>
      </c>
      <c r="I140" t="s">
        <v>10185</v>
      </c>
      <c r="J140">
        <v>40064955</v>
      </c>
      <c r="L140" t="s">
        <v>43</v>
      </c>
      <c r="M140" t="s">
        <v>43</v>
      </c>
      <c r="N140" t="s">
        <v>43</v>
      </c>
      <c r="R140" s="1"/>
      <c r="T140" s="317"/>
      <c r="X140" s="317"/>
    </row>
    <row r="141" spans="1:27">
      <c r="A141">
        <v>139</v>
      </c>
      <c r="B141" t="s">
        <v>788</v>
      </c>
      <c r="C141" t="s">
        <v>789</v>
      </c>
      <c r="D141" t="s">
        <v>37</v>
      </c>
      <c r="E141" t="s">
        <v>123</v>
      </c>
      <c r="F141" s="1">
        <v>45663</v>
      </c>
      <c r="G141">
        <v>1</v>
      </c>
      <c r="H141">
        <v>430763</v>
      </c>
      <c r="I141" t="s">
        <v>10185</v>
      </c>
      <c r="J141">
        <v>40065078</v>
      </c>
      <c r="L141" t="s">
        <v>43</v>
      </c>
      <c r="M141" t="s">
        <v>43</v>
      </c>
      <c r="N141" t="s">
        <v>43</v>
      </c>
      <c r="R141" s="1"/>
      <c r="T141" s="317"/>
      <c r="X141" s="317"/>
    </row>
    <row r="142" spans="1:27">
      <c r="A142">
        <v>140</v>
      </c>
      <c r="B142" t="s">
        <v>560</v>
      </c>
      <c r="C142" t="s">
        <v>10239</v>
      </c>
      <c r="D142" t="s">
        <v>37</v>
      </c>
      <c r="E142" t="s">
        <v>108</v>
      </c>
      <c r="F142" s="1">
        <v>45667</v>
      </c>
      <c r="G142">
        <v>1</v>
      </c>
      <c r="H142">
        <v>430784</v>
      </c>
      <c r="I142" t="s">
        <v>10185</v>
      </c>
      <c r="J142">
        <v>40065827</v>
      </c>
      <c r="L142" t="s">
        <v>43</v>
      </c>
      <c r="M142" t="s">
        <v>43</v>
      </c>
      <c r="N142" t="s">
        <v>43</v>
      </c>
      <c r="R142" s="1"/>
      <c r="T142" s="317"/>
      <c r="X142" s="317"/>
    </row>
    <row r="143" spans="1:27">
      <c r="A143">
        <v>141</v>
      </c>
      <c r="B143" t="s">
        <v>10240</v>
      </c>
      <c r="C143" t="s">
        <v>10241</v>
      </c>
      <c r="D143" t="s">
        <v>37</v>
      </c>
      <c r="E143" t="s">
        <v>108</v>
      </c>
      <c r="F143" s="1"/>
      <c r="G143" t="s">
        <v>43</v>
      </c>
      <c r="H143">
        <v>430789</v>
      </c>
      <c r="I143" t="s">
        <v>10185</v>
      </c>
      <c r="L143" t="s">
        <v>43</v>
      </c>
      <c r="M143" t="s">
        <v>43</v>
      </c>
      <c r="N143" t="s">
        <v>43</v>
      </c>
      <c r="R143" s="1"/>
      <c r="T143" s="317"/>
      <c r="X143" s="317"/>
      <c r="Z143">
        <v>45947</v>
      </c>
      <c r="AA143">
        <v>45958</v>
      </c>
    </row>
    <row r="144" spans="1:27">
      <c r="A144">
        <v>142</v>
      </c>
      <c r="B144" t="s">
        <v>572</v>
      </c>
      <c r="C144" t="s">
        <v>10242</v>
      </c>
      <c r="D144" t="s">
        <v>37</v>
      </c>
      <c r="E144" t="s">
        <v>108</v>
      </c>
      <c r="F144" s="1">
        <v>45677</v>
      </c>
      <c r="G144">
        <v>1</v>
      </c>
      <c r="H144">
        <v>430805</v>
      </c>
      <c r="I144" t="s">
        <v>10185</v>
      </c>
      <c r="J144">
        <v>40066583</v>
      </c>
      <c r="L144" t="s">
        <v>43</v>
      </c>
      <c r="M144" t="s">
        <v>43</v>
      </c>
      <c r="N144" t="s">
        <v>43</v>
      </c>
      <c r="R144" s="1"/>
      <c r="T144" s="317"/>
      <c r="X144" s="317"/>
    </row>
    <row r="145" spans="1:27">
      <c r="A145">
        <v>143</v>
      </c>
      <c r="B145" t="s">
        <v>563</v>
      </c>
      <c r="C145" t="s">
        <v>283</v>
      </c>
      <c r="D145" t="s">
        <v>37</v>
      </c>
      <c r="E145" t="s">
        <v>92</v>
      </c>
      <c r="F145" s="1">
        <v>45680</v>
      </c>
      <c r="G145">
        <v>1</v>
      </c>
      <c r="H145">
        <v>430813</v>
      </c>
      <c r="I145" t="s">
        <v>10185</v>
      </c>
      <c r="J145">
        <v>40066902</v>
      </c>
      <c r="L145" t="s">
        <v>43</v>
      </c>
      <c r="M145" t="s">
        <v>43</v>
      </c>
      <c r="N145" t="s">
        <v>43</v>
      </c>
      <c r="R145" s="1"/>
      <c r="T145" s="317"/>
      <c r="X145" s="317"/>
    </row>
    <row r="146" spans="1:27">
      <c r="A146">
        <v>144</v>
      </c>
      <c r="B146" t="s">
        <v>523</v>
      </c>
      <c r="C146" t="s">
        <v>524</v>
      </c>
      <c r="D146" t="s">
        <v>37</v>
      </c>
      <c r="E146" t="s">
        <v>92</v>
      </c>
      <c r="F146" s="1">
        <v>45680</v>
      </c>
      <c r="G146">
        <v>1</v>
      </c>
      <c r="H146">
        <v>430814</v>
      </c>
      <c r="I146" t="s">
        <v>10185</v>
      </c>
      <c r="J146">
        <v>40066905</v>
      </c>
      <c r="L146" t="s">
        <v>43</v>
      </c>
      <c r="M146" t="s">
        <v>43</v>
      </c>
      <c r="N146" t="s">
        <v>43</v>
      </c>
      <c r="R146" s="1"/>
      <c r="T146" s="317"/>
      <c r="X146" s="317"/>
    </row>
    <row r="147" spans="1:27">
      <c r="A147">
        <v>145</v>
      </c>
      <c r="B147" t="s">
        <v>526</v>
      </c>
      <c r="C147" t="s">
        <v>527</v>
      </c>
      <c r="D147" t="s">
        <v>37</v>
      </c>
      <c r="E147" t="s">
        <v>92</v>
      </c>
      <c r="F147" s="1">
        <v>45680</v>
      </c>
      <c r="G147">
        <v>1</v>
      </c>
      <c r="H147">
        <v>430815</v>
      </c>
      <c r="I147" t="s">
        <v>10185</v>
      </c>
      <c r="J147">
        <v>40066907</v>
      </c>
      <c r="L147" t="s">
        <v>43</v>
      </c>
      <c r="M147" t="s">
        <v>43</v>
      </c>
      <c r="N147" t="s">
        <v>43</v>
      </c>
      <c r="R147" s="1"/>
      <c r="T147" s="317"/>
      <c r="X147" s="317"/>
    </row>
    <row r="148" spans="1:27">
      <c r="A148">
        <v>146</v>
      </c>
      <c r="B148" t="s">
        <v>529</v>
      </c>
      <c r="C148" t="s">
        <v>530</v>
      </c>
      <c r="D148" t="s">
        <v>37</v>
      </c>
      <c r="E148" t="s">
        <v>92</v>
      </c>
      <c r="F148" s="1">
        <v>45680</v>
      </c>
      <c r="G148">
        <v>1</v>
      </c>
      <c r="H148">
        <v>430816</v>
      </c>
      <c r="I148" t="s">
        <v>10185</v>
      </c>
      <c r="J148">
        <v>40067274</v>
      </c>
      <c r="L148" t="s">
        <v>43</v>
      </c>
      <c r="M148" t="s">
        <v>43</v>
      </c>
      <c r="N148" t="s">
        <v>43</v>
      </c>
      <c r="R148" s="1"/>
      <c r="T148" s="317"/>
      <c r="X148" s="317"/>
    </row>
    <row r="149" spans="1:27">
      <c r="A149">
        <v>147</v>
      </c>
      <c r="B149" t="s">
        <v>532</v>
      </c>
      <c r="C149" t="s">
        <v>533</v>
      </c>
      <c r="D149" t="s">
        <v>37</v>
      </c>
      <c r="E149" t="s">
        <v>92</v>
      </c>
      <c r="F149" s="1">
        <v>45680</v>
      </c>
      <c r="G149">
        <v>1</v>
      </c>
      <c r="H149">
        <v>430817</v>
      </c>
      <c r="I149" t="s">
        <v>10185</v>
      </c>
      <c r="J149">
        <v>40067276</v>
      </c>
      <c r="L149" t="s">
        <v>43</v>
      </c>
      <c r="M149" t="s">
        <v>43</v>
      </c>
      <c r="N149" t="s">
        <v>43</v>
      </c>
      <c r="R149" s="1"/>
      <c r="T149" s="317"/>
      <c r="X149" s="317"/>
    </row>
    <row r="150" spans="1:27">
      <c r="A150">
        <v>148</v>
      </c>
      <c r="B150" t="s">
        <v>536</v>
      </c>
      <c r="C150" t="s">
        <v>537</v>
      </c>
      <c r="D150" t="s">
        <v>37</v>
      </c>
      <c r="E150" t="s">
        <v>92</v>
      </c>
      <c r="F150" s="1">
        <v>45680</v>
      </c>
      <c r="G150">
        <v>1</v>
      </c>
      <c r="H150">
        <v>430818</v>
      </c>
      <c r="I150" t="s">
        <v>10185</v>
      </c>
      <c r="J150">
        <v>40067277</v>
      </c>
      <c r="L150" t="s">
        <v>43</v>
      </c>
      <c r="M150" t="s">
        <v>43</v>
      </c>
      <c r="N150" t="s">
        <v>43</v>
      </c>
      <c r="R150" s="1"/>
      <c r="T150" s="317"/>
      <c r="X150" s="317"/>
    </row>
    <row r="151" spans="1:27">
      <c r="A151">
        <v>149</v>
      </c>
      <c r="B151" t="s">
        <v>10243</v>
      </c>
      <c r="C151" t="s">
        <v>10244</v>
      </c>
      <c r="D151" t="s">
        <v>37</v>
      </c>
      <c r="E151" t="s">
        <v>123</v>
      </c>
      <c r="F151" s="1"/>
      <c r="G151" t="s">
        <v>43</v>
      </c>
      <c r="H151">
        <v>430844</v>
      </c>
      <c r="I151" t="s">
        <v>10185</v>
      </c>
      <c r="L151" t="s">
        <v>43</v>
      </c>
      <c r="M151" t="s">
        <v>43</v>
      </c>
      <c r="N151" t="s">
        <v>43</v>
      </c>
      <c r="R151" s="1"/>
      <c r="T151" s="317"/>
      <c r="X151" s="317"/>
      <c r="Z151">
        <v>45806</v>
      </c>
      <c r="AA151">
        <v>45812</v>
      </c>
    </row>
    <row r="152" spans="1:27">
      <c r="A152">
        <v>150</v>
      </c>
      <c r="B152" t="s">
        <v>539</v>
      </c>
      <c r="C152" t="s">
        <v>540</v>
      </c>
      <c r="D152" t="s">
        <v>37</v>
      </c>
      <c r="E152" t="s">
        <v>92</v>
      </c>
      <c r="F152" s="1">
        <v>45691</v>
      </c>
      <c r="G152">
        <v>2</v>
      </c>
      <c r="H152">
        <v>430855</v>
      </c>
      <c r="I152" t="s">
        <v>10185</v>
      </c>
      <c r="J152">
        <v>40068519</v>
      </c>
      <c r="L152" t="s">
        <v>43</v>
      </c>
      <c r="M152" t="s">
        <v>43</v>
      </c>
      <c r="N152" t="s">
        <v>43</v>
      </c>
      <c r="R152" s="1"/>
      <c r="T152" s="317"/>
      <c r="X152" s="317"/>
    </row>
    <row r="153" spans="1:27">
      <c r="A153">
        <v>151</v>
      </c>
      <c r="B153" t="s">
        <v>542</v>
      </c>
      <c r="C153" t="s">
        <v>543</v>
      </c>
      <c r="D153" t="s">
        <v>37</v>
      </c>
      <c r="E153" t="s">
        <v>92</v>
      </c>
      <c r="F153" s="1">
        <v>45691</v>
      </c>
      <c r="G153">
        <v>2</v>
      </c>
      <c r="H153">
        <v>430856</v>
      </c>
      <c r="I153" t="s">
        <v>10185</v>
      </c>
      <c r="J153">
        <v>40068521</v>
      </c>
      <c r="L153" t="s">
        <v>43</v>
      </c>
      <c r="M153" t="s">
        <v>43</v>
      </c>
      <c r="N153" t="s">
        <v>43</v>
      </c>
      <c r="R153" s="1"/>
      <c r="T153" s="317"/>
      <c r="X153" s="317"/>
    </row>
    <row r="154" spans="1:27">
      <c r="A154">
        <v>152</v>
      </c>
      <c r="B154" t="s">
        <v>545</v>
      </c>
      <c r="C154" t="s">
        <v>546</v>
      </c>
      <c r="D154" t="s">
        <v>37</v>
      </c>
      <c r="E154" t="s">
        <v>92</v>
      </c>
      <c r="F154" s="1">
        <v>45691</v>
      </c>
      <c r="G154">
        <v>2</v>
      </c>
      <c r="H154">
        <v>430857</v>
      </c>
      <c r="I154" t="s">
        <v>10185</v>
      </c>
      <c r="J154">
        <v>40068524</v>
      </c>
      <c r="L154" t="s">
        <v>43</v>
      </c>
      <c r="N154" t="s">
        <v>43</v>
      </c>
      <c r="R154" s="1"/>
      <c r="T154" s="317"/>
      <c r="X154" s="317"/>
    </row>
    <row r="155" spans="1:27">
      <c r="A155">
        <v>153</v>
      </c>
      <c r="B155" t="s">
        <v>548</v>
      </c>
      <c r="C155" t="s">
        <v>549</v>
      </c>
      <c r="D155" t="s">
        <v>37</v>
      </c>
      <c r="E155" t="s">
        <v>92</v>
      </c>
      <c r="F155" s="1">
        <v>45691</v>
      </c>
      <c r="G155">
        <v>2</v>
      </c>
      <c r="H155">
        <v>430858</v>
      </c>
      <c r="I155" t="s">
        <v>10185</v>
      </c>
      <c r="J155">
        <v>40068532</v>
      </c>
      <c r="L155" t="s">
        <v>43</v>
      </c>
      <c r="M155" t="s">
        <v>43</v>
      </c>
      <c r="N155" t="s">
        <v>43</v>
      </c>
      <c r="R155" s="1"/>
      <c r="T155" s="317"/>
      <c r="X155" s="317"/>
    </row>
    <row r="156" spans="1:27">
      <c r="A156">
        <v>154</v>
      </c>
      <c r="B156" t="s">
        <v>551</v>
      </c>
      <c r="C156" t="s">
        <v>552</v>
      </c>
      <c r="D156" t="s">
        <v>37</v>
      </c>
      <c r="E156" t="s">
        <v>92</v>
      </c>
      <c r="F156" s="1">
        <v>45692</v>
      </c>
      <c r="G156">
        <v>2</v>
      </c>
      <c r="H156">
        <v>430866</v>
      </c>
      <c r="I156" t="s">
        <v>10185</v>
      </c>
      <c r="J156">
        <v>40068651</v>
      </c>
      <c r="K156" t="s">
        <v>267</v>
      </c>
      <c r="L156">
        <v>7</v>
      </c>
      <c r="M156">
        <v>6</v>
      </c>
      <c r="N156">
        <v>7</v>
      </c>
      <c r="R156" s="1">
        <v>45860</v>
      </c>
      <c r="S156">
        <v>7</v>
      </c>
      <c r="T156" s="317">
        <v>95040</v>
      </c>
      <c r="U156">
        <v>25.7</v>
      </c>
      <c r="V156">
        <v>7</v>
      </c>
      <c r="W156">
        <v>40</v>
      </c>
      <c r="X156" s="317">
        <v>177619</v>
      </c>
    </row>
    <row r="157" spans="1:27">
      <c r="A157">
        <v>155</v>
      </c>
      <c r="B157" t="s">
        <v>554</v>
      </c>
      <c r="C157" t="s">
        <v>555</v>
      </c>
      <c r="D157" t="s">
        <v>37</v>
      </c>
      <c r="E157" t="s">
        <v>92</v>
      </c>
      <c r="F157" s="1">
        <v>45692</v>
      </c>
      <c r="G157">
        <v>2</v>
      </c>
      <c r="H157">
        <v>430867</v>
      </c>
      <c r="I157" t="s">
        <v>10185</v>
      </c>
      <c r="J157">
        <v>40068652</v>
      </c>
      <c r="K157" t="s">
        <v>267</v>
      </c>
      <c r="L157">
        <v>8</v>
      </c>
      <c r="M157">
        <v>6</v>
      </c>
      <c r="N157">
        <v>8</v>
      </c>
      <c r="R157" s="1">
        <v>45891</v>
      </c>
      <c r="S157">
        <v>8</v>
      </c>
      <c r="T157" s="317">
        <v>51210</v>
      </c>
      <c r="U157">
        <v>25.8</v>
      </c>
      <c r="V157">
        <v>8</v>
      </c>
      <c r="W157">
        <v>40</v>
      </c>
      <c r="X157" s="317">
        <v>109337</v>
      </c>
    </row>
    <row r="158" spans="1:27">
      <c r="A158">
        <v>156</v>
      </c>
      <c r="B158" t="s">
        <v>557</v>
      </c>
      <c r="C158" t="s">
        <v>558</v>
      </c>
      <c r="D158" t="s">
        <v>37</v>
      </c>
      <c r="E158" t="s">
        <v>92</v>
      </c>
      <c r="F158" s="1">
        <v>45692</v>
      </c>
      <c r="G158">
        <v>2</v>
      </c>
      <c r="H158">
        <v>430868</v>
      </c>
      <c r="I158" t="s">
        <v>10185</v>
      </c>
      <c r="J158">
        <v>40068653</v>
      </c>
      <c r="K158" t="s">
        <v>267</v>
      </c>
      <c r="L158">
        <v>6</v>
      </c>
      <c r="M158">
        <v>6</v>
      </c>
      <c r="N158">
        <v>6</v>
      </c>
      <c r="R158" s="1">
        <v>45828</v>
      </c>
      <c r="S158">
        <v>6</v>
      </c>
      <c r="T158" s="317">
        <v>49250</v>
      </c>
      <c r="U158">
        <v>25.6</v>
      </c>
      <c r="V158">
        <v>6</v>
      </c>
      <c r="W158">
        <v>40</v>
      </c>
      <c r="X158" s="317">
        <v>105149</v>
      </c>
    </row>
    <row r="159" spans="1:27">
      <c r="A159">
        <v>157</v>
      </c>
      <c r="B159" t="s">
        <v>10245</v>
      </c>
      <c r="C159" t="s">
        <v>10246</v>
      </c>
      <c r="D159" t="s">
        <v>37</v>
      </c>
      <c r="E159" t="s">
        <v>87</v>
      </c>
      <c r="F159" s="1">
        <v>45694</v>
      </c>
      <c r="G159">
        <v>2</v>
      </c>
      <c r="H159">
        <v>430883</v>
      </c>
      <c r="I159" t="s">
        <v>10185</v>
      </c>
      <c r="J159">
        <v>40069084</v>
      </c>
      <c r="K159" t="s">
        <v>267</v>
      </c>
      <c r="L159">
        <v>6</v>
      </c>
      <c r="M159">
        <v>2</v>
      </c>
      <c r="N159">
        <v>6</v>
      </c>
      <c r="R159" s="1">
        <v>45828</v>
      </c>
      <c r="S159">
        <v>6</v>
      </c>
      <c r="T159" s="317">
        <v>47290</v>
      </c>
      <c r="U159">
        <v>25.6</v>
      </c>
      <c r="V159">
        <v>6</v>
      </c>
      <c r="W159">
        <v>40</v>
      </c>
      <c r="X159" s="317">
        <v>100962</v>
      </c>
    </row>
    <row r="160" spans="1:27">
      <c r="A160">
        <v>158</v>
      </c>
      <c r="B160" t="s">
        <v>10247</v>
      </c>
      <c r="C160" t="s">
        <v>10248</v>
      </c>
      <c r="D160" t="s">
        <v>37</v>
      </c>
      <c r="E160" t="s">
        <v>108</v>
      </c>
      <c r="F160" s="1"/>
      <c r="G160" t="s">
        <v>43</v>
      </c>
      <c r="H160">
        <v>430884</v>
      </c>
      <c r="I160" t="s">
        <v>10185</v>
      </c>
      <c r="L160" t="s">
        <v>43</v>
      </c>
      <c r="M160" t="s">
        <v>43</v>
      </c>
      <c r="N160" t="s">
        <v>43</v>
      </c>
      <c r="R160" s="1"/>
      <c r="T160" s="317"/>
      <c r="X160" s="317"/>
      <c r="AA160">
        <v>46006</v>
      </c>
    </row>
    <row r="161" spans="1:27">
      <c r="A161">
        <v>159</v>
      </c>
      <c r="B161" t="s">
        <v>1113</v>
      </c>
      <c r="C161" t="s">
        <v>1114</v>
      </c>
      <c r="D161" t="s">
        <v>37</v>
      </c>
      <c r="E161" t="s">
        <v>146</v>
      </c>
      <c r="F161" s="1">
        <v>45698</v>
      </c>
      <c r="G161">
        <v>2</v>
      </c>
      <c r="H161">
        <v>430886</v>
      </c>
      <c r="I161" t="s">
        <v>10249</v>
      </c>
      <c r="J161">
        <v>40069279</v>
      </c>
      <c r="L161" t="s">
        <v>43</v>
      </c>
      <c r="M161" t="s">
        <v>43</v>
      </c>
      <c r="N161" t="s">
        <v>43</v>
      </c>
      <c r="R161" s="1"/>
      <c r="T161" s="317"/>
      <c r="X161" s="317"/>
    </row>
    <row r="162" spans="1:27">
      <c r="A162">
        <v>160</v>
      </c>
      <c r="B162" t="s">
        <v>904</v>
      </c>
      <c r="C162" t="s">
        <v>905</v>
      </c>
      <c r="D162" t="s">
        <v>37</v>
      </c>
      <c r="E162" t="s">
        <v>146</v>
      </c>
      <c r="F162" s="1">
        <v>45698</v>
      </c>
      <c r="G162">
        <v>2</v>
      </c>
      <c r="H162">
        <v>430887</v>
      </c>
      <c r="I162" t="s">
        <v>10249</v>
      </c>
      <c r="J162">
        <v>40069277</v>
      </c>
      <c r="K162" t="s">
        <v>6518</v>
      </c>
      <c r="L162">
        <v>6</v>
      </c>
      <c r="M162">
        <v>5</v>
      </c>
      <c r="N162">
        <v>6</v>
      </c>
      <c r="R162" s="1">
        <v>45828</v>
      </c>
      <c r="S162">
        <v>6</v>
      </c>
      <c r="T162" s="317">
        <v>256000</v>
      </c>
      <c r="U162">
        <v>25.6</v>
      </c>
      <c r="V162">
        <v>6</v>
      </c>
      <c r="W162">
        <v>40</v>
      </c>
      <c r="X162" s="317">
        <v>618433</v>
      </c>
    </row>
    <row r="163" spans="1:27">
      <c r="A163">
        <v>161</v>
      </c>
      <c r="B163" t="s">
        <v>3459</v>
      </c>
      <c r="C163" t="s">
        <v>10250</v>
      </c>
      <c r="D163" t="s">
        <v>37</v>
      </c>
      <c r="E163" t="s">
        <v>108</v>
      </c>
      <c r="F163" s="1"/>
      <c r="G163" t="s">
        <v>43</v>
      </c>
      <c r="H163">
        <v>430907</v>
      </c>
      <c r="I163" t="s">
        <v>10185</v>
      </c>
      <c r="L163" t="s">
        <v>43</v>
      </c>
      <c r="M163" t="s">
        <v>43</v>
      </c>
      <c r="N163" t="s">
        <v>43</v>
      </c>
      <c r="R163" s="1"/>
      <c r="T163" s="317"/>
      <c r="X163" s="317"/>
    </row>
    <row r="164" spans="1:27">
      <c r="A164">
        <v>162</v>
      </c>
      <c r="B164" t="s">
        <v>590</v>
      </c>
      <c r="C164" t="s">
        <v>591</v>
      </c>
      <c r="D164" t="s">
        <v>37</v>
      </c>
      <c r="E164" t="s">
        <v>108</v>
      </c>
      <c r="F164" s="1">
        <v>45713</v>
      </c>
      <c r="G164">
        <v>2</v>
      </c>
      <c r="H164">
        <v>430937</v>
      </c>
      <c r="I164" t="s">
        <v>10185</v>
      </c>
      <c r="J164">
        <v>40071224</v>
      </c>
      <c r="K164" t="s">
        <v>6518</v>
      </c>
      <c r="L164">
        <v>5</v>
      </c>
      <c r="M164">
        <v>2</v>
      </c>
      <c r="N164">
        <v>5</v>
      </c>
      <c r="P164">
        <v>45827</v>
      </c>
      <c r="R164" s="1">
        <v>25</v>
      </c>
      <c r="S164">
        <v>1</v>
      </c>
      <c r="T164" s="317"/>
      <c r="U164">
        <v>25.6</v>
      </c>
      <c r="V164">
        <v>6</v>
      </c>
      <c r="W164">
        <v>40</v>
      </c>
      <c r="X164" s="317">
        <v>487833</v>
      </c>
    </row>
    <row r="165" spans="1:27">
      <c r="A165">
        <v>163</v>
      </c>
      <c r="B165" t="s">
        <v>10251</v>
      </c>
      <c r="C165" t="s">
        <v>4610</v>
      </c>
      <c r="D165" t="s">
        <v>37</v>
      </c>
      <c r="E165" t="s">
        <v>92</v>
      </c>
      <c r="F165" s="1"/>
      <c r="G165" t="s">
        <v>43</v>
      </c>
      <c r="H165">
        <v>430941</v>
      </c>
      <c r="I165" t="s">
        <v>10185</v>
      </c>
      <c r="L165" t="s">
        <v>43</v>
      </c>
      <c r="M165" t="s">
        <v>43</v>
      </c>
      <c r="N165" t="s">
        <v>43</v>
      </c>
      <c r="R165" s="1"/>
      <c r="T165" s="317"/>
      <c r="X165" s="317"/>
      <c r="Y165">
        <v>45727</v>
      </c>
      <c r="Z165">
        <v>45874</v>
      </c>
      <c r="AA165">
        <v>45894</v>
      </c>
    </row>
    <row r="166" spans="1:27">
      <c r="A166">
        <v>164</v>
      </c>
      <c r="B166" t="s">
        <v>597</v>
      </c>
      <c r="C166" t="s">
        <v>598</v>
      </c>
      <c r="D166" t="s">
        <v>37</v>
      </c>
      <c r="E166" t="s">
        <v>87</v>
      </c>
      <c r="F166" s="1">
        <v>45715</v>
      </c>
      <c r="G166">
        <v>2</v>
      </c>
      <c r="H166">
        <v>430952</v>
      </c>
      <c r="I166" t="s">
        <v>10185</v>
      </c>
      <c r="J166">
        <v>40071621</v>
      </c>
      <c r="K166" t="s">
        <v>267</v>
      </c>
      <c r="L166">
        <v>6</v>
      </c>
      <c r="M166">
        <v>4</v>
      </c>
      <c r="N166">
        <v>6</v>
      </c>
      <c r="R166" s="1">
        <v>45828</v>
      </c>
      <c r="S166">
        <v>6</v>
      </c>
      <c r="T166" s="317">
        <v>45210</v>
      </c>
      <c r="U166">
        <v>25.6</v>
      </c>
      <c r="V166">
        <v>6</v>
      </c>
      <c r="W166">
        <v>40</v>
      </c>
      <c r="X166" s="317">
        <v>96512</v>
      </c>
    </row>
    <row r="167" spans="1:27">
      <c r="A167">
        <v>165</v>
      </c>
      <c r="B167" t="s">
        <v>10252</v>
      </c>
      <c r="C167" t="s">
        <v>10253</v>
      </c>
      <c r="D167" t="s">
        <v>37</v>
      </c>
      <c r="E167" t="s">
        <v>108</v>
      </c>
      <c r="F167" s="1"/>
      <c r="G167" t="s">
        <v>43</v>
      </c>
      <c r="H167">
        <v>430958</v>
      </c>
      <c r="I167" t="s">
        <v>10185</v>
      </c>
      <c r="L167" t="s">
        <v>43</v>
      </c>
      <c r="M167" t="s">
        <v>43</v>
      </c>
      <c r="N167" t="s">
        <v>43</v>
      </c>
      <c r="R167" s="1"/>
      <c r="T167" s="317"/>
      <c r="X167" s="317"/>
    </row>
    <row r="168" spans="1:27">
      <c r="A168">
        <v>166</v>
      </c>
      <c r="B168" t="s">
        <v>10254</v>
      </c>
      <c r="C168" t="s">
        <v>10255</v>
      </c>
      <c r="D168" t="s">
        <v>37</v>
      </c>
      <c r="E168" t="s">
        <v>108</v>
      </c>
      <c r="F168" s="1"/>
      <c r="G168" t="s">
        <v>43</v>
      </c>
      <c r="H168">
        <v>430959</v>
      </c>
      <c r="I168" t="s">
        <v>10185</v>
      </c>
      <c r="L168" t="s">
        <v>43</v>
      </c>
      <c r="M168" t="s">
        <v>43</v>
      </c>
      <c r="N168" t="s">
        <v>43</v>
      </c>
      <c r="R168" s="1"/>
      <c r="T168" s="317"/>
      <c r="X168" s="317"/>
    </row>
    <row r="169" spans="1:27">
      <c r="A169">
        <v>167</v>
      </c>
      <c r="B169" t="s">
        <v>10256</v>
      </c>
      <c r="C169" t="s">
        <v>10255</v>
      </c>
      <c r="D169" t="s">
        <v>37</v>
      </c>
      <c r="E169" t="s">
        <v>108</v>
      </c>
      <c r="F169" s="1"/>
      <c r="G169" t="s">
        <v>43</v>
      </c>
      <c r="H169">
        <v>430960</v>
      </c>
      <c r="I169" t="s">
        <v>10185</v>
      </c>
      <c r="L169" t="s">
        <v>43</v>
      </c>
      <c r="M169" t="s">
        <v>43</v>
      </c>
      <c r="N169" t="s">
        <v>43</v>
      </c>
      <c r="R169" s="1"/>
      <c r="T169" s="317"/>
      <c r="X169" s="317"/>
    </row>
    <row r="170" spans="1:27">
      <c r="A170">
        <v>168</v>
      </c>
      <c r="B170" t="s">
        <v>10257</v>
      </c>
      <c r="C170" t="s">
        <v>10258</v>
      </c>
      <c r="D170" t="s">
        <v>37</v>
      </c>
      <c r="E170" t="s">
        <v>108</v>
      </c>
      <c r="F170" s="1"/>
      <c r="G170" t="s">
        <v>43</v>
      </c>
      <c r="H170">
        <v>430962</v>
      </c>
      <c r="I170" t="s">
        <v>10185</v>
      </c>
      <c r="L170" t="s">
        <v>43</v>
      </c>
      <c r="M170" t="s">
        <v>43</v>
      </c>
      <c r="N170" t="s">
        <v>43</v>
      </c>
      <c r="R170" s="1"/>
      <c r="T170" s="317"/>
      <c r="X170" s="317"/>
    </row>
    <row r="171" spans="1:27">
      <c r="A171">
        <v>169</v>
      </c>
      <c r="B171" t="s">
        <v>10259</v>
      </c>
      <c r="C171" t="s">
        <v>10260</v>
      </c>
      <c r="D171" t="s">
        <v>37</v>
      </c>
      <c r="E171" t="s">
        <v>108</v>
      </c>
      <c r="F171" s="1"/>
      <c r="G171" t="s">
        <v>43</v>
      </c>
      <c r="H171">
        <v>430964</v>
      </c>
      <c r="I171" t="s">
        <v>10185</v>
      </c>
      <c r="L171" t="s">
        <v>43</v>
      </c>
      <c r="M171" t="s">
        <v>43</v>
      </c>
      <c r="N171" t="s">
        <v>43</v>
      </c>
      <c r="R171" s="1"/>
      <c r="T171" s="317"/>
      <c r="X171" s="317"/>
      <c r="Y171">
        <v>45867</v>
      </c>
      <c r="Z171">
        <v>45890</v>
      </c>
    </row>
    <row r="172" spans="1:27">
      <c r="A172">
        <v>170</v>
      </c>
      <c r="B172" t="s">
        <v>10261</v>
      </c>
      <c r="C172" t="s">
        <v>10262</v>
      </c>
      <c r="D172" t="s">
        <v>37</v>
      </c>
      <c r="E172" t="s">
        <v>108</v>
      </c>
      <c r="F172" s="1"/>
      <c r="G172" t="s">
        <v>43</v>
      </c>
      <c r="H172">
        <v>430966</v>
      </c>
      <c r="I172" t="s">
        <v>10185</v>
      </c>
      <c r="L172" t="s">
        <v>43</v>
      </c>
      <c r="M172" t="s">
        <v>43</v>
      </c>
      <c r="N172" t="s">
        <v>43</v>
      </c>
      <c r="R172" s="1"/>
      <c r="T172" s="317"/>
      <c r="X172" s="317"/>
    </row>
    <row r="173" spans="1:27">
      <c r="A173">
        <v>171</v>
      </c>
      <c r="B173" t="s">
        <v>10263</v>
      </c>
      <c r="C173" t="s">
        <v>10264</v>
      </c>
      <c r="D173" t="s">
        <v>37</v>
      </c>
      <c r="E173" t="s">
        <v>108</v>
      </c>
      <c r="F173" s="1"/>
      <c r="G173" t="s">
        <v>43</v>
      </c>
      <c r="H173">
        <v>430967</v>
      </c>
      <c r="I173" t="s">
        <v>10185</v>
      </c>
      <c r="L173" t="s">
        <v>43</v>
      </c>
      <c r="M173" t="s">
        <v>43</v>
      </c>
      <c r="N173" t="s">
        <v>43</v>
      </c>
      <c r="R173" s="1"/>
      <c r="T173" s="317"/>
      <c r="X173" s="317"/>
    </row>
    <row r="174" spans="1:27">
      <c r="A174">
        <v>172</v>
      </c>
      <c r="B174" t="s">
        <v>10265</v>
      </c>
      <c r="C174" t="s">
        <v>10266</v>
      </c>
      <c r="D174" t="s">
        <v>37</v>
      </c>
      <c r="E174" t="s">
        <v>108</v>
      </c>
      <c r="F174" s="1"/>
      <c r="G174" t="s">
        <v>43</v>
      </c>
      <c r="H174">
        <v>430968</v>
      </c>
      <c r="I174" t="s">
        <v>10185</v>
      </c>
      <c r="L174" t="s">
        <v>43</v>
      </c>
      <c r="M174" t="s">
        <v>43</v>
      </c>
      <c r="N174" t="s">
        <v>43</v>
      </c>
      <c r="R174" s="1"/>
      <c r="T174" s="317"/>
      <c r="X174" s="317"/>
    </row>
    <row r="175" spans="1:27">
      <c r="A175">
        <v>173</v>
      </c>
      <c r="B175" t="s">
        <v>10267</v>
      </c>
      <c r="C175" t="s">
        <v>10268</v>
      </c>
      <c r="D175" t="s">
        <v>37</v>
      </c>
      <c r="E175" t="s">
        <v>108</v>
      </c>
      <c r="F175" s="1"/>
      <c r="G175" t="s">
        <v>43</v>
      </c>
      <c r="H175">
        <v>430969</v>
      </c>
      <c r="I175" t="s">
        <v>10185</v>
      </c>
      <c r="L175" t="s">
        <v>43</v>
      </c>
      <c r="M175" t="s">
        <v>43</v>
      </c>
      <c r="N175" t="s">
        <v>43</v>
      </c>
      <c r="R175" s="1"/>
      <c r="T175" s="317"/>
      <c r="X175" s="317"/>
    </row>
    <row r="176" spans="1:27">
      <c r="A176">
        <v>174</v>
      </c>
      <c r="B176" t="s">
        <v>10269</v>
      </c>
      <c r="C176" t="s">
        <v>10270</v>
      </c>
      <c r="D176" t="s">
        <v>37</v>
      </c>
      <c r="E176" t="s">
        <v>108</v>
      </c>
      <c r="F176" s="1"/>
      <c r="G176" t="s">
        <v>43</v>
      </c>
      <c r="H176">
        <v>430970</v>
      </c>
      <c r="I176" t="s">
        <v>10185</v>
      </c>
      <c r="L176" t="s">
        <v>43</v>
      </c>
      <c r="M176" t="s">
        <v>43</v>
      </c>
      <c r="N176" t="s">
        <v>43</v>
      </c>
      <c r="R176" s="1"/>
      <c r="T176" s="317"/>
      <c r="X176" s="317"/>
    </row>
    <row r="177" spans="1:27">
      <c r="A177">
        <v>175</v>
      </c>
      <c r="B177" t="s">
        <v>10271</v>
      </c>
      <c r="C177" t="s">
        <v>10272</v>
      </c>
      <c r="D177" t="s">
        <v>37</v>
      </c>
      <c r="E177" t="s">
        <v>108</v>
      </c>
      <c r="F177" s="1"/>
      <c r="G177" t="s">
        <v>43</v>
      </c>
      <c r="H177">
        <v>430971</v>
      </c>
      <c r="I177" t="s">
        <v>10185</v>
      </c>
      <c r="L177" t="s">
        <v>43</v>
      </c>
      <c r="M177" t="s">
        <v>43</v>
      </c>
      <c r="N177" t="s">
        <v>43</v>
      </c>
      <c r="R177" s="1"/>
      <c r="T177" s="317"/>
      <c r="X177" s="317"/>
    </row>
    <row r="178" spans="1:27">
      <c r="A178">
        <v>176</v>
      </c>
      <c r="B178" t="s">
        <v>10273</v>
      </c>
      <c r="C178" t="s">
        <v>10274</v>
      </c>
      <c r="D178" t="s">
        <v>37</v>
      </c>
      <c r="E178" t="s">
        <v>108</v>
      </c>
      <c r="F178" s="1"/>
      <c r="G178" t="s">
        <v>43</v>
      </c>
      <c r="H178">
        <v>430972</v>
      </c>
      <c r="I178" t="s">
        <v>10185</v>
      </c>
      <c r="L178" t="s">
        <v>43</v>
      </c>
      <c r="M178" t="s">
        <v>43</v>
      </c>
      <c r="N178" t="s">
        <v>43</v>
      </c>
      <c r="R178" s="1"/>
      <c r="T178" s="317"/>
      <c r="X178" s="317"/>
    </row>
    <row r="179" spans="1:27">
      <c r="A179">
        <v>177</v>
      </c>
      <c r="B179" t="s">
        <v>10275</v>
      </c>
      <c r="C179" t="s">
        <v>10276</v>
      </c>
      <c r="D179" t="s">
        <v>37</v>
      </c>
      <c r="E179" t="s">
        <v>108</v>
      </c>
      <c r="F179" s="1"/>
      <c r="G179" t="s">
        <v>43</v>
      </c>
      <c r="H179">
        <v>430973</v>
      </c>
      <c r="I179" t="s">
        <v>10185</v>
      </c>
      <c r="L179" t="s">
        <v>43</v>
      </c>
      <c r="M179" t="s">
        <v>43</v>
      </c>
      <c r="N179" t="s">
        <v>43</v>
      </c>
      <c r="R179" s="1"/>
      <c r="T179" s="317"/>
      <c r="X179" s="317"/>
    </row>
    <row r="180" spans="1:27">
      <c r="A180">
        <v>178</v>
      </c>
      <c r="B180" t="s">
        <v>10277</v>
      </c>
      <c r="C180" t="s">
        <v>10278</v>
      </c>
      <c r="D180" t="s">
        <v>37</v>
      </c>
      <c r="E180" t="s">
        <v>108</v>
      </c>
      <c r="F180" s="1"/>
      <c r="G180" t="s">
        <v>43</v>
      </c>
      <c r="H180">
        <v>430974</v>
      </c>
      <c r="I180" t="s">
        <v>10185</v>
      </c>
      <c r="L180" t="s">
        <v>43</v>
      </c>
      <c r="M180" t="s">
        <v>43</v>
      </c>
      <c r="N180" t="s">
        <v>43</v>
      </c>
      <c r="R180" s="1"/>
      <c r="T180" s="317"/>
      <c r="X180" s="317"/>
    </row>
    <row r="181" spans="1:27">
      <c r="A181">
        <v>179</v>
      </c>
      <c r="B181" t="s">
        <v>10279</v>
      </c>
      <c r="C181" t="s">
        <v>10280</v>
      </c>
      <c r="D181" t="s">
        <v>37</v>
      </c>
      <c r="E181" t="s">
        <v>108</v>
      </c>
      <c r="F181" s="1"/>
      <c r="G181" t="s">
        <v>43</v>
      </c>
      <c r="H181">
        <v>430975</v>
      </c>
      <c r="I181" t="s">
        <v>10185</v>
      </c>
      <c r="L181" t="s">
        <v>43</v>
      </c>
      <c r="M181" t="s">
        <v>43</v>
      </c>
      <c r="N181" t="s">
        <v>43</v>
      </c>
      <c r="R181" s="1"/>
      <c r="T181" s="317"/>
      <c r="X181" s="317"/>
    </row>
    <row r="182" spans="1:27">
      <c r="A182">
        <v>180</v>
      </c>
      <c r="B182" t="s">
        <v>10281</v>
      </c>
      <c r="C182" t="s">
        <v>10282</v>
      </c>
      <c r="D182" t="s">
        <v>37</v>
      </c>
      <c r="E182" t="s">
        <v>108</v>
      </c>
      <c r="F182" s="1"/>
      <c r="G182" t="s">
        <v>43</v>
      </c>
      <c r="H182">
        <v>430976</v>
      </c>
      <c r="I182" t="s">
        <v>10185</v>
      </c>
      <c r="L182" t="s">
        <v>43</v>
      </c>
      <c r="M182" t="s">
        <v>43</v>
      </c>
      <c r="N182" t="s">
        <v>43</v>
      </c>
      <c r="R182" s="1"/>
      <c r="T182" s="317"/>
      <c r="X182" s="317"/>
    </row>
    <row r="183" spans="1:27">
      <c r="A183">
        <v>181</v>
      </c>
      <c r="B183" t="s">
        <v>10283</v>
      </c>
      <c r="C183" t="s">
        <v>10284</v>
      </c>
      <c r="D183" t="s">
        <v>37</v>
      </c>
      <c r="E183" t="s">
        <v>108</v>
      </c>
      <c r="F183" s="1"/>
      <c r="G183" t="s">
        <v>43</v>
      </c>
      <c r="H183">
        <v>430977</v>
      </c>
      <c r="I183" t="s">
        <v>10185</v>
      </c>
      <c r="L183" t="s">
        <v>43</v>
      </c>
      <c r="M183" t="s">
        <v>43</v>
      </c>
      <c r="N183" t="s">
        <v>43</v>
      </c>
      <c r="R183" s="1"/>
      <c r="T183" s="317"/>
      <c r="X183" s="317"/>
    </row>
    <row r="184" spans="1:27">
      <c r="A184">
        <v>182</v>
      </c>
      <c r="B184" t="s">
        <v>10285</v>
      </c>
      <c r="C184" t="s">
        <v>10286</v>
      </c>
      <c r="D184" t="s">
        <v>37</v>
      </c>
      <c r="E184" t="s">
        <v>108</v>
      </c>
      <c r="F184" s="1"/>
      <c r="G184" t="s">
        <v>43</v>
      </c>
      <c r="H184">
        <v>430978</v>
      </c>
      <c r="I184" t="s">
        <v>10185</v>
      </c>
      <c r="L184" t="s">
        <v>43</v>
      </c>
      <c r="M184" t="s">
        <v>43</v>
      </c>
      <c r="N184" t="s">
        <v>43</v>
      </c>
      <c r="R184" s="1"/>
      <c r="T184" s="317"/>
      <c r="X184" s="317"/>
    </row>
    <row r="185" spans="1:27">
      <c r="A185">
        <v>183</v>
      </c>
      <c r="B185" t="s">
        <v>10287</v>
      </c>
      <c r="C185" t="s">
        <v>10288</v>
      </c>
      <c r="D185" t="s">
        <v>37</v>
      </c>
      <c r="E185" t="s">
        <v>108</v>
      </c>
      <c r="F185" s="1"/>
      <c r="G185" t="s">
        <v>43</v>
      </c>
      <c r="H185">
        <v>430980</v>
      </c>
      <c r="I185" t="s">
        <v>10185</v>
      </c>
      <c r="L185" t="s">
        <v>43</v>
      </c>
      <c r="M185" t="s">
        <v>43</v>
      </c>
      <c r="N185" t="s">
        <v>43</v>
      </c>
      <c r="R185" s="1"/>
      <c r="T185" s="317"/>
      <c r="X185" s="317"/>
    </row>
    <row r="186" spans="1:27">
      <c r="A186">
        <v>184</v>
      </c>
      <c r="B186" t="s">
        <v>10289</v>
      </c>
      <c r="C186" t="s">
        <v>10290</v>
      </c>
      <c r="D186" t="s">
        <v>37</v>
      </c>
      <c r="E186" t="s">
        <v>108</v>
      </c>
      <c r="F186" s="1"/>
      <c r="G186" t="s">
        <v>43</v>
      </c>
      <c r="H186">
        <v>430981</v>
      </c>
      <c r="I186" t="s">
        <v>10185</v>
      </c>
      <c r="L186" t="s">
        <v>43</v>
      </c>
      <c r="M186" t="s">
        <v>43</v>
      </c>
      <c r="N186" t="s">
        <v>43</v>
      </c>
      <c r="R186" s="1"/>
      <c r="T186" s="317"/>
      <c r="X186" s="317"/>
      <c r="Z186">
        <v>45908</v>
      </c>
      <c r="AA186">
        <v>45909</v>
      </c>
    </row>
    <row r="187" spans="1:27">
      <c r="A187">
        <v>185</v>
      </c>
      <c r="B187" t="s">
        <v>10291</v>
      </c>
      <c r="C187" t="s">
        <v>10292</v>
      </c>
      <c r="D187" t="s">
        <v>37</v>
      </c>
      <c r="E187" t="s">
        <v>108</v>
      </c>
      <c r="F187" s="1"/>
      <c r="G187" t="s">
        <v>43</v>
      </c>
      <c r="H187">
        <v>430982</v>
      </c>
      <c r="I187" t="s">
        <v>10185</v>
      </c>
      <c r="L187" t="s">
        <v>43</v>
      </c>
      <c r="M187" t="s">
        <v>43</v>
      </c>
      <c r="N187" t="s">
        <v>43</v>
      </c>
      <c r="R187" s="1"/>
      <c r="T187" s="317"/>
      <c r="X187" s="317"/>
    </row>
    <row r="188" spans="1:27">
      <c r="A188">
        <v>186</v>
      </c>
      <c r="B188" t="s">
        <v>10293</v>
      </c>
      <c r="C188" t="s">
        <v>10294</v>
      </c>
      <c r="D188" t="s">
        <v>37</v>
      </c>
      <c r="E188" t="s">
        <v>108</v>
      </c>
      <c r="F188" s="1"/>
      <c r="G188" t="s">
        <v>43</v>
      </c>
      <c r="H188">
        <v>430983</v>
      </c>
      <c r="I188" t="s">
        <v>10185</v>
      </c>
      <c r="L188" t="s">
        <v>43</v>
      </c>
      <c r="M188" t="s">
        <v>43</v>
      </c>
      <c r="N188" t="s">
        <v>43</v>
      </c>
      <c r="R188" s="1"/>
      <c r="T188" s="317"/>
      <c r="X188" s="317"/>
    </row>
    <row r="189" spans="1:27">
      <c r="A189">
        <v>187</v>
      </c>
      <c r="B189" t="s">
        <v>10295</v>
      </c>
      <c r="C189" t="s">
        <v>218</v>
      </c>
      <c r="D189" t="s">
        <v>37</v>
      </c>
      <c r="E189" t="s">
        <v>108</v>
      </c>
      <c r="F189" s="1"/>
      <c r="G189" t="s">
        <v>43</v>
      </c>
      <c r="H189">
        <v>430985</v>
      </c>
      <c r="I189" t="s">
        <v>10185</v>
      </c>
      <c r="L189" t="s">
        <v>43</v>
      </c>
      <c r="M189" t="s">
        <v>43</v>
      </c>
      <c r="N189" t="s">
        <v>43</v>
      </c>
      <c r="R189" s="1"/>
      <c r="T189" s="317"/>
      <c r="X189" s="317"/>
    </row>
    <row r="190" spans="1:27">
      <c r="A190">
        <v>188</v>
      </c>
      <c r="B190" t="s">
        <v>10296</v>
      </c>
      <c r="C190" t="s">
        <v>10297</v>
      </c>
      <c r="D190" t="s">
        <v>37</v>
      </c>
      <c r="E190" t="s">
        <v>108</v>
      </c>
      <c r="F190" s="1"/>
      <c r="G190" t="s">
        <v>43</v>
      </c>
      <c r="H190">
        <v>430986</v>
      </c>
      <c r="I190" t="s">
        <v>10185</v>
      </c>
      <c r="L190" t="s">
        <v>43</v>
      </c>
      <c r="M190" t="s">
        <v>43</v>
      </c>
      <c r="N190" t="s">
        <v>43</v>
      </c>
      <c r="R190" s="1"/>
      <c r="T190" s="317"/>
      <c r="X190" s="317"/>
    </row>
    <row r="191" spans="1:27">
      <c r="A191">
        <v>189</v>
      </c>
      <c r="B191" t="s">
        <v>10298</v>
      </c>
      <c r="C191" t="s">
        <v>10299</v>
      </c>
      <c r="D191" t="s">
        <v>37</v>
      </c>
      <c r="E191" t="s">
        <v>108</v>
      </c>
      <c r="F191" s="1"/>
      <c r="G191" t="s">
        <v>43</v>
      </c>
      <c r="H191">
        <v>430992</v>
      </c>
      <c r="I191" t="s">
        <v>10185</v>
      </c>
      <c r="L191" t="s">
        <v>43</v>
      </c>
      <c r="M191" t="s">
        <v>43</v>
      </c>
      <c r="N191" t="s">
        <v>43</v>
      </c>
      <c r="R191" s="1"/>
      <c r="T191" s="317"/>
      <c r="X191" s="317"/>
    </row>
    <row r="192" spans="1:27">
      <c r="A192">
        <v>190</v>
      </c>
      <c r="B192" t="s">
        <v>606</v>
      </c>
      <c r="C192" t="s">
        <v>607</v>
      </c>
      <c r="D192" t="s">
        <v>37</v>
      </c>
      <c r="E192" t="s">
        <v>60</v>
      </c>
      <c r="F192" s="1">
        <v>45720</v>
      </c>
      <c r="G192">
        <v>3</v>
      </c>
      <c r="H192">
        <v>430996</v>
      </c>
      <c r="I192" t="s">
        <v>10185</v>
      </c>
      <c r="J192">
        <v>40072179</v>
      </c>
      <c r="L192" t="s">
        <v>43</v>
      </c>
      <c r="M192" t="s">
        <v>43</v>
      </c>
      <c r="N192" t="s">
        <v>43</v>
      </c>
      <c r="R192" s="1"/>
      <c r="T192" s="317"/>
      <c r="X192" s="317"/>
    </row>
    <row r="193" spans="1:27">
      <c r="A193">
        <v>191</v>
      </c>
      <c r="B193" t="s">
        <v>10300</v>
      </c>
      <c r="C193" t="s">
        <v>10301</v>
      </c>
      <c r="D193" t="s">
        <v>37</v>
      </c>
      <c r="E193" t="s">
        <v>87</v>
      </c>
      <c r="F193" s="1">
        <v>45720</v>
      </c>
      <c r="G193">
        <v>3</v>
      </c>
      <c r="H193">
        <v>430997</v>
      </c>
      <c r="I193" t="s">
        <v>10185</v>
      </c>
      <c r="J193">
        <v>40072272</v>
      </c>
      <c r="K193" t="s">
        <v>267</v>
      </c>
      <c r="L193">
        <v>6</v>
      </c>
      <c r="M193">
        <v>3</v>
      </c>
      <c r="N193">
        <v>5</v>
      </c>
      <c r="P193">
        <v>45813</v>
      </c>
      <c r="R193" s="1">
        <v>45828</v>
      </c>
      <c r="S193">
        <v>6</v>
      </c>
      <c r="T193" s="317">
        <v>133590</v>
      </c>
      <c r="U193">
        <v>25.6</v>
      </c>
      <c r="V193">
        <v>6</v>
      </c>
      <c r="W193">
        <v>40</v>
      </c>
      <c r="X193" s="317">
        <v>249878</v>
      </c>
    </row>
    <row r="194" spans="1:27">
      <c r="A194">
        <v>192</v>
      </c>
      <c r="B194" t="s">
        <v>10302</v>
      </c>
      <c r="C194" t="s">
        <v>1610</v>
      </c>
      <c r="D194" t="s">
        <v>37</v>
      </c>
      <c r="E194" t="s">
        <v>92</v>
      </c>
      <c r="F194" s="1"/>
      <c r="G194" t="s">
        <v>43</v>
      </c>
      <c r="H194">
        <v>430998</v>
      </c>
      <c r="I194" t="s">
        <v>10185</v>
      </c>
      <c r="L194" t="s">
        <v>43</v>
      </c>
      <c r="M194" t="s">
        <v>43</v>
      </c>
      <c r="N194" t="s">
        <v>43</v>
      </c>
      <c r="R194" s="1"/>
      <c r="T194" s="317"/>
      <c r="X194" s="317"/>
      <c r="Y194">
        <v>45728</v>
      </c>
      <c r="Z194">
        <v>45803</v>
      </c>
      <c r="AA194">
        <v>45810</v>
      </c>
    </row>
    <row r="195" spans="1:27">
      <c r="A195">
        <v>193</v>
      </c>
      <c r="B195" t="s">
        <v>10303</v>
      </c>
      <c r="C195" t="s">
        <v>10304</v>
      </c>
      <c r="D195" t="s">
        <v>37</v>
      </c>
      <c r="E195" t="s">
        <v>108</v>
      </c>
      <c r="F195" s="1"/>
      <c r="G195" t="s">
        <v>43</v>
      </c>
      <c r="H195">
        <v>431000</v>
      </c>
      <c r="I195" t="s">
        <v>10185</v>
      </c>
      <c r="L195" t="s">
        <v>43</v>
      </c>
      <c r="M195" t="s">
        <v>43</v>
      </c>
      <c r="N195" t="s">
        <v>43</v>
      </c>
      <c r="R195" s="1"/>
      <c r="T195" s="317"/>
      <c r="X195" s="317"/>
    </row>
    <row r="196" spans="1:27">
      <c r="A196">
        <v>194</v>
      </c>
      <c r="B196" t="s">
        <v>10305</v>
      </c>
      <c r="C196" t="s">
        <v>161</v>
      </c>
      <c r="D196" t="s">
        <v>37</v>
      </c>
      <c r="E196" t="s">
        <v>108</v>
      </c>
      <c r="F196" s="1"/>
      <c r="G196" t="s">
        <v>43</v>
      </c>
      <c r="H196">
        <v>431009</v>
      </c>
      <c r="I196" t="s">
        <v>10185</v>
      </c>
      <c r="L196" t="s">
        <v>43</v>
      </c>
      <c r="M196" t="s">
        <v>43</v>
      </c>
      <c r="N196" t="s">
        <v>43</v>
      </c>
      <c r="R196" s="1"/>
      <c r="T196" s="317"/>
      <c r="X196" s="317"/>
    </row>
    <row r="197" spans="1:27">
      <c r="A197">
        <v>195</v>
      </c>
      <c r="B197" t="s">
        <v>1484</v>
      </c>
      <c r="C197" t="s">
        <v>10306</v>
      </c>
      <c r="D197" t="s">
        <v>37</v>
      </c>
      <c r="E197" t="s">
        <v>108</v>
      </c>
      <c r="F197" s="1">
        <v>45723</v>
      </c>
      <c r="G197">
        <v>3</v>
      </c>
      <c r="H197">
        <v>431012</v>
      </c>
      <c r="I197" t="s">
        <v>10185</v>
      </c>
      <c r="J197">
        <v>40072760</v>
      </c>
      <c r="K197" t="s">
        <v>6518</v>
      </c>
      <c r="L197">
        <v>8</v>
      </c>
      <c r="M197">
        <v>4</v>
      </c>
      <c r="N197">
        <v>8</v>
      </c>
      <c r="R197" s="1">
        <v>45890</v>
      </c>
      <c r="S197">
        <v>8</v>
      </c>
      <c r="T197" s="317">
        <v>83990</v>
      </c>
      <c r="U197">
        <v>25.8</v>
      </c>
      <c r="V197">
        <v>8</v>
      </c>
      <c r="W197">
        <v>40</v>
      </c>
      <c r="X197" s="317">
        <v>179420</v>
      </c>
    </row>
    <row r="198" spans="1:27">
      <c r="A198">
        <v>196</v>
      </c>
      <c r="B198" t="s">
        <v>10307</v>
      </c>
      <c r="C198" t="s">
        <v>10308</v>
      </c>
      <c r="D198" t="s">
        <v>37</v>
      </c>
      <c r="E198" t="s">
        <v>92</v>
      </c>
      <c r="F198" s="1"/>
      <c r="G198" t="s">
        <v>43</v>
      </c>
      <c r="H198">
        <v>431023</v>
      </c>
      <c r="I198" t="s">
        <v>10185</v>
      </c>
      <c r="L198" t="s">
        <v>43</v>
      </c>
      <c r="M198" t="s">
        <v>43</v>
      </c>
      <c r="N198" t="s">
        <v>43</v>
      </c>
      <c r="R198" s="1"/>
      <c r="T198" s="317"/>
      <c r="X198" s="317"/>
      <c r="Y198">
        <v>45743</v>
      </c>
      <c r="Z198">
        <v>45867</v>
      </c>
      <c r="AA198">
        <v>45873</v>
      </c>
    </row>
    <row r="199" spans="1:27">
      <c r="A199">
        <v>197</v>
      </c>
      <c r="B199" t="s">
        <v>10309</v>
      </c>
      <c r="C199" t="s">
        <v>10310</v>
      </c>
      <c r="D199" t="s">
        <v>37</v>
      </c>
      <c r="E199" t="s">
        <v>72</v>
      </c>
      <c r="F199" s="1"/>
      <c r="G199" t="s">
        <v>43</v>
      </c>
      <c r="H199">
        <v>431025</v>
      </c>
      <c r="I199" t="s">
        <v>10185</v>
      </c>
      <c r="L199" t="s">
        <v>43</v>
      </c>
      <c r="M199" t="s">
        <v>43</v>
      </c>
      <c r="N199" t="s">
        <v>43</v>
      </c>
      <c r="R199" s="1"/>
      <c r="T199" s="317"/>
      <c r="X199" s="317"/>
    </row>
    <row r="200" spans="1:27">
      <c r="A200">
        <v>198</v>
      </c>
      <c r="B200" t="s">
        <v>10311</v>
      </c>
      <c r="C200" t="s">
        <v>10312</v>
      </c>
      <c r="D200" t="s">
        <v>37</v>
      </c>
      <c r="E200" t="s">
        <v>108</v>
      </c>
      <c r="F200" s="1"/>
      <c r="G200" t="s">
        <v>43</v>
      </c>
      <c r="H200">
        <v>431026</v>
      </c>
      <c r="I200" t="s">
        <v>10185</v>
      </c>
      <c r="L200" t="s">
        <v>43</v>
      </c>
      <c r="M200" t="s">
        <v>43</v>
      </c>
      <c r="N200" t="s">
        <v>43</v>
      </c>
      <c r="R200" s="1"/>
      <c r="T200" s="317"/>
      <c r="X200" s="317"/>
    </row>
    <row r="201" spans="1:27">
      <c r="A201">
        <v>199</v>
      </c>
      <c r="B201" t="s">
        <v>631</v>
      </c>
      <c r="C201" t="s">
        <v>10313</v>
      </c>
      <c r="D201" t="s">
        <v>37</v>
      </c>
      <c r="E201" t="s">
        <v>1917</v>
      </c>
      <c r="F201" s="1">
        <v>45727</v>
      </c>
      <c r="G201">
        <v>3</v>
      </c>
      <c r="H201">
        <v>431031</v>
      </c>
      <c r="I201" t="s">
        <v>10185</v>
      </c>
      <c r="J201">
        <v>40073204</v>
      </c>
      <c r="K201" t="s">
        <v>6518</v>
      </c>
      <c r="L201">
        <v>1</v>
      </c>
      <c r="M201">
        <v>11</v>
      </c>
      <c r="N201">
        <v>1</v>
      </c>
      <c r="R201" s="1"/>
      <c r="T201" s="317"/>
      <c r="U201">
        <v>26.1</v>
      </c>
      <c r="V201">
        <v>1</v>
      </c>
      <c r="W201">
        <v>40</v>
      </c>
      <c r="X201" s="317">
        <v>115860</v>
      </c>
    </row>
    <row r="202" spans="1:27">
      <c r="A202">
        <v>200</v>
      </c>
      <c r="B202" t="s">
        <v>10314</v>
      </c>
      <c r="C202" t="s">
        <v>10315</v>
      </c>
      <c r="D202" t="s">
        <v>37</v>
      </c>
      <c r="E202" t="s">
        <v>108</v>
      </c>
      <c r="F202" s="1"/>
      <c r="G202" t="s">
        <v>43</v>
      </c>
      <c r="H202">
        <v>431032</v>
      </c>
      <c r="I202" t="s">
        <v>10185</v>
      </c>
      <c r="L202" t="s">
        <v>43</v>
      </c>
      <c r="M202" t="s">
        <v>43</v>
      </c>
      <c r="N202" t="s">
        <v>43</v>
      </c>
      <c r="R202" s="1"/>
      <c r="T202" s="317"/>
      <c r="X202" s="317"/>
      <c r="Y202">
        <v>45768</v>
      </c>
    </row>
    <row r="203" spans="1:27">
      <c r="A203">
        <v>201</v>
      </c>
      <c r="B203" t="s">
        <v>10316</v>
      </c>
      <c r="C203" t="s">
        <v>10317</v>
      </c>
      <c r="D203" t="s">
        <v>37</v>
      </c>
      <c r="E203" t="s">
        <v>108</v>
      </c>
      <c r="F203" s="1"/>
      <c r="G203" t="s">
        <v>43</v>
      </c>
      <c r="H203">
        <v>431033</v>
      </c>
      <c r="I203" t="s">
        <v>10185</v>
      </c>
      <c r="L203" t="s">
        <v>43</v>
      </c>
      <c r="M203" t="s">
        <v>43</v>
      </c>
      <c r="N203" t="s">
        <v>43</v>
      </c>
      <c r="R203" s="1"/>
      <c r="T203" s="317"/>
      <c r="X203" s="317"/>
    </row>
    <row r="204" spans="1:27">
      <c r="A204">
        <v>202</v>
      </c>
      <c r="B204" t="s">
        <v>624</v>
      </c>
      <c r="C204" t="s">
        <v>625</v>
      </c>
      <c r="D204" t="s">
        <v>37</v>
      </c>
      <c r="E204" t="s">
        <v>72</v>
      </c>
      <c r="F204" s="1">
        <v>45730</v>
      </c>
      <c r="G204">
        <v>3</v>
      </c>
      <c r="H204">
        <v>431039</v>
      </c>
      <c r="I204" t="s">
        <v>10185</v>
      </c>
      <c r="J204">
        <v>40073830</v>
      </c>
      <c r="L204" t="s">
        <v>43</v>
      </c>
      <c r="M204" t="s">
        <v>43</v>
      </c>
      <c r="N204" t="s">
        <v>43</v>
      </c>
      <c r="R204" s="1"/>
      <c r="T204" s="317"/>
      <c r="X204" s="317"/>
    </row>
    <row r="205" spans="1:27">
      <c r="A205">
        <v>203</v>
      </c>
      <c r="B205" t="s">
        <v>10318</v>
      </c>
      <c r="C205" t="s">
        <v>10319</v>
      </c>
      <c r="D205" t="s">
        <v>37</v>
      </c>
      <c r="E205" t="s">
        <v>87</v>
      </c>
      <c r="F205" s="1"/>
      <c r="G205" t="s">
        <v>43</v>
      </c>
      <c r="H205">
        <v>431047</v>
      </c>
      <c r="I205" t="s">
        <v>10185</v>
      </c>
      <c r="L205" t="s">
        <v>43</v>
      </c>
      <c r="M205" t="s">
        <v>43</v>
      </c>
      <c r="N205" t="s">
        <v>43</v>
      </c>
      <c r="R205" s="1"/>
      <c r="T205" s="317"/>
      <c r="X205" s="317"/>
      <c r="Z205">
        <v>45861</v>
      </c>
      <c r="AA205">
        <v>45862</v>
      </c>
    </row>
    <row r="206" spans="1:27">
      <c r="A206">
        <v>204</v>
      </c>
      <c r="B206" t="s">
        <v>10320</v>
      </c>
      <c r="C206" t="s">
        <v>662</v>
      </c>
      <c r="D206" t="s">
        <v>37</v>
      </c>
      <c r="E206" t="s">
        <v>87</v>
      </c>
      <c r="F206" s="1"/>
      <c r="G206" t="s">
        <v>43</v>
      </c>
      <c r="H206">
        <v>431048</v>
      </c>
      <c r="I206" t="s">
        <v>10185</v>
      </c>
      <c r="L206" t="s">
        <v>43</v>
      </c>
      <c r="M206" t="s">
        <v>43</v>
      </c>
      <c r="N206" t="s">
        <v>43</v>
      </c>
      <c r="R206" s="1"/>
      <c r="T206" s="317"/>
      <c r="X206" s="317"/>
    </row>
    <row r="207" spans="1:27">
      <c r="A207">
        <v>205</v>
      </c>
      <c r="B207" t="s">
        <v>10321</v>
      </c>
      <c r="C207" t="s">
        <v>10322</v>
      </c>
      <c r="D207" t="s">
        <v>37</v>
      </c>
      <c r="E207" t="s">
        <v>72</v>
      </c>
      <c r="F207" s="1"/>
      <c r="G207" t="s">
        <v>43</v>
      </c>
      <c r="H207">
        <v>431050</v>
      </c>
      <c r="I207" t="s">
        <v>10185</v>
      </c>
      <c r="L207" t="s">
        <v>43</v>
      </c>
      <c r="M207" t="s">
        <v>43</v>
      </c>
      <c r="N207" t="s">
        <v>43</v>
      </c>
      <c r="R207" s="1"/>
      <c r="T207" s="317"/>
      <c r="X207" s="317"/>
      <c r="Y207">
        <v>45743</v>
      </c>
    </row>
    <row r="208" spans="1:27">
      <c r="A208">
        <v>206</v>
      </c>
      <c r="B208" t="s">
        <v>10323</v>
      </c>
      <c r="C208" t="s">
        <v>10324</v>
      </c>
      <c r="D208" t="s">
        <v>37</v>
      </c>
      <c r="E208" t="s">
        <v>108</v>
      </c>
      <c r="F208" s="1"/>
      <c r="G208" t="s">
        <v>43</v>
      </c>
      <c r="H208">
        <v>431052</v>
      </c>
      <c r="I208" t="s">
        <v>10185</v>
      </c>
      <c r="L208" t="s">
        <v>43</v>
      </c>
      <c r="M208" t="s">
        <v>43</v>
      </c>
      <c r="N208" t="s">
        <v>43</v>
      </c>
      <c r="R208" s="1"/>
      <c r="T208" s="317"/>
      <c r="X208" s="317"/>
    </row>
    <row r="209" spans="1:27">
      <c r="A209">
        <v>207</v>
      </c>
      <c r="B209" t="s">
        <v>658</v>
      </c>
      <c r="C209" t="s">
        <v>10325</v>
      </c>
      <c r="D209" t="s">
        <v>37</v>
      </c>
      <c r="E209" t="s">
        <v>146</v>
      </c>
      <c r="F209" s="1">
        <v>45740</v>
      </c>
      <c r="G209">
        <v>3</v>
      </c>
      <c r="H209">
        <v>431054</v>
      </c>
      <c r="I209" t="s">
        <v>10185</v>
      </c>
      <c r="J209">
        <v>40074714</v>
      </c>
      <c r="K209" t="s">
        <v>6518</v>
      </c>
      <c r="L209">
        <v>1</v>
      </c>
      <c r="M209">
        <v>11</v>
      </c>
      <c r="N209">
        <v>1</v>
      </c>
      <c r="R209" s="1"/>
      <c r="T209" s="317"/>
      <c r="U209">
        <v>26.1</v>
      </c>
      <c r="V209">
        <v>1</v>
      </c>
      <c r="W209">
        <v>40</v>
      </c>
      <c r="X209" s="317">
        <v>123212</v>
      </c>
    </row>
    <row r="210" spans="1:27">
      <c r="A210">
        <v>208</v>
      </c>
      <c r="B210" t="s">
        <v>10326</v>
      </c>
      <c r="C210" t="s">
        <v>10327</v>
      </c>
      <c r="D210" t="s">
        <v>37</v>
      </c>
      <c r="E210" t="s">
        <v>92</v>
      </c>
      <c r="F210" s="1">
        <v>45737</v>
      </c>
      <c r="G210">
        <v>3</v>
      </c>
      <c r="H210">
        <v>431057</v>
      </c>
      <c r="I210" t="s">
        <v>10185</v>
      </c>
      <c r="J210">
        <v>40074435</v>
      </c>
      <c r="K210" t="s">
        <v>6518</v>
      </c>
      <c r="L210">
        <v>6</v>
      </c>
      <c r="M210">
        <v>3</v>
      </c>
      <c r="N210">
        <v>6</v>
      </c>
      <c r="P210">
        <v>45827</v>
      </c>
      <c r="R210" s="1">
        <v>45828</v>
      </c>
      <c r="S210">
        <v>6</v>
      </c>
      <c r="T210" s="317">
        <v>119000</v>
      </c>
      <c r="U210">
        <v>25.6</v>
      </c>
      <c r="V210">
        <v>6</v>
      </c>
      <c r="W210">
        <v>40</v>
      </c>
      <c r="X210" s="317">
        <v>219323</v>
      </c>
    </row>
    <row r="211" spans="1:27">
      <c r="A211">
        <v>209</v>
      </c>
      <c r="B211" t="s">
        <v>10328</v>
      </c>
      <c r="C211" t="s">
        <v>10329</v>
      </c>
      <c r="D211" t="s">
        <v>37</v>
      </c>
      <c r="E211" t="s">
        <v>40</v>
      </c>
      <c r="F211" s="1">
        <v>45740</v>
      </c>
      <c r="G211">
        <v>3</v>
      </c>
      <c r="H211">
        <v>431061</v>
      </c>
      <c r="I211" t="s">
        <v>10185</v>
      </c>
      <c r="J211">
        <v>40074694</v>
      </c>
      <c r="K211" t="s">
        <v>6518</v>
      </c>
      <c r="L211">
        <v>6</v>
      </c>
      <c r="M211">
        <v>3</v>
      </c>
      <c r="N211">
        <v>5</v>
      </c>
      <c r="R211" s="1">
        <v>45828</v>
      </c>
      <c r="S211">
        <v>6</v>
      </c>
      <c r="T211" s="317">
        <v>140290</v>
      </c>
      <c r="U211">
        <v>25.6</v>
      </c>
      <c r="V211">
        <v>6</v>
      </c>
      <c r="W211">
        <v>40</v>
      </c>
      <c r="X211" s="317">
        <v>299755</v>
      </c>
    </row>
    <row r="212" spans="1:27">
      <c r="A212">
        <v>210</v>
      </c>
      <c r="B212" t="s">
        <v>10330</v>
      </c>
      <c r="C212" t="s">
        <v>10331</v>
      </c>
      <c r="D212" t="s">
        <v>37</v>
      </c>
      <c r="E212" t="s">
        <v>108</v>
      </c>
      <c r="F212" s="1"/>
      <c r="G212" t="s">
        <v>43</v>
      </c>
      <c r="H212">
        <v>431064</v>
      </c>
      <c r="I212" t="s">
        <v>10185</v>
      </c>
      <c r="L212" t="s">
        <v>43</v>
      </c>
      <c r="M212" t="s">
        <v>43</v>
      </c>
      <c r="N212" t="s">
        <v>43</v>
      </c>
      <c r="R212" s="1"/>
      <c r="T212" s="317"/>
      <c r="X212" s="317"/>
    </row>
    <row r="213" spans="1:27">
      <c r="A213">
        <v>211</v>
      </c>
      <c r="B213" t="s">
        <v>10332</v>
      </c>
      <c r="C213" t="s">
        <v>10333</v>
      </c>
      <c r="D213" t="s">
        <v>37</v>
      </c>
      <c r="E213" t="s">
        <v>92</v>
      </c>
      <c r="F213" s="1"/>
      <c r="G213" t="s">
        <v>43</v>
      </c>
      <c r="H213">
        <v>431066</v>
      </c>
      <c r="I213" t="s">
        <v>10185</v>
      </c>
      <c r="L213" t="s">
        <v>43</v>
      </c>
      <c r="M213" t="s">
        <v>43</v>
      </c>
      <c r="N213" t="s">
        <v>43</v>
      </c>
      <c r="R213" s="1"/>
      <c r="T213" s="317"/>
      <c r="X213" s="317"/>
      <c r="Y213">
        <v>45743</v>
      </c>
      <c r="Z213">
        <v>45842</v>
      </c>
      <c r="AA213">
        <v>45861</v>
      </c>
    </row>
    <row r="214" spans="1:27">
      <c r="A214">
        <v>212</v>
      </c>
      <c r="B214" t="s">
        <v>10334</v>
      </c>
      <c r="C214" t="s">
        <v>10335</v>
      </c>
      <c r="D214" t="s">
        <v>37</v>
      </c>
      <c r="E214" t="s">
        <v>108</v>
      </c>
      <c r="F214" s="1"/>
      <c r="G214" t="s">
        <v>43</v>
      </c>
      <c r="H214">
        <v>431069</v>
      </c>
      <c r="I214" t="s">
        <v>10185</v>
      </c>
      <c r="L214" t="s">
        <v>43</v>
      </c>
      <c r="M214" t="s">
        <v>43</v>
      </c>
      <c r="N214" t="s">
        <v>43</v>
      </c>
      <c r="R214" s="1"/>
      <c r="T214" s="317"/>
      <c r="X214" s="317"/>
      <c r="Y214">
        <v>45749</v>
      </c>
      <c r="Z214">
        <v>45908</v>
      </c>
      <c r="AA214">
        <v>45909</v>
      </c>
    </row>
    <row r="215" spans="1:27">
      <c r="A215">
        <v>213</v>
      </c>
      <c r="B215" t="s">
        <v>685</v>
      </c>
      <c r="C215" t="s">
        <v>686</v>
      </c>
      <c r="D215" t="s">
        <v>37</v>
      </c>
      <c r="E215" t="s">
        <v>146</v>
      </c>
      <c r="F215" s="1">
        <v>45743</v>
      </c>
      <c r="G215">
        <v>3</v>
      </c>
      <c r="H215">
        <v>431070</v>
      </c>
      <c r="I215" t="s">
        <v>10185</v>
      </c>
      <c r="J215">
        <v>40075283</v>
      </c>
      <c r="K215" t="s">
        <v>267</v>
      </c>
      <c r="L215">
        <v>9</v>
      </c>
      <c r="M215">
        <v>8</v>
      </c>
      <c r="N215">
        <v>9</v>
      </c>
      <c r="R215" s="1">
        <v>45922</v>
      </c>
      <c r="S215">
        <v>9</v>
      </c>
      <c r="T215" s="317">
        <v>39515</v>
      </c>
      <c r="U215">
        <v>25.9</v>
      </c>
      <c r="V215">
        <v>9</v>
      </c>
      <c r="W215">
        <v>40</v>
      </c>
      <c r="X215" s="317">
        <v>81895</v>
      </c>
    </row>
    <row r="216" spans="1:27">
      <c r="A216">
        <v>214</v>
      </c>
      <c r="B216" t="s">
        <v>593</v>
      </c>
      <c r="C216" t="s">
        <v>594</v>
      </c>
      <c r="D216" t="s">
        <v>37</v>
      </c>
      <c r="E216" t="s">
        <v>72</v>
      </c>
      <c r="F216" s="1">
        <v>45743</v>
      </c>
      <c r="G216">
        <v>3</v>
      </c>
      <c r="H216">
        <v>431073</v>
      </c>
      <c r="I216" t="s">
        <v>10185</v>
      </c>
      <c r="J216">
        <v>40075309</v>
      </c>
      <c r="K216" t="s">
        <v>267</v>
      </c>
      <c r="L216">
        <v>6</v>
      </c>
      <c r="M216">
        <v>3</v>
      </c>
      <c r="N216">
        <v>6</v>
      </c>
      <c r="R216" s="1">
        <v>45828</v>
      </c>
      <c r="S216">
        <v>6</v>
      </c>
      <c r="T216" s="317">
        <v>27210</v>
      </c>
      <c r="U216">
        <v>25.6</v>
      </c>
      <c r="V216">
        <v>6</v>
      </c>
      <c r="W216">
        <v>40</v>
      </c>
      <c r="X216" s="317">
        <v>58036</v>
      </c>
    </row>
    <row r="217" spans="1:27">
      <c r="A217">
        <v>215</v>
      </c>
      <c r="B217" t="s">
        <v>10336</v>
      </c>
      <c r="C217" t="s">
        <v>10337</v>
      </c>
      <c r="D217" t="s">
        <v>37</v>
      </c>
      <c r="E217" t="s">
        <v>140</v>
      </c>
      <c r="F217" s="1">
        <v>45744</v>
      </c>
      <c r="G217">
        <v>3</v>
      </c>
      <c r="H217">
        <v>431074</v>
      </c>
      <c r="I217" t="s">
        <v>10185</v>
      </c>
      <c r="J217">
        <v>40075524</v>
      </c>
      <c r="K217" t="s">
        <v>267</v>
      </c>
      <c r="L217">
        <v>6</v>
      </c>
      <c r="M217">
        <v>3</v>
      </c>
      <c r="N217">
        <v>5</v>
      </c>
      <c r="R217" s="1">
        <v>45828</v>
      </c>
      <c r="S217">
        <v>6</v>
      </c>
      <c r="T217" s="317">
        <v>64730</v>
      </c>
      <c r="U217">
        <v>25.6</v>
      </c>
      <c r="V217">
        <v>6</v>
      </c>
      <c r="W217">
        <v>40</v>
      </c>
      <c r="X217" s="317">
        <v>138262</v>
      </c>
    </row>
    <row r="218" spans="1:27">
      <c r="A218">
        <v>216</v>
      </c>
      <c r="B218" t="s">
        <v>10338</v>
      </c>
      <c r="C218" t="s">
        <v>674</v>
      </c>
      <c r="D218" t="s">
        <v>37</v>
      </c>
      <c r="E218" t="s">
        <v>72</v>
      </c>
      <c r="F218" s="1"/>
      <c r="G218" t="s">
        <v>43</v>
      </c>
      <c r="H218">
        <v>431077</v>
      </c>
      <c r="I218" t="s">
        <v>10185</v>
      </c>
      <c r="L218" t="s">
        <v>43</v>
      </c>
      <c r="M218" t="s">
        <v>43</v>
      </c>
      <c r="N218" t="s">
        <v>43</v>
      </c>
      <c r="R218" s="1"/>
      <c r="T218" s="317"/>
      <c r="X218" s="317"/>
      <c r="Y218">
        <v>45769</v>
      </c>
    </row>
    <row r="219" spans="1:27">
      <c r="A219">
        <v>217</v>
      </c>
      <c r="B219" t="s">
        <v>10339</v>
      </c>
      <c r="C219" t="s">
        <v>829</v>
      </c>
      <c r="D219" t="s">
        <v>37</v>
      </c>
      <c r="E219" t="s">
        <v>140</v>
      </c>
      <c r="F219" s="1">
        <v>45747</v>
      </c>
      <c r="G219">
        <v>3</v>
      </c>
      <c r="H219">
        <v>431080</v>
      </c>
      <c r="I219" t="s">
        <v>10185</v>
      </c>
      <c r="J219">
        <v>40075659</v>
      </c>
      <c r="K219" t="s">
        <v>10340</v>
      </c>
      <c r="L219">
        <v>6</v>
      </c>
      <c r="M219">
        <v>4</v>
      </c>
      <c r="N219">
        <v>5</v>
      </c>
      <c r="R219" s="1">
        <v>45828</v>
      </c>
      <c r="S219">
        <v>6</v>
      </c>
      <c r="T219" s="317">
        <v>43710</v>
      </c>
      <c r="U219">
        <v>25.6</v>
      </c>
      <c r="V219">
        <v>6</v>
      </c>
      <c r="W219">
        <v>40</v>
      </c>
      <c r="X219" s="317">
        <v>93306</v>
      </c>
    </row>
    <row r="220" spans="1:27">
      <c r="A220">
        <v>218</v>
      </c>
      <c r="B220" t="s">
        <v>10341</v>
      </c>
      <c r="C220" t="s">
        <v>10342</v>
      </c>
      <c r="D220" t="s">
        <v>37</v>
      </c>
      <c r="E220" t="s">
        <v>108</v>
      </c>
      <c r="F220" s="1"/>
      <c r="G220" t="s">
        <v>43</v>
      </c>
      <c r="H220">
        <v>431081</v>
      </c>
      <c r="I220" t="s">
        <v>10185</v>
      </c>
      <c r="L220" t="s">
        <v>43</v>
      </c>
      <c r="M220" t="s">
        <v>43</v>
      </c>
      <c r="N220" t="s">
        <v>43</v>
      </c>
      <c r="R220" s="1"/>
      <c r="T220" s="317"/>
      <c r="X220" s="317"/>
    </row>
    <row r="221" spans="1:27">
      <c r="A221">
        <v>219</v>
      </c>
      <c r="B221" t="s">
        <v>10343</v>
      </c>
      <c r="C221" t="s">
        <v>10344</v>
      </c>
      <c r="D221" t="s">
        <v>37</v>
      </c>
      <c r="E221" t="s">
        <v>92</v>
      </c>
      <c r="F221" s="1"/>
      <c r="G221" t="s">
        <v>43</v>
      </c>
      <c r="H221">
        <v>431087</v>
      </c>
      <c r="I221" t="s">
        <v>10185</v>
      </c>
      <c r="L221" t="s">
        <v>43</v>
      </c>
      <c r="M221" t="s">
        <v>43</v>
      </c>
      <c r="N221" t="s">
        <v>43</v>
      </c>
      <c r="R221" s="1"/>
      <c r="T221" s="317"/>
      <c r="X221" s="317"/>
      <c r="Z221">
        <v>45825</v>
      </c>
      <c r="AA221">
        <v>45840</v>
      </c>
    </row>
    <row r="222" spans="1:27">
      <c r="A222">
        <v>220</v>
      </c>
      <c r="B222" t="s">
        <v>10345</v>
      </c>
      <c r="C222" t="s">
        <v>10346</v>
      </c>
      <c r="D222" t="s">
        <v>37</v>
      </c>
      <c r="E222" t="s">
        <v>108</v>
      </c>
      <c r="F222" s="1"/>
      <c r="G222" t="s">
        <v>43</v>
      </c>
      <c r="H222">
        <v>431088</v>
      </c>
      <c r="I222" t="s">
        <v>10185</v>
      </c>
      <c r="L222" t="s">
        <v>43</v>
      </c>
      <c r="M222" t="s">
        <v>43</v>
      </c>
      <c r="N222" t="s">
        <v>43</v>
      </c>
      <c r="R222" s="1"/>
      <c r="T222" s="317"/>
      <c r="X222" s="317"/>
    </row>
    <row r="223" spans="1:27">
      <c r="A223">
        <v>221</v>
      </c>
      <c r="B223" t="s">
        <v>10347</v>
      </c>
      <c r="C223" t="s">
        <v>668</v>
      </c>
      <c r="D223" t="s">
        <v>37</v>
      </c>
      <c r="E223" t="s">
        <v>87</v>
      </c>
      <c r="F223" s="1"/>
      <c r="G223" t="s">
        <v>43</v>
      </c>
      <c r="H223">
        <v>431092</v>
      </c>
      <c r="I223" t="s">
        <v>10185</v>
      </c>
      <c r="L223" t="s">
        <v>43</v>
      </c>
      <c r="M223" t="s">
        <v>43</v>
      </c>
      <c r="N223" t="s">
        <v>43</v>
      </c>
      <c r="R223" s="1"/>
      <c r="T223" s="317"/>
      <c r="X223" s="317"/>
    </row>
    <row r="224" spans="1:27">
      <c r="A224">
        <v>222</v>
      </c>
      <c r="B224" t="s">
        <v>10348</v>
      </c>
      <c r="C224" t="s">
        <v>671</v>
      </c>
      <c r="D224" t="s">
        <v>37</v>
      </c>
      <c r="E224" t="s">
        <v>87</v>
      </c>
      <c r="F224" s="1"/>
      <c r="G224" t="s">
        <v>43</v>
      </c>
      <c r="H224">
        <v>431095</v>
      </c>
      <c r="I224" t="s">
        <v>10185</v>
      </c>
      <c r="L224" t="s">
        <v>43</v>
      </c>
      <c r="M224" t="s">
        <v>43</v>
      </c>
      <c r="N224" t="s">
        <v>43</v>
      </c>
      <c r="R224" s="1"/>
      <c r="T224" s="317"/>
      <c r="X224" s="317"/>
      <c r="Y224">
        <v>45768</v>
      </c>
      <c r="Z224">
        <v>45849</v>
      </c>
      <c r="AA224">
        <v>45854</v>
      </c>
    </row>
    <row r="225" spans="1:27">
      <c r="A225">
        <v>223</v>
      </c>
      <c r="B225" t="s">
        <v>5673</v>
      </c>
      <c r="C225" t="s">
        <v>5674</v>
      </c>
      <c r="D225" t="s">
        <v>37</v>
      </c>
      <c r="E225" t="s">
        <v>108</v>
      </c>
      <c r="F225" s="1">
        <v>45749</v>
      </c>
      <c r="G225">
        <v>4</v>
      </c>
      <c r="H225">
        <v>431098</v>
      </c>
      <c r="I225" t="s">
        <v>10185</v>
      </c>
      <c r="J225">
        <v>50000328</v>
      </c>
      <c r="K225" t="s">
        <v>6518</v>
      </c>
      <c r="L225">
        <v>6</v>
      </c>
      <c r="M225">
        <v>4</v>
      </c>
      <c r="N225">
        <v>5</v>
      </c>
      <c r="R225" s="1">
        <v>45828</v>
      </c>
      <c r="S225">
        <v>6</v>
      </c>
      <c r="T225" s="317">
        <v>52830</v>
      </c>
      <c r="U225">
        <v>25.6</v>
      </c>
      <c r="V225">
        <v>6</v>
      </c>
      <c r="W225">
        <v>40</v>
      </c>
      <c r="X225" s="317">
        <v>112806</v>
      </c>
    </row>
    <row r="226" spans="1:27">
      <c r="A226">
        <v>224</v>
      </c>
      <c r="B226" t="s">
        <v>718</v>
      </c>
      <c r="C226" t="s">
        <v>719</v>
      </c>
      <c r="D226" t="s">
        <v>37</v>
      </c>
      <c r="E226" t="s">
        <v>108</v>
      </c>
      <c r="F226" s="1">
        <v>45749</v>
      </c>
      <c r="G226">
        <v>4</v>
      </c>
      <c r="H226">
        <v>431099</v>
      </c>
      <c r="I226" t="s">
        <v>10185</v>
      </c>
      <c r="J226">
        <v>50000326</v>
      </c>
      <c r="K226" t="s">
        <v>6518</v>
      </c>
      <c r="L226">
        <v>8</v>
      </c>
      <c r="M226">
        <v>4</v>
      </c>
      <c r="N226">
        <v>7</v>
      </c>
      <c r="P226">
        <v>45797</v>
      </c>
      <c r="R226" s="1">
        <v>45890</v>
      </c>
      <c r="S226">
        <v>8</v>
      </c>
      <c r="T226" s="317">
        <v>46830</v>
      </c>
      <c r="U226">
        <v>25.8</v>
      </c>
      <c r="V226">
        <v>8</v>
      </c>
      <c r="W226">
        <v>40</v>
      </c>
      <c r="X226" s="317">
        <v>99981</v>
      </c>
    </row>
    <row r="227" spans="1:27">
      <c r="A227">
        <v>225</v>
      </c>
      <c r="B227" t="s">
        <v>4468</v>
      </c>
      <c r="C227" t="s">
        <v>4469</v>
      </c>
      <c r="D227" t="s">
        <v>37</v>
      </c>
      <c r="E227" t="s">
        <v>87</v>
      </c>
      <c r="F227" s="1">
        <v>45750</v>
      </c>
      <c r="G227">
        <v>4</v>
      </c>
      <c r="H227">
        <v>431104</v>
      </c>
      <c r="I227" t="s">
        <v>10185</v>
      </c>
      <c r="J227">
        <v>50000451</v>
      </c>
      <c r="K227" t="s">
        <v>267</v>
      </c>
      <c r="L227">
        <v>7</v>
      </c>
      <c r="M227">
        <v>4</v>
      </c>
      <c r="N227">
        <v>6</v>
      </c>
      <c r="R227" s="1">
        <v>45828</v>
      </c>
      <c r="S227">
        <v>6</v>
      </c>
      <c r="T227" s="317">
        <v>31710</v>
      </c>
      <c r="U227">
        <v>25.7</v>
      </c>
      <c r="V227">
        <v>7</v>
      </c>
      <c r="W227">
        <v>40</v>
      </c>
      <c r="X227" s="317">
        <v>67655</v>
      </c>
    </row>
    <row r="228" spans="1:27">
      <c r="A228">
        <v>226</v>
      </c>
      <c r="B228" t="s">
        <v>10349</v>
      </c>
      <c r="C228" t="s">
        <v>10350</v>
      </c>
      <c r="D228" t="s">
        <v>37</v>
      </c>
      <c r="E228" t="s">
        <v>140</v>
      </c>
      <c r="F228" s="1"/>
      <c r="G228" t="s">
        <v>43</v>
      </c>
      <c r="H228">
        <v>431105</v>
      </c>
      <c r="I228" t="s">
        <v>10185</v>
      </c>
      <c r="L228" t="s">
        <v>43</v>
      </c>
      <c r="M228" t="s">
        <v>43</v>
      </c>
      <c r="N228" t="s">
        <v>43</v>
      </c>
      <c r="R228" s="1"/>
      <c r="T228" s="317"/>
      <c r="X228" s="317"/>
      <c r="Y228">
        <v>45818</v>
      </c>
    </row>
    <row r="229" spans="1:27">
      <c r="A229">
        <v>227</v>
      </c>
      <c r="B229" t="s">
        <v>10351</v>
      </c>
      <c r="C229" t="s">
        <v>683</v>
      </c>
      <c r="D229" t="s">
        <v>37</v>
      </c>
      <c r="E229" t="s">
        <v>60</v>
      </c>
      <c r="F229" s="1"/>
      <c r="G229" t="s">
        <v>43</v>
      </c>
      <c r="H229">
        <v>431107</v>
      </c>
      <c r="I229" t="s">
        <v>10185</v>
      </c>
      <c r="L229" t="s">
        <v>43</v>
      </c>
      <c r="M229" t="s">
        <v>43</v>
      </c>
      <c r="N229" t="s">
        <v>43</v>
      </c>
      <c r="R229" s="1"/>
      <c r="T229" s="317"/>
      <c r="X229" s="317"/>
      <c r="Z229">
        <v>45867</v>
      </c>
      <c r="AA229">
        <v>45873</v>
      </c>
    </row>
    <row r="230" spans="1:27">
      <c r="A230">
        <v>228</v>
      </c>
      <c r="B230" t="s">
        <v>682</v>
      </c>
      <c r="C230" t="s">
        <v>683</v>
      </c>
      <c r="D230" t="s">
        <v>37</v>
      </c>
      <c r="E230" t="s">
        <v>60</v>
      </c>
      <c r="F230" s="1"/>
      <c r="G230" t="s">
        <v>43</v>
      </c>
      <c r="H230">
        <v>431108</v>
      </c>
      <c r="I230" t="s">
        <v>10185</v>
      </c>
      <c r="L230" t="s">
        <v>43</v>
      </c>
      <c r="M230" t="s">
        <v>43</v>
      </c>
      <c r="N230" t="s">
        <v>43</v>
      </c>
      <c r="R230" s="1"/>
      <c r="T230" s="317"/>
      <c r="X230" s="317"/>
      <c r="Z230">
        <v>45842</v>
      </c>
      <c r="AA230">
        <v>45861</v>
      </c>
    </row>
    <row r="231" spans="1:27">
      <c r="A231">
        <v>229</v>
      </c>
      <c r="B231" t="s">
        <v>676</v>
      </c>
      <c r="C231" t="s">
        <v>677</v>
      </c>
      <c r="D231" t="s">
        <v>37</v>
      </c>
      <c r="E231" t="s">
        <v>60</v>
      </c>
      <c r="F231" s="1"/>
      <c r="G231" t="s">
        <v>43</v>
      </c>
      <c r="H231">
        <v>431109</v>
      </c>
      <c r="I231" t="s">
        <v>10185</v>
      </c>
      <c r="L231" t="s">
        <v>43</v>
      </c>
      <c r="M231" t="s">
        <v>43</v>
      </c>
      <c r="N231" t="s">
        <v>43</v>
      </c>
      <c r="R231" s="1"/>
      <c r="T231" s="317"/>
      <c r="X231" s="317"/>
      <c r="Z231">
        <v>45867</v>
      </c>
      <c r="AA231">
        <v>45873</v>
      </c>
    </row>
    <row r="232" spans="1:27">
      <c r="A232">
        <v>230</v>
      </c>
      <c r="B232" t="s">
        <v>4360</v>
      </c>
      <c r="C232" t="s">
        <v>10352</v>
      </c>
      <c r="D232" t="s">
        <v>37</v>
      </c>
      <c r="E232" t="s">
        <v>40</v>
      </c>
      <c r="F232" s="1">
        <v>45754</v>
      </c>
      <c r="G232">
        <v>4</v>
      </c>
      <c r="H232">
        <v>431111</v>
      </c>
      <c r="I232" t="s">
        <v>10185</v>
      </c>
      <c r="J232">
        <v>50001002</v>
      </c>
      <c r="K232" t="s">
        <v>6518</v>
      </c>
      <c r="L232">
        <v>6</v>
      </c>
      <c r="M232">
        <v>4</v>
      </c>
      <c r="N232">
        <v>6</v>
      </c>
      <c r="P232">
        <v>45827</v>
      </c>
      <c r="R232" s="1">
        <v>45828</v>
      </c>
      <c r="S232">
        <v>6</v>
      </c>
      <c r="T232" s="317">
        <v>84340</v>
      </c>
      <c r="U232">
        <v>25.6</v>
      </c>
      <c r="V232">
        <v>6</v>
      </c>
      <c r="W232">
        <v>40</v>
      </c>
      <c r="X232" s="317">
        <v>192619</v>
      </c>
    </row>
    <row r="233" spans="1:27">
      <c r="A233">
        <v>231</v>
      </c>
      <c r="B233" t="s">
        <v>10353</v>
      </c>
      <c r="C233" t="s">
        <v>10354</v>
      </c>
      <c r="D233" t="s">
        <v>37</v>
      </c>
      <c r="E233" t="s">
        <v>92</v>
      </c>
      <c r="F233" s="1"/>
      <c r="G233" t="s">
        <v>43</v>
      </c>
      <c r="H233">
        <v>431112</v>
      </c>
      <c r="I233" t="s">
        <v>10185</v>
      </c>
      <c r="L233" t="s">
        <v>43</v>
      </c>
      <c r="M233" t="s">
        <v>43</v>
      </c>
      <c r="N233" t="s">
        <v>43</v>
      </c>
      <c r="R233" s="1"/>
      <c r="T233" s="317"/>
      <c r="X233" s="317"/>
      <c r="Y233">
        <v>45803</v>
      </c>
      <c r="Z233">
        <v>45842</v>
      </c>
      <c r="AA233">
        <v>45861</v>
      </c>
    </row>
    <row r="234" spans="1:27">
      <c r="A234">
        <v>232</v>
      </c>
      <c r="B234" t="s">
        <v>884</v>
      </c>
      <c r="C234" t="s">
        <v>885</v>
      </c>
      <c r="D234" t="s">
        <v>37</v>
      </c>
      <c r="E234" t="s">
        <v>108</v>
      </c>
      <c r="F234" s="1">
        <v>45755</v>
      </c>
      <c r="G234">
        <v>4</v>
      </c>
      <c r="H234">
        <v>431113</v>
      </c>
      <c r="I234" t="s">
        <v>10185</v>
      </c>
      <c r="J234">
        <v>50001242</v>
      </c>
      <c r="L234" t="s">
        <v>43</v>
      </c>
      <c r="M234" t="s">
        <v>43</v>
      </c>
      <c r="N234" t="s">
        <v>43</v>
      </c>
      <c r="R234" s="1"/>
      <c r="T234" s="317"/>
      <c r="X234" s="317"/>
    </row>
    <row r="235" spans="1:27">
      <c r="A235">
        <v>233</v>
      </c>
      <c r="B235" t="s">
        <v>861</v>
      </c>
      <c r="C235" t="s">
        <v>10355</v>
      </c>
      <c r="D235" t="s">
        <v>37</v>
      </c>
      <c r="E235" t="s">
        <v>108</v>
      </c>
      <c r="F235" s="1">
        <v>45755</v>
      </c>
      <c r="G235">
        <v>4</v>
      </c>
      <c r="H235">
        <v>431114</v>
      </c>
      <c r="I235" t="s">
        <v>10185</v>
      </c>
      <c r="J235">
        <v>50001243</v>
      </c>
      <c r="K235" t="s">
        <v>6518</v>
      </c>
      <c r="L235">
        <v>6</v>
      </c>
      <c r="M235">
        <v>4</v>
      </c>
      <c r="N235">
        <v>6</v>
      </c>
      <c r="P235">
        <v>45827</v>
      </c>
      <c r="R235" s="1">
        <v>45828</v>
      </c>
      <c r="S235">
        <v>6</v>
      </c>
      <c r="T235" s="317">
        <v>112000</v>
      </c>
      <c r="U235">
        <v>25.6</v>
      </c>
      <c r="V235">
        <v>6</v>
      </c>
      <c r="W235">
        <v>40</v>
      </c>
      <c r="X235" s="317">
        <v>211737</v>
      </c>
      <c r="Z235">
        <v>46036</v>
      </c>
      <c r="AA235">
        <v>46038</v>
      </c>
    </row>
    <row r="236" spans="1:27">
      <c r="A236">
        <v>234</v>
      </c>
      <c r="B236" t="s">
        <v>4675</v>
      </c>
      <c r="C236" t="s">
        <v>4676</v>
      </c>
      <c r="D236" t="s">
        <v>37</v>
      </c>
      <c r="E236" t="s">
        <v>108</v>
      </c>
      <c r="F236" s="1">
        <v>45755</v>
      </c>
      <c r="G236">
        <v>4</v>
      </c>
      <c r="H236">
        <v>431115</v>
      </c>
      <c r="I236" t="s">
        <v>10185</v>
      </c>
      <c r="J236">
        <v>50001251</v>
      </c>
      <c r="K236" t="s">
        <v>6518</v>
      </c>
      <c r="L236">
        <v>7</v>
      </c>
      <c r="M236">
        <v>4</v>
      </c>
      <c r="N236">
        <v>7</v>
      </c>
      <c r="R236" s="1">
        <v>45861</v>
      </c>
      <c r="S236">
        <v>7</v>
      </c>
      <c r="T236" s="317">
        <v>42790</v>
      </c>
      <c r="U236">
        <v>25.7</v>
      </c>
      <c r="V236">
        <v>7</v>
      </c>
      <c r="W236">
        <v>40</v>
      </c>
      <c r="X236" s="317">
        <v>91343</v>
      </c>
    </row>
    <row r="237" spans="1:27">
      <c r="A237">
        <v>235</v>
      </c>
      <c r="B237" t="s">
        <v>872</v>
      </c>
      <c r="C237" t="s">
        <v>873</v>
      </c>
      <c r="D237" t="s">
        <v>37</v>
      </c>
      <c r="E237" t="s">
        <v>123</v>
      </c>
      <c r="F237" s="1">
        <v>45755</v>
      </c>
      <c r="G237">
        <v>4</v>
      </c>
      <c r="H237">
        <v>431121</v>
      </c>
      <c r="I237" t="s">
        <v>10185</v>
      </c>
      <c r="J237">
        <v>50001399</v>
      </c>
      <c r="K237" t="s">
        <v>6518</v>
      </c>
      <c r="L237">
        <v>7</v>
      </c>
      <c r="M237">
        <v>4</v>
      </c>
      <c r="N237">
        <v>7</v>
      </c>
      <c r="P237">
        <v>45873</v>
      </c>
      <c r="R237" s="1">
        <v>45861</v>
      </c>
      <c r="S237">
        <v>7</v>
      </c>
      <c r="T237" s="317">
        <v>74780</v>
      </c>
      <c r="U237">
        <v>25.7</v>
      </c>
      <c r="V237">
        <v>7</v>
      </c>
      <c r="W237">
        <v>40</v>
      </c>
      <c r="X237" s="317">
        <v>164915</v>
      </c>
    </row>
    <row r="238" spans="1:27">
      <c r="A238">
        <v>236</v>
      </c>
      <c r="B238" t="s">
        <v>878</v>
      </c>
      <c r="C238" t="s">
        <v>873</v>
      </c>
      <c r="D238" t="s">
        <v>37</v>
      </c>
      <c r="E238" t="s">
        <v>123</v>
      </c>
      <c r="F238" s="1">
        <v>45755</v>
      </c>
      <c r="G238">
        <v>4</v>
      </c>
      <c r="H238">
        <v>431122</v>
      </c>
      <c r="I238" t="s">
        <v>10185</v>
      </c>
      <c r="J238">
        <v>50001413</v>
      </c>
      <c r="K238" t="s">
        <v>6518</v>
      </c>
      <c r="L238">
        <v>7</v>
      </c>
      <c r="M238">
        <v>4</v>
      </c>
      <c r="N238">
        <v>7</v>
      </c>
      <c r="O238">
        <v>45887</v>
      </c>
      <c r="P238">
        <v>45873</v>
      </c>
      <c r="R238" s="1">
        <v>45861</v>
      </c>
      <c r="S238">
        <v>7</v>
      </c>
      <c r="T238" s="317">
        <v>81800</v>
      </c>
      <c r="U238">
        <v>25.7</v>
      </c>
      <c r="V238">
        <v>7</v>
      </c>
      <c r="W238">
        <v>40</v>
      </c>
      <c r="X238" s="317">
        <v>179923</v>
      </c>
    </row>
    <row r="239" spans="1:27">
      <c r="A239">
        <v>237</v>
      </c>
      <c r="B239" t="s">
        <v>867</v>
      </c>
      <c r="C239" t="s">
        <v>873</v>
      </c>
      <c r="D239" t="s">
        <v>37</v>
      </c>
      <c r="E239" t="s">
        <v>123</v>
      </c>
      <c r="F239" s="1">
        <v>45755</v>
      </c>
      <c r="G239">
        <v>4</v>
      </c>
      <c r="H239">
        <v>431123</v>
      </c>
      <c r="I239" t="s">
        <v>10185</v>
      </c>
      <c r="J239">
        <v>50001419</v>
      </c>
      <c r="K239" t="s">
        <v>6518</v>
      </c>
      <c r="L239">
        <v>7</v>
      </c>
      <c r="M239">
        <v>4</v>
      </c>
      <c r="N239">
        <v>7</v>
      </c>
      <c r="P239">
        <v>45873</v>
      </c>
      <c r="R239" s="1">
        <v>45861</v>
      </c>
      <c r="S239">
        <v>7</v>
      </c>
      <c r="T239" s="317">
        <v>111340</v>
      </c>
      <c r="U239">
        <v>25.7</v>
      </c>
      <c r="V239">
        <v>7</v>
      </c>
      <c r="W239">
        <v>40</v>
      </c>
      <c r="X239" s="317">
        <v>243069</v>
      </c>
    </row>
    <row r="240" spans="1:27">
      <c r="A240">
        <v>238</v>
      </c>
      <c r="B240" t="s">
        <v>894</v>
      </c>
      <c r="C240" t="s">
        <v>895</v>
      </c>
      <c r="D240" t="s">
        <v>37</v>
      </c>
      <c r="E240" t="s">
        <v>92</v>
      </c>
      <c r="F240" s="1">
        <v>45755</v>
      </c>
      <c r="G240">
        <v>4</v>
      </c>
      <c r="H240">
        <v>431124</v>
      </c>
      <c r="I240" t="s">
        <v>10185</v>
      </c>
      <c r="J240">
        <v>50001590</v>
      </c>
      <c r="K240" t="s">
        <v>6518</v>
      </c>
      <c r="L240">
        <v>6</v>
      </c>
      <c r="M240">
        <v>4</v>
      </c>
      <c r="N240">
        <v>6</v>
      </c>
      <c r="P240">
        <v>45827</v>
      </c>
      <c r="R240" s="1">
        <v>45828</v>
      </c>
      <c r="S240">
        <v>6</v>
      </c>
      <c r="T240" s="317">
        <v>110000</v>
      </c>
      <c r="U240">
        <v>25.6</v>
      </c>
      <c r="V240">
        <v>6</v>
      </c>
      <c r="W240">
        <v>40</v>
      </c>
      <c r="X240" s="317">
        <v>203266</v>
      </c>
      <c r="Z240">
        <v>46070</v>
      </c>
      <c r="AA240">
        <v>46077</v>
      </c>
    </row>
    <row r="241" spans="1:27">
      <c r="A241">
        <v>239</v>
      </c>
      <c r="B241" t="s">
        <v>10356</v>
      </c>
      <c r="C241" t="s">
        <v>10357</v>
      </c>
      <c r="D241" t="s">
        <v>37</v>
      </c>
      <c r="E241" t="s">
        <v>140</v>
      </c>
      <c r="F241" s="1"/>
      <c r="G241" t="s">
        <v>43</v>
      </c>
      <c r="I241" t="s">
        <v>10185</v>
      </c>
      <c r="L241" t="s">
        <v>43</v>
      </c>
      <c r="M241" t="s">
        <v>43</v>
      </c>
      <c r="N241" t="s">
        <v>43</v>
      </c>
      <c r="R241" s="1"/>
      <c r="T241" s="317"/>
      <c r="X241" s="317"/>
    </row>
    <row r="242" spans="1:27">
      <c r="A242">
        <v>240</v>
      </c>
      <c r="B242" t="s">
        <v>225</v>
      </c>
      <c r="C242" t="s">
        <v>226</v>
      </c>
      <c r="D242" t="s">
        <v>37</v>
      </c>
      <c r="E242" t="s">
        <v>108</v>
      </c>
      <c r="F242" s="1"/>
      <c r="G242" t="s">
        <v>43</v>
      </c>
      <c r="I242" t="s">
        <v>10185</v>
      </c>
      <c r="L242" t="s">
        <v>43</v>
      </c>
      <c r="M242" t="s">
        <v>43</v>
      </c>
      <c r="N242" t="s">
        <v>43</v>
      </c>
      <c r="R242" s="1"/>
      <c r="T242" s="317"/>
      <c r="X242" s="317"/>
    </row>
    <row r="243" spans="1:27">
      <c r="A243">
        <v>241</v>
      </c>
      <c r="B243" t="s">
        <v>10358</v>
      </c>
      <c r="C243" t="s">
        <v>697</v>
      </c>
      <c r="D243" t="s">
        <v>37</v>
      </c>
      <c r="E243" t="s">
        <v>87</v>
      </c>
      <c r="F243" s="1"/>
      <c r="G243" t="s">
        <v>43</v>
      </c>
      <c r="H243">
        <v>431127</v>
      </c>
      <c r="I243" t="s">
        <v>10185</v>
      </c>
      <c r="L243" t="s">
        <v>43</v>
      </c>
      <c r="M243" t="s">
        <v>43</v>
      </c>
      <c r="N243" t="s">
        <v>43</v>
      </c>
      <c r="R243" s="1"/>
      <c r="T243" s="317"/>
      <c r="X243" s="317"/>
    </row>
    <row r="244" spans="1:27">
      <c r="A244">
        <v>242</v>
      </c>
      <c r="B244" t="s">
        <v>10359</v>
      </c>
      <c r="C244" t="s">
        <v>10360</v>
      </c>
      <c r="D244" t="s">
        <v>37</v>
      </c>
      <c r="E244" t="s">
        <v>40</v>
      </c>
      <c r="F244" s="1"/>
      <c r="G244" t="s">
        <v>43</v>
      </c>
      <c r="H244">
        <v>431129</v>
      </c>
      <c r="I244" t="s">
        <v>10185</v>
      </c>
      <c r="L244" t="s">
        <v>43</v>
      </c>
      <c r="M244" t="s">
        <v>43</v>
      </c>
      <c r="N244" t="s">
        <v>43</v>
      </c>
      <c r="R244" s="1"/>
      <c r="T244" s="317"/>
      <c r="X244" s="317"/>
    </row>
    <row r="245" spans="1:27">
      <c r="A245">
        <v>243</v>
      </c>
      <c r="B245" t="s">
        <v>5556</v>
      </c>
      <c r="C245" t="s">
        <v>5557</v>
      </c>
      <c r="D245" t="s">
        <v>37</v>
      </c>
      <c r="E245" t="s">
        <v>108</v>
      </c>
      <c r="F245" s="1">
        <v>45764</v>
      </c>
      <c r="G245">
        <v>4</v>
      </c>
      <c r="H245">
        <v>431139</v>
      </c>
      <c r="I245" t="s">
        <v>10185</v>
      </c>
      <c r="J245">
        <v>50003053</v>
      </c>
      <c r="K245" t="s">
        <v>6518</v>
      </c>
      <c r="L245">
        <v>6</v>
      </c>
      <c r="M245">
        <v>4</v>
      </c>
      <c r="N245">
        <v>5</v>
      </c>
      <c r="R245" s="1">
        <v>45828</v>
      </c>
      <c r="S245">
        <v>6</v>
      </c>
      <c r="T245" s="317">
        <v>109390</v>
      </c>
      <c r="U245">
        <v>25.6</v>
      </c>
      <c r="V245">
        <v>6</v>
      </c>
      <c r="W245">
        <v>40</v>
      </c>
      <c r="X245" s="317">
        <v>233733</v>
      </c>
    </row>
    <row r="246" spans="1:27">
      <c r="A246">
        <v>244</v>
      </c>
      <c r="B246" t="s">
        <v>954</v>
      </c>
      <c r="C246" t="s">
        <v>955</v>
      </c>
      <c r="D246" t="s">
        <v>37</v>
      </c>
      <c r="E246" t="s">
        <v>140</v>
      </c>
      <c r="F246" s="1">
        <v>45764</v>
      </c>
      <c r="G246">
        <v>4</v>
      </c>
      <c r="H246">
        <v>431141</v>
      </c>
      <c r="I246" t="s">
        <v>10185</v>
      </c>
      <c r="J246">
        <v>50003124</v>
      </c>
      <c r="K246" t="s">
        <v>267</v>
      </c>
      <c r="L246">
        <v>6</v>
      </c>
      <c r="M246">
        <v>4</v>
      </c>
      <c r="N246">
        <v>6</v>
      </c>
      <c r="R246" s="1">
        <v>45828</v>
      </c>
      <c r="S246">
        <v>6</v>
      </c>
      <c r="T246" s="317">
        <v>63450</v>
      </c>
      <c r="U246">
        <v>25.6</v>
      </c>
      <c r="V246">
        <v>6</v>
      </c>
      <c r="W246">
        <v>40</v>
      </c>
      <c r="X246" s="317">
        <v>135513</v>
      </c>
    </row>
    <row r="247" spans="1:27">
      <c r="A247">
        <v>245</v>
      </c>
      <c r="B247" t="s">
        <v>10361</v>
      </c>
      <c r="C247" t="s">
        <v>10362</v>
      </c>
      <c r="D247" t="s">
        <v>37</v>
      </c>
      <c r="E247" t="s">
        <v>108</v>
      </c>
      <c r="F247" s="1"/>
      <c r="G247" t="s">
        <v>43</v>
      </c>
      <c r="H247">
        <v>431144</v>
      </c>
      <c r="I247" t="s">
        <v>10185</v>
      </c>
      <c r="L247" t="s">
        <v>43</v>
      </c>
      <c r="M247" t="s">
        <v>43</v>
      </c>
      <c r="N247" t="s">
        <v>43</v>
      </c>
      <c r="R247" s="1"/>
      <c r="T247" s="317"/>
      <c r="X247" s="317"/>
      <c r="Y247">
        <v>45792</v>
      </c>
      <c r="Z247">
        <v>45856</v>
      </c>
      <c r="AA247">
        <v>45861</v>
      </c>
    </row>
    <row r="248" spans="1:27">
      <c r="A248">
        <v>246</v>
      </c>
      <c r="B248" t="s">
        <v>10363</v>
      </c>
      <c r="C248" t="s">
        <v>10364</v>
      </c>
      <c r="D248" t="s">
        <v>37</v>
      </c>
      <c r="E248" t="s">
        <v>108</v>
      </c>
      <c r="F248" s="1"/>
      <c r="G248" t="s">
        <v>43</v>
      </c>
      <c r="H248">
        <v>431145</v>
      </c>
      <c r="I248" t="s">
        <v>10185</v>
      </c>
      <c r="L248" t="s">
        <v>43</v>
      </c>
      <c r="M248" t="s">
        <v>43</v>
      </c>
      <c r="N248" t="s">
        <v>43</v>
      </c>
      <c r="R248" s="1"/>
      <c r="T248" s="317"/>
      <c r="X248" s="317"/>
      <c r="Y248">
        <v>45769</v>
      </c>
      <c r="Z248">
        <v>45873</v>
      </c>
      <c r="AA248">
        <v>45876</v>
      </c>
    </row>
    <row r="249" spans="1:27">
      <c r="A249">
        <v>247</v>
      </c>
      <c r="B249" t="s">
        <v>10365</v>
      </c>
      <c r="C249" t="s">
        <v>706</v>
      </c>
      <c r="D249" t="s">
        <v>37</v>
      </c>
      <c r="E249" t="s">
        <v>108</v>
      </c>
      <c r="F249" s="1"/>
      <c r="G249" t="s">
        <v>43</v>
      </c>
      <c r="H249">
        <v>431147</v>
      </c>
      <c r="I249" t="s">
        <v>10185</v>
      </c>
      <c r="L249" t="s">
        <v>43</v>
      </c>
      <c r="M249" t="s">
        <v>43</v>
      </c>
      <c r="N249" t="s">
        <v>43</v>
      </c>
      <c r="R249" s="1"/>
      <c r="T249" s="317"/>
      <c r="X249" s="317"/>
      <c r="Z249">
        <v>45834</v>
      </c>
      <c r="AA249">
        <v>45840</v>
      </c>
    </row>
    <row r="250" spans="1:27">
      <c r="A250">
        <v>248</v>
      </c>
      <c r="B250" t="s">
        <v>10366</v>
      </c>
      <c r="C250" t="s">
        <v>709</v>
      </c>
      <c r="D250" t="s">
        <v>37</v>
      </c>
      <c r="E250" t="s">
        <v>108</v>
      </c>
      <c r="F250" s="1"/>
      <c r="G250" t="s">
        <v>43</v>
      </c>
      <c r="H250">
        <v>431148</v>
      </c>
      <c r="I250" t="s">
        <v>10185</v>
      </c>
      <c r="L250" t="s">
        <v>43</v>
      </c>
      <c r="M250" t="s">
        <v>43</v>
      </c>
      <c r="N250" t="s">
        <v>43</v>
      </c>
      <c r="R250" s="1"/>
      <c r="T250" s="317"/>
      <c r="X250" s="317"/>
      <c r="Z250">
        <v>45834</v>
      </c>
      <c r="AA250">
        <v>45840</v>
      </c>
    </row>
    <row r="251" spans="1:27">
      <c r="A251">
        <v>249</v>
      </c>
      <c r="B251" t="s">
        <v>702</v>
      </c>
      <c r="C251" t="s">
        <v>703</v>
      </c>
      <c r="D251" t="s">
        <v>37</v>
      </c>
      <c r="E251" t="s">
        <v>60</v>
      </c>
      <c r="F251" s="1"/>
      <c r="G251" t="s">
        <v>43</v>
      </c>
      <c r="H251">
        <v>431150</v>
      </c>
      <c r="I251" t="s">
        <v>10185</v>
      </c>
      <c r="L251" t="s">
        <v>43</v>
      </c>
      <c r="M251" t="s">
        <v>43</v>
      </c>
      <c r="N251" t="s">
        <v>43</v>
      </c>
      <c r="R251" s="1"/>
      <c r="T251" s="317"/>
      <c r="X251" s="317"/>
      <c r="Y251">
        <v>45800</v>
      </c>
      <c r="Z251">
        <v>45873</v>
      </c>
      <c r="AA251">
        <v>45875</v>
      </c>
    </row>
    <row r="252" spans="1:27">
      <c r="A252">
        <v>250</v>
      </c>
      <c r="B252" t="s">
        <v>699</v>
      </c>
      <c r="C252" t="s">
        <v>700</v>
      </c>
      <c r="D252" t="s">
        <v>37</v>
      </c>
      <c r="E252" t="s">
        <v>60</v>
      </c>
      <c r="F252" s="1"/>
      <c r="G252" t="s">
        <v>43</v>
      </c>
      <c r="H252">
        <v>431151</v>
      </c>
      <c r="I252" t="s">
        <v>10185</v>
      </c>
      <c r="L252" t="s">
        <v>43</v>
      </c>
      <c r="M252" t="s">
        <v>43</v>
      </c>
      <c r="N252" t="s">
        <v>43</v>
      </c>
      <c r="R252" s="1"/>
      <c r="T252" s="317"/>
      <c r="X252" s="317"/>
      <c r="Z252">
        <v>45834</v>
      </c>
      <c r="AA252">
        <v>45840</v>
      </c>
    </row>
    <row r="253" spans="1:27">
      <c r="A253">
        <v>251</v>
      </c>
      <c r="B253" t="s">
        <v>10367</v>
      </c>
      <c r="C253" t="s">
        <v>10368</v>
      </c>
      <c r="D253" t="s">
        <v>37</v>
      </c>
      <c r="E253" t="s">
        <v>87</v>
      </c>
      <c r="F253" s="1"/>
      <c r="G253" t="s">
        <v>43</v>
      </c>
      <c r="H253">
        <v>431152</v>
      </c>
      <c r="I253" t="s">
        <v>10185</v>
      </c>
      <c r="L253" t="s">
        <v>43</v>
      </c>
      <c r="M253" t="s">
        <v>43</v>
      </c>
      <c r="N253" t="s">
        <v>43</v>
      </c>
      <c r="R253" s="1"/>
      <c r="T253" s="317"/>
      <c r="X253" s="317"/>
    </row>
    <row r="254" spans="1:27">
      <c r="A254">
        <v>252</v>
      </c>
      <c r="B254" t="s">
        <v>10369</v>
      </c>
      <c r="C254" t="s">
        <v>10370</v>
      </c>
      <c r="D254" t="s">
        <v>37</v>
      </c>
      <c r="E254" t="s">
        <v>72</v>
      </c>
      <c r="F254" s="1"/>
      <c r="G254" t="s">
        <v>43</v>
      </c>
      <c r="H254">
        <v>431153</v>
      </c>
      <c r="I254" t="s">
        <v>10185</v>
      </c>
      <c r="L254" t="s">
        <v>43</v>
      </c>
      <c r="M254" t="s">
        <v>43</v>
      </c>
      <c r="N254" t="s">
        <v>43</v>
      </c>
      <c r="R254" s="1"/>
      <c r="T254" s="317"/>
      <c r="X254" s="317"/>
    </row>
    <row r="255" spans="1:27">
      <c r="A255">
        <v>253</v>
      </c>
      <c r="B255" t="s">
        <v>1000</v>
      </c>
      <c r="C255" t="s">
        <v>1001</v>
      </c>
      <c r="D255" t="s">
        <v>37</v>
      </c>
      <c r="E255" t="s">
        <v>92</v>
      </c>
      <c r="F255" s="1">
        <v>45768</v>
      </c>
      <c r="G255">
        <v>4</v>
      </c>
      <c r="H255">
        <v>431156</v>
      </c>
      <c r="I255" t="s">
        <v>10185</v>
      </c>
      <c r="J255">
        <v>50003727</v>
      </c>
      <c r="K255" t="s">
        <v>267</v>
      </c>
      <c r="L255">
        <v>6</v>
      </c>
      <c r="M255">
        <v>4</v>
      </c>
      <c r="N255">
        <v>6</v>
      </c>
      <c r="R255" s="1">
        <v>45828</v>
      </c>
      <c r="S255">
        <v>6</v>
      </c>
      <c r="T255" s="317">
        <v>36290</v>
      </c>
      <c r="U255">
        <v>25.6</v>
      </c>
      <c r="V255">
        <v>6</v>
      </c>
      <c r="W255">
        <v>40</v>
      </c>
      <c r="X255" s="317">
        <v>75550</v>
      </c>
    </row>
    <row r="256" spans="1:27">
      <c r="A256">
        <v>254</v>
      </c>
      <c r="B256" t="s">
        <v>1012</v>
      </c>
      <c r="C256" t="s">
        <v>10371</v>
      </c>
      <c r="D256" t="s">
        <v>37</v>
      </c>
      <c r="E256" t="s">
        <v>108</v>
      </c>
      <c r="F256" s="1">
        <v>45768</v>
      </c>
      <c r="G256">
        <v>4</v>
      </c>
      <c r="H256">
        <v>431157</v>
      </c>
      <c r="I256" t="s">
        <v>10185</v>
      </c>
      <c r="J256">
        <v>50003699</v>
      </c>
      <c r="K256" t="s">
        <v>6518</v>
      </c>
      <c r="L256">
        <v>6</v>
      </c>
      <c r="M256">
        <v>4</v>
      </c>
      <c r="N256">
        <v>6</v>
      </c>
      <c r="R256" s="1">
        <v>45828</v>
      </c>
      <c r="S256">
        <v>6</v>
      </c>
      <c r="T256" s="317">
        <v>40830</v>
      </c>
      <c r="U256">
        <v>25.6</v>
      </c>
      <c r="V256">
        <v>6</v>
      </c>
      <c r="W256">
        <v>40</v>
      </c>
      <c r="X256" s="317">
        <v>87155</v>
      </c>
      <c r="Y256">
        <v>45910</v>
      </c>
      <c r="Z256">
        <v>46042</v>
      </c>
      <c r="AA256">
        <v>46044</v>
      </c>
    </row>
    <row r="257" spans="1:27">
      <c r="A257">
        <v>255</v>
      </c>
      <c r="B257" t="s">
        <v>354</v>
      </c>
      <c r="C257" t="s">
        <v>10372</v>
      </c>
      <c r="D257" t="s">
        <v>37</v>
      </c>
      <c r="E257" t="s">
        <v>108</v>
      </c>
      <c r="F257" s="1">
        <v>45769</v>
      </c>
      <c r="G257">
        <v>4</v>
      </c>
      <c r="H257">
        <v>431161</v>
      </c>
      <c r="I257" t="s">
        <v>10185</v>
      </c>
      <c r="J257">
        <v>50004033</v>
      </c>
      <c r="L257" t="s">
        <v>43</v>
      </c>
      <c r="M257" t="s">
        <v>43</v>
      </c>
      <c r="N257" t="s">
        <v>43</v>
      </c>
      <c r="R257" s="1"/>
      <c r="T257" s="317"/>
      <c r="X257" s="317"/>
    </row>
    <row r="258" spans="1:27">
      <c r="A258">
        <v>256</v>
      </c>
      <c r="B258" t="s">
        <v>1268</v>
      </c>
      <c r="C258" t="s">
        <v>59</v>
      </c>
      <c r="D258" t="s">
        <v>37</v>
      </c>
      <c r="E258" t="s">
        <v>60</v>
      </c>
      <c r="F258" s="1">
        <v>45770</v>
      </c>
      <c r="G258">
        <v>4</v>
      </c>
      <c r="H258">
        <v>431162</v>
      </c>
      <c r="I258" t="s">
        <v>10249</v>
      </c>
      <c r="J258">
        <v>50004015</v>
      </c>
      <c r="K258" t="s">
        <v>267</v>
      </c>
      <c r="L258">
        <v>6</v>
      </c>
      <c r="M258">
        <v>5</v>
      </c>
      <c r="N258">
        <v>6</v>
      </c>
      <c r="R258" s="1">
        <v>45828</v>
      </c>
      <c r="S258">
        <v>6</v>
      </c>
      <c r="T258" s="317">
        <v>185310</v>
      </c>
      <c r="U258">
        <v>25.6</v>
      </c>
      <c r="V258">
        <v>6</v>
      </c>
      <c r="W258">
        <v>40</v>
      </c>
      <c r="X258" s="317">
        <v>508842</v>
      </c>
    </row>
    <row r="259" spans="1:27">
      <c r="A259">
        <v>257</v>
      </c>
      <c r="B259" t="s">
        <v>977</v>
      </c>
      <c r="C259" t="s">
        <v>974</v>
      </c>
      <c r="D259" t="s">
        <v>37</v>
      </c>
      <c r="E259" t="s">
        <v>123</v>
      </c>
      <c r="F259" s="1">
        <v>45770</v>
      </c>
      <c r="G259">
        <v>4</v>
      </c>
      <c r="H259">
        <v>431163</v>
      </c>
      <c r="I259" t="s">
        <v>10185</v>
      </c>
      <c r="J259">
        <v>50004192</v>
      </c>
      <c r="K259" t="s">
        <v>267</v>
      </c>
      <c r="L259">
        <v>6</v>
      </c>
      <c r="M259">
        <v>4</v>
      </c>
      <c r="N259">
        <v>6</v>
      </c>
      <c r="R259" s="1">
        <v>45828</v>
      </c>
      <c r="S259">
        <v>6</v>
      </c>
      <c r="T259" s="317">
        <v>34820</v>
      </c>
      <c r="U259">
        <v>25.6</v>
      </c>
      <c r="V259">
        <v>6</v>
      </c>
      <c r="W259">
        <v>40</v>
      </c>
      <c r="X259" s="317">
        <v>77609</v>
      </c>
    </row>
    <row r="260" spans="1:27">
      <c r="A260">
        <v>258</v>
      </c>
      <c r="B260" t="s">
        <v>973</v>
      </c>
      <c r="C260" t="s">
        <v>974</v>
      </c>
      <c r="D260" t="s">
        <v>37</v>
      </c>
      <c r="E260" t="s">
        <v>123</v>
      </c>
      <c r="F260" s="1">
        <v>45770</v>
      </c>
      <c r="G260">
        <v>4</v>
      </c>
      <c r="H260">
        <v>431164</v>
      </c>
      <c r="I260" t="s">
        <v>10185</v>
      </c>
      <c r="J260">
        <v>50004195</v>
      </c>
      <c r="K260" t="s">
        <v>267</v>
      </c>
      <c r="L260">
        <v>6</v>
      </c>
      <c r="M260">
        <v>4</v>
      </c>
      <c r="N260">
        <v>6</v>
      </c>
      <c r="R260" s="1">
        <v>45828</v>
      </c>
      <c r="S260">
        <v>6</v>
      </c>
      <c r="T260" s="317">
        <v>83380</v>
      </c>
      <c r="U260">
        <v>25.6</v>
      </c>
      <c r="V260">
        <v>6</v>
      </c>
      <c r="W260">
        <v>40</v>
      </c>
      <c r="X260" s="317">
        <v>181328</v>
      </c>
    </row>
    <row r="261" spans="1:27">
      <c r="A261">
        <v>259</v>
      </c>
      <c r="B261" t="s">
        <v>5234</v>
      </c>
      <c r="C261" t="s">
        <v>10373</v>
      </c>
      <c r="D261" t="s">
        <v>37</v>
      </c>
      <c r="E261" t="s">
        <v>108</v>
      </c>
      <c r="F261" s="1">
        <v>45770</v>
      </c>
      <c r="G261">
        <v>4</v>
      </c>
      <c r="H261">
        <v>431165</v>
      </c>
      <c r="I261" t="s">
        <v>10185</v>
      </c>
      <c r="J261">
        <v>50004113</v>
      </c>
      <c r="K261" t="s">
        <v>6518</v>
      </c>
      <c r="L261">
        <v>8</v>
      </c>
      <c r="M261">
        <v>4</v>
      </c>
      <c r="N261">
        <v>8</v>
      </c>
      <c r="R261" s="1">
        <v>45890</v>
      </c>
      <c r="S261">
        <v>8</v>
      </c>
      <c r="T261" s="317">
        <v>39790</v>
      </c>
      <c r="U261">
        <v>25.8</v>
      </c>
      <c r="V261">
        <v>8</v>
      </c>
      <c r="W261">
        <v>40</v>
      </c>
      <c r="X261" s="317">
        <v>84931</v>
      </c>
    </row>
    <row r="262" spans="1:27">
      <c r="A262">
        <v>260</v>
      </c>
      <c r="B262" t="s">
        <v>2376</v>
      </c>
      <c r="C262" t="s">
        <v>2377</v>
      </c>
      <c r="D262" t="s">
        <v>37</v>
      </c>
      <c r="E262" t="s">
        <v>140</v>
      </c>
      <c r="F262" s="1">
        <v>45769</v>
      </c>
      <c r="G262">
        <v>4</v>
      </c>
      <c r="H262">
        <v>431166</v>
      </c>
      <c r="I262" t="s">
        <v>10185</v>
      </c>
      <c r="J262">
        <v>50003783</v>
      </c>
      <c r="K262" t="s">
        <v>267</v>
      </c>
      <c r="L262">
        <v>6</v>
      </c>
      <c r="M262">
        <v>4</v>
      </c>
      <c r="N262">
        <v>6</v>
      </c>
      <c r="R262" s="1">
        <v>45828</v>
      </c>
      <c r="S262">
        <v>6</v>
      </c>
      <c r="T262" s="317">
        <v>42330</v>
      </c>
      <c r="U262">
        <v>25.6</v>
      </c>
      <c r="V262">
        <v>6</v>
      </c>
      <c r="W262">
        <v>40</v>
      </c>
      <c r="X262" s="317">
        <v>90362</v>
      </c>
    </row>
    <row r="263" spans="1:27">
      <c r="A263">
        <v>261</v>
      </c>
      <c r="B263" t="s">
        <v>2632</v>
      </c>
      <c r="C263" t="s">
        <v>10374</v>
      </c>
      <c r="D263" t="s">
        <v>37</v>
      </c>
      <c r="E263" t="s">
        <v>140</v>
      </c>
      <c r="F263" s="1">
        <v>45769</v>
      </c>
      <c r="G263">
        <v>4</v>
      </c>
      <c r="H263">
        <v>431167</v>
      </c>
      <c r="I263" t="s">
        <v>10185</v>
      </c>
      <c r="J263">
        <v>50003761</v>
      </c>
      <c r="K263" t="s">
        <v>267</v>
      </c>
      <c r="L263">
        <v>6</v>
      </c>
      <c r="M263">
        <v>4</v>
      </c>
      <c r="N263">
        <v>6</v>
      </c>
      <c r="R263" s="1">
        <v>45828</v>
      </c>
      <c r="S263">
        <v>6</v>
      </c>
      <c r="T263" s="317">
        <v>43710</v>
      </c>
      <c r="U263">
        <v>25.6</v>
      </c>
      <c r="V263">
        <v>6</v>
      </c>
      <c r="W263">
        <v>40</v>
      </c>
      <c r="X263" s="317">
        <v>93306</v>
      </c>
    </row>
    <row r="264" spans="1:27">
      <c r="A264">
        <v>262</v>
      </c>
      <c r="B264" t="s">
        <v>10375</v>
      </c>
      <c r="C264" t="s">
        <v>2532</v>
      </c>
      <c r="D264" t="s">
        <v>37</v>
      </c>
      <c r="E264" t="s">
        <v>140</v>
      </c>
      <c r="F264" s="1">
        <v>45769</v>
      </c>
      <c r="G264">
        <v>4</v>
      </c>
      <c r="H264">
        <v>431168</v>
      </c>
      <c r="I264" t="s">
        <v>10185</v>
      </c>
      <c r="J264">
        <v>50003758</v>
      </c>
      <c r="K264" t="s">
        <v>267</v>
      </c>
      <c r="L264">
        <v>6</v>
      </c>
      <c r="M264">
        <v>4</v>
      </c>
      <c r="N264">
        <v>6</v>
      </c>
      <c r="R264" s="1">
        <v>45828</v>
      </c>
      <c r="S264">
        <v>6</v>
      </c>
      <c r="T264" s="317">
        <v>126350</v>
      </c>
      <c r="U264">
        <v>25.6</v>
      </c>
      <c r="V264">
        <v>6</v>
      </c>
      <c r="W264">
        <v>40</v>
      </c>
      <c r="X264" s="317">
        <v>269984</v>
      </c>
    </row>
    <row r="265" spans="1:27">
      <c r="A265">
        <v>263</v>
      </c>
      <c r="B265" t="s">
        <v>10376</v>
      </c>
      <c r="C265" t="s">
        <v>10377</v>
      </c>
      <c r="D265" t="s">
        <v>37</v>
      </c>
      <c r="E265" t="s">
        <v>87</v>
      </c>
      <c r="F265" s="1"/>
      <c r="G265" t="s">
        <v>43</v>
      </c>
      <c r="H265">
        <v>431169</v>
      </c>
      <c r="I265" t="s">
        <v>10185</v>
      </c>
      <c r="L265" t="s">
        <v>43</v>
      </c>
      <c r="M265" t="s">
        <v>43</v>
      </c>
      <c r="N265" t="s">
        <v>43</v>
      </c>
      <c r="R265" s="1"/>
      <c r="T265" s="317"/>
      <c r="X265" s="317"/>
      <c r="Y265">
        <v>45792</v>
      </c>
      <c r="Z265">
        <v>45828</v>
      </c>
      <c r="AA265">
        <v>45832</v>
      </c>
    </row>
    <row r="266" spans="1:27">
      <c r="A266">
        <v>264</v>
      </c>
      <c r="B266" t="s">
        <v>1006</v>
      </c>
      <c r="C266" t="s">
        <v>1007</v>
      </c>
      <c r="D266" t="s">
        <v>37</v>
      </c>
      <c r="E266" t="s">
        <v>123</v>
      </c>
      <c r="F266" s="1">
        <v>45777</v>
      </c>
      <c r="G266">
        <v>4</v>
      </c>
      <c r="H266">
        <v>431172</v>
      </c>
      <c r="I266" t="s">
        <v>10185</v>
      </c>
      <c r="J266">
        <v>50005343</v>
      </c>
      <c r="K266" t="s">
        <v>6518</v>
      </c>
      <c r="L266">
        <v>7</v>
      </c>
      <c r="M266">
        <v>4</v>
      </c>
      <c r="N266">
        <v>7</v>
      </c>
      <c r="P266">
        <v>45856</v>
      </c>
      <c r="R266" s="1">
        <v>45861</v>
      </c>
      <c r="S266">
        <v>7</v>
      </c>
      <c r="T266" s="317">
        <v>80880</v>
      </c>
      <c r="U266">
        <v>25.7</v>
      </c>
      <c r="V266">
        <v>7</v>
      </c>
      <c r="W266">
        <v>40</v>
      </c>
      <c r="X266" s="317">
        <v>177961</v>
      </c>
    </row>
    <row r="267" spans="1:27">
      <c r="A267">
        <v>265</v>
      </c>
      <c r="B267" t="s">
        <v>1491</v>
      </c>
      <c r="C267" t="s">
        <v>10378</v>
      </c>
      <c r="D267" t="s">
        <v>37</v>
      </c>
      <c r="E267" t="s">
        <v>40</v>
      </c>
      <c r="F267" s="1">
        <v>45777</v>
      </c>
      <c r="G267">
        <v>4</v>
      </c>
      <c r="H267">
        <v>431173</v>
      </c>
      <c r="I267" t="s">
        <v>10185</v>
      </c>
      <c r="J267">
        <v>50005347</v>
      </c>
      <c r="K267" t="s">
        <v>6518</v>
      </c>
      <c r="L267">
        <v>6</v>
      </c>
      <c r="M267">
        <v>4</v>
      </c>
      <c r="N267">
        <v>6</v>
      </c>
      <c r="R267" s="1">
        <v>45828</v>
      </c>
      <c r="S267">
        <v>6</v>
      </c>
      <c r="T267" s="317">
        <v>48790</v>
      </c>
      <c r="U267">
        <v>25.6</v>
      </c>
      <c r="V267">
        <v>6</v>
      </c>
      <c r="W267">
        <v>40</v>
      </c>
      <c r="X267" s="317">
        <v>104169</v>
      </c>
    </row>
    <row r="268" spans="1:27">
      <c r="A268">
        <v>266</v>
      </c>
      <c r="B268" t="s">
        <v>10379</v>
      </c>
      <c r="C268" t="s">
        <v>10380</v>
      </c>
      <c r="D268" t="s">
        <v>37</v>
      </c>
      <c r="E268" t="s">
        <v>146</v>
      </c>
      <c r="F268" s="1"/>
      <c r="G268" t="s">
        <v>43</v>
      </c>
      <c r="H268">
        <v>431175</v>
      </c>
      <c r="I268" t="s">
        <v>10185</v>
      </c>
      <c r="L268" t="s">
        <v>43</v>
      </c>
      <c r="M268" t="s">
        <v>43</v>
      </c>
      <c r="N268" t="s">
        <v>43</v>
      </c>
      <c r="R268" s="1"/>
      <c r="T268" s="317"/>
      <c r="X268" s="317"/>
    </row>
    <row r="269" spans="1:27">
      <c r="A269">
        <v>267</v>
      </c>
      <c r="B269" t="s">
        <v>4539</v>
      </c>
      <c r="C269" t="s">
        <v>2319</v>
      </c>
      <c r="D269" t="s">
        <v>37</v>
      </c>
      <c r="E269" t="s">
        <v>92</v>
      </c>
      <c r="F269" s="1">
        <v>45784</v>
      </c>
      <c r="G269">
        <v>5</v>
      </c>
      <c r="H269">
        <v>431178</v>
      </c>
      <c r="I269" t="s">
        <v>10185</v>
      </c>
      <c r="J269">
        <v>50005766</v>
      </c>
      <c r="K269" t="s">
        <v>10340</v>
      </c>
      <c r="L269">
        <v>6</v>
      </c>
      <c r="M269">
        <v>5</v>
      </c>
      <c r="N269">
        <v>6</v>
      </c>
      <c r="P269">
        <v>45814</v>
      </c>
      <c r="R269" s="1">
        <v>45828</v>
      </c>
      <c r="S269">
        <v>6</v>
      </c>
      <c r="T269" s="317">
        <v>67360</v>
      </c>
      <c r="U269">
        <v>25.6</v>
      </c>
      <c r="V269">
        <v>6</v>
      </c>
      <c r="W269">
        <v>40</v>
      </c>
      <c r="X269" s="317">
        <v>149029</v>
      </c>
    </row>
    <row r="270" spans="1:27">
      <c r="A270">
        <v>268</v>
      </c>
      <c r="B270" t="s">
        <v>10381</v>
      </c>
      <c r="C270" t="s">
        <v>10382</v>
      </c>
      <c r="D270" t="s">
        <v>37</v>
      </c>
      <c r="E270" t="s">
        <v>140</v>
      </c>
      <c r="F270" s="1">
        <v>45784</v>
      </c>
      <c r="G270">
        <v>5</v>
      </c>
      <c r="H270">
        <v>431180</v>
      </c>
      <c r="I270" t="s">
        <v>10185</v>
      </c>
      <c r="J270">
        <v>50005666</v>
      </c>
      <c r="K270" t="s">
        <v>10340</v>
      </c>
      <c r="L270">
        <v>6</v>
      </c>
      <c r="M270">
        <v>5</v>
      </c>
      <c r="N270">
        <v>6</v>
      </c>
      <c r="R270" s="1">
        <v>45828</v>
      </c>
      <c r="S270">
        <v>6</v>
      </c>
      <c r="T270" s="317">
        <v>90930</v>
      </c>
      <c r="U270">
        <v>25.6</v>
      </c>
      <c r="V270">
        <v>6</v>
      </c>
      <c r="W270">
        <v>40</v>
      </c>
      <c r="X270" s="317">
        <v>194276</v>
      </c>
    </row>
    <row r="271" spans="1:27">
      <c r="A271">
        <v>269</v>
      </c>
      <c r="B271" t="s">
        <v>1072</v>
      </c>
      <c r="C271" t="s">
        <v>4357</v>
      </c>
      <c r="D271" t="s">
        <v>37</v>
      </c>
      <c r="E271" t="s">
        <v>40</v>
      </c>
      <c r="F271" s="1">
        <v>45784</v>
      </c>
      <c r="G271">
        <v>5</v>
      </c>
      <c r="H271">
        <v>431181</v>
      </c>
      <c r="I271" t="s">
        <v>10185</v>
      </c>
      <c r="J271">
        <v>50005690</v>
      </c>
      <c r="K271" t="s">
        <v>10340</v>
      </c>
      <c r="L271">
        <v>8</v>
      </c>
      <c r="M271">
        <v>5</v>
      </c>
      <c r="N271">
        <v>7</v>
      </c>
      <c r="R271" s="1">
        <v>45889</v>
      </c>
      <c r="S271">
        <v>8</v>
      </c>
      <c r="T271" s="317">
        <v>48210</v>
      </c>
      <c r="U271">
        <v>25.8</v>
      </c>
      <c r="V271">
        <v>8</v>
      </c>
      <c r="W271">
        <v>40</v>
      </c>
      <c r="X271" s="317">
        <v>102925</v>
      </c>
    </row>
    <row r="272" spans="1:27">
      <c r="A272">
        <v>270</v>
      </c>
      <c r="B272" t="s">
        <v>1086</v>
      </c>
      <c r="C272" t="s">
        <v>1087</v>
      </c>
      <c r="D272" t="s">
        <v>37</v>
      </c>
      <c r="E272" t="s">
        <v>108</v>
      </c>
      <c r="F272" s="1">
        <v>45784</v>
      </c>
      <c r="G272">
        <v>5</v>
      </c>
      <c r="H272">
        <v>431182</v>
      </c>
      <c r="I272" t="s">
        <v>10185</v>
      </c>
      <c r="J272">
        <v>50005860</v>
      </c>
      <c r="K272" t="s">
        <v>6518</v>
      </c>
      <c r="L272">
        <v>7</v>
      </c>
      <c r="M272">
        <v>5</v>
      </c>
      <c r="N272">
        <v>7</v>
      </c>
      <c r="R272" s="1">
        <v>45861</v>
      </c>
      <c r="S272">
        <v>7</v>
      </c>
      <c r="T272" s="317">
        <v>212000</v>
      </c>
      <c r="U272">
        <v>25.7</v>
      </c>
      <c r="V272">
        <v>7</v>
      </c>
      <c r="W272">
        <v>40</v>
      </c>
      <c r="X272" s="317">
        <v>369980</v>
      </c>
    </row>
    <row r="273" spans="1:27">
      <c r="A273">
        <v>271</v>
      </c>
      <c r="B273" t="s">
        <v>10383</v>
      </c>
      <c r="C273" t="s">
        <v>10384</v>
      </c>
      <c r="D273" t="s">
        <v>37</v>
      </c>
      <c r="E273" t="s">
        <v>60</v>
      </c>
      <c r="F273" s="1"/>
      <c r="G273" t="s">
        <v>43</v>
      </c>
      <c r="H273">
        <v>431183</v>
      </c>
      <c r="I273" t="s">
        <v>10185</v>
      </c>
      <c r="L273" t="s">
        <v>43</v>
      </c>
      <c r="M273" t="s">
        <v>43</v>
      </c>
      <c r="N273" t="s">
        <v>43</v>
      </c>
      <c r="R273" s="1"/>
      <c r="T273" s="317"/>
      <c r="X273" s="317"/>
    </row>
    <row r="274" spans="1:27">
      <c r="A274">
        <v>272</v>
      </c>
      <c r="B274" t="s">
        <v>10385</v>
      </c>
      <c r="C274" t="s">
        <v>786</v>
      </c>
      <c r="D274" t="s">
        <v>37</v>
      </c>
      <c r="E274" t="s">
        <v>123</v>
      </c>
      <c r="F274" s="1"/>
      <c r="G274" t="s">
        <v>43</v>
      </c>
      <c r="H274">
        <v>431184</v>
      </c>
      <c r="I274" t="s">
        <v>10185</v>
      </c>
      <c r="L274" t="s">
        <v>43</v>
      </c>
      <c r="M274" t="s">
        <v>43</v>
      </c>
      <c r="N274" t="s">
        <v>43</v>
      </c>
      <c r="R274" s="1"/>
      <c r="T274" s="317"/>
      <c r="X274" s="317"/>
      <c r="Z274">
        <v>45882</v>
      </c>
      <c r="AA274">
        <v>45894</v>
      </c>
    </row>
    <row r="275" spans="1:27">
      <c r="A275">
        <v>273</v>
      </c>
      <c r="B275" t="s">
        <v>10386</v>
      </c>
      <c r="C275" t="s">
        <v>763</v>
      </c>
      <c r="D275" t="s">
        <v>37</v>
      </c>
      <c r="E275" t="s">
        <v>60</v>
      </c>
      <c r="F275" s="1"/>
      <c r="G275" t="s">
        <v>43</v>
      </c>
      <c r="H275">
        <v>431185</v>
      </c>
      <c r="I275" t="s">
        <v>10185</v>
      </c>
      <c r="L275" t="s">
        <v>43</v>
      </c>
      <c r="M275" t="s">
        <v>43</v>
      </c>
      <c r="N275" t="s">
        <v>43</v>
      </c>
      <c r="R275" s="1"/>
      <c r="T275" s="317"/>
      <c r="X275" s="317"/>
    </row>
    <row r="276" spans="1:27">
      <c r="A276">
        <v>274</v>
      </c>
      <c r="B276" t="s">
        <v>10387</v>
      </c>
      <c r="C276" t="s">
        <v>749</v>
      </c>
      <c r="D276" t="s">
        <v>37</v>
      </c>
      <c r="E276" t="s">
        <v>60</v>
      </c>
      <c r="F276" s="1"/>
      <c r="G276" t="s">
        <v>43</v>
      </c>
      <c r="H276">
        <v>431187</v>
      </c>
      <c r="I276" t="s">
        <v>10185</v>
      </c>
      <c r="L276" t="s">
        <v>43</v>
      </c>
      <c r="M276" t="s">
        <v>43</v>
      </c>
      <c r="N276" t="s">
        <v>43</v>
      </c>
      <c r="R276" s="1"/>
      <c r="T276" s="317"/>
      <c r="X276" s="317"/>
      <c r="Y276">
        <v>45792</v>
      </c>
    </row>
    <row r="277" spans="1:27">
      <c r="A277">
        <v>275</v>
      </c>
      <c r="B277" t="s">
        <v>10388</v>
      </c>
      <c r="C277" t="s">
        <v>743</v>
      </c>
      <c r="D277" t="s">
        <v>37</v>
      </c>
      <c r="E277" t="s">
        <v>108</v>
      </c>
      <c r="F277" s="1"/>
      <c r="G277" t="s">
        <v>43</v>
      </c>
      <c r="H277">
        <v>431188</v>
      </c>
      <c r="I277" t="s">
        <v>10185</v>
      </c>
      <c r="L277" t="s">
        <v>43</v>
      </c>
      <c r="M277" t="s">
        <v>43</v>
      </c>
      <c r="N277" t="s">
        <v>43</v>
      </c>
      <c r="R277" s="1"/>
      <c r="T277" s="317"/>
      <c r="X277" s="317"/>
      <c r="Z277">
        <v>45856</v>
      </c>
      <c r="AA277">
        <v>45861</v>
      </c>
    </row>
    <row r="278" spans="1:27">
      <c r="A278">
        <v>276</v>
      </c>
      <c r="B278" t="s">
        <v>768</v>
      </c>
      <c r="C278" t="s">
        <v>763</v>
      </c>
      <c r="D278" t="s">
        <v>37</v>
      </c>
      <c r="E278" t="s">
        <v>60</v>
      </c>
      <c r="F278" s="1"/>
      <c r="G278" t="s">
        <v>43</v>
      </c>
      <c r="H278">
        <v>431190</v>
      </c>
      <c r="I278" t="s">
        <v>10185</v>
      </c>
      <c r="L278" t="s">
        <v>43</v>
      </c>
      <c r="M278" t="s">
        <v>43</v>
      </c>
      <c r="N278" t="s">
        <v>43</v>
      </c>
      <c r="R278" s="1"/>
      <c r="T278" s="317"/>
      <c r="X278" s="317"/>
    </row>
    <row r="279" spans="1:27">
      <c r="A279">
        <v>277</v>
      </c>
      <c r="B279" t="s">
        <v>10389</v>
      </c>
      <c r="C279" t="s">
        <v>792</v>
      </c>
      <c r="D279" t="s">
        <v>37</v>
      </c>
      <c r="E279" t="s">
        <v>123</v>
      </c>
      <c r="F279" s="1"/>
      <c r="G279" t="s">
        <v>43</v>
      </c>
      <c r="H279">
        <v>431191</v>
      </c>
      <c r="I279" t="s">
        <v>10185</v>
      </c>
      <c r="L279" t="s">
        <v>43</v>
      </c>
      <c r="M279" t="s">
        <v>43</v>
      </c>
      <c r="N279" t="s">
        <v>43</v>
      </c>
      <c r="R279" s="1"/>
      <c r="T279" s="317"/>
      <c r="X279" s="317"/>
      <c r="Z279">
        <v>45856</v>
      </c>
      <c r="AA279">
        <v>45861</v>
      </c>
    </row>
    <row r="280" spans="1:27">
      <c r="A280">
        <v>278</v>
      </c>
      <c r="B280" t="s">
        <v>10390</v>
      </c>
      <c r="C280" t="s">
        <v>740</v>
      </c>
      <c r="D280" t="s">
        <v>37</v>
      </c>
      <c r="E280" t="s">
        <v>40</v>
      </c>
      <c r="F280" s="1"/>
      <c r="G280" t="s">
        <v>43</v>
      </c>
      <c r="H280">
        <v>431192</v>
      </c>
      <c r="I280" t="s">
        <v>10185</v>
      </c>
      <c r="L280" t="s">
        <v>43</v>
      </c>
      <c r="M280" t="s">
        <v>43</v>
      </c>
      <c r="N280" t="s">
        <v>43</v>
      </c>
      <c r="R280" s="1"/>
      <c r="T280" s="317"/>
      <c r="X280" s="317"/>
    </row>
    <row r="281" spans="1:27">
      <c r="A281">
        <v>279</v>
      </c>
      <c r="B281" t="s">
        <v>10391</v>
      </c>
      <c r="C281" t="s">
        <v>737</v>
      </c>
      <c r="D281" t="s">
        <v>37</v>
      </c>
      <c r="E281" t="s">
        <v>92</v>
      </c>
      <c r="F281" s="1"/>
      <c r="G281" t="s">
        <v>43</v>
      </c>
      <c r="H281">
        <v>431193</v>
      </c>
      <c r="I281" t="s">
        <v>10185</v>
      </c>
      <c r="L281" t="s">
        <v>43</v>
      </c>
      <c r="M281" t="s">
        <v>43</v>
      </c>
      <c r="N281" t="s">
        <v>43</v>
      </c>
      <c r="R281" s="1"/>
      <c r="T281" s="317"/>
      <c r="X281" s="317"/>
      <c r="Z281">
        <v>45870</v>
      </c>
      <c r="AA281">
        <v>45873</v>
      </c>
    </row>
    <row r="282" spans="1:27">
      <c r="A282">
        <v>280</v>
      </c>
      <c r="B282" t="s">
        <v>10392</v>
      </c>
      <c r="C282" t="s">
        <v>731</v>
      </c>
      <c r="D282" t="s">
        <v>37</v>
      </c>
      <c r="E282" t="s">
        <v>92</v>
      </c>
      <c r="F282" s="1"/>
      <c r="G282" t="s">
        <v>43</v>
      </c>
      <c r="H282">
        <v>431194</v>
      </c>
      <c r="I282" t="s">
        <v>10185</v>
      </c>
      <c r="L282" t="s">
        <v>43</v>
      </c>
      <c r="M282" t="s">
        <v>43</v>
      </c>
      <c r="N282" t="s">
        <v>43</v>
      </c>
      <c r="R282" s="1"/>
      <c r="T282" s="317"/>
      <c r="X282" s="317"/>
      <c r="Z282">
        <v>45849</v>
      </c>
      <c r="AA282">
        <v>45854</v>
      </c>
    </row>
    <row r="283" spans="1:27">
      <c r="A283">
        <v>281</v>
      </c>
      <c r="B283" t="s">
        <v>10393</v>
      </c>
      <c r="C283" t="s">
        <v>10394</v>
      </c>
      <c r="D283" t="s">
        <v>37</v>
      </c>
      <c r="E283" t="s">
        <v>140</v>
      </c>
      <c r="F283" s="1"/>
      <c r="G283" t="s">
        <v>43</v>
      </c>
      <c r="H283">
        <v>431195</v>
      </c>
      <c r="I283" t="s">
        <v>10185</v>
      </c>
      <c r="L283" t="s">
        <v>43</v>
      </c>
      <c r="M283" t="s">
        <v>43</v>
      </c>
      <c r="N283" t="s">
        <v>43</v>
      </c>
      <c r="R283" s="1"/>
      <c r="T283" s="317"/>
      <c r="X283" s="317"/>
    </row>
    <row r="284" spans="1:27">
      <c r="A284">
        <v>282</v>
      </c>
      <c r="B284" t="s">
        <v>10395</v>
      </c>
      <c r="C284" t="s">
        <v>804</v>
      </c>
      <c r="D284" t="s">
        <v>37</v>
      </c>
      <c r="E284" t="s">
        <v>92</v>
      </c>
      <c r="F284" s="1"/>
      <c r="G284" t="s">
        <v>43</v>
      </c>
      <c r="H284">
        <v>431196</v>
      </c>
      <c r="I284" t="s">
        <v>10185</v>
      </c>
      <c r="L284" t="s">
        <v>43</v>
      </c>
      <c r="M284" t="s">
        <v>43</v>
      </c>
      <c r="N284" t="s">
        <v>43</v>
      </c>
      <c r="R284" s="1"/>
      <c r="T284" s="317"/>
      <c r="X284" s="317"/>
      <c r="Z284">
        <v>45890</v>
      </c>
      <c r="AA284">
        <v>45897</v>
      </c>
    </row>
    <row r="285" spans="1:27">
      <c r="A285">
        <v>283</v>
      </c>
      <c r="B285" t="s">
        <v>10396</v>
      </c>
      <c r="C285" t="s">
        <v>810</v>
      </c>
      <c r="D285" t="s">
        <v>37</v>
      </c>
      <c r="E285" t="s">
        <v>140</v>
      </c>
      <c r="F285" s="1"/>
      <c r="G285" t="s">
        <v>43</v>
      </c>
      <c r="H285">
        <v>431197</v>
      </c>
      <c r="I285" t="s">
        <v>10185</v>
      </c>
      <c r="L285" t="s">
        <v>43</v>
      </c>
      <c r="M285" t="s">
        <v>43</v>
      </c>
      <c r="N285" t="s">
        <v>43</v>
      </c>
      <c r="R285" s="1"/>
      <c r="T285" s="317"/>
      <c r="X285" s="317"/>
    </row>
    <row r="286" spans="1:27">
      <c r="A286">
        <v>284</v>
      </c>
      <c r="B286" t="s">
        <v>10397</v>
      </c>
      <c r="C286" t="s">
        <v>817</v>
      </c>
      <c r="D286" t="s">
        <v>37</v>
      </c>
      <c r="E286" t="s">
        <v>140</v>
      </c>
      <c r="F286" s="1"/>
      <c r="G286" t="s">
        <v>43</v>
      </c>
      <c r="H286">
        <v>431198</v>
      </c>
      <c r="I286" t="s">
        <v>10185</v>
      </c>
      <c r="L286" t="s">
        <v>43</v>
      </c>
      <c r="M286" t="s">
        <v>43</v>
      </c>
      <c r="N286" t="s">
        <v>43</v>
      </c>
      <c r="R286" s="1"/>
      <c r="T286" s="317"/>
      <c r="X286" s="317"/>
    </row>
    <row r="287" spans="1:27">
      <c r="A287">
        <v>285</v>
      </c>
      <c r="B287" t="s">
        <v>10398</v>
      </c>
      <c r="C287" t="s">
        <v>10399</v>
      </c>
      <c r="D287" t="s">
        <v>37</v>
      </c>
      <c r="E287" t="s">
        <v>92</v>
      </c>
      <c r="F287" s="1"/>
      <c r="G287" t="s">
        <v>43</v>
      </c>
      <c r="H287">
        <v>431199</v>
      </c>
      <c r="I287" t="s">
        <v>10185</v>
      </c>
      <c r="L287" t="s">
        <v>43</v>
      </c>
      <c r="M287" t="s">
        <v>43</v>
      </c>
      <c r="N287" t="s">
        <v>43</v>
      </c>
      <c r="R287" s="1"/>
      <c r="T287" s="317"/>
      <c r="X287" s="317"/>
    </row>
    <row r="288" spans="1:27">
      <c r="A288">
        <v>286</v>
      </c>
      <c r="B288" t="s">
        <v>10400</v>
      </c>
      <c r="C288" t="s">
        <v>734</v>
      </c>
      <c r="D288" t="s">
        <v>37</v>
      </c>
      <c r="E288" t="s">
        <v>92</v>
      </c>
      <c r="F288" s="1"/>
      <c r="G288" t="s">
        <v>43</v>
      </c>
      <c r="H288">
        <v>431200</v>
      </c>
      <c r="I288" t="s">
        <v>10185</v>
      </c>
      <c r="L288" t="s">
        <v>43</v>
      </c>
      <c r="M288" t="s">
        <v>43</v>
      </c>
      <c r="N288" t="s">
        <v>43</v>
      </c>
      <c r="R288" s="1"/>
      <c r="T288" s="317"/>
      <c r="X288" s="317"/>
      <c r="Z288">
        <v>45870</v>
      </c>
      <c r="AA288">
        <v>45873</v>
      </c>
    </row>
    <row r="289" spans="1:27">
      <c r="A289">
        <v>287</v>
      </c>
      <c r="B289" t="s">
        <v>10401</v>
      </c>
      <c r="C289" t="s">
        <v>10402</v>
      </c>
      <c r="D289" t="s">
        <v>37</v>
      </c>
      <c r="E289" t="s">
        <v>87</v>
      </c>
      <c r="F289" s="1"/>
      <c r="G289" t="s">
        <v>43</v>
      </c>
      <c r="H289">
        <v>431202</v>
      </c>
      <c r="I289" t="s">
        <v>10185</v>
      </c>
      <c r="L289" t="s">
        <v>43</v>
      </c>
      <c r="M289" t="s">
        <v>43</v>
      </c>
      <c r="N289" t="s">
        <v>43</v>
      </c>
      <c r="R289" s="1"/>
      <c r="T289" s="317"/>
      <c r="X289" s="317"/>
    </row>
    <row r="290" spans="1:27">
      <c r="A290">
        <v>288</v>
      </c>
      <c r="B290" t="s">
        <v>10403</v>
      </c>
      <c r="C290" t="s">
        <v>823</v>
      </c>
      <c r="D290" t="s">
        <v>37</v>
      </c>
      <c r="E290" t="s">
        <v>146</v>
      </c>
      <c r="F290" s="1"/>
      <c r="G290" t="s">
        <v>43</v>
      </c>
      <c r="H290">
        <v>431203</v>
      </c>
      <c r="I290" t="s">
        <v>10185</v>
      </c>
      <c r="L290" t="s">
        <v>43</v>
      </c>
      <c r="M290" t="s">
        <v>43</v>
      </c>
      <c r="N290" t="s">
        <v>43</v>
      </c>
      <c r="R290" s="1"/>
      <c r="T290" s="317"/>
      <c r="X290" s="317"/>
    </row>
    <row r="291" spans="1:27">
      <c r="A291">
        <v>289</v>
      </c>
      <c r="B291" t="s">
        <v>1051</v>
      </c>
      <c r="C291" t="s">
        <v>1052</v>
      </c>
      <c r="D291" t="s">
        <v>37</v>
      </c>
      <c r="E291" t="s">
        <v>87</v>
      </c>
      <c r="F291" s="1">
        <v>45785</v>
      </c>
      <c r="G291">
        <v>5</v>
      </c>
      <c r="H291">
        <v>431204</v>
      </c>
      <c r="I291" t="s">
        <v>10185</v>
      </c>
      <c r="J291">
        <v>50006202</v>
      </c>
      <c r="K291" t="s">
        <v>267</v>
      </c>
      <c r="L291">
        <v>6</v>
      </c>
      <c r="M291">
        <v>5</v>
      </c>
      <c r="N291">
        <v>6</v>
      </c>
      <c r="R291" s="1">
        <v>45828</v>
      </c>
      <c r="S291">
        <v>6</v>
      </c>
      <c r="T291" s="317">
        <v>37710</v>
      </c>
      <c r="U291">
        <v>25.6</v>
      </c>
      <c r="V291">
        <v>6</v>
      </c>
      <c r="W291">
        <v>40</v>
      </c>
      <c r="X291" s="317">
        <v>80480</v>
      </c>
    </row>
    <row r="292" spans="1:27">
      <c r="A292">
        <v>290</v>
      </c>
      <c r="B292" t="s">
        <v>10404</v>
      </c>
      <c r="C292" t="s">
        <v>10405</v>
      </c>
      <c r="D292" t="s">
        <v>37</v>
      </c>
      <c r="E292" t="s">
        <v>87</v>
      </c>
      <c r="F292" s="1">
        <v>45785</v>
      </c>
      <c r="G292">
        <v>5</v>
      </c>
      <c r="H292">
        <v>431205</v>
      </c>
      <c r="I292" t="s">
        <v>10185</v>
      </c>
      <c r="J292">
        <v>50006207</v>
      </c>
      <c r="K292" t="s">
        <v>267</v>
      </c>
      <c r="L292">
        <v>6</v>
      </c>
      <c r="M292">
        <v>5</v>
      </c>
      <c r="N292">
        <v>6</v>
      </c>
      <c r="R292" s="1">
        <v>45828</v>
      </c>
      <c r="S292">
        <v>6</v>
      </c>
      <c r="T292" s="317">
        <v>42210</v>
      </c>
      <c r="U292">
        <v>25.6</v>
      </c>
      <c r="V292">
        <v>6</v>
      </c>
      <c r="W292">
        <v>40</v>
      </c>
      <c r="X292" s="317">
        <v>90099</v>
      </c>
    </row>
    <row r="293" spans="1:27">
      <c r="A293">
        <v>291</v>
      </c>
      <c r="B293" t="s">
        <v>1096</v>
      </c>
      <c r="C293" t="s">
        <v>1097</v>
      </c>
      <c r="D293" t="s">
        <v>37</v>
      </c>
      <c r="E293" t="s">
        <v>60</v>
      </c>
      <c r="F293" s="1">
        <v>45785</v>
      </c>
      <c r="G293">
        <v>5</v>
      </c>
      <c r="H293">
        <v>431206</v>
      </c>
      <c r="I293" t="s">
        <v>10185</v>
      </c>
      <c r="J293">
        <v>50006110</v>
      </c>
      <c r="K293" t="s">
        <v>10340</v>
      </c>
      <c r="L293">
        <v>8</v>
      </c>
      <c r="M293">
        <v>6</v>
      </c>
      <c r="N293">
        <v>7</v>
      </c>
      <c r="R293" s="1">
        <v>45889</v>
      </c>
      <c r="S293">
        <v>8</v>
      </c>
      <c r="T293" s="317">
        <v>54210</v>
      </c>
      <c r="U293">
        <v>25.8</v>
      </c>
      <c r="V293">
        <v>8</v>
      </c>
      <c r="W293">
        <v>40</v>
      </c>
      <c r="X293" s="317">
        <v>115750</v>
      </c>
    </row>
    <row r="294" spans="1:27">
      <c r="A294">
        <v>292</v>
      </c>
      <c r="B294" t="s">
        <v>10406</v>
      </c>
      <c r="C294" t="s">
        <v>10407</v>
      </c>
      <c r="D294" t="s">
        <v>37</v>
      </c>
      <c r="E294" t="s">
        <v>72</v>
      </c>
      <c r="F294" s="1">
        <v>45785</v>
      </c>
      <c r="G294">
        <v>5</v>
      </c>
      <c r="H294">
        <v>431207</v>
      </c>
      <c r="I294" t="s">
        <v>10185</v>
      </c>
      <c r="J294">
        <v>50006211</v>
      </c>
      <c r="K294" t="s">
        <v>267</v>
      </c>
      <c r="L294">
        <v>6</v>
      </c>
      <c r="M294">
        <v>5</v>
      </c>
      <c r="N294">
        <v>6</v>
      </c>
      <c r="R294" s="1">
        <v>45828</v>
      </c>
      <c r="S294">
        <v>6</v>
      </c>
      <c r="T294" s="317">
        <v>28710</v>
      </c>
      <c r="U294">
        <v>25.6</v>
      </c>
      <c r="V294">
        <v>6</v>
      </c>
      <c r="W294">
        <v>40</v>
      </c>
      <c r="X294" s="317">
        <v>61242</v>
      </c>
    </row>
    <row r="295" spans="1:27">
      <c r="A295">
        <v>293</v>
      </c>
      <c r="B295" t="s">
        <v>1066</v>
      </c>
      <c r="C295" t="s">
        <v>1067</v>
      </c>
      <c r="D295" t="s">
        <v>37</v>
      </c>
      <c r="E295" t="s">
        <v>140</v>
      </c>
      <c r="F295" s="1">
        <v>45786</v>
      </c>
      <c r="G295">
        <v>5</v>
      </c>
      <c r="H295">
        <v>431208</v>
      </c>
      <c r="I295" t="s">
        <v>10185</v>
      </c>
      <c r="J295">
        <v>50006310</v>
      </c>
      <c r="K295" t="s">
        <v>10340</v>
      </c>
      <c r="L295">
        <v>6</v>
      </c>
      <c r="M295">
        <v>5</v>
      </c>
      <c r="N295">
        <v>6</v>
      </c>
      <c r="R295" s="1">
        <v>45828</v>
      </c>
      <c r="S295">
        <v>6</v>
      </c>
      <c r="T295" s="317">
        <v>99330</v>
      </c>
      <c r="U295">
        <v>25.6</v>
      </c>
      <c r="V295">
        <v>6</v>
      </c>
      <c r="W295">
        <v>40</v>
      </c>
      <c r="X295" s="317">
        <v>212203</v>
      </c>
    </row>
    <row r="296" spans="1:27">
      <c r="A296">
        <v>294</v>
      </c>
      <c r="B296" t="s">
        <v>1104</v>
      </c>
      <c r="C296" t="s">
        <v>10408</v>
      </c>
      <c r="D296" t="s">
        <v>37</v>
      </c>
      <c r="E296" t="s">
        <v>108</v>
      </c>
      <c r="F296" s="1">
        <v>45786</v>
      </c>
      <c r="G296">
        <v>5</v>
      </c>
      <c r="H296">
        <v>431209</v>
      </c>
      <c r="I296" t="s">
        <v>10185</v>
      </c>
      <c r="J296">
        <v>50006328</v>
      </c>
      <c r="K296" t="s">
        <v>267</v>
      </c>
      <c r="L296">
        <v>7</v>
      </c>
      <c r="M296">
        <v>5</v>
      </c>
      <c r="N296">
        <v>7</v>
      </c>
      <c r="R296" s="1">
        <v>45860</v>
      </c>
      <c r="S296">
        <v>7</v>
      </c>
      <c r="T296" s="317">
        <v>53750</v>
      </c>
      <c r="U296">
        <v>25.7</v>
      </c>
      <c r="V296">
        <v>7</v>
      </c>
      <c r="W296">
        <v>40</v>
      </c>
      <c r="X296" s="317">
        <v>114768</v>
      </c>
    </row>
    <row r="297" spans="1:27">
      <c r="A297">
        <v>295</v>
      </c>
      <c r="B297" t="s">
        <v>10409</v>
      </c>
      <c r="C297" t="s">
        <v>838</v>
      </c>
      <c r="D297" t="s">
        <v>37</v>
      </c>
      <c r="E297" t="s">
        <v>87</v>
      </c>
      <c r="F297" s="1"/>
      <c r="G297" t="s">
        <v>43</v>
      </c>
      <c r="H297">
        <v>431210</v>
      </c>
      <c r="I297" t="s">
        <v>10185</v>
      </c>
      <c r="L297" t="s">
        <v>43</v>
      </c>
      <c r="M297" t="s">
        <v>43</v>
      </c>
      <c r="N297" t="s">
        <v>43</v>
      </c>
      <c r="R297" s="1"/>
      <c r="T297" s="317"/>
      <c r="X297" s="317"/>
      <c r="Z297">
        <v>45867</v>
      </c>
      <c r="AA297">
        <v>45873</v>
      </c>
    </row>
    <row r="298" spans="1:27">
      <c r="A298">
        <v>296</v>
      </c>
      <c r="B298" t="s">
        <v>1127</v>
      </c>
      <c r="C298" t="s">
        <v>1128</v>
      </c>
      <c r="D298" t="s">
        <v>37</v>
      </c>
      <c r="E298" t="s">
        <v>72</v>
      </c>
      <c r="F298" s="1">
        <v>45786</v>
      </c>
      <c r="G298">
        <v>5</v>
      </c>
      <c r="H298">
        <v>431211</v>
      </c>
      <c r="I298" t="s">
        <v>10185</v>
      </c>
      <c r="J298">
        <v>50006332</v>
      </c>
      <c r="K298" t="s">
        <v>267</v>
      </c>
      <c r="L298">
        <v>6</v>
      </c>
      <c r="M298">
        <v>6</v>
      </c>
      <c r="N298">
        <v>6</v>
      </c>
      <c r="R298" s="1">
        <v>45828</v>
      </c>
      <c r="S298">
        <v>6</v>
      </c>
      <c r="T298" s="317">
        <v>38870</v>
      </c>
      <c r="U298">
        <v>25.6</v>
      </c>
      <c r="V298">
        <v>6</v>
      </c>
      <c r="W298">
        <v>40</v>
      </c>
      <c r="X298" s="317">
        <v>82967</v>
      </c>
    </row>
    <row r="299" spans="1:27">
      <c r="A299">
        <v>297</v>
      </c>
      <c r="B299" t="s">
        <v>1136</v>
      </c>
      <c r="C299" t="s">
        <v>10410</v>
      </c>
      <c r="D299" t="s">
        <v>37</v>
      </c>
      <c r="E299" t="s">
        <v>87</v>
      </c>
      <c r="F299" s="1">
        <v>45786</v>
      </c>
      <c r="G299">
        <v>5</v>
      </c>
      <c r="H299">
        <v>431212</v>
      </c>
      <c r="I299" t="s">
        <v>10185</v>
      </c>
      <c r="J299">
        <v>50006339</v>
      </c>
      <c r="K299" t="s">
        <v>267</v>
      </c>
      <c r="L299">
        <v>7</v>
      </c>
      <c r="M299">
        <v>6</v>
      </c>
      <c r="N299">
        <v>7</v>
      </c>
      <c r="R299" s="1">
        <v>45860</v>
      </c>
      <c r="S299">
        <v>7</v>
      </c>
      <c r="T299" s="317">
        <v>33790</v>
      </c>
      <c r="U299">
        <v>25.7</v>
      </c>
      <c r="V299">
        <v>7</v>
      </c>
      <c r="W299">
        <v>40</v>
      </c>
      <c r="X299" s="317">
        <v>72105</v>
      </c>
    </row>
    <row r="300" spans="1:27">
      <c r="A300">
        <v>298</v>
      </c>
      <c r="B300" t="s">
        <v>1180</v>
      </c>
      <c r="C300" t="s">
        <v>1181</v>
      </c>
      <c r="D300" t="s">
        <v>37</v>
      </c>
      <c r="E300" t="s">
        <v>72</v>
      </c>
      <c r="F300" s="1">
        <v>45791</v>
      </c>
      <c r="G300">
        <v>5</v>
      </c>
      <c r="H300">
        <v>431213</v>
      </c>
      <c r="I300" t="s">
        <v>10185</v>
      </c>
      <c r="J300">
        <v>50007042</v>
      </c>
      <c r="L300" t="s">
        <v>43</v>
      </c>
      <c r="M300" t="s">
        <v>43</v>
      </c>
      <c r="N300" t="s">
        <v>43</v>
      </c>
      <c r="R300" s="1"/>
      <c r="T300" s="317"/>
      <c r="X300" s="317"/>
    </row>
    <row r="301" spans="1:27">
      <c r="A301">
        <v>299</v>
      </c>
      <c r="B301" t="s">
        <v>1160</v>
      </c>
      <c r="C301" t="s">
        <v>1161</v>
      </c>
      <c r="D301" t="s">
        <v>37</v>
      </c>
      <c r="E301" t="s">
        <v>60</v>
      </c>
      <c r="F301" s="1">
        <v>45791</v>
      </c>
      <c r="G301">
        <v>5</v>
      </c>
      <c r="H301">
        <v>431214</v>
      </c>
      <c r="I301" t="s">
        <v>10185</v>
      </c>
      <c r="J301">
        <v>50007029</v>
      </c>
      <c r="K301" t="s">
        <v>10411</v>
      </c>
      <c r="L301">
        <v>6</v>
      </c>
      <c r="M301">
        <v>5</v>
      </c>
      <c r="N301">
        <v>6</v>
      </c>
      <c r="R301" s="1">
        <v>45828</v>
      </c>
      <c r="S301">
        <v>6</v>
      </c>
      <c r="T301" s="317">
        <v>55250</v>
      </c>
      <c r="U301">
        <v>25.6</v>
      </c>
      <c r="V301">
        <v>6</v>
      </c>
      <c r="W301">
        <v>40</v>
      </c>
      <c r="X301" s="317">
        <v>117975</v>
      </c>
    </row>
    <row r="302" spans="1:27">
      <c r="A302">
        <v>300</v>
      </c>
      <c r="B302" t="s">
        <v>10412</v>
      </c>
      <c r="C302" t="s">
        <v>844</v>
      </c>
      <c r="D302" t="s">
        <v>37</v>
      </c>
      <c r="E302" t="s">
        <v>92</v>
      </c>
      <c r="F302" s="1"/>
      <c r="G302" t="s">
        <v>43</v>
      </c>
      <c r="H302">
        <v>431215</v>
      </c>
      <c r="I302" t="s">
        <v>10185</v>
      </c>
      <c r="L302" t="s">
        <v>43</v>
      </c>
      <c r="M302" t="s">
        <v>43</v>
      </c>
      <c r="N302" t="s">
        <v>43</v>
      </c>
      <c r="R302" s="1"/>
      <c r="T302" s="317"/>
      <c r="X302" s="317"/>
      <c r="Z302">
        <v>45890</v>
      </c>
      <c r="AA302">
        <v>45897</v>
      </c>
    </row>
    <row r="303" spans="1:27">
      <c r="A303">
        <v>301</v>
      </c>
      <c r="B303" t="s">
        <v>10413</v>
      </c>
      <c r="C303" t="s">
        <v>850</v>
      </c>
      <c r="D303" t="s">
        <v>37</v>
      </c>
      <c r="E303" t="s">
        <v>87</v>
      </c>
      <c r="F303" s="1"/>
      <c r="G303" t="s">
        <v>43</v>
      </c>
      <c r="H303">
        <v>431216</v>
      </c>
      <c r="I303" t="s">
        <v>10185</v>
      </c>
      <c r="L303" t="s">
        <v>43</v>
      </c>
      <c r="M303" t="s">
        <v>43</v>
      </c>
      <c r="N303" t="s">
        <v>43</v>
      </c>
      <c r="R303" s="1"/>
      <c r="T303" s="317"/>
      <c r="X303" s="317"/>
    </row>
    <row r="304" spans="1:27">
      <c r="A304">
        <v>302</v>
      </c>
      <c r="B304" t="s">
        <v>2182</v>
      </c>
      <c r="C304" t="s">
        <v>2183</v>
      </c>
      <c r="D304" t="s">
        <v>37</v>
      </c>
      <c r="E304" t="s">
        <v>60</v>
      </c>
      <c r="F304" s="1"/>
      <c r="G304" t="s">
        <v>43</v>
      </c>
      <c r="H304">
        <v>431217</v>
      </c>
      <c r="I304" t="s">
        <v>10185</v>
      </c>
      <c r="L304" t="s">
        <v>43</v>
      </c>
      <c r="M304" t="s">
        <v>43</v>
      </c>
      <c r="N304" t="s">
        <v>43</v>
      </c>
      <c r="R304" s="1"/>
      <c r="T304" s="317"/>
      <c r="X304" s="317"/>
      <c r="Z304">
        <v>45806</v>
      </c>
      <c r="AA304">
        <v>45812</v>
      </c>
    </row>
    <row r="305" spans="1:27">
      <c r="A305">
        <v>303</v>
      </c>
      <c r="B305" t="s">
        <v>10414</v>
      </c>
      <c r="C305" t="s">
        <v>876</v>
      </c>
      <c r="D305" t="s">
        <v>37</v>
      </c>
      <c r="E305" t="s">
        <v>108</v>
      </c>
      <c r="F305" s="1"/>
      <c r="G305" t="s">
        <v>43</v>
      </c>
      <c r="H305">
        <v>431218</v>
      </c>
      <c r="I305" t="s">
        <v>10185</v>
      </c>
      <c r="L305" t="s">
        <v>43</v>
      </c>
      <c r="M305" t="s">
        <v>43</v>
      </c>
      <c r="N305" t="s">
        <v>43</v>
      </c>
      <c r="R305" s="1"/>
      <c r="T305" s="317"/>
      <c r="X305" s="317"/>
    </row>
    <row r="306" spans="1:27">
      <c r="A306">
        <v>304</v>
      </c>
      <c r="B306" t="s">
        <v>10415</v>
      </c>
      <c r="C306" t="s">
        <v>882</v>
      </c>
      <c r="D306" t="s">
        <v>37</v>
      </c>
      <c r="E306" t="s">
        <v>108</v>
      </c>
      <c r="F306" s="1"/>
      <c r="G306" t="s">
        <v>43</v>
      </c>
      <c r="H306">
        <v>431219</v>
      </c>
      <c r="I306" t="s">
        <v>10185</v>
      </c>
      <c r="L306" t="s">
        <v>43</v>
      </c>
      <c r="M306" t="s">
        <v>43</v>
      </c>
      <c r="N306" t="s">
        <v>43</v>
      </c>
      <c r="R306" s="1"/>
      <c r="T306" s="317"/>
      <c r="X306" s="317"/>
    </row>
    <row r="307" spans="1:27">
      <c r="A307">
        <v>305</v>
      </c>
      <c r="B307" t="s">
        <v>10416</v>
      </c>
      <c r="C307" t="s">
        <v>889</v>
      </c>
      <c r="D307" t="s">
        <v>37</v>
      </c>
      <c r="E307" t="s">
        <v>108</v>
      </c>
      <c r="F307" s="1"/>
      <c r="G307" t="s">
        <v>43</v>
      </c>
      <c r="H307">
        <v>431220</v>
      </c>
      <c r="I307" t="s">
        <v>10185</v>
      </c>
      <c r="L307" t="s">
        <v>43</v>
      </c>
      <c r="M307" t="s">
        <v>43</v>
      </c>
      <c r="N307" t="s">
        <v>43</v>
      </c>
      <c r="R307" s="1"/>
      <c r="T307" s="317"/>
      <c r="X307" s="317"/>
    </row>
    <row r="308" spans="1:27">
      <c r="A308">
        <v>306</v>
      </c>
      <c r="B308" t="s">
        <v>10417</v>
      </c>
      <c r="C308" t="s">
        <v>854</v>
      </c>
      <c r="D308" t="s">
        <v>37</v>
      </c>
      <c r="E308" t="s">
        <v>123</v>
      </c>
      <c r="F308" s="1"/>
      <c r="G308" t="s">
        <v>43</v>
      </c>
      <c r="H308">
        <v>431221</v>
      </c>
      <c r="I308" t="s">
        <v>10185</v>
      </c>
      <c r="L308" t="s">
        <v>43</v>
      </c>
      <c r="M308" t="s">
        <v>43</v>
      </c>
      <c r="N308" t="s">
        <v>43</v>
      </c>
      <c r="R308" s="1"/>
      <c r="T308" s="317"/>
      <c r="X308" s="317"/>
      <c r="Z308">
        <v>45828</v>
      </c>
      <c r="AA308">
        <v>45832</v>
      </c>
    </row>
    <row r="309" spans="1:27">
      <c r="A309">
        <v>307</v>
      </c>
      <c r="B309" t="s">
        <v>10418</v>
      </c>
      <c r="C309" t="s">
        <v>10419</v>
      </c>
      <c r="D309" t="s">
        <v>37</v>
      </c>
      <c r="E309" t="s">
        <v>123</v>
      </c>
      <c r="F309" s="1"/>
      <c r="G309" t="s">
        <v>43</v>
      </c>
      <c r="H309">
        <v>431222</v>
      </c>
      <c r="I309" t="s">
        <v>10185</v>
      </c>
      <c r="L309" t="s">
        <v>43</v>
      </c>
      <c r="M309" t="s">
        <v>43</v>
      </c>
      <c r="N309" t="s">
        <v>43</v>
      </c>
      <c r="R309" s="1"/>
      <c r="T309" s="317"/>
      <c r="X309" s="317"/>
      <c r="Z309">
        <v>45882</v>
      </c>
      <c r="AA309">
        <v>45894</v>
      </c>
    </row>
    <row r="310" spans="1:27">
      <c r="A310">
        <v>308</v>
      </c>
      <c r="B310" t="s">
        <v>10420</v>
      </c>
      <c r="C310" t="s">
        <v>858</v>
      </c>
      <c r="D310" t="s">
        <v>37</v>
      </c>
      <c r="E310" t="s">
        <v>40</v>
      </c>
      <c r="F310" s="1"/>
      <c r="G310" t="s">
        <v>43</v>
      </c>
      <c r="H310">
        <v>431223</v>
      </c>
      <c r="I310" t="s">
        <v>10185</v>
      </c>
      <c r="L310" t="s">
        <v>43</v>
      </c>
      <c r="M310" t="s">
        <v>43</v>
      </c>
      <c r="N310" t="s">
        <v>43</v>
      </c>
      <c r="R310" s="1"/>
      <c r="T310" s="317"/>
      <c r="X310" s="317"/>
    </row>
    <row r="311" spans="1:27">
      <c r="A311">
        <v>309</v>
      </c>
      <c r="B311" t="s">
        <v>864</v>
      </c>
      <c r="C311" t="s">
        <v>10421</v>
      </c>
      <c r="D311" t="s">
        <v>37</v>
      </c>
      <c r="E311" t="s">
        <v>40</v>
      </c>
      <c r="F311" s="1"/>
      <c r="G311" t="s">
        <v>43</v>
      </c>
      <c r="H311">
        <v>431224</v>
      </c>
      <c r="I311" t="s">
        <v>10185</v>
      </c>
      <c r="L311" t="s">
        <v>43</v>
      </c>
      <c r="M311" t="s">
        <v>43</v>
      </c>
      <c r="N311" t="s">
        <v>43</v>
      </c>
      <c r="R311" s="1"/>
      <c r="T311" s="317"/>
      <c r="X311" s="317"/>
    </row>
    <row r="312" spans="1:27">
      <c r="A312">
        <v>310</v>
      </c>
      <c r="B312" t="s">
        <v>1309</v>
      </c>
      <c r="C312" t="s">
        <v>1310</v>
      </c>
      <c r="D312" t="s">
        <v>37</v>
      </c>
      <c r="E312" t="s">
        <v>92</v>
      </c>
      <c r="F312" s="1">
        <v>45792</v>
      </c>
      <c r="G312">
        <v>5</v>
      </c>
      <c r="H312">
        <v>431225</v>
      </c>
      <c r="I312" t="s">
        <v>10185</v>
      </c>
      <c r="J312">
        <v>50007572</v>
      </c>
      <c r="K312" t="s">
        <v>6518</v>
      </c>
      <c r="L312">
        <v>6</v>
      </c>
      <c r="M312">
        <v>5</v>
      </c>
      <c r="N312">
        <v>6</v>
      </c>
      <c r="R312" s="1">
        <v>45828</v>
      </c>
      <c r="S312">
        <v>6</v>
      </c>
      <c r="T312" s="317">
        <v>316000</v>
      </c>
      <c r="U312">
        <v>25.6</v>
      </c>
      <c r="V312">
        <v>6</v>
      </c>
      <c r="W312">
        <v>40</v>
      </c>
      <c r="X312" s="317">
        <v>531843</v>
      </c>
    </row>
    <row r="313" spans="1:27">
      <c r="A313">
        <v>311</v>
      </c>
      <c r="B313" t="s">
        <v>1309</v>
      </c>
      <c r="C313" t="s">
        <v>1310</v>
      </c>
      <c r="D313" t="s">
        <v>37</v>
      </c>
      <c r="E313" t="s">
        <v>92</v>
      </c>
      <c r="F313" s="1">
        <v>45792</v>
      </c>
      <c r="G313">
        <v>5</v>
      </c>
      <c r="H313">
        <v>431226</v>
      </c>
      <c r="I313" t="s">
        <v>10249</v>
      </c>
      <c r="J313">
        <v>50007551</v>
      </c>
      <c r="K313" t="s">
        <v>6518</v>
      </c>
      <c r="L313">
        <v>7</v>
      </c>
      <c r="M313">
        <v>6</v>
      </c>
      <c r="N313">
        <v>7</v>
      </c>
      <c r="R313" s="1">
        <v>45861</v>
      </c>
      <c r="S313">
        <v>7</v>
      </c>
      <c r="T313" s="317">
        <v>135000</v>
      </c>
      <c r="U313">
        <v>25.7</v>
      </c>
      <c r="V313">
        <v>7</v>
      </c>
      <c r="W313">
        <v>40</v>
      </c>
      <c r="X313" s="317">
        <v>343270</v>
      </c>
    </row>
    <row r="314" spans="1:27">
      <c r="A314">
        <v>312</v>
      </c>
      <c r="B314" t="s">
        <v>10422</v>
      </c>
      <c r="C314" t="s">
        <v>10423</v>
      </c>
      <c r="D314" t="s">
        <v>37</v>
      </c>
      <c r="E314" t="s">
        <v>108</v>
      </c>
      <c r="F314" s="1"/>
      <c r="G314" t="s">
        <v>43</v>
      </c>
      <c r="H314">
        <v>431227</v>
      </c>
      <c r="I314" t="s">
        <v>10185</v>
      </c>
      <c r="L314" t="s">
        <v>43</v>
      </c>
      <c r="M314" t="s">
        <v>43</v>
      </c>
      <c r="N314" t="s">
        <v>43</v>
      </c>
      <c r="R314" s="1"/>
      <c r="T314" s="317"/>
      <c r="X314" s="317"/>
    </row>
    <row r="315" spans="1:27">
      <c r="A315">
        <v>313</v>
      </c>
      <c r="B315" t="s">
        <v>10424</v>
      </c>
      <c r="C315" t="s">
        <v>899</v>
      </c>
      <c r="D315" t="s">
        <v>37</v>
      </c>
      <c r="E315" t="s">
        <v>108</v>
      </c>
      <c r="F315" s="1"/>
      <c r="G315" t="s">
        <v>43</v>
      </c>
      <c r="H315">
        <v>431228</v>
      </c>
      <c r="I315" t="s">
        <v>10185</v>
      </c>
      <c r="L315" t="s">
        <v>43</v>
      </c>
      <c r="M315" t="s">
        <v>43</v>
      </c>
      <c r="N315" t="s">
        <v>43</v>
      </c>
      <c r="R315" s="1"/>
      <c r="T315" s="317"/>
      <c r="X315" s="317"/>
    </row>
    <row r="316" spans="1:27">
      <c r="A316">
        <v>314</v>
      </c>
      <c r="B316" t="s">
        <v>10425</v>
      </c>
      <c r="C316" t="s">
        <v>946</v>
      </c>
      <c r="D316" t="s">
        <v>37</v>
      </c>
      <c r="E316" t="s">
        <v>72</v>
      </c>
      <c r="F316" s="1"/>
      <c r="G316" t="s">
        <v>43</v>
      </c>
      <c r="H316">
        <v>431229</v>
      </c>
      <c r="I316" t="s">
        <v>10185</v>
      </c>
      <c r="L316" t="s">
        <v>43</v>
      </c>
      <c r="M316" t="s">
        <v>43</v>
      </c>
      <c r="N316" t="s">
        <v>43</v>
      </c>
      <c r="R316" s="1"/>
      <c r="T316" s="317"/>
      <c r="X316" s="317"/>
    </row>
    <row r="317" spans="1:27">
      <c r="A317">
        <v>315</v>
      </c>
      <c r="B317" t="s">
        <v>10426</v>
      </c>
      <c r="C317" t="s">
        <v>943</v>
      </c>
      <c r="D317" t="s">
        <v>37</v>
      </c>
      <c r="E317" t="s">
        <v>72</v>
      </c>
      <c r="F317" s="1"/>
      <c r="G317" t="s">
        <v>43</v>
      </c>
      <c r="H317">
        <v>431230</v>
      </c>
      <c r="I317" t="s">
        <v>10185</v>
      </c>
      <c r="L317" t="s">
        <v>43</v>
      </c>
      <c r="M317" t="s">
        <v>43</v>
      </c>
      <c r="N317" t="s">
        <v>43</v>
      </c>
      <c r="R317" s="1"/>
      <c r="T317" s="317"/>
      <c r="X317" s="317"/>
    </row>
    <row r="318" spans="1:27">
      <c r="A318">
        <v>316</v>
      </c>
      <c r="B318" t="s">
        <v>10427</v>
      </c>
      <c r="C318" t="s">
        <v>940</v>
      </c>
      <c r="D318" t="s">
        <v>37</v>
      </c>
      <c r="E318" t="s">
        <v>72</v>
      </c>
      <c r="F318" s="1"/>
      <c r="G318" t="s">
        <v>43</v>
      </c>
      <c r="H318">
        <v>431231</v>
      </c>
      <c r="I318" t="s">
        <v>10185</v>
      </c>
      <c r="L318" t="s">
        <v>43</v>
      </c>
      <c r="M318" t="s">
        <v>43</v>
      </c>
      <c r="N318" t="s">
        <v>43</v>
      </c>
      <c r="R318" s="1"/>
      <c r="T318" s="317"/>
      <c r="X318" s="317"/>
    </row>
    <row r="319" spans="1:27">
      <c r="A319">
        <v>317</v>
      </c>
      <c r="B319" t="s">
        <v>10428</v>
      </c>
      <c r="C319" t="s">
        <v>937</v>
      </c>
      <c r="D319" t="s">
        <v>37</v>
      </c>
      <c r="E319" t="s">
        <v>87</v>
      </c>
      <c r="F319" s="1"/>
      <c r="G319" t="s">
        <v>43</v>
      </c>
      <c r="H319">
        <v>431232</v>
      </c>
      <c r="I319" t="s">
        <v>10185</v>
      </c>
      <c r="L319" t="s">
        <v>43</v>
      </c>
      <c r="M319" t="s">
        <v>43</v>
      </c>
      <c r="N319" t="s">
        <v>43</v>
      </c>
      <c r="R319" s="1"/>
      <c r="T319" s="317"/>
      <c r="X319" s="317"/>
    </row>
    <row r="320" spans="1:27">
      <c r="A320">
        <v>318</v>
      </c>
      <c r="B320" t="s">
        <v>1200</v>
      </c>
      <c r="C320" t="s">
        <v>1201</v>
      </c>
      <c r="D320" t="s">
        <v>37</v>
      </c>
      <c r="E320" t="s">
        <v>92</v>
      </c>
      <c r="F320" s="1">
        <v>45796</v>
      </c>
      <c r="G320">
        <v>5</v>
      </c>
      <c r="H320">
        <v>431233</v>
      </c>
      <c r="I320" t="s">
        <v>10185</v>
      </c>
      <c r="J320">
        <v>50008156</v>
      </c>
      <c r="K320" t="s">
        <v>267</v>
      </c>
      <c r="L320">
        <v>7</v>
      </c>
      <c r="M320">
        <v>6</v>
      </c>
      <c r="N320">
        <v>7</v>
      </c>
      <c r="P320">
        <v>45861</v>
      </c>
      <c r="R320" s="1">
        <v>45860</v>
      </c>
      <c r="S320">
        <v>7</v>
      </c>
      <c r="T320" s="317">
        <v>109940</v>
      </c>
      <c r="U320">
        <v>25.7</v>
      </c>
      <c r="V320">
        <v>7</v>
      </c>
      <c r="W320">
        <v>40</v>
      </c>
      <c r="X320" s="317">
        <v>246050</v>
      </c>
    </row>
    <row r="321" spans="1:24">
      <c r="A321">
        <v>319</v>
      </c>
      <c r="B321" t="s">
        <v>10429</v>
      </c>
      <c r="C321" t="s">
        <v>929</v>
      </c>
      <c r="D321" t="s">
        <v>37</v>
      </c>
      <c r="E321" t="s">
        <v>87</v>
      </c>
      <c r="F321" s="1"/>
      <c r="G321" t="s">
        <v>43</v>
      </c>
      <c r="H321">
        <v>431234</v>
      </c>
      <c r="I321" t="s">
        <v>10185</v>
      </c>
      <c r="L321" t="s">
        <v>43</v>
      </c>
      <c r="M321" t="s">
        <v>43</v>
      </c>
      <c r="N321" t="s">
        <v>43</v>
      </c>
      <c r="R321" s="1"/>
      <c r="T321" s="317"/>
      <c r="X321" s="317"/>
    </row>
    <row r="322" spans="1:24">
      <c r="A322">
        <v>320</v>
      </c>
      <c r="B322" t="s">
        <v>10430</v>
      </c>
      <c r="C322" t="s">
        <v>926</v>
      </c>
      <c r="D322" t="s">
        <v>37</v>
      </c>
      <c r="E322" t="s">
        <v>87</v>
      </c>
      <c r="F322" s="1"/>
      <c r="G322" t="s">
        <v>43</v>
      </c>
      <c r="H322">
        <v>431235</v>
      </c>
      <c r="I322" t="s">
        <v>10185</v>
      </c>
      <c r="L322" t="s">
        <v>43</v>
      </c>
      <c r="M322" t="s">
        <v>43</v>
      </c>
      <c r="N322" t="s">
        <v>43</v>
      </c>
      <c r="R322" s="1"/>
      <c r="T322" s="317"/>
      <c r="X322" s="317"/>
    </row>
    <row r="323" spans="1:24">
      <c r="A323">
        <v>321</v>
      </c>
      <c r="B323" t="s">
        <v>10431</v>
      </c>
      <c r="C323" t="s">
        <v>923</v>
      </c>
      <c r="D323" t="s">
        <v>37</v>
      </c>
      <c r="E323" t="s">
        <v>87</v>
      </c>
      <c r="F323" s="1"/>
      <c r="G323" t="s">
        <v>43</v>
      </c>
      <c r="H323">
        <v>431236</v>
      </c>
      <c r="I323" t="s">
        <v>10185</v>
      </c>
      <c r="L323" t="s">
        <v>43</v>
      </c>
      <c r="M323" t="s">
        <v>43</v>
      </c>
      <c r="N323" t="s">
        <v>43</v>
      </c>
      <c r="R323" s="1"/>
      <c r="T323" s="317"/>
      <c r="X323" s="317"/>
    </row>
    <row r="324" spans="1:24">
      <c r="A324">
        <v>322</v>
      </c>
      <c r="B324" t="s">
        <v>10432</v>
      </c>
      <c r="C324" t="s">
        <v>920</v>
      </c>
      <c r="D324" t="s">
        <v>37</v>
      </c>
      <c r="E324" t="s">
        <v>87</v>
      </c>
      <c r="F324" s="1"/>
      <c r="G324" t="s">
        <v>43</v>
      </c>
      <c r="H324">
        <v>431237</v>
      </c>
      <c r="I324" t="s">
        <v>10185</v>
      </c>
      <c r="L324" t="s">
        <v>43</v>
      </c>
      <c r="M324" t="s">
        <v>43</v>
      </c>
      <c r="N324" t="s">
        <v>43</v>
      </c>
      <c r="R324" s="1"/>
      <c r="T324" s="317"/>
      <c r="X324" s="317"/>
    </row>
    <row r="325" spans="1:24">
      <c r="A325">
        <v>323</v>
      </c>
      <c r="B325" t="s">
        <v>10433</v>
      </c>
      <c r="C325" t="s">
        <v>10434</v>
      </c>
      <c r="D325" t="s">
        <v>37</v>
      </c>
      <c r="E325" t="s">
        <v>87</v>
      </c>
      <c r="F325" s="1"/>
      <c r="G325" t="s">
        <v>43</v>
      </c>
      <c r="H325">
        <v>431238</v>
      </c>
      <c r="I325" t="s">
        <v>10185</v>
      </c>
      <c r="L325" t="s">
        <v>43</v>
      </c>
      <c r="M325" t="s">
        <v>43</v>
      </c>
      <c r="N325" t="s">
        <v>43</v>
      </c>
      <c r="R325" s="1"/>
      <c r="T325" s="317"/>
      <c r="X325" s="317"/>
    </row>
    <row r="326" spans="1:24">
      <c r="A326">
        <v>324</v>
      </c>
      <c r="B326" t="s">
        <v>10435</v>
      </c>
      <c r="C326" t="s">
        <v>917</v>
      </c>
      <c r="D326" t="s">
        <v>37</v>
      </c>
      <c r="E326" t="s">
        <v>87</v>
      </c>
      <c r="F326" s="1"/>
      <c r="G326" t="s">
        <v>43</v>
      </c>
      <c r="H326">
        <v>431239</v>
      </c>
      <c r="I326" t="s">
        <v>10185</v>
      </c>
      <c r="L326" t="s">
        <v>43</v>
      </c>
      <c r="M326" t="s">
        <v>43</v>
      </c>
      <c r="N326" t="s">
        <v>43</v>
      </c>
      <c r="R326" s="1"/>
      <c r="T326" s="317"/>
      <c r="X326" s="317"/>
    </row>
    <row r="327" spans="1:24">
      <c r="A327">
        <v>325</v>
      </c>
      <c r="B327" t="s">
        <v>913</v>
      </c>
      <c r="C327" t="s">
        <v>10436</v>
      </c>
      <c r="D327" t="s">
        <v>37</v>
      </c>
      <c r="E327" t="s">
        <v>108</v>
      </c>
      <c r="F327" s="1"/>
      <c r="G327" t="s">
        <v>43</v>
      </c>
      <c r="H327">
        <v>431240</v>
      </c>
      <c r="I327" t="s">
        <v>10185</v>
      </c>
      <c r="L327" t="s">
        <v>43</v>
      </c>
      <c r="M327" t="s">
        <v>43</v>
      </c>
      <c r="N327" t="s">
        <v>43</v>
      </c>
      <c r="R327" s="1"/>
      <c r="T327" s="317"/>
      <c r="X327" s="317"/>
    </row>
    <row r="328" spans="1:24">
      <c r="A328">
        <v>326</v>
      </c>
      <c r="B328" t="s">
        <v>834</v>
      </c>
      <c r="C328" t="s">
        <v>835</v>
      </c>
      <c r="D328" t="s">
        <v>37</v>
      </c>
      <c r="E328" t="s">
        <v>140</v>
      </c>
      <c r="F328" s="1"/>
      <c r="G328" t="s">
        <v>43</v>
      </c>
      <c r="H328">
        <v>431241</v>
      </c>
      <c r="I328" t="s">
        <v>10185</v>
      </c>
      <c r="L328" t="s">
        <v>43</v>
      </c>
      <c r="M328" t="s">
        <v>43</v>
      </c>
      <c r="N328" t="s">
        <v>43</v>
      </c>
      <c r="R328" s="1"/>
      <c r="T328" s="317"/>
      <c r="X328" s="317"/>
    </row>
    <row r="329" spans="1:24">
      <c r="A329">
        <v>327</v>
      </c>
      <c r="B329" t="s">
        <v>10437</v>
      </c>
      <c r="C329" t="s">
        <v>911</v>
      </c>
      <c r="D329" t="s">
        <v>37</v>
      </c>
      <c r="E329" t="s">
        <v>140</v>
      </c>
      <c r="F329" s="1"/>
      <c r="G329" t="s">
        <v>43</v>
      </c>
      <c r="H329">
        <v>431242</v>
      </c>
      <c r="I329" t="s">
        <v>10185</v>
      </c>
      <c r="L329" t="s">
        <v>43</v>
      </c>
      <c r="M329" t="s">
        <v>43</v>
      </c>
      <c r="N329" t="s">
        <v>43</v>
      </c>
      <c r="R329" s="1"/>
      <c r="T329" s="317"/>
      <c r="X329" s="317"/>
    </row>
    <row r="330" spans="1:24">
      <c r="A330">
        <v>328</v>
      </c>
      <c r="B330" t="s">
        <v>10438</v>
      </c>
      <c r="C330" t="s">
        <v>908</v>
      </c>
      <c r="D330" t="s">
        <v>37</v>
      </c>
      <c r="E330" t="s">
        <v>140</v>
      </c>
      <c r="F330" s="1"/>
      <c r="G330" t="s">
        <v>43</v>
      </c>
      <c r="H330">
        <v>431243</v>
      </c>
      <c r="I330" t="s">
        <v>10185</v>
      </c>
      <c r="L330" t="s">
        <v>43</v>
      </c>
      <c r="M330" t="s">
        <v>43</v>
      </c>
      <c r="N330" t="s">
        <v>43</v>
      </c>
      <c r="R330" s="1"/>
      <c r="T330" s="317"/>
      <c r="X330" s="317"/>
    </row>
    <row r="331" spans="1:24">
      <c r="A331">
        <v>329</v>
      </c>
      <c r="B331" t="s">
        <v>10439</v>
      </c>
      <c r="C331" t="s">
        <v>902</v>
      </c>
      <c r="D331" t="s">
        <v>37</v>
      </c>
      <c r="E331" t="s">
        <v>140</v>
      </c>
      <c r="F331" s="1"/>
      <c r="G331" t="s">
        <v>43</v>
      </c>
      <c r="H331">
        <v>431244</v>
      </c>
      <c r="I331" t="s">
        <v>10185</v>
      </c>
      <c r="L331" t="s">
        <v>43</v>
      </c>
      <c r="M331" t="s">
        <v>43</v>
      </c>
      <c r="N331" t="s">
        <v>43</v>
      </c>
      <c r="R331" s="1"/>
      <c r="T331" s="317"/>
      <c r="X331" s="317"/>
    </row>
    <row r="332" spans="1:24">
      <c r="A332">
        <v>330</v>
      </c>
      <c r="B332" t="s">
        <v>10440</v>
      </c>
      <c r="C332" t="s">
        <v>10441</v>
      </c>
      <c r="D332" t="s">
        <v>37</v>
      </c>
      <c r="E332" t="s">
        <v>140</v>
      </c>
      <c r="F332" s="1"/>
      <c r="G332" t="s">
        <v>43</v>
      </c>
      <c r="H332">
        <v>431245</v>
      </c>
      <c r="I332" t="s">
        <v>10185</v>
      </c>
      <c r="L332" t="s">
        <v>43</v>
      </c>
      <c r="M332" t="s">
        <v>43</v>
      </c>
      <c r="N332" t="s">
        <v>43</v>
      </c>
      <c r="R332" s="1"/>
      <c r="T332" s="317"/>
      <c r="X332" s="317"/>
    </row>
    <row r="333" spans="1:24">
      <c r="A333">
        <v>331</v>
      </c>
      <c r="B333" t="s">
        <v>10442</v>
      </c>
      <c r="C333" t="s">
        <v>10443</v>
      </c>
      <c r="D333" t="s">
        <v>37</v>
      </c>
      <c r="E333" t="s">
        <v>87</v>
      </c>
      <c r="F333" s="1">
        <v>45798</v>
      </c>
      <c r="G333">
        <v>5</v>
      </c>
      <c r="H333">
        <v>431246</v>
      </c>
      <c r="I333" t="s">
        <v>10249</v>
      </c>
      <c r="J333">
        <v>50008649</v>
      </c>
      <c r="K333" t="s">
        <v>267</v>
      </c>
      <c r="L333">
        <v>5</v>
      </c>
      <c r="M333">
        <v>5</v>
      </c>
      <c r="N333">
        <v>5</v>
      </c>
      <c r="R333" s="1">
        <v>45828</v>
      </c>
      <c r="S333">
        <v>6</v>
      </c>
      <c r="T333" s="317">
        <v>47520</v>
      </c>
      <c r="U333">
        <v>25.6</v>
      </c>
      <c r="V333">
        <v>6</v>
      </c>
      <c r="W333">
        <v>40</v>
      </c>
      <c r="X333" s="317">
        <v>89757</v>
      </c>
    </row>
    <row r="334" spans="1:24">
      <c r="A334">
        <v>332</v>
      </c>
      <c r="B334" t="s">
        <v>10444</v>
      </c>
      <c r="C334" t="s">
        <v>958</v>
      </c>
      <c r="D334" t="s">
        <v>37</v>
      </c>
      <c r="E334" t="s">
        <v>108</v>
      </c>
      <c r="F334" s="1"/>
      <c r="G334" t="s">
        <v>43</v>
      </c>
      <c r="H334">
        <v>431247</v>
      </c>
      <c r="I334" t="s">
        <v>10185</v>
      </c>
      <c r="L334" t="s">
        <v>43</v>
      </c>
      <c r="M334" t="s">
        <v>43</v>
      </c>
      <c r="N334" t="s">
        <v>43</v>
      </c>
      <c r="R334" s="1"/>
      <c r="T334" s="317"/>
      <c r="X334" s="317"/>
    </row>
    <row r="335" spans="1:24">
      <c r="A335">
        <v>333</v>
      </c>
      <c r="B335" t="s">
        <v>10445</v>
      </c>
      <c r="C335" t="s">
        <v>961</v>
      </c>
      <c r="D335" t="s">
        <v>37</v>
      </c>
      <c r="E335" t="s">
        <v>108</v>
      </c>
      <c r="F335" s="1"/>
      <c r="G335" t="s">
        <v>43</v>
      </c>
      <c r="H335">
        <v>431248</v>
      </c>
      <c r="I335" t="s">
        <v>10185</v>
      </c>
      <c r="L335" t="s">
        <v>43</v>
      </c>
      <c r="M335" t="s">
        <v>43</v>
      </c>
      <c r="N335" t="s">
        <v>43</v>
      </c>
      <c r="R335" s="1"/>
      <c r="T335" s="317"/>
      <c r="X335" s="317"/>
    </row>
    <row r="336" spans="1:24">
      <c r="A336">
        <v>334</v>
      </c>
      <c r="B336" t="s">
        <v>10446</v>
      </c>
      <c r="C336" t="s">
        <v>952</v>
      </c>
      <c r="D336" t="s">
        <v>37</v>
      </c>
      <c r="E336" t="s">
        <v>87</v>
      </c>
      <c r="F336" s="1"/>
      <c r="G336" t="s">
        <v>43</v>
      </c>
      <c r="H336">
        <v>431249</v>
      </c>
      <c r="I336" t="s">
        <v>10185</v>
      </c>
      <c r="L336" t="s">
        <v>43</v>
      </c>
      <c r="M336" t="s">
        <v>43</v>
      </c>
      <c r="N336" t="s">
        <v>43</v>
      </c>
      <c r="R336" s="1"/>
      <c r="T336" s="317"/>
      <c r="X336" s="317"/>
    </row>
    <row r="337" spans="1:27">
      <c r="A337">
        <v>335</v>
      </c>
      <c r="B337" t="s">
        <v>1216</v>
      </c>
      <c r="C337" t="s">
        <v>1217</v>
      </c>
      <c r="D337" t="s">
        <v>37</v>
      </c>
      <c r="E337" t="s">
        <v>92</v>
      </c>
      <c r="F337" s="1">
        <v>45798</v>
      </c>
      <c r="G337">
        <v>5</v>
      </c>
      <c r="H337">
        <v>431250</v>
      </c>
      <c r="I337" t="s">
        <v>10185</v>
      </c>
      <c r="J337">
        <v>50008525</v>
      </c>
      <c r="K337" t="s">
        <v>267</v>
      </c>
      <c r="L337">
        <v>6</v>
      </c>
      <c r="M337">
        <v>5</v>
      </c>
      <c r="N337">
        <v>6</v>
      </c>
      <c r="R337" s="1">
        <v>45828</v>
      </c>
      <c r="S337">
        <v>6</v>
      </c>
      <c r="T337" s="317">
        <v>50720</v>
      </c>
      <c r="U337">
        <v>25.6</v>
      </c>
      <c r="V337">
        <v>6</v>
      </c>
      <c r="W337">
        <v>40</v>
      </c>
      <c r="X337" s="317">
        <v>119480</v>
      </c>
      <c r="Z337">
        <v>46072</v>
      </c>
      <c r="AA337">
        <v>46077</v>
      </c>
    </row>
    <row r="338" spans="1:27">
      <c r="A338">
        <v>336</v>
      </c>
      <c r="B338" t="s">
        <v>10447</v>
      </c>
      <c r="C338" t="s">
        <v>715</v>
      </c>
      <c r="D338" t="s">
        <v>37</v>
      </c>
      <c r="E338" t="s">
        <v>108</v>
      </c>
      <c r="F338" s="1"/>
      <c r="G338" t="s">
        <v>43</v>
      </c>
      <c r="H338">
        <v>431251</v>
      </c>
      <c r="I338" t="s">
        <v>10185</v>
      </c>
      <c r="L338" t="s">
        <v>43</v>
      </c>
      <c r="M338" t="s">
        <v>43</v>
      </c>
      <c r="N338" t="s">
        <v>43</v>
      </c>
      <c r="R338" s="1"/>
      <c r="T338" s="317"/>
      <c r="X338" s="317"/>
      <c r="Y338">
        <v>45800</v>
      </c>
      <c r="Z338">
        <v>45873</v>
      </c>
      <c r="AA338">
        <v>45876</v>
      </c>
    </row>
    <row r="339" spans="1:27">
      <c r="A339">
        <v>337</v>
      </c>
      <c r="B339" t="s">
        <v>1232</v>
      </c>
      <c r="C339" t="s">
        <v>1233</v>
      </c>
      <c r="D339" t="s">
        <v>37</v>
      </c>
      <c r="E339" t="s">
        <v>60</v>
      </c>
      <c r="F339" s="1">
        <v>45799</v>
      </c>
      <c r="G339">
        <v>5</v>
      </c>
      <c r="H339">
        <v>431252</v>
      </c>
      <c r="I339" t="s">
        <v>10185</v>
      </c>
      <c r="J339">
        <v>50008989</v>
      </c>
      <c r="K339" t="s">
        <v>6518</v>
      </c>
      <c r="L339">
        <v>6</v>
      </c>
      <c r="M339">
        <v>5</v>
      </c>
      <c r="N339">
        <v>6</v>
      </c>
      <c r="P339">
        <v>45813</v>
      </c>
      <c r="R339" s="1">
        <v>45828</v>
      </c>
      <c r="S339">
        <v>6</v>
      </c>
      <c r="T339" s="317">
        <v>74515</v>
      </c>
      <c r="U339">
        <v>25.6</v>
      </c>
      <c r="V339">
        <v>6</v>
      </c>
      <c r="W339">
        <v>40</v>
      </c>
      <c r="X339" s="317">
        <v>158891</v>
      </c>
      <c r="Z339">
        <v>46036</v>
      </c>
      <c r="AA339">
        <v>46038</v>
      </c>
    </row>
    <row r="340" spans="1:27">
      <c r="A340">
        <v>338</v>
      </c>
      <c r="B340" t="s">
        <v>10448</v>
      </c>
      <c r="C340" t="s">
        <v>4814</v>
      </c>
      <c r="D340" t="s">
        <v>37</v>
      </c>
      <c r="E340" t="s">
        <v>40</v>
      </c>
      <c r="F340" s="1">
        <v>45800</v>
      </c>
      <c r="G340">
        <v>5</v>
      </c>
      <c r="H340">
        <v>431253</v>
      </c>
      <c r="I340" t="s">
        <v>10185</v>
      </c>
      <c r="J340">
        <v>50008890</v>
      </c>
      <c r="K340" t="s">
        <v>10411</v>
      </c>
      <c r="L340">
        <v>6</v>
      </c>
      <c r="M340">
        <v>5</v>
      </c>
      <c r="N340">
        <v>5</v>
      </c>
      <c r="R340" s="1">
        <v>45828</v>
      </c>
      <c r="S340">
        <v>6</v>
      </c>
      <c r="T340" s="317">
        <v>48210</v>
      </c>
      <c r="U340">
        <v>25.6</v>
      </c>
      <c r="V340">
        <v>6</v>
      </c>
      <c r="W340">
        <v>42</v>
      </c>
      <c r="X340" s="317">
        <v>102925</v>
      </c>
    </row>
    <row r="341" spans="1:27">
      <c r="A341">
        <v>339</v>
      </c>
      <c r="B341" t="s">
        <v>2604</v>
      </c>
      <c r="C341" t="s">
        <v>10449</v>
      </c>
      <c r="D341" t="s">
        <v>37</v>
      </c>
      <c r="E341" t="s">
        <v>87</v>
      </c>
      <c r="F341" s="1">
        <v>45800</v>
      </c>
      <c r="G341">
        <v>5</v>
      </c>
      <c r="H341">
        <v>431254</v>
      </c>
      <c r="I341" t="s">
        <v>10185</v>
      </c>
      <c r="J341">
        <v>50009184</v>
      </c>
      <c r="K341" t="s">
        <v>10411</v>
      </c>
      <c r="L341">
        <v>6</v>
      </c>
      <c r="M341">
        <v>5</v>
      </c>
      <c r="N341">
        <v>6</v>
      </c>
      <c r="R341" s="1">
        <v>45828</v>
      </c>
      <c r="S341">
        <v>6</v>
      </c>
      <c r="T341" s="317">
        <v>137770</v>
      </c>
      <c r="U341">
        <v>25.6</v>
      </c>
      <c r="V341">
        <v>6</v>
      </c>
      <c r="W341">
        <v>40</v>
      </c>
      <c r="X341" s="317">
        <v>301586</v>
      </c>
      <c r="Z341">
        <v>45922</v>
      </c>
    </row>
    <row r="342" spans="1:27">
      <c r="A342">
        <v>340</v>
      </c>
      <c r="B342" t="s">
        <v>1239</v>
      </c>
      <c r="C342" t="s">
        <v>3803</v>
      </c>
      <c r="D342" t="s">
        <v>37</v>
      </c>
      <c r="E342" t="s">
        <v>40</v>
      </c>
      <c r="F342" s="1">
        <v>45800</v>
      </c>
      <c r="G342">
        <v>5</v>
      </c>
      <c r="H342">
        <v>431255</v>
      </c>
      <c r="I342" t="s">
        <v>10185</v>
      </c>
      <c r="J342">
        <v>50009021</v>
      </c>
      <c r="K342" t="s">
        <v>10411</v>
      </c>
      <c r="L342">
        <v>7</v>
      </c>
      <c r="M342">
        <v>5</v>
      </c>
      <c r="N342">
        <v>7</v>
      </c>
      <c r="R342" s="1">
        <v>45860</v>
      </c>
      <c r="S342">
        <v>7</v>
      </c>
      <c r="T342" s="317">
        <v>61710</v>
      </c>
      <c r="U342">
        <v>25.7</v>
      </c>
      <c r="V342">
        <v>7</v>
      </c>
      <c r="W342">
        <v>40</v>
      </c>
      <c r="X342" s="317">
        <v>131782</v>
      </c>
    </row>
    <row r="343" spans="1:27">
      <c r="A343">
        <v>341</v>
      </c>
      <c r="B343" t="s">
        <v>1026</v>
      </c>
      <c r="C343" t="s">
        <v>1027</v>
      </c>
      <c r="D343" t="s">
        <v>37</v>
      </c>
      <c r="E343" t="s">
        <v>92</v>
      </c>
      <c r="F343" s="1">
        <v>45800</v>
      </c>
      <c r="G343">
        <v>5</v>
      </c>
      <c r="H343">
        <v>431256</v>
      </c>
      <c r="I343" t="s">
        <v>10185</v>
      </c>
      <c r="J343">
        <v>50009029</v>
      </c>
      <c r="K343" t="s">
        <v>267</v>
      </c>
      <c r="L343">
        <v>8</v>
      </c>
      <c r="M343">
        <v>7</v>
      </c>
      <c r="N343">
        <v>8</v>
      </c>
      <c r="P343">
        <v>45910</v>
      </c>
      <c r="R343" s="1">
        <v>45891</v>
      </c>
      <c r="S343">
        <v>8</v>
      </c>
      <c r="T343" s="317">
        <v>113170</v>
      </c>
      <c r="U343">
        <v>25.8</v>
      </c>
      <c r="V343">
        <v>8</v>
      </c>
      <c r="W343">
        <v>40</v>
      </c>
      <c r="X343" s="317">
        <v>214696</v>
      </c>
    </row>
    <row r="344" spans="1:27">
      <c r="A344">
        <v>342</v>
      </c>
      <c r="B344" t="s">
        <v>1289</v>
      </c>
      <c r="C344" t="s">
        <v>5228</v>
      </c>
      <c r="D344" t="s">
        <v>37</v>
      </c>
      <c r="E344" t="s">
        <v>60</v>
      </c>
      <c r="F344" s="1">
        <v>45803</v>
      </c>
      <c r="G344">
        <v>5</v>
      </c>
      <c r="H344">
        <v>431257</v>
      </c>
      <c r="I344" t="s">
        <v>10185</v>
      </c>
      <c r="J344">
        <v>50009288</v>
      </c>
      <c r="K344" t="s">
        <v>267</v>
      </c>
      <c r="L344">
        <v>6</v>
      </c>
      <c r="M344">
        <v>6</v>
      </c>
      <c r="N344">
        <v>6</v>
      </c>
      <c r="R344" s="1">
        <v>45828</v>
      </c>
      <c r="S344">
        <v>6</v>
      </c>
      <c r="T344" s="317">
        <v>39210</v>
      </c>
      <c r="U344">
        <v>25.6</v>
      </c>
      <c r="V344">
        <v>6</v>
      </c>
      <c r="W344">
        <v>40</v>
      </c>
      <c r="X344" s="317">
        <v>83687</v>
      </c>
    </row>
    <row r="345" spans="1:27">
      <c r="A345">
        <v>343</v>
      </c>
      <c r="B345" t="s">
        <v>1223</v>
      </c>
      <c r="C345" t="s">
        <v>10450</v>
      </c>
      <c r="D345" t="s">
        <v>37</v>
      </c>
      <c r="E345" t="s">
        <v>140</v>
      </c>
      <c r="F345" s="1">
        <v>45803</v>
      </c>
      <c r="G345">
        <v>5</v>
      </c>
      <c r="H345">
        <v>431258</v>
      </c>
      <c r="I345" t="s">
        <v>10185</v>
      </c>
      <c r="J345">
        <v>50009335</v>
      </c>
      <c r="K345" t="s">
        <v>267</v>
      </c>
      <c r="L345">
        <v>9</v>
      </c>
      <c r="M345">
        <v>6</v>
      </c>
      <c r="N345">
        <v>8</v>
      </c>
      <c r="R345" s="1">
        <v>45922</v>
      </c>
      <c r="S345">
        <v>9</v>
      </c>
      <c r="T345" s="317">
        <v>27210</v>
      </c>
      <c r="U345">
        <v>25.9</v>
      </c>
      <c r="V345">
        <v>9</v>
      </c>
      <c r="W345">
        <v>40</v>
      </c>
      <c r="X345" s="317">
        <v>58036</v>
      </c>
    </row>
    <row r="346" spans="1:27">
      <c r="A346">
        <v>344</v>
      </c>
      <c r="B346" t="s">
        <v>1268</v>
      </c>
      <c r="C346" t="s">
        <v>59</v>
      </c>
      <c r="D346" t="s">
        <v>37</v>
      </c>
      <c r="E346" t="s">
        <v>60</v>
      </c>
      <c r="F346" s="1">
        <v>45803</v>
      </c>
      <c r="G346">
        <v>5</v>
      </c>
      <c r="H346">
        <v>431259</v>
      </c>
      <c r="I346" t="s">
        <v>10185</v>
      </c>
      <c r="J346">
        <v>50009435</v>
      </c>
      <c r="K346" t="s">
        <v>6518</v>
      </c>
      <c r="L346">
        <v>6</v>
      </c>
      <c r="M346">
        <v>5</v>
      </c>
      <c r="N346">
        <v>6</v>
      </c>
      <c r="R346" s="1">
        <v>45828</v>
      </c>
      <c r="S346">
        <v>6</v>
      </c>
      <c r="T346" s="317">
        <v>66440</v>
      </c>
      <c r="U346">
        <v>25.6</v>
      </c>
      <c r="V346">
        <v>6</v>
      </c>
      <c r="W346">
        <v>40</v>
      </c>
      <c r="X346" s="317">
        <v>130363</v>
      </c>
    </row>
    <row r="347" spans="1:27">
      <c r="A347">
        <v>345</v>
      </c>
      <c r="B347" t="s">
        <v>10451</v>
      </c>
      <c r="C347" t="s">
        <v>10452</v>
      </c>
      <c r="D347" t="s">
        <v>37</v>
      </c>
      <c r="F347" s="1"/>
      <c r="G347" t="s">
        <v>43</v>
      </c>
      <c r="H347">
        <v>335339</v>
      </c>
      <c r="I347" t="s">
        <v>10185</v>
      </c>
      <c r="L347" t="s">
        <v>43</v>
      </c>
      <c r="M347" t="s">
        <v>43</v>
      </c>
      <c r="N347" t="s">
        <v>43</v>
      </c>
      <c r="R347" s="1"/>
      <c r="T347" s="317"/>
      <c r="X347" s="317"/>
      <c r="Z347">
        <v>45874</v>
      </c>
      <c r="AA347">
        <v>45883</v>
      </c>
    </row>
    <row r="348" spans="1:27">
      <c r="A348">
        <v>346</v>
      </c>
      <c r="B348" t="s">
        <v>10453</v>
      </c>
      <c r="C348" t="s">
        <v>10454</v>
      </c>
      <c r="D348" t="s">
        <v>37</v>
      </c>
      <c r="F348" s="1"/>
      <c r="G348" t="s">
        <v>43</v>
      </c>
      <c r="H348">
        <v>335403</v>
      </c>
      <c r="I348" t="s">
        <v>10185</v>
      </c>
      <c r="L348" t="s">
        <v>43</v>
      </c>
      <c r="M348" t="s">
        <v>43</v>
      </c>
      <c r="N348" t="s">
        <v>43</v>
      </c>
      <c r="R348" s="1"/>
      <c r="T348" s="317"/>
      <c r="X348" s="317"/>
      <c r="Z348">
        <v>45905</v>
      </c>
      <c r="AA348">
        <v>45926</v>
      </c>
    </row>
    <row r="349" spans="1:27">
      <c r="A349">
        <v>347</v>
      </c>
      <c r="B349" t="s">
        <v>10455</v>
      </c>
      <c r="C349" t="s">
        <v>10456</v>
      </c>
      <c r="D349" t="s">
        <v>37</v>
      </c>
      <c r="F349" s="1"/>
      <c r="G349" t="s">
        <v>43</v>
      </c>
      <c r="H349">
        <v>335449</v>
      </c>
      <c r="I349" t="s">
        <v>10185</v>
      </c>
      <c r="L349" t="s">
        <v>43</v>
      </c>
      <c r="M349" t="s">
        <v>43</v>
      </c>
      <c r="N349" t="s">
        <v>43</v>
      </c>
      <c r="R349" s="1"/>
      <c r="T349" s="317"/>
      <c r="X349" s="317"/>
      <c r="Z349">
        <v>46010</v>
      </c>
      <c r="AA349">
        <v>46017</v>
      </c>
    </row>
    <row r="350" spans="1:27">
      <c r="A350">
        <v>348</v>
      </c>
      <c r="B350" t="s">
        <v>10457</v>
      </c>
      <c r="C350" t="s">
        <v>10458</v>
      </c>
      <c r="D350" t="s">
        <v>37</v>
      </c>
      <c r="F350" s="1"/>
      <c r="G350" t="s">
        <v>43</v>
      </c>
      <c r="H350">
        <v>435039</v>
      </c>
      <c r="I350" t="s">
        <v>10185</v>
      </c>
      <c r="L350" t="s">
        <v>43</v>
      </c>
      <c r="M350" t="s">
        <v>43</v>
      </c>
      <c r="N350" t="s">
        <v>43</v>
      </c>
      <c r="R350" s="1"/>
      <c r="T350" s="317"/>
      <c r="X350" s="317"/>
      <c r="Z350">
        <v>45874</v>
      </c>
    </row>
    <row r="351" spans="1:27">
      <c r="A351">
        <v>349</v>
      </c>
      <c r="B351" t="s">
        <v>10459</v>
      </c>
      <c r="C351" t="s">
        <v>10460</v>
      </c>
      <c r="D351" t="s">
        <v>37</v>
      </c>
      <c r="F351" s="1"/>
      <c r="G351" t="s">
        <v>43</v>
      </c>
      <c r="H351">
        <v>435191</v>
      </c>
      <c r="I351" t="s">
        <v>10185</v>
      </c>
      <c r="L351" t="s">
        <v>43</v>
      </c>
      <c r="M351" t="s">
        <v>43</v>
      </c>
      <c r="N351" t="s">
        <v>43</v>
      </c>
      <c r="R351" s="1"/>
      <c r="T351" s="317"/>
      <c r="X351" s="317"/>
      <c r="Y351">
        <v>46004</v>
      </c>
    </row>
    <row r="352" spans="1:27">
      <c r="A352">
        <v>350</v>
      </c>
      <c r="B352" t="s">
        <v>10461</v>
      </c>
      <c r="C352" t="s">
        <v>10462</v>
      </c>
      <c r="D352" t="s">
        <v>37</v>
      </c>
      <c r="F352" s="1"/>
      <c r="G352" t="s">
        <v>43</v>
      </c>
      <c r="H352">
        <v>435215</v>
      </c>
      <c r="I352" t="s">
        <v>10185</v>
      </c>
      <c r="L352" t="s">
        <v>43</v>
      </c>
      <c r="M352" t="s">
        <v>43</v>
      </c>
      <c r="N352" t="s">
        <v>43</v>
      </c>
      <c r="R352" s="1"/>
      <c r="T352" s="317"/>
      <c r="X352" s="317"/>
      <c r="Z352">
        <v>45922</v>
      </c>
    </row>
    <row r="353" spans="1:27">
      <c r="A353">
        <v>351</v>
      </c>
      <c r="B353" t="s">
        <v>10463</v>
      </c>
      <c r="C353" t="s">
        <v>10464</v>
      </c>
      <c r="D353" t="s">
        <v>37</v>
      </c>
      <c r="F353" s="1"/>
      <c r="G353" t="s">
        <v>43</v>
      </c>
      <c r="H353">
        <v>435217</v>
      </c>
      <c r="I353" t="s">
        <v>10185</v>
      </c>
      <c r="L353" t="s">
        <v>43</v>
      </c>
      <c r="M353" t="s">
        <v>43</v>
      </c>
      <c r="N353" t="s">
        <v>43</v>
      </c>
      <c r="R353" s="1"/>
      <c r="T353" s="317"/>
      <c r="X353" s="317"/>
      <c r="Z353">
        <v>46052</v>
      </c>
    </row>
    <row r="354" spans="1:27">
      <c r="A354">
        <v>352</v>
      </c>
      <c r="B354" t="s">
        <v>10465</v>
      </c>
      <c r="C354" t="s">
        <v>10466</v>
      </c>
      <c r="D354" t="s">
        <v>37</v>
      </c>
      <c r="F354" s="1"/>
      <c r="G354" t="s">
        <v>43</v>
      </c>
      <c r="H354">
        <v>435274</v>
      </c>
      <c r="I354" t="s">
        <v>10185</v>
      </c>
      <c r="L354" t="s">
        <v>43</v>
      </c>
      <c r="M354" t="s">
        <v>43</v>
      </c>
      <c r="N354" t="s">
        <v>43</v>
      </c>
      <c r="R354" s="1"/>
      <c r="T354" s="317"/>
      <c r="X354" s="317"/>
      <c r="Y354">
        <v>45727</v>
      </c>
      <c r="Z354">
        <v>45889</v>
      </c>
      <c r="AA354">
        <v>45902</v>
      </c>
    </row>
    <row r="355" spans="1:27">
      <c r="A355">
        <v>353</v>
      </c>
      <c r="B355" t="s">
        <v>10467</v>
      </c>
      <c r="C355" t="s">
        <v>10468</v>
      </c>
      <c r="D355" t="s">
        <v>37</v>
      </c>
      <c r="F355" s="1"/>
      <c r="G355" t="s">
        <v>43</v>
      </c>
      <c r="H355">
        <v>435335</v>
      </c>
      <c r="I355" t="s">
        <v>10185</v>
      </c>
      <c r="L355" t="s">
        <v>43</v>
      </c>
      <c r="M355" t="s">
        <v>43</v>
      </c>
      <c r="N355" t="s">
        <v>43</v>
      </c>
      <c r="R355" s="1"/>
      <c r="T355" s="317"/>
      <c r="X355" s="317"/>
      <c r="Z355">
        <v>45869</v>
      </c>
      <c r="AA355">
        <v>45894</v>
      </c>
    </row>
    <row r="356" spans="1:27">
      <c r="A356">
        <v>354</v>
      </c>
      <c r="B356" t="s">
        <v>10469</v>
      </c>
      <c r="C356" t="s">
        <v>10470</v>
      </c>
      <c r="D356" t="s">
        <v>37</v>
      </c>
      <c r="F356" s="1"/>
      <c r="G356" t="s">
        <v>43</v>
      </c>
      <c r="H356">
        <v>435336</v>
      </c>
      <c r="I356" t="s">
        <v>10185</v>
      </c>
      <c r="L356" t="s">
        <v>43</v>
      </c>
      <c r="M356" t="s">
        <v>43</v>
      </c>
      <c r="N356" t="s">
        <v>43</v>
      </c>
      <c r="R356" s="1"/>
      <c r="T356" s="317"/>
      <c r="X356" s="317"/>
      <c r="Y356">
        <v>45768</v>
      </c>
    </row>
    <row r="357" spans="1:27">
      <c r="A357">
        <v>355</v>
      </c>
      <c r="B357" t="s">
        <v>10471</v>
      </c>
      <c r="C357" t="s">
        <v>10472</v>
      </c>
      <c r="D357" t="s">
        <v>37</v>
      </c>
      <c r="F357" s="1"/>
      <c r="G357" t="s">
        <v>43</v>
      </c>
      <c r="H357">
        <v>435349</v>
      </c>
      <c r="I357" t="s">
        <v>10185</v>
      </c>
      <c r="L357" t="s">
        <v>43</v>
      </c>
      <c r="M357" t="s">
        <v>43</v>
      </c>
      <c r="N357" t="s">
        <v>43</v>
      </c>
      <c r="R357" s="1"/>
      <c r="T357" s="317"/>
      <c r="X357" s="317"/>
      <c r="Z357">
        <v>45889</v>
      </c>
      <c r="AA357">
        <v>45902</v>
      </c>
    </row>
    <row r="358" spans="1:27">
      <c r="A358">
        <v>356</v>
      </c>
      <c r="B358" t="s">
        <v>10473</v>
      </c>
      <c r="C358" t="s">
        <v>10474</v>
      </c>
      <c r="D358" t="s">
        <v>37</v>
      </c>
      <c r="F358" s="1"/>
      <c r="G358" t="s">
        <v>43</v>
      </c>
      <c r="H358">
        <v>435350</v>
      </c>
      <c r="I358" t="s">
        <v>10185</v>
      </c>
      <c r="L358" t="s">
        <v>43</v>
      </c>
      <c r="M358" t="s">
        <v>43</v>
      </c>
      <c r="N358" t="s">
        <v>43</v>
      </c>
      <c r="R358" s="1"/>
      <c r="T358" s="317"/>
      <c r="X358" s="317"/>
      <c r="Z358">
        <v>45825</v>
      </c>
      <c r="AA358">
        <v>45852</v>
      </c>
    </row>
    <row r="359" spans="1:27">
      <c r="A359">
        <v>357</v>
      </c>
      <c r="B359" t="s">
        <v>10475</v>
      </c>
      <c r="C359" t="s">
        <v>10476</v>
      </c>
      <c r="D359" t="s">
        <v>37</v>
      </c>
      <c r="F359" s="1"/>
      <c r="G359" t="s">
        <v>43</v>
      </c>
      <c r="H359">
        <v>435366</v>
      </c>
      <c r="I359" t="s">
        <v>10185</v>
      </c>
      <c r="L359" t="s">
        <v>43</v>
      </c>
      <c r="M359" t="s">
        <v>43</v>
      </c>
      <c r="N359" t="s">
        <v>43</v>
      </c>
      <c r="R359" s="1"/>
      <c r="T359" s="317"/>
      <c r="X359" s="317"/>
      <c r="Y359">
        <v>45792</v>
      </c>
    </row>
    <row r="360" spans="1:27">
      <c r="A360">
        <v>358</v>
      </c>
      <c r="B360" t="s">
        <v>10477</v>
      </c>
      <c r="C360" t="s">
        <v>10478</v>
      </c>
      <c r="D360" t="s">
        <v>37</v>
      </c>
      <c r="F360" s="1"/>
      <c r="G360" t="s">
        <v>43</v>
      </c>
      <c r="H360">
        <v>435368</v>
      </c>
      <c r="I360" t="s">
        <v>10185</v>
      </c>
      <c r="L360" t="s">
        <v>43</v>
      </c>
      <c r="M360" t="s">
        <v>43</v>
      </c>
      <c r="N360" t="s">
        <v>43</v>
      </c>
      <c r="R360" s="1"/>
      <c r="T360" s="317"/>
      <c r="X360" s="317"/>
      <c r="Z360">
        <v>45889</v>
      </c>
      <c r="AA360">
        <v>45902</v>
      </c>
    </row>
    <row r="361" spans="1:27">
      <c r="A361">
        <v>359</v>
      </c>
      <c r="B361" t="s">
        <v>10479</v>
      </c>
      <c r="C361" t="s">
        <v>10480</v>
      </c>
      <c r="D361" t="s">
        <v>37</v>
      </c>
      <c r="F361" s="1"/>
      <c r="G361" t="s">
        <v>43</v>
      </c>
      <c r="H361">
        <v>435369</v>
      </c>
      <c r="I361" t="s">
        <v>10185</v>
      </c>
      <c r="L361" t="s">
        <v>43</v>
      </c>
      <c r="M361" t="s">
        <v>43</v>
      </c>
      <c r="N361" t="s">
        <v>43</v>
      </c>
      <c r="R361" s="1"/>
      <c r="T361" s="317"/>
      <c r="X361" s="317"/>
      <c r="Z361">
        <v>45825</v>
      </c>
      <c r="AA361">
        <v>45852</v>
      </c>
    </row>
    <row r="362" spans="1:27">
      <c r="A362">
        <v>360</v>
      </c>
      <c r="B362" t="s">
        <v>10481</v>
      </c>
      <c r="C362" t="s">
        <v>10482</v>
      </c>
      <c r="D362" t="s">
        <v>37</v>
      </c>
      <c r="F362" s="1"/>
      <c r="G362" t="s">
        <v>43</v>
      </c>
      <c r="H362">
        <v>435370</v>
      </c>
      <c r="I362" t="s">
        <v>10185</v>
      </c>
      <c r="L362" t="s">
        <v>43</v>
      </c>
      <c r="M362" t="s">
        <v>43</v>
      </c>
      <c r="N362" t="s">
        <v>43</v>
      </c>
      <c r="R362" s="1"/>
      <c r="T362" s="317"/>
      <c r="X362" s="317"/>
      <c r="Z362">
        <v>45825</v>
      </c>
      <c r="AA362">
        <v>45852</v>
      </c>
    </row>
    <row r="363" spans="1:27">
      <c r="A363">
        <v>361</v>
      </c>
      <c r="B363" t="s">
        <v>10483</v>
      </c>
      <c r="C363" t="s">
        <v>10484</v>
      </c>
      <c r="D363" t="s">
        <v>37</v>
      </c>
      <c r="F363" s="1"/>
      <c r="G363" t="s">
        <v>43</v>
      </c>
      <c r="H363">
        <v>435371</v>
      </c>
      <c r="I363" t="s">
        <v>10185</v>
      </c>
      <c r="L363" t="s">
        <v>43</v>
      </c>
      <c r="M363" t="s">
        <v>43</v>
      </c>
      <c r="N363" t="s">
        <v>43</v>
      </c>
      <c r="R363" s="1"/>
      <c r="T363" s="317"/>
      <c r="X363" s="317"/>
      <c r="Z363">
        <v>45905</v>
      </c>
      <c r="AA363">
        <v>45918</v>
      </c>
    </row>
    <row r="364" spans="1:27">
      <c r="A364">
        <v>362</v>
      </c>
      <c r="B364" t="s">
        <v>10485</v>
      </c>
      <c r="C364" t="s">
        <v>10486</v>
      </c>
      <c r="D364" t="s">
        <v>37</v>
      </c>
      <c r="F364" s="1"/>
      <c r="G364" t="s">
        <v>43</v>
      </c>
      <c r="H364">
        <v>435379</v>
      </c>
      <c r="I364" t="s">
        <v>10185</v>
      </c>
      <c r="L364" t="s">
        <v>43</v>
      </c>
      <c r="M364" t="s">
        <v>43</v>
      </c>
      <c r="N364" t="s">
        <v>43</v>
      </c>
      <c r="R364" s="1"/>
      <c r="T364" s="317"/>
      <c r="X364" s="317"/>
      <c r="Y364">
        <v>45792</v>
      </c>
      <c r="Z364">
        <v>45889</v>
      </c>
      <c r="AA364">
        <v>45903</v>
      </c>
    </row>
    <row r="365" spans="1:27">
      <c r="A365">
        <v>363</v>
      </c>
      <c r="B365" t="s">
        <v>10487</v>
      </c>
      <c r="C365" t="s">
        <v>10488</v>
      </c>
      <c r="D365" t="s">
        <v>37</v>
      </c>
      <c r="F365" s="1"/>
      <c r="G365" t="s">
        <v>43</v>
      </c>
      <c r="H365">
        <v>435380</v>
      </c>
      <c r="I365" t="s">
        <v>10185</v>
      </c>
      <c r="L365" t="s">
        <v>43</v>
      </c>
      <c r="M365" t="s">
        <v>43</v>
      </c>
      <c r="N365" t="s">
        <v>43</v>
      </c>
      <c r="R365" s="1"/>
      <c r="T365" s="317"/>
      <c r="X365" s="317"/>
      <c r="Y365">
        <v>45792</v>
      </c>
      <c r="Z365">
        <v>45828</v>
      </c>
      <c r="AA365">
        <v>45840</v>
      </c>
    </row>
    <row r="366" spans="1:27">
      <c r="A366">
        <v>364</v>
      </c>
      <c r="B366" t="s">
        <v>10489</v>
      </c>
      <c r="C366" t="s">
        <v>10490</v>
      </c>
      <c r="D366" t="s">
        <v>37</v>
      </c>
      <c r="F366" s="1"/>
      <c r="G366" t="s">
        <v>43</v>
      </c>
      <c r="H366">
        <v>435381</v>
      </c>
      <c r="I366" t="s">
        <v>10185</v>
      </c>
      <c r="L366" t="s">
        <v>43</v>
      </c>
      <c r="M366" t="s">
        <v>43</v>
      </c>
      <c r="N366" t="s">
        <v>43</v>
      </c>
      <c r="R366" s="1"/>
      <c r="T366" s="317"/>
      <c r="X366" s="317"/>
      <c r="Y366">
        <v>45792</v>
      </c>
    </row>
    <row r="367" spans="1:27">
      <c r="A367">
        <v>365</v>
      </c>
      <c r="B367" t="s">
        <v>10491</v>
      </c>
      <c r="C367" t="s">
        <v>10492</v>
      </c>
      <c r="D367" t="s">
        <v>37</v>
      </c>
      <c r="F367" s="1"/>
      <c r="G367" t="s">
        <v>43</v>
      </c>
      <c r="H367">
        <v>435382</v>
      </c>
      <c r="I367" t="s">
        <v>10185</v>
      </c>
      <c r="L367" t="s">
        <v>43</v>
      </c>
      <c r="M367" t="s">
        <v>43</v>
      </c>
      <c r="N367" t="s">
        <v>43</v>
      </c>
      <c r="R367" s="1"/>
      <c r="T367" s="317"/>
      <c r="X367" s="317"/>
    </row>
    <row r="368" spans="1:27">
      <c r="A368">
        <v>366</v>
      </c>
      <c r="B368" t="s">
        <v>10493</v>
      </c>
      <c r="C368" t="s">
        <v>10494</v>
      </c>
      <c r="D368" t="s">
        <v>37</v>
      </c>
      <c r="F368" s="1">
        <v>45792</v>
      </c>
      <c r="G368">
        <v>5</v>
      </c>
      <c r="H368">
        <v>435383</v>
      </c>
      <c r="I368" t="s">
        <v>10185</v>
      </c>
      <c r="K368" t="s">
        <v>10411</v>
      </c>
      <c r="L368">
        <v>6</v>
      </c>
      <c r="M368">
        <v>5</v>
      </c>
      <c r="N368">
        <v>5</v>
      </c>
      <c r="P368">
        <v>45810</v>
      </c>
      <c r="R368" s="1">
        <v>45828</v>
      </c>
      <c r="S368">
        <v>6</v>
      </c>
      <c r="T368" s="317">
        <v>65300</v>
      </c>
      <c r="U368">
        <v>25.6</v>
      </c>
      <c r="V368">
        <v>6</v>
      </c>
      <c r="W368">
        <v>101</v>
      </c>
      <c r="X368" s="317">
        <v>173224</v>
      </c>
    </row>
    <row r="369" spans="1:27">
      <c r="A369">
        <v>367</v>
      </c>
      <c r="B369" t="s">
        <v>10495</v>
      </c>
      <c r="C369" t="s">
        <v>10496</v>
      </c>
      <c r="D369" t="s">
        <v>37</v>
      </c>
      <c r="F369" s="1"/>
      <c r="G369" t="s">
        <v>43</v>
      </c>
      <c r="H369">
        <v>435384</v>
      </c>
      <c r="I369" t="s">
        <v>10185</v>
      </c>
      <c r="L369" t="s">
        <v>43</v>
      </c>
      <c r="M369" t="s">
        <v>43</v>
      </c>
      <c r="N369" t="s">
        <v>43</v>
      </c>
      <c r="R369" s="1"/>
      <c r="T369" s="317"/>
      <c r="X369" s="317"/>
    </row>
    <row r="370" spans="1:27">
      <c r="A370">
        <v>368</v>
      </c>
      <c r="B370" t="s">
        <v>10497</v>
      </c>
      <c r="C370" t="s">
        <v>10498</v>
      </c>
      <c r="D370" t="s">
        <v>37</v>
      </c>
      <c r="F370" s="1"/>
      <c r="G370" t="s">
        <v>43</v>
      </c>
      <c r="H370">
        <v>435385</v>
      </c>
      <c r="I370" t="s">
        <v>10185</v>
      </c>
      <c r="L370" t="s">
        <v>43</v>
      </c>
      <c r="M370" t="s">
        <v>43</v>
      </c>
      <c r="N370" t="s">
        <v>43</v>
      </c>
      <c r="R370" s="1"/>
      <c r="T370" s="317"/>
      <c r="X370" s="317"/>
    </row>
    <row r="371" spans="1:27">
      <c r="A371">
        <v>369</v>
      </c>
      <c r="B371" t="s">
        <v>10499</v>
      </c>
      <c r="C371" t="s">
        <v>10500</v>
      </c>
      <c r="D371" t="s">
        <v>37</v>
      </c>
      <c r="F371" s="1"/>
      <c r="G371" t="s">
        <v>43</v>
      </c>
      <c r="H371">
        <v>435386</v>
      </c>
      <c r="I371" t="s">
        <v>10185</v>
      </c>
      <c r="L371" t="s">
        <v>43</v>
      </c>
      <c r="M371" t="s">
        <v>43</v>
      </c>
      <c r="N371" t="s">
        <v>43</v>
      </c>
      <c r="R371" s="1"/>
      <c r="T371" s="317"/>
      <c r="X371" s="317"/>
    </row>
    <row r="372" spans="1:27">
      <c r="A372">
        <v>370</v>
      </c>
      <c r="B372" t="s">
        <v>10501</v>
      </c>
      <c r="C372" t="s">
        <v>10502</v>
      </c>
      <c r="D372" t="s">
        <v>37</v>
      </c>
      <c r="F372" s="1">
        <v>45796</v>
      </c>
      <c r="G372">
        <v>5</v>
      </c>
      <c r="H372">
        <v>435387</v>
      </c>
      <c r="I372" t="s">
        <v>10185</v>
      </c>
      <c r="K372" t="s">
        <v>10411</v>
      </c>
      <c r="L372">
        <v>6</v>
      </c>
      <c r="M372">
        <v>5</v>
      </c>
      <c r="N372">
        <v>6</v>
      </c>
      <c r="P372">
        <v>45814</v>
      </c>
      <c r="R372" s="1">
        <v>45828</v>
      </c>
      <c r="S372">
        <v>6</v>
      </c>
      <c r="T372" s="317">
        <v>74253</v>
      </c>
      <c r="U372">
        <v>25.6</v>
      </c>
      <c r="V372">
        <v>6</v>
      </c>
      <c r="W372">
        <v>101</v>
      </c>
      <c r="X372" s="317">
        <v>197529</v>
      </c>
      <c r="Z372">
        <v>46010</v>
      </c>
      <c r="AA372">
        <v>46015</v>
      </c>
    </row>
    <row r="373" spans="1:27">
      <c r="A373">
        <v>371</v>
      </c>
      <c r="B373" t="s">
        <v>10503</v>
      </c>
      <c r="C373" t="s">
        <v>10504</v>
      </c>
      <c r="D373" t="s">
        <v>37</v>
      </c>
      <c r="F373" s="1">
        <v>45796</v>
      </c>
      <c r="G373">
        <v>5</v>
      </c>
      <c r="H373">
        <v>435388</v>
      </c>
      <c r="I373" t="s">
        <v>10185</v>
      </c>
      <c r="K373" t="s">
        <v>10411</v>
      </c>
      <c r="L373">
        <v>6</v>
      </c>
      <c r="M373">
        <v>5</v>
      </c>
      <c r="N373">
        <v>5</v>
      </c>
      <c r="R373" s="1">
        <v>45828</v>
      </c>
      <c r="S373">
        <v>6</v>
      </c>
      <c r="T373" s="317">
        <v>45210</v>
      </c>
      <c r="U373">
        <v>25.6</v>
      </c>
      <c r="V373">
        <v>6</v>
      </c>
      <c r="W373">
        <v>101</v>
      </c>
      <c r="X373" s="317">
        <v>114080</v>
      </c>
    </row>
    <row r="374" spans="1:27">
      <c r="A374">
        <v>372</v>
      </c>
      <c r="B374" t="s">
        <v>10505</v>
      </c>
      <c r="C374" t="s">
        <v>10506</v>
      </c>
      <c r="D374" t="s">
        <v>37</v>
      </c>
      <c r="F374" s="1">
        <v>45796</v>
      </c>
      <c r="G374">
        <v>5</v>
      </c>
      <c r="H374">
        <v>435389</v>
      </c>
      <c r="I374" t="s">
        <v>10185</v>
      </c>
      <c r="K374" t="s">
        <v>10411</v>
      </c>
      <c r="L374">
        <v>6</v>
      </c>
      <c r="M374">
        <v>5</v>
      </c>
      <c r="N374">
        <v>5</v>
      </c>
      <c r="R374" s="1">
        <v>45828</v>
      </c>
      <c r="S374">
        <v>6</v>
      </c>
      <c r="T374" s="317">
        <v>65070</v>
      </c>
      <c r="U374">
        <v>25.6</v>
      </c>
      <c r="V374">
        <v>6</v>
      </c>
      <c r="W374">
        <v>101</v>
      </c>
      <c r="X374" s="317">
        <v>164280</v>
      </c>
    </row>
    <row r="375" spans="1:27">
      <c r="A375">
        <v>373</v>
      </c>
      <c r="B375" t="s">
        <v>10507</v>
      </c>
      <c r="C375" t="s">
        <v>10508</v>
      </c>
      <c r="D375" t="s">
        <v>37</v>
      </c>
      <c r="F375" s="1">
        <v>45796</v>
      </c>
      <c r="G375">
        <v>5</v>
      </c>
      <c r="H375">
        <v>435390</v>
      </c>
      <c r="I375" t="s">
        <v>10185</v>
      </c>
      <c r="K375" t="s">
        <v>10411</v>
      </c>
      <c r="L375">
        <v>6</v>
      </c>
      <c r="M375">
        <v>5</v>
      </c>
      <c r="N375">
        <v>5</v>
      </c>
      <c r="R375" s="1">
        <v>45828</v>
      </c>
      <c r="S375">
        <v>6</v>
      </c>
      <c r="T375" s="317">
        <v>49250</v>
      </c>
      <c r="U375">
        <v>25.6</v>
      </c>
      <c r="V375">
        <v>6</v>
      </c>
      <c r="W375">
        <v>101</v>
      </c>
      <c r="X375" s="317">
        <v>124290</v>
      </c>
    </row>
    <row r="376" spans="1:27">
      <c r="A376">
        <v>374</v>
      </c>
      <c r="B376" t="s">
        <v>10509</v>
      </c>
      <c r="C376" t="s">
        <v>10510</v>
      </c>
      <c r="D376" t="s">
        <v>37</v>
      </c>
      <c r="F376" s="1">
        <v>45797</v>
      </c>
      <c r="G376">
        <v>5</v>
      </c>
      <c r="H376">
        <v>435391</v>
      </c>
      <c r="I376" t="s">
        <v>10185</v>
      </c>
      <c r="K376" t="s">
        <v>10411</v>
      </c>
      <c r="L376">
        <v>6</v>
      </c>
      <c r="M376">
        <v>5</v>
      </c>
      <c r="N376">
        <v>5</v>
      </c>
      <c r="R376" s="1">
        <v>45828</v>
      </c>
      <c r="S376">
        <v>6</v>
      </c>
      <c r="T376" s="317">
        <v>57910</v>
      </c>
      <c r="U376">
        <v>25.6</v>
      </c>
      <c r="V376">
        <v>6</v>
      </c>
      <c r="W376">
        <v>101</v>
      </c>
      <c r="X376" s="317">
        <v>146180</v>
      </c>
    </row>
    <row r="377" spans="1:27">
      <c r="A377">
        <v>375</v>
      </c>
      <c r="B377" t="s">
        <v>10511</v>
      </c>
      <c r="C377" t="s">
        <v>10512</v>
      </c>
      <c r="D377" t="s">
        <v>37</v>
      </c>
      <c r="F377" s="1">
        <v>45798</v>
      </c>
      <c r="G377">
        <v>5</v>
      </c>
      <c r="H377">
        <v>435392</v>
      </c>
      <c r="I377" t="s">
        <v>10185</v>
      </c>
      <c r="K377" t="s">
        <v>10411</v>
      </c>
      <c r="L377">
        <v>6</v>
      </c>
      <c r="M377">
        <v>5</v>
      </c>
      <c r="N377">
        <v>5</v>
      </c>
      <c r="R377" s="1">
        <v>45828</v>
      </c>
      <c r="S377">
        <v>6</v>
      </c>
      <c r="T377" s="317">
        <v>34710</v>
      </c>
      <c r="U377">
        <v>25.6</v>
      </c>
      <c r="V377">
        <v>6</v>
      </c>
      <c r="W377">
        <v>101</v>
      </c>
      <c r="X377" s="317">
        <v>87550</v>
      </c>
    </row>
    <row r="378" spans="1:27">
      <c r="A378">
        <v>376</v>
      </c>
      <c r="B378" t="s">
        <v>10513</v>
      </c>
      <c r="C378" t="s">
        <v>10514</v>
      </c>
      <c r="D378" t="s">
        <v>37</v>
      </c>
      <c r="F378" s="1">
        <v>45798</v>
      </c>
      <c r="G378">
        <v>5</v>
      </c>
      <c r="H378">
        <v>435393</v>
      </c>
      <c r="I378" t="s">
        <v>10185</v>
      </c>
      <c r="K378" t="s">
        <v>10411</v>
      </c>
      <c r="L378">
        <v>6</v>
      </c>
      <c r="M378">
        <v>5</v>
      </c>
      <c r="N378">
        <v>5</v>
      </c>
      <c r="R378" s="1">
        <v>45828</v>
      </c>
      <c r="S378">
        <v>6</v>
      </c>
      <c r="T378" s="317">
        <v>61710</v>
      </c>
      <c r="U378">
        <v>25.6</v>
      </c>
      <c r="V378">
        <v>6</v>
      </c>
      <c r="W378">
        <v>101</v>
      </c>
      <c r="X378" s="317">
        <v>155770</v>
      </c>
    </row>
    <row r="379" spans="1:27">
      <c r="A379">
        <v>377</v>
      </c>
      <c r="B379" t="s">
        <v>10515</v>
      </c>
      <c r="C379" t="s">
        <v>10516</v>
      </c>
      <c r="D379" t="s">
        <v>37</v>
      </c>
      <c r="F379" s="1">
        <v>45799</v>
      </c>
      <c r="G379">
        <v>5</v>
      </c>
      <c r="H379">
        <v>435394</v>
      </c>
      <c r="I379" t="s">
        <v>10185</v>
      </c>
      <c r="K379" t="s">
        <v>10411</v>
      </c>
      <c r="L379">
        <v>6</v>
      </c>
      <c r="M379">
        <v>5</v>
      </c>
      <c r="N379">
        <v>5</v>
      </c>
      <c r="R379" s="1">
        <v>45828</v>
      </c>
      <c r="S379">
        <v>6</v>
      </c>
      <c r="T379" s="317">
        <v>48210</v>
      </c>
      <c r="U379">
        <v>25.6</v>
      </c>
      <c r="V379">
        <v>6</v>
      </c>
      <c r="W379">
        <v>101</v>
      </c>
      <c r="X379" s="317">
        <v>121660</v>
      </c>
    </row>
    <row r="380" spans="1:27">
      <c r="A380">
        <v>378</v>
      </c>
      <c r="B380" t="s">
        <v>10517</v>
      </c>
      <c r="C380" t="s">
        <v>10518</v>
      </c>
      <c r="D380" t="s">
        <v>37</v>
      </c>
      <c r="F380" s="1">
        <v>45799</v>
      </c>
      <c r="G380">
        <v>5</v>
      </c>
      <c r="H380">
        <v>435395</v>
      </c>
      <c r="I380" t="s">
        <v>10185</v>
      </c>
      <c r="K380" t="s">
        <v>10411</v>
      </c>
      <c r="L380">
        <v>6</v>
      </c>
      <c r="M380">
        <v>5</v>
      </c>
      <c r="N380">
        <v>6</v>
      </c>
      <c r="R380" s="1">
        <v>45828</v>
      </c>
      <c r="S380">
        <v>6</v>
      </c>
      <c r="T380" s="317">
        <v>36210</v>
      </c>
      <c r="U380">
        <v>25.6</v>
      </c>
      <c r="V380">
        <v>6</v>
      </c>
      <c r="W380">
        <v>101</v>
      </c>
      <c r="X380" s="317">
        <v>91340</v>
      </c>
    </row>
    <row r="381" spans="1:27">
      <c r="A381">
        <v>379</v>
      </c>
      <c r="B381" t="s">
        <v>10519</v>
      </c>
      <c r="C381" t="s">
        <v>10520</v>
      </c>
      <c r="D381" t="s">
        <v>37</v>
      </c>
      <c r="F381" s="1">
        <v>45799</v>
      </c>
      <c r="G381">
        <v>5</v>
      </c>
      <c r="H381">
        <v>435396</v>
      </c>
      <c r="I381" t="s">
        <v>10185</v>
      </c>
      <c r="K381" t="s">
        <v>10411</v>
      </c>
      <c r="L381">
        <v>6</v>
      </c>
      <c r="M381">
        <v>5</v>
      </c>
      <c r="N381">
        <v>6</v>
      </c>
      <c r="R381" s="1">
        <v>45828</v>
      </c>
      <c r="S381">
        <v>6</v>
      </c>
      <c r="T381" s="317">
        <v>39210</v>
      </c>
      <c r="U381">
        <v>25.6</v>
      </c>
      <c r="V381">
        <v>6</v>
      </c>
      <c r="W381">
        <v>101</v>
      </c>
      <c r="X381" s="317">
        <v>98920</v>
      </c>
    </row>
    <row r="382" spans="1:27">
      <c r="A382">
        <v>380</v>
      </c>
      <c r="B382" t="s">
        <v>10521</v>
      </c>
      <c r="C382" t="s">
        <v>10522</v>
      </c>
      <c r="D382" t="s">
        <v>37</v>
      </c>
      <c r="F382" s="1">
        <v>45800</v>
      </c>
      <c r="G382">
        <v>5</v>
      </c>
      <c r="H382">
        <v>435397</v>
      </c>
      <c r="I382" t="s">
        <v>10185</v>
      </c>
      <c r="K382" t="s">
        <v>10411</v>
      </c>
      <c r="L382">
        <v>6</v>
      </c>
      <c r="M382">
        <v>5</v>
      </c>
      <c r="N382">
        <v>6</v>
      </c>
      <c r="R382" s="1">
        <v>45828</v>
      </c>
      <c r="S382">
        <v>6</v>
      </c>
      <c r="T382" s="317">
        <v>46370</v>
      </c>
      <c r="U382">
        <v>25.6</v>
      </c>
      <c r="V382">
        <v>6</v>
      </c>
      <c r="W382">
        <v>101</v>
      </c>
      <c r="X382" s="317">
        <v>117020</v>
      </c>
    </row>
    <row r="383" spans="1:27">
      <c r="A383">
        <v>381</v>
      </c>
      <c r="B383" t="s">
        <v>10523</v>
      </c>
      <c r="C383" t="s">
        <v>10524</v>
      </c>
      <c r="D383" t="s">
        <v>37</v>
      </c>
      <c r="F383" s="1">
        <v>45804</v>
      </c>
      <c r="G383">
        <v>5</v>
      </c>
      <c r="H383">
        <v>435398</v>
      </c>
      <c r="I383" t="s">
        <v>10185</v>
      </c>
      <c r="K383" t="s">
        <v>10411</v>
      </c>
      <c r="L383">
        <v>6</v>
      </c>
      <c r="M383">
        <v>5</v>
      </c>
      <c r="N383">
        <v>6</v>
      </c>
      <c r="R383" s="1">
        <v>45828</v>
      </c>
      <c r="S383">
        <v>6</v>
      </c>
      <c r="T383" s="317">
        <v>43710</v>
      </c>
      <c r="U383">
        <v>25.6</v>
      </c>
      <c r="V383">
        <v>6</v>
      </c>
      <c r="W383">
        <v>101</v>
      </c>
      <c r="X383" s="317">
        <v>110290</v>
      </c>
    </row>
    <row r="384" spans="1:27">
      <c r="A384">
        <v>382</v>
      </c>
      <c r="B384" t="s">
        <v>1316</v>
      </c>
      <c r="C384" t="s">
        <v>1317</v>
      </c>
      <c r="D384" t="s">
        <v>37</v>
      </c>
      <c r="E384" t="s">
        <v>123</v>
      </c>
      <c r="F384" s="1">
        <v>45804</v>
      </c>
      <c r="G384">
        <v>5</v>
      </c>
      <c r="H384">
        <v>431260</v>
      </c>
      <c r="I384" t="s">
        <v>10185</v>
      </c>
      <c r="J384">
        <v>50009670</v>
      </c>
      <c r="K384" t="s">
        <v>10411</v>
      </c>
      <c r="L384">
        <v>7</v>
      </c>
      <c r="M384">
        <v>5</v>
      </c>
      <c r="N384">
        <v>7</v>
      </c>
      <c r="O384">
        <v>45889</v>
      </c>
      <c r="P384">
        <v>45856</v>
      </c>
      <c r="R384" s="1">
        <v>45860</v>
      </c>
      <c r="S384">
        <v>7</v>
      </c>
      <c r="T384" s="317">
        <v>147300</v>
      </c>
      <c r="U384">
        <v>25.7</v>
      </c>
      <c r="V384">
        <v>7</v>
      </c>
      <c r="W384">
        <v>40</v>
      </c>
      <c r="X384" s="317">
        <v>319766</v>
      </c>
    </row>
    <row r="385" spans="1:27">
      <c r="A385">
        <v>383</v>
      </c>
      <c r="B385" t="s">
        <v>10525</v>
      </c>
      <c r="C385" t="s">
        <v>971</v>
      </c>
      <c r="D385" t="s">
        <v>37</v>
      </c>
      <c r="E385" t="s">
        <v>40</v>
      </c>
      <c r="F385" s="1"/>
      <c r="G385" t="s">
        <v>43</v>
      </c>
      <c r="H385">
        <v>431261</v>
      </c>
      <c r="I385" t="s">
        <v>10185</v>
      </c>
      <c r="L385" t="s">
        <v>43</v>
      </c>
      <c r="M385" t="s">
        <v>43</v>
      </c>
      <c r="N385" t="s">
        <v>43</v>
      </c>
      <c r="R385" s="1"/>
      <c r="T385" s="317"/>
      <c r="X385" s="317"/>
    </row>
    <row r="386" spans="1:27">
      <c r="A386">
        <v>384</v>
      </c>
      <c r="B386" t="s">
        <v>10526</v>
      </c>
      <c r="C386" t="s">
        <v>10527</v>
      </c>
      <c r="D386" t="s">
        <v>37</v>
      </c>
      <c r="E386" t="s">
        <v>123</v>
      </c>
      <c r="F386" s="1"/>
      <c r="G386" t="s">
        <v>43</v>
      </c>
      <c r="H386">
        <v>431262</v>
      </c>
      <c r="I386" t="s">
        <v>10185</v>
      </c>
      <c r="L386" t="s">
        <v>43</v>
      </c>
      <c r="M386" t="s">
        <v>43</v>
      </c>
      <c r="N386" t="s">
        <v>43</v>
      </c>
      <c r="R386" s="1"/>
      <c r="T386" s="317"/>
      <c r="X386" s="317"/>
    </row>
    <row r="387" spans="1:27">
      <c r="A387">
        <v>385</v>
      </c>
      <c r="B387" t="s">
        <v>10528</v>
      </c>
      <c r="C387" t="s">
        <v>10490</v>
      </c>
      <c r="D387" t="s">
        <v>37</v>
      </c>
      <c r="E387" t="s">
        <v>108</v>
      </c>
      <c r="F387" s="1"/>
      <c r="G387" t="s">
        <v>43</v>
      </c>
      <c r="H387">
        <v>431263</v>
      </c>
      <c r="I387" t="s">
        <v>10185</v>
      </c>
      <c r="L387" t="s">
        <v>43</v>
      </c>
      <c r="M387" t="s">
        <v>43</v>
      </c>
      <c r="N387" t="s">
        <v>43</v>
      </c>
      <c r="R387" s="1"/>
      <c r="T387" s="317"/>
      <c r="X387" s="317"/>
    </row>
    <row r="388" spans="1:27">
      <c r="A388">
        <v>386</v>
      </c>
      <c r="B388" t="s">
        <v>10529</v>
      </c>
      <c r="C388" t="s">
        <v>10530</v>
      </c>
      <c r="D388" t="s">
        <v>37</v>
      </c>
      <c r="E388" t="s">
        <v>140</v>
      </c>
      <c r="F388" s="1"/>
      <c r="G388" t="s">
        <v>43</v>
      </c>
      <c r="H388">
        <v>431264</v>
      </c>
      <c r="I388" t="s">
        <v>10185</v>
      </c>
      <c r="L388" t="s">
        <v>43</v>
      </c>
      <c r="M388" t="s">
        <v>43</v>
      </c>
      <c r="N388" t="s">
        <v>43</v>
      </c>
      <c r="R388" s="1"/>
      <c r="T388" s="317"/>
      <c r="X388" s="317"/>
    </row>
    <row r="389" spans="1:27">
      <c r="A389">
        <v>387</v>
      </c>
      <c r="B389" t="s">
        <v>10531</v>
      </c>
      <c r="C389" t="s">
        <v>10532</v>
      </c>
      <c r="D389" t="s">
        <v>37</v>
      </c>
      <c r="E389" t="s">
        <v>108</v>
      </c>
      <c r="F389" s="1"/>
      <c r="G389" t="s">
        <v>43</v>
      </c>
      <c r="H389">
        <v>431265</v>
      </c>
      <c r="I389" t="s">
        <v>10185</v>
      </c>
      <c r="L389" t="s">
        <v>43</v>
      </c>
      <c r="M389" t="s">
        <v>43</v>
      </c>
      <c r="N389" t="s">
        <v>43</v>
      </c>
      <c r="R389" s="1"/>
      <c r="T389" s="317"/>
      <c r="X389" s="317"/>
    </row>
    <row r="390" spans="1:27">
      <c r="A390">
        <v>388</v>
      </c>
      <c r="B390" t="s">
        <v>1319</v>
      </c>
      <c r="C390" t="s">
        <v>10533</v>
      </c>
      <c r="D390" t="s">
        <v>37</v>
      </c>
      <c r="E390" t="s">
        <v>72</v>
      </c>
      <c r="F390" s="1">
        <v>45804</v>
      </c>
      <c r="G390">
        <v>5</v>
      </c>
      <c r="H390">
        <v>431266</v>
      </c>
      <c r="I390" t="s">
        <v>10185</v>
      </c>
      <c r="J390">
        <v>50009916</v>
      </c>
      <c r="K390" t="s">
        <v>267</v>
      </c>
      <c r="L390">
        <v>6</v>
      </c>
      <c r="M390">
        <v>6</v>
      </c>
      <c r="N390">
        <v>6</v>
      </c>
      <c r="O390">
        <v>45964</v>
      </c>
      <c r="R390" s="1">
        <v>45828</v>
      </c>
      <c r="S390">
        <v>6</v>
      </c>
      <c r="T390" s="317">
        <v>46830</v>
      </c>
      <c r="U390">
        <v>25.6</v>
      </c>
      <c r="V390">
        <v>6</v>
      </c>
      <c r="W390">
        <v>40</v>
      </c>
      <c r="X390" s="317">
        <v>99981</v>
      </c>
    </row>
    <row r="391" spans="1:27">
      <c r="A391">
        <v>389</v>
      </c>
      <c r="B391" t="s">
        <v>1346</v>
      </c>
      <c r="C391" t="s">
        <v>10534</v>
      </c>
      <c r="D391" t="s">
        <v>37</v>
      </c>
      <c r="E391" t="s">
        <v>140</v>
      </c>
      <c r="F391" s="1">
        <v>45805</v>
      </c>
      <c r="G391">
        <v>5</v>
      </c>
      <c r="H391">
        <v>431267</v>
      </c>
      <c r="I391" t="s">
        <v>10185</v>
      </c>
      <c r="J391">
        <v>50010010</v>
      </c>
      <c r="K391" t="s">
        <v>10340</v>
      </c>
      <c r="L391">
        <v>7</v>
      </c>
      <c r="M391">
        <v>5</v>
      </c>
      <c r="N391">
        <v>7</v>
      </c>
      <c r="O391">
        <v>45880</v>
      </c>
      <c r="R391" s="1">
        <v>45860</v>
      </c>
      <c r="S391">
        <v>7</v>
      </c>
      <c r="T391" s="317">
        <v>91710</v>
      </c>
      <c r="U391">
        <v>25.7</v>
      </c>
      <c r="V391">
        <v>7</v>
      </c>
      <c r="W391">
        <v>40</v>
      </c>
      <c r="X391" s="317">
        <v>195909</v>
      </c>
    </row>
    <row r="392" spans="1:27">
      <c r="A392">
        <v>390</v>
      </c>
      <c r="B392" t="s">
        <v>1282</v>
      </c>
      <c r="C392" t="s">
        <v>5111</v>
      </c>
      <c r="D392" t="s">
        <v>37</v>
      </c>
      <c r="E392" t="s">
        <v>108</v>
      </c>
      <c r="F392" s="1">
        <v>45805</v>
      </c>
      <c r="G392">
        <v>5</v>
      </c>
      <c r="H392">
        <v>431268</v>
      </c>
      <c r="I392" t="s">
        <v>10185</v>
      </c>
      <c r="J392">
        <v>50010165</v>
      </c>
      <c r="K392" t="s">
        <v>6518</v>
      </c>
      <c r="L392">
        <v>8</v>
      </c>
      <c r="M392">
        <v>6</v>
      </c>
      <c r="N392">
        <v>8</v>
      </c>
      <c r="O392">
        <v>45931</v>
      </c>
      <c r="P392">
        <v>45908</v>
      </c>
      <c r="R392" s="1">
        <v>45890</v>
      </c>
      <c r="S392">
        <v>8</v>
      </c>
      <c r="T392" s="317">
        <v>173000</v>
      </c>
      <c r="U392">
        <v>25.8</v>
      </c>
      <c r="V392">
        <v>8</v>
      </c>
      <c r="W392">
        <v>40</v>
      </c>
      <c r="X392" s="317">
        <v>305351</v>
      </c>
      <c r="Z392">
        <v>46070</v>
      </c>
      <c r="AA392">
        <v>46077</v>
      </c>
    </row>
    <row r="393" spans="1:27">
      <c r="A393">
        <v>391</v>
      </c>
      <c r="B393" t="s">
        <v>1254</v>
      </c>
      <c r="C393" t="s">
        <v>10535</v>
      </c>
      <c r="D393" t="s">
        <v>37</v>
      </c>
      <c r="E393" t="s">
        <v>108</v>
      </c>
      <c r="F393" s="1">
        <v>45805</v>
      </c>
      <c r="G393">
        <v>5</v>
      </c>
      <c r="H393">
        <v>431269</v>
      </c>
      <c r="I393" t="s">
        <v>10185</v>
      </c>
      <c r="J393">
        <v>50010170</v>
      </c>
      <c r="K393" t="s">
        <v>10340</v>
      </c>
      <c r="L393">
        <v>7</v>
      </c>
      <c r="M393">
        <v>5</v>
      </c>
      <c r="N393">
        <v>6</v>
      </c>
      <c r="O393">
        <v>45852</v>
      </c>
      <c r="R393" s="1">
        <v>45860</v>
      </c>
      <c r="S393">
        <v>7</v>
      </c>
      <c r="T393" s="317">
        <v>91710</v>
      </c>
      <c r="U393">
        <v>25.7</v>
      </c>
      <c r="V393">
        <v>7</v>
      </c>
      <c r="W393">
        <v>40</v>
      </c>
      <c r="X393" s="317">
        <v>195909</v>
      </c>
    </row>
    <row r="394" spans="1:27">
      <c r="A394">
        <v>392</v>
      </c>
      <c r="B394" t="s">
        <v>10536</v>
      </c>
      <c r="C394" t="s">
        <v>10537</v>
      </c>
      <c r="D394" t="s">
        <v>37</v>
      </c>
      <c r="E394" t="s">
        <v>87</v>
      </c>
      <c r="F394" s="1">
        <v>45805</v>
      </c>
      <c r="G394">
        <v>5</v>
      </c>
      <c r="H394">
        <v>431270</v>
      </c>
      <c r="I394" t="s">
        <v>10185</v>
      </c>
      <c r="K394" t="s">
        <v>10411</v>
      </c>
      <c r="L394">
        <v>6</v>
      </c>
      <c r="M394">
        <v>5</v>
      </c>
      <c r="N394">
        <v>6</v>
      </c>
      <c r="R394" s="1">
        <v>45828</v>
      </c>
      <c r="S394">
        <v>6</v>
      </c>
      <c r="T394" s="317">
        <v>51790</v>
      </c>
      <c r="U394">
        <v>25.6</v>
      </c>
      <c r="V394">
        <v>6</v>
      </c>
      <c r="W394">
        <v>101</v>
      </c>
      <c r="X394" s="317">
        <v>130710</v>
      </c>
    </row>
    <row r="395" spans="1:27">
      <c r="A395">
        <v>393</v>
      </c>
      <c r="B395" t="s">
        <v>10538</v>
      </c>
      <c r="C395" t="s">
        <v>10539</v>
      </c>
      <c r="D395" t="s">
        <v>37</v>
      </c>
      <c r="E395" t="s">
        <v>87</v>
      </c>
      <c r="F395" s="1">
        <v>45805</v>
      </c>
      <c r="G395">
        <v>5</v>
      </c>
      <c r="H395">
        <v>431271</v>
      </c>
      <c r="I395" t="s">
        <v>10185</v>
      </c>
      <c r="K395" t="s">
        <v>10411</v>
      </c>
      <c r="L395">
        <v>6</v>
      </c>
      <c r="M395">
        <v>5</v>
      </c>
      <c r="N395">
        <v>6</v>
      </c>
      <c r="R395" s="1">
        <v>45828</v>
      </c>
      <c r="S395">
        <v>6</v>
      </c>
      <c r="T395" s="317">
        <v>55250</v>
      </c>
      <c r="U395">
        <v>25.6</v>
      </c>
      <c r="V395">
        <v>6</v>
      </c>
      <c r="W395">
        <v>101</v>
      </c>
      <c r="X395" s="317">
        <v>139450</v>
      </c>
    </row>
    <row r="396" spans="1:27">
      <c r="A396">
        <v>394</v>
      </c>
      <c r="B396" t="s">
        <v>10540</v>
      </c>
      <c r="C396" t="s">
        <v>10541</v>
      </c>
      <c r="D396" t="s">
        <v>37</v>
      </c>
      <c r="E396" t="s">
        <v>108</v>
      </c>
      <c r="F396" s="1"/>
      <c r="G396" t="s">
        <v>43</v>
      </c>
      <c r="H396">
        <v>431272</v>
      </c>
      <c r="I396" t="s">
        <v>10185</v>
      </c>
      <c r="L396" t="s">
        <v>43</v>
      </c>
      <c r="M396" t="s">
        <v>43</v>
      </c>
      <c r="N396" t="s">
        <v>43</v>
      </c>
      <c r="R396" s="1"/>
      <c r="T396" s="317"/>
      <c r="X396" s="317"/>
    </row>
    <row r="397" spans="1:27">
      <c r="A397">
        <v>395</v>
      </c>
      <c r="B397" t="s">
        <v>990</v>
      </c>
      <c r="C397" t="s">
        <v>10542</v>
      </c>
      <c r="D397" t="s">
        <v>37</v>
      </c>
      <c r="E397" t="s">
        <v>108</v>
      </c>
      <c r="F397" s="1"/>
      <c r="G397" t="s">
        <v>43</v>
      </c>
      <c r="H397">
        <v>431273</v>
      </c>
      <c r="I397" t="s">
        <v>10185</v>
      </c>
      <c r="L397" t="s">
        <v>43</v>
      </c>
      <c r="M397" t="s">
        <v>43</v>
      </c>
      <c r="N397" t="s">
        <v>43</v>
      </c>
      <c r="R397" s="1"/>
      <c r="T397" s="317"/>
      <c r="X397" s="317"/>
      <c r="Y397">
        <v>45813</v>
      </c>
    </row>
    <row r="398" spans="1:27">
      <c r="A398">
        <v>396</v>
      </c>
      <c r="B398" t="s">
        <v>1275</v>
      </c>
      <c r="C398" t="s">
        <v>1108</v>
      </c>
      <c r="D398" t="s">
        <v>37</v>
      </c>
      <c r="E398" t="s">
        <v>40</v>
      </c>
      <c r="F398" s="1">
        <v>45806</v>
      </c>
      <c r="G398">
        <v>5</v>
      </c>
      <c r="H398">
        <v>431274</v>
      </c>
      <c r="I398" t="s">
        <v>10185</v>
      </c>
      <c r="J398">
        <v>50010247</v>
      </c>
      <c r="K398" t="s">
        <v>267</v>
      </c>
      <c r="L398">
        <v>6</v>
      </c>
      <c r="M398">
        <v>6</v>
      </c>
      <c r="N398">
        <v>6</v>
      </c>
      <c r="O398" t="s">
        <v>10543</v>
      </c>
      <c r="R398" s="1">
        <v>45828</v>
      </c>
      <c r="S398">
        <v>6</v>
      </c>
      <c r="T398" s="317">
        <v>97370</v>
      </c>
      <c r="U398">
        <v>25.6</v>
      </c>
      <c r="V398">
        <v>6</v>
      </c>
      <c r="W398">
        <v>40</v>
      </c>
      <c r="X398" s="317">
        <v>208015</v>
      </c>
    </row>
    <row r="399" spans="1:27">
      <c r="A399">
        <v>397</v>
      </c>
      <c r="B399" t="s">
        <v>1353</v>
      </c>
      <c r="C399" t="s">
        <v>4071</v>
      </c>
      <c r="D399" t="s">
        <v>37</v>
      </c>
      <c r="E399" t="s">
        <v>40</v>
      </c>
      <c r="F399" s="1">
        <v>45806</v>
      </c>
      <c r="G399">
        <v>5</v>
      </c>
      <c r="H399">
        <v>431275</v>
      </c>
      <c r="I399" t="s">
        <v>10185</v>
      </c>
      <c r="J399">
        <v>50010252</v>
      </c>
      <c r="K399" t="s">
        <v>267</v>
      </c>
      <c r="L399">
        <v>8</v>
      </c>
      <c r="M399">
        <v>6</v>
      </c>
      <c r="N399">
        <v>8</v>
      </c>
      <c r="O399">
        <v>45964</v>
      </c>
      <c r="R399" s="1">
        <v>45891</v>
      </c>
      <c r="S399">
        <v>8</v>
      </c>
      <c r="T399" s="317">
        <v>114250</v>
      </c>
      <c r="U399">
        <v>25.8</v>
      </c>
      <c r="V399">
        <v>8</v>
      </c>
      <c r="W399">
        <v>40</v>
      </c>
      <c r="X399" s="317">
        <v>244139</v>
      </c>
    </row>
    <row r="400" spans="1:27">
      <c r="A400">
        <v>398</v>
      </c>
      <c r="B400" t="s">
        <v>1386</v>
      </c>
      <c r="C400" t="s">
        <v>1387</v>
      </c>
      <c r="D400" t="s">
        <v>37</v>
      </c>
      <c r="E400" t="s">
        <v>92</v>
      </c>
      <c r="F400" s="1">
        <v>45806</v>
      </c>
      <c r="G400">
        <v>5</v>
      </c>
      <c r="H400">
        <v>431276</v>
      </c>
      <c r="I400" t="s">
        <v>10185</v>
      </c>
      <c r="J400">
        <v>50010320</v>
      </c>
      <c r="K400" t="s">
        <v>10340</v>
      </c>
      <c r="L400">
        <v>7</v>
      </c>
      <c r="M400">
        <v>5</v>
      </c>
      <c r="N400">
        <v>7</v>
      </c>
      <c r="O400">
        <v>45860</v>
      </c>
      <c r="P400">
        <v>45840</v>
      </c>
      <c r="R400" s="1">
        <v>45860</v>
      </c>
      <c r="S400">
        <v>7</v>
      </c>
      <c r="T400" s="317">
        <v>52900</v>
      </c>
      <c r="U400">
        <v>25.7</v>
      </c>
      <c r="V400">
        <v>7</v>
      </c>
      <c r="W400">
        <v>40</v>
      </c>
      <c r="X400" s="317">
        <v>124150</v>
      </c>
      <c r="Z400">
        <v>46010</v>
      </c>
      <c r="AA400">
        <v>46028</v>
      </c>
    </row>
    <row r="401" spans="1:27">
      <c r="A401">
        <v>399</v>
      </c>
      <c r="B401" t="s">
        <v>2373</v>
      </c>
      <c r="C401" t="s">
        <v>2374</v>
      </c>
      <c r="D401" t="s">
        <v>37</v>
      </c>
      <c r="E401" t="s">
        <v>40</v>
      </c>
      <c r="F401" s="1">
        <v>45806</v>
      </c>
      <c r="G401">
        <v>5</v>
      </c>
      <c r="H401">
        <v>431277</v>
      </c>
      <c r="I401" t="s">
        <v>10185</v>
      </c>
      <c r="K401" t="s">
        <v>10411</v>
      </c>
      <c r="L401">
        <v>6</v>
      </c>
      <c r="M401">
        <v>5</v>
      </c>
      <c r="N401">
        <v>6</v>
      </c>
      <c r="R401" s="1">
        <v>45828</v>
      </c>
      <c r="S401">
        <v>6</v>
      </c>
      <c r="T401" s="317">
        <v>43250</v>
      </c>
      <c r="U401">
        <v>25.6</v>
      </c>
      <c r="V401">
        <v>6</v>
      </c>
      <c r="W401">
        <v>101</v>
      </c>
      <c r="X401" s="317">
        <v>109130</v>
      </c>
    </row>
    <row r="402" spans="1:27">
      <c r="A402">
        <v>400</v>
      </c>
      <c r="B402" t="s">
        <v>10544</v>
      </c>
      <c r="C402" t="s">
        <v>10545</v>
      </c>
      <c r="D402" t="s">
        <v>37</v>
      </c>
      <c r="E402" t="s">
        <v>636</v>
      </c>
      <c r="F402" s="1">
        <v>45806</v>
      </c>
      <c r="G402">
        <v>5</v>
      </c>
      <c r="H402">
        <v>431278</v>
      </c>
      <c r="I402" t="s">
        <v>10185</v>
      </c>
      <c r="K402" t="s">
        <v>10411</v>
      </c>
      <c r="L402">
        <v>6</v>
      </c>
      <c r="M402">
        <v>5</v>
      </c>
      <c r="N402">
        <v>6</v>
      </c>
      <c r="R402" s="1">
        <v>45828</v>
      </c>
      <c r="S402">
        <v>6</v>
      </c>
      <c r="T402" s="317">
        <v>69910</v>
      </c>
      <c r="U402">
        <v>25.6</v>
      </c>
      <c r="V402">
        <v>6</v>
      </c>
      <c r="W402">
        <v>101</v>
      </c>
      <c r="X402" s="317">
        <v>176500</v>
      </c>
    </row>
    <row r="403" spans="1:27">
      <c r="A403">
        <v>401</v>
      </c>
      <c r="B403" t="s">
        <v>10546</v>
      </c>
      <c r="C403" t="s">
        <v>10547</v>
      </c>
      <c r="D403" t="s">
        <v>37</v>
      </c>
      <c r="E403" t="s">
        <v>40</v>
      </c>
      <c r="F403" s="1">
        <v>45806</v>
      </c>
      <c r="G403">
        <v>5</v>
      </c>
      <c r="H403">
        <v>431279</v>
      </c>
      <c r="I403" t="s">
        <v>10185</v>
      </c>
      <c r="K403" t="s">
        <v>10411</v>
      </c>
      <c r="L403">
        <v>6</v>
      </c>
      <c r="M403">
        <v>5</v>
      </c>
      <c r="N403">
        <v>6</v>
      </c>
      <c r="R403" s="1">
        <v>45828</v>
      </c>
      <c r="S403">
        <v>6</v>
      </c>
      <c r="T403" s="317">
        <v>58830</v>
      </c>
      <c r="U403">
        <v>25.6</v>
      </c>
      <c r="V403">
        <v>6</v>
      </c>
      <c r="W403">
        <v>101</v>
      </c>
      <c r="X403" s="317">
        <v>148500</v>
      </c>
    </row>
    <row r="404" spans="1:27">
      <c r="A404">
        <v>402</v>
      </c>
      <c r="B404" t="s">
        <v>1397</v>
      </c>
      <c r="C404" t="s">
        <v>1398</v>
      </c>
      <c r="D404" t="s">
        <v>37</v>
      </c>
      <c r="E404" t="s">
        <v>92</v>
      </c>
      <c r="F404" s="1">
        <v>45807</v>
      </c>
      <c r="G404">
        <v>5</v>
      </c>
      <c r="H404">
        <v>431280</v>
      </c>
      <c r="I404" t="s">
        <v>10185</v>
      </c>
      <c r="J404">
        <v>50010466</v>
      </c>
      <c r="K404" t="s">
        <v>267</v>
      </c>
      <c r="L404">
        <v>7</v>
      </c>
      <c r="M404">
        <v>6</v>
      </c>
      <c r="N404">
        <v>7</v>
      </c>
      <c r="O404">
        <v>45859</v>
      </c>
      <c r="P404">
        <v>45861</v>
      </c>
      <c r="R404" s="1">
        <v>45860</v>
      </c>
      <c r="S404">
        <v>7</v>
      </c>
      <c r="T404" s="317">
        <v>126720</v>
      </c>
      <c r="U404">
        <v>25.7</v>
      </c>
      <c r="V404">
        <v>7</v>
      </c>
      <c r="W404">
        <v>40</v>
      </c>
      <c r="X404" s="317">
        <v>238194</v>
      </c>
    </row>
    <row r="405" spans="1:27">
      <c r="A405">
        <v>403</v>
      </c>
      <c r="B405" t="s">
        <v>10548</v>
      </c>
      <c r="C405" t="s">
        <v>10549</v>
      </c>
      <c r="D405" t="s">
        <v>37</v>
      </c>
      <c r="E405" t="s">
        <v>636</v>
      </c>
      <c r="F405" s="1">
        <v>45806</v>
      </c>
      <c r="G405">
        <v>5</v>
      </c>
      <c r="H405">
        <v>431281</v>
      </c>
      <c r="I405" t="s">
        <v>10185</v>
      </c>
      <c r="K405" t="s">
        <v>10411</v>
      </c>
      <c r="L405">
        <v>6</v>
      </c>
      <c r="M405">
        <v>5</v>
      </c>
      <c r="N405">
        <v>6</v>
      </c>
      <c r="R405" s="1">
        <v>45828</v>
      </c>
      <c r="S405">
        <v>6</v>
      </c>
      <c r="T405" s="317">
        <v>43710</v>
      </c>
      <c r="U405">
        <v>25.6</v>
      </c>
      <c r="V405">
        <v>6</v>
      </c>
      <c r="W405">
        <v>101</v>
      </c>
      <c r="X405" s="317">
        <v>110290</v>
      </c>
    </row>
    <row r="406" spans="1:27">
      <c r="A406">
        <v>404</v>
      </c>
      <c r="B406" t="s">
        <v>10550</v>
      </c>
      <c r="C406" t="s">
        <v>10551</v>
      </c>
      <c r="D406" t="s">
        <v>37</v>
      </c>
      <c r="E406" t="s">
        <v>92</v>
      </c>
      <c r="F406" s="1">
        <v>45806</v>
      </c>
      <c r="G406">
        <v>5</v>
      </c>
      <c r="H406">
        <v>431282</v>
      </c>
      <c r="I406" t="s">
        <v>10185</v>
      </c>
      <c r="K406" t="s">
        <v>10411</v>
      </c>
      <c r="L406">
        <v>6</v>
      </c>
      <c r="M406">
        <v>5</v>
      </c>
      <c r="N406">
        <v>6</v>
      </c>
      <c r="P406">
        <v>45828</v>
      </c>
      <c r="R406" s="1">
        <v>45828</v>
      </c>
      <c r="S406">
        <v>6</v>
      </c>
      <c r="T406" s="317">
        <v>58960</v>
      </c>
      <c r="U406">
        <v>25.6</v>
      </c>
      <c r="V406">
        <v>6</v>
      </c>
      <c r="W406">
        <v>101</v>
      </c>
      <c r="X406" s="317">
        <v>157184</v>
      </c>
    </row>
    <row r="407" spans="1:27">
      <c r="A407">
        <v>405</v>
      </c>
      <c r="B407" t="s">
        <v>10552</v>
      </c>
      <c r="C407" t="s">
        <v>10553</v>
      </c>
      <c r="D407" t="s">
        <v>37</v>
      </c>
      <c r="E407" t="s">
        <v>1423</v>
      </c>
      <c r="F407" s="1">
        <v>45806</v>
      </c>
      <c r="G407">
        <v>5</v>
      </c>
      <c r="H407">
        <v>431283</v>
      </c>
      <c r="I407" t="s">
        <v>10185</v>
      </c>
      <c r="K407" t="s">
        <v>10411</v>
      </c>
      <c r="L407">
        <v>6</v>
      </c>
      <c r="M407">
        <v>5</v>
      </c>
      <c r="N407">
        <v>6</v>
      </c>
      <c r="R407" s="1">
        <v>45828</v>
      </c>
      <c r="S407">
        <v>6</v>
      </c>
      <c r="T407" s="317">
        <v>53655</v>
      </c>
      <c r="U407">
        <v>25.6</v>
      </c>
      <c r="V407">
        <v>6</v>
      </c>
      <c r="W407">
        <v>101</v>
      </c>
      <c r="X407" s="317">
        <v>131501</v>
      </c>
    </row>
    <row r="408" spans="1:27">
      <c r="A408">
        <v>406</v>
      </c>
      <c r="B408" t="s">
        <v>10554</v>
      </c>
      <c r="C408" t="s">
        <v>10555</v>
      </c>
      <c r="D408" t="s">
        <v>37</v>
      </c>
      <c r="E408" t="s">
        <v>40</v>
      </c>
      <c r="F408" s="1"/>
      <c r="G408" t="s">
        <v>43</v>
      </c>
      <c r="H408">
        <v>431284</v>
      </c>
      <c r="I408" t="s">
        <v>10185</v>
      </c>
      <c r="L408" t="s">
        <v>43</v>
      </c>
      <c r="M408" t="s">
        <v>43</v>
      </c>
      <c r="N408" t="s">
        <v>43</v>
      </c>
      <c r="R408" s="1"/>
      <c r="T408" s="317"/>
      <c r="X408" s="317"/>
      <c r="Z408">
        <v>45828</v>
      </c>
    </row>
    <row r="409" spans="1:27">
      <c r="A409">
        <v>407</v>
      </c>
      <c r="B409" t="s">
        <v>10556</v>
      </c>
      <c r="C409" t="s">
        <v>10557</v>
      </c>
      <c r="D409" t="s">
        <v>37</v>
      </c>
      <c r="E409" t="s">
        <v>40</v>
      </c>
      <c r="F409" s="1">
        <v>45807</v>
      </c>
      <c r="G409">
        <v>5</v>
      </c>
      <c r="H409">
        <v>431285</v>
      </c>
      <c r="I409" t="s">
        <v>10185</v>
      </c>
      <c r="K409" t="s">
        <v>10411</v>
      </c>
      <c r="L409">
        <v>6</v>
      </c>
      <c r="M409">
        <v>5</v>
      </c>
      <c r="N409">
        <v>6</v>
      </c>
      <c r="R409" s="1">
        <v>45828</v>
      </c>
      <c r="S409">
        <v>6</v>
      </c>
      <c r="T409" s="317">
        <v>61490</v>
      </c>
      <c r="U409">
        <v>25.6</v>
      </c>
      <c r="V409">
        <v>6</v>
      </c>
      <c r="W409">
        <v>101</v>
      </c>
      <c r="X409" s="317">
        <v>155230</v>
      </c>
    </row>
    <row r="410" spans="1:27">
      <c r="A410">
        <v>408</v>
      </c>
      <c r="B410" t="s">
        <v>10558</v>
      </c>
      <c r="C410" t="s">
        <v>10559</v>
      </c>
      <c r="D410" t="s">
        <v>37</v>
      </c>
      <c r="E410" t="s">
        <v>123</v>
      </c>
      <c r="F410" s="1">
        <v>45807</v>
      </c>
      <c r="G410">
        <v>5</v>
      </c>
      <c r="H410">
        <v>431286</v>
      </c>
      <c r="I410" t="s">
        <v>10185</v>
      </c>
      <c r="K410" t="s">
        <v>10411</v>
      </c>
      <c r="L410">
        <v>6</v>
      </c>
      <c r="M410">
        <v>5</v>
      </c>
      <c r="N410">
        <v>6</v>
      </c>
      <c r="R410" s="1">
        <v>45828</v>
      </c>
      <c r="S410">
        <v>6</v>
      </c>
      <c r="T410" s="317">
        <v>40710</v>
      </c>
      <c r="U410">
        <v>25.6</v>
      </c>
      <c r="V410">
        <v>6</v>
      </c>
      <c r="W410">
        <v>101</v>
      </c>
      <c r="X410" s="317">
        <v>102710</v>
      </c>
    </row>
    <row r="411" spans="1:27">
      <c r="A411">
        <v>409</v>
      </c>
      <c r="B411" t="s">
        <v>10560</v>
      </c>
      <c r="C411" t="s">
        <v>10561</v>
      </c>
      <c r="D411" t="s">
        <v>37</v>
      </c>
      <c r="E411" t="s">
        <v>40</v>
      </c>
      <c r="F411" s="1">
        <v>45807</v>
      </c>
      <c r="G411">
        <v>5</v>
      </c>
      <c r="H411">
        <v>431287</v>
      </c>
      <c r="I411" t="s">
        <v>10185</v>
      </c>
      <c r="K411" t="s">
        <v>10411</v>
      </c>
      <c r="L411">
        <v>6</v>
      </c>
      <c r="M411">
        <v>5</v>
      </c>
      <c r="N411">
        <v>6</v>
      </c>
      <c r="R411" s="1">
        <v>45828</v>
      </c>
      <c r="S411">
        <v>6</v>
      </c>
      <c r="T411" s="317">
        <v>50870</v>
      </c>
      <c r="U411">
        <v>25.6</v>
      </c>
      <c r="V411">
        <v>6</v>
      </c>
      <c r="W411">
        <v>101</v>
      </c>
      <c r="X411" s="317">
        <v>128390</v>
      </c>
    </row>
    <row r="412" spans="1:27">
      <c r="A412">
        <v>410</v>
      </c>
      <c r="B412" t="s">
        <v>1257</v>
      </c>
      <c r="C412" t="s">
        <v>10562</v>
      </c>
      <c r="D412" t="s">
        <v>37</v>
      </c>
      <c r="E412" t="s">
        <v>92</v>
      </c>
      <c r="F412" s="1">
        <v>45806</v>
      </c>
      <c r="G412">
        <v>5</v>
      </c>
      <c r="H412">
        <v>431288</v>
      </c>
      <c r="I412" t="s">
        <v>10185</v>
      </c>
      <c r="J412">
        <v>50010338</v>
      </c>
      <c r="K412" t="s">
        <v>10411</v>
      </c>
      <c r="L412">
        <v>6</v>
      </c>
      <c r="M412">
        <v>6</v>
      </c>
      <c r="N412">
        <v>6</v>
      </c>
      <c r="P412">
        <v>45825</v>
      </c>
      <c r="R412" s="1">
        <v>45828</v>
      </c>
      <c r="S412">
        <v>6</v>
      </c>
      <c r="T412" s="317">
        <v>80570</v>
      </c>
      <c r="U412">
        <v>25.6</v>
      </c>
      <c r="V412">
        <v>6</v>
      </c>
      <c r="W412">
        <v>52</v>
      </c>
      <c r="X412" s="317">
        <v>217526</v>
      </c>
      <c r="Y412">
        <v>45903</v>
      </c>
      <c r="Z412">
        <v>45922</v>
      </c>
      <c r="AA412">
        <v>45954</v>
      </c>
    </row>
    <row r="413" spans="1:27">
      <c r="A413">
        <v>411</v>
      </c>
      <c r="B413" t="s">
        <v>10563</v>
      </c>
      <c r="C413" t="s">
        <v>1108</v>
      </c>
      <c r="D413" t="s">
        <v>37</v>
      </c>
      <c r="E413" t="s">
        <v>40</v>
      </c>
      <c r="F413" s="1">
        <v>45810</v>
      </c>
      <c r="G413">
        <v>6</v>
      </c>
      <c r="H413">
        <v>530001</v>
      </c>
      <c r="I413" t="s">
        <v>10185</v>
      </c>
      <c r="J413">
        <v>50010615</v>
      </c>
      <c r="K413" t="s">
        <v>10411</v>
      </c>
      <c r="L413">
        <v>6</v>
      </c>
      <c r="M413">
        <v>6</v>
      </c>
      <c r="N413">
        <v>6</v>
      </c>
      <c r="R413" s="1">
        <v>45828</v>
      </c>
      <c r="S413">
        <v>6</v>
      </c>
      <c r="T413" s="317">
        <v>64250</v>
      </c>
      <c r="U413">
        <v>25.6</v>
      </c>
      <c r="V413">
        <v>6</v>
      </c>
      <c r="W413">
        <v>42</v>
      </c>
      <c r="X413" s="317">
        <v>145108</v>
      </c>
    </row>
    <row r="414" spans="1:27">
      <c r="A414">
        <v>412</v>
      </c>
      <c r="B414" t="s">
        <v>10564</v>
      </c>
      <c r="C414" t="s">
        <v>10565</v>
      </c>
      <c r="D414" t="s">
        <v>37</v>
      </c>
      <c r="E414" t="s">
        <v>40</v>
      </c>
      <c r="F414" s="1">
        <v>45810</v>
      </c>
      <c r="G414">
        <v>6</v>
      </c>
      <c r="H414">
        <v>530002</v>
      </c>
      <c r="I414" t="s">
        <v>10566</v>
      </c>
      <c r="J414">
        <v>50010748</v>
      </c>
      <c r="K414" t="s">
        <v>267</v>
      </c>
      <c r="L414">
        <v>6</v>
      </c>
      <c r="M414">
        <v>6</v>
      </c>
      <c r="N414">
        <v>6</v>
      </c>
      <c r="O414">
        <v>45821</v>
      </c>
      <c r="R414" s="1">
        <v>45828</v>
      </c>
      <c r="S414">
        <v>6</v>
      </c>
      <c r="T414" s="317">
        <v>40650</v>
      </c>
      <c r="U414">
        <v>25.6</v>
      </c>
      <c r="V414">
        <v>6</v>
      </c>
      <c r="W414">
        <v>40</v>
      </c>
      <c r="X414" s="317">
        <v>85967</v>
      </c>
    </row>
    <row r="415" spans="1:27">
      <c r="A415">
        <v>413</v>
      </c>
      <c r="B415" t="s">
        <v>10567</v>
      </c>
      <c r="C415" t="s">
        <v>1004</v>
      </c>
      <c r="D415" t="s">
        <v>37</v>
      </c>
      <c r="E415" t="s">
        <v>140</v>
      </c>
      <c r="F415" s="1"/>
      <c r="G415" t="s">
        <v>43</v>
      </c>
      <c r="H415">
        <v>530003</v>
      </c>
      <c r="I415" t="s">
        <v>10185</v>
      </c>
      <c r="L415" t="s">
        <v>43</v>
      </c>
      <c r="M415" t="s">
        <v>43</v>
      </c>
      <c r="N415" t="s">
        <v>43</v>
      </c>
      <c r="R415" s="1"/>
      <c r="T415" s="317"/>
      <c r="X415" s="317"/>
    </row>
    <row r="416" spans="1:27">
      <c r="A416">
        <v>414</v>
      </c>
      <c r="B416" t="s">
        <v>10568</v>
      </c>
      <c r="C416" t="s">
        <v>10569</v>
      </c>
      <c r="D416" t="s">
        <v>37</v>
      </c>
      <c r="E416" t="s">
        <v>92</v>
      </c>
      <c r="F416" s="1">
        <v>45810</v>
      </c>
      <c r="G416">
        <v>6</v>
      </c>
      <c r="H416">
        <v>530004</v>
      </c>
      <c r="I416" t="s">
        <v>10566</v>
      </c>
      <c r="J416">
        <v>50010799</v>
      </c>
      <c r="K416" t="s">
        <v>267</v>
      </c>
      <c r="L416">
        <v>6</v>
      </c>
      <c r="M416">
        <v>6</v>
      </c>
      <c r="N416">
        <v>6</v>
      </c>
      <c r="R416" s="1">
        <v>45828</v>
      </c>
      <c r="S416">
        <v>6</v>
      </c>
      <c r="T416" s="317">
        <v>75670</v>
      </c>
      <c r="U416">
        <v>25.6</v>
      </c>
      <c r="V416">
        <v>6</v>
      </c>
      <c r="W416">
        <v>40</v>
      </c>
      <c r="X416" s="317">
        <v>194607</v>
      </c>
    </row>
    <row r="417" spans="1:27">
      <c r="A417">
        <v>415</v>
      </c>
      <c r="B417" t="s">
        <v>10570</v>
      </c>
      <c r="C417" t="s">
        <v>10571</v>
      </c>
      <c r="D417" t="s">
        <v>37</v>
      </c>
      <c r="E417" t="s">
        <v>140</v>
      </c>
      <c r="F417" s="1"/>
      <c r="G417" t="s">
        <v>43</v>
      </c>
      <c r="H417">
        <v>530005</v>
      </c>
      <c r="I417" t="s">
        <v>10185</v>
      </c>
      <c r="L417" t="s">
        <v>43</v>
      </c>
      <c r="M417" t="s">
        <v>43</v>
      </c>
      <c r="N417" t="s">
        <v>43</v>
      </c>
      <c r="R417" s="1"/>
      <c r="T417" s="317"/>
      <c r="X417" s="317"/>
    </row>
    <row r="418" spans="1:27">
      <c r="A418">
        <v>416</v>
      </c>
      <c r="B418" t="s">
        <v>1434</v>
      </c>
      <c r="C418" t="s">
        <v>1435</v>
      </c>
      <c r="D418" t="s">
        <v>37</v>
      </c>
      <c r="E418" t="s">
        <v>146</v>
      </c>
      <c r="F418" s="1">
        <v>45811</v>
      </c>
      <c r="G418">
        <v>6</v>
      </c>
      <c r="H418">
        <v>530006</v>
      </c>
      <c r="I418" t="s">
        <v>10185</v>
      </c>
      <c r="J418">
        <v>50010950</v>
      </c>
      <c r="K418" t="s">
        <v>267</v>
      </c>
      <c r="L418">
        <v>6</v>
      </c>
      <c r="M418">
        <v>6</v>
      </c>
      <c r="N418">
        <v>6</v>
      </c>
      <c r="O418">
        <v>45852</v>
      </c>
      <c r="R418" s="1">
        <v>45828</v>
      </c>
      <c r="S418">
        <v>6</v>
      </c>
      <c r="T418" s="317">
        <v>40710</v>
      </c>
      <c r="U418">
        <v>25.6</v>
      </c>
      <c r="V418">
        <v>6</v>
      </c>
      <c r="W418">
        <v>40</v>
      </c>
      <c r="X418" s="317">
        <v>86893</v>
      </c>
    </row>
    <row r="419" spans="1:27">
      <c r="A419">
        <v>417</v>
      </c>
      <c r="B419" t="s">
        <v>1442</v>
      </c>
      <c r="C419" t="s">
        <v>1443</v>
      </c>
      <c r="D419" t="s">
        <v>37</v>
      </c>
      <c r="E419" t="s">
        <v>108</v>
      </c>
      <c r="F419" s="1">
        <v>45811</v>
      </c>
      <c r="G419">
        <v>6</v>
      </c>
      <c r="H419">
        <v>530007</v>
      </c>
      <c r="I419" t="s">
        <v>10185</v>
      </c>
      <c r="J419">
        <v>50010958</v>
      </c>
      <c r="K419" t="s">
        <v>267</v>
      </c>
      <c r="L419">
        <v>7</v>
      </c>
      <c r="M419">
        <v>6</v>
      </c>
      <c r="N419">
        <v>7</v>
      </c>
      <c r="O419">
        <v>45931</v>
      </c>
      <c r="R419" s="1">
        <v>45860</v>
      </c>
      <c r="S419">
        <v>7</v>
      </c>
      <c r="T419" s="317">
        <v>43080</v>
      </c>
      <c r="U419">
        <v>25.7</v>
      </c>
      <c r="V419">
        <v>7</v>
      </c>
      <c r="W419">
        <v>40</v>
      </c>
      <c r="X419" s="317">
        <v>89274</v>
      </c>
    </row>
    <row r="420" spans="1:27">
      <c r="A420">
        <v>418</v>
      </c>
      <c r="B420" t="s">
        <v>1437</v>
      </c>
      <c r="C420" t="s">
        <v>10572</v>
      </c>
      <c r="D420" t="s">
        <v>37</v>
      </c>
      <c r="E420" t="s">
        <v>87</v>
      </c>
      <c r="F420" s="1">
        <v>45811</v>
      </c>
      <c r="G420">
        <v>6</v>
      </c>
      <c r="H420">
        <v>530008</v>
      </c>
      <c r="I420" t="s">
        <v>10185</v>
      </c>
      <c r="J420">
        <v>50011023</v>
      </c>
      <c r="K420" t="s">
        <v>6518</v>
      </c>
      <c r="L420">
        <v>7</v>
      </c>
      <c r="M420">
        <v>6</v>
      </c>
      <c r="N420">
        <v>6</v>
      </c>
      <c r="O420">
        <v>45962</v>
      </c>
      <c r="R420" s="1">
        <v>45861</v>
      </c>
      <c r="S420">
        <v>7</v>
      </c>
      <c r="T420" s="317">
        <v>77870</v>
      </c>
      <c r="U420">
        <v>25.7</v>
      </c>
      <c r="V420">
        <v>7</v>
      </c>
      <c r="W420">
        <v>40</v>
      </c>
      <c r="X420" s="317">
        <v>166332</v>
      </c>
    </row>
    <row r="421" spans="1:27">
      <c r="A421">
        <v>419</v>
      </c>
      <c r="B421" t="s">
        <v>3846</v>
      </c>
      <c r="C421" t="s">
        <v>3847</v>
      </c>
      <c r="D421" t="s">
        <v>37</v>
      </c>
      <c r="E421" t="s">
        <v>92</v>
      </c>
      <c r="F421" s="1"/>
      <c r="G421" t="s">
        <v>43</v>
      </c>
      <c r="H421">
        <v>530009</v>
      </c>
      <c r="I421" t="s">
        <v>10185</v>
      </c>
      <c r="L421" t="s">
        <v>43</v>
      </c>
      <c r="M421" t="s">
        <v>43</v>
      </c>
      <c r="N421" t="s">
        <v>43</v>
      </c>
      <c r="R421" s="1"/>
      <c r="T421" s="317"/>
      <c r="X421" s="317"/>
      <c r="Z421">
        <v>45842</v>
      </c>
      <c r="AA421">
        <v>45861</v>
      </c>
    </row>
    <row r="422" spans="1:27">
      <c r="A422">
        <v>420</v>
      </c>
      <c r="B422" t="s">
        <v>1024</v>
      </c>
      <c r="C422" t="s">
        <v>1025</v>
      </c>
      <c r="D422" t="s">
        <v>37</v>
      </c>
      <c r="E422" t="s">
        <v>140</v>
      </c>
      <c r="F422" s="1"/>
      <c r="G422" t="s">
        <v>43</v>
      </c>
      <c r="H422">
        <v>530010</v>
      </c>
      <c r="I422" t="s">
        <v>10185</v>
      </c>
      <c r="L422" t="s">
        <v>43</v>
      </c>
      <c r="M422" t="s">
        <v>43</v>
      </c>
      <c r="N422" t="s">
        <v>43</v>
      </c>
      <c r="R422" s="1"/>
      <c r="T422" s="317"/>
      <c r="X422" s="317"/>
    </row>
    <row r="423" spans="1:27">
      <c r="A423">
        <v>421</v>
      </c>
      <c r="B423" t="s">
        <v>10573</v>
      </c>
      <c r="C423" t="s">
        <v>10297</v>
      </c>
      <c r="D423" t="s">
        <v>37</v>
      </c>
      <c r="E423" t="s">
        <v>108</v>
      </c>
      <c r="F423" s="1"/>
      <c r="G423" t="s">
        <v>43</v>
      </c>
      <c r="H423">
        <v>530011</v>
      </c>
      <c r="I423" t="s">
        <v>10185</v>
      </c>
      <c r="L423" t="s">
        <v>43</v>
      </c>
      <c r="M423" t="s">
        <v>43</v>
      </c>
      <c r="N423" t="s">
        <v>43</v>
      </c>
      <c r="R423" s="1"/>
      <c r="T423" s="317"/>
      <c r="X423" s="317"/>
    </row>
    <row r="424" spans="1:27">
      <c r="A424">
        <v>422</v>
      </c>
      <c r="B424" t="s">
        <v>10574</v>
      </c>
      <c r="C424" t="s">
        <v>10575</v>
      </c>
      <c r="D424" t="s">
        <v>37</v>
      </c>
      <c r="E424" t="s">
        <v>140</v>
      </c>
      <c r="F424" s="1"/>
      <c r="G424" t="s">
        <v>43</v>
      </c>
      <c r="H424">
        <v>530012</v>
      </c>
      <c r="I424" t="s">
        <v>10185</v>
      </c>
      <c r="L424" t="s">
        <v>43</v>
      </c>
      <c r="M424" t="s">
        <v>43</v>
      </c>
      <c r="N424" t="s">
        <v>43</v>
      </c>
      <c r="R424" s="1"/>
      <c r="T424" s="317"/>
      <c r="U424">
        <v>25.8</v>
      </c>
      <c r="V424">
        <v>8</v>
      </c>
      <c r="W424">
        <v>42</v>
      </c>
      <c r="X424" s="317">
        <v>94211</v>
      </c>
      <c r="Y424">
        <v>45818</v>
      </c>
    </row>
    <row r="425" spans="1:27">
      <c r="A425">
        <v>423</v>
      </c>
      <c r="B425" t="s">
        <v>10576</v>
      </c>
      <c r="C425" t="s">
        <v>10577</v>
      </c>
      <c r="D425" t="s">
        <v>37</v>
      </c>
      <c r="E425" t="s">
        <v>40</v>
      </c>
      <c r="F425" s="1">
        <v>45811</v>
      </c>
      <c r="G425">
        <v>6</v>
      </c>
      <c r="H425">
        <v>530013</v>
      </c>
      <c r="I425" t="s">
        <v>10185</v>
      </c>
      <c r="K425" t="s">
        <v>10411</v>
      </c>
      <c r="L425">
        <v>6</v>
      </c>
      <c r="M425">
        <v>6</v>
      </c>
      <c r="N425">
        <v>6</v>
      </c>
      <c r="R425" s="1">
        <v>45828</v>
      </c>
      <c r="S425">
        <v>6</v>
      </c>
      <c r="T425" s="317">
        <v>51755</v>
      </c>
      <c r="U425">
        <v>25.6</v>
      </c>
      <c r="V425">
        <v>6</v>
      </c>
      <c r="W425">
        <v>101</v>
      </c>
      <c r="X425" s="317">
        <v>141896</v>
      </c>
    </row>
    <row r="426" spans="1:27">
      <c r="A426">
        <v>424</v>
      </c>
      <c r="B426" t="s">
        <v>1469</v>
      </c>
      <c r="C426" t="s">
        <v>4752</v>
      </c>
      <c r="D426" t="s">
        <v>37</v>
      </c>
      <c r="E426" t="s">
        <v>60</v>
      </c>
      <c r="F426" s="1">
        <v>45811</v>
      </c>
      <c r="G426">
        <v>6</v>
      </c>
      <c r="H426">
        <v>530014</v>
      </c>
      <c r="I426" t="s">
        <v>10185</v>
      </c>
      <c r="J426">
        <v>50011078</v>
      </c>
      <c r="K426" t="s">
        <v>6518</v>
      </c>
      <c r="L426">
        <v>8</v>
      </c>
      <c r="M426">
        <v>6</v>
      </c>
      <c r="N426">
        <v>8</v>
      </c>
      <c r="P426">
        <v>45908</v>
      </c>
      <c r="R426" s="1">
        <v>45890</v>
      </c>
      <c r="S426">
        <v>8</v>
      </c>
      <c r="T426" s="317">
        <v>86000</v>
      </c>
      <c r="U426">
        <v>25.8</v>
      </c>
      <c r="V426">
        <v>8</v>
      </c>
      <c r="W426">
        <v>40</v>
      </c>
      <c r="X426" s="317">
        <v>151426</v>
      </c>
    </row>
    <row r="427" spans="1:27">
      <c r="A427">
        <v>425</v>
      </c>
      <c r="B427" t="s">
        <v>1029</v>
      </c>
      <c r="C427" t="s">
        <v>1030</v>
      </c>
      <c r="D427" t="s">
        <v>37</v>
      </c>
      <c r="E427" t="s">
        <v>108</v>
      </c>
      <c r="F427" s="1"/>
      <c r="G427" t="s">
        <v>43</v>
      </c>
      <c r="H427">
        <v>530015</v>
      </c>
      <c r="I427" t="s">
        <v>10185</v>
      </c>
      <c r="L427" t="s">
        <v>43</v>
      </c>
      <c r="M427" t="s">
        <v>43</v>
      </c>
      <c r="N427" t="s">
        <v>43</v>
      </c>
      <c r="R427" s="1"/>
      <c r="T427" s="317"/>
      <c r="X427" s="317"/>
    </row>
    <row r="428" spans="1:27">
      <c r="A428">
        <v>426</v>
      </c>
      <c r="B428" t="s">
        <v>1460</v>
      </c>
      <c r="C428" t="s">
        <v>1461</v>
      </c>
      <c r="D428" t="s">
        <v>37</v>
      </c>
      <c r="E428" t="s">
        <v>108</v>
      </c>
      <c r="F428" s="1">
        <v>45811</v>
      </c>
      <c r="G428">
        <v>6</v>
      </c>
      <c r="H428">
        <v>530016</v>
      </c>
      <c r="I428" t="s">
        <v>10185</v>
      </c>
      <c r="J428">
        <v>50011141</v>
      </c>
      <c r="K428" t="s">
        <v>267</v>
      </c>
      <c r="L428">
        <v>7</v>
      </c>
      <c r="M428">
        <v>6</v>
      </c>
      <c r="N428">
        <v>7</v>
      </c>
      <c r="O428">
        <v>45961</v>
      </c>
      <c r="R428" s="1">
        <v>45860</v>
      </c>
      <c r="S428">
        <v>7</v>
      </c>
      <c r="T428" s="317">
        <v>46710</v>
      </c>
      <c r="U428">
        <v>25.7</v>
      </c>
      <c r="V428">
        <v>7</v>
      </c>
      <c r="W428">
        <v>40</v>
      </c>
      <c r="X428" s="317">
        <v>99718</v>
      </c>
    </row>
    <row r="429" spans="1:27">
      <c r="A429">
        <v>427</v>
      </c>
      <c r="B429" t="s">
        <v>1463</v>
      </c>
      <c r="C429" t="s">
        <v>10578</v>
      </c>
      <c r="D429" t="s">
        <v>37</v>
      </c>
      <c r="E429" t="s">
        <v>108</v>
      </c>
      <c r="F429" s="1">
        <v>45811</v>
      </c>
      <c r="G429">
        <v>6</v>
      </c>
      <c r="H429">
        <v>530017</v>
      </c>
      <c r="I429" t="s">
        <v>10185</v>
      </c>
      <c r="J429">
        <v>50011135</v>
      </c>
      <c r="K429" t="s">
        <v>267</v>
      </c>
      <c r="L429">
        <v>7</v>
      </c>
      <c r="M429">
        <v>6</v>
      </c>
      <c r="N429">
        <v>7</v>
      </c>
      <c r="O429">
        <v>45870</v>
      </c>
      <c r="P429">
        <v>45861</v>
      </c>
      <c r="R429" s="1">
        <v>45860</v>
      </c>
      <c r="S429">
        <v>7</v>
      </c>
      <c r="T429" s="317">
        <v>125575</v>
      </c>
      <c r="U429">
        <v>25.7</v>
      </c>
      <c r="V429">
        <v>7</v>
      </c>
      <c r="W429">
        <v>40</v>
      </c>
      <c r="X429" s="317">
        <v>241983</v>
      </c>
      <c r="Z429">
        <v>46016</v>
      </c>
      <c r="AA429">
        <v>46035</v>
      </c>
    </row>
    <row r="430" spans="1:27">
      <c r="A430">
        <v>428</v>
      </c>
      <c r="B430" t="s">
        <v>10579</v>
      </c>
      <c r="C430" t="s">
        <v>10580</v>
      </c>
      <c r="D430" t="s">
        <v>37</v>
      </c>
      <c r="E430" t="s">
        <v>108</v>
      </c>
      <c r="F430" s="1"/>
      <c r="G430" t="s">
        <v>43</v>
      </c>
      <c r="H430">
        <v>530018</v>
      </c>
      <c r="I430" t="s">
        <v>10185</v>
      </c>
      <c r="L430" t="s">
        <v>43</v>
      </c>
      <c r="M430" t="s">
        <v>43</v>
      </c>
      <c r="N430" t="s">
        <v>43</v>
      </c>
      <c r="R430" s="1"/>
      <c r="T430" s="317"/>
      <c r="X430" s="317"/>
    </row>
    <row r="431" spans="1:27">
      <c r="A431">
        <v>429</v>
      </c>
      <c r="B431" t="s">
        <v>10581</v>
      </c>
      <c r="C431" t="s">
        <v>10582</v>
      </c>
      <c r="D431" t="s">
        <v>37</v>
      </c>
      <c r="E431" t="s">
        <v>87</v>
      </c>
      <c r="F431" s="1">
        <v>45811</v>
      </c>
      <c r="G431">
        <v>6</v>
      </c>
      <c r="H431">
        <v>530019</v>
      </c>
      <c r="I431" t="s">
        <v>10185</v>
      </c>
      <c r="K431" t="s">
        <v>10411</v>
      </c>
      <c r="L431">
        <v>6</v>
      </c>
      <c r="M431">
        <v>6</v>
      </c>
      <c r="N431">
        <v>6</v>
      </c>
      <c r="R431" s="1">
        <v>45828</v>
      </c>
      <c r="S431">
        <v>6</v>
      </c>
      <c r="T431" s="317">
        <v>62290</v>
      </c>
      <c r="U431">
        <v>25.6</v>
      </c>
      <c r="V431">
        <v>6</v>
      </c>
      <c r="W431">
        <v>101</v>
      </c>
      <c r="X431" s="317">
        <v>157240</v>
      </c>
    </row>
    <row r="432" spans="1:27">
      <c r="A432">
        <v>430</v>
      </c>
      <c r="B432" t="s">
        <v>10583</v>
      </c>
      <c r="C432" t="s">
        <v>10584</v>
      </c>
      <c r="D432" t="s">
        <v>37</v>
      </c>
      <c r="E432" t="s">
        <v>72</v>
      </c>
      <c r="F432" s="1">
        <v>45811</v>
      </c>
      <c r="G432">
        <v>6</v>
      </c>
      <c r="H432">
        <v>530020</v>
      </c>
      <c r="I432" t="s">
        <v>10185</v>
      </c>
      <c r="K432" t="s">
        <v>10411</v>
      </c>
      <c r="L432">
        <v>6</v>
      </c>
      <c r="M432">
        <v>6</v>
      </c>
      <c r="N432">
        <v>6</v>
      </c>
      <c r="R432" s="1">
        <v>45828</v>
      </c>
      <c r="S432">
        <v>6</v>
      </c>
      <c r="T432" s="317">
        <v>58960</v>
      </c>
      <c r="U432">
        <v>25.6</v>
      </c>
      <c r="V432">
        <v>6</v>
      </c>
      <c r="W432">
        <v>101</v>
      </c>
      <c r="X432" s="317">
        <v>147853</v>
      </c>
    </row>
    <row r="433" spans="1:27">
      <c r="A433">
        <v>431</v>
      </c>
      <c r="B433" t="s">
        <v>10585</v>
      </c>
      <c r="C433" t="s">
        <v>10586</v>
      </c>
      <c r="D433" t="s">
        <v>37</v>
      </c>
      <c r="E433" t="s">
        <v>72</v>
      </c>
      <c r="F433" s="1">
        <v>45811</v>
      </c>
      <c r="G433">
        <v>6</v>
      </c>
      <c r="H433">
        <v>530021</v>
      </c>
      <c r="I433" t="s">
        <v>10185</v>
      </c>
      <c r="K433" t="s">
        <v>10411</v>
      </c>
      <c r="L433">
        <v>6</v>
      </c>
      <c r="M433">
        <v>6</v>
      </c>
      <c r="N433">
        <v>6</v>
      </c>
      <c r="R433" s="1">
        <v>45828</v>
      </c>
      <c r="S433">
        <v>6</v>
      </c>
      <c r="T433" s="317">
        <v>69560</v>
      </c>
      <c r="U433">
        <v>25.6</v>
      </c>
      <c r="V433">
        <v>6</v>
      </c>
      <c r="W433">
        <v>101</v>
      </c>
      <c r="X433" s="317">
        <v>174673</v>
      </c>
    </row>
    <row r="434" spans="1:27">
      <c r="A434">
        <v>432</v>
      </c>
      <c r="B434" t="s">
        <v>10587</v>
      </c>
      <c r="C434" t="s">
        <v>10588</v>
      </c>
      <c r="D434" t="s">
        <v>37</v>
      </c>
      <c r="E434" t="s">
        <v>1423</v>
      </c>
      <c r="F434" s="1">
        <v>45812</v>
      </c>
      <c r="G434">
        <v>6</v>
      </c>
      <c r="H434">
        <v>530022</v>
      </c>
      <c r="I434" t="s">
        <v>10185</v>
      </c>
      <c r="K434" t="s">
        <v>10411</v>
      </c>
      <c r="L434">
        <v>6</v>
      </c>
      <c r="M434">
        <v>6</v>
      </c>
      <c r="N434">
        <v>6</v>
      </c>
      <c r="R434" s="1">
        <v>45828</v>
      </c>
      <c r="S434">
        <v>6</v>
      </c>
      <c r="T434" s="317">
        <v>54210</v>
      </c>
      <c r="U434">
        <v>25.6</v>
      </c>
      <c r="V434">
        <v>6</v>
      </c>
      <c r="W434">
        <v>101</v>
      </c>
      <c r="X434" s="317">
        <v>136820</v>
      </c>
    </row>
    <row r="435" spans="1:27">
      <c r="A435">
        <v>433</v>
      </c>
      <c r="B435" t="s">
        <v>10589</v>
      </c>
      <c r="C435" t="s">
        <v>10590</v>
      </c>
      <c r="D435" t="s">
        <v>37</v>
      </c>
      <c r="E435" t="s">
        <v>92</v>
      </c>
      <c r="F435" s="1">
        <v>45812</v>
      </c>
      <c r="G435">
        <v>6</v>
      </c>
      <c r="H435">
        <v>530023</v>
      </c>
      <c r="I435" t="s">
        <v>10185</v>
      </c>
      <c r="K435" t="s">
        <v>10411</v>
      </c>
      <c r="L435">
        <v>6</v>
      </c>
      <c r="M435">
        <v>6</v>
      </c>
      <c r="N435">
        <v>6</v>
      </c>
      <c r="P435">
        <v>45828</v>
      </c>
      <c r="R435" s="1">
        <v>45950</v>
      </c>
      <c r="S435">
        <v>10</v>
      </c>
      <c r="T435" s="317">
        <v>61910</v>
      </c>
      <c r="U435">
        <v>25.6</v>
      </c>
      <c r="V435">
        <v>6</v>
      </c>
      <c r="W435">
        <v>101</v>
      </c>
      <c r="X435" s="317">
        <v>174584</v>
      </c>
      <c r="Z435">
        <v>45939</v>
      </c>
      <c r="AA435">
        <v>45954</v>
      </c>
    </row>
    <row r="436" spans="1:27">
      <c r="A436">
        <v>434</v>
      </c>
      <c r="B436" t="s">
        <v>10591</v>
      </c>
      <c r="C436" t="s">
        <v>10592</v>
      </c>
      <c r="D436" t="s">
        <v>37</v>
      </c>
      <c r="E436" t="s">
        <v>60</v>
      </c>
      <c r="F436" s="1">
        <v>45812</v>
      </c>
      <c r="G436">
        <v>6</v>
      </c>
      <c r="H436">
        <v>530024</v>
      </c>
      <c r="I436" t="s">
        <v>10185</v>
      </c>
      <c r="K436" t="s">
        <v>10411</v>
      </c>
      <c r="L436">
        <v>6</v>
      </c>
      <c r="M436">
        <v>6</v>
      </c>
      <c r="N436">
        <v>6</v>
      </c>
      <c r="R436" s="1">
        <v>45828</v>
      </c>
      <c r="S436">
        <v>6</v>
      </c>
      <c r="T436" s="317">
        <v>73340</v>
      </c>
      <c r="U436">
        <v>25.6</v>
      </c>
      <c r="V436">
        <v>6</v>
      </c>
      <c r="W436">
        <v>101</v>
      </c>
      <c r="X436" s="317">
        <v>186444</v>
      </c>
    </row>
    <row r="437" spans="1:27">
      <c r="A437">
        <v>435</v>
      </c>
      <c r="B437" t="s">
        <v>10593</v>
      </c>
      <c r="C437" t="s">
        <v>10594</v>
      </c>
      <c r="D437" t="s">
        <v>37</v>
      </c>
      <c r="E437" t="s">
        <v>636</v>
      </c>
      <c r="F437" s="1">
        <v>45813</v>
      </c>
      <c r="G437">
        <v>6</v>
      </c>
      <c r="H437">
        <v>530025</v>
      </c>
      <c r="I437" t="s">
        <v>10185</v>
      </c>
      <c r="K437" t="s">
        <v>10411</v>
      </c>
      <c r="L437">
        <v>6</v>
      </c>
      <c r="M437">
        <v>6</v>
      </c>
      <c r="N437">
        <v>6</v>
      </c>
      <c r="R437" s="1">
        <v>45828</v>
      </c>
      <c r="S437">
        <v>6</v>
      </c>
      <c r="T437" s="317">
        <v>49370</v>
      </c>
      <c r="U437">
        <v>25.6</v>
      </c>
      <c r="V437">
        <v>6</v>
      </c>
      <c r="W437">
        <v>101</v>
      </c>
      <c r="X437" s="317">
        <v>124600</v>
      </c>
    </row>
    <row r="438" spans="1:27">
      <c r="A438">
        <v>436</v>
      </c>
      <c r="B438" t="s">
        <v>10595</v>
      </c>
      <c r="C438" t="s">
        <v>10596</v>
      </c>
      <c r="D438" t="s">
        <v>37</v>
      </c>
      <c r="E438" t="s">
        <v>87</v>
      </c>
      <c r="F438" s="1">
        <v>45813</v>
      </c>
      <c r="G438">
        <v>6</v>
      </c>
      <c r="H438">
        <v>530026</v>
      </c>
      <c r="I438" t="s">
        <v>10185</v>
      </c>
      <c r="K438" t="s">
        <v>10411</v>
      </c>
      <c r="L438">
        <v>6</v>
      </c>
      <c r="M438">
        <v>6</v>
      </c>
      <c r="N438">
        <v>6</v>
      </c>
      <c r="R438" s="1">
        <v>45828</v>
      </c>
      <c r="S438">
        <v>6</v>
      </c>
      <c r="T438" s="317">
        <v>44750</v>
      </c>
      <c r="U438">
        <v>25.6</v>
      </c>
      <c r="V438">
        <v>6</v>
      </c>
      <c r="W438">
        <v>101</v>
      </c>
      <c r="X438" s="317">
        <v>112920</v>
      </c>
    </row>
    <row r="439" spans="1:27">
      <c r="A439">
        <v>437</v>
      </c>
      <c r="B439" t="s">
        <v>10597</v>
      </c>
      <c r="C439" t="s">
        <v>10598</v>
      </c>
      <c r="D439" t="s">
        <v>37</v>
      </c>
      <c r="E439" t="s">
        <v>636</v>
      </c>
      <c r="F439" s="1"/>
      <c r="G439" t="s">
        <v>43</v>
      </c>
      <c r="H439">
        <v>530027</v>
      </c>
      <c r="I439" t="s">
        <v>10185</v>
      </c>
      <c r="L439" t="s">
        <v>43</v>
      </c>
      <c r="M439" t="s">
        <v>43</v>
      </c>
      <c r="N439" t="s">
        <v>43</v>
      </c>
      <c r="R439" s="1"/>
      <c r="T439" s="317"/>
      <c r="X439" s="317"/>
    </row>
    <row r="440" spans="1:27">
      <c r="A440">
        <v>438</v>
      </c>
      <c r="B440" t="s">
        <v>10599</v>
      </c>
      <c r="C440" t="s">
        <v>10600</v>
      </c>
      <c r="D440" t="s">
        <v>37</v>
      </c>
      <c r="E440" t="s">
        <v>636</v>
      </c>
      <c r="F440" s="1"/>
      <c r="G440" t="s">
        <v>43</v>
      </c>
      <c r="H440">
        <v>530028</v>
      </c>
      <c r="I440" t="s">
        <v>10185</v>
      </c>
      <c r="L440" t="s">
        <v>43</v>
      </c>
      <c r="M440" t="s">
        <v>43</v>
      </c>
      <c r="N440" t="s">
        <v>43</v>
      </c>
      <c r="R440" s="1"/>
      <c r="T440" s="317"/>
      <c r="X440" s="317"/>
    </row>
    <row r="441" spans="1:27">
      <c r="A441">
        <v>439</v>
      </c>
      <c r="B441" t="s">
        <v>10601</v>
      </c>
      <c r="C441" t="s">
        <v>10602</v>
      </c>
      <c r="D441" t="s">
        <v>37</v>
      </c>
      <c r="E441" t="s">
        <v>1423</v>
      </c>
      <c r="F441" s="1"/>
      <c r="G441" t="s">
        <v>43</v>
      </c>
      <c r="H441">
        <v>530029</v>
      </c>
      <c r="I441" t="s">
        <v>10185</v>
      </c>
      <c r="L441" t="s">
        <v>43</v>
      </c>
      <c r="M441" t="s">
        <v>43</v>
      </c>
      <c r="N441" t="s">
        <v>43</v>
      </c>
      <c r="R441" s="1"/>
      <c r="T441" s="317"/>
      <c r="X441" s="317"/>
    </row>
    <row r="442" spans="1:27">
      <c r="A442">
        <v>440</v>
      </c>
      <c r="B442" t="s">
        <v>10603</v>
      </c>
      <c r="C442" t="s">
        <v>10604</v>
      </c>
      <c r="D442" t="s">
        <v>37</v>
      </c>
      <c r="E442" t="s">
        <v>1423</v>
      </c>
      <c r="F442" s="1"/>
      <c r="G442" t="s">
        <v>43</v>
      </c>
      <c r="H442">
        <v>530030</v>
      </c>
      <c r="I442" t="s">
        <v>10185</v>
      </c>
      <c r="L442" t="s">
        <v>43</v>
      </c>
      <c r="M442" t="s">
        <v>43</v>
      </c>
      <c r="N442" t="s">
        <v>43</v>
      </c>
      <c r="R442" s="1"/>
      <c r="T442" s="317"/>
      <c r="X442" s="317"/>
    </row>
    <row r="443" spans="1:27">
      <c r="A443">
        <v>441</v>
      </c>
      <c r="B443" t="s">
        <v>10605</v>
      </c>
      <c r="C443" t="s">
        <v>10606</v>
      </c>
      <c r="D443" t="s">
        <v>37</v>
      </c>
      <c r="E443" t="s">
        <v>636</v>
      </c>
      <c r="F443" s="1"/>
      <c r="G443" t="s">
        <v>43</v>
      </c>
      <c r="H443">
        <v>530031</v>
      </c>
      <c r="I443" t="s">
        <v>10185</v>
      </c>
      <c r="L443" t="s">
        <v>43</v>
      </c>
      <c r="M443" t="s">
        <v>43</v>
      </c>
      <c r="N443" t="s">
        <v>43</v>
      </c>
      <c r="R443" s="1"/>
      <c r="T443" s="317"/>
      <c r="X443" s="317"/>
    </row>
    <row r="444" spans="1:27">
      <c r="A444">
        <v>442</v>
      </c>
      <c r="B444" t="s">
        <v>10607</v>
      </c>
      <c r="C444" t="s">
        <v>10608</v>
      </c>
      <c r="D444" t="s">
        <v>37</v>
      </c>
      <c r="E444" t="s">
        <v>636</v>
      </c>
      <c r="F444" s="1"/>
      <c r="G444" t="s">
        <v>43</v>
      </c>
      <c r="H444">
        <v>530032</v>
      </c>
      <c r="I444" t="s">
        <v>10185</v>
      </c>
      <c r="L444" t="s">
        <v>43</v>
      </c>
      <c r="M444" t="s">
        <v>43</v>
      </c>
      <c r="N444" t="s">
        <v>43</v>
      </c>
      <c r="R444" s="1"/>
      <c r="T444" s="317"/>
      <c r="X444" s="317"/>
    </row>
    <row r="445" spans="1:27">
      <c r="A445">
        <v>443</v>
      </c>
      <c r="B445" t="s">
        <v>10609</v>
      </c>
      <c r="C445" t="s">
        <v>10610</v>
      </c>
      <c r="D445" t="s">
        <v>37</v>
      </c>
      <c r="E445" t="s">
        <v>636</v>
      </c>
      <c r="F445" s="1"/>
      <c r="G445" t="s">
        <v>43</v>
      </c>
      <c r="H445">
        <v>530033</v>
      </c>
      <c r="I445" t="s">
        <v>10185</v>
      </c>
      <c r="L445" t="s">
        <v>43</v>
      </c>
      <c r="M445" t="s">
        <v>43</v>
      </c>
      <c r="N445" t="s">
        <v>43</v>
      </c>
      <c r="R445" s="1"/>
      <c r="T445" s="317"/>
      <c r="X445" s="317"/>
    </row>
    <row r="446" spans="1:27">
      <c r="A446">
        <v>444</v>
      </c>
      <c r="B446" t="s">
        <v>10611</v>
      </c>
      <c r="C446" t="s">
        <v>10612</v>
      </c>
      <c r="D446" t="s">
        <v>37</v>
      </c>
      <c r="E446" t="s">
        <v>87</v>
      </c>
      <c r="F446" s="1"/>
      <c r="G446" t="s">
        <v>43</v>
      </c>
      <c r="H446">
        <v>530034</v>
      </c>
      <c r="I446" t="s">
        <v>10185</v>
      </c>
      <c r="L446" t="s">
        <v>43</v>
      </c>
      <c r="M446" t="s">
        <v>43</v>
      </c>
      <c r="N446" t="s">
        <v>43</v>
      </c>
      <c r="R446" s="1"/>
      <c r="T446" s="317"/>
      <c r="X446" s="317"/>
    </row>
    <row r="447" spans="1:27">
      <c r="A447">
        <v>445</v>
      </c>
      <c r="B447" t="s">
        <v>1364</v>
      </c>
      <c r="C447" t="s">
        <v>10613</v>
      </c>
      <c r="D447" t="s">
        <v>37</v>
      </c>
      <c r="E447" t="s">
        <v>140</v>
      </c>
      <c r="F447" s="1">
        <v>45813</v>
      </c>
      <c r="G447">
        <v>6</v>
      </c>
      <c r="H447">
        <v>530035</v>
      </c>
      <c r="I447" t="s">
        <v>10185</v>
      </c>
      <c r="J447">
        <v>50011646</v>
      </c>
      <c r="K447" t="s">
        <v>267</v>
      </c>
      <c r="L447">
        <v>6</v>
      </c>
      <c r="M447">
        <v>5</v>
      </c>
      <c r="N447">
        <v>6</v>
      </c>
      <c r="R447" s="1">
        <v>45828</v>
      </c>
      <c r="S447">
        <v>6</v>
      </c>
      <c r="T447" s="317">
        <v>37250</v>
      </c>
      <c r="U447">
        <v>25.6</v>
      </c>
      <c r="V447">
        <v>6</v>
      </c>
      <c r="W447">
        <v>52</v>
      </c>
      <c r="X447" s="317">
        <v>93970</v>
      </c>
      <c r="Y447">
        <v>45936</v>
      </c>
    </row>
    <row r="448" spans="1:27">
      <c r="A448">
        <v>446</v>
      </c>
      <c r="B448" t="s">
        <v>10614</v>
      </c>
      <c r="C448" t="s">
        <v>10615</v>
      </c>
      <c r="D448" t="s">
        <v>37</v>
      </c>
      <c r="E448" t="s">
        <v>60</v>
      </c>
      <c r="F448" s="1"/>
      <c r="G448" t="s">
        <v>43</v>
      </c>
      <c r="H448">
        <v>530036</v>
      </c>
      <c r="I448" t="s">
        <v>10185</v>
      </c>
      <c r="L448" t="s">
        <v>43</v>
      </c>
      <c r="M448" t="s">
        <v>43</v>
      </c>
      <c r="N448" t="s">
        <v>43</v>
      </c>
      <c r="R448" s="1"/>
      <c r="T448" s="317"/>
      <c r="X448" s="317"/>
      <c r="Z448">
        <v>45889</v>
      </c>
      <c r="AA448">
        <v>45918</v>
      </c>
    </row>
    <row r="449" spans="1:27">
      <c r="A449">
        <v>447</v>
      </c>
      <c r="B449" t="s">
        <v>10616</v>
      </c>
      <c r="C449" t="s">
        <v>10617</v>
      </c>
      <c r="D449" t="s">
        <v>37</v>
      </c>
      <c r="E449" t="s">
        <v>60</v>
      </c>
      <c r="F449" s="1"/>
      <c r="G449" t="s">
        <v>43</v>
      </c>
      <c r="H449">
        <v>530037</v>
      </c>
      <c r="I449" t="s">
        <v>10185</v>
      </c>
      <c r="L449" t="s">
        <v>43</v>
      </c>
      <c r="M449" t="s">
        <v>43</v>
      </c>
      <c r="N449" t="s">
        <v>43</v>
      </c>
      <c r="R449" s="1"/>
      <c r="T449" s="317"/>
      <c r="X449" s="317"/>
      <c r="Z449">
        <v>45889</v>
      </c>
      <c r="AA449">
        <v>45918</v>
      </c>
    </row>
    <row r="450" spans="1:27">
      <c r="A450">
        <v>448</v>
      </c>
      <c r="B450" t="s">
        <v>10618</v>
      </c>
      <c r="C450" t="s">
        <v>10619</v>
      </c>
      <c r="D450" t="s">
        <v>37</v>
      </c>
      <c r="E450" t="s">
        <v>60</v>
      </c>
      <c r="F450" s="1"/>
      <c r="G450" t="s">
        <v>43</v>
      </c>
      <c r="H450">
        <v>530038</v>
      </c>
      <c r="I450" t="s">
        <v>10185</v>
      </c>
      <c r="L450" t="s">
        <v>43</v>
      </c>
      <c r="M450" t="s">
        <v>43</v>
      </c>
      <c r="N450" t="s">
        <v>43</v>
      </c>
      <c r="R450" s="1"/>
      <c r="T450" s="317"/>
      <c r="X450" s="317"/>
      <c r="Z450">
        <v>45889</v>
      </c>
      <c r="AA450">
        <v>45926</v>
      </c>
    </row>
    <row r="451" spans="1:27">
      <c r="A451">
        <v>449</v>
      </c>
      <c r="B451" t="s">
        <v>1472</v>
      </c>
      <c r="C451" t="s">
        <v>10620</v>
      </c>
      <c r="D451" t="s">
        <v>37</v>
      </c>
      <c r="E451" t="s">
        <v>60</v>
      </c>
      <c r="F451" s="1">
        <v>45811</v>
      </c>
      <c r="G451">
        <v>6</v>
      </c>
      <c r="H451">
        <v>530039</v>
      </c>
      <c r="I451" t="s">
        <v>10185</v>
      </c>
      <c r="J451">
        <v>50011174</v>
      </c>
      <c r="K451" t="s">
        <v>6518</v>
      </c>
      <c r="L451">
        <v>7</v>
      </c>
      <c r="M451">
        <v>6</v>
      </c>
      <c r="N451">
        <v>7</v>
      </c>
      <c r="O451">
        <v>45887</v>
      </c>
      <c r="P451">
        <v>45873</v>
      </c>
      <c r="R451" s="1">
        <v>45861</v>
      </c>
      <c r="S451">
        <v>7</v>
      </c>
      <c r="T451" s="317">
        <v>71515</v>
      </c>
      <c r="U451">
        <v>25.7</v>
      </c>
      <c r="V451">
        <v>7</v>
      </c>
      <c r="W451">
        <v>40</v>
      </c>
      <c r="X451" s="317">
        <v>154373</v>
      </c>
      <c r="Z451">
        <v>46070</v>
      </c>
    </row>
    <row r="452" spans="1:27">
      <c r="A452">
        <v>450</v>
      </c>
      <c r="B452" t="s">
        <v>1475</v>
      </c>
      <c r="C452" t="s">
        <v>1476</v>
      </c>
      <c r="D452" t="s">
        <v>37</v>
      </c>
      <c r="E452" t="s">
        <v>92</v>
      </c>
      <c r="F452" s="1">
        <v>45811</v>
      </c>
      <c r="G452">
        <v>6</v>
      </c>
      <c r="H452">
        <v>530040</v>
      </c>
      <c r="I452" t="s">
        <v>10185</v>
      </c>
      <c r="J452">
        <v>50011262</v>
      </c>
      <c r="K452" t="s">
        <v>267</v>
      </c>
      <c r="L452">
        <v>7</v>
      </c>
      <c r="M452">
        <v>6</v>
      </c>
      <c r="N452">
        <v>7</v>
      </c>
      <c r="O452">
        <v>45901</v>
      </c>
      <c r="P452">
        <v>45867</v>
      </c>
      <c r="R452" s="1">
        <v>45860</v>
      </c>
      <c r="S452">
        <v>7</v>
      </c>
      <c r="T452" s="317">
        <v>52220</v>
      </c>
      <c r="U452">
        <v>25.7</v>
      </c>
      <c r="V452">
        <v>7</v>
      </c>
      <c r="W452">
        <v>40</v>
      </c>
      <c r="X452" s="317">
        <v>117634</v>
      </c>
    </row>
    <row r="453" spans="1:27">
      <c r="A453">
        <v>451</v>
      </c>
      <c r="B453" t="s">
        <v>1466</v>
      </c>
      <c r="C453" t="s">
        <v>1467</v>
      </c>
      <c r="D453" t="s">
        <v>37</v>
      </c>
      <c r="E453" t="s">
        <v>140</v>
      </c>
      <c r="F453" s="1">
        <v>45812</v>
      </c>
      <c r="G453">
        <v>6</v>
      </c>
      <c r="H453">
        <v>530041</v>
      </c>
      <c r="I453" t="s">
        <v>10185</v>
      </c>
      <c r="J453">
        <v>50011407</v>
      </c>
      <c r="K453" t="s">
        <v>267</v>
      </c>
      <c r="L453">
        <v>6</v>
      </c>
      <c r="M453">
        <v>6</v>
      </c>
      <c r="N453">
        <v>6</v>
      </c>
      <c r="O453">
        <v>45866</v>
      </c>
      <c r="R453" s="1">
        <v>45828</v>
      </c>
      <c r="S453">
        <v>6</v>
      </c>
      <c r="T453" s="317">
        <v>31710</v>
      </c>
      <c r="U453">
        <v>25.6</v>
      </c>
      <c r="V453">
        <v>6</v>
      </c>
      <c r="W453">
        <v>40</v>
      </c>
      <c r="X453" s="317">
        <v>67655</v>
      </c>
    </row>
    <row r="454" spans="1:27">
      <c r="A454">
        <v>452</v>
      </c>
      <c r="B454" t="s">
        <v>1440</v>
      </c>
      <c r="C454" t="s">
        <v>10572</v>
      </c>
      <c r="D454" t="s">
        <v>37</v>
      </c>
      <c r="E454" t="s">
        <v>87</v>
      </c>
      <c r="F454" s="1">
        <v>45812</v>
      </c>
      <c r="G454">
        <v>6</v>
      </c>
      <c r="H454">
        <v>530042</v>
      </c>
      <c r="I454" t="s">
        <v>10185</v>
      </c>
      <c r="J454">
        <v>50011376</v>
      </c>
      <c r="K454" t="s">
        <v>6518</v>
      </c>
      <c r="L454">
        <v>7</v>
      </c>
      <c r="M454">
        <v>6</v>
      </c>
      <c r="N454">
        <v>6</v>
      </c>
      <c r="O454">
        <v>45962</v>
      </c>
      <c r="R454" s="1">
        <v>45861</v>
      </c>
      <c r="S454">
        <v>7</v>
      </c>
      <c r="T454" s="317">
        <v>34710</v>
      </c>
      <c r="U454">
        <v>25.7</v>
      </c>
      <c r="V454">
        <v>7</v>
      </c>
      <c r="W454">
        <v>40</v>
      </c>
      <c r="X454" s="317">
        <v>74068</v>
      </c>
    </row>
    <row r="455" spans="1:27">
      <c r="A455">
        <v>453</v>
      </c>
      <c r="B455" t="s">
        <v>10621</v>
      </c>
      <c r="C455" t="s">
        <v>1033</v>
      </c>
      <c r="D455" t="s">
        <v>37</v>
      </c>
      <c r="E455" t="s">
        <v>108</v>
      </c>
      <c r="F455" s="1"/>
      <c r="G455" t="s">
        <v>43</v>
      </c>
      <c r="H455">
        <v>530043</v>
      </c>
      <c r="I455" t="s">
        <v>10185</v>
      </c>
      <c r="L455" t="s">
        <v>43</v>
      </c>
      <c r="M455" t="s">
        <v>43</v>
      </c>
      <c r="N455" t="s">
        <v>43</v>
      </c>
      <c r="R455" s="1"/>
      <c r="T455" s="317"/>
      <c r="X455" s="317"/>
    </row>
    <row r="456" spans="1:27">
      <c r="A456">
        <v>454</v>
      </c>
      <c r="B456" t="s">
        <v>10622</v>
      </c>
      <c r="C456" t="s">
        <v>1041</v>
      </c>
      <c r="D456" t="s">
        <v>37</v>
      </c>
      <c r="E456" t="s">
        <v>108</v>
      </c>
      <c r="F456" s="1"/>
      <c r="G456" t="s">
        <v>43</v>
      </c>
      <c r="H456">
        <v>530044</v>
      </c>
      <c r="I456" t="s">
        <v>10185</v>
      </c>
      <c r="L456" t="s">
        <v>43</v>
      </c>
      <c r="M456" t="s">
        <v>43</v>
      </c>
      <c r="N456" t="s">
        <v>43</v>
      </c>
      <c r="R456" s="1"/>
      <c r="T456" s="317"/>
      <c r="X456" s="317"/>
      <c r="Z456">
        <v>45925</v>
      </c>
      <c r="AA456">
        <v>45936</v>
      </c>
    </row>
    <row r="457" spans="1:27">
      <c r="A457">
        <v>455</v>
      </c>
      <c r="B457" t="s">
        <v>10623</v>
      </c>
      <c r="C457" t="s">
        <v>1064</v>
      </c>
      <c r="D457" t="s">
        <v>37</v>
      </c>
      <c r="E457" t="s">
        <v>40</v>
      </c>
      <c r="F457" s="1"/>
      <c r="G457" t="s">
        <v>43</v>
      </c>
      <c r="H457">
        <v>530045</v>
      </c>
      <c r="I457" t="s">
        <v>10185</v>
      </c>
      <c r="L457" t="s">
        <v>43</v>
      </c>
      <c r="M457" t="s">
        <v>43</v>
      </c>
      <c r="N457" t="s">
        <v>43</v>
      </c>
      <c r="R457" s="1"/>
      <c r="T457" s="317"/>
      <c r="X457" s="317"/>
    </row>
    <row r="458" spans="1:27">
      <c r="A458">
        <v>456</v>
      </c>
      <c r="B458" t="s">
        <v>10624</v>
      </c>
      <c r="C458" t="s">
        <v>10625</v>
      </c>
      <c r="D458" t="s">
        <v>37</v>
      </c>
      <c r="E458" t="s">
        <v>40</v>
      </c>
      <c r="F458" s="1"/>
      <c r="G458" t="s">
        <v>43</v>
      </c>
      <c r="H458">
        <v>530046</v>
      </c>
      <c r="I458" t="s">
        <v>10185</v>
      </c>
      <c r="L458" t="s">
        <v>43</v>
      </c>
      <c r="M458" t="s">
        <v>43</v>
      </c>
      <c r="N458" t="s">
        <v>43</v>
      </c>
      <c r="R458" s="1"/>
      <c r="T458" s="317"/>
      <c r="X458" s="317"/>
      <c r="Z458">
        <v>45908</v>
      </c>
      <c r="AA458">
        <v>45909</v>
      </c>
    </row>
    <row r="459" spans="1:27">
      <c r="A459">
        <v>457</v>
      </c>
      <c r="B459" t="s">
        <v>10626</v>
      </c>
      <c r="C459" t="s">
        <v>1070</v>
      </c>
      <c r="D459" t="s">
        <v>37</v>
      </c>
      <c r="E459" t="s">
        <v>87</v>
      </c>
      <c r="F459" s="1"/>
      <c r="G459" t="s">
        <v>43</v>
      </c>
      <c r="H459">
        <v>530047</v>
      </c>
      <c r="I459" t="s">
        <v>10185</v>
      </c>
      <c r="L459" t="s">
        <v>43</v>
      </c>
      <c r="M459" t="s">
        <v>43</v>
      </c>
      <c r="N459" t="s">
        <v>43</v>
      </c>
      <c r="R459" s="1"/>
      <c r="T459" s="317"/>
      <c r="X459" s="317"/>
    </row>
    <row r="460" spans="1:27">
      <c r="A460">
        <v>458</v>
      </c>
      <c r="B460" t="s">
        <v>10627</v>
      </c>
      <c r="C460" t="s">
        <v>728</v>
      </c>
      <c r="D460" t="s">
        <v>37</v>
      </c>
      <c r="E460" t="s">
        <v>87</v>
      </c>
      <c r="F460" s="1"/>
      <c r="G460" t="s">
        <v>43</v>
      </c>
      <c r="H460">
        <v>530048</v>
      </c>
      <c r="I460" t="s">
        <v>10185</v>
      </c>
      <c r="L460" t="s">
        <v>43</v>
      </c>
      <c r="M460" t="s">
        <v>43</v>
      </c>
      <c r="N460" t="s">
        <v>43</v>
      </c>
      <c r="R460" s="1"/>
      <c r="T460" s="317"/>
      <c r="X460" s="317"/>
    </row>
    <row r="461" spans="1:27">
      <c r="A461">
        <v>459</v>
      </c>
      <c r="B461" t="s">
        <v>10628</v>
      </c>
      <c r="C461" t="s">
        <v>10629</v>
      </c>
      <c r="D461" t="s">
        <v>37</v>
      </c>
      <c r="E461" t="s">
        <v>87</v>
      </c>
      <c r="F461" s="1"/>
      <c r="G461" t="s">
        <v>43</v>
      </c>
      <c r="H461">
        <v>530049</v>
      </c>
      <c r="I461" t="s">
        <v>10185</v>
      </c>
      <c r="L461" t="s">
        <v>43</v>
      </c>
      <c r="M461" t="s">
        <v>43</v>
      </c>
      <c r="N461" t="s">
        <v>43</v>
      </c>
      <c r="R461" s="1"/>
      <c r="T461" s="317"/>
      <c r="X461" s="317"/>
    </row>
    <row r="462" spans="1:27">
      <c r="A462">
        <v>460</v>
      </c>
      <c r="B462" t="s">
        <v>10630</v>
      </c>
      <c r="C462" t="s">
        <v>1061</v>
      </c>
      <c r="D462" t="s">
        <v>37</v>
      </c>
      <c r="E462" t="s">
        <v>87</v>
      </c>
      <c r="F462" s="1"/>
      <c r="G462" t="s">
        <v>43</v>
      </c>
      <c r="H462">
        <v>530050</v>
      </c>
      <c r="I462" t="s">
        <v>10185</v>
      </c>
      <c r="L462" t="s">
        <v>43</v>
      </c>
      <c r="M462" t="s">
        <v>43</v>
      </c>
      <c r="N462" t="s">
        <v>43</v>
      </c>
      <c r="R462" s="1"/>
      <c r="T462" s="317"/>
      <c r="X462" s="317"/>
    </row>
    <row r="463" spans="1:27">
      <c r="A463">
        <v>461</v>
      </c>
      <c r="B463" t="s">
        <v>1054</v>
      </c>
      <c r="C463" t="s">
        <v>1055</v>
      </c>
      <c r="D463" t="s">
        <v>37</v>
      </c>
      <c r="E463" t="s">
        <v>108</v>
      </c>
      <c r="F463" s="1"/>
      <c r="G463" t="s">
        <v>43</v>
      </c>
      <c r="H463">
        <v>530051</v>
      </c>
      <c r="I463" t="s">
        <v>10185</v>
      </c>
      <c r="L463" t="s">
        <v>43</v>
      </c>
      <c r="M463" t="s">
        <v>43</v>
      </c>
      <c r="N463" t="s">
        <v>43</v>
      </c>
      <c r="R463" s="1"/>
      <c r="T463" s="317"/>
      <c r="X463" s="317"/>
      <c r="Z463">
        <v>45952</v>
      </c>
      <c r="AA463">
        <v>45958</v>
      </c>
    </row>
    <row r="464" spans="1:27">
      <c r="A464">
        <v>462</v>
      </c>
      <c r="B464" t="s">
        <v>10631</v>
      </c>
      <c r="C464" t="s">
        <v>1049</v>
      </c>
      <c r="D464" t="s">
        <v>37</v>
      </c>
      <c r="E464" t="s">
        <v>140</v>
      </c>
      <c r="F464" s="1"/>
      <c r="G464" t="s">
        <v>43</v>
      </c>
      <c r="H464">
        <v>530052</v>
      </c>
      <c r="I464" t="s">
        <v>10185</v>
      </c>
      <c r="L464" t="s">
        <v>43</v>
      </c>
      <c r="M464" t="s">
        <v>43</v>
      </c>
      <c r="N464" t="s">
        <v>43</v>
      </c>
      <c r="R464" s="1"/>
      <c r="T464" s="317"/>
      <c r="X464" s="317"/>
    </row>
    <row r="465" spans="1:27">
      <c r="A465">
        <v>463</v>
      </c>
      <c r="B465" t="s">
        <v>221</v>
      </c>
      <c r="C465" t="s">
        <v>222</v>
      </c>
      <c r="D465" t="s">
        <v>37</v>
      </c>
      <c r="E465" t="s">
        <v>87</v>
      </c>
      <c r="F465" s="1"/>
      <c r="G465" t="s">
        <v>43</v>
      </c>
      <c r="H465">
        <v>530053</v>
      </c>
      <c r="I465" t="s">
        <v>10185</v>
      </c>
      <c r="L465" t="s">
        <v>43</v>
      </c>
      <c r="M465" t="s">
        <v>43</v>
      </c>
      <c r="N465" t="s">
        <v>43</v>
      </c>
      <c r="R465" s="1"/>
      <c r="T465" s="317"/>
      <c r="X465" s="317"/>
      <c r="Z465">
        <v>45952</v>
      </c>
      <c r="AA465">
        <v>45959</v>
      </c>
    </row>
    <row r="466" spans="1:27">
      <c r="A466">
        <v>464</v>
      </c>
      <c r="B466" t="s">
        <v>10632</v>
      </c>
      <c r="C466" t="s">
        <v>10633</v>
      </c>
      <c r="D466" t="s">
        <v>37</v>
      </c>
      <c r="E466" t="s">
        <v>87</v>
      </c>
      <c r="F466" s="1"/>
      <c r="G466" t="s">
        <v>43</v>
      </c>
      <c r="H466">
        <v>530054</v>
      </c>
      <c r="I466" t="s">
        <v>10185</v>
      </c>
      <c r="L466" t="s">
        <v>43</v>
      </c>
      <c r="M466" t="s">
        <v>43</v>
      </c>
      <c r="N466" t="s">
        <v>43</v>
      </c>
      <c r="R466" s="1"/>
      <c r="T466" s="317"/>
      <c r="X466" s="317"/>
    </row>
    <row r="467" spans="1:27">
      <c r="A467">
        <v>465</v>
      </c>
      <c r="B467" t="s">
        <v>1507</v>
      </c>
      <c r="C467" t="s">
        <v>10634</v>
      </c>
      <c r="D467" t="s">
        <v>37</v>
      </c>
      <c r="E467" t="s">
        <v>108</v>
      </c>
      <c r="F467" s="1">
        <v>45817</v>
      </c>
      <c r="G467">
        <v>6</v>
      </c>
      <c r="H467">
        <v>530055</v>
      </c>
      <c r="I467" t="s">
        <v>10185</v>
      </c>
      <c r="J467">
        <v>50012270</v>
      </c>
      <c r="K467" t="s">
        <v>10340</v>
      </c>
      <c r="L467">
        <v>9</v>
      </c>
      <c r="M467">
        <v>6</v>
      </c>
      <c r="N467">
        <v>8</v>
      </c>
      <c r="O467">
        <v>45931</v>
      </c>
      <c r="R467" s="1">
        <v>45925</v>
      </c>
      <c r="S467">
        <v>9</v>
      </c>
      <c r="T467" s="317">
        <v>53530</v>
      </c>
      <c r="U467">
        <v>25.9</v>
      </c>
      <c r="V467">
        <v>9</v>
      </c>
      <c r="W467">
        <v>40</v>
      </c>
      <c r="X467" s="317">
        <v>114312</v>
      </c>
    </row>
    <row r="468" spans="1:27">
      <c r="A468">
        <v>466</v>
      </c>
      <c r="B468" t="s">
        <v>1498</v>
      </c>
      <c r="C468" t="s">
        <v>1499</v>
      </c>
      <c r="D468" t="s">
        <v>37</v>
      </c>
      <c r="E468" t="s">
        <v>140</v>
      </c>
      <c r="F468" s="1">
        <v>45817</v>
      </c>
      <c r="G468">
        <v>6</v>
      </c>
      <c r="H468">
        <v>530056</v>
      </c>
      <c r="I468" t="s">
        <v>10185</v>
      </c>
      <c r="J468">
        <v>50012263</v>
      </c>
      <c r="K468" t="s">
        <v>10340</v>
      </c>
      <c r="L468">
        <v>8</v>
      </c>
      <c r="M468">
        <v>6</v>
      </c>
      <c r="N468">
        <v>8</v>
      </c>
      <c r="O468">
        <v>45901</v>
      </c>
      <c r="R468" s="1">
        <v>45889</v>
      </c>
      <c r="S468">
        <v>8</v>
      </c>
      <c r="T468" s="317">
        <v>57450</v>
      </c>
      <c r="U468">
        <v>25.8</v>
      </c>
      <c r="V468">
        <v>8</v>
      </c>
      <c r="W468">
        <v>40</v>
      </c>
      <c r="X468" s="317">
        <v>122687</v>
      </c>
    </row>
    <row r="469" spans="1:27">
      <c r="A469">
        <v>467</v>
      </c>
      <c r="B469" t="s">
        <v>1057</v>
      </c>
      <c r="C469" t="s">
        <v>1058</v>
      </c>
      <c r="D469" t="s">
        <v>37</v>
      </c>
      <c r="E469" t="s">
        <v>108</v>
      </c>
      <c r="F469" s="1"/>
      <c r="G469" t="s">
        <v>43</v>
      </c>
      <c r="H469">
        <v>530057</v>
      </c>
      <c r="I469" t="s">
        <v>10185</v>
      </c>
      <c r="L469" t="s">
        <v>43</v>
      </c>
      <c r="M469" t="s">
        <v>43</v>
      </c>
      <c r="N469" t="s">
        <v>43</v>
      </c>
      <c r="R469" s="1"/>
      <c r="T469" s="317"/>
      <c r="X469" s="317"/>
      <c r="Y469" t="s">
        <v>10635</v>
      </c>
      <c r="Z469">
        <v>45910</v>
      </c>
      <c r="AA469">
        <v>45936</v>
      </c>
    </row>
    <row r="470" spans="1:27">
      <c r="A470">
        <v>468</v>
      </c>
      <c r="B470" t="s">
        <v>1624</v>
      </c>
      <c r="C470" t="s">
        <v>1625</v>
      </c>
      <c r="D470" t="s">
        <v>37</v>
      </c>
      <c r="E470" t="s">
        <v>108</v>
      </c>
      <c r="F470" s="1"/>
      <c r="G470" t="s">
        <v>43</v>
      </c>
      <c r="H470">
        <v>530058</v>
      </c>
      <c r="I470" t="s">
        <v>10185</v>
      </c>
      <c r="L470" t="s">
        <v>43</v>
      </c>
      <c r="M470" t="s">
        <v>43</v>
      </c>
      <c r="N470" t="s">
        <v>43</v>
      </c>
      <c r="R470" s="1"/>
      <c r="T470" s="317"/>
      <c r="X470" s="317"/>
      <c r="Z470">
        <v>46000</v>
      </c>
      <c r="AA470">
        <v>46006</v>
      </c>
    </row>
    <row r="471" spans="1:27">
      <c r="A471">
        <v>469</v>
      </c>
      <c r="B471" t="s">
        <v>10636</v>
      </c>
      <c r="C471" t="s">
        <v>988</v>
      </c>
      <c r="D471" t="s">
        <v>37</v>
      </c>
      <c r="E471" t="s">
        <v>108</v>
      </c>
      <c r="F471" s="1"/>
      <c r="G471" t="s">
        <v>43</v>
      </c>
      <c r="H471">
        <v>530059</v>
      </c>
      <c r="I471" t="s">
        <v>10185</v>
      </c>
      <c r="L471" t="s">
        <v>43</v>
      </c>
      <c r="M471" t="s">
        <v>43</v>
      </c>
      <c r="N471" t="s">
        <v>43</v>
      </c>
      <c r="R471" s="1"/>
      <c r="T471" s="317"/>
      <c r="X471" s="317"/>
    </row>
    <row r="472" spans="1:27">
      <c r="A472">
        <v>470</v>
      </c>
      <c r="B472" t="s">
        <v>10637</v>
      </c>
      <c r="C472" t="s">
        <v>983</v>
      </c>
      <c r="D472" t="s">
        <v>37</v>
      </c>
      <c r="E472" t="s">
        <v>108</v>
      </c>
      <c r="F472" s="1"/>
      <c r="G472" t="s">
        <v>43</v>
      </c>
      <c r="H472">
        <v>530060</v>
      </c>
      <c r="I472" t="s">
        <v>10185</v>
      </c>
      <c r="L472" t="s">
        <v>43</v>
      </c>
      <c r="M472" t="s">
        <v>43</v>
      </c>
      <c r="N472" t="s">
        <v>43</v>
      </c>
      <c r="R472" s="1"/>
      <c r="T472" s="317"/>
      <c r="X472" s="317"/>
    </row>
    <row r="473" spans="1:27">
      <c r="A473">
        <v>471</v>
      </c>
      <c r="B473" t="s">
        <v>10638</v>
      </c>
      <c r="C473" t="s">
        <v>10639</v>
      </c>
      <c r="D473" t="s">
        <v>37</v>
      </c>
      <c r="E473" t="s">
        <v>40</v>
      </c>
      <c r="F473" s="1">
        <v>45814</v>
      </c>
      <c r="G473">
        <v>6</v>
      </c>
      <c r="H473">
        <v>530061</v>
      </c>
      <c r="I473" t="s">
        <v>10185</v>
      </c>
      <c r="K473" t="s">
        <v>10411</v>
      </c>
      <c r="L473">
        <v>6</v>
      </c>
      <c r="M473">
        <v>6</v>
      </c>
      <c r="N473">
        <v>6</v>
      </c>
      <c r="R473" s="1">
        <v>45828</v>
      </c>
      <c r="S473">
        <v>6</v>
      </c>
      <c r="T473" s="317">
        <v>42210</v>
      </c>
      <c r="U473">
        <v>25.6</v>
      </c>
      <c r="V473">
        <v>6</v>
      </c>
      <c r="W473">
        <v>101</v>
      </c>
      <c r="X473" s="317">
        <v>106500</v>
      </c>
    </row>
    <row r="474" spans="1:27">
      <c r="A474">
        <v>472</v>
      </c>
      <c r="B474" t="s">
        <v>10640</v>
      </c>
      <c r="C474" t="s">
        <v>10641</v>
      </c>
      <c r="D474" t="s">
        <v>37</v>
      </c>
      <c r="E474" t="s">
        <v>1423</v>
      </c>
      <c r="F474" s="1">
        <v>45817</v>
      </c>
      <c r="G474">
        <v>6</v>
      </c>
      <c r="H474">
        <v>530062</v>
      </c>
      <c r="I474" t="s">
        <v>10185</v>
      </c>
      <c r="K474" t="s">
        <v>10340</v>
      </c>
      <c r="L474">
        <v>6</v>
      </c>
      <c r="M474">
        <v>6</v>
      </c>
      <c r="N474">
        <v>6</v>
      </c>
      <c r="R474" s="1">
        <v>45828</v>
      </c>
      <c r="S474">
        <v>6</v>
      </c>
      <c r="T474" s="317">
        <v>43250</v>
      </c>
      <c r="U474">
        <v>25.6</v>
      </c>
      <c r="V474">
        <v>6</v>
      </c>
      <c r="W474">
        <v>101</v>
      </c>
      <c r="X474" s="317">
        <v>109130</v>
      </c>
    </row>
    <row r="475" spans="1:27">
      <c r="A475">
        <v>473</v>
      </c>
      <c r="B475" t="s">
        <v>10642</v>
      </c>
      <c r="C475" t="s">
        <v>10643</v>
      </c>
      <c r="D475" t="s">
        <v>37</v>
      </c>
      <c r="E475" t="s">
        <v>636</v>
      </c>
      <c r="F475" s="1"/>
      <c r="G475" t="s">
        <v>43</v>
      </c>
      <c r="H475">
        <v>530063</v>
      </c>
      <c r="I475" t="s">
        <v>10185</v>
      </c>
      <c r="L475" t="s">
        <v>43</v>
      </c>
      <c r="M475" t="s">
        <v>43</v>
      </c>
      <c r="N475" t="s">
        <v>43</v>
      </c>
      <c r="R475" s="1"/>
      <c r="T475" s="317"/>
      <c r="X475" s="317"/>
    </row>
    <row r="476" spans="1:27">
      <c r="A476">
        <v>474</v>
      </c>
      <c r="B476" t="s">
        <v>10644</v>
      </c>
      <c r="C476" t="s">
        <v>10645</v>
      </c>
      <c r="D476" t="s">
        <v>37</v>
      </c>
      <c r="E476" t="s">
        <v>636</v>
      </c>
      <c r="F476" s="1"/>
      <c r="G476" t="s">
        <v>43</v>
      </c>
      <c r="H476">
        <v>530064</v>
      </c>
      <c r="I476" t="s">
        <v>10185</v>
      </c>
      <c r="L476" t="s">
        <v>43</v>
      </c>
      <c r="M476" t="s">
        <v>43</v>
      </c>
      <c r="N476" t="s">
        <v>43</v>
      </c>
      <c r="R476" s="1"/>
      <c r="T476" s="317"/>
      <c r="X476" s="317"/>
    </row>
    <row r="477" spans="1:27">
      <c r="A477">
        <v>475</v>
      </c>
      <c r="B477" t="s">
        <v>10646</v>
      </c>
      <c r="C477" t="s">
        <v>10647</v>
      </c>
      <c r="D477" t="s">
        <v>37</v>
      </c>
      <c r="E477" t="s">
        <v>1423</v>
      </c>
      <c r="F477" s="1"/>
      <c r="G477" t="s">
        <v>43</v>
      </c>
      <c r="H477">
        <v>530065</v>
      </c>
      <c r="I477" t="s">
        <v>10185</v>
      </c>
      <c r="L477" t="s">
        <v>43</v>
      </c>
      <c r="M477" t="s">
        <v>43</v>
      </c>
      <c r="N477" t="s">
        <v>43</v>
      </c>
      <c r="R477" s="1"/>
      <c r="T477" s="317"/>
      <c r="X477" s="317"/>
    </row>
    <row r="478" spans="1:27">
      <c r="A478">
        <v>476</v>
      </c>
      <c r="B478" t="s">
        <v>10648</v>
      </c>
      <c r="C478" t="s">
        <v>10649</v>
      </c>
      <c r="D478" t="s">
        <v>37</v>
      </c>
      <c r="E478" t="s">
        <v>60</v>
      </c>
      <c r="F478" s="1"/>
      <c r="G478" t="s">
        <v>43</v>
      </c>
      <c r="H478">
        <v>530066</v>
      </c>
      <c r="I478" t="s">
        <v>10185</v>
      </c>
      <c r="L478" t="s">
        <v>43</v>
      </c>
      <c r="M478" t="s">
        <v>43</v>
      </c>
      <c r="N478" t="s">
        <v>43</v>
      </c>
      <c r="R478" s="1"/>
      <c r="T478" s="317"/>
      <c r="X478" s="317"/>
      <c r="Z478">
        <v>45889</v>
      </c>
    </row>
    <row r="479" spans="1:27">
      <c r="A479">
        <v>477</v>
      </c>
      <c r="B479" t="s">
        <v>10650</v>
      </c>
      <c r="C479" t="s">
        <v>10651</v>
      </c>
      <c r="D479" t="s">
        <v>37</v>
      </c>
      <c r="E479" t="s">
        <v>636</v>
      </c>
      <c r="F479" s="1"/>
      <c r="G479" t="s">
        <v>43</v>
      </c>
      <c r="H479">
        <v>530067</v>
      </c>
      <c r="I479" t="s">
        <v>10185</v>
      </c>
      <c r="L479" t="s">
        <v>43</v>
      </c>
      <c r="M479" t="s">
        <v>43</v>
      </c>
      <c r="N479" t="s">
        <v>43</v>
      </c>
      <c r="R479" s="1"/>
      <c r="T479" s="317"/>
      <c r="X479" s="317"/>
    </row>
    <row r="480" spans="1:27">
      <c r="A480">
        <v>478</v>
      </c>
      <c r="B480" t="s">
        <v>10652</v>
      </c>
      <c r="C480" t="s">
        <v>10653</v>
      </c>
      <c r="D480" t="s">
        <v>37</v>
      </c>
      <c r="E480" t="s">
        <v>636</v>
      </c>
      <c r="F480" s="1"/>
      <c r="G480" t="s">
        <v>43</v>
      </c>
      <c r="H480">
        <v>530068</v>
      </c>
      <c r="I480" t="s">
        <v>10185</v>
      </c>
      <c r="L480" t="s">
        <v>43</v>
      </c>
      <c r="M480" t="s">
        <v>43</v>
      </c>
      <c r="N480" t="s">
        <v>43</v>
      </c>
      <c r="R480" s="1"/>
      <c r="T480" s="317"/>
      <c r="X480" s="317"/>
    </row>
    <row r="481" spans="1:27">
      <c r="A481">
        <v>479</v>
      </c>
      <c r="B481" t="s">
        <v>10654</v>
      </c>
      <c r="C481" t="s">
        <v>10655</v>
      </c>
      <c r="D481" t="s">
        <v>37</v>
      </c>
      <c r="E481" t="s">
        <v>1423</v>
      </c>
      <c r="F481" s="1"/>
      <c r="G481" t="s">
        <v>43</v>
      </c>
      <c r="H481">
        <v>530069</v>
      </c>
      <c r="I481" t="s">
        <v>10185</v>
      </c>
      <c r="L481" t="s">
        <v>43</v>
      </c>
      <c r="M481" t="s">
        <v>43</v>
      </c>
      <c r="N481" t="s">
        <v>43</v>
      </c>
      <c r="R481" s="1"/>
      <c r="T481" s="317"/>
      <c r="X481" s="317"/>
    </row>
    <row r="482" spans="1:27">
      <c r="A482">
        <v>480</v>
      </c>
      <c r="B482" t="s">
        <v>10656</v>
      </c>
      <c r="C482" t="s">
        <v>10657</v>
      </c>
      <c r="D482" t="s">
        <v>37</v>
      </c>
      <c r="E482" t="s">
        <v>636</v>
      </c>
      <c r="F482" s="1"/>
      <c r="G482" t="s">
        <v>43</v>
      </c>
      <c r="H482">
        <v>530070</v>
      </c>
      <c r="I482" t="s">
        <v>10185</v>
      </c>
      <c r="L482" t="s">
        <v>43</v>
      </c>
      <c r="M482" t="s">
        <v>43</v>
      </c>
      <c r="N482" t="s">
        <v>43</v>
      </c>
      <c r="R482" s="1"/>
      <c r="T482" s="317"/>
      <c r="X482" s="317"/>
    </row>
    <row r="483" spans="1:27">
      <c r="A483">
        <v>481</v>
      </c>
      <c r="B483" t="s">
        <v>1501</v>
      </c>
      <c r="C483" t="s">
        <v>10658</v>
      </c>
      <c r="D483" t="s">
        <v>37</v>
      </c>
      <c r="E483" t="s">
        <v>146</v>
      </c>
      <c r="F483" s="1">
        <v>45818</v>
      </c>
      <c r="G483">
        <v>6</v>
      </c>
      <c r="H483">
        <v>530071</v>
      </c>
      <c r="I483" t="s">
        <v>10185</v>
      </c>
      <c r="J483">
        <v>50012533</v>
      </c>
      <c r="K483" t="s">
        <v>6518</v>
      </c>
      <c r="L483">
        <v>9</v>
      </c>
      <c r="M483">
        <v>6</v>
      </c>
      <c r="N483">
        <v>9</v>
      </c>
      <c r="R483" s="1">
        <v>45926</v>
      </c>
      <c r="S483">
        <v>9</v>
      </c>
      <c r="T483" s="317">
        <v>55490</v>
      </c>
      <c r="U483">
        <v>25.9</v>
      </c>
      <c r="V483">
        <v>9</v>
      </c>
      <c r="W483">
        <v>40</v>
      </c>
      <c r="X483" s="317">
        <v>118499</v>
      </c>
    </row>
    <row r="484" spans="1:27">
      <c r="A484">
        <v>482</v>
      </c>
      <c r="B484" t="s">
        <v>10659</v>
      </c>
      <c r="C484" t="s">
        <v>10660</v>
      </c>
      <c r="D484" t="s">
        <v>37</v>
      </c>
      <c r="E484" t="s">
        <v>108</v>
      </c>
      <c r="F484" s="1">
        <v>45818</v>
      </c>
      <c r="G484">
        <v>6</v>
      </c>
      <c r="H484">
        <v>530072</v>
      </c>
      <c r="I484" t="s">
        <v>10185</v>
      </c>
      <c r="K484" t="s">
        <v>10411</v>
      </c>
      <c r="L484">
        <v>6</v>
      </c>
      <c r="M484">
        <v>6</v>
      </c>
      <c r="N484">
        <v>6</v>
      </c>
      <c r="R484" s="1">
        <v>45828</v>
      </c>
      <c r="S484">
        <v>6</v>
      </c>
      <c r="T484" s="317">
        <v>44750</v>
      </c>
      <c r="U484">
        <v>25.6</v>
      </c>
      <c r="V484">
        <v>6</v>
      </c>
      <c r="W484">
        <v>101</v>
      </c>
      <c r="X484" s="317">
        <v>112920</v>
      </c>
    </row>
    <row r="485" spans="1:27">
      <c r="A485">
        <v>483</v>
      </c>
      <c r="B485" t="s">
        <v>10661</v>
      </c>
      <c r="C485" t="s">
        <v>10662</v>
      </c>
      <c r="D485" t="s">
        <v>37</v>
      </c>
      <c r="E485" t="s">
        <v>108</v>
      </c>
      <c r="F485" s="1">
        <v>45818</v>
      </c>
      <c r="G485">
        <v>6</v>
      </c>
      <c r="H485">
        <v>530073</v>
      </c>
      <c r="I485" t="s">
        <v>10185</v>
      </c>
      <c r="K485" t="s">
        <v>10411</v>
      </c>
      <c r="L485">
        <v>6</v>
      </c>
      <c r="M485">
        <v>6</v>
      </c>
      <c r="N485">
        <v>6</v>
      </c>
      <c r="R485" s="1">
        <v>45828</v>
      </c>
      <c r="S485">
        <v>6</v>
      </c>
      <c r="T485" s="317">
        <v>48210</v>
      </c>
      <c r="U485">
        <v>25.6</v>
      </c>
      <c r="V485">
        <v>6</v>
      </c>
      <c r="W485">
        <v>101</v>
      </c>
      <c r="X485" s="317">
        <v>121660</v>
      </c>
    </row>
    <row r="486" spans="1:27">
      <c r="A486">
        <v>484</v>
      </c>
      <c r="B486" t="s">
        <v>10663</v>
      </c>
      <c r="C486" t="s">
        <v>10664</v>
      </c>
      <c r="D486" t="s">
        <v>37</v>
      </c>
      <c r="E486" t="s">
        <v>1423</v>
      </c>
      <c r="F486" s="1"/>
      <c r="G486" t="s">
        <v>43</v>
      </c>
      <c r="H486">
        <v>530074</v>
      </c>
      <c r="I486" t="s">
        <v>10185</v>
      </c>
      <c r="L486" t="s">
        <v>43</v>
      </c>
      <c r="M486" t="s">
        <v>43</v>
      </c>
      <c r="N486" t="s">
        <v>43</v>
      </c>
      <c r="R486" s="1"/>
      <c r="T486" s="317"/>
      <c r="X486" s="317"/>
    </row>
    <row r="487" spans="1:27">
      <c r="A487">
        <v>485</v>
      </c>
      <c r="B487" t="s">
        <v>10665</v>
      </c>
      <c r="C487" t="s">
        <v>10666</v>
      </c>
      <c r="D487" t="s">
        <v>37</v>
      </c>
      <c r="E487" t="s">
        <v>1423</v>
      </c>
      <c r="F487" s="1"/>
      <c r="G487" t="s">
        <v>43</v>
      </c>
      <c r="H487">
        <v>530075</v>
      </c>
      <c r="I487" t="s">
        <v>10185</v>
      </c>
      <c r="L487" t="s">
        <v>43</v>
      </c>
      <c r="M487" t="s">
        <v>43</v>
      </c>
      <c r="N487" t="s">
        <v>43</v>
      </c>
      <c r="R487" s="1"/>
      <c r="T487" s="317"/>
      <c r="X487" s="317"/>
    </row>
    <row r="488" spans="1:27">
      <c r="A488">
        <v>486</v>
      </c>
      <c r="B488" t="s">
        <v>10667</v>
      </c>
      <c r="C488" t="s">
        <v>2155</v>
      </c>
      <c r="D488" t="s">
        <v>37</v>
      </c>
      <c r="E488" t="s">
        <v>108</v>
      </c>
      <c r="F488" s="1">
        <v>45818</v>
      </c>
      <c r="G488">
        <v>6</v>
      </c>
      <c r="H488">
        <v>530076</v>
      </c>
      <c r="I488" t="s">
        <v>10185</v>
      </c>
      <c r="K488" t="s">
        <v>10411</v>
      </c>
      <c r="L488">
        <v>6</v>
      </c>
      <c r="M488">
        <v>6</v>
      </c>
      <c r="N488">
        <v>6</v>
      </c>
      <c r="R488" s="1">
        <v>45828</v>
      </c>
      <c r="S488">
        <v>6</v>
      </c>
      <c r="T488" s="317">
        <v>76150</v>
      </c>
      <c r="U488">
        <v>25.6</v>
      </c>
      <c r="V488">
        <v>6</v>
      </c>
      <c r="W488">
        <v>101</v>
      </c>
      <c r="X488" s="317">
        <v>192280</v>
      </c>
    </row>
    <row r="489" spans="1:27">
      <c r="A489">
        <v>487</v>
      </c>
      <c r="B489" t="s">
        <v>10668</v>
      </c>
      <c r="C489" t="s">
        <v>10669</v>
      </c>
      <c r="D489" t="s">
        <v>37</v>
      </c>
      <c r="E489" t="s">
        <v>108</v>
      </c>
      <c r="F489" s="1">
        <v>45818</v>
      </c>
      <c r="G489">
        <v>6</v>
      </c>
      <c r="H489">
        <v>530077</v>
      </c>
      <c r="I489" t="s">
        <v>10185</v>
      </c>
      <c r="K489" t="s">
        <v>10411</v>
      </c>
      <c r="L489">
        <v>6</v>
      </c>
      <c r="M489">
        <v>6</v>
      </c>
      <c r="N489">
        <v>6</v>
      </c>
      <c r="R489" s="1">
        <v>45828</v>
      </c>
      <c r="S489">
        <v>6</v>
      </c>
      <c r="T489" s="317">
        <v>33210</v>
      </c>
      <c r="U489">
        <v>25.6</v>
      </c>
      <c r="V489">
        <v>6</v>
      </c>
      <c r="W489">
        <v>101</v>
      </c>
      <c r="X489" s="317">
        <v>83760</v>
      </c>
    </row>
    <row r="490" spans="1:27">
      <c r="A490">
        <v>488</v>
      </c>
      <c r="B490" t="s">
        <v>10670</v>
      </c>
      <c r="C490" t="s">
        <v>10671</v>
      </c>
      <c r="D490" t="s">
        <v>37</v>
      </c>
      <c r="E490" t="s">
        <v>108</v>
      </c>
      <c r="F490" s="1">
        <v>45818</v>
      </c>
      <c r="G490">
        <v>6</v>
      </c>
      <c r="H490">
        <v>530078</v>
      </c>
      <c r="I490" t="s">
        <v>10185</v>
      </c>
      <c r="K490" t="s">
        <v>10411</v>
      </c>
      <c r="L490">
        <v>6</v>
      </c>
      <c r="M490">
        <v>6</v>
      </c>
      <c r="N490">
        <v>6</v>
      </c>
      <c r="P490">
        <v>45828</v>
      </c>
      <c r="R490" s="1">
        <v>45828</v>
      </c>
      <c r="S490">
        <v>6</v>
      </c>
      <c r="T490" s="317">
        <v>74175</v>
      </c>
      <c r="U490">
        <v>25.6</v>
      </c>
      <c r="V490">
        <v>6</v>
      </c>
      <c r="W490">
        <v>101</v>
      </c>
      <c r="X490" s="317">
        <v>189660</v>
      </c>
    </row>
    <row r="491" spans="1:27">
      <c r="A491">
        <v>489</v>
      </c>
      <c r="B491" t="s">
        <v>1622</v>
      </c>
      <c r="C491" t="s">
        <v>1010</v>
      </c>
      <c r="D491" t="s">
        <v>37</v>
      </c>
      <c r="E491" t="s">
        <v>60</v>
      </c>
      <c r="F491" s="1"/>
      <c r="G491" t="s">
        <v>43</v>
      </c>
      <c r="H491">
        <v>530079</v>
      </c>
      <c r="I491" t="s">
        <v>10185</v>
      </c>
      <c r="L491" t="s">
        <v>43</v>
      </c>
      <c r="M491" t="s">
        <v>43</v>
      </c>
      <c r="N491" t="s">
        <v>43</v>
      </c>
      <c r="R491" s="1"/>
      <c r="T491" s="317"/>
      <c r="X491" s="317"/>
      <c r="Z491">
        <v>45908</v>
      </c>
      <c r="AA491">
        <v>45909</v>
      </c>
    </row>
    <row r="492" spans="1:27">
      <c r="A492">
        <v>490</v>
      </c>
      <c r="B492" t="s">
        <v>1542</v>
      </c>
      <c r="C492" t="s">
        <v>1543</v>
      </c>
      <c r="D492" t="s">
        <v>37</v>
      </c>
      <c r="E492" t="s">
        <v>60</v>
      </c>
      <c r="F492" s="1">
        <v>45819</v>
      </c>
      <c r="G492">
        <v>6</v>
      </c>
      <c r="H492">
        <v>530080</v>
      </c>
      <c r="I492" t="s">
        <v>10185</v>
      </c>
      <c r="J492">
        <v>50013013</v>
      </c>
      <c r="K492" t="s">
        <v>6518</v>
      </c>
      <c r="L492">
        <v>9</v>
      </c>
      <c r="M492">
        <v>7</v>
      </c>
      <c r="N492">
        <v>9</v>
      </c>
      <c r="O492">
        <v>45961</v>
      </c>
      <c r="R492" s="1">
        <v>45926</v>
      </c>
      <c r="S492">
        <v>9</v>
      </c>
      <c r="T492" s="317">
        <v>38290</v>
      </c>
      <c r="U492">
        <v>25.9</v>
      </c>
      <c r="V492">
        <v>9</v>
      </c>
      <c r="W492">
        <v>40</v>
      </c>
      <c r="X492" s="317">
        <v>81724</v>
      </c>
    </row>
    <row r="493" spans="1:27">
      <c r="A493">
        <v>491</v>
      </c>
      <c r="B493" t="s">
        <v>10672</v>
      </c>
      <c r="C493" t="s">
        <v>10673</v>
      </c>
      <c r="D493" t="s">
        <v>37</v>
      </c>
      <c r="E493" t="s">
        <v>636</v>
      </c>
      <c r="F493" s="1">
        <v>45819</v>
      </c>
      <c r="G493">
        <v>6</v>
      </c>
      <c r="H493">
        <v>530081</v>
      </c>
      <c r="I493" t="s">
        <v>10185</v>
      </c>
      <c r="K493" t="s">
        <v>10411</v>
      </c>
      <c r="L493">
        <v>6</v>
      </c>
      <c r="M493">
        <v>6</v>
      </c>
      <c r="N493">
        <v>6</v>
      </c>
      <c r="R493" s="1">
        <v>45828</v>
      </c>
      <c r="S493">
        <v>6</v>
      </c>
      <c r="T493" s="317">
        <v>51210</v>
      </c>
      <c r="U493">
        <v>25.6</v>
      </c>
      <c r="V493">
        <v>6</v>
      </c>
      <c r="W493">
        <v>101</v>
      </c>
      <c r="X493" s="317">
        <v>129240</v>
      </c>
    </row>
    <row r="494" spans="1:27">
      <c r="A494">
        <v>492</v>
      </c>
      <c r="B494" t="s">
        <v>10674</v>
      </c>
      <c r="C494" t="s">
        <v>10675</v>
      </c>
      <c r="D494" t="s">
        <v>37</v>
      </c>
      <c r="E494" t="s">
        <v>636</v>
      </c>
      <c r="F494" s="1"/>
      <c r="G494" t="s">
        <v>43</v>
      </c>
      <c r="H494">
        <v>530082</v>
      </c>
      <c r="I494" t="s">
        <v>10185</v>
      </c>
      <c r="L494" t="s">
        <v>43</v>
      </c>
      <c r="M494" t="s">
        <v>43</v>
      </c>
      <c r="N494" t="s">
        <v>43</v>
      </c>
      <c r="R494" s="1"/>
      <c r="T494" s="317"/>
      <c r="X494" s="317"/>
    </row>
    <row r="495" spans="1:27">
      <c r="A495">
        <v>493</v>
      </c>
      <c r="B495" t="s">
        <v>1495</v>
      </c>
      <c r="C495" t="s">
        <v>5330</v>
      </c>
      <c r="D495" t="s">
        <v>37</v>
      </c>
      <c r="E495" t="s">
        <v>87</v>
      </c>
      <c r="F495" s="1">
        <v>45820</v>
      </c>
      <c r="G495">
        <v>6</v>
      </c>
      <c r="H495">
        <v>530083</v>
      </c>
      <c r="I495" t="s">
        <v>10185</v>
      </c>
      <c r="J495">
        <v>50012865</v>
      </c>
      <c r="K495" t="s">
        <v>267</v>
      </c>
      <c r="L495">
        <v>7</v>
      </c>
      <c r="M495">
        <v>6</v>
      </c>
      <c r="N495">
        <v>7</v>
      </c>
      <c r="O495">
        <v>45884</v>
      </c>
      <c r="P495">
        <v>45867</v>
      </c>
      <c r="R495" s="1">
        <v>45860</v>
      </c>
      <c r="S495">
        <v>7</v>
      </c>
      <c r="T495" s="317">
        <v>95040</v>
      </c>
      <c r="U495">
        <v>25.7</v>
      </c>
      <c r="V495">
        <v>7</v>
      </c>
      <c r="W495">
        <v>40</v>
      </c>
      <c r="X495" s="317">
        <v>187409</v>
      </c>
    </row>
    <row r="496" spans="1:27">
      <c r="A496">
        <v>494</v>
      </c>
      <c r="B496" t="s">
        <v>1504</v>
      </c>
      <c r="C496" t="s">
        <v>1505</v>
      </c>
      <c r="D496" t="s">
        <v>37</v>
      </c>
      <c r="E496" t="s">
        <v>72</v>
      </c>
      <c r="F496" s="1">
        <v>45820</v>
      </c>
      <c r="G496">
        <v>6</v>
      </c>
      <c r="H496">
        <v>530084</v>
      </c>
      <c r="I496" t="s">
        <v>10185</v>
      </c>
      <c r="J496">
        <v>50012866</v>
      </c>
      <c r="K496" t="s">
        <v>267</v>
      </c>
      <c r="L496">
        <v>9</v>
      </c>
      <c r="M496">
        <v>7</v>
      </c>
      <c r="N496">
        <v>8</v>
      </c>
      <c r="O496">
        <v>45943</v>
      </c>
      <c r="R496" s="1">
        <v>45922</v>
      </c>
      <c r="S496">
        <v>9</v>
      </c>
      <c r="T496" s="317">
        <v>39790</v>
      </c>
      <c r="U496">
        <v>25.9</v>
      </c>
      <c r="V496">
        <v>9</v>
      </c>
      <c r="W496">
        <v>40</v>
      </c>
      <c r="X496" s="317">
        <v>84931</v>
      </c>
    </row>
    <row r="497" spans="1:27">
      <c r="A497">
        <v>495</v>
      </c>
      <c r="B497" t="s">
        <v>10676</v>
      </c>
      <c r="C497" t="s">
        <v>10677</v>
      </c>
      <c r="D497" t="s">
        <v>37</v>
      </c>
      <c r="E497" t="s">
        <v>92</v>
      </c>
      <c r="F497" s="1">
        <v>45820</v>
      </c>
      <c r="G497">
        <v>6</v>
      </c>
      <c r="H497">
        <v>530085</v>
      </c>
      <c r="I497" t="s">
        <v>10185</v>
      </c>
      <c r="K497" t="s">
        <v>10411</v>
      </c>
      <c r="L497">
        <v>6</v>
      </c>
      <c r="M497">
        <v>6</v>
      </c>
      <c r="N497">
        <v>6</v>
      </c>
      <c r="R497" s="1">
        <v>45828</v>
      </c>
      <c r="S497">
        <v>6</v>
      </c>
      <c r="T497" s="317">
        <v>40710</v>
      </c>
      <c r="U497">
        <v>25.6</v>
      </c>
      <c r="V497">
        <v>6</v>
      </c>
      <c r="W497">
        <v>101</v>
      </c>
      <c r="X497" s="317">
        <v>102710</v>
      </c>
    </row>
    <row r="498" spans="1:27">
      <c r="A498">
        <v>496</v>
      </c>
      <c r="B498" t="s">
        <v>1619</v>
      </c>
      <c r="C498" t="s">
        <v>1620</v>
      </c>
      <c r="D498" t="s">
        <v>37</v>
      </c>
      <c r="E498" t="s">
        <v>146</v>
      </c>
      <c r="F498" s="1"/>
      <c r="G498" t="s">
        <v>43</v>
      </c>
      <c r="H498">
        <v>530086</v>
      </c>
      <c r="I498" t="s">
        <v>10185</v>
      </c>
      <c r="L498" t="s">
        <v>43</v>
      </c>
      <c r="M498" t="s">
        <v>43</v>
      </c>
      <c r="N498" t="s">
        <v>43</v>
      </c>
      <c r="R498" s="1"/>
      <c r="T498" s="317"/>
      <c r="X498" s="317"/>
    </row>
    <row r="499" spans="1:27">
      <c r="A499">
        <v>497</v>
      </c>
      <c r="B499" t="s">
        <v>1575</v>
      </c>
      <c r="C499" t="s">
        <v>10678</v>
      </c>
      <c r="D499" t="s">
        <v>37</v>
      </c>
      <c r="E499" t="s">
        <v>123</v>
      </c>
      <c r="F499" s="1">
        <v>45821</v>
      </c>
      <c r="G499">
        <v>6</v>
      </c>
      <c r="H499">
        <v>530087</v>
      </c>
      <c r="I499" t="s">
        <v>10185</v>
      </c>
      <c r="J499">
        <v>50013424</v>
      </c>
      <c r="K499" t="s">
        <v>6518</v>
      </c>
      <c r="L499">
        <v>7</v>
      </c>
      <c r="M499">
        <v>6</v>
      </c>
      <c r="N499">
        <v>7</v>
      </c>
      <c r="O499">
        <v>45919</v>
      </c>
      <c r="R499" s="1">
        <v>45861</v>
      </c>
      <c r="S499">
        <v>7</v>
      </c>
      <c r="T499" s="317">
        <v>42210</v>
      </c>
      <c r="U499">
        <v>25.7</v>
      </c>
      <c r="V499">
        <v>7</v>
      </c>
      <c r="W499">
        <v>40</v>
      </c>
      <c r="X499" s="317">
        <v>90099</v>
      </c>
    </row>
    <row r="500" spans="1:27">
      <c r="A500">
        <v>498</v>
      </c>
      <c r="B500" t="s">
        <v>1517</v>
      </c>
      <c r="C500" t="s">
        <v>1518</v>
      </c>
      <c r="D500" t="s">
        <v>37</v>
      </c>
      <c r="E500" t="s">
        <v>40</v>
      </c>
      <c r="F500" s="1">
        <v>45821</v>
      </c>
      <c r="G500">
        <v>6</v>
      </c>
      <c r="H500">
        <v>530088</v>
      </c>
      <c r="I500" t="s">
        <v>10185</v>
      </c>
      <c r="J500">
        <v>50013425</v>
      </c>
      <c r="K500" t="s">
        <v>267</v>
      </c>
      <c r="L500">
        <v>6</v>
      </c>
      <c r="M500">
        <v>6</v>
      </c>
      <c r="N500">
        <v>6</v>
      </c>
      <c r="O500">
        <v>45870</v>
      </c>
      <c r="P500">
        <v>45842</v>
      </c>
      <c r="R500" s="1">
        <v>45828</v>
      </c>
      <c r="S500">
        <v>6</v>
      </c>
      <c r="T500" s="317">
        <v>59375</v>
      </c>
      <c r="U500">
        <v>25.6</v>
      </c>
      <c r="V500">
        <v>6</v>
      </c>
      <c r="W500">
        <v>40</v>
      </c>
      <c r="X500" s="317">
        <v>132549</v>
      </c>
    </row>
    <row r="501" spans="1:27">
      <c r="A501">
        <v>499</v>
      </c>
      <c r="B501" t="s">
        <v>1749</v>
      </c>
      <c r="C501" t="s">
        <v>1750</v>
      </c>
      <c r="D501" t="s">
        <v>37</v>
      </c>
      <c r="E501" t="s">
        <v>60</v>
      </c>
      <c r="F501" s="1">
        <v>45821</v>
      </c>
      <c r="G501">
        <v>6</v>
      </c>
      <c r="H501">
        <v>530089</v>
      </c>
      <c r="I501" t="s">
        <v>10185</v>
      </c>
      <c r="J501">
        <v>50013516</v>
      </c>
      <c r="K501" t="s">
        <v>6518</v>
      </c>
      <c r="L501">
        <v>7</v>
      </c>
      <c r="M501">
        <v>6</v>
      </c>
      <c r="N501">
        <v>6</v>
      </c>
      <c r="O501">
        <v>45839</v>
      </c>
      <c r="P501">
        <v>45834</v>
      </c>
      <c r="R501" s="1">
        <v>45861</v>
      </c>
      <c r="S501">
        <v>7</v>
      </c>
      <c r="T501" s="317">
        <v>198000</v>
      </c>
      <c r="U501">
        <v>25.7</v>
      </c>
      <c r="V501">
        <v>7</v>
      </c>
      <c r="W501">
        <v>40</v>
      </c>
      <c r="X501" s="317">
        <v>351393</v>
      </c>
    </row>
    <row r="502" spans="1:27">
      <c r="A502">
        <v>500</v>
      </c>
      <c r="B502" t="s">
        <v>1481</v>
      </c>
      <c r="C502" t="s">
        <v>1482</v>
      </c>
      <c r="D502" t="s">
        <v>37</v>
      </c>
      <c r="E502" t="s">
        <v>60</v>
      </c>
      <c r="F502" s="1">
        <v>45821</v>
      </c>
      <c r="G502">
        <v>6</v>
      </c>
      <c r="H502">
        <v>530090</v>
      </c>
      <c r="I502" t="s">
        <v>10185</v>
      </c>
      <c r="J502">
        <v>50013519</v>
      </c>
      <c r="K502" t="s">
        <v>6518</v>
      </c>
      <c r="L502">
        <v>7</v>
      </c>
      <c r="M502">
        <v>6</v>
      </c>
      <c r="N502">
        <v>6</v>
      </c>
      <c r="O502">
        <v>45839</v>
      </c>
      <c r="P502">
        <v>45834</v>
      </c>
      <c r="R502" s="1">
        <v>45861</v>
      </c>
      <c r="S502">
        <v>7</v>
      </c>
      <c r="T502" s="317">
        <v>326000</v>
      </c>
      <c r="U502">
        <v>25.7</v>
      </c>
      <c r="V502">
        <v>7</v>
      </c>
      <c r="W502">
        <v>40</v>
      </c>
      <c r="X502" s="317">
        <v>568340</v>
      </c>
    </row>
    <row r="503" spans="1:27">
      <c r="A503">
        <v>501</v>
      </c>
      <c r="B503" t="s">
        <v>10679</v>
      </c>
      <c r="C503" t="s">
        <v>10680</v>
      </c>
      <c r="D503" t="s">
        <v>37</v>
      </c>
      <c r="E503" t="s">
        <v>636</v>
      </c>
      <c r="F503" s="1">
        <v>45810</v>
      </c>
      <c r="G503">
        <v>6</v>
      </c>
      <c r="H503">
        <v>530091</v>
      </c>
      <c r="I503" t="s">
        <v>10185</v>
      </c>
      <c r="K503" t="s">
        <v>10411</v>
      </c>
      <c r="L503">
        <v>6</v>
      </c>
      <c r="M503">
        <v>6</v>
      </c>
      <c r="N503">
        <v>6</v>
      </c>
      <c r="R503" s="1">
        <v>45828</v>
      </c>
      <c r="S503">
        <v>6</v>
      </c>
      <c r="T503" s="317">
        <v>36210</v>
      </c>
      <c r="U503">
        <v>25.6</v>
      </c>
      <c r="V503">
        <v>6</v>
      </c>
      <c r="W503">
        <v>101</v>
      </c>
      <c r="X503" s="317">
        <v>91340</v>
      </c>
    </row>
    <row r="504" spans="1:27">
      <c r="A504">
        <v>502</v>
      </c>
      <c r="B504" t="s">
        <v>1627</v>
      </c>
      <c r="C504" t="s">
        <v>10681</v>
      </c>
      <c r="D504" t="s">
        <v>37</v>
      </c>
      <c r="E504" t="s">
        <v>108</v>
      </c>
      <c r="F504" s="1"/>
      <c r="G504" t="s">
        <v>43</v>
      </c>
      <c r="H504">
        <v>530092</v>
      </c>
      <c r="I504" t="s">
        <v>10185</v>
      </c>
      <c r="L504" t="s">
        <v>43</v>
      </c>
      <c r="M504" t="s">
        <v>43</v>
      </c>
      <c r="N504" t="s">
        <v>43</v>
      </c>
      <c r="R504" s="1"/>
      <c r="T504" s="317"/>
      <c r="X504" s="317"/>
    </row>
    <row r="505" spans="1:27">
      <c r="A505">
        <v>503</v>
      </c>
      <c r="B505" t="s">
        <v>1630</v>
      </c>
      <c r="C505" t="s">
        <v>10682</v>
      </c>
      <c r="D505" t="s">
        <v>37</v>
      </c>
      <c r="E505" t="s">
        <v>108</v>
      </c>
      <c r="F505" s="1"/>
      <c r="G505" t="s">
        <v>43</v>
      </c>
      <c r="H505">
        <v>530093</v>
      </c>
      <c r="I505" t="s">
        <v>10185</v>
      </c>
      <c r="L505" t="s">
        <v>43</v>
      </c>
      <c r="M505" t="s">
        <v>43</v>
      </c>
      <c r="N505" t="s">
        <v>43</v>
      </c>
      <c r="R505" s="1"/>
      <c r="T505" s="317"/>
      <c r="X505" s="317"/>
      <c r="Z505">
        <v>45952</v>
      </c>
      <c r="AA505">
        <v>45958</v>
      </c>
    </row>
    <row r="506" spans="1:27">
      <c r="A506">
        <v>504</v>
      </c>
      <c r="B506" t="s">
        <v>10568</v>
      </c>
      <c r="C506" t="s">
        <v>10569</v>
      </c>
      <c r="D506" t="s">
        <v>37</v>
      </c>
      <c r="E506" t="s">
        <v>92</v>
      </c>
      <c r="F506" s="1">
        <v>45821</v>
      </c>
      <c r="G506">
        <v>6</v>
      </c>
      <c r="H506">
        <v>530094</v>
      </c>
      <c r="I506" t="s">
        <v>10566</v>
      </c>
      <c r="J506">
        <v>50013588</v>
      </c>
      <c r="K506" t="s">
        <v>267</v>
      </c>
      <c r="L506">
        <v>6</v>
      </c>
      <c r="M506">
        <v>6</v>
      </c>
      <c r="N506">
        <v>6</v>
      </c>
      <c r="R506" s="1">
        <v>45828</v>
      </c>
      <c r="S506">
        <v>6</v>
      </c>
      <c r="T506" s="317">
        <v>33875</v>
      </c>
      <c r="U506">
        <v>25.6</v>
      </c>
      <c r="V506">
        <v>6</v>
      </c>
      <c r="W506">
        <v>40</v>
      </c>
      <c r="X506" s="317">
        <v>85903</v>
      </c>
    </row>
    <row r="507" spans="1:27">
      <c r="A507">
        <v>505</v>
      </c>
      <c r="B507" t="s">
        <v>1523</v>
      </c>
      <c r="C507" t="s">
        <v>3099</v>
      </c>
      <c r="D507" t="s">
        <v>37</v>
      </c>
      <c r="E507" t="s">
        <v>108</v>
      </c>
      <c r="F507" s="1">
        <v>45824</v>
      </c>
      <c r="G507">
        <v>6</v>
      </c>
      <c r="H507">
        <v>530095</v>
      </c>
      <c r="I507" t="s">
        <v>10185</v>
      </c>
      <c r="J507">
        <v>50013624</v>
      </c>
      <c r="K507" t="s">
        <v>6518</v>
      </c>
      <c r="L507">
        <v>12</v>
      </c>
      <c r="M507">
        <v>8</v>
      </c>
      <c r="N507">
        <v>12</v>
      </c>
      <c r="O507">
        <v>46055</v>
      </c>
      <c r="P507">
        <v>46036</v>
      </c>
      <c r="R507" s="1">
        <v>46022</v>
      </c>
      <c r="S507">
        <v>12</v>
      </c>
      <c r="T507" s="317">
        <v>157255</v>
      </c>
      <c r="U507">
        <v>25.12</v>
      </c>
      <c r="V507">
        <v>12</v>
      </c>
      <c r="W507">
        <v>40</v>
      </c>
      <c r="X507" s="317">
        <v>286768</v>
      </c>
    </row>
    <row r="508" spans="1:27">
      <c r="A508">
        <v>506</v>
      </c>
      <c r="B508" t="s">
        <v>1545</v>
      </c>
      <c r="C508" t="s">
        <v>10683</v>
      </c>
      <c r="D508" t="s">
        <v>37</v>
      </c>
      <c r="E508" t="s">
        <v>140</v>
      </c>
      <c r="F508" s="1">
        <v>45824</v>
      </c>
      <c r="G508">
        <v>6</v>
      </c>
      <c r="H508">
        <v>530096</v>
      </c>
      <c r="I508" t="s">
        <v>10185</v>
      </c>
      <c r="J508">
        <v>50013611</v>
      </c>
      <c r="K508" t="s">
        <v>10340</v>
      </c>
      <c r="L508">
        <v>9</v>
      </c>
      <c r="M508">
        <v>7</v>
      </c>
      <c r="N508">
        <v>9</v>
      </c>
      <c r="O508">
        <v>45931</v>
      </c>
      <c r="R508" s="1">
        <v>45925</v>
      </c>
      <c r="S508">
        <v>9</v>
      </c>
      <c r="T508" s="317">
        <v>41290</v>
      </c>
      <c r="U508">
        <v>25.9</v>
      </c>
      <c r="V508">
        <v>9</v>
      </c>
      <c r="W508">
        <v>40</v>
      </c>
      <c r="X508" s="317">
        <v>88137</v>
      </c>
    </row>
    <row r="509" spans="1:27">
      <c r="A509">
        <v>507</v>
      </c>
      <c r="B509" t="s">
        <v>10684</v>
      </c>
      <c r="C509" t="s">
        <v>10685</v>
      </c>
      <c r="D509" t="s">
        <v>37</v>
      </c>
      <c r="E509" t="s">
        <v>636</v>
      </c>
      <c r="F509" s="1">
        <v>45821</v>
      </c>
      <c r="G509">
        <v>6</v>
      </c>
      <c r="H509">
        <v>530097</v>
      </c>
      <c r="I509" t="s">
        <v>10185</v>
      </c>
      <c r="K509" t="s">
        <v>10411</v>
      </c>
      <c r="L509">
        <v>6</v>
      </c>
      <c r="M509">
        <v>6</v>
      </c>
      <c r="N509">
        <v>6</v>
      </c>
      <c r="R509" s="1">
        <v>45828</v>
      </c>
      <c r="S509">
        <v>6</v>
      </c>
      <c r="T509" s="317">
        <v>40710</v>
      </c>
      <c r="U509">
        <v>25.6</v>
      </c>
      <c r="V509">
        <v>6</v>
      </c>
      <c r="W509">
        <v>101</v>
      </c>
      <c r="X509" s="317">
        <v>102710</v>
      </c>
    </row>
    <row r="510" spans="1:27">
      <c r="A510">
        <v>508</v>
      </c>
      <c r="B510" t="s">
        <v>10686</v>
      </c>
      <c r="C510" t="s">
        <v>10687</v>
      </c>
      <c r="D510" t="s">
        <v>37</v>
      </c>
      <c r="E510" t="s">
        <v>140</v>
      </c>
      <c r="F510" s="1"/>
      <c r="G510" t="s">
        <v>43</v>
      </c>
      <c r="H510">
        <v>530098</v>
      </c>
      <c r="I510" t="s">
        <v>10185</v>
      </c>
      <c r="L510" t="s">
        <v>43</v>
      </c>
      <c r="M510" t="s">
        <v>43</v>
      </c>
      <c r="N510" t="s">
        <v>43</v>
      </c>
      <c r="R510" s="1"/>
      <c r="T510" s="317"/>
      <c r="X510" s="317"/>
    </row>
    <row r="511" spans="1:27">
      <c r="A511">
        <v>509</v>
      </c>
      <c r="B511" t="s">
        <v>10688</v>
      </c>
      <c r="C511" t="s">
        <v>10689</v>
      </c>
      <c r="D511" t="s">
        <v>37</v>
      </c>
      <c r="E511" t="s">
        <v>1423</v>
      </c>
      <c r="F511" s="1"/>
      <c r="G511" t="s">
        <v>43</v>
      </c>
      <c r="H511">
        <v>530099</v>
      </c>
      <c r="I511" t="s">
        <v>10185</v>
      </c>
      <c r="L511" t="s">
        <v>43</v>
      </c>
      <c r="M511" t="s">
        <v>43</v>
      </c>
      <c r="N511" t="s">
        <v>43</v>
      </c>
      <c r="R511" s="1"/>
      <c r="T511" s="317"/>
      <c r="X511" s="317"/>
    </row>
    <row r="512" spans="1:27">
      <c r="A512">
        <v>510</v>
      </c>
      <c r="B512" t="s">
        <v>10690</v>
      </c>
      <c r="C512" t="s">
        <v>10691</v>
      </c>
      <c r="D512" t="s">
        <v>37</v>
      </c>
      <c r="E512" t="s">
        <v>1423</v>
      </c>
      <c r="F512" s="1"/>
      <c r="G512" t="s">
        <v>43</v>
      </c>
      <c r="H512">
        <v>530100</v>
      </c>
      <c r="I512" t="s">
        <v>10185</v>
      </c>
      <c r="L512" t="s">
        <v>43</v>
      </c>
      <c r="M512" t="s">
        <v>43</v>
      </c>
      <c r="N512" t="s">
        <v>43</v>
      </c>
      <c r="R512" s="1"/>
      <c r="T512" s="317"/>
      <c r="X512" s="317"/>
    </row>
    <row r="513" spans="1:27">
      <c r="A513">
        <v>511</v>
      </c>
      <c r="B513" t="s">
        <v>10692</v>
      </c>
      <c r="C513" t="s">
        <v>10693</v>
      </c>
      <c r="D513" t="s">
        <v>37</v>
      </c>
      <c r="E513" t="s">
        <v>87</v>
      </c>
      <c r="F513" s="1"/>
      <c r="G513" t="s">
        <v>43</v>
      </c>
      <c r="H513">
        <v>530101</v>
      </c>
      <c r="I513" t="s">
        <v>10185</v>
      </c>
      <c r="L513" t="s">
        <v>43</v>
      </c>
      <c r="M513" t="s">
        <v>43</v>
      </c>
      <c r="N513" t="s">
        <v>43</v>
      </c>
      <c r="R513" s="1"/>
      <c r="T513" s="317"/>
      <c r="X513" s="317"/>
    </row>
    <row r="514" spans="1:27">
      <c r="A514">
        <v>512</v>
      </c>
      <c r="B514" t="s">
        <v>10694</v>
      </c>
      <c r="C514" t="s">
        <v>10695</v>
      </c>
      <c r="D514" t="s">
        <v>37</v>
      </c>
      <c r="E514" t="s">
        <v>108</v>
      </c>
      <c r="F514" s="1">
        <v>45824</v>
      </c>
      <c r="G514">
        <v>6</v>
      </c>
      <c r="H514">
        <v>530102</v>
      </c>
      <c r="I514" t="s">
        <v>10185</v>
      </c>
      <c r="K514" t="s">
        <v>10411</v>
      </c>
      <c r="L514">
        <v>6</v>
      </c>
      <c r="M514">
        <v>6</v>
      </c>
      <c r="N514">
        <v>6</v>
      </c>
      <c r="R514" s="1">
        <v>45828</v>
      </c>
      <c r="S514">
        <v>6</v>
      </c>
      <c r="T514" s="317">
        <v>40710</v>
      </c>
      <c r="U514">
        <v>25.6</v>
      </c>
      <c r="V514">
        <v>6</v>
      </c>
      <c r="W514">
        <v>101</v>
      </c>
      <c r="X514" s="317">
        <v>102710</v>
      </c>
    </row>
    <row r="515" spans="1:27">
      <c r="A515">
        <v>513</v>
      </c>
      <c r="B515" t="s">
        <v>10696</v>
      </c>
      <c r="C515" t="s">
        <v>10697</v>
      </c>
      <c r="D515" t="s">
        <v>37</v>
      </c>
      <c r="E515" t="s">
        <v>636</v>
      </c>
      <c r="F515" s="1"/>
      <c r="G515" t="s">
        <v>43</v>
      </c>
      <c r="H515">
        <v>530103</v>
      </c>
      <c r="I515" t="s">
        <v>10185</v>
      </c>
      <c r="L515" t="s">
        <v>43</v>
      </c>
      <c r="M515" t="s">
        <v>43</v>
      </c>
      <c r="N515" t="s">
        <v>43</v>
      </c>
      <c r="R515" s="1"/>
      <c r="T515" s="317"/>
      <c r="X515" s="317"/>
    </row>
    <row r="516" spans="1:27">
      <c r="A516">
        <v>515</v>
      </c>
      <c r="B516" t="s">
        <v>10698</v>
      </c>
      <c r="C516" t="s">
        <v>10699</v>
      </c>
      <c r="D516" t="s">
        <v>37</v>
      </c>
      <c r="E516" t="s">
        <v>636</v>
      </c>
      <c r="F516" s="1"/>
      <c r="G516" t="s">
        <v>43</v>
      </c>
      <c r="H516">
        <v>530105</v>
      </c>
      <c r="I516" t="s">
        <v>10185</v>
      </c>
      <c r="L516" t="s">
        <v>43</v>
      </c>
      <c r="M516" t="s">
        <v>43</v>
      </c>
      <c r="N516" t="s">
        <v>43</v>
      </c>
      <c r="R516" s="1"/>
      <c r="T516" s="317"/>
      <c r="X516" s="317"/>
    </row>
    <row r="517" spans="1:27">
      <c r="A517">
        <v>516</v>
      </c>
      <c r="B517" t="s">
        <v>10700</v>
      </c>
      <c r="C517" t="s">
        <v>10701</v>
      </c>
      <c r="D517" t="s">
        <v>37</v>
      </c>
      <c r="E517" t="s">
        <v>140</v>
      </c>
      <c r="F517" s="1"/>
      <c r="G517" t="s">
        <v>43</v>
      </c>
      <c r="H517">
        <v>530106</v>
      </c>
      <c r="I517" t="s">
        <v>10185</v>
      </c>
      <c r="L517" t="s">
        <v>43</v>
      </c>
      <c r="M517" t="s">
        <v>43</v>
      </c>
      <c r="N517" t="s">
        <v>43</v>
      </c>
      <c r="R517" s="1"/>
      <c r="T517" s="317"/>
      <c r="X517" s="317"/>
    </row>
    <row r="518" spans="1:27">
      <c r="A518">
        <v>517</v>
      </c>
      <c r="B518" t="s">
        <v>10702</v>
      </c>
      <c r="C518" t="s">
        <v>10703</v>
      </c>
      <c r="D518" t="s">
        <v>37</v>
      </c>
      <c r="E518" t="s">
        <v>140</v>
      </c>
      <c r="F518" s="1"/>
      <c r="G518" t="s">
        <v>43</v>
      </c>
      <c r="H518">
        <v>530107</v>
      </c>
      <c r="I518" t="s">
        <v>10185</v>
      </c>
      <c r="L518" t="s">
        <v>43</v>
      </c>
      <c r="M518" t="s">
        <v>43</v>
      </c>
      <c r="N518" t="s">
        <v>43</v>
      </c>
      <c r="R518" s="1"/>
      <c r="T518" s="317"/>
      <c r="X518" s="317"/>
    </row>
    <row r="519" spans="1:27">
      <c r="A519">
        <v>518</v>
      </c>
      <c r="B519" t="s">
        <v>10704</v>
      </c>
      <c r="C519" t="s">
        <v>10701</v>
      </c>
      <c r="D519" t="s">
        <v>37</v>
      </c>
      <c r="E519" t="s">
        <v>140</v>
      </c>
      <c r="F519" s="1"/>
      <c r="G519" t="s">
        <v>43</v>
      </c>
      <c r="H519">
        <v>530108</v>
      </c>
      <c r="I519" t="s">
        <v>10185</v>
      </c>
      <c r="L519" t="s">
        <v>43</v>
      </c>
      <c r="M519" t="s">
        <v>43</v>
      </c>
      <c r="N519" t="s">
        <v>43</v>
      </c>
      <c r="R519" s="1"/>
      <c r="T519" s="317"/>
      <c r="X519" s="317"/>
    </row>
    <row r="520" spans="1:27">
      <c r="A520">
        <v>519</v>
      </c>
      <c r="B520" t="s">
        <v>10705</v>
      </c>
      <c r="C520" t="s">
        <v>10706</v>
      </c>
      <c r="D520" t="s">
        <v>37</v>
      </c>
      <c r="E520" t="s">
        <v>140</v>
      </c>
      <c r="F520" s="1"/>
      <c r="G520" t="s">
        <v>43</v>
      </c>
      <c r="H520">
        <v>530109</v>
      </c>
      <c r="I520" t="s">
        <v>10185</v>
      </c>
      <c r="L520" t="s">
        <v>43</v>
      </c>
      <c r="M520" t="s">
        <v>43</v>
      </c>
      <c r="N520" t="s">
        <v>43</v>
      </c>
      <c r="R520" s="1"/>
      <c r="T520" s="317"/>
      <c r="X520" s="317"/>
    </row>
    <row r="521" spans="1:27">
      <c r="A521">
        <v>520</v>
      </c>
      <c r="B521" t="s">
        <v>10707</v>
      </c>
      <c r="C521" t="s">
        <v>10708</v>
      </c>
      <c r="D521" t="s">
        <v>37</v>
      </c>
      <c r="E521" t="s">
        <v>140</v>
      </c>
      <c r="F521" s="1"/>
      <c r="G521" t="s">
        <v>43</v>
      </c>
      <c r="H521">
        <v>530110</v>
      </c>
      <c r="I521" t="s">
        <v>10185</v>
      </c>
      <c r="L521" t="s">
        <v>43</v>
      </c>
      <c r="M521" t="s">
        <v>43</v>
      </c>
      <c r="N521" t="s">
        <v>43</v>
      </c>
      <c r="R521" s="1"/>
      <c r="T521" s="317"/>
      <c r="X521" s="317"/>
    </row>
    <row r="522" spans="1:27">
      <c r="A522">
        <v>521</v>
      </c>
      <c r="B522" t="s">
        <v>10709</v>
      </c>
      <c r="C522" t="s">
        <v>10710</v>
      </c>
      <c r="D522" t="s">
        <v>37</v>
      </c>
      <c r="E522" t="s">
        <v>140</v>
      </c>
      <c r="F522" s="1"/>
      <c r="G522" t="s">
        <v>43</v>
      </c>
      <c r="H522">
        <v>530111</v>
      </c>
      <c r="I522" t="s">
        <v>10185</v>
      </c>
      <c r="L522" t="s">
        <v>43</v>
      </c>
      <c r="M522" t="s">
        <v>43</v>
      </c>
      <c r="N522" t="s">
        <v>43</v>
      </c>
      <c r="R522" s="1"/>
      <c r="T522" s="317"/>
      <c r="X522" s="317"/>
    </row>
    <row r="523" spans="1:27">
      <c r="A523">
        <v>522</v>
      </c>
      <c r="B523" t="s">
        <v>1578</v>
      </c>
      <c r="C523" t="s">
        <v>10711</v>
      </c>
      <c r="D523" t="s">
        <v>37</v>
      </c>
      <c r="E523" t="s">
        <v>108</v>
      </c>
      <c r="F523" s="1"/>
      <c r="G523" t="s">
        <v>43</v>
      </c>
      <c r="H523">
        <v>530112</v>
      </c>
      <c r="I523" t="s">
        <v>10185</v>
      </c>
      <c r="L523" t="s">
        <v>43</v>
      </c>
      <c r="M523" t="s">
        <v>43</v>
      </c>
      <c r="N523" t="s">
        <v>43</v>
      </c>
      <c r="R523" s="1"/>
      <c r="T523" s="317"/>
      <c r="X523" s="317"/>
      <c r="Y523">
        <v>45947</v>
      </c>
      <c r="Z523">
        <v>46036</v>
      </c>
      <c r="AA523">
        <v>46038</v>
      </c>
    </row>
    <row r="524" spans="1:27">
      <c r="A524">
        <v>523</v>
      </c>
      <c r="B524" t="s">
        <v>10712</v>
      </c>
      <c r="C524" t="s">
        <v>998</v>
      </c>
      <c r="D524" t="s">
        <v>37</v>
      </c>
      <c r="E524" t="s">
        <v>92</v>
      </c>
      <c r="F524" s="1"/>
      <c r="G524" t="s">
        <v>43</v>
      </c>
      <c r="H524">
        <v>530113</v>
      </c>
      <c r="I524" t="s">
        <v>10185</v>
      </c>
      <c r="L524" t="s">
        <v>43</v>
      </c>
      <c r="M524" t="s">
        <v>43</v>
      </c>
      <c r="N524" t="s">
        <v>43</v>
      </c>
      <c r="R524" s="1"/>
      <c r="T524" s="317"/>
      <c r="X524" s="317"/>
      <c r="Z524">
        <v>45925</v>
      </c>
      <c r="AA524">
        <v>45929</v>
      </c>
    </row>
    <row r="525" spans="1:27">
      <c r="A525">
        <v>524</v>
      </c>
      <c r="B525" t="s">
        <v>1615</v>
      </c>
      <c r="C525" t="s">
        <v>1616</v>
      </c>
      <c r="D525" t="s">
        <v>37</v>
      </c>
      <c r="E525" t="s">
        <v>92</v>
      </c>
      <c r="F525" s="1"/>
      <c r="G525" t="s">
        <v>43</v>
      </c>
      <c r="H525">
        <v>530114</v>
      </c>
      <c r="I525" t="s">
        <v>10185</v>
      </c>
      <c r="L525" t="s">
        <v>43</v>
      </c>
      <c r="M525" t="s">
        <v>43</v>
      </c>
      <c r="N525" t="s">
        <v>43</v>
      </c>
      <c r="R525" s="1"/>
      <c r="T525" s="317"/>
      <c r="X525" s="317"/>
      <c r="Z525">
        <v>45908</v>
      </c>
      <c r="AA525">
        <v>45909</v>
      </c>
    </row>
    <row r="526" spans="1:27">
      <c r="A526">
        <v>525</v>
      </c>
      <c r="B526" t="s">
        <v>1609</v>
      </c>
      <c r="C526" t="s">
        <v>1610</v>
      </c>
      <c r="D526" t="s">
        <v>37</v>
      </c>
      <c r="E526" t="s">
        <v>92</v>
      </c>
      <c r="F526" s="1">
        <v>45824</v>
      </c>
      <c r="G526">
        <v>6</v>
      </c>
      <c r="H526">
        <v>530115</v>
      </c>
      <c r="I526" t="s">
        <v>10185</v>
      </c>
      <c r="J526">
        <v>50013700</v>
      </c>
      <c r="K526" t="s">
        <v>267</v>
      </c>
      <c r="L526">
        <v>8</v>
      </c>
      <c r="M526">
        <v>6</v>
      </c>
      <c r="N526">
        <v>8</v>
      </c>
      <c r="O526">
        <v>45910</v>
      </c>
      <c r="R526" s="1">
        <v>45891</v>
      </c>
      <c r="S526">
        <v>8</v>
      </c>
      <c r="T526" s="317">
        <v>28710</v>
      </c>
      <c r="U526">
        <v>25.8</v>
      </c>
      <c r="V526">
        <v>8</v>
      </c>
      <c r="W526">
        <v>40</v>
      </c>
      <c r="X526" s="317">
        <v>61242</v>
      </c>
    </row>
    <row r="527" spans="1:27">
      <c r="A527">
        <v>526</v>
      </c>
      <c r="B527" t="s">
        <v>1636</v>
      </c>
      <c r="C527" t="s">
        <v>10713</v>
      </c>
      <c r="D527" t="s">
        <v>37</v>
      </c>
      <c r="E527" t="s">
        <v>108</v>
      </c>
      <c r="F527" s="1"/>
      <c r="G527" t="s">
        <v>43</v>
      </c>
      <c r="H527">
        <v>530116</v>
      </c>
      <c r="I527" t="s">
        <v>10185</v>
      </c>
      <c r="L527" t="s">
        <v>43</v>
      </c>
      <c r="M527" t="s">
        <v>43</v>
      </c>
      <c r="N527" t="s">
        <v>43</v>
      </c>
      <c r="R527" s="1"/>
      <c r="T527" s="317"/>
      <c r="X527" s="317"/>
      <c r="Z527">
        <v>45965</v>
      </c>
      <c r="AA527">
        <v>45981</v>
      </c>
    </row>
    <row r="528" spans="1:27">
      <c r="A528">
        <v>527</v>
      </c>
      <c r="B528" t="s">
        <v>1663</v>
      </c>
      <c r="C528" t="s">
        <v>10714</v>
      </c>
      <c r="D528" t="s">
        <v>37</v>
      </c>
      <c r="E528" t="s">
        <v>87</v>
      </c>
      <c r="F528" s="1"/>
      <c r="G528" t="s">
        <v>43</v>
      </c>
      <c r="H528">
        <v>530117</v>
      </c>
      <c r="I528" t="s">
        <v>10185</v>
      </c>
      <c r="L528" t="s">
        <v>43</v>
      </c>
      <c r="M528" t="s">
        <v>43</v>
      </c>
      <c r="N528" t="s">
        <v>43</v>
      </c>
      <c r="R528" s="1"/>
      <c r="T528" s="317"/>
      <c r="X528" s="317"/>
    </row>
    <row r="529" spans="1:27">
      <c r="A529">
        <v>528</v>
      </c>
      <c r="B529" t="s">
        <v>1666</v>
      </c>
      <c r="C529" t="s">
        <v>1667</v>
      </c>
      <c r="D529" t="s">
        <v>37</v>
      </c>
      <c r="E529" t="s">
        <v>92</v>
      </c>
      <c r="F529" s="1"/>
      <c r="G529" t="s">
        <v>43</v>
      </c>
      <c r="H529">
        <v>530118</v>
      </c>
      <c r="I529" t="s">
        <v>10185</v>
      </c>
      <c r="L529" t="s">
        <v>43</v>
      </c>
      <c r="M529" t="s">
        <v>43</v>
      </c>
      <c r="N529" t="s">
        <v>43</v>
      </c>
      <c r="R529" s="1"/>
      <c r="T529" s="317"/>
      <c r="X529" s="317"/>
      <c r="Z529">
        <v>45952</v>
      </c>
      <c r="AA529">
        <v>45966</v>
      </c>
    </row>
    <row r="530" spans="1:27">
      <c r="A530">
        <v>529</v>
      </c>
      <c r="B530" t="s">
        <v>1572</v>
      </c>
      <c r="C530" t="s">
        <v>10715</v>
      </c>
      <c r="D530" t="s">
        <v>37</v>
      </c>
      <c r="E530" t="s">
        <v>140</v>
      </c>
      <c r="F530" s="1">
        <v>45825</v>
      </c>
      <c r="G530">
        <v>6</v>
      </c>
      <c r="H530">
        <v>530119</v>
      </c>
      <c r="I530" t="s">
        <v>10185</v>
      </c>
      <c r="J530">
        <v>50013898</v>
      </c>
      <c r="K530" t="s">
        <v>267</v>
      </c>
      <c r="L530">
        <v>9</v>
      </c>
      <c r="M530">
        <v>8</v>
      </c>
      <c r="N530">
        <v>9</v>
      </c>
      <c r="O530">
        <v>45978</v>
      </c>
      <c r="R530" s="1">
        <v>45922</v>
      </c>
      <c r="S530">
        <v>9</v>
      </c>
      <c r="T530" s="317">
        <v>41290</v>
      </c>
      <c r="U530">
        <v>25.9</v>
      </c>
      <c r="V530">
        <v>9</v>
      </c>
      <c r="W530">
        <v>40</v>
      </c>
      <c r="X530" s="317">
        <v>88137</v>
      </c>
    </row>
    <row r="531" spans="1:27">
      <c r="A531">
        <v>530</v>
      </c>
      <c r="B531" t="s">
        <v>1564</v>
      </c>
      <c r="C531" t="s">
        <v>1565</v>
      </c>
      <c r="D531" t="s">
        <v>37</v>
      </c>
      <c r="E531" t="s">
        <v>140</v>
      </c>
      <c r="F531" s="1">
        <v>45825</v>
      </c>
      <c r="G531">
        <v>6</v>
      </c>
      <c r="H531">
        <v>530120</v>
      </c>
      <c r="I531" t="s">
        <v>10185</v>
      </c>
      <c r="J531">
        <v>50013892</v>
      </c>
      <c r="K531" t="s">
        <v>267</v>
      </c>
      <c r="L531">
        <v>10</v>
      </c>
      <c r="M531">
        <v>6</v>
      </c>
      <c r="N531">
        <v>8</v>
      </c>
      <c r="O531">
        <v>45915</v>
      </c>
      <c r="R531" s="1">
        <v>45922</v>
      </c>
      <c r="S531">
        <v>9</v>
      </c>
      <c r="T531" s="317">
        <v>33210</v>
      </c>
      <c r="U531">
        <v>25.1</v>
      </c>
      <c r="V531">
        <v>10</v>
      </c>
      <c r="W531">
        <v>40</v>
      </c>
      <c r="X531" s="317">
        <v>70861</v>
      </c>
    </row>
    <row r="532" spans="1:27">
      <c r="A532">
        <v>531</v>
      </c>
      <c r="B532" t="s">
        <v>1568</v>
      </c>
      <c r="C532" t="s">
        <v>10716</v>
      </c>
      <c r="D532" t="s">
        <v>37</v>
      </c>
      <c r="E532" t="s">
        <v>140</v>
      </c>
      <c r="F532" s="1">
        <v>45825</v>
      </c>
      <c r="G532">
        <v>6</v>
      </c>
      <c r="H532">
        <v>530121</v>
      </c>
      <c r="I532" t="s">
        <v>10185</v>
      </c>
      <c r="J532">
        <v>50013894</v>
      </c>
      <c r="K532" t="s">
        <v>267</v>
      </c>
      <c r="L532">
        <v>7</v>
      </c>
      <c r="M532">
        <v>6</v>
      </c>
      <c r="N532">
        <v>7</v>
      </c>
      <c r="O532">
        <v>45870</v>
      </c>
      <c r="R532" s="1">
        <v>45860</v>
      </c>
      <c r="S532">
        <v>7</v>
      </c>
      <c r="T532" s="317">
        <v>43370</v>
      </c>
      <c r="U532">
        <v>25.7</v>
      </c>
      <c r="V532">
        <v>7</v>
      </c>
      <c r="W532">
        <v>40</v>
      </c>
      <c r="X532" s="317">
        <v>92586</v>
      </c>
    </row>
    <row r="533" spans="1:27">
      <c r="A533">
        <v>532</v>
      </c>
      <c r="B533" t="s">
        <v>1539</v>
      </c>
      <c r="C533" t="s">
        <v>10717</v>
      </c>
      <c r="D533" t="s">
        <v>37</v>
      </c>
      <c r="E533" t="s">
        <v>140</v>
      </c>
      <c r="F533" s="1">
        <v>45825</v>
      </c>
      <c r="G533">
        <v>6</v>
      </c>
      <c r="H533">
        <v>530122</v>
      </c>
      <c r="I533" t="s">
        <v>10185</v>
      </c>
      <c r="J533">
        <v>50013896</v>
      </c>
      <c r="K533" t="s">
        <v>267</v>
      </c>
      <c r="L533">
        <v>8</v>
      </c>
      <c r="M533">
        <v>6</v>
      </c>
      <c r="N533">
        <v>8</v>
      </c>
      <c r="O533">
        <v>45922</v>
      </c>
      <c r="R533" s="1">
        <v>45891</v>
      </c>
      <c r="S533">
        <v>8</v>
      </c>
      <c r="T533" s="317">
        <v>49710</v>
      </c>
      <c r="U533">
        <v>25.8</v>
      </c>
      <c r="V533">
        <v>8</v>
      </c>
      <c r="W533">
        <v>40</v>
      </c>
      <c r="X533" s="317">
        <v>106131</v>
      </c>
    </row>
    <row r="534" spans="1:27">
      <c r="A534">
        <v>533</v>
      </c>
      <c r="B534" t="s">
        <v>1560</v>
      </c>
      <c r="C534" t="s">
        <v>1561</v>
      </c>
      <c r="D534" t="s">
        <v>37</v>
      </c>
      <c r="E534" t="s">
        <v>140</v>
      </c>
      <c r="F534" s="1">
        <v>45825</v>
      </c>
      <c r="G534">
        <v>6</v>
      </c>
      <c r="H534">
        <v>530123</v>
      </c>
      <c r="I534" t="s">
        <v>10185</v>
      </c>
      <c r="J534">
        <v>50013891</v>
      </c>
      <c r="K534" t="s">
        <v>10340</v>
      </c>
      <c r="L534">
        <v>9</v>
      </c>
      <c r="M534">
        <v>8</v>
      </c>
      <c r="N534">
        <v>9</v>
      </c>
      <c r="O534">
        <v>45962</v>
      </c>
      <c r="R534" s="1">
        <v>45925</v>
      </c>
      <c r="S534">
        <v>9</v>
      </c>
      <c r="T534" s="317">
        <v>39210</v>
      </c>
      <c r="U534">
        <v>25.9</v>
      </c>
      <c r="V534">
        <v>9</v>
      </c>
      <c r="W534">
        <v>40</v>
      </c>
      <c r="X534" s="317">
        <v>83687</v>
      </c>
    </row>
    <row r="535" spans="1:27">
      <c r="A535">
        <v>534</v>
      </c>
      <c r="B535" t="s">
        <v>1556</v>
      </c>
      <c r="C535" t="s">
        <v>10718</v>
      </c>
      <c r="D535" t="s">
        <v>37</v>
      </c>
      <c r="E535" t="s">
        <v>140</v>
      </c>
      <c r="F535" s="1">
        <v>45825</v>
      </c>
      <c r="G535">
        <v>6</v>
      </c>
      <c r="H535">
        <v>530124</v>
      </c>
      <c r="I535" t="s">
        <v>10185</v>
      </c>
      <c r="J535">
        <v>50013888</v>
      </c>
      <c r="K535" t="s">
        <v>267</v>
      </c>
      <c r="L535">
        <v>9</v>
      </c>
      <c r="M535">
        <v>8</v>
      </c>
      <c r="N535">
        <v>9</v>
      </c>
      <c r="O535">
        <v>45964</v>
      </c>
      <c r="R535" s="1">
        <v>45922</v>
      </c>
      <c r="S535">
        <v>9</v>
      </c>
      <c r="T535" s="317">
        <v>27210</v>
      </c>
      <c r="U535">
        <v>25.9</v>
      </c>
      <c r="V535">
        <v>9</v>
      </c>
      <c r="W535">
        <v>40</v>
      </c>
      <c r="X535" s="317">
        <v>58036</v>
      </c>
    </row>
    <row r="536" spans="1:27">
      <c r="A536">
        <v>535</v>
      </c>
      <c r="B536" t="s">
        <v>1646</v>
      </c>
      <c r="C536" t="s">
        <v>1647</v>
      </c>
      <c r="D536" t="s">
        <v>37</v>
      </c>
      <c r="E536" t="s">
        <v>40</v>
      </c>
      <c r="F536" s="1">
        <v>45825</v>
      </c>
      <c r="G536">
        <v>6</v>
      </c>
      <c r="H536">
        <v>530125</v>
      </c>
      <c r="I536" t="s">
        <v>10185</v>
      </c>
      <c r="J536">
        <v>50013875</v>
      </c>
      <c r="K536" t="s">
        <v>6518</v>
      </c>
      <c r="L536">
        <v>7</v>
      </c>
      <c r="M536">
        <v>6</v>
      </c>
      <c r="N536">
        <v>7</v>
      </c>
      <c r="O536">
        <v>45887</v>
      </c>
      <c r="P536">
        <v>45873</v>
      </c>
      <c r="R536" s="1">
        <v>45861</v>
      </c>
      <c r="S536">
        <v>7</v>
      </c>
      <c r="T536" s="317">
        <v>57560</v>
      </c>
      <c r="U536">
        <v>25.7</v>
      </c>
      <c r="V536">
        <v>7</v>
      </c>
      <c r="W536">
        <v>40</v>
      </c>
      <c r="X536" s="317">
        <v>137913</v>
      </c>
    </row>
    <row r="537" spans="1:27">
      <c r="A537">
        <v>536</v>
      </c>
      <c r="B537" t="s">
        <v>1669</v>
      </c>
      <c r="C537" t="s">
        <v>1670</v>
      </c>
      <c r="D537" t="s">
        <v>37</v>
      </c>
      <c r="E537" t="s">
        <v>60</v>
      </c>
      <c r="F537" s="1"/>
      <c r="G537" t="s">
        <v>43</v>
      </c>
      <c r="H537">
        <v>530126</v>
      </c>
      <c r="I537" t="s">
        <v>10185</v>
      </c>
      <c r="L537" t="s">
        <v>43</v>
      </c>
      <c r="M537" t="s">
        <v>43</v>
      </c>
      <c r="N537" t="s">
        <v>43</v>
      </c>
      <c r="R537" s="1"/>
      <c r="T537" s="317"/>
      <c r="X537" s="317"/>
      <c r="Z537">
        <v>45908</v>
      </c>
      <c r="AA537">
        <v>45909</v>
      </c>
    </row>
    <row r="538" spans="1:27">
      <c r="A538">
        <v>537</v>
      </c>
      <c r="B538" t="s">
        <v>1683</v>
      </c>
      <c r="C538" t="s">
        <v>1684</v>
      </c>
      <c r="D538" t="s">
        <v>37</v>
      </c>
      <c r="E538" t="s">
        <v>1685</v>
      </c>
      <c r="F538" s="1">
        <v>45825</v>
      </c>
      <c r="G538">
        <v>6</v>
      </c>
      <c r="H538">
        <v>530127</v>
      </c>
      <c r="I538" t="s">
        <v>10185</v>
      </c>
      <c r="J538">
        <v>50014095</v>
      </c>
      <c r="K538" t="s">
        <v>267</v>
      </c>
      <c r="L538">
        <v>8</v>
      </c>
      <c r="M538">
        <v>6</v>
      </c>
      <c r="N538">
        <v>8</v>
      </c>
      <c r="O538">
        <v>45931</v>
      </c>
      <c r="R538" s="1">
        <v>45891</v>
      </c>
      <c r="S538">
        <v>8</v>
      </c>
      <c r="T538" s="317">
        <v>93450</v>
      </c>
      <c r="U538">
        <v>25.8</v>
      </c>
      <c r="V538">
        <v>8</v>
      </c>
      <c r="W538">
        <v>40</v>
      </c>
      <c r="X538" s="317">
        <v>199640</v>
      </c>
    </row>
    <row r="539" spans="1:27">
      <c r="A539">
        <v>538</v>
      </c>
      <c r="B539" t="s">
        <v>1656</v>
      </c>
      <c r="C539" t="s">
        <v>1657</v>
      </c>
      <c r="D539" t="s">
        <v>37</v>
      </c>
      <c r="E539" t="s">
        <v>108</v>
      </c>
      <c r="F539" s="1">
        <v>45825</v>
      </c>
      <c r="G539">
        <v>6</v>
      </c>
      <c r="H539">
        <v>530128</v>
      </c>
      <c r="I539" t="s">
        <v>10185</v>
      </c>
      <c r="J539">
        <v>50014105</v>
      </c>
      <c r="K539" t="s">
        <v>6518</v>
      </c>
      <c r="L539">
        <v>8</v>
      </c>
      <c r="M539">
        <v>6</v>
      </c>
      <c r="N539">
        <v>8</v>
      </c>
      <c r="O539">
        <v>45931</v>
      </c>
      <c r="R539" s="1">
        <v>45890</v>
      </c>
      <c r="S539">
        <v>8</v>
      </c>
      <c r="T539" s="317">
        <v>75110</v>
      </c>
      <c r="U539">
        <v>25.8</v>
      </c>
      <c r="V539">
        <v>8</v>
      </c>
      <c r="W539">
        <v>40</v>
      </c>
      <c r="X539" s="317">
        <v>160444</v>
      </c>
    </row>
    <row r="540" spans="1:27">
      <c r="A540">
        <v>539</v>
      </c>
      <c r="B540" t="s">
        <v>1653</v>
      </c>
      <c r="C540" t="s">
        <v>1654</v>
      </c>
      <c r="D540" t="s">
        <v>37</v>
      </c>
      <c r="E540" t="s">
        <v>108</v>
      </c>
      <c r="F540" s="1">
        <v>45825</v>
      </c>
      <c r="G540">
        <v>6</v>
      </c>
      <c r="H540">
        <v>530129</v>
      </c>
      <c r="I540" t="s">
        <v>10185</v>
      </c>
      <c r="J540">
        <v>50014111</v>
      </c>
      <c r="K540" t="s">
        <v>6518</v>
      </c>
      <c r="L540">
        <v>7</v>
      </c>
      <c r="M540">
        <v>6</v>
      </c>
      <c r="N540">
        <v>7</v>
      </c>
      <c r="O540">
        <v>45875</v>
      </c>
      <c r="R540" s="1">
        <v>45861</v>
      </c>
      <c r="S540">
        <v>7</v>
      </c>
      <c r="T540" s="317">
        <v>69910</v>
      </c>
      <c r="U540">
        <v>25.7</v>
      </c>
      <c r="V540">
        <v>7</v>
      </c>
      <c r="W540">
        <v>40</v>
      </c>
      <c r="X540" s="317">
        <v>149320</v>
      </c>
    </row>
    <row r="541" spans="1:27">
      <c r="A541">
        <v>540</v>
      </c>
      <c r="B541" t="s">
        <v>1672</v>
      </c>
      <c r="C541" t="s">
        <v>10719</v>
      </c>
      <c r="D541" t="s">
        <v>37</v>
      </c>
      <c r="E541" t="s">
        <v>108</v>
      </c>
      <c r="F541" s="1"/>
      <c r="G541" t="s">
        <v>43</v>
      </c>
      <c r="H541">
        <v>530130</v>
      </c>
      <c r="I541" t="s">
        <v>10185</v>
      </c>
      <c r="L541" t="s">
        <v>43</v>
      </c>
      <c r="M541" t="s">
        <v>43</v>
      </c>
      <c r="N541" t="s">
        <v>43</v>
      </c>
      <c r="R541" s="1"/>
      <c r="T541" s="317"/>
      <c r="X541" s="317"/>
    </row>
    <row r="542" spans="1:27">
      <c r="A542">
        <v>541</v>
      </c>
      <c r="B542" t="s">
        <v>10720</v>
      </c>
      <c r="C542" t="s">
        <v>10721</v>
      </c>
      <c r="D542" t="s">
        <v>37</v>
      </c>
      <c r="E542" t="s">
        <v>1423</v>
      </c>
      <c r="F542" s="1">
        <v>45825</v>
      </c>
      <c r="G542">
        <v>6</v>
      </c>
      <c r="H542">
        <v>530131</v>
      </c>
      <c r="I542" t="s">
        <v>10185</v>
      </c>
      <c r="J542">
        <v>530705</v>
      </c>
      <c r="K542" t="s">
        <v>10340</v>
      </c>
      <c r="L542">
        <v>7</v>
      </c>
      <c r="M542">
        <v>6</v>
      </c>
      <c r="N542">
        <v>7</v>
      </c>
      <c r="R542" s="1">
        <v>45860</v>
      </c>
      <c r="S542">
        <v>7</v>
      </c>
      <c r="T542" s="317">
        <v>44750</v>
      </c>
      <c r="U542">
        <v>25.7</v>
      </c>
      <c r="V542">
        <v>7</v>
      </c>
      <c r="W542">
        <v>101</v>
      </c>
      <c r="X542" s="317">
        <v>112920</v>
      </c>
    </row>
    <row r="543" spans="1:27">
      <c r="A543">
        <v>542</v>
      </c>
      <c r="B543" t="s">
        <v>10722</v>
      </c>
      <c r="C543" t="s">
        <v>10723</v>
      </c>
      <c r="D543" t="s">
        <v>37</v>
      </c>
      <c r="E543" t="s">
        <v>60</v>
      </c>
      <c r="F543" s="1">
        <v>45825</v>
      </c>
      <c r="G543">
        <v>6</v>
      </c>
      <c r="H543">
        <v>530132</v>
      </c>
      <c r="I543" t="s">
        <v>10185</v>
      </c>
      <c r="K543" t="s">
        <v>10411</v>
      </c>
      <c r="L543">
        <v>6</v>
      </c>
      <c r="M543">
        <v>6</v>
      </c>
      <c r="N543">
        <v>6</v>
      </c>
      <c r="R543" s="1">
        <v>45828</v>
      </c>
      <c r="S543">
        <v>6</v>
      </c>
      <c r="T543" s="317">
        <v>43250</v>
      </c>
      <c r="U543">
        <v>25.6</v>
      </c>
      <c r="V543">
        <v>6</v>
      </c>
      <c r="W543">
        <v>101</v>
      </c>
      <c r="X543" s="317">
        <v>109130</v>
      </c>
    </row>
    <row r="544" spans="1:27">
      <c r="A544">
        <v>543</v>
      </c>
      <c r="B544" t="s">
        <v>10724</v>
      </c>
      <c r="C544" t="s">
        <v>10725</v>
      </c>
      <c r="D544" t="s">
        <v>37</v>
      </c>
      <c r="E544" t="s">
        <v>87</v>
      </c>
      <c r="F544" s="1">
        <v>45825</v>
      </c>
      <c r="G544">
        <v>6</v>
      </c>
      <c r="H544">
        <v>530133</v>
      </c>
      <c r="I544" t="s">
        <v>10185</v>
      </c>
      <c r="J544">
        <v>530705</v>
      </c>
      <c r="K544" t="s">
        <v>10411</v>
      </c>
      <c r="L544">
        <v>7</v>
      </c>
      <c r="M544">
        <v>6</v>
      </c>
      <c r="N544">
        <v>6</v>
      </c>
      <c r="R544" s="1">
        <v>45860</v>
      </c>
      <c r="S544">
        <v>7</v>
      </c>
      <c r="T544" s="317">
        <v>48330</v>
      </c>
      <c r="U544">
        <v>25.7</v>
      </c>
      <c r="V544">
        <v>7</v>
      </c>
      <c r="W544">
        <v>101</v>
      </c>
      <c r="X544" s="317">
        <v>121970</v>
      </c>
      <c r="Y544">
        <v>46042</v>
      </c>
    </row>
    <row r="545" spans="1:27">
      <c r="A545">
        <v>544</v>
      </c>
      <c r="B545" t="s">
        <v>1526</v>
      </c>
      <c r="C545" t="s">
        <v>1527</v>
      </c>
      <c r="D545" t="s">
        <v>37</v>
      </c>
      <c r="E545" t="s">
        <v>40</v>
      </c>
      <c r="F545" s="1">
        <v>45825</v>
      </c>
      <c r="G545">
        <v>6</v>
      </c>
      <c r="H545">
        <v>530134</v>
      </c>
      <c r="I545" t="s">
        <v>10185</v>
      </c>
      <c r="J545">
        <v>530705</v>
      </c>
      <c r="K545" t="s">
        <v>10411</v>
      </c>
      <c r="L545">
        <v>7</v>
      </c>
      <c r="M545">
        <v>6</v>
      </c>
      <c r="N545">
        <v>6</v>
      </c>
      <c r="R545" s="1">
        <v>45889</v>
      </c>
      <c r="S545">
        <v>8</v>
      </c>
      <c r="T545" s="317">
        <v>27210</v>
      </c>
      <c r="U545">
        <v>25.7</v>
      </c>
      <c r="V545">
        <v>7</v>
      </c>
      <c r="W545">
        <v>101</v>
      </c>
      <c r="X545" s="317">
        <v>118180</v>
      </c>
      <c r="Y545">
        <v>45974</v>
      </c>
    </row>
    <row r="546" spans="1:27">
      <c r="A546">
        <v>545</v>
      </c>
      <c r="B546" t="s">
        <v>10726</v>
      </c>
      <c r="C546" t="s">
        <v>911</v>
      </c>
      <c r="D546" t="s">
        <v>37</v>
      </c>
      <c r="E546" t="s">
        <v>140</v>
      </c>
      <c r="F546" s="1"/>
      <c r="G546" t="s">
        <v>43</v>
      </c>
      <c r="H546">
        <v>530135</v>
      </c>
      <c r="I546" t="s">
        <v>10185</v>
      </c>
      <c r="L546" t="s">
        <v>43</v>
      </c>
      <c r="M546" t="s">
        <v>43</v>
      </c>
      <c r="N546" t="s">
        <v>43</v>
      </c>
      <c r="R546" s="1"/>
      <c r="T546" s="317"/>
      <c r="X546" s="317"/>
    </row>
    <row r="547" spans="1:27">
      <c r="A547">
        <v>546</v>
      </c>
      <c r="B547" t="s">
        <v>10727</v>
      </c>
      <c r="C547" t="s">
        <v>10728</v>
      </c>
      <c r="D547" t="s">
        <v>37</v>
      </c>
      <c r="E547" t="s">
        <v>60</v>
      </c>
      <c r="F547" s="1"/>
      <c r="G547" t="s">
        <v>43</v>
      </c>
      <c r="H547">
        <v>530136</v>
      </c>
      <c r="I547" t="s">
        <v>10185</v>
      </c>
      <c r="L547" t="s">
        <v>43</v>
      </c>
      <c r="M547" t="s">
        <v>43</v>
      </c>
      <c r="N547" t="s">
        <v>43</v>
      </c>
      <c r="R547" s="1"/>
      <c r="T547" s="317"/>
      <c r="X547" s="317"/>
    </row>
    <row r="548" spans="1:27">
      <c r="A548">
        <v>547</v>
      </c>
      <c r="B548" t="s">
        <v>10729</v>
      </c>
      <c r="C548" t="s">
        <v>10730</v>
      </c>
      <c r="D548" t="s">
        <v>37</v>
      </c>
      <c r="E548" t="s">
        <v>72</v>
      </c>
      <c r="F548" s="1">
        <v>45827</v>
      </c>
      <c r="G548">
        <v>6</v>
      </c>
      <c r="H548">
        <v>530137</v>
      </c>
      <c r="I548" t="s">
        <v>10185</v>
      </c>
      <c r="J548">
        <v>530705</v>
      </c>
      <c r="K548" t="s">
        <v>10411</v>
      </c>
      <c r="L548">
        <v>7</v>
      </c>
      <c r="M548">
        <v>6</v>
      </c>
      <c r="N548">
        <v>6</v>
      </c>
      <c r="P548">
        <v>45839</v>
      </c>
      <c r="R548" s="1">
        <v>45860</v>
      </c>
      <c r="S548">
        <v>7</v>
      </c>
      <c r="T548" s="317">
        <v>48320</v>
      </c>
      <c r="U548">
        <v>25.7</v>
      </c>
      <c r="V548">
        <v>7</v>
      </c>
      <c r="W548">
        <v>101</v>
      </c>
      <c r="X548" s="317">
        <v>120993</v>
      </c>
    </row>
    <row r="549" spans="1:27">
      <c r="A549">
        <v>548</v>
      </c>
      <c r="B549" t="s">
        <v>10731</v>
      </c>
      <c r="C549" t="s">
        <v>5255</v>
      </c>
      <c r="D549" t="s">
        <v>37</v>
      </c>
      <c r="E549" t="s">
        <v>60</v>
      </c>
      <c r="F549" s="1">
        <v>45827</v>
      </c>
      <c r="G549">
        <v>6</v>
      </c>
      <c r="H549">
        <v>530138</v>
      </c>
      <c r="I549" t="s">
        <v>10185</v>
      </c>
      <c r="J549">
        <v>530705</v>
      </c>
      <c r="K549" t="s">
        <v>10411</v>
      </c>
      <c r="L549">
        <v>7</v>
      </c>
      <c r="M549">
        <v>6</v>
      </c>
      <c r="N549">
        <v>6</v>
      </c>
      <c r="R549" s="1">
        <v>45860</v>
      </c>
      <c r="S549">
        <v>7</v>
      </c>
      <c r="T549" s="317">
        <v>43710</v>
      </c>
      <c r="U549">
        <v>25.7</v>
      </c>
      <c r="V549">
        <v>7</v>
      </c>
      <c r="W549">
        <v>101</v>
      </c>
      <c r="X549" s="317">
        <v>110290</v>
      </c>
    </row>
    <row r="550" spans="1:27">
      <c r="A550">
        <v>549</v>
      </c>
      <c r="B550" t="s">
        <v>10732</v>
      </c>
      <c r="C550" t="s">
        <v>10733</v>
      </c>
      <c r="D550" t="s">
        <v>37</v>
      </c>
      <c r="E550" t="s">
        <v>60</v>
      </c>
      <c r="F550" s="1">
        <v>45827</v>
      </c>
      <c r="G550">
        <v>6</v>
      </c>
      <c r="H550">
        <v>530139</v>
      </c>
      <c r="I550" t="s">
        <v>10185</v>
      </c>
      <c r="J550">
        <v>530705</v>
      </c>
      <c r="K550" t="s">
        <v>10411</v>
      </c>
      <c r="L550">
        <v>7</v>
      </c>
      <c r="M550">
        <v>6</v>
      </c>
      <c r="N550">
        <v>7</v>
      </c>
      <c r="P550">
        <v>45840</v>
      </c>
      <c r="R550" s="1">
        <v>45860</v>
      </c>
      <c r="S550">
        <v>7</v>
      </c>
      <c r="T550" s="317">
        <v>80500</v>
      </c>
      <c r="U550">
        <v>25.7</v>
      </c>
      <c r="V550">
        <v>7</v>
      </c>
      <c r="W550">
        <v>101</v>
      </c>
      <c r="X550" s="317">
        <v>204916</v>
      </c>
      <c r="Z550">
        <v>46014</v>
      </c>
    </row>
    <row r="551" spans="1:27">
      <c r="A551">
        <v>550</v>
      </c>
      <c r="B551" t="s">
        <v>10734</v>
      </c>
      <c r="C551" t="s">
        <v>10735</v>
      </c>
      <c r="D551" t="s">
        <v>37</v>
      </c>
      <c r="E551" t="s">
        <v>60</v>
      </c>
      <c r="F551" s="1"/>
      <c r="G551" t="s">
        <v>43</v>
      </c>
      <c r="H551">
        <v>530140</v>
      </c>
      <c r="I551" t="s">
        <v>10185</v>
      </c>
      <c r="L551" t="s">
        <v>43</v>
      </c>
      <c r="M551" t="s">
        <v>43</v>
      </c>
      <c r="N551" t="s">
        <v>43</v>
      </c>
      <c r="R551" s="1"/>
      <c r="T551" s="317"/>
      <c r="X551" s="317"/>
      <c r="Z551">
        <v>45905</v>
      </c>
      <c r="AA551">
        <v>45926</v>
      </c>
    </row>
    <row r="552" spans="1:27">
      <c r="A552">
        <v>551</v>
      </c>
      <c r="B552" t="s">
        <v>10736</v>
      </c>
      <c r="C552" t="s">
        <v>10737</v>
      </c>
      <c r="D552" t="s">
        <v>37</v>
      </c>
      <c r="E552" t="s">
        <v>60</v>
      </c>
      <c r="F552" s="1"/>
      <c r="G552" t="s">
        <v>43</v>
      </c>
      <c r="H552">
        <v>530141</v>
      </c>
      <c r="I552" t="s">
        <v>10185</v>
      </c>
      <c r="L552" t="s">
        <v>43</v>
      </c>
      <c r="M552" t="s">
        <v>43</v>
      </c>
      <c r="N552" t="s">
        <v>43</v>
      </c>
      <c r="R552" s="1"/>
      <c r="T552" s="317"/>
      <c r="X552" s="317"/>
    </row>
    <row r="553" spans="1:27">
      <c r="A553">
        <v>552</v>
      </c>
      <c r="B553" t="s">
        <v>10738</v>
      </c>
      <c r="C553" t="s">
        <v>10739</v>
      </c>
      <c r="D553" t="s">
        <v>37</v>
      </c>
      <c r="E553" t="s">
        <v>60</v>
      </c>
      <c r="F553" s="1"/>
      <c r="G553" t="s">
        <v>43</v>
      </c>
      <c r="H553">
        <v>530142</v>
      </c>
      <c r="I553" t="s">
        <v>10185</v>
      </c>
      <c r="L553" t="s">
        <v>43</v>
      </c>
      <c r="M553" t="s">
        <v>43</v>
      </c>
      <c r="N553" t="s">
        <v>43</v>
      </c>
      <c r="R553" s="1"/>
      <c r="T553" s="317"/>
      <c r="X553" s="317"/>
      <c r="Z553">
        <v>45889</v>
      </c>
      <c r="AA553">
        <v>45918</v>
      </c>
    </row>
    <row r="554" spans="1:27">
      <c r="A554">
        <v>553</v>
      </c>
      <c r="B554" t="s">
        <v>10740</v>
      </c>
      <c r="C554" t="s">
        <v>4567</v>
      </c>
      <c r="D554" t="s">
        <v>37</v>
      </c>
      <c r="E554" t="s">
        <v>87</v>
      </c>
      <c r="F554" s="1">
        <v>45827</v>
      </c>
      <c r="G554">
        <v>6</v>
      </c>
      <c r="H554">
        <v>530143</v>
      </c>
      <c r="I554" t="s">
        <v>10185</v>
      </c>
      <c r="J554">
        <v>530705</v>
      </c>
      <c r="K554" t="s">
        <v>10340</v>
      </c>
      <c r="L554">
        <v>7</v>
      </c>
      <c r="M554">
        <v>7</v>
      </c>
      <c r="N554">
        <v>6</v>
      </c>
      <c r="R554" s="1">
        <v>45860</v>
      </c>
      <c r="S554">
        <v>7</v>
      </c>
      <c r="T554" s="317">
        <v>47870</v>
      </c>
      <c r="U554">
        <v>25.7</v>
      </c>
      <c r="V554">
        <v>7</v>
      </c>
      <c r="W554">
        <v>101</v>
      </c>
      <c r="X554" s="317">
        <v>120810</v>
      </c>
    </row>
    <row r="555" spans="1:27">
      <c r="A555">
        <v>554</v>
      </c>
      <c r="B555" t="s">
        <v>1713</v>
      </c>
      <c r="C555" t="s">
        <v>10741</v>
      </c>
      <c r="D555" t="s">
        <v>37</v>
      </c>
      <c r="E555" t="s">
        <v>146</v>
      </c>
      <c r="F555" s="1"/>
      <c r="G555" t="s">
        <v>43</v>
      </c>
      <c r="H555">
        <v>530144</v>
      </c>
      <c r="I555" t="s">
        <v>10185</v>
      </c>
      <c r="L555" t="s">
        <v>43</v>
      </c>
      <c r="M555" t="s">
        <v>43</v>
      </c>
      <c r="N555" t="s">
        <v>43</v>
      </c>
      <c r="R555" s="1"/>
      <c r="T555" s="317"/>
      <c r="X555" s="317"/>
    </row>
    <row r="556" spans="1:27">
      <c r="A556">
        <v>555</v>
      </c>
      <c r="B556" t="s">
        <v>1716</v>
      </c>
      <c r="C556" t="s">
        <v>2077</v>
      </c>
      <c r="D556" t="s">
        <v>37</v>
      </c>
      <c r="E556" t="s">
        <v>40</v>
      </c>
      <c r="F556" s="1"/>
      <c r="G556" t="s">
        <v>43</v>
      </c>
      <c r="H556">
        <v>530145</v>
      </c>
      <c r="I556" t="s">
        <v>10185</v>
      </c>
      <c r="L556" t="s">
        <v>43</v>
      </c>
      <c r="M556" t="s">
        <v>43</v>
      </c>
      <c r="N556" t="s">
        <v>43</v>
      </c>
      <c r="R556" s="1"/>
      <c r="T556" s="317"/>
      <c r="X556" s="317"/>
    </row>
    <row r="557" spans="1:27">
      <c r="A557">
        <v>556</v>
      </c>
      <c r="B557" t="s">
        <v>2002</v>
      </c>
      <c r="C557" t="s">
        <v>2003</v>
      </c>
      <c r="D557" t="s">
        <v>37</v>
      </c>
      <c r="E557" t="s">
        <v>140</v>
      </c>
      <c r="F557" s="1"/>
      <c r="G557" t="s">
        <v>43</v>
      </c>
      <c r="H557">
        <v>530146</v>
      </c>
      <c r="I557" t="s">
        <v>10185</v>
      </c>
      <c r="L557" t="s">
        <v>43</v>
      </c>
      <c r="M557" t="s">
        <v>43</v>
      </c>
      <c r="N557" t="s">
        <v>43</v>
      </c>
      <c r="R557" s="1"/>
      <c r="T557" s="317"/>
      <c r="X557" s="317"/>
    </row>
    <row r="558" spans="1:27">
      <c r="A558">
        <v>557</v>
      </c>
      <c r="B558" t="s">
        <v>1719</v>
      </c>
      <c r="C558" t="s">
        <v>1720</v>
      </c>
      <c r="D558" t="s">
        <v>37</v>
      </c>
      <c r="E558" t="s">
        <v>140</v>
      </c>
      <c r="F558" s="1"/>
      <c r="G558" t="s">
        <v>43</v>
      </c>
      <c r="H558">
        <v>530147</v>
      </c>
      <c r="I558" t="s">
        <v>10185</v>
      </c>
      <c r="L558" t="s">
        <v>43</v>
      </c>
      <c r="M558" t="s">
        <v>43</v>
      </c>
      <c r="N558" t="s">
        <v>43</v>
      </c>
      <c r="R558" s="1"/>
      <c r="T558" s="317"/>
      <c r="X558" s="317"/>
    </row>
    <row r="559" spans="1:27">
      <c r="A559">
        <v>558</v>
      </c>
      <c r="B559" t="s">
        <v>1774</v>
      </c>
      <c r="C559" t="s">
        <v>1775</v>
      </c>
      <c r="D559" t="s">
        <v>37</v>
      </c>
      <c r="E559" t="s">
        <v>140</v>
      </c>
      <c r="F559" s="1"/>
      <c r="G559" t="s">
        <v>43</v>
      </c>
      <c r="H559">
        <v>530148</v>
      </c>
      <c r="I559" t="s">
        <v>10185</v>
      </c>
      <c r="L559" t="s">
        <v>43</v>
      </c>
      <c r="M559" t="s">
        <v>43</v>
      </c>
      <c r="N559" t="s">
        <v>43</v>
      </c>
      <c r="R559" s="1"/>
      <c r="T559" s="317"/>
      <c r="X559" s="317"/>
    </row>
    <row r="560" spans="1:27">
      <c r="A560">
        <v>559</v>
      </c>
      <c r="B560" t="s">
        <v>1736</v>
      </c>
      <c r="C560" t="s">
        <v>1737</v>
      </c>
      <c r="D560" t="s">
        <v>37</v>
      </c>
      <c r="E560" t="s">
        <v>72</v>
      </c>
      <c r="F560" s="1">
        <v>45828</v>
      </c>
      <c r="G560">
        <v>6</v>
      </c>
      <c r="H560">
        <v>530149</v>
      </c>
      <c r="I560" t="s">
        <v>10185</v>
      </c>
      <c r="J560">
        <v>50014590</v>
      </c>
      <c r="K560" t="s">
        <v>267</v>
      </c>
      <c r="L560">
        <v>7</v>
      </c>
      <c r="M560">
        <v>6</v>
      </c>
      <c r="N560">
        <v>7</v>
      </c>
      <c r="O560">
        <v>45884</v>
      </c>
      <c r="R560" s="1">
        <v>45860</v>
      </c>
      <c r="S560">
        <v>7</v>
      </c>
      <c r="T560" s="317">
        <v>55490</v>
      </c>
      <c r="U560">
        <v>25.7</v>
      </c>
      <c r="V560">
        <v>7</v>
      </c>
      <c r="W560">
        <v>40</v>
      </c>
      <c r="X560" s="317">
        <v>118499</v>
      </c>
    </row>
    <row r="561" spans="1:27">
      <c r="A561">
        <v>560</v>
      </c>
      <c r="B561" t="s">
        <v>1733</v>
      </c>
      <c r="C561" t="s">
        <v>10742</v>
      </c>
      <c r="D561" t="s">
        <v>37</v>
      </c>
      <c r="E561" t="s">
        <v>108</v>
      </c>
      <c r="F561" s="1">
        <v>45828</v>
      </c>
      <c r="G561">
        <v>6</v>
      </c>
      <c r="H561">
        <v>530150</v>
      </c>
      <c r="I561" t="s">
        <v>10185</v>
      </c>
      <c r="J561">
        <v>50014836</v>
      </c>
      <c r="K561" t="s">
        <v>6518</v>
      </c>
      <c r="L561">
        <v>8</v>
      </c>
      <c r="M561">
        <v>6</v>
      </c>
      <c r="N561">
        <v>7</v>
      </c>
      <c r="O561">
        <v>45887</v>
      </c>
      <c r="R561" s="1">
        <v>45890</v>
      </c>
      <c r="S561">
        <v>8</v>
      </c>
      <c r="T561" s="317">
        <v>46250</v>
      </c>
      <c r="U561">
        <v>25.8</v>
      </c>
      <c r="V561">
        <v>8</v>
      </c>
      <c r="W561">
        <v>40</v>
      </c>
      <c r="X561" s="317">
        <v>98737</v>
      </c>
    </row>
    <row r="562" spans="1:27">
      <c r="A562">
        <v>561</v>
      </c>
      <c r="B562" t="s">
        <v>10743</v>
      </c>
      <c r="C562" t="s">
        <v>10744</v>
      </c>
      <c r="D562" t="s">
        <v>37</v>
      </c>
      <c r="E562" t="s">
        <v>1423</v>
      </c>
      <c r="F562" s="1">
        <v>45828</v>
      </c>
      <c r="G562">
        <v>6</v>
      </c>
      <c r="H562">
        <v>530151</v>
      </c>
      <c r="I562" t="s">
        <v>10185</v>
      </c>
      <c r="J562">
        <v>530705</v>
      </c>
      <c r="K562" t="s">
        <v>10411</v>
      </c>
      <c r="L562">
        <v>7</v>
      </c>
      <c r="M562">
        <v>6</v>
      </c>
      <c r="N562">
        <v>7</v>
      </c>
      <c r="R562" s="1">
        <v>45860</v>
      </c>
      <c r="S562">
        <v>7</v>
      </c>
      <c r="T562" s="317">
        <v>70950</v>
      </c>
      <c r="U562">
        <v>25.7</v>
      </c>
      <c r="V562">
        <v>7</v>
      </c>
      <c r="W562">
        <v>101</v>
      </c>
      <c r="X562" s="317">
        <v>179130</v>
      </c>
    </row>
    <row r="563" spans="1:27">
      <c r="A563">
        <v>562</v>
      </c>
      <c r="B563" t="s">
        <v>10745</v>
      </c>
      <c r="C563" t="s">
        <v>10746</v>
      </c>
      <c r="D563" t="s">
        <v>37</v>
      </c>
      <c r="E563" t="s">
        <v>108</v>
      </c>
      <c r="F563" s="1"/>
      <c r="G563" t="s">
        <v>43</v>
      </c>
      <c r="H563">
        <v>530152</v>
      </c>
      <c r="I563" t="s">
        <v>10185</v>
      </c>
      <c r="L563" t="s">
        <v>43</v>
      </c>
      <c r="M563" t="s">
        <v>43</v>
      </c>
      <c r="N563" t="s">
        <v>43</v>
      </c>
      <c r="R563" s="1"/>
      <c r="T563" s="317"/>
      <c r="X563" s="317"/>
    </row>
    <row r="564" spans="1:27">
      <c r="A564">
        <v>563</v>
      </c>
      <c r="B564" t="s">
        <v>10747</v>
      </c>
      <c r="C564" t="s">
        <v>10748</v>
      </c>
      <c r="D564" t="s">
        <v>37</v>
      </c>
      <c r="E564" t="s">
        <v>108</v>
      </c>
      <c r="F564" s="1"/>
      <c r="G564" t="s">
        <v>43</v>
      </c>
      <c r="H564">
        <v>530153</v>
      </c>
      <c r="I564" t="s">
        <v>10185</v>
      </c>
      <c r="L564" t="s">
        <v>43</v>
      </c>
      <c r="M564" t="s">
        <v>43</v>
      </c>
      <c r="N564" t="s">
        <v>43</v>
      </c>
      <c r="R564" s="1"/>
      <c r="T564" s="317"/>
      <c r="X564" s="317"/>
    </row>
    <row r="565" spans="1:27">
      <c r="A565">
        <v>564</v>
      </c>
      <c r="B565" t="s">
        <v>10749</v>
      </c>
      <c r="C565" t="s">
        <v>10750</v>
      </c>
      <c r="D565" t="s">
        <v>37</v>
      </c>
      <c r="E565" t="s">
        <v>108</v>
      </c>
      <c r="F565" s="1"/>
      <c r="G565" t="s">
        <v>43</v>
      </c>
      <c r="H565">
        <v>530154</v>
      </c>
      <c r="I565" t="s">
        <v>10185</v>
      </c>
      <c r="L565" t="s">
        <v>43</v>
      </c>
      <c r="M565" t="s">
        <v>43</v>
      </c>
      <c r="N565" t="s">
        <v>43</v>
      </c>
      <c r="R565" s="1"/>
      <c r="T565" s="317"/>
      <c r="X565" s="317"/>
      <c r="Z565">
        <v>45889</v>
      </c>
      <c r="AA565">
        <v>45903</v>
      </c>
    </row>
    <row r="566" spans="1:27">
      <c r="A566">
        <v>565</v>
      </c>
      <c r="B566" t="s">
        <v>1783</v>
      </c>
      <c r="C566" t="s">
        <v>1784</v>
      </c>
      <c r="D566" t="s">
        <v>37</v>
      </c>
      <c r="E566" t="s">
        <v>140</v>
      </c>
      <c r="F566" s="1">
        <v>45831</v>
      </c>
      <c r="G566">
        <v>6</v>
      </c>
      <c r="H566">
        <v>530155</v>
      </c>
      <c r="I566" t="s">
        <v>10185</v>
      </c>
      <c r="J566">
        <v>50014851</v>
      </c>
      <c r="K566" t="s">
        <v>267</v>
      </c>
      <c r="L566">
        <v>9</v>
      </c>
      <c r="M566">
        <v>8</v>
      </c>
      <c r="N566">
        <v>9</v>
      </c>
      <c r="O566">
        <v>45931</v>
      </c>
      <c r="R566" s="1">
        <v>45922</v>
      </c>
      <c r="S566">
        <v>9</v>
      </c>
      <c r="T566" s="317">
        <v>27210</v>
      </c>
      <c r="U566">
        <v>25.9</v>
      </c>
      <c r="V566">
        <v>9</v>
      </c>
      <c r="W566">
        <v>40</v>
      </c>
      <c r="X566" s="317">
        <v>58036</v>
      </c>
    </row>
    <row r="567" spans="1:27">
      <c r="A567">
        <v>566</v>
      </c>
      <c r="B567" t="s">
        <v>1771</v>
      </c>
      <c r="C567" t="s">
        <v>10751</v>
      </c>
      <c r="D567" t="s">
        <v>37</v>
      </c>
      <c r="E567" t="s">
        <v>87</v>
      </c>
      <c r="F567" s="1"/>
      <c r="G567" t="s">
        <v>43</v>
      </c>
      <c r="H567">
        <v>530156</v>
      </c>
      <c r="I567" t="s">
        <v>10185</v>
      </c>
      <c r="L567" t="s">
        <v>43</v>
      </c>
      <c r="M567" t="s">
        <v>43</v>
      </c>
      <c r="N567" t="s">
        <v>43</v>
      </c>
      <c r="R567" s="1"/>
      <c r="T567" s="317"/>
      <c r="X567" s="317"/>
    </row>
    <row r="568" spans="1:27">
      <c r="A568">
        <v>567</v>
      </c>
      <c r="B568" t="s">
        <v>1743</v>
      </c>
      <c r="C568" t="s">
        <v>4263</v>
      </c>
      <c r="D568" t="s">
        <v>37</v>
      </c>
      <c r="E568" t="s">
        <v>108</v>
      </c>
      <c r="F568" s="1">
        <v>45831</v>
      </c>
      <c r="G568">
        <v>6</v>
      </c>
      <c r="H568">
        <v>530157</v>
      </c>
      <c r="I568" t="s">
        <v>10185</v>
      </c>
      <c r="J568">
        <v>50015002</v>
      </c>
      <c r="K568" t="s">
        <v>6518</v>
      </c>
      <c r="L568">
        <v>8</v>
      </c>
      <c r="M568">
        <v>6</v>
      </c>
      <c r="N568">
        <v>8</v>
      </c>
      <c r="O568">
        <v>45910</v>
      </c>
      <c r="R568" s="1">
        <v>45890</v>
      </c>
      <c r="S568">
        <v>8</v>
      </c>
      <c r="T568" s="317">
        <v>55710</v>
      </c>
      <c r="U568">
        <v>25.8</v>
      </c>
      <c r="V568">
        <v>8</v>
      </c>
      <c r="W568">
        <v>40</v>
      </c>
      <c r="X568" s="317">
        <v>118956</v>
      </c>
    </row>
    <row r="569" spans="1:27">
      <c r="A569">
        <v>568</v>
      </c>
      <c r="B569" t="s">
        <v>10752</v>
      </c>
      <c r="C569" t="s">
        <v>10753</v>
      </c>
      <c r="D569" t="s">
        <v>37</v>
      </c>
      <c r="E569" t="s">
        <v>108</v>
      </c>
      <c r="F569" s="1">
        <v>45831</v>
      </c>
      <c r="G569">
        <v>6</v>
      </c>
      <c r="H569">
        <v>530158</v>
      </c>
      <c r="I569" t="s">
        <v>10185</v>
      </c>
      <c r="J569">
        <v>530705</v>
      </c>
      <c r="K569" t="s">
        <v>10411</v>
      </c>
      <c r="L569">
        <v>7</v>
      </c>
      <c r="M569">
        <v>6</v>
      </c>
      <c r="N569">
        <v>7</v>
      </c>
      <c r="R569" s="1">
        <v>45860</v>
      </c>
      <c r="S569">
        <v>7</v>
      </c>
      <c r="T569" s="317">
        <v>50290</v>
      </c>
      <c r="U569">
        <v>25.7</v>
      </c>
      <c r="V569">
        <v>7</v>
      </c>
      <c r="W569">
        <v>101</v>
      </c>
      <c r="X569" s="317">
        <v>126920</v>
      </c>
    </row>
    <row r="570" spans="1:27">
      <c r="A570">
        <v>569</v>
      </c>
      <c r="B570" t="s">
        <v>10754</v>
      </c>
      <c r="C570" t="s">
        <v>1654</v>
      </c>
      <c r="D570" t="s">
        <v>37</v>
      </c>
      <c r="E570" t="s">
        <v>108</v>
      </c>
      <c r="F570" s="1">
        <v>45831</v>
      </c>
      <c r="G570">
        <v>6</v>
      </c>
      <c r="H570">
        <v>530159</v>
      </c>
      <c r="I570" t="s">
        <v>10185</v>
      </c>
      <c r="J570">
        <v>530705</v>
      </c>
      <c r="K570" t="s">
        <v>10411</v>
      </c>
      <c r="L570">
        <v>7</v>
      </c>
      <c r="M570">
        <v>6</v>
      </c>
      <c r="N570">
        <v>7</v>
      </c>
      <c r="R570" s="1">
        <v>45860</v>
      </c>
      <c r="S570">
        <v>7</v>
      </c>
      <c r="T570" s="317">
        <v>47470</v>
      </c>
      <c r="U570">
        <v>25.7</v>
      </c>
      <c r="V570">
        <v>7</v>
      </c>
      <c r="W570">
        <v>101</v>
      </c>
      <c r="X570" s="317">
        <v>114262</v>
      </c>
    </row>
    <row r="571" spans="1:27">
      <c r="A571">
        <v>570</v>
      </c>
      <c r="B571" t="s">
        <v>1612</v>
      </c>
      <c r="C571" t="s">
        <v>1613</v>
      </c>
      <c r="D571" t="s">
        <v>37</v>
      </c>
      <c r="E571" t="s">
        <v>87</v>
      </c>
      <c r="F571" s="1">
        <v>45831</v>
      </c>
      <c r="G571">
        <v>6</v>
      </c>
      <c r="H571">
        <v>530160</v>
      </c>
      <c r="I571" t="s">
        <v>10185</v>
      </c>
      <c r="J571">
        <v>530705</v>
      </c>
      <c r="K571" t="s">
        <v>10411</v>
      </c>
      <c r="L571">
        <v>7</v>
      </c>
      <c r="M571">
        <v>6</v>
      </c>
      <c r="N571">
        <v>6</v>
      </c>
      <c r="R571" s="1">
        <v>45860</v>
      </c>
      <c r="S571">
        <v>7</v>
      </c>
      <c r="T571" s="317">
        <v>42790</v>
      </c>
      <c r="U571">
        <v>25.7</v>
      </c>
      <c r="V571">
        <v>7</v>
      </c>
      <c r="W571">
        <v>101</v>
      </c>
      <c r="X571" s="317">
        <v>107970</v>
      </c>
    </row>
    <row r="572" spans="1:27">
      <c r="A572">
        <v>571</v>
      </c>
      <c r="B572" t="s">
        <v>1763</v>
      </c>
      <c r="C572" t="s">
        <v>10755</v>
      </c>
      <c r="D572" t="s">
        <v>37</v>
      </c>
      <c r="E572" t="s">
        <v>87</v>
      </c>
      <c r="F572" s="1">
        <v>45831</v>
      </c>
      <c r="G572">
        <v>6</v>
      </c>
      <c r="H572">
        <v>530161</v>
      </c>
      <c r="I572" t="s">
        <v>10185</v>
      </c>
      <c r="J572">
        <v>530705</v>
      </c>
      <c r="K572" t="s">
        <v>10340</v>
      </c>
      <c r="L572">
        <v>7</v>
      </c>
      <c r="M572">
        <v>6</v>
      </c>
      <c r="N572">
        <v>7</v>
      </c>
      <c r="R572" s="1">
        <v>45860</v>
      </c>
      <c r="S572">
        <v>7</v>
      </c>
      <c r="T572" s="317">
        <v>43250</v>
      </c>
      <c r="U572">
        <v>25.7</v>
      </c>
      <c r="V572">
        <v>7</v>
      </c>
      <c r="W572">
        <v>101</v>
      </c>
      <c r="X572" s="317">
        <v>109130</v>
      </c>
    </row>
    <row r="573" spans="1:27">
      <c r="A573">
        <v>572</v>
      </c>
      <c r="B573" t="s">
        <v>10756</v>
      </c>
      <c r="C573" t="s">
        <v>10757</v>
      </c>
      <c r="D573" t="s">
        <v>37</v>
      </c>
      <c r="E573" t="s">
        <v>87</v>
      </c>
      <c r="F573" s="1">
        <v>45831</v>
      </c>
      <c r="G573">
        <v>6</v>
      </c>
      <c r="H573">
        <v>530162</v>
      </c>
      <c r="I573" t="s">
        <v>10185</v>
      </c>
      <c r="J573">
        <v>530705</v>
      </c>
      <c r="K573" t="s">
        <v>10340</v>
      </c>
      <c r="L573">
        <v>7</v>
      </c>
      <c r="M573">
        <v>6</v>
      </c>
      <c r="N573">
        <v>7</v>
      </c>
      <c r="R573" s="1">
        <v>45860</v>
      </c>
      <c r="S573">
        <v>7</v>
      </c>
      <c r="T573" s="317">
        <v>46710</v>
      </c>
      <c r="U573">
        <v>25.7</v>
      </c>
      <c r="V573">
        <v>7</v>
      </c>
      <c r="W573">
        <v>101</v>
      </c>
      <c r="X573" s="317">
        <v>117870</v>
      </c>
    </row>
    <row r="574" spans="1:27">
      <c r="A574">
        <v>573</v>
      </c>
      <c r="B574" t="s">
        <v>1356</v>
      </c>
      <c r="C574" t="s">
        <v>10758</v>
      </c>
      <c r="D574" t="s">
        <v>37</v>
      </c>
      <c r="E574" t="s">
        <v>60</v>
      </c>
      <c r="F574" s="1">
        <v>45827</v>
      </c>
      <c r="G574">
        <v>6</v>
      </c>
      <c r="H574">
        <v>530163</v>
      </c>
      <c r="I574" t="s">
        <v>10185</v>
      </c>
      <c r="K574" t="s">
        <v>10411</v>
      </c>
      <c r="L574">
        <v>7</v>
      </c>
      <c r="M574">
        <v>6</v>
      </c>
      <c r="N574">
        <v>6</v>
      </c>
      <c r="P574">
        <v>45839</v>
      </c>
      <c r="R574" s="1">
        <v>45860</v>
      </c>
      <c r="S574">
        <v>7</v>
      </c>
      <c r="T574" s="317">
        <v>68100</v>
      </c>
      <c r="U574">
        <v>25.7</v>
      </c>
      <c r="V574">
        <v>7</v>
      </c>
      <c r="W574">
        <v>52</v>
      </c>
      <c r="X574" s="317">
        <v>175402</v>
      </c>
    </row>
    <row r="575" spans="1:27">
      <c r="A575">
        <v>574</v>
      </c>
      <c r="B575" t="s">
        <v>10759</v>
      </c>
      <c r="C575" t="s">
        <v>570</v>
      </c>
      <c r="D575" t="s">
        <v>37</v>
      </c>
      <c r="E575" t="s">
        <v>92</v>
      </c>
      <c r="F575" s="1"/>
      <c r="G575" t="s">
        <v>43</v>
      </c>
      <c r="H575">
        <v>530164</v>
      </c>
      <c r="I575" t="s">
        <v>10185</v>
      </c>
      <c r="L575" t="s">
        <v>43</v>
      </c>
      <c r="M575" t="s">
        <v>43</v>
      </c>
      <c r="N575" t="s">
        <v>43</v>
      </c>
      <c r="R575" s="1"/>
      <c r="T575" s="317"/>
      <c r="X575" s="317"/>
    </row>
    <row r="576" spans="1:27">
      <c r="A576">
        <v>575</v>
      </c>
      <c r="B576" t="s">
        <v>10760</v>
      </c>
      <c r="C576" t="s">
        <v>1090</v>
      </c>
      <c r="D576" t="s">
        <v>37</v>
      </c>
      <c r="E576" t="s">
        <v>92</v>
      </c>
      <c r="F576" s="1"/>
      <c r="G576" t="s">
        <v>43</v>
      </c>
      <c r="H576">
        <v>530165</v>
      </c>
      <c r="I576" t="s">
        <v>10185</v>
      </c>
      <c r="L576" t="s">
        <v>43</v>
      </c>
      <c r="M576" t="s">
        <v>43</v>
      </c>
      <c r="N576" t="s">
        <v>43</v>
      </c>
      <c r="R576" s="1"/>
      <c r="T576" s="317"/>
      <c r="X576" s="317"/>
      <c r="Z576">
        <v>45867</v>
      </c>
      <c r="AA576">
        <v>45873</v>
      </c>
    </row>
    <row r="577" spans="1:27">
      <c r="A577">
        <v>576</v>
      </c>
      <c r="B577" t="s">
        <v>1796</v>
      </c>
      <c r="C577" t="s">
        <v>10761</v>
      </c>
      <c r="D577" t="s">
        <v>37</v>
      </c>
      <c r="E577" t="s">
        <v>87</v>
      </c>
      <c r="F577" s="1"/>
      <c r="G577" t="s">
        <v>43</v>
      </c>
      <c r="H577">
        <v>530166</v>
      </c>
      <c r="I577" t="s">
        <v>10185</v>
      </c>
      <c r="L577" t="s">
        <v>43</v>
      </c>
      <c r="M577" t="s">
        <v>43</v>
      </c>
      <c r="N577" t="s">
        <v>43</v>
      </c>
      <c r="R577" s="1"/>
      <c r="T577" s="317"/>
      <c r="X577" s="317"/>
      <c r="Y577">
        <v>45904</v>
      </c>
    </row>
    <row r="578" spans="1:27">
      <c r="A578">
        <v>577</v>
      </c>
      <c r="B578" t="s">
        <v>10762</v>
      </c>
      <c r="C578" t="s">
        <v>10763</v>
      </c>
      <c r="D578" t="s">
        <v>37</v>
      </c>
      <c r="E578" t="s">
        <v>87</v>
      </c>
      <c r="F578" s="1"/>
      <c r="G578" t="s">
        <v>43</v>
      </c>
      <c r="H578">
        <v>530167</v>
      </c>
      <c r="I578" t="s">
        <v>10185</v>
      </c>
      <c r="L578" t="s">
        <v>43</v>
      </c>
      <c r="M578" t="s">
        <v>43</v>
      </c>
      <c r="N578" t="s">
        <v>43</v>
      </c>
      <c r="R578" s="1"/>
      <c r="T578" s="317"/>
      <c r="X578" s="317"/>
      <c r="Y578">
        <v>45834</v>
      </c>
    </row>
    <row r="579" spans="1:27">
      <c r="A579">
        <v>578</v>
      </c>
      <c r="B579" t="s">
        <v>1856</v>
      </c>
      <c r="C579" t="s">
        <v>10764</v>
      </c>
      <c r="D579" t="s">
        <v>37</v>
      </c>
      <c r="E579" t="s">
        <v>108</v>
      </c>
      <c r="F579" s="1"/>
      <c r="G579" t="s">
        <v>43</v>
      </c>
      <c r="H579">
        <v>530168</v>
      </c>
      <c r="I579" t="s">
        <v>10185</v>
      </c>
      <c r="L579" t="s">
        <v>43</v>
      </c>
      <c r="M579" t="s">
        <v>43</v>
      </c>
      <c r="N579" t="s">
        <v>43</v>
      </c>
      <c r="R579" s="1"/>
      <c r="T579" s="317"/>
      <c r="X579" s="317"/>
      <c r="Z579">
        <v>45908</v>
      </c>
      <c r="AA579">
        <v>45909</v>
      </c>
    </row>
    <row r="580" spans="1:27">
      <c r="A580">
        <v>579</v>
      </c>
      <c r="B580" t="s">
        <v>1859</v>
      </c>
      <c r="C580" t="s">
        <v>10765</v>
      </c>
      <c r="D580" t="s">
        <v>37</v>
      </c>
      <c r="E580" t="s">
        <v>108</v>
      </c>
      <c r="F580" s="1"/>
      <c r="G580" t="s">
        <v>43</v>
      </c>
      <c r="H580">
        <v>530169</v>
      </c>
      <c r="I580" t="s">
        <v>10185</v>
      </c>
      <c r="L580" t="s">
        <v>43</v>
      </c>
      <c r="M580" t="s">
        <v>43</v>
      </c>
      <c r="N580" t="s">
        <v>43</v>
      </c>
      <c r="R580" s="1"/>
      <c r="T580" s="317"/>
      <c r="X580" s="317"/>
    </row>
    <row r="581" spans="1:27">
      <c r="A581">
        <v>580</v>
      </c>
      <c r="B581" t="s">
        <v>1862</v>
      </c>
      <c r="C581" t="s">
        <v>10766</v>
      </c>
      <c r="D581" t="s">
        <v>37</v>
      </c>
      <c r="E581" t="s">
        <v>108</v>
      </c>
      <c r="F581" s="1"/>
      <c r="G581" t="s">
        <v>43</v>
      </c>
      <c r="H581">
        <v>530170</v>
      </c>
      <c r="I581" t="s">
        <v>10185</v>
      </c>
      <c r="L581" t="s">
        <v>43</v>
      </c>
      <c r="M581" t="s">
        <v>43</v>
      </c>
      <c r="N581" t="s">
        <v>43</v>
      </c>
      <c r="R581" s="1"/>
      <c r="T581" s="317"/>
      <c r="X581" s="317"/>
    </row>
    <row r="582" spans="1:27">
      <c r="A582">
        <v>581</v>
      </c>
      <c r="B582" t="s">
        <v>10767</v>
      </c>
      <c r="C582" t="s">
        <v>10768</v>
      </c>
      <c r="D582" t="s">
        <v>37</v>
      </c>
      <c r="E582" t="s">
        <v>108</v>
      </c>
      <c r="F582" s="1"/>
      <c r="G582" t="s">
        <v>43</v>
      </c>
      <c r="H582">
        <v>530171</v>
      </c>
      <c r="I582" t="s">
        <v>10185</v>
      </c>
      <c r="L582" t="s">
        <v>43</v>
      </c>
      <c r="M582" t="s">
        <v>43</v>
      </c>
      <c r="N582" t="s">
        <v>43</v>
      </c>
      <c r="R582" s="1"/>
      <c r="T582" s="317"/>
      <c r="X582" s="317"/>
    </row>
    <row r="583" spans="1:27">
      <c r="A583">
        <v>582</v>
      </c>
      <c r="B583" t="s">
        <v>1865</v>
      </c>
      <c r="C583" t="s">
        <v>1866</v>
      </c>
      <c r="D583" t="s">
        <v>37</v>
      </c>
      <c r="E583" t="s">
        <v>108</v>
      </c>
      <c r="F583" s="1"/>
      <c r="G583" t="s">
        <v>43</v>
      </c>
      <c r="H583">
        <v>530172</v>
      </c>
      <c r="I583" t="s">
        <v>10185</v>
      </c>
      <c r="L583" t="s">
        <v>43</v>
      </c>
      <c r="M583" t="s">
        <v>43</v>
      </c>
      <c r="N583" t="s">
        <v>43</v>
      </c>
      <c r="R583" s="1"/>
      <c r="T583" s="317"/>
      <c r="X583" s="317"/>
    </row>
    <row r="584" spans="1:27">
      <c r="A584">
        <v>583</v>
      </c>
      <c r="B584" t="s">
        <v>1831</v>
      </c>
      <c r="C584" t="s">
        <v>1832</v>
      </c>
      <c r="D584" t="s">
        <v>37</v>
      </c>
      <c r="E584" t="s">
        <v>92</v>
      </c>
      <c r="F584" s="1">
        <v>45833</v>
      </c>
      <c r="G584">
        <v>6</v>
      </c>
      <c r="H584">
        <v>530173</v>
      </c>
      <c r="I584" t="s">
        <v>10185</v>
      </c>
      <c r="J584">
        <v>50015337</v>
      </c>
      <c r="K584" t="s">
        <v>6518</v>
      </c>
      <c r="L584">
        <v>8</v>
      </c>
      <c r="M584">
        <v>7</v>
      </c>
      <c r="N584">
        <v>7</v>
      </c>
      <c r="O584">
        <v>45901</v>
      </c>
      <c r="R584" s="1">
        <v>45890</v>
      </c>
      <c r="S584">
        <v>8</v>
      </c>
      <c r="T584" s="317">
        <v>51210</v>
      </c>
      <c r="U584">
        <v>25.8</v>
      </c>
      <c r="V584">
        <v>8</v>
      </c>
      <c r="W584">
        <v>40</v>
      </c>
      <c r="X584" s="317">
        <v>109337</v>
      </c>
    </row>
    <row r="585" spans="1:27">
      <c r="A585">
        <v>584</v>
      </c>
      <c r="B585" t="s">
        <v>10769</v>
      </c>
      <c r="C585" t="s">
        <v>10770</v>
      </c>
      <c r="D585" t="s">
        <v>37</v>
      </c>
      <c r="E585" t="s">
        <v>87</v>
      </c>
      <c r="F585" s="1">
        <v>45832</v>
      </c>
      <c r="G585">
        <v>6</v>
      </c>
      <c r="H585">
        <v>530174</v>
      </c>
      <c r="I585" t="s">
        <v>10185</v>
      </c>
      <c r="J585">
        <v>530705</v>
      </c>
      <c r="K585" t="s">
        <v>10411</v>
      </c>
      <c r="L585">
        <v>7</v>
      </c>
      <c r="M585">
        <v>6</v>
      </c>
      <c r="N585">
        <v>7</v>
      </c>
      <c r="R585" s="1">
        <v>45860</v>
      </c>
      <c r="S585">
        <v>7</v>
      </c>
      <c r="T585" s="317">
        <v>34710</v>
      </c>
      <c r="U585">
        <v>25.7</v>
      </c>
      <c r="V585">
        <v>7</v>
      </c>
      <c r="W585">
        <v>101</v>
      </c>
      <c r="X585" s="317">
        <v>87550</v>
      </c>
    </row>
    <row r="586" spans="1:27">
      <c r="A586">
        <v>585</v>
      </c>
      <c r="B586" t="s">
        <v>10771</v>
      </c>
      <c r="C586" t="s">
        <v>10772</v>
      </c>
      <c r="D586" t="s">
        <v>37</v>
      </c>
      <c r="E586" t="s">
        <v>92</v>
      </c>
      <c r="F586" s="1">
        <v>45833</v>
      </c>
      <c r="G586">
        <v>6</v>
      </c>
      <c r="H586">
        <v>530175</v>
      </c>
      <c r="I586" t="s">
        <v>10185</v>
      </c>
      <c r="J586">
        <v>530705</v>
      </c>
      <c r="K586" t="s">
        <v>10411</v>
      </c>
      <c r="L586">
        <v>7</v>
      </c>
      <c r="M586">
        <v>6</v>
      </c>
      <c r="N586">
        <v>7</v>
      </c>
      <c r="P586">
        <v>45849</v>
      </c>
      <c r="R586" s="1">
        <v>45860</v>
      </c>
      <c r="S586">
        <v>7</v>
      </c>
      <c r="T586" s="317">
        <v>76960</v>
      </c>
      <c r="U586">
        <v>25.7</v>
      </c>
      <c r="V586">
        <v>7</v>
      </c>
      <c r="W586">
        <v>101</v>
      </c>
      <c r="X586" s="317">
        <v>204904</v>
      </c>
    </row>
    <row r="587" spans="1:27">
      <c r="A587">
        <v>586</v>
      </c>
      <c r="B587" t="s">
        <v>10773</v>
      </c>
      <c r="C587" t="s">
        <v>10774</v>
      </c>
      <c r="D587" t="s">
        <v>37</v>
      </c>
      <c r="E587" t="s">
        <v>92</v>
      </c>
      <c r="F587" s="1">
        <v>45833</v>
      </c>
      <c r="G587">
        <v>6</v>
      </c>
      <c r="H587">
        <v>530176</v>
      </c>
      <c r="I587" t="s">
        <v>10185</v>
      </c>
      <c r="J587">
        <v>530705</v>
      </c>
      <c r="K587" t="s">
        <v>10411</v>
      </c>
      <c r="L587">
        <v>7</v>
      </c>
      <c r="M587">
        <v>6</v>
      </c>
      <c r="N587">
        <v>7</v>
      </c>
      <c r="R587" s="1">
        <v>45860</v>
      </c>
      <c r="S587">
        <v>7</v>
      </c>
      <c r="T587" s="317">
        <v>42210</v>
      </c>
      <c r="U587">
        <v>25.7</v>
      </c>
      <c r="V587">
        <v>7</v>
      </c>
      <c r="W587">
        <v>101</v>
      </c>
      <c r="X587" s="317">
        <v>106500</v>
      </c>
    </row>
    <row r="588" spans="1:27">
      <c r="A588">
        <v>587</v>
      </c>
      <c r="B588" t="s">
        <v>10775</v>
      </c>
      <c r="C588" t="s">
        <v>10776</v>
      </c>
      <c r="D588" t="s">
        <v>37</v>
      </c>
      <c r="E588" t="s">
        <v>92</v>
      </c>
      <c r="F588" s="1">
        <v>45833</v>
      </c>
      <c r="G588">
        <v>6</v>
      </c>
      <c r="H588">
        <v>530177</v>
      </c>
      <c r="I588" t="s">
        <v>10185</v>
      </c>
      <c r="J588">
        <v>530705</v>
      </c>
      <c r="K588" t="s">
        <v>10411</v>
      </c>
      <c r="L588">
        <v>7</v>
      </c>
      <c r="M588">
        <v>6</v>
      </c>
      <c r="N588">
        <v>7</v>
      </c>
      <c r="P588">
        <v>45849</v>
      </c>
      <c r="R588" s="1">
        <v>45860</v>
      </c>
      <c r="S588">
        <v>7</v>
      </c>
      <c r="T588" s="317">
        <v>90140</v>
      </c>
      <c r="U588">
        <v>25.7</v>
      </c>
      <c r="V588">
        <v>7</v>
      </c>
      <c r="W588">
        <v>101</v>
      </c>
      <c r="X588" s="317">
        <v>238184</v>
      </c>
      <c r="Z588">
        <v>46017</v>
      </c>
      <c r="AA588">
        <v>46052</v>
      </c>
    </row>
    <row r="589" spans="1:27">
      <c r="A589">
        <v>588</v>
      </c>
      <c r="B589" t="s">
        <v>10777</v>
      </c>
      <c r="C589" t="s">
        <v>10778</v>
      </c>
      <c r="D589" t="s">
        <v>37</v>
      </c>
      <c r="E589" t="s">
        <v>87</v>
      </c>
      <c r="F589" s="1">
        <v>45834</v>
      </c>
      <c r="G589">
        <v>6</v>
      </c>
      <c r="H589">
        <v>530178</v>
      </c>
      <c r="I589" t="s">
        <v>10185</v>
      </c>
      <c r="J589">
        <v>530705</v>
      </c>
      <c r="K589" t="s">
        <v>10411</v>
      </c>
      <c r="L589">
        <v>7</v>
      </c>
      <c r="M589">
        <v>6</v>
      </c>
      <c r="N589">
        <v>7</v>
      </c>
      <c r="R589" s="1">
        <v>45860</v>
      </c>
      <c r="S589">
        <v>7</v>
      </c>
      <c r="T589" s="317">
        <v>40710</v>
      </c>
      <c r="U589">
        <v>25.7</v>
      </c>
      <c r="V589">
        <v>7</v>
      </c>
      <c r="W589">
        <v>101</v>
      </c>
      <c r="X589" s="317">
        <v>102710</v>
      </c>
    </row>
    <row r="590" spans="1:27">
      <c r="A590">
        <v>589</v>
      </c>
      <c r="B590" t="s">
        <v>10779</v>
      </c>
      <c r="C590" t="s">
        <v>10780</v>
      </c>
      <c r="D590" t="s">
        <v>37</v>
      </c>
      <c r="E590" t="s">
        <v>636</v>
      </c>
      <c r="F590" s="1">
        <v>45835</v>
      </c>
      <c r="G590">
        <v>6</v>
      </c>
      <c r="H590">
        <v>530179</v>
      </c>
      <c r="I590" t="s">
        <v>10185</v>
      </c>
      <c r="J590">
        <v>530705</v>
      </c>
      <c r="K590" t="s">
        <v>10411</v>
      </c>
      <c r="L590">
        <v>7</v>
      </c>
      <c r="M590">
        <v>6</v>
      </c>
      <c r="N590">
        <v>7</v>
      </c>
      <c r="R590" s="1">
        <v>45860</v>
      </c>
      <c r="S590">
        <v>7</v>
      </c>
      <c r="T590" s="317">
        <v>52250</v>
      </c>
      <c r="U590">
        <v>25.7</v>
      </c>
      <c r="V590">
        <v>7</v>
      </c>
      <c r="W590">
        <v>101</v>
      </c>
      <c r="X590" s="317">
        <v>131870</v>
      </c>
    </row>
    <row r="591" spans="1:27">
      <c r="A591">
        <v>590</v>
      </c>
      <c r="B591" t="s">
        <v>229</v>
      </c>
      <c r="C591" t="s">
        <v>230</v>
      </c>
      <c r="D591" t="s">
        <v>37</v>
      </c>
      <c r="E591" t="s">
        <v>140</v>
      </c>
      <c r="F591" s="1">
        <v>45835</v>
      </c>
      <c r="G591">
        <v>6</v>
      </c>
      <c r="H591">
        <v>530180</v>
      </c>
      <c r="I591" t="s">
        <v>10185</v>
      </c>
      <c r="J591">
        <v>50015648</v>
      </c>
      <c r="K591" t="s">
        <v>10340</v>
      </c>
      <c r="L591">
        <v>8</v>
      </c>
      <c r="M591">
        <v>6</v>
      </c>
      <c r="N591">
        <v>8</v>
      </c>
      <c r="O591">
        <v>45901</v>
      </c>
      <c r="R591" s="1">
        <v>45889</v>
      </c>
      <c r="S591">
        <v>8</v>
      </c>
      <c r="T591" s="317">
        <v>40710</v>
      </c>
      <c r="U591">
        <v>25.8</v>
      </c>
      <c r="V591">
        <v>8</v>
      </c>
      <c r="W591">
        <v>40</v>
      </c>
      <c r="X591" s="317">
        <v>86893</v>
      </c>
    </row>
    <row r="592" spans="1:27">
      <c r="A592">
        <v>591</v>
      </c>
      <c r="B592" t="s">
        <v>10781</v>
      </c>
      <c r="C592" t="s">
        <v>10782</v>
      </c>
      <c r="D592" t="s">
        <v>37</v>
      </c>
      <c r="E592" t="s">
        <v>40</v>
      </c>
      <c r="F592" s="1"/>
      <c r="G592" t="s">
        <v>43</v>
      </c>
      <c r="H592">
        <v>530181</v>
      </c>
      <c r="I592" t="s">
        <v>10185</v>
      </c>
      <c r="L592" t="s">
        <v>43</v>
      </c>
      <c r="M592" t="s">
        <v>43</v>
      </c>
      <c r="N592" t="s">
        <v>43</v>
      </c>
      <c r="R592" s="1"/>
      <c r="T592" s="317"/>
      <c r="X592" s="317"/>
      <c r="Y592">
        <v>45839</v>
      </c>
    </row>
    <row r="593" spans="1:27">
      <c r="A593">
        <v>592</v>
      </c>
      <c r="B593" t="s">
        <v>840</v>
      </c>
      <c r="C593" t="s">
        <v>841</v>
      </c>
      <c r="D593" t="s">
        <v>37</v>
      </c>
      <c r="E593" t="s">
        <v>40</v>
      </c>
      <c r="F593" s="1"/>
      <c r="G593" t="s">
        <v>43</v>
      </c>
      <c r="H593">
        <v>530182</v>
      </c>
      <c r="I593" t="s">
        <v>10185</v>
      </c>
      <c r="L593" t="s">
        <v>43</v>
      </c>
      <c r="M593" t="s">
        <v>43</v>
      </c>
      <c r="N593" t="s">
        <v>43</v>
      </c>
      <c r="R593" s="1"/>
      <c r="T593" s="317"/>
      <c r="X593" s="317"/>
      <c r="Y593">
        <v>45839</v>
      </c>
    </row>
    <row r="594" spans="1:27">
      <c r="A594">
        <v>593</v>
      </c>
      <c r="B594" t="s">
        <v>1927</v>
      </c>
      <c r="C594" t="s">
        <v>10783</v>
      </c>
      <c r="D594" t="s">
        <v>37</v>
      </c>
      <c r="E594" t="s">
        <v>87</v>
      </c>
      <c r="F594" s="1">
        <v>45835</v>
      </c>
      <c r="G594">
        <v>6</v>
      </c>
      <c r="H594">
        <v>530183</v>
      </c>
      <c r="I594" t="s">
        <v>10185</v>
      </c>
      <c r="J594">
        <v>50015689</v>
      </c>
      <c r="K594" t="s">
        <v>267</v>
      </c>
      <c r="L594">
        <v>7</v>
      </c>
      <c r="M594">
        <v>6</v>
      </c>
      <c r="N594">
        <v>7</v>
      </c>
      <c r="O594">
        <v>45909</v>
      </c>
      <c r="R594" s="1">
        <v>45860</v>
      </c>
      <c r="S594">
        <v>7</v>
      </c>
      <c r="T594" s="317">
        <v>39210</v>
      </c>
      <c r="U594">
        <v>25.7</v>
      </c>
      <c r="V594">
        <v>7</v>
      </c>
      <c r="W594">
        <v>40</v>
      </c>
      <c r="X594" s="317">
        <v>83687</v>
      </c>
    </row>
    <row r="595" spans="1:27">
      <c r="A595">
        <v>594</v>
      </c>
      <c r="B595" t="s">
        <v>1933</v>
      </c>
      <c r="C595" t="s">
        <v>1934</v>
      </c>
      <c r="D595" t="s">
        <v>37</v>
      </c>
      <c r="E595" t="s">
        <v>108</v>
      </c>
      <c r="F595" s="1">
        <v>45835</v>
      </c>
      <c r="G595">
        <v>6</v>
      </c>
      <c r="H595">
        <v>530184</v>
      </c>
      <c r="I595" t="s">
        <v>10185</v>
      </c>
      <c r="J595">
        <v>50015719</v>
      </c>
      <c r="K595" t="s">
        <v>267</v>
      </c>
      <c r="L595">
        <v>7</v>
      </c>
      <c r="M595">
        <v>6</v>
      </c>
      <c r="N595">
        <v>7</v>
      </c>
      <c r="O595">
        <v>45901</v>
      </c>
      <c r="R595" s="1">
        <v>45860</v>
      </c>
      <c r="S595">
        <v>7</v>
      </c>
      <c r="T595" s="317">
        <v>56870</v>
      </c>
      <c r="U595">
        <v>25.7</v>
      </c>
      <c r="V595">
        <v>7</v>
      </c>
      <c r="W595">
        <v>40</v>
      </c>
      <c r="X595" s="317">
        <v>121443</v>
      </c>
    </row>
    <row r="596" spans="1:27">
      <c r="A596">
        <v>595</v>
      </c>
      <c r="B596" t="s">
        <v>1924</v>
      </c>
      <c r="C596" t="s">
        <v>10784</v>
      </c>
      <c r="D596" t="s">
        <v>37</v>
      </c>
      <c r="E596" t="s">
        <v>108</v>
      </c>
      <c r="F596" s="1">
        <v>45835</v>
      </c>
      <c r="G596">
        <v>6</v>
      </c>
      <c r="H596">
        <v>530185</v>
      </c>
      <c r="I596" t="s">
        <v>10185</v>
      </c>
      <c r="J596">
        <v>50015735</v>
      </c>
      <c r="K596" t="s">
        <v>267</v>
      </c>
      <c r="L596">
        <v>8</v>
      </c>
      <c r="M596">
        <v>6</v>
      </c>
      <c r="N596">
        <v>7</v>
      </c>
      <c r="O596">
        <v>45894</v>
      </c>
      <c r="R596" s="1">
        <v>45891</v>
      </c>
      <c r="S596">
        <v>8</v>
      </c>
      <c r="T596" s="317">
        <v>61485</v>
      </c>
      <c r="U596">
        <v>25.8</v>
      </c>
      <c r="V596">
        <v>8</v>
      </c>
      <c r="W596">
        <v>40</v>
      </c>
      <c r="X596" s="317">
        <v>125502</v>
      </c>
    </row>
    <row r="597" spans="1:27">
      <c r="A597">
        <v>596</v>
      </c>
      <c r="B597" t="s">
        <v>1903</v>
      </c>
      <c r="C597" t="s">
        <v>1904</v>
      </c>
      <c r="D597" t="s">
        <v>37</v>
      </c>
      <c r="E597" t="s">
        <v>72</v>
      </c>
      <c r="F597" s="1">
        <v>45834</v>
      </c>
      <c r="G597">
        <v>6</v>
      </c>
      <c r="H597">
        <v>530186</v>
      </c>
      <c r="I597" t="s">
        <v>10185</v>
      </c>
      <c r="J597">
        <v>50015533</v>
      </c>
      <c r="K597" t="s">
        <v>267</v>
      </c>
      <c r="L597">
        <v>7</v>
      </c>
      <c r="M597">
        <v>6</v>
      </c>
      <c r="N597">
        <v>7</v>
      </c>
      <c r="O597">
        <v>45887</v>
      </c>
      <c r="R597" s="1">
        <v>45860</v>
      </c>
      <c r="S597">
        <v>7</v>
      </c>
      <c r="T597" s="317">
        <v>96930</v>
      </c>
      <c r="U597">
        <v>25.7</v>
      </c>
      <c r="V597">
        <v>7</v>
      </c>
      <c r="W597">
        <v>40</v>
      </c>
      <c r="X597" s="317">
        <v>207101</v>
      </c>
    </row>
    <row r="598" spans="1:27">
      <c r="A598">
        <v>597</v>
      </c>
      <c r="B598" t="s">
        <v>10785</v>
      </c>
      <c r="C598" t="s">
        <v>10786</v>
      </c>
      <c r="D598" t="s">
        <v>37</v>
      </c>
      <c r="E598" t="s">
        <v>40</v>
      </c>
      <c r="F598" s="1">
        <v>45838</v>
      </c>
      <c r="G598">
        <v>6</v>
      </c>
      <c r="H598">
        <v>530187</v>
      </c>
      <c r="I598" t="s">
        <v>10185</v>
      </c>
      <c r="J598">
        <v>530705</v>
      </c>
      <c r="K598" t="s">
        <v>10411</v>
      </c>
      <c r="L598">
        <v>7</v>
      </c>
      <c r="M598">
        <v>6</v>
      </c>
      <c r="N598">
        <v>7</v>
      </c>
      <c r="R598" s="1">
        <v>45860</v>
      </c>
      <c r="S598">
        <v>7</v>
      </c>
      <c r="T598" s="317">
        <v>60450</v>
      </c>
      <c r="U598">
        <v>25.7</v>
      </c>
      <c r="V598">
        <v>7</v>
      </c>
      <c r="W598">
        <v>101</v>
      </c>
      <c r="X598" s="317">
        <v>169024</v>
      </c>
    </row>
    <row r="599" spans="1:27">
      <c r="A599">
        <v>598</v>
      </c>
      <c r="B599" t="s">
        <v>10787</v>
      </c>
      <c r="C599" t="s">
        <v>10788</v>
      </c>
      <c r="D599" t="s">
        <v>37</v>
      </c>
      <c r="E599" t="s">
        <v>72</v>
      </c>
      <c r="F599" s="1">
        <v>45838</v>
      </c>
      <c r="G599">
        <v>6</v>
      </c>
      <c r="H599">
        <v>530188</v>
      </c>
      <c r="I599" t="s">
        <v>10185</v>
      </c>
      <c r="J599">
        <v>530805</v>
      </c>
      <c r="K599" t="s">
        <v>10411</v>
      </c>
      <c r="L599">
        <v>8</v>
      </c>
      <c r="M599">
        <v>7</v>
      </c>
      <c r="N599">
        <v>8</v>
      </c>
      <c r="P599">
        <v>45874</v>
      </c>
      <c r="R599" s="1">
        <v>45889</v>
      </c>
      <c r="S599">
        <v>8</v>
      </c>
      <c r="T599" s="317">
        <v>68640</v>
      </c>
      <c r="U599">
        <v>25.8</v>
      </c>
      <c r="V599">
        <v>8</v>
      </c>
      <c r="W599">
        <v>101</v>
      </c>
      <c r="X599" s="317">
        <v>172322</v>
      </c>
      <c r="Y599">
        <v>46042</v>
      </c>
      <c r="Z599">
        <v>46063</v>
      </c>
      <c r="AA599">
        <v>46065</v>
      </c>
    </row>
    <row r="600" spans="1:27">
      <c r="A600">
        <v>599</v>
      </c>
      <c r="B600" t="s">
        <v>1906</v>
      </c>
      <c r="C600" t="s">
        <v>1907</v>
      </c>
      <c r="D600" t="s">
        <v>37</v>
      </c>
      <c r="E600" t="s">
        <v>146</v>
      </c>
      <c r="F600" s="1">
        <v>45838</v>
      </c>
      <c r="G600">
        <v>6</v>
      </c>
      <c r="H600">
        <v>530189</v>
      </c>
      <c r="I600" t="s">
        <v>10185</v>
      </c>
      <c r="J600">
        <v>50015932</v>
      </c>
      <c r="K600" t="s">
        <v>267</v>
      </c>
      <c r="L600">
        <v>8</v>
      </c>
      <c r="M600">
        <v>6</v>
      </c>
      <c r="N600">
        <v>8</v>
      </c>
      <c r="O600">
        <v>45901</v>
      </c>
      <c r="P600">
        <v>45910</v>
      </c>
      <c r="R600" s="1">
        <v>45891</v>
      </c>
      <c r="S600">
        <v>8</v>
      </c>
      <c r="T600" s="317">
        <v>135880</v>
      </c>
      <c r="U600">
        <v>25.8</v>
      </c>
      <c r="V600">
        <v>8</v>
      </c>
      <c r="W600">
        <v>40</v>
      </c>
      <c r="X600" s="317">
        <v>257773</v>
      </c>
      <c r="Y600">
        <v>46072</v>
      </c>
    </row>
    <row r="601" spans="1:27">
      <c r="A601">
        <v>600</v>
      </c>
      <c r="B601" t="s">
        <v>1990</v>
      </c>
      <c r="C601" t="s">
        <v>10789</v>
      </c>
      <c r="D601" t="s">
        <v>37</v>
      </c>
      <c r="E601" t="s">
        <v>146</v>
      </c>
      <c r="F601" s="1">
        <v>45838</v>
      </c>
      <c r="G601">
        <v>6</v>
      </c>
      <c r="H601">
        <v>530190</v>
      </c>
      <c r="I601" t="s">
        <v>10185</v>
      </c>
      <c r="J601">
        <v>50015972</v>
      </c>
      <c r="K601" t="s">
        <v>267</v>
      </c>
      <c r="L601">
        <v>8</v>
      </c>
      <c r="M601">
        <v>6</v>
      </c>
      <c r="N601">
        <v>8</v>
      </c>
      <c r="O601">
        <v>45910</v>
      </c>
      <c r="R601" s="1">
        <v>45891</v>
      </c>
      <c r="S601">
        <v>8</v>
      </c>
      <c r="T601" s="317">
        <v>58330</v>
      </c>
      <c r="U601">
        <v>25.8</v>
      </c>
      <c r="V601">
        <v>8</v>
      </c>
      <c r="W601">
        <v>40</v>
      </c>
      <c r="X601" s="317">
        <v>122663</v>
      </c>
    </row>
    <row r="602" spans="1:27">
      <c r="A602">
        <v>601</v>
      </c>
      <c r="B602" t="s">
        <v>1976</v>
      </c>
      <c r="C602" t="s">
        <v>10790</v>
      </c>
      <c r="D602" t="s">
        <v>37</v>
      </c>
      <c r="E602" t="s">
        <v>108</v>
      </c>
      <c r="F602" s="1">
        <v>45838</v>
      </c>
      <c r="G602">
        <v>6</v>
      </c>
      <c r="H602">
        <v>530191</v>
      </c>
      <c r="I602" t="s">
        <v>10185</v>
      </c>
      <c r="J602">
        <v>50016084</v>
      </c>
      <c r="K602" t="s">
        <v>6518</v>
      </c>
      <c r="L602">
        <v>8</v>
      </c>
      <c r="M602">
        <v>7</v>
      </c>
      <c r="N602">
        <v>7</v>
      </c>
      <c r="O602">
        <v>45895</v>
      </c>
      <c r="R602" s="1">
        <v>45890</v>
      </c>
      <c r="S602">
        <v>8</v>
      </c>
      <c r="T602" s="317">
        <v>84110</v>
      </c>
      <c r="U602">
        <v>25.8</v>
      </c>
      <c r="V602">
        <v>8</v>
      </c>
      <c r="W602">
        <v>40</v>
      </c>
      <c r="X602" s="317">
        <v>179682</v>
      </c>
    </row>
    <row r="603" spans="1:27">
      <c r="A603">
        <v>602</v>
      </c>
      <c r="B603" t="s">
        <v>1970</v>
      </c>
      <c r="C603" t="s">
        <v>1971</v>
      </c>
      <c r="D603" t="s">
        <v>37</v>
      </c>
      <c r="E603" t="s">
        <v>72</v>
      </c>
      <c r="F603" s="1"/>
      <c r="G603" t="s">
        <v>43</v>
      </c>
      <c r="H603">
        <v>530192</v>
      </c>
      <c r="I603" t="s">
        <v>10185</v>
      </c>
      <c r="L603" t="s">
        <v>43</v>
      </c>
      <c r="M603" t="s">
        <v>43</v>
      </c>
      <c r="N603" t="s">
        <v>43</v>
      </c>
      <c r="R603" s="1"/>
      <c r="T603" s="317"/>
      <c r="X603" s="317"/>
    </row>
    <row r="604" spans="1:27">
      <c r="A604">
        <v>603</v>
      </c>
      <c r="B604" t="s">
        <v>1973</v>
      </c>
      <c r="C604" t="s">
        <v>10791</v>
      </c>
      <c r="D604" t="s">
        <v>37</v>
      </c>
      <c r="E604" t="s">
        <v>108</v>
      </c>
      <c r="F604" s="1">
        <v>45838</v>
      </c>
      <c r="G604">
        <v>6</v>
      </c>
      <c r="H604">
        <v>530193</v>
      </c>
      <c r="I604" t="s">
        <v>10185</v>
      </c>
      <c r="J604">
        <v>50016095</v>
      </c>
      <c r="K604" t="s">
        <v>6518</v>
      </c>
      <c r="L604">
        <v>8</v>
      </c>
      <c r="M604">
        <v>7</v>
      </c>
      <c r="N604">
        <v>8</v>
      </c>
      <c r="O604">
        <v>45894</v>
      </c>
      <c r="P604">
        <v>45908</v>
      </c>
      <c r="R604" s="1">
        <v>45890</v>
      </c>
      <c r="S604">
        <v>8</v>
      </c>
      <c r="T604" s="317">
        <v>114000</v>
      </c>
      <c r="U604">
        <v>25.8</v>
      </c>
      <c r="V604">
        <v>8</v>
      </c>
      <c r="W604">
        <v>40</v>
      </c>
      <c r="X604" s="317">
        <v>206255</v>
      </c>
    </row>
    <row r="605" spans="1:27">
      <c r="A605">
        <v>604</v>
      </c>
      <c r="B605" t="s">
        <v>1999</v>
      </c>
      <c r="C605" t="s">
        <v>10792</v>
      </c>
      <c r="D605" t="s">
        <v>37</v>
      </c>
      <c r="E605" t="s">
        <v>92</v>
      </c>
      <c r="F605" s="1"/>
      <c r="G605" t="s">
        <v>43</v>
      </c>
      <c r="H605">
        <v>530194</v>
      </c>
      <c r="I605" t="s">
        <v>10185</v>
      </c>
      <c r="L605" t="s">
        <v>43</v>
      </c>
      <c r="M605" t="s">
        <v>43</v>
      </c>
      <c r="N605" t="s">
        <v>43</v>
      </c>
      <c r="R605" s="1"/>
      <c r="T605" s="317"/>
      <c r="X605" s="317"/>
    </row>
    <row r="606" spans="1:27">
      <c r="A606">
        <v>605</v>
      </c>
      <c r="B606" t="s">
        <v>1930</v>
      </c>
      <c r="C606" t="s">
        <v>1931</v>
      </c>
      <c r="D606" t="s">
        <v>37</v>
      </c>
      <c r="E606" t="s">
        <v>140</v>
      </c>
      <c r="F606" s="1">
        <v>45839</v>
      </c>
      <c r="G606">
        <v>7</v>
      </c>
      <c r="H606">
        <v>530195</v>
      </c>
      <c r="I606" t="s">
        <v>10185</v>
      </c>
      <c r="J606">
        <v>50016131</v>
      </c>
      <c r="K606" t="s">
        <v>267</v>
      </c>
      <c r="L606">
        <v>8</v>
      </c>
      <c r="M606">
        <v>7</v>
      </c>
      <c r="N606">
        <v>8</v>
      </c>
      <c r="O606">
        <v>45925</v>
      </c>
      <c r="R606" s="1">
        <v>45891</v>
      </c>
      <c r="S606">
        <v>8</v>
      </c>
      <c r="T606" s="317">
        <v>51790</v>
      </c>
      <c r="U606">
        <v>25.8</v>
      </c>
      <c r="V606">
        <v>8</v>
      </c>
      <c r="W606">
        <v>40</v>
      </c>
      <c r="X606" s="317">
        <v>110581</v>
      </c>
    </row>
    <row r="607" spans="1:27">
      <c r="A607">
        <v>606</v>
      </c>
      <c r="B607" t="s">
        <v>10793</v>
      </c>
      <c r="C607" t="s">
        <v>10794</v>
      </c>
      <c r="D607" t="s">
        <v>37</v>
      </c>
      <c r="E607" t="s">
        <v>140</v>
      </c>
      <c r="F607" s="1"/>
      <c r="G607" t="s">
        <v>43</v>
      </c>
      <c r="H607">
        <v>530196</v>
      </c>
      <c r="I607" t="s">
        <v>10185</v>
      </c>
      <c r="L607" t="s">
        <v>43</v>
      </c>
      <c r="M607" t="s">
        <v>43</v>
      </c>
      <c r="N607" t="s">
        <v>43</v>
      </c>
      <c r="R607" s="1"/>
      <c r="T607" s="317"/>
      <c r="X607" s="317"/>
    </row>
    <row r="608" spans="1:27">
      <c r="A608">
        <v>607</v>
      </c>
      <c r="B608" t="s">
        <v>2013</v>
      </c>
      <c r="C608" t="s">
        <v>2014</v>
      </c>
      <c r="D608" t="s">
        <v>37</v>
      </c>
      <c r="E608" t="s">
        <v>108</v>
      </c>
      <c r="F608" s="1">
        <v>45839</v>
      </c>
      <c r="G608">
        <v>7</v>
      </c>
      <c r="H608">
        <v>530197</v>
      </c>
      <c r="I608" t="s">
        <v>10185</v>
      </c>
      <c r="J608">
        <v>50016233</v>
      </c>
      <c r="K608" t="s">
        <v>6518</v>
      </c>
      <c r="L608">
        <v>8</v>
      </c>
      <c r="M608">
        <v>7</v>
      </c>
      <c r="N608">
        <v>8</v>
      </c>
      <c r="R608" s="1">
        <v>45890</v>
      </c>
      <c r="S608">
        <v>8</v>
      </c>
      <c r="T608" s="317">
        <v>56750</v>
      </c>
      <c r="U608">
        <v>25.8</v>
      </c>
      <c r="V608">
        <v>8</v>
      </c>
      <c r="W608">
        <v>40</v>
      </c>
      <c r="X608" s="317">
        <v>121181</v>
      </c>
    </row>
    <row r="609" spans="1:27">
      <c r="A609">
        <v>608</v>
      </c>
      <c r="B609" t="s">
        <v>10795</v>
      </c>
      <c r="C609" t="s">
        <v>10796</v>
      </c>
      <c r="D609" t="s">
        <v>37</v>
      </c>
      <c r="E609" t="s">
        <v>60</v>
      </c>
      <c r="F609" s="1"/>
      <c r="G609" t="s">
        <v>43</v>
      </c>
      <c r="H609">
        <v>530198</v>
      </c>
      <c r="I609" t="s">
        <v>10185</v>
      </c>
      <c r="L609" t="s">
        <v>43</v>
      </c>
      <c r="M609" t="s">
        <v>43</v>
      </c>
      <c r="N609" t="s">
        <v>43</v>
      </c>
      <c r="R609" s="1"/>
      <c r="T609" s="317"/>
      <c r="X609" s="317"/>
      <c r="Y609">
        <v>45887</v>
      </c>
      <c r="Z609">
        <v>46036</v>
      </c>
      <c r="AA609">
        <v>46038</v>
      </c>
    </row>
    <row r="610" spans="1:27">
      <c r="A610">
        <v>609</v>
      </c>
      <c r="B610" t="s">
        <v>10797</v>
      </c>
      <c r="C610" t="s">
        <v>10798</v>
      </c>
      <c r="D610" t="s">
        <v>37</v>
      </c>
      <c r="E610" t="s">
        <v>60</v>
      </c>
      <c r="F610" s="1"/>
      <c r="G610" t="s">
        <v>43</v>
      </c>
      <c r="H610">
        <v>530199</v>
      </c>
      <c r="I610" t="s">
        <v>10185</v>
      </c>
      <c r="L610" t="s">
        <v>43</v>
      </c>
      <c r="M610" t="s">
        <v>43</v>
      </c>
      <c r="N610" t="s">
        <v>43</v>
      </c>
      <c r="R610" s="1"/>
      <c r="T610" s="317"/>
      <c r="X610" s="317"/>
      <c r="Y610">
        <v>45887</v>
      </c>
      <c r="Z610">
        <v>46036</v>
      </c>
      <c r="AA610">
        <v>46038</v>
      </c>
    </row>
    <row r="611" spans="1:27">
      <c r="A611">
        <v>610</v>
      </c>
      <c r="B611" t="s">
        <v>2025</v>
      </c>
      <c r="C611" t="s">
        <v>2023</v>
      </c>
      <c r="D611" t="s">
        <v>37</v>
      </c>
      <c r="E611" t="s">
        <v>92</v>
      </c>
      <c r="F611" s="1"/>
      <c r="G611" t="s">
        <v>43</v>
      </c>
      <c r="H611">
        <v>530200</v>
      </c>
      <c r="I611" t="s">
        <v>10185</v>
      </c>
      <c r="L611" t="s">
        <v>43</v>
      </c>
      <c r="M611" t="s">
        <v>43</v>
      </c>
      <c r="N611" t="s">
        <v>43</v>
      </c>
      <c r="R611" s="1"/>
      <c r="T611" s="317"/>
      <c r="X611" s="317"/>
      <c r="Z611">
        <v>45849</v>
      </c>
      <c r="AA611">
        <v>45854</v>
      </c>
    </row>
    <row r="612" spans="1:27">
      <c r="A612">
        <v>611</v>
      </c>
      <c r="B612" t="s">
        <v>2022</v>
      </c>
      <c r="C612" t="s">
        <v>2023</v>
      </c>
      <c r="D612" t="s">
        <v>37</v>
      </c>
      <c r="E612" t="s">
        <v>92</v>
      </c>
      <c r="F612" s="1"/>
      <c r="G612" t="s">
        <v>43</v>
      </c>
      <c r="H612">
        <v>530201</v>
      </c>
      <c r="I612" t="s">
        <v>10185</v>
      </c>
      <c r="L612" t="s">
        <v>43</v>
      </c>
      <c r="M612" t="s">
        <v>43</v>
      </c>
      <c r="N612" t="s">
        <v>43</v>
      </c>
      <c r="R612" s="1"/>
      <c r="T612" s="317"/>
      <c r="X612" s="317"/>
      <c r="Z612">
        <v>45849</v>
      </c>
      <c r="AA612">
        <v>45854</v>
      </c>
    </row>
    <row r="613" spans="1:27">
      <c r="A613">
        <v>612</v>
      </c>
      <c r="B613" t="s">
        <v>2005</v>
      </c>
      <c r="C613" t="s">
        <v>3835</v>
      </c>
      <c r="D613" t="s">
        <v>37</v>
      </c>
      <c r="E613" t="s">
        <v>40</v>
      </c>
      <c r="F613" s="1">
        <v>45839</v>
      </c>
      <c r="G613">
        <v>7</v>
      </c>
      <c r="H613">
        <v>530202</v>
      </c>
      <c r="I613" t="s">
        <v>10185</v>
      </c>
      <c r="J613">
        <v>50016308</v>
      </c>
      <c r="K613" t="s">
        <v>10340</v>
      </c>
      <c r="L613">
        <v>7</v>
      </c>
      <c r="M613">
        <v>7</v>
      </c>
      <c r="N613">
        <v>7</v>
      </c>
      <c r="O613">
        <v>45875</v>
      </c>
      <c r="R613" s="1">
        <v>45860</v>
      </c>
      <c r="S613">
        <v>7</v>
      </c>
      <c r="T613" s="317">
        <v>44290</v>
      </c>
      <c r="U613">
        <v>25.7</v>
      </c>
      <c r="V613">
        <v>7</v>
      </c>
      <c r="W613">
        <v>40</v>
      </c>
      <c r="X613" s="317">
        <v>94550</v>
      </c>
    </row>
    <row r="614" spans="1:27">
      <c r="A614">
        <v>613</v>
      </c>
      <c r="B614" t="s">
        <v>2027</v>
      </c>
      <c r="C614" t="s">
        <v>2028</v>
      </c>
      <c r="D614" t="s">
        <v>37</v>
      </c>
      <c r="E614" t="s">
        <v>140</v>
      </c>
      <c r="F614" s="1"/>
      <c r="G614" t="s">
        <v>43</v>
      </c>
      <c r="H614">
        <v>530203</v>
      </c>
      <c r="I614" t="s">
        <v>10185</v>
      </c>
      <c r="L614" t="s">
        <v>43</v>
      </c>
      <c r="M614" t="s">
        <v>43</v>
      </c>
      <c r="N614" t="s">
        <v>43</v>
      </c>
      <c r="R614" s="1"/>
      <c r="T614" s="317"/>
      <c r="X614" s="317"/>
    </row>
    <row r="615" spans="1:27">
      <c r="A615">
        <v>614</v>
      </c>
      <c r="B615" t="s">
        <v>1985</v>
      </c>
      <c r="C615" t="s">
        <v>10799</v>
      </c>
      <c r="D615" t="s">
        <v>37</v>
      </c>
      <c r="E615" t="s">
        <v>40</v>
      </c>
      <c r="F615" s="1">
        <v>45839</v>
      </c>
      <c r="G615">
        <v>7</v>
      </c>
      <c r="H615">
        <v>530204</v>
      </c>
      <c r="I615" t="s">
        <v>10185</v>
      </c>
      <c r="J615">
        <v>50016370</v>
      </c>
      <c r="K615" t="s">
        <v>6518</v>
      </c>
      <c r="L615">
        <v>8</v>
      </c>
      <c r="M615">
        <v>7</v>
      </c>
      <c r="N615">
        <v>7</v>
      </c>
      <c r="P615">
        <v>45873</v>
      </c>
      <c r="R615" s="1">
        <v>45890</v>
      </c>
      <c r="S615">
        <v>8</v>
      </c>
      <c r="T615" s="317">
        <v>101870</v>
      </c>
      <c r="U615">
        <v>25.8</v>
      </c>
      <c r="V615">
        <v>8</v>
      </c>
      <c r="W615">
        <v>40</v>
      </c>
      <c r="X615" s="317">
        <v>231838</v>
      </c>
    </row>
    <row r="616" spans="1:27">
      <c r="A616">
        <v>615</v>
      </c>
      <c r="B616" t="s">
        <v>1979</v>
      </c>
      <c r="C616" t="s">
        <v>1980</v>
      </c>
      <c r="D616" t="s">
        <v>37</v>
      </c>
      <c r="E616" t="s">
        <v>40</v>
      </c>
      <c r="F616" s="1">
        <v>45839</v>
      </c>
      <c r="G616">
        <v>7</v>
      </c>
      <c r="H616">
        <v>530205</v>
      </c>
      <c r="I616" t="s">
        <v>10185</v>
      </c>
      <c r="J616">
        <v>50016349</v>
      </c>
      <c r="K616" t="s">
        <v>6518</v>
      </c>
      <c r="L616">
        <v>9</v>
      </c>
      <c r="M616">
        <v>7</v>
      </c>
      <c r="N616">
        <v>9</v>
      </c>
      <c r="P616">
        <v>45936</v>
      </c>
      <c r="R616" s="1">
        <v>45926</v>
      </c>
      <c r="S616">
        <v>9</v>
      </c>
      <c r="T616" s="317">
        <v>100000</v>
      </c>
      <c r="U616">
        <v>25.9</v>
      </c>
      <c r="V616">
        <v>9</v>
      </c>
      <c r="W616">
        <v>40</v>
      </c>
      <c r="X616" s="317">
        <v>192639</v>
      </c>
    </row>
    <row r="617" spans="1:27">
      <c r="A617">
        <v>616</v>
      </c>
      <c r="B617" t="s">
        <v>1982</v>
      </c>
      <c r="C617" t="s">
        <v>1983</v>
      </c>
      <c r="D617" t="s">
        <v>37</v>
      </c>
      <c r="E617" t="s">
        <v>40</v>
      </c>
      <c r="F617" s="1">
        <v>45839</v>
      </c>
      <c r="G617">
        <v>7</v>
      </c>
      <c r="H617">
        <v>530206</v>
      </c>
      <c r="I617" t="s">
        <v>10185</v>
      </c>
      <c r="J617">
        <v>50016366</v>
      </c>
      <c r="K617" t="s">
        <v>6518</v>
      </c>
      <c r="L617">
        <v>8</v>
      </c>
      <c r="M617">
        <v>7</v>
      </c>
      <c r="N617">
        <v>7</v>
      </c>
      <c r="R617" s="1">
        <v>45890</v>
      </c>
      <c r="S617">
        <v>8</v>
      </c>
      <c r="T617" s="317">
        <v>48790</v>
      </c>
      <c r="U617">
        <v>25.8</v>
      </c>
      <c r="V617">
        <v>8</v>
      </c>
      <c r="W617">
        <v>40</v>
      </c>
      <c r="X617" s="317">
        <v>104169</v>
      </c>
    </row>
    <row r="618" spans="1:27">
      <c r="A618">
        <v>617</v>
      </c>
      <c r="B618" t="s">
        <v>10800</v>
      </c>
      <c r="C618" t="s">
        <v>10801</v>
      </c>
      <c r="D618" t="s">
        <v>37</v>
      </c>
      <c r="E618" t="s">
        <v>1423</v>
      </c>
      <c r="F618" s="1">
        <v>45839</v>
      </c>
      <c r="G618">
        <v>7</v>
      </c>
      <c r="H618">
        <v>530207</v>
      </c>
      <c r="I618" t="s">
        <v>10185</v>
      </c>
      <c r="J618">
        <v>530705</v>
      </c>
      <c r="K618" t="s">
        <v>10411</v>
      </c>
      <c r="L618">
        <v>7</v>
      </c>
      <c r="M618">
        <v>7</v>
      </c>
      <c r="N618">
        <v>7</v>
      </c>
      <c r="R618" s="1">
        <v>45860</v>
      </c>
      <c r="S618">
        <v>7</v>
      </c>
      <c r="T618" s="317">
        <v>51210</v>
      </c>
      <c r="U618">
        <v>25.7</v>
      </c>
      <c r="V618">
        <v>7</v>
      </c>
      <c r="W618">
        <v>101</v>
      </c>
      <c r="X618" s="317">
        <v>129240</v>
      </c>
    </row>
    <row r="619" spans="1:27">
      <c r="A619">
        <v>618</v>
      </c>
      <c r="B619" t="s">
        <v>10802</v>
      </c>
      <c r="C619" t="s">
        <v>3045</v>
      </c>
      <c r="D619" t="s">
        <v>37</v>
      </c>
      <c r="E619" t="s">
        <v>146</v>
      </c>
      <c r="F619" s="1">
        <v>45839</v>
      </c>
      <c r="G619">
        <v>7</v>
      </c>
      <c r="H619">
        <v>530208</v>
      </c>
      <c r="I619" t="s">
        <v>10185</v>
      </c>
      <c r="J619">
        <v>530705</v>
      </c>
      <c r="K619" t="s">
        <v>10411</v>
      </c>
      <c r="L619">
        <v>7</v>
      </c>
      <c r="M619">
        <v>7</v>
      </c>
      <c r="N619">
        <v>7</v>
      </c>
      <c r="R619" s="1">
        <v>45860</v>
      </c>
      <c r="S619">
        <v>7</v>
      </c>
      <c r="T619" s="317">
        <v>53870</v>
      </c>
      <c r="U619">
        <v>25.7</v>
      </c>
      <c r="V619">
        <v>7</v>
      </c>
      <c r="W619">
        <v>101</v>
      </c>
      <c r="X619" s="317">
        <v>135970</v>
      </c>
    </row>
    <row r="620" spans="1:27">
      <c r="A620">
        <v>619</v>
      </c>
      <c r="B620" t="s">
        <v>10803</v>
      </c>
      <c r="C620" t="s">
        <v>10804</v>
      </c>
      <c r="D620" t="s">
        <v>37</v>
      </c>
      <c r="E620" t="s">
        <v>108</v>
      </c>
      <c r="F620" s="1">
        <v>45839</v>
      </c>
      <c r="G620">
        <v>7</v>
      </c>
      <c r="H620">
        <v>530209</v>
      </c>
      <c r="I620" t="s">
        <v>10185</v>
      </c>
      <c r="J620">
        <v>530705</v>
      </c>
      <c r="K620" t="s">
        <v>10411</v>
      </c>
      <c r="L620">
        <v>7</v>
      </c>
      <c r="M620">
        <v>7</v>
      </c>
      <c r="N620">
        <v>7</v>
      </c>
      <c r="R620" s="1">
        <v>45860</v>
      </c>
      <c r="S620">
        <v>7</v>
      </c>
      <c r="T620" s="317">
        <v>43250</v>
      </c>
      <c r="U620">
        <v>25.7</v>
      </c>
      <c r="V620">
        <v>7</v>
      </c>
      <c r="W620">
        <v>101</v>
      </c>
      <c r="X620" s="317">
        <v>109130</v>
      </c>
    </row>
    <row r="621" spans="1:27">
      <c r="A621">
        <v>620</v>
      </c>
      <c r="B621" t="s">
        <v>2039</v>
      </c>
      <c r="C621" t="s">
        <v>10805</v>
      </c>
      <c r="D621" t="s">
        <v>37</v>
      </c>
      <c r="E621" t="s">
        <v>108</v>
      </c>
      <c r="F621" s="1"/>
      <c r="G621" t="s">
        <v>43</v>
      </c>
      <c r="H621">
        <v>530210</v>
      </c>
      <c r="I621" t="s">
        <v>10185</v>
      </c>
      <c r="L621" t="s">
        <v>43</v>
      </c>
      <c r="M621" t="s">
        <v>43</v>
      </c>
      <c r="N621" t="s">
        <v>43</v>
      </c>
      <c r="R621" s="1"/>
      <c r="T621" s="317"/>
      <c r="X621" s="317"/>
    </row>
    <row r="622" spans="1:27">
      <c r="A622">
        <v>621</v>
      </c>
      <c r="B622" t="s">
        <v>10806</v>
      </c>
      <c r="C622" t="s">
        <v>10807</v>
      </c>
      <c r="D622" t="s">
        <v>37</v>
      </c>
      <c r="E622" t="s">
        <v>140</v>
      </c>
      <c r="F622" s="1"/>
      <c r="G622" t="s">
        <v>43</v>
      </c>
      <c r="H622">
        <v>530211</v>
      </c>
      <c r="I622" t="s">
        <v>10185</v>
      </c>
      <c r="L622" t="s">
        <v>43</v>
      </c>
      <c r="M622" t="s">
        <v>43</v>
      </c>
      <c r="N622" t="s">
        <v>43</v>
      </c>
      <c r="R622" s="1"/>
      <c r="T622" s="317"/>
      <c r="X622" s="317"/>
    </row>
    <row r="623" spans="1:27">
      <c r="A623">
        <v>622</v>
      </c>
      <c r="B623" t="s">
        <v>2042</v>
      </c>
      <c r="C623" t="s">
        <v>2043</v>
      </c>
      <c r="D623" t="s">
        <v>37</v>
      </c>
      <c r="E623" t="s">
        <v>92</v>
      </c>
      <c r="F623" s="1"/>
      <c r="G623" t="s">
        <v>43</v>
      </c>
      <c r="H623">
        <v>530212</v>
      </c>
      <c r="I623" t="s">
        <v>10185</v>
      </c>
      <c r="L623" t="s">
        <v>43</v>
      </c>
      <c r="M623" t="s">
        <v>43</v>
      </c>
      <c r="N623" t="s">
        <v>43</v>
      </c>
      <c r="R623" s="1"/>
      <c r="T623" s="317"/>
      <c r="X623" s="317"/>
      <c r="Z623">
        <v>45861</v>
      </c>
      <c r="AA623">
        <v>45862</v>
      </c>
    </row>
    <row r="624" spans="1:27">
      <c r="A624">
        <v>623</v>
      </c>
      <c r="B624" t="s">
        <v>2045</v>
      </c>
      <c r="C624" t="s">
        <v>10808</v>
      </c>
      <c r="D624" t="s">
        <v>37</v>
      </c>
      <c r="E624" t="s">
        <v>140</v>
      </c>
      <c r="F624" s="1"/>
      <c r="G624" t="s">
        <v>43</v>
      </c>
      <c r="H624">
        <v>530213</v>
      </c>
      <c r="I624" t="s">
        <v>10185</v>
      </c>
      <c r="L624" t="s">
        <v>43</v>
      </c>
      <c r="M624" t="s">
        <v>43</v>
      </c>
      <c r="N624" t="s">
        <v>43</v>
      </c>
      <c r="R624" s="1"/>
      <c r="T624" s="317"/>
      <c r="X624" s="317"/>
    </row>
    <row r="625" spans="1:27">
      <c r="A625">
        <v>624</v>
      </c>
      <c r="B625" t="s">
        <v>10809</v>
      </c>
      <c r="C625" t="s">
        <v>10810</v>
      </c>
      <c r="D625" t="s">
        <v>37</v>
      </c>
      <c r="E625" t="s">
        <v>140</v>
      </c>
      <c r="F625" s="1">
        <v>45840</v>
      </c>
      <c r="G625">
        <v>7</v>
      </c>
      <c r="H625">
        <v>530214</v>
      </c>
      <c r="I625" t="s">
        <v>10185</v>
      </c>
      <c r="J625">
        <v>530705</v>
      </c>
      <c r="K625" t="s">
        <v>10411</v>
      </c>
      <c r="L625">
        <v>7</v>
      </c>
      <c r="M625">
        <v>7</v>
      </c>
      <c r="N625">
        <v>7</v>
      </c>
      <c r="R625" s="1">
        <v>45860</v>
      </c>
      <c r="S625">
        <v>7</v>
      </c>
      <c r="T625" s="317">
        <v>40250</v>
      </c>
      <c r="U625">
        <v>25.7</v>
      </c>
      <c r="V625">
        <v>7</v>
      </c>
      <c r="W625">
        <v>101</v>
      </c>
      <c r="X625" s="317">
        <v>101550</v>
      </c>
    </row>
    <row r="626" spans="1:27">
      <c r="A626">
        <v>625</v>
      </c>
      <c r="B626" t="s">
        <v>2066</v>
      </c>
      <c r="C626" t="s">
        <v>10811</v>
      </c>
      <c r="D626" t="s">
        <v>37</v>
      </c>
      <c r="E626" t="s">
        <v>108</v>
      </c>
      <c r="F626" s="1">
        <v>45841</v>
      </c>
      <c r="G626">
        <v>7</v>
      </c>
      <c r="H626">
        <v>530215</v>
      </c>
      <c r="I626" t="s">
        <v>10185</v>
      </c>
      <c r="J626">
        <v>50016868</v>
      </c>
      <c r="K626" t="s">
        <v>267</v>
      </c>
      <c r="L626">
        <v>7</v>
      </c>
      <c r="M626">
        <v>7</v>
      </c>
      <c r="N626">
        <v>7</v>
      </c>
      <c r="O626">
        <v>45921</v>
      </c>
      <c r="R626" s="1">
        <v>45860</v>
      </c>
      <c r="S626">
        <v>7</v>
      </c>
      <c r="T626" s="317">
        <v>41290</v>
      </c>
      <c r="U626">
        <v>25.7</v>
      </c>
      <c r="V626">
        <v>7</v>
      </c>
      <c r="W626">
        <v>40</v>
      </c>
      <c r="X626" s="317">
        <v>88137</v>
      </c>
    </row>
    <row r="627" spans="1:27">
      <c r="A627">
        <v>626</v>
      </c>
      <c r="B627" t="s">
        <v>2105</v>
      </c>
      <c r="C627" t="s">
        <v>10812</v>
      </c>
      <c r="D627" t="s">
        <v>37</v>
      </c>
      <c r="E627" t="s">
        <v>92</v>
      </c>
      <c r="F627" s="1"/>
      <c r="G627" t="s">
        <v>43</v>
      </c>
      <c r="H627">
        <v>530216</v>
      </c>
      <c r="I627" t="s">
        <v>10185</v>
      </c>
      <c r="L627" t="s">
        <v>43</v>
      </c>
      <c r="M627" t="s">
        <v>43</v>
      </c>
      <c r="N627" t="s">
        <v>43</v>
      </c>
      <c r="R627" s="1"/>
      <c r="T627" s="317"/>
      <c r="X627" s="317"/>
      <c r="Z627">
        <v>45910</v>
      </c>
      <c r="AA627">
        <v>45911</v>
      </c>
    </row>
    <row r="628" spans="1:27">
      <c r="A628">
        <v>627</v>
      </c>
      <c r="B628" t="s">
        <v>2073</v>
      </c>
      <c r="C628" t="s">
        <v>10813</v>
      </c>
      <c r="D628" t="s">
        <v>37</v>
      </c>
      <c r="E628" t="s">
        <v>140</v>
      </c>
      <c r="F628" s="1">
        <v>45841</v>
      </c>
      <c r="G628">
        <v>7</v>
      </c>
      <c r="H628">
        <v>530217</v>
      </c>
      <c r="I628" t="s">
        <v>10185</v>
      </c>
      <c r="J628">
        <v>50016904</v>
      </c>
      <c r="K628" t="s">
        <v>267</v>
      </c>
      <c r="L628">
        <v>9</v>
      </c>
      <c r="M628">
        <v>7</v>
      </c>
      <c r="N628">
        <v>9</v>
      </c>
      <c r="O628">
        <v>45952</v>
      </c>
      <c r="R628" s="1">
        <v>45922</v>
      </c>
      <c r="S628">
        <v>9</v>
      </c>
      <c r="T628" s="317">
        <v>51210</v>
      </c>
      <c r="U628">
        <v>25.9</v>
      </c>
      <c r="V628">
        <v>9</v>
      </c>
      <c r="W628">
        <v>40</v>
      </c>
      <c r="X628" s="317">
        <v>109337</v>
      </c>
    </row>
    <row r="629" spans="1:27">
      <c r="A629">
        <v>628</v>
      </c>
      <c r="B629" t="s">
        <v>10814</v>
      </c>
      <c r="C629" t="s">
        <v>10815</v>
      </c>
      <c r="D629" t="s">
        <v>37</v>
      </c>
      <c r="E629" t="s">
        <v>1423</v>
      </c>
      <c r="F629" s="1"/>
      <c r="G629" t="s">
        <v>43</v>
      </c>
      <c r="H629">
        <v>530218</v>
      </c>
      <c r="I629" t="s">
        <v>10185</v>
      </c>
      <c r="L629" t="s">
        <v>43</v>
      </c>
      <c r="M629" t="s">
        <v>43</v>
      </c>
      <c r="N629" t="s">
        <v>43</v>
      </c>
      <c r="R629" s="1"/>
      <c r="T629" s="317"/>
      <c r="X629" s="317"/>
    </row>
    <row r="630" spans="1:27">
      <c r="A630">
        <v>629</v>
      </c>
      <c r="B630" t="s">
        <v>10816</v>
      </c>
      <c r="C630" t="s">
        <v>10817</v>
      </c>
      <c r="D630" t="s">
        <v>37</v>
      </c>
      <c r="E630" t="s">
        <v>636</v>
      </c>
      <c r="F630" s="1"/>
      <c r="G630" t="s">
        <v>43</v>
      </c>
      <c r="H630">
        <v>530219</v>
      </c>
      <c r="I630" t="s">
        <v>10185</v>
      </c>
      <c r="L630" t="s">
        <v>43</v>
      </c>
      <c r="M630" t="s">
        <v>43</v>
      </c>
      <c r="N630" t="s">
        <v>43</v>
      </c>
      <c r="R630" s="1"/>
      <c r="T630" s="317"/>
      <c r="X630" s="317"/>
    </row>
    <row r="631" spans="1:27">
      <c r="A631">
        <v>630</v>
      </c>
      <c r="B631" t="s">
        <v>10818</v>
      </c>
      <c r="C631" t="s">
        <v>10819</v>
      </c>
      <c r="D631" t="s">
        <v>37</v>
      </c>
      <c r="E631" t="s">
        <v>636</v>
      </c>
      <c r="F631" s="1"/>
      <c r="G631" t="s">
        <v>43</v>
      </c>
      <c r="H631">
        <v>530220</v>
      </c>
      <c r="I631" t="s">
        <v>10185</v>
      </c>
      <c r="L631" t="s">
        <v>43</v>
      </c>
      <c r="M631" t="s">
        <v>43</v>
      </c>
      <c r="N631" t="s">
        <v>43</v>
      </c>
      <c r="R631" s="1"/>
      <c r="T631" s="317"/>
      <c r="X631" s="317"/>
    </row>
    <row r="632" spans="1:27">
      <c r="A632">
        <v>631</v>
      </c>
      <c r="B632" t="s">
        <v>10820</v>
      </c>
      <c r="C632" t="s">
        <v>10821</v>
      </c>
      <c r="D632" t="s">
        <v>37</v>
      </c>
      <c r="E632" t="s">
        <v>636</v>
      </c>
      <c r="F632" s="1"/>
      <c r="G632" t="s">
        <v>43</v>
      </c>
      <c r="H632">
        <v>530221</v>
      </c>
      <c r="I632" t="s">
        <v>10185</v>
      </c>
      <c r="L632" t="s">
        <v>43</v>
      </c>
      <c r="M632" t="s">
        <v>43</v>
      </c>
      <c r="N632" t="s">
        <v>43</v>
      </c>
      <c r="R632" s="1"/>
      <c r="T632" s="317"/>
      <c r="X632" s="317"/>
    </row>
    <row r="633" spans="1:27">
      <c r="A633">
        <v>632</v>
      </c>
      <c r="B633" t="s">
        <v>10822</v>
      </c>
      <c r="C633" t="s">
        <v>10823</v>
      </c>
      <c r="D633" t="s">
        <v>37</v>
      </c>
      <c r="E633" t="s">
        <v>636</v>
      </c>
      <c r="F633" s="1"/>
      <c r="G633" t="s">
        <v>43</v>
      </c>
      <c r="H633">
        <v>530222</v>
      </c>
      <c r="I633" t="s">
        <v>10185</v>
      </c>
      <c r="L633" t="s">
        <v>43</v>
      </c>
      <c r="M633" t="s">
        <v>43</v>
      </c>
      <c r="N633" t="s">
        <v>43</v>
      </c>
      <c r="R633" s="1"/>
      <c r="T633" s="317"/>
      <c r="X633" s="317"/>
    </row>
    <row r="634" spans="1:27">
      <c r="A634">
        <v>633</v>
      </c>
      <c r="B634" t="s">
        <v>10824</v>
      </c>
      <c r="C634" t="s">
        <v>10825</v>
      </c>
      <c r="D634" t="s">
        <v>37</v>
      </c>
      <c r="E634" t="s">
        <v>636</v>
      </c>
      <c r="F634" s="1"/>
      <c r="G634" t="s">
        <v>43</v>
      </c>
      <c r="H634">
        <v>530223</v>
      </c>
      <c r="I634" t="s">
        <v>10185</v>
      </c>
      <c r="L634" t="s">
        <v>43</v>
      </c>
      <c r="M634" t="s">
        <v>43</v>
      </c>
      <c r="N634" t="s">
        <v>43</v>
      </c>
      <c r="R634" s="1"/>
      <c r="T634" s="317"/>
      <c r="X634" s="317"/>
    </row>
    <row r="635" spans="1:27">
      <c r="A635">
        <v>634</v>
      </c>
      <c r="B635" t="s">
        <v>10826</v>
      </c>
      <c r="C635" t="s">
        <v>10827</v>
      </c>
      <c r="D635" t="s">
        <v>37</v>
      </c>
      <c r="E635" t="s">
        <v>636</v>
      </c>
      <c r="F635" s="1"/>
      <c r="G635" t="s">
        <v>43</v>
      </c>
      <c r="H635">
        <v>530224</v>
      </c>
      <c r="I635" t="s">
        <v>10185</v>
      </c>
      <c r="L635" t="s">
        <v>43</v>
      </c>
      <c r="M635" t="s">
        <v>43</v>
      </c>
      <c r="N635" t="s">
        <v>43</v>
      </c>
      <c r="R635" s="1"/>
      <c r="T635" s="317"/>
      <c r="X635" s="317"/>
    </row>
    <row r="636" spans="1:27">
      <c r="A636">
        <v>635</v>
      </c>
      <c r="B636" t="s">
        <v>10828</v>
      </c>
      <c r="C636" t="s">
        <v>10829</v>
      </c>
      <c r="D636" t="s">
        <v>37</v>
      </c>
      <c r="E636" t="s">
        <v>108</v>
      </c>
      <c r="F636" s="1">
        <v>45841</v>
      </c>
      <c r="G636">
        <v>7</v>
      </c>
      <c r="H636">
        <v>530225</v>
      </c>
      <c r="I636" t="s">
        <v>10185</v>
      </c>
      <c r="J636">
        <v>530705</v>
      </c>
      <c r="K636" t="s">
        <v>10411</v>
      </c>
      <c r="L636">
        <v>7</v>
      </c>
      <c r="M636">
        <v>7</v>
      </c>
      <c r="N636">
        <v>7</v>
      </c>
      <c r="P636">
        <v>45849</v>
      </c>
      <c r="R636" s="1">
        <v>45950</v>
      </c>
      <c r="S636">
        <v>10</v>
      </c>
      <c r="T636" s="317">
        <v>43110</v>
      </c>
      <c r="U636">
        <v>25.7</v>
      </c>
      <c r="V636">
        <v>7</v>
      </c>
      <c r="W636">
        <v>101</v>
      </c>
      <c r="X636" s="317">
        <v>241470</v>
      </c>
      <c r="Y636">
        <v>45912</v>
      </c>
      <c r="Z636">
        <v>45950</v>
      </c>
      <c r="AA636">
        <v>45958</v>
      </c>
    </row>
    <row r="637" spans="1:27">
      <c r="A637">
        <v>636</v>
      </c>
      <c r="B637" t="s">
        <v>10830</v>
      </c>
      <c r="C637" t="s">
        <v>10831</v>
      </c>
      <c r="D637" t="s">
        <v>37</v>
      </c>
      <c r="E637" t="s">
        <v>72</v>
      </c>
      <c r="F637" s="1">
        <v>45841</v>
      </c>
      <c r="G637">
        <v>7</v>
      </c>
      <c r="H637">
        <v>530226</v>
      </c>
      <c r="I637" t="s">
        <v>10185</v>
      </c>
      <c r="J637">
        <v>530710</v>
      </c>
      <c r="K637" t="s">
        <v>10411</v>
      </c>
      <c r="L637">
        <v>7</v>
      </c>
      <c r="M637">
        <v>7</v>
      </c>
      <c r="N637">
        <v>7</v>
      </c>
      <c r="Q637" t="s">
        <v>10832</v>
      </c>
      <c r="R637" s="1">
        <v>45860</v>
      </c>
      <c r="S637">
        <v>7</v>
      </c>
      <c r="T637" s="317">
        <v>50640</v>
      </c>
      <c r="U637">
        <v>25.7</v>
      </c>
      <c r="V637">
        <v>7</v>
      </c>
      <c r="W637">
        <v>101</v>
      </c>
      <c r="X637" s="317">
        <v>126842</v>
      </c>
    </row>
    <row r="638" spans="1:27">
      <c r="A638">
        <v>637</v>
      </c>
      <c r="B638" t="s">
        <v>10833</v>
      </c>
      <c r="C638" t="s">
        <v>10834</v>
      </c>
      <c r="D638" t="s">
        <v>37</v>
      </c>
      <c r="E638" t="s">
        <v>87</v>
      </c>
      <c r="F638" s="1"/>
      <c r="G638" t="s">
        <v>43</v>
      </c>
      <c r="H638">
        <v>530227</v>
      </c>
      <c r="I638" t="s">
        <v>10185</v>
      </c>
      <c r="L638" t="s">
        <v>43</v>
      </c>
      <c r="M638" t="s">
        <v>43</v>
      </c>
      <c r="N638" t="s">
        <v>43</v>
      </c>
      <c r="R638" s="1"/>
      <c r="T638" s="317"/>
      <c r="X638" s="317"/>
    </row>
    <row r="639" spans="1:27">
      <c r="A639">
        <v>638</v>
      </c>
      <c r="B639" t="s">
        <v>10835</v>
      </c>
      <c r="C639" t="s">
        <v>10836</v>
      </c>
      <c r="D639" t="s">
        <v>37</v>
      </c>
      <c r="E639" t="s">
        <v>636</v>
      </c>
      <c r="F639" s="1"/>
      <c r="G639" t="s">
        <v>43</v>
      </c>
      <c r="H639">
        <v>530228</v>
      </c>
      <c r="I639" t="s">
        <v>10185</v>
      </c>
      <c r="L639" t="s">
        <v>43</v>
      </c>
      <c r="M639" t="s">
        <v>43</v>
      </c>
      <c r="N639" t="s">
        <v>43</v>
      </c>
      <c r="R639" s="1"/>
      <c r="T639" s="317"/>
      <c r="X639" s="317"/>
    </row>
    <row r="640" spans="1:27">
      <c r="A640">
        <v>639</v>
      </c>
      <c r="B640" t="s">
        <v>10837</v>
      </c>
      <c r="C640" t="s">
        <v>10838</v>
      </c>
      <c r="D640" t="s">
        <v>37</v>
      </c>
      <c r="E640" t="s">
        <v>636</v>
      </c>
      <c r="F640" s="1"/>
      <c r="G640" t="s">
        <v>43</v>
      </c>
      <c r="H640">
        <v>530229</v>
      </c>
      <c r="I640" t="s">
        <v>10185</v>
      </c>
      <c r="L640" t="s">
        <v>43</v>
      </c>
      <c r="M640" t="s">
        <v>43</v>
      </c>
      <c r="N640" t="s">
        <v>43</v>
      </c>
      <c r="R640" s="1"/>
      <c r="T640" s="317"/>
      <c r="X640" s="317"/>
    </row>
    <row r="641" spans="1:27">
      <c r="A641">
        <v>640</v>
      </c>
      <c r="B641" t="s">
        <v>10839</v>
      </c>
      <c r="C641" t="s">
        <v>10840</v>
      </c>
      <c r="D641" t="s">
        <v>37</v>
      </c>
      <c r="E641" t="s">
        <v>636</v>
      </c>
      <c r="F641" s="1"/>
      <c r="G641" t="s">
        <v>43</v>
      </c>
      <c r="H641">
        <v>530230</v>
      </c>
      <c r="I641" t="s">
        <v>10185</v>
      </c>
      <c r="L641" t="s">
        <v>43</v>
      </c>
      <c r="M641" t="s">
        <v>43</v>
      </c>
      <c r="N641" t="s">
        <v>43</v>
      </c>
      <c r="R641" s="1"/>
      <c r="T641" s="317"/>
      <c r="X641" s="317"/>
    </row>
    <row r="642" spans="1:27">
      <c r="A642">
        <v>641</v>
      </c>
      <c r="B642" t="s">
        <v>2069</v>
      </c>
      <c r="C642" t="s">
        <v>2070</v>
      </c>
      <c r="D642" t="s">
        <v>37</v>
      </c>
      <c r="E642" t="s">
        <v>87</v>
      </c>
      <c r="F642" s="1">
        <v>45842</v>
      </c>
      <c r="G642">
        <v>7</v>
      </c>
      <c r="H642">
        <v>530231</v>
      </c>
      <c r="I642" t="s">
        <v>10185</v>
      </c>
      <c r="J642">
        <v>50016901</v>
      </c>
      <c r="K642" t="s">
        <v>267</v>
      </c>
      <c r="L642">
        <v>7</v>
      </c>
      <c r="M642">
        <v>7</v>
      </c>
      <c r="N642">
        <v>7</v>
      </c>
      <c r="O642">
        <v>45908</v>
      </c>
      <c r="R642" s="1">
        <v>45860</v>
      </c>
      <c r="S642">
        <v>7</v>
      </c>
      <c r="T642" s="317">
        <v>32750</v>
      </c>
      <c r="U642">
        <v>25.7</v>
      </c>
      <c r="V642">
        <v>7</v>
      </c>
      <c r="W642">
        <v>40</v>
      </c>
      <c r="X642" s="317">
        <v>69880</v>
      </c>
    </row>
    <row r="643" spans="1:27">
      <c r="A643">
        <v>642</v>
      </c>
      <c r="B643" t="s">
        <v>2089</v>
      </c>
      <c r="C643" t="s">
        <v>10841</v>
      </c>
      <c r="D643" t="s">
        <v>37</v>
      </c>
      <c r="E643" t="s">
        <v>140</v>
      </c>
      <c r="F643" s="1">
        <v>45842</v>
      </c>
      <c r="G643">
        <v>7</v>
      </c>
      <c r="H643">
        <v>530232</v>
      </c>
      <c r="I643" t="s">
        <v>10185</v>
      </c>
      <c r="J643">
        <v>50016992</v>
      </c>
      <c r="K643" t="s">
        <v>10340</v>
      </c>
      <c r="L643">
        <v>8</v>
      </c>
      <c r="M643">
        <v>7</v>
      </c>
      <c r="N643">
        <v>8</v>
      </c>
      <c r="O643">
        <v>45901</v>
      </c>
      <c r="R643" s="1">
        <v>45889</v>
      </c>
      <c r="S643">
        <v>8</v>
      </c>
      <c r="T643" s="317">
        <v>40710</v>
      </c>
      <c r="U643">
        <v>25.8</v>
      </c>
      <c r="V643">
        <v>8</v>
      </c>
      <c r="W643">
        <v>40</v>
      </c>
      <c r="X643" s="317">
        <v>86893</v>
      </c>
    </row>
    <row r="644" spans="1:27">
      <c r="A644">
        <v>643</v>
      </c>
      <c r="B644" t="s">
        <v>2109</v>
      </c>
      <c r="C644" t="s">
        <v>2110</v>
      </c>
      <c r="D644" t="s">
        <v>37</v>
      </c>
      <c r="E644" t="s">
        <v>92</v>
      </c>
      <c r="F644" s="1"/>
      <c r="G644" t="s">
        <v>43</v>
      </c>
      <c r="H644">
        <v>530233</v>
      </c>
      <c r="I644" t="s">
        <v>10185</v>
      </c>
      <c r="L644" t="s">
        <v>43</v>
      </c>
      <c r="M644" t="s">
        <v>43</v>
      </c>
      <c r="N644" t="s">
        <v>43</v>
      </c>
      <c r="R644" s="1"/>
      <c r="T644" s="317"/>
      <c r="X644" s="317"/>
      <c r="Z644">
        <v>45925</v>
      </c>
      <c r="AA644">
        <v>45929</v>
      </c>
    </row>
    <row r="645" spans="1:27">
      <c r="A645">
        <v>644</v>
      </c>
      <c r="B645" t="s">
        <v>1679</v>
      </c>
      <c r="C645" t="s">
        <v>10791</v>
      </c>
      <c r="D645" t="s">
        <v>37</v>
      </c>
      <c r="E645" t="s">
        <v>108</v>
      </c>
      <c r="F645" s="1">
        <v>45845</v>
      </c>
      <c r="G645">
        <v>7</v>
      </c>
      <c r="H645">
        <v>530234</v>
      </c>
      <c r="I645" t="s">
        <v>10185</v>
      </c>
      <c r="J645">
        <v>530708</v>
      </c>
      <c r="K645" t="s">
        <v>10411</v>
      </c>
      <c r="L645">
        <v>7</v>
      </c>
      <c r="M645">
        <v>7</v>
      </c>
      <c r="N645">
        <v>7</v>
      </c>
      <c r="R645" s="1">
        <v>45860</v>
      </c>
      <c r="S645">
        <v>7</v>
      </c>
      <c r="T645" s="317">
        <v>68750</v>
      </c>
      <c r="U645">
        <v>25.7</v>
      </c>
      <c r="V645">
        <v>7</v>
      </c>
      <c r="W645">
        <v>101</v>
      </c>
      <c r="X645" s="317">
        <v>173560</v>
      </c>
    </row>
    <row r="646" spans="1:27">
      <c r="A646">
        <v>645</v>
      </c>
      <c r="B646" t="s">
        <v>2076</v>
      </c>
      <c r="C646" t="s">
        <v>2077</v>
      </c>
      <c r="D646" t="s">
        <v>37</v>
      </c>
      <c r="E646" t="s">
        <v>40</v>
      </c>
      <c r="F646" s="1">
        <v>45845</v>
      </c>
      <c r="G646">
        <v>7</v>
      </c>
      <c r="H646">
        <v>530235</v>
      </c>
      <c r="I646" t="s">
        <v>10185</v>
      </c>
      <c r="J646">
        <v>50017192</v>
      </c>
      <c r="K646" t="s">
        <v>10340</v>
      </c>
      <c r="L646">
        <v>8</v>
      </c>
      <c r="M646">
        <v>7</v>
      </c>
      <c r="N646">
        <v>7</v>
      </c>
      <c r="O646">
        <v>45887</v>
      </c>
      <c r="R646" s="1">
        <v>45889</v>
      </c>
      <c r="S646">
        <v>8</v>
      </c>
      <c r="T646" s="317">
        <v>54450</v>
      </c>
      <c r="U646">
        <v>25.8</v>
      </c>
      <c r="V646">
        <v>8</v>
      </c>
      <c r="W646">
        <v>40</v>
      </c>
      <c r="X646" s="317">
        <v>116275</v>
      </c>
    </row>
    <row r="647" spans="1:27">
      <c r="A647">
        <v>646</v>
      </c>
      <c r="B647" t="s">
        <v>2082</v>
      </c>
      <c r="C647" t="s">
        <v>10842</v>
      </c>
      <c r="D647" t="s">
        <v>37</v>
      </c>
      <c r="E647" t="s">
        <v>40</v>
      </c>
      <c r="F647" s="1">
        <v>45845</v>
      </c>
      <c r="G647">
        <v>7</v>
      </c>
      <c r="H647">
        <v>530236</v>
      </c>
      <c r="I647" t="s">
        <v>10185</v>
      </c>
      <c r="J647">
        <v>50017195</v>
      </c>
      <c r="K647" t="s">
        <v>10340</v>
      </c>
      <c r="L647">
        <v>8</v>
      </c>
      <c r="M647">
        <v>7</v>
      </c>
      <c r="N647">
        <v>8</v>
      </c>
      <c r="O647">
        <v>45901</v>
      </c>
      <c r="R647" s="1">
        <v>45889</v>
      </c>
      <c r="S647">
        <v>8</v>
      </c>
      <c r="T647" s="317">
        <v>48330</v>
      </c>
      <c r="U647">
        <v>25.8</v>
      </c>
      <c r="V647">
        <v>8</v>
      </c>
      <c r="W647">
        <v>40</v>
      </c>
      <c r="X647" s="317">
        <v>103187</v>
      </c>
    </row>
    <row r="648" spans="1:27">
      <c r="A648">
        <v>647</v>
      </c>
      <c r="B648" t="s">
        <v>2079</v>
      </c>
      <c r="C648" t="s">
        <v>10843</v>
      </c>
      <c r="D648" t="s">
        <v>37</v>
      </c>
      <c r="E648" t="s">
        <v>40</v>
      </c>
      <c r="F648" s="1">
        <v>45845</v>
      </c>
      <c r="G648">
        <v>7</v>
      </c>
      <c r="H648">
        <v>530237</v>
      </c>
      <c r="I648" t="s">
        <v>10185</v>
      </c>
      <c r="J648">
        <v>50017197</v>
      </c>
      <c r="K648" t="s">
        <v>10340</v>
      </c>
      <c r="L648">
        <v>8</v>
      </c>
      <c r="M648">
        <v>7</v>
      </c>
      <c r="N648">
        <v>8</v>
      </c>
      <c r="O648">
        <v>45901</v>
      </c>
      <c r="R648" s="1">
        <v>45889</v>
      </c>
      <c r="S648">
        <v>8</v>
      </c>
      <c r="T648" s="317">
        <v>44290</v>
      </c>
      <c r="U648">
        <v>25.8</v>
      </c>
      <c r="V648">
        <v>8</v>
      </c>
      <c r="W648">
        <v>40</v>
      </c>
      <c r="X648" s="317">
        <v>94550</v>
      </c>
    </row>
    <row r="649" spans="1:27">
      <c r="A649">
        <v>648</v>
      </c>
      <c r="B649" t="s">
        <v>10844</v>
      </c>
      <c r="C649" t="s">
        <v>10845</v>
      </c>
      <c r="D649" t="s">
        <v>37</v>
      </c>
      <c r="E649" t="s">
        <v>636</v>
      </c>
      <c r="F649" s="1"/>
      <c r="G649" t="s">
        <v>43</v>
      </c>
      <c r="H649">
        <v>530238</v>
      </c>
      <c r="I649" t="s">
        <v>10185</v>
      </c>
      <c r="L649" t="s">
        <v>43</v>
      </c>
      <c r="M649" t="s">
        <v>43</v>
      </c>
      <c r="N649" t="s">
        <v>43</v>
      </c>
      <c r="R649" s="1"/>
      <c r="T649" s="317"/>
      <c r="X649" s="317"/>
    </row>
    <row r="650" spans="1:27">
      <c r="A650">
        <v>649</v>
      </c>
      <c r="B650" t="s">
        <v>10846</v>
      </c>
      <c r="C650" t="s">
        <v>10847</v>
      </c>
      <c r="D650" t="s">
        <v>37</v>
      </c>
      <c r="E650" t="s">
        <v>636</v>
      </c>
      <c r="F650" s="1"/>
      <c r="G650" t="s">
        <v>43</v>
      </c>
      <c r="H650">
        <v>530239</v>
      </c>
      <c r="I650" t="s">
        <v>10185</v>
      </c>
      <c r="L650" t="s">
        <v>43</v>
      </c>
      <c r="M650" t="s">
        <v>43</v>
      </c>
      <c r="N650" t="s">
        <v>43</v>
      </c>
      <c r="R650" s="1">
        <v>45925</v>
      </c>
      <c r="S650">
        <v>9</v>
      </c>
      <c r="T650" s="317">
        <v>30640</v>
      </c>
      <c r="X650" s="317"/>
    </row>
    <row r="651" spans="1:27">
      <c r="A651">
        <v>650</v>
      </c>
      <c r="B651" t="s">
        <v>2121</v>
      </c>
      <c r="C651" t="s">
        <v>2122</v>
      </c>
      <c r="D651" t="s">
        <v>37</v>
      </c>
      <c r="E651" t="s">
        <v>140</v>
      </c>
      <c r="F651" s="1"/>
      <c r="G651" t="s">
        <v>43</v>
      </c>
      <c r="H651">
        <v>530240</v>
      </c>
      <c r="I651" t="s">
        <v>10185</v>
      </c>
      <c r="L651" t="s">
        <v>43</v>
      </c>
      <c r="M651" t="s">
        <v>43</v>
      </c>
      <c r="N651" t="s">
        <v>43</v>
      </c>
      <c r="R651" s="1"/>
      <c r="T651" s="317"/>
      <c r="X651" s="317"/>
    </row>
    <row r="652" spans="1:27">
      <c r="A652">
        <v>651</v>
      </c>
      <c r="B652" t="s">
        <v>2099</v>
      </c>
      <c r="C652" t="s">
        <v>2100</v>
      </c>
      <c r="D652" t="s">
        <v>37</v>
      </c>
      <c r="E652" t="s">
        <v>108</v>
      </c>
      <c r="F652" s="1">
        <v>45846</v>
      </c>
      <c r="G652">
        <v>7</v>
      </c>
      <c r="H652">
        <v>530241</v>
      </c>
      <c r="I652" t="s">
        <v>10185</v>
      </c>
      <c r="J652">
        <v>50017298</v>
      </c>
      <c r="K652" t="s">
        <v>6518</v>
      </c>
      <c r="L652">
        <v>10</v>
      </c>
      <c r="M652">
        <v>7</v>
      </c>
      <c r="N652">
        <v>10</v>
      </c>
      <c r="O652">
        <v>45989</v>
      </c>
      <c r="P652">
        <v>45954</v>
      </c>
      <c r="R652" s="1"/>
      <c r="T652" s="317"/>
      <c r="U652">
        <v>25.1</v>
      </c>
      <c r="V652">
        <v>10</v>
      </c>
      <c r="W652">
        <v>40</v>
      </c>
      <c r="X652" s="317">
        <v>292768</v>
      </c>
    </row>
    <row r="653" spans="1:27">
      <c r="A653">
        <v>652</v>
      </c>
      <c r="B653" t="s">
        <v>2112</v>
      </c>
      <c r="C653" t="s">
        <v>10848</v>
      </c>
      <c r="D653" t="s">
        <v>37</v>
      </c>
      <c r="E653" t="s">
        <v>123</v>
      </c>
      <c r="F653" s="1">
        <v>45846</v>
      </c>
      <c r="G653">
        <v>7</v>
      </c>
      <c r="H653">
        <v>530242</v>
      </c>
      <c r="I653" t="s">
        <v>10185</v>
      </c>
      <c r="J653">
        <v>50017308</v>
      </c>
      <c r="K653" t="s">
        <v>6518</v>
      </c>
      <c r="L653">
        <v>9</v>
      </c>
      <c r="M653">
        <v>7</v>
      </c>
      <c r="N653">
        <v>9</v>
      </c>
      <c r="O653">
        <v>45950</v>
      </c>
      <c r="P653">
        <v>45936</v>
      </c>
      <c r="R653" s="1">
        <v>45926</v>
      </c>
      <c r="S653">
        <v>9</v>
      </c>
      <c r="T653" s="317">
        <v>108060</v>
      </c>
      <c r="U653">
        <v>25.9</v>
      </c>
      <c r="V653">
        <v>9</v>
      </c>
      <c r="W653">
        <v>40</v>
      </c>
      <c r="X653" s="317">
        <v>236013</v>
      </c>
    </row>
    <row r="654" spans="1:27">
      <c r="A654">
        <v>653</v>
      </c>
      <c r="B654" t="s">
        <v>2033</v>
      </c>
      <c r="C654" t="s">
        <v>10849</v>
      </c>
      <c r="D654" t="s">
        <v>37</v>
      </c>
      <c r="E654" t="s">
        <v>40</v>
      </c>
      <c r="F654" s="1"/>
      <c r="G654" t="s">
        <v>43</v>
      </c>
      <c r="H654">
        <v>530243</v>
      </c>
      <c r="I654" t="s">
        <v>10185</v>
      </c>
      <c r="L654" t="s">
        <v>43</v>
      </c>
      <c r="M654" t="s">
        <v>43</v>
      </c>
      <c r="N654" t="s">
        <v>43</v>
      </c>
      <c r="R654" s="1"/>
      <c r="T654" s="317"/>
      <c r="X654" s="317"/>
    </row>
    <row r="655" spans="1:27">
      <c r="A655">
        <v>654</v>
      </c>
      <c r="B655" t="s">
        <v>10850</v>
      </c>
      <c r="C655" t="s">
        <v>10851</v>
      </c>
      <c r="D655" t="s">
        <v>37</v>
      </c>
      <c r="E655" t="s">
        <v>636</v>
      </c>
      <c r="F655" s="1">
        <v>45845</v>
      </c>
      <c r="G655">
        <v>7</v>
      </c>
      <c r="H655">
        <v>530244</v>
      </c>
      <c r="I655" t="s">
        <v>10185</v>
      </c>
      <c r="J655">
        <v>530805</v>
      </c>
      <c r="K655" t="s">
        <v>10411</v>
      </c>
      <c r="L655">
        <v>8</v>
      </c>
      <c r="M655">
        <v>7</v>
      </c>
      <c r="N655">
        <v>7</v>
      </c>
      <c r="P655">
        <v>45869</v>
      </c>
      <c r="R655" s="1">
        <v>45889</v>
      </c>
      <c r="S655">
        <v>8</v>
      </c>
      <c r="T655" s="317">
        <v>61215</v>
      </c>
      <c r="U655">
        <v>25.8</v>
      </c>
      <c r="V655">
        <v>8</v>
      </c>
      <c r="W655">
        <v>101</v>
      </c>
      <c r="X655" s="317">
        <v>167391</v>
      </c>
    </row>
    <row r="656" spans="1:27">
      <c r="A656">
        <v>655</v>
      </c>
      <c r="B656" t="s">
        <v>10852</v>
      </c>
      <c r="C656" t="s">
        <v>10853</v>
      </c>
      <c r="D656" t="s">
        <v>37</v>
      </c>
      <c r="E656" t="s">
        <v>108</v>
      </c>
      <c r="F656" s="1">
        <v>45846</v>
      </c>
      <c r="G656">
        <v>7</v>
      </c>
      <c r="H656">
        <v>530245</v>
      </c>
      <c r="I656" t="s">
        <v>10185</v>
      </c>
      <c r="J656">
        <v>530710</v>
      </c>
      <c r="K656" t="s">
        <v>10411</v>
      </c>
      <c r="L656">
        <v>7</v>
      </c>
      <c r="M656">
        <v>7</v>
      </c>
      <c r="N656">
        <v>7</v>
      </c>
      <c r="Q656" t="s">
        <v>10832</v>
      </c>
      <c r="R656" s="1">
        <v>45860</v>
      </c>
      <c r="S656">
        <v>7</v>
      </c>
      <c r="T656" s="317">
        <v>52950</v>
      </c>
      <c r="U656">
        <v>25.7</v>
      </c>
      <c r="V656">
        <v>7</v>
      </c>
      <c r="W656">
        <v>101</v>
      </c>
      <c r="X656" s="317">
        <v>133650</v>
      </c>
    </row>
    <row r="657" spans="1:28">
      <c r="A657">
        <v>656</v>
      </c>
      <c r="B657" t="s">
        <v>10854</v>
      </c>
      <c r="C657" t="s">
        <v>10855</v>
      </c>
      <c r="D657" t="s">
        <v>37</v>
      </c>
      <c r="E657" t="s">
        <v>123</v>
      </c>
      <c r="F657" s="1">
        <v>45846</v>
      </c>
      <c r="G657">
        <v>7</v>
      </c>
      <c r="H657">
        <v>530246</v>
      </c>
      <c r="I657" t="s">
        <v>10185</v>
      </c>
      <c r="J657">
        <v>530710</v>
      </c>
      <c r="K657" t="s">
        <v>10411</v>
      </c>
      <c r="L657">
        <v>7</v>
      </c>
      <c r="M657">
        <v>7</v>
      </c>
      <c r="N657">
        <v>7</v>
      </c>
      <c r="Q657" t="s">
        <v>10832</v>
      </c>
      <c r="R657" s="1">
        <v>45860</v>
      </c>
      <c r="S657">
        <v>7</v>
      </c>
      <c r="T657" s="317">
        <v>37710</v>
      </c>
      <c r="U657">
        <v>25.7</v>
      </c>
      <c r="V657">
        <v>7</v>
      </c>
      <c r="W657">
        <v>101</v>
      </c>
      <c r="X657" s="317">
        <v>95130</v>
      </c>
    </row>
    <row r="658" spans="1:28">
      <c r="A658">
        <v>657</v>
      </c>
      <c r="B658" t="s">
        <v>2266</v>
      </c>
      <c r="C658" t="s">
        <v>10856</v>
      </c>
      <c r="D658" t="s">
        <v>37</v>
      </c>
      <c r="E658" t="s">
        <v>108</v>
      </c>
      <c r="F658" s="1"/>
      <c r="G658" t="s">
        <v>43</v>
      </c>
      <c r="H658">
        <v>530247</v>
      </c>
      <c r="I658" t="s">
        <v>10185</v>
      </c>
      <c r="L658" t="s">
        <v>43</v>
      </c>
      <c r="M658" t="s">
        <v>43</v>
      </c>
      <c r="N658" t="s">
        <v>43</v>
      </c>
      <c r="R658" s="1"/>
      <c r="T658" s="317"/>
      <c r="X658" s="317"/>
      <c r="Y658">
        <v>45856</v>
      </c>
      <c r="AB658" t="s">
        <v>10857</v>
      </c>
    </row>
    <row r="659" spans="1:28">
      <c r="A659">
        <v>658</v>
      </c>
      <c r="B659" t="s">
        <v>1152</v>
      </c>
      <c r="C659" t="s">
        <v>10858</v>
      </c>
      <c r="D659" t="s">
        <v>37</v>
      </c>
      <c r="E659" t="s">
        <v>108</v>
      </c>
      <c r="F659" s="1"/>
      <c r="G659" t="s">
        <v>43</v>
      </c>
      <c r="H659">
        <v>530248</v>
      </c>
      <c r="I659" t="s">
        <v>10185</v>
      </c>
      <c r="L659" t="s">
        <v>43</v>
      </c>
      <c r="M659" t="s">
        <v>43</v>
      </c>
      <c r="N659" t="s">
        <v>43</v>
      </c>
      <c r="R659" s="1"/>
      <c r="T659" s="317"/>
      <c r="X659" s="317"/>
    </row>
    <row r="660" spans="1:28">
      <c r="A660">
        <v>659</v>
      </c>
      <c r="B660" t="s">
        <v>10859</v>
      </c>
      <c r="C660" t="s">
        <v>10860</v>
      </c>
      <c r="D660" t="s">
        <v>37</v>
      </c>
      <c r="E660" t="s">
        <v>123</v>
      </c>
      <c r="F660" s="1">
        <v>45847</v>
      </c>
      <c r="G660">
        <v>7</v>
      </c>
      <c r="H660">
        <v>530249</v>
      </c>
      <c r="I660" t="s">
        <v>10185</v>
      </c>
      <c r="J660">
        <v>530710</v>
      </c>
      <c r="K660" t="s">
        <v>10411</v>
      </c>
      <c r="L660">
        <v>7</v>
      </c>
      <c r="M660">
        <v>7</v>
      </c>
      <c r="N660">
        <v>7</v>
      </c>
      <c r="Q660" t="s">
        <v>10832</v>
      </c>
      <c r="R660" s="1">
        <v>45860</v>
      </c>
      <c r="S660">
        <v>7</v>
      </c>
      <c r="T660" s="317">
        <v>43710</v>
      </c>
      <c r="U660">
        <v>25.7</v>
      </c>
      <c r="V660">
        <v>7</v>
      </c>
      <c r="W660">
        <v>101</v>
      </c>
      <c r="X660" s="317">
        <v>110290</v>
      </c>
    </row>
    <row r="661" spans="1:28">
      <c r="A661">
        <v>660</v>
      </c>
      <c r="B661" t="s">
        <v>10861</v>
      </c>
      <c r="C661" t="s">
        <v>10862</v>
      </c>
      <c r="D661" t="s">
        <v>37</v>
      </c>
      <c r="E661" t="s">
        <v>60</v>
      </c>
      <c r="F661" s="1">
        <v>45847</v>
      </c>
      <c r="G661">
        <v>7</v>
      </c>
      <c r="H661">
        <v>530250</v>
      </c>
      <c r="I661" t="s">
        <v>10185</v>
      </c>
      <c r="J661">
        <v>530710</v>
      </c>
      <c r="K661" t="s">
        <v>10411</v>
      </c>
      <c r="L661">
        <v>7</v>
      </c>
      <c r="M661">
        <v>7</v>
      </c>
      <c r="N661">
        <v>7</v>
      </c>
      <c r="P661">
        <v>45856</v>
      </c>
      <c r="Q661" t="s">
        <v>10832</v>
      </c>
      <c r="R661" s="1">
        <v>45860</v>
      </c>
      <c r="S661">
        <v>7</v>
      </c>
      <c r="T661" s="317">
        <v>60520</v>
      </c>
      <c r="U661">
        <v>25.7</v>
      </c>
      <c r="V661">
        <v>7</v>
      </c>
      <c r="W661">
        <v>101</v>
      </c>
      <c r="X661" s="317">
        <v>154064</v>
      </c>
      <c r="Z661">
        <v>45980</v>
      </c>
      <c r="AA661">
        <v>46028</v>
      </c>
    </row>
    <row r="662" spans="1:28">
      <c r="A662">
        <v>661</v>
      </c>
      <c r="B662" t="s">
        <v>2321</v>
      </c>
      <c r="C662" t="s">
        <v>2322</v>
      </c>
      <c r="D662" t="s">
        <v>37</v>
      </c>
      <c r="E662" t="s">
        <v>108</v>
      </c>
      <c r="F662" s="1">
        <v>45847</v>
      </c>
      <c r="G662">
        <v>7</v>
      </c>
      <c r="H662">
        <v>530251</v>
      </c>
      <c r="I662" t="s">
        <v>10185</v>
      </c>
      <c r="J662">
        <v>530805</v>
      </c>
      <c r="K662" t="s">
        <v>10411</v>
      </c>
      <c r="L662">
        <v>8</v>
      </c>
      <c r="M662">
        <v>7</v>
      </c>
      <c r="N662">
        <v>7</v>
      </c>
      <c r="R662" s="1">
        <v>45889</v>
      </c>
      <c r="S662">
        <v>8</v>
      </c>
      <c r="T662" s="317">
        <v>52950</v>
      </c>
      <c r="U662">
        <v>25.8</v>
      </c>
      <c r="V662">
        <v>8</v>
      </c>
      <c r="W662">
        <v>101</v>
      </c>
      <c r="X662" s="317">
        <v>133650</v>
      </c>
    </row>
    <row r="663" spans="1:28">
      <c r="A663">
        <v>662</v>
      </c>
      <c r="B663" t="s">
        <v>2157</v>
      </c>
      <c r="C663" t="s">
        <v>5372</v>
      </c>
      <c r="D663" t="s">
        <v>37</v>
      </c>
      <c r="E663" t="s">
        <v>108</v>
      </c>
      <c r="F663" s="1">
        <v>45848</v>
      </c>
      <c r="G663">
        <v>7</v>
      </c>
      <c r="H663">
        <v>530252</v>
      </c>
      <c r="I663" t="s">
        <v>10185</v>
      </c>
      <c r="J663">
        <v>50018096</v>
      </c>
      <c r="K663" t="s">
        <v>6518</v>
      </c>
      <c r="L663">
        <v>9</v>
      </c>
      <c r="M663">
        <v>7</v>
      </c>
      <c r="N663">
        <v>9</v>
      </c>
      <c r="O663">
        <v>45962</v>
      </c>
      <c r="R663" s="1">
        <v>45926</v>
      </c>
      <c r="S663">
        <v>9</v>
      </c>
      <c r="T663" s="317">
        <v>70370</v>
      </c>
      <c r="U663">
        <v>25.9</v>
      </c>
      <c r="V663">
        <v>9</v>
      </c>
      <c r="W663">
        <v>40</v>
      </c>
      <c r="X663" s="317">
        <v>150300</v>
      </c>
    </row>
    <row r="664" spans="1:28">
      <c r="A664">
        <v>663</v>
      </c>
      <c r="B664" t="s">
        <v>2154</v>
      </c>
      <c r="C664" t="s">
        <v>2155</v>
      </c>
      <c r="D664" t="s">
        <v>37</v>
      </c>
      <c r="E664" t="s">
        <v>108</v>
      </c>
      <c r="F664" s="1">
        <v>45848</v>
      </c>
      <c r="G664">
        <v>7</v>
      </c>
      <c r="H664">
        <v>530253</v>
      </c>
      <c r="I664" t="s">
        <v>10185</v>
      </c>
      <c r="J664">
        <v>50018101</v>
      </c>
      <c r="K664" t="s">
        <v>6518</v>
      </c>
      <c r="L664">
        <v>8</v>
      </c>
      <c r="M664">
        <v>7</v>
      </c>
      <c r="N664">
        <v>8</v>
      </c>
      <c r="O664">
        <v>45894</v>
      </c>
      <c r="P664">
        <v>45908</v>
      </c>
      <c r="R664" s="1">
        <v>45890</v>
      </c>
      <c r="S664">
        <v>8</v>
      </c>
      <c r="T664" s="317">
        <v>82000</v>
      </c>
      <c r="U664">
        <v>25.8</v>
      </c>
      <c r="V664">
        <v>8</v>
      </c>
      <c r="W664">
        <v>40</v>
      </c>
      <c r="X664" s="317">
        <v>153864</v>
      </c>
    </row>
    <row r="665" spans="1:28">
      <c r="A665">
        <v>664</v>
      </c>
      <c r="B665" t="s">
        <v>2131</v>
      </c>
      <c r="C665" t="s">
        <v>3077</v>
      </c>
      <c r="D665" t="s">
        <v>37</v>
      </c>
      <c r="E665" t="s">
        <v>87</v>
      </c>
      <c r="F665" s="1">
        <v>45848</v>
      </c>
      <c r="G665">
        <v>7</v>
      </c>
      <c r="H665">
        <v>530254</v>
      </c>
      <c r="I665" t="s">
        <v>10185</v>
      </c>
      <c r="J665">
        <v>50017685</v>
      </c>
      <c r="K665" t="s">
        <v>267</v>
      </c>
      <c r="L665">
        <v>9</v>
      </c>
      <c r="M665">
        <v>7</v>
      </c>
      <c r="N665">
        <v>9</v>
      </c>
      <c r="O665">
        <v>45981</v>
      </c>
      <c r="R665" s="1">
        <v>45922</v>
      </c>
      <c r="S665">
        <v>9</v>
      </c>
      <c r="T665" s="317">
        <v>36210</v>
      </c>
      <c r="U665">
        <v>25.9</v>
      </c>
      <c r="V665">
        <v>9</v>
      </c>
      <c r="W665">
        <v>40</v>
      </c>
      <c r="X665" s="317">
        <v>77274</v>
      </c>
    </row>
    <row r="666" spans="1:28">
      <c r="A666">
        <v>665</v>
      </c>
      <c r="B666" t="s">
        <v>2170</v>
      </c>
      <c r="C666" t="s">
        <v>10863</v>
      </c>
      <c r="D666" t="s">
        <v>37</v>
      </c>
      <c r="E666" t="s">
        <v>1685</v>
      </c>
      <c r="F666" s="1"/>
      <c r="G666" t="s">
        <v>43</v>
      </c>
      <c r="H666">
        <v>530255</v>
      </c>
      <c r="I666" t="s">
        <v>10185</v>
      </c>
      <c r="L666" t="s">
        <v>43</v>
      </c>
      <c r="M666" t="s">
        <v>43</v>
      </c>
      <c r="N666" t="s">
        <v>43</v>
      </c>
      <c r="R666" s="1"/>
      <c r="T666" s="317"/>
      <c r="X666" s="317"/>
      <c r="Y666">
        <v>45887</v>
      </c>
    </row>
    <row r="667" spans="1:28">
      <c r="A667">
        <v>666</v>
      </c>
      <c r="B667" t="s">
        <v>2173</v>
      </c>
      <c r="C667" t="s">
        <v>10864</v>
      </c>
      <c r="D667" t="s">
        <v>37</v>
      </c>
      <c r="E667" t="s">
        <v>87</v>
      </c>
      <c r="F667" s="1"/>
      <c r="G667" t="s">
        <v>43</v>
      </c>
      <c r="H667">
        <v>530256</v>
      </c>
      <c r="I667" t="s">
        <v>10185</v>
      </c>
      <c r="L667" t="s">
        <v>43</v>
      </c>
      <c r="M667" t="s">
        <v>43</v>
      </c>
      <c r="N667" t="s">
        <v>43</v>
      </c>
      <c r="R667" s="1"/>
      <c r="T667" s="317"/>
      <c r="X667" s="317"/>
    </row>
    <row r="668" spans="1:28">
      <c r="A668">
        <v>667</v>
      </c>
      <c r="B668" t="s">
        <v>2176</v>
      </c>
      <c r="C668" t="s">
        <v>2177</v>
      </c>
      <c r="D668" t="s">
        <v>37</v>
      </c>
      <c r="E668" t="s">
        <v>87</v>
      </c>
      <c r="F668" s="1"/>
      <c r="G668" t="s">
        <v>43</v>
      </c>
      <c r="H668">
        <v>530257</v>
      </c>
      <c r="I668" t="s">
        <v>10185</v>
      </c>
      <c r="L668" t="s">
        <v>43</v>
      </c>
      <c r="M668" t="s">
        <v>43</v>
      </c>
      <c r="N668" t="s">
        <v>43</v>
      </c>
      <c r="R668" s="1"/>
      <c r="T668" s="317"/>
      <c r="X668" s="317"/>
    </row>
    <row r="669" spans="1:28">
      <c r="A669">
        <v>668</v>
      </c>
      <c r="B669" t="s">
        <v>2179</v>
      </c>
      <c r="C669" t="s">
        <v>2180</v>
      </c>
      <c r="D669" t="s">
        <v>37</v>
      </c>
      <c r="E669" t="s">
        <v>87</v>
      </c>
      <c r="F669" s="1"/>
      <c r="G669" t="s">
        <v>43</v>
      </c>
      <c r="H669">
        <v>530258</v>
      </c>
      <c r="I669" t="s">
        <v>10185</v>
      </c>
      <c r="L669" t="s">
        <v>43</v>
      </c>
      <c r="M669" t="s">
        <v>43</v>
      </c>
      <c r="N669" t="s">
        <v>43</v>
      </c>
      <c r="R669" s="1"/>
      <c r="T669" s="317"/>
      <c r="X669" s="317"/>
    </row>
    <row r="670" spans="1:28">
      <c r="A670">
        <v>669</v>
      </c>
      <c r="B670" t="s">
        <v>2185</v>
      </c>
      <c r="C670" t="s">
        <v>2186</v>
      </c>
      <c r="D670" t="s">
        <v>37</v>
      </c>
      <c r="E670" t="s">
        <v>60</v>
      </c>
      <c r="F670" s="1"/>
      <c r="G670" t="s">
        <v>43</v>
      </c>
      <c r="H670">
        <v>530259</v>
      </c>
      <c r="I670" t="s">
        <v>10185</v>
      </c>
      <c r="L670" t="s">
        <v>43</v>
      </c>
      <c r="M670" t="s">
        <v>43</v>
      </c>
      <c r="N670" t="s">
        <v>43</v>
      </c>
      <c r="R670" s="1"/>
      <c r="T670" s="317"/>
      <c r="X670" s="317"/>
      <c r="Z670">
        <v>45908</v>
      </c>
      <c r="AA670">
        <v>45909</v>
      </c>
    </row>
    <row r="671" spans="1:28">
      <c r="A671">
        <v>670</v>
      </c>
      <c r="B671" t="s">
        <v>2192</v>
      </c>
      <c r="C671" t="s">
        <v>2193</v>
      </c>
      <c r="D671" t="s">
        <v>37</v>
      </c>
      <c r="E671" t="s">
        <v>108</v>
      </c>
      <c r="F671" s="1">
        <v>45848</v>
      </c>
      <c r="G671">
        <v>7</v>
      </c>
      <c r="H671">
        <v>530260</v>
      </c>
      <c r="I671" t="s">
        <v>10185</v>
      </c>
      <c r="J671">
        <v>50018135</v>
      </c>
      <c r="K671" t="s">
        <v>6518</v>
      </c>
      <c r="L671">
        <v>11</v>
      </c>
      <c r="M671">
        <v>7</v>
      </c>
      <c r="N671">
        <v>11</v>
      </c>
      <c r="O671">
        <v>45670</v>
      </c>
      <c r="P671">
        <v>45982</v>
      </c>
      <c r="R671" s="1">
        <v>45991</v>
      </c>
      <c r="S671">
        <v>11</v>
      </c>
      <c r="T671" s="317">
        <v>127865</v>
      </c>
      <c r="U671">
        <v>25.11</v>
      </c>
      <c r="V671">
        <v>11</v>
      </c>
      <c r="W671">
        <v>40</v>
      </c>
      <c r="X671" s="317">
        <v>236299</v>
      </c>
    </row>
    <row r="672" spans="1:28">
      <c r="A672">
        <v>671</v>
      </c>
      <c r="B672" t="s">
        <v>2167</v>
      </c>
      <c r="C672" t="s">
        <v>10865</v>
      </c>
      <c r="D672" t="s">
        <v>37</v>
      </c>
      <c r="E672" t="s">
        <v>108</v>
      </c>
      <c r="F672" s="1">
        <v>45848</v>
      </c>
      <c r="G672">
        <v>7</v>
      </c>
      <c r="H672">
        <v>530261</v>
      </c>
      <c r="I672" t="s">
        <v>10185</v>
      </c>
      <c r="J672">
        <v>50018138</v>
      </c>
      <c r="K672" t="s">
        <v>6518</v>
      </c>
      <c r="L672">
        <v>11</v>
      </c>
      <c r="M672">
        <v>7</v>
      </c>
      <c r="N672">
        <v>11</v>
      </c>
      <c r="O672">
        <v>45992</v>
      </c>
      <c r="R672" s="1">
        <v>45991</v>
      </c>
      <c r="S672">
        <v>11</v>
      </c>
      <c r="T672" s="317">
        <v>34710</v>
      </c>
      <c r="U672">
        <v>25.11</v>
      </c>
      <c r="V672">
        <v>11</v>
      </c>
      <c r="W672">
        <v>40</v>
      </c>
      <c r="X672" s="317">
        <v>74068</v>
      </c>
    </row>
    <row r="673" spans="1:25">
      <c r="A673">
        <v>672</v>
      </c>
      <c r="B673" t="s">
        <v>2145</v>
      </c>
      <c r="C673" t="s">
        <v>2146</v>
      </c>
      <c r="D673" t="s">
        <v>37</v>
      </c>
      <c r="E673" t="s">
        <v>40</v>
      </c>
      <c r="F673" s="1">
        <v>45848</v>
      </c>
      <c r="G673">
        <v>7</v>
      </c>
      <c r="H673">
        <v>530262</v>
      </c>
      <c r="I673" t="s">
        <v>10185</v>
      </c>
      <c r="J673">
        <v>50018146</v>
      </c>
      <c r="K673" t="s">
        <v>10340</v>
      </c>
      <c r="L673">
        <v>8</v>
      </c>
      <c r="M673">
        <v>7</v>
      </c>
      <c r="N673">
        <v>8</v>
      </c>
      <c r="O673">
        <v>45901</v>
      </c>
      <c r="R673" s="1">
        <v>45889</v>
      </c>
      <c r="S673">
        <v>8</v>
      </c>
      <c r="T673" s="317">
        <v>42210</v>
      </c>
      <c r="U673">
        <v>25.8</v>
      </c>
      <c r="V673">
        <v>8</v>
      </c>
      <c r="W673">
        <v>40</v>
      </c>
      <c r="X673" s="317">
        <v>90099</v>
      </c>
    </row>
    <row r="674" spans="1:25">
      <c r="A674">
        <v>673</v>
      </c>
      <c r="B674" t="s">
        <v>2151</v>
      </c>
      <c r="C674" t="s">
        <v>10866</v>
      </c>
      <c r="D674" t="s">
        <v>37</v>
      </c>
      <c r="E674" t="s">
        <v>40</v>
      </c>
      <c r="F674" s="1">
        <v>45848</v>
      </c>
      <c r="G674">
        <v>7</v>
      </c>
      <c r="H674">
        <v>530263</v>
      </c>
      <c r="I674" t="s">
        <v>10185</v>
      </c>
      <c r="J674">
        <v>50018176</v>
      </c>
      <c r="K674" t="s">
        <v>10340</v>
      </c>
      <c r="L674">
        <v>9</v>
      </c>
      <c r="M674">
        <v>7</v>
      </c>
      <c r="N674">
        <v>8</v>
      </c>
      <c r="O674">
        <v>45920</v>
      </c>
      <c r="R674" s="1">
        <v>45925</v>
      </c>
      <c r="S674">
        <v>9</v>
      </c>
      <c r="T674" s="317">
        <v>60210</v>
      </c>
      <c r="U674">
        <v>25.9</v>
      </c>
      <c r="V674">
        <v>9</v>
      </c>
      <c r="W674">
        <v>40</v>
      </c>
      <c r="X674" s="317">
        <v>128575</v>
      </c>
    </row>
    <row r="675" spans="1:25">
      <c r="A675">
        <v>674</v>
      </c>
      <c r="B675" t="s">
        <v>2189</v>
      </c>
      <c r="C675" t="s">
        <v>2190</v>
      </c>
      <c r="D675" t="s">
        <v>37</v>
      </c>
      <c r="E675" t="s">
        <v>72</v>
      </c>
      <c r="F675" s="1">
        <v>45848</v>
      </c>
      <c r="G675">
        <v>7</v>
      </c>
      <c r="H675">
        <v>530264</v>
      </c>
      <c r="I675" t="s">
        <v>10185</v>
      </c>
      <c r="J675">
        <v>50018230</v>
      </c>
      <c r="K675" t="s">
        <v>267</v>
      </c>
      <c r="L675">
        <v>8</v>
      </c>
      <c r="M675">
        <v>7</v>
      </c>
      <c r="N675">
        <v>8</v>
      </c>
      <c r="O675">
        <v>45915</v>
      </c>
      <c r="R675" s="1">
        <v>45891</v>
      </c>
      <c r="S675">
        <v>8</v>
      </c>
      <c r="T675" s="317">
        <v>54210</v>
      </c>
      <c r="U675">
        <v>25.8</v>
      </c>
      <c r="V675">
        <v>8</v>
      </c>
      <c r="W675">
        <v>40</v>
      </c>
      <c r="X675" s="317">
        <v>115750</v>
      </c>
    </row>
    <row r="676" spans="1:25">
      <c r="A676">
        <v>675</v>
      </c>
      <c r="B676" t="s">
        <v>10867</v>
      </c>
      <c r="C676" t="s">
        <v>10868</v>
      </c>
      <c r="D676" t="s">
        <v>37</v>
      </c>
      <c r="E676" t="s">
        <v>1423</v>
      </c>
      <c r="F676" s="1">
        <v>45848</v>
      </c>
      <c r="G676">
        <v>7</v>
      </c>
      <c r="H676">
        <v>530265</v>
      </c>
      <c r="I676" t="s">
        <v>10185</v>
      </c>
      <c r="J676">
        <v>530809</v>
      </c>
      <c r="K676" t="s">
        <v>10340</v>
      </c>
      <c r="L676">
        <v>8</v>
      </c>
      <c r="M676">
        <v>7</v>
      </c>
      <c r="N676">
        <v>8</v>
      </c>
      <c r="Q676" t="s">
        <v>10832</v>
      </c>
      <c r="R676" s="1">
        <v>45889</v>
      </c>
      <c r="S676">
        <v>8</v>
      </c>
      <c r="T676" s="317">
        <v>50870</v>
      </c>
      <c r="U676">
        <v>25.8</v>
      </c>
      <c r="V676">
        <v>8</v>
      </c>
      <c r="W676">
        <v>101</v>
      </c>
      <c r="X676" s="317">
        <v>128391</v>
      </c>
    </row>
    <row r="677" spans="1:25">
      <c r="A677">
        <v>676</v>
      </c>
      <c r="B677" t="s">
        <v>10869</v>
      </c>
      <c r="C677" t="s">
        <v>10184</v>
      </c>
      <c r="D677" t="s">
        <v>37</v>
      </c>
      <c r="E677" t="s">
        <v>60</v>
      </c>
      <c r="F677" s="1">
        <v>45848</v>
      </c>
      <c r="G677">
        <v>7</v>
      </c>
      <c r="H677">
        <v>530266</v>
      </c>
      <c r="I677" t="s">
        <v>10185</v>
      </c>
      <c r="J677">
        <v>530710</v>
      </c>
      <c r="K677" t="s">
        <v>10411</v>
      </c>
      <c r="L677">
        <v>7</v>
      </c>
      <c r="M677">
        <v>7</v>
      </c>
      <c r="N677">
        <v>7</v>
      </c>
      <c r="Q677" t="s">
        <v>10832</v>
      </c>
      <c r="R677" s="1">
        <v>45860</v>
      </c>
      <c r="S677">
        <v>7</v>
      </c>
      <c r="T677" s="317">
        <v>51210</v>
      </c>
      <c r="U677">
        <v>25.7</v>
      </c>
      <c r="V677">
        <v>7</v>
      </c>
      <c r="W677">
        <v>101</v>
      </c>
      <c r="X677" s="317">
        <v>129240</v>
      </c>
      <c r="Y677">
        <v>45974</v>
      </c>
    </row>
    <row r="678" spans="1:25">
      <c r="A678">
        <v>677</v>
      </c>
      <c r="B678" t="s">
        <v>10870</v>
      </c>
      <c r="C678" t="s">
        <v>10871</v>
      </c>
      <c r="D678" t="s">
        <v>37</v>
      </c>
      <c r="E678" t="s">
        <v>92</v>
      </c>
      <c r="F678" s="1">
        <v>45848</v>
      </c>
      <c r="G678">
        <v>7</v>
      </c>
      <c r="H678">
        <v>530267</v>
      </c>
      <c r="I678" t="s">
        <v>10185</v>
      </c>
      <c r="J678">
        <v>530805</v>
      </c>
      <c r="K678" t="s">
        <v>10411</v>
      </c>
      <c r="L678">
        <v>8</v>
      </c>
      <c r="M678">
        <v>7</v>
      </c>
      <c r="N678">
        <v>7</v>
      </c>
      <c r="R678" s="1">
        <v>45889</v>
      </c>
      <c r="S678">
        <v>8</v>
      </c>
      <c r="T678" s="317">
        <v>49710</v>
      </c>
      <c r="U678">
        <v>25.8</v>
      </c>
      <c r="V678">
        <v>8</v>
      </c>
      <c r="W678">
        <v>101</v>
      </c>
      <c r="X678" s="317">
        <v>125450</v>
      </c>
    </row>
    <row r="679" spans="1:25">
      <c r="A679">
        <v>678</v>
      </c>
      <c r="B679" t="s">
        <v>10872</v>
      </c>
      <c r="C679" t="s">
        <v>10873</v>
      </c>
      <c r="D679" t="s">
        <v>37</v>
      </c>
      <c r="E679" t="s">
        <v>140</v>
      </c>
      <c r="F679" s="1">
        <v>45848</v>
      </c>
      <c r="G679">
        <v>7</v>
      </c>
      <c r="H679">
        <v>530268</v>
      </c>
      <c r="I679" t="s">
        <v>10185</v>
      </c>
      <c r="J679">
        <v>50018331</v>
      </c>
      <c r="K679" t="s">
        <v>10411</v>
      </c>
      <c r="L679">
        <v>7</v>
      </c>
      <c r="M679">
        <v>7</v>
      </c>
      <c r="N679">
        <v>7</v>
      </c>
      <c r="R679" s="1">
        <v>45860</v>
      </c>
      <c r="S679">
        <v>7</v>
      </c>
      <c r="T679" s="317">
        <v>143110</v>
      </c>
      <c r="U679">
        <v>25.7</v>
      </c>
      <c r="V679">
        <v>7</v>
      </c>
      <c r="W679">
        <v>42</v>
      </c>
      <c r="X679" s="317">
        <v>305846</v>
      </c>
      <c r="Y679">
        <v>45912</v>
      </c>
    </row>
    <row r="680" spans="1:25">
      <c r="A680">
        <v>679</v>
      </c>
      <c r="B680" t="s">
        <v>10874</v>
      </c>
      <c r="C680" t="s">
        <v>10875</v>
      </c>
      <c r="D680" t="s">
        <v>37</v>
      </c>
      <c r="E680" t="s">
        <v>72</v>
      </c>
      <c r="F680" s="1">
        <v>45849</v>
      </c>
      <c r="G680">
        <v>7</v>
      </c>
      <c r="H680">
        <v>530269</v>
      </c>
      <c r="I680" t="s">
        <v>10185</v>
      </c>
      <c r="J680">
        <v>530710</v>
      </c>
      <c r="K680" t="s">
        <v>10411</v>
      </c>
      <c r="L680">
        <v>7</v>
      </c>
      <c r="M680">
        <v>7</v>
      </c>
      <c r="N680">
        <v>7</v>
      </c>
      <c r="P680">
        <v>45860</v>
      </c>
      <c r="Q680" t="s">
        <v>10832</v>
      </c>
      <c r="R680" s="1">
        <v>45860</v>
      </c>
      <c r="S680">
        <v>7</v>
      </c>
      <c r="T680" s="317">
        <v>76950</v>
      </c>
      <c r="U680">
        <v>25.7</v>
      </c>
      <c r="V680">
        <v>7</v>
      </c>
      <c r="W680">
        <v>101</v>
      </c>
      <c r="X680" s="317">
        <v>202463</v>
      </c>
    </row>
    <row r="681" spans="1:25">
      <c r="A681">
        <v>680</v>
      </c>
      <c r="B681" t="s">
        <v>10876</v>
      </c>
      <c r="C681" t="s">
        <v>10877</v>
      </c>
      <c r="D681" t="s">
        <v>37</v>
      </c>
      <c r="E681" t="s">
        <v>636</v>
      </c>
      <c r="F681" s="1"/>
      <c r="G681" t="s">
        <v>43</v>
      </c>
      <c r="H681">
        <v>530270</v>
      </c>
      <c r="I681" t="s">
        <v>10185</v>
      </c>
      <c r="L681" t="s">
        <v>43</v>
      </c>
      <c r="M681" t="s">
        <v>43</v>
      </c>
      <c r="N681" t="s">
        <v>43</v>
      </c>
      <c r="R681" s="1">
        <v>45925</v>
      </c>
      <c r="S681">
        <v>9</v>
      </c>
      <c r="T681" s="317">
        <v>34660</v>
      </c>
      <c r="X681" s="317"/>
    </row>
    <row r="682" spans="1:25">
      <c r="A682">
        <v>681</v>
      </c>
      <c r="B682" t="s">
        <v>10878</v>
      </c>
      <c r="C682" t="s">
        <v>10879</v>
      </c>
      <c r="D682" t="s">
        <v>37</v>
      </c>
      <c r="E682" t="s">
        <v>40</v>
      </c>
      <c r="F682" s="1">
        <v>45849</v>
      </c>
      <c r="G682">
        <v>7</v>
      </c>
      <c r="H682">
        <v>530271</v>
      </c>
      <c r="I682" t="s">
        <v>10185</v>
      </c>
      <c r="J682">
        <v>530710</v>
      </c>
      <c r="K682" t="s">
        <v>10411</v>
      </c>
      <c r="L682">
        <v>7</v>
      </c>
      <c r="M682">
        <v>7</v>
      </c>
      <c r="N682">
        <v>7</v>
      </c>
      <c r="Q682" t="s">
        <v>10832</v>
      </c>
      <c r="R682" s="1">
        <v>45860</v>
      </c>
      <c r="S682">
        <v>7</v>
      </c>
      <c r="T682" s="317">
        <v>51210</v>
      </c>
      <c r="U682">
        <v>25.7</v>
      </c>
      <c r="V682">
        <v>7</v>
      </c>
      <c r="W682">
        <v>101</v>
      </c>
      <c r="X682" s="317">
        <v>129240</v>
      </c>
    </row>
    <row r="683" spans="1:25">
      <c r="A683">
        <v>682</v>
      </c>
      <c r="B683" t="s">
        <v>10880</v>
      </c>
      <c r="C683" t="s">
        <v>10881</v>
      </c>
      <c r="D683" t="s">
        <v>37</v>
      </c>
      <c r="E683" t="s">
        <v>636</v>
      </c>
      <c r="F683" s="1">
        <v>45852</v>
      </c>
      <c r="G683">
        <v>7</v>
      </c>
      <c r="H683">
        <v>530272</v>
      </c>
      <c r="I683" t="s">
        <v>10185</v>
      </c>
      <c r="J683">
        <v>530710</v>
      </c>
      <c r="K683" t="s">
        <v>10411</v>
      </c>
      <c r="L683">
        <v>7</v>
      </c>
      <c r="M683">
        <v>7</v>
      </c>
      <c r="N683">
        <v>7</v>
      </c>
      <c r="Q683" t="s">
        <v>10832</v>
      </c>
      <c r="R683" s="1">
        <v>45860</v>
      </c>
      <c r="S683">
        <v>7</v>
      </c>
      <c r="T683" s="317">
        <v>45210</v>
      </c>
      <c r="U683">
        <v>25.7</v>
      </c>
      <c r="V683">
        <v>7</v>
      </c>
      <c r="W683">
        <v>101</v>
      </c>
      <c r="X683" s="317">
        <v>114080</v>
      </c>
    </row>
    <row r="684" spans="1:25">
      <c r="A684">
        <v>683</v>
      </c>
      <c r="B684" t="s">
        <v>2055</v>
      </c>
      <c r="C684" t="s">
        <v>2056</v>
      </c>
      <c r="D684" t="s">
        <v>37</v>
      </c>
      <c r="E684" t="s">
        <v>140</v>
      </c>
      <c r="F684" s="1"/>
      <c r="G684" t="s">
        <v>43</v>
      </c>
      <c r="H684">
        <v>530273</v>
      </c>
      <c r="I684" t="s">
        <v>10185</v>
      </c>
      <c r="L684" t="s">
        <v>43</v>
      </c>
      <c r="M684" t="s">
        <v>43</v>
      </c>
      <c r="N684" t="s">
        <v>43</v>
      </c>
      <c r="R684" s="1"/>
      <c r="T684" s="317"/>
      <c r="X684" s="317"/>
      <c r="Y684">
        <v>45867</v>
      </c>
    </row>
    <row r="685" spans="1:25">
      <c r="A685">
        <v>684</v>
      </c>
      <c r="B685" t="s">
        <v>2058</v>
      </c>
      <c r="C685" t="s">
        <v>2059</v>
      </c>
      <c r="D685" t="s">
        <v>37</v>
      </c>
      <c r="E685" t="s">
        <v>140</v>
      </c>
      <c r="F685" s="1"/>
      <c r="G685" t="s">
        <v>43</v>
      </c>
      <c r="H685">
        <v>530274</v>
      </c>
      <c r="I685" t="s">
        <v>10185</v>
      </c>
      <c r="L685" t="s">
        <v>43</v>
      </c>
      <c r="M685" t="s">
        <v>43</v>
      </c>
      <c r="N685" t="s">
        <v>43</v>
      </c>
      <c r="R685" s="1"/>
      <c r="T685" s="317"/>
      <c r="X685" s="317"/>
      <c r="Y685">
        <v>45867</v>
      </c>
    </row>
    <row r="686" spans="1:25">
      <c r="A686">
        <v>685</v>
      </c>
      <c r="B686" t="s">
        <v>2148</v>
      </c>
      <c r="C686" t="s">
        <v>10882</v>
      </c>
      <c r="D686" t="s">
        <v>37</v>
      </c>
      <c r="E686" t="s">
        <v>140</v>
      </c>
      <c r="F686" s="1">
        <v>45849</v>
      </c>
      <c r="G686">
        <v>7</v>
      </c>
      <c r="H686">
        <v>530275</v>
      </c>
      <c r="I686" t="s">
        <v>10185</v>
      </c>
      <c r="J686">
        <v>50018398</v>
      </c>
      <c r="K686" t="s">
        <v>267</v>
      </c>
      <c r="L686">
        <v>9</v>
      </c>
      <c r="M686">
        <v>7</v>
      </c>
      <c r="N686">
        <v>9</v>
      </c>
      <c r="R686" s="1">
        <v>45922</v>
      </c>
      <c r="S686">
        <v>9</v>
      </c>
      <c r="T686" s="317">
        <v>63360</v>
      </c>
      <c r="U686">
        <v>25.9</v>
      </c>
      <c r="V686">
        <v>9</v>
      </c>
      <c r="W686">
        <v>40</v>
      </c>
      <c r="X686" s="317">
        <v>113255</v>
      </c>
    </row>
    <row r="687" spans="1:25">
      <c r="A687">
        <v>686</v>
      </c>
      <c r="B687" t="s">
        <v>2142</v>
      </c>
      <c r="C687" t="s">
        <v>2143</v>
      </c>
      <c r="D687" t="s">
        <v>37</v>
      </c>
      <c r="E687" t="s">
        <v>140</v>
      </c>
      <c r="F687" s="1">
        <v>45849</v>
      </c>
      <c r="G687">
        <v>7</v>
      </c>
      <c r="H687">
        <v>530276</v>
      </c>
      <c r="I687" t="s">
        <v>10185</v>
      </c>
      <c r="J687">
        <v>50018428</v>
      </c>
      <c r="K687" t="s">
        <v>267</v>
      </c>
      <c r="L687">
        <v>8</v>
      </c>
      <c r="M687">
        <v>7</v>
      </c>
      <c r="N687">
        <v>7</v>
      </c>
      <c r="R687" s="1">
        <v>45891</v>
      </c>
      <c r="S687">
        <v>8</v>
      </c>
      <c r="T687" s="317">
        <v>40830</v>
      </c>
      <c r="U687">
        <v>25.8</v>
      </c>
      <c r="V687">
        <v>8</v>
      </c>
      <c r="W687">
        <v>40</v>
      </c>
      <c r="X687" s="317">
        <v>87155</v>
      </c>
    </row>
    <row r="688" spans="1:25">
      <c r="A688">
        <v>687</v>
      </c>
      <c r="B688" t="s">
        <v>10883</v>
      </c>
      <c r="C688" t="s">
        <v>4472</v>
      </c>
      <c r="D688" t="s">
        <v>37</v>
      </c>
      <c r="E688" t="s">
        <v>87</v>
      </c>
      <c r="F688" s="1"/>
      <c r="G688" t="s">
        <v>43</v>
      </c>
      <c r="H688">
        <v>530277</v>
      </c>
      <c r="I688" t="s">
        <v>10185</v>
      </c>
      <c r="L688" t="s">
        <v>43</v>
      </c>
      <c r="M688" t="s">
        <v>43</v>
      </c>
      <c r="N688" t="s">
        <v>43</v>
      </c>
      <c r="R688" s="1"/>
      <c r="T688" s="317"/>
      <c r="X688" s="317"/>
    </row>
    <row r="689" spans="1:27">
      <c r="A689">
        <v>688</v>
      </c>
      <c r="B689" t="s">
        <v>2228</v>
      </c>
      <c r="C689" t="s">
        <v>10884</v>
      </c>
      <c r="D689" t="s">
        <v>37</v>
      </c>
      <c r="E689" t="s">
        <v>108</v>
      </c>
      <c r="F689" s="1">
        <v>45853</v>
      </c>
      <c r="G689">
        <v>7</v>
      </c>
      <c r="H689">
        <v>530278</v>
      </c>
      <c r="I689" t="s">
        <v>10185</v>
      </c>
      <c r="J689">
        <v>50019265</v>
      </c>
      <c r="K689" t="s">
        <v>6518</v>
      </c>
      <c r="L689">
        <v>10</v>
      </c>
      <c r="M689">
        <v>7</v>
      </c>
      <c r="N689">
        <v>10</v>
      </c>
      <c r="O689">
        <v>45991</v>
      </c>
      <c r="R689" s="1"/>
      <c r="T689" s="317"/>
      <c r="U689">
        <v>25.1</v>
      </c>
      <c r="V689">
        <v>10</v>
      </c>
      <c r="W689">
        <v>40</v>
      </c>
      <c r="X689" s="317">
        <v>145394</v>
      </c>
    </row>
    <row r="690" spans="1:27">
      <c r="A690">
        <v>689</v>
      </c>
      <c r="B690" t="s">
        <v>2231</v>
      </c>
      <c r="C690" t="s">
        <v>2232</v>
      </c>
      <c r="D690" t="s">
        <v>37</v>
      </c>
      <c r="E690" t="s">
        <v>108</v>
      </c>
      <c r="F690" s="1">
        <v>45853</v>
      </c>
      <c r="G690">
        <v>7</v>
      </c>
      <c r="H690">
        <v>530279</v>
      </c>
      <c r="I690" t="s">
        <v>10185</v>
      </c>
      <c r="J690">
        <v>50019267</v>
      </c>
      <c r="K690" t="s">
        <v>6518</v>
      </c>
      <c r="L690">
        <v>8</v>
      </c>
      <c r="M690">
        <v>7</v>
      </c>
      <c r="N690">
        <v>8</v>
      </c>
      <c r="O690">
        <v>45922</v>
      </c>
      <c r="R690" s="1">
        <v>45890</v>
      </c>
      <c r="S690">
        <v>8</v>
      </c>
      <c r="T690" s="317">
        <v>46370</v>
      </c>
      <c r="U690">
        <v>25.8</v>
      </c>
      <c r="V690">
        <v>8</v>
      </c>
      <c r="W690">
        <v>40</v>
      </c>
      <c r="X690" s="317">
        <v>98999</v>
      </c>
    </row>
    <row r="691" spans="1:27">
      <c r="A691">
        <v>690</v>
      </c>
      <c r="B691" t="s">
        <v>2225</v>
      </c>
      <c r="C691" t="s">
        <v>2226</v>
      </c>
      <c r="D691" t="s">
        <v>37</v>
      </c>
      <c r="E691" t="s">
        <v>40</v>
      </c>
      <c r="F691" s="1">
        <v>45853</v>
      </c>
      <c r="G691">
        <v>7</v>
      </c>
      <c r="H691">
        <v>530280</v>
      </c>
      <c r="I691" t="s">
        <v>10185</v>
      </c>
      <c r="J691">
        <v>50019221</v>
      </c>
      <c r="K691" t="s">
        <v>10340</v>
      </c>
      <c r="L691">
        <v>9</v>
      </c>
      <c r="M691">
        <v>7</v>
      </c>
      <c r="N691">
        <v>9</v>
      </c>
      <c r="O691">
        <v>45945</v>
      </c>
      <c r="R691" s="1">
        <v>45925</v>
      </c>
      <c r="S691">
        <v>9</v>
      </c>
      <c r="T691" s="317">
        <v>104990</v>
      </c>
      <c r="U691">
        <v>25.9</v>
      </c>
      <c r="V691">
        <v>9</v>
      </c>
      <c r="W691">
        <v>40</v>
      </c>
      <c r="X691" s="317">
        <v>224309</v>
      </c>
    </row>
    <row r="692" spans="1:27">
      <c r="A692">
        <v>691</v>
      </c>
      <c r="B692" t="s">
        <v>3029</v>
      </c>
      <c r="C692" t="s">
        <v>3343</v>
      </c>
      <c r="D692" t="s">
        <v>37</v>
      </c>
      <c r="E692" t="s">
        <v>108</v>
      </c>
      <c r="F692" s="1">
        <v>45853</v>
      </c>
      <c r="G692">
        <v>7</v>
      </c>
      <c r="H692">
        <v>530281</v>
      </c>
      <c r="I692" t="s">
        <v>10185</v>
      </c>
      <c r="J692">
        <v>50019259</v>
      </c>
      <c r="K692" t="s">
        <v>267</v>
      </c>
      <c r="L692">
        <v>7</v>
      </c>
      <c r="M692">
        <v>7</v>
      </c>
      <c r="N692">
        <v>7</v>
      </c>
      <c r="R692" s="1">
        <v>45860</v>
      </c>
      <c r="S692">
        <v>7</v>
      </c>
      <c r="T692" s="317">
        <v>39210</v>
      </c>
      <c r="U692">
        <v>25.7</v>
      </c>
      <c r="V692">
        <v>7</v>
      </c>
      <c r="W692">
        <v>40</v>
      </c>
      <c r="X692" s="317">
        <v>83687</v>
      </c>
      <c r="Y692">
        <v>45925</v>
      </c>
    </row>
    <row r="693" spans="1:27">
      <c r="A693">
        <v>692</v>
      </c>
      <c r="B693" t="s">
        <v>10885</v>
      </c>
      <c r="C693" t="s">
        <v>10886</v>
      </c>
      <c r="D693" t="s">
        <v>37</v>
      </c>
      <c r="E693" t="s">
        <v>87</v>
      </c>
      <c r="F693" s="1">
        <v>45853</v>
      </c>
      <c r="G693">
        <v>7</v>
      </c>
      <c r="H693">
        <v>530282</v>
      </c>
      <c r="I693" t="s">
        <v>10185</v>
      </c>
      <c r="J693">
        <v>530805</v>
      </c>
      <c r="K693" t="s">
        <v>10340</v>
      </c>
      <c r="L693">
        <v>8</v>
      </c>
      <c r="M693">
        <v>7</v>
      </c>
      <c r="N693">
        <v>8</v>
      </c>
      <c r="R693" s="1">
        <v>45889</v>
      </c>
      <c r="S693">
        <v>8</v>
      </c>
      <c r="T693" s="317">
        <v>40250</v>
      </c>
      <c r="U693">
        <v>25.8</v>
      </c>
      <c r="V693">
        <v>8</v>
      </c>
      <c r="W693">
        <v>101</v>
      </c>
      <c r="X693" s="317">
        <v>101550</v>
      </c>
    </row>
    <row r="694" spans="1:27">
      <c r="A694">
        <v>693</v>
      </c>
      <c r="B694" t="s">
        <v>10576</v>
      </c>
      <c r="C694" t="s">
        <v>10577</v>
      </c>
      <c r="D694" t="s">
        <v>37</v>
      </c>
      <c r="E694" t="s">
        <v>40</v>
      </c>
      <c r="F694" s="1"/>
      <c r="G694" t="s">
        <v>43</v>
      </c>
      <c r="H694">
        <v>530283</v>
      </c>
      <c r="I694" t="s">
        <v>10185</v>
      </c>
      <c r="L694" t="s">
        <v>43</v>
      </c>
      <c r="M694" t="s">
        <v>43</v>
      </c>
      <c r="N694" t="s">
        <v>43</v>
      </c>
      <c r="R694" s="1"/>
      <c r="T694" s="317"/>
      <c r="X694" s="317"/>
      <c r="Y694">
        <v>45860</v>
      </c>
      <c r="AA694">
        <v>45911</v>
      </c>
    </row>
    <row r="695" spans="1:27">
      <c r="A695">
        <v>694</v>
      </c>
      <c r="B695" t="s">
        <v>2234</v>
      </c>
      <c r="C695" t="s">
        <v>10887</v>
      </c>
      <c r="D695" t="s">
        <v>37</v>
      </c>
      <c r="E695" t="s">
        <v>108</v>
      </c>
      <c r="F695" s="1">
        <v>45854</v>
      </c>
      <c r="G695">
        <v>7</v>
      </c>
      <c r="H695">
        <v>530284</v>
      </c>
      <c r="I695" t="s">
        <v>10185</v>
      </c>
      <c r="J695">
        <v>50019584</v>
      </c>
      <c r="K695" t="s">
        <v>267</v>
      </c>
      <c r="L695">
        <v>9</v>
      </c>
      <c r="M695">
        <v>7</v>
      </c>
      <c r="N695">
        <v>9</v>
      </c>
      <c r="O695">
        <v>45961</v>
      </c>
      <c r="R695" s="1">
        <v>45922</v>
      </c>
      <c r="S695">
        <v>9</v>
      </c>
      <c r="T695" s="317">
        <v>44290</v>
      </c>
      <c r="U695">
        <v>25.9</v>
      </c>
      <c r="V695">
        <v>9</v>
      </c>
      <c r="W695">
        <v>40</v>
      </c>
      <c r="X695" s="317">
        <v>94550</v>
      </c>
    </row>
    <row r="696" spans="1:27">
      <c r="A696">
        <v>695</v>
      </c>
      <c r="B696" t="s">
        <v>2257</v>
      </c>
      <c r="C696" t="s">
        <v>2258</v>
      </c>
      <c r="D696" t="s">
        <v>37</v>
      </c>
      <c r="E696" t="s">
        <v>92</v>
      </c>
      <c r="F696" s="1"/>
      <c r="G696" t="s">
        <v>43</v>
      </c>
      <c r="H696">
        <v>530285</v>
      </c>
      <c r="I696" t="s">
        <v>10185</v>
      </c>
      <c r="L696" t="s">
        <v>43</v>
      </c>
      <c r="M696" t="s">
        <v>43</v>
      </c>
      <c r="N696" t="s">
        <v>43</v>
      </c>
      <c r="R696" s="1"/>
      <c r="T696" s="317"/>
      <c r="X696" s="317"/>
      <c r="Z696">
        <v>45890</v>
      </c>
      <c r="AA696">
        <v>45897</v>
      </c>
    </row>
    <row r="697" spans="1:27">
      <c r="A697">
        <v>696</v>
      </c>
      <c r="B697" t="s">
        <v>10888</v>
      </c>
      <c r="C697" t="s">
        <v>10889</v>
      </c>
      <c r="D697" t="s">
        <v>37</v>
      </c>
      <c r="E697" t="s">
        <v>1423</v>
      </c>
      <c r="F697" s="1">
        <v>45854</v>
      </c>
      <c r="G697">
        <v>7</v>
      </c>
      <c r="H697">
        <v>530286</v>
      </c>
      <c r="I697" t="s">
        <v>10185</v>
      </c>
      <c r="J697">
        <v>530809</v>
      </c>
      <c r="K697" t="s">
        <v>10340</v>
      </c>
      <c r="L697">
        <v>8</v>
      </c>
      <c r="M697">
        <v>7</v>
      </c>
      <c r="N697">
        <v>8</v>
      </c>
      <c r="Q697" t="s">
        <v>10832</v>
      </c>
      <c r="R697" s="1">
        <v>45889</v>
      </c>
      <c r="S697">
        <v>8</v>
      </c>
      <c r="T697" s="317">
        <v>45210</v>
      </c>
      <c r="U697">
        <v>25.8</v>
      </c>
      <c r="V697">
        <v>8</v>
      </c>
      <c r="W697">
        <v>101</v>
      </c>
      <c r="X697" s="317">
        <v>114080</v>
      </c>
    </row>
    <row r="698" spans="1:27">
      <c r="A698">
        <v>697</v>
      </c>
      <c r="B698" t="s">
        <v>10890</v>
      </c>
      <c r="C698" t="s">
        <v>10514</v>
      </c>
      <c r="D698" t="s">
        <v>37</v>
      </c>
      <c r="E698" t="s">
        <v>40</v>
      </c>
      <c r="F698" s="1">
        <v>45854</v>
      </c>
      <c r="G698">
        <v>7</v>
      </c>
      <c r="H698">
        <v>530287</v>
      </c>
      <c r="I698" t="s">
        <v>10185</v>
      </c>
      <c r="J698">
        <v>530805</v>
      </c>
      <c r="K698" t="s">
        <v>10411</v>
      </c>
      <c r="L698">
        <v>8</v>
      </c>
      <c r="M698">
        <v>7</v>
      </c>
      <c r="N698">
        <v>7</v>
      </c>
      <c r="R698" s="1">
        <v>45889</v>
      </c>
      <c r="S698">
        <v>8</v>
      </c>
      <c r="T698" s="317">
        <v>43250</v>
      </c>
      <c r="U698">
        <v>25.8</v>
      </c>
      <c r="V698">
        <v>8</v>
      </c>
      <c r="W698">
        <v>101</v>
      </c>
      <c r="X698" s="317">
        <v>109130</v>
      </c>
    </row>
    <row r="699" spans="1:27">
      <c r="A699">
        <v>698</v>
      </c>
      <c r="B699" t="s">
        <v>10891</v>
      </c>
      <c r="C699" t="s">
        <v>10892</v>
      </c>
      <c r="D699" t="s">
        <v>37</v>
      </c>
      <c r="E699" t="s">
        <v>636</v>
      </c>
      <c r="F699" s="1">
        <v>45854</v>
      </c>
      <c r="G699">
        <v>7</v>
      </c>
      <c r="H699">
        <v>530288</v>
      </c>
      <c r="I699" t="s">
        <v>10185</v>
      </c>
      <c r="J699">
        <v>530805</v>
      </c>
      <c r="K699" t="s">
        <v>10411</v>
      </c>
      <c r="L699">
        <v>8</v>
      </c>
      <c r="M699">
        <v>7</v>
      </c>
      <c r="N699">
        <v>7</v>
      </c>
      <c r="R699" s="1">
        <v>45889</v>
      </c>
      <c r="S699">
        <v>8</v>
      </c>
      <c r="T699" s="317">
        <v>48330</v>
      </c>
      <c r="U699">
        <v>25.8</v>
      </c>
      <c r="V699">
        <v>8</v>
      </c>
      <c r="W699">
        <v>101</v>
      </c>
      <c r="X699" s="317">
        <v>121970</v>
      </c>
    </row>
    <row r="700" spans="1:27">
      <c r="A700">
        <v>699</v>
      </c>
      <c r="B700" t="s">
        <v>2243</v>
      </c>
      <c r="C700" t="s">
        <v>10893</v>
      </c>
      <c r="D700" t="s">
        <v>37</v>
      </c>
      <c r="E700" t="s">
        <v>140</v>
      </c>
      <c r="F700" s="1">
        <v>45855</v>
      </c>
      <c r="G700">
        <v>7</v>
      </c>
      <c r="H700">
        <v>530289</v>
      </c>
      <c r="I700" t="s">
        <v>10185</v>
      </c>
      <c r="J700">
        <v>50019768</v>
      </c>
      <c r="K700" t="s">
        <v>267</v>
      </c>
      <c r="L700">
        <v>9</v>
      </c>
      <c r="M700">
        <v>7</v>
      </c>
      <c r="N700">
        <v>9</v>
      </c>
      <c r="O700">
        <v>45943</v>
      </c>
      <c r="R700" s="1">
        <v>45922</v>
      </c>
      <c r="S700">
        <v>9</v>
      </c>
      <c r="T700" s="317">
        <v>108230</v>
      </c>
      <c r="U700">
        <v>25.9</v>
      </c>
      <c r="V700">
        <v>9</v>
      </c>
      <c r="W700">
        <v>40</v>
      </c>
      <c r="X700" s="317">
        <v>231246</v>
      </c>
    </row>
    <row r="701" spans="1:27">
      <c r="A701">
        <v>700</v>
      </c>
      <c r="B701" t="s">
        <v>2263</v>
      </c>
      <c r="C701" t="s">
        <v>10894</v>
      </c>
      <c r="D701" t="s">
        <v>37</v>
      </c>
      <c r="E701" t="s">
        <v>140</v>
      </c>
      <c r="F701" s="1"/>
      <c r="G701" t="s">
        <v>43</v>
      </c>
      <c r="H701">
        <v>530290</v>
      </c>
      <c r="I701" t="s">
        <v>10185</v>
      </c>
      <c r="L701" t="s">
        <v>43</v>
      </c>
      <c r="M701" t="s">
        <v>43</v>
      </c>
      <c r="N701" t="s">
        <v>43</v>
      </c>
      <c r="R701" s="1"/>
      <c r="T701" s="317"/>
      <c r="X701" s="317"/>
    </row>
    <row r="702" spans="1:27">
      <c r="A702">
        <v>701</v>
      </c>
      <c r="B702" t="s">
        <v>2272</v>
      </c>
      <c r="C702" t="s">
        <v>2273</v>
      </c>
      <c r="D702" t="s">
        <v>37</v>
      </c>
      <c r="E702" t="s">
        <v>108</v>
      </c>
      <c r="F702" s="1"/>
      <c r="G702" t="s">
        <v>43</v>
      </c>
      <c r="H702">
        <v>530291</v>
      </c>
      <c r="I702" t="s">
        <v>10185</v>
      </c>
      <c r="L702" t="s">
        <v>43</v>
      </c>
      <c r="M702" t="s">
        <v>43</v>
      </c>
      <c r="N702" t="s">
        <v>43</v>
      </c>
      <c r="R702" s="1"/>
      <c r="T702" s="317"/>
      <c r="X702" s="317"/>
      <c r="Y702">
        <v>45856</v>
      </c>
      <c r="Z702">
        <v>45908</v>
      </c>
      <c r="AA702">
        <v>45909</v>
      </c>
    </row>
    <row r="703" spans="1:27">
      <c r="A703">
        <v>702</v>
      </c>
      <c r="B703" t="s">
        <v>10895</v>
      </c>
      <c r="C703" t="s">
        <v>10896</v>
      </c>
      <c r="D703" t="s">
        <v>37</v>
      </c>
      <c r="E703" t="s">
        <v>108</v>
      </c>
      <c r="F703" s="1"/>
      <c r="G703" t="s">
        <v>43</v>
      </c>
      <c r="H703">
        <v>530292</v>
      </c>
      <c r="I703" t="s">
        <v>10185</v>
      </c>
      <c r="L703" t="s">
        <v>43</v>
      </c>
      <c r="M703" t="s">
        <v>43</v>
      </c>
      <c r="N703" t="s">
        <v>43</v>
      </c>
      <c r="R703" s="1"/>
      <c r="T703" s="317"/>
      <c r="X703" s="317"/>
    </row>
    <row r="704" spans="1:27">
      <c r="A704">
        <v>703</v>
      </c>
      <c r="B704" t="s">
        <v>1706</v>
      </c>
      <c r="C704" t="s">
        <v>1707</v>
      </c>
      <c r="D704" t="s">
        <v>37</v>
      </c>
      <c r="E704" t="s">
        <v>108</v>
      </c>
      <c r="F704" s="1"/>
      <c r="G704" t="s">
        <v>43</v>
      </c>
      <c r="H704">
        <v>530293</v>
      </c>
      <c r="I704" t="s">
        <v>10185</v>
      </c>
      <c r="L704" t="s">
        <v>43</v>
      </c>
      <c r="M704" t="s">
        <v>43</v>
      </c>
      <c r="N704" t="s">
        <v>43</v>
      </c>
      <c r="R704" s="1"/>
      <c r="T704" s="317"/>
      <c r="X704" s="317"/>
    </row>
    <row r="705" spans="1:27">
      <c r="A705">
        <v>704</v>
      </c>
      <c r="B705" t="s">
        <v>1958</v>
      </c>
      <c r="C705" t="s">
        <v>1959</v>
      </c>
      <c r="D705" t="s">
        <v>37</v>
      </c>
      <c r="E705" t="s">
        <v>108</v>
      </c>
      <c r="F705" s="1">
        <v>45854</v>
      </c>
      <c r="G705">
        <v>7</v>
      </c>
      <c r="H705">
        <v>530294</v>
      </c>
      <c r="I705" t="s">
        <v>10185</v>
      </c>
      <c r="J705">
        <v>50019076</v>
      </c>
      <c r="K705" t="s">
        <v>10411</v>
      </c>
      <c r="L705">
        <v>8</v>
      </c>
      <c r="M705">
        <v>7</v>
      </c>
      <c r="N705">
        <v>7</v>
      </c>
      <c r="R705" s="1">
        <v>45889</v>
      </c>
      <c r="S705">
        <v>8</v>
      </c>
      <c r="T705" s="317">
        <v>62750</v>
      </c>
      <c r="U705">
        <v>25.8</v>
      </c>
      <c r="V705">
        <v>8</v>
      </c>
      <c r="W705">
        <v>52</v>
      </c>
      <c r="X705" s="317">
        <v>158400</v>
      </c>
    </row>
    <row r="706" spans="1:27">
      <c r="A706">
        <v>705</v>
      </c>
      <c r="B706" t="s">
        <v>10897</v>
      </c>
      <c r="C706" t="s">
        <v>10898</v>
      </c>
      <c r="D706" t="s">
        <v>37</v>
      </c>
      <c r="E706" t="s">
        <v>92</v>
      </c>
      <c r="F706" s="1">
        <v>45855</v>
      </c>
      <c r="G706">
        <v>7</v>
      </c>
      <c r="H706">
        <v>530295</v>
      </c>
      <c r="I706" t="s">
        <v>10185</v>
      </c>
      <c r="J706">
        <v>530809</v>
      </c>
      <c r="K706" t="s">
        <v>10340</v>
      </c>
      <c r="L706">
        <v>8</v>
      </c>
      <c r="M706">
        <v>7</v>
      </c>
      <c r="N706">
        <v>8</v>
      </c>
      <c r="Q706" t="s">
        <v>10899</v>
      </c>
      <c r="R706" s="1">
        <v>45889</v>
      </c>
      <c r="S706">
        <v>8</v>
      </c>
      <c r="T706" s="317">
        <v>43710</v>
      </c>
      <c r="U706">
        <v>25.8</v>
      </c>
      <c r="V706">
        <v>8</v>
      </c>
      <c r="W706">
        <v>101</v>
      </c>
      <c r="X706" s="317">
        <v>110290</v>
      </c>
    </row>
    <row r="707" spans="1:27">
      <c r="A707">
        <v>706</v>
      </c>
      <c r="B707" t="s">
        <v>10900</v>
      </c>
      <c r="C707" t="s">
        <v>10901</v>
      </c>
      <c r="D707" t="s">
        <v>37</v>
      </c>
      <c r="E707" t="s">
        <v>92</v>
      </c>
      <c r="F707" s="1">
        <v>45855</v>
      </c>
      <c r="G707">
        <v>7</v>
      </c>
      <c r="H707">
        <v>530296</v>
      </c>
      <c r="I707" t="s">
        <v>10185</v>
      </c>
      <c r="J707">
        <v>530805</v>
      </c>
      <c r="K707" t="s">
        <v>10411</v>
      </c>
      <c r="L707">
        <v>8</v>
      </c>
      <c r="M707">
        <v>7</v>
      </c>
      <c r="N707">
        <v>7</v>
      </c>
      <c r="P707">
        <v>45869</v>
      </c>
      <c r="R707" s="1">
        <v>45889</v>
      </c>
      <c r="S707">
        <v>8</v>
      </c>
      <c r="T707" s="317">
        <v>91560</v>
      </c>
      <c r="U707">
        <v>25.8</v>
      </c>
      <c r="V707">
        <v>8</v>
      </c>
      <c r="W707">
        <v>101</v>
      </c>
      <c r="X707" s="317">
        <v>240614</v>
      </c>
      <c r="Z707">
        <v>45939</v>
      </c>
      <c r="AA707">
        <v>45954</v>
      </c>
    </row>
    <row r="708" spans="1:27">
      <c r="A708">
        <v>707</v>
      </c>
      <c r="B708" t="s">
        <v>10902</v>
      </c>
      <c r="C708" t="s">
        <v>10903</v>
      </c>
      <c r="D708" t="s">
        <v>37</v>
      </c>
      <c r="E708" t="s">
        <v>108</v>
      </c>
      <c r="F708" s="1">
        <v>45855</v>
      </c>
      <c r="G708">
        <v>7</v>
      </c>
      <c r="H708">
        <v>530297</v>
      </c>
      <c r="I708" t="s">
        <v>10185</v>
      </c>
      <c r="J708">
        <v>530805</v>
      </c>
      <c r="K708" t="s">
        <v>10411</v>
      </c>
      <c r="L708">
        <v>8</v>
      </c>
      <c r="M708">
        <v>7</v>
      </c>
      <c r="N708">
        <v>7</v>
      </c>
      <c r="R708" s="1">
        <v>45889</v>
      </c>
      <c r="S708">
        <v>8</v>
      </c>
      <c r="T708" s="317">
        <v>43250</v>
      </c>
      <c r="U708">
        <v>25.8</v>
      </c>
      <c r="V708">
        <v>8</v>
      </c>
      <c r="W708">
        <v>101</v>
      </c>
      <c r="X708" s="317">
        <v>109130</v>
      </c>
    </row>
    <row r="709" spans="1:27">
      <c r="A709">
        <v>708</v>
      </c>
      <c r="B709" t="s">
        <v>10904</v>
      </c>
      <c r="C709" t="s">
        <v>10905</v>
      </c>
      <c r="D709" t="s">
        <v>37</v>
      </c>
      <c r="E709" t="s">
        <v>40</v>
      </c>
      <c r="F709" s="1">
        <v>45855</v>
      </c>
      <c r="G709">
        <v>7</v>
      </c>
      <c r="H709">
        <v>530298</v>
      </c>
      <c r="I709" t="s">
        <v>10185</v>
      </c>
      <c r="J709">
        <v>530805</v>
      </c>
      <c r="K709" t="s">
        <v>10411</v>
      </c>
      <c r="L709">
        <v>8</v>
      </c>
      <c r="M709">
        <v>7</v>
      </c>
      <c r="N709">
        <v>7</v>
      </c>
      <c r="P709">
        <v>45875</v>
      </c>
      <c r="R709" s="1">
        <v>45889</v>
      </c>
      <c r="S709">
        <v>8</v>
      </c>
      <c r="T709" s="317">
        <v>50255</v>
      </c>
      <c r="U709">
        <v>25.8</v>
      </c>
      <c r="V709">
        <v>8</v>
      </c>
      <c r="W709">
        <v>101</v>
      </c>
      <c r="X709" s="317">
        <v>142958</v>
      </c>
    </row>
    <row r="710" spans="1:27">
      <c r="A710">
        <v>709</v>
      </c>
      <c r="B710" t="s">
        <v>10906</v>
      </c>
      <c r="C710" t="s">
        <v>10907</v>
      </c>
      <c r="D710" t="s">
        <v>37</v>
      </c>
      <c r="E710" t="s">
        <v>123</v>
      </c>
      <c r="F710" s="1">
        <v>45856</v>
      </c>
      <c r="G710">
        <v>7</v>
      </c>
      <c r="H710">
        <v>530299</v>
      </c>
      <c r="I710" t="s">
        <v>10185</v>
      </c>
      <c r="J710">
        <v>530805</v>
      </c>
      <c r="K710" t="s">
        <v>10340</v>
      </c>
      <c r="L710">
        <v>8</v>
      </c>
      <c r="M710">
        <v>7</v>
      </c>
      <c r="N710">
        <v>7</v>
      </c>
      <c r="R710" s="1">
        <v>45889</v>
      </c>
      <c r="S710">
        <v>8</v>
      </c>
      <c r="T710" s="317">
        <v>43710</v>
      </c>
      <c r="U710">
        <v>25.8</v>
      </c>
      <c r="V710">
        <v>8</v>
      </c>
      <c r="W710">
        <v>101</v>
      </c>
      <c r="X710" s="317">
        <v>110290</v>
      </c>
    </row>
    <row r="711" spans="1:27">
      <c r="A711">
        <v>710</v>
      </c>
      <c r="B711" t="s">
        <v>10908</v>
      </c>
      <c r="C711" t="s">
        <v>10909</v>
      </c>
      <c r="D711" t="s">
        <v>37</v>
      </c>
      <c r="E711" t="s">
        <v>60</v>
      </c>
      <c r="F711" s="1">
        <v>45856</v>
      </c>
      <c r="G711">
        <v>7</v>
      </c>
      <c r="H711">
        <v>530300</v>
      </c>
      <c r="I711" t="s">
        <v>10185</v>
      </c>
      <c r="J711">
        <v>530805</v>
      </c>
      <c r="K711" t="s">
        <v>10411</v>
      </c>
      <c r="L711">
        <v>8</v>
      </c>
      <c r="M711">
        <v>7</v>
      </c>
      <c r="N711">
        <v>7</v>
      </c>
      <c r="R711" s="1">
        <v>45889</v>
      </c>
      <c r="S711">
        <v>8</v>
      </c>
      <c r="T711" s="317">
        <v>37710</v>
      </c>
      <c r="U711">
        <v>25.8</v>
      </c>
      <c r="V711">
        <v>8</v>
      </c>
      <c r="W711">
        <v>101</v>
      </c>
      <c r="X711" s="317">
        <v>95130</v>
      </c>
    </row>
    <row r="712" spans="1:27">
      <c r="A712">
        <v>711</v>
      </c>
      <c r="B712" t="s">
        <v>2286</v>
      </c>
      <c r="C712" t="s">
        <v>2287</v>
      </c>
      <c r="D712" t="s">
        <v>37</v>
      </c>
      <c r="E712" t="s">
        <v>72</v>
      </c>
      <c r="F712" s="1">
        <v>45855</v>
      </c>
      <c r="G712">
        <v>7</v>
      </c>
      <c r="H712">
        <v>530301</v>
      </c>
      <c r="I712" t="s">
        <v>10185</v>
      </c>
      <c r="J712">
        <v>50019931</v>
      </c>
      <c r="K712" t="s">
        <v>267</v>
      </c>
      <c r="L712">
        <v>8</v>
      </c>
      <c r="M712">
        <v>7</v>
      </c>
      <c r="N712">
        <v>8</v>
      </c>
      <c r="O712">
        <v>45926</v>
      </c>
      <c r="R712" s="1">
        <v>45891</v>
      </c>
      <c r="S712">
        <v>8</v>
      </c>
      <c r="T712" s="317">
        <v>72690</v>
      </c>
      <c r="U712">
        <v>25.8</v>
      </c>
      <c r="V712">
        <v>8</v>
      </c>
      <c r="W712">
        <v>40</v>
      </c>
      <c r="X712" s="317">
        <v>155275</v>
      </c>
    </row>
    <row r="713" spans="1:27">
      <c r="A713">
        <v>712</v>
      </c>
      <c r="B713" t="s">
        <v>2283</v>
      </c>
      <c r="C713" t="s">
        <v>10910</v>
      </c>
      <c r="D713" t="s">
        <v>37</v>
      </c>
      <c r="E713" t="s">
        <v>72</v>
      </c>
      <c r="F713" s="1">
        <v>45855</v>
      </c>
      <c r="G713">
        <v>7</v>
      </c>
      <c r="H713">
        <v>530302</v>
      </c>
      <c r="I713" t="s">
        <v>10185</v>
      </c>
      <c r="J713">
        <v>50020003</v>
      </c>
      <c r="K713" t="s">
        <v>267</v>
      </c>
      <c r="L713">
        <v>8</v>
      </c>
      <c r="M713">
        <v>7</v>
      </c>
      <c r="N713">
        <v>8</v>
      </c>
      <c r="O713">
        <v>45915</v>
      </c>
      <c r="R713" s="1">
        <v>45891</v>
      </c>
      <c r="S713">
        <v>8</v>
      </c>
      <c r="T713" s="317">
        <v>63790</v>
      </c>
      <c r="U713">
        <v>25.8</v>
      </c>
      <c r="V713">
        <v>8</v>
      </c>
      <c r="W713">
        <v>40</v>
      </c>
      <c r="X713" s="317">
        <v>136232</v>
      </c>
    </row>
    <row r="714" spans="1:27">
      <c r="A714">
        <v>713</v>
      </c>
      <c r="B714" t="s">
        <v>2293</v>
      </c>
      <c r="C714" t="s">
        <v>10911</v>
      </c>
      <c r="D714" t="s">
        <v>37</v>
      </c>
      <c r="E714" t="s">
        <v>1685</v>
      </c>
      <c r="F714" s="1">
        <v>45856</v>
      </c>
      <c r="G714">
        <v>7</v>
      </c>
      <c r="H714">
        <v>530303</v>
      </c>
      <c r="I714" t="s">
        <v>10185</v>
      </c>
      <c r="J714">
        <v>50020161</v>
      </c>
      <c r="K714" t="s">
        <v>10340</v>
      </c>
      <c r="L714">
        <v>8</v>
      </c>
      <c r="M714">
        <v>7</v>
      </c>
      <c r="N714">
        <v>8</v>
      </c>
      <c r="O714">
        <v>45901</v>
      </c>
      <c r="R714" s="1">
        <v>45889</v>
      </c>
      <c r="S714">
        <v>8</v>
      </c>
      <c r="T714" s="317">
        <v>66330</v>
      </c>
      <c r="U714">
        <v>25.8</v>
      </c>
      <c r="V714">
        <v>8</v>
      </c>
      <c r="W714">
        <v>40</v>
      </c>
      <c r="X714" s="317">
        <v>141663</v>
      </c>
    </row>
    <row r="715" spans="1:27">
      <c r="A715">
        <v>714</v>
      </c>
      <c r="B715" t="s">
        <v>2296</v>
      </c>
      <c r="C715" t="s">
        <v>2297</v>
      </c>
      <c r="D715" t="s">
        <v>37</v>
      </c>
      <c r="E715" t="s">
        <v>92</v>
      </c>
      <c r="F715" s="1">
        <v>45856</v>
      </c>
      <c r="G715">
        <v>7</v>
      </c>
      <c r="H715">
        <v>530304</v>
      </c>
      <c r="I715" t="s">
        <v>10185</v>
      </c>
      <c r="J715">
        <v>50020268</v>
      </c>
      <c r="K715" t="s">
        <v>10340</v>
      </c>
      <c r="L715">
        <v>9</v>
      </c>
      <c r="M715">
        <v>7</v>
      </c>
      <c r="N715">
        <v>8</v>
      </c>
      <c r="O715">
        <v>45922</v>
      </c>
      <c r="P715">
        <v>45902</v>
      </c>
      <c r="R715" s="1">
        <v>45925</v>
      </c>
      <c r="S715">
        <v>9</v>
      </c>
      <c r="T715" s="317">
        <v>72430</v>
      </c>
      <c r="U715">
        <v>25.9</v>
      </c>
      <c r="V715">
        <v>9</v>
      </c>
      <c r="W715">
        <v>40</v>
      </c>
      <c r="X715" s="317">
        <v>161940</v>
      </c>
    </row>
    <row r="716" spans="1:27">
      <c r="A716">
        <v>715</v>
      </c>
      <c r="B716" t="s">
        <v>2290</v>
      </c>
      <c r="C716" t="s">
        <v>2291</v>
      </c>
      <c r="D716" t="s">
        <v>37</v>
      </c>
      <c r="E716" t="s">
        <v>40</v>
      </c>
      <c r="F716" s="1">
        <v>45856</v>
      </c>
      <c r="G716">
        <v>7</v>
      </c>
      <c r="H716">
        <v>530305</v>
      </c>
      <c r="I716" t="s">
        <v>10185</v>
      </c>
      <c r="J716">
        <v>50020361</v>
      </c>
      <c r="K716" t="s">
        <v>10340</v>
      </c>
      <c r="L716">
        <v>9</v>
      </c>
      <c r="M716">
        <v>7</v>
      </c>
      <c r="N716">
        <v>8</v>
      </c>
      <c r="O716">
        <v>45901</v>
      </c>
      <c r="P716">
        <v>45890</v>
      </c>
      <c r="R716" s="1">
        <v>45925</v>
      </c>
      <c r="S716">
        <v>9</v>
      </c>
      <c r="T716" s="317">
        <v>255730</v>
      </c>
      <c r="U716">
        <v>25.9</v>
      </c>
      <c r="V716">
        <v>9</v>
      </c>
      <c r="W716">
        <v>40</v>
      </c>
      <c r="X716" s="317">
        <v>444493</v>
      </c>
    </row>
    <row r="717" spans="1:27">
      <c r="A717">
        <v>716</v>
      </c>
      <c r="B717" t="s">
        <v>2336</v>
      </c>
      <c r="C717" t="s">
        <v>2337</v>
      </c>
      <c r="D717" t="s">
        <v>37</v>
      </c>
      <c r="E717" t="s">
        <v>92</v>
      </c>
      <c r="F717" s="1"/>
      <c r="G717" t="s">
        <v>43</v>
      </c>
      <c r="H717">
        <v>530306</v>
      </c>
      <c r="I717" t="s">
        <v>10185</v>
      </c>
      <c r="L717" t="s">
        <v>43</v>
      </c>
      <c r="M717" t="s">
        <v>43</v>
      </c>
      <c r="N717" t="s">
        <v>43</v>
      </c>
      <c r="R717" s="1"/>
      <c r="T717" s="317"/>
      <c r="X717" s="317"/>
      <c r="Z717">
        <v>45929</v>
      </c>
      <c r="AA717">
        <v>45929</v>
      </c>
    </row>
    <row r="718" spans="1:27">
      <c r="A718">
        <v>717</v>
      </c>
      <c r="B718" t="s">
        <v>2343</v>
      </c>
      <c r="C718" t="s">
        <v>10912</v>
      </c>
      <c r="D718" t="s">
        <v>37</v>
      </c>
      <c r="E718" t="s">
        <v>108</v>
      </c>
      <c r="F718" s="1"/>
      <c r="G718" t="s">
        <v>43</v>
      </c>
      <c r="H718">
        <v>530307</v>
      </c>
      <c r="I718" t="s">
        <v>10185</v>
      </c>
      <c r="L718" t="s">
        <v>43</v>
      </c>
      <c r="M718" t="s">
        <v>43</v>
      </c>
      <c r="N718" t="s">
        <v>43</v>
      </c>
      <c r="R718" s="1"/>
      <c r="T718" s="317"/>
      <c r="X718" s="317"/>
    </row>
    <row r="719" spans="1:27">
      <c r="A719">
        <v>718</v>
      </c>
      <c r="B719" t="s">
        <v>10913</v>
      </c>
      <c r="C719" t="s">
        <v>10914</v>
      </c>
      <c r="D719" t="s">
        <v>37</v>
      </c>
      <c r="E719" t="s">
        <v>108</v>
      </c>
      <c r="F719" s="1">
        <v>45861</v>
      </c>
      <c r="G719">
        <v>7</v>
      </c>
      <c r="H719">
        <v>530308</v>
      </c>
      <c r="I719" t="s">
        <v>10185</v>
      </c>
      <c r="J719">
        <v>530805</v>
      </c>
      <c r="K719" t="s">
        <v>10411</v>
      </c>
      <c r="L719">
        <v>8</v>
      </c>
      <c r="R719" s="1">
        <v>45889</v>
      </c>
      <c r="S719">
        <v>8</v>
      </c>
      <c r="T719" s="317">
        <v>40710</v>
      </c>
      <c r="U719">
        <v>25.8</v>
      </c>
      <c r="V719">
        <v>8</v>
      </c>
      <c r="W719">
        <v>101</v>
      </c>
      <c r="X719" s="317">
        <v>102710</v>
      </c>
    </row>
    <row r="720" spans="1:27">
      <c r="A720">
        <v>719</v>
      </c>
      <c r="B720" t="s">
        <v>10915</v>
      </c>
      <c r="C720" t="s">
        <v>10916</v>
      </c>
      <c r="D720" t="s">
        <v>37</v>
      </c>
      <c r="E720" t="s">
        <v>72</v>
      </c>
      <c r="F720" s="1">
        <v>45861</v>
      </c>
      <c r="G720">
        <v>7</v>
      </c>
      <c r="H720">
        <v>530309</v>
      </c>
      <c r="I720" t="s">
        <v>10185</v>
      </c>
      <c r="J720">
        <v>530805</v>
      </c>
      <c r="K720" t="s">
        <v>10411</v>
      </c>
      <c r="L720">
        <v>8</v>
      </c>
      <c r="M720">
        <v>7</v>
      </c>
      <c r="N720">
        <v>8</v>
      </c>
      <c r="P720">
        <v>45874</v>
      </c>
      <c r="R720" s="1">
        <v>45889</v>
      </c>
      <c r="S720">
        <v>8</v>
      </c>
      <c r="T720" s="317">
        <v>67840</v>
      </c>
      <c r="U720">
        <v>25.8</v>
      </c>
      <c r="V720">
        <v>8</v>
      </c>
      <c r="W720">
        <v>101</v>
      </c>
      <c r="X720" s="317">
        <v>170313</v>
      </c>
    </row>
    <row r="721" spans="1:27">
      <c r="A721">
        <v>720</v>
      </c>
      <c r="B721" t="s">
        <v>10917</v>
      </c>
      <c r="C721" t="s">
        <v>10918</v>
      </c>
      <c r="D721" t="s">
        <v>37</v>
      </c>
      <c r="E721" t="s">
        <v>140</v>
      </c>
      <c r="F721" s="1">
        <v>45861</v>
      </c>
      <c r="G721">
        <v>7</v>
      </c>
      <c r="H721">
        <v>530310</v>
      </c>
      <c r="I721" t="s">
        <v>10185</v>
      </c>
      <c r="J721">
        <v>530907</v>
      </c>
      <c r="K721" t="s">
        <v>10340</v>
      </c>
      <c r="L721">
        <v>9</v>
      </c>
      <c r="M721">
        <v>7</v>
      </c>
      <c r="N721">
        <v>8</v>
      </c>
      <c r="R721" s="1">
        <v>45925</v>
      </c>
      <c r="S721">
        <v>9</v>
      </c>
      <c r="T721" s="317">
        <v>48790</v>
      </c>
      <c r="U721">
        <v>25.9</v>
      </c>
      <c r="V721">
        <v>9</v>
      </c>
      <c r="W721">
        <v>101</v>
      </c>
      <c r="X721" s="317">
        <v>123130</v>
      </c>
    </row>
    <row r="722" spans="1:27">
      <c r="A722">
        <v>721</v>
      </c>
      <c r="B722" t="s">
        <v>2346</v>
      </c>
      <c r="C722" t="s">
        <v>2347</v>
      </c>
      <c r="D722" t="s">
        <v>37</v>
      </c>
      <c r="E722" t="s">
        <v>60</v>
      </c>
      <c r="F722" s="1">
        <v>45862</v>
      </c>
      <c r="G722">
        <v>7</v>
      </c>
      <c r="H722">
        <v>530311</v>
      </c>
      <c r="I722" t="s">
        <v>10185</v>
      </c>
      <c r="J722">
        <v>50020831</v>
      </c>
      <c r="K722" t="s">
        <v>6518</v>
      </c>
      <c r="L722">
        <v>9</v>
      </c>
      <c r="M722">
        <v>8</v>
      </c>
      <c r="N722">
        <v>9</v>
      </c>
      <c r="O722">
        <v>45960</v>
      </c>
      <c r="P722">
        <v>45932</v>
      </c>
      <c r="R722" s="1">
        <v>45926</v>
      </c>
      <c r="S722">
        <v>9</v>
      </c>
      <c r="T722" s="317">
        <v>125000</v>
      </c>
      <c r="U722">
        <v>25.9</v>
      </c>
      <c r="V722">
        <v>9</v>
      </c>
      <c r="W722">
        <v>40</v>
      </c>
      <c r="X722" s="317">
        <v>223465</v>
      </c>
    </row>
    <row r="723" spans="1:27">
      <c r="A723">
        <v>722</v>
      </c>
      <c r="B723" t="s">
        <v>2368</v>
      </c>
      <c r="C723" t="s">
        <v>2369</v>
      </c>
      <c r="D723" t="s">
        <v>37</v>
      </c>
      <c r="E723" t="s">
        <v>60</v>
      </c>
      <c r="F723" s="1"/>
      <c r="G723" t="s">
        <v>43</v>
      </c>
      <c r="H723">
        <v>530312</v>
      </c>
      <c r="I723" t="s">
        <v>10185</v>
      </c>
      <c r="L723" t="s">
        <v>43</v>
      </c>
      <c r="M723" t="s">
        <v>43</v>
      </c>
      <c r="N723" t="s">
        <v>43</v>
      </c>
      <c r="R723" s="1"/>
      <c r="T723" s="317"/>
      <c r="X723" s="317"/>
      <c r="Z723">
        <v>45908</v>
      </c>
      <c r="AA723">
        <v>45909</v>
      </c>
    </row>
    <row r="724" spans="1:27">
      <c r="A724">
        <v>723</v>
      </c>
      <c r="B724" t="s">
        <v>2362</v>
      </c>
      <c r="C724" t="s">
        <v>2363</v>
      </c>
      <c r="D724" t="s">
        <v>37</v>
      </c>
      <c r="E724" t="s">
        <v>92</v>
      </c>
      <c r="F724" s="1"/>
      <c r="G724" t="s">
        <v>43</v>
      </c>
      <c r="H724">
        <v>530313</v>
      </c>
      <c r="I724" t="s">
        <v>10185</v>
      </c>
      <c r="L724" t="s">
        <v>43</v>
      </c>
      <c r="M724" t="s">
        <v>43</v>
      </c>
      <c r="N724" t="s">
        <v>43</v>
      </c>
      <c r="R724" s="1"/>
      <c r="T724" s="317"/>
      <c r="X724" s="317"/>
      <c r="Z724">
        <v>45975</v>
      </c>
      <c r="AA724">
        <v>45978</v>
      </c>
    </row>
    <row r="725" spans="1:27">
      <c r="A725">
        <v>724</v>
      </c>
      <c r="B725" t="s">
        <v>2365</v>
      </c>
      <c r="C725" t="s">
        <v>2366</v>
      </c>
      <c r="D725" t="s">
        <v>37</v>
      </c>
      <c r="E725" t="s">
        <v>92</v>
      </c>
      <c r="F725" s="1"/>
      <c r="G725" t="s">
        <v>43</v>
      </c>
      <c r="H725">
        <v>530314</v>
      </c>
      <c r="I725" t="s">
        <v>10185</v>
      </c>
      <c r="L725" t="s">
        <v>43</v>
      </c>
      <c r="M725" t="s">
        <v>43</v>
      </c>
      <c r="N725" t="s">
        <v>43</v>
      </c>
      <c r="R725" s="1"/>
      <c r="T725" s="317"/>
      <c r="X725" s="317"/>
      <c r="Z725">
        <v>45882</v>
      </c>
      <c r="AA725">
        <v>45894</v>
      </c>
    </row>
    <row r="726" spans="1:27">
      <c r="A726">
        <v>725</v>
      </c>
      <c r="B726" t="s">
        <v>1035</v>
      </c>
      <c r="C726" t="s">
        <v>1036</v>
      </c>
      <c r="D726" t="s">
        <v>37</v>
      </c>
      <c r="E726" t="s">
        <v>108</v>
      </c>
      <c r="F726" s="1"/>
      <c r="G726" t="s">
        <v>43</v>
      </c>
      <c r="H726">
        <v>530315</v>
      </c>
      <c r="I726" t="s">
        <v>10185</v>
      </c>
      <c r="L726" t="s">
        <v>43</v>
      </c>
      <c r="M726" t="s">
        <v>43</v>
      </c>
      <c r="N726" t="s">
        <v>43</v>
      </c>
      <c r="R726" s="1"/>
      <c r="T726" s="317"/>
      <c r="X726" s="317"/>
    </row>
    <row r="727" spans="1:27">
      <c r="A727">
        <v>726</v>
      </c>
      <c r="B727" t="s">
        <v>2387</v>
      </c>
      <c r="C727" t="s">
        <v>5676</v>
      </c>
      <c r="D727" t="s">
        <v>37</v>
      </c>
      <c r="E727" t="s">
        <v>108</v>
      </c>
      <c r="F727" s="1">
        <v>45866</v>
      </c>
      <c r="G727">
        <v>7</v>
      </c>
      <c r="H727">
        <v>530316</v>
      </c>
      <c r="I727" t="s">
        <v>10185</v>
      </c>
      <c r="J727">
        <v>50021615</v>
      </c>
      <c r="K727" t="s">
        <v>267</v>
      </c>
      <c r="L727">
        <v>9</v>
      </c>
      <c r="M727">
        <v>8</v>
      </c>
      <c r="N727">
        <v>9</v>
      </c>
      <c r="O727">
        <v>45931</v>
      </c>
      <c r="P727">
        <v>45926</v>
      </c>
      <c r="R727" s="1">
        <v>45922</v>
      </c>
      <c r="S727">
        <v>9</v>
      </c>
      <c r="T727" s="317">
        <v>65650</v>
      </c>
      <c r="U727">
        <v>25.9</v>
      </c>
      <c r="V727">
        <v>9</v>
      </c>
      <c r="W727">
        <v>40</v>
      </c>
      <c r="X727" s="317">
        <v>138834</v>
      </c>
    </row>
    <row r="728" spans="1:27">
      <c r="A728">
        <v>727</v>
      </c>
      <c r="B728" t="s">
        <v>10919</v>
      </c>
      <c r="C728" t="s">
        <v>10920</v>
      </c>
      <c r="D728" t="s">
        <v>37</v>
      </c>
      <c r="E728" t="s">
        <v>636</v>
      </c>
      <c r="F728" s="1"/>
      <c r="G728" t="s">
        <v>43</v>
      </c>
      <c r="H728">
        <v>530317</v>
      </c>
      <c r="I728" t="s">
        <v>10185</v>
      </c>
      <c r="L728" t="s">
        <v>43</v>
      </c>
      <c r="M728" t="s">
        <v>43</v>
      </c>
      <c r="N728" t="s">
        <v>43</v>
      </c>
      <c r="R728" s="1"/>
      <c r="T728" s="317"/>
      <c r="X728" s="317"/>
    </row>
    <row r="729" spans="1:27">
      <c r="A729">
        <v>728</v>
      </c>
      <c r="B729" t="s">
        <v>10921</v>
      </c>
      <c r="C729" t="s">
        <v>10922</v>
      </c>
      <c r="D729" t="s">
        <v>37</v>
      </c>
      <c r="E729" t="s">
        <v>60</v>
      </c>
      <c r="F729" s="1">
        <v>45866</v>
      </c>
      <c r="G729">
        <v>7</v>
      </c>
      <c r="H729">
        <v>530318</v>
      </c>
      <c r="I729" t="s">
        <v>10185</v>
      </c>
      <c r="J729">
        <v>530805</v>
      </c>
      <c r="K729" t="s">
        <v>10411</v>
      </c>
      <c r="L729">
        <v>8</v>
      </c>
      <c r="M729">
        <v>7</v>
      </c>
      <c r="N729">
        <v>8</v>
      </c>
      <c r="R729" s="1">
        <v>45889</v>
      </c>
      <c r="S729">
        <v>8</v>
      </c>
      <c r="T729" s="317">
        <v>46710</v>
      </c>
      <c r="U729">
        <v>25.8</v>
      </c>
      <c r="V729">
        <v>8</v>
      </c>
      <c r="W729">
        <v>101</v>
      </c>
      <c r="X729" s="317">
        <v>117870</v>
      </c>
    </row>
    <row r="730" spans="1:27">
      <c r="A730">
        <v>729</v>
      </c>
      <c r="B730" t="s">
        <v>10923</v>
      </c>
      <c r="C730" t="s">
        <v>10924</v>
      </c>
      <c r="D730" t="s">
        <v>37</v>
      </c>
      <c r="E730" t="s">
        <v>140</v>
      </c>
      <c r="F730" s="1">
        <v>45866</v>
      </c>
      <c r="G730">
        <v>7</v>
      </c>
      <c r="H730">
        <v>530319</v>
      </c>
      <c r="I730" t="s">
        <v>10185</v>
      </c>
      <c r="J730">
        <v>530907</v>
      </c>
      <c r="K730" t="s">
        <v>10340</v>
      </c>
      <c r="L730">
        <v>9</v>
      </c>
      <c r="M730">
        <v>7</v>
      </c>
      <c r="N730">
        <v>9</v>
      </c>
      <c r="R730" s="1">
        <v>45925</v>
      </c>
      <c r="S730">
        <v>9</v>
      </c>
      <c r="T730" s="317">
        <v>39210</v>
      </c>
      <c r="U730">
        <v>25.9</v>
      </c>
      <c r="V730">
        <v>9</v>
      </c>
      <c r="W730">
        <v>101</v>
      </c>
      <c r="X730" s="317">
        <v>98920</v>
      </c>
    </row>
    <row r="731" spans="1:27">
      <c r="A731">
        <v>730</v>
      </c>
      <c r="B731" t="s">
        <v>2410</v>
      </c>
      <c r="C731" t="s">
        <v>2077</v>
      </c>
      <c r="D731" t="s">
        <v>37</v>
      </c>
      <c r="E731" t="s">
        <v>40</v>
      </c>
      <c r="F731" s="1">
        <v>45867</v>
      </c>
      <c r="G731">
        <v>7</v>
      </c>
      <c r="H731">
        <v>530320</v>
      </c>
      <c r="I731" t="s">
        <v>10185</v>
      </c>
      <c r="J731">
        <v>50021846</v>
      </c>
      <c r="K731" t="s">
        <v>10411</v>
      </c>
      <c r="L731">
        <v>8</v>
      </c>
      <c r="M731">
        <v>7</v>
      </c>
      <c r="N731">
        <v>8</v>
      </c>
      <c r="R731" s="1">
        <v>45889</v>
      </c>
      <c r="S731">
        <v>8</v>
      </c>
      <c r="T731" s="317">
        <v>39330</v>
      </c>
      <c r="U731">
        <v>25.8</v>
      </c>
      <c r="V731">
        <v>8</v>
      </c>
      <c r="W731">
        <v>42</v>
      </c>
      <c r="X731" s="317">
        <v>83949</v>
      </c>
    </row>
    <row r="732" spans="1:27">
      <c r="A732">
        <v>731</v>
      </c>
      <c r="B732" t="s">
        <v>2384</v>
      </c>
      <c r="C732" t="s">
        <v>4727</v>
      </c>
      <c r="D732" t="s">
        <v>37</v>
      </c>
      <c r="E732" t="s">
        <v>108</v>
      </c>
      <c r="F732" s="1">
        <v>45867</v>
      </c>
      <c r="G732">
        <v>7</v>
      </c>
      <c r="H732">
        <v>530321</v>
      </c>
      <c r="I732" t="s">
        <v>10185</v>
      </c>
      <c r="J732">
        <v>50021857</v>
      </c>
      <c r="K732" t="s">
        <v>6518</v>
      </c>
      <c r="L732">
        <v>8</v>
      </c>
      <c r="M732">
        <v>7</v>
      </c>
      <c r="N732">
        <v>8</v>
      </c>
      <c r="O732">
        <v>45931</v>
      </c>
      <c r="R732" s="1">
        <v>45890</v>
      </c>
      <c r="S732">
        <v>8</v>
      </c>
      <c r="T732" s="317">
        <v>34710</v>
      </c>
      <c r="U732">
        <v>25.8</v>
      </c>
      <c r="V732">
        <v>8</v>
      </c>
      <c r="W732">
        <v>40</v>
      </c>
      <c r="X732" s="317">
        <v>74068</v>
      </c>
    </row>
    <row r="733" spans="1:27">
      <c r="A733">
        <v>732</v>
      </c>
      <c r="B733" t="s">
        <v>2565</v>
      </c>
      <c r="C733" t="s">
        <v>10925</v>
      </c>
      <c r="D733" t="s">
        <v>37</v>
      </c>
      <c r="E733" t="s">
        <v>108</v>
      </c>
      <c r="F733" s="1"/>
      <c r="G733" t="s">
        <v>43</v>
      </c>
      <c r="H733">
        <v>530322</v>
      </c>
      <c r="I733" t="s">
        <v>10185</v>
      </c>
      <c r="L733" t="s">
        <v>43</v>
      </c>
      <c r="M733" t="s">
        <v>43</v>
      </c>
      <c r="N733" t="s">
        <v>43</v>
      </c>
      <c r="R733" s="1"/>
      <c r="T733" s="317"/>
      <c r="X733" s="317"/>
      <c r="Y733">
        <v>45873</v>
      </c>
    </row>
    <row r="734" spans="1:27">
      <c r="A734">
        <v>733</v>
      </c>
      <c r="B734" t="s">
        <v>2379</v>
      </c>
      <c r="C734" t="s">
        <v>2380</v>
      </c>
      <c r="D734" t="s">
        <v>37</v>
      </c>
      <c r="E734" t="s">
        <v>40</v>
      </c>
      <c r="F734" s="1">
        <v>45867</v>
      </c>
      <c r="G734">
        <v>7</v>
      </c>
      <c r="H734">
        <v>530323</v>
      </c>
      <c r="I734" t="s">
        <v>10185</v>
      </c>
      <c r="J734">
        <v>50021940</v>
      </c>
      <c r="K734" t="s">
        <v>6518</v>
      </c>
      <c r="L734">
        <v>8</v>
      </c>
      <c r="M734">
        <v>7</v>
      </c>
      <c r="N734">
        <v>8</v>
      </c>
      <c r="O734">
        <v>45915</v>
      </c>
      <c r="R734" s="1">
        <v>45890</v>
      </c>
      <c r="S734">
        <v>8</v>
      </c>
      <c r="T734" s="317">
        <v>49250</v>
      </c>
      <c r="U734">
        <v>25.8</v>
      </c>
      <c r="V734">
        <v>8</v>
      </c>
      <c r="W734">
        <v>40</v>
      </c>
      <c r="X734" s="317">
        <v>105149</v>
      </c>
    </row>
    <row r="735" spans="1:27">
      <c r="A735">
        <v>734</v>
      </c>
      <c r="B735" t="s">
        <v>2404</v>
      </c>
      <c r="C735" t="s">
        <v>10926</v>
      </c>
      <c r="D735" t="s">
        <v>37</v>
      </c>
      <c r="E735" t="s">
        <v>92</v>
      </c>
      <c r="F735" s="1">
        <v>45867</v>
      </c>
      <c r="G735">
        <v>7</v>
      </c>
      <c r="H735">
        <v>530324</v>
      </c>
      <c r="I735" t="s">
        <v>10185</v>
      </c>
      <c r="J735">
        <v>50021975</v>
      </c>
      <c r="K735" t="s">
        <v>267</v>
      </c>
      <c r="L735">
        <v>8</v>
      </c>
      <c r="M735">
        <v>8</v>
      </c>
      <c r="N735">
        <v>8</v>
      </c>
      <c r="O735">
        <v>45930</v>
      </c>
      <c r="P735">
        <v>45910</v>
      </c>
      <c r="R735" s="1">
        <v>45891</v>
      </c>
      <c r="S735">
        <v>8</v>
      </c>
      <c r="T735" s="317">
        <v>70715</v>
      </c>
      <c r="U735">
        <v>25.8</v>
      </c>
      <c r="V735">
        <v>8</v>
      </c>
      <c r="W735">
        <v>40</v>
      </c>
      <c r="X735" s="317">
        <v>157701</v>
      </c>
    </row>
    <row r="736" spans="1:27">
      <c r="A736">
        <v>735</v>
      </c>
      <c r="B736" t="s">
        <v>904</v>
      </c>
      <c r="C736" t="s">
        <v>905</v>
      </c>
      <c r="D736" t="s">
        <v>37</v>
      </c>
      <c r="E736" t="s">
        <v>146</v>
      </c>
      <c r="F736" s="1">
        <v>45867</v>
      </c>
      <c r="G736">
        <v>7</v>
      </c>
      <c r="H736">
        <v>530325</v>
      </c>
      <c r="I736" t="s">
        <v>10249</v>
      </c>
      <c r="J736">
        <v>50021969</v>
      </c>
      <c r="K736" t="s">
        <v>6518</v>
      </c>
      <c r="L736">
        <v>7</v>
      </c>
      <c r="M736">
        <v>7</v>
      </c>
      <c r="N736">
        <v>7</v>
      </c>
      <c r="R736" s="1">
        <v>45890</v>
      </c>
      <c r="S736">
        <v>8</v>
      </c>
      <c r="T736" s="317">
        <v>72000</v>
      </c>
      <c r="U736">
        <v>25.8</v>
      </c>
      <c r="V736">
        <v>8</v>
      </c>
      <c r="W736">
        <v>40</v>
      </c>
      <c r="X736" s="317">
        <v>152735</v>
      </c>
    </row>
    <row r="737" spans="1:25">
      <c r="A737">
        <v>736</v>
      </c>
      <c r="B737" t="s">
        <v>10927</v>
      </c>
      <c r="C737" t="s">
        <v>10928</v>
      </c>
      <c r="D737" t="s">
        <v>37</v>
      </c>
      <c r="E737" t="s">
        <v>92</v>
      </c>
      <c r="F737" s="1">
        <v>45867</v>
      </c>
      <c r="G737">
        <v>7</v>
      </c>
      <c r="H737">
        <v>530326</v>
      </c>
      <c r="I737" t="s">
        <v>10185</v>
      </c>
      <c r="J737">
        <v>530907</v>
      </c>
      <c r="K737" t="s">
        <v>10340</v>
      </c>
      <c r="L737">
        <v>9</v>
      </c>
      <c r="M737">
        <v>7</v>
      </c>
      <c r="N737">
        <v>8</v>
      </c>
      <c r="P737">
        <v>45895</v>
      </c>
      <c r="R737" s="1">
        <v>45925</v>
      </c>
      <c r="S737">
        <v>9</v>
      </c>
      <c r="T737" s="317">
        <v>77890</v>
      </c>
      <c r="U737">
        <v>25.9</v>
      </c>
      <c r="V737">
        <v>9</v>
      </c>
      <c r="W737">
        <v>101</v>
      </c>
      <c r="X737" s="317">
        <v>205178</v>
      </c>
    </row>
    <row r="738" spans="1:25">
      <c r="A738">
        <v>737</v>
      </c>
      <c r="B738" t="s">
        <v>10929</v>
      </c>
      <c r="C738" t="s">
        <v>10930</v>
      </c>
      <c r="D738" t="s">
        <v>37</v>
      </c>
      <c r="E738" t="s">
        <v>1423</v>
      </c>
      <c r="F738" s="1">
        <v>45868</v>
      </c>
      <c r="G738">
        <v>7</v>
      </c>
      <c r="H738">
        <v>530327</v>
      </c>
      <c r="I738" t="s">
        <v>10185</v>
      </c>
      <c r="J738">
        <v>530809</v>
      </c>
      <c r="K738" t="s">
        <v>10340</v>
      </c>
      <c r="L738">
        <v>8</v>
      </c>
      <c r="M738">
        <v>7</v>
      </c>
      <c r="N738">
        <v>8</v>
      </c>
      <c r="Q738" t="s">
        <v>10832</v>
      </c>
      <c r="R738" s="1">
        <v>45889</v>
      </c>
      <c r="S738">
        <v>8</v>
      </c>
      <c r="T738" s="317">
        <v>45210</v>
      </c>
      <c r="U738">
        <v>25.8</v>
      </c>
      <c r="V738">
        <v>8</v>
      </c>
      <c r="W738">
        <v>101</v>
      </c>
      <c r="X738" s="317">
        <v>114080</v>
      </c>
      <c r="Y738">
        <v>46042</v>
      </c>
    </row>
    <row r="739" spans="1:25">
      <c r="A739">
        <v>738</v>
      </c>
      <c r="B739" t="s">
        <v>10931</v>
      </c>
      <c r="C739" t="s">
        <v>10932</v>
      </c>
      <c r="D739" t="s">
        <v>37</v>
      </c>
      <c r="E739" t="s">
        <v>60</v>
      </c>
      <c r="F739" s="1">
        <v>45135</v>
      </c>
      <c r="G739">
        <v>7</v>
      </c>
      <c r="H739">
        <v>335102</v>
      </c>
      <c r="I739" t="s">
        <v>10185</v>
      </c>
      <c r="K739" t="s">
        <v>6518</v>
      </c>
      <c r="L739">
        <v>8</v>
      </c>
      <c r="M739">
        <v>7</v>
      </c>
      <c r="N739">
        <v>8</v>
      </c>
      <c r="R739" s="1">
        <v>23</v>
      </c>
      <c r="S739">
        <v>1</v>
      </c>
      <c r="T739" s="317"/>
      <c r="U739">
        <v>23.8</v>
      </c>
      <c r="V739">
        <v>8</v>
      </c>
      <c r="X739" s="317"/>
    </row>
    <row r="740" spans="1:25">
      <c r="A740">
        <v>739</v>
      </c>
      <c r="B740" t="s">
        <v>10933</v>
      </c>
      <c r="C740" t="s">
        <v>10934</v>
      </c>
      <c r="D740" t="s">
        <v>37</v>
      </c>
      <c r="E740" t="s">
        <v>60</v>
      </c>
      <c r="F740" s="1">
        <v>45238</v>
      </c>
      <c r="G740">
        <v>11</v>
      </c>
      <c r="H740">
        <v>335213</v>
      </c>
      <c r="I740" t="s">
        <v>10185</v>
      </c>
      <c r="K740" t="s">
        <v>10411</v>
      </c>
      <c r="L740">
        <v>11</v>
      </c>
      <c r="M740">
        <v>11</v>
      </c>
      <c r="N740">
        <v>11</v>
      </c>
      <c r="R740" s="1">
        <v>23</v>
      </c>
      <c r="S740">
        <v>1</v>
      </c>
      <c r="T740" s="317"/>
      <c r="U740">
        <v>23.11</v>
      </c>
      <c r="V740">
        <v>11</v>
      </c>
      <c r="X740" s="317"/>
    </row>
    <row r="741" spans="1:25">
      <c r="A741">
        <v>740</v>
      </c>
      <c r="B741" t="s">
        <v>10935</v>
      </c>
      <c r="C741" t="s">
        <v>10936</v>
      </c>
      <c r="D741" t="s">
        <v>37</v>
      </c>
      <c r="E741" t="s">
        <v>92</v>
      </c>
      <c r="F741" s="1">
        <v>45307</v>
      </c>
      <c r="G741">
        <v>1</v>
      </c>
      <c r="H741">
        <v>335298</v>
      </c>
      <c r="I741" t="s">
        <v>10185</v>
      </c>
      <c r="K741" t="s">
        <v>10411</v>
      </c>
      <c r="L741">
        <v>2</v>
      </c>
      <c r="M741">
        <v>1</v>
      </c>
      <c r="N741">
        <v>1</v>
      </c>
      <c r="R741" s="1">
        <v>24</v>
      </c>
      <c r="S741">
        <v>1</v>
      </c>
      <c r="T741" s="317"/>
      <c r="U741">
        <v>24.1</v>
      </c>
      <c r="V741">
        <v>1</v>
      </c>
      <c r="X741" s="317"/>
    </row>
    <row r="742" spans="1:25">
      <c r="A742">
        <v>741</v>
      </c>
      <c r="B742" t="s">
        <v>10937</v>
      </c>
      <c r="C742" t="s">
        <v>10938</v>
      </c>
      <c r="D742" t="s">
        <v>37</v>
      </c>
      <c r="E742" t="s">
        <v>72</v>
      </c>
      <c r="F742" s="1">
        <v>45401</v>
      </c>
      <c r="G742">
        <v>4</v>
      </c>
      <c r="H742">
        <v>335611</v>
      </c>
      <c r="I742" t="s">
        <v>10185</v>
      </c>
      <c r="K742" t="s">
        <v>10411</v>
      </c>
      <c r="L742">
        <v>5</v>
      </c>
      <c r="M742">
        <v>4</v>
      </c>
      <c r="N742">
        <v>4</v>
      </c>
      <c r="R742" s="1">
        <v>24</v>
      </c>
      <c r="S742">
        <v>1</v>
      </c>
      <c r="T742" s="317"/>
      <c r="U742">
        <v>24.5</v>
      </c>
      <c r="V742">
        <v>5</v>
      </c>
      <c r="X742" s="317"/>
    </row>
    <row r="743" spans="1:25">
      <c r="A743">
        <v>742</v>
      </c>
      <c r="B743" t="s">
        <v>10939</v>
      </c>
      <c r="C743" t="s">
        <v>10940</v>
      </c>
      <c r="D743" t="s">
        <v>37</v>
      </c>
      <c r="E743" t="s">
        <v>72</v>
      </c>
      <c r="F743" s="1">
        <v>45404</v>
      </c>
      <c r="G743">
        <v>4</v>
      </c>
      <c r="H743">
        <v>335612</v>
      </c>
      <c r="I743" t="s">
        <v>10185</v>
      </c>
      <c r="K743" t="s">
        <v>10411</v>
      </c>
      <c r="L743">
        <v>6</v>
      </c>
      <c r="M743">
        <v>4</v>
      </c>
      <c r="N743">
        <v>5</v>
      </c>
      <c r="R743" s="1">
        <v>24</v>
      </c>
      <c r="S743">
        <v>1</v>
      </c>
      <c r="T743" s="317"/>
      <c r="U743">
        <v>24.5</v>
      </c>
      <c r="V743">
        <v>5</v>
      </c>
      <c r="X743" s="317"/>
    </row>
    <row r="744" spans="1:25">
      <c r="A744">
        <v>743</v>
      </c>
      <c r="B744" t="s">
        <v>10941</v>
      </c>
      <c r="C744" t="s">
        <v>10942</v>
      </c>
      <c r="D744" t="s">
        <v>37</v>
      </c>
      <c r="E744" t="s">
        <v>60</v>
      </c>
      <c r="F744" s="1">
        <v>45422</v>
      </c>
      <c r="G744">
        <v>5</v>
      </c>
      <c r="H744">
        <v>335628</v>
      </c>
      <c r="I744" t="s">
        <v>10185</v>
      </c>
      <c r="K744" t="s">
        <v>10411</v>
      </c>
      <c r="L744" t="s">
        <v>43</v>
      </c>
      <c r="M744">
        <v>5</v>
      </c>
      <c r="N744">
        <v>5</v>
      </c>
      <c r="R744" s="1">
        <v>24</v>
      </c>
      <c r="S744">
        <v>1</v>
      </c>
      <c r="T744" s="317"/>
      <c r="U744">
        <v>24.5</v>
      </c>
      <c r="V744">
        <v>5</v>
      </c>
      <c r="X744" s="317"/>
    </row>
    <row r="745" spans="1:25">
      <c r="A745">
        <v>744</v>
      </c>
      <c r="B745" t="s">
        <v>10943</v>
      </c>
      <c r="C745" t="s">
        <v>10944</v>
      </c>
      <c r="D745" t="s">
        <v>37</v>
      </c>
      <c r="E745" t="s">
        <v>92</v>
      </c>
      <c r="F745" s="1">
        <v>45397</v>
      </c>
      <c r="G745">
        <v>4</v>
      </c>
      <c r="H745">
        <v>335604</v>
      </c>
      <c r="I745" t="s">
        <v>10185</v>
      </c>
      <c r="K745" t="s">
        <v>10340</v>
      </c>
      <c r="L745">
        <v>6</v>
      </c>
      <c r="M745">
        <v>4</v>
      </c>
      <c r="N745">
        <v>5</v>
      </c>
      <c r="R745" s="1"/>
      <c r="S745">
        <v>1</v>
      </c>
      <c r="T745" s="317"/>
      <c r="U745">
        <v>24.6</v>
      </c>
      <c r="V745">
        <v>6</v>
      </c>
      <c r="X745" s="317"/>
    </row>
    <row r="746" spans="1:25">
      <c r="A746">
        <v>745</v>
      </c>
      <c r="B746" t="s">
        <v>10945</v>
      </c>
      <c r="C746" t="s">
        <v>10946</v>
      </c>
      <c r="D746" t="s">
        <v>37</v>
      </c>
      <c r="E746" t="s">
        <v>1418</v>
      </c>
      <c r="F746" s="1">
        <v>45425</v>
      </c>
      <c r="G746">
        <v>5</v>
      </c>
      <c r="H746">
        <v>335630</v>
      </c>
      <c r="I746" t="s">
        <v>10185</v>
      </c>
      <c r="K746" t="s">
        <v>10340</v>
      </c>
      <c r="L746">
        <v>6</v>
      </c>
      <c r="M746">
        <v>5</v>
      </c>
      <c r="N746">
        <v>5</v>
      </c>
      <c r="R746" s="1"/>
      <c r="S746">
        <v>1</v>
      </c>
      <c r="T746" s="317"/>
      <c r="U746">
        <v>24.6</v>
      </c>
      <c r="V746">
        <v>6</v>
      </c>
      <c r="X746" s="317"/>
    </row>
    <row r="747" spans="1:25">
      <c r="A747">
        <v>746</v>
      </c>
      <c r="B747" t="s">
        <v>10947</v>
      </c>
      <c r="C747" t="s">
        <v>10948</v>
      </c>
      <c r="D747" t="s">
        <v>37</v>
      </c>
      <c r="E747" t="s">
        <v>140</v>
      </c>
      <c r="F747" s="1">
        <v>45428</v>
      </c>
      <c r="G747">
        <v>5</v>
      </c>
      <c r="H747">
        <v>335635</v>
      </c>
      <c r="I747" t="s">
        <v>10185</v>
      </c>
      <c r="K747" t="s">
        <v>10340</v>
      </c>
      <c r="L747">
        <v>6</v>
      </c>
      <c r="M747">
        <v>5</v>
      </c>
      <c r="N747">
        <v>5</v>
      </c>
      <c r="R747" s="1"/>
      <c r="S747">
        <v>1</v>
      </c>
      <c r="T747" s="317"/>
      <c r="U747">
        <v>24.6</v>
      </c>
      <c r="V747">
        <v>6</v>
      </c>
      <c r="X747" s="317"/>
    </row>
    <row r="748" spans="1:25">
      <c r="A748">
        <v>747</v>
      </c>
      <c r="B748" t="s">
        <v>10949</v>
      </c>
      <c r="C748" t="s">
        <v>2374</v>
      </c>
      <c r="D748" t="s">
        <v>37</v>
      </c>
      <c r="E748" t="s">
        <v>40</v>
      </c>
      <c r="F748" s="1">
        <v>45433</v>
      </c>
      <c r="G748">
        <v>5</v>
      </c>
      <c r="H748">
        <v>335639</v>
      </c>
      <c r="I748" t="s">
        <v>10185</v>
      </c>
      <c r="K748" t="s">
        <v>10340</v>
      </c>
      <c r="L748">
        <v>6</v>
      </c>
      <c r="M748">
        <v>5</v>
      </c>
      <c r="N748">
        <v>5</v>
      </c>
      <c r="R748" s="1"/>
      <c r="S748">
        <v>1</v>
      </c>
      <c r="T748" s="317"/>
      <c r="U748">
        <v>24.6</v>
      </c>
      <c r="V748">
        <v>6</v>
      </c>
      <c r="X748" s="317"/>
    </row>
    <row r="749" spans="1:25">
      <c r="A749">
        <v>748</v>
      </c>
      <c r="B749" t="s">
        <v>10950</v>
      </c>
      <c r="C749" t="s">
        <v>10951</v>
      </c>
      <c r="D749" t="s">
        <v>37</v>
      </c>
      <c r="E749" t="s">
        <v>636</v>
      </c>
      <c r="F749" s="1">
        <v>45434</v>
      </c>
      <c r="G749">
        <v>5</v>
      </c>
      <c r="H749">
        <v>335641</v>
      </c>
      <c r="I749" t="s">
        <v>10185</v>
      </c>
      <c r="K749" t="s">
        <v>10340</v>
      </c>
      <c r="L749">
        <v>6</v>
      </c>
      <c r="M749">
        <v>5</v>
      </c>
      <c r="N749">
        <v>5</v>
      </c>
      <c r="R749" s="1"/>
      <c r="S749">
        <v>1</v>
      </c>
      <c r="T749" s="317"/>
      <c r="U749">
        <v>24.6</v>
      </c>
      <c r="V749">
        <v>6</v>
      </c>
      <c r="X749" s="317"/>
    </row>
    <row r="750" spans="1:25">
      <c r="A750">
        <v>749</v>
      </c>
      <c r="B750" t="s">
        <v>10952</v>
      </c>
      <c r="C750" t="s">
        <v>10953</v>
      </c>
      <c r="D750" t="s">
        <v>37</v>
      </c>
      <c r="E750" t="s">
        <v>636</v>
      </c>
      <c r="F750" s="1">
        <v>45434</v>
      </c>
      <c r="G750">
        <v>5</v>
      </c>
      <c r="H750">
        <v>335642</v>
      </c>
      <c r="I750" t="s">
        <v>10185</v>
      </c>
      <c r="K750" t="s">
        <v>10340</v>
      </c>
      <c r="L750">
        <v>6</v>
      </c>
      <c r="M750">
        <v>5</v>
      </c>
      <c r="N750">
        <v>5</v>
      </c>
      <c r="R750" s="1"/>
      <c r="S750">
        <v>1</v>
      </c>
      <c r="T750" s="317"/>
      <c r="U750">
        <v>24.6</v>
      </c>
      <c r="V750">
        <v>6</v>
      </c>
      <c r="X750" s="317"/>
    </row>
    <row r="751" spans="1:25">
      <c r="A751">
        <v>750</v>
      </c>
      <c r="B751" t="s">
        <v>10954</v>
      </c>
      <c r="C751" t="s">
        <v>10955</v>
      </c>
      <c r="D751" t="s">
        <v>37</v>
      </c>
      <c r="E751" t="s">
        <v>92</v>
      </c>
      <c r="F751" s="1">
        <v>45435</v>
      </c>
      <c r="G751">
        <v>5</v>
      </c>
      <c r="H751">
        <v>335643</v>
      </c>
      <c r="I751" t="s">
        <v>10185</v>
      </c>
      <c r="K751" t="s">
        <v>10340</v>
      </c>
      <c r="L751">
        <v>6</v>
      </c>
      <c r="M751">
        <v>5</v>
      </c>
      <c r="N751">
        <v>5</v>
      </c>
      <c r="R751" s="1"/>
      <c r="S751">
        <v>1</v>
      </c>
      <c r="T751" s="317"/>
      <c r="U751">
        <v>24.6</v>
      </c>
      <c r="V751">
        <v>6</v>
      </c>
      <c r="X751" s="317"/>
    </row>
    <row r="752" spans="1:25">
      <c r="A752">
        <v>751</v>
      </c>
      <c r="B752" t="s">
        <v>10956</v>
      </c>
      <c r="C752" t="s">
        <v>10957</v>
      </c>
      <c r="D752" t="s">
        <v>37</v>
      </c>
      <c r="E752" t="s">
        <v>60</v>
      </c>
      <c r="F752" s="1">
        <v>45435</v>
      </c>
      <c r="G752">
        <v>5</v>
      </c>
      <c r="H752">
        <v>335645</v>
      </c>
      <c r="I752" t="s">
        <v>10185</v>
      </c>
      <c r="K752" t="s">
        <v>10411</v>
      </c>
      <c r="L752">
        <v>6</v>
      </c>
      <c r="M752">
        <v>5</v>
      </c>
      <c r="N752">
        <v>5</v>
      </c>
      <c r="R752" s="1"/>
      <c r="S752">
        <v>1</v>
      </c>
      <c r="T752" s="317"/>
      <c r="U752">
        <v>24.6</v>
      </c>
      <c r="V752">
        <v>6</v>
      </c>
      <c r="X752" s="317"/>
    </row>
    <row r="753" spans="1:24">
      <c r="A753">
        <v>752</v>
      </c>
      <c r="B753" t="s">
        <v>10958</v>
      </c>
      <c r="C753" t="s">
        <v>10959</v>
      </c>
      <c r="D753" t="s">
        <v>37</v>
      </c>
      <c r="E753" t="s">
        <v>123</v>
      </c>
      <c r="F753" s="1">
        <v>45439</v>
      </c>
      <c r="G753">
        <v>5</v>
      </c>
      <c r="H753">
        <v>335648</v>
      </c>
      <c r="I753" t="s">
        <v>10185</v>
      </c>
      <c r="K753" t="s">
        <v>10411</v>
      </c>
      <c r="L753">
        <v>6</v>
      </c>
      <c r="M753">
        <v>5</v>
      </c>
      <c r="N753">
        <v>5</v>
      </c>
      <c r="R753" s="1"/>
      <c r="S753">
        <v>1</v>
      </c>
      <c r="T753" s="317"/>
      <c r="U753">
        <v>24.6</v>
      </c>
      <c r="V753">
        <v>6</v>
      </c>
      <c r="X753" s="317"/>
    </row>
    <row r="754" spans="1:24">
      <c r="A754">
        <v>753</v>
      </c>
      <c r="B754" t="s">
        <v>10960</v>
      </c>
      <c r="C754" t="s">
        <v>10961</v>
      </c>
      <c r="D754" t="s">
        <v>37</v>
      </c>
      <c r="E754" t="s">
        <v>108</v>
      </c>
      <c r="F754" s="1">
        <v>45442</v>
      </c>
      <c r="G754">
        <v>5</v>
      </c>
      <c r="H754">
        <v>335651</v>
      </c>
      <c r="I754" t="s">
        <v>10185</v>
      </c>
      <c r="K754" t="s">
        <v>10411</v>
      </c>
      <c r="L754">
        <v>6</v>
      </c>
      <c r="M754">
        <v>5</v>
      </c>
      <c r="N754">
        <v>5</v>
      </c>
      <c r="R754" s="1"/>
      <c r="S754">
        <v>1</v>
      </c>
      <c r="T754" s="317"/>
      <c r="U754">
        <v>24.6</v>
      </c>
      <c r="V754">
        <v>6</v>
      </c>
      <c r="X754" s="317"/>
    </row>
    <row r="755" spans="1:24">
      <c r="A755">
        <v>754</v>
      </c>
      <c r="B755" t="s">
        <v>10962</v>
      </c>
      <c r="C755" t="s">
        <v>10963</v>
      </c>
      <c r="D755" t="s">
        <v>37</v>
      </c>
      <c r="E755" t="s">
        <v>40</v>
      </c>
      <c r="F755" s="1">
        <v>45446</v>
      </c>
      <c r="G755">
        <v>6</v>
      </c>
      <c r="H755">
        <v>335653</v>
      </c>
      <c r="I755" t="s">
        <v>10185</v>
      </c>
      <c r="K755" t="s">
        <v>10411</v>
      </c>
      <c r="L755">
        <v>6</v>
      </c>
      <c r="M755">
        <v>6</v>
      </c>
      <c r="N755">
        <v>5</v>
      </c>
      <c r="R755" s="1"/>
      <c r="S755">
        <v>1</v>
      </c>
      <c r="T755" s="317"/>
      <c r="U755">
        <v>24.6</v>
      </c>
      <c r="V755">
        <v>6</v>
      </c>
      <c r="X755" s="317"/>
    </row>
    <row r="756" spans="1:24">
      <c r="A756">
        <v>755</v>
      </c>
      <c r="B756" t="s">
        <v>10964</v>
      </c>
      <c r="C756" t="s">
        <v>10466</v>
      </c>
      <c r="D756" t="s">
        <v>37</v>
      </c>
      <c r="E756" t="s">
        <v>60</v>
      </c>
      <c r="F756" s="1">
        <v>45448</v>
      </c>
      <c r="G756">
        <v>6</v>
      </c>
      <c r="H756">
        <v>335654</v>
      </c>
      <c r="I756" t="s">
        <v>10185</v>
      </c>
      <c r="K756" t="s">
        <v>10411</v>
      </c>
      <c r="L756">
        <v>6</v>
      </c>
      <c r="M756">
        <v>6</v>
      </c>
      <c r="N756">
        <v>5</v>
      </c>
      <c r="R756" s="1"/>
      <c r="S756">
        <v>1</v>
      </c>
      <c r="T756" s="317"/>
      <c r="U756">
        <v>24.6</v>
      </c>
      <c r="V756">
        <v>6</v>
      </c>
      <c r="X756" s="317"/>
    </row>
    <row r="757" spans="1:24">
      <c r="A757">
        <v>756</v>
      </c>
      <c r="B757" t="s">
        <v>10965</v>
      </c>
      <c r="C757" t="s">
        <v>10966</v>
      </c>
      <c r="D757" t="s">
        <v>37</v>
      </c>
      <c r="E757" t="s">
        <v>1423</v>
      </c>
      <c r="F757" s="1">
        <v>45453</v>
      </c>
      <c r="G757">
        <v>6</v>
      </c>
      <c r="H757">
        <v>335659</v>
      </c>
      <c r="I757" t="s">
        <v>10185</v>
      </c>
      <c r="K757" t="s">
        <v>10340</v>
      </c>
      <c r="L757">
        <v>7</v>
      </c>
      <c r="M757">
        <v>6</v>
      </c>
      <c r="N757">
        <v>5</v>
      </c>
      <c r="R757" s="1"/>
      <c r="S757">
        <v>1</v>
      </c>
      <c r="T757" s="317"/>
      <c r="U757">
        <v>24.7</v>
      </c>
      <c r="V757">
        <v>7</v>
      </c>
      <c r="X757" s="317"/>
    </row>
    <row r="758" spans="1:24">
      <c r="A758">
        <v>757</v>
      </c>
      <c r="B758" t="s">
        <v>10967</v>
      </c>
      <c r="C758" t="s">
        <v>10968</v>
      </c>
      <c r="D758" t="s">
        <v>37</v>
      </c>
      <c r="E758" t="s">
        <v>636</v>
      </c>
      <c r="F758" s="1">
        <v>45453</v>
      </c>
      <c r="G758">
        <v>6</v>
      </c>
      <c r="H758">
        <v>335662</v>
      </c>
      <c r="I758" t="s">
        <v>10185</v>
      </c>
      <c r="K758" t="s">
        <v>10411</v>
      </c>
      <c r="L758">
        <v>6</v>
      </c>
      <c r="M758">
        <v>6</v>
      </c>
      <c r="N758">
        <v>5</v>
      </c>
      <c r="R758" s="1"/>
      <c r="S758">
        <v>1</v>
      </c>
      <c r="T758" s="317"/>
      <c r="U758">
        <v>24.6</v>
      </c>
      <c r="V758">
        <v>6</v>
      </c>
      <c r="X758" s="317"/>
    </row>
    <row r="759" spans="1:24">
      <c r="A759">
        <v>758</v>
      </c>
      <c r="B759" t="s">
        <v>10969</v>
      </c>
      <c r="C759" t="s">
        <v>10970</v>
      </c>
      <c r="D759" t="s">
        <v>37</v>
      </c>
      <c r="E759" t="s">
        <v>87</v>
      </c>
      <c r="F759" s="1">
        <v>45455</v>
      </c>
      <c r="G759">
        <v>6</v>
      </c>
      <c r="H759">
        <v>335664</v>
      </c>
      <c r="I759" t="s">
        <v>10185</v>
      </c>
      <c r="K759" t="s">
        <v>10340</v>
      </c>
      <c r="L759">
        <v>7</v>
      </c>
      <c r="M759">
        <v>6</v>
      </c>
      <c r="N759">
        <v>5</v>
      </c>
      <c r="R759" s="1"/>
      <c r="S759">
        <v>1</v>
      </c>
      <c r="T759" s="317"/>
      <c r="U759">
        <v>24.7</v>
      </c>
      <c r="V759">
        <v>7</v>
      </c>
      <c r="X759" s="317"/>
    </row>
    <row r="760" spans="1:24">
      <c r="A760">
        <v>759</v>
      </c>
      <c r="B760" t="s">
        <v>10971</v>
      </c>
      <c r="C760" t="s">
        <v>10972</v>
      </c>
      <c r="D760" t="s">
        <v>37</v>
      </c>
      <c r="E760" t="s">
        <v>40</v>
      </c>
      <c r="F760" s="1">
        <v>45455</v>
      </c>
      <c r="G760">
        <v>6</v>
      </c>
      <c r="H760">
        <v>335665</v>
      </c>
      <c r="I760" t="s">
        <v>10185</v>
      </c>
      <c r="K760" t="s">
        <v>10340</v>
      </c>
      <c r="L760">
        <v>7</v>
      </c>
      <c r="M760">
        <v>6</v>
      </c>
      <c r="N760">
        <v>5</v>
      </c>
      <c r="R760" s="1"/>
      <c r="S760">
        <v>1</v>
      </c>
      <c r="T760" s="317"/>
      <c r="U760">
        <v>24.7</v>
      </c>
      <c r="V760">
        <v>7</v>
      </c>
      <c r="X760" s="317"/>
    </row>
    <row r="761" spans="1:24">
      <c r="A761">
        <v>760</v>
      </c>
      <c r="B761" t="s">
        <v>10973</v>
      </c>
      <c r="C761" t="s">
        <v>10974</v>
      </c>
      <c r="D761" t="s">
        <v>37</v>
      </c>
      <c r="E761" t="s">
        <v>92</v>
      </c>
      <c r="F761" s="1">
        <v>45455</v>
      </c>
      <c r="G761">
        <v>6</v>
      </c>
      <c r="H761">
        <v>335666</v>
      </c>
      <c r="I761" t="s">
        <v>10185</v>
      </c>
      <c r="K761" t="s">
        <v>10340</v>
      </c>
      <c r="L761">
        <v>7</v>
      </c>
      <c r="M761">
        <v>6</v>
      </c>
      <c r="N761">
        <v>5</v>
      </c>
      <c r="R761" s="1"/>
      <c r="S761">
        <v>1</v>
      </c>
      <c r="T761" s="317"/>
      <c r="U761">
        <v>24.8</v>
      </c>
      <c r="V761">
        <v>8</v>
      </c>
      <c r="X761" s="317"/>
    </row>
    <row r="762" spans="1:24">
      <c r="A762">
        <v>761</v>
      </c>
      <c r="B762" t="s">
        <v>10975</v>
      </c>
      <c r="C762" t="s">
        <v>10976</v>
      </c>
      <c r="D762" t="s">
        <v>37</v>
      </c>
      <c r="E762" t="s">
        <v>1418</v>
      </c>
      <c r="F762" s="1">
        <v>45460</v>
      </c>
      <c r="G762">
        <v>6</v>
      </c>
      <c r="H762">
        <v>435001</v>
      </c>
      <c r="I762" t="s">
        <v>10185</v>
      </c>
      <c r="K762" t="s">
        <v>10340</v>
      </c>
      <c r="L762">
        <v>7</v>
      </c>
      <c r="M762">
        <v>6</v>
      </c>
      <c r="N762">
        <v>5</v>
      </c>
      <c r="R762" s="1"/>
      <c r="S762">
        <v>1</v>
      </c>
      <c r="T762" s="317"/>
      <c r="U762">
        <v>24.7</v>
      </c>
      <c r="V762">
        <v>7</v>
      </c>
      <c r="X762" s="317"/>
    </row>
    <row r="763" spans="1:24">
      <c r="A763">
        <v>762</v>
      </c>
      <c r="B763" t="s">
        <v>10977</v>
      </c>
      <c r="C763" t="s">
        <v>10978</v>
      </c>
      <c r="D763" t="s">
        <v>37</v>
      </c>
      <c r="E763" t="s">
        <v>60</v>
      </c>
      <c r="F763" s="1">
        <v>45461</v>
      </c>
      <c r="G763">
        <v>6</v>
      </c>
      <c r="H763">
        <v>435003</v>
      </c>
      <c r="I763" t="s">
        <v>10185</v>
      </c>
      <c r="K763" t="s">
        <v>10411</v>
      </c>
      <c r="L763">
        <v>6</v>
      </c>
      <c r="M763">
        <v>6</v>
      </c>
      <c r="N763">
        <v>5</v>
      </c>
      <c r="R763" s="1"/>
      <c r="S763">
        <v>1</v>
      </c>
      <c r="T763" s="317"/>
      <c r="U763">
        <v>24.6</v>
      </c>
      <c r="V763">
        <v>6</v>
      </c>
      <c r="X763" s="317"/>
    </row>
    <row r="764" spans="1:24">
      <c r="A764">
        <v>763</v>
      </c>
      <c r="B764" t="s">
        <v>10979</v>
      </c>
      <c r="C764" t="s">
        <v>10980</v>
      </c>
      <c r="D764" t="s">
        <v>37</v>
      </c>
      <c r="E764" t="s">
        <v>87</v>
      </c>
      <c r="F764" s="1">
        <v>45463</v>
      </c>
      <c r="G764">
        <v>6</v>
      </c>
      <c r="H764">
        <v>435004</v>
      </c>
      <c r="I764" t="s">
        <v>10185</v>
      </c>
      <c r="K764" t="s">
        <v>10411</v>
      </c>
      <c r="L764">
        <v>7</v>
      </c>
      <c r="M764">
        <v>6</v>
      </c>
      <c r="N764">
        <v>5</v>
      </c>
      <c r="R764" s="1"/>
      <c r="S764">
        <v>1</v>
      </c>
      <c r="T764" s="317"/>
      <c r="U764">
        <v>24.7</v>
      </c>
      <c r="V764">
        <v>7</v>
      </c>
      <c r="X764" s="317"/>
    </row>
    <row r="765" spans="1:24">
      <c r="A765">
        <v>764</v>
      </c>
      <c r="B765" t="s">
        <v>10981</v>
      </c>
      <c r="C765" t="s">
        <v>10703</v>
      </c>
      <c r="D765" t="s">
        <v>37</v>
      </c>
      <c r="E765" t="s">
        <v>140</v>
      </c>
      <c r="F765" s="1">
        <v>45463</v>
      </c>
      <c r="G765">
        <v>6</v>
      </c>
      <c r="H765">
        <v>435006</v>
      </c>
      <c r="I765" t="s">
        <v>10185</v>
      </c>
      <c r="K765" t="s">
        <v>10411</v>
      </c>
      <c r="L765">
        <v>7</v>
      </c>
      <c r="M765">
        <v>6</v>
      </c>
      <c r="N765">
        <v>5</v>
      </c>
      <c r="R765" s="1"/>
      <c r="S765">
        <v>1</v>
      </c>
      <c r="T765" s="317"/>
      <c r="U765">
        <v>24.7</v>
      </c>
      <c r="V765">
        <v>7</v>
      </c>
      <c r="X765" s="317"/>
    </row>
    <row r="766" spans="1:24">
      <c r="A766">
        <v>765</v>
      </c>
      <c r="B766" t="s">
        <v>10982</v>
      </c>
      <c r="C766" t="s">
        <v>10983</v>
      </c>
      <c r="D766" t="s">
        <v>37</v>
      </c>
      <c r="E766" t="s">
        <v>1418</v>
      </c>
      <c r="F766" s="1">
        <v>45463</v>
      </c>
      <c r="G766">
        <v>6</v>
      </c>
      <c r="H766">
        <v>435007</v>
      </c>
      <c r="I766" t="s">
        <v>10185</v>
      </c>
      <c r="K766" t="s">
        <v>10411</v>
      </c>
      <c r="L766">
        <v>7</v>
      </c>
      <c r="M766">
        <v>6</v>
      </c>
      <c r="N766">
        <v>5</v>
      </c>
      <c r="R766" s="1"/>
      <c r="S766">
        <v>1</v>
      </c>
      <c r="T766" s="317"/>
      <c r="U766">
        <v>24.7</v>
      </c>
      <c r="V766">
        <v>7</v>
      </c>
      <c r="X766" s="317"/>
    </row>
    <row r="767" spans="1:24">
      <c r="A767">
        <v>766</v>
      </c>
      <c r="B767" t="s">
        <v>10984</v>
      </c>
      <c r="C767" t="s">
        <v>10985</v>
      </c>
      <c r="D767" t="s">
        <v>37</v>
      </c>
      <c r="E767" t="s">
        <v>87</v>
      </c>
      <c r="F767" s="1">
        <v>45464</v>
      </c>
      <c r="G767">
        <v>6</v>
      </c>
      <c r="H767">
        <v>435008</v>
      </c>
      <c r="I767" t="s">
        <v>10185</v>
      </c>
      <c r="K767" t="s">
        <v>10340</v>
      </c>
      <c r="L767">
        <v>8</v>
      </c>
      <c r="M767">
        <v>6</v>
      </c>
      <c r="N767">
        <v>5</v>
      </c>
      <c r="R767" s="1"/>
      <c r="S767">
        <v>1</v>
      </c>
      <c r="T767" s="317"/>
      <c r="U767">
        <v>24.8</v>
      </c>
      <c r="V767">
        <v>8</v>
      </c>
      <c r="X767" s="317"/>
    </row>
    <row r="768" spans="1:24">
      <c r="A768">
        <v>767</v>
      </c>
      <c r="B768" t="s">
        <v>10986</v>
      </c>
      <c r="C768" t="s">
        <v>10987</v>
      </c>
      <c r="D768" t="s">
        <v>37</v>
      </c>
      <c r="E768" t="s">
        <v>92</v>
      </c>
      <c r="F768" s="1">
        <v>45464</v>
      </c>
      <c r="G768">
        <v>6</v>
      </c>
      <c r="H768">
        <v>435009</v>
      </c>
      <c r="I768" t="s">
        <v>10185</v>
      </c>
      <c r="K768" t="s">
        <v>10340</v>
      </c>
      <c r="L768">
        <v>8</v>
      </c>
      <c r="M768">
        <v>6</v>
      </c>
      <c r="N768">
        <v>5</v>
      </c>
      <c r="R768" s="1"/>
      <c r="S768">
        <v>1</v>
      </c>
      <c r="T768" s="317"/>
      <c r="U768">
        <v>24.8</v>
      </c>
      <c r="V768">
        <v>8</v>
      </c>
      <c r="X768" s="317"/>
    </row>
    <row r="769" spans="1:24">
      <c r="A769">
        <v>768</v>
      </c>
      <c r="B769" t="s">
        <v>10988</v>
      </c>
      <c r="C769" t="s">
        <v>10989</v>
      </c>
      <c r="D769" t="s">
        <v>37</v>
      </c>
      <c r="E769" t="s">
        <v>636</v>
      </c>
      <c r="F769" s="1">
        <v>45469</v>
      </c>
      <c r="G769">
        <v>6</v>
      </c>
      <c r="H769">
        <v>435012</v>
      </c>
      <c r="I769" t="s">
        <v>10185</v>
      </c>
      <c r="K769" t="s">
        <v>10411</v>
      </c>
      <c r="L769">
        <v>7</v>
      </c>
      <c r="M769">
        <v>6</v>
      </c>
      <c r="N769">
        <v>5</v>
      </c>
      <c r="R769" s="1"/>
      <c r="S769">
        <v>1</v>
      </c>
      <c r="T769" s="317"/>
      <c r="U769">
        <v>24.7</v>
      </c>
      <c r="V769">
        <v>7</v>
      </c>
      <c r="X769" s="317"/>
    </row>
    <row r="770" spans="1:24">
      <c r="A770">
        <v>769</v>
      </c>
      <c r="B770" t="s">
        <v>10990</v>
      </c>
      <c r="C770" t="s">
        <v>10991</v>
      </c>
      <c r="D770" t="s">
        <v>37</v>
      </c>
      <c r="E770" t="s">
        <v>92</v>
      </c>
      <c r="F770" s="1">
        <v>45469</v>
      </c>
      <c r="G770">
        <v>6</v>
      </c>
      <c r="H770">
        <v>435014</v>
      </c>
      <c r="I770" t="s">
        <v>10185</v>
      </c>
      <c r="K770" t="s">
        <v>10411</v>
      </c>
      <c r="L770">
        <v>7</v>
      </c>
      <c r="M770">
        <v>6</v>
      </c>
      <c r="N770">
        <v>5</v>
      </c>
      <c r="R770" s="1"/>
      <c r="S770">
        <v>1</v>
      </c>
      <c r="T770" s="317"/>
      <c r="U770">
        <v>24.7</v>
      </c>
      <c r="V770">
        <v>7</v>
      </c>
      <c r="X770" s="317"/>
    </row>
    <row r="771" spans="1:24">
      <c r="A771">
        <v>770</v>
      </c>
      <c r="B771" t="s">
        <v>10992</v>
      </c>
      <c r="C771" t="s">
        <v>10993</v>
      </c>
      <c r="D771" t="s">
        <v>37</v>
      </c>
      <c r="E771" t="s">
        <v>60</v>
      </c>
      <c r="F771" s="1">
        <v>45469</v>
      </c>
      <c r="G771">
        <v>6</v>
      </c>
      <c r="H771">
        <v>435016</v>
      </c>
      <c r="I771" t="s">
        <v>10185</v>
      </c>
      <c r="K771" t="s">
        <v>10340</v>
      </c>
      <c r="L771">
        <v>7</v>
      </c>
      <c r="M771">
        <v>6</v>
      </c>
      <c r="N771">
        <v>5</v>
      </c>
      <c r="R771" s="1"/>
      <c r="S771">
        <v>1</v>
      </c>
      <c r="T771" s="317"/>
      <c r="U771">
        <v>24.7</v>
      </c>
      <c r="V771">
        <v>7</v>
      </c>
      <c r="X771" s="317"/>
    </row>
    <row r="772" spans="1:24">
      <c r="A772">
        <v>771</v>
      </c>
      <c r="B772" t="s">
        <v>10994</v>
      </c>
      <c r="C772" t="s">
        <v>10995</v>
      </c>
      <c r="D772" t="s">
        <v>37</v>
      </c>
      <c r="E772" t="s">
        <v>40</v>
      </c>
      <c r="F772" s="1">
        <v>45469</v>
      </c>
      <c r="G772">
        <v>6</v>
      </c>
      <c r="H772">
        <v>435017</v>
      </c>
      <c r="I772" t="s">
        <v>10185</v>
      </c>
      <c r="K772" t="s">
        <v>10340</v>
      </c>
      <c r="L772">
        <v>7</v>
      </c>
      <c r="M772">
        <v>6</v>
      </c>
      <c r="N772">
        <v>5</v>
      </c>
      <c r="R772" s="1"/>
      <c r="S772">
        <v>1</v>
      </c>
      <c r="T772" s="317"/>
      <c r="U772">
        <v>24.7</v>
      </c>
      <c r="V772">
        <v>7</v>
      </c>
      <c r="X772" s="317"/>
    </row>
    <row r="773" spans="1:24">
      <c r="A773">
        <v>772</v>
      </c>
      <c r="B773" t="s">
        <v>10996</v>
      </c>
      <c r="C773" t="s">
        <v>10997</v>
      </c>
      <c r="D773" t="s">
        <v>37</v>
      </c>
      <c r="E773" t="s">
        <v>40</v>
      </c>
      <c r="F773" s="1">
        <v>45469</v>
      </c>
      <c r="G773">
        <v>6</v>
      </c>
      <c r="H773">
        <v>435018</v>
      </c>
      <c r="I773" t="s">
        <v>10185</v>
      </c>
      <c r="K773" t="s">
        <v>10340</v>
      </c>
      <c r="L773">
        <v>8</v>
      </c>
      <c r="M773">
        <v>6</v>
      </c>
      <c r="N773">
        <v>5</v>
      </c>
      <c r="R773" s="1"/>
      <c r="S773">
        <v>1</v>
      </c>
      <c r="T773" s="317"/>
      <c r="U773">
        <v>24.8</v>
      </c>
      <c r="V773">
        <v>8</v>
      </c>
      <c r="X773" s="317"/>
    </row>
    <row r="774" spans="1:24">
      <c r="A774">
        <v>773</v>
      </c>
      <c r="B774" t="s">
        <v>10998</v>
      </c>
      <c r="C774" t="s">
        <v>10999</v>
      </c>
      <c r="D774" t="s">
        <v>37</v>
      </c>
      <c r="E774" t="s">
        <v>92</v>
      </c>
      <c r="F774" s="1">
        <v>45471</v>
      </c>
      <c r="G774">
        <v>6</v>
      </c>
      <c r="H774">
        <v>435024</v>
      </c>
      <c r="I774" t="s">
        <v>10185</v>
      </c>
      <c r="K774" t="s">
        <v>10340</v>
      </c>
      <c r="L774">
        <v>8</v>
      </c>
      <c r="M774">
        <v>6</v>
      </c>
      <c r="N774">
        <v>5</v>
      </c>
      <c r="R774" s="1"/>
      <c r="S774">
        <v>1</v>
      </c>
      <c r="T774" s="317"/>
      <c r="U774">
        <v>24.8</v>
      </c>
      <c r="V774">
        <v>8</v>
      </c>
      <c r="X774" s="317"/>
    </row>
    <row r="775" spans="1:24">
      <c r="A775">
        <v>774</v>
      </c>
      <c r="B775" t="s">
        <v>11000</v>
      </c>
      <c r="C775" t="s">
        <v>11001</v>
      </c>
      <c r="D775" t="s">
        <v>46</v>
      </c>
      <c r="E775" t="s">
        <v>49</v>
      </c>
      <c r="F775" s="1">
        <v>45475</v>
      </c>
      <c r="G775">
        <v>7</v>
      </c>
      <c r="H775">
        <v>435026</v>
      </c>
      <c r="I775" t="s">
        <v>10185</v>
      </c>
      <c r="K775" t="s">
        <v>10340</v>
      </c>
      <c r="L775">
        <v>7</v>
      </c>
      <c r="M775">
        <v>7</v>
      </c>
      <c r="N775">
        <v>5</v>
      </c>
      <c r="R775" s="1"/>
      <c r="S775">
        <v>1</v>
      </c>
      <c r="T775" s="317"/>
      <c r="U775">
        <v>24.7</v>
      </c>
      <c r="V775">
        <v>7</v>
      </c>
      <c r="X775" s="317"/>
    </row>
    <row r="776" spans="1:24">
      <c r="A776">
        <v>775</v>
      </c>
      <c r="B776" t="s">
        <v>11002</v>
      </c>
      <c r="C776" t="s">
        <v>11003</v>
      </c>
      <c r="D776" t="s">
        <v>37</v>
      </c>
      <c r="E776" t="s">
        <v>72</v>
      </c>
      <c r="F776" s="1">
        <v>45481</v>
      </c>
      <c r="G776">
        <v>7</v>
      </c>
      <c r="H776">
        <v>435030</v>
      </c>
      <c r="I776" t="s">
        <v>10185</v>
      </c>
      <c r="K776" t="s">
        <v>10411</v>
      </c>
      <c r="L776">
        <v>7</v>
      </c>
      <c r="M776">
        <v>7</v>
      </c>
      <c r="N776">
        <v>5</v>
      </c>
      <c r="R776" s="1"/>
      <c r="S776">
        <v>1</v>
      </c>
      <c r="T776" s="317"/>
      <c r="U776">
        <v>24.7</v>
      </c>
      <c r="V776">
        <v>7</v>
      </c>
      <c r="X776" s="317"/>
    </row>
    <row r="777" spans="1:24">
      <c r="A777">
        <v>776</v>
      </c>
      <c r="B777" t="s">
        <v>11004</v>
      </c>
      <c r="C777" t="s">
        <v>11005</v>
      </c>
      <c r="D777" t="s">
        <v>37</v>
      </c>
      <c r="E777" t="s">
        <v>40</v>
      </c>
      <c r="F777" s="1">
        <v>45483</v>
      </c>
      <c r="G777">
        <v>7</v>
      </c>
      <c r="H777">
        <v>435036</v>
      </c>
      <c r="I777" t="s">
        <v>10185</v>
      </c>
      <c r="K777" t="s">
        <v>10340</v>
      </c>
      <c r="L777">
        <v>8</v>
      </c>
      <c r="M777">
        <v>7</v>
      </c>
      <c r="N777">
        <v>5</v>
      </c>
      <c r="R777" s="1"/>
      <c r="S777">
        <v>1</v>
      </c>
      <c r="T777" s="317"/>
      <c r="U777">
        <v>24.8</v>
      </c>
      <c r="V777">
        <v>8</v>
      </c>
      <c r="X777" s="317"/>
    </row>
    <row r="778" spans="1:24">
      <c r="A778">
        <v>777</v>
      </c>
      <c r="B778" t="s">
        <v>11006</v>
      </c>
      <c r="C778" t="s">
        <v>11007</v>
      </c>
      <c r="D778" t="s">
        <v>37</v>
      </c>
      <c r="E778" t="s">
        <v>108</v>
      </c>
      <c r="F778" s="1">
        <v>45484</v>
      </c>
      <c r="G778">
        <v>7</v>
      </c>
      <c r="H778">
        <v>435037</v>
      </c>
      <c r="I778" t="s">
        <v>10185</v>
      </c>
      <c r="K778" t="s">
        <v>10340</v>
      </c>
      <c r="L778">
        <v>8</v>
      </c>
      <c r="M778">
        <v>7</v>
      </c>
      <c r="N778">
        <v>5</v>
      </c>
      <c r="R778" s="1"/>
      <c r="S778">
        <v>1</v>
      </c>
      <c r="T778" s="317"/>
      <c r="U778">
        <v>24.8</v>
      </c>
      <c r="V778">
        <v>8</v>
      </c>
      <c r="X778" s="317"/>
    </row>
    <row r="779" spans="1:24">
      <c r="A779">
        <v>778</v>
      </c>
      <c r="B779" t="s">
        <v>11008</v>
      </c>
      <c r="C779" t="s">
        <v>11009</v>
      </c>
      <c r="D779" t="s">
        <v>37</v>
      </c>
      <c r="E779" t="s">
        <v>92</v>
      </c>
      <c r="F779" s="1">
        <v>45485</v>
      </c>
      <c r="G779">
        <v>7</v>
      </c>
      <c r="H779">
        <v>435038</v>
      </c>
      <c r="I779" t="s">
        <v>10185</v>
      </c>
      <c r="K779" t="s">
        <v>10411</v>
      </c>
      <c r="L779">
        <v>8</v>
      </c>
      <c r="M779">
        <v>7</v>
      </c>
      <c r="N779">
        <v>5</v>
      </c>
      <c r="R779" s="1"/>
      <c r="S779">
        <v>1</v>
      </c>
      <c r="T779" s="317"/>
      <c r="U779">
        <v>24.8</v>
      </c>
      <c r="V779">
        <v>8</v>
      </c>
      <c r="X779" s="317"/>
    </row>
    <row r="780" spans="1:24">
      <c r="A780">
        <v>779</v>
      </c>
      <c r="B780" t="s">
        <v>11010</v>
      </c>
      <c r="C780" t="s">
        <v>11011</v>
      </c>
      <c r="D780" t="s">
        <v>37</v>
      </c>
      <c r="E780" t="s">
        <v>60</v>
      </c>
      <c r="F780" s="1">
        <v>45491</v>
      </c>
      <c r="G780">
        <v>7</v>
      </c>
      <c r="H780">
        <v>435040</v>
      </c>
      <c r="I780" t="s">
        <v>10185</v>
      </c>
      <c r="K780" t="s">
        <v>10411</v>
      </c>
      <c r="L780">
        <v>8</v>
      </c>
      <c r="M780">
        <v>7</v>
      </c>
      <c r="N780">
        <v>5</v>
      </c>
      <c r="R780" s="1"/>
      <c r="S780">
        <v>1</v>
      </c>
      <c r="T780" s="317"/>
      <c r="U780">
        <v>24.8</v>
      </c>
      <c r="V780">
        <v>8</v>
      </c>
      <c r="X780" s="317"/>
    </row>
    <row r="781" spans="1:24">
      <c r="A781">
        <v>780</v>
      </c>
      <c r="B781" t="s">
        <v>11012</v>
      </c>
      <c r="C781" t="s">
        <v>11013</v>
      </c>
      <c r="D781" t="s">
        <v>37</v>
      </c>
      <c r="E781" t="s">
        <v>87</v>
      </c>
      <c r="F781" s="1">
        <v>45491</v>
      </c>
      <c r="G781">
        <v>7</v>
      </c>
      <c r="H781">
        <v>435041</v>
      </c>
      <c r="I781" t="s">
        <v>10185</v>
      </c>
      <c r="K781" t="s">
        <v>10411</v>
      </c>
      <c r="L781">
        <v>8</v>
      </c>
      <c r="M781">
        <v>7</v>
      </c>
      <c r="N781">
        <v>5</v>
      </c>
      <c r="R781" s="1"/>
      <c r="S781">
        <v>1</v>
      </c>
      <c r="T781" s="317"/>
      <c r="U781">
        <v>24.8</v>
      </c>
      <c r="V781">
        <v>8</v>
      </c>
      <c r="X781" s="317"/>
    </row>
    <row r="782" spans="1:24">
      <c r="A782">
        <v>781</v>
      </c>
      <c r="B782" t="s">
        <v>11014</v>
      </c>
      <c r="C782" t="s">
        <v>11015</v>
      </c>
      <c r="D782" t="s">
        <v>37</v>
      </c>
      <c r="E782" t="s">
        <v>87</v>
      </c>
      <c r="F782" s="1">
        <v>45496</v>
      </c>
      <c r="G782">
        <v>7</v>
      </c>
      <c r="H782">
        <v>435044</v>
      </c>
      <c r="I782" t="s">
        <v>10185</v>
      </c>
      <c r="K782" t="s">
        <v>10340</v>
      </c>
      <c r="L782">
        <v>9</v>
      </c>
      <c r="M782">
        <v>7</v>
      </c>
      <c r="N782">
        <v>5</v>
      </c>
      <c r="R782" s="1"/>
      <c r="S782">
        <v>1</v>
      </c>
      <c r="T782" s="317"/>
      <c r="U782">
        <v>24.9</v>
      </c>
      <c r="V782">
        <v>9</v>
      </c>
      <c r="X782" s="317"/>
    </row>
    <row r="783" spans="1:24">
      <c r="A783">
        <v>782</v>
      </c>
      <c r="B783" t="s">
        <v>11016</v>
      </c>
      <c r="C783" t="s">
        <v>11017</v>
      </c>
      <c r="D783" t="s">
        <v>37</v>
      </c>
      <c r="E783" t="s">
        <v>146</v>
      </c>
      <c r="F783" s="1">
        <v>45497</v>
      </c>
      <c r="G783">
        <v>7</v>
      </c>
      <c r="H783">
        <v>435045</v>
      </c>
      <c r="I783" t="s">
        <v>10185</v>
      </c>
      <c r="K783" t="s">
        <v>10411</v>
      </c>
      <c r="L783">
        <v>8</v>
      </c>
      <c r="M783">
        <v>7</v>
      </c>
      <c r="N783">
        <v>5</v>
      </c>
      <c r="R783" s="1"/>
      <c r="S783">
        <v>1</v>
      </c>
      <c r="T783" s="317"/>
      <c r="U783">
        <v>24.8</v>
      </c>
      <c r="V783">
        <v>8</v>
      </c>
      <c r="X783" s="317"/>
    </row>
    <row r="784" spans="1:24">
      <c r="A784">
        <v>783</v>
      </c>
      <c r="B784" t="s">
        <v>11018</v>
      </c>
      <c r="C784" t="s">
        <v>11019</v>
      </c>
      <c r="D784" t="s">
        <v>46</v>
      </c>
      <c r="E784" t="s">
        <v>6161</v>
      </c>
      <c r="F784" s="1">
        <v>45499</v>
      </c>
      <c r="G784">
        <v>7</v>
      </c>
      <c r="H784">
        <v>435049</v>
      </c>
      <c r="I784" t="s">
        <v>10185</v>
      </c>
      <c r="K784" t="s">
        <v>10340</v>
      </c>
      <c r="L784">
        <v>8</v>
      </c>
      <c r="M784">
        <v>7</v>
      </c>
      <c r="N784">
        <v>5</v>
      </c>
      <c r="R784" s="1"/>
      <c r="S784">
        <v>1</v>
      </c>
      <c r="T784" s="317"/>
      <c r="U784">
        <v>24.8</v>
      </c>
      <c r="V784">
        <v>8</v>
      </c>
      <c r="X784" s="317"/>
    </row>
    <row r="785" spans="1:24">
      <c r="A785">
        <v>784</v>
      </c>
      <c r="B785" t="s">
        <v>11020</v>
      </c>
      <c r="C785" t="s">
        <v>11021</v>
      </c>
      <c r="D785" t="s">
        <v>37</v>
      </c>
      <c r="E785" t="s">
        <v>60</v>
      </c>
      <c r="F785" s="1">
        <v>45499</v>
      </c>
      <c r="G785">
        <v>7</v>
      </c>
      <c r="H785">
        <v>435050</v>
      </c>
      <c r="I785" t="s">
        <v>10185</v>
      </c>
      <c r="K785" t="s">
        <v>10411</v>
      </c>
      <c r="L785">
        <v>8</v>
      </c>
      <c r="M785">
        <v>7</v>
      </c>
      <c r="N785">
        <v>5</v>
      </c>
      <c r="R785" s="1"/>
      <c r="S785">
        <v>1</v>
      </c>
      <c r="T785" s="317"/>
      <c r="U785">
        <v>24.8</v>
      </c>
      <c r="V785">
        <v>8</v>
      </c>
      <c r="X785" s="317"/>
    </row>
    <row r="786" spans="1:24">
      <c r="A786">
        <v>785</v>
      </c>
      <c r="B786" t="s">
        <v>11022</v>
      </c>
      <c r="C786" t="s">
        <v>11023</v>
      </c>
      <c r="D786" t="s">
        <v>37</v>
      </c>
      <c r="E786" t="s">
        <v>140</v>
      </c>
      <c r="F786" s="1">
        <v>45502</v>
      </c>
      <c r="G786">
        <v>7</v>
      </c>
      <c r="H786">
        <v>435052</v>
      </c>
      <c r="I786" t="s">
        <v>10185</v>
      </c>
      <c r="K786" t="s">
        <v>10340</v>
      </c>
      <c r="L786">
        <v>9</v>
      </c>
      <c r="M786">
        <v>7</v>
      </c>
      <c r="N786">
        <v>5</v>
      </c>
      <c r="R786" s="1"/>
      <c r="S786">
        <v>1</v>
      </c>
      <c r="T786" s="317"/>
      <c r="U786">
        <v>24.9</v>
      </c>
      <c r="V786">
        <v>9</v>
      </c>
      <c r="X786" s="317"/>
    </row>
    <row r="787" spans="1:24">
      <c r="A787">
        <v>786</v>
      </c>
      <c r="B787" t="s">
        <v>11024</v>
      </c>
      <c r="C787" t="s">
        <v>11025</v>
      </c>
      <c r="D787" t="s">
        <v>37</v>
      </c>
      <c r="E787" t="s">
        <v>108</v>
      </c>
      <c r="F787" s="1">
        <v>45502</v>
      </c>
      <c r="G787">
        <v>7</v>
      </c>
      <c r="H787">
        <v>435053</v>
      </c>
      <c r="I787" t="s">
        <v>10185</v>
      </c>
      <c r="K787" t="s">
        <v>10411</v>
      </c>
      <c r="L787">
        <v>8</v>
      </c>
      <c r="M787">
        <v>7</v>
      </c>
      <c r="N787">
        <v>5</v>
      </c>
      <c r="R787" s="1"/>
      <c r="S787">
        <v>1</v>
      </c>
      <c r="T787" s="317"/>
      <c r="U787">
        <v>24.8</v>
      </c>
      <c r="V787">
        <v>8</v>
      </c>
      <c r="X787" s="317"/>
    </row>
    <row r="788" spans="1:24">
      <c r="A788">
        <v>787</v>
      </c>
      <c r="B788" t="s">
        <v>11026</v>
      </c>
      <c r="C788" t="s">
        <v>11027</v>
      </c>
      <c r="D788" t="s">
        <v>37</v>
      </c>
      <c r="E788" t="s">
        <v>60</v>
      </c>
      <c r="F788" s="1">
        <v>45506</v>
      </c>
      <c r="G788">
        <v>8</v>
      </c>
      <c r="H788">
        <v>435056</v>
      </c>
      <c r="I788" t="s">
        <v>10185</v>
      </c>
      <c r="K788" t="s">
        <v>10411</v>
      </c>
      <c r="L788">
        <v>8</v>
      </c>
      <c r="M788">
        <v>8</v>
      </c>
      <c r="N788">
        <v>5</v>
      </c>
      <c r="R788" s="1"/>
      <c r="S788">
        <v>1</v>
      </c>
      <c r="T788" s="317"/>
      <c r="U788">
        <v>24.8</v>
      </c>
      <c r="V788">
        <v>8</v>
      </c>
      <c r="X788" s="317"/>
    </row>
    <row r="789" spans="1:24">
      <c r="A789">
        <v>788</v>
      </c>
      <c r="B789" t="s">
        <v>11028</v>
      </c>
      <c r="C789" t="s">
        <v>11029</v>
      </c>
      <c r="D789" t="s">
        <v>37</v>
      </c>
      <c r="E789" t="s">
        <v>1418</v>
      </c>
      <c r="F789" s="1">
        <v>45511</v>
      </c>
      <c r="G789">
        <v>8</v>
      </c>
      <c r="H789">
        <v>435064</v>
      </c>
      <c r="I789" t="s">
        <v>10185</v>
      </c>
      <c r="K789" t="s">
        <v>10340</v>
      </c>
      <c r="L789">
        <v>9</v>
      </c>
      <c r="M789">
        <v>8</v>
      </c>
      <c r="N789">
        <v>5</v>
      </c>
      <c r="R789" s="1"/>
      <c r="S789">
        <v>1</v>
      </c>
      <c r="T789" s="317"/>
      <c r="U789">
        <v>24.9</v>
      </c>
      <c r="V789">
        <v>9</v>
      </c>
      <c r="X789" s="317"/>
    </row>
    <row r="790" spans="1:24">
      <c r="A790">
        <v>789</v>
      </c>
      <c r="B790" t="s">
        <v>11030</v>
      </c>
      <c r="C790" t="s">
        <v>11031</v>
      </c>
      <c r="D790" t="s">
        <v>37</v>
      </c>
      <c r="E790" t="s">
        <v>108</v>
      </c>
      <c r="F790" s="1">
        <v>45513</v>
      </c>
      <c r="G790">
        <v>8</v>
      </c>
      <c r="H790">
        <v>435066</v>
      </c>
      <c r="I790" t="s">
        <v>10185</v>
      </c>
      <c r="K790" t="s">
        <v>10411</v>
      </c>
      <c r="L790">
        <v>9</v>
      </c>
      <c r="M790">
        <v>8</v>
      </c>
      <c r="N790">
        <v>5</v>
      </c>
      <c r="R790" s="1"/>
      <c r="S790">
        <v>1</v>
      </c>
      <c r="T790" s="317"/>
      <c r="U790">
        <v>24.9</v>
      </c>
      <c r="V790">
        <v>9</v>
      </c>
      <c r="X790" s="317"/>
    </row>
    <row r="791" spans="1:24">
      <c r="A791">
        <v>790</v>
      </c>
      <c r="B791" t="s">
        <v>11032</v>
      </c>
      <c r="C791" t="s">
        <v>11033</v>
      </c>
      <c r="D791" t="s">
        <v>37</v>
      </c>
      <c r="E791" t="s">
        <v>108</v>
      </c>
      <c r="F791" s="1">
        <v>45523</v>
      </c>
      <c r="G791">
        <v>8</v>
      </c>
      <c r="H791">
        <v>435067</v>
      </c>
      <c r="I791" t="s">
        <v>10185</v>
      </c>
      <c r="K791" t="s">
        <v>10411</v>
      </c>
      <c r="L791">
        <v>9</v>
      </c>
      <c r="M791">
        <v>8</v>
      </c>
      <c r="N791">
        <v>5</v>
      </c>
      <c r="R791" s="1"/>
      <c r="S791">
        <v>1</v>
      </c>
      <c r="T791" s="317"/>
      <c r="U791">
        <v>24.9</v>
      </c>
      <c r="V791">
        <v>9</v>
      </c>
      <c r="X791" s="317"/>
    </row>
    <row r="792" spans="1:24">
      <c r="A792">
        <v>791</v>
      </c>
      <c r="B792" t="s">
        <v>11034</v>
      </c>
      <c r="C792" t="s">
        <v>11035</v>
      </c>
      <c r="D792" t="s">
        <v>37</v>
      </c>
      <c r="E792" t="s">
        <v>1423</v>
      </c>
      <c r="F792" s="1">
        <v>45524</v>
      </c>
      <c r="G792">
        <v>8</v>
      </c>
      <c r="H792">
        <v>435068</v>
      </c>
      <c r="I792" t="s">
        <v>10185</v>
      </c>
      <c r="K792" t="s">
        <v>10411</v>
      </c>
      <c r="L792">
        <v>9</v>
      </c>
      <c r="M792">
        <v>8</v>
      </c>
      <c r="N792">
        <v>5</v>
      </c>
      <c r="R792" s="1"/>
      <c r="S792">
        <v>1</v>
      </c>
      <c r="T792" s="317"/>
      <c r="U792">
        <v>24.9</v>
      </c>
      <c r="V792">
        <v>9</v>
      </c>
      <c r="X792" s="317"/>
    </row>
    <row r="793" spans="1:24">
      <c r="A793">
        <v>792</v>
      </c>
      <c r="B793" t="s">
        <v>11036</v>
      </c>
      <c r="C793" t="s">
        <v>11037</v>
      </c>
      <c r="D793" t="s">
        <v>37</v>
      </c>
      <c r="E793" t="s">
        <v>87</v>
      </c>
      <c r="F793" s="1">
        <v>45525</v>
      </c>
      <c r="G793">
        <v>8</v>
      </c>
      <c r="H793">
        <v>435069</v>
      </c>
      <c r="I793" t="s">
        <v>10185</v>
      </c>
      <c r="K793" t="s">
        <v>10340</v>
      </c>
      <c r="L793">
        <v>9</v>
      </c>
      <c r="M793">
        <v>8</v>
      </c>
      <c r="N793">
        <v>5</v>
      </c>
      <c r="R793" s="1"/>
      <c r="S793">
        <v>1</v>
      </c>
      <c r="T793" s="317"/>
      <c r="U793">
        <v>24.9</v>
      </c>
      <c r="V793">
        <v>9</v>
      </c>
      <c r="X793" s="317"/>
    </row>
    <row r="794" spans="1:24">
      <c r="A794">
        <v>793</v>
      </c>
      <c r="B794" t="s">
        <v>11038</v>
      </c>
      <c r="C794" t="s">
        <v>11039</v>
      </c>
      <c r="D794" t="s">
        <v>37</v>
      </c>
      <c r="E794" t="s">
        <v>1423</v>
      </c>
      <c r="F794" s="1">
        <v>45525</v>
      </c>
      <c r="G794">
        <v>8</v>
      </c>
      <c r="H794">
        <v>435071</v>
      </c>
      <c r="I794" t="s">
        <v>10185</v>
      </c>
      <c r="K794" t="s">
        <v>10340</v>
      </c>
      <c r="L794">
        <v>10</v>
      </c>
      <c r="M794">
        <v>8</v>
      </c>
      <c r="N794">
        <v>5</v>
      </c>
      <c r="R794" s="1"/>
      <c r="S794">
        <v>1</v>
      </c>
      <c r="T794" s="317"/>
      <c r="U794">
        <v>24.1</v>
      </c>
      <c r="V794">
        <v>10</v>
      </c>
      <c r="X794" s="317"/>
    </row>
    <row r="795" spans="1:24">
      <c r="A795">
        <v>794</v>
      </c>
      <c r="B795" t="s">
        <v>11040</v>
      </c>
      <c r="C795" t="s">
        <v>11041</v>
      </c>
      <c r="D795" t="s">
        <v>37</v>
      </c>
      <c r="E795" t="s">
        <v>1423</v>
      </c>
      <c r="F795" s="1">
        <v>45531</v>
      </c>
      <c r="G795">
        <v>8</v>
      </c>
      <c r="H795">
        <v>435073</v>
      </c>
      <c r="I795" t="s">
        <v>10185</v>
      </c>
      <c r="K795" t="s">
        <v>10340</v>
      </c>
      <c r="L795">
        <v>10</v>
      </c>
      <c r="M795">
        <v>8</v>
      </c>
      <c r="N795">
        <v>11</v>
      </c>
      <c r="R795" s="1">
        <v>45991</v>
      </c>
      <c r="S795">
        <v>11</v>
      </c>
      <c r="T795" s="317">
        <v>20620</v>
      </c>
      <c r="U795">
        <v>24.1</v>
      </c>
      <c r="V795">
        <v>10</v>
      </c>
      <c r="X795" s="317"/>
    </row>
    <row r="796" spans="1:24">
      <c r="A796">
        <v>795</v>
      </c>
      <c r="B796" t="s">
        <v>11042</v>
      </c>
      <c r="C796" t="s">
        <v>11043</v>
      </c>
      <c r="D796" t="s">
        <v>37</v>
      </c>
      <c r="E796" t="s">
        <v>72</v>
      </c>
      <c r="F796" s="1">
        <v>45531</v>
      </c>
      <c r="G796">
        <v>8</v>
      </c>
      <c r="H796">
        <v>435075</v>
      </c>
      <c r="I796" t="s">
        <v>10185</v>
      </c>
      <c r="K796" t="s">
        <v>10411</v>
      </c>
      <c r="L796">
        <v>9</v>
      </c>
      <c r="M796">
        <v>8</v>
      </c>
      <c r="N796">
        <v>5</v>
      </c>
      <c r="R796" s="1"/>
      <c r="S796">
        <v>1</v>
      </c>
      <c r="T796" s="317"/>
      <c r="U796">
        <v>24.9</v>
      </c>
      <c r="V796">
        <v>9</v>
      </c>
      <c r="X796" s="317"/>
    </row>
    <row r="797" spans="1:24">
      <c r="A797">
        <v>796</v>
      </c>
      <c r="B797" t="s">
        <v>11044</v>
      </c>
      <c r="C797" t="s">
        <v>11045</v>
      </c>
      <c r="D797" t="s">
        <v>37</v>
      </c>
      <c r="E797" t="s">
        <v>1423</v>
      </c>
      <c r="F797" s="1">
        <v>45533</v>
      </c>
      <c r="G797">
        <v>8</v>
      </c>
      <c r="H797">
        <v>435077</v>
      </c>
      <c r="I797" t="s">
        <v>10185</v>
      </c>
      <c r="K797" t="s">
        <v>10411</v>
      </c>
      <c r="L797">
        <v>9</v>
      </c>
      <c r="M797">
        <v>8</v>
      </c>
      <c r="N797">
        <v>5</v>
      </c>
      <c r="R797" s="1"/>
      <c r="S797">
        <v>1</v>
      </c>
      <c r="T797" s="317"/>
      <c r="U797">
        <v>24.9</v>
      </c>
      <c r="V797">
        <v>9</v>
      </c>
      <c r="X797" s="317"/>
    </row>
    <row r="798" spans="1:24">
      <c r="A798">
        <v>797</v>
      </c>
      <c r="B798" t="s">
        <v>11046</v>
      </c>
      <c r="C798" t="s">
        <v>11047</v>
      </c>
      <c r="D798" t="s">
        <v>37</v>
      </c>
      <c r="E798" t="s">
        <v>1423</v>
      </c>
      <c r="F798" s="1">
        <v>45537</v>
      </c>
      <c r="G798">
        <v>9</v>
      </c>
      <c r="H798">
        <v>435079</v>
      </c>
      <c r="I798" t="s">
        <v>10185</v>
      </c>
      <c r="K798" t="s">
        <v>10340</v>
      </c>
      <c r="L798">
        <v>10</v>
      </c>
      <c r="M798">
        <v>9</v>
      </c>
      <c r="N798">
        <v>5</v>
      </c>
      <c r="R798" s="1"/>
      <c r="S798">
        <v>1</v>
      </c>
      <c r="T798" s="317"/>
      <c r="U798">
        <v>24.1</v>
      </c>
      <c r="V798">
        <v>10</v>
      </c>
      <c r="X798" s="317"/>
    </row>
    <row r="799" spans="1:24">
      <c r="A799">
        <v>798</v>
      </c>
      <c r="B799" t="s">
        <v>11048</v>
      </c>
      <c r="C799" t="s">
        <v>11049</v>
      </c>
      <c r="D799" t="s">
        <v>37</v>
      </c>
      <c r="E799" t="s">
        <v>60</v>
      </c>
      <c r="F799" s="1">
        <v>45541</v>
      </c>
      <c r="G799">
        <v>9</v>
      </c>
      <c r="H799">
        <v>435087</v>
      </c>
      <c r="I799" t="s">
        <v>10185</v>
      </c>
      <c r="K799" t="s">
        <v>10411</v>
      </c>
      <c r="L799">
        <v>9</v>
      </c>
      <c r="M799">
        <v>9</v>
      </c>
      <c r="N799">
        <v>5</v>
      </c>
      <c r="R799" s="1"/>
      <c r="S799">
        <v>1</v>
      </c>
      <c r="T799" s="317"/>
      <c r="U799">
        <v>24.9</v>
      </c>
      <c r="V799">
        <v>9</v>
      </c>
      <c r="X799" s="317"/>
    </row>
    <row r="800" spans="1:24">
      <c r="A800">
        <v>799</v>
      </c>
      <c r="B800" t="s">
        <v>11050</v>
      </c>
      <c r="C800" t="s">
        <v>11051</v>
      </c>
      <c r="D800" t="s">
        <v>37</v>
      </c>
      <c r="E800" t="s">
        <v>108</v>
      </c>
      <c r="F800" s="1">
        <v>45541</v>
      </c>
      <c r="G800">
        <v>9</v>
      </c>
      <c r="H800">
        <v>435088</v>
      </c>
      <c r="I800" t="s">
        <v>10185</v>
      </c>
      <c r="K800" t="s">
        <v>10411</v>
      </c>
      <c r="L800">
        <v>9</v>
      </c>
      <c r="M800">
        <v>9</v>
      </c>
      <c r="N800">
        <v>5</v>
      </c>
      <c r="R800" s="1"/>
      <c r="S800">
        <v>1</v>
      </c>
      <c r="T800" s="317"/>
      <c r="U800">
        <v>24.9</v>
      </c>
      <c r="V800">
        <v>9</v>
      </c>
      <c r="X800" s="317"/>
    </row>
    <row r="801" spans="1:24">
      <c r="A801">
        <v>800</v>
      </c>
      <c r="B801" t="s">
        <v>11052</v>
      </c>
      <c r="C801" t="s">
        <v>11053</v>
      </c>
      <c r="D801" t="s">
        <v>37</v>
      </c>
      <c r="E801" t="s">
        <v>123</v>
      </c>
      <c r="F801" s="1">
        <v>45546</v>
      </c>
      <c r="G801">
        <v>9</v>
      </c>
      <c r="H801">
        <v>435093</v>
      </c>
      <c r="I801" t="s">
        <v>10185</v>
      </c>
      <c r="K801" t="s">
        <v>10340</v>
      </c>
      <c r="L801">
        <v>10</v>
      </c>
      <c r="M801">
        <v>9</v>
      </c>
      <c r="N801">
        <v>5</v>
      </c>
      <c r="R801" s="1"/>
      <c r="S801">
        <v>1</v>
      </c>
      <c r="T801" s="317"/>
      <c r="U801">
        <v>24.1</v>
      </c>
      <c r="V801">
        <v>10</v>
      </c>
      <c r="X801" s="317"/>
    </row>
    <row r="802" spans="1:24">
      <c r="A802">
        <v>801</v>
      </c>
      <c r="B802" t="s">
        <v>11054</v>
      </c>
      <c r="C802" t="s">
        <v>11055</v>
      </c>
      <c r="D802" t="s">
        <v>37</v>
      </c>
      <c r="E802" t="s">
        <v>92</v>
      </c>
      <c r="F802" s="1">
        <v>45546</v>
      </c>
      <c r="G802">
        <v>9</v>
      </c>
      <c r="H802">
        <v>435094</v>
      </c>
      <c r="I802" t="s">
        <v>10185</v>
      </c>
      <c r="K802" t="s">
        <v>10340</v>
      </c>
      <c r="L802">
        <v>10</v>
      </c>
      <c r="M802">
        <v>9</v>
      </c>
      <c r="N802">
        <v>5</v>
      </c>
      <c r="R802" s="1"/>
      <c r="S802">
        <v>1</v>
      </c>
      <c r="T802" s="317"/>
      <c r="U802">
        <v>24.1</v>
      </c>
      <c r="V802">
        <v>10</v>
      </c>
      <c r="X802" s="317"/>
    </row>
    <row r="803" spans="1:24">
      <c r="A803">
        <v>802</v>
      </c>
      <c r="B803" t="s">
        <v>11056</v>
      </c>
      <c r="C803" t="s">
        <v>11057</v>
      </c>
      <c r="D803" t="s">
        <v>37</v>
      </c>
      <c r="E803" t="s">
        <v>146</v>
      </c>
      <c r="F803" s="1">
        <v>45546</v>
      </c>
      <c r="G803">
        <v>9</v>
      </c>
      <c r="H803">
        <v>435095</v>
      </c>
      <c r="I803" t="s">
        <v>10185</v>
      </c>
      <c r="K803" t="s">
        <v>10340</v>
      </c>
      <c r="L803">
        <v>10</v>
      </c>
      <c r="M803">
        <v>9</v>
      </c>
      <c r="N803">
        <v>5</v>
      </c>
      <c r="R803" s="1"/>
      <c r="S803">
        <v>1</v>
      </c>
      <c r="T803" s="317"/>
      <c r="U803">
        <v>24.1</v>
      </c>
      <c r="V803">
        <v>10</v>
      </c>
      <c r="X803" s="317"/>
    </row>
    <row r="804" spans="1:24">
      <c r="A804">
        <v>803</v>
      </c>
      <c r="B804" t="s">
        <v>11058</v>
      </c>
      <c r="C804" t="s">
        <v>11059</v>
      </c>
      <c r="D804" t="s">
        <v>37</v>
      </c>
      <c r="E804" t="s">
        <v>92</v>
      </c>
      <c r="F804" s="1">
        <v>45548</v>
      </c>
      <c r="G804">
        <v>9</v>
      </c>
      <c r="H804">
        <v>435099</v>
      </c>
      <c r="I804" t="s">
        <v>10185</v>
      </c>
      <c r="K804" t="s">
        <v>10411</v>
      </c>
      <c r="L804">
        <v>10</v>
      </c>
      <c r="M804">
        <v>9</v>
      </c>
      <c r="N804">
        <v>5</v>
      </c>
      <c r="R804" s="1"/>
      <c r="S804">
        <v>1</v>
      </c>
      <c r="T804" s="317"/>
      <c r="U804">
        <v>24.1</v>
      </c>
      <c r="V804">
        <v>10</v>
      </c>
      <c r="X804" s="317"/>
    </row>
    <row r="805" spans="1:24">
      <c r="A805">
        <v>804</v>
      </c>
      <c r="B805" t="s">
        <v>11060</v>
      </c>
      <c r="C805" t="s">
        <v>11061</v>
      </c>
      <c r="D805" t="s">
        <v>37</v>
      </c>
      <c r="E805" t="s">
        <v>40</v>
      </c>
      <c r="F805" s="1">
        <v>45552</v>
      </c>
      <c r="G805">
        <v>9</v>
      </c>
      <c r="H805">
        <v>435102</v>
      </c>
      <c r="I805" t="s">
        <v>10185</v>
      </c>
      <c r="K805" t="s">
        <v>10411</v>
      </c>
      <c r="L805">
        <v>10</v>
      </c>
      <c r="M805">
        <v>9</v>
      </c>
      <c r="N805">
        <v>5</v>
      </c>
      <c r="R805" s="1"/>
      <c r="S805">
        <v>1</v>
      </c>
      <c r="T805" s="317"/>
      <c r="U805">
        <v>24.1</v>
      </c>
      <c r="V805">
        <v>10</v>
      </c>
      <c r="X805" s="317"/>
    </row>
    <row r="806" spans="1:24">
      <c r="A806">
        <v>805</v>
      </c>
      <c r="B806" t="s">
        <v>11062</v>
      </c>
      <c r="C806" t="s">
        <v>11063</v>
      </c>
      <c r="D806" t="s">
        <v>37</v>
      </c>
      <c r="E806" t="s">
        <v>636</v>
      </c>
      <c r="F806" s="1">
        <v>45553</v>
      </c>
      <c r="G806">
        <v>9</v>
      </c>
      <c r="H806">
        <v>435103</v>
      </c>
      <c r="I806" t="s">
        <v>10185</v>
      </c>
      <c r="K806" t="s">
        <v>10411</v>
      </c>
      <c r="L806">
        <v>10</v>
      </c>
      <c r="M806">
        <v>9</v>
      </c>
      <c r="N806">
        <v>5</v>
      </c>
      <c r="R806" s="1"/>
      <c r="S806">
        <v>1</v>
      </c>
      <c r="T806" s="317"/>
      <c r="U806">
        <v>24.1</v>
      </c>
      <c r="V806">
        <v>10</v>
      </c>
      <c r="X806" s="317"/>
    </row>
    <row r="807" spans="1:24">
      <c r="A807">
        <v>806</v>
      </c>
      <c r="B807" t="s">
        <v>11064</v>
      </c>
      <c r="C807" t="s">
        <v>11065</v>
      </c>
      <c r="D807" t="s">
        <v>37</v>
      </c>
      <c r="E807" t="s">
        <v>636</v>
      </c>
      <c r="F807" s="1">
        <v>45559</v>
      </c>
      <c r="G807">
        <v>9</v>
      </c>
      <c r="H807">
        <v>435105</v>
      </c>
      <c r="I807" t="s">
        <v>10185</v>
      </c>
      <c r="K807" t="s">
        <v>10411</v>
      </c>
      <c r="L807">
        <v>10</v>
      </c>
      <c r="M807">
        <v>9</v>
      </c>
      <c r="N807">
        <v>5</v>
      </c>
      <c r="R807" s="1"/>
      <c r="S807">
        <v>1</v>
      </c>
      <c r="T807" s="317"/>
      <c r="U807">
        <v>24.1</v>
      </c>
      <c r="V807">
        <v>10</v>
      </c>
      <c r="X807" s="317"/>
    </row>
    <row r="808" spans="1:24">
      <c r="A808">
        <v>807</v>
      </c>
      <c r="B808" t="s">
        <v>11066</v>
      </c>
      <c r="C808" t="s">
        <v>11067</v>
      </c>
      <c r="D808" t="s">
        <v>37</v>
      </c>
      <c r="E808" t="s">
        <v>1423</v>
      </c>
      <c r="F808" s="1">
        <v>45560</v>
      </c>
      <c r="G808">
        <v>9</v>
      </c>
      <c r="H808">
        <v>435106</v>
      </c>
      <c r="I808" t="s">
        <v>10185</v>
      </c>
      <c r="K808" t="s">
        <v>10340</v>
      </c>
      <c r="L808">
        <v>11</v>
      </c>
      <c r="M808">
        <v>9</v>
      </c>
      <c r="N808">
        <v>5</v>
      </c>
      <c r="R808" s="1"/>
      <c r="S808">
        <v>1</v>
      </c>
      <c r="T808" s="317"/>
      <c r="U808">
        <v>24.11</v>
      </c>
      <c r="V808">
        <v>11</v>
      </c>
      <c r="X808" s="317"/>
    </row>
    <row r="809" spans="1:24">
      <c r="A809">
        <v>808</v>
      </c>
      <c r="B809" t="s">
        <v>11068</v>
      </c>
      <c r="C809" t="s">
        <v>11069</v>
      </c>
      <c r="D809" t="s">
        <v>37</v>
      </c>
      <c r="E809" t="s">
        <v>92</v>
      </c>
      <c r="F809" s="1">
        <v>45566</v>
      </c>
      <c r="G809">
        <v>10</v>
      </c>
      <c r="H809">
        <v>435116</v>
      </c>
      <c r="I809" t="s">
        <v>10185</v>
      </c>
      <c r="K809" t="s">
        <v>10340</v>
      </c>
      <c r="L809">
        <v>11</v>
      </c>
      <c r="M809">
        <v>10</v>
      </c>
      <c r="N809">
        <v>5</v>
      </c>
      <c r="R809" s="1"/>
      <c r="S809">
        <v>1</v>
      </c>
      <c r="T809" s="317"/>
      <c r="U809">
        <v>24.11</v>
      </c>
      <c r="V809">
        <v>11</v>
      </c>
      <c r="X809" s="317"/>
    </row>
    <row r="810" spans="1:24">
      <c r="A810">
        <v>809</v>
      </c>
      <c r="B810" t="s">
        <v>11070</v>
      </c>
      <c r="C810" t="s">
        <v>11071</v>
      </c>
      <c r="D810" t="s">
        <v>37</v>
      </c>
      <c r="E810" t="s">
        <v>1423</v>
      </c>
      <c r="F810" s="1">
        <v>45568</v>
      </c>
      <c r="G810">
        <v>10</v>
      </c>
      <c r="H810">
        <v>435121</v>
      </c>
      <c r="I810" t="s">
        <v>10185</v>
      </c>
      <c r="K810" t="s">
        <v>10340</v>
      </c>
      <c r="L810">
        <v>11</v>
      </c>
      <c r="M810">
        <v>10</v>
      </c>
      <c r="N810">
        <v>5</v>
      </c>
      <c r="R810" s="1"/>
      <c r="S810">
        <v>1</v>
      </c>
      <c r="T810" s="317"/>
      <c r="U810">
        <v>24.11</v>
      </c>
      <c r="V810">
        <v>11</v>
      </c>
      <c r="X810" s="317"/>
    </row>
    <row r="811" spans="1:24">
      <c r="A811">
        <v>810</v>
      </c>
      <c r="B811" t="s">
        <v>11072</v>
      </c>
      <c r="C811" t="s">
        <v>11073</v>
      </c>
      <c r="D811" t="s">
        <v>37</v>
      </c>
      <c r="E811" t="s">
        <v>60</v>
      </c>
      <c r="F811" s="1">
        <v>45568</v>
      </c>
      <c r="G811">
        <v>10</v>
      </c>
      <c r="H811">
        <v>435124</v>
      </c>
      <c r="I811" t="s">
        <v>10185</v>
      </c>
      <c r="K811" t="s">
        <v>10411</v>
      </c>
      <c r="L811">
        <v>10</v>
      </c>
      <c r="M811">
        <v>10</v>
      </c>
      <c r="N811">
        <v>5</v>
      </c>
      <c r="R811" s="1"/>
      <c r="S811">
        <v>1</v>
      </c>
      <c r="T811" s="317"/>
      <c r="U811">
        <v>24.1</v>
      </c>
      <c r="V811">
        <v>10</v>
      </c>
      <c r="X811" s="317"/>
    </row>
    <row r="812" spans="1:24">
      <c r="A812">
        <v>811</v>
      </c>
      <c r="B812" t="s">
        <v>11074</v>
      </c>
      <c r="C812" t="s">
        <v>11075</v>
      </c>
      <c r="D812" t="s">
        <v>37</v>
      </c>
      <c r="E812" t="s">
        <v>72</v>
      </c>
      <c r="F812" s="1">
        <v>45581</v>
      </c>
      <c r="G812">
        <v>10</v>
      </c>
      <c r="H812">
        <v>435137</v>
      </c>
      <c r="I812" t="s">
        <v>10185</v>
      </c>
      <c r="K812" t="s">
        <v>10411</v>
      </c>
      <c r="L812">
        <v>11</v>
      </c>
      <c r="M812">
        <v>10</v>
      </c>
      <c r="N812">
        <v>5</v>
      </c>
      <c r="R812" s="1"/>
      <c r="S812">
        <v>1</v>
      </c>
      <c r="T812" s="317"/>
      <c r="U812">
        <v>24.11</v>
      </c>
      <c r="V812">
        <v>11</v>
      </c>
      <c r="X812" s="317"/>
    </row>
    <row r="813" spans="1:24">
      <c r="A813">
        <v>812</v>
      </c>
      <c r="B813" t="s">
        <v>11076</v>
      </c>
      <c r="C813" t="s">
        <v>11077</v>
      </c>
      <c r="D813" t="s">
        <v>37</v>
      </c>
      <c r="E813" t="s">
        <v>146</v>
      </c>
      <c r="F813" s="1">
        <v>45582</v>
      </c>
      <c r="G813">
        <v>10</v>
      </c>
      <c r="H813">
        <v>435138</v>
      </c>
      <c r="I813" t="s">
        <v>10185</v>
      </c>
      <c r="K813" t="s">
        <v>10340</v>
      </c>
      <c r="L813">
        <v>11</v>
      </c>
      <c r="M813">
        <v>10</v>
      </c>
      <c r="N813">
        <v>5</v>
      </c>
      <c r="R813" s="1"/>
      <c r="S813">
        <v>1</v>
      </c>
      <c r="T813" s="317"/>
      <c r="U813">
        <v>24.11</v>
      </c>
      <c r="V813">
        <v>11</v>
      </c>
      <c r="X813" s="317"/>
    </row>
    <row r="814" spans="1:24">
      <c r="A814">
        <v>813</v>
      </c>
      <c r="B814" t="s">
        <v>11078</v>
      </c>
      <c r="C814" t="s">
        <v>11079</v>
      </c>
      <c r="D814" t="s">
        <v>37</v>
      </c>
      <c r="E814" t="s">
        <v>92</v>
      </c>
      <c r="F814" s="1">
        <v>45583</v>
      </c>
      <c r="G814">
        <v>10</v>
      </c>
      <c r="H814">
        <v>435142</v>
      </c>
      <c r="I814" t="s">
        <v>10185</v>
      </c>
      <c r="K814" t="s">
        <v>10411</v>
      </c>
      <c r="L814">
        <v>11</v>
      </c>
      <c r="M814">
        <v>10</v>
      </c>
      <c r="N814">
        <v>5</v>
      </c>
      <c r="R814" s="1"/>
      <c r="S814">
        <v>1</v>
      </c>
      <c r="T814" s="317"/>
      <c r="U814">
        <v>24.11</v>
      </c>
      <c r="V814">
        <v>11</v>
      </c>
      <c r="X814" s="317"/>
    </row>
    <row r="815" spans="1:24">
      <c r="A815">
        <v>814</v>
      </c>
      <c r="B815" t="s">
        <v>11080</v>
      </c>
      <c r="C815" t="s">
        <v>11081</v>
      </c>
      <c r="D815" t="s">
        <v>37</v>
      </c>
      <c r="E815" t="s">
        <v>1423</v>
      </c>
      <c r="F815" s="1">
        <v>45593</v>
      </c>
      <c r="G815">
        <v>10</v>
      </c>
      <c r="H815">
        <v>435150</v>
      </c>
      <c r="I815" t="s">
        <v>10185</v>
      </c>
      <c r="K815" t="s">
        <v>10340</v>
      </c>
      <c r="L815">
        <v>12</v>
      </c>
      <c r="M815">
        <v>10</v>
      </c>
      <c r="N815">
        <v>9</v>
      </c>
      <c r="R815" s="1"/>
      <c r="S815">
        <v>1</v>
      </c>
      <c r="T815" s="317"/>
      <c r="U815">
        <v>24.12</v>
      </c>
      <c r="V815">
        <v>12</v>
      </c>
      <c r="X815" s="317"/>
    </row>
    <row r="816" spans="1:24">
      <c r="A816">
        <v>815</v>
      </c>
      <c r="B816" t="s">
        <v>11082</v>
      </c>
      <c r="C816" t="s">
        <v>11083</v>
      </c>
      <c r="D816" t="s">
        <v>37</v>
      </c>
      <c r="E816" t="s">
        <v>108</v>
      </c>
      <c r="F816" s="1">
        <v>45593</v>
      </c>
      <c r="G816">
        <v>10</v>
      </c>
      <c r="H816">
        <v>435151</v>
      </c>
      <c r="I816" t="s">
        <v>10185</v>
      </c>
      <c r="K816" t="s">
        <v>10340</v>
      </c>
      <c r="L816">
        <v>12</v>
      </c>
      <c r="M816">
        <v>10</v>
      </c>
      <c r="N816">
        <v>5</v>
      </c>
      <c r="R816" s="1"/>
      <c r="S816">
        <v>1</v>
      </c>
      <c r="T816" s="317"/>
      <c r="U816">
        <v>24.12</v>
      </c>
      <c r="V816">
        <v>12</v>
      </c>
      <c r="X816" s="317"/>
    </row>
    <row r="817" spans="1:26">
      <c r="A817">
        <v>816</v>
      </c>
      <c r="B817" t="s">
        <v>11084</v>
      </c>
      <c r="C817" t="s">
        <v>11085</v>
      </c>
      <c r="D817" t="s">
        <v>37</v>
      </c>
      <c r="E817" t="s">
        <v>87</v>
      </c>
      <c r="F817" s="1">
        <v>45594</v>
      </c>
      <c r="G817">
        <v>10</v>
      </c>
      <c r="H817">
        <v>435152</v>
      </c>
      <c r="I817" t="s">
        <v>10185</v>
      </c>
      <c r="K817" t="s">
        <v>10411</v>
      </c>
      <c r="L817">
        <v>11</v>
      </c>
      <c r="M817">
        <v>10</v>
      </c>
      <c r="N817">
        <v>5</v>
      </c>
      <c r="R817" s="1"/>
      <c r="S817">
        <v>1</v>
      </c>
      <c r="T817" s="317"/>
      <c r="U817">
        <v>24.11</v>
      </c>
      <c r="V817">
        <v>11</v>
      </c>
      <c r="X817" s="317"/>
    </row>
    <row r="818" spans="1:26">
      <c r="A818">
        <v>817</v>
      </c>
      <c r="B818" t="s">
        <v>11086</v>
      </c>
      <c r="C818" t="s">
        <v>11087</v>
      </c>
      <c r="D818" t="s">
        <v>37</v>
      </c>
      <c r="E818" t="s">
        <v>40</v>
      </c>
      <c r="F818" s="1">
        <v>45596</v>
      </c>
      <c r="G818">
        <v>10</v>
      </c>
      <c r="H818">
        <v>435154</v>
      </c>
      <c r="I818" t="s">
        <v>10185</v>
      </c>
      <c r="K818" t="s">
        <v>10340</v>
      </c>
      <c r="L818">
        <v>12</v>
      </c>
      <c r="M818">
        <v>10</v>
      </c>
      <c r="N818">
        <v>5</v>
      </c>
      <c r="R818" s="1"/>
      <c r="S818">
        <v>1</v>
      </c>
      <c r="T818" s="317"/>
      <c r="U818">
        <v>24.12</v>
      </c>
      <c r="V818">
        <v>12</v>
      </c>
      <c r="X818" s="317"/>
    </row>
    <row r="819" spans="1:26">
      <c r="A819">
        <v>818</v>
      </c>
      <c r="B819" t="s">
        <v>11088</v>
      </c>
      <c r="C819" t="s">
        <v>11089</v>
      </c>
      <c r="D819" t="s">
        <v>37</v>
      </c>
      <c r="E819" t="s">
        <v>108</v>
      </c>
      <c r="F819" s="1">
        <v>45601</v>
      </c>
      <c r="G819">
        <v>11</v>
      </c>
      <c r="H819">
        <v>435156</v>
      </c>
      <c r="I819" t="s">
        <v>10185</v>
      </c>
      <c r="K819" t="s">
        <v>10340</v>
      </c>
      <c r="L819">
        <v>12</v>
      </c>
      <c r="M819">
        <v>11</v>
      </c>
      <c r="N819">
        <v>5</v>
      </c>
      <c r="R819" s="1"/>
      <c r="S819">
        <v>1</v>
      </c>
      <c r="T819" s="317"/>
      <c r="U819">
        <v>24.12</v>
      </c>
      <c r="V819">
        <v>12</v>
      </c>
      <c r="X819" s="317"/>
    </row>
    <row r="820" spans="1:26">
      <c r="A820">
        <v>819</v>
      </c>
      <c r="B820" t="s">
        <v>11090</v>
      </c>
      <c r="C820" t="s">
        <v>11091</v>
      </c>
      <c r="D820" t="s">
        <v>37</v>
      </c>
      <c r="E820" t="s">
        <v>108</v>
      </c>
      <c r="F820" s="1">
        <v>45601</v>
      </c>
      <c r="G820">
        <v>11</v>
      </c>
      <c r="H820">
        <v>435157</v>
      </c>
      <c r="I820" t="s">
        <v>10185</v>
      </c>
      <c r="K820" t="s">
        <v>10340</v>
      </c>
      <c r="L820">
        <v>12</v>
      </c>
      <c r="M820">
        <v>11</v>
      </c>
      <c r="N820">
        <v>5</v>
      </c>
      <c r="R820" s="1"/>
      <c r="S820">
        <v>1</v>
      </c>
      <c r="T820" s="317"/>
      <c r="U820">
        <v>24.12</v>
      </c>
      <c r="V820">
        <v>12</v>
      </c>
      <c r="X820" s="317"/>
    </row>
    <row r="821" spans="1:26">
      <c r="A821">
        <v>820</v>
      </c>
      <c r="B821" t="s">
        <v>11092</v>
      </c>
      <c r="C821" t="s">
        <v>11093</v>
      </c>
      <c r="D821" t="s">
        <v>37</v>
      </c>
      <c r="E821" t="s">
        <v>92</v>
      </c>
      <c r="F821" s="1">
        <v>45614</v>
      </c>
      <c r="G821">
        <v>11</v>
      </c>
      <c r="H821">
        <v>435165</v>
      </c>
      <c r="I821" t="s">
        <v>10185</v>
      </c>
      <c r="K821" t="s">
        <v>10411</v>
      </c>
      <c r="L821">
        <v>11</v>
      </c>
      <c r="M821">
        <v>11</v>
      </c>
      <c r="N821">
        <v>5</v>
      </c>
      <c r="R821" s="1"/>
      <c r="S821">
        <v>1</v>
      </c>
      <c r="T821" s="317"/>
      <c r="U821">
        <v>24.11</v>
      </c>
      <c r="V821">
        <v>11</v>
      </c>
      <c r="X821" s="317"/>
    </row>
    <row r="822" spans="1:26">
      <c r="A822">
        <v>821</v>
      </c>
      <c r="B822" t="s">
        <v>11094</v>
      </c>
      <c r="C822" t="s">
        <v>11095</v>
      </c>
      <c r="D822" t="s">
        <v>37</v>
      </c>
      <c r="E822" t="s">
        <v>146</v>
      </c>
      <c r="F822" s="1">
        <v>45614</v>
      </c>
      <c r="G822">
        <v>11</v>
      </c>
      <c r="H822">
        <v>435167</v>
      </c>
      <c r="I822" t="s">
        <v>10185</v>
      </c>
      <c r="K822" t="s">
        <v>10411</v>
      </c>
      <c r="L822">
        <v>12</v>
      </c>
      <c r="M822">
        <v>11</v>
      </c>
      <c r="N822">
        <v>5</v>
      </c>
      <c r="R822" s="1"/>
      <c r="S822">
        <v>1</v>
      </c>
      <c r="T822" s="317"/>
      <c r="U822">
        <v>24.12</v>
      </c>
      <c r="V822">
        <v>12</v>
      </c>
      <c r="X822" s="317"/>
    </row>
    <row r="823" spans="1:26">
      <c r="A823">
        <v>822</v>
      </c>
      <c r="B823" t="s">
        <v>11096</v>
      </c>
      <c r="C823" t="s">
        <v>11097</v>
      </c>
      <c r="D823" t="s">
        <v>37</v>
      </c>
      <c r="E823" t="s">
        <v>40</v>
      </c>
      <c r="F823" s="1">
        <v>45616</v>
      </c>
      <c r="G823">
        <v>11</v>
      </c>
      <c r="H823">
        <v>435170</v>
      </c>
      <c r="I823" t="s">
        <v>10185</v>
      </c>
      <c r="K823" t="s">
        <v>10340</v>
      </c>
      <c r="L823">
        <v>12</v>
      </c>
      <c r="M823">
        <v>11</v>
      </c>
      <c r="N823">
        <v>5</v>
      </c>
      <c r="R823" s="1"/>
      <c r="S823">
        <v>1</v>
      </c>
      <c r="T823" s="317"/>
      <c r="U823">
        <v>24.12</v>
      </c>
      <c r="V823">
        <v>12</v>
      </c>
      <c r="X823" s="317"/>
    </row>
    <row r="824" spans="1:26">
      <c r="A824">
        <v>823</v>
      </c>
      <c r="B824" t="s">
        <v>11098</v>
      </c>
      <c r="C824" t="s">
        <v>11099</v>
      </c>
      <c r="D824" t="s">
        <v>37</v>
      </c>
      <c r="E824" t="s">
        <v>108</v>
      </c>
      <c r="F824" s="1">
        <v>45616</v>
      </c>
      <c r="G824">
        <v>11</v>
      </c>
      <c r="H824">
        <v>435171</v>
      </c>
      <c r="I824" t="s">
        <v>10185</v>
      </c>
      <c r="K824" t="s">
        <v>10340</v>
      </c>
      <c r="L824">
        <v>12</v>
      </c>
      <c r="M824">
        <v>11</v>
      </c>
      <c r="N824">
        <v>5</v>
      </c>
      <c r="R824" s="1"/>
      <c r="S824">
        <v>1</v>
      </c>
      <c r="T824" s="317"/>
      <c r="U824">
        <v>24.12</v>
      </c>
      <c r="V824">
        <v>12</v>
      </c>
      <c r="X824" s="317"/>
    </row>
    <row r="825" spans="1:26">
      <c r="A825">
        <v>824</v>
      </c>
      <c r="B825" t="s">
        <v>11100</v>
      </c>
      <c r="C825" t="s">
        <v>11101</v>
      </c>
      <c r="D825" t="s">
        <v>37</v>
      </c>
      <c r="E825" t="s">
        <v>40</v>
      </c>
      <c r="F825" s="1">
        <v>45617</v>
      </c>
      <c r="G825">
        <v>11</v>
      </c>
      <c r="H825">
        <v>435172</v>
      </c>
      <c r="I825" t="s">
        <v>10185</v>
      </c>
      <c r="K825" t="s">
        <v>10411</v>
      </c>
      <c r="L825">
        <v>12</v>
      </c>
      <c r="M825">
        <v>11</v>
      </c>
      <c r="N825">
        <v>5</v>
      </c>
      <c r="R825" s="1"/>
      <c r="S825">
        <v>1</v>
      </c>
      <c r="T825" s="317"/>
      <c r="U825">
        <v>24.12</v>
      </c>
      <c r="V825">
        <v>12</v>
      </c>
      <c r="X825" s="317"/>
    </row>
    <row r="826" spans="1:26">
      <c r="A826">
        <v>825</v>
      </c>
      <c r="B826" t="s">
        <v>11102</v>
      </c>
      <c r="C826" t="s">
        <v>11103</v>
      </c>
      <c r="D826" t="s">
        <v>37</v>
      </c>
      <c r="E826" t="s">
        <v>60</v>
      </c>
      <c r="F826" s="1">
        <v>45621</v>
      </c>
      <c r="G826">
        <v>11</v>
      </c>
      <c r="H826">
        <v>435174</v>
      </c>
      <c r="I826" t="s">
        <v>10185</v>
      </c>
      <c r="K826" t="s">
        <v>10411</v>
      </c>
      <c r="L826" t="s">
        <v>43</v>
      </c>
      <c r="M826">
        <v>1</v>
      </c>
      <c r="N826" t="s">
        <v>43</v>
      </c>
      <c r="R826" s="1">
        <v>0</v>
      </c>
      <c r="S826">
        <v>1</v>
      </c>
      <c r="T826" s="317"/>
      <c r="U826">
        <v>0</v>
      </c>
      <c r="X826" s="317"/>
      <c r="Z826">
        <v>45905</v>
      </c>
    </row>
    <row r="827" spans="1:26">
      <c r="A827">
        <v>826</v>
      </c>
      <c r="B827" t="s">
        <v>11104</v>
      </c>
      <c r="C827" t="s">
        <v>11105</v>
      </c>
      <c r="D827" t="s">
        <v>37</v>
      </c>
      <c r="E827" t="s">
        <v>92</v>
      </c>
      <c r="F827" s="1">
        <v>45621</v>
      </c>
      <c r="G827">
        <v>11</v>
      </c>
      <c r="H827">
        <v>435177</v>
      </c>
      <c r="I827" t="s">
        <v>10185</v>
      </c>
      <c r="K827" t="s">
        <v>10411</v>
      </c>
      <c r="L827">
        <v>12</v>
      </c>
      <c r="M827">
        <v>11</v>
      </c>
      <c r="N827">
        <v>5</v>
      </c>
      <c r="R827" s="1"/>
      <c r="S827">
        <v>1</v>
      </c>
      <c r="T827" s="317"/>
      <c r="U827">
        <v>24.12</v>
      </c>
      <c r="V827">
        <v>12</v>
      </c>
      <c r="X827" s="317"/>
    </row>
    <row r="828" spans="1:26">
      <c r="A828">
        <v>827</v>
      </c>
      <c r="B828" t="s">
        <v>11106</v>
      </c>
      <c r="C828" t="s">
        <v>11107</v>
      </c>
      <c r="D828" t="s">
        <v>46</v>
      </c>
      <c r="E828" t="s">
        <v>5754</v>
      </c>
      <c r="F828" s="1">
        <v>45628</v>
      </c>
      <c r="G828">
        <v>12</v>
      </c>
      <c r="H828">
        <v>435184</v>
      </c>
      <c r="I828" t="s">
        <v>10185</v>
      </c>
      <c r="K828" t="s">
        <v>10340</v>
      </c>
      <c r="L828">
        <v>1</v>
      </c>
      <c r="M828">
        <v>12</v>
      </c>
      <c r="N828">
        <v>1</v>
      </c>
      <c r="R828" s="1"/>
      <c r="S828">
        <v>1</v>
      </c>
      <c r="T828" s="317"/>
      <c r="U828">
        <v>25.1</v>
      </c>
      <c r="V828">
        <v>1</v>
      </c>
      <c r="X828" s="317"/>
    </row>
    <row r="829" spans="1:26">
      <c r="A829">
        <v>828</v>
      </c>
      <c r="B829" t="s">
        <v>11108</v>
      </c>
      <c r="C829" t="s">
        <v>11109</v>
      </c>
      <c r="D829" t="s">
        <v>37</v>
      </c>
      <c r="E829" t="s">
        <v>72</v>
      </c>
      <c r="F829" s="1">
        <v>45629</v>
      </c>
      <c r="G829">
        <v>12</v>
      </c>
      <c r="H829">
        <v>435186</v>
      </c>
      <c r="I829" t="s">
        <v>10185</v>
      </c>
      <c r="K829" t="s">
        <v>10411</v>
      </c>
      <c r="L829">
        <v>12</v>
      </c>
      <c r="M829">
        <v>12</v>
      </c>
      <c r="N829">
        <v>5</v>
      </c>
      <c r="R829" s="1"/>
      <c r="S829">
        <v>1</v>
      </c>
      <c r="T829" s="317"/>
      <c r="U829">
        <v>24.12</v>
      </c>
      <c r="V829">
        <v>12</v>
      </c>
      <c r="X829" s="317"/>
    </row>
    <row r="830" spans="1:26">
      <c r="A830">
        <v>829</v>
      </c>
      <c r="B830" t="s">
        <v>11110</v>
      </c>
      <c r="C830" t="s">
        <v>11111</v>
      </c>
      <c r="D830" t="s">
        <v>37</v>
      </c>
      <c r="E830" t="s">
        <v>87</v>
      </c>
      <c r="F830" s="1">
        <v>45629</v>
      </c>
      <c r="G830">
        <v>12</v>
      </c>
      <c r="H830">
        <v>435188</v>
      </c>
      <c r="I830" t="s">
        <v>10185</v>
      </c>
      <c r="K830" t="s">
        <v>10411</v>
      </c>
      <c r="L830">
        <v>12</v>
      </c>
      <c r="M830">
        <v>12</v>
      </c>
      <c r="N830">
        <v>5</v>
      </c>
      <c r="R830" s="1"/>
      <c r="S830">
        <v>1</v>
      </c>
      <c r="T830" s="317"/>
      <c r="U830">
        <v>24.12</v>
      </c>
      <c r="V830">
        <v>12</v>
      </c>
      <c r="X830" s="317"/>
    </row>
    <row r="831" spans="1:26">
      <c r="A831">
        <v>830</v>
      </c>
      <c r="B831" t="s">
        <v>11112</v>
      </c>
      <c r="C831" t="s">
        <v>11113</v>
      </c>
      <c r="D831" t="s">
        <v>37</v>
      </c>
      <c r="E831" t="s">
        <v>1418</v>
      </c>
      <c r="F831" s="1">
        <v>45631</v>
      </c>
      <c r="G831">
        <v>12</v>
      </c>
      <c r="H831">
        <v>435190</v>
      </c>
      <c r="I831" t="s">
        <v>10185</v>
      </c>
      <c r="K831" t="s">
        <v>10411</v>
      </c>
      <c r="L831">
        <v>12</v>
      </c>
      <c r="M831">
        <v>12</v>
      </c>
      <c r="N831">
        <v>5</v>
      </c>
      <c r="R831" s="1"/>
      <c r="S831">
        <v>1</v>
      </c>
      <c r="T831" s="317"/>
      <c r="U831">
        <v>24.12</v>
      </c>
      <c r="V831">
        <v>12</v>
      </c>
      <c r="X831" s="317"/>
    </row>
    <row r="832" spans="1:26">
      <c r="A832">
        <v>831</v>
      </c>
      <c r="B832" t="s">
        <v>11114</v>
      </c>
      <c r="C832" t="s">
        <v>11115</v>
      </c>
      <c r="D832" t="s">
        <v>37</v>
      </c>
      <c r="E832" t="s">
        <v>108</v>
      </c>
      <c r="F832" s="1">
        <v>45632</v>
      </c>
      <c r="G832">
        <v>12</v>
      </c>
      <c r="H832">
        <v>435194</v>
      </c>
      <c r="I832" t="s">
        <v>10185</v>
      </c>
      <c r="K832" t="s">
        <v>10411</v>
      </c>
      <c r="L832">
        <v>12</v>
      </c>
      <c r="M832">
        <v>12</v>
      </c>
      <c r="N832">
        <v>5</v>
      </c>
      <c r="R832" s="1"/>
      <c r="S832">
        <v>1</v>
      </c>
      <c r="T832" s="317"/>
      <c r="U832">
        <v>24.12</v>
      </c>
      <c r="V832">
        <v>12</v>
      </c>
      <c r="X832" s="317"/>
    </row>
    <row r="833" spans="1:24">
      <c r="A833">
        <v>832</v>
      </c>
      <c r="B833" t="s">
        <v>11116</v>
      </c>
      <c r="C833" t="s">
        <v>11117</v>
      </c>
      <c r="D833" t="s">
        <v>37</v>
      </c>
      <c r="E833" t="s">
        <v>72</v>
      </c>
      <c r="F833" s="1">
        <v>45642</v>
      </c>
      <c r="G833">
        <v>12</v>
      </c>
      <c r="H833">
        <v>435218</v>
      </c>
      <c r="I833" t="s">
        <v>10185</v>
      </c>
      <c r="K833" t="s">
        <v>10411</v>
      </c>
      <c r="L833">
        <v>1</v>
      </c>
      <c r="M833">
        <v>12</v>
      </c>
      <c r="N833">
        <v>5</v>
      </c>
      <c r="R833" s="1"/>
      <c r="S833">
        <v>1</v>
      </c>
      <c r="T833" s="317"/>
      <c r="U833">
        <v>25.1</v>
      </c>
      <c r="V833">
        <v>1</v>
      </c>
      <c r="X833" s="317"/>
    </row>
    <row r="834" spans="1:24">
      <c r="A834">
        <v>833</v>
      </c>
      <c r="B834" t="s">
        <v>11118</v>
      </c>
      <c r="C834" t="s">
        <v>11119</v>
      </c>
      <c r="D834" t="s">
        <v>37</v>
      </c>
      <c r="E834" t="s">
        <v>123</v>
      </c>
      <c r="F834" s="1">
        <v>45645</v>
      </c>
      <c r="G834">
        <v>12</v>
      </c>
      <c r="H834">
        <v>435222</v>
      </c>
      <c r="I834" t="s">
        <v>10185</v>
      </c>
      <c r="K834" t="s">
        <v>10411</v>
      </c>
      <c r="L834">
        <v>1</v>
      </c>
      <c r="M834">
        <v>12</v>
      </c>
      <c r="N834">
        <v>5</v>
      </c>
      <c r="R834" s="1"/>
      <c r="S834">
        <v>1</v>
      </c>
      <c r="T834" s="317"/>
      <c r="U834">
        <v>25.1</v>
      </c>
      <c r="V834">
        <v>1</v>
      </c>
      <c r="X834" s="317"/>
    </row>
    <row r="835" spans="1:24">
      <c r="A835">
        <v>834</v>
      </c>
      <c r="B835" t="s">
        <v>11120</v>
      </c>
      <c r="C835" t="s">
        <v>11121</v>
      </c>
      <c r="D835" t="s">
        <v>37</v>
      </c>
      <c r="E835" t="s">
        <v>60</v>
      </c>
      <c r="F835" s="1">
        <v>45649</v>
      </c>
      <c r="G835">
        <v>12</v>
      </c>
      <c r="H835">
        <v>435224</v>
      </c>
      <c r="I835" t="s">
        <v>10185</v>
      </c>
      <c r="K835" t="s">
        <v>10411</v>
      </c>
      <c r="L835">
        <v>1</v>
      </c>
      <c r="M835">
        <v>12</v>
      </c>
      <c r="N835">
        <v>5</v>
      </c>
      <c r="R835" s="1"/>
      <c r="S835">
        <v>1</v>
      </c>
      <c r="T835" s="317"/>
      <c r="U835">
        <v>25.1</v>
      </c>
      <c r="V835">
        <v>1</v>
      </c>
      <c r="X835" s="317"/>
    </row>
    <row r="836" spans="1:24">
      <c r="A836">
        <v>835</v>
      </c>
      <c r="B836" t="s">
        <v>11122</v>
      </c>
      <c r="C836" t="s">
        <v>11123</v>
      </c>
      <c r="D836" t="s">
        <v>46</v>
      </c>
      <c r="E836" t="s">
        <v>6208</v>
      </c>
      <c r="F836" s="1">
        <v>45649</v>
      </c>
      <c r="G836">
        <v>12</v>
      </c>
      <c r="H836">
        <v>435225</v>
      </c>
      <c r="I836" t="s">
        <v>10185</v>
      </c>
      <c r="K836" t="s">
        <v>10340</v>
      </c>
      <c r="L836">
        <v>1</v>
      </c>
      <c r="M836">
        <v>12</v>
      </c>
      <c r="N836">
        <v>1</v>
      </c>
      <c r="R836" s="1"/>
      <c r="S836">
        <v>1</v>
      </c>
      <c r="T836" s="317"/>
      <c r="U836">
        <v>25.1</v>
      </c>
      <c r="V836">
        <v>1</v>
      </c>
      <c r="X836" s="317"/>
    </row>
    <row r="837" spans="1:24">
      <c r="A837">
        <v>836</v>
      </c>
      <c r="B837" t="s">
        <v>11124</v>
      </c>
      <c r="C837" t="s">
        <v>11125</v>
      </c>
      <c r="D837" t="s">
        <v>37</v>
      </c>
      <c r="E837" t="s">
        <v>60</v>
      </c>
      <c r="F837" s="1">
        <v>45652</v>
      </c>
      <c r="G837">
        <v>12</v>
      </c>
      <c r="H837">
        <v>435228</v>
      </c>
      <c r="I837" t="s">
        <v>10185</v>
      </c>
      <c r="K837" t="s">
        <v>10411</v>
      </c>
      <c r="L837">
        <v>1</v>
      </c>
      <c r="M837">
        <v>12</v>
      </c>
      <c r="N837">
        <v>5</v>
      </c>
      <c r="R837" s="1"/>
      <c r="S837">
        <v>1</v>
      </c>
      <c r="T837" s="317"/>
      <c r="U837">
        <v>25.1</v>
      </c>
      <c r="V837">
        <v>1</v>
      </c>
      <c r="X837" s="317"/>
    </row>
    <row r="838" spans="1:24">
      <c r="A838">
        <v>837</v>
      </c>
      <c r="B838" t="s">
        <v>11126</v>
      </c>
      <c r="C838" t="s">
        <v>11127</v>
      </c>
      <c r="D838" t="s">
        <v>37</v>
      </c>
      <c r="E838" t="s">
        <v>60</v>
      </c>
      <c r="F838" s="1">
        <v>45663</v>
      </c>
      <c r="G838">
        <v>1</v>
      </c>
      <c r="H838">
        <v>435229</v>
      </c>
      <c r="I838" t="s">
        <v>10185</v>
      </c>
      <c r="K838" t="s">
        <v>10411</v>
      </c>
      <c r="L838">
        <v>1</v>
      </c>
      <c r="M838">
        <v>1</v>
      </c>
      <c r="N838">
        <v>5</v>
      </c>
      <c r="R838" s="1"/>
      <c r="S838">
        <v>1</v>
      </c>
      <c r="T838" s="317"/>
      <c r="U838">
        <v>25.1</v>
      </c>
      <c r="V838">
        <v>1</v>
      </c>
      <c r="X838" s="317"/>
    </row>
    <row r="839" spans="1:24">
      <c r="A839">
        <v>838</v>
      </c>
      <c r="B839" t="s">
        <v>11128</v>
      </c>
      <c r="C839" t="s">
        <v>11129</v>
      </c>
      <c r="D839" t="s">
        <v>37</v>
      </c>
      <c r="E839" t="s">
        <v>72</v>
      </c>
      <c r="F839" s="1">
        <v>45663</v>
      </c>
      <c r="G839">
        <v>1</v>
      </c>
      <c r="H839">
        <v>435230</v>
      </c>
      <c r="I839" t="s">
        <v>10185</v>
      </c>
      <c r="K839" t="s">
        <v>10411</v>
      </c>
      <c r="L839">
        <v>1</v>
      </c>
      <c r="M839">
        <v>1</v>
      </c>
      <c r="N839">
        <v>5</v>
      </c>
      <c r="R839" s="1"/>
      <c r="S839">
        <v>1</v>
      </c>
      <c r="T839" s="317"/>
      <c r="U839">
        <v>25.1</v>
      </c>
      <c r="V839">
        <v>1</v>
      </c>
      <c r="X839" s="317"/>
    </row>
    <row r="840" spans="1:24">
      <c r="A840">
        <v>839</v>
      </c>
      <c r="B840" t="s">
        <v>11130</v>
      </c>
      <c r="C840" t="s">
        <v>11131</v>
      </c>
      <c r="D840" t="s">
        <v>37</v>
      </c>
      <c r="E840" t="s">
        <v>123</v>
      </c>
      <c r="F840" s="1">
        <v>45664</v>
      </c>
      <c r="G840">
        <v>1</v>
      </c>
      <c r="H840">
        <v>435231</v>
      </c>
      <c r="I840" t="s">
        <v>10185</v>
      </c>
      <c r="K840" t="s">
        <v>10411</v>
      </c>
      <c r="L840">
        <v>1</v>
      </c>
      <c r="M840">
        <v>1</v>
      </c>
      <c r="N840">
        <v>5</v>
      </c>
      <c r="R840" s="1"/>
      <c r="S840">
        <v>1</v>
      </c>
      <c r="T840" s="317"/>
      <c r="U840">
        <v>25.1</v>
      </c>
      <c r="V840">
        <v>1</v>
      </c>
      <c r="X840" s="317"/>
    </row>
    <row r="841" spans="1:24">
      <c r="A841">
        <v>840</v>
      </c>
      <c r="B841" t="s">
        <v>11132</v>
      </c>
      <c r="C841" t="s">
        <v>11133</v>
      </c>
      <c r="D841" t="s">
        <v>37</v>
      </c>
      <c r="E841" t="s">
        <v>108</v>
      </c>
      <c r="F841" s="1">
        <v>45664</v>
      </c>
      <c r="G841">
        <v>1</v>
      </c>
      <c r="H841">
        <v>435232</v>
      </c>
      <c r="I841" t="s">
        <v>10185</v>
      </c>
      <c r="K841" t="s">
        <v>10340</v>
      </c>
      <c r="L841">
        <v>1</v>
      </c>
      <c r="M841">
        <v>1</v>
      </c>
      <c r="N841">
        <v>2</v>
      </c>
      <c r="R841" s="1"/>
      <c r="S841">
        <v>1</v>
      </c>
      <c r="T841" s="317"/>
      <c r="U841">
        <v>25.2</v>
      </c>
      <c r="V841">
        <v>2</v>
      </c>
      <c r="X841" s="317"/>
    </row>
    <row r="842" spans="1:24">
      <c r="A842">
        <v>841</v>
      </c>
      <c r="B842" t="s">
        <v>11134</v>
      </c>
      <c r="C842" t="s">
        <v>11135</v>
      </c>
      <c r="D842" t="s">
        <v>37</v>
      </c>
      <c r="E842" t="s">
        <v>108</v>
      </c>
      <c r="F842" s="1">
        <v>45665</v>
      </c>
      <c r="G842">
        <v>1</v>
      </c>
      <c r="H842">
        <v>435233</v>
      </c>
      <c r="I842" t="s">
        <v>10185</v>
      </c>
      <c r="K842" t="s">
        <v>10340</v>
      </c>
      <c r="L842">
        <v>2</v>
      </c>
      <c r="M842">
        <v>1</v>
      </c>
      <c r="N842">
        <v>5</v>
      </c>
      <c r="R842" s="1"/>
      <c r="S842">
        <v>1</v>
      </c>
      <c r="T842" s="317"/>
      <c r="U842">
        <v>25.2</v>
      </c>
      <c r="V842">
        <v>2</v>
      </c>
      <c r="X842" s="317"/>
    </row>
    <row r="843" spans="1:24">
      <c r="A843">
        <v>842</v>
      </c>
      <c r="B843" t="s">
        <v>11136</v>
      </c>
      <c r="C843" t="s">
        <v>11137</v>
      </c>
      <c r="D843" t="s">
        <v>37</v>
      </c>
      <c r="E843" t="s">
        <v>140</v>
      </c>
      <c r="F843" s="1">
        <v>45665</v>
      </c>
      <c r="G843">
        <v>1</v>
      </c>
      <c r="H843">
        <v>435234</v>
      </c>
      <c r="I843" t="s">
        <v>10185</v>
      </c>
      <c r="K843" t="s">
        <v>10340</v>
      </c>
      <c r="L843">
        <v>2</v>
      </c>
      <c r="M843">
        <v>1</v>
      </c>
      <c r="N843">
        <v>5</v>
      </c>
      <c r="R843" s="1"/>
      <c r="S843">
        <v>1</v>
      </c>
      <c r="T843" s="317"/>
      <c r="U843">
        <v>25.2</v>
      </c>
      <c r="V843">
        <v>2</v>
      </c>
      <c r="X843" s="317"/>
    </row>
    <row r="844" spans="1:24">
      <c r="A844">
        <v>843</v>
      </c>
      <c r="B844" t="s">
        <v>11138</v>
      </c>
      <c r="C844" t="s">
        <v>11139</v>
      </c>
      <c r="D844" t="s">
        <v>37</v>
      </c>
      <c r="E844" t="s">
        <v>1418</v>
      </c>
      <c r="F844" s="1">
        <v>45665</v>
      </c>
      <c r="G844">
        <v>1</v>
      </c>
      <c r="H844">
        <v>435235</v>
      </c>
      <c r="I844" t="s">
        <v>10185</v>
      </c>
      <c r="K844" t="s">
        <v>10411</v>
      </c>
      <c r="L844">
        <v>1</v>
      </c>
      <c r="M844">
        <v>1</v>
      </c>
      <c r="N844">
        <v>5</v>
      </c>
      <c r="R844" s="1"/>
      <c r="S844">
        <v>1</v>
      </c>
      <c r="T844" s="317"/>
      <c r="U844">
        <v>25.1</v>
      </c>
      <c r="V844">
        <v>1</v>
      </c>
      <c r="X844" s="317"/>
    </row>
    <row r="845" spans="1:24">
      <c r="A845">
        <v>844</v>
      </c>
      <c r="B845" t="s">
        <v>11140</v>
      </c>
      <c r="C845" t="s">
        <v>11141</v>
      </c>
      <c r="D845" t="s">
        <v>37</v>
      </c>
      <c r="E845" t="s">
        <v>87</v>
      </c>
      <c r="F845" s="1">
        <v>45667</v>
      </c>
      <c r="G845">
        <v>1</v>
      </c>
      <c r="H845">
        <v>435236</v>
      </c>
      <c r="I845" t="s">
        <v>10185</v>
      </c>
      <c r="K845" t="s">
        <v>10340</v>
      </c>
      <c r="L845">
        <v>2</v>
      </c>
      <c r="M845">
        <v>1</v>
      </c>
      <c r="N845">
        <v>5</v>
      </c>
      <c r="R845" s="1"/>
      <c r="S845">
        <v>1</v>
      </c>
      <c r="T845" s="317"/>
      <c r="U845">
        <v>25.2</v>
      </c>
      <c r="V845">
        <v>2</v>
      </c>
      <c r="X845" s="317"/>
    </row>
    <row r="846" spans="1:24">
      <c r="A846">
        <v>845</v>
      </c>
      <c r="B846" t="s">
        <v>11142</v>
      </c>
      <c r="C846" t="s">
        <v>11143</v>
      </c>
      <c r="D846" t="s">
        <v>37</v>
      </c>
      <c r="E846" t="s">
        <v>123</v>
      </c>
      <c r="F846" s="1">
        <v>45667</v>
      </c>
      <c r="G846">
        <v>1</v>
      </c>
      <c r="H846">
        <v>435237</v>
      </c>
      <c r="I846" t="s">
        <v>10185</v>
      </c>
      <c r="K846" t="s">
        <v>10340</v>
      </c>
      <c r="L846">
        <v>2</v>
      </c>
      <c r="M846">
        <v>1</v>
      </c>
      <c r="N846">
        <v>5</v>
      </c>
      <c r="R846" s="1"/>
      <c r="S846">
        <v>1</v>
      </c>
      <c r="T846" s="317"/>
      <c r="U846">
        <v>25.2</v>
      </c>
      <c r="V846">
        <v>2</v>
      </c>
      <c r="X846" s="317"/>
    </row>
    <row r="847" spans="1:24">
      <c r="A847">
        <v>846</v>
      </c>
      <c r="B847" t="s">
        <v>11144</v>
      </c>
      <c r="C847" t="s">
        <v>11145</v>
      </c>
      <c r="D847" t="s">
        <v>37</v>
      </c>
      <c r="E847" t="s">
        <v>72</v>
      </c>
      <c r="F847" s="1">
        <v>45667</v>
      </c>
      <c r="G847">
        <v>1</v>
      </c>
      <c r="H847">
        <v>435238</v>
      </c>
      <c r="I847" t="s">
        <v>10185</v>
      </c>
      <c r="K847" t="s">
        <v>10411</v>
      </c>
      <c r="L847">
        <v>1</v>
      </c>
      <c r="M847">
        <v>1</v>
      </c>
      <c r="N847">
        <v>5</v>
      </c>
      <c r="R847" s="1"/>
      <c r="S847">
        <v>1</v>
      </c>
      <c r="T847" s="317"/>
      <c r="U847">
        <v>25.1</v>
      </c>
      <c r="V847">
        <v>1</v>
      </c>
      <c r="X847" s="317"/>
    </row>
    <row r="848" spans="1:24">
      <c r="A848">
        <v>847</v>
      </c>
      <c r="B848" t="s">
        <v>11146</v>
      </c>
      <c r="C848" t="s">
        <v>11147</v>
      </c>
      <c r="D848" t="s">
        <v>37</v>
      </c>
      <c r="E848" t="s">
        <v>87</v>
      </c>
      <c r="F848" s="1">
        <v>45667</v>
      </c>
      <c r="G848">
        <v>1</v>
      </c>
      <c r="H848">
        <v>435240</v>
      </c>
      <c r="I848" t="s">
        <v>10185</v>
      </c>
      <c r="K848" t="s">
        <v>10411</v>
      </c>
      <c r="L848">
        <v>1</v>
      </c>
      <c r="M848">
        <v>1</v>
      </c>
      <c r="N848">
        <v>5</v>
      </c>
      <c r="R848" s="1"/>
      <c r="S848">
        <v>1</v>
      </c>
      <c r="T848" s="317"/>
      <c r="U848">
        <v>25.1</v>
      </c>
      <c r="V848">
        <v>1</v>
      </c>
      <c r="X848" s="317"/>
    </row>
    <row r="849" spans="1:27">
      <c r="A849">
        <v>848</v>
      </c>
      <c r="B849" t="s">
        <v>11148</v>
      </c>
      <c r="C849" t="s">
        <v>11149</v>
      </c>
      <c r="D849" t="s">
        <v>37</v>
      </c>
      <c r="E849" t="s">
        <v>92</v>
      </c>
      <c r="F849" s="1">
        <v>45667</v>
      </c>
      <c r="G849">
        <v>1</v>
      </c>
      <c r="H849">
        <v>435241</v>
      </c>
      <c r="I849" t="s">
        <v>10185</v>
      </c>
      <c r="K849" t="s">
        <v>10411</v>
      </c>
      <c r="L849">
        <v>1</v>
      </c>
      <c r="M849">
        <v>1</v>
      </c>
      <c r="N849">
        <v>5</v>
      </c>
      <c r="R849" s="1"/>
      <c r="S849">
        <v>1</v>
      </c>
      <c r="T849" s="317"/>
      <c r="U849">
        <v>25.1</v>
      </c>
      <c r="V849">
        <v>1</v>
      </c>
      <c r="X849" s="317"/>
    </row>
    <row r="850" spans="1:27">
      <c r="A850">
        <v>849</v>
      </c>
      <c r="B850" t="s">
        <v>11150</v>
      </c>
      <c r="C850" t="s">
        <v>11151</v>
      </c>
      <c r="D850" t="s">
        <v>37</v>
      </c>
      <c r="E850" t="s">
        <v>108</v>
      </c>
      <c r="F850" s="1">
        <v>45667</v>
      </c>
      <c r="G850">
        <v>1</v>
      </c>
      <c r="H850">
        <v>435242</v>
      </c>
      <c r="I850" t="s">
        <v>10185</v>
      </c>
      <c r="K850" t="s">
        <v>10411</v>
      </c>
      <c r="L850">
        <v>2</v>
      </c>
      <c r="M850">
        <v>1</v>
      </c>
      <c r="N850">
        <v>5</v>
      </c>
      <c r="R850" s="1"/>
      <c r="S850">
        <v>1</v>
      </c>
      <c r="T850" s="317"/>
      <c r="U850">
        <v>25.2</v>
      </c>
      <c r="V850">
        <v>2</v>
      </c>
      <c r="X850" s="317"/>
    </row>
    <row r="851" spans="1:27">
      <c r="A851">
        <v>850</v>
      </c>
      <c r="B851" t="s">
        <v>11152</v>
      </c>
      <c r="C851" t="s">
        <v>11153</v>
      </c>
      <c r="D851" t="s">
        <v>37</v>
      </c>
      <c r="E851" t="s">
        <v>1418</v>
      </c>
      <c r="F851" s="1">
        <v>45671</v>
      </c>
      <c r="G851">
        <v>1</v>
      </c>
      <c r="H851">
        <v>435244</v>
      </c>
      <c r="I851" t="s">
        <v>10185</v>
      </c>
      <c r="K851" t="s">
        <v>10411</v>
      </c>
      <c r="L851">
        <v>1</v>
      </c>
      <c r="M851">
        <v>1</v>
      </c>
      <c r="N851">
        <v>5</v>
      </c>
      <c r="R851" s="1"/>
      <c r="S851">
        <v>1</v>
      </c>
      <c r="T851" s="317"/>
      <c r="U851">
        <v>25.1</v>
      </c>
      <c r="V851">
        <v>1</v>
      </c>
      <c r="X851" s="317"/>
    </row>
    <row r="852" spans="1:27">
      <c r="A852">
        <v>851</v>
      </c>
      <c r="B852" t="s">
        <v>11154</v>
      </c>
      <c r="C852" t="s">
        <v>11155</v>
      </c>
      <c r="D852" t="s">
        <v>37</v>
      </c>
      <c r="E852" t="s">
        <v>636</v>
      </c>
      <c r="F852" s="1">
        <v>45681</v>
      </c>
      <c r="G852">
        <v>1</v>
      </c>
      <c r="H852">
        <v>435253</v>
      </c>
      <c r="I852" t="s">
        <v>10185</v>
      </c>
      <c r="K852" t="s">
        <v>10411</v>
      </c>
      <c r="L852">
        <v>2</v>
      </c>
      <c r="M852">
        <v>1</v>
      </c>
      <c r="N852">
        <v>5</v>
      </c>
      <c r="R852" s="1"/>
      <c r="S852">
        <v>1</v>
      </c>
      <c r="T852" s="317"/>
      <c r="U852">
        <v>25.2</v>
      </c>
      <c r="V852">
        <v>2</v>
      </c>
      <c r="X852" s="317"/>
    </row>
    <row r="853" spans="1:27">
      <c r="A853">
        <v>852</v>
      </c>
      <c r="B853" t="s">
        <v>11156</v>
      </c>
      <c r="C853" t="s">
        <v>11157</v>
      </c>
      <c r="D853" t="s">
        <v>37</v>
      </c>
      <c r="E853" t="s">
        <v>92</v>
      </c>
      <c r="F853" s="1">
        <v>45685</v>
      </c>
      <c r="G853">
        <v>1</v>
      </c>
      <c r="H853">
        <v>435255</v>
      </c>
      <c r="I853" t="s">
        <v>10185</v>
      </c>
      <c r="K853" t="s">
        <v>10340</v>
      </c>
      <c r="L853">
        <v>2</v>
      </c>
      <c r="M853">
        <v>1</v>
      </c>
      <c r="N853">
        <v>5</v>
      </c>
      <c r="R853" s="1"/>
      <c r="S853">
        <v>1</v>
      </c>
      <c r="T853" s="317"/>
      <c r="U853">
        <v>25.2</v>
      </c>
      <c r="V853">
        <v>2</v>
      </c>
      <c r="X853" s="317"/>
    </row>
    <row r="854" spans="1:27">
      <c r="A854">
        <v>853</v>
      </c>
      <c r="B854" t="s">
        <v>11158</v>
      </c>
      <c r="C854" t="s">
        <v>11159</v>
      </c>
      <c r="D854" t="s">
        <v>37</v>
      </c>
      <c r="E854" t="s">
        <v>108</v>
      </c>
      <c r="F854" s="1">
        <v>45685</v>
      </c>
      <c r="G854">
        <v>1</v>
      </c>
      <c r="H854">
        <v>435256</v>
      </c>
      <c r="I854" t="s">
        <v>10185</v>
      </c>
      <c r="K854" t="s">
        <v>10411</v>
      </c>
      <c r="L854">
        <v>2</v>
      </c>
      <c r="M854">
        <v>1</v>
      </c>
      <c r="N854">
        <v>5</v>
      </c>
      <c r="R854" s="1"/>
      <c r="S854">
        <v>1</v>
      </c>
      <c r="T854" s="317"/>
      <c r="U854">
        <v>25.2</v>
      </c>
      <c r="V854">
        <v>2</v>
      </c>
      <c r="X854" s="317"/>
    </row>
    <row r="855" spans="1:27">
      <c r="A855">
        <v>854</v>
      </c>
      <c r="B855" t="s">
        <v>11160</v>
      </c>
      <c r="C855" t="s">
        <v>11161</v>
      </c>
      <c r="D855" t="s">
        <v>37</v>
      </c>
      <c r="E855" t="s">
        <v>60</v>
      </c>
      <c r="F855" s="1">
        <v>45687</v>
      </c>
      <c r="G855">
        <v>1</v>
      </c>
      <c r="H855">
        <v>435258</v>
      </c>
      <c r="I855" t="s">
        <v>10185</v>
      </c>
      <c r="K855" t="s">
        <v>10411</v>
      </c>
      <c r="L855">
        <v>2</v>
      </c>
      <c r="M855">
        <v>1</v>
      </c>
      <c r="N855">
        <v>5</v>
      </c>
      <c r="R855" s="1"/>
      <c r="S855">
        <v>1</v>
      </c>
      <c r="T855" s="317"/>
      <c r="U855">
        <v>25.2</v>
      </c>
      <c r="V855">
        <v>2</v>
      </c>
      <c r="X855" s="317"/>
    </row>
    <row r="856" spans="1:27">
      <c r="A856">
        <v>855</v>
      </c>
      <c r="B856" t="s">
        <v>11162</v>
      </c>
      <c r="C856" t="s">
        <v>11163</v>
      </c>
      <c r="D856" t="s">
        <v>37</v>
      </c>
      <c r="E856" t="s">
        <v>60</v>
      </c>
      <c r="F856" s="1">
        <v>45688</v>
      </c>
      <c r="G856">
        <v>1</v>
      </c>
      <c r="H856">
        <v>435259</v>
      </c>
      <c r="I856" t="s">
        <v>10185</v>
      </c>
      <c r="K856" t="s">
        <v>10411</v>
      </c>
      <c r="L856">
        <v>2</v>
      </c>
      <c r="M856">
        <v>1</v>
      </c>
      <c r="N856">
        <v>5</v>
      </c>
      <c r="R856" s="1"/>
      <c r="S856">
        <v>1</v>
      </c>
      <c r="T856" s="317"/>
      <c r="U856">
        <v>25.2</v>
      </c>
      <c r="V856">
        <v>2</v>
      </c>
      <c r="X856" s="317"/>
      <c r="Z856">
        <v>45889</v>
      </c>
      <c r="AA856">
        <v>45918</v>
      </c>
    </row>
    <row r="857" spans="1:27">
      <c r="A857">
        <v>856</v>
      </c>
      <c r="B857" t="s">
        <v>11164</v>
      </c>
      <c r="C857" t="s">
        <v>11165</v>
      </c>
      <c r="D857" t="s">
        <v>37</v>
      </c>
      <c r="E857" t="s">
        <v>108</v>
      </c>
      <c r="F857" s="1">
        <v>45688</v>
      </c>
      <c r="G857">
        <v>1</v>
      </c>
      <c r="H857">
        <v>435260</v>
      </c>
      <c r="I857" t="s">
        <v>10185</v>
      </c>
      <c r="K857" t="s">
        <v>10411</v>
      </c>
      <c r="L857">
        <v>2</v>
      </c>
      <c r="M857">
        <v>1</v>
      </c>
      <c r="N857">
        <v>5</v>
      </c>
      <c r="R857" s="1"/>
      <c r="S857">
        <v>1</v>
      </c>
      <c r="T857" s="317"/>
      <c r="U857">
        <v>25.2</v>
      </c>
      <c r="V857">
        <v>2</v>
      </c>
      <c r="X857" s="317"/>
      <c r="Y857">
        <v>45930</v>
      </c>
    </row>
    <row r="858" spans="1:27">
      <c r="A858">
        <v>857</v>
      </c>
      <c r="B858" t="s">
        <v>11166</v>
      </c>
      <c r="C858" t="s">
        <v>11167</v>
      </c>
      <c r="D858" t="s">
        <v>37</v>
      </c>
      <c r="E858" t="s">
        <v>72</v>
      </c>
      <c r="F858" s="1">
        <v>45691</v>
      </c>
      <c r="G858">
        <v>2</v>
      </c>
      <c r="H858">
        <v>435261</v>
      </c>
      <c r="I858" t="s">
        <v>10185</v>
      </c>
      <c r="K858" t="s">
        <v>10411</v>
      </c>
      <c r="L858">
        <v>2</v>
      </c>
      <c r="M858">
        <v>2</v>
      </c>
      <c r="N858">
        <v>5</v>
      </c>
      <c r="R858" s="1"/>
      <c r="S858">
        <v>1</v>
      </c>
      <c r="T858" s="317"/>
      <c r="U858">
        <v>25.2</v>
      </c>
      <c r="V858">
        <v>2</v>
      </c>
      <c r="X858" s="317"/>
    </row>
    <row r="859" spans="1:27">
      <c r="A859">
        <v>858</v>
      </c>
      <c r="B859" t="s">
        <v>11168</v>
      </c>
      <c r="C859" t="s">
        <v>11169</v>
      </c>
      <c r="D859" t="s">
        <v>37</v>
      </c>
      <c r="E859" t="s">
        <v>60</v>
      </c>
      <c r="F859" s="1">
        <v>45692</v>
      </c>
      <c r="G859">
        <v>2</v>
      </c>
      <c r="H859">
        <v>435262</v>
      </c>
      <c r="I859" t="s">
        <v>10185</v>
      </c>
      <c r="K859" t="s">
        <v>10411</v>
      </c>
      <c r="L859">
        <v>2</v>
      </c>
      <c r="M859">
        <v>2</v>
      </c>
      <c r="N859">
        <v>5</v>
      </c>
      <c r="R859" s="1"/>
      <c r="S859">
        <v>1</v>
      </c>
      <c r="T859" s="317"/>
      <c r="U859">
        <v>25.2</v>
      </c>
      <c r="V859">
        <v>2</v>
      </c>
      <c r="X859" s="317"/>
      <c r="Z859">
        <v>45905</v>
      </c>
    </row>
    <row r="860" spans="1:27">
      <c r="A860">
        <v>859</v>
      </c>
      <c r="B860" t="s">
        <v>11170</v>
      </c>
      <c r="C860" t="s">
        <v>11171</v>
      </c>
      <c r="D860" t="s">
        <v>37</v>
      </c>
      <c r="E860" t="s">
        <v>636</v>
      </c>
      <c r="F860" s="1">
        <v>45695</v>
      </c>
      <c r="G860">
        <v>2</v>
      </c>
      <c r="H860">
        <v>435263</v>
      </c>
      <c r="I860" t="s">
        <v>10185</v>
      </c>
      <c r="K860" t="s">
        <v>10411</v>
      </c>
      <c r="L860">
        <v>2</v>
      </c>
      <c r="M860">
        <v>2</v>
      </c>
      <c r="N860">
        <v>5</v>
      </c>
      <c r="R860" s="1"/>
      <c r="S860">
        <v>1</v>
      </c>
      <c r="T860" s="317"/>
      <c r="U860">
        <v>25.2</v>
      </c>
      <c r="V860">
        <v>2</v>
      </c>
      <c r="X860" s="317"/>
    </row>
    <row r="861" spans="1:27">
      <c r="A861">
        <v>860</v>
      </c>
      <c r="B861" t="s">
        <v>11172</v>
      </c>
      <c r="C861" t="s">
        <v>11173</v>
      </c>
      <c r="D861" t="s">
        <v>37</v>
      </c>
      <c r="E861" t="s">
        <v>92</v>
      </c>
      <c r="F861" s="1">
        <v>45698</v>
      </c>
      <c r="G861">
        <v>2</v>
      </c>
      <c r="H861">
        <v>435264</v>
      </c>
      <c r="I861" t="s">
        <v>10185</v>
      </c>
      <c r="K861" t="s">
        <v>10411</v>
      </c>
      <c r="L861">
        <v>2</v>
      </c>
      <c r="M861">
        <v>2</v>
      </c>
      <c r="N861">
        <v>5</v>
      </c>
      <c r="R861" s="1"/>
      <c r="S861">
        <v>1</v>
      </c>
      <c r="T861" s="317"/>
      <c r="U861">
        <v>25.2</v>
      </c>
      <c r="V861">
        <v>2</v>
      </c>
      <c r="X861" s="317"/>
    </row>
    <row r="862" spans="1:27">
      <c r="A862">
        <v>861</v>
      </c>
      <c r="B862" t="s">
        <v>11174</v>
      </c>
      <c r="C862" t="s">
        <v>11175</v>
      </c>
      <c r="D862" t="s">
        <v>37</v>
      </c>
      <c r="E862" t="s">
        <v>108</v>
      </c>
      <c r="F862" s="1">
        <v>45700</v>
      </c>
      <c r="G862">
        <v>2</v>
      </c>
      <c r="H862">
        <v>435267</v>
      </c>
      <c r="I862" t="s">
        <v>10185</v>
      </c>
      <c r="K862" t="s">
        <v>10411</v>
      </c>
      <c r="L862">
        <v>2</v>
      </c>
      <c r="M862">
        <v>2</v>
      </c>
      <c r="N862">
        <v>5</v>
      </c>
      <c r="R862" s="1"/>
      <c r="S862">
        <v>1</v>
      </c>
      <c r="T862" s="317"/>
      <c r="U862">
        <v>25.2</v>
      </c>
      <c r="V862">
        <v>2</v>
      </c>
      <c r="X862" s="317"/>
    </row>
    <row r="863" spans="1:27">
      <c r="A863">
        <v>862</v>
      </c>
      <c r="B863" t="s">
        <v>11176</v>
      </c>
      <c r="C863" t="s">
        <v>11177</v>
      </c>
      <c r="D863" t="s">
        <v>37</v>
      </c>
      <c r="E863" t="s">
        <v>60</v>
      </c>
      <c r="F863" s="1">
        <v>45701</v>
      </c>
      <c r="G863">
        <v>2</v>
      </c>
      <c r="H863">
        <v>435271</v>
      </c>
      <c r="I863" t="s">
        <v>10185</v>
      </c>
      <c r="K863" t="s">
        <v>10411</v>
      </c>
      <c r="L863">
        <v>2</v>
      </c>
      <c r="M863">
        <v>2</v>
      </c>
      <c r="N863">
        <v>5</v>
      </c>
      <c r="R863" s="1"/>
      <c r="S863">
        <v>1</v>
      </c>
      <c r="T863" s="317"/>
      <c r="U863">
        <v>25.2</v>
      </c>
      <c r="V863">
        <v>2</v>
      </c>
      <c r="X863" s="317"/>
    </row>
    <row r="864" spans="1:27">
      <c r="A864">
        <v>863</v>
      </c>
      <c r="B864" t="s">
        <v>11178</v>
      </c>
      <c r="C864" t="s">
        <v>11179</v>
      </c>
      <c r="D864" t="s">
        <v>37</v>
      </c>
      <c r="E864" t="s">
        <v>146</v>
      </c>
      <c r="F864" s="1">
        <v>45709</v>
      </c>
      <c r="G864">
        <v>2</v>
      </c>
      <c r="H864">
        <v>435280</v>
      </c>
      <c r="I864" t="s">
        <v>10185</v>
      </c>
      <c r="K864" t="s">
        <v>10411</v>
      </c>
      <c r="L864">
        <v>3</v>
      </c>
      <c r="M864">
        <v>2</v>
      </c>
      <c r="N864">
        <v>5</v>
      </c>
      <c r="R864" s="1"/>
      <c r="S864">
        <v>1</v>
      </c>
      <c r="T864" s="317"/>
      <c r="U864">
        <v>25.3</v>
      </c>
      <c r="V864">
        <v>3</v>
      </c>
      <c r="X864" s="317"/>
    </row>
    <row r="865" spans="1:24">
      <c r="A865">
        <v>864</v>
      </c>
      <c r="B865" t="s">
        <v>11180</v>
      </c>
      <c r="C865" t="s">
        <v>11181</v>
      </c>
      <c r="D865" t="s">
        <v>37</v>
      </c>
      <c r="E865" t="s">
        <v>636</v>
      </c>
      <c r="F865" s="1">
        <v>45709</v>
      </c>
      <c r="G865">
        <v>2</v>
      </c>
      <c r="H865">
        <v>435281</v>
      </c>
      <c r="I865" t="s">
        <v>10185</v>
      </c>
      <c r="K865" t="s">
        <v>10411</v>
      </c>
      <c r="L865">
        <v>3</v>
      </c>
      <c r="M865">
        <v>2</v>
      </c>
      <c r="N865">
        <v>5</v>
      </c>
      <c r="R865" s="1"/>
      <c r="S865">
        <v>1</v>
      </c>
      <c r="T865" s="317"/>
      <c r="U865">
        <v>25.3</v>
      </c>
      <c r="V865">
        <v>3</v>
      </c>
      <c r="X865" s="317"/>
    </row>
    <row r="866" spans="1:24">
      <c r="A866">
        <v>865</v>
      </c>
      <c r="B866" t="s">
        <v>11182</v>
      </c>
      <c r="C866" t="s">
        <v>11183</v>
      </c>
      <c r="D866" t="s">
        <v>37</v>
      </c>
      <c r="E866" t="s">
        <v>40</v>
      </c>
      <c r="F866" s="1">
        <v>45713</v>
      </c>
      <c r="G866">
        <v>2</v>
      </c>
      <c r="H866">
        <v>435286</v>
      </c>
      <c r="I866" t="s">
        <v>10185</v>
      </c>
      <c r="K866" t="s">
        <v>10411</v>
      </c>
      <c r="L866">
        <v>3</v>
      </c>
      <c r="M866">
        <v>2</v>
      </c>
      <c r="N866">
        <v>5</v>
      </c>
      <c r="R866" s="1"/>
      <c r="S866">
        <v>1</v>
      </c>
      <c r="T866" s="317"/>
      <c r="U866">
        <v>25.3</v>
      </c>
      <c r="V866">
        <v>3</v>
      </c>
      <c r="X866" s="317"/>
    </row>
    <row r="867" spans="1:24">
      <c r="A867">
        <v>866</v>
      </c>
      <c r="B867" t="s">
        <v>11184</v>
      </c>
      <c r="C867" t="s">
        <v>11185</v>
      </c>
      <c r="D867" t="s">
        <v>37</v>
      </c>
      <c r="E867" t="s">
        <v>92</v>
      </c>
      <c r="F867" s="1">
        <v>45714</v>
      </c>
      <c r="G867">
        <v>2</v>
      </c>
      <c r="H867">
        <v>435291</v>
      </c>
      <c r="I867" t="s">
        <v>10185</v>
      </c>
      <c r="K867" t="s">
        <v>10411</v>
      </c>
      <c r="L867">
        <v>3</v>
      </c>
      <c r="M867">
        <v>2</v>
      </c>
      <c r="N867">
        <v>5</v>
      </c>
      <c r="R867" s="1"/>
      <c r="S867">
        <v>1</v>
      </c>
      <c r="T867" s="317"/>
      <c r="U867">
        <v>25.3</v>
      </c>
      <c r="V867">
        <v>3</v>
      </c>
      <c r="X867" s="317"/>
    </row>
    <row r="868" spans="1:24">
      <c r="A868">
        <v>867</v>
      </c>
      <c r="B868" t="s">
        <v>11186</v>
      </c>
      <c r="C868" t="s">
        <v>11187</v>
      </c>
      <c r="D868" t="s">
        <v>37</v>
      </c>
      <c r="E868" t="s">
        <v>92</v>
      </c>
      <c r="F868" s="1">
        <v>45714</v>
      </c>
      <c r="G868">
        <v>2</v>
      </c>
      <c r="H868">
        <v>435292</v>
      </c>
      <c r="I868" t="s">
        <v>10185</v>
      </c>
      <c r="K868" t="s">
        <v>10411</v>
      </c>
      <c r="L868">
        <v>3</v>
      </c>
      <c r="M868">
        <v>2</v>
      </c>
      <c r="N868">
        <v>5</v>
      </c>
      <c r="R868" s="1"/>
      <c r="S868">
        <v>1</v>
      </c>
      <c r="T868" s="317"/>
      <c r="U868">
        <v>25.3</v>
      </c>
      <c r="V868">
        <v>3</v>
      </c>
      <c r="X868" s="317"/>
    </row>
    <row r="869" spans="1:24">
      <c r="A869">
        <v>868</v>
      </c>
      <c r="B869" t="s">
        <v>11188</v>
      </c>
      <c r="C869" t="s">
        <v>11189</v>
      </c>
      <c r="D869" t="s">
        <v>37</v>
      </c>
      <c r="E869" t="s">
        <v>636</v>
      </c>
      <c r="F869" s="1">
        <v>45714</v>
      </c>
      <c r="G869">
        <v>2</v>
      </c>
      <c r="H869">
        <v>435293</v>
      </c>
      <c r="I869" t="s">
        <v>10185</v>
      </c>
      <c r="K869" t="s">
        <v>10411</v>
      </c>
      <c r="L869">
        <v>3</v>
      </c>
      <c r="M869">
        <v>2</v>
      </c>
      <c r="N869">
        <v>5</v>
      </c>
      <c r="R869" s="1"/>
      <c r="S869">
        <v>1</v>
      </c>
      <c r="T869" s="317"/>
      <c r="U869">
        <v>25.3</v>
      </c>
      <c r="V869">
        <v>3</v>
      </c>
      <c r="X869" s="317"/>
    </row>
    <row r="870" spans="1:24">
      <c r="A870">
        <v>869</v>
      </c>
      <c r="B870" t="s">
        <v>11190</v>
      </c>
      <c r="C870" t="s">
        <v>11191</v>
      </c>
      <c r="D870" t="s">
        <v>37</v>
      </c>
      <c r="E870" t="s">
        <v>636</v>
      </c>
      <c r="F870" s="1">
        <v>45715</v>
      </c>
      <c r="G870">
        <v>2</v>
      </c>
      <c r="H870">
        <v>435294</v>
      </c>
      <c r="I870" t="s">
        <v>10185</v>
      </c>
      <c r="K870" t="s">
        <v>10411</v>
      </c>
      <c r="L870">
        <v>3</v>
      </c>
      <c r="M870">
        <v>2</v>
      </c>
      <c r="N870">
        <v>5</v>
      </c>
      <c r="R870" s="1"/>
      <c r="S870">
        <v>1</v>
      </c>
      <c r="T870" s="317"/>
      <c r="U870">
        <v>25.3</v>
      </c>
      <c r="V870">
        <v>3</v>
      </c>
      <c r="X870" s="317"/>
    </row>
    <row r="871" spans="1:24">
      <c r="A871">
        <v>870</v>
      </c>
      <c r="B871" t="s">
        <v>11192</v>
      </c>
      <c r="C871" t="s">
        <v>11193</v>
      </c>
      <c r="D871" t="s">
        <v>37</v>
      </c>
      <c r="E871" t="s">
        <v>1423</v>
      </c>
      <c r="F871" s="1">
        <v>45715</v>
      </c>
      <c r="G871">
        <v>2</v>
      </c>
      <c r="H871">
        <v>435295</v>
      </c>
      <c r="I871" t="s">
        <v>10185</v>
      </c>
      <c r="K871" t="s">
        <v>10411</v>
      </c>
      <c r="L871">
        <v>3</v>
      </c>
      <c r="M871">
        <v>2</v>
      </c>
      <c r="N871">
        <v>5</v>
      </c>
      <c r="R871" s="1"/>
      <c r="S871">
        <v>1</v>
      </c>
      <c r="T871" s="317"/>
      <c r="U871">
        <v>25.3</v>
      </c>
      <c r="V871">
        <v>3</v>
      </c>
      <c r="X871" s="317"/>
    </row>
    <row r="872" spans="1:24">
      <c r="A872">
        <v>871</v>
      </c>
      <c r="B872" t="s">
        <v>11194</v>
      </c>
      <c r="C872" t="s">
        <v>11195</v>
      </c>
      <c r="D872" t="s">
        <v>37</v>
      </c>
      <c r="E872" t="s">
        <v>92</v>
      </c>
      <c r="F872" s="1">
        <v>45716</v>
      </c>
      <c r="G872">
        <v>2</v>
      </c>
      <c r="H872">
        <v>435297</v>
      </c>
      <c r="I872" t="s">
        <v>10185</v>
      </c>
      <c r="K872" t="s">
        <v>10411</v>
      </c>
      <c r="L872">
        <v>3</v>
      </c>
      <c r="M872">
        <v>2</v>
      </c>
      <c r="N872">
        <v>5</v>
      </c>
      <c r="R872" s="1"/>
      <c r="S872">
        <v>1</v>
      </c>
      <c r="T872" s="317"/>
      <c r="U872">
        <v>25.3</v>
      </c>
      <c r="V872">
        <v>3</v>
      </c>
      <c r="X872" s="317"/>
    </row>
    <row r="873" spans="1:24">
      <c r="A873">
        <v>872</v>
      </c>
      <c r="B873" t="s">
        <v>11196</v>
      </c>
      <c r="C873" t="s">
        <v>11197</v>
      </c>
      <c r="D873" t="s">
        <v>37</v>
      </c>
      <c r="E873" t="s">
        <v>92</v>
      </c>
      <c r="F873" s="1">
        <v>45716</v>
      </c>
      <c r="G873">
        <v>2</v>
      </c>
      <c r="H873">
        <v>435298</v>
      </c>
      <c r="I873" t="s">
        <v>10185</v>
      </c>
      <c r="K873" t="s">
        <v>10411</v>
      </c>
      <c r="L873">
        <v>3</v>
      </c>
      <c r="M873">
        <v>2</v>
      </c>
      <c r="N873">
        <v>5</v>
      </c>
      <c r="R873" s="1"/>
      <c r="S873">
        <v>1</v>
      </c>
      <c r="T873" s="317"/>
      <c r="U873">
        <v>25.3</v>
      </c>
      <c r="V873">
        <v>3</v>
      </c>
      <c r="X873" s="317"/>
    </row>
    <row r="874" spans="1:24">
      <c r="A874">
        <v>873</v>
      </c>
      <c r="B874" t="s">
        <v>11198</v>
      </c>
      <c r="C874" t="s">
        <v>11199</v>
      </c>
      <c r="D874" t="s">
        <v>37</v>
      </c>
      <c r="E874" t="s">
        <v>108</v>
      </c>
      <c r="F874" s="1">
        <v>45720</v>
      </c>
      <c r="G874">
        <v>3</v>
      </c>
      <c r="H874">
        <v>435299</v>
      </c>
      <c r="I874" t="s">
        <v>10185</v>
      </c>
      <c r="K874" t="s">
        <v>10411</v>
      </c>
      <c r="L874">
        <v>3</v>
      </c>
      <c r="M874">
        <v>3</v>
      </c>
      <c r="N874">
        <v>5</v>
      </c>
      <c r="R874" s="1"/>
      <c r="S874">
        <v>1</v>
      </c>
      <c r="T874" s="317"/>
      <c r="U874">
        <v>25.3</v>
      </c>
      <c r="V874">
        <v>3</v>
      </c>
      <c r="X874" s="317"/>
    </row>
    <row r="875" spans="1:24">
      <c r="A875">
        <v>874</v>
      </c>
      <c r="B875" t="s">
        <v>11200</v>
      </c>
      <c r="C875" t="s">
        <v>11201</v>
      </c>
      <c r="D875" t="s">
        <v>37</v>
      </c>
      <c r="E875" t="s">
        <v>1418</v>
      </c>
      <c r="F875" s="1">
        <v>45721</v>
      </c>
      <c r="G875">
        <v>3</v>
      </c>
      <c r="H875">
        <v>435301</v>
      </c>
      <c r="I875" t="s">
        <v>10185</v>
      </c>
      <c r="K875" t="s">
        <v>10411</v>
      </c>
      <c r="L875">
        <v>3</v>
      </c>
      <c r="M875">
        <v>3</v>
      </c>
      <c r="N875">
        <v>5</v>
      </c>
      <c r="R875" s="1"/>
      <c r="S875">
        <v>1</v>
      </c>
      <c r="T875" s="317"/>
      <c r="U875">
        <v>25.3</v>
      </c>
      <c r="V875">
        <v>3</v>
      </c>
      <c r="X875" s="317"/>
    </row>
    <row r="876" spans="1:24">
      <c r="A876">
        <v>875</v>
      </c>
      <c r="B876" t="s">
        <v>11202</v>
      </c>
      <c r="C876" t="s">
        <v>11203</v>
      </c>
      <c r="D876" t="s">
        <v>37</v>
      </c>
      <c r="E876" t="s">
        <v>60</v>
      </c>
      <c r="F876" s="1">
        <v>45723</v>
      </c>
      <c r="G876">
        <v>3</v>
      </c>
      <c r="H876">
        <v>435303</v>
      </c>
      <c r="I876" t="s">
        <v>10185</v>
      </c>
      <c r="K876" t="s">
        <v>10411</v>
      </c>
      <c r="L876">
        <v>3</v>
      </c>
      <c r="M876">
        <v>3</v>
      </c>
      <c r="N876">
        <v>5</v>
      </c>
      <c r="R876" s="1"/>
      <c r="S876">
        <v>1</v>
      </c>
      <c r="T876" s="317"/>
      <c r="U876">
        <v>25.3</v>
      </c>
      <c r="V876">
        <v>3</v>
      </c>
      <c r="X876" s="317"/>
    </row>
    <row r="877" spans="1:24">
      <c r="A877">
        <v>876</v>
      </c>
      <c r="B877" t="s">
        <v>11204</v>
      </c>
      <c r="C877" t="s">
        <v>11205</v>
      </c>
      <c r="D877" t="s">
        <v>37</v>
      </c>
      <c r="E877" t="s">
        <v>60</v>
      </c>
      <c r="F877" s="1">
        <v>45723</v>
      </c>
      <c r="G877">
        <v>3</v>
      </c>
      <c r="H877">
        <v>435304</v>
      </c>
      <c r="I877" t="s">
        <v>10185</v>
      </c>
      <c r="K877" t="s">
        <v>10411</v>
      </c>
      <c r="L877">
        <v>3</v>
      </c>
      <c r="M877">
        <v>3</v>
      </c>
      <c r="N877">
        <v>5</v>
      </c>
      <c r="R877" s="1"/>
      <c r="S877">
        <v>1</v>
      </c>
      <c r="T877" s="317"/>
      <c r="U877">
        <v>25.3</v>
      </c>
      <c r="V877">
        <v>3</v>
      </c>
      <c r="X877" s="317"/>
    </row>
    <row r="878" spans="1:24">
      <c r="A878">
        <v>877</v>
      </c>
      <c r="B878" t="s">
        <v>11206</v>
      </c>
      <c r="C878" t="s">
        <v>11207</v>
      </c>
      <c r="D878" t="s">
        <v>37</v>
      </c>
      <c r="E878" t="s">
        <v>1423</v>
      </c>
      <c r="F878" s="1">
        <v>45728</v>
      </c>
      <c r="G878">
        <v>3</v>
      </c>
      <c r="H878">
        <v>435307</v>
      </c>
      <c r="I878" t="s">
        <v>10185</v>
      </c>
      <c r="K878" t="s">
        <v>10411</v>
      </c>
      <c r="L878">
        <v>3</v>
      </c>
      <c r="M878">
        <v>3</v>
      </c>
      <c r="N878">
        <v>5</v>
      </c>
      <c r="R878" s="1"/>
      <c r="S878">
        <v>1</v>
      </c>
      <c r="T878" s="317"/>
      <c r="U878">
        <v>25.3</v>
      </c>
      <c r="V878">
        <v>3</v>
      </c>
      <c r="X878" s="317"/>
    </row>
    <row r="879" spans="1:24">
      <c r="A879">
        <v>878</v>
      </c>
      <c r="B879" t="s">
        <v>11208</v>
      </c>
      <c r="C879" t="s">
        <v>11209</v>
      </c>
      <c r="D879" t="s">
        <v>37</v>
      </c>
      <c r="E879" t="s">
        <v>1423</v>
      </c>
      <c r="F879" s="1">
        <v>45728</v>
      </c>
      <c r="G879">
        <v>3</v>
      </c>
      <c r="H879">
        <v>435308</v>
      </c>
      <c r="I879" t="s">
        <v>10185</v>
      </c>
      <c r="K879" t="s">
        <v>10411</v>
      </c>
      <c r="L879">
        <v>3</v>
      </c>
      <c r="M879">
        <v>3</v>
      </c>
      <c r="N879">
        <v>5</v>
      </c>
      <c r="R879" s="1"/>
      <c r="S879">
        <v>1</v>
      </c>
      <c r="T879" s="317"/>
      <c r="U879">
        <v>25.3</v>
      </c>
      <c r="V879">
        <v>3</v>
      </c>
      <c r="X879" s="317"/>
    </row>
    <row r="880" spans="1:24">
      <c r="A880">
        <v>879</v>
      </c>
      <c r="B880" t="s">
        <v>11210</v>
      </c>
      <c r="C880" t="s">
        <v>11211</v>
      </c>
      <c r="D880" t="s">
        <v>37</v>
      </c>
      <c r="E880" t="s">
        <v>108</v>
      </c>
      <c r="F880" s="1">
        <v>45730</v>
      </c>
      <c r="G880">
        <v>3</v>
      </c>
      <c r="H880">
        <v>435309</v>
      </c>
      <c r="I880" t="s">
        <v>10185</v>
      </c>
      <c r="K880" t="s">
        <v>10411</v>
      </c>
      <c r="L880">
        <v>3</v>
      </c>
      <c r="M880">
        <v>3</v>
      </c>
      <c r="N880">
        <v>5</v>
      </c>
      <c r="R880" s="1"/>
      <c r="S880">
        <v>1</v>
      </c>
      <c r="T880" s="317"/>
      <c r="U880">
        <v>25.3</v>
      </c>
      <c r="V880">
        <v>3</v>
      </c>
      <c r="X880" s="317"/>
    </row>
    <row r="881" spans="1:27">
      <c r="A881">
        <v>880</v>
      </c>
      <c r="B881" t="s">
        <v>11212</v>
      </c>
      <c r="C881" t="s">
        <v>11213</v>
      </c>
      <c r="D881" t="s">
        <v>37</v>
      </c>
      <c r="E881" t="s">
        <v>40</v>
      </c>
      <c r="F881" s="1">
        <v>45734</v>
      </c>
      <c r="G881">
        <v>3</v>
      </c>
      <c r="H881">
        <v>435312</v>
      </c>
      <c r="I881" t="s">
        <v>10185</v>
      </c>
      <c r="K881" t="s">
        <v>10411</v>
      </c>
      <c r="L881">
        <v>4</v>
      </c>
      <c r="M881">
        <v>3</v>
      </c>
      <c r="N881">
        <v>5</v>
      </c>
      <c r="R881" s="1"/>
      <c r="S881">
        <v>1</v>
      </c>
      <c r="T881" s="317"/>
      <c r="U881">
        <v>25.4</v>
      </c>
      <c r="V881">
        <v>4</v>
      </c>
      <c r="X881" s="317"/>
    </row>
    <row r="882" spans="1:27">
      <c r="A882">
        <v>881</v>
      </c>
      <c r="B882" t="s">
        <v>11214</v>
      </c>
      <c r="C882" t="s">
        <v>11215</v>
      </c>
      <c r="D882" t="s">
        <v>37</v>
      </c>
      <c r="E882" t="s">
        <v>40</v>
      </c>
      <c r="F882" s="1">
        <v>45735</v>
      </c>
      <c r="G882">
        <v>3</v>
      </c>
      <c r="H882">
        <v>435314</v>
      </c>
      <c r="I882" t="s">
        <v>10185</v>
      </c>
      <c r="K882" t="s">
        <v>10411</v>
      </c>
      <c r="L882">
        <v>4</v>
      </c>
      <c r="M882">
        <v>3</v>
      </c>
      <c r="N882">
        <v>10</v>
      </c>
      <c r="R882" s="1">
        <v>45991</v>
      </c>
      <c r="S882">
        <v>11</v>
      </c>
      <c r="T882" s="317">
        <v>20620</v>
      </c>
      <c r="U882">
        <v>25.4</v>
      </c>
      <c r="V882">
        <v>4</v>
      </c>
      <c r="X882" s="317"/>
    </row>
    <row r="883" spans="1:27">
      <c r="A883">
        <v>882</v>
      </c>
      <c r="B883" t="s">
        <v>11216</v>
      </c>
      <c r="C883" t="s">
        <v>11217</v>
      </c>
      <c r="D883" t="s">
        <v>37</v>
      </c>
      <c r="E883" t="s">
        <v>146</v>
      </c>
      <c r="F883" s="1">
        <v>45740</v>
      </c>
      <c r="G883">
        <v>3</v>
      </c>
      <c r="H883">
        <v>435316</v>
      </c>
      <c r="I883" t="s">
        <v>10185</v>
      </c>
      <c r="K883" t="s">
        <v>10411</v>
      </c>
      <c r="L883">
        <v>4</v>
      </c>
      <c r="M883">
        <v>3</v>
      </c>
      <c r="N883">
        <v>5</v>
      </c>
      <c r="R883" s="1"/>
      <c r="S883">
        <v>1</v>
      </c>
      <c r="T883" s="317"/>
      <c r="U883">
        <v>25.4</v>
      </c>
      <c r="V883">
        <v>4</v>
      </c>
      <c r="X883" s="317"/>
    </row>
    <row r="884" spans="1:27">
      <c r="A884">
        <v>883</v>
      </c>
      <c r="B884" t="s">
        <v>11218</v>
      </c>
      <c r="C884" t="s">
        <v>11219</v>
      </c>
      <c r="D884" t="s">
        <v>37</v>
      </c>
      <c r="E884" t="s">
        <v>72</v>
      </c>
      <c r="F884" s="1">
        <v>45740</v>
      </c>
      <c r="G884">
        <v>3</v>
      </c>
      <c r="H884">
        <v>435317</v>
      </c>
      <c r="I884" t="s">
        <v>10185</v>
      </c>
      <c r="K884" t="s">
        <v>10411</v>
      </c>
      <c r="L884">
        <v>4</v>
      </c>
      <c r="M884">
        <v>3</v>
      </c>
      <c r="N884">
        <v>5</v>
      </c>
      <c r="R884" s="1"/>
      <c r="S884">
        <v>1</v>
      </c>
      <c r="T884" s="317"/>
      <c r="U884">
        <v>25.4</v>
      </c>
      <c r="V884">
        <v>4</v>
      </c>
      <c r="X884" s="317"/>
    </row>
    <row r="885" spans="1:27">
      <c r="A885">
        <v>884</v>
      </c>
      <c r="B885" t="s">
        <v>11220</v>
      </c>
      <c r="C885" t="s">
        <v>11221</v>
      </c>
      <c r="D885" t="s">
        <v>37</v>
      </c>
      <c r="E885" t="s">
        <v>140</v>
      </c>
      <c r="F885" s="1">
        <v>45741</v>
      </c>
      <c r="G885">
        <v>3</v>
      </c>
      <c r="H885">
        <v>435318</v>
      </c>
      <c r="I885" t="s">
        <v>10185</v>
      </c>
      <c r="K885" t="s">
        <v>10411</v>
      </c>
      <c r="L885">
        <v>4</v>
      </c>
      <c r="M885">
        <v>3</v>
      </c>
      <c r="N885">
        <v>5</v>
      </c>
      <c r="R885" s="1"/>
      <c r="S885">
        <v>1</v>
      </c>
      <c r="T885" s="317"/>
      <c r="U885">
        <v>25.4</v>
      </c>
      <c r="V885">
        <v>4</v>
      </c>
      <c r="X885" s="317"/>
    </row>
    <row r="886" spans="1:27">
      <c r="A886">
        <v>885</v>
      </c>
      <c r="B886" t="s">
        <v>11222</v>
      </c>
      <c r="C886" t="s">
        <v>11223</v>
      </c>
      <c r="D886" t="s">
        <v>37</v>
      </c>
      <c r="E886" t="s">
        <v>72</v>
      </c>
      <c r="F886" s="1">
        <v>45741</v>
      </c>
      <c r="G886">
        <v>3</v>
      </c>
      <c r="H886">
        <v>435319</v>
      </c>
      <c r="I886" t="s">
        <v>10185</v>
      </c>
      <c r="K886" t="s">
        <v>10411</v>
      </c>
      <c r="L886">
        <v>4</v>
      </c>
      <c r="M886">
        <v>3</v>
      </c>
      <c r="N886">
        <v>5</v>
      </c>
      <c r="R886" s="1"/>
      <c r="S886">
        <v>1</v>
      </c>
      <c r="T886" s="317"/>
      <c r="U886">
        <v>25.4</v>
      </c>
      <c r="V886">
        <v>4</v>
      </c>
      <c r="X886" s="317"/>
    </row>
    <row r="887" spans="1:27">
      <c r="A887">
        <v>886</v>
      </c>
      <c r="B887" t="s">
        <v>11224</v>
      </c>
      <c r="C887" t="s">
        <v>11225</v>
      </c>
      <c r="D887" t="s">
        <v>37</v>
      </c>
      <c r="E887" t="s">
        <v>108</v>
      </c>
      <c r="F887" s="1">
        <v>45742</v>
      </c>
      <c r="G887">
        <v>3</v>
      </c>
      <c r="H887">
        <v>435320</v>
      </c>
      <c r="I887" t="s">
        <v>10185</v>
      </c>
      <c r="K887" t="s">
        <v>10411</v>
      </c>
      <c r="L887">
        <v>4</v>
      </c>
      <c r="M887">
        <v>3</v>
      </c>
      <c r="N887">
        <v>5</v>
      </c>
      <c r="R887" s="1"/>
      <c r="S887">
        <v>1</v>
      </c>
      <c r="T887" s="317"/>
      <c r="U887">
        <v>25.4</v>
      </c>
      <c r="V887">
        <v>4</v>
      </c>
      <c r="X887" s="317"/>
    </row>
    <row r="888" spans="1:27">
      <c r="A888">
        <v>887</v>
      </c>
      <c r="B888" t="s">
        <v>11226</v>
      </c>
      <c r="C888" t="s">
        <v>11227</v>
      </c>
      <c r="D888" t="s">
        <v>37</v>
      </c>
      <c r="E888" t="s">
        <v>636</v>
      </c>
      <c r="F888" s="1">
        <v>45742</v>
      </c>
      <c r="G888">
        <v>3</v>
      </c>
      <c r="H888">
        <v>435321</v>
      </c>
      <c r="I888" t="s">
        <v>10185</v>
      </c>
      <c r="K888" t="s">
        <v>10411</v>
      </c>
      <c r="L888">
        <v>4</v>
      </c>
      <c r="M888">
        <v>3</v>
      </c>
      <c r="N888">
        <v>5</v>
      </c>
      <c r="R888" s="1"/>
      <c r="S888">
        <v>1</v>
      </c>
      <c r="T888" s="317"/>
      <c r="U888">
        <v>25.4</v>
      </c>
      <c r="V888">
        <v>4</v>
      </c>
      <c r="X888" s="317"/>
    </row>
    <row r="889" spans="1:27">
      <c r="A889">
        <v>888</v>
      </c>
      <c r="B889" t="s">
        <v>11228</v>
      </c>
      <c r="C889" t="s">
        <v>11229</v>
      </c>
      <c r="D889" t="s">
        <v>37</v>
      </c>
      <c r="E889" t="s">
        <v>123</v>
      </c>
      <c r="F889" s="1">
        <v>45742</v>
      </c>
      <c r="G889">
        <v>3</v>
      </c>
      <c r="H889">
        <v>435322</v>
      </c>
      <c r="I889" t="s">
        <v>10185</v>
      </c>
      <c r="K889" t="s">
        <v>10411</v>
      </c>
      <c r="L889">
        <v>4</v>
      </c>
      <c r="M889">
        <v>3</v>
      </c>
      <c r="N889">
        <v>5</v>
      </c>
      <c r="R889" s="1"/>
      <c r="S889">
        <v>1</v>
      </c>
      <c r="T889" s="317"/>
      <c r="U889">
        <v>25.4</v>
      </c>
      <c r="V889">
        <v>4</v>
      </c>
      <c r="X889" s="317"/>
    </row>
    <row r="890" spans="1:27">
      <c r="A890">
        <v>889</v>
      </c>
      <c r="B890" t="s">
        <v>11230</v>
      </c>
      <c r="C890" t="s">
        <v>11231</v>
      </c>
      <c r="D890" t="s">
        <v>37</v>
      </c>
      <c r="E890" t="s">
        <v>72</v>
      </c>
      <c r="F890" s="1">
        <v>45744</v>
      </c>
      <c r="G890">
        <v>3</v>
      </c>
      <c r="H890">
        <v>435323</v>
      </c>
      <c r="I890" t="s">
        <v>10185</v>
      </c>
      <c r="K890" t="s">
        <v>10411</v>
      </c>
      <c r="L890">
        <v>4</v>
      </c>
      <c r="M890">
        <v>3</v>
      </c>
      <c r="N890">
        <v>5</v>
      </c>
      <c r="R890" s="1"/>
      <c r="S890">
        <v>1</v>
      </c>
      <c r="T890" s="317"/>
      <c r="U890">
        <v>25.4</v>
      </c>
      <c r="V890">
        <v>4</v>
      </c>
      <c r="X890" s="317"/>
    </row>
    <row r="891" spans="1:27">
      <c r="A891">
        <v>890</v>
      </c>
      <c r="B891" t="s">
        <v>11232</v>
      </c>
      <c r="C891" t="s">
        <v>11233</v>
      </c>
      <c r="D891" t="s">
        <v>37</v>
      </c>
      <c r="E891" t="s">
        <v>60</v>
      </c>
      <c r="F891" s="1">
        <v>45744</v>
      </c>
      <c r="G891">
        <v>3</v>
      </c>
      <c r="H891">
        <v>435324</v>
      </c>
      <c r="I891" t="s">
        <v>10185</v>
      </c>
      <c r="K891" t="s">
        <v>10411</v>
      </c>
      <c r="L891">
        <v>4</v>
      </c>
      <c r="M891">
        <v>3</v>
      </c>
      <c r="N891">
        <v>5</v>
      </c>
      <c r="R891" s="1"/>
      <c r="S891">
        <v>1</v>
      </c>
      <c r="T891" s="317"/>
      <c r="U891">
        <v>25.4</v>
      </c>
      <c r="V891">
        <v>4</v>
      </c>
      <c r="X891" s="317"/>
    </row>
    <row r="892" spans="1:27">
      <c r="A892">
        <v>891</v>
      </c>
      <c r="B892" t="s">
        <v>11234</v>
      </c>
      <c r="C892" t="s">
        <v>11235</v>
      </c>
      <c r="D892" t="s">
        <v>37</v>
      </c>
      <c r="E892" t="s">
        <v>123</v>
      </c>
      <c r="F892" s="1">
        <v>45747</v>
      </c>
      <c r="G892">
        <v>3</v>
      </c>
      <c r="H892">
        <v>435325</v>
      </c>
      <c r="I892" t="s">
        <v>10185</v>
      </c>
      <c r="K892" t="s">
        <v>10411</v>
      </c>
      <c r="L892">
        <v>4</v>
      </c>
      <c r="M892">
        <v>3</v>
      </c>
      <c r="N892">
        <v>5</v>
      </c>
      <c r="R892" s="1"/>
      <c r="S892">
        <v>1</v>
      </c>
      <c r="T892" s="317"/>
      <c r="U892">
        <v>25.4</v>
      </c>
      <c r="V892">
        <v>4</v>
      </c>
      <c r="X892" s="317"/>
      <c r="Z892">
        <v>46014</v>
      </c>
      <c r="AA892">
        <v>46038</v>
      </c>
    </row>
    <row r="893" spans="1:27">
      <c r="A893">
        <v>892</v>
      </c>
      <c r="B893" t="s">
        <v>11236</v>
      </c>
      <c r="C893" t="s">
        <v>11237</v>
      </c>
      <c r="D893" t="s">
        <v>37</v>
      </c>
      <c r="E893" t="s">
        <v>140</v>
      </c>
      <c r="F893" s="1">
        <v>45747</v>
      </c>
      <c r="G893">
        <v>3</v>
      </c>
      <c r="H893">
        <v>435326</v>
      </c>
      <c r="I893" t="s">
        <v>10185</v>
      </c>
      <c r="K893" t="s">
        <v>10411</v>
      </c>
      <c r="L893">
        <v>4</v>
      </c>
      <c r="M893">
        <v>3</v>
      </c>
      <c r="N893">
        <v>5</v>
      </c>
      <c r="R893" s="1"/>
      <c r="S893">
        <v>1</v>
      </c>
      <c r="T893" s="317"/>
      <c r="U893">
        <v>25.4</v>
      </c>
      <c r="V893">
        <v>4</v>
      </c>
      <c r="X893" s="317"/>
    </row>
    <row r="894" spans="1:27">
      <c r="A894">
        <v>893</v>
      </c>
      <c r="B894" t="s">
        <v>11238</v>
      </c>
      <c r="C894" t="s">
        <v>11239</v>
      </c>
      <c r="D894" t="s">
        <v>37</v>
      </c>
      <c r="E894" t="s">
        <v>87</v>
      </c>
      <c r="F894" s="1">
        <v>45747</v>
      </c>
      <c r="G894">
        <v>3</v>
      </c>
      <c r="H894">
        <v>435327</v>
      </c>
      <c r="I894" t="s">
        <v>10185</v>
      </c>
      <c r="K894" t="s">
        <v>10411</v>
      </c>
      <c r="L894">
        <v>4</v>
      </c>
      <c r="M894">
        <v>3</v>
      </c>
      <c r="N894">
        <v>5</v>
      </c>
      <c r="R894" s="1"/>
      <c r="S894">
        <v>1</v>
      </c>
      <c r="T894" s="317"/>
      <c r="U894">
        <v>25.4</v>
      </c>
      <c r="V894">
        <v>4</v>
      </c>
      <c r="X894" s="317"/>
    </row>
    <row r="895" spans="1:27">
      <c r="A895">
        <v>894</v>
      </c>
      <c r="B895" t="s">
        <v>11240</v>
      </c>
      <c r="C895" t="s">
        <v>10518</v>
      </c>
      <c r="D895" t="s">
        <v>37</v>
      </c>
      <c r="E895" t="s">
        <v>60</v>
      </c>
      <c r="F895" s="1">
        <v>45750</v>
      </c>
      <c r="G895">
        <v>4</v>
      </c>
      <c r="H895">
        <v>435328</v>
      </c>
      <c r="I895" t="s">
        <v>10185</v>
      </c>
      <c r="K895" t="s">
        <v>10411</v>
      </c>
      <c r="L895">
        <v>4</v>
      </c>
      <c r="M895">
        <v>4</v>
      </c>
      <c r="N895">
        <v>5</v>
      </c>
      <c r="R895" s="1"/>
      <c r="S895">
        <v>1</v>
      </c>
      <c r="T895" s="317"/>
      <c r="U895">
        <v>25.4</v>
      </c>
      <c r="V895">
        <v>4</v>
      </c>
      <c r="X895" s="317"/>
    </row>
    <row r="896" spans="1:27">
      <c r="A896">
        <v>895</v>
      </c>
      <c r="B896" t="s">
        <v>11241</v>
      </c>
      <c r="C896" t="s">
        <v>11242</v>
      </c>
      <c r="D896" t="s">
        <v>37</v>
      </c>
      <c r="E896" t="s">
        <v>1423</v>
      </c>
      <c r="F896" s="1">
        <v>45750</v>
      </c>
      <c r="G896">
        <v>4</v>
      </c>
      <c r="H896">
        <v>435329</v>
      </c>
      <c r="I896" t="s">
        <v>10185</v>
      </c>
      <c r="K896" t="s">
        <v>10411</v>
      </c>
      <c r="L896">
        <v>4</v>
      </c>
      <c r="M896">
        <v>4</v>
      </c>
      <c r="N896">
        <v>5</v>
      </c>
      <c r="R896" s="1"/>
      <c r="S896">
        <v>1</v>
      </c>
      <c r="T896" s="317"/>
      <c r="U896">
        <v>25.4</v>
      </c>
      <c r="V896">
        <v>4</v>
      </c>
      <c r="X896" s="317"/>
    </row>
    <row r="897" spans="1:27">
      <c r="A897">
        <v>896</v>
      </c>
      <c r="B897" t="s">
        <v>11243</v>
      </c>
      <c r="C897" t="s">
        <v>11244</v>
      </c>
      <c r="D897" t="s">
        <v>37</v>
      </c>
      <c r="E897" t="s">
        <v>92</v>
      </c>
      <c r="F897" s="1">
        <v>45750</v>
      </c>
      <c r="G897">
        <v>4</v>
      </c>
      <c r="H897">
        <v>435330</v>
      </c>
      <c r="I897" t="s">
        <v>10185</v>
      </c>
      <c r="K897" t="s">
        <v>10411</v>
      </c>
      <c r="L897">
        <v>4</v>
      </c>
      <c r="M897">
        <v>4</v>
      </c>
      <c r="N897">
        <v>5</v>
      </c>
      <c r="R897" s="1"/>
      <c r="S897">
        <v>1</v>
      </c>
      <c r="T897" s="317"/>
      <c r="U897">
        <v>25.4</v>
      </c>
      <c r="V897">
        <v>4</v>
      </c>
      <c r="X897" s="317"/>
    </row>
    <row r="898" spans="1:27">
      <c r="A898">
        <v>897</v>
      </c>
      <c r="B898" t="s">
        <v>11245</v>
      </c>
      <c r="C898" t="s">
        <v>11246</v>
      </c>
      <c r="D898" t="s">
        <v>37</v>
      </c>
      <c r="E898" t="s">
        <v>140</v>
      </c>
      <c r="F898" s="1">
        <v>45751</v>
      </c>
      <c r="G898">
        <v>4</v>
      </c>
      <c r="H898">
        <v>435331</v>
      </c>
      <c r="I898" t="s">
        <v>10185</v>
      </c>
      <c r="K898" t="s">
        <v>10411</v>
      </c>
      <c r="L898">
        <v>4</v>
      </c>
      <c r="M898">
        <v>4</v>
      </c>
      <c r="N898">
        <v>5</v>
      </c>
      <c r="R898" s="1"/>
      <c r="S898">
        <v>1</v>
      </c>
      <c r="T898" s="317"/>
      <c r="U898">
        <v>25.4</v>
      </c>
      <c r="V898">
        <v>4</v>
      </c>
      <c r="X898" s="317"/>
    </row>
    <row r="899" spans="1:27">
      <c r="A899">
        <v>898</v>
      </c>
      <c r="B899" t="s">
        <v>11247</v>
      </c>
      <c r="C899" t="s">
        <v>11248</v>
      </c>
      <c r="D899" t="s">
        <v>37</v>
      </c>
      <c r="E899" t="s">
        <v>636</v>
      </c>
      <c r="F899" s="1">
        <v>45751</v>
      </c>
      <c r="G899">
        <v>4</v>
      </c>
      <c r="H899">
        <v>435332</v>
      </c>
      <c r="I899" t="s">
        <v>10185</v>
      </c>
      <c r="K899" t="s">
        <v>10411</v>
      </c>
      <c r="L899">
        <v>4</v>
      </c>
      <c r="M899">
        <v>4</v>
      </c>
      <c r="N899">
        <v>5</v>
      </c>
      <c r="R899" s="1"/>
      <c r="S899">
        <v>1</v>
      </c>
      <c r="T899" s="317"/>
      <c r="U899">
        <v>25.4</v>
      </c>
      <c r="V899">
        <v>4</v>
      </c>
      <c r="X899" s="317"/>
    </row>
    <row r="900" spans="1:27">
      <c r="A900">
        <v>899</v>
      </c>
      <c r="B900" t="s">
        <v>11249</v>
      </c>
      <c r="C900" t="s">
        <v>11250</v>
      </c>
      <c r="D900" t="s">
        <v>37</v>
      </c>
      <c r="E900" t="s">
        <v>60</v>
      </c>
      <c r="F900" s="1">
        <v>45751</v>
      </c>
      <c r="G900">
        <v>4</v>
      </c>
      <c r="H900">
        <v>435333</v>
      </c>
      <c r="I900" t="s">
        <v>10185</v>
      </c>
      <c r="K900" t="s">
        <v>10411</v>
      </c>
      <c r="L900">
        <v>4</v>
      </c>
      <c r="M900">
        <v>4</v>
      </c>
      <c r="N900">
        <v>5</v>
      </c>
      <c r="R900" s="1"/>
      <c r="S900">
        <v>1</v>
      </c>
      <c r="T900" s="317"/>
      <c r="U900">
        <v>25.4</v>
      </c>
      <c r="V900">
        <v>4</v>
      </c>
      <c r="X900" s="317"/>
      <c r="Z900">
        <v>45905</v>
      </c>
      <c r="AA900">
        <v>45926</v>
      </c>
    </row>
    <row r="901" spans="1:27">
      <c r="A901">
        <v>900</v>
      </c>
      <c r="B901" t="s">
        <v>11251</v>
      </c>
      <c r="C901" t="s">
        <v>11252</v>
      </c>
      <c r="D901" t="s">
        <v>37</v>
      </c>
      <c r="E901" t="s">
        <v>40</v>
      </c>
      <c r="F901" s="1">
        <v>45750</v>
      </c>
      <c r="G901">
        <v>4</v>
      </c>
      <c r="H901">
        <v>435334</v>
      </c>
      <c r="I901" t="s">
        <v>10185</v>
      </c>
      <c r="K901" t="s">
        <v>10411</v>
      </c>
      <c r="L901">
        <v>4</v>
      </c>
      <c r="M901">
        <v>4</v>
      </c>
      <c r="N901">
        <v>5</v>
      </c>
      <c r="R901" s="1"/>
      <c r="S901">
        <v>1</v>
      </c>
      <c r="T901" s="317"/>
      <c r="U901">
        <v>25.4</v>
      </c>
      <c r="V901">
        <v>4</v>
      </c>
      <c r="X901" s="317"/>
    </row>
    <row r="902" spans="1:27">
      <c r="A902">
        <v>901</v>
      </c>
      <c r="B902" t="s">
        <v>11253</v>
      </c>
      <c r="C902" t="s">
        <v>11254</v>
      </c>
      <c r="D902" t="s">
        <v>37</v>
      </c>
      <c r="E902" t="s">
        <v>60</v>
      </c>
      <c r="F902" s="1">
        <v>45754</v>
      </c>
      <c r="G902">
        <v>4</v>
      </c>
      <c r="H902">
        <v>435337</v>
      </c>
      <c r="I902" t="s">
        <v>10185</v>
      </c>
      <c r="K902" t="s">
        <v>10411</v>
      </c>
      <c r="L902">
        <v>4</v>
      </c>
      <c r="M902">
        <v>4</v>
      </c>
      <c r="N902">
        <v>5</v>
      </c>
      <c r="R902" s="1"/>
      <c r="S902">
        <v>1</v>
      </c>
      <c r="T902" s="317"/>
      <c r="U902">
        <v>25.4</v>
      </c>
      <c r="V902">
        <v>4</v>
      </c>
      <c r="X902" s="317"/>
      <c r="Z902">
        <v>45905</v>
      </c>
      <c r="AA902">
        <v>45926</v>
      </c>
    </row>
    <row r="903" spans="1:27">
      <c r="A903">
        <v>902</v>
      </c>
      <c r="B903" t="s">
        <v>11255</v>
      </c>
      <c r="C903" t="s">
        <v>11256</v>
      </c>
      <c r="D903" t="s">
        <v>37</v>
      </c>
      <c r="E903" t="s">
        <v>60</v>
      </c>
      <c r="F903" s="1">
        <v>45754</v>
      </c>
      <c r="G903">
        <v>4</v>
      </c>
      <c r="H903">
        <v>435339</v>
      </c>
      <c r="I903" t="s">
        <v>10185</v>
      </c>
      <c r="K903" t="s">
        <v>10411</v>
      </c>
      <c r="L903">
        <v>4</v>
      </c>
      <c r="M903">
        <v>4</v>
      </c>
      <c r="N903">
        <v>5</v>
      </c>
      <c r="R903" s="1"/>
      <c r="S903">
        <v>1</v>
      </c>
      <c r="T903" s="317"/>
      <c r="U903">
        <v>25.4</v>
      </c>
      <c r="V903">
        <v>4</v>
      </c>
      <c r="X903" s="317"/>
      <c r="Z903">
        <v>45905</v>
      </c>
    </row>
    <row r="904" spans="1:27">
      <c r="A904">
        <v>903</v>
      </c>
      <c r="B904" t="s">
        <v>11257</v>
      </c>
      <c r="C904" t="s">
        <v>11258</v>
      </c>
      <c r="D904" t="s">
        <v>37</v>
      </c>
      <c r="E904" t="s">
        <v>1418</v>
      </c>
      <c r="F904" s="1">
        <v>45755</v>
      </c>
      <c r="G904">
        <v>4</v>
      </c>
      <c r="H904">
        <v>435340</v>
      </c>
      <c r="I904" t="s">
        <v>10185</v>
      </c>
      <c r="K904" t="s">
        <v>10411</v>
      </c>
      <c r="L904">
        <v>4</v>
      </c>
      <c r="M904">
        <v>4</v>
      </c>
      <c r="N904">
        <v>5</v>
      </c>
      <c r="R904" s="1"/>
      <c r="S904">
        <v>1</v>
      </c>
      <c r="T904" s="317"/>
      <c r="U904">
        <v>25.4</v>
      </c>
      <c r="V904">
        <v>4</v>
      </c>
      <c r="X904" s="317"/>
    </row>
    <row r="905" spans="1:27">
      <c r="A905">
        <v>904</v>
      </c>
      <c r="B905" t="s">
        <v>11259</v>
      </c>
      <c r="C905" t="s">
        <v>11260</v>
      </c>
      <c r="D905" t="s">
        <v>37</v>
      </c>
      <c r="E905" t="s">
        <v>636</v>
      </c>
      <c r="F905" s="1">
        <v>45757</v>
      </c>
      <c r="G905">
        <v>4</v>
      </c>
      <c r="H905">
        <v>435343</v>
      </c>
      <c r="I905" t="s">
        <v>10185</v>
      </c>
      <c r="K905" t="s">
        <v>10411</v>
      </c>
      <c r="L905">
        <v>4</v>
      </c>
      <c r="M905">
        <v>4</v>
      </c>
      <c r="N905">
        <v>5</v>
      </c>
      <c r="R905" s="1"/>
      <c r="S905">
        <v>1</v>
      </c>
      <c r="T905" s="317"/>
      <c r="U905">
        <v>25.4</v>
      </c>
      <c r="V905">
        <v>4</v>
      </c>
      <c r="X905" s="317"/>
    </row>
    <row r="906" spans="1:27">
      <c r="A906">
        <v>905</v>
      </c>
      <c r="B906" t="s">
        <v>11261</v>
      </c>
      <c r="C906" t="s">
        <v>11262</v>
      </c>
      <c r="D906" t="s">
        <v>37</v>
      </c>
      <c r="E906" t="s">
        <v>108</v>
      </c>
      <c r="F906" s="1">
        <v>45762</v>
      </c>
      <c r="G906">
        <v>4</v>
      </c>
      <c r="H906">
        <v>435345</v>
      </c>
      <c r="I906" t="s">
        <v>10185</v>
      </c>
      <c r="K906" t="s">
        <v>10411</v>
      </c>
      <c r="L906">
        <v>4</v>
      </c>
      <c r="M906">
        <v>4</v>
      </c>
      <c r="N906">
        <v>5</v>
      </c>
      <c r="R906" s="1"/>
      <c r="S906">
        <v>1</v>
      </c>
      <c r="T906" s="317"/>
      <c r="U906">
        <v>25.4</v>
      </c>
      <c r="V906">
        <v>4</v>
      </c>
      <c r="X906" s="317"/>
    </row>
    <row r="907" spans="1:27">
      <c r="A907">
        <v>906</v>
      </c>
      <c r="B907" t="s">
        <v>11263</v>
      </c>
      <c r="C907" t="s">
        <v>11264</v>
      </c>
      <c r="D907" t="s">
        <v>37</v>
      </c>
      <c r="E907" t="s">
        <v>108</v>
      </c>
      <c r="F907" s="1">
        <v>45762</v>
      </c>
      <c r="G907">
        <v>4</v>
      </c>
      <c r="H907">
        <v>435346</v>
      </c>
      <c r="I907" t="s">
        <v>10185</v>
      </c>
      <c r="K907" t="s">
        <v>10411</v>
      </c>
      <c r="L907">
        <v>5</v>
      </c>
      <c r="M907">
        <v>4</v>
      </c>
      <c r="N907">
        <v>5</v>
      </c>
      <c r="R907" s="1"/>
      <c r="S907">
        <v>1</v>
      </c>
      <c r="T907" s="317"/>
      <c r="U907">
        <v>25.5</v>
      </c>
      <c r="V907">
        <v>5</v>
      </c>
      <c r="X907" s="317"/>
    </row>
    <row r="908" spans="1:27">
      <c r="A908">
        <v>907</v>
      </c>
      <c r="B908" t="s">
        <v>11265</v>
      </c>
      <c r="C908" t="s">
        <v>11266</v>
      </c>
      <c r="D908" t="s">
        <v>37</v>
      </c>
      <c r="E908" t="s">
        <v>123</v>
      </c>
      <c r="F908" s="1">
        <v>45762</v>
      </c>
      <c r="G908">
        <v>4</v>
      </c>
      <c r="H908">
        <v>435347</v>
      </c>
      <c r="I908" t="s">
        <v>10185</v>
      </c>
      <c r="K908" t="s">
        <v>10411</v>
      </c>
      <c r="L908">
        <v>5</v>
      </c>
      <c r="M908">
        <v>4</v>
      </c>
      <c r="N908">
        <v>5</v>
      </c>
      <c r="R908" s="1"/>
      <c r="S908">
        <v>1</v>
      </c>
      <c r="T908" s="317"/>
      <c r="U908">
        <v>25.5</v>
      </c>
      <c r="V908">
        <v>5</v>
      </c>
      <c r="X908" s="317"/>
    </row>
    <row r="909" spans="1:27">
      <c r="A909">
        <v>908</v>
      </c>
      <c r="B909" t="s">
        <v>11267</v>
      </c>
      <c r="C909" t="s">
        <v>674</v>
      </c>
      <c r="D909" t="s">
        <v>37</v>
      </c>
      <c r="E909" t="s">
        <v>72</v>
      </c>
      <c r="F909" s="1">
        <v>45763</v>
      </c>
      <c r="G909">
        <v>4</v>
      </c>
      <c r="H909">
        <v>435348</v>
      </c>
      <c r="I909" t="s">
        <v>10185</v>
      </c>
      <c r="K909" t="s">
        <v>10411</v>
      </c>
      <c r="L909">
        <v>5</v>
      </c>
      <c r="M909">
        <v>4</v>
      </c>
      <c r="N909">
        <v>5</v>
      </c>
      <c r="R909" s="1">
        <v>45950</v>
      </c>
      <c r="S909">
        <v>10</v>
      </c>
      <c r="T909" s="317">
        <v>81450</v>
      </c>
      <c r="U909">
        <v>25.5</v>
      </c>
      <c r="V909">
        <v>5</v>
      </c>
      <c r="X909" s="317"/>
      <c r="Z909">
        <v>45939</v>
      </c>
      <c r="AA909">
        <v>45939</v>
      </c>
    </row>
    <row r="910" spans="1:27">
      <c r="A910">
        <v>909</v>
      </c>
      <c r="B910" t="s">
        <v>11268</v>
      </c>
      <c r="C910" t="s">
        <v>11269</v>
      </c>
      <c r="D910" t="s">
        <v>37</v>
      </c>
      <c r="E910" t="s">
        <v>1418</v>
      </c>
      <c r="F910" s="1">
        <v>45765</v>
      </c>
      <c r="G910">
        <v>4</v>
      </c>
      <c r="H910">
        <v>435351</v>
      </c>
      <c r="I910" t="s">
        <v>10185</v>
      </c>
      <c r="K910" t="s">
        <v>10340</v>
      </c>
      <c r="L910">
        <v>5</v>
      </c>
      <c r="M910">
        <v>4</v>
      </c>
      <c r="N910">
        <v>5</v>
      </c>
      <c r="R910" s="1"/>
      <c r="S910">
        <v>1</v>
      </c>
      <c r="T910" s="317"/>
      <c r="U910">
        <v>25.5</v>
      </c>
      <c r="V910">
        <v>5</v>
      </c>
      <c r="X910" s="317"/>
    </row>
    <row r="911" spans="1:27">
      <c r="A911">
        <v>910</v>
      </c>
      <c r="B911" t="s">
        <v>11270</v>
      </c>
      <c r="C911" t="s">
        <v>11271</v>
      </c>
      <c r="D911" t="s">
        <v>37</v>
      </c>
      <c r="E911" t="s">
        <v>60</v>
      </c>
      <c r="F911" s="1">
        <v>45768</v>
      </c>
      <c r="G911">
        <v>4</v>
      </c>
      <c r="H911">
        <v>435352</v>
      </c>
      <c r="I911" t="s">
        <v>10185</v>
      </c>
      <c r="K911" t="s">
        <v>10411</v>
      </c>
      <c r="L911">
        <v>5</v>
      </c>
      <c r="M911">
        <v>4</v>
      </c>
      <c r="N911">
        <v>5</v>
      </c>
      <c r="R911" s="1"/>
      <c r="S911">
        <v>1</v>
      </c>
      <c r="T911" s="317"/>
      <c r="U911">
        <v>25.5</v>
      </c>
      <c r="V911">
        <v>5</v>
      </c>
      <c r="X911" s="317"/>
      <c r="Z911">
        <v>45910</v>
      </c>
    </row>
    <row r="912" spans="1:27">
      <c r="A912">
        <v>911</v>
      </c>
      <c r="B912" t="s">
        <v>11272</v>
      </c>
      <c r="C912" t="s">
        <v>11273</v>
      </c>
      <c r="D912" t="s">
        <v>37</v>
      </c>
      <c r="E912" t="s">
        <v>60</v>
      </c>
      <c r="F912" s="1">
        <v>45768</v>
      </c>
      <c r="G912">
        <v>4</v>
      </c>
      <c r="H912">
        <v>435353</v>
      </c>
      <c r="I912" t="s">
        <v>10185</v>
      </c>
      <c r="K912" t="s">
        <v>10411</v>
      </c>
      <c r="L912">
        <v>5</v>
      </c>
      <c r="M912">
        <v>4</v>
      </c>
      <c r="N912">
        <v>5</v>
      </c>
      <c r="R912" s="1"/>
      <c r="S912">
        <v>1</v>
      </c>
      <c r="T912" s="317"/>
      <c r="U912">
        <v>25.5</v>
      </c>
      <c r="V912">
        <v>5</v>
      </c>
      <c r="X912" s="317"/>
      <c r="Z912">
        <v>45910</v>
      </c>
    </row>
    <row r="913" spans="1:27">
      <c r="A913">
        <v>912</v>
      </c>
      <c r="B913" t="s">
        <v>11274</v>
      </c>
      <c r="C913" t="s">
        <v>11275</v>
      </c>
      <c r="D913" t="s">
        <v>37</v>
      </c>
      <c r="E913" t="s">
        <v>636</v>
      </c>
      <c r="F913" s="1">
        <v>45770</v>
      </c>
      <c r="G913">
        <v>4</v>
      </c>
      <c r="H913">
        <v>435355</v>
      </c>
      <c r="I913" t="s">
        <v>10185</v>
      </c>
      <c r="K913" t="s">
        <v>10411</v>
      </c>
      <c r="L913">
        <v>5</v>
      </c>
      <c r="M913">
        <v>4</v>
      </c>
      <c r="N913">
        <v>5</v>
      </c>
      <c r="R913" s="1"/>
      <c r="S913">
        <v>1</v>
      </c>
      <c r="T913" s="317"/>
      <c r="U913">
        <v>25.5</v>
      </c>
      <c r="V913">
        <v>5</v>
      </c>
      <c r="X913" s="317"/>
    </row>
    <row r="914" spans="1:27">
      <c r="A914">
        <v>913</v>
      </c>
      <c r="B914" t="s">
        <v>11276</v>
      </c>
      <c r="C914" t="s">
        <v>11277</v>
      </c>
      <c r="D914" t="s">
        <v>37</v>
      </c>
      <c r="E914" t="s">
        <v>60</v>
      </c>
      <c r="F914" s="1">
        <v>45770</v>
      </c>
      <c r="G914">
        <v>4</v>
      </c>
      <c r="H914">
        <v>435356</v>
      </c>
      <c r="I914" t="s">
        <v>10185</v>
      </c>
      <c r="K914" t="s">
        <v>10411</v>
      </c>
      <c r="L914">
        <v>5</v>
      </c>
      <c r="M914">
        <v>4</v>
      </c>
      <c r="N914">
        <v>5</v>
      </c>
      <c r="R914" s="1"/>
      <c r="S914">
        <v>1</v>
      </c>
      <c r="T914" s="317"/>
      <c r="U914">
        <v>25.5</v>
      </c>
      <c r="V914">
        <v>5</v>
      </c>
      <c r="X914" s="317"/>
    </row>
    <row r="915" spans="1:27">
      <c r="A915">
        <v>914</v>
      </c>
      <c r="B915" t="s">
        <v>11278</v>
      </c>
      <c r="C915" t="s">
        <v>11279</v>
      </c>
      <c r="D915" t="s">
        <v>37</v>
      </c>
      <c r="E915" t="s">
        <v>60</v>
      </c>
      <c r="F915" s="1">
        <v>45771</v>
      </c>
      <c r="G915">
        <v>4</v>
      </c>
      <c r="H915">
        <v>435357</v>
      </c>
      <c r="I915" t="s">
        <v>10185</v>
      </c>
      <c r="K915" t="s">
        <v>10411</v>
      </c>
      <c r="L915">
        <v>5</v>
      </c>
      <c r="M915">
        <v>4</v>
      </c>
      <c r="N915">
        <v>5</v>
      </c>
      <c r="R915" s="1"/>
      <c r="S915">
        <v>1</v>
      </c>
      <c r="T915" s="317"/>
      <c r="U915">
        <v>25.5</v>
      </c>
      <c r="V915">
        <v>5</v>
      </c>
      <c r="X915" s="317"/>
      <c r="Z915">
        <v>45910</v>
      </c>
    </row>
    <row r="916" spans="1:27">
      <c r="A916">
        <v>915</v>
      </c>
      <c r="B916" t="s">
        <v>11280</v>
      </c>
      <c r="C916" t="s">
        <v>11281</v>
      </c>
      <c r="D916" t="s">
        <v>37</v>
      </c>
      <c r="E916" t="s">
        <v>1423</v>
      </c>
      <c r="F916" s="1">
        <v>45772</v>
      </c>
      <c r="G916">
        <v>4</v>
      </c>
      <c r="H916">
        <v>435358</v>
      </c>
      <c r="I916" t="s">
        <v>10185</v>
      </c>
      <c r="K916" t="s">
        <v>10411</v>
      </c>
      <c r="L916">
        <v>5</v>
      </c>
      <c r="M916">
        <v>4</v>
      </c>
      <c r="N916">
        <v>5</v>
      </c>
      <c r="R916" s="1"/>
      <c r="S916">
        <v>1</v>
      </c>
      <c r="T916" s="317"/>
      <c r="U916">
        <v>25.5</v>
      </c>
      <c r="V916">
        <v>5</v>
      </c>
      <c r="X916" s="317"/>
    </row>
    <row r="917" spans="1:27">
      <c r="A917">
        <v>916</v>
      </c>
      <c r="B917" t="s">
        <v>11282</v>
      </c>
      <c r="C917" t="s">
        <v>11283</v>
      </c>
      <c r="D917" t="s">
        <v>37</v>
      </c>
      <c r="E917" t="s">
        <v>72</v>
      </c>
      <c r="F917" s="1">
        <v>45772</v>
      </c>
      <c r="G917">
        <v>4</v>
      </c>
      <c r="H917">
        <v>435359</v>
      </c>
      <c r="I917" t="s">
        <v>10185</v>
      </c>
      <c r="K917" t="s">
        <v>10411</v>
      </c>
      <c r="L917">
        <v>5</v>
      </c>
      <c r="M917">
        <v>4</v>
      </c>
      <c r="N917">
        <v>5</v>
      </c>
      <c r="R917" s="1"/>
      <c r="S917">
        <v>1</v>
      </c>
      <c r="T917" s="317"/>
      <c r="U917">
        <v>25.5</v>
      </c>
      <c r="V917">
        <v>5</v>
      </c>
      <c r="X917" s="317"/>
    </row>
    <row r="918" spans="1:27">
      <c r="A918">
        <v>917</v>
      </c>
      <c r="B918" t="s">
        <v>11284</v>
      </c>
      <c r="C918" t="s">
        <v>11285</v>
      </c>
      <c r="D918" t="s">
        <v>37</v>
      </c>
      <c r="E918" t="s">
        <v>146</v>
      </c>
      <c r="F918" s="1">
        <v>45772</v>
      </c>
      <c r="G918">
        <v>4</v>
      </c>
      <c r="H918">
        <v>435360</v>
      </c>
      <c r="I918" t="s">
        <v>10185</v>
      </c>
      <c r="K918" t="s">
        <v>10411</v>
      </c>
      <c r="L918">
        <v>5</v>
      </c>
      <c r="M918">
        <v>4</v>
      </c>
      <c r="N918">
        <v>5</v>
      </c>
      <c r="R918" s="1"/>
      <c r="S918">
        <v>1</v>
      </c>
      <c r="T918" s="317"/>
      <c r="U918">
        <v>25.5</v>
      </c>
      <c r="V918">
        <v>5</v>
      </c>
      <c r="X918" s="317"/>
    </row>
    <row r="919" spans="1:27">
      <c r="A919">
        <v>918</v>
      </c>
      <c r="B919" t="s">
        <v>11286</v>
      </c>
      <c r="C919" t="s">
        <v>11287</v>
      </c>
      <c r="D919" t="s">
        <v>37</v>
      </c>
      <c r="E919" t="s">
        <v>123</v>
      </c>
      <c r="F919" s="1">
        <v>45775</v>
      </c>
      <c r="G919">
        <v>4</v>
      </c>
      <c r="H919">
        <v>435362</v>
      </c>
      <c r="I919" t="s">
        <v>10185</v>
      </c>
      <c r="K919" t="s">
        <v>10411</v>
      </c>
      <c r="L919">
        <v>5</v>
      </c>
      <c r="M919">
        <v>4</v>
      </c>
      <c r="N919">
        <v>5</v>
      </c>
      <c r="R919" s="1">
        <v>45950</v>
      </c>
      <c r="S919">
        <v>10</v>
      </c>
      <c r="T919" s="317">
        <v>30550</v>
      </c>
      <c r="U919">
        <v>25.5</v>
      </c>
      <c r="V919">
        <v>5</v>
      </c>
      <c r="X919" s="317"/>
      <c r="Z919">
        <v>45939</v>
      </c>
      <c r="AA919">
        <v>45945</v>
      </c>
    </row>
    <row r="920" spans="1:27">
      <c r="A920">
        <v>919</v>
      </c>
      <c r="B920" t="s">
        <v>11288</v>
      </c>
      <c r="C920" t="s">
        <v>11289</v>
      </c>
      <c r="D920" t="s">
        <v>37</v>
      </c>
      <c r="E920" t="s">
        <v>1418</v>
      </c>
      <c r="F920" s="1">
        <v>45777</v>
      </c>
      <c r="G920">
        <v>4</v>
      </c>
      <c r="H920">
        <v>435363</v>
      </c>
      <c r="I920" t="s">
        <v>10185</v>
      </c>
      <c r="K920" t="s">
        <v>10411</v>
      </c>
      <c r="L920">
        <v>5</v>
      </c>
      <c r="M920">
        <v>4</v>
      </c>
      <c r="N920">
        <v>5</v>
      </c>
      <c r="R920" s="1"/>
      <c r="S920">
        <v>1</v>
      </c>
      <c r="T920" s="317"/>
      <c r="U920">
        <v>25.5</v>
      </c>
      <c r="V920">
        <v>5</v>
      </c>
      <c r="X920" s="317"/>
    </row>
    <row r="921" spans="1:27">
      <c r="A921">
        <v>920</v>
      </c>
      <c r="B921" t="s">
        <v>11290</v>
      </c>
      <c r="C921" t="s">
        <v>11291</v>
      </c>
      <c r="D921" t="s">
        <v>37</v>
      </c>
      <c r="E921" t="s">
        <v>92</v>
      </c>
      <c r="F921" s="1">
        <v>45786</v>
      </c>
      <c r="G921">
        <v>5</v>
      </c>
      <c r="H921">
        <v>435367</v>
      </c>
      <c r="I921" t="s">
        <v>10185</v>
      </c>
      <c r="K921" t="s">
        <v>10411</v>
      </c>
      <c r="L921">
        <v>5</v>
      </c>
      <c r="M921">
        <v>5</v>
      </c>
      <c r="N921">
        <v>5</v>
      </c>
      <c r="R921" s="1"/>
      <c r="S921">
        <v>1</v>
      </c>
      <c r="T921" s="317"/>
      <c r="U921">
        <v>25.5</v>
      </c>
      <c r="V921">
        <v>5</v>
      </c>
      <c r="X921" s="317"/>
    </row>
    <row r="922" spans="1:27">
      <c r="A922">
        <v>921</v>
      </c>
      <c r="B922" t="s">
        <v>11292</v>
      </c>
      <c r="C922" t="s">
        <v>11293</v>
      </c>
      <c r="D922" t="s">
        <v>37</v>
      </c>
      <c r="E922" t="s">
        <v>60</v>
      </c>
      <c r="F922" s="1">
        <v>45789</v>
      </c>
      <c r="G922">
        <v>5</v>
      </c>
      <c r="H922">
        <v>435372</v>
      </c>
      <c r="I922" t="s">
        <v>10185</v>
      </c>
      <c r="K922" t="s">
        <v>10411</v>
      </c>
      <c r="L922">
        <v>5</v>
      </c>
      <c r="M922">
        <v>5</v>
      </c>
      <c r="N922">
        <v>5</v>
      </c>
      <c r="R922" s="1"/>
      <c r="S922">
        <v>1</v>
      </c>
      <c r="T922" s="317"/>
      <c r="U922">
        <v>25.5</v>
      </c>
      <c r="V922">
        <v>5</v>
      </c>
      <c r="X922" s="317"/>
      <c r="Z922">
        <v>45910</v>
      </c>
    </row>
    <row r="923" spans="1:27">
      <c r="A923">
        <v>922</v>
      </c>
      <c r="B923" t="s">
        <v>11294</v>
      </c>
      <c r="C923" t="s">
        <v>11295</v>
      </c>
      <c r="D923" t="s">
        <v>37</v>
      </c>
      <c r="E923" t="s">
        <v>72</v>
      </c>
      <c r="F923" s="1">
        <v>45789</v>
      </c>
      <c r="G923">
        <v>5</v>
      </c>
      <c r="H923">
        <v>435373</v>
      </c>
      <c r="I923" t="s">
        <v>10185</v>
      </c>
      <c r="K923" t="s">
        <v>10411</v>
      </c>
      <c r="L923">
        <v>5</v>
      </c>
      <c r="M923">
        <v>5</v>
      </c>
      <c r="N923">
        <v>5</v>
      </c>
      <c r="R923" s="1"/>
      <c r="S923">
        <v>1</v>
      </c>
      <c r="T923" s="317"/>
      <c r="U923">
        <v>25.5</v>
      </c>
      <c r="V923">
        <v>5</v>
      </c>
      <c r="X923" s="317"/>
    </row>
    <row r="924" spans="1:27">
      <c r="A924">
        <v>923</v>
      </c>
      <c r="B924" t="s">
        <v>11296</v>
      </c>
      <c r="C924" t="s">
        <v>11297</v>
      </c>
      <c r="D924" t="s">
        <v>37</v>
      </c>
      <c r="E924" t="s">
        <v>108</v>
      </c>
      <c r="F924" s="1">
        <v>45790</v>
      </c>
      <c r="G924">
        <v>5</v>
      </c>
      <c r="H924">
        <v>435374</v>
      </c>
      <c r="I924" t="s">
        <v>10185</v>
      </c>
      <c r="K924" t="s">
        <v>10411</v>
      </c>
      <c r="L924">
        <v>5</v>
      </c>
      <c r="M924">
        <v>5</v>
      </c>
      <c r="N924">
        <v>5</v>
      </c>
      <c r="R924" s="1"/>
      <c r="S924">
        <v>1</v>
      </c>
      <c r="T924" s="317"/>
      <c r="U924">
        <v>25.5</v>
      </c>
      <c r="V924">
        <v>5</v>
      </c>
      <c r="X924" s="317"/>
    </row>
    <row r="925" spans="1:27">
      <c r="A925">
        <v>924</v>
      </c>
      <c r="B925" t="s">
        <v>11298</v>
      </c>
      <c r="C925" t="s">
        <v>11299</v>
      </c>
      <c r="D925" t="s">
        <v>37</v>
      </c>
      <c r="E925" t="s">
        <v>40</v>
      </c>
      <c r="F925" s="1">
        <v>45790</v>
      </c>
      <c r="G925">
        <v>5</v>
      </c>
      <c r="H925">
        <v>435375</v>
      </c>
      <c r="I925" t="s">
        <v>10185</v>
      </c>
      <c r="K925" t="s">
        <v>10411</v>
      </c>
      <c r="L925">
        <v>5</v>
      </c>
      <c r="M925">
        <v>5</v>
      </c>
      <c r="N925">
        <v>5</v>
      </c>
      <c r="R925" s="1"/>
      <c r="S925">
        <v>1</v>
      </c>
      <c r="T925" s="317"/>
      <c r="U925">
        <v>25.5</v>
      </c>
      <c r="V925">
        <v>5</v>
      </c>
      <c r="X925" s="317"/>
    </row>
    <row r="926" spans="1:27">
      <c r="A926">
        <v>925</v>
      </c>
      <c r="B926" t="s">
        <v>11300</v>
      </c>
      <c r="C926" t="s">
        <v>11301</v>
      </c>
      <c r="D926" t="s">
        <v>37</v>
      </c>
      <c r="E926" t="s">
        <v>123</v>
      </c>
      <c r="F926" s="1">
        <v>45791</v>
      </c>
      <c r="G926">
        <v>5</v>
      </c>
      <c r="H926">
        <v>435376</v>
      </c>
      <c r="I926" t="s">
        <v>10185</v>
      </c>
      <c r="K926" t="s">
        <v>10411</v>
      </c>
      <c r="L926">
        <v>5</v>
      </c>
      <c r="M926">
        <v>5</v>
      </c>
      <c r="N926">
        <v>5</v>
      </c>
      <c r="R926" s="1"/>
      <c r="S926">
        <v>1</v>
      </c>
      <c r="T926" s="317"/>
      <c r="U926">
        <v>25.5</v>
      </c>
      <c r="V926">
        <v>5</v>
      </c>
      <c r="X926" s="317"/>
      <c r="Z926">
        <v>45939</v>
      </c>
      <c r="AA926">
        <v>45945</v>
      </c>
    </row>
    <row r="927" spans="1:27">
      <c r="A927">
        <v>926</v>
      </c>
      <c r="B927" t="s">
        <v>11302</v>
      </c>
      <c r="C927" t="s">
        <v>5609</v>
      </c>
      <c r="D927" t="s">
        <v>37</v>
      </c>
      <c r="E927" t="s">
        <v>72</v>
      </c>
      <c r="F927" s="1">
        <v>45791</v>
      </c>
      <c r="G927">
        <v>5</v>
      </c>
      <c r="H927">
        <v>435377</v>
      </c>
      <c r="I927" t="s">
        <v>10185</v>
      </c>
      <c r="K927" t="s">
        <v>10411</v>
      </c>
      <c r="L927">
        <v>5</v>
      </c>
      <c r="M927">
        <v>5</v>
      </c>
      <c r="N927">
        <v>5</v>
      </c>
      <c r="R927" s="1"/>
      <c r="S927">
        <v>1</v>
      </c>
      <c r="T927" s="317"/>
      <c r="U927">
        <v>25.5</v>
      </c>
      <c r="V927">
        <v>5</v>
      </c>
      <c r="X927" s="317"/>
    </row>
    <row r="928" spans="1:27">
      <c r="A928">
        <v>927</v>
      </c>
      <c r="B928" t="s">
        <v>11303</v>
      </c>
      <c r="C928" t="s">
        <v>2529</v>
      </c>
      <c r="D928" t="s">
        <v>37</v>
      </c>
      <c r="E928" t="s">
        <v>87</v>
      </c>
      <c r="F928" s="1">
        <v>45868</v>
      </c>
      <c r="G928">
        <v>7</v>
      </c>
      <c r="H928">
        <v>530328</v>
      </c>
      <c r="I928" t="s">
        <v>10185</v>
      </c>
      <c r="J928">
        <v>50033224</v>
      </c>
      <c r="K928" t="s">
        <v>267</v>
      </c>
      <c r="L928">
        <v>9</v>
      </c>
      <c r="M928">
        <v>8</v>
      </c>
      <c r="N928">
        <v>8</v>
      </c>
      <c r="O928">
        <v>45922</v>
      </c>
      <c r="R928" s="1">
        <v>45922</v>
      </c>
      <c r="S928">
        <v>9</v>
      </c>
      <c r="T928" s="317">
        <v>52095</v>
      </c>
      <c r="U928">
        <v>25.9</v>
      </c>
      <c r="V928">
        <v>9</v>
      </c>
      <c r="W928">
        <v>40</v>
      </c>
      <c r="X928" s="317">
        <v>112904</v>
      </c>
    </row>
    <row r="929" spans="1:27">
      <c r="A929">
        <v>928</v>
      </c>
      <c r="B929" t="s">
        <v>2415</v>
      </c>
      <c r="C929" t="s">
        <v>2416</v>
      </c>
      <c r="D929" t="s">
        <v>37</v>
      </c>
      <c r="E929" t="s">
        <v>60</v>
      </c>
      <c r="F929" s="1">
        <v>45868</v>
      </c>
      <c r="G929">
        <v>7</v>
      </c>
      <c r="H929">
        <v>530329</v>
      </c>
      <c r="I929" t="s">
        <v>10185</v>
      </c>
      <c r="J929">
        <v>50022285</v>
      </c>
      <c r="K929" t="s">
        <v>6518</v>
      </c>
      <c r="L929">
        <v>10</v>
      </c>
      <c r="M929">
        <v>8</v>
      </c>
      <c r="N929">
        <v>10</v>
      </c>
      <c r="O929">
        <v>45986</v>
      </c>
      <c r="P929">
        <v>45954</v>
      </c>
      <c r="R929" s="1"/>
      <c r="T929" s="317"/>
      <c r="U929">
        <v>25.1</v>
      </c>
      <c r="V929">
        <v>10</v>
      </c>
      <c r="W929">
        <v>40</v>
      </c>
      <c r="X929" s="317">
        <v>157030</v>
      </c>
    </row>
    <row r="930" spans="1:27">
      <c r="A930">
        <v>929</v>
      </c>
      <c r="B930" t="s">
        <v>1275</v>
      </c>
      <c r="C930" t="s">
        <v>10514</v>
      </c>
      <c r="D930" t="s">
        <v>37</v>
      </c>
      <c r="E930" t="s">
        <v>40</v>
      </c>
      <c r="F930" s="1"/>
      <c r="G930" t="s">
        <v>43</v>
      </c>
      <c r="H930">
        <v>530330</v>
      </c>
      <c r="I930" t="s">
        <v>10185</v>
      </c>
      <c r="L930" t="s">
        <v>43</v>
      </c>
      <c r="M930" t="s">
        <v>43</v>
      </c>
      <c r="N930" t="s">
        <v>43</v>
      </c>
      <c r="R930" s="1"/>
      <c r="T930" s="317"/>
      <c r="X930" s="317"/>
    </row>
    <row r="931" spans="1:27">
      <c r="A931">
        <v>930</v>
      </c>
      <c r="B931" t="s">
        <v>11304</v>
      </c>
      <c r="C931" t="s">
        <v>11305</v>
      </c>
      <c r="D931" t="s">
        <v>37</v>
      </c>
      <c r="E931" t="s">
        <v>72</v>
      </c>
      <c r="F931" s="1">
        <v>45866</v>
      </c>
      <c r="G931">
        <v>7</v>
      </c>
      <c r="H931">
        <v>530331</v>
      </c>
      <c r="I931" t="s">
        <v>10185</v>
      </c>
      <c r="L931" t="s">
        <v>43</v>
      </c>
      <c r="M931" t="s">
        <v>43</v>
      </c>
      <c r="N931" t="s">
        <v>43</v>
      </c>
      <c r="R931" s="1"/>
      <c r="T931" s="317"/>
      <c r="X931" s="317"/>
      <c r="Z931">
        <v>45882</v>
      </c>
      <c r="AA931">
        <v>45884</v>
      </c>
    </row>
    <row r="932" spans="1:27">
      <c r="A932">
        <v>931</v>
      </c>
      <c r="B932" t="s">
        <v>11306</v>
      </c>
      <c r="C932" t="s">
        <v>11307</v>
      </c>
      <c r="D932" t="s">
        <v>37</v>
      </c>
      <c r="E932" t="s">
        <v>87</v>
      </c>
      <c r="F932" s="1">
        <v>45869</v>
      </c>
      <c r="G932">
        <v>7</v>
      </c>
      <c r="H932">
        <v>530332</v>
      </c>
      <c r="I932" t="s">
        <v>10185</v>
      </c>
      <c r="J932">
        <v>530907</v>
      </c>
      <c r="K932" t="s">
        <v>10340</v>
      </c>
      <c r="L932">
        <v>9</v>
      </c>
      <c r="M932">
        <v>7</v>
      </c>
      <c r="N932">
        <v>8</v>
      </c>
      <c r="R932" s="1">
        <v>45925</v>
      </c>
      <c r="S932">
        <v>9</v>
      </c>
      <c r="T932" s="317">
        <v>50410</v>
      </c>
      <c r="U932">
        <v>25.9</v>
      </c>
      <c r="V932">
        <v>9</v>
      </c>
      <c r="W932">
        <v>101</v>
      </c>
      <c r="X932" s="317">
        <v>127230</v>
      </c>
    </row>
    <row r="933" spans="1:27">
      <c r="A933">
        <v>932</v>
      </c>
      <c r="B933" t="s">
        <v>11308</v>
      </c>
      <c r="C933" t="s">
        <v>11309</v>
      </c>
      <c r="D933" t="s">
        <v>37</v>
      </c>
      <c r="E933" t="s">
        <v>72</v>
      </c>
      <c r="F933" s="1">
        <v>45869</v>
      </c>
      <c r="G933">
        <v>7</v>
      </c>
      <c r="H933">
        <v>530333</v>
      </c>
      <c r="I933" t="s">
        <v>10185</v>
      </c>
      <c r="J933">
        <v>530805</v>
      </c>
      <c r="K933" t="s">
        <v>10411</v>
      </c>
      <c r="L933">
        <v>8</v>
      </c>
      <c r="M933">
        <v>7</v>
      </c>
      <c r="N933">
        <v>8</v>
      </c>
      <c r="P933">
        <v>45882</v>
      </c>
      <c r="R933" s="1">
        <v>45889</v>
      </c>
      <c r="S933">
        <v>8</v>
      </c>
      <c r="T933" s="317">
        <v>63680</v>
      </c>
      <c r="U933">
        <v>25.8</v>
      </c>
      <c r="V933">
        <v>8</v>
      </c>
      <c r="W933">
        <v>101</v>
      </c>
      <c r="X933" s="317">
        <v>159793</v>
      </c>
      <c r="Z933">
        <v>45980</v>
      </c>
      <c r="AA933">
        <v>45989</v>
      </c>
    </row>
    <row r="934" spans="1:27">
      <c r="A934">
        <v>933</v>
      </c>
      <c r="B934" t="s">
        <v>2444</v>
      </c>
      <c r="C934" t="s">
        <v>2445</v>
      </c>
      <c r="D934" t="s">
        <v>37</v>
      </c>
      <c r="E934" t="s">
        <v>72</v>
      </c>
      <c r="F934" s="1">
        <v>45869</v>
      </c>
      <c r="G934">
        <v>7</v>
      </c>
      <c r="H934">
        <v>530334</v>
      </c>
      <c r="I934" t="s">
        <v>10185</v>
      </c>
      <c r="J934">
        <v>50022768</v>
      </c>
      <c r="K934" t="s">
        <v>267</v>
      </c>
      <c r="L934">
        <v>8</v>
      </c>
      <c r="M934">
        <v>8</v>
      </c>
      <c r="N934">
        <v>8</v>
      </c>
      <c r="O934">
        <v>45931</v>
      </c>
      <c r="R934" s="1">
        <v>45891</v>
      </c>
      <c r="S934">
        <v>8</v>
      </c>
      <c r="T934" s="317">
        <v>38290</v>
      </c>
      <c r="U934">
        <v>25.8</v>
      </c>
      <c r="V934">
        <v>8</v>
      </c>
      <c r="W934">
        <v>40</v>
      </c>
      <c r="X934" s="317">
        <v>81724</v>
      </c>
    </row>
    <row r="935" spans="1:27">
      <c r="A935">
        <v>934</v>
      </c>
      <c r="B935" t="s">
        <v>2447</v>
      </c>
      <c r="C935" t="s">
        <v>2448</v>
      </c>
      <c r="D935" t="s">
        <v>37</v>
      </c>
      <c r="E935" t="s">
        <v>72</v>
      </c>
      <c r="F935" s="1">
        <v>45869</v>
      </c>
      <c r="G935">
        <v>7</v>
      </c>
      <c r="H935">
        <v>530335</v>
      </c>
      <c r="I935" t="s">
        <v>10185</v>
      </c>
      <c r="J935">
        <v>50022780</v>
      </c>
      <c r="K935" t="s">
        <v>267</v>
      </c>
      <c r="L935">
        <v>8</v>
      </c>
      <c r="M935">
        <v>8</v>
      </c>
      <c r="N935">
        <v>8</v>
      </c>
      <c r="O935">
        <v>45924</v>
      </c>
      <c r="R935" s="1">
        <v>45891</v>
      </c>
      <c r="S935">
        <v>8</v>
      </c>
      <c r="T935" s="317">
        <v>51910</v>
      </c>
      <c r="U935">
        <v>25.8</v>
      </c>
      <c r="V935">
        <v>8</v>
      </c>
      <c r="W935">
        <v>40</v>
      </c>
      <c r="X935" s="317">
        <v>110844</v>
      </c>
    </row>
    <row r="936" spans="1:27">
      <c r="A936">
        <v>935</v>
      </c>
      <c r="B936" t="s">
        <v>11310</v>
      </c>
      <c r="C936" t="s">
        <v>11311</v>
      </c>
      <c r="D936" t="s">
        <v>37</v>
      </c>
      <c r="E936" t="s">
        <v>40</v>
      </c>
      <c r="F936" s="1">
        <v>45870</v>
      </c>
      <c r="G936">
        <v>8</v>
      </c>
      <c r="H936">
        <v>530336</v>
      </c>
      <c r="I936" t="s">
        <v>10185</v>
      </c>
      <c r="J936">
        <v>530803</v>
      </c>
      <c r="K936" t="s">
        <v>10411</v>
      </c>
      <c r="L936">
        <v>8</v>
      </c>
      <c r="M936">
        <v>8</v>
      </c>
      <c r="N936">
        <v>8</v>
      </c>
      <c r="R936" s="1">
        <v>45889</v>
      </c>
      <c r="S936">
        <v>8</v>
      </c>
      <c r="T936" s="317">
        <v>46710</v>
      </c>
      <c r="U936">
        <v>25.8</v>
      </c>
      <c r="V936">
        <v>8</v>
      </c>
      <c r="W936">
        <v>101</v>
      </c>
      <c r="X936" s="317">
        <v>122310</v>
      </c>
    </row>
    <row r="937" spans="1:27">
      <c r="A937">
        <v>936</v>
      </c>
      <c r="B937" t="s">
        <v>11312</v>
      </c>
      <c r="C937" t="s">
        <v>11313</v>
      </c>
      <c r="D937" t="s">
        <v>37</v>
      </c>
      <c r="E937" t="s">
        <v>40</v>
      </c>
      <c r="F937" s="1">
        <v>45870</v>
      </c>
      <c r="G937">
        <v>8</v>
      </c>
      <c r="H937">
        <v>530337</v>
      </c>
      <c r="I937" t="s">
        <v>10185</v>
      </c>
      <c r="J937">
        <v>530803</v>
      </c>
      <c r="K937" t="s">
        <v>10411</v>
      </c>
      <c r="L937">
        <v>8</v>
      </c>
      <c r="M937">
        <v>8</v>
      </c>
      <c r="N937">
        <v>8</v>
      </c>
      <c r="P937">
        <v>45882</v>
      </c>
      <c r="R937" s="1">
        <v>45889</v>
      </c>
      <c r="S937">
        <v>8</v>
      </c>
      <c r="T937" s="317">
        <v>61480</v>
      </c>
      <c r="U937">
        <v>25.8</v>
      </c>
      <c r="V937">
        <v>8</v>
      </c>
      <c r="W937">
        <v>101</v>
      </c>
      <c r="X937" s="317">
        <v>179450</v>
      </c>
    </row>
    <row r="938" spans="1:27">
      <c r="A938">
        <v>937</v>
      </c>
      <c r="B938" t="s">
        <v>11314</v>
      </c>
      <c r="C938" t="s">
        <v>11315</v>
      </c>
      <c r="D938" t="s">
        <v>37</v>
      </c>
      <c r="E938" t="s">
        <v>40</v>
      </c>
      <c r="F938" s="1">
        <v>45870</v>
      </c>
      <c r="G938">
        <v>8</v>
      </c>
      <c r="H938">
        <v>530338</v>
      </c>
      <c r="I938" t="s">
        <v>10185</v>
      </c>
      <c r="J938">
        <v>530803</v>
      </c>
      <c r="K938" t="s">
        <v>10411</v>
      </c>
      <c r="L938">
        <v>8</v>
      </c>
      <c r="M938">
        <v>8</v>
      </c>
      <c r="N938">
        <v>8</v>
      </c>
      <c r="R938" s="1">
        <v>45889</v>
      </c>
      <c r="S938">
        <v>8</v>
      </c>
      <c r="T938" s="317">
        <v>51330</v>
      </c>
      <c r="U938">
        <v>25.8</v>
      </c>
      <c r="V938">
        <v>8</v>
      </c>
      <c r="W938">
        <v>101</v>
      </c>
      <c r="X938" s="317">
        <v>134430</v>
      </c>
      <c r="Y938">
        <v>45974</v>
      </c>
    </row>
    <row r="939" spans="1:27">
      <c r="A939">
        <v>938</v>
      </c>
      <c r="B939" t="s">
        <v>2559</v>
      </c>
      <c r="C939" t="s">
        <v>11316</v>
      </c>
      <c r="D939" t="s">
        <v>37</v>
      </c>
      <c r="E939" t="s">
        <v>92</v>
      </c>
      <c r="F939" s="1"/>
      <c r="G939" t="s">
        <v>43</v>
      </c>
      <c r="H939">
        <v>530339</v>
      </c>
      <c r="I939" t="s">
        <v>10185</v>
      </c>
      <c r="L939" t="s">
        <v>43</v>
      </c>
      <c r="M939" t="s">
        <v>43</v>
      </c>
      <c r="N939" t="s">
        <v>43</v>
      </c>
      <c r="R939" s="1"/>
      <c r="T939" s="317"/>
      <c r="X939" s="317"/>
      <c r="Z939">
        <v>45925</v>
      </c>
      <c r="AA939">
        <v>45929</v>
      </c>
    </row>
    <row r="940" spans="1:27">
      <c r="A940">
        <v>939</v>
      </c>
      <c r="B940" t="s">
        <v>2562</v>
      </c>
      <c r="C940" t="s">
        <v>11317</v>
      </c>
      <c r="D940" t="s">
        <v>37</v>
      </c>
      <c r="E940" t="s">
        <v>140</v>
      </c>
      <c r="F940" s="1"/>
      <c r="G940" t="s">
        <v>43</v>
      </c>
      <c r="H940">
        <v>530340</v>
      </c>
      <c r="I940" t="s">
        <v>10185</v>
      </c>
      <c r="L940" t="s">
        <v>43</v>
      </c>
      <c r="M940" t="s">
        <v>43</v>
      </c>
      <c r="N940" t="s">
        <v>43</v>
      </c>
      <c r="R940" s="1"/>
      <c r="T940" s="317"/>
      <c r="X940" s="317"/>
    </row>
    <row r="941" spans="1:27">
      <c r="A941">
        <v>940</v>
      </c>
      <c r="B941" t="s">
        <v>2260</v>
      </c>
      <c r="C941" t="s">
        <v>11318</v>
      </c>
      <c r="D941" t="s">
        <v>37</v>
      </c>
      <c r="E941" t="s">
        <v>108</v>
      </c>
      <c r="F941" s="1"/>
      <c r="G941" t="s">
        <v>43</v>
      </c>
      <c r="H941">
        <v>530341</v>
      </c>
      <c r="I941" t="s">
        <v>10185</v>
      </c>
      <c r="L941" t="s">
        <v>43</v>
      </c>
      <c r="M941" t="s">
        <v>43</v>
      </c>
      <c r="N941" t="s">
        <v>43</v>
      </c>
      <c r="R941" s="1"/>
      <c r="T941" s="317"/>
      <c r="X941" s="317"/>
    </row>
    <row r="942" spans="1:27">
      <c r="A942">
        <v>941</v>
      </c>
      <c r="B942" t="s">
        <v>2574</v>
      </c>
      <c r="C942" t="s">
        <v>2575</v>
      </c>
      <c r="D942" t="s">
        <v>37</v>
      </c>
      <c r="E942" t="s">
        <v>108</v>
      </c>
      <c r="F942" s="1"/>
      <c r="G942" t="s">
        <v>43</v>
      </c>
      <c r="H942">
        <v>530342</v>
      </c>
      <c r="I942" t="s">
        <v>10185</v>
      </c>
      <c r="L942" t="s">
        <v>43</v>
      </c>
      <c r="M942" t="s">
        <v>43</v>
      </c>
      <c r="N942" t="s">
        <v>43</v>
      </c>
      <c r="R942" s="1"/>
      <c r="T942" s="317"/>
      <c r="X942" s="317"/>
    </row>
    <row r="943" spans="1:27">
      <c r="A943">
        <v>942</v>
      </c>
      <c r="B943" t="s">
        <v>2453</v>
      </c>
      <c r="C943" t="s">
        <v>11319</v>
      </c>
      <c r="D943" t="s">
        <v>37</v>
      </c>
      <c r="E943" t="s">
        <v>92</v>
      </c>
      <c r="F943" s="1">
        <v>45870</v>
      </c>
      <c r="G943">
        <v>8</v>
      </c>
      <c r="H943">
        <v>530343</v>
      </c>
      <c r="I943" t="s">
        <v>10185</v>
      </c>
      <c r="J943">
        <v>50022863</v>
      </c>
      <c r="K943" t="s">
        <v>267</v>
      </c>
      <c r="L943">
        <v>9</v>
      </c>
      <c r="M943">
        <v>8</v>
      </c>
      <c r="N943">
        <v>9</v>
      </c>
      <c r="O943">
        <v>45936</v>
      </c>
      <c r="R943" s="1">
        <v>45922</v>
      </c>
      <c r="S943">
        <v>9</v>
      </c>
      <c r="T943" s="317">
        <v>36210</v>
      </c>
      <c r="U943">
        <v>25.9</v>
      </c>
      <c r="V943">
        <v>9</v>
      </c>
      <c r="W943">
        <v>40</v>
      </c>
      <c r="X943" s="317">
        <v>80201</v>
      </c>
    </row>
    <row r="944" spans="1:27">
      <c r="A944">
        <v>943</v>
      </c>
      <c r="B944" t="s">
        <v>2450</v>
      </c>
      <c r="C944" t="s">
        <v>2451</v>
      </c>
      <c r="D944" t="s">
        <v>37</v>
      </c>
      <c r="E944" t="s">
        <v>108</v>
      </c>
      <c r="F944" s="1">
        <v>45870</v>
      </c>
      <c r="G944">
        <v>8</v>
      </c>
      <c r="H944">
        <v>530344</v>
      </c>
      <c r="I944" t="s">
        <v>10185</v>
      </c>
      <c r="J944">
        <v>50023001</v>
      </c>
      <c r="K944" t="s">
        <v>6518</v>
      </c>
      <c r="L944">
        <v>9</v>
      </c>
      <c r="M944">
        <v>8</v>
      </c>
      <c r="N944">
        <v>9</v>
      </c>
      <c r="O944">
        <v>45950</v>
      </c>
      <c r="R944" s="1">
        <v>45926</v>
      </c>
      <c r="S944">
        <v>9</v>
      </c>
      <c r="T944" s="317">
        <v>60450</v>
      </c>
      <c r="U944">
        <v>25.9</v>
      </c>
      <c r="V944">
        <v>9</v>
      </c>
      <c r="W944">
        <v>40</v>
      </c>
      <c r="X944" s="317">
        <v>133955</v>
      </c>
    </row>
    <row r="945" spans="1:27">
      <c r="A945">
        <v>944</v>
      </c>
      <c r="B945" t="s">
        <v>2517</v>
      </c>
      <c r="C945" t="s">
        <v>2518</v>
      </c>
      <c r="D945" t="s">
        <v>37</v>
      </c>
      <c r="E945" t="s">
        <v>40</v>
      </c>
      <c r="F945" s="1">
        <v>45870</v>
      </c>
      <c r="G945">
        <v>8</v>
      </c>
      <c r="H945">
        <v>530345</v>
      </c>
      <c r="I945" t="s">
        <v>10185</v>
      </c>
      <c r="J945">
        <v>50023043</v>
      </c>
      <c r="K945" t="s">
        <v>267</v>
      </c>
      <c r="L945">
        <v>9</v>
      </c>
      <c r="M945">
        <v>8</v>
      </c>
      <c r="N945">
        <v>9</v>
      </c>
      <c r="O945">
        <v>45950</v>
      </c>
      <c r="R945" s="1">
        <v>45922</v>
      </c>
      <c r="S945">
        <v>9</v>
      </c>
      <c r="T945" s="317">
        <v>46250</v>
      </c>
      <c r="U945">
        <v>25.9</v>
      </c>
      <c r="V945">
        <v>9</v>
      </c>
      <c r="W945">
        <v>40</v>
      </c>
      <c r="X945" s="317">
        <v>102459</v>
      </c>
    </row>
    <row r="946" spans="1:27">
      <c r="A946">
        <v>945</v>
      </c>
      <c r="B946" t="s">
        <v>2525</v>
      </c>
      <c r="C946" t="s">
        <v>2526</v>
      </c>
      <c r="D946" t="s">
        <v>37</v>
      </c>
      <c r="E946" t="s">
        <v>108</v>
      </c>
      <c r="F946" s="1">
        <v>45873</v>
      </c>
      <c r="G946">
        <v>8</v>
      </c>
      <c r="H946">
        <v>530346</v>
      </c>
      <c r="I946" t="s">
        <v>10185</v>
      </c>
      <c r="J946">
        <v>50023158</v>
      </c>
      <c r="K946" t="s">
        <v>6518</v>
      </c>
      <c r="L946">
        <v>10</v>
      </c>
      <c r="M946">
        <v>8</v>
      </c>
      <c r="N946">
        <v>10</v>
      </c>
      <c r="O946">
        <v>45966</v>
      </c>
      <c r="P946">
        <v>45947</v>
      </c>
      <c r="R946" s="1"/>
      <c r="T946" s="317"/>
      <c r="U946">
        <v>25.1</v>
      </c>
      <c r="V946">
        <v>10</v>
      </c>
      <c r="W946">
        <v>40</v>
      </c>
      <c r="X946" s="317">
        <v>303986</v>
      </c>
      <c r="Z946">
        <v>2.17</v>
      </c>
      <c r="AA946">
        <v>46077</v>
      </c>
    </row>
    <row r="947" spans="1:27">
      <c r="A947">
        <v>946</v>
      </c>
      <c r="B947" t="s">
        <v>2528</v>
      </c>
      <c r="C947" t="s">
        <v>2529</v>
      </c>
      <c r="D947" t="s">
        <v>37</v>
      </c>
      <c r="E947" t="s">
        <v>87</v>
      </c>
      <c r="F947" s="1">
        <v>45873</v>
      </c>
      <c r="G947">
        <v>8</v>
      </c>
      <c r="H947">
        <v>530347</v>
      </c>
      <c r="I947" t="s">
        <v>10185</v>
      </c>
      <c r="J947">
        <v>50023277</v>
      </c>
      <c r="K947" t="s">
        <v>10340</v>
      </c>
      <c r="L947">
        <v>8</v>
      </c>
      <c r="M947">
        <v>8</v>
      </c>
      <c r="N947">
        <v>8</v>
      </c>
      <c r="O947">
        <v>45910</v>
      </c>
      <c r="R947" s="1">
        <v>45889</v>
      </c>
      <c r="S947">
        <v>8</v>
      </c>
      <c r="T947" s="317">
        <v>43250</v>
      </c>
      <c r="U947">
        <v>25.8</v>
      </c>
      <c r="V947">
        <v>8</v>
      </c>
      <c r="W947">
        <v>40</v>
      </c>
      <c r="X947" s="317">
        <v>95809</v>
      </c>
    </row>
    <row r="948" spans="1:27">
      <c r="A948">
        <v>947</v>
      </c>
      <c r="B948" t="s">
        <v>2523</v>
      </c>
      <c r="C948" t="s">
        <v>2521</v>
      </c>
      <c r="D948" t="s">
        <v>37</v>
      </c>
      <c r="E948" t="s">
        <v>87</v>
      </c>
      <c r="F948" s="1">
        <v>45873</v>
      </c>
      <c r="G948">
        <v>8</v>
      </c>
      <c r="H948">
        <v>530348</v>
      </c>
      <c r="I948" t="s">
        <v>10185</v>
      </c>
      <c r="J948">
        <v>50023279</v>
      </c>
      <c r="K948" t="s">
        <v>10340</v>
      </c>
      <c r="L948">
        <v>9</v>
      </c>
      <c r="M948">
        <v>8</v>
      </c>
      <c r="N948">
        <v>9</v>
      </c>
      <c r="O948">
        <v>45934</v>
      </c>
      <c r="R948" s="1">
        <v>45925</v>
      </c>
      <c r="S948">
        <v>9</v>
      </c>
      <c r="T948" s="317">
        <v>64030</v>
      </c>
      <c r="U948">
        <v>25.9</v>
      </c>
      <c r="V948">
        <v>9</v>
      </c>
      <c r="W948">
        <v>40</v>
      </c>
      <c r="X948" s="317">
        <v>141900</v>
      </c>
    </row>
    <row r="949" spans="1:27">
      <c r="A949">
        <v>948</v>
      </c>
      <c r="B949" t="s">
        <v>2520</v>
      </c>
      <c r="C949" t="s">
        <v>2521</v>
      </c>
      <c r="D949" t="s">
        <v>37</v>
      </c>
      <c r="E949" t="s">
        <v>87</v>
      </c>
      <c r="F949" s="1">
        <v>45873</v>
      </c>
      <c r="G949">
        <v>8</v>
      </c>
      <c r="H949">
        <v>530349</v>
      </c>
      <c r="I949" t="s">
        <v>10185</v>
      </c>
      <c r="J949">
        <v>50023370</v>
      </c>
      <c r="K949" t="s">
        <v>10340</v>
      </c>
      <c r="L949">
        <v>9</v>
      </c>
      <c r="M949">
        <v>8</v>
      </c>
      <c r="N949">
        <v>9</v>
      </c>
      <c r="O949">
        <v>45920</v>
      </c>
      <c r="R949" s="1">
        <v>45925</v>
      </c>
      <c r="S949">
        <v>9</v>
      </c>
      <c r="T949" s="317">
        <v>45790</v>
      </c>
      <c r="U949">
        <v>25.9</v>
      </c>
      <c r="V949">
        <v>9</v>
      </c>
      <c r="W949">
        <v>40</v>
      </c>
      <c r="X949" s="317">
        <v>101444</v>
      </c>
    </row>
    <row r="950" spans="1:27">
      <c r="A950">
        <v>949</v>
      </c>
      <c r="B950" t="s">
        <v>2586</v>
      </c>
      <c r="C950" t="s">
        <v>2587</v>
      </c>
      <c r="D950" t="s">
        <v>37</v>
      </c>
      <c r="E950" t="s">
        <v>108</v>
      </c>
      <c r="F950" s="1">
        <v>45873</v>
      </c>
      <c r="G950">
        <v>8</v>
      </c>
      <c r="H950">
        <v>530350</v>
      </c>
      <c r="I950" t="s">
        <v>10185</v>
      </c>
      <c r="J950">
        <v>50023464</v>
      </c>
      <c r="K950" t="s">
        <v>6518</v>
      </c>
      <c r="L950">
        <v>9</v>
      </c>
      <c r="M950">
        <v>8</v>
      </c>
      <c r="N950">
        <v>9</v>
      </c>
      <c r="O950">
        <v>45929</v>
      </c>
      <c r="R950" s="1">
        <v>45926</v>
      </c>
      <c r="S950">
        <v>9</v>
      </c>
      <c r="T950" s="317">
        <v>41870</v>
      </c>
      <c r="U950">
        <v>25.9</v>
      </c>
      <c r="V950">
        <v>9</v>
      </c>
      <c r="W950">
        <v>40</v>
      </c>
      <c r="X950" s="317">
        <v>92763</v>
      </c>
    </row>
    <row r="951" spans="1:27">
      <c r="A951">
        <v>950</v>
      </c>
      <c r="B951" t="s">
        <v>2577</v>
      </c>
      <c r="C951" t="s">
        <v>2578</v>
      </c>
      <c r="D951" t="s">
        <v>37</v>
      </c>
      <c r="E951" t="s">
        <v>108</v>
      </c>
      <c r="F951" s="1"/>
      <c r="G951" t="s">
        <v>43</v>
      </c>
      <c r="H951">
        <v>530351</v>
      </c>
      <c r="I951" t="s">
        <v>10185</v>
      </c>
      <c r="L951" t="s">
        <v>43</v>
      </c>
      <c r="M951" t="s">
        <v>43</v>
      </c>
      <c r="N951" t="s">
        <v>43</v>
      </c>
      <c r="R951" s="1"/>
      <c r="T951" s="317"/>
      <c r="X951" s="317"/>
      <c r="Y951">
        <v>45876</v>
      </c>
      <c r="Z951">
        <v>46001</v>
      </c>
      <c r="AA951">
        <v>46006</v>
      </c>
    </row>
    <row r="952" spans="1:27">
      <c r="A952">
        <v>951</v>
      </c>
      <c r="B952" t="s">
        <v>2473</v>
      </c>
      <c r="C952" t="s">
        <v>2474</v>
      </c>
      <c r="D952" t="s">
        <v>37</v>
      </c>
      <c r="E952" t="s">
        <v>92</v>
      </c>
      <c r="F952" s="1">
        <v>45870</v>
      </c>
      <c r="G952">
        <v>8</v>
      </c>
      <c r="H952">
        <v>530352</v>
      </c>
      <c r="I952" t="s">
        <v>10185</v>
      </c>
      <c r="J952">
        <v>50022879</v>
      </c>
      <c r="L952" t="s">
        <v>43</v>
      </c>
      <c r="M952" t="s">
        <v>43</v>
      </c>
      <c r="N952" t="s">
        <v>43</v>
      </c>
      <c r="R952" s="1"/>
      <c r="T952" s="317"/>
      <c r="X952" s="317"/>
    </row>
    <row r="953" spans="1:27">
      <c r="A953">
        <v>952</v>
      </c>
      <c r="B953" t="s">
        <v>2476</v>
      </c>
      <c r="C953" t="s">
        <v>2477</v>
      </c>
      <c r="D953" t="s">
        <v>37</v>
      </c>
      <c r="E953" t="s">
        <v>92</v>
      </c>
      <c r="F953" s="1">
        <v>45870</v>
      </c>
      <c r="G953">
        <v>8</v>
      </c>
      <c r="H953">
        <v>530353</v>
      </c>
      <c r="I953" t="s">
        <v>10185</v>
      </c>
      <c r="J953">
        <v>50022865</v>
      </c>
      <c r="L953" t="s">
        <v>43</v>
      </c>
      <c r="M953" t="s">
        <v>43</v>
      </c>
      <c r="N953" t="s">
        <v>43</v>
      </c>
      <c r="R953" s="1"/>
      <c r="T953" s="317"/>
      <c r="X953" s="317"/>
    </row>
    <row r="954" spans="1:27">
      <c r="A954">
        <v>953</v>
      </c>
      <c r="B954" t="s">
        <v>2479</v>
      </c>
      <c r="C954" t="s">
        <v>2480</v>
      </c>
      <c r="D954" t="s">
        <v>37</v>
      </c>
      <c r="E954" t="s">
        <v>92</v>
      </c>
      <c r="F954" s="1">
        <v>45870</v>
      </c>
      <c r="G954">
        <v>8</v>
      </c>
      <c r="H954">
        <v>530354</v>
      </c>
      <c r="I954" t="s">
        <v>10185</v>
      </c>
      <c r="J954">
        <v>50022872</v>
      </c>
      <c r="L954" t="s">
        <v>43</v>
      </c>
      <c r="M954" t="s">
        <v>43</v>
      </c>
      <c r="N954" t="s">
        <v>43</v>
      </c>
      <c r="R954" s="1"/>
      <c r="T954" s="317"/>
      <c r="X954" s="317"/>
    </row>
    <row r="955" spans="1:27">
      <c r="A955">
        <v>954</v>
      </c>
      <c r="B955" t="s">
        <v>2482</v>
      </c>
      <c r="C955" t="s">
        <v>2483</v>
      </c>
      <c r="D955" t="s">
        <v>37</v>
      </c>
      <c r="E955" t="s">
        <v>92</v>
      </c>
      <c r="F955" s="1">
        <v>45870</v>
      </c>
      <c r="G955">
        <v>8</v>
      </c>
      <c r="H955">
        <v>530355</v>
      </c>
      <c r="I955" t="s">
        <v>10185</v>
      </c>
      <c r="J955">
        <v>50022874</v>
      </c>
      <c r="L955" t="s">
        <v>43</v>
      </c>
      <c r="M955" t="s">
        <v>43</v>
      </c>
      <c r="N955" t="s">
        <v>43</v>
      </c>
      <c r="R955" s="1"/>
      <c r="T955" s="317"/>
      <c r="X955" s="317"/>
    </row>
    <row r="956" spans="1:27">
      <c r="A956">
        <v>955</v>
      </c>
      <c r="B956" t="s">
        <v>2485</v>
      </c>
      <c r="C956" t="s">
        <v>2486</v>
      </c>
      <c r="D956" t="s">
        <v>37</v>
      </c>
      <c r="E956" t="s">
        <v>92</v>
      </c>
      <c r="F956" s="1">
        <v>45870</v>
      </c>
      <c r="G956">
        <v>8</v>
      </c>
      <c r="H956">
        <v>530356</v>
      </c>
      <c r="I956" t="s">
        <v>10185</v>
      </c>
      <c r="J956">
        <v>50022876</v>
      </c>
      <c r="L956" t="s">
        <v>43</v>
      </c>
      <c r="M956" t="s">
        <v>43</v>
      </c>
      <c r="N956" t="s">
        <v>43</v>
      </c>
      <c r="R956" s="1"/>
      <c r="T956" s="317"/>
      <c r="X956" s="317"/>
    </row>
    <row r="957" spans="1:27">
      <c r="A957">
        <v>956</v>
      </c>
      <c r="B957" t="s">
        <v>2488</v>
      </c>
      <c r="C957" t="s">
        <v>2489</v>
      </c>
      <c r="D957" t="s">
        <v>37</v>
      </c>
      <c r="E957" t="s">
        <v>108</v>
      </c>
      <c r="F957" s="1">
        <v>45870</v>
      </c>
      <c r="G957">
        <v>8</v>
      </c>
      <c r="H957">
        <v>530357</v>
      </c>
      <c r="I957" t="s">
        <v>10185</v>
      </c>
      <c r="J957">
        <v>50022999</v>
      </c>
      <c r="L957" t="s">
        <v>43</v>
      </c>
      <c r="M957" t="s">
        <v>43</v>
      </c>
      <c r="N957" t="s">
        <v>43</v>
      </c>
      <c r="R957" s="1"/>
      <c r="T957" s="317"/>
      <c r="X957" s="317"/>
    </row>
    <row r="958" spans="1:27">
      <c r="A958">
        <v>957</v>
      </c>
      <c r="B958" t="s">
        <v>2503</v>
      </c>
      <c r="C958" t="s">
        <v>2504</v>
      </c>
      <c r="D958" t="s">
        <v>37</v>
      </c>
      <c r="E958" t="s">
        <v>92</v>
      </c>
      <c r="F958" s="1">
        <v>45870</v>
      </c>
      <c r="G958">
        <v>8</v>
      </c>
      <c r="H958">
        <v>530358</v>
      </c>
      <c r="I958" t="s">
        <v>10185</v>
      </c>
      <c r="J958">
        <v>50022881</v>
      </c>
      <c r="L958" t="s">
        <v>43</v>
      </c>
      <c r="M958" t="s">
        <v>43</v>
      </c>
      <c r="N958" t="s">
        <v>43</v>
      </c>
      <c r="R958" s="1"/>
      <c r="T958" s="317"/>
      <c r="X958" s="317"/>
    </row>
    <row r="959" spans="1:27">
      <c r="A959">
        <v>958</v>
      </c>
      <c r="B959" t="s">
        <v>11320</v>
      </c>
      <c r="C959" t="s">
        <v>11321</v>
      </c>
      <c r="D959" t="s">
        <v>37</v>
      </c>
      <c r="E959" t="s">
        <v>92</v>
      </c>
      <c r="F959" s="1">
        <v>45873</v>
      </c>
      <c r="G959">
        <v>8</v>
      </c>
      <c r="H959">
        <v>530359</v>
      </c>
      <c r="I959" t="s">
        <v>10185</v>
      </c>
      <c r="J959">
        <v>530906</v>
      </c>
      <c r="K959" t="s">
        <v>10340</v>
      </c>
      <c r="L959">
        <v>9</v>
      </c>
      <c r="M959">
        <v>8</v>
      </c>
      <c r="N959">
        <v>8</v>
      </c>
      <c r="R959" s="1">
        <v>45925</v>
      </c>
      <c r="S959">
        <v>9</v>
      </c>
      <c r="T959" s="317">
        <v>40710</v>
      </c>
      <c r="U959">
        <v>25.9</v>
      </c>
      <c r="V959">
        <v>9</v>
      </c>
      <c r="W959">
        <v>101</v>
      </c>
      <c r="X959" s="317">
        <v>106590</v>
      </c>
    </row>
    <row r="960" spans="1:27">
      <c r="A960">
        <v>959</v>
      </c>
      <c r="B960" t="s">
        <v>11322</v>
      </c>
      <c r="C960" t="s">
        <v>11323</v>
      </c>
      <c r="D960" t="s">
        <v>37</v>
      </c>
      <c r="E960" t="s">
        <v>146</v>
      </c>
      <c r="F960" s="1">
        <v>45873</v>
      </c>
      <c r="G960">
        <v>8</v>
      </c>
      <c r="H960">
        <v>530360</v>
      </c>
      <c r="I960" t="s">
        <v>10185</v>
      </c>
      <c r="J960">
        <v>530810</v>
      </c>
      <c r="K960" t="s">
        <v>10411</v>
      </c>
      <c r="L960">
        <v>8</v>
      </c>
      <c r="M960">
        <v>8</v>
      </c>
      <c r="N960">
        <v>8</v>
      </c>
      <c r="Q960" t="s">
        <v>10832</v>
      </c>
      <c r="R960" s="1">
        <v>45889</v>
      </c>
      <c r="S960">
        <v>8</v>
      </c>
      <c r="T960" s="317">
        <v>59530</v>
      </c>
      <c r="U960">
        <v>25.8</v>
      </c>
      <c r="V960">
        <v>8</v>
      </c>
      <c r="W960">
        <v>101</v>
      </c>
      <c r="X960" s="317">
        <v>155940</v>
      </c>
    </row>
    <row r="961" spans="1:27">
      <c r="A961">
        <v>960</v>
      </c>
      <c r="B961" t="s">
        <v>11324</v>
      </c>
      <c r="C961" t="s">
        <v>11325</v>
      </c>
      <c r="D961" t="s">
        <v>37</v>
      </c>
      <c r="E961" t="s">
        <v>72</v>
      </c>
      <c r="F961" s="1">
        <v>45873</v>
      </c>
      <c r="G961">
        <v>8</v>
      </c>
      <c r="H961">
        <v>530361</v>
      </c>
      <c r="I961" t="s">
        <v>10185</v>
      </c>
      <c r="J961">
        <v>530803</v>
      </c>
      <c r="K961" t="s">
        <v>10411</v>
      </c>
      <c r="L961">
        <v>8</v>
      </c>
      <c r="M961">
        <v>8</v>
      </c>
      <c r="N961">
        <v>8</v>
      </c>
      <c r="P961">
        <v>45882</v>
      </c>
      <c r="R961" s="1">
        <v>45889</v>
      </c>
      <c r="S961">
        <v>8</v>
      </c>
      <c r="T961" s="317">
        <v>81210</v>
      </c>
      <c r="U961">
        <v>25.8</v>
      </c>
      <c r="V961">
        <v>8</v>
      </c>
      <c r="W961">
        <v>101</v>
      </c>
      <c r="X961" s="317">
        <v>229812</v>
      </c>
      <c r="Z961">
        <v>45980</v>
      </c>
      <c r="AA961">
        <v>45996</v>
      </c>
    </row>
    <row r="962" spans="1:27">
      <c r="A962">
        <v>961</v>
      </c>
      <c r="B962" t="s">
        <v>2984</v>
      </c>
      <c r="C962" t="s">
        <v>2985</v>
      </c>
      <c r="D962" t="s">
        <v>37</v>
      </c>
      <c r="E962" t="s">
        <v>108</v>
      </c>
      <c r="F962" s="1"/>
      <c r="G962" t="s">
        <v>43</v>
      </c>
      <c r="H962">
        <v>530362</v>
      </c>
      <c r="I962" t="s">
        <v>10185</v>
      </c>
      <c r="L962" t="s">
        <v>43</v>
      </c>
      <c r="M962" t="s">
        <v>43</v>
      </c>
      <c r="N962" t="s">
        <v>43</v>
      </c>
      <c r="R962" s="1"/>
      <c r="T962" s="317"/>
      <c r="X962" s="317"/>
      <c r="Z962">
        <v>46001</v>
      </c>
      <c r="AA962">
        <v>46006</v>
      </c>
    </row>
    <row r="963" spans="1:27">
      <c r="A963">
        <v>962</v>
      </c>
      <c r="B963" t="s">
        <v>2595</v>
      </c>
      <c r="C963" t="s">
        <v>2596</v>
      </c>
      <c r="D963" t="s">
        <v>37</v>
      </c>
      <c r="E963" t="s">
        <v>108</v>
      </c>
      <c r="F963" s="1">
        <v>45874</v>
      </c>
      <c r="G963">
        <v>8</v>
      </c>
      <c r="H963">
        <v>530363</v>
      </c>
      <c r="I963" t="s">
        <v>10185</v>
      </c>
      <c r="J963">
        <v>50024019</v>
      </c>
      <c r="K963" t="s">
        <v>6518</v>
      </c>
      <c r="L963">
        <v>9</v>
      </c>
      <c r="M963">
        <v>8</v>
      </c>
      <c r="N963">
        <v>9</v>
      </c>
      <c r="O963">
        <v>45940</v>
      </c>
      <c r="R963" s="1">
        <v>45926</v>
      </c>
      <c r="S963">
        <v>9</v>
      </c>
      <c r="T963" s="317">
        <v>71750</v>
      </c>
      <c r="U963">
        <v>25.9</v>
      </c>
      <c r="V963">
        <v>9</v>
      </c>
      <c r="W963">
        <v>40</v>
      </c>
      <c r="X963" s="317">
        <v>158980</v>
      </c>
    </row>
    <row r="964" spans="1:27">
      <c r="A964">
        <v>963</v>
      </c>
      <c r="B964" t="s">
        <v>2598</v>
      </c>
      <c r="C964" t="s">
        <v>952</v>
      </c>
      <c r="D964" t="s">
        <v>37</v>
      </c>
      <c r="E964" t="s">
        <v>87</v>
      </c>
      <c r="F964" s="1">
        <v>45874</v>
      </c>
      <c r="G964">
        <v>8</v>
      </c>
      <c r="H964">
        <v>530364</v>
      </c>
      <c r="I964" t="s">
        <v>10185</v>
      </c>
      <c r="J964">
        <v>50024077</v>
      </c>
      <c r="K964" t="s">
        <v>10340</v>
      </c>
      <c r="L964">
        <v>10</v>
      </c>
      <c r="M964">
        <v>8</v>
      </c>
      <c r="N964">
        <v>10</v>
      </c>
      <c r="O964">
        <v>45966</v>
      </c>
      <c r="R964" s="1"/>
      <c r="T964" s="317"/>
      <c r="U964">
        <v>25.1</v>
      </c>
      <c r="V964">
        <v>10</v>
      </c>
      <c r="W964">
        <v>40</v>
      </c>
      <c r="X964" s="317">
        <v>125276</v>
      </c>
    </row>
    <row r="965" spans="1:27">
      <c r="A965">
        <v>964</v>
      </c>
      <c r="B965" t="s">
        <v>2531</v>
      </c>
      <c r="C965" t="s">
        <v>2532</v>
      </c>
      <c r="D965" t="s">
        <v>37</v>
      </c>
      <c r="E965" t="s">
        <v>140</v>
      </c>
      <c r="F965" s="1">
        <v>45874</v>
      </c>
      <c r="G965">
        <v>8</v>
      </c>
      <c r="H965">
        <v>530365</v>
      </c>
      <c r="I965" t="s">
        <v>10185</v>
      </c>
      <c r="J965">
        <v>50024128</v>
      </c>
      <c r="K965" t="s">
        <v>267</v>
      </c>
      <c r="L965">
        <v>9</v>
      </c>
      <c r="M965">
        <v>8</v>
      </c>
      <c r="N965">
        <v>9</v>
      </c>
      <c r="O965">
        <v>45925</v>
      </c>
      <c r="R965" s="1">
        <v>45922</v>
      </c>
      <c r="S965">
        <v>9</v>
      </c>
      <c r="T965" s="317">
        <v>40710</v>
      </c>
      <c r="U965">
        <v>25.9</v>
      </c>
      <c r="V965">
        <v>9</v>
      </c>
      <c r="W965">
        <v>40</v>
      </c>
      <c r="X965" s="317">
        <v>90175</v>
      </c>
    </row>
    <row r="966" spans="1:27">
      <c r="A966">
        <v>965</v>
      </c>
      <c r="B966" t="s">
        <v>2494</v>
      </c>
      <c r="C966" t="s">
        <v>2495</v>
      </c>
      <c r="D966" t="s">
        <v>37</v>
      </c>
      <c r="E966" t="s">
        <v>60</v>
      </c>
      <c r="F966" s="1">
        <v>45874</v>
      </c>
      <c r="G966">
        <v>8</v>
      </c>
      <c r="H966">
        <v>530366</v>
      </c>
      <c r="I966" t="s">
        <v>10185</v>
      </c>
      <c r="J966">
        <v>50023419</v>
      </c>
      <c r="L966" t="s">
        <v>43</v>
      </c>
      <c r="M966" t="s">
        <v>43</v>
      </c>
      <c r="N966" t="s">
        <v>43</v>
      </c>
      <c r="R966" s="1"/>
      <c r="T966" s="317"/>
      <c r="X966" s="317"/>
    </row>
    <row r="967" spans="1:27">
      <c r="A967">
        <v>966</v>
      </c>
      <c r="B967" t="s">
        <v>2497</v>
      </c>
      <c r="C967" t="s">
        <v>2498</v>
      </c>
      <c r="D967" t="s">
        <v>37</v>
      </c>
      <c r="E967" t="s">
        <v>60</v>
      </c>
      <c r="F967" s="1">
        <v>45874</v>
      </c>
      <c r="G967">
        <v>8</v>
      </c>
      <c r="H967">
        <v>530367</v>
      </c>
      <c r="I967" t="s">
        <v>10185</v>
      </c>
      <c r="J967">
        <v>50023417</v>
      </c>
      <c r="L967" t="s">
        <v>43</v>
      </c>
      <c r="M967" t="s">
        <v>43</v>
      </c>
      <c r="N967" t="s">
        <v>43</v>
      </c>
      <c r="R967" s="1"/>
      <c r="T967" s="317"/>
      <c r="X967" s="317"/>
    </row>
    <row r="968" spans="1:27">
      <c r="A968">
        <v>967</v>
      </c>
      <c r="B968" t="s">
        <v>2506</v>
      </c>
      <c r="C968" t="s">
        <v>2507</v>
      </c>
      <c r="D968" t="s">
        <v>37</v>
      </c>
      <c r="E968" t="s">
        <v>92</v>
      </c>
      <c r="F968" s="1">
        <v>45874</v>
      </c>
      <c r="G968">
        <v>8</v>
      </c>
      <c r="H968">
        <v>530368</v>
      </c>
      <c r="I968" t="s">
        <v>10185</v>
      </c>
      <c r="J968">
        <v>50023009</v>
      </c>
      <c r="L968" t="s">
        <v>43</v>
      </c>
      <c r="M968" t="s">
        <v>43</v>
      </c>
      <c r="N968" t="s">
        <v>43</v>
      </c>
      <c r="R968" s="1"/>
      <c r="T968" s="317"/>
      <c r="X968" s="317"/>
    </row>
    <row r="969" spans="1:27">
      <c r="A969">
        <v>968</v>
      </c>
      <c r="B969" t="s">
        <v>2512</v>
      </c>
      <c r="C969" t="s">
        <v>2513</v>
      </c>
      <c r="D969" t="s">
        <v>37</v>
      </c>
      <c r="E969" t="s">
        <v>92</v>
      </c>
      <c r="F969" s="1">
        <v>45874</v>
      </c>
      <c r="G969">
        <v>8</v>
      </c>
      <c r="H969">
        <v>530369</v>
      </c>
      <c r="I969" t="s">
        <v>10185</v>
      </c>
      <c r="J969">
        <v>50023149</v>
      </c>
      <c r="L969" t="s">
        <v>43</v>
      </c>
      <c r="M969" t="s">
        <v>43</v>
      </c>
      <c r="N969" t="s">
        <v>43</v>
      </c>
      <c r="R969" s="1"/>
      <c r="T969" s="317"/>
      <c r="X969" s="317"/>
    </row>
    <row r="970" spans="1:27">
      <c r="A970">
        <v>969</v>
      </c>
      <c r="B970" t="s">
        <v>2515</v>
      </c>
      <c r="C970" t="s">
        <v>2513</v>
      </c>
      <c r="D970" t="s">
        <v>37</v>
      </c>
      <c r="E970" t="s">
        <v>92</v>
      </c>
      <c r="F970" s="1">
        <v>45874</v>
      </c>
      <c r="G970">
        <v>8</v>
      </c>
      <c r="H970">
        <v>530370</v>
      </c>
      <c r="I970" t="s">
        <v>10185</v>
      </c>
      <c r="J970">
        <v>50023014</v>
      </c>
      <c r="L970" t="s">
        <v>43</v>
      </c>
      <c r="M970" t="s">
        <v>43</v>
      </c>
      <c r="N970" t="s">
        <v>43</v>
      </c>
      <c r="R970" s="1"/>
      <c r="T970" s="317"/>
      <c r="X970" s="317"/>
    </row>
    <row r="971" spans="1:27">
      <c r="A971">
        <v>970</v>
      </c>
      <c r="B971" t="s">
        <v>11326</v>
      </c>
      <c r="C971" t="s">
        <v>11327</v>
      </c>
      <c r="D971" t="s">
        <v>37</v>
      </c>
      <c r="E971" t="s">
        <v>636</v>
      </c>
      <c r="F971" s="1">
        <v>45874</v>
      </c>
      <c r="G971">
        <v>8</v>
      </c>
      <c r="H971">
        <v>530371</v>
      </c>
      <c r="I971" t="s">
        <v>10185</v>
      </c>
      <c r="J971">
        <v>530810</v>
      </c>
      <c r="K971" t="s">
        <v>10411</v>
      </c>
      <c r="L971">
        <v>8</v>
      </c>
      <c r="M971">
        <v>8</v>
      </c>
      <c r="N971">
        <v>8</v>
      </c>
      <c r="Q971" t="s">
        <v>10832</v>
      </c>
      <c r="R971" s="1">
        <v>45889</v>
      </c>
      <c r="S971">
        <v>8</v>
      </c>
      <c r="T971" s="317">
        <v>42210</v>
      </c>
      <c r="U971">
        <v>25.8</v>
      </c>
      <c r="V971">
        <v>8</v>
      </c>
      <c r="W971">
        <v>101</v>
      </c>
      <c r="X971" s="317">
        <v>110520</v>
      </c>
    </row>
    <row r="972" spans="1:27">
      <c r="A972">
        <v>971</v>
      </c>
      <c r="B972" t="s">
        <v>11328</v>
      </c>
      <c r="C972" t="s">
        <v>11329</v>
      </c>
      <c r="D972" t="s">
        <v>37</v>
      </c>
      <c r="E972" t="s">
        <v>108</v>
      </c>
      <c r="F972" s="1">
        <v>45874</v>
      </c>
      <c r="G972">
        <v>8</v>
      </c>
      <c r="H972">
        <v>530372</v>
      </c>
      <c r="I972" t="s">
        <v>10185</v>
      </c>
      <c r="J972">
        <v>530810</v>
      </c>
      <c r="K972" t="s">
        <v>10411</v>
      </c>
      <c r="L972">
        <v>8</v>
      </c>
      <c r="M972">
        <v>8</v>
      </c>
      <c r="N972">
        <v>8</v>
      </c>
      <c r="Q972" t="s">
        <v>10832</v>
      </c>
      <c r="R972" s="1">
        <v>45889</v>
      </c>
      <c r="S972">
        <v>8</v>
      </c>
      <c r="T972" s="317">
        <v>46830</v>
      </c>
      <c r="U972">
        <v>25.8</v>
      </c>
      <c r="V972">
        <v>8</v>
      </c>
      <c r="W972">
        <v>101</v>
      </c>
      <c r="X972" s="317">
        <v>122640</v>
      </c>
    </row>
    <row r="973" spans="1:27">
      <c r="A973">
        <v>972</v>
      </c>
      <c r="B973" t="s">
        <v>11330</v>
      </c>
      <c r="C973" t="s">
        <v>11331</v>
      </c>
      <c r="D973" t="s">
        <v>37</v>
      </c>
      <c r="E973" t="s">
        <v>108</v>
      </c>
      <c r="F973" s="1">
        <v>45874</v>
      </c>
      <c r="G973">
        <v>8</v>
      </c>
      <c r="H973">
        <v>530373</v>
      </c>
      <c r="I973" t="s">
        <v>10185</v>
      </c>
      <c r="J973">
        <v>530810</v>
      </c>
      <c r="K973" t="s">
        <v>10411</v>
      </c>
      <c r="L973">
        <v>8</v>
      </c>
      <c r="M973">
        <v>8</v>
      </c>
      <c r="N973">
        <v>8</v>
      </c>
      <c r="Q973" t="s">
        <v>10832</v>
      </c>
      <c r="R973" s="1">
        <v>45889</v>
      </c>
      <c r="S973">
        <v>8</v>
      </c>
      <c r="T973" s="317">
        <v>50870</v>
      </c>
      <c r="U973">
        <v>25.8</v>
      </c>
      <c r="V973">
        <v>8</v>
      </c>
      <c r="W973">
        <v>101</v>
      </c>
      <c r="X973" s="317">
        <v>133230</v>
      </c>
    </row>
    <row r="974" spans="1:27">
      <c r="A974">
        <v>973</v>
      </c>
      <c r="B974" t="s">
        <v>11332</v>
      </c>
      <c r="C974" t="s">
        <v>11333</v>
      </c>
      <c r="D974" t="s">
        <v>37</v>
      </c>
      <c r="E974" t="s">
        <v>87</v>
      </c>
      <c r="F974" s="1"/>
      <c r="G974" t="s">
        <v>43</v>
      </c>
      <c r="H974">
        <v>530374</v>
      </c>
      <c r="I974" t="s">
        <v>10185</v>
      </c>
      <c r="L974" t="s">
        <v>43</v>
      </c>
      <c r="M974" t="s">
        <v>43</v>
      </c>
      <c r="N974" t="s">
        <v>43</v>
      </c>
      <c r="R974" s="1"/>
      <c r="T974" s="317"/>
      <c r="X974" s="317"/>
    </row>
    <row r="975" spans="1:27">
      <c r="A975">
        <v>974</v>
      </c>
      <c r="B975" t="s">
        <v>11334</v>
      </c>
      <c r="C975" t="s">
        <v>11335</v>
      </c>
      <c r="D975" t="s">
        <v>37</v>
      </c>
      <c r="E975" t="s">
        <v>87</v>
      </c>
      <c r="F975" s="1"/>
      <c r="G975" t="s">
        <v>43</v>
      </c>
      <c r="H975">
        <v>530375</v>
      </c>
      <c r="I975" t="s">
        <v>10185</v>
      </c>
      <c r="L975" t="s">
        <v>43</v>
      </c>
      <c r="M975" t="s">
        <v>43</v>
      </c>
      <c r="N975" t="s">
        <v>43</v>
      </c>
      <c r="R975" s="1"/>
      <c r="T975" s="317"/>
      <c r="X975" s="317"/>
    </row>
    <row r="976" spans="1:27">
      <c r="A976">
        <v>975</v>
      </c>
      <c r="B976" t="s">
        <v>2609</v>
      </c>
      <c r="C976" t="s">
        <v>11336</v>
      </c>
      <c r="D976" t="s">
        <v>37</v>
      </c>
      <c r="E976" t="s">
        <v>87</v>
      </c>
      <c r="F976" s="1"/>
      <c r="G976" t="s">
        <v>43</v>
      </c>
      <c r="H976">
        <v>530376</v>
      </c>
      <c r="I976" t="s">
        <v>10185</v>
      </c>
      <c r="L976" t="s">
        <v>43</v>
      </c>
      <c r="M976" t="s">
        <v>43</v>
      </c>
      <c r="N976" t="s">
        <v>43</v>
      </c>
      <c r="R976" s="1"/>
      <c r="T976" s="317"/>
      <c r="X976" s="317"/>
    </row>
    <row r="977" spans="1:24">
      <c r="A977">
        <v>976</v>
      </c>
      <c r="B977" t="s">
        <v>2612</v>
      </c>
      <c r="C977" t="s">
        <v>2070</v>
      </c>
      <c r="D977" t="s">
        <v>37</v>
      </c>
      <c r="E977" t="s">
        <v>87</v>
      </c>
      <c r="F977" s="1"/>
      <c r="G977" t="s">
        <v>43</v>
      </c>
      <c r="H977">
        <v>530377</v>
      </c>
      <c r="I977" t="s">
        <v>10185</v>
      </c>
      <c r="L977" t="s">
        <v>43</v>
      </c>
      <c r="M977" t="s">
        <v>43</v>
      </c>
      <c r="N977" t="s">
        <v>43</v>
      </c>
      <c r="R977" s="1"/>
      <c r="T977" s="317"/>
      <c r="X977" s="317"/>
    </row>
    <row r="978" spans="1:24">
      <c r="A978">
        <v>977</v>
      </c>
      <c r="B978" t="s">
        <v>2619</v>
      </c>
      <c r="C978" t="s">
        <v>2620</v>
      </c>
      <c r="D978" t="s">
        <v>37</v>
      </c>
      <c r="E978" t="s">
        <v>87</v>
      </c>
      <c r="F978" s="1"/>
      <c r="G978" t="s">
        <v>43</v>
      </c>
      <c r="H978">
        <v>530378</v>
      </c>
      <c r="I978" t="s">
        <v>10185</v>
      </c>
      <c r="L978" t="s">
        <v>43</v>
      </c>
      <c r="M978" t="s">
        <v>43</v>
      </c>
      <c r="N978" t="s">
        <v>43</v>
      </c>
      <c r="R978" s="1"/>
      <c r="T978" s="317"/>
      <c r="X978" s="317"/>
    </row>
    <row r="979" spans="1:24">
      <c r="A979">
        <v>978</v>
      </c>
      <c r="B979" t="s">
        <v>2601</v>
      </c>
      <c r="C979" t="s">
        <v>4474</v>
      </c>
      <c r="D979" t="s">
        <v>37</v>
      </c>
      <c r="E979" t="s">
        <v>140</v>
      </c>
      <c r="F979" s="1">
        <v>45875</v>
      </c>
      <c r="G979">
        <v>8</v>
      </c>
      <c r="H979">
        <v>530379</v>
      </c>
      <c r="I979" t="s">
        <v>10185</v>
      </c>
      <c r="J979">
        <v>50024235</v>
      </c>
      <c r="K979" t="s">
        <v>267</v>
      </c>
      <c r="L979">
        <v>10</v>
      </c>
      <c r="M979">
        <v>8</v>
      </c>
      <c r="N979">
        <v>10</v>
      </c>
      <c r="O979">
        <v>46055</v>
      </c>
      <c r="R979" s="1"/>
      <c r="T979" s="317"/>
      <c r="U979">
        <v>25.1</v>
      </c>
      <c r="V979">
        <v>10</v>
      </c>
      <c r="W979">
        <v>40</v>
      </c>
      <c r="X979" s="317">
        <v>109387</v>
      </c>
    </row>
    <row r="980" spans="1:24">
      <c r="A980">
        <v>979</v>
      </c>
      <c r="B980" t="s">
        <v>2500</v>
      </c>
      <c r="C980" t="s">
        <v>11337</v>
      </c>
      <c r="D980" t="s">
        <v>37</v>
      </c>
      <c r="E980" t="s">
        <v>60</v>
      </c>
      <c r="F980" s="1">
        <v>45875</v>
      </c>
      <c r="G980">
        <v>8</v>
      </c>
      <c r="H980">
        <v>530380</v>
      </c>
      <c r="I980" t="s">
        <v>10185</v>
      </c>
      <c r="J980">
        <v>50024393</v>
      </c>
      <c r="L980" t="s">
        <v>43</v>
      </c>
      <c r="M980" t="s">
        <v>43</v>
      </c>
      <c r="N980" t="s">
        <v>43</v>
      </c>
      <c r="R980" s="1"/>
      <c r="T980" s="317"/>
      <c r="X980" s="317"/>
    </row>
    <row r="981" spans="1:24">
      <c r="A981">
        <v>980</v>
      </c>
      <c r="B981" t="s">
        <v>2635</v>
      </c>
      <c r="C981" t="s">
        <v>2636</v>
      </c>
      <c r="D981" t="s">
        <v>37</v>
      </c>
      <c r="E981" t="s">
        <v>140</v>
      </c>
      <c r="F981" s="1"/>
      <c r="G981" t="s">
        <v>43</v>
      </c>
      <c r="H981">
        <v>530381</v>
      </c>
      <c r="I981" t="s">
        <v>10185</v>
      </c>
      <c r="L981" t="s">
        <v>43</v>
      </c>
      <c r="M981" t="s">
        <v>43</v>
      </c>
      <c r="N981" t="s">
        <v>43</v>
      </c>
      <c r="R981" s="1"/>
      <c r="T981" s="317"/>
      <c r="X981" s="317"/>
    </row>
    <row r="982" spans="1:24">
      <c r="A982">
        <v>981</v>
      </c>
      <c r="B982" t="s">
        <v>11338</v>
      </c>
      <c r="C982" t="s">
        <v>11339</v>
      </c>
      <c r="D982" t="s">
        <v>37</v>
      </c>
      <c r="E982" t="s">
        <v>140</v>
      </c>
      <c r="F982" s="1">
        <v>45875</v>
      </c>
      <c r="G982">
        <v>8</v>
      </c>
      <c r="H982">
        <v>530382</v>
      </c>
      <c r="I982" t="s">
        <v>10185</v>
      </c>
      <c r="J982">
        <v>530905</v>
      </c>
      <c r="K982" t="s">
        <v>10340</v>
      </c>
      <c r="L982">
        <v>9</v>
      </c>
      <c r="M982">
        <v>8</v>
      </c>
      <c r="N982">
        <v>8</v>
      </c>
      <c r="R982" s="1">
        <v>45925</v>
      </c>
      <c r="S982">
        <v>9</v>
      </c>
      <c r="T982" s="317">
        <v>55030</v>
      </c>
      <c r="U982">
        <v>25.9</v>
      </c>
      <c r="V982">
        <v>9</v>
      </c>
      <c r="W982">
        <v>101</v>
      </c>
      <c r="X982" s="317">
        <v>144150</v>
      </c>
    </row>
    <row r="983" spans="1:24">
      <c r="A983">
        <v>982</v>
      </c>
      <c r="B983" t="s">
        <v>1526</v>
      </c>
      <c r="C983" t="s">
        <v>1527</v>
      </c>
      <c r="D983" t="s">
        <v>37</v>
      </c>
      <c r="E983" t="s">
        <v>40</v>
      </c>
      <c r="F983" s="1">
        <v>45875</v>
      </c>
      <c r="G983">
        <v>8</v>
      </c>
      <c r="H983">
        <v>530383</v>
      </c>
      <c r="I983" t="s">
        <v>10185</v>
      </c>
      <c r="J983">
        <v>530810</v>
      </c>
      <c r="K983" t="s">
        <v>10411</v>
      </c>
      <c r="L983">
        <v>8</v>
      </c>
      <c r="M983">
        <v>8</v>
      </c>
      <c r="N983">
        <v>8</v>
      </c>
      <c r="Q983" t="s">
        <v>10832</v>
      </c>
      <c r="R983" s="1"/>
      <c r="T983" s="317"/>
      <c r="U983">
        <v>25.8</v>
      </c>
      <c r="V983">
        <v>8</v>
      </c>
      <c r="W983">
        <v>101</v>
      </c>
      <c r="X983" s="317">
        <v>71220</v>
      </c>
    </row>
    <row r="984" spans="1:24">
      <c r="A984">
        <v>983</v>
      </c>
      <c r="B984" t="s">
        <v>11340</v>
      </c>
      <c r="C984" t="s">
        <v>11341</v>
      </c>
      <c r="D984" t="s">
        <v>37</v>
      </c>
      <c r="E984" t="s">
        <v>60</v>
      </c>
      <c r="F984" s="1">
        <v>45876</v>
      </c>
      <c r="G984">
        <v>8</v>
      </c>
      <c r="H984">
        <v>530384</v>
      </c>
      <c r="I984" t="s">
        <v>10185</v>
      </c>
      <c r="J984">
        <v>530810</v>
      </c>
      <c r="K984" t="s">
        <v>10411</v>
      </c>
      <c r="L984">
        <v>8</v>
      </c>
      <c r="M984">
        <v>8</v>
      </c>
      <c r="N984">
        <v>8</v>
      </c>
      <c r="P984">
        <v>45889</v>
      </c>
      <c r="Q984" t="s">
        <v>10832</v>
      </c>
      <c r="R984" s="1">
        <v>45889</v>
      </c>
      <c r="S984">
        <v>8</v>
      </c>
      <c r="T984" s="317">
        <v>55140</v>
      </c>
      <c r="U984">
        <v>25.8</v>
      </c>
      <c r="V984">
        <v>8</v>
      </c>
      <c r="W984">
        <v>101</v>
      </c>
      <c r="X984" s="317">
        <v>148091</v>
      </c>
    </row>
    <row r="985" spans="1:24">
      <c r="A985">
        <v>984</v>
      </c>
      <c r="B985" t="s">
        <v>11342</v>
      </c>
      <c r="C985" t="s">
        <v>1417</v>
      </c>
      <c r="D985" t="s">
        <v>37</v>
      </c>
      <c r="E985" t="s">
        <v>1418</v>
      </c>
      <c r="F985" s="1">
        <v>45876</v>
      </c>
      <c r="G985">
        <v>8</v>
      </c>
      <c r="H985">
        <v>530385</v>
      </c>
      <c r="I985" t="s">
        <v>10185</v>
      </c>
      <c r="J985">
        <v>530810</v>
      </c>
      <c r="K985" t="s">
        <v>10411</v>
      </c>
      <c r="L985">
        <v>8</v>
      </c>
      <c r="M985">
        <v>8</v>
      </c>
      <c r="N985">
        <v>8</v>
      </c>
      <c r="Q985" t="s">
        <v>10832</v>
      </c>
      <c r="R985" s="1">
        <v>45889</v>
      </c>
      <c r="S985">
        <v>8</v>
      </c>
      <c r="T985" s="317">
        <v>40710</v>
      </c>
      <c r="U985">
        <v>25.8</v>
      </c>
      <c r="V985">
        <v>8</v>
      </c>
      <c r="W985">
        <v>101</v>
      </c>
      <c r="X985" s="317">
        <v>106590</v>
      </c>
    </row>
    <row r="986" spans="1:24">
      <c r="A986">
        <v>985</v>
      </c>
      <c r="B986" t="s">
        <v>11343</v>
      </c>
      <c r="C986" t="s">
        <v>11344</v>
      </c>
      <c r="D986" t="s">
        <v>37</v>
      </c>
      <c r="E986" t="s">
        <v>108</v>
      </c>
      <c r="F986" s="1">
        <v>45876</v>
      </c>
      <c r="G986">
        <v>8</v>
      </c>
      <c r="H986">
        <v>530386</v>
      </c>
      <c r="I986" t="s">
        <v>10185</v>
      </c>
      <c r="J986">
        <v>530810</v>
      </c>
      <c r="K986" t="s">
        <v>10411</v>
      </c>
      <c r="L986">
        <v>8</v>
      </c>
      <c r="M986">
        <v>8</v>
      </c>
      <c r="N986">
        <v>8</v>
      </c>
      <c r="Q986" t="s">
        <v>10832</v>
      </c>
      <c r="R986" s="1">
        <v>45889</v>
      </c>
      <c r="S986">
        <v>8</v>
      </c>
      <c r="T986" s="317">
        <v>42790</v>
      </c>
      <c r="U986">
        <v>25.8</v>
      </c>
      <c r="V986">
        <v>8</v>
      </c>
      <c r="W986">
        <v>101</v>
      </c>
      <c r="X986" s="317">
        <v>112050</v>
      </c>
    </row>
    <row r="987" spans="1:24">
      <c r="A987">
        <v>986</v>
      </c>
      <c r="B987" t="s">
        <v>11345</v>
      </c>
      <c r="C987" t="s">
        <v>11346</v>
      </c>
      <c r="D987" t="s">
        <v>37</v>
      </c>
      <c r="E987" t="s">
        <v>636</v>
      </c>
      <c r="F987" s="1">
        <v>45876</v>
      </c>
      <c r="G987">
        <v>8</v>
      </c>
      <c r="H987">
        <v>530387</v>
      </c>
      <c r="I987" t="s">
        <v>10185</v>
      </c>
      <c r="J987">
        <v>530810</v>
      </c>
      <c r="K987" t="s">
        <v>10411</v>
      </c>
      <c r="L987">
        <v>8</v>
      </c>
      <c r="M987">
        <v>8</v>
      </c>
      <c r="N987">
        <v>8</v>
      </c>
      <c r="Q987" t="s">
        <v>10832</v>
      </c>
      <c r="R987" s="1">
        <v>45889</v>
      </c>
      <c r="S987">
        <v>8</v>
      </c>
      <c r="T987" s="317">
        <v>34250</v>
      </c>
      <c r="U987">
        <v>25.8</v>
      </c>
      <c r="V987">
        <v>8</v>
      </c>
      <c r="W987">
        <v>101</v>
      </c>
      <c r="X987" s="317">
        <v>89670</v>
      </c>
    </row>
    <row r="988" spans="1:24">
      <c r="A988">
        <v>987</v>
      </c>
      <c r="B988" t="s">
        <v>2470</v>
      </c>
      <c r="C988" t="s">
        <v>11347</v>
      </c>
      <c r="D988" t="s">
        <v>37</v>
      </c>
      <c r="E988" t="s">
        <v>92</v>
      </c>
      <c r="F988" s="1">
        <v>45876</v>
      </c>
      <c r="G988">
        <v>8</v>
      </c>
      <c r="H988">
        <v>530388</v>
      </c>
      <c r="I988" t="s">
        <v>10185</v>
      </c>
      <c r="J988">
        <v>50024659</v>
      </c>
      <c r="L988" t="s">
        <v>43</v>
      </c>
      <c r="M988" t="s">
        <v>43</v>
      </c>
      <c r="N988" t="s">
        <v>43</v>
      </c>
      <c r="R988" s="1"/>
      <c r="T988" s="317"/>
      <c r="X988" s="317"/>
    </row>
    <row r="989" spans="1:24">
      <c r="A989">
        <v>988</v>
      </c>
      <c r="B989" t="s">
        <v>2509</v>
      </c>
      <c r="C989" t="s">
        <v>2510</v>
      </c>
      <c r="D989" t="s">
        <v>37</v>
      </c>
      <c r="E989" t="s">
        <v>92</v>
      </c>
      <c r="F989" s="1">
        <v>45876</v>
      </c>
      <c r="G989">
        <v>8</v>
      </c>
      <c r="H989">
        <v>530389</v>
      </c>
      <c r="I989" t="s">
        <v>10185</v>
      </c>
      <c r="J989">
        <v>50024662</v>
      </c>
      <c r="L989" t="s">
        <v>43</v>
      </c>
      <c r="M989" t="s">
        <v>43</v>
      </c>
      <c r="N989" t="s">
        <v>43</v>
      </c>
      <c r="R989" s="1"/>
      <c r="T989" s="317"/>
      <c r="X989" s="317"/>
    </row>
    <row r="990" spans="1:24">
      <c r="A990">
        <v>989</v>
      </c>
      <c r="B990" t="s">
        <v>2772</v>
      </c>
      <c r="C990" t="s">
        <v>438</v>
      </c>
      <c r="D990" t="s">
        <v>37</v>
      </c>
      <c r="E990" t="s">
        <v>87</v>
      </c>
      <c r="F990" s="1">
        <v>45876</v>
      </c>
      <c r="G990">
        <v>8</v>
      </c>
      <c r="H990">
        <v>530390</v>
      </c>
      <c r="I990" t="s">
        <v>10185</v>
      </c>
      <c r="J990">
        <v>50024804</v>
      </c>
      <c r="L990" t="s">
        <v>43</v>
      </c>
      <c r="M990" t="s">
        <v>43</v>
      </c>
      <c r="N990" t="s">
        <v>43</v>
      </c>
      <c r="R990" s="1"/>
      <c r="T990" s="317"/>
      <c r="X990" s="317"/>
    </row>
    <row r="991" spans="1:24">
      <c r="A991">
        <v>990</v>
      </c>
      <c r="B991" t="s">
        <v>2774</v>
      </c>
      <c r="C991" t="s">
        <v>2775</v>
      </c>
      <c r="D991" t="s">
        <v>37</v>
      </c>
      <c r="E991" t="s">
        <v>87</v>
      </c>
      <c r="F991" s="1">
        <v>45876</v>
      </c>
      <c r="G991">
        <v>8</v>
      </c>
      <c r="H991">
        <v>530391</v>
      </c>
      <c r="I991" t="s">
        <v>10185</v>
      </c>
      <c r="J991">
        <v>50024807</v>
      </c>
      <c r="L991" t="s">
        <v>43</v>
      </c>
      <c r="M991" t="s">
        <v>43</v>
      </c>
      <c r="N991" t="s">
        <v>43</v>
      </c>
      <c r="R991" s="1"/>
      <c r="T991" s="317"/>
      <c r="X991" s="317"/>
    </row>
    <row r="992" spans="1:24">
      <c r="A992">
        <v>991</v>
      </c>
      <c r="B992" t="s">
        <v>2764</v>
      </c>
      <c r="C992" t="s">
        <v>429</v>
      </c>
      <c r="D992" t="s">
        <v>37</v>
      </c>
      <c r="E992" t="s">
        <v>92</v>
      </c>
      <c r="F992" s="1">
        <v>45876</v>
      </c>
      <c r="G992">
        <v>8</v>
      </c>
      <c r="H992">
        <v>530392</v>
      </c>
      <c r="I992" t="s">
        <v>10185</v>
      </c>
      <c r="J992">
        <v>50024814</v>
      </c>
      <c r="L992" t="s">
        <v>43</v>
      </c>
      <c r="M992" t="s">
        <v>43</v>
      </c>
      <c r="N992" t="s">
        <v>43</v>
      </c>
      <c r="R992" s="1"/>
      <c r="T992" s="317"/>
      <c r="X992" s="317"/>
    </row>
    <row r="993" spans="1:27">
      <c r="A993">
        <v>992</v>
      </c>
      <c r="B993" t="s">
        <v>2761</v>
      </c>
      <c r="C993" t="s">
        <v>2762</v>
      </c>
      <c r="D993" t="s">
        <v>37</v>
      </c>
      <c r="E993" t="s">
        <v>92</v>
      </c>
      <c r="F993" s="1">
        <v>45876</v>
      </c>
      <c r="G993">
        <v>8</v>
      </c>
      <c r="H993">
        <v>530393</v>
      </c>
      <c r="I993" t="s">
        <v>10185</v>
      </c>
      <c r="J993">
        <v>50024819</v>
      </c>
      <c r="L993" t="s">
        <v>43</v>
      </c>
      <c r="M993" t="s">
        <v>43</v>
      </c>
      <c r="N993" t="s">
        <v>43</v>
      </c>
      <c r="R993" s="1"/>
      <c r="T993" s="317"/>
      <c r="X993" s="317"/>
    </row>
    <row r="994" spans="1:27">
      <c r="A994">
        <v>993</v>
      </c>
      <c r="B994" t="s">
        <v>2766</v>
      </c>
      <c r="C994" t="s">
        <v>435</v>
      </c>
      <c r="D994" t="s">
        <v>37</v>
      </c>
      <c r="E994" t="s">
        <v>92</v>
      </c>
      <c r="F994" s="1">
        <v>45876</v>
      </c>
      <c r="G994">
        <v>8</v>
      </c>
      <c r="H994">
        <v>530394</v>
      </c>
      <c r="I994" t="s">
        <v>10185</v>
      </c>
      <c r="J994">
        <v>50024820</v>
      </c>
      <c r="L994" t="s">
        <v>43</v>
      </c>
      <c r="M994" t="s">
        <v>43</v>
      </c>
      <c r="N994" t="s">
        <v>43</v>
      </c>
      <c r="R994" s="1"/>
      <c r="T994" s="317"/>
      <c r="X994" s="317"/>
    </row>
    <row r="995" spans="1:27">
      <c r="A995">
        <v>994</v>
      </c>
      <c r="B995" t="s">
        <v>2688</v>
      </c>
      <c r="C995" t="s">
        <v>1610</v>
      </c>
      <c r="D995" t="s">
        <v>37</v>
      </c>
      <c r="E995" t="s">
        <v>92</v>
      </c>
      <c r="F995" s="1">
        <v>45876</v>
      </c>
      <c r="G995">
        <v>8</v>
      </c>
      <c r="H995">
        <v>530395</v>
      </c>
      <c r="I995" t="s">
        <v>10185</v>
      </c>
      <c r="J995">
        <v>50024669</v>
      </c>
      <c r="K995" t="s">
        <v>267</v>
      </c>
      <c r="L995">
        <v>8</v>
      </c>
      <c r="M995">
        <v>8</v>
      </c>
      <c r="N995">
        <v>8</v>
      </c>
      <c r="O995" t="s">
        <v>11348</v>
      </c>
      <c r="P995">
        <v>45910</v>
      </c>
      <c r="R995" s="1">
        <v>45891</v>
      </c>
      <c r="S995">
        <v>8</v>
      </c>
      <c r="T995" s="317">
        <v>43900</v>
      </c>
      <c r="U995">
        <v>25.8</v>
      </c>
      <c r="V995">
        <v>8</v>
      </c>
      <c r="W995">
        <v>40</v>
      </c>
      <c r="X995" s="317">
        <v>103663</v>
      </c>
    </row>
    <row r="996" spans="1:27">
      <c r="A996">
        <v>995</v>
      </c>
      <c r="B996" t="s">
        <v>2614</v>
      </c>
      <c r="C996" t="s">
        <v>10783</v>
      </c>
      <c r="D996" t="s">
        <v>37</v>
      </c>
      <c r="E996" t="s">
        <v>87</v>
      </c>
      <c r="F996" s="1"/>
      <c r="G996" t="s">
        <v>43</v>
      </c>
      <c r="H996">
        <v>530396</v>
      </c>
      <c r="I996" t="s">
        <v>10185</v>
      </c>
      <c r="L996" t="s">
        <v>43</v>
      </c>
      <c r="M996" t="s">
        <v>43</v>
      </c>
      <c r="N996" t="s">
        <v>43</v>
      </c>
      <c r="R996" s="1"/>
      <c r="T996" s="317"/>
      <c r="X996" s="317"/>
    </row>
    <row r="997" spans="1:27">
      <c r="A997">
        <v>996</v>
      </c>
      <c r="B997" t="s">
        <v>2641</v>
      </c>
      <c r="C997" t="s">
        <v>2642</v>
      </c>
      <c r="D997" t="s">
        <v>37</v>
      </c>
      <c r="E997" t="s">
        <v>92</v>
      </c>
      <c r="F997" s="1"/>
      <c r="G997" t="s">
        <v>43</v>
      </c>
      <c r="H997">
        <v>530397</v>
      </c>
      <c r="I997" t="s">
        <v>10185</v>
      </c>
      <c r="L997" t="s">
        <v>43</v>
      </c>
      <c r="M997" t="s">
        <v>43</v>
      </c>
      <c r="N997" t="s">
        <v>43</v>
      </c>
      <c r="R997" s="1"/>
      <c r="T997" s="317"/>
      <c r="X997" s="317"/>
      <c r="Z997">
        <v>46016</v>
      </c>
      <c r="AA997">
        <v>46028</v>
      </c>
    </row>
    <row r="998" spans="1:27">
      <c r="A998">
        <v>997</v>
      </c>
      <c r="B998" t="s">
        <v>2644</v>
      </c>
      <c r="C998" t="s">
        <v>2645</v>
      </c>
      <c r="D998" t="s">
        <v>37</v>
      </c>
      <c r="E998" t="s">
        <v>92</v>
      </c>
      <c r="F998" s="1"/>
      <c r="G998" t="s">
        <v>43</v>
      </c>
      <c r="H998">
        <v>530398</v>
      </c>
      <c r="I998" t="s">
        <v>10185</v>
      </c>
      <c r="L998" t="s">
        <v>43</v>
      </c>
      <c r="M998" t="s">
        <v>43</v>
      </c>
      <c r="N998" t="s">
        <v>43</v>
      </c>
      <c r="R998" s="1"/>
      <c r="T998" s="317"/>
      <c r="X998" s="317"/>
      <c r="Z998">
        <v>46063</v>
      </c>
      <c r="AA998">
        <v>46070</v>
      </c>
    </row>
    <row r="999" spans="1:27">
      <c r="A999">
        <v>998</v>
      </c>
      <c r="B999" t="s">
        <v>2647</v>
      </c>
      <c r="C999" t="s">
        <v>946</v>
      </c>
      <c r="D999" t="s">
        <v>37</v>
      </c>
      <c r="E999" t="s">
        <v>72</v>
      </c>
      <c r="F999" s="1"/>
      <c r="G999" t="s">
        <v>43</v>
      </c>
      <c r="H999">
        <v>530399</v>
      </c>
      <c r="I999" t="s">
        <v>10185</v>
      </c>
      <c r="L999" t="s">
        <v>43</v>
      </c>
      <c r="M999" t="s">
        <v>43</v>
      </c>
      <c r="N999" t="s">
        <v>43</v>
      </c>
      <c r="R999" s="1"/>
      <c r="T999" s="317"/>
      <c r="X999" s="317"/>
      <c r="Y999" t="s">
        <v>534</v>
      </c>
      <c r="Z999" t="s">
        <v>534</v>
      </c>
      <c r="AA999" t="s">
        <v>534</v>
      </c>
    </row>
    <row r="1000" spans="1:27">
      <c r="A1000">
        <v>999</v>
      </c>
      <c r="B1000" t="s">
        <v>2649</v>
      </c>
      <c r="C1000" t="s">
        <v>2650</v>
      </c>
      <c r="D1000" t="s">
        <v>37</v>
      </c>
      <c r="E1000" t="s">
        <v>72</v>
      </c>
      <c r="F1000" s="1"/>
      <c r="G1000" t="s">
        <v>43</v>
      </c>
      <c r="H1000">
        <v>530400</v>
      </c>
      <c r="I1000" t="s">
        <v>10185</v>
      </c>
      <c r="L1000" t="s">
        <v>43</v>
      </c>
      <c r="M1000" t="s">
        <v>43</v>
      </c>
      <c r="N1000" t="s">
        <v>43</v>
      </c>
      <c r="R1000" s="1"/>
      <c r="T1000" s="317"/>
      <c r="X1000" s="317"/>
    </row>
    <row r="1001" spans="1:27">
      <c r="A1001">
        <v>1000</v>
      </c>
      <c r="B1001" t="s">
        <v>2652</v>
      </c>
      <c r="C1001" t="s">
        <v>2653</v>
      </c>
      <c r="D1001" t="s">
        <v>37</v>
      </c>
      <c r="E1001" t="s">
        <v>87</v>
      </c>
      <c r="F1001" s="1"/>
      <c r="G1001" t="s">
        <v>43</v>
      </c>
      <c r="H1001">
        <v>530401</v>
      </c>
      <c r="I1001" t="s">
        <v>10185</v>
      </c>
      <c r="L1001" t="s">
        <v>43</v>
      </c>
      <c r="M1001" t="s">
        <v>43</v>
      </c>
      <c r="N1001" t="s">
        <v>43</v>
      </c>
      <c r="R1001" s="1"/>
      <c r="T1001" s="317"/>
      <c r="X1001" s="317"/>
    </row>
    <row r="1002" spans="1:27">
      <c r="A1002">
        <v>1001</v>
      </c>
      <c r="B1002" t="s">
        <v>2655</v>
      </c>
      <c r="C1002" t="s">
        <v>2656</v>
      </c>
      <c r="D1002" t="s">
        <v>37</v>
      </c>
      <c r="E1002" t="s">
        <v>87</v>
      </c>
      <c r="F1002" s="1"/>
      <c r="G1002" t="s">
        <v>43</v>
      </c>
      <c r="H1002">
        <v>530402</v>
      </c>
      <c r="I1002" t="s">
        <v>10185</v>
      </c>
      <c r="L1002" t="s">
        <v>43</v>
      </c>
      <c r="M1002" t="s">
        <v>43</v>
      </c>
      <c r="N1002" t="s">
        <v>43</v>
      </c>
      <c r="R1002" s="1"/>
      <c r="T1002" s="317"/>
      <c r="X1002" s="317"/>
    </row>
    <row r="1003" spans="1:27">
      <c r="A1003">
        <v>1002</v>
      </c>
      <c r="B1003" t="s">
        <v>2658</v>
      </c>
      <c r="C1003" t="s">
        <v>2659</v>
      </c>
      <c r="D1003" t="s">
        <v>37</v>
      </c>
      <c r="E1003" t="s">
        <v>87</v>
      </c>
      <c r="F1003" s="1"/>
      <c r="G1003" t="s">
        <v>43</v>
      </c>
      <c r="H1003">
        <v>530403</v>
      </c>
      <c r="I1003" t="s">
        <v>10185</v>
      </c>
      <c r="L1003" t="s">
        <v>43</v>
      </c>
      <c r="M1003" t="s">
        <v>43</v>
      </c>
      <c r="N1003" t="s">
        <v>43</v>
      </c>
      <c r="R1003" s="1"/>
      <c r="T1003" s="317"/>
      <c r="X1003" s="317"/>
    </row>
    <row r="1004" spans="1:27">
      <c r="A1004">
        <v>1003</v>
      </c>
      <c r="B1004" t="s">
        <v>2661</v>
      </c>
      <c r="C1004" t="s">
        <v>2659</v>
      </c>
      <c r="D1004" t="s">
        <v>37</v>
      </c>
      <c r="E1004" t="s">
        <v>87</v>
      </c>
      <c r="F1004" s="1"/>
      <c r="G1004" t="s">
        <v>43</v>
      </c>
      <c r="H1004">
        <v>530404</v>
      </c>
      <c r="I1004" t="s">
        <v>10185</v>
      </c>
      <c r="L1004" t="s">
        <v>43</v>
      </c>
      <c r="M1004" t="s">
        <v>43</v>
      </c>
      <c r="N1004" t="s">
        <v>43</v>
      </c>
      <c r="R1004" s="1"/>
      <c r="T1004" s="317"/>
      <c r="X1004" s="317"/>
    </row>
    <row r="1005" spans="1:27">
      <c r="A1005">
        <v>1004</v>
      </c>
      <c r="B1005" t="s">
        <v>2663</v>
      </c>
      <c r="C1005" t="s">
        <v>2664</v>
      </c>
      <c r="D1005" t="s">
        <v>37</v>
      </c>
      <c r="E1005" t="s">
        <v>72</v>
      </c>
      <c r="F1005" s="1"/>
      <c r="G1005" t="s">
        <v>43</v>
      </c>
      <c r="H1005">
        <v>530405</v>
      </c>
      <c r="I1005" t="s">
        <v>10185</v>
      </c>
      <c r="L1005" t="s">
        <v>43</v>
      </c>
      <c r="M1005" t="s">
        <v>43</v>
      </c>
      <c r="N1005" t="s">
        <v>43</v>
      </c>
      <c r="R1005" s="1"/>
      <c r="T1005" s="317"/>
      <c r="X1005" s="317"/>
    </row>
    <row r="1006" spans="1:27">
      <c r="A1006">
        <v>1005</v>
      </c>
      <c r="B1006" t="s">
        <v>2666</v>
      </c>
      <c r="C1006" t="s">
        <v>11349</v>
      </c>
      <c r="D1006" t="s">
        <v>37</v>
      </c>
      <c r="E1006" t="s">
        <v>87</v>
      </c>
      <c r="F1006" s="1"/>
      <c r="G1006" t="s">
        <v>43</v>
      </c>
      <c r="H1006">
        <v>530406</v>
      </c>
      <c r="I1006" t="s">
        <v>10185</v>
      </c>
      <c r="L1006" t="s">
        <v>43</v>
      </c>
      <c r="M1006" t="s">
        <v>43</v>
      </c>
      <c r="N1006" t="s">
        <v>43</v>
      </c>
      <c r="R1006" s="1"/>
      <c r="T1006" s="317"/>
      <c r="X1006" s="317"/>
    </row>
    <row r="1007" spans="1:27">
      <c r="A1007">
        <v>1006</v>
      </c>
      <c r="B1007" t="s">
        <v>11350</v>
      </c>
      <c r="C1007" t="s">
        <v>2670</v>
      </c>
      <c r="D1007" t="s">
        <v>37</v>
      </c>
      <c r="E1007" t="s">
        <v>87</v>
      </c>
      <c r="F1007" s="1"/>
      <c r="G1007" t="s">
        <v>43</v>
      </c>
      <c r="H1007">
        <v>530407</v>
      </c>
      <c r="I1007" t="s">
        <v>10185</v>
      </c>
      <c r="L1007" t="s">
        <v>43</v>
      </c>
      <c r="M1007" t="s">
        <v>43</v>
      </c>
      <c r="N1007" t="s">
        <v>43</v>
      </c>
      <c r="R1007" s="1"/>
      <c r="T1007" s="317"/>
      <c r="X1007" s="317"/>
    </row>
    <row r="1008" spans="1:27">
      <c r="A1008">
        <v>1007</v>
      </c>
      <c r="B1008" t="s">
        <v>2672</v>
      </c>
      <c r="C1008" t="s">
        <v>2673</v>
      </c>
      <c r="D1008" t="s">
        <v>37</v>
      </c>
      <c r="E1008" t="s">
        <v>72</v>
      </c>
      <c r="F1008" s="1"/>
      <c r="G1008" t="s">
        <v>43</v>
      </c>
      <c r="H1008">
        <v>530408</v>
      </c>
      <c r="I1008" t="s">
        <v>10185</v>
      </c>
      <c r="L1008" t="s">
        <v>43</v>
      </c>
      <c r="M1008" t="s">
        <v>43</v>
      </c>
      <c r="N1008" t="s">
        <v>43</v>
      </c>
      <c r="R1008" s="1"/>
      <c r="T1008" s="317"/>
      <c r="X1008" s="317"/>
    </row>
    <row r="1009" spans="1:27">
      <c r="A1009">
        <v>1008</v>
      </c>
      <c r="B1009" t="s">
        <v>2638</v>
      </c>
      <c r="C1009" t="s">
        <v>2639</v>
      </c>
      <c r="D1009" t="s">
        <v>37</v>
      </c>
      <c r="E1009" t="s">
        <v>72</v>
      </c>
      <c r="F1009" s="1"/>
      <c r="G1009" t="s">
        <v>43</v>
      </c>
      <c r="H1009">
        <v>530409</v>
      </c>
      <c r="I1009" t="s">
        <v>10185</v>
      </c>
      <c r="L1009" t="s">
        <v>43</v>
      </c>
      <c r="M1009" t="s">
        <v>43</v>
      </c>
      <c r="N1009" t="s">
        <v>43</v>
      </c>
      <c r="R1009" s="1"/>
      <c r="T1009" s="317"/>
      <c r="X1009" s="317"/>
    </row>
    <row r="1010" spans="1:27">
      <c r="A1010">
        <v>1009</v>
      </c>
      <c r="B1010" t="s">
        <v>2714</v>
      </c>
      <c r="C1010" t="s">
        <v>2715</v>
      </c>
      <c r="D1010" t="s">
        <v>37</v>
      </c>
      <c r="E1010" t="s">
        <v>40</v>
      </c>
      <c r="F1010" s="1"/>
      <c r="G1010" t="s">
        <v>43</v>
      </c>
      <c r="H1010">
        <v>530410</v>
      </c>
      <c r="I1010" t="s">
        <v>10185</v>
      </c>
      <c r="L1010" t="s">
        <v>43</v>
      </c>
      <c r="M1010" t="s">
        <v>43</v>
      </c>
      <c r="N1010" t="s">
        <v>43</v>
      </c>
      <c r="R1010" s="1"/>
      <c r="T1010" s="317"/>
      <c r="X1010" s="317"/>
      <c r="Z1010">
        <v>45975</v>
      </c>
      <c r="AA1010">
        <v>45978</v>
      </c>
    </row>
    <row r="1011" spans="1:27">
      <c r="A1011">
        <v>1010</v>
      </c>
      <c r="B1011" t="s">
        <v>2254</v>
      </c>
      <c r="C1011" t="s">
        <v>11351</v>
      </c>
      <c r="D1011" t="s">
        <v>37</v>
      </c>
      <c r="E1011" t="s">
        <v>146</v>
      </c>
      <c r="F1011" s="1"/>
      <c r="G1011" t="s">
        <v>43</v>
      </c>
      <c r="H1011">
        <v>530411</v>
      </c>
      <c r="I1011" t="s">
        <v>10185</v>
      </c>
      <c r="L1011" t="s">
        <v>43</v>
      </c>
      <c r="M1011" t="s">
        <v>43</v>
      </c>
      <c r="N1011" t="s">
        <v>43</v>
      </c>
      <c r="R1011" s="1"/>
      <c r="T1011" s="317"/>
      <c r="X1011" s="317"/>
    </row>
    <row r="1012" spans="1:27">
      <c r="A1012">
        <v>1011</v>
      </c>
      <c r="B1012" t="s">
        <v>2711</v>
      </c>
      <c r="C1012" t="s">
        <v>2712</v>
      </c>
      <c r="D1012" t="s">
        <v>37</v>
      </c>
      <c r="E1012" t="s">
        <v>40</v>
      </c>
      <c r="F1012" s="1">
        <v>45877</v>
      </c>
      <c r="G1012">
        <v>8</v>
      </c>
      <c r="H1012">
        <v>530412</v>
      </c>
      <c r="I1012" t="s">
        <v>10185</v>
      </c>
      <c r="J1012">
        <v>50025094</v>
      </c>
      <c r="K1012" t="s">
        <v>10340</v>
      </c>
      <c r="L1012">
        <v>10</v>
      </c>
      <c r="M1012">
        <v>8</v>
      </c>
      <c r="N1012">
        <v>10</v>
      </c>
      <c r="O1012">
        <v>45961</v>
      </c>
      <c r="R1012" s="1"/>
      <c r="T1012" s="317"/>
      <c r="U1012">
        <v>25.1</v>
      </c>
      <c r="V1012">
        <v>10</v>
      </c>
      <c r="W1012">
        <v>40</v>
      </c>
      <c r="X1012" s="317">
        <v>100149</v>
      </c>
    </row>
    <row r="1013" spans="1:27">
      <c r="A1013">
        <v>1012</v>
      </c>
      <c r="B1013" t="s">
        <v>2690</v>
      </c>
      <c r="C1013" t="s">
        <v>2691</v>
      </c>
      <c r="D1013" t="s">
        <v>37</v>
      </c>
      <c r="E1013" t="s">
        <v>140</v>
      </c>
      <c r="F1013" s="1">
        <v>45881</v>
      </c>
      <c r="G1013">
        <v>8</v>
      </c>
      <c r="H1013">
        <v>530413</v>
      </c>
      <c r="I1013" t="s">
        <v>10185</v>
      </c>
      <c r="J1013">
        <v>50025303</v>
      </c>
      <c r="K1013" t="s">
        <v>267</v>
      </c>
      <c r="L1013">
        <v>9</v>
      </c>
      <c r="M1013">
        <v>8</v>
      </c>
      <c r="N1013">
        <v>9</v>
      </c>
      <c r="O1013">
        <v>45950</v>
      </c>
      <c r="R1013" s="1">
        <v>45922</v>
      </c>
      <c r="S1013">
        <v>9</v>
      </c>
      <c r="T1013" s="317">
        <v>63450</v>
      </c>
      <c r="U1013">
        <v>25.9</v>
      </c>
      <c r="V1013">
        <v>9</v>
      </c>
      <c r="W1013">
        <v>40</v>
      </c>
      <c r="X1013" s="317">
        <v>140605</v>
      </c>
    </row>
    <row r="1014" spans="1:27">
      <c r="A1014">
        <v>1013</v>
      </c>
      <c r="B1014" t="s">
        <v>2777</v>
      </c>
      <c r="C1014" t="s">
        <v>1058</v>
      </c>
      <c r="D1014" t="s">
        <v>37</v>
      </c>
      <c r="E1014" t="s">
        <v>108</v>
      </c>
      <c r="F1014" s="1">
        <v>45881</v>
      </c>
      <c r="G1014">
        <v>8</v>
      </c>
      <c r="H1014">
        <v>530414</v>
      </c>
      <c r="I1014" t="s">
        <v>10185</v>
      </c>
      <c r="J1014">
        <v>50025335</v>
      </c>
      <c r="L1014" t="s">
        <v>43</v>
      </c>
      <c r="M1014" t="s">
        <v>43</v>
      </c>
      <c r="N1014" t="s">
        <v>43</v>
      </c>
      <c r="R1014" s="1"/>
      <c r="T1014" s="317"/>
      <c r="X1014" s="317"/>
    </row>
    <row r="1015" spans="1:27">
      <c r="A1015">
        <v>1014</v>
      </c>
      <c r="B1015" t="s">
        <v>2779</v>
      </c>
      <c r="C1015" t="s">
        <v>11352</v>
      </c>
      <c r="D1015" t="s">
        <v>37</v>
      </c>
      <c r="E1015" t="s">
        <v>108</v>
      </c>
      <c r="F1015" s="1">
        <v>45881</v>
      </c>
      <c r="G1015">
        <v>8</v>
      </c>
      <c r="H1015">
        <v>530415</v>
      </c>
      <c r="I1015" t="s">
        <v>10185</v>
      </c>
      <c r="J1015">
        <v>50025336</v>
      </c>
      <c r="L1015" t="s">
        <v>43</v>
      </c>
      <c r="M1015" t="s">
        <v>43</v>
      </c>
      <c r="N1015" t="s">
        <v>43</v>
      </c>
      <c r="R1015" s="1"/>
      <c r="T1015" s="317"/>
      <c r="X1015" s="317"/>
    </row>
    <row r="1016" spans="1:27">
      <c r="A1016">
        <v>1015</v>
      </c>
      <c r="B1016" t="s">
        <v>2782</v>
      </c>
      <c r="C1016" t="s">
        <v>2783</v>
      </c>
      <c r="D1016" t="s">
        <v>37</v>
      </c>
      <c r="E1016" t="s">
        <v>108</v>
      </c>
      <c r="F1016" s="1">
        <v>45881</v>
      </c>
      <c r="G1016">
        <v>8</v>
      </c>
      <c r="H1016">
        <v>530416</v>
      </c>
      <c r="I1016" t="s">
        <v>10185</v>
      </c>
      <c r="J1016">
        <v>50025338</v>
      </c>
      <c r="L1016" t="s">
        <v>43</v>
      </c>
      <c r="M1016" t="s">
        <v>43</v>
      </c>
      <c r="N1016" t="s">
        <v>43</v>
      </c>
      <c r="R1016" s="1"/>
      <c r="T1016" s="317"/>
      <c r="X1016" s="317"/>
    </row>
    <row r="1017" spans="1:27">
      <c r="A1017">
        <v>1016</v>
      </c>
      <c r="B1017" t="s">
        <v>2693</v>
      </c>
      <c r="C1017" t="s">
        <v>11353</v>
      </c>
      <c r="D1017" t="s">
        <v>37</v>
      </c>
      <c r="E1017" t="s">
        <v>108</v>
      </c>
      <c r="F1017" s="1">
        <v>45881</v>
      </c>
      <c r="G1017">
        <v>8</v>
      </c>
      <c r="H1017">
        <v>530417</v>
      </c>
      <c r="I1017" t="s">
        <v>10185</v>
      </c>
      <c r="J1017">
        <v>50025570</v>
      </c>
      <c r="K1017" t="s">
        <v>6518</v>
      </c>
      <c r="L1017">
        <v>9</v>
      </c>
      <c r="M1017">
        <v>8</v>
      </c>
      <c r="N1017">
        <v>9</v>
      </c>
      <c r="O1017">
        <v>45936</v>
      </c>
      <c r="R1017" s="1">
        <v>45926</v>
      </c>
      <c r="S1017">
        <v>9</v>
      </c>
      <c r="T1017" s="317">
        <v>67610</v>
      </c>
      <c r="U1017">
        <v>25.9</v>
      </c>
      <c r="V1017">
        <v>9</v>
      </c>
      <c r="W1017">
        <v>40</v>
      </c>
      <c r="X1017" s="317">
        <v>149844</v>
      </c>
    </row>
    <row r="1018" spans="1:27">
      <c r="A1018">
        <v>1017</v>
      </c>
      <c r="B1018" t="s">
        <v>4972</v>
      </c>
      <c r="C1018" t="s">
        <v>4973</v>
      </c>
      <c r="D1018" t="s">
        <v>37</v>
      </c>
      <c r="E1018" t="s">
        <v>108</v>
      </c>
      <c r="F1018" s="1"/>
      <c r="G1018" t="s">
        <v>43</v>
      </c>
      <c r="H1018">
        <v>530418</v>
      </c>
      <c r="I1018" t="s">
        <v>10185</v>
      </c>
      <c r="L1018" t="s">
        <v>43</v>
      </c>
      <c r="M1018" t="s">
        <v>43</v>
      </c>
      <c r="N1018" t="s">
        <v>43</v>
      </c>
      <c r="R1018" s="1"/>
      <c r="T1018" s="317"/>
      <c r="X1018" s="317"/>
      <c r="Y1018">
        <v>45910</v>
      </c>
      <c r="Z1018">
        <v>46001</v>
      </c>
      <c r="AA1018">
        <v>46006</v>
      </c>
    </row>
    <row r="1019" spans="1:27">
      <c r="A1019">
        <v>1018</v>
      </c>
      <c r="B1019" t="s">
        <v>2798</v>
      </c>
      <c r="C1019" t="s">
        <v>2799</v>
      </c>
      <c r="D1019" t="s">
        <v>37</v>
      </c>
      <c r="E1019" t="s">
        <v>140</v>
      </c>
      <c r="F1019" s="1">
        <v>45881</v>
      </c>
      <c r="G1019">
        <v>8</v>
      </c>
      <c r="H1019">
        <v>530419</v>
      </c>
      <c r="I1019" t="s">
        <v>10185</v>
      </c>
      <c r="J1019">
        <v>50025636</v>
      </c>
      <c r="K1019" t="s">
        <v>267</v>
      </c>
      <c r="L1019">
        <v>10</v>
      </c>
      <c r="M1019">
        <v>8</v>
      </c>
      <c r="N1019">
        <v>10</v>
      </c>
      <c r="O1019">
        <v>45964</v>
      </c>
      <c r="R1019" s="1"/>
      <c r="T1019" s="317"/>
      <c r="U1019">
        <v>25.1</v>
      </c>
      <c r="V1019">
        <v>10</v>
      </c>
      <c r="W1019">
        <v>40</v>
      </c>
      <c r="X1019" s="317">
        <v>108094</v>
      </c>
    </row>
    <row r="1020" spans="1:27">
      <c r="A1020">
        <v>1019</v>
      </c>
      <c r="B1020" t="s">
        <v>2795</v>
      </c>
      <c r="C1020" t="s">
        <v>2796</v>
      </c>
      <c r="D1020" t="s">
        <v>37</v>
      </c>
      <c r="E1020" t="s">
        <v>140</v>
      </c>
      <c r="F1020" s="1">
        <v>45881</v>
      </c>
      <c r="G1020">
        <v>8</v>
      </c>
      <c r="H1020">
        <v>530420</v>
      </c>
      <c r="I1020" t="s">
        <v>10185</v>
      </c>
      <c r="J1020">
        <v>50025640</v>
      </c>
      <c r="K1020" t="s">
        <v>267</v>
      </c>
      <c r="L1020">
        <v>11</v>
      </c>
      <c r="M1020">
        <v>8</v>
      </c>
      <c r="N1020">
        <v>11</v>
      </c>
      <c r="O1020">
        <v>46055</v>
      </c>
      <c r="R1020" s="1">
        <v>45991</v>
      </c>
      <c r="S1020">
        <v>11</v>
      </c>
      <c r="T1020" s="317">
        <v>62870</v>
      </c>
      <c r="U1020">
        <v>25.11</v>
      </c>
      <c r="V1020">
        <v>11</v>
      </c>
      <c r="W1020">
        <v>40</v>
      </c>
      <c r="X1020" s="317">
        <v>139310</v>
      </c>
    </row>
    <row r="1021" spans="1:27">
      <c r="A1021">
        <v>1020</v>
      </c>
      <c r="B1021" t="s">
        <v>2810</v>
      </c>
      <c r="C1021" t="s">
        <v>11354</v>
      </c>
      <c r="D1021" t="s">
        <v>37</v>
      </c>
      <c r="E1021" t="s">
        <v>146</v>
      </c>
      <c r="F1021" s="1"/>
      <c r="G1021" t="s">
        <v>43</v>
      </c>
      <c r="H1021">
        <v>530421</v>
      </c>
      <c r="I1021" t="s">
        <v>10185</v>
      </c>
      <c r="L1021" t="s">
        <v>43</v>
      </c>
      <c r="M1021" t="s">
        <v>43</v>
      </c>
      <c r="N1021" t="s">
        <v>43</v>
      </c>
      <c r="R1021" s="1"/>
      <c r="T1021" s="317"/>
      <c r="X1021" s="317"/>
      <c r="Z1021">
        <v>45922</v>
      </c>
      <c r="AA1021">
        <v>45936</v>
      </c>
    </row>
    <row r="1022" spans="1:27">
      <c r="A1022">
        <v>1021</v>
      </c>
      <c r="B1022" t="s">
        <v>2816</v>
      </c>
      <c r="C1022" t="s">
        <v>2817</v>
      </c>
      <c r="D1022" t="s">
        <v>37</v>
      </c>
      <c r="E1022" t="s">
        <v>140</v>
      </c>
      <c r="F1022" s="1"/>
      <c r="G1022" t="s">
        <v>43</v>
      </c>
      <c r="H1022">
        <v>530422</v>
      </c>
      <c r="I1022" t="s">
        <v>10185</v>
      </c>
      <c r="L1022" t="s">
        <v>43</v>
      </c>
      <c r="M1022" t="s">
        <v>43</v>
      </c>
      <c r="N1022" t="s">
        <v>43</v>
      </c>
      <c r="R1022" s="1"/>
      <c r="T1022" s="317"/>
      <c r="X1022" s="317"/>
    </row>
    <row r="1023" spans="1:27">
      <c r="A1023">
        <v>1022</v>
      </c>
      <c r="B1023" t="s">
        <v>11355</v>
      </c>
      <c r="C1023" t="s">
        <v>11356</v>
      </c>
      <c r="D1023" t="s">
        <v>37</v>
      </c>
      <c r="E1023" t="s">
        <v>108</v>
      </c>
      <c r="F1023" s="1">
        <v>45882</v>
      </c>
      <c r="G1023">
        <v>8</v>
      </c>
      <c r="H1023">
        <v>530423</v>
      </c>
      <c r="I1023" t="s">
        <v>10185</v>
      </c>
      <c r="J1023">
        <v>530810</v>
      </c>
      <c r="K1023" t="s">
        <v>10411</v>
      </c>
      <c r="L1023">
        <v>8</v>
      </c>
      <c r="M1023">
        <v>8</v>
      </c>
      <c r="N1023">
        <v>8</v>
      </c>
      <c r="Q1023" t="s">
        <v>10832</v>
      </c>
      <c r="R1023" s="1">
        <v>45889</v>
      </c>
      <c r="S1023">
        <v>8</v>
      </c>
      <c r="T1023" s="317">
        <v>44290</v>
      </c>
      <c r="U1023">
        <v>25.8</v>
      </c>
      <c r="V1023">
        <v>8</v>
      </c>
      <c r="W1023">
        <v>101</v>
      </c>
      <c r="X1023" s="317">
        <v>115980</v>
      </c>
    </row>
    <row r="1024" spans="1:27">
      <c r="A1024">
        <v>1023</v>
      </c>
      <c r="B1024" t="s">
        <v>2758</v>
      </c>
      <c r="C1024" t="s">
        <v>4463</v>
      </c>
      <c r="D1024" t="s">
        <v>37</v>
      </c>
      <c r="E1024" t="s">
        <v>72</v>
      </c>
      <c r="F1024" s="1">
        <v>45887</v>
      </c>
      <c r="G1024">
        <v>8</v>
      </c>
      <c r="H1024">
        <v>530424</v>
      </c>
      <c r="I1024" t="s">
        <v>10185</v>
      </c>
      <c r="J1024">
        <v>50026157</v>
      </c>
      <c r="K1024" t="s">
        <v>267</v>
      </c>
      <c r="L1024">
        <v>9</v>
      </c>
      <c r="M1024">
        <v>8</v>
      </c>
      <c r="N1024">
        <v>9</v>
      </c>
      <c r="O1024">
        <v>45931</v>
      </c>
      <c r="R1024" s="1">
        <v>45922</v>
      </c>
      <c r="S1024">
        <v>9</v>
      </c>
      <c r="T1024" s="317">
        <v>107410</v>
      </c>
      <c r="U1024">
        <v>25.9</v>
      </c>
      <c r="V1024">
        <v>9</v>
      </c>
      <c r="W1024">
        <v>40</v>
      </c>
      <c r="X1024" s="317">
        <v>238039</v>
      </c>
    </row>
    <row r="1025" spans="1:27">
      <c r="A1025">
        <v>1024</v>
      </c>
      <c r="B1025" t="s">
        <v>2822</v>
      </c>
      <c r="C1025" t="s">
        <v>835</v>
      </c>
      <c r="D1025" t="s">
        <v>37</v>
      </c>
      <c r="E1025" t="s">
        <v>140</v>
      </c>
      <c r="F1025" s="1">
        <v>45883</v>
      </c>
      <c r="G1025">
        <v>8</v>
      </c>
      <c r="H1025">
        <v>530425</v>
      </c>
      <c r="I1025" t="s">
        <v>10185</v>
      </c>
      <c r="J1025">
        <v>50025893</v>
      </c>
      <c r="K1025" t="s">
        <v>267</v>
      </c>
      <c r="L1025">
        <v>9</v>
      </c>
      <c r="M1025">
        <v>9</v>
      </c>
      <c r="N1025">
        <v>9</v>
      </c>
      <c r="O1025">
        <v>45964</v>
      </c>
      <c r="R1025" s="1">
        <v>45922</v>
      </c>
      <c r="S1025">
        <v>9</v>
      </c>
      <c r="T1025" s="317">
        <v>33210</v>
      </c>
      <c r="U1025">
        <v>25.9</v>
      </c>
      <c r="V1025">
        <v>9</v>
      </c>
      <c r="W1025">
        <v>40</v>
      </c>
      <c r="X1025" s="317">
        <v>73551</v>
      </c>
    </row>
    <row r="1026" spans="1:27">
      <c r="A1026">
        <v>1025</v>
      </c>
      <c r="B1026" t="s">
        <v>2792</v>
      </c>
      <c r="C1026" t="s">
        <v>2793</v>
      </c>
      <c r="D1026" t="s">
        <v>37</v>
      </c>
      <c r="E1026" t="s">
        <v>92</v>
      </c>
      <c r="F1026" s="1">
        <v>45887</v>
      </c>
      <c r="G1026">
        <v>8</v>
      </c>
      <c r="H1026">
        <v>530426</v>
      </c>
      <c r="I1026" t="s">
        <v>10185</v>
      </c>
      <c r="J1026">
        <v>50025858</v>
      </c>
      <c r="K1026" t="s">
        <v>10340</v>
      </c>
      <c r="L1026">
        <v>9</v>
      </c>
      <c r="M1026">
        <v>8</v>
      </c>
      <c r="N1026">
        <v>9</v>
      </c>
      <c r="O1026">
        <v>45936</v>
      </c>
      <c r="R1026" s="1">
        <v>45925</v>
      </c>
      <c r="S1026">
        <v>9</v>
      </c>
      <c r="T1026" s="317">
        <v>58710</v>
      </c>
      <c r="U1026">
        <v>25.9</v>
      </c>
      <c r="V1026">
        <v>9</v>
      </c>
      <c r="W1026">
        <v>40</v>
      </c>
      <c r="X1026" s="317">
        <v>130072</v>
      </c>
    </row>
    <row r="1027" spans="1:27">
      <c r="A1027">
        <v>1026</v>
      </c>
      <c r="B1027" t="s">
        <v>2819</v>
      </c>
      <c r="C1027" t="s">
        <v>2820</v>
      </c>
      <c r="D1027" t="s">
        <v>37</v>
      </c>
      <c r="E1027" t="s">
        <v>123</v>
      </c>
      <c r="F1027" s="1">
        <v>45887</v>
      </c>
      <c r="G1027">
        <v>8</v>
      </c>
      <c r="H1027">
        <v>530427</v>
      </c>
      <c r="I1027" t="s">
        <v>10185</v>
      </c>
      <c r="J1027">
        <v>50026523</v>
      </c>
      <c r="K1027" t="s">
        <v>267</v>
      </c>
      <c r="L1027" t="s">
        <v>43</v>
      </c>
      <c r="M1027">
        <v>8</v>
      </c>
      <c r="N1027" t="s">
        <v>43</v>
      </c>
      <c r="O1027">
        <v>45931</v>
      </c>
      <c r="R1027" s="1"/>
      <c r="T1027" s="317"/>
      <c r="X1027" s="317"/>
    </row>
    <row r="1028" spans="1:27">
      <c r="A1028">
        <v>1027</v>
      </c>
      <c r="B1028" t="s">
        <v>2550</v>
      </c>
      <c r="C1028" t="s">
        <v>11357</v>
      </c>
      <c r="D1028" t="s">
        <v>37</v>
      </c>
      <c r="E1028" t="s">
        <v>92</v>
      </c>
      <c r="F1028" s="1">
        <v>45889</v>
      </c>
      <c r="G1028">
        <v>8</v>
      </c>
      <c r="H1028">
        <v>530428</v>
      </c>
      <c r="I1028" t="s">
        <v>10185</v>
      </c>
      <c r="J1028">
        <v>50026717</v>
      </c>
      <c r="K1028" t="s">
        <v>10411</v>
      </c>
      <c r="L1028">
        <v>9</v>
      </c>
      <c r="M1028">
        <v>8</v>
      </c>
      <c r="N1028">
        <v>8</v>
      </c>
      <c r="R1028" s="1">
        <v>45922</v>
      </c>
      <c r="S1028">
        <v>9</v>
      </c>
      <c r="T1028" s="317">
        <v>37710</v>
      </c>
      <c r="U1028">
        <v>25.9</v>
      </c>
      <c r="V1028">
        <v>9</v>
      </c>
      <c r="W1028">
        <v>52</v>
      </c>
      <c r="X1028" s="317">
        <v>98730</v>
      </c>
    </row>
    <row r="1029" spans="1:27">
      <c r="A1029">
        <v>1028</v>
      </c>
      <c r="B1029" t="s">
        <v>11358</v>
      </c>
      <c r="C1029" t="s">
        <v>11359</v>
      </c>
      <c r="D1029" t="s">
        <v>37</v>
      </c>
      <c r="E1029" t="s">
        <v>60</v>
      </c>
      <c r="F1029" s="1">
        <v>45888</v>
      </c>
      <c r="G1029">
        <v>8</v>
      </c>
      <c r="H1029">
        <v>530429</v>
      </c>
      <c r="I1029" t="s">
        <v>10185</v>
      </c>
      <c r="J1029">
        <v>530906</v>
      </c>
      <c r="K1029" t="s">
        <v>10411</v>
      </c>
      <c r="L1029">
        <v>9</v>
      </c>
      <c r="M1029">
        <v>8</v>
      </c>
      <c r="N1029">
        <v>8</v>
      </c>
      <c r="R1029" s="1">
        <v>45922</v>
      </c>
      <c r="S1029">
        <v>9</v>
      </c>
      <c r="T1029" s="317">
        <v>0</v>
      </c>
      <c r="U1029">
        <v>25.9</v>
      </c>
      <c r="V1029">
        <v>9</v>
      </c>
      <c r="W1029">
        <v>101</v>
      </c>
      <c r="X1029" s="317">
        <v>110520</v>
      </c>
    </row>
    <row r="1030" spans="1:27">
      <c r="A1030">
        <v>1029</v>
      </c>
      <c r="B1030" t="s">
        <v>11360</v>
      </c>
      <c r="C1030" t="s">
        <v>11361</v>
      </c>
      <c r="D1030" t="s">
        <v>37</v>
      </c>
      <c r="E1030" t="s">
        <v>40</v>
      </c>
      <c r="F1030" s="1">
        <v>45889</v>
      </c>
      <c r="G1030">
        <v>8</v>
      </c>
      <c r="H1030">
        <v>530430</v>
      </c>
      <c r="I1030" t="s">
        <v>10185</v>
      </c>
      <c r="J1030">
        <v>530906</v>
      </c>
      <c r="K1030" t="s">
        <v>10411</v>
      </c>
      <c r="L1030">
        <v>9</v>
      </c>
      <c r="M1030">
        <v>8</v>
      </c>
      <c r="N1030">
        <v>8</v>
      </c>
      <c r="R1030" s="1">
        <v>45922</v>
      </c>
      <c r="S1030">
        <v>9</v>
      </c>
      <c r="T1030" s="317">
        <v>50750</v>
      </c>
      <c r="U1030">
        <v>25.9</v>
      </c>
      <c r="V1030">
        <v>9</v>
      </c>
      <c r="W1030">
        <v>101</v>
      </c>
      <c r="X1030" s="317">
        <v>132900</v>
      </c>
    </row>
    <row r="1031" spans="1:27">
      <c r="A1031">
        <v>1030</v>
      </c>
      <c r="B1031" t="s">
        <v>11362</v>
      </c>
      <c r="C1031" t="s">
        <v>11363</v>
      </c>
      <c r="D1031" t="s">
        <v>37</v>
      </c>
      <c r="E1031" t="s">
        <v>87</v>
      </c>
      <c r="F1031" s="1">
        <v>45889</v>
      </c>
      <c r="G1031">
        <v>8</v>
      </c>
      <c r="H1031">
        <v>530431</v>
      </c>
      <c r="I1031" t="s">
        <v>10185</v>
      </c>
      <c r="J1031">
        <v>530909</v>
      </c>
      <c r="K1031" t="s">
        <v>10340</v>
      </c>
      <c r="L1031">
        <v>9</v>
      </c>
      <c r="M1031">
        <v>8</v>
      </c>
      <c r="N1031">
        <v>9</v>
      </c>
      <c r="R1031" s="1">
        <v>45925</v>
      </c>
      <c r="S1031">
        <v>9</v>
      </c>
      <c r="T1031" s="317">
        <v>42330</v>
      </c>
      <c r="U1031">
        <v>25.9</v>
      </c>
      <c r="V1031">
        <v>9</v>
      </c>
      <c r="W1031">
        <v>101</v>
      </c>
      <c r="X1031" s="317">
        <v>110850</v>
      </c>
    </row>
    <row r="1032" spans="1:27">
      <c r="A1032">
        <v>1031</v>
      </c>
      <c r="B1032" t="s">
        <v>2868</v>
      </c>
      <c r="C1032" t="s">
        <v>2869</v>
      </c>
      <c r="D1032" t="s">
        <v>37</v>
      </c>
      <c r="E1032" t="s">
        <v>60</v>
      </c>
      <c r="F1032" s="1">
        <v>45890</v>
      </c>
      <c r="G1032">
        <v>8</v>
      </c>
      <c r="H1032">
        <v>530432</v>
      </c>
      <c r="I1032" t="s">
        <v>10185</v>
      </c>
      <c r="J1032">
        <v>50027296</v>
      </c>
      <c r="K1032" t="s">
        <v>6518</v>
      </c>
      <c r="L1032">
        <v>9</v>
      </c>
      <c r="M1032">
        <v>9</v>
      </c>
      <c r="N1032">
        <v>9</v>
      </c>
      <c r="O1032">
        <v>45960</v>
      </c>
      <c r="P1032">
        <v>45924</v>
      </c>
      <c r="R1032" s="1">
        <v>45926</v>
      </c>
      <c r="S1032">
        <v>9</v>
      </c>
      <c r="T1032" s="317">
        <v>117115</v>
      </c>
      <c r="U1032">
        <v>25.9</v>
      </c>
      <c r="V1032">
        <v>9</v>
      </c>
      <c r="W1032">
        <v>40</v>
      </c>
      <c r="X1032" s="317">
        <v>261283</v>
      </c>
    </row>
    <row r="1033" spans="1:27">
      <c r="A1033">
        <v>1032</v>
      </c>
      <c r="B1033" t="s">
        <v>11364</v>
      </c>
      <c r="C1033" t="s">
        <v>11365</v>
      </c>
      <c r="D1033" t="s">
        <v>37</v>
      </c>
      <c r="E1033" t="s">
        <v>636</v>
      </c>
      <c r="F1033" s="1">
        <v>45890</v>
      </c>
      <c r="G1033">
        <v>8</v>
      </c>
      <c r="H1033">
        <v>530433</v>
      </c>
      <c r="I1033" t="s">
        <v>10185</v>
      </c>
      <c r="J1033">
        <v>530906</v>
      </c>
      <c r="K1033" t="s">
        <v>10411</v>
      </c>
      <c r="L1033">
        <v>9</v>
      </c>
      <c r="M1033">
        <v>8</v>
      </c>
      <c r="N1033">
        <v>8</v>
      </c>
      <c r="R1033" s="1">
        <v>45922</v>
      </c>
      <c r="S1033">
        <v>9</v>
      </c>
      <c r="T1033" s="317">
        <v>43710</v>
      </c>
      <c r="U1033">
        <v>25.9</v>
      </c>
      <c r="V1033">
        <v>9</v>
      </c>
      <c r="W1033">
        <v>101</v>
      </c>
      <c r="X1033" s="317">
        <v>114450</v>
      </c>
    </row>
    <row r="1034" spans="1:27">
      <c r="A1034">
        <v>1033</v>
      </c>
      <c r="B1034" t="s">
        <v>11366</v>
      </c>
      <c r="C1034" t="s">
        <v>11367</v>
      </c>
      <c r="D1034" t="s">
        <v>37</v>
      </c>
      <c r="E1034" t="s">
        <v>140</v>
      </c>
      <c r="F1034" s="1">
        <v>45890</v>
      </c>
      <c r="G1034">
        <v>8</v>
      </c>
      <c r="H1034">
        <v>530434</v>
      </c>
      <c r="I1034" t="s">
        <v>10185</v>
      </c>
      <c r="J1034">
        <v>530906</v>
      </c>
      <c r="K1034" t="s">
        <v>10340</v>
      </c>
      <c r="L1034">
        <v>9</v>
      </c>
      <c r="M1034">
        <v>8</v>
      </c>
      <c r="N1034">
        <v>9</v>
      </c>
      <c r="R1034" s="1">
        <v>45925</v>
      </c>
      <c r="S1034">
        <v>9</v>
      </c>
      <c r="T1034" s="317">
        <v>45210</v>
      </c>
      <c r="U1034">
        <v>25.9</v>
      </c>
      <c r="V1034">
        <v>9</v>
      </c>
      <c r="W1034">
        <v>101</v>
      </c>
      <c r="X1034" s="317">
        <v>118380</v>
      </c>
    </row>
    <row r="1035" spans="1:27">
      <c r="A1035">
        <v>1034</v>
      </c>
      <c r="B1035" t="s">
        <v>11368</v>
      </c>
      <c r="C1035" t="s">
        <v>11369</v>
      </c>
      <c r="D1035" t="s">
        <v>37</v>
      </c>
      <c r="E1035" t="s">
        <v>60</v>
      </c>
      <c r="F1035" s="1">
        <v>45891</v>
      </c>
      <c r="G1035">
        <v>8</v>
      </c>
      <c r="H1035">
        <v>530435</v>
      </c>
      <c r="I1035" t="s">
        <v>10185</v>
      </c>
      <c r="J1035">
        <v>530906</v>
      </c>
      <c r="K1035" t="s">
        <v>10411</v>
      </c>
      <c r="L1035">
        <v>9</v>
      </c>
      <c r="M1035">
        <v>8</v>
      </c>
      <c r="N1035">
        <v>8</v>
      </c>
      <c r="P1035">
        <v>45905</v>
      </c>
      <c r="Q1035" t="s">
        <v>10832</v>
      </c>
      <c r="R1035" s="1">
        <v>45922</v>
      </c>
      <c r="S1035">
        <v>9</v>
      </c>
      <c r="T1035" s="317">
        <v>69440</v>
      </c>
      <c r="U1035">
        <v>25.9</v>
      </c>
      <c r="V1035">
        <v>9</v>
      </c>
      <c r="W1035">
        <v>101</v>
      </c>
      <c r="X1035" s="317">
        <v>185571</v>
      </c>
      <c r="Z1035">
        <v>46042</v>
      </c>
      <c r="AA1035">
        <v>46049</v>
      </c>
    </row>
    <row r="1036" spans="1:27">
      <c r="A1036">
        <v>1035</v>
      </c>
      <c r="B1036" t="s">
        <v>11370</v>
      </c>
      <c r="C1036" t="s">
        <v>11371</v>
      </c>
      <c r="D1036" t="s">
        <v>37</v>
      </c>
      <c r="E1036" t="s">
        <v>87</v>
      </c>
      <c r="F1036" s="1">
        <v>45891</v>
      </c>
      <c r="G1036">
        <v>8</v>
      </c>
      <c r="H1036">
        <v>530436</v>
      </c>
      <c r="I1036" t="s">
        <v>10185</v>
      </c>
      <c r="J1036">
        <v>530909</v>
      </c>
      <c r="K1036" t="s">
        <v>10340</v>
      </c>
      <c r="L1036">
        <v>9</v>
      </c>
      <c r="M1036">
        <v>8</v>
      </c>
      <c r="N1036">
        <v>9</v>
      </c>
      <c r="R1036" s="1">
        <v>45925</v>
      </c>
      <c r="S1036">
        <v>9</v>
      </c>
      <c r="T1036" s="317">
        <v>42790</v>
      </c>
      <c r="U1036">
        <v>25.9</v>
      </c>
      <c r="V1036">
        <v>9</v>
      </c>
      <c r="W1036">
        <v>101</v>
      </c>
      <c r="X1036" s="317">
        <v>112050</v>
      </c>
    </row>
    <row r="1037" spans="1:27">
      <c r="A1037">
        <v>1036</v>
      </c>
      <c r="B1037" t="s">
        <v>2893</v>
      </c>
      <c r="C1037" t="s">
        <v>2894</v>
      </c>
      <c r="D1037" t="s">
        <v>37</v>
      </c>
      <c r="E1037" t="s">
        <v>108</v>
      </c>
      <c r="F1037" s="1">
        <v>45894</v>
      </c>
      <c r="G1037">
        <v>8</v>
      </c>
      <c r="H1037">
        <v>530437</v>
      </c>
      <c r="I1037" t="s">
        <v>10185</v>
      </c>
      <c r="J1037">
        <v>50027957</v>
      </c>
      <c r="K1037" t="s">
        <v>6518</v>
      </c>
      <c r="L1037">
        <v>10</v>
      </c>
      <c r="M1037">
        <v>8</v>
      </c>
      <c r="N1037">
        <v>10</v>
      </c>
      <c r="O1037">
        <v>45965</v>
      </c>
      <c r="P1037">
        <v>45947</v>
      </c>
      <c r="R1037" s="1"/>
      <c r="T1037" s="317"/>
      <c r="U1037">
        <v>25.1</v>
      </c>
      <c r="V1037">
        <v>10</v>
      </c>
      <c r="W1037">
        <v>40</v>
      </c>
      <c r="X1037" s="317">
        <v>190853</v>
      </c>
    </row>
    <row r="1038" spans="1:27">
      <c r="A1038">
        <v>1037</v>
      </c>
      <c r="B1038" t="s">
        <v>2887</v>
      </c>
      <c r="C1038" t="s">
        <v>11372</v>
      </c>
      <c r="D1038" t="s">
        <v>37</v>
      </c>
      <c r="E1038" t="s">
        <v>108</v>
      </c>
      <c r="F1038" s="1">
        <v>45894</v>
      </c>
      <c r="G1038">
        <v>8</v>
      </c>
      <c r="H1038">
        <v>530438</v>
      </c>
      <c r="I1038" t="s">
        <v>10185</v>
      </c>
      <c r="J1038">
        <v>50027821</v>
      </c>
      <c r="K1038" t="s">
        <v>6518</v>
      </c>
      <c r="L1038">
        <v>10</v>
      </c>
      <c r="M1038">
        <v>8</v>
      </c>
      <c r="N1038">
        <v>10</v>
      </c>
      <c r="O1038">
        <v>45978</v>
      </c>
      <c r="R1038" s="1"/>
      <c r="T1038" s="317"/>
      <c r="U1038">
        <v>25.1</v>
      </c>
      <c r="V1038">
        <v>10</v>
      </c>
      <c r="W1038">
        <v>40</v>
      </c>
      <c r="X1038" s="317">
        <v>121393</v>
      </c>
    </row>
    <row r="1039" spans="1:27">
      <c r="A1039">
        <v>1038</v>
      </c>
      <c r="B1039" t="s">
        <v>2884</v>
      </c>
      <c r="C1039" t="s">
        <v>11373</v>
      </c>
      <c r="D1039" t="s">
        <v>37</v>
      </c>
      <c r="E1039" t="s">
        <v>108</v>
      </c>
      <c r="F1039" s="1">
        <v>45894</v>
      </c>
      <c r="G1039">
        <v>8</v>
      </c>
      <c r="H1039">
        <v>530439</v>
      </c>
      <c r="I1039" t="s">
        <v>10185</v>
      </c>
      <c r="J1039">
        <v>50027813</v>
      </c>
      <c r="K1039" t="s">
        <v>6518</v>
      </c>
      <c r="L1039">
        <v>10</v>
      </c>
      <c r="M1039">
        <v>8</v>
      </c>
      <c r="N1039">
        <v>10</v>
      </c>
      <c r="O1039">
        <v>45981</v>
      </c>
      <c r="R1039" s="1"/>
      <c r="T1039" s="317"/>
      <c r="U1039">
        <v>25.1</v>
      </c>
      <c r="V1039">
        <v>10</v>
      </c>
      <c r="W1039">
        <v>40</v>
      </c>
      <c r="X1039" s="317">
        <v>100149</v>
      </c>
    </row>
    <row r="1040" spans="1:27">
      <c r="A1040">
        <v>1039</v>
      </c>
      <c r="B1040" t="s">
        <v>2875</v>
      </c>
      <c r="C1040" t="s">
        <v>2876</v>
      </c>
      <c r="D1040" t="s">
        <v>37</v>
      </c>
      <c r="E1040" t="s">
        <v>123</v>
      </c>
      <c r="F1040" s="1">
        <v>45894</v>
      </c>
      <c r="G1040">
        <v>8</v>
      </c>
      <c r="H1040">
        <v>530440</v>
      </c>
      <c r="I1040" t="s">
        <v>10185</v>
      </c>
      <c r="J1040">
        <v>50027601</v>
      </c>
      <c r="K1040" t="s">
        <v>267</v>
      </c>
      <c r="L1040">
        <v>10</v>
      </c>
      <c r="M1040">
        <v>8</v>
      </c>
      <c r="N1040">
        <v>10</v>
      </c>
      <c r="O1040">
        <v>45950</v>
      </c>
      <c r="P1040">
        <v>45936</v>
      </c>
      <c r="R1040" s="1"/>
      <c r="T1040" s="317"/>
      <c r="U1040">
        <v>25.1</v>
      </c>
      <c r="V1040">
        <v>10</v>
      </c>
      <c r="W1040">
        <v>40</v>
      </c>
      <c r="X1040" s="317">
        <v>105663</v>
      </c>
    </row>
    <row r="1041" spans="1:27">
      <c r="A1041">
        <v>1040</v>
      </c>
      <c r="B1041" t="s">
        <v>2881</v>
      </c>
      <c r="C1041" t="s">
        <v>11374</v>
      </c>
      <c r="D1041" t="s">
        <v>37</v>
      </c>
      <c r="E1041" t="s">
        <v>40</v>
      </c>
      <c r="F1041" s="1">
        <v>45894</v>
      </c>
      <c r="G1041">
        <v>8</v>
      </c>
      <c r="H1041">
        <v>530441</v>
      </c>
      <c r="I1041" t="s">
        <v>10185</v>
      </c>
      <c r="J1041">
        <v>50027597</v>
      </c>
      <c r="K1041" t="s">
        <v>267</v>
      </c>
      <c r="L1041">
        <v>9</v>
      </c>
      <c r="M1041">
        <v>8</v>
      </c>
      <c r="N1041">
        <v>9</v>
      </c>
      <c r="O1041">
        <v>45940</v>
      </c>
      <c r="R1041" s="1">
        <v>45922</v>
      </c>
      <c r="S1041">
        <v>9</v>
      </c>
      <c r="T1041" s="317">
        <v>49710</v>
      </c>
      <c r="U1041">
        <v>25.9</v>
      </c>
      <c r="V1041">
        <v>9</v>
      </c>
      <c r="W1041">
        <v>40</v>
      </c>
      <c r="X1041" s="317">
        <v>110124</v>
      </c>
    </row>
    <row r="1042" spans="1:27">
      <c r="A1042">
        <v>1041</v>
      </c>
      <c r="B1042" t="s">
        <v>2878</v>
      </c>
      <c r="C1042" t="s">
        <v>11375</v>
      </c>
      <c r="D1042" t="s">
        <v>37</v>
      </c>
      <c r="E1042" t="s">
        <v>40</v>
      </c>
      <c r="F1042" s="1">
        <v>45894</v>
      </c>
      <c r="G1042">
        <v>8</v>
      </c>
      <c r="H1042">
        <v>530442</v>
      </c>
      <c r="I1042" t="s">
        <v>10185</v>
      </c>
      <c r="J1042">
        <v>50027413</v>
      </c>
      <c r="K1042" t="s">
        <v>267</v>
      </c>
      <c r="L1042">
        <v>10</v>
      </c>
      <c r="M1042">
        <v>8</v>
      </c>
      <c r="N1042">
        <v>10</v>
      </c>
      <c r="O1042">
        <v>45950</v>
      </c>
      <c r="P1042">
        <v>45952</v>
      </c>
      <c r="R1042" s="1"/>
      <c r="T1042" s="317"/>
      <c r="U1042">
        <v>25.1</v>
      </c>
      <c r="V1042">
        <v>10</v>
      </c>
      <c r="W1042">
        <v>40</v>
      </c>
      <c r="X1042" s="317">
        <v>245458</v>
      </c>
    </row>
    <row r="1043" spans="1:27">
      <c r="A1043">
        <v>1042</v>
      </c>
      <c r="B1043" t="s">
        <v>2896</v>
      </c>
      <c r="C1043" t="s">
        <v>2897</v>
      </c>
      <c r="D1043" t="s">
        <v>37</v>
      </c>
      <c r="E1043" t="s">
        <v>108</v>
      </c>
      <c r="F1043" s="1">
        <v>45894</v>
      </c>
      <c r="G1043">
        <v>8</v>
      </c>
      <c r="H1043">
        <v>530443</v>
      </c>
      <c r="I1043" t="s">
        <v>10185</v>
      </c>
      <c r="J1043">
        <v>50027959</v>
      </c>
      <c r="K1043" t="s">
        <v>6518</v>
      </c>
      <c r="L1043">
        <v>10</v>
      </c>
      <c r="M1043">
        <v>8</v>
      </c>
      <c r="N1043">
        <v>10</v>
      </c>
      <c r="O1043">
        <v>45965</v>
      </c>
      <c r="R1043" s="1"/>
      <c r="T1043" s="317"/>
      <c r="U1043">
        <v>25.1</v>
      </c>
      <c r="V1043">
        <v>10</v>
      </c>
      <c r="W1043">
        <v>40</v>
      </c>
      <c r="X1043" s="317">
        <v>179944</v>
      </c>
    </row>
    <row r="1044" spans="1:27">
      <c r="A1044">
        <v>1043</v>
      </c>
      <c r="B1044" t="s">
        <v>11376</v>
      </c>
      <c r="C1044" t="s">
        <v>11377</v>
      </c>
      <c r="D1044" t="s">
        <v>37</v>
      </c>
      <c r="E1044" t="s">
        <v>40</v>
      </c>
      <c r="F1044" s="1">
        <v>45894</v>
      </c>
      <c r="G1044">
        <v>8</v>
      </c>
      <c r="H1044">
        <v>530444</v>
      </c>
      <c r="I1044" t="s">
        <v>10185</v>
      </c>
      <c r="J1044">
        <v>530909</v>
      </c>
      <c r="K1044" t="s">
        <v>10411</v>
      </c>
      <c r="L1044">
        <v>9</v>
      </c>
      <c r="M1044">
        <v>8</v>
      </c>
      <c r="N1044">
        <v>9</v>
      </c>
      <c r="P1044">
        <v>45905</v>
      </c>
      <c r="R1044" s="1">
        <v>45922</v>
      </c>
      <c r="S1044">
        <v>9</v>
      </c>
      <c r="T1044" s="317">
        <v>102340</v>
      </c>
      <c r="U1044">
        <v>25.9</v>
      </c>
      <c r="V1044">
        <v>9</v>
      </c>
      <c r="W1044">
        <v>101</v>
      </c>
      <c r="X1044" s="317">
        <v>267168</v>
      </c>
    </row>
    <row r="1045" spans="1:27">
      <c r="A1045">
        <v>1044</v>
      </c>
      <c r="B1045" t="s">
        <v>1160</v>
      </c>
      <c r="C1045" t="s">
        <v>1161</v>
      </c>
      <c r="D1045" t="s">
        <v>37</v>
      </c>
      <c r="E1045" t="s">
        <v>60</v>
      </c>
      <c r="F1045" s="1">
        <v>45895</v>
      </c>
      <c r="G1045">
        <v>8</v>
      </c>
      <c r="H1045">
        <v>530445</v>
      </c>
      <c r="I1045" t="s">
        <v>10185</v>
      </c>
      <c r="J1045">
        <v>50027991</v>
      </c>
      <c r="K1045" t="s">
        <v>10411</v>
      </c>
      <c r="L1045">
        <v>9</v>
      </c>
      <c r="M1045">
        <v>8</v>
      </c>
      <c r="N1045">
        <v>8</v>
      </c>
      <c r="O1045">
        <v>45902</v>
      </c>
      <c r="R1045" s="1">
        <v>45922</v>
      </c>
      <c r="S1045">
        <v>9</v>
      </c>
      <c r="T1045" s="317">
        <v>31710</v>
      </c>
      <c r="U1045">
        <v>25.9</v>
      </c>
      <c r="V1045">
        <v>9</v>
      </c>
      <c r="W1045">
        <v>40</v>
      </c>
      <c r="X1045" s="317">
        <v>70226</v>
      </c>
    </row>
    <row r="1046" spans="1:27">
      <c r="A1046">
        <v>1045</v>
      </c>
      <c r="B1046" t="s">
        <v>2935</v>
      </c>
      <c r="C1046" t="s">
        <v>11378</v>
      </c>
      <c r="D1046" t="s">
        <v>37</v>
      </c>
      <c r="E1046" t="s">
        <v>92</v>
      </c>
      <c r="F1046" s="1"/>
      <c r="G1046" t="s">
        <v>43</v>
      </c>
      <c r="H1046">
        <v>530446</v>
      </c>
      <c r="I1046" t="s">
        <v>10185</v>
      </c>
      <c r="L1046" t="s">
        <v>43</v>
      </c>
      <c r="M1046" t="s">
        <v>43</v>
      </c>
      <c r="N1046" t="s">
        <v>43</v>
      </c>
      <c r="R1046" s="1"/>
      <c r="T1046" s="317"/>
      <c r="X1046" s="317"/>
      <c r="AA1046">
        <v>45911</v>
      </c>
    </row>
    <row r="1047" spans="1:27">
      <c r="A1047">
        <v>1046</v>
      </c>
      <c r="B1047" t="s">
        <v>2938</v>
      </c>
      <c r="C1047" t="s">
        <v>11379</v>
      </c>
      <c r="D1047" t="s">
        <v>37</v>
      </c>
      <c r="E1047" t="s">
        <v>108</v>
      </c>
      <c r="F1047" s="1">
        <v>45895</v>
      </c>
      <c r="G1047">
        <v>8</v>
      </c>
      <c r="H1047">
        <v>530447</v>
      </c>
      <c r="I1047" t="s">
        <v>10185</v>
      </c>
      <c r="J1047">
        <v>50028097</v>
      </c>
      <c r="K1047" t="s">
        <v>6518</v>
      </c>
      <c r="L1047">
        <v>11</v>
      </c>
      <c r="M1047">
        <v>8</v>
      </c>
      <c r="N1047">
        <v>11</v>
      </c>
      <c r="O1047">
        <v>45992</v>
      </c>
      <c r="P1047">
        <v>45978</v>
      </c>
      <c r="R1047" s="1">
        <v>45991</v>
      </c>
      <c r="S1047">
        <v>11</v>
      </c>
      <c r="T1047" s="317">
        <v>152675</v>
      </c>
      <c r="U1047">
        <v>25.11</v>
      </c>
      <c r="V1047">
        <v>11</v>
      </c>
      <c r="W1047">
        <v>40</v>
      </c>
      <c r="X1047" s="317">
        <v>299723</v>
      </c>
    </row>
    <row r="1048" spans="1:27">
      <c r="A1048">
        <v>1047</v>
      </c>
      <c r="B1048" t="s">
        <v>2959</v>
      </c>
      <c r="C1048" t="s">
        <v>11380</v>
      </c>
      <c r="D1048" t="s">
        <v>37</v>
      </c>
      <c r="E1048" t="s">
        <v>108</v>
      </c>
      <c r="F1048" s="1">
        <v>45895</v>
      </c>
      <c r="G1048">
        <v>8</v>
      </c>
      <c r="H1048">
        <v>530448</v>
      </c>
      <c r="I1048" t="s">
        <v>10185</v>
      </c>
      <c r="J1048">
        <v>50028135</v>
      </c>
      <c r="K1048" t="s">
        <v>6518</v>
      </c>
      <c r="L1048">
        <v>11</v>
      </c>
      <c r="M1048">
        <v>8</v>
      </c>
      <c r="N1048">
        <v>11</v>
      </c>
      <c r="O1048">
        <v>45992</v>
      </c>
      <c r="P1048">
        <v>45978</v>
      </c>
      <c r="R1048" s="1">
        <v>45991</v>
      </c>
      <c r="S1048">
        <v>11</v>
      </c>
      <c r="T1048" s="317">
        <v>152675</v>
      </c>
      <c r="U1048">
        <v>25.11</v>
      </c>
      <c r="V1048">
        <v>11</v>
      </c>
      <c r="W1048">
        <v>40</v>
      </c>
      <c r="X1048" s="317">
        <v>299723</v>
      </c>
    </row>
    <row r="1049" spans="1:27">
      <c r="A1049">
        <v>1048</v>
      </c>
      <c r="B1049" t="s">
        <v>2941</v>
      </c>
      <c r="C1049" t="s">
        <v>11381</v>
      </c>
      <c r="D1049" t="s">
        <v>37</v>
      </c>
      <c r="E1049" t="s">
        <v>108</v>
      </c>
      <c r="F1049" s="1"/>
      <c r="G1049" t="s">
        <v>43</v>
      </c>
      <c r="H1049">
        <v>530449</v>
      </c>
      <c r="I1049" t="s">
        <v>10185</v>
      </c>
      <c r="L1049" t="s">
        <v>43</v>
      </c>
      <c r="M1049" t="s">
        <v>43</v>
      </c>
      <c r="N1049" t="s">
        <v>43</v>
      </c>
      <c r="R1049" s="1"/>
      <c r="T1049" s="317"/>
      <c r="X1049" s="317"/>
    </row>
    <row r="1050" spans="1:27">
      <c r="A1050">
        <v>1049</v>
      </c>
      <c r="B1050" t="s">
        <v>2944</v>
      </c>
      <c r="C1050" t="s">
        <v>11382</v>
      </c>
      <c r="D1050" t="s">
        <v>37</v>
      </c>
      <c r="E1050" t="s">
        <v>108</v>
      </c>
      <c r="F1050" s="1"/>
      <c r="G1050" t="s">
        <v>43</v>
      </c>
      <c r="H1050">
        <v>530450</v>
      </c>
      <c r="I1050" t="s">
        <v>10185</v>
      </c>
      <c r="L1050" t="s">
        <v>43</v>
      </c>
      <c r="M1050" t="s">
        <v>43</v>
      </c>
      <c r="N1050" t="s">
        <v>43</v>
      </c>
      <c r="R1050" s="1"/>
      <c r="T1050" s="317"/>
      <c r="X1050" s="317"/>
      <c r="Z1050">
        <v>45925</v>
      </c>
      <c r="AA1050">
        <v>45936</v>
      </c>
    </row>
    <row r="1051" spans="1:27">
      <c r="A1051">
        <v>1050</v>
      </c>
      <c r="B1051" t="s">
        <v>2947</v>
      </c>
      <c r="C1051" t="s">
        <v>2948</v>
      </c>
      <c r="D1051" t="s">
        <v>37</v>
      </c>
      <c r="E1051" t="s">
        <v>108</v>
      </c>
      <c r="F1051" s="1"/>
      <c r="G1051" t="s">
        <v>43</v>
      </c>
      <c r="H1051">
        <v>530451</v>
      </c>
      <c r="I1051" t="s">
        <v>10185</v>
      </c>
      <c r="L1051" t="s">
        <v>43</v>
      </c>
      <c r="M1051" t="s">
        <v>43</v>
      </c>
      <c r="N1051" t="s">
        <v>43</v>
      </c>
      <c r="R1051" s="1"/>
      <c r="T1051" s="317"/>
      <c r="X1051" s="317"/>
    </row>
    <row r="1052" spans="1:27">
      <c r="A1052">
        <v>1051</v>
      </c>
      <c r="B1052" t="s">
        <v>2952</v>
      </c>
      <c r="C1052" t="s">
        <v>10436</v>
      </c>
      <c r="D1052" t="s">
        <v>37</v>
      </c>
      <c r="E1052" t="s">
        <v>108</v>
      </c>
      <c r="F1052" s="1"/>
      <c r="G1052" t="s">
        <v>43</v>
      </c>
      <c r="H1052">
        <v>530452</v>
      </c>
      <c r="I1052" t="s">
        <v>10185</v>
      </c>
      <c r="L1052" t="s">
        <v>43</v>
      </c>
      <c r="M1052" t="s">
        <v>43</v>
      </c>
      <c r="N1052" t="s">
        <v>43</v>
      </c>
      <c r="R1052" s="1"/>
      <c r="T1052" s="317"/>
      <c r="X1052" s="317"/>
    </row>
    <row r="1053" spans="1:27">
      <c r="A1053">
        <v>1052</v>
      </c>
      <c r="B1053" t="s">
        <v>2954</v>
      </c>
      <c r="C1053" t="s">
        <v>2955</v>
      </c>
      <c r="D1053" t="s">
        <v>37</v>
      </c>
      <c r="E1053" t="s">
        <v>108</v>
      </c>
      <c r="F1053" s="1"/>
      <c r="G1053" t="s">
        <v>43</v>
      </c>
      <c r="H1053">
        <v>530453</v>
      </c>
      <c r="I1053" t="s">
        <v>10185</v>
      </c>
      <c r="L1053" t="s">
        <v>43</v>
      </c>
      <c r="M1053" t="s">
        <v>43</v>
      </c>
      <c r="N1053" t="s">
        <v>43</v>
      </c>
      <c r="R1053" s="1"/>
      <c r="T1053" s="317"/>
      <c r="X1053" s="317"/>
      <c r="Z1053">
        <v>46036</v>
      </c>
      <c r="AA1053">
        <v>46038</v>
      </c>
    </row>
    <row r="1054" spans="1:27">
      <c r="A1054">
        <v>1053</v>
      </c>
      <c r="B1054" t="s">
        <v>11383</v>
      </c>
      <c r="C1054" t="s">
        <v>11384</v>
      </c>
      <c r="D1054" t="s">
        <v>37</v>
      </c>
      <c r="E1054" t="s">
        <v>636</v>
      </c>
      <c r="F1054" s="1">
        <v>45895</v>
      </c>
      <c r="G1054">
        <v>8</v>
      </c>
      <c r="H1054">
        <v>530454</v>
      </c>
      <c r="I1054" t="s">
        <v>10185</v>
      </c>
      <c r="J1054">
        <v>530906</v>
      </c>
      <c r="K1054" t="s">
        <v>10411</v>
      </c>
      <c r="L1054">
        <v>9</v>
      </c>
      <c r="M1054">
        <v>8</v>
      </c>
      <c r="N1054">
        <v>9</v>
      </c>
      <c r="R1054" s="1">
        <v>45922</v>
      </c>
      <c r="S1054">
        <v>9</v>
      </c>
      <c r="T1054" s="317">
        <v>38750</v>
      </c>
      <c r="U1054">
        <v>25.9</v>
      </c>
      <c r="V1054">
        <v>9</v>
      </c>
      <c r="W1054">
        <v>101</v>
      </c>
      <c r="X1054" s="317">
        <v>101460</v>
      </c>
    </row>
    <row r="1055" spans="1:27">
      <c r="A1055">
        <v>1054</v>
      </c>
      <c r="B1055" t="s">
        <v>1413</v>
      </c>
      <c r="C1055" t="s">
        <v>1414</v>
      </c>
      <c r="D1055" t="s">
        <v>37</v>
      </c>
      <c r="E1055" t="s">
        <v>108</v>
      </c>
      <c r="F1055" s="1">
        <v>45895</v>
      </c>
      <c r="G1055">
        <v>8</v>
      </c>
      <c r="H1055">
        <v>530455</v>
      </c>
      <c r="I1055" t="s">
        <v>10185</v>
      </c>
      <c r="J1055">
        <v>530906</v>
      </c>
      <c r="K1055" t="s">
        <v>10411</v>
      </c>
      <c r="L1055">
        <v>9</v>
      </c>
      <c r="M1055">
        <v>8</v>
      </c>
      <c r="N1055">
        <v>8</v>
      </c>
      <c r="R1055" s="1">
        <v>45922</v>
      </c>
      <c r="S1055">
        <v>9</v>
      </c>
      <c r="T1055" s="317">
        <v>76950</v>
      </c>
      <c r="U1055">
        <v>25.9</v>
      </c>
      <c r="V1055">
        <v>9</v>
      </c>
      <c r="W1055">
        <v>101</v>
      </c>
      <c r="X1055" s="317">
        <v>201570</v>
      </c>
      <c r="Y1055">
        <v>45930</v>
      </c>
    </row>
    <row r="1056" spans="1:27">
      <c r="A1056">
        <v>1055</v>
      </c>
      <c r="B1056" t="s">
        <v>2905</v>
      </c>
      <c r="C1056" t="s">
        <v>2906</v>
      </c>
      <c r="D1056" t="s">
        <v>37</v>
      </c>
      <c r="E1056" t="s">
        <v>140</v>
      </c>
      <c r="F1056" s="1">
        <v>45896</v>
      </c>
      <c r="G1056">
        <v>8</v>
      </c>
      <c r="H1056">
        <v>530456</v>
      </c>
      <c r="I1056" t="s">
        <v>10185</v>
      </c>
      <c r="J1056">
        <v>50028286</v>
      </c>
      <c r="K1056" t="s">
        <v>267</v>
      </c>
      <c r="L1056">
        <v>10</v>
      </c>
      <c r="M1056">
        <v>8</v>
      </c>
      <c r="N1056">
        <v>10</v>
      </c>
      <c r="O1056">
        <v>45986</v>
      </c>
      <c r="R1056" s="1"/>
      <c r="T1056" s="317"/>
      <c r="U1056">
        <v>25.1</v>
      </c>
      <c r="V1056">
        <v>10</v>
      </c>
      <c r="W1056">
        <v>40</v>
      </c>
      <c r="X1056" s="317">
        <v>117331</v>
      </c>
    </row>
    <row r="1057" spans="1:27">
      <c r="A1057">
        <v>1056</v>
      </c>
      <c r="B1057" t="s">
        <v>2902</v>
      </c>
      <c r="C1057" t="s">
        <v>11385</v>
      </c>
      <c r="D1057" t="s">
        <v>37</v>
      </c>
      <c r="E1057" t="s">
        <v>40</v>
      </c>
      <c r="F1057" s="1">
        <v>45896</v>
      </c>
      <c r="G1057">
        <v>8</v>
      </c>
      <c r="H1057">
        <v>530457</v>
      </c>
      <c r="I1057" t="s">
        <v>10185</v>
      </c>
      <c r="J1057">
        <v>50028438</v>
      </c>
      <c r="K1057" t="s">
        <v>10340</v>
      </c>
      <c r="L1057">
        <v>10</v>
      </c>
      <c r="M1057">
        <v>8</v>
      </c>
      <c r="N1057">
        <v>10</v>
      </c>
      <c r="O1057">
        <v>45964</v>
      </c>
      <c r="R1057" s="1"/>
      <c r="T1057" s="317"/>
      <c r="U1057">
        <v>25.1</v>
      </c>
      <c r="V1057">
        <v>10</v>
      </c>
      <c r="W1057">
        <v>40</v>
      </c>
      <c r="X1057" s="317">
        <v>90175</v>
      </c>
    </row>
    <row r="1058" spans="1:27">
      <c r="A1058">
        <v>1057</v>
      </c>
      <c r="B1058" t="s">
        <v>2962</v>
      </c>
      <c r="C1058" t="s">
        <v>2963</v>
      </c>
      <c r="D1058" t="s">
        <v>37</v>
      </c>
      <c r="E1058" t="s">
        <v>40</v>
      </c>
      <c r="F1058" s="1">
        <v>45896</v>
      </c>
      <c r="G1058">
        <v>8</v>
      </c>
      <c r="H1058">
        <v>530458</v>
      </c>
      <c r="I1058" t="s">
        <v>10185</v>
      </c>
      <c r="J1058">
        <v>50028446</v>
      </c>
      <c r="K1058" t="s">
        <v>10340</v>
      </c>
      <c r="L1058">
        <v>10</v>
      </c>
      <c r="M1058">
        <v>8</v>
      </c>
      <c r="N1058">
        <v>9</v>
      </c>
      <c r="O1058">
        <v>45950</v>
      </c>
      <c r="R1058" s="1"/>
      <c r="T1058" s="317"/>
      <c r="U1058">
        <v>25.1</v>
      </c>
      <c r="V1058">
        <v>10</v>
      </c>
      <c r="W1058">
        <v>40</v>
      </c>
      <c r="X1058" s="317">
        <v>80201</v>
      </c>
    </row>
    <row r="1059" spans="1:27">
      <c r="A1059">
        <v>1058</v>
      </c>
      <c r="B1059" t="s">
        <v>2981</v>
      </c>
      <c r="C1059" t="s">
        <v>2982</v>
      </c>
      <c r="D1059" t="s">
        <v>37</v>
      </c>
      <c r="E1059" t="s">
        <v>92</v>
      </c>
      <c r="F1059" s="1"/>
      <c r="G1059" t="s">
        <v>43</v>
      </c>
      <c r="H1059">
        <v>530459</v>
      </c>
      <c r="I1059" t="s">
        <v>10185</v>
      </c>
      <c r="L1059" t="s">
        <v>43</v>
      </c>
      <c r="M1059" t="s">
        <v>43</v>
      </c>
      <c r="N1059" t="s">
        <v>43</v>
      </c>
      <c r="R1059" s="1"/>
      <c r="T1059" s="317"/>
      <c r="X1059" s="317"/>
      <c r="Z1059">
        <v>45960</v>
      </c>
      <c r="AA1059">
        <v>45966</v>
      </c>
    </row>
    <row r="1060" spans="1:27">
      <c r="A1060">
        <v>1059</v>
      </c>
      <c r="B1060" t="s">
        <v>2987</v>
      </c>
      <c r="C1060" t="s">
        <v>2988</v>
      </c>
      <c r="D1060" t="s">
        <v>37</v>
      </c>
      <c r="E1060" t="s">
        <v>87</v>
      </c>
      <c r="F1060" s="1">
        <v>45897</v>
      </c>
      <c r="G1060">
        <v>8</v>
      </c>
      <c r="H1060">
        <v>530460</v>
      </c>
      <c r="I1060" t="s">
        <v>10185</v>
      </c>
      <c r="J1060">
        <v>50028767</v>
      </c>
      <c r="K1060" t="s">
        <v>10411</v>
      </c>
      <c r="L1060">
        <v>10</v>
      </c>
      <c r="M1060">
        <v>8</v>
      </c>
      <c r="N1060">
        <v>10</v>
      </c>
      <c r="O1060">
        <v>45950</v>
      </c>
      <c r="R1060" s="1">
        <v>45950</v>
      </c>
      <c r="S1060">
        <v>10</v>
      </c>
      <c r="T1060" s="317">
        <v>78110</v>
      </c>
      <c r="U1060">
        <v>25.1</v>
      </c>
      <c r="V1060">
        <v>10</v>
      </c>
      <c r="W1060">
        <v>40</v>
      </c>
      <c r="X1060" s="317">
        <v>173117</v>
      </c>
    </row>
    <row r="1061" spans="1:27">
      <c r="A1061">
        <v>1060</v>
      </c>
      <c r="B1061" t="s">
        <v>2995</v>
      </c>
      <c r="C1061" t="s">
        <v>11386</v>
      </c>
      <c r="D1061" t="s">
        <v>37</v>
      </c>
      <c r="E1061" t="s">
        <v>87</v>
      </c>
      <c r="F1061" s="1"/>
      <c r="G1061" t="s">
        <v>43</v>
      </c>
      <c r="H1061">
        <v>530461</v>
      </c>
      <c r="I1061" t="s">
        <v>10185</v>
      </c>
      <c r="L1061" t="s">
        <v>43</v>
      </c>
      <c r="M1061" t="s">
        <v>43</v>
      </c>
      <c r="N1061" t="s">
        <v>43</v>
      </c>
      <c r="R1061" s="1"/>
      <c r="T1061" s="317"/>
      <c r="X1061" s="317"/>
    </row>
    <row r="1062" spans="1:27">
      <c r="A1062">
        <v>1061</v>
      </c>
      <c r="B1062" t="s">
        <v>11387</v>
      </c>
      <c r="C1062" t="s">
        <v>11388</v>
      </c>
      <c r="D1062" t="s">
        <v>37</v>
      </c>
      <c r="E1062" t="s">
        <v>92</v>
      </c>
      <c r="F1062" s="1">
        <v>45897</v>
      </c>
      <c r="G1062">
        <v>8</v>
      </c>
      <c r="H1062">
        <v>530462</v>
      </c>
      <c r="I1062" t="s">
        <v>10185</v>
      </c>
      <c r="J1062">
        <v>530906</v>
      </c>
      <c r="K1062" t="s">
        <v>10340</v>
      </c>
      <c r="L1062">
        <v>9</v>
      </c>
      <c r="M1062">
        <v>8</v>
      </c>
      <c r="N1062">
        <v>9</v>
      </c>
      <c r="P1062">
        <v>45916</v>
      </c>
      <c r="Q1062" t="s">
        <v>10832</v>
      </c>
      <c r="R1062" s="1">
        <v>45925</v>
      </c>
      <c r="S1062">
        <v>9</v>
      </c>
      <c r="T1062" s="317">
        <v>63570</v>
      </c>
      <c r="U1062">
        <v>25.9</v>
      </c>
      <c r="V1062">
        <v>9</v>
      </c>
      <c r="W1062">
        <v>101</v>
      </c>
      <c r="X1062" s="317">
        <v>175421</v>
      </c>
    </row>
    <row r="1063" spans="1:27">
      <c r="A1063">
        <v>1062</v>
      </c>
      <c r="B1063" t="s">
        <v>11389</v>
      </c>
      <c r="C1063" t="s">
        <v>11390</v>
      </c>
      <c r="D1063" t="s">
        <v>37</v>
      </c>
      <c r="E1063" t="s">
        <v>140</v>
      </c>
      <c r="F1063" s="1">
        <v>45897</v>
      </c>
      <c r="G1063">
        <v>8</v>
      </c>
      <c r="H1063">
        <v>530463</v>
      </c>
      <c r="I1063" t="s">
        <v>10185</v>
      </c>
      <c r="J1063">
        <v>530909</v>
      </c>
      <c r="K1063" t="s">
        <v>10340</v>
      </c>
      <c r="L1063">
        <v>9</v>
      </c>
      <c r="M1063">
        <v>8</v>
      </c>
      <c r="N1063">
        <v>9</v>
      </c>
      <c r="Q1063" t="s">
        <v>10832</v>
      </c>
      <c r="R1063" s="1"/>
      <c r="T1063" s="317"/>
      <c r="U1063">
        <v>25.9</v>
      </c>
      <c r="V1063">
        <v>9</v>
      </c>
      <c r="W1063">
        <v>101</v>
      </c>
      <c r="X1063" s="317">
        <v>106590</v>
      </c>
    </row>
    <row r="1064" spans="1:27">
      <c r="A1064">
        <v>1063</v>
      </c>
      <c r="B1064" t="s">
        <v>11391</v>
      </c>
      <c r="C1064" t="s">
        <v>11392</v>
      </c>
      <c r="D1064" t="s">
        <v>37</v>
      </c>
      <c r="E1064" t="s">
        <v>108</v>
      </c>
      <c r="F1064" s="1">
        <v>45897</v>
      </c>
      <c r="G1064">
        <v>8</v>
      </c>
      <c r="H1064">
        <v>530464</v>
      </c>
      <c r="I1064" t="s">
        <v>10185</v>
      </c>
      <c r="J1064">
        <v>530909</v>
      </c>
      <c r="K1064" t="s">
        <v>10411</v>
      </c>
      <c r="L1064">
        <v>9</v>
      </c>
      <c r="M1064">
        <v>8</v>
      </c>
      <c r="N1064">
        <v>9</v>
      </c>
      <c r="Q1064" t="s">
        <v>10832</v>
      </c>
      <c r="R1064" s="1">
        <v>45922</v>
      </c>
      <c r="S1064">
        <v>9</v>
      </c>
      <c r="T1064" s="317">
        <v>44290</v>
      </c>
      <c r="U1064">
        <v>25.9</v>
      </c>
      <c r="V1064">
        <v>9</v>
      </c>
      <c r="W1064">
        <v>101</v>
      </c>
      <c r="X1064" s="317">
        <v>115980</v>
      </c>
    </row>
    <row r="1065" spans="1:27">
      <c r="A1065">
        <v>1064</v>
      </c>
      <c r="B1065" t="s">
        <v>2990</v>
      </c>
      <c r="C1065" t="s">
        <v>1513</v>
      </c>
      <c r="D1065" t="s">
        <v>37</v>
      </c>
      <c r="E1065" t="s">
        <v>108</v>
      </c>
      <c r="F1065" s="1">
        <v>45898</v>
      </c>
      <c r="G1065">
        <v>8</v>
      </c>
      <c r="H1065">
        <v>530465</v>
      </c>
      <c r="I1065" t="s">
        <v>10185</v>
      </c>
      <c r="J1065">
        <v>50028852</v>
      </c>
      <c r="K1065" t="s">
        <v>6518</v>
      </c>
      <c r="L1065">
        <v>11</v>
      </c>
      <c r="M1065">
        <v>8</v>
      </c>
      <c r="N1065">
        <v>11</v>
      </c>
      <c r="O1065">
        <v>45992</v>
      </c>
      <c r="P1065">
        <v>45982</v>
      </c>
      <c r="R1065" s="1">
        <v>45991</v>
      </c>
      <c r="S1065">
        <v>11</v>
      </c>
      <c r="T1065" s="317">
        <v>94085</v>
      </c>
      <c r="U1065">
        <v>25.11</v>
      </c>
      <c r="V1065">
        <v>11</v>
      </c>
      <c r="W1065">
        <v>40</v>
      </c>
      <c r="X1065" s="317">
        <v>184950</v>
      </c>
      <c r="Z1065">
        <v>46070</v>
      </c>
      <c r="AA1065">
        <v>46077</v>
      </c>
    </row>
    <row r="1066" spans="1:27">
      <c r="A1066">
        <v>1065</v>
      </c>
      <c r="B1066" t="s">
        <v>11393</v>
      </c>
      <c r="C1066" t="s">
        <v>11394</v>
      </c>
      <c r="D1066" t="s">
        <v>37</v>
      </c>
      <c r="E1066" t="s">
        <v>60</v>
      </c>
      <c r="F1066" s="1">
        <v>45898</v>
      </c>
      <c r="G1066">
        <v>8</v>
      </c>
      <c r="H1066">
        <v>530466</v>
      </c>
      <c r="I1066" t="s">
        <v>10185</v>
      </c>
      <c r="J1066">
        <v>530906</v>
      </c>
      <c r="K1066" t="s">
        <v>10411</v>
      </c>
      <c r="L1066">
        <v>9</v>
      </c>
      <c r="M1066">
        <v>8</v>
      </c>
      <c r="N1066">
        <v>9</v>
      </c>
      <c r="P1066">
        <v>45905</v>
      </c>
      <c r="Q1066" t="s">
        <v>10832</v>
      </c>
      <c r="R1066" s="1">
        <v>45922</v>
      </c>
      <c r="S1066">
        <v>9</v>
      </c>
      <c r="T1066" s="317">
        <v>0</v>
      </c>
      <c r="U1066">
        <v>25.9</v>
      </c>
      <c r="V1066">
        <v>9</v>
      </c>
      <c r="W1066">
        <v>101</v>
      </c>
      <c r="X1066" s="317">
        <v>167791</v>
      </c>
    </row>
    <row r="1067" spans="1:27">
      <c r="A1067">
        <v>1066</v>
      </c>
      <c r="B1067" t="s">
        <v>3001</v>
      </c>
      <c r="C1067" t="s">
        <v>5479</v>
      </c>
      <c r="D1067" t="s">
        <v>37</v>
      </c>
      <c r="E1067" t="s">
        <v>40</v>
      </c>
      <c r="F1067" s="1">
        <v>45901</v>
      </c>
      <c r="G1067">
        <v>9</v>
      </c>
      <c r="H1067">
        <v>530467</v>
      </c>
      <c r="I1067" t="s">
        <v>10185</v>
      </c>
      <c r="J1067">
        <v>50029027</v>
      </c>
      <c r="K1067" t="s">
        <v>6518</v>
      </c>
      <c r="L1067">
        <v>10</v>
      </c>
      <c r="M1067">
        <v>9</v>
      </c>
      <c r="N1067">
        <v>10</v>
      </c>
      <c r="O1067">
        <v>45957</v>
      </c>
      <c r="R1067" s="1"/>
      <c r="T1067" s="317"/>
      <c r="U1067">
        <v>25.1</v>
      </c>
      <c r="V1067">
        <v>10</v>
      </c>
      <c r="W1067">
        <v>40</v>
      </c>
      <c r="X1067" s="317">
        <v>119362</v>
      </c>
    </row>
    <row r="1068" spans="1:27">
      <c r="A1068">
        <v>1067</v>
      </c>
      <c r="B1068" t="s">
        <v>2992</v>
      </c>
      <c r="C1068" t="s">
        <v>2993</v>
      </c>
      <c r="D1068" t="s">
        <v>37</v>
      </c>
      <c r="E1068" t="s">
        <v>146</v>
      </c>
      <c r="F1068" s="1">
        <v>45901</v>
      </c>
      <c r="G1068">
        <v>9</v>
      </c>
      <c r="H1068">
        <v>530468</v>
      </c>
      <c r="I1068" t="s">
        <v>10185</v>
      </c>
      <c r="J1068">
        <v>50029098</v>
      </c>
      <c r="K1068" t="s">
        <v>267</v>
      </c>
      <c r="L1068">
        <v>10</v>
      </c>
      <c r="M1068">
        <v>9</v>
      </c>
      <c r="N1068">
        <v>10</v>
      </c>
      <c r="O1068">
        <v>45978</v>
      </c>
      <c r="R1068" s="1"/>
      <c r="T1068" s="317"/>
      <c r="U1068">
        <v>25.1</v>
      </c>
      <c r="V1068">
        <v>10</v>
      </c>
      <c r="W1068">
        <v>40</v>
      </c>
      <c r="X1068" s="317">
        <v>190198</v>
      </c>
    </row>
    <row r="1069" spans="1:27">
      <c r="A1069">
        <v>1068</v>
      </c>
      <c r="B1069" t="s">
        <v>3006</v>
      </c>
      <c r="C1069" t="s">
        <v>11395</v>
      </c>
      <c r="D1069" t="s">
        <v>37</v>
      </c>
      <c r="E1069" t="s">
        <v>92</v>
      </c>
      <c r="F1069" s="1">
        <v>45901</v>
      </c>
      <c r="G1069">
        <v>9</v>
      </c>
      <c r="H1069">
        <v>530469</v>
      </c>
      <c r="I1069" t="s">
        <v>10185</v>
      </c>
      <c r="J1069">
        <v>50029121</v>
      </c>
      <c r="K1069" t="s">
        <v>267</v>
      </c>
      <c r="L1069">
        <v>9</v>
      </c>
      <c r="M1069">
        <v>9</v>
      </c>
      <c r="N1069">
        <v>9</v>
      </c>
      <c r="O1069">
        <v>45965</v>
      </c>
      <c r="R1069" s="1">
        <v>45922</v>
      </c>
      <c r="S1069">
        <v>9</v>
      </c>
      <c r="T1069" s="317">
        <v>46710</v>
      </c>
      <c r="U1069">
        <v>25.9</v>
      </c>
      <c r="V1069">
        <v>9</v>
      </c>
      <c r="W1069">
        <v>40</v>
      </c>
      <c r="X1069" s="317">
        <v>103474</v>
      </c>
    </row>
    <row r="1070" spans="1:27">
      <c r="A1070">
        <v>1069</v>
      </c>
      <c r="B1070" t="s">
        <v>3032</v>
      </c>
      <c r="C1070" t="s">
        <v>3033</v>
      </c>
      <c r="D1070" t="s">
        <v>37</v>
      </c>
      <c r="E1070" t="s">
        <v>108</v>
      </c>
      <c r="F1070" s="1"/>
      <c r="G1070" t="s">
        <v>43</v>
      </c>
      <c r="H1070">
        <v>530470</v>
      </c>
      <c r="I1070" t="s">
        <v>10185</v>
      </c>
      <c r="L1070" t="s">
        <v>43</v>
      </c>
      <c r="M1070" t="s">
        <v>43</v>
      </c>
      <c r="N1070" t="s">
        <v>43</v>
      </c>
      <c r="R1070" s="1"/>
      <c r="T1070" s="317"/>
      <c r="X1070" s="317"/>
    </row>
    <row r="1071" spans="1:27">
      <c r="A1071">
        <v>1070</v>
      </c>
      <c r="B1071" t="s">
        <v>3038</v>
      </c>
      <c r="C1071" t="s">
        <v>11396</v>
      </c>
      <c r="D1071" t="s">
        <v>37</v>
      </c>
      <c r="E1071" t="s">
        <v>108</v>
      </c>
      <c r="F1071" s="1"/>
      <c r="G1071" t="s">
        <v>43</v>
      </c>
      <c r="H1071">
        <v>530471</v>
      </c>
      <c r="I1071" t="s">
        <v>10185</v>
      </c>
      <c r="L1071" t="s">
        <v>43</v>
      </c>
      <c r="M1071" t="s">
        <v>43</v>
      </c>
      <c r="N1071" t="s">
        <v>43</v>
      </c>
      <c r="R1071" s="1"/>
      <c r="T1071" s="317"/>
      <c r="X1071" s="317"/>
      <c r="Y1071">
        <v>45925</v>
      </c>
      <c r="Z1071">
        <v>46000</v>
      </c>
      <c r="AA1071">
        <v>46006</v>
      </c>
    </row>
    <row r="1072" spans="1:27">
      <c r="A1072">
        <v>1071</v>
      </c>
      <c r="B1072" t="s">
        <v>3035</v>
      </c>
      <c r="C1072" t="s">
        <v>3036</v>
      </c>
      <c r="D1072" t="s">
        <v>37</v>
      </c>
      <c r="E1072" t="s">
        <v>108</v>
      </c>
      <c r="F1072" s="1"/>
      <c r="G1072" t="s">
        <v>43</v>
      </c>
      <c r="H1072">
        <v>530472</v>
      </c>
      <c r="I1072" t="s">
        <v>10185</v>
      </c>
      <c r="L1072" t="s">
        <v>43</v>
      </c>
      <c r="M1072" t="s">
        <v>43</v>
      </c>
      <c r="N1072" t="s">
        <v>43</v>
      </c>
      <c r="R1072" s="1"/>
      <c r="T1072" s="317"/>
      <c r="X1072" s="317"/>
    </row>
    <row r="1073" spans="1:24">
      <c r="A1073">
        <v>1072</v>
      </c>
      <c r="B1073" t="s">
        <v>3041</v>
      </c>
      <c r="C1073" t="s">
        <v>10865</v>
      </c>
      <c r="D1073" t="s">
        <v>37</v>
      </c>
      <c r="E1073" t="s">
        <v>108</v>
      </c>
      <c r="F1073" s="1"/>
      <c r="G1073" t="s">
        <v>43</v>
      </c>
      <c r="H1073">
        <v>530473</v>
      </c>
      <c r="I1073" t="s">
        <v>10185</v>
      </c>
      <c r="L1073" t="s">
        <v>43</v>
      </c>
      <c r="M1073" t="s">
        <v>43</v>
      </c>
      <c r="N1073" t="s">
        <v>43</v>
      </c>
      <c r="R1073" s="1"/>
      <c r="T1073" s="317"/>
      <c r="X1073" s="317"/>
    </row>
    <row r="1074" spans="1:24">
      <c r="A1074">
        <v>1073</v>
      </c>
      <c r="B1074" t="s">
        <v>3051</v>
      </c>
      <c r="C1074" t="s">
        <v>11397</v>
      </c>
      <c r="D1074" t="s">
        <v>37</v>
      </c>
      <c r="E1074" t="s">
        <v>140</v>
      </c>
      <c r="F1074" s="1"/>
      <c r="G1074" t="s">
        <v>43</v>
      </c>
      <c r="H1074">
        <v>530474</v>
      </c>
      <c r="I1074" t="s">
        <v>10185</v>
      </c>
      <c r="L1074" t="s">
        <v>43</v>
      </c>
      <c r="M1074" t="s">
        <v>43</v>
      </c>
      <c r="N1074" t="s">
        <v>43</v>
      </c>
      <c r="R1074" s="1"/>
      <c r="T1074" s="317"/>
      <c r="X1074" s="317"/>
    </row>
    <row r="1075" spans="1:24">
      <c r="A1075">
        <v>1074</v>
      </c>
      <c r="B1075" t="s">
        <v>3054</v>
      </c>
      <c r="C1075" t="s">
        <v>3055</v>
      </c>
      <c r="D1075" t="s">
        <v>37</v>
      </c>
      <c r="E1075" t="s">
        <v>140</v>
      </c>
      <c r="F1075" s="1"/>
      <c r="G1075" t="s">
        <v>43</v>
      </c>
      <c r="H1075">
        <v>530475</v>
      </c>
      <c r="I1075" t="s">
        <v>10185</v>
      </c>
      <c r="L1075" t="s">
        <v>43</v>
      </c>
      <c r="M1075" t="s">
        <v>43</v>
      </c>
      <c r="N1075" t="s">
        <v>43</v>
      </c>
      <c r="R1075" s="1"/>
      <c r="T1075" s="317"/>
      <c r="X1075" s="317"/>
    </row>
    <row r="1076" spans="1:24">
      <c r="A1076">
        <v>1075</v>
      </c>
      <c r="B1076" t="s">
        <v>3076</v>
      </c>
      <c r="C1076" t="s">
        <v>3077</v>
      </c>
      <c r="D1076" t="s">
        <v>37</v>
      </c>
      <c r="E1076" t="s">
        <v>87</v>
      </c>
      <c r="F1076" s="1">
        <v>45902</v>
      </c>
      <c r="G1076">
        <v>9</v>
      </c>
      <c r="H1076">
        <v>530476</v>
      </c>
      <c r="I1076" t="s">
        <v>10185</v>
      </c>
      <c r="J1076">
        <v>50029470</v>
      </c>
      <c r="K1076" t="s">
        <v>10340</v>
      </c>
      <c r="L1076">
        <v>11</v>
      </c>
      <c r="M1076">
        <v>9</v>
      </c>
      <c r="N1076">
        <v>11</v>
      </c>
      <c r="O1076">
        <v>45999</v>
      </c>
      <c r="R1076" s="1">
        <v>45991</v>
      </c>
      <c r="S1076">
        <v>11</v>
      </c>
      <c r="T1076" s="317">
        <v>37710</v>
      </c>
      <c r="U1076">
        <v>25.11</v>
      </c>
      <c r="V1076">
        <v>11</v>
      </c>
      <c r="W1076">
        <v>40</v>
      </c>
      <c r="X1076" s="317">
        <v>83525</v>
      </c>
    </row>
    <row r="1077" spans="1:24">
      <c r="A1077">
        <v>1076</v>
      </c>
      <c r="B1077" t="s">
        <v>11398</v>
      </c>
      <c r="C1077" t="s">
        <v>11399</v>
      </c>
      <c r="D1077" t="s">
        <v>37</v>
      </c>
      <c r="E1077" t="s">
        <v>108</v>
      </c>
      <c r="F1077" s="1">
        <v>45902</v>
      </c>
      <c r="G1077">
        <v>9</v>
      </c>
      <c r="H1077">
        <v>530477</v>
      </c>
      <c r="I1077" t="s">
        <v>10185</v>
      </c>
      <c r="J1077">
        <v>530909</v>
      </c>
      <c r="K1077" t="s">
        <v>10411</v>
      </c>
      <c r="L1077">
        <v>9</v>
      </c>
      <c r="M1077">
        <v>9</v>
      </c>
      <c r="N1077">
        <v>9</v>
      </c>
      <c r="Q1077" t="s">
        <v>10832</v>
      </c>
      <c r="R1077" s="1">
        <v>45922</v>
      </c>
      <c r="S1077">
        <v>9</v>
      </c>
      <c r="T1077" s="317">
        <v>0</v>
      </c>
      <c r="U1077">
        <v>25.9</v>
      </c>
      <c r="V1077">
        <v>9</v>
      </c>
      <c r="W1077">
        <v>101</v>
      </c>
      <c r="X1077" s="317">
        <v>118380</v>
      </c>
    </row>
    <row r="1078" spans="1:24">
      <c r="A1078">
        <v>1077</v>
      </c>
      <c r="B1078" t="s">
        <v>11400</v>
      </c>
      <c r="C1078" t="s">
        <v>11401</v>
      </c>
      <c r="D1078" t="s">
        <v>37</v>
      </c>
      <c r="E1078" t="s">
        <v>60</v>
      </c>
      <c r="F1078" s="1">
        <v>45902</v>
      </c>
      <c r="G1078">
        <v>9</v>
      </c>
      <c r="H1078">
        <v>530478</v>
      </c>
      <c r="I1078" t="s">
        <v>10185</v>
      </c>
      <c r="J1078">
        <v>530909</v>
      </c>
      <c r="K1078" t="s">
        <v>10411</v>
      </c>
      <c r="L1078">
        <v>9</v>
      </c>
      <c r="M1078">
        <v>9</v>
      </c>
      <c r="N1078">
        <v>9</v>
      </c>
      <c r="Q1078" t="s">
        <v>10832</v>
      </c>
      <c r="R1078" s="1">
        <v>45922</v>
      </c>
      <c r="S1078">
        <v>9</v>
      </c>
      <c r="T1078" s="317">
        <v>0</v>
      </c>
      <c r="U1078">
        <v>25.9</v>
      </c>
      <c r="V1078">
        <v>9</v>
      </c>
      <c r="W1078">
        <v>101</v>
      </c>
      <c r="X1078" s="317">
        <v>131700</v>
      </c>
    </row>
    <row r="1079" spans="1:24">
      <c r="A1079">
        <v>1078</v>
      </c>
      <c r="B1079" t="s">
        <v>1421</v>
      </c>
      <c r="C1079" t="s">
        <v>1422</v>
      </c>
      <c r="D1079" t="s">
        <v>37</v>
      </c>
      <c r="E1079" t="s">
        <v>1423</v>
      </c>
      <c r="F1079" s="1">
        <v>45903</v>
      </c>
      <c r="G1079">
        <v>9</v>
      </c>
      <c r="H1079">
        <v>530479</v>
      </c>
      <c r="I1079" t="s">
        <v>10185</v>
      </c>
      <c r="J1079">
        <v>530909</v>
      </c>
      <c r="K1079" t="s">
        <v>10340</v>
      </c>
      <c r="L1079">
        <v>9</v>
      </c>
      <c r="M1079">
        <v>9</v>
      </c>
      <c r="N1079">
        <v>9</v>
      </c>
      <c r="Q1079" t="s">
        <v>10832</v>
      </c>
      <c r="R1079" s="1">
        <v>45925</v>
      </c>
      <c r="S1079">
        <v>9</v>
      </c>
      <c r="T1079" s="317">
        <v>42790</v>
      </c>
      <c r="U1079">
        <v>25.9</v>
      </c>
      <c r="V1079">
        <v>9</v>
      </c>
      <c r="W1079">
        <v>101</v>
      </c>
      <c r="X1079" s="317">
        <v>112050</v>
      </c>
    </row>
    <row r="1080" spans="1:24">
      <c r="A1080">
        <v>1079</v>
      </c>
      <c r="B1080" t="s">
        <v>3079</v>
      </c>
      <c r="C1080" t="s">
        <v>3080</v>
      </c>
      <c r="D1080" t="s">
        <v>37</v>
      </c>
      <c r="E1080" t="s">
        <v>40</v>
      </c>
      <c r="F1080" s="1">
        <v>45904</v>
      </c>
      <c r="G1080">
        <v>9</v>
      </c>
      <c r="H1080">
        <v>530480</v>
      </c>
      <c r="I1080" t="s">
        <v>10185</v>
      </c>
      <c r="J1080">
        <v>50029820</v>
      </c>
      <c r="K1080" t="s">
        <v>10340</v>
      </c>
      <c r="L1080">
        <v>10</v>
      </c>
      <c r="M1080">
        <v>9</v>
      </c>
      <c r="N1080">
        <v>10</v>
      </c>
      <c r="O1080">
        <v>45971</v>
      </c>
      <c r="R1080" s="1"/>
      <c r="T1080" s="317"/>
      <c r="U1080">
        <v>25.1</v>
      </c>
      <c r="V1080">
        <v>10</v>
      </c>
      <c r="W1080">
        <v>40</v>
      </c>
      <c r="X1080" s="317">
        <v>85835</v>
      </c>
    </row>
    <row r="1081" spans="1:24">
      <c r="A1081">
        <v>1080</v>
      </c>
      <c r="B1081" t="s">
        <v>3101</v>
      </c>
      <c r="C1081" t="s">
        <v>2471</v>
      </c>
      <c r="D1081" t="s">
        <v>37</v>
      </c>
      <c r="E1081" t="s">
        <v>92</v>
      </c>
      <c r="F1081" s="1">
        <v>45904</v>
      </c>
      <c r="G1081">
        <v>9</v>
      </c>
      <c r="H1081">
        <v>530481</v>
      </c>
      <c r="I1081" t="s">
        <v>10185</v>
      </c>
      <c r="J1081">
        <v>50029757</v>
      </c>
      <c r="K1081" t="s">
        <v>267</v>
      </c>
      <c r="L1081">
        <v>10</v>
      </c>
      <c r="M1081">
        <v>9</v>
      </c>
      <c r="N1081">
        <v>10</v>
      </c>
      <c r="O1081">
        <v>45945</v>
      </c>
      <c r="R1081" s="1"/>
      <c r="T1081" s="317"/>
      <c r="U1081">
        <v>25.1</v>
      </c>
      <c r="V1081">
        <v>10</v>
      </c>
      <c r="W1081">
        <v>40</v>
      </c>
      <c r="X1081" s="317">
        <v>121646</v>
      </c>
    </row>
    <row r="1082" spans="1:24">
      <c r="A1082">
        <v>1081</v>
      </c>
      <c r="B1082" t="s">
        <v>3107</v>
      </c>
      <c r="C1082" t="s">
        <v>137</v>
      </c>
      <c r="D1082" t="s">
        <v>37</v>
      </c>
      <c r="E1082" t="s">
        <v>60</v>
      </c>
      <c r="F1082" s="1">
        <v>45904</v>
      </c>
      <c r="G1082">
        <v>9</v>
      </c>
      <c r="H1082">
        <v>530482</v>
      </c>
      <c r="I1082" t="s">
        <v>10185</v>
      </c>
      <c r="J1082">
        <v>50029728</v>
      </c>
      <c r="K1082" t="s">
        <v>6518</v>
      </c>
      <c r="L1082">
        <v>10</v>
      </c>
      <c r="M1082">
        <v>9</v>
      </c>
      <c r="N1082">
        <v>10</v>
      </c>
      <c r="O1082">
        <v>45960</v>
      </c>
      <c r="R1082" s="1"/>
      <c r="T1082" s="317"/>
      <c r="U1082">
        <v>25.1</v>
      </c>
      <c r="V1082">
        <v>10</v>
      </c>
      <c r="W1082">
        <v>40</v>
      </c>
      <c r="X1082" s="317">
        <v>162864</v>
      </c>
    </row>
    <row r="1083" spans="1:24">
      <c r="A1083">
        <v>1082</v>
      </c>
      <c r="B1083" t="s">
        <v>3104</v>
      </c>
      <c r="C1083" t="s">
        <v>3105</v>
      </c>
      <c r="D1083" t="s">
        <v>37</v>
      </c>
      <c r="E1083" t="s">
        <v>108</v>
      </c>
      <c r="F1083" s="1">
        <v>45904</v>
      </c>
      <c r="G1083">
        <v>9</v>
      </c>
      <c r="H1083">
        <v>530483</v>
      </c>
      <c r="I1083" t="s">
        <v>10185</v>
      </c>
      <c r="J1083">
        <v>50029679</v>
      </c>
      <c r="K1083" t="s">
        <v>6518</v>
      </c>
      <c r="L1083">
        <v>10</v>
      </c>
      <c r="M1083">
        <v>9</v>
      </c>
      <c r="N1083">
        <v>10</v>
      </c>
      <c r="O1083">
        <v>45976</v>
      </c>
      <c r="R1083" s="1"/>
      <c r="T1083" s="317"/>
      <c r="U1083">
        <v>25.1</v>
      </c>
      <c r="V1083">
        <v>10</v>
      </c>
      <c r="W1083">
        <v>40</v>
      </c>
      <c r="X1083" s="317">
        <v>305296</v>
      </c>
    </row>
    <row r="1084" spans="1:24">
      <c r="A1084">
        <v>1083</v>
      </c>
      <c r="B1084" t="s">
        <v>3084</v>
      </c>
      <c r="C1084" t="s">
        <v>3085</v>
      </c>
      <c r="D1084" t="s">
        <v>37</v>
      </c>
      <c r="E1084" t="s">
        <v>92</v>
      </c>
      <c r="F1084" s="1">
        <v>45904</v>
      </c>
      <c r="G1084">
        <v>9</v>
      </c>
      <c r="H1084">
        <v>530484</v>
      </c>
      <c r="I1084" t="s">
        <v>10185</v>
      </c>
      <c r="J1084">
        <v>50029610</v>
      </c>
      <c r="K1084" t="s">
        <v>6518</v>
      </c>
      <c r="L1084">
        <v>12</v>
      </c>
      <c r="M1084">
        <v>9</v>
      </c>
      <c r="N1084" t="s">
        <v>43</v>
      </c>
      <c r="O1084">
        <v>45999</v>
      </c>
      <c r="P1084">
        <v>46001</v>
      </c>
      <c r="R1084" s="1">
        <v>46022</v>
      </c>
      <c r="S1084">
        <v>12</v>
      </c>
      <c r="T1084" s="317">
        <v>150385</v>
      </c>
      <c r="U1084">
        <v>25.12</v>
      </c>
      <c r="V1084">
        <v>12</v>
      </c>
      <c r="W1084">
        <v>40</v>
      </c>
      <c r="X1084" s="317">
        <v>283326</v>
      </c>
    </row>
    <row r="1085" spans="1:24">
      <c r="A1085">
        <v>1084</v>
      </c>
      <c r="B1085" t="s">
        <v>3109</v>
      </c>
      <c r="C1085" t="s">
        <v>3110</v>
      </c>
      <c r="D1085" t="s">
        <v>37</v>
      </c>
      <c r="E1085" t="s">
        <v>123</v>
      </c>
      <c r="F1085" s="1">
        <v>45904</v>
      </c>
      <c r="G1085">
        <v>9</v>
      </c>
      <c r="H1085">
        <v>530485</v>
      </c>
      <c r="I1085" t="s">
        <v>10185</v>
      </c>
      <c r="J1085">
        <v>50029822</v>
      </c>
      <c r="K1085" t="s">
        <v>267</v>
      </c>
      <c r="L1085">
        <v>9</v>
      </c>
      <c r="M1085">
        <v>9</v>
      </c>
      <c r="N1085">
        <v>9</v>
      </c>
      <c r="O1085">
        <v>45961</v>
      </c>
      <c r="P1085">
        <v>45925</v>
      </c>
      <c r="R1085" s="1">
        <v>45922</v>
      </c>
      <c r="S1085">
        <v>9</v>
      </c>
      <c r="T1085" s="317">
        <v>36320</v>
      </c>
      <c r="U1085">
        <v>25.9</v>
      </c>
      <c r="V1085">
        <v>9</v>
      </c>
      <c r="W1085">
        <v>40</v>
      </c>
      <c r="X1085" s="317">
        <v>83896</v>
      </c>
    </row>
    <row r="1086" spans="1:24">
      <c r="A1086">
        <v>1085</v>
      </c>
      <c r="B1086" t="s">
        <v>11402</v>
      </c>
      <c r="C1086" t="s">
        <v>11403</v>
      </c>
      <c r="D1086" t="s">
        <v>37</v>
      </c>
      <c r="E1086" t="s">
        <v>92</v>
      </c>
      <c r="F1086" s="1">
        <v>45904</v>
      </c>
      <c r="G1086">
        <v>9</v>
      </c>
      <c r="H1086">
        <v>530486</v>
      </c>
      <c r="I1086" t="s">
        <v>10185</v>
      </c>
      <c r="J1086">
        <v>530906</v>
      </c>
      <c r="K1086" t="s">
        <v>10411</v>
      </c>
      <c r="L1086">
        <v>9</v>
      </c>
      <c r="M1086">
        <v>9</v>
      </c>
      <c r="N1086">
        <v>9</v>
      </c>
      <c r="P1086">
        <v>45912</v>
      </c>
      <c r="Q1086" t="s">
        <v>10832</v>
      </c>
      <c r="R1086" s="1">
        <v>45922</v>
      </c>
      <c r="S1086">
        <v>9</v>
      </c>
      <c r="T1086" s="317">
        <v>43820</v>
      </c>
      <c r="U1086">
        <v>25.9</v>
      </c>
      <c r="V1086">
        <v>9</v>
      </c>
      <c r="W1086">
        <v>101</v>
      </c>
      <c r="X1086" s="317">
        <v>133160</v>
      </c>
    </row>
    <row r="1087" spans="1:24">
      <c r="A1087">
        <v>1086</v>
      </c>
      <c r="B1087" t="s">
        <v>2544</v>
      </c>
      <c r="C1087" t="s">
        <v>2545</v>
      </c>
      <c r="D1087" t="s">
        <v>37</v>
      </c>
      <c r="E1087" t="s">
        <v>92</v>
      </c>
      <c r="F1087" s="1"/>
      <c r="G1087" t="s">
        <v>43</v>
      </c>
      <c r="H1087">
        <v>530487</v>
      </c>
      <c r="I1087" t="s">
        <v>10185</v>
      </c>
      <c r="L1087" t="s">
        <v>43</v>
      </c>
      <c r="M1087" t="s">
        <v>43</v>
      </c>
      <c r="N1087" t="s">
        <v>43</v>
      </c>
      <c r="R1087" s="1"/>
      <c r="T1087" s="317"/>
      <c r="X1087" s="317"/>
    </row>
    <row r="1088" spans="1:24">
      <c r="A1088">
        <v>1087</v>
      </c>
      <c r="B1088" t="s">
        <v>3121</v>
      </c>
      <c r="C1088" t="s">
        <v>11404</v>
      </c>
      <c r="D1088" t="s">
        <v>37</v>
      </c>
      <c r="E1088" t="s">
        <v>92</v>
      </c>
      <c r="F1088" s="1">
        <v>45904</v>
      </c>
      <c r="G1088">
        <v>9</v>
      </c>
      <c r="H1088">
        <v>530488</v>
      </c>
      <c r="I1088" t="s">
        <v>10185</v>
      </c>
      <c r="J1088">
        <v>50029991</v>
      </c>
      <c r="K1088" t="s">
        <v>6518</v>
      </c>
      <c r="L1088">
        <v>10</v>
      </c>
      <c r="M1088">
        <v>9</v>
      </c>
      <c r="N1088">
        <v>10</v>
      </c>
      <c r="O1088">
        <v>45971</v>
      </c>
      <c r="P1088">
        <v>45947</v>
      </c>
      <c r="R1088" s="1"/>
      <c r="T1088" s="317"/>
      <c r="U1088">
        <v>25.1</v>
      </c>
      <c r="V1088">
        <v>10</v>
      </c>
      <c r="W1088">
        <v>40</v>
      </c>
      <c r="X1088" s="317">
        <v>208264</v>
      </c>
    </row>
    <row r="1089" spans="1:27">
      <c r="A1089">
        <v>1088</v>
      </c>
      <c r="B1089" t="s">
        <v>3142</v>
      </c>
      <c r="C1089" t="s">
        <v>11405</v>
      </c>
      <c r="D1089" t="s">
        <v>37</v>
      </c>
      <c r="E1089" t="s">
        <v>72</v>
      </c>
      <c r="F1089" s="1"/>
      <c r="G1089" t="s">
        <v>43</v>
      </c>
      <c r="H1089">
        <v>530489</v>
      </c>
      <c r="I1089" t="s">
        <v>10185</v>
      </c>
      <c r="L1089" t="s">
        <v>43</v>
      </c>
      <c r="M1089" t="s">
        <v>43</v>
      </c>
      <c r="N1089" t="s">
        <v>43</v>
      </c>
      <c r="R1089" s="1"/>
      <c r="T1089" s="317"/>
      <c r="X1089" s="317"/>
    </row>
    <row r="1090" spans="1:27">
      <c r="A1090">
        <v>1089</v>
      </c>
      <c r="B1090" t="s">
        <v>3145</v>
      </c>
      <c r="C1090" t="s">
        <v>3146</v>
      </c>
      <c r="D1090" t="s">
        <v>37</v>
      </c>
      <c r="E1090" t="s">
        <v>87</v>
      </c>
      <c r="F1090" s="1"/>
      <c r="G1090" t="s">
        <v>43</v>
      </c>
      <c r="H1090">
        <v>530490</v>
      </c>
      <c r="I1090" t="s">
        <v>10185</v>
      </c>
      <c r="L1090" t="s">
        <v>43</v>
      </c>
      <c r="M1090" t="s">
        <v>43</v>
      </c>
      <c r="N1090" t="s">
        <v>43</v>
      </c>
      <c r="R1090" s="1"/>
      <c r="T1090" s="317"/>
      <c r="X1090" s="317"/>
    </row>
    <row r="1091" spans="1:27">
      <c r="A1091">
        <v>1090</v>
      </c>
      <c r="B1091" t="s">
        <v>3148</v>
      </c>
      <c r="C1091" t="s">
        <v>3149</v>
      </c>
      <c r="D1091" t="s">
        <v>37</v>
      </c>
      <c r="E1091" t="s">
        <v>87</v>
      </c>
      <c r="F1091" s="1"/>
      <c r="G1091" t="s">
        <v>43</v>
      </c>
      <c r="H1091">
        <v>530491</v>
      </c>
      <c r="I1091" t="s">
        <v>10185</v>
      </c>
      <c r="L1091" t="s">
        <v>43</v>
      </c>
      <c r="M1091" t="s">
        <v>43</v>
      </c>
      <c r="N1091" t="s">
        <v>43</v>
      </c>
      <c r="R1091" s="1"/>
      <c r="T1091" s="317"/>
      <c r="X1091" s="317"/>
    </row>
    <row r="1092" spans="1:27">
      <c r="A1092">
        <v>1091</v>
      </c>
      <c r="B1092" t="s">
        <v>3151</v>
      </c>
      <c r="C1092" t="s">
        <v>3152</v>
      </c>
      <c r="D1092" t="s">
        <v>37</v>
      </c>
      <c r="E1092" t="s">
        <v>87</v>
      </c>
      <c r="F1092" s="1"/>
      <c r="G1092" t="s">
        <v>43</v>
      </c>
      <c r="H1092">
        <v>530492</v>
      </c>
      <c r="I1092" t="s">
        <v>10185</v>
      </c>
      <c r="L1092" t="s">
        <v>43</v>
      </c>
      <c r="M1092" t="s">
        <v>43</v>
      </c>
      <c r="N1092" t="s">
        <v>43</v>
      </c>
      <c r="R1092" s="1"/>
      <c r="T1092" s="317"/>
      <c r="X1092" s="317"/>
    </row>
    <row r="1093" spans="1:27">
      <c r="A1093">
        <v>1092</v>
      </c>
      <c r="B1093" t="s">
        <v>3154</v>
      </c>
      <c r="C1093" t="s">
        <v>3155</v>
      </c>
      <c r="D1093" t="s">
        <v>37</v>
      </c>
      <c r="E1093" t="s">
        <v>87</v>
      </c>
      <c r="F1093" s="1"/>
      <c r="G1093" t="s">
        <v>43</v>
      </c>
      <c r="H1093">
        <v>530493</v>
      </c>
      <c r="I1093" t="s">
        <v>10185</v>
      </c>
      <c r="L1093" t="s">
        <v>43</v>
      </c>
      <c r="M1093" t="s">
        <v>43</v>
      </c>
      <c r="N1093" t="s">
        <v>43</v>
      </c>
      <c r="R1093" s="1"/>
      <c r="T1093" s="317"/>
      <c r="X1093" s="317"/>
    </row>
    <row r="1094" spans="1:27">
      <c r="A1094">
        <v>1093</v>
      </c>
      <c r="B1094" t="s">
        <v>3168</v>
      </c>
      <c r="C1094" t="s">
        <v>3169</v>
      </c>
      <c r="D1094" t="s">
        <v>37</v>
      </c>
      <c r="E1094" t="s">
        <v>92</v>
      </c>
      <c r="F1094" s="1"/>
      <c r="G1094" t="s">
        <v>43</v>
      </c>
      <c r="H1094">
        <v>530494</v>
      </c>
      <c r="I1094" t="s">
        <v>10185</v>
      </c>
      <c r="L1094" t="s">
        <v>43</v>
      </c>
      <c r="M1094" t="s">
        <v>43</v>
      </c>
      <c r="N1094" t="s">
        <v>43</v>
      </c>
      <c r="R1094" s="1"/>
      <c r="T1094" s="317"/>
      <c r="X1094" s="317"/>
      <c r="Z1094">
        <v>46017</v>
      </c>
      <c r="AA1094">
        <v>46028</v>
      </c>
    </row>
    <row r="1095" spans="1:27">
      <c r="A1095">
        <v>1094</v>
      </c>
      <c r="B1095" t="s">
        <v>11406</v>
      </c>
      <c r="C1095" t="s">
        <v>11407</v>
      </c>
      <c r="D1095" t="s">
        <v>37</v>
      </c>
      <c r="E1095" t="s">
        <v>108</v>
      </c>
      <c r="F1095" s="1"/>
      <c r="G1095" t="s">
        <v>43</v>
      </c>
      <c r="H1095">
        <v>530495</v>
      </c>
      <c r="I1095" t="s">
        <v>10185</v>
      </c>
      <c r="L1095" t="s">
        <v>43</v>
      </c>
      <c r="M1095" t="s">
        <v>43</v>
      </c>
      <c r="N1095" t="s">
        <v>43</v>
      </c>
      <c r="R1095" s="1"/>
      <c r="T1095" s="317"/>
      <c r="X1095" s="317"/>
      <c r="Y1095">
        <v>45912</v>
      </c>
    </row>
    <row r="1096" spans="1:27">
      <c r="A1096">
        <v>1095</v>
      </c>
      <c r="B1096" t="s">
        <v>11408</v>
      </c>
      <c r="C1096" t="s">
        <v>11409</v>
      </c>
      <c r="D1096" t="s">
        <v>37</v>
      </c>
      <c r="E1096" t="s">
        <v>146</v>
      </c>
      <c r="F1096" s="1"/>
      <c r="G1096" t="s">
        <v>43</v>
      </c>
      <c r="H1096">
        <v>530496</v>
      </c>
      <c r="I1096" t="s">
        <v>10185</v>
      </c>
      <c r="L1096" t="s">
        <v>43</v>
      </c>
      <c r="M1096" t="s">
        <v>43</v>
      </c>
      <c r="N1096" t="s">
        <v>43</v>
      </c>
      <c r="R1096" s="1"/>
      <c r="T1096" s="317"/>
      <c r="X1096" s="317"/>
      <c r="Z1096">
        <v>45954</v>
      </c>
      <c r="AA1096">
        <v>45958</v>
      </c>
    </row>
    <row r="1097" spans="1:27">
      <c r="A1097">
        <v>1096</v>
      </c>
      <c r="B1097" t="s">
        <v>3115</v>
      </c>
      <c r="C1097" t="s">
        <v>3116</v>
      </c>
      <c r="D1097" t="s">
        <v>37</v>
      </c>
      <c r="E1097" t="s">
        <v>40</v>
      </c>
      <c r="F1097" s="1"/>
      <c r="G1097" t="s">
        <v>43</v>
      </c>
      <c r="H1097">
        <v>530497</v>
      </c>
      <c r="I1097" t="s">
        <v>10185</v>
      </c>
      <c r="L1097" t="s">
        <v>43</v>
      </c>
      <c r="M1097" t="s">
        <v>43</v>
      </c>
      <c r="N1097" t="s">
        <v>43</v>
      </c>
      <c r="R1097" s="1"/>
      <c r="T1097" s="317"/>
      <c r="X1097" s="317"/>
    </row>
    <row r="1098" spans="1:27">
      <c r="A1098">
        <v>1097</v>
      </c>
      <c r="B1098" t="s">
        <v>11410</v>
      </c>
      <c r="C1098" t="s">
        <v>11411</v>
      </c>
      <c r="D1098" t="s">
        <v>37</v>
      </c>
      <c r="E1098" t="s">
        <v>1423</v>
      </c>
      <c r="F1098" s="1">
        <v>45908</v>
      </c>
      <c r="G1098">
        <v>9</v>
      </c>
      <c r="H1098">
        <v>530498</v>
      </c>
      <c r="I1098" t="s">
        <v>10185</v>
      </c>
      <c r="J1098">
        <v>530909</v>
      </c>
      <c r="K1098" t="s">
        <v>10411</v>
      </c>
      <c r="L1098">
        <v>9</v>
      </c>
      <c r="M1098">
        <v>9</v>
      </c>
      <c r="N1098">
        <v>9</v>
      </c>
      <c r="R1098" s="1">
        <v>45922</v>
      </c>
      <c r="S1098">
        <v>9</v>
      </c>
      <c r="T1098" s="317">
        <v>48910</v>
      </c>
      <c r="U1098">
        <v>25.9</v>
      </c>
      <c r="V1098">
        <v>9</v>
      </c>
      <c r="W1098">
        <v>101</v>
      </c>
      <c r="X1098" s="317">
        <v>128100</v>
      </c>
      <c r="Y1098">
        <v>46086</v>
      </c>
    </row>
    <row r="1099" spans="1:27">
      <c r="A1099">
        <v>1098</v>
      </c>
      <c r="B1099" t="s">
        <v>11412</v>
      </c>
      <c r="C1099" t="s">
        <v>11413</v>
      </c>
      <c r="D1099" t="s">
        <v>37</v>
      </c>
      <c r="E1099" t="s">
        <v>108</v>
      </c>
      <c r="F1099" s="1">
        <v>45908</v>
      </c>
      <c r="G1099">
        <v>9</v>
      </c>
      <c r="H1099">
        <v>530499</v>
      </c>
      <c r="I1099" t="s">
        <v>10185</v>
      </c>
      <c r="J1099">
        <v>530909</v>
      </c>
      <c r="K1099" t="s">
        <v>10411</v>
      </c>
      <c r="L1099">
        <v>9</v>
      </c>
      <c r="M1099">
        <v>9</v>
      </c>
      <c r="N1099">
        <v>9</v>
      </c>
      <c r="R1099" s="1">
        <v>45922</v>
      </c>
      <c r="S1099">
        <v>9</v>
      </c>
      <c r="T1099" s="317">
        <v>36210</v>
      </c>
      <c r="U1099">
        <v>25.9</v>
      </c>
      <c r="V1099">
        <v>9</v>
      </c>
      <c r="W1099">
        <v>101</v>
      </c>
      <c r="X1099" s="317">
        <v>94800</v>
      </c>
    </row>
    <row r="1100" spans="1:27">
      <c r="A1100">
        <v>1099</v>
      </c>
      <c r="B1100" t="s">
        <v>3160</v>
      </c>
      <c r="C1100" t="s">
        <v>3161</v>
      </c>
      <c r="D1100" t="s">
        <v>37</v>
      </c>
      <c r="E1100" t="s">
        <v>40</v>
      </c>
      <c r="F1100" s="1">
        <v>45908</v>
      </c>
      <c r="G1100">
        <v>9</v>
      </c>
      <c r="H1100">
        <v>530500</v>
      </c>
      <c r="I1100" t="s">
        <v>10185</v>
      </c>
      <c r="J1100">
        <v>50030434</v>
      </c>
      <c r="K1100" t="s">
        <v>267</v>
      </c>
      <c r="L1100">
        <v>9</v>
      </c>
      <c r="M1100">
        <v>9</v>
      </c>
      <c r="N1100">
        <v>9</v>
      </c>
      <c r="O1100">
        <v>45971</v>
      </c>
      <c r="R1100" s="1">
        <v>45922</v>
      </c>
      <c r="S1100">
        <v>9</v>
      </c>
      <c r="T1100" s="317">
        <v>44870</v>
      </c>
      <c r="U1100">
        <v>25.9</v>
      </c>
      <c r="V1100">
        <v>9</v>
      </c>
      <c r="W1100">
        <v>40</v>
      </c>
      <c r="X1100" s="317">
        <v>99413</v>
      </c>
    </row>
    <row r="1101" spans="1:27">
      <c r="A1101">
        <v>1100</v>
      </c>
      <c r="B1101" t="s">
        <v>11414</v>
      </c>
      <c r="C1101" t="s">
        <v>11415</v>
      </c>
      <c r="D1101" t="s">
        <v>37</v>
      </c>
      <c r="E1101" t="s">
        <v>60</v>
      </c>
      <c r="F1101" s="1">
        <v>45908</v>
      </c>
      <c r="G1101">
        <v>9</v>
      </c>
      <c r="H1101">
        <v>530501</v>
      </c>
      <c r="I1101" t="s">
        <v>10185</v>
      </c>
      <c r="J1101">
        <v>530909</v>
      </c>
      <c r="K1101" t="s">
        <v>10411</v>
      </c>
      <c r="L1101">
        <v>9</v>
      </c>
      <c r="M1101">
        <v>9</v>
      </c>
      <c r="N1101">
        <v>9</v>
      </c>
      <c r="P1101">
        <v>45917</v>
      </c>
      <c r="Q1101" t="s">
        <v>10832</v>
      </c>
      <c r="R1101" s="1">
        <v>45922</v>
      </c>
      <c r="S1101">
        <v>9</v>
      </c>
      <c r="T1101" s="317">
        <v>75890</v>
      </c>
      <c r="U1101">
        <v>25.9</v>
      </c>
      <c r="V1101">
        <v>9</v>
      </c>
      <c r="W1101">
        <v>101</v>
      </c>
      <c r="X1101" s="317">
        <v>201529</v>
      </c>
      <c r="Z1101">
        <v>46083</v>
      </c>
    </row>
    <row r="1102" spans="1:27">
      <c r="A1102">
        <v>1101</v>
      </c>
      <c r="B1102" t="s">
        <v>11416</v>
      </c>
      <c r="C1102" t="s">
        <v>11417</v>
      </c>
      <c r="D1102" t="s">
        <v>37</v>
      </c>
      <c r="E1102" t="s">
        <v>636</v>
      </c>
      <c r="F1102" s="1">
        <v>45909</v>
      </c>
      <c r="G1102">
        <v>9</v>
      </c>
      <c r="H1102">
        <v>530502</v>
      </c>
      <c r="I1102" t="s">
        <v>10185</v>
      </c>
      <c r="J1102">
        <v>530909</v>
      </c>
      <c r="K1102" t="s">
        <v>10411</v>
      </c>
      <c r="L1102">
        <v>9</v>
      </c>
      <c r="M1102">
        <v>9</v>
      </c>
      <c r="N1102">
        <v>9</v>
      </c>
      <c r="Q1102" t="s">
        <v>10832</v>
      </c>
      <c r="R1102" s="1">
        <v>45922</v>
      </c>
      <c r="S1102">
        <v>9</v>
      </c>
      <c r="T1102" s="317">
        <v>40710</v>
      </c>
      <c r="U1102">
        <v>25.9</v>
      </c>
      <c r="V1102">
        <v>9</v>
      </c>
      <c r="W1102">
        <v>101</v>
      </c>
      <c r="X1102" s="317">
        <v>106590</v>
      </c>
    </row>
    <row r="1103" spans="1:27">
      <c r="A1103">
        <v>1102</v>
      </c>
      <c r="B1103" t="s">
        <v>11418</v>
      </c>
      <c r="C1103" t="s">
        <v>11419</v>
      </c>
      <c r="D1103" t="s">
        <v>37</v>
      </c>
      <c r="E1103" t="s">
        <v>60</v>
      </c>
      <c r="F1103" s="1">
        <v>45909</v>
      </c>
      <c r="G1103">
        <v>9</v>
      </c>
      <c r="H1103">
        <v>530503</v>
      </c>
      <c r="I1103" t="s">
        <v>10185</v>
      </c>
      <c r="J1103">
        <v>530909</v>
      </c>
      <c r="K1103" t="s">
        <v>10411</v>
      </c>
      <c r="L1103">
        <v>9</v>
      </c>
      <c r="M1103">
        <v>9</v>
      </c>
      <c r="N1103">
        <v>9</v>
      </c>
      <c r="P1103">
        <v>45917</v>
      </c>
      <c r="Q1103" t="s">
        <v>10832</v>
      </c>
      <c r="R1103" s="1">
        <v>45922</v>
      </c>
      <c r="S1103">
        <v>9</v>
      </c>
      <c r="T1103" s="317">
        <v>66550</v>
      </c>
      <c r="U1103">
        <v>25.9</v>
      </c>
      <c r="V1103">
        <v>9</v>
      </c>
      <c r="W1103">
        <v>101</v>
      </c>
      <c r="X1103" s="317">
        <v>177039</v>
      </c>
    </row>
    <row r="1104" spans="1:27">
      <c r="A1104">
        <v>1103</v>
      </c>
      <c r="B1104" t="s">
        <v>3199</v>
      </c>
      <c r="C1104" t="s">
        <v>3200</v>
      </c>
      <c r="D1104" t="s">
        <v>37</v>
      </c>
      <c r="E1104" t="s">
        <v>146</v>
      </c>
      <c r="F1104" s="1">
        <v>45910</v>
      </c>
      <c r="G1104">
        <v>9</v>
      </c>
      <c r="H1104">
        <v>530504</v>
      </c>
      <c r="I1104" t="s">
        <v>10185</v>
      </c>
      <c r="J1104">
        <v>50031437</v>
      </c>
      <c r="K1104" t="s">
        <v>6518</v>
      </c>
      <c r="L1104">
        <v>10</v>
      </c>
      <c r="M1104">
        <v>9</v>
      </c>
      <c r="N1104">
        <v>10</v>
      </c>
      <c r="O1104">
        <v>45971</v>
      </c>
      <c r="R1104" s="1"/>
      <c r="T1104" s="317"/>
      <c r="U1104">
        <v>25.1</v>
      </c>
      <c r="V1104">
        <v>10</v>
      </c>
      <c r="W1104">
        <v>40</v>
      </c>
      <c r="X1104" s="317">
        <v>92484</v>
      </c>
    </row>
    <row r="1105" spans="1:27">
      <c r="A1105">
        <v>1104</v>
      </c>
      <c r="B1105" t="s">
        <v>11420</v>
      </c>
      <c r="C1105" t="s">
        <v>11421</v>
      </c>
      <c r="D1105" t="s">
        <v>37</v>
      </c>
      <c r="E1105" t="s">
        <v>636</v>
      </c>
      <c r="F1105" s="1">
        <v>45910</v>
      </c>
      <c r="G1105">
        <v>9</v>
      </c>
      <c r="H1105">
        <v>530505</v>
      </c>
      <c r="I1105" t="s">
        <v>10185</v>
      </c>
      <c r="J1105">
        <v>530909</v>
      </c>
      <c r="K1105" t="s">
        <v>10411</v>
      </c>
      <c r="L1105">
        <v>9</v>
      </c>
      <c r="M1105">
        <v>9</v>
      </c>
      <c r="N1105">
        <v>9</v>
      </c>
      <c r="Q1105" t="s">
        <v>10832</v>
      </c>
      <c r="R1105" s="1">
        <v>45922</v>
      </c>
      <c r="S1105">
        <v>9</v>
      </c>
      <c r="T1105" s="317">
        <v>60210</v>
      </c>
      <c r="U1105">
        <v>25.9</v>
      </c>
      <c r="V1105">
        <v>9</v>
      </c>
      <c r="W1105">
        <v>101</v>
      </c>
      <c r="X1105" s="317">
        <v>157680</v>
      </c>
    </row>
    <row r="1106" spans="1:27">
      <c r="A1106">
        <v>1105</v>
      </c>
      <c r="B1106" t="s">
        <v>11422</v>
      </c>
      <c r="C1106" t="s">
        <v>11423</v>
      </c>
      <c r="D1106" t="s">
        <v>37</v>
      </c>
      <c r="E1106" t="s">
        <v>636</v>
      </c>
      <c r="F1106" s="1">
        <v>45910</v>
      </c>
      <c r="G1106">
        <v>9</v>
      </c>
      <c r="H1106">
        <v>530506</v>
      </c>
      <c r="I1106" t="s">
        <v>10185</v>
      </c>
      <c r="J1106">
        <v>530909</v>
      </c>
      <c r="K1106" t="s">
        <v>10411</v>
      </c>
      <c r="L1106">
        <v>9</v>
      </c>
      <c r="M1106">
        <v>9</v>
      </c>
      <c r="N1106">
        <v>9</v>
      </c>
      <c r="O1106">
        <v>45962</v>
      </c>
      <c r="P1106">
        <v>45922</v>
      </c>
      <c r="Q1106" t="s">
        <v>10832</v>
      </c>
      <c r="R1106" s="1">
        <v>45922</v>
      </c>
      <c r="S1106">
        <v>9</v>
      </c>
      <c r="T1106" s="317">
        <v>69600</v>
      </c>
      <c r="U1106">
        <v>25.9</v>
      </c>
      <c r="V1106">
        <v>9</v>
      </c>
      <c r="W1106">
        <v>101</v>
      </c>
      <c r="X1106" s="317">
        <v>198426</v>
      </c>
    </row>
    <row r="1107" spans="1:27">
      <c r="A1107">
        <v>1106</v>
      </c>
      <c r="B1107" t="s">
        <v>11424</v>
      </c>
      <c r="C1107" t="s">
        <v>11425</v>
      </c>
      <c r="D1107" t="s">
        <v>37</v>
      </c>
      <c r="E1107" t="s">
        <v>108</v>
      </c>
      <c r="F1107" s="1">
        <v>45910</v>
      </c>
      <c r="G1107">
        <v>9</v>
      </c>
      <c r="H1107">
        <v>530507</v>
      </c>
      <c r="I1107" t="s">
        <v>10185</v>
      </c>
      <c r="J1107">
        <v>530909</v>
      </c>
      <c r="K1107" t="s">
        <v>10411</v>
      </c>
      <c r="L1107">
        <v>9</v>
      </c>
      <c r="M1107">
        <v>9</v>
      </c>
      <c r="N1107">
        <v>9</v>
      </c>
      <c r="Q1107" t="s">
        <v>10832</v>
      </c>
      <c r="R1107" s="1">
        <v>45922</v>
      </c>
      <c r="S1107">
        <v>9</v>
      </c>
      <c r="T1107" s="317">
        <v>42210</v>
      </c>
      <c r="U1107">
        <v>25.9</v>
      </c>
      <c r="V1107">
        <v>9</v>
      </c>
      <c r="W1107">
        <v>101</v>
      </c>
      <c r="X1107" s="317">
        <v>110520</v>
      </c>
    </row>
    <row r="1108" spans="1:27">
      <c r="A1108">
        <v>1107</v>
      </c>
      <c r="B1108" t="s">
        <v>11426</v>
      </c>
      <c r="C1108" t="s">
        <v>11427</v>
      </c>
      <c r="D1108" t="s">
        <v>37</v>
      </c>
      <c r="E1108" t="s">
        <v>108</v>
      </c>
      <c r="F1108" s="1">
        <v>45910</v>
      </c>
      <c r="G1108">
        <v>9</v>
      </c>
      <c r="H1108">
        <v>530508</v>
      </c>
      <c r="I1108" t="s">
        <v>10185</v>
      </c>
      <c r="J1108">
        <v>530909</v>
      </c>
      <c r="K1108" t="s">
        <v>10411</v>
      </c>
      <c r="L1108">
        <v>9</v>
      </c>
      <c r="M1108">
        <v>9</v>
      </c>
      <c r="N1108">
        <v>9</v>
      </c>
      <c r="Q1108" t="s">
        <v>10832</v>
      </c>
      <c r="R1108" s="1">
        <v>45922</v>
      </c>
      <c r="S1108">
        <v>9</v>
      </c>
      <c r="T1108" s="317">
        <v>41290</v>
      </c>
      <c r="U1108">
        <v>25.9</v>
      </c>
      <c r="V1108">
        <v>9</v>
      </c>
      <c r="W1108">
        <v>101</v>
      </c>
      <c r="X1108" s="317">
        <v>108120</v>
      </c>
    </row>
    <row r="1109" spans="1:27">
      <c r="A1109">
        <v>1108</v>
      </c>
      <c r="B1109" t="s">
        <v>11428</v>
      </c>
      <c r="C1109" t="s">
        <v>11429</v>
      </c>
      <c r="D1109" t="s">
        <v>37</v>
      </c>
      <c r="E1109" t="s">
        <v>108</v>
      </c>
      <c r="F1109" s="1">
        <v>45911</v>
      </c>
      <c r="G1109">
        <v>9</v>
      </c>
      <c r="H1109">
        <v>530509</v>
      </c>
      <c r="I1109" t="s">
        <v>10185</v>
      </c>
      <c r="J1109">
        <v>530909</v>
      </c>
      <c r="K1109" t="s">
        <v>10411</v>
      </c>
      <c r="L1109">
        <v>9</v>
      </c>
      <c r="M1109">
        <v>9</v>
      </c>
      <c r="N1109">
        <v>9</v>
      </c>
      <c r="Q1109" t="s">
        <v>10832</v>
      </c>
      <c r="R1109" s="1">
        <v>45922</v>
      </c>
      <c r="S1109">
        <v>9</v>
      </c>
      <c r="T1109" s="317">
        <v>49710</v>
      </c>
      <c r="U1109">
        <v>25.9</v>
      </c>
      <c r="V1109">
        <v>9</v>
      </c>
      <c r="W1109">
        <v>101</v>
      </c>
      <c r="X1109" s="317">
        <v>130170</v>
      </c>
    </row>
    <row r="1110" spans="1:27">
      <c r="A1110">
        <v>1109</v>
      </c>
      <c r="B1110" t="s">
        <v>11430</v>
      </c>
      <c r="C1110" t="s">
        <v>11431</v>
      </c>
      <c r="D1110" t="s">
        <v>37</v>
      </c>
      <c r="E1110" t="s">
        <v>140</v>
      </c>
      <c r="F1110" s="1">
        <v>45911</v>
      </c>
      <c r="G1110">
        <v>9</v>
      </c>
      <c r="H1110">
        <v>530510</v>
      </c>
      <c r="I1110" t="s">
        <v>10185</v>
      </c>
      <c r="J1110">
        <v>531002</v>
      </c>
      <c r="K1110" t="s">
        <v>10340</v>
      </c>
      <c r="L1110">
        <v>10</v>
      </c>
      <c r="M1110">
        <v>9</v>
      </c>
      <c r="N1110">
        <v>10</v>
      </c>
      <c r="R1110" s="1"/>
      <c r="T1110" s="317"/>
      <c r="U1110">
        <v>25.1</v>
      </c>
      <c r="V1110">
        <v>10</v>
      </c>
      <c r="W1110">
        <v>101</v>
      </c>
      <c r="X1110" s="317">
        <v>119910</v>
      </c>
      <c r="Y1110">
        <v>45968</v>
      </c>
    </row>
    <row r="1111" spans="1:27">
      <c r="A1111">
        <v>1110</v>
      </c>
      <c r="B1111" t="s">
        <v>1437</v>
      </c>
      <c r="C1111" t="s">
        <v>10572</v>
      </c>
      <c r="D1111" t="s">
        <v>37</v>
      </c>
      <c r="E1111" t="s">
        <v>87</v>
      </c>
      <c r="F1111" s="1">
        <v>45911</v>
      </c>
      <c r="G1111">
        <v>9</v>
      </c>
      <c r="H1111">
        <v>530511</v>
      </c>
      <c r="I1111" t="s">
        <v>10185</v>
      </c>
      <c r="J1111">
        <v>50031855</v>
      </c>
      <c r="K1111" t="s">
        <v>6518</v>
      </c>
      <c r="L1111" t="s">
        <v>43</v>
      </c>
      <c r="M1111" t="s">
        <v>43</v>
      </c>
      <c r="N1111" t="s">
        <v>43</v>
      </c>
      <c r="O1111">
        <v>46392</v>
      </c>
      <c r="R1111" s="1"/>
      <c r="T1111" s="317"/>
      <c r="X1111" s="317"/>
    </row>
    <row r="1112" spans="1:27">
      <c r="A1112">
        <v>1111</v>
      </c>
      <c r="B1112" t="s">
        <v>3185</v>
      </c>
      <c r="C1112" t="s">
        <v>3186</v>
      </c>
      <c r="D1112" t="s">
        <v>37</v>
      </c>
      <c r="E1112" t="s">
        <v>92</v>
      </c>
      <c r="F1112" s="1">
        <v>45910</v>
      </c>
      <c r="G1112">
        <v>9</v>
      </c>
      <c r="H1112">
        <v>530512</v>
      </c>
      <c r="I1112" t="s">
        <v>10185</v>
      </c>
      <c r="J1112">
        <v>50031559</v>
      </c>
      <c r="K1112" t="s">
        <v>267</v>
      </c>
      <c r="L1112">
        <v>10</v>
      </c>
      <c r="M1112">
        <v>9</v>
      </c>
      <c r="N1112">
        <v>10</v>
      </c>
      <c r="O1112">
        <v>45944</v>
      </c>
      <c r="P1112">
        <v>45936</v>
      </c>
      <c r="R1112" s="1"/>
      <c r="T1112" s="317"/>
      <c r="U1112">
        <v>25.1</v>
      </c>
      <c r="V1112">
        <v>10</v>
      </c>
      <c r="W1112">
        <v>40</v>
      </c>
      <c r="X1112" s="317">
        <v>114621</v>
      </c>
      <c r="Z1112">
        <v>46016</v>
      </c>
      <c r="AA1112">
        <v>46028</v>
      </c>
    </row>
    <row r="1113" spans="1:27">
      <c r="A1113">
        <v>1112</v>
      </c>
      <c r="B1113" t="s">
        <v>3194</v>
      </c>
      <c r="C1113" t="s">
        <v>3195</v>
      </c>
      <c r="D1113" t="s">
        <v>37</v>
      </c>
      <c r="E1113" t="s">
        <v>60</v>
      </c>
      <c r="F1113" s="1">
        <v>45910</v>
      </c>
      <c r="G1113">
        <v>9</v>
      </c>
      <c r="H1113">
        <v>530513</v>
      </c>
      <c r="I1113" t="s">
        <v>10185</v>
      </c>
      <c r="J1113">
        <v>50031503</v>
      </c>
      <c r="K1113" t="s">
        <v>6518</v>
      </c>
      <c r="L1113">
        <v>10</v>
      </c>
      <c r="M1113">
        <v>9</v>
      </c>
      <c r="N1113">
        <v>10</v>
      </c>
      <c r="O1113">
        <v>45971</v>
      </c>
      <c r="P1113">
        <v>45947</v>
      </c>
      <c r="R1113" s="1"/>
      <c r="T1113" s="317"/>
      <c r="U1113">
        <v>25.1</v>
      </c>
      <c r="V1113">
        <v>10</v>
      </c>
      <c r="W1113">
        <v>40</v>
      </c>
      <c r="X1113" s="317">
        <v>192198</v>
      </c>
    </row>
    <row r="1114" spans="1:27">
      <c r="A1114">
        <v>1113</v>
      </c>
      <c r="B1114" t="s">
        <v>3182</v>
      </c>
      <c r="C1114" t="s">
        <v>3183</v>
      </c>
      <c r="D1114" t="s">
        <v>37</v>
      </c>
      <c r="E1114" t="s">
        <v>87</v>
      </c>
      <c r="F1114" s="1">
        <v>45910</v>
      </c>
      <c r="G1114">
        <v>9</v>
      </c>
      <c r="H1114">
        <v>530514</v>
      </c>
      <c r="I1114" t="s">
        <v>10185</v>
      </c>
      <c r="J1114">
        <v>50031143</v>
      </c>
      <c r="K1114" t="s">
        <v>267</v>
      </c>
      <c r="L1114">
        <v>9</v>
      </c>
      <c r="M1114">
        <v>9</v>
      </c>
      <c r="N1114">
        <v>9</v>
      </c>
      <c r="O1114">
        <v>45981</v>
      </c>
      <c r="R1114" s="1">
        <v>45922</v>
      </c>
      <c r="S1114">
        <v>9</v>
      </c>
      <c r="T1114" s="317">
        <v>32750</v>
      </c>
      <c r="U1114">
        <v>25.9</v>
      </c>
      <c r="V1114">
        <v>9</v>
      </c>
      <c r="W1114">
        <v>40</v>
      </c>
      <c r="X1114" s="317">
        <v>72536</v>
      </c>
    </row>
    <row r="1115" spans="1:27">
      <c r="A1115">
        <v>1114</v>
      </c>
      <c r="B1115" t="s">
        <v>3197</v>
      </c>
      <c r="C1115" t="s">
        <v>1201</v>
      </c>
      <c r="D1115" t="s">
        <v>37</v>
      </c>
      <c r="E1115" t="s">
        <v>92</v>
      </c>
      <c r="F1115" s="1">
        <v>45911</v>
      </c>
      <c r="G1115">
        <v>9</v>
      </c>
      <c r="H1115">
        <v>530515</v>
      </c>
      <c r="I1115" t="s">
        <v>10185</v>
      </c>
      <c r="J1115">
        <v>50031607</v>
      </c>
      <c r="K1115" t="s">
        <v>267</v>
      </c>
      <c r="L1115">
        <v>10</v>
      </c>
      <c r="M1115">
        <v>9</v>
      </c>
      <c r="N1115">
        <v>10</v>
      </c>
      <c r="O1115">
        <v>45971</v>
      </c>
      <c r="P1115">
        <v>45936</v>
      </c>
      <c r="R1115" s="1"/>
      <c r="T1115" s="317"/>
      <c r="U1115">
        <v>25.1</v>
      </c>
      <c r="V1115">
        <v>10</v>
      </c>
      <c r="W1115">
        <v>40</v>
      </c>
      <c r="X1115" s="317">
        <v>123089</v>
      </c>
    </row>
    <row r="1116" spans="1:27">
      <c r="A1116">
        <v>1115</v>
      </c>
      <c r="B1116" t="s">
        <v>3215</v>
      </c>
      <c r="C1116" t="s">
        <v>11432</v>
      </c>
      <c r="D1116" t="s">
        <v>37</v>
      </c>
      <c r="E1116" t="s">
        <v>92</v>
      </c>
      <c r="F1116" s="1"/>
      <c r="G1116" t="s">
        <v>43</v>
      </c>
      <c r="H1116">
        <v>530516</v>
      </c>
      <c r="I1116" t="s">
        <v>10185</v>
      </c>
      <c r="L1116" t="s">
        <v>43</v>
      </c>
      <c r="M1116" t="s">
        <v>43</v>
      </c>
      <c r="N1116" t="s">
        <v>43</v>
      </c>
      <c r="R1116" s="1"/>
      <c r="T1116" s="317"/>
      <c r="X1116" s="317"/>
      <c r="Z1116">
        <v>46016</v>
      </c>
      <c r="AA1116">
        <v>46028</v>
      </c>
    </row>
    <row r="1117" spans="1:27">
      <c r="A1117">
        <v>1116</v>
      </c>
      <c r="B1117" t="s">
        <v>1834</v>
      </c>
      <c r="C1117" t="s">
        <v>1835</v>
      </c>
      <c r="D1117" t="s">
        <v>37</v>
      </c>
      <c r="E1117" t="s">
        <v>1423</v>
      </c>
      <c r="F1117" s="1">
        <v>45911</v>
      </c>
      <c r="G1117">
        <v>9</v>
      </c>
      <c r="H1117">
        <v>530517</v>
      </c>
      <c r="I1117" t="s">
        <v>10185</v>
      </c>
      <c r="J1117">
        <v>531002</v>
      </c>
      <c r="K1117" t="s">
        <v>10340</v>
      </c>
      <c r="L1117">
        <v>10</v>
      </c>
      <c r="M1117">
        <v>9</v>
      </c>
      <c r="N1117">
        <v>10</v>
      </c>
      <c r="Q1117" t="s">
        <v>10832</v>
      </c>
      <c r="R1117" s="1"/>
      <c r="T1117" s="317"/>
      <c r="U1117">
        <v>25.1</v>
      </c>
      <c r="V1117">
        <v>10</v>
      </c>
      <c r="W1117">
        <v>101</v>
      </c>
      <c r="X1117" s="317">
        <v>102660</v>
      </c>
    </row>
    <row r="1118" spans="1:27">
      <c r="A1118">
        <v>1117</v>
      </c>
      <c r="B1118" t="s">
        <v>3133</v>
      </c>
      <c r="C1118" t="s">
        <v>11419</v>
      </c>
      <c r="D1118" t="s">
        <v>37</v>
      </c>
      <c r="E1118" t="s">
        <v>60</v>
      </c>
      <c r="F1118" s="1">
        <v>45912</v>
      </c>
      <c r="G1118">
        <v>9</v>
      </c>
      <c r="H1118">
        <v>530518</v>
      </c>
      <c r="I1118" t="s">
        <v>10185</v>
      </c>
      <c r="J1118">
        <v>50032158</v>
      </c>
      <c r="L1118" t="s">
        <v>43</v>
      </c>
      <c r="M1118" t="s">
        <v>43</v>
      </c>
      <c r="N1118" t="s">
        <v>43</v>
      </c>
      <c r="R1118" s="1"/>
      <c r="T1118" s="317"/>
      <c r="X1118" s="317"/>
    </row>
    <row r="1119" spans="1:27">
      <c r="A1119">
        <v>1118</v>
      </c>
      <c r="B1119" t="s">
        <v>3135</v>
      </c>
      <c r="C1119" t="s">
        <v>3136</v>
      </c>
      <c r="D1119" t="s">
        <v>37</v>
      </c>
      <c r="E1119" t="s">
        <v>60</v>
      </c>
      <c r="F1119" s="1">
        <v>45912</v>
      </c>
      <c r="G1119">
        <v>9</v>
      </c>
      <c r="H1119">
        <v>530519</v>
      </c>
      <c r="I1119" t="s">
        <v>10185</v>
      </c>
      <c r="J1119">
        <v>50032157</v>
      </c>
      <c r="L1119" t="s">
        <v>43</v>
      </c>
      <c r="N1119" t="s">
        <v>43</v>
      </c>
      <c r="R1119" s="1"/>
      <c r="T1119" s="317"/>
      <c r="X1119" s="317"/>
    </row>
    <row r="1120" spans="1:27">
      <c r="A1120">
        <v>1119</v>
      </c>
      <c r="B1120" t="s">
        <v>3221</v>
      </c>
      <c r="C1120" t="s">
        <v>5319</v>
      </c>
      <c r="D1120" t="s">
        <v>37</v>
      </c>
      <c r="E1120" t="s">
        <v>108</v>
      </c>
      <c r="F1120" s="1">
        <v>45912</v>
      </c>
      <c r="G1120">
        <v>9</v>
      </c>
      <c r="H1120">
        <v>530520</v>
      </c>
      <c r="I1120" t="s">
        <v>10185</v>
      </c>
      <c r="J1120">
        <v>50032149</v>
      </c>
      <c r="K1120" t="s">
        <v>6518</v>
      </c>
      <c r="L1120">
        <v>10</v>
      </c>
      <c r="M1120">
        <v>9</v>
      </c>
      <c r="N1120">
        <v>10</v>
      </c>
      <c r="O1120">
        <v>45965</v>
      </c>
      <c r="R1120" s="1"/>
      <c r="T1120" s="317"/>
      <c r="U1120">
        <v>25.1</v>
      </c>
      <c r="V1120">
        <v>10</v>
      </c>
      <c r="W1120">
        <v>40</v>
      </c>
      <c r="X1120" s="317">
        <v>130351</v>
      </c>
    </row>
    <row r="1121" spans="1:24">
      <c r="A1121">
        <v>1120</v>
      </c>
      <c r="B1121" t="s">
        <v>3224</v>
      </c>
      <c r="C1121" t="s">
        <v>11433</v>
      </c>
      <c r="D1121" t="s">
        <v>37</v>
      </c>
      <c r="E1121" t="s">
        <v>108</v>
      </c>
      <c r="F1121" s="1">
        <v>45912</v>
      </c>
      <c r="G1121">
        <v>9</v>
      </c>
      <c r="H1121">
        <v>530521</v>
      </c>
      <c r="I1121" t="s">
        <v>10185</v>
      </c>
      <c r="J1121">
        <v>50032148</v>
      </c>
      <c r="K1121" t="s">
        <v>6518</v>
      </c>
      <c r="L1121">
        <v>11</v>
      </c>
      <c r="M1121">
        <v>9</v>
      </c>
      <c r="N1121">
        <v>11</v>
      </c>
      <c r="O1121">
        <v>45992</v>
      </c>
      <c r="R1121" s="1">
        <v>45991</v>
      </c>
      <c r="S1121">
        <v>11</v>
      </c>
      <c r="T1121" s="317">
        <v>75210</v>
      </c>
      <c r="U1121">
        <v>25.11</v>
      </c>
      <c r="V1121">
        <v>11</v>
      </c>
      <c r="W1121">
        <v>40</v>
      </c>
      <c r="X1121" s="317">
        <v>166645</v>
      </c>
    </row>
    <row r="1122" spans="1:24">
      <c r="A1122">
        <v>1121</v>
      </c>
      <c r="B1122" t="s">
        <v>3227</v>
      </c>
      <c r="C1122" t="s">
        <v>3228</v>
      </c>
      <c r="D1122" t="s">
        <v>37</v>
      </c>
      <c r="E1122" t="s">
        <v>87</v>
      </c>
      <c r="F1122" s="1">
        <v>45912</v>
      </c>
      <c r="G1122">
        <v>9</v>
      </c>
      <c r="H1122">
        <v>530522</v>
      </c>
      <c r="I1122" t="s">
        <v>10185</v>
      </c>
      <c r="J1122">
        <v>50032107</v>
      </c>
      <c r="K1122" t="s">
        <v>267</v>
      </c>
      <c r="L1122">
        <v>9</v>
      </c>
      <c r="M1122">
        <v>9</v>
      </c>
      <c r="N1122">
        <v>9</v>
      </c>
      <c r="O1122">
        <v>45945</v>
      </c>
      <c r="R1122" s="1">
        <v>45922</v>
      </c>
      <c r="S1122">
        <v>9</v>
      </c>
      <c r="T1122" s="317">
        <v>31710</v>
      </c>
      <c r="U1122">
        <v>25.9</v>
      </c>
      <c r="V1122">
        <v>9</v>
      </c>
      <c r="W1122">
        <v>40</v>
      </c>
      <c r="X1122" s="317">
        <v>70226</v>
      </c>
    </row>
    <row r="1123" spans="1:24">
      <c r="A1123">
        <v>1122</v>
      </c>
      <c r="B1123" t="s">
        <v>3233</v>
      </c>
      <c r="C1123" t="s">
        <v>11434</v>
      </c>
      <c r="D1123" t="s">
        <v>37</v>
      </c>
      <c r="E1123" t="s">
        <v>72</v>
      </c>
      <c r="F1123" s="1">
        <v>45912</v>
      </c>
      <c r="G1123">
        <v>9</v>
      </c>
      <c r="H1123">
        <v>530523</v>
      </c>
      <c r="I1123" t="s">
        <v>10185</v>
      </c>
      <c r="J1123">
        <v>50032172</v>
      </c>
      <c r="K1123" t="s">
        <v>267</v>
      </c>
      <c r="L1123">
        <v>10</v>
      </c>
      <c r="M1123">
        <v>9</v>
      </c>
      <c r="N1123">
        <v>10</v>
      </c>
      <c r="O1123">
        <v>45978</v>
      </c>
      <c r="R1123" s="1"/>
      <c r="T1123" s="317"/>
      <c r="U1123">
        <v>25.1</v>
      </c>
      <c r="V1123">
        <v>10</v>
      </c>
      <c r="W1123">
        <v>40</v>
      </c>
      <c r="X1123" s="317">
        <v>128321</v>
      </c>
    </row>
    <row r="1124" spans="1:24">
      <c r="A1124">
        <v>1123</v>
      </c>
      <c r="B1124" t="s">
        <v>3239</v>
      </c>
      <c r="C1124" t="s">
        <v>3240</v>
      </c>
      <c r="D1124" t="s">
        <v>37</v>
      </c>
      <c r="E1124" t="s">
        <v>146</v>
      </c>
      <c r="F1124" s="1">
        <v>45912</v>
      </c>
      <c r="G1124">
        <v>9</v>
      </c>
      <c r="H1124">
        <v>530524</v>
      </c>
      <c r="I1124" t="s">
        <v>10185</v>
      </c>
      <c r="J1124">
        <v>50032244</v>
      </c>
      <c r="K1124" t="s">
        <v>267</v>
      </c>
      <c r="L1124">
        <v>10</v>
      </c>
      <c r="M1124">
        <v>9</v>
      </c>
      <c r="N1124">
        <v>10</v>
      </c>
      <c r="O1124">
        <v>45985</v>
      </c>
      <c r="R1124" s="1"/>
      <c r="T1124" s="317"/>
      <c r="U1124">
        <v>25.1</v>
      </c>
      <c r="V1124">
        <v>10</v>
      </c>
      <c r="W1124">
        <v>40</v>
      </c>
      <c r="X1124" s="317">
        <v>98398</v>
      </c>
    </row>
    <row r="1125" spans="1:24">
      <c r="A1125">
        <v>1124</v>
      </c>
      <c r="B1125" t="s">
        <v>3244</v>
      </c>
      <c r="C1125" t="s">
        <v>3245</v>
      </c>
      <c r="D1125" t="s">
        <v>37</v>
      </c>
      <c r="E1125" t="s">
        <v>140</v>
      </c>
      <c r="F1125" s="1"/>
      <c r="G1125" t="s">
        <v>43</v>
      </c>
      <c r="H1125">
        <v>530525</v>
      </c>
      <c r="I1125" t="s">
        <v>10185</v>
      </c>
      <c r="L1125" t="s">
        <v>43</v>
      </c>
      <c r="M1125" t="s">
        <v>43</v>
      </c>
      <c r="N1125" t="s">
        <v>43</v>
      </c>
      <c r="R1125" s="1"/>
      <c r="T1125" s="317"/>
      <c r="X1125" s="317"/>
    </row>
    <row r="1126" spans="1:24">
      <c r="A1126">
        <v>1125</v>
      </c>
      <c r="B1126" t="s">
        <v>11435</v>
      </c>
      <c r="C1126" t="s">
        <v>11436</v>
      </c>
      <c r="D1126" t="s">
        <v>37</v>
      </c>
      <c r="E1126" t="s">
        <v>108</v>
      </c>
      <c r="F1126" s="1">
        <v>45916</v>
      </c>
      <c r="G1126">
        <v>9</v>
      </c>
      <c r="H1126">
        <v>530526</v>
      </c>
      <c r="I1126" t="s">
        <v>10185</v>
      </c>
      <c r="J1126">
        <v>530909</v>
      </c>
      <c r="K1126" t="s">
        <v>10411</v>
      </c>
      <c r="L1126">
        <v>9</v>
      </c>
      <c r="M1126">
        <v>9</v>
      </c>
      <c r="N1126">
        <v>9</v>
      </c>
      <c r="Q1126" t="s">
        <v>10832</v>
      </c>
      <c r="R1126" s="1">
        <v>45922</v>
      </c>
      <c r="S1126">
        <v>9</v>
      </c>
      <c r="T1126" s="317">
        <v>40830</v>
      </c>
      <c r="U1126">
        <v>25.9</v>
      </c>
      <c r="V1126">
        <v>9</v>
      </c>
      <c r="W1126">
        <v>101</v>
      </c>
      <c r="X1126" s="317">
        <v>106920</v>
      </c>
    </row>
    <row r="1127" spans="1:24">
      <c r="A1127">
        <v>1126</v>
      </c>
      <c r="B1127" t="s">
        <v>11437</v>
      </c>
      <c r="C1127" t="s">
        <v>11438</v>
      </c>
      <c r="D1127" t="s">
        <v>37</v>
      </c>
      <c r="E1127" t="s">
        <v>108</v>
      </c>
      <c r="F1127" s="1">
        <v>45916</v>
      </c>
      <c r="G1127">
        <v>9</v>
      </c>
      <c r="H1127">
        <v>530527</v>
      </c>
      <c r="I1127" t="s">
        <v>10185</v>
      </c>
      <c r="J1127">
        <v>530909</v>
      </c>
      <c r="K1127" t="s">
        <v>10411</v>
      </c>
      <c r="L1127">
        <v>9</v>
      </c>
      <c r="M1127">
        <v>9</v>
      </c>
      <c r="N1127">
        <v>9</v>
      </c>
      <c r="Q1127" t="s">
        <v>10832</v>
      </c>
      <c r="R1127" s="1">
        <v>45922</v>
      </c>
      <c r="S1127">
        <v>9</v>
      </c>
      <c r="T1127" s="317">
        <v>41870</v>
      </c>
      <c r="U1127">
        <v>25.9</v>
      </c>
      <c r="V1127">
        <v>9</v>
      </c>
      <c r="W1127">
        <v>101</v>
      </c>
      <c r="X1127" s="317">
        <v>109650</v>
      </c>
    </row>
    <row r="1128" spans="1:24">
      <c r="A1128">
        <v>1127</v>
      </c>
      <c r="B1128" t="s">
        <v>11439</v>
      </c>
      <c r="C1128" t="s">
        <v>11440</v>
      </c>
      <c r="D1128" t="s">
        <v>37</v>
      </c>
      <c r="E1128" t="s">
        <v>108</v>
      </c>
      <c r="F1128" s="1">
        <v>45916</v>
      </c>
      <c r="G1128">
        <v>9</v>
      </c>
      <c r="H1128">
        <v>530528</v>
      </c>
      <c r="I1128" t="s">
        <v>10185</v>
      </c>
      <c r="J1128">
        <v>531002</v>
      </c>
      <c r="K1128" t="s">
        <v>10411</v>
      </c>
      <c r="L1128">
        <v>10</v>
      </c>
      <c r="M1128">
        <v>9</v>
      </c>
      <c r="N1128">
        <v>10</v>
      </c>
      <c r="Q1128" t="s">
        <v>10832</v>
      </c>
      <c r="R1128" s="1">
        <v>45950</v>
      </c>
      <c r="S1128">
        <v>10</v>
      </c>
      <c r="T1128" s="317">
        <v>48210</v>
      </c>
      <c r="U1128">
        <v>25.1</v>
      </c>
      <c r="V1128">
        <v>10</v>
      </c>
      <c r="W1128">
        <v>101</v>
      </c>
      <c r="X1128" s="317">
        <v>126240</v>
      </c>
    </row>
    <row r="1129" spans="1:24">
      <c r="A1129">
        <v>1128</v>
      </c>
      <c r="B1129" t="s">
        <v>11441</v>
      </c>
      <c r="C1129" t="s">
        <v>11442</v>
      </c>
      <c r="D1129" t="s">
        <v>37</v>
      </c>
      <c r="E1129" t="s">
        <v>108</v>
      </c>
      <c r="F1129" s="1">
        <v>45916</v>
      </c>
      <c r="G1129">
        <v>9</v>
      </c>
      <c r="H1129">
        <v>530529</v>
      </c>
      <c r="I1129" t="s">
        <v>10185</v>
      </c>
      <c r="J1129">
        <v>530909</v>
      </c>
      <c r="K1129" t="s">
        <v>10411</v>
      </c>
      <c r="L1129">
        <v>9</v>
      </c>
      <c r="M1129">
        <v>9</v>
      </c>
      <c r="N1129">
        <v>9</v>
      </c>
      <c r="Q1129" t="s">
        <v>10832</v>
      </c>
      <c r="R1129" s="1">
        <v>45922</v>
      </c>
      <c r="S1129">
        <v>9</v>
      </c>
      <c r="T1129" s="317">
        <v>33790</v>
      </c>
      <c r="U1129">
        <v>25.9</v>
      </c>
      <c r="V1129">
        <v>9</v>
      </c>
      <c r="W1129">
        <v>101</v>
      </c>
      <c r="X1129" s="317">
        <v>88470</v>
      </c>
    </row>
    <row r="1130" spans="1:24">
      <c r="A1130">
        <v>1129</v>
      </c>
      <c r="B1130" t="s">
        <v>11443</v>
      </c>
      <c r="C1130" t="s">
        <v>11444</v>
      </c>
      <c r="D1130" t="s">
        <v>37</v>
      </c>
      <c r="E1130" t="s">
        <v>108</v>
      </c>
      <c r="F1130" s="1">
        <v>45916</v>
      </c>
      <c r="G1130">
        <v>9</v>
      </c>
      <c r="H1130">
        <v>530530</v>
      </c>
      <c r="I1130" t="s">
        <v>10185</v>
      </c>
      <c r="J1130">
        <v>530909</v>
      </c>
      <c r="K1130" t="s">
        <v>10411</v>
      </c>
      <c r="L1130">
        <v>9</v>
      </c>
      <c r="M1130">
        <v>9</v>
      </c>
      <c r="N1130">
        <v>9</v>
      </c>
      <c r="Q1130" t="s">
        <v>10832</v>
      </c>
      <c r="R1130" s="1">
        <v>45922</v>
      </c>
      <c r="S1130">
        <v>9</v>
      </c>
      <c r="T1130" s="317">
        <v>42210</v>
      </c>
      <c r="U1130">
        <v>25.9</v>
      </c>
      <c r="V1130">
        <v>9</v>
      </c>
      <c r="W1130">
        <v>101</v>
      </c>
      <c r="X1130" s="317">
        <v>110520</v>
      </c>
    </row>
    <row r="1131" spans="1:24">
      <c r="A1131">
        <v>1130</v>
      </c>
      <c r="B1131" t="s">
        <v>11445</v>
      </c>
      <c r="C1131" t="s">
        <v>11446</v>
      </c>
      <c r="D1131" t="s">
        <v>37</v>
      </c>
      <c r="E1131" t="s">
        <v>108</v>
      </c>
      <c r="F1131" s="1">
        <v>45916</v>
      </c>
      <c r="G1131">
        <v>9</v>
      </c>
      <c r="H1131">
        <v>530531</v>
      </c>
      <c r="I1131" t="s">
        <v>10185</v>
      </c>
      <c r="J1131">
        <v>530909</v>
      </c>
      <c r="K1131" t="s">
        <v>10411</v>
      </c>
      <c r="L1131">
        <v>9</v>
      </c>
      <c r="M1131">
        <v>9</v>
      </c>
      <c r="N1131">
        <v>9</v>
      </c>
      <c r="Q1131" t="s">
        <v>10832</v>
      </c>
      <c r="R1131" s="1">
        <v>45922</v>
      </c>
      <c r="S1131">
        <v>9</v>
      </c>
      <c r="T1131" s="317">
        <v>40710</v>
      </c>
      <c r="U1131">
        <v>25.9</v>
      </c>
      <c r="V1131">
        <v>9</v>
      </c>
      <c r="W1131">
        <v>101</v>
      </c>
      <c r="X1131" s="317">
        <v>106590</v>
      </c>
    </row>
    <row r="1132" spans="1:24">
      <c r="A1132">
        <v>1131</v>
      </c>
      <c r="B1132" t="s">
        <v>11447</v>
      </c>
      <c r="C1132" t="s">
        <v>11448</v>
      </c>
      <c r="D1132" t="s">
        <v>37</v>
      </c>
      <c r="E1132" t="s">
        <v>40</v>
      </c>
      <c r="F1132" s="1">
        <v>45916</v>
      </c>
      <c r="G1132">
        <v>9</v>
      </c>
      <c r="H1132">
        <v>530532</v>
      </c>
      <c r="I1132" t="s">
        <v>10185</v>
      </c>
      <c r="J1132">
        <v>531002</v>
      </c>
      <c r="K1132" t="s">
        <v>10411</v>
      </c>
      <c r="L1132">
        <v>10</v>
      </c>
      <c r="M1132">
        <v>9</v>
      </c>
      <c r="N1132">
        <v>9</v>
      </c>
      <c r="Q1132" t="s">
        <v>10832</v>
      </c>
      <c r="R1132" s="1">
        <v>45950</v>
      </c>
      <c r="S1132">
        <v>10</v>
      </c>
      <c r="T1132" s="317">
        <v>53750</v>
      </c>
      <c r="U1132">
        <v>25.1</v>
      </c>
      <c r="V1132">
        <v>10</v>
      </c>
      <c r="W1132">
        <v>101</v>
      </c>
      <c r="X1132" s="317">
        <v>140760</v>
      </c>
    </row>
    <row r="1133" spans="1:24">
      <c r="A1133">
        <v>1132</v>
      </c>
      <c r="B1133" t="s">
        <v>11449</v>
      </c>
      <c r="C1133" t="s">
        <v>11450</v>
      </c>
      <c r="D1133" t="s">
        <v>37</v>
      </c>
      <c r="E1133" t="s">
        <v>636</v>
      </c>
      <c r="F1133" s="1">
        <v>45917</v>
      </c>
      <c r="G1133">
        <v>9</v>
      </c>
      <c r="H1133">
        <v>530533</v>
      </c>
      <c r="I1133" t="s">
        <v>10185</v>
      </c>
      <c r="J1133">
        <v>530909</v>
      </c>
      <c r="K1133" t="s">
        <v>10411</v>
      </c>
      <c r="L1133">
        <v>9</v>
      </c>
      <c r="M1133">
        <v>9</v>
      </c>
      <c r="N1133">
        <v>9</v>
      </c>
      <c r="Q1133" t="s">
        <v>10832</v>
      </c>
      <c r="R1133" s="1">
        <v>45922</v>
      </c>
      <c r="S1133">
        <v>9</v>
      </c>
      <c r="T1133" s="317">
        <v>0</v>
      </c>
      <c r="U1133">
        <v>25.9</v>
      </c>
      <c r="V1133">
        <v>9</v>
      </c>
      <c r="W1133">
        <v>101</v>
      </c>
      <c r="X1133" s="317">
        <v>117180</v>
      </c>
    </row>
    <row r="1134" spans="1:24">
      <c r="A1134">
        <v>1133</v>
      </c>
      <c r="B1134" t="s">
        <v>11451</v>
      </c>
      <c r="C1134" t="s">
        <v>11452</v>
      </c>
      <c r="D1134" t="s">
        <v>37</v>
      </c>
      <c r="E1134" t="s">
        <v>123</v>
      </c>
      <c r="F1134" s="1">
        <v>45917</v>
      </c>
      <c r="G1134">
        <v>9</v>
      </c>
      <c r="H1134">
        <v>530534</v>
      </c>
      <c r="I1134" t="s">
        <v>10185</v>
      </c>
      <c r="J1134">
        <v>531002</v>
      </c>
      <c r="K1134" t="s">
        <v>10411</v>
      </c>
      <c r="L1134">
        <v>10</v>
      </c>
      <c r="M1134">
        <v>9</v>
      </c>
      <c r="N1134">
        <v>9</v>
      </c>
      <c r="R1134" s="1"/>
      <c r="T1134" s="317"/>
      <c r="U1134">
        <v>25.1</v>
      </c>
      <c r="V1134">
        <v>10</v>
      </c>
      <c r="W1134">
        <v>101</v>
      </c>
      <c r="X1134" s="317">
        <v>106590</v>
      </c>
    </row>
    <row r="1135" spans="1:24">
      <c r="A1135">
        <v>1134</v>
      </c>
      <c r="B1135" t="s">
        <v>2456</v>
      </c>
      <c r="C1135" t="s">
        <v>11453</v>
      </c>
      <c r="D1135" t="s">
        <v>37</v>
      </c>
      <c r="E1135" t="s">
        <v>87</v>
      </c>
      <c r="F1135" s="1">
        <v>45917</v>
      </c>
      <c r="G1135">
        <v>9</v>
      </c>
      <c r="H1135">
        <v>530535</v>
      </c>
      <c r="I1135" t="s">
        <v>10185</v>
      </c>
      <c r="J1135">
        <v>50032965</v>
      </c>
      <c r="K1135" t="s">
        <v>267</v>
      </c>
      <c r="L1135">
        <v>11</v>
      </c>
      <c r="M1135">
        <v>9</v>
      </c>
      <c r="N1135">
        <v>10</v>
      </c>
      <c r="R1135" s="1"/>
      <c r="T1135" s="317"/>
      <c r="U1135">
        <v>25.11</v>
      </c>
      <c r="V1135">
        <v>11</v>
      </c>
      <c r="W1135">
        <v>40</v>
      </c>
      <c r="X1135" s="317">
        <v>308972</v>
      </c>
    </row>
    <row r="1136" spans="1:24">
      <c r="A1136">
        <v>1135</v>
      </c>
      <c r="B1136" t="s">
        <v>3124</v>
      </c>
      <c r="C1136" t="s">
        <v>3125</v>
      </c>
      <c r="D1136" t="s">
        <v>37</v>
      </c>
      <c r="E1136" t="s">
        <v>92</v>
      </c>
      <c r="F1136" s="1">
        <v>45918</v>
      </c>
      <c r="G1136">
        <v>9</v>
      </c>
      <c r="H1136">
        <v>530536</v>
      </c>
      <c r="I1136" t="s">
        <v>10185</v>
      </c>
      <c r="J1136">
        <v>50032974</v>
      </c>
      <c r="L1136" t="s">
        <v>43</v>
      </c>
      <c r="M1136" t="s">
        <v>43</v>
      </c>
      <c r="N1136" t="s">
        <v>43</v>
      </c>
      <c r="R1136" s="1"/>
      <c r="T1136" s="317"/>
      <c r="X1136" s="317"/>
    </row>
    <row r="1137" spans="1:27">
      <c r="A1137">
        <v>1136</v>
      </c>
      <c r="B1137" t="s">
        <v>3127</v>
      </c>
      <c r="C1137" t="s">
        <v>3128</v>
      </c>
      <c r="D1137" t="s">
        <v>37</v>
      </c>
      <c r="E1137" t="s">
        <v>92</v>
      </c>
      <c r="F1137" s="1">
        <v>45918</v>
      </c>
      <c r="G1137">
        <v>9</v>
      </c>
      <c r="H1137">
        <v>530537</v>
      </c>
      <c r="I1137" t="s">
        <v>10185</v>
      </c>
      <c r="J1137">
        <v>50032977</v>
      </c>
      <c r="L1137" t="s">
        <v>43</v>
      </c>
      <c r="N1137" t="s">
        <v>43</v>
      </c>
      <c r="R1137" s="1"/>
      <c r="T1137" s="317"/>
      <c r="X1137" s="317"/>
    </row>
    <row r="1138" spans="1:27">
      <c r="A1138">
        <v>1137</v>
      </c>
      <c r="B1138" t="s">
        <v>11454</v>
      </c>
      <c r="C1138" t="s">
        <v>11455</v>
      </c>
      <c r="D1138" t="s">
        <v>37</v>
      </c>
      <c r="E1138" t="s">
        <v>108</v>
      </c>
      <c r="F1138" s="1">
        <v>45918</v>
      </c>
      <c r="G1138">
        <v>9</v>
      </c>
      <c r="H1138">
        <v>530538</v>
      </c>
      <c r="I1138" t="s">
        <v>10185</v>
      </c>
      <c r="J1138">
        <v>531002</v>
      </c>
      <c r="K1138" t="s">
        <v>10411</v>
      </c>
      <c r="L1138">
        <v>10</v>
      </c>
      <c r="M1138">
        <v>9</v>
      </c>
      <c r="N1138">
        <v>9</v>
      </c>
      <c r="Q1138" t="s">
        <v>10832</v>
      </c>
      <c r="R1138" s="1">
        <v>45950</v>
      </c>
      <c r="S1138">
        <v>10</v>
      </c>
      <c r="T1138" s="317">
        <v>42210</v>
      </c>
      <c r="U1138">
        <v>25.1</v>
      </c>
      <c r="V1138">
        <v>10</v>
      </c>
      <c r="W1138">
        <v>101</v>
      </c>
      <c r="X1138" s="317">
        <v>110520</v>
      </c>
    </row>
    <row r="1139" spans="1:27">
      <c r="A1139">
        <v>1138</v>
      </c>
      <c r="B1139" t="s">
        <v>11456</v>
      </c>
      <c r="C1139" t="s">
        <v>11457</v>
      </c>
      <c r="D1139" t="s">
        <v>37</v>
      </c>
      <c r="E1139" t="s">
        <v>108</v>
      </c>
      <c r="F1139" s="1">
        <v>45918</v>
      </c>
      <c r="G1139">
        <v>9</v>
      </c>
      <c r="H1139">
        <v>530539</v>
      </c>
      <c r="I1139" t="s">
        <v>10185</v>
      </c>
      <c r="J1139">
        <v>531002</v>
      </c>
      <c r="K1139" t="s">
        <v>10411</v>
      </c>
      <c r="L1139">
        <v>10</v>
      </c>
      <c r="M1139">
        <v>9</v>
      </c>
      <c r="N1139">
        <v>9</v>
      </c>
      <c r="Q1139" t="s">
        <v>10832</v>
      </c>
      <c r="R1139" s="1">
        <v>45950</v>
      </c>
      <c r="S1139">
        <v>10</v>
      </c>
      <c r="T1139" s="317">
        <v>36790</v>
      </c>
      <c r="U1139">
        <v>25.1</v>
      </c>
      <c r="V1139">
        <v>10</v>
      </c>
      <c r="W1139">
        <v>101</v>
      </c>
      <c r="X1139" s="317">
        <v>96330</v>
      </c>
    </row>
    <row r="1140" spans="1:27">
      <c r="A1140">
        <v>1139</v>
      </c>
      <c r="B1140" t="s">
        <v>11458</v>
      </c>
      <c r="C1140" t="s">
        <v>11459</v>
      </c>
      <c r="D1140" t="s">
        <v>37</v>
      </c>
      <c r="E1140" t="s">
        <v>60</v>
      </c>
      <c r="F1140" s="1">
        <v>45918</v>
      </c>
      <c r="G1140">
        <v>9</v>
      </c>
      <c r="H1140">
        <v>530540</v>
      </c>
      <c r="I1140" t="s">
        <v>10185</v>
      </c>
      <c r="J1140">
        <v>531002</v>
      </c>
      <c r="K1140" t="s">
        <v>10411</v>
      </c>
      <c r="L1140">
        <v>10</v>
      </c>
      <c r="M1140">
        <v>9</v>
      </c>
      <c r="N1140">
        <v>9</v>
      </c>
      <c r="Q1140" t="s">
        <v>10832</v>
      </c>
      <c r="R1140" s="1">
        <v>45950</v>
      </c>
      <c r="S1140">
        <v>10</v>
      </c>
      <c r="T1140" s="317">
        <v>46710</v>
      </c>
      <c r="U1140">
        <v>25.1</v>
      </c>
      <c r="V1140">
        <v>10</v>
      </c>
      <c r="W1140">
        <v>101</v>
      </c>
      <c r="X1140" s="317">
        <v>122310</v>
      </c>
    </row>
    <row r="1141" spans="1:27">
      <c r="A1141">
        <v>1140</v>
      </c>
      <c r="B1141" t="s">
        <v>11460</v>
      </c>
      <c r="C1141" t="s">
        <v>11461</v>
      </c>
      <c r="D1141" t="s">
        <v>37</v>
      </c>
      <c r="E1141" t="s">
        <v>60</v>
      </c>
      <c r="F1141" s="1">
        <v>45918</v>
      </c>
      <c r="G1141">
        <v>9</v>
      </c>
      <c r="H1141">
        <v>530541</v>
      </c>
      <c r="I1141" t="s">
        <v>10185</v>
      </c>
      <c r="J1141">
        <v>531002</v>
      </c>
      <c r="K1141" t="s">
        <v>10411</v>
      </c>
      <c r="L1141">
        <v>10</v>
      </c>
      <c r="M1141">
        <v>9</v>
      </c>
      <c r="N1141">
        <v>9</v>
      </c>
      <c r="Q1141" t="s">
        <v>10832</v>
      </c>
      <c r="R1141" s="1">
        <v>45950</v>
      </c>
      <c r="S1141">
        <v>10</v>
      </c>
      <c r="T1141" s="317">
        <v>40830</v>
      </c>
      <c r="U1141">
        <v>25.1</v>
      </c>
      <c r="V1141">
        <v>10</v>
      </c>
      <c r="W1141">
        <v>101</v>
      </c>
      <c r="X1141" s="317">
        <v>106920</v>
      </c>
    </row>
    <row r="1142" spans="1:27">
      <c r="A1142">
        <v>1141</v>
      </c>
      <c r="B1142" t="s">
        <v>2216</v>
      </c>
      <c r="C1142" t="s">
        <v>2217</v>
      </c>
      <c r="D1142" t="s">
        <v>37</v>
      </c>
      <c r="E1142" t="s">
        <v>87</v>
      </c>
      <c r="F1142" s="1">
        <v>45918</v>
      </c>
      <c r="G1142">
        <v>9</v>
      </c>
      <c r="H1142">
        <v>530542</v>
      </c>
      <c r="I1142" t="s">
        <v>10185</v>
      </c>
      <c r="J1142">
        <v>531007</v>
      </c>
      <c r="K1142" t="s">
        <v>10340</v>
      </c>
      <c r="L1142">
        <v>10</v>
      </c>
      <c r="M1142">
        <v>9</v>
      </c>
      <c r="N1142">
        <v>10</v>
      </c>
      <c r="Q1142" t="s">
        <v>10832</v>
      </c>
      <c r="R1142" s="1"/>
      <c r="T1142" s="317"/>
      <c r="U1142">
        <v>25.1</v>
      </c>
      <c r="V1142">
        <v>10</v>
      </c>
      <c r="W1142">
        <v>101</v>
      </c>
      <c r="X1142" s="317">
        <v>117180</v>
      </c>
    </row>
    <row r="1143" spans="1:27">
      <c r="A1143">
        <v>1142</v>
      </c>
      <c r="B1143" t="s">
        <v>11462</v>
      </c>
      <c r="C1143" t="s">
        <v>11463</v>
      </c>
      <c r="D1143" t="s">
        <v>37</v>
      </c>
      <c r="E1143" t="s">
        <v>92</v>
      </c>
      <c r="F1143" s="1">
        <v>45918</v>
      </c>
      <c r="G1143">
        <v>9</v>
      </c>
      <c r="H1143">
        <v>530543</v>
      </c>
      <c r="I1143" t="s">
        <v>10185</v>
      </c>
      <c r="J1143">
        <v>531007</v>
      </c>
      <c r="K1143" t="s">
        <v>10340</v>
      </c>
      <c r="L1143">
        <v>10</v>
      </c>
      <c r="M1143">
        <v>9</v>
      </c>
      <c r="N1143">
        <v>10</v>
      </c>
      <c r="Q1143" t="s">
        <v>10832</v>
      </c>
      <c r="R1143" s="1"/>
      <c r="T1143" s="317"/>
      <c r="U1143">
        <v>25.1</v>
      </c>
      <c r="V1143">
        <v>10</v>
      </c>
      <c r="W1143">
        <v>101</v>
      </c>
      <c r="X1143" s="317">
        <v>110520</v>
      </c>
    </row>
    <row r="1144" spans="1:27">
      <c r="A1144">
        <v>1143</v>
      </c>
      <c r="B1144" t="s">
        <v>11464</v>
      </c>
      <c r="C1144" t="s">
        <v>11465</v>
      </c>
      <c r="D1144" t="s">
        <v>37</v>
      </c>
      <c r="E1144" t="s">
        <v>40</v>
      </c>
      <c r="F1144" s="1">
        <v>45919</v>
      </c>
      <c r="G1144">
        <v>9</v>
      </c>
      <c r="H1144">
        <v>530544</v>
      </c>
      <c r="I1144" t="s">
        <v>10185</v>
      </c>
      <c r="J1144">
        <v>531002</v>
      </c>
      <c r="K1144" t="s">
        <v>10411</v>
      </c>
      <c r="L1144">
        <v>10</v>
      </c>
      <c r="M1144">
        <v>9</v>
      </c>
      <c r="N1144">
        <v>9</v>
      </c>
      <c r="Q1144" t="s">
        <v>10832</v>
      </c>
      <c r="R1144" s="1">
        <v>45950</v>
      </c>
      <c r="S1144">
        <v>10</v>
      </c>
      <c r="T1144" s="317">
        <v>48790</v>
      </c>
      <c r="U1144">
        <v>25.1</v>
      </c>
      <c r="V1144">
        <v>10</v>
      </c>
      <c r="W1144">
        <v>101</v>
      </c>
      <c r="X1144" s="317">
        <v>127770</v>
      </c>
    </row>
    <row r="1145" spans="1:27">
      <c r="A1145">
        <v>1144</v>
      </c>
      <c r="B1145" t="s">
        <v>11466</v>
      </c>
      <c r="C1145" t="s">
        <v>11467</v>
      </c>
      <c r="D1145" t="s">
        <v>37</v>
      </c>
      <c r="E1145" t="s">
        <v>72</v>
      </c>
      <c r="F1145" s="1">
        <v>45919</v>
      </c>
      <c r="G1145">
        <v>9</v>
      </c>
      <c r="H1145">
        <v>530545</v>
      </c>
      <c r="I1145" t="s">
        <v>10185</v>
      </c>
      <c r="J1145">
        <v>531002</v>
      </c>
      <c r="K1145" t="s">
        <v>10411</v>
      </c>
      <c r="L1145">
        <v>10</v>
      </c>
      <c r="M1145">
        <v>9</v>
      </c>
      <c r="N1145">
        <v>9</v>
      </c>
      <c r="Q1145" t="s">
        <v>10832</v>
      </c>
      <c r="R1145" s="1">
        <v>45950</v>
      </c>
      <c r="S1145">
        <v>10</v>
      </c>
      <c r="T1145" s="317">
        <v>41290</v>
      </c>
      <c r="U1145">
        <v>25.1</v>
      </c>
      <c r="V1145">
        <v>10</v>
      </c>
      <c r="W1145">
        <v>101</v>
      </c>
      <c r="X1145" s="317">
        <v>108120</v>
      </c>
    </row>
    <row r="1146" spans="1:27">
      <c r="A1146">
        <v>1145</v>
      </c>
      <c r="B1146" t="s">
        <v>2096</v>
      </c>
      <c r="C1146" t="s">
        <v>5479</v>
      </c>
      <c r="D1146" t="s">
        <v>37</v>
      </c>
      <c r="E1146" t="s">
        <v>40</v>
      </c>
      <c r="F1146" s="1"/>
      <c r="G1146" t="s">
        <v>43</v>
      </c>
      <c r="H1146">
        <v>530546</v>
      </c>
      <c r="I1146" t="s">
        <v>10185</v>
      </c>
      <c r="N1146" t="s">
        <v>43</v>
      </c>
      <c r="R1146" s="1"/>
      <c r="T1146" s="317"/>
      <c r="X1146" s="317"/>
      <c r="Z1146">
        <v>46036</v>
      </c>
      <c r="AA1146">
        <v>46042</v>
      </c>
    </row>
    <row r="1147" spans="1:27">
      <c r="A1147">
        <v>1146</v>
      </c>
      <c r="B1147" t="s">
        <v>1247</v>
      </c>
      <c r="C1147" t="s">
        <v>949</v>
      </c>
      <c r="D1147" t="s">
        <v>37</v>
      </c>
      <c r="E1147" t="s">
        <v>92</v>
      </c>
      <c r="F1147" s="1"/>
      <c r="G1147" t="s">
        <v>43</v>
      </c>
      <c r="H1147">
        <v>530547</v>
      </c>
      <c r="I1147" t="s">
        <v>10185</v>
      </c>
      <c r="L1147" t="s">
        <v>43</v>
      </c>
      <c r="M1147" t="s">
        <v>43</v>
      </c>
      <c r="N1147" t="s">
        <v>43</v>
      </c>
      <c r="R1147" s="1"/>
      <c r="T1147" s="317"/>
      <c r="X1147" s="317"/>
      <c r="Z1147">
        <v>45954</v>
      </c>
      <c r="AA1147">
        <v>45959</v>
      </c>
    </row>
    <row r="1148" spans="1:27">
      <c r="A1148">
        <v>1147</v>
      </c>
      <c r="B1148" t="s">
        <v>11468</v>
      </c>
      <c r="C1148" t="s">
        <v>11469</v>
      </c>
      <c r="D1148" t="s">
        <v>37</v>
      </c>
      <c r="E1148" t="s">
        <v>60</v>
      </c>
      <c r="F1148" s="1">
        <v>45922</v>
      </c>
      <c r="G1148">
        <v>9</v>
      </c>
      <c r="H1148">
        <v>530548</v>
      </c>
      <c r="I1148" t="s">
        <v>10185</v>
      </c>
      <c r="J1148">
        <v>531002</v>
      </c>
      <c r="K1148" t="s">
        <v>10411</v>
      </c>
      <c r="L1148">
        <v>10</v>
      </c>
      <c r="M1148">
        <v>9</v>
      </c>
      <c r="N1148">
        <v>9</v>
      </c>
      <c r="P1148">
        <v>45933</v>
      </c>
      <c r="Q1148" t="s">
        <v>10832</v>
      </c>
      <c r="R1148" s="1">
        <v>45950</v>
      </c>
      <c r="S1148">
        <v>10</v>
      </c>
      <c r="T1148" s="317">
        <v>44500</v>
      </c>
      <c r="U1148">
        <v>25.1</v>
      </c>
      <c r="V1148">
        <v>10</v>
      </c>
      <c r="W1148">
        <v>101</v>
      </c>
      <c r="X1148" s="317">
        <v>120211.5</v>
      </c>
    </row>
    <row r="1149" spans="1:27">
      <c r="A1149">
        <v>1148</v>
      </c>
      <c r="B1149" t="s">
        <v>11470</v>
      </c>
      <c r="C1149" t="s">
        <v>11471</v>
      </c>
      <c r="D1149" t="s">
        <v>37</v>
      </c>
      <c r="E1149" t="s">
        <v>60</v>
      </c>
      <c r="F1149" s="1">
        <v>45922</v>
      </c>
      <c r="G1149">
        <v>9</v>
      </c>
      <c r="H1149">
        <v>530549</v>
      </c>
      <c r="I1149" t="s">
        <v>10185</v>
      </c>
      <c r="J1149">
        <v>531002</v>
      </c>
      <c r="K1149" t="s">
        <v>10411</v>
      </c>
      <c r="L1149">
        <v>10</v>
      </c>
      <c r="M1149">
        <v>9</v>
      </c>
      <c r="N1149">
        <v>9</v>
      </c>
      <c r="P1149">
        <v>45930</v>
      </c>
      <c r="Q1149" t="s">
        <v>10832</v>
      </c>
      <c r="R1149" s="1">
        <v>45950</v>
      </c>
      <c r="S1149">
        <v>10</v>
      </c>
      <c r="T1149" s="317">
        <v>62700</v>
      </c>
      <c r="U1149">
        <v>25.1</v>
      </c>
      <c r="V1149">
        <v>10</v>
      </c>
      <c r="W1149">
        <v>101</v>
      </c>
      <c r="X1149" s="317">
        <v>162209.5</v>
      </c>
    </row>
    <row r="1150" spans="1:27">
      <c r="A1150">
        <v>1149</v>
      </c>
      <c r="B1150" t="s">
        <v>3277</v>
      </c>
      <c r="C1150" t="s">
        <v>3278</v>
      </c>
      <c r="D1150" t="s">
        <v>37</v>
      </c>
      <c r="E1150" t="s">
        <v>72</v>
      </c>
      <c r="F1150" s="1">
        <v>45919</v>
      </c>
      <c r="G1150">
        <v>9</v>
      </c>
      <c r="H1150">
        <v>530550</v>
      </c>
      <c r="I1150" t="s">
        <v>10185</v>
      </c>
      <c r="J1150">
        <v>50033476</v>
      </c>
      <c r="K1150" t="s">
        <v>267</v>
      </c>
      <c r="L1150">
        <v>10</v>
      </c>
      <c r="M1150">
        <v>9</v>
      </c>
      <c r="N1150">
        <v>10</v>
      </c>
      <c r="O1150">
        <v>45975</v>
      </c>
      <c r="P1150">
        <v>45952</v>
      </c>
      <c r="R1150" s="1"/>
      <c r="T1150" s="317"/>
      <c r="U1150">
        <v>25.1</v>
      </c>
      <c r="V1150">
        <v>10</v>
      </c>
      <c r="W1150">
        <v>40</v>
      </c>
      <c r="X1150" s="317">
        <v>116676</v>
      </c>
    </row>
    <row r="1151" spans="1:27">
      <c r="A1151">
        <v>1150</v>
      </c>
      <c r="B1151" t="s">
        <v>11472</v>
      </c>
      <c r="C1151" t="s">
        <v>11473</v>
      </c>
      <c r="D1151" t="s">
        <v>37</v>
      </c>
      <c r="E1151" t="s">
        <v>146</v>
      </c>
      <c r="F1151" s="1">
        <v>45922</v>
      </c>
      <c r="G1151">
        <v>9</v>
      </c>
      <c r="H1151">
        <v>530551</v>
      </c>
      <c r="I1151" t="s">
        <v>10185</v>
      </c>
      <c r="J1151">
        <v>531002</v>
      </c>
      <c r="K1151" t="s">
        <v>10411</v>
      </c>
      <c r="L1151">
        <v>10</v>
      </c>
      <c r="M1151">
        <v>9</v>
      </c>
      <c r="N1151">
        <v>9</v>
      </c>
      <c r="Q1151" t="s">
        <v>10832</v>
      </c>
      <c r="R1151" s="1">
        <v>45950</v>
      </c>
      <c r="S1151">
        <v>10</v>
      </c>
      <c r="T1151" s="317">
        <v>31710</v>
      </c>
      <c r="U1151">
        <v>25.1</v>
      </c>
      <c r="V1151">
        <v>10</v>
      </c>
      <c r="W1151">
        <v>101</v>
      </c>
      <c r="X1151" s="317">
        <v>83010</v>
      </c>
    </row>
    <row r="1152" spans="1:27">
      <c r="A1152">
        <v>1151</v>
      </c>
      <c r="B1152" t="s">
        <v>3287</v>
      </c>
      <c r="C1152" t="s">
        <v>11474</v>
      </c>
      <c r="D1152" t="s">
        <v>37</v>
      </c>
      <c r="E1152" t="s">
        <v>108</v>
      </c>
      <c r="F1152" s="1">
        <v>45924</v>
      </c>
      <c r="G1152">
        <v>9</v>
      </c>
      <c r="H1152">
        <v>530552</v>
      </c>
      <c r="I1152" t="s">
        <v>10185</v>
      </c>
      <c r="J1152">
        <v>50033777</v>
      </c>
      <c r="K1152" t="s">
        <v>6518</v>
      </c>
      <c r="L1152">
        <v>11</v>
      </c>
      <c r="M1152">
        <v>9</v>
      </c>
      <c r="N1152">
        <v>11</v>
      </c>
      <c r="O1152">
        <v>46006</v>
      </c>
      <c r="R1152" s="1">
        <v>45991</v>
      </c>
      <c r="S1152">
        <v>11</v>
      </c>
      <c r="T1152" s="317">
        <v>65290</v>
      </c>
      <c r="U1152">
        <v>25.11</v>
      </c>
      <c r="V1152">
        <v>11</v>
      </c>
      <c r="W1152">
        <v>40</v>
      </c>
      <c r="X1152" s="317">
        <v>144666</v>
      </c>
    </row>
    <row r="1153" spans="1:27">
      <c r="A1153">
        <v>1152</v>
      </c>
      <c r="B1153" t="s">
        <v>3293</v>
      </c>
      <c r="C1153" t="s">
        <v>3294</v>
      </c>
      <c r="D1153" t="s">
        <v>37</v>
      </c>
      <c r="E1153" t="s">
        <v>140</v>
      </c>
      <c r="F1153" s="1">
        <v>45924</v>
      </c>
      <c r="G1153">
        <v>9</v>
      </c>
      <c r="H1153">
        <v>530553</v>
      </c>
      <c r="I1153" t="s">
        <v>10185</v>
      </c>
      <c r="J1153">
        <v>50033643</v>
      </c>
      <c r="K1153" t="s">
        <v>6518</v>
      </c>
      <c r="L1153">
        <v>10</v>
      </c>
      <c r="M1153">
        <v>9</v>
      </c>
      <c r="N1153">
        <v>10</v>
      </c>
      <c r="O1153">
        <v>45971</v>
      </c>
      <c r="R1153" s="1"/>
      <c r="T1153" s="317"/>
      <c r="U1153">
        <v>25.1</v>
      </c>
      <c r="V1153">
        <v>10</v>
      </c>
      <c r="W1153">
        <v>40</v>
      </c>
      <c r="X1153" s="317">
        <v>110124</v>
      </c>
    </row>
    <row r="1154" spans="1:27">
      <c r="A1154">
        <v>1153</v>
      </c>
      <c r="B1154" t="s">
        <v>11475</v>
      </c>
      <c r="C1154" t="s">
        <v>11476</v>
      </c>
      <c r="D1154" t="s">
        <v>37</v>
      </c>
      <c r="E1154" t="s">
        <v>92</v>
      </c>
      <c r="F1154" s="1">
        <v>45924</v>
      </c>
      <c r="G1154">
        <v>9</v>
      </c>
      <c r="H1154">
        <v>530554</v>
      </c>
      <c r="I1154" t="s">
        <v>10185</v>
      </c>
      <c r="J1154">
        <v>531007</v>
      </c>
      <c r="K1154" t="s">
        <v>10340</v>
      </c>
      <c r="L1154">
        <v>10</v>
      </c>
      <c r="M1154">
        <v>9</v>
      </c>
      <c r="N1154">
        <v>10</v>
      </c>
      <c r="Q1154" t="s">
        <v>10832</v>
      </c>
      <c r="R1154" s="1"/>
      <c r="T1154" s="317"/>
      <c r="U1154">
        <v>25.1</v>
      </c>
      <c r="V1154">
        <v>10</v>
      </c>
      <c r="W1154">
        <v>101</v>
      </c>
      <c r="X1154" s="317">
        <v>110520</v>
      </c>
    </row>
    <row r="1155" spans="1:27">
      <c r="A1155">
        <v>1154</v>
      </c>
      <c r="B1155" t="s">
        <v>3290</v>
      </c>
      <c r="C1155" t="s">
        <v>3291</v>
      </c>
      <c r="D1155" t="s">
        <v>37</v>
      </c>
      <c r="E1155" t="s">
        <v>108</v>
      </c>
      <c r="F1155" s="1">
        <v>45924</v>
      </c>
      <c r="G1155">
        <v>9</v>
      </c>
      <c r="H1155">
        <v>530555</v>
      </c>
      <c r="I1155" t="s">
        <v>10185</v>
      </c>
      <c r="J1155">
        <v>50033779</v>
      </c>
      <c r="K1155" t="s">
        <v>6518</v>
      </c>
      <c r="L1155">
        <v>10</v>
      </c>
      <c r="M1155">
        <v>9</v>
      </c>
      <c r="N1155">
        <v>10</v>
      </c>
      <c r="O1155">
        <v>45978</v>
      </c>
      <c r="R1155" s="1"/>
      <c r="T1155" s="317"/>
      <c r="U1155">
        <v>25.1</v>
      </c>
      <c r="V1155">
        <v>10</v>
      </c>
      <c r="W1155">
        <v>40</v>
      </c>
      <c r="X1155" s="317">
        <v>129336</v>
      </c>
    </row>
    <row r="1156" spans="1:27">
      <c r="A1156">
        <v>1155</v>
      </c>
      <c r="B1156" t="s">
        <v>3314</v>
      </c>
      <c r="C1156" t="s">
        <v>11477</v>
      </c>
      <c r="D1156" t="s">
        <v>37</v>
      </c>
      <c r="E1156" t="s">
        <v>108</v>
      </c>
      <c r="F1156" s="1">
        <v>45924</v>
      </c>
      <c r="G1156">
        <v>9</v>
      </c>
      <c r="H1156">
        <v>530556</v>
      </c>
      <c r="I1156" t="s">
        <v>10185</v>
      </c>
      <c r="J1156">
        <v>50033882</v>
      </c>
      <c r="K1156" t="s">
        <v>6518</v>
      </c>
      <c r="L1156">
        <v>12</v>
      </c>
      <c r="M1156">
        <v>9</v>
      </c>
      <c r="N1156">
        <v>12</v>
      </c>
      <c r="O1156">
        <v>46034</v>
      </c>
      <c r="R1156" s="1">
        <v>46022</v>
      </c>
      <c r="S1156">
        <v>12</v>
      </c>
      <c r="T1156" s="317">
        <v>59290</v>
      </c>
      <c r="U1156">
        <v>25.12</v>
      </c>
      <c r="V1156">
        <v>12</v>
      </c>
      <c r="W1156">
        <v>40</v>
      </c>
      <c r="X1156" s="317">
        <v>131367</v>
      </c>
    </row>
    <row r="1157" spans="1:27">
      <c r="A1157">
        <v>1156</v>
      </c>
      <c r="B1157" t="s">
        <v>3212</v>
      </c>
      <c r="C1157" t="s">
        <v>3213</v>
      </c>
      <c r="D1157" t="s">
        <v>37</v>
      </c>
      <c r="E1157" t="s">
        <v>87</v>
      </c>
      <c r="F1157" s="1">
        <v>45924</v>
      </c>
      <c r="G1157">
        <v>9</v>
      </c>
      <c r="H1157">
        <v>530557</v>
      </c>
      <c r="I1157" t="s">
        <v>10185</v>
      </c>
      <c r="J1157">
        <v>50033347</v>
      </c>
      <c r="K1157" t="s">
        <v>10411</v>
      </c>
      <c r="L1157">
        <v>10</v>
      </c>
      <c r="M1157">
        <v>9</v>
      </c>
      <c r="N1157">
        <v>10</v>
      </c>
      <c r="O1157" t="s">
        <v>11478</v>
      </c>
      <c r="P1157">
        <v>45939</v>
      </c>
      <c r="R1157" s="1">
        <v>45950</v>
      </c>
      <c r="S1157">
        <v>10</v>
      </c>
      <c r="T1157" s="317">
        <v>44860</v>
      </c>
      <c r="U1157">
        <v>25.1</v>
      </c>
      <c r="V1157">
        <v>10</v>
      </c>
      <c r="W1157">
        <v>52</v>
      </c>
      <c r="X1157" s="317">
        <v>131239</v>
      </c>
    </row>
    <row r="1158" spans="1:27">
      <c r="A1158">
        <v>1157</v>
      </c>
      <c r="B1158" t="s">
        <v>11479</v>
      </c>
      <c r="C1158" t="s">
        <v>11480</v>
      </c>
      <c r="D1158" t="s">
        <v>37</v>
      </c>
      <c r="E1158" t="s">
        <v>72</v>
      </c>
      <c r="F1158" s="1">
        <v>45924</v>
      </c>
      <c r="G1158">
        <v>9</v>
      </c>
      <c r="H1158">
        <v>530558</v>
      </c>
      <c r="I1158" t="s">
        <v>10185</v>
      </c>
      <c r="J1158">
        <v>531007</v>
      </c>
      <c r="K1158" t="s">
        <v>10411</v>
      </c>
      <c r="L1158">
        <v>10</v>
      </c>
      <c r="M1158">
        <v>9</v>
      </c>
      <c r="N1158">
        <v>10</v>
      </c>
      <c r="R1158" s="1">
        <v>45950</v>
      </c>
      <c r="S1158">
        <v>10</v>
      </c>
      <c r="T1158" s="317">
        <v>45790</v>
      </c>
      <c r="U1158">
        <v>25.1</v>
      </c>
      <c r="V1158">
        <v>10</v>
      </c>
      <c r="W1158">
        <v>101</v>
      </c>
      <c r="X1158" s="317">
        <v>119910</v>
      </c>
    </row>
    <row r="1159" spans="1:27">
      <c r="A1159">
        <v>1158</v>
      </c>
      <c r="B1159" t="s">
        <v>3318</v>
      </c>
      <c r="C1159" t="s">
        <v>11481</v>
      </c>
      <c r="D1159" t="s">
        <v>37</v>
      </c>
      <c r="E1159" t="s">
        <v>108</v>
      </c>
      <c r="F1159" s="1">
        <v>45925</v>
      </c>
      <c r="G1159">
        <v>9</v>
      </c>
      <c r="H1159">
        <v>530559</v>
      </c>
      <c r="I1159" t="s">
        <v>10185</v>
      </c>
      <c r="J1159">
        <v>50033928</v>
      </c>
      <c r="K1159" t="s">
        <v>6518</v>
      </c>
      <c r="L1159">
        <v>11</v>
      </c>
      <c r="M1159">
        <v>9</v>
      </c>
      <c r="N1159">
        <v>11</v>
      </c>
      <c r="O1159">
        <v>45986</v>
      </c>
      <c r="R1159" s="1">
        <v>45991</v>
      </c>
      <c r="S1159">
        <v>11</v>
      </c>
      <c r="T1159" s="317">
        <v>56750</v>
      </c>
      <c r="U1159">
        <v>25.11</v>
      </c>
      <c r="V1159">
        <v>11</v>
      </c>
      <c r="W1159">
        <v>40</v>
      </c>
      <c r="X1159" s="317">
        <v>125732</v>
      </c>
    </row>
    <row r="1160" spans="1:27">
      <c r="A1160">
        <v>1159</v>
      </c>
      <c r="B1160" t="s">
        <v>3321</v>
      </c>
      <c r="C1160" t="s">
        <v>5602</v>
      </c>
      <c r="D1160" t="s">
        <v>37</v>
      </c>
      <c r="E1160" t="s">
        <v>108</v>
      </c>
      <c r="F1160" s="1">
        <v>45925</v>
      </c>
      <c r="G1160">
        <v>9</v>
      </c>
      <c r="H1160">
        <v>530560</v>
      </c>
      <c r="I1160" t="s">
        <v>10185</v>
      </c>
      <c r="J1160">
        <v>50034108</v>
      </c>
      <c r="K1160" t="s">
        <v>267</v>
      </c>
      <c r="L1160">
        <v>11</v>
      </c>
      <c r="M1160">
        <v>9</v>
      </c>
      <c r="N1160">
        <v>11</v>
      </c>
      <c r="O1160">
        <v>46034</v>
      </c>
      <c r="R1160" s="1">
        <v>45991</v>
      </c>
      <c r="S1160">
        <v>11</v>
      </c>
      <c r="T1160" s="317">
        <v>28710</v>
      </c>
      <c r="U1160">
        <v>25.11</v>
      </c>
      <c r="V1160">
        <v>11</v>
      </c>
      <c r="W1160">
        <v>40</v>
      </c>
      <c r="X1160" s="317">
        <v>63577</v>
      </c>
    </row>
    <row r="1161" spans="1:27">
      <c r="A1161">
        <v>1160</v>
      </c>
      <c r="B1161" t="s">
        <v>3459</v>
      </c>
      <c r="C1161" t="s">
        <v>10250</v>
      </c>
      <c r="D1161" t="s">
        <v>37</v>
      </c>
      <c r="E1161" t="s">
        <v>108</v>
      </c>
      <c r="F1161" s="1"/>
      <c r="G1161" t="s">
        <v>43</v>
      </c>
      <c r="H1161">
        <v>530561</v>
      </c>
      <c r="I1161" t="s">
        <v>10185</v>
      </c>
      <c r="L1161" t="s">
        <v>43</v>
      </c>
      <c r="M1161" t="s">
        <v>43</v>
      </c>
      <c r="N1161" t="s">
        <v>43</v>
      </c>
      <c r="R1161" s="1"/>
      <c r="T1161" s="317"/>
      <c r="X1161" s="317"/>
      <c r="Y1161">
        <v>45932</v>
      </c>
      <c r="Z1161">
        <v>46036</v>
      </c>
      <c r="AA1161">
        <v>46038</v>
      </c>
    </row>
    <row r="1162" spans="1:27">
      <c r="A1162">
        <v>1161</v>
      </c>
      <c r="B1162" t="s">
        <v>11482</v>
      </c>
      <c r="C1162" t="s">
        <v>11483</v>
      </c>
      <c r="D1162" t="s">
        <v>37</v>
      </c>
      <c r="E1162" t="s">
        <v>72</v>
      </c>
      <c r="F1162" s="1">
        <v>45925</v>
      </c>
      <c r="G1162">
        <v>9</v>
      </c>
      <c r="H1162">
        <v>530562</v>
      </c>
      <c r="I1162" t="s">
        <v>10185</v>
      </c>
      <c r="J1162">
        <v>531002</v>
      </c>
      <c r="K1162" t="s">
        <v>10411</v>
      </c>
      <c r="L1162">
        <v>10</v>
      </c>
      <c r="M1162">
        <v>9</v>
      </c>
      <c r="N1162">
        <v>10</v>
      </c>
      <c r="Q1162" t="s">
        <v>10832</v>
      </c>
      <c r="R1162" s="1">
        <v>45950</v>
      </c>
      <c r="S1162">
        <v>10</v>
      </c>
      <c r="T1162" s="317">
        <v>57450</v>
      </c>
      <c r="U1162">
        <v>25.1</v>
      </c>
      <c r="V1162">
        <v>10</v>
      </c>
      <c r="W1162">
        <v>101</v>
      </c>
      <c r="X1162" s="317">
        <v>150480</v>
      </c>
    </row>
    <row r="1163" spans="1:27">
      <c r="A1163">
        <v>1162</v>
      </c>
      <c r="B1163" t="s">
        <v>11484</v>
      </c>
      <c r="C1163" t="s">
        <v>11485</v>
      </c>
      <c r="D1163" t="s">
        <v>37</v>
      </c>
      <c r="E1163" t="s">
        <v>123</v>
      </c>
      <c r="F1163" s="1">
        <v>45925</v>
      </c>
      <c r="G1163">
        <v>9</v>
      </c>
      <c r="H1163">
        <v>530563</v>
      </c>
      <c r="I1163" t="s">
        <v>10185</v>
      </c>
      <c r="J1163">
        <v>531002</v>
      </c>
      <c r="K1163" t="s">
        <v>10411</v>
      </c>
      <c r="L1163">
        <v>10</v>
      </c>
      <c r="M1163">
        <v>9</v>
      </c>
      <c r="N1163">
        <v>9</v>
      </c>
      <c r="P1163">
        <v>45933</v>
      </c>
      <c r="Q1163" t="s">
        <v>10832</v>
      </c>
      <c r="R1163" s="1"/>
      <c r="T1163" s="317"/>
      <c r="U1163">
        <v>25.1</v>
      </c>
      <c r="V1163">
        <v>10</v>
      </c>
      <c r="W1163">
        <v>101</v>
      </c>
      <c r="X1163" s="317">
        <v>124898.12</v>
      </c>
    </row>
    <row r="1164" spans="1:27">
      <c r="A1164">
        <v>1163</v>
      </c>
      <c r="B1164" t="s">
        <v>11486</v>
      </c>
      <c r="C1164" t="s">
        <v>11487</v>
      </c>
      <c r="D1164" t="s">
        <v>37</v>
      </c>
      <c r="E1164" t="s">
        <v>636</v>
      </c>
      <c r="F1164" s="1">
        <v>45925</v>
      </c>
      <c r="G1164">
        <v>9</v>
      </c>
      <c r="H1164">
        <v>530564</v>
      </c>
      <c r="I1164" t="s">
        <v>10185</v>
      </c>
      <c r="J1164">
        <v>531002</v>
      </c>
      <c r="K1164" t="s">
        <v>10411</v>
      </c>
      <c r="L1164">
        <v>10</v>
      </c>
      <c r="M1164">
        <v>9</v>
      </c>
      <c r="N1164">
        <v>10</v>
      </c>
      <c r="Q1164" t="s">
        <v>10832</v>
      </c>
      <c r="R1164" s="1">
        <v>45950</v>
      </c>
      <c r="S1164">
        <v>10</v>
      </c>
      <c r="T1164" s="317">
        <v>55710</v>
      </c>
      <c r="U1164">
        <v>25.1</v>
      </c>
      <c r="V1164">
        <v>10</v>
      </c>
      <c r="W1164">
        <v>101</v>
      </c>
      <c r="X1164" s="317">
        <v>145890</v>
      </c>
    </row>
    <row r="1165" spans="1:27">
      <c r="A1165">
        <v>1164</v>
      </c>
      <c r="B1165" t="s">
        <v>3351</v>
      </c>
      <c r="C1165" t="s">
        <v>3352</v>
      </c>
      <c r="D1165" t="s">
        <v>37</v>
      </c>
      <c r="E1165" t="s">
        <v>108</v>
      </c>
      <c r="F1165" s="1"/>
      <c r="G1165" t="s">
        <v>43</v>
      </c>
      <c r="H1165">
        <v>530565</v>
      </c>
      <c r="I1165" t="s">
        <v>10185</v>
      </c>
      <c r="L1165" t="s">
        <v>43</v>
      </c>
      <c r="M1165" t="s">
        <v>43</v>
      </c>
      <c r="N1165" t="s">
        <v>43</v>
      </c>
      <c r="R1165" s="1"/>
      <c r="T1165" s="317"/>
      <c r="X1165" s="317"/>
      <c r="Z1165">
        <v>46001</v>
      </c>
      <c r="AA1165">
        <v>46006</v>
      </c>
    </row>
    <row r="1166" spans="1:27">
      <c r="A1166">
        <v>1165</v>
      </c>
      <c r="B1166" t="s">
        <v>11488</v>
      </c>
      <c r="C1166" t="s">
        <v>11103</v>
      </c>
      <c r="D1166" t="s">
        <v>37</v>
      </c>
      <c r="E1166" t="s">
        <v>60</v>
      </c>
      <c r="F1166" s="1"/>
      <c r="G1166" t="s">
        <v>43</v>
      </c>
      <c r="H1166">
        <v>530566</v>
      </c>
      <c r="I1166" t="s">
        <v>10185</v>
      </c>
      <c r="L1166" t="s">
        <v>43</v>
      </c>
      <c r="M1166" t="s">
        <v>43</v>
      </c>
      <c r="N1166" t="s">
        <v>43</v>
      </c>
      <c r="R1166" s="1"/>
      <c r="T1166" s="317"/>
      <c r="X1166" s="317"/>
    </row>
    <row r="1167" spans="1:27">
      <c r="A1167">
        <v>1166</v>
      </c>
      <c r="B1167" t="s">
        <v>3359</v>
      </c>
      <c r="C1167" t="s">
        <v>3360</v>
      </c>
      <c r="D1167" t="s">
        <v>37</v>
      </c>
      <c r="E1167" t="s">
        <v>92</v>
      </c>
      <c r="F1167" s="1">
        <v>45929</v>
      </c>
      <c r="G1167">
        <v>9</v>
      </c>
      <c r="H1167">
        <v>530567</v>
      </c>
      <c r="I1167" t="s">
        <v>10185</v>
      </c>
      <c r="J1167">
        <v>50034432</v>
      </c>
      <c r="K1167" t="s">
        <v>10340</v>
      </c>
      <c r="L1167">
        <v>11</v>
      </c>
      <c r="M1167">
        <v>9</v>
      </c>
      <c r="N1167">
        <v>10</v>
      </c>
      <c r="O1167">
        <v>45978</v>
      </c>
      <c r="R1167" s="1">
        <v>45991</v>
      </c>
      <c r="S1167">
        <v>11</v>
      </c>
      <c r="T1167" s="317">
        <v>37710</v>
      </c>
      <c r="U1167">
        <v>25.11</v>
      </c>
      <c r="V1167">
        <v>11</v>
      </c>
      <c r="W1167">
        <v>40</v>
      </c>
      <c r="X1167" s="317">
        <v>83525</v>
      </c>
    </row>
    <row r="1168" spans="1:27">
      <c r="A1168">
        <v>1167</v>
      </c>
      <c r="B1168" t="s">
        <v>1277</v>
      </c>
      <c r="C1168" t="s">
        <v>1278</v>
      </c>
      <c r="D1168" t="s">
        <v>37</v>
      </c>
      <c r="E1168" t="s">
        <v>72</v>
      </c>
      <c r="F1168" s="1"/>
      <c r="G1168" t="s">
        <v>43</v>
      </c>
      <c r="H1168">
        <v>530568</v>
      </c>
      <c r="I1168" t="s">
        <v>10185</v>
      </c>
      <c r="L1168" t="s">
        <v>43</v>
      </c>
      <c r="M1168" t="s">
        <v>43</v>
      </c>
      <c r="N1168" t="s">
        <v>43</v>
      </c>
      <c r="R1168" s="1"/>
      <c r="T1168" s="317"/>
      <c r="X1168" s="317"/>
      <c r="Y1168">
        <v>45930</v>
      </c>
      <c r="Z1168">
        <v>45950</v>
      </c>
      <c r="AA1168">
        <v>45957</v>
      </c>
    </row>
    <row r="1169" spans="1:27">
      <c r="A1169">
        <v>1168</v>
      </c>
      <c r="B1169" t="s">
        <v>11489</v>
      </c>
      <c r="C1169" t="s">
        <v>11490</v>
      </c>
      <c r="D1169" t="s">
        <v>37</v>
      </c>
      <c r="E1169" t="s">
        <v>123</v>
      </c>
      <c r="F1169" s="1">
        <v>45929</v>
      </c>
      <c r="G1169">
        <v>9</v>
      </c>
      <c r="H1169">
        <v>530569</v>
      </c>
      <c r="I1169" t="s">
        <v>10185</v>
      </c>
      <c r="J1169">
        <v>531007</v>
      </c>
      <c r="K1169" t="s">
        <v>10411</v>
      </c>
      <c r="L1169">
        <v>10</v>
      </c>
      <c r="M1169">
        <v>9</v>
      </c>
      <c r="N1169">
        <v>10</v>
      </c>
      <c r="Q1169" t="s">
        <v>10832</v>
      </c>
      <c r="R1169" s="1">
        <v>45950</v>
      </c>
      <c r="S1169">
        <v>10</v>
      </c>
      <c r="T1169" s="317">
        <v>45880</v>
      </c>
      <c r="U1169">
        <v>25.1</v>
      </c>
      <c r="V1169">
        <v>10</v>
      </c>
      <c r="W1169">
        <v>101</v>
      </c>
      <c r="X1169" s="317">
        <v>117482</v>
      </c>
    </row>
    <row r="1170" spans="1:27">
      <c r="A1170">
        <v>1169</v>
      </c>
      <c r="B1170" t="s">
        <v>3387</v>
      </c>
      <c r="C1170" t="s">
        <v>11491</v>
      </c>
      <c r="D1170" t="s">
        <v>37</v>
      </c>
      <c r="E1170" t="s">
        <v>72</v>
      </c>
      <c r="F1170" s="1">
        <v>45930</v>
      </c>
      <c r="G1170">
        <v>9</v>
      </c>
      <c r="H1170">
        <v>530570</v>
      </c>
      <c r="I1170" t="s">
        <v>10185</v>
      </c>
      <c r="J1170">
        <v>50034675</v>
      </c>
      <c r="K1170" t="s">
        <v>267</v>
      </c>
      <c r="L1170">
        <v>10</v>
      </c>
      <c r="M1170">
        <v>9</v>
      </c>
      <c r="N1170">
        <v>10</v>
      </c>
      <c r="O1170">
        <v>46034</v>
      </c>
      <c r="R1170" s="1"/>
      <c r="T1170" s="317"/>
      <c r="U1170">
        <v>25.1</v>
      </c>
      <c r="V1170">
        <v>10</v>
      </c>
      <c r="W1170">
        <v>40</v>
      </c>
      <c r="X1170" s="317">
        <v>111697</v>
      </c>
    </row>
    <row r="1171" spans="1:27">
      <c r="A1171">
        <v>1170</v>
      </c>
      <c r="B1171" t="s">
        <v>3393</v>
      </c>
      <c r="C1171" t="s">
        <v>3394</v>
      </c>
      <c r="D1171" t="s">
        <v>37</v>
      </c>
      <c r="E1171" t="s">
        <v>87</v>
      </c>
      <c r="F1171" s="1">
        <v>45930</v>
      </c>
      <c r="G1171">
        <v>9</v>
      </c>
      <c r="H1171">
        <v>530571</v>
      </c>
      <c r="I1171" t="s">
        <v>10185</v>
      </c>
      <c r="J1171">
        <v>50034671</v>
      </c>
      <c r="K1171" t="s">
        <v>267</v>
      </c>
      <c r="L1171">
        <v>11</v>
      </c>
      <c r="M1171">
        <v>9</v>
      </c>
      <c r="N1171">
        <v>11</v>
      </c>
      <c r="O1171">
        <v>46083</v>
      </c>
      <c r="R1171" s="1">
        <v>45991</v>
      </c>
      <c r="S1171">
        <v>11</v>
      </c>
      <c r="T1171" s="317">
        <v>67150</v>
      </c>
      <c r="U1171">
        <v>25.11</v>
      </c>
      <c r="V1171">
        <v>11</v>
      </c>
      <c r="W1171">
        <v>40</v>
      </c>
      <c r="X1171" s="317">
        <v>148828</v>
      </c>
    </row>
    <row r="1172" spans="1:27">
      <c r="A1172">
        <v>1171</v>
      </c>
      <c r="B1172" t="s">
        <v>3396</v>
      </c>
      <c r="C1172" t="s">
        <v>3397</v>
      </c>
      <c r="D1172" t="s">
        <v>37</v>
      </c>
      <c r="E1172" t="s">
        <v>60</v>
      </c>
      <c r="F1172" s="1"/>
      <c r="G1172" t="s">
        <v>43</v>
      </c>
      <c r="H1172">
        <v>530572</v>
      </c>
      <c r="I1172" t="s">
        <v>10185</v>
      </c>
      <c r="L1172" t="s">
        <v>43</v>
      </c>
      <c r="M1172" t="s">
        <v>43</v>
      </c>
      <c r="N1172" t="s">
        <v>43</v>
      </c>
      <c r="R1172" s="1"/>
      <c r="T1172" s="317"/>
      <c r="X1172" s="317"/>
      <c r="Z1172">
        <v>46001</v>
      </c>
      <c r="AA1172">
        <v>46007</v>
      </c>
    </row>
    <row r="1173" spans="1:27">
      <c r="A1173">
        <v>1172</v>
      </c>
      <c r="B1173" t="s">
        <v>3405</v>
      </c>
      <c r="C1173" t="s">
        <v>3406</v>
      </c>
      <c r="D1173" t="s">
        <v>37</v>
      </c>
      <c r="E1173" t="s">
        <v>146</v>
      </c>
      <c r="F1173" s="1">
        <v>45930</v>
      </c>
      <c r="G1173">
        <v>9</v>
      </c>
      <c r="H1173">
        <v>530573</v>
      </c>
      <c r="I1173" t="s">
        <v>10185</v>
      </c>
      <c r="J1173">
        <v>531002</v>
      </c>
      <c r="K1173" t="s">
        <v>10411</v>
      </c>
      <c r="L1173">
        <v>10</v>
      </c>
      <c r="M1173">
        <v>9</v>
      </c>
      <c r="N1173">
        <v>10</v>
      </c>
      <c r="Q1173" t="s">
        <v>10832</v>
      </c>
      <c r="R1173" s="1">
        <v>45950</v>
      </c>
      <c r="S1173">
        <v>10</v>
      </c>
      <c r="T1173" s="317">
        <v>46250</v>
      </c>
      <c r="U1173">
        <v>25.1</v>
      </c>
      <c r="V1173">
        <v>10</v>
      </c>
      <c r="W1173">
        <v>101</v>
      </c>
      <c r="X1173" s="317">
        <v>121110</v>
      </c>
    </row>
    <row r="1174" spans="1:27">
      <c r="A1174">
        <v>1173</v>
      </c>
      <c r="B1174" t="s">
        <v>11492</v>
      </c>
      <c r="C1174" t="s">
        <v>11493</v>
      </c>
      <c r="D1174" t="s">
        <v>37</v>
      </c>
      <c r="E1174" t="s">
        <v>140</v>
      </c>
      <c r="F1174" s="1">
        <v>45930</v>
      </c>
      <c r="G1174">
        <v>9</v>
      </c>
      <c r="H1174">
        <v>530574</v>
      </c>
      <c r="I1174" t="s">
        <v>10185</v>
      </c>
      <c r="J1174">
        <v>531007</v>
      </c>
      <c r="K1174" t="s">
        <v>10340</v>
      </c>
      <c r="L1174">
        <v>10</v>
      </c>
      <c r="M1174">
        <v>9</v>
      </c>
      <c r="N1174">
        <v>10</v>
      </c>
      <c r="Q1174" t="s">
        <v>10832</v>
      </c>
      <c r="R1174" s="1"/>
      <c r="T1174" s="317"/>
      <c r="U1174">
        <v>25.1</v>
      </c>
      <c r="V1174">
        <v>10</v>
      </c>
      <c r="W1174">
        <v>101</v>
      </c>
      <c r="X1174" s="317">
        <v>121440</v>
      </c>
    </row>
    <row r="1175" spans="1:27">
      <c r="A1175">
        <v>1174</v>
      </c>
      <c r="B1175" t="s">
        <v>11494</v>
      </c>
      <c r="C1175" t="s">
        <v>11495</v>
      </c>
      <c r="D1175" t="s">
        <v>37</v>
      </c>
      <c r="E1175" t="s">
        <v>1423</v>
      </c>
      <c r="F1175" s="1">
        <v>45930</v>
      </c>
      <c r="G1175">
        <v>9</v>
      </c>
      <c r="H1175">
        <v>530575</v>
      </c>
      <c r="I1175" t="s">
        <v>10185</v>
      </c>
      <c r="J1175">
        <v>531007</v>
      </c>
      <c r="K1175" t="s">
        <v>10340</v>
      </c>
      <c r="L1175">
        <v>10</v>
      </c>
      <c r="M1175">
        <v>9</v>
      </c>
      <c r="N1175">
        <v>10</v>
      </c>
      <c r="Q1175" t="s">
        <v>10832</v>
      </c>
      <c r="R1175" s="1"/>
      <c r="T1175" s="317"/>
      <c r="U1175">
        <v>25.1</v>
      </c>
      <c r="V1175">
        <v>10</v>
      </c>
      <c r="W1175">
        <v>101</v>
      </c>
      <c r="X1175" s="317">
        <v>130170</v>
      </c>
    </row>
    <row r="1176" spans="1:27">
      <c r="A1176">
        <v>1175</v>
      </c>
      <c r="B1176" t="s">
        <v>11496</v>
      </c>
      <c r="C1176" t="s">
        <v>11497</v>
      </c>
      <c r="D1176" t="s">
        <v>37</v>
      </c>
      <c r="E1176" t="s">
        <v>140</v>
      </c>
      <c r="F1176" s="1">
        <v>45930</v>
      </c>
      <c r="G1176">
        <v>9</v>
      </c>
      <c r="H1176">
        <v>530576</v>
      </c>
      <c r="I1176" t="s">
        <v>10185</v>
      </c>
      <c r="J1176">
        <v>531007</v>
      </c>
      <c r="K1176" t="s">
        <v>10340</v>
      </c>
      <c r="L1176">
        <v>10</v>
      </c>
      <c r="M1176">
        <v>9</v>
      </c>
      <c r="N1176">
        <v>10</v>
      </c>
      <c r="Q1176" t="s">
        <v>10832</v>
      </c>
      <c r="R1176" s="1"/>
      <c r="T1176" s="317"/>
      <c r="U1176">
        <v>25.1</v>
      </c>
      <c r="V1176">
        <v>10</v>
      </c>
      <c r="W1176">
        <v>101</v>
      </c>
      <c r="X1176" s="317">
        <v>106590</v>
      </c>
    </row>
    <row r="1177" spans="1:27">
      <c r="A1177">
        <v>1176</v>
      </c>
      <c r="B1177" t="s">
        <v>3422</v>
      </c>
      <c r="C1177" t="s">
        <v>11498</v>
      </c>
      <c r="D1177" t="s">
        <v>37</v>
      </c>
      <c r="E1177" t="s">
        <v>87</v>
      </c>
      <c r="F1177" s="1">
        <v>45931</v>
      </c>
      <c r="G1177">
        <v>10</v>
      </c>
      <c r="H1177">
        <v>530577</v>
      </c>
      <c r="I1177" t="s">
        <v>10185</v>
      </c>
      <c r="J1177">
        <v>50034780</v>
      </c>
      <c r="K1177" t="s">
        <v>10340</v>
      </c>
      <c r="L1177">
        <v>10</v>
      </c>
      <c r="M1177">
        <v>10</v>
      </c>
      <c r="N1177">
        <v>10</v>
      </c>
      <c r="O1177">
        <v>45975</v>
      </c>
      <c r="R1177" s="1"/>
      <c r="T1177" s="317"/>
      <c r="U1177">
        <v>25.1</v>
      </c>
      <c r="V1177">
        <v>10</v>
      </c>
      <c r="W1177">
        <v>40</v>
      </c>
      <c r="X1177" s="317">
        <v>161290</v>
      </c>
    </row>
    <row r="1178" spans="1:27">
      <c r="A1178">
        <v>1177</v>
      </c>
      <c r="B1178" t="s">
        <v>3378</v>
      </c>
      <c r="C1178" t="s">
        <v>5314</v>
      </c>
      <c r="D1178" t="s">
        <v>37</v>
      </c>
      <c r="E1178" t="s">
        <v>108</v>
      </c>
      <c r="F1178" s="1">
        <v>45931</v>
      </c>
      <c r="G1178">
        <v>10</v>
      </c>
      <c r="H1178">
        <v>530578</v>
      </c>
      <c r="I1178" t="s">
        <v>10185</v>
      </c>
      <c r="J1178">
        <v>50034990</v>
      </c>
      <c r="K1178" t="s">
        <v>6518</v>
      </c>
      <c r="L1178">
        <v>11</v>
      </c>
      <c r="M1178">
        <v>10</v>
      </c>
      <c r="N1178">
        <v>11</v>
      </c>
      <c r="O1178">
        <v>45999</v>
      </c>
      <c r="R1178" s="1">
        <v>45991</v>
      </c>
      <c r="S1178">
        <v>11</v>
      </c>
      <c r="T1178" s="317">
        <v>68450</v>
      </c>
      <c r="U1178">
        <v>25.11</v>
      </c>
      <c r="V1178">
        <v>11</v>
      </c>
      <c r="W1178">
        <v>40</v>
      </c>
      <c r="X1178" s="317">
        <v>101276</v>
      </c>
    </row>
    <row r="1179" spans="1:27">
      <c r="A1179">
        <v>1178</v>
      </c>
      <c r="B1179" t="s">
        <v>3390</v>
      </c>
      <c r="C1179" t="s">
        <v>3391</v>
      </c>
      <c r="D1179" t="s">
        <v>37</v>
      </c>
      <c r="E1179" t="s">
        <v>123</v>
      </c>
      <c r="F1179" s="1">
        <v>45931</v>
      </c>
      <c r="G1179">
        <v>10</v>
      </c>
      <c r="H1179">
        <v>530579</v>
      </c>
      <c r="I1179" t="s">
        <v>10185</v>
      </c>
      <c r="J1179">
        <v>50035001</v>
      </c>
      <c r="K1179" t="s">
        <v>267</v>
      </c>
      <c r="L1179">
        <v>11</v>
      </c>
      <c r="M1179">
        <v>10</v>
      </c>
      <c r="N1179">
        <v>11</v>
      </c>
      <c r="O1179">
        <v>46030</v>
      </c>
      <c r="P1179">
        <v>46000</v>
      </c>
      <c r="R1179" s="1">
        <v>45991</v>
      </c>
      <c r="S1179">
        <v>11</v>
      </c>
      <c r="T1179" s="317">
        <v>38430</v>
      </c>
      <c r="U1179">
        <v>25.11</v>
      </c>
      <c r="V1179">
        <v>11</v>
      </c>
      <c r="W1179">
        <v>40</v>
      </c>
      <c r="X1179" s="317">
        <v>83074</v>
      </c>
    </row>
    <row r="1180" spans="1:27">
      <c r="A1180">
        <v>1179</v>
      </c>
      <c r="B1180" t="s">
        <v>3462</v>
      </c>
      <c r="C1180" t="s">
        <v>3463</v>
      </c>
      <c r="D1180" t="s">
        <v>37</v>
      </c>
      <c r="E1180" t="s">
        <v>108</v>
      </c>
      <c r="F1180" s="1"/>
      <c r="G1180" t="s">
        <v>43</v>
      </c>
      <c r="H1180">
        <v>530580</v>
      </c>
      <c r="I1180" t="s">
        <v>10185</v>
      </c>
      <c r="L1180" t="s">
        <v>43</v>
      </c>
      <c r="M1180" t="s">
        <v>43</v>
      </c>
      <c r="N1180" t="s">
        <v>43</v>
      </c>
      <c r="R1180" s="1"/>
      <c r="T1180" s="317"/>
      <c r="X1180" s="317"/>
    </row>
    <row r="1181" spans="1:27">
      <c r="A1181">
        <v>1180</v>
      </c>
      <c r="B1181" t="s">
        <v>3465</v>
      </c>
      <c r="C1181" t="s">
        <v>11499</v>
      </c>
      <c r="D1181" t="s">
        <v>37</v>
      </c>
      <c r="E1181" t="s">
        <v>108</v>
      </c>
      <c r="F1181" s="1"/>
      <c r="G1181" t="s">
        <v>43</v>
      </c>
      <c r="H1181">
        <v>530581</v>
      </c>
      <c r="I1181" t="s">
        <v>10185</v>
      </c>
      <c r="L1181" t="s">
        <v>43</v>
      </c>
      <c r="M1181" t="s">
        <v>43</v>
      </c>
      <c r="N1181" t="s">
        <v>43</v>
      </c>
      <c r="R1181" s="1"/>
      <c r="T1181" s="317"/>
      <c r="X1181" s="317"/>
    </row>
    <row r="1182" spans="1:27">
      <c r="A1182">
        <v>1181</v>
      </c>
      <c r="B1182" t="s">
        <v>2280</v>
      </c>
      <c r="C1182" t="s">
        <v>11500</v>
      </c>
      <c r="D1182" t="s">
        <v>37</v>
      </c>
      <c r="E1182" t="s">
        <v>108</v>
      </c>
      <c r="F1182" s="1"/>
      <c r="G1182" t="s">
        <v>43</v>
      </c>
      <c r="H1182">
        <v>530582</v>
      </c>
      <c r="I1182" t="s">
        <v>10185</v>
      </c>
      <c r="L1182" t="s">
        <v>43</v>
      </c>
      <c r="M1182" t="s">
        <v>43</v>
      </c>
      <c r="N1182" t="s">
        <v>43</v>
      </c>
      <c r="R1182" s="1"/>
      <c r="T1182" s="317"/>
      <c r="X1182" s="317"/>
    </row>
    <row r="1183" spans="1:27">
      <c r="A1183">
        <v>1182</v>
      </c>
      <c r="B1183" t="s">
        <v>11501</v>
      </c>
      <c r="C1183" t="s">
        <v>11502</v>
      </c>
      <c r="D1183" t="s">
        <v>37</v>
      </c>
      <c r="E1183" t="s">
        <v>1423</v>
      </c>
      <c r="F1183" s="1">
        <v>45931</v>
      </c>
      <c r="G1183">
        <v>10</v>
      </c>
      <c r="H1183">
        <v>530583</v>
      </c>
      <c r="I1183" t="s">
        <v>10185</v>
      </c>
      <c r="J1183">
        <v>531110</v>
      </c>
      <c r="K1183" t="s">
        <v>10340</v>
      </c>
      <c r="L1183">
        <v>11</v>
      </c>
      <c r="M1183">
        <v>10</v>
      </c>
      <c r="N1183">
        <v>11</v>
      </c>
      <c r="Q1183" t="s">
        <v>10832</v>
      </c>
      <c r="R1183" s="1">
        <v>45991</v>
      </c>
      <c r="S1183">
        <v>11</v>
      </c>
      <c r="T1183" s="317">
        <v>45980</v>
      </c>
      <c r="U1183">
        <v>25.11</v>
      </c>
      <c r="V1183">
        <v>11</v>
      </c>
      <c r="W1183">
        <v>101</v>
      </c>
      <c r="X1183" s="317">
        <v>118380</v>
      </c>
    </row>
    <row r="1184" spans="1:27">
      <c r="A1184">
        <v>1183</v>
      </c>
      <c r="B1184" t="s">
        <v>11503</v>
      </c>
      <c r="C1184" t="s">
        <v>11504</v>
      </c>
      <c r="D1184" t="s">
        <v>37</v>
      </c>
      <c r="E1184" t="s">
        <v>636</v>
      </c>
      <c r="F1184" s="1">
        <v>45931</v>
      </c>
      <c r="G1184">
        <v>10</v>
      </c>
      <c r="H1184">
        <v>530584</v>
      </c>
      <c r="I1184" t="s">
        <v>10185</v>
      </c>
      <c r="J1184">
        <v>531002</v>
      </c>
      <c r="K1184" t="s">
        <v>10411</v>
      </c>
      <c r="L1184">
        <v>10</v>
      </c>
      <c r="M1184">
        <v>10</v>
      </c>
      <c r="N1184">
        <v>10</v>
      </c>
      <c r="Q1184" t="s">
        <v>10832</v>
      </c>
      <c r="R1184" s="1">
        <v>45950</v>
      </c>
      <c r="S1184">
        <v>10</v>
      </c>
      <c r="T1184" s="317">
        <v>53430</v>
      </c>
      <c r="U1184">
        <v>25.1</v>
      </c>
      <c r="V1184">
        <v>10</v>
      </c>
      <c r="W1184">
        <v>101</v>
      </c>
      <c r="X1184" s="317">
        <v>122310</v>
      </c>
    </row>
    <row r="1185" spans="1:24">
      <c r="A1185">
        <v>1184</v>
      </c>
      <c r="B1185" t="s">
        <v>11505</v>
      </c>
      <c r="C1185" t="s">
        <v>11506</v>
      </c>
      <c r="D1185" t="s">
        <v>37</v>
      </c>
      <c r="E1185" t="s">
        <v>140</v>
      </c>
      <c r="F1185" s="1"/>
      <c r="G1185" t="s">
        <v>43</v>
      </c>
      <c r="H1185">
        <v>530585</v>
      </c>
      <c r="I1185" t="s">
        <v>10185</v>
      </c>
      <c r="L1185" t="s">
        <v>43</v>
      </c>
      <c r="M1185" t="s">
        <v>43</v>
      </c>
      <c r="N1185" t="s">
        <v>43</v>
      </c>
      <c r="R1185" s="1"/>
      <c r="T1185" s="317"/>
      <c r="X1185" s="317"/>
    </row>
    <row r="1186" spans="1:24">
      <c r="A1186">
        <v>1185</v>
      </c>
      <c r="B1186" t="s">
        <v>3526</v>
      </c>
      <c r="C1186" t="s">
        <v>2369</v>
      </c>
      <c r="D1186" t="s">
        <v>37</v>
      </c>
      <c r="E1186" t="s">
        <v>60</v>
      </c>
      <c r="F1186" s="1">
        <v>45932</v>
      </c>
      <c r="G1186">
        <v>10</v>
      </c>
      <c r="H1186">
        <v>530586</v>
      </c>
      <c r="I1186" t="s">
        <v>10185</v>
      </c>
      <c r="J1186">
        <v>50035289</v>
      </c>
      <c r="K1186" t="s">
        <v>6518</v>
      </c>
      <c r="L1186">
        <v>10</v>
      </c>
      <c r="M1186">
        <v>10</v>
      </c>
      <c r="N1186">
        <v>10</v>
      </c>
      <c r="O1186">
        <v>45981</v>
      </c>
      <c r="R1186" s="1"/>
      <c r="T1186" s="317"/>
      <c r="U1186">
        <v>25.1</v>
      </c>
      <c r="V1186">
        <v>10</v>
      </c>
      <c r="W1186">
        <v>40</v>
      </c>
      <c r="X1186" s="317">
        <v>101628</v>
      </c>
    </row>
    <row r="1187" spans="1:24">
      <c r="A1187">
        <v>1186</v>
      </c>
      <c r="B1187" t="s">
        <v>3529</v>
      </c>
      <c r="C1187" t="s">
        <v>11507</v>
      </c>
      <c r="D1187" t="s">
        <v>37</v>
      </c>
      <c r="E1187" t="s">
        <v>123</v>
      </c>
      <c r="F1187" s="1">
        <v>45932</v>
      </c>
      <c r="G1187">
        <v>10</v>
      </c>
      <c r="H1187">
        <v>530587</v>
      </c>
      <c r="I1187" t="s">
        <v>10185</v>
      </c>
      <c r="J1187">
        <v>50035279</v>
      </c>
      <c r="K1187" t="s">
        <v>267</v>
      </c>
      <c r="L1187">
        <v>10</v>
      </c>
      <c r="M1187">
        <v>10</v>
      </c>
      <c r="N1187">
        <v>10</v>
      </c>
      <c r="O1187">
        <v>45986</v>
      </c>
      <c r="R1187" s="1"/>
      <c r="T1187" s="317"/>
      <c r="U1187">
        <v>25.1</v>
      </c>
      <c r="V1187">
        <v>10</v>
      </c>
      <c r="W1187">
        <v>40</v>
      </c>
      <c r="X1187" s="317">
        <v>111864</v>
      </c>
    </row>
    <row r="1188" spans="1:24">
      <c r="A1188">
        <v>1187</v>
      </c>
      <c r="B1188" t="s">
        <v>3469</v>
      </c>
      <c r="C1188" t="s">
        <v>3470</v>
      </c>
      <c r="D1188" t="s">
        <v>46</v>
      </c>
      <c r="E1188" t="s">
        <v>49</v>
      </c>
      <c r="F1188" s="1">
        <v>45933</v>
      </c>
      <c r="G1188">
        <v>10</v>
      </c>
      <c r="H1188">
        <v>530588</v>
      </c>
      <c r="I1188" t="s">
        <v>10185</v>
      </c>
      <c r="J1188">
        <v>50035376</v>
      </c>
      <c r="K1188" t="s">
        <v>267</v>
      </c>
      <c r="L1188">
        <v>11</v>
      </c>
      <c r="M1188">
        <v>10</v>
      </c>
      <c r="N1188">
        <v>11</v>
      </c>
      <c r="O1188">
        <v>46055</v>
      </c>
      <c r="R1188" s="1">
        <v>45991</v>
      </c>
      <c r="S1188">
        <v>11</v>
      </c>
      <c r="T1188" s="317">
        <v>38330</v>
      </c>
      <c r="U1188">
        <v>25.11</v>
      </c>
      <c r="V1188">
        <v>11</v>
      </c>
      <c r="W1188">
        <v>30</v>
      </c>
      <c r="X1188" s="317">
        <v>77799</v>
      </c>
    </row>
    <row r="1189" spans="1:24">
      <c r="A1189">
        <v>1188</v>
      </c>
      <c r="B1189" t="s">
        <v>11508</v>
      </c>
      <c r="C1189" t="s">
        <v>11509</v>
      </c>
      <c r="D1189" t="s">
        <v>37</v>
      </c>
      <c r="E1189" t="s">
        <v>108</v>
      </c>
      <c r="F1189" s="1">
        <v>45933</v>
      </c>
      <c r="G1189">
        <v>10</v>
      </c>
      <c r="H1189">
        <v>530589</v>
      </c>
      <c r="I1189" t="s">
        <v>10185</v>
      </c>
      <c r="J1189">
        <v>531007</v>
      </c>
      <c r="K1189" t="s">
        <v>10411</v>
      </c>
      <c r="L1189">
        <v>10</v>
      </c>
      <c r="M1189">
        <v>10</v>
      </c>
      <c r="N1189">
        <v>10</v>
      </c>
      <c r="Q1189" t="s">
        <v>10832</v>
      </c>
      <c r="R1189" s="1">
        <v>45950</v>
      </c>
      <c r="S1189">
        <v>10</v>
      </c>
      <c r="T1189" s="317">
        <v>36990</v>
      </c>
      <c r="U1189">
        <v>25.1</v>
      </c>
      <c r="V1189">
        <v>10</v>
      </c>
      <c r="W1189">
        <v>101</v>
      </c>
      <c r="X1189" s="317">
        <v>106590</v>
      </c>
    </row>
    <row r="1190" spans="1:24">
      <c r="A1190">
        <v>1189</v>
      </c>
      <c r="B1190" t="s">
        <v>11510</v>
      </c>
      <c r="C1190" t="s">
        <v>11511</v>
      </c>
      <c r="D1190" t="s">
        <v>37</v>
      </c>
      <c r="E1190" t="s">
        <v>92</v>
      </c>
      <c r="F1190" s="1">
        <v>45933</v>
      </c>
      <c r="G1190">
        <v>10</v>
      </c>
      <c r="H1190">
        <v>530590</v>
      </c>
      <c r="I1190" t="s">
        <v>10185</v>
      </c>
      <c r="J1190">
        <v>531007</v>
      </c>
      <c r="K1190" t="s">
        <v>10411</v>
      </c>
      <c r="L1190">
        <v>10</v>
      </c>
      <c r="M1190">
        <v>10</v>
      </c>
      <c r="N1190">
        <v>10</v>
      </c>
      <c r="P1190">
        <v>45950</v>
      </c>
      <c r="Q1190" t="s">
        <v>10832</v>
      </c>
      <c r="R1190" s="1">
        <v>45950</v>
      </c>
      <c r="S1190">
        <v>10</v>
      </c>
      <c r="T1190" s="317">
        <v>69850</v>
      </c>
      <c r="U1190">
        <v>25.1</v>
      </c>
      <c r="V1190">
        <v>10</v>
      </c>
      <c r="W1190">
        <v>101</v>
      </c>
      <c r="X1190" s="317">
        <v>232376</v>
      </c>
    </row>
    <row r="1191" spans="1:24">
      <c r="A1191">
        <v>1190</v>
      </c>
      <c r="B1191" t="s">
        <v>11512</v>
      </c>
      <c r="C1191" t="s">
        <v>11513</v>
      </c>
      <c r="D1191" t="s">
        <v>37</v>
      </c>
      <c r="E1191" t="s">
        <v>1685</v>
      </c>
      <c r="F1191" s="1">
        <v>45933</v>
      </c>
      <c r="G1191">
        <v>10</v>
      </c>
      <c r="H1191">
        <v>530591</v>
      </c>
      <c r="I1191" t="s">
        <v>10185</v>
      </c>
      <c r="J1191">
        <v>531007</v>
      </c>
      <c r="K1191" t="s">
        <v>10411</v>
      </c>
      <c r="L1191">
        <v>10</v>
      </c>
      <c r="M1191">
        <v>10</v>
      </c>
      <c r="N1191">
        <v>10</v>
      </c>
      <c r="Q1191" t="s">
        <v>10832</v>
      </c>
      <c r="R1191" s="1">
        <v>45950</v>
      </c>
      <c r="S1191">
        <v>10</v>
      </c>
      <c r="T1191" s="317">
        <v>32880</v>
      </c>
      <c r="U1191">
        <v>25.1</v>
      </c>
      <c r="V1191">
        <v>10</v>
      </c>
      <c r="W1191">
        <v>101</v>
      </c>
      <c r="X1191" s="317">
        <v>102660</v>
      </c>
    </row>
    <row r="1192" spans="1:24">
      <c r="A1192">
        <v>1191</v>
      </c>
      <c r="B1192" t="s">
        <v>11514</v>
      </c>
      <c r="C1192" t="s">
        <v>11515</v>
      </c>
      <c r="D1192" t="s">
        <v>37</v>
      </c>
      <c r="E1192" t="s">
        <v>92</v>
      </c>
      <c r="F1192" s="1">
        <v>45933</v>
      </c>
      <c r="G1192">
        <v>10</v>
      </c>
      <c r="H1192">
        <v>530592</v>
      </c>
      <c r="I1192" t="s">
        <v>10185</v>
      </c>
      <c r="J1192">
        <v>531110</v>
      </c>
      <c r="K1192" t="s">
        <v>10340</v>
      </c>
      <c r="L1192">
        <v>11</v>
      </c>
      <c r="M1192">
        <v>10</v>
      </c>
      <c r="N1192">
        <v>11</v>
      </c>
      <c r="Q1192" t="s">
        <v>10832</v>
      </c>
      <c r="R1192" s="1">
        <v>45991</v>
      </c>
      <c r="S1192">
        <v>11</v>
      </c>
      <c r="T1192" s="317">
        <v>43970</v>
      </c>
      <c r="U1192">
        <v>25.11</v>
      </c>
      <c r="V1192">
        <v>11</v>
      </c>
      <c r="W1192">
        <v>101</v>
      </c>
      <c r="X1192" s="317">
        <v>113250</v>
      </c>
    </row>
    <row r="1193" spans="1:24">
      <c r="A1193">
        <v>1192</v>
      </c>
      <c r="B1193" t="s">
        <v>11516</v>
      </c>
      <c r="C1193" t="s">
        <v>11517</v>
      </c>
      <c r="D1193" t="s">
        <v>37</v>
      </c>
      <c r="E1193" t="s">
        <v>92</v>
      </c>
      <c r="F1193" s="1">
        <v>45933</v>
      </c>
      <c r="G1193">
        <v>10</v>
      </c>
      <c r="H1193">
        <v>530593</v>
      </c>
      <c r="I1193" t="s">
        <v>10185</v>
      </c>
      <c r="J1193">
        <v>531102</v>
      </c>
      <c r="K1193" t="s">
        <v>10340</v>
      </c>
      <c r="L1193">
        <v>11</v>
      </c>
      <c r="M1193">
        <v>10</v>
      </c>
      <c r="N1193">
        <v>11</v>
      </c>
      <c r="P1193">
        <v>45973</v>
      </c>
      <c r="Q1193" t="s">
        <v>10832</v>
      </c>
      <c r="R1193" s="1">
        <v>45991</v>
      </c>
      <c r="S1193">
        <v>11</v>
      </c>
      <c r="T1193" s="317">
        <v>79125</v>
      </c>
      <c r="U1193">
        <v>25.11</v>
      </c>
      <c r="V1193">
        <v>11</v>
      </c>
      <c r="W1193">
        <v>101</v>
      </c>
      <c r="X1193" s="317">
        <v>213080</v>
      </c>
    </row>
    <row r="1194" spans="1:24">
      <c r="A1194">
        <v>1193</v>
      </c>
      <c r="B1194" t="s">
        <v>3551</v>
      </c>
      <c r="C1194" t="s">
        <v>3552</v>
      </c>
      <c r="D1194" t="s">
        <v>46</v>
      </c>
      <c r="E1194" t="s">
        <v>3498</v>
      </c>
      <c r="F1194" s="1">
        <v>45936</v>
      </c>
      <c r="G1194">
        <v>10</v>
      </c>
      <c r="H1194">
        <v>530594</v>
      </c>
      <c r="I1194" t="s">
        <v>10185</v>
      </c>
      <c r="J1194">
        <v>50035824</v>
      </c>
      <c r="K1194" t="s">
        <v>267</v>
      </c>
      <c r="L1194">
        <v>11</v>
      </c>
      <c r="M1194">
        <v>10</v>
      </c>
      <c r="N1194">
        <v>11</v>
      </c>
      <c r="O1194">
        <v>46003</v>
      </c>
      <c r="R1194" s="1">
        <v>45991</v>
      </c>
      <c r="S1194">
        <v>11</v>
      </c>
      <c r="T1194" s="317">
        <v>133620</v>
      </c>
      <c r="U1194">
        <v>25.11</v>
      </c>
      <c r="V1194">
        <v>11</v>
      </c>
      <c r="W1194">
        <v>30</v>
      </c>
      <c r="X1194" s="317">
        <v>224561</v>
      </c>
    </row>
    <row r="1195" spans="1:24">
      <c r="A1195">
        <v>1194</v>
      </c>
      <c r="B1195" t="s">
        <v>3548</v>
      </c>
      <c r="C1195" t="s">
        <v>3549</v>
      </c>
      <c r="D1195" t="s">
        <v>46</v>
      </c>
      <c r="E1195" t="s">
        <v>49</v>
      </c>
      <c r="F1195" s="1">
        <v>45936</v>
      </c>
      <c r="G1195">
        <v>10</v>
      </c>
      <c r="H1195">
        <v>530595</v>
      </c>
      <c r="I1195" t="s">
        <v>10185</v>
      </c>
      <c r="J1195">
        <v>50035903</v>
      </c>
      <c r="K1195" t="s">
        <v>267</v>
      </c>
      <c r="L1195">
        <v>11</v>
      </c>
      <c r="M1195">
        <v>10</v>
      </c>
      <c r="N1195">
        <v>10</v>
      </c>
      <c r="O1195">
        <v>45999</v>
      </c>
      <c r="P1195">
        <v>45975</v>
      </c>
      <c r="R1195" s="1">
        <v>45991</v>
      </c>
      <c r="S1195">
        <v>11</v>
      </c>
      <c r="T1195" s="317">
        <v>121970</v>
      </c>
      <c r="U1195">
        <v>25.11</v>
      </c>
      <c r="V1195">
        <v>11</v>
      </c>
      <c r="W1195">
        <v>30</v>
      </c>
      <c r="X1195" s="317">
        <v>224561</v>
      </c>
    </row>
    <row r="1196" spans="1:24">
      <c r="A1196">
        <v>1195</v>
      </c>
      <c r="B1196" t="s">
        <v>3513</v>
      </c>
      <c r="C1196" t="s">
        <v>11518</v>
      </c>
      <c r="D1196" t="s">
        <v>46</v>
      </c>
      <c r="E1196" t="s">
        <v>49</v>
      </c>
      <c r="F1196" s="1">
        <v>45936</v>
      </c>
      <c r="G1196">
        <v>10</v>
      </c>
      <c r="H1196">
        <v>530596</v>
      </c>
      <c r="I1196" t="s">
        <v>10185</v>
      </c>
      <c r="J1196">
        <v>50035598</v>
      </c>
      <c r="K1196" t="s">
        <v>267</v>
      </c>
      <c r="L1196">
        <v>10</v>
      </c>
      <c r="M1196">
        <v>10</v>
      </c>
      <c r="N1196">
        <v>10</v>
      </c>
      <c r="O1196">
        <v>46037</v>
      </c>
      <c r="R1196" s="1"/>
      <c r="T1196" s="317"/>
      <c r="U1196">
        <v>25.1</v>
      </c>
      <c r="V1196">
        <v>10</v>
      </c>
      <c r="W1196">
        <v>30</v>
      </c>
      <c r="X1196" s="317">
        <v>123826</v>
      </c>
    </row>
    <row r="1197" spans="1:24">
      <c r="A1197">
        <v>1196</v>
      </c>
      <c r="B1197" t="s">
        <v>931</v>
      </c>
      <c r="C1197" t="s">
        <v>5255</v>
      </c>
      <c r="D1197" t="s">
        <v>37</v>
      </c>
      <c r="E1197" t="s">
        <v>60</v>
      </c>
      <c r="F1197" s="1"/>
      <c r="G1197" t="s">
        <v>43</v>
      </c>
      <c r="H1197">
        <v>530597</v>
      </c>
      <c r="I1197" t="s">
        <v>10185</v>
      </c>
      <c r="L1197" t="s">
        <v>43</v>
      </c>
      <c r="M1197" t="s">
        <v>43</v>
      </c>
      <c r="N1197" t="s">
        <v>43</v>
      </c>
      <c r="R1197" s="1"/>
      <c r="T1197" s="317"/>
      <c r="X1197" s="317"/>
    </row>
    <row r="1198" spans="1:24">
      <c r="A1198">
        <v>1197</v>
      </c>
      <c r="B1198" t="s">
        <v>3554</v>
      </c>
      <c r="C1198" t="s">
        <v>3555</v>
      </c>
      <c r="D1198" t="s">
        <v>37</v>
      </c>
      <c r="E1198" t="s">
        <v>108</v>
      </c>
      <c r="F1198" s="1">
        <v>45937</v>
      </c>
      <c r="G1198">
        <v>10</v>
      </c>
      <c r="H1198">
        <v>530598</v>
      </c>
      <c r="I1198" t="s">
        <v>10185</v>
      </c>
      <c r="J1198">
        <v>50035945</v>
      </c>
      <c r="K1198" t="s">
        <v>6518</v>
      </c>
      <c r="L1198">
        <v>10</v>
      </c>
      <c r="M1198">
        <v>10</v>
      </c>
      <c r="N1198">
        <v>10</v>
      </c>
      <c r="O1198">
        <v>45978</v>
      </c>
      <c r="R1198" s="1"/>
      <c r="T1198" s="317"/>
      <c r="U1198">
        <v>25.1</v>
      </c>
      <c r="V1198">
        <v>10</v>
      </c>
      <c r="W1198">
        <v>40</v>
      </c>
      <c r="X1198" s="317">
        <v>59030</v>
      </c>
    </row>
    <row r="1199" spans="1:24">
      <c r="A1199">
        <v>1198</v>
      </c>
      <c r="B1199" t="s">
        <v>3523</v>
      </c>
      <c r="C1199" t="s">
        <v>10625</v>
      </c>
      <c r="D1199" t="s">
        <v>37</v>
      </c>
      <c r="E1199" t="s">
        <v>40</v>
      </c>
      <c r="F1199" s="1">
        <v>45937</v>
      </c>
      <c r="G1199">
        <v>10</v>
      </c>
      <c r="H1199">
        <v>530599</v>
      </c>
      <c r="I1199" t="s">
        <v>10185</v>
      </c>
      <c r="J1199">
        <v>50035743</v>
      </c>
      <c r="K1199" t="s">
        <v>6518</v>
      </c>
      <c r="L1199">
        <v>11</v>
      </c>
      <c r="M1199">
        <v>10</v>
      </c>
      <c r="N1199">
        <v>11</v>
      </c>
      <c r="O1199">
        <v>46006</v>
      </c>
      <c r="R1199" s="1">
        <v>45991</v>
      </c>
      <c r="S1199">
        <v>11</v>
      </c>
      <c r="T1199" s="317">
        <v>75140</v>
      </c>
      <c r="U1199">
        <v>25.11</v>
      </c>
      <c r="V1199">
        <v>11</v>
      </c>
      <c r="W1199">
        <v>40</v>
      </c>
      <c r="X1199" s="317">
        <v>152383</v>
      </c>
    </row>
    <row r="1200" spans="1:24">
      <c r="A1200">
        <v>1199</v>
      </c>
      <c r="B1200" t="s">
        <v>3609</v>
      </c>
      <c r="C1200" t="s">
        <v>11519</v>
      </c>
      <c r="D1200" t="s">
        <v>37</v>
      </c>
      <c r="E1200" t="s">
        <v>72</v>
      </c>
      <c r="F1200" s="1">
        <v>45937</v>
      </c>
      <c r="G1200">
        <v>10</v>
      </c>
      <c r="H1200">
        <v>530600</v>
      </c>
      <c r="I1200" t="s">
        <v>10185</v>
      </c>
      <c r="J1200">
        <v>50036122</v>
      </c>
      <c r="K1200" t="s">
        <v>267</v>
      </c>
      <c r="L1200" t="s">
        <v>43</v>
      </c>
      <c r="M1200">
        <v>2</v>
      </c>
      <c r="N1200" t="s">
        <v>43</v>
      </c>
      <c r="O1200">
        <v>46174</v>
      </c>
      <c r="R1200" s="1"/>
      <c r="T1200" s="317"/>
      <c r="X1200" s="317"/>
    </row>
    <row r="1201" spans="1:26">
      <c r="A1201">
        <v>1200</v>
      </c>
      <c r="B1201" t="s">
        <v>3577</v>
      </c>
      <c r="C1201" t="s">
        <v>11520</v>
      </c>
      <c r="D1201" t="s">
        <v>37</v>
      </c>
      <c r="E1201" t="s">
        <v>40</v>
      </c>
      <c r="F1201" s="1">
        <v>45937</v>
      </c>
      <c r="G1201">
        <v>10</v>
      </c>
      <c r="H1201">
        <v>530601</v>
      </c>
      <c r="I1201" t="s">
        <v>10185</v>
      </c>
      <c r="J1201">
        <v>50036133</v>
      </c>
      <c r="K1201" t="s">
        <v>267</v>
      </c>
      <c r="L1201">
        <v>10</v>
      </c>
      <c r="M1201">
        <v>10</v>
      </c>
      <c r="N1201">
        <v>10</v>
      </c>
      <c r="O1201">
        <v>45994</v>
      </c>
      <c r="R1201" s="1"/>
      <c r="T1201" s="317"/>
      <c r="U1201">
        <v>25.1</v>
      </c>
      <c r="V1201">
        <v>10</v>
      </c>
      <c r="W1201">
        <v>40</v>
      </c>
      <c r="X1201" s="317">
        <v>83307</v>
      </c>
    </row>
    <row r="1202" spans="1:26">
      <c r="A1202">
        <v>1201</v>
      </c>
      <c r="B1202" t="s">
        <v>3574</v>
      </c>
      <c r="C1202" t="s">
        <v>11521</v>
      </c>
      <c r="D1202" t="s">
        <v>37</v>
      </c>
      <c r="E1202" t="s">
        <v>123</v>
      </c>
      <c r="F1202" s="1">
        <v>45937</v>
      </c>
      <c r="G1202">
        <v>10</v>
      </c>
      <c r="H1202">
        <v>530602</v>
      </c>
      <c r="I1202" t="s">
        <v>10185</v>
      </c>
      <c r="J1202">
        <v>50036129</v>
      </c>
      <c r="K1202" t="s">
        <v>267</v>
      </c>
      <c r="L1202">
        <v>10</v>
      </c>
      <c r="M1202">
        <v>10</v>
      </c>
      <c r="N1202">
        <v>10</v>
      </c>
      <c r="P1202">
        <v>45952</v>
      </c>
      <c r="R1202" s="1"/>
      <c r="T1202" s="317"/>
      <c r="U1202">
        <v>25.1</v>
      </c>
      <c r="V1202">
        <v>10</v>
      </c>
      <c r="W1202">
        <v>40</v>
      </c>
      <c r="X1202" s="317">
        <v>284491</v>
      </c>
    </row>
    <row r="1203" spans="1:26">
      <c r="A1203">
        <v>1202</v>
      </c>
      <c r="B1203" t="s">
        <v>11522</v>
      </c>
      <c r="C1203" t="s">
        <v>11307</v>
      </c>
      <c r="D1203" t="s">
        <v>37</v>
      </c>
      <c r="E1203" t="s">
        <v>87</v>
      </c>
      <c r="F1203" s="1">
        <v>45937</v>
      </c>
      <c r="G1203">
        <v>10</v>
      </c>
      <c r="H1203">
        <v>530603</v>
      </c>
      <c r="I1203" t="s">
        <v>10185</v>
      </c>
      <c r="J1203">
        <v>531110</v>
      </c>
      <c r="K1203" t="s">
        <v>10340</v>
      </c>
      <c r="L1203">
        <v>11</v>
      </c>
      <c r="M1203">
        <v>10</v>
      </c>
      <c r="N1203">
        <v>11</v>
      </c>
      <c r="Q1203" t="s">
        <v>10832</v>
      </c>
      <c r="R1203" s="1"/>
      <c r="T1203" s="317"/>
      <c r="U1203">
        <v>25.11</v>
      </c>
      <c r="V1203">
        <v>11</v>
      </c>
      <c r="W1203">
        <v>101</v>
      </c>
      <c r="X1203" s="317">
        <v>102660</v>
      </c>
      <c r="Y1203">
        <v>46042</v>
      </c>
    </row>
    <row r="1204" spans="1:26">
      <c r="A1204">
        <v>1203</v>
      </c>
      <c r="B1204" t="s">
        <v>11523</v>
      </c>
      <c r="C1204" t="s">
        <v>11524</v>
      </c>
      <c r="D1204" t="s">
        <v>37</v>
      </c>
      <c r="E1204" t="s">
        <v>60</v>
      </c>
      <c r="F1204" s="1">
        <v>45937</v>
      </c>
      <c r="G1204">
        <v>10</v>
      </c>
      <c r="H1204">
        <v>530604</v>
      </c>
      <c r="I1204" t="s">
        <v>10185</v>
      </c>
      <c r="J1204">
        <v>531007</v>
      </c>
      <c r="K1204" t="s">
        <v>10411</v>
      </c>
      <c r="L1204">
        <v>10</v>
      </c>
      <c r="M1204">
        <v>10</v>
      </c>
      <c r="N1204">
        <v>10</v>
      </c>
      <c r="Q1204" t="s">
        <v>10832</v>
      </c>
      <c r="R1204" s="1">
        <v>45950</v>
      </c>
      <c r="S1204">
        <v>10</v>
      </c>
      <c r="T1204" s="317">
        <v>65760</v>
      </c>
      <c r="U1204">
        <v>25.1</v>
      </c>
      <c r="V1204">
        <v>10</v>
      </c>
      <c r="W1204">
        <v>101</v>
      </c>
      <c r="X1204" s="317">
        <v>134101</v>
      </c>
      <c r="Y1204">
        <v>45974</v>
      </c>
    </row>
    <row r="1205" spans="1:26">
      <c r="A1205">
        <v>1204</v>
      </c>
      <c r="B1205" t="s">
        <v>3023</v>
      </c>
      <c r="C1205" t="s">
        <v>3024</v>
      </c>
      <c r="D1205" t="s">
        <v>37</v>
      </c>
      <c r="E1205" t="s">
        <v>60</v>
      </c>
      <c r="F1205" s="1">
        <v>45937</v>
      </c>
      <c r="G1205">
        <v>10</v>
      </c>
      <c r="H1205">
        <v>530605</v>
      </c>
      <c r="I1205" t="s">
        <v>10185</v>
      </c>
      <c r="J1205">
        <v>531007</v>
      </c>
      <c r="K1205" t="s">
        <v>10411</v>
      </c>
      <c r="L1205">
        <v>10</v>
      </c>
      <c r="M1205">
        <v>10</v>
      </c>
      <c r="N1205">
        <v>10</v>
      </c>
      <c r="Q1205" t="s">
        <v>10832</v>
      </c>
      <c r="R1205" s="1">
        <v>45950</v>
      </c>
      <c r="S1205">
        <v>10</v>
      </c>
      <c r="T1205" s="317">
        <v>50890</v>
      </c>
      <c r="U1205">
        <v>25.1</v>
      </c>
      <c r="V1205">
        <v>10</v>
      </c>
      <c r="W1205">
        <v>101</v>
      </c>
      <c r="X1205" s="317">
        <v>119910</v>
      </c>
    </row>
    <row r="1206" spans="1:26">
      <c r="A1206">
        <v>1205</v>
      </c>
      <c r="B1206" t="s">
        <v>11525</v>
      </c>
      <c r="C1206" t="s">
        <v>11526</v>
      </c>
      <c r="D1206" t="s">
        <v>37</v>
      </c>
      <c r="E1206" t="s">
        <v>72</v>
      </c>
      <c r="F1206" s="1">
        <v>45937</v>
      </c>
      <c r="G1206">
        <v>10</v>
      </c>
      <c r="H1206">
        <v>530606</v>
      </c>
      <c r="I1206" t="s">
        <v>10185</v>
      </c>
      <c r="J1206">
        <v>531007</v>
      </c>
      <c r="K1206" t="s">
        <v>10411</v>
      </c>
      <c r="L1206">
        <v>10</v>
      </c>
      <c r="M1206">
        <v>10</v>
      </c>
      <c r="N1206">
        <v>10</v>
      </c>
      <c r="P1206">
        <v>45950</v>
      </c>
      <c r="Q1206" t="s">
        <v>10832</v>
      </c>
      <c r="R1206" s="1"/>
      <c r="T1206" s="317"/>
      <c r="U1206">
        <v>25.1</v>
      </c>
      <c r="V1206">
        <v>10</v>
      </c>
      <c r="W1206">
        <v>101</v>
      </c>
      <c r="X1206" s="317">
        <v>119489</v>
      </c>
    </row>
    <row r="1207" spans="1:26">
      <c r="A1207">
        <v>1206</v>
      </c>
      <c r="B1207" t="s">
        <v>11527</v>
      </c>
      <c r="C1207" t="s">
        <v>11528</v>
      </c>
      <c r="D1207" t="s">
        <v>37</v>
      </c>
      <c r="E1207" t="s">
        <v>60</v>
      </c>
      <c r="F1207" s="1">
        <v>45937</v>
      </c>
      <c r="G1207">
        <v>10</v>
      </c>
      <c r="H1207">
        <v>530607</v>
      </c>
      <c r="I1207" t="s">
        <v>10185</v>
      </c>
      <c r="J1207">
        <v>531002</v>
      </c>
      <c r="K1207" t="s">
        <v>10411</v>
      </c>
      <c r="L1207">
        <v>10</v>
      </c>
      <c r="M1207">
        <v>10</v>
      </c>
      <c r="N1207">
        <v>10</v>
      </c>
      <c r="R1207" s="1">
        <v>45950</v>
      </c>
      <c r="S1207">
        <v>10</v>
      </c>
      <c r="T1207" s="317">
        <v>66030</v>
      </c>
      <c r="U1207">
        <v>25.1</v>
      </c>
      <c r="V1207">
        <v>10</v>
      </c>
      <c r="W1207">
        <v>101</v>
      </c>
      <c r="X1207" s="317">
        <v>184319.56</v>
      </c>
      <c r="Z1207">
        <v>46042</v>
      </c>
    </row>
    <row r="1208" spans="1:26">
      <c r="A1208">
        <v>1207</v>
      </c>
      <c r="B1208" t="s">
        <v>3066</v>
      </c>
      <c r="C1208" t="s">
        <v>11529</v>
      </c>
      <c r="D1208" t="s">
        <v>37</v>
      </c>
      <c r="E1208" t="s">
        <v>40</v>
      </c>
      <c r="F1208" s="1"/>
      <c r="G1208" t="s">
        <v>43</v>
      </c>
      <c r="H1208">
        <v>530608</v>
      </c>
      <c r="I1208" t="s">
        <v>10185</v>
      </c>
      <c r="L1208" t="s">
        <v>43</v>
      </c>
      <c r="M1208" t="s">
        <v>43</v>
      </c>
      <c r="N1208" t="s">
        <v>43</v>
      </c>
      <c r="R1208" s="1"/>
      <c r="T1208" s="317"/>
      <c r="X1208" s="317"/>
      <c r="Z1208">
        <v>46001</v>
      </c>
    </row>
    <row r="1209" spans="1:26">
      <c r="A1209">
        <v>1208</v>
      </c>
      <c r="B1209" t="s">
        <v>3586</v>
      </c>
      <c r="C1209" t="s">
        <v>11530</v>
      </c>
      <c r="D1209" t="s">
        <v>37</v>
      </c>
      <c r="E1209" t="s">
        <v>92</v>
      </c>
      <c r="F1209" s="1">
        <v>45938</v>
      </c>
      <c r="G1209">
        <v>10</v>
      </c>
      <c r="H1209">
        <v>530609</v>
      </c>
      <c r="I1209" t="s">
        <v>10185</v>
      </c>
      <c r="J1209">
        <v>50036171</v>
      </c>
      <c r="K1209" t="s">
        <v>6518</v>
      </c>
      <c r="L1209">
        <v>11</v>
      </c>
      <c r="M1209">
        <v>10</v>
      </c>
      <c r="N1209">
        <v>11</v>
      </c>
      <c r="O1209">
        <v>46055</v>
      </c>
      <c r="P1209">
        <v>46001</v>
      </c>
      <c r="R1209" s="1">
        <v>45991</v>
      </c>
      <c r="S1209">
        <v>11</v>
      </c>
      <c r="T1209" s="317">
        <v>61560</v>
      </c>
      <c r="U1209">
        <v>25.11</v>
      </c>
      <c r="V1209">
        <v>11</v>
      </c>
      <c r="W1209">
        <v>40</v>
      </c>
      <c r="X1209" s="317">
        <v>142028</v>
      </c>
    </row>
    <row r="1210" spans="1:26">
      <c r="A1210">
        <v>1209</v>
      </c>
      <c r="B1210" t="s">
        <v>3580</v>
      </c>
      <c r="C1210" t="s">
        <v>3581</v>
      </c>
      <c r="D1210" t="s">
        <v>37</v>
      </c>
      <c r="E1210" t="s">
        <v>636</v>
      </c>
      <c r="F1210" s="1">
        <v>45938</v>
      </c>
      <c r="G1210">
        <v>10</v>
      </c>
      <c r="H1210">
        <v>530610</v>
      </c>
      <c r="I1210" t="s">
        <v>10185</v>
      </c>
      <c r="J1210">
        <v>50036258</v>
      </c>
      <c r="K1210" t="s">
        <v>10411</v>
      </c>
      <c r="L1210">
        <v>11</v>
      </c>
      <c r="M1210">
        <v>10</v>
      </c>
      <c r="N1210">
        <v>10</v>
      </c>
      <c r="O1210">
        <v>45999</v>
      </c>
      <c r="P1210">
        <v>45959</v>
      </c>
      <c r="R1210" s="1">
        <v>45991</v>
      </c>
      <c r="S1210">
        <v>11</v>
      </c>
      <c r="T1210" s="317">
        <v>51690</v>
      </c>
      <c r="U1210">
        <v>25.11</v>
      </c>
      <c r="V1210">
        <v>11</v>
      </c>
      <c r="W1210">
        <v>40</v>
      </c>
      <c r="X1210" s="317">
        <v>103070</v>
      </c>
    </row>
    <row r="1211" spans="1:26">
      <c r="A1211">
        <v>1210</v>
      </c>
      <c r="B1211" t="s">
        <v>3612</v>
      </c>
      <c r="C1211" t="s">
        <v>11531</v>
      </c>
      <c r="D1211" t="s">
        <v>37</v>
      </c>
      <c r="E1211" t="s">
        <v>636</v>
      </c>
      <c r="F1211" s="1">
        <v>45938</v>
      </c>
      <c r="G1211">
        <v>10</v>
      </c>
      <c r="H1211">
        <v>530611</v>
      </c>
      <c r="I1211" t="s">
        <v>10185</v>
      </c>
      <c r="J1211">
        <v>50036223</v>
      </c>
      <c r="L1211" t="s">
        <v>43</v>
      </c>
      <c r="M1211" t="s">
        <v>43</v>
      </c>
      <c r="N1211" t="s">
        <v>43</v>
      </c>
      <c r="O1211">
        <v>46478</v>
      </c>
      <c r="R1211" s="1"/>
      <c r="T1211" s="317"/>
      <c r="X1211" s="317"/>
    </row>
    <row r="1212" spans="1:26">
      <c r="A1212">
        <v>1211</v>
      </c>
      <c r="B1212" t="s">
        <v>3563</v>
      </c>
      <c r="C1212" t="s">
        <v>11532</v>
      </c>
      <c r="D1212" t="s">
        <v>37</v>
      </c>
      <c r="E1212" t="s">
        <v>92</v>
      </c>
      <c r="F1212" s="1">
        <v>45938</v>
      </c>
      <c r="G1212">
        <v>10</v>
      </c>
      <c r="H1212">
        <v>530612</v>
      </c>
      <c r="I1212" t="s">
        <v>10185</v>
      </c>
      <c r="J1212">
        <v>50036185</v>
      </c>
      <c r="K1212" t="s">
        <v>267</v>
      </c>
      <c r="L1212" t="s">
        <v>43</v>
      </c>
      <c r="M1212">
        <v>2</v>
      </c>
      <c r="N1212" t="s">
        <v>43</v>
      </c>
      <c r="O1212">
        <v>46113</v>
      </c>
      <c r="R1212" s="1"/>
      <c r="T1212" s="317"/>
      <c r="X1212" s="317"/>
    </row>
    <row r="1213" spans="1:26">
      <c r="A1213">
        <v>1212</v>
      </c>
      <c r="B1213" t="s">
        <v>11533</v>
      </c>
      <c r="C1213" t="s">
        <v>11534</v>
      </c>
      <c r="D1213" t="s">
        <v>37</v>
      </c>
      <c r="E1213" t="s">
        <v>72</v>
      </c>
      <c r="F1213" s="1">
        <v>45938</v>
      </c>
      <c r="G1213">
        <v>10</v>
      </c>
      <c r="H1213">
        <v>530613</v>
      </c>
      <c r="I1213" t="s">
        <v>10185</v>
      </c>
      <c r="J1213">
        <v>531007</v>
      </c>
      <c r="K1213" t="s">
        <v>10411</v>
      </c>
      <c r="L1213">
        <v>10</v>
      </c>
      <c r="M1213">
        <v>10</v>
      </c>
      <c r="N1213">
        <v>10</v>
      </c>
      <c r="Q1213" t="s">
        <v>10832</v>
      </c>
      <c r="R1213" s="1">
        <v>45950</v>
      </c>
      <c r="S1213">
        <v>10</v>
      </c>
      <c r="T1213" s="317">
        <v>32880</v>
      </c>
      <c r="U1213">
        <v>25.1</v>
      </c>
      <c r="V1213">
        <v>10</v>
      </c>
      <c r="W1213">
        <v>101</v>
      </c>
      <c r="X1213" s="317">
        <v>102660</v>
      </c>
    </row>
    <row r="1214" spans="1:26">
      <c r="A1214">
        <v>1213</v>
      </c>
      <c r="B1214" t="s">
        <v>11535</v>
      </c>
      <c r="C1214" t="s">
        <v>11536</v>
      </c>
      <c r="D1214" t="s">
        <v>37</v>
      </c>
      <c r="E1214" t="s">
        <v>72</v>
      </c>
      <c r="F1214" s="1">
        <v>45938</v>
      </c>
      <c r="G1214">
        <v>10</v>
      </c>
      <c r="H1214">
        <v>530614</v>
      </c>
      <c r="I1214" t="s">
        <v>10185</v>
      </c>
      <c r="J1214">
        <v>531007</v>
      </c>
      <c r="K1214" t="s">
        <v>10411</v>
      </c>
      <c r="L1214">
        <v>10</v>
      </c>
      <c r="M1214">
        <v>10</v>
      </c>
      <c r="N1214">
        <v>10</v>
      </c>
      <c r="Q1214" t="s">
        <v>10832</v>
      </c>
      <c r="R1214" s="1">
        <v>45950</v>
      </c>
      <c r="S1214">
        <v>10</v>
      </c>
      <c r="T1214" s="317">
        <v>41100</v>
      </c>
      <c r="U1214">
        <v>25.1</v>
      </c>
      <c r="V1214">
        <v>10</v>
      </c>
      <c r="W1214">
        <v>101</v>
      </c>
      <c r="X1214" s="317">
        <v>110520</v>
      </c>
    </row>
    <row r="1215" spans="1:26">
      <c r="A1215">
        <v>1214</v>
      </c>
      <c r="B1215" t="s">
        <v>11537</v>
      </c>
      <c r="C1215" t="s">
        <v>11538</v>
      </c>
      <c r="D1215" t="s">
        <v>37</v>
      </c>
      <c r="E1215" t="s">
        <v>636</v>
      </c>
      <c r="F1215" s="1">
        <v>45938</v>
      </c>
      <c r="G1215">
        <v>10</v>
      </c>
      <c r="H1215">
        <v>530615</v>
      </c>
      <c r="I1215" t="s">
        <v>10185</v>
      </c>
      <c r="J1215">
        <v>531007</v>
      </c>
      <c r="K1215" t="s">
        <v>10411</v>
      </c>
      <c r="L1215">
        <v>10</v>
      </c>
      <c r="M1215">
        <v>10</v>
      </c>
      <c r="N1215">
        <v>10</v>
      </c>
      <c r="Q1215" t="s">
        <v>10832</v>
      </c>
      <c r="R1215" s="1">
        <v>45950</v>
      </c>
      <c r="S1215">
        <v>10</v>
      </c>
      <c r="T1215" s="317">
        <v>187420</v>
      </c>
      <c r="U1215">
        <v>25.1</v>
      </c>
      <c r="V1215">
        <v>10</v>
      </c>
      <c r="W1215">
        <v>101</v>
      </c>
      <c r="X1215" s="317">
        <v>250590</v>
      </c>
    </row>
    <row r="1216" spans="1:26">
      <c r="A1216">
        <v>1215</v>
      </c>
      <c r="B1216" t="s">
        <v>3606</v>
      </c>
      <c r="C1216" t="s">
        <v>3607</v>
      </c>
      <c r="D1216" t="s">
        <v>37</v>
      </c>
      <c r="E1216" t="s">
        <v>92</v>
      </c>
      <c r="F1216" s="1">
        <v>45939</v>
      </c>
      <c r="G1216">
        <v>10</v>
      </c>
      <c r="H1216">
        <v>530616</v>
      </c>
      <c r="I1216" t="s">
        <v>10185</v>
      </c>
      <c r="J1216">
        <v>50036511</v>
      </c>
      <c r="K1216" t="s">
        <v>6518</v>
      </c>
      <c r="L1216">
        <v>12</v>
      </c>
      <c r="M1216">
        <v>10</v>
      </c>
      <c r="N1216">
        <v>12</v>
      </c>
      <c r="O1216">
        <v>46035</v>
      </c>
      <c r="P1216">
        <v>46036</v>
      </c>
      <c r="R1216" s="1">
        <v>46022</v>
      </c>
      <c r="S1216">
        <v>12</v>
      </c>
      <c r="T1216" s="317">
        <v>78650</v>
      </c>
      <c r="U1216">
        <v>25.12</v>
      </c>
      <c r="V1216">
        <v>12</v>
      </c>
      <c r="W1216">
        <v>40</v>
      </c>
      <c r="X1216" s="317">
        <v>178730</v>
      </c>
    </row>
    <row r="1217" spans="1:25">
      <c r="A1217">
        <v>1216</v>
      </c>
      <c r="B1217" t="s">
        <v>3520</v>
      </c>
      <c r="C1217" t="s">
        <v>11539</v>
      </c>
      <c r="D1217" t="s">
        <v>46</v>
      </c>
      <c r="E1217" t="s">
        <v>3498</v>
      </c>
      <c r="F1217" s="1">
        <v>45939</v>
      </c>
      <c r="G1217">
        <v>10</v>
      </c>
      <c r="H1217">
        <v>530617</v>
      </c>
      <c r="I1217" t="s">
        <v>10185</v>
      </c>
      <c r="J1217">
        <v>50035694</v>
      </c>
      <c r="K1217" t="s">
        <v>267</v>
      </c>
      <c r="L1217">
        <v>12</v>
      </c>
      <c r="M1217">
        <v>10</v>
      </c>
      <c r="N1217">
        <v>12</v>
      </c>
      <c r="O1217">
        <v>46041</v>
      </c>
      <c r="R1217" s="1">
        <v>46022</v>
      </c>
      <c r="S1217">
        <v>12</v>
      </c>
      <c r="T1217" s="317">
        <v>54380</v>
      </c>
      <c r="U1217">
        <v>25.12</v>
      </c>
      <c r="V1217">
        <v>12</v>
      </c>
      <c r="W1217">
        <v>30</v>
      </c>
      <c r="X1217" s="317">
        <v>110493</v>
      </c>
    </row>
    <row r="1218" spans="1:25">
      <c r="A1218">
        <v>1217</v>
      </c>
      <c r="B1218" t="s">
        <v>3638</v>
      </c>
      <c r="C1218" t="s">
        <v>3639</v>
      </c>
      <c r="D1218" t="s">
        <v>37</v>
      </c>
      <c r="E1218" t="s">
        <v>87</v>
      </c>
      <c r="F1218" s="1">
        <v>45939</v>
      </c>
      <c r="G1218">
        <v>10</v>
      </c>
      <c r="H1218">
        <v>530618</v>
      </c>
      <c r="I1218" t="s">
        <v>10185</v>
      </c>
      <c r="J1218">
        <v>50036673</v>
      </c>
      <c r="K1218" t="s">
        <v>10340</v>
      </c>
      <c r="L1218">
        <v>11</v>
      </c>
      <c r="M1218">
        <v>10</v>
      </c>
      <c r="N1218">
        <v>11</v>
      </c>
      <c r="O1218">
        <v>45992</v>
      </c>
      <c r="R1218" s="1">
        <v>45991</v>
      </c>
      <c r="S1218">
        <v>11</v>
      </c>
      <c r="T1218" s="317">
        <v>45980</v>
      </c>
      <c r="U1218">
        <v>25.11</v>
      </c>
      <c r="V1218">
        <v>11</v>
      </c>
      <c r="W1218">
        <v>40</v>
      </c>
      <c r="X1218" s="317">
        <v>99084</v>
      </c>
    </row>
    <row r="1219" spans="1:25">
      <c r="A1219">
        <v>1218</v>
      </c>
      <c r="B1219" t="s">
        <v>3583</v>
      </c>
      <c r="C1219" t="s">
        <v>3584</v>
      </c>
      <c r="D1219" t="s">
        <v>46</v>
      </c>
      <c r="E1219" t="s">
        <v>49</v>
      </c>
      <c r="F1219" s="1">
        <v>45939</v>
      </c>
      <c r="G1219">
        <v>10</v>
      </c>
      <c r="H1219">
        <v>530619</v>
      </c>
      <c r="I1219" t="s">
        <v>10185</v>
      </c>
      <c r="J1219">
        <v>50036698</v>
      </c>
      <c r="K1219" t="s">
        <v>267</v>
      </c>
      <c r="L1219">
        <v>10</v>
      </c>
      <c r="M1219">
        <v>10</v>
      </c>
      <c r="N1219">
        <v>10</v>
      </c>
      <c r="O1219">
        <v>46042</v>
      </c>
      <c r="R1219" s="1"/>
      <c r="T1219" s="317"/>
      <c r="U1219">
        <v>25.1</v>
      </c>
      <c r="V1219">
        <v>10</v>
      </c>
      <c r="W1219">
        <v>30</v>
      </c>
      <c r="X1219" s="317">
        <v>72811</v>
      </c>
    </row>
    <row r="1220" spans="1:25">
      <c r="A1220">
        <v>1219</v>
      </c>
      <c r="B1220" t="s">
        <v>11540</v>
      </c>
      <c r="C1220" t="s">
        <v>11541</v>
      </c>
      <c r="D1220" t="s">
        <v>37</v>
      </c>
      <c r="E1220" t="s">
        <v>1418</v>
      </c>
      <c r="F1220" s="1">
        <v>45939</v>
      </c>
      <c r="G1220">
        <v>10</v>
      </c>
      <c r="H1220">
        <v>530620</v>
      </c>
      <c r="I1220" t="s">
        <v>10185</v>
      </c>
      <c r="J1220">
        <v>531007</v>
      </c>
      <c r="K1220" t="s">
        <v>10411</v>
      </c>
      <c r="L1220">
        <v>10</v>
      </c>
      <c r="M1220">
        <v>10</v>
      </c>
      <c r="N1220">
        <v>10</v>
      </c>
      <c r="Q1220" t="s">
        <v>10832</v>
      </c>
      <c r="R1220" s="1">
        <v>45950</v>
      </c>
      <c r="S1220">
        <v>10</v>
      </c>
      <c r="T1220" s="317">
        <v>63220</v>
      </c>
      <c r="U1220">
        <v>25.1</v>
      </c>
      <c r="V1220">
        <v>10</v>
      </c>
      <c r="W1220">
        <v>101</v>
      </c>
      <c r="X1220" s="317">
        <v>131700</v>
      </c>
    </row>
    <row r="1221" spans="1:25">
      <c r="A1221">
        <v>1220</v>
      </c>
      <c r="B1221" t="s">
        <v>11542</v>
      </c>
      <c r="C1221" t="s">
        <v>11543</v>
      </c>
      <c r="D1221" t="s">
        <v>46</v>
      </c>
      <c r="E1221" t="s">
        <v>49</v>
      </c>
      <c r="F1221" s="1">
        <v>45939</v>
      </c>
      <c r="G1221">
        <v>10</v>
      </c>
      <c r="H1221">
        <v>530621</v>
      </c>
      <c r="I1221" t="s">
        <v>10185</v>
      </c>
      <c r="J1221">
        <v>531008</v>
      </c>
      <c r="K1221" t="s">
        <v>10340</v>
      </c>
      <c r="L1221">
        <v>10</v>
      </c>
      <c r="M1221">
        <v>10</v>
      </c>
      <c r="N1221">
        <v>10</v>
      </c>
      <c r="R1221" s="1"/>
      <c r="T1221" s="317"/>
      <c r="U1221">
        <v>25.1</v>
      </c>
      <c r="V1221">
        <v>10</v>
      </c>
      <c r="W1221">
        <v>101</v>
      </c>
      <c r="X1221" s="317">
        <v>106590</v>
      </c>
    </row>
    <row r="1222" spans="1:25">
      <c r="A1222">
        <v>1221</v>
      </c>
      <c r="B1222" t="s">
        <v>3643</v>
      </c>
      <c r="C1222" t="s">
        <v>3644</v>
      </c>
      <c r="D1222" t="s">
        <v>37</v>
      </c>
      <c r="E1222" t="s">
        <v>87</v>
      </c>
      <c r="F1222" s="1"/>
      <c r="G1222" t="s">
        <v>43</v>
      </c>
      <c r="H1222">
        <v>530622</v>
      </c>
      <c r="I1222" t="s">
        <v>10185</v>
      </c>
      <c r="L1222" t="s">
        <v>43</v>
      </c>
      <c r="M1222" t="s">
        <v>43</v>
      </c>
      <c r="N1222" t="s">
        <v>43</v>
      </c>
      <c r="R1222" s="1"/>
      <c r="T1222" s="317"/>
      <c r="X1222" s="317"/>
    </row>
    <row r="1223" spans="1:25">
      <c r="A1223">
        <v>1222</v>
      </c>
      <c r="B1223" t="s">
        <v>3635</v>
      </c>
      <c r="C1223" t="s">
        <v>11544</v>
      </c>
      <c r="D1223" t="s">
        <v>37</v>
      </c>
      <c r="E1223" t="s">
        <v>108</v>
      </c>
      <c r="F1223" s="1">
        <v>45940</v>
      </c>
      <c r="G1223">
        <v>10</v>
      </c>
      <c r="H1223">
        <v>530623</v>
      </c>
      <c r="I1223" t="s">
        <v>10185</v>
      </c>
      <c r="J1223">
        <v>50036860</v>
      </c>
      <c r="K1223" t="s">
        <v>6518</v>
      </c>
      <c r="L1223">
        <v>11</v>
      </c>
      <c r="M1223">
        <v>10</v>
      </c>
      <c r="N1223">
        <v>11</v>
      </c>
      <c r="O1223">
        <v>46006</v>
      </c>
      <c r="R1223" s="1">
        <v>45991</v>
      </c>
      <c r="S1223">
        <v>11</v>
      </c>
      <c r="T1223" s="317">
        <v>44450</v>
      </c>
      <c r="U1223">
        <v>25.11</v>
      </c>
      <c r="V1223">
        <v>11</v>
      </c>
      <c r="W1223">
        <v>40</v>
      </c>
      <c r="X1223" s="317">
        <v>65809</v>
      </c>
    </row>
    <row r="1224" spans="1:25">
      <c r="A1224">
        <v>1223</v>
      </c>
      <c r="B1224" t="s">
        <v>11545</v>
      </c>
      <c r="C1224" t="s">
        <v>11546</v>
      </c>
      <c r="D1224" t="s">
        <v>37</v>
      </c>
      <c r="E1224" t="s">
        <v>146</v>
      </c>
      <c r="F1224" s="1">
        <v>45940</v>
      </c>
      <c r="G1224">
        <v>10</v>
      </c>
      <c r="H1224">
        <v>530624</v>
      </c>
      <c r="I1224" t="s">
        <v>10185</v>
      </c>
      <c r="J1224">
        <v>531007</v>
      </c>
      <c r="K1224" t="s">
        <v>10411</v>
      </c>
      <c r="L1224">
        <v>10</v>
      </c>
      <c r="M1224">
        <v>10</v>
      </c>
      <c r="N1224">
        <v>10</v>
      </c>
      <c r="Q1224" t="s">
        <v>10832</v>
      </c>
      <c r="R1224" s="1">
        <v>45950</v>
      </c>
      <c r="S1224">
        <v>10</v>
      </c>
      <c r="T1224" s="317">
        <v>112170</v>
      </c>
      <c r="U1224">
        <v>25.1</v>
      </c>
      <c r="V1224">
        <v>10</v>
      </c>
      <c r="W1224">
        <v>101</v>
      </c>
      <c r="X1224" s="317">
        <v>178650</v>
      </c>
    </row>
    <row r="1225" spans="1:25">
      <c r="A1225">
        <v>1224</v>
      </c>
      <c r="B1225" t="s">
        <v>3674</v>
      </c>
      <c r="C1225" t="s">
        <v>5300</v>
      </c>
      <c r="D1225" t="s">
        <v>37</v>
      </c>
      <c r="E1225" t="s">
        <v>123</v>
      </c>
      <c r="F1225" s="1">
        <v>45944</v>
      </c>
      <c r="G1225">
        <v>10</v>
      </c>
      <c r="H1225">
        <v>530625</v>
      </c>
      <c r="I1225" t="s">
        <v>10185</v>
      </c>
      <c r="J1225">
        <v>50037010</v>
      </c>
      <c r="K1225" t="s">
        <v>267</v>
      </c>
      <c r="L1225">
        <v>10</v>
      </c>
      <c r="M1225">
        <v>10</v>
      </c>
      <c r="N1225">
        <v>10</v>
      </c>
      <c r="O1225">
        <v>45986</v>
      </c>
      <c r="R1225" s="1"/>
      <c r="T1225" s="317"/>
      <c r="U1225">
        <v>25.1</v>
      </c>
      <c r="V1225">
        <v>10</v>
      </c>
      <c r="W1225">
        <v>40</v>
      </c>
      <c r="X1225" s="317">
        <v>122916</v>
      </c>
    </row>
    <row r="1226" spans="1:25">
      <c r="A1226">
        <v>1225</v>
      </c>
      <c r="B1226" t="s">
        <v>3659</v>
      </c>
      <c r="C1226" t="s">
        <v>3660</v>
      </c>
      <c r="D1226" t="s">
        <v>37</v>
      </c>
      <c r="E1226" t="s">
        <v>87</v>
      </c>
      <c r="F1226" s="1"/>
      <c r="G1226" t="s">
        <v>43</v>
      </c>
      <c r="H1226">
        <v>530626</v>
      </c>
      <c r="I1226" t="s">
        <v>10185</v>
      </c>
      <c r="L1226" t="s">
        <v>43</v>
      </c>
      <c r="M1226" t="s">
        <v>43</v>
      </c>
      <c r="N1226" t="s">
        <v>43</v>
      </c>
      <c r="R1226" s="1"/>
      <c r="T1226" s="317"/>
      <c r="X1226" s="317"/>
      <c r="Y1226">
        <v>45965</v>
      </c>
    </row>
    <row r="1227" spans="1:25">
      <c r="A1227">
        <v>1226</v>
      </c>
      <c r="B1227" t="s">
        <v>3662</v>
      </c>
      <c r="C1227" t="s">
        <v>3663</v>
      </c>
      <c r="D1227" t="s">
        <v>37</v>
      </c>
      <c r="E1227" t="s">
        <v>72</v>
      </c>
      <c r="F1227" s="1"/>
      <c r="G1227" t="s">
        <v>43</v>
      </c>
      <c r="H1227">
        <v>530627</v>
      </c>
      <c r="I1227" t="s">
        <v>10185</v>
      </c>
      <c r="L1227" t="s">
        <v>43</v>
      </c>
      <c r="M1227" t="s">
        <v>43</v>
      </c>
      <c r="N1227" t="s">
        <v>43</v>
      </c>
      <c r="R1227" s="1"/>
      <c r="T1227" s="317"/>
      <c r="X1227" s="317"/>
    </row>
    <row r="1228" spans="1:25">
      <c r="A1228">
        <v>1227</v>
      </c>
      <c r="B1228" t="s">
        <v>11547</v>
      </c>
      <c r="C1228" t="s">
        <v>11548</v>
      </c>
      <c r="D1228" t="s">
        <v>37</v>
      </c>
      <c r="E1228" t="s">
        <v>87</v>
      </c>
      <c r="F1228" s="1">
        <v>45944</v>
      </c>
      <c r="G1228">
        <v>10</v>
      </c>
      <c r="H1228">
        <v>530628</v>
      </c>
      <c r="I1228" t="s">
        <v>10185</v>
      </c>
      <c r="J1228">
        <v>531102</v>
      </c>
      <c r="K1228" t="s">
        <v>10340</v>
      </c>
      <c r="L1228">
        <v>11</v>
      </c>
      <c r="M1228">
        <v>10</v>
      </c>
      <c r="N1228">
        <v>10</v>
      </c>
      <c r="Q1228" t="s">
        <v>10832</v>
      </c>
      <c r="R1228" s="1">
        <v>45991</v>
      </c>
      <c r="S1228">
        <v>11</v>
      </c>
      <c r="T1228" s="317">
        <v>42920</v>
      </c>
      <c r="U1228">
        <v>25.11</v>
      </c>
      <c r="V1228">
        <v>11</v>
      </c>
      <c r="W1228">
        <v>101</v>
      </c>
      <c r="X1228" s="317">
        <v>110520</v>
      </c>
    </row>
    <row r="1229" spans="1:25">
      <c r="A1229">
        <v>1228</v>
      </c>
      <c r="B1229" t="s">
        <v>11549</v>
      </c>
      <c r="C1229" t="s">
        <v>11550</v>
      </c>
      <c r="D1229" t="s">
        <v>37</v>
      </c>
      <c r="E1229" t="s">
        <v>140</v>
      </c>
      <c r="F1229" s="1">
        <v>45944</v>
      </c>
      <c r="G1229">
        <v>10</v>
      </c>
      <c r="H1229">
        <v>530629</v>
      </c>
      <c r="I1229" t="s">
        <v>10185</v>
      </c>
      <c r="J1229">
        <v>531203</v>
      </c>
      <c r="K1229" t="s">
        <v>10340</v>
      </c>
      <c r="L1229">
        <v>12</v>
      </c>
      <c r="M1229">
        <v>10</v>
      </c>
      <c r="N1229">
        <v>11</v>
      </c>
      <c r="Q1229" t="s">
        <v>10832</v>
      </c>
      <c r="R1229" s="1">
        <v>46022</v>
      </c>
      <c r="S1229">
        <v>12</v>
      </c>
      <c r="T1229" s="317">
        <v>52280</v>
      </c>
      <c r="U1229">
        <v>25.12</v>
      </c>
      <c r="V1229">
        <v>12</v>
      </c>
      <c r="W1229">
        <v>101</v>
      </c>
      <c r="X1229" s="317">
        <v>134760</v>
      </c>
    </row>
    <row r="1230" spans="1:25">
      <c r="A1230">
        <v>1229</v>
      </c>
      <c r="B1230" t="s">
        <v>11551</v>
      </c>
      <c r="C1230" t="s">
        <v>11552</v>
      </c>
      <c r="D1230" t="s">
        <v>37</v>
      </c>
      <c r="E1230" t="s">
        <v>108</v>
      </c>
      <c r="F1230" s="1">
        <v>45944</v>
      </c>
      <c r="G1230">
        <v>10</v>
      </c>
      <c r="H1230">
        <v>530630</v>
      </c>
      <c r="I1230" t="s">
        <v>10185</v>
      </c>
      <c r="J1230">
        <v>531007</v>
      </c>
      <c r="K1230" t="s">
        <v>10411</v>
      </c>
      <c r="L1230">
        <v>10</v>
      </c>
      <c r="M1230">
        <v>10</v>
      </c>
      <c r="N1230">
        <v>10</v>
      </c>
      <c r="Q1230" t="s">
        <v>10832</v>
      </c>
      <c r="R1230" s="1">
        <v>45950</v>
      </c>
      <c r="S1230">
        <v>10</v>
      </c>
      <c r="T1230" s="317">
        <v>53430</v>
      </c>
      <c r="U1230">
        <v>25.1</v>
      </c>
      <c r="V1230">
        <v>10</v>
      </c>
      <c r="W1230">
        <v>101</v>
      </c>
      <c r="X1230" s="317">
        <v>122310</v>
      </c>
    </row>
    <row r="1231" spans="1:25">
      <c r="A1231">
        <v>1230</v>
      </c>
      <c r="B1231" t="s">
        <v>11553</v>
      </c>
      <c r="C1231" t="s">
        <v>11554</v>
      </c>
      <c r="D1231" t="s">
        <v>37</v>
      </c>
      <c r="E1231" t="s">
        <v>72</v>
      </c>
      <c r="F1231" s="1">
        <v>45944</v>
      </c>
      <c r="G1231">
        <v>10</v>
      </c>
      <c r="H1231">
        <v>530631</v>
      </c>
      <c r="I1231" t="s">
        <v>10185</v>
      </c>
      <c r="J1231">
        <v>531007</v>
      </c>
      <c r="K1231" t="s">
        <v>10411</v>
      </c>
      <c r="L1231">
        <v>10</v>
      </c>
      <c r="M1231">
        <v>10</v>
      </c>
      <c r="N1231">
        <v>10</v>
      </c>
      <c r="P1231">
        <v>45950</v>
      </c>
      <c r="Q1231" t="s">
        <v>10832</v>
      </c>
      <c r="R1231" s="1">
        <v>45950</v>
      </c>
      <c r="S1231">
        <v>10</v>
      </c>
      <c r="T1231" s="317">
        <v>72970</v>
      </c>
      <c r="U1231">
        <v>25.1</v>
      </c>
      <c r="V1231">
        <v>10</v>
      </c>
      <c r="W1231">
        <v>101</v>
      </c>
      <c r="X1231" s="317">
        <v>180246</v>
      </c>
    </row>
    <row r="1232" spans="1:25">
      <c r="A1232">
        <v>1231</v>
      </c>
      <c r="B1232" t="s">
        <v>11555</v>
      </c>
      <c r="C1232" t="s">
        <v>11556</v>
      </c>
      <c r="D1232" t="s">
        <v>37</v>
      </c>
      <c r="E1232" t="s">
        <v>1423</v>
      </c>
      <c r="F1232" s="1">
        <v>45945</v>
      </c>
      <c r="G1232">
        <v>10</v>
      </c>
      <c r="H1232">
        <v>530632</v>
      </c>
      <c r="I1232" t="s">
        <v>10185</v>
      </c>
      <c r="J1232">
        <v>531110</v>
      </c>
      <c r="K1232" t="s">
        <v>10340</v>
      </c>
      <c r="L1232">
        <v>11</v>
      </c>
      <c r="M1232">
        <v>10</v>
      </c>
      <c r="N1232">
        <v>11</v>
      </c>
      <c r="Q1232" t="s">
        <v>10832</v>
      </c>
      <c r="R1232" s="1">
        <v>45991</v>
      </c>
      <c r="S1232">
        <v>11</v>
      </c>
      <c r="T1232" s="317">
        <v>52760</v>
      </c>
      <c r="U1232">
        <v>25.11</v>
      </c>
      <c r="V1232">
        <v>11</v>
      </c>
      <c r="W1232">
        <v>101</v>
      </c>
      <c r="X1232" s="317">
        <v>135960</v>
      </c>
    </row>
    <row r="1233" spans="1:28">
      <c r="A1233">
        <v>1232</v>
      </c>
      <c r="B1233" t="s">
        <v>11557</v>
      </c>
      <c r="C1233" t="s">
        <v>11558</v>
      </c>
      <c r="D1233" t="s">
        <v>37</v>
      </c>
      <c r="E1233" t="s">
        <v>108</v>
      </c>
      <c r="F1233" s="1">
        <v>45945</v>
      </c>
      <c r="G1233">
        <v>10</v>
      </c>
      <c r="H1233">
        <v>530633</v>
      </c>
      <c r="I1233" t="s">
        <v>10185</v>
      </c>
      <c r="J1233">
        <v>531007</v>
      </c>
      <c r="K1233" t="s">
        <v>10411</v>
      </c>
      <c r="L1233">
        <v>10</v>
      </c>
      <c r="M1233">
        <v>10</v>
      </c>
      <c r="N1233">
        <v>10</v>
      </c>
      <c r="Q1233" t="s">
        <v>10832</v>
      </c>
      <c r="R1233" s="1">
        <v>45950</v>
      </c>
      <c r="S1233">
        <v>10</v>
      </c>
      <c r="T1233" s="317">
        <v>78690</v>
      </c>
      <c r="U1233">
        <v>25.1</v>
      </c>
      <c r="V1233">
        <v>10</v>
      </c>
      <c r="W1233">
        <v>101</v>
      </c>
      <c r="X1233" s="317">
        <v>146550</v>
      </c>
    </row>
    <row r="1234" spans="1:28">
      <c r="A1234">
        <v>1233</v>
      </c>
      <c r="B1234" t="s">
        <v>11559</v>
      </c>
      <c r="C1234" t="s">
        <v>11560</v>
      </c>
      <c r="D1234" t="s">
        <v>37</v>
      </c>
      <c r="E1234" t="s">
        <v>72</v>
      </c>
      <c r="F1234" s="1">
        <v>45945</v>
      </c>
      <c r="G1234">
        <v>10</v>
      </c>
      <c r="H1234">
        <v>530634</v>
      </c>
      <c r="I1234" t="s">
        <v>10185</v>
      </c>
      <c r="J1234">
        <v>531110</v>
      </c>
      <c r="K1234" t="s">
        <v>10411</v>
      </c>
      <c r="L1234">
        <v>11</v>
      </c>
      <c r="M1234">
        <v>10</v>
      </c>
      <c r="N1234">
        <v>10</v>
      </c>
      <c r="Q1234" t="s">
        <v>10832</v>
      </c>
      <c r="R1234" s="1">
        <v>45991</v>
      </c>
      <c r="S1234">
        <v>11</v>
      </c>
      <c r="T1234" s="317">
        <v>45500</v>
      </c>
      <c r="U1234">
        <v>25.11</v>
      </c>
      <c r="V1234">
        <v>11</v>
      </c>
      <c r="W1234">
        <v>101</v>
      </c>
      <c r="X1234" s="317">
        <v>117180</v>
      </c>
    </row>
    <row r="1235" spans="1:28">
      <c r="A1235">
        <v>1234</v>
      </c>
      <c r="B1235" t="s">
        <v>4091</v>
      </c>
      <c r="C1235" t="s">
        <v>4092</v>
      </c>
      <c r="D1235" t="s">
        <v>37</v>
      </c>
      <c r="E1235" t="s">
        <v>636</v>
      </c>
      <c r="F1235" s="1">
        <v>45945</v>
      </c>
      <c r="G1235">
        <v>10</v>
      </c>
      <c r="H1235">
        <v>530635</v>
      </c>
      <c r="I1235" t="s">
        <v>10185</v>
      </c>
      <c r="J1235">
        <v>531007</v>
      </c>
      <c r="K1235" t="s">
        <v>10411</v>
      </c>
      <c r="L1235">
        <v>10</v>
      </c>
      <c r="M1235">
        <v>10</v>
      </c>
      <c r="N1235">
        <v>10</v>
      </c>
      <c r="Q1235" t="s">
        <v>10832</v>
      </c>
      <c r="R1235" s="1">
        <v>45950</v>
      </c>
      <c r="S1235">
        <v>10</v>
      </c>
      <c r="T1235" s="317">
        <v>79960</v>
      </c>
      <c r="U1235">
        <v>25.1</v>
      </c>
      <c r="V1235">
        <v>10</v>
      </c>
      <c r="W1235">
        <v>101</v>
      </c>
      <c r="X1235" s="317">
        <v>147750</v>
      </c>
    </row>
    <row r="1236" spans="1:28">
      <c r="A1236">
        <v>1235</v>
      </c>
      <c r="B1236" t="s">
        <v>3717</v>
      </c>
      <c r="C1236" t="s">
        <v>11561</v>
      </c>
      <c r="D1236" t="s">
        <v>37</v>
      </c>
      <c r="E1236" t="s">
        <v>87</v>
      </c>
      <c r="F1236" s="1">
        <v>45945</v>
      </c>
      <c r="G1236">
        <v>10</v>
      </c>
      <c r="H1236">
        <v>530636</v>
      </c>
      <c r="I1236" t="s">
        <v>10185</v>
      </c>
      <c r="J1236">
        <v>50037510</v>
      </c>
      <c r="K1236" t="s">
        <v>267</v>
      </c>
      <c r="L1236">
        <v>11</v>
      </c>
      <c r="M1236">
        <v>10</v>
      </c>
      <c r="N1236">
        <v>11</v>
      </c>
      <c r="O1236">
        <v>46006</v>
      </c>
      <c r="R1236" s="1">
        <v>45991</v>
      </c>
      <c r="S1236">
        <v>11</v>
      </c>
      <c r="T1236" s="317">
        <v>36800</v>
      </c>
      <c r="U1236">
        <v>25.11</v>
      </c>
      <c r="V1236">
        <v>11</v>
      </c>
      <c r="W1236">
        <v>40</v>
      </c>
      <c r="X1236" s="317">
        <v>79347</v>
      </c>
    </row>
    <row r="1237" spans="1:28">
      <c r="A1237">
        <v>1236</v>
      </c>
      <c r="B1237" t="s">
        <v>11562</v>
      </c>
      <c r="C1237" t="s">
        <v>11563</v>
      </c>
      <c r="D1237" t="s">
        <v>37</v>
      </c>
      <c r="E1237" t="s">
        <v>108</v>
      </c>
      <c r="F1237" s="1">
        <v>45946</v>
      </c>
      <c r="G1237">
        <v>10</v>
      </c>
      <c r="H1237">
        <v>530637</v>
      </c>
      <c r="I1237" t="s">
        <v>10185</v>
      </c>
      <c r="J1237">
        <v>531007</v>
      </c>
      <c r="K1237" t="s">
        <v>10411</v>
      </c>
      <c r="L1237">
        <v>10</v>
      </c>
      <c r="M1237">
        <v>10</v>
      </c>
      <c r="N1237">
        <v>10</v>
      </c>
      <c r="O1237">
        <v>45951</v>
      </c>
      <c r="R1237" s="1">
        <v>45950</v>
      </c>
      <c r="S1237">
        <v>10</v>
      </c>
      <c r="T1237" s="317">
        <v>48050</v>
      </c>
      <c r="U1237">
        <v>25.1</v>
      </c>
      <c r="V1237">
        <v>10</v>
      </c>
      <c r="W1237">
        <v>101</v>
      </c>
      <c r="X1237" s="317">
        <v>117180</v>
      </c>
    </row>
    <row r="1238" spans="1:28">
      <c r="A1238">
        <v>1237</v>
      </c>
      <c r="B1238" t="s">
        <v>3685</v>
      </c>
      <c r="C1238" t="s">
        <v>3686</v>
      </c>
      <c r="D1238" t="s">
        <v>37</v>
      </c>
      <c r="E1238" t="s">
        <v>60</v>
      </c>
      <c r="F1238" s="1"/>
      <c r="G1238" t="s">
        <v>43</v>
      </c>
      <c r="H1238">
        <v>530638</v>
      </c>
      <c r="I1238" t="s">
        <v>10185</v>
      </c>
      <c r="L1238" t="s">
        <v>43</v>
      </c>
      <c r="M1238" t="s">
        <v>43</v>
      </c>
      <c r="N1238" t="s">
        <v>43</v>
      </c>
      <c r="R1238" s="1"/>
      <c r="T1238" s="317"/>
      <c r="X1238" s="317"/>
      <c r="Z1238">
        <v>46016</v>
      </c>
      <c r="AA1238">
        <v>46038</v>
      </c>
    </row>
    <row r="1239" spans="1:28">
      <c r="A1239">
        <v>1238</v>
      </c>
      <c r="B1239" t="s">
        <v>2240</v>
      </c>
      <c r="C1239" t="s">
        <v>1027</v>
      </c>
      <c r="D1239" t="s">
        <v>37</v>
      </c>
      <c r="E1239" t="s">
        <v>92</v>
      </c>
      <c r="F1239" s="1">
        <v>45946</v>
      </c>
      <c r="G1239">
        <v>10</v>
      </c>
      <c r="H1239">
        <v>530639</v>
      </c>
      <c r="I1239" t="s">
        <v>11564</v>
      </c>
      <c r="J1239">
        <v>50037633</v>
      </c>
      <c r="K1239" t="s">
        <v>267</v>
      </c>
      <c r="L1239">
        <v>10</v>
      </c>
      <c r="M1239">
        <v>10</v>
      </c>
      <c r="N1239">
        <v>10</v>
      </c>
      <c r="R1239" s="1">
        <v>45991</v>
      </c>
      <c r="S1239">
        <v>11</v>
      </c>
      <c r="T1239" s="317">
        <v>128960</v>
      </c>
      <c r="U1239">
        <v>25.11</v>
      </c>
      <c r="V1239">
        <v>11</v>
      </c>
      <c r="W1239">
        <v>40</v>
      </c>
      <c r="X1239" s="317">
        <v>240472</v>
      </c>
    </row>
    <row r="1240" spans="1:28">
      <c r="A1240">
        <v>1239</v>
      </c>
      <c r="B1240" t="s">
        <v>3705</v>
      </c>
      <c r="C1240" t="s">
        <v>4426</v>
      </c>
      <c r="D1240" t="s">
        <v>37</v>
      </c>
      <c r="E1240" t="s">
        <v>636</v>
      </c>
      <c r="F1240" s="1">
        <v>45946</v>
      </c>
      <c r="G1240">
        <v>10</v>
      </c>
      <c r="H1240">
        <v>530640</v>
      </c>
      <c r="I1240" t="s">
        <v>10185</v>
      </c>
      <c r="J1240">
        <v>50037808</v>
      </c>
      <c r="K1240" t="s">
        <v>10411</v>
      </c>
      <c r="L1240">
        <v>10</v>
      </c>
      <c r="M1240">
        <v>10</v>
      </c>
      <c r="N1240">
        <v>10</v>
      </c>
      <c r="O1240">
        <v>45999</v>
      </c>
      <c r="R1240" s="1">
        <v>45950</v>
      </c>
      <c r="S1240">
        <v>10</v>
      </c>
      <c r="T1240" s="317">
        <v>56270</v>
      </c>
      <c r="U1240">
        <v>25.1</v>
      </c>
      <c r="V1240">
        <v>10</v>
      </c>
      <c r="W1240">
        <v>40</v>
      </c>
      <c r="X1240" s="317">
        <v>98531</v>
      </c>
    </row>
    <row r="1241" spans="1:28">
      <c r="A1241">
        <v>1240</v>
      </c>
      <c r="B1241" t="s">
        <v>3708</v>
      </c>
      <c r="C1241" t="s">
        <v>11565</v>
      </c>
      <c r="D1241" t="s">
        <v>37</v>
      </c>
      <c r="E1241" t="s">
        <v>108</v>
      </c>
      <c r="F1241" s="1">
        <v>45947</v>
      </c>
      <c r="G1241">
        <v>10</v>
      </c>
      <c r="H1241">
        <v>530641</v>
      </c>
      <c r="I1241" t="s">
        <v>10185</v>
      </c>
      <c r="J1241">
        <v>50037912</v>
      </c>
      <c r="K1241" t="s">
        <v>6518</v>
      </c>
      <c r="L1241">
        <v>11</v>
      </c>
      <c r="M1241">
        <v>10</v>
      </c>
      <c r="N1241">
        <v>11</v>
      </c>
      <c r="O1241">
        <v>45999</v>
      </c>
      <c r="P1241">
        <v>46001</v>
      </c>
      <c r="R1241" s="1">
        <v>45991</v>
      </c>
      <c r="S1241">
        <v>11</v>
      </c>
      <c r="T1241" s="317">
        <v>130125</v>
      </c>
      <c r="U1241">
        <v>25.11</v>
      </c>
      <c r="V1241">
        <v>11</v>
      </c>
      <c r="W1241">
        <v>40</v>
      </c>
      <c r="X1241" s="317">
        <v>166759</v>
      </c>
    </row>
    <row r="1242" spans="1:28">
      <c r="A1242">
        <v>1241</v>
      </c>
      <c r="B1242" t="s">
        <v>11566</v>
      </c>
      <c r="C1242" t="s">
        <v>11567</v>
      </c>
      <c r="D1242" t="s">
        <v>37</v>
      </c>
      <c r="E1242" t="s">
        <v>60</v>
      </c>
      <c r="F1242" s="1">
        <v>45947</v>
      </c>
      <c r="G1242">
        <v>10</v>
      </c>
      <c r="H1242">
        <v>530642</v>
      </c>
      <c r="I1242" t="s">
        <v>10185</v>
      </c>
      <c r="J1242">
        <v>531102</v>
      </c>
      <c r="K1242" t="s">
        <v>10411</v>
      </c>
      <c r="L1242">
        <v>11</v>
      </c>
      <c r="M1242">
        <v>10</v>
      </c>
      <c r="N1242">
        <v>10</v>
      </c>
      <c r="P1242">
        <v>45959</v>
      </c>
      <c r="Q1242" t="s">
        <v>10832</v>
      </c>
      <c r="R1242" s="1">
        <v>45991</v>
      </c>
      <c r="S1242">
        <v>11</v>
      </c>
      <c r="T1242" s="317">
        <v>61540</v>
      </c>
      <c r="U1242">
        <v>25.11</v>
      </c>
      <c r="V1242">
        <v>11</v>
      </c>
      <c r="W1242">
        <v>101</v>
      </c>
      <c r="X1242" s="317">
        <v>159891</v>
      </c>
    </row>
    <row r="1243" spans="1:28">
      <c r="A1243">
        <v>1242</v>
      </c>
      <c r="B1243" t="s">
        <v>11568</v>
      </c>
      <c r="C1243" t="s">
        <v>11569</v>
      </c>
      <c r="D1243" t="s">
        <v>37</v>
      </c>
      <c r="E1243" t="s">
        <v>60</v>
      </c>
      <c r="F1243" s="1">
        <v>45947</v>
      </c>
      <c r="G1243">
        <v>10</v>
      </c>
      <c r="H1243">
        <v>530643</v>
      </c>
      <c r="I1243" t="s">
        <v>10185</v>
      </c>
      <c r="J1243">
        <v>531102</v>
      </c>
      <c r="K1243" t="s">
        <v>10411</v>
      </c>
      <c r="L1243">
        <v>11</v>
      </c>
      <c r="M1243">
        <v>10</v>
      </c>
      <c r="N1243">
        <v>10</v>
      </c>
      <c r="Q1243" t="s">
        <v>10832</v>
      </c>
      <c r="R1243" s="1">
        <v>45991</v>
      </c>
      <c r="S1243">
        <v>11</v>
      </c>
      <c r="T1243" s="317">
        <v>49040</v>
      </c>
      <c r="U1243">
        <v>25.11</v>
      </c>
      <c r="V1243">
        <v>11</v>
      </c>
      <c r="W1243">
        <v>101</v>
      </c>
      <c r="X1243" s="317">
        <v>126240</v>
      </c>
    </row>
    <row r="1244" spans="1:28">
      <c r="A1244">
        <v>1243</v>
      </c>
      <c r="B1244" t="s">
        <v>11570</v>
      </c>
      <c r="C1244" t="s">
        <v>11571</v>
      </c>
      <c r="D1244" t="s">
        <v>37</v>
      </c>
      <c r="E1244" t="s">
        <v>140</v>
      </c>
      <c r="F1244" s="1"/>
      <c r="G1244" t="s">
        <v>43</v>
      </c>
      <c r="H1244">
        <v>530644</v>
      </c>
      <c r="I1244" t="s">
        <v>10185</v>
      </c>
      <c r="L1244" t="s">
        <v>43</v>
      </c>
      <c r="M1244" t="s">
        <v>43</v>
      </c>
      <c r="N1244" t="s">
        <v>43</v>
      </c>
      <c r="R1244" s="1"/>
      <c r="T1244" s="317"/>
      <c r="X1244" s="317"/>
      <c r="AB1244" t="s">
        <v>11572</v>
      </c>
    </row>
    <row r="1245" spans="1:28">
      <c r="A1245">
        <v>1244</v>
      </c>
      <c r="B1245" t="s">
        <v>3714</v>
      </c>
      <c r="C1245" t="s">
        <v>588</v>
      </c>
      <c r="D1245" t="s">
        <v>37</v>
      </c>
      <c r="E1245" t="s">
        <v>87</v>
      </c>
      <c r="F1245" s="1">
        <v>45947</v>
      </c>
      <c r="G1245">
        <v>10</v>
      </c>
      <c r="H1245">
        <v>530645</v>
      </c>
      <c r="I1245" t="s">
        <v>10185</v>
      </c>
      <c r="J1245">
        <v>50038117</v>
      </c>
      <c r="K1245" t="s">
        <v>10340</v>
      </c>
      <c r="L1245">
        <v>11</v>
      </c>
      <c r="M1245">
        <v>10</v>
      </c>
      <c r="N1245">
        <v>11</v>
      </c>
      <c r="O1245">
        <v>45986</v>
      </c>
      <c r="R1245" s="1">
        <v>45991</v>
      </c>
      <c r="S1245">
        <v>11</v>
      </c>
      <c r="T1245" s="317">
        <v>103200</v>
      </c>
      <c r="U1245">
        <v>25.11</v>
      </c>
      <c r="V1245">
        <v>11</v>
      </c>
      <c r="W1245">
        <v>40</v>
      </c>
      <c r="X1245" s="317">
        <v>220693</v>
      </c>
    </row>
    <row r="1246" spans="1:28">
      <c r="A1246">
        <v>1245</v>
      </c>
      <c r="B1246" t="s">
        <v>3721</v>
      </c>
      <c r="C1246" t="s">
        <v>11573</v>
      </c>
      <c r="D1246" t="s">
        <v>37</v>
      </c>
      <c r="E1246" t="s">
        <v>40</v>
      </c>
      <c r="F1246" s="1">
        <v>45947</v>
      </c>
      <c r="G1246">
        <v>10</v>
      </c>
      <c r="H1246">
        <v>530646</v>
      </c>
      <c r="I1246" t="s">
        <v>10185</v>
      </c>
      <c r="J1246">
        <v>50038160</v>
      </c>
      <c r="K1246" t="s">
        <v>10340</v>
      </c>
      <c r="L1246">
        <v>11</v>
      </c>
      <c r="M1246">
        <v>10</v>
      </c>
      <c r="N1246">
        <v>11</v>
      </c>
      <c r="O1246">
        <v>45986</v>
      </c>
      <c r="R1246" s="1">
        <v>45991</v>
      </c>
      <c r="S1246">
        <v>11</v>
      </c>
      <c r="T1246" s="317">
        <v>49130</v>
      </c>
      <c r="U1246">
        <v>25.11</v>
      </c>
      <c r="V1246">
        <v>11</v>
      </c>
      <c r="W1246">
        <v>40</v>
      </c>
      <c r="X1246" s="317">
        <v>99737</v>
      </c>
    </row>
    <row r="1247" spans="1:28">
      <c r="A1247">
        <v>1246</v>
      </c>
      <c r="B1247" t="s">
        <v>11574</v>
      </c>
      <c r="C1247" t="s">
        <v>4283</v>
      </c>
      <c r="D1247" t="s">
        <v>37</v>
      </c>
      <c r="E1247" t="s">
        <v>636</v>
      </c>
      <c r="F1247" s="1">
        <v>45950</v>
      </c>
      <c r="G1247">
        <v>10</v>
      </c>
      <c r="H1247">
        <v>530647</v>
      </c>
      <c r="I1247" t="s">
        <v>10185</v>
      </c>
      <c r="J1247">
        <v>531102</v>
      </c>
      <c r="K1247" t="s">
        <v>10411</v>
      </c>
      <c r="L1247">
        <v>11</v>
      </c>
      <c r="M1247">
        <v>10</v>
      </c>
      <c r="N1247">
        <v>10</v>
      </c>
      <c r="R1247" s="1">
        <v>45991</v>
      </c>
      <c r="S1247">
        <v>11</v>
      </c>
      <c r="T1247" s="317">
        <v>64610</v>
      </c>
      <c r="U1247">
        <v>25.11</v>
      </c>
      <c r="V1247">
        <v>11</v>
      </c>
      <c r="W1247">
        <v>101</v>
      </c>
      <c r="X1247" s="317">
        <v>166530</v>
      </c>
    </row>
    <row r="1248" spans="1:28">
      <c r="A1248">
        <v>1247</v>
      </c>
      <c r="B1248" t="s">
        <v>3724</v>
      </c>
      <c r="C1248" t="s">
        <v>5342</v>
      </c>
      <c r="D1248" t="s">
        <v>37</v>
      </c>
      <c r="E1248" t="s">
        <v>40</v>
      </c>
      <c r="F1248" s="1">
        <v>45950</v>
      </c>
      <c r="G1248">
        <v>10</v>
      </c>
      <c r="H1248">
        <v>530648</v>
      </c>
      <c r="I1248" t="s">
        <v>10185</v>
      </c>
      <c r="J1248">
        <v>50038286</v>
      </c>
      <c r="K1248" t="s">
        <v>6518</v>
      </c>
      <c r="L1248">
        <v>12</v>
      </c>
      <c r="M1248">
        <v>10</v>
      </c>
      <c r="N1248">
        <v>12</v>
      </c>
      <c r="O1248">
        <v>46048</v>
      </c>
      <c r="P1248">
        <v>46036</v>
      </c>
      <c r="R1248" s="1">
        <v>46022</v>
      </c>
      <c r="S1248">
        <v>12</v>
      </c>
      <c r="T1248" s="317">
        <v>94000</v>
      </c>
      <c r="U1248">
        <v>25.12</v>
      </c>
      <c r="V1248">
        <v>12</v>
      </c>
      <c r="W1248">
        <v>40</v>
      </c>
      <c r="X1248" s="317">
        <v>205360</v>
      </c>
    </row>
    <row r="1249" spans="1:24">
      <c r="A1249">
        <v>1248</v>
      </c>
      <c r="B1249" t="s">
        <v>3733</v>
      </c>
      <c r="C1249" t="s">
        <v>3394</v>
      </c>
      <c r="D1249" t="s">
        <v>37</v>
      </c>
      <c r="E1249" t="s">
        <v>87</v>
      </c>
      <c r="F1249" s="1">
        <v>45950</v>
      </c>
      <c r="G1249">
        <v>10</v>
      </c>
      <c r="H1249">
        <v>530649</v>
      </c>
      <c r="I1249" t="s">
        <v>10185</v>
      </c>
      <c r="J1249">
        <v>50038389</v>
      </c>
      <c r="K1249" t="s">
        <v>10340</v>
      </c>
      <c r="L1249">
        <v>12</v>
      </c>
      <c r="M1249">
        <v>10</v>
      </c>
      <c r="N1249">
        <v>12</v>
      </c>
      <c r="O1249">
        <v>46083</v>
      </c>
      <c r="R1249" s="1">
        <v>46022</v>
      </c>
      <c r="S1249">
        <v>12</v>
      </c>
      <c r="T1249" s="317">
        <v>87170</v>
      </c>
      <c r="U1249">
        <v>25.12</v>
      </c>
      <c r="V1249">
        <v>12</v>
      </c>
      <c r="W1249">
        <v>40</v>
      </c>
      <c r="X1249" s="317">
        <v>187998</v>
      </c>
    </row>
    <row r="1250" spans="1:24">
      <c r="A1250">
        <v>1249</v>
      </c>
      <c r="B1250" t="s">
        <v>3730</v>
      </c>
      <c r="C1250" t="s">
        <v>11575</v>
      </c>
      <c r="D1250" t="s">
        <v>37</v>
      </c>
      <c r="E1250" t="s">
        <v>87</v>
      </c>
      <c r="F1250" s="1">
        <v>45950</v>
      </c>
      <c r="G1250">
        <v>10</v>
      </c>
      <c r="H1250">
        <v>530650</v>
      </c>
      <c r="I1250" t="s">
        <v>10185</v>
      </c>
      <c r="J1250">
        <v>50038387</v>
      </c>
      <c r="K1250" t="s">
        <v>10340</v>
      </c>
      <c r="L1250">
        <v>2</v>
      </c>
      <c r="M1250">
        <v>10</v>
      </c>
      <c r="N1250">
        <v>1</v>
      </c>
      <c r="O1250">
        <v>46162</v>
      </c>
      <c r="R1250" s="1"/>
      <c r="T1250" s="317"/>
      <c r="U1250">
        <v>26.2</v>
      </c>
      <c r="V1250">
        <v>2</v>
      </c>
      <c r="W1250">
        <v>40</v>
      </c>
      <c r="X1250" s="317">
        <v>174564</v>
      </c>
    </row>
    <row r="1251" spans="1:24">
      <c r="A1251">
        <v>1250</v>
      </c>
      <c r="B1251" t="s">
        <v>11576</v>
      </c>
      <c r="C1251" t="s">
        <v>11577</v>
      </c>
      <c r="D1251" t="s">
        <v>37</v>
      </c>
      <c r="E1251" t="s">
        <v>140</v>
      </c>
      <c r="F1251" s="1">
        <v>45950</v>
      </c>
      <c r="G1251">
        <v>10</v>
      </c>
      <c r="H1251">
        <v>530651</v>
      </c>
      <c r="I1251" t="s">
        <v>10185</v>
      </c>
      <c r="J1251">
        <v>531203</v>
      </c>
      <c r="K1251" t="s">
        <v>10340</v>
      </c>
      <c r="L1251">
        <v>12</v>
      </c>
      <c r="M1251">
        <v>10</v>
      </c>
      <c r="N1251">
        <v>12</v>
      </c>
      <c r="R1251" s="1">
        <v>46022</v>
      </c>
      <c r="S1251">
        <v>12</v>
      </c>
      <c r="T1251" s="317">
        <v>47120</v>
      </c>
      <c r="U1251">
        <v>25.12</v>
      </c>
      <c r="V1251">
        <v>12</v>
      </c>
      <c r="W1251">
        <v>101</v>
      </c>
      <c r="X1251" s="317">
        <v>121440</v>
      </c>
    </row>
    <row r="1252" spans="1:24">
      <c r="A1252">
        <v>1251</v>
      </c>
      <c r="B1252" t="s">
        <v>11578</v>
      </c>
      <c r="C1252" t="s">
        <v>11579</v>
      </c>
      <c r="D1252" t="s">
        <v>37</v>
      </c>
      <c r="E1252" t="s">
        <v>123</v>
      </c>
      <c r="F1252" s="1">
        <v>45950</v>
      </c>
      <c r="G1252">
        <v>10</v>
      </c>
      <c r="H1252">
        <v>530652</v>
      </c>
      <c r="I1252" t="s">
        <v>10185</v>
      </c>
      <c r="J1252">
        <v>531102</v>
      </c>
      <c r="K1252" t="s">
        <v>10411</v>
      </c>
      <c r="L1252">
        <v>11</v>
      </c>
      <c r="M1252">
        <v>10</v>
      </c>
      <c r="N1252">
        <v>10</v>
      </c>
      <c r="P1252">
        <v>45959</v>
      </c>
      <c r="R1252" s="1">
        <v>45991</v>
      </c>
      <c r="S1252">
        <v>11</v>
      </c>
      <c r="T1252" s="317">
        <v>65270</v>
      </c>
      <c r="U1252">
        <v>25.11</v>
      </c>
      <c r="V1252">
        <v>11</v>
      </c>
      <c r="W1252">
        <v>101</v>
      </c>
      <c r="X1252" s="317">
        <v>167019</v>
      </c>
    </row>
    <row r="1253" spans="1:24">
      <c r="A1253">
        <v>1252</v>
      </c>
      <c r="B1253" t="s">
        <v>11580</v>
      </c>
      <c r="C1253" t="s">
        <v>11581</v>
      </c>
      <c r="D1253" t="s">
        <v>37</v>
      </c>
      <c r="E1253" t="s">
        <v>72</v>
      </c>
      <c r="F1253" s="1">
        <v>45950</v>
      </c>
      <c r="G1253">
        <v>10</v>
      </c>
      <c r="H1253">
        <v>530653</v>
      </c>
      <c r="I1253" t="s">
        <v>10185</v>
      </c>
      <c r="J1253">
        <v>531110</v>
      </c>
      <c r="K1253" t="s">
        <v>10411</v>
      </c>
      <c r="L1253">
        <v>11</v>
      </c>
      <c r="M1253">
        <v>10</v>
      </c>
      <c r="N1253">
        <v>11</v>
      </c>
      <c r="R1253" s="1">
        <v>45991</v>
      </c>
      <c r="S1253">
        <v>11</v>
      </c>
      <c r="T1253" s="317">
        <v>86390</v>
      </c>
      <c r="U1253">
        <v>25.11</v>
      </c>
      <c r="V1253">
        <v>11</v>
      </c>
      <c r="W1253">
        <v>101</v>
      </c>
      <c r="X1253" s="317">
        <v>222870</v>
      </c>
    </row>
    <row r="1254" spans="1:24">
      <c r="A1254">
        <v>1253</v>
      </c>
      <c r="B1254" t="s">
        <v>3753</v>
      </c>
      <c r="C1254" t="s">
        <v>3754</v>
      </c>
      <c r="D1254" t="s">
        <v>37</v>
      </c>
      <c r="E1254" t="s">
        <v>72</v>
      </c>
      <c r="F1254" s="1">
        <v>45951</v>
      </c>
      <c r="G1254">
        <v>10</v>
      </c>
      <c r="H1254">
        <v>530654</v>
      </c>
      <c r="I1254" t="s">
        <v>10185</v>
      </c>
      <c r="J1254">
        <v>50038546</v>
      </c>
      <c r="K1254" t="s">
        <v>267</v>
      </c>
      <c r="L1254">
        <v>11</v>
      </c>
      <c r="M1254">
        <v>10</v>
      </c>
      <c r="N1254">
        <v>11</v>
      </c>
      <c r="R1254" s="1">
        <v>45991</v>
      </c>
      <c r="S1254">
        <v>11</v>
      </c>
      <c r="T1254" s="317">
        <v>52280</v>
      </c>
      <c r="U1254">
        <v>25.11</v>
      </c>
      <c r="V1254">
        <v>11</v>
      </c>
      <c r="W1254">
        <v>40</v>
      </c>
      <c r="X1254" s="317">
        <v>112794</v>
      </c>
    </row>
    <row r="1255" spans="1:24">
      <c r="A1255">
        <v>1254</v>
      </c>
      <c r="B1255" t="s">
        <v>3747</v>
      </c>
      <c r="C1255" t="s">
        <v>3748</v>
      </c>
      <c r="D1255" t="s">
        <v>37</v>
      </c>
      <c r="E1255" t="s">
        <v>123</v>
      </c>
      <c r="F1255" s="1">
        <v>45951</v>
      </c>
      <c r="G1255">
        <v>10</v>
      </c>
      <c r="H1255">
        <v>530655</v>
      </c>
      <c r="I1255" t="s">
        <v>10185</v>
      </c>
      <c r="J1255">
        <v>50038531</v>
      </c>
      <c r="K1255" t="s">
        <v>267</v>
      </c>
      <c r="L1255">
        <v>11</v>
      </c>
      <c r="M1255">
        <v>10</v>
      </c>
      <c r="N1255">
        <v>11</v>
      </c>
      <c r="R1255" s="1">
        <v>45991</v>
      </c>
      <c r="S1255">
        <v>11</v>
      </c>
      <c r="T1255" s="317">
        <v>27620</v>
      </c>
      <c r="U1255">
        <v>25.11</v>
      </c>
      <c r="V1255">
        <v>11</v>
      </c>
      <c r="W1255">
        <v>40</v>
      </c>
      <c r="X1255" s="317">
        <v>56121</v>
      </c>
    </row>
    <row r="1256" spans="1:24">
      <c r="A1256">
        <v>1255</v>
      </c>
      <c r="B1256" t="s">
        <v>3736</v>
      </c>
      <c r="C1256" t="s">
        <v>3748</v>
      </c>
      <c r="D1256" t="s">
        <v>37</v>
      </c>
      <c r="E1256" t="s">
        <v>123</v>
      </c>
      <c r="F1256" s="1">
        <v>45951</v>
      </c>
      <c r="G1256">
        <v>10</v>
      </c>
      <c r="H1256">
        <v>530656</v>
      </c>
      <c r="I1256" t="s">
        <v>10185</v>
      </c>
      <c r="J1256">
        <v>50038544</v>
      </c>
      <c r="K1256" t="s">
        <v>267</v>
      </c>
      <c r="L1256">
        <v>11</v>
      </c>
      <c r="M1256">
        <v>10</v>
      </c>
      <c r="N1256">
        <v>11</v>
      </c>
      <c r="P1256">
        <v>45975</v>
      </c>
      <c r="R1256" s="1">
        <v>45991</v>
      </c>
      <c r="S1256">
        <v>11</v>
      </c>
      <c r="T1256" s="317">
        <v>157370</v>
      </c>
      <c r="U1256">
        <v>25.11</v>
      </c>
      <c r="V1256">
        <v>11</v>
      </c>
      <c r="W1256">
        <v>40</v>
      </c>
      <c r="X1256" s="317">
        <v>324028</v>
      </c>
    </row>
    <row r="1257" spans="1:24">
      <c r="A1257">
        <v>1256</v>
      </c>
      <c r="B1257" t="s">
        <v>3750</v>
      </c>
      <c r="C1257" t="s">
        <v>3751</v>
      </c>
      <c r="D1257" t="s">
        <v>37</v>
      </c>
      <c r="E1257" t="s">
        <v>108</v>
      </c>
      <c r="F1257" s="1">
        <v>45951</v>
      </c>
      <c r="G1257">
        <v>10</v>
      </c>
      <c r="H1257">
        <v>530657</v>
      </c>
      <c r="I1257" t="s">
        <v>10185</v>
      </c>
      <c r="J1257">
        <v>50038697</v>
      </c>
      <c r="K1257" t="s">
        <v>6518</v>
      </c>
      <c r="L1257">
        <v>1</v>
      </c>
      <c r="M1257">
        <v>10</v>
      </c>
      <c r="N1257">
        <v>1</v>
      </c>
      <c r="P1257">
        <v>46042</v>
      </c>
      <c r="R1257" s="1"/>
      <c r="T1257" s="317"/>
      <c r="U1257">
        <v>26.1</v>
      </c>
      <c r="V1257">
        <v>1</v>
      </c>
      <c r="W1257">
        <v>40</v>
      </c>
      <c r="X1257" s="317">
        <v>202375</v>
      </c>
    </row>
    <row r="1258" spans="1:24">
      <c r="A1258">
        <v>1257</v>
      </c>
      <c r="B1258" t="s">
        <v>11582</v>
      </c>
      <c r="C1258" t="s">
        <v>11583</v>
      </c>
      <c r="D1258" t="s">
        <v>37</v>
      </c>
      <c r="E1258" t="s">
        <v>40</v>
      </c>
      <c r="F1258" s="1">
        <v>45951</v>
      </c>
      <c r="G1258">
        <v>10</v>
      </c>
      <c r="H1258">
        <v>530658</v>
      </c>
      <c r="I1258" t="s">
        <v>10185</v>
      </c>
      <c r="J1258">
        <v>531102</v>
      </c>
      <c r="K1258" t="s">
        <v>10411</v>
      </c>
      <c r="L1258">
        <v>11</v>
      </c>
      <c r="M1258">
        <v>10</v>
      </c>
      <c r="N1258">
        <v>10</v>
      </c>
      <c r="Q1258" t="s">
        <v>10832</v>
      </c>
      <c r="R1258" s="1">
        <v>45991</v>
      </c>
      <c r="S1258">
        <v>11</v>
      </c>
      <c r="T1258" s="317">
        <v>48080</v>
      </c>
      <c r="U1258">
        <v>25.11</v>
      </c>
      <c r="V1258">
        <v>11</v>
      </c>
      <c r="W1258">
        <v>101</v>
      </c>
      <c r="X1258" s="317">
        <v>123840</v>
      </c>
    </row>
    <row r="1259" spans="1:24">
      <c r="A1259">
        <v>1258</v>
      </c>
      <c r="B1259" t="s">
        <v>11584</v>
      </c>
      <c r="C1259" t="s">
        <v>11585</v>
      </c>
      <c r="D1259" t="s">
        <v>37</v>
      </c>
      <c r="E1259" t="s">
        <v>60</v>
      </c>
      <c r="F1259" s="1">
        <v>45951</v>
      </c>
      <c r="G1259">
        <v>10</v>
      </c>
      <c r="H1259">
        <v>530659</v>
      </c>
      <c r="I1259" t="s">
        <v>10185</v>
      </c>
      <c r="J1259">
        <v>531110</v>
      </c>
      <c r="K1259" t="s">
        <v>10411</v>
      </c>
      <c r="L1259">
        <v>11</v>
      </c>
      <c r="M1259">
        <v>10</v>
      </c>
      <c r="N1259">
        <v>10</v>
      </c>
      <c r="Q1259" t="s">
        <v>10832</v>
      </c>
      <c r="R1259" s="1">
        <v>45991</v>
      </c>
      <c r="S1259">
        <v>11</v>
      </c>
      <c r="T1259" s="317">
        <v>45980</v>
      </c>
      <c r="U1259">
        <v>25.11</v>
      </c>
      <c r="V1259">
        <v>11</v>
      </c>
      <c r="W1259">
        <v>101</v>
      </c>
      <c r="X1259" s="317">
        <v>118380</v>
      </c>
    </row>
    <row r="1260" spans="1:24">
      <c r="A1260">
        <v>1259</v>
      </c>
      <c r="B1260" t="s">
        <v>11586</v>
      </c>
      <c r="C1260" t="s">
        <v>11587</v>
      </c>
      <c r="D1260" t="s">
        <v>37</v>
      </c>
      <c r="E1260" t="s">
        <v>60</v>
      </c>
      <c r="F1260" s="1">
        <v>45951</v>
      </c>
      <c r="G1260">
        <v>10</v>
      </c>
      <c r="H1260">
        <v>530660</v>
      </c>
      <c r="I1260" t="s">
        <v>10185</v>
      </c>
      <c r="J1260">
        <v>531102</v>
      </c>
      <c r="K1260" t="s">
        <v>10411</v>
      </c>
      <c r="L1260">
        <v>11</v>
      </c>
      <c r="M1260">
        <v>10</v>
      </c>
      <c r="N1260">
        <v>10</v>
      </c>
      <c r="Q1260" t="s">
        <v>10832</v>
      </c>
      <c r="R1260" s="1">
        <v>45991</v>
      </c>
      <c r="S1260">
        <v>11</v>
      </c>
      <c r="T1260" s="317">
        <v>33740</v>
      </c>
      <c r="U1260">
        <v>25.11</v>
      </c>
      <c r="V1260">
        <v>11</v>
      </c>
      <c r="W1260">
        <v>101</v>
      </c>
      <c r="X1260" s="317">
        <v>86940</v>
      </c>
    </row>
    <row r="1261" spans="1:24">
      <c r="A1261">
        <v>1260</v>
      </c>
      <c r="B1261" t="s">
        <v>3756</v>
      </c>
      <c r="C1261" t="s">
        <v>3757</v>
      </c>
      <c r="D1261" t="s">
        <v>37</v>
      </c>
      <c r="E1261" t="s">
        <v>60</v>
      </c>
      <c r="F1261" s="1"/>
      <c r="G1261" t="s">
        <v>43</v>
      </c>
      <c r="H1261">
        <v>530661</v>
      </c>
      <c r="I1261" t="s">
        <v>10185</v>
      </c>
      <c r="L1261" t="s">
        <v>43</v>
      </c>
      <c r="M1261" t="s">
        <v>43</v>
      </c>
      <c r="N1261" t="s">
        <v>43</v>
      </c>
      <c r="R1261" s="1"/>
      <c r="T1261" s="317"/>
      <c r="X1261" s="317"/>
    </row>
    <row r="1262" spans="1:24">
      <c r="A1262">
        <v>1261</v>
      </c>
      <c r="B1262" t="s">
        <v>3771</v>
      </c>
      <c r="C1262" t="s">
        <v>11588</v>
      </c>
      <c r="D1262" t="s">
        <v>37</v>
      </c>
      <c r="E1262" t="s">
        <v>60</v>
      </c>
      <c r="F1262" s="1">
        <v>45951</v>
      </c>
      <c r="G1262">
        <v>10</v>
      </c>
      <c r="H1262">
        <v>530662</v>
      </c>
      <c r="I1262" t="s">
        <v>10185</v>
      </c>
      <c r="J1262">
        <v>50038726</v>
      </c>
      <c r="K1262" t="s">
        <v>6518</v>
      </c>
      <c r="L1262">
        <v>11</v>
      </c>
      <c r="M1262">
        <v>11</v>
      </c>
      <c r="N1262">
        <v>11</v>
      </c>
      <c r="O1262" t="s">
        <v>11589</v>
      </c>
      <c r="P1262">
        <v>45978</v>
      </c>
      <c r="R1262" s="1">
        <v>45991</v>
      </c>
      <c r="S1262">
        <v>11</v>
      </c>
      <c r="T1262" s="317">
        <v>63305</v>
      </c>
      <c r="U1262">
        <v>25.11</v>
      </c>
      <c r="V1262">
        <v>11</v>
      </c>
      <c r="W1262">
        <v>40</v>
      </c>
      <c r="X1262" s="317">
        <v>130157</v>
      </c>
    </row>
    <row r="1263" spans="1:24">
      <c r="A1263">
        <v>1262</v>
      </c>
      <c r="B1263" t="s">
        <v>3653</v>
      </c>
      <c r="C1263" t="s">
        <v>3654</v>
      </c>
      <c r="D1263" t="s">
        <v>37</v>
      </c>
      <c r="E1263" t="s">
        <v>92</v>
      </c>
      <c r="F1263" s="1">
        <v>45951</v>
      </c>
      <c r="G1263">
        <v>10</v>
      </c>
      <c r="H1263">
        <v>530663</v>
      </c>
      <c r="I1263" t="s">
        <v>10185</v>
      </c>
      <c r="J1263">
        <v>50038728</v>
      </c>
      <c r="K1263" t="s">
        <v>10340</v>
      </c>
      <c r="L1263">
        <v>12</v>
      </c>
      <c r="M1263">
        <v>11</v>
      </c>
      <c r="N1263">
        <v>12</v>
      </c>
      <c r="O1263">
        <v>46067</v>
      </c>
      <c r="R1263" s="1">
        <v>46022</v>
      </c>
      <c r="S1263">
        <v>12</v>
      </c>
      <c r="T1263" s="317">
        <v>39380</v>
      </c>
      <c r="X1263" s="317"/>
    </row>
    <row r="1264" spans="1:24">
      <c r="A1264">
        <v>1263</v>
      </c>
      <c r="B1264" t="s">
        <v>3768</v>
      </c>
      <c r="C1264" t="s">
        <v>11590</v>
      </c>
      <c r="D1264" t="s">
        <v>37</v>
      </c>
      <c r="E1264" t="s">
        <v>92</v>
      </c>
      <c r="F1264" s="1">
        <v>45952</v>
      </c>
      <c r="G1264">
        <v>10</v>
      </c>
      <c r="H1264">
        <v>530664</v>
      </c>
      <c r="I1264" t="s">
        <v>10185</v>
      </c>
      <c r="J1264">
        <v>50038935</v>
      </c>
      <c r="K1264" t="s">
        <v>6518</v>
      </c>
      <c r="L1264">
        <v>11</v>
      </c>
      <c r="M1264">
        <v>10</v>
      </c>
      <c r="N1264">
        <v>11</v>
      </c>
      <c r="P1264">
        <v>45978</v>
      </c>
      <c r="R1264" s="1">
        <v>45991</v>
      </c>
      <c r="S1264">
        <v>11</v>
      </c>
      <c r="T1264" s="317">
        <v>148480</v>
      </c>
      <c r="U1264">
        <v>25.11</v>
      </c>
      <c r="V1264">
        <v>11</v>
      </c>
      <c r="W1264">
        <v>40</v>
      </c>
      <c r="X1264" s="317">
        <v>280572</v>
      </c>
    </row>
    <row r="1265" spans="1:27">
      <c r="A1265">
        <v>1264</v>
      </c>
      <c r="B1265" t="s">
        <v>3266</v>
      </c>
      <c r="C1265" t="s">
        <v>792</v>
      </c>
      <c r="D1265" t="s">
        <v>37</v>
      </c>
      <c r="E1265" t="s">
        <v>123</v>
      </c>
      <c r="F1265" s="1"/>
      <c r="G1265" t="s">
        <v>43</v>
      </c>
      <c r="H1265">
        <v>530665</v>
      </c>
      <c r="I1265" t="s">
        <v>10185</v>
      </c>
      <c r="L1265" t="s">
        <v>43</v>
      </c>
      <c r="M1265" t="s">
        <v>43</v>
      </c>
      <c r="N1265" t="s">
        <v>43</v>
      </c>
      <c r="R1265" s="1"/>
      <c r="T1265" s="317"/>
      <c r="X1265" s="317"/>
      <c r="Z1265">
        <v>46070</v>
      </c>
      <c r="AA1265">
        <v>46077</v>
      </c>
    </row>
    <row r="1266" spans="1:27">
      <c r="A1266">
        <v>1265</v>
      </c>
      <c r="B1266" t="s">
        <v>2835</v>
      </c>
      <c r="C1266" t="s">
        <v>2836</v>
      </c>
      <c r="D1266" t="s">
        <v>37</v>
      </c>
      <c r="E1266" t="s">
        <v>40</v>
      </c>
      <c r="F1266" s="1">
        <v>45952</v>
      </c>
      <c r="G1266">
        <v>10</v>
      </c>
      <c r="H1266">
        <v>530666</v>
      </c>
      <c r="I1266" t="s">
        <v>10185</v>
      </c>
      <c r="J1266">
        <v>531102</v>
      </c>
      <c r="K1266" t="s">
        <v>10411</v>
      </c>
      <c r="L1266">
        <v>11</v>
      </c>
      <c r="M1266">
        <v>10</v>
      </c>
      <c r="N1266">
        <v>10</v>
      </c>
      <c r="Q1266" t="s">
        <v>10832</v>
      </c>
      <c r="R1266" s="1">
        <v>45991</v>
      </c>
      <c r="S1266">
        <v>11</v>
      </c>
      <c r="T1266" s="317">
        <v>75710</v>
      </c>
      <c r="U1266">
        <v>25.11</v>
      </c>
      <c r="V1266">
        <v>11</v>
      </c>
      <c r="W1266">
        <v>101</v>
      </c>
      <c r="X1266" s="317">
        <v>194910</v>
      </c>
    </row>
    <row r="1267" spans="1:27">
      <c r="A1267">
        <v>1266</v>
      </c>
      <c r="B1267" t="s">
        <v>11591</v>
      </c>
      <c r="C1267" t="s">
        <v>11592</v>
      </c>
      <c r="D1267" t="s">
        <v>37</v>
      </c>
      <c r="E1267" t="s">
        <v>72</v>
      </c>
      <c r="F1267" s="1"/>
      <c r="G1267" t="s">
        <v>43</v>
      </c>
      <c r="H1267">
        <v>530667</v>
      </c>
      <c r="I1267" t="s">
        <v>10185</v>
      </c>
      <c r="L1267" t="s">
        <v>43</v>
      </c>
      <c r="M1267" t="s">
        <v>43</v>
      </c>
      <c r="N1267" t="s">
        <v>43</v>
      </c>
      <c r="R1267" s="1"/>
      <c r="T1267" s="317"/>
      <c r="X1267" s="317"/>
      <c r="Y1267">
        <v>45965</v>
      </c>
    </row>
    <row r="1268" spans="1:27">
      <c r="A1268">
        <v>1267</v>
      </c>
      <c r="B1268" t="s">
        <v>3806</v>
      </c>
      <c r="C1268" t="s">
        <v>3807</v>
      </c>
      <c r="D1268" t="s">
        <v>37</v>
      </c>
      <c r="E1268" t="s">
        <v>636</v>
      </c>
      <c r="F1268" s="1">
        <v>45953</v>
      </c>
      <c r="G1268">
        <v>10</v>
      </c>
      <c r="H1268">
        <v>530668</v>
      </c>
      <c r="I1268" t="s">
        <v>10185</v>
      </c>
      <c r="J1268">
        <v>50039358</v>
      </c>
      <c r="K1268" t="s">
        <v>10411</v>
      </c>
      <c r="L1268">
        <v>11</v>
      </c>
      <c r="M1268">
        <v>10</v>
      </c>
      <c r="N1268">
        <v>11</v>
      </c>
      <c r="O1268">
        <v>46035</v>
      </c>
      <c r="P1268">
        <v>45980</v>
      </c>
      <c r="R1268" s="1">
        <v>45991</v>
      </c>
      <c r="S1268">
        <v>11</v>
      </c>
      <c r="T1268" s="317">
        <v>63410</v>
      </c>
      <c r="U1268">
        <v>25.11</v>
      </c>
      <c r="V1268">
        <v>11</v>
      </c>
      <c r="W1268">
        <v>40</v>
      </c>
      <c r="X1268" s="317">
        <v>125049</v>
      </c>
    </row>
    <row r="1269" spans="1:27">
      <c r="A1269">
        <v>1268</v>
      </c>
      <c r="B1269" t="s">
        <v>5384</v>
      </c>
      <c r="C1269" t="s">
        <v>11593</v>
      </c>
      <c r="D1269" t="s">
        <v>37</v>
      </c>
      <c r="E1269" t="s">
        <v>40</v>
      </c>
      <c r="F1269" s="1">
        <v>45953</v>
      </c>
      <c r="G1269">
        <v>10</v>
      </c>
      <c r="H1269">
        <v>530669</v>
      </c>
      <c r="I1269" t="s">
        <v>10185</v>
      </c>
      <c r="J1269">
        <v>50038382</v>
      </c>
      <c r="K1269" t="s">
        <v>10411</v>
      </c>
      <c r="L1269">
        <v>11</v>
      </c>
      <c r="M1269">
        <v>10</v>
      </c>
      <c r="N1269">
        <v>11</v>
      </c>
      <c r="R1269" s="1">
        <v>45991</v>
      </c>
      <c r="S1269">
        <v>11</v>
      </c>
      <c r="T1269" s="317">
        <v>33740</v>
      </c>
      <c r="U1269">
        <v>25.11</v>
      </c>
      <c r="V1269">
        <v>11</v>
      </c>
      <c r="W1269">
        <v>42</v>
      </c>
      <c r="X1269" s="317">
        <v>68508</v>
      </c>
    </row>
    <row r="1270" spans="1:27">
      <c r="A1270">
        <v>1269</v>
      </c>
      <c r="B1270" t="s">
        <v>11594</v>
      </c>
      <c r="C1270" t="s">
        <v>11595</v>
      </c>
      <c r="D1270" t="s">
        <v>37</v>
      </c>
      <c r="E1270" t="s">
        <v>636</v>
      </c>
      <c r="F1270" s="1">
        <v>45953</v>
      </c>
      <c r="G1270">
        <v>10</v>
      </c>
      <c r="H1270">
        <v>530670</v>
      </c>
      <c r="I1270" t="s">
        <v>10185</v>
      </c>
      <c r="J1270">
        <v>531103</v>
      </c>
      <c r="K1270" t="s">
        <v>10411</v>
      </c>
      <c r="L1270">
        <v>11</v>
      </c>
      <c r="M1270">
        <v>10</v>
      </c>
      <c r="N1270">
        <v>11</v>
      </c>
      <c r="P1270">
        <v>45967</v>
      </c>
      <c r="R1270" s="1">
        <v>45991</v>
      </c>
      <c r="S1270">
        <v>11</v>
      </c>
      <c r="T1270" s="317">
        <v>53790</v>
      </c>
      <c r="U1270">
        <v>25.11</v>
      </c>
      <c r="V1270">
        <v>11</v>
      </c>
      <c r="W1270">
        <v>101</v>
      </c>
      <c r="X1270" s="317">
        <v>136261</v>
      </c>
    </row>
    <row r="1271" spans="1:27">
      <c r="A1271">
        <v>1270</v>
      </c>
      <c r="B1271" t="s">
        <v>11596</v>
      </c>
      <c r="C1271" t="s">
        <v>11597</v>
      </c>
      <c r="D1271" t="s">
        <v>37</v>
      </c>
      <c r="E1271" t="s">
        <v>40</v>
      </c>
      <c r="F1271" s="1">
        <v>45954</v>
      </c>
      <c r="G1271">
        <v>10</v>
      </c>
      <c r="H1271">
        <v>530671</v>
      </c>
      <c r="I1271" t="s">
        <v>10185</v>
      </c>
      <c r="J1271">
        <v>531102</v>
      </c>
      <c r="K1271" t="s">
        <v>10411</v>
      </c>
      <c r="L1271">
        <v>11</v>
      </c>
      <c r="M1271">
        <v>10</v>
      </c>
      <c r="N1271">
        <v>11</v>
      </c>
      <c r="P1271">
        <v>45967</v>
      </c>
      <c r="Q1271" t="s">
        <v>10832</v>
      </c>
      <c r="R1271" s="1">
        <v>45991</v>
      </c>
      <c r="S1271">
        <v>11</v>
      </c>
      <c r="T1271" s="317">
        <v>83460</v>
      </c>
      <c r="U1271">
        <v>25.11</v>
      </c>
      <c r="V1271">
        <v>11</v>
      </c>
      <c r="W1271">
        <v>101</v>
      </c>
      <c r="X1271" s="317">
        <v>235596</v>
      </c>
    </row>
    <row r="1272" spans="1:27">
      <c r="A1272">
        <v>1271</v>
      </c>
      <c r="B1272" t="s">
        <v>11598</v>
      </c>
      <c r="C1272" t="s">
        <v>11599</v>
      </c>
      <c r="D1272" t="s">
        <v>37</v>
      </c>
      <c r="E1272" t="s">
        <v>1423</v>
      </c>
      <c r="F1272" s="1">
        <v>45954</v>
      </c>
      <c r="G1272">
        <v>10</v>
      </c>
      <c r="H1272">
        <v>530672</v>
      </c>
      <c r="I1272" t="s">
        <v>10185</v>
      </c>
      <c r="J1272">
        <v>531203</v>
      </c>
      <c r="K1272" t="s">
        <v>10340</v>
      </c>
      <c r="L1272">
        <v>12</v>
      </c>
      <c r="M1272">
        <v>10</v>
      </c>
      <c r="N1272">
        <v>11</v>
      </c>
      <c r="Q1272" t="s">
        <v>10832</v>
      </c>
      <c r="R1272" s="1">
        <v>46022</v>
      </c>
      <c r="S1272">
        <v>12</v>
      </c>
      <c r="T1272" s="317">
        <v>44450</v>
      </c>
      <c r="U1272">
        <v>25.12</v>
      </c>
      <c r="V1272">
        <v>12</v>
      </c>
      <c r="W1272">
        <v>101</v>
      </c>
      <c r="X1272" s="317">
        <v>114450</v>
      </c>
    </row>
    <row r="1273" spans="1:27">
      <c r="A1273">
        <v>1272</v>
      </c>
      <c r="B1273" t="s">
        <v>11600</v>
      </c>
      <c r="C1273" t="s">
        <v>11601</v>
      </c>
      <c r="D1273" t="s">
        <v>37</v>
      </c>
      <c r="E1273" t="s">
        <v>636</v>
      </c>
      <c r="F1273" s="1">
        <v>45954</v>
      </c>
      <c r="G1273">
        <v>10</v>
      </c>
      <c r="H1273">
        <v>530673</v>
      </c>
      <c r="I1273" t="s">
        <v>10185</v>
      </c>
      <c r="J1273">
        <v>531203</v>
      </c>
      <c r="K1273" t="s">
        <v>10340</v>
      </c>
      <c r="L1273">
        <v>12</v>
      </c>
      <c r="M1273">
        <v>10</v>
      </c>
      <c r="N1273">
        <v>11</v>
      </c>
      <c r="Q1273" t="s">
        <v>10832</v>
      </c>
      <c r="R1273" s="1">
        <v>46022</v>
      </c>
      <c r="S1273">
        <v>12</v>
      </c>
      <c r="T1273" s="317">
        <v>45020</v>
      </c>
      <c r="U1273">
        <v>25.12</v>
      </c>
      <c r="V1273">
        <v>12</v>
      </c>
      <c r="W1273">
        <v>101</v>
      </c>
      <c r="X1273" s="317">
        <v>115980</v>
      </c>
    </row>
    <row r="1274" spans="1:27">
      <c r="A1274">
        <v>1273</v>
      </c>
      <c r="B1274" t="s">
        <v>11602</v>
      </c>
      <c r="C1274" t="s">
        <v>11603</v>
      </c>
      <c r="D1274" t="s">
        <v>37</v>
      </c>
      <c r="E1274" t="s">
        <v>140</v>
      </c>
      <c r="F1274" s="1"/>
      <c r="G1274" t="s">
        <v>43</v>
      </c>
      <c r="H1274">
        <v>530674</v>
      </c>
      <c r="I1274" t="s">
        <v>10185</v>
      </c>
      <c r="L1274" t="s">
        <v>43</v>
      </c>
      <c r="M1274" t="s">
        <v>43</v>
      </c>
      <c r="N1274" t="s">
        <v>43</v>
      </c>
      <c r="R1274" s="1"/>
      <c r="T1274" s="317"/>
      <c r="X1274" s="317"/>
    </row>
    <row r="1275" spans="1:27">
      <c r="A1275">
        <v>1274</v>
      </c>
      <c r="B1275" t="s">
        <v>11604</v>
      </c>
      <c r="C1275" t="s">
        <v>11605</v>
      </c>
      <c r="D1275" t="s">
        <v>37</v>
      </c>
      <c r="E1275" t="s">
        <v>636</v>
      </c>
      <c r="F1275" s="1">
        <v>45957</v>
      </c>
      <c r="G1275">
        <v>10</v>
      </c>
      <c r="H1275">
        <v>530675</v>
      </c>
      <c r="I1275" t="s">
        <v>10185</v>
      </c>
      <c r="J1275">
        <v>531110</v>
      </c>
      <c r="K1275" t="s">
        <v>10411</v>
      </c>
      <c r="L1275">
        <v>11</v>
      </c>
      <c r="M1275">
        <v>10</v>
      </c>
      <c r="N1275">
        <v>11</v>
      </c>
      <c r="Q1275" t="s">
        <v>10832</v>
      </c>
      <c r="R1275" s="1">
        <v>45991</v>
      </c>
      <c r="S1275">
        <v>11</v>
      </c>
      <c r="T1275" s="317">
        <v>56780</v>
      </c>
      <c r="U1275">
        <v>25.11</v>
      </c>
      <c r="V1275">
        <v>11</v>
      </c>
      <c r="W1275">
        <v>101</v>
      </c>
      <c r="X1275" s="317">
        <v>146220</v>
      </c>
    </row>
    <row r="1276" spans="1:27">
      <c r="A1276">
        <v>1275</v>
      </c>
      <c r="B1276" t="s">
        <v>11606</v>
      </c>
      <c r="C1276" t="s">
        <v>11607</v>
      </c>
      <c r="D1276" t="s">
        <v>37</v>
      </c>
      <c r="E1276" t="s">
        <v>60</v>
      </c>
      <c r="F1276" s="1">
        <v>45957</v>
      </c>
      <c r="G1276">
        <v>10</v>
      </c>
      <c r="H1276">
        <v>530676</v>
      </c>
      <c r="I1276" t="s">
        <v>10185</v>
      </c>
      <c r="J1276">
        <v>531110</v>
      </c>
      <c r="K1276" t="s">
        <v>10411</v>
      </c>
      <c r="L1276">
        <v>11</v>
      </c>
      <c r="M1276">
        <v>10</v>
      </c>
      <c r="N1276">
        <v>10</v>
      </c>
      <c r="Q1276" t="s">
        <v>10832</v>
      </c>
      <c r="R1276" s="1">
        <v>45991</v>
      </c>
      <c r="S1276">
        <v>11</v>
      </c>
      <c r="T1276" s="317">
        <v>54200</v>
      </c>
      <c r="U1276">
        <v>25.11</v>
      </c>
      <c r="V1276">
        <v>11</v>
      </c>
      <c r="W1276">
        <v>101</v>
      </c>
      <c r="X1276" s="317">
        <v>139560</v>
      </c>
      <c r="Y1276">
        <v>46042</v>
      </c>
    </row>
    <row r="1277" spans="1:27">
      <c r="A1277">
        <v>1276</v>
      </c>
      <c r="B1277" t="s">
        <v>11608</v>
      </c>
      <c r="C1277" t="s">
        <v>4080</v>
      </c>
      <c r="D1277" t="s">
        <v>37</v>
      </c>
      <c r="E1277" t="s">
        <v>636</v>
      </c>
      <c r="F1277" s="1">
        <v>45957</v>
      </c>
      <c r="G1277">
        <v>10</v>
      </c>
      <c r="H1277">
        <v>530677</v>
      </c>
      <c r="I1277" t="s">
        <v>10185</v>
      </c>
      <c r="J1277">
        <v>531203</v>
      </c>
      <c r="K1277" t="s">
        <v>10340</v>
      </c>
      <c r="L1277">
        <v>12</v>
      </c>
      <c r="M1277">
        <v>10</v>
      </c>
      <c r="N1277">
        <v>12</v>
      </c>
      <c r="Q1277" t="s">
        <v>10832</v>
      </c>
      <c r="R1277" s="1">
        <v>46022</v>
      </c>
      <c r="S1277">
        <v>12</v>
      </c>
      <c r="T1277" s="317">
        <v>52190</v>
      </c>
      <c r="U1277">
        <v>25.12</v>
      </c>
      <c r="V1277">
        <v>12</v>
      </c>
      <c r="W1277">
        <v>101</v>
      </c>
      <c r="X1277" s="317">
        <v>134430</v>
      </c>
    </row>
    <row r="1278" spans="1:27">
      <c r="A1278">
        <v>1277</v>
      </c>
      <c r="B1278" t="s">
        <v>11609</v>
      </c>
      <c r="C1278" t="s">
        <v>11610</v>
      </c>
      <c r="D1278" t="s">
        <v>37</v>
      </c>
      <c r="E1278" t="s">
        <v>1423</v>
      </c>
      <c r="F1278" s="1">
        <v>45957</v>
      </c>
      <c r="G1278">
        <v>10</v>
      </c>
      <c r="H1278">
        <v>530678</v>
      </c>
      <c r="I1278" t="s">
        <v>10185</v>
      </c>
      <c r="J1278">
        <v>531203</v>
      </c>
      <c r="K1278" t="s">
        <v>10340</v>
      </c>
      <c r="L1278">
        <v>12</v>
      </c>
      <c r="M1278">
        <v>10</v>
      </c>
      <c r="N1278">
        <v>11</v>
      </c>
      <c r="Q1278" t="s">
        <v>10832</v>
      </c>
      <c r="R1278" s="1">
        <v>46022</v>
      </c>
      <c r="S1278">
        <v>12</v>
      </c>
      <c r="T1278" s="317">
        <v>54200</v>
      </c>
      <c r="U1278">
        <v>25.12</v>
      </c>
      <c r="V1278">
        <v>12</v>
      </c>
      <c r="W1278">
        <v>101</v>
      </c>
      <c r="X1278" s="317">
        <v>139560</v>
      </c>
    </row>
    <row r="1279" spans="1:27">
      <c r="A1279">
        <v>1278</v>
      </c>
      <c r="B1279" t="s">
        <v>3809</v>
      </c>
      <c r="C1279" t="s">
        <v>11611</v>
      </c>
      <c r="D1279" t="s">
        <v>37</v>
      </c>
      <c r="E1279" t="s">
        <v>636</v>
      </c>
      <c r="F1279" s="1">
        <v>45958</v>
      </c>
      <c r="G1279">
        <v>10</v>
      </c>
      <c r="H1279">
        <v>530679</v>
      </c>
      <c r="I1279" t="s">
        <v>10185</v>
      </c>
      <c r="J1279">
        <v>50039672</v>
      </c>
      <c r="K1279" t="s">
        <v>10411</v>
      </c>
      <c r="L1279">
        <v>11</v>
      </c>
      <c r="M1279">
        <v>10</v>
      </c>
      <c r="N1279">
        <v>11</v>
      </c>
      <c r="O1279">
        <v>46035</v>
      </c>
      <c r="R1279" s="1">
        <v>45991</v>
      </c>
      <c r="S1279">
        <v>11</v>
      </c>
      <c r="T1279" s="317">
        <v>55890</v>
      </c>
      <c r="U1279">
        <v>25.11</v>
      </c>
      <c r="V1279">
        <v>11</v>
      </c>
      <c r="W1279">
        <v>40</v>
      </c>
      <c r="X1279" s="317">
        <v>111675</v>
      </c>
    </row>
    <row r="1280" spans="1:27">
      <c r="A1280">
        <v>1279</v>
      </c>
      <c r="B1280" t="s">
        <v>3415</v>
      </c>
      <c r="C1280" t="s">
        <v>3416</v>
      </c>
      <c r="D1280" t="s">
        <v>37</v>
      </c>
      <c r="E1280" t="s">
        <v>60</v>
      </c>
      <c r="F1280" s="1">
        <v>45958</v>
      </c>
      <c r="G1280">
        <v>10</v>
      </c>
      <c r="H1280">
        <v>530680</v>
      </c>
      <c r="I1280" t="s">
        <v>10185</v>
      </c>
      <c r="J1280">
        <v>50039849</v>
      </c>
      <c r="K1280" t="s">
        <v>6518</v>
      </c>
      <c r="L1280">
        <v>11</v>
      </c>
      <c r="M1280">
        <v>11</v>
      </c>
      <c r="N1280">
        <v>11</v>
      </c>
      <c r="O1280">
        <v>46013</v>
      </c>
      <c r="R1280" s="1">
        <v>45991</v>
      </c>
      <c r="S1280">
        <v>11</v>
      </c>
      <c r="T1280" s="317">
        <v>62810</v>
      </c>
      <c r="U1280">
        <v>25.11</v>
      </c>
      <c r="V1280">
        <v>11</v>
      </c>
      <c r="W1280">
        <v>40</v>
      </c>
      <c r="X1280" s="317">
        <v>127348</v>
      </c>
    </row>
    <row r="1281" spans="1:27">
      <c r="A1281">
        <v>1280</v>
      </c>
      <c r="B1281" t="s">
        <v>3843</v>
      </c>
      <c r="C1281" t="s">
        <v>3844</v>
      </c>
      <c r="D1281" t="s">
        <v>46</v>
      </c>
      <c r="E1281" t="s">
        <v>49</v>
      </c>
      <c r="F1281" s="1">
        <v>45958</v>
      </c>
      <c r="G1281">
        <v>10</v>
      </c>
      <c r="H1281">
        <v>530681</v>
      </c>
      <c r="I1281" t="s">
        <v>10185</v>
      </c>
      <c r="J1281">
        <v>50039887</v>
      </c>
      <c r="K1281" t="s">
        <v>10340</v>
      </c>
      <c r="L1281">
        <v>11</v>
      </c>
      <c r="M1281">
        <v>10</v>
      </c>
      <c r="N1281">
        <v>11</v>
      </c>
      <c r="O1281">
        <v>45996</v>
      </c>
      <c r="R1281" s="1">
        <v>45991</v>
      </c>
      <c r="S1281">
        <v>11</v>
      </c>
      <c r="T1281" s="317">
        <v>50270</v>
      </c>
      <c r="U1281">
        <v>25.11</v>
      </c>
      <c r="V1281">
        <v>11</v>
      </c>
      <c r="W1281">
        <v>30</v>
      </c>
      <c r="X1281" s="317">
        <v>102149</v>
      </c>
    </row>
    <row r="1282" spans="1:27">
      <c r="A1282">
        <v>1281</v>
      </c>
      <c r="B1282" t="s">
        <v>3812</v>
      </c>
      <c r="C1282" t="s">
        <v>3813</v>
      </c>
      <c r="D1282" t="s">
        <v>37</v>
      </c>
      <c r="E1282" t="s">
        <v>108</v>
      </c>
      <c r="F1282" s="1">
        <v>45958</v>
      </c>
      <c r="G1282">
        <v>10</v>
      </c>
      <c r="H1282">
        <v>530682</v>
      </c>
      <c r="I1282" t="s">
        <v>10185</v>
      </c>
      <c r="J1282">
        <v>50039972</v>
      </c>
      <c r="K1282" t="s">
        <v>6518</v>
      </c>
      <c r="L1282">
        <v>12</v>
      </c>
      <c r="M1282">
        <v>10</v>
      </c>
      <c r="N1282">
        <v>12</v>
      </c>
      <c r="O1282">
        <v>46037</v>
      </c>
      <c r="R1282" s="1">
        <v>46022</v>
      </c>
      <c r="S1282">
        <v>12</v>
      </c>
      <c r="T1282" s="317">
        <v>96650</v>
      </c>
      <c r="U1282">
        <v>25.12</v>
      </c>
      <c r="V1282">
        <v>12</v>
      </c>
      <c r="W1282">
        <v>40</v>
      </c>
      <c r="X1282" s="317">
        <v>143020</v>
      </c>
    </row>
    <row r="1283" spans="1:27">
      <c r="A1283">
        <v>1282</v>
      </c>
      <c r="B1283" t="s">
        <v>3861</v>
      </c>
      <c r="C1283" t="s">
        <v>11612</v>
      </c>
      <c r="D1283" t="s">
        <v>37</v>
      </c>
      <c r="E1283" t="s">
        <v>108</v>
      </c>
      <c r="F1283" s="1">
        <v>45958</v>
      </c>
      <c r="G1283">
        <v>10</v>
      </c>
      <c r="H1283">
        <v>530683</v>
      </c>
      <c r="I1283" t="s">
        <v>10185</v>
      </c>
      <c r="J1283">
        <v>50040013</v>
      </c>
      <c r="K1283" t="s">
        <v>6518</v>
      </c>
      <c r="L1283">
        <v>11</v>
      </c>
      <c r="M1283">
        <v>10</v>
      </c>
      <c r="N1283">
        <v>11</v>
      </c>
      <c r="O1283">
        <v>46006</v>
      </c>
      <c r="R1283" s="1">
        <v>45991</v>
      </c>
      <c r="S1283">
        <v>11</v>
      </c>
      <c r="T1283" s="317">
        <v>36800</v>
      </c>
      <c r="U1283">
        <v>25.11</v>
      </c>
      <c r="V1283">
        <v>11</v>
      </c>
      <c r="W1283">
        <v>40</v>
      </c>
      <c r="X1283" s="317">
        <v>54511</v>
      </c>
    </row>
    <row r="1284" spans="1:27">
      <c r="A1284">
        <v>1283</v>
      </c>
      <c r="B1284" t="s">
        <v>3864</v>
      </c>
      <c r="C1284" t="s">
        <v>11613</v>
      </c>
      <c r="D1284" t="s">
        <v>46</v>
      </c>
      <c r="E1284" t="s">
        <v>49</v>
      </c>
      <c r="F1284" s="1">
        <v>45958</v>
      </c>
      <c r="G1284">
        <v>10</v>
      </c>
      <c r="H1284">
        <v>530684</v>
      </c>
      <c r="I1284" t="s">
        <v>10185</v>
      </c>
      <c r="J1284">
        <v>50040039</v>
      </c>
      <c r="K1284" t="s">
        <v>267</v>
      </c>
      <c r="L1284">
        <v>11</v>
      </c>
      <c r="M1284">
        <v>10</v>
      </c>
      <c r="N1284">
        <v>11</v>
      </c>
      <c r="O1284">
        <v>46031</v>
      </c>
      <c r="R1284" s="1">
        <v>45991</v>
      </c>
      <c r="S1284">
        <v>11</v>
      </c>
      <c r="T1284" s="317">
        <v>55910</v>
      </c>
      <c r="U1284">
        <v>25.11</v>
      </c>
      <c r="V1284">
        <v>11</v>
      </c>
      <c r="W1284">
        <v>30</v>
      </c>
      <c r="X1284" s="317">
        <v>113590</v>
      </c>
    </row>
    <row r="1285" spans="1:27">
      <c r="A1285">
        <v>1284</v>
      </c>
      <c r="B1285" t="s">
        <v>1410</v>
      </c>
      <c r="C1285" t="s">
        <v>1411</v>
      </c>
      <c r="D1285" t="s">
        <v>37</v>
      </c>
      <c r="E1285" t="s">
        <v>108</v>
      </c>
      <c r="F1285" s="1"/>
      <c r="G1285" t="s">
        <v>43</v>
      </c>
      <c r="H1285">
        <v>530685</v>
      </c>
      <c r="I1285" t="s">
        <v>10185</v>
      </c>
      <c r="L1285" t="s">
        <v>43</v>
      </c>
      <c r="M1285" t="s">
        <v>43</v>
      </c>
      <c r="N1285" t="s">
        <v>43</v>
      </c>
      <c r="R1285" s="1"/>
      <c r="T1285" s="317"/>
      <c r="X1285" s="317"/>
      <c r="Y1285">
        <v>45993</v>
      </c>
      <c r="Z1285">
        <v>46036</v>
      </c>
      <c r="AA1285">
        <v>46038</v>
      </c>
    </row>
    <row r="1286" spans="1:27">
      <c r="A1286">
        <v>1285</v>
      </c>
      <c r="B1286" t="s">
        <v>11614</v>
      </c>
      <c r="C1286" t="s">
        <v>11615</v>
      </c>
      <c r="D1286" t="s">
        <v>37</v>
      </c>
      <c r="E1286" t="s">
        <v>1423</v>
      </c>
      <c r="F1286" s="1">
        <v>45958</v>
      </c>
      <c r="G1286">
        <v>10</v>
      </c>
      <c r="H1286">
        <v>530686</v>
      </c>
      <c r="I1286" t="s">
        <v>10185</v>
      </c>
      <c r="J1286">
        <v>531203</v>
      </c>
      <c r="K1286" t="s">
        <v>10340</v>
      </c>
      <c r="L1286">
        <v>12</v>
      </c>
      <c r="M1286">
        <v>10</v>
      </c>
      <c r="N1286">
        <v>11</v>
      </c>
      <c r="Q1286" t="s">
        <v>10832</v>
      </c>
      <c r="R1286" s="1">
        <v>46022</v>
      </c>
      <c r="S1286">
        <v>12</v>
      </c>
      <c r="T1286" s="317">
        <v>60410</v>
      </c>
      <c r="U1286">
        <v>25.12</v>
      </c>
      <c r="V1286">
        <v>12</v>
      </c>
      <c r="W1286">
        <v>101</v>
      </c>
      <c r="X1286" s="317">
        <v>155610</v>
      </c>
    </row>
    <row r="1287" spans="1:27">
      <c r="A1287">
        <v>1286</v>
      </c>
      <c r="B1287" t="s">
        <v>11616</v>
      </c>
      <c r="C1287" t="s">
        <v>11617</v>
      </c>
      <c r="D1287" t="s">
        <v>37</v>
      </c>
      <c r="E1287" t="s">
        <v>87</v>
      </c>
      <c r="F1287" s="1">
        <v>45958</v>
      </c>
      <c r="G1287">
        <v>10</v>
      </c>
      <c r="H1287">
        <v>530687</v>
      </c>
      <c r="I1287" t="s">
        <v>10185</v>
      </c>
      <c r="J1287">
        <v>531203</v>
      </c>
      <c r="K1287" t="s">
        <v>10340</v>
      </c>
      <c r="L1287">
        <v>12</v>
      </c>
      <c r="M1287">
        <v>10</v>
      </c>
      <c r="N1287">
        <v>11</v>
      </c>
      <c r="Q1287" t="s">
        <v>10832</v>
      </c>
      <c r="R1287" s="1">
        <v>46022</v>
      </c>
      <c r="S1287">
        <v>12</v>
      </c>
      <c r="T1287" s="317">
        <v>42920</v>
      </c>
      <c r="U1287">
        <v>25.12</v>
      </c>
      <c r="V1287">
        <v>12</v>
      </c>
      <c r="W1287">
        <v>101</v>
      </c>
      <c r="X1287" s="317">
        <v>110520</v>
      </c>
    </row>
    <row r="1288" spans="1:27">
      <c r="A1288">
        <v>1287</v>
      </c>
      <c r="B1288" t="s">
        <v>11618</v>
      </c>
      <c r="C1288" t="s">
        <v>11619</v>
      </c>
      <c r="D1288" t="s">
        <v>37</v>
      </c>
      <c r="E1288" t="s">
        <v>92</v>
      </c>
      <c r="F1288" s="1">
        <v>45958</v>
      </c>
      <c r="G1288">
        <v>10</v>
      </c>
      <c r="H1288">
        <v>530688</v>
      </c>
      <c r="I1288" t="s">
        <v>10185</v>
      </c>
      <c r="J1288">
        <v>531203</v>
      </c>
      <c r="K1288" t="s">
        <v>10340</v>
      </c>
      <c r="L1288">
        <v>12</v>
      </c>
      <c r="M1288">
        <v>10</v>
      </c>
      <c r="N1288">
        <v>11</v>
      </c>
      <c r="P1288">
        <v>45992</v>
      </c>
      <c r="Q1288" t="s">
        <v>10832</v>
      </c>
      <c r="R1288" s="1">
        <v>46022</v>
      </c>
      <c r="S1288">
        <v>12</v>
      </c>
      <c r="T1288" s="317">
        <v>51935</v>
      </c>
      <c r="U1288">
        <v>25.12</v>
      </c>
      <c r="V1288">
        <v>12</v>
      </c>
      <c r="W1288">
        <v>101</v>
      </c>
      <c r="X1288" s="317">
        <v>143171</v>
      </c>
    </row>
    <row r="1289" spans="1:27">
      <c r="A1289">
        <v>1288</v>
      </c>
      <c r="B1289" t="s">
        <v>11620</v>
      </c>
      <c r="C1289" t="s">
        <v>11621</v>
      </c>
      <c r="D1289" t="s">
        <v>37</v>
      </c>
      <c r="E1289" t="s">
        <v>108</v>
      </c>
      <c r="F1289" s="1">
        <v>45958</v>
      </c>
      <c r="G1289">
        <v>10</v>
      </c>
      <c r="H1289">
        <v>530689</v>
      </c>
      <c r="I1289" t="s">
        <v>10185</v>
      </c>
      <c r="J1289">
        <v>531110</v>
      </c>
      <c r="K1289" t="s">
        <v>10411</v>
      </c>
      <c r="L1289">
        <v>11</v>
      </c>
      <c r="M1289">
        <v>10</v>
      </c>
      <c r="N1289">
        <v>11</v>
      </c>
      <c r="Q1289" t="s">
        <v>10832</v>
      </c>
      <c r="R1289" s="1">
        <v>45991</v>
      </c>
      <c r="S1289">
        <v>11</v>
      </c>
      <c r="T1289" s="317">
        <v>67010</v>
      </c>
      <c r="U1289">
        <v>25.11</v>
      </c>
      <c r="V1289">
        <v>11</v>
      </c>
      <c r="W1289">
        <v>101</v>
      </c>
      <c r="X1289" s="317">
        <v>172530</v>
      </c>
    </row>
    <row r="1290" spans="1:27">
      <c r="A1290">
        <v>1289</v>
      </c>
      <c r="B1290" t="s">
        <v>11622</v>
      </c>
      <c r="C1290" t="s">
        <v>11623</v>
      </c>
      <c r="D1290" t="s">
        <v>37</v>
      </c>
      <c r="E1290" t="s">
        <v>40</v>
      </c>
      <c r="F1290" s="1">
        <v>45958</v>
      </c>
      <c r="G1290">
        <v>10</v>
      </c>
      <c r="H1290">
        <v>530690</v>
      </c>
      <c r="I1290" t="s">
        <v>10185</v>
      </c>
      <c r="J1290">
        <v>531110</v>
      </c>
      <c r="K1290" t="s">
        <v>10411</v>
      </c>
      <c r="L1290">
        <v>11</v>
      </c>
      <c r="M1290">
        <v>10</v>
      </c>
      <c r="N1290">
        <v>11</v>
      </c>
      <c r="Q1290" t="s">
        <v>10832</v>
      </c>
      <c r="R1290" s="1">
        <v>45991</v>
      </c>
      <c r="S1290">
        <v>11</v>
      </c>
      <c r="T1290" s="317">
        <v>63470</v>
      </c>
      <c r="U1290">
        <v>25.11</v>
      </c>
      <c r="V1290">
        <v>11</v>
      </c>
      <c r="W1290">
        <v>101</v>
      </c>
      <c r="X1290" s="317">
        <v>284937</v>
      </c>
    </row>
    <row r="1291" spans="1:27">
      <c r="A1291">
        <v>1290</v>
      </c>
      <c r="B1291" t="s">
        <v>3870</v>
      </c>
      <c r="C1291" t="s">
        <v>3871</v>
      </c>
      <c r="D1291" t="s">
        <v>37</v>
      </c>
      <c r="E1291" t="s">
        <v>92</v>
      </c>
      <c r="F1291" s="1">
        <v>45959</v>
      </c>
      <c r="G1291">
        <v>10</v>
      </c>
      <c r="H1291">
        <v>530691</v>
      </c>
      <c r="I1291" t="s">
        <v>10185</v>
      </c>
      <c r="J1291">
        <v>50040138</v>
      </c>
      <c r="K1291" t="s">
        <v>267</v>
      </c>
      <c r="L1291">
        <v>12</v>
      </c>
      <c r="M1291">
        <v>10</v>
      </c>
      <c r="N1291">
        <v>11</v>
      </c>
      <c r="O1291">
        <v>46055</v>
      </c>
      <c r="P1291">
        <v>46000</v>
      </c>
      <c r="R1291" s="1">
        <v>46022</v>
      </c>
      <c r="S1291">
        <v>12</v>
      </c>
      <c r="T1291" s="317">
        <v>90340</v>
      </c>
      <c r="U1291">
        <v>25.12</v>
      </c>
      <c r="V1291">
        <v>12</v>
      </c>
      <c r="W1291">
        <v>40</v>
      </c>
      <c r="X1291" s="317">
        <v>201965</v>
      </c>
    </row>
    <row r="1292" spans="1:27">
      <c r="A1292">
        <v>1291</v>
      </c>
      <c r="B1292" t="s">
        <v>3867</v>
      </c>
      <c r="C1292" t="s">
        <v>3868</v>
      </c>
      <c r="D1292" t="s">
        <v>37</v>
      </c>
      <c r="E1292" t="s">
        <v>72</v>
      </c>
      <c r="F1292" s="1">
        <v>45959</v>
      </c>
      <c r="G1292">
        <v>10</v>
      </c>
      <c r="H1292">
        <v>530692</v>
      </c>
      <c r="I1292" t="s">
        <v>10185</v>
      </c>
      <c r="J1292">
        <v>50040104</v>
      </c>
      <c r="K1292" t="s">
        <v>267</v>
      </c>
      <c r="L1292">
        <v>12</v>
      </c>
      <c r="M1292">
        <v>10</v>
      </c>
      <c r="N1292">
        <v>12</v>
      </c>
      <c r="O1292">
        <v>46054</v>
      </c>
      <c r="R1292" s="1">
        <v>46022</v>
      </c>
      <c r="S1292">
        <v>12</v>
      </c>
      <c r="T1292" s="317">
        <v>37370</v>
      </c>
      <c r="U1292">
        <v>25.12</v>
      </c>
      <c r="V1292">
        <v>12</v>
      </c>
      <c r="W1292">
        <v>40</v>
      </c>
      <c r="X1292" s="317">
        <v>80628</v>
      </c>
    </row>
    <row r="1293" spans="1:27">
      <c r="A1293">
        <v>1292</v>
      </c>
      <c r="B1293" t="s">
        <v>3874</v>
      </c>
      <c r="C1293" t="s">
        <v>3875</v>
      </c>
      <c r="D1293" t="s">
        <v>37</v>
      </c>
      <c r="E1293" t="s">
        <v>40</v>
      </c>
      <c r="F1293" s="1"/>
      <c r="G1293" t="s">
        <v>43</v>
      </c>
      <c r="H1293">
        <v>530693</v>
      </c>
      <c r="I1293" t="s">
        <v>10185</v>
      </c>
      <c r="L1293" t="s">
        <v>43</v>
      </c>
      <c r="M1293" t="s">
        <v>43</v>
      </c>
      <c r="N1293" t="s">
        <v>43</v>
      </c>
      <c r="R1293" s="1"/>
      <c r="T1293" s="317"/>
      <c r="X1293" s="317"/>
      <c r="Y1293">
        <v>45995</v>
      </c>
      <c r="Z1293">
        <v>46051</v>
      </c>
      <c r="AA1293">
        <v>46052</v>
      </c>
    </row>
    <row r="1294" spans="1:27">
      <c r="A1294">
        <v>1293</v>
      </c>
      <c r="B1294" t="s">
        <v>3877</v>
      </c>
      <c r="C1294" t="s">
        <v>11624</v>
      </c>
      <c r="D1294" t="s">
        <v>37</v>
      </c>
      <c r="E1294" t="s">
        <v>1423</v>
      </c>
      <c r="F1294" s="1">
        <v>45959</v>
      </c>
      <c r="G1294">
        <v>10</v>
      </c>
      <c r="H1294">
        <v>530694</v>
      </c>
      <c r="I1294" t="s">
        <v>10185</v>
      </c>
      <c r="J1294">
        <v>50040290</v>
      </c>
      <c r="K1294" t="s">
        <v>267</v>
      </c>
      <c r="L1294">
        <v>11</v>
      </c>
      <c r="M1294">
        <v>10</v>
      </c>
      <c r="N1294">
        <v>11</v>
      </c>
      <c r="O1294">
        <v>45985</v>
      </c>
      <c r="R1294" s="1">
        <v>45991</v>
      </c>
      <c r="S1294">
        <v>11</v>
      </c>
      <c r="T1294" s="317">
        <v>41960</v>
      </c>
      <c r="U1294">
        <v>25.11</v>
      </c>
      <c r="V1294">
        <v>11</v>
      </c>
      <c r="W1294">
        <v>40</v>
      </c>
      <c r="X1294" s="317">
        <v>90496</v>
      </c>
    </row>
    <row r="1295" spans="1:27">
      <c r="A1295">
        <v>1294</v>
      </c>
      <c r="B1295" t="s">
        <v>3887</v>
      </c>
      <c r="C1295" t="s">
        <v>11625</v>
      </c>
      <c r="D1295" t="s">
        <v>37</v>
      </c>
      <c r="E1295" t="s">
        <v>108</v>
      </c>
      <c r="F1295" s="1">
        <v>45959</v>
      </c>
      <c r="G1295">
        <v>10</v>
      </c>
      <c r="H1295">
        <v>530695</v>
      </c>
      <c r="I1295" t="s">
        <v>10185</v>
      </c>
      <c r="J1295">
        <v>50040317</v>
      </c>
      <c r="K1295" t="s">
        <v>6518</v>
      </c>
      <c r="L1295">
        <v>12</v>
      </c>
      <c r="M1295">
        <v>10</v>
      </c>
      <c r="N1295">
        <v>12</v>
      </c>
      <c r="O1295">
        <v>46052</v>
      </c>
      <c r="R1295" s="1">
        <v>46022</v>
      </c>
      <c r="S1295">
        <v>12</v>
      </c>
      <c r="T1295" s="317">
        <v>39950</v>
      </c>
      <c r="U1295">
        <v>25.12</v>
      </c>
      <c r="V1295">
        <v>12</v>
      </c>
      <c r="W1295">
        <v>40</v>
      </c>
      <c r="X1295" s="317">
        <v>59220</v>
      </c>
    </row>
    <row r="1296" spans="1:27">
      <c r="A1296">
        <v>1295</v>
      </c>
      <c r="B1296" t="s">
        <v>3890</v>
      </c>
      <c r="C1296" t="s">
        <v>11626</v>
      </c>
      <c r="D1296" t="s">
        <v>37</v>
      </c>
      <c r="E1296" t="s">
        <v>108</v>
      </c>
      <c r="F1296" s="1">
        <v>45959</v>
      </c>
      <c r="G1296">
        <v>10</v>
      </c>
      <c r="H1296">
        <v>530696</v>
      </c>
      <c r="I1296" t="s">
        <v>10185</v>
      </c>
      <c r="J1296">
        <v>50040314</v>
      </c>
      <c r="K1296" t="s">
        <v>6518</v>
      </c>
      <c r="L1296">
        <v>12</v>
      </c>
      <c r="M1296">
        <v>10</v>
      </c>
      <c r="N1296">
        <v>12</v>
      </c>
      <c r="O1296">
        <v>46031</v>
      </c>
      <c r="R1296" s="1">
        <v>46022</v>
      </c>
      <c r="S1296">
        <v>12</v>
      </c>
      <c r="T1296" s="317">
        <v>42440</v>
      </c>
      <c r="U1296">
        <v>25.12</v>
      </c>
      <c r="V1296">
        <v>12</v>
      </c>
      <c r="W1296">
        <v>40</v>
      </c>
      <c r="X1296" s="317">
        <v>62860</v>
      </c>
    </row>
    <row r="1297" spans="1:25">
      <c r="A1297">
        <v>1296</v>
      </c>
      <c r="B1297" t="s">
        <v>3932</v>
      </c>
      <c r="C1297" t="s">
        <v>3933</v>
      </c>
      <c r="D1297" t="s">
        <v>46</v>
      </c>
      <c r="E1297" t="s">
        <v>49</v>
      </c>
      <c r="F1297" s="1">
        <v>45960</v>
      </c>
      <c r="G1297">
        <v>10</v>
      </c>
      <c r="H1297">
        <v>530697</v>
      </c>
      <c r="I1297" t="s">
        <v>10185</v>
      </c>
      <c r="J1297">
        <v>50040513</v>
      </c>
      <c r="K1297" t="s">
        <v>267</v>
      </c>
      <c r="L1297">
        <v>11</v>
      </c>
      <c r="M1297">
        <v>10</v>
      </c>
      <c r="N1297">
        <v>11</v>
      </c>
      <c r="O1297">
        <v>46008</v>
      </c>
      <c r="R1297" s="1">
        <v>45991</v>
      </c>
      <c r="S1297">
        <v>11</v>
      </c>
      <c r="T1297" s="317">
        <v>60410</v>
      </c>
      <c r="U1297">
        <v>25.11</v>
      </c>
      <c r="V1297">
        <v>11</v>
      </c>
      <c r="W1297">
        <v>30</v>
      </c>
      <c r="X1297" s="317">
        <v>122620</v>
      </c>
    </row>
    <row r="1298" spans="1:25">
      <c r="A1298">
        <v>1297</v>
      </c>
      <c r="B1298" t="s">
        <v>11627</v>
      </c>
      <c r="C1298" t="s">
        <v>11628</v>
      </c>
      <c r="D1298" t="s">
        <v>37</v>
      </c>
      <c r="E1298" t="s">
        <v>60</v>
      </c>
      <c r="F1298" s="1">
        <v>45960</v>
      </c>
      <c r="G1298">
        <v>10</v>
      </c>
      <c r="H1298">
        <v>530698</v>
      </c>
      <c r="I1298" t="s">
        <v>10185</v>
      </c>
      <c r="J1298">
        <v>531110</v>
      </c>
      <c r="K1298" t="s">
        <v>10411</v>
      </c>
      <c r="L1298">
        <v>11</v>
      </c>
      <c r="M1298">
        <v>10</v>
      </c>
      <c r="N1298">
        <v>11</v>
      </c>
      <c r="P1298">
        <v>45975</v>
      </c>
      <c r="Q1298" t="s">
        <v>10832</v>
      </c>
      <c r="R1298" s="1">
        <v>45991</v>
      </c>
      <c r="S1298">
        <v>11</v>
      </c>
      <c r="T1298" s="317">
        <v>106370</v>
      </c>
      <c r="U1298">
        <v>25.11</v>
      </c>
      <c r="V1298">
        <v>11</v>
      </c>
      <c r="W1298">
        <v>101</v>
      </c>
      <c r="X1298" s="317">
        <v>163470</v>
      </c>
    </row>
    <row r="1299" spans="1:25">
      <c r="A1299">
        <v>1298</v>
      </c>
      <c r="B1299" t="s">
        <v>1188</v>
      </c>
      <c r="C1299" t="s">
        <v>1189</v>
      </c>
      <c r="D1299" t="s">
        <v>37</v>
      </c>
      <c r="E1299" t="s">
        <v>60</v>
      </c>
      <c r="F1299" s="1"/>
      <c r="G1299" t="s">
        <v>43</v>
      </c>
      <c r="H1299">
        <v>530699</v>
      </c>
      <c r="I1299" t="s">
        <v>10185</v>
      </c>
      <c r="L1299" t="s">
        <v>43</v>
      </c>
      <c r="M1299" t="s">
        <v>43</v>
      </c>
      <c r="N1299" t="s">
        <v>43</v>
      </c>
      <c r="R1299" s="1"/>
      <c r="T1299" s="317"/>
      <c r="X1299" s="317"/>
    </row>
    <row r="1300" spans="1:25">
      <c r="A1300">
        <v>1299</v>
      </c>
      <c r="B1300" t="s">
        <v>11629</v>
      </c>
      <c r="C1300" t="s">
        <v>11630</v>
      </c>
      <c r="D1300" t="s">
        <v>46</v>
      </c>
      <c r="E1300" t="s">
        <v>49</v>
      </c>
      <c r="F1300" s="1">
        <v>45959</v>
      </c>
      <c r="G1300">
        <v>10</v>
      </c>
      <c r="H1300">
        <v>530700</v>
      </c>
      <c r="I1300" t="s">
        <v>10185</v>
      </c>
      <c r="J1300">
        <v>531104</v>
      </c>
      <c r="K1300" t="s">
        <v>10411</v>
      </c>
      <c r="L1300">
        <v>11</v>
      </c>
      <c r="M1300">
        <v>10</v>
      </c>
      <c r="N1300">
        <v>11</v>
      </c>
      <c r="R1300" s="1">
        <v>45991</v>
      </c>
      <c r="S1300">
        <v>11</v>
      </c>
      <c r="T1300" s="317">
        <v>56810</v>
      </c>
      <c r="U1300">
        <v>25.11</v>
      </c>
      <c r="V1300">
        <v>11</v>
      </c>
      <c r="W1300">
        <v>101</v>
      </c>
      <c r="X1300" s="317">
        <v>165046</v>
      </c>
    </row>
    <row r="1301" spans="1:25">
      <c r="A1301">
        <v>1300</v>
      </c>
      <c r="B1301" t="s">
        <v>3929</v>
      </c>
      <c r="C1301" t="s">
        <v>3930</v>
      </c>
      <c r="D1301" t="s">
        <v>37</v>
      </c>
      <c r="E1301" t="s">
        <v>92</v>
      </c>
      <c r="F1301" s="1">
        <v>45961</v>
      </c>
      <c r="G1301">
        <v>10</v>
      </c>
      <c r="H1301">
        <v>530701</v>
      </c>
      <c r="I1301" t="s">
        <v>10185</v>
      </c>
      <c r="J1301">
        <v>50040398</v>
      </c>
      <c r="K1301" t="s">
        <v>10340</v>
      </c>
      <c r="L1301">
        <v>11</v>
      </c>
      <c r="M1301">
        <v>10</v>
      </c>
      <c r="N1301">
        <v>11</v>
      </c>
      <c r="O1301">
        <v>46013</v>
      </c>
      <c r="P1301">
        <v>45981</v>
      </c>
      <c r="R1301" s="1">
        <v>45991</v>
      </c>
      <c r="S1301">
        <v>11</v>
      </c>
      <c r="T1301" s="317">
        <v>94335</v>
      </c>
      <c r="U1301">
        <v>25.11</v>
      </c>
      <c r="V1301">
        <v>11</v>
      </c>
      <c r="W1301">
        <v>40</v>
      </c>
      <c r="X1301" s="317">
        <v>211167</v>
      </c>
    </row>
    <row r="1302" spans="1:25">
      <c r="A1302">
        <v>1301</v>
      </c>
      <c r="B1302" t="s">
        <v>3926</v>
      </c>
      <c r="C1302" t="s">
        <v>11631</v>
      </c>
      <c r="D1302" t="s">
        <v>46</v>
      </c>
      <c r="E1302" t="s">
        <v>49</v>
      </c>
      <c r="F1302" s="1">
        <v>45961</v>
      </c>
      <c r="G1302">
        <v>10</v>
      </c>
      <c r="H1302">
        <v>530702</v>
      </c>
      <c r="I1302" t="s">
        <v>10185</v>
      </c>
      <c r="J1302">
        <v>50040741</v>
      </c>
      <c r="K1302" t="s">
        <v>10340</v>
      </c>
      <c r="L1302">
        <v>12</v>
      </c>
      <c r="M1302">
        <v>10</v>
      </c>
      <c r="N1302">
        <v>12</v>
      </c>
      <c r="O1302">
        <v>46032</v>
      </c>
      <c r="R1302" s="1">
        <v>46022</v>
      </c>
      <c r="S1302">
        <v>12</v>
      </c>
      <c r="T1302" s="317">
        <v>45500</v>
      </c>
      <c r="U1302">
        <v>25.12</v>
      </c>
      <c r="V1302">
        <v>12</v>
      </c>
      <c r="W1302">
        <v>30</v>
      </c>
      <c r="X1302" s="317">
        <v>92337</v>
      </c>
    </row>
    <row r="1303" spans="1:25">
      <c r="A1303">
        <v>1302</v>
      </c>
      <c r="B1303" t="s">
        <v>3923</v>
      </c>
      <c r="C1303" t="s">
        <v>5701</v>
      </c>
      <c r="D1303" t="s">
        <v>46</v>
      </c>
      <c r="E1303" t="s">
        <v>49</v>
      </c>
      <c r="F1303" s="1">
        <v>45965</v>
      </c>
      <c r="G1303">
        <v>11</v>
      </c>
      <c r="H1303">
        <v>530703</v>
      </c>
      <c r="I1303" t="s">
        <v>10185</v>
      </c>
      <c r="J1303">
        <v>50041013</v>
      </c>
      <c r="K1303" t="s">
        <v>267</v>
      </c>
      <c r="L1303">
        <v>11</v>
      </c>
      <c r="M1303">
        <v>11</v>
      </c>
      <c r="N1303">
        <v>11</v>
      </c>
      <c r="O1303">
        <v>45992</v>
      </c>
      <c r="R1303" s="1">
        <v>45991</v>
      </c>
      <c r="S1303">
        <v>11</v>
      </c>
      <c r="T1303" s="317">
        <v>27620</v>
      </c>
      <c r="X1303" s="317"/>
    </row>
    <row r="1304" spans="1:25">
      <c r="A1304">
        <v>1303</v>
      </c>
      <c r="B1304" t="s">
        <v>3882</v>
      </c>
      <c r="C1304" t="s">
        <v>11632</v>
      </c>
      <c r="D1304" t="s">
        <v>37</v>
      </c>
      <c r="E1304" t="s">
        <v>108</v>
      </c>
      <c r="F1304" s="1">
        <v>45961</v>
      </c>
      <c r="G1304">
        <v>10</v>
      </c>
      <c r="H1304">
        <v>530704</v>
      </c>
      <c r="I1304" t="s">
        <v>10185</v>
      </c>
      <c r="J1304">
        <v>50040680</v>
      </c>
      <c r="K1304" t="s">
        <v>6518</v>
      </c>
      <c r="L1304">
        <v>2</v>
      </c>
      <c r="M1304">
        <v>10</v>
      </c>
      <c r="N1304">
        <v>2</v>
      </c>
      <c r="O1304">
        <v>46113</v>
      </c>
      <c r="R1304" s="1"/>
      <c r="T1304" s="317"/>
      <c r="U1304">
        <v>26.2</v>
      </c>
      <c r="V1304">
        <v>2</v>
      </c>
      <c r="W1304">
        <v>40</v>
      </c>
      <c r="X1304" s="317">
        <v>54511</v>
      </c>
    </row>
    <row r="1305" spans="1:25">
      <c r="A1305">
        <v>1304</v>
      </c>
      <c r="B1305" t="s">
        <v>3885</v>
      </c>
      <c r="C1305" t="s">
        <v>11632</v>
      </c>
      <c r="D1305" t="s">
        <v>37</v>
      </c>
      <c r="E1305" t="s">
        <v>108</v>
      </c>
      <c r="F1305" s="1">
        <v>45961</v>
      </c>
      <c r="G1305">
        <v>10</v>
      </c>
      <c r="H1305">
        <v>530705</v>
      </c>
      <c r="I1305" t="s">
        <v>10185</v>
      </c>
      <c r="J1305">
        <v>50040684</v>
      </c>
      <c r="K1305" t="s">
        <v>6518</v>
      </c>
      <c r="L1305">
        <v>2</v>
      </c>
      <c r="M1305">
        <v>10</v>
      </c>
      <c r="N1305">
        <v>2</v>
      </c>
      <c r="O1305">
        <v>46113</v>
      </c>
      <c r="R1305" s="1"/>
      <c r="T1305" s="317"/>
      <c r="U1305">
        <v>26.2</v>
      </c>
      <c r="V1305">
        <v>2</v>
      </c>
      <c r="W1305">
        <v>40</v>
      </c>
      <c r="X1305" s="317">
        <v>52251</v>
      </c>
    </row>
    <row r="1306" spans="1:25">
      <c r="A1306">
        <v>1305</v>
      </c>
      <c r="B1306" t="s">
        <v>11633</v>
      </c>
      <c r="C1306" t="s">
        <v>11634</v>
      </c>
      <c r="D1306" t="s">
        <v>37</v>
      </c>
      <c r="E1306" t="s">
        <v>87</v>
      </c>
      <c r="F1306" s="1">
        <v>45961</v>
      </c>
      <c r="G1306">
        <v>10</v>
      </c>
      <c r="H1306">
        <v>530706</v>
      </c>
      <c r="I1306" t="s">
        <v>10185</v>
      </c>
      <c r="J1306">
        <v>531110</v>
      </c>
      <c r="K1306" t="s">
        <v>10340</v>
      </c>
      <c r="L1306">
        <v>11</v>
      </c>
      <c r="M1306">
        <v>10</v>
      </c>
      <c r="N1306">
        <v>11</v>
      </c>
      <c r="Q1306" t="s">
        <v>10832</v>
      </c>
      <c r="R1306" s="1"/>
      <c r="T1306" s="317"/>
      <c r="U1306">
        <v>25.11</v>
      </c>
      <c r="V1306">
        <v>11</v>
      </c>
      <c r="W1306">
        <v>101</v>
      </c>
      <c r="X1306" s="317">
        <v>124170</v>
      </c>
      <c r="Y1306">
        <v>46042</v>
      </c>
    </row>
    <row r="1307" spans="1:25">
      <c r="A1307">
        <v>1306</v>
      </c>
      <c r="B1307" t="s">
        <v>3938</v>
      </c>
      <c r="C1307" t="s">
        <v>11635</v>
      </c>
      <c r="D1307" t="s">
        <v>37</v>
      </c>
      <c r="E1307" t="s">
        <v>636</v>
      </c>
      <c r="F1307" s="1">
        <v>45961</v>
      </c>
      <c r="G1307">
        <v>10</v>
      </c>
      <c r="H1307">
        <v>530707</v>
      </c>
      <c r="I1307" t="s">
        <v>10185</v>
      </c>
      <c r="J1307">
        <v>50040780</v>
      </c>
      <c r="K1307" t="s">
        <v>10411</v>
      </c>
      <c r="L1307">
        <v>11</v>
      </c>
      <c r="M1307">
        <v>10</v>
      </c>
      <c r="N1307">
        <v>11</v>
      </c>
      <c r="O1307">
        <v>46055</v>
      </c>
      <c r="R1307" s="1">
        <v>45991</v>
      </c>
      <c r="S1307">
        <v>11</v>
      </c>
      <c r="T1307" s="317">
        <v>56005</v>
      </c>
      <c r="U1307">
        <v>25.11</v>
      </c>
      <c r="V1307">
        <v>11</v>
      </c>
      <c r="W1307">
        <v>40</v>
      </c>
      <c r="X1307" s="317">
        <v>111357</v>
      </c>
    </row>
    <row r="1308" spans="1:25">
      <c r="A1308">
        <v>1307</v>
      </c>
      <c r="B1308" t="s">
        <v>3437</v>
      </c>
      <c r="C1308" t="s">
        <v>3438</v>
      </c>
      <c r="D1308" t="s">
        <v>37</v>
      </c>
      <c r="E1308" t="s">
        <v>60</v>
      </c>
      <c r="F1308" s="1">
        <v>45960</v>
      </c>
      <c r="G1308">
        <v>10</v>
      </c>
      <c r="H1308">
        <v>530708</v>
      </c>
      <c r="I1308" t="s">
        <v>10185</v>
      </c>
      <c r="J1308">
        <v>50041003</v>
      </c>
      <c r="K1308" t="s">
        <v>10411</v>
      </c>
      <c r="L1308">
        <v>11</v>
      </c>
      <c r="M1308">
        <v>10</v>
      </c>
      <c r="N1308">
        <v>11</v>
      </c>
      <c r="P1308">
        <v>45967</v>
      </c>
      <c r="R1308" s="1">
        <v>45991</v>
      </c>
      <c r="S1308">
        <v>11</v>
      </c>
      <c r="T1308" s="317">
        <v>62210</v>
      </c>
      <c r="U1308">
        <v>25.11</v>
      </c>
      <c r="V1308">
        <v>11</v>
      </c>
      <c r="W1308">
        <v>52</v>
      </c>
      <c r="X1308" s="317">
        <v>129082</v>
      </c>
    </row>
    <row r="1309" spans="1:25">
      <c r="A1309">
        <v>1308</v>
      </c>
      <c r="B1309" t="s">
        <v>3997</v>
      </c>
      <c r="C1309" t="s">
        <v>3998</v>
      </c>
      <c r="D1309" t="s">
        <v>37</v>
      </c>
      <c r="E1309" t="s">
        <v>60</v>
      </c>
      <c r="F1309" s="1">
        <v>45965</v>
      </c>
      <c r="G1309">
        <v>11</v>
      </c>
      <c r="H1309">
        <v>530709</v>
      </c>
      <c r="I1309" t="s">
        <v>10185</v>
      </c>
      <c r="J1309">
        <v>50040902</v>
      </c>
      <c r="K1309" t="s">
        <v>267</v>
      </c>
      <c r="L1309">
        <v>12</v>
      </c>
      <c r="M1309">
        <v>11</v>
      </c>
      <c r="N1309">
        <v>12</v>
      </c>
      <c r="O1309">
        <v>46013</v>
      </c>
      <c r="R1309" s="1">
        <v>46022</v>
      </c>
      <c r="S1309">
        <v>12</v>
      </c>
      <c r="T1309" s="317">
        <v>32210</v>
      </c>
      <c r="U1309">
        <v>25.12</v>
      </c>
      <c r="V1309">
        <v>12</v>
      </c>
      <c r="W1309">
        <v>40</v>
      </c>
      <c r="X1309" s="317">
        <v>69714</v>
      </c>
    </row>
    <row r="1310" spans="1:25">
      <c r="A1310">
        <v>1309</v>
      </c>
      <c r="B1310" t="s">
        <v>3422</v>
      </c>
      <c r="C1310" t="s">
        <v>11498</v>
      </c>
      <c r="D1310" t="s">
        <v>37</v>
      </c>
      <c r="E1310" t="s">
        <v>87</v>
      </c>
      <c r="F1310" s="1">
        <v>45965</v>
      </c>
      <c r="G1310">
        <v>11</v>
      </c>
      <c r="H1310">
        <v>530710</v>
      </c>
      <c r="I1310" t="s">
        <v>10185</v>
      </c>
      <c r="J1310">
        <v>50041008</v>
      </c>
      <c r="K1310" t="s">
        <v>10340</v>
      </c>
      <c r="L1310">
        <v>11</v>
      </c>
      <c r="M1310">
        <v>11</v>
      </c>
      <c r="N1310">
        <v>11</v>
      </c>
      <c r="O1310" t="s">
        <v>11348</v>
      </c>
      <c r="R1310" s="1">
        <v>45991</v>
      </c>
      <c r="S1310">
        <v>11</v>
      </c>
      <c r="T1310" s="317">
        <v>51140</v>
      </c>
      <c r="U1310">
        <v>25.11</v>
      </c>
      <c r="V1310">
        <v>11</v>
      </c>
      <c r="W1310">
        <v>40</v>
      </c>
      <c r="X1310" s="317">
        <v>110233</v>
      </c>
    </row>
    <row r="1311" spans="1:25">
      <c r="A1311">
        <v>1310</v>
      </c>
      <c r="B1311" t="s">
        <v>3959</v>
      </c>
      <c r="C1311" t="s">
        <v>3960</v>
      </c>
      <c r="D1311" t="s">
        <v>37</v>
      </c>
      <c r="E1311" t="s">
        <v>108</v>
      </c>
      <c r="F1311" s="1"/>
      <c r="G1311" t="s">
        <v>43</v>
      </c>
      <c r="H1311">
        <v>530711</v>
      </c>
      <c r="I1311" t="s">
        <v>10185</v>
      </c>
      <c r="L1311" t="s">
        <v>43</v>
      </c>
      <c r="M1311" t="s">
        <v>43</v>
      </c>
      <c r="N1311" t="s">
        <v>43</v>
      </c>
      <c r="R1311" s="1"/>
      <c r="T1311" s="317"/>
      <c r="X1311" s="317"/>
    </row>
    <row r="1312" spans="1:25">
      <c r="A1312">
        <v>1311</v>
      </c>
      <c r="B1312" t="s">
        <v>3962</v>
      </c>
      <c r="C1312" t="s">
        <v>3963</v>
      </c>
      <c r="D1312" t="s">
        <v>37</v>
      </c>
      <c r="E1312" t="s">
        <v>108</v>
      </c>
      <c r="F1312" s="1"/>
      <c r="G1312" t="s">
        <v>43</v>
      </c>
      <c r="H1312">
        <v>530712</v>
      </c>
      <c r="I1312" t="s">
        <v>10185</v>
      </c>
      <c r="L1312" t="s">
        <v>43</v>
      </c>
      <c r="M1312" t="s">
        <v>43</v>
      </c>
      <c r="N1312" t="s">
        <v>43</v>
      </c>
      <c r="R1312" s="1"/>
      <c r="T1312" s="317"/>
      <c r="X1312" s="317"/>
    </row>
    <row r="1313" spans="1:24">
      <c r="A1313">
        <v>1312</v>
      </c>
      <c r="B1313" t="s">
        <v>3965</v>
      </c>
      <c r="C1313" t="s">
        <v>3966</v>
      </c>
      <c r="D1313" t="s">
        <v>37</v>
      </c>
      <c r="E1313" t="s">
        <v>108</v>
      </c>
      <c r="F1313" s="1"/>
      <c r="G1313" t="s">
        <v>43</v>
      </c>
      <c r="H1313">
        <v>530713</v>
      </c>
      <c r="I1313" t="s">
        <v>10185</v>
      </c>
      <c r="L1313" t="s">
        <v>43</v>
      </c>
      <c r="M1313" t="s">
        <v>43</v>
      </c>
      <c r="N1313" t="s">
        <v>43</v>
      </c>
      <c r="R1313" s="1"/>
      <c r="T1313" s="317"/>
      <c r="X1313" s="317"/>
    </row>
    <row r="1314" spans="1:24">
      <c r="A1314">
        <v>1313</v>
      </c>
      <c r="B1314" t="s">
        <v>3992</v>
      </c>
      <c r="C1314" t="s">
        <v>11636</v>
      </c>
      <c r="D1314" t="s">
        <v>37</v>
      </c>
      <c r="E1314" t="s">
        <v>87</v>
      </c>
      <c r="F1314" s="1">
        <v>45965</v>
      </c>
      <c r="G1314">
        <v>11</v>
      </c>
      <c r="H1314">
        <v>530714</v>
      </c>
      <c r="I1314" t="s">
        <v>10185</v>
      </c>
      <c r="J1314">
        <v>50041035</v>
      </c>
      <c r="K1314" t="s">
        <v>10340</v>
      </c>
      <c r="L1314">
        <v>12</v>
      </c>
      <c r="M1314">
        <v>11</v>
      </c>
      <c r="N1314">
        <v>11</v>
      </c>
      <c r="O1314">
        <v>46006</v>
      </c>
      <c r="R1314" s="1">
        <v>46022</v>
      </c>
      <c r="S1314">
        <v>12</v>
      </c>
      <c r="T1314" s="317">
        <v>38330</v>
      </c>
      <c r="U1314">
        <v>25.12</v>
      </c>
      <c r="V1314">
        <v>12</v>
      </c>
      <c r="W1314">
        <v>40</v>
      </c>
      <c r="X1314" s="317">
        <v>82637</v>
      </c>
    </row>
    <row r="1315" spans="1:24">
      <c r="A1315">
        <v>1314</v>
      </c>
      <c r="B1315" t="s">
        <v>4009</v>
      </c>
      <c r="C1315" t="s">
        <v>4010</v>
      </c>
      <c r="D1315" t="s">
        <v>37</v>
      </c>
      <c r="E1315" t="s">
        <v>92</v>
      </c>
      <c r="F1315" s="1">
        <v>45965</v>
      </c>
      <c r="G1315">
        <v>11</v>
      </c>
      <c r="H1315">
        <v>530715</v>
      </c>
      <c r="I1315" t="s">
        <v>10185</v>
      </c>
      <c r="J1315">
        <v>50041056</v>
      </c>
      <c r="K1315" t="s">
        <v>10340</v>
      </c>
      <c r="L1315">
        <v>12</v>
      </c>
      <c r="M1315">
        <v>11</v>
      </c>
      <c r="N1315">
        <v>12</v>
      </c>
      <c r="O1315">
        <v>46058</v>
      </c>
      <c r="P1315">
        <v>46009</v>
      </c>
      <c r="R1315" s="1">
        <v>46022</v>
      </c>
      <c r="S1315">
        <v>12</v>
      </c>
      <c r="T1315" s="317">
        <v>109750</v>
      </c>
      <c r="U1315">
        <v>25.12</v>
      </c>
      <c r="V1315">
        <v>12</v>
      </c>
      <c r="W1315">
        <v>40</v>
      </c>
      <c r="X1315" s="317">
        <v>243723</v>
      </c>
    </row>
    <row r="1316" spans="1:24">
      <c r="A1316">
        <v>1315</v>
      </c>
      <c r="B1316" t="s">
        <v>4012</v>
      </c>
      <c r="C1316" t="s">
        <v>4013</v>
      </c>
      <c r="D1316" t="s">
        <v>37</v>
      </c>
      <c r="E1316" t="s">
        <v>60</v>
      </c>
      <c r="F1316" s="1">
        <v>45965</v>
      </c>
      <c r="G1316">
        <v>11</v>
      </c>
      <c r="H1316">
        <v>530716</v>
      </c>
      <c r="I1316" t="s">
        <v>10185</v>
      </c>
      <c r="J1316">
        <v>50041063</v>
      </c>
      <c r="K1316" t="s">
        <v>6518</v>
      </c>
      <c r="L1316">
        <v>2</v>
      </c>
      <c r="M1316">
        <v>11</v>
      </c>
      <c r="N1316">
        <v>1</v>
      </c>
      <c r="O1316">
        <v>46077</v>
      </c>
      <c r="R1316" s="1"/>
      <c r="T1316" s="317"/>
      <c r="U1316">
        <v>26.2</v>
      </c>
      <c r="V1316">
        <v>2</v>
      </c>
      <c r="W1316">
        <v>40</v>
      </c>
      <c r="X1316" s="317">
        <v>122620</v>
      </c>
    </row>
    <row r="1317" spans="1:24">
      <c r="A1317">
        <v>1316</v>
      </c>
      <c r="B1317" t="s">
        <v>4003</v>
      </c>
      <c r="C1317" t="s">
        <v>11637</v>
      </c>
      <c r="D1317" t="s">
        <v>37</v>
      </c>
      <c r="E1317" t="s">
        <v>636</v>
      </c>
      <c r="F1317" s="1">
        <v>45965</v>
      </c>
      <c r="G1317">
        <v>11</v>
      </c>
      <c r="H1317">
        <v>530717</v>
      </c>
      <c r="I1317" t="s">
        <v>10185</v>
      </c>
      <c r="J1317">
        <v>50041144</v>
      </c>
      <c r="K1317" t="s">
        <v>10411</v>
      </c>
      <c r="L1317">
        <v>12</v>
      </c>
      <c r="M1317">
        <v>11</v>
      </c>
      <c r="N1317">
        <v>12</v>
      </c>
      <c r="O1317">
        <v>46055</v>
      </c>
      <c r="P1317">
        <v>46001</v>
      </c>
      <c r="R1317" s="1">
        <v>46022</v>
      </c>
      <c r="S1317">
        <v>12</v>
      </c>
      <c r="T1317" s="317">
        <v>60595</v>
      </c>
      <c r="U1317">
        <v>25.12</v>
      </c>
      <c r="V1317">
        <v>12</v>
      </c>
      <c r="W1317">
        <v>40</v>
      </c>
      <c r="X1317" s="317">
        <v>120647</v>
      </c>
    </row>
    <row r="1318" spans="1:24">
      <c r="A1318">
        <v>1317</v>
      </c>
      <c r="B1318" t="s">
        <v>4000</v>
      </c>
      <c r="C1318" t="s">
        <v>11638</v>
      </c>
      <c r="D1318" t="s">
        <v>37</v>
      </c>
      <c r="E1318" t="s">
        <v>636</v>
      </c>
      <c r="F1318" s="1">
        <v>45965</v>
      </c>
      <c r="G1318">
        <v>11</v>
      </c>
      <c r="H1318">
        <v>530718</v>
      </c>
      <c r="I1318" t="s">
        <v>10185</v>
      </c>
      <c r="J1318">
        <v>50041152</v>
      </c>
      <c r="K1318" t="s">
        <v>10411</v>
      </c>
      <c r="L1318">
        <v>12</v>
      </c>
      <c r="M1318">
        <v>11</v>
      </c>
      <c r="N1318">
        <v>12</v>
      </c>
      <c r="O1318">
        <v>46055</v>
      </c>
      <c r="P1318">
        <v>46001</v>
      </c>
      <c r="R1318" s="1">
        <v>46022</v>
      </c>
      <c r="S1318">
        <v>12</v>
      </c>
      <c r="T1318" s="317">
        <v>131525</v>
      </c>
      <c r="U1318">
        <v>25.12</v>
      </c>
      <c r="V1318">
        <v>12</v>
      </c>
      <c r="W1318">
        <v>40</v>
      </c>
      <c r="X1318" s="317">
        <v>273344</v>
      </c>
    </row>
    <row r="1319" spans="1:24">
      <c r="A1319">
        <v>1318</v>
      </c>
      <c r="B1319" t="s">
        <v>4015</v>
      </c>
      <c r="C1319" t="s">
        <v>4016</v>
      </c>
      <c r="D1319" t="s">
        <v>37</v>
      </c>
      <c r="E1319" t="s">
        <v>108</v>
      </c>
      <c r="F1319" s="1"/>
      <c r="G1319" t="s">
        <v>43</v>
      </c>
      <c r="H1319">
        <v>530719</v>
      </c>
      <c r="I1319" t="s">
        <v>10185</v>
      </c>
      <c r="L1319" t="s">
        <v>43</v>
      </c>
      <c r="M1319" t="s">
        <v>43</v>
      </c>
      <c r="N1319" t="s">
        <v>43</v>
      </c>
      <c r="R1319" s="1"/>
      <c r="T1319" s="317"/>
      <c r="X1319" s="317"/>
    </row>
    <row r="1320" spans="1:24">
      <c r="A1320">
        <v>1319</v>
      </c>
      <c r="B1320" t="s">
        <v>4022</v>
      </c>
      <c r="C1320" t="s">
        <v>11639</v>
      </c>
      <c r="D1320" t="s">
        <v>37</v>
      </c>
      <c r="E1320" t="s">
        <v>108</v>
      </c>
      <c r="F1320" s="1">
        <v>45966</v>
      </c>
      <c r="G1320">
        <v>11</v>
      </c>
      <c r="H1320">
        <v>530720</v>
      </c>
      <c r="I1320" t="s">
        <v>10185</v>
      </c>
      <c r="J1320">
        <v>50041309</v>
      </c>
      <c r="K1320" t="s">
        <v>6518</v>
      </c>
      <c r="L1320">
        <v>12</v>
      </c>
      <c r="M1320">
        <v>11</v>
      </c>
      <c r="N1320">
        <v>12</v>
      </c>
      <c r="O1320">
        <v>46041</v>
      </c>
      <c r="R1320" s="1">
        <v>46022</v>
      </c>
      <c r="S1320">
        <v>12</v>
      </c>
      <c r="T1320" s="317">
        <v>64340</v>
      </c>
      <c r="U1320">
        <v>25.12</v>
      </c>
      <c r="V1320">
        <v>12</v>
      </c>
      <c r="W1320">
        <v>40</v>
      </c>
      <c r="X1320" s="317">
        <v>95186</v>
      </c>
    </row>
    <row r="1321" spans="1:24">
      <c r="A1321">
        <v>1320</v>
      </c>
      <c r="B1321" t="s">
        <v>4028</v>
      </c>
      <c r="C1321" t="s">
        <v>11640</v>
      </c>
      <c r="D1321" t="s">
        <v>37</v>
      </c>
      <c r="E1321" t="s">
        <v>108</v>
      </c>
      <c r="F1321" s="1">
        <v>45966</v>
      </c>
      <c r="G1321">
        <v>11</v>
      </c>
      <c r="H1321">
        <v>530721</v>
      </c>
      <c r="I1321" t="s">
        <v>10185</v>
      </c>
      <c r="J1321">
        <v>50041396</v>
      </c>
      <c r="K1321" t="s">
        <v>6518</v>
      </c>
      <c r="L1321">
        <v>1</v>
      </c>
      <c r="M1321">
        <v>11</v>
      </c>
      <c r="N1321">
        <v>1</v>
      </c>
      <c r="O1321">
        <v>46080</v>
      </c>
      <c r="P1321">
        <v>46042</v>
      </c>
      <c r="R1321" s="1"/>
      <c r="T1321" s="317"/>
      <c r="U1321">
        <v>26.1</v>
      </c>
      <c r="V1321">
        <v>1</v>
      </c>
      <c r="W1321">
        <v>40</v>
      </c>
      <c r="X1321" s="317">
        <v>195600</v>
      </c>
    </row>
    <row r="1322" spans="1:24">
      <c r="A1322">
        <v>1321</v>
      </c>
      <c r="B1322" t="s">
        <v>4025</v>
      </c>
      <c r="C1322" t="s">
        <v>11641</v>
      </c>
      <c r="D1322" t="s">
        <v>37</v>
      </c>
      <c r="E1322" t="s">
        <v>108</v>
      </c>
      <c r="F1322" s="1">
        <v>45966</v>
      </c>
      <c r="G1322">
        <v>11</v>
      </c>
      <c r="H1322">
        <v>530722</v>
      </c>
      <c r="I1322" t="s">
        <v>10185</v>
      </c>
      <c r="J1322">
        <v>50041269</v>
      </c>
      <c r="K1322" t="s">
        <v>6518</v>
      </c>
      <c r="L1322">
        <v>2</v>
      </c>
      <c r="M1322">
        <v>11</v>
      </c>
      <c r="N1322">
        <v>2</v>
      </c>
      <c r="O1322">
        <v>46113</v>
      </c>
      <c r="R1322" s="1"/>
      <c r="T1322" s="317"/>
      <c r="U1322">
        <v>26.2</v>
      </c>
      <c r="V1322">
        <v>2</v>
      </c>
      <c r="W1322">
        <v>40</v>
      </c>
      <c r="X1322" s="317">
        <v>63740</v>
      </c>
    </row>
    <row r="1323" spans="1:24">
      <c r="A1323">
        <v>1322</v>
      </c>
      <c r="B1323" t="s">
        <v>4031</v>
      </c>
      <c r="C1323" t="s">
        <v>11642</v>
      </c>
      <c r="D1323" t="s">
        <v>37</v>
      </c>
      <c r="E1323" t="s">
        <v>108</v>
      </c>
      <c r="F1323" s="1">
        <v>45966</v>
      </c>
      <c r="G1323">
        <v>11</v>
      </c>
      <c r="H1323">
        <v>530723</v>
      </c>
      <c r="I1323" t="s">
        <v>10185</v>
      </c>
      <c r="J1323">
        <v>50041404</v>
      </c>
      <c r="K1323" t="s">
        <v>6518</v>
      </c>
      <c r="L1323">
        <v>2</v>
      </c>
      <c r="M1323">
        <v>11</v>
      </c>
      <c r="N1323">
        <v>2</v>
      </c>
      <c r="O1323">
        <v>46115</v>
      </c>
      <c r="R1323" s="1"/>
      <c r="T1323" s="317"/>
      <c r="U1323">
        <v>26.2</v>
      </c>
      <c r="V1323">
        <v>2</v>
      </c>
      <c r="W1323">
        <v>40</v>
      </c>
      <c r="X1323" s="317">
        <v>63049</v>
      </c>
    </row>
    <row r="1324" spans="1:24">
      <c r="A1324">
        <v>1323</v>
      </c>
      <c r="B1324" t="s">
        <v>4108</v>
      </c>
      <c r="C1324" t="s">
        <v>11643</v>
      </c>
      <c r="D1324" t="s">
        <v>46</v>
      </c>
      <c r="E1324" t="s">
        <v>3498</v>
      </c>
      <c r="F1324" s="1">
        <v>45966</v>
      </c>
      <c r="G1324">
        <v>11</v>
      </c>
      <c r="H1324">
        <v>530724</v>
      </c>
      <c r="I1324" t="s">
        <v>10185</v>
      </c>
      <c r="J1324">
        <v>50041170</v>
      </c>
      <c r="L1324" t="s">
        <v>43</v>
      </c>
      <c r="M1324" t="s">
        <v>43</v>
      </c>
      <c r="N1324" t="s">
        <v>43</v>
      </c>
      <c r="O1324">
        <v>46204</v>
      </c>
      <c r="R1324" s="1"/>
      <c r="T1324" s="317"/>
      <c r="X1324" s="317"/>
    </row>
    <row r="1325" spans="1:24">
      <c r="A1325">
        <v>1324</v>
      </c>
      <c r="B1325" t="s">
        <v>3989</v>
      </c>
      <c r="C1325" t="s">
        <v>3990</v>
      </c>
      <c r="D1325" t="s">
        <v>37</v>
      </c>
      <c r="E1325" t="s">
        <v>40</v>
      </c>
      <c r="F1325" s="1">
        <v>45967</v>
      </c>
      <c r="G1325">
        <v>11</v>
      </c>
      <c r="H1325">
        <v>530725</v>
      </c>
      <c r="I1325" t="s">
        <v>10185</v>
      </c>
      <c r="J1325">
        <v>50041590</v>
      </c>
      <c r="K1325" t="s">
        <v>267</v>
      </c>
      <c r="L1325">
        <v>1</v>
      </c>
      <c r="M1325">
        <v>11</v>
      </c>
      <c r="N1325">
        <v>1</v>
      </c>
      <c r="O1325">
        <v>46054</v>
      </c>
      <c r="R1325" s="1"/>
      <c r="T1325" s="317"/>
      <c r="U1325">
        <v>26.1</v>
      </c>
      <c r="V1325">
        <v>1</v>
      </c>
      <c r="W1325">
        <v>40</v>
      </c>
      <c r="X1325" s="317">
        <v>100220</v>
      </c>
    </row>
    <row r="1326" spans="1:24">
      <c r="A1326">
        <v>1325</v>
      </c>
      <c r="B1326" t="s">
        <v>4019</v>
      </c>
      <c r="C1326" t="s">
        <v>11644</v>
      </c>
      <c r="D1326" t="s">
        <v>37</v>
      </c>
      <c r="E1326" t="s">
        <v>40</v>
      </c>
      <c r="F1326" s="1">
        <v>45967</v>
      </c>
      <c r="G1326">
        <v>11</v>
      </c>
      <c r="H1326">
        <v>530726</v>
      </c>
      <c r="I1326" t="s">
        <v>10185</v>
      </c>
      <c r="J1326">
        <v>50041586</v>
      </c>
      <c r="K1326" t="s">
        <v>267</v>
      </c>
      <c r="L1326">
        <v>11</v>
      </c>
      <c r="M1326">
        <v>11</v>
      </c>
      <c r="N1326">
        <v>11</v>
      </c>
      <c r="O1326">
        <v>46034</v>
      </c>
      <c r="P1326">
        <v>46000</v>
      </c>
      <c r="R1326" s="1">
        <v>45991</v>
      </c>
      <c r="S1326">
        <v>11</v>
      </c>
      <c r="T1326" s="317">
        <v>63660</v>
      </c>
      <c r="U1326">
        <v>25.11</v>
      </c>
      <c r="V1326">
        <v>11</v>
      </c>
      <c r="W1326">
        <v>40</v>
      </c>
      <c r="X1326" s="317">
        <v>136182</v>
      </c>
    </row>
    <row r="1327" spans="1:24">
      <c r="A1327">
        <v>1326</v>
      </c>
      <c r="B1327" t="s">
        <v>4060</v>
      </c>
      <c r="C1327" t="s">
        <v>11645</v>
      </c>
      <c r="D1327" t="s">
        <v>37</v>
      </c>
      <c r="E1327" t="s">
        <v>60</v>
      </c>
      <c r="F1327" s="1">
        <v>45967</v>
      </c>
      <c r="G1327">
        <v>11</v>
      </c>
      <c r="H1327">
        <v>530727</v>
      </c>
      <c r="I1327" t="s">
        <v>10185</v>
      </c>
      <c r="J1327">
        <v>50041690</v>
      </c>
      <c r="K1327" t="s">
        <v>10340</v>
      </c>
      <c r="L1327">
        <v>12</v>
      </c>
      <c r="M1327">
        <v>11</v>
      </c>
      <c r="N1327">
        <v>11</v>
      </c>
      <c r="O1327">
        <v>46042</v>
      </c>
      <c r="R1327" s="1">
        <v>46022</v>
      </c>
      <c r="S1327">
        <v>12</v>
      </c>
      <c r="T1327" s="317">
        <v>45980</v>
      </c>
      <c r="U1327">
        <v>25.12</v>
      </c>
      <c r="V1327">
        <v>12</v>
      </c>
      <c r="W1327">
        <v>40</v>
      </c>
      <c r="X1327" s="317">
        <v>93283</v>
      </c>
    </row>
    <row r="1328" spans="1:24">
      <c r="A1328">
        <v>1327</v>
      </c>
      <c r="B1328" t="s">
        <v>11646</v>
      </c>
      <c r="C1328" t="s">
        <v>11647</v>
      </c>
      <c r="D1328" t="s">
        <v>37</v>
      </c>
      <c r="E1328" t="s">
        <v>40</v>
      </c>
      <c r="F1328" s="1">
        <v>45967</v>
      </c>
      <c r="G1328">
        <v>11</v>
      </c>
      <c r="H1328">
        <v>530728</v>
      </c>
      <c r="I1328" t="s">
        <v>10185</v>
      </c>
      <c r="J1328">
        <v>531110</v>
      </c>
      <c r="K1328" t="s">
        <v>10411</v>
      </c>
      <c r="L1328">
        <v>11</v>
      </c>
      <c r="M1328">
        <v>11</v>
      </c>
      <c r="N1328">
        <v>11</v>
      </c>
      <c r="Q1328" t="s">
        <v>10832</v>
      </c>
      <c r="R1328" s="1">
        <v>45991</v>
      </c>
      <c r="S1328">
        <v>11</v>
      </c>
      <c r="T1328" s="317">
        <v>51620</v>
      </c>
      <c r="U1328">
        <v>25.11</v>
      </c>
      <c r="V1328">
        <v>11</v>
      </c>
      <c r="W1328">
        <v>101</v>
      </c>
      <c r="X1328" s="317">
        <v>132900</v>
      </c>
    </row>
    <row r="1329" spans="1:24">
      <c r="A1329">
        <v>1328</v>
      </c>
      <c r="B1329" t="s">
        <v>11648</v>
      </c>
      <c r="C1329" t="s">
        <v>11649</v>
      </c>
      <c r="D1329" t="s">
        <v>37</v>
      </c>
      <c r="E1329" t="s">
        <v>40</v>
      </c>
      <c r="F1329" s="1">
        <v>45967</v>
      </c>
      <c r="G1329">
        <v>11</v>
      </c>
      <c r="H1329">
        <v>530729</v>
      </c>
      <c r="I1329" t="s">
        <v>10185</v>
      </c>
      <c r="J1329">
        <v>531110</v>
      </c>
      <c r="K1329" t="s">
        <v>10411</v>
      </c>
      <c r="L1329">
        <v>11</v>
      </c>
      <c r="M1329">
        <v>11</v>
      </c>
      <c r="N1329">
        <v>11</v>
      </c>
      <c r="Q1329" t="s">
        <v>10832</v>
      </c>
      <c r="R1329" s="1">
        <v>45991</v>
      </c>
      <c r="S1329">
        <v>11</v>
      </c>
      <c r="T1329" s="317">
        <v>33740</v>
      </c>
      <c r="U1329">
        <v>25.11</v>
      </c>
      <c r="V1329">
        <v>11</v>
      </c>
      <c r="W1329">
        <v>101</v>
      </c>
      <c r="X1329" s="317">
        <v>86940</v>
      </c>
    </row>
    <row r="1330" spans="1:24">
      <c r="A1330">
        <v>1329</v>
      </c>
      <c r="B1330" t="s">
        <v>11650</v>
      </c>
      <c r="C1330" t="s">
        <v>11651</v>
      </c>
      <c r="D1330" t="s">
        <v>37</v>
      </c>
      <c r="E1330" t="s">
        <v>108</v>
      </c>
      <c r="F1330" s="1">
        <v>45967</v>
      </c>
      <c r="G1330">
        <v>11</v>
      </c>
      <c r="H1330">
        <v>530730</v>
      </c>
      <c r="I1330" t="s">
        <v>10185</v>
      </c>
      <c r="J1330">
        <v>531110</v>
      </c>
      <c r="K1330" t="s">
        <v>10411</v>
      </c>
      <c r="L1330">
        <v>11</v>
      </c>
      <c r="M1330">
        <v>11</v>
      </c>
      <c r="N1330">
        <v>11</v>
      </c>
      <c r="Q1330" t="s">
        <v>10832</v>
      </c>
      <c r="R1330" s="1">
        <v>45991</v>
      </c>
      <c r="S1330">
        <v>11</v>
      </c>
      <c r="T1330" s="317">
        <v>52670</v>
      </c>
      <c r="U1330">
        <v>25.11</v>
      </c>
      <c r="V1330">
        <v>11</v>
      </c>
      <c r="W1330">
        <v>101</v>
      </c>
      <c r="X1330" s="317">
        <v>135630</v>
      </c>
    </row>
    <row r="1331" spans="1:24">
      <c r="A1331">
        <v>1330</v>
      </c>
      <c r="B1331" t="s">
        <v>11652</v>
      </c>
      <c r="C1331" t="s">
        <v>11653</v>
      </c>
      <c r="D1331" t="s">
        <v>37</v>
      </c>
      <c r="E1331" t="s">
        <v>87</v>
      </c>
      <c r="F1331" s="1">
        <v>45967</v>
      </c>
      <c r="G1331">
        <v>11</v>
      </c>
      <c r="H1331">
        <v>530731</v>
      </c>
      <c r="I1331" t="s">
        <v>10185</v>
      </c>
      <c r="J1331">
        <v>531203</v>
      </c>
      <c r="K1331" t="s">
        <v>10340</v>
      </c>
      <c r="L1331">
        <v>12</v>
      </c>
      <c r="M1331">
        <v>11</v>
      </c>
      <c r="N1331">
        <v>11</v>
      </c>
      <c r="Q1331" t="s">
        <v>10832</v>
      </c>
      <c r="R1331" s="1">
        <v>46022</v>
      </c>
      <c r="S1331">
        <v>12</v>
      </c>
      <c r="T1331" s="317">
        <v>39860</v>
      </c>
      <c r="U1331">
        <v>25.12</v>
      </c>
      <c r="V1331">
        <v>12</v>
      </c>
      <c r="W1331">
        <v>101</v>
      </c>
      <c r="X1331" s="317">
        <v>102660</v>
      </c>
    </row>
    <row r="1332" spans="1:24">
      <c r="A1332">
        <v>1331</v>
      </c>
      <c r="B1332" t="s">
        <v>11654</v>
      </c>
      <c r="C1332" t="s">
        <v>11655</v>
      </c>
      <c r="D1332" t="s">
        <v>37</v>
      </c>
      <c r="E1332" t="s">
        <v>108</v>
      </c>
      <c r="F1332" s="1">
        <v>45968</v>
      </c>
      <c r="G1332">
        <v>11</v>
      </c>
      <c r="H1332">
        <v>530732</v>
      </c>
      <c r="I1332" t="s">
        <v>10185</v>
      </c>
      <c r="J1332">
        <v>531110</v>
      </c>
      <c r="K1332" t="s">
        <v>10411</v>
      </c>
      <c r="L1332">
        <v>11</v>
      </c>
      <c r="M1332">
        <v>11</v>
      </c>
      <c r="N1332">
        <v>11</v>
      </c>
      <c r="Q1332" t="s">
        <v>10832</v>
      </c>
      <c r="R1332" s="1">
        <v>45991</v>
      </c>
      <c r="S1332">
        <v>11</v>
      </c>
      <c r="T1332" s="317">
        <v>52670</v>
      </c>
      <c r="U1332">
        <v>25.11</v>
      </c>
      <c r="V1332">
        <v>11</v>
      </c>
      <c r="W1332">
        <v>101</v>
      </c>
      <c r="X1332" s="317">
        <v>135630</v>
      </c>
    </row>
    <row r="1333" spans="1:24">
      <c r="A1333">
        <v>1332</v>
      </c>
      <c r="B1333" t="s">
        <v>4065</v>
      </c>
      <c r="C1333" t="s">
        <v>4899</v>
      </c>
      <c r="D1333" t="s">
        <v>37</v>
      </c>
      <c r="E1333" t="s">
        <v>636</v>
      </c>
      <c r="F1333" s="1">
        <v>45968</v>
      </c>
      <c r="G1333">
        <v>11</v>
      </c>
      <c r="H1333">
        <v>530733</v>
      </c>
      <c r="I1333" t="s">
        <v>10185</v>
      </c>
      <c r="J1333">
        <v>50042106</v>
      </c>
      <c r="K1333" t="s">
        <v>10411</v>
      </c>
      <c r="L1333">
        <v>11</v>
      </c>
      <c r="M1333">
        <v>11</v>
      </c>
      <c r="N1333">
        <v>11</v>
      </c>
      <c r="O1333">
        <v>46028</v>
      </c>
      <c r="R1333" s="1">
        <v>45991</v>
      </c>
      <c r="S1333">
        <v>11</v>
      </c>
      <c r="T1333" s="317">
        <v>78475</v>
      </c>
      <c r="U1333">
        <v>25.11</v>
      </c>
      <c r="V1333">
        <v>11</v>
      </c>
      <c r="W1333">
        <v>40</v>
      </c>
      <c r="X1333" s="317">
        <v>156864</v>
      </c>
    </row>
    <row r="1334" spans="1:24">
      <c r="A1334">
        <v>1333</v>
      </c>
      <c r="B1334" t="s">
        <v>4068</v>
      </c>
      <c r="C1334" t="s">
        <v>11656</v>
      </c>
      <c r="D1334" t="s">
        <v>37</v>
      </c>
      <c r="E1334" t="s">
        <v>636</v>
      </c>
      <c r="F1334" s="1">
        <v>45968</v>
      </c>
      <c r="G1334">
        <v>11</v>
      </c>
      <c r="H1334">
        <v>530734</v>
      </c>
      <c r="I1334" t="s">
        <v>10185</v>
      </c>
      <c r="J1334">
        <v>50042108</v>
      </c>
      <c r="K1334" t="s">
        <v>10411</v>
      </c>
      <c r="L1334">
        <v>12</v>
      </c>
      <c r="M1334">
        <v>11</v>
      </c>
      <c r="N1334">
        <v>11</v>
      </c>
      <c r="O1334">
        <v>46041</v>
      </c>
      <c r="P1334">
        <v>45987</v>
      </c>
      <c r="R1334" s="1">
        <v>46022</v>
      </c>
      <c r="S1334">
        <v>12</v>
      </c>
      <c r="T1334" s="317">
        <v>112815</v>
      </c>
      <c r="U1334">
        <v>25.12</v>
      </c>
      <c r="V1334">
        <v>12</v>
      </c>
      <c r="W1334">
        <v>40</v>
      </c>
      <c r="X1334" s="317">
        <v>225963</v>
      </c>
    </row>
    <row r="1335" spans="1:24">
      <c r="A1335">
        <v>1334</v>
      </c>
      <c r="B1335" t="s">
        <v>4146</v>
      </c>
      <c r="C1335" t="s">
        <v>4147</v>
      </c>
      <c r="D1335" t="s">
        <v>37</v>
      </c>
      <c r="E1335" t="s">
        <v>87</v>
      </c>
      <c r="F1335" s="1">
        <v>45971</v>
      </c>
      <c r="G1335">
        <v>11</v>
      </c>
      <c r="H1335">
        <v>530735</v>
      </c>
      <c r="I1335" t="s">
        <v>10185</v>
      </c>
      <c r="J1335">
        <v>50042168</v>
      </c>
      <c r="K1335" t="s">
        <v>267</v>
      </c>
      <c r="L1335">
        <v>1</v>
      </c>
      <c r="M1335">
        <v>12</v>
      </c>
      <c r="N1335">
        <v>1</v>
      </c>
      <c r="O1335">
        <v>46055</v>
      </c>
      <c r="R1335" s="1"/>
      <c r="T1335" s="317"/>
      <c r="U1335">
        <v>26.1</v>
      </c>
      <c r="V1335">
        <v>1</v>
      </c>
      <c r="W1335">
        <v>40</v>
      </c>
      <c r="X1335" s="317">
        <v>200880</v>
      </c>
    </row>
    <row r="1336" spans="1:24">
      <c r="A1336">
        <v>1335</v>
      </c>
      <c r="B1336" t="s">
        <v>4152</v>
      </c>
      <c r="C1336" t="s">
        <v>4147</v>
      </c>
      <c r="D1336" t="s">
        <v>37</v>
      </c>
      <c r="E1336" t="s">
        <v>87</v>
      </c>
      <c r="F1336" s="1">
        <v>45971</v>
      </c>
      <c r="G1336">
        <v>11</v>
      </c>
      <c r="H1336">
        <v>530736</v>
      </c>
      <c r="I1336" t="s">
        <v>10185</v>
      </c>
      <c r="J1336">
        <v>50042171</v>
      </c>
      <c r="K1336" t="s">
        <v>267</v>
      </c>
      <c r="L1336" t="s">
        <v>43</v>
      </c>
      <c r="M1336">
        <v>2</v>
      </c>
      <c r="N1336" t="s">
        <v>43</v>
      </c>
      <c r="O1336">
        <v>46174</v>
      </c>
      <c r="R1336" s="1"/>
      <c r="T1336" s="317"/>
      <c r="X1336" s="317"/>
    </row>
    <row r="1337" spans="1:24">
      <c r="A1337">
        <v>1336</v>
      </c>
      <c r="B1337" t="s">
        <v>11657</v>
      </c>
      <c r="C1337" t="s">
        <v>11658</v>
      </c>
      <c r="D1337" t="s">
        <v>37</v>
      </c>
      <c r="E1337" t="s">
        <v>40</v>
      </c>
      <c r="F1337" s="1"/>
      <c r="G1337" t="s">
        <v>43</v>
      </c>
      <c r="H1337">
        <v>530737</v>
      </c>
      <c r="I1337" t="s">
        <v>10185</v>
      </c>
      <c r="L1337" t="s">
        <v>43</v>
      </c>
      <c r="M1337" t="s">
        <v>43</v>
      </c>
      <c r="N1337" t="s">
        <v>43</v>
      </c>
      <c r="R1337" s="1"/>
      <c r="T1337" s="317"/>
      <c r="X1337" s="317"/>
    </row>
    <row r="1338" spans="1:24">
      <c r="A1338">
        <v>1337</v>
      </c>
      <c r="B1338" t="s">
        <v>4057</v>
      </c>
      <c r="C1338" t="s">
        <v>11659</v>
      </c>
      <c r="D1338" t="s">
        <v>37</v>
      </c>
      <c r="E1338" t="s">
        <v>92</v>
      </c>
      <c r="F1338" s="1">
        <v>45971</v>
      </c>
      <c r="G1338">
        <v>11</v>
      </c>
      <c r="H1338">
        <v>530738</v>
      </c>
      <c r="I1338" t="s">
        <v>10185</v>
      </c>
      <c r="J1338">
        <v>50042235</v>
      </c>
      <c r="K1338" t="s">
        <v>6518</v>
      </c>
      <c r="L1338">
        <v>2</v>
      </c>
      <c r="M1338">
        <v>11</v>
      </c>
      <c r="N1338">
        <v>1</v>
      </c>
      <c r="O1338">
        <v>46078</v>
      </c>
      <c r="R1338" s="1"/>
      <c r="T1338" s="317"/>
      <c r="U1338">
        <v>26.2</v>
      </c>
      <c r="V1338">
        <v>2</v>
      </c>
      <c r="W1338">
        <v>40</v>
      </c>
      <c r="X1338" s="317">
        <v>101645</v>
      </c>
    </row>
    <row r="1339" spans="1:24">
      <c r="A1339">
        <v>1338</v>
      </c>
      <c r="B1339" t="s">
        <v>4096</v>
      </c>
      <c r="C1339" t="s">
        <v>5615</v>
      </c>
      <c r="D1339" t="s">
        <v>37</v>
      </c>
      <c r="E1339" t="s">
        <v>636</v>
      </c>
      <c r="F1339" s="1">
        <v>45971</v>
      </c>
      <c r="G1339">
        <v>11</v>
      </c>
      <c r="H1339">
        <v>530739</v>
      </c>
      <c r="I1339" t="s">
        <v>10185</v>
      </c>
      <c r="J1339">
        <v>50042424</v>
      </c>
      <c r="K1339" t="s">
        <v>267</v>
      </c>
      <c r="L1339">
        <v>12</v>
      </c>
      <c r="M1339">
        <v>11</v>
      </c>
      <c r="N1339">
        <v>12</v>
      </c>
      <c r="O1339">
        <v>46078</v>
      </c>
      <c r="R1339" s="1">
        <v>46022</v>
      </c>
      <c r="S1339">
        <v>12</v>
      </c>
      <c r="T1339" s="317">
        <v>41260</v>
      </c>
      <c r="U1339">
        <v>25.12</v>
      </c>
      <c r="V1339">
        <v>12</v>
      </c>
      <c r="W1339">
        <v>40</v>
      </c>
      <c r="X1339" s="317">
        <v>83796</v>
      </c>
    </row>
    <row r="1340" spans="1:24">
      <c r="A1340">
        <v>1339</v>
      </c>
      <c r="B1340" t="s">
        <v>4099</v>
      </c>
      <c r="C1340" t="s">
        <v>5615</v>
      </c>
      <c r="D1340" t="s">
        <v>37</v>
      </c>
      <c r="E1340" t="s">
        <v>636</v>
      </c>
      <c r="F1340" s="1">
        <v>45971</v>
      </c>
      <c r="G1340">
        <v>11</v>
      </c>
      <c r="H1340">
        <v>530740</v>
      </c>
      <c r="I1340" t="s">
        <v>10185</v>
      </c>
      <c r="J1340">
        <v>50042426</v>
      </c>
      <c r="K1340" t="s">
        <v>267</v>
      </c>
      <c r="L1340">
        <v>12</v>
      </c>
      <c r="M1340">
        <v>11</v>
      </c>
      <c r="N1340">
        <v>12</v>
      </c>
      <c r="O1340">
        <v>46058</v>
      </c>
      <c r="P1340">
        <v>46016</v>
      </c>
      <c r="R1340" s="1">
        <v>46022</v>
      </c>
      <c r="S1340">
        <v>12</v>
      </c>
      <c r="T1340" s="317">
        <v>149930</v>
      </c>
      <c r="U1340">
        <v>25.12</v>
      </c>
      <c r="V1340">
        <v>12</v>
      </c>
      <c r="W1340">
        <v>40</v>
      </c>
      <c r="X1340" s="317">
        <v>266408</v>
      </c>
    </row>
    <row r="1341" spans="1:24">
      <c r="A1341">
        <v>1340</v>
      </c>
      <c r="B1341" t="s">
        <v>4105</v>
      </c>
      <c r="C1341" t="s">
        <v>873</v>
      </c>
      <c r="D1341" t="s">
        <v>37</v>
      </c>
      <c r="E1341" t="s">
        <v>123</v>
      </c>
      <c r="F1341" s="1">
        <v>45971</v>
      </c>
      <c r="G1341">
        <v>11</v>
      </c>
      <c r="H1341">
        <v>530741</v>
      </c>
      <c r="I1341" t="s">
        <v>10185</v>
      </c>
      <c r="J1341">
        <v>50042468</v>
      </c>
      <c r="K1341" t="s">
        <v>10340</v>
      </c>
      <c r="L1341">
        <v>1</v>
      </c>
      <c r="M1341">
        <v>11</v>
      </c>
      <c r="N1341">
        <v>1</v>
      </c>
      <c r="O1341">
        <v>46055</v>
      </c>
      <c r="R1341" s="1"/>
      <c r="T1341" s="317"/>
      <c r="U1341">
        <v>26.1</v>
      </c>
      <c r="V1341">
        <v>1</v>
      </c>
      <c r="W1341">
        <v>40</v>
      </c>
      <c r="X1341" s="317">
        <v>83993</v>
      </c>
    </row>
    <row r="1342" spans="1:24">
      <c r="A1342">
        <v>1341</v>
      </c>
      <c r="B1342" t="s">
        <v>4063</v>
      </c>
      <c r="C1342" t="s">
        <v>2948</v>
      </c>
      <c r="D1342" t="s">
        <v>37</v>
      </c>
      <c r="E1342" t="s">
        <v>108</v>
      </c>
      <c r="F1342" s="1">
        <v>45972</v>
      </c>
      <c r="G1342">
        <v>11</v>
      </c>
      <c r="H1342">
        <v>530742</v>
      </c>
      <c r="I1342" t="s">
        <v>10185</v>
      </c>
      <c r="J1342">
        <v>50042644</v>
      </c>
      <c r="L1342" t="s">
        <v>43</v>
      </c>
      <c r="M1342" t="s">
        <v>43</v>
      </c>
      <c r="N1342" t="s">
        <v>43</v>
      </c>
      <c r="O1342">
        <v>46266</v>
      </c>
      <c r="R1342" s="1"/>
      <c r="T1342" s="317"/>
      <c r="X1342" s="317"/>
    </row>
    <row r="1343" spans="1:24">
      <c r="A1343">
        <v>1342</v>
      </c>
      <c r="B1343" t="s">
        <v>3935</v>
      </c>
      <c r="C1343" t="s">
        <v>3936</v>
      </c>
      <c r="D1343" t="s">
        <v>37</v>
      </c>
      <c r="E1343" t="s">
        <v>108</v>
      </c>
      <c r="F1343" s="1">
        <v>45972</v>
      </c>
      <c r="G1343">
        <v>11</v>
      </c>
      <c r="H1343">
        <v>530743</v>
      </c>
      <c r="I1343" t="s">
        <v>10185</v>
      </c>
      <c r="J1343">
        <v>50042640</v>
      </c>
      <c r="K1343" t="s">
        <v>6518</v>
      </c>
      <c r="L1343">
        <v>1</v>
      </c>
      <c r="M1343">
        <v>11</v>
      </c>
      <c r="N1343">
        <v>1</v>
      </c>
      <c r="O1343">
        <v>46055</v>
      </c>
      <c r="R1343" s="1"/>
      <c r="T1343" s="317"/>
      <c r="U1343">
        <v>26.1</v>
      </c>
      <c r="V1343">
        <v>1</v>
      </c>
      <c r="W1343">
        <v>40</v>
      </c>
      <c r="X1343" s="317">
        <v>94376</v>
      </c>
    </row>
    <row r="1344" spans="1:24">
      <c r="A1344">
        <v>1343</v>
      </c>
      <c r="B1344" t="s">
        <v>4076</v>
      </c>
      <c r="C1344" t="s">
        <v>4077</v>
      </c>
      <c r="D1344" t="s">
        <v>37</v>
      </c>
      <c r="E1344" t="s">
        <v>108</v>
      </c>
      <c r="F1344" s="1">
        <v>45972</v>
      </c>
      <c r="G1344">
        <v>11</v>
      </c>
      <c r="H1344">
        <v>530744</v>
      </c>
      <c r="I1344" t="s">
        <v>10185</v>
      </c>
      <c r="J1344">
        <v>50042639</v>
      </c>
      <c r="K1344" t="s">
        <v>6518</v>
      </c>
      <c r="L1344">
        <v>1</v>
      </c>
      <c r="M1344">
        <v>11</v>
      </c>
      <c r="N1344">
        <v>1</v>
      </c>
      <c r="O1344">
        <v>46069</v>
      </c>
      <c r="P1344">
        <v>46049</v>
      </c>
      <c r="R1344" s="1"/>
      <c r="T1344" s="317"/>
      <c r="U1344">
        <v>26.1</v>
      </c>
      <c r="V1344">
        <v>1</v>
      </c>
      <c r="W1344">
        <v>40</v>
      </c>
      <c r="X1344" s="317">
        <v>192925</v>
      </c>
    </row>
    <row r="1345" spans="1:27">
      <c r="A1345">
        <v>1344</v>
      </c>
      <c r="B1345" t="s">
        <v>4102</v>
      </c>
      <c r="C1345" t="s">
        <v>11660</v>
      </c>
      <c r="D1345" t="s">
        <v>37</v>
      </c>
      <c r="E1345" t="s">
        <v>108</v>
      </c>
      <c r="F1345" s="1">
        <v>45972</v>
      </c>
      <c r="G1345">
        <v>11</v>
      </c>
      <c r="H1345">
        <v>530745</v>
      </c>
      <c r="I1345" t="s">
        <v>10185</v>
      </c>
      <c r="J1345">
        <v>50042646</v>
      </c>
      <c r="K1345" t="s">
        <v>6518</v>
      </c>
      <c r="L1345">
        <v>12</v>
      </c>
      <c r="M1345">
        <v>11</v>
      </c>
      <c r="N1345">
        <v>12</v>
      </c>
      <c r="O1345">
        <v>46013</v>
      </c>
      <c r="R1345" s="1">
        <v>46022</v>
      </c>
      <c r="S1345">
        <v>12</v>
      </c>
      <c r="T1345" s="317">
        <v>62810</v>
      </c>
      <c r="U1345">
        <v>25.12</v>
      </c>
      <c r="V1345">
        <v>12</v>
      </c>
      <c r="W1345">
        <v>40</v>
      </c>
      <c r="X1345" s="317">
        <v>92926</v>
      </c>
    </row>
    <row r="1346" spans="1:27">
      <c r="A1346">
        <v>1345</v>
      </c>
      <c r="B1346" t="s">
        <v>582</v>
      </c>
      <c r="C1346" t="s">
        <v>583</v>
      </c>
      <c r="D1346" t="s">
        <v>37</v>
      </c>
      <c r="E1346" t="s">
        <v>108</v>
      </c>
      <c r="F1346" s="1"/>
      <c r="G1346" t="s">
        <v>43</v>
      </c>
      <c r="H1346">
        <v>530746</v>
      </c>
      <c r="I1346" t="s">
        <v>10185</v>
      </c>
      <c r="L1346" t="s">
        <v>43</v>
      </c>
      <c r="M1346" t="s">
        <v>43</v>
      </c>
      <c r="N1346" t="s">
        <v>43</v>
      </c>
      <c r="R1346" s="1"/>
      <c r="T1346" s="317"/>
      <c r="X1346" s="317"/>
    </row>
    <row r="1347" spans="1:27">
      <c r="A1347">
        <v>1346</v>
      </c>
      <c r="B1347" t="s">
        <v>4121</v>
      </c>
      <c r="C1347" t="s">
        <v>4122</v>
      </c>
      <c r="D1347" t="s">
        <v>37</v>
      </c>
      <c r="E1347" t="s">
        <v>108</v>
      </c>
      <c r="F1347" s="1"/>
      <c r="G1347" t="s">
        <v>43</v>
      </c>
      <c r="H1347">
        <v>530747</v>
      </c>
      <c r="I1347" t="s">
        <v>10185</v>
      </c>
      <c r="L1347" t="s">
        <v>43</v>
      </c>
      <c r="M1347" t="s">
        <v>43</v>
      </c>
      <c r="N1347" t="s">
        <v>43</v>
      </c>
      <c r="R1347" s="1"/>
      <c r="T1347" s="317"/>
      <c r="X1347" s="317"/>
    </row>
    <row r="1348" spans="1:27">
      <c r="A1348">
        <v>1347</v>
      </c>
      <c r="B1348" t="s">
        <v>4118</v>
      </c>
      <c r="C1348" t="s">
        <v>4119</v>
      </c>
      <c r="D1348" t="s">
        <v>37</v>
      </c>
      <c r="E1348" t="s">
        <v>40</v>
      </c>
      <c r="F1348" s="1"/>
      <c r="G1348" t="s">
        <v>43</v>
      </c>
      <c r="H1348">
        <v>530748</v>
      </c>
      <c r="I1348" t="s">
        <v>10185</v>
      </c>
      <c r="L1348" t="s">
        <v>43</v>
      </c>
      <c r="M1348" t="s">
        <v>43</v>
      </c>
      <c r="N1348" t="s">
        <v>43</v>
      </c>
      <c r="R1348" s="1"/>
      <c r="T1348" s="317"/>
      <c r="X1348" s="317"/>
      <c r="Z1348">
        <v>46037</v>
      </c>
      <c r="AA1348">
        <v>46042</v>
      </c>
    </row>
    <row r="1349" spans="1:27">
      <c r="A1349">
        <v>1348</v>
      </c>
      <c r="B1349" t="s">
        <v>4115</v>
      </c>
      <c r="C1349" t="s">
        <v>11661</v>
      </c>
      <c r="D1349" t="s">
        <v>37</v>
      </c>
      <c r="E1349" t="s">
        <v>40</v>
      </c>
      <c r="F1349" s="1">
        <v>45972</v>
      </c>
      <c r="G1349">
        <v>11</v>
      </c>
      <c r="H1349">
        <v>530749</v>
      </c>
      <c r="I1349" t="s">
        <v>10185</v>
      </c>
      <c r="J1349">
        <v>50042763</v>
      </c>
      <c r="K1349" t="s">
        <v>267</v>
      </c>
      <c r="L1349">
        <v>11</v>
      </c>
      <c r="M1349">
        <v>11</v>
      </c>
      <c r="N1349">
        <v>11</v>
      </c>
      <c r="O1349">
        <v>46035</v>
      </c>
      <c r="R1349" s="1">
        <v>45991</v>
      </c>
      <c r="S1349">
        <v>11</v>
      </c>
      <c r="T1349" s="317">
        <v>36800</v>
      </c>
      <c r="U1349">
        <v>25.11</v>
      </c>
      <c r="V1349">
        <v>11</v>
      </c>
      <c r="W1349">
        <v>40</v>
      </c>
      <c r="X1349" s="317">
        <v>74702</v>
      </c>
    </row>
    <row r="1350" spans="1:27">
      <c r="A1350">
        <v>1349</v>
      </c>
      <c r="B1350" t="s">
        <v>4111</v>
      </c>
      <c r="C1350" t="s">
        <v>4112</v>
      </c>
      <c r="D1350" t="s">
        <v>37</v>
      </c>
      <c r="E1350" t="s">
        <v>636</v>
      </c>
      <c r="F1350" s="1">
        <v>45972</v>
      </c>
      <c r="G1350">
        <v>11</v>
      </c>
      <c r="H1350">
        <v>530750</v>
      </c>
      <c r="I1350" t="s">
        <v>10185</v>
      </c>
      <c r="J1350">
        <v>50042525</v>
      </c>
      <c r="K1350" t="s">
        <v>267</v>
      </c>
      <c r="L1350">
        <v>12</v>
      </c>
      <c r="M1350">
        <v>11</v>
      </c>
      <c r="N1350">
        <v>12</v>
      </c>
      <c r="O1350">
        <v>46055</v>
      </c>
      <c r="R1350" s="1">
        <v>46022</v>
      </c>
      <c r="S1350">
        <v>12</v>
      </c>
      <c r="T1350" s="317">
        <v>41480</v>
      </c>
      <c r="U1350">
        <v>25.12</v>
      </c>
      <c r="V1350">
        <v>12</v>
      </c>
      <c r="W1350">
        <v>40</v>
      </c>
      <c r="X1350" s="317">
        <v>84252</v>
      </c>
    </row>
    <row r="1351" spans="1:27">
      <c r="A1351">
        <v>1350</v>
      </c>
      <c r="B1351" t="s">
        <v>11662</v>
      </c>
      <c r="C1351" t="s">
        <v>11663</v>
      </c>
      <c r="D1351" t="s">
        <v>37</v>
      </c>
      <c r="E1351" t="s">
        <v>92</v>
      </c>
      <c r="F1351" s="1"/>
      <c r="G1351" t="s">
        <v>43</v>
      </c>
      <c r="H1351">
        <v>530751</v>
      </c>
      <c r="I1351" t="s">
        <v>10185</v>
      </c>
      <c r="L1351" t="s">
        <v>43</v>
      </c>
      <c r="M1351" t="s">
        <v>43</v>
      </c>
      <c r="N1351" t="s">
        <v>43</v>
      </c>
      <c r="R1351" s="1"/>
      <c r="T1351" s="317"/>
      <c r="X1351" s="317"/>
    </row>
    <row r="1352" spans="1:27">
      <c r="A1352">
        <v>1351</v>
      </c>
      <c r="B1352" t="s">
        <v>587</v>
      </c>
      <c r="C1352" t="s">
        <v>588</v>
      </c>
      <c r="D1352" t="s">
        <v>37</v>
      </c>
      <c r="E1352" t="s">
        <v>87</v>
      </c>
      <c r="F1352" s="1"/>
      <c r="G1352" t="s">
        <v>43</v>
      </c>
      <c r="H1352">
        <v>530752</v>
      </c>
      <c r="I1352" t="s">
        <v>10185</v>
      </c>
      <c r="L1352" t="s">
        <v>43</v>
      </c>
      <c r="M1352" t="s">
        <v>43</v>
      </c>
      <c r="N1352" t="s">
        <v>43</v>
      </c>
      <c r="R1352" s="1"/>
      <c r="T1352" s="317"/>
      <c r="X1352" s="317"/>
      <c r="Y1352">
        <v>45995</v>
      </c>
      <c r="Z1352">
        <v>46051</v>
      </c>
      <c r="AA1352">
        <v>46052</v>
      </c>
    </row>
    <row r="1353" spans="1:27">
      <c r="A1353">
        <v>1352</v>
      </c>
      <c r="B1353" t="s">
        <v>11664</v>
      </c>
      <c r="C1353" t="s">
        <v>5635</v>
      </c>
      <c r="D1353" t="s">
        <v>37</v>
      </c>
      <c r="E1353" t="s">
        <v>60</v>
      </c>
      <c r="F1353" s="1">
        <v>45972</v>
      </c>
      <c r="G1353">
        <v>11</v>
      </c>
      <c r="H1353">
        <v>530753</v>
      </c>
      <c r="I1353" t="s">
        <v>10185</v>
      </c>
      <c r="J1353">
        <v>531110</v>
      </c>
      <c r="K1353" t="s">
        <v>10411</v>
      </c>
      <c r="L1353">
        <v>11</v>
      </c>
      <c r="M1353">
        <v>11</v>
      </c>
      <c r="N1353">
        <v>11</v>
      </c>
      <c r="P1353">
        <v>45975</v>
      </c>
      <c r="Q1353" t="s">
        <v>10832</v>
      </c>
      <c r="R1353" s="1">
        <v>45991</v>
      </c>
      <c r="S1353">
        <v>11</v>
      </c>
      <c r="T1353" s="317">
        <v>48180</v>
      </c>
      <c r="U1353">
        <v>25.11</v>
      </c>
      <c r="V1353">
        <v>11</v>
      </c>
      <c r="W1353">
        <v>101</v>
      </c>
      <c r="X1353" s="317">
        <v>121245</v>
      </c>
    </row>
    <row r="1354" spans="1:27">
      <c r="A1354">
        <v>1353</v>
      </c>
      <c r="B1354" t="s">
        <v>4124</v>
      </c>
      <c r="C1354" t="s">
        <v>4125</v>
      </c>
      <c r="D1354" t="s">
        <v>37</v>
      </c>
      <c r="E1354" t="s">
        <v>60</v>
      </c>
      <c r="F1354" s="1">
        <v>45972</v>
      </c>
      <c r="G1354">
        <v>11</v>
      </c>
      <c r="H1354">
        <v>530754</v>
      </c>
      <c r="I1354" t="s">
        <v>10185</v>
      </c>
      <c r="J1354">
        <v>50042870</v>
      </c>
      <c r="K1354" t="s">
        <v>10340</v>
      </c>
      <c r="L1354">
        <v>12</v>
      </c>
      <c r="M1354">
        <v>11</v>
      </c>
      <c r="N1354">
        <v>11</v>
      </c>
      <c r="O1354">
        <v>46006</v>
      </c>
      <c r="R1354" s="1">
        <v>46022</v>
      </c>
      <c r="S1354">
        <v>12</v>
      </c>
      <c r="T1354" s="317">
        <v>39860</v>
      </c>
      <c r="U1354">
        <v>25.12</v>
      </c>
      <c r="V1354">
        <v>12</v>
      </c>
      <c r="W1354">
        <v>40</v>
      </c>
      <c r="X1354" s="317">
        <v>80896</v>
      </c>
    </row>
    <row r="1355" spans="1:27">
      <c r="A1355">
        <v>1354</v>
      </c>
      <c r="B1355" t="s">
        <v>11665</v>
      </c>
      <c r="C1355" t="s">
        <v>11666</v>
      </c>
      <c r="D1355" t="s">
        <v>37</v>
      </c>
      <c r="E1355" t="s">
        <v>1423</v>
      </c>
      <c r="F1355" s="1">
        <v>45972</v>
      </c>
      <c r="G1355">
        <v>11</v>
      </c>
      <c r="H1355">
        <v>530755</v>
      </c>
      <c r="I1355" t="s">
        <v>10185</v>
      </c>
      <c r="J1355">
        <v>531203</v>
      </c>
      <c r="K1355" t="s">
        <v>10340</v>
      </c>
      <c r="L1355">
        <v>12</v>
      </c>
      <c r="M1355">
        <v>11</v>
      </c>
      <c r="N1355">
        <v>12</v>
      </c>
      <c r="Q1355" t="s">
        <v>10832</v>
      </c>
      <c r="R1355" s="1">
        <v>46022</v>
      </c>
      <c r="S1355">
        <v>12</v>
      </c>
      <c r="T1355" s="317">
        <v>42920</v>
      </c>
      <c r="U1355">
        <v>25.12</v>
      </c>
      <c r="V1355">
        <v>12</v>
      </c>
      <c r="W1355">
        <v>101</v>
      </c>
      <c r="X1355" s="317">
        <v>110520</v>
      </c>
    </row>
    <row r="1356" spans="1:27">
      <c r="A1356">
        <v>1355</v>
      </c>
      <c r="B1356" t="s">
        <v>11667</v>
      </c>
      <c r="C1356" t="s">
        <v>11668</v>
      </c>
      <c r="D1356" t="s">
        <v>37</v>
      </c>
      <c r="E1356" t="s">
        <v>1423</v>
      </c>
      <c r="F1356" s="1">
        <v>45972</v>
      </c>
      <c r="G1356">
        <v>11</v>
      </c>
      <c r="H1356">
        <v>530756</v>
      </c>
      <c r="I1356" t="s">
        <v>10185</v>
      </c>
      <c r="J1356">
        <v>531203</v>
      </c>
      <c r="K1356" t="s">
        <v>10340</v>
      </c>
      <c r="L1356">
        <v>12</v>
      </c>
      <c r="M1356">
        <v>11</v>
      </c>
      <c r="N1356">
        <v>12</v>
      </c>
      <c r="Q1356" t="s">
        <v>10832</v>
      </c>
      <c r="R1356" s="1">
        <v>46022</v>
      </c>
      <c r="S1356">
        <v>12</v>
      </c>
      <c r="T1356" s="317">
        <v>38330</v>
      </c>
      <c r="U1356">
        <v>25.12</v>
      </c>
      <c r="V1356">
        <v>12</v>
      </c>
      <c r="W1356">
        <v>101</v>
      </c>
      <c r="X1356" s="317">
        <v>98730</v>
      </c>
    </row>
    <row r="1357" spans="1:27">
      <c r="A1357">
        <v>1356</v>
      </c>
      <c r="B1357" t="s">
        <v>11669</v>
      </c>
      <c r="C1357" t="s">
        <v>11670</v>
      </c>
      <c r="D1357" t="s">
        <v>37</v>
      </c>
      <c r="E1357" t="s">
        <v>1423</v>
      </c>
      <c r="F1357" s="1">
        <v>45972</v>
      </c>
      <c r="G1357">
        <v>11</v>
      </c>
      <c r="H1357">
        <v>530757</v>
      </c>
      <c r="I1357" t="s">
        <v>10185</v>
      </c>
      <c r="J1357">
        <v>531203</v>
      </c>
      <c r="K1357" t="s">
        <v>10340</v>
      </c>
      <c r="L1357">
        <v>12</v>
      </c>
      <c r="M1357">
        <v>11</v>
      </c>
      <c r="N1357">
        <v>12</v>
      </c>
      <c r="Q1357" t="s">
        <v>10832</v>
      </c>
      <c r="R1357" s="1">
        <v>46022</v>
      </c>
      <c r="S1357">
        <v>12</v>
      </c>
      <c r="T1357" s="317">
        <v>45980</v>
      </c>
      <c r="U1357">
        <v>25.12</v>
      </c>
      <c r="V1357">
        <v>12</v>
      </c>
      <c r="W1357">
        <v>101</v>
      </c>
      <c r="X1357" s="317">
        <v>118380</v>
      </c>
    </row>
    <row r="1358" spans="1:27">
      <c r="A1358">
        <v>1357</v>
      </c>
      <c r="B1358" t="s">
        <v>11671</v>
      </c>
      <c r="C1358" t="s">
        <v>11672</v>
      </c>
      <c r="D1358" t="s">
        <v>37</v>
      </c>
      <c r="E1358" t="s">
        <v>1423</v>
      </c>
      <c r="F1358" s="1">
        <v>45972</v>
      </c>
      <c r="G1358">
        <v>11</v>
      </c>
      <c r="H1358">
        <v>530758</v>
      </c>
      <c r="I1358" t="s">
        <v>10185</v>
      </c>
      <c r="J1358">
        <v>531203</v>
      </c>
      <c r="K1358" t="s">
        <v>10340</v>
      </c>
      <c r="L1358">
        <v>12</v>
      </c>
      <c r="M1358">
        <v>11</v>
      </c>
      <c r="N1358">
        <v>12</v>
      </c>
      <c r="Q1358" t="s">
        <v>10832</v>
      </c>
      <c r="R1358" s="1">
        <v>46022</v>
      </c>
      <c r="S1358">
        <v>12</v>
      </c>
      <c r="T1358" s="317">
        <v>39860</v>
      </c>
      <c r="U1358">
        <v>25.12</v>
      </c>
      <c r="V1358">
        <v>12</v>
      </c>
      <c r="W1358">
        <v>101</v>
      </c>
      <c r="X1358" s="317">
        <v>102660</v>
      </c>
    </row>
    <row r="1359" spans="1:27">
      <c r="A1359">
        <v>1358</v>
      </c>
      <c r="B1359" t="s">
        <v>11673</v>
      </c>
      <c r="C1359" t="s">
        <v>11674</v>
      </c>
      <c r="D1359" t="s">
        <v>37</v>
      </c>
      <c r="E1359" t="s">
        <v>40</v>
      </c>
      <c r="F1359" s="1">
        <v>45972</v>
      </c>
      <c r="G1359">
        <v>11</v>
      </c>
      <c r="H1359">
        <v>530759</v>
      </c>
      <c r="I1359" t="s">
        <v>10185</v>
      </c>
      <c r="J1359">
        <v>531110</v>
      </c>
      <c r="K1359" t="s">
        <v>10411</v>
      </c>
      <c r="L1359">
        <v>11</v>
      </c>
      <c r="M1359">
        <v>11</v>
      </c>
      <c r="N1359">
        <v>11</v>
      </c>
      <c r="R1359" s="1">
        <v>45991</v>
      </c>
      <c r="S1359">
        <v>11</v>
      </c>
      <c r="T1359" s="317">
        <v>37850</v>
      </c>
      <c r="U1359">
        <v>25.11</v>
      </c>
      <c r="V1359">
        <v>11</v>
      </c>
      <c r="W1359">
        <v>101</v>
      </c>
      <c r="X1359" s="317">
        <v>97530</v>
      </c>
      <c r="Y1359">
        <v>46086</v>
      </c>
    </row>
    <row r="1360" spans="1:27">
      <c r="A1360">
        <v>1359</v>
      </c>
      <c r="B1360" t="s">
        <v>11675</v>
      </c>
      <c r="C1360" t="s">
        <v>10772</v>
      </c>
      <c r="D1360" t="s">
        <v>37</v>
      </c>
      <c r="E1360" t="s">
        <v>92</v>
      </c>
      <c r="F1360" s="1">
        <v>45972</v>
      </c>
      <c r="G1360">
        <v>11</v>
      </c>
      <c r="H1360">
        <v>530760</v>
      </c>
      <c r="I1360" t="s">
        <v>10185</v>
      </c>
      <c r="J1360">
        <v>531110</v>
      </c>
      <c r="K1360" t="s">
        <v>10411</v>
      </c>
      <c r="L1360">
        <v>11</v>
      </c>
      <c r="M1360">
        <v>11</v>
      </c>
      <c r="N1360">
        <v>11</v>
      </c>
      <c r="P1360">
        <v>45981</v>
      </c>
      <c r="Q1360" t="s">
        <v>10832</v>
      </c>
      <c r="R1360" s="1">
        <v>45991</v>
      </c>
      <c r="S1360">
        <v>11</v>
      </c>
      <c r="T1360" s="317">
        <v>64570</v>
      </c>
      <c r="U1360">
        <v>25.11</v>
      </c>
      <c r="V1360">
        <v>11</v>
      </c>
      <c r="W1360">
        <v>101</v>
      </c>
      <c r="X1360" s="317">
        <v>149375</v>
      </c>
    </row>
    <row r="1361" spans="1:27">
      <c r="A1361">
        <v>1360</v>
      </c>
      <c r="B1361" t="s">
        <v>11676</v>
      </c>
      <c r="C1361" t="s">
        <v>11677</v>
      </c>
      <c r="D1361" t="s">
        <v>37</v>
      </c>
      <c r="E1361" t="s">
        <v>636</v>
      </c>
      <c r="F1361" s="1">
        <v>45972</v>
      </c>
      <c r="G1361">
        <v>11</v>
      </c>
      <c r="H1361">
        <v>530761</v>
      </c>
      <c r="I1361" t="s">
        <v>10185</v>
      </c>
      <c r="J1361">
        <v>531110</v>
      </c>
      <c r="K1361" t="s">
        <v>10411</v>
      </c>
      <c r="L1361">
        <v>11</v>
      </c>
      <c r="M1361">
        <v>11</v>
      </c>
      <c r="N1361">
        <v>11</v>
      </c>
      <c r="Q1361" t="s">
        <v>10832</v>
      </c>
      <c r="R1361" s="1">
        <v>45991</v>
      </c>
      <c r="S1361">
        <v>11</v>
      </c>
      <c r="T1361" s="317">
        <v>41390</v>
      </c>
      <c r="U1361">
        <v>25.11</v>
      </c>
      <c r="V1361">
        <v>11</v>
      </c>
      <c r="W1361">
        <v>101</v>
      </c>
      <c r="X1361" s="317">
        <v>106590</v>
      </c>
    </row>
    <row r="1362" spans="1:27">
      <c r="A1362">
        <v>1361</v>
      </c>
      <c r="B1362" t="s">
        <v>4130</v>
      </c>
      <c r="C1362" t="s">
        <v>11678</v>
      </c>
      <c r="D1362" t="s">
        <v>37</v>
      </c>
      <c r="E1362" t="s">
        <v>87</v>
      </c>
      <c r="F1362" s="1">
        <v>45973</v>
      </c>
      <c r="G1362">
        <v>11</v>
      </c>
      <c r="H1362">
        <v>530762</v>
      </c>
      <c r="I1362" t="s">
        <v>10185</v>
      </c>
      <c r="L1362" t="s">
        <v>43</v>
      </c>
      <c r="M1362" t="s">
        <v>43</v>
      </c>
      <c r="N1362" t="s">
        <v>43</v>
      </c>
      <c r="R1362" s="1"/>
      <c r="T1362" s="317"/>
      <c r="X1362" s="317"/>
    </row>
    <row r="1363" spans="1:27">
      <c r="A1363">
        <v>1362</v>
      </c>
      <c r="B1363" t="s">
        <v>3157</v>
      </c>
      <c r="C1363" t="s">
        <v>3158</v>
      </c>
      <c r="D1363" t="s">
        <v>37</v>
      </c>
      <c r="E1363" t="s">
        <v>87</v>
      </c>
      <c r="F1363" s="1">
        <v>45973</v>
      </c>
      <c r="G1363">
        <v>11</v>
      </c>
      <c r="H1363">
        <v>530763</v>
      </c>
      <c r="I1363" t="s">
        <v>10185</v>
      </c>
      <c r="L1363" t="s">
        <v>43</v>
      </c>
      <c r="M1363" t="s">
        <v>43</v>
      </c>
      <c r="N1363" t="s">
        <v>43</v>
      </c>
      <c r="R1363" s="1"/>
      <c r="T1363" s="317"/>
      <c r="X1363" s="317"/>
      <c r="Z1363">
        <v>46072</v>
      </c>
    </row>
    <row r="1364" spans="1:27">
      <c r="A1364">
        <v>1363</v>
      </c>
      <c r="B1364" t="s">
        <v>4135</v>
      </c>
      <c r="C1364" t="s">
        <v>11679</v>
      </c>
      <c r="D1364" t="s">
        <v>37</v>
      </c>
      <c r="E1364" t="s">
        <v>87</v>
      </c>
      <c r="F1364" s="1">
        <v>45973</v>
      </c>
      <c r="G1364">
        <v>11</v>
      </c>
      <c r="H1364">
        <v>530764</v>
      </c>
      <c r="I1364" t="s">
        <v>10185</v>
      </c>
      <c r="L1364" t="s">
        <v>43</v>
      </c>
      <c r="M1364" t="s">
        <v>43</v>
      </c>
      <c r="N1364" t="s">
        <v>43</v>
      </c>
      <c r="R1364" s="1"/>
      <c r="T1364" s="317"/>
      <c r="X1364" s="317"/>
    </row>
    <row r="1365" spans="1:27">
      <c r="A1365">
        <v>1364</v>
      </c>
      <c r="B1365" t="s">
        <v>4138</v>
      </c>
      <c r="C1365" t="s">
        <v>11680</v>
      </c>
      <c r="D1365" t="s">
        <v>37</v>
      </c>
      <c r="E1365" t="s">
        <v>72</v>
      </c>
      <c r="F1365" s="1">
        <v>45973</v>
      </c>
      <c r="G1365">
        <v>11</v>
      </c>
      <c r="H1365">
        <v>530765</v>
      </c>
      <c r="I1365" t="s">
        <v>10185</v>
      </c>
      <c r="L1365" t="s">
        <v>43</v>
      </c>
      <c r="M1365" t="s">
        <v>43</v>
      </c>
      <c r="N1365" t="s">
        <v>43</v>
      </c>
      <c r="R1365" s="1"/>
      <c r="T1365" s="317"/>
      <c r="X1365" s="317"/>
    </row>
    <row r="1366" spans="1:27">
      <c r="A1366">
        <v>1365</v>
      </c>
      <c r="B1366" t="s">
        <v>4141</v>
      </c>
      <c r="C1366" t="s">
        <v>11681</v>
      </c>
      <c r="D1366" t="s">
        <v>37</v>
      </c>
      <c r="E1366" t="s">
        <v>72</v>
      </c>
      <c r="F1366" s="1">
        <v>45973</v>
      </c>
      <c r="G1366">
        <v>11</v>
      </c>
      <c r="H1366">
        <v>530766</v>
      </c>
      <c r="I1366" t="s">
        <v>10185</v>
      </c>
      <c r="L1366" t="s">
        <v>43</v>
      </c>
      <c r="M1366" t="s">
        <v>43</v>
      </c>
      <c r="N1366" t="s">
        <v>43</v>
      </c>
      <c r="R1366" s="1"/>
      <c r="T1366" s="317"/>
      <c r="X1366" s="317"/>
      <c r="Z1366">
        <v>46016</v>
      </c>
      <c r="AA1366">
        <v>46036</v>
      </c>
    </row>
    <row r="1367" spans="1:27">
      <c r="A1367">
        <v>1366</v>
      </c>
      <c r="B1367" t="s">
        <v>5556</v>
      </c>
      <c r="C1367" t="s">
        <v>5557</v>
      </c>
      <c r="D1367" t="s">
        <v>37</v>
      </c>
      <c r="E1367" t="s">
        <v>108</v>
      </c>
      <c r="F1367" s="1">
        <v>45974</v>
      </c>
      <c r="G1367">
        <v>11</v>
      </c>
      <c r="H1367">
        <v>530767</v>
      </c>
      <c r="I1367" t="s">
        <v>11564</v>
      </c>
      <c r="J1367">
        <v>50043180</v>
      </c>
      <c r="K1367" t="s">
        <v>267</v>
      </c>
      <c r="L1367">
        <v>12</v>
      </c>
      <c r="M1367">
        <v>11</v>
      </c>
      <c r="N1367">
        <v>11</v>
      </c>
      <c r="R1367" s="1">
        <v>46022</v>
      </c>
      <c r="S1367">
        <v>12</v>
      </c>
      <c r="T1367" s="317">
        <v>128960</v>
      </c>
      <c r="U1367">
        <v>25.12</v>
      </c>
      <c r="V1367">
        <v>12</v>
      </c>
      <c r="W1367">
        <v>40</v>
      </c>
      <c r="X1367" s="317">
        <v>162524</v>
      </c>
    </row>
    <row r="1368" spans="1:27">
      <c r="A1368">
        <v>1367</v>
      </c>
      <c r="B1368" t="s">
        <v>4155</v>
      </c>
      <c r="C1368" t="s">
        <v>11682</v>
      </c>
      <c r="D1368" t="s">
        <v>37</v>
      </c>
      <c r="E1368" t="s">
        <v>636</v>
      </c>
      <c r="F1368" s="1">
        <v>45974</v>
      </c>
      <c r="G1368">
        <v>11</v>
      </c>
      <c r="H1368">
        <v>530768</v>
      </c>
      <c r="I1368" t="s">
        <v>10185</v>
      </c>
      <c r="J1368">
        <v>50043225</v>
      </c>
      <c r="K1368" t="s">
        <v>10411</v>
      </c>
      <c r="L1368">
        <v>12</v>
      </c>
      <c r="M1368">
        <v>11</v>
      </c>
      <c r="N1368">
        <v>12</v>
      </c>
      <c r="P1368">
        <v>46000</v>
      </c>
      <c r="R1368" s="1">
        <v>46022</v>
      </c>
      <c r="S1368">
        <v>12</v>
      </c>
      <c r="T1368" s="317">
        <v>93500</v>
      </c>
      <c r="U1368">
        <v>25.12</v>
      </c>
      <c r="V1368">
        <v>12</v>
      </c>
      <c r="W1368">
        <v>40</v>
      </c>
      <c r="X1368" s="317">
        <v>187134</v>
      </c>
    </row>
    <row r="1369" spans="1:27">
      <c r="A1369">
        <v>1368</v>
      </c>
      <c r="B1369" t="s">
        <v>4158</v>
      </c>
      <c r="C1369" t="s">
        <v>11683</v>
      </c>
      <c r="D1369" t="s">
        <v>37</v>
      </c>
      <c r="E1369" t="s">
        <v>87</v>
      </c>
      <c r="F1369" s="1">
        <v>45974</v>
      </c>
      <c r="G1369">
        <v>11</v>
      </c>
      <c r="H1369">
        <v>530769</v>
      </c>
      <c r="I1369" t="s">
        <v>10185</v>
      </c>
      <c r="J1369">
        <v>50043240</v>
      </c>
      <c r="K1369" t="s">
        <v>6518</v>
      </c>
      <c r="L1369">
        <v>12</v>
      </c>
      <c r="M1369">
        <v>11</v>
      </c>
      <c r="N1369">
        <v>12</v>
      </c>
      <c r="R1369" s="1">
        <v>46022</v>
      </c>
      <c r="S1369">
        <v>12</v>
      </c>
      <c r="T1369" s="317">
        <v>130670</v>
      </c>
      <c r="U1369">
        <v>25.12</v>
      </c>
      <c r="V1369">
        <v>12</v>
      </c>
      <c r="W1369">
        <v>40</v>
      </c>
      <c r="X1369" s="317">
        <v>281659</v>
      </c>
    </row>
    <row r="1370" spans="1:27">
      <c r="A1370">
        <v>1369</v>
      </c>
      <c r="B1370" t="s">
        <v>11684</v>
      </c>
      <c r="C1370" t="s">
        <v>11685</v>
      </c>
      <c r="D1370" t="s">
        <v>37</v>
      </c>
      <c r="E1370" t="s">
        <v>140</v>
      </c>
      <c r="F1370" s="1">
        <v>45974</v>
      </c>
      <c r="G1370">
        <v>11</v>
      </c>
      <c r="H1370">
        <v>530770</v>
      </c>
      <c r="I1370" t="s">
        <v>10185</v>
      </c>
      <c r="J1370">
        <v>531203</v>
      </c>
      <c r="K1370" t="s">
        <v>10340</v>
      </c>
      <c r="L1370">
        <v>12</v>
      </c>
      <c r="M1370">
        <v>11</v>
      </c>
      <c r="N1370">
        <v>12</v>
      </c>
      <c r="Q1370" t="s">
        <v>10832</v>
      </c>
      <c r="R1370" s="1">
        <v>46022</v>
      </c>
      <c r="S1370">
        <v>12</v>
      </c>
      <c r="T1370" s="317">
        <v>38330</v>
      </c>
      <c r="U1370">
        <v>25.12</v>
      </c>
      <c r="V1370">
        <v>12</v>
      </c>
      <c r="W1370">
        <v>101</v>
      </c>
      <c r="X1370" s="317">
        <v>98730</v>
      </c>
    </row>
    <row r="1371" spans="1:27">
      <c r="A1371">
        <v>1370</v>
      </c>
      <c r="B1371" t="s">
        <v>11686</v>
      </c>
      <c r="C1371" t="s">
        <v>11687</v>
      </c>
      <c r="D1371" t="s">
        <v>37</v>
      </c>
      <c r="E1371" t="s">
        <v>140</v>
      </c>
      <c r="F1371" s="1">
        <v>45975</v>
      </c>
      <c r="G1371">
        <v>11</v>
      </c>
      <c r="H1371">
        <v>530771</v>
      </c>
      <c r="I1371" t="s">
        <v>10185</v>
      </c>
      <c r="J1371">
        <v>531203</v>
      </c>
      <c r="K1371" t="s">
        <v>10340</v>
      </c>
      <c r="L1371">
        <v>12</v>
      </c>
      <c r="M1371">
        <v>11</v>
      </c>
      <c r="N1371">
        <v>12</v>
      </c>
      <c r="Q1371" t="s">
        <v>10832</v>
      </c>
      <c r="R1371" s="1">
        <v>46022</v>
      </c>
      <c r="S1371">
        <v>12</v>
      </c>
      <c r="T1371" s="317">
        <v>42920</v>
      </c>
      <c r="U1371">
        <v>25.12</v>
      </c>
      <c r="V1371">
        <v>12</v>
      </c>
      <c r="W1371">
        <v>101</v>
      </c>
      <c r="X1371" s="317">
        <v>110520</v>
      </c>
    </row>
    <row r="1372" spans="1:27">
      <c r="A1372">
        <v>1371</v>
      </c>
      <c r="B1372" t="s">
        <v>11688</v>
      </c>
      <c r="C1372" t="s">
        <v>11689</v>
      </c>
      <c r="D1372" t="s">
        <v>37</v>
      </c>
      <c r="E1372" t="s">
        <v>140</v>
      </c>
      <c r="F1372" s="1">
        <v>45975</v>
      </c>
      <c r="G1372">
        <v>11</v>
      </c>
      <c r="H1372">
        <v>530772</v>
      </c>
      <c r="I1372" t="s">
        <v>10185</v>
      </c>
      <c r="J1372">
        <v>531110</v>
      </c>
      <c r="K1372" t="s">
        <v>10411</v>
      </c>
      <c r="L1372">
        <v>11</v>
      </c>
      <c r="M1372">
        <v>11</v>
      </c>
      <c r="N1372">
        <v>11</v>
      </c>
      <c r="R1372" s="1">
        <v>45991</v>
      </c>
      <c r="S1372">
        <v>11</v>
      </c>
      <c r="T1372" s="317">
        <v>42920</v>
      </c>
      <c r="U1372">
        <v>25.11</v>
      </c>
      <c r="V1372">
        <v>11</v>
      </c>
      <c r="W1372">
        <v>101</v>
      </c>
      <c r="X1372" s="317">
        <v>152340</v>
      </c>
    </row>
    <row r="1373" spans="1:27">
      <c r="A1373">
        <v>1372</v>
      </c>
      <c r="B1373" t="s">
        <v>11690</v>
      </c>
      <c r="C1373" t="s">
        <v>11691</v>
      </c>
      <c r="D1373" t="s">
        <v>37</v>
      </c>
      <c r="E1373" t="s">
        <v>92</v>
      </c>
      <c r="F1373" s="1">
        <v>45978</v>
      </c>
      <c r="G1373">
        <v>11</v>
      </c>
      <c r="H1373">
        <v>530773</v>
      </c>
      <c r="I1373" t="s">
        <v>10185</v>
      </c>
      <c r="J1373">
        <v>50043559</v>
      </c>
      <c r="K1373" t="s">
        <v>6518</v>
      </c>
      <c r="L1373">
        <v>12</v>
      </c>
      <c r="M1373">
        <v>11</v>
      </c>
      <c r="N1373">
        <v>12</v>
      </c>
      <c r="R1373" s="1">
        <v>46022</v>
      </c>
      <c r="S1373">
        <v>12</v>
      </c>
      <c r="T1373" s="317">
        <v>50660</v>
      </c>
      <c r="U1373">
        <v>25.12</v>
      </c>
      <c r="V1373">
        <v>12</v>
      </c>
      <c r="W1373">
        <v>40</v>
      </c>
      <c r="X1373" s="317">
        <v>109228</v>
      </c>
    </row>
    <row r="1374" spans="1:27">
      <c r="A1374">
        <v>1373</v>
      </c>
      <c r="B1374" t="s">
        <v>904</v>
      </c>
      <c r="C1374" t="s">
        <v>905</v>
      </c>
      <c r="D1374" t="s">
        <v>37</v>
      </c>
      <c r="E1374" t="s">
        <v>146</v>
      </c>
      <c r="F1374" s="1">
        <v>45978</v>
      </c>
      <c r="G1374">
        <v>11</v>
      </c>
      <c r="H1374">
        <v>530774</v>
      </c>
      <c r="I1374" t="s">
        <v>10566</v>
      </c>
      <c r="J1374">
        <v>50043448</v>
      </c>
      <c r="K1374" t="s">
        <v>6518</v>
      </c>
      <c r="L1374">
        <v>12</v>
      </c>
      <c r="M1374">
        <v>11</v>
      </c>
      <c r="N1374">
        <v>12</v>
      </c>
      <c r="R1374" s="1">
        <v>46022</v>
      </c>
      <c r="S1374">
        <v>12</v>
      </c>
      <c r="T1374" s="317">
        <v>64480</v>
      </c>
      <c r="U1374">
        <v>25.12</v>
      </c>
      <c r="V1374">
        <v>12</v>
      </c>
      <c r="W1374">
        <v>40</v>
      </c>
      <c r="X1374" s="317">
        <v>177762</v>
      </c>
    </row>
    <row r="1375" spans="1:27">
      <c r="A1375">
        <v>1374</v>
      </c>
      <c r="B1375" t="s">
        <v>4177</v>
      </c>
      <c r="C1375" t="s">
        <v>4178</v>
      </c>
      <c r="D1375" t="s">
        <v>37</v>
      </c>
      <c r="E1375" t="s">
        <v>40</v>
      </c>
      <c r="F1375" s="1">
        <v>45978</v>
      </c>
      <c r="G1375">
        <v>11</v>
      </c>
      <c r="H1375">
        <v>530775</v>
      </c>
      <c r="I1375" t="s">
        <v>10185</v>
      </c>
      <c r="J1375">
        <v>50043623</v>
      </c>
      <c r="K1375" t="s">
        <v>10340</v>
      </c>
      <c r="L1375">
        <v>1</v>
      </c>
      <c r="M1375">
        <v>11</v>
      </c>
      <c r="N1375">
        <v>1</v>
      </c>
      <c r="O1375">
        <v>46048</v>
      </c>
      <c r="R1375" s="1"/>
      <c r="T1375" s="317"/>
      <c r="U1375">
        <v>26.1</v>
      </c>
      <c r="V1375">
        <v>1</v>
      </c>
      <c r="W1375">
        <v>40</v>
      </c>
      <c r="X1375" s="317">
        <v>128554</v>
      </c>
    </row>
    <row r="1376" spans="1:27">
      <c r="A1376">
        <v>1375</v>
      </c>
      <c r="B1376" t="s">
        <v>4285</v>
      </c>
      <c r="C1376" t="s">
        <v>4286</v>
      </c>
      <c r="D1376" t="s">
        <v>37</v>
      </c>
      <c r="E1376" t="s">
        <v>60</v>
      </c>
      <c r="F1376" s="1">
        <v>45978</v>
      </c>
      <c r="G1376">
        <v>11</v>
      </c>
      <c r="H1376">
        <v>530776</v>
      </c>
      <c r="I1376" t="s">
        <v>10185</v>
      </c>
      <c r="J1376">
        <v>50043521</v>
      </c>
      <c r="K1376" t="s">
        <v>267</v>
      </c>
      <c r="L1376">
        <v>12</v>
      </c>
      <c r="M1376">
        <v>12</v>
      </c>
      <c r="N1376">
        <v>12</v>
      </c>
      <c r="O1376">
        <v>46041</v>
      </c>
      <c r="R1376" s="1">
        <v>46022</v>
      </c>
      <c r="S1376">
        <v>12</v>
      </c>
      <c r="T1376" s="317">
        <v>64480</v>
      </c>
      <c r="U1376">
        <v>25.12</v>
      </c>
      <c r="V1376">
        <v>12</v>
      </c>
      <c r="W1376">
        <v>40</v>
      </c>
      <c r="X1376" s="317">
        <v>109532</v>
      </c>
    </row>
    <row r="1377" spans="1:25">
      <c r="A1377">
        <v>1376</v>
      </c>
      <c r="B1377" t="s">
        <v>11692</v>
      </c>
      <c r="C1377" t="s">
        <v>11693</v>
      </c>
      <c r="D1377" t="s">
        <v>37</v>
      </c>
      <c r="E1377" t="s">
        <v>636</v>
      </c>
      <c r="F1377" s="1">
        <v>45978</v>
      </c>
      <c r="G1377">
        <v>11</v>
      </c>
      <c r="H1377">
        <v>530777</v>
      </c>
      <c r="I1377" t="s">
        <v>10185</v>
      </c>
      <c r="J1377">
        <v>531203</v>
      </c>
      <c r="K1377" t="s">
        <v>10411</v>
      </c>
      <c r="L1377">
        <v>12</v>
      </c>
      <c r="M1377">
        <v>11</v>
      </c>
      <c r="N1377">
        <v>11</v>
      </c>
      <c r="P1377">
        <v>45988</v>
      </c>
      <c r="Q1377" t="s">
        <v>10832</v>
      </c>
      <c r="R1377" s="1">
        <v>46022</v>
      </c>
      <c r="S1377">
        <v>12</v>
      </c>
      <c r="T1377" s="317">
        <v>96610</v>
      </c>
      <c r="U1377">
        <v>25.12</v>
      </c>
      <c r="V1377">
        <v>12</v>
      </c>
      <c r="W1377">
        <v>101</v>
      </c>
      <c r="X1377" s="317">
        <v>242053</v>
      </c>
    </row>
    <row r="1378" spans="1:25">
      <c r="A1378">
        <v>1377</v>
      </c>
      <c r="B1378" t="s">
        <v>11694</v>
      </c>
      <c r="C1378" t="s">
        <v>11695</v>
      </c>
      <c r="D1378" t="s">
        <v>37</v>
      </c>
      <c r="E1378" t="s">
        <v>72</v>
      </c>
      <c r="F1378" s="1">
        <v>45978</v>
      </c>
      <c r="G1378">
        <v>11</v>
      </c>
      <c r="H1378">
        <v>530778</v>
      </c>
      <c r="I1378" t="s">
        <v>10185</v>
      </c>
      <c r="J1378">
        <v>531203</v>
      </c>
      <c r="K1378" t="s">
        <v>10411</v>
      </c>
      <c r="L1378">
        <v>12</v>
      </c>
      <c r="M1378">
        <v>11</v>
      </c>
      <c r="N1378">
        <v>11</v>
      </c>
      <c r="Q1378" t="s">
        <v>10832</v>
      </c>
      <c r="R1378" s="1">
        <v>46022</v>
      </c>
      <c r="S1378">
        <v>12</v>
      </c>
      <c r="T1378" s="317">
        <v>45020</v>
      </c>
      <c r="U1378">
        <v>25.12</v>
      </c>
      <c r="V1378">
        <v>12</v>
      </c>
      <c r="W1378">
        <v>101</v>
      </c>
      <c r="X1378" s="317">
        <v>115980</v>
      </c>
      <c r="Y1378">
        <v>46042</v>
      </c>
    </row>
    <row r="1379" spans="1:25">
      <c r="A1379">
        <v>1378</v>
      </c>
      <c r="B1379" t="s">
        <v>4182</v>
      </c>
      <c r="C1379" t="s">
        <v>11696</v>
      </c>
      <c r="D1379" t="s">
        <v>37</v>
      </c>
      <c r="E1379" t="s">
        <v>108</v>
      </c>
      <c r="F1379" s="1">
        <v>45979</v>
      </c>
      <c r="G1379">
        <v>11</v>
      </c>
      <c r="H1379">
        <v>530779</v>
      </c>
      <c r="I1379" t="s">
        <v>10185</v>
      </c>
      <c r="J1379">
        <v>50043789</v>
      </c>
      <c r="K1379" t="s">
        <v>267</v>
      </c>
      <c r="L1379">
        <v>12</v>
      </c>
      <c r="M1379">
        <v>11</v>
      </c>
      <c r="N1379">
        <v>12</v>
      </c>
      <c r="O1379">
        <v>46042</v>
      </c>
      <c r="R1379" s="1">
        <v>46022</v>
      </c>
      <c r="S1379">
        <v>12</v>
      </c>
      <c r="T1379" s="317">
        <v>49220</v>
      </c>
      <c r="U1379">
        <v>25.12</v>
      </c>
      <c r="V1379">
        <v>12</v>
      </c>
      <c r="W1379">
        <v>40</v>
      </c>
      <c r="X1379" s="317">
        <v>72968</v>
      </c>
    </row>
    <row r="1380" spans="1:25">
      <c r="A1380">
        <v>1379</v>
      </c>
      <c r="B1380" t="s">
        <v>4185</v>
      </c>
      <c r="C1380" t="s">
        <v>11697</v>
      </c>
      <c r="D1380" t="s">
        <v>37</v>
      </c>
      <c r="E1380" t="s">
        <v>108</v>
      </c>
      <c r="F1380" s="1">
        <v>45979</v>
      </c>
      <c r="G1380">
        <v>11</v>
      </c>
      <c r="H1380">
        <v>530780</v>
      </c>
      <c r="I1380" t="s">
        <v>10185</v>
      </c>
      <c r="J1380">
        <v>50043794</v>
      </c>
      <c r="K1380" t="s">
        <v>267</v>
      </c>
      <c r="L1380">
        <v>12</v>
      </c>
      <c r="M1380">
        <v>11</v>
      </c>
      <c r="N1380">
        <v>12</v>
      </c>
      <c r="O1380">
        <v>46048</v>
      </c>
      <c r="R1380" s="1">
        <v>46022</v>
      </c>
      <c r="S1380">
        <v>12</v>
      </c>
      <c r="T1380" s="317">
        <v>35270</v>
      </c>
      <c r="U1380">
        <v>25.12</v>
      </c>
      <c r="V1380">
        <v>12</v>
      </c>
      <c r="W1380">
        <v>40</v>
      </c>
      <c r="X1380" s="317">
        <v>52251</v>
      </c>
    </row>
    <row r="1381" spans="1:25">
      <c r="A1381">
        <v>1380</v>
      </c>
      <c r="B1381" t="s">
        <v>4188</v>
      </c>
      <c r="C1381" t="s">
        <v>4189</v>
      </c>
      <c r="D1381" t="s">
        <v>37</v>
      </c>
      <c r="E1381" t="s">
        <v>92</v>
      </c>
      <c r="F1381" s="1">
        <v>45979</v>
      </c>
      <c r="G1381">
        <v>11</v>
      </c>
      <c r="H1381">
        <v>530781</v>
      </c>
      <c r="I1381" t="s">
        <v>10185</v>
      </c>
      <c r="J1381">
        <v>50043845</v>
      </c>
      <c r="K1381" t="s">
        <v>10340</v>
      </c>
      <c r="M1381">
        <v>11</v>
      </c>
      <c r="O1381">
        <v>46050</v>
      </c>
      <c r="R1381" s="1"/>
      <c r="T1381" s="317"/>
      <c r="X1381" s="317"/>
    </row>
    <row r="1382" spans="1:25">
      <c r="A1382">
        <v>1381</v>
      </c>
      <c r="B1382" t="s">
        <v>4195</v>
      </c>
      <c r="C1382" t="s">
        <v>4196</v>
      </c>
      <c r="D1382" t="s">
        <v>37</v>
      </c>
      <c r="E1382" t="s">
        <v>72</v>
      </c>
      <c r="F1382" s="1">
        <v>45979</v>
      </c>
      <c r="G1382">
        <v>11</v>
      </c>
      <c r="H1382">
        <v>530782</v>
      </c>
      <c r="I1382" t="s">
        <v>10185</v>
      </c>
      <c r="J1382">
        <v>50043900</v>
      </c>
      <c r="K1382" t="s">
        <v>267</v>
      </c>
      <c r="L1382">
        <v>12</v>
      </c>
      <c r="M1382">
        <v>11</v>
      </c>
      <c r="N1382">
        <v>12</v>
      </c>
      <c r="O1382">
        <v>46041</v>
      </c>
      <c r="R1382" s="1">
        <v>46022</v>
      </c>
      <c r="S1382">
        <v>12</v>
      </c>
      <c r="T1382" s="317">
        <v>84120</v>
      </c>
      <c r="U1382">
        <v>25.12</v>
      </c>
      <c r="V1382">
        <v>12</v>
      </c>
      <c r="W1382">
        <v>40</v>
      </c>
      <c r="X1382" s="317">
        <v>198751</v>
      </c>
    </row>
    <row r="1383" spans="1:25">
      <c r="A1383">
        <v>1382</v>
      </c>
      <c r="B1383" t="s">
        <v>4192</v>
      </c>
      <c r="C1383" t="s">
        <v>4193</v>
      </c>
      <c r="D1383" t="s">
        <v>37</v>
      </c>
      <c r="E1383" t="s">
        <v>87</v>
      </c>
      <c r="F1383" s="1">
        <v>45979</v>
      </c>
      <c r="G1383">
        <v>11</v>
      </c>
      <c r="H1383">
        <v>530783</v>
      </c>
      <c r="I1383" t="s">
        <v>10185</v>
      </c>
      <c r="J1383">
        <v>50043896</v>
      </c>
      <c r="K1383" t="s">
        <v>10340</v>
      </c>
      <c r="L1383">
        <v>12</v>
      </c>
      <c r="M1383">
        <v>11</v>
      </c>
      <c r="N1383">
        <v>12</v>
      </c>
      <c r="O1383">
        <v>46048</v>
      </c>
      <c r="R1383" s="1">
        <v>46022</v>
      </c>
      <c r="S1383">
        <v>12</v>
      </c>
      <c r="T1383" s="317">
        <v>45020</v>
      </c>
      <c r="U1383">
        <v>25.12</v>
      </c>
      <c r="V1383">
        <v>12</v>
      </c>
      <c r="W1383">
        <v>40</v>
      </c>
      <c r="X1383" s="317">
        <v>97075</v>
      </c>
    </row>
    <row r="1384" spans="1:25">
      <c r="A1384">
        <v>1383</v>
      </c>
      <c r="B1384" t="s">
        <v>4172</v>
      </c>
      <c r="C1384" t="s">
        <v>4173</v>
      </c>
      <c r="D1384" t="s">
        <v>37</v>
      </c>
      <c r="E1384" t="s">
        <v>87</v>
      </c>
      <c r="F1384" s="1"/>
      <c r="G1384" t="s">
        <v>43</v>
      </c>
      <c r="H1384">
        <v>530784</v>
      </c>
      <c r="I1384" t="s">
        <v>10185</v>
      </c>
      <c r="L1384" t="s">
        <v>43</v>
      </c>
      <c r="M1384" t="s">
        <v>43</v>
      </c>
      <c r="N1384" t="s">
        <v>43</v>
      </c>
      <c r="R1384" s="1"/>
      <c r="T1384" s="317"/>
      <c r="X1384" s="317"/>
      <c r="Y1384">
        <v>45996</v>
      </c>
    </row>
    <row r="1385" spans="1:25">
      <c r="A1385">
        <v>1384</v>
      </c>
      <c r="B1385" t="s">
        <v>11698</v>
      </c>
      <c r="C1385" t="s">
        <v>11699</v>
      </c>
      <c r="D1385" t="s">
        <v>37</v>
      </c>
      <c r="E1385" t="s">
        <v>92</v>
      </c>
      <c r="F1385" s="1">
        <v>45979</v>
      </c>
      <c r="G1385">
        <v>11</v>
      </c>
      <c r="H1385">
        <v>530785</v>
      </c>
      <c r="I1385" t="s">
        <v>10185</v>
      </c>
      <c r="J1385">
        <v>531205</v>
      </c>
      <c r="K1385" t="s">
        <v>10340</v>
      </c>
      <c r="L1385">
        <v>12</v>
      </c>
      <c r="M1385">
        <v>11</v>
      </c>
      <c r="N1385">
        <v>12</v>
      </c>
      <c r="Q1385" t="s">
        <v>10832</v>
      </c>
      <c r="R1385" s="1">
        <v>46022</v>
      </c>
      <c r="S1385">
        <v>12</v>
      </c>
      <c r="T1385" s="317">
        <v>42920</v>
      </c>
      <c r="U1385">
        <v>25.12</v>
      </c>
      <c r="V1385">
        <v>12</v>
      </c>
      <c r="W1385">
        <v>101</v>
      </c>
      <c r="X1385" s="317">
        <v>110520</v>
      </c>
    </row>
    <row r="1386" spans="1:25">
      <c r="A1386">
        <v>1385</v>
      </c>
      <c r="B1386" t="s">
        <v>4232</v>
      </c>
      <c r="C1386" t="s">
        <v>4978</v>
      </c>
      <c r="D1386" t="s">
        <v>37</v>
      </c>
      <c r="E1386" t="s">
        <v>40</v>
      </c>
      <c r="F1386" s="1">
        <v>45980</v>
      </c>
      <c r="G1386">
        <v>11</v>
      </c>
      <c r="H1386">
        <v>530786</v>
      </c>
      <c r="I1386" t="s">
        <v>10185</v>
      </c>
      <c r="J1386">
        <v>50043989</v>
      </c>
      <c r="K1386" t="s">
        <v>10340</v>
      </c>
      <c r="L1386">
        <v>1</v>
      </c>
      <c r="M1386">
        <v>11</v>
      </c>
      <c r="N1386">
        <v>1</v>
      </c>
      <c r="O1386">
        <v>46076</v>
      </c>
      <c r="R1386" s="1"/>
      <c r="T1386" s="317"/>
      <c r="U1386">
        <v>26.1</v>
      </c>
      <c r="V1386">
        <v>1</v>
      </c>
      <c r="W1386">
        <v>40</v>
      </c>
      <c r="X1386" s="317">
        <v>163565</v>
      </c>
    </row>
    <row r="1387" spans="1:25">
      <c r="A1387">
        <v>1386</v>
      </c>
      <c r="B1387" t="s">
        <v>4235</v>
      </c>
      <c r="C1387" t="s">
        <v>4236</v>
      </c>
      <c r="D1387" t="s">
        <v>37</v>
      </c>
      <c r="E1387" t="s">
        <v>40</v>
      </c>
      <c r="F1387" s="1">
        <v>45980</v>
      </c>
      <c r="G1387">
        <v>11</v>
      </c>
      <c r="H1387">
        <v>530787</v>
      </c>
      <c r="I1387" t="s">
        <v>10185</v>
      </c>
      <c r="J1387">
        <v>50043983</v>
      </c>
      <c r="K1387" t="s">
        <v>10340</v>
      </c>
      <c r="L1387">
        <v>1</v>
      </c>
      <c r="M1387">
        <v>11</v>
      </c>
      <c r="N1387">
        <v>1</v>
      </c>
      <c r="O1387">
        <v>46048</v>
      </c>
      <c r="R1387" s="1"/>
      <c r="T1387" s="317"/>
      <c r="U1387">
        <v>26.1</v>
      </c>
      <c r="V1387">
        <v>1</v>
      </c>
      <c r="W1387">
        <v>40</v>
      </c>
      <c r="X1387" s="317">
        <v>135693</v>
      </c>
    </row>
    <row r="1388" spans="1:25">
      <c r="A1388">
        <v>1387</v>
      </c>
      <c r="B1388" t="s">
        <v>4222</v>
      </c>
      <c r="C1388" t="s">
        <v>4223</v>
      </c>
      <c r="D1388" t="s">
        <v>46</v>
      </c>
      <c r="E1388" t="s">
        <v>49</v>
      </c>
      <c r="F1388" s="1">
        <v>45980</v>
      </c>
      <c r="G1388">
        <v>11</v>
      </c>
      <c r="H1388">
        <v>530788</v>
      </c>
      <c r="I1388" t="s">
        <v>10185</v>
      </c>
      <c r="J1388">
        <v>50044232</v>
      </c>
      <c r="K1388" t="s">
        <v>267</v>
      </c>
      <c r="L1388">
        <v>12</v>
      </c>
      <c r="M1388">
        <v>11</v>
      </c>
      <c r="N1388">
        <v>12</v>
      </c>
      <c r="O1388">
        <v>46041</v>
      </c>
      <c r="P1388">
        <v>46016</v>
      </c>
      <c r="R1388" s="1">
        <v>46022</v>
      </c>
      <c r="S1388">
        <v>12</v>
      </c>
      <c r="T1388" s="317">
        <v>127795</v>
      </c>
      <c r="U1388">
        <v>25.12</v>
      </c>
      <c r="V1388">
        <v>12</v>
      </c>
      <c r="W1388">
        <v>30</v>
      </c>
      <c r="X1388" s="317">
        <v>212954</v>
      </c>
    </row>
    <row r="1389" spans="1:25">
      <c r="A1389">
        <v>1388</v>
      </c>
      <c r="B1389" t="s">
        <v>11700</v>
      </c>
      <c r="C1389" t="s">
        <v>11701</v>
      </c>
      <c r="D1389" t="s">
        <v>37</v>
      </c>
      <c r="E1389" t="s">
        <v>72</v>
      </c>
      <c r="F1389" s="1">
        <v>45980</v>
      </c>
      <c r="G1389">
        <v>11</v>
      </c>
      <c r="H1389">
        <v>530789</v>
      </c>
      <c r="I1389" t="s">
        <v>10185</v>
      </c>
      <c r="J1389">
        <v>531203</v>
      </c>
      <c r="K1389" t="s">
        <v>10411</v>
      </c>
      <c r="L1389">
        <v>12</v>
      </c>
      <c r="M1389">
        <v>11</v>
      </c>
      <c r="N1389">
        <v>12</v>
      </c>
      <c r="R1389" s="1">
        <v>46022</v>
      </c>
      <c r="S1389">
        <v>12</v>
      </c>
      <c r="T1389" s="317">
        <v>30680</v>
      </c>
      <c r="U1389">
        <v>25.12</v>
      </c>
      <c r="V1389">
        <v>12</v>
      </c>
      <c r="W1389">
        <v>101</v>
      </c>
      <c r="X1389" s="317">
        <v>79080</v>
      </c>
    </row>
    <row r="1390" spans="1:25">
      <c r="A1390">
        <v>1389</v>
      </c>
      <c r="B1390" t="s">
        <v>11702</v>
      </c>
      <c r="C1390" t="s">
        <v>11703</v>
      </c>
      <c r="D1390" t="s">
        <v>37</v>
      </c>
      <c r="E1390" t="s">
        <v>1423</v>
      </c>
      <c r="F1390" s="1">
        <v>45980</v>
      </c>
      <c r="G1390">
        <v>11</v>
      </c>
      <c r="H1390">
        <v>530790</v>
      </c>
      <c r="I1390" t="s">
        <v>10185</v>
      </c>
      <c r="J1390">
        <v>531205</v>
      </c>
      <c r="K1390" t="s">
        <v>10340</v>
      </c>
      <c r="L1390">
        <v>12</v>
      </c>
      <c r="M1390">
        <v>11</v>
      </c>
      <c r="N1390">
        <v>12</v>
      </c>
      <c r="Q1390" t="s">
        <v>10832</v>
      </c>
      <c r="R1390" s="1">
        <v>46022</v>
      </c>
      <c r="S1390">
        <v>12</v>
      </c>
      <c r="T1390" s="317">
        <v>45020</v>
      </c>
      <c r="U1390">
        <v>25.12</v>
      </c>
      <c r="V1390">
        <v>12</v>
      </c>
      <c r="W1390">
        <v>101</v>
      </c>
      <c r="X1390" s="317">
        <v>115980</v>
      </c>
    </row>
    <row r="1391" spans="1:25">
      <c r="A1391">
        <v>1390</v>
      </c>
      <c r="B1391" t="s">
        <v>11704</v>
      </c>
      <c r="C1391" t="s">
        <v>11705</v>
      </c>
      <c r="D1391" t="s">
        <v>37</v>
      </c>
      <c r="E1391" t="s">
        <v>636</v>
      </c>
      <c r="F1391" s="1">
        <v>45980</v>
      </c>
      <c r="G1391">
        <v>11</v>
      </c>
      <c r="H1391">
        <v>530791</v>
      </c>
      <c r="I1391" t="s">
        <v>10185</v>
      </c>
      <c r="J1391">
        <v>531203</v>
      </c>
      <c r="K1391" t="s">
        <v>10411</v>
      </c>
      <c r="L1391">
        <v>12</v>
      </c>
      <c r="M1391">
        <v>11</v>
      </c>
      <c r="N1391">
        <v>11</v>
      </c>
      <c r="P1391">
        <v>45993</v>
      </c>
      <c r="Q1391" t="s">
        <v>10832</v>
      </c>
      <c r="R1391" s="1">
        <v>46022</v>
      </c>
      <c r="S1391">
        <v>12</v>
      </c>
      <c r="T1391" s="317">
        <v>76945</v>
      </c>
      <c r="U1391">
        <v>25.12</v>
      </c>
      <c r="V1391">
        <v>12</v>
      </c>
      <c r="W1391">
        <v>101</v>
      </c>
      <c r="X1391" s="317">
        <v>195136</v>
      </c>
    </row>
    <row r="1392" spans="1:25">
      <c r="A1392">
        <v>1391</v>
      </c>
      <c r="B1392" t="s">
        <v>11706</v>
      </c>
      <c r="C1392" t="s">
        <v>11707</v>
      </c>
      <c r="D1392" t="s">
        <v>37</v>
      </c>
      <c r="E1392" t="s">
        <v>123</v>
      </c>
      <c r="F1392" s="1">
        <v>45980</v>
      </c>
      <c r="G1392">
        <v>11</v>
      </c>
      <c r="H1392">
        <v>530792</v>
      </c>
      <c r="I1392" t="s">
        <v>10185</v>
      </c>
      <c r="J1392">
        <v>531203</v>
      </c>
      <c r="K1392" t="s">
        <v>10411</v>
      </c>
      <c r="L1392">
        <v>12</v>
      </c>
      <c r="M1392">
        <v>11</v>
      </c>
      <c r="N1392">
        <v>11</v>
      </c>
      <c r="P1392">
        <v>45988</v>
      </c>
      <c r="Q1392" t="s">
        <v>10832</v>
      </c>
      <c r="R1392" s="1">
        <v>46022</v>
      </c>
      <c r="S1392">
        <v>12</v>
      </c>
      <c r="T1392" s="317">
        <v>60810</v>
      </c>
      <c r="U1392">
        <v>25.12</v>
      </c>
      <c r="V1392">
        <v>12</v>
      </c>
      <c r="W1392">
        <v>101</v>
      </c>
      <c r="X1392" s="317">
        <v>162964</v>
      </c>
    </row>
    <row r="1393" spans="1:27">
      <c r="A1393">
        <v>1392</v>
      </c>
      <c r="B1393" t="s">
        <v>2456</v>
      </c>
      <c r="C1393" t="s">
        <v>11453</v>
      </c>
      <c r="D1393" t="s">
        <v>37</v>
      </c>
      <c r="E1393" t="s">
        <v>87</v>
      </c>
      <c r="F1393" s="1">
        <v>45981</v>
      </c>
      <c r="G1393">
        <v>11</v>
      </c>
      <c r="H1393">
        <v>530793</v>
      </c>
      <c r="I1393" t="s">
        <v>10185</v>
      </c>
      <c r="J1393">
        <v>50044751</v>
      </c>
      <c r="K1393" t="s">
        <v>267</v>
      </c>
      <c r="L1393">
        <v>12</v>
      </c>
      <c r="M1393">
        <v>11</v>
      </c>
      <c r="N1393" t="s">
        <v>43</v>
      </c>
      <c r="R1393" s="1">
        <v>46022</v>
      </c>
      <c r="S1393">
        <v>12</v>
      </c>
      <c r="T1393" s="317">
        <v>35640</v>
      </c>
      <c r="U1393">
        <v>25.12</v>
      </c>
      <c r="V1393">
        <v>12</v>
      </c>
      <c r="W1393">
        <v>40</v>
      </c>
      <c r="X1393" s="317">
        <v>86300</v>
      </c>
    </row>
    <row r="1394" spans="1:27">
      <c r="A1394">
        <v>1393</v>
      </c>
      <c r="B1394" t="s">
        <v>4228</v>
      </c>
      <c r="C1394" t="s">
        <v>11708</v>
      </c>
      <c r="D1394" t="s">
        <v>37</v>
      </c>
      <c r="E1394" t="s">
        <v>87</v>
      </c>
      <c r="F1394" s="1">
        <v>45981</v>
      </c>
      <c r="G1394">
        <v>11</v>
      </c>
      <c r="H1394">
        <v>530794</v>
      </c>
      <c r="I1394" t="s">
        <v>10185</v>
      </c>
      <c r="J1394">
        <v>50044572</v>
      </c>
      <c r="K1394" t="s">
        <v>10340</v>
      </c>
      <c r="L1394">
        <v>1</v>
      </c>
      <c r="M1394">
        <v>11</v>
      </c>
      <c r="N1394">
        <v>12</v>
      </c>
      <c r="R1394" s="1"/>
      <c r="T1394" s="317"/>
      <c r="U1394">
        <v>26.1</v>
      </c>
      <c r="V1394">
        <v>1</v>
      </c>
      <c r="W1394">
        <v>40</v>
      </c>
      <c r="X1394" s="317">
        <v>92505</v>
      </c>
    </row>
    <row r="1395" spans="1:27">
      <c r="A1395">
        <v>1394</v>
      </c>
      <c r="B1395" t="s">
        <v>4225</v>
      </c>
      <c r="C1395" t="s">
        <v>11709</v>
      </c>
      <c r="D1395" t="s">
        <v>37</v>
      </c>
      <c r="E1395" t="s">
        <v>87</v>
      </c>
      <c r="F1395" s="1">
        <v>45981</v>
      </c>
      <c r="G1395">
        <v>11</v>
      </c>
      <c r="H1395">
        <v>530795</v>
      </c>
      <c r="I1395" t="s">
        <v>10185</v>
      </c>
      <c r="J1395">
        <v>50044587</v>
      </c>
      <c r="K1395" t="s">
        <v>10340</v>
      </c>
      <c r="L1395">
        <v>1</v>
      </c>
      <c r="M1395">
        <v>11</v>
      </c>
      <c r="N1395">
        <v>1</v>
      </c>
      <c r="R1395" s="1"/>
      <c r="T1395" s="317"/>
      <c r="U1395">
        <v>26.1</v>
      </c>
      <c r="V1395">
        <v>1</v>
      </c>
      <c r="W1395">
        <v>40</v>
      </c>
      <c r="X1395" s="317">
        <v>147697</v>
      </c>
    </row>
    <row r="1396" spans="1:27">
      <c r="A1396">
        <v>1395</v>
      </c>
      <c r="B1396" t="s">
        <v>4266</v>
      </c>
      <c r="C1396" t="s">
        <v>11710</v>
      </c>
      <c r="D1396" t="s">
        <v>37</v>
      </c>
      <c r="E1396" t="s">
        <v>108</v>
      </c>
      <c r="F1396" s="1">
        <v>45982</v>
      </c>
      <c r="G1396">
        <v>11</v>
      </c>
      <c r="H1396">
        <v>530796</v>
      </c>
      <c r="I1396" t="s">
        <v>10185</v>
      </c>
      <c r="J1396">
        <v>50044842</v>
      </c>
      <c r="K1396" t="s">
        <v>6518</v>
      </c>
      <c r="L1396">
        <v>2</v>
      </c>
      <c r="M1396">
        <v>12</v>
      </c>
      <c r="N1396">
        <v>2</v>
      </c>
      <c r="O1396">
        <v>46115</v>
      </c>
      <c r="R1396" s="1"/>
      <c r="T1396" s="317"/>
      <c r="U1396">
        <v>26.2</v>
      </c>
      <c r="V1396">
        <v>2</v>
      </c>
      <c r="W1396">
        <v>40</v>
      </c>
      <c r="X1396" s="317">
        <v>85458</v>
      </c>
    </row>
    <row r="1397" spans="1:27">
      <c r="A1397">
        <v>1396</v>
      </c>
      <c r="B1397" t="s">
        <v>11711</v>
      </c>
      <c r="C1397" t="s">
        <v>11712</v>
      </c>
      <c r="D1397" t="s">
        <v>37</v>
      </c>
      <c r="E1397" t="s">
        <v>146</v>
      </c>
      <c r="F1397" s="1"/>
      <c r="G1397" t="s">
        <v>43</v>
      </c>
      <c r="H1397">
        <v>530797</v>
      </c>
      <c r="I1397" t="s">
        <v>10185</v>
      </c>
      <c r="L1397" t="s">
        <v>43</v>
      </c>
      <c r="M1397" t="s">
        <v>43</v>
      </c>
      <c r="N1397" t="s">
        <v>43</v>
      </c>
      <c r="R1397" s="1"/>
      <c r="T1397" s="317"/>
      <c r="X1397" s="317"/>
      <c r="AA1397">
        <v>46063</v>
      </c>
    </row>
    <row r="1398" spans="1:27">
      <c r="A1398">
        <v>1397</v>
      </c>
      <c r="B1398" t="s">
        <v>11713</v>
      </c>
      <c r="C1398" t="s">
        <v>11714</v>
      </c>
      <c r="D1398" t="s">
        <v>37</v>
      </c>
      <c r="E1398" t="s">
        <v>146</v>
      </c>
      <c r="F1398" s="1"/>
      <c r="G1398" t="s">
        <v>43</v>
      </c>
      <c r="H1398">
        <v>530798</v>
      </c>
      <c r="I1398" t="s">
        <v>10185</v>
      </c>
      <c r="L1398" t="s">
        <v>43</v>
      </c>
      <c r="M1398" t="s">
        <v>43</v>
      </c>
      <c r="N1398" t="s">
        <v>43</v>
      </c>
      <c r="R1398" s="1"/>
      <c r="T1398" s="317"/>
      <c r="X1398" s="317"/>
    </row>
    <row r="1399" spans="1:27">
      <c r="A1399">
        <v>1398</v>
      </c>
      <c r="B1399" t="s">
        <v>11715</v>
      </c>
      <c r="C1399" t="s">
        <v>11716</v>
      </c>
      <c r="D1399" t="s">
        <v>37</v>
      </c>
      <c r="E1399" t="s">
        <v>146</v>
      </c>
      <c r="F1399" s="1"/>
      <c r="G1399" t="s">
        <v>43</v>
      </c>
      <c r="H1399">
        <v>530799</v>
      </c>
      <c r="I1399" t="s">
        <v>10185</v>
      </c>
      <c r="L1399" t="s">
        <v>43</v>
      </c>
      <c r="M1399" t="s">
        <v>43</v>
      </c>
      <c r="N1399" t="s">
        <v>43</v>
      </c>
      <c r="R1399" s="1"/>
      <c r="T1399" s="317"/>
      <c r="X1399" s="317"/>
    </row>
    <row r="1400" spans="1:27">
      <c r="A1400">
        <v>1399</v>
      </c>
      <c r="B1400" t="s">
        <v>4260</v>
      </c>
      <c r="C1400" t="s">
        <v>4261</v>
      </c>
      <c r="D1400" t="s">
        <v>37</v>
      </c>
      <c r="E1400" t="s">
        <v>92</v>
      </c>
      <c r="F1400" s="1"/>
      <c r="G1400" t="s">
        <v>43</v>
      </c>
      <c r="H1400">
        <v>530800</v>
      </c>
      <c r="I1400" t="s">
        <v>10185</v>
      </c>
      <c r="L1400" t="s">
        <v>43</v>
      </c>
      <c r="M1400" t="s">
        <v>43</v>
      </c>
      <c r="N1400" t="s">
        <v>43</v>
      </c>
      <c r="R1400" s="1"/>
      <c r="T1400" s="317"/>
      <c r="X1400" s="317"/>
      <c r="Y1400">
        <v>45995</v>
      </c>
    </row>
    <row r="1401" spans="1:27">
      <c r="A1401">
        <v>1400</v>
      </c>
      <c r="B1401" t="s">
        <v>11717</v>
      </c>
      <c r="C1401" t="s">
        <v>11718</v>
      </c>
      <c r="D1401" t="s">
        <v>37</v>
      </c>
      <c r="E1401" t="s">
        <v>72</v>
      </c>
      <c r="F1401" s="1">
        <v>45986</v>
      </c>
      <c r="G1401">
        <v>11</v>
      </c>
      <c r="H1401">
        <v>530801</v>
      </c>
      <c r="I1401" t="s">
        <v>10185</v>
      </c>
      <c r="J1401">
        <v>531203</v>
      </c>
      <c r="K1401" t="s">
        <v>10411</v>
      </c>
      <c r="L1401">
        <v>12</v>
      </c>
      <c r="M1401">
        <v>11</v>
      </c>
      <c r="N1401">
        <v>12</v>
      </c>
      <c r="P1401">
        <v>46000</v>
      </c>
      <c r="R1401" s="1">
        <v>46022</v>
      </c>
      <c r="S1401">
        <v>12</v>
      </c>
      <c r="T1401" s="317">
        <v>93805</v>
      </c>
      <c r="U1401">
        <v>25.12</v>
      </c>
      <c r="V1401">
        <v>12</v>
      </c>
      <c r="W1401">
        <v>101</v>
      </c>
      <c r="X1401" s="317">
        <v>236606</v>
      </c>
    </row>
    <row r="1402" spans="1:27">
      <c r="A1402">
        <v>1401</v>
      </c>
      <c r="B1402" t="s">
        <v>11719</v>
      </c>
      <c r="C1402" t="s">
        <v>11720</v>
      </c>
      <c r="D1402" t="s">
        <v>37</v>
      </c>
      <c r="E1402" t="s">
        <v>72</v>
      </c>
      <c r="F1402" s="1">
        <v>45986</v>
      </c>
      <c r="G1402">
        <v>11</v>
      </c>
      <c r="H1402">
        <v>530802</v>
      </c>
      <c r="I1402" t="s">
        <v>10185</v>
      </c>
      <c r="J1402">
        <v>531203</v>
      </c>
      <c r="K1402" t="s">
        <v>10411</v>
      </c>
      <c r="L1402">
        <v>12</v>
      </c>
      <c r="M1402">
        <v>11</v>
      </c>
      <c r="N1402">
        <v>12</v>
      </c>
      <c r="Q1402" t="s">
        <v>10832</v>
      </c>
      <c r="R1402" s="1">
        <v>46022</v>
      </c>
      <c r="S1402">
        <v>12</v>
      </c>
      <c r="T1402" s="317">
        <v>57830</v>
      </c>
      <c r="U1402">
        <v>25.12</v>
      </c>
      <c r="V1402">
        <v>12</v>
      </c>
      <c r="W1402">
        <v>101</v>
      </c>
      <c r="X1402" s="317">
        <v>148950</v>
      </c>
      <c r="Y1402">
        <v>46042</v>
      </c>
    </row>
    <row r="1403" spans="1:27">
      <c r="A1403">
        <v>1402</v>
      </c>
      <c r="B1403" t="s">
        <v>4269</v>
      </c>
      <c r="C1403" t="s">
        <v>4270</v>
      </c>
      <c r="D1403" t="s">
        <v>37</v>
      </c>
      <c r="E1403" t="s">
        <v>636</v>
      </c>
      <c r="F1403" s="1">
        <v>45986</v>
      </c>
      <c r="G1403">
        <v>11</v>
      </c>
      <c r="H1403">
        <v>530803</v>
      </c>
      <c r="I1403" t="s">
        <v>10185</v>
      </c>
      <c r="J1403">
        <v>50044865</v>
      </c>
      <c r="K1403" t="s">
        <v>10411</v>
      </c>
      <c r="L1403">
        <v>12</v>
      </c>
      <c r="M1403">
        <v>11</v>
      </c>
      <c r="N1403">
        <v>12</v>
      </c>
      <c r="O1403">
        <v>46062</v>
      </c>
      <c r="P1403">
        <v>46000</v>
      </c>
      <c r="R1403" s="1">
        <v>46022</v>
      </c>
      <c r="S1403">
        <v>12</v>
      </c>
      <c r="T1403" s="317">
        <v>68815</v>
      </c>
      <c r="U1403">
        <v>25.12</v>
      </c>
      <c r="V1403">
        <v>12</v>
      </c>
      <c r="W1403">
        <v>40</v>
      </c>
      <c r="X1403" s="317">
        <v>137337</v>
      </c>
    </row>
    <row r="1404" spans="1:27">
      <c r="A1404">
        <v>1403</v>
      </c>
      <c r="B1404" t="s">
        <v>4333</v>
      </c>
      <c r="C1404" t="s">
        <v>5043</v>
      </c>
      <c r="D1404" t="s">
        <v>37</v>
      </c>
      <c r="E1404" t="s">
        <v>636</v>
      </c>
      <c r="F1404" s="1">
        <v>45987</v>
      </c>
      <c r="G1404">
        <v>11</v>
      </c>
      <c r="H1404">
        <v>530804</v>
      </c>
      <c r="I1404" t="s">
        <v>10185</v>
      </c>
      <c r="J1404">
        <v>50045406</v>
      </c>
      <c r="K1404" t="s">
        <v>10411</v>
      </c>
      <c r="L1404">
        <v>12</v>
      </c>
      <c r="M1404">
        <v>11</v>
      </c>
      <c r="N1404">
        <v>12</v>
      </c>
      <c r="O1404">
        <v>46041</v>
      </c>
      <c r="R1404" s="1">
        <v>46022</v>
      </c>
      <c r="S1404">
        <v>12</v>
      </c>
      <c r="T1404" s="317">
        <v>36320</v>
      </c>
      <c r="U1404">
        <v>25.12</v>
      </c>
      <c r="V1404">
        <v>12</v>
      </c>
      <c r="W1404">
        <v>40</v>
      </c>
      <c r="X1404" s="317">
        <v>73756</v>
      </c>
    </row>
    <row r="1405" spans="1:27">
      <c r="A1405">
        <v>1404</v>
      </c>
      <c r="B1405" t="s">
        <v>4318</v>
      </c>
      <c r="C1405" t="s">
        <v>11721</v>
      </c>
      <c r="D1405" t="s">
        <v>37</v>
      </c>
      <c r="E1405" t="s">
        <v>1685</v>
      </c>
      <c r="F1405" s="1">
        <v>45987</v>
      </c>
      <c r="G1405">
        <v>11</v>
      </c>
      <c r="H1405">
        <v>530805</v>
      </c>
      <c r="I1405" t="s">
        <v>10185</v>
      </c>
      <c r="J1405">
        <v>50045460</v>
      </c>
      <c r="K1405" t="s">
        <v>6518</v>
      </c>
      <c r="L1405">
        <v>1</v>
      </c>
      <c r="M1405">
        <v>11</v>
      </c>
      <c r="N1405">
        <v>1</v>
      </c>
      <c r="O1405">
        <v>46067</v>
      </c>
      <c r="R1405" s="1"/>
      <c r="T1405" s="317"/>
      <c r="U1405">
        <v>26.1</v>
      </c>
      <c r="V1405">
        <v>1</v>
      </c>
      <c r="W1405">
        <v>40</v>
      </c>
      <c r="X1405" s="317">
        <v>147697</v>
      </c>
    </row>
    <row r="1406" spans="1:27">
      <c r="A1406">
        <v>1405</v>
      </c>
      <c r="B1406" t="s">
        <v>4313</v>
      </c>
      <c r="C1406" t="s">
        <v>11722</v>
      </c>
      <c r="D1406" t="s">
        <v>37</v>
      </c>
      <c r="E1406" t="s">
        <v>92</v>
      </c>
      <c r="F1406" s="1">
        <v>45987</v>
      </c>
      <c r="G1406">
        <v>11</v>
      </c>
      <c r="H1406">
        <v>530806</v>
      </c>
      <c r="I1406" t="s">
        <v>10185</v>
      </c>
      <c r="J1406">
        <v>50045588</v>
      </c>
      <c r="K1406" t="s">
        <v>6518</v>
      </c>
      <c r="L1406">
        <v>1</v>
      </c>
      <c r="M1406">
        <v>11</v>
      </c>
      <c r="N1406">
        <v>1</v>
      </c>
      <c r="O1406">
        <v>46069</v>
      </c>
      <c r="P1406">
        <v>46036</v>
      </c>
      <c r="R1406" s="1"/>
      <c r="T1406" s="317"/>
      <c r="U1406">
        <v>26.1</v>
      </c>
      <c r="V1406">
        <v>1</v>
      </c>
      <c r="W1406">
        <v>40</v>
      </c>
      <c r="X1406" s="317">
        <v>368363</v>
      </c>
    </row>
    <row r="1407" spans="1:27">
      <c r="A1407">
        <v>1406</v>
      </c>
      <c r="B1407" t="s">
        <v>4316</v>
      </c>
      <c r="C1407" t="s">
        <v>4016</v>
      </c>
      <c r="D1407" t="s">
        <v>37</v>
      </c>
      <c r="E1407" t="s">
        <v>108</v>
      </c>
      <c r="F1407" s="1">
        <v>45988</v>
      </c>
      <c r="G1407">
        <v>11</v>
      </c>
      <c r="H1407">
        <v>530807</v>
      </c>
      <c r="I1407" t="s">
        <v>10185</v>
      </c>
      <c r="J1407">
        <v>50045604</v>
      </c>
      <c r="K1407" t="s">
        <v>10340</v>
      </c>
      <c r="L1407">
        <v>12</v>
      </c>
      <c r="M1407">
        <v>11</v>
      </c>
      <c r="N1407">
        <v>12</v>
      </c>
      <c r="O1407">
        <v>46042</v>
      </c>
      <c r="R1407" s="1">
        <v>46022</v>
      </c>
      <c r="S1407">
        <v>12</v>
      </c>
      <c r="T1407" s="317">
        <v>58220</v>
      </c>
      <c r="U1407">
        <v>25.12</v>
      </c>
      <c r="V1407">
        <v>12</v>
      </c>
      <c r="W1407">
        <v>40</v>
      </c>
      <c r="X1407" s="317">
        <v>86147</v>
      </c>
    </row>
    <row r="1408" spans="1:27">
      <c r="A1408">
        <v>1407</v>
      </c>
      <c r="B1408" t="s">
        <v>11723</v>
      </c>
      <c r="C1408" t="s">
        <v>11724</v>
      </c>
      <c r="D1408" t="s">
        <v>37</v>
      </c>
      <c r="E1408" t="s">
        <v>108</v>
      </c>
      <c r="F1408" s="1"/>
      <c r="G1408" t="s">
        <v>43</v>
      </c>
      <c r="H1408">
        <v>530808</v>
      </c>
      <c r="I1408" t="s">
        <v>10185</v>
      </c>
      <c r="L1408" t="s">
        <v>43</v>
      </c>
      <c r="M1408" t="s">
        <v>43</v>
      </c>
      <c r="N1408" t="s">
        <v>43</v>
      </c>
      <c r="R1408" s="1"/>
      <c r="T1408" s="317"/>
      <c r="X1408" s="317"/>
    </row>
    <row r="1409" spans="1:27">
      <c r="A1409">
        <v>1408</v>
      </c>
      <c r="B1409" t="s">
        <v>11725</v>
      </c>
      <c r="C1409" t="s">
        <v>11726</v>
      </c>
      <c r="D1409" t="s">
        <v>37</v>
      </c>
      <c r="E1409" t="s">
        <v>92</v>
      </c>
      <c r="F1409" s="1"/>
      <c r="G1409" t="s">
        <v>43</v>
      </c>
      <c r="H1409">
        <v>530809</v>
      </c>
      <c r="I1409" t="s">
        <v>10185</v>
      </c>
      <c r="L1409" t="s">
        <v>43</v>
      </c>
      <c r="M1409" t="s">
        <v>43</v>
      </c>
      <c r="N1409" t="s">
        <v>43</v>
      </c>
      <c r="R1409" s="1"/>
      <c r="T1409" s="317"/>
      <c r="X1409" s="317"/>
    </row>
    <row r="1410" spans="1:27">
      <c r="A1410">
        <v>1409</v>
      </c>
      <c r="B1410" t="s">
        <v>4369</v>
      </c>
      <c r="C1410" t="s">
        <v>4370</v>
      </c>
      <c r="D1410" t="s">
        <v>37</v>
      </c>
      <c r="E1410" t="s">
        <v>40</v>
      </c>
      <c r="F1410" s="1">
        <v>45988</v>
      </c>
      <c r="G1410">
        <v>11</v>
      </c>
      <c r="H1410">
        <v>530810</v>
      </c>
      <c r="I1410" t="s">
        <v>10185</v>
      </c>
      <c r="J1410">
        <v>50045856</v>
      </c>
      <c r="K1410" t="s">
        <v>10340</v>
      </c>
      <c r="L1410">
        <v>1</v>
      </c>
      <c r="M1410">
        <v>11</v>
      </c>
      <c r="N1410">
        <v>1</v>
      </c>
      <c r="O1410">
        <v>46055</v>
      </c>
      <c r="R1410" s="1"/>
      <c r="T1410" s="317"/>
      <c r="U1410">
        <v>26.1</v>
      </c>
      <c r="V1410">
        <v>1</v>
      </c>
      <c r="W1410">
        <v>40</v>
      </c>
      <c r="X1410" s="317">
        <v>87089</v>
      </c>
    </row>
    <row r="1411" spans="1:27">
      <c r="A1411">
        <v>1410</v>
      </c>
      <c r="B1411" t="s">
        <v>4282</v>
      </c>
      <c r="C1411" t="s">
        <v>4283</v>
      </c>
      <c r="D1411" t="s">
        <v>37</v>
      </c>
      <c r="E1411" t="s">
        <v>636</v>
      </c>
      <c r="F1411" s="1">
        <v>45988</v>
      </c>
      <c r="G1411">
        <v>11</v>
      </c>
      <c r="H1411">
        <v>530811</v>
      </c>
      <c r="I1411" t="s">
        <v>10185</v>
      </c>
      <c r="J1411">
        <v>50045122</v>
      </c>
      <c r="K1411" t="s">
        <v>10411</v>
      </c>
      <c r="L1411">
        <v>1</v>
      </c>
      <c r="M1411">
        <v>11</v>
      </c>
      <c r="N1411">
        <v>1</v>
      </c>
      <c r="O1411">
        <v>46069</v>
      </c>
      <c r="P1411">
        <v>46010</v>
      </c>
      <c r="R1411" s="1"/>
      <c r="T1411" s="317"/>
      <c r="U1411">
        <v>26.1</v>
      </c>
      <c r="V1411">
        <v>1</v>
      </c>
      <c r="W1411">
        <v>40</v>
      </c>
      <c r="X1411" s="317">
        <v>116345</v>
      </c>
    </row>
    <row r="1412" spans="1:27">
      <c r="A1412">
        <v>1411</v>
      </c>
      <c r="B1412" t="s">
        <v>4251</v>
      </c>
      <c r="C1412" t="s">
        <v>11727</v>
      </c>
      <c r="D1412" t="s">
        <v>37</v>
      </c>
      <c r="E1412" t="s">
        <v>92</v>
      </c>
      <c r="F1412" s="1">
        <v>45988</v>
      </c>
      <c r="G1412">
        <v>11</v>
      </c>
      <c r="H1412">
        <v>530812</v>
      </c>
      <c r="I1412" t="s">
        <v>10185</v>
      </c>
      <c r="J1412">
        <v>531205</v>
      </c>
      <c r="K1412" t="s">
        <v>10340</v>
      </c>
      <c r="L1412">
        <v>12</v>
      </c>
      <c r="M1412">
        <v>11</v>
      </c>
      <c r="N1412">
        <v>12</v>
      </c>
      <c r="Q1412" t="s">
        <v>10832</v>
      </c>
      <c r="R1412" s="1">
        <v>46022</v>
      </c>
      <c r="S1412">
        <v>12</v>
      </c>
      <c r="T1412" s="317">
        <v>45980</v>
      </c>
      <c r="U1412">
        <v>25.12</v>
      </c>
      <c r="V1412">
        <v>12</v>
      </c>
      <c r="W1412">
        <v>101</v>
      </c>
      <c r="X1412" s="317">
        <v>118380</v>
      </c>
    </row>
    <row r="1413" spans="1:27">
      <c r="A1413">
        <v>1412</v>
      </c>
      <c r="B1413" t="s">
        <v>11728</v>
      </c>
      <c r="C1413" t="s">
        <v>11729</v>
      </c>
      <c r="D1413" t="s">
        <v>37</v>
      </c>
      <c r="E1413" t="s">
        <v>72</v>
      </c>
      <c r="F1413" s="1">
        <v>45988</v>
      </c>
      <c r="G1413">
        <v>11</v>
      </c>
      <c r="H1413">
        <v>530813</v>
      </c>
      <c r="I1413" t="s">
        <v>10185</v>
      </c>
      <c r="J1413">
        <v>531205</v>
      </c>
      <c r="K1413" t="s">
        <v>10411</v>
      </c>
      <c r="L1413">
        <v>12</v>
      </c>
      <c r="M1413">
        <v>11</v>
      </c>
      <c r="N1413">
        <v>12</v>
      </c>
      <c r="R1413" s="1">
        <v>46022</v>
      </c>
      <c r="S1413">
        <v>12</v>
      </c>
      <c r="T1413" s="317">
        <v>51605</v>
      </c>
      <c r="U1413">
        <v>25.12</v>
      </c>
      <c r="V1413">
        <v>12</v>
      </c>
      <c r="W1413">
        <v>101</v>
      </c>
      <c r="X1413" s="317">
        <v>128936</v>
      </c>
    </row>
    <row r="1414" spans="1:27">
      <c r="A1414">
        <v>1413</v>
      </c>
      <c r="B1414" t="s">
        <v>11730</v>
      </c>
      <c r="C1414" t="s">
        <v>11731</v>
      </c>
      <c r="D1414" t="s">
        <v>37</v>
      </c>
      <c r="E1414" t="s">
        <v>636</v>
      </c>
      <c r="F1414" s="1">
        <v>45988</v>
      </c>
      <c r="G1414">
        <v>11</v>
      </c>
      <c r="H1414">
        <v>530814</v>
      </c>
      <c r="I1414" t="s">
        <v>10185</v>
      </c>
      <c r="J1414">
        <v>531205</v>
      </c>
      <c r="K1414" t="s">
        <v>10411</v>
      </c>
      <c r="L1414">
        <v>12</v>
      </c>
      <c r="M1414">
        <v>11</v>
      </c>
      <c r="N1414">
        <v>12</v>
      </c>
      <c r="P1414">
        <v>46006</v>
      </c>
      <c r="Q1414" t="s">
        <v>10832</v>
      </c>
      <c r="R1414" s="1">
        <v>46022</v>
      </c>
      <c r="S1414">
        <v>12</v>
      </c>
      <c r="T1414" s="317">
        <v>58105</v>
      </c>
      <c r="U1414">
        <v>25.12</v>
      </c>
      <c r="V1414">
        <v>12</v>
      </c>
      <c r="W1414">
        <v>101</v>
      </c>
      <c r="X1414" s="317">
        <v>146776</v>
      </c>
    </row>
    <row r="1415" spans="1:27">
      <c r="A1415">
        <v>1414</v>
      </c>
      <c r="B1415" t="s">
        <v>4372</v>
      </c>
      <c r="C1415" t="s">
        <v>11732</v>
      </c>
      <c r="D1415" t="s">
        <v>37</v>
      </c>
      <c r="E1415" t="s">
        <v>40</v>
      </c>
      <c r="F1415" s="1">
        <v>45989</v>
      </c>
      <c r="G1415">
        <v>11</v>
      </c>
      <c r="H1415">
        <v>530815</v>
      </c>
      <c r="I1415" t="s">
        <v>10185</v>
      </c>
      <c r="J1415">
        <v>50046050</v>
      </c>
      <c r="K1415" t="s">
        <v>267</v>
      </c>
      <c r="L1415">
        <v>1</v>
      </c>
      <c r="M1415">
        <v>11</v>
      </c>
      <c r="N1415">
        <v>1</v>
      </c>
      <c r="O1415">
        <v>46073</v>
      </c>
      <c r="R1415" s="1"/>
      <c r="T1415" s="317"/>
      <c r="U1415">
        <v>26.1</v>
      </c>
      <c r="V1415">
        <v>1</v>
      </c>
      <c r="W1415">
        <v>40</v>
      </c>
      <c r="X1415" s="317">
        <v>104985</v>
      </c>
    </row>
    <row r="1416" spans="1:27">
      <c r="A1416">
        <v>1415</v>
      </c>
      <c r="B1416" t="s">
        <v>11733</v>
      </c>
      <c r="C1416" t="s">
        <v>11734</v>
      </c>
      <c r="D1416" t="s">
        <v>37</v>
      </c>
      <c r="E1416" t="s">
        <v>636</v>
      </c>
      <c r="F1416" s="1">
        <v>45989</v>
      </c>
      <c r="G1416">
        <v>11</v>
      </c>
      <c r="H1416">
        <v>530816</v>
      </c>
      <c r="I1416" t="s">
        <v>10185</v>
      </c>
      <c r="J1416">
        <v>531203</v>
      </c>
      <c r="K1416" t="s">
        <v>10411</v>
      </c>
      <c r="L1416">
        <v>12</v>
      </c>
      <c r="M1416">
        <v>11</v>
      </c>
      <c r="N1416">
        <v>12</v>
      </c>
      <c r="Q1416" t="s">
        <v>10832</v>
      </c>
      <c r="R1416" s="1">
        <v>46022</v>
      </c>
      <c r="S1416">
        <v>12</v>
      </c>
      <c r="T1416" s="317">
        <v>33260</v>
      </c>
      <c r="U1416">
        <v>25.12</v>
      </c>
      <c r="V1416">
        <v>12</v>
      </c>
      <c r="W1416">
        <v>101</v>
      </c>
      <c r="X1416" s="317">
        <v>85740</v>
      </c>
    </row>
    <row r="1417" spans="1:27">
      <c r="A1417">
        <v>1416</v>
      </c>
      <c r="B1417" t="s">
        <v>11735</v>
      </c>
      <c r="C1417" t="s">
        <v>11736</v>
      </c>
      <c r="D1417" t="s">
        <v>37</v>
      </c>
      <c r="E1417" t="s">
        <v>108</v>
      </c>
      <c r="F1417" s="1">
        <v>45989</v>
      </c>
      <c r="G1417">
        <v>11</v>
      </c>
      <c r="H1417">
        <v>530817</v>
      </c>
      <c r="I1417" t="s">
        <v>10185</v>
      </c>
      <c r="J1417">
        <v>531205</v>
      </c>
      <c r="K1417" t="s">
        <v>10411</v>
      </c>
      <c r="L1417">
        <v>12</v>
      </c>
      <c r="M1417">
        <v>11</v>
      </c>
      <c r="N1417">
        <v>12</v>
      </c>
      <c r="Q1417" t="s">
        <v>10832</v>
      </c>
      <c r="R1417" s="1">
        <v>46022</v>
      </c>
      <c r="S1417">
        <v>12</v>
      </c>
      <c r="T1417" s="317">
        <v>47510</v>
      </c>
      <c r="U1417">
        <v>25.12</v>
      </c>
      <c r="V1417">
        <v>12</v>
      </c>
      <c r="W1417">
        <v>101</v>
      </c>
      <c r="X1417" s="317">
        <v>122310</v>
      </c>
    </row>
    <row r="1418" spans="1:27">
      <c r="A1418">
        <v>1417</v>
      </c>
      <c r="B1418" t="s">
        <v>11737</v>
      </c>
      <c r="C1418" t="s">
        <v>11738</v>
      </c>
      <c r="D1418" t="s">
        <v>37</v>
      </c>
      <c r="E1418" t="s">
        <v>108</v>
      </c>
      <c r="F1418" s="1">
        <v>45989</v>
      </c>
      <c r="G1418">
        <v>11</v>
      </c>
      <c r="H1418">
        <v>530818</v>
      </c>
      <c r="I1418" t="s">
        <v>10185</v>
      </c>
      <c r="J1418">
        <v>531205</v>
      </c>
      <c r="K1418" t="s">
        <v>10411</v>
      </c>
      <c r="L1418">
        <v>12</v>
      </c>
      <c r="M1418">
        <v>11</v>
      </c>
      <c r="N1418">
        <v>12</v>
      </c>
      <c r="Q1418" t="s">
        <v>10832</v>
      </c>
      <c r="R1418" s="1">
        <v>46022</v>
      </c>
      <c r="S1418">
        <v>12</v>
      </c>
      <c r="T1418" s="317">
        <v>44450</v>
      </c>
      <c r="U1418">
        <v>25.12</v>
      </c>
      <c r="V1418">
        <v>12</v>
      </c>
      <c r="W1418">
        <v>101</v>
      </c>
      <c r="X1418" s="317">
        <v>114450</v>
      </c>
    </row>
    <row r="1419" spans="1:27">
      <c r="A1419">
        <v>1418</v>
      </c>
      <c r="B1419" t="s">
        <v>4367</v>
      </c>
      <c r="C1419" t="s">
        <v>4365</v>
      </c>
      <c r="D1419" t="s">
        <v>37</v>
      </c>
      <c r="E1419" t="s">
        <v>108</v>
      </c>
      <c r="F1419" s="1">
        <v>45992</v>
      </c>
      <c r="G1419">
        <v>12</v>
      </c>
      <c r="H1419">
        <v>530819</v>
      </c>
      <c r="I1419" t="s">
        <v>10185</v>
      </c>
      <c r="J1419">
        <v>50046233</v>
      </c>
      <c r="K1419" t="s">
        <v>6518</v>
      </c>
      <c r="L1419">
        <v>12</v>
      </c>
      <c r="M1419">
        <v>12</v>
      </c>
      <c r="N1419">
        <v>12</v>
      </c>
      <c r="O1419">
        <v>46030</v>
      </c>
      <c r="R1419" s="1">
        <v>46022</v>
      </c>
      <c r="S1419">
        <v>12</v>
      </c>
      <c r="T1419" s="317">
        <v>36320</v>
      </c>
      <c r="U1419">
        <v>25.12</v>
      </c>
      <c r="V1419">
        <v>12</v>
      </c>
      <c r="W1419">
        <v>40</v>
      </c>
      <c r="X1419" s="317">
        <v>53821</v>
      </c>
    </row>
    <row r="1420" spans="1:27">
      <c r="A1420">
        <v>1419</v>
      </c>
      <c r="B1420" t="s">
        <v>4512</v>
      </c>
      <c r="C1420" t="s">
        <v>4513</v>
      </c>
      <c r="D1420" t="s">
        <v>37</v>
      </c>
      <c r="E1420" t="s">
        <v>40</v>
      </c>
      <c r="F1420" s="1"/>
      <c r="G1420" t="s">
        <v>43</v>
      </c>
      <c r="H1420">
        <v>530820</v>
      </c>
      <c r="I1420" t="s">
        <v>10185</v>
      </c>
      <c r="L1420" t="s">
        <v>43</v>
      </c>
      <c r="M1420" t="s">
        <v>43</v>
      </c>
      <c r="N1420" t="s">
        <v>43</v>
      </c>
      <c r="R1420" s="1"/>
      <c r="T1420" s="317"/>
      <c r="X1420" s="317"/>
      <c r="Y1420">
        <v>45993</v>
      </c>
      <c r="Z1420">
        <v>46070</v>
      </c>
      <c r="AA1420">
        <v>46077</v>
      </c>
    </row>
    <row r="1421" spans="1:27">
      <c r="A1421">
        <v>1420</v>
      </c>
      <c r="B1421" t="s">
        <v>11739</v>
      </c>
      <c r="C1421" t="s">
        <v>1201</v>
      </c>
      <c r="D1421" t="s">
        <v>37</v>
      </c>
      <c r="E1421" t="s">
        <v>92</v>
      </c>
      <c r="F1421" s="1"/>
      <c r="G1421" t="s">
        <v>43</v>
      </c>
      <c r="H1421">
        <v>530821</v>
      </c>
      <c r="I1421" t="s">
        <v>10185</v>
      </c>
      <c r="L1421" t="s">
        <v>43</v>
      </c>
      <c r="M1421" t="s">
        <v>43</v>
      </c>
      <c r="N1421" t="s">
        <v>43</v>
      </c>
      <c r="R1421" s="1"/>
      <c r="T1421" s="317"/>
      <c r="X1421" s="317"/>
    </row>
    <row r="1422" spans="1:27">
      <c r="A1422">
        <v>1421</v>
      </c>
      <c r="B1422" t="s">
        <v>4389</v>
      </c>
      <c r="C1422" t="s">
        <v>4390</v>
      </c>
      <c r="D1422" t="s">
        <v>37</v>
      </c>
      <c r="E1422" t="s">
        <v>636</v>
      </c>
      <c r="F1422" s="1">
        <v>45992</v>
      </c>
      <c r="G1422">
        <v>12</v>
      </c>
      <c r="H1422">
        <v>530822</v>
      </c>
      <c r="I1422" t="s">
        <v>10185</v>
      </c>
      <c r="J1422">
        <v>50046352</v>
      </c>
      <c r="K1422" t="s">
        <v>10411</v>
      </c>
      <c r="L1422">
        <v>12</v>
      </c>
      <c r="M1422">
        <v>12</v>
      </c>
      <c r="N1422">
        <v>12</v>
      </c>
      <c r="O1422">
        <v>46041</v>
      </c>
      <c r="P1422">
        <v>46009</v>
      </c>
      <c r="R1422" s="1">
        <v>46022</v>
      </c>
      <c r="S1422">
        <v>12</v>
      </c>
      <c r="T1422" s="317">
        <v>76945</v>
      </c>
      <c r="U1422">
        <v>25.12</v>
      </c>
      <c r="V1422">
        <v>12</v>
      </c>
      <c r="W1422">
        <v>40</v>
      </c>
      <c r="X1422" s="317">
        <v>153767</v>
      </c>
    </row>
    <row r="1423" spans="1:27">
      <c r="A1423">
        <v>1422</v>
      </c>
      <c r="B1423" t="s">
        <v>11740</v>
      </c>
      <c r="C1423" t="s">
        <v>11741</v>
      </c>
      <c r="D1423" t="s">
        <v>37</v>
      </c>
      <c r="E1423" t="s">
        <v>140</v>
      </c>
      <c r="F1423" s="1"/>
      <c r="G1423" t="s">
        <v>43</v>
      </c>
      <c r="H1423">
        <v>530823</v>
      </c>
      <c r="I1423" t="s">
        <v>10185</v>
      </c>
      <c r="L1423" t="s">
        <v>43</v>
      </c>
      <c r="M1423" t="s">
        <v>43</v>
      </c>
      <c r="N1423" t="s">
        <v>43</v>
      </c>
      <c r="R1423" s="1"/>
      <c r="T1423" s="317"/>
      <c r="X1423" s="317"/>
    </row>
    <row r="1424" spans="1:27">
      <c r="A1424">
        <v>1423</v>
      </c>
      <c r="B1424" t="s">
        <v>4386</v>
      </c>
      <c r="C1424" t="s">
        <v>11742</v>
      </c>
      <c r="D1424" t="s">
        <v>37</v>
      </c>
      <c r="E1424" t="s">
        <v>123</v>
      </c>
      <c r="F1424" s="1">
        <v>45993</v>
      </c>
      <c r="G1424">
        <v>12</v>
      </c>
      <c r="H1424">
        <v>530824</v>
      </c>
      <c r="I1424" t="s">
        <v>10185</v>
      </c>
      <c r="J1424">
        <v>50046402</v>
      </c>
      <c r="K1424" t="s">
        <v>267</v>
      </c>
      <c r="L1424">
        <v>12</v>
      </c>
      <c r="M1424">
        <v>12</v>
      </c>
      <c r="N1424">
        <v>12</v>
      </c>
      <c r="O1424">
        <v>46069</v>
      </c>
      <c r="R1424" s="1">
        <v>46022</v>
      </c>
      <c r="S1424">
        <v>12</v>
      </c>
      <c r="T1424" s="317">
        <v>30680</v>
      </c>
      <c r="U1424">
        <v>25.12</v>
      </c>
      <c r="V1424">
        <v>12</v>
      </c>
      <c r="W1424">
        <v>40</v>
      </c>
      <c r="X1424" s="317">
        <v>62315</v>
      </c>
    </row>
    <row r="1425" spans="1:27">
      <c r="A1425">
        <v>1424</v>
      </c>
      <c r="B1425" t="s">
        <v>4392</v>
      </c>
      <c r="C1425" t="s">
        <v>4393</v>
      </c>
      <c r="D1425" t="s">
        <v>37</v>
      </c>
      <c r="E1425" t="s">
        <v>108</v>
      </c>
      <c r="F1425" s="1"/>
      <c r="G1425" t="s">
        <v>43</v>
      </c>
      <c r="H1425">
        <v>530825</v>
      </c>
      <c r="I1425" t="s">
        <v>10185</v>
      </c>
      <c r="L1425" t="s">
        <v>43</v>
      </c>
      <c r="M1425" t="s">
        <v>43</v>
      </c>
      <c r="N1425" t="s">
        <v>43</v>
      </c>
      <c r="R1425" s="1"/>
      <c r="T1425" s="317"/>
      <c r="X1425" s="317"/>
      <c r="Z1425">
        <v>46070</v>
      </c>
      <c r="AA1425">
        <v>46077</v>
      </c>
    </row>
    <row r="1426" spans="1:27">
      <c r="A1426">
        <v>1425</v>
      </c>
      <c r="B1426" t="s">
        <v>4398</v>
      </c>
      <c r="C1426" t="s">
        <v>4399</v>
      </c>
      <c r="D1426" t="s">
        <v>37</v>
      </c>
      <c r="E1426" t="s">
        <v>92</v>
      </c>
      <c r="F1426" s="1"/>
      <c r="G1426" t="s">
        <v>43</v>
      </c>
      <c r="H1426">
        <v>530826</v>
      </c>
      <c r="I1426" t="s">
        <v>10185</v>
      </c>
      <c r="L1426" t="s">
        <v>43</v>
      </c>
      <c r="M1426" t="s">
        <v>43</v>
      </c>
      <c r="N1426" t="s">
        <v>43</v>
      </c>
      <c r="R1426" s="1"/>
      <c r="T1426" s="317"/>
      <c r="X1426" s="317"/>
      <c r="Y1426">
        <v>46066</v>
      </c>
      <c r="Z1426">
        <v>46080</v>
      </c>
    </row>
    <row r="1427" spans="1:27">
      <c r="A1427">
        <v>1426</v>
      </c>
      <c r="B1427" t="s">
        <v>4401</v>
      </c>
      <c r="C1427" t="s">
        <v>4402</v>
      </c>
      <c r="D1427" t="s">
        <v>37</v>
      </c>
      <c r="E1427" t="s">
        <v>92</v>
      </c>
      <c r="F1427" s="1"/>
      <c r="G1427" t="s">
        <v>43</v>
      </c>
      <c r="H1427">
        <v>530827</v>
      </c>
      <c r="I1427" t="s">
        <v>10185</v>
      </c>
      <c r="L1427" t="s">
        <v>43</v>
      </c>
      <c r="M1427" t="s">
        <v>43</v>
      </c>
      <c r="N1427" t="s">
        <v>43</v>
      </c>
      <c r="R1427" s="1"/>
      <c r="T1427" s="317"/>
      <c r="X1427" s="317"/>
      <c r="Z1427">
        <v>46063</v>
      </c>
      <c r="AA1427">
        <v>46070</v>
      </c>
    </row>
    <row r="1428" spans="1:27">
      <c r="A1428">
        <v>1427</v>
      </c>
      <c r="B1428" t="s">
        <v>11743</v>
      </c>
      <c r="C1428" t="s">
        <v>11744</v>
      </c>
      <c r="D1428" t="s">
        <v>37</v>
      </c>
      <c r="E1428" t="s">
        <v>40</v>
      </c>
      <c r="F1428" s="1">
        <v>45992</v>
      </c>
      <c r="G1428">
        <v>12</v>
      </c>
      <c r="H1428">
        <v>530828</v>
      </c>
      <c r="I1428" t="s">
        <v>10185</v>
      </c>
      <c r="J1428">
        <v>531205</v>
      </c>
      <c r="K1428" t="s">
        <v>10411</v>
      </c>
      <c r="L1428">
        <v>12</v>
      </c>
      <c r="M1428">
        <v>12</v>
      </c>
      <c r="N1428">
        <v>12</v>
      </c>
      <c r="Q1428" t="s">
        <v>11745</v>
      </c>
      <c r="R1428" s="1">
        <v>46022</v>
      </c>
      <c r="S1428">
        <v>12</v>
      </c>
      <c r="T1428" s="317">
        <v>82970</v>
      </c>
      <c r="U1428">
        <v>25.12</v>
      </c>
      <c r="V1428">
        <v>12</v>
      </c>
      <c r="W1428">
        <v>101</v>
      </c>
      <c r="X1428" s="317">
        <v>213690</v>
      </c>
    </row>
    <row r="1429" spans="1:27">
      <c r="A1429">
        <v>1428</v>
      </c>
      <c r="B1429" t="s">
        <v>11746</v>
      </c>
      <c r="C1429" t="s">
        <v>11747</v>
      </c>
      <c r="D1429" t="s">
        <v>37</v>
      </c>
      <c r="E1429" t="s">
        <v>60</v>
      </c>
      <c r="F1429" s="1">
        <v>45992</v>
      </c>
      <c r="G1429">
        <v>12</v>
      </c>
      <c r="H1429">
        <v>530829</v>
      </c>
      <c r="I1429" t="s">
        <v>10185</v>
      </c>
      <c r="J1429">
        <v>531205</v>
      </c>
      <c r="K1429" t="s">
        <v>10411</v>
      </c>
      <c r="L1429">
        <v>12</v>
      </c>
      <c r="M1429">
        <v>12</v>
      </c>
      <c r="N1429">
        <v>12</v>
      </c>
      <c r="Q1429" t="s">
        <v>10832</v>
      </c>
      <c r="R1429" s="1">
        <v>46022</v>
      </c>
      <c r="S1429">
        <v>12</v>
      </c>
      <c r="T1429" s="317">
        <v>49040</v>
      </c>
      <c r="U1429">
        <v>25.12</v>
      </c>
      <c r="V1429">
        <v>12</v>
      </c>
      <c r="W1429">
        <v>101</v>
      </c>
      <c r="X1429" s="317">
        <v>126240</v>
      </c>
    </row>
    <row r="1430" spans="1:27">
      <c r="A1430">
        <v>1429</v>
      </c>
      <c r="B1430" t="s">
        <v>11748</v>
      </c>
      <c r="C1430" t="s">
        <v>11749</v>
      </c>
      <c r="D1430" t="s">
        <v>37</v>
      </c>
      <c r="E1430" t="s">
        <v>60</v>
      </c>
      <c r="F1430" s="1">
        <v>45992</v>
      </c>
      <c r="G1430">
        <v>12</v>
      </c>
      <c r="H1430">
        <v>530830</v>
      </c>
      <c r="I1430" t="s">
        <v>10185</v>
      </c>
      <c r="J1430">
        <v>531205</v>
      </c>
      <c r="K1430" t="s">
        <v>10411</v>
      </c>
      <c r="L1430">
        <v>12</v>
      </c>
      <c r="M1430">
        <v>12</v>
      </c>
      <c r="N1430">
        <v>12</v>
      </c>
      <c r="Q1430" t="s">
        <v>10832</v>
      </c>
      <c r="R1430" s="1">
        <v>46022</v>
      </c>
      <c r="S1430">
        <v>12</v>
      </c>
      <c r="T1430" s="317">
        <v>55160</v>
      </c>
      <c r="U1430">
        <v>25.12</v>
      </c>
      <c r="V1430">
        <v>12</v>
      </c>
      <c r="W1430">
        <v>101</v>
      </c>
      <c r="X1430" s="317">
        <v>141960</v>
      </c>
    </row>
    <row r="1431" spans="1:27">
      <c r="A1431">
        <v>1430</v>
      </c>
      <c r="B1431" t="s">
        <v>11750</v>
      </c>
      <c r="C1431" t="s">
        <v>11751</v>
      </c>
      <c r="D1431" t="s">
        <v>37</v>
      </c>
      <c r="E1431" t="s">
        <v>123</v>
      </c>
      <c r="F1431" s="1">
        <v>45993</v>
      </c>
      <c r="G1431">
        <v>12</v>
      </c>
      <c r="H1431">
        <v>530831</v>
      </c>
      <c r="I1431" t="s">
        <v>10185</v>
      </c>
      <c r="J1431">
        <v>630105</v>
      </c>
      <c r="K1431" t="s">
        <v>10340</v>
      </c>
      <c r="L1431">
        <v>1</v>
      </c>
      <c r="M1431">
        <v>12</v>
      </c>
      <c r="N1431">
        <v>1</v>
      </c>
      <c r="Q1431" t="s">
        <v>10832</v>
      </c>
      <c r="R1431" s="1"/>
      <c r="T1431" s="317"/>
      <c r="U1431">
        <v>26.1</v>
      </c>
      <c r="V1431">
        <v>1</v>
      </c>
      <c r="W1431">
        <v>101</v>
      </c>
      <c r="X1431" s="317">
        <v>141420</v>
      </c>
    </row>
    <row r="1432" spans="1:27">
      <c r="A1432">
        <v>1431</v>
      </c>
      <c r="B1432" t="s">
        <v>4420</v>
      </c>
      <c r="C1432" t="s">
        <v>4421</v>
      </c>
      <c r="D1432" t="s">
        <v>37</v>
      </c>
      <c r="E1432" t="s">
        <v>87</v>
      </c>
      <c r="F1432" s="1">
        <v>45993</v>
      </c>
      <c r="G1432">
        <v>12</v>
      </c>
      <c r="H1432">
        <v>530832</v>
      </c>
      <c r="I1432" t="s">
        <v>10185</v>
      </c>
      <c r="J1432">
        <v>50046460</v>
      </c>
      <c r="K1432" t="s">
        <v>10340</v>
      </c>
      <c r="L1432">
        <v>1</v>
      </c>
      <c r="M1432">
        <v>12</v>
      </c>
      <c r="N1432">
        <v>1</v>
      </c>
      <c r="O1432">
        <v>46055</v>
      </c>
      <c r="R1432" s="1"/>
      <c r="T1432" s="317"/>
      <c r="U1432">
        <v>26.1</v>
      </c>
      <c r="V1432">
        <v>1</v>
      </c>
      <c r="W1432">
        <v>40</v>
      </c>
      <c r="X1432" s="317">
        <v>100365</v>
      </c>
    </row>
    <row r="1433" spans="1:27">
      <c r="A1433">
        <v>1432</v>
      </c>
      <c r="B1433" t="s">
        <v>4418</v>
      </c>
      <c r="C1433" t="s">
        <v>1052</v>
      </c>
      <c r="D1433" t="s">
        <v>37</v>
      </c>
      <c r="E1433" t="s">
        <v>87</v>
      </c>
      <c r="F1433" s="1">
        <v>45993</v>
      </c>
      <c r="G1433">
        <v>12</v>
      </c>
      <c r="H1433">
        <v>530833</v>
      </c>
      <c r="I1433" t="s">
        <v>10185</v>
      </c>
      <c r="J1433">
        <v>50046488</v>
      </c>
      <c r="K1433" t="s">
        <v>10340</v>
      </c>
      <c r="L1433">
        <v>1</v>
      </c>
      <c r="M1433">
        <v>12</v>
      </c>
      <c r="N1433">
        <v>1</v>
      </c>
      <c r="O1433">
        <v>46084</v>
      </c>
      <c r="R1433" s="1"/>
      <c r="T1433" s="317"/>
      <c r="U1433">
        <v>26.1</v>
      </c>
      <c r="V1433">
        <v>1</v>
      </c>
      <c r="W1433">
        <v>40</v>
      </c>
      <c r="X1433" s="317">
        <v>82637</v>
      </c>
    </row>
    <row r="1434" spans="1:27">
      <c r="A1434">
        <v>1433</v>
      </c>
      <c r="B1434" t="s">
        <v>4435</v>
      </c>
      <c r="C1434" t="s">
        <v>11752</v>
      </c>
      <c r="D1434" t="s">
        <v>37</v>
      </c>
      <c r="E1434" t="s">
        <v>92</v>
      </c>
      <c r="F1434" s="1">
        <v>45994</v>
      </c>
      <c r="G1434">
        <v>12</v>
      </c>
      <c r="H1434">
        <v>530834</v>
      </c>
      <c r="I1434" t="s">
        <v>10185</v>
      </c>
      <c r="J1434">
        <v>50046742</v>
      </c>
      <c r="K1434" t="s">
        <v>10340</v>
      </c>
      <c r="L1434">
        <v>1</v>
      </c>
      <c r="M1434">
        <v>12</v>
      </c>
      <c r="N1434">
        <v>1</v>
      </c>
      <c r="O1434">
        <v>46076</v>
      </c>
      <c r="R1434" s="1"/>
      <c r="T1434" s="317"/>
      <c r="U1434">
        <v>26.1</v>
      </c>
      <c r="V1434">
        <v>1</v>
      </c>
      <c r="W1434">
        <v>40</v>
      </c>
      <c r="X1434" s="317">
        <v>99084</v>
      </c>
    </row>
    <row r="1435" spans="1:27">
      <c r="A1435">
        <v>1434</v>
      </c>
      <c r="B1435" t="s">
        <v>4429</v>
      </c>
      <c r="C1435" t="s">
        <v>4430</v>
      </c>
      <c r="D1435" t="s">
        <v>37</v>
      </c>
      <c r="E1435" t="s">
        <v>87</v>
      </c>
      <c r="F1435" s="1">
        <v>45994</v>
      </c>
      <c r="G1435">
        <v>12</v>
      </c>
      <c r="H1435">
        <v>530835</v>
      </c>
      <c r="I1435" t="s">
        <v>10185</v>
      </c>
      <c r="J1435">
        <v>50046839</v>
      </c>
      <c r="K1435" t="s">
        <v>10340</v>
      </c>
      <c r="L1435">
        <v>1</v>
      </c>
      <c r="M1435">
        <v>12</v>
      </c>
      <c r="N1435">
        <v>1</v>
      </c>
      <c r="O1435">
        <v>46055</v>
      </c>
      <c r="R1435" s="1"/>
      <c r="T1435" s="317"/>
      <c r="U1435">
        <v>26.1</v>
      </c>
      <c r="V1435">
        <v>1</v>
      </c>
      <c r="W1435">
        <v>40</v>
      </c>
      <c r="X1435" s="317">
        <v>111514</v>
      </c>
    </row>
    <row r="1436" spans="1:27">
      <c r="A1436">
        <v>1435</v>
      </c>
      <c r="B1436" t="s">
        <v>4432</v>
      </c>
      <c r="C1436" t="s">
        <v>11753</v>
      </c>
      <c r="D1436" t="s">
        <v>37</v>
      </c>
      <c r="E1436" t="s">
        <v>40</v>
      </c>
      <c r="F1436" s="1">
        <v>45994</v>
      </c>
      <c r="G1436">
        <v>12</v>
      </c>
      <c r="H1436">
        <v>530836</v>
      </c>
      <c r="I1436" t="s">
        <v>10185</v>
      </c>
      <c r="J1436">
        <v>50046746</v>
      </c>
      <c r="K1436" t="s">
        <v>10340</v>
      </c>
      <c r="L1436">
        <v>1</v>
      </c>
      <c r="M1436">
        <v>12</v>
      </c>
      <c r="N1436">
        <v>1</v>
      </c>
      <c r="O1436">
        <v>46048</v>
      </c>
      <c r="R1436" s="1"/>
      <c r="T1436" s="317"/>
      <c r="U1436">
        <v>26.1</v>
      </c>
      <c r="V1436">
        <v>1</v>
      </c>
      <c r="W1436">
        <v>40</v>
      </c>
      <c r="X1436" s="317">
        <v>87089</v>
      </c>
    </row>
    <row r="1437" spans="1:27">
      <c r="A1437">
        <v>1436</v>
      </c>
      <c r="B1437" t="s">
        <v>1275</v>
      </c>
      <c r="C1437" t="s">
        <v>1108</v>
      </c>
      <c r="D1437" t="s">
        <v>37</v>
      </c>
      <c r="E1437" t="s">
        <v>40</v>
      </c>
      <c r="F1437" s="1">
        <v>45994</v>
      </c>
      <c r="G1437">
        <v>12</v>
      </c>
      <c r="H1437">
        <v>530837</v>
      </c>
      <c r="I1437" t="s">
        <v>10185</v>
      </c>
      <c r="J1437">
        <v>50046747</v>
      </c>
      <c r="K1437" t="s">
        <v>267</v>
      </c>
      <c r="L1437">
        <v>12</v>
      </c>
      <c r="M1437">
        <v>12</v>
      </c>
      <c r="N1437">
        <v>12</v>
      </c>
      <c r="R1437" s="1">
        <v>46022</v>
      </c>
      <c r="S1437">
        <v>12</v>
      </c>
      <c r="T1437" s="317">
        <v>33740</v>
      </c>
      <c r="U1437">
        <v>25.12</v>
      </c>
      <c r="V1437">
        <v>12</v>
      </c>
      <c r="W1437">
        <v>40</v>
      </c>
      <c r="X1437" s="317">
        <v>68508</v>
      </c>
    </row>
    <row r="1438" spans="1:27">
      <c r="A1438">
        <v>1437</v>
      </c>
      <c r="B1438" t="s">
        <v>11754</v>
      </c>
      <c r="C1438" t="s">
        <v>11755</v>
      </c>
      <c r="D1438" t="s">
        <v>37</v>
      </c>
      <c r="E1438" t="s">
        <v>108</v>
      </c>
      <c r="F1438" s="1">
        <v>45994</v>
      </c>
      <c r="G1438">
        <v>12</v>
      </c>
      <c r="H1438">
        <v>530838</v>
      </c>
      <c r="I1438" t="s">
        <v>10185</v>
      </c>
      <c r="J1438">
        <v>531205</v>
      </c>
      <c r="K1438" t="s">
        <v>10411</v>
      </c>
      <c r="L1438">
        <v>12</v>
      </c>
      <c r="M1438">
        <v>12</v>
      </c>
      <c r="N1438">
        <v>12</v>
      </c>
      <c r="Q1438" t="s">
        <v>10832</v>
      </c>
      <c r="R1438" s="1">
        <v>46022</v>
      </c>
      <c r="S1438">
        <v>12</v>
      </c>
      <c r="T1438" s="317">
        <v>57260</v>
      </c>
      <c r="U1438">
        <v>25.12</v>
      </c>
      <c r="V1438">
        <v>12</v>
      </c>
      <c r="W1438">
        <v>101</v>
      </c>
      <c r="X1438" s="317">
        <v>147420</v>
      </c>
    </row>
    <row r="1439" spans="1:27">
      <c r="A1439">
        <v>1438</v>
      </c>
      <c r="B1439" t="s">
        <v>11756</v>
      </c>
      <c r="C1439" t="s">
        <v>11757</v>
      </c>
      <c r="D1439" t="s">
        <v>37</v>
      </c>
      <c r="E1439" t="s">
        <v>108</v>
      </c>
      <c r="F1439" s="1">
        <v>45994</v>
      </c>
      <c r="G1439">
        <v>12</v>
      </c>
      <c r="H1439">
        <v>530839</v>
      </c>
      <c r="I1439" t="s">
        <v>10185</v>
      </c>
      <c r="J1439">
        <v>531205</v>
      </c>
      <c r="K1439" t="s">
        <v>10411</v>
      </c>
      <c r="L1439">
        <v>12</v>
      </c>
      <c r="M1439">
        <v>12</v>
      </c>
      <c r="N1439">
        <v>12</v>
      </c>
      <c r="Q1439" t="s">
        <v>10832</v>
      </c>
      <c r="R1439" s="1">
        <v>46022</v>
      </c>
      <c r="S1439">
        <v>12</v>
      </c>
      <c r="T1439" s="317">
        <v>42440</v>
      </c>
      <c r="U1439">
        <v>25.12</v>
      </c>
      <c r="V1439">
        <v>12</v>
      </c>
      <c r="W1439">
        <v>101</v>
      </c>
      <c r="X1439" s="317">
        <v>109320</v>
      </c>
    </row>
    <row r="1440" spans="1:27">
      <c r="A1440">
        <v>1439</v>
      </c>
      <c r="B1440" t="s">
        <v>11758</v>
      </c>
      <c r="C1440" t="s">
        <v>11759</v>
      </c>
      <c r="D1440" t="s">
        <v>37</v>
      </c>
      <c r="E1440" t="s">
        <v>60</v>
      </c>
      <c r="F1440" s="1">
        <v>45994</v>
      </c>
      <c r="G1440">
        <v>12</v>
      </c>
      <c r="H1440">
        <v>530840</v>
      </c>
      <c r="I1440" t="s">
        <v>10185</v>
      </c>
      <c r="J1440">
        <v>630105</v>
      </c>
      <c r="K1440" t="s">
        <v>10411</v>
      </c>
      <c r="L1440">
        <v>1</v>
      </c>
      <c r="M1440">
        <v>12</v>
      </c>
      <c r="N1440">
        <v>1</v>
      </c>
      <c r="P1440">
        <v>46010</v>
      </c>
      <c r="Q1440" t="s">
        <v>10832</v>
      </c>
      <c r="R1440" s="1"/>
      <c r="T1440" s="317"/>
      <c r="U1440">
        <v>26.1</v>
      </c>
      <c r="V1440">
        <v>1</v>
      </c>
      <c r="W1440">
        <v>101</v>
      </c>
      <c r="X1440" s="317">
        <v>235729</v>
      </c>
    </row>
    <row r="1441" spans="1:26">
      <c r="A1441">
        <v>1440</v>
      </c>
      <c r="B1441" t="s">
        <v>11760</v>
      </c>
      <c r="C1441" t="s">
        <v>11761</v>
      </c>
      <c r="D1441" t="s">
        <v>37</v>
      </c>
      <c r="E1441" t="s">
        <v>60</v>
      </c>
      <c r="F1441" s="1">
        <v>45994</v>
      </c>
      <c r="G1441">
        <v>12</v>
      </c>
      <c r="H1441">
        <v>530841</v>
      </c>
      <c r="I1441" t="s">
        <v>10185</v>
      </c>
      <c r="J1441">
        <v>531205</v>
      </c>
      <c r="K1441" t="s">
        <v>10411</v>
      </c>
      <c r="L1441">
        <v>12</v>
      </c>
      <c r="M1441">
        <v>12</v>
      </c>
      <c r="N1441">
        <v>12</v>
      </c>
      <c r="Q1441" t="s">
        <v>10832</v>
      </c>
      <c r="R1441" s="1">
        <v>46022</v>
      </c>
      <c r="S1441">
        <v>12</v>
      </c>
      <c r="T1441" s="317">
        <v>45980</v>
      </c>
      <c r="U1441">
        <v>25.12</v>
      </c>
      <c r="V1441">
        <v>12</v>
      </c>
      <c r="W1441">
        <v>101</v>
      </c>
      <c r="X1441" s="317">
        <v>118380</v>
      </c>
    </row>
    <row r="1442" spans="1:26">
      <c r="A1442">
        <v>1441</v>
      </c>
      <c r="B1442" t="s">
        <v>11762</v>
      </c>
      <c r="C1442" t="s">
        <v>11763</v>
      </c>
      <c r="D1442" t="s">
        <v>37</v>
      </c>
      <c r="E1442" t="s">
        <v>60</v>
      </c>
      <c r="F1442" s="1">
        <v>45994</v>
      </c>
      <c r="G1442">
        <v>12</v>
      </c>
      <c r="H1442">
        <v>530842</v>
      </c>
      <c r="I1442" t="s">
        <v>10185</v>
      </c>
      <c r="J1442">
        <v>531205</v>
      </c>
      <c r="K1442" t="s">
        <v>10411</v>
      </c>
      <c r="L1442">
        <v>12</v>
      </c>
      <c r="M1442">
        <v>12</v>
      </c>
      <c r="N1442">
        <v>12</v>
      </c>
      <c r="Q1442" t="s">
        <v>10832</v>
      </c>
      <c r="R1442" s="1">
        <v>46022</v>
      </c>
      <c r="S1442">
        <v>12</v>
      </c>
      <c r="T1442" s="317">
        <v>55160</v>
      </c>
      <c r="U1442">
        <v>25.12</v>
      </c>
      <c r="V1442">
        <v>12</v>
      </c>
      <c r="W1442">
        <v>101</v>
      </c>
      <c r="X1442" s="317">
        <v>141960</v>
      </c>
    </row>
    <row r="1443" spans="1:26">
      <c r="A1443">
        <v>1442</v>
      </c>
      <c r="B1443" t="s">
        <v>11764</v>
      </c>
      <c r="C1443" t="s">
        <v>1317</v>
      </c>
      <c r="D1443" t="s">
        <v>37</v>
      </c>
      <c r="E1443" t="s">
        <v>123</v>
      </c>
      <c r="F1443" s="1">
        <v>45994</v>
      </c>
      <c r="G1443">
        <v>12</v>
      </c>
      <c r="H1443">
        <v>530843</v>
      </c>
      <c r="I1443" t="s">
        <v>10185</v>
      </c>
      <c r="J1443">
        <v>531205</v>
      </c>
      <c r="K1443" t="s">
        <v>10411</v>
      </c>
      <c r="L1443">
        <v>12</v>
      </c>
      <c r="M1443">
        <v>12</v>
      </c>
      <c r="N1443">
        <v>12</v>
      </c>
      <c r="P1443">
        <v>46009</v>
      </c>
      <c r="R1443" s="1">
        <v>46022</v>
      </c>
      <c r="S1443">
        <v>12</v>
      </c>
      <c r="T1443" s="317">
        <v>105305</v>
      </c>
      <c r="U1443">
        <v>25.12</v>
      </c>
      <c r="V1443">
        <v>12</v>
      </c>
      <c r="W1443">
        <v>101</v>
      </c>
      <c r="X1443" s="317">
        <v>273055</v>
      </c>
    </row>
    <row r="1444" spans="1:26">
      <c r="A1444">
        <v>1443</v>
      </c>
      <c r="B1444" t="s">
        <v>11765</v>
      </c>
      <c r="C1444" t="s">
        <v>11766</v>
      </c>
      <c r="D1444" t="s">
        <v>37</v>
      </c>
      <c r="E1444" t="s">
        <v>40</v>
      </c>
      <c r="F1444" s="1">
        <v>45995</v>
      </c>
      <c r="G1444">
        <v>12</v>
      </c>
      <c r="H1444">
        <v>530844</v>
      </c>
      <c r="I1444" t="s">
        <v>10185</v>
      </c>
      <c r="J1444">
        <v>531205</v>
      </c>
      <c r="K1444" t="s">
        <v>10411</v>
      </c>
      <c r="L1444">
        <v>12</v>
      </c>
      <c r="M1444">
        <v>12</v>
      </c>
      <c r="N1444">
        <v>12</v>
      </c>
      <c r="Q1444" t="s">
        <v>10832</v>
      </c>
      <c r="R1444" s="1">
        <v>46022</v>
      </c>
      <c r="S1444">
        <v>12</v>
      </c>
      <c r="T1444" s="317">
        <v>45500</v>
      </c>
      <c r="U1444">
        <v>25.12</v>
      </c>
      <c r="V1444">
        <v>12</v>
      </c>
      <c r="W1444">
        <v>101</v>
      </c>
      <c r="X1444" s="317">
        <v>117180</v>
      </c>
    </row>
    <row r="1445" spans="1:26">
      <c r="A1445">
        <v>1444</v>
      </c>
      <c r="B1445" t="s">
        <v>11767</v>
      </c>
      <c r="C1445" t="s">
        <v>700</v>
      </c>
      <c r="D1445" t="s">
        <v>37</v>
      </c>
      <c r="E1445" t="s">
        <v>60</v>
      </c>
      <c r="F1445" s="1"/>
      <c r="G1445" t="s">
        <v>43</v>
      </c>
      <c r="H1445">
        <v>530845</v>
      </c>
      <c r="I1445" t="s">
        <v>10185</v>
      </c>
      <c r="L1445" t="s">
        <v>43</v>
      </c>
      <c r="M1445" t="s">
        <v>43</v>
      </c>
      <c r="N1445" t="s">
        <v>43</v>
      </c>
      <c r="R1445" s="1"/>
      <c r="T1445" s="317"/>
      <c r="X1445" s="317"/>
      <c r="Z1445">
        <v>46070</v>
      </c>
    </row>
    <row r="1446" spans="1:26">
      <c r="A1446">
        <v>1445</v>
      </c>
      <c r="B1446" t="s">
        <v>4451</v>
      </c>
      <c r="C1446" t="s">
        <v>4452</v>
      </c>
      <c r="D1446" t="s">
        <v>37</v>
      </c>
      <c r="E1446" t="s">
        <v>108</v>
      </c>
      <c r="F1446" s="1">
        <v>45995</v>
      </c>
      <c r="G1446">
        <v>12</v>
      </c>
      <c r="H1446">
        <v>530846</v>
      </c>
      <c r="I1446" t="s">
        <v>10185</v>
      </c>
      <c r="J1446">
        <v>50047068</v>
      </c>
      <c r="K1446" t="s">
        <v>6518</v>
      </c>
      <c r="L1446">
        <v>2</v>
      </c>
      <c r="M1446">
        <v>12</v>
      </c>
      <c r="N1446">
        <v>2</v>
      </c>
      <c r="O1446">
        <v>46113</v>
      </c>
      <c r="R1446" s="1"/>
      <c r="T1446" s="317"/>
      <c r="U1446">
        <v>26.2</v>
      </c>
      <c r="V1446">
        <v>2</v>
      </c>
      <c r="W1446">
        <v>40</v>
      </c>
      <c r="X1446" s="317">
        <v>171186</v>
      </c>
    </row>
    <row r="1447" spans="1:26">
      <c r="A1447">
        <v>1446</v>
      </c>
      <c r="B1447" t="s">
        <v>11768</v>
      </c>
      <c r="C1447" t="s">
        <v>11769</v>
      </c>
      <c r="D1447" t="s">
        <v>37</v>
      </c>
      <c r="E1447" t="s">
        <v>40</v>
      </c>
      <c r="F1447" s="1">
        <v>45995</v>
      </c>
      <c r="G1447">
        <v>12</v>
      </c>
      <c r="H1447">
        <v>530847</v>
      </c>
      <c r="I1447" t="s">
        <v>10185</v>
      </c>
      <c r="J1447">
        <v>531205</v>
      </c>
      <c r="K1447" t="s">
        <v>10411</v>
      </c>
      <c r="L1447">
        <v>12</v>
      </c>
      <c r="M1447">
        <v>12</v>
      </c>
      <c r="N1447">
        <v>12</v>
      </c>
      <c r="Q1447" t="s">
        <v>10832</v>
      </c>
      <c r="R1447" s="1">
        <v>46022</v>
      </c>
      <c r="S1447">
        <v>12</v>
      </c>
      <c r="T1447" s="317">
        <v>60320</v>
      </c>
      <c r="U1447">
        <v>25.12</v>
      </c>
      <c r="V1447">
        <v>12</v>
      </c>
      <c r="W1447">
        <v>101</v>
      </c>
      <c r="X1447" s="317">
        <v>155280</v>
      </c>
    </row>
    <row r="1448" spans="1:26">
      <c r="A1448">
        <v>1447</v>
      </c>
      <c r="B1448" t="s">
        <v>11770</v>
      </c>
      <c r="C1448" t="s">
        <v>11771</v>
      </c>
      <c r="D1448" t="s">
        <v>37</v>
      </c>
      <c r="E1448" t="s">
        <v>60</v>
      </c>
      <c r="F1448" s="1">
        <v>45996</v>
      </c>
      <c r="G1448">
        <v>12</v>
      </c>
      <c r="H1448">
        <v>530848</v>
      </c>
      <c r="I1448" t="s">
        <v>10185</v>
      </c>
      <c r="J1448">
        <v>531205</v>
      </c>
      <c r="K1448" t="s">
        <v>10411</v>
      </c>
      <c r="L1448">
        <v>12</v>
      </c>
      <c r="M1448">
        <v>12</v>
      </c>
      <c r="N1448">
        <v>12</v>
      </c>
      <c r="Q1448" t="s">
        <v>10832</v>
      </c>
      <c r="R1448" s="1">
        <v>46022</v>
      </c>
      <c r="S1448">
        <v>12</v>
      </c>
      <c r="T1448" s="317">
        <v>40910</v>
      </c>
      <c r="U1448">
        <v>25.12</v>
      </c>
      <c r="V1448">
        <v>12</v>
      </c>
      <c r="W1448">
        <v>101</v>
      </c>
      <c r="X1448" s="317">
        <v>105390</v>
      </c>
    </row>
    <row r="1449" spans="1:26">
      <c r="A1449">
        <v>1448</v>
      </c>
      <c r="B1449" t="s">
        <v>11772</v>
      </c>
      <c r="C1449" t="s">
        <v>11773</v>
      </c>
      <c r="D1449" t="s">
        <v>37</v>
      </c>
      <c r="E1449" t="s">
        <v>108</v>
      </c>
      <c r="F1449" s="1">
        <v>45996</v>
      </c>
      <c r="G1449">
        <v>12</v>
      </c>
      <c r="H1449">
        <v>530849</v>
      </c>
      <c r="I1449" t="s">
        <v>10185</v>
      </c>
      <c r="J1449">
        <v>531205</v>
      </c>
      <c r="K1449" t="s">
        <v>10411</v>
      </c>
      <c r="L1449">
        <v>12</v>
      </c>
      <c r="M1449">
        <v>12</v>
      </c>
      <c r="N1449">
        <v>12</v>
      </c>
      <c r="Q1449" t="s">
        <v>10832</v>
      </c>
      <c r="R1449" s="1">
        <v>46022</v>
      </c>
      <c r="S1449">
        <v>12</v>
      </c>
      <c r="T1449" s="317">
        <v>54200</v>
      </c>
      <c r="U1449">
        <v>25.12</v>
      </c>
      <c r="V1449">
        <v>12</v>
      </c>
      <c r="W1449">
        <v>101</v>
      </c>
      <c r="X1449" s="317">
        <v>139560</v>
      </c>
    </row>
    <row r="1450" spans="1:26">
      <c r="A1450">
        <v>1449</v>
      </c>
      <c r="B1450" t="s">
        <v>4461</v>
      </c>
      <c r="C1450" t="s">
        <v>11774</v>
      </c>
      <c r="D1450" t="s">
        <v>37</v>
      </c>
      <c r="E1450" t="s">
        <v>40</v>
      </c>
      <c r="F1450" s="1">
        <v>45996</v>
      </c>
      <c r="G1450">
        <v>12</v>
      </c>
      <c r="H1450">
        <v>530850</v>
      </c>
      <c r="I1450" t="s">
        <v>10185</v>
      </c>
      <c r="J1450">
        <v>50047118</v>
      </c>
      <c r="K1450" t="s">
        <v>267</v>
      </c>
      <c r="L1450">
        <v>1</v>
      </c>
      <c r="M1450">
        <v>12</v>
      </c>
      <c r="N1450">
        <v>1</v>
      </c>
      <c r="O1450">
        <v>46050</v>
      </c>
      <c r="R1450" s="1"/>
      <c r="T1450" s="317"/>
      <c r="U1450">
        <v>26.1</v>
      </c>
      <c r="V1450">
        <v>1</v>
      </c>
      <c r="W1450">
        <v>40</v>
      </c>
      <c r="X1450" s="317">
        <v>80896</v>
      </c>
    </row>
    <row r="1451" spans="1:26">
      <c r="A1451">
        <v>1450</v>
      </c>
      <c r="B1451" t="s">
        <v>4438</v>
      </c>
      <c r="C1451" t="s">
        <v>11775</v>
      </c>
      <c r="D1451" t="s">
        <v>37</v>
      </c>
      <c r="E1451" t="s">
        <v>40</v>
      </c>
      <c r="F1451" s="1">
        <v>45996</v>
      </c>
      <c r="G1451">
        <v>12</v>
      </c>
      <c r="H1451">
        <v>530851</v>
      </c>
      <c r="I1451" t="s">
        <v>10185</v>
      </c>
      <c r="J1451">
        <v>50047122</v>
      </c>
      <c r="K1451" t="s">
        <v>267</v>
      </c>
      <c r="L1451">
        <v>1</v>
      </c>
      <c r="M1451">
        <v>12</v>
      </c>
      <c r="N1451">
        <v>12</v>
      </c>
      <c r="O1451">
        <v>46055</v>
      </c>
      <c r="R1451" s="1"/>
      <c r="T1451" s="317"/>
      <c r="U1451">
        <v>26.1</v>
      </c>
      <c r="V1451">
        <v>1</v>
      </c>
      <c r="W1451">
        <v>40</v>
      </c>
      <c r="X1451" s="317">
        <v>158932</v>
      </c>
    </row>
    <row r="1452" spans="1:26">
      <c r="A1452">
        <v>1451</v>
      </c>
      <c r="B1452" t="s">
        <v>4454</v>
      </c>
      <c r="C1452" t="s">
        <v>11776</v>
      </c>
      <c r="D1452" t="s">
        <v>37</v>
      </c>
      <c r="E1452" t="s">
        <v>123</v>
      </c>
      <c r="F1452" s="1">
        <v>45996</v>
      </c>
      <c r="G1452">
        <v>12</v>
      </c>
      <c r="H1452">
        <v>530852</v>
      </c>
      <c r="I1452" t="s">
        <v>10185</v>
      </c>
      <c r="J1452">
        <v>50047125</v>
      </c>
      <c r="K1452" t="s">
        <v>10340</v>
      </c>
      <c r="L1452">
        <v>1</v>
      </c>
      <c r="M1452">
        <v>12</v>
      </c>
      <c r="N1452">
        <v>1</v>
      </c>
      <c r="O1452">
        <v>46069</v>
      </c>
      <c r="R1452" s="1"/>
      <c r="T1452" s="317"/>
      <c r="U1452">
        <v>26.1</v>
      </c>
      <c r="V1452">
        <v>1</v>
      </c>
      <c r="W1452">
        <v>40</v>
      </c>
      <c r="X1452" s="317">
        <v>77799</v>
      </c>
    </row>
    <row r="1453" spans="1:26">
      <c r="A1453">
        <v>1452</v>
      </c>
      <c r="B1453" t="s">
        <v>4441</v>
      </c>
      <c r="C1453" t="s">
        <v>11777</v>
      </c>
      <c r="D1453" t="s">
        <v>37</v>
      </c>
      <c r="E1453" t="s">
        <v>40</v>
      </c>
      <c r="F1453" s="1">
        <v>45996</v>
      </c>
      <c r="G1453">
        <v>12</v>
      </c>
      <c r="H1453">
        <v>530853</v>
      </c>
      <c r="I1453" t="s">
        <v>10185</v>
      </c>
      <c r="J1453">
        <v>50047136</v>
      </c>
      <c r="K1453" t="s">
        <v>6518</v>
      </c>
      <c r="L1453">
        <v>2</v>
      </c>
      <c r="M1453">
        <v>12</v>
      </c>
      <c r="N1453">
        <v>2</v>
      </c>
      <c r="O1453">
        <v>46113</v>
      </c>
      <c r="P1453">
        <v>46080</v>
      </c>
      <c r="R1453" s="1"/>
      <c r="T1453" s="317"/>
      <c r="U1453">
        <v>26.2</v>
      </c>
      <c r="V1453">
        <v>2</v>
      </c>
      <c r="W1453">
        <v>40</v>
      </c>
      <c r="X1453" s="317">
        <v>213444</v>
      </c>
    </row>
    <row r="1454" spans="1:26">
      <c r="A1454">
        <v>1453</v>
      </c>
      <c r="B1454" t="s">
        <v>4448</v>
      </c>
      <c r="C1454" t="s">
        <v>11778</v>
      </c>
      <c r="D1454" t="s">
        <v>37</v>
      </c>
      <c r="E1454" t="s">
        <v>87</v>
      </c>
      <c r="F1454" s="1">
        <v>45996</v>
      </c>
      <c r="G1454">
        <v>12</v>
      </c>
      <c r="H1454">
        <v>530854</v>
      </c>
      <c r="I1454" t="s">
        <v>10185</v>
      </c>
      <c r="J1454">
        <v>50047186</v>
      </c>
      <c r="K1454" t="s">
        <v>10340</v>
      </c>
      <c r="L1454">
        <v>1</v>
      </c>
      <c r="M1454">
        <v>12</v>
      </c>
      <c r="N1454">
        <v>1</v>
      </c>
      <c r="O1454">
        <v>46048</v>
      </c>
      <c r="R1454" s="1"/>
      <c r="T1454" s="317"/>
      <c r="U1454">
        <v>26.1</v>
      </c>
      <c r="V1454">
        <v>1</v>
      </c>
      <c r="W1454">
        <v>40</v>
      </c>
      <c r="X1454" s="317">
        <v>134540</v>
      </c>
    </row>
    <row r="1455" spans="1:26">
      <c r="A1455">
        <v>1454</v>
      </c>
      <c r="B1455" t="s">
        <v>4445</v>
      </c>
      <c r="C1455" t="s">
        <v>4446</v>
      </c>
      <c r="D1455" t="s">
        <v>37</v>
      </c>
      <c r="E1455" t="s">
        <v>72</v>
      </c>
      <c r="F1455" s="1">
        <v>45996</v>
      </c>
      <c r="G1455">
        <v>12</v>
      </c>
      <c r="H1455">
        <v>530855</v>
      </c>
      <c r="I1455" t="s">
        <v>10185</v>
      </c>
      <c r="J1455">
        <v>50047189</v>
      </c>
      <c r="K1455" t="s">
        <v>267</v>
      </c>
      <c r="L1455">
        <v>12</v>
      </c>
      <c r="M1455">
        <v>12</v>
      </c>
      <c r="N1455">
        <v>12</v>
      </c>
      <c r="O1455">
        <v>46073</v>
      </c>
      <c r="R1455" s="1">
        <v>46022</v>
      </c>
      <c r="S1455">
        <v>12</v>
      </c>
      <c r="T1455" s="317">
        <v>39860</v>
      </c>
      <c r="U1455">
        <v>25.12</v>
      </c>
      <c r="V1455">
        <v>12</v>
      </c>
      <c r="W1455">
        <v>40</v>
      </c>
      <c r="X1455" s="317">
        <v>85926</v>
      </c>
    </row>
    <row r="1456" spans="1:26">
      <c r="A1456">
        <v>1455</v>
      </c>
      <c r="B1456" t="s">
        <v>5269</v>
      </c>
      <c r="C1456" t="s">
        <v>11779</v>
      </c>
      <c r="D1456" t="s">
        <v>37</v>
      </c>
      <c r="E1456" t="s">
        <v>1685</v>
      </c>
      <c r="F1456" s="1">
        <v>45996</v>
      </c>
      <c r="G1456">
        <v>12</v>
      </c>
      <c r="H1456">
        <v>530856</v>
      </c>
      <c r="I1456" t="s">
        <v>10185</v>
      </c>
      <c r="J1456">
        <v>50047256</v>
      </c>
      <c r="K1456" t="s">
        <v>10340</v>
      </c>
      <c r="L1456">
        <v>1</v>
      </c>
      <c r="M1456">
        <v>12</v>
      </c>
      <c r="N1456">
        <v>1</v>
      </c>
      <c r="O1456">
        <v>46055</v>
      </c>
      <c r="R1456" s="1"/>
      <c r="T1456" s="317"/>
      <c r="U1456">
        <v>26.1</v>
      </c>
      <c r="V1456">
        <v>1</v>
      </c>
      <c r="W1456">
        <v>40</v>
      </c>
      <c r="X1456" s="317">
        <v>107947</v>
      </c>
    </row>
    <row r="1457" spans="1:27">
      <c r="A1457">
        <v>1456</v>
      </c>
      <c r="B1457" t="s">
        <v>4591</v>
      </c>
      <c r="C1457" t="s">
        <v>11780</v>
      </c>
      <c r="D1457" t="s">
        <v>37</v>
      </c>
      <c r="E1457" t="s">
        <v>60</v>
      </c>
      <c r="F1457" s="1">
        <v>45996</v>
      </c>
      <c r="G1457">
        <v>12</v>
      </c>
      <c r="H1457">
        <v>530857</v>
      </c>
      <c r="I1457" t="s">
        <v>10185</v>
      </c>
      <c r="J1457">
        <v>50047290</v>
      </c>
      <c r="K1457" t="s">
        <v>6518</v>
      </c>
      <c r="L1457" t="s">
        <v>43</v>
      </c>
      <c r="M1457">
        <v>1</v>
      </c>
      <c r="N1457">
        <v>2</v>
      </c>
      <c r="R1457" s="1"/>
      <c r="T1457" s="317"/>
      <c r="X1457" s="317"/>
    </row>
    <row r="1458" spans="1:27">
      <c r="A1458">
        <v>1457</v>
      </c>
      <c r="B1458" t="s">
        <v>4466</v>
      </c>
      <c r="C1458" t="s">
        <v>11781</v>
      </c>
      <c r="D1458" t="s">
        <v>37</v>
      </c>
      <c r="E1458" t="s">
        <v>40</v>
      </c>
      <c r="F1458" s="1">
        <v>45996</v>
      </c>
      <c r="G1458">
        <v>12</v>
      </c>
      <c r="H1458">
        <v>530858</v>
      </c>
      <c r="I1458" t="s">
        <v>10185</v>
      </c>
      <c r="J1458">
        <v>50047303</v>
      </c>
      <c r="K1458" t="s">
        <v>267</v>
      </c>
      <c r="L1458">
        <v>1</v>
      </c>
      <c r="M1458">
        <v>12</v>
      </c>
      <c r="N1458">
        <v>12</v>
      </c>
      <c r="O1458">
        <v>46042</v>
      </c>
      <c r="R1458" s="1"/>
      <c r="T1458" s="317"/>
      <c r="U1458">
        <v>26.1</v>
      </c>
      <c r="V1458">
        <v>1</v>
      </c>
      <c r="W1458">
        <v>40</v>
      </c>
      <c r="X1458" s="317">
        <v>62315</v>
      </c>
    </row>
    <row r="1459" spans="1:27">
      <c r="A1459">
        <v>1458</v>
      </c>
      <c r="B1459" t="s">
        <v>3600</v>
      </c>
      <c r="C1459" t="s">
        <v>11782</v>
      </c>
      <c r="D1459" t="s">
        <v>37</v>
      </c>
      <c r="E1459" t="s">
        <v>72</v>
      </c>
      <c r="F1459" s="1"/>
      <c r="G1459" t="s">
        <v>43</v>
      </c>
      <c r="H1459">
        <v>530859</v>
      </c>
      <c r="I1459" t="s">
        <v>10185</v>
      </c>
      <c r="L1459" t="s">
        <v>43</v>
      </c>
      <c r="M1459" t="s">
        <v>43</v>
      </c>
      <c r="N1459" t="s">
        <v>43</v>
      </c>
      <c r="R1459" s="1"/>
      <c r="T1459" s="317"/>
      <c r="X1459" s="317"/>
    </row>
    <row r="1460" spans="1:27">
      <c r="A1460">
        <v>1459</v>
      </c>
      <c r="B1460" t="s">
        <v>4471</v>
      </c>
      <c r="C1460" t="s">
        <v>4472</v>
      </c>
      <c r="D1460" t="s">
        <v>37</v>
      </c>
      <c r="E1460" t="s">
        <v>87</v>
      </c>
      <c r="F1460" s="1"/>
      <c r="G1460" t="s">
        <v>43</v>
      </c>
      <c r="H1460">
        <v>530860</v>
      </c>
      <c r="I1460" t="s">
        <v>10185</v>
      </c>
      <c r="L1460" t="s">
        <v>43</v>
      </c>
      <c r="M1460" t="s">
        <v>43</v>
      </c>
      <c r="N1460" t="s">
        <v>43</v>
      </c>
      <c r="R1460" s="1"/>
      <c r="T1460" s="317"/>
      <c r="X1460" s="317"/>
    </row>
    <row r="1461" spans="1:27">
      <c r="A1461">
        <v>1460</v>
      </c>
      <c r="B1461" t="s">
        <v>4476</v>
      </c>
      <c r="C1461" t="s">
        <v>4477</v>
      </c>
      <c r="D1461" t="s">
        <v>37</v>
      </c>
      <c r="E1461" t="s">
        <v>123</v>
      </c>
      <c r="F1461" s="1"/>
      <c r="G1461" t="s">
        <v>43</v>
      </c>
      <c r="H1461">
        <v>530861</v>
      </c>
      <c r="I1461" t="s">
        <v>10185</v>
      </c>
      <c r="L1461" t="s">
        <v>43</v>
      </c>
      <c r="M1461" t="s">
        <v>43</v>
      </c>
      <c r="N1461" t="s">
        <v>43</v>
      </c>
      <c r="R1461" s="1"/>
      <c r="T1461" s="317"/>
      <c r="X1461" s="317"/>
      <c r="Z1461">
        <v>46051</v>
      </c>
      <c r="AA1461">
        <v>46052</v>
      </c>
    </row>
    <row r="1462" spans="1:27">
      <c r="A1462">
        <v>1461</v>
      </c>
      <c r="B1462" t="s">
        <v>11783</v>
      </c>
      <c r="C1462" t="s">
        <v>11784</v>
      </c>
      <c r="D1462" t="s">
        <v>37</v>
      </c>
      <c r="E1462" t="s">
        <v>72</v>
      </c>
      <c r="F1462" s="1">
        <v>45999</v>
      </c>
      <c r="G1462">
        <v>12</v>
      </c>
      <c r="H1462">
        <v>530862</v>
      </c>
      <c r="I1462" t="s">
        <v>10185</v>
      </c>
      <c r="J1462">
        <v>531205</v>
      </c>
      <c r="K1462" t="s">
        <v>10411</v>
      </c>
      <c r="L1462">
        <v>12</v>
      </c>
      <c r="M1462">
        <v>12</v>
      </c>
      <c r="N1462">
        <v>12</v>
      </c>
      <c r="P1462">
        <v>46009</v>
      </c>
      <c r="Q1462" t="s">
        <v>10832</v>
      </c>
      <c r="R1462" s="1">
        <v>46022</v>
      </c>
      <c r="S1462">
        <v>12</v>
      </c>
      <c r="T1462" s="317">
        <v>50305</v>
      </c>
      <c r="U1462">
        <v>25.12</v>
      </c>
      <c r="V1462">
        <v>12</v>
      </c>
      <c r="W1462">
        <v>101</v>
      </c>
      <c r="X1462" s="317">
        <v>149602</v>
      </c>
    </row>
    <row r="1463" spans="1:27">
      <c r="A1463">
        <v>1462</v>
      </c>
      <c r="B1463" t="s">
        <v>11785</v>
      </c>
      <c r="C1463" t="s">
        <v>11786</v>
      </c>
      <c r="D1463" t="s">
        <v>37</v>
      </c>
      <c r="E1463" t="s">
        <v>60</v>
      </c>
      <c r="F1463" s="1">
        <v>45999</v>
      </c>
      <c r="G1463">
        <v>12</v>
      </c>
      <c r="H1463">
        <v>530863</v>
      </c>
      <c r="I1463" t="s">
        <v>10185</v>
      </c>
      <c r="J1463">
        <v>630105</v>
      </c>
      <c r="K1463" t="s">
        <v>10411</v>
      </c>
      <c r="L1463">
        <v>1</v>
      </c>
      <c r="M1463">
        <v>12</v>
      </c>
      <c r="N1463">
        <v>1</v>
      </c>
      <c r="P1463">
        <v>46010</v>
      </c>
      <c r="Q1463" t="s">
        <v>10832</v>
      </c>
      <c r="R1463" s="1"/>
      <c r="T1463" s="317"/>
      <c r="U1463">
        <v>26.1</v>
      </c>
      <c r="V1463">
        <v>1</v>
      </c>
      <c r="W1463">
        <v>101</v>
      </c>
      <c r="X1463" s="317">
        <v>149921</v>
      </c>
    </row>
    <row r="1464" spans="1:27">
      <c r="A1464">
        <v>1463</v>
      </c>
      <c r="B1464" t="s">
        <v>4563</v>
      </c>
      <c r="C1464" t="s">
        <v>11787</v>
      </c>
      <c r="D1464" t="s">
        <v>37</v>
      </c>
      <c r="E1464" t="s">
        <v>636</v>
      </c>
      <c r="F1464" s="1">
        <v>46001</v>
      </c>
      <c r="G1464">
        <v>12</v>
      </c>
      <c r="H1464">
        <v>530864</v>
      </c>
      <c r="I1464" t="s">
        <v>10185</v>
      </c>
      <c r="J1464">
        <v>50047996</v>
      </c>
      <c r="K1464" t="s">
        <v>267</v>
      </c>
      <c r="L1464">
        <v>12</v>
      </c>
      <c r="M1464">
        <v>12</v>
      </c>
      <c r="N1464">
        <v>12</v>
      </c>
      <c r="O1464">
        <v>46113</v>
      </c>
      <c r="P1464">
        <v>46016</v>
      </c>
      <c r="R1464" s="1">
        <v>46022</v>
      </c>
      <c r="S1464">
        <v>12</v>
      </c>
      <c r="T1464" s="317">
        <v>73780</v>
      </c>
      <c r="U1464">
        <v>25.12</v>
      </c>
      <c r="V1464">
        <v>12</v>
      </c>
      <c r="W1464">
        <v>40</v>
      </c>
      <c r="X1464" s="317">
        <v>164208</v>
      </c>
    </row>
    <row r="1465" spans="1:27">
      <c r="A1465">
        <v>1464</v>
      </c>
      <c r="B1465" t="s">
        <v>4492</v>
      </c>
      <c r="C1465" t="s">
        <v>4493</v>
      </c>
      <c r="D1465" t="s">
        <v>37</v>
      </c>
      <c r="E1465" t="s">
        <v>1423</v>
      </c>
      <c r="F1465" s="1">
        <v>46001</v>
      </c>
      <c r="G1465">
        <v>12</v>
      </c>
      <c r="H1465">
        <v>530865</v>
      </c>
      <c r="I1465" t="s">
        <v>10185</v>
      </c>
      <c r="J1465">
        <v>50048042</v>
      </c>
      <c r="K1465" t="s">
        <v>267</v>
      </c>
      <c r="L1465">
        <v>12</v>
      </c>
      <c r="M1465">
        <v>12</v>
      </c>
      <c r="N1465">
        <v>12</v>
      </c>
      <c r="O1465" t="s">
        <v>11348</v>
      </c>
      <c r="R1465" s="1">
        <v>46022</v>
      </c>
      <c r="S1465">
        <v>12</v>
      </c>
      <c r="T1465" s="317">
        <v>63755</v>
      </c>
      <c r="U1465">
        <v>25.12</v>
      </c>
      <c r="V1465">
        <v>12</v>
      </c>
      <c r="W1465">
        <v>40</v>
      </c>
      <c r="X1465" s="317">
        <v>133959</v>
      </c>
    </row>
    <row r="1466" spans="1:27">
      <c r="A1466">
        <v>1465</v>
      </c>
      <c r="B1466" t="s">
        <v>3603</v>
      </c>
      <c r="C1466" t="s">
        <v>3604</v>
      </c>
      <c r="D1466" t="s">
        <v>37</v>
      </c>
      <c r="E1466" t="s">
        <v>636</v>
      </c>
      <c r="F1466" s="1">
        <v>46001</v>
      </c>
      <c r="G1466">
        <v>12</v>
      </c>
      <c r="H1466">
        <v>530866</v>
      </c>
      <c r="I1466" t="s">
        <v>10185</v>
      </c>
      <c r="J1466">
        <v>531205</v>
      </c>
      <c r="K1466" t="s">
        <v>10411</v>
      </c>
      <c r="L1466">
        <v>12</v>
      </c>
      <c r="M1466">
        <v>12</v>
      </c>
      <c r="N1466">
        <v>12</v>
      </c>
      <c r="P1466">
        <v>46009</v>
      </c>
      <c r="Q1466" t="s">
        <v>10832</v>
      </c>
      <c r="R1466" s="1">
        <v>46022</v>
      </c>
      <c r="S1466">
        <v>12</v>
      </c>
      <c r="T1466" s="317">
        <v>53020</v>
      </c>
      <c r="U1466">
        <v>25.12</v>
      </c>
      <c r="V1466">
        <v>12</v>
      </c>
      <c r="W1466">
        <v>101</v>
      </c>
      <c r="X1466" s="317">
        <v>136905</v>
      </c>
    </row>
    <row r="1467" spans="1:27">
      <c r="A1467">
        <v>1466</v>
      </c>
      <c r="B1467" t="s">
        <v>11788</v>
      </c>
      <c r="C1467" t="s">
        <v>11789</v>
      </c>
      <c r="D1467" t="s">
        <v>37</v>
      </c>
      <c r="E1467" t="s">
        <v>108</v>
      </c>
      <c r="F1467" s="1">
        <v>46001</v>
      </c>
      <c r="G1467">
        <v>12</v>
      </c>
      <c r="H1467">
        <v>530867</v>
      </c>
      <c r="I1467" t="s">
        <v>10185</v>
      </c>
      <c r="J1467">
        <v>630105</v>
      </c>
      <c r="K1467" t="s">
        <v>10411</v>
      </c>
      <c r="L1467">
        <v>1</v>
      </c>
      <c r="M1467">
        <v>12</v>
      </c>
      <c r="N1467">
        <v>1</v>
      </c>
      <c r="Q1467" t="s">
        <v>10832</v>
      </c>
      <c r="R1467" s="1"/>
      <c r="T1467" s="317"/>
      <c r="U1467">
        <v>26.1</v>
      </c>
      <c r="V1467">
        <v>1</v>
      </c>
      <c r="W1467">
        <v>101</v>
      </c>
      <c r="X1467" s="317">
        <v>100260</v>
      </c>
    </row>
    <row r="1468" spans="1:27">
      <c r="A1468">
        <v>1467</v>
      </c>
      <c r="B1468" t="s">
        <v>11790</v>
      </c>
      <c r="C1468" t="s">
        <v>11791</v>
      </c>
      <c r="D1468" t="s">
        <v>37</v>
      </c>
      <c r="E1468" t="s">
        <v>87</v>
      </c>
      <c r="F1468" s="1">
        <v>46001</v>
      </c>
      <c r="G1468">
        <v>12</v>
      </c>
      <c r="H1468">
        <v>530868</v>
      </c>
      <c r="I1468" t="s">
        <v>10185</v>
      </c>
      <c r="J1468">
        <v>630105</v>
      </c>
      <c r="K1468" t="s">
        <v>10340</v>
      </c>
      <c r="L1468">
        <v>1</v>
      </c>
      <c r="M1468">
        <v>12</v>
      </c>
      <c r="N1468">
        <v>1</v>
      </c>
      <c r="R1468" s="1"/>
      <c r="T1468" s="317"/>
      <c r="U1468">
        <v>26.1</v>
      </c>
      <c r="V1468">
        <v>1</v>
      </c>
      <c r="W1468">
        <v>101</v>
      </c>
      <c r="X1468" s="317">
        <v>98730</v>
      </c>
    </row>
    <row r="1469" spans="1:27">
      <c r="A1469">
        <v>1468</v>
      </c>
      <c r="B1469" t="s">
        <v>11792</v>
      </c>
      <c r="C1469" t="s">
        <v>11793</v>
      </c>
      <c r="D1469" t="s">
        <v>37</v>
      </c>
      <c r="E1469" t="s">
        <v>87</v>
      </c>
      <c r="F1469" s="1">
        <v>46001</v>
      </c>
      <c r="G1469">
        <v>12</v>
      </c>
      <c r="H1469">
        <v>530869</v>
      </c>
      <c r="I1469" t="s">
        <v>10185</v>
      </c>
      <c r="J1469">
        <v>630105</v>
      </c>
      <c r="K1469" t="s">
        <v>10340</v>
      </c>
      <c r="L1469">
        <v>1</v>
      </c>
      <c r="M1469">
        <v>12</v>
      </c>
      <c r="N1469">
        <v>1</v>
      </c>
      <c r="Q1469" t="s">
        <v>10832</v>
      </c>
      <c r="R1469" s="1"/>
      <c r="T1469" s="317"/>
      <c r="U1469">
        <v>26.1</v>
      </c>
      <c r="V1469">
        <v>1</v>
      </c>
      <c r="W1469">
        <v>101</v>
      </c>
      <c r="X1469" s="317">
        <v>98730</v>
      </c>
    </row>
    <row r="1470" spans="1:27">
      <c r="A1470">
        <v>1469</v>
      </c>
      <c r="B1470" t="s">
        <v>1787</v>
      </c>
      <c r="C1470" t="s">
        <v>1788</v>
      </c>
      <c r="D1470" t="s">
        <v>37</v>
      </c>
      <c r="E1470" t="s">
        <v>108</v>
      </c>
      <c r="F1470" s="1"/>
      <c r="G1470" t="s">
        <v>43</v>
      </c>
      <c r="H1470">
        <v>530870</v>
      </c>
      <c r="I1470" t="s">
        <v>10185</v>
      </c>
      <c r="L1470" t="s">
        <v>43</v>
      </c>
      <c r="M1470" t="s">
        <v>43</v>
      </c>
      <c r="N1470" t="s">
        <v>43</v>
      </c>
      <c r="R1470" s="1"/>
      <c r="T1470" s="317"/>
      <c r="X1470" s="317"/>
    </row>
    <row r="1471" spans="1:27">
      <c r="A1471">
        <v>1470</v>
      </c>
      <c r="B1471" t="s">
        <v>3369</v>
      </c>
      <c r="C1471" t="s">
        <v>3370</v>
      </c>
      <c r="D1471" t="s">
        <v>37</v>
      </c>
      <c r="E1471" t="s">
        <v>146</v>
      </c>
      <c r="F1471" s="1">
        <v>46002</v>
      </c>
      <c r="G1471">
        <v>12</v>
      </c>
      <c r="H1471">
        <v>530871</v>
      </c>
      <c r="I1471" t="s">
        <v>10185</v>
      </c>
      <c r="J1471">
        <v>50048294</v>
      </c>
      <c r="K1471" t="s">
        <v>6518</v>
      </c>
      <c r="L1471">
        <v>1</v>
      </c>
      <c r="M1471">
        <v>12</v>
      </c>
      <c r="N1471">
        <v>12</v>
      </c>
      <c r="R1471" s="1"/>
      <c r="T1471" s="317"/>
      <c r="U1471">
        <v>26.1</v>
      </c>
      <c r="V1471">
        <v>1</v>
      </c>
      <c r="W1471">
        <v>40</v>
      </c>
      <c r="X1471" s="317">
        <v>102990</v>
      </c>
    </row>
    <row r="1472" spans="1:27">
      <c r="A1472">
        <v>1471</v>
      </c>
      <c r="B1472" t="s">
        <v>11794</v>
      </c>
      <c r="C1472" t="s">
        <v>11795</v>
      </c>
      <c r="D1472" t="s">
        <v>37</v>
      </c>
      <c r="E1472" t="s">
        <v>146</v>
      </c>
      <c r="F1472" s="1">
        <v>46002</v>
      </c>
      <c r="G1472">
        <v>12</v>
      </c>
      <c r="H1472">
        <v>530872</v>
      </c>
      <c r="I1472" t="s">
        <v>10185</v>
      </c>
      <c r="J1472">
        <v>50048296</v>
      </c>
      <c r="L1472" t="s">
        <v>43</v>
      </c>
      <c r="M1472" t="s">
        <v>43</v>
      </c>
      <c r="N1472" t="s">
        <v>43</v>
      </c>
      <c r="R1472" s="1"/>
      <c r="T1472" s="317"/>
      <c r="X1472" s="317"/>
    </row>
    <row r="1473" spans="1:25">
      <c r="A1473">
        <v>1472</v>
      </c>
      <c r="B1473" t="s">
        <v>4554</v>
      </c>
      <c r="C1473" t="s">
        <v>4555</v>
      </c>
      <c r="D1473" t="s">
        <v>37</v>
      </c>
      <c r="E1473" t="s">
        <v>108</v>
      </c>
      <c r="F1473" s="1">
        <v>46002</v>
      </c>
      <c r="G1473">
        <v>12</v>
      </c>
      <c r="H1473">
        <v>530873</v>
      </c>
      <c r="I1473" t="s">
        <v>10185</v>
      </c>
      <c r="J1473">
        <v>50048338</v>
      </c>
      <c r="K1473" t="s">
        <v>6518</v>
      </c>
      <c r="L1473" t="s">
        <v>43</v>
      </c>
      <c r="M1473">
        <v>12</v>
      </c>
      <c r="N1473" t="s">
        <v>43</v>
      </c>
      <c r="O1473">
        <v>46132</v>
      </c>
      <c r="R1473" s="1"/>
      <c r="T1473" s="317"/>
      <c r="X1473" s="317"/>
    </row>
    <row r="1474" spans="1:25">
      <c r="A1474">
        <v>1473</v>
      </c>
      <c r="B1474" t="s">
        <v>1831</v>
      </c>
      <c r="C1474" t="s">
        <v>1832</v>
      </c>
      <c r="D1474" t="s">
        <v>37</v>
      </c>
      <c r="E1474" t="s">
        <v>92</v>
      </c>
      <c r="F1474" s="1">
        <v>46002</v>
      </c>
      <c r="G1474">
        <v>12</v>
      </c>
      <c r="H1474">
        <v>530874</v>
      </c>
      <c r="I1474" t="s">
        <v>10185</v>
      </c>
      <c r="J1474">
        <v>50048453</v>
      </c>
      <c r="K1474" t="s">
        <v>6518</v>
      </c>
      <c r="L1474">
        <v>1</v>
      </c>
      <c r="M1474">
        <v>12</v>
      </c>
      <c r="N1474">
        <v>12</v>
      </c>
      <c r="R1474" s="1"/>
      <c r="T1474" s="317"/>
      <c r="U1474">
        <v>26.1</v>
      </c>
      <c r="V1474">
        <v>1</v>
      </c>
      <c r="W1474">
        <v>40</v>
      </c>
      <c r="X1474" s="317">
        <v>66190</v>
      </c>
    </row>
    <row r="1475" spans="1:25">
      <c r="A1475">
        <v>1474</v>
      </c>
      <c r="B1475" t="s">
        <v>4557</v>
      </c>
      <c r="C1475" t="s">
        <v>4558</v>
      </c>
      <c r="D1475" t="s">
        <v>46</v>
      </c>
      <c r="E1475" t="s">
        <v>49</v>
      </c>
      <c r="F1475" s="1">
        <v>46002</v>
      </c>
      <c r="G1475">
        <v>12</v>
      </c>
      <c r="H1475">
        <v>530875</v>
      </c>
      <c r="I1475" t="s">
        <v>10185</v>
      </c>
      <c r="J1475">
        <v>50048429</v>
      </c>
      <c r="K1475" t="s">
        <v>267</v>
      </c>
      <c r="L1475">
        <v>1</v>
      </c>
      <c r="M1475">
        <v>12</v>
      </c>
      <c r="N1475">
        <v>1</v>
      </c>
      <c r="O1475">
        <v>46069</v>
      </c>
      <c r="R1475" s="1"/>
      <c r="T1475" s="317"/>
      <c r="U1475">
        <v>26.1</v>
      </c>
      <c r="V1475">
        <v>1</v>
      </c>
      <c r="W1475">
        <v>30</v>
      </c>
      <c r="X1475" s="317">
        <v>92597</v>
      </c>
    </row>
    <row r="1476" spans="1:25">
      <c r="A1476">
        <v>1475</v>
      </c>
      <c r="B1476" t="s">
        <v>4560</v>
      </c>
      <c r="C1476" t="s">
        <v>11796</v>
      </c>
      <c r="D1476" t="s">
        <v>37</v>
      </c>
      <c r="E1476" t="s">
        <v>123</v>
      </c>
      <c r="F1476" s="1">
        <v>46003</v>
      </c>
      <c r="G1476">
        <v>12</v>
      </c>
      <c r="H1476">
        <v>530876</v>
      </c>
      <c r="I1476" t="s">
        <v>10185</v>
      </c>
      <c r="J1476">
        <v>50048607</v>
      </c>
      <c r="K1476" t="s">
        <v>10340</v>
      </c>
      <c r="L1476" t="s">
        <v>43</v>
      </c>
      <c r="M1476">
        <v>1</v>
      </c>
      <c r="N1476" t="s">
        <v>43</v>
      </c>
      <c r="O1476">
        <v>46118</v>
      </c>
      <c r="R1476" s="1"/>
      <c r="T1476" s="317"/>
      <c r="X1476" s="317"/>
    </row>
    <row r="1477" spans="1:25">
      <c r="A1477">
        <v>1476</v>
      </c>
      <c r="B1477" t="s">
        <v>4551</v>
      </c>
      <c r="C1477" t="s">
        <v>11797</v>
      </c>
      <c r="D1477" t="s">
        <v>37</v>
      </c>
      <c r="E1477" t="s">
        <v>108</v>
      </c>
      <c r="F1477" s="1">
        <v>46002</v>
      </c>
      <c r="G1477">
        <v>12</v>
      </c>
      <c r="H1477">
        <v>530877</v>
      </c>
      <c r="I1477" t="s">
        <v>10185</v>
      </c>
      <c r="J1477">
        <v>50048400</v>
      </c>
      <c r="K1477" t="s">
        <v>6518</v>
      </c>
      <c r="L1477" t="s">
        <v>43</v>
      </c>
      <c r="M1477">
        <v>1</v>
      </c>
      <c r="N1477" t="s">
        <v>43</v>
      </c>
      <c r="O1477">
        <v>46171</v>
      </c>
      <c r="R1477" s="1"/>
      <c r="T1477" s="317"/>
      <c r="X1477" s="317"/>
    </row>
    <row r="1478" spans="1:25">
      <c r="A1478">
        <v>1477</v>
      </c>
      <c r="B1478" t="s">
        <v>11798</v>
      </c>
      <c r="C1478" t="s">
        <v>11799</v>
      </c>
      <c r="D1478" t="s">
        <v>37</v>
      </c>
      <c r="E1478" t="s">
        <v>140</v>
      </c>
      <c r="F1478" s="1">
        <v>46003</v>
      </c>
      <c r="G1478">
        <v>12</v>
      </c>
      <c r="H1478">
        <v>530878</v>
      </c>
      <c r="I1478" t="s">
        <v>10185</v>
      </c>
      <c r="J1478">
        <v>630105</v>
      </c>
      <c r="K1478" t="s">
        <v>10340</v>
      </c>
      <c r="L1478">
        <v>1</v>
      </c>
      <c r="M1478">
        <v>12</v>
      </c>
      <c r="N1478">
        <v>1</v>
      </c>
      <c r="Q1478" t="s">
        <v>10899</v>
      </c>
      <c r="R1478" s="1"/>
      <c r="T1478" s="317"/>
      <c r="U1478">
        <v>26.1</v>
      </c>
      <c r="V1478">
        <v>1</v>
      </c>
      <c r="W1478">
        <v>101</v>
      </c>
      <c r="X1478" s="317">
        <v>110520</v>
      </c>
    </row>
    <row r="1479" spans="1:25">
      <c r="A1479">
        <v>1478</v>
      </c>
      <c r="B1479" t="s">
        <v>11800</v>
      </c>
      <c r="C1479" t="s">
        <v>11801</v>
      </c>
      <c r="D1479" t="s">
        <v>37</v>
      </c>
      <c r="E1479" t="s">
        <v>87</v>
      </c>
      <c r="F1479" s="1">
        <v>46003</v>
      </c>
      <c r="G1479">
        <v>12</v>
      </c>
      <c r="H1479">
        <v>530879</v>
      </c>
      <c r="I1479" t="s">
        <v>10185</v>
      </c>
      <c r="J1479">
        <v>630105</v>
      </c>
      <c r="K1479" t="s">
        <v>10340</v>
      </c>
      <c r="L1479">
        <v>1</v>
      </c>
      <c r="M1479">
        <v>12</v>
      </c>
      <c r="N1479">
        <v>1</v>
      </c>
      <c r="Q1479" t="s">
        <v>10832</v>
      </c>
      <c r="R1479" s="1"/>
      <c r="T1479" s="317"/>
      <c r="U1479">
        <v>26.1</v>
      </c>
      <c r="V1479">
        <v>1</v>
      </c>
      <c r="W1479">
        <v>101</v>
      </c>
      <c r="X1479" s="317">
        <v>114450</v>
      </c>
      <c r="Y1479">
        <v>46042</v>
      </c>
    </row>
    <row r="1480" spans="1:25">
      <c r="A1480">
        <v>1479</v>
      </c>
      <c r="B1480" t="s">
        <v>11802</v>
      </c>
      <c r="C1480" t="s">
        <v>11803</v>
      </c>
      <c r="D1480" t="s">
        <v>37</v>
      </c>
      <c r="E1480" t="s">
        <v>92</v>
      </c>
      <c r="F1480" s="1">
        <v>46002</v>
      </c>
      <c r="G1480">
        <v>12</v>
      </c>
      <c r="H1480">
        <v>530880</v>
      </c>
      <c r="I1480" t="s">
        <v>10185</v>
      </c>
      <c r="J1480">
        <v>630107</v>
      </c>
      <c r="K1480" t="s">
        <v>10340</v>
      </c>
      <c r="L1480">
        <v>1</v>
      </c>
      <c r="M1480">
        <v>12</v>
      </c>
      <c r="N1480">
        <v>1</v>
      </c>
      <c r="P1480">
        <v>46027</v>
      </c>
      <c r="Q1480" t="s">
        <v>10832</v>
      </c>
      <c r="R1480" s="1"/>
      <c r="T1480" s="317"/>
      <c r="U1480">
        <v>26.1</v>
      </c>
      <c r="V1480">
        <v>1</v>
      </c>
      <c r="W1480">
        <v>101</v>
      </c>
      <c r="X1480" s="317">
        <v>161619</v>
      </c>
    </row>
    <row r="1481" spans="1:25">
      <c r="A1481">
        <v>1480</v>
      </c>
      <c r="B1481" t="s">
        <v>11804</v>
      </c>
      <c r="C1481" t="s">
        <v>11805</v>
      </c>
      <c r="D1481" t="s">
        <v>37</v>
      </c>
      <c r="E1481" t="s">
        <v>40</v>
      </c>
      <c r="F1481" s="1">
        <v>46002</v>
      </c>
      <c r="G1481">
        <v>12</v>
      </c>
      <c r="H1481">
        <v>530881</v>
      </c>
      <c r="I1481" t="s">
        <v>10185</v>
      </c>
      <c r="J1481">
        <v>630105</v>
      </c>
      <c r="K1481" t="s">
        <v>10411</v>
      </c>
      <c r="L1481">
        <v>1</v>
      </c>
      <c r="M1481">
        <v>12</v>
      </c>
      <c r="N1481">
        <v>1</v>
      </c>
      <c r="P1481">
        <v>46010</v>
      </c>
      <c r="Q1481" t="s">
        <v>10832</v>
      </c>
      <c r="R1481" s="1"/>
      <c r="T1481" s="317"/>
      <c r="U1481">
        <v>26.1</v>
      </c>
      <c r="V1481">
        <v>1</v>
      </c>
      <c r="W1481">
        <v>101</v>
      </c>
      <c r="X1481" s="317">
        <v>143120</v>
      </c>
    </row>
    <row r="1482" spans="1:25">
      <c r="A1482">
        <v>1481</v>
      </c>
      <c r="B1482" t="s">
        <v>11806</v>
      </c>
      <c r="C1482" t="s">
        <v>11807</v>
      </c>
      <c r="D1482" t="s">
        <v>37</v>
      </c>
      <c r="E1482" t="s">
        <v>60</v>
      </c>
      <c r="F1482" s="1">
        <v>46002</v>
      </c>
      <c r="G1482">
        <v>12</v>
      </c>
      <c r="H1482">
        <v>530882</v>
      </c>
      <c r="I1482" t="s">
        <v>10185</v>
      </c>
      <c r="J1482">
        <v>630105</v>
      </c>
      <c r="K1482" t="s">
        <v>10411</v>
      </c>
      <c r="L1482">
        <v>1</v>
      </c>
      <c r="M1482">
        <v>12</v>
      </c>
      <c r="N1482">
        <v>1</v>
      </c>
      <c r="Q1482" t="s">
        <v>10832</v>
      </c>
      <c r="R1482" s="1"/>
      <c r="T1482" s="317"/>
      <c r="U1482">
        <v>26.1</v>
      </c>
      <c r="V1482">
        <v>1</v>
      </c>
      <c r="W1482">
        <v>101</v>
      </c>
      <c r="X1482" s="317">
        <v>114450</v>
      </c>
    </row>
    <row r="1483" spans="1:25">
      <c r="A1483">
        <v>1482</v>
      </c>
      <c r="B1483" t="s">
        <v>11808</v>
      </c>
      <c r="C1483" t="s">
        <v>11809</v>
      </c>
      <c r="D1483" t="s">
        <v>37</v>
      </c>
      <c r="E1483" t="s">
        <v>60</v>
      </c>
      <c r="F1483" s="1">
        <v>46002</v>
      </c>
      <c r="G1483">
        <v>12</v>
      </c>
      <c r="H1483">
        <v>530883</v>
      </c>
      <c r="I1483" t="s">
        <v>10185</v>
      </c>
      <c r="J1483">
        <v>630105</v>
      </c>
      <c r="K1483" t="s">
        <v>10411</v>
      </c>
      <c r="L1483">
        <v>1</v>
      </c>
      <c r="M1483">
        <v>12</v>
      </c>
      <c r="N1483">
        <v>12</v>
      </c>
      <c r="Q1483" t="s">
        <v>10832</v>
      </c>
      <c r="R1483" s="1"/>
      <c r="T1483" s="317"/>
      <c r="U1483">
        <v>26.1</v>
      </c>
      <c r="V1483">
        <v>1</v>
      </c>
      <c r="W1483">
        <v>101</v>
      </c>
      <c r="X1483" s="317">
        <v>148257</v>
      </c>
    </row>
    <row r="1484" spans="1:25">
      <c r="A1484">
        <v>1483</v>
      </c>
      <c r="B1484" t="s">
        <v>11810</v>
      </c>
      <c r="C1484" t="s">
        <v>11811</v>
      </c>
      <c r="D1484" t="s">
        <v>46</v>
      </c>
      <c r="E1484" t="s">
        <v>49</v>
      </c>
      <c r="F1484" s="1">
        <v>46002</v>
      </c>
      <c r="G1484">
        <v>12</v>
      </c>
      <c r="H1484">
        <v>530884</v>
      </c>
      <c r="I1484" t="s">
        <v>10185</v>
      </c>
      <c r="J1484">
        <v>531206</v>
      </c>
      <c r="K1484" t="s">
        <v>10411</v>
      </c>
      <c r="L1484">
        <v>12</v>
      </c>
      <c r="M1484">
        <v>12</v>
      </c>
      <c r="N1484">
        <v>12</v>
      </c>
      <c r="Q1484" t="s">
        <v>11812</v>
      </c>
      <c r="R1484" s="1">
        <v>46022</v>
      </c>
      <c r="S1484">
        <v>12</v>
      </c>
      <c r="T1484" s="317">
        <v>45020</v>
      </c>
      <c r="U1484">
        <v>25.12</v>
      </c>
      <c r="V1484">
        <v>12</v>
      </c>
      <c r="W1484">
        <v>101</v>
      </c>
      <c r="X1484" s="317">
        <v>115980</v>
      </c>
    </row>
    <row r="1485" spans="1:25">
      <c r="A1485">
        <v>1484</v>
      </c>
      <c r="B1485" t="s">
        <v>4566</v>
      </c>
      <c r="C1485" t="s">
        <v>10246</v>
      </c>
      <c r="D1485" t="s">
        <v>37</v>
      </c>
      <c r="E1485" t="s">
        <v>87</v>
      </c>
      <c r="F1485" s="1">
        <v>46006</v>
      </c>
      <c r="G1485">
        <v>12</v>
      </c>
      <c r="H1485">
        <v>530885</v>
      </c>
      <c r="I1485" t="s">
        <v>10185</v>
      </c>
      <c r="J1485">
        <v>50048683</v>
      </c>
      <c r="K1485" t="s">
        <v>267</v>
      </c>
      <c r="L1485">
        <v>1</v>
      </c>
      <c r="M1485">
        <v>12</v>
      </c>
      <c r="N1485">
        <v>1</v>
      </c>
      <c r="O1485">
        <v>46062</v>
      </c>
      <c r="R1485" s="1"/>
      <c r="T1485" s="317"/>
      <c r="U1485">
        <v>26.1</v>
      </c>
      <c r="V1485">
        <v>1</v>
      </c>
      <c r="W1485">
        <v>40</v>
      </c>
      <c r="X1485" s="317">
        <v>87207</v>
      </c>
    </row>
    <row r="1486" spans="1:25">
      <c r="A1486">
        <v>1485</v>
      </c>
      <c r="B1486" t="s">
        <v>4548</v>
      </c>
      <c r="C1486" t="s">
        <v>4549</v>
      </c>
      <c r="D1486" t="s">
        <v>37</v>
      </c>
      <c r="E1486" t="s">
        <v>60</v>
      </c>
      <c r="F1486" s="1">
        <v>46006</v>
      </c>
      <c r="G1486">
        <v>12</v>
      </c>
      <c r="H1486">
        <v>530886</v>
      </c>
      <c r="I1486" t="s">
        <v>10185</v>
      </c>
      <c r="J1486">
        <v>50048630</v>
      </c>
      <c r="K1486" t="s">
        <v>6518</v>
      </c>
      <c r="L1486">
        <v>1</v>
      </c>
      <c r="M1486">
        <v>12</v>
      </c>
      <c r="N1486">
        <v>1</v>
      </c>
      <c r="O1486">
        <v>46069</v>
      </c>
      <c r="P1486">
        <v>46042</v>
      </c>
      <c r="R1486" s="1"/>
      <c r="T1486" s="317"/>
      <c r="U1486">
        <v>26.1</v>
      </c>
      <c r="V1486">
        <v>1</v>
      </c>
      <c r="W1486">
        <v>40</v>
      </c>
      <c r="X1486" s="317">
        <v>245148</v>
      </c>
    </row>
    <row r="1487" spans="1:25">
      <c r="A1487">
        <v>1486</v>
      </c>
      <c r="B1487" t="s">
        <v>4570</v>
      </c>
      <c r="C1487" t="s">
        <v>4571</v>
      </c>
      <c r="D1487" t="s">
        <v>37</v>
      </c>
      <c r="E1487" t="s">
        <v>87</v>
      </c>
      <c r="F1487" s="1"/>
      <c r="G1487" t="s">
        <v>43</v>
      </c>
      <c r="H1487">
        <v>530887</v>
      </c>
      <c r="I1487" t="s">
        <v>10185</v>
      </c>
      <c r="L1487" t="s">
        <v>43</v>
      </c>
      <c r="M1487" t="s">
        <v>43</v>
      </c>
      <c r="N1487" t="s">
        <v>43</v>
      </c>
      <c r="R1487" s="1"/>
      <c r="T1487" s="317"/>
      <c r="X1487" s="317"/>
      <c r="Y1487">
        <v>46016</v>
      </c>
    </row>
    <row r="1488" spans="1:25">
      <c r="A1488">
        <v>1487</v>
      </c>
      <c r="B1488" t="s">
        <v>4588</v>
      </c>
      <c r="C1488" t="s">
        <v>4589</v>
      </c>
      <c r="D1488" t="s">
        <v>37</v>
      </c>
      <c r="E1488" t="s">
        <v>92</v>
      </c>
      <c r="F1488" s="1">
        <v>46006</v>
      </c>
      <c r="G1488">
        <v>12</v>
      </c>
      <c r="H1488">
        <v>530888</v>
      </c>
      <c r="I1488" t="s">
        <v>10185</v>
      </c>
      <c r="J1488">
        <v>50049066</v>
      </c>
      <c r="K1488" t="s">
        <v>267</v>
      </c>
      <c r="L1488">
        <v>1</v>
      </c>
      <c r="M1488">
        <v>12</v>
      </c>
      <c r="N1488">
        <v>1</v>
      </c>
      <c r="O1488">
        <v>46065</v>
      </c>
      <c r="P1488">
        <v>46051</v>
      </c>
      <c r="R1488" s="1"/>
      <c r="T1488" s="317"/>
      <c r="U1488">
        <v>26.1</v>
      </c>
      <c r="V1488">
        <v>1</v>
      </c>
      <c r="W1488">
        <v>40</v>
      </c>
      <c r="X1488" s="317">
        <v>225300</v>
      </c>
    </row>
    <row r="1489" spans="1:24">
      <c r="A1489">
        <v>1488</v>
      </c>
      <c r="B1489" t="s">
        <v>4585</v>
      </c>
      <c r="C1489" t="s">
        <v>4586</v>
      </c>
      <c r="D1489" t="s">
        <v>37</v>
      </c>
      <c r="E1489" t="s">
        <v>60</v>
      </c>
      <c r="F1489" s="1">
        <v>46006</v>
      </c>
      <c r="G1489">
        <v>12</v>
      </c>
      <c r="H1489">
        <v>530889</v>
      </c>
      <c r="I1489" t="s">
        <v>10185</v>
      </c>
      <c r="J1489">
        <v>50049079</v>
      </c>
      <c r="K1489" t="s">
        <v>6518</v>
      </c>
      <c r="L1489">
        <v>1</v>
      </c>
      <c r="M1489">
        <v>1</v>
      </c>
      <c r="N1489">
        <v>1</v>
      </c>
      <c r="O1489">
        <v>46062</v>
      </c>
      <c r="P1489">
        <v>46049</v>
      </c>
      <c r="R1489" s="1"/>
      <c r="T1489" s="317"/>
      <c r="U1489">
        <v>26.1</v>
      </c>
      <c r="V1489">
        <v>1</v>
      </c>
      <c r="W1489">
        <v>40</v>
      </c>
      <c r="X1489" s="317">
        <v>168239</v>
      </c>
    </row>
    <row r="1490" spans="1:24">
      <c r="A1490">
        <v>1489</v>
      </c>
      <c r="B1490" t="s">
        <v>11813</v>
      </c>
      <c r="C1490" t="s">
        <v>11814</v>
      </c>
      <c r="D1490" t="s">
        <v>37</v>
      </c>
      <c r="E1490" t="s">
        <v>72</v>
      </c>
      <c r="F1490" s="1">
        <v>46006</v>
      </c>
      <c r="G1490">
        <v>12</v>
      </c>
      <c r="H1490">
        <v>530890</v>
      </c>
      <c r="I1490" t="s">
        <v>10185</v>
      </c>
      <c r="J1490">
        <v>630105</v>
      </c>
      <c r="K1490" t="s">
        <v>10411</v>
      </c>
      <c r="L1490">
        <v>1</v>
      </c>
      <c r="M1490">
        <v>12</v>
      </c>
      <c r="N1490">
        <v>1</v>
      </c>
      <c r="P1490">
        <v>46028</v>
      </c>
      <c r="R1490" s="1"/>
      <c r="T1490" s="317"/>
      <c r="U1490">
        <v>26.1</v>
      </c>
      <c r="V1490">
        <v>1</v>
      </c>
      <c r="W1490">
        <v>101</v>
      </c>
      <c r="X1490" s="317">
        <v>121639</v>
      </c>
    </row>
    <row r="1491" spans="1:24">
      <c r="A1491">
        <v>1490</v>
      </c>
      <c r="B1491" t="s">
        <v>11815</v>
      </c>
      <c r="C1491" t="s">
        <v>11816</v>
      </c>
      <c r="D1491" t="s">
        <v>37</v>
      </c>
      <c r="E1491" t="s">
        <v>72</v>
      </c>
      <c r="F1491" s="1">
        <v>46006</v>
      </c>
      <c r="G1491">
        <v>12</v>
      </c>
      <c r="H1491">
        <v>530891</v>
      </c>
      <c r="I1491" t="s">
        <v>10185</v>
      </c>
      <c r="J1491">
        <v>630107</v>
      </c>
      <c r="K1491" t="s">
        <v>10411</v>
      </c>
      <c r="L1491">
        <v>1</v>
      </c>
      <c r="M1491">
        <v>12</v>
      </c>
      <c r="N1491">
        <v>1</v>
      </c>
      <c r="P1491">
        <v>46028</v>
      </c>
      <c r="R1491" s="1"/>
      <c r="T1491" s="317"/>
      <c r="U1491">
        <v>26.1</v>
      </c>
      <c r="V1491">
        <v>1</v>
      </c>
      <c r="W1491">
        <v>101</v>
      </c>
      <c r="X1491" s="317">
        <v>142569</v>
      </c>
    </row>
    <row r="1492" spans="1:24">
      <c r="A1492">
        <v>1491</v>
      </c>
      <c r="B1492" t="s">
        <v>11817</v>
      </c>
      <c r="C1492" t="s">
        <v>11818</v>
      </c>
      <c r="D1492" t="s">
        <v>37</v>
      </c>
      <c r="E1492" t="s">
        <v>72</v>
      </c>
      <c r="F1492" s="1">
        <v>46006</v>
      </c>
      <c r="G1492">
        <v>12</v>
      </c>
      <c r="H1492">
        <v>530892</v>
      </c>
      <c r="I1492" t="s">
        <v>10185</v>
      </c>
      <c r="J1492">
        <v>630105</v>
      </c>
      <c r="K1492" t="s">
        <v>10411</v>
      </c>
      <c r="L1492">
        <v>1</v>
      </c>
      <c r="M1492">
        <v>12</v>
      </c>
      <c r="N1492">
        <v>1</v>
      </c>
      <c r="P1492">
        <v>46028</v>
      </c>
      <c r="R1492" s="1"/>
      <c r="T1492" s="317"/>
      <c r="U1492">
        <v>26.1</v>
      </c>
      <c r="V1492">
        <v>1</v>
      </c>
      <c r="W1492">
        <v>101</v>
      </c>
      <c r="X1492" s="317">
        <v>145219</v>
      </c>
    </row>
    <row r="1493" spans="1:24">
      <c r="A1493">
        <v>1492</v>
      </c>
      <c r="B1493" t="s">
        <v>3164</v>
      </c>
      <c r="C1493" t="s">
        <v>3165</v>
      </c>
      <c r="D1493" t="s">
        <v>37</v>
      </c>
      <c r="E1493" t="s">
        <v>72</v>
      </c>
      <c r="F1493" s="1">
        <v>46006</v>
      </c>
      <c r="G1493">
        <v>12</v>
      </c>
      <c r="H1493">
        <v>530893</v>
      </c>
      <c r="I1493" t="s">
        <v>10185</v>
      </c>
      <c r="J1493">
        <v>630107</v>
      </c>
      <c r="K1493" t="s">
        <v>10411</v>
      </c>
      <c r="L1493">
        <v>1</v>
      </c>
      <c r="M1493">
        <v>12</v>
      </c>
      <c r="N1493">
        <v>1</v>
      </c>
      <c r="R1493" s="1"/>
      <c r="T1493" s="317"/>
      <c r="U1493">
        <v>26.1</v>
      </c>
      <c r="V1493">
        <v>1</v>
      </c>
      <c r="W1493">
        <v>101</v>
      </c>
      <c r="X1493" s="317">
        <v>147420</v>
      </c>
    </row>
    <row r="1494" spans="1:24">
      <c r="A1494">
        <v>1493</v>
      </c>
      <c r="B1494" t="s">
        <v>11819</v>
      </c>
      <c r="C1494" t="s">
        <v>11820</v>
      </c>
      <c r="D1494" t="s">
        <v>37</v>
      </c>
      <c r="E1494" t="s">
        <v>92</v>
      </c>
      <c r="F1494" s="1">
        <v>46006</v>
      </c>
      <c r="G1494">
        <v>12</v>
      </c>
      <c r="H1494">
        <v>530894</v>
      </c>
      <c r="I1494" t="s">
        <v>10185</v>
      </c>
      <c r="J1494">
        <v>630105</v>
      </c>
      <c r="K1494" t="s">
        <v>10340</v>
      </c>
      <c r="L1494">
        <v>1</v>
      </c>
      <c r="M1494">
        <v>12</v>
      </c>
      <c r="N1494">
        <v>1</v>
      </c>
      <c r="Q1494" t="s">
        <v>10832</v>
      </c>
      <c r="R1494" s="1"/>
      <c r="T1494" s="317"/>
      <c r="U1494">
        <v>26.1</v>
      </c>
      <c r="V1494">
        <v>1</v>
      </c>
      <c r="W1494">
        <v>101</v>
      </c>
      <c r="X1494" s="317">
        <v>114450</v>
      </c>
    </row>
    <row r="1495" spans="1:24">
      <c r="A1495">
        <v>1494</v>
      </c>
      <c r="B1495" t="s">
        <v>4605</v>
      </c>
      <c r="C1495" t="s">
        <v>11821</v>
      </c>
      <c r="D1495" t="s">
        <v>37</v>
      </c>
      <c r="E1495" t="s">
        <v>108</v>
      </c>
      <c r="F1495" s="1">
        <v>46007</v>
      </c>
      <c r="G1495">
        <v>12</v>
      </c>
      <c r="H1495">
        <v>530895</v>
      </c>
      <c r="I1495" t="s">
        <v>10185</v>
      </c>
      <c r="J1495">
        <v>50049213</v>
      </c>
      <c r="K1495" t="s">
        <v>6518</v>
      </c>
      <c r="L1495">
        <v>1</v>
      </c>
      <c r="M1495">
        <v>12</v>
      </c>
      <c r="N1495">
        <v>1</v>
      </c>
      <c r="O1495">
        <v>46083</v>
      </c>
      <c r="R1495" s="1"/>
      <c r="T1495" s="317"/>
      <c r="U1495">
        <v>26.1</v>
      </c>
      <c r="V1495">
        <v>1</v>
      </c>
      <c r="W1495">
        <v>40</v>
      </c>
      <c r="X1495" s="317">
        <v>71899</v>
      </c>
    </row>
    <row r="1496" spans="1:24">
      <c r="A1496">
        <v>1495</v>
      </c>
      <c r="B1496" t="s">
        <v>11822</v>
      </c>
      <c r="C1496" t="s">
        <v>11630</v>
      </c>
      <c r="D1496" t="s">
        <v>46</v>
      </c>
      <c r="E1496" t="s">
        <v>49</v>
      </c>
      <c r="F1496" s="1">
        <v>46007</v>
      </c>
      <c r="G1496">
        <v>12</v>
      </c>
      <c r="H1496">
        <v>530896</v>
      </c>
      <c r="I1496" t="s">
        <v>10185</v>
      </c>
      <c r="J1496">
        <v>630104</v>
      </c>
      <c r="K1496" t="s">
        <v>10411</v>
      </c>
      <c r="L1496">
        <v>1</v>
      </c>
      <c r="M1496">
        <v>12</v>
      </c>
      <c r="N1496">
        <v>1</v>
      </c>
      <c r="R1496" s="1"/>
      <c r="T1496" s="317"/>
      <c r="U1496">
        <v>26.1</v>
      </c>
      <c r="V1496">
        <v>1</v>
      </c>
      <c r="W1496">
        <v>101</v>
      </c>
      <c r="X1496" s="317">
        <v>323640</v>
      </c>
    </row>
    <row r="1497" spans="1:24">
      <c r="A1497">
        <v>1496</v>
      </c>
      <c r="B1497" t="s">
        <v>4623</v>
      </c>
      <c r="C1497" t="s">
        <v>11823</v>
      </c>
      <c r="D1497" t="s">
        <v>37</v>
      </c>
      <c r="E1497" t="s">
        <v>92</v>
      </c>
      <c r="F1497" s="1">
        <v>46008</v>
      </c>
      <c r="G1497">
        <v>12</v>
      </c>
      <c r="H1497">
        <v>530897</v>
      </c>
      <c r="I1497" t="s">
        <v>10185</v>
      </c>
      <c r="J1497">
        <v>50049533</v>
      </c>
      <c r="K1497" t="s">
        <v>267</v>
      </c>
      <c r="L1497">
        <v>1</v>
      </c>
      <c r="M1497">
        <v>12</v>
      </c>
      <c r="N1497">
        <v>1</v>
      </c>
      <c r="O1497">
        <v>46062</v>
      </c>
      <c r="R1497" s="1"/>
      <c r="T1497" s="317"/>
      <c r="U1497">
        <v>26.1</v>
      </c>
      <c r="V1497">
        <v>1</v>
      </c>
      <c r="W1497">
        <v>40</v>
      </c>
      <c r="X1497" s="317">
        <v>163867</v>
      </c>
    </row>
    <row r="1498" spans="1:24">
      <c r="A1498">
        <v>1497</v>
      </c>
      <c r="B1498" t="s">
        <v>4629</v>
      </c>
      <c r="C1498" t="s">
        <v>11824</v>
      </c>
      <c r="D1498" t="s">
        <v>37</v>
      </c>
      <c r="E1498" t="s">
        <v>108</v>
      </c>
      <c r="F1498" s="1">
        <v>46008</v>
      </c>
      <c r="G1498">
        <v>12</v>
      </c>
      <c r="H1498">
        <v>530898</v>
      </c>
      <c r="I1498" t="s">
        <v>10185</v>
      </c>
      <c r="J1498">
        <v>50049544</v>
      </c>
      <c r="K1498" t="s">
        <v>6518</v>
      </c>
      <c r="L1498">
        <v>2</v>
      </c>
      <c r="M1498">
        <v>12</v>
      </c>
      <c r="N1498">
        <v>2</v>
      </c>
      <c r="O1498">
        <v>46092</v>
      </c>
      <c r="P1498">
        <v>46070</v>
      </c>
      <c r="R1498" s="1"/>
      <c r="T1498" s="317"/>
      <c r="U1498">
        <v>26.2</v>
      </c>
      <c r="V1498">
        <v>2</v>
      </c>
      <c r="W1498">
        <v>40</v>
      </c>
      <c r="X1498" s="317">
        <v>176343</v>
      </c>
    </row>
    <row r="1499" spans="1:24">
      <c r="A1499">
        <v>1498</v>
      </c>
      <c r="B1499" t="s">
        <v>4612</v>
      </c>
      <c r="C1499" t="s">
        <v>11825</v>
      </c>
      <c r="D1499" t="s">
        <v>37</v>
      </c>
      <c r="E1499" t="s">
        <v>108</v>
      </c>
      <c r="F1499" s="1"/>
      <c r="G1499" t="s">
        <v>43</v>
      </c>
      <c r="H1499">
        <v>530899</v>
      </c>
      <c r="I1499" t="s">
        <v>10185</v>
      </c>
      <c r="L1499" t="s">
        <v>43</v>
      </c>
      <c r="M1499" t="s">
        <v>43</v>
      </c>
      <c r="N1499" t="s">
        <v>43</v>
      </c>
      <c r="R1499" s="1"/>
      <c r="T1499" s="317"/>
      <c r="X1499" s="317"/>
    </row>
    <row r="1500" spans="1:24">
      <c r="A1500">
        <v>1499</v>
      </c>
      <c r="B1500" t="s">
        <v>11826</v>
      </c>
      <c r="C1500" t="s">
        <v>11827</v>
      </c>
      <c r="D1500" t="s">
        <v>37</v>
      </c>
      <c r="E1500" t="s">
        <v>60</v>
      </c>
      <c r="F1500" s="1">
        <v>46008</v>
      </c>
      <c r="G1500">
        <v>12</v>
      </c>
      <c r="H1500">
        <v>530900</v>
      </c>
      <c r="I1500" t="s">
        <v>10185</v>
      </c>
      <c r="J1500">
        <v>630105</v>
      </c>
      <c r="K1500" t="s">
        <v>10411</v>
      </c>
      <c r="L1500">
        <v>1</v>
      </c>
      <c r="M1500">
        <v>12</v>
      </c>
      <c r="N1500">
        <v>12</v>
      </c>
      <c r="P1500">
        <v>46014</v>
      </c>
      <c r="Q1500" t="s">
        <v>10832</v>
      </c>
      <c r="R1500" s="1"/>
      <c r="T1500" s="317"/>
      <c r="U1500">
        <v>26.1</v>
      </c>
      <c r="V1500">
        <v>1</v>
      </c>
      <c r="W1500">
        <v>101</v>
      </c>
      <c r="X1500" s="317">
        <v>144791</v>
      </c>
    </row>
    <row r="1501" spans="1:24">
      <c r="A1501">
        <v>1500</v>
      </c>
      <c r="B1501" t="s">
        <v>11828</v>
      </c>
      <c r="C1501" t="s">
        <v>11829</v>
      </c>
      <c r="D1501" t="s">
        <v>37</v>
      </c>
      <c r="E1501" t="s">
        <v>108</v>
      </c>
      <c r="F1501" s="1">
        <v>46008</v>
      </c>
      <c r="G1501">
        <v>12</v>
      </c>
      <c r="H1501">
        <v>530901</v>
      </c>
      <c r="I1501" t="s">
        <v>10185</v>
      </c>
      <c r="J1501">
        <v>630105</v>
      </c>
      <c r="K1501" t="s">
        <v>10411</v>
      </c>
      <c r="L1501">
        <v>1</v>
      </c>
      <c r="M1501">
        <v>12</v>
      </c>
      <c r="N1501">
        <v>12</v>
      </c>
      <c r="Q1501" t="s">
        <v>10832</v>
      </c>
      <c r="R1501" s="1"/>
      <c r="T1501" s="317"/>
      <c r="U1501">
        <v>26.1</v>
      </c>
      <c r="V1501">
        <v>1</v>
      </c>
      <c r="W1501">
        <v>101</v>
      </c>
      <c r="X1501" s="317">
        <v>119910</v>
      </c>
    </row>
    <row r="1502" spans="1:24">
      <c r="A1502">
        <v>1501</v>
      </c>
      <c r="B1502" t="s">
        <v>11830</v>
      </c>
      <c r="C1502" t="s">
        <v>11831</v>
      </c>
      <c r="D1502" t="s">
        <v>37</v>
      </c>
      <c r="E1502" t="s">
        <v>636</v>
      </c>
      <c r="F1502" s="1">
        <v>46008</v>
      </c>
      <c r="G1502">
        <v>12</v>
      </c>
      <c r="H1502">
        <v>530902</v>
      </c>
      <c r="I1502" t="s">
        <v>10185</v>
      </c>
      <c r="J1502">
        <v>630105</v>
      </c>
      <c r="K1502" t="s">
        <v>10411</v>
      </c>
      <c r="L1502">
        <v>1</v>
      </c>
      <c r="M1502">
        <v>12</v>
      </c>
      <c r="N1502">
        <v>1</v>
      </c>
      <c r="Q1502" t="s">
        <v>10832</v>
      </c>
      <c r="R1502" s="1"/>
      <c r="T1502" s="317"/>
      <c r="U1502">
        <v>26.1</v>
      </c>
      <c r="V1502">
        <v>1</v>
      </c>
      <c r="W1502">
        <v>101</v>
      </c>
      <c r="X1502" s="317">
        <v>147646</v>
      </c>
    </row>
    <row r="1503" spans="1:24">
      <c r="A1503">
        <v>1502</v>
      </c>
      <c r="B1503" t="s">
        <v>11832</v>
      </c>
      <c r="C1503" t="s">
        <v>11833</v>
      </c>
      <c r="D1503" t="s">
        <v>37</v>
      </c>
      <c r="E1503" t="s">
        <v>60</v>
      </c>
      <c r="F1503" s="1">
        <v>46008</v>
      </c>
      <c r="G1503">
        <v>12</v>
      </c>
      <c r="H1503">
        <v>530903</v>
      </c>
      <c r="I1503" t="s">
        <v>10185</v>
      </c>
      <c r="J1503">
        <v>630107</v>
      </c>
      <c r="K1503" t="s">
        <v>10411</v>
      </c>
      <c r="L1503">
        <v>1</v>
      </c>
      <c r="M1503">
        <v>12</v>
      </c>
      <c r="N1503">
        <v>1</v>
      </c>
      <c r="Q1503" t="s">
        <v>10832</v>
      </c>
      <c r="R1503" s="1"/>
      <c r="T1503" s="317"/>
      <c r="U1503">
        <v>26.1</v>
      </c>
      <c r="V1503">
        <v>1</v>
      </c>
      <c r="W1503">
        <v>101</v>
      </c>
      <c r="X1503" s="317">
        <v>83010</v>
      </c>
    </row>
    <row r="1504" spans="1:24">
      <c r="A1504">
        <v>1503</v>
      </c>
      <c r="B1504" t="s">
        <v>4654</v>
      </c>
      <c r="C1504" t="s">
        <v>4655</v>
      </c>
      <c r="D1504" t="s">
        <v>46</v>
      </c>
      <c r="E1504" t="s">
        <v>49</v>
      </c>
      <c r="F1504" s="1">
        <v>46009</v>
      </c>
      <c r="G1504">
        <v>12</v>
      </c>
      <c r="H1504">
        <v>530904</v>
      </c>
      <c r="I1504" t="s">
        <v>10185</v>
      </c>
      <c r="J1504">
        <v>50049846</v>
      </c>
      <c r="K1504" t="s">
        <v>267</v>
      </c>
      <c r="L1504">
        <v>1</v>
      </c>
      <c r="M1504">
        <v>12</v>
      </c>
      <c r="N1504">
        <v>1</v>
      </c>
      <c r="O1504">
        <v>46069</v>
      </c>
      <c r="R1504" s="1"/>
      <c r="T1504" s="317"/>
      <c r="U1504">
        <v>26.1</v>
      </c>
      <c r="V1504">
        <v>1</v>
      </c>
      <c r="W1504">
        <v>30</v>
      </c>
      <c r="X1504" s="317">
        <v>125717</v>
      </c>
    </row>
    <row r="1505" spans="1:25">
      <c r="A1505">
        <v>1504</v>
      </c>
      <c r="B1505" t="s">
        <v>4632</v>
      </c>
      <c r="C1505" t="s">
        <v>11834</v>
      </c>
      <c r="D1505" t="s">
        <v>37</v>
      </c>
      <c r="E1505" t="s">
        <v>108</v>
      </c>
      <c r="F1505" s="1">
        <v>46009</v>
      </c>
      <c r="G1505">
        <v>12</v>
      </c>
      <c r="H1505">
        <v>530905</v>
      </c>
      <c r="I1505" t="s">
        <v>10185</v>
      </c>
      <c r="J1505">
        <v>50049722</v>
      </c>
      <c r="K1505" t="s">
        <v>6518</v>
      </c>
      <c r="L1505" t="s">
        <v>43</v>
      </c>
      <c r="M1505">
        <v>1</v>
      </c>
      <c r="N1505" t="s">
        <v>43</v>
      </c>
      <c r="O1505">
        <v>46202</v>
      </c>
      <c r="R1505" s="1"/>
      <c r="T1505" s="317"/>
      <c r="X1505" s="317"/>
    </row>
    <row r="1506" spans="1:25">
      <c r="A1506">
        <v>1505</v>
      </c>
      <c r="B1506" t="s">
        <v>4663</v>
      </c>
      <c r="C1506" t="s">
        <v>11835</v>
      </c>
      <c r="D1506" t="s">
        <v>37</v>
      </c>
      <c r="E1506" t="s">
        <v>108</v>
      </c>
      <c r="F1506" s="1">
        <v>46009</v>
      </c>
      <c r="G1506">
        <v>12</v>
      </c>
      <c r="H1506">
        <v>530906</v>
      </c>
      <c r="I1506" t="s">
        <v>10185</v>
      </c>
      <c r="J1506">
        <v>50049977</v>
      </c>
      <c r="K1506" t="s">
        <v>267</v>
      </c>
      <c r="L1506">
        <v>2</v>
      </c>
      <c r="M1506">
        <v>12</v>
      </c>
      <c r="N1506">
        <v>2</v>
      </c>
      <c r="O1506">
        <v>46090</v>
      </c>
      <c r="R1506" s="1"/>
      <c r="T1506" s="317"/>
      <c r="U1506">
        <v>26.2</v>
      </c>
      <c r="V1506">
        <v>2</v>
      </c>
      <c r="W1506">
        <v>40</v>
      </c>
      <c r="X1506" s="317">
        <v>112420</v>
      </c>
    </row>
    <row r="1507" spans="1:25">
      <c r="A1507">
        <v>1506</v>
      </c>
      <c r="B1507" t="s">
        <v>11836</v>
      </c>
      <c r="C1507" t="s">
        <v>11837</v>
      </c>
      <c r="D1507" t="s">
        <v>37</v>
      </c>
      <c r="E1507" t="s">
        <v>636</v>
      </c>
      <c r="F1507" s="1">
        <v>46010</v>
      </c>
      <c r="G1507">
        <v>12</v>
      </c>
      <c r="H1507">
        <v>530907</v>
      </c>
      <c r="I1507" t="s">
        <v>10185</v>
      </c>
      <c r="J1507">
        <v>630107</v>
      </c>
      <c r="K1507" t="s">
        <v>10411</v>
      </c>
      <c r="L1507">
        <v>1</v>
      </c>
      <c r="M1507">
        <v>12</v>
      </c>
      <c r="N1507">
        <v>1</v>
      </c>
      <c r="P1507">
        <v>46031</v>
      </c>
      <c r="Q1507" t="s">
        <v>10832</v>
      </c>
      <c r="R1507" s="1"/>
      <c r="T1507" s="317"/>
      <c r="U1507">
        <v>26.1</v>
      </c>
      <c r="V1507">
        <v>1</v>
      </c>
      <c r="W1507">
        <v>101</v>
      </c>
      <c r="X1507" s="317">
        <v>165355</v>
      </c>
    </row>
    <row r="1508" spans="1:25">
      <c r="A1508">
        <v>1507</v>
      </c>
      <c r="B1508" t="s">
        <v>904</v>
      </c>
      <c r="C1508" t="s">
        <v>905</v>
      </c>
      <c r="D1508" t="s">
        <v>37</v>
      </c>
      <c r="E1508" t="s">
        <v>146</v>
      </c>
      <c r="F1508" s="1"/>
      <c r="G1508" t="s">
        <v>43</v>
      </c>
      <c r="H1508">
        <v>530908</v>
      </c>
      <c r="I1508" t="s">
        <v>10185</v>
      </c>
      <c r="L1508" t="s">
        <v>43</v>
      </c>
      <c r="M1508" t="s">
        <v>43</v>
      </c>
      <c r="N1508" t="s">
        <v>43</v>
      </c>
      <c r="R1508" s="1"/>
      <c r="T1508" s="317"/>
      <c r="X1508" s="317"/>
      <c r="Y1508">
        <v>46014</v>
      </c>
    </row>
    <row r="1509" spans="1:25">
      <c r="A1509">
        <v>1508</v>
      </c>
      <c r="B1509" t="s">
        <v>4651</v>
      </c>
      <c r="C1509" t="s">
        <v>4652</v>
      </c>
      <c r="D1509" t="s">
        <v>46</v>
      </c>
      <c r="E1509" t="s">
        <v>49</v>
      </c>
      <c r="F1509" s="1">
        <v>46013</v>
      </c>
      <c r="G1509">
        <v>12</v>
      </c>
      <c r="H1509">
        <v>530909</v>
      </c>
      <c r="I1509" t="s">
        <v>10185</v>
      </c>
      <c r="J1509">
        <v>50050143</v>
      </c>
      <c r="K1509" t="s">
        <v>10340</v>
      </c>
      <c r="L1509" t="s">
        <v>43</v>
      </c>
      <c r="M1509">
        <v>12</v>
      </c>
      <c r="N1509" t="s">
        <v>43</v>
      </c>
      <c r="O1509">
        <v>46175</v>
      </c>
      <c r="R1509" s="1"/>
      <c r="T1509" s="317"/>
      <c r="X1509" s="317"/>
    </row>
    <row r="1510" spans="1:25">
      <c r="A1510">
        <v>1509</v>
      </c>
      <c r="B1510" t="s">
        <v>11838</v>
      </c>
      <c r="C1510" t="s">
        <v>11839</v>
      </c>
      <c r="D1510" t="s">
        <v>37</v>
      </c>
      <c r="E1510" t="s">
        <v>60</v>
      </c>
      <c r="F1510" s="1">
        <v>46013</v>
      </c>
      <c r="G1510">
        <v>12</v>
      </c>
      <c r="H1510">
        <v>530910</v>
      </c>
      <c r="I1510" t="s">
        <v>10185</v>
      </c>
      <c r="J1510">
        <v>630107</v>
      </c>
      <c r="K1510" t="s">
        <v>10411</v>
      </c>
      <c r="L1510">
        <v>1</v>
      </c>
      <c r="M1510">
        <v>12</v>
      </c>
      <c r="N1510">
        <v>1</v>
      </c>
      <c r="P1510">
        <v>46031</v>
      </c>
      <c r="Q1510" t="s">
        <v>10832</v>
      </c>
      <c r="R1510" s="1"/>
      <c r="T1510" s="317"/>
      <c r="U1510">
        <v>26.1</v>
      </c>
      <c r="V1510">
        <v>1</v>
      </c>
      <c r="W1510">
        <v>101</v>
      </c>
      <c r="X1510" s="317">
        <v>147471</v>
      </c>
    </row>
    <row r="1511" spans="1:25">
      <c r="A1511">
        <v>1510</v>
      </c>
      <c r="B1511" t="s">
        <v>11840</v>
      </c>
      <c r="C1511" t="s">
        <v>11841</v>
      </c>
      <c r="D1511" t="s">
        <v>37</v>
      </c>
      <c r="E1511" t="s">
        <v>40</v>
      </c>
      <c r="F1511" s="1">
        <v>46013</v>
      </c>
      <c r="G1511">
        <v>12</v>
      </c>
      <c r="H1511">
        <v>530911</v>
      </c>
      <c r="I1511" t="s">
        <v>10185</v>
      </c>
      <c r="J1511">
        <v>630105</v>
      </c>
      <c r="K1511" t="s">
        <v>10411</v>
      </c>
      <c r="L1511">
        <v>1</v>
      </c>
      <c r="M1511">
        <v>12</v>
      </c>
      <c r="N1511">
        <v>1</v>
      </c>
      <c r="Q1511" t="s">
        <v>10832</v>
      </c>
      <c r="R1511" s="1"/>
      <c r="T1511" s="317"/>
      <c r="U1511">
        <v>26.1</v>
      </c>
      <c r="V1511">
        <v>1</v>
      </c>
      <c r="W1511">
        <v>101</v>
      </c>
      <c r="X1511" s="317">
        <v>114450</v>
      </c>
    </row>
    <row r="1512" spans="1:25">
      <c r="A1512">
        <v>1511</v>
      </c>
      <c r="B1512" t="s">
        <v>4660</v>
      </c>
      <c r="C1512" t="s">
        <v>4661</v>
      </c>
      <c r="D1512" t="s">
        <v>37</v>
      </c>
      <c r="E1512" t="s">
        <v>92</v>
      </c>
      <c r="F1512" s="1">
        <v>46013</v>
      </c>
      <c r="G1512">
        <v>12</v>
      </c>
      <c r="H1512">
        <v>530912</v>
      </c>
      <c r="I1512" t="s">
        <v>10185</v>
      </c>
      <c r="J1512">
        <v>50049766</v>
      </c>
      <c r="K1512" t="s">
        <v>267</v>
      </c>
      <c r="L1512">
        <v>1</v>
      </c>
      <c r="M1512">
        <v>12</v>
      </c>
      <c r="N1512">
        <v>1</v>
      </c>
      <c r="O1512">
        <v>46078</v>
      </c>
      <c r="P1512">
        <v>46051</v>
      </c>
      <c r="R1512" s="1"/>
      <c r="T1512" s="317"/>
      <c r="U1512">
        <v>26.1</v>
      </c>
      <c r="V1512">
        <v>1</v>
      </c>
      <c r="W1512">
        <v>40</v>
      </c>
      <c r="X1512" s="317">
        <v>263594</v>
      </c>
    </row>
    <row r="1513" spans="1:25">
      <c r="A1513">
        <v>1512</v>
      </c>
      <c r="B1513" t="s">
        <v>4657</v>
      </c>
      <c r="C1513" t="s">
        <v>4658</v>
      </c>
      <c r="D1513" t="s">
        <v>37</v>
      </c>
      <c r="E1513" t="s">
        <v>87</v>
      </c>
      <c r="F1513" s="1">
        <v>46013</v>
      </c>
      <c r="G1513">
        <v>12</v>
      </c>
      <c r="H1513">
        <v>530913</v>
      </c>
      <c r="I1513" t="s">
        <v>10185</v>
      </c>
      <c r="J1513">
        <v>50049916</v>
      </c>
      <c r="K1513" t="s">
        <v>10340</v>
      </c>
      <c r="L1513" t="s">
        <v>43</v>
      </c>
      <c r="M1513">
        <v>12</v>
      </c>
      <c r="N1513" t="s">
        <v>43</v>
      </c>
      <c r="O1513">
        <v>46174</v>
      </c>
      <c r="R1513" s="1"/>
      <c r="T1513" s="317"/>
      <c r="X1513" s="317"/>
    </row>
    <row r="1514" spans="1:25">
      <c r="A1514">
        <v>1513</v>
      </c>
      <c r="B1514" t="s">
        <v>4666</v>
      </c>
      <c r="C1514" t="s">
        <v>4667</v>
      </c>
      <c r="D1514" t="s">
        <v>37</v>
      </c>
      <c r="E1514" t="s">
        <v>636</v>
      </c>
      <c r="F1514" s="1">
        <v>46013</v>
      </c>
      <c r="G1514">
        <v>12</v>
      </c>
      <c r="H1514">
        <v>530914</v>
      </c>
      <c r="I1514" t="s">
        <v>10185</v>
      </c>
      <c r="J1514">
        <v>50050173</v>
      </c>
      <c r="K1514" t="s">
        <v>10411</v>
      </c>
      <c r="L1514">
        <v>1</v>
      </c>
      <c r="M1514">
        <v>12</v>
      </c>
      <c r="N1514">
        <v>1</v>
      </c>
      <c r="O1514">
        <v>46083</v>
      </c>
      <c r="P1514">
        <v>46037</v>
      </c>
      <c r="R1514" s="1"/>
      <c r="T1514" s="317"/>
      <c r="U1514">
        <v>26.1</v>
      </c>
      <c r="V1514">
        <v>1</v>
      </c>
      <c r="W1514">
        <v>40</v>
      </c>
      <c r="X1514" s="317">
        <v>125210</v>
      </c>
    </row>
    <row r="1515" spans="1:25">
      <c r="A1515">
        <v>1514</v>
      </c>
      <c r="B1515" t="s">
        <v>4645</v>
      </c>
      <c r="C1515" t="s">
        <v>4646</v>
      </c>
      <c r="D1515" t="s">
        <v>37</v>
      </c>
      <c r="E1515" t="s">
        <v>636</v>
      </c>
      <c r="F1515" s="1">
        <v>46013</v>
      </c>
      <c r="G1515">
        <v>12</v>
      </c>
      <c r="H1515">
        <v>530915</v>
      </c>
      <c r="I1515" t="s">
        <v>10185</v>
      </c>
      <c r="J1515">
        <v>50050177</v>
      </c>
      <c r="K1515" t="s">
        <v>10411</v>
      </c>
      <c r="L1515">
        <v>1</v>
      </c>
      <c r="M1515">
        <v>12</v>
      </c>
      <c r="N1515">
        <v>1</v>
      </c>
      <c r="O1515">
        <v>46097</v>
      </c>
      <c r="P1515">
        <v>46037</v>
      </c>
      <c r="R1515" s="1"/>
      <c r="T1515" s="317"/>
      <c r="U1515">
        <v>26.1</v>
      </c>
      <c r="V1515">
        <v>1</v>
      </c>
      <c r="W1515">
        <v>40</v>
      </c>
      <c r="X1515" s="317">
        <v>197478</v>
      </c>
    </row>
    <row r="1516" spans="1:25">
      <c r="A1516">
        <v>1515</v>
      </c>
      <c r="B1516" t="s">
        <v>4626</v>
      </c>
      <c r="C1516" t="s">
        <v>4627</v>
      </c>
      <c r="D1516" t="s">
        <v>37</v>
      </c>
      <c r="E1516" t="s">
        <v>92</v>
      </c>
      <c r="F1516" s="1">
        <v>46013</v>
      </c>
      <c r="G1516">
        <v>12</v>
      </c>
      <c r="H1516">
        <v>530916</v>
      </c>
      <c r="I1516" t="s">
        <v>10185</v>
      </c>
      <c r="J1516">
        <v>50050416</v>
      </c>
      <c r="K1516" t="s">
        <v>267</v>
      </c>
      <c r="L1516">
        <v>1</v>
      </c>
      <c r="M1516">
        <v>12</v>
      </c>
      <c r="N1516">
        <v>1</v>
      </c>
      <c r="O1516">
        <v>46062</v>
      </c>
      <c r="P1516">
        <v>46051</v>
      </c>
      <c r="R1516" s="1"/>
      <c r="T1516" s="317"/>
      <c r="U1516">
        <v>26.1</v>
      </c>
      <c r="V1516">
        <v>1</v>
      </c>
      <c r="W1516">
        <v>40</v>
      </c>
      <c r="X1516" s="317">
        <v>107663</v>
      </c>
    </row>
    <row r="1517" spans="1:25">
      <c r="A1517">
        <v>1516</v>
      </c>
      <c r="B1517" t="s">
        <v>3259</v>
      </c>
      <c r="C1517" t="s">
        <v>3260</v>
      </c>
      <c r="D1517" t="s">
        <v>37</v>
      </c>
      <c r="E1517" t="s">
        <v>87</v>
      </c>
      <c r="F1517" s="1"/>
      <c r="G1517" t="s">
        <v>43</v>
      </c>
      <c r="H1517">
        <v>530917</v>
      </c>
      <c r="I1517" t="s">
        <v>10185</v>
      </c>
      <c r="L1517" t="s">
        <v>43</v>
      </c>
      <c r="M1517" t="s">
        <v>43</v>
      </c>
      <c r="N1517" t="s">
        <v>43</v>
      </c>
      <c r="R1517" s="1"/>
      <c r="T1517" s="317"/>
      <c r="X1517" s="317"/>
    </row>
    <row r="1518" spans="1:25">
      <c r="A1518">
        <v>1517</v>
      </c>
      <c r="B1518" t="s">
        <v>4692</v>
      </c>
      <c r="C1518" t="s">
        <v>11842</v>
      </c>
      <c r="D1518" t="s">
        <v>37</v>
      </c>
      <c r="E1518" t="s">
        <v>1423</v>
      </c>
      <c r="F1518" s="1">
        <v>46014</v>
      </c>
      <c r="G1518">
        <v>12</v>
      </c>
      <c r="H1518">
        <v>530918</v>
      </c>
      <c r="I1518" t="s">
        <v>10185</v>
      </c>
      <c r="J1518">
        <v>50050821</v>
      </c>
      <c r="K1518" t="s">
        <v>267</v>
      </c>
      <c r="L1518">
        <v>1</v>
      </c>
      <c r="M1518">
        <v>12</v>
      </c>
      <c r="N1518">
        <v>1</v>
      </c>
      <c r="O1518">
        <v>46113</v>
      </c>
      <c r="R1518" s="1"/>
      <c r="T1518" s="317"/>
      <c r="U1518">
        <v>26.1</v>
      </c>
      <c r="V1518">
        <v>1</v>
      </c>
      <c r="W1518">
        <v>40</v>
      </c>
      <c r="X1518" s="317">
        <v>135543</v>
      </c>
    </row>
    <row r="1519" spans="1:25">
      <c r="A1519">
        <v>1518</v>
      </c>
      <c r="B1519" t="s">
        <v>1378</v>
      </c>
      <c r="C1519" t="s">
        <v>1379</v>
      </c>
      <c r="D1519" t="s">
        <v>37</v>
      </c>
      <c r="E1519" t="s">
        <v>140</v>
      </c>
      <c r="F1519" s="1">
        <v>46014</v>
      </c>
      <c r="G1519">
        <v>12</v>
      </c>
      <c r="H1519">
        <v>530919</v>
      </c>
      <c r="I1519" t="s">
        <v>10185</v>
      </c>
      <c r="J1519">
        <v>50050873</v>
      </c>
      <c r="K1519" t="s">
        <v>267</v>
      </c>
      <c r="L1519">
        <v>1</v>
      </c>
      <c r="M1519">
        <v>12</v>
      </c>
      <c r="N1519">
        <v>1</v>
      </c>
      <c r="O1519">
        <v>46042</v>
      </c>
      <c r="R1519" s="1"/>
      <c r="T1519" s="317"/>
      <c r="U1519">
        <v>26.1</v>
      </c>
      <c r="V1519">
        <v>1</v>
      </c>
      <c r="W1519">
        <v>40</v>
      </c>
      <c r="X1519" s="317">
        <v>126240</v>
      </c>
      <c r="Y1519">
        <v>46055</v>
      </c>
    </row>
    <row r="1520" spans="1:25">
      <c r="A1520">
        <v>1519</v>
      </c>
      <c r="B1520" t="s">
        <v>4648</v>
      </c>
      <c r="C1520" t="s">
        <v>11843</v>
      </c>
      <c r="D1520" t="s">
        <v>46</v>
      </c>
      <c r="E1520" t="s">
        <v>49</v>
      </c>
      <c r="F1520" s="1">
        <v>46015</v>
      </c>
      <c r="G1520">
        <v>12</v>
      </c>
      <c r="H1520">
        <v>530920</v>
      </c>
      <c r="I1520" t="s">
        <v>10185</v>
      </c>
      <c r="J1520">
        <v>50050931</v>
      </c>
      <c r="K1520" t="s">
        <v>10340</v>
      </c>
      <c r="L1520" t="s">
        <v>43</v>
      </c>
      <c r="M1520">
        <v>12</v>
      </c>
      <c r="N1520" t="s">
        <v>43</v>
      </c>
      <c r="O1520">
        <v>46125</v>
      </c>
      <c r="R1520" s="1"/>
      <c r="T1520" s="317"/>
      <c r="X1520" s="317"/>
    </row>
    <row r="1521" spans="1:28">
      <c r="A1521">
        <v>1520</v>
      </c>
      <c r="B1521" t="s">
        <v>4717</v>
      </c>
      <c r="C1521" t="s">
        <v>11844</v>
      </c>
      <c r="D1521" t="s">
        <v>37</v>
      </c>
      <c r="E1521" t="s">
        <v>40</v>
      </c>
      <c r="F1521" s="1">
        <v>46015</v>
      </c>
      <c r="G1521">
        <v>12</v>
      </c>
      <c r="H1521">
        <v>530921</v>
      </c>
      <c r="I1521" t="s">
        <v>10185</v>
      </c>
      <c r="J1521">
        <v>50051069</v>
      </c>
      <c r="K1521" t="s">
        <v>6518</v>
      </c>
      <c r="L1521">
        <v>1</v>
      </c>
      <c r="M1521">
        <v>12</v>
      </c>
      <c r="N1521">
        <v>1</v>
      </c>
      <c r="O1521">
        <v>46069</v>
      </c>
      <c r="R1521" s="1"/>
      <c r="T1521" s="317"/>
      <c r="U1521">
        <v>26.1</v>
      </c>
      <c r="V1521">
        <v>1</v>
      </c>
      <c r="W1521">
        <v>40</v>
      </c>
      <c r="X1521" s="317">
        <v>139850</v>
      </c>
    </row>
    <row r="1522" spans="1:28">
      <c r="A1522">
        <v>1521</v>
      </c>
      <c r="B1522" t="s">
        <v>4736</v>
      </c>
      <c r="C1522" t="s">
        <v>4737</v>
      </c>
      <c r="D1522" t="s">
        <v>37</v>
      </c>
      <c r="E1522" t="s">
        <v>40</v>
      </c>
      <c r="F1522" s="1">
        <v>46015</v>
      </c>
      <c r="G1522">
        <v>12</v>
      </c>
      <c r="H1522">
        <v>530922</v>
      </c>
      <c r="I1522" t="s">
        <v>10185</v>
      </c>
      <c r="J1522">
        <v>50051076</v>
      </c>
      <c r="K1522" t="s">
        <v>6518</v>
      </c>
      <c r="L1522">
        <v>1</v>
      </c>
      <c r="M1522">
        <v>12</v>
      </c>
      <c r="N1522">
        <v>1</v>
      </c>
      <c r="O1522">
        <v>46078</v>
      </c>
      <c r="R1522" s="1"/>
      <c r="T1522" s="317"/>
      <c r="U1522">
        <v>26.1</v>
      </c>
      <c r="V1522">
        <v>1</v>
      </c>
      <c r="W1522">
        <v>40</v>
      </c>
      <c r="X1522" s="317">
        <v>83993</v>
      </c>
    </row>
    <row r="1523" spans="1:28">
      <c r="A1523">
        <v>1522</v>
      </c>
      <c r="B1523" t="s">
        <v>4932</v>
      </c>
      <c r="C1523" t="s">
        <v>11845</v>
      </c>
      <c r="D1523" t="s">
        <v>37</v>
      </c>
      <c r="E1523" t="s">
        <v>108</v>
      </c>
      <c r="F1523" s="1">
        <v>46015</v>
      </c>
      <c r="G1523">
        <v>12</v>
      </c>
      <c r="H1523">
        <v>530923</v>
      </c>
      <c r="I1523" t="s">
        <v>10185</v>
      </c>
      <c r="J1523">
        <v>50051086</v>
      </c>
      <c r="L1523" t="s">
        <v>43</v>
      </c>
      <c r="M1523" t="s">
        <v>43</v>
      </c>
      <c r="N1523" t="s">
        <v>43</v>
      </c>
      <c r="O1523">
        <v>46113</v>
      </c>
      <c r="R1523" s="1"/>
      <c r="T1523" s="317"/>
      <c r="X1523" s="317"/>
    </row>
    <row r="1524" spans="1:28">
      <c r="A1524">
        <v>1523</v>
      </c>
      <c r="B1524" t="s">
        <v>4774</v>
      </c>
      <c r="C1524" t="s">
        <v>11846</v>
      </c>
      <c r="D1524" t="s">
        <v>37</v>
      </c>
      <c r="E1524" t="s">
        <v>108</v>
      </c>
      <c r="F1524" s="1">
        <v>46015</v>
      </c>
      <c r="G1524">
        <v>12</v>
      </c>
      <c r="H1524">
        <v>530924</v>
      </c>
      <c r="I1524" t="s">
        <v>10185</v>
      </c>
      <c r="J1524">
        <v>50051094</v>
      </c>
      <c r="K1524" t="s">
        <v>6518</v>
      </c>
      <c r="L1524" t="s">
        <v>43</v>
      </c>
      <c r="M1524">
        <v>2</v>
      </c>
      <c r="N1524" t="s">
        <v>43</v>
      </c>
      <c r="O1524">
        <v>46113</v>
      </c>
      <c r="R1524" s="1"/>
      <c r="T1524" s="317"/>
      <c r="X1524" s="317"/>
    </row>
    <row r="1525" spans="1:28">
      <c r="A1525">
        <v>1524</v>
      </c>
      <c r="B1525" t="s">
        <v>4714</v>
      </c>
      <c r="C1525" t="s">
        <v>11847</v>
      </c>
      <c r="D1525" t="s">
        <v>37</v>
      </c>
      <c r="E1525" t="s">
        <v>108</v>
      </c>
      <c r="F1525" s="1">
        <v>46015</v>
      </c>
      <c r="G1525">
        <v>12</v>
      </c>
      <c r="H1525">
        <v>530925</v>
      </c>
      <c r="I1525" t="s">
        <v>10185</v>
      </c>
      <c r="J1525">
        <v>50051101</v>
      </c>
      <c r="K1525" t="s">
        <v>267</v>
      </c>
      <c r="L1525">
        <v>2</v>
      </c>
      <c r="M1525">
        <v>12</v>
      </c>
      <c r="N1525">
        <v>2</v>
      </c>
      <c r="O1525">
        <v>46113</v>
      </c>
      <c r="R1525" s="1"/>
      <c r="T1525" s="317"/>
      <c r="U1525">
        <v>26.2</v>
      </c>
      <c r="V1525">
        <v>2</v>
      </c>
      <c r="W1525">
        <v>40</v>
      </c>
      <c r="X1525" s="317">
        <v>54511</v>
      </c>
    </row>
    <row r="1526" spans="1:28">
      <c r="A1526">
        <v>1525</v>
      </c>
      <c r="B1526" t="s">
        <v>4739</v>
      </c>
      <c r="C1526" t="s">
        <v>11848</v>
      </c>
      <c r="D1526" t="s">
        <v>37</v>
      </c>
      <c r="E1526" t="s">
        <v>108</v>
      </c>
      <c r="F1526" s="1">
        <v>46015</v>
      </c>
      <c r="G1526">
        <v>12</v>
      </c>
      <c r="H1526">
        <v>530926</v>
      </c>
      <c r="I1526" t="s">
        <v>10185</v>
      </c>
      <c r="J1526">
        <v>50051104</v>
      </c>
      <c r="K1526" t="s">
        <v>267</v>
      </c>
      <c r="L1526">
        <v>1</v>
      </c>
      <c r="M1526">
        <v>12</v>
      </c>
      <c r="N1526">
        <v>1</v>
      </c>
      <c r="O1526">
        <v>46080</v>
      </c>
      <c r="R1526" s="1"/>
      <c r="T1526" s="317"/>
      <c r="U1526">
        <v>26.1</v>
      </c>
      <c r="V1526">
        <v>1</v>
      </c>
      <c r="W1526">
        <v>40</v>
      </c>
      <c r="X1526" s="317">
        <v>60600</v>
      </c>
    </row>
    <row r="1527" spans="1:28">
      <c r="A1527">
        <v>1526</v>
      </c>
      <c r="B1527" t="s">
        <v>4733</v>
      </c>
      <c r="C1527" t="s">
        <v>11849</v>
      </c>
      <c r="D1527" t="s">
        <v>46</v>
      </c>
      <c r="E1527" t="s">
        <v>49</v>
      </c>
      <c r="F1527" s="1">
        <v>46016</v>
      </c>
      <c r="G1527">
        <v>12</v>
      </c>
      <c r="H1527">
        <v>530927</v>
      </c>
      <c r="I1527" t="s">
        <v>10185</v>
      </c>
      <c r="J1527">
        <v>50051255</v>
      </c>
      <c r="K1527" t="s">
        <v>267</v>
      </c>
      <c r="L1527">
        <v>1</v>
      </c>
      <c r="M1527">
        <v>12</v>
      </c>
      <c r="N1527">
        <v>1</v>
      </c>
      <c r="O1527">
        <v>46104</v>
      </c>
      <c r="R1527" s="1"/>
      <c r="T1527" s="317"/>
      <c r="U1527">
        <v>26.1</v>
      </c>
      <c r="V1527">
        <v>1</v>
      </c>
      <c r="W1527">
        <v>30</v>
      </c>
      <c r="X1527" s="317">
        <v>151272</v>
      </c>
    </row>
    <row r="1528" spans="1:28">
      <c r="A1528">
        <v>1527</v>
      </c>
      <c r="B1528" t="s">
        <v>4956</v>
      </c>
      <c r="C1528" t="s">
        <v>11850</v>
      </c>
      <c r="D1528" t="s">
        <v>46</v>
      </c>
      <c r="E1528" t="s">
        <v>49</v>
      </c>
      <c r="F1528" s="1">
        <v>46016</v>
      </c>
      <c r="G1528">
        <v>12</v>
      </c>
      <c r="H1528">
        <v>530928</v>
      </c>
      <c r="I1528" t="s">
        <v>10185</v>
      </c>
      <c r="J1528">
        <v>50051284</v>
      </c>
      <c r="L1528" t="s">
        <v>43</v>
      </c>
      <c r="M1528" t="s">
        <v>43</v>
      </c>
      <c r="N1528" t="s">
        <v>43</v>
      </c>
      <c r="R1528" s="1"/>
      <c r="T1528" s="317"/>
      <c r="X1528" s="317"/>
    </row>
    <row r="1529" spans="1:28">
      <c r="A1529">
        <v>1528</v>
      </c>
      <c r="B1529" t="s">
        <v>4742</v>
      </c>
      <c r="C1529" t="s">
        <v>4727</v>
      </c>
      <c r="D1529" t="s">
        <v>37</v>
      </c>
      <c r="E1529" t="s">
        <v>108</v>
      </c>
      <c r="F1529" s="1"/>
      <c r="G1529" t="s">
        <v>43</v>
      </c>
      <c r="H1529">
        <v>530929</v>
      </c>
      <c r="I1529" t="s">
        <v>10185</v>
      </c>
      <c r="L1529" t="s">
        <v>43</v>
      </c>
      <c r="M1529" t="s">
        <v>43</v>
      </c>
      <c r="N1529" t="s">
        <v>43</v>
      </c>
      <c r="R1529" s="1"/>
      <c r="T1529" s="317"/>
      <c r="X1529" s="317"/>
    </row>
    <row r="1530" spans="1:28">
      <c r="A1530">
        <v>1529</v>
      </c>
      <c r="B1530" t="s">
        <v>4745</v>
      </c>
      <c r="C1530" t="s">
        <v>11851</v>
      </c>
      <c r="D1530" t="s">
        <v>37</v>
      </c>
      <c r="E1530" t="s">
        <v>108</v>
      </c>
      <c r="F1530" s="1"/>
      <c r="G1530" t="s">
        <v>43</v>
      </c>
      <c r="H1530">
        <v>530930</v>
      </c>
      <c r="I1530" t="s">
        <v>10185</v>
      </c>
      <c r="L1530" t="s">
        <v>43</v>
      </c>
      <c r="M1530" t="s">
        <v>43</v>
      </c>
      <c r="N1530" t="s">
        <v>43</v>
      </c>
      <c r="R1530" s="1"/>
      <c r="T1530" s="317"/>
      <c r="X1530" s="317"/>
    </row>
    <row r="1531" spans="1:28">
      <c r="A1531">
        <v>1530</v>
      </c>
      <c r="B1531" t="s">
        <v>11852</v>
      </c>
      <c r="C1531" t="s">
        <v>11853</v>
      </c>
      <c r="D1531" t="s">
        <v>37</v>
      </c>
      <c r="E1531" t="s">
        <v>40</v>
      </c>
      <c r="F1531" s="1"/>
      <c r="G1531" t="s">
        <v>43</v>
      </c>
      <c r="H1531">
        <v>530931</v>
      </c>
      <c r="I1531" t="s">
        <v>10185</v>
      </c>
      <c r="L1531" t="s">
        <v>43</v>
      </c>
      <c r="M1531" t="s">
        <v>43</v>
      </c>
      <c r="N1531" t="s">
        <v>43</v>
      </c>
      <c r="R1531" s="1"/>
      <c r="T1531" s="317"/>
      <c r="X1531" s="317"/>
      <c r="Z1531">
        <v>46080</v>
      </c>
      <c r="AA1531">
        <v>46085</v>
      </c>
      <c r="AB1531" t="s">
        <v>3614</v>
      </c>
    </row>
    <row r="1532" spans="1:28">
      <c r="A1532">
        <v>1531</v>
      </c>
      <c r="B1532" t="s">
        <v>4748</v>
      </c>
      <c r="C1532" t="s">
        <v>11854</v>
      </c>
      <c r="D1532" t="s">
        <v>37</v>
      </c>
      <c r="E1532" t="s">
        <v>60</v>
      </c>
      <c r="F1532" s="1"/>
      <c r="G1532" t="s">
        <v>43</v>
      </c>
      <c r="H1532">
        <v>530932</v>
      </c>
      <c r="I1532" t="s">
        <v>10185</v>
      </c>
      <c r="L1532" t="s">
        <v>43</v>
      </c>
      <c r="M1532" t="s">
        <v>43</v>
      </c>
      <c r="N1532" t="s">
        <v>43</v>
      </c>
      <c r="R1532" s="1"/>
      <c r="T1532" s="317"/>
      <c r="X1532" s="317"/>
      <c r="Z1532">
        <v>46070</v>
      </c>
    </row>
    <row r="1533" spans="1:28">
      <c r="A1533">
        <v>1532</v>
      </c>
      <c r="B1533" t="s">
        <v>4777</v>
      </c>
      <c r="C1533" t="s">
        <v>4778</v>
      </c>
      <c r="D1533" t="s">
        <v>37</v>
      </c>
      <c r="E1533" t="s">
        <v>60</v>
      </c>
      <c r="F1533" s="1">
        <v>46016</v>
      </c>
      <c r="G1533">
        <v>12</v>
      </c>
      <c r="H1533">
        <v>530933</v>
      </c>
      <c r="I1533" t="s">
        <v>10185</v>
      </c>
      <c r="J1533">
        <v>50051537</v>
      </c>
      <c r="K1533" t="s">
        <v>6518</v>
      </c>
      <c r="L1533">
        <v>2</v>
      </c>
      <c r="M1533">
        <v>1</v>
      </c>
      <c r="N1533">
        <v>2</v>
      </c>
      <c r="O1533">
        <v>46091</v>
      </c>
      <c r="R1533" s="1"/>
      <c r="T1533" s="317"/>
      <c r="U1533">
        <v>26.2</v>
      </c>
      <c r="V1533">
        <v>2</v>
      </c>
      <c r="W1533">
        <v>40</v>
      </c>
      <c r="X1533" s="317">
        <v>110918</v>
      </c>
    </row>
    <row r="1534" spans="1:28">
      <c r="A1534">
        <v>1533</v>
      </c>
      <c r="B1534" t="s">
        <v>2846</v>
      </c>
      <c r="C1534" t="s">
        <v>2847</v>
      </c>
      <c r="D1534" t="s">
        <v>37</v>
      </c>
      <c r="E1534" t="s">
        <v>92</v>
      </c>
      <c r="F1534" s="1"/>
      <c r="G1534" t="s">
        <v>43</v>
      </c>
      <c r="H1534">
        <v>530934</v>
      </c>
      <c r="I1534" t="s">
        <v>10185</v>
      </c>
      <c r="L1534" t="s">
        <v>43</v>
      </c>
      <c r="M1534" t="s">
        <v>43</v>
      </c>
      <c r="N1534" t="s">
        <v>43</v>
      </c>
      <c r="R1534" s="1"/>
      <c r="T1534" s="317"/>
      <c r="X1534" s="317"/>
    </row>
    <row r="1535" spans="1:28">
      <c r="A1535">
        <v>1534</v>
      </c>
      <c r="B1535" t="s">
        <v>3688</v>
      </c>
      <c r="C1535" t="s">
        <v>3689</v>
      </c>
      <c r="D1535" t="s">
        <v>37</v>
      </c>
      <c r="E1535" t="s">
        <v>92</v>
      </c>
      <c r="F1535" s="1"/>
      <c r="G1535" t="s">
        <v>43</v>
      </c>
      <c r="H1535">
        <v>530935</v>
      </c>
      <c r="I1535" t="s">
        <v>10185</v>
      </c>
      <c r="L1535" t="s">
        <v>43</v>
      </c>
      <c r="M1535" t="s">
        <v>43</v>
      </c>
      <c r="N1535" t="s">
        <v>43</v>
      </c>
      <c r="R1535" s="1"/>
      <c r="T1535" s="317"/>
      <c r="X1535" s="317"/>
      <c r="Z1535">
        <v>46042</v>
      </c>
      <c r="AA1535">
        <v>46052</v>
      </c>
    </row>
    <row r="1536" spans="1:28">
      <c r="A1536">
        <v>1535</v>
      </c>
      <c r="B1536" t="s">
        <v>11855</v>
      </c>
      <c r="C1536" t="s">
        <v>11856</v>
      </c>
      <c r="D1536" t="s">
        <v>37</v>
      </c>
      <c r="E1536" t="s">
        <v>123</v>
      </c>
      <c r="F1536" s="1">
        <v>46016</v>
      </c>
      <c r="G1536">
        <v>12</v>
      </c>
      <c r="H1536">
        <v>530936</v>
      </c>
      <c r="I1536" t="s">
        <v>10185</v>
      </c>
      <c r="J1536">
        <v>630107</v>
      </c>
      <c r="K1536" t="s">
        <v>10340</v>
      </c>
      <c r="L1536">
        <v>1</v>
      </c>
      <c r="M1536">
        <v>12</v>
      </c>
      <c r="N1536">
        <v>1</v>
      </c>
      <c r="O1536">
        <v>46034</v>
      </c>
      <c r="Q1536" t="s">
        <v>10832</v>
      </c>
      <c r="R1536" s="1"/>
      <c r="T1536" s="317"/>
      <c r="U1536">
        <v>26.1</v>
      </c>
      <c r="V1536">
        <v>1</v>
      </c>
      <c r="W1536">
        <v>101</v>
      </c>
      <c r="X1536" s="317">
        <v>137160</v>
      </c>
    </row>
    <row r="1537" spans="1:24">
      <c r="A1537">
        <v>1536</v>
      </c>
      <c r="B1537" t="s">
        <v>11857</v>
      </c>
      <c r="C1537" t="s">
        <v>11858</v>
      </c>
      <c r="D1537" t="s">
        <v>37</v>
      </c>
      <c r="E1537" t="s">
        <v>40</v>
      </c>
      <c r="F1537" s="1">
        <v>45683</v>
      </c>
      <c r="G1537">
        <v>1</v>
      </c>
      <c r="H1537">
        <v>530937</v>
      </c>
      <c r="I1537" t="s">
        <v>10185</v>
      </c>
      <c r="J1537">
        <v>630107</v>
      </c>
      <c r="K1537" t="s">
        <v>10411</v>
      </c>
      <c r="L1537">
        <v>1</v>
      </c>
      <c r="M1537">
        <v>12</v>
      </c>
      <c r="N1537">
        <v>1</v>
      </c>
      <c r="O1537">
        <v>45683</v>
      </c>
      <c r="Q1537" t="s">
        <v>10832</v>
      </c>
      <c r="R1537" s="1"/>
      <c r="T1537" s="317"/>
      <c r="U1537">
        <v>26.1</v>
      </c>
      <c r="V1537">
        <v>1</v>
      </c>
      <c r="W1537">
        <v>101</v>
      </c>
      <c r="X1537" s="317">
        <v>92400</v>
      </c>
    </row>
    <row r="1538" spans="1:24">
      <c r="A1538">
        <v>1537</v>
      </c>
      <c r="B1538" t="s">
        <v>4827</v>
      </c>
      <c r="C1538" t="s">
        <v>4828</v>
      </c>
      <c r="D1538" t="s">
        <v>37</v>
      </c>
      <c r="E1538" t="s">
        <v>636</v>
      </c>
      <c r="F1538" s="1">
        <v>46027</v>
      </c>
      <c r="G1538">
        <v>1</v>
      </c>
      <c r="H1538">
        <v>530938</v>
      </c>
      <c r="I1538" t="s">
        <v>10185</v>
      </c>
      <c r="J1538">
        <v>50052017</v>
      </c>
      <c r="K1538" t="s">
        <v>10411</v>
      </c>
      <c r="L1538">
        <v>1</v>
      </c>
      <c r="M1538">
        <v>1</v>
      </c>
      <c r="N1538">
        <v>1</v>
      </c>
      <c r="O1538">
        <v>46076</v>
      </c>
      <c r="R1538" s="1"/>
      <c r="T1538" s="317"/>
      <c r="U1538">
        <v>26.1</v>
      </c>
      <c r="V1538">
        <v>1</v>
      </c>
      <c r="W1538">
        <v>40</v>
      </c>
      <c r="X1538" s="317">
        <v>102184</v>
      </c>
    </row>
    <row r="1539" spans="1:24">
      <c r="A1539">
        <v>1538</v>
      </c>
      <c r="B1539" t="s">
        <v>4822</v>
      </c>
      <c r="C1539" t="s">
        <v>4823</v>
      </c>
      <c r="D1539" t="s">
        <v>37</v>
      </c>
      <c r="E1539" t="s">
        <v>636</v>
      </c>
      <c r="F1539" s="1">
        <v>46028</v>
      </c>
      <c r="G1539">
        <v>1</v>
      </c>
      <c r="H1539">
        <v>530939</v>
      </c>
      <c r="I1539" t="s">
        <v>10185</v>
      </c>
      <c r="J1539">
        <v>50052059</v>
      </c>
      <c r="K1539" t="s">
        <v>10411</v>
      </c>
      <c r="L1539">
        <v>1</v>
      </c>
      <c r="M1539">
        <v>1</v>
      </c>
      <c r="N1539">
        <v>1</v>
      </c>
      <c r="O1539">
        <v>46097</v>
      </c>
      <c r="R1539" s="1"/>
      <c r="T1539" s="317"/>
      <c r="U1539">
        <v>26.1</v>
      </c>
      <c r="V1539">
        <v>1</v>
      </c>
      <c r="W1539">
        <v>40</v>
      </c>
      <c r="X1539" s="317">
        <v>80506</v>
      </c>
    </row>
    <row r="1540" spans="1:24">
      <c r="A1540">
        <v>1539</v>
      </c>
      <c r="B1540" t="s">
        <v>11859</v>
      </c>
      <c r="C1540" t="s">
        <v>11860</v>
      </c>
      <c r="D1540" t="s">
        <v>37</v>
      </c>
      <c r="E1540" t="s">
        <v>1423</v>
      </c>
      <c r="F1540" s="1">
        <v>46028</v>
      </c>
      <c r="G1540">
        <v>1</v>
      </c>
      <c r="H1540">
        <v>530940</v>
      </c>
      <c r="I1540" t="s">
        <v>10185</v>
      </c>
      <c r="J1540">
        <v>630107</v>
      </c>
      <c r="K1540" t="s">
        <v>10340</v>
      </c>
      <c r="L1540">
        <v>1</v>
      </c>
      <c r="M1540">
        <v>1</v>
      </c>
      <c r="N1540">
        <v>1</v>
      </c>
      <c r="O1540">
        <v>46032</v>
      </c>
      <c r="R1540" s="1"/>
      <c r="T1540" s="317"/>
      <c r="U1540">
        <v>26.1</v>
      </c>
      <c r="V1540">
        <v>1</v>
      </c>
      <c r="W1540">
        <v>101</v>
      </c>
      <c r="X1540" s="317">
        <v>106590</v>
      </c>
    </row>
    <row r="1541" spans="1:24">
      <c r="A1541">
        <v>1540</v>
      </c>
      <c r="B1541" t="s">
        <v>4771</v>
      </c>
      <c r="C1541" t="s">
        <v>11861</v>
      </c>
      <c r="D1541" t="s">
        <v>37</v>
      </c>
      <c r="E1541" t="s">
        <v>146</v>
      </c>
      <c r="F1541" s="1">
        <v>46028</v>
      </c>
      <c r="G1541">
        <v>1</v>
      </c>
      <c r="H1541">
        <v>530941</v>
      </c>
      <c r="I1541" t="s">
        <v>10185</v>
      </c>
      <c r="J1541">
        <v>50051611</v>
      </c>
      <c r="K1541" t="s">
        <v>267</v>
      </c>
      <c r="L1541">
        <v>2</v>
      </c>
      <c r="M1541">
        <v>1</v>
      </c>
      <c r="N1541">
        <v>2</v>
      </c>
      <c r="O1541">
        <v>46113</v>
      </c>
      <c r="R1541" s="1"/>
      <c r="T1541" s="317"/>
      <c r="U1541">
        <v>26.2</v>
      </c>
      <c r="V1541">
        <v>2</v>
      </c>
      <c r="W1541">
        <v>40</v>
      </c>
      <c r="X1541" s="317">
        <v>270246</v>
      </c>
    </row>
    <row r="1542" spans="1:24">
      <c r="A1542">
        <v>1541</v>
      </c>
      <c r="B1542" t="s">
        <v>4767</v>
      </c>
      <c r="C1542" t="s">
        <v>11862</v>
      </c>
      <c r="D1542" t="s">
        <v>37</v>
      </c>
      <c r="E1542" t="s">
        <v>40</v>
      </c>
      <c r="F1542" s="1">
        <v>46028</v>
      </c>
      <c r="G1542">
        <v>1</v>
      </c>
      <c r="H1542">
        <v>530942</v>
      </c>
      <c r="I1542" t="s">
        <v>10185</v>
      </c>
      <c r="J1542">
        <v>50051697</v>
      </c>
      <c r="K1542" t="s">
        <v>6518</v>
      </c>
      <c r="L1542">
        <v>2</v>
      </c>
      <c r="M1542">
        <v>1</v>
      </c>
      <c r="N1542">
        <v>2</v>
      </c>
      <c r="O1542">
        <v>46113</v>
      </c>
      <c r="R1542" s="1"/>
      <c r="T1542" s="317"/>
      <c r="X1542" s="317"/>
    </row>
    <row r="1543" spans="1:24">
      <c r="A1543">
        <v>1542</v>
      </c>
      <c r="B1543" t="s">
        <v>4783</v>
      </c>
      <c r="C1543" t="s">
        <v>11863</v>
      </c>
      <c r="D1543" t="s">
        <v>37</v>
      </c>
      <c r="E1543" t="s">
        <v>40</v>
      </c>
      <c r="F1543" s="1">
        <v>46028</v>
      </c>
      <c r="G1543">
        <v>1</v>
      </c>
      <c r="H1543">
        <v>530943</v>
      </c>
      <c r="I1543" t="s">
        <v>10185</v>
      </c>
      <c r="J1543">
        <v>50051699</v>
      </c>
      <c r="K1543" t="s">
        <v>267</v>
      </c>
      <c r="L1543">
        <v>2</v>
      </c>
      <c r="M1543">
        <v>1</v>
      </c>
      <c r="N1543">
        <v>2</v>
      </c>
      <c r="O1543">
        <v>46077</v>
      </c>
      <c r="P1543">
        <v>46072</v>
      </c>
      <c r="R1543" s="1"/>
      <c r="T1543" s="317"/>
      <c r="U1543">
        <v>26.2</v>
      </c>
      <c r="V1543">
        <v>2</v>
      </c>
      <c r="W1543">
        <v>40</v>
      </c>
      <c r="X1543" s="317">
        <v>131717</v>
      </c>
    </row>
    <row r="1544" spans="1:24">
      <c r="A1544">
        <v>1543</v>
      </c>
      <c r="B1544" t="s">
        <v>4780</v>
      </c>
      <c r="C1544" t="s">
        <v>11864</v>
      </c>
      <c r="D1544" t="s">
        <v>37</v>
      </c>
      <c r="E1544" t="s">
        <v>108</v>
      </c>
      <c r="F1544" s="1">
        <v>46028</v>
      </c>
      <c r="G1544">
        <v>1</v>
      </c>
      <c r="H1544">
        <v>530944</v>
      </c>
      <c r="I1544" t="s">
        <v>10185</v>
      </c>
      <c r="J1544">
        <v>50051918</v>
      </c>
      <c r="K1544" t="s">
        <v>6518</v>
      </c>
      <c r="L1544" t="s">
        <v>43</v>
      </c>
      <c r="M1544">
        <v>1</v>
      </c>
      <c r="N1544" t="s">
        <v>43</v>
      </c>
      <c r="O1544">
        <v>46162</v>
      </c>
      <c r="R1544" s="1"/>
      <c r="T1544" s="317"/>
      <c r="X1544" s="317"/>
    </row>
    <row r="1545" spans="1:24">
      <c r="A1545">
        <v>1544</v>
      </c>
      <c r="B1545" t="s">
        <v>4819</v>
      </c>
      <c r="C1545" t="s">
        <v>11865</v>
      </c>
      <c r="D1545" t="s">
        <v>37</v>
      </c>
      <c r="E1545" t="s">
        <v>108</v>
      </c>
      <c r="F1545" s="1">
        <v>46028</v>
      </c>
      <c r="G1545">
        <v>1</v>
      </c>
      <c r="H1545">
        <v>530945</v>
      </c>
      <c r="I1545" t="s">
        <v>10185</v>
      </c>
      <c r="J1545">
        <v>50052151</v>
      </c>
      <c r="K1545" t="s">
        <v>267</v>
      </c>
      <c r="L1545">
        <v>1</v>
      </c>
      <c r="M1545">
        <v>1</v>
      </c>
      <c r="N1545">
        <v>1</v>
      </c>
      <c r="O1545">
        <v>46091</v>
      </c>
      <c r="R1545" s="1"/>
      <c r="T1545" s="317"/>
      <c r="U1545">
        <v>26.1</v>
      </c>
      <c r="V1545">
        <v>1</v>
      </c>
      <c r="W1545">
        <v>40</v>
      </c>
      <c r="X1545" s="317">
        <v>47731</v>
      </c>
    </row>
    <row r="1546" spans="1:24">
      <c r="A1546">
        <v>1545</v>
      </c>
      <c r="B1546" t="s">
        <v>4825</v>
      </c>
      <c r="C1546" t="s">
        <v>11866</v>
      </c>
      <c r="D1546" t="s">
        <v>37</v>
      </c>
      <c r="E1546" t="s">
        <v>123</v>
      </c>
      <c r="F1546" s="1">
        <v>46028</v>
      </c>
      <c r="G1546">
        <v>1</v>
      </c>
      <c r="H1546">
        <v>530946</v>
      </c>
      <c r="I1546" t="s">
        <v>10185</v>
      </c>
      <c r="J1546">
        <v>50052250</v>
      </c>
      <c r="K1546" t="s">
        <v>267</v>
      </c>
      <c r="L1546">
        <v>2</v>
      </c>
      <c r="M1546">
        <v>1</v>
      </c>
      <c r="N1546">
        <v>2</v>
      </c>
      <c r="O1546">
        <v>46086</v>
      </c>
      <c r="P1546">
        <v>46072</v>
      </c>
      <c r="R1546" s="1"/>
      <c r="T1546" s="317"/>
      <c r="U1546">
        <v>26.2</v>
      </c>
      <c r="V1546">
        <v>2</v>
      </c>
      <c r="W1546">
        <v>40</v>
      </c>
      <c r="X1546" s="317">
        <v>646919</v>
      </c>
    </row>
    <row r="1547" spans="1:24">
      <c r="A1547">
        <v>1546</v>
      </c>
      <c r="B1547" t="s">
        <v>4830</v>
      </c>
      <c r="C1547" t="s">
        <v>11867</v>
      </c>
      <c r="D1547" t="s">
        <v>37</v>
      </c>
      <c r="E1547" t="s">
        <v>636</v>
      </c>
      <c r="F1547" s="1">
        <v>46028</v>
      </c>
      <c r="G1547">
        <v>1</v>
      </c>
      <c r="H1547">
        <v>530947</v>
      </c>
      <c r="I1547" t="s">
        <v>10185</v>
      </c>
      <c r="J1547">
        <v>50052314</v>
      </c>
      <c r="K1547" t="s">
        <v>267</v>
      </c>
      <c r="L1547">
        <v>1</v>
      </c>
      <c r="M1547">
        <v>1</v>
      </c>
      <c r="N1547">
        <v>1</v>
      </c>
      <c r="O1547">
        <v>46054</v>
      </c>
      <c r="R1547" s="1"/>
      <c r="T1547" s="317"/>
      <c r="U1547">
        <v>26.1</v>
      </c>
      <c r="V1547">
        <v>1</v>
      </c>
      <c r="W1547">
        <v>40</v>
      </c>
      <c r="X1547" s="317">
        <v>71605</v>
      </c>
    </row>
    <row r="1548" spans="1:24">
      <c r="A1548">
        <v>1547</v>
      </c>
      <c r="B1548" t="s">
        <v>4222</v>
      </c>
      <c r="C1548" t="s">
        <v>4223</v>
      </c>
      <c r="D1548" t="s">
        <v>46</v>
      </c>
      <c r="E1548" t="s">
        <v>49</v>
      </c>
      <c r="F1548" s="1">
        <v>46028</v>
      </c>
      <c r="G1548">
        <v>1</v>
      </c>
      <c r="H1548">
        <v>530948</v>
      </c>
      <c r="I1548" t="s">
        <v>10185</v>
      </c>
      <c r="J1548">
        <v>50052341</v>
      </c>
      <c r="L1548">
        <v>1</v>
      </c>
      <c r="N1548" t="s">
        <v>43</v>
      </c>
      <c r="R1548" s="1"/>
      <c r="T1548" s="317"/>
      <c r="U1548">
        <v>26.1</v>
      </c>
      <c r="V1548">
        <v>1</v>
      </c>
      <c r="W1548">
        <v>30</v>
      </c>
      <c r="X1548" s="317">
        <v>15578</v>
      </c>
    </row>
    <row r="1549" spans="1:24">
      <c r="A1549">
        <v>1548</v>
      </c>
      <c r="B1549" t="s">
        <v>11868</v>
      </c>
      <c r="C1549" t="s">
        <v>11869</v>
      </c>
      <c r="D1549" t="s">
        <v>37</v>
      </c>
      <c r="E1549" t="s">
        <v>1423</v>
      </c>
      <c r="F1549" s="1">
        <v>46028</v>
      </c>
      <c r="G1549">
        <v>1</v>
      </c>
      <c r="H1549">
        <v>530949</v>
      </c>
      <c r="I1549" t="s">
        <v>10185</v>
      </c>
      <c r="J1549">
        <v>630107</v>
      </c>
      <c r="K1549" t="s">
        <v>10340</v>
      </c>
      <c r="L1549">
        <v>1</v>
      </c>
      <c r="M1549">
        <v>1</v>
      </c>
      <c r="N1549">
        <v>1</v>
      </c>
      <c r="Q1549" t="s">
        <v>10832</v>
      </c>
      <c r="R1549" s="1"/>
      <c r="T1549" s="317"/>
      <c r="U1549">
        <v>26.1</v>
      </c>
      <c r="V1549">
        <v>1</v>
      </c>
      <c r="W1549">
        <v>101</v>
      </c>
      <c r="X1549" s="317">
        <v>122640</v>
      </c>
    </row>
    <row r="1550" spans="1:24">
      <c r="A1550">
        <v>1549</v>
      </c>
      <c r="B1550" t="s">
        <v>11870</v>
      </c>
      <c r="C1550" t="s">
        <v>11871</v>
      </c>
      <c r="D1550" t="s">
        <v>37</v>
      </c>
      <c r="E1550" t="s">
        <v>87</v>
      </c>
      <c r="F1550" s="1">
        <v>46028</v>
      </c>
      <c r="G1550">
        <v>1</v>
      </c>
      <c r="H1550">
        <v>530950</v>
      </c>
      <c r="I1550" t="s">
        <v>10185</v>
      </c>
      <c r="J1550">
        <v>630107</v>
      </c>
      <c r="K1550" t="s">
        <v>10340</v>
      </c>
      <c r="L1550">
        <v>1</v>
      </c>
      <c r="M1550">
        <v>1</v>
      </c>
      <c r="N1550">
        <v>1</v>
      </c>
      <c r="Q1550" t="s">
        <v>10832</v>
      </c>
      <c r="R1550" s="1"/>
      <c r="T1550" s="317"/>
      <c r="U1550">
        <v>26.1</v>
      </c>
      <c r="V1550">
        <v>1</v>
      </c>
      <c r="W1550">
        <v>101</v>
      </c>
      <c r="X1550" s="317">
        <v>104190</v>
      </c>
    </row>
    <row r="1551" spans="1:24">
      <c r="A1551">
        <v>1550</v>
      </c>
      <c r="B1551" t="s">
        <v>11872</v>
      </c>
      <c r="C1551" t="s">
        <v>11873</v>
      </c>
      <c r="D1551" t="s">
        <v>37</v>
      </c>
      <c r="E1551" t="s">
        <v>40</v>
      </c>
      <c r="F1551" s="1">
        <v>46028</v>
      </c>
      <c r="G1551">
        <v>1</v>
      </c>
      <c r="H1551">
        <v>530951</v>
      </c>
      <c r="I1551" t="s">
        <v>10185</v>
      </c>
      <c r="J1551">
        <v>630107</v>
      </c>
      <c r="K1551" t="s">
        <v>10411</v>
      </c>
      <c r="L1551">
        <v>1</v>
      </c>
      <c r="M1551">
        <v>1</v>
      </c>
      <c r="N1551">
        <v>1</v>
      </c>
      <c r="Q1551" t="s">
        <v>10832</v>
      </c>
      <c r="R1551" s="1"/>
      <c r="T1551" s="317"/>
      <c r="U1551">
        <v>26.1</v>
      </c>
      <c r="V1551">
        <v>1</v>
      </c>
      <c r="W1551">
        <v>101</v>
      </c>
      <c r="X1551" s="317">
        <v>90870</v>
      </c>
    </row>
    <row r="1552" spans="1:24">
      <c r="A1552">
        <v>1551</v>
      </c>
      <c r="B1552" t="s">
        <v>11874</v>
      </c>
      <c r="C1552" t="s">
        <v>11875</v>
      </c>
      <c r="D1552" t="s">
        <v>37</v>
      </c>
      <c r="E1552" t="s">
        <v>40</v>
      </c>
      <c r="F1552" s="1">
        <v>46028</v>
      </c>
      <c r="G1552">
        <v>1</v>
      </c>
      <c r="H1552">
        <v>530952</v>
      </c>
      <c r="I1552" t="s">
        <v>10185</v>
      </c>
      <c r="J1552">
        <v>630107</v>
      </c>
      <c r="K1552" t="s">
        <v>10411</v>
      </c>
      <c r="L1552">
        <v>1</v>
      </c>
      <c r="M1552">
        <v>1</v>
      </c>
      <c r="N1552">
        <v>1</v>
      </c>
      <c r="Q1552" t="s">
        <v>10832</v>
      </c>
      <c r="R1552" s="1"/>
      <c r="T1552" s="317"/>
      <c r="U1552">
        <v>26.1</v>
      </c>
      <c r="V1552">
        <v>1</v>
      </c>
      <c r="W1552">
        <v>101</v>
      </c>
      <c r="X1552" s="317">
        <v>137461</v>
      </c>
    </row>
    <row r="1553" spans="1:26">
      <c r="A1553">
        <v>1552</v>
      </c>
      <c r="B1553" t="s">
        <v>11876</v>
      </c>
      <c r="C1553" t="s">
        <v>11877</v>
      </c>
      <c r="D1553" t="s">
        <v>37</v>
      </c>
      <c r="E1553" t="s">
        <v>40</v>
      </c>
      <c r="F1553" s="1">
        <v>46028</v>
      </c>
      <c r="G1553">
        <v>1</v>
      </c>
      <c r="H1553">
        <v>530953</v>
      </c>
      <c r="I1553" t="s">
        <v>10185</v>
      </c>
      <c r="J1553">
        <v>630107</v>
      </c>
      <c r="K1553" t="s">
        <v>10411</v>
      </c>
      <c r="L1553">
        <v>1</v>
      </c>
      <c r="M1553">
        <v>1</v>
      </c>
      <c r="N1553">
        <v>1</v>
      </c>
      <c r="P1553">
        <v>46037</v>
      </c>
      <c r="Q1553" t="s">
        <v>10832</v>
      </c>
      <c r="R1553" s="1"/>
      <c r="T1553" s="317"/>
      <c r="U1553">
        <v>26.1</v>
      </c>
      <c r="V1553">
        <v>1</v>
      </c>
      <c r="W1553">
        <v>101</v>
      </c>
      <c r="X1553" s="317">
        <v>127400</v>
      </c>
    </row>
    <row r="1554" spans="1:26">
      <c r="A1554">
        <v>1553</v>
      </c>
      <c r="B1554" t="s">
        <v>11878</v>
      </c>
      <c r="C1554" t="s">
        <v>11879</v>
      </c>
      <c r="D1554" t="s">
        <v>37</v>
      </c>
      <c r="E1554" t="s">
        <v>60</v>
      </c>
      <c r="F1554" s="1">
        <v>46028</v>
      </c>
      <c r="G1554">
        <v>1</v>
      </c>
      <c r="H1554">
        <v>530954</v>
      </c>
      <c r="I1554" t="s">
        <v>10185</v>
      </c>
      <c r="J1554">
        <v>630107</v>
      </c>
      <c r="K1554" t="s">
        <v>10411</v>
      </c>
      <c r="L1554">
        <v>1</v>
      </c>
      <c r="M1554">
        <v>1</v>
      </c>
      <c r="N1554">
        <v>1</v>
      </c>
      <c r="Q1554" t="s">
        <v>10832</v>
      </c>
      <c r="R1554" s="1"/>
      <c r="T1554" s="317"/>
      <c r="U1554">
        <v>26.1</v>
      </c>
      <c r="V1554">
        <v>1</v>
      </c>
      <c r="W1554">
        <v>101</v>
      </c>
      <c r="X1554" s="317">
        <v>130170</v>
      </c>
    </row>
    <row r="1555" spans="1:26">
      <c r="A1555">
        <v>1554</v>
      </c>
      <c r="B1555" t="s">
        <v>1806</v>
      </c>
      <c r="C1555" t="s">
        <v>4855</v>
      </c>
      <c r="D1555" t="s">
        <v>37</v>
      </c>
      <c r="E1555" t="s">
        <v>108</v>
      </c>
      <c r="F1555" s="1"/>
      <c r="G1555" t="s">
        <v>43</v>
      </c>
      <c r="H1555">
        <v>530955</v>
      </c>
      <c r="I1555" t="s">
        <v>10185</v>
      </c>
      <c r="L1555" t="s">
        <v>43</v>
      </c>
      <c r="M1555" t="s">
        <v>43</v>
      </c>
      <c r="N1555" t="s">
        <v>43</v>
      </c>
      <c r="R1555" s="1"/>
      <c r="T1555" s="317"/>
      <c r="X1555" s="317"/>
    </row>
    <row r="1556" spans="1:26">
      <c r="A1556">
        <v>1555</v>
      </c>
      <c r="B1556" t="s">
        <v>4857</v>
      </c>
      <c r="C1556" t="s">
        <v>4858</v>
      </c>
      <c r="D1556" t="s">
        <v>37</v>
      </c>
      <c r="E1556" t="s">
        <v>108</v>
      </c>
      <c r="F1556" s="1"/>
      <c r="G1556" t="s">
        <v>43</v>
      </c>
      <c r="H1556">
        <v>530956</v>
      </c>
      <c r="I1556" t="s">
        <v>10185</v>
      </c>
      <c r="L1556" t="s">
        <v>43</v>
      </c>
      <c r="M1556" t="s">
        <v>43</v>
      </c>
      <c r="N1556" t="s">
        <v>43</v>
      </c>
      <c r="R1556" s="1"/>
      <c r="T1556" s="317"/>
      <c r="X1556" s="317"/>
    </row>
    <row r="1557" spans="1:26">
      <c r="A1557">
        <v>1556</v>
      </c>
      <c r="B1557" t="s">
        <v>4006</v>
      </c>
      <c r="C1557" t="s">
        <v>11880</v>
      </c>
      <c r="D1557" t="s">
        <v>37</v>
      </c>
      <c r="E1557" t="s">
        <v>140</v>
      </c>
      <c r="F1557" s="1"/>
      <c r="G1557" t="s">
        <v>43</v>
      </c>
      <c r="H1557">
        <v>530957</v>
      </c>
      <c r="I1557" t="s">
        <v>10185</v>
      </c>
      <c r="L1557" t="s">
        <v>43</v>
      </c>
      <c r="M1557" t="s">
        <v>43</v>
      </c>
      <c r="N1557" t="s">
        <v>43</v>
      </c>
      <c r="R1557" s="1"/>
      <c r="T1557" s="317"/>
      <c r="X1557" s="317"/>
    </row>
    <row r="1558" spans="1:26">
      <c r="A1558">
        <v>1557</v>
      </c>
      <c r="B1558" t="s">
        <v>4961</v>
      </c>
      <c r="C1558" t="s">
        <v>11881</v>
      </c>
      <c r="D1558" t="s">
        <v>37</v>
      </c>
      <c r="E1558" t="s">
        <v>72</v>
      </c>
      <c r="F1558" s="1"/>
      <c r="G1558" t="s">
        <v>43</v>
      </c>
      <c r="H1558">
        <v>530958</v>
      </c>
      <c r="I1558" t="s">
        <v>10185</v>
      </c>
      <c r="L1558" t="s">
        <v>43</v>
      </c>
      <c r="M1558" t="s">
        <v>43</v>
      </c>
      <c r="N1558" t="s">
        <v>43</v>
      </c>
      <c r="R1558" s="1"/>
      <c r="T1558" s="317"/>
      <c r="X1558" s="317"/>
      <c r="Y1558">
        <v>46055</v>
      </c>
    </row>
    <row r="1559" spans="1:26">
      <c r="A1559">
        <v>1558</v>
      </c>
      <c r="B1559" t="s">
        <v>4609</v>
      </c>
      <c r="C1559" t="s">
        <v>4610</v>
      </c>
      <c r="D1559" t="s">
        <v>37</v>
      </c>
      <c r="E1559" t="s">
        <v>92</v>
      </c>
      <c r="F1559" s="1"/>
      <c r="G1559" t="s">
        <v>43</v>
      </c>
      <c r="H1559">
        <v>530959</v>
      </c>
      <c r="I1559" t="s">
        <v>10185</v>
      </c>
      <c r="L1559" t="s">
        <v>43</v>
      </c>
      <c r="M1559" t="s">
        <v>43</v>
      </c>
      <c r="N1559" t="s">
        <v>43</v>
      </c>
      <c r="R1559" s="1"/>
      <c r="T1559" s="317"/>
      <c r="X1559" s="317"/>
      <c r="Z1559">
        <v>46080</v>
      </c>
    </row>
    <row r="1560" spans="1:26">
      <c r="A1560">
        <v>1559</v>
      </c>
      <c r="B1560" t="s">
        <v>11882</v>
      </c>
      <c r="C1560" t="s">
        <v>11883</v>
      </c>
      <c r="D1560" t="s">
        <v>37</v>
      </c>
      <c r="E1560" t="s">
        <v>108</v>
      </c>
      <c r="F1560" s="1">
        <v>46029</v>
      </c>
      <c r="G1560">
        <v>1</v>
      </c>
      <c r="H1560">
        <v>530960</v>
      </c>
      <c r="I1560" t="s">
        <v>10185</v>
      </c>
      <c r="J1560">
        <v>630107</v>
      </c>
      <c r="K1560" t="s">
        <v>10411</v>
      </c>
      <c r="L1560">
        <v>1</v>
      </c>
      <c r="M1560">
        <v>1</v>
      </c>
      <c r="N1560">
        <v>1</v>
      </c>
      <c r="Q1560" t="s">
        <v>10832</v>
      </c>
      <c r="R1560" s="1"/>
      <c r="T1560" s="317"/>
      <c r="U1560">
        <v>26.1</v>
      </c>
      <c r="V1560">
        <v>1</v>
      </c>
      <c r="W1560">
        <v>101</v>
      </c>
      <c r="X1560" s="317">
        <v>114450</v>
      </c>
    </row>
    <row r="1561" spans="1:26">
      <c r="A1561">
        <v>1560</v>
      </c>
      <c r="B1561" t="s">
        <v>4883</v>
      </c>
      <c r="C1561" t="s">
        <v>11884</v>
      </c>
      <c r="D1561" t="s">
        <v>37</v>
      </c>
      <c r="E1561" t="s">
        <v>108</v>
      </c>
      <c r="F1561" s="1">
        <v>46030</v>
      </c>
      <c r="G1561">
        <v>1</v>
      </c>
      <c r="H1561">
        <v>530961</v>
      </c>
      <c r="I1561" t="s">
        <v>10185</v>
      </c>
      <c r="J1561">
        <v>50052875</v>
      </c>
      <c r="K1561" t="s">
        <v>267</v>
      </c>
      <c r="L1561" t="s">
        <v>43</v>
      </c>
      <c r="M1561">
        <v>1</v>
      </c>
      <c r="N1561" t="s">
        <v>43</v>
      </c>
      <c r="O1561">
        <v>46112</v>
      </c>
      <c r="R1561" s="1"/>
      <c r="T1561" s="317"/>
      <c r="X1561" s="317"/>
    </row>
    <row r="1562" spans="1:26">
      <c r="A1562">
        <v>1561</v>
      </c>
      <c r="B1562" t="s">
        <v>4901</v>
      </c>
      <c r="C1562" t="s">
        <v>11885</v>
      </c>
      <c r="D1562" t="s">
        <v>37</v>
      </c>
      <c r="E1562" t="s">
        <v>87</v>
      </c>
      <c r="F1562" s="1">
        <v>46030</v>
      </c>
      <c r="G1562">
        <v>1</v>
      </c>
      <c r="H1562">
        <v>530962</v>
      </c>
      <c r="I1562" t="s">
        <v>10185</v>
      </c>
      <c r="J1562">
        <v>50052843</v>
      </c>
      <c r="K1562" t="s">
        <v>267</v>
      </c>
      <c r="L1562">
        <v>1</v>
      </c>
      <c r="M1562">
        <v>1</v>
      </c>
      <c r="N1562">
        <v>1</v>
      </c>
      <c r="O1562">
        <v>46073</v>
      </c>
      <c r="R1562" s="1"/>
      <c r="T1562" s="317"/>
      <c r="U1562">
        <v>26.1</v>
      </c>
      <c r="V1562">
        <v>1</v>
      </c>
      <c r="W1562">
        <v>40</v>
      </c>
      <c r="X1562" s="317">
        <v>125223</v>
      </c>
    </row>
    <row r="1563" spans="1:26">
      <c r="A1563">
        <v>1562</v>
      </c>
      <c r="B1563" t="s">
        <v>4904</v>
      </c>
      <c r="C1563" t="s">
        <v>662</v>
      </c>
      <c r="D1563" t="s">
        <v>37</v>
      </c>
      <c r="E1563" t="s">
        <v>87</v>
      </c>
      <c r="F1563" s="1">
        <v>46030</v>
      </c>
      <c r="G1563">
        <v>1</v>
      </c>
      <c r="H1563">
        <v>530963</v>
      </c>
      <c r="I1563" t="s">
        <v>10185</v>
      </c>
      <c r="J1563">
        <v>50052952</v>
      </c>
      <c r="K1563" t="s">
        <v>10340</v>
      </c>
      <c r="L1563">
        <v>3</v>
      </c>
      <c r="M1563">
        <v>1</v>
      </c>
      <c r="N1563">
        <v>2</v>
      </c>
      <c r="O1563">
        <v>46125</v>
      </c>
      <c r="R1563" s="1"/>
      <c r="T1563" s="317"/>
      <c r="X1563" s="317"/>
    </row>
    <row r="1564" spans="1:26">
      <c r="A1564">
        <v>1563</v>
      </c>
      <c r="B1564" t="s">
        <v>11886</v>
      </c>
      <c r="C1564" t="s">
        <v>11887</v>
      </c>
      <c r="D1564" t="s">
        <v>37</v>
      </c>
      <c r="E1564" t="s">
        <v>92</v>
      </c>
      <c r="F1564" s="1">
        <v>46030</v>
      </c>
      <c r="G1564">
        <v>1</v>
      </c>
      <c r="H1564">
        <v>530964</v>
      </c>
      <c r="I1564" t="s">
        <v>10185</v>
      </c>
      <c r="J1564">
        <v>630107</v>
      </c>
      <c r="K1564" t="s">
        <v>10340</v>
      </c>
      <c r="L1564">
        <v>1</v>
      </c>
      <c r="M1564">
        <v>1</v>
      </c>
      <c r="N1564">
        <v>1</v>
      </c>
      <c r="P1564">
        <v>46042</v>
      </c>
      <c r="Q1564" t="s">
        <v>10832</v>
      </c>
      <c r="R1564" s="1"/>
      <c r="T1564" s="317"/>
      <c r="U1564">
        <v>26.1</v>
      </c>
      <c r="V1564">
        <v>1</v>
      </c>
      <c r="W1564">
        <v>101</v>
      </c>
      <c r="X1564" s="317">
        <v>172352</v>
      </c>
    </row>
    <row r="1565" spans="1:26">
      <c r="A1565">
        <v>1564</v>
      </c>
      <c r="B1565" t="s">
        <v>11888</v>
      </c>
      <c r="C1565" t="s">
        <v>11889</v>
      </c>
      <c r="D1565" t="s">
        <v>37</v>
      </c>
      <c r="E1565" t="s">
        <v>60</v>
      </c>
      <c r="F1565" s="1">
        <v>46030</v>
      </c>
      <c r="G1565">
        <v>1</v>
      </c>
      <c r="H1565">
        <v>530965</v>
      </c>
      <c r="I1565" t="s">
        <v>10185</v>
      </c>
      <c r="J1565">
        <v>630107</v>
      </c>
      <c r="K1565" t="s">
        <v>10411</v>
      </c>
      <c r="L1565">
        <v>1</v>
      </c>
      <c r="M1565">
        <v>1</v>
      </c>
      <c r="N1565">
        <v>1</v>
      </c>
      <c r="P1565">
        <v>46037</v>
      </c>
      <c r="R1565" s="1"/>
      <c r="T1565" s="317"/>
      <c r="U1565">
        <v>26.1</v>
      </c>
      <c r="V1565">
        <v>1</v>
      </c>
      <c r="W1565">
        <v>101</v>
      </c>
      <c r="X1565" s="317">
        <v>166308</v>
      </c>
    </row>
    <row r="1566" spans="1:26">
      <c r="A1566">
        <v>1565</v>
      </c>
      <c r="B1566" t="s">
        <v>11890</v>
      </c>
      <c r="C1566" t="s">
        <v>11891</v>
      </c>
      <c r="D1566" t="s">
        <v>37</v>
      </c>
      <c r="E1566" t="s">
        <v>60</v>
      </c>
      <c r="F1566" s="1">
        <v>46030</v>
      </c>
      <c r="G1566">
        <v>1</v>
      </c>
      <c r="H1566">
        <v>530966</v>
      </c>
      <c r="I1566" t="s">
        <v>10185</v>
      </c>
      <c r="J1566">
        <v>630107</v>
      </c>
      <c r="K1566" t="s">
        <v>10411</v>
      </c>
      <c r="L1566">
        <v>1</v>
      </c>
      <c r="M1566">
        <v>1</v>
      </c>
      <c r="N1566">
        <v>1</v>
      </c>
      <c r="R1566" s="1"/>
      <c r="T1566" s="317"/>
      <c r="U1566">
        <v>26.1</v>
      </c>
      <c r="V1566">
        <v>1</v>
      </c>
      <c r="W1566">
        <v>101</v>
      </c>
      <c r="X1566" s="317">
        <v>125370</v>
      </c>
    </row>
    <row r="1567" spans="1:26">
      <c r="A1567">
        <v>1566</v>
      </c>
      <c r="B1567" t="s">
        <v>4198</v>
      </c>
      <c r="C1567" t="s">
        <v>4199</v>
      </c>
      <c r="D1567" t="s">
        <v>37</v>
      </c>
      <c r="E1567" t="s">
        <v>1423</v>
      </c>
      <c r="F1567" s="1">
        <v>46030</v>
      </c>
      <c r="G1567">
        <v>1</v>
      </c>
      <c r="H1567">
        <v>530967</v>
      </c>
      <c r="I1567" t="s">
        <v>10185</v>
      </c>
      <c r="J1567">
        <v>630107</v>
      </c>
      <c r="K1567" t="s">
        <v>10411</v>
      </c>
      <c r="L1567">
        <v>1</v>
      </c>
      <c r="M1567">
        <v>1</v>
      </c>
      <c r="N1567">
        <v>1</v>
      </c>
      <c r="R1567" s="1"/>
      <c r="T1567" s="317"/>
      <c r="U1567">
        <v>26.1</v>
      </c>
      <c r="V1567">
        <v>1</v>
      </c>
      <c r="W1567">
        <v>101</v>
      </c>
      <c r="X1567" s="317">
        <v>105390</v>
      </c>
    </row>
    <row r="1568" spans="1:26">
      <c r="A1568">
        <v>1567</v>
      </c>
      <c r="B1568" t="s">
        <v>4923</v>
      </c>
      <c r="C1568" t="s">
        <v>3995</v>
      </c>
      <c r="D1568" t="s">
        <v>37</v>
      </c>
      <c r="E1568" t="s">
        <v>108</v>
      </c>
      <c r="F1568" s="1">
        <v>46031</v>
      </c>
      <c r="G1568">
        <v>1</v>
      </c>
      <c r="H1568">
        <v>530968</v>
      </c>
      <c r="I1568" t="s">
        <v>10185</v>
      </c>
      <c r="J1568">
        <v>50052961</v>
      </c>
      <c r="K1568" t="s">
        <v>6518</v>
      </c>
      <c r="L1568">
        <v>2</v>
      </c>
      <c r="M1568">
        <v>1</v>
      </c>
      <c r="N1568">
        <v>2</v>
      </c>
      <c r="O1568">
        <v>46091</v>
      </c>
      <c r="R1568" s="1"/>
      <c r="T1568" s="317"/>
      <c r="U1568">
        <v>26.2</v>
      </c>
      <c r="V1568">
        <v>2</v>
      </c>
      <c r="W1568">
        <v>40</v>
      </c>
      <c r="X1568" s="317">
        <v>156958</v>
      </c>
    </row>
    <row r="1569" spans="1:27">
      <c r="A1569">
        <v>1568</v>
      </c>
      <c r="B1569" t="s">
        <v>11892</v>
      </c>
      <c r="C1569" t="s">
        <v>11893</v>
      </c>
      <c r="D1569" t="s">
        <v>37</v>
      </c>
      <c r="E1569" t="s">
        <v>108</v>
      </c>
      <c r="F1569" s="1">
        <v>46031</v>
      </c>
      <c r="G1569">
        <v>1</v>
      </c>
      <c r="H1569">
        <v>530969</v>
      </c>
      <c r="I1569" t="s">
        <v>10185</v>
      </c>
      <c r="J1569">
        <v>50053048</v>
      </c>
      <c r="K1569" t="s">
        <v>267</v>
      </c>
      <c r="L1569">
        <v>1</v>
      </c>
      <c r="M1569">
        <v>1</v>
      </c>
      <c r="N1569" t="s">
        <v>43</v>
      </c>
      <c r="R1569" s="1"/>
      <c r="T1569" s="317"/>
      <c r="U1569">
        <v>26.1</v>
      </c>
      <c r="V1569">
        <v>1</v>
      </c>
      <c r="W1569">
        <v>52</v>
      </c>
      <c r="X1569" s="317">
        <v>68780</v>
      </c>
    </row>
    <row r="1570" spans="1:27">
      <c r="A1570">
        <v>1569</v>
      </c>
      <c r="B1570" t="s">
        <v>11894</v>
      </c>
      <c r="C1570" t="s">
        <v>11895</v>
      </c>
      <c r="D1570" t="s">
        <v>37</v>
      </c>
      <c r="E1570" t="s">
        <v>636</v>
      </c>
      <c r="F1570" s="1">
        <v>46031</v>
      </c>
      <c r="G1570">
        <v>1</v>
      </c>
      <c r="H1570">
        <v>530970</v>
      </c>
      <c r="I1570" t="s">
        <v>10185</v>
      </c>
      <c r="J1570">
        <v>630205</v>
      </c>
      <c r="K1570" t="s">
        <v>10340</v>
      </c>
      <c r="L1570">
        <v>2</v>
      </c>
      <c r="M1570">
        <v>1</v>
      </c>
      <c r="N1570">
        <v>1</v>
      </c>
      <c r="Q1570" t="s">
        <v>10832</v>
      </c>
      <c r="R1570" s="1"/>
      <c r="T1570" s="317"/>
      <c r="U1570">
        <v>26.2</v>
      </c>
      <c r="V1570">
        <v>2</v>
      </c>
      <c r="W1570">
        <v>101</v>
      </c>
      <c r="X1570" s="317">
        <v>139469</v>
      </c>
    </row>
    <row r="1571" spans="1:27">
      <c r="A1571">
        <v>1570</v>
      </c>
      <c r="B1571" t="s">
        <v>11896</v>
      </c>
      <c r="C1571" t="s">
        <v>11897</v>
      </c>
      <c r="D1571" t="s">
        <v>37</v>
      </c>
      <c r="E1571" t="s">
        <v>108</v>
      </c>
      <c r="F1571" s="1">
        <v>46031</v>
      </c>
      <c r="G1571">
        <v>1</v>
      </c>
      <c r="H1571">
        <v>530971</v>
      </c>
      <c r="I1571" t="s">
        <v>10185</v>
      </c>
      <c r="J1571">
        <v>630107</v>
      </c>
      <c r="K1571" t="s">
        <v>10411</v>
      </c>
      <c r="L1571">
        <v>1</v>
      </c>
      <c r="M1571">
        <v>1</v>
      </c>
      <c r="N1571">
        <v>1</v>
      </c>
      <c r="R1571" s="1"/>
      <c r="T1571" s="317"/>
      <c r="U1571">
        <v>26.1</v>
      </c>
      <c r="V1571">
        <v>1</v>
      </c>
      <c r="W1571">
        <v>101</v>
      </c>
      <c r="X1571" s="317">
        <v>164670</v>
      </c>
    </row>
    <row r="1572" spans="1:27">
      <c r="A1572">
        <v>1571</v>
      </c>
      <c r="B1572" t="s">
        <v>11898</v>
      </c>
      <c r="C1572" t="s">
        <v>11899</v>
      </c>
      <c r="D1572" t="s">
        <v>37</v>
      </c>
      <c r="E1572" t="s">
        <v>108</v>
      </c>
      <c r="F1572" s="1">
        <v>46031</v>
      </c>
      <c r="G1572">
        <v>1</v>
      </c>
      <c r="H1572">
        <v>530972</v>
      </c>
      <c r="I1572" t="s">
        <v>10185</v>
      </c>
      <c r="J1572">
        <v>630107</v>
      </c>
      <c r="K1572" t="s">
        <v>10411</v>
      </c>
      <c r="L1572">
        <v>1</v>
      </c>
      <c r="M1572">
        <v>1</v>
      </c>
      <c r="N1572">
        <v>1</v>
      </c>
      <c r="Q1572" t="s">
        <v>10832</v>
      </c>
      <c r="R1572" s="1"/>
      <c r="T1572" s="317"/>
      <c r="U1572">
        <v>26.1</v>
      </c>
      <c r="V1572">
        <v>1</v>
      </c>
      <c r="W1572">
        <v>101</v>
      </c>
      <c r="X1572" s="317">
        <v>109320</v>
      </c>
    </row>
    <row r="1573" spans="1:27">
      <c r="A1573">
        <v>1572</v>
      </c>
      <c r="B1573" t="s">
        <v>4910</v>
      </c>
      <c r="C1573" t="s">
        <v>11900</v>
      </c>
      <c r="D1573" t="s">
        <v>37</v>
      </c>
      <c r="E1573" t="s">
        <v>108</v>
      </c>
      <c r="F1573" s="1">
        <v>46031</v>
      </c>
      <c r="G1573">
        <v>1</v>
      </c>
      <c r="H1573">
        <v>530973</v>
      </c>
      <c r="I1573" t="s">
        <v>10185</v>
      </c>
      <c r="J1573">
        <v>50053085</v>
      </c>
      <c r="K1573" t="s">
        <v>6518</v>
      </c>
      <c r="L1573">
        <v>1</v>
      </c>
      <c r="M1573">
        <v>1</v>
      </c>
      <c r="N1573">
        <v>1</v>
      </c>
      <c r="O1573">
        <v>46071</v>
      </c>
      <c r="R1573" s="1"/>
      <c r="T1573" s="317"/>
      <c r="U1573">
        <v>26.1</v>
      </c>
      <c r="V1573">
        <v>1</v>
      </c>
      <c r="W1573">
        <v>40</v>
      </c>
      <c r="X1573" s="317">
        <v>106175</v>
      </c>
    </row>
    <row r="1574" spans="1:27">
      <c r="A1574">
        <v>1573</v>
      </c>
      <c r="B1574" t="s">
        <v>4926</v>
      </c>
      <c r="C1574" t="s">
        <v>4927</v>
      </c>
      <c r="D1574" t="s">
        <v>37</v>
      </c>
      <c r="E1574" t="s">
        <v>636</v>
      </c>
      <c r="F1574" s="1">
        <v>46035</v>
      </c>
      <c r="G1574">
        <v>1</v>
      </c>
      <c r="H1574">
        <v>530974</v>
      </c>
      <c r="I1574" t="s">
        <v>10185</v>
      </c>
      <c r="J1574">
        <v>50053069</v>
      </c>
      <c r="K1574" t="s">
        <v>10411</v>
      </c>
      <c r="L1574">
        <v>1</v>
      </c>
      <c r="M1574">
        <v>1</v>
      </c>
      <c r="N1574">
        <v>1</v>
      </c>
      <c r="O1574">
        <v>46139</v>
      </c>
      <c r="P1574">
        <v>46042</v>
      </c>
      <c r="R1574" s="1"/>
      <c r="T1574" s="317"/>
      <c r="U1574">
        <v>26.1</v>
      </c>
      <c r="V1574">
        <v>1</v>
      </c>
      <c r="W1574">
        <v>40</v>
      </c>
      <c r="X1574" s="317">
        <v>208068</v>
      </c>
    </row>
    <row r="1575" spans="1:27">
      <c r="A1575">
        <v>1574</v>
      </c>
      <c r="B1575" t="s">
        <v>1535</v>
      </c>
      <c r="C1575" t="s">
        <v>11678</v>
      </c>
      <c r="D1575" t="s">
        <v>37</v>
      </c>
      <c r="E1575" t="s">
        <v>87</v>
      </c>
      <c r="F1575" s="1"/>
      <c r="G1575" t="s">
        <v>43</v>
      </c>
      <c r="H1575">
        <v>530975</v>
      </c>
      <c r="I1575" t="s">
        <v>10185</v>
      </c>
      <c r="L1575" t="s">
        <v>43</v>
      </c>
      <c r="M1575" t="s">
        <v>43</v>
      </c>
      <c r="N1575" t="s">
        <v>43</v>
      </c>
      <c r="R1575" s="1"/>
      <c r="T1575" s="317"/>
      <c r="X1575" s="317"/>
    </row>
    <row r="1576" spans="1:27">
      <c r="A1576">
        <v>1575</v>
      </c>
      <c r="B1576" t="s">
        <v>4939</v>
      </c>
      <c r="C1576" t="s">
        <v>4940</v>
      </c>
      <c r="D1576" t="s">
        <v>46</v>
      </c>
      <c r="E1576" t="s">
        <v>49</v>
      </c>
      <c r="F1576" s="1">
        <v>46035</v>
      </c>
      <c r="G1576">
        <v>1</v>
      </c>
      <c r="H1576">
        <v>530976</v>
      </c>
      <c r="I1576" t="s">
        <v>10185</v>
      </c>
      <c r="J1576">
        <v>50049861</v>
      </c>
      <c r="K1576" t="s">
        <v>267</v>
      </c>
      <c r="L1576" t="s">
        <v>43</v>
      </c>
      <c r="M1576">
        <v>3</v>
      </c>
      <c r="N1576" t="s">
        <v>43</v>
      </c>
      <c r="O1576">
        <v>46113</v>
      </c>
      <c r="R1576" s="1"/>
      <c r="T1576" s="317"/>
      <c r="X1576" s="317"/>
    </row>
    <row r="1577" spans="1:27">
      <c r="A1577">
        <v>1576</v>
      </c>
      <c r="B1577" t="s">
        <v>4943</v>
      </c>
      <c r="C1577" t="s">
        <v>4944</v>
      </c>
      <c r="D1577" t="s">
        <v>37</v>
      </c>
      <c r="E1577" t="s">
        <v>87</v>
      </c>
      <c r="F1577" s="1">
        <v>46036</v>
      </c>
      <c r="G1577">
        <v>1</v>
      </c>
      <c r="H1577">
        <v>530977</v>
      </c>
      <c r="I1577" t="s">
        <v>10185</v>
      </c>
      <c r="J1577">
        <v>50053381</v>
      </c>
      <c r="K1577" t="s">
        <v>10340</v>
      </c>
      <c r="L1577">
        <v>2</v>
      </c>
      <c r="M1577">
        <v>1</v>
      </c>
      <c r="N1577">
        <v>2</v>
      </c>
      <c r="O1577">
        <v>46091</v>
      </c>
      <c r="R1577" s="1"/>
      <c r="T1577" s="317"/>
      <c r="U1577">
        <v>26.2</v>
      </c>
      <c r="V1577">
        <v>2</v>
      </c>
      <c r="W1577">
        <v>40</v>
      </c>
      <c r="X1577" s="317">
        <v>196135</v>
      </c>
    </row>
    <row r="1578" spans="1:27">
      <c r="A1578">
        <v>1577</v>
      </c>
      <c r="B1578" t="s">
        <v>4929</v>
      </c>
      <c r="C1578" t="s">
        <v>4930</v>
      </c>
      <c r="D1578" t="s">
        <v>37</v>
      </c>
      <c r="E1578" t="s">
        <v>636</v>
      </c>
      <c r="F1578" s="1">
        <v>46036</v>
      </c>
      <c r="G1578">
        <v>1</v>
      </c>
      <c r="H1578">
        <v>530978</v>
      </c>
      <c r="I1578" t="s">
        <v>10185</v>
      </c>
      <c r="J1578">
        <v>50053120</v>
      </c>
      <c r="K1578" t="s">
        <v>267</v>
      </c>
      <c r="L1578">
        <v>2</v>
      </c>
      <c r="M1578">
        <v>1</v>
      </c>
      <c r="N1578">
        <v>2</v>
      </c>
      <c r="O1578">
        <v>46118</v>
      </c>
      <c r="R1578" s="1"/>
      <c r="T1578" s="317"/>
      <c r="U1578">
        <v>26.2</v>
      </c>
      <c r="V1578">
        <v>2</v>
      </c>
      <c r="W1578">
        <v>40</v>
      </c>
      <c r="X1578" s="317">
        <v>299761</v>
      </c>
    </row>
    <row r="1579" spans="1:27">
      <c r="A1579">
        <v>1578</v>
      </c>
      <c r="B1579" t="s">
        <v>4953</v>
      </c>
      <c r="C1579" t="s">
        <v>11901</v>
      </c>
      <c r="D1579" t="s">
        <v>37</v>
      </c>
      <c r="E1579" t="s">
        <v>40</v>
      </c>
      <c r="F1579" s="1">
        <v>46036</v>
      </c>
      <c r="G1579">
        <v>1</v>
      </c>
      <c r="H1579">
        <v>530979</v>
      </c>
      <c r="I1579" t="s">
        <v>10185</v>
      </c>
      <c r="J1579">
        <v>50053430</v>
      </c>
      <c r="K1579" t="s">
        <v>10340</v>
      </c>
      <c r="L1579">
        <v>2</v>
      </c>
      <c r="M1579">
        <v>1</v>
      </c>
      <c r="N1579">
        <v>2</v>
      </c>
      <c r="O1579">
        <v>46083</v>
      </c>
      <c r="R1579" s="1"/>
      <c r="T1579" s="317"/>
      <c r="U1579">
        <v>26.2</v>
      </c>
      <c r="V1579">
        <v>2</v>
      </c>
      <c r="W1579">
        <v>40</v>
      </c>
      <c r="X1579" s="317">
        <v>83993</v>
      </c>
    </row>
    <row r="1580" spans="1:27">
      <c r="A1580">
        <v>1579</v>
      </c>
      <c r="B1580" t="s">
        <v>4986</v>
      </c>
      <c r="C1580" t="s">
        <v>4987</v>
      </c>
      <c r="D1580" t="s">
        <v>37</v>
      </c>
      <c r="E1580" t="s">
        <v>108</v>
      </c>
      <c r="F1580" s="1">
        <v>46036</v>
      </c>
      <c r="G1580">
        <v>1</v>
      </c>
      <c r="H1580">
        <v>530980</v>
      </c>
      <c r="I1580" t="s">
        <v>10185</v>
      </c>
      <c r="J1580">
        <v>50053616</v>
      </c>
      <c r="K1580" t="s">
        <v>6518</v>
      </c>
      <c r="L1580" t="s">
        <v>43</v>
      </c>
      <c r="M1580">
        <v>1</v>
      </c>
      <c r="N1580" t="s">
        <v>43</v>
      </c>
      <c r="O1580">
        <v>46122</v>
      </c>
      <c r="R1580" s="1"/>
      <c r="T1580" s="317"/>
      <c r="X1580" s="317"/>
    </row>
    <row r="1581" spans="1:27">
      <c r="A1581">
        <v>1580</v>
      </c>
      <c r="B1581" t="s">
        <v>5712</v>
      </c>
      <c r="C1581" t="s">
        <v>5713</v>
      </c>
      <c r="D1581" t="s">
        <v>37</v>
      </c>
      <c r="E1581" t="s">
        <v>108</v>
      </c>
      <c r="F1581" s="1"/>
      <c r="G1581" t="s">
        <v>43</v>
      </c>
      <c r="H1581">
        <v>530981</v>
      </c>
      <c r="I1581" t="s">
        <v>10185</v>
      </c>
      <c r="L1581" t="s">
        <v>43</v>
      </c>
      <c r="M1581" t="s">
        <v>43</v>
      </c>
      <c r="N1581" t="s">
        <v>43</v>
      </c>
      <c r="R1581" s="1"/>
      <c r="T1581" s="317"/>
      <c r="X1581" s="317"/>
      <c r="Z1581">
        <v>46070</v>
      </c>
      <c r="AA1581">
        <v>46077</v>
      </c>
    </row>
    <row r="1582" spans="1:27">
      <c r="A1582">
        <v>1581</v>
      </c>
      <c r="B1582" t="s">
        <v>4983</v>
      </c>
      <c r="C1582" t="s">
        <v>4984</v>
      </c>
      <c r="D1582" t="s">
        <v>37</v>
      </c>
      <c r="E1582" t="s">
        <v>92</v>
      </c>
      <c r="F1582" s="1">
        <v>46037</v>
      </c>
      <c r="G1582">
        <v>1</v>
      </c>
      <c r="H1582">
        <v>530982</v>
      </c>
      <c r="I1582" t="s">
        <v>10185</v>
      </c>
      <c r="J1582">
        <v>50053747</v>
      </c>
      <c r="K1582" t="s">
        <v>10340</v>
      </c>
      <c r="L1582">
        <v>3</v>
      </c>
      <c r="M1582">
        <v>1</v>
      </c>
      <c r="N1582">
        <v>2</v>
      </c>
      <c r="O1582">
        <v>46118</v>
      </c>
      <c r="P1582">
        <v>46078</v>
      </c>
      <c r="R1582" s="1"/>
      <c r="T1582" s="317"/>
      <c r="X1582" s="317"/>
    </row>
    <row r="1583" spans="1:27">
      <c r="A1583">
        <v>1582</v>
      </c>
      <c r="B1583" t="s">
        <v>4975</v>
      </c>
      <c r="C1583" t="s">
        <v>4976</v>
      </c>
      <c r="D1583" t="s">
        <v>37</v>
      </c>
      <c r="E1583" t="s">
        <v>1423</v>
      </c>
      <c r="F1583" s="1">
        <v>46037</v>
      </c>
      <c r="G1583">
        <v>1</v>
      </c>
      <c r="H1583">
        <v>530983</v>
      </c>
      <c r="I1583" t="s">
        <v>10185</v>
      </c>
      <c r="J1583">
        <v>50053852</v>
      </c>
      <c r="K1583" t="s">
        <v>10340</v>
      </c>
      <c r="L1583">
        <v>2</v>
      </c>
      <c r="M1583">
        <v>1</v>
      </c>
      <c r="N1583">
        <v>1</v>
      </c>
      <c r="O1583">
        <v>46101</v>
      </c>
      <c r="R1583" s="1"/>
      <c r="T1583" s="317"/>
      <c r="U1583">
        <v>26.2</v>
      </c>
      <c r="V1583">
        <v>2</v>
      </c>
      <c r="W1583">
        <v>40</v>
      </c>
      <c r="X1583" s="317">
        <v>189455</v>
      </c>
    </row>
    <row r="1584" spans="1:27">
      <c r="A1584">
        <v>1583</v>
      </c>
      <c r="B1584" t="s">
        <v>4639</v>
      </c>
      <c r="C1584" t="s">
        <v>4640</v>
      </c>
      <c r="D1584" t="s">
        <v>37</v>
      </c>
      <c r="E1584" t="s">
        <v>40</v>
      </c>
      <c r="F1584" s="1">
        <v>46036</v>
      </c>
      <c r="G1584">
        <v>1</v>
      </c>
      <c r="H1584">
        <v>530984</v>
      </c>
      <c r="I1584" t="s">
        <v>10185</v>
      </c>
      <c r="J1584">
        <v>630107</v>
      </c>
      <c r="K1584" t="s">
        <v>10411</v>
      </c>
      <c r="L1584">
        <v>1</v>
      </c>
      <c r="M1584">
        <v>1</v>
      </c>
      <c r="N1584">
        <v>1</v>
      </c>
      <c r="Q1584" t="s">
        <v>10832</v>
      </c>
      <c r="R1584" s="1"/>
      <c r="T1584" s="317"/>
      <c r="U1584">
        <v>26.1</v>
      </c>
      <c r="V1584">
        <v>1</v>
      </c>
      <c r="W1584">
        <v>101</v>
      </c>
      <c r="X1584" s="317">
        <v>133230</v>
      </c>
    </row>
    <row r="1585" spans="1:24">
      <c r="A1585">
        <v>1584</v>
      </c>
      <c r="B1585" t="s">
        <v>11902</v>
      </c>
      <c r="C1585" t="s">
        <v>11903</v>
      </c>
      <c r="D1585" t="s">
        <v>37</v>
      </c>
      <c r="E1585" t="s">
        <v>40</v>
      </c>
      <c r="F1585" s="1">
        <v>46036</v>
      </c>
      <c r="G1585">
        <v>1</v>
      </c>
      <c r="H1585">
        <v>530985</v>
      </c>
      <c r="I1585" t="s">
        <v>10185</v>
      </c>
      <c r="J1585">
        <v>630107</v>
      </c>
      <c r="K1585" t="s">
        <v>10411</v>
      </c>
      <c r="L1585">
        <v>1</v>
      </c>
      <c r="M1585">
        <v>1</v>
      </c>
      <c r="N1585">
        <v>1</v>
      </c>
      <c r="Q1585" t="s">
        <v>10832</v>
      </c>
      <c r="R1585" s="1"/>
      <c r="T1585" s="317"/>
      <c r="U1585">
        <v>26.1</v>
      </c>
      <c r="V1585">
        <v>1</v>
      </c>
      <c r="W1585">
        <v>101</v>
      </c>
      <c r="X1585" s="317">
        <v>141960</v>
      </c>
    </row>
    <row r="1586" spans="1:24">
      <c r="A1586">
        <v>1585</v>
      </c>
      <c r="B1586" t="s">
        <v>11904</v>
      </c>
      <c r="C1586" t="s">
        <v>11905</v>
      </c>
      <c r="D1586" t="s">
        <v>37</v>
      </c>
      <c r="E1586" t="s">
        <v>87</v>
      </c>
      <c r="F1586" s="1">
        <v>46036</v>
      </c>
      <c r="G1586">
        <v>1</v>
      </c>
      <c r="H1586">
        <v>530986</v>
      </c>
      <c r="I1586" t="s">
        <v>10185</v>
      </c>
      <c r="J1586">
        <v>630205</v>
      </c>
      <c r="K1586" t="s">
        <v>10340</v>
      </c>
      <c r="L1586">
        <v>2</v>
      </c>
      <c r="M1586">
        <v>1</v>
      </c>
      <c r="N1586">
        <v>1</v>
      </c>
      <c r="Q1586" t="s">
        <v>10832</v>
      </c>
      <c r="R1586" s="1"/>
      <c r="T1586" s="317"/>
      <c r="U1586">
        <v>26.2</v>
      </c>
      <c r="V1586">
        <v>2</v>
      </c>
      <c r="W1586">
        <v>101</v>
      </c>
      <c r="X1586" s="317">
        <v>106590</v>
      </c>
    </row>
    <row r="1587" spans="1:24">
      <c r="A1587">
        <v>1586</v>
      </c>
      <c r="B1587" t="s">
        <v>5003</v>
      </c>
      <c r="C1587" t="s">
        <v>11906</v>
      </c>
      <c r="D1587" t="s">
        <v>46</v>
      </c>
      <c r="E1587" t="s">
        <v>49</v>
      </c>
      <c r="F1587" s="1">
        <v>46038</v>
      </c>
      <c r="G1587">
        <v>1</v>
      </c>
      <c r="H1587">
        <v>530987</v>
      </c>
      <c r="I1587" t="s">
        <v>10185</v>
      </c>
      <c r="J1587">
        <v>50054088</v>
      </c>
      <c r="K1587" t="s">
        <v>267</v>
      </c>
      <c r="L1587">
        <v>2</v>
      </c>
      <c r="M1587">
        <v>1</v>
      </c>
      <c r="N1587">
        <v>2</v>
      </c>
      <c r="O1587">
        <v>46122</v>
      </c>
      <c r="R1587" s="1"/>
      <c r="T1587" s="317"/>
      <c r="U1587">
        <v>26.2</v>
      </c>
      <c r="V1587">
        <v>2</v>
      </c>
      <c r="W1587">
        <v>30</v>
      </c>
      <c r="X1587" s="317">
        <v>115221</v>
      </c>
    </row>
    <row r="1588" spans="1:24">
      <c r="A1588">
        <v>1587</v>
      </c>
      <c r="B1588" t="s">
        <v>5000</v>
      </c>
      <c r="C1588" t="s">
        <v>11907</v>
      </c>
      <c r="D1588" t="s">
        <v>46</v>
      </c>
      <c r="E1588" t="s">
        <v>49</v>
      </c>
      <c r="F1588" s="1">
        <v>46038</v>
      </c>
      <c r="G1588">
        <v>1</v>
      </c>
      <c r="H1588">
        <v>530988</v>
      </c>
      <c r="I1588" t="s">
        <v>10185</v>
      </c>
      <c r="J1588">
        <v>50054089</v>
      </c>
      <c r="K1588" t="s">
        <v>267</v>
      </c>
      <c r="L1588">
        <v>2</v>
      </c>
      <c r="M1588">
        <v>1</v>
      </c>
      <c r="N1588">
        <v>2</v>
      </c>
      <c r="O1588">
        <v>46118</v>
      </c>
      <c r="R1588" s="1"/>
      <c r="T1588" s="317"/>
      <c r="U1588">
        <v>26.2</v>
      </c>
      <c r="V1588">
        <v>2</v>
      </c>
      <c r="W1588">
        <v>30</v>
      </c>
      <c r="X1588" s="317">
        <v>88295</v>
      </c>
    </row>
    <row r="1589" spans="1:24">
      <c r="A1589">
        <v>1588</v>
      </c>
      <c r="B1589" t="s">
        <v>5006</v>
      </c>
      <c r="C1589" t="s">
        <v>11908</v>
      </c>
      <c r="D1589" t="s">
        <v>37</v>
      </c>
      <c r="E1589" t="s">
        <v>87</v>
      </c>
      <c r="F1589" s="1">
        <v>46041</v>
      </c>
      <c r="G1589">
        <v>1</v>
      </c>
      <c r="H1589">
        <v>530989</v>
      </c>
      <c r="I1589" t="s">
        <v>10185</v>
      </c>
      <c r="J1589">
        <v>50054108</v>
      </c>
      <c r="K1589" t="s">
        <v>10340</v>
      </c>
      <c r="L1589">
        <v>3</v>
      </c>
      <c r="M1589">
        <v>1</v>
      </c>
      <c r="N1589" t="s">
        <v>43</v>
      </c>
      <c r="O1589">
        <v>46122</v>
      </c>
      <c r="R1589" s="1"/>
      <c r="T1589" s="317"/>
      <c r="X1589" s="317"/>
    </row>
    <row r="1590" spans="1:24">
      <c r="A1590">
        <v>1589</v>
      </c>
      <c r="B1590" t="s">
        <v>11909</v>
      </c>
      <c r="C1590" t="s">
        <v>11910</v>
      </c>
      <c r="D1590" t="s">
        <v>37</v>
      </c>
      <c r="E1590" t="s">
        <v>108</v>
      </c>
      <c r="F1590" s="1">
        <v>46041</v>
      </c>
      <c r="G1590">
        <v>1</v>
      </c>
      <c r="H1590">
        <v>530990</v>
      </c>
      <c r="I1590" t="s">
        <v>10185</v>
      </c>
      <c r="J1590">
        <v>630205</v>
      </c>
      <c r="K1590" t="s">
        <v>10411</v>
      </c>
      <c r="L1590">
        <v>2</v>
      </c>
      <c r="M1590">
        <v>1</v>
      </c>
      <c r="N1590">
        <v>1</v>
      </c>
      <c r="O1590">
        <v>46044</v>
      </c>
      <c r="Q1590" t="s">
        <v>10832</v>
      </c>
      <c r="R1590" s="1"/>
      <c r="T1590" s="317"/>
      <c r="U1590">
        <v>26.2</v>
      </c>
      <c r="V1590">
        <v>2</v>
      </c>
      <c r="W1590">
        <v>101</v>
      </c>
      <c r="X1590" s="317">
        <v>109320</v>
      </c>
    </row>
    <row r="1591" spans="1:24">
      <c r="A1591">
        <v>1590</v>
      </c>
      <c r="B1591" t="s">
        <v>3780</v>
      </c>
      <c r="C1591" t="s">
        <v>3781</v>
      </c>
      <c r="D1591" t="s">
        <v>37</v>
      </c>
      <c r="E1591" t="s">
        <v>1423</v>
      </c>
      <c r="F1591" s="1">
        <v>46038</v>
      </c>
      <c r="G1591">
        <v>1</v>
      </c>
      <c r="H1591">
        <v>530991</v>
      </c>
      <c r="I1591" t="s">
        <v>10185</v>
      </c>
      <c r="J1591">
        <v>630205</v>
      </c>
      <c r="K1591" t="s">
        <v>10340</v>
      </c>
      <c r="L1591">
        <v>2</v>
      </c>
      <c r="M1591">
        <v>1</v>
      </c>
      <c r="N1591">
        <v>1</v>
      </c>
      <c r="Q1591" t="s">
        <v>10832</v>
      </c>
      <c r="R1591" s="1"/>
      <c r="T1591" s="317"/>
      <c r="U1591">
        <v>26.2</v>
      </c>
      <c r="V1591">
        <v>2</v>
      </c>
      <c r="W1591">
        <v>101</v>
      </c>
      <c r="X1591" s="317">
        <v>121110</v>
      </c>
    </row>
    <row r="1592" spans="1:24">
      <c r="A1592">
        <v>1591</v>
      </c>
      <c r="B1592" t="s">
        <v>11911</v>
      </c>
      <c r="C1592" t="s">
        <v>11912</v>
      </c>
      <c r="D1592" t="s">
        <v>37</v>
      </c>
      <c r="E1592" t="s">
        <v>87</v>
      </c>
      <c r="F1592" s="1">
        <v>46038</v>
      </c>
      <c r="G1592">
        <v>1</v>
      </c>
      <c r="H1592">
        <v>530992</v>
      </c>
      <c r="I1592" t="s">
        <v>10185</v>
      </c>
      <c r="J1592">
        <v>630205</v>
      </c>
      <c r="K1592" t="s">
        <v>10340</v>
      </c>
      <c r="L1592">
        <v>2</v>
      </c>
      <c r="M1592">
        <v>1</v>
      </c>
      <c r="N1592">
        <v>1</v>
      </c>
      <c r="R1592" s="1"/>
      <c r="T1592" s="317"/>
      <c r="U1592">
        <v>26.2</v>
      </c>
      <c r="V1592">
        <v>2</v>
      </c>
      <c r="W1592">
        <v>101</v>
      </c>
      <c r="X1592" s="317">
        <v>123840</v>
      </c>
    </row>
    <row r="1593" spans="1:24">
      <c r="A1593">
        <v>1592</v>
      </c>
      <c r="B1593" t="s">
        <v>5015</v>
      </c>
      <c r="C1593" t="s">
        <v>3080</v>
      </c>
      <c r="D1593" t="s">
        <v>37</v>
      </c>
      <c r="E1593" t="s">
        <v>40</v>
      </c>
      <c r="F1593" s="1">
        <v>46042</v>
      </c>
      <c r="G1593">
        <v>1</v>
      </c>
      <c r="H1593">
        <v>530993</v>
      </c>
      <c r="I1593" t="s">
        <v>10185</v>
      </c>
      <c r="J1593">
        <v>50054344</v>
      </c>
      <c r="K1593" t="s">
        <v>6518</v>
      </c>
      <c r="L1593">
        <v>2</v>
      </c>
      <c r="M1593">
        <v>1</v>
      </c>
      <c r="N1593">
        <v>2</v>
      </c>
      <c r="O1593">
        <v>46092</v>
      </c>
      <c r="R1593" s="1"/>
      <c r="T1593" s="317"/>
      <c r="U1593">
        <v>26.2</v>
      </c>
      <c r="V1593">
        <v>2</v>
      </c>
      <c r="W1593">
        <v>40</v>
      </c>
      <c r="X1593" s="317">
        <v>87349</v>
      </c>
    </row>
    <row r="1594" spans="1:24">
      <c r="A1594">
        <v>1593</v>
      </c>
      <c r="B1594" t="s">
        <v>5045</v>
      </c>
      <c r="C1594" t="s">
        <v>5046</v>
      </c>
      <c r="D1594" t="s">
        <v>37</v>
      </c>
      <c r="E1594" t="s">
        <v>60</v>
      </c>
      <c r="F1594" s="1">
        <v>46042</v>
      </c>
      <c r="G1594">
        <v>1</v>
      </c>
      <c r="H1594">
        <v>530994</v>
      </c>
      <c r="I1594" t="s">
        <v>10185</v>
      </c>
      <c r="J1594">
        <v>50054342</v>
      </c>
      <c r="K1594" t="s">
        <v>6518</v>
      </c>
      <c r="L1594">
        <v>2</v>
      </c>
      <c r="M1594">
        <v>1</v>
      </c>
      <c r="N1594">
        <v>2</v>
      </c>
      <c r="O1594">
        <v>46106</v>
      </c>
      <c r="P1594">
        <v>46080</v>
      </c>
      <c r="R1594" s="1"/>
      <c r="T1594" s="317"/>
      <c r="U1594">
        <v>26.2</v>
      </c>
      <c r="V1594">
        <v>2</v>
      </c>
      <c r="W1594">
        <v>40</v>
      </c>
      <c r="X1594" s="317">
        <v>142075</v>
      </c>
    </row>
    <row r="1595" spans="1:24">
      <c r="A1595">
        <v>1594</v>
      </c>
      <c r="B1595" t="s">
        <v>4950</v>
      </c>
      <c r="C1595" t="s">
        <v>4951</v>
      </c>
      <c r="D1595" t="s">
        <v>37</v>
      </c>
      <c r="E1595" t="s">
        <v>40</v>
      </c>
      <c r="F1595" s="1">
        <v>46048</v>
      </c>
      <c r="G1595">
        <v>1</v>
      </c>
      <c r="H1595">
        <v>530995</v>
      </c>
      <c r="I1595" t="s">
        <v>10185</v>
      </c>
      <c r="J1595">
        <v>50054345</v>
      </c>
      <c r="K1595" t="s">
        <v>6518</v>
      </c>
      <c r="L1595" t="s">
        <v>43</v>
      </c>
      <c r="M1595">
        <v>1</v>
      </c>
      <c r="N1595" t="s">
        <v>43</v>
      </c>
      <c r="O1595">
        <v>46113</v>
      </c>
      <c r="R1595" s="1"/>
      <c r="T1595" s="317"/>
      <c r="X1595" s="317"/>
    </row>
    <row r="1596" spans="1:24">
      <c r="A1596">
        <v>1595</v>
      </c>
      <c r="B1596" t="s">
        <v>5051</v>
      </c>
      <c r="C1596" t="s">
        <v>5052</v>
      </c>
      <c r="D1596" t="s">
        <v>46</v>
      </c>
      <c r="E1596" t="s">
        <v>49</v>
      </c>
      <c r="F1596" s="1">
        <v>46042</v>
      </c>
      <c r="G1596">
        <v>1</v>
      </c>
      <c r="H1596">
        <v>530996</v>
      </c>
      <c r="I1596" t="s">
        <v>10185</v>
      </c>
      <c r="J1596">
        <v>50054328</v>
      </c>
      <c r="K1596" t="s">
        <v>267</v>
      </c>
      <c r="L1596">
        <v>2</v>
      </c>
      <c r="M1596">
        <v>1</v>
      </c>
      <c r="N1596">
        <v>2</v>
      </c>
      <c r="R1596" s="1"/>
      <c r="T1596" s="317"/>
      <c r="U1596">
        <v>26.2</v>
      </c>
      <c r="V1596">
        <v>2</v>
      </c>
      <c r="W1596">
        <v>30</v>
      </c>
      <c r="X1596" s="317">
        <v>106876</v>
      </c>
    </row>
    <row r="1597" spans="1:24">
      <c r="A1597">
        <v>1596</v>
      </c>
      <c r="B1597" t="s">
        <v>5054</v>
      </c>
      <c r="C1597" t="s">
        <v>5055</v>
      </c>
      <c r="D1597" t="s">
        <v>46</v>
      </c>
      <c r="E1597" t="s">
        <v>49</v>
      </c>
      <c r="F1597" s="1">
        <v>46042</v>
      </c>
      <c r="G1597">
        <v>1</v>
      </c>
      <c r="H1597">
        <v>530997</v>
      </c>
      <c r="I1597" t="s">
        <v>10185</v>
      </c>
      <c r="J1597">
        <v>50054332</v>
      </c>
      <c r="K1597" t="s">
        <v>267</v>
      </c>
      <c r="L1597">
        <v>2</v>
      </c>
      <c r="M1597">
        <v>1</v>
      </c>
      <c r="N1597">
        <v>2</v>
      </c>
      <c r="R1597" s="1"/>
      <c r="T1597" s="317"/>
      <c r="U1597">
        <v>26.2</v>
      </c>
      <c r="V1597">
        <v>2</v>
      </c>
      <c r="W1597">
        <v>30</v>
      </c>
      <c r="X1597" s="317">
        <v>59218</v>
      </c>
    </row>
    <row r="1598" spans="1:24">
      <c r="A1598">
        <v>1597</v>
      </c>
      <c r="B1598" t="s">
        <v>5059</v>
      </c>
      <c r="C1598" t="s">
        <v>5060</v>
      </c>
      <c r="D1598" t="s">
        <v>37</v>
      </c>
      <c r="E1598" t="s">
        <v>87</v>
      </c>
      <c r="F1598" s="1">
        <v>46042</v>
      </c>
      <c r="G1598">
        <v>1</v>
      </c>
      <c r="H1598">
        <v>530998</v>
      </c>
      <c r="I1598" t="s">
        <v>10185</v>
      </c>
      <c r="J1598">
        <v>50054357</v>
      </c>
      <c r="K1598" t="s">
        <v>10340</v>
      </c>
      <c r="L1598">
        <v>3</v>
      </c>
      <c r="M1598">
        <v>1</v>
      </c>
      <c r="N1598">
        <v>3</v>
      </c>
      <c r="O1598">
        <v>46113</v>
      </c>
      <c r="R1598" s="1"/>
      <c r="T1598" s="317"/>
      <c r="X1598" s="317"/>
    </row>
    <row r="1599" spans="1:24">
      <c r="A1599">
        <v>1598</v>
      </c>
      <c r="B1599" t="s">
        <v>11913</v>
      </c>
      <c r="C1599" t="s">
        <v>11914</v>
      </c>
      <c r="D1599" t="s">
        <v>37</v>
      </c>
      <c r="E1599" t="s">
        <v>40</v>
      </c>
      <c r="F1599" s="1">
        <v>46042</v>
      </c>
      <c r="G1599">
        <v>1</v>
      </c>
      <c r="H1599">
        <v>530999</v>
      </c>
      <c r="I1599" t="s">
        <v>10185</v>
      </c>
      <c r="J1599">
        <v>630205</v>
      </c>
      <c r="K1599" t="s">
        <v>10411</v>
      </c>
      <c r="L1599">
        <v>2</v>
      </c>
      <c r="M1599">
        <v>1</v>
      </c>
      <c r="N1599">
        <v>1</v>
      </c>
      <c r="R1599" s="1"/>
      <c r="T1599" s="317"/>
      <c r="U1599">
        <v>26.2</v>
      </c>
      <c r="V1599">
        <v>2</v>
      </c>
      <c r="W1599">
        <v>101</v>
      </c>
      <c r="X1599" s="317">
        <v>75150</v>
      </c>
    </row>
    <row r="1600" spans="1:24">
      <c r="A1600">
        <v>1599</v>
      </c>
      <c r="B1600" t="s">
        <v>4936</v>
      </c>
      <c r="C1600" t="s">
        <v>4937</v>
      </c>
      <c r="D1600" t="s">
        <v>37</v>
      </c>
      <c r="E1600" t="s">
        <v>123</v>
      </c>
      <c r="F1600" s="1">
        <v>46042</v>
      </c>
      <c r="G1600">
        <v>1</v>
      </c>
      <c r="H1600">
        <v>531000</v>
      </c>
      <c r="I1600" t="s">
        <v>10185</v>
      </c>
      <c r="J1600">
        <v>50054387</v>
      </c>
      <c r="K1600" t="s">
        <v>267</v>
      </c>
      <c r="L1600" t="s">
        <v>43</v>
      </c>
      <c r="M1600">
        <v>1</v>
      </c>
      <c r="N1600" t="s">
        <v>43</v>
      </c>
      <c r="O1600">
        <v>46162</v>
      </c>
      <c r="R1600" s="1"/>
      <c r="T1600" s="317"/>
      <c r="X1600" s="317"/>
    </row>
    <row r="1601" spans="1:24">
      <c r="A1601">
        <v>1600</v>
      </c>
      <c r="B1601" t="s">
        <v>11915</v>
      </c>
      <c r="C1601" t="s">
        <v>11916</v>
      </c>
      <c r="D1601" t="s">
        <v>37</v>
      </c>
      <c r="E1601" t="s">
        <v>140</v>
      </c>
      <c r="F1601" s="1">
        <v>46042</v>
      </c>
      <c r="G1601">
        <v>1</v>
      </c>
      <c r="H1601">
        <v>531001</v>
      </c>
      <c r="I1601" t="s">
        <v>10185</v>
      </c>
      <c r="J1601">
        <v>630205</v>
      </c>
      <c r="K1601" t="s">
        <v>10340</v>
      </c>
      <c r="L1601">
        <v>2</v>
      </c>
      <c r="M1601">
        <v>1</v>
      </c>
      <c r="N1601">
        <v>1</v>
      </c>
      <c r="Q1601" t="s">
        <v>10832</v>
      </c>
      <c r="R1601" s="1"/>
      <c r="T1601" s="317"/>
      <c r="U1601">
        <v>26.2</v>
      </c>
      <c r="V1601">
        <v>2</v>
      </c>
      <c r="W1601">
        <v>101</v>
      </c>
      <c r="X1601" s="317">
        <v>114450</v>
      </c>
    </row>
    <row r="1602" spans="1:24">
      <c r="A1602">
        <v>1601</v>
      </c>
      <c r="B1602" t="s">
        <v>11917</v>
      </c>
      <c r="C1602" t="s">
        <v>11918</v>
      </c>
      <c r="D1602" t="s">
        <v>37</v>
      </c>
      <c r="E1602" t="s">
        <v>108</v>
      </c>
      <c r="F1602" s="1">
        <v>46042</v>
      </c>
      <c r="G1602">
        <v>1</v>
      </c>
      <c r="H1602">
        <v>531002</v>
      </c>
      <c r="I1602" t="s">
        <v>10185</v>
      </c>
      <c r="J1602">
        <v>630205</v>
      </c>
      <c r="K1602" t="s">
        <v>10411</v>
      </c>
      <c r="L1602">
        <v>2</v>
      </c>
      <c r="M1602">
        <v>1</v>
      </c>
      <c r="N1602">
        <v>1</v>
      </c>
      <c r="Q1602" t="s">
        <v>10832</v>
      </c>
      <c r="R1602" s="1"/>
      <c r="T1602" s="317"/>
      <c r="U1602">
        <v>26.2</v>
      </c>
      <c r="V1602">
        <v>2</v>
      </c>
      <c r="W1602">
        <v>101</v>
      </c>
      <c r="X1602" s="317">
        <v>153650</v>
      </c>
    </row>
    <row r="1603" spans="1:24">
      <c r="A1603">
        <v>1602</v>
      </c>
      <c r="B1603" t="s">
        <v>11919</v>
      </c>
      <c r="C1603" t="s">
        <v>11809</v>
      </c>
      <c r="D1603" t="s">
        <v>37</v>
      </c>
      <c r="E1603" t="s">
        <v>60</v>
      </c>
      <c r="F1603" s="1">
        <v>46042</v>
      </c>
      <c r="G1603">
        <v>1</v>
      </c>
      <c r="H1603">
        <v>531003</v>
      </c>
      <c r="I1603" t="s">
        <v>10185</v>
      </c>
      <c r="J1603">
        <v>630205</v>
      </c>
      <c r="K1603" t="s">
        <v>10411</v>
      </c>
      <c r="L1603">
        <v>2</v>
      </c>
      <c r="M1603">
        <v>1</v>
      </c>
      <c r="N1603">
        <v>1</v>
      </c>
      <c r="P1603">
        <v>46051</v>
      </c>
      <c r="Q1603" t="s">
        <v>10832</v>
      </c>
      <c r="R1603" s="1"/>
      <c r="T1603" s="317"/>
      <c r="U1603">
        <v>26.2</v>
      </c>
      <c r="V1603">
        <v>2</v>
      </c>
      <c r="W1603">
        <v>101</v>
      </c>
      <c r="X1603" s="317">
        <v>165021</v>
      </c>
    </row>
    <row r="1604" spans="1:24">
      <c r="A1604">
        <v>1603</v>
      </c>
      <c r="B1604" t="s">
        <v>11920</v>
      </c>
      <c r="C1604" t="s">
        <v>11921</v>
      </c>
      <c r="D1604" t="s">
        <v>37</v>
      </c>
      <c r="E1604" t="s">
        <v>40</v>
      </c>
      <c r="F1604" s="1">
        <v>46042</v>
      </c>
      <c r="G1604">
        <v>1</v>
      </c>
      <c r="H1604">
        <v>531004</v>
      </c>
      <c r="I1604" t="s">
        <v>10185</v>
      </c>
      <c r="J1604">
        <v>630205</v>
      </c>
      <c r="K1604" t="s">
        <v>10411</v>
      </c>
      <c r="L1604">
        <v>2</v>
      </c>
      <c r="M1604">
        <v>1</v>
      </c>
      <c r="N1604">
        <v>1</v>
      </c>
      <c r="Q1604" t="s">
        <v>10832</v>
      </c>
      <c r="R1604" s="1"/>
      <c r="T1604" s="317"/>
      <c r="U1604">
        <v>26.2</v>
      </c>
      <c r="V1604">
        <v>2</v>
      </c>
      <c r="W1604">
        <v>101</v>
      </c>
      <c r="X1604" s="317">
        <v>106590</v>
      </c>
    </row>
    <row r="1605" spans="1:24">
      <c r="A1605">
        <v>1604</v>
      </c>
      <c r="B1605" t="s">
        <v>11922</v>
      </c>
      <c r="C1605" t="s">
        <v>11923</v>
      </c>
      <c r="D1605" t="s">
        <v>37</v>
      </c>
      <c r="E1605" t="s">
        <v>40</v>
      </c>
      <c r="F1605" s="1">
        <v>46042</v>
      </c>
      <c r="G1605">
        <v>1</v>
      </c>
      <c r="H1605">
        <v>531005</v>
      </c>
      <c r="I1605" t="s">
        <v>10185</v>
      </c>
      <c r="J1605">
        <v>630205</v>
      </c>
      <c r="K1605" t="s">
        <v>10411</v>
      </c>
      <c r="L1605">
        <v>2</v>
      </c>
      <c r="M1605">
        <v>1</v>
      </c>
      <c r="N1605">
        <v>1</v>
      </c>
      <c r="Q1605" t="s">
        <v>10832</v>
      </c>
      <c r="R1605" s="1"/>
      <c r="T1605" s="317"/>
      <c r="U1605">
        <v>26.2</v>
      </c>
      <c r="V1605">
        <v>2</v>
      </c>
      <c r="W1605">
        <v>101</v>
      </c>
      <c r="X1605" s="317">
        <v>176965</v>
      </c>
    </row>
    <row r="1606" spans="1:24">
      <c r="A1606">
        <v>1605</v>
      </c>
      <c r="B1606" t="s">
        <v>5048</v>
      </c>
      <c r="C1606" t="s">
        <v>11924</v>
      </c>
      <c r="D1606" t="s">
        <v>46</v>
      </c>
      <c r="E1606" t="s">
        <v>49</v>
      </c>
      <c r="F1606" s="1">
        <v>46043</v>
      </c>
      <c r="G1606">
        <v>1</v>
      </c>
      <c r="H1606">
        <v>531006</v>
      </c>
      <c r="I1606" t="s">
        <v>10185</v>
      </c>
      <c r="J1606">
        <v>50054410</v>
      </c>
      <c r="K1606" t="s">
        <v>267</v>
      </c>
      <c r="L1606">
        <v>2</v>
      </c>
      <c r="M1606">
        <v>1</v>
      </c>
      <c r="N1606">
        <v>2</v>
      </c>
      <c r="O1606">
        <v>46097</v>
      </c>
      <c r="R1606" s="1"/>
      <c r="T1606" s="317"/>
      <c r="U1606">
        <v>26.2</v>
      </c>
      <c r="V1606">
        <v>2</v>
      </c>
      <c r="W1606">
        <v>30</v>
      </c>
      <c r="X1606" s="317">
        <v>93543</v>
      </c>
    </row>
    <row r="1607" spans="1:24">
      <c r="A1607">
        <v>1606</v>
      </c>
      <c r="B1607" t="s">
        <v>5057</v>
      </c>
      <c r="C1607" t="s">
        <v>11379</v>
      </c>
      <c r="D1607" t="s">
        <v>37</v>
      </c>
      <c r="E1607" t="s">
        <v>108</v>
      </c>
      <c r="F1607" s="1">
        <v>46043</v>
      </c>
      <c r="G1607">
        <v>1</v>
      </c>
      <c r="H1607">
        <v>531007</v>
      </c>
      <c r="I1607" t="s">
        <v>10185</v>
      </c>
      <c r="J1607">
        <v>50054451</v>
      </c>
      <c r="K1607" t="s">
        <v>6518</v>
      </c>
      <c r="L1607" t="s">
        <v>43</v>
      </c>
      <c r="M1607">
        <v>1</v>
      </c>
      <c r="N1607" t="s">
        <v>43</v>
      </c>
      <c r="O1607">
        <v>46142</v>
      </c>
      <c r="R1607" s="1"/>
      <c r="T1607" s="317"/>
      <c r="X1607" s="317"/>
    </row>
    <row r="1608" spans="1:24">
      <c r="A1608">
        <v>1607</v>
      </c>
      <c r="B1608" t="s">
        <v>5063</v>
      </c>
      <c r="C1608" t="s">
        <v>11925</v>
      </c>
      <c r="D1608" t="s">
        <v>46</v>
      </c>
      <c r="E1608" t="s">
        <v>49</v>
      </c>
      <c r="F1608" s="1">
        <v>46044</v>
      </c>
      <c r="G1608">
        <v>1</v>
      </c>
      <c r="H1608">
        <v>531008</v>
      </c>
      <c r="I1608" t="s">
        <v>10185</v>
      </c>
      <c r="J1608">
        <v>50054590</v>
      </c>
      <c r="K1608" t="s">
        <v>267</v>
      </c>
      <c r="L1608">
        <v>2</v>
      </c>
      <c r="M1608">
        <v>1</v>
      </c>
      <c r="N1608">
        <v>2</v>
      </c>
      <c r="O1608">
        <v>46132</v>
      </c>
      <c r="R1608" s="1"/>
      <c r="T1608" s="317"/>
      <c r="U1608">
        <v>26.2</v>
      </c>
      <c r="V1608">
        <v>2</v>
      </c>
      <c r="W1608">
        <v>30</v>
      </c>
      <c r="X1608" s="317">
        <v>97585</v>
      </c>
    </row>
    <row r="1609" spans="1:24">
      <c r="A1609">
        <v>1608</v>
      </c>
      <c r="B1609" t="s">
        <v>5042</v>
      </c>
      <c r="C1609" t="s">
        <v>5043</v>
      </c>
      <c r="D1609" t="s">
        <v>37</v>
      </c>
      <c r="E1609" t="s">
        <v>636</v>
      </c>
      <c r="F1609" s="1">
        <v>46043</v>
      </c>
      <c r="G1609">
        <v>1</v>
      </c>
      <c r="H1609">
        <v>531009</v>
      </c>
      <c r="I1609" t="s">
        <v>10185</v>
      </c>
      <c r="J1609">
        <v>50054524</v>
      </c>
      <c r="K1609" t="s">
        <v>267</v>
      </c>
      <c r="L1609">
        <v>2</v>
      </c>
      <c r="M1609">
        <v>1</v>
      </c>
      <c r="N1609">
        <v>1</v>
      </c>
      <c r="O1609">
        <v>46118</v>
      </c>
      <c r="R1609" s="1"/>
      <c r="T1609" s="317"/>
      <c r="U1609">
        <v>26.2</v>
      </c>
      <c r="V1609">
        <v>2</v>
      </c>
      <c r="W1609">
        <v>40</v>
      </c>
      <c r="X1609" s="317">
        <v>76853</v>
      </c>
    </row>
    <row r="1610" spans="1:24">
      <c r="A1610">
        <v>1609</v>
      </c>
      <c r="B1610" t="s">
        <v>5078</v>
      </c>
      <c r="C1610" t="s">
        <v>5079</v>
      </c>
      <c r="D1610" t="s">
        <v>37</v>
      </c>
      <c r="E1610" t="s">
        <v>108</v>
      </c>
      <c r="F1610" s="1">
        <v>46044</v>
      </c>
      <c r="G1610">
        <v>1</v>
      </c>
      <c r="H1610">
        <v>531010</v>
      </c>
      <c r="I1610" t="s">
        <v>10185</v>
      </c>
      <c r="J1610">
        <v>50054580</v>
      </c>
      <c r="L1610" t="s">
        <v>43</v>
      </c>
      <c r="M1610" t="s">
        <v>43</v>
      </c>
      <c r="N1610" t="s">
        <v>43</v>
      </c>
      <c r="O1610" t="s">
        <v>11478</v>
      </c>
      <c r="R1610" s="1"/>
      <c r="T1610" s="317"/>
      <c r="X1610" s="317"/>
    </row>
    <row r="1611" spans="1:24">
      <c r="A1611">
        <v>1610</v>
      </c>
      <c r="B1611" t="s">
        <v>4886</v>
      </c>
      <c r="C1611" t="s">
        <v>4887</v>
      </c>
      <c r="D1611" t="s">
        <v>37</v>
      </c>
      <c r="E1611" t="s">
        <v>123</v>
      </c>
      <c r="F1611" s="1">
        <v>46044</v>
      </c>
      <c r="G1611">
        <v>1</v>
      </c>
      <c r="H1611">
        <v>531011</v>
      </c>
      <c r="I1611" t="s">
        <v>10185</v>
      </c>
      <c r="J1611">
        <v>50054712</v>
      </c>
      <c r="K1611" t="s">
        <v>6518</v>
      </c>
      <c r="L1611">
        <v>1</v>
      </c>
      <c r="M1611">
        <v>1</v>
      </c>
      <c r="N1611">
        <v>1</v>
      </c>
      <c r="O1611">
        <v>46062</v>
      </c>
      <c r="P1611">
        <v>46056</v>
      </c>
      <c r="R1611" s="1"/>
      <c r="T1611" s="317"/>
      <c r="U1611">
        <v>26.2</v>
      </c>
      <c r="V1611">
        <v>2</v>
      </c>
      <c r="W1611">
        <v>40</v>
      </c>
      <c r="X1611" s="317">
        <v>552088</v>
      </c>
    </row>
    <row r="1612" spans="1:24">
      <c r="A1612">
        <v>1611</v>
      </c>
      <c r="B1612" t="s">
        <v>5073</v>
      </c>
      <c r="C1612" t="s">
        <v>5074</v>
      </c>
      <c r="D1612" t="s">
        <v>37</v>
      </c>
      <c r="E1612" t="s">
        <v>92</v>
      </c>
      <c r="F1612" s="1"/>
      <c r="G1612" t="s">
        <v>43</v>
      </c>
      <c r="H1612">
        <v>531012</v>
      </c>
      <c r="I1612" t="s">
        <v>10185</v>
      </c>
      <c r="L1612" t="s">
        <v>43</v>
      </c>
      <c r="M1612" t="s">
        <v>43</v>
      </c>
      <c r="N1612" t="s">
        <v>43</v>
      </c>
      <c r="R1612" s="1"/>
      <c r="T1612" s="317"/>
      <c r="X1612" s="317"/>
    </row>
    <row r="1613" spans="1:24">
      <c r="A1613">
        <v>1612</v>
      </c>
      <c r="B1613" t="s">
        <v>11926</v>
      </c>
      <c r="C1613" t="s">
        <v>11927</v>
      </c>
      <c r="D1613" t="s">
        <v>37</v>
      </c>
      <c r="E1613" t="s">
        <v>60</v>
      </c>
      <c r="F1613" s="1">
        <v>46044</v>
      </c>
      <c r="G1613">
        <v>1</v>
      </c>
      <c r="H1613">
        <v>531013</v>
      </c>
      <c r="I1613" t="s">
        <v>10185</v>
      </c>
      <c r="J1613">
        <v>630205</v>
      </c>
      <c r="K1613" t="s">
        <v>10411</v>
      </c>
      <c r="L1613">
        <v>2</v>
      </c>
      <c r="M1613">
        <v>1</v>
      </c>
      <c r="N1613">
        <v>1</v>
      </c>
      <c r="Q1613" t="s">
        <v>10832</v>
      </c>
      <c r="R1613" s="1"/>
      <c r="T1613" s="317"/>
      <c r="U1613">
        <v>26.2</v>
      </c>
      <c r="V1613">
        <v>2</v>
      </c>
      <c r="W1613">
        <v>101</v>
      </c>
      <c r="X1613" s="317">
        <v>145020</v>
      </c>
    </row>
    <row r="1614" spans="1:24">
      <c r="A1614">
        <v>1613</v>
      </c>
      <c r="B1614" t="s">
        <v>4254</v>
      </c>
      <c r="C1614" t="s">
        <v>4255</v>
      </c>
      <c r="D1614" t="s">
        <v>37</v>
      </c>
      <c r="E1614" t="s">
        <v>92</v>
      </c>
      <c r="F1614" s="1">
        <v>46043</v>
      </c>
      <c r="G1614">
        <v>1</v>
      </c>
      <c r="H1614">
        <v>531014</v>
      </c>
      <c r="I1614" t="s">
        <v>10185</v>
      </c>
      <c r="J1614">
        <v>630205</v>
      </c>
      <c r="K1614" t="s">
        <v>10340</v>
      </c>
      <c r="L1614">
        <v>2</v>
      </c>
      <c r="M1614">
        <v>1</v>
      </c>
      <c r="N1614">
        <v>2</v>
      </c>
      <c r="Q1614" t="s">
        <v>10832</v>
      </c>
      <c r="R1614" s="1"/>
      <c r="T1614" s="317"/>
      <c r="U1614">
        <v>26.2</v>
      </c>
      <c r="V1614">
        <v>2</v>
      </c>
      <c r="W1614">
        <v>101</v>
      </c>
      <c r="X1614" s="317">
        <v>102660</v>
      </c>
    </row>
    <row r="1615" spans="1:24">
      <c r="A1615">
        <v>1614</v>
      </c>
      <c r="B1615" t="s">
        <v>11928</v>
      </c>
      <c r="C1615" t="s">
        <v>11929</v>
      </c>
      <c r="D1615" t="s">
        <v>37</v>
      </c>
      <c r="E1615" t="s">
        <v>1423</v>
      </c>
      <c r="F1615" s="1">
        <v>46044</v>
      </c>
      <c r="G1615">
        <v>1</v>
      </c>
      <c r="H1615">
        <v>531015</v>
      </c>
      <c r="I1615" t="s">
        <v>10185</v>
      </c>
      <c r="J1615">
        <v>630205</v>
      </c>
      <c r="K1615" t="s">
        <v>10340</v>
      </c>
      <c r="L1615">
        <v>2</v>
      </c>
      <c r="M1615">
        <v>1</v>
      </c>
      <c r="N1615">
        <v>2</v>
      </c>
      <c r="Q1615" t="s">
        <v>10832</v>
      </c>
      <c r="R1615" s="1"/>
      <c r="T1615" s="317"/>
      <c r="U1615">
        <v>26.2</v>
      </c>
      <c r="V1615">
        <v>2</v>
      </c>
      <c r="W1615">
        <v>101</v>
      </c>
      <c r="X1615" s="317">
        <v>113580</v>
      </c>
    </row>
    <row r="1616" spans="1:24">
      <c r="A1616">
        <v>1615</v>
      </c>
      <c r="B1616" t="s">
        <v>11930</v>
      </c>
      <c r="C1616" t="s">
        <v>11931</v>
      </c>
      <c r="D1616" t="s">
        <v>37</v>
      </c>
      <c r="E1616" t="s">
        <v>1423</v>
      </c>
      <c r="F1616" s="1">
        <v>46044</v>
      </c>
      <c r="G1616">
        <v>1</v>
      </c>
      <c r="H1616">
        <v>531016</v>
      </c>
      <c r="I1616" t="s">
        <v>10185</v>
      </c>
      <c r="J1616">
        <v>630205</v>
      </c>
      <c r="K1616" t="s">
        <v>10340</v>
      </c>
      <c r="L1616">
        <v>2</v>
      </c>
      <c r="M1616">
        <v>1</v>
      </c>
      <c r="N1616">
        <v>2</v>
      </c>
      <c r="Q1616" t="s">
        <v>10832</v>
      </c>
      <c r="R1616" s="1"/>
      <c r="T1616" s="317"/>
      <c r="U1616">
        <v>26.2</v>
      </c>
      <c r="V1616">
        <v>2</v>
      </c>
      <c r="W1616">
        <v>101</v>
      </c>
      <c r="X1616" s="317">
        <v>134760</v>
      </c>
    </row>
    <row r="1617" spans="1:27">
      <c r="A1617">
        <v>1616</v>
      </c>
      <c r="B1617" t="s">
        <v>5093</v>
      </c>
      <c r="C1617" t="s">
        <v>5094</v>
      </c>
      <c r="D1617" t="s">
        <v>37</v>
      </c>
      <c r="E1617" t="s">
        <v>1423</v>
      </c>
      <c r="F1617" s="1">
        <v>46045</v>
      </c>
      <c r="G1617">
        <v>1</v>
      </c>
      <c r="H1617">
        <v>531017</v>
      </c>
      <c r="I1617" t="s">
        <v>10185</v>
      </c>
      <c r="J1617">
        <v>50054793</v>
      </c>
      <c r="K1617" t="s">
        <v>10340</v>
      </c>
      <c r="L1617">
        <v>2</v>
      </c>
      <c r="M1617">
        <v>1</v>
      </c>
      <c r="N1617">
        <v>2</v>
      </c>
      <c r="O1617">
        <v>46083</v>
      </c>
      <c r="R1617" s="1"/>
      <c r="T1617" s="317"/>
      <c r="U1617">
        <v>26.2</v>
      </c>
      <c r="V1617">
        <v>2</v>
      </c>
      <c r="W1617">
        <v>40</v>
      </c>
      <c r="X1617" s="317">
        <v>95795</v>
      </c>
    </row>
    <row r="1618" spans="1:27">
      <c r="A1618">
        <v>1617</v>
      </c>
      <c r="B1618" t="s">
        <v>5121</v>
      </c>
      <c r="C1618" t="s">
        <v>11932</v>
      </c>
      <c r="D1618" t="s">
        <v>37</v>
      </c>
      <c r="E1618" t="s">
        <v>636</v>
      </c>
      <c r="F1618" s="1">
        <v>46045</v>
      </c>
      <c r="G1618">
        <v>1</v>
      </c>
      <c r="H1618">
        <v>531018</v>
      </c>
      <c r="I1618" t="s">
        <v>10185</v>
      </c>
      <c r="J1618">
        <v>50054823</v>
      </c>
      <c r="K1618" t="s">
        <v>10411</v>
      </c>
      <c r="L1618">
        <v>2</v>
      </c>
      <c r="M1618">
        <v>1</v>
      </c>
      <c r="N1618">
        <v>2</v>
      </c>
      <c r="O1618">
        <v>46111</v>
      </c>
      <c r="P1618">
        <v>46073</v>
      </c>
      <c r="R1618" s="1"/>
      <c r="T1618" s="317"/>
      <c r="U1618">
        <v>26.2</v>
      </c>
      <c r="V1618">
        <v>2</v>
      </c>
      <c r="W1618">
        <v>40</v>
      </c>
      <c r="X1618" s="317">
        <v>149546</v>
      </c>
    </row>
    <row r="1619" spans="1:27">
      <c r="A1619">
        <v>1618</v>
      </c>
      <c r="B1619" t="s">
        <v>5090</v>
      </c>
      <c r="C1619" t="s">
        <v>5091</v>
      </c>
      <c r="D1619" t="s">
        <v>37</v>
      </c>
      <c r="E1619" t="s">
        <v>108</v>
      </c>
      <c r="F1619" s="1">
        <v>46045</v>
      </c>
      <c r="G1619">
        <v>1</v>
      </c>
      <c r="H1619">
        <v>531019</v>
      </c>
      <c r="I1619" t="s">
        <v>10185</v>
      </c>
      <c r="J1619">
        <v>50054840</v>
      </c>
      <c r="K1619" t="s">
        <v>6518</v>
      </c>
      <c r="L1619" t="s">
        <v>43</v>
      </c>
      <c r="M1619">
        <v>1</v>
      </c>
      <c r="N1619" t="s">
        <v>43</v>
      </c>
      <c r="O1619">
        <v>46153</v>
      </c>
      <c r="R1619" s="1"/>
      <c r="T1619" s="317"/>
      <c r="X1619" s="317"/>
    </row>
    <row r="1620" spans="1:27">
      <c r="A1620">
        <v>1619</v>
      </c>
      <c r="B1620" t="s">
        <v>11933</v>
      </c>
      <c r="C1620" t="s">
        <v>11934</v>
      </c>
      <c r="D1620" t="s">
        <v>37</v>
      </c>
      <c r="E1620" t="s">
        <v>108</v>
      </c>
      <c r="F1620" s="1">
        <v>46045</v>
      </c>
      <c r="G1620">
        <v>1</v>
      </c>
      <c r="H1620">
        <v>531020</v>
      </c>
      <c r="I1620" t="s">
        <v>10185</v>
      </c>
      <c r="J1620">
        <v>630205</v>
      </c>
      <c r="K1620" t="s">
        <v>10411</v>
      </c>
      <c r="L1620">
        <v>2</v>
      </c>
      <c r="M1620">
        <v>1</v>
      </c>
      <c r="N1620">
        <v>1</v>
      </c>
      <c r="Q1620" t="s">
        <v>10832</v>
      </c>
      <c r="R1620" s="1"/>
      <c r="T1620" s="317"/>
      <c r="U1620">
        <v>26.2</v>
      </c>
      <c r="V1620">
        <v>2</v>
      </c>
      <c r="W1620">
        <v>101</v>
      </c>
      <c r="X1620" s="317">
        <v>183990</v>
      </c>
    </row>
    <row r="1621" spans="1:27">
      <c r="A1621">
        <v>1620</v>
      </c>
      <c r="B1621" t="s">
        <v>11935</v>
      </c>
      <c r="C1621" t="s">
        <v>11936</v>
      </c>
      <c r="D1621" t="s">
        <v>37</v>
      </c>
      <c r="E1621" t="s">
        <v>72</v>
      </c>
      <c r="F1621" s="1">
        <v>46045</v>
      </c>
      <c r="G1621">
        <v>1</v>
      </c>
      <c r="H1621">
        <v>531021</v>
      </c>
      <c r="I1621" t="s">
        <v>10185</v>
      </c>
      <c r="J1621">
        <v>630205</v>
      </c>
      <c r="K1621" t="s">
        <v>10411</v>
      </c>
      <c r="L1621">
        <v>2</v>
      </c>
      <c r="M1621">
        <v>1</v>
      </c>
      <c r="N1621">
        <v>1</v>
      </c>
      <c r="Q1621" t="s">
        <v>10832</v>
      </c>
      <c r="R1621" s="1"/>
      <c r="T1621" s="317"/>
      <c r="U1621">
        <v>26.2</v>
      </c>
      <c r="V1621">
        <v>2</v>
      </c>
      <c r="W1621">
        <v>101</v>
      </c>
      <c r="X1621" s="317">
        <v>110520</v>
      </c>
    </row>
    <row r="1622" spans="1:27">
      <c r="A1622">
        <v>1621</v>
      </c>
      <c r="B1622" t="s">
        <v>5140</v>
      </c>
      <c r="C1622" t="s">
        <v>5141</v>
      </c>
      <c r="D1622" t="s">
        <v>37</v>
      </c>
      <c r="E1622" t="s">
        <v>123</v>
      </c>
      <c r="F1622" s="1">
        <v>46048</v>
      </c>
      <c r="G1622">
        <v>1</v>
      </c>
      <c r="H1622">
        <v>531022</v>
      </c>
      <c r="I1622" t="s">
        <v>10185</v>
      </c>
      <c r="J1622">
        <v>50055030</v>
      </c>
      <c r="K1622" t="s">
        <v>10340</v>
      </c>
      <c r="L1622">
        <v>2</v>
      </c>
      <c r="M1622">
        <v>1</v>
      </c>
      <c r="N1622">
        <v>2</v>
      </c>
      <c r="O1622">
        <v>46090</v>
      </c>
      <c r="R1622" s="1"/>
      <c r="T1622" s="317"/>
      <c r="U1622">
        <v>26.2</v>
      </c>
      <c r="V1622">
        <v>2</v>
      </c>
      <c r="W1622">
        <v>40</v>
      </c>
      <c r="X1622" s="317">
        <v>111864</v>
      </c>
    </row>
    <row r="1623" spans="1:27">
      <c r="A1623">
        <v>1622</v>
      </c>
      <c r="B1623" t="s">
        <v>5143</v>
      </c>
      <c r="C1623" t="s">
        <v>5144</v>
      </c>
      <c r="D1623" t="s">
        <v>37</v>
      </c>
      <c r="E1623" t="s">
        <v>40</v>
      </c>
      <c r="F1623" s="1">
        <v>46048</v>
      </c>
      <c r="G1623">
        <v>1</v>
      </c>
      <c r="H1623">
        <v>531023</v>
      </c>
      <c r="I1623" t="s">
        <v>10185</v>
      </c>
      <c r="J1623">
        <v>50055032</v>
      </c>
      <c r="K1623" t="s">
        <v>267</v>
      </c>
      <c r="L1623">
        <v>2</v>
      </c>
      <c r="M1623">
        <v>1</v>
      </c>
      <c r="N1623">
        <v>2</v>
      </c>
      <c r="O1623">
        <v>46097</v>
      </c>
      <c r="R1623" s="1"/>
      <c r="T1623" s="317"/>
      <c r="U1623">
        <v>26.2</v>
      </c>
      <c r="V1623">
        <v>2</v>
      </c>
      <c r="W1623">
        <v>40</v>
      </c>
      <c r="X1623" s="317">
        <v>93808</v>
      </c>
    </row>
    <row r="1624" spans="1:27">
      <c r="A1624">
        <v>1623</v>
      </c>
      <c r="B1624" t="s">
        <v>5021</v>
      </c>
      <c r="C1624" t="s">
        <v>11937</v>
      </c>
      <c r="D1624" t="s">
        <v>37</v>
      </c>
      <c r="E1624" t="s">
        <v>92</v>
      </c>
      <c r="F1624" s="1">
        <v>46048</v>
      </c>
      <c r="G1624">
        <v>1</v>
      </c>
      <c r="H1624">
        <v>531024</v>
      </c>
      <c r="I1624" t="s">
        <v>10185</v>
      </c>
      <c r="J1624">
        <v>50054971</v>
      </c>
      <c r="K1624" t="s">
        <v>10411</v>
      </c>
      <c r="L1624">
        <v>2</v>
      </c>
      <c r="M1624">
        <v>1</v>
      </c>
      <c r="N1624">
        <v>1</v>
      </c>
      <c r="P1624">
        <v>46055</v>
      </c>
      <c r="R1624" s="1"/>
      <c r="T1624" s="317"/>
      <c r="U1624">
        <v>26.2</v>
      </c>
      <c r="V1624">
        <v>2</v>
      </c>
      <c r="W1624">
        <v>52</v>
      </c>
      <c r="X1624" s="317">
        <v>146840</v>
      </c>
    </row>
    <row r="1625" spans="1:27">
      <c r="A1625">
        <v>1624</v>
      </c>
      <c r="B1625" t="s">
        <v>5033</v>
      </c>
      <c r="C1625" t="s">
        <v>5034</v>
      </c>
      <c r="D1625" t="s">
        <v>37</v>
      </c>
      <c r="E1625" t="s">
        <v>60</v>
      </c>
      <c r="F1625" s="1">
        <v>46049</v>
      </c>
      <c r="G1625">
        <v>1</v>
      </c>
      <c r="H1625">
        <v>531025</v>
      </c>
      <c r="I1625" t="s">
        <v>10185</v>
      </c>
      <c r="J1625">
        <v>50054965</v>
      </c>
      <c r="K1625" t="s">
        <v>10411</v>
      </c>
      <c r="L1625">
        <v>2</v>
      </c>
      <c r="M1625">
        <v>1</v>
      </c>
      <c r="N1625">
        <v>1</v>
      </c>
      <c r="P1625">
        <v>46056</v>
      </c>
      <c r="R1625" s="1"/>
      <c r="T1625" s="317"/>
      <c r="U1625">
        <v>26.2</v>
      </c>
      <c r="V1625">
        <v>2</v>
      </c>
      <c r="W1625">
        <v>52</v>
      </c>
      <c r="X1625" s="317">
        <v>157505</v>
      </c>
    </row>
    <row r="1626" spans="1:27">
      <c r="A1626">
        <v>1625</v>
      </c>
      <c r="B1626" t="s">
        <v>5137</v>
      </c>
      <c r="C1626" t="s">
        <v>5138</v>
      </c>
      <c r="D1626" t="s">
        <v>37</v>
      </c>
      <c r="E1626" t="s">
        <v>108</v>
      </c>
      <c r="F1626" s="1">
        <v>46049</v>
      </c>
      <c r="G1626">
        <v>1</v>
      </c>
      <c r="H1626">
        <v>531026</v>
      </c>
      <c r="I1626" t="s">
        <v>10185</v>
      </c>
      <c r="J1626">
        <v>50055119</v>
      </c>
      <c r="K1626" t="s">
        <v>6518</v>
      </c>
      <c r="L1626">
        <v>2</v>
      </c>
      <c r="M1626">
        <v>1</v>
      </c>
      <c r="N1626">
        <v>2</v>
      </c>
      <c r="O1626">
        <v>46091</v>
      </c>
      <c r="R1626" s="1"/>
      <c r="T1626" s="317"/>
      <c r="U1626">
        <v>26.2</v>
      </c>
      <c r="V1626">
        <v>2</v>
      </c>
      <c r="W1626">
        <v>40</v>
      </c>
      <c r="X1626" s="317">
        <v>75228</v>
      </c>
    </row>
    <row r="1627" spans="1:27">
      <c r="A1627">
        <v>1626</v>
      </c>
      <c r="B1627" t="s">
        <v>11938</v>
      </c>
      <c r="C1627" t="s">
        <v>11939</v>
      </c>
      <c r="D1627" t="s">
        <v>37</v>
      </c>
      <c r="E1627" t="s">
        <v>108</v>
      </c>
      <c r="F1627" s="1"/>
      <c r="G1627" t="s">
        <v>43</v>
      </c>
      <c r="H1627">
        <v>531027</v>
      </c>
      <c r="I1627" t="s">
        <v>10185</v>
      </c>
      <c r="L1627" t="s">
        <v>43</v>
      </c>
      <c r="M1627" t="s">
        <v>43</v>
      </c>
      <c r="N1627" t="s">
        <v>43</v>
      </c>
      <c r="R1627" s="1"/>
      <c r="T1627" s="317"/>
      <c r="X1627" s="317"/>
    </row>
    <row r="1628" spans="1:27">
      <c r="A1628">
        <v>1627</v>
      </c>
      <c r="B1628" t="s">
        <v>11940</v>
      </c>
      <c r="C1628" t="s">
        <v>11941</v>
      </c>
      <c r="D1628" t="s">
        <v>37</v>
      </c>
      <c r="E1628" t="s">
        <v>146</v>
      </c>
      <c r="F1628" s="1"/>
      <c r="G1628" t="s">
        <v>43</v>
      </c>
      <c r="H1628">
        <v>531028</v>
      </c>
      <c r="I1628" t="s">
        <v>10185</v>
      </c>
      <c r="L1628" t="s">
        <v>43</v>
      </c>
      <c r="M1628" t="s">
        <v>43</v>
      </c>
      <c r="N1628" t="s">
        <v>43</v>
      </c>
      <c r="R1628" s="1"/>
      <c r="T1628" s="317"/>
      <c r="X1628" s="317"/>
      <c r="Z1628">
        <v>46070</v>
      </c>
      <c r="AA1628">
        <v>46080</v>
      </c>
    </row>
    <row r="1629" spans="1:27">
      <c r="A1629">
        <v>1628</v>
      </c>
      <c r="B1629" t="s">
        <v>5167</v>
      </c>
      <c r="C1629" t="s">
        <v>5168</v>
      </c>
      <c r="D1629" t="s">
        <v>37</v>
      </c>
      <c r="E1629" t="s">
        <v>40</v>
      </c>
      <c r="F1629" s="1">
        <v>46049</v>
      </c>
      <c r="G1629">
        <v>1</v>
      </c>
      <c r="H1629">
        <v>531029</v>
      </c>
      <c r="I1629" t="s">
        <v>10185</v>
      </c>
      <c r="J1629">
        <v>50055218</v>
      </c>
      <c r="K1629" t="s">
        <v>6518</v>
      </c>
      <c r="L1629">
        <v>2</v>
      </c>
      <c r="M1629">
        <v>1</v>
      </c>
      <c r="N1629">
        <v>2</v>
      </c>
      <c r="O1629">
        <v>46101</v>
      </c>
      <c r="P1629">
        <v>46080</v>
      </c>
      <c r="R1629" s="1"/>
      <c r="T1629" s="317"/>
      <c r="U1629">
        <v>26.2</v>
      </c>
      <c r="V1629">
        <v>2</v>
      </c>
      <c r="W1629">
        <v>40</v>
      </c>
      <c r="X1629" s="317">
        <v>448449</v>
      </c>
    </row>
    <row r="1630" spans="1:27">
      <c r="A1630">
        <v>1629</v>
      </c>
      <c r="B1630" t="s">
        <v>11942</v>
      </c>
      <c r="C1630" t="s">
        <v>11943</v>
      </c>
      <c r="D1630" t="s">
        <v>37</v>
      </c>
      <c r="E1630" t="s">
        <v>87</v>
      </c>
      <c r="F1630" s="1">
        <v>46049</v>
      </c>
      <c r="G1630">
        <v>1</v>
      </c>
      <c r="H1630">
        <v>531030</v>
      </c>
      <c r="I1630" t="s">
        <v>10185</v>
      </c>
      <c r="K1630" t="s">
        <v>10340</v>
      </c>
      <c r="L1630" t="s">
        <v>43</v>
      </c>
      <c r="M1630">
        <v>1</v>
      </c>
      <c r="N1630" t="s">
        <v>43</v>
      </c>
      <c r="Q1630" t="s">
        <v>10832</v>
      </c>
      <c r="R1630" s="1"/>
      <c r="T1630" s="317"/>
      <c r="X1630" s="317"/>
    </row>
    <row r="1631" spans="1:27">
      <c r="A1631">
        <v>1630</v>
      </c>
      <c r="B1631" t="s">
        <v>11944</v>
      </c>
      <c r="C1631" t="s">
        <v>11945</v>
      </c>
      <c r="D1631" t="s">
        <v>37</v>
      </c>
      <c r="E1631" t="s">
        <v>1418</v>
      </c>
      <c r="F1631" s="1">
        <v>46049</v>
      </c>
      <c r="G1631">
        <v>1</v>
      </c>
      <c r="H1631">
        <v>531031</v>
      </c>
      <c r="I1631" t="s">
        <v>10185</v>
      </c>
      <c r="J1631">
        <v>630205</v>
      </c>
      <c r="K1631" t="s">
        <v>10411</v>
      </c>
      <c r="L1631">
        <v>2</v>
      </c>
      <c r="M1631">
        <v>1</v>
      </c>
      <c r="N1631">
        <v>2</v>
      </c>
      <c r="Q1631" t="s">
        <v>10832</v>
      </c>
      <c r="R1631" s="1"/>
      <c r="T1631" s="317"/>
      <c r="U1631">
        <v>26.2</v>
      </c>
      <c r="V1631">
        <v>2</v>
      </c>
      <c r="W1631">
        <v>101</v>
      </c>
      <c r="X1631" s="317">
        <v>220140</v>
      </c>
    </row>
    <row r="1632" spans="1:27">
      <c r="A1632">
        <v>1631</v>
      </c>
      <c r="B1632" t="s">
        <v>11946</v>
      </c>
      <c r="C1632" t="s">
        <v>11947</v>
      </c>
      <c r="D1632" t="s">
        <v>37</v>
      </c>
      <c r="E1632" t="s">
        <v>40</v>
      </c>
      <c r="F1632" s="1">
        <v>46049</v>
      </c>
      <c r="G1632">
        <v>1</v>
      </c>
      <c r="H1632">
        <v>531032</v>
      </c>
      <c r="I1632" t="s">
        <v>10185</v>
      </c>
      <c r="J1632">
        <v>630205</v>
      </c>
      <c r="K1632" t="s">
        <v>10411</v>
      </c>
      <c r="L1632">
        <v>2</v>
      </c>
      <c r="M1632">
        <v>1</v>
      </c>
      <c r="N1632">
        <v>2</v>
      </c>
      <c r="Q1632" t="s">
        <v>10832</v>
      </c>
      <c r="R1632" s="1"/>
      <c r="T1632" s="317"/>
      <c r="U1632">
        <v>26.2</v>
      </c>
      <c r="V1632">
        <v>2</v>
      </c>
      <c r="W1632">
        <v>101</v>
      </c>
      <c r="X1632" s="317">
        <v>142593</v>
      </c>
    </row>
    <row r="1633" spans="1:25">
      <c r="A1633">
        <v>1632</v>
      </c>
      <c r="B1633" t="s">
        <v>11948</v>
      </c>
      <c r="C1633" t="s">
        <v>11949</v>
      </c>
      <c r="D1633" t="s">
        <v>37</v>
      </c>
      <c r="E1633" t="s">
        <v>108</v>
      </c>
      <c r="F1633" s="1">
        <v>46050</v>
      </c>
      <c r="G1633">
        <v>1</v>
      </c>
      <c r="H1633">
        <v>531033</v>
      </c>
      <c r="I1633" t="s">
        <v>10185</v>
      </c>
      <c r="J1633">
        <v>630205</v>
      </c>
      <c r="K1633" t="s">
        <v>10411</v>
      </c>
      <c r="L1633">
        <v>2</v>
      </c>
      <c r="M1633">
        <v>1</v>
      </c>
      <c r="N1633">
        <v>2</v>
      </c>
      <c r="Q1633" t="s">
        <v>10832</v>
      </c>
      <c r="R1633" s="1"/>
      <c r="T1633" s="317"/>
      <c r="U1633">
        <v>26.2</v>
      </c>
      <c r="V1633">
        <v>2</v>
      </c>
      <c r="W1633">
        <v>101</v>
      </c>
      <c r="X1633" s="317">
        <v>106590</v>
      </c>
    </row>
    <row r="1634" spans="1:25">
      <c r="A1634">
        <v>1633</v>
      </c>
      <c r="B1634" t="s">
        <v>11950</v>
      </c>
      <c r="C1634" t="s">
        <v>11951</v>
      </c>
      <c r="D1634" t="s">
        <v>37</v>
      </c>
      <c r="E1634" t="s">
        <v>123</v>
      </c>
      <c r="F1634" s="1">
        <v>46049</v>
      </c>
      <c r="G1634">
        <v>1</v>
      </c>
      <c r="H1634">
        <v>531034</v>
      </c>
      <c r="I1634" t="s">
        <v>10185</v>
      </c>
      <c r="J1634">
        <v>630205</v>
      </c>
      <c r="K1634" t="s">
        <v>10411</v>
      </c>
      <c r="L1634">
        <v>2</v>
      </c>
      <c r="M1634">
        <v>1</v>
      </c>
      <c r="N1634">
        <v>2</v>
      </c>
      <c r="P1634">
        <v>46063</v>
      </c>
      <c r="R1634" s="1"/>
      <c r="T1634" s="317"/>
      <c r="U1634">
        <v>26.2</v>
      </c>
      <c r="V1634">
        <v>2</v>
      </c>
      <c r="W1634">
        <v>101</v>
      </c>
      <c r="X1634" s="317">
        <v>177484</v>
      </c>
    </row>
    <row r="1635" spans="1:25">
      <c r="A1635">
        <v>1634</v>
      </c>
      <c r="B1635" t="s">
        <v>5208</v>
      </c>
      <c r="C1635" t="s">
        <v>5209</v>
      </c>
      <c r="D1635" t="s">
        <v>37</v>
      </c>
      <c r="E1635" t="s">
        <v>123</v>
      </c>
      <c r="F1635" s="1">
        <v>46051</v>
      </c>
      <c r="G1635">
        <v>1</v>
      </c>
      <c r="H1635">
        <v>531035</v>
      </c>
      <c r="I1635" t="s">
        <v>10185</v>
      </c>
      <c r="J1635">
        <v>50055517</v>
      </c>
      <c r="K1635" t="s">
        <v>10340</v>
      </c>
      <c r="L1635">
        <v>2</v>
      </c>
      <c r="M1635">
        <v>1</v>
      </c>
      <c r="N1635">
        <v>2</v>
      </c>
      <c r="O1635">
        <v>46079</v>
      </c>
      <c r="R1635" s="1"/>
      <c r="T1635" s="317"/>
      <c r="U1635">
        <v>26.2</v>
      </c>
      <c r="V1635">
        <v>2</v>
      </c>
      <c r="W1635">
        <v>40</v>
      </c>
      <c r="X1635" s="317">
        <v>89500</v>
      </c>
    </row>
    <row r="1636" spans="1:25">
      <c r="A1636">
        <v>1635</v>
      </c>
      <c r="B1636" t="s">
        <v>5205</v>
      </c>
      <c r="C1636" t="s">
        <v>11952</v>
      </c>
      <c r="D1636" t="s">
        <v>37</v>
      </c>
      <c r="E1636" t="s">
        <v>1423</v>
      </c>
      <c r="F1636" s="1">
        <v>46051</v>
      </c>
      <c r="G1636">
        <v>1</v>
      </c>
      <c r="H1636">
        <v>531036</v>
      </c>
      <c r="I1636" t="s">
        <v>10185</v>
      </c>
      <c r="J1636">
        <v>50055498</v>
      </c>
      <c r="K1636" t="s">
        <v>10340</v>
      </c>
      <c r="L1636">
        <v>2</v>
      </c>
      <c r="M1636">
        <v>1</v>
      </c>
      <c r="N1636">
        <v>2</v>
      </c>
      <c r="O1636">
        <v>46092</v>
      </c>
      <c r="R1636" s="1"/>
      <c r="T1636" s="317"/>
      <c r="U1636">
        <v>26.2</v>
      </c>
      <c r="V1636">
        <v>2</v>
      </c>
      <c r="W1636">
        <v>40</v>
      </c>
      <c r="X1636" s="317">
        <v>95067</v>
      </c>
    </row>
    <row r="1637" spans="1:25">
      <c r="A1637">
        <v>1636</v>
      </c>
      <c r="B1637" t="s">
        <v>5202</v>
      </c>
      <c r="C1637" t="s">
        <v>5203</v>
      </c>
      <c r="D1637" t="s">
        <v>37</v>
      </c>
      <c r="E1637" t="s">
        <v>92</v>
      </c>
      <c r="F1637" s="1"/>
      <c r="G1637" t="s">
        <v>43</v>
      </c>
      <c r="H1637">
        <v>531037</v>
      </c>
      <c r="I1637" t="s">
        <v>10185</v>
      </c>
      <c r="L1637" t="s">
        <v>43</v>
      </c>
      <c r="M1637" t="s">
        <v>43</v>
      </c>
      <c r="N1637" t="s">
        <v>43</v>
      </c>
      <c r="R1637" s="1"/>
      <c r="T1637" s="317"/>
      <c r="X1637" s="317"/>
    </row>
    <row r="1638" spans="1:25">
      <c r="A1638">
        <v>1637</v>
      </c>
      <c r="B1638" t="s">
        <v>5212</v>
      </c>
      <c r="C1638" t="s">
        <v>5213</v>
      </c>
      <c r="D1638" t="s">
        <v>46</v>
      </c>
      <c r="E1638" t="s">
        <v>49</v>
      </c>
      <c r="F1638" s="1">
        <v>46051</v>
      </c>
      <c r="G1638">
        <v>1</v>
      </c>
      <c r="H1638">
        <v>531038</v>
      </c>
      <c r="I1638" t="s">
        <v>10185</v>
      </c>
      <c r="J1638">
        <v>50055502</v>
      </c>
      <c r="K1638" t="s">
        <v>267</v>
      </c>
      <c r="L1638">
        <v>2</v>
      </c>
      <c r="M1638">
        <v>1</v>
      </c>
      <c r="N1638">
        <v>2</v>
      </c>
      <c r="O1638">
        <v>46125</v>
      </c>
      <c r="R1638" s="1"/>
      <c r="T1638" s="317"/>
      <c r="U1638">
        <v>26.2</v>
      </c>
      <c r="V1638">
        <v>2</v>
      </c>
      <c r="W1638">
        <v>30</v>
      </c>
      <c r="X1638" s="317">
        <v>62315</v>
      </c>
    </row>
    <row r="1639" spans="1:25">
      <c r="A1639">
        <v>1638</v>
      </c>
      <c r="B1639" t="s">
        <v>4347</v>
      </c>
      <c r="C1639" t="s">
        <v>11953</v>
      </c>
      <c r="D1639" t="s">
        <v>37</v>
      </c>
      <c r="E1639" t="s">
        <v>92</v>
      </c>
      <c r="F1639" s="1"/>
      <c r="G1639" t="s">
        <v>43</v>
      </c>
      <c r="H1639">
        <v>531039</v>
      </c>
      <c r="I1639" t="s">
        <v>10185</v>
      </c>
      <c r="L1639" t="s">
        <v>43</v>
      </c>
      <c r="M1639" t="s">
        <v>43</v>
      </c>
      <c r="N1639" t="s">
        <v>43</v>
      </c>
      <c r="R1639" s="1"/>
      <c r="T1639" s="317"/>
      <c r="X1639" s="317"/>
    </row>
    <row r="1640" spans="1:25">
      <c r="A1640">
        <v>1639</v>
      </c>
      <c r="B1640" t="s">
        <v>5240</v>
      </c>
      <c r="C1640" t="s">
        <v>5241</v>
      </c>
      <c r="D1640" t="s">
        <v>37</v>
      </c>
      <c r="E1640" t="s">
        <v>108</v>
      </c>
      <c r="F1640" s="1">
        <v>46052</v>
      </c>
      <c r="G1640">
        <v>1</v>
      </c>
      <c r="H1640">
        <v>531040</v>
      </c>
      <c r="I1640" t="s">
        <v>10185</v>
      </c>
      <c r="J1640">
        <v>50055692</v>
      </c>
      <c r="K1640" t="s">
        <v>6518</v>
      </c>
      <c r="L1640" t="s">
        <v>43</v>
      </c>
      <c r="M1640">
        <v>2</v>
      </c>
      <c r="N1640" t="s">
        <v>43</v>
      </c>
      <c r="O1640">
        <v>46213</v>
      </c>
      <c r="R1640" s="1"/>
      <c r="T1640" s="317"/>
      <c r="X1640" s="317"/>
    </row>
    <row r="1641" spans="1:25">
      <c r="A1641">
        <v>1640</v>
      </c>
      <c r="B1641" t="s">
        <v>3849</v>
      </c>
      <c r="C1641" t="s">
        <v>3850</v>
      </c>
      <c r="D1641" t="s">
        <v>37</v>
      </c>
      <c r="E1641" t="s">
        <v>92</v>
      </c>
      <c r="F1641" s="1"/>
      <c r="G1641" t="s">
        <v>43</v>
      </c>
      <c r="H1641">
        <v>531041</v>
      </c>
      <c r="I1641" t="s">
        <v>10185</v>
      </c>
      <c r="L1641" t="s">
        <v>43</v>
      </c>
      <c r="M1641" t="s">
        <v>43</v>
      </c>
      <c r="N1641" t="s">
        <v>43</v>
      </c>
      <c r="R1641" s="1"/>
      <c r="T1641" s="317"/>
      <c r="X1641" s="317"/>
    </row>
    <row r="1642" spans="1:25">
      <c r="A1642">
        <v>1641</v>
      </c>
      <c r="B1642" t="s">
        <v>5243</v>
      </c>
      <c r="C1642" t="s">
        <v>11954</v>
      </c>
      <c r="D1642" t="s">
        <v>37</v>
      </c>
      <c r="E1642" t="s">
        <v>40</v>
      </c>
      <c r="F1642" s="1">
        <v>46055</v>
      </c>
      <c r="G1642">
        <v>2</v>
      </c>
      <c r="H1642">
        <v>531042</v>
      </c>
      <c r="I1642" t="s">
        <v>10185</v>
      </c>
      <c r="J1642">
        <v>50055840</v>
      </c>
      <c r="K1642" t="s">
        <v>6518</v>
      </c>
      <c r="L1642" t="s">
        <v>43</v>
      </c>
      <c r="M1642">
        <v>2</v>
      </c>
      <c r="N1642" t="s">
        <v>43</v>
      </c>
      <c r="O1642">
        <v>46149</v>
      </c>
      <c r="R1642" s="1"/>
      <c r="T1642" s="317"/>
      <c r="X1642" s="317"/>
    </row>
    <row r="1643" spans="1:25">
      <c r="A1643">
        <v>1642</v>
      </c>
      <c r="B1643" t="s">
        <v>5254</v>
      </c>
      <c r="C1643" t="s">
        <v>5255</v>
      </c>
      <c r="D1643" t="s">
        <v>37</v>
      </c>
      <c r="E1643" t="s">
        <v>60</v>
      </c>
      <c r="F1643" s="1"/>
      <c r="G1643" t="s">
        <v>43</v>
      </c>
      <c r="H1643">
        <v>531043</v>
      </c>
      <c r="I1643" t="s">
        <v>10185</v>
      </c>
      <c r="L1643" t="s">
        <v>43</v>
      </c>
      <c r="M1643" t="s">
        <v>43</v>
      </c>
      <c r="N1643" t="s">
        <v>43</v>
      </c>
      <c r="R1643" s="1"/>
      <c r="T1643" s="317"/>
      <c r="X1643" s="317"/>
    </row>
    <row r="1644" spans="1:25">
      <c r="A1644">
        <v>1643</v>
      </c>
      <c r="B1644" t="s">
        <v>5257</v>
      </c>
      <c r="C1644" t="s">
        <v>5258</v>
      </c>
      <c r="D1644" t="s">
        <v>37</v>
      </c>
      <c r="E1644" t="s">
        <v>60</v>
      </c>
      <c r="F1644" s="1"/>
      <c r="G1644" t="s">
        <v>43</v>
      </c>
      <c r="H1644">
        <v>531044</v>
      </c>
      <c r="I1644" t="s">
        <v>10185</v>
      </c>
      <c r="L1644" t="s">
        <v>43</v>
      </c>
      <c r="M1644" t="s">
        <v>43</v>
      </c>
      <c r="N1644" t="s">
        <v>43</v>
      </c>
      <c r="R1644" s="1"/>
      <c r="T1644" s="317"/>
      <c r="X1644" s="317"/>
    </row>
    <row r="1645" spans="1:25">
      <c r="A1645">
        <v>1644</v>
      </c>
      <c r="B1645" t="s">
        <v>11955</v>
      </c>
      <c r="C1645" t="s">
        <v>11956</v>
      </c>
      <c r="D1645" t="s">
        <v>37</v>
      </c>
      <c r="E1645" t="s">
        <v>146</v>
      </c>
      <c r="F1645" s="1"/>
      <c r="G1645" t="s">
        <v>43</v>
      </c>
      <c r="H1645">
        <v>531045</v>
      </c>
      <c r="I1645" t="s">
        <v>10185</v>
      </c>
      <c r="L1645" t="s">
        <v>43</v>
      </c>
      <c r="M1645" t="s">
        <v>43</v>
      </c>
      <c r="N1645" t="s">
        <v>43</v>
      </c>
      <c r="R1645" s="1"/>
      <c r="T1645" s="317"/>
      <c r="X1645" s="317"/>
    </row>
    <row r="1646" spans="1:25">
      <c r="A1646">
        <v>1645</v>
      </c>
      <c r="B1646" t="s">
        <v>11957</v>
      </c>
      <c r="C1646" t="s">
        <v>11958</v>
      </c>
      <c r="D1646" t="s">
        <v>37</v>
      </c>
      <c r="E1646" t="s">
        <v>72</v>
      </c>
      <c r="F1646" s="1">
        <v>46055</v>
      </c>
      <c r="G1646">
        <v>2</v>
      </c>
      <c r="H1646">
        <v>531046</v>
      </c>
      <c r="I1646" t="s">
        <v>10185</v>
      </c>
      <c r="K1646" t="s">
        <v>10411</v>
      </c>
      <c r="L1646" t="s">
        <v>43</v>
      </c>
      <c r="M1646" t="s">
        <v>43</v>
      </c>
      <c r="N1646" t="s">
        <v>43</v>
      </c>
      <c r="R1646" s="1"/>
      <c r="T1646" s="317"/>
      <c r="X1646" s="317"/>
    </row>
    <row r="1647" spans="1:25">
      <c r="A1647">
        <v>1646</v>
      </c>
      <c r="B1647" t="s">
        <v>11959</v>
      </c>
      <c r="C1647" t="s">
        <v>11960</v>
      </c>
      <c r="D1647" t="s">
        <v>37</v>
      </c>
      <c r="E1647" t="s">
        <v>92</v>
      </c>
      <c r="F1647" s="1">
        <v>46055</v>
      </c>
      <c r="G1647">
        <v>2</v>
      </c>
      <c r="H1647">
        <v>531047</v>
      </c>
      <c r="I1647" t="s">
        <v>10185</v>
      </c>
      <c r="J1647">
        <v>630205</v>
      </c>
      <c r="K1647" t="s">
        <v>10340</v>
      </c>
      <c r="L1647">
        <v>2</v>
      </c>
      <c r="M1647">
        <v>2</v>
      </c>
      <c r="N1647">
        <v>2</v>
      </c>
      <c r="R1647" s="1"/>
      <c r="T1647" s="317"/>
      <c r="U1647">
        <v>26.2</v>
      </c>
      <c r="V1647">
        <v>2</v>
      </c>
      <c r="W1647">
        <v>101</v>
      </c>
      <c r="X1647" s="317">
        <v>110520</v>
      </c>
    </row>
    <row r="1648" spans="1:25">
      <c r="A1648">
        <v>1647</v>
      </c>
      <c r="B1648" t="s">
        <v>5279</v>
      </c>
      <c r="C1648" t="s">
        <v>5280</v>
      </c>
      <c r="D1648" t="s">
        <v>37</v>
      </c>
      <c r="E1648" t="s">
        <v>92</v>
      </c>
      <c r="F1648" s="1"/>
      <c r="G1648" t="s">
        <v>43</v>
      </c>
      <c r="H1648">
        <v>531048</v>
      </c>
      <c r="I1648" t="s">
        <v>10185</v>
      </c>
      <c r="L1648" t="s">
        <v>43</v>
      </c>
      <c r="M1648" t="s">
        <v>43</v>
      </c>
      <c r="N1648" t="s">
        <v>43</v>
      </c>
      <c r="R1648" s="1"/>
      <c r="T1648" s="317"/>
      <c r="X1648" s="317"/>
      <c r="Y1648">
        <v>46083</v>
      </c>
    </row>
    <row r="1649" spans="1:24">
      <c r="A1649">
        <v>1648</v>
      </c>
      <c r="B1649" t="s">
        <v>11961</v>
      </c>
      <c r="C1649" t="s">
        <v>11962</v>
      </c>
      <c r="D1649" t="s">
        <v>37</v>
      </c>
      <c r="E1649" t="s">
        <v>1423</v>
      </c>
      <c r="F1649" s="1">
        <v>46055</v>
      </c>
      <c r="G1649">
        <v>2</v>
      </c>
      <c r="H1649">
        <v>531049</v>
      </c>
      <c r="I1649" t="s">
        <v>10185</v>
      </c>
      <c r="K1649" t="s">
        <v>10340</v>
      </c>
      <c r="L1649" t="s">
        <v>43</v>
      </c>
      <c r="M1649">
        <v>2</v>
      </c>
      <c r="N1649" t="s">
        <v>43</v>
      </c>
      <c r="Q1649" t="s">
        <v>10832</v>
      </c>
      <c r="R1649" s="1"/>
      <c r="T1649" s="317"/>
      <c r="X1649" s="317"/>
    </row>
    <row r="1650" spans="1:24">
      <c r="A1650">
        <v>1649</v>
      </c>
      <c r="B1650" t="s">
        <v>11963</v>
      </c>
      <c r="C1650" t="s">
        <v>11964</v>
      </c>
      <c r="D1650" t="s">
        <v>37</v>
      </c>
      <c r="E1650" t="s">
        <v>636</v>
      </c>
      <c r="F1650" s="1">
        <v>46055</v>
      </c>
      <c r="G1650">
        <v>2</v>
      </c>
      <c r="H1650">
        <v>531050</v>
      </c>
      <c r="I1650" t="s">
        <v>10185</v>
      </c>
      <c r="J1650">
        <v>630207</v>
      </c>
      <c r="K1650" t="s">
        <v>10411</v>
      </c>
      <c r="L1650">
        <v>2</v>
      </c>
      <c r="M1650">
        <v>2</v>
      </c>
      <c r="N1650">
        <v>2</v>
      </c>
      <c r="Q1650" t="s">
        <v>10832</v>
      </c>
      <c r="R1650" s="1"/>
      <c r="T1650" s="317"/>
      <c r="U1650">
        <v>26.2</v>
      </c>
      <c r="V1650">
        <v>2</v>
      </c>
      <c r="W1650">
        <v>101</v>
      </c>
      <c r="X1650" s="317">
        <v>138030</v>
      </c>
    </row>
    <row r="1651" spans="1:24">
      <c r="A1651">
        <v>1650</v>
      </c>
      <c r="B1651" t="s">
        <v>11965</v>
      </c>
      <c r="C1651" t="s">
        <v>11966</v>
      </c>
      <c r="D1651" t="s">
        <v>37</v>
      </c>
      <c r="E1651" t="s">
        <v>1423</v>
      </c>
      <c r="F1651" s="1">
        <v>46055</v>
      </c>
      <c r="G1651">
        <v>2</v>
      </c>
      <c r="H1651">
        <v>531051</v>
      </c>
      <c r="I1651" t="s">
        <v>10185</v>
      </c>
      <c r="J1651">
        <v>630207</v>
      </c>
      <c r="K1651" t="s">
        <v>10411</v>
      </c>
      <c r="L1651">
        <v>2</v>
      </c>
      <c r="M1651">
        <v>2</v>
      </c>
      <c r="N1651">
        <v>2</v>
      </c>
      <c r="P1651">
        <v>46063</v>
      </c>
      <c r="Q1651" t="s">
        <v>10832</v>
      </c>
      <c r="R1651" s="1"/>
      <c r="T1651" s="317"/>
      <c r="U1651">
        <v>26.2</v>
      </c>
      <c r="V1651">
        <v>2</v>
      </c>
      <c r="W1651">
        <v>101</v>
      </c>
      <c r="X1651" s="317">
        <v>153338</v>
      </c>
    </row>
    <row r="1652" spans="1:24">
      <c r="A1652">
        <v>1651</v>
      </c>
      <c r="B1652" t="s">
        <v>11967</v>
      </c>
      <c r="C1652" t="s">
        <v>11968</v>
      </c>
      <c r="D1652" t="s">
        <v>37</v>
      </c>
      <c r="E1652" t="s">
        <v>1423</v>
      </c>
      <c r="F1652" s="1">
        <v>46055</v>
      </c>
      <c r="G1652">
        <v>2</v>
      </c>
      <c r="H1652">
        <v>531052</v>
      </c>
      <c r="I1652" t="s">
        <v>10185</v>
      </c>
      <c r="J1652">
        <v>630207</v>
      </c>
      <c r="K1652" t="s">
        <v>10411</v>
      </c>
      <c r="L1652">
        <v>2</v>
      </c>
      <c r="M1652">
        <v>2</v>
      </c>
      <c r="N1652">
        <v>2</v>
      </c>
      <c r="Q1652" t="s">
        <v>10832</v>
      </c>
      <c r="R1652" s="1"/>
      <c r="T1652" s="317"/>
      <c r="U1652">
        <v>26.2</v>
      </c>
      <c r="V1652">
        <v>2</v>
      </c>
      <c r="W1652">
        <v>101</v>
      </c>
      <c r="X1652" s="317">
        <v>98730</v>
      </c>
    </row>
    <row r="1653" spans="1:24">
      <c r="A1653">
        <v>1652</v>
      </c>
      <c r="B1653" t="s">
        <v>5296</v>
      </c>
      <c r="C1653" t="s">
        <v>5297</v>
      </c>
      <c r="D1653" t="s">
        <v>37</v>
      </c>
      <c r="E1653" t="s">
        <v>108</v>
      </c>
      <c r="F1653" s="1">
        <v>46056</v>
      </c>
      <c r="G1653">
        <v>2</v>
      </c>
      <c r="H1653">
        <v>531053</v>
      </c>
      <c r="I1653" t="s">
        <v>10185</v>
      </c>
      <c r="J1653">
        <v>50056028</v>
      </c>
      <c r="K1653" t="s">
        <v>267</v>
      </c>
      <c r="L1653">
        <v>2</v>
      </c>
      <c r="M1653">
        <v>2</v>
      </c>
      <c r="N1653">
        <v>2</v>
      </c>
      <c r="O1653">
        <v>46125</v>
      </c>
      <c r="R1653" s="1"/>
      <c r="T1653" s="317"/>
      <c r="U1653">
        <v>26.2</v>
      </c>
      <c r="V1653">
        <v>2</v>
      </c>
      <c r="W1653">
        <v>40</v>
      </c>
      <c r="X1653" s="317">
        <v>63550</v>
      </c>
    </row>
    <row r="1654" spans="1:24">
      <c r="A1654">
        <v>1653</v>
      </c>
      <c r="B1654" t="s">
        <v>5293</v>
      </c>
      <c r="C1654" t="s">
        <v>5294</v>
      </c>
      <c r="D1654" t="s">
        <v>46</v>
      </c>
      <c r="E1654" t="s">
        <v>49</v>
      </c>
      <c r="F1654" s="1">
        <v>46056</v>
      </c>
      <c r="G1654">
        <v>2</v>
      </c>
      <c r="H1654">
        <v>531054</v>
      </c>
      <c r="I1654" t="s">
        <v>10185</v>
      </c>
      <c r="J1654">
        <v>50056050</v>
      </c>
      <c r="K1654" t="s">
        <v>267</v>
      </c>
      <c r="L1654" t="s">
        <v>43</v>
      </c>
      <c r="M1654">
        <v>2</v>
      </c>
      <c r="N1654" t="s">
        <v>43</v>
      </c>
      <c r="O1654">
        <v>46125</v>
      </c>
      <c r="R1654" s="1"/>
      <c r="T1654" s="317"/>
      <c r="X1654" s="317"/>
    </row>
    <row r="1655" spans="1:24">
      <c r="A1655">
        <v>1654</v>
      </c>
      <c r="B1655" t="s">
        <v>5316</v>
      </c>
      <c r="C1655" t="s">
        <v>5317</v>
      </c>
      <c r="D1655" t="s">
        <v>37</v>
      </c>
      <c r="E1655" t="s">
        <v>108</v>
      </c>
      <c r="F1655" s="1"/>
      <c r="G1655" t="s">
        <v>43</v>
      </c>
      <c r="H1655">
        <v>531055</v>
      </c>
      <c r="I1655" t="s">
        <v>10185</v>
      </c>
      <c r="L1655" t="s">
        <v>43</v>
      </c>
      <c r="M1655" t="s">
        <v>43</v>
      </c>
      <c r="N1655" t="s">
        <v>43</v>
      </c>
      <c r="R1655" s="1"/>
      <c r="T1655" s="317"/>
      <c r="X1655" s="317"/>
    </row>
    <row r="1656" spans="1:24">
      <c r="A1656">
        <v>1655</v>
      </c>
      <c r="B1656" t="s">
        <v>5302</v>
      </c>
      <c r="C1656" t="s">
        <v>4624</v>
      </c>
      <c r="D1656" t="s">
        <v>37</v>
      </c>
      <c r="E1656" t="s">
        <v>92</v>
      </c>
      <c r="F1656" s="1">
        <v>46058</v>
      </c>
      <c r="G1656">
        <v>2</v>
      </c>
      <c r="H1656">
        <v>531056</v>
      </c>
      <c r="I1656" t="s">
        <v>10185</v>
      </c>
      <c r="J1656">
        <v>50056258</v>
      </c>
      <c r="K1656" t="s">
        <v>10340</v>
      </c>
      <c r="L1656">
        <v>2</v>
      </c>
      <c r="M1656">
        <v>2</v>
      </c>
      <c r="N1656">
        <v>2</v>
      </c>
      <c r="O1656">
        <v>46078</v>
      </c>
      <c r="R1656" s="1"/>
      <c r="T1656" s="317"/>
      <c r="U1656">
        <v>26.2</v>
      </c>
      <c r="V1656">
        <v>2</v>
      </c>
      <c r="W1656">
        <v>40</v>
      </c>
      <c r="X1656" s="317">
        <v>66190</v>
      </c>
    </row>
    <row r="1657" spans="1:24">
      <c r="A1657">
        <v>1656</v>
      </c>
      <c r="B1657" t="s">
        <v>11969</v>
      </c>
      <c r="C1657" t="s">
        <v>5300</v>
      </c>
      <c r="D1657" t="s">
        <v>37</v>
      </c>
      <c r="E1657" t="s">
        <v>123</v>
      </c>
      <c r="F1657" s="1">
        <v>46058</v>
      </c>
      <c r="G1657">
        <v>2</v>
      </c>
      <c r="H1657">
        <v>531057</v>
      </c>
      <c r="I1657" t="s">
        <v>10185</v>
      </c>
      <c r="J1657">
        <v>50056308</v>
      </c>
      <c r="K1657" t="s">
        <v>10340</v>
      </c>
      <c r="L1657" t="s">
        <v>43</v>
      </c>
      <c r="M1657">
        <v>2</v>
      </c>
      <c r="N1657" t="s">
        <v>43</v>
      </c>
      <c r="O1657">
        <v>46132</v>
      </c>
      <c r="R1657" s="1"/>
      <c r="T1657" s="317"/>
      <c r="X1657" s="317"/>
    </row>
    <row r="1658" spans="1:24">
      <c r="A1658">
        <v>1657</v>
      </c>
      <c r="B1658" t="s">
        <v>5305</v>
      </c>
      <c r="C1658" t="s">
        <v>11970</v>
      </c>
      <c r="D1658" t="s">
        <v>37</v>
      </c>
      <c r="E1658" t="s">
        <v>636</v>
      </c>
      <c r="F1658" s="1">
        <v>46058</v>
      </c>
      <c r="G1658">
        <v>2</v>
      </c>
      <c r="H1658">
        <v>531058</v>
      </c>
      <c r="I1658" t="s">
        <v>10185</v>
      </c>
      <c r="J1658">
        <v>50056320</v>
      </c>
      <c r="K1658" t="s">
        <v>10411</v>
      </c>
      <c r="L1658">
        <v>3</v>
      </c>
      <c r="M1658">
        <v>2</v>
      </c>
      <c r="N1658">
        <v>3</v>
      </c>
      <c r="O1658">
        <v>46132</v>
      </c>
      <c r="P1658">
        <v>46083</v>
      </c>
      <c r="R1658" s="1"/>
      <c r="T1658" s="317"/>
      <c r="X1658" s="317"/>
    </row>
    <row r="1659" spans="1:24">
      <c r="A1659">
        <v>1658</v>
      </c>
      <c r="B1659" t="s">
        <v>11971</v>
      </c>
      <c r="C1659" t="s">
        <v>1369</v>
      </c>
      <c r="D1659" t="s">
        <v>37</v>
      </c>
      <c r="E1659" t="s">
        <v>72</v>
      </c>
      <c r="F1659" s="1"/>
      <c r="G1659" t="s">
        <v>43</v>
      </c>
      <c r="H1659">
        <v>531059</v>
      </c>
      <c r="I1659" t="s">
        <v>10185</v>
      </c>
      <c r="L1659" t="s">
        <v>43</v>
      </c>
      <c r="M1659" t="s">
        <v>43</v>
      </c>
      <c r="N1659" t="s">
        <v>43</v>
      </c>
      <c r="R1659" s="1"/>
      <c r="T1659" s="317"/>
      <c r="X1659" s="317"/>
    </row>
    <row r="1660" spans="1:24">
      <c r="A1660">
        <v>1659</v>
      </c>
      <c r="B1660" t="s">
        <v>1368</v>
      </c>
      <c r="C1660" t="s">
        <v>1369</v>
      </c>
      <c r="D1660" t="s">
        <v>37</v>
      </c>
      <c r="E1660" t="s">
        <v>72</v>
      </c>
      <c r="F1660" s="1"/>
      <c r="G1660" t="s">
        <v>43</v>
      </c>
      <c r="H1660">
        <v>531060</v>
      </c>
      <c r="I1660" t="s">
        <v>10185</v>
      </c>
      <c r="L1660" t="s">
        <v>43</v>
      </c>
      <c r="M1660" t="s">
        <v>43</v>
      </c>
      <c r="N1660" t="s">
        <v>43</v>
      </c>
      <c r="R1660" s="1"/>
      <c r="T1660" s="317"/>
      <c r="X1660" s="317"/>
    </row>
    <row r="1661" spans="1:24">
      <c r="A1661">
        <v>1660</v>
      </c>
      <c r="B1661" t="s">
        <v>81</v>
      </c>
      <c r="C1661" t="s">
        <v>82</v>
      </c>
      <c r="D1661" t="s">
        <v>37</v>
      </c>
      <c r="E1661" t="s">
        <v>72</v>
      </c>
      <c r="F1661" s="1"/>
      <c r="G1661" t="s">
        <v>43</v>
      </c>
      <c r="H1661">
        <v>531061</v>
      </c>
      <c r="I1661" t="s">
        <v>10185</v>
      </c>
      <c r="L1661" t="s">
        <v>43</v>
      </c>
      <c r="M1661" t="s">
        <v>43</v>
      </c>
      <c r="N1661" t="s">
        <v>43</v>
      </c>
      <c r="R1661" s="1"/>
      <c r="T1661" s="317"/>
      <c r="X1661" s="317"/>
    </row>
    <row r="1662" spans="1:24">
      <c r="A1662">
        <v>1661</v>
      </c>
      <c r="B1662" t="s">
        <v>3194</v>
      </c>
      <c r="C1662" t="s">
        <v>3195</v>
      </c>
      <c r="D1662" t="s">
        <v>37</v>
      </c>
      <c r="E1662" t="s">
        <v>60</v>
      </c>
      <c r="F1662" s="1">
        <v>46058</v>
      </c>
      <c r="G1662">
        <v>2</v>
      </c>
      <c r="H1662">
        <v>531062</v>
      </c>
      <c r="I1662" t="s">
        <v>10185</v>
      </c>
      <c r="J1662">
        <v>50056346</v>
      </c>
      <c r="K1662" t="s">
        <v>6518</v>
      </c>
      <c r="L1662">
        <v>2</v>
      </c>
      <c r="M1662">
        <v>2</v>
      </c>
      <c r="N1662">
        <v>2</v>
      </c>
      <c r="R1662" s="1"/>
      <c r="T1662" s="317"/>
      <c r="U1662">
        <v>26.2</v>
      </c>
      <c r="V1662">
        <v>2</v>
      </c>
      <c r="W1662">
        <v>40</v>
      </c>
      <c r="X1662" s="317">
        <v>65412</v>
      </c>
    </row>
    <row r="1663" spans="1:24">
      <c r="A1663">
        <v>1662</v>
      </c>
      <c r="B1663" t="s">
        <v>11972</v>
      </c>
      <c r="C1663" t="s">
        <v>11973</v>
      </c>
      <c r="D1663" t="s">
        <v>37</v>
      </c>
      <c r="E1663" t="s">
        <v>87</v>
      </c>
      <c r="F1663" s="1">
        <v>46057</v>
      </c>
      <c r="G1663">
        <v>2</v>
      </c>
      <c r="H1663">
        <v>531063</v>
      </c>
      <c r="I1663" t="s">
        <v>10185</v>
      </c>
      <c r="J1663">
        <v>630207</v>
      </c>
      <c r="K1663" t="s">
        <v>10340</v>
      </c>
      <c r="L1663">
        <v>2</v>
      </c>
      <c r="M1663">
        <v>2</v>
      </c>
      <c r="N1663">
        <v>2</v>
      </c>
      <c r="R1663" s="1"/>
      <c r="T1663" s="317"/>
      <c r="U1663">
        <v>26.2</v>
      </c>
      <c r="V1663">
        <v>2</v>
      </c>
      <c r="W1663">
        <v>101</v>
      </c>
      <c r="X1663" s="317">
        <v>115980</v>
      </c>
    </row>
    <row r="1664" spans="1:24">
      <c r="A1664">
        <v>1663</v>
      </c>
      <c r="B1664" t="s">
        <v>11974</v>
      </c>
      <c r="C1664" t="s">
        <v>11975</v>
      </c>
      <c r="D1664" t="s">
        <v>37</v>
      </c>
      <c r="E1664" t="s">
        <v>60</v>
      </c>
      <c r="F1664" s="1">
        <v>46058</v>
      </c>
      <c r="G1664">
        <v>2</v>
      </c>
      <c r="H1664">
        <v>531064</v>
      </c>
      <c r="I1664" t="s">
        <v>10185</v>
      </c>
      <c r="J1664">
        <v>630207</v>
      </c>
      <c r="K1664" t="s">
        <v>10411</v>
      </c>
      <c r="L1664">
        <v>2</v>
      </c>
      <c r="M1664">
        <v>2</v>
      </c>
      <c r="N1664">
        <v>2</v>
      </c>
      <c r="P1664">
        <v>46070</v>
      </c>
      <c r="Q1664" t="s">
        <v>10832</v>
      </c>
      <c r="R1664" s="1"/>
      <c r="T1664" s="317"/>
      <c r="U1664">
        <v>26.2</v>
      </c>
      <c r="V1664">
        <v>2</v>
      </c>
      <c r="W1664">
        <v>101</v>
      </c>
      <c r="X1664" s="317">
        <v>163417</v>
      </c>
    </row>
    <row r="1665" spans="1:25">
      <c r="A1665">
        <v>1664</v>
      </c>
      <c r="B1665" t="s">
        <v>5345</v>
      </c>
      <c r="C1665" t="s">
        <v>11976</v>
      </c>
      <c r="D1665" t="s">
        <v>37</v>
      </c>
      <c r="E1665" t="s">
        <v>87</v>
      </c>
      <c r="F1665" s="1">
        <v>46058</v>
      </c>
      <c r="G1665">
        <v>2</v>
      </c>
      <c r="H1665">
        <v>531065</v>
      </c>
      <c r="I1665" t="s">
        <v>10185</v>
      </c>
      <c r="J1665">
        <v>50056417</v>
      </c>
      <c r="K1665" t="s">
        <v>267</v>
      </c>
      <c r="L1665" t="s">
        <v>43</v>
      </c>
      <c r="M1665">
        <v>2</v>
      </c>
      <c r="N1665" t="s">
        <v>43</v>
      </c>
      <c r="O1665">
        <v>46132</v>
      </c>
      <c r="R1665" s="1"/>
      <c r="T1665" s="317"/>
      <c r="X1665" s="317"/>
    </row>
    <row r="1666" spans="1:25">
      <c r="A1666">
        <v>1665</v>
      </c>
      <c r="B1666" t="s">
        <v>4257</v>
      </c>
      <c r="C1666" t="s">
        <v>4258</v>
      </c>
      <c r="D1666" t="s">
        <v>37</v>
      </c>
      <c r="E1666" t="s">
        <v>636</v>
      </c>
      <c r="F1666" s="1">
        <v>46059</v>
      </c>
      <c r="G1666">
        <v>2</v>
      </c>
      <c r="H1666">
        <v>531066</v>
      </c>
      <c r="I1666" t="s">
        <v>10185</v>
      </c>
      <c r="J1666">
        <v>630207</v>
      </c>
      <c r="K1666" t="s">
        <v>10411</v>
      </c>
      <c r="L1666">
        <v>2</v>
      </c>
      <c r="M1666">
        <v>2</v>
      </c>
      <c r="N1666">
        <v>2</v>
      </c>
      <c r="Q1666" t="s">
        <v>10832</v>
      </c>
      <c r="R1666" s="1"/>
      <c r="T1666" s="317"/>
      <c r="U1666">
        <v>26.2</v>
      </c>
      <c r="V1666">
        <v>2</v>
      </c>
      <c r="W1666">
        <v>101</v>
      </c>
      <c r="X1666" s="317">
        <v>114376</v>
      </c>
    </row>
    <row r="1667" spans="1:25">
      <c r="A1667">
        <v>1666</v>
      </c>
      <c r="B1667" t="s">
        <v>11977</v>
      </c>
      <c r="C1667" t="s">
        <v>11978</v>
      </c>
      <c r="D1667" t="s">
        <v>37</v>
      </c>
      <c r="E1667" t="s">
        <v>636</v>
      </c>
      <c r="F1667" s="1">
        <v>46059</v>
      </c>
      <c r="G1667">
        <v>2</v>
      </c>
      <c r="H1667">
        <v>531067</v>
      </c>
      <c r="I1667" t="s">
        <v>10185</v>
      </c>
      <c r="J1667">
        <v>630207</v>
      </c>
      <c r="K1667" t="s">
        <v>10411</v>
      </c>
      <c r="L1667">
        <v>2</v>
      </c>
      <c r="M1667">
        <v>2</v>
      </c>
      <c r="N1667">
        <v>2</v>
      </c>
      <c r="Q1667" t="s">
        <v>10832</v>
      </c>
      <c r="R1667" s="1"/>
      <c r="T1667" s="317"/>
      <c r="U1667">
        <v>26.2</v>
      </c>
      <c r="V1667">
        <v>2</v>
      </c>
      <c r="W1667">
        <v>101</v>
      </c>
      <c r="X1667" s="317">
        <v>117106</v>
      </c>
    </row>
    <row r="1668" spans="1:25">
      <c r="A1668">
        <v>1667</v>
      </c>
      <c r="B1668" t="s">
        <v>5348</v>
      </c>
      <c r="C1668" t="s">
        <v>11979</v>
      </c>
      <c r="D1668" t="s">
        <v>46</v>
      </c>
      <c r="E1668" t="s">
        <v>49</v>
      </c>
      <c r="F1668" s="1">
        <v>46059</v>
      </c>
      <c r="G1668">
        <v>2</v>
      </c>
      <c r="H1668">
        <v>531068</v>
      </c>
      <c r="I1668" t="s">
        <v>10185</v>
      </c>
      <c r="J1668">
        <v>50056517</v>
      </c>
      <c r="K1668" t="s">
        <v>267</v>
      </c>
      <c r="L1668" t="s">
        <v>43</v>
      </c>
      <c r="M1668">
        <v>2</v>
      </c>
      <c r="N1668" t="s">
        <v>43</v>
      </c>
      <c r="O1668">
        <v>46132</v>
      </c>
      <c r="R1668" s="1"/>
      <c r="T1668" s="317"/>
      <c r="X1668" s="317"/>
    </row>
    <row r="1669" spans="1:25">
      <c r="A1669">
        <v>1668</v>
      </c>
      <c r="B1669" t="s">
        <v>5377</v>
      </c>
      <c r="C1669" t="s">
        <v>11980</v>
      </c>
      <c r="D1669" t="s">
        <v>46</v>
      </c>
      <c r="E1669" t="s">
        <v>3498</v>
      </c>
      <c r="F1669" s="1">
        <v>46062</v>
      </c>
      <c r="G1669">
        <v>2</v>
      </c>
      <c r="H1669">
        <v>531069</v>
      </c>
      <c r="I1669" t="s">
        <v>10185</v>
      </c>
      <c r="J1669">
        <v>50056708</v>
      </c>
      <c r="K1669" t="s">
        <v>267</v>
      </c>
      <c r="L1669">
        <v>2</v>
      </c>
      <c r="M1669">
        <v>2</v>
      </c>
      <c r="N1669">
        <v>2</v>
      </c>
      <c r="O1669">
        <v>46134</v>
      </c>
      <c r="R1669" s="1"/>
      <c r="T1669" s="317"/>
      <c r="U1669">
        <v>26.2</v>
      </c>
      <c r="V1669">
        <v>2</v>
      </c>
      <c r="W1669">
        <v>30</v>
      </c>
      <c r="X1669" s="317">
        <v>74702</v>
      </c>
    </row>
    <row r="1670" spans="1:25">
      <c r="A1670">
        <v>1669</v>
      </c>
      <c r="B1670" t="s">
        <v>11981</v>
      </c>
      <c r="C1670" t="s">
        <v>11982</v>
      </c>
      <c r="D1670" t="s">
        <v>37</v>
      </c>
      <c r="E1670" t="s">
        <v>146</v>
      </c>
      <c r="F1670" s="1"/>
      <c r="G1670" t="s">
        <v>43</v>
      </c>
      <c r="H1670">
        <v>531070</v>
      </c>
      <c r="I1670" t="s">
        <v>10185</v>
      </c>
      <c r="L1670" t="s">
        <v>43</v>
      </c>
      <c r="M1670" t="s">
        <v>43</v>
      </c>
      <c r="N1670" t="s">
        <v>43</v>
      </c>
      <c r="R1670" s="1"/>
      <c r="T1670" s="317"/>
      <c r="X1670" s="317"/>
    </row>
    <row r="1671" spans="1:25">
      <c r="A1671">
        <v>1670</v>
      </c>
      <c r="B1671" t="s">
        <v>11983</v>
      </c>
      <c r="C1671" t="s">
        <v>11984</v>
      </c>
      <c r="D1671" t="s">
        <v>37</v>
      </c>
      <c r="E1671" t="s">
        <v>636</v>
      </c>
      <c r="F1671" s="1">
        <v>46062</v>
      </c>
      <c r="G1671">
        <v>2</v>
      </c>
      <c r="H1671">
        <v>531071</v>
      </c>
      <c r="I1671" t="s">
        <v>10185</v>
      </c>
      <c r="J1671">
        <v>630207</v>
      </c>
      <c r="K1671" t="s">
        <v>10411</v>
      </c>
      <c r="L1671">
        <v>2</v>
      </c>
      <c r="M1671">
        <v>2</v>
      </c>
      <c r="N1671">
        <v>2</v>
      </c>
      <c r="P1671">
        <v>46070</v>
      </c>
      <c r="Q1671" t="s">
        <v>10832</v>
      </c>
      <c r="R1671" s="1"/>
      <c r="T1671" s="317"/>
      <c r="U1671">
        <v>26.2</v>
      </c>
      <c r="V1671">
        <v>2</v>
      </c>
      <c r="W1671">
        <v>101</v>
      </c>
      <c r="X1671" s="317">
        <v>177759</v>
      </c>
    </row>
    <row r="1672" spans="1:25">
      <c r="A1672">
        <v>1671</v>
      </c>
      <c r="B1672" t="s">
        <v>11985</v>
      </c>
      <c r="C1672" t="s">
        <v>11986</v>
      </c>
      <c r="D1672" t="s">
        <v>37</v>
      </c>
      <c r="E1672" t="s">
        <v>636</v>
      </c>
      <c r="F1672" s="1">
        <v>46062</v>
      </c>
      <c r="G1672">
        <v>2</v>
      </c>
      <c r="H1672">
        <v>531072</v>
      </c>
      <c r="I1672" t="s">
        <v>10185</v>
      </c>
      <c r="J1672">
        <v>630207</v>
      </c>
      <c r="K1672" t="s">
        <v>10411</v>
      </c>
      <c r="L1672">
        <v>2</v>
      </c>
      <c r="M1672">
        <v>2</v>
      </c>
      <c r="N1672">
        <v>2</v>
      </c>
      <c r="P1672">
        <v>46070</v>
      </c>
      <c r="Q1672" t="s">
        <v>10832</v>
      </c>
      <c r="R1672" s="1"/>
      <c r="T1672" s="317"/>
      <c r="U1672">
        <v>26.2</v>
      </c>
      <c r="V1672">
        <v>2</v>
      </c>
      <c r="W1672">
        <v>101</v>
      </c>
      <c r="X1672" s="317">
        <v>195796</v>
      </c>
    </row>
    <row r="1673" spans="1:25">
      <c r="A1673">
        <v>1672</v>
      </c>
      <c r="B1673" t="s">
        <v>11987</v>
      </c>
      <c r="C1673" t="s">
        <v>11988</v>
      </c>
      <c r="D1673" t="s">
        <v>37</v>
      </c>
      <c r="E1673" t="s">
        <v>92</v>
      </c>
      <c r="F1673" s="1">
        <v>46062</v>
      </c>
      <c r="G1673">
        <v>2</v>
      </c>
      <c r="H1673">
        <v>531073</v>
      </c>
      <c r="I1673" t="s">
        <v>10185</v>
      </c>
      <c r="K1673" t="s">
        <v>10340</v>
      </c>
      <c r="L1673" t="s">
        <v>43</v>
      </c>
      <c r="M1673">
        <v>2</v>
      </c>
      <c r="N1673" t="s">
        <v>43</v>
      </c>
      <c r="Q1673" t="s">
        <v>10832</v>
      </c>
      <c r="R1673" s="1"/>
      <c r="T1673" s="317"/>
      <c r="X1673" s="317"/>
    </row>
    <row r="1674" spans="1:25">
      <c r="A1674">
        <v>1673</v>
      </c>
      <c r="B1674" t="s">
        <v>11989</v>
      </c>
      <c r="C1674" t="s">
        <v>11990</v>
      </c>
      <c r="D1674" t="s">
        <v>37</v>
      </c>
      <c r="E1674" t="s">
        <v>60</v>
      </c>
      <c r="F1674" s="1">
        <v>46063</v>
      </c>
      <c r="G1674">
        <v>2</v>
      </c>
      <c r="H1674">
        <v>531074</v>
      </c>
      <c r="I1674" t="s">
        <v>10185</v>
      </c>
      <c r="J1674">
        <v>630207</v>
      </c>
      <c r="K1674" t="s">
        <v>10411</v>
      </c>
      <c r="L1674">
        <v>2</v>
      </c>
      <c r="M1674">
        <v>2</v>
      </c>
      <c r="N1674">
        <v>2</v>
      </c>
      <c r="Q1674" t="s">
        <v>10832</v>
      </c>
      <c r="R1674" s="1"/>
      <c r="T1674" s="317"/>
      <c r="U1674">
        <v>26.2</v>
      </c>
      <c r="V1674">
        <v>2</v>
      </c>
      <c r="W1674">
        <v>101</v>
      </c>
      <c r="X1674" s="317">
        <v>114450</v>
      </c>
    </row>
    <row r="1675" spans="1:25">
      <c r="A1675">
        <v>1674</v>
      </c>
      <c r="B1675" t="s">
        <v>11991</v>
      </c>
      <c r="C1675" t="s">
        <v>11992</v>
      </c>
      <c r="D1675" t="s">
        <v>37</v>
      </c>
      <c r="E1675" t="s">
        <v>1423</v>
      </c>
      <c r="F1675" s="1">
        <v>46063</v>
      </c>
      <c r="G1675">
        <v>2</v>
      </c>
      <c r="H1675">
        <v>531075</v>
      </c>
      <c r="I1675" t="s">
        <v>10185</v>
      </c>
      <c r="K1675" t="s">
        <v>10340</v>
      </c>
      <c r="L1675" t="s">
        <v>43</v>
      </c>
      <c r="M1675">
        <v>2</v>
      </c>
      <c r="N1675" t="s">
        <v>43</v>
      </c>
      <c r="Q1675" t="s">
        <v>10832</v>
      </c>
      <c r="R1675" s="1"/>
      <c r="T1675" s="317"/>
      <c r="X1675" s="317"/>
    </row>
    <row r="1676" spans="1:25">
      <c r="A1676">
        <v>1675</v>
      </c>
      <c r="B1676" t="s">
        <v>11993</v>
      </c>
      <c r="C1676" t="s">
        <v>11994</v>
      </c>
      <c r="D1676" t="s">
        <v>37</v>
      </c>
      <c r="E1676" t="s">
        <v>636</v>
      </c>
      <c r="F1676" s="1">
        <v>46063</v>
      </c>
      <c r="G1676">
        <v>2</v>
      </c>
      <c r="H1676">
        <v>531076</v>
      </c>
      <c r="I1676" t="s">
        <v>10185</v>
      </c>
      <c r="J1676">
        <v>630207</v>
      </c>
      <c r="K1676" t="s">
        <v>10411</v>
      </c>
      <c r="L1676">
        <v>2</v>
      </c>
      <c r="M1676">
        <v>2</v>
      </c>
      <c r="N1676">
        <v>2</v>
      </c>
      <c r="P1676">
        <v>46070</v>
      </c>
      <c r="Q1676" t="s">
        <v>10832</v>
      </c>
      <c r="R1676" s="1"/>
      <c r="T1676" s="317"/>
      <c r="U1676">
        <v>26.2</v>
      </c>
      <c r="V1676">
        <v>2</v>
      </c>
      <c r="W1676">
        <v>101</v>
      </c>
      <c r="X1676" s="317">
        <v>119341</v>
      </c>
    </row>
    <row r="1677" spans="1:25">
      <c r="A1677">
        <v>1676</v>
      </c>
      <c r="B1677" t="s">
        <v>5396</v>
      </c>
      <c r="C1677" t="s">
        <v>11995</v>
      </c>
      <c r="D1677" t="s">
        <v>37</v>
      </c>
      <c r="E1677" t="s">
        <v>636</v>
      </c>
      <c r="F1677" s="1">
        <v>46063</v>
      </c>
      <c r="G1677">
        <v>2</v>
      </c>
      <c r="H1677">
        <v>531077</v>
      </c>
      <c r="I1677" t="s">
        <v>10185</v>
      </c>
      <c r="J1677">
        <v>50057024</v>
      </c>
      <c r="K1677" t="s">
        <v>267</v>
      </c>
      <c r="L1677">
        <v>2</v>
      </c>
      <c r="M1677">
        <v>2</v>
      </c>
      <c r="N1677">
        <v>2</v>
      </c>
      <c r="O1677">
        <v>46127</v>
      </c>
      <c r="R1677" s="1"/>
      <c r="T1677" s="317"/>
      <c r="U1677">
        <v>26.2</v>
      </c>
      <c r="V1677">
        <v>2</v>
      </c>
      <c r="W1677">
        <v>40</v>
      </c>
      <c r="X1677" s="317">
        <v>184628</v>
      </c>
    </row>
    <row r="1678" spans="1:25">
      <c r="A1678">
        <v>1677</v>
      </c>
      <c r="B1678" t="s">
        <v>5394</v>
      </c>
      <c r="C1678" t="s">
        <v>4296</v>
      </c>
      <c r="D1678" t="s">
        <v>37</v>
      </c>
      <c r="E1678" t="s">
        <v>636</v>
      </c>
      <c r="F1678" s="1">
        <v>46063</v>
      </c>
      <c r="G1678">
        <v>2</v>
      </c>
      <c r="H1678">
        <v>531078</v>
      </c>
      <c r="I1678" t="s">
        <v>10185</v>
      </c>
      <c r="J1678">
        <v>50057027</v>
      </c>
      <c r="K1678" t="s">
        <v>267</v>
      </c>
      <c r="L1678">
        <v>2</v>
      </c>
      <c r="M1678">
        <v>2</v>
      </c>
      <c r="N1678">
        <v>2</v>
      </c>
      <c r="O1678">
        <v>46106</v>
      </c>
      <c r="R1678" s="1"/>
      <c r="T1678" s="317"/>
      <c r="U1678">
        <v>26.2</v>
      </c>
      <c r="V1678">
        <v>2</v>
      </c>
      <c r="W1678">
        <v>40</v>
      </c>
      <c r="X1678" s="317">
        <v>102833</v>
      </c>
    </row>
    <row r="1679" spans="1:25">
      <c r="A1679">
        <v>1678</v>
      </c>
      <c r="B1679" t="s">
        <v>3284</v>
      </c>
      <c r="C1679" t="s">
        <v>3285</v>
      </c>
      <c r="D1679" t="s">
        <v>37</v>
      </c>
      <c r="E1679" t="s">
        <v>92</v>
      </c>
      <c r="F1679" s="1"/>
      <c r="G1679" t="s">
        <v>43</v>
      </c>
      <c r="H1679">
        <v>531079</v>
      </c>
      <c r="I1679" t="s">
        <v>10185</v>
      </c>
      <c r="L1679" t="s">
        <v>43</v>
      </c>
      <c r="M1679" t="s">
        <v>43</v>
      </c>
      <c r="N1679" t="s">
        <v>43</v>
      </c>
      <c r="R1679" s="1"/>
      <c r="T1679" s="317"/>
      <c r="X1679" s="317"/>
      <c r="Y1679">
        <v>46072</v>
      </c>
    </row>
    <row r="1680" spans="1:25">
      <c r="A1680">
        <v>1679</v>
      </c>
      <c r="B1680" t="s">
        <v>2788</v>
      </c>
      <c r="C1680" t="s">
        <v>2789</v>
      </c>
      <c r="D1680" t="s">
        <v>37</v>
      </c>
      <c r="E1680" t="s">
        <v>140</v>
      </c>
      <c r="F1680" s="1"/>
      <c r="G1680" t="s">
        <v>43</v>
      </c>
      <c r="H1680">
        <v>531080</v>
      </c>
      <c r="I1680" t="s">
        <v>10185</v>
      </c>
      <c r="L1680" t="s">
        <v>43</v>
      </c>
      <c r="M1680" t="s">
        <v>43</v>
      </c>
      <c r="N1680" t="s">
        <v>43</v>
      </c>
      <c r="R1680" s="1"/>
      <c r="T1680" s="317"/>
      <c r="X1680" s="317"/>
    </row>
    <row r="1681" spans="1:24">
      <c r="A1681">
        <v>1680</v>
      </c>
      <c r="B1681" t="s">
        <v>5399</v>
      </c>
      <c r="C1681" t="s">
        <v>11996</v>
      </c>
      <c r="D1681" t="s">
        <v>37</v>
      </c>
      <c r="E1681" t="s">
        <v>40</v>
      </c>
      <c r="F1681" s="1">
        <v>46065</v>
      </c>
      <c r="G1681">
        <v>2</v>
      </c>
      <c r="H1681">
        <v>531081</v>
      </c>
      <c r="I1681" t="s">
        <v>10185</v>
      </c>
      <c r="J1681">
        <v>50057135</v>
      </c>
      <c r="K1681" t="s">
        <v>10340</v>
      </c>
      <c r="L1681" t="s">
        <v>43</v>
      </c>
      <c r="M1681">
        <v>2</v>
      </c>
      <c r="N1681" t="s">
        <v>43</v>
      </c>
      <c r="O1681">
        <v>46122</v>
      </c>
      <c r="R1681" s="1"/>
      <c r="T1681" s="317"/>
      <c r="X1681" s="317"/>
    </row>
    <row r="1682" spans="1:24">
      <c r="A1682">
        <v>1681</v>
      </c>
      <c r="B1682" t="s">
        <v>5416</v>
      </c>
      <c r="C1682" t="s">
        <v>5417</v>
      </c>
      <c r="D1682" t="s">
        <v>37</v>
      </c>
      <c r="E1682" t="s">
        <v>636</v>
      </c>
      <c r="F1682" s="1">
        <v>46065</v>
      </c>
      <c r="G1682">
        <v>2</v>
      </c>
      <c r="H1682">
        <v>531082</v>
      </c>
      <c r="I1682" t="s">
        <v>10185</v>
      </c>
      <c r="J1682">
        <v>50057172</v>
      </c>
      <c r="K1682" t="s">
        <v>267</v>
      </c>
      <c r="L1682">
        <v>2</v>
      </c>
      <c r="M1682">
        <v>2</v>
      </c>
      <c r="N1682">
        <v>2</v>
      </c>
      <c r="O1682">
        <v>46122</v>
      </c>
      <c r="R1682" s="1"/>
      <c r="T1682" s="317"/>
      <c r="U1682">
        <v>26.2</v>
      </c>
      <c r="V1682">
        <v>2</v>
      </c>
      <c r="W1682">
        <v>40</v>
      </c>
      <c r="X1682" s="317">
        <v>87089</v>
      </c>
    </row>
    <row r="1683" spans="1:24">
      <c r="A1683">
        <v>1682</v>
      </c>
      <c r="B1683" t="s">
        <v>5413</v>
      </c>
      <c r="C1683" t="s">
        <v>5414</v>
      </c>
      <c r="D1683" t="s">
        <v>46</v>
      </c>
      <c r="E1683" t="s">
        <v>3498</v>
      </c>
      <c r="F1683" s="1">
        <v>46065</v>
      </c>
      <c r="G1683">
        <v>2</v>
      </c>
      <c r="H1683">
        <v>531083</v>
      </c>
      <c r="I1683" t="s">
        <v>10185</v>
      </c>
      <c r="J1683">
        <v>50057169</v>
      </c>
      <c r="K1683" t="s">
        <v>267</v>
      </c>
      <c r="L1683">
        <v>2</v>
      </c>
      <c r="M1683">
        <v>2</v>
      </c>
      <c r="N1683">
        <v>2</v>
      </c>
      <c r="O1683">
        <v>46125</v>
      </c>
      <c r="R1683" s="1"/>
      <c r="T1683" s="317"/>
      <c r="U1683">
        <v>26.2</v>
      </c>
      <c r="V1683">
        <v>2</v>
      </c>
      <c r="W1683">
        <v>30</v>
      </c>
      <c r="X1683" s="317">
        <v>92337</v>
      </c>
    </row>
    <row r="1684" spans="1:24">
      <c r="A1684">
        <v>1683</v>
      </c>
      <c r="B1684" t="s">
        <v>11997</v>
      </c>
      <c r="C1684" t="s">
        <v>11998</v>
      </c>
      <c r="D1684" t="s">
        <v>37</v>
      </c>
      <c r="E1684" t="s">
        <v>92</v>
      </c>
      <c r="F1684" s="1">
        <v>46066</v>
      </c>
      <c r="G1684">
        <v>2</v>
      </c>
      <c r="H1684">
        <v>531084</v>
      </c>
      <c r="I1684" t="s">
        <v>10185</v>
      </c>
      <c r="J1684">
        <v>630207</v>
      </c>
      <c r="K1684" t="s">
        <v>10411</v>
      </c>
      <c r="L1684">
        <v>2</v>
      </c>
      <c r="M1684">
        <v>2</v>
      </c>
      <c r="N1684">
        <v>2</v>
      </c>
      <c r="Q1684" t="s">
        <v>10832</v>
      </c>
      <c r="R1684" s="1"/>
      <c r="T1684" s="317"/>
      <c r="U1684">
        <v>26.2</v>
      </c>
      <c r="V1684">
        <v>2</v>
      </c>
      <c r="W1684">
        <v>101</v>
      </c>
      <c r="X1684" s="317">
        <v>125040</v>
      </c>
    </row>
    <row r="1685" spans="1:24">
      <c r="A1685">
        <v>1684</v>
      </c>
      <c r="B1685" t="s">
        <v>11999</v>
      </c>
      <c r="C1685" t="s">
        <v>12000</v>
      </c>
      <c r="D1685" t="s">
        <v>37</v>
      </c>
      <c r="E1685" t="s">
        <v>636</v>
      </c>
      <c r="F1685" s="1">
        <v>46065</v>
      </c>
      <c r="G1685">
        <v>2</v>
      </c>
      <c r="H1685">
        <v>531085</v>
      </c>
      <c r="I1685" t="s">
        <v>10185</v>
      </c>
      <c r="J1685">
        <v>630207</v>
      </c>
      <c r="K1685" t="s">
        <v>10411</v>
      </c>
      <c r="L1685">
        <v>2</v>
      </c>
      <c r="M1685">
        <v>2</v>
      </c>
      <c r="N1685">
        <v>2</v>
      </c>
      <c r="Q1685" t="s">
        <v>10832</v>
      </c>
      <c r="R1685" s="1"/>
      <c r="T1685" s="317"/>
      <c r="U1685">
        <v>26.2</v>
      </c>
      <c r="V1685">
        <v>2</v>
      </c>
      <c r="W1685">
        <v>101</v>
      </c>
      <c r="X1685" s="317">
        <v>106590</v>
      </c>
    </row>
    <row r="1686" spans="1:24">
      <c r="A1686">
        <v>1685</v>
      </c>
      <c r="B1686" t="s">
        <v>12001</v>
      </c>
      <c r="C1686" t="s">
        <v>12002</v>
      </c>
      <c r="D1686" t="s">
        <v>37</v>
      </c>
      <c r="E1686" t="s">
        <v>72</v>
      </c>
      <c r="F1686" s="1">
        <v>46065</v>
      </c>
      <c r="G1686">
        <v>2</v>
      </c>
      <c r="H1686">
        <v>531086</v>
      </c>
      <c r="I1686" t="s">
        <v>10185</v>
      </c>
      <c r="J1686">
        <v>630207</v>
      </c>
      <c r="K1686" t="s">
        <v>10411</v>
      </c>
      <c r="L1686">
        <v>2</v>
      </c>
      <c r="M1686">
        <v>2</v>
      </c>
      <c r="N1686">
        <v>2</v>
      </c>
      <c r="P1686">
        <v>46073</v>
      </c>
      <c r="Q1686" t="s">
        <v>10832</v>
      </c>
      <c r="R1686" s="1"/>
      <c r="T1686" s="317"/>
      <c r="U1686">
        <v>26.2</v>
      </c>
      <c r="V1686">
        <v>2</v>
      </c>
      <c r="W1686">
        <v>101</v>
      </c>
      <c r="X1686" s="317">
        <v>111959</v>
      </c>
    </row>
    <row r="1687" spans="1:24">
      <c r="A1687">
        <v>1686</v>
      </c>
      <c r="B1687" t="s">
        <v>12003</v>
      </c>
      <c r="C1687" t="s">
        <v>12004</v>
      </c>
      <c r="D1687" t="s">
        <v>37</v>
      </c>
      <c r="E1687" t="s">
        <v>1423</v>
      </c>
      <c r="F1687" s="1">
        <v>46065</v>
      </c>
      <c r="G1687">
        <v>2</v>
      </c>
      <c r="H1687">
        <v>531087</v>
      </c>
      <c r="I1687" t="s">
        <v>10185</v>
      </c>
      <c r="K1687" t="s">
        <v>10340</v>
      </c>
      <c r="L1687" t="s">
        <v>43</v>
      </c>
      <c r="M1687">
        <v>2</v>
      </c>
      <c r="N1687" t="s">
        <v>43</v>
      </c>
      <c r="Q1687" t="s">
        <v>10832</v>
      </c>
      <c r="R1687" s="1"/>
      <c r="T1687" s="317"/>
      <c r="X1687" s="317"/>
    </row>
    <row r="1688" spans="1:24">
      <c r="A1688">
        <v>1687</v>
      </c>
      <c r="B1688" t="s">
        <v>12005</v>
      </c>
      <c r="C1688" t="s">
        <v>12006</v>
      </c>
      <c r="D1688" t="s">
        <v>37</v>
      </c>
      <c r="E1688" t="s">
        <v>1423</v>
      </c>
      <c r="F1688" s="1">
        <v>46066</v>
      </c>
      <c r="G1688">
        <v>2</v>
      </c>
      <c r="H1688">
        <v>531088</v>
      </c>
      <c r="I1688" t="s">
        <v>10185</v>
      </c>
      <c r="K1688" t="s">
        <v>10340</v>
      </c>
      <c r="L1688" t="s">
        <v>43</v>
      </c>
      <c r="M1688">
        <v>2</v>
      </c>
      <c r="N1688" t="s">
        <v>43</v>
      </c>
      <c r="R1688" s="1"/>
      <c r="T1688" s="317"/>
      <c r="X1688" s="317"/>
    </row>
    <row r="1689" spans="1:24">
      <c r="A1689">
        <v>1688</v>
      </c>
      <c r="B1689" t="s">
        <v>12007</v>
      </c>
      <c r="C1689" t="s">
        <v>12008</v>
      </c>
      <c r="D1689" t="s">
        <v>37</v>
      </c>
      <c r="E1689" t="s">
        <v>1423</v>
      </c>
      <c r="F1689" s="1">
        <v>46066</v>
      </c>
      <c r="G1689">
        <v>2</v>
      </c>
      <c r="H1689">
        <v>531089</v>
      </c>
      <c r="I1689" t="s">
        <v>10185</v>
      </c>
      <c r="K1689" t="s">
        <v>10340</v>
      </c>
      <c r="L1689" t="s">
        <v>43</v>
      </c>
      <c r="M1689">
        <v>2</v>
      </c>
      <c r="N1689" t="s">
        <v>43</v>
      </c>
      <c r="Q1689" t="s">
        <v>10832</v>
      </c>
      <c r="R1689" s="1"/>
      <c r="T1689" s="317"/>
      <c r="X1689" s="317"/>
    </row>
    <row r="1690" spans="1:24">
      <c r="A1690">
        <v>1689</v>
      </c>
      <c r="B1690" t="s">
        <v>12009</v>
      </c>
      <c r="C1690" t="s">
        <v>12010</v>
      </c>
      <c r="D1690" t="s">
        <v>37</v>
      </c>
      <c r="E1690" t="s">
        <v>1423</v>
      </c>
      <c r="F1690" s="1">
        <v>46066</v>
      </c>
      <c r="G1690">
        <v>2</v>
      </c>
      <c r="H1690">
        <v>531090</v>
      </c>
      <c r="I1690" t="s">
        <v>10185</v>
      </c>
      <c r="K1690" t="s">
        <v>10340</v>
      </c>
      <c r="L1690" t="s">
        <v>43</v>
      </c>
      <c r="M1690">
        <v>2</v>
      </c>
      <c r="N1690" t="s">
        <v>43</v>
      </c>
      <c r="R1690" s="1"/>
      <c r="T1690" s="317"/>
      <c r="X1690" s="317"/>
    </row>
    <row r="1691" spans="1:24">
      <c r="A1691">
        <v>1690</v>
      </c>
      <c r="B1691" t="s">
        <v>12011</v>
      </c>
      <c r="C1691" t="s">
        <v>12012</v>
      </c>
      <c r="D1691" t="s">
        <v>37</v>
      </c>
      <c r="E1691" t="s">
        <v>92</v>
      </c>
      <c r="F1691" s="1">
        <v>46066</v>
      </c>
      <c r="G1691">
        <v>2</v>
      </c>
      <c r="H1691">
        <v>531091</v>
      </c>
      <c r="I1691" t="s">
        <v>10185</v>
      </c>
      <c r="K1691" t="s">
        <v>10340</v>
      </c>
      <c r="L1691" t="s">
        <v>43</v>
      </c>
      <c r="M1691">
        <v>2</v>
      </c>
      <c r="N1691" t="s">
        <v>43</v>
      </c>
      <c r="Q1691" t="s">
        <v>10832</v>
      </c>
      <c r="R1691" s="1"/>
      <c r="T1691" s="317"/>
      <c r="X1691" s="317"/>
    </row>
    <row r="1692" spans="1:24">
      <c r="A1692">
        <v>1691</v>
      </c>
      <c r="B1692" t="s">
        <v>12013</v>
      </c>
      <c r="C1692" t="s">
        <v>12014</v>
      </c>
      <c r="D1692" t="s">
        <v>37</v>
      </c>
      <c r="E1692" t="s">
        <v>40</v>
      </c>
      <c r="F1692" s="1">
        <v>46069</v>
      </c>
      <c r="G1692">
        <v>2</v>
      </c>
      <c r="H1692">
        <v>531092</v>
      </c>
      <c r="I1692" t="s">
        <v>10185</v>
      </c>
      <c r="J1692">
        <v>630207</v>
      </c>
      <c r="K1692" t="s">
        <v>10411</v>
      </c>
      <c r="L1692">
        <v>2</v>
      </c>
      <c r="M1692">
        <v>2</v>
      </c>
      <c r="N1692">
        <v>2</v>
      </c>
      <c r="Q1692" t="s">
        <v>10832</v>
      </c>
      <c r="R1692" s="1"/>
      <c r="T1692" s="317"/>
      <c r="U1692">
        <v>26.2</v>
      </c>
      <c r="V1692">
        <v>2</v>
      </c>
      <c r="W1692">
        <v>101</v>
      </c>
      <c r="X1692" s="317">
        <v>123840</v>
      </c>
    </row>
    <row r="1693" spans="1:24">
      <c r="A1693">
        <v>1692</v>
      </c>
      <c r="B1693" t="s">
        <v>12015</v>
      </c>
      <c r="C1693" t="s">
        <v>12016</v>
      </c>
      <c r="D1693" t="s">
        <v>37</v>
      </c>
      <c r="E1693" t="s">
        <v>140</v>
      </c>
      <c r="F1693" s="1"/>
      <c r="G1693" t="s">
        <v>43</v>
      </c>
      <c r="H1693">
        <v>531093</v>
      </c>
      <c r="I1693" t="s">
        <v>10185</v>
      </c>
      <c r="L1693" t="s">
        <v>43</v>
      </c>
      <c r="M1693" t="s">
        <v>43</v>
      </c>
      <c r="N1693" t="s">
        <v>43</v>
      </c>
      <c r="R1693" s="1"/>
      <c r="T1693" s="317"/>
      <c r="X1693" s="317"/>
    </row>
    <row r="1694" spans="1:24">
      <c r="A1694">
        <v>1693</v>
      </c>
      <c r="B1694" t="s">
        <v>5453</v>
      </c>
      <c r="C1694" t="s">
        <v>12017</v>
      </c>
      <c r="D1694" t="s">
        <v>37</v>
      </c>
      <c r="E1694" t="s">
        <v>108</v>
      </c>
      <c r="F1694" s="1">
        <v>46069</v>
      </c>
      <c r="G1694">
        <v>2</v>
      </c>
      <c r="H1694">
        <v>531094</v>
      </c>
      <c r="I1694" t="s">
        <v>10185</v>
      </c>
      <c r="J1694">
        <v>50057401</v>
      </c>
      <c r="K1694" t="s">
        <v>6518</v>
      </c>
      <c r="L1694" t="s">
        <v>43</v>
      </c>
      <c r="M1694">
        <v>2</v>
      </c>
      <c r="N1694" t="s">
        <v>43</v>
      </c>
      <c r="R1694" s="1"/>
      <c r="T1694" s="317"/>
      <c r="X1694" s="317"/>
    </row>
    <row r="1695" spans="1:24">
      <c r="A1695">
        <v>1694</v>
      </c>
      <c r="B1695" t="s">
        <v>5447</v>
      </c>
      <c r="C1695" t="s">
        <v>5448</v>
      </c>
      <c r="D1695" t="s">
        <v>37</v>
      </c>
      <c r="E1695" t="s">
        <v>108</v>
      </c>
      <c r="F1695" s="1">
        <v>46069</v>
      </c>
      <c r="G1695">
        <v>2</v>
      </c>
      <c r="H1695">
        <v>531095</v>
      </c>
      <c r="I1695" t="s">
        <v>10185</v>
      </c>
      <c r="J1695">
        <v>50057403</v>
      </c>
      <c r="K1695" t="s">
        <v>6518</v>
      </c>
      <c r="L1695" t="s">
        <v>43</v>
      </c>
      <c r="M1695">
        <v>2</v>
      </c>
      <c r="N1695" t="s">
        <v>43</v>
      </c>
      <c r="R1695" s="1"/>
      <c r="T1695" s="317"/>
      <c r="X1695" s="317"/>
    </row>
    <row r="1696" spans="1:24">
      <c r="A1696">
        <v>1695</v>
      </c>
      <c r="B1696" t="s">
        <v>12018</v>
      </c>
      <c r="C1696" t="s">
        <v>5463</v>
      </c>
      <c r="D1696" t="s">
        <v>37</v>
      </c>
      <c r="E1696" t="s">
        <v>60</v>
      </c>
      <c r="F1696" s="1">
        <v>46069</v>
      </c>
      <c r="G1696">
        <v>2</v>
      </c>
      <c r="H1696">
        <v>531096</v>
      </c>
      <c r="I1696" t="s">
        <v>10185</v>
      </c>
      <c r="J1696">
        <v>50057303</v>
      </c>
      <c r="L1696" t="s">
        <v>43</v>
      </c>
      <c r="M1696" t="s">
        <v>43</v>
      </c>
      <c r="N1696" t="s">
        <v>43</v>
      </c>
      <c r="R1696" s="1"/>
      <c r="T1696" s="317"/>
      <c r="X1696" s="317"/>
    </row>
    <row r="1697" spans="1:24">
      <c r="A1697">
        <v>1696</v>
      </c>
      <c r="B1697" t="s">
        <v>5456</v>
      </c>
      <c r="C1697" t="s">
        <v>5457</v>
      </c>
      <c r="D1697" t="s">
        <v>37</v>
      </c>
      <c r="E1697" t="s">
        <v>72</v>
      </c>
      <c r="F1697" s="1">
        <v>46069</v>
      </c>
      <c r="G1697">
        <v>2</v>
      </c>
      <c r="H1697">
        <v>531097</v>
      </c>
      <c r="I1697" t="s">
        <v>10185</v>
      </c>
      <c r="J1697">
        <v>50057433</v>
      </c>
      <c r="K1697" t="s">
        <v>267</v>
      </c>
      <c r="L1697" t="s">
        <v>43</v>
      </c>
      <c r="M1697">
        <v>2</v>
      </c>
      <c r="N1697" t="s">
        <v>43</v>
      </c>
      <c r="O1697">
        <v>46132</v>
      </c>
      <c r="R1697" s="1"/>
      <c r="T1697" s="317"/>
      <c r="X1697" s="317"/>
    </row>
    <row r="1698" spans="1:24">
      <c r="A1698">
        <v>1697</v>
      </c>
      <c r="B1698" t="s">
        <v>5450</v>
      </c>
      <c r="C1698" t="s">
        <v>5451</v>
      </c>
      <c r="D1698" t="s">
        <v>37</v>
      </c>
      <c r="E1698" t="s">
        <v>72</v>
      </c>
      <c r="F1698" s="1">
        <v>46069</v>
      </c>
      <c r="G1698">
        <v>2</v>
      </c>
      <c r="H1698">
        <v>531098</v>
      </c>
      <c r="I1698" t="s">
        <v>10185</v>
      </c>
      <c r="J1698">
        <v>50057431</v>
      </c>
      <c r="K1698" t="s">
        <v>267</v>
      </c>
      <c r="L1698" t="s">
        <v>43</v>
      </c>
      <c r="M1698">
        <v>2</v>
      </c>
      <c r="N1698" t="s">
        <v>43</v>
      </c>
      <c r="O1698">
        <v>46181</v>
      </c>
      <c r="R1698" s="1"/>
      <c r="T1698" s="317"/>
      <c r="X1698" s="317"/>
    </row>
    <row r="1699" spans="1:24">
      <c r="A1699">
        <v>1698</v>
      </c>
      <c r="B1699" t="s">
        <v>12019</v>
      </c>
      <c r="C1699" t="s">
        <v>12020</v>
      </c>
      <c r="D1699" t="s">
        <v>37</v>
      </c>
      <c r="E1699" t="s">
        <v>1423</v>
      </c>
      <c r="F1699" s="1">
        <v>46069</v>
      </c>
      <c r="G1699">
        <v>2</v>
      </c>
      <c r="H1699">
        <v>531099</v>
      </c>
      <c r="I1699" t="s">
        <v>10185</v>
      </c>
      <c r="K1699" t="s">
        <v>10340</v>
      </c>
      <c r="L1699" t="s">
        <v>43</v>
      </c>
      <c r="M1699">
        <v>2</v>
      </c>
      <c r="N1699" t="s">
        <v>43</v>
      </c>
      <c r="Q1699" t="s">
        <v>10832</v>
      </c>
      <c r="R1699" s="1"/>
      <c r="T1699" s="317"/>
      <c r="X1699" s="317"/>
    </row>
    <row r="1700" spans="1:24">
      <c r="A1700">
        <v>1699</v>
      </c>
      <c r="B1700" t="s">
        <v>12021</v>
      </c>
      <c r="C1700" t="s">
        <v>12022</v>
      </c>
      <c r="D1700" t="s">
        <v>37</v>
      </c>
      <c r="E1700" t="s">
        <v>60</v>
      </c>
      <c r="F1700" s="1">
        <v>46069</v>
      </c>
      <c r="G1700">
        <v>2</v>
      </c>
      <c r="H1700">
        <v>531100</v>
      </c>
      <c r="I1700" t="s">
        <v>10185</v>
      </c>
      <c r="J1700">
        <v>630207</v>
      </c>
      <c r="K1700" t="s">
        <v>10411</v>
      </c>
      <c r="L1700">
        <v>2</v>
      </c>
      <c r="M1700">
        <v>2</v>
      </c>
      <c r="N1700">
        <v>2</v>
      </c>
      <c r="P1700">
        <v>46073</v>
      </c>
      <c r="Q1700" t="s">
        <v>10832</v>
      </c>
      <c r="R1700" s="1"/>
      <c r="T1700" s="317"/>
      <c r="U1700">
        <v>26.2</v>
      </c>
      <c r="V1700">
        <v>2</v>
      </c>
      <c r="W1700">
        <v>101</v>
      </c>
      <c r="X1700" s="317">
        <v>174731</v>
      </c>
    </row>
    <row r="1701" spans="1:24">
      <c r="A1701">
        <v>1700</v>
      </c>
      <c r="B1701" t="s">
        <v>12023</v>
      </c>
      <c r="C1701" t="s">
        <v>12024</v>
      </c>
      <c r="D1701" t="s">
        <v>37</v>
      </c>
      <c r="E1701" t="s">
        <v>60</v>
      </c>
      <c r="F1701" s="1">
        <v>46069</v>
      </c>
      <c r="G1701">
        <v>2</v>
      </c>
      <c r="H1701">
        <v>531101</v>
      </c>
      <c r="I1701" t="s">
        <v>10185</v>
      </c>
      <c r="J1701">
        <v>630207</v>
      </c>
      <c r="K1701" t="s">
        <v>10411</v>
      </c>
      <c r="L1701">
        <v>2</v>
      </c>
      <c r="M1701">
        <v>2</v>
      </c>
      <c r="N1701">
        <v>2</v>
      </c>
      <c r="P1701">
        <v>46073</v>
      </c>
      <c r="Q1701" t="s">
        <v>10832</v>
      </c>
      <c r="R1701" s="1"/>
      <c r="T1701" s="317"/>
      <c r="U1701">
        <v>26.2</v>
      </c>
      <c r="V1701">
        <v>2</v>
      </c>
      <c r="W1701">
        <v>101</v>
      </c>
      <c r="X1701" s="317">
        <v>134201</v>
      </c>
    </row>
    <row r="1702" spans="1:24">
      <c r="A1702">
        <v>1701</v>
      </c>
      <c r="B1702" t="s">
        <v>12025</v>
      </c>
      <c r="C1702" t="s">
        <v>12026</v>
      </c>
      <c r="D1702" t="s">
        <v>37</v>
      </c>
      <c r="E1702" t="s">
        <v>140</v>
      </c>
      <c r="F1702" s="1">
        <v>46069</v>
      </c>
      <c r="G1702">
        <v>2</v>
      </c>
      <c r="H1702">
        <v>531102</v>
      </c>
      <c r="I1702" t="s">
        <v>10185</v>
      </c>
      <c r="J1702">
        <v>630207</v>
      </c>
      <c r="K1702" t="s">
        <v>10411</v>
      </c>
      <c r="L1702">
        <v>2</v>
      </c>
      <c r="M1702">
        <v>2</v>
      </c>
      <c r="N1702">
        <v>2</v>
      </c>
      <c r="R1702" s="1"/>
      <c r="T1702" s="317"/>
      <c r="U1702">
        <v>26.2</v>
      </c>
      <c r="V1702">
        <v>2</v>
      </c>
      <c r="W1702">
        <v>101</v>
      </c>
      <c r="X1702" s="317">
        <v>165870</v>
      </c>
    </row>
    <row r="1703" spans="1:24">
      <c r="A1703">
        <v>1702</v>
      </c>
      <c r="B1703" t="s">
        <v>5441</v>
      </c>
      <c r="C1703" t="s">
        <v>12027</v>
      </c>
      <c r="D1703" t="s">
        <v>37</v>
      </c>
      <c r="E1703" t="s">
        <v>1423</v>
      </c>
      <c r="F1703" s="1">
        <v>46069</v>
      </c>
      <c r="G1703">
        <v>2</v>
      </c>
      <c r="H1703">
        <v>531103</v>
      </c>
      <c r="I1703" t="s">
        <v>10185</v>
      </c>
      <c r="J1703">
        <v>50057519</v>
      </c>
      <c r="L1703" t="s">
        <v>43</v>
      </c>
      <c r="M1703" t="s">
        <v>43</v>
      </c>
      <c r="N1703" t="s">
        <v>43</v>
      </c>
      <c r="R1703" s="1"/>
      <c r="T1703" s="317"/>
      <c r="X1703" s="317"/>
    </row>
    <row r="1704" spans="1:24">
      <c r="A1704">
        <v>1703</v>
      </c>
      <c r="B1704" t="s">
        <v>12028</v>
      </c>
      <c r="C1704" t="s">
        <v>12029</v>
      </c>
      <c r="D1704" t="s">
        <v>37</v>
      </c>
      <c r="E1704" t="s">
        <v>108</v>
      </c>
      <c r="F1704" s="1">
        <v>46069</v>
      </c>
      <c r="G1704">
        <v>2</v>
      </c>
      <c r="H1704">
        <v>531104</v>
      </c>
      <c r="I1704" t="s">
        <v>10185</v>
      </c>
      <c r="K1704" t="s">
        <v>10411</v>
      </c>
      <c r="L1704" t="s">
        <v>43</v>
      </c>
      <c r="M1704">
        <v>2</v>
      </c>
      <c r="N1704">
        <v>3</v>
      </c>
      <c r="Q1704" t="s">
        <v>10832</v>
      </c>
      <c r="R1704" s="1"/>
      <c r="T1704" s="317"/>
      <c r="X1704" s="317"/>
    </row>
    <row r="1705" spans="1:24">
      <c r="A1705">
        <v>1704</v>
      </c>
      <c r="B1705" t="s">
        <v>5579</v>
      </c>
      <c r="C1705" t="s">
        <v>5580</v>
      </c>
      <c r="D1705" t="s">
        <v>46</v>
      </c>
      <c r="E1705" t="s">
        <v>3498</v>
      </c>
      <c r="F1705" s="1">
        <v>46070</v>
      </c>
      <c r="G1705">
        <v>2</v>
      </c>
      <c r="H1705">
        <v>531105</v>
      </c>
      <c r="I1705" t="s">
        <v>10185</v>
      </c>
      <c r="J1705">
        <v>50057312</v>
      </c>
      <c r="K1705" t="s">
        <v>6518</v>
      </c>
      <c r="L1705" t="s">
        <v>43</v>
      </c>
      <c r="M1705">
        <v>2</v>
      </c>
      <c r="N1705" t="s">
        <v>43</v>
      </c>
      <c r="R1705" s="1"/>
      <c r="T1705" s="317"/>
      <c r="X1705" s="317"/>
    </row>
    <row r="1706" spans="1:24">
      <c r="A1706">
        <v>1705</v>
      </c>
      <c r="B1706" t="s">
        <v>12030</v>
      </c>
      <c r="C1706" t="s">
        <v>12031</v>
      </c>
      <c r="D1706" t="s">
        <v>37</v>
      </c>
      <c r="E1706" t="s">
        <v>108</v>
      </c>
      <c r="F1706" s="1">
        <v>46070</v>
      </c>
      <c r="G1706">
        <v>2</v>
      </c>
      <c r="H1706">
        <v>531106</v>
      </c>
      <c r="I1706" t="s">
        <v>10185</v>
      </c>
      <c r="J1706">
        <v>50057602</v>
      </c>
      <c r="K1706" t="s">
        <v>6518</v>
      </c>
      <c r="L1706" t="s">
        <v>43</v>
      </c>
      <c r="M1706">
        <v>2</v>
      </c>
      <c r="N1706" t="s">
        <v>43</v>
      </c>
      <c r="O1706">
        <v>46174</v>
      </c>
      <c r="R1706" s="1"/>
      <c r="T1706" s="317"/>
      <c r="X1706" s="317"/>
    </row>
    <row r="1707" spans="1:24">
      <c r="A1707">
        <v>1706</v>
      </c>
      <c r="B1707" t="s">
        <v>12032</v>
      </c>
      <c r="C1707" t="s">
        <v>12033</v>
      </c>
      <c r="D1707" t="s">
        <v>37</v>
      </c>
      <c r="E1707" t="s">
        <v>108</v>
      </c>
      <c r="F1707" s="1">
        <v>46070</v>
      </c>
      <c r="G1707">
        <v>2</v>
      </c>
      <c r="H1707">
        <v>531107</v>
      </c>
      <c r="I1707" t="s">
        <v>10185</v>
      </c>
      <c r="J1707">
        <v>50057689</v>
      </c>
      <c r="K1707" t="s">
        <v>6518</v>
      </c>
      <c r="L1707" t="s">
        <v>43</v>
      </c>
      <c r="M1707">
        <v>2</v>
      </c>
      <c r="N1707" t="s">
        <v>43</v>
      </c>
      <c r="O1707">
        <v>46134</v>
      </c>
      <c r="R1707" s="1"/>
      <c r="T1707" s="317"/>
      <c r="X1707" s="317"/>
    </row>
    <row r="1708" spans="1:24">
      <c r="A1708">
        <v>1707</v>
      </c>
      <c r="B1708" t="s">
        <v>12034</v>
      </c>
      <c r="C1708" t="s">
        <v>3303</v>
      </c>
      <c r="D1708" t="s">
        <v>37</v>
      </c>
      <c r="E1708" t="s">
        <v>140</v>
      </c>
      <c r="F1708" s="1">
        <v>46070</v>
      </c>
      <c r="G1708">
        <v>2</v>
      </c>
      <c r="H1708">
        <v>531108</v>
      </c>
      <c r="I1708" t="s">
        <v>10185</v>
      </c>
      <c r="J1708">
        <v>50057727</v>
      </c>
      <c r="K1708" t="s">
        <v>10411</v>
      </c>
      <c r="L1708">
        <v>2</v>
      </c>
      <c r="M1708">
        <v>2</v>
      </c>
      <c r="N1708">
        <v>2</v>
      </c>
      <c r="R1708" s="1"/>
      <c r="T1708" s="317"/>
      <c r="U1708">
        <v>26.2</v>
      </c>
      <c r="V1708">
        <v>2</v>
      </c>
      <c r="W1708">
        <v>40</v>
      </c>
      <c r="X1708" s="317">
        <v>85740</v>
      </c>
    </row>
    <row r="1709" spans="1:24">
      <c r="A1709">
        <v>1708</v>
      </c>
      <c r="B1709" t="s">
        <v>5459</v>
      </c>
      <c r="C1709" t="s">
        <v>12035</v>
      </c>
      <c r="D1709" t="s">
        <v>37</v>
      </c>
      <c r="E1709" t="s">
        <v>40</v>
      </c>
      <c r="F1709" s="1">
        <v>46071</v>
      </c>
      <c r="G1709">
        <v>2</v>
      </c>
      <c r="H1709">
        <v>531109</v>
      </c>
      <c r="I1709" t="s">
        <v>10185</v>
      </c>
      <c r="J1709">
        <v>50057774</v>
      </c>
      <c r="K1709" t="s">
        <v>10411</v>
      </c>
      <c r="L1709" t="s">
        <v>43</v>
      </c>
      <c r="M1709">
        <v>2</v>
      </c>
      <c r="N1709" t="s">
        <v>43</v>
      </c>
      <c r="O1709">
        <v>46120</v>
      </c>
      <c r="R1709" s="1"/>
      <c r="T1709" s="317"/>
      <c r="X1709" s="317"/>
    </row>
    <row r="1710" spans="1:24">
      <c r="A1710">
        <v>1709</v>
      </c>
      <c r="B1710" t="s">
        <v>5473</v>
      </c>
      <c r="C1710" t="s">
        <v>5474</v>
      </c>
      <c r="D1710" t="s">
        <v>37</v>
      </c>
      <c r="E1710" t="s">
        <v>40</v>
      </c>
      <c r="F1710" s="1">
        <v>46071</v>
      </c>
      <c r="G1710">
        <v>2</v>
      </c>
      <c r="H1710">
        <v>531110</v>
      </c>
      <c r="I1710" t="s">
        <v>10185</v>
      </c>
      <c r="J1710">
        <v>50057776</v>
      </c>
      <c r="K1710" t="s">
        <v>6518</v>
      </c>
      <c r="L1710" t="s">
        <v>43</v>
      </c>
      <c r="M1710">
        <v>2</v>
      </c>
      <c r="N1710" t="s">
        <v>43</v>
      </c>
      <c r="O1710">
        <v>46132</v>
      </c>
      <c r="R1710" s="1"/>
      <c r="T1710" s="317"/>
      <c r="X1710" s="317"/>
    </row>
    <row r="1711" spans="1:24">
      <c r="A1711">
        <v>1710</v>
      </c>
      <c r="B1711" t="s">
        <v>5498</v>
      </c>
      <c r="C1711" t="s">
        <v>12036</v>
      </c>
      <c r="D1711" t="s">
        <v>46</v>
      </c>
      <c r="E1711" t="s">
        <v>49</v>
      </c>
      <c r="F1711" s="1">
        <v>46071</v>
      </c>
      <c r="G1711">
        <v>2</v>
      </c>
      <c r="H1711">
        <v>531111</v>
      </c>
      <c r="I1711" t="s">
        <v>10185</v>
      </c>
      <c r="J1711">
        <v>50057827</v>
      </c>
      <c r="K1711" t="s">
        <v>267</v>
      </c>
      <c r="L1711" t="s">
        <v>43</v>
      </c>
      <c r="M1711">
        <v>2</v>
      </c>
      <c r="N1711" t="s">
        <v>43</v>
      </c>
      <c r="O1711">
        <v>46125</v>
      </c>
      <c r="R1711" s="1"/>
      <c r="T1711" s="317"/>
      <c r="X1711" s="317"/>
    </row>
    <row r="1712" spans="1:24">
      <c r="A1712">
        <v>1711</v>
      </c>
      <c r="B1712" t="s">
        <v>5495</v>
      </c>
      <c r="C1712" t="s">
        <v>12037</v>
      </c>
      <c r="D1712" t="s">
        <v>37</v>
      </c>
      <c r="E1712" t="s">
        <v>108</v>
      </c>
      <c r="F1712" s="1">
        <v>46071</v>
      </c>
      <c r="G1712">
        <v>2</v>
      </c>
      <c r="H1712">
        <v>531112</v>
      </c>
      <c r="I1712" t="s">
        <v>10185</v>
      </c>
      <c r="J1712">
        <v>50057829</v>
      </c>
      <c r="K1712" t="s">
        <v>267</v>
      </c>
      <c r="L1712" t="s">
        <v>43</v>
      </c>
      <c r="M1712">
        <v>2</v>
      </c>
      <c r="N1712" t="s">
        <v>43</v>
      </c>
      <c r="O1712">
        <v>46132</v>
      </c>
      <c r="R1712" s="1"/>
      <c r="T1712" s="317"/>
      <c r="X1712" s="317"/>
    </row>
    <row r="1713" spans="1:24">
      <c r="A1713">
        <v>1712</v>
      </c>
      <c r="B1713" t="s">
        <v>631</v>
      </c>
      <c r="C1713" t="s">
        <v>12038</v>
      </c>
      <c r="D1713" t="s">
        <v>37</v>
      </c>
      <c r="E1713" t="s">
        <v>1917</v>
      </c>
      <c r="F1713" s="1">
        <v>46071</v>
      </c>
      <c r="G1713">
        <v>2</v>
      </c>
      <c r="H1713">
        <v>531113</v>
      </c>
      <c r="I1713" t="s">
        <v>10185</v>
      </c>
      <c r="J1713">
        <v>50057804</v>
      </c>
      <c r="K1713" t="s">
        <v>6518</v>
      </c>
      <c r="L1713">
        <v>3</v>
      </c>
      <c r="M1713">
        <v>2</v>
      </c>
      <c r="N1713">
        <v>3</v>
      </c>
      <c r="R1713" s="1"/>
      <c r="T1713" s="317"/>
      <c r="X1713" s="317"/>
    </row>
    <row r="1714" spans="1:24">
      <c r="A1714">
        <v>1713</v>
      </c>
      <c r="B1714" t="s">
        <v>12039</v>
      </c>
      <c r="C1714" t="s">
        <v>12040</v>
      </c>
      <c r="D1714" t="s">
        <v>37</v>
      </c>
      <c r="E1714" t="s">
        <v>1423</v>
      </c>
      <c r="F1714" s="1">
        <v>46071</v>
      </c>
      <c r="G1714">
        <v>2</v>
      </c>
      <c r="H1714">
        <v>531114</v>
      </c>
      <c r="I1714" t="s">
        <v>10185</v>
      </c>
      <c r="K1714" t="s">
        <v>10340</v>
      </c>
      <c r="L1714" t="s">
        <v>43</v>
      </c>
      <c r="M1714">
        <v>2</v>
      </c>
      <c r="N1714" t="s">
        <v>43</v>
      </c>
      <c r="Q1714" t="s">
        <v>10832</v>
      </c>
      <c r="R1714" s="1"/>
      <c r="T1714" s="317"/>
      <c r="X1714" s="317"/>
    </row>
    <row r="1715" spans="1:24">
      <c r="A1715">
        <v>1714</v>
      </c>
      <c r="B1715" t="s">
        <v>12041</v>
      </c>
      <c r="C1715" t="s">
        <v>12042</v>
      </c>
      <c r="D1715" t="s">
        <v>37</v>
      </c>
      <c r="E1715" t="s">
        <v>108</v>
      </c>
      <c r="F1715" s="1">
        <v>46071</v>
      </c>
      <c r="G1715">
        <v>2</v>
      </c>
      <c r="H1715">
        <v>531115</v>
      </c>
      <c r="I1715" t="s">
        <v>10185</v>
      </c>
      <c r="J1715">
        <v>630207</v>
      </c>
      <c r="K1715" t="s">
        <v>10411</v>
      </c>
      <c r="L1715">
        <v>2</v>
      </c>
      <c r="M1715">
        <v>2</v>
      </c>
      <c r="N1715">
        <v>2</v>
      </c>
      <c r="Q1715" t="s">
        <v>10832</v>
      </c>
      <c r="R1715" s="1"/>
      <c r="T1715" s="317"/>
      <c r="U1715">
        <v>26.2</v>
      </c>
      <c r="V1715">
        <v>2</v>
      </c>
      <c r="W1715">
        <v>101</v>
      </c>
      <c r="X1715" s="317">
        <v>106590</v>
      </c>
    </row>
    <row r="1716" spans="1:24">
      <c r="A1716">
        <v>1715</v>
      </c>
      <c r="B1716" t="s">
        <v>12043</v>
      </c>
      <c r="C1716" t="s">
        <v>12044</v>
      </c>
      <c r="D1716" t="s">
        <v>37</v>
      </c>
      <c r="E1716" t="s">
        <v>108</v>
      </c>
      <c r="F1716" s="1">
        <v>46071</v>
      </c>
      <c r="G1716">
        <v>2</v>
      </c>
      <c r="H1716">
        <v>531116</v>
      </c>
      <c r="I1716" t="s">
        <v>10185</v>
      </c>
      <c r="J1716">
        <v>630207</v>
      </c>
      <c r="K1716" t="s">
        <v>10411</v>
      </c>
      <c r="L1716">
        <v>2</v>
      </c>
      <c r="M1716">
        <v>2</v>
      </c>
      <c r="N1716">
        <v>2</v>
      </c>
      <c r="R1716" s="1"/>
      <c r="T1716" s="317"/>
      <c r="U1716">
        <v>26.2</v>
      </c>
      <c r="V1716">
        <v>2</v>
      </c>
      <c r="W1716">
        <v>101</v>
      </c>
      <c r="X1716" s="317">
        <v>114450</v>
      </c>
    </row>
    <row r="1717" spans="1:24">
      <c r="A1717">
        <v>1716</v>
      </c>
      <c r="B1717" t="s">
        <v>12045</v>
      </c>
      <c r="C1717" t="s">
        <v>12046</v>
      </c>
      <c r="D1717" t="s">
        <v>37</v>
      </c>
      <c r="E1717" t="s">
        <v>60</v>
      </c>
      <c r="F1717" s="1">
        <v>46071</v>
      </c>
      <c r="G1717">
        <v>2</v>
      </c>
      <c r="H1717">
        <v>531117</v>
      </c>
      <c r="I1717" t="s">
        <v>10185</v>
      </c>
      <c r="K1717" t="s">
        <v>10411</v>
      </c>
      <c r="L1717" t="s">
        <v>43</v>
      </c>
      <c r="M1717">
        <v>2</v>
      </c>
      <c r="N1717">
        <v>3</v>
      </c>
      <c r="R1717" s="1"/>
      <c r="T1717" s="317"/>
      <c r="X1717" s="317"/>
    </row>
    <row r="1718" spans="1:24">
      <c r="A1718">
        <v>1717</v>
      </c>
      <c r="B1718" t="s">
        <v>12047</v>
      </c>
      <c r="C1718" t="s">
        <v>12048</v>
      </c>
      <c r="D1718" t="s">
        <v>37</v>
      </c>
      <c r="E1718" t="s">
        <v>108</v>
      </c>
      <c r="F1718" s="1">
        <v>46071</v>
      </c>
      <c r="G1718">
        <v>2</v>
      </c>
      <c r="H1718">
        <v>531118</v>
      </c>
      <c r="I1718" t="s">
        <v>10185</v>
      </c>
      <c r="K1718" t="s">
        <v>10411</v>
      </c>
      <c r="L1718" t="s">
        <v>43</v>
      </c>
      <c r="M1718">
        <v>2</v>
      </c>
      <c r="N1718">
        <v>3</v>
      </c>
      <c r="Q1718" t="s">
        <v>10832</v>
      </c>
      <c r="R1718" s="1"/>
      <c r="T1718" s="317"/>
      <c r="X1718" s="317"/>
    </row>
    <row r="1719" spans="1:24">
      <c r="A1719">
        <v>1718</v>
      </c>
      <c r="B1719" t="s">
        <v>12049</v>
      </c>
      <c r="C1719" t="s">
        <v>12050</v>
      </c>
      <c r="D1719" t="s">
        <v>37</v>
      </c>
      <c r="E1719" t="s">
        <v>40</v>
      </c>
      <c r="F1719" s="1">
        <v>46071</v>
      </c>
      <c r="G1719">
        <v>2</v>
      </c>
      <c r="H1719">
        <v>531119</v>
      </c>
      <c r="I1719" t="s">
        <v>10185</v>
      </c>
      <c r="K1719" t="s">
        <v>10411</v>
      </c>
      <c r="L1719" t="s">
        <v>43</v>
      </c>
      <c r="M1719">
        <v>2</v>
      </c>
      <c r="N1719">
        <v>3</v>
      </c>
      <c r="R1719" s="1"/>
      <c r="T1719" s="317"/>
      <c r="X1719" s="317"/>
    </row>
    <row r="1720" spans="1:24">
      <c r="A1720">
        <v>1719</v>
      </c>
      <c r="B1720" t="s">
        <v>5501</v>
      </c>
      <c r="C1720" t="s">
        <v>5502</v>
      </c>
      <c r="D1720" t="s">
        <v>37</v>
      </c>
      <c r="E1720" t="s">
        <v>636</v>
      </c>
      <c r="F1720" s="1">
        <v>46071</v>
      </c>
      <c r="G1720">
        <v>2</v>
      </c>
      <c r="H1720">
        <v>531120</v>
      </c>
      <c r="I1720" t="s">
        <v>10185</v>
      </c>
      <c r="J1720">
        <v>50057895</v>
      </c>
      <c r="K1720" t="s">
        <v>10411</v>
      </c>
      <c r="L1720" t="s">
        <v>43</v>
      </c>
      <c r="M1720">
        <v>2</v>
      </c>
      <c r="N1720" t="s">
        <v>43</v>
      </c>
      <c r="O1720">
        <v>46174</v>
      </c>
      <c r="R1720" s="1"/>
      <c r="T1720" s="317"/>
      <c r="X1720" s="317"/>
    </row>
    <row r="1721" spans="1:24">
      <c r="A1721">
        <v>1720</v>
      </c>
      <c r="B1721" t="s">
        <v>5507</v>
      </c>
      <c r="C1721" t="s">
        <v>11979</v>
      </c>
      <c r="D1721" t="s">
        <v>46</v>
      </c>
      <c r="E1721" t="s">
        <v>49</v>
      </c>
      <c r="F1721" s="1">
        <v>46071</v>
      </c>
      <c r="G1721">
        <v>2</v>
      </c>
      <c r="H1721">
        <v>531121</v>
      </c>
      <c r="I1721" t="s">
        <v>10185</v>
      </c>
      <c r="J1721">
        <v>50057896</v>
      </c>
      <c r="K1721" t="s">
        <v>267</v>
      </c>
      <c r="L1721" t="s">
        <v>43</v>
      </c>
      <c r="M1721">
        <v>2</v>
      </c>
      <c r="N1721" t="s">
        <v>43</v>
      </c>
      <c r="O1721">
        <v>46223</v>
      </c>
      <c r="R1721" s="1"/>
      <c r="T1721" s="317"/>
      <c r="X1721" s="317"/>
    </row>
    <row r="1722" spans="1:24">
      <c r="A1722">
        <v>1721</v>
      </c>
      <c r="B1722" t="s">
        <v>5504</v>
      </c>
      <c r="C1722" t="s">
        <v>5505</v>
      </c>
      <c r="D1722" t="s">
        <v>37</v>
      </c>
      <c r="E1722" t="s">
        <v>108</v>
      </c>
      <c r="F1722" s="1">
        <v>46072</v>
      </c>
      <c r="G1722">
        <v>2</v>
      </c>
      <c r="H1722">
        <v>531122</v>
      </c>
      <c r="I1722" t="s">
        <v>10185</v>
      </c>
      <c r="J1722">
        <v>50057858</v>
      </c>
      <c r="K1722" t="s">
        <v>6518</v>
      </c>
      <c r="L1722" t="s">
        <v>43</v>
      </c>
      <c r="M1722">
        <v>2</v>
      </c>
      <c r="N1722" t="s">
        <v>43</v>
      </c>
      <c r="O1722">
        <v>46174</v>
      </c>
      <c r="R1722" s="1"/>
      <c r="T1722" s="317"/>
      <c r="X1722" s="317"/>
    </row>
    <row r="1723" spans="1:24">
      <c r="A1723">
        <v>1722</v>
      </c>
      <c r="B1723" t="s">
        <v>5509</v>
      </c>
      <c r="C1723" t="s">
        <v>5510</v>
      </c>
      <c r="D1723" t="s">
        <v>37</v>
      </c>
      <c r="E1723" t="s">
        <v>87</v>
      </c>
      <c r="F1723" s="1">
        <v>46072</v>
      </c>
      <c r="G1723">
        <v>2</v>
      </c>
      <c r="H1723">
        <v>531123</v>
      </c>
      <c r="I1723" t="s">
        <v>10185</v>
      </c>
      <c r="J1723">
        <v>50057958</v>
      </c>
      <c r="K1723" t="s">
        <v>267</v>
      </c>
      <c r="L1723" t="s">
        <v>43</v>
      </c>
      <c r="M1723">
        <v>2</v>
      </c>
      <c r="N1723" t="s">
        <v>43</v>
      </c>
      <c r="O1723">
        <v>46120</v>
      </c>
      <c r="R1723" s="1"/>
      <c r="T1723" s="317"/>
      <c r="X1723" s="317"/>
    </row>
    <row r="1724" spans="1:24">
      <c r="A1724">
        <v>1723</v>
      </c>
      <c r="B1724" t="s">
        <v>5518</v>
      </c>
      <c r="C1724" t="s">
        <v>12051</v>
      </c>
      <c r="D1724" t="s">
        <v>37</v>
      </c>
      <c r="E1724" t="s">
        <v>72</v>
      </c>
      <c r="F1724" s="1">
        <v>46072</v>
      </c>
      <c r="G1724">
        <v>2</v>
      </c>
      <c r="H1724">
        <v>531124</v>
      </c>
      <c r="I1724" t="s">
        <v>10185</v>
      </c>
      <c r="J1724">
        <v>50057982</v>
      </c>
      <c r="K1724" t="s">
        <v>267</v>
      </c>
      <c r="L1724" t="s">
        <v>43</v>
      </c>
      <c r="M1724">
        <v>2</v>
      </c>
      <c r="N1724" t="s">
        <v>43</v>
      </c>
      <c r="O1724">
        <v>46125</v>
      </c>
      <c r="R1724" s="1"/>
      <c r="T1724" s="317"/>
      <c r="X1724" s="317"/>
    </row>
    <row r="1725" spans="1:24">
      <c r="A1725">
        <v>1724</v>
      </c>
      <c r="B1725" t="s">
        <v>12052</v>
      </c>
      <c r="C1725" t="s">
        <v>12053</v>
      </c>
      <c r="D1725" t="s">
        <v>37</v>
      </c>
      <c r="E1725" t="s">
        <v>40</v>
      </c>
      <c r="F1725" s="1">
        <v>46071</v>
      </c>
      <c r="G1725">
        <v>2</v>
      </c>
      <c r="H1725">
        <v>531125</v>
      </c>
      <c r="I1725" t="s">
        <v>10185</v>
      </c>
      <c r="K1725" t="s">
        <v>10411</v>
      </c>
      <c r="L1725" t="s">
        <v>43</v>
      </c>
      <c r="M1725">
        <v>2</v>
      </c>
      <c r="N1725" t="s">
        <v>43</v>
      </c>
      <c r="P1725">
        <v>46083</v>
      </c>
      <c r="Q1725" t="s">
        <v>10832</v>
      </c>
      <c r="R1725" s="1"/>
      <c r="T1725" s="317"/>
      <c r="X1725" s="317"/>
    </row>
    <row r="1726" spans="1:24">
      <c r="A1726">
        <v>1725</v>
      </c>
      <c r="B1726" t="s">
        <v>11468</v>
      </c>
      <c r="C1726" t="s">
        <v>11469</v>
      </c>
      <c r="D1726" t="s">
        <v>37</v>
      </c>
      <c r="E1726" t="s">
        <v>60</v>
      </c>
      <c r="F1726" s="1">
        <v>46071</v>
      </c>
      <c r="G1726">
        <v>2</v>
      </c>
      <c r="H1726">
        <v>531126</v>
      </c>
      <c r="I1726" t="s">
        <v>10185</v>
      </c>
      <c r="K1726" t="s">
        <v>10411</v>
      </c>
      <c r="L1726" t="s">
        <v>43</v>
      </c>
      <c r="M1726">
        <v>2</v>
      </c>
      <c r="N1726">
        <v>3</v>
      </c>
      <c r="R1726" s="1"/>
      <c r="T1726" s="317"/>
      <c r="X1726" s="317"/>
    </row>
    <row r="1727" spans="1:24">
      <c r="A1727">
        <v>1726</v>
      </c>
      <c r="B1727" t="s">
        <v>12054</v>
      </c>
      <c r="C1727" t="s">
        <v>12055</v>
      </c>
      <c r="D1727" t="s">
        <v>37</v>
      </c>
      <c r="E1727" t="s">
        <v>60</v>
      </c>
      <c r="F1727" s="1">
        <v>46072</v>
      </c>
      <c r="G1727">
        <v>2</v>
      </c>
      <c r="H1727">
        <v>531127</v>
      </c>
      <c r="I1727" t="s">
        <v>10185</v>
      </c>
      <c r="K1727" t="s">
        <v>10411</v>
      </c>
      <c r="L1727" t="s">
        <v>43</v>
      </c>
      <c r="M1727">
        <v>2</v>
      </c>
      <c r="N1727" t="s">
        <v>43</v>
      </c>
      <c r="Q1727" t="s">
        <v>10832</v>
      </c>
      <c r="R1727" s="1"/>
      <c r="T1727" s="317"/>
      <c r="X1727" s="317"/>
    </row>
    <row r="1728" spans="1:24">
      <c r="A1728">
        <v>1727</v>
      </c>
      <c r="B1728" t="s">
        <v>12056</v>
      </c>
      <c r="C1728" t="s">
        <v>12057</v>
      </c>
      <c r="D1728" t="s">
        <v>37</v>
      </c>
      <c r="E1728" t="s">
        <v>108</v>
      </c>
      <c r="F1728" s="1">
        <v>46072</v>
      </c>
      <c r="G1728">
        <v>2</v>
      </c>
      <c r="H1728">
        <v>531128</v>
      </c>
      <c r="I1728" t="s">
        <v>10185</v>
      </c>
      <c r="K1728" t="s">
        <v>10411</v>
      </c>
      <c r="L1728" t="s">
        <v>43</v>
      </c>
      <c r="M1728">
        <v>2</v>
      </c>
      <c r="N1728" t="s">
        <v>43</v>
      </c>
      <c r="Q1728" t="s">
        <v>10832</v>
      </c>
      <c r="R1728" s="1"/>
      <c r="T1728" s="317"/>
      <c r="X1728" s="317"/>
    </row>
    <row r="1729" spans="1:24">
      <c r="A1729">
        <v>1728</v>
      </c>
      <c r="B1729" t="s">
        <v>12058</v>
      </c>
      <c r="C1729" t="s">
        <v>12059</v>
      </c>
      <c r="D1729" t="s">
        <v>37</v>
      </c>
      <c r="E1729" t="s">
        <v>108</v>
      </c>
      <c r="F1729" s="1">
        <v>46072</v>
      </c>
      <c r="G1729">
        <v>2</v>
      </c>
      <c r="H1729">
        <v>531129</v>
      </c>
      <c r="I1729" t="s">
        <v>10185</v>
      </c>
      <c r="K1729" t="s">
        <v>10411</v>
      </c>
      <c r="L1729" t="s">
        <v>43</v>
      </c>
      <c r="M1729">
        <v>2</v>
      </c>
      <c r="N1729" t="s">
        <v>43</v>
      </c>
      <c r="Q1729" t="s">
        <v>10832</v>
      </c>
      <c r="R1729" s="1"/>
      <c r="T1729" s="317"/>
      <c r="X1729" s="317"/>
    </row>
    <row r="1730" spans="1:24">
      <c r="A1730">
        <v>1729</v>
      </c>
      <c r="B1730" t="s">
        <v>12060</v>
      </c>
      <c r="C1730" t="s">
        <v>12061</v>
      </c>
      <c r="D1730" t="s">
        <v>37</v>
      </c>
      <c r="E1730" t="s">
        <v>140</v>
      </c>
      <c r="F1730" s="1">
        <v>46077</v>
      </c>
      <c r="G1730">
        <v>2</v>
      </c>
      <c r="H1730">
        <v>531130</v>
      </c>
      <c r="I1730" t="s">
        <v>10185</v>
      </c>
      <c r="K1730" t="s">
        <v>10340</v>
      </c>
      <c r="L1730" t="s">
        <v>43</v>
      </c>
      <c r="M1730">
        <v>2</v>
      </c>
      <c r="N1730" t="s">
        <v>43</v>
      </c>
      <c r="Q1730" t="s">
        <v>10832</v>
      </c>
      <c r="R1730" s="1"/>
      <c r="T1730" s="317"/>
      <c r="X1730" s="317"/>
    </row>
    <row r="1731" spans="1:24">
      <c r="A1731">
        <v>1730</v>
      </c>
      <c r="B1731" t="s">
        <v>12062</v>
      </c>
      <c r="C1731" t="s">
        <v>12063</v>
      </c>
      <c r="D1731" t="s">
        <v>37</v>
      </c>
      <c r="E1731" t="s">
        <v>72</v>
      </c>
      <c r="F1731" s="1">
        <v>46077</v>
      </c>
      <c r="G1731">
        <v>2</v>
      </c>
      <c r="H1731">
        <v>531131</v>
      </c>
      <c r="I1731" t="s">
        <v>10185</v>
      </c>
      <c r="K1731" t="s">
        <v>10411</v>
      </c>
      <c r="L1731" t="s">
        <v>43</v>
      </c>
      <c r="M1731">
        <v>2</v>
      </c>
      <c r="N1731" t="s">
        <v>43</v>
      </c>
      <c r="R1731" s="1"/>
      <c r="T1731" s="317"/>
      <c r="X1731" s="317"/>
    </row>
    <row r="1732" spans="1:24">
      <c r="A1732">
        <v>1731</v>
      </c>
      <c r="B1732" t="s">
        <v>12064</v>
      </c>
      <c r="C1732" t="s">
        <v>12065</v>
      </c>
      <c r="D1732" t="s">
        <v>37</v>
      </c>
      <c r="E1732" t="s">
        <v>60</v>
      </c>
      <c r="F1732" s="1">
        <v>46077</v>
      </c>
      <c r="G1732">
        <v>2</v>
      </c>
      <c r="H1732">
        <v>531132</v>
      </c>
      <c r="I1732" t="s">
        <v>10185</v>
      </c>
      <c r="K1732" t="s">
        <v>10411</v>
      </c>
      <c r="L1732" t="s">
        <v>43</v>
      </c>
      <c r="M1732">
        <v>2</v>
      </c>
      <c r="N1732">
        <v>3</v>
      </c>
      <c r="Q1732" t="s">
        <v>10832</v>
      </c>
      <c r="R1732" s="1"/>
      <c r="T1732" s="317"/>
      <c r="X1732" s="317"/>
    </row>
    <row r="1733" spans="1:24">
      <c r="A1733">
        <v>1732</v>
      </c>
      <c r="B1733" t="s">
        <v>12066</v>
      </c>
      <c r="C1733" t="s">
        <v>12067</v>
      </c>
      <c r="D1733" t="s">
        <v>37</v>
      </c>
      <c r="E1733" t="s">
        <v>60</v>
      </c>
      <c r="F1733" s="1">
        <v>46077</v>
      </c>
      <c r="G1733">
        <v>2</v>
      </c>
      <c r="H1733">
        <v>531133</v>
      </c>
      <c r="I1733" t="s">
        <v>10185</v>
      </c>
      <c r="K1733" t="s">
        <v>10411</v>
      </c>
      <c r="L1733" t="s">
        <v>43</v>
      </c>
      <c r="M1733">
        <v>2</v>
      </c>
      <c r="N1733">
        <v>3</v>
      </c>
      <c r="P1733">
        <v>46083</v>
      </c>
      <c r="Q1733" t="s">
        <v>10832</v>
      </c>
      <c r="R1733" s="1"/>
      <c r="T1733" s="317"/>
      <c r="X1733" s="317"/>
    </row>
    <row r="1734" spans="1:24">
      <c r="A1734">
        <v>1733</v>
      </c>
      <c r="B1734" t="s">
        <v>5521</v>
      </c>
      <c r="C1734" t="s">
        <v>5522</v>
      </c>
      <c r="D1734" t="s">
        <v>37</v>
      </c>
      <c r="E1734" t="s">
        <v>108</v>
      </c>
      <c r="F1734" s="1">
        <v>46077</v>
      </c>
      <c r="G1734">
        <v>2</v>
      </c>
      <c r="H1734">
        <v>531134</v>
      </c>
      <c r="I1734" t="s">
        <v>10185</v>
      </c>
      <c r="J1734">
        <v>50058227</v>
      </c>
      <c r="K1734" t="s">
        <v>6518</v>
      </c>
      <c r="L1734" t="s">
        <v>43</v>
      </c>
      <c r="M1734">
        <v>2</v>
      </c>
      <c r="N1734" t="s">
        <v>43</v>
      </c>
      <c r="O1734">
        <v>46132</v>
      </c>
      <c r="R1734" s="1"/>
      <c r="T1734" s="317"/>
      <c r="X1734" s="317"/>
    </row>
    <row r="1735" spans="1:24">
      <c r="A1735">
        <v>1734</v>
      </c>
      <c r="B1735" t="s">
        <v>5512</v>
      </c>
      <c r="C1735" t="s">
        <v>5513</v>
      </c>
      <c r="D1735" t="s">
        <v>37</v>
      </c>
      <c r="E1735" t="s">
        <v>40</v>
      </c>
      <c r="F1735" s="1">
        <v>46077</v>
      </c>
      <c r="G1735">
        <v>2</v>
      </c>
      <c r="H1735">
        <v>531135</v>
      </c>
      <c r="I1735" t="s">
        <v>10185</v>
      </c>
      <c r="J1735">
        <v>50058312</v>
      </c>
      <c r="K1735" t="s">
        <v>6518</v>
      </c>
      <c r="L1735" t="s">
        <v>43</v>
      </c>
      <c r="M1735">
        <v>2</v>
      </c>
      <c r="N1735" t="s">
        <v>43</v>
      </c>
      <c r="O1735">
        <v>46157</v>
      </c>
      <c r="R1735" s="1"/>
      <c r="T1735" s="317"/>
      <c r="X1735" s="317"/>
    </row>
    <row r="1736" spans="1:24">
      <c r="A1736">
        <v>1735</v>
      </c>
      <c r="B1736" t="s">
        <v>5548</v>
      </c>
      <c r="C1736" t="s">
        <v>12068</v>
      </c>
      <c r="D1736" t="s">
        <v>37</v>
      </c>
      <c r="E1736" t="s">
        <v>92</v>
      </c>
      <c r="F1736" s="1">
        <v>46077</v>
      </c>
      <c r="G1736">
        <v>2</v>
      </c>
      <c r="H1736">
        <v>531136</v>
      </c>
      <c r="I1736" t="s">
        <v>10185</v>
      </c>
      <c r="J1736">
        <v>50058205</v>
      </c>
      <c r="K1736" t="s">
        <v>10340</v>
      </c>
      <c r="L1736" t="s">
        <v>43</v>
      </c>
      <c r="M1736">
        <v>2</v>
      </c>
      <c r="N1736" t="s">
        <v>43</v>
      </c>
      <c r="O1736">
        <v>46132</v>
      </c>
      <c r="R1736" s="1"/>
      <c r="T1736" s="317"/>
      <c r="X1736" s="317"/>
    </row>
    <row r="1737" spans="1:24">
      <c r="A1737">
        <v>1736</v>
      </c>
      <c r="B1737" t="s">
        <v>5589</v>
      </c>
      <c r="C1737" t="s">
        <v>5590</v>
      </c>
      <c r="D1737" t="s">
        <v>37</v>
      </c>
      <c r="E1737" t="s">
        <v>92</v>
      </c>
      <c r="F1737" s="1">
        <v>46077</v>
      </c>
      <c r="G1737">
        <v>2</v>
      </c>
      <c r="H1737">
        <v>531137</v>
      </c>
      <c r="I1737" t="s">
        <v>10185</v>
      </c>
      <c r="J1737">
        <v>50058203</v>
      </c>
      <c r="K1737" t="s">
        <v>267</v>
      </c>
      <c r="L1737" t="s">
        <v>43</v>
      </c>
      <c r="M1737">
        <v>2</v>
      </c>
      <c r="N1737" t="s">
        <v>43</v>
      </c>
      <c r="O1737">
        <v>46113</v>
      </c>
      <c r="R1737" s="1"/>
      <c r="T1737" s="317"/>
      <c r="X1737" s="317"/>
    </row>
    <row r="1738" spans="1:24">
      <c r="A1738">
        <v>1737</v>
      </c>
      <c r="B1738" t="s">
        <v>12069</v>
      </c>
      <c r="C1738" t="s">
        <v>5552</v>
      </c>
      <c r="D1738" t="s">
        <v>37</v>
      </c>
      <c r="E1738" t="s">
        <v>1423</v>
      </c>
      <c r="F1738" s="1">
        <v>46073</v>
      </c>
      <c r="G1738">
        <v>2</v>
      </c>
      <c r="H1738">
        <v>531138</v>
      </c>
      <c r="I1738" t="s">
        <v>10185</v>
      </c>
      <c r="J1738">
        <v>50058176</v>
      </c>
      <c r="K1738" t="s">
        <v>267</v>
      </c>
      <c r="L1738" t="s">
        <v>43</v>
      </c>
      <c r="M1738">
        <v>2</v>
      </c>
      <c r="N1738" t="s">
        <v>43</v>
      </c>
      <c r="O1738">
        <v>46132</v>
      </c>
      <c r="R1738" s="1"/>
      <c r="T1738" s="317"/>
      <c r="X1738" s="317"/>
    </row>
    <row r="1739" spans="1:24">
      <c r="A1739">
        <v>1738</v>
      </c>
      <c r="B1739" t="s">
        <v>5524</v>
      </c>
      <c r="C1739" t="s">
        <v>5525</v>
      </c>
      <c r="D1739" t="s">
        <v>37</v>
      </c>
      <c r="E1739" t="s">
        <v>40</v>
      </c>
      <c r="F1739" s="1">
        <v>46078</v>
      </c>
      <c r="G1739">
        <v>2</v>
      </c>
      <c r="H1739">
        <v>531139</v>
      </c>
      <c r="I1739" t="s">
        <v>10185</v>
      </c>
      <c r="J1739">
        <v>50058447</v>
      </c>
      <c r="K1739" t="s">
        <v>267</v>
      </c>
      <c r="L1739" t="s">
        <v>43</v>
      </c>
      <c r="M1739">
        <v>2</v>
      </c>
      <c r="N1739" t="s">
        <v>43</v>
      </c>
      <c r="O1739">
        <v>46209</v>
      </c>
      <c r="R1739" s="1"/>
      <c r="T1739" s="317"/>
      <c r="X1739" s="317"/>
    </row>
    <row r="1740" spans="1:24">
      <c r="A1740">
        <v>1739</v>
      </c>
      <c r="B1740" t="s">
        <v>5586</v>
      </c>
      <c r="C1740" t="s">
        <v>5587</v>
      </c>
      <c r="D1740" t="s">
        <v>37</v>
      </c>
      <c r="E1740" t="s">
        <v>40</v>
      </c>
      <c r="F1740" s="1">
        <v>46078</v>
      </c>
      <c r="G1740">
        <v>2</v>
      </c>
      <c r="H1740">
        <v>531140</v>
      </c>
      <c r="I1740" t="s">
        <v>10185</v>
      </c>
      <c r="J1740">
        <v>50058449</v>
      </c>
      <c r="K1740" t="s">
        <v>267</v>
      </c>
      <c r="L1740" t="s">
        <v>43</v>
      </c>
      <c r="M1740">
        <v>2</v>
      </c>
      <c r="N1740" t="s">
        <v>43</v>
      </c>
      <c r="O1740">
        <v>46125</v>
      </c>
      <c r="R1740" s="1"/>
      <c r="T1740" s="317"/>
      <c r="X1740" s="317"/>
    </row>
    <row r="1741" spans="1:24">
      <c r="A1741">
        <v>1740</v>
      </c>
      <c r="B1741" t="s">
        <v>5596</v>
      </c>
      <c r="C1741" t="s">
        <v>5597</v>
      </c>
      <c r="D1741" t="s">
        <v>37</v>
      </c>
      <c r="E1741" t="s">
        <v>40</v>
      </c>
      <c r="F1741" s="1">
        <v>46078</v>
      </c>
      <c r="G1741">
        <v>2</v>
      </c>
      <c r="H1741">
        <v>531141</v>
      </c>
      <c r="I1741" t="s">
        <v>10185</v>
      </c>
      <c r="J1741">
        <v>50058452</v>
      </c>
      <c r="K1741" t="s">
        <v>267</v>
      </c>
      <c r="L1741" t="s">
        <v>43</v>
      </c>
      <c r="M1741">
        <v>2</v>
      </c>
      <c r="N1741" t="s">
        <v>43</v>
      </c>
      <c r="O1741">
        <v>46127</v>
      </c>
      <c r="R1741" s="1"/>
      <c r="T1741" s="317"/>
      <c r="X1741" s="317"/>
    </row>
    <row r="1742" spans="1:24">
      <c r="A1742">
        <v>1741</v>
      </c>
      <c r="B1742" t="s">
        <v>5614</v>
      </c>
      <c r="C1742" t="s">
        <v>5615</v>
      </c>
      <c r="D1742" t="s">
        <v>37</v>
      </c>
      <c r="E1742" t="s">
        <v>636</v>
      </c>
      <c r="F1742" s="1">
        <v>46078</v>
      </c>
      <c r="G1742">
        <v>2</v>
      </c>
      <c r="H1742">
        <v>531142</v>
      </c>
      <c r="I1742" t="s">
        <v>10185</v>
      </c>
      <c r="J1742">
        <v>50058650</v>
      </c>
      <c r="K1742" t="s">
        <v>267</v>
      </c>
      <c r="L1742" t="s">
        <v>43</v>
      </c>
      <c r="M1742">
        <v>2</v>
      </c>
      <c r="N1742" t="s">
        <v>43</v>
      </c>
      <c r="R1742" s="1"/>
      <c r="T1742" s="317"/>
      <c r="X1742" s="317"/>
    </row>
    <row r="1743" spans="1:24">
      <c r="A1743">
        <v>1742</v>
      </c>
      <c r="B1743" t="s">
        <v>5608</v>
      </c>
      <c r="C1743" t="s">
        <v>5609</v>
      </c>
      <c r="D1743" t="s">
        <v>37</v>
      </c>
      <c r="E1743" t="s">
        <v>72</v>
      </c>
      <c r="F1743" s="1"/>
      <c r="G1743" t="s">
        <v>43</v>
      </c>
      <c r="H1743">
        <v>531143</v>
      </c>
      <c r="I1743" t="s">
        <v>10185</v>
      </c>
      <c r="L1743" t="s">
        <v>43</v>
      </c>
      <c r="M1743" t="s">
        <v>43</v>
      </c>
      <c r="N1743" t="s">
        <v>43</v>
      </c>
      <c r="R1743" s="1"/>
      <c r="T1743" s="317"/>
      <c r="X1743" s="317"/>
    </row>
    <row r="1744" spans="1:24">
      <c r="A1744">
        <v>1743</v>
      </c>
      <c r="B1744" t="s">
        <v>5715</v>
      </c>
      <c r="C1744" t="s">
        <v>12070</v>
      </c>
      <c r="D1744" t="s">
        <v>46</v>
      </c>
      <c r="E1744" t="s">
        <v>49</v>
      </c>
      <c r="F1744" s="1">
        <v>46079</v>
      </c>
      <c r="G1744">
        <v>2</v>
      </c>
      <c r="H1744">
        <v>531144</v>
      </c>
      <c r="I1744" t="s">
        <v>10185</v>
      </c>
      <c r="J1744">
        <v>50058597</v>
      </c>
      <c r="L1744" t="s">
        <v>43</v>
      </c>
      <c r="M1744" t="s">
        <v>43</v>
      </c>
      <c r="N1744" t="s">
        <v>43</v>
      </c>
      <c r="R1744" s="1"/>
      <c r="T1744" s="317"/>
      <c r="X1744" s="317"/>
    </row>
    <row r="1745" spans="1:24">
      <c r="A1745">
        <v>1744</v>
      </c>
      <c r="B1745" t="s">
        <v>5718</v>
      </c>
      <c r="C1745" t="s">
        <v>5719</v>
      </c>
      <c r="D1745" t="s">
        <v>46</v>
      </c>
      <c r="E1745" t="s">
        <v>49</v>
      </c>
      <c r="F1745" s="1">
        <v>46079</v>
      </c>
      <c r="G1745">
        <v>2</v>
      </c>
      <c r="H1745">
        <v>531145</v>
      </c>
      <c r="I1745" t="s">
        <v>10185</v>
      </c>
      <c r="J1745">
        <v>50058601</v>
      </c>
      <c r="L1745" t="s">
        <v>43</v>
      </c>
      <c r="M1745" t="s">
        <v>43</v>
      </c>
      <c r="N1745" t="s">
        <v>43</v>
      </c>
      <c r="R1745" s="1"/>
      <c r="T1745" s="317"/>
      <c r="X1745" s="317"/>
    </row>
    <row r="1746" spans="1:24">
      <c r="A1746">
        <v>1745</v>
      </c>
      <c r="B1746" t="s">
        <v>5721</v>
      </c>
      <c r="C1746" t="s">
        <v>5722</v>
      </c>
      <c r="D1746" t="s">
        <v>46</v>
      </c>
      <c r="E1746" t="s">
        <v>49</v>
      </c>
      <c r="F1746" s="1">
        <v>46079</v>
      </c>
      <c r="G1746">
        <v>2</v>
      </c>
      <c r="H1746">
        <v>531146</v>
      </c>
      <c r="I1746" t="s">
        <v>10185</v>
      </c>
      <c r="J1746">
        <v>50058605</v>
      </c>
      <c r="L1746" t="s">
        <v>43</v>
      </c>
      <c r="M1746" t="s">
        <v>43</v>
      </c>
      <c r="N1746" t="s">
        <v>43</v>
      </c>
      <c r="R1746" s="1"/>
      <c r="T1746" s="317"/>
      <c r="X1746" s="317"/>
    </row>
    <row r="1747" spans="1:24">
      <c r="A1747">
        <v>1746</v>
      </c>
      <c r="B1747" t="s">
        <v>5727</v>
      </c>
      <c r="C1747" t="s">
        <v>5728</v>
      </c>
      <c r="D1747" t="s">
        <v>46</v>
      </c>
      <c r="E1747" t="s">
        <v>49</v>
      </c>
      <c r="F1747" s="1">
        <v>46079</v>
      </c>
      <c r="G1747">
        <v>2</v>
      </c>
      <c r="H1747">
        <v>531147</v>
      </c>
      <c r="I1747" t="s">
        <v>10185</v>
      </c>
      <c r="J1747">
        <v>50058608</v>
      </c>
      <c r="L1747" t="s">
        <v>43</v>
      </c>
      <c r="M1747" t="s">
        <v>43</v>
      </c>
      <c r="N1747" t="s">
        <v>43</v>
      </c>
      <c r="R1747" s="1"/>
      <c r="T1747" s="317"/>
      <c r="X1747" s="317"/>
    </row>
    <row r="1748" spans="1:24">
      <c r="A1748">
        <v>1747</v>
      </c>
      <c r="B1748" t="s">
        <v>5724</v>
      </c>
      <c r="C1748" t="s">
        <v>12071</v>
      </c>
      <c r="D1748" t="s">
        <v>46</v>
      </c>
      <c r="E1748" t="s">
        <v>49</v>
      </c>
      <c r="F1748" s="1">
        <v>46079</v>
      </c>
      <c r="G1748">
        <v>2</v>
      </c>
      <c r="H1748">
        <v>531148</v>
      </c>
      <c r="I1748" t="s">
        <v>10185</v>
      </c>
      <c r="J1748">
        <v>50058611</v>
      </c>
      <c r="L1748" t="s">
        <v>43</v>
      </c>
      <c r="M1748" t="s">
        <v>43</v>
      </c>
      <c r="N1748" t="s">
        <v>43</v>
      </c>
      <c r="R1748" s="1"/>
      <c r="T1748" s="317"/>
      <c r="X1748" s="317"/>
    </row>
    <row r="1749" spans="1:24">
      <c r="A1749">
        <v>1748</v>
      </c>
      <c r="B1749" t="s">
        <v>5617</v>
      </c>
      <c r="C1749" t="s">
        <v>5618</v>
      </c>
      <c r="D1749" t="s">
        <v>37</v>
      </c>
      <c r="E1749" t="s">
        <v>92</v>
      </c>
      <c r="F1749" s="1">
        <v>46079</v>
      </c>
      <c r="G1749">
        <v>2</v>
      </c>
      <c r="H1749">
        <v>531149</v>
      </c>
      <c r="I1749" t="s">
        <v>10185</v>
      </c>
      <c r="J1749">
        <v>50058496</v>
      </c>
      <c r="L1749" t="s">
        <v>43</v>
      </c>
      <c r="M1749" t="s">
        <v>43</v>
      </c>
      <c r="N1749" t="s">
        <v>43</v>
      </c>
      <c r="R1749" s="1"/>
      <c r="T1749" s="317"/>
      <c r="X1749" s="317"/>
    </row>
    <row r="1750" spans="1:24">
      <c r="A1750">
        <v>1749</v>
      </c>
      <c r="B1750" t="s">
        <v>12072</v>
      </c>
      <c r="C1750" t="s">
        <v>12073</v>
      </c>
      <c r="D1750" t="s">
        <v>37</v>
      </c>
      <c r="E1750" t="s">
        <v>60</v>
      </c>
      <c r="F1750" s="1">
        <v>46080</v>
      </c>
      <c r="G1750">
        <v>2</v>
      </c>
      <c r="H1750">
        <v>531150</v>
      </c>
      <c r="I1750" t="s">
        <v>10185</v>
      </c>
      <c r="K1750" t="s">
        <v>10411</v>
      </c>
      <c r="L1750" t="s">
        <v>43</v>
      </c>
      <c r="M1750">
        <v>2</v>
      </c>
      <c r="N1750" t="s">
        <v>43</v>
      </c>
      <c r="Q1750" t="s">
        <v>11745</v>
      </c>
      <c r="R1750" s="1"/>
      <c r="T1750" s="317"/>
      <c r="X1750" s="317"/>
    </row>
    <row r="1751" spans="1:24">
      <c r="A1751">
        <v>1750</v>
      </c>
      <c r="B1751" t="s">
        <v>5620</v>
      </c>
      <c r="C1751" t="s">
        <v>12074</v>
      </c>
      <c r="D1751" t="s">
        <v>37</v>
      </c>
      <c r="E1751" t="s">
        <v>636</v>
      </c>
      <c r="F1751" s="1">
        <v>46079</v>
      </c>
      <c r="G1751">
        <v>2</v>
      </c>
      <c r="H1751">
        <v>531151</v>
      </c>
      <c r="I1751" t="s">
        <v>10185</v>
      </c>
      <c r="J1751">
        <v>50058657</v>
      </c>
      <c r="K1751" t="s">
        <v>10340</v>
      </c>
      <c r="L1751" t="s">
        <v>43</v>
      </c>
      <c r="M1751">
        <v>2</v>
      </c>
      <c r="N1751" t="s">
        <v>43</v>
      </c>
      <c r="O1751">
        <v>46113</v>
      </c>
      <c r="R1751" s="1"/>
      <c r="T1751" s="317"/>
      <c r="X1751" s="317"/>
    </row>
    <row r="1752" spans="1:24">
      <c r="A1752">
        <v>1751</v>
      </c>
      <c r="B1752" t="s">
        <v>5641</v>
      </c>
      <c r="C1752" t="s">
        <v>5642</v>
      </c>
      <c r="D1752" t="s">
        <v>37</v>
      </c>
      <c r="E1752" t="s">
        <v>108</v>
      </c>
      <c r="F1752" s="1"/>
      <c r="G1752" t="s">
        <v>43</v>
      </c>
      <c r="H1752">
        <v>531152</v>
      </c>
      <c r="I1752" t="s">
        <v>10185</v>
      </c>
      <c r="L1752" t="s">
        <v>43</v>
      </c>
      <c r="M1752" t="s">
        <v>43</v>
      </c>
      <c r="N1752" t="s">
        <v>43</v>
      </c>
      <c r="R1752" s="1"/>
      <c r="T1752" s="317"/>
      <c r="X1752" s="317"/>
    </row>
    <row r="1753" spans="1:24">
      <c r="A1753">
        <v>1752</v>
      </c>
      <c r="B1753" t="s">
        <v>5644</v>
      </c>
      <c r="C1753" t="s">
        <v>5645</v>
      </c>
      <c r="D1753" t="s">
        <v>37</v>
      </c>
      <c r="E1753" t="s">
        <v>108</v>
      </c>
      <c r="F1753" s="1"/>
      <c r="G1753" t="s">
        <v>43</v>
      </c>
      <c r="H1753">
        <v>531153</v>
      </c>
      <c r="I1753" t="s">
        <v>10185</v>
      </c>
      <c r="L1753" t="s">
        <v>43</v>
      </c>
      <c r="M1753" t="s">
        <v>43</v>
      </c>
      <c r="N1753" t="s">
        <v>43</v>
      </c>
      <c r="R1753" s="1"/>
      <c r="T1753" s="317"/>
      <c r="X1753" s="317"/>
    </row>
    <row r="1754" spans="1:24">
      <c r="A1754">
        <v>1753</v>
      </c>
      <c r="B1754" t="s">
        <v>5647</v>
      </c>
      <c r="C1754" t="s">
        <v>5648</v>
      </c>
      <c r="D1754" t="s">
        <v>37</v>
      </c>
      <c r="E1754" t="s">
        <v>108</v>
      </c>
      <c r="F1754" s="1"/>
      <c r="G1754" t="s">
        <v>43</v>
      </c>
      <c r="H1754">
        <v>531154</v>
      </c>
      <c r="I1754" t="s">
        <v>10185</v>
      </c>
      <c r="L1754" t="s">
        <v>43</v>
      </c>
      <c r="M1754" t="s">
        <v>43</v>
      </c>
      <c r="N1754" t="s">
        <v>43</v>
      </c>
      <c r="R1754" s="1"/>
      <c r="T1754" s="317"/>
      <c r="X1754" s="317"/>
    </row>
    <row r="1755" spans="1:24">
      <c r="A1755">
        <v>1754</v>
      </c>
      <c r="B1755" t="s">
        <v>11360</v>
      </c>
      <c r="C1755" t="s">
        <v>11361</v>
      </c>
      <c r="D1755" t="s">
        <v>37</v>
      </c>
      <c r="E1755" t="s">
        <v>40</v>
      </c>
      <c r="F1755" s="1">
        <v>46080</v>
      </c>
      <c r="G1755">
        <v>2</v>
      </c>
      <c r="H1755">
        <v>531155</v>
      </c>
      <c r="I1755" t="s">
        <v>10185</v>
      </c>
      <c r="K1755" t="s">
        <v>10411</v>
      </c>
      <c r="L1755" t="s">
        <v>43</v>
      </c>
      <c r="M1755">
        <v>2</v>
      </c>
      <c r="N1755" t="s">
        <v>43</v>
      </c>
      <c r="R1755" s="1"/>
      <c r="T1755" s="317"/>
      <c r="X1755" s="317"/>
    </row>
    <row r="1756" spans="1:24">
      <c r="A1756">
        <v>1755</v>
      </c>
      <c r="B1756" t="s">
        <v>11974</v>
      </c>
      <c r="C1756" t="s">
        <v>11975</v>
      </c>
      <c r="D1756" t="s">
        <v>37</v>
      </c>
      <c r="E1756" t="s">
        <v>60</v>
      </c>
      <c r="F1756" s="1">
        <v>46083</v>
      </c>
      <c r="G1756">
        <v>3</v>
      </c>
      <c r="H1756">
        <v>531156</v>
      </c>
      <c r="I1756" t="s">
        <v>10185</v>
      </c>
      <c r="K1756" t="s">
        <v>10411</v>
      </c>
      <c r="L1756" t="s">
        <v>43</v>
      </c>
      <c r="M1756">
        <v>3</v>
      </c>
      <c r="N1756">
        <v>3</v>
      </c>
      <c r="P1756">
        <v>46086</v>
      </c>
      <c r="R1756" s="1"/>
      <c r="T1756" s="317"/>
      <c r="X1756" s="317"/>
    </row>
    <row r="1757" spans="1:24">
      <c r="A1757">
        <v>1756</v>
      </c>
      <c r="B1757" t="s">
        <v>5655</v>
      </c>
      <c r="C1757" t="s">
        <v>12075</v>
      </c>
      <c r="D1757" t="s">
        <v>37</v>
      </c>
      <c r="E1757" t="s">
        <v>123</v>
      </c>
      <c r="F1757" s="1">
        <v>46083</v>
      </c>
      <c r="G1757">
        <v>3</v>
      </c>
      <c r="H1757">
        <v>531157</v>
      </c>
      <c r="I1757" t="s">
        <v>10185</v>
      </c>
      <c r="J1757">
        <v>50059017</v>
      </c>
      <c r="K1757" t="s">
        <v>6518</v>
      </c>
      <c r="L1757" t="s">
        <v>43</v>
      </c>
      <c r="M1757">
        <v>3</v>
      </c>
      <c r="N1757" t="s">
        <v>43</v>
      </c>
      <c r="O1757">
        <v>46139</v>
      </c>
      <c r="R1757" s="1"/>
      <c r="T1757" s="317"/>
      <c r="X1757" s="317"/>
    </row>
    <row r="1758" spans="1:24">
      <c r="A1758">
        <v>1757</v>
      </c>
      <c r="B1758" t="s">
        <v>12076</v>
      </c>
      <c r="C1758" t="s">
        <v>5653</v>
      </c>
      <c r="D1758" t="s">
        <v>37</v>
      </c>
      <c r="E1758" t="s">
        <v>108</v>
      </c>
      <c r="F1758" s="1">
        <v>46083</v>
      </c>
      <c r="G1758">
        <v>3</v>
      </c>
      <c r="H1758">
        <v>531158</v>
      </c>
      <c r="I1758" t="s">
        <v>10185</v>
      </c>
      <c r="J1758">
        <v>50058931</v>
      </c>
      <c r="K1758" t="s">
        <v>6518</v>
      </c>
      <c r="L1758" t="s">
        <v>43</v>
      </c>
      <c r="M1758">
        <v>3</v>
      </c>
      <c r="N1758" t="s">
        <v>43</v>
      </c>
      <c r="O1758">
        <v>46139</v>
      </c>
      <c r="R1758" s="1"/>
      <c r="T1758" s="317"/>
      <c r="X1758" s="317"/>
    </row>
    <row r="1759" spans="1:24">
      <c r="A1759">
        <v>1758</v>
      </c>
      <c r="B1759" t="s">
        <v>5731</v>
      </c>
      <c r="C1759" t="s">
        <v>5732</v>
      </c>
      <c r="D1759" t="s">
        <v>37</v>
      </c>
      <c r="E1759" t="s">
        <v>1423</v>
      </c>
      <c r="F1759" s="1">
        <v>46083</v>
      </c>
      <c r="G1759">
        <v>3</v>
      </c>
      <c r="H1759">
        <v>531159</v>
      </c>
      <c r="I1759" t="s">
        <v>10185</v>
      </c>
      <c r="J1759">
        <v>50058996</v>
      </c>
      <c r="K1759" t="s">
        <v>10411</v>
      </c>
      <c r="L1759" t="s">
        <v>43</v>
      </c>
      <c r="M1759">
        <v>3</v>
      </c>
      <c r="N1759" t="s">
        <v>43</v>
      </c>
      <c r="O1759">
        <v>46139</v>
      </c>
      <c r="R1759" s="1"/>
      <c r="T1759" s="317"/>
      <c r="X1759" s="317"/>
    </row>
    <row r="1760" spans="1:24">
      <c r="A1760">
        <v>1759</v>
      </c>
      <c r="B1760" t="s">
        <v>5658</v>
      </c>
      <c r="C1760" t="s">
        <v>5659</v>
      </c>
      <c r="D1760" t="s">
        <v>37</v>
      </c>
      <c r="E1760" t="s">
        <v>1423</v>
      </c>
      <c r="F1760" s="1">
        <v>46083</v>
      </c>
      <c r="G1760">
        <v>3</v>
      </c>
      <c r="H1760">
        <v>531160</v>
      </c>
      <c r="I1760" t="s">
        <v>10185</v>
      </c>
      <c r="J1760">
        <v>50058999</v>
      </c>
      <c r="K1760" t="s">
        <v>10411</v>
      </c>
      <c r="L1760" t="s">
        <v>43</v>
      </c>
      <c r="M1760">
        <v>3</v>
      </c>
      <c r="N1760" t="s">
        <v>43</v>
      </c>
      <c r="O1760">
        <v>46153</v>
      </c>
      <c r="R1760" s="1"/>
      <c r="T1760" s="317"/>
      <c r="X1760" s="317"/>
    </row>
    <row r="1761" spans="1:24">
      <c r="A1761">
        <v>1760</v>
      </c>
      <c r="B1761" t="s">
        <v>5696</v>
      </c>
      <c r="C1761" t="s">
        <v>5697</v>
      </c>
      <c r="D1761" t="s">
        <v>37</v>
      </c>
      <c r="E1761" t="s">
        <v>1423</v>
      </c>
      <c r="F1761" s="1">
        <v>46083</v>
      </c>
      <c r="G1761">
        <v>3</v>
      </c>
      <c r="H1761">
        <v>531161</v>
      </c>
      <c r="I1761" t="s">
        <v>10185</v>
      </c>
      <c r="J1761">
        <v>50059004</v>
      </c>
      <c r="K1761" t="s">
        <v>10411</v>
      </c>
      <c r="L1761" t="s">
        <v>43</v>
      </c>
      <c r="M1761">
        <v>3</v>
      </c>
      <c r="N1761" t="s">
        <v>43</v>
      </c>
      <c r="O1761">
        <v>46147</v>
      </c>
      <c r="R1761" s="1"/>
      <c r="T1761" s="317"/>
      <c r="X1761" s="317"/>
    </row>
    <row r="1762" spans="1:24">
      <c r="A1762">
        <v>1761</v>
      </c>
      <c r="B1762" t="s">
        <v>5690</v>
      </c>
      <c r="C1762" t="s">
        <v>12077</v>
      </c>
      <c r="D1762" t="s">
        <v>37</v>
      </c>
      <c r="E1762" t="s">
        <v>636</v>
      </c>
      <c r="F1762" s="1">
        <v>46083</v>
      </c>
      <c r="G1762">
        <v>3</v>
      </c>
      <c r="H1762">
        <v>531162</v>
      </c>
      <c r="I1762" t="s">
        <v>10185</v>
      </c>
      <c r="J1762">
        <v>50059034</v>
      </c>
      <c r="K1762" t="s">
        <v>10411</v>
      </c>
      <c r="L1762" t="s">
        <v>43</v>
      </c>
      <c r="M1762">
        <v>3</v>
      </c>
      <c r="N1762" t="s">
        <v>43</v>
      </c>
      <c r="O1762">
        <v>46122</v>
      </c>
      <c r="R1762" s="1"/>
      <c r="T1762" s="317"/>
      <c r="X1762" s="317"/>
    </row>
    <row r="1763" spans="1:24">
      <c r="A1763">
        <v>1762</v>
      </c>
      <c r="B1763" t="s">
        <v>12078</v>
      </c>
      <c r="C1763" t="s">
        <v>12079</v>
      </c>
      <c r="D1763" t="s">
        <v>37</v>
      </c>
      <c r="E1763" t="s">
        <v>92</v>
      </c>
      <c r="F1763" s="1">
        <v>46084</v>
      </c>
      <c r="G1763">
        <v>3</v>
      </c>
      <c r="H1763">
        <v>531163</v>
      </c>
      <c r="I1763" t="s">
        <v>10185</v>
      </c>
      <c r="J1763">
        <v>50059118</v>
      </c>
      <c r="L1763" t="s">
        <v>43</v>
      </c>
      <c r="M1763" t="s">
        <v>43</v>
      </c>
      <c r="N1763" t="s">
        <v>43</v>
      </c>
      <c r="R1763" s="1"/>
      <c r="T1763" s="317"/>
      <c r="X1763" s="317"/>
    </row>
    <row r="1764" spans="1:24">
      <c r="A1764">
        <v>1763</v>
      </c>
      <c r="B1764" t="s">
        <v>5670</v>
      </c>
      <c r="C1764" t="s">
        <v>5671</v>
      </c>
      <c r="D1764" t="s">
        <v>37</v>
      </c>
      <c r="E1764" t="s">
        <v>108</v>
      </c>
      <c r="F1764" s="1"/>
      <c r="G1764" t="s">
        <v>43</v>
      </c>
      <c r="H1764">
        <v>531164</v>
      </c>
      <c r="I1764" t="s">
        <v>10185</v>
      </c>
      <c r="L1764" t="s">
        <v>43</v>
      </c>
      <c r="M1764" t="s">
        <v>43</v>
      </c>
      <c r="N1764" t="s">
        <v>43</v>
      </c>
      <c r="R1764" s="1"/>
      <c r="T1764" s="317"/>
      <c r="X1764" s="317"/>
    </row>
    <row r="1765" spans="1:24">
      <c r="A1765">
        <v>1764</v>
      </c>
      <c r="B1765" t="s">
        <v>12080</v>
      </c>
      <c r="C1765" t="s">
        <v>12079</v>
      </c>
      <c r="D1765" t="s">
        <v>37</v>
      </c>
      <c r="E1765" t="s">
        <v>92</v>
      </c>
      <c r="F1765" s="1">
        <v>46084</v>
      </c>
      <c r="G1765">
        <v>3</v>
      </c>
      <c r="H1765">
        <v>531165</v>
      </c>
      <c r="I1765" t="s">
        <v>10185</v>
      </c>
      <c r="J1765">
        <v>50059173</v>
      </c>
      <c r="L1765" t="s">
        <v>43</v>
      </c>
      <c r="M1765" t="s">
        <v>43</v>
      </c>
      <c r="N1765" t="s">
        <v>43</v>
      </c>
      <c r="R1765" s="1"/>
      <c r="T1765" s="317"/>
      <c r="X1765" s="317"/>
    </row>
    <row r="1766" spans="1:24">
      <c r="A1766">
        <v>1765</v>
      </c>
      <c r="B1766" t="s">
        <v>12081</v>
      </c>
      <c r="C1766" t="s">
        <v>12082</v>
      </c>
      <c r="D1766" t="s">
        <v>37</v>
      </c>
      <c r="E1766" t="s">
        <v>108</v>
      </c>
      <c r="F1766" s="1">
        <v>46084</v>
      </c>
      <c r="G1766">
        <v>3</v>
      </c>
      <c r="H1766">
        <v>531166</v>
      </c>
      <c r="I1766" t="s">
        <v>10185</v>
      </c>
      <c r="J1766">
        <v>50059168</v>
      </c>
      <c r="L1766" t="s">
        <v>43</v>
      </c>
      <c r="M1766" t="s">
        <v>43</v>
      </c>
      <c r="N1766" t="s">
        <v>43</v>
      </c>
      <c r="R1766" s="1"/>
      <c r="T1766" s="317"/>
      <c r="X1766" s="317"/>
    </row>
    <row r="1767" spans="1:24">
      <c r="A1767">
        <v>1766</v>
      </c>
      <c r="B1767" t="s">
        <v>12083</v>
      </c>
      <c r="C1767" t="s">
        <v>12084</v>
      </c>
      <c r="D1767" t="s">
        <v>37</v>
      </c>
      <c r="E1767" t="s">
        <v>108</v>
      </c>
      <c r="F1767" s="1">
        <v>46084</v>
      </c>
      <c r="G1767">
        <v>3</v>
      </c>
      <c r="H1767">
        <v>531167</v>
      </c>
      <c r="I1767" t="s">
        <v>10185</v>
      </c>
      <c r="J1767">
        <v>50059169</v>
      </c>
      <c r="L1767" t="s">
        <v>43</v>
      </c>
      <c r="M1767" t="s">
        <v>43</v>
      </c>
      <c r="N1767" t="s">
        <v>43</v>
      </c>
      <c r="R1767" s="1"/>
      <c r="T1767" s="317"/>
      <c r="X1767" s="317"/>
    </row>
    <row r="1768" spans="1:24">
      <c r="A1768">
        <v>1767</v>
      </c>
      <c r="B1768" t="s">
        <v>12085</v>
      </c>
      <c r="C1768" t="s">
        <v>12086</v>
      </c>
      <c r="D1768" t="s">
        <v>37</v>
      </c>
      <c r="E1768" t="s">
        <v>108</v>
      </c>
      <c r="F1768" s="1">
        <v>46084</v>
      </c>
      <c r="G1768">
        <v>3</v>
      </c>
      <c r="H1768">
        <v>531168</v>
      </c>
      <c r="I1768" t="s">
        <v>10185</v>
      </c>
      <c r="J1768">
        <v>50059170</v>
      </c>
      <c r="L1768" t="s">
        <v>43</v>
      </c>
      <c r="M1768" t="s">
        <v>43</v>
      </c>
      <c r="N1768" t="s">
        <v>43</v>
      </c>
      <c r="R1768" s="1"/>
      <c r="T1768" s="317"/>
      <c r="X1768" s="317"/>
    </row>
    <row r="1769" spans="1:24">
      <c r="A1769">
        <v>1768</v>
      </c>
      <c r="B1769" t="s">
        <v>12087</v>
      </c>
      <c r="C1769" t="s">
        <v>12086</v>
      </c>
      <c r="D1769" t="s">
        <v>37</v>
      </c>
      <c r="E1769" t="s">
        <v>108</v>
      </c>
      <c r="F1769" s="1">
        <v>46084</v>
      </c>
      <c r="G1769">
        <v>3</v>
      </c>
      <c r="H1769">
        <v>531169</v>
      </c>
      <c r="I1769" t="s">
        <v>10185</v>
      </c>
      <c r="J1769">
        <v>50059172</v>
      </c>
      <c r="L1769" t="s">
        <v>43</v>
      </c>
      <c r="M1769" t="s">
        <v>43</v>
      </c>
      <c r="N1769" t="s">
        <v>43</v>
      </c>
      <c r="R1769" s="1"/>
      <c r="T1769" s="317"/>
      <c r="X1769" s="317"/>
    </row>
    <row r="1770" spans="1:24">
      <c r="A1770">
        <v>1769</v>
      </c>
      <c r="B1770" t="s">
        <v>12088</v>
      </c>
      <c r="C1770" t="s">
        <v>12089</v>
      </c>
      <c r="D1770" t="s">
        <v>37</v>
      </c>
      <c r="E1770" t="s">
        <v>636</v>
      </c>
      <c r="F1770" s="1">
        <v>46084</v>
      </c>
      <c r="G1770">
        <v>3</v>
      </c>
      <c r="H1770">
        <v>531170</v>
      </c>
      <c r="I1770" t="s">
        <v>10185</v>
      </c>
      <c r="J1770">
        <v>50059199</v>
      </c>
      <c r="L1770" t="s">
        <v>43</v>
      </c>
      <c r="M1770" t="s">
        <v>43</v>
      </c>
      <c r="N1770" t="s">
        <v>43</v>
      </c>
      <c r="R1770" s="1"/>
      <c r="T1770" s="317"/>
      <c r="X1770" s="317"/>
    </row>
    <row r="1771" spans="1:24">
      <c r="A1771">
        <v>1770</v>
      </c>
      <c r="B1771" t="s">
        <v>12090</v>
      </c>
      <c r="C1771" t="s">
        <v>11984</v>
      </c>
      <c r="D1771" t="s">
        <v>37</v>
      </c>
      <c r="E1771" t="s">
        <v>636</v>
      </c>
      <c r="F1771" s="1">
        <v>46084</v>
      </c>
      <c r="G1771">
        <v>3</v>
      </c>
      <c r="H1771">
        <v>531171</v>
      </c>
      <c r="I1771" t="s">
        <v>10185</v>
      </c>
      <c r="J1771">
        <v>50059215</v>
      </c>
      <c r="L1771" t="s">
        <v>43</v>
      </c>
      <c r="M1771" t="s">
        <v>43</v>
      </c>
      <c r="N1771" t="s">
        <v>43</v>
      </c>
      <c r="R1771" s="1"/>
      <c r="T1771" s="317"/>
      <c r="X1771" s="317"/>
    </row>
    <row r="1772" spans="1:24">
      <c r="A1772">
        <v>1771</v>
      </c>
      <c r="B1772" t="s">
        <v>12091</v>
      </c>
      <c r="C1772" t="s">
        <v>12092</v>
      </c>
      <c r="D1772" t="s">
        <v>37</v>
      </c>
      <c r="E1772" t="s">
        <v>92</v>
      </c>
      <c r="F1772" s="1">
        <v>46084</v>
      </c>
      <c r="G1772">
        <v>3</v>
      </c>
      <c r="H1772">
        <v>531172</v>
      </c>
      <c r="I1772" t="s">
        <v>10185</v>
      </c>
      <c r="J1772">
        <v>50059216</v>
      </c>
      <c r="L1772" t="s">
        <v>43</v>
      </c>
      <c r="M1772" t="s">
        <v>43</v>
      </c>
      <c r="N1772" t="s">
        <v>43</v>
      </c>
      <c r="R1772" s="1"/>
      <c r="T1772" s="317"/>
      <c r="X1772" s="317"/>
    </row>
    <row r="1773" spans="1:24">
      <c r="A1773">
        <v>1772</v>
      </c>
      <c r="B1773" t="s">
        <v>12093</v>
      </c>
      <c r="C1773" t="s">
        <v>12094</v>
      </c>
      <c r="D1773" t="s">
        <v>37</v>
      </c>
      <c r="E1773" t="s">
        <v>87</v>
      </c>
      <c r="F1773" s="1">
        <v>46084</v>
      </c>
      <c r="G1773">
        <v>3</v>
      </c>
      <c r="H1773">
        <v>531173</v>
      </c>
      <c r="I1773" t="s">
        <v>10185</v>
      </c>
      <c r="J1773">
        <v>50059217</v>
      </c>
      <c r="L1773" t="s">
        <v>43</v>
      </c>
      <c r="M1773" t="s">
        <v>43</v>
      </c>
      <c r="N1773" t="s">
        <v>43</v>
      </c>
      <c r="R1773" s="1"/>
      <c r="T1773" s="317"/>
      <c r="X1773" s="317"/>
    </row>
    <row r="1774" spans="1:24">
      <c r="A1774">
        <v>1773</v>
      </c>
      <c r="B1774" t="s">
        <v>12095</v>
      </c>
      <c r="C1774" t="s">
        <v>12096</v>
      </c>
      <c r="D1774" t="s">
        <v>37</v>
      </c>
      <c r="E1774" t="s">
        <v>92</v>
      </c>
      <c r="F1774" s="1">
        <v>46084</v>
      </c>
      <c r="G1774">
        <v>3</v>
      </c>
      <c r="H1774">
        <v>531174</v>
      </c>
      <c r="I1774" t="s">
        <v>10185</v>
      </c>
      <c r="J1774">
        <v>50059220</v>
      </c>
      <c r="L1774" t="s">
        <v>43</v>
      </c>
      <c r="M1774" t="s">
        <v>43</v>
      </c>
      <c r="N1774" t="s">
        <v>43</v>
      </c>
      <c r="R1774" s="1"/>
      <c r="T1774" s="317"/>
      <c r="X1774" s="317"/>
    </row>
    <row r="1775" spans="1:24">
      <c r="A1775">
        <v>1774</v>
      </c>
      <c r="B1775" t="s">
        <v>12097</v>
      </c>
      <c r="C1775" t="s">
        <v>12098</v>
      </c>
      <c r="D1775" t="s">
        <v>37</v>
      </c>
      <c r="E1775" t="s">
        <v>636</v>
      </c>
      <c r="F1775" s="1">
        <v>46084</v>
      </c>
      <c r="G1775">
        <v>3</v>
      </c>
      <c r="H1775">
        <v>531175</v>
      </c>
      <c r="I1775" t="s">
        <v>10185</v>
      </c>
      <c r="J1775">
        <v>50059221</v>
      </c>
      <c r="L1775" t="s">
        <v>43</v>
      </c>
      <c r="M1775" t="s">
        <v>43</v>
      </c>
      <c r="N1775" t="s">
        <v>43</v>
      </c>
      <c r="R1775" s="1"/>
      <c r="T1775" s="317"/>
      <c r="X1775" s="317"/>
    </row>
    <row r="1776" spans="1:24">
      <c r="A1776">
        <v>1775</v>
      </c>
      <c r="B1776" t="s">
        <v>12099</v>
      </c>
      <c r="C1776" t="s">
        <v>12100</v>
      </c>
      <c r="D1776" t="s">
        <v>37</v>
      </c>
      <c r="E1776" t="s">
        <v>87</v>
      </c>
      <c r="F1776" s="1">
        <v>46084</v>
      </c>
      <c r="G1776">
        <v>3</v>
      </c>
      <c r="H1776">
        <v>531176</v>
      </c>
      <c r="I1776" t="s">
        <v>10185</v>
      </c>
      <c r="J1776">
        <v>50059222</v>
      </c>
      <c r="L1776" t="s">
        <v>43</v>
      </c>
      <c r="M1776" t="s">
        <v>43</v>
      </c>
      <c r="N1776" t="s">
        <v>43</v>
      </c>
      <c r="R1776" s="1"/>
      <c r="T1776" s="317"/>
      <c r="X1776" s="317"/>
    </row>
    <row r="1777" spans="1:24">
      <c r="A1777">
        <v>1776</v>
      </c>
      <c r="B1777" t="s">
        <v>12101</v>
      </c>
      <c r="C1777" t="s">
        <v>12102</v>
      </c>
      <c r="D1777" t="s">
        <v>37</v>
      </c>
      <c r="E1777" t="s">
        <v>92</v>
      </c>
      <c r="F1777" s="1">
        <v>46084</v>
      </c>
      <c r="G1777">
        <v>3</v>
      </c>
      <c r="H1777">
        <v>531177</v>
      </c>
      <c r="I1777" t="s">
        <v>10185</v>
      </c>
      <c r="J1777">
        <v>50059224</v>
      </c>
      <c r="L1777" t="s">
        <v>43</v>
      </c>
      <c r="M1777" t="s">
        <v>43</v>
      </c>
      <c r="N1777" t="s">
        <v>43</v>
      </c>
      <c r="R1777" s="1"/>
      <c r="T1777" s="317"/>
      <c r="X1777" s="317"/>
    </row>
    <row r="1778" spans="1:24">
      <c r="A1778">
        <v>1777</v>
      </c>
      <c r="B1778" t="s">
        <v>658</v>
      </c>
      <c r="C1778" t="s">
        <v>10325</v>
      </c>
      <c r="D1778" t="s">
        <v>37</v>
      </c>
      <c r="E1778" t="s">
        <v>146</v>
      </c>
      <c r="F1778" s="1">
        <v>46084</v>
      </c>
      <c r="G1778">
        <v>3</v>
      </c>
      <c r="H1778">
        <v>531178</v>
      </c>
      <c r="I1778" t="s">
        <v>10185</v>
      </c>
      <c r="J1778">
        <v>50059228</v>
      </c>
      <c r="L1778" t="s">
        <v>43</v>
      </c>
      <c r="M1778" t="s">
        <v>43</v>
      </c>
      <c r="N1778" t="s">
        <v>43</v>
      </c>
      <c r="R1778" s="1"/>
      <c r="T1778" s="317"/>
      <c r="X1778" s="317"/>
    </row>
    <row r="1779" spans="1:24">
      <c r="A1779">
        <v>1778</v>
      </c>
      <c r="B1779" t="s">
        <v>4118</v>
      </c>
      <c r="C1779" t="s">
        <v>4119</v>
      </c>
      <c r="D1779" t="s">
        <v>37</v>
      </c>
      <c r="E1779" t="s">
        <v>40</v>
      </c>
      <c r="F1779" s="1"/>
      <c r="G1779" t="s">
        <v>43</v>
      </c>
      <c r="H1779">
        <v>531179</v>
      </c>
      <c r="I1779" t="s">
        <v>10185</v>
      </c>
      <c r="L1779" t="s">
        <v>43</v>
      </c>
      <c r="M1779" t="s">
        <v>43</v>
      </c>
      <c r="N1779" t="s">
        <v>43</v>
      </c>
      <c r="R1779" s="1"/>
      <c r="T1779" s="317"/>
      <c r="X1779" s="317"/>
    </row>
    <row r="1780" spans="1:24">
      <c r="A1780">
        <v>1779</v>
      </c>
      <c r="B1780" t="s">
        <v>12103</v>
      </c>
      <c r="C1780" t="s">
        <v>12104</v>
      </c>
      <c r="D1780" t="s">
        <v>37</v>
      </c>
      <c r="E1780" t="s">
        <v>1423</v>
      </c>
      <c r="F1780" s="1">
        <v>46083</v>
      </c>
      <c r="G1780">
        <v>3</v>
      </c>
      <c r="H1780">
        <v>531180</v>
      </c>
      <c r="I1780" t="s">
        <v>10185</v>
      </c>
      <c r="K1780" t="s">
        <v>10340</v>
      </c>
      <c r="L1780" t="s">
        <v>43</v>
      </c>
      <c r="M1780">
        <v>3</v>
      </c>
      <c r="N1780" t="s">
        <v>43</v>
      </c>
      <c r="Q1780" t="s">
        <v>10832</v>
      </c>
      <c r="R1780" s="1"/>
      <c r="T1780" s="317"/>
      <c r="X1780" s="317"/>
    </row>
    <row r="1781" spans="1:24">
      <c r="A1781">
        <v>1780</v>
      </c>
      <c r="B1781" t="s">
        <v>12105</v>
      </c>
      <c r="C1781" t="s">
        <v>12106</v>
      </c>
      <c r="D1781" t="s">
        <v>37</v>
      </c>
      <c r="E1781" t="s">
        <v>40</v>
      </c>
      <c r="F1781" s="1">
        <v>46084</v>
      </c>
      <c r="G1781">
        <v>3</v>
      </c>
      <c r="H1781">
        <v>531181</v>
      </c>
      <c r="I1781" t="s">
        <v>10185</v>
      </c>
      <c r="K1781" t="s">
        <v>10411</v>
      </c>
      <c r="L1781" t="s">
        <v>43</v>
      </c>
      <c r="M1781">
        <v>3</v>
      </c>
      <c r="N1781" t="s">
        <v>43</v>
      </c>
      <c r="Q1781" t="s">
        <v>10832</v>
      </c>
      <c r="R1781" s="1"/>
      <c r="T1781" s="317"/>
      <c r="X1781" s="317"/>
    </row>
    <row r="1782" spans="1:24">
      <c r="A1782">
        <v>1781</v>
      </c>
      <c r="B1782" t="s">
        <v>5693</v>
      </c>
      <c r="C1782" t="s">
        <v>12107</v>
      </c>
      <c r="D1782" t="s">
        <v>37</v>
      </c>
      <c r="E1782" t="s">
        <v>40</v>
      </c>
      <c r="F1782" s="1">
        <v>46084</v>
      </c>
      <c r="G1782">
        <v>3</v>
      </c>
      <c r="H1782">
        <v>531182</v>
      </c>
      <c r="I1782" t="s">
        <v>10185</v>
      </c>
      <c r="J1782">
        <v>50059342</v>
      </c>
      <c r="K1782" t="s">
        <v>6518</v>
      </c>
      <c r="L1782" t="s">
        <v>43</v>
      </c>
      <c r="M1782">
        <v>3</v>
      </c>
      <c r="N1782" t="s">
        <v>43</v>
      </c>
      <c r="O1782">
        <v>46143</v>
      </c>
      <c r="R1782" s="1"/>
      <c r="T1782" s="317"/>
      <c r="X1782" s="317"/>
    </row>
    <row r="1783" spans="1:24">
      <c r="A1783">
        <v>1782</v>
      </c>
      <c r="B1783" t="s">
        <v>3302</v>
      </c>
      <c r="C1783" t="s">
        <v>3303</v>
      </c>
      <c r="D1783" t="s">
        <v>37</v>
      </c>
      <c r="E1783" t="s">
        <v>140</v>
      </c>
      <c r="F1783" s="1"/>
      <c r="G1783" t="s">
        <v>43</v>
      </c>
      <c r="H1783">
        <v>531183</v>
      </c>
      <c r="I1783" t="s">
        <v>10185</v>
      </c>
      <c r="L1783" t="s">
        <v>43</v>
      </c>
      <c r="M1783" t="s">
        <v>43</v>
      </c>
      <c r="N1783" t="s">
        <v>43</v>
      </c>
      <c r="R1783" s="1"/>
      <c r="T1783" s="317"/>
      <c r="X1783" s="317"/>
    </row>
    <row r="1784" spans="1:24">
      <c r="A1784">
        <v>1783</v>
      </c>
      <c r="B1784" t="s">
        <v>16786</v>
      </c>
      <c r="C1784" t="s">
        <v>16787</v>
      </c>
      <c r="D1784" t="s">
        <v>37</v>
      </c>
      <c r="E1784" t="s">
        <v>636</v>
      </c>
      <c r="F1784" s="1">
        <v>46085</v>
      </c>
      <c r="G1784">
        <v>3</v>
      </c>
      <c r="H1784">
        <v>531184</v>
      </c>
      <c r="I1784" t="s">
        <v>10185</v>
      </c>
      <c r="J1784">
        <v>50059470</v>
      </c>
      <c r="L1784" t="s">
        <v>43</v>
      </c>
      <c r="M1784" t="s">
        <v>43</v>
      </c>
      <c r="N1784" t="s">
        <v>43</v>
      </c>
      <c r="R1784" s="1"/>
      <c r="T1784" s="317"/>
      <c r="X1784" s="317"/>
    </row>
    <row r="1785" spans="1:24">
      <c r="A1785">
        <v>1784</v>
      </c>
      <c r="B1785" t="s">
        <v>16788</v>
      </c>
      <c r="C1785" t="s">
        <v>16789</v>
      </c>
      <c r="D1785" t="s">
        <v>37</v>
      </c>
      <c r="E1785" t="s">
        <v>1423</v>
      </c>
      <c r="F1785" s="1">
        <v>46085</v>
      </c>
      <c r="G1785">
        <v>3</v>
      </c>
      <c r="H1785">
        <v>531185</v>
      </c>
      <c r="I1785" t="s">
        <v>10185</v>
      </c>
      <c r="J1785">
        <v>50059537</v>
      </c>
      <c r="L1785" t="s">
        <v>43</v>
      </c>
      <c r="M1785" t="s">
        <v>43</v>
      </c>
      <c r="N1785" t="s">
        <v>43</v>
      </c>
      <c r="R1785" s="1"/>
      <c r="T1785" s="317"/>
      <c r="X1785" s="317"/>
    </row>
    <row r="1786" spans="1:24">
      <c r="A1786">
        <v>1785</v>
      </c>
      <c r="B1786" t="s">
        <v>16790</v>
      </c>
      <c r="C1786" t="s">
        <v>16791</v>
      </c>
      <c r="D1786" t="s">
        <v>37</v>
      </c>
      <c r="E1786" t="s">
        <v>60</v>
      </c>
      <c r="F1786" s="1">
        <v>46085</v>
      </c>
      <c r="G1786">
        <v>3</v>
      </c>
      <c r="H1786">
        <v>531186</v>
      </c>
      <c r="I1786" t="s">
        <v>10185</v>
      </c>
      <c r="J1786">
        <v>50059539</v>
      </c>
      <c r="L1786" t="s">
        <v>43</v>
      </c>
      <c r="M1786" t="s">
        <v>43</v>
      </c>
      <c r="N1786" t="s">
        <v>43</v>
      </c>
      <c r="R1786" s="1"/>
      <c r="T1786" s="317"/>
      <c r="X1786" s="317"/>
    </row>
    <row r="1787" spans="1:24">
      <c r="A1787">
        <v>1786</v>
      </c>
      <c r="B1787" t="s">
        <v>16792</v>
      </c>
      <c r="C1787" t="s">
        <v>16793</v>
      </c>
      <c r="D1787" t="s">
        <v>37</v>
      </c>
      <c r="E1787" t="s">
        <v>60</v>
      </c>
      <c r="F1787" s="1">
        <v>46085</v>
      </c>
      <c r="G1787">
        <v>3</v>
      </c>
      <c r="H1787">
        <v>531187</v>
      </c>
      <c r="I1787" t="s">
        <v>10185</v>
      </c>
      <c r="J1787">
        <v>50059540</v>
      </c>
      <c r="L1787" t="s">
        <v>43</v>
      </c>
      <c r="M1787" t="s">
        <v>43</v>
      </c>
      <c r="N1787" t="s">
        <v>43</v>
      </c>
      <c r="R1787" s="1"/>
      <c r="T1787" s="317"/>
      <c r="X1787" s="317"/>
    </row>
    <row r="1788" spans="1:24">
      <c r="A1788">
        <v>1787</v>
      </c>
      <c r="B1788" t="s">
        <v>16794</v>
      </c>
      <c r="C1788" t="s">
        <v>16795</v>
      </c>
      <c r="D1788" t="s">
        <v>37</v>
      </c>
      <c r="E1788" t="s">
        <v>60</v>
      </c>
      <c r="F1788" s="1">
        <v>46085</v>
      </c>
      <c r="G1788">
        <v>3</v>
      </c>
      <c r="H1788">
        <v>531188</v>
      </c>
      <c r="I1788" t="s">
        <v>10185</v>
      </c>
      <c r="J1788">
        <v>50059543</v>
      </c>
      <c r="L1788" t="s">
        <v>43</v>
      </c>
      <c r="M1788" t="s">
        <v>43</v>
      </c>
      <c r="N1788" t="s">
        <v>43</v>
      </c>
      <c r="R1788" s="1"/>
      <c r="T1788" s="317"/>
      <c r="X1788" s="317"/>
    </row>
    <row r="1789" spans="1:24">
      <c r="A1789">
        <v>1788</v>
      </c>
      <c r="B1789" t="s">
        <v>16796</v>
      </c>
      <c r="C1789" t="s">
        <v>16797</v>
      </c>
      <c r="D1789" t="s">
        <v>37</v>
      </c>
      <c r="E1789" t="s">
        <v>1423</v>
      </c>
      <c r="F1789" s="1">
        <v>46085</v>
      </c>
      <c r="G1789">
        <v>3</v>
      </c>
      <c r="H1789">
        <v>531189</v>
      </c>
      <c r="I1789" t="s">
        <v>10185</v>
      </c>
      <c r="J1789">
        <v>50059544</v>
      </c>
      <c r="L1789" t="s">
        <v>43</v>
      </c>
      <c r="M1789" t="s">
        <v>43</v>
      </c>
      <c r="N1789" t="s">
        <v>43</v>
      </c>
      <c r="R1789" s="1"/>
      <c r="T1789" s="317"/>
      <c r="X1789" s="317"/>
    </row>
    <row r="1790" spans="1:24">
      <c r="A1790">
        <v>1789</v>
      </c>
      <c r="B1790" t="s">
        <v>16798</v>
      </c>
      <c r="C1790" t="s">
        <v>16799</v>
      </c>
      <c r="D1790" t="s">
        <v>37</v>
      </c>
      <c r="E1790" t="s">
        <v>1423</v>
      </c>
      <c r="F1790" s="1">
        <v>46085</v>
      </c>
      <c r="G1790">
        <v>3</v>
      </c>
      <c r="H1790">
        <v>531190</v>
      </c>
      <c r="I1790" t="s">
        <v>10185</v>
      </c>
      <c r="J1790">
        <v>50059548</v>
      </c>
      <c r="L1790" t="s">
        <v>43</v>
      </c>
      <c r="M1790" t="s">
        <v>43</v>
      </c>
      <c r="N1790" t="s">
        <v>43</v>
      </c>
      <c r="R1790" s="1"/>
      <c r="T1790" s="317"/>
      <c r="X1790" s="317"/>
    </row>
    <row r="1791" spans="1:24">
      <c r="A1791">
        <v>1790</v>
      </c>
      <c r="B1791" t="s">
        <v>16800</v>
      </c>
      <c r="C1791" t="s">
        <v>16801</v>
      </c>
      <c r="D1791" t="s">
        <v>37</v>
      </c>
      <c r="E1791" t="s">
        <v>636</v>
      </c>
      <c r="F1791" s="1">
        <v>46085</v>
      </c>
      <c r="G1791">
        <v>3</v>
      </c>
      <c r="H1791">
        <v>531191</v>
      </c>
      <c r="I1791" t="s">
        <v>10185</v>
      </c>
      <c r="J1791">
        <v>50059574</v>
      </c>
      <c r="L1791" t="s">
        <v>43</v>
      </c>
      <c r="M1791" t="s">
        <v>43</v>
      </c>
      <c r="N1791" t="s">
        <v>43</v>
      </c>
      <c r="R1791" s="1"/>
      <c r="T1791" s="317"/>
      <c r="X1791" s="317"/>
    </row>
    <row r="1792" spans="1:24">
      <c r="A1792">
        <v>1791</v>
      </c>
      <c r="B1792" t="s">
        <v>16802</v>
      </c>
      <c r="C1792" t="s">
        <v>16803</v>
      </c>
      <c r="D1792" t="s">
        <v>37</v>
      </c>
      <c r="E1792" t="s">
        <v>636</v>
      </c>
      <c r="F1792" s="1">
        <v>46085</v>
      </c>
      <c r="G1792">
        <v>3</v>
      </c>
      <c r="H1792">
        <v>531192</v>
      </c>
      <c r="I1792" t="s">
        <v>10185</v>
      </c>
      <c r="J1792">
        <v>50059580</v>
      </c>
      <c r="L1792" t="s">
        <v>43</v>
      </c>
      <c r="M1792" t="s">
        <v>43</v>
      </c>
      <c r="N1792" t="s">
        <v>43</v>
      </c>
      <c r="R1792" s="1"/>
      <c r="T1792" s="317"/>
      <c r="X1792" s="317"/>
    </row>
    <row r="1793" spans="1:24">
      <c r="A1793">
        <v>1792</v>
      </c>
      <c r="B1793" t="s">
        <v>16804</v>
      </c>
      <c r="C1793" t="s">
        <v>16805</v>
      </c>
      <c r="D1793" t="s">
        <v>37</v>
      </c>
      <c r="E1793" t="s">
        <v>636</v>
      </c>
      <c r="F1793" s="1">
        <v>46085</v>
      </c>
      <c r="G1793">
        <v>3</v>
      </c>
      <c r="H1793">
        <v>531193</v>
      </c>
      <c r="I1793" t="s">
        <v>10185</v>
      </c>
      <c r="J1793">
        <v>50059583</v>
      </c>
      <c r="L1793" t="s">
        <v>43</v>
      </c>
      <c r="M1793" t="s">
        <v>43</v>
      </c>
      <c r="N1793" t="s">
        <v>43</v>
      </c>
      <c r="R1793" s="1"/>
      <c r="T1793" s="317"/>
      <c r="X1793" s="317"/>
    </row>
    <row r="1794" spans="1:24">
      <c r="A1794">
        <v>1793</v>
      </c>
      <c r="B1794" t="s">
        <v>16806</v>
      </c>
      <c r="C1794" t="s">
        <v>16807</v>
      </c>
      <c r="D1794" t="s">
        <v>46</v>
      </c>
      <c r="E1794" t="s">
        <v>49</v>
      </c>
      <c r="F1794" s="1">
        <v>46085</v>
      </c>
      <c r="G1794">
        <v>3</v>
      </c>
      <c r="H1794">
        <v>531194</v>
      </c>
      <c r="I1794" t="s">
        <v>10185</v>
      </c>
      <c r="J1794">
        <v>50059593</v>
      </c>
      <c r="L1794" t="s">
        <v>43</v>
      </c>
      <c r="M1794" t="s">
        <v>43</v>
      </c>
      <c r="N1794" t="s">
        <v>43</v>
      </c>
      <c r="R1794" s="1"/>
      <c r="T1794" s="317"/>
      <c r="X1794" s="317"/>
    </row>
    <row r="1795" spans="1:24">
      <c r="A1795">
        <v>1794</v>
      </c>
      <c r="B1795" t="s">
        <v>16808</v>
      </c>
      <c r="C1795" t="s">
        <v>16809</v>
      </c>
      <c r="D1795" t="s">
        <v>46</v>
      </c>
      <c r="E1795" t="s">
        <v>49</v>
      </c>
      <c r="F1795" s="1">
        <v>46085</v>
      </c>
      <c r="G1795">
        <v>3</v>
      </c>
      <c r="H1795">
        <v>531195</v>
      </c>
      <c r="I1795" t="s">
        <v>10185</v>
      </c>
      <c r="J1795">
        <v>50059594</v>
      </c>
      <c r="L1795" t="s">
        <v>43</v>
      </c>
      <c r="M1795" t="s">
        <v>43</v>
      </c>
      <c r="N1795" t="s">
        <v>43</v>
      </c>
      <c r="R1795" s="1"/>
      <c r="T1795" s="317"/>
      <c r="X1795" s="317"/>
    </row>
    <row r="1796" spans="1:24">
      <c r="A1796">
        <v>1795</v>
      </c>
      <c r="B1796" t="s">
        <v>16810</v>
      </c>
      <c r="C1796" t="s">
        <v>16811</v>
      </c>
      <c r="D1796" t="s">
        <v>46</v>
      </c>
      <c r="E1796" t="s">
        <v>49</v>
      </c>
      <c r="F1796" s="1">
        <v>46085</v>
      </c>
      <c r="G1796">
        <v>3</v>
      </c>
      <c r="H1796">
        <v>531196</v>
      </c>
      <c r="I1796" t="s">
        <v>10185</v>
      </c>
      <c r="J1796">
        <v>50059595</v>
      </c>
      <c r="L1796" t="s">
        <v>43</v>
      </c>
      <c r="M1796" t="s">
        <v>43</v>
      </c>
      <c r="N1796" t="s">
        <v>43</v>
      </c>
      <c r="R1796" s="1"/>
      <c r="T1796" s="317"/>
      <c r="X1796" s="317"/>
    </row>
    <row r="1797" spans="1:24">
      <c r="A1797">
        <v>1796</v>
      </c>
      <c r="B1797" t="s">
        <v>16812</v>
      </c>
      <c r="C1797" t="s">
        <v>16813</v>
      </c>
      <c r="D1797" t="s">
        <v>46</v>
      </c>
      <c r="E1797" t="s">
        <v>49</v>
      </c>
      <c r="F1797" s="1">
        <v>46085</v>
      </c>
      <c r="G1797">
        <v>3</v>
      </c>
      <c r="H1797">
        <v>531197</v>
      </c>
      <c r="I1797" t="s">
        <v>10185</v>
      </c>
      <c r="J1797">
        <v>50059596</v>
      </c>
      <c r="L1797" t="s">
        <v>43</v>
      </c>
      <c r="M1797" t="s">
        <v>43</v>
      </c>
      <c r="N1797" t="s">
        <v>43</v>
      </c>
      <c r="R1797" s="1"/>
      <c r="T1797" s="317"/>
      <c r="X1797" s="317"/>
    </row>
    <row r="1798" spans="1:24">
      <c r="A1798">
        <v>1797</v>
      </c>
      <c r="B1798" t="s">
        <v>16814</v>
      </c>
      <c r="C1798" t="s">
        <v>16815</v>
      </c>
      <c r="D1798" t="s">
        <v>37</v>
      </c>
      <c r="E1798" t="s">
        <v>40</v>
      </c>
      <c r="F1798" s="1">
        <v>46085</v>
      </c>
      <c r="G1798">
        <v>3</v>
      </c>
      <c r="H1798">
        <v>531198</v>
      </c>
      <c r="I1798" t="s">
        <v>10185</v>
      </c>
      <c r="J1798">
        <v>50059467</v>
      </c>
      <c r="K1798" t="s">
        <v>267</v>
      </c>
      <c r="L1798" t="s">
        <v>43</v>
      </c>
      <c r="M1798">
        <v>3</v>
      </c>
      <c r="N1798" t="s">
        <v>43</v>
      </c>
      <c r="O1798">
        <v>46172</v>
      </c>
      <c r="R1798" s="1"/>
      <c r="T1798" s="317"/>
      <c r="X1798" s="317"/>
    </row>
    <row r="1799" spans="1:24">
      <c r="A1799">
        <v>1798</v>
      </c>
      <c r="B1799" t="s">
        <v>5734</v>
      </c>
      <c r="C1799" t="s">
        <v>5735</v>
      </c>
      <c r="D1799" t="s">
        <v>37</v>
      </c>
      <c r="E1799" t="s">
        <v>108</v>
      </c>
      <c r="F1799" s="1">
        <v>46085</v>
      </c>
      <c r="G1799">
        <v>3</v>
      </c>
      <c r="H1799">
        <v>531199</v>
      </c>
      <c r="I1799" t="s">
        <v>10185</v>
      </c>
      <c r="J1799">
        <v>50059461</v>
      </c>
      <c r="K1799" t="s">
        <v>267</v>
      </c>
      <c r="L1799" t="s">
        <v>43</v>
      </c>
      <c r="M1799">
        <v>3</v>
      </c>
      <c r="N1799" t="s">
        <v>43</v>
      </c>
      <c r="O1799">
        <v>46153</v>
      </c>
      <c r="R1799" s="1"/>
      <c r="T1799" s="317"/>
      <c r="X1799" s="317"/>
    </row>
    <row r="1800" spans="1:24">
      <c r="A1800">
        <v>1799</v>
      </c>
      <c r="B1800" t="s">
        <v>16816</v>
      </c>
      <c r="C1800" t="s">
        <v>16817</v>
      </c>
      <c r="D1800" t="s">
        <v>37</v>
      </c>
      <c r="E1800" t="s">
        <v>123</v>
      </c>
      <c r="F1800" s="1">
        <v>46085</v>
      </c>
      <c r="G1800">
        <v>3</v>
      </c>
      <c r="H1800">
        <v>531200</v>
      </c>
      <c r="I1800" t="s">
        <v>10185</v>
      </c>
      <c r="J1800">
        <v>50059645</v>
      </c>
      <c r="K1800" t="s">
        <v>267</v>
      </c>
      <c r="L1800" t="s">
        <v>43</v>
      </c>
      <c r="M1800">
        <v>3</v>
      </c>
      <c r="N1800" t="s">
        <v>43</v>
      </c>
      <c r="O1800">
        <v>46139</v>
      </c>
      <c r="R1800" s="1"/>
      <c r="T1800" s="317"/>
      <c r="X1800" s="317"/>
    </row>
    <row r="1801" spans="1:24">
      <c r="A1801">
        <v>1800</v>
      </c>
      <c r="D1801" t="s">
        <v>43</v>
      </c>
      <c r="E1801" t="s">
        <v>43</v>
      </c>
      <c r="F1801" s="1"/>
      <c r="G1801" t="s">
        <v>43</v>
      </c>
      <c r="H1801">
        <v>531201</v>
      </c>
      <c r="I1801" t="s">
        <v>10185</v>
      </c>
      <c r="L1801" t="s">
        <v>43</v>
      </c>
      <c r="M1801" t="s">
        <v>43</v>
      </c>
      <c r="N1801" t="s">
        <v>43</v>
      </c>
      <c r="R1801" s="1"/>
      <c r="T1801" s="317"/>
      <c r="X1801" s="317"/>
    </row>
    <row r="1802" spans="1:24">
      <c r="A1802">
        <v>1801</v>
      </c>
      <c r="D1802" t="s">
        <v>43</v>
      </c>
      <c r="E1802" t="s">
        <v>43</v>
      </c>
      <c r="F1802" s="1"/>
      <c r="G1802" t="s">
        <v>43</v>
      </c>
      <c r="H1802">
        <v>531202</v>
      </c>
      <c r="I1802" t="s">
        <v>10185</v>
      </c>
      <c r="L1802" t="s">
        <v>43</v>
      </c>
      <c r="M1802" t="s">
        <v>43</v>
      </c>
      <c r="N1802" t="s">
        <v>43</v>
      </c>
      <c r="R1802" s="1"/>
      <c r="T1802" s="317"/>
      <c r="X1802" s="317"/>
    </row>
    <row r="1803" spans="1:24">
      <c r="A1803">
        <v>1802</v>
      </c>
      <c r="D1803" t="s">
        <v>43</v>
      </c>
      <c r="E1803" t="s">
        <v>43</v>
      </c>
      <c r="F1803" s="1"/>
      <c r="G1803" t="s">
        <v>43</v>
      </c>
      <c r="H1803">
        <v>531203</v>
      </c>
      <c r="I1803" t="s">
        <v>10185</v>
      </c>
      <c r="L1803" t="s">
        <v>43</v>
      </c>
      <c r="M1803" t="s">
        <v>43</v>
      </c>
      <c r="N1803" t="s">
        <v>43</v>
      </c>
      <c r="R1803" s="1"/>
      <c r="T1803" s="317"/>
      <c r="X1803" s="317"/>
    </row>
    <row r="1804" spans="1:24">
      <c r="A1804">
        <v>1803</v>
      </c>
      <c r="D1804" t="s">
        <v>43</v>
      </c>
      <c r="E1804" t="s">
        <v>43</v>
      </c>
      <c r="F1804" s="1"/>
      <c r="G1804" t="s">
        <v>43</v>
      </c>
      <c r="H1804">
        <v>531204</v>
      </c>
      <c r="I1804" t="s">
        <v>10185</v>
      </c>
      <c r="L1804" t="s">
        <v>43</v>
      </c>
      <c r="M1804" t="s">
        <v>43</v>
      </c>
      <c r="N1804" t="s">
        <v>43</v>
      </c>
      <c r="R1804" s="1"/>
      <c r="T1804" s="317"/>
      <c r="X1804" s="317"/>
    </row>
    <row r="1805" spans="1:24">
      <c r="A1805">
        <v>1804</v>
      </c>
      <c r="D1805" t="s">
        <v>43</v>
      </c>
      <c r="E1805" t="s">
        <v>43</v>
      </c>
      <c r="F1805" s="1"/>
      <c r="G1805" t="s">
        <v>43</v>
      </c>
      <c r="H1805">
        <v>531205</v>
      </c>
      <c r="I1805" t="s">
        <v>10185</v>
      </c>
      <c r="L1805" t="s">
        <v>43</v>
      </c>
      <c r="M1805" t="s">
        <v>43</v>
      </c>
      <c r="N1805" t="s">
        <v>43</v>
      </c>
      <c r="R1805" s="1"/>
      <c r="T1805" s="317"/>
      <c r="X1805" s="317"/>
    </row>
    <row r="1806" spans="1:24">
      <c r="A1806">
        <v>1805</v>
      </c>
      <c r="D1806" t="s">
        <v>43</v>
      </c>
      <c r="E1806" t="s">
        <v>43</v>
      </c>
      <c r="F1806" s="1"/>
      <c r="G1806" t="s">
        <v>43</v>
      </c>
      <c r="H1806">
        <v>531206</v>
      </c>
      <c r="I1806" t="s">
        <v>10185</v>
      </c>
      <c r="L1806" t="s">
        <v>43</v>
      </c>
      <c r="M1806" t="s">
        <v>43</v>
      </c>
      <c r="N1806" t="s">
        <v>43</v>
      </c>
      <c r="R1806" s="1"/>
      <c r="T1806" s="317"/>
      <c r="X1806" s="317"/>
    </row>
    <row r="1807" spans="1:24">
      <c r="A1807">
        <v>1806</v>
      </c>
      <c r="D1807" t="s">
        <v>43</v>
      </c>
      <c r="E1807" t="s">
        <v>43</v>
      </c>
      <c r="F1807" s="1"/>
      <c r="G1807" t="s">
        <v>43</v>
      </c>
      <c r="H1807">
        <v>531207</v>
      </c>
      <c r="I1807" t="s">
        <v>10185</v>
      </c>
      <c r="L1807" t="s">
        <v>43</v>
      </c>
      <c r="M1807" t="s">
        <v>43</v>
      </c>
      <c r="N1807" t="s">
        <v>43</v>
      </c>
      <c r="R1807" s="1"/>
      <c r="T1807" s="317"/>
      <c r="X1807" s="317"/>
    </row>
    <row r="1808" spans="1:24">
      <c r="A1808">
        <v>1807</v>
      </c>
      <c r="D1808" t="s">
        <v>43</v>
      </c>
      <c r="E1808" t="s">
        <v>43</v>
      </c>
      <c r="F1808" s="1"/>
      <c r="G1808" t="s">
        <v>43</v>
      </c>
      <c r="H1808">
        <v>531208</v>
      </c>
      <c r="I1808" t="s">
        <v>10185</v>
      </c>
      <c r="L1808" t="s">
        <v>43</v>
      </c>
      <c r="M1808" t="s">
        <v>43</v>
      </c>
      <c r="N1808" t="s">
        <v>43</v>
      </c>
      <c r="R1808" s="1"/>
      <c r="T1808" s="317"/>
      <c r="X1808" s="317"/>
    </row>
    <row r="1809" spans="1:24">
      <c r="A1809">
        <v>1808</v>
      </c>
      <c r="D1809" t="s">
        <v>43</v>
      </c>
      <c r="E1809" t="s">
        <v>43</v>
      </c>
      <c r="F1809" s="1"/>
      <c r="G1809" t="s">
        <v>43</v>
      </c>
      <c r="H1809">
        <v>531209</v>
      </c>
      <c r="I1809" t="s">
        <v>10185</v>
      </c>
      <c r="L1809" t="s">
        <v>43</v>
      </c>
      <c r="M1809" t="s">
        <v>43</v>
      </c>
      <c r="N1809" t="s">
        <v>43</v>
      </c>
      <c r="R1809" s="1"/>
      <c r="T1809" s="317"/>
      <c r="X1809" s="317"/>
    </row>
    <row r="1810" spans="1:24">
      <c r="A1810">
        <v>1809</v>
      </c>
      <c r="D1810" t="s">
        <v>43</v>
      </c>
      <c r="E1810" t="s">
        <v>43</v>
      </c>
      <c r="F1810" s="1"/>
      <c r="G1810" t="s">
        <v>43</v>
      </c>
      <c r="H1810">
        <v>531210</v>
      </c>
      <c r="I1810" t="s">
        <v>10185</v>
      </c>
      <c r="L1810" t="s">
        <v>43</v>
      </c>
      <c r="M1810" t="s">
        <v>43</v>
      </c>
      <c r="N1810" t="s">
        <v>43</v>
      </c>
      <c r="R1810" s="1"/>
      <c r="T1810" s="317"/>
      <c r="X1810" s="317"/>
    </row>
    <row r="1811" spans="1:24">
      <c r="A1811">
        <v>1810</v>
      </c>
      <c r="D1811" t="s">
        <v>43</v>
      </c>
      <c r="E1811" t="s">
        <v>43</v>
      </c>
      <c r="F1811" s="1"/>
      <c r="G1811" t="s">
        <v>43</v>
      </c>
      <c r="H1811">
        <v>531211</v>
      </c>
      <c r="I1811" t="s">
        <v>10185</v>
      </c>
      <c r="L1811" t="s">
        <v>43</v>
      </c>
      <c r="M1811" t="s">
        <v>43</v>
      </c>
      <c r="N1811" t="s">
        <v>43</v>
      </c>
      <c r="R1811" s="1"/>
      <c r="T1811" s="317"/>
      <c r="X1811" s="317"/>
    </row>
    <row r="1812" spans="1:24">
      <c r="A1812">
        <v>1811</v>
      </c>
      <c r="D1812" t="s">
        <v>43</v>
      </c>
      <c r="E1812" t="s">
        <v>43</v>
      </c>
      <c r="F1812" s="1"/>
      <c r="G1812" t="s">
        <v>43</v>
      </c>
      <c r="H1812">
        <v>531212</v>
      </c>
      <c r="I1812" t="s">
        <v>10185</v>
      </c>
      <c r="L1812" t="s">
        <v>43</v>
      </c>
      <c r="M1812" t="s">
        <v>43</v>
      </c>
      <c r="N1812" t="s">
        <v>43</v>
      </c>
      <c r="R1812" s="1"/>
      <c r="T1812" s="317"/>
      <c r="X1812" s="317"/>
    </row>
    <row r="1813" spans="1:24">
      <c r="A1813">
        <v>1812</v>
      </c>
      <c r="D1813" t="s">
        <v>43</v>
      </c>
      <c r="E1813" t="s">
        <v>43</v>
      </c>
      <c r="F1813" s="1"/>
      <c r="G1813" t="s">
        <v>43</v>
      </c>
      <c r="H1813">
        <v>531213</v>
      </c>
      <c r="I1813" t="s">
        <v>10185</v>
      </c>
      <c r="L1813" t="s">
        <v>43</v>
      </c>
      <c r="M1813" t="s">
        <v>43</v>
      </c>
      <c r="N1813" t="s">
        <v>43</v>
      </c>
      <c r="R1813" s="1"/>
      <c r="T1813" s="317"/>
      <c r="X1813" s="317"/>
    </row>
    <row r="1814" spans="1:24">
      <c r="A1814">
        <v>1813</v>
      </c>
      <c r="D1814" t="s">
        <v>43</v>
      </c>
      <c r="E1814" t="s">
        <v>43</v>
      </c>
      <c r="F1814" s="1"/>
      <c r="G1814" t="s">
        <v>43</v>
      </c>
      <c r="H1814">
        <v>531214</v>
      </c>
      <c r="I1814" t="s">
        <v>10185</v>
      </c>
      <c r="L1814" t="s">
        <v>43</v>
      </c>
      <c r="M1814" t="s">
        <v>43</v>
      </c>
      <c r="N1814" t="s">
        <v>43</v>
      </c>
      <c r="R1814" s="1"/>
      <c r="T1814" s="317"/>
      <c r="X1814" s="317"/>
    </row>
    <row r="1815" spans="1:24">
      <c r="A1815">
        <v>1814</v>
      </c>
      <c r="D1815" t="s">
        <v>43</v>
      </c>
      <c r="E1815" t="s">
        <v>43</v>
      </c>
      <c r="F1815" s="1"/>
      <c r="G1815" t="s">
        <v>43</v>
      </c>
      <c r="H1815">
        <v>531215</v>
      </c>
      <c r="I1815" t="s">
        <v>10185</v>
      </c>
      <c r="L1815" t="s">
        <v>43</v>
      </c>
      <c r="M1815" t="s">
        <v>43</v>
      </c>
      <c r="N1815" t="s">
        <v>43</v>
      </c>
      <c r="R1815" s="1"/>
      <c r="T1815" s="317"/>
      <c r="X1815" s="317"/>
    </row>
    <row r="1816" spans="1:24">
      <c r="A1816">
        <v>1815</v>
      </c>
      <c r="D1816" t="s">
        <v>43</v>
      </c>
      <c r="E1816" t="s">
        <v>43</v>
      </c>
      <c r="F1816" s="1"/>
      <c r="G1816" t="s">
        <v>43</v>
      </c>
      <c r="H1816">
        <v>531216</v>
      </c>
      <c r="I1816" t="s">
        <v>10185</v>
      </c>
      <c r="L1816" t="s">
        <v>43</v>
      </c>
      <c r="M1816" t="s">
        <v>43</v>
      </c>
      <c r="N1816" t="s">
        <v>43</v>
      </c>
      <c r="R1816" s="1"/>
      <c r="T1816" s="317"/>
      <c r="X1816" s="317"/>
    </row>
    <row r="1817" spans="1:24">
      <c r="A1817">
        <v>1816</v>
      </c>
      <c r="D1817" t="s">
        <v>43</v>
      </c>
      <c r="E1817" t="s">
        <v>43</v>
      </c>
      <c r="F1817" s="1"/>
      <c r="G1817" t="s">
        <v>43</v>
      </c>
      <c r="H1817">
        <v>531217</v>
      </c>
      <c r="I1817" t="s">
        <v>10185</v>
      </c>
      <c r="L1817" t="s">
        <v>43</v>
      </c>
      <c r="M1817" t="s">
        <v>43</v>
      </c>
      <c r="N1817" t="s">
        <v>43</v>
      </c>
      <c r="R1817" s="1"/>
      <c r="T1817" s="317"/>
      <c r="X1817" s="317"/>
    </row>
    <row r="1818" spans="1:24">
      <c r="A1818">
        <v>1817</v>
      </c>
      <c r="D1818" t="s">
        <v>43</v>
      </c>
      <c r="E1818" t="s">
        <v>43</v>
      </c>
      <c r="F1818" s="1"/>
      <c r="G1818" t="s">
        <v>43</v>
      </c>
      <c r="H1818">
        <v>531218</v>
      </c>
      <c r="I1818" t="s">
        <v>10185</v>
      </c>
      <c r="L1818" t="s">
        <v>43</v>
      </c>
      <c r="M1818" t="s">
        <v>43</v>
      </c>
      <c r="N1818" t="s">
        <v>43</v>
      </c>
      <c r="R1818" s="1"/>
      <c r="T1818" s="317"/>
      <c r="X1818" s="317"/>
    </row>
    <row r="1819" spans="1:24">
      <c r="A1819">
        <v>1818</v>
      </c>
      <c r="D1819" t="s">
        <v>43</v>
      </c>
      <c r="E1819" t="s">
        <v>43</v>
      </c>
      <c r="F1819" s="1"/>
      <c r="G1819" t="s">
        <v>43</v>
      </c>
      <c r="H1819">
        <v>531219</v>
      </c>
      <c r="I1819" t="s">
        <v>10185</v>
      </c>
      <c r="L1819" t="s">
        <v>43</v>
      </c>
      <c r="M1819" t="s">
        <v>43</v>
      </c>
      <c r="N1819" t="s">
        <v>43</v>
      </c>
      <c r="R1819" s="1"/>
      <c r="T1819" s="317"/>
      <c r="X1819" s="317"/>
    </row>
    <row r="1820" spans="1:24">
      <c r="A1820">
        <v>1819</v>
      </c>
      <c r="D1820" t="s">
        <v>43</v>
      </c>
      <c r="E1820" t="s">
        <v>43</v>
      </c>
      <c r="F1820" s="1"/>
      <c r="G1820" t="s">
        <v>43</v>
      </c>
      <c r="H1820">
        <v>531220</v>
      </c>
      <c r="I1820" t="s">
        <v>10185</v>
      </c>
      <c r="L1820" t="s">
        <v>43</v>
      </c>
      <c r="M1820" t="s">
        <v>43</v>
      </c>
      <c r="N1820" t="s">
        <v>43</v>
      </c>
      <c r="R1820" s="1"/>
      <c r="T1820" s="317"/>
      <c r="X1820" s="317"/>
    </row>
    <row r="1821" spans="1:24">
      <c r="A1821">
        <v>1820</v>
      </c>
      <c r="D1821" t="s">
        <v>43</v>
      </c>
      <c r="E1821" t="s">
        <v>43</v>
      </c>
      <c r="F1821" s="1"/>
      <c r="G1821" t="s">
        <v>43</v>
      </c>
      <c r="H1821">
        <v>531221</v>
      </c>
      <c r="I1821" t="s">
        <v>10185</v>
      </c>
      <c r="L1821" t="s">
        <v>43</v>
      </c>
      <c r="M1821" t="s">
        <v>43</v>
      </c>
      <c r="N1821" t="s">
        <v>43</v>
      </c>
      <c r="R1821" s="1"/>
      <c r="T1821" s="317"/>
      <c r="X1821" s="317"/>
    </row>
    <row r="1822" spans="1:24">
      <c r="A1822">
        <v>1821</v>
      </c>
      <c r="D1822" t="s">
        <v>43</v>
      </c>
      <c r="E1822" t="s">
        <v>43</v>
      </c>
      <c r="F1822" s="1"/>
      <c r="G1822" t="s">
        <v>43</v>
      </c>
      <c r="H1822">
        <v>531222</v>
      </c>
      <c r="I1822" t="s">
        <v>10185</v>
      </c>
      <c r="L1822" t="s">
        <v>43</v>
      </c>
      <c r="M1822" t="s">
        <v>43</v>
      </c>
      <c r="N1822" t="s">
        <v>43</v>
      </c>
      <c r="R1822" s="1"/>
      <c r="T1822" s="317"/>
      <c r="X1822" s="317"/>
    </row>
    <row r="1823" spans="1:24">
      <c r="A1823">
        <v>1822</v>
      </c>
      <c r="D1823" t="s">
        <v>43</v>
      </c>
      <c r="E1823" t="s">
        <v>43</v>
      </c>
      <c r="F1823" s="1"/>
      <c r="G1823" t="s">
        <v>43</v>
      </c>
      <c r="H1823">
        <v>531223</v>
      </c>
      <c r="I1823" t="s">
        <v>10185</v>
      </c>
      <c r="L1823" t="s">
        <v>43</v>
      </c>
      <c r="M1823" t="s">
        <v>43</v>
      </c>
      <c r="N1823" t="s">
        <v>43</v>
      </c>
      <c r="R1823" s="1"/>
      <c r="T1823" s="317"/>
      <c r="X1823" s="317"/>
    </row>
    <row r="1824" spans="1:24">
      <c r="A1824">
        <v>1823</v>
      </c>
      <c r="D1824" t="s">
        <v>43</v>
      </c>
      <c r="E1824" t="s">
        <v>43</v>
      </c>
      <c r="F1824" s="1"/>
      <c r="G1824" t="s">
        <v>43</v>
      </c>
      <c r="H1824">
        <v>531224</v>
      </c>
      <c r="I1824" t="s">
        <v>10185</v>
      </c>
      <c r="L1824" t="s">
        <v>43</v>
      </c>
      <c r="M1824" t="s">
        <v>43</v>
      </c>
      <c r="N1824" t="s">
        <v>43</v>
      </c>
      <c r="R1824" s="1"/>
      <c r="T1824" s="317"/>
      <c r="X1824" s="317"/>
    </row>
    <row r="1825" spans="1:28">
      <c r="A1825">
        <v>1824</v>
      </c>
      <c r="D1825" t="s">
        <v>43</v>
      </c>
      <c r="E1825" t="s">
        <v>43</v>
      </c>
      <c r="F1825" s="1"/>
      <c r="G1825" t="s">
        <v>43</v>
      </c>
      <c r="H1825">
        <v>531225</v>
      </c>
      <c r="I1825" t="s">
        <v>10185</v>
      </c>
      <c r="L1825" t="s">
        <v>43</v>
      </c>
      <c r="M1825" t="s">
        <v>43</v>
      </c>
      <c r="N1825" t="s">
        <v>43</v>
      </c>
      <c r="R1825" s="1"/>
      <c r="T1825" s="317"/>
      <c r="X1825" s="317"/>
    </row>
    <row r="1826" spans="1:28">
      <c r="A1826">
        <v>1825</v>
      </c>
      <c r="D1826" t="s">
        <v>43</v>
      </c>
      <c r="E1826" t="s">
        <v>43</v>
      </c>
      <c r="F1826" s="1"/>
      <c r="G1826" t="s">
        <v>43</v>
      </c>
      <c r="H1826">
        <v>531226</v>
      </c>
      <c r="I1826" t="s">
        <v>10185</v>
      </c>
      <c r="L1826" t="s">
        <v>43</v>
      </c>
      <c r="M1826" t="s">
        <v>43</v>
      </c>
      <c r="N1826" t="s">
        <v>43</v>
      </c>
      <c r="R1826" s="1"/>
      <c r="T1826" s="317"/>
      <c r="X1826" s="317"/>
    </row>
    <row r="1827" spans="1:28">
      <c r="A1827">
        <v>1826</v>
      </c>
      <c r="D1827" t="s">
        <v>43</v>
      </c>
      <c r="E1827" t="s">
        <v>43</v>
      </c>
      <c r="F1827" s="1"/>
      <c r="G1827" t="s">
        <v>43</v>
      </c>
      <c r="H1827">
        <v>531227</v>
      </c>
      <c r="I1827" t="s">
        <v>10185</v>
      </c>
      <c r="L1827" t="s">
        <v>43</v>
      </c>
      <c r="M1827" t="s">
        <v>43</v>
      </c>
      <c r="N1827" t="s">
        <v>43</v>
      </c>
      <c r="R1827" s="1"/>
      <c r="T1827" s="317"/>
      <c r="X1827" s="317"/>
    </row>
    <row r="1828" spans="1:28">
      <c r="A1828">
        <v>1827</v>
      </c>
      <c r="D1828" t="s">
        <v>43</v>
      </c>
      <c r="E1828" t="s">
        <v>43</v>
      </c>
      <c r="F1828" s="1"/>
      <c r="G1828" t="s">
        <v>43</v>
      </c>
      <c r="H1828">
        <v>531228</v>
      </c>
      <c r="I1828" t="s">
        <v>10185</v>
      </c>
      <c r="L1828" t="s">
        <v>43</v>
      </c>
      <c r="M1828" t="s">
        <v>43</v>
      </c>
      <c r="N1828" t="s">
        <v>43</v>
      </c>
      <c r="R1828" s="1"/>
      <c r="T1828" s="317"/>
      <c r="X1828" s="317"/>
    </row>
    <row r="1829" spans="1:28">
      <c r="A1829">
        <v>1828</v>
      </c>
      <c r="D1829" t="s">
        <v>43</v>
      </c>
      <c r="E1829" t="s">
        <v>43</v>
      </c>
      <c r="F1829" s="1"/>
      <c r="G1829" t="s">
        <v>43</v>
      </c>
      <c r="H1829">
        <v>531229</v>
      </c>
      <c r="I1829" t="s">
        <v>10185</v>
      </c>
      <c r="L1829" t="s">
        <v>43</v>
      </c>
      <c r="M1829" t="s">
        <v>43</v>
      </c>
      <c r="N1829" t="s">
        <v>43</v>
      </c>
      <c r="R1829" s="1"/>
      <c r="T1829" s="317"/>
      <c r="X1829" s="317"/>
    </row>
    <row r="1830" spans="1:28">
      <c r="A1830">
        <v>1829</v>
      </c>
      <c r="D1830" t="s">
        <v>43</v>
      </c>
      <c r="E1830" t="s">
        <v>43</v>
      </c>
      <c r="F1830" s="1"/>
      <c r="G1830" t="s">
        <v>43</v>
      </c>
      <c r="H1830">
        <v>531230</v>
      </c>
      <c r="I1830" t="s">
        <v>10185</v>
      </c>
      <c r="L1830" t="s">
        <v>43</v>
      </c>
      <c r="M1830" t="s">
        <v>43</v>
      </c>
      <c r="N1830" t="s">
        <v>43</v>
      </c>
      <c r="R1830" s="1"/>
      <c r="T1830" s="317"/>
      <c r="X1830" s="317"/>
    </row>
    <row r="1831" spans="1:28">
      <c r="F1831" s="1"/>
      <c r="K1831" s="1"/>
      <c r="L1831" s="1"/>
      <c r="M1831" s="1"/>
      <c r="O1831" s="317"/>
      <c r="S1831" s="317"/>
      <c r="T1831" s="317"/>
      <c r="U1831" s="317"/>
      <c r="V1831" s="317"/>
      <c r="W1831" s="317"/>
      <c r="X1831" s="317"/>
      <c r="Y1831" s="317"/>
      <c r="Z1831" s="317"/>
      <c r="AA1831" s="317"/>
      <c r="AB1831" s="317"/>
    </row>
    <row r="1832" spans="1:28">
      <c r="F1832" s="1"/>
      <c r="K1832" s="1"/>
      <c r="L1832" s="1"/>
      <c r="M1832" s="1"/>
      <c r="O1832" s="317"/>
      <c r="S1832" s="317"/>
      <c r="T1832" s="317"/>
      <c r="U1832" s="317"/>
      <c r="V1832" s="317"/>
      <c r="W1832" s="317"/>
      <c r="X1832" s="317"/>
      <c r="Y1832" s="317"/>
      <c r="Z1832" s="317"/>
      <c r="AA1832" s="317"/>
      <c r="AB1832" s="317"/>
    </row>
    <row r="1833" spans="1:28">
      <c r="F1833" s="1"/>
      <c r="K1833" s="1"/>
      <c r="L1833" s="1"/>
      <c r="M1833" s="1"/>
      <c r="O1833" s="317"/>
      <c r="S1833" s="317"/>
      <c r="T1833" s="317"/>
      <c r="U1833" s="317"/>
      <c r="V1833" s="317"/>
      <c r="W1833" s="317"/>
      <c r="X1833" s="317"/>
      <c r="Y1833" s="317"/>
      <c r="Z1833" s="317"/>
      <c r="AA1833" s="317"/>
      <c r="AB1833" s="317"/>
    </row>
    <row r="1834" spans="1:28">
      <c r="F1834" s="1"/>
      <c r="K1834" s="1"/>
      <c r="L1834" s="1"/>
      <c r="M1834" s="1"/>
      <c r="O1834" s="317"/>
      <c r="S1834" s="317"/>
      <c r="T1834" s="317"/>
      <c r="U1834" s="317"/>
      <c r="V1834" s="317"/>
      <c r="W1834" s="317"/>
      <c r="X1834" s="317"/>
      <c r="Y1834" s="317"/>
      <c r="Z1834" s="317"/>
      <c r="AA1834" s="317"/>
      <c r="AB1834" s="317"/>
    </row>
    <row r="1835" spans="1:28">
      <c r="F1835" s="1"/>
      <c r="K1835" s="1"/>
      <c r="L1835" s="1"/>
      <c r="M1835" s="1"/>
      <c r="O1835" s="317"/>
      <c r="S1835" s="317"/>
      <c r="T1835" s="317"/>
      <c r="U1835" s="317"/>
      <c r="V1835" s="317"/>
      <c r="W1835" s="317"/>
      <c r="X1835" s="317"/>
      <c r="Y1835" s="317"/>
      <c r="Z1835" s="317"/>
      <c r="AA1835" s="317"/>
      <c r="AB1835" s="317"/>
    </row>
    <row r="1836" spans="1:28">
      <c r="F1836" s="1"/>
      <c r="K1836" s="1"/>
      <c r="L1836" s="1"/>
      <c r="M1836" s="1"/>
      <c r="O1836" s="317"/>
      <c r="S1836" s="317"/>
      <c r="T1836" s="317"/>
      <c r="U1836" s="317"/>
      <c r="V1836" s="317"/>
      <c r="W1836" s="317"/>
      <c r="X1836" s="317"/>
      <c r="Y1836" s="317"/>
      <c r="Z1836" s="317"/>
      <c r="AA1836" s="317"/>
      <c r="AB1836" s="317"/>
    </row>
    <row r="1837" spans="1:28">
      <c r="F1837" s="1"/>
      <c r="K1837" s="1"/>
      <c r="L1837" s="1"/>
      <c r="M1837" s="1"/>
      <c r="O1837" s="317"/>
      <c r="S1837" s="317"/>
      <c r="T1837" s="317"/>
      <c r="U1837" s="317"/>
      <c r="V1837" s="317"/>
      <c r="W1837" s="317"/>
      <c r="X1837" s="317"/>
      <c r="Y1837" s="317"/>
      <c r="Z1837" s="317"/>
      <c r="AA1837" s="317"/>
      <c r="AB1837" s="317"/>
    </row>
    <row r="1838" spans="1:28">
      <c r="F1838" s="1"/>
      <c r="K1838" s="1"/>
      <c r="L1838" s="1"/>
      <c r="M1838" s="1"/>
      <c r="O1838" s="317"/>
      <c r="S1838" s="317"/>
      <c r="T1838" s="317"/>
      <c r="U1838" s="317"/>
      <c r="V1838" s="317"/>
      <c r="W1838" s="317"/>
      <c r="X1838" s="317"/>
      <c r="Y1838" s="317"/>
      <c r="Z1838" s="317"/>
      <c r="AA1838" s="317"/>
      <c r="AB1838" s="317"/>
    </row>
    <row r="1839" spans="1:28">
      <c r="F1839" s="1"/>
      <c r="K1839" s="1"/>
      <c r="L1839" s="1"/>
      <c r="M1839" s="1"/>
      <c r="O1839" s="317"/>
      <c r="S1839" s="317"/>
      <c r="T1839" s="317"/>
      <c r="U1839" s="317"/>
      <c r="V1839" s="317"/>
      <c r="W1839" s="317"/>
      <c r="X1839" s="317"/>
      <c r="Y1839" s="317"/>
      <c r="Z1839" s="317"/>
      <c r="AA1839" s="317"/>
      <c r="AB1839" s="317"/>
    </row>
    <row r="1840" spans="1:28">
      <c r="F1840" s="1"/>
      <c r="K1840" s="1"/>
      <c r="L1840" s="1"/>
      <c r="M1840" s="1"/>
      <c r="O1840" s="317"/>
      <c r="S1840" s="317"/>
      <c r="T1840" s="317"/>
      <c r="U1840" s="317"/>
      <c r="V1840" s="317"/>
      <c r="W1840" s="317"/>
      <c r="X1840" s="317"/>
      <c r="Y1840" s="317"/>
      <c r="Z1840" s="317"/>
      <c r="AA1840" s="317"/>
      <c r="AB1840" s="317"/>
    </row>
    <row r="1841" spans="6:28">
      <c r="F1841" s="1"/>
      <c r="K1841" s="1"/>
      <c r="L1841" s="1"/>
      <c r="M1841" s="1"/>
      <c r="O1841" s="317"/>
      <c r="S1841" s="317"/>
      <c r="T1841" s="317"/>
      <c r="U1841" s="317"/>
      <c r="V1841" s="317"/>
      <c r="W1841" s="317"/>
      <c r="X1841" s="317"/>
      <c r="Y1841" s="317"/>
      <c r="Z1841" s="317"/>
      <c r="AA1841" s="317"/>
      <c r="AB1841" s="317"/>
    </row>
    <row r="1842" spans="6:28">
      <c r="F1842" s="1"/>
      <c r="K1842" s="1"/>
      <c r="L1842" s="1"/>
      <c r="M1842" s="1"/>
      <c r="O1842" s="317"/>
      <c r="S1842" s="317"/>
      <c r="T1842" s="317"/>
      <c r="U1842" s="317"/>
      <c r="V1842" s="317"/>
      <c r="W1842" s="317"/>
      <c r="X1842" s="317"/>
      <c r="Y1842" s="317"/>
      <c r="Z1842" s="317"/>
      <c r="AA1842" s="317"/>
      <c r="AB1842" s="317"/>
    </row>
    <row r="1843" spans="6:28">
      <c r="F1843" s="1"/>
      <c r="K1843" s="1"/>
      <c r="L1843" s="1"/>
      <c r="M1843" s="1"/>
      <c r="O1843" s="317"/>
      <c r="S1843" s="317"/>
      <c r="T1843" s="317"/>
      <c r="U1843" s="317"/>
      <c r="V1843" s="317"/>
      <c r="W1843" s="317"/>
      <c r="X1843" s="317"/>
      <c r="Y1843" s="317"/>
      <c r="Z1843" s="317"/>
      <c r="AA1843" s="317"/>
      <c r="AB1843" s="317"/>
    </row>
    <row r="1844" spans="6:28">
      <c r="F1844" s="1"/>
      <c r="K1844" s="1"/>
      <c r="L1844" s="1"/>
      <c r="M1844" s="1"/>
      <c r="O1844" s="317"/>
      <c r="S1844" s="317"/>
      <c r="T1844" s="317"/>
      <c r="U1844" s="317"/>
      <c r="V1844" s="317"/>
      <c r="W1844" s="317"/>
      <c r="X1844" s="317"/>
      <c r="Y1844" s="317"/>
      <c r="Z1844" s="317"/>
      <c r="AA1844" s="317"/>
      <c r="AB1844" s="317"/>
    </row>
    <row r="1845" spans="6:28">
      <c r="F1845" s="1"/>
      <c r="K1845" s="1"/>
      <c r="L1845" s="1"/>
      <c r="M1845" s="1"/>
      <c r="O1845" s="317"/>
      <c r="S1845" s="317"/>
      <c r="T1845" s="317"/>
      <c r="U1845" s="317"/>
      <c r="V1845" s="317"/>
      <c r="W1845" s="317"/>
      <c r="X1845" s="317"/>
      <c r="Y1845" s="317"/>
      <c r="Z1845" s="317"/>
      <c r="AA1845" s="317"/>
      <c r="AB1845" s="317"/>
    </row>
    <row r="1846" spans="6:28">
      <c r="F1846" s="1"/>
      <c r="K1846" s="1"/>
      <c r="L1846" s="1"/>
      <c r="M1846" s="1"/>
      <c r="O1846" s="317"/>
      <c r="S1846" s="317"/>
      <c r="T1846" s="317"/>
      <c r="U1846" s="317"/>
      <c r="V1846" s="317"/>
      <c r="W1846" s="317"/>
      <c r="X1846" s="317"/>
      <c r="Y1846" s="317"/>
      <c r="Z1846" s="317"/>
      <c r="AA1846" s="317"/>
      <c r="AB1846" s="317"/>
    </row>
    <row r="1847" spans="6:28">
      <c r="F1847" s="1"/>
      <c r="K1847" s="1"/>
      <c r="L1847" s="1"/>
      <c r="M1847" s="1"/>
      <c r="O1847" s="317"/>
      <c r="S1847" s="317"/>
      <c r="T1847" s="317"/>
      <c r="U1847" s="317"/>
      <c r="V1847" s="317"/>
      <c r="W1847" s="317"/>
      <c r="X1847" s="317"/>
      <c r="Y1847" s="317"/>
      <c r="Z1847" s="317"/>
      <c r="AA1847" s="317"/>
      <c r="AB1847" s="317"/>
    </row>
    <row r="1848" spans="6:28">
      <c r="F1848" s="1"/>
      <c r="K1848" s="1"/>
      <c r="L1848" s="1"/>
      <c r="M1848" s="1"/>
      <c r="O1848" s="317"/>
      <c r="S1848" s="317"/>
      <c r="T1848" s="317"/>
      <c r="U1848" s="317"/>
      <c r="V1848" s="317"/>
      <c r="W1848" s="317"/>
      <c r="X1848" s="317"/>
      <c r="Y1848" s="317"/>
      <c r="Z1848" s="317"/>
      <c r="AA1848" s="317"/>
      <c r="AB1848" s="317"/>
    </row>
    <row r="1849" spans="6:28">
      <c r="F1849" s="1"/>
      <c r="K1849" s="1"/>
      <c r="L1849" s="1"/>
      <c r="M1849" s="1"/>
      <c r="O1849" s="317"/>
      <c r="S1849" s="317"/>
      <c r="T1849" s="317"/>
      <c r="U1849" s="317"/>
      <c r="V1849" s="317"/>
      <c r="W1849" s="317"/>
      <c r="X1849" s="317"/>
      <c r="Y1849" s="317"/>
      <c r="Z1849" s="317"/>
      <c r="AA1849" s="317"/>
      <c r="AB1849" s="317"/>
    </row>
    <row r="1850" spans="6:28">
      <c r="F1850" s="1"/>
      <c r="K1850" s="1"/>
      <c r="L1850" s="1"/>
      <c r="M1850" s="1"/>
      <c r="O1850" s="317"/>
      <c r="S1850" s="317"/>
      <c r="T1850" s="317"/>
      <c r="U1850" s="317"/>
      <c r="V1850" s="317"/>
      <c r="W1850" s="317"/>
      <c r="X1850" s="317"/>
      <c r="Y1850" s="317"/>
      <c r="Z1850" s="317"/>
      <c r="AA1850" s="317"/>
      <c r="AB1850" s="317"/>
    </row>
    <row r="1851" spans="6:28">
      <c r="F1851" s="1"/>
      <c r="K1851" s="1"/>
      <c r="L1851" s="1"/>
      <c r="M1851" s="1"/>
      <c r="O1851" s="317"/>
      <c r="S1851" s="317"/>
      <c r="T1851" s="317"/>
      <c r="U1851" s="317"/>
      <c r="V1851" s="317"/>
      <c r="W1851" s="317"/>
      <c r="X1851" s="317"/>
      <c r="Y1851" s="317"/>
      <c r="Z1851" s="317"/>
      <c r="AA1851" s="317"/>
      <c r="AB1851" s="317"/>
    </row>
    <row r="1852" spans="6:28">
      <c r="F1852" s="1"/>
      <c r="K1852" s="1"/>
      <c r="L1852" s="1"/>
      <c r="M1852" s="1"/>
      <c r="O1852" s="317"/>
      <c r="S1852" s="317"/>
      <c r="T1852" s="317"/>
      <c r="U1852" s="317"/>
      <c r="V1852" s="317"/>
      <c r="W1852" s="317"/>
      <c r="X1852" s="317"/>
      <c r="Y1852" s="317"/>
      <c r="Z1852" s="317"/>
      <c r="AA1852" s="317"/>
      <c r="AB1852" s="317"/>
    </row>
    <row r="1853" spans="6:28">
      <c r="F1853" s="1"/>
      <c r="K1853" s="1"/>
      <c r="L1853" s="1"/>
      <c r="M1853" s="1"/>
      <c r="O1853" s="317"/>
      <c r="S1853" s="317"/>
      <c r="T1853" s="317"/>
      <c r="U1853" s="317"/>
      <c r="V1853" s="317"/>
      <c r="W1853" s="317"/>
      <c r="X1853" s="317"/>
      <c r="Y1853" s="317"/>
      <c r="Z1853" s="317"/>
      <c r="AA1853" s="317"/>
      <c r="AB1853" s="317"/>
    </row>
    <row r="1854" spans="6:28">
      <c r="F1854" s="1"/>
      <c r="K1854" s="1"/>
      <c r="L1854" s="1"/>
      <c r="M1854" s="1"/>
      <c r="O1854" s="317"/>
      <c r="S1854" s="317"/>
      <c r="T1854" s="317"/>
      <c r="U1854" s="317"/>
      <c r="V1854" s="317"/>
      <c r="W1854" s="317"/>
      <c r="X1854" s="317"/>
      <c r="Y1854" s="317"/>
      <c r="Z1854" s="317"/>
      <c r="AA1854" s="317"/>
      <c r="AB1854" s="317"/>
    </row>
    <row r="1855" spans="6:28">
      <c r="F1855" s="1"/>
      <c r="K1855" s="1"/>
      <c r="L1855" s="1"/>
      <c r="M1855" s="1"/>
      <c r="O1855" s="317"/>
      <c r="S1855" s="317"/>
      <c r="T1855" s="317"/>
      <c r="U1855" s="317"/>
      <c r="V1855" s="317"/>
      <c r="W1855" s="317"/>
      <c r="X1855" s="317"/>
      <c r="Y1855" s="317"/>
      <c r="Z1855" s="317"/>
      <c r="AA1855" s="317"/>
      <c r="AB1855" s="317"/>
    </row>
    <row r="1856" spans="6:28">
      <c r="F1856" s="1"/>
      <c r="K1856" s="1"/>
      <c r="L1856" s="1"/>
      <c r="M1856" s="1"/>
      <c r="O1856" s="317"/>
      <c r="S1856" s="317"/>
      <c r="T1856" s="317"/>
      <c r="U1856" s="317"/>
      <c r="V1856" s="317"/>
      <c r="W1856" s="317"/>
      <c r="X1856" s="317"/>
      <c r="Y1856" s="317"/>
      <c r="Z1856" s="317"/>
      <c r="AA1856" s="317"/>
      <c r="AB1856" s="317"/>
    </row>
    <row r="1857" spans="6:28">
      <c r="F1857" s="1"/>
      <c r="K1857" s="1"/>
      <c r="L1857" s="1"/>
      <c r="M1857" s="1"/>
      <c r="O1857" s="317"/>
      <c r="S1857" s="317"/>
      <c r="T1857" s="317"/>
      <c r="U1857" s="317"/>
      <c r="V1857" s="317"/>
      <c r="W1857" s="317"/>
      <c r="X1857" s="317"/>
      <c r="Y1857" s="317"/>
      <c r="Z1857" s="317"/>
      <c r="AA1857" s="317"/>
      <c r="AB1857" s="317"/>
    </row>
    <row r="1858" spans="6:28">
      <c r="F1858" s="1"/>
      <c r="K1858" s="1"/>
      <c r="L1858" s="1"/>
      <c r="M1858" s="1"/>
      <c r="O1858" s="317"/>
      <c r="S1858" s="317"/>
      <c r="T1858" s="317"/>
      <c r="U1858" s="317"/>
      <c r="V1858" s="317"/>
      <c r="W1858" s="317"/>
      <c r="X1858" s="317"/>
      <c r="Y1858" s="317"/>
      <c r="Z1858" s="317"/>
      <c r="AA1858" s="317"/>
      <c r="AB1858" s="317"/>
    </row>
    <row r="1859" spans="6:28">
      <c r="F1859" s="1"/>
      <c r="K1859" s="1"/>
      <c r="L1859" s="1"/>
      <c r="M1859" s="1"/>
      <c r="O1859" s="317"/>
      <c r="S1859" s="317"/>
      <c r="T1859" s="317"/>
      <c r="U1859" s="317"/>
      <c r="V1859" s="317"/>
      <c r="W1859" s="317"/>
      <c r="X1859" s="317"/>
      <c r="Y1859" s="317"/>
      <c r="Z1859" s="317"/>
      <c r="AA1859" s="317"/>
      <c r="AB1859" s="317"/>
    </row>
    <row r="1860" spans="6:28">
      <c r="F1860" s="1"/>
      <c r="K1860" s="1"/>
      <c r="L1860" s="1"/>
      <c r="M1860" s="1"/>
      <c r="O1860" s="317"/>
      <c r="S1860" s="317"/>
      <c r="T1860" s="317"/>
      <c r="U1860" s="317"/>
      <c r="V1860" s="317"/>
      <c r="W1860" s="317"/>
      <c r="X1860" s="317"/>
      <c r="Y1860" s="317"/>
      <c r="Z1860" s="317"/>
      <c r="AA1860" s="317"/>
      <c r="AB1860" s="317"/>
    </row>
  </sheetData>
  <phoneticPr fontId="1"/>
  <pageMargins left="0.25" right="0.25" top="0.75" bottom="0.75" header="0.3" footer="0.3"/>
  <pageSetup paperSize="8" scale="42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2DBE-ADAF-46A2-A914-A00162CF3CA2}">
  <sheetPr codeName="Sheet10">
    <pageSetUpPr fitToPage="1"/>
  </sheetPr>
  <dimension ref="A1:AF1535"/>
  <sheetViews>
    <sheetView topLeftCell="M1" workbookViewId="0">
      <selection activeCell="AC30" sqref="AC30"/>
    </sheetView>
  </sheetViews>
  <sheetFormatPr defaultRowHeight="18.75"/>
  <cols>
    <col min="1" max="1" width="11.25" bestFit="1" customWidth="1"/>
    <col min="2" max="2" width="27.5" bestFit="1" customWidth="1"/>
    <col min="3" max="3" width="42.25" bestFit="1" customWidth="1"/>
    <col min="4" max="4" width="10.375" bestFit="1" customWidth="1"/>
    <col min="5" max="5" width="17.375" bestFit="1" customWidth="1"/>
    <col min="6" max="6" width="11.375" bestFit="1" customWidth="1"/>
    <col min="7" max="7" width="9.375" bestFit="1" customWidth="1"/>
    <col min="8" max="8" width="11.25" bestFit="1" customWidth="1"/>
    <col min="9" max="9" width="15" bestFit="1" customWidth="1"/>
    <col min="10" max="10" width="11.25" bestFit="1" customWidth="1"/>
    <col min="11" max="12" width="9.375" bestFit="1" customWidth="1"/>
    <col min="13" max="14" width="13.25" bestFit="1" customWidth="1"/>
    <col min="15" max="15" width="18.75" bestFit="1" customWidth="1"/>
    <col min="16" max="16" width="19.5" bestFit="1" customWidth="1"/>
    <col min="17" max="18" width="13.25" bestFit="1" customWidth="1"/>
    <col min="19" max="19" width="21.125" bestFit="1" customWidth="1"/>
    <col min="20" max="20" width="13.25" bestFit="1" customWidth="1"/>
    <col min="21" max="21" width="9.375" bestFit="1" customWidth="1"/>
    <col min="22" max="22" width="19.5" bestFit="1" customWidth="1"/>
    <col min="23" max="23" width="15.125" bestFit="1" customWidth="1"/>
    <col min="24" max="24" width="11.5" bestFit="1" customWidth="1"/>
    <col min="25" max="25" width="21.125" bestFit="1" customWidth="1"/>
    <col min="26" max="26" width="30.5" bestFit="1" customWidth="1"/>
    <col min="27" max="27" width="20.75" bestFit="1" customWidth="1"/>
    <col min="28" max="28" width="19.5" bestFit="1" customWidth="1"/>
    <col min="29" max="29" width="13.25" bestFit="1" customWidth="1"/>
    <col min="30" max="30" width="20.75" bestFit="1" customWidth="1"/>
    <col min="31" max="31" width="15.125" bestFit="1" customWidth="1"/>
    <col min="32" max="32" width="9.375" customWidth="1"/>
    <col min="33" max="33" width="12.75" bestFit="1" customWidth="1"/>
    <col min="34" max="34" width="22.75" bestFit="1" customWidth="1"/>
    <col min="35" max="36" width="7.875" bestFit="1" customWidth="1"/>
    <col min="37" max="37" width="22.75" bestFit="1" customWidth="1"/>
    <col min="38" max="39" width="7.875" bestFit="1" customWidth="1"/>
    <col min="40" max="40" width="24.875" bestFit="1" customWidth="1"/>
    <col min="41" max="41" width="7.875" bestFit="1" customWidth="1"/>
    <col min="42" max="42" width="9" bestFit="1" customWidth="1"/>
    <col min="43" max="43" width="9.375" bestFit="1" customWidth="1"/>
    <col min="44" max="44" width="13.25" bestFit="1" customWidth="1"/>
    <col min="45" max="45" width="21.125" bestFit="1" customWidth="1"/>
    <col min="46" max="46" width="13.25" bestFit="1" customWidth="1"/>
    <col min="47" max="47" width="9.375" bestFit="1" customWidth="1"/>
    <col min="48" max="48" width="19.5" bestFit="1" customWidth="1"/>
    <col min="49" max="49" width="15.125" bestFit="1" customWidth="1"/>
    <col min="50" max="51" width="9.375" bestFit="1" customWidth="1"/>
    <col min="52" max="52" width="12.75" bestFit="1" customWidth="1"/>
    <col min="53" max="53" width="14.875" bestFit="1" customWidth="1"/>
    <col min="54" max="54" width="10.875" bestFit="1" customWidth="1"/>
    <col min="55" max="55" width="19" bestFit="1" customWidth="1"/>
    <col min="56" max="56" width="12.75" bestFit="1" customWidth="1"/>
    <col min="57" max="57" width="14.875" bestFit="1" customWidth="1"/>
    <col min="58" max="58" width="12.75" bestFit="1" customWidth="1"/>
    <col min="59" max="60" width="17" bestFit="1" customWidth="1"/>
    <col min="61" max="61" width="19" bestFit="1" customWidth="1"/>
    <col min="62" max="62" width="23.25" bestFit="1" customWidth="1"/>
    <col min="63" max="63" width="21.125" bestFit="1" customWidth="1"/>
    <col min="64" max="64" width="17" bestFit="1" customWidth="1"/>
    <col min="65" max="65" width="15.25" bestFit="1" customWidth="1"/>
    <col min="66" max="66" width="13.25" bestFit="1" customWidth="1"/>
    <col min="67" max="67" width="25.25" bestFit="1" customWidth="1"/>
    <col min="70" max="70" width="25.25" bestFit="1" customWidth="1"/>
    <col min="73" max="73" width="27.375" bestFit="1" customWidth="1"/>
    <col min="75" max="75" width="10.125" bestFit="1" customWidth="1"/>
    <col min="76" max="76" width="12.75" bestFit="1" customWidth="1"/>
    <col min="77" max="77" width="17" bestFit="1" customWidth="1"/>
    <col min="78" max="78" width="24.875" bestFit="1" customWidth="1"/>
    <col min="79" max="79" width="17" bestFit="1" customWidth="1"/>
    <col min="80" max="80" width="12.75" bestFit="1" customWidth="1"/>
    <col min="81" max="81" width="23.25" bestFit="1" customWidth="1"/>
    <col min="82" max="82" width="18.875" bestFit="1" customWidth="1"/>
    <col min="83" max="84" width="12.75" bestFit="1" customWidth="1"/>
  </cols>
  <sheetData>
    <row r="1" spans="1:32">
      <c r="A1" t="s">
        <v>0</v>
      </c>
      <c r="B1" t="s">
        <v>4</v>
      </c>
      <c r="C1" t="s">
        <v>10166</v>
      </c>
      <c r="D1" t="s">
        <v>10167</v>
      </c>
      <c r="E1" t="s">
        <v>8</v>
      </c>
      <c r="F1" t="s">
        <v>1</v>
      </c>
      <c r="G1" t="s">
        <v>2</v>
      </c>
      <c r="H1" t="s">
        <v>3</v>
      </c>
      <c r="I1" t="s">
        <v>10168</v>
      </c>
      <c r="J1" t="s">
        <v>10169</v>
      </c>
      <c r="K1" t="s">
        <v>10170</v>
      </c>
      <c r="L1" t="s">
        <v>13</v>
      </c>
      <c r="M1" t="s">
        <v>10171</v>
      </c>
      <c r="N1" t="s">
        <v>10172</v>
      </c>
      <c r="O1" t="s">
        <v>10173</v>
      </c>
      <c r="P1" t="s">
        <v>12108</v>
      </c>
      <c r="Q1" t="s">
        <v>12109</v>
      </c>
      <c r="R1" t="s">
        <v>17</v>
      </c>
      <c r="S1" t="s">
        <v>10176</v>
      </c>
      <c r="T1" t="s">
        <v>10177</v>
      </c>
      <c r="U1" t="s">
        <v>26</v>
      </c>
      <c r="V1" t="s">
        <v>28</v>
      </c>
      <c r="W1" t="s">
        <v>30</v>
      </c>
      <c r="X1" t="s">
        <v>10178</v>
      </c>
      <c r="Y1" t="s">
        <v>12110</v>
      </c>
      <c r="Z1" t="s">
        <v>12111</v>
      </c>
      <c r="AA1" t="s">
        <v>12112</v>
      </c>
      <c r="AB1" t="s">
        <v>12113</v>
      </c>
      <c r="AC1" t="s">
        <v>10182</v>
      </c>
      <c r="AE1" s="664">
        <f>SUM(W:W)</f>
        <v>62611</v>
      </c>
    </row>
    <row r="2" spans="1:32">
      <c r="A2">
        <v>1</v>
      </c>
      <c r="B2" t="s">
        <v>12114</v>
      </c>
      <c r="C2" t="s">
        <v>12115</v>
      </c>
      <c r="D2" t="s">
        <v>46</v>
      </c>
      <c r="E2" t="s">
        <v>5754</v>
      </c>
      <c r="F2" s="1">
        <v>44767</v>
      </c>
      <c r="G2">
        <v>7</v>
      </c>
      <c r="H2">
        <v>410001</v>
      </c>
      <c r="I2" t="s">
        <v>10185</v>
      </c>
      <c r="J2">
        <v>20015548</v>
      </c>
      <c r="K2" t="s">
        <v>6518</v>
      </c>
      <c r="L2">
        <v>6</v>
      </c>
      <c r="M2">
        <v>4</v>
      </c>
      <c r="N2">
        <v>6</v>
      </c>
      <c r="O2" t="s">
        <v>11478</v>
      </c>
      <c r="P2">
        <v>45789</v>
      </c>
      <c r="R2" s="1">
        <v>45838</v>
      </c>
      <c r="S2">
        <v>6</v>
      </c>
      <c r="T2" s="317">
        <v>103235</v>
      </c>
      <c r="U2">
        <v>25.6</v>
      </c>
      <c r="V2">
        <v>6</v>
      </c>
      <c r="W2">
        <v>30</v>
      </c>
      <c r="X2" s="317">
        <v>252391</v>
      </c>
    </row>
    <row r="3" spans="1:32">
      <c r="A3">
        <v>2</v>
      </c>
      <c r="B3" t="s">
        <v>12116</v>
      </c>
      <c r="C3" t="s">
        <v>12117</v>
      </c>
      <c r="D3" t="s">
        <v>46</v>
      </c>
      <c r="E3" t="s">
        <v>5748</v>
      </c>
      <c r="F3" s="1"/>
      <c r="G3" t="s">
        <v>43</v>
      </c>
      <c r="H3">
        <v>410002</v>
      </c>
      <c r="L3" t="s">
        <v>43</v>
      </c>
      <c r="M3" t="s">
        <v>43</v>
      </c>
      <c r="N3" t="s">
        <v>43</v>
      </c>
      <c r="R3" s="1"/>
      <c r="T3" s="317"/>
      <c r="X3" s="317"/>
    </row>
    <row r="4" spans="1:32">
      <c r="A4">
        <v>3</v>
      </c>
      <c r="B4" t="s">
        <v>12118</v>
      </c>
      <c r="C4" t="s">
        <v>12119</v>
      </c>
      <c r="D4" t="s">
        <v>46</v>
      </c>
      <c r="E4" t="s">
        <v>5754</v>
      </c>
      <c r="F4" s="1"/>
      <c r="G4" t="s">
        <v>43</v>
      </c>
      <c r="H4">
        <v>410003</v>
      </c>
      <c r="L4" t="s">
        <v>43</v>
      </c>
      <c r="M4" t="s">
        <v>43</v>
      </c>
      <c r="N4" t="s">
        <v>43</v>
      </c>
      <c r="R4" s="1"/>
      <c r="T4" s="317"/>
      <c r="X4" s="317"/>
    </row>
    <row r="5" spans="1:32">
      <c r="A5">
        <v>4</v>
      </c>
      <c r="B5" t="s">
        <v>12120</v>
      </c>
      <c r="C5" t="s">
        <v>12121</v>
      </c>
      <c r="D5" t="s">
        <v>46</v>
      </c>
      <c r="E5" t="s">
        <v>5754</v>
      </c>
      <c r="F5" s="1"/>
      <c r="G5" t="s">
        <v>43</v>
      </c>
      <c r="H5">
        <v>410004</v>
      </c>
      <c r="L5" t="s">
        <v>43</v>
      </c>
      <c r="M5" t="s">
        <v>43</v>
      </c>
      <c r="N5" t="s">
        <v>43</v>
      </c>
      <c r="R5" s="1"/>
      <c r="T5" s="317"/>
      <c r="X5" s="317"/>
    </row>
    <row r="6" spans="1:32">
      <c r="A6">
        <v>5</v>
      </c>
      <c r="B6" t="s">
        <v>12122</v>
      </c>
      <c r="C6" t="s">
        <v>12123</v>
      </c>
      <c r="D6" t="s">
        <v>5772</v>
      </c>
      <c r="E6" t="s">
        <v>5775</v>
      </c>
      <c r="F6" s="1"/>
      <c r="G6" t="s">
        <v>43</v>
      </c>
      <c r="H6">
        <v>410005</v>
      </c>
      <c r="L6" t="s">
        <v>43</v>
      </c>
      <c r="M6" t="s">
        <v>43</v>
      </c>
      <c r="N6" t="s">
        <v>43</v>
      </c>
      <c r="R6" s="1"/>
      <c r="T6" s="317"/>
      <c r="X6" s="317"/>
      <c r="Y6">
        <v>8700</v>
      </c>
    </row>
    <row r="7" spans="1:32">
      <c r="A7">
        <v>6</v>
      </c>
      <c r="B7" t="s">
        <v>12124</v>
      </c>
      <c r="C7" t="s">
        <v>12125</v>
      </c>
      <c r="D7" t="s">
        <v>46</v>
      </c>
      <c r="E7" t="s">
        <v>5754</v>
      </c>
      <c r="F7" s="1"/>
      <c r="G7" t="s">
        <v>43</v>
      </c>
      <c r="H7">
        <v>410006</v>
      </c>
      <c r="L7" t="s">
        <v>43</v>
      </c>
      <c r="M7" t="s">
        <v>43</v>
      </c>
      <c r="N7" t="s">
        <v>43</v>
      </c>
      <c r="R7" s="1"/>
      <c r="T7" s="317"/>
      <c r="X7" s="317"/>
      <c r="AD7" s="317"/>
      <c r="AE7" s="317"/>
      <c r="AF7" s="317"/>
    </row>
    <row r="8" spans="1:32">
      <c r="A8">
        <v>7</v>
      </c>
      <c r="B8" t="s">
        <v>12126</v>
      </c>
      <c r="C8" t="s">
        <v>12127</v>
      </c>
      <c r="D8" t="s">
        <v>46</v>
      </c>
      <c r="E8" t="s">
        <v>5754</v>
      </c>
      <c r="F8" s="1"/>
      <c r="G8" t="s">
        <v>43</v>
      </c>
      <c r="H8">
        <v>410007</v>
      </c>
      <c r="L8" t="s">
        <v>43</v>
      </c>
      <c r="M8" t="s">
        <v>43</v>
      </c>
      <c r="N8" t="s">
        <v>43</v>
      </c>
      <c r="R8" s="1"/>
      <c r="T8" s="317"/>
      <c r="X8" s="317"/>
      <c r="AD8" s="317"/>
      <c r="AE8" s="317"/>
      <c r="AF8" s="317"/>
    </row>
    <row r="9" spans="1:32">
      <c r="A9">
        <v>8</v>
      </c>
      <c r="B9" t="s">
        <v>12128</v>
      </c>
      <c r="C9" t="s">
        <v>12129</v>
      </c>
      <c r="D9" t="s">
        <v>46</v>
      </c>
      <c r="E9" t="s">
        <v>5754</v>
      </c>
      <c r="F9" s="1"/>
      <c r="G9" t="s">
        <v>43</v>
      </c>
      <c r="H9">
        <v>410008</v>
      </c>
      <c r="L9" t="s">
        <v>43</v>
      </c>
      <c r="M9" t="s">
        <v>43</v>
      </c>
      <c r="N9" t="s">
        <v>43</v>
      </c>
      <c r="R9" s="1"/>
      <c r="T9" s="317"/>
      <c r="X9" s="317"/>
      <c r="AD9" s="317"/>
      <c r="AE9" s="317"/>
      <c r="AF9" s="317"/>
    </row>
    <row r="10" spans="1:32">
      <c r="A10">
        <v>9</v>
      </c>
      <c r="B10" t="s">
        <v>12130</v>
      </c>
      <c r="C10" t="s">
        <v>12131</v>
      </c>
      <c r="D10" t="s">
        <v>5772</v>
      </c>
      <c r="E10" t="s">
        <v>5775</v>
      </c>
      <c r="F10" s="1"/>
      <c r="G10" t="s">
        <v>43</v>
      </c>
      <c r="H10">
        <v>410009</v>
      </c>
      <c r="L10" t="s">
        <v>43</v>
      </c>
      <c r="M10" t="s">
        <v>43</v>
      </c>
      <c r="N10" t="s">
        <v>43</v>
      </c>
      <c r="R10" s="1"/>
      <c r="T10" s="317"/>
      <c r="X10" s="317"/>
      <c r="AD10" s="317"/>
      <c r="AE10" s="317"/>
      <c r="AF10" s="317"/>
    </row>
    <row r="11" spans="1:32">
      <c r="A11">
        <v>10</v>
      </c>
      <c r="B11" t="s">
        <v>12132</v>
      </c>
      <c r="C11" t="s">
        <v>12133</v>
      </c>
      <c r="D11" t="s">
        <v>5772</v>
      </c>
      <c r="E11" t="s">
        <v>5775</v>
      </c>
      <c r="F11" s="1"/>
      <c r="G11" t="s">
        <v>43</v>
      </c>
      <c r="H11">
        <v>410010</v>
      </c>
      <c r="L11" t="s">
        <v>43</v>
      </c>
      <c r="M11" t="s">
        <v>43</v>
      </c>
      <c r="N11" t="s">
        <v>43</v>
      </c>
      <c r="R11" s="1"/>
      <c r="T11" s="317"/>
      <c r="X11" s="317"/>
      <c r="AD11" s="317"/>
      <c r="AE11" s="317"/>
      <c r="AF11" s="317"/>
    </row>
    <row r="12" spans="1:32">
      <c r="A12">
        <v>11</v>
      </c>
      <c r="B12" t="s">
        <v>5791</v>
      </c>
      <c r="C12" t="s">
        <v>5792</v>
      </c>
      <c r="D12" t="s">
        <v>46</v>
      </c>
      <c r="E12" t="s">
        <v>5748</v>
      </c>
      <c r="F12" s="1">
        <v>45324</v>
      </c>
      <c r="G12">
        <v>2</v>
      </c>
      <c r="H12">
        <v>410011</v>
      </c>
      <c r="I12" t="s">
        <v>10185</v>
      </c>
      <c r="J12">
        <v>30042041</v>
      </c>
      <c r="K12" t="s">
        <v>10340</v>
      </c>
      <c r="L12">
        <v>7</v>
      </c>
      <c r="M12">
        <v>4</v>
      </c>
      <c r="N12">
        <v>7</v>
      </c>
      <c r="O12">
        <v>45566</v>
      </c>
      <c r="R12" s="1">
        <v>45869</v>
      </c>
      <c r="S12">
        <v>7</v>
      </c>
      <c r="T12" s="317">
        <v>109610</v>
      </c>
      <c r="U12">
        <v>25.7</v>
      </c>
      <c r="V12">
        <v>7</v>
      </c>
      <c r="W12">
        <v>30</v>
      </c>
      <c r="X12" s="317">
        <v>189640</v>
      </c>
      <c r="AD12" s="317"/>
      <c r="AE12" s="317"/>
      <c r="AF12" s="317"/>
    </row>
    <row r="13" spans="1:32">
      <c r="A13">
        <v>12</v>
      </c>
      <c r="B13" t="s">
        <v>12134</v>
      </c>
      <c r="C13" t="s">
        <v>12135</v>
      </c>
      <c r="D13" t="s">
        <v>46</v>
      </c>
      <c r="E13" t="s">
        <v>5754</v>
      </c>
      <c r="F13" s="1"/>
      <c r="G13" t="s">
        <v>43</v>
      </c>
      <c r="H13">
        <v>410012</v>
      </c>
      <c r="L13" t="s">
        <v>43</v>
      </c>
      <c r="M13" t="s">
        <v>43</v>
      </c>
      <c r="N13" t="s">
        <v>43</v>
      </c>
      <c r="R13" s="1"/>
      <c r="T13" s="317"/>
      <c r="X13" s="317"/>
      <c r="AD13" s="317"/>
      <c r="AE13" s="317"/>
      <c r="AF13" s="317"/>
    </row>
    <row r="14" spans="1:32">
      <c r="A14">
        <v>13</v>
      </c>
      <c r="B14" t="s">
        <v>12136</v>
      </c>
      <c r="C14" t="s">
        <v>12137</v>
      </c>
      <c r="D14" t="s">
        <v>5772</v>
      </c>
      <c r="E14" t="s">
        <v>5775</v>
      </c>
      <c r="F14" s="1"/>
      <c r="G14" t="s">
        <v>43</v>
      </c>
      <c r="H14">
        <v>410013</v>
      </c>
      <c r="L14" t="s">
        <v>43</v>
      </c>
      <c r="M14" t="s">
        <v>43</v>
      </c>
      <c r="N14" t="s">
        <v>43</v>
      </c>
      <c r="R14" s="1"/>
      <c r="T14" s="317"/>
      <c r="X14" s="317"/>
      <c r="AD14" s="317"/>
      <c r="AE14" s="317"/>
      <c r="AF14" s="317"/>
    </row>
    <row r="15" spans="1:32">
      <c r="A15">
        <v>14</v>
      </c>
      <c r="B15" t="s">
        <v>12138</v>
      </c>
      <c r="C15" t="s">
        <v>12139</v>
      </c>
      <c r="D15" t="s">
        <v>5772</v>
      </c>
      <c r="E15" t="s">
        <v>5775</v>
      </c>
      <c r="F15" s="1"/>
      <c r="G15" t="s">
        <v>43</v>
      </c>
      <c r="H15">
        <v>410014</v>
      </c>
      <c r="L15" t="s">
        <v>43</v>
      </c>
      <c r="M15" t="s">
        <v>43</v>
      </c>
      <c r="N15" t="s">
        <v>43</v>
      </c>
      <c r="R15" s="1"/>
      <c r="T15" s="317"/>
      <c r="X15" s="317"/>
      <c r="AD15" s="317"/>
      <c r="AE15" s="317"/>
      <c r="AF15" s="317"/>
    </row>
    <row r="16" spans="1:32">
      <c r="A16">
        <v>15</v>
      </c>
      <c r="B16" t="s">
        <v>12140</v>
      </c>
      <c r="C16" t="s">
        <v>12141</v>
      </c>
      <c r="D16" t="s">
        <v>5772</v>
      </c>
      <c r="E16" t="s">
        <v>5775</v>
      </c>
      <c r="F16" s="1"/>
      <c r="G16" t="s">
        <v>43</v>
      </c>
      <c r="H16">
        <v>410015</v>
      </c>
      <c r="L16" t="s">
        <v>43</v>
      </c>
      <c r="M16" t="s">
        <v>43</v>
      </c>
      <c r="N16" t="s">
        <v>43</v>
      </c>
      <c r="R16" s="1"/>
      <c r="T16" s="317"/>
      <c r="X16" s="317"/>
      <c r="AD16" s="317"/>
      <c r="AE16" s="317"/>
      <c r="AF16" s="317"/>
    </row>
    <row r="17" spans="1:32">
      <c r="A17">
        <v>16</v>
      </c>
      <c r="B17" t="s">
        <v>12142</v>
      </c>
      <c r="C17" t="s">
        <v>12143</v>
      </c>
      <c r="D17" t="s">
        <v>5772</v>
      </c>
      <c r="E17" t="s">
        <v>5775</v>
      </c>
      <c r="F17" s="1"/>
      <c r="G17" t="s">
        <v>43</v>
      </c>
      <c r="H17">
        <v>410016</v>
      </c>
      <c r="L17" t="s">
        <v>43</v>
      </c>
      <c r="M17" t="s">
        <v>43</v>
      </c>
      <c r="N17" t="s">
        <v>43</v>
      </c>
      <c r="R17" s="1"/>
      <c r="T17" s="317"/>
      <c r="X17" s="317"/>
      <c r="Y17">
        <v>8700</v>
      </c>
      <c r="AD17" s="317"/>
      <c r="AE17" s="317"/>
      <c r="AF17" s="317"/>
    </row>
    <row r="18" spans="1:32">
      <c r="A18">
        <v>17</v>
      </c>
      <c r="B18" t="s">
        <v>12144</v>
      </c>
      <c r="C18" t="s">
        <v>12145</v>
      </c>
      <c r="D18" t="s">
        <v>5772</v>
      </c>
      <c r="E18" t="s">
        <v>5775</v>
      </c>
      <c r="F18" s="1"/>
      <c r="G18" t="s">
        <v>43</v>
      </c>
      <c r="H18">
        <v>410017</v>
      </c>
      <c r="L18" t="s">
        <v>43</v>
      </c>
      <c r="M18" t="s">
        <v>43</v>
      </c>
      <c r="N18" t="s">
        <v>43</v>
      </c>
      <c r="R18" s="1"/>
      <c r="T18" s="317"/>
      <c r="X18" s="317"/>
      <c r="AD18" s="317"/>
      <c r="AE18" s="317"/>
      <c r="AF18" s="317"/>
    </row>
    <row r="19" spans="1:32">
      <c r="A19">
        <v>18</v>
      </c>
      <c r="B19" t="s">
        <v>12146</v>
      </c>
      <c r="C19" t="s">
        <v>12147</v>
      </c>
      <c r="D19" t="s">
        <v>5942</v>
      </c>
      <c r="E19" t="s">
        <v>5993</v>
      </c>
      <c r="F19" s="1"/>
      <c r="G19" t="s">
        <v>43</v>
      </c>
      <c r="H19">
        <v>410018</v>
      </c>
      <c r="L19" t="s">
        <v>43</v>
      </c>
      <c r="M19" t="s">
        <v>43</v>
      </c>
      <c r="N19" t="s">
        <v>43</v>
      </c>
      <c r="R19" s="1"/>
      <c r="T19" s="317"/>
      <c r="X19" s="317"/>
      <c r="AD19" s="317"/>
      <c r="AE19" s="317"/>
      <c r="AF19" s="317"/>
    </row>
    <row r="20" spans="1:32">
      <c r="A20">
        <v>19</v>
      </c>
      <c r="B20" t="s">
        <v>5811</v>
      </c>
      <c r="C20" t="s">
        <v>5812</v>
      </c>
      <c r="D20" t="s">
        <v>5772</v>
      </c>
      <c r="E20" t="s">
        <v>5775</v>
      </c>
      <c r="F20" s="1">
        <v>45433</v>
      </c>
      <c r="G20">
        <v>5</v>
      </c>
      <c r="H20">
        <v>410019</v>
      </c>
      <c r="I20" t="s">
        <v>10185</v>
      </c>
      <c r="J20">
        <v>40033208</v>
      </c>
      <c r="K20" t="s">
        <v>6518</v>
      </c>
      <c r="L20" t="s">
        <v>43</v>
      </c>
      <c r="M20">
        <v>2</v>
      </c>
      <c r="N20" t="s">
        <v>43</v>
      </c>
      <c r="O20">
        <v>45931</v>
      </c>
      <c r="P20" t="s">
        <v>5750</v>
      </c>
      <c r="R20" s="1"/>
      <c r="T20" s="317"/>
      <c r="X20" s="317"/>
      <c r="AD20" s="317"/>
      <c r="AE20" s="317"/>
      <c r="AF20" s="317"/>
    </row>
    <row r="21" spans="1:32">
      <c r="A21">
        <v>20</v>
      </c>
      <c r="B21" t="s">
        <v>5822</v>
      </c>
      <c r="C21" t="s">
        <v>5823</v>
      </c>
      <c r="D21" t="s">
        <v>5772</v>
      </c>
      <c r="E21" t="s">
        <v>5775</v>
      </c>
      <c r="F21" s="1">
        <v>45433</v>
      </c>
      <c r="G21">
        <v>5</v>
      </c>
      <c r="H21">
        <v>410020</v>
      </c>
      <c r="I21" t="s">
        <v>10185</v>
      </c>
      <c r="J21">
        <v>40036427</v>
      </c>
      <c r="K21" t="s">
        <v>6518</v>
      </c>
      <c r="L21" t="s">
        <v>43</v>
      </c>
      <c r="M21">
        <v>10</v>
      </c>
      <c r="N21" t="s">
        <v>43</v>
      </c>
      <c r="O21">
        <v>45931</v>
      </c>
      <c r="P21" t="s">
        <v>5750</v>
      </c>
      <c r="R21" s="1"/>
      <c r="T21" s="317"/>
      <c r="X21" s="317"/>
      <c r="AD21" s="317"/>
      <c r="AE21" s="317"/>
      <c r="AF21" s="317"/>
    </row>
    <row r="22" spans="1:32">
      <c r="A22">
        <v>21</v>
      </c>
      <c r="B22" t="s">
        <v>5824</v>
      </c>
      <c r="C22" t="s">
        <v>5825</v>
      </c>
      <c r="D22" t="s">
        <v>5772</v>
      </c>
      <c r="E22" t="s">
        <v>5775</v>
      </c>
      <c r="F22" s="1">
        <v>45433</v>
      </c>
      <c r="G22">
        <v>5</v>
      </c>
      <c r="H22">
        <v>410021</v>
      </c>
      <c r="I22" t="s">
        <v>10185</v>
      </c>
      <c r="J22">
        <v>40036424</v>
      </c>
      <c r="K22" t="s">
        <v>6518</v>
      </c>
      <c r="L22">
        <v>10</v>
      </c>
      <c r="M22">
        <v>9</v>
      </c>
      <c r="N22">
        <v>10</v>
      </c>
      <c r="O22">
        <v>45931</v>
      </c>
      <c r="R22" s="1">
        <v>45961</v>
      </c>
      <c r="S22">
        <v>10</v>
      </c>
      <c r="T22" s="317">
        <v>32750</v>
      </c>
      <c r="U22">
        <v>25.1</v>
      </c>
      <c r="V22">
        <v>10</v>
      </c>
      <c r="W22">
        <v>10</v>
      </c>
      <c r="X22" s="317">
        <v>58910</v>
      </c>
      <c r="AD22" s="317"/>
      <c r="AE22" s="317"/>
      <c r="AF22" s="317"/>
    </row>
    <row r="23" spans="1:32">
      <c r="A23">
        <v>22</v>
      </c>
      <c r="B23" t="s">
        <v>12148</v>
      </c>
      <c r="C23" t="s">
        <v>12149</v>
      </c>
      <c r="D23" t="s">
        <v>5772</v>
      </c>
      <c r="E23" t="s">
        <v>5775</v>
      </c>
      <c r="F23" s="1">
        <v>45433</v>
      </c>
      <c r="G23">
        <v>5</v>
      </c>
      <c r="H23">
        <v>410022</v>
      </c>
      <c r="I23" t="s">
        <v>10185</v>
      </c>
      <c r="J23">
        <v>40036422</v>
      </c>
      <c r="K23" t="s">
        <v>6518</v>
      </c>
      <c r="L23">
        <v>10</v>
      </c>
      <c r="M23">
        <v>7</v>
      </c>
      <c r="N23">
        <v>10</v>
      </c>
      <c r="O23">
        <v>45931</v>
      </c>
      <c r="P23" t="s">
        <v>5750</v>
      </c>
      <c r="Q23" t="s">
        <v>12150</v>
      </c>
      <c r="R23" s="1">
        <v>45961</v>
      </c>
      <c r="S23">
        <v>10</v>
      </c>
      <c r="T23" s="317">
        <v>106680</v>
      </c>
      <c r="U23">
        <v>25.11</v>
      </c>
      <c r="V23">
        <v>11</v>
      </c>
      <c r="W23">
        <v>10</v>
      </c>
      <c r="X23" s="317">
        <v>152876</v>
      </c>
      <c r="AD23" s="317"/>
      <c r="AE23" s="317"/>
      <c r="AF23" s="317"/>
    </row>
    <row r="24" spans="1:32">
      <c r="A24">
        <v>23</v>
      </c>
      <c r="B24" t="s">
        <v>12151</v>
      </c>
      <c r="C24" t="s">
        <v>12152</v>
      </c>
      <c r="D24" t="s">
        <v>5772</v>
      </c>
      <c r="E24" t="s">
        <v>5775</v>
      </c>
      <c r="F24" s="1">
        <v>45433</v>
      </c>
      <c r="G24">
        <v>5</v>
      </c>
      <c r="H24">
        <v>410023</v>
      </c>
      <c r="I24" t="s">
        <v>10185</v>
      </c>
      <c r="J24">
        <v>40036423</v>
      </c>
      <c r="K24" t="s">
        <v>6518</v>
      </c>
      <c r="L24">
        <v>10</v>
      </c>
      <c r="M24">
        <v>7</v>
      </c>
      <c r="N24">
        <v>10</v>
      </c>
      <c r="O24">
        <v>45931</v>
      </c>
      <c r="P24" t="s">
        <v>5750</v>
      </c>
      <c r="Q24" t="s">
        <v>12150</v>
      </c>
      <c r="R24" s="1">
        <v>45961</v>
      </c>
      <c r="S24">
        <v>10</v>
      </c>
      <c r="T24" s="317">
        <v>49300</v>
      </c>
      <c r="U24">
        <v>25.11</v>
      </c>
      <c r="V24">
        <v>11</v>
      </c>
      <c r="W24">
        <v>10</v>
      </c>
      <c r="X24" s="317">
        <v>83405</v>
      </c>
      <c r="AD24" s="317"/>
      <c r="AE24" s="317"/>
      <c r="AF24" s="317"/>
    </row>
    <row r="25" spans="1:32">
      <c r="A25">
        <v>24</v>
      </c>
      <c r="B25" t="s">
        <v>12153</v>
      </c>
      <c r="C25" t="s">
        <v>12154</v>
      </c>
      <c r="D25" t="s">
        <v>5772</v>
      </c>
      <c r="E25" t="s">
        <v>5775</v>
      </c>
      <c r="F25" s="1">
        <v>45435</v>
      </c>
      <c r="G25">
        <v>5</v>
      </c>
      <c r="H25">
        <v>410024</v>
      </c>
      <c r="I25" t="s">
        <v>10185</v>
      </c>
      <c r="J25">
        <v>40038124</v>
      </c>
      <c r="K25" t="s">
        <v>6518</v>
      </c>
      <c r="L25">
        <v>9</v>
      </c>
      <c r="M25">
        <v>7</v>
      </c>
      <c r="N25">
        <v>9</v>
      </c>
      <c r="O25">
        <v>45931</v>
      </c>
      <c r="P25" t="s">
        <v>5750</v>
      </c>
      <c r="Q25" t="s">
        <v>12150</v>
      </c>
      <c r="R25" s="1">
        <v>45930</v>
      </c>
      <c r="S25">
        <v>9</v>
      </c>
      <c r="T25" s="317">
        <v>60270</v>
      </c>
      <c r="U25">
        <v>25.9</v>
      </c>
      <c r="V25">
        <v>9</v>
      </c>
      <c r="W25">
        <v>10</v>
      </c>
      <c r="X25" s="317">
        <v>102698</v>
      </c>
      <c r="AD25" s="317"/>
      <c r="AE25" s="317"/>
      <c r="AF25" s="317"/>
    </row>
    <row r="26" spans="1:32">
      <c r="A26">
        <v>25</v>
      </c>
      <c r="B26" t="s">
        <v>5817</v>
      </c>
      <c r="C26" t="s">
        <v>5819</v>
      </c>
      <c r="D26" t="s">
        <v>5772</v>
      </c>
      <c r="E26" t="s">
        <v>5775</v>
      </c>
      <c r="F26" s="1">
        <v>45435</v>
      </c>
      <c r="G26">
        <v>5</v>
      </c>
      <c r="H26">
        <v>410025</v>
      </c>
      <c r="I26" t="s">
        <v>10185</v>
      </c>
      <c r="J26">
        <v>40038231</v>
      </c>
      <c r="K26" t="s">
        <v>6518</v>
      </c>
      <c r="L26">
        <v>2</v>
      </c>
      <c r="M26">
        <v>7</v>
      </c>
      <c r="N26">
        <v>2</v>
      </c>
      <c r="O26">
        <v>45931</v>
      </c>
      <c r="P26" t="s">
        <v>5750</v>
      </c>
      <c r="Q26" t="s">
        <v>12150</v>
      </c>
      <c r="R26" s="1">
        <v>46081</v>
      </c>
      <c r="S26">
        <v>2</v>
      </c>
      <c r="T26" s="317">
        <v>123580</v>
      </c>
      <c r="U26">
        <v>26.2</v>
      </c>
      <c r="V26">
        <v>2</v>
      </c>
      <c r="W26">
        <v>10</v>
      </c>
      <c r="X26" s="317">
        <v>216005</v>
      </c>
      <c r="AD26" s="317"/>
      <c r="AE26" s="317"/>
      <c r="AF26" s="317"/>
    </row>
    <row r="27" spans="1:32">
      <c r="A27">
        <v>26</v>
      </c>
      <c r="B27" t="s">
        <v>12155</v>
      </c>
      <c r="C27" t="s">
        <v>12156</v>
      </c>
      <c r="D27" t="s">
        <v>5772</v>
      </c>
      <c r="E27" t="s">
        <v>5775</v>
      </c>
      <c r="F27" s="1">
        <v>45440</v>
      </c>
      <c r="G27">
        <v>5</v>
      </c>
      <c r="H27">
        <v>410026</v>
      </c>
      <c r="I27" t="s">
        <v>10185</v>
      </c>
      <c r="J27">
        <v>40038797</v>
      </c>
      <c r="K27" t="s">
        <v>6518</v>
      </c>
      <c r="L27">
        <v>8</v>
      </c>
      <c r="M27">
        <v>7</v>
      </c>
      <c r="N27">
        <v>8</v>
      </c>
      <c r="O27">
        <v>45931</v>
      </c>
      <c r="P27" t="s">
        <v>5750</v>
      </c>
      <c r="Q27" t="s">
        <v>12157</v>
      </c>
      <c r="R27" s="1">
        <v>45891</v>
      </c>
      <c r="S27">
        <v>8</v>
      </c>
      <c r="T27" s="317">
        <v>58310</v>
      </c>
      <c r="U27">
        <v>25.8</v>
      </c>
      <c r="V27">
        <v>8</v>
      </c>
      <c r="W27">
        <v>10</v>
      </c>
      <c r="X27" s="317">
        <v>99369</v>
      </c>
      <c r="AD27" s="317"/>
      <c r="AE27" s="317"/>
      <c r="AF27" s="317"/>
    </row>
    <row r="28" spans="1:32">
      <c r="A28">
        <v>27</v>
      </c>
      <c r="B28" t="s">
        <v>7164</v>
      </c>
      <c r="C28" t="s">
        <v>7165</v>
      </c>
      <c r="D28" t="s">
        <v>5772</v>
      </c>
      <c r="E28" t="s">
        <v>5775</v>
      </c>
      <c r="F28" s="1">
        <v>45440</v>
      </c>
      <c r="G28">
        <v>5</v>
      </c>
      <c r="H28">
        <v>410027</v>
      </c>
      <c r="I28" t="s">
        <v>10185</v>
      </c>
      <c r="J28">
        <v>40038798</v>
      </c>
      <c r="K28" t="s">
        <v>6518</v>
      </c>
      <c r="L28">
        <v>10</v>
      </c>
      <c r="M28">
        <v>7</v>
      </c>
      <c r="N28">
        <v>10</v>
      </c>
      <c r="O28">
        <v>45931</v>
      </c>
      <c r="P28" t="s">
        <v>5750</v>
      </c>
      <c r="Q28" t="s">
        <v>12158</v>
      </c>
      <c r="R28" s="1">
        <v>45961</v>
      </c>
      <c r="S28">
        <v>10</v>
      </c>
      <c r="T28" s="317">
        <v>213505</v>
      </c>
      <c r="U28">
        <v>25.11</v>
      </c>
      <c r="V28">
        <v>11</v>
      </c>
      <c r="W28">
        <v>10</v>
      </c>
      <c r="X28" s="317">
        <v>299306</v>
      </c>
      <c r="AD28" s="317"/>
      <c r="AE28" s="317"/>
      <c r="AF28" s="317"/>
    </row>
    <row r="29" spans="1:32">
      <c r="A29">
        <v>28</v>
      </c>
      <c r="B29" t="s">
        <v>12159</v>
      </c>
      <c r="C29" t="s">
        <v>12160</v>
      </c>
      <c r="D29" t="s">
        <v>5772</v>
      </c>
      <c r="E29" t="s">
        <v>5775</v>
      </c>
      <c r="F29" s="1"/>
      <c r="G29" t="s">
        <v>43</v>
      </c>
      <c r="H29">
        <v>410028</v>
      </c>
      <c r="L29" t="s">
        <v>43</v>
      </c>
      <c r="M29" t="s">
        <v>43</v>
      </c>
      <c r="N29" t="s">
        <v>43</v>
      </c>
      <c r="R29" s="1"/>
      <c r="T29" s="317"/>
      <c r="X29" s="317"/>
      <c r="AD29" s="317"/>
      <c r="AE29" s="317"/>
      <c r="AF29" s="317"/>
    </row>
    <row r="30" spans="1:32">
      <c r="A30">
        <v>29</v>
      </c>
      <c r="B30" t="s">
        <v>12161</v>
      </c>
      <c r="C30" t="s">
        <v>12162</v>
      </c>
      <c r="D30" t="s">
        <v>5772</v>
      </c>
      <c r="E30" t="s">
        <v>5775</v>
      </c>
      <c r="F30" s="1"/>
      <c r="G30" t="s">
        <v>43</v>
      </c>
      <c r="H30">
        <v>410029</v>
      </c>
      <c r="L30" t="s">
        <v>43</v>
      </c>
      <c r="M30" t="s">
        <v>43</v>
      </c>
      <c r="N30" t="s">
        <v>43</v>
      </c>
      <c r="R30" s="1"/>
      <c r="T30" s="317"/>
      <c r="X30" s="317"/>
      <c r="AD30" s="317"/>
      <c r="AE30" s="317"/>
      <c r="AF30" s="317"/>
    </row>
    <row r="31" spans="1:32">
      <c r="A31">
        <v>30</v>
      </c>
      <c r="B31" t="s">
        <v>7161</v>
      </c>
      <c r="C31" t="s">
        <v>7162</v>
      </c>
      <c r="D31" t="s">
        <v>5772</v>
      </c>
      <c r="E31" t="s">
        <v>5775</v>
      </c>
      <c r="F31" s="1">
        <v>45448</v>
      </c>
      <c r="G31">
        <v>6</v>
      </c>
      <c r="H31">
        <v>410030</v>
      </c>
      <c r="I31" t="s">
        <v>10185</v>
      </c>
      <c r="J31">
        <v>40039941</v>
      </c>
      <c r="K31" t="s">
        <v>6518</v>
      </c>
      <c r="L31" t="s">
        <v>43</v>
      </c>
      <c r="M31">
        <v>6</v>
      </c>
      <c r="N31" t="s">
        <v>43</v>
      </c>
      <c r="R31" s="1"/>
      <c r="T31" s="317"/>
      <c r="X31" s="317"/>
      <c r="AD31" s="317"/>
      <c r="AE31" s="317"/>
      <c r="AF31" s="317"/>
    </row>
    <row r="32" spans="1:32">
      <c r="A32">
        <v>31</v>
      </c>
      <c r="B32" t="s">
        <v>12163</v>
      </c>
      <c r="C32" t="s">
        <v>12164</v>
      </c>
      <c r="D32" t="s">
        <v>5772</v>
      </c>
      <c r="E32" t="s">
        <v>5775</v>
      </c>
      <c r="F32" s="1">
        <v>45448</v>
      </c>
      <c r="G32">
        <v>6</v>
      </c>
      <c r="H32">
        <v>410031</v>
      </c>
      <c r="I32" t="s">
        <v>10185</v>
      </c>
      <c r="J32">
        <v>40039920</v>
      </c>
      <c r="K32" t="s">
        <v>6518</v>
      </c>
      <c r="L32" t="s">
        <v>43</v>
      </c>
      <c r="M32">
        <v>6</v>
      </c>
      <c r="N32" t="s">
        <v>43</v>
      </c>
      <c r="R32" s="1"/>
      <c r="T32" s="317"/>
      <c r="X32" s="317"/>
      <c r="AD32" s="317"/>
      <c r="AE32" s="317"/>
      <c r="AF32" s="317"/>
    </row>
    <row r="33" spans="1:32">
      <c r="A33">
        <v>32</v>
      </c>
      <c r="B33" t="s">
        <v>12165</v>
      </c>
      <c r="C33" t="s">
        <v>12166</v>
      </c>
      <c r="D33" t="s">
        <v>5942</v>
      </c>
      <c r="E33" t="s">
        <v>5944</v>
      </c>
      <c r="F33" s="1"/>
      <c r="G33" t="s">
        <v>43</v>
      </c>
      <c r="H33">
        <v>410032</v>
      </c>
      <c r="L33" t="s">
        <v>43</v>
      </c>
      <c r="M33" t="s">
        <v>43</v>
      </c>
      <c r="N33" t="s">
        <v>43</v>
      </c>
      <c r="R33" s="1"/>
      <c r="T33" s="317"/>
      <c r="X33" s="317"/>
      <c r="Y33" t="s">
        <v>12167</v>
      </c>
      <c r="Z33" t="s">
        <v>12168</v>
      </c>
      <c r="AD33" s="317"/>
      <c r="AE33" s="317"/>
      <c r="AF33" s="317"/>
    </row>
    <row r="34" spans="1:32">
      <c r="A34">
        <v>33</v>
      </c>
      <c r="B34" t="s">
        <v>12169</v>
      </c>
      <c r="C34" t="s">
        <v>12170</v>
      </c>
      <c r="D34" t="s">
        <v>46</v>
      </c>
      <c r="E34" t="s">
        <v>6055</v>
      </c>
      <c r="F34" s="1">
        <v>45461</v>
      </c>
      <c r="G34">
        <v>6</v>
      </c>
      <c r="H34">
        <v>410033</v>
      </c>
      <c r="I34" t="s">
        <v>10185</v>
      </c>
      <c r="J34">
        <v>40041970</v>
      </c>
      <c r="K34" t="s">
        <v>10340</v>
      </c>
      <c r="L34">
        <v>6</v>
      </c>
      <c r="M34">
        <v>4</v>
      </c>
      <c r="N34">
        <v>6</v>
      </c>
      <c r="O34">
        <v>45931</v>
      </c>
      <c r="P34">
        <v>45789</v>
      </c>
      <c r="R34" s="1">
        <v>45838</v>
      </c>
      <c r="S34">
        <v>6</v>
      </c>
      <c r="T34" s="317">
        <v>234250</v>
      </c>
      <c r="U34">
        <v>25.6</v>
      </c>
      <c r="V34">
        <v>6</v>
      </c>
      <c r="W34">
        <v>30</v>
      </c>
      <c r="X34" s="317">
        <v>401642</v>
      </c>
      <c r="AD34" s="317"/>
      <c r="AE34" s="317"/>
      <c r="AF34" s="317"/>
    </row>
    <row r="35" spans="1:32">
      <c r="A35">
        <v>34</v>
      </c>
      <c r="B35" t="s">
        <v>5830</v>
      </c>
      <c r="C35" t="s">
        <v>5828</v>
      </c>
      <c r="D35" t="s">
        <v>46</v>
      </c>
      <c r="E35" t="s">
        <v>5829</v>
      </c>
      <c r="F35" s="1">
        <v>45461</v>
      </c>
      <c r="G35">
        <v>6</v>
      </c>
      <c r="H35">
        <v>410034</v>
      </c>
      <c r="I35" t="s">
        <v>10185</v>
      </c>
      <c r="J35">
        <v>40041993</v>
      </c>
      <c r="K35" t="s">
        <v>10340</v>
      </c>
      <c r="L35" t="s">
        <v>43</v>
      </c>
      <c r="M35" t="s">
        <v>43</v>
      </c>
      <c r="N35" t="s">
        <v>43</v>
      </c>
      <c r="O35">
        <v>45931</v>
      </c>
      <c r="P35" t="s">
        <v>5750</v>
      </c>
      <c r="R35" s="1"/>
      <c r="T35" s="317"/>
      <c r="X35" s="317"/>
      <c r="AD35" s="317"/>
      <c r="AE35" s="317"/>
      <c r="AF35" s="317"/>
    </row>
    <row r="36" spans="1:32">
      <c r="A36">
        <v>35</v>
      </c>
      <c r="B36" t="s">
        <v>5827</v>
      </c>
      <c r="C36" t="s">
        <v>5828</v>
      </c>
      <c r="D36" t="s">
        <v>46</v>
      </c>
      <c r="E36" t="s">
        <v>5829</v>
      </c>
      <c r="F36" s="1">
        <v>45461</v>
      </c>
      <c r="G36">
        <v>6</v>
      </c>
      <c r="H36">
        <v>410035</v>
      </c>
      <c r="I36" t="s">
        <v>10185</v>
      </c>
      <c r="J36">
        <v>40041995</v>
      </c>
      <c r="K36" t="s">
        <v>10340</v>
      </c>
      <c r="L36" t="s">
        <v>43</v>
      </c>
      <c r="M36" t="s">
        <v>43</v>
      </c>
      <c r="N36" t="s">
        <v>43</v>
      </c>
      <c r="O36">
        <v>45931</v>
      </c>
      <c r="P36" t="s">
        <v>5750</v>
      </c>
      <c r="R36" s="1"/>
      <c r="T36" s="317"/>
      <c r="X36" s="317"/>
      <c r="AD36" s="317"/>
      <c r="AE36" s="317"/>
      <c r="AF36" s="317"/>
    </row>
    <row r="37" spans="1:32">
      <c r="A37">
        <v>36</v>
      </c>
      <c r="B37" t="s">
        <v>5831</v>
      </c>
      <c r="C37" t="s">
        <v>5832</v>
      </c>
      <c r="D37" t="s">
        <v>46</v>
      </c>
      <c r="E37" t="s">
        <v>5829</v>
      </c>
      <c r="F37" s="1">
        <v>45461</v>
      </c>
      <c r="G37">
        <v>6</v>
      </c>
      <c r="H37">
        <v>410036</v>
      </c>
      <c r="I37" t="s">
        <v>10185</v>
      </c>
      <c r="J37">
        <v>40041998</v>
      </c>
      <c r="K37" t="s">
        <v>10340</v>
      </c>
      <c r="L37">
        <v>10</v>
      </c>
      <c r="M37">
        <v>7</v>
      </c>
      <c r="N37">
        <v>10</v>
      </c>
      <c r="O37">
        <v>46113</v>
      </c>
      <c r="R37" s="1">
        <v>45961</v>
      </c>
      <c r="S37">
        <v>10</v>
      </c>
      <c r="T37" s="317">
        <v>195030</v>
      </c>
      <c r="U37">
        <v>25.11</v>
      </c>
      <c r="V37">
        <v>11</v>
      </c>
      <c r="W37">
        <v>30</v>
      </c>
      <c r="X37" s="317">
        <v>337994</v>
      </c>
    </row>
    <row r="38" spans="1:32">
      <c r="A38">
        <v>37</v>
      </c>
      <c r="B38" t="s">
        <v>5837</v>
      </c>
      <c r="C38" t="s">
        <v>5838</v>
      </c>
      <c r="D38" t="s">
        <v>46</v>
      </c>
      <c r="E38" t="s">
        <v>5829</v>
      </c>
      <c r="F38" s="1">
        <v>45461</v>
      </c>
      <c r="G38">
        <v>6</v>
      </c>
      <c r="H38">
        <v>410037</v>
      </c>
      <c r="I38" t="s">
        <v>10185</v>
      </c>
      <c r="J38">
        <v>40042003</v>
      </c>
      <c r="K38" t="s">
        <v>10340</v>
      </c>
      <c r="L38" t="s">
        <v>43</v>
      </c>
      <c r="M38" t="s">
        <v>43</v>
      </c>
      <c r="N38" t="s">
        <v>43</v>
      </c>
      <c r="O38">
        <v>46113</v>
      </c>
      <c r="P38" t="s">
        <v>5750</v>
      </c>
      <c r="R38" s="1"/>
      <c r="T38" s="317"/>
      <c r="X38" s="317"/>
    </row>
    <row r="39" spans="1:32">
      <c r="A39">
        <v>38</v>
      </c>
      <c r="B39" t="s">
        <v>5841</v>
      </c>
      <c r="C39" t="s">
        <v>5838</v>
      </c>
      <c r="D39" t="s">
        <v>46</v>
      </c>
      <c r="E39" t="s">
        <v>5829</v>
      </c>
      <c r="F39" s="1">
        <v>45461</v>
      </c>
      <c r="G39">
        <v>6</v>
      </c>
      <c r="H39">
        <v>410038</v>
      </c>
      <c r="I39" t="s">
        <v>10185</v>
      </c>
      <c r="J39">
        <v>40042005</v>
      </c>
      <c r="K39" t="s">
        <v>267</v>
      </c>
      <c r="L39">
        <v>6</v>
      </c>
      <c r="M39">
        <v>4</v>
      </c>
      <c r="N39">
        <v>6</v>
      </c>
      <c r="O39">
        <v>46113</v>
      </c>
      <c r="P39">
        <v>45803</v>
      </c>
      <c r="R39" s="1">
        <v>45838</v>
      </c>
      <c r="S39">
        <v>6</v>
      </c>
      <c r="T39" s="317">
        <v>87760</v>
      </c>
      <c r="U39">
        <v>25.6</v>
      </c>
      <c r="V39">
        <v>6</v>
      </c>
      <c r="W39">
        <v>30</v>
      </c>
      <c r="X39" s="317">
        <v>151569</v>
      </c>
    </row>
    <row r="40" spans="1:32">
      <c r="A40">
        <v>39</v>
      </c>
      <c r="B40" t="s">
        <v>5842</v>
      </c>
      <c r="C40" t="s">
        <v>5843</v>
      </c>
      <c r="D40" t="s">
        <v>46</v>
      </c>
      <c r="E40" t="s">
        <v>5829</v>
      </c>
      <c r="F40" s="1">
        <v>45461</v>
      </c>
      <c r="G40">
        <v>6</v>
      </c>
      <c r="H40">
        <v>410039</v>
      </c>
      <c r="I40" t="s">
        <v>10185</v>
      </c>
      <c r="J40">
        <v>40042007</v>
      </c>
      <c r="K40" t="s">
        <v>267</v>
      </c>
      <c r="L40">
        <v>6</v>
      </c>
      <c r="M40">
        <v>4</v>
      </c>
      <c r="N40">
        <v>6</v>
      </c>
      <c r="O40">
        <v>46113</v>
      </c>
      <c r="P40">
        <v>45803</v>
      </c>
      <c r="R40" s="1">
        <v>45838</v>
      </c>
      <c r="S40">
        <v>6</v>
      </c>
      <c r="T40" s="317">
        <v>81450</v>
      </c>
      <c r="U40">
        <v>25.6</v>
      </c>
      <c r="V40">
        <v>6</v>
      </c>
      <c r="W40">
        <v>30</v>
      </c>
      <c r="X40" s="317">
        <v>141740</v>
      </c>
    </row>
    <row r="41" spans="1:32">
      <c r="A41">
        <v>40</v>
      </c>
      <c r="B41" t="s">
        <v>5862</v>
      </c>
      <c r="C41" t="s">
        <v>5863</v>
      </c>
      <c r="D41" t="s">
        <v>46</v>
      </c>
      <c r="E41" t="s">
        <v>5829</v>
      </c>
      <c r="F41" s="1">
        <v>45474</v>
      </c>
      <c r="G41">
        <v>7</v>
      </c>
      <c r="H41">
        <v>410040</v>
      </c>
      <c r="I41" t="s">
        <v>10185</v>
      </c>
      <c r="J41">
        <v>40044343</v>
      </c>
      <c r="K41" t="s">
        <v>10340</v>
      </c>
      <c r="L41">
        <v>1</v>
      </c>
      <c r="M41">
        <v>12</v>
      </c>
      <c r="N41">
        <v>1</v>
      </c>
      <c r="O41">
        <v>46113</v>
      </c>
      <c r="R41" s="1">
        <v>46053</v>
      </c>
      <c r="S41">
        <v>1</v>
      </c>
      <c r="T41" s="317">
        <v>206930</v>
      </c>
      <c r="U41">
        <v>26.1</v>
      </c>
      <c r="V41">
        <v>1</v>
      </c>
      <c r="W41">
        <v>30</v>
      </c>
      <c r="X41" s="317">
        <v>352388</v>
      </c>
    </row>
    <row r="42" spans="1:32">
      <c r="A42">
        <v>41</v>
      </c>
      <c r="B42" t="s">
        <v>5856</v>
      </c>
      <c r="C42" t="s">
        <v>5857</v>
      </c>
      <c r="D42" t="s">
        <v>46</v>
      </c>
      <c r="E42" t="s">
        <v>5829</v>
      </c>
      <c r="F42" s="1">
        <v>45474</v>
      </c>
      <c r="G42">
        <v>7</v>
      </c>
      <c r="H42">
        <v>410041</v>
      </c>
      <c r="I42" t="s">
        <v>10185</v>
      </c>
      <c r="J42">
        <v>40044345</v>
      </c>
      <c r="K42" t="s">
        <v>10340</v>
      </c>
      <c r="L42">
        <v>11</v>
      </c>
      <c r="M42">
        <v>7</v>
      </c>
      <c r="N42">
        <v>11</v>
      </c>
      <c r="O42">
        <v>46113</v>
      </c>
      <c r="R42" s="1">
        <v>45991</v>
      </c>
      <c r="S42">
        <v>11</v>
      </c>
      <c r="T42" s="317">
        <v>119080</v>
      </c>
      <c r="U42">
        <v>25.11</v>
      </c>
      <c r="V42">
        <v>11</v>
      </c>
      <c r="W42">
        <v>30</v>
      </c>
      <c r="X42" s="317">
        <v>204895</v>
      </c>
    </row>
    <row r="43" spans="1:32">
      <c r="A43">
        <v>42</v>
      </c>
      <c r="B43" t="s">
        <v>5854</v>
      </c>
      <c r="C43" t="s">
        <v>5855</v>
      </c>
      <c r="D43" t="s">
        <v>46</v>
      </c>
      <c r="E43" t="s">
        <v>5829</v>
      </c>
      <c r="F43" s="1">
        <v>45474</v>
      </c>
      <c r="G43">
        <v>7</v>
      </c>
      <c r="H43">
        <v>410042</v>
      </c>
      <c r="I43" t="s">
        <v>10185</v>
      </c>
      <c r="J43">
        <v>40044346</v>
      </c>
      <c r="K43" t="s">
        <v>10340</v>
      </c>
      <c r="L43">
        <v>10</v>
      </c>
      <c r="M43">
        <v>7</v>
      </c>
      <c r="N43">
        <v>10</v>
      </c>
      <c r="O43">
        <v>46113</v>
      </c>
      <c r="R43" s="1">
        <v>45961</v>
      </c>
      <c r="S43">
        <v>10</v>
      </c>
      <c r="T43" s="317">
        <v>115970</v>
      </c>
      <c r="U43">
        <v>25.11</v>
      </c>
      <c r="V43">
        <v>11</v>
      </c>
      <c r="W43">
        <v>30</v>
      </c>
      <c r="X43" s="317">
        <v>200489</v>
      </c>
    </row>
    <row r="44" spans="1:32">
      <c r="A44">
        <v>43</v>
      </c>
      <c r="B44" t="s">
        <v>5844</v>
      </c>
      <c r="C44" t="s">
        <v>5846</v>
      </c>
      <c r="D44" t="s">
        <v>46</v>
      </c>
      <c r="E44" t="s">
        <v>5829</v>
      </c>
      <c r="F44" s="1">
        <v>45474</v>
      </c>
      <c r="G44">
        <v>7</v>
      </c>
      <c r="H44">
        <v>410043</v>
      </c>
      <c r="I44" t="s">
        <v>10185</v>
      </c>
      <c r="J44">
        <v>40044347</v>
      </c>
      <c r="K44" t="s">
        <v>10340</v>
      </c>
      <c r="L44">
        <v>11</v>
      </c>
      <c r="M44">
        <v>7</v>
      </c>
      <c r="N44">
        <v>10</v>
      </c>
      <c r="O44">
        <v>46113</v>
      </c>
      <c r="R44" s="1">
        <v>45961</v>
      </c>
      <c r="S44">
        <v>10</v>
      </c>
      <c r="T44" s="317">
        <v>100490</v>
      </c>
      <c r="U44">
        <v>25.11</v>
      </c>
      <c r="V44">
        <v>11</v>
      </c>
      <c r="W44">
        <v>30</v>
      </c>
      <c r="X44" s="317">
        <v>174120</v>
      </c>
    </row>
    <row r="45" spans="1:32">
      <c r="A45">
        <v>44</v>
      </c>
      <c r="B45" t="s">
        <v>5852</v>
      </c>
      <c r="C45" t="s">
        <v>5853</v>
      </c>
      <c r="D45" t="s">
        <v>46</v>
      </c>
      <c r="E45" t="s">
        <v>5829</v>
      </c>
      <c r="F45" s="1">
        <v>45474</v>
      </c>
      <c r="G45">
        <v>7</v>
      </c>
      <c r="H45">
        <v>410044</v>
      </c>
      <c r="I45" t="s">
        <v>10185</v>
      </c>
      <c r="J45">
        <v>40044349</v>
      </c>
      <c r="K45" t="s">
        <v>10340</v>
      </c>
      <c r="L45">
        <v>10</v>
      </c>
      <c r="M45">
        <v>7</v>
      </c>
      <c r="N45">
        <v>10</v>
      </c>
      <c r="O45">
        <v>46113</v>
      </c>
      <c r="R45" s="1">
        <v>45961</v>
      </c>
      <c r="S45">
        <v>10</v>
      </c>
      <c r="T45" s="317">
        <v>147470</v>
      </c>
      <c r="U45">
        <v>25.11</v>
      </c>
      <c r="V45">
        <v>11</v>
      </c>
      <c r="W45">
        <v>30</v>
      </c>
      <c r="X45" s="317">
        <v>254052</v>
      </c>
    </row>
    <row r="46" spans="1:32">
      <c r="A46">
        <v>45</v>
      </c>
      <c r="B46" t="s">
        <v>5850</v>
      </c>
      <c r="C46" t="s">
        <v>5851</v>
      </c>
      <c r="D46" t="s">
        <v>46</v>
      </c>
      <c r="E46" t="s">
        <v>5829</v>
      </c>
      <c r="F46" s="1">
        <v>45474</v>
      </c>
      <c r="G46">
        <v>7</v>
      </c>
      <c r="H46">
        <v>410045</v>
      </c>
      <c r="I46" t="s">
        <v>10185</v>
      </c>
      <c r="J46">
        <v>40044351</v>
      </c>
      <c r="K46" t="s">
        <v>10340</v>
      </c>
      <c r="L46">
        <v>10</v>
      </c>
      <c r="M46">
        <v>7</v>
      </c>
      <c r="N46">
        <v>10</v>
      </c>
      <c r="O46">
        <v>46113</v>
      </c>
      <c r="R46" s="1">
        <v>45961</v>
      </c>
      <c r="S46">
        <v>10</v>
      </c>
      <c r="T46" s="317">
        <v>103600</v>
      </c>
      <c r="U46">
        <v>25.11</v>
      </c>
      <c r="V46">
        <v>11</v>
      </c>
      <c r="W46">
        <v>30</v>
      </c>
      <c r="X46" s="317">
        <v>178526</v>
      </c>
    </row>
    <row r="47" spans="1:32">
      <c r="A47">
        <v>46</v>
      </c>
      <c r="B47" t="s">
        <v>6426</v>
      </c>
      <c r="C47" t="s">
        <v>6427</v>
      </c>
      <c r="D47" t="s">
        <v>46</v>
      </c>
      <c r="E47" t="s">
        <v>5754</v>
      </c>
      <c r="F47" s="1"/>
      <c r="G47" t="s">
        <v>43</v>
      </c>
      <c r="H47">
        <v>410046</v>
      </c>
      <c r="L47" t="s">
        <v>43</v>
      </c>
      <c r="M47" t="s">
        <v>43</v>
      </c>
      <c r="N47" t="s">
        <v>43</v>
      </c>
      <c r="R47" s="1"/>
      <c r="T47" s="317"/>
      <c r="X47" s="317"/>
    </row>
    <row r="48" spans="1:32">
      <c r="A48">
        <v>47</v>
      </c>
      <c r="B48" t="s">
        <v>12171</v>
      </c>
      <c r="C48" t="s">
        <v>12172</v>
      </c>
      <c r="D48" t="s">
        <v>46</v>
      </c>
      <c r="E48" t="s">
        <v>3282</v>
      </c>
      <c r="F48" s="1"/>
      <c r="G48" t="s">
        <v>43</v>
      </c>
      <c r="H48">
        <v>410047</v>
      </c>
      <c r="L48" t="s">
        <v>43</v>
      </c>
      <c r="M48" t="s">
        <v>43</v>
      </c>
      <c r="N48" t="s">
        <v>43</v>
      </c>
      <c r="R48" s="1"/>
      <c r="T48" s="317"/>
      <c r="X48" s="317"/>
    </row>
    <row r="49" spans="1:26">
      <c r="A49">
        <v>48</v>
      </c>
      <c r="B49" t="s">
        <v>12173</v>
      </c>
      <c r="C49" t="s">
        <v>12174</v>
      </c>
      <c r="D49" t="s">
        <v>46</v>
      </c>
      <c r="E49" t="s">
        <v>3282</v>
      </c>
      <c r="F49" s="1"/>
      <c r="G49" t="s">
        <v>43</v>
      </c>
      <c r="H49">
        <v>410048</v>
      </c>
      <c r="L49" t="s">
        <v>43</v>
      </c>
      <c r="M49" t="s">
        <v>43</v>
      </c>
      <c r="N49" t="s">
        <v>43</v>
      </c>
      <c r="R49" s="1"/>
      <c r="T49" s="317"/>
      <c r="X49" s="317"/>
      <c r="Y49" t="s">
        <v>12175</v>
      </c>
      <c r="Z49" t="s">
        <v>12176</v>
      </c>
    </row>
    <row r="50" spans="1:26">
      <c r="A50">
        <v>49</v>
      </c>
      <c r="B50" t="s">
        <v>5870</v>
      </c>
      <c r="C50" t="s">
        <v>5871</v>
      </c>
      <c r="D50" t="s">
        <v>5772</v>
      </c>
      <c r="E50" t="s">
        <v>5775</v>
      </c>
      <c r="F50" s="1">
        <v>45523</v>
      </c>
      <c r="G50">
        <v>8</v>
      </c>
      <c r="H50">
        <v>410049</v>
      </c>
      <c r="I50" t="s">
        <v>10185</v>
      </c>
      <c r="J50">
        <v>40049490</v>
      </c>
      <c r="K50" t="s">
        <v>6518</v>
      </c>
      <c r="N50" t="s">
        <v>43</v>
      </c>
      <c r="O50">
        <v>45809</v>
      </c>
      <c r="P50" t="s">
        <v>5750</v>
      </c>
      <c r="R50" s="1"/>
      <c r="T50" s="317"/>
      <c r="X50" s="317"/>
    </row>
    <row r="51" spans="1:26">
      <c r="A51">
        <v>50</v>
      </c>
      <c r="B51" t="s">
        <v>12177</v>
      </c>
      <c r="C51" t="s">
        <v>12178</v>
      </c>
      <c r="D51" t="s">
        <v>5772</v>
      </c>
      <c r="E51" t="s">
        <v>5775</v>
      </c>
      <c r="F51" s="1"/>
      <c r="G51" t="s">
        <v>43</v>
      </c>
      <c r="H51">
        <v>410050</v>
      </c>
      <c r="L51" t="s">
        <v>43</v>
      </c>
      <c r="M51" t="s">
        <v>43</v>
      </c>
      <c r="N51" t="s">
        <v>43</v>
      </c>
      <c r="R51" s="1"/>
      <c r="T51" s="317"/>
      <c r="X51" s="317"/>
      <c r="Y51">
        <v>8700</v>
      </c>
    </row>
    <row r="52" spans="1:26">
      <c r="A52">
        <v>51</v>
      </c>
      <c r="B52" t="s">
        <v>12179</v>
      </c>
      <c r="C52" t="s">
        <v>12180</v>
      </c>
      <c r="D52" t="s">
        <v>5772</v>
      </c>
      <c r="E52" t="s">
        <v>5775</v>
      </c>
      <c r="F52" s="1">
        <v>45554</v>
      </c>
      <c r="G52">
        <v>9</v>
      </c>
      <c r="H52">
        <v>410051</v>
      </c>
      <c r="I52" t="s">
        <v>10185</v>
      </c>
      <c r="K52" t="s">
        <v>6518</v>
      </c>
      <c r="L52">
        <v>11</v>
      </c>
      <c r="M52">
        <v>9</v>
      </c>
      <c r="N52">
        <v>11</v>
      </c>
      <c r="O52">
        <v>45569</v>
      </c>
      <c r="P52">
        <v>45562</v>
      </c>
      <c r="R52" s="1">
        <v>45597</v>
      </c>
      <c r="S52">
        <v>11</v>
      </c>
      <c r="T52" s="317"/>
      <c r="X52" s="317"/>
    </row>
    <row r="53" spans="1:26">
      <c r="A53">
        <v>52</v>
      </c>
      <c r="B53" t="s">
        <v>5910</v>
      </c>
      <c r="C53" t="s">
        <v>5911</v>
      </c>
      <c r="D53" t="s">
        <v>5772</v>
      </c>
      <c r="E53" t="s">
        <v>5775</v>
      </c>
      <c r="F53" s="1">
        <v>45566</v>
      </c>
      <c r="G53">
        <v>10</v>
      </c>
      <c r="H53">
        <v>410052</v>
      </c>
      <c r="I53" t="s">
        <v>10185</v>
      </c>
      <c r="J53">
        <v>40054509</v>
      </c>
      <c r="K53" t="s">
        <v>6518</v>
      </c>
      <c r="L53">
        <v>9</v>
      </c>
      <c r="M53">
        <v>4</v>
      </c>
      <c r="N53">
        <v>9</v>
      </c>
      <c r="O53">
        <v>45748</v>
      </c>
      <c r="P53">
        <v>45768</v>
      </c>
      <c r="R53" s="1">
        <v>45930</v>
      </c>
      <c r="S53">
        <v>9</v>
      </c>
      <c r="T53" s="317">
        <v>87530</v>
      </c>
      <c r="U53">
        <v>25.9</v>
      </c>
      <c r="V53">
        <v>9</v>
      </c>
      <c r="W53">
        <v>10</v>
      </c>
      <c r="X53" s="317">
        <v>153844</v>
      </c>
    </row>
    <row r="54" spans="1:26">
      <c r="A54">
        <v>53</v>
      </c>
      <c r="B54" t="s">
        <v>5873</v>
      </c>
      <c r="C54" t="s">
        <v>5874</v>
      </c>
      <c r="D54" t="s">
        <v>5772</v>
      </c>
      <c r="E54" t="s">
        <v>5775</v>
      </c>
      <c r="F54" s="1">
        <v>45567</v>
      </c>
      <c r="G54">
        <v>10</v>
      </c>
      <c r="H54">
        <v>410053</v>
      </c>
      <c r="I54" t="s">
        <v>10185</v>
      </c>
      <c r="J54">
        <v>40054508</v>
      </c>
      <c r="K54" t="s">
        <v>6518</v>
      </c>
      <c r="L54">
        <v>9</v>
      </c>
      <c r="M54">
        <v>4</v>
      </c>
      <c r="N54">
        <v>9</v>
      </c>
      <c r="O54" t="s">
        <v>12181</v>
      </c>
      <c r="R54" s="1">
        <v>45930</v>
      </c>
      <c r="S54">
        <v>9</v>
      </c>
      <c r="T54" s="317">
        <v>87410</v>
      </c>
      <c r="U54">
        <v>25.9</v>
      </c>
      <c r="V54">
        <v>9</v>
      </c>
      <c r="W54">
        <v>10</v>
      </c>
      <c r="X54" s="317">
        <v>153628</v>
      </c>
    </row>
    <row r="55" spans="1:26">
      <c r="A55">
        <v>54</v>
      </c>
      <c r="B55" t="s">
        <v>5880</v>
      </c>
      <c r="C55" t="s">
        <v>5881</v>
      </c>
      <c r="D55" t="s">
        <v>46</v>
      </c>
      <c r="E55" t="s">
        <v>3282</v>
      </c>
      <c r="F55" s="1">
        <v>45567</v>
      </c>
      <c r="G55">
        <v>10</v>
      </c>
      <c r="H55">
        <v>410054</v>
      </c>
      <c r="I55" t="s">
        <v>10185</v>
      </c>
      <c r="J55">
        <v>40054378</v>
      </c>
      <c r="K55" t="s">
        <v>267</v>
      </c>
      <c r="L55" t="s">
        <v>43</v>
      </c>
      <c r="M55" t="s">
        <v>43</v>
      </c>
      <c r="N55" t="s">
        <v>43</v>
      </c>
      <c r="O55">
        <v>45748</v>
      </c>
      <c r="P55" t="s">
        <v>5750</v>
      </c>
      <c r="R55" s="1"/>
      <c r="T55" s="317"/>
      <c r="X55" s="317"/>
    </row>
    <row r="56" spans="1:26">
      <c r="A56">
        <v>55</v>
      </c>
      <c r="B56" t="s">
        <v>5883</v>
      </c>
      <c r="C56" t="s">
        <v>5884</v>
      </c>
      <c r="D56" t="s">
        <v>46</v>
      </c>
      <c r="E56" t="s">
        <v>3282</v>
      </c>
      <c r="F56" s="1">
        <v>45567</v>
      </c>
      <c r="G56">
        <v>10</v>
      </c>
      <c r="H56">
        <v>410055</v>
      </c>
      <c r="I56" t="s">
        <v>10185</v>
      </c>
      <c r="J56">
        <v>40054355</v>
      </c>
      <c r="K56" t="s">
        <v>267</v>
      </c>
      <c r="L56" t="s">
        <v>43</v>
      </c>
      <c r="M56" t="s">
        <v>43</v>
      </c>
      <c r="N56" t="s">
        <v>43</v>
      </c>
      <c r="O56">
        <v>45748</v>
      </c>
      <c r="P56" t="s">
        <v>5750</v>
      </c>
      <c r="R56" s="1"/>
      <c r="T56" s="317"/>
      <c r="X56" s="317"/>
    </row>
    <row r="57" spans="1:26">
      <c r="A57">
        <v>56</v>
      </c>
      <c r="B57" t="s">
        <v>12182</v>
      </c>
      <c r="C57" t="s">
        <v>12183</v>
      </c>
      <c r="D57" t="s">
        <v>46</v>
      </c>
      <c r="E57" t="s">
        <v>3282</v>
      </c>
      <c r="F57" s="1">
        <v>45567</v>
      </c>
      <c r="G57">
        <v>10</v>
      </c>
      <c r="H57">
        <v>410056</v>
      </c>
      <c r="I57" t="s">
        <v>10185</v>
      </c>
      <c r="J57">
        <v>40054357</v>
      </c>
      <c r="K57" t="s">
        <v>267</v>
      </c>
      <c r="M57">
        <v>2</v>
      </c>
      <c r="N57">
        <v>3</v>
      </c>
      <c r="O57">
        <v>45748</v>
      </c>
      <c r="P57">
        <v>45719</v>
      </c>
      <c r="R57" s="1">
        <v>45717</v>
      </c>
      <c r="S57">
        <v>3</v>
      </c>
      <c r="T57" s="317"/>
      <c r="X57" s="317"/>
    </row>
    <row r="58" spans="1:26">
      <c r="A58">
        <v>57</v>
      </c>
      <c r="B58" t="s">
        <v>5887</v>
      </c>
      <c r="C58" t="s">
        <v>5888</v>
      </c>
      <c r="D58" t="s">
        <v>46</v>
      </c>
      <c r="E58" t="s">
        <v>3282</v>
      </c>
      <c r="F58" s="1">
        <v>45567</v>
      </c>
      <c r="G58">
        <v>10</v>
      </c>
      <c r="H58">
        <v>410057</v>
      </c>
      <c r="I58" t="s">
        <v>10185</v>
      </c>
      <c r="J58">
        <v>40054359</v>
      </c>
      <c r="K58" t="s">
        <v>267</v>
      </c>
      <c r="L58" t="s">
        <v>43</v>
      </c>
      <c r="M58" t="s">
        <v>43</v>
      </c>
      <c r="N58" t="s">
        <v>43</v>
      </c>
      <c r="O58">
        <v>45748</v>
      </c>
      <c r="P58" t="s">
        <v>5750</v>
      </c>
      <c r="R58" s="1"/>
      <c r="T58" s="317"/>
      <c r="X58" s="317"/>
    </row>
    <row r="59" spans="1:26">
      <c r="A59">
        <v>58</v>
      </c>
      <c r="B59" t="s">
        <v>5889</v>
      </c>
      <c r="C59" t="s">
        <v>5890</v>
      </c>
      <c r="D59" t="s">
        <v>46</v>
      </c>
      <c r="E59" t="s">
        <v>3282</v>
      </c>
      <c r="F59" s="1">
        <v>45567</v>
      </c>
      <c r="G59">
        <v>10</v>
      </c>
      <c r="H59">
        <v>410058</v>
      </c>
      <c r="I59" t="s">
        <v>10185</v>
      </c>
      <c r="J59">
        <v>40054360</v>
      </c>
      <c r="K59" t="s">
        <v>267</v>
      </c>
      <c r="L59" t="s">
        <v>43</v>
      </c>
      <c r="M59" t="s">
        <v>43</v>
      </c>
      <c r="N59" t="s">
        <v>43</v>
      </c>
      <c r="O59">
        <v>45748</v>
      </c>
      <c r="P59" t="s">
        <v>5750</v>
      </c>
      <c r="R59" s="1"/>
      <c r="T59" s="317"/>
      <c r="X59" s="317"/>
    </row>
    <row r="60" spans="1:26">
      <c r="A60">
        <v>59</v>
      </c>
      <c r="B60" t="s">
        <v>5898</v>
      </c>
      <c r="C60" t="s">
        <v>5899</v>
      </c>
      <c r="D60" t="s">
        <v>46</v>
      </c>
      <c r="E60" t="s">
        <v>3282</v>
      </c>
      <c r="F60" s="1">
        <v>45567</v>
      </c>
      <c r="G60">
        <v>10</v>
      </c>
      <c r="H60">
        <v>410059</v>
      </c>
      <c r="I60" t="s">
        <v>10185</v>
      </c>
      <c r="J60">
        <v>40054364</v>
      </c>
      <c r="K60" t="s">
        <v>267</v>
      </c>
      <c r="L60" t="s">
        <v>43</v>
      </c>
      <c r="M60" t="s">
        <v>43</v>
      </c>
      <c r="N60" t="s">
        <v>43</v>
      </c>
      <c r="O60">
        <v>45748</v>
      </c>
      <c r="P60" t="s">
        <v>5750</v>
      </c>
      <c r="R60" s="1"/>
      <c r="T60" s="317"/>
      <c r="X60" s="317"/>
    </row>
    <row r="61" spans="1:26">
      <c r="A61">
        <v>60</v>
      </c>
      <c r="B61" t="s">
        <v>5900</v>
      </c>
      <c r="C61" t="s">
        <v>5901</v>
      </c>
      <c r="D61" t="s">
        <v>46</v>
      </c>
      <c r="E61" t="s">
        <v>3282</v>
      </c>
      <c r="F61" s="1">
        <v>45567</v>
      </c>
      <c r="G61">
        <v>10</v>
      </c>
      <c r="H61">
        <v>410060</v>
      </c>
      <c r="I61" t="s">
        <v>10185</v>
      </c>
      <c r="J61">
        <v>40054365</v>
      </c>
      <c r="K61" t="s">
        <v>267</v>
      </c>
      <c r="L61" t="s">
        <v>43</v>
      </c>
      <c r="M61" t="s">
        <v>43</v>
      </c>
      <c r="N61" t="s">
        <v>43</v>
      </c>
      <c r="O61">
        <v>45748</v>
      </c>
      <c r="P61" t="s">
        <v>5750</v>
      </c>
      <c r="R61" s="1"/>
      <c r="T61" s="317"/>
      <c r="X61" s="317"/>
    </row>
    <row r="62" spans="1:26">
      <c r="A62">
        <v>61</v>
      </c>
      <c r="B62" t="s">
        <v>5902</v>
      </c>
      <c r="C62" t="s">
        <v>5903</v>
      </c>
      <c r="D62" t="s">
        <v>46</v>
      </c>
      <c r="E62" t="s">
        <v>3282</v>
      </c>
      <c r="F62" s="1">
        <v>45567</v>
      </c>
      <c r="G62">
        <v>10</v>
      </c>
      <c r="H62">
        <v>410061</v>
      </c>
      <c r="I62" t="s">
        <v>10185</v>
      </c>
      <c r="J62">
        <v>40054372</v>
      </c>
      <c r="K62" t="s">
        <v>267</v>
      </c>
      <c r="L62" t="s">
        <v>43</v>
      </c>
      <c r="M62" t="s">
        <v>43</v>
      </c>
      <c r="N62" t="s">
        <v>43</v>
      </c>
      <c r="O62">
        <v>45748</v>
      </c>
      <c r="P62" t="s">
        <v>5750</v>
      </c>
      <c r="R62" s="1"/>
      <c r="T62" s="317"/>
      <c r="X62" s="317"/>
    </row>
    <row r="63" spans="1:26">
      <c r="A63">
        <v>62</v>
      </c>
      <c r="B63" t="s">
        <v>5904</v>
      </c>
      <c r="C63" t="s">
        <v>5905</v>
      </c>
      <c r="D63" t="s">
        <v>46</v>
      </c>
      <c r="E63" t="s">
        <v>3282</v>
      </c>
      <c r="F63" s="1">
        <v>45567</v>
      </c>
      <c r="G63">
        <v>10</v>
      </c>
      <c r="H63">
        <v>410062</v>
      </c>
      <c r="I63" t="s">
        <v>10185</v>
      </c>
      <c r="J63">
        <v>40054376</v>
      </c>
      <c r="K63" t="s">
        <v>267</v>
      </c>
      <c r="L63" t="s">
        <v>43</v>
      </c>
      <c r="M63" t="s">
        <v>43</v>
      </c>
      <c r="N63" t="s">
        <v>43</v>
      </c>
      <c r="O63">
        <v>45748</v>
      </c>
      <c r="P63" t="s">
        <v>5750</v>
      </c>
      <c r="R63" s="1"/>
      <c r="T63" s="317"/>
      <c r="X63" s="317"/>
    </row>
    <row r="64" spans="1:26">
      <c r="A64">
        <v>63</v>
      </c>
      <c r="B64" t="s">
        <v>5875</v>
      </c>
      <c r="C64" t="s">
        <v>5876</v>
      </c>
      <c r="D64" t="s">
        <v>46</v>
      </c>
      <c r="E64" t="s">
        <v>5829</v>
      </c>
      <c r="F64" s="1">
        <v>45568</v>
      </c>
      <c r="G64">
        <v>10</v>
      </c>
      <c r="H64">
        <v>410063</v>
      </c>
      <c r="I64" t="s">
        <v>10185</v>
      </c>
      <c r="J64">
        <v>40054615</v>
      </c>
      <c r="K64" t="s">
        <v>10340</v>
      </c>
      <c r="L64" t="s">
        <v>43</v>
      </c>
      <c r="M64" t="s">
        <v>43</v>
      </c>
      <c r="N64" t="s">
        <v>43</v>
      </c>
      <c r="O64">
        <v>45748</v>
      </c>
      <c r="P64" t="s">
        <v>5750</v>
      </c>
      <c r="R64" s="1"/>
      <c r="T64" s="317"/>
      <c r="X64" s="317"/>
    </row>
    <row r="65" spans="1:26">
      <c r="A65">
        <v>64</v>
      </c>
      <c r="B65" t="s">
        <v>5914</v>
      </c>
      <c r="C65" t="s">
        <v>5915</v>
      </c>
      <c r="D65" t="s">
        <v>46</v>
      </c>
      <c r="E65" t="s">
        <v>5829</v>
      </c>
      <c r="F65" s="1">
        <v>45568</v>
      </c>
      <c r="G65">
        <v>10</v>
      </c>
      <c r="H65">
        <v>410064</v>
      </c>
      <c r="I65" t="s">
        <v>10185</v>
      </c>
      <c r="J65">
        <v>40054613</v>
      </c>
      <c r="K65" t="s">
        <v>10340</v>
      </c>
      <c r="L65" t="s">
        <v>43</v>
      </c>
      <c r="M65" t="s">
        <v>43</v>
      </c>
      <c r="N65" t="s">
        <v>43</v>
      </c>
      <c r="O65">
        <v>45748</v>
      </c>
      <c r="P65" t="s">
        <v>5750</v>
      </c>
      <c r="R65" s="1"/>
      <c r="T65" s="317"/>
      <c r="X65" s="317"/>
    </row>
    <row r="66" spans="1:26">
      <c r="A66">
        <v>65</v>
      </c>
      <c r="B66" t="s">
        <v>5916</v>
      </c>
      <c r="C66" t="s">
        <v>12184</v>
      </c>
      <c r="D66" t="s">
        <v>46</v>
      </c>
      <c r="E66" t="s">
        <v>5829</v>
      </c>
      <c r="F66" s="1">
        <v>45568</v>
      </c>
      <c r="G66">
        <v>10</v>
      </c>
      <c r="H66">
        <v>410065</v>
      </c>
      <c r="I66" t="s">
        <v>10185</v>
      </c>
      <c r="J66">
        <v>40054612</v>
      </c>
      <c r="K66" t="s">
        <v>10340</v>
      </c>
      <c r="L66" t="s">
        <v>43</v>
      </c>
      <c r="M66" t="s">
        <v>43</v>
      </c>
      <c r="N66" t="s">
        <v>43</v>
      </c>
      <c r="O66">
        <v>45748</v>
      </c>
      <c r="P66" t="s">
        <v>5750</v>
      </c>
      <c r="R66" s="1"/>
      <c r="T66" s="317"/>
      <c r="X66" s="317"/>
    </row>
    <row r="67" spans="1:26">
      <c r="A67">
        <v>66</v>
      </c>
      <c r="B67" t="s">
        <v>5878</v>
      </c>
      <c r="C67" t="s">
        <v>5879</v>
      </c>
      <c r="D67" t="s">
        <v>46</v>
      </c>
      <c r="E67" t="s">
        <v>5829</v>
      </c>
      <c r="F67" s="1">
        <v>45568</v>
      </c>
      <c r="G67">
        <v>10</v>
      </c>
      <c r="H67">
        <v>410066</v>
      </c>
      <c r="I67" t="s">
        <v>10185</v>
      </c>
      <c r="J67">
        <v>40054611</v>
      </c>
      <c r="K67" t="s">
        <v>10340</v>
      </c>
      <c r="L67" t="s">
        <v>43</v>
      </c>
      <c r="M67" t="s">
        <v>43</v>
      </c>
      <c r="N67" t="s">
        <v>43</v>
      </c>
      <c r="O67">
        <v>45748</v>
      </c>
      <c r="P67" t="s">
        <v>5750</v>
      </c>
      <c r="R67" s="1"/>
      <c r="T67" s="317"/>
      <c r="X67" s="317"/>
    </row>
    <row r="68" spans="1:26">
      <c r="A68">
        <v>67</v>
      </c>
      <c r="B68" t="s">
        <v>5914</v>
      </c>
      <c r="C68" t="s">
        <v>5915</v>
      </c>
      <c r="D68" t="s">
        <v>46</v>
      </c>
      <c r="E68" t="s">
        <v>5829</v>
      </c>
      <c r="F68" s="1">
        <v>45594</v>
      </c>
      <c r="G68">
        <v>10</v>
      </c>
      <c r="H68">
        <v>410067</v>
      </c>
      <c r="I68" t="s">
        <v>10185</v>
      </c>
      <c r="J68">
        <v>40057346</v>
      </c>
      <c r="K68" t="s">
        <v>534</v>
      </c>
      <c r="N68" t="s">
        <v>43</v>
      </c>
      <c r="O68" t="s">
        <v>534</v>
      </c>
      <c r="R68" s="1"/>
      <c r="T68" s="317"/>
      <c r="X68" s="317"/>
    </row>
    <row r="69" spans="1:26">
      <c r="A69">
        <v>68</v>
      </c>
      <c r="B69" t="s">
        <v>12185</v>
      </c>
      <c r="C69" t="s">
        <v>12186</v>
      </c>
      <c r="D69" t="s">
        <v>5772</v>
      </c>
      <c r="E69" t="s">
        <v>5775</v>
      </c>
      <c r="F69" s="1"/>
      <c r="G69" t="s">
        <v>43</v>
      </c>
      <c r="H69">
        <v>410068</v>
      </c>
      <c r="L69" t="s">
        <v>43</v>
      </c>
      <c r="M69" t="s">
        <v>43</v>
      </c>
      <c r="N69" t="s">
        <v>43</v>
      </c>
      <c r="R69" s="1"/>
      <c r="T69" s="317"/>
      <c r="X69" s="317"/>
      <c r="Z69" t="s">
        <v>12187</v>
      </c>
    </row>
    <row r="70" spans="1:26">
      <c r="A70">
        <v>69</v>
      </c>
      <c r="B70" t="s">
        <v>12188</v>
      </c>
      <c r="C70" t="s">
        <v>12189</v>
      </c>
      <c r="D70" t="s">
        <v>5772</v>
      </c>
      <c r="E70" t="s">
        <v>5775</v>
      </c>
      <c r="F70" s="1">
        <v>45595</v>
      </c>
      <c r="G70">
        <v>10</v>
      </c>
      <c r="H70">
        <v>410069</v>
      </c>
      <c r="I70" t="s">
        <v>10185</v>
      </c>
      <c r="J70">
        <v>40057843</v>
      </c>
      <c r="K70" t="s">
        <v>6518</v>
      </c>
      <c r="L70" t="s">
        <v>43</v>
      </c>
      <c r="M70" t="s">
        <v>43</v>
      </c>
      <c r="N70" t="s">
        <v>43</v>
      </c>
      <c r="O70">
        <v>46328</v>
      </c>
      <c r="P70" t="s">
        <v>5750</v>
      </c>
      <c r="R70" s="1"/>
      <c r="T70" s="317"/>
      <c r="X70" s="317"/>
    </row>
    <row r="71" spans="1:26">
      <c r="A71">
        <v>70</v>
      </c>
      <c r="B71" t="s">
        <v>12190</v>
      </c>
      <c r="C71" t="s">
        <v>12191</v>
      </c>
      <c r="D71" t="s">
        <v>46</v>
      </c>
      <c r="E71" t="s">
        <v>5754</v>
      </c>
      <c r="F71" s="1"/>
      <c r="G71" t="s">
        <v>43</v>
      </c>
      <c r="H71">
        <v>410070</v>
      </c>
      <c r="L71" t="s">
        <v>43</v>
      </c>
      <c r="M71" t="s">
        <v>43</v>
      </c>
      <c r="N71" t="s">
        <v>43</v>
      </c>
      <c r="R71" s="1"/>
      <c r="T71" s="317"/>
      <c r="X71" s="317"/>
    </row>
    <row r="72" spans="1:26">
      <c r="A72">
        <v>71</v>
      </c>
      <c r="B72" t="s">
        <v>12192</v>
      </c>
      <c r="C72" t="s">
        <v>12193</v>
      </c>
      <c r="D72" t="s">
        <v>46</v>
      </c>
      <c r="E72" t="s">
        <v>5754</v>
      </c>
      <c r="F72" s="1"/>
      <c r="G72" t="s">
        <v>43</v>
      </c>
      <c r="H72">
        <v>410071</v>
      </c>
      <c r="L72" t="s">
        <v>43</v>
      </c>
      <c r="M72" t="s">
        <v>43</v>
      </c>
      <c r="N72" t="s">
        <v>43</v>
      </c>
      <c r="R72" s="1"/>
      <c r="T72" s="317"/>
      <c r="X72" s="317"/>
      <c r="Z72" t="s">
        <v>12194</v>
      </c>
    </row>
    <row r="73" spans="1:26">
      <c r="A73">
        <v>72</v>
      </c>
      <c r="B73" t="s">
        <v>12195</v>
      </c>
      <c r="C73" t="s">
        <v>6124</v>
      </c>
      <c r="D73" t="s">
        <v>5772</v>
      </c>
      <c r="E73" t="s">
        <v>5775</v>
      </c>
      <c r="F73" s="1">
        <v>45608</v>
      </c>
      <c r="G73">
        <v>11</v>
      </c>
      <c r="H73">
        <v>410072</v>
      </c>
      <c r="I73" t="s">
        <v>10185</v>
      </c>
      <c r="J73">
        <v>40058872</v>
      </c>
      <c r="K73" t="s">
        <v>6518</v>
      </c>
      <c r="L73">
        <v>6</v>
      </c>
      <c r="M73">
        <v>4</v>
      </c>
      <c r="N73">
        <v>6</v>
      </c>
      <c r="O73">
        <v>45784</v>
      </c>
      <c r="P73">
        <v>45768</v>
      </c>
      <c r="R73" s="1">
        <v>45838</v>
      </c>
      <c r="S73">
        <v>6</v>
      </c>
      <c r="T73" s="317">
        <v>61770</v>
      </c>
      <c r="U73">
        <v>25.6</v>
      </c>
      <c r="V73">
        <v>6</v>
      </c>
      <c r="W73">
        <v>10</v>
      </c>
      <c r="X73" s="317">
        <v>108620</v>
      </c>
    </row>
    <row r="74" spans="1:26">
      <c r="A74">
        <v>73</v>
      </c>
      <c r="B74" t="s">
        <v>12196</v>
      </c>
      <c r="C74" t="s">
        <v>12197</v>
      </c>
      <c r="D74" t="s">
        <v>5942</v>
      </c>
      <c r="E74" t="s">
        <v>5993</v>
      </c>
      <c r="F74" s="1">
        <v>45622</v>
      </c>
      <c r="G74">
        <v>11</v>
      </c>
      <c r="H74">
        <v>410073</v>
      </c>
      <c r="I74" t="s">
        <v>10185</v>
      </c>
      <c r="K74" t="s">
        <v>12198</v>
      </c>
      <c r="L74">
        <v>12</v>
      </c>
      <c r="M74">
        <v>12</v>
      </c>
      <c r="N74">
        <v>12</v>
      </c>
      <c r="O74">
        <v>45687</v>
      </c>
      <c r="R74" s="1">
        <v>45627</v>
      </c>
      <c r="S74">
        <v>12</v>
      </c>
      <c r="T74" s="317"/>
      <c r="X74" s="317"/>
      <c r="Y74" t="s">
        <v>12199</v>
      </c>
    </row>
    <row r="75" spans="1:26">
      <c r="A75">
        <v>74</v>
      </c>
      <c r="B75" t="s">
        <v>12200</v>
      </c>
      <c r="C75" t="s">
        <v>12201</v>
      </c>
      <c r="D75" t="s">
        <v>46</v>
      </c>
      <c r="E75" t="s">
        <v>5754</v>
      </c>
      <c r="F75" s="1"/>
      <c r="G75" t="s">
        <v>43</v>
      </c>
      <c r="H75">
        <v>410074</v>
      </c>
      <c r="L75" t="s">
        <v>43</v>
      </c>
      <c r="M75" t="s">
        <v>43</v>
      </c>
      <c r="N75" t="s">
        <v>43</v>
      </c>
      <c r="R75" s="1"/>
      <c r="T75" s="317"/>
      <c r="X75" s="317"/>
    </row>
    <row r="76" spans="1:26">
      <c r="A76">
        <v>75</v>
      </c>
      <c r="B76" t="s">
        <v>12202</v>
      </c>
      <c r="C76" t="s">
        <v>6378</v>
      </c>
      <c r="D76" t="s">
        <v>46</v>
      </c>
      <c r="E76" t="s">
        <v>3282</v>
      </c>
      <c r="F76" s="1"/>
      <c r="G76" t="s">
        <v>43</v>
      </c>
      <c r="H76">
        <v>410075</v>
      </c>
      <c r="L76" t="s">
        <v>43</v>
      </c>
      <c r="M76" t="s">
        <v>43</v>
      </c>
      <c r="N76" t="s">
        <v>43</v>
      </c>
      <c r="R76" s="1"/>
      <c r="T76" s="317"/>
      <c r="X76" s="317"/>
      <c r="Y76" t="s">
        <v>12175</v>
      </c>
      <c r="Z76" t="s">
        <v>12176</v>
      </c>
    </row>
    <row r="77" spans="1:26">
      <c r="A77">
        <v>76</v>
      </c>
      <c r="B77" t="s">
        <v>12203</v>
      </c>
      <c r="C77" t="s">
        <v>12204</v>
      </c>
      <c r="D77" t="s">
        <v>5772</v>
      </c>
      <c r="E77" t="s">
        <v>5775</v>
      </c>
      <c r="F77" s="1"/>
      <c r="G77" t="s">
        <v>43</v>
      </c>
      <c r="H77">
        <v>410076</v>
      </c>
      <c r="L77" t="s">
        <v>43</v>
      </c>
      <c r="M77" t="s">
        <v>43</v>
      </c>
      <c r="N77" t="s">
        <v>43</v>
      </c>
      <c r="R77" s="1"/>
      <c r="T77" s="317"/>
      <c r="X77" s="317"/>
    </row>
    <row r="78" spans="1:26">
      <c r="A78">
        <v>77</v>
      </c>
      <c r="B78" t="s">
        <v>12205</v>
      </c>
      <c r="C78" t="s">
        <v>12206</v>
      </c>
      <c r="D78" t="s">
        <v>5772</v>
      </c>
      <c r="E78" t="s">
        <v>5775</v>
      </c>
      <c r="F78" s="1"/>
      <c r="G78" t="s">
        <v>43</v>
      </c>
      <c r="H78">
        <v>410077</v>
      </c>
      <c r="L78" t="s">
        <v>43</v>
      </c>
      <c r="M78" t="s">
        <v>43</v>
      </c>
      <c r="N78" t="s">
        <v>43</v>
      </c>
      <c r="R78" s="1"/>
      <c r="T78" s="317"/>
      <c r="X78" s="317"/>
      <c r="Y78" t="s">
        <v>12207</v>
      </c>
    </row>
    <row r="79" spans="1:26">
      <c r="A79">
        <v>78</v>
      </c>
      <c r="B79" t="s">
        <v>12208</v>
      </c>
      <c r="C79" t="s">
        <v>12209</v>
      </c>
      <c r="D79" t="s">
        <v>5772</v>
      </c>
      <c r="E79" t="s">
        <v>5775</v>
      </c>
      <c r="F79" s="1"/>
      <c r="G79" t="s">
        <v>43</v>
      </c>
      <c r="H79">
        <v>410078</v>
      </c>
      <c r="L79" t="s">
        <v>43</v>
      </c>
      <c r="M79" t="s">
        <v>43</v>
      </c>
      <c r="N79" t="s">
        <v>43</v>
      </c>
      <c r="R79" s="1"/>
      <c r="T79" s="317"/>
      <c r="X79" s="317"/>
      <c r="Y79" t="s">
        <v>12207</v>
      </c>
    </row>
    <row r="80" spans="1:26">
      <c r="A80">
        <v>79</v>
      </c>
      <c r="B80" t="s">
        <v>5927</v>
      </c>
      <c r="C80" t="s">
        <v>12210</v>
      </c>
      <c r="D80" t="s">
        <v>46</v>
      </c>
      <c r="E80" t="s">
        <v>5748</v>
      </c>
      <c r="F80" s="1">
        <v>45685</v>
      </c>
      <c r="G80">
        <v>1</v>
      </c>
      <c r="H80">
        <v>410079</v>
      </c>
      <c r="I80" t="s">
        <v>10185</v>
      </c>
      <c r="J80">
        <v>40067602</v>
      </c>
      <c r="K80" t="s">
        <v>10340</v>
      </c>
      <c r="L80">
        <v>8</v>
      </c>
      <c r="M80">
        <v>7</v>
      </c>
      <c r="N80">
        <v>8</v>
      </c>
      <c r="O80">
        <v>45887</v>
      </c>
      <c r="P80" t="s">
        <v>5750</v>
      </c>
      <c r="R80" s="1">
        <v>45900</v>
      </c>
      <c r="S80">
        <v>8</v>
      </c>
      <c r="T80" s="317">
        <v>56290</v>
      </c>
      <c r="U80">
        <v>25.8</v>
      </c>
      <c r="V80">
        <v>8</v>
      </c>
      <c r="W80">
        <v>30</v>
      </c>
      <c r="X80" s="317">
        <v>102119</v>
      </c>
    </row>
    <row r="81" spans="1:26">
      <c r="A81">
        <v>80</v>
      </c>
      <c r="B81" t="s">
        <v>12211</v>
      </c>
      <c r="C81" t="s">
        <v>12212</v>
      </c>
      <c r="D81" t="s">
        <v>5772</v>
      </c>
      <c r="E81" t="s">
        <v>5775</v>
      </c>
      <c r="F81" s="1"/>
      <c r="G81" t="s">
        <v>43</v>
      </c>
      <c r="H81">
        <v>410080</v>
      </c>
      <c r="L81" t="s">
        <v>43</v>
      </c>
      <c r="M81" t="s">
        <v>43</v>
      </c>
      <c r="N81" t="s">
        <v>43</v>
      </c>
      <c r="R81" s="1"/>
      <c r="T81" s="317"/>
      <c r="X81" s="317"/>
    </row>
    <row r="82" spans="1:26">
      <c r="A82">
        <v>81</v>
      </c>
      <c r="B82" t="s">
        <v>12213</v>
      </c>
      <c r="C82" t="s">
        <v>12214</v>
      </c>
      <c r="D82" t="s">
        <v>46</v>
      </c>
      <c r="E82" t="s">
        <v>3282</v>
      </c>
      <c r="F82" s="1"/>
      <c r="G82" t="s">
        <v>43</v>
      </c>
      <c r="H82">
        <v>410081</v>
      </c>
      <c r="L82" t="s">
        <v>43</v>
      </c>
      <c r="M82" t="s">
        <v>43</v>
      </c>
      <c r="N82" t="s">
        <v>43</v>
      </c>
      <c r="R82" s="1"/>
      <c r="T82" s="317"/>
      <c r="X82" s="317"/>
      <c r="Y82" t="s">
        <v>12175</v>
      </c>
      <c r="Z82" t="s">
        <v>12176</v>
      </c>
    </row>
    <row r="83" spans="1:26">
      <c r="A83">
        <v>82</v>
      </c>
      <c r="B83" t="s">
        <v>12215</v>
      </c>
      <c r="C83" t="s">
        <v>12216</v>
      </c>
      <c r="D83" t="s">
        <v>5772</v>
      </c>
      <c r="E83" t="s">
        <v>5775</v>
      </c>
      <c r="F83" s="1"/>
      <c r="G83" t="s">
        <v>43</v>
      </c>
      <c r="H83">
        <v>410082</v>
      </c>
      <c r="L83" t="s">
        <v>43</v>
      </c>
      <c r="M83" t="s">
        <v>43</v>
      </c>
      <c r="N83" t="s">
        <v>43</v>
      </c>
      <c r="R83" s="1"/>
      <c r="T83" s="317"/>
      <c r="X83" s="317"/>
    </row>
    <row r="84" spans="1:26">
      <c r="A84">
        <v>83</v>
      </c>
      <c r="B84" t="s">
        <v>5932</v>
      </c>
      <c r="C84" t="s">
        <v>5933</v>
      </c>
      <c r="D84" t="s">
        <v>5772</v>
      </c>
      <c r="E84" t="s">
        <v>5775</v>
      </c>
      <c r="F84" s="1">
        <v>45692</v>
      </c>
      <c r="G84">
        <v>2</v>
      </c>
      <c r="H84">
        <v>410083</v>
      </c>
      <c r="I84" t="s">
        <v>10185</v>
      </c>
      <c r="J84">
        <v>40068438</v>
      </c>
      <c r="K84" t="s">
        <v>6518</v>
      </c>
      <c r="L84" t="s">
        <v>43</v>
      </c>
      <c r="M84">
        <v>7</v>
      </c>
      <c r="N84" t="s">
        <v>43</v>
      </c>
      <c r="O84">
        <v>45922</v>
      </c>
      <c r="P84" t="s">
        <v>5750</v>
      </c>
      <c r="Q84" t="s">
        <v>12217</v>
      </c>
      <c r="R84" s="1"/>
      <c r="T84" s="317"/>
      <c r="X84" s="317"/>
    </row>
    <row r="85" spans="1:26">
      <c r="A85">
        <v>84</v>
      </c>
      <c r="B85" t="s">
        <v>12218</v>
      </c>
      <c r="C85" t="s">
        <v>12219</v>
      </c>
      <c r="D85" t="s">
        <v>5772</v>
      </c>
      <c r="E85" t="s">
        <v>5775</v>
      </c>
      <c r="F85" s="1">
        <v>45694</v>
      </c>
      <c r="G85">
        <v>2</v>
      </c>
      <c r="H85">
        <v>410084</v>
      </c>
      <c r="I85" t="s">
        <v>10185</v>
      </c>
      <c r="J85">
        <v>40068703</v>
      </c>
      <c r="K85" t="s">
        <v>6518</v>
      </c>
      <c r="L85">
        <v>7</v>
      </c>
      <c r="M85">
        <v>7</v>
      </c>
      <c r="N85">
        <v>7</v>
      </c>
      <c r="O85">
        <v>45870</v>
      </c>
      <c r="P85" t="s">
        <v>5750</v>
      </c>
      <c r="R85" s="1">
        <v>45869</v>
      </c>
      <c r="S85">
        <v>7</v>
      </c>
      <c r="T85" s="317">
        <v>53690</v>
      </c>
      <c r="U85">
        <v>25.7</v>
      </c>
      <c r="V85">
        <v>7</v>
      </c>
      <c r="W85">
        <v>10</v>
      </c>
      <c r="X85" s="317">
        <v>94427</v>
      </c>
    </row>
    <row r="86" spans="1:26">
      <c r="A86">
        <v>85</v>
      </c>
      <c r="B86" t="s">
        <v>12220</v>
      </c>
      <c r="C86" t="s">
        <v>12221</v>
      </c>
      <c r="D86" t="s">
        <v>5772</v>
      </c>
      <c r="E86" t="s">
        <v>5775</v>
      </c>
      <c r="F86" s="1">
        <v>45694</v>
      </c>
      <c r="G86">
        <v>2</v>
      </c>
      <c r="H86">
        <v>410085</v>
      </c>
      <c r="I86" t="s">
        <v>10185</v>
      </c>
      <c r="J86">
        <v>40068888</v>
      </c>
      <c r="K86" t="s">
        <v>6518</v>
      </c>
      <c r="L86">
        <v>7</v>
      </c>
      <c r="M86">
        <v>6</v>
      </c>
      <c r="N86">
        <v>7</v>
      </c>
      <c r="O86">
        <v>45845</v>
      </c>
      <c r="P86" t="s">
        <v>5750</v>
      </c>
      <c r="R86" s="1">
        <v>45869</v>
      </c>
      <c r="S86">
        <v>7</v>
      </c>
      <c r="T86" s="317">
        <v>43710</v>
      </c>
      <c r="U86">
        <v>25.7</v>
      </c>
      <c r="V86">
        <v>7</v>
      </c>
      <c r="W86">
        <v>10</v>
      </c>
      <c r="X86" s="317">
        <v>80025</v>
      </c>
    </row>
    <row r="87" spans="1:26">
      <c r="A87">
        <v>86</v>
      </c>
      <c r="B87" t="s">
        <v>5930</v>
      </c>
      <c r="C87" t="s">
        <v>5931</v>
      </c>
      <c r="D87" t="s">
        <v>5772</v>
      </c>
      <c r="E87" t="s">
        <v>5775</v>
      </c>
      <c r="F87" s="1">
        <v>45700</v>
      </c>
      <c r="G87">
        <v>2</v>
      </c>
      <c r="H87">
        <v>410086</v>
      </c>
      <c r="I87" t="s">
        <v>10185</v>
      </c>
      <c r="J87">
        <v>40069267</v>
      </c>
      <c r="K87" t="s">
        <v>6518</v>
      </c>
      <c r="L87">
        <v>10</v>
      </c>
      <c r="M87">
        <v>8</v>
      </c>
      <c r="N87">
        <v>10</v>
      </c>
      <c r="O87">
        <v>45901</v>
      </c>
      <c r="P87" t="s">
        <v>5750</v>
      </c>
      <c r="Q87" t="s">
        <v>12150</v>
      </c>
      <c r="R87" s="1">
        <v>45961</v>
      </c>
      <c r="S87">
        <v>10</v>
      </c>
      <c r="T87" s="317">
        <v>58660</v>
      </c>
      <c r="U87">
        <v>25.11</v>
      </c>
      <c r="V87">
        <v>11</v>
      </c>
      <c r="W87">
        <v>10</v>
      </c>
      <c r="X87" s="317">
        <v>102491</v>
      </c>
      <c r="Y87" t="s">
        <v>12222</v>
      </c>
      <c r="Z87" t="s">
        <v>12223</v>
      </c>
    </row>
    <row r="88" spans="1:26">
      <c r="A88">
        <v>87</v>
      </c>
      <c r="B88" t="s">
        <v>12224</v>
      </c>
      <c r="C88" t="s">
        <v>12225</v>
      </c>
      <c r="D88" t="s">
        <v>46</v>
      </c>
      <c r="E88" t="s">
        <v>5754</v>
      </c>
      <c r="F88" s="1">
        <v>45702</v>
      </c>
      <c r="G88">
        <v>2</v>
      </c>
      <c r="H88">
        <v>410087</v>
      </c>
      <c r="I88" t="s">
        <v>10185</v>
      </c>
      <c r="J88">
        <v>40069855</v>
      </c>
      <c r="K88" t="s">
        <v>267</v>
      </c>
      <c r="L88">
        <v>9</v>
      </c>
      <c r="M88">
        <v>8</v>
      </c>
      <c r="N88">
        <v>9</v>
      </c>
      <c r="O88">
        <v>45931</v>
      </c>
      <c r="P88" t="s">
        <v>5750</v>
      </c>
      <c r="R88" s="1">
        <v>45930</v>
      </c>
      <c r="S88">
        <v>9</v>
      </c>
      <c r="T88" s="317">
        <v>54210</v>
      </c>
      <c r="U88">
        <v>25.1</v>
      </c>
      <c r="V88">
        <v>10</v>
      </c>
      <c r="W88">
        <v>30</v>
      </c>
      <c r="X88" s="317">
        <v>141673</v>
      </c>
    </row>
    <row r="89" spans="1:26">
      <c r="A89">
        <v>88</v>
      </c>
      <c r="B89" t="s">
        <v>12226</v>
      </c>
      <c r="C89" t="s">
        <v>12227</v>
      </c>
      <c r="D89" t="s">
        <v>46</v>
      </c>
      <c r="E89" t="s">
        <v>5754</v>
      </c>
      <c r="F89" s="1">
        <v>45706</v>
      </c>
      <c r="G89">
        <v>2</v>
      </c>
      <c r="H89">
        <v>410088</v>
      </c>
      <c r="I89" t="s">
        <v>12228</v>
      </c>
      <c r="J89">
        <v>40069960</v>
      </c>
      <c r="K89" t="s">
        <v>6518</v>
      </c>
      <c r="L89" t="s">
        <v>43</v>
      </c>
      <c r="M89">
        <v>2</v>
      </c>
      <c r="N89" t="s">
        <v>43</v>
      </c>
      <c r="O89">
        <v>44348</v>
      </c>
      <c r="P89" t="s">
        <v>5750</v>
      </c>
      <c r="R89" s="1"/>
      <c r="T89" s="317"/>
      <c r="X89" s="317"/>
    </row>
    <row r="90" spans="1:26">
      <c r="A90">
        <v>89</v>
      </c>
      <c r="B90" t="s">
        <v>12229</v>
      </c>
      <c r="C90" t="s">
        <v>12230</v>
      </c>
      <c r="D90" t="s">
        <v>5772</v>
      </c>
      <c r="E90" t="s">
        <v>5775</v>
      </c>
      <c r="F90" s="1"/>
      <c r="G90" t="s">
        <v>43</v>
      </c>
      <c r="H90">
        <v>410089</v>
      </c>
      <c r="L90" t="s">
        <v>43</v>
      </c>
      <c r="M90" t="s">
        <v>43</v>
      </c>
      <c r="N90" t="s">
        <v>43</v>
      </c>
      <c r="R90" s="1"/>
      <c r="T90" s="317"/>
      <c r="X90" s="317"/>
      <c r="Y90">
        <v>8700</v>
      </c>
    </row>
    <row r="91" spans="1:26">
      <c r="A91">
        <v>90</v>
      </c>
      <c r="B91" t="s">
        <v>12231</v>
      </c>
      <c r="C91" t="s">
        <v>12232</v>
      </c>
      <c r="D91" t="s">
        <v>5772</v>
      </c>
      <c r="E91" t="s">
        <v>5775</v>
      </c>
      <c r="F91" s="1"/>
      <c r="G91" t="s">
        <v>43</v>
      </c>
      <c r="H91">
        <v>410090</v>
      </c>
      <c r="L91" t="s">
        <v>43</v>
      </c>
      <c r="M91" t="s">
        <v>43</v>
      </c>
      <c r="N91" t="s">
        <v>43</v>
      </c>
      <c r="R91" s="1"/>
      <c r="T91" s="317"/>
      <c r="X91" s="317"/>
    </row>
    <row r="92" spans="1:26">
      <c r="A92">
        <v>91</v>
      </c>
      <c r="B92" t="s">
        <v>6377</v>
      </c>
      <c r="C92" t="s">
        <v>12233</v>
      </c>
      <c r="D92" t="s">
        <v>46</v>
      </c>
      <c r="E92" t="s">
        <v>3282</v>
      </c>
      <c r="F92" s="1"/>
      <c r="G92" t="s">
        <v>43</v>
      </c>
      <c r="H92">
        <v>410091</v>
      </c>
      <c r="L92" t="s">
        <v>43</v>
      </c>
      <c r="M92" t="s">
        <v>43</v>
      </c>
      <c r="N92" t="s">
        <v>43</v>
      </c>
      <c r="R92" s="1"/>
      <c r="T92" s="317"/>
      <c r="X92" s="317"/>
    </row>
    <row r="93" spans="1:26">
      <c r="A93">
        <v>92</v>
      </c>
      <c r="B93" t="s">
        <v>12234</v>
      </c>
      <c r="C93" t="s">
        <v>12235</v>
      </c>
      <c r="D93" t="s">
        <v>46</v>
      </c>
      <c r="E93" t="s">
        <v>6208</v>
      </c>
      <c r="F93" s="1"/>
      <c r="G93" t="s">
        <v>43</v>
      </c>
      <c r="H93">
        <v>410092</v>
      </c>
      <c r="L93" t="s">
        <v>43</v>
      </c>
      <c r="M93" t="s">
        <v>43</v>
      </c>
      <c r="N93" t="s">
        <v>43</v>
      </c>
      <c r="R93" s="1"/>
      <c r="T93" s="317"/>
      <c r="X93" s="317"/>
    </row>
    <row r="94" spans="1:26">
      <c r="A94">
        <v>93</v>
      </c>
      <c r="B94" t="s">
        <v>12236</v>
      </c>
      <c r="C94" t="s">
        <v>12237</v>
      </c>
      <c r="D94" t="s">
        <v>46</v>
      </c>
      <c r="E94" t="s">
        <v>6208</v>
      </c>
      <c r="F94" s="1"/>
      <c r="G94" t="s">
        <v>43</v>
      </c>
      <c r="H94">
        <v>410093</v>
      </c>
      <c r="L94" t="s">
        <v>43</v>
      </c>
      <c r="M94" t="s">
        <v>43</v>
      </c>
      <c r="N94" t="s">
        <v>43</v>
      </c>
      <c r="R94" s="1"/>
      <c r="T94" s="317"/>
      <c r="X94" s="317"/>
    </row>
    <row r="95" spans="1:26">
      <c r="A95">
        <v>94</v>
      </c>
      <c r="B95" t="s">
        <v>12238</v>
      </c>
      <c r="C95" t="s">
        <v>12239</v>
      </c>
      <c r="D95" t="s">
        <v>5772</v>
      </c>
      <c r="E95" t="s">
        <v>5775</v>
      </c>
      <c r="F95" s="1">
        <v>45716</v>
      </c>
      <c r="G95">
        <v>2</v>
      </c>
      <c r="H95">
        <v>410094</v>
      </c>
      <c r="I95" t="s">
        <v>10185</v>
      </c>
      <c r="J95">
        <v>40071321</v>
      </c>
      <c r="K95" t="s">
        <v>6518</v>
      </c>
      <c r="L95">
        <v>6</v>
      </c>
      <c r="M95">
        <v>4</v>
      </c>
      <c r="N95">
        <v>6</v>
      </c>
      <c r="O95">
        <v>45794</v>
      </c>
      <c r="P95">
        <v>45765</v>
      </c>
      <c r="R95" s="1">
        <v>45838</v>
      </c>
      <c r="S95">
        <v>6</v>
      </c>
      <c r="T95" s="317">
        <v>69000</v>
      </c>
      <c r="U95">
        <v>25.6</v>
      </c>
      <c r="V95">
        <v>6</v>
      </c>
      <c r="W95">
        <v>10</v>
      </c>
      <c r="X95" s="317">
        <v>105120</v>
      </c>
      <c r="Y95" t="s">
        <v>12240</v>
      </c>
    </row>
    <row r="96" spans="1:26">
      <c r="A96">
        <v>95</v>
      </c>
      <c r="B96" t="s">
        <v>12241</v>
      </c>
      <c r="C96" t="s">
        <v>12242</v>
      </c>
      <c r="D96" t="s">
        <v>5942</v>
      </c>
      <c r="E96" t="s">
        <v>5944</v>
      </c>
      <c r="F96" s="1">
        <v>45716</v>
      </c>
      <c r="G96">
        <v>2</v>
      </c>
      <c r="H96">
        <v>410095</v>
      </c>
      <c r="I96" t="s">
        <v>10185</v>
      </c>
      <c r="J96">
        <v>40071353</v>
      </c>
      <c r="K96" t="s">
        <v>12198</v>
      </c>
      <c r="L96">
        <v>6</v>
      </c>
      <c r="M96">
        <v>4</v>
      </c>
      <c r="N96">
        <v>5</v>
      </c>
      <c r="O96">
        <v>45796</v>
      </c>
      <c r="P96">
        <v>45765</v>
      </c>
      <c r="R96" s="1">
        <v>45778</v>
      </c>
      <c r="S96">
        <v>5</v>
      </c>
      <c r="T96" s="317"/>
      <c r="U96">
        <v>25.6</v>
      </c>
      <c r="V96">
        <v>6</v>
      </c>
      <c r="W96">
        <v>30</v>
      </c>
      <c r="X96" s="317">
        <v>82608</v>
      </c>
    </row>
    <row r="97" spans="1:26">
      <c r="A97">
        <v>96</v>
      </c>
      <c r="B97" t="s">
        <v>12243</v>
      </c>
      <c r="C97" t="s">
        <v>12244</v>
      </c>
      <c r="D97" t="s">
        <v>5772</v>
      </c>
      <c r="E97" t="s">
        <v>5775</v>
      </c>
      <c r="F97" s="1"/>
      <c r="G97" t="s">
        <v>43</v>
      </c>
      <c r="H97">
        <v>410096</v>
      </c>
      <c r="L97" t="s">
        <v>43</v>
      </c>
      <c r="M97" t="s">
        <v>43</v>
      </c>
      <c r="N97" t="s">
        <v>43</v>
      </c>
      <c r="R97" s="1"/>
      <c r="T97" s="317"/>
      <c r="X97" s="317"/>
    </row>
    <row r="98" spans="1:26">
      <c r="A98">
        <v>97</v>
      </c>
      <c r="B98" t="s">
        <v>12245</v>
      </c>
      <c r="C98" t="s">
        <v>12246</v>
      </c>
      <c r="D98" t="s">
        <v>5772</v>
      </c>
      <c r="E98" t="s">
        <v>5775</v>
      </c>
      <c r="F98" s="1"/>
      <c r="G98" t="s">
        <v>43</v>
      </c>
      <c r="H98">
        <v>410097</v>
      </c>
      <c r="L98" t="s">
        <v>43</v>
      </c>
      <c r="M98" t="s">
        <v>43</v>
      </c>
      <c r="N98" t="s">
        <v>43</v>
      </c>
      <c r="R98" s="1"/>
      <c r="T98" s="317"/>
      <c r="X98" s="317"/>
    </row>
    <row r="99" spans="1:26">
      <c r="A99">
        <v>98</v>
      </c>
      <c r="B99" t="s">
        <v>12247</v>
      </c>
      <c r="C99" t="s">
        <v>12248</v>
      </c>
      <c r="D99" t="s">
        <v>5772</v>
      </c>
      <c r="E99" t="s">
        <v>5775</v>
      </c>
      <c r="F99" s="1"/>
      <c r="G99" t="s">
        <v>43</v>
      </c>
      <c r="H99">
        <v>410098</v>
      </c>
      <c r="L99" t="s">
        <v>43</v>
      </c>
      <c r="M99" t="s">
        <v>43</v>
      </c>
      <c r="N99" t="s">
        <v>43</v>
      </c>
      <c r="R99" s="1"/>
      <c r="T99" s="317"/>
      <c r="X99" s="317"/>
      <c r="Y99">
        <v>8700</v>
      </c>
    </row>
    <row r="100" spans="1:26">
      <c r="A100">
        <v>99</v>
      </c>
      <c r="B100" t="s">
        <v>12249</v>
      </c>
      <c r="C100" t="s">
        <v>12250</v>
      </c>
      <c r="D100" t="s">
        <v>5772</v>
      </c>
      <c r="E100" t="s">
        <v>5775</v>
      </c>
      <c r="F100" s="1"/>
      <c r="G100" t="s">
        <v>43</v>
      </c>
      <c r="H100">
        <v>410099</v>
      </c>
      <c r="L100" t="s">
        <v>43</v>
      </c>
      <c r="M100" t="s">
        <v>43</v>
      </c>
      <c r="N100" t="s">
        <v>43</v>
      </c>
      <c r="R100" s="1"/>
      <c r="T100" s="317"/>
      <c r="X100" s="317"/>
      <c r="Y100">
        <v>8700</v>
      </c>
    </row>
    <row r="101" spans="1:26">
      <c r="A101">
        <v>100</v>
      </c>
      <c r="B101" t="s">
        <v>12251</v>
      </c>
      <c r="C101" t="s">
        <v>12252</v>
      </c>
      <c r="D101" t="s">
        <v>5942</v>
      </c>
      <c r="E101" t="s">
        <v>5993</v>
      </c>
      <c r="F101" s="1"/>
      <c r="G101" t="s">
        <v>43</v>
      </c>
      <c r="H101">
        <v>410100</v>
      </c>
      <c r="L101" t="s">
        <v>43</v>
      </c>
      <c r="M101" t="s">
        <v>43</v>
      </c>
      <c r="N101" t="s">
        <v>43</v>
      </c>
      <c r="R101" s="1"/>
      <c r="T101" s="317"/>
      <c r="X101" s="317"/>
    </row>
    <row r="102" spans="1:26">
      <c r="A102">
        <v>101</v>
      </c>
      <c r="B102" t="s">
        <v>12253</v>
      </c>
      <c r="C102" t="s">
        <v>12254</v>
      </c>
      <c r="D102" t="s">
        <v>5772</v>
      </c>
      <c r="E102" t="s">
        <v>5775</v>
      </c>
      <c r="F102" s="1"/>
      <c r="G102" t="s">
        <v>43</v>
      </c>
      <c r="H102">
        <v>410101</v>
      </c>
      <c r="L102" t="s">
        <v>43</v>
      </c>
      <c r="M102" t="s">
        <v>43</v>
      </c>
      <c r="N102" t="s">
        <v>43</v>
      </c>
      <c r="R102" s="1"/>
      <c r="T102" s="317"/>
      <c r="X102" s="317"/>
      <c r="Y102" t="s">
        <v>12255</v>
      </c>
      <c r="Z102" t="s">
        <v>12256</v>
      </c>
    </row>
    <row r="103" spans="1:26">
      <c r="A103">
        <v>102</v>
      </c>
      <c r="B103" t="s">
        <v>12257</v>
      </c>
      <c r="C103" t="s">
        <v>12258</v>
      </c>
      <c r="D103" t="s">
        <v>46</v>
      </c>
      <c r="E103" t="s">
        <v>5754</v>
      </c>
      <c r="F103" s="1"/>
      <c r="G103" t="s">
        <v>43</v>
      </c>
      <c r="H103">
        <v>410102</v>
      </c>
      <c r="L103" t="s">
        <v>43</v>
      </c>
      <c r="M103" t="s">
        <v>43</v>
      </c>
      <c r="N103" t="s">
        <v>43</v>
      </c>
      <c r="R103" s="1"/>
      <c r="T103" s="317"/>
      <c r="X103" s="317"/>
    </row>
    <row r="104" spans="1:26">
      <c r="A104">
        <v>103</v>
      </c>
      <c r="B104" t="s">
        <v>12259</v>
      </c>
      <c r="C104" t="s">
        <v>12260</v>
      </c>
      <c r="D104" t="s">
        <v>46</v>
      </c>
      <c r="E104" t="s">
        <v>5748</v>
      </c>
      <c r="F104" s="1"/>
      <c r="G104" t="s">
        <v>43</v>
      </c>
      <c r="H104">
        <v>410103</v>
      </c>
      <c r="L104" t="s">
        <v>43</v>
      </c>
      <c r="M104" t="s">
        <v>43</v>
      </c>
      <c r="N104" t="s">
        <v>43</v>
      </c>
      <c r="R104" s="1"/>
      <c r="T104" s="317"/>
      <c r="X104" s="317"/>
    </row>
    <row r="105" spans="1:26">
      <c r="A105">
        <v>104</v>
      </c>
      <c r="B105" t="s">
        <v>12261</v>
      </c>
      <c r="C105" t="s">
        <v>12262</v>
      </c>
      <c r="D105" t="s">
        <v>46</v>
      </c>
      <c r="E105" t="s">
        <v>5754</v>
      </c>
      <c r="F105" s="1"/>
      <c r="G105" t="s">
        <v>43</v>
      </c>
      <c r="H105">
        <v>410104</v>
      </c>
      <c r="L105" t="s">
        <v>43</v>
      </c>
      <c r="M105" t="s">
        <v>43</v>
      </c>
      <c r="N105" t="s">
        <v>43</v>
      </c>
      <c r="R105" s="1"/>
      <c r="T105" s="317"/>
      <c r="X105" s="317"/>
      <c r="Z105" t="s">
        <v>12263</v>
      </c>
    </row>
    <row r="106" spans="1:26">
      <c r="A106">
        <v>105</v>
      </c>
      <c r="B106" t="s">
        <v>12264</v>
      </c>
      <c r="C106" t="s">
        <v>12265</v>
      </c>
      <c r="D106" t="s">
        <v>5942</v>
      </c>
      <c r="E106" t="s">
        <v>5944</v>
      </c>
      <c r="F106" s="1">
        <v>45733</v>
      </c>
      <c r="G106">
        <v>3</v>
      </c>
      <c r="H106">
        <v>410105</v>
      </c>
      <c r="I106" t="s">
        <v>10185</v>
      </c>
      <c r="J106">
        <v>40073889</v>
      </c>
      <c r="K106" t="s">
        <v>12198</v>
      </c>
      <c r="L106">
        <v>6</v>
      </c>
      <c r="M106">
        <v>4</v>
      </c>
      <c r="N106">
        <v>5</v>
      </c>
      <c r="O106">
        <v>45805</v>
      </c>
      <c r="P106">
        <v>45771</v>
      </c>
      <c r="R106" s="1">
        <v>45778</v>
      </c>
      <c r="S106">
        <v>5</v>
      </c>
      <c r="T106" s="317"/>
      <c r="U106">
        <v>25.6</v>
      </c>
      <c r="V106">
        <v>6</v>
      </c>
      <c r="W106">
        <v>30</v>
      </c>
      <c r="X106" s="317">
        <v>110825</v>
      </c>
    </row>
    <row r="107" spans="1:26">
      <c r="A107">
        <v>106</v>
      </c>
      <c r="B107" t="s">
        <v>12266</v>
      </c>
      <c r="C107" t="s">
        <v>12267</v>
      </c>
      <c r="D107" t="s">
        <v>5772</v>
      </c>
      <c r="E107" t="s">
        <v>5775</v>
      </c>
      <c r="F107" s="1">
        <v>45737</v>
      </c>
      <c r="G107">
        <v>3</v>
      </c>
      <c r="H107">
        <v>410106</v>
      </c>
      <c r="I107" t="s">
        <v>10185</v>
      </c>
      <c r="J107">
        <v>40074376</v>
      </c>
      <c r="K107" t="s">
        <v>6518</v>
      </c>
      <c r="L107">
        <v>6</v>
      </c>
      <c r="M107">
        <v>5</v>
      </c>
      <c r="N107">
        <v>6</v>
      </c>
      <c r="O107">
        <v>45796</v>
      </c>
      <c r="P107">
        <v>45789</v>
      </c>
      <c r="R107" s="1">
        <v>45838</v>
      </c>
      <c r="S107">
        <v>6</v>
      </c>
      <c r="T107" s="317">
        <v>41750</v>
      </c>
      <c r="U107">
        <v>25.6</v>
      </c>
      <c r="V107">
        <v>6</v>
      </c>
      <c r="W107">
        <v>10</v>
      </c>
      <c r="X107" s="317">
        <v>76584</v>
      </c>
      <c r="Y107" t="s">
        <v>12268</v>
      </c>
    </row>
    <row r="108" spans="1:26">
      <c r="A108">
        <v>107</v>
      </c>
      <c r="B108" t="s">
        <v>5951</v>
      </c>
      <c r="C108" t="s">
        <v>5952</v>
      </c>
      <c r="D108" t="s">
        <v>5772</v>
      </c>
      <c r="E108" t="s">
        <v>5775</v>
      </c>
      <c r="F108" s="1">
        <v>45737</v>
      </c>
      <c r="G108">
        <v>3</v>
      </c>
      <c r="H108">
        <v>410107</v>
      </c>
      <c r="I108" t="s">
        <v>10185</v>
      </c>
      <c r="J108">
        <v>40074377</v>
      </c>
      <c r="K108" t="s">
        <v>6518</v>
      </c>
      <c r="L108">
        <v>8</v>
      </c>
      <c r="M108">
        <v>7</v>
      </c>
      <c r="N108">
        <v>8</v>
      </c>
      <c r="O108">
        <v>45931</v>
      </c>
      <c r="P108" t="s">
        <v>5750</v>
      </c>
      <c r="Q108" t="s">
        <v>12217</v>
      </c>
      <c r="R108" s="1">
        <v>45891</v>
      </c>
      <c r="S108">
        <v>8</v>
      </c>
      <c r="T108" s="317">
        <v>41690</v>
      </c>
      <c r="U108">
        <v>25.8</v>
      </c>
      <c r="V108">
        <v>8</v>
      </c>
      <c r="W108">
        <v>10</v>
      </c>
      <c r="X108" s="317">
        <v>73355</v>
      </c>
    </row>
    <row r="109" spans="1:26">
      <c r="A109">
        <v>108</v>
      </c>
      <c r="B109" t="s">
        <v>12269</v>
      </c>
      <c r="C109" t="s">
        <v>12270</v>
      </c>
      <c r="D109" t="s">
        <v>5942</v>
      </c>
      <c r="E109" t="s">
        <v>5944</v>
      </c>
      <c r="F109" s="1">
        <v>45737</v>
      </c>
      <c r="G109">
        <v>3</v>
      </c>
      <c r="H109">
        <v>410108</v>
      </c>
      <c r="I109" t="s">
        <v>10185</v>
      </c>
      <c r="J109">
        <v>40074382</v>
      </c>
      <c r="K109" t="s">
        <v>12198</v>
      </c>
      <c r="L109">
        <v>6</v>
      </c>
      <c r="M109">
        <v>4</v>
      </c>
      <c r="N109">
        <v>5</v>
      </c>
      <c r="O109">
        <v>45792</v>
      </c>
      <c r="P109">
        <v>45762</v>
      </c>
      <c r="R109" s="1">
        <v>45778</v>
      </c>
      <c r="S109">
        <v>5</v>
      </c>
      <c r="T109" s="317"/>
      <c r="U109">
        <v>25.6</v>
      </c>
      <c r="V109">
        <v>6</v>
      </c>
      <c r="W109">
        <v>30</v>
      </c>
      <c r="X109" s="317">
        <v>99873</v>
      </c>
      <c r="Y109" t="s">
        <v>12271</v>
      </c>
      <c r="Z109" t="s">
        <v>12256</v>
      </c>
    </row>
    <row r="110" spans="1:26">
      <c r="A110">
        <v>109</v>
      </c>
      <c r="B110" t="s">
        <v>12272</v>
      </c>
      <c r="C110" t="s">
        <v>12273</v>
      </c>
      <c r="D110" t="s">
        <v>5942</v>
      </c>
      <c r="E110" t="s">
        <v>5944</v>
      </c>
      <c r="F110" s="1">
        <v>45737</v>
      </c>
      <c r="G110">
        <v>3</v>
      </c>
      <c r="H110">
        <v>410109</v>
      </c>
      <c r="I110" t="s">
        <v>10185</v>
      </c>
      <c r="J110">
        <v>40074385</v>
      </c>
      <c r="K110" t="s">
        <v>12198</v>
      </c>
      <c r="L110">
        <v>6</v>
      </c>
      <c r="M110">
        <v>4</v>
      </c>
      <c r="N110">
        <v>5</v>
      </c>
      <c r="O110">
        <v>45803</v>
      </c>
      <c r="P110">
        <v>45765</v>
      </c>
      <c r="R110" s="1">
        <v>45778</v>
      </c>
      <c r="S110">
        <v>5</v>
      </c>
      <c r="T110" s="317"/>
      <c r="U110">
        <v>25.6</v>
      </c>
      <c r="V110">
        <v>6</v>
      </c>
      <c r="W110">
        <v>30</v>
      </c>
      <c r="X110" s="317">
        <v>79698</v>
      </c>
    </row>
    <row r="111" spans="1:26">
      <c r="A111">
        <v>110</v>
      </c>
      <c r="B111" t="s">
        <v>12274</v>
      </c>
      <c r="C111" t="s">
        <v>12275</v>
      </c>
      <c r="D111" t="s">
        <v>5942</v>
      </c>
      <c r="E111" t="s">
        <v>5944</v>
      </c>
      <c r="F111" s="1">
        <v>45737</v>
      </c>
      <c r="G111">
        <v>3</v>
      </c>
      <c r="H111">
        <v>410110</v>
      </c>
      <c r="I111" t="s">
        <v>10185</v>
      </c>
      <c r="J111">
        <v>40074387</v>
      </c>
      <c r="K111" t="s">
        <v>12198</v>
      </c>
      <c r="L111">
        <v>6</v>
      </c>
      <c r="M111">
        <v>4</v>
      </c>
      <c r="N111">
        <v>5</v>
      </c>
      <c r="O111">
        <v>45803</v>
      </c>
      <c r="P111">
        <v>45765</v>
      </c>
      <c r="R111" s="1">
        <v>45778</v>
      </c>
      <c r="S111">
        <v>5</v>
      </c>
      <c r="T111" s="317"/>
      <c r="U111">
        <v>25.6</v>
      </c>
      <c r="V111">
        <v>6</v>
      </c>
      <c r="W111">
        <v>30</v>
      </c>
      <c r="X111" s="317">
        <v>75458</v>
      </c>
    </row>
    <row r="112" spans="1:26">
      <c r="A112">
        <v>111</v>
      </c>
      <c r="B112" t="s">
        <v>12276</v>
      </c>
      <c r="C112" t="s">
        <v>12277</v>
      </c>
      <c r="D112" t="s">
        <v>5772</v>
      </c>
      <c r="E112" t="s">
        <v>5775</v>
      </c>
      <c r="F112" s="1"/>
      <c r="G112" t="s">
        <v>43</v>
      </c>
      <c r="H112">
        <v>410111</v>
      </c>
      <c r="L112" t="s">
        <v>43</v>
      </c>
      <c r="M112" t="s">
        <v>43</v>
      </c>
      <c r="N112" t="s">
        <v>43</v>
      </c>
      <c r="R112" s="1"/>
      <c r="T112" s="317"/>
      <c r="X112" s="317"/>
    </row>
    <row r="113" spans="1:26">
      <c r="A113">
        <v>112</v>
      </c>
      <c r="B113" t="s">
        <v>7230</v>
      </c>
      <c r="C113" t="s">
        <v>7231</v>
      </c>
      <c r="D113" t="s">
        <v>5942</v>
      </c>
      <c r="E113" t="s">
        <v>5993</v>
      </c>
      <c r="F113" s="1">
        <v>45741</v>
      </c>
      <c r="G113">
        <v>3</v>
      </c>
      <c r="H113">
        <v>410112</v>
      </c>
      <c r="I113" t="s">
        <v>10185</v>
      </c>
      <c r="J113">
        <v>40073916</v>
      </c>
      <c r="K113" t="s">
        <v>12198</v>
      </c>
      <c r="L113">
        <v>6</v>
      </c>
      <c r="M113">
        <v>5</v>
      </c>
      <c r="N113">
        <v>6</v>
      </c>
      <c r="O113">
        <v>45831</v>
      </c>
      <c r="P113">
        <v>45805</v>
      </c>
      <c r="R113" s="1">
        <v>45838</v>
      </c>
      <c r="S113">
        <v>6</v>
      </c>
      <c r="T113" s="317">
        <v>54910</v>
      </c>
      <c r="U113">
        <v>25.6</v>
      </c>
      <c r="V113">
        <v>6</v>
      </c>
      <c r="W113">
        <v>37</v>
      </c>
      <c r="X113" s="317">
        <v>110172</v>
      </c>
    </row>
    <row r="114" spans="1:26">
      <c r="A114">
        <v>113</v>
      </c>
      <c r="B114" t="s">
        <v>12278</v>
      </c>
      <c r="C114" t="s">
        <v>12279</v>
      </c>
      <c r="D114" t="s">
        <v>5772</v>
      </c>
      <c r="E114" t="s">
        <v>5775</v>
      </c>
      <c r="F114" s="1"/>
      <c r="G114" t="s">
        <v>43</v>
      </c>
      <c r="H114">
        <v>410113</v>
      </c>
      <c r="L114" t="s">
        <v>43</v>
      </c>
      <c r="M114" t="s">
        <v>43</v>
      </c>
      <c r="N114" t="s">
        <v>43</v>
      </c>
      <c r="R114" s="1"/>
      <c r="T114" s="317"/>
      <c r="X114" s="317"/>
      <c r="Y114" t="s">
        <v>12207</v>
      </c>
    </row>
    <row r="115" spans="1:26">
      <c r="A115">
        <v>114</v>
      </c>
      <c r="B115" t="s">
        <v>12280</v>
      </c>
      <c r="C115" t="s">
        <v>12281</v>
      </c>
      <c r="D115" t="s">
        <v>46</v>
      </c>
      <c r="E115" t="s">
        <v>3282</v>
      </c>
      <c r="F115" s="1"/>
      <c r="G115" t="s">
        <v>43</v>
      </c>
      <c r="H115">
        <v>410114</v>
      </c>
      <c r="L115" t="s">
        <v>43</v>
      </c>
      <c r="M115" t="s">
        <v>43</v>
      </c>
      <c r="N115" t="s">
        <v>43</v>
      </c>
      <c r="R115" s="1"/>
      <c r="T115" s="317"/>
      <c r="X115" s="317"/>
    </row>
    <row r="116" spans="1:26">
      <c r="A116">
        <v>115</v>
      </c>
      <c r="B116" t="s">
        <v>12282</v>
      </c>
      <c r="C116" t="s">
        <v>12283</v>
      </c>
      <c r="D116" t="s">
        <v>5942</v>
      </c>
      <c r="E116" t="s">
        <v>5944</v>
      </c>
      <c r="F116" s="1">
        <v>45743</v>
      </c>
      <c r="G116">
        <v>3</v>
      </c>
      <c r="H116">
        <v>410115</v>
      </c>
      <c r="I116" t="s">
        <v>10185</v>
      </c>
      <c r="J116">
        <v>40074713</v>
      </c>
      <c r="K116" t="s">
        <v>12198</v>
      </c>
      <c r="L116">
        <v>6</v>
      </c>
      <c r="M116">
        <v>4</v>
      </c>
      <c r="N116">
        <v>5</v>
      </c>
      <c r="O116">
        <v>45824</v>
      </c>
      <c r="P116">
        <v>45765</v>
      </c>
      <c r="R116" s="1">
        <v>45778</v>
      </c>
      <c r="S116">
        <v>5</v>
      </c>
      <c r="T116" s="317"/>
      <c r="U116">
        <v>25.6</v>
      </c>
      <c r="V116">
        <v>6</v>
      </c>
      <c r="W116">
        <v>37</v>
      </c>
      <c r="X116" s="317">
        <v>136606</v>
      </c>
      <c r="Y116" t="s">
        <v>12167</v>
      </c>
      <c r="Z116" t="s">
        <v>12187</v>
      </c>
    </row>
    <row r="117" spans="1:26">
      <c r="A117">
        <v>116</v>
      </c>
      <c r="B117" t="s">
        <v>5966</v>
      </c>
      <c r="C117" t="s">
        <v>5967</v>
      </c>
      <c r="D117" t="s">
        <v>46</v>
      </c>
      <c r="E117" t="s">
        <v>5829</v>
      </c>
      <c r="F117" s="1">
        <v>45743</v>
      </c>
      <c r="G117">
        <v>3</v>
      </c>
      <c r="H117">
        <v>410116</v>
      </c>
      <c r="I117" t="s">
        <v>10185</v>
      </c>
      <c r="J117">
        <v>40075029</v>
      </c>
      <c r="K117" t="s">
        <v>10340</v>
      </c>
      <c r="L117">
        <v>8</v>
      </c>
      <c r="M117">
        <v>7</v>
      </c>
      <c r="N117">
        <v>8</v>
      </c>
      <c r="O117">
        <v>45894</v>
      </c>
      <c r="P117" t="s">
        <v>5750</v>
      </c>
      <c r="R117" s="1">
        <v>45900</v>
      </c>
      <c r="S117">
        <v>8</v>
      </c>
      <c r="T117" s="317">
        <v>43710</v>
      </c>
      <c r="U117">
        <v>25.8</v>
      </c>
      <c r="V117">
        <v>8</v>
      </c>
      <c r="W117">
        <v>30</v>
      </c>
      <c r="X117" s="317">
        <v>80025</v>
      </c>
    </row>
    <row r="118" spans="1:26">
      <c r="A118">
        <v>117</v>
      </c>
      <c r="B118" t="s">
        <v>12284</v>
      </c>
      <c r="C118" t="s">
        <v>12285</v>
      </c>
      <c r="D118" t="s">
        <v>46</v>
      </c>
      <c r="E118" t="s">
        <v>5754</v>
      </c>
      <c r="F118" s="1"/>
      <c r="G118" t="s">
        <v>43</v>
      </c>
      <c r="H118">
        <v>410117</v>
      </c>
      <c r="L118" t="s">
        <v>43</v>
      </c>
      <c r="M118" t="s">
        <v>43</v>
      </c>
      <c r="N118" t="s">
        <v>43</v>
      </c>
      <c r="R118" s="1"/>
      <c r="T118" s="317"/>
      <c r="X118" s="317"/>
    </row>
    <row r="119" spans="1:26">
      <c r="A119">
        <v>118</v>
      </c>
      <c r="B119" t="s">
        <v>12286</v>
      </c>
      <c r="C119" t="s">
        <v>12287</v>
      </c>
      <c r="D119" t="s">
        <v>5772</v>
      </c>
      <c r="E119" t="s">
        <v>5775</v>
      </c>
      <c r="F119" s="1"/>
      <c r="G119" t="s">
        <v>43</v>
      </c>
      <c r="H119">
        <v>410118</v>
      </c>
      <c r="L119" t="s">
        <v>43</v>
      </c>
      <c r="M119" t="s">
        <v>43</v>
      </c>
      <c r="N119" t="s">
        <v>43</v>
      </c>
      <c r="R119" s="1"/>
      <c r="T119" s="317"/>
      <c r="X119" s="317"/>
    </row>
    <row r="120" spans="1:26">
      <c r="A120">
        <v>119</v>
      </c>
      <c r="B120" t="s">
        <v>12288</v>
      </c>
      <c r="C120" t="s">
        <v>12289</v>
      </c>
      <c r="D120" t="s">
        <v>5772</v>
      </c>
      <c r="E120" t="s">
        <v>5775</v>
      </c>
      <c r="F120" s="1"/>
      <c r="G120" t="s">
        <v>43</v>
      </c>
      <c r="H120">
        <v>410119</v>
      </c>
      <c r="L120" t="s">
        <v>43</v>
      </c>
      <c r="M120" t="s">
        <v>43</v>
      </c>
      <c r="N120" t="s">
        <v>43</v>
      </c>
      <c r="R120" s="1"/>
      <c r="T120" s="317"/>
      <c r="X120" s="317"/>
    </row>
    <row r="121" spans="1:26">
      <c r="A121">
        <v>120</v>
      </c>
      <c r="B121" t="s">
        <v>12290</v>
      </c>
      <c r="C121" t="s">
        <v>12291</v>
      </c>
      <c r="D121" t="s">
        <v>5772</v>
      </c>
      <c r="E121" t="s">
        <v>5775</v>
      </c>
      <c r="F121" s="1"/>
      <c r="G121" t="s">
        <v>43</v>
      </c>
      <c r="H121">
        <v>410120</v>
      </c>
      <c r="L121" t="s">
        <v>43</v>
      </c>
      <c r="M121" t="s">
        <v>43</v>
      </c>
      <c r="N121" t="s">
        <v>43</v>
      </c>
      <c r="R121" s="1"/>
      <c r="T121" s="317"/>
      <c r="X121" s="317"/>
    </row>
    <row r="122" spans="1:26">
      <c r="A122">
        <v>121</v>
      </c>
      <c r="B122" t="s">
        <v>12292</v>
      </c>
      <c r="C122" t="s">
        <v>12293</v>
      </c>
      <c r="D122" t="s">
        <v>46</v>
      </c>
      <c r="E122" t="s">
        <v>5748</v>
      </c>
      <c r="F122" s="1"/>
      <c r="G122" t="s">
        <v>43</v>
      </c>
      <c r="H122">
        <v>410121</v>
      </c>
      <c r="L122" t="s">
        <v>43</v>
      </c>
      <c r="M122" t="s">
        <v>43</v>
      </c>
      <c r="N122" t="s">
        <v>43</v>
      </c>
      <c r="R122" s="1"/>
      <c r="T122" s="317"/>
      <c r="X122" s="317"/>
    </row>
    <row r="123" spans="1:26">
      <c r="A123">
        <v>122</v>
      </c>
      <c r="B123" t="s">
        <v>12294</v>
      </c>
      <c r="C123" t="s">
        <v>12295</v>
      </c>
      <c r="D123" t="s">
        <v>46</v>
      </c>
      <c r="E123" t="s">
        <v>5748</v>
      </c>
      <c r="F123" s="1">
        <v>45744</v>
      </c>
      <c r="G123">
        <v>3</v>
      </c>
      <c r="H123">
        <v>410122</v>
      </c>
      <c r="I123" t="s">
        <v>10185</v>
      </c>
      <c r="J123">
        <v>40075650</v>
      </c>
      <c r="K123" t="s">
        <v>10340</v>
      </c>
      <c r="L123">
        <v>6</v>
      </c>
      <c r="M123">
        <v>5</v>
      </c>
      <c r="N123">
        <v>6</v>
      </c>
      <c r="O123">
        <v>45839</v>
      </c>
      <c r="P123">
        <v>45796</v>
      </c>
      <c r="R123" s="1">
        <v>45838</v>
      </c>
      <c r="S123">
        <v>6</v>
      </c>
      <c r="T123" s="317">
        <v>69450</v>
      </c>
      <c r="U123">
        <v>25.6</v>
      </c>
      <c r="V123">
        <v>6</v>
      </c>
      <c r="W123">
        <v>30</v>
      </c>
      <c r="X123" s="317">
        <v>125234</v>
      </c>
    </row>
    <row r="124" spans="1:26">
      <c r="A124">
        <v>123</v>
      </c>
      <c r="B124" t="s">
        <v>12296</v>
      </c>
      <c r="C124" t="s">
        <v>12297</v>
      </c>
      <c r="D124" t="s">
        <v>5772</v>
      </c>
      <c r="E124" t="s">
        <v>5775</v>
      </c>
      <c r="F124" s="1">
        <v>45747</v>
      </c>
      <c r="G124">
        <v>3</v>
      </c>
      <c r="H124">
        <v>410123</v>
      </c>
      <c r="I124" t="s">
        <v>10185</v>
      </c>
      <c r="K124" t="s">
        <v>6518</v>
      </c>
      <c r="L124">
        <v>6</v>
      </c>
      <c r="M124">
        <v>3</v>
      </c>
      <c r="N124">
        <v>6</v>
      </c>
      <c r="O124">
        <v>45757</v>
      </c>
      <c r="P124">
        <v>45749</v>
      </c>
      <c r="R124" s="1">
        <v>45838</v>
      </c>
      <c r="S124">
        <v>6</v>
      </c>
      <c r="T124" s="317">
        <v>64190</v>
      </c>
      <c r="U124">
        <v>25.6</v>
      </c>
      <c r="V124">
        <v>6</v>
      </c>
      <c r="W124">
        <v>101</v>
      </c>
      <c r="X124" s="317">
        <v>162396</v>
      </c>
      <c r="Y124">
        <v>8700</v>
      </c>
    </row>
    <row r="125" spans="1:26">
      <c r="A125">
        <v>124</v>
      </c>
      <c r="B125" t="s">
        <v>12298</v>
      </c>
      <c r="C125" t="s">
        <v>12299</v>
      </c>
      <c r="D125" t="s">
        <v>5942</v>
      </c>
      <c r="E125" t="s">
        <v>5944</v>
      </c>
      <c r="F125" s="1">
        <v>45747</v>
      </c>
      <c r="G125">
        <v>3</v>
      </c>
      <c r="H125">
        <v>410124</v>
      </c>
      <c r="I125" t="s">
        <v>10185</v>
      </c>
      <c r="J125">
        <v>40075595</v>
      </c>
      <c r="K125" t="s">
        <v>12198</v>
      </c>
      <c r="L125">
        <v>7</v>
      </c>
      <c r="M125">
        <v>7</v>
      </c>
      <c r="N125">
        <v>7</v>
      </c>
      <c r="O125">
        <v>45870</v>
      </c>
      <c r="R125" s="1">
        <v>45869</v>
      </c>
      <c r="S125">
        <v>7</v>
      </c>
      <c r="T125" s="317">
        <v>60570</v>
      </c>
      <c r="U125">
        <v>25.8</v>
      </c>
      <c r="V125">
        <v>8</v>
      </c>
      <c r="W125">
        <v>30</v>
      </c>
      <c r="X125" s="317">
        <v>115991</v>
      </c>
    </row>
    <row r="126" spans="1:26">
      <c r="A126">
        <v>125</v>
      </c>
      <c r="B126" t="s">
        <v>5918</v>
      </c>
      <c r="C126" t="s">
        <v>6336</v>
      </c>
      <c r="D126" t="s">
        <v>46</v>
      </c>
      <c r="E126" t="s">
        <v>3282</v>
      </c>
      <c r="F126" s="1">
        <v>45747</v>
      </c>
      <c r="G126">
        <v>3</v>
      </c>
      <c r="H126">
        <v>410125</v>
      </c>
      <c r="I126" t="s">
        <v>10185</v>
      </c>
      <c r="J126">
        <v>40075718</v>
      </c>
      <c r="K126" t="s">
        <v>267</v>
      </c>
      <c r="L126">
        <v>7</v>
      </c>
      <c r="M126">
        <v>7</v>
      </c>
      <c r="N126">
        <v>7</v>
      </c>
      <c r="O126">
        <v>45894</v>
      </c>
      <c r="P126" t="s">
        <v>5750</v>
      </c>
      <c r="R126" s="1">
        <v>45869</v>
      </c>
      <c r="S126">
        <v>7</v>
      </c>
      <c r="T126" s="317">
        <v>40710</v>
      </c>
      <c r="U126">
        <v>25.9</v>
      </c>
      <c r="V126">
        <v>9</v>
      </c>
      <c r="W126">
        <v>30</v>
      </c>
      <c r="X126" s="317">
        <v>74756</v>
      </c>
    </row>
    <row r="127" spans="1:26">
      <c r="A127">
        <v>126</v>
      </c>
      <c r="B127" t="s">
        <v>12300</v>
      </c>
      <c r="C127" t="s">
        <v>12301</v>
      </c>
      <c r="D127" t="s">
        <v>5942</v>
      </c>
      <c r="E127" t="s">
        <v>5993</v>
      </c>
      <c r="F127" s="1">
        <v>45747</v>
      </c>
      <c r="G127">
        <v>3</v>
      </c>
      <c r="H127">
        <v>410126</v>
      </c>
      <c r="I127" t="s">
        <v>10185</v>
      </c>
      <c r="J127">
        <v>40075761</v>
      </c>
      <c r="K127" t="s">
        <v>12198</v>
      </c>
      <c r="L127">
        <v>6</v>
      </c>
      <c r="M127">
        <v>4</v>
      </c>
      <c r="N127">
        <v>5</v>
      </c>
      <c r="O127">
        <v>45797</v>
      </c>
      <c r="P127">
        <v>45762</v>
      </c>
      <c r="R127" s="1">
        <v>45778</v>
      </c>
      <c r="S127">
        <v>5</v>
      </c>
      <c r="T127" s="317"/>
      <c r="U127">
        <v>25.6</v>
      </c>
      <c r="V127">
        <v>6</v>
      </c>
      <c r="W127">
        <v>37</v>
      </c>
      <c r="X127" s="317">
        <v>120267</v>
      </c>
    </row>
    <row r="128" spans="1:26">
      <c r="A128">
        <v>127</v>
      </c>
      <c r="B128" t="s">
        <v>5981</v>
      </c>
      <c r="C128" t="s">
        <v>5983</v>
      </c>
      <c r="D128" t="s">
        <v>5772</v>
      </c>
      <c r="E128" t="s">
        <v>5775</v>
      </c>
      <c r="F128" s="1">
        <v>45747</v>
      </c>
      <c r="G128">
        <v>3</v>
      </c>
      <c r="H128">
        <v>410127</v>
      </c>
      <c r="I128" t="s">
        <v>10185</v>
      </c>
      <c r="J128">
        <v>40075800</v>
      </c>
      <c r="K128" t="s">
        <v>6518</v>
      </c>
      <c r="L128">
        <v>10</v>
      </c>
      <c r="M128">
        <v>7</v>
      </c>
      <c r="N128">
        <v>10</v>
      </c>
      <c r="O128">
        <v>45889</v>
      </c>
      <c r="P128" t="s">
        <v>5750</v>
      </c>
      <c r="Q128" t="s">
        <v>12217</v>
      </c>
      <c r="R128" s="1">
        <v>45961</v>
      </c>
      <c r="S128">
        <v>10</v>
      </c>
      <c r="T128" s="317">
        <v>56800</v>
      </c>
      <c r="U128">
        <v>25.11</v>
      </c>
      <c r="V128">
        <v>11</v>
      </c>
      <c r="W128">
        <v>10</v>
      </c>
      <c r="X128" s="317">
        <v>99231</v>
      </c>
    </row>
    <row r="129" spans="1:26">
      <c r="A129">
        <v>128</v>
      </c>
      <c r="B129" t="s">
        <v>12302</v>
      </c>
      <c r="C129" t="s">
        <v>12303</v>
      </c>
      <c r="D129" t="s">
        <v>5772</v>
      </c>
      <c r="E129" t="s">
        <v>5775</v>
      </c>
      <c r="F129" s="1">
        <v>45747</v>
      </c>
      <c r="G129">
        <v>3</v>
      </c>
      <c r="H129">
        <v>410128</v>
      </c>
      <c r="I129" t="s">
        <v>10185</v>
      </c>
      <c r="J129">
        <v>40075803</v>
      </c>
      <c r="K129" t="s">
        <v>6518</v>
      </c>
      <c r="L129">
        <v>6</v>
      </c>
      <c r="M129">
        <v>5</v>
      </c>
      <c r="N129">
        <v>6</v>
      </c>
      <c r="O129">
        <v>45833</v>
      </c>
      <c r="P129">
        <v>45789</v>
      </c>
      <c r="R129" s="1">
        <v>45838</v>
      </c>
      <c r="S129">
        <v>6</v>
      </c>
      <c r="T129" s="317">
        <v>37250</v>
      </c>
      <c r="U129">
        <v>25.6</v>
      </c>
      <c r="V129">
        <v>6</v>
      </c>
      <c r="W129">
        <v>10</v>
      </c>
      <c r="X129" s="317">
        <v>68682</v>
      </c>
      <c r="Y129" t="s">
        <v>12222</v>
      </c>
    </row>
    <row r="130" spans="1:26">
      <c r="A130">
        <v>129</v>
      </c>
      <c r="B130" t="s">
        <v>5984</v>
      </c>
      <c r="C130" t="s">
        <v>5985</v>
      </c>
      <c r="D130" t="s">
        <v>5772</v>
      </c>
      <c r="E130" t="s">
        <v>5775</v>
      </c>
      <c r="F130" s="1">
        <v>45747</v>
      </c>
      <c r="G130">
        <v>3</v>
      </c>
      <c r="H130">
        <v>410129</v>
      </c>
      <c r="I130" t="s">
        <v>10185</v>
      </c>
      <c r="J130">
        <v>40075805</v>
      </c>
      <c r="K130" t="s">
        <v>6518</v>
      </c>
      <c r="L130" t="s">
        <v>43</v>
      </c>
      <c r="M130">
        <v>7</v>
      </c>
      <c r="N130" t="s">
        <v>43</v>
      </c>
      <c r="O130">
        <v>45870</v>
      </c>
      <c r="P130">
        <v>45869</v>
      </c>
      <c r="R130" s="1"/>
      <c r="T130" s="317"/>
      <c r="X130" s="317"/>
    </row>
    <row r="131" spans="1:26">
      <c r="A131">
        <v>130</v>
      </c>
      <c r="B131" t="s">
        <v>5988</v>
      </c>
      <c r="C131" t="s">
        <v>5989</v>
      </c>
      <c r="D131" t="s">
        <v>5772</v>
      </c>
      <c r="E131" t="s">
        <v>5775</v>
      </c>
      <c r="F131" s="1">
        <v>45747</v>
      </c>
      <c r="G131">
        <v>3</v>
      </c>
      <c r="H131">
        <v>410130</v>
      </c>
      <c r="I131" t="s">
        <v>10185</v>
      </c>
      <c r="J131">
        <v>40075807</v>
      </c>
      <c r="K131" t="s">
        <v>6518</v>
      </c>
      <c r="L131">
        <v>6</v>
      </c>
      <c r="M131">
        <v>6</v>
      </c>
      <c r="N131">
        <v>6</v>
      </c>
      <c r="O131">
        <v>45839</v>
      </c>
      <c r="R131" s="1">
        <v>45838</v>
      </c>
      <c r="S131">
        <v>6</v>
      </c>
      <c r="T131" s="317">
        <v>72910</v>
      </c>
      <c r="U131">
        <v>25.6</v>
      </c>
      <c r="V131">
        <v>6</v>
      </c>
      <c r="W131">
        <v>10</v>
      </c>
      <c r="X131" s="317">
        <v>131309</v>
      </c>
    </row>
    <row r="132" spans="1:26">
      <c r="A132">
        <v>131</v>
      </c>
      <c r="B132" t="s">
        <v>12304</v>
      </c>
      <c r="C132" t="s">
        <v>12305</v>
      </c>
      <c r="D132" t="s">
        <v>5772</v>
      </c>
      <c r="E132" t="s">
        <v>5775</v>
      </c>
      <c r="F132" s="1"/>
      <c r="G132" t="s">
        <v>43</v>
      </c>
      <c r="H132">
        <v>410131</v>
      </c>
      <c r="L132" t="s">
        <v>43</v>
      </c>
      <c r="M132" t="s">
        <v>43</v>
      </c>
      <c r="N132" t="s">
        <v>43</v>
      </c>
      <c r="R132" s="1"/>
      <c r="T132" s="317"/>
      <c r="X132" s="317"/>
      <c r="Y132">
        <v>6100</v>
      </c>
    </row>
    <row r="133" spans="1:26">
      <c r="A133">
        <v>132</v>
      </c>
      <c r="B133" t="s">
        <v>12306</v>
      </c>
      <c r="C133" t="s">
        <v>12307</v>
      </c>
      <c r="D133" t="s">
        <v>5772</v>
      </c>
      <c r="E133" t="s">
        <v>5775</v>
      </c>
      <c r="F133" s="1"/>
      <c r="G133" t="s">
        <v>43</v>
      </c>
      <c r="H133">
        <v>410132</v>
      </c>
      <c r="L133" t="s">
        <v>43</v>
      </c>
      <c r="M133" t="s">
        <v>43</v>
      </c>
      <c r="N133" t="s">
        <v>43</v>
      </c>
      <c r="R133" s="1"/>
      <c r="T133" s="317"/>
      <c r="X133" s="317"/>
      <c r="Y133">
        <v>8700</v>
      </c>
    </row>
    <row r="134" spans="1:26">
      <c r="A134">
        <v>133</v>
      </c>
      <c r="B134" t="s">
        <v>12308</v>
      </c>
      <c r="C134" t="s">
        <v>12309</v>
      </c>
      <c r="D134" t="s">
        <v>5772</v>
      </c>
      <c r="E134" t="s">
        <v>5775</v>
      </c>
      <c r="F134" s="1"/>
      <c r="G134" t="s">
        <v>43</v>
      </c>
      <c r="H134">
        <v>410133</v>
      </c>
      <c r="L134" t="s">
        <v>43</v>
      </c>
      <c r="M134" t="s">
        <v>43</v>
      </c>
      <c r="N134" t="s">
        <v>43</v>
      </c>
      <c r="R134" s="1"/>
      <c r="T134" s="317"/>
      <c r="X134" s="317"/>
    </row>
    <row r="135" spans="1:26">
      <c r="A135">
        <v>134</v>
      </c>
      <c r="B135" t="s">
        <v>5986</v>
      </c>
      <c r="C135" t="s">
        <v>5987</v>
      </c>
      <c r="D135" t="s">
        <v>5772</v>
      </c>
      <c r="E135" t="s">
        <v>5775</v>
      </c>
      <c r="F135" s="1">
        <v>45750</v>
      </c>
      <c r="G135">
        <v>4</v>
      </c>
      <c r="H135">
        <v>410134</v>
      </c>
      <c r="I135" t="s">
        <v>10185</v>
      </c>
      <c r="J135">
        <v>40075811</v>
      </c>
      <c r="K135" t="s">
        <v>6518</v>
      </c>
      <c r="L135">
        <v>6</v>
      </c>
      <c r="M135">
        <v>6</v>
      </c>
      <c r="N135">
        <v>6</v>
      </c>
      <c r="O135">
        <v>45833</v>
      </c>
      <c r="R135" s="1">
        <v>45838</v>
      </c>
      <c r="S135">
        <v>6</v>
      </c>
      <c r="T135" s="317">
        <v>34710</v>
      </c>
      <c r="U135">
        <v>25.6</v>
      </c>
      <c r="V135">
        <v>6</v>
      </c>
      <c r="W135">
        <v>10</v>
      </c>
      <c r="X135" s="317">
        <v>64220</v>
      </c>
      <c r="Y135" t="s">
        <v>12240</v>
      </c>
      <c r="Z135" t="s">
        <v>12187</v>
      </c>
    </row>
    <row r="136" spans="1:26">
      <c r="A136">
        <v>135</v>
      </c>
      <c r="B136" t="s">
        <v>12310</v>
      </c>
      <c r="C136" t="s">
        <v>12311</v>
      </c>
      <c r="D136" t="s">
        <v>5772</v>
      </c>
      <c r="E136" t="s">
        <v>5775</v>
      </c>
      <c r="F136" s="1"/>
      <c r="G136" t="s">
        <v>43</v>
      </c>
      <c r="H136">
        <v>410135</v>
      </c>
      <c r="L136" t="s">
        <v>43</v>
      </c>
      <c r="M136" t="s">
        <v>43</v>
      </c>
      <c r="N136" t="s">
        <v>43</v>
      </c>
      <c r="R136" s="1"/>
      <c r="T136" s="317"/>
      <c r="X136" s="317"/>
    </row>
    <row r="137" spans="1:26">
      <c r="A137">
        <v>136</v>
      </c>
      <c r="B137" t="s">
        <v>12312</v>
      </c>
      <c r="C137" t="s">
        <v>12313</v>
      </c>
      <c r="D137" t="s">
        <v>5772</v>
      </c>
      <c r="E137" t="s">
        <v>5775</v>
      </c>
      <c r="F137" s="1">
        <v>45750</v>
      </c>
      <c r="G137">
        <v>4</v>
      </c>
      <c r="H137">
        <v>410136</v>
      </c>
      <c r="I137" t="s">
        <v>10185</v>
      </c>
      <c r="J137">
        <v>50000118</v>
      </c>
      <c r="K137" t="s">
        <v>6518</v>
      </c>
      <c r="L137">
        <v>6</v>
      </c>
      <c r="M137">
        <v>5</v>
      </c>
      <c r="N137">
        <v>6</v>
      </c>
      <c r="O137">
        <v>45803</v>
      </c>
      <c r="P137">
        <v>45789</v>
      </c>
      <c r="R137" s="1">
        <v>45838</v>
      </c>
      <c r="S137">
        <v>6</v>
      </c>
      <c r="T137" s="317">
        <v>76010</v>
      </c>
      <c r="U137">
        <v>25.6</v>
      </c>
      <c r="V137">
        <v>6</v>
      </c>
      <c r="W137">
        <v>10</v>
      </c>
      <c r="X137" s="317">
        <v>133590</v>
      </c>
    </row>
    <row r="138" spans="1:26">
      <c r="A138">
        <v>137</v>
      </c>
      <c r="B138" t="s">
        <v>12314</v>
      </c>
      <c r="C138" t="s">
        <v>12315</v>
      </c>
      <c r="D138" t="s">
        <v>5772</v>
      </c>
      <c r="E138" t="s">
        <v>5775</v>
      </c>
      <c r="F138" s="1">
        <v>45750</v>
      </c>
      <c r="G138">
        <v>4</v>
      </c>
      <c r="H138">
        <v>410137</v>
      </c>
      <c r="I138" t="s">
        <v>10185</v>
      </c>
      <c r="J138">
        <v>50000127</v>
      </c>
      <c r="K138" t="s">
        <v>6518</v>
      </c>
      <c r="L138">
        <v>6</v>
      </c>
      <c r="M138">
        <v>5</v>
      </c>
      <c r="N138">
        <v>6</v>
      </c>
      <c r="O138">
        <v>45803</v>
      </c>
      <c r="P138">
        <v>45789</v>
      </c>
      <c r="R138" s="1">
        <v>45838</v>
      </c>
      <c r="S138">
        <v>6</v>
      </c>
      <c r="T138" s="317">
        <v>33210</v>
      </c>
      <c r="U138">
        <v>25.6</v>
      </c>
      <c r="V138">
        <v>6</v>
      </c>
      <c r="W138">
        <v>10</v>
      </c>
      <c r="X138" s="317">
        <v>61586</v>
      </c>
    </row>
    <row r="139" spans="1:26">
      <c r="A139">
        <v>138</v>
      </c>
      <c r="B139" t="s">
        <v>12316</v>
      </c>
      <c r="C139" t="s">
        <v>12317</v>
      </c>
      <c r="D139" t="s">
        <v>5772</v>
      </c>
      <c r="E139" t="s">
        <v>5775</v>
      </c>
      <c r="F139" s="1"/>
      <c r="G139" t="s">
        <v>43</v>
      </c>
      <c r="H139">
        <v>410138</v>
      </c>
      <c r="L139" t="s">
        <v>43</v>
      </c>
      <c r="M139" t="s">
        <v>43</v>
      </c>
      <c r="N139" t="s">
        <v>43</v>
      </c>
      <c r="R139" s="1"/>
      <c r="T139" s="317"/>
      <c r="X139" s="317"/>
      <c r="Z139" t="s">
        <v>12318</v>
      </c>
    </row>
    <row r="140" spans="1:26">
      <c r="A140">
        <v>139</v>
      </c>
      <c r="B140" t="s">
        <v>12319</v>
      </c>
      <c r="C140" t="s">
        <v>12320</v>
      </c>
      <c r="D140" t="s">
        <v>5942</v>
      </c>
      <c r="E140" t="s">
        <v>5993</v>
      </c>
      <c r="F140" s="1">
        <v>45754</v>
      </c>
      <c r="G140">
        <v>4</v>
      </c>
      <c r="H140">
        <v>410139</v>
      </c>
      <c r="I140" t="s">
        <v>10185</v>
      </c>
      <c r="J140">
        <v>50000011</v>
      </c>
      <c r="K140" t="s">
        <v>12198</v>
      </c>
      <c r="L140">
        <v>6</v>
      </c>
      <c r="M140">
        <v>4</v>
      </c>
      <c r="N140">
        <v>5</v>
      </c>
      <c r="O140">
        <v>45817</v>
      </c>
      <c r="P140">
        <v>45771</v>
      </c>
      <c r="R140" s="1">
        <v>45778</v>
      </c>
      <c r="S140">
        <v>5</v>
      </c>
      <c r="T140" s="317"/>
      <c r="U140">
        <v>25.6</v>
      </c>
      <c r="V140">
        <v>6</v>
      </c>
      <c r="W140">
        <v>30</v>
      </c>
      <c r="X140" s="317">
        <v>68055</v>
      </c>
    </row>
    <row r="141" spans="1:26">
      <c r="A141">
        <v>140</v>
      </c>
      <c r="B141" t="s">
        <v>5991</v>
      </c>
      <c r="C141" t="s">
        <v>5992</v>
      </c>
      <c r="D141" t="s">
        <v>5942</v>
      </c>
      <c r="E141" t="s">
        <v>5993</v>
      </c>
      <c r="F141" s="1">
        <v>45754</v>
      </c>
      <c r="G141">
        <v>4</v>
      </c>
      <c r="H141">
        <v>410140</v>
      </c>
      <c r="I141" t="s">
        <v>10185</v>
      </c>
      <c r="J141">
        <v>50000259</v>
      </c>
      <c r="K141" t="s">
        <v>12198</v>
      </c>
      <c r="L141">
        <v>8</v>
      </c>
      <c r="M141">
        <v>7</v>
      </c>
      <c r="N141">
        <v>8</v>
      </c>
      <c r="O141">
        <v>45962</v>
      </c>
      <c r="P141" t="s">
        <v>5750</v>
      </c>
      <c r="Q141" t="s">
        <v>12217</v>
      </c>
      <c r="R141" s="1">
        <v>45900</v>
      </c>
      <c r="S141">
        <v>8</v>
      </c>
      <c r="T141" s="317">
        <v>51910</v>
      </c>
      <c r="U141">
        <v>25.8</v>
      </c>
      <c r="V141">
        <v>8</v>
      </c>
      <c r="W141">
        <v>37</v>
      </c>
      <c r="X141" s="317">
        <v>100624</v>
      </c>
    </row>
    <row r="142" spans="1:26">
      <c r="A142">
        <v>141</v>
      </c>
      <c r="B142" t="s">
        <v>12321</v>
      </c>
      <c r="C142" t="s">
        <v>12322</v>
      </c>
      <c r="D142" t="s">
        <v>5942</v>
      </c>
      <c r="E142" t="s">
        <v>5944</v>
      </c>
      <c r="F142" s="1">
        <v>45754</v>
      </c>
      <c r="G142">
        <v>4</v>
      </c>
      <c r="H142">
        <v>410141</v>
      </c>
      <c r="I142" t="s">
        <v>10185</v>
      </c>
      <c r="J142">
        <v>50000322</v>
      </c>
      <c r="K142" t="s">
        <v>12198</v>
      </c>
      <c r="L142">
        <v>6</v>
      </c>
      <c r="M142">
        <v>4</v>
      </c>
      <c r="N142">
        <v>5</v>
      </c>
      <c r="O142">
        <v>45803</v>
      </c>
      <c r="P142">
        <v>45769</v>
      </c>
      <c r="R142" s="1">
        <v>45778</v>
      </c>
      <c r="S142">
        <v>5</v>
      </c>
      <c r="T142" s="317"/>
      <c r="U142">
        <v>25.6</v>
      </c>
      <c r="V142">
        <v>6</v>
      </c>
      <c r="W142">
        <v>30</v>
      </c>
      <c r="X142" s="317">
        <v>100311</v>
      </c>
    </row>
    <row r="143" spans="1:26">
      <c r="A143">
        <v>142</v>
      </c>
      <c r="B143" t="s">
        <v>12323</v>
      </c>
      <c r="C143" t="s">
        <v>12324</v>
      </c>
      <c r="D143" t="s">
        <v>5772</v>
      </c>
      <c r="E143" t="s">
        <v>5775</v>
      </c>
      <c r="F143" s="1"/>
      <c r="G143" t="s">
        <v>43</v>
      </c>
      <c r="H143">
        <v>410142</v>
      </c>
      <c r="L143" t="s">
        <v>43</v>
      </c>
      <c r="M143" t="s">
        <v>43</v>
      </c>
      <c r="N143" t="s">
        <v>43</v>
      </c>
      <c r="R143" s="1"/>
      <c r="T143" s="317"/>
      <c r="X143" s="317"/>
      <c r="Z143" t="s">
        <v>12256</v>
      </c>
    </row>
    <row r="144" spans="1:26">
      <c r="A144">
        <v>143</v>
      </c>
      <c r="B144" t="s">
        <v>12130</v>
      </c>
      <c r="C144" t="s">
        <v>12131</v>
      </c>
      <c r="D144" t="s">
        <v>5772</v>
      </c>
      <c r="E144" t="s">
        <v>5775</v>
      </c>
      <c r="F144" s="1"/>
      <c r="G144" t="s">
        <v>43</v>
      </c>
      <c r="H144">
        <v>410143</v>
      </c>
      <c r="L144" t="s">
        <v>43</v>
      </c>
      <c r="M144" t="s">
        <v>43</v>
      </c>
      <c r="N144" t="s">
        <v>43</v>
      </c>
      <c r="R144" s="1"/>
      <c r="T144" s="317"/>
      <c r="X144" s="317"/>
    </row>
    <row r="145" spans="1:25">
      <c r="A145">
        <v>144</v>
      </c>
      <c r="B145" t="s">
        <v>12325</v>
      </c>
      <c r="C145" t="s">
        <v>12326</v>
      </c>
      <c r="D145" t="s">
        <v>5942</v>
      </c>
      <c r="E145" t="s">
        <v>5993</v>
      </c>
      <c r="F145" s="1">
        <v>45754</v>
      </c>
      <c r="G145">
        <v>4</v>
      </c>
      <c r="H145">
        <v>410144</v>
      </c>
      <c r="I145" t="s">
        <v>10185</v>
      </c>
      <c r="J145">
        <v>50000537</v>
      </c>
      <c r="K145" t="s">
        <v>12198</v>
      </c>
      <c r="L145">
        <v>6</v>
      </c>
      <c r="M145">
        <v>5</v>
      </c>
      <c r="N145">
        <v>6</v>
      </c>
      <c r="O145">
        <v>45839</v>
      </c>
      <c r="R145" s="1">
        <v>45838</v>
      </c>
      <c r="S145">
        <v>6</v>
      </c>
      <c r="T145" s="317">
        <v>40250</v>
      </c>
      <c r="U145">
        <v>25.6</v>
      </c>
      <c r="V145">
        <v>6</v>
      </c>
      <c r="W145">
        <v>37</v>
      </c>
      <c r="X145" s="317">
        <v>81718</v>
      </c>
    </row>
    <row r="146" spans="1:25">
      <c r="A146">
        <v>145</v>
      </c>
      <c r="B146" t="s">
        <v>6429</v>
      </c>
      <c r="C146" t="s">
        <v>6430</v>
      </c>
      <c r="D146" t="s">
        <v>46</v>
      </c>
      <c r="E146" t="s">
        <v>6055</v>
      </c>
      <c r="F146" s="1">
        <v>45754</v>
      </c>
      <c r="G146">
        <v>4</v>
      </c>
      <c r="H146">
        <v>410145</v>
      </c>
      <c r="I146" t="s">
        <v>10185</v>
      </c>
      <c r="J146">
        <v>50000721</v>
      </c>
      <c r="K146" t="s">
        <v>267</v>
      </c>
      <c r="L146">
        <v>7</v>
      </c>
      <c r="M146">
        <v>7</v>
      </c>
      <c r="N146">
        <v>7</v>
      </c>
      <c r="O146">
        <v>45860</v>
      </c>
      <c r="P146" t="s">
        <v>5750</v>
      </c>
      <c r="R146" s="1">
        <v>45869</v>
      </c>
      <c r="S146">
        <v>7</v>
      </c>
      <c r="T146" s="317">
        <v>34830</v>
      </c>
      <c r="U146">
        <v>25.7</v>
      </c>
      <c r="V146">
        <v>7</v>
      </c>
      <c r="W146">
        <v>30</v>
      </c>
      <c r="X146" s="317">
        <v>64436</v>
      </c>
    </row>
    <row r="147" spans="1:25">
      <c r="A147">
        <v>146</v>
      </c>
      <c r="B147" t="s">
        <v>12327</v>
      </c>
      <c r="C147" t="s">
        <v>12328</v>
      </c>
      <c r="D147" t="s">
        <v>46</v>
      </c>
      <c r="E147" t="s">
        <v>5748</v>
      </c>
      <c r="F147" s="1"/>
      <c r="G147" t="s">
        <v>43</v>
      </c>
      <c r="H147">
        <v>410146</v>
      </c>
      <c r="L147" t="s">
        <v>43</v>
      </c>
      <c r="M147" t="s">
        <v>43</v>
      </c>
      <c r="N147" t="s">
        <v>43</v>
      </c>
      <c r="R147" s="1"/>
      <c r="T147" s="317"/>
      <c r="X147" s="317"/>
      <c r="Y147" t="s">
        <v>10832</v>
      </c>
    </row>
    <row r="148" spans="1:25">
      <c r="A148">
        <v>147</v>
      </c>
      <c r="B148" t="s">
        <v>12329</v>
      </c>
      <c r="C148" t="s">
        <v>12330</v>
      </c>
      <c r="D148" t="s">
        <v>5772</v>
      </c>
      <c r="E148" t="s">
        <v>5775</v>
      </c>
      <c r="F148" s="1">
        <v>45756</v>
      </c>
      <c r="G148">
        <v>4</v>
      </c>
      <c r="H148">
        <v>410147</v>
      </c>
      <c r="I148" t="s">
        <v>10185</v>
      </c>
      <c r="J148">
        <v>50000951</v>
      </c>
      <c r="K148" t="s">
        <v>6518</v>
      </c>
      <c r="L148">
        <v>7</v>
      </c>
      <c r="M148">
        <v>7</v>
      </c>
      <c r="N148">
        <v>7</v>
      </c>
      <c r="O148">
        <v>45859</v>
      </c>
      <c r="P148" t="s">
        <v>5750</v>
      </c>
      <c r="R148" s="1">
        <v>45869</v>
      </c>
      <c r="S148">
        <v>7</v>
      </c>
      <c r="T148" s="317">
        <v>60510</v>
      </c>
      <c r="U148">
        <v>25.7</v>
      </c>
      <c r="V148">
        <v>7</v>
      </c>
      <c r="W148">
        <v>10</v>
      </c>
      <c r="X148" s="317">
        <v>106395</v>
      </c>
      <c r="Y148" t="s">
        <v>12222</v>
      </c>
    </row>
    <row r="149" spans="1:25">
      <c r="A149">
        <v>148</v>
      </c>
      <c r="B149" t="s">
        <v>12331</v>
      </c>
      <c r="C149" t="s">
        <v>12332</v>
      </c>
      <c r="D149" t="s">
        <v>5772</v>
      </c>
      <c r="E149" t="s">
        <v>5775</v>
      </c>
      <c r="F149" s="1">
        <v>45756</v>
      </c>
      <c r="G149">
        <v>4</v>
      </c>
      <c r="H149">
        <v>410148</v>
      </c>
      <c r="I149" t="s">
        <v>10185</v>
      </c>
      <c r="J149">
        <v>50000979</v>
      </c>
      <c r="K149" t="s">
        <v>6518</v>
      </c>
      <c r="L149">
        <v>6</v>
      </c>
      <c r="M149">
        <v>5</v>
      </c>
      <c r="N149">
        <v>6</v>
      </c>
      <c r="O149">
        <v>45809</v>
      </c>
      <c r="P149">
        <v>45800</v>
      </c>
      <c r="R149" s="1">
        <v>45838</v>
      </c>
      <c r="S149">
        <v>6</v>
      </c>
      <c r="T149" s="317">
        <v>63850</v>
      </c>
      <c r="U149">
        <v>25.6</v>
      </c>
      <c r="V149">
        <v>6</v>
      </c>
      <c r="W149">
        <v>10</v>
      </c>
      <c r="X149" s="317">
        <v>112275</v>
      </c>
    </row>
    <row r="150" spans="1:25">
      <c r="A150">
        <v>149</v>
      </c>
      <c r="B150" t="s">
        <v>12333</v>
      </c>
      <c r="C150" t="s">
        <v>12334</v>
      </c>
      <c r="D150" t="s">
        <v>5942</v>
      </c>
      <c r="E150" t="s">
        <v>5944</v>
      </c>
      <c r="F150" s="1"/>
      <c r="G150" t="s">
        <v>43</v>
      </c>
      <c r="H150">
        <v>410149</v>
      </c>
      <c r="L150" t="s">
        <v>43</v>
      </c>
      <c r="M150" t="s">
        <v>43</v>
      </c>
      <c r="N150" t="s">
        <v>43</v>
      </c>
      <c r="R150" s="1"/>
      <c r="T150" s="317"/>
      <c r="X150" s="317"/>
    </row>
    <row r="151" spans="1:25">
      <c r="A151">
        <v>150</v>
      </c>
      <c r="B151" t="s">
        <v>12335</v>
      </c>
      <c r="C151" t="s">
        <v>12336</v>
      </c>
      <c r="D151" t="s">
        <v>5942</v>
      </c>
      <c r="E151" t="s">
        <v>5944</v>
      </c>
      <c r="F151" s="1"/>
      <c r="G151" t="s">
        <v>43</v>
      </c>
      <c r="H151">
        <v>410150</v>
      </c>
      <c r="L151" t="s">
        <v>43</v>
      </c>
      <c r="M151" t="s">
        <v>43</v>
      </c>
      <c r="N151" t="s">
        <v>43</v>
      </c>
      <c r="R151" s="1"/>
      <c r="T151" s="317"/>
      <c r="X151" s="317"/>
    </row>
    <row r="152" spans="1:25">
      <c r="A152">
        <v>151</v>
      </c>
      <c r="B152" t="s">
        <v>12337</v>
      </c>
      <c r="C152" t="s">
        <v>12338</v>
      </c>
      <c r="D152" t="s">
        <v>5942</v>
      </c>
      <c r="E152" t="s">
        <v>5944</v>
      </c>
      <c r="F152" s="1"/>
      <c r="G152" t="s">
        <v>43</v>
      </c>
      <c r="H152">
        <v>410151</v>
      </c>
      <c r="L152" t="s">
        <v>43</v>
      </c>
      <c r="M152" t="s">
        <v>43</v>
      </c>
      <c r="N152" t="s">
        <v>43</v>
      </c>
      <c r="R152" s="1"/>
      <c r="T152" s="317"/>
      <c r="X152" s="317"/>
    </row>
    <row r="153" spans="1:25">
      <c r="A153">
        <v>152</v>
      </c>
      <c r="B153" t="s">
        <v>12339</v>
      </c>
      <c r="C153" t="s">
        <v>12340</v>
      </c>
      <c r="D153" t="s">
        <v>5942</v>
      </c>
      <c r="E153" t="s">
        <v>5944</v>
      </c>
      <c r="F153" s="1"/>
      <c r="G153" t="s">
        <v>43</v>
      </c>
      <c r="H153">
        <v>410152</v>
      </c>
      <c r="L153" t="s">
        <v>43</v>
      </c>
      <c r="M153" t="s">
        <v>43</v>
      </c>
      <c r="N153" t="s">
        <v>43</v>
      </c>
      <c r="R153" s="1"/>
      <c r="T153" s="317"/>
      <c r="X153" s="317"/>
    </row>
    <row r="154" spans="1:25">
      <c r="A154">
        <v>153</v>
      </c>
      <c r="B154" t="s">
        <v>12341</v>
      </c>
      <c r="C154" t="s">
        <v>12242</v>
      </c>
      <c r="D154" t="s">
        <v>5942</v>
      </c>
      <c r="E154" t="s">
        <v>5944</v>
      </c>
      <c r="F154" s="1"/>
      <c r="G154" t="s">
        <v>43</v>
      </c>
      <c r="H154">
        <v>410153</v>
      </c>
      <c r="L154" t="s">
        <v>43</v>
      </c>
      <c r="M154" t="s">
        <v>43</v>
      </c>
      <c r="N154" t="s">
        <v>43</v>
      </c>
      <c r="R154" s="1"/>
      <c r="T154" s="317"/>
      <c r="X154" s="317"/>
    </row>
    <row r="155" spans="1:25">
      <c r="A155">
        <v>154</v>
      </c>
      <c r="B155" t="s">
        <v>12342</v>
      </c>
      <c r="C155" t="s">
        <v>12343</v>
      </c>
      <c r="D155" t="s">
        <v>5942</v>
      </c>
      <c r="E155" t="s">
        <v>5993</v>
      </c>
      <c r="F155" s="1"/>
      <c r="G155" t="s">
        <v>43</v>
      </c>
      <c r="H155">
        <v>410154</v>
      </c>
      <c r="L155" t="s">
        <v>43</v>
      </c>
      <c r="M155" t="s">
        <v>43</v>
      </c>
      <c r="N155" t="s">
        <v>43</v>
      </c>
      <c r="R155" s="1"/>
      <c r="T155" s="317"/>
      <c r="X155" s="317"/>
    </row>
    <row r="156" spans="1:25">
      <c r="A156">
        <v>155</v>
      </c>
      <c r="B156" t="s">
        <v>12344</v>
      </c>
      <c r="C156" t="s">
        <v>12345</v>
      </c>
      <c r="D156" t="s">
        <v>5942</v>
      </c>
      <c r="E156" t="s">
        <v>5993</v>
      </c>
      <c r="F156" s="1"/>
      <c r="G156" t="s">
        <v>43</v>
      </c>
      <c r="H156">
        <v>410155</v>
      </c>
      <c r="L156" t="s">
        <v>43</v>
      </c>
      <c r="M156" t="s">
        <v>43</v>
      </c>
      <c r="N156" t="s">
        <v>43</v>
      </c>
      <c r="R156" s="1"/>
      <c r="T156" s="317"/>
      <c r="X156" s="317"/>
    </row>
    <row r="157" spans="1:25">
      <c r="A157">
        <v>156</v>
      </c>
      <c r="B157" t="s">
        <v>12346</v>
      </c>
      <c r="C157" t="s">
        <v>12347</v>
      </c>
      <c r="D157" t="s">
        <v>5942</v>
      </c>
      <c r="E157" t="s">
        <v>5993</v>
      </c>
      <c r="F157" s="1"/>
      <c r="G157" t="s">
        <v>43</v>
      </c>
      <c r="H157">
        <v>410156</v>
      </c>
      <c r="L157" t="s">
        <v>43</v>
      </c>
      <c r="M157" t="s">
        <v>43</v>
      </c>
      <c r="N157" t="s">
        <v>43</v>
      </c>
      <c r="R157" s="1"/>
      <c r="T157" s="317"/>
      <c r="X157" s="317"/>
    </row>
    <row r="158" spans="1:25">
      <c r="A158">
        <v>157</v>
      </c>
      <c r="B158" t="s">
        <v>12348</v>
      </c>
      <c r="C158" t="s">
        <v>12349</v>
      </c>
      <c r="D158" t="s">
        <v>5942</v>
      </c>
      <c r="E158" t="s">
        <v>5993</v>
      </c>
      <c r="F158" s="1"/>
      <c r="G158" t="s">
        <v>43</v>
      </c>
      <c r="H158">
        <v>410157</v>
      </c>
      <c r="L158" t="s">
        <v>43</v>
      </c>
      <c r="M158" t="s">
        <v>43</v>
      </c>
      <c r="N158" t="s">
        <v>43</v>
      </c>
      <c r="R158" s="1"/>
      <c r="T158" s="317"/>
      <c r="X158" s="317"/>
    </row>
    <row r="159" spans="1:25">
      <c r="A159">
        <v>158</v>
      </c>
      <c r="B159" t="s">
        <v>12350</v>
      </c>
      <c r="C159" t="s">
        <v>12351</v>
      </c>
      <c r="D159" t="s">
        <v>46</v>
      </c>
      <c r="E159" t="s">
        <v>5829</v>
      </c>
      <c r="F159" s="1"/>
      <c r="G159" t="s">
        <v>43</v>
      </c>
      <c r="H159">
        <v>410158</v>
      </c>
      <c r="L159" t="s">
        <v>43</v>
      </c>
      <c r="M159" t="s">
        <v>43</v>
      </c>
      <c r="N159" t="s">
        <v>43</v>
      </c>
      <c r="R159" s="1"/>
      <c r="T159" s="317"/>
      <c r="X159" s="317"/>
      <c r="Y159" t="s">
        <v>12175</v>
      </c>
    </row>
    <row r="160" spans="1:25">
      <c r="A160">
        <v>159</v>
      </c>
      <c r="B160" t="s">
        <v>12352</v>
      </c>
      <c r="C160" t="s">
        <v>12353</v>
      </c>
      <c r="D160" t="s">
        <v>5772</v>
      </c>
      <c r="E160" t="s">
        <v>5775</v>
      </c>
      <c r="F160" s="1">
        <v>45756</v>
      </c>
      <c r="G160">
        <v>4</v>
      </c>
      <c r="H160">
        <v>410159</v>
      </c>
      <c r="I160" t="s">
        <v>10185</v>
      </c>
      <c r="J160">
        <v>50001318</v>
      </c>
      <c r="K160" t="s">
        <v>6518</v>
      </c>
      <c r="L160">
        <v>7</v>
      </c>
      <c r="M160">
        <v>6</v>
      </c>
      <c r="N160">
        <v>7</v>
      </c>
      <c r="O160">
        <v>45853</v>
      </c>
      <c r="R160" s="1">
        <v>45869</v>
      </c>
      <c r="S160">
        <v>7</v>
      </c>
      <c r="T160" s="317">
        <v>43710</v>
      </c>
      <c r="U160">
        <v>25.7</v>
      </c>
      <c r="V160">
        <v>7</v>
      </c>
      <c r="W160">
        <v>10</v>
      </c>
      <c r="X160" s="317">
        <v>80025</v>
      </c>
    </row>
    <row r="161" spans="1:26">
      <c r="A161">
        <v>160</v>
      </c>
      <c r="B161" t="s">
        <v>12354</v>
      </c>
      <c r="C161" t="s">
        <v>12355</v>
      </c>
      <c r="D161" t="s">
        <v>5942</v>
      </c>
      <c r="E161" t="s">
        <v>5993</v>
      </c>
      <c r="F161" s="1">
        <v>45756</v>
      </c>
      <c r="G161">
        <v>4</v>
      </c>
      <c r="H161">
        <v>410160</v>
      </c>
      <c r="I161" t="s">
        <v>10185</v>
      </c>
      <c r="J161">
        <v>50001688</v>
      </c>
      <c r="K161" t="s">
        <v>12198</v>
      </c>
      <c r="L161">
        <v>6</v>
      </c>
      <c r="M161">
        <v>4</v>
      </c>
      <c r="N161">
        <v>5</v>
      </c>
      <c r="O161">
        <v>45803</v>
      </c>
      <c r="P161">
        <v>45769</v>
      </c>
      <c r="R161" s="1">
        <v>45778</v>
      </c>
      <c r="S161">
        <v>5</v>
      </c>
      <c r="T161" s="317"/>
      <c r="U161">
        <v>25.6</v>
      </c>
      <c r="V161">
        <v>6</v>
      </c>
      <c r="W161">
        <v>30</v>
      </c>
      <c r="X161" s="317">
        <v>92708</v>
      </c>
    </row>
    <row r="162" spans="1:26">
      <c r="A162">
        <v>161</v>
      </c>
      <c r="B162" t="s">
        <v>12356</v>
      </c>
      <c r="C162" t="s">
        <v>12357</v>
      </c>
      <c r="D162" t="s">
        <v>46</v>
      </c>
      <c r="E162" t="s">
        <v>5754</v>
      </c>
      <c r="F162" s="1"/>
      <c r="G162" t="s">
        <v>43</v>
      </c>
      <c r="H162">
        <v>410161</v>
      </c>
      <c r="L162" t="s">
        <v>43</v>
      </c>
      <c r="M162" t="s">
        <v>43</v>
      </c>
      <c r="N162" t="s">
        <v>43</v>
      </c>
      <c r="R162" s="1"/>
      <c r="T162" s="317"/>
      <c r="X162" s="317"/>
    </row>
    <row r="163" spans="1:26">
      <c r="A163">
        <v>162</v>
      </c>
      <c r="B163" t="s">
        <v>12358</v>
      </c>
      <c r="C163" t="s">
        <v>12359</v>
      </c>
      <c r="D163" t="s">
        <v>46</v>
      </c>
      <c r="E163" t="s">
        <v>5754</v>
      </c>
      <c r="F163" s="1"/>
      <c r="G163" t="s">
        <v>43</v>
      </c>
      <c r="H163">
        <v>410162</v>
      </c>
      <c r="L163" t="s">
        <v>43</v>
      </c>
      <c r="M163" t="s">
        <v>43</v>
      </c>
      <c r="N163" t="s">
        <v>43</v>
      </c>
      <c r="R163" s="1"/>
      <c r="T163" s="317"/>
      <c r="X163" s="317"/>
    </row>
    <row r="164" spans="1:26">
      <c r="A164">
        <v>163</v>
      </c>
      <c r="B164" t="s">
        <v>12360</v>
      </c>
      <c r="C164" t="s">
        <v>12361</v>
      </c>
      <c r="D164" t="s">
        <v>46</v>
      </c>
      <c r="E164" t="s">
        <v>5754</v>
      </c>
      <c r="F164" s="1"/>
      <c r="G164" t="s">
        <v>43</v>
      </c>
      <c r="H164">
        <v>410163</v>
      </c>
      <c r="L164" t="s">
        <v>43</v>
      </c>
      <c r="M164" t="s">
        <v>43</v>
      </c>
      <c r="N164" t="s">
        <v>43</v>
      </c>
      <c r="R164" s="1"/>
      <c r="T164" s="317"/>
      <c r="X164" s="317"/>
    </row>
    <row r="165" spans="1:26">
      <c r="A165">
        <v>164</v>
      </c>
      <c r="B165" t="s">
        <v>12362</v>
      </c>
      <c r="C165" t="s">
        <v>12363</v>
      </c>
      <c r="D165" t="s">
        <v>46</v>
      </c>
      <c r="E165" t="s">
        <v>5754</v>
      </c>
      <c r="F165" s="1"/>
      <c r="G165" t="s">
        <v>43</v>
      </c>
      <c r="H165">
        <v>410164</v>
      </c>
      <c r="L165" t="s">
        <v>43</v>
      </c>
      <c r="M165" t="s">
        <v>43</v>
      </c>
      <c r="N165" t="s">
        <v>43</v>
      </c>
      <c r="R165" s="1"/>
      <c r="T165" s="317"/>
      <c r="X165" s="317"/>
    </row>
    <row r="166" spans="1:26">
      <c r="A166">
        <v>165</v>
      </c>
      <c r="B166" t="s">
        <v>6006</v>
      </c>
      <c r="C166" t="s">
        <v>6007</v>
      </c>
      <c r="D166" t="s">
        <v>46</v>
      </c>
      <c r="E166" t="s">
        <v>5748</v>
      </c>
      <c r="F166" s="1">
        <v>45763</v>
      </c>
      <c r="G166">
        <v>4</v>
      </c>
      <c r="H166">
        <v>410165</v>
      </c>
      <c r="I166" t="s">
        <v>10185</v>
      </c>
      <c r="J166">
        <v>50002698</v>
      </c>
      <c r="K166" t="s">
        <v>10340</v>
      </c>
      <c r="L166">
        <v>7</v>
      </c>
      <c r="M166">
        <v>7</v>
      </c>
      <c r="N166">
        <v>7</v>
      </c>
      <c r="O166">
        <v>45860</v>
      </c>
      <c r="P166" t="s">
        <v>5750</v>
      </c>
      <c r="R166" s="1">
        <v>45869</v>
      </c>
      <c r="S166">
        <v>7</v>
      </c>
      <c r="T166" s="317">
        <v>99330</v>
      </c>
      <c r="U166">
        <v>25.7</v>
      </c>
      <c r="V166">
        <v>7</v>
      </c>
      <c r="W166">
        <v>30</v>
      </c>
      <c r="X166" s="317">
        <v>177700</v>
      </c>
    </row>
    <row r="167" spans="1:26">
      <c r="A167">
        <v>166</v>
      </c>
      <c r="B167" t="s">
        <v>12364</v>
      </c>
      <c r="C167" t="s">
        <v>12365</v>
      </c>
      <c r="D167" t="s">
        <v>5772</v>
      </c>
      <c r="E167" t="s">
        <v>5775</v>
      </c>
      <c r="F167" s="1"/>
      <c r="G167" t="s">
        <v>43</v>
      </c>
      <c r="H167">
        <v>410166</v>
      </c>
      <c r="L167" t="s">
        <v>43</v>
      </c>
      <c r="M167" t="s">
        <v>43</v>
      </c>
      <c r="N167" t="s">
        <v>43</v>
      </c>
      <c r="R167" s="1"/>
      <c r="T167" s="317"/>
      <c r="X167" s="317"/>
    </row>
    <row r="168" spans="1:26">
      <c r="A168">
        <v>167</v>
      </c>
      <c r="B168" t="s">
        <v>12366</v>
      </c>
      <c r="C168" t="s">
        <v>12367</v>
      </c>
      <c r="D168" t="s">
        <v>5772</v>
      </c>
      <c r="E168" t="s">
        <v>5775</v>
      </c>
      <c r="F168" s="1"/>
      <c r="G168" t="s">
        <v>43</v>
      </c>
      <c r="H168">
        <v>410167</v>
      </c>
      <c r="L168" t="s">
        <v>43</v>
      </c>
      <c r="M168" t="s">
        <v>43</v>
      </c>
      <c r="N168" t="s">
        <v>43</v>
      </c>
      <c r="R168" s="1"/>
      <c r="T168" s="317"/>
      <c r="X168" s="317"/>
      <c r="Z168" t="s">
        <v>12256</v>
      </c>
    </row>
    <row r="169" spans="1:26">
      <c r="A169">
        <v>168</v>
      </c>
      <c r="B169" t="s">
        <v>12368</v>
      </c>
      <c r="C169" t="s">
        <v>12369</v>
      </c>
      <c r="D169" t="s">
        <v>5772</v>
      </c>
      <c r="E169" t="s">
        <v>5775</v>
      </c>
      <c r="F169" s="1"/>
      <c r="G169" t="s">
        <v>43</v>
      </c>
      <c r="H169">
        <v>410168</v>
      </c>
      <c r="L169" t="s">
        <v>43</v>
      </c>
      <c r="M169" t="s">
        <v>43</v>
      </c>
      <c r="N169" t="s">
        <v>43</v>
      </c>
      <c r="R169" s="1"/>
      <c r="T169" s="317"/>
      <c r="X169" s="317"/>
    </row>
    <row r="170" spans="1:26">
      <c r="A170">
        <v>169</v>
      </c>
      <c r="B170" t="s">
        <v>12370</v>
      </c>
      <c r="C170" t="s">
        <v>12371</v>
      </c>
      <c r="D170" t="s">
        <v>5772</v>
      </c>
      <c r="E170" t="s">
        <v>5775</v>
      </c>
      <c r="F170" s="1"/>
      <c r="G170" t="s">
        <v>43</v>
      </c>
      <c r="H170">
        <v>410169</v>
      </c>
      <c r="L170" t="s">
        <v>43</v>
      </c>
      <c r="M170" t="s">
        <v>43</v>
      </c>
      <c r="N170" t="s">
        <v>43</v>
      </c>
      <c r="R170" s="1"/>
      <c r="T170" s="317"/>
      <c r="X170" s="317"/>
      <c r="Y170">
        <v>8700</v>
      </c>
    </row>
    <row r="171" spans="1:26">
      <c r="A171">
        <v>170</v>
      </c>
      <c r="B171" t="s">
        <v>12372</v>
      </c>
      <c r="C171" t="s">
        <v>12373</v>
      </c>
      <c r="D171" t="s">
        <v>5772</v>
      </c>
      <c r="E171" t="s">
        <v>5775</v>
      </c>
      <c r="F171" s="1"/>
      <c r="G171" t="s">
        <v>43</v>
      </c>
      <c r="H171">
        <v>410170</v>
      </c>
      <c r="L171" t="s">
        <v>43</v>
      </c>
      <c r="M171" t="s">
        <v>43</v>
      </c>
      <c r="N171" t="s">
        <v>43</v>
      </c>
      <c r="R171" s="1"/>
      <c r="T171" s="317"/>
      <c r="X171" s="317"/>
      <c r="Y171">
        <v>8700</v>
      </c>
    </row>
    <row r="172" spans="1:26">
      <c r="A172">
        <v>171</v>
      </c>
      <c r="B172" t="s">
        <v>12374</v>
      </c>
      <c r="C172" t="s">
        <v>12375</v>
      </c>
      <c r="D172" t="s">
        <v>5772</v>
      </c>
      <c r="E172" t="s">
        <v>5775</v>
      </c>
      <c r="F172" s="1"/>
      <c r="G172" t="s">
        <v>43</v>
      </c>
      <c r="H172">
        <v>410171</v>
      </c>
      <c r="L172" t="s">
        <v>43</v>
      </c>
      <c r="M172" t="s">
        <v>43</v>
      </c>
      <c r="N172" t="s">
        <v>43</v>
      </c>
      <c r="R172" s="1"/>
      <c r="T172" s="317"/>
      <c r="X172" s="317"/>
      <c r="Y172">
        <v>8700</v>
      </c>
    </row>
    <row r="173" spans="1:26">
      <c r="A173">
        <v>172</v>
      </c>
      <c r="B173" t="s">
        <v>12376</v>
      </c>
      <c r="C173" t="s">
        <v>12377</v>
      </c>
      <c r="D173" t="s">
        <v>5772</v>
      </c>
      <c r="E173" t="s">
        <v>5775</v>
      </c>
      <c r="F173" s="1"/>
      <c r="G173" t="s">
        <v>43</v>
      </c>
      <c r="H173">
        <v>410172</v>
      </c>
      <c r="L173" t="s">
        <v>43</v>
      </c>
      <c r="M173" t="s">
        <v>43</v>
      </c>
      <c r="N173" t="s">
        <v>43</v>
      </c>
      <c r="R173" s="1"/>
      <c r="T173" s="317"/>
      <c r="X173" s="317"/>
      <c r="Y173">
        <v>8700</v>
      </c>
    </row>
    <row r="174" spans="1:26">
      <c r="A174">
        <v>173</v>
      </c>
      <c r="B174" t="s">
        <v>12378</v>
      </c>
      <c r="C174" t="s">
        <v>12379</v>
      </c>
      <c r="D174" t="s">
        <v>5772</v>
      </c>
      <c r="E174" t="s">
        <v>5775</v>
      </c>
      <c r="F174" s="1"/>
      <c r="G174" t="s">
        <v>43</v>
      </c>
      <c r="H174">
        <v>410173</v>
      </c>
      <c r="L174" t="s">
        <v>43</v>
      </c>
      <c r="M174" t="s">
        <v>43</v>
      </c>
      <c r="N174" t="s">
        <v>43</v>
      </c>
      <c r="R174" s="1"/>
      <c r="T174" s="317"/>
      <c r="X174" s="317"/>
      <c r="Y174">
        <v>8700</v>
      </c>
    </row>
    <row r="175" spans="1:26">
      <c r="A175">
        <v>174</v>
      </c>
      <c r="B175" t="s">
        <v>12380</v>
      </c>
      <c r="C175" t="s">
        <v>12381</v>
      </c>
      <c r="D175" t="s">
        <v>5772</v>
      </c>
      <c r="E175" t="s">
        <v>5775</v>
      </c>
      <c r="F175" s="1"/>
      <c r="G175" t="s">
        <v>43</v>
      </c>
      <c r="H175">
        <v>410174</v>
      </c>
      <c r="L175" t="s">
        <v>43</v>
      </c>
      <c r="M175" t="s">
        <v>43</v>
      </c>
      <c r="N175" t="s">
        <v>43</v>
      </c>
      <c r="R175" s="1"/>
      <c r="T175" s="317"/>
      <c r="X175" s="317"/>
      <c r="Y175">
        <v>8700</v>
      </c>
    </row>
    <row r="176" spans="1:26">
      <c r="A176">
        <v>175</v>
      </c>
      <c r="B176" t="s">
        <v>12382</v>
      </c>
      <c r="C176" t="s">
        <v>12383</v>
      </c>
      <c r="D176" t="s">
        <v>5772</v>
      </c>
      <c r="E176" t="s">
        <v>5775</v>
      </c>
      <c r="F176" s="1">
        <v>45768</v>
      </c>
      <c r="G176">
        <v>4</v>
      </c>
      <c r="H176">
        <v>410175</v>
      </c>
      <c r="I176" t="s">
        <v>10185</v>
      </c>
      <c r="K176" t="s">
        <v>6518</v>
      </c>
      <c r="L176">
        <v>6</v>
      </c>
      <c r="M176">
        <v>4</v>
      </c>
      <c r="N176">
        <v>6</v>
      </c>
      <c r="O176">
        <v>45776</v>
      </c>
      <c r="P176">
        <v>45772</v>
      </c>
      <c r="R176" s="1">
        <v>45838</v>
      </c>
      <c r="S176">
        <v>6</v>
      </c>
      <c r="T176" s="317">
        <v>58190</v>
      </c>
      <c r="U176">
        <v>25.6</v>
      </c>
      <c r="V176">
        <v>6</v>
      </c>
      <c r="W176">
        <v>101</v>
      </c>
      <c r="X176" s="317">
        <v>147235</v>
      </c>
      <c r="Y176" t="s">
        <v>12207</v>
      </c>
    </row>
    <row r="177" spans="1:25">
      <c r="A177">
        <v>176</v>
      </c>
      <c r="B177" t="s">
        <v>12384</v>
      </c>
      <c r="C177" t="s">
        <v>12385</v>
      </c>
      <c r="D177" t="s">
        <v>5772</v>
      </c>
      <c r="E177" t="s">
        <v>5775</v>
      </c>
      <c r="F177" s="1">
        <v>45769</v>
      </c>
      <c r="G177">
        <v>4</v>
      </c>
      <c r="H177">
        <v>410176</v>
      </c>
      <c r="I177" t="s">
        <v>10185</v>
      </c>
      <c r="K177" t="s">
        <v>6518</v>
      </c>
      <c r="L177">
        <v>6</v>
      </c>
      <c r="M177">
        <v>5</v>
      </c>
      <c r="N177">
        <v>6</v>
      </c>
      <c r="O177">
        <v>45796</v>
      </c>
      <c r="P177">
        <v>45789</v>
      </c>
      <c r="R177" s="1">
        <v>45838</v>
      </c>
      <c r="S177">
        <v>6</v>
      </c>
      <c r="T177" s="317">
        <v>31710</v>
      </c>
      <c r="U177">
        <v>25.6</v>
      </c>
      <c r="V177">
        <v>6</v>
      </c>
      <c r="W177">
        <v>101</v>
      </c>
      <c r="X177" s="317">
        <v>79970</v>
      </c>
      <c r="Y177">
        <v>8700</v>
      </c>
    </row>
    <row r="178" spans="1:25">
      <c r="A178">
        <v>177</v>
      </c>
      <c r="B178" t="s">
        <v>12386</v>
      </c>
      <c r="C178" t="s">
        <v>12387</v>
      </c>
      <c r="D178" t="s">
        <v>5772</v>
      </c>
      <c r="E178" t="s">
        <v>5775</v>
      </c>
      <c r="F178" s="1">
        <v>45769</v>
      </c>
      <c r="G178">
        <v>4</v>
      </c>
      <c r="H178">
        <v>410177</v>
      </c>
      <c r="I178" t="s">
        <v>10185</v>
      </c>
      <c r="K178" t="s">
        <v>6518</v>
      </c>
      <c r="L178">
        <v>6</v>
      </c>
      <c r="M178">
        <v>5</v>
      </c>
      <c r="N178">
        <v>6</v>
      </c>
      <c r="O178">
        <v>45796</v>
      </c>
      <c r="P178">
        <v>45789</v>
      </c>
      <c r="R178" s="1">
        <v>45838</v>
      </c>
      <c r="S178">
        <v>6</v>
      </c>
      <c r="T178" s="317">
        <v>35750</v>
      </c>
      <c r="U178">
        <v>25.6</v>
      </c>
      <c r="V178">
        <v>6</v>
      </c>
      <c r="W178">
        <v>101</v>
      </c>
      <c r="X178" s="317">
        <v>90180</v>
      </c>
    </row>
    <row r="179" spans="1:25">
      <c r="A179">
        <v>178</v>
      </c>
      <c r="B179" t="s">
        <v>12388</v>
      </c>
      <c r="C179" t="s">
        <v>12389</v>
      </c>
      <c r="D179" t="s">
        <v>5772</v>
      </c>
      <c r="E179" t="s">
        <v>5775</v>
      </c>
      <c r="F179" s="1">
        <v>45769</v>
      </c>
      <c r="G179">
        <v>4</v>
      </c>
      <c r="H179">
        <v>410178</v>
      </c>
      <c r="I179" t="s">
        <v>10185</v>
      </c>
      <c r="K179" t="s">
        <v>6518</v>
      </c>
      <c r="L179">
        <v>6</v>
      </c>
      <c r="M179">
        <v>5</v>
      </c>
      <c r="N179">
        <v>6</v>
      </c>
      <c r="O179">
        <v>45796</v>
      </c>
      <c r="P179">
        <v>45789</v>
      </c>
      <c r="R179" s="1">
        <v>45838</v>
      </c>
      <c r="S179">
        <v>6</v>
      </c>
      <c r="T179" s="317">
        <v>33790</v>
      </c>
      <c r="U179">
        <v>25.6</v>
      </c>
      <c r="V179">
        <v>6</v>
      </c>
      <c r="W179">
        <v>101</v>
      </c>
      <c r="X179" s="317">
        <v>85230</v>
      </c>
      <c r="Y179">
        <v>8700</v>
      </c>
    </row>
    <row r="180" spans="1:25">
      <c r="A180">
        <v>179</v>
      </c>
      <c r="B180" t="s">
        <v>12390</v>
      </c>
      <c r="C180" t="s">
        <v>12391</v>
      </c>
      <c r="D180" t="s">
        <v>46</v>
      </c>
      <c r="E180" t="s">
        <v>6055</v>
      </c>
      <c r="F180" s="1">
        <v>45769</v>
      </c>
      <c r="G180">
        <v>4</v>
      </c>
      <c r="H180">
        <v>410179</v>
      </c>
      <c r="I180" t="s">
        <v>10185</v>
      </c>
      <c r="J180">
        <v>50003283</v>
      </c>
      <c r="K180" t="s">
        <v>10340</v>
      </c>
      <c r="L180">
        <v>6</v>
      </c>
      <c r="M180">
        <v>5</v>
      </c>
      <c r="N180">
        <v>6</v>
      </c>
      <c r="O180">
        <v>45824</v>
      </c>
      <c r="P180">
        <v>45803</v>
      </c>
      <c r="R180" s="1">
        <v>45838</v>
      </c>
      <c r="S180">
        <v>6</v>
      </c>
      <c r="T180" s="317">
        <v>50290</v>
      </c>
      <c r="U180">
        <v>25.6</v>
      </c>
      <c r="V180">
        <v>6</v>
      </c>
      <c r="W180">
        <v>30</v>
      </c>
      <c r="X180" s="317">
        <v>91583</v>
      </c>
    </row>
    <row r="181" spans="1:25">
      <c r="A181">
        <v>180</v>
      </c>
      <c r="B181" t="s">
        <v>6009</v>
      </c>
      <c r="C181" t="s">
        <v>6010</v>
      </c>
      <c r="D181" t="s">
        <v>5772</v>
      </c>
      <c r="E181" t="s">
        <v>5775</v>
      </c>
      <c r="F181" s="1">
        <v>45769</v>
      </c>
      <c r="G181">
        <v>4</v>
      </c>
      <c r="H181">
        <v>410180</v>
      </c>
      <c r="I181" t="s">
        <v>10185</v>
      </c>
      <c r="J181">
        <v>50003357</v>
      </c>
      <c r="K181" t="s">
        <v>6518</v>
      </c>
      <c r="L181">
        <v>9</v>
      </c>
      <c r="M181">
        <v>7</v>
      </c>
      <c r="N181">
        <v>9</v>
      </c>
      <c r="O181">
        <v>45931</v>
      </c>
      <c r="P181" t="s">
        <v>5750</v>
      </c>
      <c r="Q181" t="s">
        <v>12150</v>
      </c>
      <c r="R181" s="1">
        <v>45930</v>
      </c>
      <c r="S181">
        <v>9</v>
      </c>
      <c r="T181" s="317">
        <v>45330</v>
      </c>
      <c r="U181">
        <v>25.9</v>
      </c>
      <c r="V181">
        <v>9</v>
      </c>
      <c r="W181">
        <v>10</v>
      </c>
      <c r="X181" s="317">
        <v>82874</v>
      </c>
    </row>
    <row r="182" spans="1:25">
      <c r="A182">
        <v>181</v>
      </c>
      <c r="B182" t="s">
        <v>6013</v>
      </c>
      <c r="C182" t="s">
        <v>6014</v>
      </c>
      <c r="D182" t="s">
        <v>5772</v>
      </c>
      <c r="E182" t="s">
        <v>5775</v>
      </c>
      <c r="F182" s="1">
        <v>45769</v>
      </c>
      <c r="G182">
        <v>4</v>
      </c>
      <c r="H182">
        <v>410181</v>
      </c>
      <c r="I182" t="s">
        <v>10185</v>
      </c>
      <c r="J182">
        <v>50003367</v>
      </c>
      <c r="K182" t="s">
        <v>6518</v>
      </c>
      <c r="L182">
        <v>6</v>
      </c>
      <c r="M182">
        <v>6</v>
      </c>
      <c r="N182">
        <v>6</v>
      </c>
      <c r="O182">
        <v>45820</v>
      </c>
      <c r="P182">
        <v>45812</v>
      </c>
      <c r="R182" s="1">
        <v>45838</v>
      </c>
      <c r="S182">
        <v>6</v>
      </c>
      <c r="T182" s="317">
        <v>60050</v>
      </c>
      <c r="U182">
        <v>25.6</v>
      </c>
      <c r="V182">
        <v>6</v>
      </c>
      <c r="W182">
        <v>10</v>
      </c>
      <c r="X182" s="317">
        <v>105589</v>
      </c>
    </row>
    <row r="183" spans="1:25">
      <c r="A183">
        <v>182</v>
      </c>
      <c r="B183" t="s">
        <v>12392</v>
      </c>
      <c r="C183" t="s">
        <v>12393</v>
      </c>
      <c r="D183" t="s">
        <v>5772</v>
      </c>
      <c r="E183" t="s">
        <v>5775</v>
      </c>
      <c r="F183" s="1">
        <v>45769</v>
      </c>
      <c r="G183">
        <v>4</v>
      </c>
      <c r="H183">
        <v>410182</v>
      </c>
      <c r="I183" t="s">
        <v>10185</v>
      </c>
      <c r="J183">
        <v>50003835</v>
      </c>
      <c r="K183" t="s">
        <v>6518</v>
      </c>
      <c r="L183">
        <v>8</v>
      </c>
      <c r="M183">
        <v>7</v>
      </c>
      <c r="N183">
        <v>8</v>
      </c>
      <c r="O183">
        <v>45894</v>
      </c>
      <c r="P183" t="s">
        <v>5750</v>
      </c>
      <c r="Q183" t="s">
        <v>12217</v>
      </c>
      <c r="R183" s="1">
        <v>45891</v>
      </c>
      <c r="S183">
        <v>8</v>
      </c>
      <c r="T183" s="317">
        <v>66510</v>
      </c>
      <c r="U183">
        <v>25.8</v>
      </c>
      <c r="V183">
        <v>8</v>
      </c>
      <c r="W183">
        <v>10</v>
      </c>
      <c r="X183" s="317">
        <v>116932</v>
      </c>
    </row>
    <row r="184" spans="1:25">
      <c r="A184">
        <v>183</v>
      </c>
      <c r="B184" t="s">
        <v>6817</v>
      </c>
      <c r="C184" t="s">
        <v>6818</v>
      </c>
      <c r="D184" t="s">
        <v>46</v>
      </c>
      <c r="E184" t="s">
        <v>6055</v>
      </c>
      <c r="F184" s="1">
        <v>45775</v>
      </c>
      <c r="G184">
        <v>4</v>
      </c>
      <c r="H184">
        <v>410183</v>
      </c>
      <c r="I184" t="s">
        <v>10185</v>
      </c>
      <c r="J184">
        <v>50004017</v>
      </c>
      <c r="K184" t="s">
        <v>10340</v>
      </c>
      <c r="L184">
        <v>7</v>
      </c>
      <c r="M184">
        <v>7</v>
      </c>
      <c r="N184">
        <v>7</v>
      </c>
      <c r="O184">
        <v>45863</v>
      </c>
      <c r="P184" t="s">
        <v>5750</v>
      </c>
      <c r="R184" s="1">
        <v>45869</v>
      </c>
      <c r="S184">
        <v>7</v>
      </c>
      <c r="T184" s="317">
        <v>64250</v>
      </c>
      <c r="U184">
        <v>25.7</v>
      </c>
      <c r="V184">
        <v>7</v>
      </c>
      <c r="W184">
        <v>30</v>
      </c>
      <c r="X184" s="317">
        <v>116095</v>
      </c>
    </row>
    <row r="185" spans="1:25">
      <c r="A185">
        <v>184</v>
      </c>
      <c r="B185" t="s">
        <v>12394</v>
      </c>
      <c r="C185" t="s">
        <v>12395</v>
      </c>
      <c r="D185" t="s">
        <v>46</v>
      </c>
      <c r="E185" t="s">
        <v>5829</v>
      </c>
      <c r="F185" s="1">
        <v>45775</v>
      </c>
      <c r="G185">
        <v>4</v>
      </c>
      <c r="H185">
        <v>410184</v>
      </c>
      <c r="I185" t="s">
        <v>10185</v>
      </c>
      <c r="J185">
        <v>50004111</v>
      </c>
      <c r="K185" t="s">
        <v>10340</v>
      </c>
      <c r="L185">
        <v>7</v>
      </c>
      <c r="M185">
        <v>6</v>
      </c>
      <c r="N185">
        <v>7</v>
      </c>
      <c r="O185">
        <v>45842</v>
      </c>
      <c r="R185" s="1">
        <v>45869</v>
      </c>
      <c r="S185">
        <v>7</v>
      </c>
      <c r="T185" s="317">
        <v>41750</v>
      </c>
      <c r="U185">
        <v>25.7</v>
      </c>
      <c r="V185">
        <v>7</v>
      </c>
      <c r="W185">
        <v>30</v>
      </c>
      <c r="X185" s="317">
        <v>76584</v>
      </c>
    </row>
    <row r="186" spans="1:25">
      <c r="A186">
        <v>185</v>
      </c>
      <c r="B186" t="s">
        <v>12396</v>
      </c>
      <c r="C186" t="s">
        <v>12397</v>
      </c>
      <c r="D186" t="s">
        <v>46</v>
      </c>
      <c r="E186" t="s">
        <v>6055</v>
      </c>
      <c r="F186" s="1">
        <v>45775</v>
      </c>
      <c r="G186">
        <v>4</v>
      </c>
      <c r="H186">
        <v>410185</v>
      </c>
      <c r="I186" t="s">
        <v>10185</v>
      </c>
      <c r="J186">
        <v>50004158</v>
      </c>
      <c r="K186" t="s">
        <v>10340</v>
      </c>
      <c r="L186">
        <v>7</v>
      </c>
      <c r="M186">
        <v>6</v>
      </c>
      <c r="N186">
        <v>7</v>
      </c>
      <c r="O186">
        <v>45848</v>
      </c>
      <c r="P186" t="s">
        <v>5750</v>
      </c>
      <c r="R186" s="1">
        <v>45869</v>
      </c>
      <c r="S186">
        <v>7</v>
      </c>
      <c r="T186" s="317">
        <v>52940</v>
      </c>
      <c r="U186">
        <v>25.7</v>
      </c>
      <c r="V186">
        <v>7</v>
      </c>
      <c r="W186">
        <v>30</v>
      </c>
      <c r="X186" s="317">
        <v>95321</v>
      </c>
    </row>
    <row r="187" spans="1:25">
      <c r="A187">
        <v>186</v>
      </c>
      <c r="B187" t="s">
        <v>6022</v>
      </c>
      <c r="C187" t="s">
        <v>6023</v>
      </c>
      <c r="D187" t="s">
        <v>5942</v>
      </c>
      <c r="E187" t="s">
        <v>5944</v>
      </c>
      <c r="F187" s="1">
        <v>45775</v>
      </c>
      <c r="G187">
        <v>4</v>
      </c>
      <c r="H187">
        <v>410186</v>
      </c>
      <c r="I187" t="s">
        <v>10185</v>
      </c>
      <c r="J187">
        <v>50004271</v>
      </c>
      <c r="K187" t="s">
        <v>12198</v>
      </c>
      <c r="L187">
        <v>7</v>
      </c>
      <c r="M187">
        <v>7</v>
      </c>
      <c r="N187">
        <v>7</v>
      </c>
      <c r="O187">
        <v>45859</v>
      </c>
      <c r="P187" t="s">
        <v>5750</v>
      </c>
      <c r="R187" s="1">
        <v>45869</v>
      </c>
      <c r="S187">
        <v>7</v>
      </c>
      <c r="T187" s="317">
        <v>278530</v>
      </c>
      <c r="U187">
        <v>25.8</v>
      </c>
      <c r="V187">
        <v>8</v>
      </c>
      <c r="W187">
        <v>37</v>
      </c>
      <c r="X187" s="317">
        <v>557287</v>
      </c>
    </row>
    <row r="188" spans="1:25">
      <c r="A188">
        <v>187</v>
      </c>
      <c r="B188" t="s">
        <v>6027</v>
      </c>
      <c r="C188" t="s">
        <v>6028</v>
      </c>
      <c r="D188" t="s">
        <v>46</v>
      </c>
      <c r="E188" t="s">
        <v>5829</v>
      </c>
      <c r="F188" s="1">
        <v>45775</v>
      </c>
      <c r="G188">
        <v>4</v>
      </c>
      <c r="H188">
        <v>410187</v>
      </c>
      <c r="I188" t="s">
        <v>10185</v>
      </c>
      <c r="J188">
        <v>50004689</v>
      </c>
      <c r="K188" t="s">
        <v>10340</v>
      </c>
      <c r="L188">
        <v>7</v>
      </c>
      <c r="M188">
        <v>6</v>
      </c>
      <c r="N188">
        <v>7</v>
      </c>
      <c r="O188">
        <v>45848</v>
      </c>
      <c r="R188" s="1">
        <v>45869</v>
      </c>
      <c r="S188">
        <v>7</v>
      </c>
      <c r="T188" s="317">
        <v>50990</v>
      </c>
      <c r="U188">
        <v>25.7</v>
      </c>
      <c r="V188">
        <v>7</v>
      </c>
      <c r="W188">
        <v>30</v>
      </c>
      <c r="X188" s="317">
        <v>92819</v>
      </c>
    </row>
    <row r="189" spans="1:25">
      <c r="A189">
        <v>188</v>
      </c>
      <c r="B189" t="s">
        <v>6019</v>
      </c>
      <c r="C189" t="s">
        <v>6020</v>
      </c>
      <c r="D189" t="s">
        <v>5772</v>
      </c>
      <c r="E189" t="s">
        <v>5775</v>
      </c>
      <c r="F189" s="1">
        <v>45775</v>
      </c>
      <c r="G189">
        <v>4</v>
      </c>
      <c r="H189">
        <v>410188</v>
      </c>
      <c r="I189" t="s">
        <v>10185</v>
      </c>
      <c r="J189">
        <v>50004766</v>
      </c>
      <c r="K189" t="s">
        <v>6518</v>
      </c>
      <c r="L189" t="s">
        <v>43</v>
      </c>
      <c r="M189" t="s">
        <v>43</v>
      </c>
      <c r="N189" t="s">
        <v>43</v>
      </c>
      <c r="O189">
        <v>46113</v>
      </c>
      <c r="P189" t="s">
        <v>5750</v>
      </c>
      <c r="R189" s="1"/>
      <c r="T189" s="317"/>
      <c r="X189" s="317"/>
    </row>
    <row r="190" spans="1:25">
      <c r="A190">
        <v>189</v>
      </c>
      <c r="B190" t="s">
        <v>6042</v>
      </c>
      <c r="C190" t="s">
        <v>6043</v>
      </c>
      <c r="D190" t="s">
        <v>46</v>
      </c>
      <c r="E190" t="s">
        <v>5829</v>
      </c>
      <c r="F190" s="1">
        <v>45775</v>
      </c>
      <c r="G190">
        <v>4</v>
      </c>
      <c r="H190">
        <v>410189</v>
      </c>
      <c r="I190" t="s">
        <v>10185</v>
      </c>
      <c r="J190">
        <v>50005037</v>
      </c>
      <c r="K190" t="s">
        <v>10340</v>
      </c>
      <c r="L190">
        <v>6</v>
      </c>
      <c r="M190">
        <v>6</v>
      </c>
      <c r="N190">
        <v>6</v>
      </c>
      <c r="O190">
        <v>45833</v>
      </c>
      <c r="P190" t="s">
        <v>5750</v>
      </c>
      <c r="R190" s="1">
        <v>45838</v>
      </c>
      <c r="S190">
        <v>6</v>
      </c>
      <c r="T190" s="317">
        <v>61150</v>
      </c>
      <c r="U190">
        <v>25.6</v>
      </c>
      <c r="V190">
        <v>6</v>
      </c>
      <c r="W190">
        <v>30</v>
      </c>
      <c r="X190" s="317">
        <v>110667</v>
      </c>
    </row>
    <row r="191" spans="1:25">
      <c r="A191">
        <v>190</v>
      </c>
      <c r="B191" t="s">
        <v>6039</v>
      </c>
      <c r="C191" t="s">
        <v>6040</v>
      </c>
      <c r="D191" t="s">
        <v>5772</v>
      </c>
      <c r="E191" t="s">
        <v>5775</v>
      </c>
      <c r="F191" s="1">
        <v>45777</v>
      </c>
      <c r="G191">
        <v>4</v>
      </c>
      <c r="H191">
        <v>410190</v>
      </c>
      <c r="I191" t="s">
        <v>10185</v>
      </c>
      <c r="J191">
        <v>50005257</v>
      </c>
      <c r="K191" t="s">
        <v>6518</v>
      </c>
      <c r="L191" t="s">
        <v>43</v>
      </c>
      <c r="M191" t="s">
        <v>43</v>
      </c>
      <c r="N191" t="s">
        <v>43</v>
      </c>
      <c r="O191">
        <v>46113</v>
      </c>
      <c r="P191" t="s">
        <v>5750</v>
      </c>
      <c r="R191" s="1"/>
      <c r="T191" s="317"/>
      <c r="X191" s="317"/>
    </row>
    <row r="192" spans="1:25">
      <c r="A192">
        <v>191</v>
      </c>
      <c r="B192" t="s">
        <v>12398</v>
      </c>
      <c r="C192" t="s">
        <v>12399</v>
      </c>
      <c r="D192" t="s">
        <v>5772</v>
      </c>
      <c r="E192" t="s">
        <v>5775</v>
      </c>
      <c r="F192" s="1">
        <v>45777</v>
      </c>
      <c r="G192">
        <v>4</v>
      </c>
      <c r="H192">
        <v>410191</v>
      </c>
      <c r="I192" t="s">
        <v>10185</v>
      </c>
      <c r="K192" t="s">
        <v>6518</v>
      </c>
      <c r="L192">
        <v>2</v>
      </c>
      <c r="M192">
        <v>5</v>
      </c>
      <c r="N192">
        <v>2</v>
      </c>
      <c r="O192">
        <v>45798</v>
      </c>
      <c r="P192">
        <v>45797</v>
      </c>
      <c r="R192" s="1">
        <v>46081</v>
      </c>
      <c r="S192">
        <v>2</v>
      </c>
      <c r="T192" s="317">
        <v>83970</v>
      </c>
      <c r="U192">
        <v>26.2</v>
      </c>
      <c r="V192">
        <v>2</v>
      </c>
      <c r="W192">
        <v>101</v>
      </c>
      <c r="X192" s="317">
        <v>192101</v>
      </c>
    </row>
    <row r="193" spans="1:29">
      <c r="A193">
        <v>192</v>
      </c>
      <c r="B193" t="s">
        <v>12400</v>
      </c>
      <c r="C193" t="s">
        <v>12401</v>
      </c>
      <c r="D193" t="s">
        <v>5772</v>
      </c>
      <c r="E193" t="s">
        <v>5775</v>
      </c>
      <c r="F193" s="1"/>
      <c r="G193" t="s">
        <v>43</v>
      </c>
      <c r="H193">
        <v>410192</v>
      </c>
      <c r="L193" t="s">
        <v>43</v>
      </c>
      <c r="M193" t="s">
        <v>43</v>
      </c>
      <c r="N193" t="s">
        <v>43</v>
      </c>
      <c r="R193" s="1"/>
      <c r="T193" s="317"/>
      <c r="X193" s="317"/>
      <c r="Y193">
        <v>8700</v>
      </c>
    </row>
    <row r="194" spans="1:29">
      <c r="A194">
        <v>193</v>
      </c>
      <c r="B194" t="s">
        <v>12402</v>
      </c>
      <c r="C194" t="s">
        <v>12403</v>
      </c>
      <c r="D194" t="s">
        <v>5772</v>
      </c>
      <c r="E194" t="s">
        <v>5775</v>
      </c>
      <c r="F194" s="1"/>
      <c r="G194" t="s">
        <v>43</v>
      </c>
      <c r="H194">
        <v>410193</v>
      </c>
      <c r="L194" t="s">
        <v>43</v>
      </c>
      <c r="M194" t="s">
        <v>43</v>
      </c>
      <c r="N194" t="s">
        <v>43</v>
      </c>
      <c r="R194" s="1"/>
      <c r="T194" s="317"/>
      <c r="X194" s="317"/>
      <c r="Y194">
        <v>6100</v>
      </c>
    </row>
    <row r="195" spans="1:29">
      <c r="A195">
        <v>194</v>
      </c>
      <c r="B195" t="s">
        <v>12404</v>
      </c>
      <c r="C195" t="s">
        <v>12405</v>
      </c>
      <c r="D195" t="s">
        <v>5772</v>
      </c>
      <c r="E195" t="s">
        <v>5775</v>
      </c>
      <c r="F195" s="1"/>
      <c r="G195" t="s">
        <v>43</v>
      </c>
      <c r="H195">
        <v>410194</v>
      </c>
      <c r="L195" t="s">
        <v>43</v>
      </c>
      <c r="M195" t="s">
        <v>43</v>
      </c>
      <c r="N195" t="s">
        <v>43</v>
      </c>
      <c r="R195" s="1"/>
      <c r="T195" s="317"/>
      <c r="X195" s="317"/>
      <c r="Y195">
        <v>8700</v>
      </c>
    </row>
    <row r="196" spans="1:29">
      <c r="A196">
        <v>195</v>
      </c>
      <c r="B196" t="s">
        <v>12406</v>
      </c>
      <c r="C196" t="s">
        <v>12407</v>
      </c>
      <c r="D196" t="s">
        <v>5772</v>
      </c>
      <c r="E196" t="s">
        <v>5775</v>
      </c>
      <c r="F196" s="1"/>
      <c r="G196" t="s">
        <v>43</v>
      </c>
      <c r="H196">
        <v>410195</v>
      </c>
      <c r="L196" t="s">
        <v>43</v>
      </c>
      <c r="M196" t="s">
        <v>43</v>
      </c>
      <c r="N196" t="s">
        <v>43</v>
      </c>
      <c r="R196" s="1"/>
      <c r="T196" s="317"/>
      <c r="X196" s="317"/>
      <c r="Y196">
        <v>8700</v>
      </c>
    </row>
    <row r="197" spans="1:29">
      <c r="A197">
        <v>196</v>
      </c>
      <c r="B197" t="s">
        <v>6129</v>
      </c>
      <c r="C197" t="s">
        <v>6130</v>
      </c>
      <c r="D197" t="s">
        <v>46</v>
      </c>
      <c r="E197" t="s">
        <v>5829</v>
      </c>
      <c r="F197" s="1"/>
      <c r="G197" t="s">
        <v>43</v>
      </c>
      <c r="H197">
        <v>410196</v>
      </c>
      <c r="L197" t="s">
        <v>43</v>
      </c>
      <c r="M197" t="s">
        <v>43</v>
      </c>
      <c r="N197" t="s">
        <v>43</v>
      </c>
      <c r="R197" s="1"/>
      <c r="T197" s="317"/>
      <c r="X197" s="317"/>
      <c r="Y197" t="s">
        <v>12175</v>
      </c>
      <c r="AC197">
        <v>38170</v>
      </c>
    </row>
    <row r="198" spans="1:29">
      <c r="A198">
        <v>197</v>
      </c>
      <c r="B198" t="s">
        <v>12408</v>
      </c>
      <c r="C198" t="s">
        <v>12409</v>
      </c>
      <c r="D198" t="s">
        <v>5772</v>
      </c>
      <c r="E198" t="s">
        <v>5775</v>
      </c>
      <c r="F198" s="1"/>
      <c r="G198" t="s">
        <v>43</v>
      </c>
      <c r="H198">
        <v>410197</v>
      </c>
      <c r="L198" t="s">
        <v>43</v>
      </c>
      <c r="M198" t="s">
        <v>43</v>
      </c>
      <c r="N198" t="s">
        <v>43</v>
      </c>
      <c r="R198" s="1"/>
      <c r="T198" s="317"/>
      <c r="X198" s="317"/>
      <c r="Z198" t="s">
        <v>12256</v>
      </c>
    </row>
    <row r="199" spans="1:29">
      <c r="A199">
        <v>198</v>
      </c>
      <c r="B199" t="s">
        <v>12410</v>
      </c>
      <c r="C199" t="s">
        <v>12411</v>
      </c>
      <c r="D199" t="s">
        <v>46</v>
      </c>
      <c r="E199" t="s">
        <v>5829</v>
      </c>
      <c r="F199" s="1">
        <v>45784</v>
      </c>
      <c r="G199">
        <v>5</v>
      </c>
      <c r="H199">
        <v>410198</v>
      </c>
      <c r="I199" t="s">
        <v>10185</v>
      </c>
      <c r="K199" t="s">
        <v>10340</v>
      </c>
      <c r="L199">
        <v>6</v>
      </c>
      <c r="M199">
        <v>5</v>
      </c>
      <c r="N199">
        <v>6</v>
      </c>
      <c r="O199">
        <v>45803</v>
      </c>
      <c r="P199">
        <v>45789</v>
      </c>
      <c r="R199" s="1">
        <v>45838</v>
      </c>
      <c r="S199">
        <v>6</v>
      </c>
      <c r="T199" s="317">
        <v>43710</v>
      </c>
      <c r="U199">
        <v>25.6</v>
      </c>
      <c r="V199">
        <v>6</v>
      </c>
      <c r="W199">
        <v>101</v>
      </c>
      <c r="X199" s="317">
        <v>110290</v>
      </c>
    </row>
    <row r="200" spans="1:29">
      <c r="A200">
        <v>199</v>
      </c>
      <c r="B200" t="s">
        <v>12412</v>
      </c>
      <c r="C200" t="s">
        <v>12413</v>
      </c>
      <c r="D200" t="s">
        <v>46</v>
      </c>
      <c r="E200" t="s">
        <v>6161</v>
      </c>
      <c r="F200" s="1"/>
      <c r="G200" t="s">
        <v>43</v>
      </c>
      <c r="H200">
        <v>410199</v>
      </c>
      <c r="L200" t="s">
        <v>43</v>
      </c>
      <c r="M200" t="s">
        <v>43</v>
      </c>
      <c r="N200" t="s">
        <v>43</v>
      </c>
      <c r="R200" s="1"/>
      <c r="T200" s="317"/>
      <c r="X200" s="317"/>
      <c r="Y200">
        <v>8700</v>
      </c>
    </row>
    <row r="201" spans="1:29">
      <c r="A201">
        <v>200</v>
      </c>
      <c r="B201" t="s">
        <v>6015</v>
      </c>
      <c r="C201" t="s">
        <v>6016</v>
      </c>
      <c r="D201" t="s">
        <v>5942</v>
      </c>
      <c r="E201" t="s">
        <v>5944</v>
      </c>
      <c r="F201" s="1">
        <v>45784</v>
      </c>
      <c r="G201">
        <v>5</v>
      </c>
      <c r="H201">
        <v>410200</v>
      </c>
      <c r="I201" t="s">
        <v>10185</v>
      </c>
      <c r="J201">
        <v>50005377</v>
      </c>
      <c r="K201" t="s">
        <v>12198</v>
      </c>
      <c r="L201">
        <v>7</v>
      </c>
      <c r="M201">
        <v>6</v>
      </c>
      <c r="N201">
        <v>7</v>
      </c>
      <c r="O201">
        <v>45845</v>
      </c>
      <c r="R201" s="1">
        <v>45869</v>
      </c>
      <c r="S201">
        <v>7</v>
      </c>
      <c r="T201" s="317">
        <v>41290</v>
      </c>
      <c r="U201">
        <v>25.7</v>
      </c>
      <c r="V201">
        <v>7</v>
      </c>
      <c r="W201">
        <v>30</v>
      </c>
      <c r="X201" s="317">
        <v>83737</v>
      </c>
    </row>
    <row r="202" spans="1:29">
      <c r="A202">
        <v>201</v>
      </c>
      <c r="B202" t="s">
        <v>6017</v>
      </c>
      <c r="C202" t="s">
        <v>6018</v>
      </c>
      <c r="D202" t="s">
        <v>5942</v>
      </c>
      <c r="E202" t="s">
        <v>5944</v>
      </c>
      <c r="F202" s="1">
        <v>45784</v>
      </c>
      <c r="G202">
        <v>5</v>
      </c>
      <c r="H202">
        <v>410201</v>
      </c>
      <c r="I202" t="s">
        <v>10185</v>
      </c>
      <c r="J202">
        <v>50005390</v>
      </c>
      <c r="K202" t="s">
        <v>12198</v>
      </c>
      <c r="L202">
        <v>7</v>
      </c>
      <c r="M202">
        <v>7</v>
      </c>
      <c r="N202">
        <v>7</v>
      </c>
      <c r="O202">
        <v>45859</v>
      </c>
      <c r="P202" t="s">
        <v>5750</v>
      </c>
      <c r="R202" s="1">
        <v>45869</v>
      </c>
      <c r="S202">
        <v>7</v>
      </c>
      <c r="T202" s="317">
        <v>36210</v>
      </c>
      <c r="U202">
        <v>25.7</v>
      </c>
      <c r="V202">
        <v>7</v>
      </c>
      <c r="W202">
        <v>30</v>
      </c>
      <c r="X202" s="317">
        <v>73876</v>
      </c>
    </row>
    <row r="203" spans="1:29">
      <c r="A203">
        <v>202</v>
      </c>
      <c r="B203" t="s">
        <v>6044</v>
      </c>
      <c r="C203" t="s">
        <v>6045</v>
      </c>
      <c r="D203" t="s">
        <v>5942</v>
      </c>
      <c r="E203" t="s">
        <v>5993</v>
      </c>
      <c r="F203" s="1">
        <v>45784</v>
      </c>
      <c r="G203">
        <v>5</v>
      </c>
      <c r="H203">
        <v>410202</v>
      </c>
      <c r="I203" t="s">
        <v>10185</v>
      </c>
      <c r="J203">
        <v>50005401</v>
      </c>
      <c r="K203" t="s">
        <v>12198</v>
      </c>
      <c r="L203">
        <v>6</v>
      </c>
      <c r="M203">
        <v>5</v>
      </c>
      <c r="N203">
        <v>6</v>
      </c>
      <c r="O203">
        <v>45828</v>
      </c>
      <c r="R203" s="1">
        <v>45838</v>
      </c>
      <c r="S203">
        <v>6</v>
      </c>
      <c r="T203" s="317">
        <v>36210</v>
      </c>
      <c r="U203">
        <v>25.6</v>
      </c>
      <c r="V203">
        <v>6</v>
      </c>
      <c r="W203">
        <v>30</v>
      </c>
      <c r="X203" s="317">
        <v>73876</v>
      </c>
    </row>
    <row r="204" spans="1:29">
      <c r="A204">
        <v>203</v>
      </c>
      <c r="B204" t="s">
        <v>12414</v>
      </c>
      <c r="C204" t="s">
        <v>12415</v>
      </c>
      <c r="D204" t="s">
        <v>5772</v>
      </c>
      <c r="E204" t="s">
        <v>5775</v>
      </c>
      <c r="F204" s="1"/>
      <c r="G204" t="s">
        <v>43</v>
      </c>
      <c r="H204">
        <v>410203</v>
      </c>
      <c r="L204" t="s">
        <v>43</v>
      </c>
      <c r="M204" t="s">
        <v>43</v>
      </c>
      <c r="N204" t="s">
        <v>43</v>
      </c>
      <c r="R204" s="1"/>
      <c r="T204" s="317"/>
      <c r="X204" s="317"/>
    </row>
    <row r="205" spans="1:29">
      <c r="A205">
        <v>204</v>
      </c>
      <c r="B205" t="s">
        <v>12416</v>
      </c>
      <c r="C205" t="s">
        <v>12417</v>
      </c>
      <c r="D205" t="s">
        <v>5772</v>
      </c>
      <c r="E205" t="s">
        <v>5775</v>
      </c>
      <c r="F205" s="1">
        <v>45785</v>
      </c>
      <c r="G205">
        <v>5</v>
      </c>
      <c r="H205">
        <v>410204</v>
      </c>
      <c r="I205" t="s">
        <v>10185</v>
      </c>
      <c r="K205" t="s">
        <v>6518</v>
      </c>
      <c r="L205">
        <v>6</v>
      </c>
      <c r="M205">
        <v>5</v>
      </c>
      <c r="N205">
        <v>6</v>
      </c>
      <c r="O205">
        <v>45805</v>
      </c>
      <c r="P205">
        <v>45789</v>
      </c>
      <c r="R205" s="1">
        <v>45838</v>
      </c>
      <c r="S205">
        <v>6</v>
      </c>
      <c r="T205" s="317">
        <v>28710</v>
      </c>
      <c r="U205">
        <v>25.6</v>
      </c>
      <c r="V205">
        <v>6</v>
      </c>
      <c r="W205">
        <v>101</v>
      </c>
      <c r="X205" s="317">
        <v>72390</v>
      </c>
    </row>
    <row r="206" spans="1:29">
      <c r="A206">
        <v>205</v>
      </c>
      <c r="B206" t="s">
        <v>6029</v>
      </c>
      <c r="C206" t="s">
        <v>6030</v>
      </c>
      <c r="D206" t="s">
        <v>5772</v>
      </c>
      <c r="E206" t="s">
        <v>5775</v>
      </c>
      <c r="F206" s="1">
        <v>45785</v>
      </c>
      <c r="G206">
        <v>5</v>
      </c>
      <c r="H206">
        <v>410205</v>
      </c>
      <c r="I206" t="s">
        <v>10185</v>
      </c>
      <c r="J206">
        <v>50005830</v>
      </c>
      <c r="K206" t="s">
        <v>6518</v>
      </c>
      <c r="L206" t="s">
        <v>43</v>
      </c>
      <c r="M206" t="s">
        <v>43</v>
      </c>
      <c r="N206" t="s">
        <v>43</v>
      </c>
      <c r="O206">
        <v>46113</v>
      </c>
      <c r="P206" t="s">
        <v>5750</v>
      </c>
      <c r="R206" s="1"/>
      <c r="T206" s="317"/>
      <c r="X206" s="317"/>
    </row>
    <row r="207" spans="1:29">
      <c r="A207">
        <v>206</v>
      </c>
      <c r="B207" t="s">
        <v>6034</v>
      </c>
      <c r="C207" t="s">
        <v>6035</v>
      </c>
      <c r="D207" t="s">
        <v>5772</v>
      </c>
      <c r="E207" t="s">
        <v>5775</v>
      </c>
      <c r="F207" s="1">
        <v>45785</v>
      </c>
      <c r="G207">
        <v>5</v>
      </c>
      <c r="H207">
        <v>410206</v>
      </c>
      <c r="I207" t="s">
        <v>10185</v>
      </c>
      <c r="J207">
        <v>50005832</v>
      </c>
      <c r="K207" t="s">
        <v>6518</v>
      </c>
      <c r="L207" t="s">
        <v>43</v>
      </c>
      <c r="M207" t="s">
        <v>43</v>
      </c>
      <c r="N207" t="s">
        <v>43</v>
      </c>
      <c r="O207">
        <v>46113</v>
      </c>
      <c r="P207" t="s">
        <v>5750</v>
      </c>
      <c r="R207" s="1"/>
      <c r="T207" s="317"/>
      <c r="X207" s="317"/>
    </row>
    <row r="208" spans="1:29">
      <c r="A208">
        <v>207</v>
      </c>
      <c r="B208" t="s">
        <v>6037</v>
      </c>
      <c r="C208" t="s">
        <v>6038</v>
      </c>
      <c r="D208" t="s">
        <v>5772</v>
      </c>
      <c r="E208" t="s">
        <v>5775</v>
      </c>
      <c r="F208" s="1">
        <v>45785</v>
      </c>
      <c r="G208">
        <v>5</v>
      </c>
      <c r="H208">
        <v>410207</v>
      </c>
      <c r="I208" t="s">
        <v>10185</v>
      </c>
      <c r="J208">
        <v>50005833</v>
      </c>
      <c r="K208" t="s">
        <v>6518</v>
      </c>
      <c r="L208" t="s">
        <v>43</v>
      </c>
      <c r="M208" t="s">
        <v>43</v>
      </c>
      <c r="N208" t="s">
        <v>43</v>
      </c>
      <c r="O208">
        <v>46113</v>
      </c>
      <c r="P208" t="s">
        <v>5750</v>
      </c>
      <c r="R208" s="1"/>
      <c r="T208" s="317"/>
      <c r="X208" s="317"/>
    </row>
    <row r="209" spans="1:28">
      <c r="A209">
        <v>208</v>
      </c>
      <c r="B209" t="s">
        <v>6032</v>
      </c>
      <c r="C209" t="s">
        <v>6033</v>
      </c>
      <c r="D209" t="s">
        <v>5772</v>
      </c>
      <c r="E209" t="s">
        <v>5775</v>
      </c>
      <c r="F209" s="1">
        <v>45785</v>
      </c>
      <c r="G209">
        <v>5</v>
      </c>
      <c r="H209">
        <v>410208</v>
      </c>
      <c r="I209" t="s">
        <v>10185</v>
      </c>
      <c r="J209">
        <v>50005835</v>
      </c>
      <c r="K209" t="s">
        <v>6518</v>
      </c>
      <c r="L209" t="s">
        <v>43</v>
      </c>
      <c r="M209" t="s">
        <v>43</v>
      </c>
      <c r="N209" t="s">
        <v>43</v>
      </c>
      <c r="O209">
        <v>46113</v>
      </c>
      <c r="P209" t="s">
        <v>5750</v>
      </c>
      <c r="R209" s="1"/>
      <c r="T209" s="317"/>
      <c r="X209" s="317"/>
    </row>
    <row r="210" spans="1:28">
      <c r="A210">
        <v>209</v>
      </c>
      <c r="B210" t="s">
        <v>12418</v>
      </c>
      <c r="C210" t="s">
        <v>12419</v>
      </c>
      <c r="D210" t="s">
        <v>5772</v>
      </c>
      <c r="E210" t="s">
        <v>5775</v>
      </c>
      <c r="F210" s="1">
        <v>45785</v>
      </c>
      <c r="G210">
        <v>5</v>
      </c>
      <c r="H210">
        <v>410209</v>
      </c>
      <c r="I210" t="s">
        <v>10185</v>
      </c>
      <c r="K210" t="s">
        <v>6518</v>
      </c>
      <c r="L210">
        <v>6</v>
      </c>
      <c r="M210">
        <v>5</v>
      </c>
      <c r="N210">
        <v>6</v>
      </c>
      <c r="O210">
        <v>45810</v>
      </c>
      <c r="P210">
        <v>45789</v>
      </c>
      <c r="R210" s="1">
        <v>45838</v>
      </c>
      <c r="S210">
        <v>6</v>
      </c>
      <c r="T210" s="317">
        <v>31710</v>
      </c>
      <c r="U210">
        <v>25.6</v>
      </c>
      <c r="V210">
        <v>6</v>
      </c>
      <c r="W210">
        <v>101</v>
      </c>
      <c r="X210" s="317">
        <v>79970</v>
      </c>
    </row>
    <row r="211" spans="1:28">
      <c r="A211">
        <v>210</v>
      </c>
      <c r="B211" t="s">
        <v>12420</v>
      </c>
      <c r="C211" t="s">
        <v>12421</v>
      </c>
      <c r="D211" t="s">
        <v>5772</v>
      </c>
      <c r="E211" t="s">
        <v>5775</v>
      </c>
      <c r="F211" s="1"/>
      <c r="G211" t="s">
        <v>43</v>
      </c>
      <c r="H211">
        <v>410210</v>
      </c>
      <c r="L211" t="s">
        <v>43</v>
      </c>
      <c r="M211" t="s">
        <v>43</v>
      </c>
      <c r="N211" t="s">
        <v>43</v>
      </c>
      <c r="R211" s="1"/>
      <c r="T211" s="317"/>
      <c r="X211" s="317"/>
      <c r="Y211">
        <v>8700</v>
      </c>
    </row>
    <row r="212" spans="1:28">
      <c r="A212">
        <v>211</v>
      </c>
      <c r="B212" t="s">
        <v>12422</v>
      </c>
      <c r="C212" t="s">
        <v>12423</v>
      </c>
      <c r="D212" t="s">
        <v>5772</v>
      </c>
      <c r="E212" t="s">
        <v>5775</v>
      </c>
      <c r="F212" s="1"/>
      <c r="G212" t="s">
        <v>43</v>
      </c>
      <c r="H212">
        <v>410211</v>
      </c>
      <c r="L212" t="s">
        <v>43</v>
      </c>
      <c r="M212" t="s">
        <v>43</v>
      </c>
      <c r="N212" t="s">
        <v>43</v>
      </c>
      <c r="R212" s="1"/>
      <c r="T212" s="317"/>
      <c r="X212" s="317"/>
      <c r="Y212">
        <v>8700</v>
      </c>
    </row>
    <row r="213" spans="1:28">
      <c r="A213">
        <v>212</v>
      </c>
      <c r="B213" t="s">
        <v>12424</v>
      </c>
      <c r="C213" t="s">
        <v>12425</v>
      </c>
      <c r="D213" t="s">
        <v>5772</v>
      </c>
      <c r="E213" t="s">
        <v>5775</v>
      </c>
      <c r="F213" s="1"/>
      <c r="G213" t="s">
        <v>43</v>
      </c>
      <c r="H213">
        <v>410212</v>
      </c>
      <c r="L213" t="s">
        <v>43</v>
      </c>
      <c r="M213" t="s">
        <v>43</v>
      </c>
      <c r="N213" t="s">
        <v>43</v>
      </c>
      <c r="R213" s="1"/>
      <c r="T213" s="317"/>
      <c r="X213" s="317"/>
      <c r="Y213">
        <v>8700</v>
      </c>
    </row>
    <row r="214" spans="1:28">
      <c r="A214">
        <v>213</v>
      </c>
      <c r="B214" t="s">
        <v>12426</v>
      </c>
      <c r="C214" t="s">
        <v>12427</v>
      </c>
      <c r="D214" t="s">
        <v>5772</v>
      </c>
      <c r="E214" t="s">
        <v>5775</v>
      </c>
      <c r="F214" s="1"/>
      <c r="G214" t="s">
        <v>43</v>
      </c>
      <c r="H214">
        <v>410213</v>
      </c>
      <c r="L214" t="s">
        <v>43</v>
      </c>
      <c r="M214" t="s">
        <v>43</v>
      </c>
      <c r="N214" t="s">
        <v>43</v>
      </c>
      <c r="R214" s="1"/>
      <c r="T214" s="317"/>
      <c r="X214" s="317"/>
      <c r="Y214">
        <v>8700</v>
      </c>
    </row>
    <row r="215" spans="1:28">
      <c r="A215">
        <v>214</v>
      </c>
      <c r="B215" t="s">
        <v>12428</v>
      </c>
      <c r="C215" t="s">
        <v>12429</v>
      </c>
      <c r="D215" t="s">
        <v>5772</v>
      </c>
      <c r="E215" t="s">
        <v>5775</v>
      </c>
      <c r="F215" s="1"/>
      <c r="G215" t="s">
        <v>43</v>
      </c>
      <c r="H215">
        <v>410214</v>
      </c>
      <c r="L215" t="s">
        <v>43</v>
      </c>
      <c r="M215" t="s">
        <v>43</v>
      </c>
      <c r="N215" t="s">
        <v>43</v>
      </c>
      <c r="R215" s="1"/>
      <c r="T215" s="317"/>
      <c r="X215" s="317"/>
      <c r="Y215">
        <v>8700</v>
      </c>
    </row>
    <row r="216" spans="1:28">
      <c r="A216">
        <v>215</v>
      </c>
      <c r="B216" t="s">
        <v>12430</v>
      </c>
      <c r="C216" t="s">
        <v>12431</v>
      </c>
      <c r="D216" t="s">
        <v>5772</v>
      </c>
      <c r="E216" t="s">
        <v>5775</v>
      </c>
      <c r="F216" s="1"/>
      <c r="G216" t="s">
        <v>43</v>
      </c>
      <c r="H216">
        <v>410215</v>
      </c>
      <c r="L216" t="s">
        <v>43</v>
      </c>
      <c r="M216" t="s">
        <v>43</v>
      </c>
      <c r="N216" t="s">
        <v>43</v>
      </c>
      <c r="R216" s="1"/>
      <c r="T216" s="317"/>
      <c r="X216" s="317"/>
      <c r="Y216">
        <v>8700</v>
      </c>
    </row>
    <row r="217" spans="1:28">
      <c r="A217">
        <v>216</v>
      </c>
      <c r="B217" t="s">
        <v>12432</v>
      </c>
      <c r="C217" t="s">
        <v>12433</v>
      </c>
      <c r="D217" t="s">
        <v>5772</v>
      </c>
      <c r="E217" t="s">
        <v>5775</v>
      </c>
      <c r="F217" s="1"/>
      <c r="G217" t="s">
        <v>43</v>
      </c>
      <c r="H217">
        <v>410216</v>
      </c>
      <c r="L217" t="s">
        <v>43</v>
      </c>
      <c r="M217" t="s">
        <v>43</v>
      </c>
      <c r="N217" t="s">
        <v>43</v>
      </c>
      <c r="R217" s="1"/>
      <c r="T217" s="317"/>
      <c r="X217" s="317"/>
      <c r="Y217">
        <v>8700</v>
      </c>
    </row>
    <row r="218" spans="1:28">
      <c r="A218">
        <v>217</v>
      </c>
      <c r="B218" t="s">
        <v>12434</v>
      </c>
      <c r="C218" t="s">
        <v>12435</v>
      </c>
      <c r="D218" t="s">
        <v>5772</v>
      </c>
      <c r="E218" t="s">
        <v>5775</v>
      </c>
      <c r="F218" s="1"/>
      <c r="G218" t="s">
        <v>43</v>
      </c>
      <c r="H218">
        <v>410217</v>
      </c>
      <c r="L218" t="s">
        <v>43</v>
      </c>
      <c r="M218" t="s">
        <v>43</v>
      </c>
      <c r="N218" t="s">
        <v>43</v>
      </c>
      <c r="R218" s="1"/>
      <c r="T218" s="317"/>
      <c r="X218" s="317"/>
      <c r="Y218">
        <v>8700</v>
      </c>
    </row>
    <row r="219" spans="1:28">
      <c r="A219">
        <v>218</v>
      </c>
      <c r="B219" t="s">
        <v>12436</v>
      </c>
      <c r="C219" t="s">
        <v>12437</v>
      </c>
      <c r="D219" t="s">
        <v>46</v>
      </c>
      <c r="E219" t="s">
        <v>3282</v>
      </c>
      <c r="F219" s="1">
        <v>45789</v>
      </c>
      <c r="G219">
        <v>5</v>
      </c>
      <c r="H219">
        <v>410218</v>
      </c>
      <c r="I219" t="s">
        <v>10185</v>
      </c>
      <c r="K219" t="s">
        <v>267</v>
      </c>
      <c r="L219">
        <v>6</v>
      </c>
      <c r="M219">
        <v>5</v>
      </c>
      <c r="N219">
        <v>6</v>
      </c>
      <c r="O219">
        <v>45796</v>
      </c>
      <c r="P219">
        <v>45792</v>
      </c>
      <c r="R219" s="1">
        <v>45838</v>
      </c>
      <c r="S219">
        <v>6</v>
      </c>
      <c r="T219" s="317">
        <v>63360</v>
      </c>
      <c r="U219">
        <v>25.6</v>
      </c>
      <c r="V219">
        <v>6</v>
      </c>
      <c r="W219">
        <v>101</v>
      </c>
      <c r="X219" s="317">
        <v>133869</v>
      </c>
    </row>
    <row r="220" spans="1:28">
      <c r="A220">
        <v>219</v>
      </c>
      <c r="B220" t="s">
        <v>12438</v>
      </c>
      <c r="C220" t="s">
        <v>12439</v>
      </c>
      <c r="D220" t="s">
        <v>46</v>
      </c>
      <c r="E220" t="s">
        <v>3282</v>
      </c>
      <c r="F220" s="1">
        <v>45789</v>
      </c>
      <c r="G220">
        <v>5</v>
      </c>
      <c r="H220">
        <v>410219</v>
      </c>
      <c r="I220" t="s">
        <v>10185</v>
      </c>
      <c r="K220" t="s">
        <v>267</v>
      </c>
      <c r="L220">
        <v>6</v>
      </c>
      <c r="M220">
        <v>5</v>
      </c>
      <c r="N220">
        <v>6</v>
      </c>
      <c r="O220">
        <v>45803</v>
      </c>
      <c r="P220">
        <v>45792</v>
      </c>
      <c r="R220" s="1">
        <v>45838</v>
      </c>
      <c r="S220">
        <v>6</v>
      </c>
      <c r="T220" s="317">
        <v>45330</v>
      </c>
      <c r="U220">
        <v>25.6</v>
      </c>
      <c r="V220">
        <v>6</v>
      </c>
      <c r="W220">
        <v>101</v>
      </c>
      <c r="X220" s="317">
        <v>114390</v>
      </c>
    </row>
    <row r="221" spans="1:28">
      <c r="A221">
        <v>220</v>
      </c>
      <c r="B221" t="s">
        <v>12440</v>
      </c>
      <c r="C221" t="s">
        <v>12441</v>
      </c>
      <c r="D221" t="s">
        <v>5772</v>
      </c>
      <c r="E221" t="s">
        <v>5775</v>
      </c>
      <c r="F221" s="1">
        <v>45789</v>
      </c>
      <c r="G221">
        <v>5</v>
      </c>
      <c r="H221">
        <v>410220</v>
      </c>
      <c r="I221" t="s">
        <v>10185</v>
      </c>
      <c r="K221" t="s">
        <v>6518</v>
      </c>
      <c r="L221">
        <v>6</v>
      </c>
      <c r="M221">
        <v>5</v>
      </c>
      <c r="N221">
        <v>6</v>
      </c>
      <c r="O221">
        <v>45811</v>
      </c>
      <c r="P221">
        <v>45810</v>
      </c>
      <c r="R221" s="1">
        <v>45838</v>
      </c>
      <c r="S221">
        <v>6</v>
      </c>
      <c r="T221" s="317">
        <v>65870</v>
      </c>
      <c r="U221">
        <v>25.6</v>
      </c>
      <c r="V221">
        <v>6</v>
      </c>
      <c r="W221">
        <v>101</v>
      </c>
      <c r="X221" s="317">
        <v>166290</v>
      </c>
      <c r="Y221">
        <v>8700</v>
      </c>
      <c r="AB221" t="s">
        <v>12442</v>
      </c>
    </row>
    <row r="222" spans="1:28">
      <c r="A222">
        <v>221</v>
      </c>
      <c r="B222" t="s">
        <v>12443</v>
      </c>
      <c r="C222" t="s">
        <v>12444</v>
      </c>
      <c r="D222" t="s">
        <v>46</v>
      </c>
      <c r="E222" t="s">
        <v>3282</v>
      </c>
      <c r="F222" s="1"/>
      <c r="G222" t="s">
        <v>43</v>
      </c>
      <c r="H222">
        <v>410221</v>
      </c>
      <c r="L222" t="s">
        <v>43</v>
      </c>
      <c r="M222" t="s">
        <v>43</v>
      </c>
      <c r="N222" t="s">
        <v>43</v>
      </c>
      <c r="R222" s="1"/>
      <c r="T222" s="317"/>
      <c r="X222" s="317"/>
      <c r="Y222">
        <v>8700</v>
      </c>
    </row>
    <row r="223" spans="1:28">
      <c r="A223">
        <v>222</v>
      </c>
      <c r="B223" t="s">
        <v>12445</v>
      </c>
      <c r="C223" t="s">
        <v>12446</v>
      </c>
      <c r="D223" t="s">
        <v>46</v>
      </c>
      <c r="E223" t="s">
        <v>6161</v>
      </c>
      <c r="F223" s="1"/>
      <c r="G223" t="s">
        <v>43</v>
      </c>
      <c r="H223">
        <v>410222</v>
      </c>
      <c r="L223" t="s">
        <v>43</v>
      </c>
      <c r="M223" t="s">
        <v>43</v>
      </c>
      <c r="N223" t="s">
        <v>43</v>
      </c>
      <c r="R223" s="1"/>
      <c r="T223" s="317"/>
      <c r="X223" s="317"/>
      <c r="Y223">
        <v>8700</v>
      </c>
    </row>
    <row r="224" spans="1:28">
      <c r="A224">
        <v>223</v>
      </c>
      <c r="B224" t="s">
        <v>6052</v>
      </c>
      <c r="C224" t="s">
        <v>6053</v>
      </c>
      <c r="D224" t="s">
        <v>5772</v>
      </c>
      <c r="E224" t="s">
        <v>5775</v>
      </c>
      <c r="F224" s="1">
        <v>45790</v>
      </c>
      <c r="G224">
        <v>5</v>
      </c>
      <c r="H224">
        <v>410223</v>
      </c>
      <c r="I224" t="s">
        <v>10185</v>
      </c>
      <c r="J224">
        <v>50006273</v>
      </c>
      <c r="K224" t="s">
        <v>6518</v>
      </c>
      <c r="L224">
        <v>8</v>
      </c>
      <c r="M224">
        <v>7</v>
      </c>
      <c r="N224">
        <v>8</v>
      </c>
      <c r="O224">
        <v>45931</v>
      </c>
      <c r="P224" t="s">
        <v>5750</v>
      </c>
      <c r="Q224" t="s">
        <v>12447</v>
      </c>
      <c r="R224" s="1">
        <v>45891</v>
      </c>
      <c r="S224">
        <v>8</v>
      </c>
      <c r="T224" s="317">
        <v>57050</v>
      </c>
      <c r="U224">
        <v>25.8</v>
      </c>
      <c r="V224">
        <v>8</v>
      </c>
      <c r="W224">
        <v>10</v>
      </c>
      <c r="X224" s="317">
        <v>100321</v>
      </c>
    </row>
    <row r="225" spans="1:27">
      <c r="A225">
        <v>224</v>
      </c>
      <c r="B225" t="s">
        <v>12448</v>
      </c>
      <c r="C225" t="s">
        <v>12449</v>
      </c>
      <c r="D225" t="s">
        <v>46</v>
      </c>
      <c r="E225" t="s">
        <v>5754</v>
      </c>
      <c r="F225" s="1">
        <v>45790</v>
      </c>
      <c r="G225">
        <v>5</v>
      </c>
      <c r="H225">
        <v>410224</v>
      </c>
      <c r="I225" t="s">
        <v>10185</v>
      </c>
      <c r="J225">
        <v>50006467</v>
      </c>
      <c r="K225" t="s">
        <v>267</v>
      </c>
      <c r="L225">
        <v>6</v>
      </c>
      <c r="M225">
        <v>5</v>
      </c>
      <c r="N225">
        <v>6</v>
      </c>
      <c r="O225">
        <v>45931</v>
      </c>
      <c r="P225">
        <v>45803</v>
      </c>
      <c r="R225" s="1">
        <v>45838</v>
      </c>
      <c r="S225">
        <v>6</v>
      </c>
      <c r="T225" s="317">
        <v>165460</v>
      </c>
      <c r="U225">
        <v>25.6</v>
      </c>
      <c r="V225">
        <v>6</v>
      </c>
      <c r="W225">
        <v>30</v>
      </c>
      <c r="X225" s="317">
        <v>351135</v>
      </c>
    </row>
    <row r="226" spans="1:27">
      <c r="A226">
        <v>225</v>
      </c>
      <c r="B226" t="s">
        <v>6060</v>
      </c>
      <c r="C226" t="s">
        <v>6061</v>
      </c>
      <c r="D226" t="s">
        <v>5772</v>
      </c>
      <c r="E226" t="s">
        <v>5775</v>
      </c>
      <c r="F226" s="1">
        <v>45790</v>
      </c>
      <c r="G226">
        <v>5</v>
      </c>
      <c r="H226">
        <v>410225</v>
      </c>
      <c r="I226" t="s">
        <v>10185</v>
      </c>
      <c r="J226">
        <v>50006494</v>
      </c>
      <c r="K226" t="s">
        <v>6518</v>
      </c>
      <c r="L226" t="s">
        <v>43</v>
      </c>
      <c r="M226" t="s">
        <v>43</v>
      </c>
      <c r="N226" t="s">
        <v>43</v>
      </c>
      <c r="O226">
        <v>46113</v>
      </c>
      <c r="P226" t="s">
        <v>5750</v>
      </c>
      <c r="R226" s="1"/>
      <c r="T226" s="317"/>
      <c r="X226" s="317"/>
    </row>
    <row r="227" spans="1:27">
      <c r="A227">
        <v>226</v>
      </c>
      <c r="B227" t="s">
        <v>6062</v>
      </c>
      <c r="C227" t="s">
        <v>6063</v>
      </c>
      <c r="D227" t="s">
        <v>5772</v>
      </c>
      <c r="E227" t="s">
        <v>5775</v>
      </c>
      <c r="F227" s="1">
        <v>45790</v>
      </c>
      <c r="G227">
        <v>5</v>
      </c>
      <c r="H227">
        <v>410226</v>
      </c>
      <c r="I227" t="s">
        <v>10185</v>
      </c>
      <c r="J227">
        <v>50006495</v>
      </c>
      <c r="K227" t="s">
        <v>6518</v>
      </c>
      <c r="L227" t="s">
        <v>43</v>
      </c>
      <c r="M227" t="s">
        <v>43</v>
      </c>
      <c r="N227" t="s">
        <v>43</v>
      </c>
      <c r="O227">
        <v>46113</v>
      </c>
      <c r="P227" t="s">
        <v>5750</v>
      </c>
      <c r="R227" s="1"/>
      <c r="T227" s="317"/>
      <c r="X227" s="317"/>
    </row>
    <row r="228" spans="1:27">
      <c r="A228">
        <v>227</v>
      </c>
      <c r="B228" t="s">
        <v>6069</v>
      </c>
      <c r="C228" t="s">
        <v>6070</v>
      </c>
      <c r="D228" t="s">
        <v>5772</v>
      </c>
      <c r="E228" t="s">
        <v>5775</v>
      </c>
      <c r="F228" s="1">
        <v>45790</v>
      </c>
      <c r="G228">
        <v>5</v>
      </c>
      <c r="H228">
        <v>410227</v>
      </c>
      <c r="I228" t="s">
        <v>10185</v>
      </c>
      <c r="J228">
        <v>50006625</v>
      </c>
      <c r="K228" t="s">
        <v>6518</v>
      </c>
      <c r="L228">
        <v>8</v>
      </c>
      <c r="M228">
        <v>7</v>
      </c>
      <c r="N228">
        <v>8</v>
      </c>
      <c r="O228">
        <v>45894</v>
      </c>
      <c r="P228" t="s">
        <v>5750</v>
      </c>
      <c r="Q228" t="s">
        <v>12217</v>
      </c>
      <c r="R228" s="1">
        <v>45891</v>
      </c>
      <c r="S228">
        <v>8</v>
      </c>
      <c r="T228" s="317">
        <v>41750</v>
      </c>
      <c r="U228">
        <v>25.8</v>
      </c>
      <c r="V228">
        <v>8</v>
      </c>
      <c r="W228">
        <v>10</v>
      </c>
      <c r="X228" s="317">
        <v>76584</v>
      </c>
      <c r="Y228" t="s">
        <v>12450</v>
      </c>
    </row>
    <row r="229" spans="1:27">
      <c r="A229">
        <v>228</v>
      </c>
      <c r="B229" t="s">
        <v>12451</v>
      </c>
      <c r="C229" t="s">
        <v>12452</v>
      </c>
      <c r="D229" t="s">
        <v>5772</v>
      </c>
      <c r="E229" t="s">
        <v>5775</v>
      </c>
      <c r="F229" s="1">
        <v>45791</v>
      </c>
      <c r="G229">
        <v>5</v>
      </c>
      <c r="H229">
        <v>410228</v>
      </c>
      <c r="I229" t="s">
        <v>10185</v>
      </c>
      <c r="K229" t="s">
        <v>6518</v>
      </c>
      <c r="L229">
        <v>6</v>
      </c>
      <c r="M229">
        <v>5</v>
      </c>
      <c r="N229">
        <v>6</v>
      </c>
      <c r="O229">
        <v>45810</v>
      </c>
      <c r="P229">
        <v>45809</v>
      </c>
      <c r="R229" s="1">
        <v>45838</v>
      </c>
      <c r="S229">
        <v>6</v>
      </c>
      <c r="T229" s="317">
        <v>66850</v>
      </c>
      <c r="U229">
        <v>25.6</v>
      </c>
      <c r="V229">
        <v>6</v>
      </c>
      <c r="W229">
        <v>101</v>
      </c>
      <c r="X229" s="317">
        <v>169126</v>
      </c>
      <c r="Y229">
        <v>6100</v>
      </c>
      <c r="AA229">
        <v>45860</v>
      </c>
    </row>
    <row r="230" spans="1:27">
      <c r="A230">
        <v>229</v>
      </c>
      <c r="B230" t="s">
        <v>12453</v>
      </c>
      <c r="C230" t="s">
        <v>12454</v>
      </c>
      <c r="D230" t="s">
        <v>5772</v>
      </c>
      <c r="E230" t="s">
        <v>5775</v>
      </c>
      <c r="F230" s="1">
        <v>45791</v>
      </c>
      <c r="G230">
        <v>5</v>
      </c>
      <c r="H230">
        <v>410229</v>
      </c>
      <c r="I230" t="s">
        <v>10185</v>
      </c>
      <c r="K230" t="s">
        <v>6518</v>
      </c>
      <c r="L230">
        <v>6</v>
      </c>
      <c r="M230">
        <v>5</v>
      </c>
      <c r="N230">
        <v>6</v>
      </c>
      <c r="O230">
        <v>45810</v>
      </c>
      <c r="P230">
        <v>45809</v>
      </c>
      <c r="R230" s="1">
        <v>45838</v>
      </c>
      <c r="S230">
        <v>6</v>
      </c>
      <c r="T230" s="317">
        <v>40250</v>
      </c>
      <c r="U230">
        <v>25.6</v>
      </c>
      <c r="V230">
        <v>6</v>
      </c>
      <c r="W230">
        <v>101</v>
      </c>
      <c r="X230" s="317">
        <v>101550</v>
      </c>
      <c r="Y230">
        <v>8700</v>
      </c>
    </row>
    <row r="231" spans="1:27">
      <c r="A231">
        <v>230</v>
      </c>
      <c r="B231" t="s">
        <v>6071</v>
      </c>
      <c r="C231" t="s">
        <v>6072</v>
      </c>
      <c r="D231" t="s">
        <v>46</v>
      </c>
      <c r="E231" t="s">
        <v>5829</v>
      </c>
      <c r="F231" s="1">
        <v>45792</v>
      </c>
      <c r="G231">
        <v>5</v>
      </c>
      <c r="H231">
        <v>410230</v>
      </c>
      <c r="I231" t="s">
        <v>10185</v>
      </c>
      <c r="J231">
        <v>50006747</v>
      </c>
      <c r="K231" t="s">
        <v>10340</v>
      </c>
      <c r="L231">
        <v>6</v>
      </c>
      <c r="M231">
        <v>6</v>
      </c>
      <c r="N231">
        <v>6</v>
      </c>
      <c r="O231">
        <v>45838</v>
      </c>
      <c r="P231" t="s">
        <v>5750</v>
      </c>
      <c r="R231" s="1">
        <v>45838</v>
      </c>
      <c r="S231">
        <v>6</v>
      </c>
      <c r="T231" s="317">
        <v>53750</v>
      </c>
      <c r="U231">
        <v>25.6</v>
      </c>
      <c r="V231">
        <v>6</v>
      </c>
      <c r="W231">
        <v>30</v>
      </c>
      <c r="X231" s="317">
        <v>97657</v>
      </c>
    </row>
    <row r="232" spans="1:27">
      <c r="A232">
        <v>231</v>
      </c>
      <c r="B232" t="s">
        <v>6064</v>
      </c>
      <c r="C232" t="s">
        <v>6065</v>
      </c>
      <c r="D232" t="s">
        <v>5772</v>
      </c>
      <c r="E232" t="s">
        <v>5775</v>
      </c>
      <c r="F232" s="1">
        <v>45792</v>
      </c>
      <c r="G232">
        <v>5</v>
      </c>
      <c r="H232">
        <v>410231</v>
      </c>
      <c r="I232" t="s">
        <v>10185</v>
      </c>
      <c r="J232">
        <v>50006750</v>
      </c>
      <c r="K232" t="s">
        <v>6518</v>
      </c>
      <c r="L232" t="s">
        <v>43</v>
      </c>
      <c r="M232" t="s">
        <v>43</v>
      </c>
      <c r="N232" t="s">
        <v>43</v>
      </c>
      <c r="O232">
        <v>46113</v>
      </c>
      <c r="P232" t="s">
        <v>5750</v>
      </c>
      <c r="R232" s="1"/>
      <c r="T232" s="317"/>
      <c r="X232" s="317"/>
    </row>
    <row r="233" spans="1:27">
      <c r="A233">
        <v>232</v>
      </c>
      <c r="B233" t="s">
        <v>6066</v>
      </c>
      <c r="C233" t="s">
        <v>6067</v>
      </c>
      <c r="D233" t="s">
        <v>5772</v>
      </c>
      <c r="E233" t="s">
        <v>5775</v>
      </c>
      <c r="F233" s="1">
        <v>45792</v>
      </c>
      <c r="G233">
        <v>5</v>
      </c>
      <c r="H233">
        <v>410232</v>
      </c>
      <c r="I233" t="s">
        <v>10185</v>
      </c>
      <c r="J233">
        <v>50006752</v>
      </c>
      <c r="K233" t="s">
        <v>6518</v>
      </c>
      <c r="L233" t="s">
        <v>43</v>
      </c>
      <c r="M233" t="s">
        <v>43</v>
      </c>
      <c r="N233" t="s">
        <v>43</v>
      </c>
      <c r="O233">
        <v>46113</v>
      </c>
      <c r="P233" t="s">
        <v>5750</v>
      </c>
      <c r="R233" s="1"/>
      <c r="T233" s="317"/>
      <c r="X233" s="317"/>
    </row>
    <row r="234" spans="1:27">
      <c r="A234">
        <v>233</v>
      </c>
      <c r="B234" t="s">
        <v>12455</v>
      </c>
      <c r="C234" t="s">
        <v>12456</v>
      </c>
      <c r="D234" t="s">
        <v>5942</v>
      </c>
      <c r="E234" t="s">
        <v>5944</v>
      </c>
      <c r="F234" s="1"/>
      <c r="G234" t="s">
        <v>43</v>
      </c>
      <c r="H234">
        <v>410233</v>
      </c>
      <c r="L234" t="s">
        <v>43</v>
      </c>
      <c r="M234" t="s">
        <v>43</v>
      </c>
      <c r="N234" t="s">
        <v>43</v>
      </c>
      <c r="R234" s="1"/>
      <c r="T234" s="317"/>
      <c r="X234" s="317"/>
      <c r="Y234" t="s">
        <v>12167</v>
      </c>
    </row>
    <row r="235" spans="1:27">
      <c r="A235">
        <v>234</v>
      </c>
      <c r="B235" t="s">
        <v>12457</v>
      </c>
      <c r="C235" t="s">
        <v>12458</v>
      </c>
      <c r="D235" t="s">
        <v>5942</v>
      </c>
      <c r="E235" t="s">
        <v>5944</v>
      </c>
      <c r="F235" s="1"/>
      <c r="G235" t="s">
        <v>43</v>
      </c>
      <c r="H235">
        <v>410234</v>
      </c>
      <c r="L235" t="s">
        <v>43</v>
      </c>
      <c r="M235" t="s">
        <v>43</v>
      </c>
      <c r="N235" t="s">
        <v>43</v>
      </c>
      <c r="R235" s="1"/>
      <c r="T235" s="317"/>
      <c r="X235" s="317"/>
    </row>
    <row r="236" spans="1:27">
      <c r="A236">
        <v>235</v>
      </c>
      <c r="B236" t="s">
        <v>12459</v>
      </c>
      <c r="C236" t="s">
        <v>12460</v>
      </c>
      <c r="D236" t="s">
        <v>5942</v>
      </c>
      <c r="E236" t="s">
        <v>5944</v>
      </c>
      <c r="F236" s="1"/>
      <c r="G236" t="s">
        <v>43</v>
      </c>
      <c r="H236">
        <v>410235</v>
      </c>
      <c r="L236" t="s">
        <v>43</v>
      </c>
      <c r="M236" t="s">
        <v>43</v>
      </c>
      <c r="N236" t="s">
        <v>43</v>
      </c>
      <c r="R236" s="1"/>
      <c r="T236" s="317"/>
      <c r="X236" s="317"/>
    </row>
    <row r="237" spans="1:27">
      <c r="A237">
        <v>236</v>
      </c>
      <c r="B237" t="s">
        <v>12461</v>
      </c>
      <c r="C237" t="s">
        <v>12462</v>
      </c>
      <c r="D237" t="s">
        <v>5942</v>
      </c>
      <c r="E237" t="s">
        <v>5944</v>
      </c>
      <c r="F237" s="1"/>
      <c r="G237" t="s">
        <v>43</v>
      </c>
      <c r="H237">
        <v>410236</v>
      </c>
      <c r="L237" t="s">
        <v>43</v>
      </c>
      <c r="M237" t="s">
        <v>43</v>
      </c>
      <c r="N237" t="s">
        <v>43</v>
      </c>
      <c r="R237" s="1"/>
      <c r="T237" s="317"/>
      <c r="X237" s="317"/>
    </row>
    <row r="238" spans="1:27">
      <c r="A238">
        <v>237</v>
      </c>
      <c r="B238" t="s">
        <v>12463</v>
      </c>
      <c r="C238" t="s">
        <v>12464</v>
      </c>
      <c r="D238" t="s">
        <v>5942</v>
      </c>
      <c r="E238" t="s">
        <v>5944</v>
      </c>
      <c r="F238" s="1"/>
      <c r="G238" t="s">
        <v>43</v>
      </c>
      <c r="H238">
        <v>410237</v>
      </c>
      <c r="L238" t="s">
        <v>43</v>
      </c>
      <c r="M238" t="s">
        <v>43</v>
      </c>
      <c r="N238" t="s">
        <v>43</v>
      </c>
      <c r="R238" s="1"/>
      <c r="T238" s="317"/>
      <c r="X238" s="317"/>
    </row>
    <row r="239" spans="1:27">
      <c r="A239">
        <v>238</v>
      </c>
      <c r="B239" t="s">
        <v>12465</v>
      </c>
      <c r="C239" t="s">
        <v>12466</v>
      </c>
      <c r="D239" t="s">
        <v>5942</v>
      </c>
      <c r="E239" t="s">
        <v>5944</v>
      </c>
      <c r="F239" s="1"/>
      <c r="G239" t="s">
        <v>43</v>
      </c>
      <c r="H239">
        <v>410238</v>
      </c>
      <c r="L239" t="s">
        <v>43</v>
      </c>
      <c r="M239" t="s">
        <v>43</v>
      </c>
      <c r="N239" t="s">
        <v>43</v>
      </c>
      <c r="R239" s="1"/>
      <c r="T239" s="317"/>
      <c r="X239" s="317"/>
    </row>
    <row r="240" spans="1:27">
      <c r="A240">
        <v>239</v>
      </c>
      <c r="B240" t="s">
        <v>12467</v>
      </c>
      <c r="C240" t="s">
        <v>12468</v>
      </c>
      <c r="D240" t="s">
        <v>5942</v>
      </c>
      <c r="E240" t="s">
        <v>5944</v>
      </c>
      <c r="F240" s="1"/>
      <c r="G240" t="s">
        <v>43</v>
      </c>
      <c r="H240">
        <v>410239</v>
      </c>
      <c r="L240" t="s">
        <v>43</v>
      </c>
      <c r="M240" t="s">
        <v>43</v>
      </c>
      <c r="N240" t="s">
        <v>43</v>
      </c>
      <c r="R240" s="1"/>
      <c r="T240" s="317"/>
      <c r="X240" s="317"/>
    </row>
    <row r="241" spans="1:28">
      <c r="A241">
        <v>240</v>
      </c>
      <c r="B241" t="s">
        <v>12469</v>
      </c>
      <c r="C241" t="s">
        <v>12470</v>
      </c>
      <c r="D241" t="s">
        <v>5942</v>
      </c>
      <c r="E241" t="s">
        <v>5993</v>
      </c>
      <c r="F241" s="1"/>
      <c r="G241" t="s">
        <v>43</v>
      </c>
      <c r="H241">
        <v>410240</v>
      </c>
      <c r="L241" t="s">
        <v>43</v>
      </c>
      <c r="M241" t="s">
        <v>43</v>
      </c>
      <c r="N241" t="s">
        <v>43</v>
      </c>
      <c r="R241" s="1"/>
      <c r="T241" s="317"/>
      <c r="X241" s="317"/>
    </row>
    <row r="242" spans="1:28">
      <c r="A242">
        <v>241</v>
      </c>
      <c r="B242" t="s">
        <v>12471</v>
      </c>
      <c r="C242" t="s">
        <v>12472</v>
      </c>
      <c r="D242" t="s">
        <v>5942</v>
      </c>
      <c r="E242" t="s">
        <v>5993</v>
      </c>
      <c r="F242" s="1"/>
      <c r="G242" t="s">
        <v>43</v>
      </c>
      <c r="H242">
        <v>410241</v>
      </c>
      <c r="L242" t="s">
        <v>43</v>
      </c>
      <c r="M242" t="s">
        <v>43</v>
      </c>
      <c r="N242" t="s">
        <v>43</v>
      </c>
      <c r="R242" s="1"/>
      <c r="T242" s="317"/>
      <c r="X242" s="317"/>
    </row>
    <row r="243" spans="1:28">
      <c r="A243">
        <v>242</v>
      </c>
      <c r="B243" t="s">
        <v>12473</v>
      </c>
      <c r="C243" t="s">
        <v>12474</v>
      </c>
      <c r="D243" t="s">
        <v>5942</v>
      </c>
      <c r="E243" t="s">
        <v>5993</v>
      </c>
      <c r="F243" s="1"/>
      <c r="G243" t="s">
        <v>43</v>
      </c>
      <c r="H243">
        <v>410242</v>
      </c>
      <c r="L243" t="s">
        <v>43</v>
      </c>
      <c r="M243" t="s">
        <v>43</v>
      </c>
      <c r="N243" t="s">
        <v>43</v>
      </c>
      <c r="R243" s="1"/>
      <c r="T243" s="317"/>
      <c r="X243" s="317"/>
    </row>
    <row r="244" spans="1:28">
      <c r="A244">
        <v>243</v>
      </c>
      <c r="B244" t="s">
        <v>12475</v>
      </c>
      <c r="C244" t="s">
        <v>12476</v>
      </c>
      <c r="D244" t="s">
        <v>5942</v>
      </c>
      <c r="E244" t="s">
        <v>5993</v>
      </c>
      <c r="F244" s="1"/>
      <c r="G244" t="s">
        <v>43</v>
      </c>
      <c r="H244">
        <v>410243</v>
      </c>
      <c r="L244" t="s">
        <v>43</v>
      </c>
      <c r="M244" t="s">
        <v>43</v>
      </c>
      <c r="N244" t="s">
        <v>43</v>
      </c>
      <c r="R244" s="1"/>
      <c r="T244" s="317"/>
      <c r="X244" s="317"/>
      <c r="Y244" t="s">
        <v>12167</v>
      </c>
      <c r="AB244" t="s">
        <v>12477</v>
      </c>
    </row>
    <row r="245" spans="1:28">
      <c r="A245">
        <v>244</v>
      </c>
      <c r="B245" t="s">
        <v>12478</v>
      </c>
      <c r="C245" t="s">
        <v>12479</v>
      </c>
      <c r="D245" t="s">
        <v>5942</v>
      </c>
      <c r="E245" t="s">
        <v>5993</v>
      </c>
      <c r="F245" s="1"/>
      <c r="G245" t="s">
        <v>43</v>
      </c>
      <c r="H245">
        <v>410244</v>
      </c>
      <c r="L245" t="s">
        <v>43</v>
      </c>
      <c r="M245" t="s">
        <v>43</v>
      </c>
      <c r="N245" t="s">
        <v>43</v>
      </c>
      <c r="R245" s="1"/>
      <c r="T245" s="317"/>
      <c r="X245" s="317"/>
      <c r="Y245" t="s">
        <v>12167</v>
      </c>
      <c r="Z245" t="s">
        <v>12168</v>
      </c>
      <c r="AB245" t="s">
        <v>12480</v>
      </c>
    </row>
    <row r="246" spans="1:28">
      <c r="A246">
        <v>245</v>
      </c>
      <c r="B246" t="s">
        <v>12481</v>
      </c>
      <c r="C246" t="s">
        <v>12482</v>
      </c>
      <c r="D246" t="s">
        <v>5942</v>
      </c>
      <c r="E246" t="s">
        <v>5993</v>
      </c>
      <c r="F246" s="1"/>
      <c r="G246" t="s">
        <v>43</v>
      </c>
      <c r="H246">
        <v>410245</v>
      </c>
      <c r="L246" t="s">
        <v>43</v>
      </c>
      <c r="M246" t="s">
        <v>43</v>
      </c>
      <c r="N246" t="s">
        <v>43</v>
      </c>
      <c r="R246" s="1"/>
      <c r="T246" s="317"/>
      <c r="X246" s="317"/>
      <c r="Y246" t="s">
        <v>12167</v>
      </c>
      <c r="AB246" t="s">
        <v>12477</v>
      </c>
    </row>
    <row r="247" spans="1:28">
      <c r="A247">
        <v>246</v>
      </c>
      <c r="B247" t="s">
        <v>12483</v>
      </c>
      <c r="C247" t="s">
        <v>12484</v>
      </c>
      <c r="D247" t="s">
        <v>5942</v>
      </c>
      <c r="E247" t="s">
        <v>5993</v>
      </c>
      <c r="F247" s="1"/>
      <c r="G247" t="s">
        <v>43</v>
      </c>
      <c r="H247">
        <v>410246</v>
      </c>
      <c r="L247" t="s">
        <v>43</v>
      </c>
      <c r="M247" t="s">
        <v>43</v>
      </c>
      <c r="N247" t="s">
        <v>43</v>
      </c>
      <c r="R247" s="1"/>
      <c r="T247" s="317"/>
      <c r="X247" s="317"/>
      <c r="Y247" t="s">
        <v>12167</v>
      </c>
    </row>
    <row r="248" spans="1:28">
      <c r="A248">
        <v>247</v>
      </c>
      <c r="B248" t="s">
        <v>12485</v>
      </c>
      <c r="C248" t="s">
        <v>12486</v>
      </c>
      <c r="D248" t="s">
        <v>5942</v>
      </c>
      <c r="E248" t="s">
        <v>5993</v>
      </c>
      <c r="F248" s="1"/>
      <c r="G248" t="s">
        <v>43</v>
      </c>
      <c r="H248">
        <v>410247</v>
      </c>
      <c r="L248" t="s">
        <v>43</v>
      </c>
      <c r="M248" t="s">
        <v>43</v>
      </c>
      <c r="N248" t="s">
        <v>43</v>
      </c>
      <c r="R248" s="1"/>
      <c r="T248" s="317"/>
      <c r="X248" s="317"/>
    </row>
    <row r="249" spans="1:28">
      <c r="A249">
        <v>248</v>
      </c>
      <c r="B249" t="s">
        <v>12487</v>
      </c>
      <c r="C249" t="s">
        <v>12488</v>
      </c>
      <c r="D249" t="s">
        <v>5942</v>
      </c>
      <c r="E249" t="s">
        <v>5993</v>
      </c>
      <c r="F249" s="1"/>
      <c r="G249" t="s">
        <v>43</v>
      </c>
      <c r="H249">
        <v>410248</v>
      </c>
      <c r="L249" t="s">
        <v>43</v>
      </c>
      <c r="M249" t="s">
        <v>43</v>
      </c>
      <c r="N249" t="s">
        <v>43</v>
      </c>
      <c r="R249" s="1"/>
      <c r="T249" s="317"/>
      <c r="X249" s="317"/>
    </row>
    <row r="250" spans="1:28">
      <c r="A250">
        <v>249</v>
      </c>
      <c r="B250" t="s">
        <v>12489</v>
      </c>
      <c r="C250" t="s">
        <v>12490</v>
      </c>
      <c r="D250" t="s">
        <v>5942</v>
      </c>
      <c r="E250" t="s">
        <v>12491</v>
      </c>
      <c r="F250" s="1"/>
      <c r="G250" t="s">
        <v>43</v>
      </c>
      <c r="H250">
        <v>410249</v>
      </c>
      <c r="L250" t="s">
        <v>43</v>
      </c>
      <c r="M250" t="s">
        <v>43</v>
      </c>
      <c r="N250" t="s">
        <v>43</v>
      </c>
      <c r="R250" s="1"/>
      <c r="T250" s="317"/>
      <c r="X250" s="317"/>
    </row>
    <row r="251" spans="1:28">
      <c r="A251">
        <v>250</v>
      </c>
      <c r="B251" t="s">
        <v>12492</v>
      </c>
      <c r="C251" t="s">
        <v>12493</v>
      </c>
      <c r="D251" t="s">
        <v>5942</v>
      </c>
      <c r="E251" t="s">
        <v>12491</v>
      </c>
      <c r="F251" s="1"/>
      <c r="G251" t="s">
        <v>43</v>
      </c>
      <c r="H251">
        <v>410250</v>
      </c>
      <c r="L251" t="s">
        <v>43</v>
      </c>
      <c r="M251" t="s">
        <v>43</v>
      </c>
      <c r="N251" t="s">
        <v>43</v>
      </c>
      <c r="R251" s="1"/>
      <c r="T251" s="317"/>
      <c r="X251" s="317"/>
      <c r="Y251" t="s">
        <v>12167</v>
      </c>
    </row>
    <row r="252" spans="1:28">
      <c r="A252">
        <v>251</v>
      </c>
      <c r="B252" t="s">
        <v>6073</v>
      </c>
      <c r="C252" t="s">
        <v>6074</v>
      </c>
      <c r="D252" t="s">
        <v>5772</v>
      </c>
      <c r="E252" t="s">
        <v>5775</v>
      </c>
      <c r="F252" s="1">
        <v>45792</v>
      </c>
      <c r="G252">
        <v>5</v>
      </c>
      <c r="H252">
        <v>410251</v>
      </c>
      <c r="I252" t="s">
        <v>10185</v>
      </c>
      <c r="J252">
        <v>50006958</v>
      </c>
      <c r="K252" t="s">
        <v>6518</v>
      </c>
      <c r="L252">
        <v>7</v>
      </c>
      <c r="M252">
        <v>7</v>
      </c>
      <c r="N252">
        <v>7</v>
      </c>
      <c r="O252">
        <v>45859</v>
      </c>
      <c r="P252" t="s">
        <v>5750</v>
      </c>
      <c r="R252" s="1">
        <v>45869</v>
      </c>
      <c r="S252">
        <v>7</v>
      </c>
      <c r="T252" s="317">
        <v>39210</v>
      </c>
      <c r="U252">
        <v>25.7</v>
      </c>
      <c r="V252">
        <v>7</v>
      </c>
      <c r="W252">
        <v>10</v>
      </c>
      <c r="X252" s="317">
        <v>72122</v>
      </c>
      <c r="Y252" t="s">
        <v>12450</v>
      </c>
      <c r="Z252" t="s">
        <v>12187</v>
      </c>
    </row>
    <row r="253" spans="1:28">
      <c r="A253">
        <v>252</v>
      </c>
      <c r="B253" t="s">
        <v>6075</v>
      </c>
      <c r="C253" t="s">
        <v>6076</v>
      </c>
      <c r="D253" t="s">
        <v>5772</v>
      </c>
      <c r="E253" t="s">
        <v>5775</v>
      </c>
      <c r="F253" s="1">
        <v>45792</v>
      </c>
      <c r="G253">
        <v>5</v>
      </c>
      <c r="H253">
        <v>410252</v>
      </c>
      <c r="I253" t="s">
        <v>10185</v>
      </c>
      <c r="J253">
        <v>50006960</v>
      </c>
      <c r="K253" t="s">
        <v>6518</v>
      </c>
      <c r="L253">
        <v>6</v>
      </c>
      <c r="M253">
        <v>6</v>
      </c>
      <c r="N253">
        <v>6</v>
      </c>
      <c r="O253">
        <v>45833</v>
      </c>
      <c r="R253" s="1">
        <v>45838</v>
      </c>
      <c r="S253">
        <v>6</v>
      </c>
      <c r="T253" s="317">
        <v>36210</v>
      </c>
      <c r="U253">
        <v>25.6</v>
      </c>
      <c r="V253">
        <v>6</v>
      </c>
      <c r="W253">
        <v>10</v>
      </c>
      <c r="X253" s="317">
        <v>66854</v>
      </c>
      <c r="Y253" t="s">
        <v>12268</v>
      </c>
    </row>
    <row r="254" spans="1:28">
      <c r="A254">
        <v>253</v>
      </c>
      <c r="B254" t="s">
        <v>12494</v>
      </c>
      <c r="C254" t="s">
        <v>12495</v>
      </c>
      <c r="D254" t="s">
        <v>5772</v>
      </c>
      <c r="E254" t="s">
        <v>5775</v>
      </c>
      <c r="F254" s="1">
        <v>45792</v>
      </c>
      <c r="G254">
        <v>5</v>
      </c>
      <c r="H254">
        <v>410253</v>
      </c>
      <c r="I254" t="s">
        <v>10185</v>
      </c>
      <c r="K254" t="s">
        <v>6518</v>
      </c>
      <c r="L254">
        <v>6</v>
      </c>
      <c r="M254">
        <v>5</v>
      </c>
      <c r="N254">
        <v>6</v>
      </c>
      <c r="O254">
        <v>45810</v>
      </c>
      <c r="P254">
        <v>45796</v>
      </c>
      <c r="R254" s="1">
        <v>45838</v>
      </c>
      <c r="S254">
        <v>6</v>
      </c>
      <c r="T254" s="317">
        <v>34710</v>
      </c>
      <c r="U254">
        <v>25.6</v>
      </c>
      <c r="V254">
        <v>6</v>
      </c>
      <c r="W254">
        <v>101</v>
      </c>
      <c r="X254" s="317">
        <v>87550</v>
      </c>
    </row>
    <row r="255" spans="1:28">
      <c r="A255">
        <v>254</v>
      </c>
      <c r="B255" t="s">
        <v>12496</v>
      </c>
      <c r="C255" t="s">
        <v>12497</v>
      </c>
      <c r="D255" t="s">
        <v>5772</v>
      </c>
      <c r="E255" t="s">
        <v>5775</v>
      </c>
      <c r="F255" s="1">
        <v>45792</v>
      </c>
      <c r="G255">
        <v>5</v>
      </c>
      <c r="H255">
        <v>410254</v>
      </c>
      <c r="I255" t="s">
        <v>10185</v>
      </c>
      <c r="K255" t="s">
        <v>6518</v>
      </c>
      <c r="L255">
        <v>6</v>
      </c>
      <c r="M255">
        <v>5</v>
      </c>
      <c r="N255">
        <v>6</v>
      </c>
      <c r="O255">
        <v>45804</v>
      </c>
      <c r="P255">
        <v>45796</v>
      </c>
      <c r="R255" s="1">
        <v>45838</v>
      </c>
      <c r="S255">
        <v>6</v>
      </c>
      <c r="T255" s="317">
        <v>34710</v>
      </c>
      <c r="U255">
        <v>25.6</v>
      </c>
      <c r="V255">
        <v>6</v>
      </c>
      <c r="W255">
        <v>101</v>
      </c>
      <c r="X255" s="317">
        <v>87550</v>
      </c>
      <c r="Y255">
        <v>8700</v>
      </c>
    </row>
    <row r="256" spans="1:28">
      <c r="A256">
        <v>255</v>
      </c>
      <c r="B256" t="s">
        <v>6077</v>
      </c>
      <c r="C256" t="s">
        <v>6078</v>
      </c>
      <c r="D256" t="s">
        <v>46</v>
      </c>
      <c r="E256" t="s">
        <v>6055</v>
      </c>
      <c r="F256" s="1">
        <v>45793</v>
      </c>
      <c r="G256">
        <v>5</v>
      </c>
      <c r="H256">
        <v>410255</v>
      </c>
      <c r="I256" t="s">
        <v>10185</v>
      </c>
      <c r="J256">
        <v>50007179</v>
      </c>
      <c r="K256" t="s">
        <v>10340</v>
      </c>
      <c r="L256" t="s">
        <v>43</v>
      </c>
      <c r="M256">
        <v>2</v>
      </c>
      <c r="N256" t="s">
        <v>43</v>
      </c>
      <c r="O256">
        <v>46153</v>
      </c>
      <c r="P256" t="s">
        <v>5750</v>
      </c>
      <c r="R256" s="1"/>
      <c r="T256" s="317"/>
      <c r="X256" s="317"/>
    </row>
    <row r="257" spans="1:25">
      <c r="A257">
        <v>256</v>
      </c>
      <c r="B257" t="s">
        <v>12498</v>
      </c>
      <c r="C257" t="s">
        <v>12499</v>
      </c>
      <c r="D257" t="s">
        <v>5942</v>
      </c>
      <c r="E257" t="s">
        <v>12491</v>
      </c>
      <c r="F257" s="1"/>
      <c r="G257" t="s">
        <v>43</v>
      </c>
      <c r="H257">
        <v>410256</v>
      </c>
      <c r="L257" t="s">
        <v>43</v>
      </c>
      <c r="M257" t="s">
        <v>43</v>
      </c>
      <c r="N257" t="s">
        <v>43</v>
      </c>
      <c r="R257" s="1"/>
      <c r="T257" s="317"/>
      <c r="X257" s="317"/>
      <c r="Y257" t="s">
        <v>12500</v>
      </c>
    </row>
    <row r="258" spans="1:25">
      <c r="A258">
        <v>257</v>
      </c>
      <c r="B258" t="s">
        <v>12501</v>
      </c>
      <c r="C258" t="s">
        <v>12502</v>
      </c>
      <c r="D258" t="s">
        <v>46</v>
      </c>
      <c r="E258" t="s">
        <v>5748</v>
      </c>
      <c r="F258" s="1"/>
      <c r="G258" t="s">
        <v>43</v>
      </c>
      <c r="H258">
        <v>410257</v>
      </c>
      <c r="L258" t="s">
        <v>43</v>
      </c>
      <c r="M258" t="s">
        <v>43</v>
      </c>
      <c r="N258" t="s">
        <v>43</v>
      </c>
      <c r="R258" s="1"/>
      <c r="T258" s="317"/>
      <c r="X258" s="317"/>
      <c r="Y258">
        <v>8700</v>
      </c>
    </row>
    <row r="259" spans="1:25">
      <c r="A259">
        <v>258</v>
      </c>
      <c r="B259" t="s">
        <v>12503</v>
      </c>
      <c r="C259" t="s">
        <v>12504</v>
      </c>
      <c r="D259" t="s">
        <v>46</v>
      </c>
      <c r="E259" t="s">
        <v>3282</v>
      </c>
      <c r="F259" s="1">
        <v>45793</v>
      </c>
      <c r="G259">
        <v>5</v>
      </c>
      <c r="H259">
        <v>410258</v>
      </c>
      <c r="I259" t="s">
        <v>10185</v>
      </c>
      <c r="K259" t="s">
        <v>267</v>
      </c>
      <c r="L259">
        <v>6</v>
      </c>
      <c r="M259">
        <v>5</v>
      </c>
      <c r="N259">
        <v>6</v>
      </c>
      <c r="O259">
        <v>45807</v>
      </c>
      <c r="P259">
        <v>45796</v>
      </c>
      <c r="R259" s="1">
        <v>45838</v>
      </c>
      <c r="S259">
        <v>6</v>
      </c>
      <c r="T259" s="317">
        <v>44290</v>
      </c>
      <c r="U259">
        <v>25.6</v>
      </c>
      <c r="V259">
        <v>6</v>
      </c>
      <c r="W259">
        <v>101</v>
      </c>
      <c r="X259" s="317">
        <v>111760</v>
      </c>
    </row>
    <row r="260" spans="1:25">
      <c r="A260">
        <v>259</v>
      </c>
      <c r="B260" t="s">
        <v>6081</v>
      </c>
      <c r="C260" t="s">
        <v>6082</v>
      </c>
      <c r="D260" t="s">
        <v>5942</v>
      </c>
      <c r="E260" t="s">
        <v>5993</v>
      </c>
      <c r="F260" s="1">
        <v>45797</v>
      </c>
      <c r="G260">
        <v>5</v>
      </c>
      <c r="H260">
        <v>410259</v>
      </c>
      <c r="I260" t="s">
        <v>10185</v>
      </c>
      <c r="J260">
        <v>50008108</v>
      </c>
      <c r="K260" t="s">
        <v>12198</v>
      </c>
      <c r="L260">
        <v>7</v>
      </c>
      <c r="M260">
        <v>6</v>
      </c>
      <c r="N260">
        <v>7</v>
      </c>
      <c r="O260">
        <v>45848</v>
      </c>
      <c r="P260" t="s">
        <v>5750</v>
      </c>
      <c r="R260" s="1">
        <v>45869</v>
      </c>
      <c r="S260">
        <v>7</v>
      </c>
      <c r="T260" s="317">
        <v>70610</v>
      </c>
      <c r="U260">
        <v>25.7</v>
      </c>
      <c r="V260">
        <v>7</v>
      </c>
      <c r="W260">
        <v>37</v>
      </c>
      <c r="X260" s="317">
        <v>140647</v>
      </c>
    </row>
    <row r="261" spans="1:25">
      <c r="A261">
        <v>260</v>
      </c>
      <c r="B261" t="s">
        <v>6088</v>
      </c>
      <c r="C261" t="s">
        <v>6089</v>
      </c>
      <c r="D261" t="s">
        <v>5772</v>
      </c>
      <c r="E261" t="s">
        <v>5775</v>
      </c>
      <c r="F261" s="1">
        <v>45797</v>
      </c>
      <c r="G261">
        <v>5</v>
      </c>
      <c r="H261">
        <v>410260</v>
      </c>
      <c r="I261" t="s">
        <v>10185</v>
      </c>
      <c r="J261">
        <v>50008202</v>
      </c>
      <c r="K261" t="s">
        <v>6518</v>
      </c>
      <c r="L261">
        <v>6</v>
      </c>
      <c r="M261">
        <v>6</v>
      </c>
      <c r="N261">
        <v>6</v>
      </c>
      <c r="O261">
        <v>45839</v>
      </c>
      <c r="R261" s="1">
        <v>45838</v>
      </c>
      <c r="S261">
        <v>6</v>
      </c>
      <c r="T261" s="317">
        <v>42790</v>
      </c>
      <c r="U261">
        <v>25.6</v>
      </c>
      <c r="V261">
        <v>6</v>
      </c>
      <c r="W261">
        <v>10</v>
      </c>
      <c r="X261" s="317">
        <v>78412</v>
      </c>
    </row>
    <row r="262" spans="1:25">
      <c r="A262">
        <v>261</v>
      </c>
      <c r="B262" t="s">
        <v>6086</v>
      </c>
      <c r="C262" t="s">
        <v>6087</v>
      </c>
      <c r="D262" t="s">
        <v>46</v>
      </c>
      <c r="E262" t="s">
        <v>3282</v>
      </c>
      <c r="F262" s="1">
        <v>45797</v>
      </c>
      <c r="G262">
        <v>5</v>
      </c>
      <c r="H262">
        <v>410261</v>
      </c>
      <c r="I262" t="s">
        <v>10185</v>
      </c>
      <c r="J262">
        <v>50008375</v>
      </c>
      <c r="K262" t="s">
        <v>267</v>
      </c>
      <c r="L262">
        <v>7</v>
      </c>
      <c r="M262">
        <v>6</v>
      </c>
      <c r="N262">
        <v>7</v>
      </c>
      <c r="O262">
        <v>45839</v>
      </c>
      <c r="R262" s="1">
        <v>45869</v>
      </c>
      <c r="S262">
        <v>7</v>
      </c>
      <c r="T262" s="317">
        <v>40710</v>
      </c>
      <c r="U262">
        <v>25.7</v>
      </c>
      <c r="V262">
        <v>7</v>
      </c>
      <c r="W262">
        <v>30</v>
      </c>
      <c r="X262" s="317">
        <v>74756</v>
      </c>
      <c r="Y262" t="s">
        <v>12175</v>
      </c>
    </row>
    <row r="263" spans="1:25">
      <c r="A263">
        <v>262</v>
      </c>
      <c r="B263" t="s">
        <v>6090</v>
      </c>
      <c r="C263" t="s">
        <v>6091</v>
      </c>
      <c r="D263" t="s">
        <v>46</v>
      </c>
      <c r="E263" t="s">
        <v>5829</v>
      </c>
      <c r="F263" s="1">
        <v>45797</v>
      </c>
      <c r="G263">
        <v>5</v>
      </c>
      <c r="H263">
        <v>410262</v>
      </c>
      <c r="I263" t="s">
        <v>10185</v>
      </c>
      <c r="J263">
        <v>50008377</v>
      </c>
      <c r="K263" t="s">
        <v>10340</v>
      </c>
      <c r="L263">
        <v>7</v>
      </c>
      <c r="M263">
        <v>7</v>
      </c>
      <c r="N263">
        <v>7</v>
      </c>
      <c r="O263">
        <v>45873</v>
      </c>
      <c r="P263" t="s">
        <v>5750</v>
      </c>
      <c r="R263" s="1">
        <v>45869</v>
      </c>
      <c r="S263">
        <v>7</v>
      </c>
      <c r="T263" s="317">
        <v>65990</v>
      </c>
      <c r="U263">
        <v>25.7</v>
      </c>
      <c r="V263">
        <v>7</v>
      </c>
      <c r="W263">
        <v>30</v>
      </c>
      <c r="X263" s="317">
        <v>119160</v>
      </c>
    </row>
    <row r="264" spans="1:25">
      <c r="A264">
        <v>263</v>
      </c>
      <c r="B264" t="s">
        <v>12505</v>
      </c>
      <c r="C264" t="s">
        <v>12506</v>
      </c>
      <c r="D264" t="s">
        <v>46</v>
      </c>
      <c r="E264" t="s">
        <v>5748</v>
      </c>
      <c r="F264" s="1">
        <v>45797</v>
      </c>
      <c r="G264">
        <v>5</v>
      </c>
      <c r="H264">
        <v>410263</v>
      </c>
      <c r="I264" t="s">
        <v>10185</v>
      </c>
      <c r="K264" t="s">
        <v>10340</v>
      </c>
      <c r="L264">
        <v>6</v>
      </c>
      <c r="M264">
        <v>5</v>
      </c>
      <c r="N264">
        <v>6</v>
      </c>
      <c r="O264">
        <v>45807</v>
      </c>
      <c r="P264">
        <v>45806</v>
      </c>
      <c r="R264" s="1">
        <v>45838</v>
      </c>
      <c r="S264">
        <v>6</v>
      </c>
      <c r="T264" s="317">
        <v>42210</v>
      </c>
      <c r="U264">
        <v>25.6</v>
      </c>
      <c r="V264">
        <v>6</v>
      </c>
      <c r="W264">
        <v>101</v>
      </c>
      <c r="X264" s="317">
        <v>106500</v>
      </c>
    </row>
    <row r="265" spans="1:25">
      <c r="A265">
        <v>264</v>
      </c>
      <c r="B265" t="s">
        <v>12507</v>
      </c>
      <c r="C265" t="s">
        <v>12508</v>
      </c>
      <c r="D265" t="s">
        <v>46</v>
      </c>
      <c r="E265" t="s">
        <v>5748</v>
      </c>
      <c r="F265" s="1">
        <v>45797</v>
      </c>
      <c r="G265">
        <v>5</v>
      </c>
      <c r="H265">
        <v>410264</v>
      </c>
      <c r="I265" t="s">
        <v>10185</v>
      </c>
      <c r="K265" t="s">
        <v>10340</v>
      </c>
      <c r="L265">
        <v>6</v>
      </c>
      <c r="M265">
        <v>5</v>
      </c>
      <c r="N265">
        <v>6</v>
      </c>
      <c r="O265">
        <v>45810</v>
      </c>
      <c r="P265">
        <v>45807</v>
      </c>
      <c r="R265" s="1">
        <v>45838</v>
      </c>
      <c r="S265">
        <v>6</v>
      </c>
      <c r="T265" s="317">
        <v>51450</v>
      </c>
      <c r="U265">
        <v>25.6</v>
      </c>
      <c r="V265">
        <v>6</v>
      </c>
      <c r="W265">
        <v>101</v>
      </c>
      <c r="X265" s="317">
        <v>129860</v>
      </c>
    </row>
    <row r="266" spans="1:25">
      <c r="A266">
        <v>265</v>
      </c>
      <c r="B266" t="s">
        <v>12509</v>
      </c>
      <c r="C266" t="s">
        <v>12510</v>
      </c>
      <c r="D266" t="s">
        <v>46</v>
      </c>
      <c r="E266" t="s">
        <v>6161</v>
      </c>
      <c r="F266" s="1"/>
      <c r="G266" t="s">
        <v>43</v>
      </c>
      <c r="H266">
        <v>410265</v>
      </c>
      <c r="L266" t="s">
        <v>43</v>
      </c>
      <c r="M266" t="s">
        <v>43</v>
      </c>
      <c r="N266" t="s">
        <v>43</v>
      </c>
      <c r="R266" s="1"/>
      <c r="T266" s="317"/>
      <c r="X266" s="317"/>
      <c r="Y266">
        <v>6100</v>
      </c>
    </row>
    <row r="267" spans="1:25">
      <c r="A267">
        <v>266</v>
      </c>
      <c r="B267" t="s">
        <v>12511</v>
      </c>
      <c r="C267" t="s">
        <v>12512</v>
      </c>
      <c r="D267" t="s">
        <v>5772</v>
      </c>
      <c r="E267" t="s">
        <v>5775</v>
      </c>
      <c r="F267" s="1">
        <v>45797</v>
      </c>
      <c r="G267">
        <v>5</v>
      </c>
      <c r="H267">
        <v>410266</v>
      </c>
      <c r="I267" t="s">
        <v>10185</v>
      </c>
      <c r="K267" t="s">
        <v>6518</v>
      </c>
      <c r="L267">
        <v>6</v>
      </c>
      <c r="M267">
        <v>5</v>
      </c>
      <c r="N267">
        <v>6</v>
      </c>
      <c r="O267">
        <v>45817</v>
      </c>
      <c r="P267">
        <v>45816</v>
      </c>
      <c r="R267" s="1">
        <v>45838</v>
      </c>
      <c r="S267">
        <v>6</v>
      </c>
      <c r="T267" s="317">
        <v>33210</v>
      </c>
      <c r="U267">
        <v>25.6</v>
      </c>
      <c r="V267">
        <v>6</v>
      </c>
      <c r="W267">
        <v>101</v>
      </c>
      <c r="X267" s="317">
        <v>83760</v>
      </c>
      <c r="Y267">
        <v>8700</v>
      </c>
    </row>
    <row r="268" spans="1:25">
      <c r="A268">
        <v>267</v>
      </c>
      <c r="B268" t="s">
        <v>12513</v>
      </c>
      <c r="C268" t="s">
        <v>12514</v>
      </c>
      <c r="D268" t="s">
        <v>5772</v>
      </c>
      <c r="E268" t="s">
        <v>5775</v>
      </c>
      <c r="F268" s="1">
        <v>45797</v>
      </c>
      <c r="G268">
        <v>5</v>
      </c>
      <c r="H268">
        <v>410267</v>
      </c>
      <c r="I268" t="s">
        <v>10185</v>
      </c>
      <c r="K268" t="s">
        <v>6518</v>
      </c>
      <c r="L268">
        <v>6</v>
      </c>
      <c r="M268">
        <v>5</v>
      </c>
      <c r="N268">
        <v>6</v>
      </c>
      <c r="O268">
        <v>45806</v>
      </c>
      <c r="P268">
        <v>45797</v>
      </c>
      <c r="R268" s="1">
        <v>45838</v>
      </c>
      <c r="S268">
        <v>6</v>
      </c>
      <c r="T268" s="317">
        <v>34710</v>
      </c>
      <c r="U268">
        <v>25.6</v>
      </c>
      <c r="V268">
        <v>6</v>
      </c>
      <c r="W268">
        <v>101</v>
      </c>
      <c r="X268" s="317">
        <v>87550</v>
      </c>
    </row>
    <row r="269" spans="1:25">
      <c r="A269">
        <v>268</v>
      </c>
      <c r="B269" t="s">
        <v>12515</v>
      </c>
      <c r="C269" t="s">
        <v>12516</v>
      </c>
      <c r="D269" t="s">
        <v>5772</v>
      </c>
      <c r="E269" t="s">
        <v>5775</v>
      </c>
      <c r="F269" s="1">
        <v>45797</v>
      </c>
      <c r="G269">
        <v>5</v>
      </c>
      <c r="H269">
        <v>410268</v>
      </c>
      <c r="I269" t="s">
        <v>10185</v>
      </c>
      <c r="K269" t="s">
        <v>6518</v>
      </c>
      <c r="L269">
        <v>6</v>
      </c>
      <c r="M269">
        <v>5</v>
      </c>
      <c r="N269">
        <v>6</v>
      </c>
      <c r="O269">
        <v>45817</v>
      </c>
      <c r="P269">
        <v>45816</v>
      </c>
      <c r="R269" s="1">
        <v>45838</v>
      </c>
      <c r="S269">
        <v>6</v>
      </c>
      <c r="T269" s="317">
        <v>31710</v>
      </c>
      <c r="U269">
        <v>25.6</v>
      </c>
      <c r="V269">
        <v>6</v>
      </c>
      <c r="W269">
        <v>101</v>
      </c>
      <c r="X269" s="317">
        <v>79970</v>
      </c>
    </row>
    <row r="270" spans="1:25">
      <c r="A270">
        <v>269</v>
      </c>
      <c r="B270" t="s">
        <v>12517</v>
      </c>
      <c r="C270" t="s">
        <v>12518</v>
      </c>
      <c r="D270" t="s">
        <v>5772</v>
      </c>
      <c r="E270" t="s">
        <v>5775</v>
      </c>
      <c r="F270" s="1">
        <v>45797</v>
      </c>
      <c r="G270">
        <v>5</v>
      </c>
      <c r="H270">
        <v>410269</v>
      </c>
      <c r="I270" t="s">
        <v>10185</v>
      </c>
      <c r="K270" t="s">
        <v>6518</v>
      </c>
      <c r="L270">
        <v>6</v>
      </c>
      <c r="M270">
        <v>5</v>
      </c>
      <c r="N270">
        <v>6</v>
      </c>
      <c r="O270">
        <v>45806</v>
      </c>
      <c r="P270">
        <v>45805</v>
      </c>
      <c r="R270" s="1">
        <v>45838</v>
      </c>
      <c r="S270">
        <v>6</v>
      </c>
      <c r="T270" s="317">
        <v>61770</v>
      </c>
      <c r="U270">
        <v>25.6</v>
      </c>
      <c r="V270">
        <v>6</v>
      </c>
      <c r="W270">
        <v>101</v>
      </c>
      <c r="X270" s="317">
        <v>156286</v>
      </c>
      <c r="Y270">
        <v>6310</v>
      </c>
    </row>
    <row r="271" spans="1:25">
      <c r="A271">
        <v>270</v>
      </c>
      <c r="B271" t="s">
        <v>12519</v>
      </c>
      <c r="C271" t="s">
        <v>12520</v>
      </c>
      <c r="D271" t="s">
        <v>46</v>
      </c>
      <c r="E271" t="s">
        <v>5748</v>
      </c>
      <c r="F271" s="1">
        <v>45800</v>
      </c>
      <c r="G271">
        <v>5</v>
      </c>
      <c r="H271">
        <v>410270</v>
      </c>
      <c r="I271" t="s">
        <v>10185</v>
      </c>
      <c r="K271" t="s">
        <v>10340</v>
      </c>
      <c r="L271">
        <v>6</v>
      </c>
      <c r="M271">
        <v>5</v>
      </c>
      <c r="N271">
        <v>6</v>
      </c>
      <c r="O271">
        <v>45823</v>
      </c>
      <c r="P271">
        <v>45808</v>
      </c>
      <c r="R271" s="1">
        <v>45838</v>
      </c>
      <c r="S271">
        <v>6</v>
      </c>
      <c r="T271" s="317">
        <v>45330</v>
      </c>
      <c r="U271">
        <v>25.6</v>
      </c>
      <c r="V271">
        <v>6</v>
      </c>
      <c r="W271">
        <v>101</v>
      </c>
      <c r="X271" s="317">
        <v>114390</v>
      </c>
    </row>
    <row r="272" spans="1:25">
      <c r="A272">
        <v>271</v>
      </c>
      <c r="B272" t="s">
        <v>12521</v>
      </c>
      <c r="C272" t="s">
        <v>12522</v>
      </c>
      <c r="D272" t="s">
        <v>46</v>
      </c>
      <c r="E272" t="s">
        <v>5748</v>
      </c>
      <c r="F272" s="1">
        <v>45800</v>
      </c>
      <c r="G272">
        <v>5</v>
      </c>
      <c r="H272">
        <v>410271</v>
      </c>
      <c r="I272" t="s">
        <v>10185</v>
      </c>
      <c r="K272" t="s">
        <v>267</v>
      </c>
      <c r="L272">
        <v>6</v>
      </c>
      <c r="M272">
        <v>5</v>
      </c>
      <c r="N272">
        <v>6</v>
      </c>
      <c r="O272">
        <v>45805</v>
      </c>
      <c r="P272">
        <v>45804</v>
      </c>
      <c r="R272" s="1">
        <v>45838</v>
      </c>
      <c r="S272">
        <v>6</v>
      </c>
      <c r="T272" s="317">
        <v>41750</v>
      </c>
      <c r="U272">
        <v>25.6</v>
      </c>
      <c r="V272">
        <v>6</v>
      </c>
      <c r="W272">
        <v>101</v>
      </c>
      <c r="X272" s="317">
        <v>105340</v>
      </c>
    </row>
    <row r="273" spans="1:25">
      <c r="A273">
        <v>272</v>
      </c>
      <c r="B273" t="s">
        <v>12523</v>
      </c>
      <c r="C273" t="s">
        <v>12524</v>
      </c>
      <c r="D273" t="s">
        <v>46</v>
      </c>
      <c r="E273" t="s">
        <v>5748</v>
      </c>
      <c r="F273" s="1">
        <v>45800</v>
      </c>
      <c r="G273">
        <v>5</v>
      </c>
      <c r="H273">
        <v>410272</v>
      </c>
      <c r="I273" t="s">
        <v>10185</v>
      </c>
      <c r="K273" t="s">
        <v>267</v>
      </c>
      <c r="L273">
        <v>6</v>
      </c>
      <c r="M273">
        <v>5</v>
      </c>
      <c r="N273">
        <v>6</v>
      </c>
      <c r="O273">
        <v>45805</v>
      </c>
      <c r="P273">
        <v>45804</v>
      </c>
      <c r="R273" s="1">
        <v>45838</v>
      </c>
      <c r="S273">
        <v>6</v>
      </c>
      <c r="T273" s="317">
        <v>37710</v>
      </c>
      <c r="U273">
        <v>25.6</v>
      </c>
      <c r="V273">
        <v>6</v>
      </c>
      <c r="W273">
        <v>101</v>
      </c>
      <c r="X273" s="317">
        <v>95130</v>
      </c>
    </row>
    <row r="274" spans="1:25">
      <c r="A274">
        <v>273</v>
      </c>
      <c r="B274" t="s">
        <v>12525</v>
      </c>
      <c r="C274" t="s">
        <v>12526</v>
      </c>
      <c r="D274" t="s">
        <v>5772</v>
      </c>
      <c r="E274" t="s">
        <v>5775</v>
      </c>
      <c r="F274" s="1">
        <v>45800</v>
      </c>
      <c r="G274">
        <v>5</v>
      </c>
      <c r="H274">
        <v>410273</v>
      </c>
      <c r="I274" t="s">
        <v>10185</v>
      </c>
      <c r="K274" t="s">
        <v>6518</v>
      </c>
      <c r="L274">
        <v>7</v>
      </c>
      <c r="M274">
        <v>5</v>
      </c>
      <c r="N274">
        <v>6</v>
      </c>
      <c r="O274">
        <v>45819</v>
      </c>
      <c r="P274">
        <v>45818</v>
      </c>
      <c r="R274" s="1">
        <v>45838</v>
      </c>
      <c r="S274">
        <v>6</v>
      </c>
      <c r="T274" s="317">
        <v>31250</v>
      </c>
      <c r="U274">
        <v>25.7</v>
      </c>
      <c r="V274">
        <v>7</v>
      </c>
      <c r="W274">
        <v>101</v>
      </c>
      <c r="X274" s="317">
        <v>78810</v>
      </c>
      <c r="Y274">
        <v>8700</v>
      </c>
    </row>
    <row r="275" spans="1:25">
      <c r="A275">
        <v>274</v>
      </c>
      <c r="B275" t="s">
        <v>12527</v>
      </c>
      <c r="C275" t="s">
        <v>12528</v>
      </c>
      <c r="D275" t="s">
        <v>46</v>
      </c>
      <c r="E275" t="s">
        <v>6208</v>
      </c>
      <c r="F275" s="1">
        <v>45800</v>
      </c>
      <c r="G275">
        <v>5</v>
      </c>
      <c r="H275">
        <v>410274</v>
      </c>
      <c r="I275" t="s">
        <v>10185</v>
      </c>
      <c r="K275" t="s">
        <v>267</v>
      </c>
      <c r="L275">
        <v>6</v>
      </c>
      <c r="M275">
        <v>5</v>
      </c>
      <c r="N275">
        <v>6</v>
      </c>
      <c r="O275">
        <v>45807</v>
      </c>
      <c r="P275">
        <v>45804</v>
      </c>
      <c r="R275" s="1">
        <v>45838</v>
      </c>
      <c r="S275">
        <v>6</v>
      </c>
      <c r="T275" s="317">
        <v>42210</v>
      </c>
      <c r="U275">
        <v>25.6</v>
      </c>
      <c r="V275">
        <v>6</v>
      </c>
      <c r="W275">
        <v>101</v>
      </c>
      <c r="X275" s="317">
        <v>106500</v>
      </c>
    </row>
    <row r="276" spans="1:25">
      <c r="A276">
        <v>275</v>
      </c>
      <c r="B276" t="s">
        <v>12529</v>
      </c>
      <c r="C276" t="s">
        <v>12530</v>
      </c>
      <c r="D276" t="s">
        <v>46</v>
      </c>
      <c r="E276" t="s">
        <v>5748</v>
      </c>
      <c r="F276" s="1">
        <v>45800</v>
      </c>
      <c r="G276">
        <v>5</v>
      </c>
      <c r="H276">
        <v>410275</v>
      </c>
      <c r="I276" t="s">
        <v>10185</v>
      </c>
      <c r="K276" t="s">
        <v>10340</v>
      </c>
      <c r="L276">
        <v>6</v>
      </c>
      <c r="M276">
        <v>5</v>
      </c>
      <c r="N276">
        <v>6</v>
      </c>
      <c r="O276">
        <v>45817</v>
      </c>
      <c r="P276">
        <v>45816</v>
      </c>
      <c r="R276" s="1">
        <v>45838</v>
      </c>
      <c r="S276">
        <v>6</v>
      </c>
      <c r="T276" s="317">
        <v>45790</v>
      </c>
      <c r="U276">
        <v>25.6</v>
      </c>
      <c r="V276">
        <v>6</v>
      </c>
      <c r="W276">
        <v>101</v>
      </c>
      <c r="X276" s="317">
        <v>115550</v>
      </c>
    </row>
    <row r="277" spans="1:25">
      <c r="A277">
        <v>276</v>
      </c>
      <c r="B277" t="s">
        <v>12531</v>
      </c>
      <c r="C277" t="s">
        <v>12532</v>
      </c>
      <c r="D277" t="s">
        <v>46</v>
      </c>
      <c r="E277" t="s">
        <v>6055</v>
      </c>
      <c r="F277" s="1">
        <v>45800</v>
      </c>
      <c r="G277">
        <v>5</v>
      </c>
      <c r="H277">
        <v>410276</v>
      </c>
      <c r="I277" t="s">
        <v>10185</v>
      </c>
      <c r="K277" t="s">
        <v>10340</v>
      </c>
      <c r="L277">
        <v>7</v>
      </c>
      <c r="M277">
        <v>5</v>
      </c>
      <c r="N277">
        <v>7</v>
      </c>
      <c r="O277">
        <v>45824</v>
      </c>
      <c r="P277">
        <v>45823</v>
      </c>
      <c r="R277" s="1">
        <v>45869</v>
      </c>
      <c r="S277">
        <v>7</v>
      </c>
      <c r="T277" s="317">
        <v>46710</v>
      </c>
      <c r="U277">
        <v>25.7</v>
      </c>
      <c r="V277">
        <v>7</v>
      </c>
      <c r="W277">
        <v>101</v>
      </c>
      <c r="X277" s="317">
        <v>117870</v>
      </c>
    </row>
    <row r="278" spans="1:25">
      <c r="A278">
        <v>277</v>
      </c>
      <c r="B278" t="s">
        <v>12533</v>
      </c>
      <c r="C278" t="s">
        <v>12534</v>
      </c>
      <c r="D278" t="s">
        <v>46</v>
      </c>
      <c r="E278" t="s">
        <v>6161</v>
      </c>
      <c r="F278" s="1">
        <v>45800</v>
      </c>
      <c r="G278">
        <v>5</v>
      </c>
      <c r="H278">
        <v>410277</v>
      </c>
      <c r="I278" t="s">
        <v>10185</v>
      </c>
      <c r="K278" t="s">
        <v>267</v>
      </c>
      <c r="L278">
        <v>6</v>
      </c>
      <c r="M278">
        <v>5</v>
      </c>
      <c r="N278">
        <v>6</v>
      </c>
      <c r="O278" t="s">
        <v>11478</v>
      </c>
      <c r="P278">
        <v>45804</v>
      </c>
      <c r="R278" s="1">
        <v>45838</v>
      </c>
      <c r="S278">
        <v>6</v>
      </c>
      <c r="T278" s="317">
        <v>44750</v>
      </c>
      <c r="U278">
        <v>25.6</v>
      </c>
      <c r="V278">
        <v>6</v>
      </c>
      <c r="W278">
        <v>101</v>
      </c>
      <c r="X278" s="317">
        <v>112920</v>
      </c>
      <c r="Y278">
        <v>8700</v>
      </c>
    </row>
    <row r="279" spans="1:25">
      <c r="A279">
        <v>278</v>
      </c>
      <c r="B279" t="s">
        <v>12535</v>
      </c>
      <c r="C279" t="s">
        <v>12536</v>
      </c>
      <c r="D279" t="s">
        <v>5772</v>
      </c>
      <c r="E279" t="s">
        <v>5775</v>
      </c>
      <c r="F279" s="1"/>
      <c r="G279" t="s">
        <v>43</v>
      </c>
      <c r="H279">
        <v>410278</v>
      </c>
      <c r="L279" t="s">
        <v>43</v>
      </c>
      <c r="M279" t="s">
        <v>43</v>
      </c>
      <c r="N279" t="s">
        <v>43</v>
      </c>
      <c r="R279" s="1"/>
      <c r="T279" s="317"/>
      <c r="X279" s="317"/>
      <c r="Y279">
        <v>6100</v>
      </c>
    </row>
    <row r="280" spans="1:25">
      <c r="A280">
        <v>279</v>
      </c>
      <c r="B280" t="s">
        <v>12537</v>
      </c>
      <c r="C280" t="s">
        <v>12538</v>
      </c>
      <c r="D280" t="s">
        <v>5772</v>
      </c>
      <c r="E280" t="s">
        <v>5775</v>
      </c>
      <c r="F280" s="1"/>
      <c r="G280" t="s">
        <v>43</v>
      </c>
      <c r="H280">
        <v>410279</v>
      </c>
      <c r="L280" t="s">
        <v>43</v>
      </c>
      <c r="M280" t="s">
        <v>43</v>
      </c>
      <c r="N280" t="s">
        <v>43</v>
      </c>
      <c r="R280" s="1"/>
      <c r="T280" s="317"/>
      <c r="X280" s="317"/>
      <c r="Y280">
        <v>6100</v>
      </c>
    </row>
    <row r="281" spans="1:25">
      <c r="A281">
        <v>280</v>
      </c>
      <c r="B281" t="s">
        <v>12539</v>
      </c>
      <c r="C281" t="s">
        <v>12540</v>
      </c>
      <c r="D281" t="s">
        <v>5772</v>
      </c>
      <c r="E281" t="s">
        <v>5775</v>
      </c>
      <c r="F281" s="1"/>
      <c r="G281" t="s">
        <v>43</v>
      </c>
      <c r="H281">
        <v>410280</v>
      </c>
      <c r="L281" t="s">
        <v>43</v>
      </c>
      <c r="M281" t="s">
        <v>43</v>
      </c>
      <c r="N281" t="s">
        <v>43</v>
      </c>
      <c r="R281" s="1"/>
      <c r="T281" s="317"/>
      <c r="X281" s="317"/>
      <c r="Y281">
        <v>8700</v>
      </c>
    </row>
    <row r="282" spans="1:25">
      <c r="A282">
        <v>281</v>
      </c>
      <c r="B282" t="s">
        <v>12541</v>
      </c>
      <c r="C282" t="s">
        <v>12421</v>
      </c>
      <c r="D282" t="s">
        <v>5772</v>
      </c>
      <c r="E282" t="s">
        <v>5775</v>
      </c>
      <c r="F282" s="1"/>
      <c r="G282" t="s">
        <v>43</v>
      </c>
      <c r="H282">
        <v>410281</v>
      </c>
      <c r="L282" t="s">
        <v>43</v>
      </c>
      <c r="M282" t="s">
        <v>43</v>
      </c>
      <c r="N282" t="s">
        <v>43</v>
      </c>
      <c r="R282" s="1"/>
      <c r="T282" s="317"/>
      <c r="X282" s="317"/>
      <c r="Y282">
        <v>8700</v>
      </c>
    </row>
    <row r="283" spans="1:25">
      <c r="A283">
        <v>282</v>
      </c>
      <c r="B283" t="s">
        <v>12542</v>
      </c>
      <c r="C283" t="s">
        <v>12543</v>
      </c>
      <c r="D283" t="s">
        <v>5772</v>
      </c>
      <c r="E283" t="s">
        <v>5775</v>
      </c>
      <c r="F283" s="1"/>
      <c r="G283" t="s">
        <v>43</v>
      </c>
      <c r="H283">
        <v>410282</v>
      </c>
      <c r="L283" t="s">
        <v>43</v>
      </c>
      <c r="M283" t="s">
        <v>43</v>
      </c>
      <c r="N283" t="s">
        <v>43</v>
      </c>
      <c r="R283" s="1"/>
      <c r="T283" s="317"/>
      <c r="X283" s="317"/>
      <c r="Y283" t="s">
        <v>12207</v>
      </c>
    </row>
    <row r="284" spans="1:25">
      <c r="A284">
        <v>283</v>
      </c>
      <c r="B284" t="s">
        <v>12544</v>
      </c>
      <c r="C284" t="s">
        <v>12545</v>
      </c>
      <c r="D284" t="s">
        <v>5772</v>
      </c>
      <c r="E284" t="s">
        <v>5775</v>
      </c>
      <c r="F284" s="1">
        <v>45800</v>
      </c>
      <c r="G284">
        <v>5</v>
      </c>
      <c r="H284">
        <v>410283</v>
      </c>
      <c r="I284" t="s">
        <v>10185</v>
      </c>
      <c r="K284" t="s">
        <v>6518</v>
      </c>
      <c r="L284">
        <v>6</v>
      </c>
      <c r="M284">
        <v>5</v>
      </c>
      <c r="N284">
        <v>6</v>
      </c>
      <c r="O284">
        <v>45814</v>
      </c>
      <c r="P284">
        <v>45813</v>
      </c>
      <c r="R284" s="1">
        <v>45838</v>
      </c>
      <c r="S284">
        <v>6</v>
      </c>
      <c r="T284" s="317">
        <v>30210</v>
      </c>
      <c r="U284">
        <v>25.6</v>
      </c>
      <c r="V284">
        <v>6</v>
      </c>
      <c r="W284">
        <v>101</v>
      </c>
      <c r="X284" s="317">
        <v>76180</v>
      </c>
    </row>
    <row r="285" spans="1:25">
      <c r="A285">
        <v>284</v>
      </c>
      <c r="B285" t="s">
        <v>12546</v>
      </c>
      <c r="C285" t="s">
        <v>12547</v>
      </c>
      <c r="D285" t="s">
        <v>5772</v>
      </c>
      <c r="E285" t="s">
        <v>5775</v>
      </c>
      <c r="F285" s="1">
        <v>45800</v>
      </c>
      <c r="G285">
        <v>5</v>
      </c>
      <c r="H285">
        <v>410284</v>
      </c>
      <c r="I285" t="s">
        <v>10185</v>
      </c>
      <c r="K285" t="s">
        <v>6518</v>
      </c>
      <c r="L285">
        <v>6</v>
      </c>
      <c r="M285">
        <v>5</v>
      </c>
      <c r="N285">
        <v>6</v>
      </c>
      <c r="O285">
        <v>45814</v>
      </c>
      <c r="P285">
        <v>45813</v>
      </c>
      <c r="R285" s="1">
        <v>45838</v>
      </c>
      <c r="S285">
        <v>6</v>
      </c>
      <c r="T285" s="317">
        <v>28710</v>
      </c>
      <c r="U285">
        <v>25.6</v>
      </c>
      <c r="V285">
        <v>6</v>
      </c>
      <c r="W285">
        <v>101</v>
      </c>
      <c r="X285" s="317">
        <v>72390</v>
      </c>
    </row>
    <row r="286" spans="1:25">
      <c r="A286">
        <v>285</v>
      </c>
      <c r="B286" t="s">
        <v>12548</v>
      </c>
      <c r="C286" t="s">
        <v>12549</v>
      </c>
      <c r="D286" t="s">
        <v>46</v>
      </c>
      <c r="E286" t="s">
        <v>5748</v>
      </c>
      <c r="F286" s="1">
        <v>45804</v>
      </c>
      <c r="G286">
        <v>5</v>
      </c>
      <c r="H286">
        <v>410285</v>
      </c>
      <c r="I286" t="s">
        <v>10185</v>
      </c>
      <c r="K286" t="s">
        <v>10340</v>
      </c>
      <c r="L286">
        <v>6</v>
      </c>
      <c r="M286">
        <v>5</v>
      </c>
      <c r="N286">
        <v>6</v>
      </c>
      <c r="O286">
        <v>45810</v>
      </c>
      <c r="P286">
        <v>45807</v>
      </c>
      <c r="R286" s="1">
        <v>45838</v>
      </c>
      <c r="S286">
        <v>6</v>
      </c>
      <c r="T286" s="317">
        <v>48910</v>
      </c>
      <c r="U286">
        <v>25.6</v>
      </c>
      <c r="V286">
        <v>6</v>
      </c>
      <c r="W286">
        <v>101</v>
      </c>
      <c r="X286" s="317">
        <v>123440</v>
      </c>
    </row>
    <row r="287" spans="1:25">
      <c r="A287">
        <v>286</v>
      </c>
      <c r="B287" t="s">
        <v>12550</v>
      </c>
      <c r="C287" t="s">
        <v>12551</v>
      </c>
      <c r="D287" t="s">
        <v>46</v>
      </c>
      <c r="E287" t="s">
        <v>3282</v>
      </c>
      <c r="F287" s="1">
        <v>45804</v>
      </c>
      <c r="G287">
        <v>5</v>
      </c>
      <c r="H287">
        <v>410286</v>
      </c>
      <c r="I287" t="s">
        <v>10185</v>
      </c>
      <c r="K287" t="s">
        <v>267</v>
      </c>
      <c r="L287">
        <v>6</v>
      </c>
      <c r="M287">
        <v>5</v>
      </c>
      <c r="N287">
        <v>6</v>
      </c>
      <c r="O287">
        <v>45817</v>
      </c>
      <c r="P287">
        <v>45816</v>
      </c>
      <c r="R287" s="1">
        <v>45838</v>
      </c>
      <c r="S287">
        <v>6</v>
      </c>
      <c r="T287" s="317">
        <v>72520</v>
      </c>
      <c r="U287">
        <v>25.6</v>
      </c>
      <c r="V287">
        <v>6</v>
      </c>
      <c r="W287">
        <v>101</v>
      </c>
      <c r="X287" s="317">
        <v>152532</v>
      </c>
      <c r="Y287">
        <v>8950</v>
      </c>
    </row>
    <row r="288" spans="1:25">
      <c r="A288">
        <v>287</v>
      </c>
      <c r="B288" t="s">
        <v>12552</v>
      </c>
      <c r="C288" t="s">
        <v>12553</v>
      </c>
      <c r="D288" t="s">
        <v>46</v>
      </c>
      <c r="E288" t="s">
        <v>5748</v>
      </c>
      <c r="F288" s="1">
        <v>45804</v>
      </c>
      <c r="G288">
        <v>5</v>
      </c>
      <c r="H288">
        <v>410287</v>
      </c>
      <c r="I288" t="s">
        <v>10185</v>
      </c>
      <c r="K288" t="s">
        <v>10340</v>
      </c>
      <c r="L288">
        <v>6</v>
      </c>
      <c r="M288">
        <v>5</v>
      </c>
      <c r="N288">
        <v>6</v>
      </c>
      <c r="O288">
        <v>45817</v>
      </c>
      <c r="P288">
        <v>45815</v>
      </c>
      <c r="R288" s="1">
        <v>45838</v>
      </c>
      <c r="S288">
        <v>6</v>
      </c>
      <c r="T288" s="317">
        <v>43710</v>
      </c>
      <c r="U288">
        <v>25.6</v>
      </c>
      <c r="V288">
        <v>6</v>
      </c>
      <c r="W288">
        <v>101</v>
      </c>
      <c r="X288" s="317">
        <v>110290</v>
      </c>
    </row>
    <row r="289" spans="1:25">
      <c r="A289">
        <v>288</v>
      </c>
      <c r="B289" t="s">
        <v>12554</v>
      </c>
      <c r="C289" t="s">
        <v>12555</v>
      </c>
      <c r="D289" t="s">
        <v>5772</v>
      </c>
      <c r="E289" t="s">
        <v>5775</v>
      </c>
      <c r="F289" s="1">
        <v>45804</v>
      </c>
      <c r="G289">
        <v>5</v>
      </c>
      <c r="H289">
        <v>410288</v>
      </c>
      <c r="I289" t="s">
        <v>10185</v>
      </c>
      <c r="K289" t="s">
        <v>6518</v>
      </c>
      <c r="L289">
        <v>6</v>
      </c>
      <c r="M289">
        <v>5</v>
      </c>
      <c r="N289">
        <v>6</v>
      </c>
      <c r="O289">
        <v>45821</v>
      </c>
      <c r="P289">
        <v>45820</v>
      </c>
      <c r="R289" s="1">
        <v>45838</v>
      </c>
      <c r="S289">
        <v>6</v>
      </c>
      <c r="T289" s="317">
        <v>42910</v>
      </c>
      <c r="U289">
        <v>25.6</v>
      </c>
      <c r="V289">
        <v>6</v>
      </c>
      <c r="W289">
        <v>101</v>
      </c>
      <c r="X289" s="317">
        <v>108280</v>
      </c>
      <c r="Y289">
        <v>2000</v>
      </c>
    </row>
    <row r="290" spans="1:25">
      <c r="A290">
        <v>289</v>
      </c>
      <c r="B290" t="s">
        <v>12556</v>
      </c>
      <c r="C290" t="s">
        <v>12557</v>
      </c>
      <c r="D290" t="s">
        <v>5772</v>
      </c>
      <c r="E290" t="s">
        <v>5775</v>
      </c>
      <c r="F290" s="1">
        <v>45804</v>
      </c>
      <c r="G290">
        <v>5</v>
      </c>
      <c r="H290">
        <v>410289</v>
      </c>
      <c r="I290" t="s">
        <v>10185</v>
      </c>
      <c r="K290" t="s">
        <v>6518</v>
      </c>
      <c r="L290">
        <v>7</v>
      </c>
      <c r="M290">
        <v>5</v>
      </c>
      <c r="N290">
        <v>6</v>
      </c>
      <c r="O290">
        <v>45821</v>
      </c>
      <c r="P290">
        <v>45820</v>
      </c>
      <c r="R290" s="1">
        <v>45838</v>
      </c>
      <c r="S290">
        <v>6</v>
      </c>
      <c r="T290" s="317">
        <v>37710</v>
      </c>
      <c r="U290">
        <v>25.7</v>
      </c>
      <c r="V290">
        <v>7</v>
      </c>
      <c r="W290">
        <v>101</v>
      </c>
      <c r="X290" s="317">
        <v>95130</v>
      </c>
      <c r="Y290">
        <v>8700</v>
      </c>
    </row>
    <row r="291" spans="1:25">
      <c r="A291">
        <v>290</v>
      </c>
      <c r="B291" t="s">
        <v>12558</v>
      </c>
      <c r="C291" t="s">
        <v>12559</v>
      </c>
      <c r="D291" t="s">
        <v>5772</v>
      </c>
      <c r="E291" t="s">
        <v>5775</v>
      </c>
      <c r="F291" s="1">
        <v>45804</v>
      </c>
      <c r="G291">
        <v>5</v>
      </c>
      <c r="H291">
        <v>410290</v>
      </c>
      <c r="I291" t="s">
        <v>10185</v>
      </c>
      <c r="K291" t="s">
        <v>6518</v>
      </c>
      <c r="L291">
        <v>7</v>
      </c>
      <c r="M291">
        <v>5</v>
      </c>
      <c r="N291">
        <v>7</v>
      </c>
      <c r="O291">
        <v>45821</v>
      </c>
      <c r="P291">
        <v>45820</v>
      </c>
      <c r="R291" s="1">
        <v>45869</v>
      </c>
      <c r="S291">
        <v>7</v>
      </c>
      <c r="T291" s="317">
        <v>66730</v>
      </c>
      <c r="U291">
        <v>25.7</v>
      </c>
      <c r="V291">
        <v>7</v>
      </c>
      <c r="W291">
        <v>101</v>
      </c>
      <c r="X291" s="317">
        <v>168816</v>
      </c>
      <c r="Y291" t="s">
        <v>12560</v>
      </c>
    </row>
    <row r="292" spans="1:25">
      <c r="A292">
        <v>291</v>
      </c>
      <c r="B292" t="s">
        <v>12561</v>
      </c>
      <c r="C292" t="s">
        <v>12562</v>
      </c>
      <c r="D292" t="s">
        <v>5772</v>
      </c>
      <c r="E292" t="s">
        <v>5775</v>
      </c>
      <c r="F292" s="1">
        <v>45804</v>
      </c>
      <c r="G292">
        <v>5</v>
      </c>
      <c r="H292">
        <v>410291</v>
      </c>
      <c r="I292" t="s">
        <v>10185</v>
      </c>
      <c r="K292" t="s">
        <v>6518</v>
      </c>
      <c r="L292">
        <v>6</v>
      </c>
      <c r="M292">
        <v>5</v>
      </c>
      <c r="N292">
        <v>6</v>
      </c>
      <c r="O292">
        <v>45817</v>
      </c>
      <c r="P292">
        <v>45816</v>
      </c>
      <c r="R292" s="1">
        <v>45838</v>
      </c>
      <c r="S292">
        <v>6</v>
      </c>
      <c r="T292" s="317">
        <v>37710</v>
      </c>
      <c r="U292">
        <v>25.6</v>
      </c>
      <c r="V292">
        <v>6</v>
      </c>
      <c r="W292">
        <v>101</v>
      </c>
      <c r="X292" s="317">
        <v>95130</v>
      </c>
      <c r="Y292">
        <v>8700</v>
      </c>
    </row>
    <row r="293" spans="1:25">
      <c r="A293">
        <v>292</v>
      </c>
      <c r="B293" t="s">
        <v>12563</v>
      </c>
      <c r="C293" t="s">
        <v>12564</v>
      </c>
      <c r="D293" t="s">
        <v>5772</v>
      </c>
      <c r="E293" t="s">
        <v>5775</v>
      </c>
      <c r="F293" s="1">
        <v>45804</v>
      </c>
      <c r="G293">
        <v>5</v>
      </c>
      <c r="H293">
        <v>410292</v>
      </c>
      <c r="I293" t="s">
        <v>10185</v>
      </c>
      <c r="K293" t="s">
        <v>6518</v>
      </c>
      <c r="L293">
        <v>6</v>
      </c>
      <c r="M293">
        <v>5</v>
      </c>
      <c r="N293">
        <v>6</v>
      </c>
      <c r="O293">
        <v>45824</v>
      </c>
      <c r="P293">
        <v>45823</v>
      </c>
      <c r="R293" s="1">
        <v>45838</v>
      </c>
      <c r="S293">
        <v>6</v>
      </c>
      <c r="T293" s="317">
        <v>36210</v>
      </c>
      <c r="U293">
        <v>25.6</v>
      </c>
      <c r="V293">
        <v>6</v>
      </c>
      <c r="W293">
        <v>101</v>
      </c>
      <c r="X293" s="317">
        <v>91340</v>
      </c>
    </row>
    <row r="294" spans="1:25">
      <c r="A294">
        <v>293</v>
      </c>
      <c r="B294" t="s">
        <v>12565</v>
      </c>
      <c r="C294" t="s">
        <v>12566</v>
      </c>
      <c r="D294" t="s">
        <v>5772</v>
      </c>
      <c r="E294" t="s">
        <v>5775</v>
      </c>
      <c r="F294" s="1">
        <v>45804</v>
      </c>
      <c r="G294">
        <v>5</v>
      </c>
      <c r="H294">
        <v>410293</v>
      </c>
      <c r="I294" t="s">
        <v>10185</v>
      </c>
      <c r="K294" t="s">
        <v>6518</v>
      </c>
      <c r="L294">
        <v>7</v>
      </c>
      <c r="M294">
        <v>5</v>
      </c>
      <c r="N294">
        <v>7</v>
      </c>
      <c r="O294">
        <v>45828</v>
      </c>
      <c r="P294">
        <v>45827</v>
      </c>
      <c r="R294" s="1">
        <v>45869</v>
      </c>
      <c r="S294">
        <v>7</v>
      </c>
      <c r="T294" s="317">
        <v>40830</v>
      </c>
      <c r="U294">
        <v>25.7</v>
      </c>
      <c r="V294">
        <v>7</v>
      </c>
      <c r="W294">
        <v>101</v>
      </c>
      <c r="X294" s="317">
        <v>103020</v>
      </c>
    </row>
    <row r="295" spans="1:25">
      <c r="A295">
        <v>294</v>
      </c>
      <c r="B295" t="s">
        <v>12567</v>
      </c>
      <c r="C295" t="s">
        <v>12568</v>
      </c>
      <c r="D295" t="s">
        <v>5772</v>
      </c>
      <c r="E295" t="s">
        <v>5775</v>
      </c>
      <c r="F295" s="1">
        <v>45804</v>
      </c>
      <c r="G295">
        <v>5</v>
      </c>
      <c r="H295">
        <v>410294</v>
      </c>
      <c r="I295" t="s">
        <v>10185</v>
      </c>
      <c r="K295" t="s">
        <v>6518</v>
      </c>
      <c r="L295">
        <v>6</v>
      </c>
      <c r="M295">
        <v>5</v>
      </c>
      <c r="N295">
        <v>6</v>
      </c>
      <c r="O295">
        <v>45817</v>
      </c>
      <c r="P295">
        <v>45805</v>
      </c>
      <c r="R295" s="1">
        <v>45838</v>
      </c>
      <c r="S295">
        <v>6</v>
      </c>
      <c r="T295" s="317">
        <v>31710</v>
      </c>
      <c r="U295">
        <v>25.6</v>
      </c>
      <c r="V295">
        <v>6</v>
      </c>
      <c r="W295">
        <v>101</v>
      </c>
      <c r="X295" s="317">
        <v>79970</v>
      </c>
      <c r="Y295">
        <v>8700</v>
      </c>
    </row>
    <row r="296" spans="1:25">
      <c r="A296">
        <v>295</v>
      </c>
      <c r="B296" t="s">
        <v>12569</v>
      </c>
      <c r="C296" t="s">
        <v>12570</v>
      </c>
      <c r="D296" t="s">
        <v>5772</v>
      </c>
      <c r="E296" t="s">
        <v>5775</v>
      </c>
      <c r="F296" s="1">
        <v>45804</v>
      </c>
      <c r="G296">
        <v>5</v>
      </c>
      <c r="H296">
        <v>410295</v>
      </c>
      <c r="I296" t="s">
        <v>10185</v>
      </c>
      <c r="K296" t="s">
        <v>6518</v>
      </c>
      <c r="L296">
        <v>6</v>
      </c>
      <c r="M296">
        <v>5</v>
      </c>
      <c r="N296">
        <v>6</v>
      </c>
      <c r="O296">
        <v>45821</v>
      </c>
      <c r="P296">
        <v>45820</v>
      </c>
      <c r="R296" s="1">
        <v>45838</v>
      </c>
      <c r="S296">
        <v>6</v>
      </c>
      <c r="T296" s="317">
        <v>38750</v>
      </c>
      <c r="U296">
        <v>25.6</v>
      </c>
      <c r="V296">
        <v>6</v>
      </c>
      <c r="W296">
        <v>101</v>
      </c>
      <c r="X296" s="317">
        <v>97760</v>
      </c>
      <c r="Y296">
        <v>8700</v>
      </c>
    </row>
    <row r="297" spans="1:25">
      <c r="A297">
        <v>296</v>
      </c>
      <c r="B297" t="s">
        <v>12571</v>
      </c>
      <c r="C297" t="s">
        <v>12572</v>
      </c>
      <c r="D297" t="s">
        <v>5772</v>
      </c>
      <c r="E297" t="s">
        <v>5775</v>
      </c>
      <c r="F297" s="1">
        <v>45804</v>
      </c>
      <c r="G297">
        <v>5</v>
      </c>
      <c r="H297">
        <v>410296</v>
      </c>
      <c r="I297" t="s">
        <v>10185</v>
      </c>
      <c r="K297" t="s">
        <v>6518</v>
      </c>
      <c r="L297">
        <v>6</v>
      </c>
      <c r="M297">
        <v>5</v>
      </c>
      <c r="N297">
        <v>6</v>
      </c>
      <c r="O297">
        <v>45821</v>
      </c>
      <c r="P297">
        <v>45820</v>
      </c>
      <c r="R297" s="1">
        <v>45838</v>
      </c>
      <c r="S297">
        <v>6</v>
      </c>
      <c r="T297" s="317">
        <v>36210</v>
      </c>
      <c r="U297">
        <v>25.6</v>
      </c>
      <c r="V297">
        <v>6</v>
      </c>
      <c r="W297">
        <v>101</v>
      </c>
      <c r="X297" s="317">
        <v>91340</v>
      </c>
      <c r="Y297">
        <v>8700</v>
      </c>
    </row>
    <row r="298" spans="1:25">
      <c r="A298">
        <v>297</v>
      </c>
      <c r="B298" t="s">
        <v>6109</v>
      </c>
      <c r="C298" t="s">
        <v>6110</v>
      </c>
      <c r="D298" t="s">
        <v>46</v>
      </c>
      <c r="E298" t="s">
        <v>5829</v>
      </c>
      <c r="F298" s="1">
        <v>45805</v>
      </c>
      <c r="G298">
        <v>5</v>
      </c>
      <c r="H298">
        <v>410297</v>
      </c>
      <c r="I298" t="s">
        <v>10185</v>
      </c>
      <c r="J298">
        <v>50009332</v>
      </c>
      <c r="K298" t="s">
        <v>10340</v>
      </c>
      <c r="L298">
        <v>9</v>
      </c>
      <c r="M298">
        <v>8</v>
      </c>
      <c r="N298">
        <v>9</v>
      </c>
      <c r="O298">
        <v>45931</v>
      </c>
      <c r="P298" t="s">
        <v>5750</v>
      </c>
      <c r="R298" s="1">
        <v>45930</v>
      </c>
      <c r="S298">
        <v>9</v>
      </c>
      <c r="T298" s="317">
        <v>47870</v>
      </c>
      <c r="U298">
        <v>25.9</v>
      </c>
      <c r="V298">
        <v>9</v>
      </c>
      <c r="W298">
        <v>30</v>
      </c>
      <c r="X298" s="317">
        <v>87336</v>
      </c>
    </row>
    <row r="299" spans="1:25">
      <c r="A299">
        <v>298</v>
      </c>
      <c r="B299" t="s">
        <v>6107</v>
      </c>
      <c r="C299" t="s">
        <v>6108</v>
      </c>
      <c r="D299" t="s">
        <v>46</v>
      </c>
      <c r="E299" t="s">
        <v>6055</v>
      </c>
      <c r="F299" s="1">
        <v>45805</v>
      </c>
      <c r="G299">
        <v>5</v>
      </c>
      <c r="H299">
        <v>410298</v>
      </c>
      <c r="I299" t="s">
        <v>10185</v>
      </c>
      <c r="J299">
        <v>50009326</v>
      </c>
      <c r="K299" t="s">
        <v>10340</v>
      </c>
      <c r="L299">
        <v>7</v>
      </c>
      <c r="M299">
        <v>7</v>
      </c>
      <c r="N299">
        <v>7</v>
      </c>
      <c r="O299">
        <v>45874</v>
      </c>
      <c r="P299" t="s">
        <v>5750</v>
      </c>
      <c r="R299" s="1">
        <v>45869</v>
      </c>
      <c r="S299">
        <v>7</v>
      </c>
      <c r="T299" s="317">
        <v>41290</v>
      </c>
      <c r="U299">
        <v>25.7</v>
      </c>
      <c r="V299">
        <v>7</v>
      </c>
      <c r="W299">
        <v>30</v>
      </c>
      <c r="X299" s="317">
        <v>75778</v>
      </c>
    </row>
    <row r="300" spans="1:25">
      <c r="A300">
        <v>299</v>
      </c>
      <c r="B300" t="s">
        <v>12573</v>
      </c>
      <c r="C300" t="s">
        <v>12574</v>
      </c>
      <c r="D300" t="s">
        <v>46</v>
      </c>
      <c r="E300" t="s">
        <v>6055</v>
      </c>
      <c r="F300" s="1"/>
      <c r="G300" t="s">
        <v>43</v>
      </c>
      <c r="H300">
        <v>410299</v>
      </c>
      <c r="L300" t="s">
        <v>43</v>
      </c>
      <c r="M300" t="s">
        <v>43</v>
      </c>
      <c r="N300" t="s">
        <v>43</v>
      </c>
      <c r="R300" s="1"/>
      <c r="T300" s="317"/>
      <c r="X300" s="317"/>
      <c r="Y300" t="s">
        <v>12175</v>
      </c>
    </row>
    <row r="301" spans="1:25">
      <c r="A301">
        <v>300</v>
      </c>
      <c r="B301" t="s">
        <v>12575</v>
      </c>
      <c r="C301" t="s">
        <v>12576</v>
      </c>
      <c r="D301" t="s">
        <v>5772</v>
      </c>
      <c r="E301" t="s">
        <v>5775</v>
      </c>
      <c r="F301" s="1">
        <v>45805</v>
      </c>
      <c r="G301">
        <v>5</v>
      </c>
      <c r="H301">
        <v>410300</v>
      </c>
      <c r="I301" t="s">
        <v>10185</v>
      </c>
      <c r="J301">
        <v>50008615</v>
      </c>
      <c r="K301" t="s">
        <v>12187</v>
      </c>
      <c r="L301">
        <v>7</v>
      </c>
      <c r="O301">
        <v>45860</v>
      </c>
      <c r="P301" t="s">
        <v>5750</v>
      </c>
      <c r="R301" s="1"/>
      <c r="T301" s="317"/>
      <c r="U301">
        <v>25.7</v>
      </c>
      <c r="V301">
        <v>7</v>
      </c>
      <c r="W301">
        <v>17</v>
      </c>
      <c r="X301" s="317">
        <v>25943</v>
      </c>
    </row>
    <row r="302" spans="1:25">
      <c r="A302">
        <v>301</v>
      </c>
      <c r="B302" t="s">
        <v>6099</v>
      </c>
      <c r="C302" t="s">
        <v>6100</v>
      </c>
      <c r="D302" t="s">
        <v>5942</v>
      </c>
      <c r="E302" t="s">
        <v>5944</v>
      </c>
      <c r="F302" s="1">
        <v>45805</v>
      </c>
      <c r="G302">
        <v>5</v>
      </c>
      <c r="H302">
        <v>410301</v>
      </c>
      <c r="I302" t="s">
        <v>10185</v>
      </c>
      <c r="J302">
        <v>50008498</v>
      </c>
      <c r="K302" t="s">
        <v>12198</v>
      </c>
      <c r="L302">
        <v>7</v>
      </c>
      <c r="M302">
        <v>6</v>
      </c>
      <c r="N302">
        <v>7</v>
      </c>
      <c r="O302">
        <v>45839</v>
      </c>
      <c r="R302" s="1">
        <v>45869</v>
      </c>
      <c r="S302">
        <v>7</v>
      </c>
      <c r="T302" s="317">
        <v>53290</v>
      </c>
      <c r="U302">
        <v>25.7</v>
      </c>
      <c r="V302">
        <v>7</v>
      </c>
      <c r="W302">
        <v>37</v>
      </c>
      <c r="X302" s="317">
        <v>107023</v>
      </c>
    </row>
    <row r="303" spans="1:25">
      <c r="A303">
        <v>302</v>
      </c>
      <c r="B303" t="s">
        <v>12577</v>
      </c>
      <c r="C303" t="s">
        <v>12578</v>
      </c>
      <c r="D303" t="s">
        <v>6418</v>
      </c>
      <c r="E303" t="s">
        <v>7021</v>
      </c>
      <c r="F303" s="1"/>
      <c r="G303" t="s">
        <v>43</v>
      </c>
      <c r="H303">
        <v>410302</v>
      </c>
      <c r="L303" t="s">
        <v>43</v>
      </c>
      <c r="M303" t="s">
        <v>43</v>
      </c>
      <c r="N303" t="s">
        <v>43</v>
      </c>
      <c r="R303" s="1"/>
      <c r="T303" s="317"/>
      <c r="X303" s="317"/>
    </row>
    <row r="304" spans="1:25">
      <c r="A304">
        <v>303</v>
      </c>
      <c r="B304" t="s">
        <v>12579</v>
      </c>
      <c r="C304" t="s">
        <v>12580</v>
      </c>
      <c r="D304" t="s">
        <v>6418</v>
      </c>
      <c r="E304" t="s">
        <v>6420</v>
      </c>
      <c r="F304" s="1"/>
      <c r="G304" t="s">
        <v>43</v>
      </c>
      <c r="H304">
        <v>410303</v>
      </c>
      <c r="L304" t="s">
        <v>43</v>
      </c>
      <c r="M304" t="s">
        <v>43</v>
      </c>
      <c r="N304" t="s">
        <v>43</v>
      </c>
      <c r="R304" s="1"/>
      <c r="T304" s="317"/>
      <c r="X304" s="317"/>
    </row>
    <row r="305" spans="1:25">
      <c r="A305">
        <v>304</v>
      </c>
      <c r="B305" t="s">
        <v>12581</v>
      </c>
      <c r="C305" t="s">
        <v>12582</v>
      </c>
      <c r="D305" t="s">
        <v>46</v>
      </c>
      <c r="E305" t="s">
        <v>5754</v>
      </c>
      <c r="F305" s="1">
        <v>45805</v>
      </c>
      <c r="G305">
        <v>5</v>
      </c>
      <c r="H305">
        <v>410304</v>
      </c>
      <c r="I305" t="s">
        <v>10185</v>
      </c>
      <c r="K305" t="s">
        <v>267</v>
      </c>
      <c r="L305">
        <v>6</v>
      </c>
      <c r="M305">
        <v>5</v>
      </c>
      <c r="N305">
        <v>6</v>
      </c>
      <c r="O305" t="s">
        <v>11478</v>
      </c>
      <c r="P305">
        <v>45810</v>
      </c>
      <c r="R305" s="1">
        <v>45838</v>
      </c>
      <c r="S305">
        <v>6</v>
      </c>
      <c r="T305" s="317">
        <v>32290</v>
      </c>
      <c r="U305">
        <v>25.6</v>
      </c>
      <c r="V305">
        <v>6</v>
      </c>
      <c r="W305">
        <v>101</v>
      </c>
      <c r="X305" s="317">
        <v>81440</v>
      </c>
    </row>
    <row r="306" spans="1:25">
      <c r="A306">
        <v>305</v>
      </c>
      <c r="B306" t="s">
        <v>12583</v>
      </c>
      <c r="C306" t="s">
        <v>12584</v>
      </c>
      <c r="D306" t="s">
        <v>5772</v>
      </c>
      <c r="E306" t="s">
        <v>5775</v>
      </c>
      <c r="F306" s="1">
        <v>45805</v>
      </c>
      <c r="G306">
        <v>5</v>
      </c>
      <c r="H306">
        <v>410305</v>
      </c>
      <c r="I306" t="s">
        <v>10185</v>
      </c>
      <c r="K306" t="s">
        <v>6518</v>
      </c>
      <c r="L306">
        <v>6</v>
      </c>
      <c r="M306">
        <v>5</v>
      </c>
      <c r="N306">
        <v>6</v>
      </c>
      <c r="O306">
        <v>45825</v>
      </c>
      <c r="P306">
        <v>45824</v>
      </c>
      <c r="R306" s="1">
        <v>45838</v>
      </c>
      <c r="S306">
        <v>6</v>
      </c>
      <c r="T306" s="317">
        <v>28710</v>
      </c>
      <c r="U306">
        <v>25.6</v>
      </c>
      <c r="V306">
        <v>6</v>
      </c>
      <c r="W306">
        <v>101</v>
      </c>
      <c r="X306" s="317">
        <v>72390</v>
      </c>
    </row>
    <row r="307" spans="1:25">
      <c r="A307">
        <v>306</v>
      </c>
      <c r="B307" t="s">
        <v>12585</v>
      </c>
      <c r="C307" t="s">
        <v>12586</v>
      </c>
      <c r="D307" t="s">
        <v>5772</v>
      </c>
      <c r="E307" t="s">
        <v>5775</v>
      </c>
      <c r="F307" s="1"/>
      <c r="G307" t="s">
        <v>43</v>
      </c>
      <c r="H307">
        <v>410306</v>
      </c>
      <c r="L307" t="s">
        <v>43</v>
      </c>
      <c r="M307" t="s">
        <v>43</v>
      </c>
      <c r="N307" t="s">
        <v>43</v>
      </c>
      <c r="R307" s="1"/>
      <c r="T307" s="317"/>
      <c r="X307" s="317"/>
      <c r="Y307">
        <v>8700</v>
      </c>
    </row>
    <row r="308" spans="1:25">
      <c r="A308">
        <v>307</v>
      </c>
      <c r="B308" t="s">
        <v>12587</v>
      </c>
      <c r="C308" t="s">
        <v>12588</v>
      </c>
      <c r="D308" t="s">
        <v>5772</v>
      </c>
      <c r="E308" t="s">
        <v>5775</v>
      </c>
      <c r="F308" s="1"/>
      <c r="G308" t="s">
        <v>43</v>
      </c>
      <c r="H308">
        <v>410307</v>
      </c>
      <c r="L308" t="s">
        <v>43</v>
      </c>
      <c r="M308" t="s">
        <v>43</v>
      </c>
      <c r="N308" t="s">
        <v>43</v>
      </c>
      <c r="R308" s="1"/>
      <c r="T308" s="317"/>
      <c r="X308" s="317"/>
      <c r="Y308">
        <v>8700</v>
      </c>
    </row>
    <row r="309" spans="1:25">
      <c r="A309">
        <v>308</v>
      </c>
      <c r="B309" t="s">
        <v>6092</v>
      </c>
      <c r="C309" t="s">
        <v>6093</v>
      </c>
      <c r="D309" t="s">
        <v>5942</v>
      </c>
      <c r="E309" t="s">
        <v>5944</v>
      </c>
      <c r="F309" s="1">
        <v>45805</v>
      </c>
      <c r="G309">
        <v>5</v>
      </c>
      <c r="H309">
        <v>410308</v>
      </c>
      <c r="I309" t="s">
        <v>10185</v>
      </c>
      <c r="J309">
        <v>50009413</v>
      </c>
      <c r="K309" t="s">
        <v>12198</v>
      </c>
      <c r="L309">
        <v>8</v>
      </c>
      <c r="M309">
        <v>7</v>
      </c>
      <c r="N309">
        <v>8</v>
      </c>
      <c r="O309">
        <v>45906</v>
      </c>
      <c r="P309" t="s">
        <v>5750</v>
      </c>
      <c r="Q309" t="s">
        <v>12589</v>
      </c>
      <c r="R309" s="1">
        <v>45900</v>
      </c>
      <c r="S309">
        <v>8</v>
      </c>
      <c r="T309" s="317">
        <v>41870</v>
      </c>
      <c r="U309">
        <v>25.8</v>
      </c>
      <c r="V309">
        <v>8</v>
      </c>
      <c r="W309">
        <v>37</v>
      </c>
      <c r="X309" s="317">
        <v>84866</v>
      </c>
      <c r="Y309" t="s">
        <v>12167</v>
      </c>
    </row>
    <row r="310" spans="1:25">
      <c r="A310">
        <v>309</v>
      </c>
      <c r="B310" t="s">
        <v>6149</v>
      </c>
      <c r="C310" t="s">
        <v>6150</v>
      </c>
      <c r="D310" t="s">
        <v>46</v>
      </c>
      <c r="E310" t="s">
        <v>5748</v>
      </c>
      <c r="F310" s="1">
        <v>45805</v>
      </c>
      <c r="G310">
        <v>5</v>
      </c>
      <c r="H310">
        <v>410309</v>
      </c>
      <c r="I310" t="s">
        <v>10185</v>
      </c>
      <c r="J310">
        <v>50009839</v>
      </c>
      <c r="K310" t="s">
        <v>6518</v>
      </c>
      <c r="L310">
        <v>1</v>
      </c>
      <c r="M310">
        <v>12</v>
      </c>
      <c r="N310">
        <v>1</v>
      </c>
      <c r="O310" t="s">
        <v>11478</v>
      </c>
      <c r="P310">
        <v>46017</v>
      </c>
      <c r="R310" s="1">
        <v>46053</v>
      </c>
      <c r="S310">
        <v>1</v>
      </c>
      <c r="T310" s="317">
        <v>280460</v>
      </c>
      <c r="U310">
        <v>26.1</v>
      </c>
      <c r="V310">
        <v>1</v>
      </c>
      <c r="W310">
        <v>30</v>
      </c>
      <c r="X310" s="317">
        <v>389967</v>
      </c>
    </row>
    <row r="311" spans="1:25">
      <c r="A311">
        <v>310</v>
      </c>
      <c r="B311" t="s">
        <v>6111</v>
      </c>
      <c r="C311" t="s">
        <v>12590</v>
      </c>
      <c r="D311" t="s">
        <v>46</v>
      </c>
      <c r="E311" t="s">
        <v>5748</v>
      </c>
      <c r="F311" s="1">
        <v>45805</v>
      </c>
      <c r="G311">
        <v>5</v>
      </c>
      <c r="H311">
        <v>410310</v>
      </c>
      <c r="I311" t="s">
        <v>10185</v>
      </c>
      <c r="J311">
        <v>50009840</v>
      </c>
      <c r="K311" t="s">
        <v>10340</v>
      </c>
      <c r="L311">
        <v>6</v>
      </c>
      <c r="M311">
        <v>6</v>
      </c>
      <c r="N311">
        <v>6</v>
      </c>
      <c r="O311">
        <v>45834</v>
      </c>
      <c r="R311" s="1">
        <v>45838</v>
      </c>
      <c r="S311">
        <v>6</v>
      </c>
      <c r="T311" s="317">
        <v>46710</v>
      </c>
      <c r="U311">
        <v>25.6</v>
      </c>
      <c r="V311">
        <v>6</v>
      </c>
      <c r="W311">
        <v>30</v>
      </c>
      <c r="X311" s="317">
        <v>85293</v>
      </c>
    </row>
    <row r="312" spans="1:25">
      <c r="A312">
        <v>311</v>
      </c>
      <c r="B312" t="s">
        <v>6143</v>
      </c>
      <c r="C312" t="s">
        <v>6144</v>
      </c>
      <c r="D312" t="s">
        <v>46</v>
      </c>
      <c r="E312" t="s">
        <v>6055</v>
      </c>
      <c r="F312" s="1">
        <v>45805</v>
      </c>
      <c r="G312">
        <v>5</v>
      </c>
      <c r="H312">
        <v>410311</v>
      </c>
      <c r="I312" t="s">
        <v>10185</v>
      </c>
      <c r="J312">
        <v>50010001</v>
      </c>
      <c r="K312" t="s">
        <v>10340</v>
      </c>
      <c r="L312">
        <v>8</v>
      </c>
      <c r="M312">
        <v>7</v>
      </c>
      <c r="N312">
        <v>8</v>
      </c>
      <c r="O312">
        <v>45894</v>
      </c>
      <c r="P312" t="s">
        <v>5750</v>
      </c>
      <c r="R312" s="1">
        <v>45900</v>
      </c>
      <c r="S312">
        <v>8</v>
      </c>
      <c r="T312" s="317">
        <v>48790</v>
      </c>
      <c r="U312">
        <v>25.8</v>
      </c>
      <c r="V312">
        <v>8</v>
      </c>
      <c r="W312">
        <v>30</v>
      </c>
      <c r="X312" s="317">
        <v>88949</v>
      </c>
    </row>
    <row r="313" spans="1:25">
      <c r="A313">
        <v>312</v>
      </c>
      <c r="B313" t="s">
        <v>6105</v>
      </c>
      <c r="C313" t="s">
        <v>6106</v>
      </c>
      <c r="D313" t="s">
        <v>5942</v>
      </c>
      <c r="E313" t="s">
        <v>5993</v>
      </c>
      <c r="F313" s="1">
        <v>45805</v>
      </c>
      <c r="G313">
        <v>5</v>
      </c>
      <c r="H313">
        <v>410312</v>
      </c>
      <c r="I313" t="s">
        <v>10185</v>
      </c>
      <c r="J313">
        <v>50010086</v>
      </c>
      <c r="K313" t="s">
        <v>12198</v>
      </c>
      <c r="L313">
        <v>8</v>
      </c>
      <c r="M313">
        <v>6</v>
      </c>
      <c r="N313">
        <v>7</v>
      </c>
      <c r="O313">
        <v>45853</v>
      </c>
      <c r="P313" t="s">
        <v>5750</v>
      </c>
      <c r="R313" s="1">
        <v>45869</v>
      </c>
      <c r="S313">
        <v>7</v>
      </c>
      <c r="T313" s="317">
        <v>86930</v>
      </c>
      <c r="U313">
        <v>25.8</v>
      </c>
      <c r="V313">
        <v>8</v>
      </c>
      <c r="W313">
        <v>37</v>
      </c>
      <c r="X313" s="317">
        <v>153848</v>
      </c>
    </row>
    <row r="314" spans="1:25">
      <c r="A314">
        <v>313</v>
      </c>
      <c r="B314" t="s">
        <v>6118</v>
      </c>
      <c r="C314" t="s">
        <v>6119</v>
      </c>
      <c r="D314" t="s">
        <v>5942</v>
      </c>
      <c r="E314" t="s">
        <v>5944</v>
      </c>
      <c r="F314" s="1">
        <v>45805</v>
      </c>
      <c r="G314">
        <v>5</v>
      </c>
      <c r="H314">
        <v>410313</v>
      </c>
      <c r="I314" t="s">
        <v>10185</v>
      </c>
      <c r="J314">
        <v>50010090</v>
      </c>
      <c r="K314" t="s">
        <v>12198</v>
      </c>
      <c r="L314">
        <v>7</v>
      </c>
      <c r="M314">
        <v>7</v>
      </c>
      <c r="N314">
        <v>7</v>
      </c>
      <c r="O314">
        <v>45867</v>
      </c>
      <c r="P314" t="s">
        <v>5750</v>
      </c>
      <c r="R314" s="1">
        <v>45869</v>
      </c>
      <c r="S314">
        <v>7</v>
      </c>
      <c r="T314" s="317">
        <v>65530</v>
      </c>
      <c r="U314">
        <v>25.7</v>
      </c>
      <c r="V314">
        <v>7</v>
      </c>
      <c r="W314">
        <v>37</v>
      </c>
      <c r="X314" s="317">
        <v>130785</v>
      </c>
    </row>
    <row r="315" spans="1:25">
      <c r="A315">
        <v>314</v>
      </c>
      <c r="B315" t="s">
        <v>7060</v>
      </c>
      <c r="C315" t="s">
        <v>7061</v>
      </c>
      <c r="D315" t="s">
        <v>46</v>
      </c>
      <c r="E315" t="s">
        <v>5754</v>
      </c>
      <c r="F315" s="1">
        <v>45805</v>
      </c>
      <c r="G315">
        <v>5</v>
      </c>
      <c r="H315">
        <v>410314</v>
      </c>
      <c r="I315" t="s">
        <v>10185</v>
      </c>
      <c r="J315">
        <v>50010210</v>
      </c>
      <c r="K315" t="s">
        <v>6518</v>
      </c>
      <c r="L315">
        <v>6</v>
      </c>
      <c r="M315">
        <v>5</v>
      </c>
      <c r="N315">
        <v>6</v>
      </c>
      <c r="O315">
        <v>45826</v>
      </c>
      <c r="P315">
        <v>45810</v>
      </c>
      <c r="R315" s="1">
        <v>45838</v>
      </c>
      <c r="S315">
        <v>6</v>
      </c>
      <c r="T315" s="317">
        <v>152735</v>
      </c>
      <c r="U315">
        <v>25.6</v>
      </c>
      <c r="V315">
        <v>6</v>
      </c>
      <c r="W315">
        <v>30</v>
      </c>
      <c r="X315" s="317">
        <v>387704</v>
      </c>
    </row>
    <row r="316" spans="1:25">
      <c r="A316">
        <v>315</v>
      </c>
      <c r="B316" t="s">
        <v>12591</v>
      </c>
      <c r="C316" t="s">
        <v>12592</v>
      </c>
      <c r="D316" t="s">
        <v>46</v>
      </c>
      <c r="E316" t="s">
        <v>3282</v>
      </c>
      <c r="F316" s="1">
        <v>45805</v>
      </c>
      <c r="G316">
        <v>5</v>
      </c>
      <c r="H316">
        <v>410315</v>
      </c>
      <c r="I316" t="s">
        <v>10185</v>
      </c>
      <c r="J316">
        <v>50010287</v>
      </c>
      <c r="K316" t="s">
        <v>267</v>
      </c>
      <c r="L316">
        <v>6</v>
      </c>
      <c r="M316">
        <v>5</v>
      </c>
      <c r="N316">
        <v>6</v>
      </c>
      <c r="O316">
        <v>45748</v>
      </c>
      <c r="P316">
        <v>45820</v>
      </c>
      <c r="R316" s="1">
        <v>45838</v>
      </c>
      <c r="S316">
        <v>6</v>
      </c>
      <c r="T316" s="317">
        <v>68990</v>
      </c>
      <c r="U316">
        <v>25.6</v>
      </c>
      <c r="V316">
        <v>6</v>
      </c>
      <c r="W316">
        <v>30</v>
      </c>
      <c r="X316" s="317">
        <v>121055</v>
      </c>
      <c r="Y316" t="s">
        <v>12175</v>
      </c>
    </row>
    <row r="317" spans="1:25">
      <c r="A317">
        <v>316</v>
      </c>
      <c r="B317" t="s">
        <v>6126</v>
      </c>
      <c r="C317" t="s">
        <v>6127</v>
      </c>
      <c r="D317" t="s">
        <v>5772</v>
      </c>
      <c r="E317" t="s">
        <v>5775</v>
      </c>
      <c r="F317" s="1">
        <v>45805</v>
      </c>
      <c r="G317">
        <v>5</v>
      </c>
      <c r="H317">
        <v>410316</v>
      </c>
      <c r="I317" t="s">
        <v>10185</v>
      </c>
      <c r="J317">
        <v>50010295</v>
      </c>
      <c r="K317" t="s">
        <v>6518</v>
      </c>
      <c r="L317" t="s">
        <v>43</v>
      </c>
      <c r="M317" t="s">
        <v>43</v>
      </c>
      <c r="N317" t="s">
        <v>43</v>
      </c>
      <c r="O317">
        <v>46296</v>
      </c>
      <c r="P317" t="s">
        <v>5750</v>
      </c>
      <c r="R317" s="1"/>
      <c r="T317" s="317"/>
      <c r="X317" s="317"/>
    </row>
    <row r="318" spans="1:25">
      <c r="A318">
        <v>317</v>
      </c>
      <c r="B318" t="s">
        <v>6138</v>
      </c>
      <c r="C318" t="s">
        <v>6139</v>
      </c>
      <c r="D318" t="s">
        <v>5772</v>
      </c>
      <c r="E318" t="s">
        <v>5775</v>
      </c>
      <c r="F318" s="1">
        <v>45805</v>
      </c>
      <c r="G318">
        <v>5</v>
      </c>
      <c r="H318">
        <v>410317</v>
      </c>
      <c r="I318" t="s">
        <v>10185</v>
      </c>
      <c r="J318">
        <v>50010296</v>
      </c>
      <c r="K318" t="s">
        <v>6518</v>
      </c>
      <c r="L318">
        <v>1</v>
      </c>
      <c r="M318">
        <v>8</v>
      </c>
      <c r="N318">
        <v>1</v>
      </c>
      <c r="O318" t="s">
        <v>12593</v>
      </c>
      <c r="R318" s="1">
        <v>46053</v>
      </c>
      <c r="S318">
        <v>1</v>
      </c>
      <c r="T318" s="317">
        <v>188790</v>
      </c>
      <c r="U318">
        <v>26.1</v>
      </c>
      <c r="V318">
        <v>1</v>
      </c>
      <c r="W318">
        <v>10</v>
      </c>
      <c r="X318" s="317">
        <v>334791</v>
      </c>
    </row>
    <row r="319" spans="1:25">
      <c r="A319">
        <v>318</v>
      </c>
      <c r="B319" t="s">
        <v>6140</v>
      </c>
      <c r="C319" t="s">
        <v>12594</v>
      </c>
      <c r="D319" t="s">
        <v>5772</v>
      </c>
      <c r="E319" t="s">
        <v>5775</v>
      </c>
      <c r="F319" s="1">
        <v>45805</v>
      </c>
      <c r="G319">
        <v>5</v>
      </c>
      <c r="H319">
        <v>410318</v>
      </c>
      <c r="I319" t="s">
        <v>10185</v>
      </c>
      <c r="J319">
        <v>50010298</v>
      </c>
      <c r="K319" t="s">
        <v>6518</v>
      </c>
      <c r="L319" t="s">
        <v>43</v>
      </c>
      <c r="M319" t="s">
        <v>43</v>
      </c>
      <c r="N319" t="s">
        <v>43</v>
      </c>
      <c r="O319">
        <v>46113</v>
      </c>
      <c r="P319" t="s">
        <v>5750</v>
      </c>
      <c r="R319" s="1"/>
      <c r="T319" s="317"/>
      <c r="X319" s="317"/>
    </row>
    <row r="320" spans="1:25">
      <c r="A320">
        <v>319</v>
      </c>
      <c r="B320" t="s">
        <v>6113</v>
      </c>
      <c r="C320" t="s">
        <v>6114</v>
      </c>
      <c r="D320" t="s">
        <v>46</v>
      </c>
      <c r="E320" t="s">
        <v>5748</v>
      </c>
      <c r="F320" s="1">
        <v>45805</v>
      </c>
      <c r="G320">
        <v>5</v>
      </c>
      <c r="H320">
        <v>410319</v>
      </c>
      <c r="I320" t="s">
        <v>10185</v>
      </c>
      <c r="J320">
        <v>50010231</v>
      </c>
      <c r="K320" t="s">
        <v>10340</v>
      </c>
      <c r="L320">
        <v>6</v>
      </c>
      <c r="M320">
        <v>6</v>
      </c>
      <c r="N320">
        <v>6</v>
      </c>
      <c r="O320">
        <v>45828</v>
      </c>
      <c r="R320" s="1">
        <v>45838</v>
      </c>
      <c r="S320">
        <v>6</v>
      </c>
      <c r="T320" s="317">
        <v>107870</v>
      </c>
      <c r="U320">
        <v>25.6</v>
      </c>
      <c r="V320">
        <v>6</v>
      </c>
      <c r="W320">
        <v>30</v>
      </c>
      <c r="X320" s="317">
        <v>192698</v>
      </c>
    </row>
    <row r="321" spans="1:28">
      <c r="A321">
        <v>320</v>
      </c>
      <c r="B321" t="s">
        <v>12595</v>
      </c>
      <c r="C321" t="s">
        <v>12596</v>
      </c>
      <c r="D321" t="s">
        <v>5772</v>
      </c>
      <c r="E321" t="s">
        <v>5775</v>
      </c>
      <c r="F321" s="1">
        <v>45807</v>
      </c>
      <c r="G321">
        <v>5</v>
      </c>
      <c r="H321">
        <v>510001</v>
      </c>
      <c r="I321" t="s">
        <v>12597</v>
      </c>
      <c r="J321">
        <v>50010386</v>
      </c>
      <c r="K321" t="s">
        <v>6518</v>
      </c>
      <c r="L321">
        <v>6</v>
      </c>
      <c r="M321">
        <v>5</v>
      </c>
      <c r="N321">
        <v>6</v>
      </c>
      <c r="O321">
        <v>45597</v>
      </c>
      <c r="P321">
        <v>45820</v>
      </c>
      <c r="R321" s="1">
        <v>45838</v>
      </c>
      <c r="S321">
        <v>6</v>
      </c>
      <c r="T321" s="317">
        <v>28710</v>
      </c>
      <c r="U321">
        <v>25.6</v>
      </c>
      <c r="V321">
        <v>6</v>
      </c>
      <c r="W321">
        <v>10</v>
      </c>
      <c r="X321" s="317">
        <v>50311</v>
      </c>
      <c r="Y321" t="s">
        <v>12268</v>
      </c>
    </row>
    <row r="322" spans="1:28">
      <c r="A322">
        <v>321</v>
      </c>
      <c r="B322" t="s">
        <v>12598</v>
      </c>
      <c r="C322" t="s">
        <v>12599</v>
      </c>
      <c r="D322" t="s">
        <v>46</v>
      </c>
      <c r="E322" t="s">
        <v>6161</v>
      </c>
      <c r="F322" s="1">
        <v>45807</v>
      </c>
      <c r="G322">
        <v>5</v>
      </c>
      <c r="H322">
        <v>510002</v>
      </c>
      <c r="I322" t="s">
        <v>10185</v>
      </c>
      <c r="K322" t="s">
        <v>267</v>
      </c>
      <c r="L322">
        <v>6</v>
      </c>
      <c r="M322">
        <v>5</v>
      </c>
      <c r="N322">
        <v>6</v>
      </c>
      <c r="O322">
        <v>45812</v>
      </c>
      <c r="P322">
        <v>45811</v>
      </c>
      <c r="R322" s="1">
        <v>45838</v>
      </c>
      <c r="S322">
        <v>6</v>
      </c>
      <c r="T322" s="317">
        <v>48210</v>
      </c>
      <c r="U322">
        <v>25.6</v>
      </c>
      <c r="V322">
        <v>6</v>
      </c>
      <c r="W322">
        <v>101</v>
      </c>
      <c r="X322" s="317">
        <v>121660</v>
      </c>
    </row>
    <row r="323" spans="1:28">
      <c r="A323">
        <v>322</v>
      </c>
      <c r="B323" t="s">
        <v>12600</v>
      </c>
      <c r="C323" t="s">
        <v>12601</v>
      </c>
      <c r="D323" t="s">
        <v>46</v>
      </c>
      <c r="E323" t="s">
        <v>5748</v>
      </c>
      <c r="F323" s="1"/>
      <c r="G323" t="s">
        <v>43</v>
      </c>
      <c r="H323">
        <v>510003</v>
      </c>
      <c r="L323" t="s">
        <v>43</v>
      </c>
      <c r="M323" t="s">
        <v>43</v>
      </c>
      <c r="N323" t="s">
        <v>43</v>
      </c>
      <c r="R323" s="1"/>
      <c r="T323" s="317"/>
      <c r="X323" s="317"/>
      <c r="Y323" t="s">
        <v>10832</v>
      </c>
      <c r="AB323" t="s">
        <v>12480</v>
      </c>
    </row>
    <row r="324" spans="1:28">
      <c r="A324">
        <v>323</v>
      </c>
      <c r="B324" t="s">
        <v>12602</v>
      </c>
      <c r="C324" t="s">
        <v>12603</v>
      </c>
      <c r="D324" t="s">
        <v>46</v>
      </c>
      <c r="E324" t="s">
        <v>5748</v>
      </c>
      <c r="F324" s="1"/>
      <c r="G324" t="s">
        <v>43</v>
      </c>
      <c r="H324">
        <v>510004</v>
      </c>
      <c r="L324" t="s">
        <v>43</v>
      </c>
      <c r="M324" t="s">
        <v>43</v>
      </c>
      <c r="N324" t="s">
        <v>43</v>
      </c>
      <c r="R324" s="1"/>
      <c r="T324" s="317"/>
      <c r="X324" s="317"/>
      <c r="Y324" t="s">
        <v>10832</v>
      </c>
      <c r="AB324" t="s">
        <v>12480</v>
      </c>
    </row>
    <row r="325" spans="1:28">
      <c r="A325">
        <v>324</v>
      </c>
      <c r="B325" t="s">
        <v>12604</v>
      </c>
      <c r="C325" t="s">
        <v>12605</v>
      </c>
      <c r="D325" t="s">
        <v>46</v>
      </c>
      <c r="E325" t="s">
        <v>5748</v>
      </c>
      <c r="F325" s="1"/>
      <c r="G325" t="s">
        <v>43</v>
      </c>
      <c r="H325">
        <v>510005</v>
      </c>
      <c r="L325" t="s">
        <v>43</v>
      </c>
      <c r="M325" t="s">
        <v>43</v>
      </c>
      <c r="N325" t="s">
        <v>43</v>
      </c>
      <c r="R325" s="1"/>
      <c r="T325" s="317"/>
      <c r="X325" s="317"/>
      <c r="Y325" t="s">
        <v>10832</v>
      </c>
      <c r="AB325" t="s">
        <v>12480</v>
      </c>
    </row>
    <row r="326" spans="1:28">
      <c r="A326">
        <v>325</v>
      </c>
      <c r="B326" t="s">
        <v>12606</v>
      </c>
      <c r="C326" t="s">
        <v>12607</v>
      </c>
      <c r="D326" t="s">
        <v>46</v>
      </c>
      <c r="E326" t="s">
        <v>3282</v>
      </c>
      <c r="F326" s="1">
        <v>45807</v>
      </c>
      <c r="G326">
        <v>5</v>
      </c>
      <c r="H326">
        <v>510006</v>
      </c>
      <c r="I326" t="s">
        <v>10185</v>
      </c>
      <c r="K326" t="s">
        <v>267</v>
      </c>
      <c r="L326">
        <v>6</v>
      </c>
      <c r="M326">
        <v>5</v>
      </c>
      <c r="N326">
        <v>6</v>
      </c>
      <c r="O326">
        <v>45812</v>
      </c>
      <c r="P326">
        <v>45811</v>
      </c>
      <c r="R326" s="1">
        <v>45838</v>
      </c>
      <c r="S326">
        <v>6</v>
      </c>
      <c r="T326" s="317">
        <v>37710</v>
      </c>
      <c r="U326">
        <v>25.6</v>
      </c>
      <c r="V326">
        <v>6</v>
      </c>
      <c r="W326">
        <v>101</v>
      </c>
      <c r="X326" s="317">
        <v>95130</v>
      </c>
    </row>
    <row r="327" spans="1:28">
      <c r="A327">
        <v>326</v>
      </c>
      <c r="B327" t="s">
        <v>12608</v>
      </c>
      <c r="C327" t="s">
        <v>12609</v>
      </c>
      <c r="D327" t="s">
        <v>46</v>
      </c>
      <c r="E327" t="s">
        <v>6161</v>
      </c>
      <c r="F327" s="1"/>
      <c r="G327" t="s">
        <v>43</v>
      </c>
      <c r="H327">
        <v>510007</v>
      </c>
      <c r="L327" t="s">
        <v>43</v>
      </c>
      <c r="M327" t="s">
        <v>43</v>
      </c>
      <c r="N327" t="s">
        <v>43</v>
      </c>
      <c r="R327" s="1"/>
      <c r="T327" s="317"/>
      <c r="X327" s="317"/>
      <c r="Y327" t="s">
        <v>10832</v>
      </c>
      <c r="AB327" t="s">
        <v>12589</v>
      </c>
    </row>
    <row r="328" spans="1:28">
      <c r="A328">
        <v>327</v>
      </c>
      <c r="B328" t="s">
        <v>12610</v>
      </c>
      <c r="C328" t="s">
        <v>12611</v>
      </c>
      <c r="D328" t="s">
        <v>5772</v>
      </c>
      <c r="E328" t="s">
        <v>5775</v>
      </c>
      <c r="F328" s="1">
        <v>45807</v>
      </c>
      <c r="G328">
        <v>5</v>
      </c>
      <c r="H328">
        <v>510008</v>
      </c>
      <c r="I328" t="s">
        <v>10185</v>
      </c>
      <c r="K328" t="s">
        <v>6518</v>
      </c>
      <c r="L328">
        <v>6</v>
      </c>
      <c r="M328">
        <v>5</v>
      </c>
      <c r="N328">
        <v>6</v>
      </c>
      <c r="O328">
        <v>45818</v>
      </c>
      <c r="P328">
        <v>45817</v>
      </c>
      <c r="R328" s="1">
        <v>45838</v>
      </c>
      <c r="S328">
        <v>6</v>
      </c>
      <c r="T328" s="317">
        <v>28710</v>
      </c>
      <c r="U328">
        <v>25.6</v>
      </c>
      <c r="V328">
        <v>6</v>
      </c>
      <c r="W328">
        <v>101</v>
      </c>
      <c r="X328" s="317">
        <v>72390</v>
      </c>
    </row>
    <row r="329" spans="1:28">
      <c r="A329">
        <v>328</v>
      </c>
      <c r="B329" t="s">
        <v>12612</v>
      </c>
      <c r="C329" t="s">
        <v>12613</v>
      </c>
      <c r="D329" t="s">
        <v>5772</v>
      </c>
      <c r="E329" t="s">
        <v>5775</v>
      </c>
      <c r="F329" s="1">
        <v>45811</v>
      </c>
      <c r="G329">
        <v>6</v>
      </c>
      <c r="H329">
        <v>510009</v>
      </c>
      <c r="I329" t="s">
        <v>10185</v>
      </c>
      <c r="K329" t="s">
        <v>6518</v>
      </c>
      <c r="L329">
        <v>7</v>
      </c>
      <c r="M329">
        <v>6</v>
      </c>
      <c r="N329">
        <v>7</v>
      </c>
      <c r="O329">
        <v>45828</v>
      </c>
      <c r="P329">
        <v>45827</v>
      </c>
      <c r="R329" s="1">
        <v>45869</v>
      </c>
      <c r="S329">
        <v>7</v>
      </c>
      <c r="T329" s="317">
        <v>35750</v>
      </c>
      <c r="U329">
        <v>25.7</v>
      </c>
      <c r="V329">
        <v>7</v>
      </c>
      <c r="W329">
        <v>101</v>
      </c>
      <c r="X329" s="317">
        <v>90180</v>
      </c>
      <c r="Y329" t="s">
        <v>11745</v>
      </c>
    </row>
    <row r="330" spans="1:28">
      <c r="A330">
        <v>329</v>
      </c>
      <c r="B330" t="s">
        <v>12614</v>
      </c>
      <c r="C330" t="s">
        <v>12615</v>
      </c>
      <c r="D330" t="s">
        <v>5772</v>
      </c>
      <c r="E330" t="s">
        <v>5775</v>
      </c>
      <c r="F330" s="1">
        <v>45811</v>
      </c>
      <c r="G330">
        <v>6</v>
      </c>
      <c r="H330">
        <v>510010</v>
      </c>
      <c r="I330" t="s">
        <v>10185</v>
      </c>
      <c r="K330" t="s">
        <v>6518</v>
      </c>
      <c r="L330">
        <v>7</v>
      </c>
      <c r="M330">
        <v>6</v>
      </c>
      <c r="N330">
        <v>7</v>
      </c>
      <c r="O330">
        <v>45828</v>
      </c>
      <c r="P330">
        <v>45827</v>
      </c>
      <c r="R330" s="1">
        <v>45869</v>
      </c>
      <c r="S330">
        <v>7</v>
      </c>
      <c r="T330" s="317">
        <v>40250</v>
      </c>
      <c r="U330">
        <v>25.7</v>
      </c>
      <c r="V330">
        <v>7</v>
      </c>
      <c r="W330">
        <v>101</v>
      </c>
      <c r="X330" s="317">
        <v>101550</v>
      </c>
      <c r="Y330" t="s">
        <v>10832</v>
      </c>
    </row>
    <row r="331" spans="1:28">
      <c r="A331">
        <v>330</v>
      </c>
      <c r="B331" t="s">
        <v>12616</v>
      </c>
      <c r="C331" t="s">
        <v>12617</v>
      </c>
      <c r="D331" t="s">
        <v>46</v>
      </c>
      <c r="E331" t="s">
        <v>5748</v>
      </c>
      <c r="F331" s="1"/>
      <c r="G331" t="s">
        <v>43</v>
      </c>
      <c r="H331">
        <v>510011</v>
      </c>
      <c r="L331" t="s">
        <v>43</v>
      </c>
      <c r="M331" t="s">
        <v>43</v>
      </c>
      <c r="N331" t="s">
        <v>43</v>
      </c>
      <c r="R331" s="1"/>
      <c r="T331" s="317"/>
      <c r="X331" s="317"/>
      <c r="Y331" t="s">
        <v>10832</v>
      </c>
      <c r="AB331" t="s">
        <v>12480</v>
      </c>
    </row>
    <row r="332" spans="1:28">
      <c r="A332">
        <v>331</v>
      </c>
      <c r="B332" t="s">
        <v>12618</v>
      </c>
      <c r="C332" t="s">
        <v>12619</v>
      </c>
      <c r="D332" t="s">
        <v>46</v>
      </c>
      <c r="E332" t="s">
        <v>6161</v>
      </c>
      <c r="F332" s="1">
        <v>45811</v>
      </c>
      <c r="G332">
        <v>6</v>
      </c>
      <c r="H332">
        <v>510012</v>
      </c>
      <c r="I332" t="s">
        <v>10185</v>
      </c>
      <c r="K332" t="s">
        <v>267</v>
      </c>
      <c r="L332">
        <v>7</v>
      </c>
      <c r="M332">
        <v>6</v>
      </c>
      <c r="N332">
        <v>7</v>
      </c>
      <c r="O332">
        <v>45826</v>
      </c>
      <c r="P332">
        <v>45825</v>
      </c>
      <c r="R332" s="1">
        <v>45869</v>
      </c>
      <c r="S332">
        <v>7</v>
      </c>
      <c r="T332" s="317">
        <v>48210</v>
      </c>
      <c r="U332">
        <v>25.7</v>
      </c>
      <c r="V332">
        <v>7</v>
      </c>
      <c r="W332">
        <v>101</v>
      </c>
      <c r="X332" s="317">
        <v>121660</v>
      </c>
    </row>
    <row r="333" spans="1:28">
      <c r="A333">
        <v>332</v>
      </c>
      <c r="B333" t="s">
        <v>12620</v>
      </c>
      <c r="C333" t="s">
        <v>12621</v>
      </c>
      <c r="D333" t="s">
        <v>46</v>
      </c>
      <c r="E333" t="s">
        <v>5748</v>
      </c>
      <c r="F333" s="1"/>
      <c r="G333" t="s">
        <v>43</v>
      </c>
      <c r="H333">
        <v>510013</v>
      </c>
      <c r="L333" t="s">
        <v>43</v>
      </c>
      <c r="M333" t="s">
        <v>43</v>
      </c>
      <c r="N333" t="s">
        <v>43</v>
      </c>
      <c r="R333" s="1"/>
      <c r="T333" s="317"/>
      <c r="X333" s="317"/>
      <c r="Y333" t="s">
        <v>10832</v>
      </c>
    </row>
    <row r="334" spans="1:28">
      <c r="A334">
        <v>333</v>
      </c>
      <c r="B334" t="s">
        <v>12622</v>
      </c>
      <c r="C334" t="s">
        <v>12623</v>
      </c>
      <c r="D334" t="s">
        <v>46</v>
      </c>
      <c r="E334" t="s">
        <v>6161</v>
      </c>
      <c r="F334" s="1"/>
      <c r="G334" t="s">
        <v>43</v>
      </c>
      <c r="H334">
        <v>510014</v>
      </c>
      <c r="L334" t="s">
        <v>43</v>
      </c>
      <c r="M334" t="s">
        <v>43</v>
      </c>
      <c r="N334" t="s">
        <v>43</v>
      </c>
      <c r="R334" s="1"/>
      <c r="T334" s="317"/>
      <c r="X334" s="317"/>
      <c r="Y334" t="s">
        <v>10832</v>
      </c>
    </row>
    <row r="335" spans="1:28">
      <c r="A335">
        <v>334</v>
      </c>
      <c r="B335" t="s">
        <v>12624</v>
      </c>
      <c r="C335" t="s">
        <v>12625</v>
      </c>
      <c r="D335" t="s">
        <v>46</v>
      </c>
      <c r="E335" t="s">
        <v>6161</v>
      </c>
      <c r="F335" s="1">
        <v>45811</v>
      </c>
      <c r="G335">
        <v>6</v>
      </c>
      <c r="H335">
        <v>510015</v>
      </c>
      <c r="I335" t="s">
        <v>10185</v>
      </c>
      <c r="K335" t="s">
        <v>267</v>
      </c>
      <c r="L335">
        <v>6</v>
      </c>
      <c r="M335">
        <v>6</v>
      </c>
      <c r="N335">
        <v>6</v>
      </c>
      <c r="O335">
        <v>45821</v>
      </c>
      <c r="P335">
        <v>45820</v>
      </c>
      <c r="R335" s="1">
        <v>45838</v>
      </c>
      <c r="S335">
        <v>6</v>
      </c>
      <c r="T335" s="317">
        <v>40710</v>
      </c>
      <c r="U335">
        <v>25.6</v>
      </c>
      <c r="V335">
        <v>6</v>
      </c>
      <c r="W335">
        <v>101</v>
      </c>
      <c r="X335" s="317">
        <v>102710</v>
      </c>
    </row>
    <row r="336" spans="1:28">
      <c r="A336">
        <v>335</v>
      </c>
      <c r="B336" t="s">
        <v>12626</v>
      </c>
      <c r="C336" t="s">
        <v>12627</v>
      </c>
      <c r="D336" t="s">
        <v>46</v>
      </c>
      <c r="E336" t="s">
        <v>5748</v>
      </c>
      <c r="F336" s="1"/>
      <c r="G336" t="s">
        <v>43</v>
      </c>
      <c r="H336">
        <v>510016</v>
      </c>
      <c r="L336" t="s">
        <v>43</v>
      </c>
      <c r="M336" t="s">
        <v>43</v>
      </c>
      <c r="N336" t="s">
        <v>43</v>
      </c>
      <c r="R336" s="1"/>
      <c r="T336" s="317"/>
      <c r="X336" s="317"/>
      <c r="Y336" t="s">
        <v>10832</v>
      </c>
    </row>
    <row r="337" spans="1:25">
      <c r="A337">
        <v>336</v>
      </c>
      <c r="B337" t="s">
        <v>12628</v>
      </c>
      <c r="C337" t="s">
        <v>12629</v>
      </c>
      <c r="D337" t="s">
        <v>46</v>
      </c>
      <c r="E337" t="s">
        <v>6208</v>
      </c>
      <c r="F337" s="1">
        <v>45811</v>
      </c>
      <c r="G337">
        <v>6</v>
      </c>
      <c r="H337">
        <v>510017</v>
      </c>
      <c r="I337" t="s">
        <v>10185</v>
      </c>
      <c r="K337" t="s">
        <v>267</v>
      </c>
      <c r="L337">
        <v>6</v>
      </c>
      <c r="M337">
        <v>6</v>
      </c>
      <c r="N337">
        <v>6</v>
      </c>
      <c r="O337">
        <v>45831</v>
      </c>
      <c r="P337">
        <v>45831</v>
      </c>
      <c r="R337" s="1">
        <v>45838</v>
      </c>
      <c r="S337">
        <v>6</v>
      </c>
      <c r="T337" s="317">
        <v>52710</v>
      </c>
      <c r="U337">
        <v>25.6</v>
      </c>
      <c r="V337">
        <v>6</v>
      </c>
      <c r="W337">
        <v>101</v>
      </c>
      <c r="X337" s="317">
        <v>133030</v>
      </c>
    </row>
    <row r="338" spans="1:25">
      <c r="A338">
        <v>337</v>
      </c>
      <c r="B338" t="s">
        <v>12630</v>
      </c>
      <c r="C338" t="s">
        <v>12631</v>
      </c>
      <c r="D338" t="s">
        <v>46</v>
      </c>
      <c r="E338" t="s">
        <v>5748</v>
      </c>
      <c r="F338" s="1">
        <v>45811</v>
      </c>
      <c r="G338">
        <v>6</v>
      </c>
      <c r="H338">
        <v>510018</v>
      </c>
      <c r="I338" t="s">
        <v>10185</v>
      </c>
      <c r="K338" t="s">
        <v>10340</v>
      </c>
      <c r="L338">
        <v>7</v>
      </c>
      <c r="M338">
        <v>6</v>
      </c>
      <c r="N338">
        <v>7</v>
      </c>
      <c r="O338">
        <v>45831</v>
      </c>
      <c r="P338">
        <v>45830</v>
      </c>
      <c r="R338" s="1">
        <v>45869</v>
      </c>
      <c r="S338">
        <v>7</v>
      </c>
      <c r="T338" s="317">
        <v>44750</v>
      </c>
      <c r="U338">
        <v>25.7</v>
      </c>
      <c r="V338">
        <v>7</v>
      </c>
      <c r="W338">
        <v>101</v>
      </c>
      <c r="X338" s="317">
        <v>112920</v>
      </c>
    </row>
    <row r="339" spans="1:25">
      <c r="A339">
        <v>338</v>
      </c>
      <c r="B339" t="s">
        <v>12632</v>
      </c>
      <c r="C339" t="s">
        <v>12633</v>
      </c>
      <c r="D339" t="s">
        <v>46</v>
      </c>
      <c r="E339" t="s">
        <v>5829</v>
      </c>
      <c r="F339" s="1">
        <v>45811</v>
      </c>
      <c r="G339">
        <v>6</v>
      </c>
      <c r="H339">
        <v>510019</v>
      </c>
      <c r="I339" t="s">
        <v>10185</v>
      </c>
      <c r="K339" t="s">
        <v>10340</v>
      </c>
      <c r="L339">
        <v>6</v>
      </c>
      <c r="M339">
        <v>6</v>
      </c>
      <c r="N339">
        <v>6</v>
      </c>
      <c r="O339">
        <v>45824</v>
      </c>
      <c r="P339">
        <v>45822</v>
      </c>
      <c r="R339" s="1">
        <v>45838</v>
      </c>
      <c r="S339">
        <v>6</v>
      </c>
      <c r="T339" s="317">
        <v>46370</v>
      </c>
      <c r="U339">
        <v>25.6</v>
      </c>
      <c r="V339">
        <v>6</v>
      </c>
      <c r="W339">
        <v>101</v>
      </c>
      <c r="X339" s="317">
        <v>117020</v>
      </c>
    </row>
    <row r="340" spans="1:25">
      <c r="A340">
        <v>339</v>
      </c>
      <c r="B340" t="s">
        <v>12634</v>
      </c>
      <c r="C340" t="s">
        <v>12635</v>
      </c>
      <c r="D340" t="s">
        <v>46</v>
      </c>
      <c r="E340" t="s">
        <v>5754</v>
      </c>
      <c r="F340" s="1">
        <v>45811</v>
      </c>
      <c r="G340">
        <v>6</v>
      </c>
      <c r="H340">
        <v>510020</v>
      </c>
      <c r="I340" t="s">
        <v>10185</v>
      </c>
      <c r="K340" t="s">
        <v>267</v>
      </c>
      <c r="L340">
        <v>6</v>
      </c>
      <c r="M340">
        <v>6</v>
      </c>
      <c r="N340">
        <v>6</v>
      </c>
      <c r="O340">
        <v>45825</v>
      </c>
      <c r="P340">
        <v>45824</v>
      </c>
      <c r="R340" s="1">
        <v>45838</v>
      </c>
      <c r="S340">
        <v>6</v>
      </c>
      <c r="T340" s="317">
        <v>43710</v>
      </c>
      <c r="U340">
        <v>25.6</v>
      </c>
      <c r="V340">
        <v>6</v>
      </c>
      <c r="W340">
        <v>101</v>
      </c>
      <c r="X340" s="317">
        <v>110290</v>
      </c>
    </row>
    <row r="341" spans="1:25">
      <c r="A341">
        <v>340</v>
      </c>
      <c r="B341" t="s">
        <v>12636</v>
      </c>
      <c r="C341" t="s">
        <v>12637</v>
      </c>
      <c r="D341" t="s">
        <v>46</v>
      </c>
      <c r="E341" t="s">
        <v>5754</v>
      </c>
      <c r="F341" s="1">
        <v>45811</v>
      </c>
      <c r="G341">
        <v>6</v>
      </c>
      <c r="H341">
        <v>510021</v>
      </c>
      <c r="I341" t="s">
        <v>10185</v>
      </c>
      <c r="K341" t="s">
        <v>267</v>
      </c>
      <c r="L341">
        <v>6</v>
      </c>
      <c r="M341">
        <v>6</v>
      </c>
      <c r="N341">
        <v>6</v>
      </c>
      <c r="O341">
        <v>45825</v>
      </c>
      <c r="P341">
        <v>45824</v>
      </c>
      <c r="R341" s="1">
        <v>45838</v>
      </c>
      <c r="S341">
        <v>6</v>
      </c>
      <c r="T341" s="317">
        <v>39210</v>
      </c>
      <c r="U341">
        <v>25.6</v>
      </c>
      <c r="V341">
        <v>6</v>
      </c>
      <c r="W341">
        <v>101</v>
      </c>
      <c r="X341" s="317">
        <v>98920</v>
      </c>
    </row>
    <row r="342" spans="1:25">
      <c r="A342">
        <v>341</v>
      </c>
      <c r="B342" t="s">
        <v>12638</v>
      </c>
      <c r="C342" t="s">
        <v>12639</v>
      </c>
      <c r="D342" t="s">
        <v>46</v>
      </c>
      <c r="E342" t="s">
        <v>5754</v>
      </c>
      <c r="F342" s="1">
        <v>45811</v>
      </c>
      <c r="G342">
        <v>6</v>
      </c>
      <c r="H342">
        <v>510022</v>
      </c>
      <c r="I342" t="s">
        <v>10185</v>
      </c>
      <c r="K342" t="s">
        <v>267</v>
      </c>
      <c r="L342">
        <v>6</v>
      </c>
      <c r="M342">
        <v>6</v>
      </c>
      <c r="N342">
        <v>6</v>
      </c>
      <c r="O342">
        <v>45825</v>
      </c>
      <c r="P342">
        <v>45824</v>
      </c>
      <c r="R342" s="1">
        <v>45838</v>
      </c>
      <c r="S342">
        <v>6</v>
      </c>
      <c r="T342" s="317">
        <v>48330</v>
      </c>
      <c r="U342">
        <v>25.6</v>
      </c>
      <c r="V342">
        <v>6</v>
      </c>
      <c r="W342">
        <v>101</v>
      </c>
      <c r="X342" s="317">
        <v>121970</v>
      </c>
    </row>
    <row r="343" spans="1:25">
      <c r="A343">
        <v>342</v>
      </c>
      <c r="B343" t="s">
        <v>12640</v>
      </c>
      <c r="C343" t="s">
        <v>12641</v>
      </c>
      <c r="D343" t="s">
        <v>46</v>
      </c>
      <c r="E343" t="s">
        <v>6161</v>
      </c>
      <c r="F343" s="1">
        <v>45811</v>
      </c>
      <c r="G343">
        <v>6</v>
      </c>
      <c r="H343">
        <v>510023</v>
      </c>
      <c r="I343" t="s">
        <v>10185</v>
      </c>
      <c r="K343" t="s">
        <v>267</v>
      </c>
      <c r="L343">
        <v>6</v>
      </c>
      <c r="M343">
        <v>6</v>
      </c>
      <c r="N343">
        <v>6</v>
      </c>
      <c r="O343" t="s">
        <v>11478</v>
      </c>
      <c r="P343">
        <v>45814</v>
      </c>
      <c r="R343" s="1">
        <v>45838</v>
      </c>
      <c r="S343">
        <v>6</v>
      </c>
      <c r="T343" s="317">
        <v>49250</v>
      </c>
      <c r="U343">
        <v>25.6</v>
      </c>
      <c r="V343">
        <v>6</v>
      </c>
      <c r="W343">
        <v>101</v>
      </c>
      <c r="X343" s="317">
        <v>124290</v>
      </c>
    </row>
    <row r="344" spans="1:25">
      <c r="A344">
        <v>343</v>
      </c>
      <c r="B344" t="s">
        <v>12642</v>
      </c>
      <c r="C344" t="s">
        <v>12643</v>
      </c>
      <c r="D344" t="s">
        <v>46</v>
      </c>
      <c r="E344" t="s">
        <v>6161</v>
      </c>
      <c r="F344" s="1"/>
      <c r="G344" t="s">
        <v>43</v>
      </c>
      <c r="H344">
        <v>510024</v>
      </c>
      <c r="L344" t="s">
        <v>43</v>
      </c>
      <c r="M344" t="s">
        <v>43</v>
      </c>
      <c r="N344" t="s">
        <v>43</v>
      </c>
      <c r="R344" s="1"/>
      <c r="T344" s="317"/>
      <c r="X344" s="317"/>
      <c r="Y344" t="s">
        <v>10832</v>
      </c>
    </row>
    <row r="345" spans="1:25">
      <c r="A345">
        <v>344</v>
      </c>
      <c r="B345" t="s">
        <v>12644</v>
      </c>
      <c r="C345" t="s">
        <v>12645</v>
      </c>
      <c r="D345" t="s">
        <v>46</v>
      </c>
      <c r="E345" t="s">
        <v>6161</v>
      </c>
      <c r="F345" s="1">
        <v>45812</v>
      </c>
      <c r="G345">
        <v>6</v>
      </c>
      <c r="H345">
        <v>510025</v>
      </c>
      <c r="I345" t="s">
        <v>10185</v>
      </c>
      <c r="K345" t="s">
        <v>267</v>
      </c>
      <c r="L345">
        <v>6</v>
      </c>
      <c r="M345">
        <v>6</v>
      </c>
      <c r="N345">
        <v>6</v>
      </c>
      <c r="O345" t="s">
        <v>11478</v>
      </c>
      <c r="P345">
        <v>45826</v>
      </c>
      <c r="R345" s="1">
        <v>45838</v>
      </c>
      <c r="S345">
        <v>6</v>
      </c>
      <c r="T345" s="317">
        <v>43250</v>
      </c>
      <c r="U345">
        <v>25.6</v>
      </c>
      <c r="V345">
        <v>6</v>
      </c>
      <c r="W345">
        <v>101</v>
      </c>
      <c r="X345" s="317">
        <v>109130</v>
      </c>
    </row>
    <row r="346" spans="1:25">
      <c r="A346">
        <v>345</v>
      </c>
      <c r="B346" t="s">
        <v>12646</v>
      </c>
      <c r="C346" t="s">
        <v>12647</v>
      </c>
      <c r="D346" t="s">
        <v>5942</v>
      </c>
      <c r="E346" t="s">
        <v>5993</v>
      </c>
      <c r="F346" s="1">
        <v>45817</v>
      </c>
      <c r="G346">
        <v>6</v>
      </c>
      <c r="H346">
        <v>510026</v>
      </c>
      <c r="I346" t="s">
        <v>10185</v>
      </c>
      <c r="K346" t="s">
        <v>12198</v>
      </c>
      <c r="L346">
        <v>7</v>
      </c>
      <c r="M346">
        <v>6</v>
      </c>
      <c r="N346">
        <v>6</v>
      </c>
      <c r="O346" t="s">
        <v>12648</v>
      </c>
      <c r="P346">
        <v>45821</v>
      </c>
      <c r="R346" s="1">
        <v>45838</v>
      </c>
      <c r="S346">
        <v>6</v>
      </c>
      <c r="T346" s="317">
        <v>38070</v>
      </c>
      <c r="U346">
        <v>25.7</v>
      </c>
      <c r="V346">
        <v>7</v>
      </c>
      <c r="W346">
        <v>101</v>
      </c>
      <c r="X346" s="317">
        <v>115066</v>
      </c>
    </row>
    <row r="347" spans="1:25">
      <c r="A347">
        <v>346</v>
      </c>
      <c r="B347" t="s">
        <v>6199</v>
      </c>
      <c r="C347" t="s">
        <v>6200</v>
      </c>
      <c r="D347" t="s">
        <v>5942</v>
      </c>
      <c r="E347" t="s">
        <v>5944</v>
      </c>
      <c r="F347" s="1">
        <v>45817</v>
      </c>
      <c r="G347">
        <v>6</v>
      </c>
      <c r="H347">
        <v>510027</v>
      </c>
      <c r="I347" t="s">
        <v>10185</v>
      </c>
      <c r="J347">
        <v>50011934</v>
      </c>
      <c r="K347" t="s">
        <v>12198</v>
      </c>
      <c r="L347">
        <v>8</v>
      </c>
      <c r="M347">
        <v>7</v>
      </c>
      <c r="O347">
        <v>45901</v>
      </c>
      <c r="P347" t="s">
        <v>5750</v>
      </c>
      <c r="Q347" t="s">
        <v>12447</v>
      </c>
      <c r="R347" s="1">
        <v>45900</v>
      </c>
      <c r="S347">
        <v>8</v>
      </c>
      <c r="T347" s="317">
        <v>140890</v>
      </c>
      <c r="U347">
        <v>25.8</v>
      </c>
      <c r="V347">
        <v>8</v>
      </c>
      <c r="W347">
        <v>37</v>
      </c>
      <c r="X347" s="317">
        <v>277036</v>
      </c>
    </row>
    <row r="348" spans="1:25">
      <c r="A348">
        <v>347</v>
      </c>
      <c r="B348" t="s">
        <v>6103</v>
      </c>
      <c r="C348" t="s">
        <v>6104</v>
      </c>
      <c r="D348" t="s">
        <v>5942</v>
      </c>
      <c r="E348" t="s">
        <v>5944</v>
      </c>
      <c r="F348" s="1">
        <v>45811</v>
      </c>
      <c r="G348">
        <v>6</v>
      </c>
      <c r="H348">
        <v>510028</v>
      </c>
      <c r="I348" t="s">
        <v>10185</v>
      </c>
      <c r="J348">
        <v>50010425</v>
      </c>
      <c r="K348" t="s">
        <v>12198</v>
      </c>
      <c r="L348">
        <v>7</v>
      </c>
      <c r="M348">
        <v>7</v>
      </c>
      <c r="N348">
        <v>7</v>
      </c>
      <c r="O348">
        <v>45859</v>
      </c>
      <c r="P348" t="s">
        <v>5750</v>
      </c>
      <c r="R348" s="1">
        <v>45869</v>
      </c>
      <c r="S348">
        <v>7</v>
      </c>
      <c r="T348" s="317">
        <v>33210</v>
      </c>
      <c r="U348">
        <v>25.7</v>
      </c>
      <c r="V348">
        <v>7</v>
      </c>
      <c r="W348">
        <v>30</v>
      </c>
      <c r="X348" s="317">
        <v>68055</v>
      </c>
    </row>
    <row r="349" spans="1:25">
      <c r="A349">
        <v>348</v>
      </c>
      <c r="B349" t="s">
        <v>6132</v>
      </c>
      <c r="C349" t="s">
        <v>6133</v>
      </c>
      <c r="D349" t="s">
        <v>5942</v>
      </c>
      <c r="E349" t="s">
        <v>5993</v>
      </c>
      <c r="F349" s="1">
        <v>45811</v>
      </c>
      <c r="G349">
        <v>6</v>
      </c>
      <c r="H349">
        <v>510029</v>
      </c>
      <c r="I349" t="s">
        <v>10185</v>
      </c>
      <c r="J349">
        <v>50010432</v>
      </c>
      <c r="K349" t="s">
        <v>12198</v>
      </c>
      <c r="L349">
        <v>7</v>
      </c>
      <c r="M349">
        <v>6</v>
      </c>
      <c r="N349">
        <v>7</v>
      </c>
      <c r="O349">
        <v>45852</v>
      </c>
      <c r="P349" t="s">
        <v>5750</v>
      </c>
      <c r="R349" s="1">
        <v>45869</v>
      </c>
      <c r="S349">
        <v>7</v>
      </c>
      <c r="T349" s="317">
        <v>46370</v>
      </c>
      <c r="U349">
        <v>25.7</v>
      </c>
      <c r="V349">
        <v>7</v>
      </c>
      <c r="W349">
        <v>30</v>
      </c>
      <c r="X349" s="317">
        <v>93598</v>
      </c>
    </row>
    <row r="350" spans="1:25">
      <c r="A350">
        <v>349</v>
      </c>
      <c r="B350" t="s">
        <v>6134</v>
      </c>
      <c r="C350" t="s">
        <v>6135</v>
      </c>
      <c r="D350" t="s">
        <v>5942</v>
      </c>
      <c r="E350" t="s">
        <v>5944</v>
      </c>
      <c r="F350" s="1">
        <v>45811</v>
      </c>
      <c r="G350">
        <v>6</v>
      </c>
      <c r="H350">
        <v>510030</v>
      </c>
      <c r="I350" t="s">
        <v>10185</v>
      </c>
      <c r="J350">
        <v>50010443</v>
      </c>
      <c r="K350" t="s">
        <v>12198</v>
      </c>
      <c r="L350">
        <v>7</v>
      </c>
      <c r="M350">
        <v>7</v>
      </c>
      <c r="N350">
        <v>7</v>
      </c>
      <c r="O350">
        <v>45866</v>
      </c>
      <c r="P350" t="s">
        <v>5750</v>
      </c>
      <c r="R350" s="1">
        <v>45869</v>
      </c>
      <c r="S350">
        <v>7</v>
      </c>
      <c r="T350" s="317">
        <v>36210</v>
      </c>
      <c r="U350">
        <v>25.7</v>
      </c>
      <c r="V350">
        <v>7</v>
      </c>
      <c r="W350">
        <v>30</v>
      </c>
      <c r="X350" s="317">
        <v>73876</v>
      </c>
    </row>
    <row r="351" spans="1:25">
      <c r="A351">
        <v>350</v>
      </c>
      <c r="B351" t="s">
        <v>6165</v>
      </c>
      <c r="C351" t="s">
        <v>6166</v>
      </c>
      <c r="D351" t="s">
        <v>5772</v>
      </c>
      <c r="E351" t="s">
        <v>5775</v>
      </c>
      <c r="F351" s="1">
        <v>45811</v>
      </c>
      <c r="G351">
        <v>6</v>
      </c>
      <c r="H351">
        <v>510031</v>
      </c>
      <c r="I351" t="s">
        <v>10185</v>
      </c>
      <c r="J351">
        <v>50010509</v>
      </c>
      <c r="K351" t="s">
        <v>6518</v>
      </c>
      <c r="L351">
        <v>7</v>
      </c>
      <c r="M351">
        <v>7</v>
      </c>
      <c r="N351">
        <v>7</v>
      </c>
      <c r="O351">
        <v>45866</v>
      </c>
      <c r="P351" t="s">
        <v>5750</v>
      </c>
      <c r="R351" s="1">
        <v>45869</v>
      </c>
      <c r="S351">
        <v>7</v>
      </c>
      <c r="T351" s="317">
        <v>36210</v>
      </c>
      <c r="U351">
        <v>25.7</v>
      </c>
      <c r="V351">
        <v>7</v>
      </c>
      <c r="W351">
        <v>10</v>
      </c>
      <c r="X351" s="317">
        <v>66854</v>
      </c>
    </row>
    <row r="352" spans="1:25">
      <c r="A352">
        <v>351</v>
      </c>
      <c r="B352" t="s">
        <v>6167</v>
      </c>
      <c r="C352" t="s">
        <v>6168</v>
      </c>
      <c r="D352" t="s">
        <v>5772</v>
      </c>
      <c r="E352" t="s">
        <v>5775</v>
      </c>
      <c r="F352" s="1">
        <v>45811</v>
      </c>
      <c r="G352">
        <v>6</v>
      </c>
      <c r="H352">
        <v>510032</v>
      </c>
      <c r="I352" t="s">
        <v>10185</v>
      </c>
      <c r="J352">
        <v>50010629</v>
      </c>
      <c r="K352" t="s">
        <v>6518</v>
      </c>
      <c r="L352">
        <v>7</v>
      </c>
      <c r="M352">
        <v>7</v>
      </c>
      <c r="N352">
        <v>7</v>
      </c>
      <c r="O352">
        <v>45908</v>
      </c>
      <c r="P352" t="s">
        <v>5750</v>
      </c>
      <c r="R352" s="1">
        <v>45869</v>
      </c>
      <c r="S352">
        <v>7</v>
      </c>
      <c r="T352" s="317">
        <v>40710</v>
      </c>
      <c r="U352">
        <v>25.7</v>
      </c>
      <c r="V352">
        <v>7</v>
      </c>
      <c r="W352">
        <v>10</v>
      </c>
      <c r="X352" s="317">
        <v>74756</v>
      </c>
    </row>
    <row r="353" spans="1:28">
      <c r="A353">
        <v>352</v>
      </c>
      <c r="B353" t="s">
        <v>6169</v>
      </c>
      <c r="C353" t="s">
        <v>6170</v>
      </c>
      <c r="D353" t="s">
        <v>5772</v>
      </c>
      <c r="E353" t="s">
        <v>5775</v>
      </c>
      <c r="F353" s="1">
        <v>45811</v>
      </c>
      <c r="G353">
        <v>6</v>
      </c>
      <c r="H353">
        <v>510033</v>
      </c>
      <c r="I353" t="s">
        <v>10185</v>
      </c>
      <c r="J353">
        <v>50010633</v>
      </c>
      <c r="K353" t="s">
        <v>6518</v>
      </c>
      <c r="L353">
        <v>7</v>
      </c>
      <c r="M353">
        <v>7</v>
      </c>
      <c r="N353">
        <v>7</v>
      </c>
      <c r="O353">
        <v>45868</v>
      </c>
      <c r="P353" t="s">
        <v>5750</v>
      </c>
      <c r="R353" s="1">
        <v>45869</v>
      </c>
      <c r="S353">
        <v>7</v>
      </c>
      <c r="T353" s="317">
        <v>50290</v>
      </c>
      <c r="U353">
        <v>25.7</v>
      </c>
      <c r="V353">
        <v>7</v>
      </c>
      <c r="W353">
        <v>10</v>
      </c>
      <c r="X353" s="317">
        <v>91583</v>
      </c>
    </row>
    <row r="354" spans="1:28">
      <c r="A354">
        <v>353</v>
      </c>
      <c r="B354" t="s">
        <v>12649</v>
      </c>
      <c r="C354" t="s">
        <v>12650</v>
      </c>
      <c r="D354" t="s">
        <v>5772</v>
      </c>
      <c r="E354" t="s">
        <v>5775</v>
      </c>
      <c r="F354" s="1">
        <v>45811</v>
      </c>
      <c r="G354">
        <v>6</v>
      </c>
      <c r="H354">
        <v>510034</v>
      </c>
      <c r="I354" t="s">
        <v>10185</v>
      </c>
      <c r="J354">
        <v>50010709</v>
      </c>
      <c r="K354" t="s">
        <v>6518</v>
      </c>
      <c r="L354" t="s">
        <v>43</v>
      </c>
      <c r="M354" t="s">
        <v>43</v>
      </c>
      <c r="N354" t="s">
        <v>43</v>
      </c>
      <c r="O354">
        <v>46113</v>
      </c>
      <c r="P354" t="s">
        <v>5750</v>
      </c>
      <c r="R354" s="1"/>
      <c r="T354" s="317"/>
      <c r="X354" s="317"/>
    </row>
    <row r="355" spans="1:28">
      <c r="A355">
        <v>354</v>
      </c>
      <c r="B355" t="s">
        <v>12651</v>
      </c>
      <c r="C355" t="s">
        <v>12652</v>
      </c>
      <c r="D355" t="s">
        <v>46</v>
      </c>
      <c r="E355" t="s">
        <v>49</v>
      </c>
      <c r="F355" s="1"/>
      <c r="G355" t="s">
        <v>43</v>
      </c>
      <c r="H355">
        <v>510035</v>
      </c>
      <c r="L355" t="s">
        <v>43</v>
      </c>
      <c r="M355" t="s">
        <v>43</v>
      </c>
      <c r="N355" t="s">
        <v>43</v>
      </c>
      <c r="R355" s="1"/>
      <c r="T355" s="317"/>
      <c r="X355" s="317"/>
      <c r="Y355" t="s">
        <v>12198</v>
      </c>
      <c r="Z355" t="s">
        <v>12187</v>
      </c>
      <c r="AB355" t="s">
        <v>12653</v>
      </c>
    </row>
    <row r="356" spans="1:28">
      <c r="A356">
        <v>355</v>
      </c>
      <c r="B356" t="s">
        <v>6173</v>
      </c>
      <c r="C356" t="s">
        <v>6174</v>
      </c>
      <c r="D356" t="s">
        <v>5772</v>
      </c>
      <c r="E356" t="s">
        <v>5775</v>
      </c>
      <c r="F356" s="1">
        <v>45811</v>
      </c>
      <c r="G356">
        <v>6</v>
      </c>
      <c r="H356">
        <v>510036</v>
      </c>
      <c r="I356" t="s">
        <v>10185</v>
      </c>
      <c r="J356">
        <v>50010983</v>
      </c>
      <c r="K356" t="s">
        <v>6518</v>
      </c>
      <c r="L356">
        <v>8</v>
      </c>
      <c r="M356">
        <v>7</v>
      </c>
      <c r="N356">
        <v>8</v>
      </c>
      <c r="O356">
        <v>45894</v>
      </c>
      <c r="P356" t="s">
        <v>5750</v>
      </c>
      <c r="Q356" t="s">
        <v>12217</v>
      </c>
      <c r="R356" s="1">
        <v>45891</v>
      </c>
      <c r="S356">
        <v>8</v>
      </c>
      <c r="T356" s="317">
        <v>30210</v>
      </c>
      <c r="U356">
        <v>25.8</v>
      </c>
      <c r="V356">
        <v>8</v>
      </c>
      <c r="W356">
        <v>10</v>
      </c>
      <c r="X356" s="317">
        <v>56318</v>
      </c>
    </row>
    <row r="357" spans="1:28">
      <c r="A357">
        <v>356</v>
      </c>
      <c r="B357" t="s">
        <v>12654</v>
      </c>
      <c r="C357" t="s">
        <v>12655</v>
      </c>
      <c r="D357" t="s">
        <v>5772</v>
      </c>
      <c r="E357" t="s">
        <v>5775</v>
      </c>
      <c r="F357" s="1"/>
      <c r="G357" t="s">
        <v>43</v>
      </c>
      <c r="H357">
        <v>510037</v>
      </c>
      <c r="L357" t="s">
        <v>43</v>
      </c>
      <c r="M357" t="s">
        <v>43</v>
      </c>
      <c r="N357" t="s">
        <v>43</v>
      </c>
      <c r="R357" s="1"/>
      <c r="T357" s="317"/>
      <c r="X357" s="317"/>
      <c r="Y357" t="s">
        <v>11745</v>
      </c>
    </row>
    <row r="358" spans="1:28">
      <c r="A358">
        <v>357</v>
      </c>
      <c r="B358" t="s">
        <v>12656</v>
      </c>
      <c r="C358" t="s">
        <v>12657</v>
      </c>
      <c r="D358" t="s">
        <v>5772</v>
      </c>
      <c r="E358" t="s">
        <v>5775</v>
      </c>
      <c r="F358" s="1">
        <v>45812</v>
      </c>
      <c r="G358">
        <v>6</v>
      </c>
      <c r="H358">
        <v>510038</v>
      </c>
      <c r="I358" t="s">
        <v>10185</v>
      </c>
      <c r="K358" t="s">
        <v>6518</v>
      </c>
      <c r="L358">
        <v>7</v>
      </c>
      <c r="M358">
        <v>6</v>
      </c>
      <c r="N358">
        <v>7</v>
      </c>
      <c r="O358">
        <v>45825</v>
      </c>
      <c r="P358">
        <v>45824</v>
      </c>
      <c r="R358" s="1">
        <v>45869</v>
      </c>
      <c r="S358">
        <v>7</v>
      </c>
      <c r="T358" s="317">
        <v>30210</v>
      </c>
      <c r="U358">
        <v>25.7</v>
      </c>
      <c r="V358">
        <v>7</v>
      </c>
      <c r="W358">
        <v>101</v>
      </c>
      <c r="X358" s="317">
        <v>76180</v>
      </c>
      <c r="Y358" t="s">
        <v>10832</v>
      </c>
    </row>
    <row r="359" spans="1:28">
      <c r="A359">
        <v>358</v>
      </c>
      <c r="B359" t="s">
        <v>12658</v>
      </c>
      <c r="C359" t="s">
        <v>12659</v>
      </c>
      <c r="D359" t="s">
        <v>46</v>
      </c>
      <c r="E359" t="s">
        <v>5748</v>
      </c>
      <c r="F359" s="1">
        <v>45812</v>
      </c>
      <c r="G359">
        <v>6</v>
      </c>
      <c r="H359">
        <v>510039</v>
      </c>
      <c r="I359" t="s">
        <v>10185</v>
      </c>
      <c r="K359" t="s">
        <v>10340</v>
      </c>
      <c r="L359">
        <v>6</v>
      </c>
      <c r="M359">
        <v>6</v>
      </c>
      <c r="N359">
        <v>6</v>
      </c>
      <c r="O359">
        <v>45824</v>
      </c>
      <c r="P359">
        <v>45821</v>
      </c>
      <c r="R359" s="1">
        <v>45838</v>
      </c>
      <c r="S359">
        <v>6</v>
      </c>
      <c r="T359" s="317">
        <v>61950</v>
      </c>
      <c r="U359">
        <v>25.6</v>
      </c>
      <c r="V359">
        <v>6</v>
      </c>
      <c r="W359">
        <v>101</v>
      </c>
      <c r="X359" s="317">
        <v>156390</v>
      </c>
    </row>
    <row r="360" spans="1:28">
      <c r="A360">
        <v>359</v>
      </c>
      <c r="B360" t="s">
        <v>12660</v>
      </c>
      <c r="C360" t="s">
        <v>12661</v>
      </c>
      <c r="D360" t="s">
        <v>5772</v>
      </c>
      <c r="E360" t="s">
        <v>5775</v>
      </c>
      <c r="F360" s="1"/>
      <c r="G360" t="s">
        <v>43</v>
      </c>
      <c r="H360">
        <v>510040</v>
      </c>
      <c r="L360" t="s">
        <v>43</v>
      </c>
      <c r="M360" t="s">
        <v>43</v>
      </c>
      <c r="N360" t="s">
        <v>43</v>
      </c>
      <c r="R360" s="1">
        <v>45899</v>
      </c>
      <c r="S360">
        <v>8</v>
      </c>
      <c r="T360" s="317">
        <v>43740</v>
      </c>
      <c r="X360" s="317"/>
      <c r="Y360" t="s">
        <v>10832</v>
      </c>
    </row>
    <row r="361" spans="1:28">
      <c r="A361">
        <v>360</v>
      </c>
      <c r="B361" t="s">
        <v>12662</v>
      </c>
      <c r="C361" t="s">
        <v>12663</v>
      </c>
      <c r="D361" t="s">
        <v>5772</v>
      </c>
      <c r="E361" t="s">
        <v>5775</v>
      </c>
      <c r="F361" s="1"/>
      <c r="G361" t="s">
        <v>43</v>
      </c>
      <c r="H361">
        <v>510041</v>
      </c>
      <c r="L361" t="s">
        <v>43</v>
      </c>
      <c r="M361" t="s">
        <v>43</v>
      </c>
      <c r="N361" t="s">
        <v>43</v>
      </c>
      <c r="R361" s="1"/>
      <c r="T361" s="317"/>
      <c r="X361" s="317"/>
      <c r="Y361" t="s">
        <v>10832</v>
      </c>
    </row>
    <row r="362" spans="1:28">
      <c r="A362">
        <v>361</v>
      </c>
      <c r="B362" t="s">
        <v>12664</v>
      </c>
      <c r="C362" t="s">
        <v>12665</v>
      </c>
      <c r="D362" t="s">
        <v>5772</v>
      </c>
      <c r="E362" t="s">
        <v>5775</v>
      </c>
      <c r="F362" s="1"/>
      <c r="G362" t="s">
        <v>43</v>
      </c>
      <c r="H362">
        <v>510042</v>
      </c>
      <c r="L362" t="s">
        <v>43</v>
      </c>
      <c r="M362" t="s">
        <v>43</v>
      </c>
      <c r="N362" t="s">
        <v>43</v>
      </c>
      <c r="R362" s="1"/>
      <c r="T362" s="317"/>
      <c r="X362" s="317"/>
      <c r="Y362" t="s">
        <v>10832</v>
      </c>
    </row>
    <row r="363" spans="1:28">
      <c r="A363">
        <v>362</v>
      </c>
      <c r="B363" t="s">
        <v>12666</v>
      </c>
      <c r="C363" t="s">
        <v>12667</v>
      </c>
      <c r="D363" t="s">
        <v>5772</v>
      </c>
      <c r="E363" t="s">
        <v>5775</v>
      </c>
      <c r="F363" s="1">
        <v>45812</v>
      </c>
      <c r="G363">
        <v>6</v>
      </c>
      <c r="H363">
        <v>510043</v>
      </c>
      <c r="I363" t="s">
        <v>10185</v>
      </c>
      <c r="K363" t="s">
        <v>6518</v>
      </c>
      <c r="L363">
        <v>7</v>
      </c>
      <c r="M363">
        <v>6</v>
      </c>
      <c r="N363">
        <v>7</v>
      </c>
      <c r="O363">
        <v>45832</v>
      </c>
      <c r="P363">
        <v>45831</v>
      </c>
      <c r="R363" s="1">
        <v>45869</v>
      </c>
      <c r="S363">
        <v>7</v>
      </c>
      <c r="T363" s="317">
        <v>60790</v>
      </c>
      <c r="U363">
        <v>25.7</v>
      </c>
      <c r="V363">
        <v>7</v>
      </c>
      <c r="W363">
        <v>101</v>
      </c>
      <c r="X363" s="317">
        <v>153450</v>
      </c>
      <c r="Y363" t="s">
        <v>10832</v>
      </c>
    </row>
    <row r="364" spans="1:28">
      <c r="A364">
        <v>363</v>
      </c>
      <c r="B364" t="s">
        <v>6209</v>
      </c>
      <c r="C364" t="s">
        <v>6210</v>
      </c>
      <c r="D364" t="s">
        <v>5772</v>
      </c>
      <c r="E364" t="s">
        <v>5775</v>
      </c>
      <c r="F364" s="1">
        <v>45813</v>
      </c>
      <c r="G364">
        <v>6</v>
      </c>
      <c r="H364">
        <v>510044</v>
      </c>
      <c r="I364" t="s">
        <v>10185</v>
      </c>
      <c r="J364">
        <v>50011474</v>
      </c>
      <c r="K364" t="s">
        <v>6518</v>
      </c>
      <c r="L364">
        <v>10</v>
      </c>
      <c r="M364">
        <v>10</v>
      </c>
      <c r="N364">
        <v>10</v>
      </c>
      <c r="O364">
        <v>45971</v>
      </c>
      <c r="P364" t="s">
        <v>5750</v>
      </c>
      <c r="R364" s="1">
        <v>45961</v>
      </c>
      <c r="S364">
        <v>10</v>
      </c>
      <c r="T364" s="317">
        <v>33740</v>
      </c>
      <c r="U364">
        <v>25.11</v>
      </c>
      <c r="V364">
        <v>11</v>
      </c>
      <c r="W364">
        <v>10</v>
      </c>
      <c r="X364" s="317">
        <v>61586</v>
      </c>
    </row>
    <row r="365" spans="1:28">
      <c r="A365">
        <v>364</v>
      </c>
      <c r="B365" t="s">
        <v>6197</v>
      </c>
      <c r="C365" t="s">
        <v>6198</v>
      </c>
      <c r="D365" t="s">
        <v>5942</v>
      </c>
      <c r="E365" t="s">
        <v>5944</v>
      </c>
      <c r="F365" s="1">
        <v>45817</v>
      </c>
      <c r="G365">
        <v>6</v>
      </c>
      <c r="H365">
        <v>510045</v>
      </c>
      <c r="I365" t="s">
        <v>10185</v>
      </c>
      <c r="J365">
        <v>50011937</v>
      </c>
      <c r="K365" t="s">
        <v>12198</v>
      </c>
      <c r="L365">
        <v>7</v>
      </c>
      <c r="M365">
        <v>6</v>
      </c>
      <c r="N365">
        <v>7</v>
      </c>
      <c r="O365">
        <v>45849</v>
      </c>
      <c r="P365" t="s">
        <v>5750</v>
      </c>
      <c r="R365" s="1">
        <v>45869</v>
      </c>
      <c r="S365">
        <v>7</v>
      </c>
      <c r="T365" s="317">
        <v>53070</v>
      </c>
      <c r="U365">
        <v>25.7</v>
      </c>
      <c r="V365">
        <v>7</v>
      </c>
      <c r="W365">
        <v>37</v>
      </c>
      <c r="X365" s="317">
        <v>106586</v>
      </c>
    </row>
    <row r="366" spans="1:28">
      <c r="A366">
        <v>365</v>
      </c>
      <c r="B366" t="s">
        <v>6201</v>
      </c>
      <c r="C366" t="s">
        <v>6202</v>
      </c>
      <c r="D366" t="s">
        <v>5942</v>
      </c>
      <c r="E366" t="s">
        <v>5944</v>
      </c>
      <c r="F366" s="1">
        <v>45817</v>
      </c>
      <c r="G366">
        <v>6</v>
      </c>
      <c r="H366">
        <v>510046</v>
      </c>
      <c r="I366" t="s">
        <v>10185</v>
      </c>
      <c r="J366">
        <v>50012002</v>
      </c>
      <c r="K366" t="s">
        <v>12198</v>
      </c>
      <c r="L366">
        <v>8</v>
      </c>
      <c r="M366">
        <v>7</v>
      </c>
      <c r="N366">
        <v>8</v>
      </c>
      <c r="O366">
        <v>45894</v>
      </c>
      <c r="P366" t="s">
        <v>5750</v>
      </c>
      <c r="R366" s="1">
        <v>45900</v>
      </c>
      <c r="S366">
        <v>8</v>
      </c>
      <c r="T366" s="317">
        <v>57210</v>
      </c>
      <c r="U366">
        <v>25.8</v>
      </c>
      <c r="V366">
        <v>8</v>
      </c>
      <c r="W366">
        <v>37</v>
      </c>
      <c r="X366" s="317">
        <v>110899</v>
      </c>
    </row>
    <row r="367" spans="1:28">
      <c r="A367">
        <v>366</v>
      </c>
      <c r="B367" t="s">
        <v>12668</v>
      </c>
      <c r="C367" t="s">
        <v>12669</v>
      </c>
      <c r="D367" t="s">
        <v>5772</v>
      </c>
      <c r="E367" t="s">
        <v>5775</v>
      </c>
      <c r="F367" s="1">
        <v>45817</v>
      </c>
      <c r="G367">
        <v>6</v>
      </c>
      <c r="H367">
        <v>510047</v>
      </c>
      <c r="I367" t="s">
        <v>10185</v>
      </c>
      <c r="K367" t="s">
        <v>6518</v>
      </c>
      <c r="L367">
        <v>7</v>
      </c>
      <c r="M367">
        <v>6</v>
      </c>
      <c r="N367">
        <v>7</v>
      </c>
      <c r="O367">
        <v>45831</v>
      </c>
      <c r="P367">
        <v>45830</v>
      </c>
      <c r="R367" s="1">
        <v>45869</v>
      </c>
      <c r="S367">
        <v>7</v>
      </c>
      <c r="T367" s="317">
        <v>41750</v>
      </c>
      <c r="U367">
        <v>25.7</v>
      </c>
      <c r="V367">
        <v>7</v>
      </c>
      <c r="W367">
        <v>101</v>
      </c>
      <c r="X367" s="317">
        <v>105340</v>
      </c>
      <c r="Y367" t="s">
        <v>10832</v>
      </c>
    </row>
    <row r="368" spans="1:28">
      <c r="A368">
        <v>367</v>
      </c>
      <c r="B368" t="s">
        <v>12670</v>
      </c>
      <c r="C368" t="s">
        <v>12671</v>
      </c>
      <c r="D368" t="s">
        <v>5772</v>
      </c>
      <c r="E368" t="s">
        <v>5775</v>
      </c>
      <c r="F368" s="1">
        <v>45817</v>
      </c>
      <c r="G368">
        <v>6</v>
      </c>
      <c r="H368">
        <v>510048</v>
      </c>
      <c r="I368" t="s">
        <v>10185</v>
      </c>
      <c r="K368" t="s">
        <v>6518</v>
      </c>
      <c r="L368">
        <v>7</v>
      </c>
      <c r="M368">
        <v>6</v>
      </c>
      <c r="N368">
        <v>7</v>
      </c>
      <c r="O368">
        <v>45831</v>
      </c>
      <c r="P368">
        <v>45830</v>
      </c>
      <c r="R368" s="1">
        <v>45869</v>
      </c>
      <c r="S368">
        <v>7</v>
      </c>
      <c r="T368" s="317">
        <v>33210</v>
      </c>
      <c r="U368">
        <v>25.7</v>
      </c>
      <c r="V368">
        <v>7</v>
      </c>
      <c r="W368">
        <v>101</v>
      </c>
      <c r="X368" s="317">
        <v>83760</v>
      </c>
      <c r="Y368" t="s">
        <v>10832</v>
      </c>
    </row>
    <row r="369" spans="1:30">
      <c r="A369">
        <v>368</v>
      </c>
      <c r="B369" t="s">
        <v>12672</v>
      </c>
      <c r="C369" t="s">
        <v>12673</v>
      </c>
      <c r="D369" t="s">
        <v>5772</v>
      </c>
      <c r="E369" t="s">
        <v>5775</v>
      </c>
      <c r="F369" s="1">
        <v>45817</v>
      </c>
      <c r="G369">
        <v>6</v>
      </c>
      <c r="H369">
        <v>510049</v>
      </c>
      <c r="I369" t="s">
        <v>10185</v>
      </c>
      <c r="K369" t="s">
        <v>6518</v>
      </c>
      <c r="L369">
        <v>7</v>
      </c>
      <c r="M369">
        <v>6</v>
      </c>
      <c r="N369">
        <v>7</v>
      </c>
      <c r="O369">
        <v>45831</v>
      </c>
      <c r="P369">
        <v>45830</v>
      </c>
      <c r="R369" s="1">
        <v>45869</v>
      </c>
      <c r="S369">
        <v>7</v>
      </c>
      <c r="T369" s="317">
        <v>36210</v>
      </c>
      <c r="U369">
        <v>25.7</v>
      </c>
      <c r="V369">
        <v>7</v>
      </c>
      <c r="W369">
        <v>101</v>
      </c>
      <c r="X369" s="317">
        <v>91340</v>
      </c>
      <c r="Y369" t="s">
        <v>10832</v>
      </c>
    </row>
    <row r="370" spans="1:30">
      <c r="A370">
        <v>369</v>
      </c>
      <c r="B370" t="s">
        <v>6192</v>
      </c>
      <c r="C370" t="s">
        <v>6193</v>
      </c>
      <c r="D370" t="s">
        <v>5942</v>
      </c>
      <c r="E370" t="s">
        <v>5944</v>
      </c>
      <c r="F370" s="1">
        <v>45819</v>
      </c>
      <c r="G370">
        <v>6</v>
      </c>
      <c r="H370">
        <v>510050</v>
      </c>
      <c r="I370" t="s">
        <v>10185</v>
      </c>
      <c r="J370">
        <v>50011091</v>
      </c>
      <c r="K370" t="s">
        <v>12198</v>
      </c>
      <c r="L370" t="s">
        <v>43</v>
      </c>
      <c r="N370" t="s">
        <v>43</v>
      </c>
      <c r="O370">
        <v>46296</v>
      </c>
      <c r="P370" t="s">
        <v>5750</v>
      </c>
      <c r="R370" s="1"/>
      <c r="T370" s="317"/>
      <c r="X370" s="317"/>
    </row>
    <row r="371" spans="1:30">
      <c r="A371">
        <v>370</v>
      </c>
      <c r="B371" t="s">
        <v>12674</v>
      </c>
      <c r="C371" t="s">
        <v>12675</v>
      </c>
      <c r="D371" t="s">
        <v>5772</v>
      </c>
      <c r="E371" t="s">
        <v>5775</v>
      </c>
      <c r="F371" s="1"/>
      <c r="G371" t="s">
        <v>43</v>
      </c>
      <c r="H371">
        <v>510051</v>
      </c>
      <c r="L371" t="s">
        <v>43</v>
      </c>
      <c r="M371" t="s">
        <v>43</v>
      </c>
      <c r="N371" t="s">
        <v>43</v>
      </c>
      <c r="R371" s="1"/>
      <c r="T371" s="317"/>
      <c r="X371" s="317"/>
      <c r="Y371" t="s">
        <v>12240</v>
      </c>
    </row>
    <row r="372" spans="1:30">
      <c r="A372">
        <v>371</v>
      </c>
      <c r="B372" t="s">
        <v>12676</v>
      </c>
      <c r="C372" t="s">
        <v>12677</v>
      </c>
      <c r="D372" t="s">
        <v>5772</v>
      </c>
      <c r="E372" t="s">
        <v>5775</v>
      </c>
      <c r="F372" s="1"/>
      <c r="G372" t="s">
        <v>43</v>
      </c>
      <c r="H372">
        <v>510052</v>
      </c>
      <c r="L372" t="s">
        <v>43</v>
      </c>
      <c r="M372" t="s">
        <v>43</v>
      </c>
      <c r="N372" t="s">
        <v>43</v>
      </c>
      <c r="R372" s="1"/>
      <c r="T372" s="317"/>
      <c r="X372" s="317"/>
      <c r="Y372" t="s">
        <v>12240</v>
      </c>
      <c r="Z372" t="s">
        <v>12256</v>
      </c>
      <c r="AB372" t="s">
        <v>12442</v>
      </c>
    </row>
    <row r="373" spans="1:30">
      <c r="A373">
        <v>372</v>
      </c>
      <c r="B373" t="s">
        <v>12678</v>
      </c>
      <c r="C373" t="s">
        <v>12679</v>
      </c>
      <c r="D373" t="s">
        <v>46</v>
      </c>
      <c r="E373" t="s">
        <v>3282</v>
      </c>
      <c r="F373" s="1"/>
      <c r="G373" t="s">
        <v>43</v>
      </c>
      <c r="H373">
        <v>510053</v>
      </c>
      <c r="L373" t="s">
        <v>43</v>
      </c>
      <c r="M373" t="s">
        <v>43</v>
      </c>
      <c r="N373" t="s">
        <v>43</v>
      </c>
      <c r="R373" s="1"/>
      <c r="T373" s="317"/>
      <c r="X373" s="317"/>
      <c r="Y373" t="s">
        <v>12175</v>
      </c>
      <c r="AB373" t="s">
        <v>12442</v>
      </c>
    </row>
    <row r="374" spans="1:30">
      <c r="A374">
        <v>373</v>
      </c>
      <c r="B374" t="s">
        <v>12680</v>
      </c>
      <c r="C374" t="s">
        <v>12681</v>
      </c>
      <c r="D374" t="s">
        <v>46</v>
      </c>
      <c r="E374" t="s">
        <v>3282</v>
      </c>
      <c r="F374" s="1"/>
      <c r="G374" t="s">
        <v>43</v>
      </c>
      <c r="H374">
        <v>510054</v>
      </c>
      <c r="L374" t="s">
        <v>43</v>
      </c>
      <c r="M374" t="s">
        <v>43</v>
      </c>
      <c r="N374" t="s">
        <v>43</v>
      </c>
      <c r="R374" s="1"/>
      <c r="T374" s="317"/>
      <c r="X374" s="317"/>
      <c r="Y374" t="s">
        <v>12175</v>
      </c>
      <c r="AB374" t="s">
        <v>12442</v>
      </c>
      <c r="AD374" s="317"/>
    </row>
    <row r="375" spans="1:30">
      <c r="A375">
        <v>374</v>
      </c>
      <c r="B375" t="s">
        <v>12682</v>
      </c>
      <c r="C375" t="s">
        <v>12683</v>
      </c>
      <c r="D375" t="s">
        <v>5772</v>
      </c>
      <c r="E375" t="s">
        <v>5775</v>
      </c>
      <c r="F375" s="1"/>
      <c r="G375" t="s">
        <v>43</v>
      </c>
      <c r="H375">
        <v>510055</v>
      </c>
      <c r="L375" t="s">
        <v>43</v>
      </c>
      <c r="M375" t="s">
        <v>43</v>
      </c>
      <c r="N375" t="s">
        <v>43</v>
      </c>
      <c r="R375" s="1"/>
      <c r="T375" s="317"/>
      <c r="X375" s="317"/>
      <c r="Y375" t="s">
        <v>12240</v>
      </c>
      <c r="AB375" t="s">
        <v>12442</v>
      </c>
      <c r="AD375" s="317"/>
    </row>
    <row r="376" spans="1:30">
      <c r="A376">
        <v>375</v>
      </c>
      <c r="B376" t="s">
        <v>6203</v>
      </c>
      <c r="C376" t="s">
        <v>6204</v>
      </c>
      <c r="D376" t="s">
        <v>46</v>
      </c>
      <c r="E376" t="s">
        <v>5748</v>
      </c>
      <c r="F376" s="1">
        <v>45819</v>
      </c>
      <c r="G376">
        <v>6</v>
      </c>
      <c r="H376">
        <v>510056</v>
      </c>
      <c r="I376" t="s">
        <v>10185</v>
      </c>
      <c r="J376">
        <v>50011477</v>
      </c>
      <c r="K376" t="s">
        <v>10340</v>
      </c>
      <c r="L376">
        <v>7</v>
      </c>
      <c r="M376">
        <v>7</v>
      </c>
      <c r="N376">
        <v>7</v>
      </c>
      <c r="O376">
        <v>45870</v>
      </c>
      <c r="P376" t="s">
        <v>5750</v>
      </c>
      <c r="R376" s="1">
        <v>45869</v>
      </c>
      <c r="S376">
        <v>7</v>
      </c>
      <c r="T376" s="317">
        <v>39790</v>
      </c>
      <c r="U376">
        <v>25.7</v>
      </c>
      <c r="V376">
        <v>7</v>
      </c>
      <c r="W376">
        <v>30</v>
      </c>
      <c r="X376" s="317">
        <v>73144</v>
      </c>
      <c r="AD376" s="317"/>
    </row>
    <row r="377" spans="1:30">
      <c r="A377">
        <v>376</v>
      </c>
      <c r="B377" t="s">
        <v>12684</v>
      </c>
      <c r="C377" t="s">
        <v>12685</v>
      </c>
      <c r="D377" t="s">
        <v>5942</v>
      </c>
      <c r="E377" t="s">
        <v>5944</v>
      </c>
      <c r="F377" s="1"/>
      <c r="G377" t="s">
        <v>43</v>
      </c>
      <c r="H377">
        <v>510057</v>
      </c>
      <c r="L377" t="s">
        <v>43</v>
      </c>
      <c r="M377" t="s">
        <v>43</v>
      </c>
      <c r="N377" t="s">
        <v>43</v>
      </c>
      <c r="R377" s="1"/>
      <c r="T377" s="317"/>
      <c r="X377" s="317"/>
      <c r="Y377" t="s">
        <v>12167</v>
      </c>
      <c r="AB377" t="s">
        <v>12686</v>
      </c>
      <c r="AD377" s="317"/>
    </row>
    <row r="378" spans="1:30">
      <c r="A378">
        <v>377</v>
      </c>
      <c r="B378" t="s">
        <v>12687</v>
      </c>
      <c r="C378" t="s">
        <v>12688</v>
      </c>
      <c r="D378" t="s">
        <v>5942</v>
      </c>
      <c r="E378" t="s">
        <v>5944</v>
      </c>
      <c r="F378" s="1"/>
      <c r="G378" t="s">
        <v>43</v>
      </c>
      <c r="H378">
        <v>510058</v>
      </c>
      <c r="L378" t="s">
        <v>43</v>
      </c>
      <c r="M378" t="s">
        <v>43</v>
      </c>
      <c r="N378" t="s">
        <v>43</v>
      </c>
      <c r="R378" s="1"/>
      <c r="T378" s="317"/>
      <c r="X378" s="317"/>
      <c r="Y378" t="s">
        <v>12167</v>
      </c>
      <c r="AB378" t="s">
        <v>12589</v>
      </c>
      <c r="AD378" s="317"/>
    </row>
    <row r="379" spans="1:30">
      <c r="A379">
        <v>378</v>
      </c>
      <c r="B379" t="s">
        <v>12689</v>
      </c>
      <c r="C379" t="s">
        <v>12690</v>
      </c>
      <c r="D379" t="s">
        <v>5942</v>
      </c>
      <c r="E379" t="s">
        <v>5944</v>
      </c>
      <c r="F379" s="1"/>
      <c r="G379" t="s">
        <v>43</v>
      </c>
      <c r="H379">
        <v>510059</v>
      </c>
      <c r="L379" t="s">
        <v>43</v>
      </c>
      <c r="M379" t="s">
        <v>43</v>
      </c>
      <c r="N379" t="s">
        <v>43</v>
      </c>
      <c r="R379" s="1"/>
      <c r="T379" s="317"/>
      <c r="X379" s="317"/>
      <c r="Y379" t="s">
        <v>12167</v>
      </c>
      <c r="AD379" s="317"/>
    </row>
    <row r="380" spans="1:30">
      <c r="A380">
        <v>379</v>
      </c>
      <c r="B380" t="s">
        <v>12691</v>
      </c>
      <c r="C380" t="s">
        <v>12692</v>
      </c>
      <c r="D380" t="s">
        <v>5942</v>
      </c>
      <c r="E380" t="s">
        <v>5944</v>
      </c>
      <c r="F380" s="1"/>
      <c r="G380" t="s">
        <v>43</v>
      </c>
      <c r="H380">
        <v>510060</v>
      </c>
      <c r="L380" t="s">
        <v>43</v>
      </c>
      <c r="M380" t="s">
        <v>43</v>
      </c>
      <c r="N380" t="s">
        <v>43</v>
      </c>
      <c r="R380" s="1"/>
      <c r="T380" s="317"/>
      <c r="X380" s="317"/>
      <c r="Y380" t="s">
        <v>12167</v>
      </c>
      <c r="AB380" t="s">
        <v>12686</v>
      </c>
      <c r="AD380" s="317"/>
    </row>
    <row r="381" spans="1:30">
      <c r="A381">
        <v>380</v>
      </c>
      <c r="B381" t="s">
        <v>12693</v>
      </c>
      <c r="C381" t="s">
        <v>6855</v>
      </c>
      <c r="D381" t="s">
        <v>5942</v>
      </c>
      <c r="E381" t="s">
        <v>5944</v>
      </c>
      <c r="F381" s="1"/>
      <c r="G381" t="s">
        <v>43</v>
      </c>
      <c r="H381">
        <v>510061</v>
      </c>
      <c r="L381" t="s">
        <v>43</v>
      </c>
      <c r="M381" t="s">
        <v>43</v>
      </c>
      <c r="N381" t="s">
        <v>43</v>
      </c>
      <c r="R381" s="1"/>
      <c r="T381" s="317"/>
      <c r="X381" s="317"/>
      <c r="Y381" t="s">
        <v>12167</v>
      </c>
      <c r="Z381" t="s">
        <v>12694</v>
      </c>
      <c r="AB381" t="s">
        <v>12589</v>
      </c>
      <c r="AD381" s="317"/>
    </row>
    <row r="382" spans="1:30">
      <c r="A382">
        <v>381</v>
      </c>
      <c r="B382" t="s">
        <v>12695</v>
      </c>
      <c r="C382" t="s">
        <v>12696</v>
      </c>
      <c r="D382" t="s">
        <v>5942</v>
      </c>
      <c r="E382" t="s">
        <v>5944</v>
      </c>
      <c r="F382" s="1"/>
      <c r="G382" t="s">
        <v>43</v>
      </c>
      <c r="H382">
        <v>510062</v>
      </c>
      <c r="L382" t="s">
        <v>43</v>
      </c>
      <c r="M382" t="s">
        <v>43</v>
      </c>
      <c r="N382" t="s">
        <v>43</v>
      </c>
      <c r="R382" s="1"/>
      <c r="T382" s="317"/>
      <c r="X382" s="317"/>
      <c r="Y382" t="s">
        <v>12167</v>
      </c>
      <c r="AB382" t="s">
        <v>12447</v>
      </c>
      <c r="AD382" s="317"/>
    </row>
    <row r="383" spans="1:30">
      <c r="A383">
        <v>382</v>
      </c>
      <c r="B383" t="s">
        <v>6235</v>
      </c>
      <c r="C383" t="s">
        <v>6150</v>
      </c>
      <c r="D383" t="s">
        <v>46</v>
      </c>
      <c r="E383" t="s">
        <v>5748</v>
      </c>
      <c r="F383" s="1">
        <v>45819</v>
      </c>
      <c r="G383">
        <v>6</v>
      </c>
      <c r="H383">
        <v>510063</v>
      </c>
      <c r="I383" t="s">
        <v>10185</v>
      </c>
      <c r="J383">
        <v>50012570</v>
      </c>
      <c r="K383" t="s">
        <v>267</v>
      </c>
      <c r="L383">
        <v>10</v>
      </c>
      <c r="M383">
        <v>9</v>
      </c>
      <c r="N383">
        <v>10</v>
      </c>
      <c r="O383">
        <v>45931</v>
      </c>
      <c r="P383" t="s">
        <v>5750</v>
      </c>
      <c r="R383" s="1">
        <v>45961</v>
      </c>
      <c r="S383">
        <v>10</v>
      </c>
      <c r="T383" s="317">
        <v>83750</v>
      </c>
      <c r="U383">
        <v>25.1</v>
      </c>
      <c r="V383">
        <v>10</v>
      </c>
      <c r="W383">
        <v>30</v>
      </c>
      <c r="X383" s="317">
        <v>150338</v>
      </c>
      <c r="AD383" s="317"/>
    </row>
    <row r="384" spans="1:30">
      <c r="A384">
        <v>383</v>
      </c>
      <c r="B384" t="s">
        <v>6240</v>
      </c>
      <c r="C384" t="s">
        <v>6150</v>
      </c>
      <c r="D384" t="s">
        <v>46</v>
      </c>
      <c r="E384" t="s">
        <v>5748</v>
      </c>
      <c r="F384" s="1">
        <v>45819</v>
      </c>
      <c r="G384">
        <v>6</v>
      </c>
      <c r="H384">
        <v>510064</v>
      </c>
      <c r="I384" t="s">
        <v>10185</v>
      </c>
      <c r="J384">
        <v>50012571</v>
      </c>
      <c r="K384" t="s">
        <v>6518</v>
      </c>
      <c r="L384" t="s">
        <v>43</v>
      </c>
      <c r="M384">
        <v>1</v>
      </c>
      <c r="N384">
        <v>2</v>
      </c>
      <c r="O384">
        <v>46083</v>
      </c>
      <c r="P384" t="s">
        <v>5750</v>
      </c>
      <c r="R384" s="1">
        <v>46081</v>
      </c>
      <c r="S384">
        <v>2</v>
      </c>
      <c r="T384" s="317">
        <v>216170</v>
      </c>
      <c r="X384" s="317"/>
      <c r="AD384" s="317"/>
    </row>
    <row r="385" spans="1:30">
      <c r="A385">
        <v>384</v>
      </c>
      <c r="B385" t="s">
        <v>6217</v>
      </c>
      <c r="C385" t="s">
        <v>6218</v>
      </c>
      <c r="D385" t="s">
        <v>5942</v>
      </c>
      <c r="E385" t="s">
        <v>5944</v>
      </c>
      <c r="F385" s="1">
        <v>45819</v>
      </c>
      <c r="G385">
        <v>6</v>
      </c>
      <c r="H385">
        <v>510065</v>
      </c>
      <c r="I385" t="s">
        <v>10185</v>
      </c>
      <c r="J385">
        <v>50012607</v>
      </c>
      <c r="K385" t="s">
        <v>12198</v>
      </c>
      <c r="L385">
        <v>8</v>
      </c>
      <c r="M385">
        <v>7</v>
      </c>
      <c r="N385">
        <v>8</v>
      </c>
      <c r="O385">
        <v>45931</v>
      </c>
      <c r="P385" t="s">
        <v>5750</v>
      </c>
      <c r="Q385" t="s">
        <v>12447</v>
      </c>
      <c r="R385" s="1">
        <v>45900</v>
      </c>
      <c r="S385">
        <v>8</v>
      </c>
      <c r="T385" s="317">
        <v>30210</v>
      </c>
      <c r="U385">
        <v>25.8</v>
      </c>
      <c r="V385">
        <v>8</v>
      </c>
      <c r="W385">
        <v>30</v>
      </c>
      <c r="X385" s="317">
        <v>62233</v>
      </c>
      <c r="AD385" s="317"/>
    </row>
    <row r="386" spans="1:30">
      <c r="A386">
        <v>385</v>
      </c>
      <c r="B386" t="s">
        <v>12697</v>
      </c>
      <c r="C386" t="s">
        <v>12698</v>
      </c>
      <c r="D386" t="s">
        <v>46</v>
      </c>
      <c r="E386" t="s">
        <v>6161</v>
      </c>
      <c r="F386" s="1">
        <v>45820</v>
      </c>
      <c r="G386">
        <v>6</v>
      </c>
      <c r="H386">
        <v>510066</v>
      </c>
      <c r="I386" t="s">
        <v>10185</v>
      </c>
      <c r="K386" t="s">
        <v>267</v>
      </c>
      <c r="L386">
        <v>6</v>
      </c>
      <c r="M386">
        <v>6</v>
      </c>
      <c r="N386">
        <v>6</v>
      </c>
      <c r="O386">
        <v>45838</v>
      </c>
      <c r="P386">
        <v>45837</v>
      </c>
      <c r="R386" s="1">
        <v>45838</v>
      </c>
      <c r="S386">
        <v>6</v>
      </c>
      <c r="T386" s="317">
        <v>33210</v>
      </c>
      <c r="U386">
        <v>25.6</v>
      </c>
      <c r="V386">
        <v>6</v>
      </c>
      <c r="W386">
        <v>101</v>
      </c>
      <c r="X386" s="317">
        <v>83760</v>
      </c>
      <c r="AD386" s="317"/>
    </row>
    <row r="387" spans="1:30">
      <c r="A387">
        <v>386</v>
      </c>
      <c r="B387" t="s">
        <v>12699</v>
      </c>
      <c r="C387" t="s">
        <v>12700</v>
      </c>
      <c r="D387" t="s">
        <v>46</v>
      </c>
      <c r="E387" t="s">
        <v>6161</v>
      </c>
      <c r="F387" s="1">
        <v>45820</v>
      </c>
      <c r="G387">
        <v>6</v>
      </c>
      <c r="H387">
        <v>510067</v>
      </c>
      <c r="I387" t="s">
        <v>10185</v>
      </c>
      <c r="K387" t="s">
        <v>267</v>
      </c>
      <c r="L387">
        <v>6</v>
      </c>
      <c r="M387">
        <v>6</v>
      </c>
      <c r="N387">
        <v>6</v>
      </c>
      <c r="O387">
        <v>45835</v>
      </c>
      <c r="P387">
        <v>45833</v>
      </c>
      <c r="R387" s="1">
        <v>45838</v>
      </c>
      <c r="S387">
        <v>6</v>
      </c>
      <c r="T387" s="317">
        <v>30210</v>
      </c>
      <c r="U387">
        <v>25.6</v>
      </c>
      <c r="V387">
        <v>6</v>
      </c>
      <c r="W387">
        <v>101</v>
      </c>
      <c r="X387" s="317">
        <v>76180</v>
      </c>
      <c r="AD387" s="317"/>
    </row>
    <row r="388" spans="1:30">
      <c r="A388">
        <v>387</v>
      </c>
      <c r="B388" t="s">
        <v>12701</v>
      </c>
      <c r="C388" t="s">
        <v>12702</v>
      </c>
      <c r="D388" t="s">
        <v>46</v>
      </c>
      <c r="E388" t="s">
        <v>6161</v>
      </c>
      <c r="F388" s="1">
        <v>45820</v>
      </c>
      <c r="G388">
        <v>6</v>
      </c>
      <c r="H388">
        <v>510068</v>
      </c>
      <c r="I388" t="s">
        <v>10185</v>
      </c>
      <c r="K388" t="s">
        <v>267</v>
      </c>
      <c r="L388">
        <v>7</v>
      </c>
      <c r="M388">
        <v>6</v>
      </c>
      <c r="N388">
        <v>7</v>
      </c>
      <c r="O388">
        <v>45827</v>
      </c>
      <c r="P388">
        <v>45826</v>
      </c>
      <c r="R388" s="1">
        <v>45869</v>
      </c>
      <c r="S388">
        <v>7</v>
      </c>
      <c r="T388" s="317">
        <v>42210</v>
      </c>
      <c r="U388">
        <v>25.7</v>
      </c>
      <c r="V388">
        <v>7</v>
      </c>
      <c r="W388">
        <v>101</v>
      </c>
      <c r="X388" s="317">
        <v>106500</v>
      </c>
      <c r="AD388" s="317"/>
    </row>
    <row r="389" spans="1:30">
      <c r="A389">
        <v>388</v>
      </c>
      <c r="B389" t="s">
        <v>12703</v>
      </c>
      <c r="C389" t="s">
        <v>12704</v>
      </c>
      <c r="D389" t="s">
        <v>46</v>
      </c>
      <c r="E389" t="s">
        <v>6161</v>
      </c>
      <c r="F389" s="1">
        <v>45820</v>
      </c>
      <c r="G389">
        <v>6</v>
      </c>
      <c r="H389">
        <v>510069</v>
      </c>
      <c r="I389" t="s">
        <v>10185</v>
      </c>
      <c r="K389" t="s">
        <v>267</v>
      </c>
      <c r="L389">
        <v>6</v>
      </c>
      <c r="M389">
        <v>6</v>
      </c>
      <c r="N389">
        <v>6</v>
      </c>
      <c r="O389" t="s">
        <v>11478</v>
      </c>
      <c r="P389">
        <v>45824</v>
      </c>
      <c r="R389" s="1">
        <v>45838</v>
      </c>
      <c r="S389">
        <v>6</v>
      </c>
      <c r="T389" s="317">
        <v>45210</v>
      </c>
      <c r="U389">
        <v>25.6</v>
      </c>
      <c r="V389">
        <v>6</v>
      </c>
      <c r="W389">
        <v>101</v>
      </c>
      <c r="X389" s="317">
        <v>114080</v>
      </c>
      <c r="AD389" s="317"/>
    </row>
    <row r="390" spans="1:30">
      <c r="A390">
        <v>389</v>
      </c>
      <c r="B390" t="s">
        <v>12705</v>
      </c>
      <c r="C390" t="s">
        <v>12706</v>
      </c>
      <c r="D390" t="s">
        <v>46</v>
      </c>
      <c r="E390" t="s">
        <v>6161</v>
      </c>
      <c r="F390" s="1">
        <v>45820</v>
      </c>
      <c r="G390">
        <v>6</v>
      </c>
      <c r="H390">
        <v>510070</v>
      </c>
      <c r="I390" t="s">
        <v>10185</v>
      </c>
      <c r="K390" t="s">
        <v>267</v>
      </c>
      <c r="L390">
        <v>6</v>
      </c>
      <c r="M390">
        <v>6</v>
      </c>
      <c r="N390">
        <v>6</v>
      </c>
      <c r="O390" t="s">
        <v>11478</v>
      </c>
      <c r="P390">
        <v>45824</v>
      </c>
      <c r="R390" s="1">
        <v>45838</v>
      </c>
      <c r="S390">
        <v>6</v>
      </c>
      <c r="T390" s="317">
        <v>42210</v>
      </c>
      <c r="U390">
        <v>25.6</v>
      </c>
      <c r="V390">
        <v>6</v>
      </c>
      <c r="W390">
        <v>101</v>
      </c>
      <c r="X390" s="317">
        <v>106500</v>
      </c>
      <c r="AD390" s="317"/>
    </row>
    <row r="391" spans="1:30">
      <c r="A391">
        <v>390</v>
      </c>
      <c r="B391" t="s">
        <v>12707</v>
      </c>
      <c r="C391" t="s">
        <v>12437</v>
      </c>
      <c r="D391" t="s">
        <v>46</v>
      </c>
      <c r="E391" t="s">
        <v>3282</v>
      </c>
      <c r="F391" s="1">
        <v>45820</v>
      </c>
      <c r="G391">
        <v>6</v>
      </c>
      <c r="H391">
        <v>510071</v>
      </c>
      <c r="I391" t="s">
        <v>10185</v>
      </c>
      <c r="K391" t="s">
        <v>267</v>
      </c>
      <c r="L391">
        <v>7</v>
      </c>
      <c r="M391">
        <v>6</v>
      </c>
      <c r="N391">
        <v>6</v>
      </c>
      <c r="O391">
        <v>45838</v>
      </c>
      <c r="P391">
        <v>45837</v>
      </c>
      <c r="R391" s="1">
        <v>45838</v>
      </c>
      <c r="S391">
        <v>6</v>
      </c>
      <c r="T391" s="317">
        <v>43710</v>
      </c>
      <c r="U391">
        <v>25.7</v>
      </c>
      <c r="V391">
        <v>7</v>
      </c>
      <c r="W391">
        <v>101</v>
      </c>
      <c r="X391" s="317">
        <v>110290</v>
      </c>
      <c r="AD391" s="317"/>
    </row>
    <row r="392" spans="1:30">
      <c r="A392">
        <v>391</v>
      </c>
      <c r="B392" t="s">
        <v>12708</v>
      </c>
      <c r="C392" t="s">
        <v>12709</v>
      </c>
      <c r="D392" t="s">
        <v>46</v>
      </c>
      <c r="E392" t="s">
        <v>6161</v>
      </c>
      <c r="F392" s="1">
        <v>45820</v>
      </c>
      <c r="G392">
        <v>6</v>
      </c>
      <c r="H392">
        <v>510072</v>
      </c>
      <c r="I392" t="s">
        <v>10185</v>
      </c>
      <c r="K392" t="s">
        <v>267</v>
      </c>
      <c r="L392">
        <v>6</v>
      </c>
      <c r="M392">
        <v>6</v>
      </c>
      <c r="N392">
        <v>6</v>
      </c>
      <c r="O392">
        <v>45840</v>
      </c>
      <c r="P392">
        <v>45839</v>
      </c>
      <c r="R392" s="1">
        <v>45838</v>
      </c>
      <c r="S392">
        <v>6</v>
      </c>
      <c r="T392" s="317">
        <v>39210</v>
      </c>
      <c r="U392">
        <v>25.6</v>
      </c>
      <c r="V392">
        <v>6</v>
      </c>
      <c r="W392">
        <v>101</v>
      </c>
      <c r="X392" s="317">
        <v>98920</v>
      </c>
      <c r="AD392" s="317"/>
    </row>
    <row r="393" spans="1:30">
      <c r="A393">
        <v>392</v>
      </c>
      <c r="B393" t="s">
        <v>12710</v>
      </c>
      <c r="C393" t="s">
        <v>12711</v>
      </c>
      <c r="D393" t="s">
        <v>46</v>
      </c>
      <c r="E393" t="s">
        <v>6161</v>
      </c>
      <c r="F393" s="1">
        <v>45820</v>
      </c>
      <c r="G393">
        <v>6</v>
      </c>
      <c r="H393">
        <v>510073</v>
      </c>
      <c r="I393" t="s">
        <v>10185</v>
      </c>
      <c r="K393" t="s">
        <v>267</v>
      </c>
      <c r="L393">
        <v>7</v>
      </c>
      <c r="M393">
        <v>6</v>
      </c>
      <c r="N393">
        <v>6</v>
      </c>
      <c r="O393">
        <v>45834</v>
      </c>
      <c r="P393">
        <v>45833</v>
      </c>
      <c r="R393" s="1">
        <v>45838</v>
      </c>
      <c r="S393">
        <v>6</v>
      </c>
      <c r="T393" s="317">
        <v>37250</v>
      </c>
      <c r="U393">
        <v>25.7</v>
      </c>
      <c r="V393">
        <v>7</v>
      </c>
      <c r="W393">
        <v>101</v>
      </c>
      <c r="X393" s="317">
        <v>93970</v>
      </c>
      <c r="AD393" s="317"/>
    </row>
    <row r="394" spans="1:30">
      <c r="A394">
        <v>393</v>
      </c>
      <c r="B394" t="s">
        <v>12712</v>
      </c>
      <c r="C394" t="s">
        <v>12713</v>
      </c>
      <c r="D394" t="s">
        <v>46</v>
      </c>
      <c r="E394" t="s">
        <v>6161</v>
      </c>
      <c r="F394" s="1">
        <v>45820</v>
      </c>
      <c r="G394">
        <v>6</v>
      </c>
      <c r="H394">
        <v>510074</v>
      </c>
      <c r="I394" t="s">
        <v>10185</v>
      </c>
      <c r="K394" t="s">
        <v>267</v>
      </c>
      <c r="L394">
        <v>6</v>
      </c>
      <c r="M394">
        <v>6</v>
      </c>
      <c r="N394">
        <v>6</v>
      </c>
      <c r="O394">
        <v>45841</v>
      </c>
      <c r="P394">
        <v>45840</v>
      </c>
      <c r="R394" s="1">
        <v>45838</v>
      </c>
      <c r="S394">
        <v>6</v>
      </c>
      <c r="T394" s="317">
        <v>49710</v>
      </c>
      <c r="U394">
        <v>25.6</v>
      </c>
      <c r="V394">
        <v>6</v>
      </c>
      <c r="W394">
        <v>101</v>
      </c>
      <c r="X394" s="317">
        <v>125450</v>
      </c>
      <c r="AD394" s="317"/>
    </row>
    <row r="395" spans="1:30">
      <c r="A395">
        <v>394</v>
      </c>
      <c r="B395" t="s">
        <v>12714</v>
      </c>
      <c r="C395" t="s">
        <v>12715</v>
      </c>
      <c r="D395" t="s">
        <v>46</v>
      </c>
      <c r="E395" t="s">
        <v>6161</v>
      </c>
      <c r="F395" s="1">
        <v>45820</v>
      </c>
      <c r="G395">
        <v>6</v>
      </c>
      <c r="H395">
        <v>510075</v>
      </c>
      <c r="I395" t="s">
        <v>10185</v>
      </c>
      <c r="K395" t="s">
        <v>267</v>
      </c>
      <c r="L395">
        <v>7</v>
      </c>
      <c r="M395">
        <v>6</v>
      </c>
      <c r="N395">
        <v>7</v>
      </c>
      <c r="O395">
        <v>45833</v>
      </c>
      <c r="P395">
        <v>45832</v>
      </c>
      <c r="R395" s="1">
        <v>45869</v>
      </c>
      <c r="S395">
        <v>7</v>
      </c>
      <c r="T395" s="317">
        <v>34710</v>
      </c>
      <c r="U395">
        <v>25.7</v>
      </c>
      <c r="V395">
        <v>7</v>
      </c>
      <c r="W395">
        <v>101</v>
      </c>
      <c r="X395" s="317">
        <v>87550</v>
      </c>
      <c r="AD395" s="317"/>
    </row>
    <row r="396" spans="1:30">
      <c r="A396">
        <v>395</v>
      </c>
      <c r="B396" t="s">
        <v>12716</v>
      </c>
      <c r="C396" t="s">
        <v>12717</v>
      </c>
      <c r="D396" t="s">
        <v>46</v>
      </c>
      <c r="E396" t="s">
        <v>6161</v>
      </c>
      <c r="F396" s="1">
        <v>45820</v>
      </c>
      <c r="G396">
        <v>6</v>
      </c>
      <c r="H396">
        <v>510076</v>
      </c>
      <c r="I396" t="s">
        <v>10185</v>
      </c>
      <c r="K396" t="s">
        <v>267</v>
      </c>
      <c r="L396">
        <v>7</v>
      </c>
      <c r="M396">
        <v>6</v>
      </c>
      <c r="N396">
        <v>7</v>
      </c>
      <c r="O396">
        <v>45835</v>
      </c>
      <c r="P396">
        <v>45834</v>
      </c>
      <c r="R396" s="1">
        <v>45869</v>
      </c>
      <c r="S396">
        <v>7</v>
      </c>
      <c r="T396" s="317">
        <v>51210</v>
      </c>
      <c r="U396">
        <v>25.7</v>
      </c>
      <c r="V396">
        <v>7</v>
      </c>
      <c r="W396">
        <v>101</v>
      </c>
      <c r="X396" s="317">
        <v>129240</v>
      </c>
      <c r="AD396" s="317"/>
    </row>
    <row r="397" spans="1:30">
      <c r="A397">
        <v>396</v>
      </c>
      <c r="B397" t="s">
        <v>12718</v>
      </c>
      <c r="C397" t="s">
        <v>12719</v>
      </c>
      <c r="D397" t="s">
        <v>5772</v>
      </c>
      <c r="E397" t="s">
        <v>5775</v>
      </c>
      <c r="F397" s="1">
        <v>45820</v>
      </c>
      <c r="G397">
        <v>6</v>
      </c>
      <c r="H397">
        <v>510077</v>
      </c>
      <c r="I397" t="s">
        <v>10185</v>
      </c>
      <c r="K397" t="s">
        <v>6518</v>
      </c>
      <c r="L397">
        <v>7</v>
      </c>
      <c r="M397">
        <v>6</v>
      </c>
      <c r="N397">
        <v>7</v>
      </c>
      <c r="O397">
        <v>45845</v>
      </c>
      <c r="P397">
        <v>45844</v>
      </c>
      <c r="R397" s="1">
        <v>45869</v>
      </c>
      <c r="S397">
        <v>7</v>
      </c>
      <c r="T397" s="317">
        <v>34710</v>
      </c>
      <c r="U397">
        <v>25.7</v>
      </c>
      <c r="V397">
        <v>7</v>
      </c>
      <c r="W397">
        <v>101</v>
      </c>
      <c r="X397" s="317">
        <v>87550</v>
      </c>
      <c r="Y397" t="s">
        <v>10832</v>
      </c>
      <c r="AD397" s="317"/>
    </row>
    <row r="398" spans="1:30">
      <c r="A398">
        <v>397</v>
      </c>
      <c r="B398" t="s">
        <v>12720</v>
      </c>
      <c r="C398" t="s">
        <v>12721</v>
      </c>
      <c r="D398" t="s">
        <v>46</v>
      </c>
      <c r="E398" t="s">
        <v>5754</v>
      </c>
      <c r="F398" s="1">
        <v>45820</v>
      </c>
      <c r="G398">
        <v>6</v>
      </c>
      <c r="H398">
        <v>510078</v>
      </c>
      <c r="I398" t="s">
        <v>10185</v>
      </c>
      <c r="K398" t="s">
        <v>267</v>
      </c>
      <c r="L398">
        <v>7</v>
      </c>
      <c r="M398">
        <v>6</v>
      </c>
      <c r="N398">
        <v>6</v>
      </c>
      <c r="O398">
        <v>45828</v>
      </c>
      <c r="P398">
        <v>45827</v>
      </c>
      <c r="R398" s="1">
        <v>45838</v>
      </c>
      <c r="S398">
        <v>6</v>
      </c>
      <c r="T398" s="317">
        <v>47610</v>
      </c>
      <c r="U398">
        <v>25.7</v>
      </c>
      <c r="V398">
        <v>7</v>
      </c>
      <c r="W398">
        <v>101</v>
      </c>
      <c r="X398" s="317">
        <v>117892</v>
      </c>
      <c r="AD398" s="317"/>
    </row>
    <row r="399" spans="1:30">
      <c r="A399">
        <v>398</v>
      </c>
      <c r="B399" t="s">
        <v>12722</v>
      </c>
      <c r="C399" t="s">
        <v>12723</v>
      </c>
      <c r="D399" t="s">
        <v>46</v>
      </c>
      <c r="E399" t="s">
        <v>6055</v>
      </c>
      <c r="F399" s="1">
        <v>45820</v>
      </c>
      <c r="G399">
        <v>6</v>
      </c>
      <c r="H399">
        <v>510079</v>
      </c>
      <c r="I399" t="s">
        <v>10185</v>
      </c>
      <c r="K399" t="s">
        <v>10340</v>
      </c>
      <c r="L399">
        <v>7</v>
      </c>
      <c r="M399">
        <v>6</v>
      </c>
      <c r="N399">
        <v>7</v>
      </c>
      <c r="O399" t="s">
        <v>12724</v>
      </c>
      <c r="P399">
        <v>45834</v>
      </c>
      <c r="R399" s="1">
        <v>45869</v>
      </c>
      <c r="S399">
        <v>7</v>
      </c>
      <c r="T399" s="317">
        <v>45330</v>
      </c>
      <c r="U399">
        <v>25.7</v>
      </c>
      <c r="V399">
        <v>7</v>
      </c>
      <c r="W399">
        <v>101</v>
      </c>
      <c r="X399" s="317">
        <v>114390</v>
      </c>
      <c r="AD399" s="317"/>
    </row>
    <row r="400" spans="1:30">
      <c r="A400">
        <v>399</v>
      </c>
      <c r="B400" t="s">
        <v>12725</v>
      </c>
      <c r="C400" t="s">
        <v>12726</v>
      </c>
      <c r="D400" t="s">
        <v>5772</v>
      </c>
      <c r="E400" t="s">
        <v>5775</v>
      </c>
      <c r="F400" s="1"/>
      <c r="G400" t="s">
        <v>43</v>
      </c>
      <c r="H400">
        <v>510080</v>
      </c>
      <c r="L400" t="s">
        <v>43</v>
      </c>
      <c r="M400" t="s">
        <v>43</v>
      </c>
      <c r="N400" t="s">
        <v>43</v>
      </c>
      <c r="R400" s="1">
        <v>45899</v>
      </c>
      <c r="S400">
        <v>8</v>
      </c>
      <c r="T400" s="317">
        <v>25640</v>
      </c>
      <c r="X400" s="317"/>
      <c r="Y400" t="s">
        <v>12207</v>
      </c>
      <c r="AD400" s="317"/>
    </row>
    <row r="401" spans="1:30">
      <c r="A401">
        <v>400</v>
      </c>
      <c r="B401" t="s">
        <v>12727</v>
      </c>
      <c r="C401" t="s">
        <v>12728</v>
      </c>
      <c r="D401" t="s">
        <v>46</v>
      </c>
      <c r="E401" t="s">
        <v>6055</v>
      </c>
      <c r="F401" s="1">
        <v>45820</v>
      </c>
      <c r="G401">
        <v>6</v>
      </c>
      <c r="H401">
        <v>510081</v>
      </c>
      <c r="I401" t="s">
        <v>10185</v>
      </c>
      <c r="K401" t="s">
        <v>10340</v>
      </c>
      <c r="L401">
        <v>7</v>
      </c>
      <c r="M401">
        <v>6</v>
      </c>
      <c r="N401">
        <v>7</v>
      </c>
      <c r="O401">
        <v>45832</v>
      </c>
      <c r="P401">
        <v>45828</v>
      </c>
      <c r="R401" s="1">
        <v>45869</v>
      </c>
      <c r="S401">
        <v>7</v>
      </c>
      <c r="T401" s="317">
        <v>43710</v>
      </c>
      <c r="U401">
        <v>25.7</v>
      </c>
      <c r="V401">
        <v>7</v>
      </c>
      <c r="W401">
        <v>101</v>
      </c>
      <c r="X401" s="317">
        <v>110290</v>
      </c>
      <c r="AD401" s="317"/>
    </row>
    <row r="402" spans="1:30">
      <c r="A402">
        <v>401</v>
      </c>
      <c r="B402" t="s">
        <v>12729</v>
      </c>
      <c r="C402" t="s">
        <v>12730</v>
      </c>
      <c r="D402" t="s">
        <v>46</v>
      </c>
      <c r="E402" t="s">
        <v>3498</v>
      </c>
      <c r="F402" s="1">
        <v>45820</v>
      </c>
      <c r="G402">
        <v>6</v>
      </c>
      <c r="H402">
        <v>510082</v>
      </c>
      <c r="I402" t="s">
        <v>10249</v>
      </c>
      <c r="J402">
        <v>50013306</v>
      </c>
      <c r="K402" t="s">
        <v>267</v>
      </c>
      <c r="M402">
        <v>6</v>
      </c>
      <c r="N402">
        <v>6</v>
      </c>
      <c r="O402">
        <v>45838</v>
      </c>
      <c r="P402">
        <v>45838</v>
      </c>
      <c r="R402" s="1">
        <v>45838</v>
      </c>
      <c r="S402">
        <v>6</v>
      </c>
      <c r="T402" s="317">
        <v>58970</v>
      </c>
      <c r="X402" s="317"/>
      <c r="AD402" s="317"/>
    </row>
    <row r="403" spans="1:30">
      <c r="A403">
        <v>402</v>
      </c>
      <c r="B403" t="s">
        <v>12731</v>
      </c>
      <c r="C403" t="s">
        <v>12732</v>
      </c>
      <c r="D403" t="s">
        <v>46</v>
      </c>
      <c r="E403" t="s">
        <v>5754</v>
      </c>
      <c r="F403" s="1">
        <v>45818</v>
      </c>
      <c r="G403">
        <v>6</v>
      </c>
      <c r="H403">
        <v>510083</v>
      </c>
      <c r="I403" t="s">
        <v>10249</v>
      </c>
      <c r="J403">
        <v>50012814</v>
      </c>
      <c r="K403" t="s">
        <v>267</v>
      </c>
      <c r="L403">
        <v>7</v>
      </c>
      <c r="M403">
        <v>6</v>
      </c>
      <c r="N403">
        <v>7</v>
      </c>
      <c r="O403" t="s">
        <v>12733</v>
      </c>
      <c r="P403" t="s">
        <v>5750</v>
      </c>
      <c r="R403" s="1">
        <v>45869</v>
      </c>
      <c r="S403">
        <v>7</v>
      </c>
      <c r="T403" s="317">
        <v>63360</v>
      </c>
      <c r="U403">
        <v>25.7</v>
      </c>
      <c r="V403">
        <v>7</v>
      </c>
      <c r="W403">
        <v>30</v>
      </c>
      <c r="X403" s="317">
        <v>133871</v>
      </c>
      <c r="AD403" s="317"/>
    </row>
    <row r="404" spans="1:30">
      <c r="A404">
        <v>403</v>
      </c>
      <c r="B404" t="s">
        <v>6242</v>
      </c>
      <c r="C404" t="s">
        <v>6243</v>
      </c>
      <c r="D404" t="s">
        <v>46</v>
      </c>
      <c r="E404" t="s">
        <v>6055</v>
      </c>
      <c r="F404" s="1">
        <v>45818</v>
      </c>
      <c r="G404">
        <v>6</v>
      </c>
      <c r="H404">
        <v>510084</v>
      </c>
      <c r="I404" t="s">
        <v>10185</v>
      </c>
      <c r="J404">
        <v>50012894</v>
      </c>
      <c r="K404" t="s">
        <v>10340</v>
      </c>
      <c r="L404">
        <v>8</v>
      </c>
      <c r="M404">
        <v>7</v>
      </c>
      <c r="N404">
        <v>8</v>
      </c>
      <c r="O404">
        <v>45901</v>
      </c>
      <c r="P404" t="s">
        <v>5750</v>
      </c>
      <c r="R404" s="1">
        <v>45900</v>
      </c>
      <c r="S404">
        <v>8</v>
      </c>
      <c r="T404" s="317">
        <v>49490</v>
      </c>
      <c r="U404">
        <v>25.8</v>
      </c>
      <c r="V404">
        <v>8</v>
      </c>
      <c r="W404">
        <v>30</v>
      </c>
      <c r="X404" s="317">
        <v>90185</v>
      </c>
    </row>
    <row r="405" spans="1:30">
      <c r="A405">
        <v>404</v>
      </c>
      <c r="B405" t="s">
        <v>6229</v>
      </c>
      <c r="C405" t="s">
        <v>6230</v>
      </c>
      <c r="D405" t="s">
        <v>46</v>
      </c>
      <c r="E405" t="s">
        <v>5748</v>
      </c>
      <c r="F405" s="1">
        <v>45821</v>
      </c>
      <c r="G405">
        <v>6</v>
      </c>
      <c r="H405">
        <v>510085</v>
      </c>
      <c r="I405" t="s">
        <v>10185</v>
      </c>
      <c r="J405">
        <v>50013453</v>
      </c>
      <c r="K405" t="s">
        <v>10340</v>
      </c>
      <c r="L405">
        <v>7</v>
      </c>
      <c r="M405">
        <v>7</v>
      </c>
      <c r="N405">
        <v>7</v>
      </c>
      <c r="O405">
        <v>45860</v>
      </c>
      <c r="P405" t="s">
        <v>5750</v>
      </c>
      <c r="R405" s="1">
        <v>45869</v>
      </c>
      <c r="S405">
        <v>7</v>
      </c>
      <c r="T405" s="317">
        <v>74890</v>
      </c>
      <c r="U405">
        <v>25.7</v>
      </c>
      <c r="V405">
        <v>7</v>
      </c>
      <c r="W405">
        <v>30</v>
      </c>
      <c r="X405" s="317">
        <v>134804</v>
      </c>
    </row>
    <row r="406" spans="1:30">
      <c r="A406">
        <v>405</v>
      </c>
      <c r="B406" t="s">
        <v>6219</v>
      </c>
      <c r="C406" t="s">
        <v>6220</v>
      </c>
      <c r="D406" t="s">
        <v>46</v>
      </c>
      <c r="E406" t="s">
        <v>5748</v>
      </c>
      <c r="F406" s="1">
        <v>45821</v>
      </c>
      <c r="G406">
        <v>6</v>
      </c>
      <c r="H406">
        <v>510086</v>
      </c>
      <c r="I406" t="s">
        <v>10185</v>
      </c>
      <c r="J406">
        <v>50013454</v>
      </c>
      <c r="K406" t="s">
        <v>10340</v>
      </c>
      <c r="L406">
        <v>8</v>
      </c>
      <c r="M406">
        <v>7</v>
      </c>
      <c r="N406">
        <v>8</v>
      </c>
      <c r="O406">
        <v>45901</v>
      </c>
      <c r="P406" t="s">
        <v>5750</v>
      </c>
      <c r="R406" s="1">
        <v>45900</v>
      </c>
      <c r="S406">
        <v>8</v>
      </c>
      <c r="T406" s="317">
        <v>55370</v>
      </c>
      <c r="U406">
        <v>25.8</v>
      </c>
      <c r="V406">
        <v>8</v>
      </c>
      <c r="W406">
        <v>30</v>
      </c>
      <c r="X406" s="317">
        <v>100507</v>
      </c>
    </row>
    <row r="407" spans="1:30">
      <c r="A407">
        <v>406</v>
      </c>
      <c r="B407" t="s">
        <v>6244</v>
      </c>
      <c r="C407" t="s">
        <v>6245</v>
      </c>
      <c r="D407" t="s">
        <v>46</v>
      </c>
      <c r="E407" t="s">
        <v>5748</v>
      </c>
      <c r="F407" s="1">
        <v>45821</v>
      </c>
      <c r="G407">
        <v>6</v>
      </c>
      <c r="H407">
        <v>510087</v>
      </c>
      <c r="I407" t="s">
        <v>10185</v>
      </c>
      <c r="J407">
        <v>50013459</v>
      </c>
      <c r="K407" t="s">
        <v>10340</v>
      </c>
      <c r="L407">
        <v>8</v>
      </c>
      <c r="M407">
        <v>7</v>
      </c>
      <c r="N407">
        <v>8</v>
      </c>
      <c r="O407">
        <v>45896</v>
      </c>
      <c r="P407" t="s">
        <v>5750</v>
      </c>
      <c r="R407" s="1">
        <v>45900</v>
      </c>
      <c r="S407">
        <v>8</v>
      </c>
      <c r="T407" s="317">
        <v>52710</v>
      </c>
      <c r="U407">
        <v>25.8</v>
      </c>
      <c r="V407">
        <v>8</v>
      </c>
      <c r="W407">
        <v>30</v>
      </c>
      <c r="X407" s="317">
        <v>95829</v>
      </c>
    </row>
    <row r="408" spans="1:30">
      <c r="A408">
        <v>407</v>
      </c>
      <c r="B408" t="s">
        <v>12734</v>
      </c>
      <c r="C408" t="s">
        <v>6248</v>
      </c>
      <c r="D408" t="s">
        <v>46</v>
      </c>
      <c r="E408" t="s">
        <v>5748</v>
      </c>
      <c r="F408" s="1">
        <v>45821</v>
      </c>
      <c r="G408">
        <v>6</v>
      </c>
      <c r="H408">
        <v>510088</v>
      </c>
      <c r="I408" t="s">
        <v>10185</v>
      </c>
      <c r="J408">
        <v>50013463</v>
      </c>
      <c r="K408" t="s">
        <v>10340</v>
      </c>
      <c r="L408">
        <v>7</v>
      </c>
      <c r="M408">
        <v>6</v>
      </c>
      <c r="N408">
        <v>7</v>
      </c>
      <c r="O408">
        <v>45861</v>
      </c>
      <c r="P408" t="s">
        <v>5750</v>
      </c>
      <c r="R408" s="1">
        <v>45869</v>
      </c>
      <c r="S408">
        <v>7</v>
      </c>
      <c r="T408" s="317">
        <v>45210</v>
      </c>
      <c r="U408">
        <v>25.7</v>
      </c>
      <c r="V408">
        <v>7</v>
      </c>
      <c r="W408">
        <v>30</v>
      </c>
      <c r="X408" s="317">
        <v>82659</v>
      </c>
    </row>
    <row r="409" spans="1:30">
      <c r="A409">
        <v>408</v>
      </c>
      <c r="B409" t="s">
        <v>12735</v>
      </c>
      <c r="C409" t="s">
        <v>12736</v>
      </c>
      <c r="D409" t="s">
        <v>46</v>
      </c>
      <c r="E409" t="s">
        <v>6055</v>
      </c>
      <c r="F409" s="1"/>
      <c r="G409" t="s">
        <v>43</v>
      </c>
      <c r="H409">
        <v>510089</v>
      </c>
      <c r="L409" t="s">
        <v>43</v>
      </c>
      <c r="M409" t="s">
        <v>43</v>
      </c>
      <c r="N409" t="s">
        <v>43</v>
      </c>
      <c r="R409" s="1"/>
      <c r="T409" s="317"/>
      <c r="X409" s="317"/>
      <c r="Y409" t="s">
        <v>12175</v>
      </c>
      <c r="AB409" t="s">
        <v>12442</v>
      </c>
    </row>
    <row r="410" spans="1:30">
      <c r="A410">
        <v>409</v>
      </c>
      <c r="B410" t="s">
        <v>12737</v>
      </c>
      <c r="C410" t="s">
        <v>12738</v>
      </c>
      <c r="D410" t="s">
        <v>46</v>
      </c>
      <c r="E410" t="s">
        <v>6208</v>
      </c>
      <c r="F410" s="1">
        <v>45821</v>
      </c>
      <c r="G410">
        <v>6</v>
      </c>
      <c r="H410">
        <v>510090</v>
      </c>
      <c r="I410" t="s">
        <v>10185</v>
      </c>
      <c r="K410" t="s">
        <v>267</v>
      </c>
      <c r="L410">
        <v>6</v>
      </c>
      <c r="M410">
        <v>6</v>
      </c>
      <c r="N410">
        <v>6</v>
      </c>
      <c r="O410" t="s">
        <v>12739</v>
      </c>
      <c r="P410">
        <v>45828</v>
      </c>
      <c r="R410" s="1">
        <v>45838</v>
      </c>
      <c r="S410">
        <v>6</v>
      </c>
      <c r="T410" s="317">
        <v>41410</v>
      </c>
      <c r="U410">
        <v>25.6</v>
      </c>
      <c r="V410">
        <v>6</v>
      </c>
      <c r="W410">
        <v>101</v>
      </c>
      <c r="X410" s="317">
        <v>104490</v>
      </c>
    </row>
    <row r="411" spans="1:30">
      <c r="A411">
        <v>410</v>
      </c>
      <c r="B411" t="s">
        <v>12740</v>
      </c>
      <c r="C411" t="s">
        <v>12741</v>
      </c>
      <c r="D411" t="s">
        <v>46</v>
      </c>
      <c r="E411" t="s">
        <v>6161</v>
      </c>
      <c r="F411" s="1">
        <v>45821</v>
      </c>
      <c r="G411">
        <v>6</v>
      </c>
      <c r="H411">
        <v>510091</v>
      </c>
      <c r="I411" t="s">
        <v>10185</v>
      </c>
      <c r="K411" t="s">
        <v>267</v>
      </c>
      <c r="L411">
        <v>7</v>
      </c>
      <c r="M411">
        <v>6</v>
      </c>
      <c r="N411">
        <v>6</v>
      </c>
      <c r="O411">
        <v>45842</v>
      </c>
      <c r="P411">
        <v>45841</v>
      </c>
      <c r="R411" s="1">
        <v>45838</v>
      </c>
      <c r="S411">
        <v>6</v>
      </c>
      <c r="T411" s="317">
        <v>30210</v>
      </c>
      <c r="U411">
        <v>25.7</v>
      </c>
      <c r="V411">
        <v>7</v>
      </c>
      <c r="W411">
        <v>101</v>
      </c>
      <c r="X411" s="317">
        <v>76180</v>
      </c>
    </row>
    <row r="412" spans="1:30">
      <c r="A412">
        <v>411</v>
      </c>
      <c r="B412" t="s">
        <v>12742</v>
      </c>
      <c r="C412" t="s">
        <v>12743</v>
      </c>
      <c r="D412" t="s">
        <v>46</v>
      </c>
      <c r="E412" t="s">
        <v>6161</v>
      </c>
      <c r="F412" s="1"/>
      <c r="G412" t="s">
        <v>43</v>
      </c>
      <c r="H412">
        <v>510092</v>
      </c>
      <c r="L412" t="s">
        <v>43</v>
      </c>
      <c r="M412" t="s">
        <v>43</v>
      </c>
      <c r="N412" t="s">
        <v>43</v>
      </c>
      <c r="R412" s="1"/>
      <c r="T412" s="317"/>
      <c r="X412" s="317"/>
      <c r="Y412" t="s">
        <v>10832</v>
      </c>
    </row>
    <row r="413" spans="1:30">
      <c r="A413">
        <v>412</v>
      </c>
      <c r="B413" t="s">
        <v>12744</v>
      </c>
      <c r="C413" t="s">
        <v>12745</v>
      </c>
      <c r="D413" t="s">
        <v>46</v>
      </c>
      <c r="E413" t="s">
        <v>6161</v>
      </c>
      <c r="F413" s="1">
        <v>45824</v>
      </c>
      <c r="G413">
        <v>6</v>
      </c>
      <c r="H413">
        <v>510093</v>
      </c>
      <c r="I413" t="s">
        <v>10185</v>
      </c>
      <c r="K413" t="s">
        <v>267</v>
      </c>
      <c r="L413">
        <v>7</v>
      </c>
      <c r="M413">
        <v>6</v>
      </c>
      <c r="N413">
        <v>6</v>
      </c>
      <c r="O413" t="s">
        <v>11478</v>
      </c>
      <c r="P413">
        <v>45838</v>
      </c>
      <c r="R413" s="1">
        <v>45838</v>
      </c>
      <c r="S413">
        <v>6</v>
      </c>
      <c r="T413" s="317">
        <v>39210</v>
      </c>
      <c r="U413">
        <v>25.7</v>
      </c>
      <c r="V413">
        <v>7</v>
      </c>
      <c r="W413">
        <v>101</v>
      </c>
      <c r="X413" s="317">
        <v>98920</v>
      </c>
    </row>
    <row r="414" spans="1:30">
      <c r="A414">
        <v>413</v>
      </c>
      <c r="B414" t="s">
        <v>6275</v>
      </c>
      <c r="C414" t="s">
        <v>6276</v>
      </c>
      <c r="D414" t="s">
        <v>46</v>
      </c>
      <c r="E414" t="s">
        <v>6055</v>
      </c>
      <c r="F414" s="1">
        <v>45824</v>
      </c>
      <c r="G414">
        <v>6</v>
      </c>
      <c r="H414">
        <v>510094</v>
      </c>
      <c r="I414" t="s">
        <v>10185</v>
      </c>
      <c r="J414">
        <v>50013694</v>
      </c>
      <c r="K414" t="s">
        <v>10340</v>
      </c>
      <c r="L414">
        <v>9</v>
      </c>
      <c r="M414">
        <v>7</v>
      </c>
      <c r="N414">
        <v>9</v>
      </c>
      <c r="O414">
        <v>45931</v>
      </c>
      <c r="P414" t="s">
        <v>5750</v>
      </c>
      <c r="Q414" t="s">
        <v>12150</v>
      </c>
      <c r="R414" s="1">
        <v>45930</v>
      </c>
      <c r="S414">
        <v>9</v>
      </c>
      <c r="T414" s="317">
        <v>74310</v>
      </c>
      <c r="U414">
        <v>25.9</v>
      </c>
      <c r="V414">
        <v>9</v>
      </c>
      <c r="W414">
        <v>30</v>
      </c>
      <c r="X414" s="317">
        <v>133783</v>
      </c>
    </row>
    <row r="415" spans="1:30">
      <c r="A415">
        <v>414</v>
      </c>
      <c r="B415" t="s">
        <v>6278</v>
      </c>
      <c r="C415" t="s">
        <v>6279</v>
      </c>
      <c r="D415" t="s">
        <v>46</v>
      </c>
      <c r="E415" t="s">
        <v>6055</v>
      </c>
      <c r="F415" s="1">
        <v>45824</v>
      </c>
      <c r="G415">
        <v>6</v>
      </c>
      <c r="H415">
        <v>510095</v>
      </c>
      <c r="I415" t="s">
        <v>10185</v>
      </c>
      <c r="J415">
        <v>50013730</v>
      </c>
      <c r="K415" t="s">
        <v>10340</v>
      </c>
      <c r="L415">
        <v>9</v>
      </c>
      <c r="M415">
        <v>7</v>
      </c>
      <c r="N415">
        <v>9</v>
      </c>
      <c r="O415">
        <v>45950</v>
      </c>
      <c r="P415" t="s">
        <v>5750</v>
      </c>
      <c r="R415" s="1">
        <v>45930</v>
      </c>
      <c r="S415">
        <v>9</v>
      </c>
      <c r="T415" s="317">
        <v>46830</v>
      </c>
      <c r="U415">
        <v>25.11</v>
      </c>
      <c r="V415">
        <v>11</v>
      </c>
      <c r="W415">
        <v>30</v>
      </c>
      <c r="X415" s="317">
        <v>85508</v>
      </c>
    </row>
    <row r="416" spans="1:30">
      <c r="A416">
        <v>415</v>
      </c>
      <c r="B416" t="s">
        <v>12746</v>
      </c>
      <c r="C416" t="s">
        <v>12747</v>
      </c>
      <c r="D416" t="s">
        <v>5772</v>
      </c>
      <c r="E416" t="s">
        <v>5775</v>
      </c>
      <c r="F416" s="1">
        <v>45824</v>
      </c>
      <c r="G416">
        <v>6</v>
      </c>
      <c r="H416">
        <v>510096</v>
      </c>
      <c r="I416" t="s">
        <v>10185</v>
      </c>
      <c r="K416" t="s">
        <v>6518</v>
      </c>
      <c r="L416">
        <v>7</v>
      </c>
      <c r="M416">
        <v>6</v>
      </c>
      <c r="N416">
        <v>7</v>
      </c>
      <c r="O416">
        <v>45835</v>
      </c>
      <c r="P416">
        <v>45834</v>
      </c>
      <c r="R416" s="1">
        <v>45869</v>
      </c>
      <c r="S416">
        <v>7</v>
      </c>
      <c r="T416" s="317">
        <v>31710</v>
      </c>
      <c r="U416">
        <v>25.7</v>
      </c>
      <c r="V416">
        <v>7</v>
      </c>
      <c r="W416">
        <v>101</v>
      </c>
      <c r="X416" s="317">
        <v>79970</v>
      </c>
      <c r="Y416" t="s">
        <v>11745</v>
      </c>
    </row>
    <row r="417" spans="1:26">
      <c r="A417">
        <v>416</v>
      </c>
      <c r="B417" t="s">
        <v>12748</v>
      </c>
      <c r="C417" t="s">
        <v>12749</v>
      </c>
      <c r="D417" t="s">
        <v>5772</v>
      </c>
      <c r="E417" t="s">
        <v>5775</v>
      </c>
      <c r="F417" s="1">
        <v>45824</v>
      </c>
      <c r="G417">
        <v>6</v>
      </c>
      <c r="H417">
        <v>510097</v>
      </c>
      <c r="I417" t="s">
        <v>10185</v>
      </c>
      <c r="K417" t="s">
        <v>6518</v>
      </c>
      <c r="L417">
        <v>7</v>
      </c>
      <c r="M417">
        <v>6</v>
      </c>
      <c r="N417">
        <v>7</v>
      </c>
      <c r="O417">
        <v>45834</v>
      </c>
      <c r="P417">
        <v>45833</v>
      </c>
      <c r="R417" s="1">
        <v>45869</v>
      </c>
      <c r="S417">
        <v>7</v>
      </c>
      <c r="T417" s="317">
        <v>33210</v>
      </c>
      <c r="U417">
        <v>25.7</v>
      </c>
      <c r="V417">
        <v>7</v>
      </c>
      <c r="W417">
        <v>101</v>
      </c>
      <c r="X417" s="317">
        <v>83760</v>
      </c>
      <c r="Y417" t="s">
        <v>11745</v>
      </c>
    </row>
    <row r="418" spans="1:26">
      <c r="A418">
        <v>417</v>
      </c>
      <c r="B418" t="s">
        <v>12750</v>
      </c>
      <c r="C418" t="s">
        <v>12751</v>
      </c>
      <c r="D418" t="s">
        <v>5772</v>
      </c>
      <c r="E418" t="s">
        <v>5775</v>
      </c>
      <c r="F418" s="1">
        <v>45824</v>
      </c>
      <c r="G418">
        <v>6</v>
      </c>
      <c r="H418">
        <v>510098</v>
      </c>
      <c r="I418" t="s">
        <v>10185</v>
      </c>
      <c r="K418" t="s">
        <v>6518</v>
      </c>
      <c r="L418">
        <v>7</v>
      </c>
      <c r="M418">
        <v>6</v>
      </c>
      <c r="N418">
        <v>7</v>
      </c>
      <c r="O418">
        <v>45835</v>
      </c>
      <c r="P418">
        <v>45834</v>
      </c>
      <c r="R418" s="1">
        <v>45869</v>
      </c>
      <c r="S418">
        <v>7</v>
      </c>
      <c r="T418" s="317">
        <v>40710</v>
      </c>
      <c r="U418">
        <v>25.7</v>
      </c>
      <c r="V418">
        <v>7</v>
      </c>
      <c r="W418">
        <v>101</v>
      </c>
      <c r="X418" s="317">
        <v>102710</v>
      </c>
      <c r="Y418" t="s">
        <v>10832</v>
      </c>
    </row>
    <row r="419" spans="1:26">
      <c r="A419">
        <v>418</v>
      </c>
      <c r="B419" t="s">
        <v>12752</v>
      </c>
      <c r="C419" t="s">
        <v>12753</v>
      </c>
      <c r="D419" t="s">
        <v>5772</v>
      </c>
      <c r="E419" t="s">
        <v>5775</v>
      </c>
      <c r="F419" s="1">
        <v>45824</v>
      </c>
      <c r="G419">
        <v>6</v>
      </c>
      <c r="H419">
        <v>510099</v>
      </c>
      <c r="I419" t="s">
        <v>10185</v>
      </c>
      <c r="K419" t="s">
        <v>6518</v>
      </c>
      <c r="L419">
        <v>7</v>
      </c>
      <c r="M419">
        <v>6</v>
      </c>
      <c r="N419">
        <v>7</v>
      </c>
      <c r="O419">
        <v>45835</v>
      </c>
      <c r="P419">
        <v>45834</v>
      </c>
      <c r="R419" s="1">
        <v>45869</v>
      </c>
      <c r="S419">
        <v>7</v>
      </c>
      <c r="T419" s="317">
        <v>43710</v>
      </c>
      <c r="U419">
        <v>25.7</v>
      </c>
      <c r="V419">
        <v>7</v>
      </c>
      <c r="W419">
        <v>101</v>
      </c>
      <c r="X419" s="317">
        <v>110290</v>
      </c>
      <c r="Y419" t="s">
        <v>10832</v>
      </c>
    </row>
    <row r="420" spans="1:26">
      <c r="A420">
        <v>419</v>
      </c>
      <c r="B420" t="s">
        <v>12754</v>
      </c>
      <c r="C420" t="s">
        <v>12755</v>
      </c>
      <c r="D420" t="s">
        <v>5772</v>
      </c>
      <c r="E420" t="s">
        <v>5775</v>
      </c>
      <c r="F420" s="1">
        <v>45824</v>
      </c>
      <c r="G420">
        <v>6</v>
      </c>
      <c r="H420">
        <v>510100</v>
      </c>
      <c r="I420" t="s">
        <v>10185</v>
      </c>
      <c r="K420" t="s">
        <v>6518</v>
      </c>
      <c r="L420">
        <v>7</v>
      </c>
      <c r="M420">
        <v>6</v>
      </c>
      <c r="N420">
        <v>7</v>
      </c>
      <c r="O420">
        <v>45835</v>
      </c>
      <c r="P420">
        <v>45834</v>
      </c>
      <c r="R420" s="1">
        <v>45869</v>
      </c>
      <c r="S420">
        <v>7</v>
      </c>
      <c r="T420" s="317">
        <v>34710</v>
      </c>
      <c r="U420">
        <v>25.7</v>
      </c>
      <c r="V420">
        <v>7</v>
      </c>
      <c r="W420">
        <v>101</v>
      </c>
      <c r="X420" s="317">
        <v>87550</v>
      </c>
      <c r="Y420" t="s">
        <v>5689</v>
      </c>
    </row>
    <row r="421" spans="1:26">
      <c r="A421">
        <v>420</v>
      </c>
      <c r="B421" t="s">
        <v>12756</v>
      </c>
      <c r="C421" t="s">
        <v>12757</v>
      </c>
      <c r="D421" t="s">
        <v>5942</v>
      </c>
      <c r="E421" t="s">
        <v>5944</v>
      </c>
      <c r="F421" s="1">
        <v>45824</v>
      </c>
      <c r="G421">
        <v>6</v>
      </c>
      <c r="H421">
        <v>510101</v>
      </c>
      <c r="I421" t="s">
        <v>10185</v>
      </c>
      <c r="K421" t="s">
        <v>12198</v>
      </c>
      <c r="L421">
        <v>7</v>
      </c>
      <c r="M421">
        <v>6</v>
      </c>
      <c r="N421">
        <v>7</v>
      </c>
      <c r="O421">
        <v>45834</v>
      </c>
      <c r="P421">
        <v>45833</v>
      </c>
      <c r="R421" s="1">
        <v>45869</v>
      </c>
      <c r="S421">
        <v>7</v>
      </c>
      <c r="T421" s="317">
        <v>31710</v>
      </c>
      <c r="U421">
        <v>25.7</v>
      </c>
      <c r="V421">
        <v>7</v>
      </c>
      <c r="W421">
        <v>101</v>
      </c>
      <c r="X421" s="317">
        <v>79970</v>
      </c>
    </row>
    <row r="422" spans="1:26">
      <c r="A422">
        <v>421</v>
      </c>
      <c r="B422" t="s">
        <v>12758</v>
      </c>
      <c r="C422" t="s">
        <v>12759</v>
      </c>
      <c r="D422" t="s">
        <v>5772</v>
      </c>
      <c r="E422" t="s">
        <v>5775</v>
      </c>
      <c r="F422" s="1"/>
      <c r="G422" t="s">
        <v>43</v>
      </c>
      <c r="H422">
        <v>510102</v>
      </c>
      <c r="L422" t="s">
        <v>43</v>
      </c>
      <c r="M422" t="s">
        <v>43</v>
      </c>
      <c r="N422" t="s">
        <v>43</v>
      </c>
      <c r="R422" s="1"/>
      <c r="T422" s="317"/>
      <c r="X422" s="317"/>
      <c r="Y422" t="s">
        <v>12268</v>
      </c>
    </row>
    <row r="423" spans="1:26">
      <c r="A423">
        <v>422</v>
      </c>
      <c r="B423" t="s">
        <v>12760</v>
      </c>
      <c r="C423" t="s">
        <v>12761</v>
      </c>
      <c r="D423" t="s">
        <v>5772</v>
      </c>
      <c r="E423" t="s">
        <v>5775</v>
      </c>
      <c r="F423" s="1"/>
      <c r="G423" t="s">
        <v>43</v>
      </c>
      <c r="H423">
        <v>510103</v>
      </c>
      <c r="L423" t="s">
        <v>43</v>
      </c>
      <c r="M423" t="s">
        <v>43</v>
      </c>
      <c r="N423" t="s">
        <v>43</v>
      </c>
      <c r="R423" s="1"/>
      <c r="T423" s="317"/>
      <c r="X423" s="317"/>
      <c r="Y423" t="s">
        <v>12268</v>
      </c>
      <c r="Z423" t="s">
        <v>12762</v>
      </c>
    </row>
    <row r="424" spans="1:26">
      <c r="A424">
        <v>423</v>
      </c>
      <c r="B424" t="s">
        <v>12763</v>
      </c>
      <c r="C424" t="s">
        <v>12764</v>
      </c>
      <c r="D424" t="s">
        <v>5772</v>
      </c>
      <c r="E424" t="s">
        <v>5775</v>
      </c>
      <c r="F424" s="1">
        <v>45825</v>
      </c>
      <c r="G424">
        <v>6</v>
      </c>
      <c r="H424">
        <v>510104</v>
      </c>
      <c r="I424" t="s">
        <v>10185</v>
      </c>
      <c r="K424" t="s">
        <v>6518</v>
      </c>
      <c r="L424">
        <v>7</v>
      </c>
      <c r="M424">
        <v>6</v>
      </c>
      <c r="N424">
        <v>7</v>
      </c>
      <c r="O424">
        <v>45868</v>
      </c>
      <c r="P424">
        <v>45867</v>
      </c>
      <c r="R424" s="1">
        <v>45869</v>
      </c>
      <c r="S424">
        <v>7</v>
      </c>
      <c r="T424" s="317">
        <v>33210</v>
      </c>
      <c r="U424">
        <v>25.7</v>
      </c>
      <c r="V424">
        <v>7</v>
      </c>
      <c r="W424">
        <v>101</v>
      </c>
      <c r="X424" s="317">
        <v>83760</v>
      </c>
    </row>
    <row r="425" spans="1:26">
      <c r="A425">
        <v>424</v>
      </c>
      <c r="B425" t="s">
        <v>6251</v>
      </c>
      <c r="C425" t="s">
        <v>12765</v>
      </c>
      <c r="D425" t="s">
        <v>5942</v>
      </c>
      <c r="E425" t="s">
        <v>5944</v>
      </c>
      <c r="F425" s="1">
        <v>45824</v>
      </c>
      <c r="G425">
        <v>6</v>
      </c>
      <c r="H425">
        <v>510105</v>
      </c>
      <c r="I425" t="s">
        <v>10185</v>
      </c>
      <c r="J425">
        <v>50013404</v>
      </c>
      <c r="K425" t="s">
        <v>12198</v>
      </c>
      <c r="L425">
        <v>7</v>
      </c>
      <c r="M425">
        <v>7</v>
      </c>
      <c r="N425">
        <v>7</v>
      </c>
      <c r="O425">
        <v>45859</v>
      </c>
      <c r="P425" t="s">
        <v>5750</v>
      </c>
      <c r="R425" s="1">
        <v>45869</v>
      </c>
      <c r="S425">
        <v>7</v>
      </c>
      <c r="T425" s="317">
        <v>40250</v>
      </c>
      <c r="U425">
        <v>25.7</v>
      </c>
      <c r="V425">
        <v>7</v>
      </c>
      <c r="W425">
        <v>30</v>
      </c>
      <c r="X425" s="317">
        <v>81718</v>
      </c>
    </row>
    <row r="426" spans="1:26">
      <c r="A426">
        <v>425</v>
      </c>
      <c r="B426" t="s">
        <v>12766</v>
      </c>
      <c r="C426" t="s">
        <v>12767</v>
      </c>
      <c r="D426" t="s">
        <v>46</v>
      </c>
      <c r="E426" t="s">
        <v>6055</v>
      </c>
      <c r="F426" s="1">
        <v>45825</v>
      </c>
      <c r="G426">
        <v>6</v>
      </c>
      <c r="H426">
        <v>510106</v>
      </c>
      <c r="I426" t="s">
        <v>10185</v>
      </c>
      <c r="K426" t="s">
        <v>10340</v>
      </c>
      <c r="L426">
        <v>7</v>
      </c>
      <c r="M426">
        <v>6</v>
      </c>
      <c r="N426">
        <v>7</v>
      </c>
      <c r="O426">
        <v>45845</v>
      </c>
      <c r="P426">
        <v>45844</v>
      </c>
      <c r="R426" s="1">
        <v>45869</v>
      </c>
      <c r="S426">
        <v>7</v>
      </c>
      <c r="T426" s="317">
        <v>53990</v>
      </c>
      <c r="U426">
        <v>25.7</v>
      </c>
      <c r="V426">
        <v>7</v>
      </c>
      <c r="W426">
        <v>101</v>
      </c>
      <c r="X426" s="317">
        <v>136280</v>
      </c>
    </row>
    <row r="427" spans="1:26">
      <c r="A427">
        <v>426</v>
      </c>
      <c r="B427" t="s">
        <v>12768</v>
      </c>
      <c r="C427" t="s">
        <v>12769</v>
      </c>
      <c r="D427" t="s">
        <v>5772</v>
      </c>
      <c r="E427" t="s">
        <v>5775</v>
      </c>
      <c r="F427" s="1">
        <v>45825</v>
      </c>
      <c r="G427">
        <v>6</v>
      </c>
      <c r="H427">
        <v>510107</v>
      </c>
      <c r="I427" t="s">
        <v>10185</v>
      </c>
      <c r="K427" t="s">
        <v>6518</v>
      </c>
      <c r="L427">
        <v>7</v>
      </c>
      <c r="M427">
        <v>6</v>
      </c>
      <c r="N427">
        <v>7</v>
      </c>
      <c r="O427">
        <v>45839</v>
      </c>
      <c r="P427">
        <v>45838</v>
      </c>
      <c r="R427" s="1">
        <v>45869</v>
      </c>
      <c r="S427">
        <v>7</v>
      </c>
      <c r="T427" s="317">
        <v>32750</v>
      </c>
      <c r="U427">
        <v>25.7</v>
      </c>
      <c r="V427">
        <v>7</v>
      </c>
      <c r="W427">
        <v>101</v>
      </c>
      <c r="X427" s="317">
        <v>82600</v>
      </c>
      <c r="Y427" t="s">
        <v>5689</v>
      </c>
    </row>
    <row r="428" spans="1:26">
      <c r="A428">
        <v>427</v>
      </c>
      <c r="B428" t="s">
        <v>12770</v>
      </c>
      <c r="C428" t="s">
        <v>12771</v>
      </c>
      <c r="D428" t="s">
        <v>5772</v>
      </c>
      <c r="E428" t="s">
        <v>5775</v>
      </c>
      <c r="F428" s="1">
        <v>45825</v>
      </c>
      <c r="G428">
        <v>6</v>
      </c>
      <c r="H428">
        <v>510108</v>
      </c>
      <c r="I428" t="s">
        <v>10185</v>
      </c>
      <c r="K428" t="s">
        <v>6518</v>
      </c>
      <c r="L428">
        <v>7</v>
      </c>
      <c r="M428">
        <v>6</v>
      </c>
      <c r="N428">
        <v>7</v>
      </c>
      <c r="O428">
        <v>45843</v>
      </c>
      <c r="P428">
        <v>45842</v>
      </c>
      <c r="R428" s="1">
        <v>45869</v>
      </c>
      <c r="S428">
        <v>7</v>
      </c>
      <c r="T428" s="317">
        <v>34710</v>
      </c>
      <c r="U428">
        <v>25.7</v>
      </c>
      <c r="V428">
        <v>7</v>
      </c>
      <c r="W428">
        <v>101</v>
      </c>
      <c r="X428" s="317">
        <v>87550</v>
      </c>
    </row>
    <row r="429" spans="1:26">
      <c r="A429">
        <v>428</v>
      </c>
      <c r="B429" t="s">
        <v>12772</v>
      </c>
      <c r="C429" t="s">
        <v>12773</v>
      </c>
      <c r="D429" t="s">
        <v>5772</v>
      </c>
      <c r="E429" t="s">
        <v>5775</v>
      </c>
      <c r="F429" s="1"/>
      <c r="G429" t="s">
        <v>43</v>
      </c>
      <c r="L429" t="s">
        <v>43</v>
      </c>
      <c r="M429" t="s">
        <v>43</v>
      </c>
      <c r="N429" t="s">
        <v>43</v>
      </c>
      <c r="R429" s="1"/>
      <c r="T429" s="317"/>
      <c r="X429" s="317"/>
      <c r="Y429" t="s">
        <v>12207</v>
      </c>
    </row>
    <row r="430" spans="1:26">
      <c r="A430">
        <v>429</v>
      </c>
      <c r="B430" t="s">
        <v>6321</v>
      </c>
      <c r="C430" t="s">
        <v>12774</v>
      </c>
      <c r="D430" t="s">
        <v>46</v>
      </c>
      <c r="E430" t="s">
        <v>5754</v>
      </c>
      <c r="F430" s="1">
        <v>45826</v>
      </c>
      <c r="G430">
        <v>6</v>
      </c>
      <c r="H430">
        <v>510110</v>
      </c>
      <c r="I430" t="s">
        <v>10185</v>
      </c>
      <c r="J430">
        <v>50014184</v>
      </c>
      <c r="K430" t="s">
        <v>267</v>
      </c>
      <c r="L430">
        <v>7</v>
      </c>
      <c r="M430">
        <v>6</v>
      </c>
      <c r="N430">
        <v>7</v>
      </c>
      <c r="O430">
        <v>44287</v>
      </c>
      <c r="P430" t="s">
        <v>5750</v>
      </c>
      <c r="R430" s="1">
        <v>45869</v>
      </c>
      <c r="S430">
        <v>7</v>
      </c>
      <c r="T430" s="317">
        <v>340080</v>
      </c>
      <c r="U430">
        <v>25.7</v>
      </c>
      <c r="V430">
        <v>7</v>
      </c>
      <c r="W430">
        <v>30</v>
      </c>
      <c r="X430" s="317">
        <v>706750</v>
      </c>
    </row>
    <row r="431" spans="1:26">
      <c r="A431">
        <v>430</v>
      </c>
      <c r="B431" t="s">
        <v>12775</v>
      </c>
      <c r="C431" t="s">
        <v>12776</v>
      </c>
      <c r="D431" t="s">
        <v>46</v>
      </c>
      <c r="E431" t="s">
        <v>6055</v>
      </c>
      <c r="F431" s="1"/>
      <c r="G431" t="s">
        <v>43</v>
      </c>
      <c r="H431">
        <v>510111</v>
      </c>
      <c r="L431" t="s">
        <v>43</v>
      </c>
      <c r="M431" t="s">
        <v>43</v>
      </c>
      <c r="N431" t="s">
        <v>43</v>
      </c>
      <c r="R431" s="1"/>
      <c r="T431" s="317"/>
      <c r="X431" s="317"/>
      <c r="Y431" t="s">
        <v>12175</v>
      </c>
    </row>
    <row r="432" spans="1:26">
      <c r="A432">
        <v>431</v>
      </c>
      <c r="B432" t="s">
        <v>12777</v>
      </c>
      <c r="C432" t="s">
        <v>12778</v>
      </c>
      <c r="D432" t="s">
        <v>46</v>
      </c>
      <c r="E432" t="s">
        <v>6161</v>
      </c>
      <c r="F432" s="1">
        <v>45827</v>
      </c>
      <c r="G432">
        <v>6</v>
      </c>
      <c r="H432">
        <v>510112</v>
      </c>
      <c r="I432" t="s">
        <v>10185</v>
      </c>
      <c r="K432" t="s">
        <v>267</v>
      </c>
      <c r="L432">
        <v>7</v>
      </c>
      <c r="M432">
        <v>6</v>
      </c>
      <c r="N432">
        <v>6</v>
      </c>
      <c r="O432" t="s">
        <v>12648</v>
      </c>
      <c r="P432">
        <v>45842</v>
      </c>
      <c r="R432" s="1">
        <v>45838</v>
      </c>
      <c r="S432">
        <v>6</v>
      </c>
      <c r="T432" s="317">
        <v>65650</v>
      </c>
      <c r="U432">
        <v>25.7</v>
      </c>
      <c r="V432">
        <v>7</v>
      </c>
      <c r="W432">
        <v>101</v>
      </c>
      <c r="X432" s="317">
        <v>138347.75</v>
      </c>
      <c r="Y432" t="s">
        <v>10832</v>
      </c>
    </row>
    <row r="433" spans="1:28">
      <c r="A433">
        <v>432</v>
      </c>
      <c r="B433" t="s">
        <v>5784</v>
      </c>
      <c r="C433" t="s">
        <v>12779</v>
      </c>
      <c r="D433" t="s">
        <v>46</v>
      </c>
      <c r="E433" t="s">
        <v>5754</v>
      </c>
      <c r="F433" s="1">
        <v>45828</v>
      </c>
      <c r="G433">
        <v>6</v>
      </c>
      <c r="H433">
        <v>510113</v>
      </c>
      <c r="I433" t="s">
        <v>10185</v>
      </c>
      <c r="J433">
        <v>50014546</v>
      </c>
      <c r="K433" t="s">
        <v>6518</v>
      </c>
      <c r="L433">
        <v>7</v>
      </c>
      <c r="M433">
        <v>6</v>
      </c>
      <c r="N433">
        <v>7</v>
      </c>
      <c r="O433">
        <v>45859</v>
      </c>
      <c r="P433" t="s">
        <v>5750</v>
      </c>
      <c r="R433" s="1">
        <v>45869</v>
      </c>
      <c r="S433">
        <v>7</v>
      </c>
      <c r="T433" s="317">
        <v>366000</v>
      </c>
      <c r="U433">
        <v>25.7</v>
      </c>
      <c r="V433">
        <v>7</v>
      </c>
      <c r="W433">
        <v>30</v>
      </c>
      <c r="X433" s="317">
        <v>765679</v>
      </c>
      <c r="Y433" t="s">
        <v>12780</v>
      </c>
    </row>
    <row r="434" spans="1:28">
      <c r="A434">
        <v>433</v>
      </c>
      <c r="B434" t="s">
        <v>12781</v>
      </c>
      <c r="C434" t="s">
        <v>12782</v>
      </c>
      <c r="D434" t="s">
        <v>46</v>
      </c>
      <c r="E434" t="s">
        <v>5754</v>
      </c>
      <c r="F434" s="1"/>
      <c r="G434" t="s">
        <v>43</v>
      </c>
      <c r="H434">
        <v>510114</v>
      </c>
      <c r="L434" t="s">
        <v>43</v>
      </c>
      <c r="M434" t="s">
        <v>43</v>
      </c>
      <c r="N434" t="s">
        <v>43</v>
      </c>
      <c r="R434" s="1"/>
      <c r="T434" s="317"/>
      <c r="X434" s="317"/>
      <c r="Y434" t="s">
        <v>12783</v>
      </c>
      <c r="AB434" t="s">
        <v>12442</v>
      </c>
    </row>
    <row r="435" spans="1:28">
      <c r="A435">
        <v>434</v>
      </c>
      <c r="B435" t="s">
        <v>6302</v>
      </c>
      <c r="C435" t="s">
        <v>6303</v>
      </c>
      <c r="D435" t="s">
        <v>46</v>
      </c>
      <c r="E435" t="s">
        <v>6055</v>
      </c>
      <c r="F435" s="1">
        <v>45828</v>
      </c>
      <c r="G435">
        <v>6</v>
      </c>
      <c r="H435">
        <v>510115</v>
      </c>
      <c r="I435" t="s">
        <v>10185</v>
      </c>
      <c r="J435">
        <v>50014646</v>
      </c>
      <c r="K435" t="s">
        <v>10340</v>
      </c>
      <c r="L435">
        <v>7</v>
      </c>
      <c r="M435">
        <v>7</v>
      </c>
      <c r="N435">
        <v>7</v>
      </c>
      <c r="O435">
        <v>45887</v>
      </c>
      <c r="P435" t="s">
        <v>5750</v>
      </c>
      <c r="R435" s="1">
        <v>45869</v>
      </c>
      <c r="S435">
        <v>7</v>
      </c>
      <c r="T435" s="317">
        <v>44290</v>
      </c>
      <c r="U435">
        <v>25.7</v>
      </c>
      <c r="V435">
        <v>7</v>
      </c>
      <c r="W435">
        <v>30</v>
      </c>
      <c r="X435" s="317">
        <v>81046</v>
      </c>
    </row>
    <row r="436" spans="1:28">
      <c r="A436">
        <v>435</v>
      </c>
      <c r="B436" t="s">
        <v>6288</v>
      </c>
      <c r="C436" t="s">
        <v>6289</v>
      </c>
      <c r="D436" t="s">
        <v>46</v>
      </c>
      <c r="E436" t="s">
        <v>6055</v>
      </c>
      <c r="F436" s="1">
        <v>45828</v>
      </c>
      <c r="G436">
        <v>6</v>
      </c>
      <c r="H436">
        <v>510116</v>
      </c>
      <c r="I436" t="s">
        <v>10185</v>
      </c>
      <c r="J436">
        <v>50014647</v>
      </c>
      <c r="K436" t="s">
        <v>10340</v>
      </c>
      <c r="L436">
        <v>8</v>
      </c>
      <c r="M436">
        <v>7</v>
      </c>
      <c r="N436">
        <v>8</v>
      </c>
      <c r="O436">
        <v>45931</v>
      </c>
      <c r="P436" t="s">
        <v>5750</v>
      </c>
      <c r="Q436" t="s">
        <v>12589</v>
      </c>
      <c r="R436" s="1">
        <v>45900</v>
      </c>
      <c r="S436">
        <v>8</v>
      </c>
      <c r="T436" s="317">
        <v>46830</v>
      </c>
      <c r="U436">
        <v>25.8</v>
      </c>
      <c r="V436">
        <v>8</v>
      </c>
      <c r="W436">
        <v>30</v>
      </c>
      <c r="X436" s="317">
        <v>85508</v>
      </c>
    </row>
    <row r="437" spans="1:28">
      <c r="A437">
        <v>436</v>
      </c>
      <c r="B437" t="s">
        <v>6290</v>
      </c>
      <c r="C437" t="s">
        <v>6291</v>
      </c>
      <c r="D437" t="s">
        <v>46</v>
      </c>
      <c r="E437" t="s">
        <v>5829</v>
      </c>
      <c r="F437" s="1">
        <v>45828</v>
      </c>
      <c r="G437">
        <v>6</v>
      </c>
      <c r="H437">
        <v>510117</v>
      </c>
      <c r="I437" t="s">
        <v>10185</v>
      </c>
      <c r="J437">
        <v>50014651</v>
      </c>
      <c r="K437" t="s">
        <v>10340</v>
      </c>
      <c r="L437">
        <v>8</v>
      </c>
      <c r="M437">
        <v>8</v>
      </c>
      <c r="N437">
        <v>8</v>
      </c>
      <c r="O437">
        <v>45916</v>
      </c>
      <c r="P437" t="s">
        <v>5750</v>
      </c>
      <c r="Q437" t="s">
        <v>12150</v>
      </c>
      <c r="R437" s="1">
        <v>45900</v>
      </c>
      <c r="S437">
        <v>8</v>
      </c>
      <c r="T437" s="317">
        <v>129570</v>
      </c>
      <c r="U437">
        <v>25.8</v>
      </c>
      <c r="V437">
        <v>8</v>
      </c>
      <c r="W437">
        <v>30</v>
      </c>
      <c r="X437" s="317">
        <v>230812</v>
      </c>
    </row>
    <row r="438" spans="1:28">
      <c r="A438">
        <v>437</v>
      </c>
      <c r="B438" t="s">
        <v>12784</v>
      </c>
      <c r="C438" t="s">
        <v>12785</v>
      </c>
      <c r="D438" t="s">
        <v>46</v>
      </c>
      <c r="E438" t="s">
        <v>5829</v>
      </c>
      <c r="F438" s="1">
        <v>45831</v>
      </c>
      <c r="G438">
        <v>6</v>
      </c>
      <c r="H438">
        <v>510118</v>
      </c>
      <c r="I438" t="s">
        <v>10185</v>
      </c>
      <c r="K438" t="s">
        <v>267</v>
      </c>
      <c r="L438">
        <v>7</v>
      </c>
      <c r="M438">
        <v>6</v>
      </c>
      <c r="N438">
        <v>6</v>
      </c>
      <c r="O438">
        <v>45845</v>
      </c>
      <c r="P438">
        <v>45844</v>
      </c>
      <c r="R438" s="1">
        <v>45838</v>
      </c>
      <c r="S438">
        <v>6</v>
      </c>
      <c r="T438" s="317">
        <v>66710</v>
      </c>
      <c r="U438">
        <v>25.7</v>
      </c>
      <c r="V438">
        <v>7</v>
      </c>
      <c r="W438">
        <v>101</v>
      </c>
      <c r="X438" s="317">
        <v>166517.76000000001</v>
      </c>
      <c r="Y438" t="s">
        <v>10832</v>
      </c>
    </row>
    <row r="439" spans="1:28">
      <c r="A439">
        <v>438</v>
      </c>
      <c r="B439" t="s">
        <v>12786</v>
      </c>
      <c r="C439" t="s">
        <v>12787</v>
      </c>
      <c r="D439" t="s">
        <v>46</v>
      </c>
      <c r="E439" t="s">
        <v>6161</v>
      </c>
      <c r="F439" s="1">
        <v>45831</v>
      </c>
      <c r="G439">
        <v>6</v>
      </c>
      <c r="H439">
        <v>510119</v>
      </c>
      <c r="I439" t="s">
        <v>10185</v>
      </c>
      <c r="K439" t="s">
        <v>267</v>
      </c>
      <c r="L439">
        <v>7</v>
      </c>
      <c r="M439">
        <v>6</v>
      </c>
      <c r="N439">
        <v>6</v>
      </c>
      <c r="O439" t="s">
        <v>11478</v>
      </c>
      <c r="P439">
        <v>45835</v>
      </c>
      <c r="R439" s="1">
        <v>45838</v>
      </c>
      <c r="S439">
        <v>6</v>
      </c>
      <c r="T439" s="317">
        <v>33210</v>
      </c>
      <c r="U439">
        <v>25.7</v>
      </c>
      <c r="V439">
        <v>7</v>
      </c>
      <c r="W439">
        <v>101</v>
      </c>
      <c r="X439" s="317">
        <v>83760</v>
      </c>
    </row>
    <row r="440" spans="1:28">
      <c r="A440">
        <v>439</v>
      </c>
      <c r="B440" t="s">
        <v>12788</v>
      </c>
      <c r="C440" t="s">
        <v>12789</v>
      </c>
      <c r="D440" t="s">
        <v>46</v>
      </c>
      <c r="E440" t="s">
        <v>6161</v>
      </c>
      <c r="F440" s="1">
        <v>45831</v>
      </c>
      <c r="G440">
        <v>6</v>
      </c>
      <c r="H440">
        <v>510120</v>
      </c>
      <c r="I440" t="s">
        <v>10185</v>
      </c>
      <c r="K440" t="s">
        <v>267</v>
      </c>
      <c r="L440">
        <v>7</v>
      </c>
      <c r="M440">
        <v>6</v>
      </c>
      <c r="N440">
        <v>6</v>
      </c>
      <c r="O440" t="s">
        <v>11478</v>
      </c>
      <c r="P440">
        <v>45834</v>
      </c>
      <c r="R440" s="1">
        <v>45838</v>
      </c>
      <c r="S440">
        <v>6</v>
      </c>
      <c r="T440" s="317">
        <v>39210</v>
      </c>
      <c r="U440">
        <v>25.7</v>
      </c>
      <c r="V440">
        <v>7</v>
      </c>
      <c r="W440">
        <v>101</v>
      </c>
      <c r="X440" s="317">
        <v>98920</v>
      </c>
    </row>
    <row r="441" spans="1:28">
      <c r="A441">
        <v>440</v>
      </c>
      <c r="B441" t="s">
        <v>12790</v>
      </c>
      <c r="C441" t="s">
        <v>12791</v>
      </c>
      <c r="D441" t="s">
        <v>46</v>
      </c>
      <c r="E441" t="s">
        <v>6161</v>
      </c>
      <c r="F441" s="1">
        <v>45831</v>
      </c>
      <c r="G441">
        <v>6</v>
      </c>
      <c r="H441">
        <v>510121</v>
      </c>
      <c r="I441" t="s">
        <v>10185</v>
      </c>
      <c r="K441" t="s">
        <v>267</v>
      </c>
      <c r="L441">
        <v>7</v>
      </c>
      <c r="M441">
        <v>6</v>
      </c>
      <c r="N441">
        <v>6</v>
      </c>
      <c r="O441" t="s">
        <v>11478</v>
      </c>
      <c r="P441">
        <v>45834</v>
      </c>
      <c r="R441" s="1">
        <v>45838</v>
      </c>
      <c r="S441">
        <v>6</v>
      </c>
      <c r="T441" s="317">
        <v>40710</v>
      </c>
      <c r="U441">
        <v>25.7</v>
      </c>
      <c r="V441">
        <v>7</v>
      </c>
      <c r="W441">
        <v>101</v>
      </c>
      <c r="X441" s="317">
        <v>102710</v>
      </c>
    </row>
    <row r="442" spans="1:28">
      <c r="A442">
        <v>441</v>
      </c>
      <c r="B442" t="s">
        <v>12792</v>
      </c>
      <c r="C442" t="s">
        <v>12793</v>
      </c>
      <c r="D442" t="s">
        <v>5772</v>
      </c>
      <c r="E442" t="s">
        <v>5775</v>
      </c>
      <c r="F442" s="1"/>
      <c r="G442" t="s">
        <v>43</v>
      </c>
      <c r="H442">
        <v>510122</v>
      </c>
      <c r="L442" t="s">
        <v>43</v>
      </c>
      <c r="M442" t="s">
        <v>43</v>
      </c>
      <c r="N442" t="s">
        <v>43</v>
      </c>
      <c r="R442" s="1"/>
      <c r="T442" s="317"/>
      <c r="X442" s="317"/>
      <c r="Y442" t="s">
        <v>12794</v>
      </c>
    </row>
    <row r="443" spans="1:28">
      <c r="A443">
        <v>442</v>
      </c>
      <c r="B443" t="s">
        <v>12795</v>
      </c>
      <c r="C443" t="s">
        <v>12796</v>
      </c>
      <c r="D443" t="s">
        <v>46</v>
      </c>
      <c r="E443" t="s">
        <v>6161</v>
      </c>
      <c r="F443" s="1">
        <v>45831</v>
      </c>
      <c r="G443">
        <v>6</v>
      </c>
      <c r="H443">
        <v>510123</v>
      </c>
      <c r="I443" t="s">
        <v>10185</v>
      </c>
      <c r="K443" t="s">
        <v>267</v>
      </c>
      <c r="L443">
        <v>7</v>
      </c>
      <c r="M443">
        <v>6</v>
      </c>
      <c r="N443">
        <v>7</v>
      </c>
      <c r="O443" t="s">
        <v>11478</v>
      </c>
      <c r="P443">
        <v>45838</v>
      </c>
      <c r="R443" s="1">
        <v>45869</v>
      </c>
      <c r="S443">
        <v>7</v>
      </c>
      <c r="T443" s="317">
        <v>39210</v>
      </c>
      <c r="U443">
        <v>25.7</v>
      </c>
      <c r="V443">
        <v>7</v>
      </c>
      <c r="W443">
        <v>101</v>
      </c>
      <c r="X443" s="317">
        <v>98920</v>
      </c>
    </row>
    <row r="444" spans="1:28">
      <c r="A444">
        <v>443</v>
      </c>
      <c r="B444" t="s">
        <v>12797</v>
      </c>
      <c r="C444" t="s">
        <v>12798</v>
      </c>
      <c r="D444" t="s">
        <v>46</v>
      </c>
      <c r="E444" t="s">
        <v>6161</v>
      </c>
      <c r="F444" s="1">
        <v>45831</v>
      </c>
      <c r="G444">
        <v>6</v>
      </c>
      <c r="H444">
        <v>510124</v>
      </c>
      <c r="I444" t="s">
        <v>10185</v>
      </c>
      <c r="K444" t="s">
        <v>267</v>
      </c>
      <c r="L444">
        <v>7</v>
      </c>
      <c r="M444">
        <v>6</v>
      </c>
      <c r="N444">
        <v>6</v>
      </c>
      <c r="O444" t="s">
        <v>11478</v>
      </c>
      <c r="P444">
        <v>45838</v>
      </c>
      <c r="R444" s="1">
        <v>45838</v>
      </c>
      <c r="S444">
        <v>6</v>
      </c>
      <c r="T444" s="317">
        <v>33210</v>
      </c>
      <c r="U444">
        <v>25.7</v>
      </c>
      <c r="V444">
        <v>7</v>
      </c>
      <c r="W444">
        <v>101</v>
      </c>
      <c r="X444" s="317">
        <v>83760</v>
      </c>
    </row>
    <row r="445" spans="1:28">
      <c r="A445">
        <v>444</v>
      </c>
      <c r="B445" t="s">
        <v>12799</v>
      </c>
      <c r="C445" t="s">
        <v>12800</v>
      </c>
      <c r="D445" t="s">
        <v>5772</v>
      </c>
      <c r="E445" t="s">
        <v>5775</v>
      </c>
      <c r="F445" s="1">
        <v>45831</v>
      </c>
      <c r="G445">
        <v>6</v>
      </c>
      <c r="H445">
        <v>510125</v>
      </c>
      <c r="I445" t="s">
        <v>10185</v>
      </c>
      <c r="K445" t="s">
        <v>6518</v>
      </c>
      <c r="L445">
        <v>7</v>
      </c>
      <c r="M445">
        <v>6</v>
      </c>
      <c r="N445">
        <v>7</v>
      </c>
      <c r="O445">
        <v>45845</v>
      </c>
      <c r="P445">
        <v>45844</v>
      </c>
      <c r="R445" s="1">
        <v>45869</v>
      </c>
      <c r="S445">
        <v>7</v>
      </c>
      <c r="T445" s="317">
        <v>31710</v>
      </c>
      <c r="U445">
        <v>25.7</v>
      </c>
      <c r="V445">
        <v>7</v>
      </c>
      <c r="W445">
        <v>101</v>
      </c>
      <c r="X445" s="317">
        <v>79970</v>
      </c>
      <c r="Y445" t="s">
        <v>11745</v>
      </c>
    </row>
    <row r="446" spans="1:28">
      <c r="A446">
        <v>445</v>
      </c>
      <c r="B446" t="s">
        <v>12801</v>
      </c>
      <c r="C446" t="s">
        <v>12802</v>
      </c>
      <c r="D446" t="s">
        <v>5772</v>
      </c>
      <c r="E446" t="s">
        <v>5775</v>
      </c>
      <c r="F446" s="1">
        <v>45831</v>
      </c>
      <c r="G446">
        <v>6</v>
      </c>
      <c r="H446">
        <v>510126</v>
      </c>
      <c r="I446" t="s">
        <v>10185</v>
      </c>
      <c r="K446" t="s">
        <v>6518</v>
      </c>
      <c r="L446">
        <v>7</v>
      </c>
      <c r="M446">
        <v>6</v>
      </c>
      <c r="N446">
        <v>7</v>
      </c>
      <c r="O446" t="s">
        <v>12803</v>
      </c>
      <c r="P446">
        <v>45869</v>
      </c>
      <c r="R446" s="1">
        <v>45961</v>
      </c>
      <c r="S446">
        <v>10</v>
      </c>
      <c r="T446" s="317">
        <v>32750</v>
      </c>
      <c r="U446">
        <v>25.7</v>
      </c>
      <c r="V446">
        <v>7</v>
      </c>
      <c r="W446">
        <v>101</v>
      </c>
      <c r="X446" s="317">
        <v>103020</v>
      </c>
    </row>
    <row r="447" spans="1:28">
      <c r="A447">
        <v>446</v>
      </c>
      <c r="B447" t="s">
        <v>5938</v>
      </c>
      <c r="C447" t="s">
        <v>12804</v>
      </c>
      <c r="D447" t="s">
        <v>5772</v>
      </c>
      <c r="E447" t="s">
        <v>5775</v>
      </c>
      <c r="F447" s="1">
        <v>45831</v>
      </c>
      <c r="G447">
        <v>6</v>
      </c>
      <c r="H447">
        <v>510127</v>
      </c>
      <c r="I447" t="s">
        <v>10185</v>
      </c>
      <c r="J447">
        <v>50014770</v>
      </c>
      <c r="K447" t="s">
        <v>6518</v>
      </c>
      <c r="L447" t="s">
        <v>43</v>
      </c>
      <c r="M447" t="s">
        <v>43</v>
      </c>
      <c r="N447" t="s">
        <v>43</v>
      </c>
      <c r="O447">
        <v>46113</v>
      </c>
      <c r="P447" t="s">
        <v>5750</v>
      </c>
      <c r="R447" s="1"/>
      <c r="T447" s="317"/>
      <c r="X447" s="317"/>
    </row>
    <row r="448" spans="1:28">
      <c r="A448">
        <v>447</v>
      </c>
      <c r="B448" t="s">
        <v>12805</v>
      </c>
      <c r="C448" t="s">
        <v>12806</v>
      </c>
      <c r="D448" t="s">
        <v>46</v>
      </c>
      <c r="E448" t="s">
        <v>5829</v>
      </c>
      <c r="F448" s="1"/>
      <c r="G448" t="s">
        <v>43</v>
      </c>
      <c r="H448">
        <v>510128</v>
      </c>
      <c r="L448" t="s">
        <v>43</v>
      </c>
      <c r="M448" t="s">
        <v>43</v>
      </c>
      <c r="N448" t="s">
        <v>43</v>
      </c>
      <c r="R448" s="1"/>
      <c r="T448" s="317"/>
      <c r="X448" s="317"/>
      <c r="Y448" t="s">
        <v>12175</v>
      </c>
      <c r="AB448" t="s">
        <v>12442</v>
      </c>
    </row>
    <row r="449" spans="1:25">
      <c r="A449">
        <v>448</v>
      </c>
      <c r="B449" t="s">
        <v>12807</v>
      </c>
      <c r="C449" t="s">
        <v>12808</v>
      </c>
      <c r="D449" t="s">
        <v>46</v>
      </c>
      <c r="E449" t="s">
        <v>5829</v>
      </c>
      <c r="F449" s="1"/>
      <c r="G449" t="s">
        <v>43</v>
      </c>
      <c r="H449">
        <v>510129</v>
      </c>
      <c r="L449" t="s">
        <v>43</v>
      </c>
      <c r="M449" t="s">
        <v>43</v>
      </c>
      <c r="N449" t="s">
        <v>43</v>
      </c>
      <c r="R449" s="1"/>
      <c r="T449" s="317"/>
      <c r="X449" s="317"/>
      <c r="Y449" t="s">
        <v>12175</v>
      </c>
    </row>
    <row r="450" spans="1:25">
      <c r="A450">
        <v>449</v>
      </c>
      <c r="B450" t="s">
        <v>12809</v>
      </c>
      <c r="C450" t="s">
        <v>12810</v>
      </c>
      <c r="D450" t="s">
        <v>46</v>
      </c>
      <c r="E450" t="s">
        <v>6055</v>
      </c>
      <c r="F450" s="1"/>
      <c r="G450" t="s">
        <v>43</v>
      </c>
      <c r="H450">
        <v>510130</v>
      </c>
      <c r="L450" t="s">
        <v>43</v>
      </c>
      <c r="M450" t="s">
        <v>43</v>
      </c>
      <c r="N450" t="s">
        <v>43</v>
      </c>
      <c r="R450" s="1"/>
      <c r="T450" s="317"/>
      <c r="X450" s="317"/>
      <c r="Y450" t="s">
        <v>12175</v>
      </c>
    </row>
    <row r="451" spans="1:25">
      <c r="A451">
        <v>450</v>
      </c>
      <c r="B451" t="s">
        <v>12811</v>
      </c>
      <c r="C451" t="s">
        <v>12812</v>
      </c>
      <c r="D451" t="s">
        <v>46</v>
      </c>
      <c r="E451" t="s">
        <v>6161</v>
      </c>
      <c r="F451" s="1">
        <v>45832</v>
      </c>
      <c r="G451">
        <v>6</v>
      </c>
      <c r="H451">
        <v>510131</v>
      </c>
      <c r="I451" t="s">
        <v>10185</v>
      </c>
      <c r="K451" t="s">
        <v>267</v>
      </c>
      <c r="L451">
        <v>7</v>
      </c>
      <c r="M451">
        <v>6</v>
      </c>
      <c r="N451">
        <v>7</v>
      </c>
      <c r="O451" t="s">
        <v>12813</v>
      </c>
      <c r="P451">
        <v>45846</v>
      </c>
      <c r="R451" s="1">
        <v>45869</v>
      </c>
      <c r="S451">
        <v>7</v>
      </c>
      <c r="T451" s="317">
        <v>34710</v>
      </c>
      <c r="U451">
        <v>25.7</v>
      </c>
      <c r="V451">
        <v>7</v>
      </c>
      <c r="W451">
        <v>101</v>
      </c>
      <c r="X451" s="317">
        <v>87550</v>
      </c>
    </row>
    <row r="452" spans="1:25">
      <c r="A452">
        <v>451</v>
      </c>
      <c r="B452" t="s">
        <v>6286</v>
      </c>
      <c r="C452" t="s">
        <v>6287</v>
      </c>
      <c r="D452" t="s">
        <v>5942</v>
      </c>
      <c r="E452" t="s">
        <v>5944</v>
      </c>
      <c r="F452" s="1">
        <v>45827</v>
      </c>
      <c r="G452">
        <v>6</v>
      </c>
      <c r="H452">
        <v>510132</v>
      </c>
      <c r="I452" t="s">
        <v>10185</v>
      </c>
      <c r="J452">
        <v>50014382</v>
      </c>
      <c r="K452" t="s">
        <v>12198</v>
      </c>
      <c r="L452">
        <v>8</v>
      </c>
      <c r="M452">
        <v>7</v>
      </c>
      <c r="N452">
        <v>8</v>
      </c>
      <c r="O452">
        <v>45896</v>
      </c>
      <c r="P452" t="s">
        <v>5750</v>
      </c>
      <c r="Q452" t="s">
        <v>12589</v>
      </c>
      <c r="R452" s="1">
        <v>45900</v>
      </c>
      <c r="S452">
        <v>8</v>
      </c>
      <c r="T452" s="317">
        <v>36210</v>
      </c>
      <c r="U452">
        <v>25.8</v>
      </c>
      <c r="V452">
        <v>8</v>
      </c>
      <c r="W452">
        <v>37</v>
      </c>
      <c r="X452" s="317">
        <v>73876</v>
      </c>
    </row>
    <row r="453" spans="1:25">
      <c r="A453">
        <v>452</v>
      </c>
      <c r="B453" t="s">
        <v>12814</v>
      </c>
      <c r="C453" t="s">
        <v>12815</v>
      </c>
      <c r="D453" t="s">
        <v>46</v>
      </c>
      <c r="E453" t="s">
        <v>6161</v>
      </c>
      <c r="F453" s="1">
        <v>45833</v>
      </c>
      <c r="G453">
        <v>6</v>
      </c>
      <c r="H453">
        <v>510133</v>
      </c>
      <c r="I453" t="s">
        <v>10185</v>
      </c>
      <c r="K453" t="s">
        <v>267</v>
      </c>
      <c r="L453">
        <v>7</v>
      </c>
      <c r="M453">
        <v>6</v>
      </c>
      <c r="N453">
        <v>7</v>
      </c>
      <c r="O453">
        <v>45854</v>
      </c>
      <c r="P453">
        <v>45853</v>
      </c>
      <c r="R453" s="1">
        <v>45869</v>
      </c>
      <c r="S453">
        <v>7</v>
      </c>
      <c r="T453" s="317">
        <v>42210</v>
      </c>
      <c r="U453">
        <v>25.7</v>
      </c>
      <c r="V453">
        <v>7</v>
      </c>
      <c r="W453">
        <v>101</v>
      </c>
      <c r="X453" s="317">
        <v>106500</v>
      </c>
    </row>
    <row r="454" spans="1:25">
      <c r="A454">
        <v>453</v>
      </c>
      <c r="B454" t="s">
        <v>12816</v>
      </c>
      <c r="C454" t="s">
        <v>12817</v>
      </c>
      <c r="D454" t="s">
        <v>46</v>
      </c>
      <c r="E454" t="s">
        <v>6161</v>
      </c>
      <c r="F454" s="1">
        <v>45833</v>
      </c>
      <c r="G454">
        <v>6</v>
      </c>
      <c r="H454">
        <v>510134</v>
      </c>
      <c r="I454" t="s">
        <v>10185</v>
      </c>
      <c r="K454" t="s">
        <v>267</v>
      </c>
      <c r="L454">
        <v>7</v>
      </c>
      <c r="M454">
        <v>6</v>
      </c>
      <c r="N454">
        <v>7</v>
      </c>
      <c r="O454">
        <v>45853</v>
      </c>
      <c r="P454">
        <v>45852</v>
      </c>
      <c r="R454" s="1">
        <v>45869</v>
      </c>
      <c r="S454">
        <v>7</v>
      </c>
      <c r="T454" s="317">
        <v>31710</v>
      </c>
      <c r="U454">
        <v>25.7</v>
      </c>
      <c r="V454">
        <v>7</v>
      </c>
      <c r="W454">
        <v>101</v>
      </c>
      <c r="X454" s="317">
        <v>79970</v>
      </c>
    </row>
    <row r="455" spans="1:25">
      <c r="A455">
        <v>454</v>
      </c>
      <c r="B455" t="s">
        <v>12818</v>
      </c>
      <c r="C455" t="s">
        <v>12819</v>
      </c>
      <c r="D455" t="s">
        <v>5772</v>
      </c>
      <c r="E455" t="s">
        <v>5775</v>
      </c>
      <c r="F455" s="1">
        <v>45833</v>
      </c>
      <c r="G455">
        <v>6</v>
      </c>
      <c r="H455">
        <v>510135</v>
      </c>
      <c r="I455" t="s">
        <v>10185</v>
      </c>
      <c r="K455" t="s">
        <v>6518</v>
      </c>
      <c r="L455">
        <v>7</v>
      </c>
      <c r="M455">
        <v>6</v>
      </c>
      <c r="N455">
        <v>7</v>
      </c>
      <c r="O455">
        <v>45848</v>
      </c>
      <c r="P455">
        <v>45847</v>
      </c>
      <c r="R455" s="1">
        <v>45869</v>
      </c>
      <c r="S455">
        <v>7</v>
      </c>
      <c r="T455" s="317">
        <v>39210</v>
      </c>
      <c r="U455">
        <v>25.7</v>
      </c>
      <c r="V455">
        <v>7</v>
      </c>
      <c r="W455">
        <v>101</v>
      </c>
      <c r="X455" s="317">
        <v>98920</v>
      </c>
    </row>
    <row r="456" spans="1:25">
      <c r="A456">
        <v>455</v>
      </c>
      <c r="B456" t="s">
        <v>12820</v>
      </c>
      <c r="C456" t="s">
        <v>12719</v>
      </c>
      <c r="D456" t="s">
        <v>5772</v>
      </c>
      <c r="E456" t="s">
        <v>5775</v>
      </c>
      <c r="F456" s="1">
        <v>45833</v>
      </c>
      <c r="G456">
        <v>6</v>
      </c>
      <c r="H456">
        <v>510136</v>
      </c>
      <c r="I456" t="s">
        <v>10185</v>
      </c>
      <c r="K456" t="s">
        <v>6518</v>
      </c>
      <c r="L456">
        <v>7</v>
      </c>
      <c r="M456">
        <v>6</v>
      </c>
      <c r="N456">
        <v>7</v>
      </c>
      <c r="O456">
        <v>45848</v>
      </c>
      <c r="P456">
        <v>45847</v>
      </c>
      <c r="R456" s="1">
        <v>45869</v>
      </c>
      <c r="S456">
        <v>7</v>
      </c>
      <c r="T456" s="317">
        <v>31710</v>
      </c>
      <c r="U456">
        <v>25.7</v>
      </c>
      <c r="V456">
        <v>7</v>
      </c>
      <c r="W456">
        <v>101</v>
      </c>
      <c r="X456" s="317">
        <v>79970</v>
      </c>
      <c r="Y456" t="s">
        <v>10832</v>
      </c>
    </row>
    <row r="457" spans="1:25">
      <c r="A457">
        <v>456</v>
      </c>
      <c r="B457" t="s">
        <v>6186</v>
      </c>
      <c r="C457" t="s">
        <v>6187</v>
      </c>
      <c r="D457" t="s">
        <v>46</v>
      </c>
      <c r="E457" t="s">
        <v>5754</v>
      </c>
      <c r="F457" s="1">
        <v>45838</v>
      </c>
      <c r="G457">
        <v>6</v>
      </c>
      <c r="H457">
        <v>510137</v>
      </c>
      <c r="I457" t="s">
        <v>10185</v>
      </c>
      <c r="J457">
        <v>50015911</v>
      </c>
      <c r="K457" t="s">
        <v>6518</v>
      </c>
      <c r="L457">
        <v>7</v>
      </c>
      <c r="M457">
        <v>6</v>
      </c>
      <c r="N457">
        <v>7</v>
      </c>
      <c r="O457" t="s">
        <v>11478</v>
      </c>
      <c r="P457" t="s">
        <v>5750</v>
      </c>
      <c r="R457" s="1">
        <v>45869</v>
      </c>
      <c r="S457">
        <v>7</v>
      </c>
      <c r="T457" s="317">
        <v>539000</v>
      </c>
      <c r="U457">
        <v>25.7</v>
      </c>
      <c r="V457">
        <v>7</v>
      </c>
      <c r="W457">
        <v>30</v>
      </c>
      <c r="X457" s="317">
        <v>1117899</v>
      </c>
    </row>
    <row r="458" spans="1:25">
      <c r="A458">
        <v>457</v>
      </c>
      <c r="B458" t="s">
        <v>6265</v>
      </c>
      <c r="C458" t="s">
        <v>6266</v>
      </c>
      <c r="D458" t="s">
        <v>46</v>
      </c>
      <c r="E458" t="s">
        <v>5754</v>
      </c>
      <c r="F458" s="1">
        <v>45838</v>
      </c>
      <c r="G458">
        <v>6</v>
      </c>
      <c r="H458">
        <v>510138</v>
      </c>
      <c r="I458" t="s">
        <v>10185</v>
      </c>
      <c r="J458">
        <v>50015912</v>
      </c>
      <c r="K458" t="s">
        <v>6518</v>
      </c>
      <c r="L458">
        <v>7</v>
      </c>
      <c r="M458">
        <v>6</v>
      </c>
      <c r="N458">
        <v>7</v>
      </c>
      <c r="O458" t="s">
        <v>11478</v>
      </c>
      <c r="P458" t="s">
        <v>5750</v>
      </c>
      <c r="R458" s="1">
        <v>45869</v>
      </c>
      <c r="S458">
        <v>7</v>
      </c>
      <c r="T458" s="317">
        <v>257320</v>
      </c>
      <c r="U458">
        <v>25.7</v>
      </c>
      <c r="V458">
        <v>7</v>
      </c>
      <c r="W458">
        <v>30</v>
      </c>
      <c r="X458" s="317">
        <v>651264</v>
      </c>
    </row>
    <row r="459" spans="1:25">
      <c r="A459">
        <v>458</v>
      </c>
      <c r="B459" t="s">
        <v>5948</v>
      </c>
      <c r="C459" t="s">
        <v>5949</v>
      </c>
      <c r="D459" t="s">
        <v>5772</v>
      </c>
      <c r="E459" t="s">
        <v>5775</v>
      </c>
      <c r="F459" s="1">
        <v>45834</v>
      </c>
      <c r="G459">
        <v>6</v>
      </c>
      <c r="H459">
        <v>510139</v>
      </c>
      <c r="I459" t="s">
        <v>10185</v>
      </c>
      <c r="J459">
        <v>50015494</v>
      </c>
      <c r="K459" t="s">
        <v>6518</v>
      </c>
      <c r="L459" t="s">
        <v>43</v>
      </c>
      <c r="M459" t="s">
        <v>43</v>
      </c>
      <c r="N459" t="s">
        <v>43</v>
      </c>
      <c r="O459">
        <v>46113</v>
      </c>
      <c r="P459" t="s">
        <v>5750</v>
      </c>
      <c r="R459" s="1"/>
      <c r="T459" s="317"/>
      <c r="X459" s="317"/>
    </row>
    <row r="460" spans="1:25">
      <c r="A460">
        <v>459</v>
      </c>
      <c r="B460" t="s">
        <v>12821</v>
      </c>
      <c r="C460" t="s">
        <v>12822</v>
      </c>
      <c r="D460" t="s">
        <v>5772</v>
      </c>
      <c r="E460" t="s">
        <v>5775</v>
      </c>
      <c r="F460" s="1">
        <v>45834</v>
      </c>
      <c r="G460">
        <v>6</v>
      </c>
      <c r="H460">
        <v>510140</v>
      </c>
      <c r="I460" t="s">
        <v>10185</v>
      </c>
      <c r="K460" t="s">
        <v>6518</v>
      </c>
      <c r="L460">
        <v>7</v>
      </c>
      <c r="M460">
        <v>6</v>
      </c>
      <c r="N460">
        <v>7</v>
      </c>
      <c r="O460">
        <v>45847</v>
      </c>
      <c r="P460">
        <v>45846</v>
      </c>
      <c r="R460" s="1">
        <v>45869</v>
      </c>
      <c r="S460">
        <v>7</v>
      </c>
      <c r="T460" s="317">
        <v>40710</v>
      </c>
      <c r="U460">
        <v>25.7</v>
      </c>
      <c r="V460">
        <v>7</v>
      </c>
      <c r="W460">
        <v>101</v>
      </c>
      <c r="X460" s="317">
        <v>102710</v>
      </c>
      <c r="Y460" t="s">
        <v>10832</v>
      </c>
    </row>
    <row r="461" spans="1:25">
      <c r="A461">
        <v>460</v>
      </c>
      <c r="B461" t="s">
        <v>12823</v>
      </c>
      <c r="C461" t="s">
        <v>12824</v>
      </c>
      <c r="D461" t="s">
        <v>5772</v>
      </c>
      <c r="E461" t="s">
        <v>5775</v>
      </c>
      <c r="F461" s="1">
        <v>45834</v>
      </c>
      <c r="G461">
        <v>6</v>
      </c>
      <c r="H461">
        <v>510141</v>
      </c>
      <c r="I461" t="s">
        <v>10185</v>
      </c>
      <c r="K461" t="s">
        <v>6518</v>
      </c>
      <c r="L461">
        <v>7</v>
      </c>
      <c r="M461">
        <v>6</v>
      </c>
      <c r="N461">
        <v>7</v>
      </c>
      <c r="O461">
        <v>45847</v>
      </c>
      <c r="P461">
        <v>45846</v>
      </c>
      <c r="R461" s="1">
        <v>45869</v>
      </c>
      <c r="S461">
        <v>7</v>
      </c>
      <c r="T461" s="317">
        <v>41750</v>
      </c>
      <c r="U461">
        <v>25.7</v>
      </c>
      <c r="V461">
        <v>7</v>
      </c>
      <c r="W461">
        <v>101</v>
      </c>
      <c r="X461" s="317">
        <v>105340</v>
      </c>
      <c r="Y461" t="s">
        <v>10832</v>
      </c>
    </row>
    <row r="462" spans="1:25">
      <c r="A462">
        <v>461</v>
      </c>
      <c r="B462" t="s">
        <v>12825</v>
      </c>
      <c r="C462" t="s">
        <v>12826</v>
      </c>
      <c r="D462" t="s">
        <v>5772</v>
      </c>
      <c r="E462" t="s">
        <v>5775</v>
      </c>
      <c r="F462" s="1">
        <v>45834</v>
      </c>
      <c r="G462">
        <v>6</v>
      </c>
      <c r="H462">
        <v>510142</v>
      </c>
      <c r="I462" t="s">
        <v>10185</v>
      </c>
      <c r="K462" t="s">
        <v>6518</v>
      </c>
      <c r="L462">
        <v>7</v>
      </c>
      <c r="M462">
        <v>6</v>
      </c>
      <c r="N462">
        <v>7</v>
      </c>
      <c r="O462">
        <v>45847</v>
      </c>
      <c r="P462">
        <v>45846</v>
      </c>
      <c r="R462" s="1">
        <v>45869</v>
      </c>
      <c r="S462">
        <v>7</v>
      </c>
      <c r="T462" s="317">
        <v>36210</v>
      </c>
      <c r="U462">
        <v>25.7</v>
      </c>
      <c r="V462">
        <v>7</v>
      </c>
      <c r="W462">
        <v>101</v>
      </c>
      <c r="X462" s="317">
        <v>91340</v>
      </c>
      <c r="Y462" t="s">
        <v>10832</v>
      </c>
    </row>
    <row r="463" spans="1:25">
      <c r="A463">
        <v>462</v>
      </c>
      <c r="B463" t="s">
        <v>12827</v>
      </c>
      <c r="C463" t="s">
        <v>12828</v>
      </c>
      <c r="D463" t="s">
        <v>46</v>
      </c>
      <c r="E463" t="s">
        <v>6161</v>
      </c>
      <c r="F463" s="1">
        <v>45834</v>
      </c>
      <c r="G463">
        <v>6</v>
      </c>
      <c r="H463">
        <v>510143</v>
      </c>
      <c r="I463" t="s">
        <v>10185</v>
      </c>
      <c r="K463" t="s">
        <v>267</v>
      </c>
      <c r="L463">
        <v>7</v>
      </c>
      <c r="M463">
        <v>6</v>
      </c>
      <c r="N463">
        <v>7</v>
      </c>
      <c r="O463">
        <v>45852</v>
      </c>
      <c r="P463">
        <v>45851</v>
      </c>
      <c r="R463" s="1">
        <v>45869</v>
      </c>
      <c r="S463">
        <v>7</v>
      </c>
      <c r="T463" s="317">
        <v>39210</v>
      </c>
      <c r="U463">
        <v>25.7</v>
      </c>
      <c r="V463">
        <v>7</v>
      </c>
      <c r="W463">
        <v>101</v>
      </c>
      <c r="X463" s="317">
        <v>98920</v>
      </c>
    </row>
    <row r="464" spans="1:25">
      <c r="A464">
        <v>463</v>
      </c>
      <c r="B464" t="s">
        <v>12829</v>
      </c>
      <c r="C464" t="s">
        <v>12830</v>
      </c>
      <c r="D464" t="s">
        <v>46</v>
      </c>
      <c r="E464" t="s">
        <v>3282</v>
      </c>
      <c r="F464" s="1">
        <v>45834</v>
      </c>
      <c r="G464">
        <v>6</v>
      </c>
      <c r="H464">
        <v>510144</v>
      </c>
      <c r="I464" t="s">
        <v>10185</v>
      </c>
      <c r="K464" t="s">
        <v>267</v>
      </c>
      <c r="L464">
        <v>7</v>
      </c>
      <c r="M464">
        <v>6</v>
      </c>
      <c r="N464">
        <v>7</v>
      </c>
      <c r="O464">
        <v>45850</v>
      </c>
      <c r="P464">
        <v>45848</v>
      </c>
      <c r="R464" s="1">
        <v>45869</v>
      </c>
      <c r="S464">
        <v>7</v>
      </c>
      <c r="T464" s="317">
        <v>36210</v>
      </c>
      <c r="U464">
        <v>25.7</v>
      </c>
      <c r="V464">
        <v>7</v>
      </c>
      <c r="W464">
        <v>101</v>
      </c>
      <c r="X464" s="317">
        <v>91340</v>
      </c>
    </row>
    <row r="465" spans="1:28">
      <c r="A465">
        <v>464</v>
      </c>
      <c r="B465" t="s">
        <v>12831</v>
      </c>
      <c r="C465" t="s">
        <v>12832</v>
      </c>
      <c r="D465" t="s">
        <v>5772</v>
      </c>
      <c r="E465" t="s">
        <v>5775</v>
      </c>
      <c r="F465" s="1"/>
      <c r="G465" t="s">
        <v>43</v>
      </c>
      <c r="H465">
        <v>510145</v>
      </c>
      <c r="L465" t="s">
        <v>43</v>
      </c>
      <c r="M465" t="s">
        <v>43</v>
      </c>
      <c r="N465" t="s">
        <v>43</v>
      </c>
      <c r="R465" s="1"/>
      <c r="T465" s="317"/>
      <c r="X465" s="317"/>
      <c r="Y465" t="s">
        <v>12268</v>
      </c>
    </row>
    <row r="466" spans="1:28">
      <c r="A466">
        <v>465</v>
      </c>
      <c r="B466" t="s">
        <v>6300</v>
      </c>
      <c r="C466" t="s">
        <v>6301</v>
      </c>
      <c r="D466" t="s">
        <v>5942</v>
      </c>
      <c r="E466" t="s">
        <v>5944</v>
      </c>
      <c r="F466" s="1">
        <v>45833</v>
      </c>
      <c r="G466">
        <v>6</v>
      </c>
      <c r="H466">
        <v>510146</v>
      </c>
      <c r="I466" t="s">
        <v>10185</v>
      </c>
      <c r="J466">
        <v>50015171</v>
      </c>
      <c r="K466" t="s">
        <v>12198</v>
      </c>
      <c r="L466">
        <v>8</v>
      </c>
      <c r="M466">
        <v>7</v>
      </c>
      <c r="N466">
        <v>8</v>
      </c>
      <c r="O466">
        <v>45901</v>
      </c>
      <c r="P466" t="s">
        <v>5750</v>
      </c>
      <c r="R466" s="1">
        <v>45900</v>
      </c>
      <c r="S466">
        <v>8</v>
      </c>
      <c r="T466" s="317">
        <v>50290</v>
      </c>
      <c r="U466">
        <v>25.8</v>
      </c>
      <c r="V466">
        <v>8</v>
      </c>
      <c r="W466">
        <v>30</v>
      </c>
      <c r="X466" s="317">
        <v>101202</v>
      </c>
    </row>
    <row r="467" spans="1:28">
      <c r="A467">
        <v>466</v>
      </c>
      <c r="B467" t="s">
        <v>12833</v>
      </c>
      <c r="C467" t="s">
        <v>12834</v>
      </c>
      <c r="D467" t="s">
        <v>5772</v>
      </c>
      <c r="E467" t="s">
        <v>5775</v>
      </c>
      <c r="F467" s="1">
        <v>45828</v>
      </c>
      <c r="G467">
        <v>6</v>
      </c>
      <c r="H467">
        <v>510147</v>
      </c>
      <c r="I467" t="s">
        <v>10185</v>
      </c>
      <c r="K467" t="s">
        <v>6518</v>
      </c>
      <c r="L467">
        <v>7</v>
      </c>
      <c r="M467">
        <v>6</v>
      </c>
      <c r="N467">
        <v>7</v>
      </c>
      <c r="O467">
        <v>45836</v>
      </c>
      <c r="P467">
        <v>45835</v>
      </c>
      <c r="R467" s="1">
        <v>45869</v>
      </c>
      <c r="S467">
        <v>7</v>
      </c>
      <c r="T467" s="317">
        <v>33210</v>
      </c>
      <c r="U467">
        <v>25.7</v>
      </c>
      <c r="V467">
        <v>7</v>
      </c>
      <c r="W467">
        <v>101</v>
      </c>
      <c r="X467" s="317">
        <v>83760</v>
      </c>
    </row>
    <row r="468" spans="1:28">
      <c r="A468">
        <v>467</v>
      </c>
      <c r="B468" t="s">
        <v>12835</v>
      </c>
      <c r="C468" t="s">
        <v>12836</v>
      </c>
      <c r="D468" t="s">
        <v>46</v>
      </c>
      <c r="E468" t="s">
        <v>5754</v>
      </c>
      <c r="F468" s="1">
        <v>45832</v>
      </c>
      <c r="G468">
        <v>6</v>
      </c>
      <c r="H468">
        <v>510148</v>
      </c>
      <c r="I468" t="s">
        <v>10185</v>
      </c>
      <c r="K468" t="s">
        <v>267</v>
      </c>
      <c r="L468">
        <v>7</v>
      </c>
      <c r="M468">
        <v>6</v>
      </c>
      <c r="N468">
        <v>7</v>
      </c>
      <c r="O468">
        <v>45846</v>
      </c>
      <c r="P468">
        <v>45845</v>
      </c>
      <c r="R468" s="1">
        <v>45869</v>
      </c>
      <c r="S468">
        <v>7</v>
      </c>
      <c r="T468" s="317">
        <v>32750</v>
      </c>
      <c r="U468">
        <v>25.7</v>
      </c>
      <c r="V468">
        <v>7</v>
      </c>
      <c r="W468">
        <v>101</v>
      </c>
      <c r="X468" s="317">
        <v>82600</v>
      </c>
    </row>
    <row r="469" spans="1:28">
      <c r="A469">
        <v>468</v>
      </c>
      <c r="B469" t="s">
        <v>12837</v>
      </c>
      <c r="C469" t="s">
        <v>12838</v>
      </c>
      <c r="D469" t="s">
        <v>5772</v>
      </c>
      <c r="E469" t="s">
        <v>5775</v>
      </c>
      <c r="F469" s="1">
        <v>45835</v>
      </c>
      <c r="G469">
        <v>6</v>
      </c>
      <c r="H469">
        <v>510149</v>
      </c>
      <c r="I469" t="s">
        <v>10185</v>
      </c>
      <c r="K469" t="s">
        <v>6518</v>
      </c>
      <c r="L469">
        <v>7</v>
      </c>
      <c r="M469">
        <v>7</v>
      </c>
      <c r="N469">
        <v>7</v>
      </c>
      <c r="O469">
        <v>45853</v>
      </c>
      <c r="P469">
        <v>45852</v>
      </c>
      <c r="R469" s="1">
        <v>45869</v>
      </c>
      <c r="S469">
        <v>7</v>
      </c>
      <c r="T469" s="317">
        <v>85570</v>
      </c>
      <c r="U469">
        <v>25.7</v>
      </c>
      <c r="V469">
        <v>7</v>
      </c>
      <c r="W469">
        <v>101</v>
      </c>
      <c r="X469" s="317">
        <v>216406</v>
      </c>
      <c r="Y469" t="s">
        <v>10832</v>
      </c>
    </row>
    <row r="470" spans="1:28">
      <c r="A470">
        <v>469</v>
      </c>
      <c r="B470" t="s">
        <v>12839</v>
      </c>
      <c r="C470" t="s">
        <v>12840</v>
      </c>
      <c r="D470" t="s">
        <v>5772</v>
      </c>
      <c r="E470" t="s">
        <v>5775</v>
      </c>
      <c r="F470" s="1">
        <v>45835</v>
      </c>
      <c r="G470">
        <v>6</v>
      </c>
      <c r="H470">
        <v>510150</v>
      </c>
      <c r="I470" t="s">
        <v>10185</v>
      </c>
      <c r="K470" t="s">
        <v>6518</v>
      </c>
      <c r="L470">
        <v>7</v>
      </c>
      <c r="M470">
        <v>7</v>
      </c>
      <c r="N470">
        <v>7</v>
      </c>
      <c r="O470">
        <v>45853</v>
      </c>
      <c r="P470">
        <v>45852</v>
      </c>
      <c r="R470" s="1">
        <v>45869</v>
      </c>
      <c r="S470">
        <v>7</v>
      </c>
      <c r="T470" s="317">
        <v>36790</v>
      </c>
      <c r="U470">
        <v>25.7</v>
      </c>
      <c r="V470">
        <v>7</v>
      </c>
      <c r="W470">
        <v>101</v>
      </c>
      <c r="X470" s="317">
        <v>92810</v>
      </c>
      <c r="Y470" t="s">
        <v>10832</v>
      </c>
    </row>
    <row r="471" spans="1:28">
      <c r="A471">
        <v>470</v>
      </c>
      <c r="B471" t="s">
        <v>6324</v>
      </c>
      <c r="C471" t="s">
        <v>12841</v>
      </c>
      <c r="D471" t="s">
        <v>5942</v>
      </c>
      <c r="E471" t="s">
        <v>5944</v>
      </c>
      <c r="F471" s="1">
        <v>45835</v>
      </c>
      <c r="G471">
        <v>6</v>
      </c>
      <c r="H471">
        <v>510151</v>
      </c>
      <c r="I471" t="s">
        <v>10185</v>
      </c>
      <c r="J471">
        <v>50015711</v>
      </c>
      <c r="K471" t="s">
        <v>12198</v>
      </c>
      <c r="L471">
        <v>8</v>
      </c>
      <c r="M471">
        <v>7</v>
      </c>
      <c r="N471">
        <v>8</v>
      </c>
      <c r="O471">
        <v>45894</v>
      </c>
      <c r="P471" t="s">
        <v>5750</v>
      </c>
      <c r="R471" s="1">
        <v>45900</v>
      </c>
      <c r="S471">
        <v>8</v>
      </c>
      <c r="T471" s="317">
        <v>52710</v>
      </c>
      <c r="U471">
        <v>25.8</v>
      </c>
      <c r="V471">
        <v>8</v>
      </c>
      <c r="W471">
        <v>30</v>
      </c>
      <c r="X471" s="317">
        <v>105894</v>
      </c>
    </row>
    <row r="472" spans="1:28">
      <c r="A472">
        <v>471</v>
      </c>
      <c r="B472" t="s">
        <v>12842</v>
      </c>
      <c r="C472" t="s">
        <v>12843</v>
      </c>
      <c r="D472" t="s">
        <v>5772</v>
      </c>
      <c r="E472" t="s">
        <v>5775</v>
      </c>
      <c r="F472" s="1">
        <v>45838</v>
      </c>
      <c r="G472">
        <v>6</v>
      </c>
      <c r="H472">
        <v>510152</v>
      </c>
      <c r="I472" t="s">
        <v>10185</v>
      </c>
      <c r="K472" t="s">
        <v>6518</v>
      </c>
      <c r="L472">
        <v>7</v>
      </c>
      <c r="M472">
        <v>7</v>
      </c>
      <c r="N472">
        <v>7</v>
      </c>
      <c r="O472">
        <v>45852</v>
      </c>
      <c r="P472">
        <v>45851</v>
      </c>
      <c r="R472" s="1">
        <v>45869</v>
      </c>
      <c r="S472">
        <v>7</v>
      </c>
      <c r="T472" s="317">
        <v>37710</v>
      </c>
      <c r="U472">
        <v>25.7</v>
      </c>
      <c r="V472">
        <v>7</v>
      </c>
      <c r="W472">
        <v>101</v>
      </c>
      <c r="X472" s="317">
        <v>95130</v>
      </c>
      <c r="Y472" t="s">
        <v>10832</v>
      </c>
    </row>
    <row r="473" spans="1:28">
      <c r="A473">
        <v>472</v>
      </c>
      <c r="B473" t="s">
        <v>12844</v>
      </c>
      <c r="C473" t="s">
        <v>12845</v>
      </c>
      <c r="D473" t="s">
        <v>5772</v>
      </c>
      <c r="E473" t="s">
        <v>5775</v>
      </c>
      <c r="F473" s="1">
        <v>45839</v>
      </c>
      <c r="G473">
        <v>7</v>
      </c>
      <c r="H473">
        <v>510153</v>
      </c>
      <c r="I473" t="s">
        <v>10185</v>
      </c>
      <c r="K473" t="s">
        <v>6518</v>
      </c>
      <c r="L473">
        <v>7</v>
      </c>
      <c r="M473">
        <v>7</v>
      </c>
      <c r="N473">
        <v>7</v>
      </c>
      <c r="O473">
        <v>45866</v>
      </c>
      <c r="P473">
        <v>45865</v>
      </c>
      <c r="R473" s="1">
        <v>45869</v>
      </c>
      <c r="S473">
        <v>7</v>
      </c>
      <c r="T473" s="317">
        <v>35290</v>
      </c>
      <c r="U473">
        <v>25.7</v>
      </c>
      <c r="V473">
        <v>7</v>
      </c>
      <c r="W473">
        <v>101</v>
      </c>
      <c r="X473" s="317">
        <v>89020</v>
      </c>
      <c r="Y473" t="s">
        <v>12207</v>
      </c>
    </row>
    <row r="474" spans="1:28">
      <c r="A474">
        <v>473</v>
      </c>
      <c r="B474" t="s">
        <v>12846</v>
      </c>
      <c r="C474" t="s">
        <v>12847</v>
      </c>
      <c r="D474" t="s">
        <v>46</v>
      </c>
      <c r="E474" t="s">
        <v>5829</v>
      </c>
      <c r="F474" s="1">
        <v>45839</v>
      </c>
      <c r="G474">
        <v>7</v>
      </c>
      <c r="H474">
        <v>510154</v>
      </c>
      <c r="I474" t="s">
        <v>10185</v>
      </c>
      <c r="K474" t="s">
        <v>10340</v>
      </c>
      <c r="L474">
        <v>7</v>
      </c>
      <c r="M474">
        <v>7</v>
      </c>
      <c r="N474">
        <v>7</v>
      </c>
      <c r="O474">
        <v>45857</v>
      </c>
      <c r="P474">
        <v>45855</v>
      </c>
      <c r="R474" s="1">
        <v>45869</v>
      </c>
      <c r="S474">
        <v>7</v>
      </c>
      <c r="T474" s="317">
        <v>49950</v>
      </c>
      <c r="U474">
        <v>25.7</v>
      </c>
      <c r="V474">
        <v>7</v>
      </c>
      <c r="W474">
        <v>101</v>
      </c>
      <c r="X474" s="317">
        <v>126070</v>
      </c>
    </row>
    <row r="475" spans="1:28">
      <c r="A475">
        <v>474</v>
      </c>
      <c r="B475" t="s">
        <v>12848</v>
      </c>
      <c r="C475" t="s">
        <v>12849</v>
      </c>
      <c r="D475" t="s">
        <v>46</v>
      </c>
      <c r="E475" t="s">
        <v>6161</v>
      </c>
      <c r="F475" s="1">
        <v>45839</v>
      </c>
      <c r="G475">
        <v>7</v>
      </c>
      <c r="H475">
        <v>510155</v>
      </c>
      <c r="I475" t="s">
        <v>10185</v>
      </c>
      <c r="K475" t="s">
        <v>267</v>
      </c>
      <c r="L475">
        <v>7</v>
      </c>
      <c r="M475">
        <v>7</v>
      </c>
      <c r="N475">
        <v>7</v>
      </c>
      <c r="O475">
        <v>45859</v>
      </c>
      <c r="P475">
        <v>45858</v>
      </c>
      <c r="R475" s="1">
        <v>45869</v>
      </c>
      <c r="S475">
        <v>7</v>
      </c>
      <c r="T475" s="317">
        <v>64370</v>
      </c>
      <c r="U475">
        <v>25.7</v>
      </c>
      <c r="V475">
        <v>7</v>
      </c>
      <c r="W475">
        <v>101</v>
      </c>
      <c r="X475" s="317">
        <v>162500</v>
      </c>
      <c r="AB475" t="s">
        <v>12686</v>
      </c>
    </row>
    <row r="476" spans="1:28">
      <c r="A476">
        <v>475</v>
      </c>
      <c r="B476" t="s">
        <v>12850</v>
      </c>
      <c r="C476" t="s">
        <v>12851</v>
      </c>
      <c r="D476" t="s">
        <v>46</v>
      </c>
      <c r="E476" t="s">
        <v>6208</v>
      </c>
      <c r="F476" s="1">
        <v>45839</v>
      </c>
      <c r="G476">
        <v>7</v>
      </c>
      <c r="H476">
        <v>510156</v>
      </c>
      <c r="I476" t="s">
        <v>10185</v>
      </c>
      <c r="K476" t="s">
        <v>267</v>
      </c>
      <c r="L476">
        <v>7</v>
      </c>
      <c r="M476">
        <v>7</v>
      </c>
      <c r="N476">
        <v>7</v>
      </c>
      <c r="O476">
        <v>45854</v>
      </c>
      <c r="P476">
        <v>45852</v>
      </c>
      <c r="R476" s="1">
        <v>45869</v>
      </c>
      <c r="S476">
        <v>7</v>
      </c>
      <c r="T476" s="317">
        <v>37710</v>
      </c>
      <c r="U476">
        <v>25.7</v>
      </c>
      <c r="V476">
        <v>7</v>
      </c>
      <c r="W476">
        <v>101</v>
      </c>
      <c r="X476" s="317">
        <v>95130</v>
      </c>
    </row>
    <row r="477" spans="1:28">
      <c r="A477">
        <v>476</v>
      </c>
      <c r="B477" t="s">
        <v>12852</v>
      </c>
      <c r="C477" t="s">
        <v>12851</v>
      </c>
      <c r="D477" t="s">
        <v>46</v>
      </c>
      <c r="E477" t="s">
        <v>6208</v>
      </c>
      <c r="F477" s="1">
        <v>45839</v>
      </c>
      <c r="G477">
        <v>7</v>
      </c>
      <c r="H477">
        <v>510157</v>
      </c>
      <c r="I477" t="s">
        <v>10185</v>
      </c>
      <c r="K477" t="s">
        <v>267</v>
      </c>
      <c r="L477">
        <v>7</v>
      </c>
      <c r="M477">
        <v>7</v>
      </c>
      <c r="N477">
        <v>7</v>
      </c>
      <c r="O477">
        <v>45854</v>
      </c>
      <c r="P477">
        <v>45852</v>
      </c>
      <c r="R477" s="1">
        <v>45869</v>
      </c>
      <c r="S477">
        <v>7</v>
      </c>
      <c r="T477" s="317">
        <v>31710</v>
      </c>
      <c r="U477">
        <v>25.7</v>
      </c>
      <c r="V477">
        <v>7</v>
      </c>
      <c r="W477">
        <v>101</v>
      </c>
      <c r="X477" s="317">
        <v>79970</v>
      </c>
    </row>
    <row r="478" spans="1:28">
      <c r="A478">
        <v>477</v>
      </c>
      <c r="B478" t="s">
        <v>12853</v>
      </c>
      <c r="C478" t="s">
        <v>12854</v>
      </c>
      <c r="D478" t="s">
        <v>5772</v>
      </c>
      <c r="E478" t="s">
        <v>5775</v>
      </c>
      <c r="F478" s="1"/>
      <c r="G478" t="s">
        <v>43</v>
      </c>
      <c r="H478">
        <v>510158</v>
      </c>
      <c r="L478" t="s">
        <v>43</v>
      </c>
      <c r="M478" t="s">
        <v>43</v>
      </c>
      <c r="N478" t="s">
        <v>43</v>
      </c>
      <c r="R478" s="1"/>
      <c r="T478" s="317"/>
      <c r="X478" s="317"/>
      <c r="Y478" t="s">
        <v>12240</v>
      </c>
      <c r="Z478" t="s">
        <v>12256</v>
      </c>
    </row>
    <row r="479" spans="1:28">
      <c r="A479">
        <v>478</v>
      </c>
      <c r="B479" t="s">
        <v>6340</v>
      </c>
      <c r="C479" t="s">
        <v>6341</v>
      </c>
      <c r="D479" t="s">
        <v>5772</v>
      </c>
      <c r="E479" t="s">
        <v>5775</v>
      </c>
      <c r="F479" s="1">
        <v>45839</v>
      </c>
      <c r="G479">
        <v>7</v>
      </c>
      <c r="H479">
        <v>510159</v>
      </c>
      <c r="I479" t="s">
        <v>10185</v>
      </c>
      <c r="J479">
        <v>50016157</v>
      </c>
      <c r="K479" t="s">
        <v>6518</v>
      </c>
      <c r="L479">
        <v>9</v>
      </c>
      <c r="M479">
        <v>8</v>
      </c>
      <c r="N479">
        <v>9</v>
      </c>
      <c r="O479">
        <v>45915</v>
      </c>
      <c r="P479" t="s">
        <v>5750</v>
      </c>
      <c r="Q479" t="s">
        <v>12150</v>
      </c>
      <c r="R479" s="1">
        <v>45930</v>
      </c>
      <c r="S479">
        <v>9</v>
      </c>
      <c r="T479" s="317">
        <v>45210</v>
      </c>
      <c r="U479">
        <v>25.9</v>
      </c>
      <c r="V479">
        <v>9</v>
      </c>
      <c r="W479">
        <v>10</v>
      </c>
      <c r="X479" s="317">
        <v>82659</v>
      </c>
    </row>
    <row r="480" spans="1:28">
      <c r="A480">
        <v>479</v>
      </c>
      <c r="B480" t="s">
        <v>6267</v>
      </c>
      <c r="C480" t="s">
        <v>6268</v>
      </c>
      <c r="D480" t="s">
        <v>5772</v>
      </c>
      <c r="E480" t="s">
        <v>5775</v>
      </c>
      <c r="F480" s="1">
        <v>45839</v>
      </c>
      <c r="G480">
        <v>7</v>
      </c>
      <c r="H480">
        <v>510160</v>
      </c>
      <c r="I480" t="s">
        <v>10185</v>
      </c>
      <c r="J480">
        <v>50016240</v>
      </c>
      <c r="K480" t="s">
        <v>6518</v>
      </c>
      <c r="L480">
        <v>10</v>
      </c>
      <c r="M480">
        <v>9</v>
      </c>
      <c r="N480">
        <v>10</v>
      </c>
      <c r="O480">
        <v>45931</v>
      </c>
      <c r="P480" t="s">
        <v>5750</v>
      </c>
      <c r="R480" s="1">
        <v>45961</v>
      </c>
      <c r="S480">
        <v>10</v>
      </c>
      <c r="T480" s="317">
        <v>29750</v>
      </c>
      <c r="X480" s="317"/>
    </row>
    <row r="481" spans="1:28">
      <c r="A481">
        <v>480</v>
      </c>
      <c r="B481" t="s">
        <v>12855</v>
      </c>
      <c r="C481" t="s">
        <v>12856</v>
      </c>
      <c r="D481" t="s">
        <v>5772</v>
      </c>
      <c r="E481" t="s">
        <v>5775</v>
      </c>
      <c r="F481" s="1"/>
      <c r="G481" t="s">
        <v>43</v>
      </c>
      <c r="H481">
        <v>510161</v>
      </c>
      <c r="L481" t="s">
        <v>43</v>
      </c>
      <c r="M481" t="s">
        <v>43</v>
      </c>
      <c r="N481" t="s">
        <v>43</v>
      </c>
      <c r="R481" s="1"/>
      <c r="T481" s="317"/>
      <c r="X481" s="317"/>
      <c r="Y481" t="s">
        <v>12268</v>
      </c>
    </row>
    <row r="482" spans="1:28">
      <c r="A482">
        <v>481</v>
      </c>
      <c r="B482" t="s">
        <v>12857</v>
      </c>
      <c r="C482" t="s">
        <v>12858</v>
      </c>
      <c r="D482" t="s">
        <v>5772</v>
      </c>
      <c r="E482" t="s">
        <v>5775</v>
      </c>
      <c r="F482" s="1"/>
      <c r="G482" t="s">
        <v>43</v>
      </c>
      <c r="H482">
        <v>510162</v>
      </c>
      <c r="L482" t="s">
        <v>43</v>
      </c>
      <c r="M482" t="s">
        <v>43</v>
      </c>
      <c r="N482" t="s">
        <v>43</v>
      </c>
      <c r="R482" s="1"/>
      <c r="T482" s="317"/>
      <c r="X482" s="317"/>
      <c r="Y482" t="s">
        <v>12268</v>
      </c>
    </row>
    <row r="483" spans="1:28">
      <c r="A483">
        <v>482</v>
      </c>
      <c r="B483" t="s">
        <v>6326</v>
      </c>
      <c r="C483" t="s">
        <v>6327</v>
      </c>
      <c r="D483" t="s">
        <v>46</v>
      </c>
      <c r="E483" t="s">
        <v>5748</v>
      </c>
      <c r="F483" s="1">
        <v>45839</v>
      </c>
      <c r="G483">
        <v>7</v>
      </c>
      <c r="H483">
        <v>510163</v>
      </c>
      <c r="I483" t="s">
        <v>10185</v>
      </c>
      <c r="J483">
        <v>50015959</v>
      </c>
      <c r="K483" t="s">
        <v>267</v>
      </c>
      <c r="L483">
        <v>9</v>
      </c>
      <c r="M483">
        <v>7</v>
      </c>
      <c r="N483">
        <v>8</v>
      </c>
      <c r="O483">
        <v>45887</v>
      </c>
      <c r="P483" t="s">
        <v>5750</v>
      </c>
      <c r="Q483" t="s">
        <v>12589</v>
      </c>
      <c r="R483" s="1">
        <v>45899</v>
      </c>
      <c r="S483">
        <v>8</v>
      </c>
      <c r="T483" s="317">
        <v>54330</v>
      </c>
      <c r="U483">
        <v>25.9</v>
      </c>
      <c r="V483">
        <v>9</v>
      </c>
      <c r="W483">
        <v>30</v>
      </c>
      <c r="X483" s="317">
        <v>98679</v>
      </c>
    </row>
    <row r="484" spans="1:28">
      <c r="A484">
        <v>483</v>
      </c>
      <c r="B484" t="s">
        <v>12859</v>
      </c>
      <c r="C484" t="s">
        <v>12860</v>
      </c>
      <c r="D484" t="s">
        <v>46</v>
      </c>
      <c r="E484" t="s">
        <v>5829</v>
      </c>
      <c r="F484" s="1"/>
      <c r="G484" t="s">
        <v>43</v>
      </c>
      <c r="H484">
        <v>510164</v>
      </c>
      <c r="L484" t="s">
        <v>43</v>
      </c>
      <c r="M484" t="s">
        <v>43</v>
      </c>
      <c r="N484" t="s">
        <v>43</v>
      </c>
      <c r="R484" s="1"/>
      <c r="T484" s="317"/>
      <c r="X484" s="317"/>
      <c r="Y484" t="s">
        <v>12175</v>
      </c>
    </row>
    <row r="485" spans="1:28">
      <c r="A485">
        <v>484</v>
      </c>
      <c r="B485" t="s">
        <v>6337</v>
      </c>
      <c r="C485" t="s">
        <v>6338</v>
      </c>
      <c r="D485" t="s">
        <v>46</v>
      </c>
      <c r="E485" t="s">
        <v>5748</v>
      </c>
      <c r="F485" s="1">
        <v>45839</v>
      </c>
      <c r="G485">
        <v>7</v>
      </c>
      <c r="H485">
        <v>510165</v>
      </c>
      <c r="I485" t="s">
        <v>10185</v>
      </c>
      <c r="J485">
        <v>50016251</v>
      </c>
      <c r="K485" t="s">
        <v>267</v>
      </c>
      <c r="L485">
        <v>8</v>
      </c>
      <c r="M485">
        <v>7</v>
      </c>
      <c r="N485">
        <v>8</v>
      </c>
      <c r="O485">
        <v>45870</v>
      </c>
      <c r="P485" t="s">
        <v>5750</v>
      </c>
      <c r="R485" s="1">
        <v>45899</v>
      </c>
      <c r="S485">
        <v>8</v>
      </c>
      <c r="T485" s="317">
        <v>46250</v>
      </c>
      <c r="U485">
        <v>25.8</v>
      </c>
      <c r="V485">
        <v>8</v>
      </c>
      <c r="W485">
        <v>30</v>
      </c>
      <c r="X485" s="317">
        <v>84487</v>
      </c>
    </row>
    <row r="486" spans="1:28">
      <c r="A486">
        <v>485</v>
      </c>
      <c r="B486" t="s">
        <v>12861</v>
      </c>
      <c r="C486" t="s">
        <v>12862</v>
      </c>
      <c r="D486" t="s">
        <v>46</v>
      </c>
      <c r="E486" t="s">
        <v>3282</v>
      </c>
      <c r="F486" s="1"/>
      <c r="G486" t="s">
        <v>43</v>
      </c>
      <c r="H486">
        <v>510166</v>
      </c>
      <c r="L486" t="s">
        <v>43</v>
      </c>
      <c r="M486" t="s">
        <v>43</v>
      </c>
      <c r="N486" t="s">
        <v>43</v>
      </c>
      <c r="R486" s="1"/>
      <c r="T486" s="317"/>
      <c r="X486" s="317"/>
      <c r="Y486" t="s">
        <v>12175</v>
      </c>
    </row>
    <row r="487" spans="1:28">
      <c r="A487">
        <v>486</v>
      </c>
      <c r="B487" t="s">
        <v>12863</v>
      </c>
      <c r="C487" t="s">
        <v>12864</v>
      </c>
      <c r="D487" t="s">
        <v>46</v>
      </c>
      <c r="E487" t="s">
        <v>5829</v>
      </c>
      <c r="F487" s="1"/>
      <c r="G487" t="s">
        <v>43</v>
      </c>
      <c r="H487">
        <v>510167</v>
      </c>
      <c r="L487" t="s">
        <v>43</v>
      </c>
      <c r="M487" t="s">
        <v>43</v>
      </c>
      <c r="N487" t="s">
        <v>43</v>
      </c>
      <c r="R487" s="1"/>
      <c r="T487" s="317"/>
      <c r="X487" s="317"/>
      <c r="Y487" t="s">
        <v>12175</v>
      </c>
      <c r="AB487" t="s">
        <v>12442</v>
      </c>
    </row>
    <row r="488" spans="1:28">
      <c r="A488">
        <v>487</v>
      </c>
      <c r="B488" t="s">
        <v>12865</v>
      </c>
      <c r="C488" t="s">
        <v>12866</v>
      </c>
      <c r="D488" t="s">
        <v>46</v>
      </c>
      <c r="E488" t="s">
        <v>3282</v>
      </c>
      <c r="F488" s="1"/>
      <c r="G488" t="s">
        <v>43</v>
      </c>
      <c r="H488">
        <v>510168</v>
      </c>
      <c r="L488" t="s">
        <v>43</v>
      </c>
      <c r="M488" t="s">
        <v>43</v>
      </c>
      <c r="N488" t="s">
        <v>43</v>
      </c>
      <c r="R488" s="1"/>
      <c r="T488" s="317"/>
      <c r="X488" s="317"/>
      <c r="Y488" t="s">
        <v>12175</v>
      </c>
      <c r="Z488" t="s">
        <v>12256</v>
      </c>
      <c r="AB488" t="s">
        <v>12442</v>
      </c>
    </row>
    <row r="489" spans="1:28">
      <c r="A489">
        <v>488</v>
      </c>
      <c r="B489" t="s">
        <v>12867</v>
      </c>
      <c r="C489" t="s">
        <v>12868</v>
      </c>
      <c r="D489" t="s">
        <v>46</v>
      </c>
      <c r="E489" t="s">
        <v>5829</v>
      </c>
      <c r="F489" s="1"/>
      <c r="G489" t="s">
        <v>43</v>
      </c>
      <c r="H489">
        <v>510169</v>
      </c>
      <c r="L489" t="s">
        <v>43</v>
      </c>
      <c r="M489" t="s">
        <v>43</v>
      </c>
      <c r="N489" t="s">
        <v>43</v>
      </c>
      <c r="R489" s="1"/>
      <c r="T489" s="317"/>
      <c r="X489" s="317"/>
      <c r="Y489" t="s">
        <v>12175</v>
      </c>
    </row>
    <row r="490" spans="1:28">
      <c r="A490">
        <v>489</v>
      </c>
      <c r="B490" t="s">
        <v>12869</v>
      </c>
      <c r="C490" t="s">
        <v>12870</v>
      </c>
      <c r="D490" t="s">
        <v>46</v>
      </c>
      <c r="E490" t="s">
        <v>3282</v>
      </c>
      <c r="F490" s="1"/>
      <c r="G490" t="s">
        <v>43</v>
      </c>
      <c r="H490">
        <v>510170</v>
      </c>
      <c r="L490" t="s">
        <v>43</v>
      </c>
      <c r="M490" t="s">
        <v>43</v>
      </c>
      <c r="N490" t="s">
        <v>43</v>
      </c>
      <c r="R490" s="1"/>
      <c r="T490" s="317"/>
      <c r="X490" s="317"/>
      <c r="Y490" t="s">
        <v>12175</v>
      </c>
      <c r="AB490" t="s">
        <v>12442</v>
      </c>
    </row>
    <row r="491" spans="1:28">
      <c r="A491">
        <v>490</v>
      </c>
      <c r="B491" t="s">
        <v>12871</v>
      </c>
      <c r="C491" t="s">
        <v>12872</v>
      </c>
      <c r="D491" t="s">
        <v>46</v>
      </c>
      <c r="E491" t="s">
        <v>3282</v>
      </c>
      <c r="F491" s="1"/>
      <c r="G491" t="s">
        <v>43</v>
      </c>
      <c r="H491">
        <v>510171</v>
      </c>
      <c r="L491" t="s">
        <v>43</v>
      </c>
      <c r="M491" t="s">
        <v>43</v>
      </c>
      <c r="N491" t="s">
        <v>43</v>
      </c>
      <c r="R491" s="1"/>
      <c r="T491" s="317"/>
      <c r="X491" s="317"/>
      <c r="Y491" t="s">
        <v>12175</v>
      </c>
    </row>
    <row r="492" spans="1:28">
      <c r="A492">
        <v>491</v>
      </c>
      <c r="B492" t="s">
        <v>12873</v>
      </c>
      <c r="C492" t="s">
        <v>12874</v>
      </c>
      <c r="D492" t="s">
        <v>46</v>
      </c>
      <c r="E492" t="s">
        <v>3282</v>
      </c>
      <c r="F492" s="1"/>
      <c r="G492" t="s">
        <v>43</v>
      </c>
      <c r="H492">
        <v>510172</v>
      </c>
      <c r="L492" t="s">
        <v>43</v>
      </c>
      <c r="M492" t="s">
        <v>43</v>
      </c>
      <c r="N492" t="s">
        <v>43</v>
      </c>
      <c r="R492" s="1"/>
      <c r="T492" s="317"/>
      <c r="X492" s="317"/>
      <c r="Y492" t="s">
        <v>12175</v>
      </c>
      <c r="AB492" t="s">
        <v>12653</v>
      </c>
    </row>
    <row r="493" spans="1:28">
      <c r="A493">
        <v>492</v>
      </c>
      <c r="B493" t="s">
        <v>12875</v>
      </c>
      <c r="C493" t="s">
        <v>12876</v>
      </c>
      <c r="D493" t="s">
        <v>46</v>
      </c>
      <c r="E493" t="s">
        <v>3282</v>
      </c>
      <c r="F493" s="1"/>
      <c r="G493" t="s">
        <v>43</v>
      </c>
      <c r="H493">
        <v>510173</v>
      </c>
      <c r="L493" t="s">
        <v>43</v>
      </c>
      <c r="M493" t="s">
        <v>43</v>
      </c>
      <c r="N493" t="s">
        <v>43</v>
      </c>
      <c r="R493" s="1"/>
      <c r="T493" s="317"/>
      <c r="X493" s="317"/>
      <c r="Y493" t="s">
        <v>12175</v>
      </c>
    </row>
    <row r="494" spans="1:28">
      <c r="A494">
        <v>493</v>
      </c>
      <c r="B494" t="s">
        <v>12877</v>
      </c>
      <c r="C494" t="s">
        <v>5905</v>
      </c>
      <c r="D494" t="s">
        <v>46</v>
      </c>
      <c r="E494" t="s">
        <v>3282</v>
      </c>
      <c r="F494" s="1"/>
      <c r="G494" t="s">
        <v>43</v>
      </c>
      <c r="H494">
        <v>510174</v>
      </c>
      <c r="L494" t="s">
        <v>43</v>
      </c>
      <c r="M494" t="s">
        <v>43</v>
      </c>
      <c r="N494" t="s">
        <v>43</v>
      </c>
      <c r="R494" s="1"/>
      <c r="T494" s="317"/>
      <c r="X494" s="317"/>
      <c r="Y494" t="s">
        <v>12175</v>
      </c>
      <c r="AB494" t="s">
        <v>12442</v>
      </c>
    </row>
    <row r="495" spans="1:28">
      <c r="A495">
        <v>494</v>
      </c>
      <c r="B495" t="s">
        <v>12878</v>
      </c>
      <c r="C495" t="s">
        <v>12879</v>
      </c>
      <c r="D495" t="s">
        <v>46</v>
      </c>
      <c r="E495" t="s">
        <v>3282</v>
      </c>
      <c r="F495" s="1"/>
      <c r="G495" t="s">
        <v>43</v>
      </c>
      <c r="H495">
        <v>510175</v>
      </c>
      <c r="L495" t="s">
        <v>43</v>
      </c>
      <c r="M495" t="s">
        <v>43</v>
      </c>
      <c r="N495" t="s">
        <v>43</v>
      </c>
      <c r="R495" s="1"/>
      <c r="T495" s="317"/>
      <c r="X495" s="317"/>
      <c r="Y495" t="s">
        <v>12175</v>
      </c>
    </row>
    <row r="496" spans="1:28">
      <c r="A496">
        <v>495</v>
      </c>
      <c r="B496" t="s">
        <v>12880</v>
      </c>
      <c r="C496" t="s">
        <v>12881</v>
      </c>
      <c r="D496" t="s">
        <v>46</v>
      </c>
      <c r="E496" t="s">
        <v>3282</v>
      </c>
      <c r="F496" s="1"/>
      <c r="G496" t="s">
        <v>43</v>
      </c>
      <c r="H496">
        <v>510176</v>
      </c>
      <c r="L496" t="s">
        <v>43</v>
      </c>
      <c r="M496" t="s">
        <v>43</v>
      </c>
      <c r="N496" t="s">
        <v>43</v>
      </c>
      <c r="R496" s="1"/>
      <c r="T496" s="317"/>
      <c r="X496" s="317"/>
      <c r="Y496" t="s">
        <v>12175</v>
      </c>
      <c r="AB496" t="s">
        <v>12653</v>
      </c>
    </row>
    <row r="497" spans="1:28">
      <c r="A497">
        <v>496</v>
      </c>
      <c r="B497" t="s">
        <v>12882</v>
      </c>
      <c r="C497" t="s">
        <v>12883</v>
      </c>
      <c r="D497" t="s">
        <v>46</v>
      </c>
      <c r="E497" t="s">
        <v>3282</v>
      </c>
      <c r="F497" s="1"/>
      <c r="G497" t="s">
        <v>43</v>
      </c>
      <c r="H497">
        <v>510177</v>
      </c>
      <c r="L497" t="s">
        <v>43</v>
      </c>
      <c r="M497" t="s">
        <v>43</v>
      </c>
      <c r="N497" t="s">
        <v>43</v>
      </c>
      <c r="R497" s="1"/>
      <c r="T497" s="317"/>
      <c r="X497" s="317"/>
      <c r="Y497" t="s">
        <v>12175</v>
      </c>
    </row>
    <row r="498" spans="1:28">
      <c r="A498">
        <v>497</v>
      </c>
      <c r="B498" t="s">
        <v>12884</v>
      </c>
      <c r="C498" t="s">
        <v>12885</v>
      </c>
      <c r="D498" t="s">
        <v>46</v>
      </c>
      <c r="E498" t="s">
        <v>3282</v>
      </c>
      <c r="F498" s="1"/>
      <c r="G498" t="s">
        <v>43</v>
      </c>
      <c r="H498">
        <v>510178</v>
      </c>
      <c r="L498" t="s">
        <v>43</v>
      </c>
      <c r="M498" t="s">
        <v>43</v>
      </c>
      <c r="N498" t="s">
        <v>43</v>
      </c>
      <c r="R498" s="1"/>
      <c r="T498" s="317"/>
      <c r="X498" s="317"/>
      <c r="Y498" t="s">
        <v>12175</v>
      </c>
    </row>
    <row r="499" spans="1:28">
      <c r="A499">
        <v>498</v>
      </c>
      <c r="B499" t="s">
        <v>12886</v>
      </c>
      <c r="C499" t="s">
        <v>12887</v>
      </c>
      <c r="D499" t="s">
        <v>46</v>
      </c>
      <c r="E499" t="s">
        <v>3282</v>
      </c>
      <c r="F499" s="1"/>
      <c r="G499" t="s">
        <v>43</v>
      </c>
      <c r="H499">
        <v>510179</v>
      </c>
      <c r="L499" t="s">
        <v>43</v>
      </c>
      <c r="M499" t="s">
        <v>43</v>
      </c>
      <c r="N499" t="s">
        <v>43</v>
      </c>
      <c r="R499" s="1"/>
      <c r="T499" s="317"/>
      <c r="X499" s="317"/>
      <c r="Y499" t="s">
        <v>12175</v>
      </c>
      <c r="Z499" t="s">
        <v>12256</v>
      </c>
      <c r="AB499" t="s">
        <v>12480</v>
      </c>
    </row>
    <row r="500" spans="1:28">
      <c r="A500">
        <v>499</v>
      </c>
      <c r="B500" t="s">
        <v>12888</v>
      </c>
      <c r="C500" t="s">
        <v>12889</v>
      </c>
      <c r="D500" t="s">
        <v>46</v>
      </c>
      <c r="E500" t="s">
        <v>3282</v>
      </c>
      <c r="F500" s="1"/>
      <c r="G500" t="s">
        <v>43</v>
      </c>
      <c r="H500">
        <v>510180</v>
      </c>
      <c r="L500" t="s">
        <v>43</v>
      </c>
      <c r="M500" t="s">
        <v>43</v>
      </c>
      <c r="N500" t="s">
        <v>43</v>
      </c>
      <c r="R500" s="1"/>
      <c r="T500" s="317"/>
      <c r="X500" s="317"/>
      <c r="Y500" t="s">
        <v>12175</v>
      </c>
    </row>
    <row r="501" spans="1:28">
      <c r="A501">
        <v>500</v>
      </c>
      <c r="B501" t="s">
        <v>12890</v>
      </c>
      <c r="C501" t="s">
        <v>12891</v>
      </c>
      <c r="D501" t="s">
        <v>46</v>
      </c>
      <c r="E501" t="s">
        <v>5829</v>
      </c>
      <c r="F501" s="1"/>
      <c r="G501" t="s">
        <v>43</v>
      </c>
      <c r="H501">
        <v>510181</v>
      </c>
      <c r="L501" t="s">
        <v>43</v>
      </c>
      <c r="M501" t="s">
        <v>43</v>
      </c>
      <c r="N501" t="s">
        <v>43</v>
      </c>
      <c r="R501" s="1"/>
      <c r="T501" s="317"/>
      <c r="X501" s="317"/>
      <c r="Y501" t="s">
        <v>12175</v>
      </c>
    </row>
    <row r="502" spans="1:28">
      <c r="A502">
        <v>501</v>
      </c>
      <c r="B502" t="s">
        <v>12892</v>
      </c>
      <c r="C502" t="s">
        <v>12893</v>
      </c>
      <c r="D502" t="s">
        <v>46</v>
      </c>
      <c r="E502" t="s">
        <v>6055</v>
      </c>
      <c r="F502" s="1"/>
      <c r="G502" t="s">
        <v>43</v>
      </c>
      <c r="H502">
        <v>510182</v>
      </c>
      <c r="L502" t="s">
        <v>43</v>
      </c>
      <c r="M502" t="s">
        <v>43</v>
      </c>
      <c r="N502" t="s">
        <v>43</v>
      </c>
      <c r="R502" s="1"/>
      <c r="T502" s="317"/>
      <c r="X502" s="317"/>
      <c r="Y502" t="s">
        <v>12175</v>
      </c>
    </row>
    <row r="503" spans="1:28">
      <c r="A503">
        <v>502</v>
      </c>
      <c r="B503" t="s">
        <v>12894</v>
      </c>
      <c r="C503" t="s">
        <v>12895</v>
      </c>
      <c r="D503" t="s">
        <v>5772</v>
      </c>
      <c r="E503" t="s">
        <v>5775</v>
      </c>
      <c r="F503" s="1">
        <v>45841</v>
      </c>
      <c r="G503">
        <v>7</v>
      </c>
      <c r="H503">
        <v>510183</v>
      </c>
      <c r="I503" t="s">
        <v>10185</v>
      </c>
      <c r="K503" t="s">
        <v>6518</v>
      </c>
      <c r="L503">
        <v>7</v>
      </c>
      <c r="M503">
        <v>7</v>
      </c>
      <c r="N503">
        <v>7</v>
      </c>
      <c r="O503">
        <v>45863</v>
      </c>
      <c r="P503">
        <v>45862</v>
      </c>
      <c r="R503" s="1">
        <v>45869</v>
      </c>
      <c r="S503">
        <v>7</v>
      </c>
      <c r="T503" s="317">
        <v>31710</v>
      </c>
      <c r="U503">
        <v>25.7</v>
      </c>
      <c r="V503">
        <v>7</v>
      </c>
      <c r="W503">
        <v>101</v>
      </c>
      <c r="X503" s="317">
        <v>79970</v>
      </c>
      <c r="Y503" t="s">
        <v>10832</v>
      </c>
    </row>
    <row r="504" spans="1:28">
      <c r="A504">
        <v>503</v>
      </c>
      <c r="B504" t="s">
        <v>12896</v>
      </c>
      <c r="C504" t="s">
        <v>12897</v>
      </c>
      <c r="D504" t="s">
        <v>5772</v>
      </c>
      <c r="E504" t="s">
        <v>5775</v>
      </c>
      <c r="F504" s="1">
        <v>45841</v>
      </c>
      <c r="G504">
        <v>7</v>
      </c>
      <c r="H504">
        <v>510184</v>
      </c>
      <c r="I504" t="s">
        <v>10185</v>
      </c>
      <c r="K504" t="s">
        <v>6518</v>
      </c>
      <c r="L504">
        <v>7</v>
      </c>
      <c r="M504">
        <v>7</v>
      </c>
      <c r="N504">
        <v>7</v>
      </c>
      <c r="O504">
        <v>45855</v>
      </c>
      <c r="P504">
        <v>45854</v>
      </c>
      <c r="R504" s="1">
        <v>45869</v>
      </c>
      <c r="S504">
        <v>7</v>
      </c>
      <c r="T504" s="317">
        <v>31710</v>
      </c>
      <c r="U504">
        <v>25.7</v>
      </c>
      <c r="V504">
        <v>7</v>
      </c>
      <c r="W504">
        <v>101</v>
      </c>
      <c r="X504" s="317">
        <v>79970</v>
      </c>
      <c r="Y504" t="s">
        <v>10832</v>
      </c>
    </row>
    <row r="505" spans="1:28">
      <c r="A505">
        <v>504</v>
      </c>
      <c r="B505" t="s">
        <v>12898</v>
      </c>
      <c r="C505" t="s">
        <v>12899</v>
      </c>
      <c r="D505" t="s">
        <v>5772</v>
      </c>
      <c r="E505" t="s">
        <v>5775</v>
      </c>
      <c r="F505" s="1">
        <v>45841</v>
      </c>
      <c r="G505">
        <v>7</v>
      </c>
      <c r="H505">
        <v>510185</v>
      </c>
      <c r="I505" t="s">
        <v>10185</v>
      </c>
      <c r="K505" t="s">
        <v>6518</v>
      </c>
      <c r="L505">
        <v>7</v>
      </c>
      <c r="M505">
        <v>7</v>
      </c>
      <c r="N505">
        <v>7</v>
      </c>
      <c r="O505">
        <v>45860</v>
      </c>
      <c r="P505">
        <v>45859</v>
      </c>
      <c r="R505" s="1">
        <v>45869</v>
      </c>
      <c r="S505">
        <v>7</v>
      </c>
      <c r="T505" s="317">
        <v>43190</v>
      </c>
      <c r="U505">
        <v>25.7</v>
      </c>
      <c r="V505">
        <v>7</v>
      </c>
      <c r="W505">
        <v>101</v>
      </c>
      <c r="X505" s="317">
        <v>109335</v>
      </c>
    </row>
    <row r="506" spans="1:28">
      <c r="A506">
        <v>505</v>
      </c>
      <c r="B506" t="s">
        <v>6345</v>
      </c>
      <c r="C506" t="s">
        <v>6346</v>
      </c>
      <c r="D506" t="s">
        <v>46</v>
      </c>
      <c r="E506" t="s">
        <v>3282</v>
      </c>
      <c r="F506" s="1">
        <v>45841</v>
      </c>
      <c r="G506">
        <v>7</v>
      </c>
      <c r="H506">
        <v>510186</v>
      </c>
      <c r="I506" t="s">
        <v>10185</v>
      </c>
      <c r="J506">
        <v>50016692</v>
      </c>
      <c r="K506" t="s">
        <v>267</v>
      </c>
      <c r="L506">
        <v>8</v>
      </c>
      <c r="M506">
        <v>8</v>
      </c>
      <c r="N506">
        <v>8</v>
      </c>
      <c r="O506">
        <v>45915</v>
      </c>
      <c r="P506" t="s">
        <v>5750</v>
      </c>
      <c r="R506" s="1">
        <v>45899</v>
      </c>
      <c r="S506">
        <v>8</v>
      </c>
      <c r="T506" s="317">
        <v>53290</v>
      </c>
      <c r="U506">
        <v>25.9</v>
      </c>
      <c r="V506">
        <v>9</v>
      </c>
      <c r="W506">
        <v>30</v>
      </c>
      <c r="X506" s="317">
        <v>96851</v>
      </c>
    </row>
    <row r="507" spans="1:28">
      <c r="A507">
        <v>506</v>
      </c>
      <c r="B507" t="s">
        <v>6847</v>
      </c>
      <c r="C507" t="s">
        <v>6848</v>
      </c>
      <c r="D507" t="s">
        <v>46</v>
      </c>
      <c r="E507" t="s">
        <v>5748</v>
      </c>
      <c r="F507" s="1"/>
      <c r="G507" t="s">
        <v>43</v>
      </c>
      <c r="H507">
        <v>510187</v>
      </c>
      <c r="L507" t="s">
        <v>43</v>
      </c>
      <c r="M507" t="s">
        <v>43</v>
      </c>
      <c r="N507" t="s">
        <v>43</v>
      </c>
      <c r="R507" s="1"/>
      <c r="T507" s="317"/>
      <c r="X507" s="317"/>
      <c r="Y507" t="s">
        <v>12900</v>
      </c>
    </row>
    <row r="508" spans="1:28">
      <c r="A508">
        <v>507</v>
      </c>
      <c r="B508" t="s">
        <v>12901</v>
      </c>
      <c r="C508" t="s">
        <v>12902</v>
      </c>
      <c r="D508" t="s">
        <v>46</v>
      </c>
      <c r="E508" t="s">
        <v>6161</v>
      </c>
      <c r="F508" s="1">
        <v>45842</v>
      </c>
      <c r="G508">
        <v>7</v>
      </c>
      <c r="H508">
        <v>510188</v>
      </c>
      <c r="I508" t="s">
        <v>10185</v>
      </c>
      <c r="K508" t="s">
        <v>267</v>
      </c>
      <c r="L508">
        <v>7</v>
      </c>
      <c r="M508">
        <v>7</v>
      </c>
      <c r="N508">
        <v>7</v>
      </c>
      <c r="O508">
        <v>45869</v>
      </c>
      <c r="P508">
        <v>45848</v>
      </c>
      <c r="R508" s="1">
        <v>45869</v>
      </c>
      <c r="S508">
        <v>7</v>
      </c>
      <c r="T508" s="317">
        <v>68150</v>
      </c>
      <c r="U508">
        <v>25.7</v>
      </c>
      <c r="V508">
        <v>7</v>
      </c>
      <c r="W508">
        <v>101</v>
      </c>
      <c r="X508" s="317">
        <v>174645.26</v>
      </c>
    </row>
    <row r="509" spans="1:28">
      <c r="A509">
        <v>508</v>
      </c>
      <c r="B509" t="s">
        <v>12903</v>
      </c>
      <c r="C509" t="s">
        <v>12904</v>
      </c>
      <c r="D509" t="s">
        <v>46</v>
      </c>
      <c r="E509" t="s">
        <v>6161</v>
      </c>
      <c r="F509" s="1">
        <v>45842</v>
      </c>
      <c r="G509">
        <v>7</v>
      </c>
      <c r="H509">
        <v>510189</v>
      </c>
      <c r="I509" t="s">
        <v>10185</v>
      </c>
      <c r="K509" t="s">
        <v>267</v>
      </c>
      <c r="L509">
        <v>7</v>
      </c>
      <c r="M509">
        <v>7</v>
      </c>
      <c r="N509">
        <v>7</v>
      </c>
      <c r="O509" t="s">
        <v>11478</v>
      </c>
      <c r="P509">
        <v>45848</v>
      </c>
      <c r="R509" s="1">
        <v>45869</v>
      </c>
      <c r="S509">
        <v>7</v>
      </c>
      <c r="T509" s="317">
        <v>39210</v>
      </c>
      <c r="U509">
        <v>25.7</v>
      </c>
      <c r="V509">
        <v>7</v>
      </c>
      <c r="W509">
        <v>101</v>
      </c>
      <c r="X509" s="317">
        <v>98920</v>
      </c>
    </row>
    <row r="510" spans="1:28">
      <c r="A510">
        <v>509</v>
      </c>
      <c r="B510" t="s">
        <v>12905</v>
      </c>
      <c r="C510" t="s">
        <v>12906</v>
      </c>
      <c r="D510" t="s">
        <v>5772</v>
      </c>
      <c r="E510" t="s">
        <v>5775</v>
      </c>
      <c r="F510" s="1"/>
      <c r="G510" t="s">
        <v>43</v>
      </c>
      <c r="H510">
        <v>510190</v>
      </c>
      <c r="L510" t="s">
        <v>43</v>
      </c>
      <c r="M510" t="s">
        <v>43</v>
      </c>
      <c r="N510" t="s">
        <v>43</v>
      </c>
      <c r="R510" s="1"/>
      <c r="T510" s="317"/>
      <c r="X510" s="317"/>
      <c r="Y510" t="s">
        <v>10832</v>
      </c>
      <c r="AB510" t="s">
        <v>12442</v>
      </c>
    </row>
    <row r="511" spans="1:28">
      <c r="A511">
        <v>510</v>
      </c>
      <c r="B511" t="s">
        <v>12907</v>
      </c>
      <c r="C511" t="s">
        <v>12908</v>
      </c>
      <c r="D511" t="s">
        <v>5772</v>
      </c>
      <c r="E511" t="s">
        <v>5775</v>
      </c>
      <c r="F511" s="1"/>
      <c r="G511" t="s">
        <v>43</v>
      </c>
      <c r="H511">
        <v>510191</v>
      </c>
      <c r="L511" t="s">
        <v>43</v>
      </c>
      <c r="M511" t="s">
        <v>43</v>
      </c>
      <c r="N511" t="s">
        <v>43</v>
      </c>
      <c r="R511" s="1"/>
      <c r="T511" s="317"/>
      <c r="X511" s="317"/>
      <c r="Y511" t="s">
        <v>10832</v>
      </c>
    </row>
    <row r="512" spans="1:28">
      <c r="A512">
        <v>511</v>
      </c>
      <c r="B512" t="s">
        <v>12909</v>
      </c>
      <c r="C512" t="s">
        <v>12910</v>
      </c>
      <c r="D512" t="s">
        <v>5772</v>
      </c>
      <c r="E512" t="s">
        <v>5775</v>
      </c>
      <c r="F512" s="1"/>
      <c r="G512" t="s">
        <v>43</v>
      </c>
      <c r="H512">
        <v>510192</v>
      </c>
      <c r="L512" t="s">
        <v>43</v>
      </c>
      <c r="M512" t="s">
        <v>43</v>
      </c>
      <c r="N512" t="s">
        <v>43</v>
      </c>
      <c r="R512" s="1"/>
      <c r="T512" s="317"/>
      <c r="X512" s="317"/>
      <c r="Y512" t="s">
        <v>10832</v>
      </c>
    </row>
    <row r="513" spans="1:26">
      <c r="A513">
        <v>512</v>
      </c>
      <c r="B513" t="s">
        <v>12911</v>
      </c>
      <c r="C513" t="s">
        <v>12912</v>
      </c>
      <c r="D513" t="s">
        <v>5772</v>
      </c>
      <c r="E513" t="s">
        <v>5775</v>
      </c>
      <c r="F513" s="1"/>
      <c r="G513" t="s">
        <v>43</v>
      </c>
      <c r="H513">
        <v>510193</v>
      </c>
      <c r="L513" t="s">
        <v>43</v>
      </c>
      <c r="M513" t="s">
        <v>43</v>
      </c>
      <c r="N513" t="s">
        <v>43</v>
      </c>
      <c r="R513" s="1"/>
      <c r="T513" s="317"/>
      <c r="X513" s="317"/>
      <c r="Y513" t="s">
        <v>10832</v>
      </c>
    </row>
    <row r="514" spans="1:26">
      <c r="A514">
        <v>513</v>
      </c>
      <c r="B514" t="s">
        <v>12913</v>
      </c>
      <c r="C514" t="s">
        <v>12914</v>
      </c>
      <c r="D514" t="s">
        <v>5772</v>
      </c>
      <c r="E514" t="s">
        <v>5775</v>
      </c>
      <c r="F514" s="1"/>
      <c r="G514" t="s">
        <v>43</v>
      </c>
      <c r="H514">
        <v>510194</v>
      </c>
      <c r="L514" t="s">
        <v>43</v>
      </c>
      <c r="M514" t="s">
        <v>43</v>
      </c>
      <c r="N514" t="s">
        <v>43</v>
      </c>
      <c r="R514" s="1"/>
      <c r="T514" s="317"/>
      <c r="X514" s="317"/>
      <c r="Y514" t="s">
        <v>10832</v>
      </c>
    </row>
    <row r="515" spans="1:26">
      <c r="A515">
        <v>514</v>
      </c>
      <c r="B515" t="s">
        <v>12915</v>
      </c>
      <c r="C515" t="s">
        <v>12916</v>
      </c>
      <c r="D515" t="s">
        <v>5772</v>
      </c>
      <c r="E515" t="s">
        <v>5775</v>
      </c>
      <c r="F515" s="1"/>
      <c r="G515" t="s">
        <v>43</v>
      </c>
      <c r="H515">
        <v>510195</v>
      </c>
      <c r="L515" t="s">
        <v>43</v>
      </c>
      <c r="M515" t="s">
        <v>43</v>
      </c>
      <c r="N515" t="s">
        <v>43</v>
      </c>
      <c r="R515" s="1"/>
      <c r="T515" s="317"/>
      <c r="X515" s="317"/>
      <c r="Y515" t="s">
        <v>10832</v>
      </c>
    </row>
    <row r="516" spans="1:26">
      <c r="A516">
        <v>515</v>
      </c>
      <c r="B516" t="s">
        <v>12917</v>
      </c>
      <c r="C516" t="s">
        <v>12918</v>
      </c>
      <c r="D516" t="s">
        <v>5772</v>
      </c>
      <c r="E516" t="s">
        <v>5775</v>
      </c>
      <c r="F516" s="1"/>
      <c r="G516" t="s">
        <v>43</v>
      </c>
      <c r="H516">
        <v>510196</v>
      </c>
      <c r="L516" t="s">
        <v>43</v>
      </c>
      <c r="M516" t="s">
        <v>43</v>
      </c>
      <c r="N516" t="s">
        <v>43</v>
      </c>
      <c r="R516" s="1"/>
      <c r="T516" s="317"/>
      <c r="X516" s="317"/>
      <c r="Y516" t="s">
        <v>11745</v>
      </c>
    </row>
    <row r="517" spans="1:26">
      <c r="A517">
        <v>516</v>
      </c>
      <c r="B517" t="s">
        <v>12919</v>
      </c>
      <c r="C517" t="s">
        <v>12920</v>
      </c>
      <c r="D517" t="s">
        <v>5772</v>
      </c>
      <c r="E517" t="s">
        <v>5775</v>
      </c>
      <c r="F517" s="1"/>
      <c r="G517" t="s">
        <v>43</v>
      </c>
      <c r="H517">
        <v>510197</v>
      </c>
      <c r="L517" t="s">
        <v>43</v>
      </c>
      <c r="M517" t="s">
        <v>43</v>
      </c>
      <c r="N517" t="s">
        <v>43</v>
      </c>
      <c r="R517" s="1"/>
      <c r="T517" s="317"/>
      <c r="X517" s="317"/>
      <c r="Y517" t="s">
        <v>10832</v>
      </c>
    </row>
    <row r="518" spans="1:26">
      <c r="A518">
        <v>517</v>
      </c>
      <c r="B518" t="s">
        <v>12921</v>
      </c>
      <c r="C518" t="s">
        <v>12922</v>
      </c>
      <c r="D518" t="s">
        <v>5772</v>
      </c>
      <c r="E518" t="s">
        <v>5775</v>
      </c>
      <c r="F518" s="1"/>
      <c r="G518" t="s">
        <v>43</v>
      </c>
      <c r="H518">
        <v>510198</v>
      </c>
      <c r="L518" t="s">
        <v>43</v>
      </c>
      <c r="M518" t="s">
        <v>43</v>
      </c>
      <c r="N518" t="s">
        <v>43</v>
      </c>
      <c r="R518" s="1"/>
      <c r="T518" s="317"/>
      <c r="X518" s="317"/>
      <c r="Y518" t="s">
        <v>10832</v>
      </c>
    </row>
    <row r="519" spans="1:26">
      <c r="A519">
        <v>518</v>
      </c>
      <c r="B519" t="s">
        <v>12923</v>
      </c>
      <c r="C519" t="s">
        <v>12924</v>
      </c>
      <c r="D519" t="s">
        <v>5772</v>
      </c>
      <c r="E519" t="s">
        <v>5775</v>
      </c>
      <c r="F519" s="1"/>
      <c r="G519" t="s">
        <v>43</v>
      </c>
      <c r="H519">
        <v>510199</v>
      </c>
      <c r="L519" t="s">
        <v>43</v>
      </c>
      <c r="M519" t="s">
        <v>43</v>
      </c>
      <c r="N519" t="s">
        <v>43</v>
      </c>
      <c r="R519" s="1"/>
      <c r="T519" s="317"/>
      <c r="X519" s="317"/>
      <c r="Y519" t="s">
        <v>11745</v>
      </c>
    </row>
    <row r="520" spans="1:26">
      <c r="A520">
        <v>519</v>
      </c>
      <c r="B520" t="s">
        <v>12925</v>
      </c>
      <c r="C520" t="s">
        <v>12399</v>
      </c>
      <c r="D520" t="s">
        <v>5772</v>
      </c>
      <c r="E520" t="s">
        <v>5775</v>
      </c>
      <c r="F520" s="1"/>
      <c r="G520" t="s">
        <v>43</v>
      </c>
      <c r="H520">
        <v>510200</v>
      </c>
      <c r="L520" t="s">
        <v>43</v>
      </c>
      <c r="M520" t="s">
        <v>43</v>
      </c>
      <c r="N520" t="s">
        <v>43</v>
      </c>
      <c r="R520" s="1"/>
      <c r="T520" s="317"/>
      <c r="X520" s="317"/>
      <c r="Y520" t="s">
        <v>10832</v>
      </c>
    </row>
    <row r="521" spans="1:26">
      <c r="A521">
        <v>520</v>
      </c>
      <c r="B521" t="s">
        <v>12926</v>
      </c>
      <c r="C521" t="s">
        <v>12927</v>
      </c>
      <c r="D521" t="s">
        <v>5772</v>
      </c>
      <c r="E521" t="s">
        <v>5775</v>
      </c>
      <c r="F521" s="1"/>
      <c r="G521" t="s">
        <v>43</v>
      </c>
      <c r="H521">
        <v>510201</v>
      </c>
      <c r="L521" t="s">
        <v>43</v>
      </c>
      <c r="M521" t="s">
        <v>43</v>
      </c>
      <c r="N521" t="s">
        <v>43</v>
      </c>
      <c r="R521" s="1"/>
      <c r="T521" s="317"/>
      <c r="X521" s="317"/>
      <c r="Y521" t="s">
        <v>10832</v>
      </c>
    </row>
    <row r="522" spans="1:26">
      <c r="A522">
        <v>521</v>
      </c>
      <c r="B522" t="s">
        <v>12928</v>
      </c>
      <c r="C522" t="s">
        <v>12929</v>
      </c>
      <c r="D522" t="s">
        <v>46</v>
      </c>
      <c r="E522" t="s">
        <v>6208</v>
      </c>
      <c r="F522" s="1">
        <v>45845</v>
      </c>
      <c r="G522">
        <v>7</v>
      </c>
      <c r="H522">
        <v>510202</v>
      </c>
      <c r="I522" t="s">
        <v>10185</v>
      </c>
      <c r="K522" t="s">
        <v>267</v>
      </c>
      <c r="L522">
        <v>7</v>
      </c>
      <c r="M522">
        <v>7</v>
      </c>
      <c r="N522">
        <v>7</v>
      </c>
      <c r="O522" t="s">
        <v>12648</v>
      </c>
      <c r="P522">
        <v>45852</v>
      </c>
      <c r="R522" s="1">
        <v>45869</v>
      </c>
      <c r="S522">
        <v>7</v>
      </c>
      <c r="T522" s="317">
        <v>35830</v>
      </c>
      <c r="U522">
        <v>25.7</v>
      </c>
      <c r="V522">
        <v>7</v>
      </c>
      <c r="W522">
        <v>101</v>
      </c>
      <c r="X522" s="317">
        <v>92994.26</v>
      </c>
    </row>
    <row r="523" spans="1:26">
      <c r="A523">
        <v>522</v>
      </c>
      <c r="B523" t="s">
        <v>12930</v>
      </c>
      <c r="C523" t="s">
        <v>12931</v>
      </c>
      <c r="D523" t="s">
        <v>46</v>
      </c>
      <c r="E523" t="s">
        <v>5829</v>
      </c>
      <c r="F523" s="1">
        <v>45845</v>
      </c>
      <c r="G523">
        <v>7</v>
      </c>
      <c r="H523">
        <v>510203</v>
      </c>
      <c r="I523" t="s">
        <v>10185</v>
      </c>
      <c r="K523" t="s">
        <v>10340</v>
      </c>
      <c r="L523">
        <v>8</v>
      </c>
      <c r="M523">
        <v>7</v>
      </c>
      <c r="N523">
        <v>8</v>
      </c>
      <c r="O523" t="s">
        <v>12932</v>
      </c>
      <c r="P523">
        <v>45856</v>
      </c>
      <c r="R523" s="1">
        <v>45900</v>
      </c>
      <c r="S523">
        <v>8</v>
      </c>
      <c r="T523" s="317">
        <v>46830</v>
      </c>
      <c r="U523">
        <v>25.8</v>
      </c>
      <c r="V523">
        <v>8</v>
      </c>
      <c r="W523">
        <v>101</v>
      </c>
      <c r="X523" s="317">
        <v>122640</v>
      </c>
    </row>
    <row r="524" spans="1:26">
      <c r="A524">
        <v>523</v>
      </c>
      <c r="B524" t="s">
        <v>12933</v>
      </c>
      <c r="C524" t="s">
        <v>12934</v>
      </c>
      <c r="D524" t="s">
        <v>46</v>
      </c>
      <c r="E524" t="s">
        <v>5829</v>
      </c>
      <c r="F524" s="1">
        <v>45845</v>
      </c>
      <c r="G524">
        <v>7</v>
      </c>
      <c r="H524">
        <v>510204</v>
      </c>
      <c r="I524" t="s">
        <v>10185</v>
      </c>
      <c r="K524" t="s">
        <v>10340</v>
      </c>
      <c r="L524">
        <v>8</v>
      </c>
      <c r="M524">
        <v>7</v>
      </c>
      <c r="N524">
        <v>8</v>
      </c>
      <c r="O524" t="s">
        <v>12935</v>
      </c>
      <c r="P524">
        <v>45869</v>
      </c>
      <c r="R524" s="1">
        <v>45900</v>
      </c>
      <c r="S524">
        <v>8</v>
      </c>
      <c r="T524" s="317">
        <v>41750</v>
      </c>
      <c r="U524">
        <v>25.8</v>
      </c>
      <c r="V524">
        <v>8</v>
      </c>
      <c r="W524">
        <v>101</v>
      </c>
      <c r="X524" s="317">
        <v>109320</v>
      </c>
    </row>
    <row r="525" spans="1:26">
      <c r="A525">
        <v>524</v>
      </c>
      <c r="B525" t="s">
        <v>6358</v>
      </c>
      <c r="C525" t="s">
        <v>6359</v>
      </c>
      <c r="D525" t="s">
        <v>46</v>
      </c>
      <c r="E525" t="s">
        <v>3282</v>
      </c>
      <c r="F525" s="1">
        <v>45845</v>
      </c>
      <c r="G525">
        <v>7</v>
      </c>
      <c r="H525">
        <v>510205</v>
      </c>
      <c r="I525" t="s">
        <v>10185</v>
      </c>
      <c r="J525">
        <v>50017159</v>
      </c>
      <c r="K525" t="s">
        <v>267</v>
      </c>
      <c r="L525">
        <v>8</v>
      </c>
      <c r="M525">
        <v>8</v>
      </c>
      <c r="N525">
        <v>8</v>
      </c>
      <c r="O525">
        <v>45901</v>
      </c>
      <c r="P525" t="s">
        <v>5750</v>
      </c>
      <c r="R525" s="1">
        <v>45899</v>
      </c>
      <c r="S525">
        <v>8</v>
      </c>
      <c r="T525" s="317">
        <v>56290</v>
      </c>
      <c r="U525">
        <v>25.8</v>
      </c>
      <c r="V525">
        <v>8</v>
      </c>
      <c r="W525">
        <v>30</v>
      </c>
      <c r="X525" s="317">
        <v>102119</v>
      </c>
    </row>
    <row r="526" spans="1:26">
      <c r="A526">
        <v>525</v>
      </c>
      <c r="B526" t="s">
        <v>6360</v>
      </c>
      <c r="C526" t="s">
        <v>6361</v>
      </c>
      <c r="D526" t="s">
        <v>5772</v>
      </c>
      <c r="E526" t="s">
        <v>5775</v>
      </c>
      <c r="F526" s="1">
        <v>45842</v>
      </c>
      <c r="G526">
        <v>7</v>
      </c>
      <c r="H526">
        <v>510206</v>
      </c>
      <c r="I526" t="s">
        <v>10185</v>
      </c>
      <c r="J526">
        <v>50016739</v>
      </c>
      <c r="K526" t="s">
        <v>6518</v>
      </c>
      <c r="L526">
        <v>8</v>
      </c>
      <c r="M526">
        <v>8</v>
      </c>
      <c r="N526">
        <v>8</v>
      </c>
      <c r="O526">
        <v>45901</v>
      </c>
      <c r="P526" t="s">
        <v>5750</v>
      </c>
      <c r="Q526" t="s">
        <v>12936</v>
      </c>
      <c r="R526" s="1">
        <v>45891</v>
      </c>
      <c r="S526">
        <v>8</v>
      </c>
      <c r="T526" s="317">
        <v>46710</v>
      </c>
      <c r="U526">
        <v>25.8</v>
      </c>
      <c r="V526">
        <v>8</v>
      </c>
      <c r="W526">
        <v>10</v>
      </c>
      <c r="X526" s="317">
        <v>85293</v>
      </c>
    </row>
    <row r="527" spans="1:26">
      <c r="A527">
        <v>526</v>
      </c>
      <c r="B527" t="s">
        <v>6362</v>
      </c>
      <c r="C527" t="s">
        <v>6363</v>
      </c>
      <c r="D527" t="s">
        <v>5772</v>
      </c>
      <c r="E527" t="s">
        <v>5775</v>
      </c>
      <c r="F527" s="1">
        <v>45845</v>
      </c>
      <c r="G527">
        <v>7</v>
      </c>
      <c r="H527">
        <v>510207</v>
      </c>
      <c r="I527" t="s">
        <v>10185</v>
      </c>
      <c r="J527">
        <v>50017111</v>
      </c>
      <c r="K527" t="s">
        <v>6518</v>
      </c>
      <c r="L527">
        <v>9</v>
      </c>
      <c r="M527">
        <v>8</v>
      </c>
      <c r="N527">
        <v>9</v>
      </c>
      <c r="O527">
        <v>45908</v>
      </c>
      <c r="P527" t="s">
        <v>5750</v>
      </c>
      <c r="Q527" t="s">
        <v>12150</v>
      </c>
      <c r="R527" s="1">
        <v>45930</v>
      </c>
      <c r="S527">
        <v>9</v>
      </c>
      <c r="T527" s="317">
        <v>34710</v>
      </c>
      <c r="U527">
        <v>25.9</v>
      </c>
      <c r="V527">
        <v>9</v>
      </c>
      <c r="W527">
        <v>10</v>
      </c>
      <c r="X527" s="317">
        <v>64220</v>
      </c>
      <c r="Y527" t="s">
        <v>12222</v>
      </c>
      <c r="Z527" t="s">
        <v>12187</v>
      </c>
    </row>
    <row r="528" spans="1:26">
      <c r="A528">
        <v>527</v>
      </c>
      <c r="B528" t="s">
        <v>6364</v>
      </c>
      <c r="C528" t="s">
        <v>6365</v>
      </c>
      <c r="D528" t="s">
        <v>5772</v>
      </c>
      <c r="E528" t="s">
        <v>5775</v>
      </c>
      <c r="F528" s="1">
        <v>45845</v>
      </c>
      <c r="G528">
        <v>7</v>
      </c>
      <c r="H528">
        <v>510208</v>
      </c>
      <c r="I528" t="s">
        <v>10185</v>
      </c>
      <c r="J528">
        <v>50017117</v>
      </c>
      <c r="K528" t="s">
        <v>6518</v>
      </c>
      <c r="L528">
        <v>8</v>
      </c>
      <c r="M528">
        <v>7</v>
      </c>
      <c r="N528">
        <v>8</v>
      </c>
      <c r="O528">
        <v>45875</v>
      </c>
      <c r="P528" t="s">
        <v>5750</v>
      </c>
      <c r="Q528" t="s">
        <v>12589</v>
      </c>
      <c r="R528" s="1">
        <v>45891</v>
      </c>
      <c r="S528">
        <v>8</v>
      </c>
      <c r="T528" s="317">
        <v>77930</v>
      </c>
      <c r="U528">
        <v>25.8</v>
      </c>
      <c r="V528">
        <v>8</v>
      </c>
      <c r="W528">
        <v>10</v>
      </c>
      <c r="X528" s="317">
        <v>137003</v>
      </c>
    </row>
    <row r="529" spans="1:28">
      <c r="A529">
        <v>528</v>
      </c>
      <c r="B529" t="s">
        <v>12937</v>
      </c>
      <c r="C529" t="s">
        <v>12938</v>
      </c>
      <c r="D529" t="s">
        <v>5772</v>
      </c>
      <c r="E529" t="s">
        <v>5775</v>
      </c>
      <c r="F529" s="1"/>
      <c r="G529" t="s">
        <v>43</v>
      </c>
      <c r="H529">
        <v>510209</v>
      </c>
      <c r="L529" t="s">
        <v>43</v>
      </c>
      <c r="M529" t="s">
        <v>43</v>
      </c>
      <c r="N529" t="s">
        <v>43</v>
      </c>
      <c r="R529" s="1"/>
      <c r="T529" s="317"/>
      <c r="X529" s="317"/>
      <c r="Y529" t="s">
        <v>10832</v>
      </c>
      <c r="AB529" t="s">
        <v>12442</v>
      </c>
    </row>
    <row r="530" spans="1:28">
      <c r="A530">
        <v>529</v>
      </c>
      <c r="B530" t="s">
        <v>6366</v>
      </c>
      <c r="C530" t="s">
        <v>6367</v>
      </c>
      <c r="D530" t="s">
        <v>5772</v>
      </c>
      <c r="E530" t="s">
        <v>5775</v>
      </c>
      <c r="F530" s="1">
        <v>45845</v>
      </c>
      <c r="G530">
        <v>7</v>
      </c>
      <c r="H530">
        <v>510210</v>
      </c>
      <c r="I530" t="s">
        <v>10185</v>
      </c>
      <c r="J530">
        <v>50017185</v>
      </c>
      <c r="K530" t="s">
        <v>6518</v>
      </c>
      <c r="L530">
        <v>9</v>
      </c>
      <c r="M530">
        <v>8</v>
      </c>
      <c r="N530">
        <v>9</v>
      </c>
      <c r="O530">
        <v>45908</v>
      </c>
      <c r="P530" t="s">
        <v>5750</v>
      </c>
      <c r="Q530" t="s">
        <v>12150</v>
      </c>
      <c r="R530" s="1">
        <v>45930</v>
      </c>
      <c r="S530">
        <v>9</v>
      </c>
      <c r="T530" s="317">
        <v>39210</v>
      </c>
      <c r="U530">
        <v>25.9</v>
      </c>
      <c r="V530">
        <v>9</v>
      </c>
      <c r="W530">
        <v>10</v>
      </c>
      <c r="X530" s="317">
        <v>72122</v>
      </c>
    </row>
    <row r="531" spans="1:28">
      <c r="A531">
        <v>530</v>
      </c>
      <c r="B531" t="s">
        <v>6372</v>
      </c>
      <c r="C531" t="s">
        <v>6373</v>
      </c>
      <c r="D531" t="s">
        <v>46</v>
      </c>
      <c r="E531" t="s">
        <v>3282</v>
      </c>
      <c r="F531" s="1">
        <v>45847</v>
      </c>
      <c r="G531">
        <v>7</v>
      </c>
      <c r="H531">
        <v>510211</v>
      </c>
      <c r="I531" t="s">
        <v>10185</v>
      </c>
      <c r="J531">
        <v>50017748</v>
      </c>
      <c r="K531" t="s">
        <v>267</v>
      </c>
      <c r="L531">
        <v>9</v>
      </c>
      <c r="M531">
        <v>8</v>
      </c>
      <c r="N531">
        <v>8</v>
      </c>
      <c r="O531">
        <v>45887</v>
      </c>
      <c r="P531" t="s">
        <v>5750</v>
      </c>
      <c r="R531" s="1">
        <v>45899</v>
      </c>
      <c r="S531">
        <v>8</v>
      </c>
      <c r="T531" s="317">
        <v>39210</v>
      </c>
      <c r="U531">
        <v>25.9</v>
      </c>
      <c r="V531">
        <v>9</v>
      </c>
      <c r="W531">
        <v>30</v>
      </c>
      <c r="X531" s="317">
        <v>72122</v>
      </c>
    </row>
    <row r="532" spans="1:28">
      <c r="A532">
        <v>531</v>
      </c>
      <c r="B532" t="s">
        <v>12939</v>
      </c>
      <c r="C532" t="s">
        <v>12940</v>
      </c>
      <c r="D532" t="s">
        <v>5772</v>
      </c>
      <c r="E532" t="s">
        <v>5775</v>
      </c>
      <c r="F532" s="1">
        <v>45847</v>
      </c>
      <c r="G532">
        <v>7</v>
      </c>
      <c r="H532">
        <v>510212</v>
      </c>
      <c r="I532" t="s">
        <v>10185</v>
      </c>
      <c r="K532" t="s">
        <v>6518</v>
      </c>
      <c r="L532">
        <v>10</v>
      </c>
      <c r="M532">
        <v>7</v>
      </c>
      <c r="N532">
        <v>10</v>
      </c>
      <c r="O532">
        <v>45868</v>
      </c>
      <c r="P532">
        <v>45867</v>
      </c>
      <c r="R532" s="1">
        <v>45961</v>
      </c>
      <c r="S532">
        <v>10</v>
      </c>
      <c r="T532" s="317">
        <v>45730</v>
      </c>
      <c r="U532">
        <v>25.1</v>
      </c>
      <c r="V532">
        <v>10</v>
      </c>
      <c r="W532">
        <v>101</v>
      </c>
      <c r="X532" s="317">
        <v>115756</v>
      </c>
    </row>
    <row r="533" spans="1:28">
      <c r="A533">
        <v>532</v>
      </c>
      <c r="B533" t="s">
        <v>12941</v>
      </c>
      <c r="C533" t="s">
        <v>12942</v>
      </c>
      <c r="D533" t="s">
        <v>5772</v>
      </c>
      <c r="E533" t="s">
        <v>5775</v>
      </c>
      <c r="F533" s="1">
        <v>45847</v>
      </c>
      <c r="G533">
        <v>7</v>
      </c>
      <c r="H533">
        <v>510213</v>
      </c>
      <c r="I533" t="s">
        <v>10185</v>
      </c>
      <c r="K533" t="s">
        <v>6518</v>
      </c>
      <c r="L533">
        <v>8</v>
      </c>
      <c r="M533">
        <v>7</v>
      </c>
      <c r="N533">
        <v>8</v>
      </c>
      <c r="O533">
        <v>45868</v>
      </c>
      <c r="P533">
        <v>45867</v>
      </c>
      <c r="R533" s="1">
        <v>45891</v>
      </c>
      <c r="S533">
        <v>8</v>
      </c>
      <c r="T533" s="317">
        <v>33210</v>
      </c>
      <c r="U533">
        <v>25.8</v>
      </c>
      <c r="V533">
        <v>8</v>
      </c>
      <c r="W533">
        <v>101</v>
      </c>
      <c r="X533" s="317">
        <v>86940</v>
      </c>
    </row>
    <row r="534" spans="1:28">
      <c r="A534">
        <v>533</v>
      </c>
      <c r="B534" t="s">
        <v>12943</v>
      </c>
      <c r="C534" t="s">
        <v>12944</v>
      </c>
      <c r="D534" t="s">
        <v>5772</v>
      </c>
      <c r="E534" t="s">
        <v>5775</v>
      </c>
      <c r="F534" s="1"/>
      <c r="G534" t="s">
        <v>43</v>
      </c>
      <c r="H534">
        <v>510214</v>
      </c>
      <c r="L534" t="s">
        <v>43</v>
      </c>
      <c r="M534" t="s">
        <v>43</v>
      </c>
      <c r="N534" t="s">
        <v>43</v>
      </c>
      <c r="R534" s="1"/>
      <c r="T534" s="317"/>
      <c r="X534" s="317"/>
      <c r="Y534" t="s">
        <v>10832</v>
      </c>
    </row>
    <row r="535" spans="1:28">
      <c r="A535">
        <v>534</v>
      </c>
      <c r="B535" t="s">
        <v>12945</v>
      </c>
      <c r="C535" t="s">
        <v>12946</v>
      </c>
      <c r="D535" t="s">
        <v>5772</v>
      </c>
      <c r="E535" t="s">
        <v>5775</v>
      </c>
      <c r="F535" s="1"/>
      <c r="G535" t="s">
        <v>43</v>
      </c>
      <c r="H535">
        <v>510215</v>
      </c>
      <c r="L535" t="s">
        <v>43</v>
      </c>
      <c r="M535" t="s">
        <v>43</v>
      </c>
      <c r="N535" t="s">
        <v>43</v>
      </c>
      <c r="R535" s="1"/>
      <c r="T535" s="317"/>
      <c r="X535" s="317"/>
      <c r="Y535" t="s">
        <v>10832</v>
      </c>
    </row>
    <row r="536" spans="1:28">
      <c r="A536">
        <v>535</v>
      </c>
      <c r="B536" t="s">
        <v>12947</v>
      </c>
      <c r="C536" t="s">
        <v>12948</v>
      </c>
      <c r="D536" t="s">
        <v>46</v>
      </c>
      <c r="E536" t="s">
        <v>6161</v>
      </c>
      <c r="F536" s="1"/>
      <c r="G536" t="s">
        <v>43</v>
      </c>
      <c r="H536">
        <v>510216</v>
      </c>
      <c r="L536" t="s">
        <v>43</v>
      </c>
      <c r="M536" t="s">
        <v>43</v>
      </c>
      <c r="N536" t="s">
        <v>43</v>
      </c>
      <c r="R536" s="1"/>
      <c r="T536" s="317"/>
      <c r="X536" s="317"/>
      <c r="Y536" t="s">
        <v>10832</v>
      </c>
    </row>
    <row r="537" spans="1:28">
      <c r="A537">
        <v>536</v>
      </c>
      <c r="B537" t="s">
        <v>12949</v>
      </c>
      <c r="C537" t="s">
        <v>12950</v>
      </c>
      <c r="D537" t="s">
        <v>46</v>
      </c>
      <c r="E537" t="s">
        <v>6161</v>
      </c>
      <c r="F537" s="1"/>
      <c r="G537" t="s">
        <v>43</v>
      </c>
      <c r="H537">
        <v>510217</v>
      </c>
      <c r="L537" t="s">
        <v>43</v>
      </c>
      <c r="M537" t="s">
        <v>43</v>
      </c>
      <c r="N537" t="s">
        <v>43</v>
      </c>
      <c r="R537" s="1"/>
      <c r="T537" s="317"/>
      <c r="X537" s="317"/>
      <c r="Y537" t="s">
        <v>10832</v>
      </c>
      <c r="Z537" t="s">
        <v>12194</v>
      </c>
      <c r="AB537" t="s">
        <v>12442</v>
      </c>
    </row>
    <row r="538" spans="1:28">
      <c r="A538">
        <v>537</v>
      </c>
      <c r="B538" t="s">
        <v>12951</v>
      </c>
      <c r="C538" t="s">
        <v>12952</v>
      </c>
      <c r="D538" t="s">
        <v>46</v>
      </c>
      <c r="E538" t="s">
        <v>6161</v>
      </c>
      <c r="F538" s="1">
        <v>45847</v>
      </c>
      <c r="G538">
        <v>7</v>
      </c>
      <c r="H538">
        <v>510218</v>
      </c>
      <c r="I538" t="s">
        <v>10185</v>
      </c>
      <c r="K538" t="s">
        <v>267</v>
      </c>
      <c r="L538">
        <v>7</v>
      </c>
      <c r="M538">
        <v>7</v>
      </c>
      <c r="N538">
        <v>7</v>
      </c>
      <c r="O538" t="s">
        <v>11478</v>
      </c>
      <c r="P538">
        <v>45854</v>
      </c>
      <c r="R538" s="1">
        <v>45869</v>
      </c>
      <c r="S538">
        <v>7</v>
      </c>
      <c r="T538" s="317">
        <v>45210</v>
      </c>
      <c r="U538">
        <v>25.7</v>
      </c>
      <c r="V538">
        <v>7</v>
      </c>
      <c r="W538">
        <v>101</v>
      </c>
      <c r="X538" s="317">
        <v>114080</v>
      </c>
      <c r="AB538" t="s">
        <v>12686</v>
      </c>
    </row>
    <row r="539" spans="1:28">
      <c r="A539">
        <v>538</v>
      </c>
      <c r="B539" t="s">
        <v>12953</v>
      </c>
      <c r="C539" t="s">
        <v>12954</v>
      </c>
      <c r="D539" t="s">
        <v>46</v>
      </c>
      <c r="E539" t="s">
        <v>6161</v>
      </c>
      <c r="F539" s="1">
        <v>45847</v>
      </c>
      <c r="G539">
        <v>7</v>
      </c>
      <c r="H539">
        <v>510219</v>
      </c>
      <c r="I539" t="s">
        <v>10185</v>
      </c>
      <c r="K539" t="s">
        <v>267</v>
      </c>
      <c r="L539">
        <v>7</v>
      </c>
      <c r="M539">
        <v>45868</v>
      </c>
      <c r="N539">
        <v>7</v>
      </c>
      <c r="O539" t="s">
        <v>11478</v>
      </c>
      <c r="P539">
        <v>45854</v>
      </c>
      <c r="R539" s="1">
        <v>45869</v>
      </c>
      <c r="S539">
        <v>7</v>
      </c>
      <c r="T539" s="317">
        <v>67940</v>
      </c>
      <c r="U539">
        <v>25.7</v>
      </c>
      <c r="V539">
        <v>7</v>
      </c>
      <c r="W539">
        <v>101</v>
      </c>
      <c r="X539" s="317">
        <v>143200.26</v>
      </c>
      <c r="AB539" t="s">
        <v>12686</v>
      </c>
    </row>
    <row r="540" spans="1:28">
      <c r="A540">
        <v>539</v>
      </c>
      <c r="B540" t="s">
        <v>12955</v>
      </c>
      <c r="C540" t="s">
        <v>12956</v>
      </c>
      <c r="D540" t="s">
        <v>46</v>
      </c>
      <c r="E540" t="s">
        <v>6161</v>
      </c>
      <c r="F540" s="1">
        <v>45847</v>
      </c>
      <c r="G540">
        <v>7</v>
      </c>
      <c r="H540">
        <v>510220</v>
      </c>
      <c r="I540" t="s">
        <v>10185</v>
      </c>
      <c r="K540" t="s">
        <v>267</v>
      </c>
      <c r="L540">
        <v>7</v>
      </c>
      <c r="M540">
        <v>45868</v>
      </c>
      <c r="N540">
        <v>7</v>
      </c>
      <c r="O540" t="s">
        <v>11478</v>
      </c>
      <c r="P540">
        <v>45854</v>
      </c>
      <c r="R540" s="1">
        <v>45869</v>
      </c>
      <c r="S540">
        <v>7</v>
      </c>
      <c r="T540" s="317">
        <v>36210</v>
      </c>
      <c r="U540">
        <v>25.7</v>
      </c>
      <c r="V540">
        <v>7</v>
      </c>
      <c r="W540">
        <v>101</v>
      </c>
      <c r="X540" s="317">
        <v>91340</v>
      </c>
      <c r="AB540" t="s">
        <v>12686</v>
      </c>
    </row>
    <row r="541" spans="1:28">
      <c r="A541">
        <v>540</v>
      </c>
      <c r="B541" t="s">
        <v>12957</v>
      </c>
      <c r="C541" t="s">
        <v>12958</v>
      </c>
      <c r="D541" t="s">
        <v>46</v>
      </c>
      <c r="E541" t="s">
        <v>6161</v>
      </c>
      <c r="F541" s="1">
        <v>45847</v>
      </c>
      <c r="G541">
        <v>7</v>
      </c>
      <c r="H541">
        <v>510221</v>
      </c>
      <c r="I541" t="s">
        <v>10185</v>
      </c>
      <c r="K541" t="s">
        <v>267</v>
      </c>
      <c r="L541">
        <v>7</v>
      </c>
      <c r="M541">
        <v>45868</v>
      </c>
      <c r="N541">
        <v>7</v>
      </c>
      <c r="O541" t="s">
        <v>11478</v>
      </c>
      <c r="P541">
        <v>45854</v>
      </c>
      <c r="R541" s="1">
        <v>45869</v>
      </c>
      <c r="S541">
        <v>7</v>
      </c>
      <c r="T541" s="317">
        <v>48210</v>
      </c>
      <c r="U541">
        <v>25.7</v>
      </c>
      <c r="V541">
        <v>7</v>
      </c>
      <c r="W541">
        <v>101</v>
      </c>
      <c r="X541" s="317">
        <v>121660</v>
      </c>
    </row>
    <row r="542" spans="1:28">
      <c r="A542">
        <v>541</v>
      </c>
      <c r="B542" t="s">
        <v>12959</v>
      </c>
      <c r="C542" t="s">
        <v>12960</v>
      </c>
      <c r="D542" t="s">
        <v>46</v>
      </c>
      <c r="E542" t="s">
        <v>6208</v>
      </c>
      <c r="F542" s="1">
        <v>45847</v>
      </c>
      <c r="G542">
        <v>7</v>
      </c>
      <c r="H542">
        <v>510222</v>
      </c>
      <c r="I542" t="s">
        <v>10185</v>
      </c>
      <c r="K542" t="s">
        <v>267</v>
      </c>
      <c r="L542">
        <v>7</v>
      </c>
      <c r="M542">
        <v>7</v>
      </c>
      <c r="N542">
        <v>7</v>
      </c>
      <c r="O542" t="s">
        <v>12961</v>
      </c>
      <c r="P542">
        <v>45860</v>
      </c>
      <c r="R542" s="1">
        <v>45869</v>
      </c>
      <c r="S542">
        <v>7</v>
      </c>
      <c r="T542" s="317">
        <v>58710</v>
      </c>
      <c r="U542">
        <v>25.7</v>
      </c>
      <c r="V542">
        <v>7</v>
      </c>
      <c r="W542">
        <v>101</v>
      </c>
      <c r="X542" s="317">
        <v>148190</v>
      </c>
    </row>
    <row r="543" spans="1:28">
      <c r="A543">
        <v>542</v>
      </c>
      <c r="B543" t="s">
        <v>12962</v>
      </c>
      <c r="C543" t="s">
        <v>12963</v>
      </c>
      <c r="D543" t="s">
        <v>46</v>
      </c>
      <c r="E543" t="s">
        <v>3282</v>
      </c>
      <c r="F543" s="1">
        <v>45847</v>
      </c>
      <c r="G543">
        <v>7</v>
      </c>
      <c r="H543">
        <v>510223</v>
      </c>
      <c r="I543" t="s">
        <v>10185</v>
      </c>
      <c r="K543" t="s">
        <v>267</v>
      </c>
      <c r="L543">
        <v>7</v>
      </c>
      <c r="M543">
        <v>7</v>
      </c>
      <c r="N543">
        <v>7</v>
      </c>
      <c r="O543">
        <v>45863</v>
      </c>
      <c r="P543">
        <v>45861</v>
      </c>
      <c r="R543" s="1">
        <v>45869</v>
      </c>
      <c r="S543">
        <v>7</v>
      </c>
      <c r="T543" s="317">
        <v>43830</v>
      </c>
      <c r="U543">
        <v>25.7</v>
      </c>
      <c r="V543">
        <v>7</v>
      </c>
      <c r="W543">
        <v>101</v>
      </c>
      <c r="X543" s="317">
        <v>110600</v>
      </c>
    </row>
    <row r="544" spans="1:28">
      <c r="A544">
        <v>543</v>
      </c>
      <c r="B544" t="s">
        <v>12964</v>
      </c>
      <c r="C544" t="s">
        <v>12963</v>
      </c>
      <c r="D544" t="s">
        <v>46</v>
      </c>
      <c r="E544" t="s">
        <v>3282</v>
      </c>
      <c r="F544" s="1">
        <v>45847</v>
      </c>
      <c r="G544">
        <v>7</v>
      </c>
      <c r="H544">
        <v>510224</v>
      </c>
      <c r="I544" t="s">
        <v>10185</v>
      </c>
      <c r="K544" t="s">
        <v>267</v>
      </c>
      <c r="L544">
        <v>7</v>
      </c>
      <c r="M544">
        <v>7</v>
      </c>
      <c r="N544">
        <v>7</v>
      </c>
      <c r="O544">
        <v>45863</v>
      </c>
      <c r="P544">
        <v>45861</v>
      </c>
      <c r="R544" s="1">
        <v>45869</v>
      </c>
      <c r="S544">
        <v>7</v>
      </c>
      <c r="T544" s="317">
        <v>51910</v>
      </c>
      <c r="U544">
        <v>25.7</v>
      </c>
      <c r="V544">
        <v>7</v>
      </c>
      <c r="W544">
        <v>101</v>
      </c>
      <c r="X544" s="317">
        <v>131020</v>
      </c>
    </row>
    <row r="545" spans="1:28">
      <c r="A545">
        <v>544</v>
      </c>
      <c r="B545" t="s">
        <v>12965</v>
      </c>
      <c r="C545" t="s">
        <v>6384</v>
      </c>
      <c r="D545" t="s">
        <v>46</v>
      </c>
      <c r="E545" t="s">
        <v>5748</v>
      </c>
      <c r="F545" s="1">
        <v>45847</v>
      </c>
      <c r="G545">
        <v>7</v>
      </c>
      <c r="H545">
        <v>510225</v>
      </c>
      <c r="I545" t="s">
        <v>10185</v>
      </c>
      <c r="K545" t="s">
        <v>10340</v>
      </c>
      <c r="L545">
        <v>8</v>
      </c>
      <c r="M545">
        <v>7</v>
      </c>
      <c r="N545">
        <v>8</v>
      </c>
      <c r="O545">
        <v>45870</v>
      </c>
      <c r="P545">
        <v>45869</v>
      </c>
      <c r="R545" s="1">
        <v>45900</v>
      </c>
      <c r="S545">
        <v>8</v>
      </c>
      <c r="T545" s="317">
        <v>43250</v>
      </c>
      <c r="U545">
        <v>25.8</v>
      </c>
      <c r="V545">
        <v>8</v>
      </c>
      <c r="W545">
        <v>101</v>
      </c>
      <c r="X545" s="317">
        <v>113250</v>
      </c>
    </row>
    <row r="546" spans="1:28">
      <c r="A546">
        <v>545</v>
      </c>
      <c r="B546" t="s">
        <v>12966</v>
      </c>
      <c r="C546" t="s">
        <v>12967</v>
      </c>
      <c r="D546" t="s">
        <v>5772</v>
      </c>
      <c r="E546" t="s">
        <v>5775</v>
      </c>
      <c r="F546" s="1"/>
      <c r="G546" t="s">
        <v>43</v>
      </c>
      <c r="H546">
        <v>510226</v>
      </c>
      <c r="L546" t="s">
        <v>43</v>
      </c>
      <c r="M546" t="s">
        <v>43</v>
      </c>
      <c r="N546" t="s">
        <v>43</v>
      </c>
      <c r="R546" s="1"/>
      <c r="T546" s="317"/>
      <c r="X546" s="317"/>
      <c r="Y546" t="s">
        <v>12268</v>
      </c>
      <c r="Z546" t="s">
        <v>12256</v>
      </c>
    </row>
    <row r="547" spans="1:28">
      <c r="A547">
        <v>546</v>
      </c>
      <c r="B547" t="s">
        <v>12968</v>
      </c>
      <c r="C547" t="s">
        <v>12969</v>
      </c>
      <c r="D547" t="s">
        <v>5772</v>
      </c>
      <c r="E547" t="s">
        <v>5775</v>
      </c>
      <c r="F547" s="1"/>
      <c r="G547" t="s">
        <v>43</v>
      </c>
      <c r="H547">
        <v>510227</v>
      </c>
      <c r="L547" t="s">
        <v>43</v>
      </c>
      <c r="M547" t="s">
        <v>43</v>
      </c>
      <c r="N547" t="s">
        <v>43</v>
      </c>
      <c r="R547" s="1"/>
      <c r="T547" s="317"/>
      <c r="X547" s="317"/>
      <c r="Y547" t="s">
        <v>12268</v>
      </c>
    </row>
    <row r="548" spans="1:28">
      <c r="A548">
        <v>547</v>
      </c>
      <c r="B548" t="s">
        <v>6331</v>
      </c>
      <c r="C548" t="s">
        <v>6332</v>
      </c>
      <c r="D548" t="s">
        <v>5942</v>
      </c>
      <c r="E548" t="s">
        <v>5993</v>
      </c>
      <c r="F548" s="1">
        <v>45840</v>
      </c>
      <c r="G548">
        <v>7</v>
      </c>
      <c r="H548">
        <v>510228</v>
      </c>
      <c r="I548" t="s">
        <v>10185</v>
      </c>
      <c r="J548">
        <v>50016430</v>
      </c>
      <c r="K548" t="s">
        <v>12198</v>
      </c>
      <c r="L548">
        <v>8</v>
      </c>
      <c r="M548">
        <v>7</v>
      </c>
      <c r="N548">
        <v>8</v>
      </c>
      <c r="O548">
        <v>45894</v>
      </c>
      <c r="P548" t="s">
        <v>5750</v>
      </c>
      <c r="R548" s="1">
        <v>45900</v>
      </c>
      <c r="S548">
        <v>8</v>
      </c>
      <c r="T548" s="317">
        <v>47870</v>
      </c>
      <c r="U548">
        <v>25.8</v>
      </c>
      <c r="V548">
        <v>8</v>
      </c>
      <c r="W548">
        <v>37</v>
      </c>
      <c r="X548" s="317">
        <v>96509</v>
      </c>
    </row>
    <row r="549" spans="1:28">
      <c r="A549">
        <v>548</v>
      </c>
      <c r="B549" t="s">
        <v>6328</v>
      </c>
      <c r="C549" t="s">
        <v>6329</v>
      </c>
      <c r="D549" t="s">
        <v>5942</v>
      </c>
      <c r="E549" t="s">
        <v>5944</v>
      </c>
      <c r="F549" s="1">
        <v>45841</v>
      </c>
      <c r="G549">
        <v>7</v>
      </c>
      <c r="H549">
        <v>510229</v>
      </c>
      <c r="I549" t="s">
        <v>10185</v>
      </c>
      <c r="J549">
        <v>50016828</v>
      </c>
      <c r="K549" t="s">
        <v>12198</v>
      </c>
      <c r="L549">
        <v>9</v>
      </c>
      <c r="M549">
        <v>7</v>
      </c>
      <c r="N549">
        <v>9</v>
      </c>
      <c r="O549">
        <v>45943</v>
      </c>
      <c r="P549" t="s">
        <v>5750</v>
      </c>
      <c r="R549" s="1">
        <v>45930</v>
      </c>
      <c r="S549">
        <v>9</v>
      </c>
      <c r="T549" s="317">
        <v>60690</v>
      </c>
      <c r="U549">
        <v>25.9</v>
      </c>
      <c r="V549">
        <v>9</v>
      </c>
      <c r="W549">
        <v>30</v>
      </c>
      <c r="X549" s="317">
        <v>121377</v>
      </c>
    </row>
    <row r="550" spans="1:28">
      <c r="A550">
        <v>549</v>
      </c>
      <c r="B550" t="s">
        <v>6349</v>
      </c>
      <c r="C550" t="s">
        <v>6350</v>
      </c>
      <c r="D550" t="s">
        <v>5942</v>
      </c>
      <c r="E550" t="s">
        <v>5944</v>
      </c>
      <c r="F550" s="1">
        <v>45842</v>
      </c>
      <c r="G550">
        <v>7</v>
      </c>
      <c r="H550">
        <v>510230</v>
      </c>
      <c r="I550" t="s">
        <v>10185</v>
      </c>
      <c r="J550">
        <v>50017065</v>
      </c>
      <c r="K550" t="s">
        <v>12198</v>
      </c>
      <c r="L550">
        <v>8</v>
      </c>
      <c r="M550">
        <v>7</v>
      </c>
      <c r="N550">
        <v>8</v>
      </c>
      <c r="O550">
        <v>45902</v>
      </c>
      <c r="P550" t="s">
        <v>5750</v>
      </c>
      <c r="Q550" t="s">
        <v>12589</v>
      </c>
      <c r="R550" s="1">
        <v>45900</v>
      </c>
      <c r="S550">
        <v>8</v>
      </c>
      <c r="T550" s="317">
        <v>43030</v>
      </c>
      <c r="U550">
        <v>25.8</v>
      </c>
      <c r="V550">
        <v>8</v>
      </c>
      <c r="W550">
        <v>30</v>
      </c>
      <c r="X550" s="317">
        <v>87101</v>
      </c>
    </row>
    <row r="551" spans="1:28">
      <c r="A551">
        <v>550</v>
      </c>
      <c r="B551" t="s">
        <v>12970</v>
      </c>
      <c r="C551" t="s">
        <v>12971</v>
      </c>
      <c r="D551" t="s">
        <v>5942</v>
      </c>
      <c r="E551" t="s">
        <v>5944</v>
      </c>
      <c r="F551" s="1"/>
      <c r="G551" t="s">
        <v>43</v>
      </c>
      <c r="H551">
        <v>510231</v>
      </c>
      <c r="L551" t="s">
        <v>43</v>
      </c>
      <c r="M551" t="s">
        <v>43</v>
      </c>
      <c r="N551" t="s">
        <v>43</v>
      </c>
      <c r="R551" s="1"/>
      <c r="T551" s="317"/>
      <c r="X551" s="317"/>
      <c r="Y551" t="s">
        <v>12167</v>
      </c>
      <c r="AB551" t="s">
        <v>12589</v>
      </c>
    </row>
    <row r="552" spans="1:28">
      <c r="A552">
        <v>551</v>
      </c>
      <c r="B552" t="s">
        <v>12972</v>
      </c>
      <c r="C552" t="s">
        <v>12973</v>
      </c>
      <c r="D552" t="s">
        <v>5942</v>
      </c>
      <c r="E552" t="s">
        <v>5944</v>
      </c>
      <c r="F552" s="1"/>
      <c r="G552" t="s">
        <v>43</v>
      </c>
      <c r="H552">
        <v>510232</v>
      </c>
      <c r="L552" t="s">
        <v>43</v>
      </c>
      <c r="M552" t="s">
        <v>43</v>
      </c>
      <c r="N552" t="s">
        <v>43</v>
      </c>
      <c r="R552" s="1"/>
      <c r="T552" s="317"/>
      <c r="X552" s="317"/>
      <c r="Y552" t="s">
        <v>12167</v>
      </c>
    </row>
    <row r="553" spans="1:28">
      <c r="A553">
        <v>552</v>
      </c>
      <c r="B553" t="s">
        <v>12974</v>
      </c>
      <c r="C553" t="s">
        <v>12975</v>
      </c>
      <c r="D553" t="s">
        <v>5942</v>
      </c>
      <c r="E553" t="s">
        <v>5944</v>
      </c>
      <c r="F553" s="1"/>
      <c r="G553" t="s">
        <v>43</v>
      </c>
      <c r="H553">
        <v>510233</v>
      </c>
      <c r="L553" t="s">
        <v>43</v>
      </c>
      <c r="M553" t="s">
        <v>43</v>
      </c>
      <c r="N553" t="s">
        <v>43</v>
      </c>
      <c r="R553" s="1"/>
      <c r="T553" s="317"/>
      <c r="X553" s="317"/>
      <c r="Y553" t="s">
        <v>12167</v>
      </c>
      <c r="AB553" t="s">
        <v>12589</v>
      </c>
    </row>
    <row r="554" spans="1:28">
      <c r="A554">
        <v>553</v>
      </c>
      <c r="B554" t="s">
        <v>12976</v>
      </c>
      <c r="C554" t="s">
        <v>12977</v>
      </c>
      <c r="D554" t="s">
        <v>5942</v>
      </c>
      <c r="E554" t="s">
        <v>5944</v>
      </c>
      <c r="F554" s="1"/>
      <c r="G554" t="s">
        <v>43</v>
      </c>
      <c r="H554">
        <v>510234</v>
      </c>
      <c r="L554" t="s">
        <v>43</v>
      </c>
      <c r="M554" t="s">
        <v>43</v>
      </c>
      <c r="N554" t="s">
        <v>43</v>
      </c>
      <c r="R554" s="1"/>
      <c r="T554" s="317"/>
      <c r="X554" s="317"/>
      <c r="Y554" t="s">
        <v>12167</v>
      </c>
      <c r="AB554" t="s">
        <v>12589</v>
      </c>
    </row>
    <row r="555" spans="1:28">
      <c r="A555">
        <v>554</v>
      </c>
      <c r="B555" t="s">
        <v>12978</v>
      </c>
      <c r="C555" t="s">
        <v>12979</v>
      </c>
      <c r="D555" t="s">
        <v>5942</v>
      </c>
      <c r="E555" t="s">
        <v>5944</v>
      </c>
      <c r="F555" s="1"/>
      <c r="G555" t="s">
        <v>43</v>
      </c>
      <c r="H555">
        <v>510235</v>
      </c>
      <c r="L555" t="s">
        <v>43</v>
      </c>
      <c r="M555" t="s">
        <v>43</v>
      </c>
      <c r="N555" t="s">
        <v>43</v>
      </c>
      <c r="R555" s="1"/>
      <c r="T555" s="317"/>
      <c r="X555" s="317"/>
      <c r="Y555" t="s">
        <v>12167</v>
      </c>
      <c r="Z555" t="s">
        <v>12176</v>
      </c>
      <c r="AB555" t="s">
        <v>12150</v>
      </c>
    </row>
    <row r="556" spans="1:28">
      <c r="A556">
        <v>555</v>
      </c>
      <c r="B556" t="s">
        <v>12980</v>
      </c>
      <c r="C556" t="s">
        <v>12981</v>
      </c>
      <c r="D556" t="s">
        <v>5942</v>
      </c>
      <c r="E556" t="s">
        <v>5944</v>
      </c>
      <c r="F556" s="1"/>
      <c r="G556" t="s">
        <v>43</v>
      </c>
      <c r="H556">
        <v>510236</v>
      </c>
      <c r="L556" t="s">
        <v>43</v>
      </c>
      <c r="M556" t="s">
        <v>43</v>
      </c>
      <c r="N556" t="s">
        <v>43</v>
      </c>
      <c r="R556" s="1"/>
      <c r="T556" s="317"/>
      <c r="X556" s="317"/>
      <c r="Y556" t="s">
        <v>12167</v>
      </c>
    </row>
    <row r="557" spans="1:28">
      <c r="A557">
        <v>556</v>
      </c>
      <c r="B557" t="s">
        <v>12982</v>
      </c>
      <c r="C557" t="s">
        <v>12983</v>
      </c>
      <c r="D557" t="s">
        <v>5942</v>
      </c>
      <c r="E557" t="s">
        <v>5944</v>
      </c>
      <c r="F557" s="1"/>
      <c r="G557" t="s">
        <v>43</v>
      </c>
      <c r="H557">
        <v>510237</v>
      </c>
      <c r="L557" t="s">
        <v>43</v>
      </c>
      <c r="M557" t="s">
        <v>43</v>
      </c>
      <c r="N557" t="s">
        <v>43</v>
      </c>
      <c r="R557" s="1"/>
      <c r="T557" s="317"/>
      <c r="X557" s="317"/>
      <c r="Y557" t="s">
        <v>12167</v>
      </c>
      <c r="AB557" t="s">
        <v>12589</v>
      </c>
    </row>
    <row r="558" spans="1:28">
      <c r="A558">
        <v>557</v>
      </c>
      <c r="B558" t="s">
        <v>12984</v>
      </c>
      <c r="C558" t="s">
        <v>12985</v>
      </c>
      <c r="D558" t="s">
        <v>5942</v>
      </c>
      <c r="E558" t="s">
        <v>5944</v>
      </c>
      <c r="F558" s="1"/>
      <c r="G558" t="s">
        <v>43</v>
      </c>
      <c r="H558">
        <v>510238</v>
      </c>
      <c r="L558" t="s">
        <v>43</v>
      </c>
      <c r="M558" t="s">
        <v>43</v>
      </c>
      <c r="N558" t="s">
        <v>43</v>
      </c>
      <c r="R558" s="1"/>
      <c r="T558" s="317"/>
      <c r="X558" s="317"/>
      <c r="Y558" t="s">
        <v>12167</v>
      </c>
      <c r="AB558" t="s">
        <v>12589</v>
      </c>
    </row>
    <row r="559" spans="1:28">
      <c r="A559">
        <v>558</v>
      </c>
      <c r="B559" t="s">
        <v>12986</v>
      </c>
      <c r="C559" t="s">
        <v>12987</v>
      </c>
      <c r="D559" t="s">
        <v>5942</v>
      </c>
      <c r="E559" t="s">
        <v>5944</v>
      </c>
      <c r="F559" s="1"/>
      <c r="G559" t="s">
        <v>43</v>
      </c>
      <c r="H559">
        <v>510239</v>
      </c>
      <c r="L559" t="s">
        <v>43</v>
      </c>
      <c r="M559" t="s">
        <v>43</v>
      </c>
      <c r="N559" t="s">
        <v>43</v>
      </c>
      <c r="R559" s="1"/>
      <c r="T559" s="317"/>
      <c r="X559" s="317"/>
      <c r="Y559" t="s">
        <v>12167</v>
      </c>
      <c r="AB559" t="s">
        <v>12150</v>
      </c>
    </row>
    <row r="560" spans="1:28">
      <c r="A560">
        <v>559</v>
      </c>
      <c r="B560" t="s">
        <v>12988</v>
      </c>
      <c r="C560" t="s">
        <v>12989</v>
      </c>
      <c r="D560" t="s">
        <v>5942</v>
      </c>
      <c r="E560" t="s">
        <v>5944</v>
      </c>
      <c r="F560" s="1"/>
      <c r="G560" t="s">
        <v>43</v>
      </c>
      <c r="H560">
        <v>510240</v>
      </c>
      <c r="L560" t="s">
        <v>43</v>
      </c>
      <c r="M560" t="s">
        <v>43</v>
      </c>
      <c r="N560" t="s">
        <v>43</v>
      </c>
      <c r="R560" s="1"/>
      <c r="T560" s="317"/>
      <c r="X560" s="317"/>
      <c r="Y560" t="s">
        <v>12167</v>
      </c>
      <c r="Z560" t="s">
        <v>12176</v>
      </c>
      <c r="AB560" t="s">
        <v>12447</v>
      </c>
    </row>
    <row r="561" spans="1:28">
      <c r="A561">
        <v>560</v>
      </c>
      <c r="B561" t="s">
        <v>12990</v>
      </c>
      <c r="C561" t="s">
        <v>12991</v>
      </c>
      <c r="D561" t="s">
        <v>5772</v>
      </c>
      <c r="E561" t="s">
        <v>5775</v>
      </c>
      <c r="F561" s="1"/>
      <c r="G561" t="s">
        <v>43</v>
      </c>
      <c r="H561">
        <v>510241</v>
      </c>
      <c r="L561" t="s">
        <v>43</v>
      </c>
      <c r="M561" t="s">
        <v>43</v>
      </c>
      <c r="N561" t="s">
        <v>43</v>
      </c>
      <c r="R561" s="1"/>
      <c r="T561" s="317"/>
      <c r="X561" s="317"/>
      <c r="Y561" t="s">
        <v>10832</v>
      </c>
    </row>
    <row r="562" spans="1:28">
      <c r="A562">
        <v>561</v>
      </c>
      <c r="B562" t="s">
        <v>12992</v>
      </c>
      <c r="C562" t="s">
        <v>12993</v>
      </c>
      <c r="D562" t="s">
        <v>5772</v>
      </c>
      <c r="E562" t="s">
        <v>5775</v>
      </c>
      <c r="F562" s="1"/>
      <c r="G562" t="s">
        <v>43</v>
      </c>
      <c r="H562">
        <v>510242</v>
      </c>
      <c r="L562" t="s">
        <v>43</v>
      </c>
      <c r="M562" t="s">
        <v>43</v>
      </c>
      <c r="N562" t="s">
        <v>43</v>
      </c>
      <c r="R562" s="1"/>
      <c r="T562" s="317"/>
      <c r="X562" s="317"/>
      <c r="Y562" t="s">
        <v>10832</v>
      </c>
    </row>
    <row r="563" spans="1:28">
      <c r="A563">
        <v>562</v>
      </c>
      <c r="B563" t="s">
        <v>12994</v>
      </c>
      <c r="C563" t="s">
        <v>12995</v>
      </c>
      <c r="D563" t="s">
        <v>5942</v>
      </c>
      <c r="E563" t="s">
        <v>5944</v>
      </c>
      <c r="F563" s="1">
        <v>45848</v>
      </c>
      <c r="G563">
        <v>7</v>
      </c>
      <c r="H563">
        <v>510243</v>
      </c>
      <c r="I563" t="s">
        <v>10185</v>
      </c>
      <c r="K563" t="s">
        <v>12198</v>
      </c>
      <c r="L563">
        <v>8</v>
      </c>
      <c r="M563">
        <v>7</v>
      </c>
      <c r="N563">
        <v>7</v>
      </c>
      <c r="O563">
        <v>45862</v>
      </c>
      <c r="P563">
        <v>45861</v>
      </c>
      <c r="R563" s="1">
        <v>45869</v>
      </c>
      <c r="S563">
        <v>7</v>
      </c>
      <c r="T563" s="317">
        <v>46150</v>
      </c>
      <c r="U563">
        <v>25.8</v>
      </c>
      <c r="V563">
        <v>8</v>
      </c>
      <c r="W563">
        <v>101</v>
      </c>
      <c r="X563" s="317">
        <v>139078</v>
      </c>
      <c r="Y563" t="s">
        <v>12500</v>
      </c>
    </row>
    <row r="564" spans="1:28">
      <c r="A564">
        <v>563</v>
      </c>
      <c r="B564" t="s">
        <v>12996</v>
      </c>
      <c r="C564" t="s">
        <v>12997</v>
      </c>
      <c r="D564" t="s">
        <v>46</v>
      </c>
      <c r="E564" t="s">
        <v>6161</v>
      </c>
      <c r="F564" s="1">
        <v>45848</v>
      </c>
      <c r="G564">
        <v>7</v>
      </c>
      <c r="H564">
        <v>510244</v>
      </c>
      <c r="I564" t="s">
        <v>10185</v>
      </c>
      <c r="K564" t="s">
        <v>267</v>
      </c>
      <c r="L564">
        <v>7</v>
      </c>
      <c r="M564">
        <v>7</v>
      </c>
      <c r="N564">
        <v>7</v>
      </c>
      <c r="O564" t="s">
        <v>11478</v>
      </c>
      <c r="P564">
        <v>45869</v>
      </c>
      <c r="R564" s="1">
        <v>45869</v>
      </c>
      <c r="S564">
        <v>7</v>
      </c>
      <c r="T564" s="317">
        <v>36210</v>
      </c>
      <c r="U564">
        <v>25.7</v>
      </c>
      <c r="V564">
        <v>7</v>
      </c>
      <c r="W564">
        <v>101</v>
      </c>
      <c r="X564" s="317">
        <v>91340</v>
      </c>
    </row>
    <row r="565" spans="1:28">
      <c r="A565">
        <v>564</v>
      </c>
      <c r="B565" t="s">
        <v>12998</v>
      </c>
      <c r="C565" t="s">
        <v>12999</v>
      </c>
      <c r="D565" t="s">
        <v>46</v>
      </c>
      <c r="E565" t="s">
        <v>6161</v>
      </c>
      <c r="F565" s="1">
        <v>45848</v>
      </c>
      <c r="G565">
        <v>7</v>
      </c>
      <c r="H565">
        <v>510245</v>
      </c>
      <c r="I565" t="s">
        <v>10185</v>
      </c>
      <c r="K565" t="s">
        <v>267</v>
      </c>
      <c r="L565">
        <v>7</v>
      </c>
      <c r="M565">
        <v>7</v>
      </c>
      <c r="N565">
        <v>7</v>
      </c>
      <c r="O565" t="s">
        <v>11478</v>
      </c>
      <c r="P565">
        <v>45864</v>
      </c>
      <c r="R565" s="1">
        <v>45869</v>
      </c>
      <c r="S565">
        <v>7</v>
      </c>
      <c r="T565" s="317">
        <v>40710</v>
      </c>
      <c r="U565">
        <v>25.7</v>
      </c>
      <c r="V565">
        <v>7</v>
      </c>
      <c r="W565">
        <v>101</v>
      </c>
      <c r="X565" s="317">
        <v>102710</v>
      </c>
      <c r="Y565" t="s">
        <v>13000</v>
      </c>
    </row>
    <row r="566" spans="1:28">
      <c r="A566">
        <v>565</v>
      </c>
      <c r="B566" t="s">
        <v>13001</v>
      </c>
      <c r="C566" t="s">
        <v>13002</v>
      </c>
      <c r="D566" t="s">
        <v>46</v>
      </c>
      <c r="E566" t="s">
        <v>6161</v>
      </c>
      <c r="F566" s="1">
        <v>45849</v>
      </c>
      <c r="G566">
        <v>7</v>
      </c>
      <c r="H566">
        <v>510246</v>
      </c>
      <c r="I566" t="s">
        <v>10185</v>
      </c>
      <c r="K566" t="s">
        <v>267</v>
      </c>
      <c r="L566">
        <v>7</v>
      </c>
      <c r="M566">
        <v>7</v>
      </c>
      <c r="N566">
        <v>7</v>
      </c>
      <c r="O566">
        <v>45854</v>
      </c>
      <c r="P566">
        <v>45853</v>
      </c>
      <c r="R566" s="1">
        <v>45869</v>
      </c>
      <c r="S566">
        <v>7</v>
      </c>
      <c r="T566" s="317">
        <v>31710</v>
      </c>
      <c r="U566">
        <v>25.7</v>
      </c>
      <c r="V566">
        <v>7</v>
      </c>
      <c r="W566">
        <v>101</v>
      </c>
      <c r="X566" s="317">
        <v>79970</v>
      </c>
    </row>
    <row r="567" spans="1:28">
      <c r="A567">
        <v>566</v>
      </c>
      <c r="B567" t="s">
        <v>13003</v>
      </c>
      <c r="C567" t="s">
        <v>13004</v>
      </c>
      <c r="D567" t="s">
        <v>46</v>
      </c>
      <c r="E567" t="s">
        <v>6161</v>
      </c>
      <c r="F567" s="1">
        <v>45849</v>
      </c>
      <c r="G567">
        <v>7</v>
      </c>
      <c r="H567">
        <v>510247</v>
      </c>
      <c r="I567" t="s">
        <v>10185</v>
      </c>
      <c r="K567" t="s">
        <v>267</v>
      </c>
      <c r="L567">
        <v>7</v>
      </c>
      <c r="M567">
        <v>7</v>
      </c>
      <c r="N567">
        <v>7</v>
      </c>
      <c r="O567" t="s">
        <v>11478</v>
      </c>
      <c r="P567">
        <v>45869</v>
      </c>
      <c r="R567" s="1">
        <v>45869</v>
      </c>
      <c r="S567">
        <v>7</v>
      </c>
      <c r="T567" s="317">
        <v>37710</v>
      </c>
      <c r="U567">
        <v>25.7</v>
      </c>
      <c r="V567">
        <v>7</v>
      </c>
      <c r="W567">
        <v>101</v>
      </c>
      <c r="X567" s="317">
        <v>95130</v>
      </c>
      <c r="Y567" t="s">
        <v>10832</v>
      </c>
    </row>
    <row r="568" spans="1:28">
      <c r="A568">
        <v>567</v>
      </c>
      <c r="B568" t="s">
        <v>13005</v>
      </c>
      <c r="C568" t="s">
        <v>13006</v>
      </c>
      <c r="D568" t="s">
        <v>5772</v>
      </c>
      <c r="E568" t="s">
        <v>5775</v>
      </c>
      <c r="F568" s="1">
        <v>45849</v>
      </c>
      <c r="G568">
        <v>7</v>
      </c>
      <c r="H568">
        <v>510248</v>
      </c>
      <c r="I568" t="s">
        <v>10185</v>
      </c>
      <c r="K568" t="s">
        <v>6518</v>
      </c>
      <c r="L568">
        <v>8</v>
      </c>
      <c r="M568">
        <v>7</v>
      </c>
      <c r="N568">
        <v>8</v>
      </c>
      <c r="O568">
        <v>45863</v>
      </c>
      <c r="P568">
        <v>45862</v>
      </c>
      <c r="R568" s="1">
        <v>45891</v>
      </c>
      <c r="S568">
        <v>8</v>
      </c>
      <c r="T568" s="317">
        <v>51730</v>
      </c>
      <c r="U568">
        <v>25.8</v>
      </c>
      <c r="V568">
        <v>8</v>
      </c>
      <c r="W568">
        <v>101</v>
      </c>
      <c r="X568" s="317">
        <v>135890</v>
      </c>
      <c r="Y568" t="s">
        <v>11745</v>
      </c>
    </row>
    <row r="569" spans="1:28">
      <c r="A569">
        <v>568</v>
      </c>
      <c r="B569" t="s">
        <v>13007</v>
      </c>
      <c r="C569" t="s">
        <v>13008</v>
      </c>
      <c r="D569" t="s">
        <v>5772</v>
      </c>
      <c r="E569" t="s">
        <v>5775</v>
      </c>
      <c r="F569" s="1">
        <v>45849</v>
      </c>
      <c r="G569">
        <v>7</v>
      </c>
      <c r="H569">
        <v>510249</v>
      </c>
      <c r="I569" t="s">
        <v>10185</v>
      </c>
      <c r="K569" t="s">
        <v>6518</v>
      </c>
      <c r="L569">
        <v>8</v>
      </c>
      <c r="M569">
        <v>7</v>
      </c>
      <c r="N569">
        <v>8</v>
      </c>
      <c r="O569">
        <v>45870</v>
      </c>
      <c r="P569">
        <v>45869</v>
      </c>
      <c r="R569" s="1">
        <v>45891</v>
      </c>
      <c r="S569">
        <v>8</v>
      </c>
      <c r="T569" s="317">
        <v>41750</v>
      </c>
      <c r="U569">
        <v>25.8</v>
      </c>
      <c r="V569">
        <v>8</v>
      </c>
      <c r="W569">
        <v>101</v>
      </c>
      <c r="X569" s="317">
        <v>109320</v>
      </c>
      <c r="Y569" t="s">
        <v>13000</v>
      </c>
    </row>
    <row r="570" spans="1:28">
      <c r="A570">
        <v>569</v>
      </c>
      <c r="B570" t="s">
        <v>6370</v>
      </c>
      <c r="C570" t="s">
        <v>6371</v>
      </c>
      <c r="D570" t="s">
        <v>5942</v>
      </c>
      <c r="E570" t="s">
        <v>5944</v>
      </c>
      <c r="F570" s="1">
        <v>45848</v>
      </c>
      <c r="G570">
        <v>7</v>
      </c>
      <c r="H570">
        <v>510250</v>
      </c>
      <c r="I570" t="s">
        <v>10185</v>
      </c>
      <c r="J570">
        <v>50018216</v>
      </c>
      <c r="K570" t="s">
        <v>12198</v>
      </c>
      <c r="L570">
        <v>10</v>
      </c>
      <c r="M570">
        <v>7</v>
      </c>
      <c r="N570">
        <v>9</v>
      </c>
      <c r="O570">
        <v>45936</v>
      </c>
      <c r="P570" t="s">
        <v>5750</v>
      </c>
      <c r="R570" s="1">
        <v>45930</v>
      </c>
      <c r="S570">
        <v>9</v>
      </c>
      <c r="T570" s="317">
        <v>37830</v>
      </c>
      <c r="U570">
        <v>25.1</v>
      </c>
      <c r="V570">
        <v>10</v>
      </c>
      <c r="W570">
        <v>37</v>
      </c>
      <c r="X570" s="317">
        <v>77025</v>
      </c>
    </row>
    <row r="571" spans="1:28">
      <c r="A571">
        <v>570</v>
      </c>
      <c r="B571" t="s">
        <v>6388</v>
      </c>
      <c r="C571" t="s">
        <v>6389</v>
      </c>
      <c r="D571" t="s">
        <v>46</v>
      </c>
      <c r="E571" t="s">
        <v>5829</v>
      </c>
      <c r="F571" s="1">
        <v>45849</v>
      </c>
      <c r="G571">
        <v>7</v>
      </c>
      <c r="H571">
        <v>510251</v>
      </c>
      <c r="I571" t="s">
        <v>10185</v>
      </c>
      <c r="J571">
        <v>50018345</v>
      </c>
      <c r="K571" t="s">
        <v>10340</v>
      </c>
      <c r="L571">
        <v>10</v>
      </c>
      <c r="M571">
        <v>8</v>
      </c>
      <c r="N571">
        <v>10</v>
      </c>
      <c r="O571">
        <v>45981</v>
      </c>
      <c r="P571" t="s">
        <v>5750</v>
      </c>
      <c r="R571" s="1">
        <v>45961</v>
      </c>
      <c r="S571">
        <v>10</v>
      </c>
      <c r="T571" s="317">
        <v>80180</v>
      </c>
      <c r="U571">
        <v>25.1</v>
      </c>
      <c r="V571">
        <v>10</v>
      </c>
      <c r="W571">
        <v>30</v>
      </c>
      <c r="X571" s="317">
        <v>143165</v>
      </c>
    </row>
    <row r="572" spans="1:28">
      <c r="A572">
        <v>571</v>
      </c>
      <c r="B572" t="s">
        <v>6397</v>
      </c>
      <c r="C572" t="s">
        <v>12270</v>
      </c>
      <c r="D572" t="s">
        <v>5942</v>
      </c>
      <c r="E572" t="s">
        <v>5944</v>
      </c>
      <c r="F572" s="1">
        <v>45848</v>
      </c>
      <c r="G572">
        <v>7</v>
      </c>
      <c r="H572">
        <v>510252</v>
      </c>
      <c r="I572" t="s">
        <v>10185</v>
      </c>
      <c r="J572">
        <v>50018134</v>
      </c>
      <c r="K572" t="s">
        <v>12198</v>
      </c>
      <c r="L572" t="s">
        <v>43</v>
      </c>
      <c r="N572" t="s">
        <v>43</v>
      </c>
      <c r="O572">
        <v>45698</v>
      </c>
      <c r="P572" t="s">
        <v>5750</v>
      </c>
      <c r="R572" s="1"/>
      <c r="T572" s="317"/>
      <c r="X572" s="317"/>
    </row>
    <row r="573" spans="1:28">
      <c r="A573">
        <v>572</v>
      </c>
      <c r="B573" t="s">
        <v>13009</v>
      </c>
      <c r="C573" t="s">
        <v>13010</v>
      </c>
      <c r="D573" t="s">
        <v>46</v>
      </c>
      <c r="E573" t="s">
        <v>6161</v>
      </c>
      <c r="F573" s="1">
        <v>45852</v>
      </c>
      <c r="G573">
        <v>7</v>
      </c>
      <c r="H573">
        <v>510253</v>
      </c>
      <c r="I573" t="s">
        <v>10185</v>
      </c>
      <c r="K573" t="s">
        <v>267</v>
      </c>
      <c r="L573">
        <v>7</v>
      </c>
      <c r="M573">
        <v>7</v>
      </c>
      <c r="N573">
        <v>7</v>
      </c>
      <c r="O573">
        <v>45862</v>
      </c>
      <c r="P573">
        <v>45860</v>
      </c>
      <c r="R573" s="1">
        <v>45869</v>
      </c>
      <c r="S573">
        <v>7</v>
      </c>
      <c r="T573" s="317">
        <v>36210</v>
      </c>
      <c r="U573">
        <v>25.7</v>
      </c>
      <c r="V573">
        <v>7</v>
      </c>
      <c r="W573">
        <v>101</v>
      </c>
      <c r="X573" s="317">
        <v>91340</v>
      </c>
    </row>
    <row r="574" spans="1:28">
      <c r="A574">
        <v>573</v>
      </c>
      <c r="B574" t="s">
        <v>13011</v>
      </c>
      <c r="C574" t="s">
        <v>13012</v>
      </c>
      <c r="D574" t="s">
        <v>46</v>
      </c>
      <c r="E574" t="s">
        <v>5829</v>
      </c>
      <c r="F574" s="1"/>
      <c r="G574" t="s">
        <v>43</v>
      </c>
      <c r="H574">
        <v>510254</v>
      </c>
      <c r="L574" t="s">
        <v>43</v>
      </c>
      <c r="M574" t="s">
        <v>43</v>
      </c>
      <c r="N574" t="s">
        <v>43</v>
      </c>
      <c r="R574" s="1"/>
      <c r="T574" s="317"/>
      <c r="X574" s="317"/>
      <c r="Y574" t="s">
        <v>12175</v>
      </c>
      <c r="AB574" t="s">
        <v>12480</v>
      </c>
    </row>
    <row r="575" spans="1:28">
      <c r="A575">
        <v>574</v>
      </c>
      <c r="B575" t="s">
        <v>6403</v>
      </c>
      <c r="C575" t="s">
        <v>6404</v>
      </c>
      <c r="D575" t="s">
        <v>46</v>
      </c>
      <c r="E575" t="s">
        <v>3282</v>
      </c>
      <c r="F575" s="1">
        <v>45853</v>
      </c>
      <c r="G575">
        <v>7</v>
      </c>
      <c r="H575">
        <v>510255</v>
      </c>
      <c r="I575" t="s">
        <v>10185</v>
      </c>
      <c r="J575">
        <v>50019082</v>
      </c>
      <c r="K575" t="s">
        <v>267</v>
      </c>
      <c r="L575">
        <v>9</v>
      </c>
      <c r="M575">
        <v>8</v>
      </c>
      <c r="N575">
        <v>8</v>
      </c>
      <c r="O575">
        <v>45894</v>
      </c>
      <c r="P575" t="s">
        <v>5750</v>
      </c>
      <c r="Q575" t="s">
        <v>12936</v>
      </c>
      <c r="R575" s="1">
        <v>45899</v>
      </c>
      <c r="S575">
        <v>8</v>
      </c>
      <c r="T575" s="317">
        <v>89075</v>
      </c>
      <c r="U575">
        <v>25.9</v>
      </c>
      <c r="V575">
        <v>9</v>
      </c>
      <c r="W575">
        <v>30</v>
      </c>
      <c r="X575" s="317">
        <v>135967</v>
      </c>
    </row>
    <row r="576" spans="1:28">
      <c r="A576">
        <v>575</v>
      </c>
      <c r="B576" t="s">
        <v>6410</v>
      </c>
      <c r="C576" t="s">
        <v>6411</v>
      </c>
      <c r="D576" t="s">
        <v>5772</v>
      </c>
      <c r="E576" t="s">
        <v>5775</v>
      </c>
      <c r="F576" s="1">
        <v>45852</v>
      </c>
      <c r="G576">
        <v>7</v>
      </c>
      <c r="H576">
        <v>510256</v>
      </c>
      <c r="I576" t="s">
        <v>10185</v>
      </c>
      <c r="J576">
        <v>50018978</v>
      </c>
      <c r="K576" t="s">
        <v>6518</v>
      </c>
      <c r="L576">
        <v>9</v>
      </c>
      <c r="M576">
        <v>8</v>
      </c>
      <c r="N576">
        <v>9</v>
      </c>
      <c r="O576">
        <v>45910</v>
      </c>
      <c r="P576" t="s">
        <v>5750</v>
      </c>
      <c r="Q576" t="s">
        <v>12150</v>
      </c>
      <c r="R576" s="1">
        <v>45930</v>
      </c>
      <c r="S576">
        <v>9</v>
      </c>
      <c r="T576" s="317">
        <v>43710</v>
      </c>
      <c r="U576">
        <v>25.9</v>
      </c>
      <c r="V576">
        <v>9</v>
      </c>
      <c r="W576">
        <v>10</v>
      </c>
      <c r="X576" s="317">
        <v>80025</v>
      </c>
    </row>
    <row r="577" spans="1:25">
      <c r="A577">
        <v>576</v>
      </c>
      <c r="B577" t="s">
        <v>13013</v>
      </c>
      <c r="C577" t="s">
        <v>13014</v>
      </c>
      <c r="D577" t="s">
        <v>46</v>
      </c>
      <c r="E577" t="s">
        <v>6161</v>
      </c>
      <c r="F577" s="1">
        <v>45854</v>
      </c>
      <c r="G577">
        <v>7</v>
      </c>
      <c r="H577">
        <v>510257</v>
      </c>
      <c r="I577" t="s">
        <v>10185</v>
      </c>
      <c r="K577" t="s">
        <v>267</v>
      </c>
      <c r="L577">
        <v>7</v>
      </c>
      <c r="M577">
        <v>7</v>
      </c>
      <c r="N577">
        <v>7</v>
      </c>
      <c r="O577" t="s">
        <v>11478</v>
      </c>
      <c r="P577">
        <v>45863</v>
      </c>
      <c r="Q577" t="s">
        <v>12158</v>
      </c>
      <c r="R577" s="1">
        <v>45869</v>
      </c>
      <c r="S577">
        <v>7</v>
      </c>
      <c r="T577" s="317">
        <v>42210</v>
      </c>
      <c r="U577">
        <v>25.7</v>
      </c>
      <c r="V577">
        <v>7</v>
      </c>
      <c r="W577">
        <v>101</v>
      </c>
      <c r="X577" s="317">
        <v>106500</v>
      </c>
    </row>
    <row r="578" spans="1:25">
      <c r="A578">
        <v>577</v>
      </c>
      <c r="B578" t="s">
        <v>6393</v>
      </c>
      <c r="C578" t="s">
        <v>6394</v>
      </c>
      <c r="D578" t="s">
        <v>46</v>
      </c>
      <c r="E578" t="s">
        <v>5748</v>
      </c>
      <c r="F578" s="1">
        <v>45853</v>
      </c>
      <c r="G578">
        <v>7</v>
      </c>
      <c r="H578">
        <v>510258</v>
      </c>
      <c r="I578" t="s">
        <v>10185</v>
      </c>
      <c r="J578">
        <v>50019295</v>
      </c>
      <c r="K578" t="s">
        <v>10340</v>
      </c>
      <c r="L578">
        <v>9</v>
      </c>
      <c r="M578">
        <v>8</v>
      </c>
      <c r="N578">
        <v>9</v>
      </c>
      <c r="O578">
        <v>45931</v>
      </c>
      <c r="P578" t="s">
        <v>5750</v>
      </c>
      <c r="R578" s="1">
        <v>45930</v>
      </c>
      <c r="S578">
        <v>9</v>
      </c>
      <c r="T578" s="317">
        <v>49830</v>
      </c>
      <c r="U578">
        <v>25.9</v>
      </c>
      <c r="V578">
        <v>9</v>
      </c>
      <c r="W578">
        <v>30</v>
      </c>
      <c r="X578" s="317">
        <v>90777</v>
      </c>
    </row>
    <row r="579" spans="1:25">
      <c r="A579">
        <v>578</v>
      </c>
      <c r="B579" t="s">
        <v>13015</v>
      </c>
      <c r="C579" t="s">
        <v>13016</v>
      </c>
      <c r="D579" t="s">
        <v>5772</v>
      </c>
      <c r="E579" t="s">
        <v>5775</v>
      </c>
      <c r="F579" s="1">
        <v>45855</v>
      </c>
      <c r="G579">
        <v>7</v>
      </c>
      <c r="H579">
        <v>510259</v>
      </c>
      <c r="I579" t="s">
        <v>10185</v>
      </c>
      <c r="K579" t="s">
        <v>6518</v>
      </c>
      <c r="L579">
        <v>8</v>
      </c>
      <c r="M579">
        <v>7</v>
      </c>
      <c r="N579">
        <v>8</v>
      </c>
      <c r="O579">
        <v>45876</v>
      </c>
      <c r="P579">
        <v>45875</v>
      </c>
      <c r="R579" s="1">
        <v>45891</v>
      </c>
      <c r="S579">
        <v>8</v>
      </c>
      <c r="T579" s="317">
        <v>40250</v>
      </c>
      <c r="U579">
        <v>25.8</v>
      </c>
      <c r="V579">
        <v>8</v>
      </c>
      <c r="W579">
        <v>101</v>
      </c>
      <c r="X579" s="317">
        <v>105390</v>
      </c>
    </row>
    <row r="580" spans="1:25">
      <c r="A580">
        <v>579</v>
      </c>
      <c r="B580" t="s">
        <v>6400</v>
      </c>
      <c r="C580" t="s">
        <v>6401</v>
      </c>
      <c r="D580" t="s">
        <v>5942</v>
      </c>
      <c r="E580" t="s">
        <v>5944</v>
      </c>
      <c r="F580" s="1">
        <v>45854</v>
      </c>
      <c r="G580">
        <v>7</v>
      </c>
      <c r="H580">
        <v>510260</v>
      </c>
      <c r="I580" t="s">
        <v>10185</v>
      </c>
      <c r="J580">
        <v>50019551</v>
      </c>
      <c r="K580" t="s">
        <v>12198</v>
      </c>
      <c r="L580">
        <v>9</v>
      </c>
      <c r="M580">
        <v>8</v>
      </c>
      <c r="N580">
        <v>9</v>
      </c>
      <c r="O580">
        <v>45908</v>
      </c>
      <c r="P580" t="s">
        <v>5750</v>
      </c>
      <c r="Q580" t="s">
        <v>13017</v>
      </c>
      <c r="R580" s="1">
        <v>45930</v>
      </c>
      <c r="S580">
        <v>9</v>
      </c>
      <c r="T580" s="317">
        <v>66810</v>
      </c>
      <c r="U580">
        <v>25.9</v>
      </c>
      <c r="V580">
        <v>9</v>
      </c>
      <c r="W580">
        <v>30</v>
      </c>
      <c r="X580" s="317">
        <v>133258</v>
      </c>
    </row>
    <row r="581" spans="1:25">
      <c r="A581">
        <v>580</v>
      </c>
      <c r="B581" t="s">
        <v>13018</v>
      </c>
      <c r="C581" t="s">
        <v>13019</v>
      </c>
      <c r="D581" t="s">
        <v>5772</v>
      </c>
      <c r="E581" t="s">
        <v>5775</v>
      </c>
      <c r="F581" s="1">
        <v>45856</v>
      </c>
      <c r="G581">
        <v>7</v>
      </c>
      <c r="H581">
        <v>510261</v>
      </c>
      <c r="I581" t="s">
        <v>10185</v>
      </c>
      <c r="K581" t="s">
        <v>6518</v>
      </c>
      <c r="L581">
        <v>8</v>
      </c>
      <c r="M581">
        <v>7</v>
      </c>
      <c r="N581">
        <v>8</v>
      </c>
      <c r="O581">
        <v>45873</v>
      </c>
      <c r="P581">
        <v>45872</v>
      </c>
      <c r="R581" s="1">
        <v>45891</v>
      </c>
      <c r="S581">
        <v>8</v>
      </c>
      <c r="T581" s="317">
        <v>40250</v>
      </c>
      <c r="U581">
        <v>25.8</v>
      </c>
      <c r="V581">
        <v>8</v>
      </c>
      <c r="W581">
        <v>101</v>
      </c>
      <c r="X581" s="317">
        <v>105390</v>
      </c>
      <c r="Y581" t="s">
        <v>5689</v>
      </c>
    </row>
    <row r="582" spans="1:25">
      <c r="A582">
        <v>581</v>
      </c>
      <c r="B582" t="s">
        <v>13020</v>
      </c>
      <c r="C582" t="s">
        <v>13021</v>
      </c>
      <c r="D582" t="s">
        <v>5772</v>
      </c>
      <c r="E582" t="s">
        <v>5775</v>
      </c>
      <c r="F582" s="1">
        <v>45856</v>
      </c>
      <c r="G582">
        <v>7</v>
      </c>
      <c r="H582">
        <v>510262</v>
      </c>
      <c r="I582" t="s">
        <v>10185</v>
      </c>
      <c r="K582" t="s">
        <v>6518</v>
      </c>
      <c r="L582">
        <v>8</v>
      </c>
      <c r="M582">
        <v>7</v>
      </c>
      <c r="N582">
        <v>8</v>
      </c>
      <c r="O582">
        <v>45870</v>
      </c>
      <c r="P582">
        <v>45871</v>
      </c>
      <c r="R582" s="1">
        <v>45891</v>
      </c>
      <c r="S582">
        <v>8</v>
      </c>
      <c r="T582" s="317">
        <v>31710</v>
      </c>
      <c r="U582">
        <v>25.8</v>
      </c>
      <c r="V582">
        <v>8</v>
      </c>
      <c r="W582">
        <v>101</v>
      </c>
      <c r="X582" s="317">
        <v>83010</v>
      </c>
      <c r="Y582" t="s">
        <v>10832</v>
      </c>
    </row>
    <row r="583" spans="1:25">
      <c r="A583">
        <v>582</v>
      </c>
      <c r="B583" t="s">
        <v>13022</v>
      </c>
      <c r="C583" t="s">
        <v>13023</v>
      </c>
      <c r="D583" t="s">
        <v>46</v>
      </c>
      <c r="E583" t="s">
        <v>5754</v>
      </c>
      <c r="F583" s="1"/>
      <c r="G583" t="s">
        <v>43</v>
      </c>
      <c r="H583">
        <v>510263</v>
      </c>
      <c r="L583" t="s">
        <v>43</v>
      </c>
      <c r="M583" t="s">
        <v>43</v>
      </c>
      <c r="N583" t="s">
        <v>43</v>
      </c>
      <c r="R583" s="1"/>
      <c r="T583" s="317"/>
      <c r="X583" s="317"/>
      <c r="Y583" t="s">
        <v>13024</v>
      </c>
    </row>
    <row r="584" spans="1:25">
      <c r="A584">
        <v>583</v>
      </c>
      <c r="B584" t="s">
        <v>13025</v>
      </c>
      <c r="C584" t="s">
        <v>13026</v>
      </c>
      <c r="D584" t="s">
        <v>46</v>
      </c>
      <c r="E584" t="s">
        <v>5748</v>
      </c>
      <c r="F584" s="1">
        <v>45856</v>
      </c>
      <c r="G584">
        <v>7</v>
      </c>
      <c r="H584">
        <v>510264</v>
      </c>
      <c r="I584" t="s">
        <v>10185</v>
      </c>
      <c r="K584" t="s">
        <v>10340</v>
      </c>
      <c r="L584">
        <v>8</v>
      </c>
      <c r="M584">
        <v>7</v>
      </c>
      <c r="N584">
        <v>8</v>
      </c>
      <c r="O584">
        <v>45866</v>
      </c>
      <c r="P584">
        <v>45864</v>
      </c>
      <c r="R584" s="1">
        <v>45900</v>
      </c>
      <c r="S584">
        <v>8</v>
      </c>
      <c r="T584" s="317">
        <v>39210</v>
      </c>
      <c r="U584">
        <v>25.8</v>
      </c>
      <c r="V584">
        <v>8</v>
      </c>
      <c r="W584">
        <v>101</v>
      </c>
      <c r="X584" s="317">
        <v>102660</v>
      </c>
    </row>
    <row r="585" spans="1:25">
      <c r="A585">
        <v>584</v>
      </c>
      <c r="B585" t="s">
        <v>6424</v>
      </c>
      <c r="C585" t="s">
        <v>6425</v>
      </c>
      <c r="D585" t="s">
        <v>5772</v>
      </c>
      <c r="E585" t="s">
        <v>5775</v>
      </c>
      <c r="F585" s="1">
        <v>45856</v>
      </c>
      <c r="G585">
        <v>7</v>
      </c>
      <c r="H585">
        <v>510265</v>
      </c>
      <c r="I585" t="s">
        <v>10185</v>
      </c>
      <c r="J585">
        <v>50019855</v>
      </c>
      <c r="K585" t="s">
        <v>6518</v>
      </c>
      <c r="L585">
        <v>9</v>
      </c>
      <c r="M585">
        <v>8</v>
      </c>
      <c r="N585">
        <v>9</v>
      </c>
      <c r="O585">
        <v>45901</v>
      </c>
      <c r="P585" t="s">
        <v>5750</v>
      </c>
      <c r="R585" s="1">
        <v>45930</v>
      </c>
      <c r="S585">
        <v>9</v>
      </c>
      <c r="T585" s="317">
        <v>39210</v>
      </c>
      <c r="U585">
        <v>25.9</v>
      </c>
      <c r="V585">
        <v>9</v>
      </c>
      <c r="W585">
        <v>17</v>
      </c>
      <c r="X585" s="317">
        <v>72122</v>
      </c>
    </row>
    <row r="586" spans="1:25">
      <c r="A586">
        <v>585</v>
      </c>
      <c r="B586" t="s">
        <v>13027</v>
      </c>
      <c r="C586" t="s">
        <v>13028</v>
      </c>
      <c r="D586" t="s">
        <v>46</v>
      </c>
      <c r="E586" t="s">
        <v>5829</v>
      </c>
      <c r="F586" s="1">
        <v>45861</v>
      </c>
      <c r="G586">
        <v>7</v>
      </c>
      <c r="H586">
        <v>510266</v>
      </c>
      <c r="I586" t="s">
        <v>10185</v>
      </c>
      <c r="K586" t="s">
        <v>10340</v>
      </c>
      <c r="L586">
        <v>8</v>
      </c>
      <c r="M586">
        <v>7</v>
      </c>
      <c r="N586">
        <v>8</v>
      </c>
      <c r="O586">
        <v>45877</v>
      </c>
      <c r="P586">
        <v>45875</v>
      </c>
      <c r="R586" s="1">
        <v>45900</v>
      </c>
      <c r="S586">
        <v>8</v>
      </c>
      <c r="T586" s="317">
        <v>43710</v>
      </c>
      <c r="U586">
        <v>25.8</v>
      </c>
      <c r="V586">
        <v>8</v>
      </c>
      <c r="W586">
        <v>101</v>
      </c>
      <c r="X586" s="317">
        <v>114450</v>
      </c>
    </row>
    <row r="587" spans="1:25">
      <c r="A587">
        <v>586</v>
      </c>
      <c r="B587" t="s">
        <v>6436</v>
      </c>
      <c r="C587" t="s">
        <v>6437</v>
      </c>
      <c r="D587" t="s">
        <v>46</v>
      </c>
      <c r="E587" t="s">
        <v>5829</v>
      </c>
      <c r="F587" s="1">
        <v>45861</v>
      </c>
      <c r="G587">
        <v>7</v>
      </c>
      <c r="H587">
        <v>510267</v>
      </c>
      <c r="I587" t="s">
        <v>10185</v>
      </c>
      <c r="J587">
        <v>50020457</v>
      </c>
      <c r="K587" t="s">
        <v>267</v>
      </c>
      <c r="L587">
        <v>9</v>
      </c>
      <c r="M587">
        <v>9</v>
      </c>
      <c r="N587">
        <v>9</v>
      </c>
      <c r="O587">
        <v>45922</v>
      </c>
      <c r="P587" t="s">
        <v>5750</v>
      </c>
      <c r="R587" s="1">
        <v>45930</v>
      </c>
      <c r="S587">
        <v>9</v>
      </c>
      <c r="T587" s="317">
        <v>36790</v>
      </c>
      <c r="U587">
        <v>25.11</v>
      </c>
      <c r="V587">
        <v>11</v>
      </c>
      <c r="W587">
        <v>30</v>
      </c>
      <c r="X587" s="317">
        <v>67876</v>
      </c>
    </row>
    <row r="588" spans="1:25">
      <c r="A588">
        <v>587</v>
      </c>
      <c r="B588" t="s">
        <v>13029</v>
      </c>
      <c r="C588" t="s">
        <v>13030</v>
      </c>
      <c r="D588" t="s">
        <v>5772</v>
      </c>
      <c r="E588" t="s">
        <v>5775</v>
      </c>
      <c r="F588" s="1"/>
      <c r="G588" t="s">
        <v>43</v>
      </c>
      <c r="H588">
        <v>510268</v>
      </c>
      <c r="L588" t="s">
        <v>43</v>
      </c>
      <c r="M588" t="s">
        <v>43</v>
      </c>
      <c r="N588" t="s">
        <v>43</v>
      </c>
      <c r="R588" s="1"/>
      <c r="T588" s="317"/>
      <c r="X588" s="317"/>
      <c r="Y588" t="s">
        <v>12207</v>
      </c>
    </row>
    <row r="589" spans="1:25">
      <c r="A589">
        <v>588</v>
      </c>
      <c r="B589" t="s">
        <v>13031</v>
      </c>
      <c r="C589" t="s">
        <v>13032</v>
      </c>
      <c r="D589" t="s">
        <v>5772</v>
      </c>
      <c r="E589" t="s">
        <v>5775</v>
      </c>
      <c r="F589" s="1">
        <v>45861</v>
      </c>
      <c r="G589">
        <v>7</v>
      </c>
      <c r="H589">
        <v>510269</v>
      </c>
      <c r="I589" t="s">
        <v>10185</v>
      </c>
      <c r="K589" t="s">
        <v>6518</v>
      </c>
      <c r="L589">
        <v>8</v>
      </c>
      <c r="M589">
        <v>7</v>
      </c>
      <c r="N589">
        <v>8</v>
      </c>
      <c r="O589">
        <v>45877</v>
      </c>
      <c r="P589">
        <v>45876</v>
      </c>
      <c r="Q589" t="s">
        <v>12217</v>
      </c>
      <c r="R589" s="1">
        <v>45961</v>
      </c>
      <c r="S589">
        <v>10</v>
      </c>
      <c r="T589" s="317">
        <v>43490</v>
      </c>
      <c r="U589">
        <v>25.8</v>
      </c>
      <c r="V589">
        <v>8</v>
      </c>
      <c r="W589">
        <v>101</v>
      </c>
      <c r="X589" s="317">
        <v>86940</v>
      </c>
    </row>
    <row r="590" spans="1:25">
      <c r="A590">
        <v>589</v>
      </c>
      <c r="B590" t="s">
        <v>13033</v>
      </c>
      <c r="C590" t="s">
        <v>13034</v>
      </c>
      <c r="D590" t="s">
        <v>5772</v>
      </c>
      <c r="E590" t="s">
        <v>5775</v>
      </c>
      <c r="F590" s="1">
        <v>45861</v>
      </c>
      <c r="G590">
        <v>7</v>
      </c>
      <c r="H590">
        <v>510270</v>
      </c>
      <c r="I590" t="s">
        <v>10185</v>
      </c>
      <c r="K590" t="s">
        <v>6518</v>
      </c>
      <c r="L590">
        <v>8</v>
      </c>
      <c r="M590">
        <v>7</v>
      </c>
      <c r="N590">
        <v>8</v>
      </c>
      <c r="O590">
        <v>45889</v>
      </c>
      <c r="P590">
        <v>45884</v>
      </c>
      <c r="Q590" t="s">
        <v>12217</v>
      </c>
      <c r="R590" s="1">
        <v>45891</v>
      </c>
      <c r="S590">
        <v>8</v>
      </c>
      <c r="T590" s="317">
        <v>47690</v>
      </c>
      <c r="U590">
        <v>25.8</v>
      </c>
      <c r="V590">
        <v>8</v>
      </c>
      <c r="W590">
        <v>101</v>
      </c>
      <c r="X590" s="317">
        <v>125300</v>
      </c>
    </row>
    <row r="591" spans="1:25">
      <c r="A591">
        <v>590</v>
      </c>
      <c r="B591" t="s">
        <v>13035</v>
      </c>
      <c r="C591" t="s">
        <v>13036</v>
      </c>
      <c r="D591" t="s">
        <v>46</v>
      </c>
      <c r="E591" t="s">
        <v>6161</v>
      </c>
      <c r="F591" s="1">
        <v>45861</v>
      </c>
      <c r="G591">
        <v>7</v>
      </c>
      <c r="H591">
        <v>510271</v>
      </c>
      <c r="I591" t="s">
        <v>10185</v>
      </c>
      <c r="K591" t="s">
        <v>267</v>
      </c>
      <c r="L591">
        <v>8</v>
      </c>
      <c r="M591">
        <v>7</v>
      </c>
      <c r="N591">
        <v>8</v>
      </c>
      <c r="O591">
        <v>45874</v>
      </c>
      <c r="P591">
        <v>45869</v>
      </c>
      <c r="R591" s="1">
        <v>45899</v>
      </c>
      <c r="S591">
        <v>8</v>
      </c>
      <c r="T591" s="317">
        <v>30210</v>
      </c>
      <c r="U591">
        <v>25.8</v>
      </c>
      <c r="V591">
        <v>8</v>
      </c>
      <c r="W591">
        <v>101</v>
      </c>
      <c r="X591" s="317">
        <v>79080</v>
      </c>
    </row>
    <row r="592" spans="1:25">
      <c r="A592">
        <v>591</v>
      </c>
      <c r="B592" t="s">
        <v>6412</v>
      </c>
      <c r="C592" t="s">
        <v>6413</v>
      </c>
      <c r="D592" t="s">
        <v>5772</v>
      </c>
      <c r="E592" t="s">
        <v>5775</v>
      </c>
      <c r="F592" s="1">
        <v>45862</v>
      </c>
      <c r="G592">
        <v>7</v>
      </c>
      <c r="H592">
        <v>510272</v>
      </c>
      <c r="I592" t="s">
        <v>10185</v>
      </c>
      <c r="K592" t="s">
        <v>6518</v>
      </c>
      <c r="L592">
        <v>8</v>
      </c>
      <c r="M592">
        <v>7</v>
      </c>
      <c r="N592">
        <v>8</v>
      </c>
      <c r="O592">
        <v>45877</v>
      </c>
      <c r="P592">
        <v>45876</v>
      </c>
      <c r="Q592" t="s">
        <v>12217</v>
      </c>
      <c r="R592" s="1">
        <v>45891</v>
      </c>
      <c r="S592">
        <v>8</v>
      </c>
      <c r="T592" s="317">
        <v>33790</v>
      </c>
      <c r="U592">
        <v>25.8</v>
      </c>
      <c r="V592">
        <v>8</v>
      </c>
      <c r="W592">
        <v>101</v>
      </c>
      <c r="X592" s="317">
        <v>88470</v>
      </c>
    </row>
    <row r="593" spans="1:24">
      <c r="A593">
        <v>592</v>
      </c>
      <c r="B593" t="s">
        <v>13037</v>
      </c>
      <c r="C593" t="s">
        <v>13038</v>
      </c>
      <c r="D593" t="s">
        <v>46</v>
      </c>
      <c r="E593" t="s">
        <v>5754</v>
      </c>
      <c r="F593" s="1">
        <v>45863</v>
      </c>
      <c r="G593">
        <v>7</v>
      </c>
      <c r="H593">
        <v>510273</v>
      </c>
      <c r="I593" t="s">
        <v>10185</v>
      </c>
      <c r="K593" t="s">
        <v>267</v>
      </c>
      <c r="L593">
        <v>8</v>
      </c>
      <c r="M593">
        <v>7</v>
      </c>
      <c r="N593">
        <v>8</v>
      </c>
      <c r="O593">
        <v>45869</v>
      </c>
      <c r="P593">
        <v>45868</v>
      </c>
      <c r="R593" s="1">
        <v>45899</v>
      </c>
      <c r="S593">
        <v>8</v>
      </c>
      <c r="T593" s="317">
        <v>65395</v>
      </c>
      <c r="U593">
        <v>25.8</v>
      </c>
      <c r="V593">
        <v>8</v>
      </c>
      <c r="W593">
        <v>101</v>
      </c>
      <c r="X593" s="317">
        <v>173325</v>
      </c>
    </row>
    <row r="594" spans="1:24">
      <c r="A594">
        <v>593</v>
      </c>
      <c r="B594" t="s">
        <v>13039</v>
      </c>
      <c r="C594" t="s">
        <v>13040</v>
      </c>
      <c r="D594" t="s">
        <v>46</v>
      </c>
      <c r="E594" t="s">
        <v>5754</v>
      </c>
      <c r="F594" s="1">
        <v>45863</v>
      </c>
      <c r="G594">
        <v>7</v>
      </c>
      <c r="H594">
        <v>510274</v>
      </c>
      <c r="I594" t="s">
        <v>10185</v>
      </c>
      <c r="K594" t="s">
        <v>267</v>
      </c>
      <c r="L594">
        <v>8</v>
      </c>
      <c r="M594">
        <v>7</v>
      </c>
      <c r="N594">
        <v>8</v>
      </c>
      <c r="O594">
        <v>45869</v>
      </c>
      <c r="P594">
        <v>45868</v>
      </c>
      <c r="R594" s="1">
        <v>45899</v>
      </c>
      <c r="S594">
        <v>8</v>
      </c>
      <c r="T594" s="317">
        <v>34250</v>
      </c>
      <c r="U594">
        <v>25.8</v>
      </c>
      <c r="V594">
        <v>8</v>
      </c>
      <c r="W594">
        <v>101</v>
      </c>
      <c r="X594" s="317">
        <v>89670</v>
      </c>
    </row>
    <row r="595" spans="1:24">
      <c r="A595">
        <v>594</v>
      </c>
      <c r="B595" t="s">
        <v>13041</v>
      </c>
      <c r="C595" t="s">
        <v>13042</v>
      </c>
      <c r="D595" t="s">
        <v>46</v>
      </c>
      <c r="E595" t="s">
        <v>5748</v>
      </c>
      <c r="F595" s="1">
        <v>45863</v>
      </c>
      <c r="G595">
        <v>7</v>
      </c>
      <c r="H595">
        <v>510275</v>
      </c>
      <c r="I595" t="s">
        <v>10185</v>
      </c>
      <c r="K595" t="s">
        <v>10340</v>
      </c>
      <c r="L595">
        <v>8</v>
      </c>
      <c r="M595">
        <v>7</v>
      </c>
      <c r="N595">
        <v>8</v>
      </c>
      <c r="O595">
        <v>45891</v>
      </c>
      <c r="P595">
        <v>45890</v>
      </c>
      <c r="Q595" t="s">
        <v>12589</v>
      </c>
      <c r="R595" s="1">
        <v>45900</v>
      </c>
      <c r="S595">
        <v>8</v>
      </c>
      <c r="T595" s="317">
        <v>47870</v>
      </c>
      <c r="U595">
        <v>25.8</v>
      </c>
      <c r="V595">
        <v>8</v>
      </c>
      <c r="W595">
        <v>101</v>
      </c>
      <c r="X595" s="317">
        <v>125370</v>
      </c>
    </row>
    <row r="596" spans="1:24">
      <c r="A596">
        <v>595</v>
      </c>
      <c r="B596" t="s">
        <v>13043</v>
      </c>
      <c r="C596" t="s">
        <v>13044</v>
      </c>
      <c r="D596" t="s">
        <v>46</v>
      </c>
      <c r="E596" t="s">
        <v>5748</v>
      </c>
      <c r="F596" s="1">
        <v>45863</v>
      </c>
      <c r="G596">
        <v>7</v>
      </c>
      <c r="H596">
        <v>510276</v>
      </c>
      <c r="I596" t="s">
        <v>10185</v>
      </c>
      <c r="K596" t="s">
        <v>10340</v>
      </c>
      <c r="L596">
        <v>8</v>
      </c>
      <c r="M596">
        <v>7</v>
      </c>
      <c r="N596">
        <v>8</v>
      </c>
      <c r="O596">
        <v>45891</v>
      </c>
      <c r="P596">
        <v>45890</v>
      </c>
      <c r="Q596" t="s">
        <v>12589</v>
      </c>
      <c r="R596" s="1">
        <v>45900</v>
      </c>
      <c r="S596">
        <v>8</v>
      </c>
      <c r="T596" s="317">
        <v>45210</v>
      </c>
      <c r="U596">
        <v>25.8</v>
      </c>
      <c r="V596">
        <v>8</v>
      </c>
      <c r="W596">
        <v>101</v>
      </c>
      <c r="X596" s="317">
        <v>118380</v>
      </c>
    </row>
    <row r="597" spans="1:24">
      <c r="A597">
        <v>596</v>
      </c>
      <c r="B597" t="s">
        <v>13045</v>
      </c>
      <c r="C597" t="s">
        <v>13046</v>
      </c>
      <c r="D597" t="s">
        <v>46</v>
      </c>
      <c r="E597" t="s">
        <v>6161</v>
      </c>
      <c r="F597" s="1">
        <v>45863</v>
      </c>
      <c r="G597">
        <v>7</v>
      </c>
      <c r="H597">
        <v>510277</v>
      </c>
      <c r="I597" t="s">
        <v>10185</v>
      </c>
      <c r="K597" t="s">
        <v>267</v>
      </c>
      <c r="L597">
        <v>8</v>
      </c>
      <c r="M597">
        <v>7</v>
      </c>
      <c r="N597">
        <v>8</v>
      </c>
      <c r="O597" t="s">
        <v>11478</v>
      </c>
      <c r="P597">
        <v>45900</v>
      </c>
      <c r="R597" s="1">
        <v>45899</v>
      </c>
      <c r="S597">
        <v>8</v>
      </c>
      <c r="T597" s="317">
        <v>34710</v>
      </c>
      <c r="U597">
        <v>25.8</v>
      </c>
      <c r="V597">
        <v>8</v>
      </c>
      <c r="W597">
        <v>101</v>
      </c>
      <c r="X597" s="317">
        <v>90870</v>
      </c>
    </row>
    <row r="598" spans="1:24">
      <c r="A598">
        <v>597</v>
      </c>
      <c r="B598" t="s">
        <v>13047</v>
      </c>
      <c r="C598" t="s">
        <v>13048</v>
      </c>
      <c r="D598" t="s">
        <v>46</v>
      </c>
      <c r="E598" t="s">
        <v>6161</v>
      </c>
      <c r="F598" s="1">
        <v>45863</v>
      </c>
      <c r="G598">
        <v>7</v>
      </c>
      <c r="H598">
        <v>510278</v>
      </c>
      <c r="I598" t="s">
        <v>10185</v>
      </c>
      <c r="K598" t="s">
        <v>267</v>
      </c>
      <c r="L598">
        <v>9</v>
      </c>
      <c r="M598">
        <v>7</v>
      </c>
      <c r="N598">
        <v>8</v>
      </c>
      <c r="O598" t="s">
        <v>11478</v>
      </c>
      <c r="P598">
        <v>45869</v>
      </c>
      <c r="R598" s="1">
        <v>45899</v>
      </c>
      <c r="S598">
        <v>8</v>
      </c>
      <c r="T598" s="317">
        <v>30210</v>
      </c>
      <c r="U598">
        <v>25.9</v>
      </c>
      <c r="V598">
        <v>9</v>
      </c>
      <c r="W598">
        <v>101</v>
      </c>
      <c r="X598" s="317">
        <v>79080</v>
      </c>
    </row>
    <row r="599" spans="1:24">
      <c r="A599">
        <v>598</v>
      </c>
      <c r="B599" t="s">
        <v>13049</v>
      </c>
      <c r="C599" t="s">
        <v>13050</v>
      </c>
      <c r="D599" t="s">
        <v>46</v>
      </c>
      <c r="E599" t="s">
        <v>6161</v>
      </c>
      <c r="F599" s="1">
        <v>45863</v>
      </c>
      <c r="G599">
        <v>7</v>
      </c>
      <c r="H599">
        <v>510279</v>
      </c>
      <c r="I599" t="s">
        <v>10185</v>
      </c>
      <c r="K599" t="s">
        <v>267</v>
      </c>
      <c r="L599">
        <v>9</v>
      </c>
      <c r="O599" t="s">
        <v>11478</v>
      </c>
      <c r="P599">
        <v>45869</v>
      </c>
      <c r="R599" s="1">
        <v>45899</v>
      </c>
      <c r="S599">
        <v>8</v>
      </c>
      <c r="T599" s="317">
        <v>31710</v>
      </c>
      <c r="U599">
        <v>25.9</v>
      </c>
      <c r="V599">
        <v>9</v>
      </c>
      <c r="W599">
        <v>101</v>
      </c>
      <c r="X599" s="317">
        <v>83010</v>
      </c>
    </row>
    <row r="600" spans="1:24">
      <c r="A600">
        <v>599</v>
      </c>
      <c r="B600" t="s">
        <v>13051</v>
      </c>
      <c r="C600" t="s">
        <v>13052</v>
      </c>
      <c r="D600" t="s">
        <v>46</v>
      </c>
      <c r="E600" t="s">
        <v>6161</v>
      </c>
      <c r="F600" s="1">
        <v>45863</v>
      </c>
      <c r="G600">
        <v>7</v>
      </c>
      <c r="H600">
        <v>510280</v>
      </c>
      <c r="I600" t="s">
        <v>10185</v>
      </c>
      <c r="K600" t="s">
        <v>267</v>
      </c>
      <c r="L600">
        <v>8</v>
      </c>
      <c r="O600" t="s">
        <v>11478</v>
      </c>
      <c r="P600">
        <v>45869</v>
      </c>
      <c r="R600" s="1">
        <v>45899</v>
      </c>
      <c r="S600">
        <v>8</v>
      </c>
      <c r="T600" s="317">
        <v>34710</v>
      </c>
      <c r="U600">
        <v>25.8</v>
      </c>
      <c r="V600">
        <v>8</v>
      </c>
      <c r="W600">
        <v>101</v>
      </c>
      <c r="X600" s="317">
        <v>90870</v>
      </c>
    </row>
    <row r="601" spans="1:24">
      <c r="A601">
        <v>600</v>
      </c>
      <c r="B601" t="s">
        <v>6434</v>
      </c>
      <c r="C601" t="s">
        <v>13053</v>
      </c>
      <c r="D601" t="s">
        <v>5942</v>
      </c>
      <c r="E601" t="s">
        <v>5944</v>
      </c>
      <c r="F601" s="1">
        <v>45861</v>
      </c>
      <c r="G601">
        <v>7</v>
      </c>
      <c r="H601">
        <v>510281</v>
      </c>
      <c r="I601" t="s">
        <v>10185</v>
      </c>
      <c r="J601">
        <v>50020715</v>
      </c>
      <c r="K601" t="s">
        <v>12198</v>
      </c>
      <c r="L601">
        <v>9</v>
      </c>
      <c r="M601">
        <v>8</v>
      </c>
      <c r="N601">
        <v>9</v>
      </c>
      <c r="O601">
        <v>45905</v>
      </c>
      <c r="P601" t="s">
        <v>5750</v>
      </c>
      <c r="Q601" t="s">
        <v>13017</v>
      </c>
      <c r="R601" s="1">
        <v>45930</v>
      </c>
      <c r="S601">
        <v>9</v>
      </c>
      <c r="T601" s="317">
        <v>35750</v>
      </c>
      <c r="U601">
        <v>25.9</v>
      </c>
      <c r="V601">
        <v>9</v>
      </c>
      <c r="W601">
        <v>37</v>
      </c>
      <c r="X601" s="317">
        <v>72986</v>
      </c>
    </row>
    <row r="602" spans="1:24">
      <c r="A602">
        <v>601</v>
      </c>
      <c r="B602" t="s">
        <v>6453</v>
      </c>
      <c r="C602" t="s">
        <v>6454</v>
      </c>
      <c r="D602" t="s">
        <v>5942</v>
      </c>
      <c r="E602" t="s">
        <v>5944</v>
      </c>
      <c r="F602" s="1">
        <v>45861</v>
      </c>
      <c r="G602">
        <v>7</v>
      </c>
      <c r="H602">
        <v>510282</v>
      </c>
      <c r="I602" t="s">
        <v>10185</v>
      </c>
      <c r="J602">
        <v>50020868</v>
      </c>
      <c r="K602" t="s">
        <v>12198</v>
      </c>
      <c r="L602">
        <v>10</v>
      </c>
      <c r="O602">
        <v>45931</v>
      </c>
      <c r="P602" t="s">
        <v>5750</v>
      </c>
      <c r="R602" s="1">
        <v>45930</v>
      </c>
      <c r="S602">
        <v>9</v>
      </c>
      <c r="T602" s="317">
        <v>86870</v>
      </c>
      <c r="U602">
        <v>25.1</v>
      </c>
      <c r="V602">
        <v>10</v>
      </c>
      <c r="W602">
        <v>37</v>
      </c>
      <c r="X602" s="317">
        <v>172188</v>
      </c>
    </row>
    <row r="603" spans="1:24">
      <c r="A603">
        <v>602</v>
      </c>
      <c r="B603" t="s">
        <v>13054</v>
      </c>
      <c r="C603" t="s">
        <v>13055</v>
      </c>
      <c r="D603" t="s">
        <v>5942</v>
      </c>
      <c r="E603" t="s">
        <v>5944</v>
      </c>
      <c r="F603" s="1">
        <v>45863</v>
      </c>
      <c r="G603">
        <v>7</v>
      </c>
      <c r="H603">
        <v>510283</v>
      </c>
      <c r="I603" t="s">
        <v>10185</v>
      </c>
      <c r="K603" t="s">
        <v>12198</v>
      </c>
      <c r="L603">
        <v>8</v>
      </c>
      <c r="M603">
        <v>7</v>
      </c>
      <c r="N603">
        <v>8</v>
      </c>
      <c r="O603" t="s">
        <v>11478</v>
      </c>
      <c r="P603">
        <v>45869</v>
      </c>
      <c r="R603" s="1">
        <v>45900</v>
      </c>
      <c r="S603">
        <v>8</v>
      </c>
      <c r="T603" s="317">
        <v>33210</v>
      </c>
      <c r="U603">
        <v>25.8</v>
      </c>
      <c r="V603">
        <v>8</v>
      </c>
      <c r="W603">
        <v>101</v>
      </c>
      <c r="X603" s="317">
        <v>86940</v>
      </c>
    </row>
    <row r="604" spans="1:24">
      <c r="A604">
        <v>603</v>
      </c>
      <c r="B604" t="s">
        <v>13056</v>
      </c>
      <c r="C604" t="s">
        <v>13057</v>
      </c>
      <c r="D604" t="s">
        <v>5942</v>
      </c>
      <c r="E604" t="s">
        <v>5944</v>
      </c>
      <c r="F604" s="1">
        <v>45863</v>
      </c>
      <c r="G604">
        <v>7</v>
      </c>
      <c r="H604">
        <v>510284</v>
      </c>
      <c r="I604" t="s">
        <v>10185</v>
      </c>
      <c r="K604" t="s">
        <v>12198</v>
      </c>
      <c r="L604">
        <v>8</v>
      </c>
      <c r="M604">
        <v>7</v>
      </c>
      <c r="N604">
        <v>8</v>
      </c>
      <c r="O604" t="s">
        <v>11478</v>
      </c>
      <c r="P604">
        <v>45869</v>
      </c>
      <c r="R604" s="1">
        <v>45900</v>
      </c>
      <c r="S604">
        <v>8</v>
      </c>
      <c r="T604" s="317">
        <v>33210</v>
      </c>
      <c r="U604">
        <v>25.8</v>
      </c>
      <c r="V604">
        <v>8</v>
      </c>
      <c r="W604">
        <v>101</v>
      </c>
      <c r="X604" s="317">
        <v>86940</v>
      </c>
    </row>
    <row r="605" spans="1:24">
      <c r="A605">
        <v>604</v>
      </c>
      <c r="B605" t="s">
        <v>13058</v>
      </c>
      <c r="C605" t="s">
        <v>13059</v>
      </c>
      <c r="D605" t="s">
        <v>5772</v>
      </c>
      <c r="E605" t="s">
        <v>5775</v>
      </c>
      <c r="F605" s="1">
        <v>45866</v>
      </c>
      <c r="G605">
        <v>7</v>
      </c>
      <c r="H605">
        <v>510285</v>
      </c>
      <c r="I605" t="s">
        <v>10185</v>
      </c>
      <c r="K605" t="s">
        <v>6518</v>
      </c>
      <c r="L605">
        <v>8</v>
      </c>
      <c r="M605">
        <v>7</v>
      </c>
      <c r="N605">
        <v>8</v>
      </c>
      <c r="O605">
        <v>45887</v>
      </c>
      <c r="P605">
        <v>45886</v>
      </c>
      <c r="Q605" t="s">
        <v>12217</v>
      </c>
      <c r="R605" s="1">
        <v>45891</v>
      </c>
      <c r="S605">
        <v>8</v>
      </c>
      <c r="T605" s="317">
        <v>33210</v>
      </c>
      <c r="U605">
        <v>25.8</v>
      </c>
      <c r="V605">
        <v>8</v>
      </c>
      <c r="W605">
        <v>101</v>
      </c>
      <c r="X605" s="317">
        <v>86940</v>
      </c>
    </row>
    <row r="606" spans="1:24">
      <c r="A606">
        <v>605</v>
      </c>
      <c r="B606" t="s">
        <v>6458</v>
      </c>
      <c r="C606" t="s">
        <v>6193</v>
      </c>
      <c r="D606" t="s">
        <v>5942</v>
      </c>
      <c r="E606" t="s">
        <v>5944</v>
      </c>
      <c r="F606" s="1">
        <v>45863</v>
      </c>
      <c r="G606">
        <v>7</v>
      </c>
      <c r="H606">
        <v>510286</v>
      </c>
      <c r="I606" t="s">
        <v>10185</v>
      </c>
      <c r="J606">
        <v>50021373</v>
      </c>
      <c r="K606" t="s">
        <v>12198</v>
      </c>
      <c r="L606">
        <v>9</v>
      </c>
      <c r="M606">
        <v>7</v>
      </c>
      <c r="N606">
        <v>9</v>
      </c>
      <c r="O606">
        <v>45931</v>
      </c>
      <c r="P606" t="s">
        <v>5750</v>
      </c>
      <c r="R606" s="1">
        <v>45930</v>
      </c>
      <c r="S606">
        <v>9</v>
      </c>
      <c r="T606" s="317">
        <v>78660</v>
      </c>
      <c r="U606">
        <v>25.9</v>
      </c>
      <c r="V606">
        <v>9</v>
      </c>
      <c r="W606">
        <v>37</v>
      </c>
      <c r="X606" s="317">
        <v>155253</v>
      </c>
    </row>
    <row r="607" spans="1:24">
      <c r="A607">
        <v>606</v>
      </c>
      <c r="B607" t="s">
        <v>6459</v>
      </c>
      <c r="C607" t="s">
        <v>6460</v>
      </c>
      <c r="D607" t="s">
        <v>5942</v>
      </c>
      <c r="E607" t="s">
        <v>5944</v>
      </c>
      <c r="F607" s="1">
        <v>45863</v>
      </c>
      <c r="G607">
        <v>7</v>
      </c>
      <c r="H607">
        <v>510287</v>
      </c>
      <c r="I607" t="s">
        <v>10185</v>
      </c>
      <c r="J607">
        <v>50021377</v>
      </c>
      <c r="K607" t="s">
        <v>12198</v>
      </c>
      <c r="L607">
        <v>10</v>
      </c>
      <c r="M607">
        <v>9</v>
      </c>
      <c r="N607">
        <v>9</v>
      </c>
      <c r="O607">
        <v>45931</v>
      </c>
      <c r="P607" t="s">
        <v>5750</v>
      </c>
      <c r="R607" s="1">
        <v>45930</v>
      </c>
      <c r="S607">
        <v>9</v>
      </c>
      <c r="T607" s="317">
        <v>46710</v>
      </c>
      <c r="U607">
        <v>25.1</v>
      </c>
      <c r="V607">
        <v>10</v>
      </c>
      <c r="W607">
        <v>37</v>
      </c>
      <c r="X607" s="317">
        <v>94251</v>
      </c>
    </row>
    <row r="608" spans="1:24">
      <c r="A608">
        <v>607</v>
      </c>
      <c r="B608" t="s">
        <v>6461</v>
      </c>
      <c r="C608" t="s">
        <v>6462</v>
      </c>
      <c r="D608" t="s">
        <v>5942</v>
      </c>
      <c r="E608" t="s">
        <v>5944</v>
      </c>
      <c r="F608" s="1">
        <v>45863</v>
      </c>
      <c r="G608">
        <v>7</v>
      </c>
      <c r="H608">
        <v>510288</v>
      </c>
      <c r="I608" t="s">
        <v>10185</v>
      </c>
      <c r="J608">
        <v>50021382</v>
      </c>
      <c r="K608" t="s">
        <v>12198</v>
      </c>
      <c r="L608">
        <v>10</v>
      </c>
      <c r="M608">
        <v>9</v>
      </c>
      <c r="N608">
        <v>9</v>
      </c>
      <c r="O608">
        <v>45931</v>
      </c>
      <c r="P608" t="s">
        <v>5750</v>
      </c>
      <c r="R608" s="1">
        <v>45930</v>
      </c>
      <c r="S608">
        <v>9</v>
      </c>
      <c r="T608" s="317">
        <v>48790</v>
      </c>
      <c r="U608">
        <v>25.1</v>
      </c>
      <c r="V608">
        <v>10</v>
      </c>
      <c r="W608">
        <v>37</v>
      </c>
      <c r="X608" s="317">
        <v>98291</v>
      </c>
    </row>
    <row r="609" spans="1:26">
      <c r="A609">
        <v>608</v>
      </c>
      <c r="B609" t="s">
        <v>6465</v>
      </c>
      <c r="C609" t="s">
        <v>6466</v>
      </c>
      <c r="D609" t="s">
        <v>5942</v>
      </c>
      <c r="E609" t="s">
        <v>5993</v>
      </c>
      <c r="F609" s="1">
        <v>45863</v>
      </c>
      <c r="G609">
        <v>7</v>
      </c>
      <c r="H609">
        <v>510289</v>
      </c>
      <c r="I609" t="s">
        <v>10185</v>
      </c>
      <c r="J609">
        <v>50021385</v>
      </c>
      <c r="K609" t="s">
        <v>12198</v>
      </c>
      <c r="L609">
        <v>10</v>
      </c>
      <c r="M609">
        <v>9</v>
      </c>
      <c r="N609">
        <v>9</v>
      </c>
      <c r="O609">
        <v>45901</v>
      </c>
      <c r="P609" t="s">
        <v>5750</v>
      </c>
      <c r="R609" s="1">
        <v>45930</v>
      </c>
      <c r="S609">
        <v>9</v>
      </c>
      <c r="T609" s="317">
        <v>49250</v>
      </c>
      <c r="U609">
        <v>25.1</v>
      </c>
      <c r="V609">
        <v>10</v>
      </c>
      <c r="W609">
        <v>37</v>
      </c>
      <c r="X609" s="317">
        <v>99182</v>
      </c>
    </row>
    <row r="610" spans="1:26">
      <c r="A610">
        <v>609</v>
      </c>
      <c r="B610" t="s">
        <v>13060</v>
      </c>
      <c r="C610" t="s">
        <v>13061</v>
      </c>
      <c r="D610" t="s">
        <v>46</v>
      </c>
      <c r="E610" t="s">
        <v>5748</v>
      </c>
      <c r="F610" s="1"/>
      <c r="G610" t="s">
        <v>43</v>
      </c>
      <c r="H610">
        <v>510290</v>
      </c>
      <c r="L610" t="s">
        <v>43</v>
      </c>
      <c r="M610" t="s">
        <v>43</v>
      </c>
      <c r="N610" t="s">
        <v>43</v>
      </c>
      <c r="R610" s="1"/>
      <c r="T610" s="317"/>
      <c r="X610" s="317"/>
      <c r="Y610" t="s">
        <v>13062</v>
      </c>
    </row>
    <row r="611" spans="1:26">
      <c r="A611">
        <v>610</v>
      </c>
      <c r="B611" t="s">
        <v>13063</v>
      </c>
      <c r="C611" t="s">
        <v>13064</v>
      </c>
      <c r="D611" t="s">
        <v>46</v>
      </c>
      <c r="E611" t="s">
        <v>6161</v>
      </c>
      <c r="F611" s="1">
        <v>45866</v>
      </c>
      <c r="G611">
        <v>7</v>
      </c>
      <c r="H611">
        <v>510291</v>
      </c>
      <c r="I611" t="s">
        <v>10185</v>
      </c>
      <c r="K611" t="s">
        <v>267</v>
      </c>
      <c r="L611">
        <v>8</v>
      </c>
      <c r="M611">
        <v>7</v>
      </c>
      <c r="N611">
        <v>8</v>
      </c>
      <c r="O611">
        <v>45878</v>
      </c>
      <c r="P611">
        <v>45876</v>
      </c>
      <c r="Q611" t="s">
        <v>12589</v>
      </c>
      <c r="R611" s="1">
        <v>45899</v>
      </c>
      <c r="S611">
        <v>8</v>
      </c>
      <c r="T611" s="317">
        <v>30210</v>
      </c>
      <c r="U611">
        <v>25.8</v>
      </c>
      <c r="V611">
        <v>8</v>
      </c>
      <c r="W611">
        <v>101</v>
      </c>
      <c r="X611" s="317">
        <v>79080</v>
      </c>
    </row>
    <row r="612" spans="1:26">
      <c r="A612">
        <v>611</v>
      </c>
      <c r="B612" t="s">
        <v>6447</v>
      </c>
      <c r="C612" t="s">
        <v>6448</v>
      </c>
      <c r="D612" t="s">
        <v>46</v>
      </c>
      <c r="E612" t="s">
        <v>6055</v>
      </c>
      <c r="F612" s="1">
        <v>45868</v>
      </c>
      <c r="G612">
        <v>7</v>
      </c>
      <c r="H612">
        <v>510292</v>
      </c>
      <c r="I612" t="s">
        <v>10185</v>
      </c>
      <c r="J612">
        <v>50021442</v>
      </c>
      <c r="K612" t="s">
        <v>10340</v>
      </c>
      <c r="L612">
        <v>9</v>
      </c>
      <c r="M612">
        <v>8</v>
      </c>
      <c r="N612">
        <v>9</v>
      </c>
      <c r="O612">
        <v>45943</v>
      </c>
      <c r="P612" t="s">
        <v>5750</v>
      </c>
      <c r="R612" s="1">
        <v>45930</v>
      </c>
      <c r="S612">
        <v>9</v>
      </c>
      <c r="T612" s="317">
        <v>49950</v>
      </c>
      <c r="U612">
        <v>25.9</v>
      </c>
      <c r="V612">
        <v>9</v>
      </c>
      <c r="W612">
        <v>30</v>
      </c>
      <c r="X612" s="317">
        <v>90991</v>
      </c>
    </row>
    <row r="613" spans="1:26">
      <c r="A613">
        <v>612</v>
      </c>
      <c r="B613" t="s">
        <v>6450</v>
      </c>
      <c r="C613" t="s">
        <v>6451</v>
      </c>
      <c r="D613" t="s">
        <v>46</v>
      </c>
      <c r="E613" t="s">
        <v>5754</v>
      </c>
      <c r="F613" s="1">
        <v>45868</v>
      </c>
      <c r="G613">
        <v>7</v>
      </c>
      <c r="H613">
        <v>510293</v>
      </c>
      <c r="I613" t="s">
        <v>10185</v>
      </c>
      <c r="J613">
        <v>50022139</v>
      </c>
      <c r="K613" t="s">
        <v>267</v>
      </c>
      <c r="L613">
        <v>8</v>
      </c>
      <c r="M613">
        <v>8</v>
      </c>
      <c r="N613">
        <v>8</v>
      </c>
      <c r="O613" t="s">
        <v>5750</v>
      </c>
      <c r="P613" t="s">
        <v>5750</v>
      </c>
      <c r="Q613" t="s">
        <v>12936</v>
      </c>
      <c r="R613" s="1">
        <v>45899</v>
      </c>
      <c r="S613">
        <v>8</v>
      </c>
      <c r="T613" s="317">
        <v>154010</v>
      </c>
      <c r="U613">
        <v>25.9</v>
      </c>
      <c r="V613">
        <v>9</v>
      </c>
      <c r="W613">
        <v>30</v>
      </c>
      <c r="X613" s="317">
        <v>323139</v>
      </c>
    </row>
    <row r="614" spans="1:26">
      <c r="A614">
        <v>613</v>
      </c>
      <c r="B614" t="s">
        <v>13065</v>
      </c>
      <c r="C614" t="s">
        <v>13066</v>
      </c>
      <c r="D614" t="s">
        <v>46</v>
      </c>
      <c r="E614" t="s">
        <v>6161</v>
      </c>
      <c r="F614" s="1"/>
      <c r="G614" t="s">
        <v>43</v>
      </c>
      <c r="H614">
        <v>510294</v>
      </c>
      <c r="L614" t="s">
        <v>43</v>
      </c>
      <c r="M614" t="s">
        <v>43</v>
      </c>
      <c r="N614" t="s">
        <v>43</v>
      </c>
      <c r="R614" s="1"/>
      <c r="T614" s="317"/>
      <c r="X614" s="317"/>
      <c r="Y614" t="s">
        <v>10832</v>
      </c>
    </row>
    <row r="615" spans="1:26">
      <c r="A615">
        <v>614</v>
      </c>
      <c r="B615" t="s">
        <v>13067</v>
      </c>
      <c r="C615" t="s">
        <v>13068</v>
      </c>
      <c r="D615" t="s">
        <v>46</v>
      </c>
      <c r="E615" t="s">
        <v>6161</v>
      </c>
      <c r="F615" s="1"/>
      <c r="G615" t="s">
        <v>43</v>
      </c>
      <c r="H615">
        <v>510295</v>
      </c>
      <c r="L615" t="s">
        <v>43</v>
      </c>
      <c r="M615" t="s">
        <v>43</v>
      </c>
      <c r="N615" t="s">
        <v>43</v>
      </c>
      <c r="R615" s="1"/>
      <c r="T615" s="317"/>
      <c r="X615" s="317"/>
      <c r="Y615" t="s">
        <v>10832</v>
      </c>
    </row>
    <row r="616" spans="1:26">
      <c r="A616">
        <v>615</v>
      </c>
      <c r="B616" t="s">
        <v>13069</v>
      </c>
      <c r="C616" t="s">
        <v>13070</v>
      </c>
      <c r="D616" t="s">
        <v>46</v>
      </c>
      <c r="E616" t="s">
        <v>6208</v>
      </c>
      <c r="F616" s="1">
        <v>45868</v>
      </c>
      <c r="G616">
        <v>7</v>
      </c>
      <c r="H616">
        <v>510296</v>
      </c>
      <c r="I616" t="s">
        <v>10185</v>
      </c>
      <c r="K616" t="s">
        <v>267</v>
      </c>
      <c r="L616">
        <v>8</v>
      </c>
      <c r="M616">
        <v>8</v>
      </c>
      <c r="N616">
        <v>8</v>
      </c>
      <c r="O616">
        <v>45894</v>
      </c>
      <c r="P616">
        <v>45893</v>
      </c>
      <c r="Q616" t="s">
        <v>13071</v>
      </c>
      <c r="R616" s="1">
        <v>45899</v>
      </c>
      <c r="S616">
        <v>8</v>
      </c>
      <c r="T616" s="317">
        <v>44290</v>
      </c>
      <c r="U616">
        <v>25.8</v>
      </c>
      <c r="V616">
        <v>8</v>
      </c>
      <c r="W616">
        <v>101</v>
      </c>
      <c r="X616" s="317">
        <v>115980</v>
      </c>
    </row>
    <row r="617" spans="1:26">
      <c r="A617">
        <v>616</v>
      </c>
      <c r="B617" t="s">
        <v>13072</v>
      </c>
      <c r="C617" t="s">
        <v>13073</v>
      </c>
      <c r="D617" t="s">
        <v>5772</v>
      </c>
      <c r="E617" t="s">
        <v>5775</v>
      </c>
      <c r="F617" s="1"/>
      <c r="G617" t="s">
        <v>43</v>
      </c>
      <c r="H617">
        <v>510297</v>
      </c>
      <c r="L617" t="s">
        <v>43</v>
      </c>
      <c r="M617" t="s">
        <v>43</v>
      </c>
      <c r="N617" t="s">
        <v>43</v>
      </c>
      <c r="R617" s="1"/>
      <c r="T617" s="317"/>
      <c r="X617" s="317"/>
      <c r="Y617" t="s">
        <v>10832</v>
      </c>
    </row>
    <row r="618" spans="1:26">
      <c r="A618">
        <v>617</v>
      </c>
      <c r="B618" t="s">
        <v>13074</v>
      </c>
      <c r="C618" t="s">
        <v>13075</v>
      </c>
      <c r="D618" t="s">
        <v>5772</v>
      </c>
      <c r="E618" t="s">
        <v>5775</v>
      </c>
      <c r="F618" s="1">
        <v>45868</v>
      </c>
      <c r="G618">
        <v>7</v>
      </c>
      <c r="H618">
        <v>510298</v>
      </c>
      <c r="I618" t="s">
        <v>10185</v>
      </c>
      <c r="K618" t="s">
        <v>6518</v>
      </c>
      <c r="L618">
        <v>8</v>
      </c>
      <c r="M618">
        <v>8</v>
      </c>
      <c r="N618">
        <v>8</v>
      </c>
      <c r="O618">
        <v>45888</v>
      </c>
      <c r="P618">
        <v>45887</v>
      </c>
      <c r="Q618" t="s">
        <v>12217</v>
      </c>
      <c r="R618" s="1">
        <v>45891</v>
      </c>
      <c r="S618">
        <v>8</v>
      </c>
      <c r="T618" s="317">
        <v>31710</v>
      </c>
      <c r="U618">
        <v>25.8</v>
      </c>
      <c r="V618">
        <v>8</v>
      </c>
      <c r="W618">
        <v>101</v>
      </c>
      <c r="X618" s="317">
        <v>83010</v>
      </c>
    </row>
    <row r="619" spans="1:26">
      <c r="A619">
        <v>618</v>
      </c>
      <c r="B619" t="s">
        <v>13076</v>
      </c>
      <c r="C619" t="s">
        <v>13077</v>
      </c>
      <c r="D619" t="s">
        <v>5772</v>
      </c>
      <c r="E619" t="s">
        <v>5775</v>
      </c>
      <c r="F619" s="1">
        <v>45868</v>
      </c>
      <c r="G619">
        <v>7</v>
      </c>
      <c r="H619">
        <v>510299</v>
      </c>
      <c r="I619" t="s">
        <v>10185</v>
      </c>
      <c r="K619" t="s">
        <v>6518</v>
      </c>
      <c r="L619">
        <v>8</v>
      </c>
      <c r="M619">
        <v>8</v>
      </c>
      <c r="N619">
        <v>8</v>
      </c>
      <c r="O619">
        <v>45887</v>
      </c>
      <c r="P619">
        <v>45886</v>
      </c>
      <c r="Q619" t="s">
        <v>12217</v>
      </c>
      <c r="R619" s="1">
        <v>45891</v>
      </c>
      <c r="S619">
        <v>8</v>
      </c>
      <c r="T619" s="317">
        <v>40710</v>
      </c>
      <c r="U619">
        <v>25.8</v>
      </c>
      <c r="V619">
        <v>8</v>
      </c>
      <c r="W619">
        <v>101</v>
      </c>
      <c r="X619" s="317">
        <v>106590</v>
      </c>
      <c r="Y619" t="s">
        <v>13078</v>
      </c>
    </row>
    <row r="620" spans="1:26">
      <c r="A620">
        <v>619</v>
      </c>
      <c r="B620" t="s">
        <v>13079</v>
      </c>
      <c r="C620" t="s">
        <v>13080</v>
      </c>
      <c r="D620" t="s">
        <v>5772</v>
      </c>
      <c r="E620" t="s">
        <v>5775</v>
      </c>
      <c r="F620" s="1"/>
      <c r="G620" t="s">
        <v>43</v>
      </c>
      <c r="H620">
        <v>510300</v>
      </c>
      <c r="L620" t="s">
        <v>43</v>
      </c>
      <c r="M620" t="s">
        <v>43</v>
      </c>
      <c r="N620" t="s">
        <v>43</v>
      </c>
      <c r="R620" s="1"/>
      <c r="T620" s="317"/>
      <c r="X620" s="317"/>
      <c r="Y620" t="s">
        <v>12268</v>
      </c>
    </row>
    <row r="621" spans="1:26">
      <c r="A621">
        <v>620</v>
      </c>
      <c r="B621" t="s">
        <v>13081</v>
      </c>
      <c r="C621" t="s">
        <v>13082</v>
      </c>
      <c r="D621" t="s">
        <v>5942</v>
      </c>
      <c r="E621" t="s">
        <v>5944</v>
      </c>
      <c r="F621" s="1">
        <v>45863</v>
      </c>
      <c r="G621">
        <v>7</v>
      </c>
      <c r="H621">
        <v>510301</v>
      </c>
      <c r="I621" t="s">
        <v>10185</v>
      </c>
      <c r="K621" t="s">
        <v>12198</v>
      </c>
      <c r="L621">
        <v>9</v>
      </c>
      <c r="M621">
        <v>8</v>
      </c>
      <c r="N621">
        <v>8</v>
      </c>
      <c r="O621">
        <v>45880</v>
      </c>
      <c r="P621">
        <v>45879</v>
      </c>
      <c r="Q621" t="s">
        <v>12217</v>
      </c>
      <c r="R621" s="1">
        <v>45900</v>
      </c>
      <c r="S621">
        <v>8</v>
      </c>
      <c r="T621" s="317">
        <v>35530</v>
      </c>
      <c r="U621">
        <v>25.9</v>
      </c>
      <c r="V621">
        <v>9</v>
      </c>
      <c r="W621">
        <v>101</v>
      </c>
      <c r="X621" s="317">
        <v>111238</v>
      </c>
      <c r="Y621" t="s">
        <v>12500</v>
      </c>
      <c r="Z621" t="s">
        <v>12256</v>
      </c>
    </row>
    <row r="622" spans="1:26">
      <c r="A622">
        <v>621</v>
      </c>
      <c r="B622" t="s">
        <v>13083</v>
      </c>
      <c r="C622" t="s">
        <v>13084</v>
      </c>
      <c r="D622" t="s">
        <v>5772</v>
      </c>
      <c r="E622" t="s">
        <v>5775</v>
      </c>
      <c r="F622" s="1">
        <v>45869</v>
      </c>
      <c r="G622">
        <v>7</v>
      </c>
      <c r="H622">
        <v>510302</v>
      </c>
      <c r="I622" t="s">
        <v>10185</v>
      </c>
      <c r="K622" t="s">
        <v>6518</v>
      </c>
      <c r="L622">
        <v>8</v>
      </c>
      <c r="M622">
        <v>8</v>
      </c>
      <c r="N622">
        <v>8</v>
      </c>
      <c r="O622">
        <v>45894</v>
      </c>
      <c r="P622">
        <v>45893</v>
      </c>
      <c r="Q622" t="s">
        <v>12936</v>
      </c>
      <c r="R622" s="1">
        <v>45891</v>
      </c>
      <c r="S622">
        <v>8</v>
      </c>
      <c r="T622" s="317">
        <v>30210</v>
      </c>
      <c r="U622">
        <v>25.8</v>
      </c>
      <c r="V622">
        <v>8</v>
      </c>
      <c r="W622">
        <v>101</v>
      </c>
      <c r="X622" s="317">
        <v>79080</v>
      </c>
    </row>
    <row r="623" spans="1:26">
      <c r="A623">
        <v>622</v>
      </c>
      <c r="B623" t="s">
        <v>13085</v>
      </c>
      <c r="C623" t="s">
        <v>13086</v>
      </c>
      <c r="D623" t="s">
        <v>5772</v>
      </c>
      <c r="E623" t="s">
        <v>5775</v>
      </c>
      <c r="F623" s="1"/>
      <c r="G623" t="s">
        <v>43</v>
      </c>
      <c r="H623">
        <v>510303</v>
      </c>
      <c r="L623" t="s">
        <v>43</v>
      </c>
      <c r="M623" t="s">
        <v>43</v>
      </c>
      <c r="N623" t="s">
        <v>43</v>
      </c>
      <c r="R623" s="1"/>
      <c r="T623" s="317"/>
      <c r="X623" s="317"/>
      <c r="Y623" t="s">
        <v>10832</v>
      </c>
    </row>
    <row r="624" spans="1:26">
      <c r="A624">
        <v>623</v>
      </c>
      <c r="B624" t="s">
        <v>13087</v>
      </c>
      <c r="C624" t="s">
        <v>13088</v>
      </c>
      <c r="D624" t="s">
        <v>5772</v>
      </c>
      <c r="E624" t="s">
        <v>5775</v>
      </c>
      <c r="F624" s="1"/>
      <c r="G624" t="s">
        <v>43</v>
      </c>
      <c r="H624">
        <v>510304</v>
      </c>
      <c r="L624" t="s">
        <v>43</v>
      </c>
      <c r="M624" t="s">
        <v>43</v>
      </c>
      <c r="N624" t="s">
        <v>43</v>
      </c>
      <c r="R624" s="1"/>
      <c r="T624" s="317"/>
      <c r="X624" s="317"/>
      <c r="Y624" t="s">
        <v>10832</v>
      </c>
    </row>
    <row r="625" spans="1:27">
      <c r="A625">
        <v>624</v>
      </c>
      <c r="B625" t="s">
        <v>6471</v>
      </c>
      <c r="C625" t="s">
        <v>6472</v>
      </c>
      <c r="D625" t="s">
        <v>5942</v>
      </c>
      <c r="E625" t="s">
        <v>5944</v>
      </c>
      <c r="F625" s="1">
        <v>45868</v>
      </c>
      <c r="G625">
        <v>7</v>
      </c>
      <c r="H625">
        <v>510305</v>
      </c>
      <c r="I625" t="s">
        <v>10185</v>
      </c>
      <c r="J625">
        <v>50022302</v>
      </c>
      <c r="K625" t="s">
        <v>12198</v>
      </c>
      <c r="L625">
        <v>9</v>
      </c>
      <c r="M625">
        <v>8</v>
      </c>
      <c r="N625">
        <v>9</v>
      </c>
      <c r="O625">
        <v>45908</v>
      </c>
      <c r="P625" t="s">
        <v>5750</v>
      </c>
      <c r="Q625" t="s">
        <v>13017</v>
      </c>
      <c r="R625" s="1">
        <v>45930</v>
      </c>
      <c r="S625">
        <v>9</v>
      </c>
      <c r="T625" s="317">
        <v>54110</v>
      </c>
      <c r="U625">
        <v>25.9</v>
      </c>
      <c r="V625">
        <v>9</v>
      </c>
      <c r="W625">
        <v>30</v>
      </c>
      <c r="X625" s="317">
        <v>108605</v>
      </c>
    </row>
    <row r="626" spans="1:27">
      <c r="A626">
        <v>625</v>
      </c>
      <c r="B626" t="s">
        <v>6473</v>
      </c>
      <c r="C626" t="s">
        <v>13089</v>
      </c>
      <c r="D626" t="s">
        <v>5942</v>
      </c>
      <c r="E626" t="s">
        <v>5944</v>
      </c>
      <c r="F626" s="1">
        <v>45868</v>
      </c>
      <c r="G626">
        <v>7</v>
      </c>
      <c r="H626">
        <v>510306</v>
      </c>
      <c r="I626" t="s">
        <v>10185</v>
      </c>
      <c r="J626">
        <v>50022305</v>
      </c>
      <c r="K626" t="s">
        <v>12198</v>
      </c>
      <c r="L626">
        <v>9</v>
      </c>
      <c r="M626">
        <v>8</v>
      </c>
      <c r="N626">
        <v>9</v>
      </c>
      <c r="O626">
        <v>45908</v>
      </c>
      <c r="P626" t="s">
        <v>5750</v>
      </c>
      <c r="Q626" t="s">
        <v>13017</v>
      </c>
      <c r="R626" s="1">
        <v>45930</v>
      </c>
      <c r="S626">
        <v>9</v>
      </c>
      <c r="T626" s="317">
        <v>82730</v>
      </c>
      <c r="U626">
        <v>25.9</v>
      </c>
      <c r="V626">
        <v>9</v>
      </c>
      <c r="W626">
        <v>30</v>
      </c>
      <c r="X626" s="317">
        <v>164170</v>
      </c>
    </row>
    <row r="627" spans="1:27">
      <c r="A627">
        <v>626</v>
      </c>
      <c r="B627" t="s">
        <v>6475</v>
      </c>
      <c r="C627" t="s">
        <v>6476</v>
      </c>
      <c r="D627" t="s">
        <v>5942</v>
      </c>
      <c r="E627" t="s">
        <v>5944</v>
      </c>
      <c r="F627" s="1">
        <v>45869</v>
      </c>
      <c r="G627">
        <v>7</v>
      </c>
      <c r="H627">
        <v>510307</v>
      </c>
      <c r="I627" t="s">
        <v>10185</v>
      </c>
      <c r="J627">
        <v>50022569</v>
      </c>
      <c r="K627" t="s">
        <v>12198</v>
      </c>
      <c r="L627">
        <v>10</v>
      </c>
      <c r="M627">
        <v>9</v>
      </c>
      <c r="N627">
        <v>9</v>
      </c>
      <c r="O627">
        <v>45931</v>
      </c>
      <c r="P627" t="s">
        <v>5750</v>
      </c>
      <c r="R627" s="1">
        <v>45930</v>
      </c>
      <c r="S627">
        <v>9</v>
      </c>
      <c r="T627" s="317">
        <v>52710</v>
      </c>
      <c r="U627">
        <v>25.1</v>
      </c>
      <c r="V627">
        <v>10</v>
      </c>
      <c r="W627">
        <v>37</v>
      </c>
      <c r="X627" s="317">
        <v>105894</v>
      </c>
    </row>
    <row r="628" spans="1:27">
      <c r="A628">
        <v>627</v>
      </c>
      <c r="B628" t="s">
        <v>6477</v>
      </c>
      <c r="C628" t="s">
        <v>6478</v>
      </c>
      <c r="D628" t="s">
        <v>5942</v>
      </c>
      <c r="E628" t="s">
        <v>5944</v>
      </c>
      <c r="F628" s="1">
        <v>45869</v>
      </c>
      <c r="G628">
        <v>7</v>
      </c>
      <c r="H628">
        <v>510308</v>
      </c>
      <c r="I628" t="s">
        <v>10185</v>
      </c>
      <c r="J628">
        <v>50022577</v>
      </c>
      <c r="K628" t="s">
        <v>12198</v>
      </c>
      <c r="L628">
        <v>10</v>
      </c>
      <c r="M628">
        <v>9</v>
      </c>
      <c r="N628">
        <v>9</v>
      </c>
      <c r="O628">
        <v>45931</v>
      </c>
      <c r="P628" t="s">
        <v>5750</v>
      </c>
      <c r="R628" s="1">
        <v>45930</v>
      </c>
      <c r="S628">
        <v>9</v>
      </c>
      <c r="T628" s="317">
        <v>42790</v>
      </c>
      <c r="U628">
        <v>25.1</v>
      </c>
      <c r="V628">
        <v>10</v>
      </c>
      <c r="W628">
        <v>37</v>
      </c>
      <c r="X628" s="317">
        <v>86648</v>
      </c>
    </row>
    <row r="629" spans="1:27">
      <c r="A629">
        <v>628</v>
      </c>
      <c r="B629" t="s">
        <v>6481</v>
      </c>
      <c r="C629" t="s">
        <v>6482</v>
      </c>
      <c r="D629" t="s">
        <v>5942</v>
      </c>
      <c r="E629" t="s">
        <v>5944</v>
      </c>
      <c r="F629" s="1">
        <v>45869</v>
      </c>
      <c r="G629">
        <v>7</v>
      </c>
      <c r="H629">
        <v>510309</v>
      </c>
      <c r="I629" t="s">
        <v>10185</v>
      </c>
      <c r="J629">
        <v>50022615</v>
      </c>
      <c r="K629" t="s">
        <v>12198</v>
      </c>
      <c r="L629">
        <v>10</v>
      </c>
      <c r="M629">
        <v>9</v>
      </c>
      <c r="N629">
        <v>9</v>
      </c>
      <c r="O629">
        <v>45931</v>
      </c>
      <c r="P629" t="s">
        <v>5750</v>
      </c>
      <c r="R629" s="1">
        <v>45930</v>
      </c>
      <c r="S629">
        <v>9</v>
      </c>
      <c r="T629" s="317">
        <v>39210</v>
      </c>
      <c r="U629">
        <v>25.1</v>
      </c>
      <c r="V629">
        <v>10</v>
      </c>
      <c r="W629">
        <v>37</v>
      </c>
      <c r="X629" s="317">
        <v>79698</v>
      </c>
    </row>
    <row r="630" spans="1:27">
      <c r="A630">
        <v>629</v>
      </c>
      <c r="B630" t="s">
        <v>13090</v>
      </c>
      <c r="C630" t="s">
        <v>13091</v>
      </c>
      <c r="D630" t="s">
        <v>5772</v>
      </c>
      <c r="E630" t="s">
        <v>5775</v>
      </c>
      <c r="F630" s="1">
        <v>45870</v>
      </c>
      <c r="G630">
        <v>8</v>
      </c>
      <c r="H630">
        <v>510310</v>
      </c>
      <c r="I630" t="s">
        <v>12597</v>
      </c>
      <c r="J630">
        <v>50023017</v>
      </c>
      <c r="K630" t="s">
        <v>6518</v>
      </c>
      <c r="L630">
        <v>8</v>
      </c>
      <c r="M630">
        <v>8</v>
      </c>
      <c r="N630">
        <v>8</v>
      </c>
      <c r="O630" t="s">
        <v>12648</v>
      </c>
      <c r="P630">
        <v>45877</v>
      </c>
      <c r="Q630" t="s">
        <v>12217</v>
      </c>
      <c r="R630" s="1">
        <v>45891</v>
      </c>
      <c r="S630">
        <v>8</v>
      </c>
      <c r="T630" s="317">
        <v>30210</v>
      </c>
      <c r="U630">
        <v>25.8</v>
      </c>
      <c r="V630">
        <v>8</v>
      </c>
      <c r="W630">
        <v>10</v>
      </c>
      <c r="X630" s="317">
        <v>54961</v>
      </c>
      <c r="Y630" t="s">
        <v>12268</v>
      </c>
      <c r="Z630" t="s">
        <v>5814</v>
      </c>
    </row>
    <row r="631" spans="1:27">
      <c r="A631">
        <v>630</v>
      </c>
      <c r="B631" t="s">
        <v>13092</v>
      </c>
      <c r="C631" t="s">
        <v>13093</v>
      </c>
      <c r="D631" t="s">
        <v>5772</v>
      </c>
      <c r="E631" t="s">
        <v>5775</v>
      </c>
      <c r="F631" s="1">
        <v>45873</v>
      </c>
      <c r="G631">
        <v>8</v>
      </c>
      <c r="H631">
        <v>510311</v>
      </c>
      <c r="I631" t="s">
        <v>10185</v>
      </c>
      <c r="K631" t="s">
        <v>6518</v>
      </c>
      <c r="L631">
        <v>8</v>
      </c>
      <c r="M631">
        <v>8</v>
      </c>
      <c r="N631">
        <v>8</v>
      </c>
      <c r="O631">
        <v>45896</v>
      </c>
      <c r="P631">
        <v>45895</v>
      </c>
      <c r="Q631" t="s">
        <v>12936</v>
      </c>
      <c r="R631" s="1">
        <v>45891</v>
      </c>
      <c r="S631">
        <v>8</v>
      </c>
      <c r="T631" s="317">
        <v>40710</v>
      </c>
      <c r="U631">
        <v>25.8</v>
      </c>
      <c r="V631">
        <v>8</v>
      </c>
      <c r="W631">
        <v>101</v>
      </c>
      <c r="X631" s="317">
        <v>106590</v>
      </c>
      <c r="Y631" t="s">
        <v>10832</v>
      </c>
    </row>
    <row r="632" spans="1:27">
      <c r="A632">
        <v>631</v>
      </c>
      <c r="B632" t="s">
        <v>13094</v>
      </c>
      <c r="C632" t="s">
        <v>13095</v>
      </c>
      <c r="D632" t="s">
        <v>5772</v>
      </c>
      <c r="E632" t="s">
        <v>5775</v>
      </c>
      <c r="F632" s="1">
        <v>45873</v>
      </c>
      <c r="G632">
        <v>8</v>
      </c>
      <c r="H632">
        <v>510312</v>
      </c>
      <c r="I632" t="s">
        <v>10185</v>
      </c>
      <c r="K632" t="s">
        <v>6518</v>
      </c>
      <c r="L632">
        <v>8</v>
      </c>
      <c r="M632">
        <v>8</v>
      </c>
      <c r="N632">
        <v>8</v>
      </c>
      <c r="O632">
        <v>45887</v>
      </c>
      <c r="P632">
        <v>45886</v>
      </c>
      <c r="Q632" t="s">
        <v>12217</v>
      </c>
      <c r="R632" s="1">
        <v>45891</v>
      </c>
      <c r="S632">
        <v>8</v>
      </c>
      <c r="T632" s="317">
        <v>31710</v>
      </c>
      <c r="U632">
        <v>25.8</v>
      </c>
      <c r="V632">
        <v>8</v>
      </c>
      <c r="W632">
        <v>101</v>
      </c>
      <c r="X632" s="317">
        <v>83010</v>
      </c>
      <c r="Y632" t="s">
        <v>10832</v>
      </c>
    </row>
    <row r="633" spans="1:27">
      <c r="A633">
        <v>632</v>
      </c>
      <c r="B633" t="s">
        <v>13096</v>
      </c>
      <c r="C633" t="s">
        <v>13097</v>
      </c>
      <c r="D633" t="s">
        <v>5772</v>
      </c>
      <c r="E633" t="s">
        <v>5775</v>
      </c>
      <c r="F633" s="1">
        <v>45873</v>
      </c>
      <c r="G633">
        <v>8</v>
      </c>
      <c r="H633">
        <v>510313</v>
      </c>
      <c r="I633" t="s">
        <v>10185</v>
      </c>
      <c r="K633" t="s">
        <v>6518</v>
      </c>
      <c r="L633">
        <v>8</v>
      </c>
      <c r="M633">
        <v>8</v>
      </c>
      <c r="N633">
        <v>8</v>
      </c>
      <c r="O633">
        <v>45887</v>
      </c>
      <c r="P633">
        <v>45886</v>
      </c>
      <c r="Q633" t="s">
        <v>12217</v>
      </c>
      <c r="R633" s="1">
        <v>45891</v>
      </c>
      <c r="S633">
        <v>8</v>
      </c>
      <c r="T633" s="317">
        <v>31710</v>
      </c>
      <c r="U633">
        <v>25.8</v>
      </c>
      <c r="V633">
        <v>8</v>
      </c>
      <c r="W633">
        <v>101</v>
      </c>
      <c r="X633" s="317">
        <v>83010</v>
      </c>
      <c r="Y633" t="s">
        <v>10832</v>
      </c>
    </row>
    <row r="634" spans="1:27">
      <c r="A634">
        <v>633</v>
      </c>
      <c r="B634" t="s">
        <v>13098</v>
      </c>
      <c r="C634" t="s">
        <v>13099</v>
      </c>
      <c r="D634" t="s">
        <v>5772</v>
      </c>
      <c r="E634" t="s">
        <v>5775</v>
      </c>
      <c r="F634" s="1">
        <v>45873</v>
      </c>
      <c r="G634">
        <v>8</v>
      </c>
      <c r="H634">
        <v>510314</v>
      </c>
      <c r="I634" t="s">
        <v>10185</v>
      </c>
      <c r="K634" t="s">
        <v>6518</v>
      </c>
      <c r="L634">
        <v>8</v>
      </c>
      <c r="M634">
        <v>8</v>
      </c>
      <c r="N634">
        <v>8</v>
      </c>
      <c r="O634">
        <v>45887</v>
      </c>
      <c r="P634">
        <v>45886</v>
      </c>
      <c r="Q634" t="s">
        <v>12217</v>
      </c>
      <c r="R634" s="1">
        <v>45891</v>
      </c>
      <c r="S634">
        <v>8</v>
      </c>
      <c r="T634" s="317">
        <v>37250</v>
      </c>
      <c r="U634">
        <v>25.8</v>
      </c>
      <c r="V634">
        <v>8</v>
      </c>
      <c r="W634">
        <v>101</v>
      </c>
      <c r="X634" s="317">
        <v>97530</v>
      </c>
      <c r="Y634" t="s">
        <v>10832</v>
      </c>
    </row>
    <row r="635" spans="1:27">
      <c r="A635">
        <v>634</v>
      </c>
      <c r="B635" t="s">
        <v>13100</v>
      </c>
      <c r="C635" t="s">
        <v>6010</v>
      </c>
      <c r="D635" t="s">
        <v>5772</v>
      </c>
      <c r="E635" t="s">
        <v>5775</v>
      </c>
      <c r="F635" s="1"/>
      <c r="G635" t="s">
        <v>43</v>
      </c>
      <c r="H635">
        <v>510315</v>
      </c>
      <c r="L635" t="s">
        <v>43</v>
      </c>
      <c r="M635" t="s">
        <v>43</v>
      </c>
      <c r="N635" t="s">
        <v>43</v>
      </c>
      <c r="R635" s="1"/>
      <c r="T635" s="317"/>
      <c r="X635" s="317"/>
      <c r="Y635" t="s">
        <v>12268</v>
      </c>
      <c r="AA635">
        <v>45898</v>
      </c>
    </row>
    <row r="636" spans="1:27">
      <c r="A636">
        <v>635</v>
      </c>
      <c r="B636" t="s">
        <v>13101</v>
      </c>
      <c r="C636" t="s">
        <v>13102</v>
      </c>
      <c r="D636" t="s">
        <v>46</v>
      </c>
      <c r="E636" t="s">
        <v>6055</v>
      </c>
      <c r="F636" s="1">
        <v>45873</v>
      </c>
      <c r="G636">
        <v>8</v>
      </c>
      <c r="H636">
        <v>510316</v>
      </c>
      <c r="I636" t="s">
        <v>10185</v>
      </c>
      <c r="K636" t="s">
        <v>267</v>
      </c>
      <c r="L636">
        <v>8</v>
      </c>
      <c r="M636">
        <v>8</v>
      </c>
      <c r="N636">
        <v>8</v>
      </c>
      <c r="O636">
        <v>45876</v>
      </c>
      <c r="P636">
        <v>45875</v>
      </c>
      <c r="R636" s="1">
        <v>45899</v>
      </c>
      <c r="S636">
        <v>8</v>
      </c>
      <c r="T636" s="317">
        <v>34250</v>
      </c>
      <c r="U636">
        <v>25.8</v>
      </c>
      <c r="V636">
        <v>8</v>
      </c>
      <c r="W636">
        <v>101</v>
      </c>
      <c r="X636" s="317">
        <v>89670</v>
      </c>
    </row>
    <row r="637" spans="1:27">
      <c r="A637">
        <v>636</v>
      </c>
      <c r="B637" t="s">
        <v>13103</v>
      </c>
      <c r="C637" t="s">
        <v>13104</v>
      </c>
      <c r="D637" t="s">
        <v>46</v>
      </c>
      <c r="E637" t="s">
        <v>5829</v>
      </c>
      <c r="F637" s="1">
        <v>45873</v>
      </c>
      <c r="G637">
        <v>8</v>
      </c>
      <c r="H637">
        <v>510317</v>
      </c>
      <c r="I637" t="s">
        <v>10185</v>
      </c>
      <c r="K637" t="s">
        <v>267</v>
      </c>
      <c r="L637">
        <v>9</v>
      </c>
      <c r="M637">
        <v>8</v>
      </c>
      <c r="N637">
        <v>8</v>
      </c>
      <c r="O637" t="s">
        <v>13105</v>
      </c>
      <c r="P637">
        <v>45889</v>
      </c>
      <c r="Q637" t="s">
        <v>12936</v>
      </c>
      <c r="R637" s="1">
        <v>45899</v>
      </c>
      <c r="S637">
        <v>8</v>
      </c>
      <c r="T637" s="317">
        <v>45910</v>
      </c>
      <c r="U637">
        <v>25.9</v>
      </c>
      <c r="V637">
        <v>9</v>
      </c>
      <c r="W637">
        <v>101</v>
      </c>
      <c r="X637" s="317">
        <v>120240</v>
      </c>
    </row>
    <row r="638" spans="1:27">
      <c r="A638">
        <v>637</v>
      </c>
      <c r="B638" t="s">
        <v>13106</v>
      </c>
      <c r="C638" t="s">
        <v>13107</v>
      </c>
      <c r="D638" t="s">
        <v>46</v>
      </c>
      <c r="E638" t="s">
        <v>6161</v>
      </c>
      <c r="F638" s="1"/>
      <c r="G638" t="s">
        <v>43</v>
      </c>
      <c r="H638">
        <v>510318</v>
      </c>
      <c r="L638" t="s">
        <v>43</v>
      </c>
      <c r="M638" t="s">
        <v>43</v>
      </c>
      <c r="N638" t="s">
        <v>43</v>
      </c>
      <c r="R638" s="1"/>
      <c r="T638" s="317"/>
      <c r="X638" s="317"/>
      <c r="Y638" t="s">
        <v>10832</v>
      </c>
    </row>
    <row r="639" spans="1:27">
      <c r="A639">
        <v>638</v>
      </c>
      <c r="B639" t="s">
        <v>13108</v>
      </c>
      <c r="C639" t="s">
        <v>13109</v>
      </c>
      <c r="D639" t="s">
        <v>46</v>
      </c>
      <c r="E639" t="s">
        <v>6161</v>
      </c>
      <c r="F639" s="1">
        <v>45873</v>
      </c>
      <c r="G639">
        <v>8</v>
      </c>
      <c r="H639">
        <v>510319</v>
      </c>
      <c r="I639" t="s">
        <v>10185</v>
      </c>
      <c r="K639" t="s">
        <v>267</v>
      </c>
      <c r="L639">
        <v>8</v>
      </c>
      <c r="M639">
        <v>8</v>
      </c>
      <c r="N639">
        <v>8</v>
      </c>
      <c r="O639">
        <v>45901</v>
      </c>
      <c r="P639">
        <v>45900</v>
      </c>
      <c r="R639" s="1">
        <v>45899</v>
      </c>
      <c r="S639">
        <v>8</v>
      </c>
      <c r="T639" s="317">
        <v>104010</v>
      </c>
      <c r="U639">
        <v>25.8</v>
      </c>
      <c r="V639">
        <v>8</v>
      </c>
      <c r="W639">
        <v>101</v>
      </c>
      <c r="X639" s="317">
        <v>224736</v>
      </c>
    </row>
    <row r="640" spans="1:27">
      <c r="A640">
        <v>639</v>
      </c>
      <c r="B640" t="s">
        <v>13110</v>
      </c>
      <c r="C640" t="s">
        <v>13111</v>
      </c>
      <c r="D640" t="s">
        <v>46</v>
      </c>
      <c r="E640" t="s">
        <v>6161</v>
      </c>
      <c r="F640" s="1">
        <v>45873</v>
      </c>
      <c r="G640">
        <v>8</v>
      </c>
      <c r="H640">
        <v>510320</v>
      </c>
      <c r="I640" t="s">
        <v>10185</v>
      </c>
      <c r="K640" t="s">
        <v>267</v>
      </c>
      <c r="L640">
        <v>9</v>
      </c>
      <c r="M640">
        <v>8</v>
      </c>
      <c r="N640">
        <v>8</v>
      </c>
      <c r="O640" t="s">
        <v>11478</v>
      </c>
      <c r="P640">
        <v>45891</v>
      </c>
      <c r="R640" s="1">
        <v>45899</v>
      </c>
      <c r="S640">
        <v>8</v>
      </c>
      <c r="T640" s="317">
        <v>41750</v>
      </c>
      <c r="U640">
        <v>25.9</v>
      </c>
      <c r="V640">
        <v>9</v>
      </c>
      <c r="W640">
        <v>101</v>
      </c>
      <c r="X640" s="317">
        <v>109320</v>
      </c>
    </row>
    <row r="641" spans="1:25">
      <c r="A641">
        <v>640</v>
      </c>
      <c r="B641" t="s">
        <v>13112</v>
      </c>
      <c r="C641" t="s">
        <v>13113</v>
      </c>
      <c r="D641" t="s">
        <v>46</v>
      </c>
      <c r="E641" t="s">
        <v>6161</v>
      </c>
      <c r="F641" s="1">
        <v>45873</v>
      </c>
      <c r="G641">
        <v>8</v>
      </c>
      <c r="H641">
        <v>510321</v>
      </c>
      <c r="I641" t="s">
        <v>10185</v>
      </c>
      <c r="K641" t="s">
        <v>267</v>
      </c>
      <c r="L641">
        <v>8</v>
      </c>
      <c r="M641">
        <v>8</v>
      </c>
      <c r="N641">
        <v>8</v>
      </c>
      <c r="O641" t="s">
        <v>11478</v>
      </c>
      <c r="P641">
        <v>45891</v>
      </c>
      <c r="Q641" t="s">
        <v>12936</v>
      </c>
      <c r="R641" s="1">
        <v>45899</v>
      </c>
      <c r="S641">
        <v>8</v>
      </c>
      <c r="T641" s="317">
        <v>30210</v>
      </c>
      <c r="U641">
        <v>25.8</v>
      </c>
      <c r="V641">
        <v>8</v>
      </c>
      <c r="W641">
        <v>101</v>
      </c>
      <c r="X641" s="317">
        <v>79080</v>
      </c>
    </row>
    <row r="642" spans="1:25">
      <c r="A642">
        <v>641</v>
      </c>
      <c r="B642" t="s">
        <v>13114</v>
      </c>
      <c r="C642" t="s">
        <v>13115</v>
      </c>
      <c r="D642" t="s">
        <v>46</v>
      </c>
      <c r="E642" t="s">
        <v>6161</v>
      </c>
      <c r="F642" s="1">
        <v>45873</v>
      </c>
      <c r="G642">
        <v>8</v>
      </c>
      <c r="H642">
        <v>510322</v>
      </c>
      <c r="I642" t="s">
        <v>10185</v>
      </c>
      <c r="K642" t="s">
        <v>267</v>
      </c>
      <c r="L642">
        <v>8</v>
      </c>
      <c r="M642">
        <v>8</v>
      </c>
      <c r="N642">
        <v>8</v>
      </c>
      <c r="O642" t="s">
        <v>11478</v>
      </c>
      <c r="P642">
        <v>45891</v>
      </c>
      <c r="R642" s="1">
        <v>45899</v>
      </c>
      <c r="S642">
        <v>8</v>
      </c>
      <c r="T642" s="317">
        <v>31710</v>
      </c>
      <c r="U642">
        <v>25.8</v>
      </c>
      <c r="V642">
        <v>8</v>
      </c>
      <c r="W642">
        <v>101</v>
      </c>
      <c r="X642" s="317">
        <v>83010</v>
      </c>
    </row>
    <row r="643" spans="1:25">
      <c r="A643">
        <v>642</v>
      </c>
      <c r="B643" t="s">
        <v>13116</v>
      </c>
      <c r="C643" t="s">
        <v>13117</v>
      </c>
      <c r="D643" t="s">
        <v>5772</v>
      </c>
      <c r="E643" t="s">
        <v>5775</v>
      </c>
      <c r="F643" s="1">
        <v>45873</v>
      </c>
      <c r="G643">
        <v>8</v>
      </c>
      <c r="H643">
        <v>510323</v>
      </c>
      <c r="I643" t="s">
        <v>10185</v>
      </c>
      <c r="J643">
        <v>50023491</v>
      </c>
      <c r="K643" t="s">
        <v>6518</v>
      </c>
      <c r="L643">
        <v>9</v>
      </c>
      <c r="M643">
        <v>8</v>
      </c>
      <c r="N643">
        <v>9</v>
      </c>
      <c r="O643">
        <v>45894</v>
      </c>
      <c r="P643" t="s">
        <v>5750</v>
      </c>
      <c r="R643" s="1">
        <v>45930</v>
      </c>
      <c r="S643">
        <v>9</v>
      </c>
      <c r="T643" s="317">
        <v>33790</v>
      </c>
      <c r="U643">
        <v>25.9</v>
      </c>
      <c r="V643">
        <v>9</v>
      </c>
      <c r="W643">
        <v>17</v>
      </c>
      <c r="X643" s="317">
        <v>61486</v>
      </c>
    </row>
    <row r="644" spans="1:25">
      <c r="A644">
        <v>643</v>
      </c>
      <c r="B644" t="s">
        <v>13118</v>
      </c>
      <c r="C644" t="s">
        <v>13119</v>
      </c>
      <c r="D644" t="s">
        <v>5772</v>
      </c>
      <c r="E644" t="s">
        <v>5775</v>
      </c>
      <c r="F644" s="1">
        <v>45874</v>
      </c>
      <c r="G644">
        <v>8</v>
      </c>
      <c r="H644">
        <v>510324</v>
      </c>
      <c r="I644" t="s">
        <v>10185</v>
      </c>
      <c r="K644" t="s">
        <v>6518</v>
      </c>
      <c r="L644">
        <v>9</v>
      </c>
      <c r="M644">
        <v>8</v>
      </c>
      <c r="N644">
        <v>9</v>
      </c>
      <c r="O644">
        <v>45890</v>
      </c>
      <c r="P644">
        <v>45889</v>
      </c>
      <c r="Q644" t="s">
        <v>12936</v>
      </c>
      <c r="R644" s="1">
        <v>45930</v>
      </c>
      <c r="S644">
        <v>9</v>
      </c>
      <c r="T644" s="317">
        <v>41750</v>
      </c>
      <c r="U644">
        <v>25.9</v>
      </c>
      <c r="V644">
        <v>9</v>
      </c>
      <c r="W644">
        <v>101</v>
      </c>
      <c r="X644" s="317">
        <v>109320</v>
      </c>
    </row>
    <row r="645" spans="1:25">
      <c r="A645">
        <v>644</v>
      </c>
      <c r="B645" t="s">
        <v>13120</v>
      </c>
      <c r="C645" t="s">
        <v>13121</v>
      </c>
      <c r="D645" t="s">
        <v>5772</v>
      </c>
      <c r="E645" t="s">
        <v>5775</v>
      </c>
      <c r="F645" s="1">
        <v>45874</v>
      </c>
      <c r="G645">
        <v>8</v>
      </c>
      <c r="H645">
        <v>510325</v>
      </c>
      <c r="I645" t="s">
        <v>10185</v>
      </c>
      <c r="K645" t="s">
        <v>6518</v>
      </c>
      <c r="L645">
        <v>9</v>
      </c>
      <c r="M645">
        <v>8</v>
      </c>
      <c r="N645">
        <v>9</v>
      </c>
      <c r="O645">
        <v>45905</v>
      </c>
      <c r="P645">
        <v>45904</v>
      </c>
      <c r="Q645" t="s">
        <v>12150</v>
      </c>
      <c r="R645" s="1">
        <v>45930</v>
      </c>
      <c r="S645">
        <v>9</v>
      </c>
      <c r="T645" s="317">
        <v>39790</v>
      </c>
      <c r="U645">
        <v>25.9</v>
      </c>
      <c r="V645">
        <v>9</v>
      </c>
      <c r="W645">
        <v>101</v>
      </c>
      <c r="X645" s="317">
        <v>104190</v>
      </c>
      <c r="Y645" t="s">
        <v>10832</v>
      </c>
    </row>
    <row r="646" spans="1:25">
      <c r="A646">
        <v>645</v>
      </c>
      <c r="B646" t="s">
        <v>13122</v>
      </c>
      <c r="C646" t="s">
        <v>13123</v>
      </c>
      <c r="D646" t="s">
        <v>5772</v>
      </c>
      <c r="E646" t="s">
        <v>5775</v>
      </c>
      <c r="F646" s="1">
        <v>45874</v>
      </c>
      <c r="G646">
        <v>8</v>
      </c>
      <c r="H646">
        <v>510326</v>
      </c>
      <c r="I646" t="s">
        <v>10185</v>
      </c>
      <c r="K646" t="s">
        <v>6518</v>
      </c>
      <c r="L646">
        <v>11</v>
      </c>
      <c r="M646">
        <v>8</v>
      </c>
      <c r="N646">
        <v>11</v>
      </c>
      <c r="O646">
        <v>45895</v>
      </c>
      <c r="P646">
        <v>45894</v>
      </c>
      <c r="Q646" t="s">
        <v>12150</v>
      </c>
      <c r="R646" s="1">
        <v>45991</v>
      </c>
      <c r="S646">
        <v>11</v>
      </c>
      <c r="T646" s="317">
        <v>51730</v>
      </c>
      <c r="U646">
        <v>25.11</v>
      </c>
      <c r="V646">
        <v>11</v>
      </c>
      <c r="W646">
        <v>101</v>
      </c>
      <c r="X646" s="317">
        <v>135889</v>
      </c>
    </row>
    <row r="647" spans="1:25">
      <c r="A647">
        <v>646</v>
      </c>
      <c r="B647" t="s">
        <v>13124</v>
      </c>
      <c r="C647" t="s">
        <v>13125</v>
      </c>
      <c r="D647" t="s">
        <v>46</v>
      </c>
      <c r="E647" t="s">
        <v>5829</v>
      </c>
      <c r="F647" s="1">
        <v>45874</v>
      </c>
      <c r="G647">
        <v>8</v>
      </c>
      <c r="H647">
        <v>510327</v>
      </c>
      <c r="I647" t="s">
        <v>10185</v>
      </c>
      <c r="K647" t="s">
        <v>10340</v>
      </c>
      <c r="L647">
        <v>9</v>
      </c>
      <c r="M647">
        <v>8</v>
      </c>
      <c r="N647">
        <v>9</v>
      </c>
      <c r="O647">
        <v>45901</v>
      </c>
      <c r="P647">
        <v>45900</v>
      </c>
      <c r="Q647" t="s">
        <v>12150</v>
      </c>
      <c r="R647" s="1">
        <v>45930</v>
      </c>
      <c r="S647">
        <v>9</v>
      </c>
      <c r="T647" s="317">
        <v>41750</v>
      </c>
      <c r="U647">
        <v>25.9</v>
      </c>
      <c r="V647">
        <v>9</v>
      </c>
      <c r="W647">
        <v>101</v>
      </c>
      <c r="X647" s="317">
        <v>109320</v>
      </c>
    </row>
    <row r="648" spans="1:25">
      <c r="A648">
        <v>647</v>
      </c>
      <c r="B648" t="s">
        <v>13126</v>
      </c>
      <c r="C648" t="s">
        <v>13127</v>
      </c>
      <c r="D648" t="s">
        <v>46</v>
      </c>
      <c r="E648" t="s">
        <v>6161</v>
      </c>
      <c r="F648" s="1">
        <v>45874</v>
      </c>
      <c r="G648">
        <v>8</v>
      </c>
      <c r="H648">
        <v>510328</v>
      </c>
      <c r="I648" t="s">
        <v>10185</v>
      </c>
      <c r="K648" t="s">
        <v>267</v>
      </c>
      <c r="L648">
        <v>8</v>
      </c>
      <c r="M648">
        <v>8</v>
      </c>
      <c r="N648">
        <v>8</v>
      </c>
      <c r="O648">
        <v>45915</v>
      </c>
      <c r="P648">
        <v>45894</v>
      </c>
      <c r="R648" s="1">
        <v>45899</v>
      </c>
      <c r="S648">
        <v>8</v>
      </c>
      <c r="T648" s="317">
        <v>39210</v>
      </c>
      <c r="U648">
        <v>25.8</v>
      </c>
      <c r="V648">
        <v>8</v>
      </c>
      <c r="W648">
        <v>101</v>
      </c>
      <c r="X648" s="317">
        <v>102660</v>
      </c>
    </row>
    <row r="649" spans="1:25">
      <c r="A649">
        <v>648</v>
      </c>
      <c r="B649" t="s">
        <v>13128</v>
      </c>
      <c r="C649" t="s">
        <v>13129</v>
      </c>
      <c r="D649" t="s">
        <v>46</v>
      </c>
      <c r="E649" t="s">
        <v>6055</v>
      </c>
      <c r="F649" s="1"/>
      <c r="G649" t="s">
        <v>43</v>
      </c>
      <c r="H649">
        <v>510329</v>
      </c>
      <c r="L649" t="s">
        <v>43</v>
      </c>
      <c r="M649" t="s">
        <v>43</v>
      </c>
      <c r="N649" t="s">
        <v>43</v>
      </c>
      <c r="R649" s="1"/>
      <c r="T649" s="317"/>
      <c r="X649" s="317"/>
      <c r="Y649" t="s">
        <v>12175</v>
      </c>
    </row>
    <row r="650" spans="1:25">
      <c r="A650">
        <v>649</v>
      </c>
      <c r="B650" t="s">
        <v>13130</v>
      </c>
      <c r="C650" t="s">
        <v>13131</v>
      </c>
      <c r="D650" t="s">
        <v>46</v>
      </c>
      <c r="E650" t="s">
        <v>6055</v>
      </c>
      <c r="F650" s="1"/>
      <c r="G650" t="s">
        <v>43</v>
      </c>
      <c r="H650">
        <v>510330</v>
      </c>
      <c r="L650" t="s">
        <v>43</v>
      </c>
      <c r="M650" t="s">
        <v>43</v>
      </c>
      <c r="N650" t="s">
        <v>43</v>
      </c>
      <c r="R650" s="1"/>
      <c r="T650" s="317"/>
      <c r="X650" s="317"/>
      <c r="Y650" t="s">
        <v>12175</v>
      </c>
    </row>
    <row r="651" spans="1:25">
      <c r="A651">
        <v>650</v>
      </c>
      <c r="B651" t="s">
        <v>6491</v>
      </c>
      <c r="C651" t="s">
        <v>6492</v>
      </c>
      <c r="D651" t="s">
        <v>46</v>
      </c>
      <c r="E651" t="s">
        <v>3282</v>
      </c>
      <c r="F651" s="1">
        <v>45874</v>
      </c>
      <c r="G651">
        <v>8</v>
      </c>
      <c r="H651">
        <v>510331</v>
      </c>
      <c r="I651" t="s">
        <v>10185</v>
      </c>
      <c r="J651">
        <v>50023343</v>
      </c>
      <c r="K651" t="s">
        <v>267</v>
      </c>
      <c r="L651">
        <v>1</v>
      </c>
      <c r="M651">
        <v>12</v>
      </c>
      <c r="N651">
        <v>1</v>
      </c>
      <c r="O651">
        <v>46027</v>
      </c>
      <c r="P651" t="s">
        <v>5750</v>
      </c>
      <c r="R651" s="1">
        <v>46053</v>
      </c>
      <c r="S651">
        <v>1</v>
      </c>
      <c r="T651" s="317">
        <v>202760</v>
      </c>
      <c r="U651">
        <v>26.2</v>
      </c>
      <c r="V651">
        <v>2</v>
      </c>
      <c r="W651">
        <v>30</v>
      </c>
      <c r="X651" s="317">
        <v>326453</v>
      </c>
    </row>
    <row r="652" spans="1:25">
      <c r="A652">
        <v>651</v>
      </c>
      <c r="B652" t="s">
        <v>13132</v>
      </c>
      <c r="C652" t="s">
        <v>13133</v>
      </c>
      <c r="D652" t="s">
        <v>5772</v>
      </c>
      <c r="E652" t="s">
        <v>5775</v>
      </c>
      <c r="F652" s="1"/>
      <c r="G652" t="s">
        <v>43</v>
      </c>
      <c r="H652">
        <v>510332</v>
      </c>
      <c r="L652" t="s">
        <v>43</v>
      </c>
      <c r="M652" t="s">
        <v>43</v>
      </c>
      <c r="N652" t="s">
        <v>43</v>
      </c>
      <c r="R652" s="1"/>
      <c r="T652" s="317"/>
      <c r="X652" s="317"/>
      <c r="Y652" t="s">
        <v>12240</v>
      </c>
    </row>
    <row r="653" spans="1:25">
      <c r="A653">
        <v>652</v>
      </c>
      <c r="B653" t="s">
        <v>6175</v>
      </c>
      <c r="C653" t="s">
        <v>6176</v>
      </c>
      <c r="D653" t="s">
        <v>5772</v>
      </c>
      <c r="E653" t="s">
        <v>5775</v>
      </c>
      <c r="F653" s="1"/>
      <c r="G653" t="s">
        <v>43</v>
      </c>
      <c r="H653">
        <v>510333</v>
      </c>
      <c r="L653" t="s">
        <v>43</v>
      </c>
      <c r="M653" t="s">
        <v>43</v>
      </c>
      <c r="N653" t="s">
        <v>43</v>
      </c>
      <c r="R653" s="1"/>
      <c r="T653" s="317"/>
      <c r="X653" s="317"/>
      <c r="Y653" t="s">
        <v>12240</v>
      </c>
    </row>
    <row r="654" spans="1:25">
      <c r="A654">
        <v>653</v>
      </c>
      <c r="B654" t="s">
        <v>6489</v>
      </c>
      <c r="C654" t="s">
        <v>6490</v>
      </c>
      <c r="D654" t="s">
        <v>5942</v>
      </c>
      <c r="E654" t="s">
        <v>5944</v>
      </c>
      <c r="F654" s="1">
        <v>45874</v>
      </c>
      <c r="G654">
        <v>8</v>
      </c>
      <c r="H654">
        <v>510334</v>
      </c>
      <c r="I654" t="s">
        <v>10185</v>
      </c>
      <c r="J654">
        <v>50023930</v>
      </c>
      <c r="K654" t="s">
        <v>12198</v>
      </c>
      <c r="L654">
        <v>10</v>
      </c>
      <c r="M654">
        <v>9</v>
      </c>
      <c r="N654">
        <v>10</v>
      </c>
      <c r="O654">
        <v>45945</v>
      </c>
      <c r="P654" t="s">
        <v>5750</v>
      </c>
      <c r="R654" s="1">
        <v>45961</v>
      </c>
      <c r="S654">
        <v>10</v>
      </c>
      <c r="T654" s="317">
        <v>31710</v>
      </c>
      <c r="U654">
        <v>25.1</v>
      </c>
      <c r="V654">
        <v>10</v>
      </c>
      <c r="W654">
        <v>30</v>
      </c>
      <c r="X654" s="317">
        <v>67622</v>
      </c>
    </row>
    <row r="655" spans="1:25">
      <c r="A655">
        <v>654</v>
      </c>
      <c r="B655" t="s">
        <v>6495</v>
      </c>
      <c r="C655" t="s">
        <v>6496</v>
      </c>
      <c r="D655" t="s">
        <v>5942</v>
      </c>
      <c r="E655" t="s">
        <v>5944</v>
      </c>
      <c r="F655" s="1">
        <v>45874</v>
      </c>
      <c r="G655">
        <v>8</v>
      </c>
      <c r="H655">
        <v>510335</v>
      </c>
      <c r="I655" t="s">
        <v>10185</v>
      </c>
      <c r="J655">
        <v>50024088</v>
      </c>
      <c r="K655" t="s">
        <v>12198</v>
      </c>
      <c r="L655">
        <v>10</v>
      </c>
      <c r="M655">
        <v>9</v>
      </c>
      <c r="N655">
        <v>10</v>
      </c>
      <c r="O655">
        <v>45950</v>
      </c>
      <c r="P655" t="s">
        <v>5750</v>
      </c>
      <c r="R655" s="1">
        <v>45961</v>
      </c>
      <c r="S655">
        <v>10</v>
      </c>
      <c r="T655" s="317">
        <v>33210</v>
      </c>
      <c r="U655">
        <v>25.1</v>
      </c>
      <c r="V655">
        <v>10</v>
      </c>
      <c r="W655">
        <v>30</v>
      </c>
      <c r="X655" s="317">
        <v>70640</v>
      </c>
    </row>
    <row r="656" spans="1:25">
      <c r="A656">
        <v>655</v>
      </c>
      <c r="B656" t="s">
        <v>13134</v>
      </c>
      <c r="C656" t="s">
        <v>13135</v>
      </c>
      <c r="D656" t="s">
        <v>5772</v>
      </c>
      <c r="E656" t="s">
        <v>5775</v>
      </c>
      <c r="F656" s="1">
        <v>45875</v>
      </c>
      <c r="G656">
        <v>8</v>
      </c>
      <c r="H656">
        <v>510336</v>
      </c>
      <c r="I656" t="s">
        <v>10185</v>
      </c>
      <c r="K656" t="s">
        <v>6518</v>
      </c>
      <c r="L656">
        <v>9</v>
      </c>
      <c r="M656">
        <v>8</v>
      </c>
      <c r="N656">
        <v>9</v>
      </c>
      <c r="O656">
        <v>45905</v>
      </c>
      <c r="P656">
        <v>45904</v>
      </c>
      <c r="Q656" t="s">
        <v>12936</v>
      </c>
      <c r="R656" s="1">
        <v>45930</v>
      </c>
      <c r="S656">
        <v>9</v>
      </c>
      <c r="T656" s="317">
        <v>36790</v>
      </c>
      <c r="U656">
        <v>25.9</v>
      </c>
      <c r="V656">
        <v>9</v>
      </c>
      <c r="W656">
        <v>101</v>
      </c>
      <c r="X656" s="317">
        <v>96330</v>
      </c>
      <c r="Y656" t="s">
        <v>10832</v>
      </c>
    </row>
    <row r="657" spans="1:26">
      <c r="A657">
        <v>656</v>
      </c>
      <c r="B657" t="s">
        <v>13136</v>
      </c>
      <c r="C657" t="s">
        <v>13137</v>
      </c>
      <c r="D657" t="s">
        <v>5772</v>
      </c>
      <c r="E657" t="s">
        <v>5775</v>
      </c>
      <c r="F657" s="1">
        <v>45875</v>
      </c>
      <c r="G657">
        <v>8</v>
      </c>
      <c r="H657">
        <v>510337</v>
      </c>
      <c r="I657" t="s">
        <v>10185</v>
      </c>
      <c r="K657" t="s">
        <v>6518</v>
      </c>
      <c r="L657">
        <v>9</v>
      </c>
      <c r="M657">
        <v>8</v>
      </c>
      <c r="N657">
        <v>9</v>
      </c>
      <c r="O657">
        <v>45905</v>
      </c>
      <c r="P657">
        <v>45904</v>
      </c>
      <c r="Q657" t="s">
        <v>12936</v>
      </c>
      <c r="R657" s="1">
        <v>45930</v>
      </c>
      <c r="S657">
        <v>9</v>
      </c>
      <c r="T657" s="317">
        <v>28710</v>
      </c>
      <c r="U657">
        <v>25.9</v>
      </c>
      <c r="V657">
        <v>9</v>
      </c>
      <c r="W657">
        <v>101</v>
      </c>
      <c r="X657" s="317">
        <v>75150</v>
      </c>
      <c r="Y657" t="s">
        <v>10832</v>
      </c>
    </row>
    <row r="658" spans="1:26">
      <c r="A658">
        <v>657</v>
      </c>
      <c r="B658" t="s">
        <v>13138</v>
      </c>
      <c r="C658" t="s">
        <v>13139</v>
      </c>
      <c r="D658" t="s">
        <v>46</v>
      </c>
      <c r="E658" t="s">
        <v>6161</v>
      </c>
      <c r="F658" s="1">
        <v>45875</v>
      </c>
      <c r="G658">
        <v>8</v>
      </c>
      <c r="H658">
        <v>510338</v>
      </c>
      <c r="I658" t="s">
        <v>10185</v>
      </c>
      <c r="K658" t="s">
        <v>267</v>
      </c>
      <c r="L658">
        <v>9</v>
      </c>
      <c r="M658">
        <v>8</v>
      </c>
      <c r="N658">
        <v>8</v>
      </c>
      <c r="O658">
        <v>45891</v>
      </c>
      <c r="P658">
        <v>45889</v>
      </c>
      <c r="R658" s="1">
        <v>45899</v>
      </c>
      <c r="S658">
        <v>8</v>
      </c>
      <c r="T658" s="317">
        <v>55250</v>
      </c>
      <c r="U658">
        <v>25.9</v>
      </c>
      <c r="V658">
        <v>9</v>
      </c>
      <c r="W658">
        <v>101</v>
      </c>
      <c r="X658" s="317">
        <v>144690</v>
      </c>
    </row>
    <row r="659" spans="1:26">
      <c r="A659">
        <v>658</v>
      </c>
      <c r="B659" t="s">
        <v>6666</v>
      </c>
      <c r="C659" t="s">
        <v>6667</v>
      </c>
      <c r="D659" t="s">
        <v>5772</v>
      </c>
      <c r="E659" t="s">
        <v>5775</v>
      </c>
      <c r="F659" s="1">
        <v>45875</v>
      </c>
      <c r="G659">
        <v>8</v>
      </c>
      <c r="H659">
        <v>510339</v>
      </c>
      <c r="I659" t="s">
        <v>10185</v>
      </c>
      <c r="J659">
        <v>50024025</v>
      </c>
      <c r="K659" t="s">
        <v>6518</v>
      </c>
      <c r="L659">
        <v>10</v>
      </c>
      <c r="M659">
        <v>10</v>
      </c>
      <c r="N659">
        <v>10</v>
      </c>
      <c r="O659">
        <v>45962</v>
      </c>
      <c r="P659" t="s">
        <v>5750</v>
      </c>
      <c r="R659" s="1">
        <v>45961</v>
      </c>
      <c r="S659">
        <v>10</v>
      </c>
      <c r="T659" s="317">
        <v>58710</v>
      </c>
      <c r="U659">
        <v>25.11</v>
      </c>
      <c r="V659">
        <v>11</v>
      </c>
      <c r="W659">
        <v>10</v>
      </c>
      <c r="X659" s="317">
        <v>105369</v>
      </c>
    </row>
    <row r="660" spans="1:26">
      <c r="A660">
        <v>659</v>
      </c>
      <c r="B660" t="s">
        <v>13140</v>
      </c>
      <c r="C660" t="s">
        <v>13141</v>
      </c>
      <c r="D660" t="s">
        <v>5772</v>
      </c>
      <c r="E660" t="s">
        <v>5775</v>
      </c>
      <c r="F660" s="1">
        <v>45875</v>
      </c>
      <c r="G660">
        <v>8</v>
      </c>
      <c r="H660">
        <v>510340</v>
      </c>
      <c r="I660" t="s">
        <v>12597</v>
      </c>
      <c r="J660">
        <v>50024145</v>
      </c>
      <c r="K660" t="s">
        <v>6518</v>
      </c>
      <c r="L660">
        <v>8</v>
      </c>
      <c r="M660">
        <v>8</v>
      </c>
      <c r="N660">
        <v>8</v>
      </c>
      <c r="O660" t="s">
        <v>12648</v>
      </c>
      <c r="P660">
        <v>45881</v>
      </c>
      <c r="R660" s="1">
        <v>45891</v>
      </c>
      <c r="S660">
        <v>8</v>
      </c>
      <c r="T660" s="317">
        <v>28710</v>
      </c>
      <c r="U660">
        <v>25.8</v>
      </c>
      <c r="V660">
        <v>8</v>
      </c>
      <c r="W660">
        <v>10</v>
      </c>
      <c r="X660" s="317">
        <v>52229</v>
      </c>
      <c r="Y660" t="s">
        <v>12240</v>
      </c>
      <c r="Z660" t="s">
        <v>5814</v>
      </c>
    </row>
    <row r="661" spans="1:26">
      <c r="A661">
        <v>660</v>
      </c>
      <c r="B661" t="s">
        <v>13142</v>
      </c>
      <c r="C661" t="s">
        <v>13143</v>
      </c>
      <c r="D661" t="s">
        <v>5772</v>
      </c>
      <c r="E661" t="s">
        <v>5775</v>
      </c>
      <c r="F661" s="1"/>
      <c r="G661" t="s">
        <v>43</v>
      </c>
      <c r="H661">
        <v>510341</v>
      </c>
      <c r="L661" t="s">
        <v>43</v>
      </c>
      <c r="M661" t="s">
        <v>43</v>
      </c>
      <c r="N661" t="s">
        <v>43</v>
      </c>
      <c r="R661" s="1"/>
      <c r="T661" s="317"/>
      <c r="X661" s="317"/>
      <c r="Y661" t="s">
        <v>10832</v>
      </c>
    </row>
    <row r="662" spans="1:26">
      <c r="A662">
        <v>661</v>
      </c>
      <c r="B662" t="s">
        <v>6678</v>
      </c>
      <c r="C662" t="s">
        <v>6679</v>
      </c>
      <c r="D662" t="s">
        <v>5772</v>
      </c>
      <c r="E662" t="s">
        <v>5775</v>
      </c>
      <c r="F662" s="1">
        <v>45877</v>
      </c>
      <c r="G662">
        <v>8</v>
      </c>
      <c r="H662">
        <v>510342</v>
      </c>
      <c r="I662" t="s">
        <v>10185</v>
      </c>
      <c r="J662">
        <v>50024901</v>
      </c>
      <c r="K662" t="s">
        <v>6518</v>
      </c>
      <c r="L662">
        <v>10</v>
      </c>
      <c r="M662">
        <v>9</v>
      </c>
      <c r="N662">
        <v>10</v>
      </c>
      <c r="O662">
        <v>45938</v>
      </c>
      <c r="P662" t="s">
        <v>5750</v>
      </c>
      <c r="R662" s="1">
        <v>45961</v>
      </c>
      <c r="S662">
        <v>10</v>
      </c>
      <c r="T662" s="317">
        <v>79310</v>
      </c>
      <c r="U662">
        <v>25.1</v>
      </c>
      <c r="V662">
        <v>10</v>
      </c>
      <c r="W662">
        <v>10</v>
      </c>
      <c r="X662" s="317">
        <v>144671</v>
      </c>
    </row>
    <row r="663" spans="1:26">
      <c r="A663">
        <v>662</v>
      </c>
      <c r="B663" t="s">
        <v>13144</v>
      </c>
      <c r="C663" t="s">
        <v>13145</v>
      </c>
      <c r="D663" t="s">
        <v>46</v>
      </c>
      <c r="E663" t="s">
        <v>6161</v>
      </c>
      <c r="F663" s="1">
        <v>45877</v>
      </c>
      <c r="G663">
        <v>8</v>
      </c>
      <c r="H663">
        <v>510343</v>
      </c>
      <c r="I663" t="s">
        <v>10185</v>
      </c>
      <c r="K663" t="s">
        <v>267</v>
      </c>
      <c r="L663">
        <v>8</v>
      </c>
      <c r="M663">
        <v>8</v>
      </c>
      <c r="N663">
        <v>8</v>
      </c>
      <c r="O663" t="s">
        <v>11478</v>
      </c>
      <c r="P663">
        <v>45900</v>
      </c>
      <c r="R663" s="1">
        <v>45899</v>
      </c>
      <c r="S663">
        <v>8</v>
      </c>
      <c r="T663" s="317">
        <v>45320</v>
      </c>
      <c r="U663">
        <v>25.8</v>
      </c>
      <c r="V663">
        <v>8</v>
      </c>
      <c r="W663">
        <v>101</v>
      </c>
      <c r="X663" s="317">
        <v>117709</v>
      </c>
    </row>
    <row r="664" spans="1:26">
      <c r="A664">
        <v>663</v>
      </c>
      <c r="B664" t="s">
        <v>13146</v>
      </c>
      <c r="C664" t="s">
        <v>13147</v>
      </c>
      <c r="D664" t="s">
        <v>46</v>
      </c>
      <c r="E664" t="s">
        <v>6161</v>
      </c>
      <c r="F664" s="1">
        <v>45877</v>
      </c>
      <c r="G664">
        <v>8</v>
      </c>
      <c r="H664">
        <v>510344</v>
      </c>
      <c r="I664" t="s">
        <v>10185</v>
      </c>
      <c r="K664" t="s">
        <v>267</v>
      </c>
      <c r="L664">
        <v>8</v>
      </c>
      <c r="M664">
        <v>8</v>
      </c>
      <c r="N664">
        <v>8</v>
      </c>
      <c r="O664" t="s">
        <v>11478</v>
      </c>
      <c r="P664">
        <v>45900</v>
      </c>
      <c r="Q664" t="s">
        <v>13071</v>
      </c>
      <c r="R664" s="1">
        <v>45899</v>
      </c>
      <c r="S664">
        <v>8</v>
      </c>
      <c r="T664" s="317">
        <v>30210</v>
      </c>
      <c r="U664">
        <v>25.8</v>
      </c>
      <c r="V664">
        <v>8</v>
      </c>
      <c r="W664">
        <v>101</v>
      </c>
      <c r="X664" s="317">
        <v>79080</v>
      </c>
    </row>
    <row r="665" spans="1:26">
      <c r="A665">
        <v>664</v>
      </c>
      <c r="B665" t="s">
        <v>13148</v>
      </c>
      <c r="C665" t="s">
        <v>13149</v>
      </c>
      <c r="D665" t="s">
        <v>46</v>
      </c>
      <c r="E665" t="s">
        <v>5748</v>
      </c>
      <c r="F665" s="1">
        <v>45877</v>
      </c>
      <c r="G665">
        <v>8</v>
      </c>
      <c r="H665">
        <v>510345</v>
      </c>
      <c r="I665" t="s">
        <v>10185</v>
      </c>
      <c r="K665" t="s">
        <v>10340</v>
      </c>
      <c r="L665">
        <v>9</v>
      </c>
      <c r="M665">
        <v>8</v>
      </c>
      <c r="N665">
        <v>9</v>
      </c>
      <c r="O665">
        <v>45901</v>
      </c>
      <c r="P665">
        <v>45900</v>
      </c>
      <c r="R665" s="1">
        <v>45930</v>
      </c>
      <c r="S665">
        <v>9</v>
      </c>
      <c r="T665" s="317">
        <v>42790</v>
      </c>
      <c r="U665">
        <v>25.9</v>
      </c>
      <c r="V665">
        <v>9</v>
      </c>
      <c r="W665">
        <v>101</v>
      </c>
      <c r="X665" s="317">
        <v>112050</v>
      </c>
    </row>
    <row r="666" spans="1:26">
      <c r="A666">
        <v>665</v>
      </c>
      <c r="B666" t="s">
        <v>6827</v>
      </c>
      <c r="C666" t="s">
        <v>6828</v>
      </c>
      <c r="D666" t="s">
        <v>46</v>
      </c>
      <c r="E666" t="s">
        <v>6055</v>
      </c>
      <c r="F666" s="1">
        <v>45877</v>
      </c>
      <c r="G666">
        <v>8</v>
      </c>
      <c r="H666">
        <v>510346</v>
      </c>
      <c r="I666" t="s">
        <v>10185</v>
      </c>
      <c r="K666" t="s">
        <v>10340</v>
      </c>
      <c r="L666">
        <v>9</v>
      </c>
      <c r="M666">
        <v>8</v>
      </c>
      <c r="N666">
        <v>9</v>
      </c>
      <c r="O666">
        <v>45896</v>
      </c>
      <c r="P666">
        <v>45895</v>
      </c>
      <c r="Q666" t="s">
        <v>12150</v>
      </c>
      <c r="R666" s="1">
        <v>45930</v>
      </c>
      <c r="S666">
        <v>9</v>
      </c>
      <c r="T666" s="317">
        <v>42790</v>
      </c>
      <c r="U666">
        <v>25.9</v>
      </c>
      <c r="V666">
        <v>9</v>
      </c>
      <c r="W666">
        <v>101</v>
      </c>
      <c r="X666" s="317">
        <v>112050</v>
      </c>
    </row>
    <row r="667" spans="1:26">
      <c r="A667">
        <v>666</v>
      </c>
      <c r="B667" t="s">
        <v>13150</v>
      </c>
      <c r="C667" t="s">
        <v>13151</v>
      </c>
      <c r="D667" t="s">
        <v>46</v>
      </c>
      <c r="E667" t="s">
        <v>3282</v>
      </c>
      <c r="F667" s="1">
        <v>45877</v>
      </c>
      <c r="G667">
        <v>8</v>
      </c>
      <c r="H667">
        <v>510347</v>
      </c>
      <c r="I667" t="s">
        <v>10185</v>
      </c>
      <c r="K667" t="s">
        <v>267</v>
      </c>
      <c r="L667">
        <v>8</v>
      </c>
      <c r="M667">
        <v>8</v>
      </c>
      <c r="N667">
        <v>8</v>
      </c>
      <c r="O667">
        <v>45894</v>
      </c>
      <c r="P667">
        <v>45892</v>
      </c>
      <c r="Q667" t="s">
        <v>12150</v>
      </c>
      <c r="R667" s="1">
        <v>45899</v>
      </c>
      <c r="S667">
        <v>8</v>
      </c>
      <c r="T667" s="317">
        <v>43250</v>
      </c>
      <c r="U667">
        <v>25.8</v>
      </c>
      <c r="V667">
        <v>8</v>
      </c>
      <c r="W667">
        <v>101</v>
      </c>
      <c r="X667" s="317">
        <v>113250</v>
      </c>
    </row>
    <row r="668" spans="1:26">
      <c r="A668">
        <v>667</v>
      </c>
      <c r="B668" t="s">
        <v>13152</v>
      </c>
      <c r="C668" t="s">
        <v>13153</v>
      </c>
      <c r="D668" t="s">
        <v>46</v>
      </c>
      <c r="E668" t="s">
        <v>3282</v>
      </c>
      <c r="F668" s="1">
        <v>45877</v>
      </c>
      <c r="G668">
        <v>8</v>
      </c>
      <c r="H668">
        <v>510348</v>
      </c>
      <c r="I668" t="s">
        <v>10185</v>
      </c>
      <c r="K668" t="s">
        <v>267</v>
      </c>
      <c r="L668">
        <v>8</v>
      </c>
      <c r="M668">
        <v>8</v>
      </c>
      <c r="N668">
        <v>8</v>
      </c>
      <c r="O668">
        <v>45894</v>
      </c>
      <c r="P668">
        <v>45893</v>
      </c>
      <c r="Q668" t="s">
        <v>13071</v>
      </c>
      <c r="R668" s="1">
        <v>45899</v>
      </c>
      <c r="S668">
        <v>8</v>
      </c>
      <c r="T668" s="317">
        <v>45330</v>
      </c>
      <c r="U668">
        <v>25.8</v>
      </c>
      <c r="V668">
        <v>8</v>
      </c>
      <c r="W668">
        <v>101</v>
      </c>
      <c r="X668" s="317">
        <v>118710</v>
      </c>
    </row>
    <row r="669" spans="1:26">
      <c r="A669">
        <v>668</v>
      </c>
      <c r="B669" t="s">
        <v>13154</v>
      </c>
      <c r="C669" t="s">
        <v>13155</v>
      </c>
      <c r="D669" t="s">
        <v>46</v>
      </c>
      <c r="E669" t="s">
        <v>3282</v>
      </c>
      <c r="F669" s="1">
        <v>45877</v>
      </c>
      <c r="G669">
        <v>8</v>
      </c>
      <c r="H669">
        <v>510349</v>
      </c>
      <c r="I669" t="s">
        <v>10185</v>
      </c>
      <c r="K669" t="s">
        <v>267</v>
      </c>
      <c r="L669">
        <v>8</v>
      </c>
      <c r="M669">
        <v>8</v>
      </c>
      <c r="N669">
        <v>8</v>
      </c>
      <c r="O669">
        <v>45894</v>
      </c>
      <c r="P669">
        <v>45893</v>
      </c>
      <c r="Q669" t="s">
        <v>12150</v>
      </c>
      <c r="R669" s="1">
        <v>45899</v>
      </c>
      <c r="S669">
        <v>8</v>
      </c>
      <c r="T669" s="317">
        <v>38290</v>
      </c>
      <c r="U669">
        <v>25.8</v>
      </c>
      <c r="V669">
        <v>8</v>
      </c>
      <c r="W669">
        <v>101</v>
      </c>
      <c r="X669" s="317">
        <v>100260</v>
      </c>
    </row>
    <row r="670" spans="1:26">
      <c r="A670">
        <v>669</v>
      </c>
      <c r="B670" t="s">
        <v>6395</v>
      </c>
      <c r="C670" t="s">
        <v>6396</v>
      </c>
      <c r="D670" t="s">
        <v>46</v>
      </c>
      <c r="E670" t="s">
        <v>5748</v>
      </c>
      <c r="F670" s="1">
        <v>45877</v>
      </c>
      <c r="G670">
        <v>8</v>
      </c>
      <c r="H670">
        <v>510350</v>
      </c>
      <c r="I670" t="s">
        <v>10185</v>
      </c>
      <c r="J670">
        <v>50024142</v>
      </c>
      <c r="K670" t="s">
        <v>267</v>
      </c>
      <c r="L670">
        <v>8</v>
      </c>
      <c r="M670">
        <v>8</v>
      </c>
      <c r="N670">
        <v>8</v>
      </c>
      <c r="O670">
        <v>45892</v>
      </c>
      <c r="P670" t="s">
        <v>5750</v>
      </c>
      <c r="R670" s="1">
        <v>45899</v>
      </c>
      <c r="S670">
        <v>8</v>
      </c>
      <c r="T670" s="317">
        <v>37250</v>
      </c>
      <c r="U670">
        <v>25.9</v>
      </c>
      <c r="V670">
        <v>9</v>
      </c>
      <c r="W670">
        <v>52</v>
      </c>
      <c r="X670" s="317">
        <v>97530</v>
      </c>
    </row>
    <row r="671" spans="1:26">
      <c r="A671">
        <v>670</v>
      </c>
      <c r="B671" t="s">
        <v>6661</v>
      </c>
      <c r="C671" t="s">
        <v>6662</v>
      </c>
      <c r="D671" t="s">
        <v>46</v>
      </c>
      <c r="E671" t="s">
        <v>5748</v>
      </c>
      <c r="F671" s="1">
        <v>45877</v>
      </c>
      <c r="G671">
        <v>8</v>
      </c>
      <c r="H671">
        <v>510351</v>
      </c>
      <c r="I671" t="s">
        <v>10185</v>
      </c>
      <c r="J671">
        <v>50024229</v>
      </c>
      <c r="K671" t="s">
        <v>10340</v>
      </c>
      <c r="L671">
        <v>10</v>
      </c>
      <c r="M671">
        <v>9</v>
      </c>
      <c r="N671">
        <v>10</v>
      </c>
      <c r="O671">
        <v>45950</v>
      </c>
      <c r="P671" t="s">
        <v>5750</v>
      </c>
      <c r="R671" s="1">
        <v>45961</v>
      </c>
      <c r="S671">
        <v>10</v>
      </c>
      <c r="T671" s="317">
        <v>42210</v>
      </c>
      <c r="U671">
        <v>25.1</v>
      </c>
      <c r="V671">
        <v>10</v>
      </c>
      <c r="W671">
        <v>30</v>
      </c>
      <c r="X671" s="317">
        <v>80314</v>
      </c>
    </row>
    <row r="672" spans="1:26">
      <c r="A672">
        <v>671</v>
      </c>
      <c r="B672" t="s">
        <v>6663</v>
      </c>
      <c r="C672" t="s">
        <v>6664</v>
      </c>
      <c r="D672" t="s">
        <v>46</v>
      </c>
      <c r="E672" t="s">
        <v>3282</v>
      </c>
      <c r="F672" s="1">
        <v>45877</v>
      </c>
      <c r="G672">
        <v>8</v>
      </c>
      <c r="H672">
        <v>510352</v>
      </c>
      <c r="I672" t="s">
        <v>10185</v>
      </c>
      <c r="J672">
        <v>50024510</v>
      </c>
      <c r="K672" t="s">
        <v>267</v>
      </c>
      <c r="L672">
        <v>10</v>
      </c>
      <c r="M672">
        <v>9</v>
      </c>
      <c r="N672">
        <v>9</v>
      </c>
      <c r="O672">
        <v>45931</v>
      </c>
      <c r="P672" t="s">
        <v>5750</v>
      </c>
      <c r="R672" s="1">
        <v>45930</v>
      </c>
      <c r="S672">
        <v>9</v>
      </c>
      <c r="T672" s="317">
        <v>40710</v>
      </c>
      <c r="U672">
        <v>25.1</v>
      </c>
      <c r="V672">
        <v>10</v>
      </c>
      <c r="W672">
        <v>30</v>
      </c>
      <c r="X672" s="317">
        <v>77582</v>
      </c>
    </row>
    <row r="673" spans="1:26">
      <c r="A673">
        <v>672</v>
      </c>
      <c r="B673" t="s">
        <v>6652</v>
      </c>
      <c r="C673" t="s">
        <v>6653</v>
      </c>
      <c r="D673" t="s">
        <v>46</v>
      </c>
      <c r="E673" t="s">
        <v>3282</v>
      </c>
      <c r="F673" s="1">
        <v>45877</v>
      </c>
      <c r="G673">
        <v>8</v>
      </c>
      <c r="H673">
        <v>510353</v>
      </c>
      <c r="I673" t="s">
        <v>10185</v>
      </c>
      <c r="J673">
        <v>50024513</v>
      </c>
      <c r="K673" t="s">
        <v>267</v>
      </c>
      <c r="L673">
        <v>9</v>
      </c>
      <c r="M673">
        <v>9</v>
      </c>
      <c r="N673">
        <v>9</v>
      </c>
      <c r="O673">
        <v>45925</v>
      </c>
      <c r="P673" t="s">
        <v>5750</v>
      </c>
      <c r="R673" s="1">
        <v>45930</v>
      </c>
      <c r="S673">
        <v>9</v>
      </c>
      <c r="T673" s="317">
        <v>27210</v>
      </c>
      <c r="U673">
        <v>25.9</v>
      </c>
      <c r="V673">
        <v>9</v>
      </c>
      <c r="W673">
        <v>30</v>
      </c>
      <c r="X673" s="317">
        <v>53000</v>
      </c>
    </row>
    <row r="674" spans="1:26">
      <c r="A674">
        <v>673</v>
      </c>
      <c r="B674" t="s">
        <v>6572</v>
      </c>
      <c r="C674" t="s">
        <v>6573</v>
      </c>
      <c r="D674" t="s">
        <v>46</v>
      </c>
      <c r="E674" t="s">
        <v>5748</v>
      </c>
      <c r="F674" s="1">
        <v>45877</v>
      </c>
      <c r="G674">
        <v>8</v>
      </c>
      <c r="H674">
        <v>510354</v>
      </c>
      <c r="I674" t="s">
        <v>10185</v>
      </c>
      <c r="J674">
        <v>50024618</v>
      </c>
      <c r="K674" t="s">
        <v>267</v>
      </c>
      <c r="L674">
        <v>11</v>
      </c>
      <c r="M674">
        <v>9</v>
      </c>
      <c r="N674">
        <v>10</v>
      </c>
      <c r="O674">
        <v>45931</v>
      </c>
      <c r="P674">
        <v>45930</v>
      </c>
      <c r="R674" s="1">
        <v>45961</v>
      </c>
      <c r="S674">
        <v>10</v>
      </c>
      <c r="T674" s="317">
        <v>33210</v>
      </c>
      <c r="U674">
        <v>25.11</v>
      </c>
      <c r="V674">
        <v>11</v>
      </c>
      <c r="W674">
        <v>30</v>
      </c>
      <c r="X674" s="317">
        <v>67158</v>
      </c>
    </row>
    <row r="675" spans="1:26">
      <c r="A675">
        <v>674</v>
      </c>
      <c r="B675" t="s">
        <v>6575</v>
      </c>
      <c r="C675" t="s">
        <v>6576</v>
      </c>
      <c r="D675" t="s">
        <v>46</v>
      </c>
      <c r="E675" t="s">
        <v>5748</v>
      </c>
      <c r="F675" s="1">
        <v>45877</v>
      </c>
      <c r="G675">
        <v>8</v>
      </c>
      <c r="H675">
        <v>510354</v>
      </c>
      <c r="I675" t="s">
        <v>10185</v>
      </c>
      <c r="J675">
        <v>50024619</v>
      </c>
      <c r="K675" t="s">
        <v>267</v>
      </c>
      <c r="L675">
        <v>11</v>
      </c>
      <c r="M675">
        <v>9</v>
      </c>
      <c r="N675">
        <v>10</v>
      </c>
      <c r="O675">
        <v>45931</v>
      </c>
      <c r="P675">
        <v>45930</v>
      </c>
      <c r="R675" s="1">
        <v>45961</v>
      </c>
      <c r="S675">
        <v>10</v>
      </c>
      <c r="T675" s="317">
        <v>43710</v>
      </c>
      <c r="U675">
        <v>25.11</v>
      </c>
      <c r="V675">
        <v>11</v>
      </c>
      <c r="W675">
        <v>30</v>
      </c>
      <c r="X675" s="317">
        <v>86278</v>
      </c>
    </row>
    <row r="676" spans="1:26">
      <c r="A676">
        <v>675</v>
      </c>
      <c r="B676" t="s">
        <v>6577</v>
      </c>
      <c r="C676" t="s">
        <v>13156</v>
      </c>
      <c r="D676" t="s">
        <v>46</v>
      </c>
      <c r="E676" t="s">
        <v>5748</v>
      </c>
      <c r="F676" s="1">
        <v>45877</v>
      </c>
      <c r="G676">
        <v>8</v>
      </c>
      <c r="H676">
        <v>510354</v>
      </c>
      <c r="I676" t="s">
        <v>10185</v>
      </c>
      <c r="J676">
        <v>50024621</v>
      </c>
      <c r="K676" t="s">
        <v>534</v>
      </c>
      <c r="N676" t="s">
        <v>43</v>
      </c>
      <c r="O676">
        <v>45931</v>
      </c>
      <c r="P676" t="s">
        <v>5750</v>
      </c>
      <c r="R676" s="1"/>
      <c r="T676" s="317"/>
      <c r="X676" s="317"/>
    </row>
    <row r="677" spans="1:26">
      <c r="A677">
        <v>676</v>
      </c>
      <c r="B677" t="s">
        <v>6581</v>
      </c>
      <c r="C677" t="s">
        <v>13157</v>
      </c>
      <c r="D677" t="s">
        <v>46</v>
      </c>
      <c r="E677" t="s">
        <v>5748</v>
      </c>
      <c r="F677" s="1">
        <v>45877</v>
      </c>
      <c r="G677">
        <v>8</v>
      </c>
      <c r="H677">
        <v>510354</v>
      </c>
      <c r="I677" t="s">
        <v>10185</v>
      </c>
      <c r="J677">
        <v>50024625</v>
      </c>
      <c r="K677" t="s">
        <v>267</v>
      </c>
      <c r="L677">
        <v>11</v>
      </c>
      <c r="M677">
        <v>9</v>
      </c>
      <c r="N677">
        <v>10</v>
      </c>
      <c r="O677">
        <v>45931</v>
      </c>
      <c r="P677">
        <v>45930</v>
      </c>
      <c r="R677" s="1">
        <v>45961</v>
      </c>
      <c r="S677">
        <v>10</v>
      </c>
      <c r="T677" s="317">
        <v>40830</v>
      </c>
      <c r="U677">
        <v>25.11</v>
      </c>
      <c r="V677">
        <v>11</v>
      </c>
      <c r="W677">
        <v>30</v>
      </c>
      <c r="X677" s="317">
        <v>81044</v>
      </c>
    </row>
    <row r="678" spans="1:26">
      <c r="A678">
        <v>677</v>
      </c>
      <c r="B678" t="s">
        <v>6583</v>
      </c>
      <c r="C678" t="s">
        <v>6584</v>
      </c>
      <c r="D678" t="s">
        <v>46</v>
      </c>
      <c r="E678" t="s">
        <v>5748</v>
      </c>
      <c r="F678" s="1">
        <v>45877</v>
      </c>
      <c r="G678">
        <v>8</v>
      </c>
      <c r="H678">
        <v>510354</v>
      </c>
      <c r="I678" t="s">
        <v>10185</v>
      </c>
      <c r="J678">
        <v>50024626</v>
      </c>
      <c r="K678" t="s">
        <v>267</v>
      </c>
      <c r="L678">
        <v>10</v>
      </c>
      <c r="M678">
        <v>9</v>
      </c>
      <c r="N678">
        <v>10</v>
      </c>
      <c r="O678">
        <v>45931</v>
      </c>
      <c r="P678">
        <v>45930</v>
      </c>
      <c r="R678" s="1">
        <v>45961</v>
      </c>
      <c r="S678">
        <v>10</v>
      </c>
      <c r="T678" s="317">
        <v>62870</v>
      </c>
      <c r="U678">
        <v>25.1</v>
      </c>
      <c r="V678">
        <v>10</v>
      </c>
      <c r="W678">
        <v>30</v>
      </c>
      <c r="X678" s="317">
        <v>117948</v>
      </c>
    </row>
    <row r="679" spans="1:26">
      <c r="A679">
        <v>678</v>
      </c>
      <c r="B679" t="s">
        <v>6585</v>
      </c>
      <c r="C679" t="s">
        <v>6586</v>
      </c>
      <c r="D679" t="s">
        <v>46</v>
      </c>
      <c r="E679" t="s">
        <v>5748</v>
      </c>
      <c r="F679" s="1">
        <v>45877</v>
      </c>
      <c r="G679">
        <v>8</v>
      </c>
      <c r="H679">
        <v>510354</v>
      </c>
      <c r="I679" t="s">
        <v>10185</v>
      </c>
      <c r="J679">
        <v>50024630</v>
      </c>
      <c r="K679" t="s">
        <v>267</v>
      </c>
      <c r="L679">
        <v>10</v>
      </c>
      <c r="M679">
        <v>9</v>
      </c>
      <c r="N679">
        <v>10</v>
      </c>
      <c r="O679">
        <v>45931</v>
      </c>
      <c r="P679">
        <v>45930</v>
      </c>
      <c r="R679" s="1">
        <v>45961</v>
      </c>
      <c r="S679">
        <v>10</v>
      </c>
      <c r="T679" s="317">
        <v>42210</v>
      </c>
      <c r="U679">
        <v>25.1</v>
      </c>
      <c r="V679">
        <v>10</v>
      </c>
      <c r="W679">
        <v>30</v>
      </c>
      <c r="X679" s="317">
        <v>80314</v>
      </c>
    </row>
    <row r="680" spans="1:26">
      <c r="A680">
        <v>679</v>
      </c>
      <c r="B680" t="s">
        <v>6579</v>
      </c>
      <c r="C680" t="s">
        <v>13158</v>
      </c>
      <c r="D680" t="s">
        <v>46</v>
      </c>
      <c r="E680" t="s">
        <v>5748</v>
      </c>
      <c r="F680" s="1">
        <v>45877</v>
      </c>
      <c r="G680">
        <v>8</v>
      </c>
      <c r="H680">
        <v>510354</v>
      </c>
      <c r="I680" t="s">
        <v>10185</v>
      </c>
      <c r="J680">
        <v>50024800</v>
      </c>
      <c r="K680" t="s">
        <v>267</v>
      </c>
      <c r="L680">
        <v>11</v>
      </c>
      <c r="M680">
        <v>9</v>
      </c>
      <c r="N680">
        <v>10</v>
      </c>
      <c r="O680">
        <v>45931</v>
      </c>
      <c r="P680" t="s">
        <v>5750</v>
      </c>
      <c r="R680" s="1">
        <v>45961</v>
      </c>
      <c r="S680">
        <v>10</v>
      </c>
      <c r="T680" s="317">
        <v>68290</v>
      </c>
      <c r="U680">
        <v>25.11</v>
      </c>
      <c r="V680">
        <v>11</v>
      </c>
      <c r="W680">
        <v>30</v>
      </c>
      <c r="X680" s="317">
        <v>131042</v>
      </c>
    </row>
    <row r="681" spans="1:26">
      <c r="A681">
        <v>680</v>
      </c>
      <c r="B681" t="s">
        <v>13159</v>
      </c>
      <c r="C681" t="s">
        <v>13160</v>
      </c>
      <c r="D681" t="s">
        <v>5772</v>
      </c>
      <c r="E681" t="s">
        <v>5775</v>
      </c>
      <c r="F681" s="1">
        <v>45877</v>
      </c>
      <c r="G681">
        <v>8</v>
      </c>
      <c r="H681">
        <v>510361</v>
      </c>
      <c r="I681" t="s">
        <v>10185</v>
      </c>
      <c r="K681" t="s">
        <v>6518</v>
      </c>
      <c r="L681">
        <v>9</v>
      </c>
      <c r="M681">
        <v>8</v>
      </c>
      <c r="N681">
        <v>9</v>
      </c>
      <c r="O681">
        <v>45901</v>
      </c>
      <c r="P681">
        <v>45899</v>
      </c>
      <c r="Q681" t="s">
        <v>12150</v>
      </c>
      <c r="R681" s="1">
        <v>45930</v>
      </c>
      <c r="S681">
        <v>9</v>
      </c>
      <c r="T681" s="317">
        <v>32750</v>
      </c>
      <c r="U681">
        <v>25.9</v>
      </c>
      <c r="V681">
        <v>9</v>
      </c>
      <c r="W681">
        <v>101</v>
      </c>
      <c r="X681" s="317">
        <v>85740</v>
      </c>
    </row>
    <row r="682" spans="1:26">
      <c r="A682">
        <v>681</v>
      </c>
      <c r="B682" t="s">
        <v>13161</v>
      </c>
      <c r="C682" t="s">
        <v>13162</v>
      </c>
      <c r="D682" t="s">
        <v>5942</v>
      </c>
      <c r="E682" t="s">
        <v>5944</v>
      </c>
      <c r="F682" s="1"/>
      <c r="G682" t="s">
        <v>43</v>
      </c>
      <c r="H682">
        <v>510362</v>
      </c>
      <c r="L682" t="s">
        <v>43</v>
      </c>
      <c r="M682" t="s">
        <v>43</v>
      </c>
      <c r="N682" t="s">
        <v>43</v>
      </c>
      <c r="R682" s="1"/>
      <c r="T682" s="317"/>
      <c r="X682" s="317"/>
      <c r="Y682" t="s">
        <v>12167</v>
      </c>
    </row>
    <row r="683" spans="1:26">
      <c r="A683">
        <v>682</v>
      </c>
      <c r="B683" t="s">
        <v>13163</v>
      </c>
      <c r="C683" t="s">
        <v>13164</v>
      </c>
      <c r="D683" t="s">
        <v>5942</v>
      </c>
      <c r="E683" t="s">
        <v>5944</v>
      </c>
      <c r="F683" s="1"/>
      <c r="G683" t="s">
        <v>43</v>
      </c>
      <c r="H683">
        <v>510363</v>
      </c>
      <c r="L683" t="s">
        <v>43</v>
      </c>
      <c r="M683" t="s">
        <v>43</v>
      </c>
      <c r="N683" t="s">
        <v>43</v>
      </c>
      <c r="R683" s="1"/>
      <c r="T683" s="317"/>
      <c r="X683" s="317"/>
      <c r="Y683" t="s">
        <v>12167</v>
      </c>
    </row>
    <row r="684" spans="1:26">
      <c r="A684">
        <v>683</v>
      </c>
      <c r="B684" t="s">
        <v>13165</v>
      </c>
      <c r="C684" t="s">
        <v>13166</v>
      </c>
      <c r="D684" t="s">
        <v>5942</v>
      </c>
      <c r="E684" t="s">
        <v>5944</v>
      </c>
      <c r="F684" s="1"/>
      <c r="G684" t="s">
        <v>43</v>
      </c>
      <c r="H684">
        <v>510364</v>
      </c>
      <c r="L684" t="s">
        <v>43</v>
      </c>
      <c r="M684" t="s">
        <v>43</v>
      </c>
      <c r="N684" t="s">
        <v>43</v>
      </c>
      <c r="R684" s="1"/>
      <c r="T684" s="317"/>
      <c r="X684" s="317"/>
      <c r="Y684" t="s">
        <v>12167</v>
      </c>
    </row>
    <row r="685" spans="1:26">
      <c r="A685">
        <v>684</v>
      </c>
      <c r="B685" t="s">
        <v>13167</v>
      </c>
      <c r="C685" t="s">
        <v>13168</v>
      </c>
      <c r="D685" t="s">
        <v>5942</v>
      </c>
      <c r="E685" t="s">
        <v>5944</v>
      </c>
      <c r="F685" s="1"/>
      <c r="G685" t="s">
        <v>43</v>
      </c>
      <c r="H685">
        <v>510365</v>
      </c>
      <c r="L685" t="s">
        <v>43</v>
      </c>
      <c r="M685" t="s">
        <v>43</v>
      </c>
      <c r="N685" t="s">
        <v>43</v>
      </c>
      <c r="R685" s="1"/>
      <c r="T685" s="317"/>
      <c r="X685" s="317"/>
      <c r="Y685" t="s">
        <v>12167</v>
      </c>
    </row>
    <row r="686" spans="1:26">
      <c r="A686">
        <v>685</v>
      </c>
      <c r="B686" t="s">
        <v>6177</v>
      </c>
      <c r="C686" t="s">
        <v>6178</v>
      </c>
      <c r="D686" t="s">
        <v>5942</v>
      </c>
      <c r="E686" t="s">
        <v>5944</v>
      </c>
      <c r="F686" s="1"/>
      <c r="G686" t="s">
        <v>43</v>
      </c>
      <c r="H686">
        <v>510366</v>
      </c>
      <c r="L686" t="s">
        <v>43</v>
      </c>
      <c r="M686" t="s">
        <v>43</v>
      </c>
      <c r="N686" t="s">
        <v>43</v>
      </c>
      <c r="R686" s="1"/>
      <c r="T686" s="317"/>
      <c r="X686" s="317"/>
      <c r="Y686" t="s">
        <v>12167</v>
      </c>
      <c r="Z686" t="s">
        <v>5814</v>
      </c>
    </row>
    <row r="687" spans="1:26">
      <c r="A687">
        <v>686</v>
      </c>
      <c r="B687" t="s">
        <v>13169</v>
      </c>
      <c r="C687" t="s">
        <v>13170</v>
      </c>
      <c r="D687" t="s">
        <v>5942</v>
      </c>
      <c r="E687" t="s">
        <v>5944</v>
      </c>
      <c r="F687" s="1"/>
      <c r="G687" t="s">
        <v>43</v>
      </c>
      <c r="H687">
        <v>510367</v>
      </c>
      <c r="L687" t="s">
        <v>43</v>
      </c>
      <c r="M687" t="s">
        <v>43</v>
      </c>
      <c r="N687" t="s">
        <v>43</v>
      </c>
      <c r="R687" s="1"/>
      <c r="T687" s="317"/>
      <c r="X687" s="317"/>
      <c r="Y687" t="s">
        <v>12167</v>
      </c>
    </row>
    <row r="688" spans="1:26">
      <c r="A688">
        <v>687</v>
      </c>
      <c r="B688" t="s">
        <v>13171</v>
      </c>
      <c r="C688" t="s">
        <v>13172</v>
      </c>
      <c r="D688" t="s">
        <v>5942</v>
      </c>
      <c r="E688" t="s">
        <v>5944</v>
      </c>
      <c r="F688" s="1"/>
      <c r="G688" t="s">
        <v>43</v>
      </c>
      <c r="H688">
        <v>510368</v>
      </c>
      <c r="L688" t="s">
        <v>43</v>
      </c>
      <c r="M688" t="s">
        <v>43</v>
      </c>
      <c r="N688" t="s">
        <v>43</v>
      </c>
      <c r="R688" s="1"/>
      <c r="T688" s="317"/>
      <c r="X688" s="317"/>
      <c r="Y688" t="s">
        <v>12167</v>
      </c>
    </row>
    <row r="689" spans="1:26">
      <c r="A689">
        <v>688</v>
      </c>
      <c r="B689" t="s">
        <v>13173</v>
      </c>
      <c r="C689" t="s">
        <v>13174</v>
      </c>
      <c r="D689" t="s">
        <v>5942</v>
      </c>
      <c r="E689" t="s">
        <v>5944</v>
      </c>
      <c r="F689" s="1"/>
      <c r="G689" t="s">
        <v>43</v>
      </c>
      <c r="H689">
        <v>510369</v>
      </c>
      <c r="L689" t="s">
        <v>43</v>
      </c>
      <c r="M689" t="s">
        <v>43</v>
      </c>
      <c r="N689" t="s">
        <v>43</v>
      </c>
      <c r="R689" s="1"/>
      <c r="T689" s="317"/>
      <c r="X689" s="317"/>
      <c r="Y689" t="s">
        <v>12167</v>
      </c>
    </row>
    <row r="690" spans="1:26">
      <c r="A690">
        <v>689</v>
      </c>
      <c r="B690" t="s">
        <v>13175</v>
      </c>
      <c r="C690" t="s">
        <v>13176</v>
      </c>
      <c r="D690" t="s">
        <v>5942</v>
      </c>
      <c r="E690" t="s">
        <v>5944</v>
      </c>
      <c r="F690" s="1"/>
      <c r="G690" t="s">
        <v>43</v>
      </c>
      <c r="H690">
        <v>510370</v>
      </c>
      <c r="L690" t="s">
        <v>43</v>
      </c>
      <c r="M690" t="s">
        <v>43</v>
      </c>
      <c r="N690" t="s">
        <v>43</v>
      </c>
      <c r="R690" s="1"/>
      <c r="T690" s="317"/>
      <c r="X690" s="317"/>
      <c r="Y690" t="s">
        <v>12167</v>
      </c>
    </row>
    <row r="691" spans="1:26">
      <c r="A691">
        <v>690</v>
      </c>
      <c r="B691" t="s">
        <v>13177</v>
      </c>
      <c r="C691" t="s">
        <v>13178</v>
      </c>
      <c r="D691" t="s">
        <v>5942</v>
      </c>
      <c r="E691" t="s">
        <v>5944</v>
      </c>
      <c r="F691" s="1"/>
      <c r="G691" t="s">
        <v>43</v>
      </c>
      <c r="H691">
        <v>510371</v>
      </c>
      <c r="L691" t="s">
        <v>43</v>
      </c>
      <c r="M691" t="s">
        <v>43</v>
      </c>
      <c r="N691" t="s">
        <v>43</v>
      </c>
      <c r="R691" s="1"/>
      <c r="T691" s="317"/>
      <c r="X691" s="317"/>
      <c r="Y691" t="s">
        <v>12167</v>
      </c>
    </row>
    <row r="692" spans="1:26">
      <c r="A692">
        <v>691</v>
      </c>
      <c r="B692" t="s">
        <v>13179</v>
      </c>
      <c r="C692" t="s">
        <v>13180</v>
      </c>
      <c r="D692" t="s">
        <v>5942</v>
      </c>
      <c r="E692" t="s">
        <v>5993</v>
      </c>
      <c r="F692" s="1"/>
      <c r="G692" t="s">
        <v>43</v>
      </c>
      <c r="H692">
        <v>510372</v>
      </c>
      <c r="L692" t="s">
        <v>43</v>
      </c>
      <c r="M692" t="s">
        <v>43</v>
      </c>
      <c r="N692" t="s">
        <v>43</v>
      </c>
      <c r="R692" s="1"/>
      <c r="T692" s="317"/>
      <c r="X692" s="317"/>
      <c r="Y692" t="s">
        <v>12167</v>
      </c>
      <c r="Z692" t="s">
        <v>12694</v>
      </c>
    </row>
    <row r="693" spans="1:26">
      <c r="A693">
        <v>692</v>
      </c>
      <c r="B693" t="s">
        <v>13181</v>
      </c>
      <c r="C693" t="s">
        <v>13182</v>
      </c>
      <c r="D693" t="s">
        <v>46</v>
      </c>
      <c r="E693" t="s">
        <v>3282</v>
      </c>
      <c r="F693" s="1">
        <v>45882</v>
      </c>
      <c r="G693">
        <v>8</v>
      </c>
      <c r="H693">
        <v>510373</v>
      </c>
      <c r="I693" t="s">
        <v>10185</v>
      </c>
      <c r="K693" t="s">
        <v>267</v>
      </c>
      <c r="L693">
        <v>8</v>
      </c>
      <c r="M693">
        <v>8</v>
      </c>
      <c r="N693">
        <v>8</v>
      </c>
      <c r="O693">
        <v>45897</v>
      </c>
      <c r="P693">
        <v>45895</v>
      </c>
      <c r="Q693" t="s">
        <v>13071</v>
      </c>
      <c r="R693" s="1">
        <v>45899</v>
      </c>
      <c r="S693">
        <v>8</v>
      </c>
      <c r="T693" s="317">
        <v>41290</v>
      </c>
      <c r="U693">
        <v>25.8</v>
      </c>
      <c r="V693">
        <v>8</v>
      </c>
      <c r="W693">
        <v>101</v>
      </c>
      <c r="X693" s="317">
        <v>108120</v>
      </c>
    </row>
    <row r="694" spans="1:26">
      <c r="A694">
        <v>693</v>
      </c>
      <c r="B694" t="s">
        <v>13183</v>
      </c>
      <c r="C694" t="s">
        <v>13184</v>
      </c>
      <c r="D694" t="s">
        <v>46</v>
      </c>
      <c r="E694" t="s">
        <v>3282</v>
      </c>
      <c r="F694" s="1">
        <v>45882</v>
      </c>
      <c r="G694">
        <v>8</v>
      </c>
      <c r="H694">
        <v>510374</v>
      </c>
      <c r="I694" t="s">
        <v>10185</v>
      </c>
      <c r="K694" t="s">
        <v>267</v>
      </c>
      <c r="L694">
        <v>8</v>
      </c>
      <c r="M694">
        <v>8</v>
      </c>
      <c r="N694">
        <v>8</v>
      </c>
      <c r="O694">
        <v>45897</v>
      </c>
      <c r="P694">
        <v>45895</v>
      </c>
      <c r="Q694" t="s">
        <v>13071</v>
      </c>
      <c r="R694" s="1">
        <v>45899</v>
      </c>
      <c r="S694">
        <v>8</v>
      </c>
      <c r="T694" s="317">
        <v>34710</v>
      </c>
      <c r="U694">
        <v>25.8</v>
      </c>
      <c r="V694">
        <v>8</v>
      </c>
      <c r="W694">
        <v>101</v>
      </c>
      <c r="X694" s="317">
        <v>90870</v>
      </c>
    </row>
    <row r="695" spans="1:26">
      <c r="A695">
        <v>694</v>
      </c>
      <c r="B695" t="s">
        <v>13185</v>
      </c>
      <c r="C695" t="s">
        <v>13186</v>
      </c>
      <c r="D695" t="s">
        <v>5772</v>
      </c>
      <c r="E695" t="s">
        <v>5775</v>
      </c>
      <c r="F695" s="1"/>
      <c r="G695" t="s">
        <v>43</v>
      </c>
      <c r="H695">
        <v>510375</v>
      </c>
      <c r="L695" t="s">
        <v>43</v>
      </c>
      <c r="M695" t="s">
        <v>43</v>
      </c>
      <c r="N695" t="s">
        <v>43</v>
      </c>
      <c r="R695" s="1"/>
      <c r="T695" s="317"/>
      <c r="X695" s="317"/>
      <c r="Y695" t="s">
        <v>10832</v>
      </c>
    </row>
    <row r="696" spans="1:26">
      <c r="A696">
        <v>695</v>
      </c>
      <c r="B696" t="s">
        <v>13187</v>
      </c>
      <c r="C696" t="s">
        <v>13188</v>
      </c>
      <c r="D696" t="s">
        <v>5772</v>
      </c>
      <c r="E696" t="s">
        <v>5775</v>
      </c>
      <c r="F696" s="1">
        <v>45882</v>
      </c>
      <c r="G696">
        <v>8</v>
      </c>
      <c r="H696">
        <v>510376</v>
      </c>
      <c r="I696" t="s">
        <v>10185</v>
      </c>
      <c r="K696" t="s">
        <v>6518</v>
      </c>
      <c r="L696">
        <v>9</v>
      </c>
      <c r="M696">
        <v>8</v>
      </c>
      <c r="N696">
        <v>9</v>
      </c>
      <c r="O696">
        <v>45905</v>
      </c>
      <c r="P696">
        <v>45904</v>
      </c>
      <c r="Q696" t="s">
        <v>12150</v>
      </c>
      <c r="R696" s="1">
        <v>45930</v>
      </c>
      <c r="S696">
        <v>9</v>
      </c>
      <c r="T696" s="317">
        <v>56690</v>
      </c>
      <c r="U696">
        <v>25.9</v>
      </c>
      <c r="V696">
        <v>9</v>
      </c>
      <c r="W696">
        <v>101</v>
      </c>
      <c r="X696" s="317">
        <v>148880</v>
      </c>
      <c r="Y696" t="s">
        <v>10832</v>
      </c>
    </row>
    <row r="697" spans="1:26">
      <c r="A697">
        <v>696</v>
      </c>
      <c r="B697" t="s">
        <v>13189</v>
      </c>
      <c r="C697" t="s">
        <v>13190</v>
      </c>
      <c r="D697" t="s">
        <v>46</v>
      </c>
      <c r="E697" t="s">
        <v>6161</v>
      </c>
      <c r="F697" s="1">
        <v>45884</v>
      </c>
      <c r="G697">
        <v>8</v>
      </c>
      <c r="H697">
        <v>510377</v>
      </c>
      <c r="I697" t="s">
        <v>10185</v>
      </c>
      <c r="K697" t="s">
        <v>267</v>
      </c>
      <c r="L697">
        <v>8</v>
      </c>
      <c r="M697">
        <v>8</v>
      </c>
      <c r="N697">
        <v>8</v>
      </c>
      <c r="O697" t="s">
        <v>11478</v>
      </c>
      <c r="P697">
        <v>45894</v>
      </c>
      <c r="R697" s="1">
        <v>45899</v>
      </c>
      <c r="S697">
        <v>8</v>
      </c>
      <c r="T697" s="317">
        <v>48210</v>
      </c>
      <c r="U697">
        <v>25.8</v>
      </c>
      <c r="V697">
        <v>8</v>
      </c>
      <c r="W697">
        <v>101</v>
      </c>
      <c r="X697" s="317">
        <v>126240</v>
      </c>
    </row>
    <row r="698" spans="1:26">
      <c r="A698">
        <v>697</v>
      </c>
      <c r="B698" t="s">
        <v>13191</v>
      </c>
      <c r="C698" t="s">
        <v>13192</v>
      </c>
      <c r="D698" t="s">
        <v>5772</v>
      </c>
      <c r="E698" t="s">
        <v>5775</v>
      </c>
      <c r="F698" s="1"/>
      <c r="G698" t="s">
        <v>43</v>
      </c>
      <c r="H698">
        <v>510378</v>
      </c>
      <c r="L698" t="s">
        <v>43</v>
      </c>
      <c r="M698" t="s">
        <v>43</v>
      </c>
      <c r="N698" t="s">
        <v>43</v>
      </c>
      <c r="R698" s="1"/>
      <c r="T698" s="317"/>
      <c r="X698" s="317"/>
      <c r="Y698" t="s">
        <v>12222</v>
      </c>
      <c r="Z698" t="s">
        <v>13193</v>
      </c>
    </row>
    <row r="699" spans="1:26">
      <c r="A699">
        <v>698</v>
      </c>
      <c r="B699" t="s">
        <v>6589</v>
      </c>
      <c r="C699" t="s">
        <v>6590</v>
      </c>
      <c r="D699" t="s">
        <v>46</v>
      </c>
      <c r="E699" t="s">
        <v>6055</v>
      </c>
      <c r="F699" s="1">
        <v>45884</v>
      </c>
      <c r="G699">
        <v>8</v>
      </c>
      <c r="H699">
        <v>510379</v>
      </c>
      <c r="I699" t="s">
        <v>10185</v>
      </c>
      <c r="J699">
        <v>50025747</v>
      </c>
      <c r="K699" t="s">
        <v>10340</v>
      </c>
      <c r="L699">
        <v>10</v>
      </c>
      <c r="M699">
        <v>9</v>
      </c>
      <c r="N699">
        <v>10</v>
      </c>
      <c r="O699">
        <v>45931</v>
      </c>
      <c r="P699">
        <v>45930</v>
      </c>
      <c r="R699" s="1">
        <v>45961</v>
      </c>
      <c r="S699">
        <v>10</v>
      </c>
      <c r="T699" s="317">
        <v>55710</v>
      </c>
      <c r="U699">
        <v>25.1</v>
      </c>
      <c r="V699">
        <v>10</v>
      </c>
      <c r="W699">
        <v>30</v>
      </c>
      <c r="X699" s="317">
        <v>104896</v>
      </c>
    </row>
    <row r="700" spans="1:26">
      <c r="A700">
        <v>699</v>
      </c>
      <c r="B700" t="s">
        <v>6604</v>
      </c>
      <c r="C700" t="s">
        <v>6605</v>
      </c>
      <c r="D700" t="s">
        <v>46</v>
      </c>
      <c r="E700" t="s">
        <v>5829</v>
      </c>
      <c r="F700" s="1">
        <v>45884</v>
      </c>
      <c r="G700">
        <v>8</v>
      </c>
      <c r="H700">
        <v>510380</v>
      </c>
      <c r="I700" t="s">
        <v>10185</v>
      </c>
      <c r="J700">
        <v>50025748</v>
      </c>
      <c r="K700" t="s">
        <v>10340</v>
      </c>
      <c r="L700">
        <v>10</v>
      </c>
      <c r="M700">
        <v>9</v>
      </c>
      <c r="N700">
        <v>10</v>
      </c>
      <c r="O700">
        <v>45931</v>
      </c>
      <c r="P700">
        <v>45930</v>
      </c>
      <c r="R700" s="1">
        <v>45961</v>
      </c>
      <c r="S700">
        <v>10</v>
      </c>
      <c r="T700" s="317">
        <v>48210</v>
      </c>
      <c r="U700">
        <v>25.1</v>
      </c>
      <c r="V700">
        <v>10</v>
      </c>
      <c r="W700">
        <v>30</v>
      </c>
      <c r="X700" s="317">
        <v>91239</v>
      </c>
    </row>
    <row r="701" spans="1:26">
      <c r="A701">
        <v>700</v>
      </c>
      <c r="B701" t="s">
        <v>6629</v>
      </c>
      <c r="C701" t="s">
        <v>13194</v>
      </c>
      <c r="D701" t="s">
        <v>46</v>
      </c>
      <c r="E701" t="s">
        <v>3282</v>
      </c>
      <c r="F701" s="1">
        <v>45884</v>
      </c>
      <c r="G701">
        <v>8</v>
      </c>
      <c r="H701">
        <v>510381</v>
      </c>
      <c r="I701" t="s">
        <v>10185</v>
      </c>
      <c r="J701">
        <v>50025749</v>
      </c>
      <c r="K701" t="s">
        <v>6518</v>
      </c>
      <c r="L701">
        <v>10</v>
      </c>
      <c r="M701">
        <v>9</v>
      </c>
      <c r="N701">
        <v>9</v>
      </c>
      <c r="O701">
        <v>45931</v>
      </c>
      <c r="P701">
        <v>45930</v>
      </c>
      <c r="R701" s="1">
        <v>45930</v>
      </c>
      <c r="S701">
        <v>9</v>
      </c>
      <c r="T701" s="317">
        <v>81330</v>
      </c>
      <c r="U701">
        <v>25.1</v>
      </c>
      <c r="V701">
        <v>10</v>
      </c>
      <c r="W701">
        <v>30</v>
      </c>
      <c r="X701" s="317">
        <v>151558</v>
      </c>
    </row>
    <row r="702" spans="1:26">
      <c r="A702">
        <v>701</v>
      </c>
      <c r="B702" t="s">
        <v>6636</v>
      </c>
      <c r="C702" t="s">
        <v>6637</v>
      </c>
      <c r="D702" t="s">
        <v>46</v>
      </c>
      <c r="E702" t="s">
        <v>3282</v>
      </c>
      <c r="F702" s="1">
        <v>45884</v>
      </c>
      <c r="G702">
        <v>8</v>
      </c>
      <c r="H702">
        <v>510382</v>
      </c>
      <c r="I702" t="s">
        <v>10185</v>
      </c>
      <c r="J702">
        <v>50025750</v>
      </c>
      <c r="K702" t="s">
        <v>6518</v>
      </c>
      <c r="L702">
        <v>10</v>
      </c>
      <c r="M702">
        <v>9</v>
      </c>
      <c r="N702">
        <v>9</v>
      </c>
      <c r="O702">
        <v>45931</v>
      </c>
      <c r="P702">
        <v>45930</v>
      </c>
      <c r="R702" s="1">
        <v>45930</v>
      </c>
      <c r="S702">
        <v>9</v>
      </c>
      <c r="T702" s="317">
        <v>88830</v>
      </c>
      <c r="U702">
        <v>25.1</v>
      </c>
      <c r="V702">
        <v>10</v>
      </c>
      <c r="W702">
        <v>30</v>
      </c>
      <c r="X702" s="317">
        <v>165215</v>
      </c>
    </row>
    <row r="703" spans="1:26">
      <c r="A703">
        <v>702</v>
      </c>
      <c r="B703" t="s">
        <v>6638</v>
      </c>
      <c r="C703" t="s">
        <v>6639</v>
      </c>
      <c r="D703" t="s">
        <v>46</v>
      </c>
      <c r="E703" t="s">
        <v>3282</v>
      </c>
      <c r="F703" s="1">
        <v>45884</v>
      </c>
      <c r="G703">
        <v>8</v>
      </c>
      <c r="H703">
        <v>510383</v>
      </c>
      <c r="I703" t="s">
        <v>10185</v>
      </c>
      <c r="J703">
        <v>50025751</v>
      </c>
      <c r="K703" t="s">
        <v>6518</v>
      </c>
      <c r="L703">
        <v>10</v>
      </c>
      <c r="M703">
        <v>9</v>
      </c>
      <c r="N703">
        <v>9</v>
      </c>
      <c r="O703">
        <v>45931</v>
      </c>
      <c r="P703">
        <v>45930</v>
      </c>
      <c r="R703" s="1">
        <v>45930</v>
      </c>
      <c r="S703">
        <v>9</v>
      </c>
      <c r="T703" s="317">
        <v>48210</v>
      </c>
      <c r="U703">
        <v>25.1</v>
      </c>
      <c r="V703">
        <v>10</v>
      </c>
      <c r="W703">
        <v>30</v>
      </c>
      <c r="X703" s="317">
        <v>91239</v>
      </c>
    </row>
    <row r="704" spans="1:26">
      <c r="A704">
        <v>703</v>
      </c>
      <c r="B704" t="s">
        <v>6640</v>
      </c>
      <c r="C704" t="s">
        <v>13195</v>
      </c>
      <c r="D704" t="s">
        <v>46</v>
      </c>
      <c r="E704" t="s">
        <v>3282</v>
      </c>
      <c r="F704" s="1">
        <v>45884</v>
      </c>
      <c r="G704">
        <v>8</v>
      </c>
      <c r="H704">
        <v>510384</v>
      </c>
      <c r="I704" t="s">
        <v>10185</v>
      </c>
      <c r="J704">
        <v>50025752</v>
      </c>
      <c r="K704" t="s">
        <v>267</v>
      </c>
      <c r="L704">
        <v>11</v>
      </c>
      <c r="M704">
        <v>10</v>
      </c>
      <c r="N704">
        <v>11</v>
      </c>
      <c r="O704">
        <v>45931</v>
      </c>
      <c r="P704" t="s">
        <v>5750</v>
      </c>
      <c r="R704" s="1">
        <v>45991</v>
      </c>
      <c r="S704">
        <v>11</v>
      </c>
      <c r="T704" s="317">
        <v>74980</v>
      </c>
      <c r="U704">
        <v>25.12</v>
      </c>
      <c r="V704">
        <v>12</v>
      </c>
      <c r="W704">
        <v>30</v>
      </c>
      <c r="X704" s="317">
        <v>140237</v>
      </c>
    </row>
    <row r="705" spans="1:24">
      <c r="A705">
        <v>704</v>
      </c>
      <c r="B705" t="s">
        <v>6592</v>
      </c>
      <c r="C705" t="s">
        <v>6593</v>
      </c>
      <c r="D705" t="s">
        <v>46</v>
      </c>
      <c r="E705" t="s">
        <v>6055</v>
      </c>
      <c r="F705" s="1">
        <v>45884</v>
      </c>
      <c r="G705">
        <v>8</v>
      </c>
      <c r="H705">
        <v>510385</v>
      </c>
      <c r="I705" t="s">
        <v>10185</v>
      </c>
      <c r="J705">
        <v>50025753</v>
      </c>
      <c r="K705" t="s">
        <v>10340</v>
      </c>
      <c r="L705">
        <v>10</v>
      </c>
      <c r="M705">
        <v>9</v>
      </c>
      <c r="N705">
        <v>10</v>
      </c>
      <c r="O705">
        <v>45931</v>
      </c>
      <c r="P705">
        <v>45930</v>
      </c>
      <c r="R705" s="1">
        <v>45961</v>
      </c>
      <c r="S705">
        <v>10</v>
      </c>
      <c r="T705" s="317">
        <v>69210</v>
      </c>
      <c r="U705">
        <v>25.1</v>
      </c>
      <c r="V705">
        <v>10</v>
      </c>
      <c r="W705">
        <v>30</v>
      </c>
      <c r="X705" s="317">
        <v>129478</v>
      </c>
    </row>
    <row r="706" spans="1:24">
      <c r="A706">
        <v>705</v>
      </c>
      <c r="B706" t="s">
        <v>6595</v>
      </c>
      <c r="C706" t="s">
        <v>13196</v>
      </c>
      <c r="D706" t="s">
        <v>46</v>
      </c>
      <c r="E706" t="s">
        <v>6055</v>
      </c>
      <c r="F706" s="1">
        <v>45884</v>
      </c>
      <c r="G706">
        <v>8</v>
      </c>
      <c r="H706">
        <v>510386</v>
      </c>
      <c r="I706" t="s">
        <v>10185</v>
      </c>
      <c r="J706">
        <v>50025755</v>
      </c>
      <c r="K706" t="s">
        <v>10340</v>
      </c>
      <c r="L706">
        <v>10</v>
      </c>
      <c r="M706">
        <v>9</v>
      </c>
      <c r="N706">
        <v>10</v>
      </c>
      <c r="O706">
        <v>45931</v>
      </c>
      <c r="P706">
        <v>45930</v>
      </c>
      <c r="R706" s="1">
        <v>45991</v>
      </c>
      <c r="S706">
        <v>11</v>
      </c>
      <c r="T706" s="317">
        <v>43710</v>
      </c>
      <c r="U706">
        <v>25.11</v>
      </c>
      <c r="V706">
        <v>11</v>
      </c>
      <c r="W706">
        <v>30</v>
      </c>
      <c r="X706" s="317">
        <v>86278</v>
      </c>
    </row>
    <row r="707" spans="1:24">
      <c r="A707">
        <v>706</v>
      </c>
      <c r="B707" t="s">
        <v>6598</v>
      </c>
      <c r="C707" t="s">
        <v>6599</v>
      </c>
      <c r="D707" t="s">
        <v>46</v>
      </c>
      <c r="E707" t="s">
        <v>6055</v>
      </c>
      <c r="F707" s="1">
        <v>45884</v>
      </c>
      <c r="G707">
        <v>8</v>
      </c>
      <c r="H707">
        <v>510387</v>
      </c>
      <c r="I707" t="s">
        <v>10185</v>
      </c>
      <c r="J707">
        <v>50025756</v>
      </c>
      <c r="K707" t="s">
        <v>534</v>
      </c>
      <c r="N707" t="s">
        <v>43</v>
      </c>
      <c r="O707">
        <v>45931</v>
      </c>
      <c r="P707" t="s">
        <v>5750</v>
      </c>
      <c r="R707" s="1"/>
      <c r="T707" s="317"/>
      <c r="X707" s="317"/>
    </row>
    <row r="708" spans="1:24">
      <c r="A708">
        <v>707</v>
      </c>
      <c r="B708" t="s">
        <v>6601</v>
      </c>
      <c r="C708" t="s">
        <v>6602</v>
      </c>
      <c r="D708" t="s">
        <v>46</v>
      </c>
      <c r="E708" t="s">
        <v>5829</v>
      </c>
      <c r="F708" s="1">
        <v>45884</v>
      </c>
      <c r="G708">
        <v>8</v>
      </c>
      <c r="H708">
        <v>510388</v>
      </c>
      <c r="I708" t="s">
        <v>10185</v>
      </c>
      <c r="J708">
        <v>50025758</v>
      </c>
      <c r="K708" t="s">
        <v>10340</v>
      </c>
      <c r="L708">
        <v>10</v>
      </c>
      <c r="M708">
        <v>9</v>
      </c>
      <c r="N708">
        <v>10</v>
      </c>
      <c r="O708">
        <v>45931</v>
      </c>
      <c r="P708">
        <v>45930</v>
      </c>
      <c r="R708" s="1">
        <v>45961</v>
      </c>
      <c r="S708">
        <v>10</v>
      </c>
      <c r="T708" s="317">
        <v>47500</v>
      </c>
      <c r="U708">
        <v>25.1</v>
      </c>
      <c r="V708">
        <v>10</v>
      </c>
      <c r="W708">
        <v>30</v>
      </c>
      <c r="X708" s="317">
        <v>85776</v>
      </c>
    </row>
    <row r="709" spans="1:24">
      <c r="A709">
        <v>708</v>
      </c>
      <c r="B709" t="s">
        <v>6607</v>
      </c>
      <c r="C709" t="s">
        <v>6608</v>
      </c>
      <c r="D709" t="s">
        <v>46</v>
      </c>
      <c r="E709" t="s">
        <v>5829</v>
      </c>
      <c r="F709" s="1">
        <v>45884</v>
      </c>
      <c r="G709">
        <v>8</v>
      </c>
      <c r="H709">
        <v>510389</v>
      </c>
      <c r="I709" t="s">
        <v>10185</v>
      </c>
      <c r="J709">
        <v>50025759</v>
      </c>
      <c r="K709" t="s">
        <v>10340</v>
      </c>
      <c r="L709">
        <v>10</v>
      </c>
      <c r="M709">
        <v>9</v>
      </c>
      <c r="N709">
        <v>10</v>
      </c>
      <c r="O709">
        <v>45931</v>
      </c>
      <c r="P709">
        <v>45930</v>
      </c>
      <c r="R709" s="1">
        <v>45961</v>
      </c>
      <c r="S709">
        <v>10</v>
      </c>
      <c r="T709" s="317">
        <v>45080</v>
      </c>
      <c r="U709">
        <v>25.1</v>
      </c>
      <c r="V709">
        <v>10</v>
      </c>
      <c r="W709">
        <v>30</v>
      </c>
      <c r="X709" s="317">
        <v>81376</v>
      </c>
    </row>
    <row r="710" spans="1:24">
      <c r="A710">
        <v>709</v>
      </c>
      <c r="B710" t="s">
        <v>6610</v>
      </c>
      <c r="C710" t="s">
        <v>6608</v>
      </c>
      <c r="D710" t="s">
        <v>46</v>
      </c>
      <c r="E710" t="s">
        <v>5829</v>
      </c>
      <c r="F710" s="1">
        <v>45884</v>
      </c>
      <c r="G710">
        <v>8</v>
      </c>
      <c r="H710">
        <v>510390</v>
      </c>
      <c r="I710" t="s">
        <v>10185</v>
      </c>
      <c r="J710">
        <v>50025760</v>
      </c>
      <c r="K710" t="s">
        <v>10340</v>
      </c>
      <c r="L710">
        <v>10</v>
      </c>
      <c r="M710">
        <v>9</v>
      </c>
      <c r="N710">
        <v>10</v>
      </c>
      <c r="O710">
        <v>45931</v>
      </c>
      <c r="P710">
        <v>45930</v>
      </c>
      <c r="R710" s="1">
        <v>45961</v>
      </c>
      <c r="S710">
        <v>10</v>
      </c>
      <c r="T710" s="317">
        <v>46250</v>
      </c>
      <c r="U710">
        <v>25.1</v>
      </c>
      <c r="V710">
        <v>10</v>
      </c>
      <c r="W710">
        <v>30</v>
      </c>
      <c r="X710" s="317">
        <v>87674</v>
      </c>
    </row>
    <row r="711" spans="1:24">
      <c r="A711">
        <v>710</v>
      </c>
      <c r="B711" t="s">
        <v>6612</v>
      </c>
      <c r="C711" t="s">
        <v>6613</v>
      </c>
      <c r="D711" t="s">
        <v>46</v>
      </c>
      <c r="E711" t="s">
        <v>5829</v>
      </c>
      <c r="F711" s="1">
        <v>45884</v>
      </c>
      <c r="G711">
        <v>8</v>
      </c>
      <c r="H711">
        <v>510391</v>
      </c>
      <c r="I711" t="s">
        <v>10185</v>
      </c>
      <c r="J711">
        <v>50025762</v>
      </c>
      <c r="K711" t="s">
        <v>10340</v>
      </c>
      <c r="L711">
        <v>11</v>
      </c>
      <c r="M711">
        <v>9</v>
      </c>
      <c r="N711">
        <v>10</v>
      </c>
      <c r="O711">
        <v>45931</v>
      </c>
      <c r="P711">
        <v>45930</v>
      </c>
      <c r="R711" s="1">
        <v>45961</v>
      </c>
      <c r="S711">
        <v>10</v>
      </c>
      <c r="T711" s="317">
        <v>37710</v>
      </c>
      <c r="U711">
        <v>25.11</v>
      </c>
      <c r="V711">
        <v>11</v>
      </c>
      <c r="W711">
        <v>30</v>
      </c>
      <c r="X711" s="317">
        <v>75352</v>
      </c>
    </row>
    <row r="712" spans="1:24">
      <c r="A712">
        <v>711</v>
      </c>
      <c r="B712" t="s">
        <v>6615</v>
      </c>
      <c r="C712" t="s">
        <v>6616</v>
      </c>
      <c r="D712" t="s">
        <v>46</v>
      </c>
      <c r="E712" t="s">
        <v>5829</v>
      </c>
      <c r="F712" s="1">
        <v>45884</v>
      </c>
      <c r="G712">
        <v>8</v>
      </c>
      <c r="H712">
        <v>510392</v>
      </c>
      <c r="I712" t="s">
        <v>10185</v>
      </c>
      <c r="J712">
        <v>50025766</v>
      </c>
      <c r="K712" t="s">
        <v>534</v>
      </c>
      <c r="N712" t="s">
        <v>43</v>
      </c>
      <c r="O712">
        <v>45931</v>
      </c>
      <c r="P712" t="s">
        <v>5750</v>
      </c>
      <c r="R712" s="1"/>
      <c r="T712" s="317"/>
      <c r="X712" s="317"/>
    </row>
    <row r="713" spans="1:24">
      <c r="A713">
        <v>712</v>
      </c>
      <c r="B713" t="s">
        <v>6618</v>
      </c>
      <c r="C713" t="s">
        <v>6619</v>
      </c>
      <c r="D713" t="s">
        <v>46</v>
      </c>
      <c r="E713" t="s">
        <v>5829</v>
      </c>
      <c r="F713" s="1">
        <v>45884</v>
      </c>
      <c r="G713">
        <v>8</v>
      </c>
      <c r="H713">
        <v>510393</v>
      </c>
      <c r="I713" t="s">
        <v>10185</v>
      </c>
      <c r="J713">
        <v>50025768</v>
      </c>
      <c r="K713" t="s">
        <v>534</v>
      </c>
      <c r="N713" t="s">
        <v>43</v>
      </c>
      <c r="O713">
        <v>45931</v>
      </c>
      <c r="P713" t="s">
        <v>5750</v>
      </c>
      <c r="R713" s="1"/>
      <c r="T713" s="317"/>
      <c r="X713" s="317"/>
    </row>
    <row r="714" spans="1:24">
      <c r="A714">
        <v>713</v>
      </c>
      <c r="B714" t="s">
        <v>6621</v>
      </c>
      <c r="C714" t="s">
        <v>6622</v>
      </c>
      <c r="D714" t="s">
        <v>46</v>
      </c>
      <c r="E714" t="s">
        <v>5829</v>
      </c>
      <c r="F714" s="1">
        <v>45884</v>
      </c>
      <c r="G714">
        <v>8</v>
      </c>
      <c r="H714">
        <v>510394</v>
      </c>
      <c r="I714" t="s">
        <v>10185</v>
      </c>
      <c r="J714">
        <v>50025769</v>
      </c>
      <c r="K714" t="s">
        <v>534</v>
      </c>
      <c r="N714" t="s">
        <v>43</v>
      </c>
      <c r="O714">
        <v>45931</v>
      </c>
      <c r="P714" t="s">
        <v>5750</v>
      </c>
      <c r="R714" s="1"/>
      <c r="T714" s="317"/>
      <c r="X714" s="317"/>
    </row>
    <row r="715" spans="1:24">
      <c r="A715">
        <v>714</v>
      </c>
      <c r="B715" t="s">
        <v>6623</v>
      </c>
      <c r="C715" t="s">
        <v>5886</v>
      </c>
      <c r="D715" t="s">
        <v>46</v>
      </c>
      <c r="E715" t="s">
        <v>3282</v>
      </c>
      <c r="F715" s="1">
        <v>45884</v>
      </c>
      <c r="G715">
        <v>8</v>
      </c>
      <c r="H715">
        <v>510395</v>
      </c>
      <c r="I715" t="s">
        <v>10185</v>
      </c>
      <c r="J715">
        <v>50025770</v>
      </c>
      <c r="K715" t="s">
        <v>534</v>
      </c>
      <c r="N715" t="s">
        <v>43</v>
      </c>
      <c r="O715">
        <v>45931</v>
      </c>
      <c r="P715" t="s">
        <v>5750</v>
      </c>
      <c r="R715" s="1"/>
      <c r="T715" s="317"/>
      <c r="X715" s="317"/>
    </row>
    <row r="716" spans="1:24">
      <c r="A716">
        <v>715</v>
      </c>
      <c r="B716" t="s">
        <v>6625</v>
      </c>
      <c r="C716" t="s">
        <v>6626</v>
      </c>
      <c r="D716" t="s">
        <v>46</v>
      </c>
      <c r="E716" t="s">
        <v>3282</v>
      </c>
      <c r="F716" s="1">
        <v>45884</v>
      </c>
      <c r="G716">
        <v>8</v>
      </c>
      <c r="H716">
        <v>510396</v>
      </c>
      <c r="I716" t="s">
        <v>10185</v>
      </c>
      <c r="J716">
        <v>50025772</v>
      </c>
      <c r="K716" t="s">
        <v>6518</v>
      </c>
      <c r="L716">
        <v>10</v>
      </c>
      <c r="M716">
        <v>9</v>
      </c>
      <c r="N716">
        <v>9</v>
      </c>
      <c r="O716">
        <v>45931</v>
      </c>
      <c r="P716">
        <v>45930</v>
      </c>
      <c r="R716" s="1">
        <v>45930</v>
      </c>
      <c r="S716">
        <v>9</v>
      </c>
      <c r="T716" s="317">
        <v>55710</v>
      </c>
      <c r="U716">
        <v>25.1</v>
      </c>
      <c r="V716">
        <v>10</v>
      </c>
      <c r="W716">
        <v>30</v>
      </c>
      <c r="X716" s="317">
        <v>104896</v>
      </c>
    </row>
    <row r="717" spans="1:24">
      <c r="A717">
        <v>716</v>
      </c>
      <c r="B717" t="s">
        <v>6627</v>
      </c>
      <c r="C717" t="s">
        <v>6628</v>
      </c>
      <c r="D717" t="s">
        <v>46</v>
      </c>
      <c r="E717" t="s">
        <v>3282</v>
      </c>
      <c r="F717" s="1">
        <v>45884</v>
      </c>
      <c r="G717">
        <v>8</v>
      </c>
      <c r="H717">
        <v>510397</v>
      </c>
      <c r="I717" t="s">
        <v>10185</v>
      </c>
      <c r="J717">
        <v>50025776</v>
      </c>
      <c r="K717" t="s">
        <v>6518</v>
      </c>
      <c r="L717">
        <v>10</v>
      </c>
      <c r="M717">
        <v>9</v>
      </c>
      <c r="N717">
        <v>9</v>
      </c>
      <c r="O717">
        <v>45931</v>
      </c>
      <c r="P717">
        <v>45930</v>
      </c>
      <c r="R717" s="1">
        <v>45930</v>
      </c>
      <c r="S717">
        <v>9</v>
      </c>
      <c r="T717" s="317">
        <v>40710</v>
      </c>
      <c r="U717">
        <v>25.1</v>
      </c>
      <c r="V717">
        <v>10</v>
      </c>
      <c r="W717">
        <v>30</v>
      </c>
      <c r="X717" s="317">
        <v>77582</v>
      </c>
    </row>
    <row r="718" spans="1:24">
      <c r="A718">
        <v>717</v>
      </c>
      <c r="B718" t="s">
        <v>6631</v>
      </c>
      <c r="C718" t="s">
        <v>6632</v>
      </c>
      <c r="D718" t="s">
        <v>46</v>
      </c>
      <c r="E718" t="s">
        <v>3282</v>
      </c>
      <c r="F718" s="1">
        <v>45884</v>
      </c>
      <c r="G718">
        <v>8</v>
      </c>
      <c r="H718">
        <v>510398</v>
      </c>
      <c r="I718" t="s">
        <v>10185</v>
      </c>
      <c r="J718">
        <v>50025777</v>
      </c>
      <c r="K718" t="s">
        <v>6518</v>
      </c>
      <c r="L718">
        <v>10</v>
      </c>
      <c r="M718">
        <v>9</v>
      </c>
      <c r="N718">
        <v>9</v>
      </c>
      <c r="O718">
        <v>45931</v>
      </c>
      <c r="P718">
        <v>45930</v>
      </c>
      <c r="R718" s="1">
        <v>45930</v>
      </c>
      <c r="S718">
        <v>9</v>
      </c>
      <c r="T718" s="317">
        <v>52830</v>
      </c>
      <c r="U718">
        <v>25.1</v>
      </c>
      <c r="V718">
        <v>10</v>
      </c>
      <c r="W718">
        <v>30</v>
      </c>
      <c r="X718" s="317">
        <v>99662</v>
      </c>
    </row>
    <row r="719" spans="1:24">
      <c r="A719">
        <v>718</v>
      </c>
      <c r="B719" t="s">
        <v>6634</v>
      </c>
      <c r="C719" t="s">
        <v>13197</v>
      </c>
      <c r="D719" t="s">
        <v>46</v>
      </c>
      <c r="E719" t="s">
        <v>3282</v>
      </c>
      <c r="F719" s="1">
        <v>45884</v>
      </c>
      <c r="G719">
        <v>8</v>
      </c>
      <c r="H719">
        <v>510399</v>
      </c>
      <c r="I719" t="s">
        <v>10185</v>
      </c>
      <c r="J719">
        <v>50025778</v>
      </c>
      <c r="K719" t="s">
        <v>534</v>
      </c>
      <c r="N719" t="s">
        <v>43</v>
      </c>
      <c r="O719">
        <v>45931</v>
      </c>
      <c r="P719" t="s">
        <v>5750</v>
      </c>
      <c r="R719" s="1"/>
      <c r="T719" s="317"/>
      <c r="X719" s="317"/>
    </row>
    <row r="720" spans="1:24">
      <c r="A720">
        <v>719</v>
      </c>
      <c r="B720" t="s">
        <v>6642</v>
      </c>
      <c r="C720" t="s">
        <v>6643</v>
      </c>
      <c r="D720" t="s">
        <v>46</v>
      </c>
      <c r="E720" t="s">
        <v>3282</v>
      </c>
      <c r="F720" s="1">
        <v>45884</v>
      </c>
      <c r="G720">
        <v>8</v>
      </c>
      <c r="H720">
        <v>510400</v>
      </c>
      <c r="I720" t="s">
        <v>10185</v>
      </c>
      <c r="J720">
        <v>50025779</v>
      </c>
      <c r="K720" t="s">
        <v>6518</v>
      </c>
      <c r="L720">
        <v>10</v>
      </c>
      <c r="M720">
        <v>9</v>
      </c>
      <c r="N720">
        <v>9</v>
      </c>
      <c r="O720">
        <v>45931</v>
      </c>
      <c r="P720">
        <v>45930</v>
      </c>
      <c r="R720" s="1">
        <v>45930</v>
      </c>
      <c r="S720">
        <v>9</v>
      </c>
      <c r="T720" s="317">
        <v>60790</v>
      </c>
      <c r="U720">
        <v>25.1</v>
      </c>
      <c r="V720">
        <v>10</v>
      </c>
      <c r="W720">
        <v>30</v>
      </c>
      <c r="X720" s="317">
        <v>114153</v>
      </c>
    </row>
    <row r="721" spans="1:24">
      <c r="A721">
        <v>720</v>
      </c>
      <c r="B721" t="s">
        <v>6644</v>
      </c>
      <c r="C721" t="s">
        <v>6645</v>
      </c>
      <c r="D721" t="s">
        <v>46</v>
      </c>
      <c r="E721" t="s">
        <v>3282</v>
      </c>
      <c r="F721" s="1">
        <v>45884</v>
      </c>
      <c r="G721">
        <v>8</v>
      </c>
      <c r="H721">
        <v>510401</v>
      </c>
      <c r="I721" t="s">
        <v>10185</v>
      </c>
      <c r="J721">
        <v>50025780</v>
      </c>
      <c r="K721" t="s">
        <v>534</v>
      </c>
      <c r="N721" t="s">
        <v>43</v>
      </c>
      <c r="O721">
        <v>45931</v>
      </c>
      <c r="P721" t="s">
        <v>5750</v>
      </c>
      <c r="R721" s="1"/>
      <c r="T721" s="317"/>
      <c r="X721" s="317"/>
    </row>
    <row r="722" spans="1:24">
      <c r="A722">
        <v>721</v>
      </c>
      <c r="B722" t="s">
        <v>6646</v>
      </c>
      <c r="C722" t="s">
        <v>6647</v>
      </c>
      <c r="D722" t="s">
        <v>46</v>
      </c>
      <c r="E722" t="s">
        <v>3282</v>
      </c>
      <c r="F722" s="1">
        <v>45884</v>
      </c>
      <c r="G722">
        <v>8</v>
      </c>
      <c r="H722">
        <v>510402</v>
      </c>
      <c r="I722" t="s">
        <v>10185</v>
      </c>
      <c r="J722">
        <v>50025781</v>
      </c>
      <c r="K722" t="s">
        <v>534</v>
      </c>
      <c r="N722" t="s">
        <v>43</v>
      </c>
      <c r="O722">
        <v>45931</v>
      </c>
      <c r="P722" t="s">
        <v>5750</v>
      </c>
      <c r="R722" s="1"/>
      <c r="T722" s="317"/>
      <c r="X722" s="317"/>
    </row>
    <row r="723" spans="1:24">
      <c r="A723">
        <v>722</v>
      </c>
      <c r="B723" t="s">
        <v>6648</v>
      </c>
      <c r="C723" t="s">
        <v>13198</v>
      </c>
      <c r="D723" t="s">
        <v>46</v>
      </c>
      <c r="E723" t="s">
        <v>3282</v>
      </c>
      <c r="F723" s="1">
        <v>45884</v>
      </c>
      <c r="G723">
        <v>8</v>
      </c>
      <c r="H723">
        <v>510403</v>
      </c>
      <c r="I723" t="s">
        <v>10185</v>
      </c>
      <c r="J723">
        <v>50025782</v>
      </c>
      <c r="K723" t="s">
        <v>6518</v>
      </c>
      <c r="L723">
        <v>10</v>
      </c>
      <c r="M723">
        <v>9</v>
      </c>
      <c r="N723">
        <v>9</v>
      </c>
      <c r="O723">
        <v>45931</v>
      </c>
      <c r="P723">
        <v>45930</v>
      </c>
      <c r="R723" s="1">
        <v>45930</v>
      </c>
      <c r="S723">
        <v>9</v>
      </c>
      <c r="T723" s="317">
        <v>47750</v>
      </c>
      <c r="U723">
        <v>25.1</v>
      </c>
      <c r="V723">
        <v>10</v>
      </c>
      <c r="W723">
        <v>30</v>
      </c>
      <c r="X723" s="317">
        <v>90405</v>
      </c>
    </row>
    <row r="724" spans="1:24">
      <c r="A724">
        <v>723</v>
      </c>
      <c r="B724" t="s">
        <v>6650</v>
      </c>
      <c r="C724" t="s">
        <v>6651</v>
      </c>
      <c r="D724" t="s">
        <v>46</v>
      </c>
      <c r="E724" t="s">
        <v>3282</v>
      </c>
      <c r="F724" s="1">
        <v>45884</v>
      </c>
      <c r="G724">
        <v>8</v>
      </c>
      <c r="H724">
        <v>510404</v>
      </c>
      <c r="I724" t="s">
        <v>10185</v>
      </c>
      <c r="J724">
        <v>50025783</v>
      </c>
      <c r="K724" t="s">
        <v>6518</v>
      </c>
      <c r="L724">
        <v>10</v>
      </c>
      <c r="M724">
        <v>9</v>
      </c>
      <c r="N724">
        <v>9</v>
      </c>
      <c r="O724">
        <v>45931</v>
      </c>
      <c r="P724">
        <v>45930</v>
      </c>
      <c r="R724" s="1">
        <v>45930</v>
      </c>
      <c r="S724">
        <v>9</v>
      </c>
      <c r="T724" s="317">
        <v>40710</v>
      </c>
      <c r="U724">
        <v>25.1</v>
      </c>
      <c r="V724">
        <v>10</v>
      </c>
      <c r="W724">
        <v>30</v>
      </c>
      <c r="X724" s="317">
        <v>77582</v>
      </c>
    </row>
    <row r="725" spans="1:24">
      <c r="A725">
        <v>724</v>
      </c>
      <c r="B725" t="s">
        <v>6696</v>
      </c>
      <c r="C725" t="s">
        <v>6697</v>
      </c>
      <c r="D725" t="s">
        <v>46</v>
      </c>
      <c r="E725" t="s">
        <v>6055</v>
      </c>
      <c r="F725" s="1">
        <v>45884</v>
      </c>
      <c r="G725">
        <v>8</v>
      </c>
      <c r="H725">
        <v>510405</v>
      </c>
      <c r="I725" t="s">
        <v>10185</v>
      </c>
      <c r="J725">
        <v>50025784</v>
      </c>
      <c r="K725" t="s">
        <v>10340</v>
      </c>
      <c r="L725">
        <v>12</v>
      </c>
      <c r="M725">
        <v>12</v>
      </c>
      <c r="N725">
        <v>12</v>
      </c>
      <c r="O725">
        <v>46006</v>
      </c>
      <c r="P725" t="s">
        <v>5750</v>
      </c>
      <c r="R725" s="1">
        <v>46022</v>
      </c>
      <c r="S725">
        <v>12</v>
      </c>
      <c r="T725" s="317">
        <v>51140</v>
      </c>
      <c r="U725">
        <v>25.12</v>
      </c>
      <c r="V725">
        <v>12</v>
      </c>
      <c r="W725">
        <v>30</v>
      </c>
      <c r="X725" s="317">
        <v>95033</v>
      </c>
    </row>
    <row r="726" spans="1:24">
      <c r="A726">
        <v>725</v>
      </c>
      <c r="B726" t="s">
        <v>6688</v>
      </c>
      <c r="C726" t="s">
        <v>6689</v>
      </c>
      <c r="D726" t="s">
        <v>46</v>
      </c>
      <c r="E726" t="s">
        <v>5748</v>
      </c>
      <c r="F726" s="1">
        <v>45884</v>
      </c>
      <c r="G726">
        <v>8</v>
      </c>
      <c r="H726">
        <v>510406</v>
      </c>
      <c r="I726" t="s">
        <v>10185</v>
      </c>
      <c r="J726">
        <v>50025956</v>
      </c>
      <c r="K726" t="s">
        <v>10340</v>
      </c>
      <c r="L726">
        <v>10</v>
      </c>
      <c r="M726">
        <v>10</v>
      </c>
      <c r="N726">
        <v>10</v>
      </c>
      <c r="O726">
        <v>45938</v>
      </c>
      <c r="P726">
        <v>45937</v>
      </c>
      <c r="R726" s="1">
        <v>45961</v>
      </c>
      <c r="S726">
        <v>10</v>
      </c>
      <c r="T726" s="317">
        <v>47510</v>
      </c>
      <c r="U726">
        <v>25.1</v>
      </c>
      <c r="V726">
        <v>10</v>
      </c>
      <c r="W726">
        <v>30</v>
      </c>
      <c r="X726" s="317">
        <v>88508</v>
      </c>
    </row>
    <row r="727" spans="1:24">
      <c r="A727">
        <v>726</v>
      </c>
      <c r="B727" t="s">
        <v>6694</v>
      </c>
      <c r="C727" t="s">
        <v>6695</v>
      </c>
      <c r="D727" t="s">
        <v>46</v>
      </c>
      <c r="E727" t="s">
        <v>5748</v>
      </c>
      <c r="F727" s="1">
        <v>45884</v>
      </c>
      <c r="G727">
        <v>8</v>
      </c>
      <c r="H727">
        <v>510407</v>
      </c>
      <c r="I727" t="s">
        <v>10185</v>
      </c>
      <c r="J727">
        <v>50025958</v>
      </c>
      <c r="K727" t="s">
        <v>10340</v>
      </c>
      <c r="L727">
        <v>11</v>
      </c>
      <c r="M727">
        <v>9</v>
      </c>
      <c r="N727">
        <v>10</v>
      </c>
      <c r="O727">
        <v>45961</v>
      </c>
      <c r="P727" t="s">
        <v>5750</v>
      </c>
      <c r="R727" s="1">
        <v>45961</v>
      </c>
      <c r="S727">
        <v>10</v>
      </c>
      <c r="T727" s="317">
        <v>63790</v>
      </c>
      <c r="U727">
        <v>25.11</v>
      </c>
      <c r="V727">
        <v>11</v>
      </c>
      <c r="W727">
        <v>30</v>
      </c>
      <c r="X727" s="317">
        <v>119615</v>
      </c>
    </row>
    <row r="728" spans="1:24">
      <c r="A728">
        <v>727</v>
      </c>
      <c r="B728" t="s">
        <v>6705</v>
      </c>
      <c r="C728" t="s">
        <v>6706</v>
      </c>
      <c r="D728" t="s">
        <v>46</v>
      </c>
      <c r="E728" t="s">
        <v>3282</v>
      </c>
      <c r="F728" s="1">
        <v>45884</v>
      </c>
      <c r="G728">
        <v>8</v>
      </c>
      <c r="H728">
        <v>510408</v>
      </c>
      <c r="I728" t="s">
        <v>10185</v>
      </c>
      <c r="J728">
        <v>50026089</v>
      </c>
      <c r="K728" t="s">
        <v>267</v>
      </c>
      <c r="L728">
        <v>11</v>
      </c>
      <c r="M728">
        <v>10</v>
      </c>
      <c r="N728">
        <v>11</v>
      </c>
      <c r="O728">
        <v>45971</v>
      </c>
      <c r="P728" t="s">
        <v>5750</v>
      </c>
      <c r="R728" s="1">
        <v>45991</v>
      </c>
      <c r="S728">
        <v>11</v>
      </c>
      <c r="T728" s="317">
        <v>87700</v>
      </c>
      <c r="U728">
        <v>25.11</v>
      </c>
      <c r="V728">
        <v>11</v>
      </c>
      <c r="W728">
        <v>30</v>
      </c>
      <c r="X728" s="317">
        <v>159420</v>
      </c>
    </row>
    <row r="729" spans="1:24">
      <c r="A729">
        <v>728</v>
      </c>
      <c r="B729" t="s">
        <v>6710</v>
      </c>
      <c r="C729" t="s">
        <v>13199</v>
      </c>
      <c r="D729" t="s">
        <v>46</v>
      </c>
      <c r="E729" t="s">
        <v>5829</v>
      </c>
      <c r="F729" s="1">
        <v>45884</v>
      </c>
      <c r="G729">
        <v>8</v>
      </c>
      <c r="H729">
        <v>510409</v>
      </c>
      <c r="I729" t="s">
        <v>10185</v>
      </c>
      <c r="J729">
        <v>50026098</v>
      </c>
      <c r="K729" t="s">
        <v>10340</v>
      </c>
      <c r="L729">
        <v>11</v>
      </c>
      <c r="M729">
        <v>11</v>
      </c>
      <c r="N729">
        <v>11</v>
      </c>
      <c r="O729">
        <v>45992</v>
      </c>
      <c r="P729" t="s">
        <v>5750</v>
      </c>
      <c r="R729" s="1">
        <v>45991</v>
      </c>
      <c r="S729">
        <v>11</v>
      </c>
      <c r="T729" s="317">
        <v>111740</v>
      </c>
      <c r="U729">
        <v>25.12</v>
      </c>
      <c r="V729">
        <v>12</v>
      </c>
      <c r="W729">
        <v>30</v>
      </c>
      <c r="X729" s="317">
        <v>203537</v>
      </c>
    </row>
    <row r="730" spans="1:24">
      <c r="A730">
        <v>729</v>
      </c>
      <c r="B730" t="s">
        <v>6708</v>
      </c>
      <c r="C730" t="s">
        <v>6709</v>
      </c>
      <c r="D730" t="s">
        <v>46</v>
      </c>
      <c r="E730" t="s">
        <v>5829</v>
      </c>
      <c r="F730" s="1">
        <v>45884</v>
      </c>
      <c r="G730">
        <v>8</v>
      </c>
      <c r="H730">
        <v>510410</v>
      </c>
      <c r="I730" t="s">
        <v>10185</v>
      </c>
      <c r="J730">
        <v>50026114</v>
      </c>
      <c r="K730" t="s">
        <v>10340</v>
      </c>
      <c r="L730">
        <v>11</v>
      </c>
      <c r="M730">
        <v>10</v>
      </c>
      <c r="N730">
        <v>11</v>
      </c>
      <c r="O730">
        <v>45971</v>
      </c>
      <c r="P730" t="s">
        <v>5750</v>
      </c>
      <c r="R730" s="1">
        <v>45991</v>
      </c>
      <c r="S730">
        <v>11</v>
      </c>
      <c r="T730" s="317">
        <v>48170</v>
      </c>
      <c r="U730">
        <v>25.11</v>
      </c>
      <c r="V730">
        <v>11</v>
      </c>
      <c r="W730">
        <v>30</v>
      </c>
      <c r="X730" s="317">
        <v>89801</v>
      </c>
    </row>
    <row r="731" spans="1:24">
      <c r="A731">
        <v>730</v>
      </c>
      <c r="B731" t="s">
        <v>6692</v>
      </c>
      <c r="C731" t="s">
        <v>6693</v>
      </c>
      <c r="D731" t="s">
        <v>46</v>
      </c>
      <c r="E731" t="s">
        <v>5829</v>
      </c>
      <c r="F731" s="1">
        <v>45884</v>
      </c>
      <c r="G731">
        <v>8</v>
      </c>
      <c r="H731">
        <v>510411</v>
      </c>
      <c r="I731" t="s">
        <v>10185</v>
      </c>
      <c r="J731">
        <v>50026121</v>
      </c>
      <c r="K731" t="s">
        <v>10340</v>
      </c>
      <c r="L731">
        <v>10</v>
      </c>
      <c r="M731">
        <v>9</v>
      </c>
      <c r="N731">
        <v>10</v>
      </c>
      <c r="O731">
        <v>45944</v>
      </c>
      <c r="P731" t="s">
        <v>5750</v>
      </c>
      <c r="R731" s="1">
        <v>45991</v>
      </c>
      <c r="S731">
        <v>11</v>
      </c>
      <c r="T731" s="317">
        <v>67950</v>
      </c>
      <c r="U731">
        <v>25.1</v>
      </c>
      <c r="V731">
        <v>10</v>
      </c>
      <c r="W731">
        <v>30</v>
      </c>
      <c r="X731" s="317">
        <v>127205</v>
      </c>
    </row>
    <row r="732" spans="1:24">
      <c r="A732">
        <v>731</v>
      </c>
      <c r="B732" t="s">
        <v>13200</v>
      </c>
      <c r="C732" t="s">
        <v>13201</v>
      </c>
      <c r="D732" t="s">
        <v>46</v>
      </c>
      <c r="E732" t="s">
        <v>6161</v>
      </c>
      <c r="F732" s="1">
        <v>45884</v>
      </c>
      <c r="G732">
        <v>8</v>
      </c>
      <c r="H732">
        <v>510412</v>
      </c>
      <c r="I732" t="s">
        <v>10185</v>
      </c>
      <c r="K732" t="s">
        <v>267</v>
      </c>
      <c r="L732">
        <v>8</v>
      </c>
      <c r="M732">
        <v>8</v>
      </c>
      <c r="N732">
        <v>8</v>
      </c>
      <c r="O732">
        <v>45896</v>
      </c>
      <c r="P732">
        <v>45894</v>
      </c>
      <c r="R732" s="1">
        <v>45899</v>
      </c>
      <c r="S732">
        <v>8</v>
      </c>
      <c r="T732" s="317">
        <v>33210</v>
      </c>
      <c r="U732">
        <v>25.8</v>
      </c>
      <c r="V732">
        <v>8</v>
      </c>
      <c r="W732">
        <v>101</v>
      </c>
      <c r="X732" s="317">
        <v>86940</v>
      </c>
    </row>
    <row r="733" spans="1:24">
      <c r="A733">
        <v>732</v>
      </c>
      <c r="B733" t="s">
        <v>13202</v>
      </c>
      <c r="C733" t="s">
        <v>13203</v>
      </c>
      <c r="D733" t="s">
        <v>46</v>
      </c>
      <c r="E733" t="s">
        <v>6161</v>
      </c>
      <c r="F733" s="1">
        <v>45884</v>
      </c>
      <c r="G733">
        <v>8</v>
      </c>
      <c r="H733">
        <v>510413</v>
      </c>
      <c r="I733" t="s">
        <v>10185</v>
      </c>
      <c r="K733" t="s">
        <v>267</v>
      </c>
      <c r="L733">
        <v>8</v>
      </c>
      <c r="M733">
        <v>8</v>
      </c>
      <c r="N733">
        <v>8</v>
      </c>
      <c r="O733">
        <v>45901</v>
      </c>
      <c r="P733">
        <v>45900</v>
      </c>
      <c r="R733" s="1">
        <v>45899</v>
      </c>
      <c r="S733">
        <v>8</v>
      </c>
      <c r="T733" s="317">
        <v>49710</v>
      </c>
      <c r="U733">
        <v>25.8</v>
      </c>
      <c r="V733">
        <v>8</v>
      </c>
      <c r="W733">
        <v>101</v>
      </c>
      <c r="X733" s="317">
        <v>130170</v>
      </c>
    </row>
    <row r="734" spans="1:24">
      <c r="A734">
        <v>733</v>
      </c>
      <c r="B734" t="s">
        <v>13204</v>
      </c>
      <c r="C734" t="s">
        <v>13205</v>
      </c>
      <c r="D734" t="s">
        <v>46</v>
      </c>
      <c r="E734" t="s">
        <v>3282</v>
      </c>
      <c r="F734" s="1">
        <v>45884</v>
      </c>
      <c r="G734">
        <v>8</v>
      </c>
      <c r="H734">
        <v>510414</v>
      </c>
      <c r="I734" t="s">
        <v>10185</v>
      </c>
      <c r="K734" t="s">
        <v>267</v>
      </c>
      <c r="L734">
        <v>8</v>
      </c>
      <c r="M734">
        <v>8</v>
      </c>
      <c r="N734">
        <v>8</v>
      </c>
      <c r="O734">
        <v>45901</v>
      </c>
      <c r="P734">
        <v>45900</v>
      </c>
      <c r="R734" s="1">
        <v>45899</v>
      </c>
      <c r="S734">
        <v>8</v>
      </c>
      <c r="T734" s="317">
        <v>36210</v>
      </c>
      <c r="U734">
        <v>25.8</v>
      </c>
      <c r="V734">
        <v>8</v>
      </c>
      <c r="W734">
        <v>101</v>
      </c>
      <c r="X734" s="317">
        <v>94800</v>
      </c>
    </row>
    <row r="735" spans="1:24">
      <c r="A735">
        <v>734</v>
      </c>
      <c r="B735" t="s">
        <v>13206</v>
      </c>
      <c r="C735" t="s">
        <v>13207</v>
      </c>
      <c r="D735" t="s">
        <v>46</v>
      </c>
      <c r="E735" t="s">
        <v>5829</v>
      </c>
      <c r="F735" s="1">
        <v>45884</v>
      </c>
      <c r="G735">
        <v>8</v>
      </c>
      <c r="H735">
        <v>510415</v>
      </c>
      <c r="I735" t="s">
        <v>10185</v>
      </c>
      <c r="K735" t="s">
        <v>10340</v>
      </c>
      <c r="L735">
        <v>9</v>
      </c>
      <c r="M735">
        <v>8</v>
      </c>
      <c r="N735">
        <v>9</v>
      </c>
      <c r="O735">
        <v>45916</v>
      </c>
      <c r="P735">
        <v>45912</v>
      </c>
      <c r="R735" s="1">
        <v>45930</v>
      </c>
      <c r="S735">
        <v>9</v>
      </c>
      <c r="T735" s="317">
        <v>41290</v>
      </c>
      <c r="U735">
        <v>25.9</v>
      </c>
      <c r="V735">
        <v>9</v>
      </c>
      <c r="W735">
        <v>101</v>
      </c>
      <c r="X735" s="317">
        <v>108120</v>
      </c>
    </row>
    <row r="736" spans="1:24">
      <c r="A736">
        <v>735</v>
      </c>
      <c r="B736" t="s">
        <v>6654</v>
      </c>
      <c r="C736" t="s">
        <v>6655</v>
      </c>
      <c r="D736" t="s">
        <v>5942</v>
      </c>
      <c r="E736" t="s">
        <v>5944</v>
      </c>
      <c r="F736" s="1">
        <v>45888</v>
      </c>
      <c r="G736">
        <v>8</v>
      </c>
      <c r="H736">
        <v>510416</v>
      </c>
      <c r="I736" t="s">
        <v>10185</v>
      </c>
      <c r="J736">
        <v>50026569</v>
      </c>
      <c r="K736" t="s">
        <v>12198</v>
      </c>
      <c r="L736">
        <v>10</v>
      </c>
      <c r="M736">
        <v>9</v>
      </c>
      <c r="N736">
        <v>10</v>
      </c>
      <c r="O736">
        <v>45943</v>
      </c>
      <c r="P736" t="s">
        <v>5750</v>
      </c>
      <c r="R736" s="1">
        <v>45961</v>
      </c>
      <c r="S736">
        <v>10</v>
      </c>
      <c r="T736" s="317">
        <v>51570</v>
      </c>
      <c r="U736">
        <v>25.1</v>
      </c>
      <c r="V736">
        <v>10</v>
      </c>
      <c r="W736">
        <v>30</v>
      </c>
      <c r="X736" s="317">
        <v>107589</v>
      </c>
    </row>
    <row r="737" spans="1:29">
      <c r="A737">
        <v>736</v>
      </c>
      <c r="B737" t="s">
        <v>6676</v>
      </c>
      <c r="C737" t="s">
        <v>6677</v>
      </c>
      <c r="D737" t="s">
        <v>5942</v>
      </c>
      <c r="E737" t="s">
        <v>5944</v>
      </c>
      <c r="F737" s="1">
        <v>45888</v>
      </c>
      <c r="G737">
        <v>8</v>
      </c>
      <c r="H737">
        <v>510417</v>
      </c>
      <c r="I737" t="s">
        <v>10185</v>
      </c>
      <c r="J737">
        <v>50026571</v>
      </c>
      <c r="K737" t="s">
        <v>12198</v>
      </c>
      <c r="L737">
        <v>10</v>
      </c>
      <c r="M737">
        <v>9</v>
      </c>
      <c r="N737">
        <v>9</v>
      </c>
      <c r="O737">
        <v>45931</v>
      </c>
      <c r="P737" t="s">
        <v>5750</v>
      </c>
      <c r="R737" s="1">
        <v>45930</v>
      </c>
      <c r="S737">
        <v>9</v>
      </c>
      <c r="T737" s="317">
        <v>43250</v>
      </c>
      <c r="U737">
        <v>25.1</v>
      </c>
      <c r="V737">
        <v>10</v>
      </c>
      <c r="W737">
        <v>30</v>
      </c>
      <c r="X737" s="317">
        <v>90846</v>
      </c>
    </row>
    <row r="738" spans="1:29">
      <c r="A738">
        <v>737</v>
      </c>
      <c r="B738" t="s">
        <v>6685</v>
      </c>
      <c r="C738" t="s">
        <v>6686</v>
      </c>
      <c r="D738" t="s">
        <v>5942</v>
      </c>
      <c r="E738" t="s">
        <v>5944</v>
      </c>
      <c r="F738" s="1">
        <v>45888</v>
      </c>
      <c r="G738">
        <v>8</v>
      </c>
      <c r="H738">
        <v>510418</v>
      </c>
      <c r="I738" t="s">
        <v>10185</v>
      </c>
      <c r="J738">
        <v>50026579</v>
      </c>
      <c r="K738" t="s">
        <v>12198</v>
      </c>
      <c r="L738">
        <v>10</v>
      </c>
      <c r="M738">
        <v>9</v>
      </c>
      <c r="N738">
        <v>10</v>
      </c>
      <c r="O738">
        <v>45945</v>
      </c>
      <c r="P738" t="s">
        <v>5750</v>
      </c>
      <c r="R738" s="1">
        <v>45961</v>
      </c>
      <c r="S738">
        <v>10</v>
      </c>
      <c r="T738" s="317">
        <v>61370</v>
      </c>
      <c r="U738">
        <v>25.1</v>
      </c>
      <c r="V738">
        <v>10</v>
      </c>
      <c r="W738">
        <v>30</v>
      </c>
      <c r="X738" s="317">
        <v>127319</v>
      </c>
    </row>
    <row r="739" spans="1:29">
      <c r="A739">
        <v>738</v>
      </c>
      <c r="B739" t="s">
        <v>6683</v>
      </c>
      <c r="C739" t="s">
        <v>6684</v>
      </c>
      <c r="D739" t="s">
        <v>5942</v>
      </c>
      <c r="E739" t="s">
        <v>5944</v>
      </c>
      <c r="F739" s="1">
        <v>45888</v>
      </c>
      <c r="G739">
        <v>8</v>
      </c>
      <c r="H739">
        <v>510419</v>
      </c>
      <c r="I739" t="s">
        <v>10185</v>
      </c>
      <c r="J739">
        <v>50026584</v>
      </c>
      <c r="K739" t="s">
        <v>12198</v>
      </c>
      <c r="L739">
        <v>10</v>
      </c>
      <c r="M739">
        <v>9</v>
      </c>
      <c r="N739">
        <v>10</v>
      </c>
      <c r="O739">
        <v>45937</v>
      </c>
      <c r="P739" t="s">
        <v>5750</v>
      </c>
      <c r="R739" s="1">
        <v>45961</v>
      </c>
      <c r="S739">
        <v>10</v>
      </c>
      <c r="T739" s="317">
        <v>52685</v>
      </c>
      <c r="U739">
        <v>25.1</v>
      </c>
      <c r="V739">
        <v>10</v>
      </c>
      <c r="W739">
        <v>30</v>
      </c>
      <c r="X739" s="317">
        <v>106802</v>
      </c>
    </row>
    <row r="740" spans="1:29">
      <c r="A740">
        <v>739</v>
      </c>
      <c r="B740" t="s">
        <v>6690</v>
      </c>
      <c r="C740" t="s">
        <v>7004</v>
      </c>
      <c r="D740" t="s">
        <v>5942</v>
      </c>
      <c r="E740" t="s">
        <v>5993</v>
      </c>
      <c r="F740" s="1">
        <v>45888</v>
      </c>
      <c r="G740">
        <v>8</v>
      </c>
      <c r="H740">
        <v>510420</v>
      </c>
      <c r="I740" t="s">
        <v>10185</v>
      </c>
      <c r="J740">
        <v>50026590</v>
      </c>
      <c r="K740" t="s">
        <v>12198</v>
      </c>
      <c r="L740">
        <v>10</v>
      </c>
      <c r="M740">
        <v>9</v>
      </c>
      <c r="N740">
        <v>9</v>
      </c>
      <c r="O740">
        <v>45936</v>
      </c>
      <c r="P740" t="s">
        <v>5750</v>
      </c>
      <c r="R740" s="1">
        <v>45930</v>
      </c>
      <c r="S740">
        <v>9</v>
      </c>
      <c r="T740" s="317">
        <v>87230</v>
      </c>
      <c r="U740">
        <v>25.1</v>
      </c>
      <c r="V740">
        <v>10</v>
      </c>
      <c r="W740">
        <v>30</v>
      </c>
      <c r="X740" s="317">
        <v>179388</v>
      </c>
    </row>
    <row r="741" spans="1:29">
      <c r="A741">
        <v>740</v>
      </c>
      <c r="B741" t="s">
        <v>6657</v>
      </c>
      <c r="C741" t="s">
        <v>6658</v>
      </c>
      <c r="D741" t="s">
        <v>5942</v>
      </c>
      <c r="E741" t="s">
        <v>5944</v>
      </c>
      <c r="F741" s="1">
        <v>45888</v>
      </c>
      <c r="G741">
        <v>8</v>
      </c>
      <c r="H741">
        <v>510421</v>
      </c>
      <c r="I741" t="s">
        <v>10185</v>
      </c>
      <c r="J741">
        <v>50026592</v>
      </c>
      <c r="K741" t="s">
        <v>534</v>
      </c>
      <c r="N741" t="s">
        <v>43</v>
      </c>
      <c r="O741">
        <v>45936</v>
      </c>
      <c r="P741" t="s">
        <v>5750</v>
      </c>
      <c r="R741" s="1"/>
      <c r="T741" s="317"/>
      <c r="X741" s="317"/>
    </row>
    <row r="742" spans="1:29">
      <c r="A742">
        <v>741</v>
      </c>
      <c r="B742" t="s">
        <v>6698</v>
      </c>
      <c r="C742" t="s">
        <v>6699</v>
      </c>
      <c r="D742" t="s">
        <v>5772</v>
      </c>
      <c r="E742" t="s">
        <v>5775</v>
      </c>
      <c r="F742" s="1">
        <v>45888</v>
      </c>
      <c r="G742">
        <v>8</v>
      </c>
      <c r="H742">
        <v>510422</v>
      </c>
      <c r="I742" t="s">
        <v>10185</v>
      </c>
      <c r="J742">
        <v>50026922</v>
      </c>
      <c r="K742" t="s">
        <v>6518</v>
      </c>
      <c r="L742">
        <v>10</v>
      </c>
      <c r="M742">
        <v>9</v>
      </c>
      <c r="N742">
        <v>10</v>
      </c>
      <c r="O742">
        <v>45931</v>
      </c>
      <c r="P742" t="s">
        <v>5750</v>
      </c>
      <c r="R742" s="1">
        <v>45961</v>
      </c>
      <c r="S742">
        <v>10</v>
      </c>
      <c r="T742" s="317">
        <v>27210</v>
      </c>
      <c r="X742" s="317"/>
    </row>
    <row r="743" spans="1:29">
      <c r="A743">
        <v>742</v>
      </c>
      <c r="B743" t="s">
        <v>13208</v>
      </c>
      <c r="C743" t="s">
        <v>13209</v>
      </c>
      <c r="D743" t="s">
        <v>46</v>
      </c>
      <c r="E743" t="s">
        <v>5754</v>
      </c>
      <c r="F743" s="1">
        <v>45889</v>
      </c>
      <c r="G743">
        <v>8</v>
      </c>
      <c r="H743">
        <v>510423</v>
      </c>
      <c r="I743" t="s">
        <v>10185</v>
      </c>
      <c r="K743" t="s">
        <v>267</v>
      </c>
      <c r="L743">
        <v>10</v>
      </c>
      <c r="M743">
        <v>8</v>
      </c>
      <c r="N743">
        <v>9</v>
      </c>
      <c r="O743">
        <v>45901</v>
      </c>
      <c r="P743">
        <v>45898</v>
      </c>
      <c r="R743" s="1">
        <v>45930</v>
      </c>
      <c r="S743">
        <v>9</v>
      </c>
      <c r="T743" s="317">
        <v>56010</v>
      </c>
      <c r="U743">
        <v>25.1</v>
      </c>
      <c r="V743">
        <v>10</v>
      </c>
      <c r="W743">
        <v>101</v>
      </c>
      <c r="X743" s="317">
        <v>147100</v>
      </c>
    </row>
    <row r="744" spans="1:29">
      <c r="A744">
        <v>743</v>
      </c>
      <c r="B744" t="s">
        <v>13210</v>
      </c>
      <c r="C744" t="s">
        <v>13211</v>
      </c>
      <c r="D744" t="s">
        <v>46</v>
      </c>
      <c r="E744" t="s">
        <v>5754</v>
      </c>
      <c r="F744" s="1">
        <v>45889</v>
      </c>
      <c r="G744">
        <v>8</v>
      </c>
      <c r="H744">
        <v>510424</v>
      </c>
      <c r="I744" t="s">
        <v>10185</v>
      </c>
      <c r="K744" t="s">
        <v>267</v>
      </c>
      <c r="L744">
        <v>9</v>
      </c>
      <c r="M744">
        <v>8</v>
      </c>
      <c r="N744">
        <v>9</v>
      </c>
      <c r="O744" t="s">
        <v>11478</v>
      </c>
      <c r="P744">
        <v>45902</v>
      </c>
      <c r="R744" s="1">
        <v>45930</v>
      </c>
      <c r="S744">
        <v>9</v>
      </c>
      <c r="T744" s="317">
        <v>36210</v>
      </c>
      <c r="U744">
        <v>25.9</v>
      </c>
      <c r="V744">
        <v>9</v>
      </c>
      <c r="W744">
        <v>101</v>
      </c>
      <c r="X744" s="317">
        <v>94800</v>
      </c>
    </row>
    <row r="745" spans="1:29">
      <c r="A745">
        <v>744</v>
      </c>
      <c r="B745" t="s">
        <v>13212</v>
      </c>
      <c r="C745" t="s">
        <v>13213</v>
      </c>
      <c r="D745" t="s">
        <v>46</v>
      </c>
      <c r="E745" t="s">
        <v>3498</v>
      </c>
      <c r="F745" s="1"/>
      <c r="L745" t="s">
        <v>43</v>
      </c>
      <c r="M745" t="s">
        <v>43</v>
      </c>
      <c r="N745" t="s">
        <v>43</v>
      </c>
      <c r="R745" s="1"/>
      <c r="T745" s="317"/>
      <c r="X745" s="317"/>
      <c r="Y745" t="s">
        <v>13214</v>
      </c>
    </row>
    <row r="746" spans="1:29">
      <c r="A746">
        <v>745</v>
      </c>
      <c r="B746" t="s">
        <v>13215</v>
      </c>
      <c r="C746" t="s">
        <v>13216</v>
      </c>
      <c r="D746" t="s">
        <v>46</v>
      </c>
      <c r="E746" t="s">
        <v>3498</v>
      </c>
      <c r="F746" s="1"/>
      <c r="L746" t="s">
        <v>43</v>
      </c>
      <c r="M746" t="s">
        <v>43</v>
      </c>
      <c r="N746" t="s">
        <v>43</v>
      </c>
      <c r="R746" s="1"/>
      <c r="T746" s="317"/>
      <c r="X746" s="317"/>
      <c r="Y746" t="s">
        <v>13214</v>
      </c>
    </row>
    <row r="747" spans="1:29">
      <c r="A747">
        <v>746</v>
      </c>
      <c r="B747" t="s">
        <v>13217</v>
      </c>
      <c r="C747" t="s">
        <v>13218</v>
      </c>
      <c r="D747" t="s">
        <v>46</v>
      </c>
      <c r="E747" t="s">
        <v>3498</v>
      </c>
      <c r="F747" s="1"/>
      <c r="L747" t="s">
        <v>43</v>
      </c>
      <c r="M747" t="s">
        <v>43</v>
      </c>
      <c r="N747" t="s">
        <v>43</v>
      </c>
      <c r="R747" s="1"/>
      <c r="T747" s="317"/>
      <c r="X747" s="317"/>
      <c r="Y747" t="s">
        <v>13214</v>
      </c>
      <c r="Z747" t="s">
        <v>13219</v>
      </c>
      <c r="AC747" t="s">
        <v>13220</v>
      </c>
    </row>
    <row r="748" spans="1:29">
      <c r="A748">
        <v>747</v>
      </c>
      <c r="B748" t="s">
        <v>13221</v>
      </c>
      <c r="C748" t="s">
        <v>13222</v>
      </c>
      <c r="D748" t="s">
        <v>5772</v>
      </c>
      <c r="E748" t="s">
        <v>5775</v>
      </c>
      <c r="F748" s="1"/>
      <c r="G748" t="s">
        <v>43</v>
      </c>
      <c r="H748">
        <v>510428</v>
      </c>
      <c r="L748" t="s">
        <v>43</v>
      </c>
      <c r="M748" t="s">
        <v>43</v>
      </c>
      <c r="N748" t="s">
        <v>43</v>
      </c>
      <c r="R748" s="1"/>
      <c r="T748" s="317"/>
      <c r="X748" s="317"/>
      <c r="Y748" t="s">
        <v>10832</v>
      </c>
    </row>
    <row r="749" spans="1:29">
      <c r="A749">
        <v>748</v>
      </c>
      <c r="B749" t="s">
        <v>13223</v>
      </c>
      <c r="C749" t="s">
        <v>13224</v>
      </c>
      <c r="D749" t="s">
        <v>5772</v>
      </c>
      <c r="E749" t="s">
        <v>5775</v>
      </c>
      <c r="F749" s="1"/>
      <c r="G749" t="s">
        <v>43</v>
      </c>
      <c r="H749">
        <v>510429</v>
      </c>
      <c r="L749" t="s">
        <v>43</v>
      </c>
      <c r="M749" t="s">
        <v>43</v>
      </c>
      <c r="N749" t="s">
        <v>43</v>
      </c>
      <c r="R749" s="1"/>
      <c r="T749" s="317"/>
      <c r="X749" s="317"/>
      <c r="Y749" t="s">
        <v>10832</v>
      </c>
    </row>
    <row r="750" spans="1:29">
      <c r="A750">
        <v>749</v>
      </c>
      <c r="B750" t="s">
        <v>13225</v>
      </c>
      <c r="C750" t="s">
        <v>13226</v>
      </c>
      <c r="D750" t="s">
        <v>5772</v>
      </c>
      <c r="E750" t="s">
        <v>5775</v>
      </c>
      <c r="F750" s="1">
        <v>45890</v>
      </c>
      <c r="G750">
        <v>8</v>
      </c>
      <c r="H750">
        <v>510430</v>
      </c>
      <c r="I750" t="s">
        <v>10185</v>
      </c>
      <c r="K750" t="s">
        <v>6518</v>
      </c>
      <c r="L750">
        <v>9</v>
      </c>
      <c r="M750">
        <v>8</v>
      </c>
      <c r="N750">
        <v>9</v>
      </c>
      <c r="O750">
        <v>45903</v>
      </c>
      <c r="P750">
        <v>45902</v>
      </c>
      <c r="R750" s="1">
        <v>45930</v>
      </c>
      <c r="S750">
        <v>9</v>
      </c>
      <c r="T750" s="317">
        <v>28710</v>
      </c>
      <c r="U750">
        <v>25.9</v>
      </c>
      <c r="V750">
        <v>9</v>
      </c>
      <c r="W750">
        <v>101</v>
      </c>
      <c r="X750" s="317">
        <v>75150</v>
      </c>
      <c r="Y750" t="s">
        <v>10832</v>
      </c>
    </row>
    <row r="751" spans="1:29">
      <c r="A751">
        <v>750</v>
      </c>
      <c r="B751" t="s">
        <v>13227</v>
      </c>
      <c r="C751" t="s">
        <v>13228</v>
      </c>
      <c r="D751" t="s">
        <v>5772</v>
      </c>
      <c r="E751" t="s">
        <v>5775</v>
      </c>
      <c r="F751" s="1">
        <v>45890</v>
      </c>
      <c r="G751">
        <v>8</v>
      </c>
      <c r="H751">
        <v>510431</v>
      </c>
      <c r="I751" t="s">
        <v>10185</v>
      </c>
      <c r="K751" t="s">
        <v>6518</v>
      </c>
      <c r="L751">
        <v>10</v>
      </c>
      <c r="M751">
        <v>9</v>
      </c>
      <c r="N751">
        <v>9</v>
      </c>
      <c r="O751">
        <v>45916</v>
      </c>
      <c r="P751">
        <v>45915</v>
      </c>
      <c r="R751" s="1">
        <v>45930</v>
      </c>
      <c r="S751">
        <v>9</v>
      </c>
      <c r="T751" s="317">
        <v>34710</v>
      </c>
      <c r="U751">
        <v>25.1</v>
      </c>
      <c r="V751">
        <v>10</v>
      </c>
      <c r="W751">
        <v>101</v>
      </c>
      <c r="X751" s="317">
        <v>90870</v>
      </c>
      <c r="Y751" t="s">
        <v>10832</v>
      </c>
    </row>
    <row r="752" spans="1:29">
      <c r="A752">
        <v>751</v>
      </c>
      <c r="B752" t="s">
        <v>13229</v>
      </c>
      <c r="C752" t="s">
        <v>13230</v>
      </c>
      <c r="D752" t="s">
        <v>5772</v>
      </c>
      <c r="E752" t="s">
        <v>5775</v>
      </c>
      <c r="F752" s="1">
        <v>45890</v>
      </c>
      <c r="G752">
        <v>8</v>
      </c>
      <c r="H752">
        <v>510432</v>
      </c>
      <c r="I752" t="s">
        <v>10185</v>
      </c>
      <c r="K752" t="s">
        <v>6518</v>
      </c>
      <c r="L752">
        <v>10</v>
      </c>
      <c r="M752">
        <v>9</v>
      </c>
      <c r="N752">
        <v>9</v>
      </c>
      <c r="O752">
        <v>45912</v>
      </c>
      <c r="P752">
        <v>45911</v>
      </c>
      <c r="R752" s="1">
        <v>45930</v>
      </c>
      <c r="S752">
        <v>9</v>
      </c>
      <c r="T752" s="317">
        <v>39210</v>
      </c>
      <c r="U752">
        <v>25.1</v>
      </c>
      <c r="V752">
        <v>10</v>
      </c>
      <c r="W752">
        <v>101</v>
      </c>
      <c r="X752" s="317">
        <v>102660</v>
      </c>
    </row>
    <row r="753" spans="1:25">
      <c r="A753">
        <v>752</v>
      </c>
      <c r="B753" t="s">
        <v>13231</v>
      </c>
      <c r="C753" t="s">
        <v>12665</v>
      </c>
      <c r="D753" t="s">
        <v>5772</v>
      </c>
      <c r="E753" t="s">
        <v>5775</v>
      </c>
      <c r="F753" s="1">
        <v>45890</v>
      </c>
      <c r="G753">
        <v>8</v>
      </c>
      <c r="H753">
        <v>510433</v>
      </c>
      <c r="I753" t="s">
        <v>10185</v>
      </c>
      <c r="K753" t="s">
        <v>6518</v>
      </c>
      <c r="L753">
        <v>10</v>
      </c>
      <c r="M753">
        <v>9</v>
      </c>
      <c r="N753">
        <v>9</v>
      </c>
      <c r="O753">
        <v>45922</v>
      </c>
      <c r="P753">
        <v>45921</v>
      </c>
      <c r="R753" s="1">
        <v>45930</v>
      </c>
      <c r="S753">
        <v>9</v>
      </c>
      <c r="T753" s="317">
        <v>31710</v>
      </c>
      <c r="U753">
        <v>25.1</v>
      </c>
      <c r="V753">
        <v>10</v>
      </c>
      <c r="W753">
        <v>101</v>
      </c>
      <c r="X753" s="317">
        <v>83010</v>
      </c>
    </row>
    <row r="754" spans="1:25">
      <c r="A754">
        <v>753</v>
      </c>
      <c r="B754" t="s">
        <v>13232</v>
      </c>
      <c r="C754" t="s">
        <v>13233</v>
      </c>
      <c r="D754" t="s">
        <v>5942</v>
      </c>
      <c r="E754" t="s">
        <v>5944</v>
      </c>
      <c r="F754" s="1">
        <v>45891</v>
      </c>
      <c r="G754">
        <v>8</v>
      </c>
      <c r="H754">
        <v>510434</v>
      </c>
      <c r="I754" t="s">
        <v>10185</v>
      </c>
      <c r="K754" t="s">
        <v>12198</v>
      </c>
      <c r="L754">
        <v>10</v>
      </c>
      <c r="M754">
        <v>8</v>
      </c>
      <c r="N754">
        <v>9</v>
      </c>
      <c r="O754">
        <v>45899</v>
      </c>
      <c r="P754">
        <v>45898</v>
      </c>
      <c r="R754" s="1">
        <v>45930</v>
      </c>
      <c r="S754">
        <v>9</v>
      </c>
      <c r="T754" s="317">
        <v>30210</v>
      </c>
      <c r="U754">
        <v>25.1</v>
      </c>
      <c r="V754">
        <v>10</v>
      </c>
      <c r="W754">
        <v>101</v>
      </c>
      <c r="X754" s="317">
        <v>79080</v>
      </c>
      <c r="Y754" t="s">
        <v>10832</v>
      </c>
    </row>
    <row r="755" spans="1:25">
      <c r="A755">
        <v>754</v>
      </c>
      <c r="B755" t="s">
        <v>6728</v>
      </c>
      <c r="C755" t="s">
        <v>6729</v>
      </c>
      <c r="D755" t="s">
        <v>5772</v>
      </c>
      <c r="E755" t="s">
        <v>5775</v>
      </c>
      <c r="F755" s="1">
        <v>45891</v>
      </c>
      <c r="G755">
        <v>8</v>
      </c>
      <c r="H755">
        <v>510435</v>
      </c>
      <c r="I755" t="s">
        <v>10185</v>
      </c>
      <c r="J755">
        <v>50027321</v>
      </c>
      <c r="K755" t="s">
        <v>6518</v>
      </c>
      <c r="L755">
        <v>10</v>
      </c>
      <c r="M755">
        <v>9</v>
      </c>
      <c r="N755">
        <v>10</v>
      </c>
      <c r="O755">
        <v>45957</v>
      </c>
      <c r="P755" t="s">
        <v>5750</v>
      </c>
      <c r="R755" s="1">
        <v>45961</v>
      </c>
      <c r="S755">
        <v>10</v>
      </c>
      <c r="T755" s="317">
        <v>48210</v>
      </c>
      <c r="U755">
        <v>25.11</v>
      </c>
      <c r="V755">
        <v>11</v>
      </c>
      <c r="W755">
        <v>10</v>
      </c>
      <c r="X755" s="317">
        <v>91239</v>
      </c>
    </row>
    <row r="756" spans="1:25">
      <c r="A756">
        <v>755</v>
      </c>
      <c r="B756" t="s">
        <v>13234</v>
      </c>
      <c r="C756" t="s">
        <v>13235</v>
      </c>
      <c r="D756" t="s">
        <v>46</v>
      </c>
      <c r="E756" t="s">
        <v>5748</v>
      </c>
      <c r="F756" s="1">
        <v>45891</v>
      </c>
      <c r="G756">
        <v>8</v>
      </c>
      <c r="H756">
        <v>510436</v>
      </c>
      <c r="I756" t="s">
        <v>10185</v>
      </c>
      <c r="K756" t="s">
        <v>10340</v>
      </c>
      <c r="L756">
        <v>9</v>
      </c>
      <c r="M756">
        <v>9</v>
      </c>
      <c r="N756">
        <v>9</v>
      </c>
      <c r="O756">
        <v>45912</v>
      </c>
      <c r="P756">
        <v>45910</v>
      </c>
      <c r="R756" s="1">
        <v>45930</v>
      </c>
      <c r="S756">
        <v>9</v>
      </c>
      <c r="T756" s="317">
        <v>43710</v>
      </c>
      <c r="U756">
        <v>25.9</v>
      </c>
      <c r="V756">
        <v>9</v>
      </c>
      <c r="W756">
        <v>101</v>
      </c>
      <c r="X756" s="317">
        <v>114450</v>
      </c>
    </row>
    <row r="757" spans="1:25">
      <c r="A757">
        <v>756</v>
      </c>
      <c r="B757" t="s">
        <v>13236</v>
      </c>
      <c r="C757" t="s">
        <v>13237</v>
      </c>
      <c r="D757" t="s">
        <v>46</v>
      </c>
      <c r="E757" t="s">
        <v>6161</v>
      </c>
      <c r="F757" s="1">
        <v>45891</v>
      </c>
      <c r="G757">
        <v>8</v>
      </c>
      <c r="H757">
        <v>510437</v>
      </c>
      <c r="I757" t="s">
        <v>10185</v>
      </c>
      <c r="K757" t="s">
        <v>267</v>
      </c>
      <c r="L757">
        <v>9</v>
      </c>
      <c r="M757">
        <v>8</v>
      </c>
      <c r="N757">
        <v>9</v>
      </c>
      <c r="O757" t="s">
        <v>11478</v>
      </c>
      <c r="P757">
        <v>45898</v>
      </c>
      <c r="R757" s="1">
        <v>45930</v>
      </c>
      <c r="S757">
        <v>9</v>
      </c>
      <c r="T757" s="317">
        <v>57210</v>
      </c>
      <c r="U757">
        <v>25.9</v>
      </c>
      <c r="V757">
        <v>9</v>
      </c>
      <c r="W757">
        <v>101</v>
      </c>
      <c r="X757" s="317">
        <v>149820</v>
      </c>
    </row>
    <row r="758" spans="1:25">
      <c r="A758">
        <v>757</v>
      </c>
      <c r="B758" t="s">
        <v>13238</v>
      </c>
      <c r="C758" t="s">
        <v>13239</v>
      </c>
      <c r="D758" t="s">
        <v>5772</v>
      </c>
      <c r="E758" t="s">
        <v>5775</v>
      </c>
      <c r="F758" s="1"/>
      <c r="G758" t="s">
        <v>43</v>
      </c>
      <c r="H758">
        <v>510438</v>
      </c>
      <c r="L758" t="s">
        <v>43</v>
      </c>
      <c r="M758" t="s">
        <v>43</v>
      </c>
      <c r="N758" t="s">
        <v>43</v>
      </c>
      <c r="R758" s="1"/>
      <c r="T758" s="317"/>
      <c r="X758" s="317"/>
      <c r="Y758" t="s">
        <v>10832</v>
      </c>
    </row>
    <row r="759" spans="1:25">
      <c r="A759">
        <v>758</v>
      </c>
      <c r="B759" t="s">
        <v>13240</v>
      </c>
      <c r="C759" t="s">
        <v>13241</v>
      </c>
      <c r="D759" t="s">
        <v>5772</v>
      </c>
      <c r="E759" t="s">
        <v>5775</v>
      </c>
      <c r="F759" s="1">
        <v>45894</v>
      </c>
      <c r="G759">
        <v>8</v>
      </c>
      <c r="H759">
        <v>510439</v>
      </c>
      <c r="I759" t="s">
        <v>10185</v>
      </c>
      <c r="K759" t="s">
        <v>6518</v>
      </c>
      <c r="L759">
        <v>9</v>
      </c>
      <c r="M759">
        <v>8</v>
      </c>
      <c r="N759">
        <v>9</v>
      </c>
      <c r="O759">
        <v>45905</v>
      </c>
      <c r="P759">
        <v>45904</v>
      </c>
      <c r="R759" s="1">
        <v>45930</v>
      </c>
      <c r="S759">
        <v>9</v>
      </c>
      <c r="T759" s="317">
        <v>33210</v>
      </c>
      <c r="U759">
        <v>25.9</v>
      </c>
      <c r="V759">
        <v>9</v>
      </c>
      <c r="W759">
        <v>101</v>
      </c>
      <c r="X759" s="317">
        <v>86940</v>
      </c>
      <c r="Y759" t="s">
        <v>10832</v>
      </c>
    </row>
    <row r="760" spans="1:25">
      <c r="A760">
        <v>759</v>
      </c>
      <c r="B760" t="s">
        <v>13242</v>
      </c>
      <c r="C760" t="s">
        <v>13243</v>
      </c>
      <c r="D760" t="s">
        <v>46</v>
      </c>
      <c r="E760" t="s">
        <v>5754</v>
      </c>
      <c r="F760" s="1">
        <v>45894</v>
      </c>
      <c r="G760">
        <v>8</v>
      </c>
      <c r="H760">
        <v>510440</v>
      </c>
      <c r="I760" t="s">
        <v>10185</v>
      </c>
      <c r="K760" t="s">
        <v>267</v>
      </c>
      <c r="L760">
        <v>9</v>
      </c>
      <c r="M760">
        <v>9</v>
      </c>
      <c r="N760">
        <v>9</v>
      </c>
      <c r="O760">
        <v>45909</v>
      </c>
      <c r="P760">
        <v>45908</v>
      </c>
      <c r="R760" s="1">
        <v>45930</v>
      </c>
      <c r="S760">
        <v>9</v>
      </c>
      <c r="T760" s="317">
        <v>49190</v>
      </c>
      <c r="U760">
        <v>25.9</v>
      </c>
      <c r="V760">
        <v>9</v>
      </c>
      <c r="W760">
        <v>101</v>
      </c>
      <c r="X760" s="317">
        <v>129230</v>
      </c>
    </row>
    <row r="761" spans="1:25">
      <c r="A761">
        <v>760</v>
      </c>
      <c r="B761" t="s">
        <v>6717</v>
      </c>
      <c r="C761" t="s">
        <v>7096</v>
      </c>
      <c r="D761" t="s">
        <v>46</v>
      </c>
      <c r="E761" t="s">
        <v>3282</v>
      </c>
      <c r="F761" s="1">
        <v>45894</v>
      </c>
      <c r="G761">
        <v>8</v>
      </c>
      <c r="H761">
        <v>510441</v>
      </c>
      <c r="I761" t="s">
        <v>10185</v>
      </c>
      <c r="J761">
        <v>50027415</v>
      </c>
      <c r="K761" t="s">
        <v>267</v>
      </c>
      <c r="L761">
        <v>11</v>
      </c>
      <c r="M761">
        <v>11</v>
      </c>
      <c r="N761">
        <v>11</v>
      </c>
      <c r="O761">
        <v>45999</v>
      </c>
      <c r="P761" t="s">
        <v>5750</v>
      </c>
      <c r="R761" s="1">
        <v>45991</v>
      </c>
      <c r="S761">
        <v>11</v>
      </c>
      <c r="T761" s="317">
        <v>46780</v>
      </c>
      <c r="U761">
        <v>25.12</v>
      </c>
      <c r="V761">
        <v>12</v>
      </c>
      <c r="W761">
        <v>30</v>
      </c>
      <c r="X761" s="317">
        <v>83045</v>
      </c>
    </row>
    <row r="762" spans="1:25">
      <c r="A762">
        <v>761</v>
      </c>
      <c r="B762" t="s">
        <v>6722</v>
      </c>
      <c r="C762" t="s">
        <v>6723</v>
      </c>
      <c r="D762" t="s">
        <v>46</v>
      </c>
      <c r="E762" t="s">
        <v>6055</v>
      </c>
      <c r="F762" s="1">
        <v>45894</v>
      </c>
      <c r="G762">
        <v>8</v>
      </c>
      <c r="H762">
        <v>510442</v>
      </c>
      <c r="I762" t="s">
        <v>10185</v>
      </c>
      <c r="J762">
        <v>50027431</v>
      </c>
      <c r="K762" t="s">
        <v>10340</v>
      </c>
      <c r="L762">
        <v>10</v>
      </c>
      <c r="M762">
        <v>9</v>
      </c>
      <c r="N762">
        <v>10</v>
      </c>
      <c r="O762">
        <v>45944</v>
      </c>
      <c r="P762" t="s">
        <v>5750</v>
      </c>
      <c r="R762" s="1">
        <v>45961</v>
      </c>
      <c r="S762">
        <v>10</v>
      </c>
      <c r="T762" s="317">
        <v>62650</v>
      </c>
      <c r="U762">
        <v>25.1</v>
      </c>
      <c r="V762">
        <v>10</v>
      </c>
      <c r="W762">
        <v>30</v>
      </c>
      <c r="X762" s="317">
        <v>117573</v>
      </c>
    </row>
    <row r="763" spans="1:25">
      <c r="A763">
        <v>762</v>
      </c>
      <c r="B763" t="s">
        <v>6724</v>
      </c>
      <c r="C763" t="s">
        <v>6725</v>
      </c>
      <c r="D763" t="s">
        <v>46</v>
      </c>
      <c r="E763" t="s">
        <v>6055</v>
      </c>
      <c r="F763" s="1">
        <v>45894</v>
      </c>
      <c r="G763">
        <v>8</v>
      </c>
      <c r="H763">
        <v>510443</v>
      </c>
      <c r="I763" t="s">
        <v>10185</v>
      </c>
      <c r="J763">
        <v>50027690</v>
      </c>
      <c r="K763" t="s">
        <v>10340</v>
      </c>
      <c r="L763">
        <v>10</v>
      </c>
      <c r="M763">
        <v>9</v>
      </c>
      <c r="N763">
        <v>10</v>
      </c>
      <c r="O763">
        <v>45944</v>
      </c>
      <c r="P763" t="s">
        <v>5750</v>
      </c>
      <c r="R763" s="1">
        <v>45961</v>
      </c>
      <c r="S763">
        <v>10</v>
      </c>
      <c r="T763" s="317">
        <v>55490</v>
      </c>
      <c r="U763">
        <v>25.11</v>
      </c>
      <c r="V763">
        <v>11</v>
      </c>
      <c r="W763">
        <v>30</v>
      </c>
      <c r="X763" s="317">
        <v>104520</v>
      </c>
    </row>
    <row r="764" spans="1:25">
      <c r="A764">
        <v>763</v>
      </c>
      <c r="B764" t="s">
        <v>6733</v>
      </c>
      <c r="C764" t="s">
        <v>6369</v>
      </c>
      <c r="D764" t="s">
        <v>46</v>
      </c>
      <c r="E764" t="s">
        <v>5829</v>
      </c>
      <c r="F764" s="1">
        <v>45894</v>
      </c>
      <c r="G764">
        <v>8</v>
      </c>
      <c r="H764">
        <v>510444</v>
      </c>
      <c r="I764" t="s">
        <v>10185</v>
      </c>
      <c r="J764">
        <v>50027692</v>
      </c>
      <c r="K764" t="s">
        <v>10340</v>
      </c>
      <c r="L764">
        <v>10</v>
      </c>
      <c r="M764">
        <v>10</v>
      </c>
      <c r="N764">
        <v>10</v>
      </c>
      <c r="O764">
        <v>45962</v>
      </c>
      <c r="P764" t="s">
        <v>5750</v>
      </c>
      <c r="R764" s="1">
        <v>45961</v>
      </c>
      <c r="S764">
        <v>10</v>
      </c>
      <c r="T764" s="317">
        <v>64130</v>
      </c>
      <c r="U764">
        <v>25.11</v>
      </c>
      <c r="V764">
        <v>11</v>
      </c>
      <c r="W764">
        <v>30</v>
      </c>
      <c r="X764" s="317">
        <v>118406</v>
      </c>
    </row>
    <row r="765" spans="1:25">
      <c r="A765">
        <v>764</v>
      </c>
      <c r="B765" t="s">
        <v>6719</v>
      </c>
      <c r="C765" t="s">
        <v>6720</v>
      </c>
      <c r="D765" t="s">
        <v>5942</v>
      </c>
      <c r="E765" t="s">
        <v>5944</v>
      </c>
      <c r="F765" s="1">
        <v>45896</v>
      </c>
      <c r="G765">
        <v>8</v>
      </c>
      <c r="H765">
        <v>510445</v>
      </c>
      <c r="I765" t="s">
        <v>10185</v>
      </c>
      <c r="J765">
        <v>50028113</v>
      </c>
      <c r="K765" t="s">
        <v>12198</v>
      </c>
      <c r="L765">
        <v>10</v>
      </c>
      <c r="M765">
        <v>10</v>
      </c>
      <c r="N765">
        <v>10</v>
      </c>
      <c r="O765">
        <v>45962</v>
      </c>
      <c r="P765" t="s">
        <v>5750</v>
      </c>
      <c r="R765" s="1">
        <v>45961</v>
      </c>
      <c r="S765">
        <v>10</v>
      </c>
      <c r="T765" s="317">
        <v>43100</v>
      </c>
      <c r="U765">
        <v>25.1</v>
      </c>
      <c r="V765">
        <v>10</v>
      </c>
      <c r="W765">
        <v>37</v>
      </c>
      <c r="X765" s="317">
        <v>89256</v>
      </c>
    </row>
    <row r="766" spans="1:25">
      <c r="A766">
        <v>765</v>
      </c>
      <c r="B766" t="s">
        <v>13244</v>
      </c>
      <c r="C766" t="s">
        <v>13245</v>
      </c>
      <c r="D766" t="s">
        <v>5772</v>
      </c>
      <c r="E766" t="s">
        <v>5775</v>
      </c>
      <c r="F766" s="1"/>
      <c r="G766" t="s">
        <v>43</v>
      </c>
      <c r="H766">
        <v>510446</v>
      </c>
      <c r="L766" t="s">
        <v>43</v>
      </c>
      <c r="M766" t="s">
        <v>43</v>
      </c>
      <c r="N766" t="s">
        <v>43</v>
      </c>
      <c r="R766" s="1"/>
      <c r="T766" s="317"/>
      <c r="X766" s="317"/>
      <c r="Y766" t="s">
        <v>11745</v>
      </c>
    </row>
    <row r="767" spans="1:25">
      <c r="A767">
        <v>766</v>
      </c>
      <c r="B767" t="s">
        <v>13246</v>
      </c>
      <c r="C767" t="s">
        <v>13247</v>
      </c>
      <c r="D767" t="s">
        <v>5772</v>
      </c>
      <c r="E767" t="s">
        <v>5775</v>
      </c>
      <c r="F767" s="1">
        <v>45895</v>
      </c>
      <c r="G767">
        <v>8</v>
      </c>
      <c r="H767">
        <v>510447</v>
      </c>
      <c r="I767" t="s">
        <v>10185</v>
      </c>
      <c r="K767" t="s">
        <v>6518</v>
      </c>
      <c r="L767">
        <v>9</v>
      </c>
      <c r="M767">
        <v>9</v>
      </c>
      <c r="N767">
        <v>9</v>
      </c>
      <c r="O767">
        <v>45909</v>
      </c>
      <c r="P767">
        <v>45908</v>
      </c>
      <c r="R767" s="1">
        <v>45930</v>
      </c>
      <c r="S767">
        <v>9</v>
      </c>
      <c r="T767" s="317">
        <v>48210</v>
      </c>
      <c r="U767">
        <v>25.9</v>
      </c>
      <c r="V767">
        <v>9</v>
      </c>
      <c r="W767">
        <v>101</v>
      </c>
      <c r="X767" s="317">
        <v>126240</v>
      </c>
      <c r="Y767" t="s">
        <v>10832</v>
      </c>
    </row>
    <row r="768" spans="1:25">
      <c r="A768">
        <v>767</v>
      </c>
      <c r="B768" t="s">
        <v>13248</v>
      </c>
      <c r="C768" t="s">
        <v>13249</v>
      </c>
      <c r="D768" t="s">
        <v>5772</v>
      </c>
      <c r="E768" t="s">
        <v>5775</v>
      </c>
      <c r="F768" s="1">
        <v>45895</v>
      </c>
      <c r="G768">
        <v>8</v>
      </c>
      <c r="H768">
        <v>510448</v>
      </c>
      <c r="I768" t="s">
        <v>10185</v>
      </c>
      <c r="K768" t="s">
        <v>6518</v>
      </c>
      <c r="L768">
        <v>10</v>
      </c>
      <c r="M768">
        <v>9</v>
      </c>
      <c r="N768">
        <v>9</v>
      </c>
      <c r="O768">
        <v>45909</v>
      </c>
      <c r="P768">
        <v>45908</v>
      </c>
      <c r="R768" s="1">
        <v>45930</v>
      </c>
      <c r="S768">
        <v>9</v>
      </c>
      <c r="T768" s="317">
        <v>31710</v>
      </c>
      <c r="U768">
        <v>25.1</v>
      </c>
      <c r="V768">
        <v>10</v>
      </c>
      <c r="W768">
        <v>101</v>
      </c>
      <c r="X768" s="317">
        <v>83010</v>
      </c>
      <c r="Y768" t="s">
        <v>13250</v>
      </c>
    </row>
    <row r="769" spans="1:26">
      <c r="A769">
        <v>768</v>
      </c>
      <c r="B769" t="s">
        <v>6755</v>
      </c>
      <c r="C769" t="s">
        <v>6756</v>
      </c>
      <c r="D769" t="s">
        <v>5772</v>
      </c>
      <c r="E769" t="s">
        <v>5775</v>
      </c>
      <c r="F769" s="1">
        <v>45897</v>
      </c>
      <c r="G769">
        <v>8</v>
      </c>
      <c r="H769">
        <v>510449</v>
      </c>
      <c r="I769" t="s">
        <v>10185</v>
      </c>
      <c r="J769">
        <v>50028310</v>
      </c>
      <c r="K769" t="s">
        <v>6518</v>
      </c>
      <c r="L769">
        <v>10</v>
      </c>
      <c r="M769">
        <v>10</v>
      </c>
      <c r="N769">
        <v>10</v>
      </c>
      <c r="O769">
        <v>45950</v>
      </c>
      <c r="P769" t="s">
        <v>5750</v>
      </c>
      <c r="R769" s="1">
        <v>45961</v>
      </c>
      <c r="S769">
        <v>10</v>
      </c>
      <c r="T769" s="317">
        <v>42920</v>
      </c>
      <c r="U769">
        <v>25.11</v>
      </c>
      <c r="V769">
        <v>11</v>
      </c>
      <c r="W769">
        <v>10</v>
      </c>
      <c r="X769" s="317">
        <v>80314</v>
      </c>
    </row>
    <row r="770" spans="1:26">
      <c r="A770">
        <v>769</v>
      </c>
      <c r="B770" t="s">
        <v>13251</v>
      </c>
      <c r="C770" t="s">
        <v>13252</v>
      </c>
      <c r="D770" t="s">
        <v>5772</v>
      </c>
      <c r="E770" t="s">
        <v>5775</v>
      </c>
      <c r="F770" s="1">
        <v>45898</v>
      </c>
      <c r="G770">
        <v>8</v>
      </c>
      <c r="H770">
        <v>510450</v>
      </c>
      <c r="I770" t="s">
        <v>10185</v>
      </c>
      <c r="K770" t="s">
        <v>6518</v>
      </c>
      <c r="L770">
        <v>10</v>
      </c>
      <c r="M770">
        <v>9</v>
      </c>
      <c r="N770">
        <v>9</v>
      </c>
      <c r="O770">
        <v>45912</v>
      </c>
      <c r="P770">
        <v>45911</v>
      </c>
      <c r="R770" s="1">
        <v>45930</v>
      </c>
      <c r="S770">
        <v>9</v>
      </c>
      <c r="T770" s="317">
        <v>42210</v>
      </c>
      <c r="U770">
        <v>25.1</v>
      </c>
      <c r="V770">
        <v>10</v>
      </c>
      <c r="W770">
        <v>101</v>
      </c>
      <c r="X770" s="317">
        <v>110520</v>
      </c>
      <c r="Y770" t="s">
        <v>10832</v>
      </c>
    </row>
    <row r="771" spans="1:26">
      <c r="A771">
        <v>770</v>
      </c>
      <c r="B771" t="s">
        <v>12386</v>
      </c>
      <c r="C771" t="s">
        <v>12387</v>
      </c>
      <c r="D771" t="s">
        <v>5772</v>
      </c>
      <c r="E771" t="s">
        <v>5775</v>
      </c>
      <c r="F771" s="1">
        <v>45898</v>
      </c>
      <c r="G771">
        <v>8</v>
      </c>
      <c r="H771">
        <v>510451</v>
      </c>
      <c r="I771" t="s">
        <v>12597</v>
      </c>
      <c r="K771" t="s">
        <v>6518</v>
      </c>
      <c r="L771">
        <v>10</v>
      </c>
      <c r="M771">
        <v>9</v>
      </c>
      <c r="N771">
        <v>9</v>
      </c>
      <c r="O771">
        <v>45912</v>
      </c>
      <c r="P771">
        <v>45911</v>
      </c>
      <c r="R771" s="1">
        <v>45930</v>
      </c>
      <c r="S771">
        <v>9</v>
      </c>
      <c r="T771" s="317">
        <v>41290</v>
      </c>
      <c r="U771">
        <v>25.1</v>
      </c>
      <c r="V771">
        <v>10</v>
      </c>
      <c r="W771">
        <v>101</v>
      </c>
      <c r="X771" s="317">
        <v>108120</v>
      </c>
      <c r="Y771" t="s">
        <v>10832</v>
      </c>
    </row>
    <row r="772" spans="1:26">
      <c r="A772">
        <v>771</v>
      </c>
      <c r="B772" t="s">
        <v>6736</v>
      </c>
      <c r="C772" t="s">
        <v>6737</v>
      </c>
      <c r="D772" t="s">
        <v>46</v>
      </c>
      <c r="E772" t="s">
        <v>5748</v>
      </c>
      <c r="F772" s="1">
        <v>45898</v>
      </c>
      <c r="G772">
        <v>8</v>
      </c>
      <c r="H772">
        <v>510452</v>
      </c>
      <c r="I772" t="s">
        <v>10185</v>
      </c>
      <c r="J772">
        <v>50028013</v>
      </c>
      <c r="K772" t="s">
        <v>10340</v>
      </c>
      <c r="L772">
        <v>10</v>
      </c>
      <c r="M772">
        <v>9</v>
      </c>
      <c r="N772">
        <v>10</v>
      </c>
      <c r="O772">
        <v>45940</v>
      </c>
      <c r="P772" t="s">
        <v>5750</v>
      </c>
      <c r="R772" s="1">
        <v>45961</v>
      </c>
      <c r="S772">
        <v>10</v>
      </c>
      <c r="T772" s="317">
        <v>37710</v>
      </c>
      <c r="U772">
        <v>25.1</v>
      </c>
      <c r="V772">
        <v>10</v>
      </c>
      <c r="W772">
        <v>30</v>
      </c>
      <c r="X772" s="317">
        <v>72119</v>
      </c>
    </row>
    <row r="773" spans="1:26">
      <c r="A773">
        <v>772</v>
      </c>
      <c r="B773" t="s">
        <v>6738</v>
      </c>
      <c r="C773" t="s">
        <v>6739</v>
      </c>
      <c r="D773" t="s">
        <v>46</v>
      </c>
      <c r="E773" t="s">
        <v>5748</v>
      </c>
      <c r="F773" s="1">
        <v>45898</v>
      </c>
      <c r="G773">
        <v>8</v>
      </c>
      <c r="H773">
        <v>510453</v>
      </c>
      <c r="I773" t="s">
        <v>10185</v>
      </c>
      <c r="J773">
        <v>50028021</v>
      </c>
      <c r="K773" t="s">
        <v>10340</v>
      </c>
      <c r="L773">
        <v>10</v>
      </c>
      <c r="M773">
        <v>10</v>
      </c>
      <c r="N773">
        <v>10</v>
      </c>
      <c r="O773">
        <v>45944</v>
      </c>
      <c r="P773">
        <v>45940</v>
      </c>
      <c r="R773" s="1">
        <v>45961</v>
      </c>
      <c r="S773">
        <v>10</v>
      </c>
      <c r="T773" s="317">
        <v>130160</v>
      </c>
      <c r="U773">
        <v>25.1</v>
      </c>
      <c r="V773">
        <v>10</v>
      </c>
      <c r="W773">
        <v>30</v>
      </c>
      <c r="X773" s="317">
        <v>236856</v>
      </c>
    </row>
    <row r="774" spans="1:26">
      <c r="A774">
        <v>773</v>
      </c>
      <c r="B774" t="s">
        <v>6745</v>
      </c>
      <c r="C774" t="s">
        <v>6746</v>
      </c>
      <c r="D774" t="s">
        <v>46</v>
      </c>
      <c r="E774" t="s">
        <v>5829</v>
      </c>
      <c r="F774" s="1">
        <v>45898</v>
      </c>
      <c r="G774">
        <v>8</v>
      </c>
      <c r="H774">
        <v>510454</v>
      </c>
      <c r="I774" t="s">
        <v>10185</v>
      </c>
      <c r="J774">
        <v>50028335</v>
      </c>
      <c r="K774" t="s">
        <v>10340</v>
      </c>
      <c r="L774">
        <v>10</v>
      </c>
      <c r="M774">
        <v>10</v>
      </c>
      <c r="N774">
        <v>10</v>
      </c>
      <c r="O774">
        <v>45943</v>
      </c>
      <c r="P774">
        <v>45940</v>
      </c>
      <c r="R774" s="1">
        <v>45961</v>
      </c>
      <c r="S774">
        <v>10</v>
      </c>
      <c r="T774" s="317">
        <v>57830</v>
      </c>
      <c r="U774">
        <v>25.11</v>
      </c>
      <c r="V774">
        <v>11</v>
      </c>
      <c r="W774">
        <v>30</v>
      </c>
      <c r="X774" s="317">
        <v>107023</v>
      </c>
    </row>
    <row r="775" spans="1:26">
      <c r="A775">
        <v>774</v>
      </c>
      <c r="B775" t="s">
        <v>6747</v>
      </c>
      <c r="C775" t="s">
        <v>6748</v>
      </c>
      <c r="D775" t="s">
        <v>46</v>
      </c>
      <c r="E775" t="s">
        <v>5829</v>
      </c>
      <c r="F775" s="1">
        <v>45898</v>
      </c>
      <c r="G775">
        <v>8</v>
      </c>
      <c r="H775">
        <v>510455</v>
      </c>
      <c r="I775" t="s">
        <v>10185</v>
      </c>
      <c r="J775">
        <v>50028357</v>
      </c>
      <c r="K775" t="s">
        <v>10340</v>
      </c>
      <c r="L775">
        <v>10</v>
      </c>
      <c r="M775">
        <v>9</v>
      </c>
      <c r="N775">
        <v>10</v>
      </c>
      <c r="O775">
        <v>45952</v>
      </c>
      <c r="P775" t="s">
        <v>5750</v>
      </c>
      <c r="R775" s="1">
        <v>45961</v>
      </c>
      <c r="S775">
        <v>10</v>
      </c>
      <c r="T775" s="317">
        <v>58490</v>
      </c>
      <c r="U775">
        <v>25.11</v>
      </c>
      <c r="V775">
        <v>11</v>
      </c>
      <c r="W775">
        <v>30</v>
      </c>
      <c r="X775" s="317">
        <v>109983</v>
      </c>
    </row>
    <row r="776" spans="1:26">
      <c r="A776">
        <v>775</v>
      </c>
      <c r="B776" t="s">
        <v>13253</v>
      </c>
      <c r="C776" t="s">
        <v>13254</v>
      </c>
      <c r="D776" t="s">
        <v>46</v>
      </c>
      <c r="E776" t="s">
        <v>6161</v>
      </c>
      <c r="F776" s="1">
        <v>45898</v>
      </c>
      <c r="G776">
        <v>8</v>
      </c>
      <c r="H776">
        <v>510456</v>
      </c>
      <c r="I776" t="s">
        <v>10185</v>
      </c>
      <c r="K776" t="s">
        <v>267</v>
      </c>
      <c r="L776">
        <v>9</v>
      </c>
      <c r="M776">
        <v>9</v>
      </c>
      <c r="N776">
        <v>9</v>
      </c>
      <c r="O776">
        <v>45908</v>
      </c>
      <c r="P776">
        <v>45907</v>
      </c>
      <c r="R776" s="1">
        <v>45930</v>
      </c>
      <c r="S776">
        <v>9</v>
      </c>
      <c r="T776" s="317">
        <v>28710</v>
      </c>
      <c r="U776">
        <v>25.9</v>
      </c>
      <c r="V776">
        <v>9</v>
      </c>
      <c r="W776">
        <v>101</v>
      </c>
      <c r="X776" s="317">
        <v>75150</v>
      </c>
    </row>
    <row r="777" spans="1:26">
      <c r="A777">
        <v>776</v>
      </c>
      <c r="B777" t="s">
        <v>13255</v>
      </c>
      <c r="C777" t="s">
        <v>13256</v>
      </c>
      <c r="D777" t="s">
        <v>46</v>
      </c>
      <c r="E777" t="s">
        <v>5754</v>
      </c>
      <c r="F777" s="1">
        <v>45898</v>
      </c>
      <c r="G777">
        <v>8</v>
      </c>
      <c r="H777">
        <v>510457</v>
      </c>
      <c r="I777" t="s">
        <v>10185</v>
      </c>
      <c r="K777" t="s">
        <v>267</v>
      </c>
      <c r="L777">
        <v>10</v>
      </c>
      <c r="M777">
        <v>9</v>
      </c>
      <c r="N777">
        <v>9</v>
      </c>
      <c r="O777">
        <v>45912</v>
      </c>
      <c r="P777">
        <v>45911</v>
      </c>
      <c r="R777" s="1">
        <v>45930</v>
      </c>
      <c r="S777">
        <v>9</v>
      </c>
      <c r="T777" s="317">
        <v>44370</v>
      </c>
      <c r="U777">
        <v>25.1</v>
      </c>
      <c r="V777">
        <v>10</v>
      </c>
      <c r="W777">
        <v>101</v>
      </c>
      <c r="X777" s="317">
        <v>113881</v>
      </c>
    </row>
    <row r="778" spans="1:26">
      <c r="A778">
        <v>777</v>
      </c>
      <c r="B778" t="s">
        <v>13257</v>
      </c>
      <c r="C778" t="s">
        <v>13258</v>
      </c>
      <c r="D778" t="s">
        <v>46</v>
      </c>
      <c r="E778" t="s">
        <v>5754</v>
      </c>
      <c r="F778" s="1">
        <v>45898</v>
      </c>
      <c r="G778">
        <v>8</v>
      </c>
      <c r="H778">
        <v>510458</v>
      </c>
      <c r="I778" t="s">
        <v>10185</v>
      </c>
      <c r="K778" t="s">
        <v>267</v>
      </c>
      <c r="L778">
        <v>10</v>
      </c>
      <c r="M778">
        <v>9</v>
      </c>
      <c r="N778">
        <v>9</v>
      </c>
      <c r="O778">
        <v>45912</v>
      </c>
      <c r="P778">
        <v>45911</v>
      </c>
      <c r="R778" s="1">
        <v>45930</v>
      </c>
      <c r="S778">
        <v>9</v>
      </c>
      <c r="T778" s="317">
        <v>37710</v>
      </c>
      <c r="U778">
        <v>25.1</v>
      </c>
      <c r="V778">
        <v>10</v>
      </c>
      <c r="W778">
        <v>101</v>
      </c>
      <c r="X778" s="317">
        <v>98730</v>
      </c>
    </row>
    <row r="779" spans="1:26">
      <c r="A779">
        <v>778</v>
      </c>
      <c r="B779" t="s">
        <v>6319</v>
      </c>
      <c r="C779" t="s">
        <v>6320</v>
      </c>
      <c r="D779" t="s">
        <v>5772</v>
      </c>
      <c r="E779" t="s">
        <v>5775</v>
      </c>
      <c r="F779" s="1"/>
      <c r="G779" t="s">
        <v>43</v>
      </c>
      <c r="H779">
        <v>510459</v>
      </c>
      <c r="L779" t="s">
        <v>43</v>
      </c>
      <c r="M779" t="s">
        <v>43</v>
      </c>
      <c r="N779" t="s">
        <v>43</v>
      </c>
      <c r="R779" s="1"/>
      <c r="T779" s="317"/>
      <c r="X779" s="317"/>
      <c r="Y779" t="s">
        <v>12268</v>
      </c>
      <c r="Z779" t="s">
        <v>12256</v>
      </c>
    </row>
    <row r="780" spans="1:26">
      <c r="A780">
        <v>779</v>
      </c>
      <c r="B780" t="s">
        <v>6103</v>
      </c>
      <c r="C780" t="s">
        <v>6104</v>
      </c>
      <c r="D780" t="s">
        <v>5942</v>
      </c>
      <c r="E780" t="s">
        <v>5944</v>
      </c>
      <c r="F780" s="1">
        <v>45898</v>
      </c>
      <c r="G780">
        <v>8</v>
      </c>
      <c r="H780">
        <v>510460</v>
      </c>
      <c r="I780" t="s">
        <v>12597</v>
      </c>
      <c r="J780">
        <v>50028776</v>
      </c>
      <c r="K780" t="s">
        <v>12198</v>
      </c>
      <c r="L780">
        <v>10</v>
      </c>
      <c r="M780">
        <v>9</v>
      </c>
      <c r="N780">
        <v>10</v>
      </c>
      <c r="O780">
        <v>45950</v>
      </c>
      <c r="P780" t="s">
        <v>5750</v>
      </c>
      <c r="R780" s="1">
        <v>45961</v>
      </c>
      <c r="S780">
        <v>10</v>
      </c>
      <c r="T780" s="317">
        <v>28710</v>
      </c>
      <c r="U780">
        <v>25.1</v>
      </c>
      <c r="V780">
        <v>10</v>
      </c>
      <c r="W780">
        <v>30</v>
      </c>
      <c r="X780" s="317">
        <v>57715</v>
      </c>
    </row>
    <row r="781" spans="1:26">
      <c r="A781">
        <v>780</v>
      </c>
      <c r="B781" t="s">
        <v>6753</v>
      </c>
      <c r="C781" t="s">
        <v>13259</v>
      </c>
      <c r="D781" t="s">
        <v>5942</v>
      </c>
      <c r="E781" t="s">
        <v>5944</v>
      </c>
      <c r="F781" s="1">
        <v>45898</v>
      </c>
      <c r="G781">
        <v>8</v>
      </c>
      <c r="H781">
        <v>510461</v>
      </c>
      <c r="I781" t="s">
        <v>10185</v>
      </c>
      <c r="J781">
        <v>50028785</v>
      </c>
      <c r="K781" t="s">
        <v>12198</v>
      </c>
      <c r="L781">
        <v>10</v>
      </c>
      <c r="M781">
        <v>10</v>
      </c>
      <c r="N781">
        <v>10</v>
      </c>
      <c r="O781">
        <v>45950</v>
      </c>
      <c r="P781">
        <v>45947</v>
      </c>
      <c r="R781" s="1">
        <v>45961</v>
      </c>
      <c r="S781">
        <v>10</v>
      </c>
      <c r="T781" s="317">
        <v>29150</v>
      </c>
      <c r="U781">
        <v>25.1</v>
      </c>
      <c r="V781">
        <v>10</v>
      </c>
      <c r="W781">
        <v>30</v>
      </c>
      <c r="X781" s="317">
        <v>61585</v>
      </c>
    </row>
    <row r="782" spans="1:26">
      <c r="A782">
        <v>781</v>
      </c>
      <c r="B782" t="s">
        <v>6730</v>
      </c>
      <c r="C782" t="s">
        <v>6409</v>
      </c>
      <c r="D782" t="s">
        <v>5942</v>
      </c>
      <c r="E782" t="s">
        <v>5944</v>
      </c>
      <c r="F782" s="1">
        <v>45898</v>
      </c>
      <c r="G782">
        <v>8</v>
      </c>
      <c r="H782">
        <v>510462</v>
      </c>
      <c r="I782" t="s">
        <v>10185</v>
      </c>
      <c r="J782">
        <v>50028797</v>
      </c>
      <c r="K782" t="s">
        <v>12198</v>
      </c>
      <c r="L782">
        <v>10</v>
      </c>
      <c r="M782">
        <v>10</v>
      </c>
      <c r="N782">
        <v>10</v>
      </c>
      <c r="O782">
        <v>45962</v>
      </c>
      <c r="P782" t="s">
        <v>5750</v>
      </c>
      <c r="R782" s="1">
        <v>45961</v>
      </c>
      <c r="S782">
        <v>10</v>
      </c>
      <c r="T782" s="317">
        <v>42920</v>
      </c>
      <c r="U782">
        <v>25.1</v>
      </c>
      <c r="V782">
        <v>10</v>
      </c>
      <c r="W782">
        <v>30</v>
      </c>
      <c r="X782" s="317">
        <v>88749</v>
      </c>
    </row>
    <row r="783" spans="1:26">
      <c r="A783">
        <v>782</v>
      </c>
      <c r="B783" t="s">
        <v>13260</v>
      </c>
      <c r="C783" t="s">
        <v>13261</v>
      </c>
      <c r="D783" t="s">
        <v>46</v>
      </c>
      <c r="E783" t="s">
        <v>6208</v>
      </c>
      <c r="F783" s="1">
        <v>45901</v>
      </c>
      <c r="G783">
        <v>9</v>
      </c>
      <c r="H783">
        <v>510463</v>
      </c>
      <c r="I783" t="s">
        <v>10185</v>
      </c>
      <c r="K783" t="s">
        <v>267</v>
      </c>
      <c r="L783">
        <v>9</v>
      </c>
      <c r="M783">
        <v>9</v>
      </c>
      <c r="N783">
        <v>9</v>
      </c>
      <c r="O783">
        <v>45915</v>
      </c>
      <c r="P783">
        <v>45914</v>
      </c>
      <c r="R783" s="1">
        <v>45930</v>
      </c>
      <c r="S783">
        <v>9</v>
      </c>
      <c r="T783" s="317">
        <v>49370</v>
      </c>
      <c r="U783">
        <v>25.9</v>
      </c>
      <c r="V783">
        <v>9</v>
      </c>
      <c r="W783">
        <v>101</v>
      </c>
      <c r="X783" s="317">
        <v>129300</v>
      </c>
    </row>
    <row r="784" spans="1:26">
      <c r="A784">
        <v>783</v>
      </c>
      <c r="B784" t="s">
        <v>13262</v>
      </c>
      <c r="C784" t="s">
        <v>13263</v>
      </c>
      <c r="D784" t="s">
        <v>5772</v>
      </c>
      <c r="E784" t="s">
        <v>5775</v>
      </c>
      <c r="F784" s="1">
        <v>45901</v>
      </c>
      <c r="G784">
        <v>9</v>
      </c>
      <c r="H784">
        <v>510464</v>
      </c>
      <c r="I784" t="s">
        <v>10185</v>
      </c>
      <c r="K784" t="s">
        <v>6518</v>
      </c>
      <c r="L784">
        <v>10</v>
      </c>
      <c r="M784">
        <v>9</v>
      </c>
      <c r="N784">
        <v>9</v>
      </c>
      <c r="O784">
        <v>45929</v>
      </c>
      <c r="P784">
        <v>45928</v>
      </c>
      <c r="R784" s="1">
        <v>45930</v>
      </c>
      <c r="S784">
        <v>9</v>
      </c>
      <c r="T784" s="317">
        <v>28710</v>
      </c>
      <c r="U784">
        <v>25.1</v>
      </c>
      <c r="V784">
        <v>10</v>
      </c>
      <c r="W784">
        <v>101</v>
      </c>
      <c r="X784" s="317">
        <v>75150</v>
      </c>
    </row>
    <row r="785" spans="1:25">
      <c r="A785">
        <v>784</v>
      </c>
      <c r="B785" t="s">
        <v>13264</v>
      </c>
      <c r="C785" t="s">
        <v>13265</v>
      </c>
      <c r="D785" t="s">
        <v>5772</v>
      </c>
      <c r="E785" t="s">
        <v>5775</v>
      </c>
      <c r="F785" s="1">
        <v>45901</v>
      </c>
      <c r="G785">
        <v>9</v>
      </c>
      <c r="H785">
        <v>510465</v>
      </c>
      <c r="I785" t="s">
        <v>10185</v>
      </c>
      <c r="K785" t="s">
        <v>6518</v>
      </c>
      <c r="L785">
        <v>10</v>
      </c>
      <c r="M785">
        <v>9</v>
      </c>
      <c r="N785">
        <v>9</v>
      </c>
      <c r="O785">
        <v>45924</v>
      </c>
      <c r="P785">
        <v>45923</v>
      </c>
      <c r="R785" s="1">
        <v>45930</v>
      </c>
      <c r="S785">
        <v>9</v>
      </c>
      <c r="T785" s="317">
        <v>41290</v>
      </c>
      <c r="U785">
        <v>25.1</v>
      </c>
      <c r="V785">
        <v>10</v>
      </c>
      <c r="W785">
        <v>101</v>
      </c>
      <c r="X785" s="317">
        <v>108120</v>
      </c>
    </row>
    <row r="786" spans="1:25">
      <c r="A786">
        <v>785</v>
      </c>
      <c r="B786" t="s">
        <v>13266</v>
      </c>
      <c r="C786" t="s">
        <v>13267</v>
      </c>
      <c r="D786" t="s">
        <v>5772</v>
      </c>
      <c r="E786" t="s">
        <v>5775</v>
      </c>
      <c r="F786" s="1">
        <v>45901</v>
      </c>
      <c r="G786">
        <v>9</v>
      </c>
      <c r="H786">
        <v>510466</v>
      </c>
      <c r="I786" t="s">
        <v>10185</v>
      </c>
      <c r="K786" t="s">
        <v>6518</v>
      </c>
      <c r="L786">
        <v>10</v>
      </c>
      <c r="M786">
        <v>9</v>
      </c>
      <c r="N786">
        <v>9</v>
      </c>
      <c r="O786">
        <v>45929</v>
      </c>
      <c r="P786">
        <v>45928</v>
      </c>
      <c r="R786" s="1">
        <v>45930</v>
      </c>
      <c r="S786">
        <v>9</v>
      </c>
      <c r="T786" s="317">
        <v>37710</v>
      </c>
      <c r="U786">
        <v>25.1</v>
      </c>
      <c r="V786">
        <v>10</v>
      </c>
      <c r="W786">
        <v>101</v>
      </c>
      <c r="X786" s="317">
        <v>98730</v>
      </c>
    </row>
    <row r="787" spans="1:25">
      <c r="A787">
        <v>786</v>
      </c>
      <c r="B787" t="s">
        <v>13268</v>
      </c>
      <c r="C787" t="s">
        <v>13269</v>
      </c>
      <c r="D787" t="s">
        <v>5772</v>
      </c>
      <c r="E787" t="s">
        <v>5775</v>
      </c>
      <c r="F787" s="1"/>
      <c r="G787" t="s">
        <v>43</v>
      </c>
      <c r="H787">
        <v>510467</v>
      </c>
      <c r="L787" t="s">
        <v>43</v>
      </c>
      <c r="M787" t="s">
        <v>43</v>
      </c>
      <c r="N787" t="s">
        <v>43</v>
      </c>
      <c r="R787" s="1"/>
      <c r="T787" s="317"/>
      <c r="X787" s="317"/>
      <c r="Y787" t="s">
        <v>12240</v>
      </c>
    </row>
    <row r="788" spans="1:25">
      <c r="A788">
        <v>787</v>
      </c>
      <c r="B788" t="s">
        <v>13270</v>
      </c>
      <c r="C788" t="s">
        <v>13271</v>
      </c>
      <c r="D788" t="s">
        <v>5772</v>
      </c>
      <c r="E788" t="s">
        <v>5775</v>
      </c>
      <c r="F788" s="1"/>
      <c r="G788" t="s">
        <v>43</v>
      </c>
      <c r="H788">
        <v>510468</v>
      </c>
      <c r="L788" t="s">
        <v>43</v>
      </c>
      <c r="M788" t="s">
        <v>43</v>
      </c>
      <c r="N788" t="s">
        <v>43</v>
      </c>
      <c r="R788" s="1"/>
      <c r="T788" s="317"/>
      <c r="X788" s="317"/>
      <c r="Y788" t="s">
        <v>12268</v>
      </c>
    </row>
    <row r="789" spans="1:25">
      <c r="A789">
        <v>788</v>
      </c>
      <c r="B789" t="s">
        <v>6768</v>
      </c>
      <c r="C789" t="s">
        <v>6769</v>
      </c>
      <c r="D789" t="s">
        <v>5772</v>
      </c>
      <c r="E789" t="s">
        <v>5775</v>
      </c>
      <c r="F789" s="1">
        <v>45901</v>
      </c>
      <c r="G789">
        <v>9</v>
      </c>
      <c r="H789">
        <v>510469</v>
      </c>
      <c r="I789" t="s">
        <v>10185</v>
      </c>
      <c r="J789">
        <v>50029145</v>
      </c>
      <c r="K789" t="s">
        <v>6518</v>
      </c>
      <c r="L789">
        <v>10</v>
      </c>
      <c r="M789">
        <v>10</v>
      </c>
      <c r="N789">
        <v>10</v>
      </c>
      <c r="O789">
        <v>45951</v>
      </c>
      <c r="P789" t="s">
        <v>5750</v>
      </c>
      <c r="R789" s="1">
        <v>45961</v>
      </c>
      <c r="S789">
        <v>10</v>
      </c>
      <c r="T789" s="317">
        <v>50570</v>
      </c>
      <c r="U789">
        <v>25.11</v>
      </c>
      <c r="V789">
        <v>11</v>
      </c>
      <c r="W789">
        <v>10</v>
      </c>
      <c r="X789" s="317">
        <v>93970</v>
      </c>
    </row>
    <row r="790" spans="1:25">
      <c r="A790">
        <v>789</v>
      </c>
      <c r="B790" t="s">
        <v>13272</v>
      </c>
      <c r="C790" t="s">
        <v>13273</v>
      </c>
      <c r="D790" t="s">
        <v>5772</v>
      </c>
      <c r="E790" t="s">
        <v>5775</v>
      </c>
      <c r="F790" s="1">
        <v>45902</v>
      </c>
      <c r="G790">
        <v>9</v>
      </c>
      <c r="H790">
        <v>510470</v>
      </c>
      <c r="I790" t="s">
        <v>10185</v>
      </c>
      <c r="K790" t="s">
        <v>6518</v>
      </c>
      <c r="L790">
        <v>10</v>
      </c>
      <c r="M790">
        <v>9</v>
      </c>
      <c r="N790">
        <v>9</v>
      </c>
      <c r="O790">
        <v>45916</v>
      </c>
      <c r="P790">
        <v>45915</v>
      </c>
      <c r="R790" s="1">
        <v>45930</v>
      </c>
      <c r="S790">
        <v>9</v>
      </c>
      <c r="T790" s="317">
        <v>62290</v>
      </c>
      <c r="U790">
        <v>25.1</v>
      </c>
      <c r="V790">
        <v>10</v>
      </c>
      <c r="W790">
        <v>101</v>
      </c>
      <c r="X790" s="317">
        <v>163140</v>
      </c>
      <c r="Y790" t="s">
        <v>13078</v>
      </c>
    </row>
    <row r="791" spans="1:25">
      <c r="A791">
        <v>790</v>
      </c>
      <c r="B791" t="s">
        <v>13274</v>
      </c>
      <c r="C791" t="s">
        <v>13275</v>
      </c>
      <c r="D791" t="s">
        <v>5772</v>
      </c>
      <c r="E791" t="s">
        <v>5775</v>
      </c>
      <c r="F791" s="1">
        <v>45902</v>
      </c>
      <c r="G791">
        <v>9</v>
      </c>
      <c r="H791">
        <v>510471</v>
      </c>
      <c r="I791" t="s">
        <v>10185</v>
      </c>
      <c r="K791" t="s">
        <v>6518</v>
      </c>
      <c r="L791">
        <v>10</v>
      </c>
      <c r="M791">
        <v>9</v>
      </c>
      <c r="N791">
        <v>9</v>
      </c>
      <c r="O791">
        <v>45917</v>
      </c>
      <c r="P791">
        <v>45916</v>
      </c>
      <c r="R791" s="1">
        <v>45930</v>
      </c>
      <c r="S791">
        <v>9</v>
      </c>
      <c r="T791" s="317">
        <v>42330</v>
      </c>
      <c r="U791">
        <v>25.1</v>
      </c>
      <c r="V791">
        <v>10</v>
      </c>
      <c r="W791">
        <v>101</v>
      </c>
      <c r="X791" s="317">
        <v>110850</v>
      </c>
    </row>
    <row r="792" spans="1:25">
      <c r="A792">
        <v>791</v>
      </c>
      <c r="B792" t="s">
        <v>13276</v>
      </c>
      <c r="C792" t="s">
        <v>13277</v>
      </c>
      <c r="D792" t="s">
        <v>5772</v>
      </c>
      <c r="E792" t="s">
        <v>5775</v>
      </c>
      <c r="F792" s="1">
        <v>45902</v>
      </c>
      <c r="G792">
        <v>9</v>
      </c>
      <c r="H792">
        <v>510472</v>
      </c>
      <c r="I792" t="s">
        <v>10185</v>
      </c>
      <c r="K792" t="s">
        <v>6518</v>
      </c>
      <c r="L792">
        <v>10</v>
      </c>
      <c r="M792">
        <v>9</v>
      </c>
      <c r="N792">
        <v>10</v>
      </c>
      <c r="O792">
        <v>45926</v>
      </c>
      <c r="P792">
        <v>45925</v>
      </c>
      <c r="R792" s="1">
        <v>45961</v>
      </c>
      <c r="S792">
        <v>10</v>
      </c>
      <c r="T792" s="317">
        <v>31710</v>
      </c>
      <c r="U792">
        <v>25.1</v>
      </c>
      <c r="V792">
        <v>10</v>
      </c>
      <c r="W792">
        <v>101</v>
      </c>
      <c r="X792" s="317">
        <v>83010</v>
      </c>
      <c r="Y792" t="s">
        <v>12207</v>
      </c>
    </row>
    <row r="793" spans="1:25">
      <c r="A793">
        <v>792</v>
      </c>
      <c r="B793" t="s">
        <v>13278</v>
      </c>
      <c r="C793" t="s">
        <v>13279</v>
      </c>
      <c r="D793" t="s">
        <v>5772</v>
      </c>
      <c r="E793" t="s">
        <v>5775</v>
      </c>
      <c r="F793" s="1"/>
      <c r="G793" t="s">
        <v>43</v>
      </c>
      <c r="H793">
        <v>510473</v>
      </c>
      <c r="L793" t="s">
        <v>43</v>
      </c>
      <c r="M793" t="s">
        <v>43</v>
      </c>
      <c r="N793" t="s">
        <v>43</v>
      </c>
      <c r="R793" s="1"/>
      <c r="T793" s="317"/>
      <c r="X793" s="317"/>
      <c r="Y793" t="s">
        <v>12240</v>
      </c>
    </row>
    <row r="794" spans="1:25">
      <c r="A794">
        <v>793</v>
      </c>
      <c r="B794" t="s">
        <v>13280</v>
      </c>
      <c r="C794" t="s">
        <v>13281</v>
      </c>
      <c r="D794" t="s">
        <v>46</v>
      </c>
      <c r="E794" t="s">
        <v>3282</v>
      </c>
      <c r="F794" s="1">
        <v>45903</v>
      </c>
      <c r="G794">
        <v>9</v>
      </c>
      <c r="H794">
        <v>510474</v>
      </c>
      <c r="I794" t="s">
        <v>10185</v>
      </c>
      <c r="K794" t="s">
        <v>267</v>
      </c>
      <c r="L794">
        <v>9</v>
      </c>
      <c r="M794">
        <v>9</v>
      </c>
      <c r="N794">
        <v>9</v>
      </c>
      <c r="O794">
        <v>45922</v>
      </c>
      <c r="P794">
        <v>45921</v>
      </c>
      <c r="R794" s="1">
        <v>45930</v>
      </c>
      <c r="S794">
        <v>9</v>
      </c>
      <c r="T794" s="317">
        <v>42790</v>
      </c>
      <c r="U794">
        <v>25.9</v>
      </c>
      <c r="V794">
        <v>9</v>
      </c>
      <c r="W794">
        <v>101</v>
      </c>
      <c r="X794" s="317">
        <v>112050</v>
      </c>
    </row>
    <row r="795" spans="1:25">
      <c r="A795">
        <v>794</v>
      </c>
      <c r="B795" t="s">
        <v>12801</v>
      </c>
      <c r="C795" t="s">
        <v>12802</v>
      </c>
      <c r="D795" t="s">
        <v>5772</v>
      </c>
      <c r="E795" t="s">
        <v>5775</v>
      </c>
      <c r="F795" s="1">
        <v>45903</v>
      </c>
      <c r="G795">
        <v>9</v>
      </c>
      <c r="H795">
        <v>510475</v>
      </c>
      <c r="I795" t="s">
        <v>10185</v>
      </c>
      <c r="K795" t="s">
        <v>6518</v>
      </c>
      <c r="L795">
        <v>10</v>
      </c>
      <c r="M795">
        <v>9</v>
      </c>
      <c r="N795">
        <v>10</v>
      </c>
      <c r="O795" t="s">
        <v>13282</v>
      </c>
      <c r="P795">
        <v>45919</v>
      </c>
      <c r="R795" s="1">
        <v>45961</v>
      </c>
      <c r="S795">
        <v>10</v>
      </c>
      <c r="T795" s="317">
        <v>85740</v>
      </c>
      <c r="U795">
        <v>25.1</v>
      </c>
      <c r="V795">
        <v>10</v>
      </c>
      <c r="W795">
        <v>101</v>
      </c>
      <c r="X795" s="317">
        <v>85740</v>
      </c>
    </row>
    <row r="796" spans="1:25">
      <c r="A796">
        <v>795</v>
      </c>
      <c r="B796" t="s">
        <v>6522</v>
      </c>
      <c r="C796" t="s">
        <v>6523</v>
      </c>
      <c r="D796" t="s">
        <v>5772</v>
      </c>
      <c r="E796" t="s">
        <v>5775</v>
      </c>
      <c r="F796" s="1">
        <v>45903</v>
      </c>
      <c r="G796">
        <v>9</v>
      </c>
      <c r="H796">
        <v>510476</v>
      </c>
      <c r="I796" t="s">
        <v>10185</v>
      </c>
      <c r="J796">
        <v>50029333</v>
      </c>
      <c r="K796" t="s">
        <v>6518</v>
      </c>
      <c r="L796" t="s">
        <v>43</v>
      </c>
      <c r="M796">
        <v>9</v>
      </c>
      <c r="N796" t="s">
        <v>43</v>
      </c>
      <c r="O796">
        <v>45931</v>
      </c>
      <c r="P796" t="s">
        <v>5750</v>
      </c>
      <c r="R796" s="1"/>
      <c r="T796" s="317"/>
      <c r="X796" s="317"/>
    </row>
    <row r="797" spans="1:25">
      <c r="A797">
        <v>796</v>
      </c>
      <c r="B797" t="s">
        <v>13283</v>
      </c>
      <c r="C797" t="s">
        <v>13284</v>
      </c>
      <c r="D797" t="s">
        <v>6418</v>
      </c>
      <c r="E797" t="s">
        <v>7021</v>
      </c>
      <c r="F797" s="1"/>
      <c r="G797" t="s">
        <v>43</v>
      </c>
      <c r="H797">
        <v>510477</v>
      </c>
      <c r="L797" t="s">
        <v>43</v>
      </c>
      <c r="M797" t="s">
        <v>43</v>
      </c>
      <c r="N797" t="s">
        <v>43</v>
      </c>
      <c r="R797" s="1"/>
      <c r="T797" s="317"/>
      <c r="X797" s="317"/>
    </row>
    <row r="798" spans="1:25">
      <c r="A798">
        <v>797</v>
      </c>
      <c r="B798" t="s">
        <v>13285</v>
      </c>
      <c r="C798" t="s">
        <v>13286</v>
      </c>
      <c r="D798" t="s">
        <v>6418</v>
      </c>
      <c r="E798" t="s">
        <v>6420</v>
      </c>
      <c r="F798" s="1"/>
      <c r="G798" t="s">
        <v>43</v>
      </c>
      <c r="H798">
        <v>510478</v>
      </c>
      <c r="L798" t="s">
        <v>43</v>
      </c>
      <c r="M798" t="s">
        <v>43</v>
      </c>
      <c r="N798" t="s">
        <v>43</v>
      </c>
      <c r="R798" s="1"/>
      <c r="T798" s="317"/>
      <c r="X798" s="317"/>
    </row>
    <row r="799" spans="1:25">
      <c r="A799">
        <v>798</v>
      </c>
      <c r="B799" t="s">
        <v>13287</v>
      </c>
      <c r="C799" t="s">
        <v>13288</v>
      </c>
      <c r="D799" t="s">
        <v>6418</v>
      </c>
      <c r="E799" t="s">
        <v>6420</v>
      </c>
      <c r="F799" s="1"/>
      <c r="G799" t="s">
        <v>43</v>
      </c>
      <c r="H799">
        <v>510479</v>
      </c>
      <c r="L799" t="s">
        <v>43</v>
      </c>
      <c r="M799" t="s">
        <v>43</v>
      </c>
      <c r="N799" t="s">
        <v>43</v>
      </c>
      <c r="R799" s="1"/>
      <c r="T799" s="317"/>
      <c r="X799" s="317"/>
    </row>
    <row r="800" spans="1:25">
      <c r="A800">
        <v>799</v>
      </c>
      <c r="B800" t="s">
        <v>13289</v>
      </c>
      <c r="C800" t="s">
        <v>13290</v>
      </c>
      <c r="D800" t="s">
        <v>6418</v>
      </c>
      <c r="E800" t="s">
        <v>7186</v>
      </c>
      <c r="F800" s="1"/>
      <c r="G800" t="s">
        <v>43</v>
      </c>
      <c r="H800">
        <v>510480</v>
      </c>
      <c r="L800" t="s">
        <v>43</v>
      </c>
      <c r="M800" t="s">
        <v>43</v>
      </c>
      <c r="N800" t="s">
        <v>43</v>
      </c>
      <c r="R800" s="1"/>
      <c r="T800" s="317"/>
      <c r="X800" s="317"/>
    </row>
    <row r="801" spans="1:25">
      <c r="A801">
        <v>800</v>
      </c>
      <c r="B801" t="s">
        <v>13291</v>
      </c>
      <c r="C801" t="s">
        <v>13292</v>
      </c>
      <c r="D801" t="s">
        <v>6418</v>
      </c>
      <c r="E801" t="s">
        <v>6904</v>
      </c>
      <c r="F801" s="1"/>
      <c r="G801" t="s">
        <v>43</v>
      </c>
      <c r="H801">
        <v>510481</v>
      </c>
      <c r="L801" t="s">
        <v>43</v>
      </c>
      <c r="M801" t="s">
        <v>43</v>
      </c>
      <c r="N801" t="s">
        <v>43</v>
      </c>
      <c r="R801" s="1"/>
      <c r="T801" s="317"/>
      <c r="X801" s="317"/>
    </row>
    <row r="802" spans="1:25">
      <c r="A802">
        <v>801</v>
      </c>
      <c r="B802" t="s">
        <v>13293</v>
      </c>
      <c r="C802" t="s">
        <v>13294</v>
      </c>
      <c r="D802" t="s">
        <v>6418</v>
      </c>
      <c r="E802" t="s">
        <v>6904</v>
      </c>
      <c r="F802" s="1"/>
      <c r="G802" t="s">
        <v>43</v>
      </c>
      <c r="H802">
        <v>510482</v>
      </c>
      <c r="L802" t="s">
        <v>43</v>
      </c>
      <c r="M802" t="s">
        <v>43</v>
      </c>
      <c r="N802" t="s">
        <v>43</v>
      </c>
      <c r="R802" s="1"/>
      <c r="T802" s="317"/>
      <c r="X802" s="317"/>
    </row>
    <row r="803" spans="1:25">
      <c r="A803">
        <v>802</v>
      </c>
      <c r="B803" t="s">
        <v>13295</v>
      </c>
      <c r="C803" t="s">
        <v>13296</v>
      </c>
      <c r="D803" t="s">
        <v>6418</v>
      </c>
      <c r="E803" t="s">
        <v>6420</v>
      </c>
      <c r="F803" s="1"/>
      <c r="G803" t="s">
        <v>43</v>
      </c>
      <c r="H803">
        <v>510483</v>
      </c>
      <c r="L803" t="s">
        <v>43</v>
      </c>
      <c r="M803" t="s">
        <v>43</v>
      </c>
      <c r="N803" t="s">
        <v>43</v>
      </c>
      <c r="R803" s="1"/>
      <c r="T803" s="317"/>
      <c r="X803" s="317"/>
      <c r="Y803" t="s">
        <v>13297</v>
      </c>
    </row>
    <row r="804" spans="1:25">
      <c r="A804">
        <v>803</v>
      </c>
      <c r="B804" t="s">
        <v>13298</v>
      </c>
      <c r="C804" t="s">
        <v>13299</v>
      </c>
      <c r="D804" t="s">
        <v>46</v>
      </c>
      <c r="E804" t="s">
        <v>6161</v>
      </c>
      <c r="F804" s="1">
        <v>45904</v>
      </c>
      <c r="G804">
        <v>9</v>
      </c>
      <c r="H804">
        <v>510484</v>
      </c>
      <c r="I804" t="s">
        <v>10185</v>
      </c>
      <c r="K804" t="s">
        <v>267</v>
      </c>
      <c r="L804">
        <v>10</v>
      </c>
      <c r="M804">
        <v>9</v>
      </c>
      <c r="N804">
        <v>9</v>
      </c>
      <c r="O804" t="s">
        <v>11478</v>
      </c>
      <c r="P804">
        <v>45924</v>
      </c>
      <c r="R804" s="1">
        <v>45930</v>
      </c>
      <c r="S804">
        <v>9</v>
      </c>
      <c r="T804" s="317">
        <v>52710</v>
      </c>
      <c r="U804">
        <v>25.1</v>
      </c>
      <c r="V804">
        <v>10</v>
      </c>
      <c r="W804">
        <v>101</v>
      </c>
      <c r="X804" s="317">
        <v>138030</v>
      </c>
      <c r="Y804" t="s">
        <v>10832</v>
      </c>
    </row>
    <row r="805" spans="1:25">
      <c r="A805">
        <v>804</v>
      </c>
      <c r="B805" t="s">
        <v>13300</v>
      </c>
      <c r="C805" t="s">
        <v>13301</v>
      </c>
      <c r="D805" t="s">
        <v>46</v>
      </c>
      <c r="E805" t="s">
        <v>6161</v>
      </c>
      <c r="F805" s="1">
        <v>45904</v>
      </c>
      <c r="G805">
        <v>9</v>
      </c>
      <c r="H805">
        <v>510485</v>
      </c>
      <c r="I805" t="s">
        <v>10185</v>
      </c>
      <c r="K805" t="s">
        <v>267</v>
      </c>
      <c r="L805">
        <v>10</v>
      </c>
      <c r="M805">
        <v>9</v>
      </c>
      <c r="N805">
        <v>9</v>
      </c>
      <c r="O805" t="s">
        <v>11478</v>
      </c>
      <c r="P805">
        <v>45924</v>
      </c>
      <c r="R805" s="1">
        <v>45930</v>
      </c>
      <c r="S805">
        <v>9</v>
      </c>
      <c r="T805" s="317">
        <v>36210</v>
      </c>
      <c r="U805">
        <v>25.1</v>
      </c>
      <c r="V805">
        <v>10</v>
      </c>
      <c r="W805">
        <v>101</v>
      </c>
      <c r="X805" s="317">
        <v>94800</v>
      </c>
      <c r="Y805" t="s">
        <v>10832</v>
      </c>
    </row>
    <row r="806" spans="1:25">
      <c r="A806">
        <v>805</v>
      </c>
      <c r="B806" t="s">
        <v>13302</v>
      </c>
      <c r="C806" t="s">
        <v>13303</v>
      </c>
      <c r="D806" t="s">
        <v>46</v>
      </c>
      <c r="E806" t="s">
        <v>6161</v>
      </c>
      <c r="F806" s="1">
        <v>45904</v>
      </c>
      <c r="G806">
        <v>9</v>
      </c>
      <c r="H806">
        <v>510486</v>
      </c>
      <c r="I806" t="s">
        <v>10185</v>
      </c>
      <c r="K806" t="s">
        <v>267</v>
      </c>
      <c r="L806">
        <v>10</v>
      </c>
      <c r="M806">
        <v>9</v>
      </c>
      <c r="N806">
        <v>9</v>
      </c>
      <c r="O806" t="s">
        <v>11478</v>
      </c>
      <c r="P806">
        <v>45924</v>
      </c>
      <c r="R806" s="1">
        <v>45930</v>
      </c>
      <c r="S806">
        <v>9</v>
      </c>
      <c r="T806" s="317">
        <v>48210</v>
      </c>
      <c r="U806">
        <v>25.1</v>
      </c>
      <c r="V806">
        <v>10</v>
      </c>
      <c r="W806">
        <v>101</v>
      </c>
      <c r="X806" s="317">
        <v>126240</v>
      </c>
    </row>
    <row r="807" spans="1:25">
      <c r="A807">
        <v>806</v>
      </c>
      <c r="B807" t="s">
        <v>13304</v>
      </c>
      <c r="C807" t="s">
        <v>13305</v>
      </c>
      <c r="D807" t="s">
        <v>46</v>
      </c>
      <c r="E807" t="s">
        <v>6161</v>
      </c>
      <c r="F807" s="1">
        <v>45904</v>
      </c>
      <c r="G807">
        <v>9</v>
      </c>
      <c r="H807">
        <v>510487</v>
      </c>
      <c r="I807" t="s">
        <v>10185</v>
      </c>
      <c r="K807" t="s">
        <v>267</v>
      </c>
      <c r="L807">
        <v>10</v>
      </c>
      <c r="M807">
        <v>9</v>
      </c>
      <c r="N807">
        <v>9</v>
      </c>
      <c r="O807" t="s">
        <v>11478</v>
      </c>
      <c r="P807">
        <v>45924</v>
      </c>
      <c r="R807" s="1">
        <v>45930</v>
      </c>
      <c r="S807">
        <v>9</v>
      </c>
      <c r="T807" s="317">
        <v>81060</v>
      </c>
      <c r="U807">
        <v>25.1</v>
      </c>
      <c r="V807">
        <v>10</v>
      </c>
      <c r="W807">
        <v>101</v>
      </c>
      <c r="X807" s="317">
        <v>176388</v>
      </c>
    </row>
    <row r="808" spans="1:25">
      <c r="A808">
        <v>807</v>
      </c>
      <c r="B808" t="s">
        <v>13306</v>
      </c>
      <c r="C808" t="s">
        <v>13307</v>
      </c>
      <c r="D808" t="s">
        <v>46</v>
      </c>
      <c r="E808" t="s">
        <v>6161</v>
      </c>
      <c r="F808" s="1">
        <v>45904</v>
      </c>
      <c r="G808">
        <v>9</v>
      </c>
      <c r="H808">
        <v>510488</v>
      </c>
      <c r="I808" t="s">
        <v>10185</v>
      </c>
      <c r="K808" t="s">
        <v>267</v>
      </c>
      <c r="L808">
        <v>10</v>
      </c>
      <c r="M808">
        <v>9</v>
      </c>
      <c r="N808">
        <v>10</v>
      </c>
      <c r="O808" t="s">
        <v>11478</v>
      </c>
      <c r="P808">
        <v>45924</v>
      </c>
      <c r="R808" s="1">
        <v>45961</v>
      </c>
      <c r="S808">
        <v>10</v>
      </c>
      <c r="T808" s="317">
        <v>43710</v>
      </c>
      <c r="U808">
        <v>25.1</v>
      </c>
      <c r="V808">
        <v>10</v>
      </c>
      <c r="W808">
        <v>101</v>
      </c>
      <c r="X808" s="317">
        <v>114450</v>
      </c>
    </row>
    <row r="809" spans="1:25">
      <c r="A809">
        <v>808</v>
      </c>
      <c r="B809" t="s">
        <v>13308</v>
      </c>
      <c r="C809" t="s">
        <v>13309</v>
      </c>
      <c r="D809" t="s">
        <v>46</v>
      </c>
      <c r="E809" t="s">
        <v>6161</v>
      </c>
      <c r="F809" s="1">
        <v>45904</v>
      </c>
      <c r="G809">
        <v>9</v>
      </c>
      <c r="H809">
        <v>510489</v>
      </c>
      <c r="I809" t="s">
        <v>10185</v>
      </c>
      <c r="K809" t="s">
        <v>267</v>
      </c>
      <c r="L809">
        <v>10</v>
      </c>
      <c r="M809">
        <v>9</v>
      </c>
      <c r="N809">
        <v>9</v>
      </c>
      <c r="O809" t="s">
        <v>11478</v>
      </c>
      <c r="P809">
        <v>45924</v>
      </c>
      <c r="R809" s="1">
        <v>45930</v>
      </c>
      <c r="S809">
        <v>9</v>
      </c>
      <c r="T809" s="317">
        <v>56290</v>
      </c>
      <c r="U809">
        <v>25.1</v>
      </c>
      <c r="V809">
        <v>10</v>
      </c>
      <c r="W809">
        <v>101</v>
      </c>
      <c r="X809" s="317">
        <v>147420</v>
      </c>
      <c r="Y809" t="s">
        <v>10832</v>
      </c>
    </row>
    <row r="810" spans="1:25">
      <c r="A810">
        <v>809</v>
      </c>
      <c r="B810" t="s">
        <v>13310</v>
      </c>
      <c r="C810" t="s">
        <v>13311</v>
      </c>
      <c r="D810" t="s">
        <v>46</v>
      </c>
      <c r="E810" t="s">
        <v>6161</v>
      </c>
      <c r="F810" s="1">
        <v>45904</v>
      </c>
      <c r="G810">
        <v>9</v>
      </c>
      <c r="H810">
        <v>510490</v>
      </c>
      <c r="I810" t="s">
        <v>10185</v>
      </c>
      <c r="K810" t="s">
        <v>267</v>
      </c>
      <c r="L810">
        <v>9</v>
      </c>
      <c r="M810">
        <v>9</v>
      </c>
      <c r="N810">
        <v>9</v>
      </c>
      <c r="O810" t="s">
        <v>11478</v>
      </c>
      <c r="P810">
        <v>45912</v>
      </c>
      <c r="R810" s="1">
        <v>45930</v>
      </c>
      <c r="S810">
        <v>9</v>
      </c>
      <c r="T810" s="317">
        <v>51210</v>
      </c>
      <c r="U810">
        <v>25.9</v>
      </c>
      <c r="V810">
        <v>9</v>
      </c>
      <c r="W810">
        <v>101</v>
      </c>
      <c r="X810" s="317">
        <v>134100</v>
      </c>
    </row>
    <row r="811" spans="1:25">
      <c r="A811">
        <v>810</v>
      </c>
      <c r="B811" t="s">
        <v>13312</v>
      </c>
      <c r="C811" t="s">
        <v>13313</v>
      </c>
      <c r="D811" t="s">
        <v>46</v>
      </c>
      <c r="E811" t="s">
        <v>6208</v>
      </c>
      <c r="F811" s="1">
        <v>45904</v>
      </c>
      <c r="G811">
        <v>9</v>
      </c>
      <c r="H811">
        <v>510491</v>
      </c>
      <c r="I811" t="s">
        <v>10185</v>
      </c>
      <c r="K811" t="s">
        <v>267</v>
      </c>
      <c r="L811">
        <v>9</v>
      </c>
      <c r="M811">
        <v>9</v>
      </c>
      <c r="N811">
        <v>9</v>
      </c>
      <c r="O811">
        <v>45920</v>
      </c>
      <c r="P811">
        <v>45918</v>
      </c>
      <c r="R811" s="1">
        <v>45930</v>
      </c>
      <c r="S811">
        <v>9</v>
      </c>
      <c r="T811" s="317">
        <v>43710</v>
      </c>
      <c r="U811">
        <v>25.9</v>
      </c>
      <c r="V811">
        <v>9</v>
      </c>
      <c r="W811">
        <v>101</v>
      </c>
      <c r="X811" s="317">
        <v>114450</v>
      </c>
    </row>
    <row r="812" spans="1:25">
      <c r="A812">
        <v>811</v>
      </c>
      <c r="B812" t="s">
        <v>13314</v>
      </c>
      <c r="C812" t="s">
        <v>13315</v>
      </c>
      <c r="D812" t="s">
        <v>46</v>
      </c>
      <c r="E812" t="s">
        <v>5754</v>
      </c>
      <c r="F812" s="1">
        <v>45904</v>
      </c>
      <c r="G812">
        <v>9</v>
      </c>
      <c r="H812">
        <v>510492</v>
      </c>
      <c r="I812" t="s">
        <v>10185</v>
      </c>
      <c r="K812" t="s">
        <v>267</v>
      </c>
      <c r="L812">
        <v>9</v>
      </c>
      <c r="M812">
        <v>9</v>
      </c>
      <c r="N812">
        <v>9</v>
      </c>
      <c r="O812">
        <v>45917</v>
      </c>
      <c r="P812">
        <v>45916</v>
      </c>
      <c r="R812" s="1">
        <v>45930</v>
      </c>
      <c r="S812">
        <v>9</v>
      </c>
      <c r="T812" s="317">
        <v>53690</v>
      </c>
      <c r="U812">
        <v>25.9</v>
      </c>
      <c r="V812">
        <v>9</v>
      </c>
      <c r="W812">
        <v>101</v>
      </c>
      <c r="X812" s="317">
        <v>141020</v>
      </c>
    </row>
    <row r="813" spans="1:25">
      <c r="A813">
        <v>812</v>
      </c>
      <c r="B813" t="s">
        <v>6799</v>
      </c>
      <c r="C813" t="s">
        <v>6800</v>
      </c>
      <c r="D813" t="s">
        <v>5772</v>
      </c>
      <c r="E813" t="s">
        <v>5775</v>
      </c>
      <c r="F813" s="1">
        <v>45905</v>
      </c>
      <c r="G813">
        <v>9</v>
      </c>
      <c r="H813">
        <v>510493</v>
      </c>
      <c r="I813" t="s">
        <v>10185</v>
      </c>
      <c r="J813">
        <v>50029998</v>
      </c>
      <c r="K813" t="s">
        <v>6518</v>
      </c>
      <c r="L813">
        <v>10</v>
      </c>
      <c r="M813">
        <v>10</v>
      </c>
      <c r="N813">
        <v>10</v>
      </c>
      <c r="O813">
        <v>45971</v>
      </c>
      <c r="P813" t="s">
        <v>5750</v>
      </c>
      <c r="R813" s="1">
        <v>45961</v>
      </c>
      <c r="S813">
        <v>10</v>
      </c>
      <c r="T813" s="317">
        <v>39860</v>
      </c>
      <c r="U813">
        <v>25.11</v>
      </c>
      <c r="V813">
        <v>11</v>
      </c>
      <c r="W813">
        <v>10</v>
      </c>
      <c r="X813" s="317">
        <v>74851</v>
      </c>
    </row>
    <row r="814" spans="1:25">
      <c r="A814">
        <v>813</v>
      </c>
      <c r="B814" t="s">
        <v>13316</v>
      </c>
      <c r="C814" t="s">
        <v>13317</v>
      </c>
      <c r="D814" t="s">
        <v>46</v>
      </c>
      <c r="E814" t="s">
        <v>5829</v>
      </c>
      <c r="F814" s="1"/>
      <c r="G814" t="s">
        <v>43</v>
      </c>
      <c r="H814">
        <v>510494</v>
      </c>
      <c r="L814" t="s">
        <v>43</v>
      </c>
      <c r="M814" t="s">
        <v>43</v>
      </c>
      <c r="N814" t="s">
        <v>43</v>
      </c>
      <c r="R814" s="1"/>
      <c r="T814" s="317"/>
      <c r="X814" s="317"/>
      <c r="Y814" t="s">
        <v>12175</v>
      </c>
    </row>
    <row r="815" spans="1:25">
      <c r="A815">
        <v>814</v>
      </c>
      <c r="B815" t="s">
        <v>13318</v>
      </c>
      <c r="C815" t="s">
        <v>13319</v>
      </c>
      <c r="D815" t="s">
        <v>46</v>
      </c>
      <c r="E815" t="s">
        <v>5829</v>
      </c>
      <c r="F815" s="1"/>
      <c r="G815" t="s">
        <v>43</v>
      </c>
      <c r="H815">
        <v>510495</v>
      </c>
      <c r="L815" t="s">
        <v>43</v>
      </c>
      <c r="M815" t="s">
        <v>43</v>
      </c>
      <c r="N815" t="s">
        <v>43</v>
      </c>
      <c r="R815" s="1"/>
      <c r="T815" s="317"/>
      <c r="X815" s="317"/>
      <c r="Y815" t="s">
        <v>12175</v>
      </c>
    </row>
    <row r="816" spans="1:25">
      <c r="A816">
        <v>815</v>
      </c>
      <c r="B816" t="s">
        <v>6785</v>
      </c>
      <c r="C816" t="s">
        <v>6786</v>
      </c>
      <c r="D816" t="s">
        <v>46</v>
      </c>
      <c r="E816" t="s">
        <v>6055</v>
      </c>
      <c r="F816" s="1">
        <v>45901</v>
      </c>
      <c r="G816">
        <v>9</v>
      </c>
      <c r="H816">
        <v>510496</v>
      </c>
      <c r="I816" t="s">
        <v>10185</v>
      </c>
      <c r="J816">
        <v>50029182</v>
      </c>
      <c r="K816" t="s">
        <v>10340</v>
      </c>
      <c r="L816">
        <v>11</v>
      </c>
      <c r="M816">
        <v>10</v>
      </c>
      <c r="N816">
        <v>11</v>
      </c>
      <c r="O816">
        <v>45931</v>
      </c>
      <c r="P816" t="s">
        <v>5750</v>
      </c>
      <c r="R816" s="1">
        <v>45991</v>
      </c>
      <c r="S816">
        <v>11</v>
      </c>
      <c r="T816" s="317">
        <v>98000</v>
      </c>
      <c r="U816">
        <v>25.11</v>
      </c>
      <c r="V816">
        <v>11</v>
      </c>
      <c r="W816">
        <v>30</v>
      </c>
      <c r="X816" s="317">
        <v>181875</v>
      </c>
    </row>
    <row r="817" spans="1:25">
      <c r="A817">
        <v>816</v>
      </c>
      <c r="B817" t="s">
        <v>6787</v>
      </c>
      <c r="C817" t="s">
        <v>6788</v>
      </c>
      <c r="D817" t="s">
        <v>46</v>
      </c>
      <c r="E817" t="s">
        <v>6055</v>
      </c>
      <c r="F817" s="1">
        <v>45901</v>
      </c>
      <c r="G817">
        <v>9</v>
      </c>
      <c r="H817">
        <v>510497</v>
      </c>
      <c r="I817" t="s">
        <v>10185</v>
      </c>
      <c r="J817">
        <v>50029193</v>
      </c>
      <c r="K817" t="s">
        <v>534</v>
      </c>
      <c r="N817" t="s">
        <v>43</v>
      </c>
      <c r="O817">
        <v>45931</v>
      </c>
      <c r="P817" t="s">
        <v>5750</v>
      </c>
      <c r="R817" s="1"/>
      <c r="T817" s="317"/>
      <c r="X817" s="317"/>
    </row>
    <row r="818" spans="1:25">
      <c r="A818">
        <v>817</v>
      </c>
      <c r="B818" t="s">
        <v>6778</v>
      </c>
      <c r="C818" t="s">
        <v>6779</v>
      </c>
      <c r="D818" t="s">
        <v>46</v>
      </c>
      <c r="E818" t="s">
        <v>6055</v>
      </c>
      <c r="F818" s="1">
        <v>45901</v>
      </c>
      <c r="G818">
        <v>9</v>
      </c>
      <c r="H818">
        <v>510498</v>
      </c>
      <c r="I818" t="s">
        <v>10185</v>
      </c>
      <c r="J818">
        <v>50029199</v>
      </c>
      <c r="K818" t="s">
        <v>10340</v>
      </c>
      <c r="L818">
        <v>11</v>
      </c>
      <c r="M818">
        <v>10</v>
      </c>
      <c r="N818">
        <v>11</v>
      </c>
      <c r="O818">
        <v>45931</v>
      </c>
      <c r="P818" t="s">
        <v>5750</v>
      </c>
      <c r="R818" s="1">
        <v>45991</v>
      </c>
      <c r="S818">
        <v>11</v>
      </c>
      <c r="T818" s="317">
        <v>94940</v>
      </c>
      <c r="U818">
        <v>25.11</v>
      </c>
      <c r="V818">
        <v>11</v>
      </c>
      <c r="W818">
        <v>30</v>
      </c>
      <c r="X818" s="317">
        <v>176412</v>
      </c>
    </row>
    <row r="819" spans="1:25">
      <c r="A819">
        <v>818</v>
      </c>
      <c r="B819" t="s">
        <v>6780</v>
      </c>
      <c r="C819" t="s">
        <v>6781</v>
      </c>
      <c r="D819" t="s">
        <v>46</v>
      </c>
      <c r="E819" t="s">
        <v>6055</v>
      </c>
      <c r="F819" s="1">
        <v>45901</v>
      </c>
      <c r="G819">
        <v>9</v>
      </c>
      <c r="H819">
        <v>510499</v>
      </c>
      <c r="I819" t="s">
        <v>10185</v>
      </c>
      <c r="J819">
        <v>50029204</v>
      </c>
      <c r="K819" t="s">
        <v>10340</v>
      </c>
      <c r="L819">
        <v>11</v>
      </c>
      <c r="M819">
        <v>10</v>
      </c>
      <c r="N819">
        <v>11</v>
      </c>
      <c r="O819">
        <v>45931</v>
      </c>
      <c r="P819" t="s">
        <v>5750</v>
      </c>
      <c r="R819" s="1">
        <v>45991</v>
      </c>
      <c r="S819">
        <v>11</v>
      </c>
      <c r="T819" s="317">
        <v>47510</v>
      </c>
      <c r="U819">
        <v>25.11</v>
      </c>
      <c r="V819">
        <v>11</v>
      </c>
      <c r="W819">
        <v>30</v>
      </c>
      <c r="X819" s="317">
        <v>91741</v>
      </c>
    </row>
    <row r="820" spans="1:25">
      <c r="A820">
        <v>819</v>
      </c>
      <c r="B820" t="s">
        <v>6782</v>
      </c>
      <c r="C820" t="s">
        <v>6783</v>
      </c>
      <c r="D820" t="s">
        <v>46</v>
      </c>
      <c r="E820" t="s">
        <v>5829</v>
      </c>
      <c r="F820" s="1">
        <v>45901</v>
      </c>
      <c r="G820">
        <v>9</v>
      </c>
      <c r="H820">
        <v>510500</v>
      </c>
      <c r="I820" t="s">
        <v>10185</v>
      </c>
      <c r="J820">
        <v>50029208</v>
      </c>
      <c r="K820" t="s">
        <v>10340</v>
      </c>
      <c r="L820">
        <v>11</v>
      </c>
      <c r="M820">
        <v>10</v>
      </c>
      <c r="N820">
        <v>11</v>
      </c>
      <c r="O820">
        <v>45931</v>
      </c>
      <c r="P820" t="s">
        <v>5750</v>
      </c>
      <c r="R820" s="1">
        <v>45991</v>
      </c>
      <c r="S820">
        <v>11</v>
      </c>
      <c r="T820" s="317">
        <v>64340</v>
      </c>
      <c r="U820">
        <v>25.11</v>
      </c>
      <c r="V820">
        <v>11</v>
      </c>
      <c r="W820">
        <v>30</v>
      </c>
      <c r="X820" s="317">
        <v>121785</v>
      </c>
    </row>
    <row r="821" spans="1:25">
      <c r="A821">
        <v>820</v>
      </c>
      <c r="B821" t="s">
        <v>6774</v>
      </c>
      <c r="C821" t="s">
        <v>6775</v>
      </c>
      <c r="D821" t="s">
        <v>46</v>
      </c>
      <c r="E821" t="s">
        <v>6055</v>
      </c>
      <c r="F821" s="1">
        <v>45901</v>
      </c>
      <c r="G821">
        <v>9</v>
      </c>
      <c r="H821">
        <v>510501</v>
      </c>
      <c r="I821" t="s">
        <v>10185</v>
      </c>
      <c r="J821">
        <v>50029213</v>
      </c>
      <c r="K821" t="s">
        <v>534</v>
      </c>
      <c r="N821" t="s">
        <v>43</v>
      </c>
      <c r="O821">
        <v>45931</v>
      </c>
      <c r="P821" t="s">
        <v>5750</v>
      </c>
      <c r="R821" s="1"/>
      <c r="T821" s="317"/>
      <c r="X821" s="317"/>
    </row>
    <row r="822" spans="1:25">
      <c r="A822">
        <v>821</v>
      </c>
      <c r="B822" t="s">
        <v>6776</v>
      </c>
      <c r="C822" t="s">
        <v>6777</v>
      </c>
      <c r="D822" t="s">
        <v>46</v>
      </c>
      <c r="E822" t="s">
        <v>5748</v>
      </c>
      <c r="F822" s="1">
        <v>45902</v>
      </c>
      <c r="G822">
        <v>9</v>
      </c>
      <c r="H822">
        <v>510502</v>
      </c>
      <c r="I822" t="s">
        <v>10185</v>
      </c>
      <c r="J822">
        <v>50029413</v>
      </c>
      <c r="K822" t="s">
        <v>267</v>
      </c>
      <c r="L822">
        <v>11</v>
      </c>
      <c r="M822">
        <v>9</v>
      </c>
      <c r="N822">
        <v>10</v>
      </c>
      <c r="O822">
        <v>45931</v>
      </c>
      <c r="P822" t="s">
        <v>5750</v>
      </c>
      <c r="R822" s="1">
        <v>45961</v>
      </c>
      <c r="S822">
        <v>10</v>
      </c>
      <c r="T822" s="317">
        <v>52710</v>
      </c>
      <c r="U822">
        <v>25.11</v>
      </c>
      <c r="V822">
        <v>11</v>
      </c>
      <c r="W822">
        <v>30</v>
      </c>
      <c r="X822" s="317">
        <v>109401</v>
      </c>
    </row>
    <row r="823" spans="1:25">
      <c r="A823">
        <v>822</v>
      </c>
      <c r="B823" t="s">
        <v>13320</v>
      </c>
      <c r="C823" t="s">
        <v>13321</v>
      </c>
      <c r="D823" t="s">
        <v>46</v>
      </c>
      <c r="E823" t="s">
        <v>6055</v>
      </c>
      <c r="F823" s="1"/>
      <c r="G823" t="s">
        <v>43</v>
      </c>
      <c r="H823">
        <v>510503</v>
      </c>
      <c r="L823" t="s">
        <v>43</v>
      </c>
      <c r="M823" t="s">
        <v>43</v>
      </c>
      <c r="N823" t="s">
        <v>43</v>
      </c>
      <c r="R823" s="1"/>
      <c r="T823" s="317"/>
      <c r="X823" s="317"/>
      <c r="Y823" t="s">
        <v>12175</v>
      </c>
    </row>
    <row r="824" spans="1:25">
      <c r="A824">
        <v>823</v>
      </c>
      <c r="B824" t="s">
        <v>6790</v>
      </c>
      <c r="C824" t="s">
        <v>6791</v>
      </c>
      <c r="D824" t="s">
        <v>46</v>
      </c>
      <c r="E824" t="s">
        <v>6055</v>
      </c>
      <c r="F824" s="1">
        <v>45903</v>
      </c>
      <c r="G824">
        <v>9</v>
      </c>
      <c r="H824">
        <v>510504</v>
      </c>
      <c r="I824" t="s">
        <v>10185</v>
      </c>
      <c r="J824">
        <v>50029633</v>
      </c>
      <c r="K824" t="s">
        <v>10340</v>
      </c>
      <c r="L824">
        <v>10</v>
      </c>
      <c r="M824">
        <v>10</v>
      </c>
      <c r="N824">
        <v>10</v>
      </c>
      <c r="O824">
        <v>45950</v>
      </c>
      <c r="P824">
        <v>45947</v>
      </c>
      <c r="R824" s="1">
        <v>45961</v>
      </c>
      <c r="S824">
        <v>10</v>
      </c>
      <c r="T824" s="317">
        <v>47120</v>
      </c>
      <c r="U824">
        <v>25.1</v>
      </c>
      <c r="V824">
        <v>10</v>
      </c>
      <c r="W824">
        <v>30</v>
      </c>
      <c r="X824" s="317">
        <v>87903</v>
      </c>
    </row>
    <row r="825" spans="1:25">
      <c r="A825">
        <v>824</v>
      </c>
      <c r="B825" t="s">
        <v>6792</v>
      </c>
      <c r="C825" t="s">
        <v>6793</v>
      </c>
      <c r="D825" t="s">
        <v>46</v>
      </c>
      <c r="E825" t="s">
        <v>5829</v>
      </c>
      <c r="F825" s="1">
        <v>45903</v>
      </c>
      <c r="G825">
        <v>9</v>
      </c>
      <c r="H825">
        <v>510505</v>
      </c>
      <c r="I825" t="s">
        <v>10185</v>
      </c>
      <c r="J825">
        <v>50029685</v>
      </c>
      <c r="K825" t="s">
        <v>10340</v>
      </c>
      <c r="L825">
        <v>12</v>
      </c>
      <c r="M825">
        <v>12</v>
      </c>
      <c r="N825">
        <v>12</v>
      </c>
      <c r="O825">
        <v>46035</v>
      </c>
      <c r="P825" t="s">
        <v>5750</v>
      </c>
      <c r="R825" s="1">
        <v>46022</v>
      </c>
      <c r="S825">
        <v>12</v>
      </c>
      <c r="T825" s="317">
        <v>62600</v>
      </c>
      <c r="U825">
        <v>25.12</v>
      </c>
      <c r="V825">
        <v>12</v>
      </c>
      <c r="W825">
        <v>30</v>
      </c>
      <c r="X825" s="317">
        <v>115675</v>
      </c>
    </row>
    <row r="826" spans="1:25">
      <c r="A826">
        <v>825</v>
      </c>
      <c r="B826" t="s">
        <v>6798</v>
      </c>
      <c r="C826" t="s">
        <v>13322</v>
      </c>
      <c r="D826" t="s">
        <v>46</v>
      </c>
      <c r="E826" t="s">
        <v>3282</v>
      </c>
      <c r="F826" s="1">
        <v>45904</v>
      </c>
      <c r="G826">
        <v>9</v>
      </c>
      <c r="H826">
        <v>510506</v>
      </c>
      <c r="I826" t="s">
        <v>10185</v>
      </c>
      <c r="J826">
        <v>50029919</v>
      </c>
      <c r="K826" t="s">
        <v>267</v>
      </c>
      <c r="L826">
        <v>10</v>
      </c>
      <c r="M826">
        <v>10</v>
      </c>
      <c r="N826">
        <v>10</v>
      </c>
      <c r="O826">
        <v>45964</v>
      </c>
      <c r="P826" t="s">
        <v>5750</v>
      </c>
      <c r="R826" s="1">
        <v>45961</v>
      </c>
      <c r="S826">
        <v>10</v>
      </c>
      <c r="T826" s="317">
        <v>51370</v>
      </c>
      <c r="U826">
        <v>25.11</v>
      </c>
      <c r="V826">
        <v>11</v>
      </c>
      <c r="W826">
        <v>30</v>
      </c>
      <c r="X826" s="317">
        <v>94472</v>
      </c>
    </row>
    <row r="827" spans="1:25">
      <c r="A827">
        <v>826</v>
      </c>
      <c r="B827" t="s">
        <v>13323</v>
      </c>
      <c r="C827" t="s">
        <v>13324</v>
      </c>
      <c r="D827" t="s">
        <v>5772</v>
      </c>
      <c r="E827" t="s">
        <v>5775</v>
      </c>
      <c r="F827" s="1">
        <v>45905</v>
      </c>
      <c r="G827">
        <v>9</v>
      </c>
      <c r="H827">
        <v>510507</v>
      </c>
      <c r="I827" t="s">
        <v>10185</v>
      </c>
      <c r="K827" t="s">
        <v>6518</v>
      </c>
      <c r="L827">
        <v>10</v>
      </c>
      <c r="M827">
        <v>9</v>
      </c>
      <c r="N827">
        <v>10</v>
      </c>
      <c r="O827">
        <v>45926</v>
      </c>
      <c r="P827">
        <v>45925</v>
      </c>
      <c r="R827" s="1">
        <v>45961</v>
      </c>
      <c r="S827">
        <v>10</v>
      </c>
      <c r="T827" s="317">
        <v>33210</v>
      </c>
      <c r="U827">
        <v>25.1</v>
      </c>
      <c r="V827">
        <v>10</v>
      </c>
      <c r="W827">
        <v>101</v>
      </c>
      <c r="X827" s="317">
        <v>86940</v>
      </c>
      <c r="Y827" t="s">
        <v>10832</v>
      </c>
    </row>
    <row r="828" spans="1:25">
      <c r="A828">
        <v>827</v>
      </c>
      <c r="B828" t="s">
        <v>13325</v>
      </c>
      <c r="C828" t="s">
        <v>13326</v>
      </c>
      <c r="D828" t="s">
        <v>5772</v>
      </c>
      <c r="E828" t="s">
        <v>5775</v>
      </c>
      <c r="F828" s="1">
        <v>45908</v>
      </c>
      <c r="G828">
        <v>9</v>
      </c>
      <c r="H828">
        <v>510508</v>
      </c>
      <c r="I828" t="s">
        <v>10185</v>
      </c>
      <c r="K828" t="s">
        <v>6518</v>
      </c>
      <c r="L828">
        <v>2</v>
      </c>
      <c r="M828">
        <v>9</v>
      </c>
      <c r="N828">
        <v>2</v>
      </c>
      <c r="O828">
        <v>45921</v>
      </c>
      <c r="P828">
        <v>45920</v>
      </c>
      <c r="R828" s="1">
        <v>46081</v>
      </c>
      <c r="S828">
        <v>2</v>
      </c>
      <c r="T828" s="317">
        <v>69740</v>
      </c>
      <c r="U828">
        <v>26.2</v>
      </c>
      <c r="V828">
        <v>2</v>
      </c>
      <c r="W828">
        <v>101</v>
      </c>
      <c r="X828" s="317">
        <v>191431</v>
      </c>
    </row>
    <row r="829" spans="1:25">
      <c r="A829">
        <v>828</v>
      </c>
      <c r="B829" t="s">
        <v>13327</v>
      </c>
      <c r="C829" t="s">
        <v>13328</v>
      </c>
      <c r="D829" t="s">
        <v>46</v>
      </c>
      <c r="E829" t="s">
        <v>5829</v>
      </c>
      <c r="F829" s="1">
        <v>45908</v>
      </c>
      <c r="G829">
        <v>9</v>
      </c>
      <c r="H829">
        <v>510509</v>
      </c>
      <c r="I829" t="s">
        <v>10185</v>
      </c>
      <c r="K829" t="s">
        <v>10340</v>
      </c>
      <c r="L829">
        <v>10</v>
      </c>
      <c r="M829">
        <v>9</v>
      </c>
      <c r="N829">
        <v>10</v>
      </c>
      <c r="O829">
        <v>45929</v>
      </c>
      <c r="P829">
        <v>45928</v>
      </c>
      <c r="R829" s="1">
        <v>45961</v>
      </c>
      <c r="S829">
        <v>10</v>
      </c>
      <c r="T829" s="317">
        <v>49370</v>
      </c>
      <c r="U829">
        <v>25.1</v>
      </c>
      <c r="V829">
        <v>10</v>
      </c>
      <c r="W829">
        <v>101</v>
      </c>
      <c r="X829" s="317">
        <v>129300</v>
      </c>
    </row>
    <row r="830" spans="1:25">
      <c r="A830">
        <v>829</v>
      </c>
      <c r="B830" t="s">
        <v>13329</v>
      </c>
      <c r="C830" t="s">
        <v>13330</v>
      </c>
      <c r="D830" t="s">
        <v>46</v>
      </c>
      <c r="E830" t="s">
        <v>6161</v>
      </c>
      <c r="F830" s="1">
        <v>45908</v>
      </c>
      <c r="G830">
        <v>9</v>
      </c>
      <c r="H830">
        <v>510510</v>
      </c>
      <c r="I830" t="s">
        <v>10185</v>
      </c>
      <c r="K830" t="s">
        <v>267</v>
      </c>
      <c r="L830">
        <v>10</v>
      </c>
      <c r="M830">
        <v>9</v>
      </c>
      <c r="N830">
        <v>9</v>
      </c>
      <c r="O830" t="s">
        <v>11478</v>
      </c>
      <c r="P830">
        <v>45922</v>
      </c>
      <c r="R830" s="1">
        <v>45930</v>
      </c>
      <c r="S830">
        <v>9</v>
      </c>
      <c r="T830" s="317">
        <v>41750</v>
      </c>
      <c r="U830">
        <v>25.1</v>
      </c>
      <c r="V830">
        <v>10</v>
      </c>
      <c r="W830">
        <v>101</v>
      </c>
      <c r="X830" s="317">
        <v>109320</v>
      </c>
      <c r="Y830" t="s">
        <v>10832</v>
      </c>
    </row>
    <row r="831" spans="1:25">
      <c r="A831">
        <v>830</v>
      </c>
      <c r="B831" t="s">
        <v>6762</v>
      </c>
      <c r="C831" t="s">
        <v>13331</v>
      </c>
      <c r="D831" t="s">
        <v>5942</v>
      </c>
      <c r="E831" t="s">
        <v>5944</v>
      </c>
      <c r="F831" s="1">
        <v>45901</v>
      </c>
      <c r="G831">
        <v>9</v>
      </c>
      <c r="H831">
        <v>510511</v>
      </c>
      <c r="I831" t="s">
        <v>10185</v>
      </c>
      <c r="J831">
        <v>50029170</v>
      </c>
      <c r="K831" t="s">
        <v>12198</v>
      </c>
      <c r="L831">
        <v>10</v>
      </c>
      <c r="M831">
        <v>9</v>
      </c>
      <c r="N831">
        <v>10</v>
      </c>
      <c r="O831">
        <v>45940</v>
      </c>
      <c r="P831" t="s">
        <v>5750</v>
      </c>
      <c r="R831" s="1">
        <v>45961</v>
      </c>
      <c r="S831">
        <v>10</v>
      </c>
      <c r="T831" s="317">
        <v>34710</v>
      </c>
      <c r="U831">
        <v>25.1</v>
      </c>
      <c r="V831">
        <v>10</v>
      </c>
      <c r="W831">
        <v>30</v>
      </c>
      <c r="X831" s="317">
        <v>73658</v>
      </c>
    </row>
    <row r="832" spans="1:25">
      <c r="A832">
        <v>831</v>
      </c>
      <c r="B832" t="s">
        <v>6532</v>
      </c>
      <c r="C832" t="s">
        <v>6533</v>
      </c>
      <c r="D832" t="s">
        <v>5772</v>
      </c>
      <c r="E832" t="s">
        <v>5775</v>
      </c>
      <c r="F832" s="1">
        <v>45909</v>
      </c>
      <c r="G832">
        <v>9</v>
      </c>
      <c r="H832">
        <v>510512</v>
      </c>
      <c r="I832" t="s">
        <v>10185</v>
      </c>
      <c r="J832">
        <v>50030249</v>
      </c>
      <c r="K832" t="s">
        <v>6518</v>
      </c>
      <c r="L832" t="s">
        <v>43</v>
      </c>
      <c r="M832">
        <v>9</v>
      </c>
      <c r="N832" t="s">
        <v>43</v>
      </c>
      <c r="O832">
        <v>45931</v>
      </c>
      <c r="P832" t="s">
        <v>5750</v>
      </c>
      <c r="R832" s="1"/>
      <c r="T832" s="317"/>
      <c r="X832" s="317"/>
    </row>
    <row r="833" spans="1:25">
      <c r="A833">
        <v>832</v>
      </c>
      <c r="B833" t="s">
        <v>6500</v>
      </c>
      <c r="C833" t="s">
        <v>6501</v>
      </c>
      <c r="D833" t="s">
        <v>5772</v>
      </c>
      <c r="E833" t="s">
        <v>5775</v>
      </c>
      <c r="F833" s="1">
        <v>45909</v>
      </c>
      <c r="G833">
        <v>9</v>
      </c>
      <c r="H833">
        <v>510513</v>
      </c>
      <c r="I833" t="s">
        <v>10185</v>
      </c>
      <c r="J833">
        <v>50030250</v>
      </c>
      <c r="K833" t="s">
        <v>6518</v>
      </c>
      <c r="L833" t="s">
        <v>43</v>
      </c>
      <c r="M833">
        <v>9</v>
      </c>
      <c r="N833" t="s">
        <v>43</v>
      </c>
      <c r="O833">
        <v>45931</v>
      </c>
      <c r="P833" t="s">
        <v>5750</v>
      </c>
      <c r="R833" s="1"/>
      <c r="T833" s="317"/>
      <c r="X833" s="317"/>
    </row>
    <row r="834" spans="1:25">
      <c r="A834">
        <v>833</v>
      </c>
      <c r="B834" t="s">
        <v>6497</v>
      </c>
      <c r="C834" t="s">
        <v>6499</v>
      </c>
      <c r="D834" t="s">
        <v>5772</v>
      </c>
      <c r="E834" t="s">
        <v>5775</v>
      </c>
      <c r="F834" s="1">
        <v>45909</v>
      </c>
      <c r="G834">
        <v>9</v>
      </c>
      <c r="H834">
        <v>510514</v>
      </c>
      <c r="I834" t="s">
        <v>10185</v>
      </c>
      <c r="J834">
        <v>50030251</v>
      </c>
      <c r="K834" t="s">
        <v>6518</v>
      </c>
      <c r="L834" t="s">
        <v>43</v>
      </c>
      <c r="M834">
        <v>9</v>
      </c>
      <c r="N834" t="s">
        <v>43</v>
      </c>
      <c r="O834">
        <v>45931</v>
      </c>
      <c r="P834" t="s">
        <v>5750</v>
      </c>
      <c r="R834" s="1"/>
      <c r="T834" s="317"/>
      <c r="X834" s="317"/>
    </row>
    <row r="835" spans="1:25">
      <c r="A835">
        <v>834</v>
      </c>
      <c r="B835" t="s">
        <v>12581</v>
      </c>
      <c r="C835" t="s">
        <v>12582</v>
      </c>
      <c r="D835" t="s">
        <v>46</v>
      </c>
      <c r="E835" t="s">
        <v>5754</v>
      </c>
      <c r="F835" s="1">
        <v>45910</v>
      </c>
      <c r="G835">
        <v>9</v>
      </c>
      <c r="H835">
        <v>510515</v>
      </c>
      <c r="I835" t="s">
        <v>13332</v>
      </c>
      <c r="K835" t="s">
        <v>267</v>
      </c>
      <c r="L835">
        <v>10</v>
      </c>
      <c r="M835">
        <v>9</v>
      </c>
      <c r="N835">
        <v>10</v>
      </c>
      <c r="O835">
        <v>45925</v>
      </c>
      <c r="P835">
        <v>45924</v>
      </c>
      <c r="R835" s="1">
        <v>45961</v>
      </c>
      <c r="S835">
        <v>10</v>
      </c>
      <c r="T835" s="317">
        <v>32750</v>
      </c>
      <c r="U835">
        <v>25.1</v>
      </c>
      <c r="V835">
        <v>10</v>
      </c>
      <c r="W835">
        <v>101</v>
      </c>
      <c r="X835" s="317">
        <v>85740</v>
      </c>
    </row>
    <row r="836" spans="1:25">
      <c r="A836">
        <v>835</v>
      </c>
      <c r="B836" t="s">
        <v>13333</v>
      </c>
      <c r="C836" t="s">
        <v>13334</v>
      </c>
      <c r="D836" t="s">
        <v>5772</v>
      </c>
      <c r="E836" t="s">
        <v>5775</v>
      </c>
      <c r="F836" s="1">
        <v>45910</v>
      </c>
      <c r="G836">
        <v>9</v>
      </c>
      <c r="H836">
        <v>510516</v>
      </c>
      <c r="I836" t="s">
        <v>10185</v>
      </c>
      <c r="K836" t="s">
        <v>6518</v>
      </c>
      <c r="L836">
        <v>10</v>
      </c>
      <c r="M836">
        <v>9</v>
      </c>
      <c r="N836">
        <v>10</v>
      </c>
      <c r="O836">
        <v>45924</v>
      </c>
      <c r="P836">
        <v>45923</v>
      </c>
      <c r="R836" s="1">
        <v>45961</v>
      </c>
      <c r="S836">
        <v>10</v>
      </c>
      <c r="T836" s="317">
        <v>31710</v>
      </c>
      <c r="U836">
        <v>25.1</v>
      </c>
      <c r="V836">
        <v>10</v>
      </c>
      <c r="W836">
        <v>101</v>
      </c>
      <c r="X836" s="317">
        <v>83010</v>
      </c>
      <c r="Y836" t="s">
        <v>10832</v>
      </c>
    </row>
    <row r="837" spans="1:25">
      <c r="A837">
        <v>836</v>
      </c>
      <c r="B837" t="s">
        <v>13335</v>
      </c>
      <c r="C837" t="s">
        <v>13336</v>
      </c>
      <c r="D837" t="s">
        <v>5772</v>
      </c>
      <c r="E837" t="s">
        <v>5775</v>
      </c>
      <c r="F837" s="1">
        <v>45910</v>
      </c>
      <c r="G837">
        <v>9</v>
      </c>
      <c r="H837">
        <v>510517</v>
      </c>
      <c r="I837" t="s">
        <v>10185</v>
      </c>
      <c r="K837" t="s">
        <v>6518</v>
      </c>
      <c r="L837">
        <v>10</v>
      </c>
      <c r="M837">
        <v>9</v>
      </c>
      <c r="N837">
        <v>10</v>
      </c>
      <c r="O837">
        <v>45924</v>
      </c>
      <c r="P837">
        <v>45923</v>
      </c>
      <c r="R837" s="1">
        <v>45961</v>
      </c>
      <c r="S837">
        <v>10</v>
      </c>
      <c r="T837" s="317">
        <v>30210</v>
      </c>
      <c r="U837">
        <v>25.1</v>
      </c>
      <c r="V837">
        <v>10</v>
      </c>
      <c r="W837">
        <v>101</v>
      </c>
      <c r="X837" s="317">
        <v>79080</v>
      </c>
    </row>
    <row r="838" spans="1:25">
      <c r="A838">
        <v>837</v>
      </c>
      <c r="B838" t="s">
        <v>6502</v>
      </c>
      <c r="C838" t="s">
        <v>6503</v>
      </c>
      <c r="D838" t="s">
        <v>5772</v>
      </c>
      <c r="E838" t="s">
        <v>5775</v>
      </c>
      <c r="F838" s="1">
        <v>45910</v>
      </c>
      <c r="G838">
        <v>9</v>
      </c>
      <c r="H838">
        <v>510518</v>
      </c>
      <c r="I838" t="s">
        <v>10185</v>
      </c>
      <c r="J838">
        <v>50030921</v>
      </c>
      <c r="K838" t="s">
        <v>6518</v>
      </c>
      <c r="L838" t="s">
        <v>43</v>
      </c>
      <c r="M838">
        <v>9</v>
      </c>
      <c r="N838" t="s">
        <v>43</v>
      </c>
      <c r="O838">
        <v>45931</v>
      </c>
      <c r="P838" t="s">
        <v>5750</v>
      </c>
      <c r="R838" s="1"/>
      <c r="T838" s="317"/>
      <c r="X838" s="317"/>
    </row>
    <row r="839" spans="1:25">
      <c r="A839">
        <v>838</v>
      </c>
      <c r="B839" t="s">
        <v>6504</v>
      </c>
      <c r="C839" t="s">
        <v>6505</v>
      </c>
      <c r="D839" t="s">
        <v>5772</v>
      </c>
      <c r="E839" t="s">
        <v>5775</v>
      </c>
      <c r="F839" s="1">
        <v>45910</v>
      </c>
      <c r="G839">
        <v>9</v>
      </c>
      <c r="H839">
        <v>510519</v>
      </c>
      <c r="I839" t="s">
        <v>10185</v>
      </c>
      <c r="J839">
        <v>50030923</v>
      </c>
      <c r="K839" t="s">
        <v>6518</v>
      </c>
      <c r="L839" t="s">
        <v>43</v>
      </c>
      <c r="M839">
        <v>9</v>
      </c>
      <c r="N839" t="s">
        <v>43</v>
      </c>
      <c r="O839">
        <v>45931</v>
      </c>
      <c r="P839" t="s">
        <v>5750</v>
      </c>
      <c r="R839" s="1"/>
      <c r="T839" s="317"/>
      <c r="X839" s="317"/>
    </row>
    <row r="840" spans="1:25">
      <c r="A840">
        <v>839</v>
      </c>
      <c r="B840" t="s">
        <v>13337</v>
      </c>
      <c r="C840" t="s">
        <v>13338</v>
      </c>
      <c r="D840" t="s">
        <v>5942</v>
      </c>
      <c r="E840" t="s">
        <v>5944</v>
      </c>
      <c r="F840" s="1"/>
      <c r="G840" t="s">
        <v>43</v>
      </c>
      <c r="H840">
        <v>510520</v>
      </c>
      <c r="L840" t="s">
        <v>43</v>
      </c>
      <c r="M840" t="s">
        <v>43</v>
      </c>
      <c r="N840" t="s">
        <v>43</v>
      </c>
      <c r="R840" s="1"/>
      <c r="T840" s="317"/>
      <c r="X840" s="317"/>
      <c r="Y840" t="s">
        <v>12167</v>
      </c>
    </row>
    <row r="841" spans="1:25">
      <c r="A841">
        <v>840</v>
      </c>
      <c r="B841" t="s">
        <v>13339</v>
      </c>
      <c r="C841" t="s">
        <v>13340</v>
      </c>
      <c r="D841" t="s">
        <v>5942</v>
      </c>
      <c r="E841" t="s">
        <v>5944</v>
      </c>
      <c r="F841" s="1"/>
      <c r="G841" t="s">
        <v>43</v>
      </c>
      <c r="H841">
        <v>510521</v>
      </c>
      <c r="L841" t="s">
        <v>43</v>
      </c>
      <c r="M841" t="s">
        <v>43</v>
      </c>
      <c r="N841" t="s">
        <v>43</v>
      </c>
      <c r="R841" s="1"/>
      <c r="T841" s="317"/>
      <c r="X841" s="317"/>
      <c r="Y841" t="s">
        <v>12167</v>
      </c>
    </row>
    <row r="842" spans="1:25">
      <c r="A842">
        <v>841</v>
      </c>
      <c r="B842" t="s">
        <v>13341</v>
      </c>
      <c r="C842" t="s">
        <v>13342</v>
      </c>
      <c r="D842" t="s">
        <v>5942</v>
      </c>
      <c r="E842" t="s">
        <v>5993</v>
      </c>
      <c r="F842" s="1"/>
      <c r="G842" t="s">
        <v>43</v>
      </c>
      <c r="H842">
        <v>510522</v>
      </c>
      <c r="L842" t="s">
        <v>43</v>
      </c>
      <c r="M842" t="s">
        <v>43</v>
      </c>
      <c r="N842" t="s">
        <v>43</v>
      </c>
      <c r="R842" s="1"/>
      <c r="T842" s="317"/>
      <c r="X842" s="317"/>
      <c r="Y842" t="s">
        <v>12167</v>
      </c>
    </row>
    <row r="843" spans="1:25">
      <c r="A843">
        <v>842</v>
      </c>
      <c r="B843" t="s">
        <v>6432</v>
      </c>
      <c r="C843" t="s">
        <v>13343</v>
      </c>
      <c r="D843" t="s">
        <v>5942</v>
      </c>
      <c r="E843" t="s">
        <v>5944</v>
      </c>
      <c r="F843" s="1">
        <v>45909</v>
      </c>
      <c r="G843">
        <v>9</v>
      </c>
      <c r="H843">
        <v>510523</v>
      </c>
      <c r="I843" t="s">
        <v>10185</v>
      </c>
      <c r="J843">
        <v>50030908</v>
      </c>
      <c r="K843" t="s">
        <v>12198</v>
      </c>
      <c r="L843">
        <v>10</v>
      </c>
      <c r="M843">
        <v>10</v>
      </c>
      <c r="N843">
        <v>10</v>
      </c>
      <c r="O843">
        <v>45943</v>
      </c>
      <c r="P843">
        <v>45940</v>
      </c>
      <c r="R843" s="1">
        <v>45961</v>
      </c>
      <c r="S843">
        <v>10</v>
      </c>
      <c r="T843" s="317">
        <v>57260</v>
      </c>
      <c r="U843">
        <v>25.1</v>
      </c>
      <c r="V843">
        <v>10</v>
      </c>
      <c r="W843">
        <v>30</v>
      </c>
      <c r="X843" s="317">
        <v>117089</v>
      </c>
    </row>
    <row r="844" spans="1:25">
      <c r="A844">
        <v>843</v>
      </c>
      <c r="B844" t="s">
        <v>6524</v>
      </c>
      <c r="C844" t="s">
        <v>6525</v>
      </c>
      <c r="D844" t="s">
        <v>5772</v>
      </c>
      <c r="E844" t="s">
        <v>5775</v>
      </c>
      <c r="F844" s="1">
        <v>45911</v>
      </c>
      <c r="G844">
        <v>9</v>
      </c>
      <c r="H844">
        <v>510524</v>
      </c>
      <c r="I844" t="s">
        <v>10185</v>
      </c>
      <c r="J844">
        <v>50030851</v>
      </c>
      <c r="K844" t="s">
        <v>6518</v>
      </c>
      <c r="L844" t="s">
        <v>43</v>
      </c>
      <c r="M844">
        <v>9</v>
      </c>
      <c r="N844" t="s">
        <v>43</v>
      </c>
      <c r="O844">
        <v>45931</v>
      </c>
      <c r="P844" t="s">
        <v>5750</v>
      </c>
      <c r="R844" s="1"/>
      <c r="T844" s="317"/>
      <c r="X844" s="317"/>
    </row>
    <row r="845" spans="1:25">
      <c r="A845">
        <v>844</v>
      </c>
      <c r="B845" t="s">
        <v>6526</v>
      </c>
      <c r="C845" t="s">
        <v>6527</v>
      </c>
      <c r="D845" t="s">
        <v>5772</v>
      </c>
      <c r="E845" t="s">
        <v>5775</v>
      </c>
      <c r="F845" s="1">
        <v>45911</v>
      </c>
      <c r="G845">
        <v>9</v>
      </c>
      <c r="H845">
        <v>510525</v>
      </c>
      <c r="I845" t="s">
        <v>10185</v>
      </c>
      <c r="J845">
        <v>50030874</v>
      </c>
      <c r="K845" t="s">
        <v>6518</v>
      </c>
      <c r="L845" t="s">
        <v>43</v>
      </c>
      <c r="M845">
        <v>9</v>
      </c>
      <c r="N845" t="s">
        <v>43</v>
      </c>
      <c r="O845">
        <v>45931</v>
      </c>
      <c r="P845" t="s">
        <v>5750</v>
      </c>
      <c r="R845" s="1"/>
      <c r="T845" s="317"/>
      <c r="X845" s="317"/>
    </row>
    <row r="846" spans="1:25">
      <c r="A846">
        <v>845</v>
      </c>
      <c r="B846" t="s">
        <v>6528</v>
      </c>
      <c r="C846" t="s">
        <v>6529</v>
      </c>
      <c r="D846" t="s">
        <v>5772</v>
      </c>
      <c r="E846" t="s">
        <v>5775</v>
      </c>
      <c r="F846" s="1">
        <v>45911</v>
      </c>
      <c r="G846">
        <v>9</v>
      </c>
      <c r="H846">
        <v>510526</v>
      </c>
      <c r="I846" t="s">
        <v>10185</v>
      </c>
      <c r="J846">
        <v>50030876</v>
      </c>
      <c r="K846" t="s">
        <v>6518</v>
      </c>
      <c r="L846" t="s">
        <v>43</v>
      </c>
      <c r="M846">
        <v>10</v>
      </c>
      <c r="N846" t="s">
        <v>43</v>
      </c>
      <c r="O846">
        <v>45931</v>
      </c>
      <c r="P846" t="s">
        <v>5750</v>
      </c>
      <c r="R846" s="1"/>
      <c r="T846" s="317"/>
      <c r="X846" s="317"/>
    </row>
    <row r="847" spans="1:25">
      <c r="A847">
        <v>846</v>
      </c>
      <c r="B847" t="s">
        <v>6530</v>
      </c>
      <c r="C847" t="s">
        <v>13344</v>
      </c>
      <c r="D847" t="s">
        <v>5772</v>
      </c>
      <c r="E847" t="s">
        <v>5775</v>
      </c>
      <c r="F847" s="1">
        <v>45911</v>
      </c>
      <c r="G847">
        <v>9</v>
      </c>
      <c r="H847">
        <v>510527</v>
      </c>
      <c r="I847" t="s">
        <v>10185</v>
      </c>
      <c r="J847">
        <v>50030881</v>
      </c>
      <c r="K847" t="s">
        <v>6518</v>
      </c>
      <c r="L847" t="s">
        <v>43</v>
      </c>
      <c r="M847">
        <v>9</v>
      </c>
      <c r="N847" t="s">
        <v>43</v>
      </c>
      <c r="O847">
        <v>45931</v>
      </c>
      <c r="P847" t="s">
        <v>5750</v>
      </c>
      <c r="R847" s="1"/>
      <c r="T847" s="317"/>
      <c r="X847" s="317"/>
    </row>
    <row r="848" spans="1:25">
      <c r="A848">
        <v>847</v>
      </c>
      <c r="B848" t="s">
        <v>6514</v>
      </c>
      <c r="C848" t="s">
        <v>6515</v>
      </c>
      <c r="D848" t="s">
        <v>5772</v>
      </c>
      <c r="E848" t="s">
        <v>5775</v>
      </c>
      <c r="F848" s="1">
        <v>45911</v>
      </c>
      <c r="G848">
        <v>9</v>
      </c>
      <c r="H848">
        <v>510528</v>
      </c>
      <c r="I848" t="s">
        <v>10185</v>
      </c>
      <c r="J848">
        <v>50030883</v>
      </c>
      <c r="K848" t="s">
        <v>6518</v>
      </c>
      <c r="L848" t="s">
        <v>43</v>
      </c>
      <c r="M848">
        <v>9</v>
      </c>
      <c r="N848" t="s">
        <v>43</v>
      </c>
      <c r="O848">
        <v>45931</v>
      </c>
      <c r="P848" t="s">
        <v>5750</v>
      </c>
      <c r="R848" s="1"/>
      <c r="T848" s="317"/>
      <c r="X848" s="317"/>
    </row>
    <row r="849" spans="1:25">
      <c r="A849">
        <v>848</v>
      </c>
      <c r="B849" t="s">
        <v>6516</v>
      </c>
      <c r="C849" t="s">
        <v>6517</v>
      </c>
      <c r="D849" t="s">
        <v>5772</v>
      </c>
      <c r="E849" t="s">
        <v>5775</v>
      </c>
      <c r="F849" s="1">
        <v>45911</v>
      </c>
      <c r="G849">
        <v>9</v>
      </c>
      <c r="H849">
        <v>510529</v>
      </c>
      <c r="I849" t="s">
        <v>10185</v>
      </c>
      <c r="J849">
        <v>50030886</v>
      </c>
      <c r="K849" t="s">
        <v>6518</v>
      </c>
      <c r="L849" t="s">
        <v>43</v>
      </c>
      <c r="M849">
        <v>9</v>
      </c>
      <c r="N849" t="s">
        <v>43</v>
      </c>
      <c r="O849">
        <v>45931</v>
      </c>
      <c r="P849" t="s">
        <v>5750</v>
      </c>
      <c r="R849" s="1"/>
      <c r="T849" s="317"/>
      <c r="X849" s="317"/>
    </row>
    <row r="850" spans="1:25">
      <c r="A850">
        <v>849</v>
      </c>
      <c r="B850" t="s">
        <v>6520</v>
      </c>
      <c r="C850" t="s">
        <v>6521</v>
      </c>
      <c r="D850" t="s">
        <v>5772</v>
      </c>
      <c r="E850" t="s">
        <v>5775</v>
      </c>
      <c r="F850" s="1">
        <v>45911</v>
      </c>
      <c r="G850">
        <v>9</v>
      </c>
      <c r="H850">
        <v>510530</v>
      </c>
      <c r="I850" t="s">
        <v>10185</v>
      </c>
      <c r="J850">
        <v>50030888</v>
      </c>
      <c r="K850" t="s">
        <v>6518</v>
      </c>
      <c r="L850" t="s">
        <v>43</v>
      </c>
      <c r="M850">
        <v>9</v>
      </c>
      <c r="N850" t="s">
        <v>43</v>
      </c>
      <c r="O850">
        <v>45931</v>
      </c>
      <c r="P850" t="s">
        <v>5750</v>
      </c>
      <c r="R850" s="1"/>
      <c r="T850" s="317"/>
      <c r="X850" s="317"/>
    </row>
    <row r="851" spans="1:25">
      <c r="A851">
        <v>850</v>
      </c>
      <c r="B851" t="s">
        <v>6506</v>
      </c>
      <c r="C851" t="s">
        <v>6507</v>
      </c>
      <c r="D851" t="s">
        <v>5772</v>
      </c>
      <c r="E851" t="s">
        <v>5775</v>
      </c>
      <c r="F851" s="1">
        <v>45911</v>
      </c>
      <c r="G851">
        <v>9</v>
      </c>
      <c r="H851">
        <v>510531</v>
      </c>
      <c r="I851" t="s">
        <v>10185</v>
      </c>
      <c r="J851">
        <v>50030928</v>
      </c>
      <c r="K851" t="s">
        <v>6518</v>
      </c>
      <c r="L851" t="s">
        <v>43</v>
      </c>
      <c r="M851">
        <v>10</v>
      </c>
      <c r="N851" t="s">
        <v>43</v>
      </c>
      <c r="O851">
        <v>45931</v>
      </c>
      <c r="P851" t="s">
        <v>5750</v>
      </c>
      <c r="R851" s="1"/>
      <c r="T851" s="317"/>
      <c r="X851" s="317"/>
    </row>
    <row r="852" spans="1:25">
      <c r="A852">
        <v>851</v>
      </c>
      <c r="B852" t="s">
        <v>13345</v>
      </c>
      <c r="C852" t="s">
        <v>13346</v>
      </c>
      <c r="D852" t="s">
        <v>5772</v>
      </c>
      <c r="E852" t="s">
        <v>5775</v>
      </c>
      <c r="F852" s="1"/>
      <c r="G852" t="s">
        <v>43</v>
      </c>
      <c r="H852">
        <v>510532</v>
      </c>
      <c r="L852" t="s">
        <v>43</v>
      </c>
      <c r="M852" t="s">
        <v>43</v>
      </c>
      <c r="N852" t="s">
        <v>43</v>
      </c>
      <c r="R852" s="1"/>
      <c r="T852" s="317"/>
      <c r="X852" s="317"/>
      <c r="Y852" t="s">
        <v>11745</v>
      </c>
    </row>
    <row r="853" spans="1:25">
      <c r="A853">
        <v>852</v>
      </c>
      <c r="B853" t="s">
        <v>6290</v>
      </c>
      <c r="C853" t="s">
        <v>6291</v>
      </c>
      <c r="D853" t="s">
        <v>46</v>
      </c>
      <c r="E853" t="s">
        <v>5829</v>
      </c>
      <c r="F853" s="1">
        <v>45908</v>
      </c>
      <c r="G853">
        <v>9</v>
      </c>
      <c r="H853">
        <v>510533</v>
      </c>
      <c r="I853" t="s">
        <v>10185</v>
      </c>
      <c r="J853">
        <v>50030442</v>
      </c>
      <c r="K853" t="s">
        <v>534</v>
      </c>
      <c r="N853" t="s">
        <v>43</v>
      </c>
      <c r="R853" s="1"/>
      <c r="T853" s="317"/>
      <c r="X853" s="317"/>
    </row>
    <row r="854" spans="1:25">
      <c r="A854">
        <v>853</v>
      </c>
      <c r="B854" t="s">
        <v>6003</v>
      </c>
      <c r="C854" t="s">
        <v>6004</v>
      </c>
      <c r="D854" t="s">
        <v>46</v>
      </c>
      <c r="E854" t="s">
        <v>5754</v>
      </c>
      <c r="F854" s="1">
        <v>45909</v>
      </c>
      <c r="G854">
        <v>9</v>
      </c>
      <c r="H854">
        <v>510534</v>
      </c>
      <c r="I854" t="s">
        <v>10185</v>
      </c>
      <c r="J854">
        <v>50030730</v>
      </c>
      <c r="K854" t="s">
        <v>267</v>
      </c>
      <c r="L854">
        <v>10</v>
      </c>
      <c r="M854">
        <v>9</v>
      </c>
      <c r="N854">
        <v>9</v>
      </c>
      <c r="O854">
        <v>45916</v>
      </c>
      <c r="P854" t="s">
        <v>5750</v>
      </c>
      <c r="R854" s="1">
        <v>45930</v>
      </c>
      <c r="S854">
        <v>9</v>
      </c>
      <c r="T854" s="317">
        <v>131300</v>
      </c>
      <c r="U854">
        <v>25.1</v>
      </c>
      <c r="V854">
        <v>10</v>
      </c>
      <c r="W854">
        <v>30</v>
      </c>
      <c r="X854" s="317">
        <v>287302</v>
      </c>
      <c r="Y854" t="s">
        <v>12780</v>
      </c>
    </row>
    <row r="855" spans="1:25">
      <c r="A855">
        <v>854</v>
      </c>
      <c r="B855" t="s">
        <v>13347</v>
      </c>
      <c r="C855" t="s">
        <v>13348</v>
      </c>
      <c r="D855" t="s">
        <v>46</v>
      </c>
      <c r="E855" t="s">
        <v>6161</v>
      </c>
      <c r="F855" s="1">
        <v>45912</v>
      </c>
      <c r="G855">
        <v>9</v>
      </c>
      <c r="H855">
        <v>510535</v>
      </c>
      <c r="I855" t="s">
        <v>10185</v>
      </c>
      <c r="K855" t="s">
        <v>267</v>
      </c>
      <c r="L855">
        <v>10</v>
      </c>
      <c r="M855">
        <v>9</v>
      </c>
      <c r="N855">
        <v>9</v>
      </c>
      <c r="O855" t="s">
        <v>11478</v>
      </c>
      <c r="P855">
        <v>45922</v>
      </c>
      <c r="R855" s="1">
        <v>45930</v>
      </c>
      <c r="S855">
        <v>9</v>
      </c>
      <c r="T855" s="317">
        <v>40710</v>
      </c>
      <c r="U855">
        <v>25.1</v>
      </c>
      <c r="V855">
        <v>10</v>
      </c>
      <c r="W855">
        <v>101</v>
      </c>
      <c r="X855" s="317">
        <v>106590</v>
      </c>
    </row>
    <row r="856" spans="1:25">
      <c r="A856">
        <v>855</v>
      </c>
      <c r="B856" t="s">
        <v>13349</v>
      </c>
      <c r="C856" t="s">
        <v>13350</v>
      </c>
      <c r="D856" t="s">
        <v>46</v>
      </c>
      <c r="E856" t="s">
        <v>6161</v>
      </c>
      <c r="F856" s="1">
        <v>45912</v>
      </c>
      <c r="G856">
        <v>9</v>
      </c>
      <c r="H856">
        <v>510536</v>
      </c>
      <c r="I856" t="s">
        <v>10185</v>
      </c>
      <c r="K856" t="s">
        <v>267</v>
      </c>
      <c r="L856">
        <v>10</v>
      </c>
      <c r="M856">
        <v>9</v>
      </c>
      <c r="N856">
        <v>10</v>
      </c>
      <c r="O856" t="s">
        <v>11478</v>
      </c>
      <c r="P856">
        <v>45926</v>
      </c>
      <c r="R856" s="1">
        <v>45961</v>
      </c>
      <c r="S856">
        <v>10</v>
      </c>
      <c r="T856" s="317">
        <v>33210</v>
      </c>
      <c r="U856">
        <v>25.1</v>
      </c>
      <c r="V856">
        <v>10</v>
      </c>
      <c r="W856">
        <v>101</v>
      </c>
      <c r="X856" s="317">
        <v>86940</v>
      </c>
    </row>
    <row r="857" spans="1:25">
      <c r="A857">
        <v>856</v>
      </c>
      <c r="B857" t="s">
        <v>13351</v>
      </c>
      <c r="C857" t="s">
        <v>13352</v>
      </c>
      <c r="D857" t="s">
        <v>5772</v>
      </c>
      <c r="E857" t="s">
        <v>5775</v>
      </c>
      <c r="F857" s="1"/>
      <c r="G857" t="s">
        <v>43</v>
      </c>
      <c r="H857">
        <v>510537</v>
      </c>
      <c r="L857" t="s">
        <v>43</v>
      </c>
      <c r="M857" t="s">
        <v>43</v>
      </c>
      <c r="N857" t="s">
        <v>43</v>
      </c>
      <c r="R857" s="1"/>
      <c r="T857" s="317"/>
      <c r="X857" s="317"/>
      <c r="Y857" t="s">
        <v>13353</v>
      </c>
    </row>
    <row r="858" spans="1:25">
      <c r="A858">
        <v>857</v>
      </c>
      <c r="B858" t="s">
        <v>6838</v>
      </c>
      <c r="C858" t="s">
        <v>6839</v>
      </c>
      <c r="D858" t="s">
        <v>5772</v>
      </c>
      <c r="E858" t="s">
        <v>5775</v>
      </c>
      <c r="F858" s="1">
        <v>45912</v>
      </c>
      <c r="G858">
        <v>9</v>
      </c>
      <c r="H858">
        <v>510538</v>
      </c>
      <c r="I858" t="s">
        <v>10185</v>
      </c>
      <c r="J858">
        <v>50032117</v>
      </c>
      <c r="K858" t="s">
        <v>6518</v>
      </c>
      <c r="L858">
        <v>1</v>
      </c>
      <c r="M858">
        <v>12</v>
      </c>
      <c r="N858">
        <v>12</v>
      </c>
      <c r="O858">
        <v>46032</v>
      </c>
      <c r="P858">
        <v>45992</v>
      </c>
      <c r="R858" s="1">
        <v>46022</v>
      </c>
      <c r="S858">
        <v>12</v>
      </c>
      <c r="T858" s="317">
        <v>77420</v>
      </c>
      <c r="U858">
        <v>26.1</v>
      </c>
      <c r="V858">
        <v>1</v>
      </c>
      <c r="W858">
        <v>10</v>
      </c>
      <c r="X858" s="317">
        <v>142155</v>
      </c>
    </row>
    <row r="859" spans="1:25">
      <c r="A859">
        <v>858</v>
      </c>
      <c r="B859" t="s">
        <v>6820</v>
      </c>
      <c r="C859" t="s">
        <v>6821</v>
      </c>
      <c r="D859" t="s">
        <v>5772</v>
      </c>
      <c r="E859" t="s">
        <v>5775</v>
      </c>
      <c r="F859" s="1">
        <v>45912</v>
      </c>
      <c r="G859">
        <v>9</v>
      </c>
      <c r="H859">
        <v>510539</v>
      </c>
      <c r="I859" t="s">
        <v>10185</v>
      </c>
      <c r="J859">
        <v>50032121</v>
      </c>
      <c r="K859" t="s">
        <v>6518</v>
      </c>
      <c r="L859">
        <v>10</v>
      </c>
      <c r="M859">
        <v>10</v>
      </c>
      <c r="N859">
        <v>10</v>
      </c>
      <c r="O859">
        <v>45957</v>
      </c>
      <c r="P859" t="s">
        <v>5750</v>
      </c>
      <c r="R859" s="1">
        <v>45961</v>
      </c>
      <c r="S859">
        <v>10</v>
      </c>
      <c r="T859" s="317">
        <v>48080</v>
      </c>
      <c r="U859">
        <v>25.11</v>
      </c>
      <c r="V859">
        <v>11</v>
      </c>
      <c r="W859">
        <v>10</v>
      </c>
      <c r="X859" s="317">
        <v>89571</v>
      </c>
    </row>
    <row r="860" spans="1:25">
      <c r="A860">
        <v>859</v>
      </c>
      <c r="B860" t="s">
        <v>6508</v>
      </c>
      <c r="C860" t="s">
        <v>6509</v>
      </c>
      <c r="D860" t="s">
        <v>5772</v>
      </c>
      <c r="E860" t="s">
        <v>5775</v>
      </c>
      <c r="F860" s="1">
        <v>45912</v>
      </c>
      <c r="G860">
        <v>9</v>
      </c>
      <c r="H860">
        <v>510540</v>
      </c>
      <c r="I860" t="s">
        <v>10185</v>
      </c>
      <c r="J860">
        <v>50032196</v>
      </c>
      <c r="K860" t="s">
        <v>6518</v>
      </c>
      <c r="L860" t="s">
        <v>43</v>
      </c>
      <c r="M860">
        <v>9</v>
      </c>
      <c r="N860" t="s">
        <v>43</v>
      </c>
      <c r="O860">
        <v>45931</v>
      </c>
      <c r="P860" t="s">
        <v>5750</v>
      </c>
      <c r="R860" s="1"/>
      <c r="T860" s="317"/>
      <c r="X860" s="317"/>
    </row>
    <row r="861" spans="1:25">
      <c r="A861">
        <v>860</v>
      </c>
      <c r="B861" t="s">
        <v>6510</v>
      </c>
      <c r="C861" t="s">
        <v>6511</v>
      </c>
      <c r="D861" t="s">
        <v>5772</v>
      </c>
      <c r="E861" t="s">
        <v>5775</v>
      </c>
      <c r="F861" s="1">
        <v>45912</v>
      </c>
      <c r="G861">
        <v>9</v>
      </c>
      <c r="H861">
        <v>510541</v>
      </c>
      <c r="I861" t="s">
        <v>10185</v>
      </c>
      <c r="J861">
        <v>50032200</v>
      </c>
      <c r="K861" t="s">
        <v>6518</v>
      </c>
      <c r="L861" t="s">
        <v>43</v>
      </c>
      <c r="M861">
        <v>9</v>
      </c>
      <c r="N861" t="s">
        <v>43</v>
      </c>
      <c r="O861">
        <v>45931</v>
      </c>
      <c r="P861" t="s">
        <v>5750</v>
      </c>
      <c r="R861" s="1"/>
      <c r="T861" s="317"/>
      <c r="X861" s="317"/>
    </row>
    <row r="862" spans="1:25">
      <c r="A862">
        <v>861</v>
      </c>
      <c r="B862" t="s">
        <v>6512</v>
      </c>
      <c r="C862" t="s">
        <v>6513</v>
      </c>
      <c r="D862" t="s">
        <v>5772</v>
      </c>
      <c r="E862" t="s">
        <v>5775</v>
      </c>
      <c r="F862" s="1">
        <v>45916</v>
      </c>
      <c r="G862">
        <v>9</v>
      </c>
      <c r="H862">
        <v>510542</v>
      </c>
      <c r="I862" t="s">
        <v>10185</v>
      </c>
      <c r="J862">
        <v>50032201</v>
      </c>
      <c r="K862" t="s">
        <v>6518</v>
      </c>
      <c r="L862" t="s">
        <v>43</v>
      </c>
      <c r="M862">
        <v>9</v>
      </c>
      <c r="N862" t="s">
        <v>43</v>
      </c>
      <c r="O862">
        <v>45931</v>
      </c>
      <c r="P862" t="s">
        <v>5750</v>
      </c>
      <c r="R862" s="1"/>
      <c r="T862" s="317"/>
      <c r="X862" s="317"/>
    </row>
    <row r="863" spans="1:25">
      <c r="A863">
        <v>862</v>
      </c>
      <c r="B863" t="s">
        <v>13354</v>
      </c>
      <c r="C863" t="s">
        <v>13355</v>
      </c>
      <c r="D863" t="s">
        <v>5772</v>
      </c>
      <c r="E863" t="s">
        <v>5775</v>
      </c>
      <c r="F863" s="1">
        <v>45916</v>
      </c>
      <c r="G863">
        <v>9</v>
      </c>
      <c r="H863">
        <v>510543</v>
      </c>
      <c r="I863" t="s">
        <v>10185</v>
      </c>
      <c r="K863" t="s">
        <v>6518</v>
      </c>
      <c r="L863">
        <v>10</v>
      </c>
      <c r="M863">
        <v>9</v>
      </c>
      <c r="N863">
        <v>10</v>
      </c>
      <c r="O863">
        <v>45933</v>
      </c>
      <c r="P863">
        <v>45932</v>
      </c>
      <c r="R863" s="1">
        <v>45961</v>
      </c>
      <c r="S863">
        <v>10</v>
      </c>
      <c r="T863" s="317">
        <v>33210</v>
      </c>
      <c r="U863">
        <v>25.1</v>
      </c>
      <c r="V863">
        <v>10</v>
      </c>
      <c r="W863">
        <v>101</v>
      </c>
      <c r="X863" s="317">
        <v>86940</v>
      </c>
    </row>
    <row r="864" spans="1:25">
      <c r="A864">
        <v>863</v>
      </c>
      <c r="B864" t="s">
        <v>13356</v>
      </c>
      <c r="C864" t="s">
        <v>13357</v>
      </c>
      <c r="D864" t="s">
        <v>5772</v>
      </c>
      <c r="E864" t="s">
        <v>5775</v>
      </c>
      <c r="F864" s="1">
        <v>45916</v>
      </c>
      <c r="G864">
        <v>9</v>
      </c>
      <c r="H864">
        <v>510544</v>
      </c>
      <c r="I864" t="s">
        <v>10185</v>
      </c>
      <c r="K864" t="s">
        <v>6518</v>
      </c>
      <c r="L864">
        <v>10</v>
      </c>
      <c r="M864">
        <v>9</v>
      </c>
      <c r="N864">
        <v>10</v>
      </c>
      <c r="O864">
        <v>45926</v>
      </c>
      <c r="P864">
        <v>45925</v>
      </c>
      <c r="R864" s="1">
        <v>45961</v>
      </c>
      <c r="S864">
        <v>10</v>
      </c>
      <c r="T864" s="317">
        <v>37250</v>
      </c>
      <c r="U864">
        <v>25.1</v>
      </c>
      <c r="V864">
        <v>10</v>
      </c>
      <c r="W864">
        <v>101</v>
      </c>
      <c r="X864" s="317">
        <v>97530</v>
      </c>
      <c r="Y864" t="s">
        <v>10832</v>
      </c>
    </row>
    <row r="865" spans="1:26">
      <c r="A865">
        <v>864</v>
      </c>
      <c r="B865" t="s">
        <v>13358</v>
      </c>
      <c r="C865" t="s">
        <v>13359</v>
      </c>
      <c r="D865" t="s">
        <v>5772</v>
      </c>
      <c r="E865" t="s">
        <v>5775</v>
      </c>
      <c r="F865" s="1">
        <v>45916</v>
      </c>
      <c r="G865">
        <v>9</v>
      </c>
      <c r="H865">
        <v>510545</v>
      </c>
      <c r="I865" t="s">
        <v>10185</v>
      </c>
      <c r="K865" t="s">
        <v>6518</v>
      </c>
      <c r="L865">
        <v>10</v>
      </c>
      <c r="M865">
        <v>9</v>
      </c>
      <c r="N865">
        <v>10</v>
      </c>
      <c r="O865">
        <v>45926</v>
      </c>
      <c r="P865">
        <v>45925</v>
      </c>
      <c r="R865" s="1">
        <v>45961</v>
      </c>
      <c r="S865">
        <v>10</v>
      </c>
      <c r="T865" s="317">
        <v>46710</v>
      </c>
      <c r="U865">
        <v>25.1</v>
      </c>
      <c r="V865">
        <v>10</v>
      </c>
      <c r="W865">
        <v>101</v>
      </c>
      <c r="X865" s="317">
        <v>122310</v>
      </c>
      <c r="Y865" t="s">
        <v>10832</v>
      </c>
    </row>
    <row r="866" spans="1:26">
      <c r="A866">
        <v>865</v>
      </c>
      <c r="B866" t="s">
        <v>13360</v>
      </c>
      <c r="C866" t="s">
        <v>13361</v>
      </c>
      <c r="D866" t="s">
        <v>5772</v>
      </c>
      <c r="E866" t="s">
        <v>5775</v>
      </c>
      <c r="F866" s="1"/>
      <c r="G866" t="s">
        <v>43</v>
      </c>
      <c r="H866">
        <v>510546</v>
      </c>
      <c r="L866" t="s">
        <v>43</v>
      </c>
      <c r="M866" t="s">
        <v>43</v>
      </c>
      <c r="N866" t="s">
        <v>43</v>
      </c>
      <c r="R866" s="1"/>
      <c r="T866" s="317"/>
      <c r="X866" s="317"/>
      <c r="Y866" t="s">
        <v>12222</v>
      </c>
      <c r="Z866" t="s">
        <v>12187</v>
      </c>
    </row>
    <row r="867" spans="1:26">
      <c r="A867">
        <v>866</v>
      </c>
      <c r="B867" t="s">
        <v>13362</v>
      </c>
      <c r="C867" t="s">
        <v>13363</v>
      </c>
      <c r="D867" t="s">
        <v>5772</v>
      </c>
      <c r="E867" t="s">
        <v>5775</v>
      </c>
      <c r="F867" s="1"/>
      <c r="G867" t="s">
        <v>43</v>
      </c>
      <c r="H867">
        <v>510547</v>
      </c>
      <c r="L867" t="s">
        <v>43</v>
      </c>
      <c r="M867" t="s">
        <v>43</v>
      </c>
      <c r="N867" t="s">
        <v>43</v>
      </c>
      <c r="R867" s="1"/>
      <c r="T867" s="317"/>
      <c r="X867" s="317"/>
      <c r="Y867" t="s">
        <v>12222</v>
      </c>
      <c r="Z867" t="s">
        <v>12187</v>
      </c>
    </row>
    <row r="868" spans="1:26">
      <c r="A868">
        <v>867</v>
      </c>
      <c r="B868" t="s">
        <v>13364</v>
      </c>
      <c r="C868" t="s">
        <v>13365</v>
      </c>
      <c r="D868" t="s">
        <v>46</v>
      </c>
      <c r="E868" t="s">
        <v>6161</v>
      </c>
      <c r="F868" s="1">
        <v>45916</v>
      </c>
      <c r="G868">
        <v>9</v>
      </c>
      <c r="H868">
        <v>510548</v>
      </c>
      <c r="I868" t="s">
        <v>10185</v>
      </c>
      <c r="K868" t="s">
        <v>267</v>
      </c>
      <c r="L868">
        <v>11</v>
      </c>
      <c r="M868">
        <v>10</v>
      </c>
      <c r="N868">
        <v>11</v>
      </c>
      <c r="O868" t="s">
        <v>11478</v>
      </c>
      <c r="P868">
        <v>45928</v>
      </c>
      <c r="R868" s="1">
        <v>45991</v>
      </c>
      <c r="S868">
        <v>11</v>
      </c>
      <c r="T868" s="317">
        <v>30680</v>
      </c>
      <c r="U868">
        <v>25.11</v>
      </c>
      <c r="V868">
        <v>11</v>
      </c>
      <c r="W868">
        <v>101</v>
      </c>
      <c r="X868" s="317">
        <v>79080</v>
      </c>
      <c r="Y868" t="s">
        <v>10832</v>
      </c>
    </row>
    <row r="869" spans="1:26">
      <c r="A869">
        <v>868</v>
      </c>
      <c r="B869" t="s">
        <v>13366</v>
      </c>
      <c r="C869" t="s">
        <v>13367</v>
      </c>
      <c r="D869" t="s">
        <v>46</v>
      </c>
      <c r="E869" t="s">
        <v>6161</v>
      </c>
      <c r="F869" s="1">
        <v>45916</v>
      </c>
      <c r="G869">
        <v>9</v>
      </c>
      <c r="H869">
        <v>510549</v>
      </c>
      <c r="I869" t="s">
        <v>10185</v>
      </c>
      <c r="K869" t="s">
        <v>267</v>
      </c>
      <c r="L869">
        <v>10</v>
      </c>
      <c r="M869">
        <v>9</v>
      </c>
      <c r="N869">
        <v>10</v>
      </c>
      <c r="O869" t="s">
        <v>11478</v>
      </c>
      <c r="P869">
        <v>45930</v>
      </c>
      <c r="R869" s="1">
        <v>45961</v>
      </c>
      <c r="S869">
        <v>10</v>
      </c>
      <c r="T869" s="317">
        <v>34710</v>
      </c>
      <c r="U869">
        <v>25.1</v>
      </c>
      <c r="V869">
        <v>10</v>
      </c>
      <c r="W869">
        <v>101</v>
      </c>
      <c r="X869" s="317">
        <v>90870</v>
      </c>
    </row>
    <row r="870" spans="1:26">
      <c r="A870">
        <v>869</v>
      </c>
      <c r="B870" t="s">
        <v>13368</v>
      </c>
      <c r="C870" t="s">
        <v>13369</v>
      </c>
      <c r="D870" t="s">
        <v>46</v>
      </c>
      <c r="E870" t="s">
        <v>6161</v>
      </c>
      <c r="F870" s="1">
        <v>45916</v>
      </c>
      <c r="G870">
        <v>9</v>
      </c>
      <c r="H870">
        <v>510550</v>
      </c>
      <c r="I870" t="s">
        <v>10185</v>
      </c>
      <c r="K870" t="s">
        <v>267</v>
      </c>
      <c r="L870">
        <v>10</v>
      </c>
      <c r="M870">
        <v>9</v>
      </c>
      <c r="N870">
        <v>10</v>
      </c>
      <c r="O870">
        <v>45936</v>
      </c>
      <c r="P870">
        <v>45935</v>
      </c>
      <c r="R870" s="1">
        <v>45961</v>
      </c>
      <c r="S870">
        <v>10</v>
      </c>
      <c r="T870" s="317">
        <v>40710</v>
      </c>
      <c r="U870">
        <v>25.1</v>
      </c>
      <c r="V870">
        <v>10</v>
      </c>
      <c r="W870">
        <v>101</v>
      </c>
      <c r="X870" s="317">
        <v>106590</v>
      </c>
    </row>
    <row r="871" spans="1:26">
      <c r="A871">
        <v>870</v>
      </c>
      <c r="B871" t="s">
        <v>13370</v>
      </c>
      <c r="C871" t="s">
        <v>13371</v>
      </c>
      <c r="D871" t="s">
        <v>46</v>
      </c>
      <c r="E871" t="s">
        <v>6161</v>
      </c>
      <c r="F871" s="1">
        <v>45916</v>
      </c>
      <c r="G871">
        <v>9</v>
      </c>
      <c r="H871">
        <v>510551</v>
      </c>
      <c r="I871" t="s">
        <v>10185</v>
      </c>
      <c r="K871" t="s">
        <v>267</v>
      </c>
      <c r="L871">
        <v>10</v>
      </c>
      <c r="M871">
        <v>9</v>
      </c>
      <c r="N871">
        <v>9</v>
      </c>
      <c r="O871" t="s">
        <v>11478</v>
      </c>
      <c r="P871">
        <v>45926</v>
      </c>
      <c r="R871" s="1">
        <v>45930</v>
      </c>
      <c r="S871">
        <v>9</v>
      </c>
      <c r="T871" s="317">
        <v>48210</v>
      </c>
      <c r="U871">
        <v>25.1</v>
      </c>
      <c r="V871">
        <v>10</v>
      </c>
      <c r="W871">
        <v>101</v>
      </c>
      <c r="X871" s="317">
        <v>126240</v>
      </c>
    </row>
    <row r="872" spans="1:26">
      <c r="A872">
        <v>871</v>
      </c>
      <c r="B872" t="s">
        <v>13372</v>
      </c>
      <c r="C872" t="s">
        <v>13373</v>
      </c>
      <c r="D872" t="s">
        <v>46</v>
      </c>
      <c r="E872" t="s">
        <v>6161</v>
      </c>
      <c r="F872" s="1">
        <v>45916</v>
      </c>
      <c r="G872">
        <v>9</v>
      </c>
      <c r="H872">
        <v>510552</v>
      </c>
      <c r="I872" t="s">
        <v>10185</v>
      </c>
      <c r="K872" t="s">
        <v>267</v>
      </c>
      <c r="L872">
        <v>10</v>
      </c>
      <c r="M872">
        <v>9</v>
      </c>
      <c r="N872">
        <v>10</v>
      </c>
      <c r="O872" t="s">
        <v>11478</v>
      </c>
      <c r="P872">
        <v>45926</v>
      </c>
      <c r="R872" s="1">
        <v>45961</v>
      </c>
      <c r="S872">
        <v>10</v>
      </c>
      <c r="T872" s="317">
        <v>33210</v>
      </c>
      <c r="U872">
        <v>25.1</v>
      </c>
      <c r="V872">
        <v>10</v>
      </c>
      <c r="W872">
        <v>101</v>
      </c>
      <c r="X872" s="317">
        <v>86940</v>
      </c>
      <c r="Y872" t="s">
        <v>10832</v>
      </c>
    </row>
    <row r="873" spans="1:26">
      <c r="A873">
        <v>872</v>
      </c>
      <c r="B873" t="s">
        <v>13374</v>
      </c>
      <c r="C873" t="s">
        <v>13375</v>
      </c>
      <c r="D873" t="s">
        <v>46</v>
      </c>
      <c r="E873" t="s">
        <v>6161</v>
      </c>
      <c r="F873" s="1">
        <v>45916</v>
      </c>
      <c r="G873">
        <v>9</v>
      </c>
      <c r="H873">
        <v>510553</v>
      </c>
      <c r="I873" t="s">
        <v>10185</v>
      </c>
      <c r="K873" t="s">
        <v>267</v>
      </c>
      <c r="L873">
        <v>10</v>
      </c>
      <c r="M873">
        <v>9</v>
      </c>
      <c r="N873">
        <v>10</v>
      </c>
      <c r="O873" t="s">
        <v>11478</v>
      </c>
      <c r="P873">
        <v>45926</v>
      </c>
      <c r="R873" s="1">
        <v>45961</v>
      </c>
      <c r="S873">
        <v>10</v>
      </c>
      <c r="T873" s="317">
        <v>31710</v>
      </c>
      <c r="U873">
        <v>25.1</v>
      </c>
      <c r="V873">
        <v>10</v>
      </c>
      <c r="W873">
        <v>101</v>
      </c>
      <c r="X873" s="317">
        <v>83010</v>
      </c>
      <c r="Y873" t="s">
        <v>10832</v>
      </c>
    </row>
    <row r="874" spans="1:26">
      <c r="A874">
        <v>873</v>
      </c>
      <c r="B874" t="s">
        <v>13376</v>
      </c>
      <c r="C874" t="s">
        <v>13377</v>
      </c>
      <c r="D874" t="s">
        <v>46</v>
      </c>
      <c r="E874" t="s">
        <v>5754</v>
      </c>
      <c r="F874" s="1">
        <v>45916</v>
      </c>
      <c r="G874">
        <v>9</v>
      </c>
      <c r="H874">
        <v>510554</v>
      </c>
      <c r="I874" t="s">
        <v>10185</v>
      </c>
      <c r="K874" t="s">
        <v>267</v>
      </c>
      <c r="L874">
        <v>10</v>
      </c>
      <c r="M874">
        <v>9</v>
      </c>
      <c r="N874">
        <v>9</v>
      </c>
      <c r="O874">
        <v>45924</v>
      </c>
      <c r="P874">
        <v>45922</v>
      </c>
      <c r="R874" s="1">
        <v>45930</v>
      </c>
      <c r="S874">
        <v>9</v>
      </c>
      <c r="T874" s="317">
        <v>37710</v>
      </c>
      <c r="U874">
        <v>25.1</v>
      </c>
      <c r="V874">
        <v>10</v>
      </c>
      <c r="W874">
        <v>101</v>
      </c>
      <c r="X874" s="317">
        <v>98730</v>
      </c>
    </row>
    <row r="875" spans="1:26">
      <c r="A875">
        <v>874</v>
      </c>
      <c r="B875" t="s">
        <v>13378</v>
      </c>
      <c r="C875" t="s">
        <v>13379</v>
      </c>
      <c r="D875" t="s">
        <v>46</v>
      </c>
      <c r="E875" t="s">
        <v>5754</v>
      </c>
      <c r="F875" s="1">
        <v>45916</v>
      </c>
      <c r="G875">
        <v>9</v>
      </c>
      <c r="H875">
        <v>510555</v>
      </c>
      <c r="I875" t="s">
        <v>10185</v>
      </c>
      <c r="K875" t="s">
        <v>267</v>
      </c>
      <c r="L875">
        <v>10</v>
      </c>
      <c r="M875">
        <v>9</v>
      </c>
      <c r="N875">
        <v>10</v>
      </c>
      <c r="O875">
        <v>45931</v>
      </c>
      <c r="P875">
        <v>45930</v>
      </c>
      <c r="R875" s="1">
        <v>45961</v>
      </c>
      <c r="S875">
        <v>10</v>
      </c>
      <c r="T875" s="317">
        <v>70230</v>
      </c>
      <c r="U875">
        <v>25.1</v>
      </c>
      <c r="V875">
        <v>10</v>
      </c>
      <c r="W875">
        <v>101</v>
      </c>
      <c r="X875" s="317">
        <v>153339</v>
      </c>
    </row>
    <row r="876" spans="1:26">
      <c r="A876">
        <v>875</v>
      </c>
      <c r="B876" t="s">
        <v>13380</v>
      </c>
      <c r="C876" t="s">
        <v>13381</v>
      </c>
      <c r="D876" t="s">
        <v>46</v>
      </c>
      <c r="E876" t="s">
        <v>5754</v>
      </c>
      <c r="F876" s="1">
        <v>45916</v>
      </c>
      <c r="G876">
        <v>9</v>
      </c>
      <c r="H876">
        <v>510556</v>
      </c>
      <c r="I876" t="s">
        <v>13332</v>
      </c>
      <c r="J876">
        <v>50032472</v>
      </c>
      <c r="K876" t="s">
        <v>6518</v>
      </c>
      <c r="L876">
        <v>10</v>
      </c>
      <c r="M876">
        <v>9</v>
      </c>
      <c r="N876">
        <v>10</v>
      </c>
      <c r="O876">
        <v>45924</v>
      </c>
      <c r="P876">
        <v>45922</v>
      </c>
      <c r="R876" s="1">
        <v>45961</v>
      </c>
      <c r="S876">
        <v>10</v>
      </c>
      <c r="T876" s="317">
        <v>115490</v>
      </c>
      <c r="U876">
        <v>25.11</v>
      </c>
      <c r="V876">
        <v>11</v>
      </c>
      <c r="W876">
        <v>30</v>
      </c>
      <c r="X876" s="317">
        <v>307589</v>
      </c>
    </row>
    <row r="877" spans="1:26">
      <c r="A877">
        <v>876</v>
      </c>
      <c r="B877" t="s">
        <v>13382</v>
      </c>
      <c r="C877" t="s">
        <v>13383</v>
      </c>
      <c r="D877" t="s">
        <v>5942</v>
      </c>
      <c r="E877" t="s">
        <v>5944</v>
      </c>
      <c r="F877" s="1">
        <v>45909</v>
      </c>
      <c r="G877">
        <v>9</v>
      </c>
      <c r="H877">
        <v>510557</v>
      </c>
      <c r="I877" t="s">
        <v>10185</v>
      </c>
      <c r="K877" t="s">
        <v>12198</v>
      </c>
      <c r="L877">
        <v>10</v>
      </c>
      <c r="M877">
        <v>9</v>
      </c>
      <c r="N877">
        <v>9</v>
      </c>
      <c r="O877" t="s">
        <v>5750</v>
      </c>
      <c r="P877">
        <v>45925</v>
      </c>
      <c r="R877" s="1">
        <v>45930</v>
      </c>
      <c r="S877">
        <v>9</v>
      </c>
      <c r="T877" s="317">
        <v>34030</v>
      </c>
      <c r="U877">
        <v>25.1</v>
      </c>
      <c r="V877">
        <v>10</v>
      </c>
      <c r="W877">
        <v>101</v>
      </c>
      <c r="X877" s="317">
        <v>89090</v>
      </c>
    </row>
    <row r="878" spans="1:26">
      <c r="A878">
        <v>877</v>
      </c>
      <c r="B878" t="s">
        <v>13384</v>
      </c>
      <c r="C878" t="s">
        <v>13385</v>
      </c>
      <c r="D878" t="s">
        <v>5942</v>
      </c>
      <c r="E878" t="s">
        <v>5944</v>
      </c>
      <c r="F878" s="1">
        <v>45909</v>
      </c>
      <c r="G878">
        <v>9</v>
      </c>
      <c r="H878">
        <v>510558</v>
      </c>
      <c r="I878" t="s">
        <v>10185</v>
      </c>
      <c r="K878" t="s">
        <v>12198</v>
      </c>
      <c r="L878">
        <v>10</v>
      </c>
      <c r="M878">
        <v>9</v>
      </c>
      <c r="N878">
        <v>9</v>
      </c>
      <c r="O878" t="s">
        <v>5750</v>
      </c>
      <c r="P878">
        <v>45925</v>
      </c>
      <c r="R878" s="1">
        <v>45930</v>
      </c>
      <c r="S878">
        <v>9</v>
      </c>
      <c r="T878" s="317">
        <v>32750</v>
      </c>
      <c r="U878">
        <v>25.1</v>
      </c>
      <c r="V878">
        <v>10</v>
      </c>
      <c r="W878">
        <v>101</v>
      </c>
      <c r="X878" s="317">
        <v>85740</v>
      </c>
    </row>
    <row r="879" spans="1:26">
      <c r="A879">
        <v>878</v>
      </c>
      <c r="B879" t="s">
        <v>6815</v>
      </c>
      <c r="C879" t="s">
        <v>13386</v>
      </c>
      <c r="D879" t="s">
        <v>5942</v>
      </c>
      <c r="E879" t="s">
        <v>5944</v>
      </c>
      <c r="F879" s="1">
        <v>45918</v>
      </c>
      <c r="G879">
        <v>9</v>
      </c>
      <c r="H879">
        <v>510559</v>
      </c>
      <c r="I879" t="s">
        <v>10185</v>
      </c>
      <c r="J879">
        <v>50032465</v>
      </c>
      <c r="K879" t="s">
        <v>12198</v>
      </c>
      <c r="L879">
        <v>11</v>
      </c>
      <c r="M879">
        <v>11</v>
      </c>
      <c r="N879">
        <v>11</v>
      </c>
      <c r="O879">
        <v>46013</v>
      </c>
      <c r="P879" t="s">
        <v>5750</v>
      </c>
      <c r="R879" s="1">
        <v>45991</v>
      </c>
      <c r="S879">
        <v>11</v>
      </c>
      <c r="T879" s="317">
        <v>69770</v>
      </c>
      <c r="U879">
        <v>25.11</v>
      </c>
      <c r="V879">
        <v>11</v>
      </c>
      <c r="W879">
        <v>30</v>
      </c>
      <c r="X879" s="317">
        <v>141995</v>
      </c>
    </row>
    <row r="880" spans="1:26">
      <c r="A880">
        <v>879</v>
      </c>
      <c r="B880" t="s">
        <v>6830</v>
      </c>
      <c r="C880" t="s">
        <v>13387</v>
      </c>
      <c r="D880" t="s">
        <v>5942</v>
      </c>
      <c r="E880" t="s">
        <v>5944</v>
      </c>
      <c r="F880" s="1">
        <v>45918</v>
      </c>
      <c r="G880">
        <v>9</v>
      </c>
      <c r="H880">
        <v>510560</v>
      </c>
      <c r="I880" t="s">
        <v>10185</v>
      </c>
      <c r="J880">
        <v>50033069</v>
      </c>
      <c r="K880" t="s">
        <v>12198</v>
      </c>
      <c r="L880">
        <v>12</v>
      </c>
      <c r="M880">
        <v>12</v>
      </c>
      <c r="N880">
        <v>12</v>
      </c>
      <c r="O880">
        <v>46049</v>
      </c>
      <c r="P880" t="s">
        <v>5750</v>
      </c>
      <c r="R880" s="1">
        <v>46022</v>
      </c>
      <c r="S880">
        <v>12</v>
      </c>
      <c r="T880" s="317">
        <v>33740</v>
      </c>
      <c r="U880">
        <v>25.12</v>
      </c>
      <c r="V880">
        <v>12</v>
      </c>
      <c r="W880">
        <v>30</v>
      </c>
      <c r="X880" s="317">
        <v>70640</v>
      </c>
    </row>
    <row r="881" spans="1:25">
      <c r="A881">
        <v>880</v>
      </c>
      <c r="B881" t="s">
        <v>13388</v>
      </c>
      <c r="C881" t="s">
        <v>13389</v>
      </c>
      <c r="D881" t="s">
        <v>5772</v>
      </c>
      <c r="E881" t="s">
        <v>5775</v>
      </c>
      <c r="F881" s="1">
        <v>45919</v>
      </c>
      <c r="G881">
        <v>9</v>
      </c>
      <c r="H881">
        <v>510561</v>
      </c>
      <c r="I881" t="s">
        <v>10185</v>
      </c>
      <c r="K881" t="s">
        <v>6518</v>
      </c>
      <c r="L881">
        <v>10</v>
      </c>
      <c r="M881">
        <v>9</v>
      </c>
      <c r="N881">
        <v>10</v>
      </c>
      <c r="O881">
        <v>45938</v>
      </c>
      <c r="P881">
        <v>45937</v>
      </c>
      <c r="R881" s="1">
        <v>45961</v>
      </c>
      <c r="S881">
        <v>10</v>
      </c>
      <c r="T881" s="317">
        <v>28710</v>
      </c>
      <c r="U881">
        <v>25.1</v>
      </c>
      <c r="V881">
        <v>10</v>
      </c>
      <c r="W881">
        <v>101</v>
      </c>
      <c r="X881" s="317">
        <v>75150</v>
      </c>
      <c r="Y881" t="s">
        <v>10832</v>
      </c>
    </row>
    <row r="882" spans="1:25">
      <c r="A882">
        <v>881</v>
      </c>
      <c r="B882" t="s">
        <v>13390</v>
      </c>
      <c r="C882" t="s">
        <v>13391</v>
      </c>
      <c r="D882" t="s">
        <v>5772</v>
      </c>
      <c r="E882" t="s">
        <v>5775</v>
      </c>
      <c r="F882" s="1">
        <v>45919</v>
      </c>
      <c r="G882">
        <v>9</v>
      </c>
      <c r="H882">
        <v>510562</v>
      </c>
      <c r="I882" t="s">
        <v>10185</v>
      </c>
      <c r="K882" t="s">
        <v>6518</v>
      </c>
      <c r="L882">
        <v>2</v>
      </c>
      <c r="M882">
        <v>9</v>
      </c>
      <c r="N882">
        <v>2</v>
      </c>
      <c r="O882">
        <v>45931</v>
      </c>
      <c r="P882">
        <v>45930</v>
      </c>
      <c r="R882" s="1">
        <v>46081</v>
      </c>
      <c r="S882">
        <v>2</v>
      </c>
      <c r="T882" s="317">
        <v>50690</v>
      </c>
      <c r="U882">
        <v>26.2</v>
      </c>
      <c r="V882">
        <v>2</v>
      </c>
      <c r="W882">
        <v>101</v>
      </c>
      <c r="X882" s="317">
        <v>142851</v>
      </c>
    </row>
    <row r="883" spans="1:25">
      <c r="A883">
        <v>882</v>
      </c>
      <c r="B883" t="s">
        <v>13392</v>
      </c>
      <c r="C883" t="s">
        <v>13393</v>
      </c>
      <c r="D883" t="s">
        <v>5772</v>
      </c>
      <c r="E883" t="s">
        <v>5775</v>
      </c>
      <c r="F883" s="1">
        <v>45919</v>
      </c>
      <c r="G883">
        <v>9</v>
      </c>
      <c r="H883">
        <v>510563</v>
      </c>
      <c r="I883" t="s">
        <v>10185</v>
      </c>
      <c r="K883" t="s">
        <v>6518</v>
      </c>
      <c r="L883">
        <v>10</v>
      </c>
      <c r="M883">
        <v>9</v>
      </c>
      <c r="N883">
        <v>10</v>
      </c>
      <c r="O883">
        <v>45938</v>
      </c>
      <c r="P883">
        <v>45937</v>
      </c>
      <c r="R883" s="1">
        <v>45961</v>
      </c>
      <c r="S883">
        <v>10</v>
      </c>
      <c r="T883" s="317">
        <v>59230</v>
      </c>
      <c r="U883">
        <v>25.1</v>
      </c>
      <c r="V883">
        <v>10</v>
      </c>
      <c r="W883">
        <v>101</v>
      </c>
      <c r="X883" s="317">
        <v>155540</v>
      </c>
      <c r="Y883" t="s">
        <v>10832</v>
      </c>
    </row>
    <row r="884" spans="1:25">
      <c r="A884">
        <v>883</v>
      </c>
      <c r="B884" t="s">
        <v>13394</v>
      </c>
      <c r="C884" t="s">
        <v>13395</v>
      </c>
      <c r="D884" t="s">
        <v>5772</v>
      </c>
      <c r="E884" t="s">
        <v>5775</v>
      </c>
      <c r="F884" s="1">
        <v>45919</v>
      </c>
      <c r="G884">
        <v>9</v>
      </c>
      <c r="H884">
        <v>510564</v>
      </c>
      <c r="I884" t="s">
        <v>10185</v>
      </c>
      <c r="K884" t="s">
        <v>6518</v>
      </c>
      <c r="L884">
        <v>2</v>
      </c>
      <c r="M884">
        <v>9</v>
      </c>
      <c r="N884">
        <v>2</v>
      </c>
      <c r="O884">
        <v>45932</v>
      </c>
      <c r="P884">
        <v>45931</v>
      </c>
      <c r="R884" s="1">
        <v>46081</v>
      </c>
      <c r="S884">
        <v>2</v>
      </c>
      <c r="T884" s="317">
        <v>64790</v>
      </c>
      <c r="U884">
        <v>26.2</v>
      </c>
      <c r="V884">
        <v>2</v>
      </c>
      <c r="W884">
        <v>101</v>
      </c>
      <c r="X884" s="317">
        <v>151944</v>
      </c>
    </row>
    <row r="885" spans="1:25">
      <c r="A885">
        <v>884</v>
      </c>
      <c r="B885" t="s">
        <v>6833</v>
      </c>
      <c r="C885" t="s">
        <v>6834</v>
      </c>
      <c r="D885" t="s">
        <v>46</v>
      </c>
      <c r="E885" t="s">
        <v>6055</v>
      </c>
      <c r="F885" s="1">
        <v>45919</v>
      </c>
      <c r="G885">
        <v>9</v>
      </c>
      <c r="H885">
        <v>510565</v>
      </c>
      <c r="I885" t="s">
        <v>10185</v>
      </c>
      <c r="J885">
        <v>50032544</v>
      </c>
      <c r="K885" t="s">
        <v>10340</v>
      </c>
      <c r="L885">
        <v>11</v>
      </c>
      <c r="M885">
        <v>10</v>
      </c>
      <c r="N885">
        <v>11</v>
      </c>
      <c r="O885">
        <v>45981</v>
      </c>
      <c r="P885" t="s">
        <v>5750</v>
      </c>
      <c r="R885" s="1">
        <v>45991</v>
      </c>
      <c r="S885">
        <v>11</v>
      </c>
      <c r="T885" s="317">
        <v>75500</v>
      </c>
      <c r="U885">
        <v>25.11</v>
      </c>
      <c r="V885">
        <v>11</v>
      </c>
      <c r="W885">
        <v>30</v>
      </c>
      <c r="X885" s="317">
        <v>138819</v>
      </c>
    </row>
    <row r="886" spans="1:25">
      <c r="A886">
        <v>885</v>
      </c>
      <c r="B886" t="s">
        <v>13396</v>
      </c>
      <c r="C886" t="s">
        <v>13397</v>
      </c>
      <c r="D886" t="s">
        <v>46</v>
      </c>
      <c r="E886" t="s">
        <v>3282</v>
      </c>
      <c r="F886" s="1"/>
      <c r="G886" t="s">
        <v>43</v>
      </c>
      <c r="H886">
        <v>510566</v>
      </c>
      <c r="L886" t="s">
        <v>43</v>
      </c>
      <c r="M886" t="s">
        <v>43</v>
      </c>
      <c r="N886" t="s">
        <v>43</v>
      </c>
      <c r="R886" s="1"/>
      <c r="T886" s="317"/>
      <c r="X886" s="317"/>
      <c r="Y886" t="s">
        <v>12175</v>
      </c>
    </row>
    <row r="887" spans="1:25">
      <c r="A887">
        <v>886</v>
      </c>
      <c r="B887" t="s">
        <v>6822</v>
      </c>
      <c r="C887" t="s">
        <v>6823</v>
      </c>
      <c r="D887" t="s">
        <v>46</v>
      </c>
      <c r="E887" t="s">
        <v>5748</v>
      </c>
      <c r="F887" s="1">
        <v>45919</v>
      </c>
      <c r="G887">
        <v>9</v>
      </c>
      <c r="H887">
        <v>510567</v>
      </c>
      <c r="I887" t="s">
        <v>10185</v>
      </c>
      <c r="J887">
        <v>50033276</v>
      </c>
      <c r="K887" t="s">
        <v>10340</v>
      </c>
      <c r="L887">
        <v>11</v>
      </c>
      <c r="M887">
        <v>10</v>
      </c>
      <c r="N887">
        <v>11</v>
      </c>
      <c r="O887">
        <v>45971</v>
      </c>
      <c r="P887" t="s">
        <v>5750</v>
      </c>
      <c r="R887" s="1">
        <v>45991</v>
      </c>
      <c r="S887">
        <v>11</v>
      </c>
      <c r="T887" s="317">
        <v>50660</v>
      </c>
      <c r="U887">
        <v>25.11</v>
      </c>
      <c r="V887">
        <v>11</v>
      </c>
      <c r="W887">
        <v>30</v>
      </c>
      <c r="X887" s="317">
        <v>94200</v>
      </c>
    </row>
    <row r="888" spans="1:25">
      <c r="A888">
        <v>887</v>
      </c>
      <c r="B888" t="s">
        <v>6843</v>
      </c>
      <c r="C888" t="s">
        <v>6844</v>
      </c>
      <c r="D888" t="s">
        <v>46</v>
      </c>
      <c r="E888" t="s">
        <v>5748</v>
      </c>
      <c r="F888" s="1">
        <v>45919</v>
      </c>
      <c r="G888">
        <v>9</v>
      </c>
      <c r="H888">
        <v>510568</v>
      </c>
      <c r="I888" t="s">
        <v>10185</v>
      </c>
      <c r="J888">
        <v>50033279</v>
      </c>
      <c r="K888" t="s">
        <v>10340</v>
      </c>
      <c r="L888">
        <v>1</v>
      </c>
      <c r="M888">
        <v>12</v>
      </c>
      <c r="N888">
        <v>1</v>
      </c>
      <c r="O888">
        <v>46266</v>
      </c>
      <c r="P888" t="s">
        <v>5750</v>
      </c>
      <c r="R888" s="1">
        <v>46053</v>
      </c>
      <c r="S888">
        <v>1</v>
      </c>
      <c r="T888" s="317">
        <v>44450</v>
      </c>
      <c r="U888">
        <v>26.1</v>
      </c>
      <c r="V888">
        <v>1</v>
      </c>
      <c r="W888">
        <v>30</v>
      </c>
      <c r="X888" s="317">
        <v>83045</v>
      </c>
    </row>
    <row r="889" spans="1:25">
      <c r="A889">
        <v>888</v>
      </c>
      <c r="B889" t="s">
        <v>3280</v>
      </c>
      <c r="C889" t="s">
        <v>3281</v>
      </c>
      <c r="D889" t="s">
        <v>46</v>
      </c>
      <c r="E889" t="s">
        <v>3282</v>
      </c>
      <c r="F889" s="1">
        <v>45919</v>
      </c>
      <c r="G889">
        <v>9</v>
      </c>
      <c r="H889">
        <v>510569</v>
      </c>
      <c r="I889" t="s">
        <v>10185</v>
      </c>
      <c r="J889">
        <v>50033288</v>
      </c>
      <c r="K889" t="s">
        <v>6518</v>
      </c>
      <c r="L889">
        <v>1</v>
      </c>
      <c r="M889">
        <v>12</v>
      </c>
      <c r="N889">
        <v>1</v>
      </c>
      <c r="O889">
        <v>46113</v>
      </c>
      <c r="P889" t="s">
        <v>5750</v>
      </c>
      <c r="R889" s="1">
        <v>46053</v>
      </c>
      <c r="S889">
        <v>1</v>
      </c>
      <c r="T889" s="317">
        <v>273470</v>
      </c>
      <c r="U889">
        <v>26.1</v>
      </c>
      <c r="V889">
        <v>1</v>
      </c>
      <c r="W889">
        <v>30</v>
      </c>
      <c r="X889" s="317">
        <v>401664</v>
      </c>
    </row>
    <row r="890" spans="1:25">
      <c r="A890">
        <v>889</v>
      </c>
      <c r="B890" t="s">
        <v>13398</v>
      </c>
      <c r="C890" t="s">
        <v>13399</v>
      </c>
      <c r="D890" t="s">
        <v>46</v>
      </c>
      <c r="E890" t="s">
        <v>6161</v>
      </c>
      <c r="F890" s="1">
        <v>45919</v>
      </c>
      <c r="G890">
        <v>9</v>
      </c>
      <c r="H890">
        <v>510570</v>
      </c>
      <c r="I890" t="s">
        <v>10185</v>
      </c>
      <c r="K890" t="s">
        <v>267</v>
      </c>
      <c r="L890">
        <v>10</v>
      </c>
      <c r="M890">
        <v>9</v>
      </c>
      <c r="N890">
        <v>10</v>
      </c>
      <c r="O890" t="s">
        <v>11478</v>
      </c>
      <c r="P890">
        <v>45933</v>
      </c>
      <c r="R890" s="1">
        <v>45961</v>
      </c>
      <c r="S890">
        <v>10</v>
      </c>
      <c r="T890" s="317">
        <v>30210</v>
      </c>
      <c r="U890">
        <v>25.1</v>
      </c>
      <c r="V890">
        <v>10</v>
      </c>
      <c r="W890">
        <v>101</v>
      </c>
      <c r="X890" s="317">
        <v>79080</v>
      </c>
    </row>
    <row r="891" spans="1:25">
      <c r="A891">
        <v>890</v>
      </c>
      <c r="B891" t="s">
        <v>13400</v>
      </c>
      <c r="C891" t="s">
        <v>13401</v>
      </c>
      <c r="D891" t="s">
        <v>46</v>
      </c>
      <c r="E891" t="s">
        <v>6161</v>
      </c>
      <c r="F891" s="1">
        <v>45919</v>
      </c>
      <c r="G891">
        <v>9</v>
      </c>
      <c r="H891">
        <v>510571</v>
      </c>
      <c r="I891" t="s">
        <v>10185</v>
      </c>
      <c r="K891" t="s">
        <v>267</v>
      </c>
      <c r="L891">
        <v>10</v>
      </c>
      <c r="M891">
        <v>9</v>
      </c>
      <c r="N891">
        <v>10</v>
      </c>
      <c r="O891" t="s">
        <v>11478</v>
      </c>
      <c r="P891">
        <v>45933</v>
      </c>
      <c r="R891" s="1">
        <v>45961</v>
      </c>
      <c r="S891">
        <v>10</v>
      </c>
      <c r="T891" s="317">
        <v>43710</v>
      </c>
      <c r="U891">
        <v>25.1</v>
      </c>
      <c r="V891">
        <v>10</v>
      </c>
      <c r="W891">
        <v>101</v>
      </c>
      <c r="X891" s="317">
        <v>114450</v>
      </c>
    </row>
    <row r="892" spans="1:25">
      <c r="A892">
        <v>891</v>
      </c>
      <c r="B892" t="s">
        <v>13402</v>
      </c>
      <c r="C892" t="s">
        <v>13403</v>
      </c>
      <c r="D892" t="s">
        <v>46</v>
      </c>
      <c r="E892" t="s">
        <v>6161</v>
      </c>
      <c r="F892" s="1">
        <v>45919</v>
      </c>
      <c r="G892">
        <v>9</v>
      </c>
      <c r="H892">
        <v>510572</v>
      </c>
      <c r="I892" t="s">
        <v>10185</v>
      </c>
      <c r="K892" t="s">
        <v>267</v>
      </c>
      <c r="L892">
        <v>10</v>
      </c>
      <c r="M892">
        <v>9</v>
      </c>
      <c r="N892">
        <v>10</v>
      </c>
      <c r="O892" t="s">
        <v>11478</v>
      </c>
      <c r="P892">
        <v>45933</v>
      </c>
      <c r="R892" s="1">
        <v>45961</v>
      </c>
      <c r="S892">
        <v>10</v>
      </c>
      <c r="T892" s="317">
        <v>40710</v>
      </c>
      <c r="U892">
        <v>25.1</v>
      </c>
      <c r="V892">
        <v>10</v>
      </c>
      <c r="W892">
        <v>101</v>
      </c>
      <c r="X892" s="317">
        <v>106590</v>
      </c>
    </row>
    <row r="893" spans="1:25">
      <c r="A893">
        <v>892</v>
      </c>
      <c r="B893" t="s">
        <v>13404</v>
      </c>
      <c r="C893" t="s">
        <v>13405</v>
      </c>
      <c r="D893" t="s">
        <v>46</v>
      </c>
      <c r="E893" t="s">
        <v>6161</v>
      </c>
      <c r="F893" s="1">
        <v>45919</v>
      </c>
      <c r="G893">
        <v>9</v>
      </c>
      <c r="H893">
        <v>510573</v>
      </c>
      <c r="I893" t="s">
        <v>10185</v>
      </c>
      <c r="K893" t="s">
        <v>267</v>
      </c>
      <c r="L893">
        <v>10</v>
      </c>
      <c r="M893">
        <v>9</v>
      </c>
      <c r="N893">
        <v>10</v>
      </c>
      <c r="O893" t="s">
        <v>11478</v>
      </c>
      <c r="P893">
        <v>45933</v>
      </c>
      <c r="R893" s="1">
        <v>45961</v>
      </c>
      <c r="S893">
        <v>10</v>
      </c>
      <c r="T893" s="317">
        <v>65650</v>
      </c>
      <c r="U893">
        <v>25.1</v>
      </c>
      <c r="V893">
        <v>10</v>
      </c>
      <c r="W893">
        <v>101</v>
      </c>
      <c r="X893" s="317">
        <v>143648</v>
      </c>
    </row>
    <row r="894" spans="1:25">
      <c r="A894">
        <v>893</v>
      </c>
      <c r="B894" t="s">
        <v>13406</v>
      </c>
      <c r="C894" t="s">
        <v>13407</v>
      </c>
      <c r="D894" t="s">
        <v>46</v>
      </c>
      <c r="E894" t="s">
        <v>6161</v>
      </c>
      <c r="F894" s="1">
        <v>45919</v>
      </c>
      <c r="G894">
        <v>9</v>
      </c>
      <c r="H894">
        <v>510574</v>
      </c>
      <c r="I894" t="s">
        <v>10185</v>
      </c>
      <c r="K894" t="s">
        <v>267</v>
      </c>
      <c r="L894">
        <v>10</v>
      </c>
      <c r="M894">
        <v>9</v>
      </c>
      <c r="N894">
        <v>10</v>
      </c>
      <c r="O894" t="s">
        <v>11478</v>
      </c>
      <c r="P894">
        <v>45926</v>
      </c>
      <c r="R894" s="1">
        <v>45961</v>
      </c>
      <c r="S894">
        <v>10</v>
      </c>
      <c r="T894" s="317">
        <v>34710</v>
      </c>
      <c r="U894">
        <v>25.1</v>
      </c>
      <c r="V894">
        <v>10</v>
      </c>
      <c r="W894">
        <v>101</v>
      </c>
      <c r="X894" s="317">
        <v>90870</v>
      </c>
    </row>
    <row r="895" spans="1:25">
      <c r="A895">
        <v>894</v>
      </c>
      <c r="B895" t="s">
        <v>13408</v>
      </c>
      <c r="C895" t="s">
        <v>13409</v>
      </c>
      <c r="D895" t="s">
        <v>46</v>
      </c>
      <c r="E895" t="s">
        <v>6161</v>
      </c>
      <c r="F895" s="1">
        <v>45919</v>
      </c>
      <c r="G895">
        <v>9</v>
      </c>
      <c r="H895">
        <v>510575</v>
      </c>
      <c r="I895" t="s">
        <v>10185</v>
      </c>
      <c r="K895" t="s">
        <v>267</v>
      </c>
      <c r="L895">
        <v>10</v>
      </c>
      <c r="M895">
        <v>9</v>
      </c>
      <c r="N895">
        <v>10</v>
      </c>
      <c r="O895" t="s">
        <v>11478</v>
      </c>
      <c r="P895">
        <v>45926</v>
      </c>
      <c r="R895" s="1">
        <v>45961</v>
      </c>
      <c r="S895">
        <v>10</v>
      </c>
      <c r="T895" s="317">
        <v>34710</v>
      </c>
      <c r="U895">
        <v>25.1</v>
      </c>
      <c r="V895">
        <v>10</v>
      </c>
      <c r="W895">
        <v>101</v>
      </c>
      <c r="X895" s="317">
        <v>90870</v>
      </c>
    </row>
    <row r="896" spans="1:25">
      <c r="A896">
        <v>895</v>
      </c>
      <c r="B896" t="s">
        <v>12598</v>
      </c>
      <c r="C896" t="s">
        <v>13410</v>
      </c>
      <c r="D896" t="s">
        <v>46</v>
      </c>
      <c r="E896" t="s">
        <v>6161</v>
      </c>
      <c r="F896" s="1">
        <v>45919</v>
      </c>
      <c r="G896">
        <v>9</v>
      </c>
      <c r="H896">
        <v>510576</v>
      </c>
      <c r="I896" t="s">
        <v>10185</v>
      </c>
      <c r="K896" t="s">
        <v>267</v>
      </c>
      <c r="L896">
        <v>10</v>
      </c>
      <c r="M896">
        <v>9</v>
      </c>
      <c r="N896">
        <v>10</v>
      </c>
      <c r="O896" t="s">
        <v>11478</v>
      </c>
      <c r="P896">
        <v>45937</v>
      </c>
      <c r="R896" s="1">
        <v>45961</v>
      </c>
      <c r="S896">
        <v>10</v>
      </c>
      <c r="T896" s="317">
        <v>33210</v>
      </c>
      <c r="U896">
        <v>25.1</v>
      </c>
      <c r="V896">
        <v>10</v>
      </c>
      <c r="W896">
        <v>101</v>
      </c>
      <c r="X896" s="317">
        <v>126240</v>
      </c>
    </row>
    <row r="897" spans="1:25">
      <c r="A897">
        <v>896</v>
      </c>
      <c r="B897" t="s">
        <v>13411</v>
      </c>
      <c r="C897" t="s">
        <v>13412</v>
      </c>
      <c r="D897" t="s">
        <v>46</v>
      </c>
      <c r="E897" t="s">
        <v>6161</v>
      </c>
      <c r="F897" s="1">
        <v>45919</v>
      </c>
      <c r="G897">
        <v>9</v>
      </c>
      <c r="H897">
        <v>510577</v>
      </c>
      <c r="I897" t="s">
        <v>10185</v>
      </c>
      <c r="K897" t="s">
        <v>267</v>
      </c>
      <c r="L897">
        <v>10</v>
      </c>
      <c r="M897">
        <v>9</v>
      </c>
      <c r="N897">
        <v>10</v>
      </c>
      <c r="O897" t="s">
        <v>11478</v>
      </c>
      <c r="P897">
        <v>45937</v>
      </c>
      <c r="R897" s="1">
        <v>45961</v>
      </c>
      <c r="S897">
        <v>10</v>
      </c>
      <c r="T897" s="317">
        <v>34710</v>
      </c>
      <c r="U897">
        <v>25.1</v>
      </c>
      <c r="V897">
        <v>10</v>
      </c>
      <c r="W897">
        <v>101</v>
      </c>
      <c r="X897" s="317">
        <v>90870</v>
      </c>
      <c r="Y897" t="s">
        <v>11745</v>
      </c>
    </row>
    <row r="898" spans="1:25">
      <c r="A898">
        <v>897</v>
      </c>
      <c r="B898" t="s">
        <v>13413</v>
      </c>
      <c r="C898" t="s">
        <v>13414</v>
      </c>
      <c r="D898" t="s">
        <v>46</v>
      </c>
      <c r="E898" t="s">
        <v>6161</v>
      </c>
      <c r="F898" s="1">
        <v>45919</v>
      </c>
      <c r="G898">
        <v>9</v>
      </c>
      <c r="H898">
        <v>510578</v>
      </c>
      <c r="I898" t="s">
        <v>10185</v>
      </c>
      <c r="K898" t="s">
        <v>267</v>
      </c>
      <c r="L898">
        <v>10</v>
      </c>
      <c r="M898">
        <v>9</v>
      </c>
      <c r="N898">
        <v>10</v>
      </c>
      <c r="O898" t="s">
        <v>11478</v>
      </c>
      <c r="P898">
        <v>45926</v>
      </c>
      <c r="R898" s="1">
        <v>45961</v>
      </c>
      <c r="S898">
        <v>10</v>
      </c>
      <c r="T898" s="317">
        <v>49710</v>
      </c>
      <c r="U898">
        <v>25.1</v>
      </c>
      <c r="V898">
        <v>10</v>
      </c>
      <c r="W898">
        <v>101</v>
      </c>
      <c r="X898" s="317">
        <v>130170</v>
      </c>
    </row>
    <row r="899" spans="1:25">
      <c r="A899">
        <v>898</v>
      </c>
      <c r="B899" t="s">
        <v>6841</v>
      </c>
      <c r="C899" t="s">
        <v>6842</v>
      </c>
      <c r="D899" t="s">
        <v>5942</v>
      </c>
      <c r="E899" t="s">
        <v>5944</v>
      </c>
      <c r="F899" s="1">
        <v>45922</v>
      </c>
      <c r="G899">
        <v>9</v>
      </c>
      <c r="H899">
        <v>510579</v>
      </c>
      <c r="I899" t="s">
        <v>10185</v>
      </c>
      <c r="J899">
        <v>50033329</v>
      </c>
      <c r="K899" t="s">
        <v>12198</v>
      </c>
      <c r="L899">
        <v>11</v>
      </c>
      <c r="M899">
        <v>10</v>
      </c>
      <c r="N899">
        <v>11</v>
      </c>
      <c r="O899">
        <v>45981</v>
      </c>
      <c r="P899" t="s">
        <v>5750</v>
      </c>
      <c r="R899" s="1">
        <v>45991</v>
      </c>
      <c r="S899">
        <v>11</v>
      </c>
      <c r="T899" s="317">
        <v>45590</v>
      </c>
      <c r="U899">
        <v>25.11</v>
      </c>
      <c r="V899">
        <v>11</v>
      </c>
      <c r="W899">
        <v>30</v>
      </c>
      <c r="X899" s="317">
        <v>94118</v>
      </c>
    </row>
    <row r="900" spans="1:25">
      <c r="A900">
        <v>899</v>
      </c>
      <c r="B900" t="s">
        <v>13415</v>
      </c>
      <c r="C900" t="s">
        <v>13416</v>
      </c>
      <c r="D900" t="s">
        <v>5772</v>
      </c>
      <c r="E900" t="s">
        <v>5775</v>
      </c>
      <c r="F900" s="1"/>
      <c r="G900" t="s">
        <v>43</v>
      </c>
      <c r="H900">
        <v>510580</v>
      </c>
      <c r="L900" t="s">
        <v>43</v>
      </c>
      <c r="M900" t="s">
        <v>43</v>
      </c>
      <c r="N900" t="s">
        <v>43</v>
      </c>
      <c r="R900" s="1"/>
      <c r="T900" s="317"/>
      <c r="X900" s="317"/>
      <c r="Y900" t="s">
        <v>10832</v>
      </c>
    </row>
    <row r="901" spans="1:25">
      <c r="A901">
        <v>900</v>
      </c>
      <c r="B901" t="s">
        <v>13417</v>
      </c>
      <c r="C901" t="s">
        <v>13418</v>
      </c>
      <c r="D901" t="s">
        <v>5772</v>
      </c>
      <c r="E901" t="s">
        <v>5775</v>
      </c>
      <c r="F901" s="1">
        <v>45922</v>
      </c>
      <c r="G901">
        <v>9</v>
      </c>
      <c r="H901">
        <v>510581</v>
      </c>
      <c r="I901" t="s">
        <v>10185</v>
      </c>
      <c r="K901" t="s">
        <v>6518</v>
      </c>
      <c r="L901">
        <v>10</v>
      </c>
      <c r="M901">
        <v>9</v>
      </c>
      <c r="N901">
        <v>10</v>
      </c>
      <c r="O901">
        <v>45936</v>
      </c>
      <c r="P901">
        <v>45935</v>
      </c>
      <c r="R901" s="1">
        <v>45961</v>
      </c>
      <c r="S901">
        <v>10</v>
      </c>
      <c r="T901" s="317">
        <v>39210</v>
      </c>
      <c r="U901">
        <v>25.1</v>
      </c>
      <c r="V901">
        <v>10</v>
      </c>
      <c r="W901">
        <v>101</v>
      </c>
      <c r="X901" s="317">
        <v>102660</v>
      </c>
    </row>
    <row r="902" spans="1:25">
      <c r="A902">
        <v>901</v>
      </c>
      <c r="B902" t="s">
        <v>6845</v>
      </c>
      <c r="C902" t="s">
        <v>6846</v>
      </c>
      <c r="D902" t="s">
        <v>46</v>
      </c>
      <c r="E902" t="s">
        <v>5829</v>
      </c>
      <c r="F902" s="1">
        <v>45922</v>
      </c>
      <c r="G902">
        <v>9</v>
      </c>
      <c r="H902">
        <v>510582</v>
      </c>
      <c r="I902" t="s">
        <v>10185</v>
      </c>
      <c r="J902">
        <v>50033543</v>
      </c>
      <c r="K902" t="s">
        <v>10340</v>
      </c>
      <c r="L902">
        <v>11</v>
      </c>
      <c r="M902">
        <v>11</v>
      </c>
      <c r="N902">
        <v>11</v>
      </c>
      <c r="O902">
        <v>45981</v>
      </c>
      <c r="P902" t="s">
        <v>5750</v>
      </c>
      <c r="R902" s="1">
        <v>45991</v>
      </c>
      <c r="S902">
        <v>11</v>
      </c>
      <c r="T902" s="317">
        <v>27620</v>
      </c>
      <c r="U902">
        <v>25.11</v>
      </c>
      <c r="V902">
        <v>11</v>
      </c>
      <c r="W902">
        <v>30</v>
      </c>
      <c r="X902" s="317">
        <v>49498</v>
      </c>
    </row>
    <row r="903" spans="1:25">
      <c r="A903">
        <v>902</v>
      </c>
      <c r="B903" t="s">
        <v>13419</v>
      </c>
      <c r="C903" t="s">
        <v>13420</v>
      </c>
      <c r="D903" t="s">
        <v>46</v>
      </c>
      <c r="E903" t="s">
        <v>6161</v>
      </c>
      <c r="F903" s="1">
        <v>45922</v>
      </c>
      <c r="G903">
        <v>9</v>
      </c>
      <c r="H903">
        <v>510583</v>
      </c>
      <c r="I903" t="s">
        <v>10185</v>
      </c>
      <c r="K903" t="s">
        <v>267</v>
      </c>
      <c r="L903">
        <v>11</v>
      </c>
      <c r="M903">
        <v>9</v>
      </c>
      <c r="N903">
        <v>10</v>
      </c>
      <c r="O903" t="s">
        <v>13421</v>
      </c>
      <c r="P903">
        <v>45933</v>
      </c>
      <c r="R903" s="1">
        <v>45961</v>
      </c>
      <c r="S903">
        <v>10</v>
      </c>
      <c r="T903" s="317">
        <v>28710</v>
      </c>
      <c r="U903">
        <v>25.11</v>
      </c>
      <c r="V903">
        <v>11</v>
      </c>
      <c r="W903">
        <v>101</v>
      </c>
      <c r="X903" s="317">
        <v>75150</v>
      </c>
    </row>
    <row r="904" spans="1:25">
      <c r="A904">
        <v>903</v>
      </c>
      <c r="B904" t="s">
        <v>13422</v>
      </c>
      <c r="C904" t="s">
        <v>13423</v>
      </c>
      <c r="D904" t="s">
        <v>46</v>
      </c>
      <c r="E904" t="s">
        <v>6208</v>
      </c>
      <c r="F904" s="1">
        <v>45922</v>
      </c>
      <c r="G904">
        <v>9</v>
      </c>
      <c r="H904">
        <v>510584</v>
      </c>
      <c r="I904" t="s">
        <v>10185</v>
      </c>
      <c r="K904" t="s">
        <v>267</v>
      </c>
      <c r="L904">
        <v>10</v>
      </c>
      <c r="M904">
        <v>9</v>
      </c>
      <c r="N904">
        <v>10</v>
      </c>
      <c r="O904">
        <v>45936</v>
      </c>
      <c r="P904">
        <v>45933</v>
      </c>
      <c r="R904" s="1">
        <v>45961</v>
      </c>
      <c r="S904">
        <v>10</v>
      </c>
      <c r="T904" s="317">
        <v>50290</v>
      </c>
      <c r="U904">
        <v>25.1</v>
      </c>
      <c r="V904">
        <v>10</v>
      </c>
      <c r="W904">
        <v>101</v>
      </c>
      <c r="X904" s="317">
        <v>131700</v>
      </c>
    </row>
    <row r="905" spans="1:25">
      <c r="A905">
        <v>904</v>
      </c>
      <c r="B905" t="s">
        <v>13424</v>
      </c>
      <c r="C905" t="s">
        <v>13425</v>
      </c>
      <c r="D905" t="s">
        <v>5772</v>
      </c>
      <c r="E905" t="s">
        <v>5775</v>
      </c>
      <c r="F905" s="1">
        <v>45924</v>
      </c>
      <c r="G905">
        <v>9</v>
      </c>
      <c r="H905">
        <v>510585</v>
      </c>
      <c r="I905" t="s">
        <v>10185</v>
      </c>
      <c r="K905" t="s">
        <v>6518</v>
      </c>
      <c r="L905">
        <v>10</v>
      </c>
      <c r="M905">
        <v>9</v>
      </c>
      <c r="N905">
        <v>10</v>
      </c>
      <c r="O905">
        <v>45938</v>
      </c>
      <c r="P905">
        <v>45937</v>
      </c>
      <c r="R905" s="1">
        <v>45961</v>
      </c>
      <c r="S905">
        <v>10</v>
      </c>
      <c r="T905" s="317">
        <v>30210</v>
      </c>
      <c r="U905">
        <v>25.1</v>
      </c>
      <c r="V905">
        <v>10</v>
      </c>
      <c r="W905">
        <v>101</v>
      </c>
      <c r="X905" s="317">
        <v>79080</v>
      </c>
      <c r="Y905" t="s">
        <v>10832</v>
      </c>
    </row>
    <row r="906" spans="1:25">
      <c r="A906">
        <v>905</v>
      </c>
      <c r="B906" t="s">
        <v>13426</v>
      </c>
      <c r="C906" t="s">
        <v>13427</v>
      </c>
      <c r="D906" t="s">
        <v>5772</v>
      </c>
      <c r="E906" t="s">
        <v>5775</v>
      </c>
      <c r="F906" s="1">
        <v>45924</v>
      </c>
      <c r="G906">
        <v>9</v>
      </c>
      <c r="H906">
        <v>510586</v>
      </c>
      <c r="I906" t="s">
        <v>10185</v>
      </c>
      <c r="K906" t="s">
        <v>6518</v>
      </c>
      <c r="L906">
        <v>10</v>
      </c>
      <c r="M906">
        <v>9</v>
      </c>
      <c r="N906">
        <v>10</v>
      </c>
      <c r="O906">
        <v>45938</v>
      </c>
      <c r="P906">
        <v>45937</v>
      </c>
      <c r="R906" s="1">
        <v>45961</v>
      </c>
      <c r="S906">
        <v>10</v>
      </c>
      <c r="T906" s="317">
        <v>37710</v>
      </c>
      <c r="U906">
        <v>25.1</v>
      </c>
      <c r="V906">
        <v>10</v>
      </c>
      <c r="W906">
        <v>101</v>
      </c>
      <c r="X906" s="317">
        <v>98730</v>
      </c>
    </row>
    <row r="907" spans="1:25">
      <c r="A907">
        <v>906</v>
      </c>
      <c r="B907" t="s">
        <v>13428</v>
      </c>
      <c r="C907" t="s">
        <v>13429</v>
      </c>
      <c r="D907" t="s">
        <v>5772</v>
      </c>
      <c r="E907" t="s">
        <v>5775</v>
      </c>
      <c r="F907" s="1">
        <v>45924</v>
      </c>
      <c r="G907">
        <v>9</v>
      </c>
      <c r="H907">
        <v>510587</v>
      </c>
      <c r="I907" t="s">
        <v>10185</v>
      </c>
      <c r="K907" t="s">
        <v>6518</v>
      </c>
      <c r="L907">
        <v>10</v>
      </c>
      <c r="M907">
        <v>9</v>
      </c>
      <c r="N907">
        <v>10</v>
      </c>
      <c r="O907">
        <v>45950</v>
      </c>
      <c r="P907">
        <v>45949</v>
      </c>
      <c r="R907" s="1">
        <v>45961</v>
      </c>
      <c r="S907">
        <v>10</v>
      </c>
      <c r="T907" s="317">
        <v>28710</v>
      </c>
      <c r="U907">
        <v>25.1</v>
      </c>
      <c r="V907">
        <v>10</v>
      </c>
      <c r="W907">
        <v>101</v>
      </c>
      <c r="X907" s="317">
        <v>75150</v>
      </c>
      <c r="Y907" t="s">
        <v>12207</v>
      </c>
    </row>
    <row r="908" spans="1:25">
      <c r="A908">
        <v>907</v>
      </c>
      <c r="B908" t="s">
        <v>6861</v>
      </c>
      <c r="C908" t="s">
        <v>6862</v>
      </c>
      <c r="D908" t="s">
        <v>46</v>
      </c>
      <c r="E908" t="s">
        <v>5829</v>
      </c>
      <c r="F908" s="1">
        <v>45924</v>
      </c>
      <c r="G908">
        <v>9</v>
      </c>
      <c r="H908">
        <v>510588</v>
      </c>
      <c r="I908" t="s">
        <v>10185</v>
      </c>
      <c r="J908">
        <v>50033948</v>
      </c>
      <c r="K908" t="s">
        <v>10340</v>
      </c>
      <c r="L908">
        <v>11</v>
      </c>
      <c r="M908">
        <v>10</v>
      </c>
      <c r="N908">
        <v>11</v>
      </c>
      <c r="O908">
        <v>45964</v>
      </c>
      <c r="P908" t="s">
        <v>5750</v>
      </c>
      <c r="R908" s="1">
        <v>45991</v>
      </c>
      <c r="S908">
        <v>11</v>
      </c>
      <c r="T908" s="317">
        <v>55340</v>
      </c>
      <c r="U908">
        <v>25.11</v>
      </c>
      <c r="V908">
        <v>11</v>
      </c>
      <c r="W908">
        <v>30</v>
      </c>
      <c r="X908" s="317">
        <v>102623</v>
      </c>
    </row>
    <row r="909" spans="1:25">
      <c r="A909">
        <v>908</v>
      </c>
      <c r="B909" t="s">
        <v>6858</v>
      </c>
      <c r="C909" t="s">
        <v>6859</v>
      </c>
      <c r="D909" t="s">
        <v>46</v>
      </c>
      <c r="E909" t="s">
        <v>6055</v>
      </c>
      <c r="F909" s="1">
        <v>45924</v>
      </c>
      <c r="G909">
        <v>9</v>
      </c>
      <c r="H909">
        <v>510589</v>
      </c>
      <c r="I909" t="s">
        <v>10185</v>
      </c>
      <c r="J909">
        <v>50033956</v>
      </c>
      <c r="K909" t="s">
        <v>10340</v>
      </c>
      <c r="L909">
        <v>12</v>
      </c>
      <c r="M909">
        <v>12</v>
      </c>
      <c r="N909">
        <v>12</v>
      </c>
      <c r="O909">
        <v>46001</v>
      </c>
      <c r="P909" t="s">
        <v>5750</v>
      </c>
      <c r="R909" s="1">
        <v>46022</v>
      </c>
      <c r="S909">
        <v>12</v>
      </c>
      <c r="T909" s="317">
        <v>127410</v>
      </c>
      <c r="U909">
        <v>25.12</v>
      </c>
      <c r="V909">
        <v>12</v>
      </c>
      <c r="W909">
        <v>30</v>
      </c>
      <c r="X909" s="317">
        <v>230803</v>
      </c>
    </row>
    <row r="910" spans="1:25">
      <c r="A910">
        <v>909</v>
      </c>
      <c r="B910" t="s">
        <v>6812</v>
      </c>
      <c r="C910" t="s">
        <v>6813</v>
      </c>
      <c r="D910" t="s">
        <v>5772</v>
      </c>
      <c r="E910" t="s">
        <v>5775</v>
      </c>
      <c r="F910" s="1">
        <v>45917</v>
      </c>
      <c r="G910">
        <v>9</v>
      </c>
      <c r="H910">
        <v>510590</v>
      </c>
      <c r="I910" t="s">
        <v>10185</v>
      </c>
      <c r="J910">
        <v>50032468</v>
      </c>
      <c r="K910" t="s">
        <v>6518</v>
      </c>
      <c r="L910" t="s">
        <v>43</v>
      </c>
      <c r="N910" t="s">
        <v>43</v>
      </c>
      <c r="O910">
        <v>46082</v>
      </c>
      <c r="P910" t="s">
        <v>5750</v>
      </c>
      <c r="R910" s="1"/>
      <c r="T910" s="317"/>
      <c r="X910" s="317"/>
    </row>
    <row r="911" spans="1:25">
      <c r="A911">
        <v>910</v>
      </c>
      <c r="B911" t="s">
        <v>13430</v>
      </c>
      <c r="C911" t="s">
        <v>13359</v>
      </c>
      <c r="D911" t="s">
        <v>5772</v>
      </c>
      <c r="E911" t="s">
        <v>5775</v>
      </c>
      <c r="F911" s="1">
        <v>45917</v>
      </c>
      <c r="G911">
        <v>9</v>
      </c>
      <c r="H911">
        <v>510591</v>
      </c>
      <c r="I911" t="s">
        <v>10185</v>
      </c>
      <c r="K911" t="s">
        <v>6518</v>
      </c>
      <c r="L911">
        <v>10</v>
      </c>
      <c r="M911">
        <v>9</v>
      </c>
      <c r="N911">
        <v>10</v>
      </c>
      <c r="O911">
        <v>45931</v>
      </c>
      <c r="P911">
        <v>45930</v>
      </c>
      <c r="R911" s="1">
        <v>45961</v>
      </c>
      <c r="S911">
        <v>10</v>
      </c>
      <c r="T911" s="317">
        <v>46710</v>
      </c>
      <c r="U911">
        <v>25.1</v>
      </c>
      <c r="V911">
        <v>10</v>
      </c>
      <c r="W911">
        <v>101</v>
      </c>
      <c r="X911" s="317">
        <v>122310</v>
      </c>
      <c r="Y911" t="s">
        <v>10832</v>
      </c>
    </row>
    <row r="912" spans="1:25">
      <c r="A912">
        <v>911</v>
      </c>
      <c r="B912" t="s">
        <v>13431</v>
      </c>
      <c r="C912" t="s">
        <v>13432</v>
      </c>
      <c r="D912" t="s">
        <v>5772</v>
      </c>
      <c r="E912" t="s">
        <v>5775</v>
      </c>
      <c r="F912" s="1">
        <v>45917</v>
      </c>
      <c r="G912">
        <v>9</v>
      </c>
      <c r="H912">
        <v>510592</v>
      </c>
      <c r="I912" t="s">
        <v>10185</v>
      </c>
      <c r="K912" t="s">
        <v>6518</v>
      </c>
      <c r="L912">
        <v>10</v>
      </c>
      <c r="M912">
        <v>9</v>
      </c>
      <c r="N912">
        <v>10</v>
      </c>
      <c r="O912">
        <v>45931</v>
      </c>
      <c r="P912">
        <v>45930</v>
      </c>
      <c r="R912" s="1">
        <v>45961</v>
      </c>
      <c r="S912">
        <v>10</v>
      </c>
      <c r="T912" s="317">
        <v>50230</v>
      </c>
      <c r="U912">
        <v>25.1</v>
      </c>
      <c r="V912">
        <v>10</v>
      </c>
      <c r="W912">
        <v>101</v>
      </c>
      <c r="X912" s="317">
        <v>131960</v>
      </c>
    </row>
    <row r="913" spans="1:26">
      <c r="A913">
        <v>912</v>
      </c>
      <c r="B913" t="s">
        <v>13433</v>
      </c>
      <c r="C913" t="s">
        <v>13434</v>
      </c>
      <c r="D913" t="s">
        <v>5772</v>
      </c>
      <c r="E913" t="s">
        <v>5775</v>
      </c>
      <c r="F913" s="1">
        <v>45916</v>
      </c>
      <c r="G913">
        <v>9</v>
      </c>
      <c r="H913">
        <v>510593</v>
      </c>
      <c r="I913" t="s">
        <v>10185</v>
      </c>
      <c r="K913" t="s">
        <v>6518</v>
      </c>
      <c r="L913">
        <v>10</v>
      </c>
      <c r="M913">
        <v>9</v>
      </c>
      <c r="N913">
        <v>10</v>
      </c>
      <c r="O913">
        <v>45944</v>
      </c>
      <c r="P913">
        <v>45943</v>
      </c>
      <c r="R913" s="1">
        <v>45961</v>
      </c>
      <c r="S913">
        <v>10</v>
      </c>
      <c r="T913" s="317">
        <v>46250</v>
      </c>
      <c r="U913">
        <v>25.1</v>
      </c>
      <c r="V913">
        <v>10</v>
      </c>
      <c r="W913">
        <v>101</v>
      </c>
      <c r="X913" s="317">
        <v>121110</v>
      </c>
    </row>
    <row r="914" spans="1:26">
      <c r="A914">
        <v>913</v>
      </c>
      <c r="B914" t="s">
        <v>13435</v>
      </c>
      <c r="C914" t="s">
        <v>13436</v>
      </c>
      <c r="D914" t="s">
        <v>5772</v>
      </c>
      <c r="E914" t="s">
        <v>5775</v>
      </c>
      <c r="F914" s="1">
        <v>45916</v>
      </c>
      <c r="G914">
        <v>9</v>
      </c>
      <c r="H914">
        <v>510594</v>
      </c>
      <c r="I914" t="s">
        <v>10185</v>
      </c>
      <c r="K914" t="s">
        <v>6518</v>
      </c>
      <c r="L914">
        <v>10</v>
      </c>
      <c r="M914">
        <v>9</v>
      </c>
      <c r="N914">
        <v>10</v>
      </c>
      <c r="O914">
        <v>45943</v>
      </c>
      <c r="P914">
        <v>45942</v>
      </c>
      <c r="R914" s="1">
        <v>45961</v>
      </c>
      <c r="S914">
        <v>10</v>
      </c>
      <c r="T914" s="317">
        <v>38750</v>
      </c>
      <c r="U914">
        <v>25.1</v>
      </c>
      <c r="V914">
        <v>10</v>
      </c>
      <c r="W914">
        <v>101</v>
      </c>
      <c r="X914" s="317">
        <v>101460</v>
      </c>
    </row>
    <row r="915" spans="1:26">
      <c r="A915">
        <v>914</v>
      </c>
      <c r="B915" t="s">
        <v>13437</v>
      </c>
      <c r="C915" t="s">
        <v>13438</v>
      </c>
      <c r="D915" t="s">
        <v>5772</v>
      </c>
      <c r="E915" t="s">
        <v>5775</v>
      </c>
      <c r="F915" s="1">
        <v>45916</v>
      </c>
      <c r="G915">
        <v>9</v>
      </c>
      <c r="H915">
        <v>510595</v>
      </c>
      <c r="I915" t="s">
        <v>10185</v>
      </c>
      <c r="K915" t="s">
        <v>6518</v>
      </c>
      <c r="L915">
        <v>10</v>
      </c>
      <c r="M915">
        <v>9</v>
      </c>
      <c r="N915">
        <v>10</v>
      </c>
      <c r="O915">
        <v>45950</v>
      </c>
      <c r="P915">
        <v>45949</v>
      </c>
      <c r="R915" s="1">
        <v>45961</v>
      </c>
      <c r="S915">
        <v>10</v>
      </c>
      <c r="T915" s="317">
        <v>31710</v>
      </c>
      <c r="U915">
        <v>25.1</v>
      </c>
      <c r="V915">
        <v>10</v>
      </c>
      <c r="W915">
        <v>101</v>
      </c>
      <c r="X915" s="317">
        <v>83010</v>
      </c>
    </row>
    <row r="916" spans="1:26">
      <c r="A916">
        <v>915</v>
      </c>
      <c r="B916" t="s">
        <v>13439</v>
      </c>
      <c r="C916" t="s">
        <v>13440</v>
      </c>
      <c r="D916" t="s">
        <v>46</v>
      </c>
      <c r="E916" t="s">
        <v>5829</v>
      </c>
      <c r="F916" s="1"/>
      <c r="G916" t="s">
        <v>43</v>
      </c>
      <c r="H916">
        <v>510596</v>
      </c>
      <c r="L916" t="s">
        <v>43</v>
      </c>
      <c r="M916" t="s">
        <v>43</v>
      </c>
      <c r="N916" t="s">
        <v>43</v>
      </c>
      <c r="R916" s="1"/>
      <c r="T916" s="317"/>
      <c r="X916" s="317"/>
      <c r="Y916" t="s">
        <v>12175</v>
      </c>
      <c r="Z916" t="s">
        <v>12187</v>
      </c>
    </row>
    <row r="917" spans="1:26">
      <c r="A917">
        <v>916</v>
      </c>
      <c r="B917" t="s">
        <v>6865</v>
      </c>
      <c r="C917" t="s">
        <v>13441</v>
      </c>
      <c r="D917" t="s">
        <v>46</v>
      </c>
      <c r="E917" t="s">
        <v>5829</v>
      </c>
      <c r="F917" s="1">
        <v>45925</v>
      </c>
      <c r="G917">
        <v>9</v>
      </c>
      <c r="H917">
        <v>510597</v>
      </c>
      <c r="I917" t="s">
        <v>10185</v>
      </c>
      <c r="J917">
        <v>50034095</v>
      </c>
      <c r="K917" t="s">
        <v>10340</v>
      </c>
      <c r="L917">
        <v>12</v>
      </c>
      <c r="M917">
        <v>11</v>
      </c>
      <c r="N917">
        <v>12</v>
      </c>
      <c r="O917" t="s">
        <v>11478</v>
      </c>
      <c r="P917">
        <v>45994</v>
      </c>
      <c r="R917" s="1">
        <v>46022</v>
      </c>
      <c r="S917">
        <v>12</v>
      </c>
      <c r="T917" s="317">
        <v>53810</v>
      </c>
      <c r="U917">
        <v>25.12</v>
      </c>
      <c r="V917">
        <v>12</v>
      </c>
      <c r="W917">
        <v>30</v>
      </c>
      <c r="X917" s="317">
        <v>99891</v>
      </c>
    </row>
    <row r="918" spans="1:26">
      <c r="A918">
        <v>917</v>
      </c>
      <c r="B918" t="s">
        <v>6865</v>
      </c>
      <c r="C918" t="s">
        <v>13442</v>
      </c>
      <c r="D918" t="s">
        <v>46</v>
      </c>
      <c r="E918" t="s">
        <v>5829</v>
      </c>
      <c r="F918" s="1">
        <v>45925</v>
      </c>
      <c r="G918">
        <v>9</v>
      </c>
      <c r="H918">
        <v>510598</v>
      </c>
      <c r="I918" t="s">
        <v>12228</v>
      </c>
      <c r="J918">
        <v>50034097</v>
      </c>
      <c r="K918" t="s">
        <v>6518</v>
      </c>
      <c r="L918">
        <v>2</v>
      </c>
      <c r="M918">
        <v>11</v>
      </c>
      <c r="N918">
        <v>1</v>
      </c>
      <c r="O918" t="s">
        <v>11478</v>
      </c>
      <c r="P918">
        <v>45989</v>
      </c>
      <c r="R918" s="1">
        <v>46053</v>
      </c>
      <c r="S918">
        <v>1</v>
      </c>
      <c r="T918" s="317">
        <v>263000</v>
      </c>
      <c r="U918">
        <v>26.2</v>
      </c>
      <c r="V918">
        <v>2</v>
      </c>
      <c r="W918">
        <v>30</v>
      </c>
      <c r="X918" s="317">
        <v>357430</v>
      </c>
    </row>
    <row r="919" spans="1:26">
      <c r="A919">
        <v>918</v>
      </c>
      <c r="B919" t="s">
        <v>13443</v>
      </c>
      <c r="C919" t="s">
        <v>6664</v>
      </c>
      <c r="D919" t="s">
        <v>46</v>
      </c>
      <c r="E919" t="s">
        <v>3282</v>
      </c>
      <c r="F919" s="1">
        <v>45925</v>
      </c>
      <c r="G919">
        <v>9</v>
      </c>
      <c r="H919">
        <v>510599</v>
      </c>
      <c r="I919" t="s">
        <v>10185</v>
      </c>
      <c r="K919" t="s">
        <v>267</v>
      </c>
      <c r="L919">
        <v>10</v>
      </c>
      <c r="M919">
        <v>10</v>
      </c>
      <c r="N919">
        <v>10</v>
      </c>
      <c r="O919">
        <v>45945</v>
      </c>
      <c r="P919">
        <v>45941</v>
      </c>
      <c r="R919" s="1">
        <v>45961</v>
      </c>
      <c r="S919">
        <v>10</v>
      </c>
      <c r="T919" s="317">
        <v>43240</v>
      </c>
      <c r="U919">
        <v>25.1</v>
      </c>
      <c r="V919">
        <v>10</v>
      </c>
      <c r="W919">
        <v>101</v>
      </c>
      <c r="X919" s="317">
        <v>105390</v>
      </c>
    </row>
    <row r="920" spans="1:26">
      <c r="A920">
        <v>919</v>
      </c>
      <c r="B920" t="s">
        <v>13444</v>
      </c>
      <c r="C920" t="s">
        <v>13445</v>
      </c>
      <c r="D920" t="s">
        <v>5772</v>
      </c>
      <c r="E920" t="s">
        <v>5775</v>
      </c>
      <c r="F920" s="1">
        <v>45926</v>
      </c>
      <c r="G920">
        <v>9</v>
      </c>
      <c r="H920">
        <v>510600</v>
      </c>
      <c r="I920" t="s">
        <v>10185</v>
      </c>
      <c r="K920" t="s">
        <v>6518</v>
      </c>
      <c r="L920">
        <v>10</v>
      </c>
      <c r="M920">
        <v>10</v>
      </c>
      <c r="N920">
        <v>10</v>
      </c>
      <c r="O920">
        <v>45945</v>
      </c>
      <c r="P920">
        <v>45944</v>
      </c>
      <c r="R920" s="1">
        <v>45961</v>
      </c>
      <c r="S920">
        <v>10</v>
      </c>
      <c r="T920" s="317">
        <v>33740</v>
      </c>
      <c r="U920">
        <v>25.1</v>
      </c>
      <c r="V920">
        <v>10</v>
      </c>
      <c r="W920">
        <v>101</v>
      </c>
      <c r="X920" s="317">
        <v>86940</v>
      </c>
    </row>
    <row r="921" spans="1:26">
      <c r="A921">
        <v>920</v>
      </c>
      <c r="B921" t="s">
        <v>13446</v>
      </c>
      <c r="C921" t="s">
        <v>13447</v>
      </c>
      <c r="D921" t="s">
        <v>5772</v>
      </c>
      <c r="E921" t="s">
        <v>5775</v>
      </c>
      <c r="F921" s="1">
        <v>45929</v>
      </c>
      <c r="G921">
        <v>9</v>
      </c>
      <c r="H921">
        <v>510601</v>
      </c>
      <c r="I921" t="s">
        <v>10185</v>
      </c>
      <c r="K921" t="s">
        <v>6518</v>
      </c>
      <c r="L921">
        <v>10</v>
      </c>
      <c r="M921">
        <v>10</v>
      </c>
      <c r="N921">
        <v>10</v>
      </c>
      <c r="O921">
        <v>45948</v>
      </c>
      <c r="P921">
        <v>45947</v>
      </c>
      <c r="R921" s="1">
        <v>45961</v>
      </c>
      <c r="S921">
        <v>10</v>
      </c>
      <c r="T921" s="317">
        <v>42360</v>
      </c>
      <c r="U921">
        <v>25.1</v>
      </c>
      <c r="V921">
        <v>10</v>
      </c>
      <c r="W921">
        <v>101</v>
      </c>
      <c r="X921" s="317">
        <v>109579</v>
      </c>
    </row>
    <row r="922" spans="1:26">
      <c r="A922">
        <v>921</v>
      </c>
      <c r="B922" t="s">
        <v>13448</v>
      </c>
      <c r="C922" t="s">
        <v>13449</v>
      </c>
      <c r="D922" t="s">
        <v>5772</v>
      </c>
      <c r="E922" t="s">
        <v>5775</v>
      </c>
      <c r="F922" s="1">
        <v>45929</v>
      </c>
      <c r="G922">
        <v>9</v>
      </c>
      <c r="H922">
        <v>510602</v>
      </c>
      <c r="I922" t="s">
        <v>10185</v>
      </c>
      <c r="K922" t="s">
        <v>6518</v>
      </c>
      <c r="L922">
        <v>10</v>
      </c>
      <c r="M922">
        <v>10</v>
      </c>
      <c r="N922">
        <v>10</v>
      </c>
      <c r="O922" t="s">
        <v>13450</v>
      </c>
      <c r="P922" t="s">
        <v>13451</v>
      </c>
      <c r="R922" s="1">
        <v>45961</v>
      </c>
      <c r="S922">
        <v>10</v>
      </c>
      <c r="T922" s="317">
        <v>34790</v>
      </c>
      <c r="U922">
        <v>25.1</v>
      </c>
      <c r="V922">
        <v>10</v>
      </c>
      <c r="W922">
        <v>101</v>
      </c>
      <c r="X922" s="317">
        <v>89670</v>
      </c>
      <c r="Y922" t="s">
        <v>10832</v>
      </c>
    </row>
    <row r="923" spans="1:26">
      <c r="A923">
        <v>922</v>
      </c>
      <c r="B923" t="s">
        <v>13452</v>
      </c>
      <c r="C923" t="s">
        <v>13453</v>
      </c>
      <c r="D923" t="s">
        <v>5772</v>
      </c>
      <c r="E923" t="s">
        <v>5775</v>
      </c>
      <c r="F923" s="1">
        <v>45929</v>
      </c>
      <c r="G923">
        <v>9</v>
      </c>
      <c r="H923">
        <v>510603</v>
      </c>
      <c r="I923" t="s">
        <v>10185</v>
      </c>
      <c r="K923" t="s">
        <v>6518</v>
      </c>
      <c r="L923">
        <v>10</v>
      </c>
      <c r="M923">
        <v>10</v>
      </c>
      <c r="N923">
        <v>10</v>
      </c>
      <c r="O923">
        <v>45950</v>
      </c>
      <c r="P923">
        <v>45949</v>
      </c>
      <c r="R923" s="1">
        <v>45961</v>
      </c>
      <c r="S923">
        <v>10</v>
      </c>
      <c r="T923" s="317">
        <v>33740</v>
      </c>
      <c r="U923">
        <v>25.1</v>
      </c>
      <c r="V923">
        <v>10</v>
      </c>
      <c r="W923">
        <v>101</v>
      </c>
      <c r="X923" s="317">
        <v>86940</v>
      </c>
    </row>
    <row r="924" spans="1:26">
      <c r="A924">
        <v>923</v>
      </c>
      <c r="B924" t="s">
        <v>13454</v>
      </c>
      <c r="C924" t="s">
        <v>13455</v>
      </c>
      <c r="D924" t="s">
        <v>5772</v>
      </c>
      <c r="E924" t="s">
        <v>5775</v>
      </c>
      <c r="F924" s="1"/>
      <c r="G924" t="s">
        <v>43</v>
      </c>
      <c r="H924">
        <v>510604</v>
      </c>
      <c r="L924" t="s">
        <v>43</v>
      </c>
      <c r="M924" t="s">
        <v>43</v>
      </c>
      <c r="N924" t="s">
        <v>43</v>
      </c>
      <c r="R924" s="1"/>
      <c r="T924" s="317"/>
      <c r="X924" s="317"/>
      <c r="Y924" t="s">
        <v>12268</v>
      </c>
      <c r="Z924" t="s">
        <v>5814</v>
      </c>
    </row>
    <row r="925" spans="1:26">
      <c r="A925">
        <v>924</v>
      </c>
      <c r="B925" t="s">
        <v>6882</v>
      </c>
      <c r="C925" t="s">
        <v>6883</v>
      </c>
      <c r="D925" t="s">
        <v>5772</v>
      </c>
      <c r="E925" t="s">
        <v>5775</v>
      </c>
      <c r="F925" s="1">
        <v>45930</v>
      </c>
      <c r="G925">
        <v>9</v>
      </c>
      <c r="H925">
        <v>510605</v>
      </c>
      <c r="I925" t="s">
        <v>10185</v>
      </c>
      <c r="J925">
        <v>50034742</v>
      </c>
      <c r="K925" t="s">
        <v>6518</v>
      </c>
      <c r="L925">
        <v>1</v>
      </c>
      <c r="M925">
        <v>12</v>
      </c>
      <c r="N925">
        <v>12</v>
      </c>
      <c r="O925">
        <v>46032</v>
      </c>
      <c r="P925" t="s">
        <v>5750</v>
      </c>
      <c r="R925" s="1">
        <v>46022</v>
      </c>
      <c r="S925">
        <v>12</v>
      </c>
      <c r="T925" s="317">
        <v>83150</v>
      </c>
      <c r="U925">
        <v>26.1</v>
      </c>
      <c r="V925">
        <v>1</v>
      </c>
      <c r="W925">
        <v>10</v>
      </c>
      <c r="X925" s="317">
        <v>149127</v>
      </c>
    </row>
    <row r="926" spans="1:26">
      <c r="A926">
        <v>925</v>
      </c>
      <c r="B926" t="s">
        <v>13456</v>
      </c>
      <c r="C926" t="s">
        <v>13457</v>
      </c>
      <c r="D926" t="s">
        <v>46</v>
      </c>
      <c r="E926" t="s">
        <v>6161</v>
      </c>
      <c r="F926" s="1">
        <v>45930</v>
      </c>
      <c r="G926">
        <v>9</v>
      </c>
      <c r="H926">
        <v>510606</v>
      </c>
      <c r="I926" t="s">
        <v>10185</v>
      </c>
      <c r="K926" t="s">
        <v>267</v>
      </c>
      <c r="L926">
        <v>10</v>
      </c>
      <c r="M926">
        <v>10</v>
      </c>
      <c r="N926">
        <v>10</v>
      </c>
      <c r="O926" t="s">
        <v>11478</v>
      </c>
      <c r="P926">
        <v>45940</v>
      </c>
      <c r="R926" s="1">
        <v>45961</v>
      </c>
      <c r="S926">
        <v>10</v>
      </c>
      <c r="T926" s="317">
        <v>33740</v>
      </c>
      <c r="U926">
        <v>25.1</v>
      </c>
      <c r="V926">
        <v>10</v>
      </c>
      <c r="W926">
        <v>101</v>
      </c>
      <c r="X926" s="317">
        <v>86940</v>
      </c>
    </row>
    <row r="927" spans="1:26">
      <c r="A927">
        <v>926</v>
      </c>
      <c r="B927" t="s">
        <v>13458</v>
      </c>
      <c r="C927" t="s">
        <v>13459</v>
      </c>
      <c r="D927" t="s">
        <v>46</v>
      </c>
      <c r="E927" t="s">
        <v>6161</v>
      </c>
      <c r="F927" s="1">
        <v>45930</v>
      </c>
      <c r="G927">
        <v>9</v>
      </c>
      <c r="H927">
        <v>510607</v>
      </c>
      <c r="I927" t="s">
        <v>10185</v>
      </c>
      <c r="K927" t="s">
        <v>267</v>
      </c>
      <c r="L927">
        <v>10</v>
      </c>
      <c r="M927">
        <v>10</v>
      </c>
      <c r="N927">
        <v>10</v>
      </c>
      <c r="O927" t="s">
        <v>11478</v>
      </c>
      <c r="P927">
        <v>45940</v>
      </c>
      <c r="R927" s="1">
        <v>45961</v>
      </c>
      <c r="S927">
        <v>10</v>
      </c>
      <c r="T927" s="317">
        <v>56060</v>
      </c>
      <c r="U927">
        <v>25.1</v>
      </c>
      <c r="V927">
        <v>10</v>
      </c>
      <c r="W927">
        <v>101</v>
      </c>
      <c r="X927" s="317">
        <v>147050</v>
      </c>
    </row>
    <row r="928" spans="1:26">
      <c r="A928">
        <v>927</v>
      </c>
      <c r="B928" t="s">
        <v>13460</v>
      </c>
      <c r="C928" t="s">
        <v>13461</v>
      </c>
      <c r="D928" t="s">
        <v>46</v>
      </c>
      <c r="E928" t="s">
        <v>6161</v>
      </c>
      <c r="F928" s="1">
        <v>45930</v>
      </c>
      <c r="G928">
        <v>9</v>
      </c>
      <c r="H928">
        <v>510608</v>
      </c>
      <c r="I928" t="s">
        <v>10185</v>
      </c>
      <c r="K928" t="s">
        <v>267</v>
      </c>
      <c r="L928">
        <v>10</v>
      </c>
      <c r="M928">
        <v>10</v>
      </c>
      <c r="N928">
        <v>10</v>
      </c>
      <c r="O928" t="s">
        <v>11478</v>
      </c>
      <c r="P928">
        <v>45940</v>
      </c>
      <c r="R928" s="1">
        <v>45961</v>
      </c>
      <c r="S928">
        <v>10</v>
      </c>
      <c r="T928" s="317">
        <v>52100</v>
      </c>
      <c r="U928">
        <v>25.1</v>
      </c>
      <c r="V928">
        <v>10</v>
      </c>
      <c r="W928">
        <v>101</v>
      </c>
      <c r="X928" s="317">
        <v>134100</v>
      </c>
    </row>
    <row r="929" spans="1:26">
      <c r="A929">
        <v>928</v>
      </c>
      <c r="B929" t="s">
        <v>13462</v>
      </c>
      <c r="C929" t="s">
        <v>13463</v>
      </c>
      <c r="D929" t="s">
        <v>46</v>
      </c>
      <c r="E929" t="s">
        <v>6161</v>
      </c>
      <c r="F929" s="1">
        <v>45930</v>
      </c>
      <c r="G929">
        <v>9</v>
      </c>
      <c r="H929">
        <v>510609</v>
      </c>
      <c r="I929" t="s">
        <v>10185</v>
      </c>
      <c r="K929" t="s">
        <v>267</v>
      </c>
      <c r="L929">
        <v>10</v>
      </c>
      <c r="M929">
        <v>10</v>
      </c>
      <c r="N929">
        <v>10</v>
      </c>
      <c r="O929" t="s">
        <v>13464</v>
      </c>
      <c r="P929">
        <v>45936</v>
      </c>
      <c r="R929" s="1">
        <v>45961</v>
      </c>
      <c r="S929">
        <v>10</v>
      </c>
      <c r="T929" s="317">
        <v>37850</v>
      </c>
      <c r="U929">
        <v>25.1</v>
      </c>
      <c r="V929">
        <v>10</v>
      </c>
      <c r="W929">
        <v>101</v>
      </c>
      <c r="X929" s="317">
        <v>97530</v>
      </c>
    </row>
    <row r="930" spans="1:26">
      <c r="A930">
        <v>929</v>
      </c>
      <c r="B930" t="s">
        <v>13465</v>
      </c>
      <c r="C930" t="s">
        <v>13466</v>
      </c>
      <c r="D930" t="s">
        <v>46</v>
      </c>
      <c r="E930" t="s">
        <v>6161</v>
      </c>
      <c r="F930" s="1">
        <v>45930</v>
      </c>
      <c r="G930">
        <v>9</v>
      </c>
      <c r="H930">
        <v>510610</v>
      </c>
      <c r="I930" t="s">
        <v>10185</v>
      </c>
      <c r="K930" t="s">
        <v>267</v>
      </c>
      <c r="L930">
        <v>10</v>
      </c>
      <c r="M930">
        <v>10</v>
      </c>
      <c r="N930">
        <v>10</v>
      </c>
      <c r="O930" t="s">
        <v>11478</v>
      </c>
      <c r="P930">
        <v>45940</v>
      </c>
      <c r="R930" s="1">
        <v>45961</v>
      </c>
      <c r="S930">
        <v>10</v>
      </c>
      <c r="T930" s="317">
        <v>29150</v>
      </c>
      <c r="U930">
        <v>25.1</v>
      </c>
      <c r="V930">
        <v>10</v>
      </c>
      <c r="W930">
        <v>101</v>
      </c>
      <c r="X930" s="317">
        <v>75150</v>
      </c>
    </row>
    <row r="931" spans="1:26">
      <c r="A931">
        <v>930</v>
      </c>
      <c r="B931" t="s">
        <v>13467</v>
      </c>
      <c r="C931" t="s">
        <v>13468</v>
      </c>
      <c r="D931" t="s">
        <v>46</v>
      </c>
      <c r="E931" t="s">
        <v>6161</v>
      </c>
      <c r="F931" s="1">
        <v>45930</v>
      </c>
      <c r="G931">
        <v>9</v>
      </c>
      <c r="H931">
        <v>510611</v>
      </c>
      <c r="I931" t="s">
        <v>10185</v>
      </c>
      <c r="K931" t="s">
        <v>267</v>
      </c>
      <c r="L931">
        <v>10</v>
      </c>
      <c r="M931">
        <v>10</v>
      </c>
      <c r="N931">
        <v>10</v>
      </c>
      <c r="O931" t="s">
        <v>11478</v>
      </c>
      <c r="P931">
        <v>45940</v>
      </c>
      <c r="R931" s="1">
        <v>45961</v>
      </c>
      <c r="S931">
        <v>10</v>
      </c>
      <c r="T931" s="317">
        <v>46880</v>
      </c>
      <c r="U931">
        <v>25.1</v>
      </c>
      <c r="V931">
        <v>10</v>
      </c>
      <c r="W931">
        <v>101</v>
      </c>
      <c r="X931" s="317">
        <v>123470</v>
      </c>
    </row>
    <row r="932" spans="1:26">
      <c r="A932">
        <v>931</v>
      </c>
      <c r="B932" t="s">
        <v>13376</v>
      </c>
      <c r="C932" t="s">
        <v>13469</v>
      </c>
      <c r="D932" t="s">
        <v>46</v>
      </c>
      <c r="E932" t="s">
        <v>5754</v>
      </c>
      <c r="F932" s="1">
        <v>45930</v>
      </c>
      <c r="G932">
        <v>9</v>
      </c>
      <c r="H932">
        <v>510612</v>
      </c>
      <c r="I932" t="s">
        <v>13332</v>
      </c>
      <c r="K932" t="s">
        <v>267</v>
      </c>
      <c r="L932">
        <v>10</v>
      </c>
      <c r="M932">
        <v>10</v>
      </c>
      <c r="N932">
        <v>10</v>
      </c>
      <c r="O932">
        <v>45939</v>
      </c>
      <c r="P932">
        <v>45938</v>
      </c>
      <c r="R932" s="1">
        <v>45961</v>
      </c>
      <c r="S932">
        <v>10</v>
      </c>
      <c r="T932" s="317">
        <v>39860</v>
      </c>
      <c r="U932">
        <v>25.1</v>
      </c>
      <c r="V932">
        <v>10</v>
      </c>
      <c r="W932">
        <v>101</v>
      </c>
      <c r="X932" s="317">
        <v>102660</v>
      </c>
    </row>
    <row r="933" spans="1:26">
      <c r="A933">
        <v>932</v>
      </c>
      <c r="B933" t="s">
        <v>6872</v>
      </c>
      <c r="C933" t="s">
        <v>6873</v>
      </c>
      <c r="D933" t="s">
        <v>46</v>
      </c>
      <c r="E933" t="s">
        <v>5748</v>
      </c>
      <c r="F933" s="1">
        <v>45930</v>
      </c>
      <c r="G933">
        <v>9</v>
      </c>
      <c r="H933">
        <v>510613</v>
      </c>
      <c r="I933" t="s">
        <v>10185</v>
      </c>
      <c r="J933">
        <v>50034590</v>
      </c>
      <c r="K933" t="s">
        <v>10340</v>
      </c>
      <c r="L933">
        <v>11</v>
      </c>
      <c r="M933">
        <v>10</v>
      </c>
      <c r="N933">
        <v>11</v>
      </c>
      <c r="O933">
        <v>45986</v>
      </c>
      <c r="P933" t="s">
        <v>5750</v>
      </c>
      <c r="R933" s="1">
        <v>45991</v>
      </c>
      <c r="S933">
        <v>11</v>
      </c>
      <c r="T933" s="317">
        <v>48650</v>
      </c>
      <c r="U933">
        <v>25.11</v>
      </c>
      <c r="V933">
        <v>11</v>
      </c>
      <c r="W933">
        <v>30</v>
      </c>
      <c r="X933" s="317">
        <v>90634</v>
      </c>
    </row>
    <row r="934" spans="1:26">
      <c r="A934">
        <v>933</v>
      </c>
      <c r="B934" t="s">
        <v>13470</v>
      </c>
      <c r="C934" t="s">
        <v>13471</v>
      </c>
      <c r="D934" t="s">
        <v>5942</v>
      </c>
      <c r="E934" t="s">
        <v>6890</v>
      </c>
      <c r="F934" s="1">
        <v>45931</v>
      </c>
      <c r="G934">
        <v>10</v>
      </c>
      <c r="H934">
        <v>510614</v>
      </c>
      <c r="I934" t="s">
        <v>10185</v>
      </c>
      <c r="K934" t="s">
        <v>6518</v>
      </c>
      <c r="L934">
        <v>10</v>
      </c>
      <c r="M934">
        <v>10</v>
      </c>
      <c r="N934">
        <v>10</v>
      </c>
      <c r="O934">
        <v>45948</v>
      </c>
      <c r="P934">
        <v>45947</v>
      </c>
      <c r="R934" s="1">
        <v>45961</v>
      </c>
      <c r="S934">
        <v>10</v>
      </c>
      <c r="T934" s="317">
        <v>35270</v>
      </c>
      <c r="U934">
        <v>25.1</v>
      </c>
      <c r="V934">
        <v>10</v>
      </c>
      <c r="W934">
        <v>101</v>
      </c>
      <c r="X934" s="317">
        <v>124979</v>
      </c>
    </row>
    <row r="935" spans="1:26">
      <c r="A935">
        <v>934</v>
      </c>
      <c r="B935" t="s">
        <v>13472</v>
      </c>
      <c r="C935" t="s">
        <v>13473</v>
      </c>
      <c r="D935" t="s">
        <v>46</v>
      </c>
      <c r="E935" t="s">
        <v>6161</v>
      </c>
      <c r="F935" s="1">
        <v>45931</v>
      </c>
      <c r="G935">
        <v>10</v>
      </c>
      <c r="H935">
        <v>510615</v>
      </c>
      <c r="I935" t="s">
        <v>10185</v>
      </c>
      <c r="K935" t="s">
        <v>267</v>
      </c>
      <c r="L935">
        <v>10</v>
      </c>
      <c r="M935">
        <v>10</v>
      </c>
      <c r="N935">
        <v>10</v>
      </c>
      <c r="O935" t="s">
        <v>12648</v>
      </c>
      <c r="P935">
        <v>45933</v>
      </c>
      <c r="R935" s="1">
        <v>45961</v>
      </c>
      <c r="S935">
        <v>10</v>
      </c>
      <c r="T935" s="317">
        <v>36320</v>
      </c>
      <c r="U935">
        <v>25.1</v>
      </c>
      <c r="V935">
        <v>10</v>
      </c>
      <c r="W935">
        <v>101</v>
      </c>
      <c r="X935" s="317">
        <v>93600</v>
      </c>
    </row>
    <row r="936" spans="1:26">
      <c r="A936">
        <v>935</v>
      </c>
      <c r="B936" t="s">
        <v>13474</v>
      </c>
      <c r="C936" t="s">
        <v>13475</v>
      </c>
      <c r="D936" t="s">
        <v>5942</v>
      </c>
      <c r="E936" t="s">
        <v>6890</v>
      </c>
      <c r="F936" s="1">
        <v>45931</v>
      </c>
      <c r="G936">
        <v>10</v>
      </c>
      <c r="H936">
        <v>510616</v>
      </c>
      <c r="I936" t="s">
        <v>10185</v>
      </c>
      <c r="K936" t="s">
        <v>6518</v>
      </c>
      <c r="L936">
        <v>10</v>
      </c>
      <c r="M936">
        <v>10</v>
      </c>
      <c r="N936">
        <v>10</v>
      </c>
      <c r="O936">
        <v>45946</v>
      </c>
      <c r="P936">
        <v>45945</v>
      </c>
      <c r="R936" s="1">
        <v>45961</v>
      </c>
      <c r="S936">
        <v>10</v>
      </c>
      <c r="T936" s="317">
        <v>65000</v>
      </c>
      <c r="U936">
        <v>25.1</v>
      </c>
      <c r="V936">
        <v>10</v>
      </c>
      <c r="W936">
        <v>101</v>
      </c>
      <c r="X936" s="317">
        <v>201509</v>
      </c>
      <c r="Y936" t="s">
        <v>10832</v>
      </c>
    </row>
    <row r="937" spans="1:26">
      <c r="A937">
        <v>936</v>
      </c>
      <c r="B937" t="s">
        <v>13476</v>
      </c>
      <c r="C937" t="s">
        <v>13477</v>
      </c>
      <c r="D937" t="s">
        <v>5772</v>
      </c>
      <c r="E937" t="s">
        <v>5775</v>
      </c>
      <c r="F937" s="1"/>
      <c r="G937" t="s">
        <v>43</v>
      </c>
      <c r="H937">
        <v>510617</v>
      </c>
      <c r="L937" t="s">
        <v>43</v>
      </c>
      <c r="M937" t="s">
        <v>43</v>
      </c>
      <c r="N937" t="s">
        <v>43</v>
      </c>
      <c r="R937" s="1"/>
      <c r="T937" s="317"/>
      <c r="X937" s="317"/>
      <c r="Y937" t="s">
        <v>12268</v>
      </c>
      <c r="Z937" t="s">
        <v>12187</v>
      </c>
    </row>
    <row r="938" spans="1:26">
      <c r="A938">
        <v>937</v>
      </c>
      <c r="B938" t="s">
        <v>13478</v>
      </c>
      <c r="C938" t="s">
        <v>13479</v>
      </c>
      <c r="D938" t="s">
        <v>5772</v>
      </c>
      <c r="E938" t="s">
        <v>5775</v>
      </c>
      <c r="F938" s="1"/>
      <c r="G938" t="s">
        <v>43</v>
      </c>
      <c r="H938">
        <v>510618</v>
      </c>
      <c r="L938" t="s">
        <v>43</v>
      </c>
      <c r="M938" t="s">
        <v>43</v>
      </c>
      <c r="N938" t="s">
        <v>43</v>
      </c>
      <c r="R938" s="1"/>
      <c r="T938" s="317"/>
      <c r="X938" s="317"/>
      <c r="Y938" t="s">
        <v>12268</v>
      </c>
    </row>
    <row r="939" spans="1:26">
      <c r="A939">
        <v>938</v>
      </c>
      <c r="B939" t="s">
        <v>13480</v>
      </c>
      <c r="C939" t="s">
        <v>13481</v>
      </c>
      <c r="D939" t="s">
        <v>5772</v>
      </c>
      <c r="E939" t="s">
        <v>5775</v>
      </c>
      <c r="F939" s="1"/>
      <c r="G939" t="s">
        <v>43</v>
      </c>
      <c r="H939">
        <v>510619</v>
      </c>
      <c r="L939" t="s">
        <v>43</v>
      </c>
      <c r="M939" t="s">
        <v>43</v>
      </c>
      <c r="N939" t="s">
        <v>43</v>
      </c>
      <c r="R939" s="1"/>
      <c r="T939" s="317"/>
      <c r="X939" s="317"/>
      <c r="Y939" t="s">
        <v>12268</v>
      </c>
    </row>
    <row r="940" spans="1:26">
      <c r="A940">
        <v>939</v>
      </c>
      <c r="B940" t="s">
        <v>13482</v>
      </c>
      <c r="C940" t="s">
        <v>13483</v>
      </c>
      <c r="D940" t="s">
        <v>46</v>
      </c>
      <c r="E940" t="s">
        <v>3282</v>
      </c>
      <c r="F940" s="1"/>
      <c r="G940" t="s">
        <v>43</v>
      </c>
      <c r="H940">
        <v>510620</v>
      </c>
      <c r="L940" t="s">
        <v>43</v>
      </c>
      <c r="M940" t="s">
        <v>43</v>
      </c>
      <c r="N940" t="s">
        <v>43</v>
      </c>
      <c r="R940" s="1"/>
      <c r="T940" s="317"/>
      <c r="X940" s="317"/>
      <c r="Y940" t="s">
        <v>12175</v>
      </c>
    </row>
    <row r="941" spans="1:26">
      <c r="A941">
        <v>940</v>
      </c>
      <c r="B941" t="s">
        <v>13484</v>
      </c>
      <c r="C941" t="s">
        <v>13485</v>
      </c>
      <c r="D941" t="s">
        <v>46</v>
      </c>
      <c r="E941" t="s">
        <v>3282</v>
      </c>
      <c r="F941" s="1"/>
      <c r="G941" t="s">
        <v>43</v>
      </c>
      <c r="H941">
        <v>510621</v>
      </c>
      <c r="L941" t="s">
        <v>43</v>
      </c>
      <c r="M941" t="s">
        <v>43</v>
      </c>
      <c r="N941" t="s">
        <v>43</v>
      </c>
      <c r="R941" s="1"/>
      <c r="T941" s="317"/>
      <c r="X941" s="317"/>
      <c r="Y941" t="s">
        <v>12175</v>
      </c>
    </row>
    <row r="942" spans="1:26">
      <c r="A942">
        <v>941</v>
      </c>
      <c r="B942" t="s">
        <v>6893</v>
      </c>
      <c r="C942" t="s">
        <v>6894</v>
      </c>
      <c r="D942" t="s">
        <v>46</v>
      </c>
      <c r="E942" t="s">
        <v>5748</v>
      </c>
      <c r="F942" s="1">
        <v>45932</v>
      </c>
      <c r="G942">
        <v>10</v>
      </c>
      <c r="H942">
        <v>510622</v>
      </c>
      <c r="I942" t="s">
        <v>10185</v>
      </c>
      <c r="J942">
        <v>50035141</v>
      </c>
      <c r="K942" t="s">
        <v>10340</v>
      </c>
      <c r="L942">
        <v>12</v>
      </c>
      <c r="M942">
        <v>11</v>
      </c>
      <c r="N942">
        <v>11</v>
      </c>
      <c r="O942">
        <v>45992</v>
      </c>
      <c r="P942" t="s">
        <v>5750</v>
      </c>
      <c r="R942" s="1">
        <v>45991</v>
      </c>
      <c r="S942">
        <v>11</v>
      </c>
      <c r="T942" s="317">
        <v>42920</v>
      </c>
      <c r="U942">
        <v>25.12</v>
      </c>
      <c r="V942">
        <v>12</v>
      </c>
      <c r="W942">
        <v>30</v>
      </c>
      <c r="X942" s="317">
        <v>80314</v>
      </c>
    </row>
    <row r="943" spans="1:26">
      <c r="A943">
        <v>942</v>
      </c>
      <c r="B943" t="s">
        <v>13486</v>
      </c>
      <c r="C943" t="s">
        <v>13487</v>
      </c>
      <c r="D943" t="s">
        <v>46</v>
      </c>
      <c r="E943" t="s">
        <v>6161</v>
      </c>
      <c r="F943" s="1">
        <v>45933</v>
      </c>
      <c r="G943">
        <v>10</v>
      </c>
      <c r="H943">
        <v>510623</v>
      </c>
      <c r="I943" t="s">
        <v>10185</v>
      </c>
      <c r="K943" t="s">
        <v>267</v>
      </c>
      <c r="L943">
        <v>10</v>
      </c>
      <c r="M943">
        <v>10</v>
      </c>
      <c r="N943">
        <v>10</v>
      </c>
      <c r="O943" t="s">
        <v>11478</v>
      </c>
      <c r="P943">
        <v>45947</v>
      </c>
      <c r="R943" s="1">
        <v>45961</v>
      </c>
      <c r="S943">
        <v>10</v>
      </c>
      <c r="T943" s="317">
        <v>39860</v>
      </c>
      <c r="U943">
        <v>25.1</v>
      </c>
      <c r="V943">
        <v>10</v>
      </c>
      <c r="W943">
        <v>101</v>
      </c>
      <c r="X943" s="317">
        <v>102660</v>
      </c>
    </row>
    <row r="944" spans="1:26">
      <c r="A944">
        <v>943</v>
      </c>
      <c r="B944" t="s">
        <v>13488</v>
      </c>
      <c r="C944" t="s">
        <v>13489</v>
      </c>
      <c r="D944" t="s">
        <v>46</v>
      </c>
      <c r="E944" t="s">
        <v>6161</v>
      </c>
      <c r="F944" s="1">
        <v>45933</v>
      </c>
      <c r="G944">
        <v>10</v>
      </c>
      <c r="H944">
        <v>510624</v>
      </c>
      <c r="I944" t="s">
        <v>10185</v>
      </c>
      <c r="K944" t="s">
        <v>267</v>
      </c>
      <c r="L944">
        <v>10</v>
      </c>
      <c r="M944">
        <v>10</v>
      </c>
      <c r="N944">
        <v>10</v>
      </c>
      <c r="O944" t="s">
        <v>11478</v>
      </c>
      <c r="P944">
        <v>45947</v>
      </c>
      <c r="R944" s="1">
        <v>45961</v>
      </c>
      <c r="S944">
        <v>10</v>
      </c>
      <c r="T944" s="317">
        <v>49040</v>
      </c>
      <c r="U944">
        <v>25.1</v>
      </c>
      <c r="V944">
        <v>10</v>
      </c>
      <c r="W944">
        <v>101</v>
      </c>
      <c r="X944" s="317">
        <v>126240</v>
      </c>
    </row>
    <row r="945" spans="1:25">
      <c r="A945">
        <v>944</v>
      </c>
      <c r="B945" t="s">
        <v>13490</v>
      </c>
      <c r="C945" t="s">
        <v>13491</v>
      </c>
      <c r="D945" t="s">
        <v>46</v>
      </c>
      <c r="E945" t="s">
        <v>6208</v>
      </c>
      <c r="F945" s="1">
        <v>45933</v>
      </c>
      <c r="G945">
        <v>10</v>
      </c>
      <c r="H945">
        <v>510625</v>
      </c>
      <c r="I945" t="s">
        <v>10185</v>
      </c>
      <c r="K945" t="s">
        <v>267</v>
      </c>
      <c r="L945">
        <v>10</v>
      </c>
      <c r="M945">
        <v>10</v>
      </c>
      <c r="N945">
        <v>10</v>
      </c>
      <c r="O945">
        <v>45950</v>
      </c>
      <c r="P945">
        <v>45948</v>
      </c>
      <c r="R945" s="1">
        <v>45961</v>
      </c>
      <c r="S945">
        <v>10</v>
      </c>
      <c r="T945" s="317">
        <v>48560</v>
      </c>
      <c r="U945">
        <v>25.1</v>
      </c>
      <c r="V945">
        <v>10</v>
      </c>
      <c r="W945">
        <v>101</v>
      </c>
      <c r="X945" s="317">
        <v>125040</v>
      </c>
    </row>
    <row r="946" spans="1:25">
      <c r="A946">
        <v>945</v>
      </c>
      <c r="B946" t="s">
        <v>6947</v>
      </c>
      <c r="C946" t="s">
        <v>6948</v>
      </c>
      <c r="D946" t="s">
        <v>46</v>
      </c>
      <c r="E946" t="s">
        <v>6055</v>
      </c>
      <c r="F946" s="1">
        <v>45933</v>
      </c>
      <c r="G946">
        <v>10</v>
      </c>
      <c r="H946">
        <v>510626</v>
      </c>
      <c r="I946" t="s">
        <v>10185</v>
      </c>
      <c r="J946">
        <v>50035336</v>
      </c>
      <c r="K946" t="s">
        <v>10340</v>
      </c>
      <c r="L946" t="s">
        <v>43</v>
      </c>
      <c r="M946" t="s">
        <v>43</v>
      </c>
      <c r="N946" t="s">
        <v>43</v>
      </c>
      <c r="O946">
        <v>46266</v>
      </c>
      <c r="P946" t="s">
        <v>5750</v>
      </c>
      <c r="R946" s="1"/>
      <c r="T946" s="317"/>
      <c r="X946" s="317"/>
    </row>
    <row r="947" spans="1:25">
      <c r="A947">
        <v>946</v>
      </c>
      <c r="B947" t="s">
        <v>13492</v>
      </c>
      <c r="C947" t="s">
        <v>6818</v>
      </c>
      <c r="D947" t="s">
        <v>46</v>
      </c>
      <c r="E947" t="s">
        <v>6055</v>
      </c>
      <c r="F947" s="1">
        <v>45933</v>
      </c>
      <c r="G947">
        <v>10</v>
      </c>
      <c r="H947">
        <v>510627</v>
      </c>
      <c r="I947" t="s">
        <v>13493</v>
      </c>
      <c r="J947">
        <v>50035548</v>
      </c>
      <c r="K947" t="s">
        <v>10340</v>
      </c>
      <c r="L947">
        <v>12</v>
      </c>
      <c r="M947">
        <v>11</v>
      </c>
      <c r="N947">
        <v>11</v>
      </c>
      <c r="O947">
        <v>46006</v>
      </c>
      <c r="P947" t="s">
        <v>5750</v>
      </c>
      <c r="R947" s="1">
        <v>45991</v>
      </c>
      <c r="S947">
        <v>11</v>
      </c>
      <c r="T947" s="317">
        <v>43970</v>
      </c>
      <c r="U947">
        <v>25.12</v>
      </c>
      <c r="V947">
        <v>12</v>
      </c>
      <c r="W947">
        <v>30</v>
      </c>
      <c r="X947" s="317">
        <v>99008</v>
      </c>
    </row>
    <row r="948" spans="1:25">
      <c r="A948">
        <v>947</v>
      </c>
      <c r="B948" t="s">
        <v>6897</v>
      </c>
      <c r="C948" t="s">
        <v>6898</v>
      </c>
      <c r="D948" t="s">
        <v>5942</v>
      </c>
      <c r="E948" t="s">
        <v>6890</v>
      </c>
      <c r="F948" s="1">
        <v>45933</v>
      </c>
      <c r="G948">
        <v>10</v>
      </c>
      <c r="H948">
        <v>510628</v>
      </c>
      <c r="I948" t="s">
        <v>10185</v>
      </c>
      <c r="J948">
        <v>50035264</v>
      </c>
      <c r="K948" t="s">
        <v>6518</v>
      </c>
      <c r="L948">
        <v>1</v>
      </c>
      <c r="M948">
        <v>11</v>
      </c>
      <c r="N948">
        <v>1</v>
      </c>
      <c r="O948">
        <v>46113</v>
      </c>
      <c r="P948" t="s">
        <v>5750</v>
      </c>
      <c r="R948" s="1">
        <v>46053</v>
      </c>
      <c r="S948">
        <v>1</v>
      </c>
      <c r="T948" s="317">
        <v>55365</v>
      </c>
      <c r="U948">
        <v>26.2</v>
      </c>
      <c r="V948">
        <v>2</v>
      </c>
      <c r="W948">
        <v>37</v>
      </c>
      <c r="X948" s="317">
        <v>124299</v>
      </c>
    </row>
    <row r="949" spans="1:25">
      <c r="A949">
        <v>948</v>
      </c>
      <c r="B949" t="s">
        <v>6900</v>
      </c>
      <c r="C949" t="s">
        <v>6901</v>
      </c>
      <c r="D949" t="s">
        <v>5942</v>
      </c>
      <c r="E949" t="s">
        <v>6890</v>
      </c>
      <c r="F949" s="1">
        <v>45933</v>
      </c>
      <c r="G949">
        <v>10</v>
      </c>
      <c r="H949">
        <v>510629</v>
      </c>
      <c r="I949" t="s">
        <v>10185</v>
      </c>
      <c r="J949">
        <v>50035271</v>
      </c>
      <c r="K949" t="s">
        <v>267</v>
      </c>
      <c r="L949">
        <v>1</v>
      </c>
      <c r="M949">
        <v>12</v>
      </c>
      <c r="N949">
        <v>12</v>
      </c>
      <c r="O949">
        <v>46113</v>
      </c>
      <c r="P949" t="s">
        <v>5750</v>
      </c>
      <c r="R949" s="1">
        <v>46022</v>
      </c>
      <c r="S949">
        <v>12</v>
      </c>
      <c r="T949" s="317">
        <v>41960</v>
      </c>
      <c r="U949">
        <v>26.1</v>
      </c>
      <c r="V949">
        <v>1</v>
      </c>
      <c r="W949">
        <v>37</v>
      </c>
      <c r="X949" s="317">
        <v>91470</v>
      </c>
    </row>
    <row r="950" spans="1:25">
      <c r="A950">
        <v>949</v>
      </c>
      <c r="B950" t="s">
        <v>13031</v>
      </c>
      <c r="C950" t="s">
        <v>13494</v>
      </c>
      <c r="D950" t="s">
        <v>5772</v>
      </c>
      <c r="E950" t="s">
        <v>5775</v>
      </c>
      <c r="F950" s="1">
        <v>45936</v>
      </c>
      <c r="G950">
        <v>10</v>
      </c>
      <c r="H950">
        <v>510630</v>
      </c>
      <c r="I950" t="s">
        <v>13493</v>
      </c>
      <c r="K950" t="s">
        <v>6518</v>
      </c>
      <c r="L950">
        <v>10</v>
      </c>
      <c r="M950">
        <v>10</v>
      </c>
      <c r="N950">
        <v>10</v>
      </c>
      <c r="O950">
        <v>45950</v>
      </c>
      <c r="P950">
        <v>45949</v>
      </c>
      <c r="R950" s="1">
        <v>45961</v>
      </c>
      <c r="S950">
        <v>10</v>
      </c>
      <c r="T950" s="317">
        <v>112050</v>
      </c>
      <c r="U950">
        <v>25.1</v>
      </c>
      <c r="V950">
        <v>10</v>
      </c>
      <c r="W950">
        <v>101</v>
      </c>
      <c r="X950" s="317">
        <v>112050</v>
      </c>
      <c r="Y950" t="s">
        <v>10832</v>
      </c>
    </row>
    <row r="951" spans="1:25">
      <c r="A951">
        <v>950</v>
      </c>
      <c r="B951" t="s">
        <v>13495</v>
      </c>
      <c r="C951" t="s">
        <v>13496</v>
      </c>
      <c r="D951" t="s">
        <v>46</v>
      </c>
      <c r="E951" t="s">
        <v>6161</v>
      </c>
      <c r="F951" s="1">
        <v>45937</v>
      </c>
      <c r="G951">
        <v>10</v>
      </c>
      <c r="H951">
        <v>510631</v>
      </c>
      <c r="I951" t="s">
        <v>10185</v>
      </c>
      <c r="K951" t="s">
        <v>267</v>
      </c>
      <c r="L951">
        <v>10</v>
      </c>
      <c r="M951">
        <v>10</v>
      </c>
      <c r="N951">
        <v>10</v>
      </c>
      <c r="O951" t="s">
        <v>11478</v>
      </c>
      <c r="P951">
        <v>45954</v>
      </c>
      <c r="R951" s="1">
        <v>45961</v>
      </c>
      <c r="S951">
        <v>10</v>
      </c>
      <c r="T951" s="317">
        <v>39860</v>
      </c>
      <c r="U951">
        <v>25.1</v>
      </c>
      <c r="V951">
        <v>10</v>
      </c>
      <c r="W951">
        <v>101</v>
      </c>
      <c r="X951" s="317">
        <v>102660</v>
      </c>
    </row>
    <row r="952" spans="1:25">
      <c r="A952">
        <v>951</v>
      </c>
      <c r="B952" t="s">
        <v>13497</v>
      </c>
      <c r="C952" t="s">
        <v>13498</v>
      </c>
      <c r="D952" t="s">
        <v>46</v>
      </c>
      <c r="E952" t="s">
        <v>6161</v>
      </c>
      <c r="F952" s="1">
        <v>45937</v>
      </c>
      <c r="G952">
        <v>10</v>
      </c>
      <c r="H952">
        <v>510632</v>
      </c>
      <c r="I952" t="s">
        <v>10185</v>
      </c>
      <c r="K952" t="s">
        <v>267</v>
      </c>
      <c r="L952">
        <v>10</v>
      </c>
      <c r="M952">
        <v>10</v>
      </c>
      <c r="N952">
        <v>10</v>
      </c>
      <c r="O952" t="s">
        <v>11478</v>
      </c>
      <c r="P952">
        <v>45954</v>
      </c>
      <c r="R952" s="1">
        <v>45961</v>
      </c>
      <c r="S952">
        <v>10</v>
      </c>
      <c r="T952" s="317">
        <v>47510</v>
      </c>
      <c r="U952">
        <v>25.1</v>
      </c>
      <c r="V952">
        <v>10</v>
      </c>
      <c r="W952">
        <v>101</v>
      </c>
      <c r="X952" s="317">
        <v>122310</v>
      </c>
    </row>
    <row r="953" spans="1:25">
      <c r="A953">
        <v>952</v>
      </c>
      <c r="B953" t="s">
        <v>13499</v>
      </c>
      <c r="C953" t="s">
        <v>7008</v>
      </c>
      <c r="D953" t="s">
        <v>46</v>
      </c>
      <c r="E953" t="s">
        <v>6208</v>
      </c>
      <c r="F953" s="1">
        <v>45937</v>
      </c>
      <c r="G953">
        <v>10</v>
      </c>
      <c r="H953">
        <v>510633</v>
      </c>
      <c r="I953" t="s">
        <v>10185</v>
      </c>
      <c r="K953" t="s">
        <v>267</v>
      </c>
      <c r="L953">
        <v>10</v>
      </c>
      <c r="M953">
        <v>10</v>
      </c>
      <c r="N953">
        <v>10</v>
      </c>
      <c r="O953">
        <v>45952</v>
      </c>
      <c r="P953">
        <v>45950</v>
      </c>
      <c r="R953" s="1">
        <v>45961</v>
      </c>
      <c r="S953">
        <v>10</v>
      </c>
      <c r="T953" s="317">
        <v>45980</v>
      </c>
      <c r="U953">
        <v>25.1</v>
      </c>
      <c r="V953">
        <v>10</v>
      </c>
      <c r="W953">
        <v>101</v>
      </c>
      <c r="X953" s="317">
        <v>118380</v>
      </c>
    </row>
    <row r="954" spans="1:25">
      <c r="A954">
        <v>953</v>
      </c>
      <c r="B954" t="s">
        <v>13500</v>
      </c>
      <c r="C954" t="s">
        <v>13501</v>
      </c>
      <c r="D954" t="s">
        <v>46</v>
      </c>
      <c r="E954" t="s">
        <v>3282</v>
      </c>
      <c r="F954" s="1">
        <v>45937</v>
      </c>
      <c r="G954">
        <v>10</v>
      </c>
      <c r="H954">
        <v>510634</v>
      </c>
      <c r="I954" t="s">
        <v>10185</v>
      </c>
      <c r="K954" t="s">
        <v>267</v>
      </c>
      <c r="L954">
        <v>10</v>
      </c>
      <c r="M954">
        <v>10</v>
      </c>
      <c r="N954">
        <v>10</v>
      </c>
      <c r="O954">
        <v>45947</v>
      </c>
      <c r="P954">
        <v>45945</v>
      </c>
      <c r="R954" s="1">
        <v>45961</v>
      </c>
      <c r="S954">
        <v>10</v>
      </c>
      <c r="T954" s="317">
        <v>36320</v>
      </c>
      <c r="U954">
        <v>25.1</v>
      </c>
      <c r="V954">
        <v>10</v>
      </c>
      <c r="W954">
        <v>101</v>
      </c>
      <c r="X954" s="317">
        <v>93600</v>
      </c>
    </row>
    <row r="955" spans="1:25">
      <c r="A955">
        <v>954</v>
      </c>
      <c r="B955" t="s">
        <v>5858</v>
      </c>
      <c r="C955" t="s">
        <v>5859</v>
      </c>
      <c r="D955" t="s">
        <v>46</v>
      </c>
      <c r="E955" t="s">
        <v>5829</v>
      </c>
      <c r="F955" s="1">
        <v>45937</v>
      </c>
      <c r="G955">
        <v>10</v>
      </c>
      <c r="H955">
        <v>510635</v>
      </c>
      <c r="I955" t="s">
        <v>13493</v>
      </c>
      <c r="J955">
        <v>50036100</v>
      </c>
      <c r="K955" t="s">
        <v>267</v>
      </c>
      <c r="L955">
        <v>11</v>
      </c>
      <c r="M955">
        <v>10</v>
      </c>
      <c r="N955">
        <v>10</v>
      </c>
      <c r="O955">
        <v>46113</v>
      </c>
      <c r="P955">
        <v>45953</v>
      </c>
      <c r="R955" s="1">
        <v>45961</v>
      </c>
      <c r="S955">
        <v>10</v>
      </c>
      <c r="T955" s="317">
        <v>56980</v>
      </c>
      <c r="U955">
        <v>25.12</v>
      </c>
      <c r="V955">
        <v>12</v>
      </c>
      <c r="W955">
        <v>30</v>
      </c>
      <c r="X955" s="317">
        <v>125157</v>
      </c>
    </row>
    <row r="956" spans="1:25">
      <c r="A956">
        <v>955</v>
      </c>
      <c r="B956" t="s">
        <v>6913</v>
      </c>
      <c r="C956" t="s">
        <v>6914</v>
      </c>
      <c r="D956" t="s">
        <v>5942</v>
      </c>
      <c r="E956" t="s">
        <v>6890</v>
      </c>
      <c r="F956" s="1">
        <v>45936</v>
      </c>
      <c r="G956">
        <v>10</v>
      </c>
      <c r="H956">
        <v>510636</v>
      </c>
      <c r="I956" t="s">
        <v>10185</v>
      </c>
      <c r="J956">
        <v>50035766</v>
      </c>
      <c r="K956" t="s">
        <v>267</v>
      </c>
      <c r="L956">
        <v>2</v>
      </c>
      <c r="M956">
        <v>12</v>
      </c>
      <c r="N956">
        <v>2</v>
      </c>
      <c r="O956">
        <v>46113</v>
      </c>
      <c r="P956" t="s">
        <v>5750</v>
      </c>
      <c r="R956" s="1">
        <v>46081</v>
      </c>
      <c r="S956">
        <v>2</v>
      </c>
      <c r="T956" s="317">
        <v>115360</v>
      </c>
      <c r="U956">
        <v>26.2</v>
      </c>
      <c r="V956">
        <v>2</v>
      </c>
      <c r="W956">
        <v>37</v>
      </c>
      <c r="X956" s="317">
        <v>202789</v>
      </c>
    </row>
    <row r="957" spans="1:25">
      <c r="A957">
        <v>956</v>
      </c>
      <c r="B957" t="s">
        <v>6888</v>
      </c>
      <c r="C957" t="s">
        <v>6889</v>
      </c>
      <c r="D957" t="s">
        <v>5942</v>
      </c>
      <c r="E957" t="s">
        <v>6890</v>
      </c>
      <c r="F957" s="1">
        <v>45937</v>
      </c>
      <c r="G957">
        <v>10</v>
      </c>
      <c r="H957">
        <v>510637</v>
      </c>
      <c r="I957" t="s">
        <v>10185</v>
      </c>
      <c r="J957">
        <v>50036163</v>
      </c>
      <c r="K957" t="s">
        <v>6518</v>
      </c>
      <c r="L957">
        <v>11</v>
      </c>
      <c r="M957">
        <v>10</v>
      </c>
      <c r="N957">
        <v>11</v>
      </c>
      <c r="O957">
        <v>45962</v>
      </c>
      <c r="P957" t="s">
        <v>5750</v>
      </c>
      <c r="R957" s="1">
        <v>45991</v>
      </c>
      <c r="S957">
        <v>11</v>
      </c>
      <c r="T957" s="317">
        <v>45705</v>
      </c>
      <c r="U957">
        <v>25.11</v>
      </c>
      <c r="V957">
        <v>11</v>
      </c>
      <c r="W957">
        <v>32</v>
      </c>
      <c r="X957" s="317">
        <v>121699</v>
      </c>
    </row>
    <row r="958" spans="1:25">
      <c r="A958">
        <v>957</v>
      </c>
      <c r="B958" t="s">
        <v>6918</v>
      </c>
      <c r="C958" t="s">
        <v>6551</v>
      </c>
      <c r="D958" t="s">
        <v>46</v>
      </c>
      <c r="E958" t="s">
        <v>6055</v>
      </c>
      <c r="F958" s="1">
        <v>45939</v>
      </c>
      <c r="G958">
        <v>10</v>
      </c>
      <c r="H958">
        <v>510638</v>
      </c>
      <c r="I958" t="s">
        <v>10185</v>
      </c>
      <c r="J958">
        <v>50036202</v>
      </c>
      <c r="K958" t="s">
        <v>10340</v>
      </c>
      <c r="L958">
        <v>12</v>
      </c>
      <c r="M958">
        <v>11</v>
      </c>
      <c r="N958">
        <v>12</v>
      </c>
      <c r="O958">
        <v>46006</v>
      </c>
      <c r="P958" t="s">
        <v>5750</v>
      </c>
      <c r="R958" s="1">
        <v>46022</v>
      </c>
      <c r="S958">
        <v>12</v>
      </c>
      <c r="T958" s="317">
        <v>38330</v>
      </c>
      <c r="U958">
        <v>25.12</v>
      </c>
      <c r="V958">
        <v>12</v>
      </c>
      <c r="W958">
        <v>30</v>
      </c>
      <c r="X958" s="317">
        <v>86855</v>
      </c>
    </row>
    <row r="959" spans="1:25">
      <c r="A959">
        <v>958</v>
      </c>
      <c r="B959" t="s">
        <v>6919</v>
      </c>
      <c r="C959" t="s">
        <v>6920</v>
      </c>
      <c r="D959" t="s">
        <v>46</v>
      </c>
      <c r="E959" t="s">
        <v>3282</v>
      </c>
      <c r="F959" s="1">
        <v>45939</v>
      </c>
      <c r="G959">
        <v>10</v>
      </c>
      <c r="H959">
        <v>510639</v>
      </c>
      <c r="I959" t="s">
        <v>10185</v>
      </c>
      <c r="J959">
        <v>50036245</v>
      </c>
      <c r="K959" t="s">
        <v>267</v>
      </c>
      <c r="L959">
        <v>12</v>
      </c>
      <c r="M959">
        <v>11</v>
      </c>
      <c r="N959">
        <v>12</v>
      </c>
      <c r="O959">
        <v>46037</v>
      </c>
      <c r="P959" t="s">
        <v>5750</v>
      </c>
      <c r="R959" s="1">
        <v>46022</v>
      </c>
      <c r="S959">
        <v>12</v>
      </c>
      <c r="T959" s="317">
        <v>35270</v>
      </c>
      <c r="U959">
        <v>25.12</v>
      </c>
      <c r="V959">
        <v>12</v>
      </c>
      <c r="W959">
        <v>30</v>
      </c>
      <c r="X959" s="317">
        <v>75576</v>
      </c>
    </row>
    <row r="960" spans="1:25">
      <c r="A960">
        <v>959</v>
      </c>
      <c r="B960" t="s">
        <v>13502</v>
      </c>
      <c r="C960" t="s">
        <v>13503</v>
      </c>
      <c r="D960" t="s">
        <v>46</v>
      </c>
      <c r="E960" t="s">
        <v>5748</v>
      </c>
      <c r="F960" s="1">
        <v>45939</v>
      </c>
      <c r="G960">
        <v>10</v>
      </c>
      <c r="H960">
        <v>510640</v>
      </c>
      <c r="I960" t="s">
        <v>10185</v>
      </c>
      <c r="K960" t="s">
        <v>10340</v>
      </c>
      <c r="L960">
        <v>11</v>
      </c>
      <c r="M960">
        <v>10</v>
      </c>
      <c r="N960">
        <v>11</v>
      </c>
      <c r="O960">
        <v>45957</v>
      </c>
      <c r="P960">
        <v>45954</v>
      </c>
      <c r="R960" s="1">
        <v>45991</v>
      </c>
      <c r="S960">
        <v>11</v>
      </c>
      <c r="T960" s="317">
        <v>56870</v>
      </c>
      <c r="U960">
        <v>25.11</v>
      </c>
      <c r="V960">
        <v>11</v>
      </c>
      <c r="W960">
        <v>101</v>
      </c>
      <c r="X960" s="317">
        <v>146550</v>
      </c>
    </row>
    <row r="961" spans="1:26">
      <c r="A961">
        <v>960</v>
      </c>
      <c r="B961" t="s">
        <v>6921</v>
      </c>
      <c r="C961" t="s">
        <v>6922</v>
      </c>
      <c r="D961" t="s">
        <v>5942</v>
      </c>
      <c r="E961" t="s">
        <v>6890</v>
      </c>
      <c r="F961" s="1">
        <v>45938</v>
      </c>
      <c r="G961">
        <v>10</v>
      </c>
      <c r="H961">
        <v>510641</v>
      </c>
      <c r="I961" t="s">
        <v>10185</v>
      </c>
      <c r="J961">
        <v>50036321</v>
      </c>
      <c r="K961" t="s">
        <v>6518</v>
      </c>
      <c r="L961">
        <v>11</v>
      </c>
      <c r="M961">
        <v>11</v>
      </c>
      <c r="N961">
        <v>11</v>
      </c>
      <c r="O961">
        <v>46113</v>
      </c>
      <c r="P961" t="s">
        <v>5750</v>
      </c>
      <c r="R961" s="1">
        <v>45991</v>
      </c>
      <c r="S961">
        <v>11</v>
      </c>
      <c r="T961" s="317">
        <v>37965</v>
      </c>
      <c r="U961">
        <v>25.12</v>
      </c>
      <c r="V961">
        <v>12</v>
      </c>
      <c r="W961">
        <v>37</v>
      </c>
      <c r="X961" s="317">
        <v>82169</v>
      </c>
    </row>
    <row r="962" spans="1:26">
      <c r="A962">
        <v>961</v>
      </c>
      <c r="B962" t="s">
        <v>6902</v>
      </c>
      <c r="C962" t="s">
        <v>6903</v>
      </c>
      <c r="D962" t="s">
        <v>6418</v>
      </c>
      <c r="E962" t="s">
        <v>6904</v>
      </c>
      <c r="F962" s="1">
        <v>45939</v>
      </c>
      <c r="G962">
        <v>10</v>
      </c>
      <c r="H962">
        <v>510642</v>
      </c>
      <c r="I962" t="s">
        <v>10185</v>
      </c>
      <c r="J962">
        <v>50036450</v>
      </c>
      <c r="K962" t="s">
        <v>12198</v>
      </c>
      <c r="L962">
        <v>11</v>
      </c>
      <c r="M962">
        <v>11</v>
      </c>
      <c r="N962">
        <v>11</v>
      </c>
      <c r="O962">
        <v>45999</v>
      </c>
      <c r="P962" t="s">
        <v>5750</v>
      </c>
      <c r="R962" s="1">
        <v>45991</v>
      </c>
      <c r="S962">
        <v>11</v>
      </c>
      <c r="T962" s="317">
        <v>42920</v>
      </c>
      <c r="U962">
        <v>25.12</v>
      </c>
      <c r="V962">
        <v>12</v>
      </c>
      <c r="W962">
        <v>46</v>
      </c>
      <c r="X962" s="317">
        <v>68854</v>
      </c>
    </row>
    <row r="963" spans="1:26">
      <c r="A963">
        <v>962</v>
      </c>
      <c r="B963" t="s">
        <v>6931</v>
      </c>
      <c r="C963" t="s">
        <v>6932</v>
      </c>
      <c r="D963" t="s">
        <v>6418</v>
      </c>
      <c r="E963" t="s">
        <v>6933</v>
      </c>
      <c r="F963" s="1">
        <v>45939</v>
      </c>
      <c r="G963">
        <v>10</v>
      </c>
      <c r="H963">
        <v>510643</v>
      </c>
      <c r="I963" t="s">
        <v>10185</v>
      </c>
      <c r="J963">
        <v>50036230</v>
      </c>
      <c r="K963" t="s">
        <v>12198</v>
      </c>
      <c r="L963">
        <v>10</v>
      </c>
      <c r="M963">
        <v>10</v>
      </c>
      <c r="N963">
        <v>10</v>
      </c>
      <c r="O963" t="s">
        <v>12560</v>
      </c>
      <c r="P963">
        <v>45950</v>
      </c>
      <c r="R963" s="1">
        <v>45961</v>
      </c>
      <c r="S963">
        <v>10</v>
      </c>
      <c r="T963" s="317">
        <v>30680</v>
      </c>
      <c r="U963">
        <v>25.11</v>
      </c>
      <c r="V963">
        <v>11</v>
      </c>
      <c r="W963">
        <v>53</v>
      </c>
      <c r="X963" s="317">
        <v>79080</v>
      </c>
    </row>
    <row r="964" spans="1:26">
      <c r="A964">
        <v>963</v>
      </c>
      <c r="B964" t="s">
        <v>13504</v>
      </c>
      <c r="C964" t="s">
        <v>13505</v>
      </c>
      <c r="D964" t="s">
        <v>46</v>
      </c>
      <c r="E964" t="s">
        <v>6161</v>
      </c>
      <c r="F964" s="1"/>
      <c r="G964" t="s">
        <v>43</v>
      </c>
      <c r="H964">
        <v>510644</v>
      </c>
      <c r="L964" t="s">
        <v>43</v>
      </c>
      <c r="M964" t="s">
        <v>43</v>
      </c>
      <c r="N964" t="s">
        <v>43</v>
      </c>
      <c r="R964" s="1"/>
      <c r="T964" s="317"/>
      <c r="X964" s="317"/>
      <c r="Y964" t="s">
        <v>10832</v>
      </c>
    </row>
    <row r="965" spans="1:26">
      <c r="A965">
        <v>964</v>
      </c>
      <c r="B965" t="s">
        <v>13506</v>
      </c>
      <c r="C965" t="s">
        <v>13507</v>
      </c>
      <c r="D965" t="s">
        <v>46</v>
      </c>
      <c r="E965" t="s">
        <v>6161</v>
      </c>
      <c r="F965" s="1">
        <v>45940</v>
      </c>
      <c r="G965">
        <v>10</v>
      </c>
      <c r="H965">
        <v>510645</v>
      </c>
      <c r="I965" t="s">
        <v>10185</v>
      </c>
      <c r="K965" t="s">
        <v>267</v>
      </c>
      <c r="L965">
        <v>10</v>
      </c>
      <c r="M965">
        <v>10</v>
      </c>
      <c r="N965">
        <v>10</v>
      </c>
      <c r="O965">
        <v>45960</v>
      </c>
      <c r="P965">
        <v>45958</v>
      </c>
      <c r="R965" s="1">
        <v>45961</v>
      </c>
      <c r="S965">
        <v>10</v>
      </c>
      <c r="T965" s="317">
        <v>49710</v>
      </c>
      <c r="U965">
        <v>25.1</v>
      </c>
      <c r="V965">
        <v>10</v>
      </c>
      <c r="W965">
        <v>101</v>
      </c>
      <c r="X965" s="317">
        <v>131750</v>
      </c>
    </row>
    <row r="966" spans="1:26">
      <c r="A966">
        <v>965</v>
      </c>
      <c r="B966" t="s">
        <v>13508</v>
      </c>
      <c r="C966" t="s">
        <v>13509</v>
      </c>
      <c r="D966" t="s">
        <v>6418</v>
      </c>
      <c r="E966" t="s">
        <v>13510</v>
      </c>
      <c r="F966" s="1">
        <v>45940</v>
      </c>
      <c r="G966">
        <v>10</v>
      </c>
      <c r="H966">
        <v>510646</v>
      </c>
      <c r="I966" t="s">
        <v>10185</v>
      </c>
      <c r="K966" t="s">
        <v>12198</v>
      </c>
      <c r="L966">
        <v>11</v>
      </c>
      <c r="M966">
        <v>10</v>
      </c>
      <c r="N966">
        <v>11</v>
      </c>
      <c r="O966" t="s">
        <v>12648</v>
      </c>
      <c r="P966">
        <v>45955</v>
      </c>
      <c r="R966" s="1">
        <v>45991</v>
      </c>
      <c r="S966">
        <v>11</v>
      </c>
      <c r="T966" s="317">
        <v>49130</v>
      </c>
      <c r="U966">
        <v>25.11</v>
      </c>
      <c r="V966">
        <v>11</v>
      </c>
      <c r="W966">
        <v>101</v>
      </c>
      <c r="X966" s="317">
        <v>128895</v>
      </c>
    </row>
    <row r="967" spans="1:26">
      <c r="A967">
        <v>966</v>
      </c>
      <c r="B967" t="s">
        <v>6944</v>
      </c>
      <c r="C967" t="s">
        <v>6945</v>
      </c>
      <c r="D967" t="s">
        <v>5942</v>
      </c>
      <c r="E967" t="s">
        <v>6890</v>
      </c>
      <c r="F967" s="1">
        <v>45939</v>
      </c>
      <c r="G967">
        <v>10</v>
      </c>
      <c r="H967">
        <v>510647</v>
      </c>
      <c r="I967" t="s">
        <v>10185</v>
      </c>
      <c r="J967">
        <v>50036843</v>
      </c>
      <c r="K967" t="s">
        <v>6518</v>
      </c>
      <c r="L967">
        <v>12</v>
      </c>
      <c r="M967">
        <v>10</v>
      </c>
      <c r="N967">
        <v>12</v>
      </c>
      <c r="O967">
        <v>46054</v>
      </c>
      <c r="P967" t="s">
        <v>5750</v>
      </c>
      <c r="R967" s="1">
        <v>46022</v>
      </c>
      <c r="S967">
        <v>12</v>
      </c>
      <c r="T967" s="317">
        <v>31845</v>
      </c>
      <c r="U967">
        <v>25.12</v>
      </c>
      <c r="V967">
        <v>12</v>
      </c>
      <c r="W967">
        <v>37</v>
      </c>
      <c r="X967" s="317">
        <v>68870</v>
      </c>
    </row>
    <row r="968" spans="1:26">
      <c r="A968">
        <v>967</v>
      </c>
      <c r="B968" t="s">
        <v>13511</v>
      </c>
      <c r="C968" t="s">
        <v>13512</v>
      </c>
      <c r="D968" t="s">
        <v>5942</v>
      </c>
      <c r="E968" t="s">
        <v>5944</v>
      </c>
      <c r="F968" s="1"/>
      <c r="G968" t="s">
        <v>43</v>
      </c>
      <c r="H968">
        <v>510648</v>
      </c>
      <c r="L968" t="s">
        <v>43</v>
      </c>
      <c r="M968" t="s">
        <v>43</v>
      </c>
      <c r="N968" t="s">
        <v>43</v>
      </c>
      <c r="R968" s="1"/>
      <c r="T968" s="317"/>
      <c r="X968" s="317"/>
      <c r="Y968" t="s">
        <v>12167</v>
      </c>
      <c r="Z968" t="s">
        <v>12187</v>
      </c>
    </row>
    <row r="969" spans="1:26">
      <c r="A969">
        <v>968</v>
      </c>
      <c r="B969" t="s">
        <v>13513</v>
      </c>
      <c r="C969" t="s">
        <v>13514</v>
      </c>
      <c r="D969" t="s">
        <v>5942</v>
      </c>
      <c r="E969" t="s">
        <v>5944</v>
      </c>
      <c r="F969" s="1"/>
      <c r="G969" t="s">
        <v>43</v>
      </c>
      <c r="H969">
        <v>510649</v>
      </c>
      <c r="L969" t="s">
        <v>43</v>
      </c>
      <c r="M969" t="s">
        <v>43</v>
      </c>
      <c r="N969" t="s">
        <v>43</v>
      </c>
      <c r="R969" s="1"/>
      <c r="T969" s="317"/>
      <c r="X969" s="317"/>
      <c r="Y969" t="s">
        <v>12167</v>
      </c>
      <c r="Z969" t="s">
        <v>12187</v>
      </c>
    </row>
    <row r="970" spans="1:26">
      <c r="A970">
        <v>969</v>
      </c>
      <c r="B970" t="s">
        <v>13515</v>
      </c>
      <c r="C970" t="s">
        <v>13516</v>
      </c>
      <c r="D970" t="s">
        <v>5942</v>
      </c>
      <c r="E970" t="s">
        <v>5944</v>
      </c>
      <c r="F970" s="1"/>
      <c r="G970" t="s">
        <v>43</v>
      </c>
      <c r="H970">
        <v>510650</v>
      </c>
      <c r="L970" t="s">
        <v>43</v>
      </c>
      <c r="M970" t="s">
        <v>43</v>
      </c>
      <c r="N970" t="s">
        <v>43</v>
      </c>
      <c r="R970" s="1"/>
      <c r="T970" s="317"/>
      <c r="X970" s="317"/>
      <c r="Y970" t="s">
        <v>12167</v>
      </c>
      <c r="Z970" t="s">
        <v>12256</v>
      </c>
    </row>
    <row r="971" spans="1:26">
      <c r="A971">
        <v>970</v>
      </c>
      <c r="B971" t="s">
        <v>13517</v>
      </c>
      <c r="C971" t="s">
        <v>13518</v>
      </c>
      <c r="D971" t="s">
        <v>5942</v>
      </c>
      <c r="E971" t="s">
        <v>5993</v>
      </c>
      <c r="F971" s="1"/>
      <c r="G971" t="s">
        <v>43</v>
      </c>
      <c r="H971">
        <v>510651</v>
      </c>
      <c r="L971" t="s">
        <v>43</v>
      </c>
      <c r="M971" t="s">
        <v>43</v>
      </c>
      <c r="N971" t="s">
        <v>43</v>
      </c>
      <c r="R971" s="1"/>
      <c r="T971" s="317"/>
      <c r="X971" s="317"/>
      <c r="Y971" t="s">
        <v>12167</v>
      </c>
    </row>
    <row r="972" spans="1:26">
      <c r="A972">
        <v>971</v>
      </c>
      <c r="B972" t="s">
        <v>6701</v>
      </c>
      <c r="C972" t="s">
        <v>6702</v>
      </c>
      <c r="D972" t="s">
        <v>5942</v>
      </c>
      <c r="E972" t="s">
        <v>5993</v>
      </c>
      <c r="F972" s="1"/>
      <c r="G972" t="s">
        <v>43</v>
      </c>
      <c r="H972">
        <v>510652</v>
      </c>
      <c r="L972" t="s">
        <v>43</v>
      </c>
      <c r="M972" t="s">
        <v>43</v>
      </c>
      <c r="N972" t="s">
        <v>43</v>
      </c>
      <c r="R972" s="1"/>
      <c r="T972" s="317"/>
      <c r="X972" s="317"/>
      <c r="Y972" t="s">
        <v>12167</v>
      </c>
      <c r="Z972" t="s">
        <v>5814</v>
      </c>
    </row>
    <row r="973" spans="1:26">
      <c r="A973">
        <v>972</v>
      </c>
      <c r="B973" t="s">
        <v>13519</v>
      </c>
      <c r="C973" t="s">
        <v>13520</v>
      </c>
      <c r="D973" t="s">
        <v>5942</v>
      </c>
      <c r="E973" t="s">
        <v>5993</v>
      </c>
      <c r="F973" s="1"/>
      <c r="G973" t="s">
        <v>43</v>
      </c>
      <c r="H973">
        <v>510653</v>
      </c>
      <c r="L973" t="s">
        <v>43</v>
      </c>
      <c r="M973" t="s">
        <v>43</v>
      </c>
      <c r="N973" t="s">
        <v>43</v>
      </c>
      <c r="R973" s="1"/>
      <c r="T973" s="317"/>
      <c r="X973" s="317"/>
      <c r="Y973" t="s">
        <v>12167</v>
      </c>
      <c r="Z973" t="s">
        <v>391</v>
      </c>
    </row>
    <row r="974" spans="1:26">
      <c r="A974">
        <v>973</v>
      </c>
      <c r="B974" t="s">
        <v>6703</v>
      </c>
      <c r="C974" t="s">
        <v>6704</v>
      </c>
      <c r="D974" t="s">
        <v>5942</v>
      </c>
      <c r="E974" t="s">
        <v>5993</v>
      </c>
      <c r="F974" s="1"/>
      <c r="G974" t="s">
        <v>43</v>
      </c>
      <c r="H974">
        <v>510654</v>
      </c>
      <c r="L974" t="s">
        <v>43</v>
      </c>
      <c r="M974" t="s">
        <v>43</v>
      </c>
      <c r="N974" t="s">
        <v>43</v>
      </c>
      <c r="R974" s="1"/>
      <c r="T974" s="317"/>
      <c r="X974" s="317"/>
      <c r="Y974" t="s">
        <v>12167</v>
      </c>
      <c r="Z974" t="s">
        <v>5814</v>
      </c>
    </row>
    <row r="975" spans="1:26">
      <c r="A975">
        <v>974</v>
      </c>
      <c r="B975" t="s">
        <v>13521</v>
      </c>
      <c r="C975" t="s">
        <v>13522</v>
      </c>
      <c r="D975" t="s">
        <v>5942</v>
      </c>
      <c r="E975" t="s">
        <v>5993</v>
      </c>
      <c r="F975" s="1"/>
      <c r="G975" t="s">
        <v>43</v>
      </c>
      <c r="H975">
        <v>510655</v>
      </c>
      <c r="L975" t="s">
        <v>43</v>
      </c>
      <c r="M975" t="s">
        <v>43</v>
      </c>
      <c r="N975" t="s">
        <v>43</v>
      </c>
      <c r="R975" s="1"/>
      <c r="T975" s="317"/>
      <c r="X975" s="317"/>
      <c r="Y975" t="s">
        <v>12167</v>
      </c>
      <c r="Z975" t="s">
        <v>5814</v>
      </c>
    </row>
    <row r="976" spans="1:26">
      <c r="A976">
        <v>975</v>
      </c>
      <c r="B976" t="s">
        <v>13523</v>
      </c>
      <c r="C976" t="s">
        <v>13524</v>
      </c>
      <c r="D976" t="s">
        <v>5942</v>
      </c>
      <c r="E976" t="s">
        <v>5993</v>
      </c>
      <c r="F976" s="1"/>
      <c r="G976" t="s">
        <v>43</v>
      </c>
      <c r="H976">
        <v>510656</v>
      </c>
      <c r="L976" t="s">
        <v>43</v>
      </c>
      <c r="M976" t="s">
        <v>43</v>
      </c>
      <c r="N976" t="s">
        <v>43</v>
      </c>
      <c r="R976" s="1"/>
      <c r="T976" s="317"/>
      <c r="X976" s="317"/>
      <c r="Y976" t="s">
        <v>12167</v>
      </c>
      <c r="Z976" t="s">
        <v>5814</v>
      </c>
    </row>
    <row r="977" spans="1:26">
      <c r="A977">
        <v>976</v>
      </c>
      <c r="B977" t="s">
        <v>13525</v>
      </c>
      <c r="C977" t="s">
        <v>13526</v>
      </c>
      <c r="D977" t="s">
        <v>46</v>
      </c>
      <c r="E977" t="s">
        <v>6161</v>
      </c>
      <c r="F977" s="1">
        <v>45944</v>
      </c>
      <c r="G977">
        <v>10</v>
      </c>
      <c r="H977">
        <v>510657</v>
      </c>
      <c r="I977" t="s">
        <v>10185</v>
      </c>
      <c r="K977" t="s">
        <v>267</v>
      </c>
      <c r="L977">
        <v>10</v>
      </c>
      <c r="M977">
        <v>10</v>
      </c>
      <c r="N977">
        <v>10</v>
      </c>
      <c r="O977" t="s">
        <v>13527</v>
      </c>
      <c r="P977">
        <v>45961</v>
      </c>
      <c r="R977" s="1">
        <v>45961</v>
      </c>
      <c r="S977">
        <v>10</v>
      </c>
      <c r="T977" s="317">
        <v>38330</v>
      </c>
      <c r="U977">
        <v>25.1</v>
      </c>
      <c r="V977">
        <v>10</v>
      </c>
      <c r="W977">
        <v>101</v>
      </c>
      <c r="X977" s="317">
        <v>98730</v>
      </c>
    </row>
    <row r="978" spans="1:26">
      <c r="A978">
        <v>977</v>
      </c>
      <c r="B978" t="s">
        <v>13528</v>
      </c>
      <c r="C978" t="s">
        <v>13529</v>
      </c>
      <c r="D978" t="s">
        <v>46</v>
      </c>
      <c r="E978" t="s">
        <v>6161</v>
      </c>
      <c r="F978" s="1">
        <v>45944</v>
      </c>
      <c r="G978">
        <v>10</v>
      </c>
      <c r="H978">
        <v>510658</v>
      </c>
      <c r="I978" t="s">
        <v>10185</v>
      </c>
      <c r="K978" t="s">
        <v>267</v>
      </c>
      <c r="L978">
        <v>10</v>
      </c>
      <c r="M978">
        <v>10</v>
      </c>
      <c r="N978">
        <v>10</v>
      </c>
      <c r="O978" t="s">
        <v>11478</v>
      </c>
      <c r="P978">
        <v>45954</v>
      </c>
      <c r="R978" s="1">
        <v>45961</v>
      </c>
      <c r="S978">
        <v>10</v>
      </c>
      <c r="T978" s="317">
        <v>39860</v>
      </c>
      <c r="U978">
        <v>25.1</v>
      </c>
      <c r="V978">
        <v>10</v>
      </c>
      <c r="W978">
        <v>101</v>
      </c>
      <c r="X978" s="317">
        <v>102660</v>
      </c>
    </row>
    <row r="979" spans="1:26">
      <c r="A979">
        <v>978</v>
      </c>
      <c r="B979" t="s">
        <v>13530</v>
      </c>
      <c r="C979" t="s">
        <v>13531</v>
      </c>
      <c r="D979" t="s">
        <v>46</v>
      </c>
      <c r="E979" t="s">
        <v>6161</v>
      </c>
      <c r="F979" s="1">
        <v>45944</v>
      </c>
      <c r="G979">
        <v>10</v>
      </c>
      <c r="H979">
        <v>510659</v>
      </c>
      <c r="I979" t="s">
        <v>10185</v>
      </c>
      <c r="K979" t="s">
        <v>267</v>
      </c>
      <c r="L979">
        <v>10</v>
      </c>
      <c r="M979">
        <v>10</v>
      </c>
      <c r="N979">
        <v>10</v>
      </c>
      <c r="O979" t="s">
        <v>11478</v>
      </c>
      <c r="P979">
        <v>45954</v>
      </c>
      <c r="R979" s="1">
        <v>45961</v>
      </c>
      <c r="S979">
        <v>10</v>
      </c>
      <c r="T979" s="317">
        <v>41390</v>
      </c>
      <c r="U979">
        <v>25.1</v>
      </c>
      <c r="V979">
        <v>10</v>
      </c>
      <c r="W979">
        <v>101</v>
      </c>
      <c r="X979" s="317">
        <v>106590</v>
      </c>
    </row>
    <row r="980" spans="1:26">
      <c r="A980">
        <v>979</v>
      </c>
      <c r="B980" t="s">
        <v>13532</v>
      </c>
      <c r="C980" t="s">
        <v>13533</v>
      </c>
      <c r="D980" t="s">
        <v>46</v>
      </c>
      <c r="E980" t="s">
        <v>6161</v>
      </c>
      <c r="F980" s="1">
        <v>45944</v>
      </c>
      <c r="G980">
        <v>10</v>
      </c>
      <c r="H980">
        <v>510660</v>
      </c>
      <c r="I980" t="s">
        <v>10185</v>
      </c>
      <c r="K980" t="s">
        <v>267</v>
      </c>
      <c r="L980">
        <v>10</v>
      </c>
      <c r="M980">
        <v>10</v>
      </c>
      <c r="N980">
        <v>10</v>
      </c>
      <c r="O980" t="s">
        <v>11478</v>
      </c>
      <c r="P980">
        <v>45954</v>
      </c>
      <c r="R980" s="1">
        <v>45961</v>
      </c>
      <c r="S980">
        <v>10</v>
      </c>
      <c r="T980" s="317">
        <v>52100</v>
      </c>
      <c r="U980">
        <v>25.1</v>
      </c>
      <c r="V980">
        <v>10</v>
      </c>
      <c r="W980">
        <v>101</v>
      </c>
      <c r="X980" s="317">
        <v>134100</v>
      </c>
    </row>
    <row r="981" spans="1:26">
      <c r="A981">
        <v>980</v>
      </c>
      <c r="B981" t="s">
        <v>13534</v>
      </c>
      <c r="C981" t="s">
        <v>13535</v>
      </c>
      <c r="D981" t="s">
        <v>46</v>
      </c>
      <c r="E981" t="s">
        <v>6161</v>
      </c>
      <c r="F981" s="1">
        <v>45944</v>
      </c>
      <c r="G981">
        <v>10</v>
      </c>
      <c r="H981">
        <v>510661</v>
      </c>
      <c r="I981" t="s">
        <v>10185</v>
      </c>
      <c r="K981" t="s">
        <v>267</v>
      </c>
      <c r="L981">
        <v>10</v>
      </c>
      <c r="M981">
        <v>10</v>
      </c>
      <c r="N981">
        <v>10</v>
      </c>
      <c r="O981" t="s">
        <v>11478</v>
      </c>
      <c r="P981">
        <v>45954</v>
      </c>
      <c r="R981" s="1">
        <v>45961</v>
      </c>
      <c r="S981">
        <v>10</v>
      </c>
      <c r="T981" s="317">
        <v>41390</v>
      </c>
      <c r="U981">
        <v>25.1</v>
      </c>
      <c r="V981">
        <v>10</v>
      </c>
      <c r="W981">
        <v>101</v>
      </c>
      <c r="X981" s="317">
        <v>106590</v>
      </c>
    </row>
    <row r="982" spans="1:26">
      <c r="A982">
        <v>981</v>
      </c>
      <c r="B982" t="s">
        <v>13536</v>
      </c>
      <c r="C982" t="s">
        <v>13537</v>
      </c>
      <c r="D982" t="s">
        <v>46</v>
      </c>
      <c r="E982" t="s">
        <v>6161</v>
      </c>
      <c r="F982" s="1"/>
      <c r="G982" t="s">
        <v>43</v>
      </c>
      <c r="H982">
        <v>510662</v>
      </c>
      <c r="L982" t="s">
        <v>43</v>
      </c>
      <c r="M982" t="s">
        <v>43</v>
      </c>
      <c r="N982" t="s">
        <v>43</v>
      </c>
      <c r="R982" s="1"/>
      <c r="T982" s="317"/>
      <c r="X982" s="317"/>
      <c r="Y982" t="s">
        <v>11745</v>
      </c>
    </row>
    <row r="983" spans="1:26">
      <c r="A983">
        <v>982</v>
      </c>
      <c r="B983" t="s">
        <v>13538</v>
      </c>
      <c r="C983" t="s">
        <v>13539</v>
      </c>
      <c r="D983" t="s">
        <v>6418</v>
      </c>
      <c r="E983" t="s">
        <v>7279</v>
      </c>
      <c r="F983" s="1">
        <v>45944</v>
      </c>
      <c r="G983">
        <v>10</v>
      </c>
      <c r="H983">
        <v>510663</v>
      </c>
      <c r="I983" t="s">
        <v>10185</v>
      </c>
      <c r="K983" t="s">
        <v>12198</v>
      </c>
      <c r="L983">
        <v>10</v>
      </c>
      <c r="M983">
        <v>10</v>
      </c>
      <c r="N983">
        <v>10</v>
      </c>
      <c r="O983" t="s">
        <v>12648</v>
      </c>
      <c r="P983">
        <v>45951</v>
      </c>
      <c r="R983" s="1">
        <v>45961</v>
      </c>
      <c r="S983">
        <v>10</v>
      </c>
      <c r="T983" s="317">
        <v>30680</v>
      </c>
      <c r="U983">
        <v>25.1</v>
      </c>
      <c r="V983">
        <v>10</v>
      </c>
      <c r="W983">
        <v>101</v>
      </c>
      <c r="X983" s="317">
        <v>81405</v>
      </c>
      <c r="Y983" t="s">
        <v>10832</v>
      </c>
    </row>
    <row r="984" spans="1:26">
      <c r="A984">
        <v>983</v>
      </c>
      <c r="B984" t="s">
        <v>13540</v>
      </c>
      <c r="C984" t="s">
        <v>13541</v>
      </c>
      <c r="D984" t="s">
        <v>6418</v>
      </c>
      <c r="E984" t="s">
        <v>7104</v>
      </c>
      <c r="F984" s="1">
        <v>45944</v>
      </c>
      <c r="G984">
        <v>10</v>
      </c>
      <c r="H984">
        <v>510664</v>
      </c>
      <c r="I984" t="s">
        <v>10185</v>
      </c>
      <c r="K984" t="s">
        <v>12198</v>
      </c>
      <c r="L984">
        <v>10</v>
      </c>
      <c r="M984">
        <v>10</v>
      </c>
      <c r="N984">
        <v>10</v>
      </c>
      <c r="O984" t="s">
        <v>12648</v>
      </c>
      <c r="P984">
        <v>45951</v>
      </c>
      <c r="R984" s="1">
        <v>45961</v>
      </c>
      <c r="S984">
        <v>10</v>
      </c>
      <c r="T984" s="317">
        <v>32210</v>
      </c>
      <c r="U984">
        <v>25.1</v>
      </c>
      <c r="V984">
        <v>10</v>
      </c>
      <c r="W984">
        <v>101</v>
      </c>
      <c r="X984" s="317">
        <v>85336</v>
      </c>
    </row>
    <row r="985" spans="1:26">
      <c r="A985">
        <v>984</v>
      </c>
      <c r="B985" t="s">
        <v>13542</v>
      </c>
      <c r="C985" t="s">
        <v>13543</v>
      </c>
      <c r="D985" t="s">
        <v>6418</v>
      </c>
      <c r="E985" t="s">
        <v>7288</v>
      </c>
      <c r="F985" s="1">
        <v>45944</v>
      </c>
      <c r="G985">
        <v>10</v>
      </c>
      <c r="H985">
        <v>510665</v>
      </c>
      <c r="I985" t="s">
        <v>10185</v>
      </c>
      <c r="K985" t="s">
        <v>12198</v>
      </c>
      <c r="L985">
        <v>10</v>
      </c>
      <c r="M985">
        <v>10</v>
      </c>
      <c r="N985">
        <v>10</v>
      </c>
      <c r="O985" t="s">
        <v>12648</v>
      </c>
      <c r="P985">
        <v>45951</v>
      </c>
      <c r="R985" s="1">
        <v>45961</v>
      </c>
      <c r="S985">
        <v>10</v>
      </c>
      <c r="T985" s="317">
        <v>32210</v>
      </c>
      <c r="U985">
        <v>25.1</v>
      </c>
      <c r="V985">
        <v>10</v>
      </c>
      <c r="W985">
        <v>101</v>
      </c>
      <c r="X985" s="317">
        <v>85336</v>
      </c>
    </row>
    <row r="986" spans="1:26">
      <c r="A986">
        <v>985</v>
      </c>
      <c r="B986" t="s">
        <v>13544</v>
      </c>
      <c r="C986" t="s">
        <v>13545</v>
      </c>
      <c r="D986" t="s">
        <v>6418</v>
      </c>
      <c r="E986" t="s">
        <v>6904</v>
      </c>
      <c r="F986" s="1">
        <v>45944</v>
      </c>
      <c r="G986">
        <v>10</v>
      </c>
      <c r="H986">
        <v>510666</v>
      </c>
      <c r="I986" t="s">
        <v>10185</v>
      </c>
      <c r="K986" t="s">
        <v>12198</v>
      </c>
      <c r="L986">
        <v>10</v>
      </c>
      <c r="M986">
        <v>10</v>
      </c>
      <c r="N986">
        <v>10</v>
      </c>
      <c r="O986" t="s">
        <v>12648</v>
      </c>
      <c r="P986">
        <v>45951</v>
      </c>
      <c r="R986" s="1">
        <v>45961</v>
      </c>
      <c r="S986">
        <v>10</v>
      </c>
      <c r="T986" s="317">
        <v>41390</v>
      </c>
      <c r="U986">
        <v>25.1</v>
      </c>
      <c r="V986">
        <v>10</v>
      </c>
      <c r="W986">
        <v>101</v>
      </c>
      <c r="X986" s="317">
        <v>108916</v>
      </c>
      <c r="Y986" t="s">
        <v>10832</v>
      </c>
    </row>
    <row r="987" spans="1:26">
      <c r="A987">
        <v>986</v>
      </c>
      <c r="B987" t="s">
        <v>13009</v>
      </c>
      <c r="C987" t="s">
        <v>13010</v>
      </c>
      <c r="D987" t="s">
        <v>46</v>
      </c>
      <c r="E987" t="s">
        <v>6161</v>
      </c>
      <c r="F987" s="1">
        <v>45944</v>
      </c>
      <c r="G987">
        <v>10</v>
      </c>
      <c r="H987">
        <v>510667</v>
      </c>
      <c r="I987" t="s">
        <v>13332</v>
      </c>
      <c r="K987" t="s">
        <v>267</v>
      </c>
      <c r="L987">
        <v>10</v>
      </c>
      <c r="M987">
        <v>10</v>
      </c>
      <c r="N987">
        <v>10</v>
      </c>
      <c r="O987" t="s">
        <v>11478</v>
      </c>
      <c r="P987">
        <v>45960</v>
      </c>
      <c r="R987" s="1">
        <v>45961</v>
      </c>
      <c r="S987">
        <v>10</v>
      </c>
      <c r="T987" s="317">
        <v>33740</v>
      </c>
      <c r="U987">
        <v>25.1</v>
      </c>
      <c r="V987">
        <v>10</v>
      </c>
      <c r="W987">
        <v>101</v>
      </c>
      <c r="X987" s="317">
        <v>86940</v>
      </c>
      <c r="Y987" t="s">
        <v>10832</v>
      </c>
    </row>
    <row r="988" spans="1:26">
      <c r="A988">
        <v>987</v>
      </c>
      <c r="B988" t="s">
        <v>13546</v>
      </c>
      <c r="C988" t="s">
        <v>13547</v>
      </c>
      <c r="D988" t="s">
        <v>46</v>
      </c>
      <c r="E988" t="s">
        <v>6208</v>
      </c>
      <c r="F988" s="1">
        <v>45944</v>
      </c>
      <c r="G988">
        <v>10</v>
      </c>
      <c r="H988">
        <v>510668</v>
      </c>
      <c r="I988" t="s">
        <v>10185</v>
      </c>
      <c r="K988" t="s">
        <v>267</v>
      </c>
      <c r="L988">
        <v>10</v>
      </c>
      <c r="M988">
        <v>10</v>
      </c>
      <c r="N988">
        <v>10</v>
      </c>
      <c r="O988">
        <v>45955</v>
      </c>
      <c r="P988">
        <v>45953</v>
      </c>
      <c r="R988" s="1">
        <v>45961</v>
      </c>
      <c r="S988">
        <v>10</v>
      </c>
      <c r="T988" s="317">
        <v>82970</v>
      </c>
      <c r="U988">
        <v>25.1</v>
      </c>
      <c r="V988">
        <v>10</v>
      </c>
      <c r="W988">
        <v>101</v>
      </c>
      <c r="X988" s="317">
        <v>213690</v>
      </c>
    </row>
    <row r="989" spans="1:26">
      <c r="A989">
        <v>988</v>
      </c>
      <c r="B989" t="s">
        <v>6885</v>
      </c>
      <c r="C989" t="s">
        <v>6886</v>
      </c>
      <c r="D989" t="s">
        <v>6418</v>
      </c>
      <c r="E989" t="s">
        <v>6887</v>
      </c>
      <c r="F989" s="1">
        <v>45945</v>
      </c>
      <c r="G989">
        <v>10</v>
      </c>
      <c r="H989">
        <v>510669</v>
      </c>
      <c r="I989" t="s">
        <v>10185</v>
      </c>
      <c r="J989">
        <v>50037397</v>
      </c>
      <c r="K989" t="s">
        <v>12198</v>
      </c>
      <c r="L989">
        <v>11</v>
      </c>
      <c r="M989">
        <v>10</v>
      </c>
      <c r="N989">
        <v>11</v>
      </c>
      <c r="O989">
        <v>45981</v>
      </c>
      <c r="P989" t="s">
        <v>5750</v>
      </c>
      <c r="R989" s="1">
        <v>45991</v>
      </c>
      <c r="S989">
        <v>11</v>
      </c>
      <c r="T989" s="317">
        <v>48080</v>
      </c>
      <c r="U989">
        <v>25.11</v>
      </c>
      <c r="V989">
        <v>11</v>
      </c>
      <c r="W989">
        <v>40</v>
      </c>
      <c r="X989" s="317">
        <v>77152</v>
      </c>
    </row>
    <row r="990" spans="1:26">
      <c r="A990">
        <v>989</v>
      </c>
      <c r="B990" t="s">
        <v>6937</v>
      </c>
      <c r="C990" t="s">
        <v>6938</v>
      </c>
      <c r="D990" t="s">
        <v>6418</v>
      </c>
      <c r="E990" t="s">
        <v>6939</v>
      </c>
      <c r="F990" s="1">
        <v>45945</v>
      </c>
      <c r="G990">
        <v>10</v>
      </c>
      <c r="H990">
        <v>510670</v>
      </c>
      <c r="I990" t="s">
        <v>10185</v>
      </c>
      <c r="J990">
        <v>50037420</v>
      </c>
      <c r="K990" t="s">
        <v>12198</v>
      </c>
      <c r="L990">
        <v>11</v>
      </c>
      <c r="M990">
        <v>11</v>
      </c>
      <c r="N990">
        <v>11</v>
      </c>
      <c r="O990">
        <v>46006</v>
      </c>
      <c r="P990" t="s">
        <v>5750</v>
      </c>
      <c r="R990" s="1">
        <v>45991</v>
      </c>
      <c r="S990">
        <v>11</v>
      </c>
      <c r="T990" s="317">
        <v>55340</v>
      </c>
      <c r="U990">
        <v>25.11</v>
      </c>
      <c r="V990">
        <v>11</v>
      </c>
      <c r="W990">
        <v>40</v>
      </c>
      <c r="X990" s="317">
        <v>91991</v>
      </c>
      <c r="Y990" t="s">
        <v>13548</v>
      </c>
    </row>
    <row r="991" spans="1:26">
      <c r="A991">
        <v>990</v>
      </c>
      <c r="B991" t="s">
        <v>6953</v>
      </c>
      <c r="C991" t="s">
        <v>6954</v>
      </c>
      <c r="D991" t="s">
        <v>6418</v>
      </c>
      <c r="E991" t="s">
        <v>6955</v>
      </c>
      <c r="F991" s="1">
        <v>45945</v>
      </c>
      <c r="G991">
        <v>10</v>
      </c>
      <c r="H991">
        <v>510671</v>
      </c>
      <c r="I991" t="s">
        <v>10185</v>
      </c>
      <c r="J991">
        <v>50037422</v>
      </c>
      <c r="K991" t="s">
        <v>12198</v>
      </c>
      <c r="L991">
        <v>10</v>
      </c>
      <c r="M991">
        <v>10</v>
      </c>
      <c r="N991">
        <v>10</v>
      </c>
      <c r="O991">
        <v>45960</v>
      </c>
      <c r="P991">
        <v>45950</v>
      </c>
      <c r="R991" s="1">
        <v>45961</v>
      </c>
      <c r="S991">
        <v>10</v>
      </c>
      <c r="T991" s="317">
        <v>42920</v>
      </c>
      <c r="U991">
        <v>25.11</v>
      </c>
      <c r="V991">
        <v>11</v>
      </c>
      <c r="W991">
        <v>40</v>
      </c>
      <c r="X991" s="317">
        <v>68854</v>
      </c>
    </row>
    <row r="992" spans="1:26">
      <c r="A992">
        <v>991</v>
      </c>
      <c r="B992" t="s">
        <v>13549</v>
      </c>
      <c r="C992" t="s">
        <v>13550</v>
      </c>
      <c r="D992" t="s">
        <v>5942</v>
      </c>
      <c r="E992" t="s">
        <v>5944</v>
      </c>
      <c r="F992" s="1"/>
      <c r="G992" t="s">
        <v>43</v>
      </c>
      <c r="H992">
        <v>510672</v>
      </c>
      <c r="L992" t="s">
        <v>43</v>
      </c>
      <c r="M992" t="s">
        <v>43</v>
      </c>
      <c r="N992" t="s">
        <v>43</v>
      </c>
      <c r="R992" s="1"/>
      <c r="T992" s="317"/>
      <c r="X992" s="317"/>
      <c r="Y992" t="s">
        <v>12500</v>
      </c>
      <c r="Z992" t="s">
        <v>12187</v>
      </c>
    </row>
    <row r="993" spans="1:25">
      <c r="A993">
        <v>992</v>
      </c>
      <c r="B993" t="s">
        <v>6935</v>
      </c>
      <c r="C993" t="s">
        <v>13551</v>
      </c>
      <c r="D993" t="s">
        <v>6418</v>
      </c>
      <c r="E993" t="s">
        <v>6904</v>
      </c>
      <c r="F993" s="1">
        <v>45946</v>
      </c>
      <c r="G993">
        <v>10</v>
      </c>
      <c r="H993">
        <v>510673</v>
      </c>
      <c r="I993" t="s">
        <v>10185</v>
      </c>
      <c r="J993">
        <v>50037706</v>
      </c>
      <c r="K993" t="s">
        <v>12198</v>
      </c>
      <c r="L993">
        <v>12</v>
      </c>
      <c r="M993">
        <v>11</v>
      </c>
      <c r="N993">
        <v>12</v>
      </c>
      <c r="O993">
        <v>46037</v>
      </c>
      <c r="P993" t="s">
        <v>5750</v>
      </c>
      <c r="R993" s="1">
        <v>46022</v>
      </c>
      <c r="S993">
        <v>12</v>
      </c>
      <c r="T993" s="317">
        <v>42440</v>
      </c>
      <c r="U993">
        <v>25.12</v>
      </c>
      <c r="V993">
        <v>12</v>
      </c>
      <c r="W993">
        <v>46</v>
      </c>
      <c r="X993" s="317">
        <v>71245</v>
      </c>
    </row>
    <row r="994" spans="1:25">
      <c r="A994">
        <v>993</v>
      </c>
      <c r="B994" t="s">
        <v>6916</v>
      </c>
      <c r="C994" t="s">
        <v>6917</v>
      </c>
      <c r="D994" t="s">
        <v>6418</v>
      </c>
      <c r="E994" t="s">
        <v>6904</v>
      </c>
      <c r="F994" s="1">
        <v>45946</v>
      </c>
      <c r="G994">
        <v>10</v>
      </c>
      <c r="H994">
        <v>510674</v>
      </c>
      <c r="I994" t="s">
        <v>10185</v>
      </c>
      <c r="J994">
        <v>50037739</v>
      </c>
      <c r="K994" t="s">
        <v>12198</v>
      </c>
      <c r="L994">
        <v>11</v>
      </c>
      <c r="M994">
        <v>11</v>
      </c>
      <c r="N994">
        <v>11</v>
      </c>
      <c r="O994">
        <v>45992</v>
      </c>
      <c r="P994" t="s">
        <v>5750</v>
      </c>
      <c r="R994" s="1">
        <v>45991</v>
      </c>
      <c r="S994">
        <v>11</v>
      </c>
      <c r="T994" s="317">
        <v>32210</v>
      </c>
      <c r="U994">
        <v>25.12</v>
      </c>
      <c r="V994">
        <v>12</v>
      </c>
      <c r="W994">
        <v>40</v>
      </c>
      <c r="X994" s="317">
        <v>51715</v>
      </c>
    </row>
    <row r="995" spans="1:25">
      <c r="A995">
        <v>994</v>
      </c>
      <c r="B995" t="s">
        <v>6971</v>
      </c>
      <c r="C995" t="s">
        <v>6972</v>
      </c>
      <c r="D995" t="s">
        <v>46</v>
      </c>
      <c r="E995" t="s">
        <v>6208</v>
      </c>
      <c r="F995" s="1">
        <v>45946</v>
      </c>
      <c r="G995">
        <v>10</v>
      </c>
      <c r="H995">
        <v>510675</v>
      </c>
      <c r="I995" t="s">
        <v>10185</v>
      </c>
      <c r="J995">
        <v>50037444</v>
      </c>
      <c r="K995" t="s">
        <v>267</v>
      </c>
      <c r="L995">
        <v>11</v>
      </c>
      <c r="M995">
        <v>10</v>
      </c>
      <c r="N995">
        <v>10</v>
      </c>
      <c r="O995">
        <v>45670</v>
      </c>
      <c r="P995" t="s">
        <v>5750</v>
      </c>
      <c r="R995" s="1">
        <v>45961</v>
      </c>
      <c r="S995">
        <v>10</v>
      </c>
      <c r="T995" s="317">
        <v>34790</v>
      </c>
      <c r="U995">
        <v>25.11</v>
      </c>
      <c r="V995">
        <v>11</v>
      </c>
      <c r="W995">
        <v>30</v>
      </c>
      <c r="X995" s="317">
        <v>70660</v>
      </c>
    </row>
    <row r="996" spans="1:25">
      <c r="A996">
        <v>995</v>
      </c>
      <c r="B996" t="s">
        <v>6973</v>
      </c>
      <c r="C996" t="s">
        <v>6974</v>
      </c>
      <c r="D996" t="s">
        <v>46</v>
      </c>
      <c r="E996" t="s">
        <v>3282</v>
      </c>
      <c r="F996" s="1">
        <v>45946</v>
      </c>
      <c r="G996">
        <v>10</v>
      </c>
      <c r="H996">
        <v>510676</v>
      </c>
      <c r="I996" t="s">
        <v>10185</v>
      </c>
      <c r="J996">
        <v>50037474</v>
      </c>
      <c r="K996" t="s">
        <v>267</v>
      </c>
      <c r="L996">
        <v>12</v>
      </c>
      <c r="M996">
        <v>11</v>
      </c>
      <c r="N996">
        <v>12</v>
      </c>
      <c r="O996">
        <v>46001</v>
      </c>
      <c r="P996" t="s">
        <v>5750</v>
      </c>
      <c r="R996" s="1">
        <v>46022</v>
      </c>
      <c r="S996">
        <v>12</v>
      </c>
      <c r="T996" s="317">
        <v>62740</v>
      </c>
      <c r="U996">
        <v>25.12</v>
      </c>
      <c r="V996">
        <v>12</v>
      </c>
      <c r="W996">
        <v>30</v>
      </c>
      <c r="X996" s="317">
        <v>108956</v>
      </c>
    </row>
    <row r="997" spans="1:25">
      <c r="A997">
        <v>996</v>
      </c>
      <c r="B997" t="s">
        <v>13552</v>
      </c>
      <c r="C997" t="s">
        <v>13553</v>
      </c>
      <c r="D997" t="s">
        <v>46</v>
      </c>
      <c r="E997" t="s">
        <v>6161</v>
      </c>
      <c r="F997" s="1">
        <v>45946</v>
      </c>
      <c r="G997">
        <v>10</v>
      </c>
      <c r="H997">
        <v>510677</v>
      </c>
      <c r="I997" t="s">
        <v>10185</v>
      </c>
      <c r="K997" t="s">
        <v>267</v>
      </c>
      <c r="L997">
        <v>11</v>
      </c>
      <c r="M997">
        <v>10</v>
      </c>
      <c r="N997">
        <v>11</v>
      </c>
      <c r="O997">
        <v>45965</v>
      </c>
      <c r="P997">
        <v>45964</v>
      </c>
      <c r="R997" s="1">
        <v>45991</v>
      </c>
      <c r="S997">
        <v>11</v>
      </c>
      <c r="T997" s="317">
        <v>36800</v>
      </c>
      <c r="U997">
        <v>25.11</v>
      </c>
      <c r="V997">
        <v>11</v>
      </c>
      <c r="W997">
        <v>101</v>
      </c>
      <c r="X997" s="317">
        <v>94800</v>
      </c>
    </row>
    <row r="998" spans="1:25">
      <c r="A998">
        <v>997</v>
      </c>
      <c r="B998" t="s">
        <v>13554</v>
      </c>
      <c r="C998" t="s">
        <v>13555</v>
      </c>
      <c r="D998" t="s">
        <v>46</v>
      </c>
      <c r="E998" t="s">
        <v>3282</v>
      </c>
      <c r="F998" s="1">
        <v>45946</v>
      </c>
      <c r="G998">
        <v>10</v>
      </c>
      <c r="H998">
        <v>510678</v>
      </c>
      <c r="I998" t="s">
        <v>10185</v>
      </c>
      <c r="K998" t="s">
        <v>267</v>
      </c>
      <c r="L998">
        <v>11</v>
      </c>
      <c r="M998">
        <v>10</v>
      </c>
      <c r="N998">
        <v>11</v>
      </c>
      <c r="O998">
        <v>45965</v>
      </c>
      <c r="P998">
        <v>45964</v>
      </c>
      <c r="R998" s="1">
        <v>45991</v>
      </c>
      <c r="S998">
        <v>11</v>
      </c>
      <c r="T998" s="317">
        <v>48310</v>
      </c>
      <c r="U998">
        <v>25.11</v>
      </c>
      <c r="V998">
        <v>11</v>
      </c>
      <c r="W998">
        <v>101</v>
      </c>
      <c r="X998" s="317">
        <v>123419.06</v>
      </c>
    </row>
    <row r="999" spans="1:25">
      <c r="A999">
        <v>998</v>
      </c>
      <c r="B999" t="s">
        <v>13556</v>
      </c>
      <c r="C999" t="s">
        <v>13557</v>
      </c>
      <c r="D999" t="s">
        <v>46</v>
      </c>
      <c r="E999" t="s">
        <v>6161</v>
      </c>
      <c r="F999" s="1">
        <v>45947</v>
      </c>
      <c r="G999">
        <v>10</v>
      </c>
      <c r="H999">
        <v>510679</v>
      </c>
      <c r="I999" t="s">
        <v>10185</v>
      </c>
      <c r="K999" t="s">
        <v>267</v>
      </c>
      <c r="L999">
        <v>11</v>
      </c>
      <c r="M999">
        <v>10</v>
      </c>
      <c r="N999">
        <v>11</v>
      </c>
      <c r="O999" t="s">
        <v>11478</v>
      </c>
      <c r="P999">
        <v>45961</v>
      </c>
      <c r="R999" s="1">
        <v>45991</v>
      </c>
      <c r="S999">
        <v>11</v>
      </c>
      <c r="T999" s="317">
        <v>38330</v>
      </c>
      <c r="U999">
        <v>25.11</v>
      </c>
      <c r="V999">
        <v>11</v>
      </c>
      <c r="W999">
        <v>101</v>
      </c>
      <c r="X999" s="317">
        <v>98730</v>
      </c>
    </row>
    <row r="1000" spans="1:25">
      <c r="A1000">
        <v>999</v>
      </c>
      <c r="B1000" t="s">
        <v>13558</v>
      </c>
      <c r="C1000" t="s">
        <v>13559</v>
      </c>
      <c r="D1000" t="s">
        <v>46</v>
      </c>
      <c r="E1000" t="s">
        <v>6161</v>
      </c>
      <c r="F1000" s="1">
        <v>45947</v>
      </c>
      <c r="G1000">
        <v>10</v>
      </c>
      <c r="H1000">
        <v>510680</v>
      </c>
      <c r="I1000" t="s">
        <v>10185</v>
      </c>
      <c r="K1000" t="s">
        <v>267</v>
      </c>
      <c r="L1000">
        <v>11</v>
      </c>
      <c r="M1000">
        <v>10</v>
      </c>
      <c r="N1000">
        <v>11</v>
      </c>
      <c r="O1000" t="s">
        <v>11478</v>
      </c>
      <c r="P1000">
        <v>45961</v>
      </c>
      <c r="R1000" s="1">
        <v>45991</v>
      </c>
      <c r="S1000">
        <v>11</v>
      </c>
      <c r="T1000" s="317">
        <v>38330</v>
      </c>
      <c r="U1000">
        <v>25.11</v>
      </c>
      <c r="V1000">
        <v>11</v>
      </c>
      <c r="W1000">
        <v>101</v>
      </c>
      <c r="X1000" s="317">
        <v>98730</v>
      </c>
    </row>
    <row r="1001" spans="1:25">
      <c r="A1001">
        <v>1000</v>
      </c>
      <c r="B1001" t="s">
        <v>13560</v>
      </c>
      <c r="C1001" t="s">
        <v>13561</v>
      </c>
      <c r="D1001" t="s">
        <v>46</v>
      </c>
      <c r="E1001" t="s">
        <v>6161</v>
      </c>
      <c r="F1001" s="1">
        <v>45947</v>
      </c>
      <c r="G1001">
        <v>10</v>
      </c>
      <c r="H1001">
        <v>510681</v>
      </c>
      <c r="I1001" t="s">
        <v>10185</v>
      </c>
      <c r="K1001" t="s">
        <v>267</v>
      </c>
      <c r="L1001">
        <v>11</v>
      </c>
      <c r="M1001">
        <v>10</v>
      </c>
      <c r="N1001">
        <v>11</v>
      </c>
      <c r="O1001" t="s">
        <v>11478</v>
      </c>
      <c r="P1001">
        <v>45961</v>
      </c>
      <c r="R1001" s="1">
        <v>45991</v>
      </c>
      <c r="S1001">
        <v>11</v>
      </c>
      <c r="T1001" s="317">
        <v>33740</v>
      </c>
      <c r="U1001">
        <v>25.11</v>
      </c>
      <c r="V1001">
        <v>11</v>
      </c>
      <c r="W1001">
        <v>101</v>
      </c>
      <c r="X1001" s="317">
        <v>86940</v>
      </c>
    </row>
    <row r="1002" spans="1:25">
      <c r="A1002">
        <v>1001</v>
      </c>
      <c r="B1002" t="s">
        <v>13562</v>
      </c>
      <c r="C1002" t="s">
        <v>13563</v>
      </c>
      <c r="D1002" t="s">
        <v>46</v>
      </c>
      <c r="E1002" t="s">
        <v>6161</v>
      </c>
      <c r="F1002" s="1">
        <v>45947</v>
      </c>
      <c r="G1002">
        <v>10</v>
      </c>
      <c r="H1002">
        <v>510682</v>
      </c>
      <c r="I1002" t="s">
        <v>10185</v>
      </c>
      <c r="K1002" t="s">
        <v>267</v>
      </c>
      <c r="L1002">
        <v>10</v>
      </c>
      <c r="M1002">
        <v>10</v>
      </c>
      <c r="N1002">
        <v>10</v>
      </c>
      <c r="O1002" t="s">
        <v>11478</v>
      </c>
      <c r="P1002">
        <v>45961</v>
      </c>
      <c r="R1002" s="1">
        <v>45961</v>
      </c>
      <c r="S1002">
        <v>10</v>
      </c>
      <c r="T1002" s="317">
        <v>33740</v>
      </c>
      <c r="U1002">
        <v>25.1</v>
      </c>
      <c r="V1002">
        <v>10</v>
      </c>
      <c r="W1002">
        <v>101</v>
      </c>
      <c r="X1002" s="317">
        <v>86940</v>
      </c>
    </row>
    <row r="1003" spans="1:25">
      <c r="A1003">
        <v>1002</v>
      </c>
      <c r="B1003" t="s">
        <v>13564</v>
      </c>
      <c r="C1003" t="s">
        <v>13565</v>
      </c>
      <c r="D1003" t="s">
        <v>46</v>
      </c>
      <c r="E1003" t="s">
        <v>5748</v>
      </c>
      <c r="F1003" s="1">
        <v>45947</v>
      </c>
      <c r="G1003">
        <v>10</v>
      </c>
      <c r="H1003">
        <v>510683</v>
      </c>
      <c r="I1003" t="s">
        <v>10185</v>
      </c>
      <c r="K1003" t="s">
        <v>10340</v>
      </c>
      <c r="L1003">
        <v>11</v>
      </c>
      <c r="M1003">
        <v>10</v>
      </c>
      <c r="N1003">
        <v>11</v>
      </c>
      <c r="O1003">
        <v>45959</v>
      </c>
      <c r="P1003">
        <v>45958</v>
      </c>
      <c r="R1003" s="1">
        <v>45991</v>
      </c>
      <c r="S1003">
        <v>11</v>
      </c>
      <c r="T1003" s="317">
        <v>46070</v>
      </c>
      <c r="U1003">
        <v>25.11</v>
      </c>
      <c r="V1003">
        <v>11</v>
      </c>
      <c r="W1003">
        <v>101</v>
      </c>
      <c r="X1003" s="317">
        <v>118710</v>
      </c>
    </row>
    <row r="1004" spans="1:25">
      <c r="A1004">
        <v>1003</v>
      </c>
      <c r="B1004" t="s">
        <v>13566</v>
      </c>
      <c r="C1004" t="s">
        <v>13567</v>
      </c>
      <c r="D1004" t="s">
        <v>5942</v>
      </c>
      <c r="E1004" t="s">
        <v>6890</v>
      </c>
      <c r="F1004" s="1">
        <v>45947</v>
      </c>
      <c r="G1004">
        <v>10</v>
      </c>
      <c r="H1004">
        <v>510684</v>
      </c>
      <c r="I1004" t="s">
        <v>10185</v>
      </c>
      <c r="K1004" t="s">
        <v>6518</v>
      </c>
      <c r="L1004">
        <v>11</v>
      </c>
      <c r="M1004">
        <v>10</v>
      </c>
      <c r="N1004">
        <v>11</v>
      </c>
      <c r="O1004" t="s">
        <v>12648</v>
      </c>
      <c r="P1004">
        <v>45952</v>
      </c>
      <c r="R1004" s="1">
        <v>45991</v>
      </c>
      <c r="S1004">
        <v>11</v>
      </c>
      <c r="T1004" s="317">
        <v>50205</v>
      </c>
      <c r="U1004">
        <v>25.11</v>
      </c>
      <c r="V1004">
        <v>11</v>
      </c>
      <c r="W1004">
        <v>101</v>
      </c>
      <c r="X1004" s="317">
        <v>141744</v>
      </c>
      <c r="Y1004" t="s">
        <v>13568</v>
      </c>
    </row>
    <row r="1005" spans="1:25">
      <c r="A1005">
        <v>1004</v>
      </c>
      <c r="B1005" t="s">
        <v>13569</v>
      </c>
      <c r="C1005" t="s">
        <v>13570</v>
      </c>
      <c r="D1005" t="s">
        <v>5942</v>
      </c>
      <c r="E1005" t="s">
        <v>6890</v>
      </c>
      <c r="F1005" s="1">
        <v>45947</v>
      </c>
      <c r="G1005">
        <v>10</v>
      </c>
      <c r="H1005">
        <v>510685</v>
      </c>
      <c r="I1005" t="s">
        <v>10185</v>
      </c>
      <c r="K1005" t="s">
        <v>6518</v>
      </c>
      <c r="L1005">
        <v>11</v>
      </c>
      <c r="M1005">
        <v>10</v>
      </c>
      <c r="N1005">
        <v>11</v>
      </c>
      <c r="O1005" t="s">
        <v>12648</v>
      </c>
      <c r="P1005">
        <v>45952</v>
      </c>
      <c r="R1005" s="1">
        <v>45991</v>
      </c>
      <c r="S1005">
        <v>11</v>
      </c>
      <c r="T1005" s="317">
        <v>41025</v>
      </c>
      <c r="U1005">
        <v>25.11</v>
      </c>
      <c r="V1005">
        <v>11</v>
      </c>
      <c r="W1005">
        <v>101</v>
      </c>
      <c r="X1005" s="317">
        <v>118164</v>
      </c>
    </row>
    <row r="1006" spans="1:25">
      <c r="A1006">
        <v>1005</v>
      </c>
      <c r="B1006" t="s">
        <v>13571</v>
      </c>
      <c r="C1006" t="s">
        <v>13572</v>
      </c>
      <c r="D1006" t="s">
        <v>5942</v>
      </c>
      <c r="E1006" t="s">
        <v>6890</v>
      </c>
      <c r="F1006" s="1">
        <v>45947</v>
      </c>
      <c r="G1006">
        <v>10</v>
      </c>
      <c r="H1006">
        <v>510686</v>
      </c>
      <c r="I1006" t="s">
        <v>10185</v>
      </c>
      <c r="K1006" t="s">
        <v>6518</v>
      </c>
      <c r="L1006">
        <v>11</v>
      </c>
      <c r="M1006">
        <v>10</v>
      </c>
      <c r="N1006">
        <v>11</v>
      </c>
      <c r="O1006" t="s">
        <v>12648</v>
      </c>
      <c r="P1006">
        <v>45959</v>
      </c>
      <c r="R1006" s="1">
        <v>45991</v>
      </c>
      <c r="S1006">
        <v>11</v>
      </c>
      <c r="T1006" s="317">
        <v>34905</v>
      </c>
      <c r="U1006">
        <v>25.11</v>
      </c>
      <c r="V1006">
        <v>11</v>
      </c>
      <c r="W1006">
        <v>101</v>
      </c>
      <c r="X1006" s="317">
        <v>102444</v>
      </c>
    </row>
    <row r="1007" spans="1:25">
      <c r="A1007">
        <v>1006</v>
      </c>
      <c r="B1007" t="s">
        <v>6983</v>
      </c>
      <c r="C1007" t="s">
        <v>6984</v>
      </c>
      <c r="D1007" t="s">
        <v>46</v>
      </c>
      <c r="E1007" t="s">
        <v>6208</v>
      </c>
      <c r="F1007" s="1">
        <v>45947</v>
      </c>
      <c r="G1007">
        <v>10</v>
      </c>
      <c r="H1007">
        <v>510687</v>
      </c>
      <c r="I1007" t="s">
        <v>10185</v>
      </c>
      <c r="J1007">
        <v>50038101</v>
      </c>
      <c r="K1007" t="s">
        <v>267</v>
      </c>
      <c r="L1007">
        <v>11</v>
      </c>
      <c r="M1007">
        <v>10</v>
      </c>
      <c r="N1007">
        <v>10</v>
      </c>
      <c r="O1007">
        <v>46126</v>
      </c>
      <c r="P1007" t="s">
        <v>5750</v>
      </c>
      <c r="R1007" s="1">
        <v>45961</v>
      </c>
      <c r="S1007">
        <v>10</v>
      </c>
      <c r="T1007" s="317">
        <v>58400</v>
      </c>
      <c r="U1007">
        <v>25.11</v>
      </c>
      <c r="V1007">
        <v>11</v>
      </c>
      <c r="W1007">
        <v>30</v>
      </c>
      <c r="X1007" s="317">
        <v>118577</v>
      </c>
    </row>
    <row r="1008" spans="1:25">
      <c r="A1008">
        <v>1007</v>
      </c>
      <c r="B1008" t="s">
        <v>13573</v>
      </c>
      <c r="C1008" t="s">
        <v>13574</v>
      </c>
      <c r="D1008" t="s">
        <v>46</v>
      </c>
      <c r="E1008" t="s">
        <v>6161</v>
      </c>
      <c r="F1008" s="1">
        <v>45947</v>
      </c>
      <c r="G1008">
        <v>10</v>
      </c>
      <c r="H1008">
        <v>510688</v>
      </c>
      <c r="I1008" t="s">
        <v>10185</v>
      </c>
      <c r="K1008" t="s">
        <v>267</v>
      </c>
      <c r="L1008">
        <v>11</v>
      </c>
      <c r="M1008">
        <v>10</v>
      </c>
      <c r="N1008">
        <v>11</v>
      </c>
      <c r="O1008" t="s">
        <v>11478</v>
      </c>
      <c r="P1008">
        <v>45961</v>
      </c>
      <c r="R1008" s="1">
        <v>45991</v>
      </c>
      <c r="S1008">
        <v>11</v>
      </c>
      <c r="T1008" s="317">
        <v>32210</v>
      </c>
      <c r="U1008">
        <v>25.11</v>
      </c>
      <c r="V1008">
        <v>11</v>
      </c>
      <c r="W1008">
        <v>101</v>
      </c>
      <c r="X1008" s="317">
        <v>83010</v>
      </c>
    </row>
    <row r="1009" spans="1:25">
      <c r="A1009">
        <v>1008</v>
      </c>
      <c r="B1009" t="s">
        <v>13575</v>
      </c>
      <c r="C1009" t="s">
        <v>13576</v>
      </c>
      <c r="D1009" t="s">
        <v>46</v>
      </c>
      <c r="E1009" t="s">
        <v>6161</v>
      </c>
      <c r="F1009" s="1">
        <v>45947</v>
      </c>
      <c r="G1009">
        <v>10</v>
      </c>
      <c r="H1009">
        <v>510689</v>
      </c>
      <c r="I1009" t="s">
        <v>10185</v>
      </c>
      <c r="K1009" t="s">
        <v>267</v>
      </c>
      <c r="L1009">
        <v>10</v>
      </c>
      <c r="M1009">
        <v>10</v>
      </c>
      <c r="N1009">
        <v>10</v>
      </c>
      <c r="O1009" t="s">
        <v>11478</v>
      </c>
      <c r="P1009">
        <v>45961</v>
      </c>
      <c r="R1009" s="1">
        <v>45961</v>
      </c>
      <c r="S1009">
        <v>10</v>
      </c>
      <c r="T1009" s="317">
        <v>36800</v>
      </c>
      <c r="U1009">
        <v>25.1</v>
      </c>
      <c r="V1009">
        <v>10</v>
      </c>
      <c r="W1009">
        <v>101</v>
      </c>
      <c r="X1009" s="317">
        <v>94800</v>
      </c>
    </row>
    <row r="1010" spans="1:25">
      <c r="A1010">
        <v>1009</v>
      </c>
      <c r="B1010" t="s">
        <v>13577</v>
      </c>
      <c r="C1010" t="s">
        <v>13578</v>
      </c>
      <c r="D1010" t="s">
        <v>5942</v>
      </c>
      <c r="E1010" t="s">
        <v>6890</v>
      </c>
      <c r="F1010" s="1">
        <v>45950</v>
      </c>
      <c r="G1010">
        <v>10</v>
      </c>
      <c r="H1010">
        <v>510690</v>
      </c>
      <c r="I1010" t="s">
        <v>10185</v>
      </c>
      <c r="K1010" t="s">
        <v>6518</v>
      </c>
      <c r="L1010">
        <v>11</v>
      </c>
      <c r="M1010">
        <v>10</v>
      </c>
      <c r="N1010">
        <v>11</v>
      </c>
      <c r="O1010" t="s">
        <v>11478</v>
      </c>
      <c r="P1010">
        <v>45965</v>
      </c>
      <c r="R1010" s="1">
        <v>45991</v>
      </c>
      <c r="S1010">
        <v>11</v>
      </c>
      <c r="T1010" s="317">
        <v>36435</v>
      </c>
      <c r="U1010">
        <v>25.11</v>
      </c>
      <c r="V1010">
        <v>11</v>
      </c>
      <c r="W1010">
        <v>101</v>
      </c>
      <c r="X1010" s="317">
        <v>106374</v>
      </c>
      <c r="Y1010" t="s">
        <v>10832</v>
      </c>
    </row>
    <row r="1011" spans="1:25">
      <c r="A1011">
        <v>1010</v>
      </c>
      <c r="B1011" t="s">
        <v>6981</v>
      </c>
      <c r="C1011" t="s">
        <v>6982</v>
      </c>
      <c r="D1011" t="s">
        <v>46</v>
      </c>
      <c r="E1011" t="s">
        <v>6055</v>
      </c>
      <c r="F1011" s="1">
        <v>45950</v>
      </c>
      <c r="G1011">
        <v>10</v>
      </c>
      <c r="H1011">
        <v>510691</v>
      </c>
      <c r="I1011" t="s">
        <v>10185</v>
      </c>
      <c r="J1011">
        <v>50038223</v>
      </c>
      <c r="K1011" t="s">
        <v>10340</v>
      </c>
      <c r="L1011">
        <v>1</v>
      </c>
      <c r="M1011">
        <v>12</v>
      </c>
      <c r="N1011">
        <v>1</v>
      </c>
      <c r="O1011">
        <v>46062</v>
      </c>
      <c r="P1011" t="s">
        <v>5750</v>
      </c>
      <c r="R1011" s="1">
        <v>46053</v>
      </c>
      <c r="S1011">
        <v>1</v>
      </c>
      <c r="T1011" s="317">
        <v>101330</v>
      </c>
      <c r="U1011">
        <v>26.1</v>
      </c>
      <c r="V1011">
        <v>1</v>
      </c>
      <c r="W1011">
        <v>30</v>
      </c>
      <c r="X1011" s="317">
        <v>222550</v>
      </c>
    </row>
    <row r="1012" spans="1:25">
      <c r="A1012">
        <v>1011</v>
      </c>
      <c r="B1012" t="s">
        <v>13579</v>
      </c>
      <c r="C1012" t="s">
        <v>13580</v>
      </c>
      <c r="D1012" t="s">
        <v>5942</v>
      </c>
      <c r="E1012" t="s">
        <v>6890</v>
      </c>
      <c r="F1012" s="1">
        <v>45950</v>
      </c>
      <c r="G1012">
        <v>10</v>
      </c>
      <c r="H1012">
        <v>510692</v>
      </c>
      <c r="I1012" t="s">
        <v>10185</v>
      </c>
      <c r="K1012" t="s">
        <v>6518</v>
      </c>
      <c r="L1012">
        <v>11</v>
      </c>
      <c r="M1012">
        <v>10</v>
      </c>
      <c r="N1012">
        <v>11</v>
      </c>
      <c r="O1012">
        <v>45964</v>
      </c>
      <c r="P1012">
        <v>45962</v>
      </c>
      <c r="R1012" s="1">
        <v>45991</v>
      </c>
      <c r="S1012">
        <v>11</v>
      </c>
      <c r="T1012" s="317">
        <v>33945</v>
      </c>
      <c r="U1012">
        <v>25.11</v>
      </c>
      <c r="V1012">
        <v>11</v>
      </c>
      <c r="W1012">
        <v>101</v>
      </c>
      <c r="X1012" s="317">
        <v>100044</v>
      </c>
    </row>
    <row r="1013" spans="1:25">
      <c r="A1013">
        <v>1012</v>
      </c>
      <c r="B1013" t="s">
        <v>13581</v>
      </c>
      <c r="C1013" t="s">
        <v>13582</v>
      </c>
      <c r="D1013" t="s">
        <v>46</v>
      </c>
      <c r="E1013" t="s">
        <v>6161</v>
      </c>
      <c r="F1013" s="1">
        <v>45950</v>
      </c>
      <c r="G1013">
        <v>10</v>
      </c>
      <c r="H1013">
        <v>510693</v>
      </c>
      <c r="I1013" t="s">
        <v>10185</v>
      </c>
      <c r="K1013" t="s">
        <v>267</v>
      </c>
      <c r="L1013">
        <v>11</v>
      </c>
      <c r="M1013">
        <v>10</v>
      </c>
      <c r="N1013">
        <v>11</v>
      </c>
      <c r="O1013">
        <v>45965</v>
      </c>
      <c r="P1013">
        <v>45960</v>
      </c>
      <c r="R1013" s="1">
        <v>45991</v>
      </c>
      <c r="S1013">
        <v>11</v>
      </c>
      <c r="T1013" s="317">
        <v>38330</v>
      </c>
      <c r="U1013">
        <v>25.11</v>
      </c>
      <c r="V1013">
        <v>11</v>
      </c>
      <c r="W1013">
        <v>101</v>
      </c>
      <c r="X1013" s="317">
        <v>98730</v>
      </c>
    </row>
    <row r="1014" spans="1:25">
      <c r="A1014">
        <v>1013</v>
      </c>
      <c r="B1014" t="s">
        <v>6961</v>
      </c>
      <c r="C1014" t="s">
        <v>6962</v>
      </c>
      <c r="D1014" t="s">
        <v>46</v>
      </c>
      <c r="E1014" t="s">
        <v>6208</v>
      </c>
      <c r="F1014" s="1">
        <v>45946</v>
      </c>
      <c r="G1014">
        <v>10</v>
      </c>
      <c r="H1014">
        <v>510694</v>
      </c>
      <c r="I1014" t="s">
        <v>10185</v>
      </c>
      <c r="J1014">
        <v>50037339</v>
      </c>
      <c r="K1014" t="s">
        <v>267</v>
      </c>
      <c r="L1014">
        <v>11</v>
      </c>
      <c r="M1014">
        <v>10</v>
      </c>
      <c r="N1014">
        <v>11</v>
      </c>
      <c r="O1014">
        <v>46063</v>
      </c>
      <c r="P1014" t="s">
        <v>5750</v>
      </c>
      <c r="R1014" s="1">
        <v>45991</v>
      </c>
      <c r="S1014">
        <v>11</v>
      </c>
      <c r="T1014" s="317">
        <v>49700</v>
      </c>
      <c r="U1014">
        <v>25.11</v>
      </c>
      <c r="V1014">
        <v>11</v>
      </c>
      <c r="W1014">
        <v>30</v>
      </c>
      <c r="X1014" s="317">
        <v>100942</v>
      </c>
    </row>
    <row r="1015" spans="1:25">
      <c r="A1015">
        <v>1014</v>
      </c>
      <c r="B1015" t="s">
        <v>6975</v>
      </c>
      <c r="C1015" t="s">
        <v>6976</v>
      </c>
      <c r="D1015" t="s">
        <v>46</v>
      </c>
      <c r="E1015" t="s">
        <v>6208</v>
      </c>
      <c r="F1015" s="1">
        <v>45946</v>
      </c>
      <c r="G1015">
        <v>10</v>
      </c>
      <c r="H1015">
        <v>510695</v>
      </c>
      <c r="I1015" t="s">
        <v>10185</v>
      </c>
      <c r="J1015">
        <v>50037436</v>
      </c>
      <c r="K1015" t="s">
        <v>267</v>
      </c>
      <c r="L1015">
        <v>11</v>
      </c>
      <c r="M1015">
        <v>10</v>
      </c>
      <c r="N1015">
        <v>11</v>
      </c>
      <c r="O1015">
        <v>46001</v>
      </c>
      <c r="P1015" t="s">
        <v>5750</v>
      </c>
      <c r="R1015" s="1">
        <v>45991</v>
      </c>
      <c r="S1015">
        <v>11</v>
      </c>
      <c r="T1015" s="317">
        <v>71485</v>
      </c>
      <c r="U1015">
        <v>25.11</v>
      </c>
      <c r="V1015">
        <v>11</v>
      </c>
      <c r="W1015">
        <v>30</v>
      </c>
      <c r="X1015" s="317">
        <v>146817</v>
      </c>
    </row>
    <row r="1016" spans="1:25">
      <c r="A1016">
        <v>1015</v>
      </c>
      <c r="B1016" t="s">
        <v>13583</v>
      </c>
      <c r="C1016" t="s">
        <v>13584</v>
      </c>
      <c r="D1016" t="s">
        <v>5942</v>
      </c>
      <c r="E1016" t="s">
        <v>6890</v>
      </c>
      <c r="F1016" s="1">
        <v>45951</v>
      </c>
      <c r="G1016">
        <v>10</v>
      </c>
      <c r="H1016">
        <v>510696</v>
      </c>
      <c r="I1016" t="s">
        <v>10185</v>
      </c>
      <c r="K1016" t="s">
        <v>6518</v>
      </c>
      <c r="L1016">
        <v>11</v>
      </c>
      <c r="M1016">
        <v>10</v>
      </c>
      <c r="N1016">
        <v>11</v>
      </c>
      <c r="O1016">
        <v>45961</v>
      </c>
      <c r="P1016">
        <v>45960</v>
      </c>
      <c r="R1016" s="1">
        <v>45991</v>
      </c>
      <c r="S1016">
        <v>11</v>
      </c>
      <c r="T1016" s="317">
        <v>41595</v>
      </c>
      <c r="U1016">
        <v>25.11</v>
      </c>
      <c r="V1016">
        <v>11</v>
      </c>
      <c r="W1016">
        <v>101</v>
      </c>
      <c r="X1016" s="317">
        <v>119694</v>
      </c>
    </row>
    <row r="1017" spans="1:25">
      <c r="A1017">
        <v>1016</v>
      </c>
      <c r="B1017" t="s">
        <v>13585</v>
      </c>
      <c r="C1017" t="s">
        <v>13586</v>
      </c>
      <c r="D1017" t="s">
        <v>46</v>
      </c>
      <c r="E1017" t="s">
        <v>6161</v>
      </c>
      <c r="F1017" s="1">
        <v>45951</v>
      </c>
      <c r="G1017">
        <v>10</v>
      </c>
      <c r="H1017">
        <v>510697</v>
      </c>
      <c r="I1017" t="s">
        <v>10185</v>
      </c>
      <c r="K1017" t="s">
        <v>267</v>
      </c>
      <c r="L1017">
        <v>11</v>
      </c>
      <c r="M1017">
        <v>10</v>
      </c>
      <c r="N1017">
        <v>11</v>
      </c>
      <c r="O1017" t="s">
        <v>11478</v>
      </c>
      <c r="P1017">
        <v>45960</v>
      </c>
      <c r="R1017" s="1">
        <v>45991</v>
      </c>
      <c r="S1017">
        <v>11</v>
      </c>
      <c r="T1017" s="317">
        <v>69140</v>
      </c>
      <c r="U1017">
        <v>25.11</v>
      </c>
      <c r="V1017">
        <v>11</v>
      </c>
      <c r="W1017">
        <v>101</v>
      </c>
      <c r="X1017" s="317">
        <v>148687.56</v>
      </c>
    </row>
    <row r="1018" spans="1:25">
      <c r="A1018">
        <v>1017</v>
      </c>
      <c r="B1018" t="s">
        <v>13587</v>
      </c>
      <c r="C1018" t="s">
        <v>13588</v>
      </c>
      <c r="D1018" t="s">
        <v>46</v>
      </c>
      <c r="E1018" t="s">
        <v>3282</v>
      </c>
      <c r="F1018" s="1">
        <v>45951</v>
      </c>
      <c r="G1018">
        <v>10</v>
      </c>
      <c r="H1018">
        <v>510698</v>
      </c>
      <c r="I1018" t="s">
        <v>10185</v>
      </c>
      <c r="K1018" t="s">
        <v>267</v>
      </c>
      <c r="L1018">
        <v>11</v>
      </c>
      <c r="M1018">
        <v>10</v>
      </c>
      <c r="N1018">
        <v>11</v>
      </c>
      <c r="O1018">
        <v>45968</v>
      </c>
      <c r="P1018">
        <v>45967</v>
      </c>
      <c r="R1018" s="1">
        <v>45991</v>
      </c>
      <c r="S1018">
        <v>11</v>
      </c>
      <c r="T1018" s="317">
        <v>37120</v>
      </c>
      <c r="U1018">
        <v>25.11</v>
      </c>
      <c r="V1018">
        <v>11</v>
      </c>
      <c r="W1018">
        <v>101</v>
      </c>
      <c r="X1018" s="317">
        <v>94709.06</v>
      </c>
    </row>
    <row r="1019" spans="1:25">
      <c r="A1019">
        <v>1018</v>
      </c>
      <c r="B1019" t="s">
        <v>13589</v>
      </c>
      <c r="C1019" t="s">
        <v>13590</v>
      </c>
      <c r="D1019" t="s">
        <v>46</v>
      </c>
      <c r="E1019" t="s">
        <v>3282</v>
      </c>
      <c r="F1019" s="1">
        <v>45951</v>
      </c>
      <c r="G1019">
        <v>10</v>
      </c>
      <c r="H1019">
        <v>510699</v>
      </c>
      <c r="I1019" t="s">
        <v>10185</v>
      </c>
      <c r="K1019" t="s">
        <v>267</v>
      </c>
      <c r="L1019">
        <v>11</v>
      </c>
      <c r="M1019">
        <v>10</v>
      </c>
      <c r="N1019">
        <v>11</v>
      </c>
      <c r="O1019" t="s">
        <v>13591</v>
      </c>
      <c r="P1019">
        <v>45961</v>
      </c>
      <c r="R1019" s="1">
        <v>45991</v>
      </c>
      <c r="S1019">
        <v>11</v>
      </c>
      <c r="T1019" s="317">
        <v>90450</v>
      </c>
      <c r="U1019">
        <v>25.11</v>
      </c>
      <c r="V1019">
        <v>11</v>
      </c>
      <c r="W1019">
        <v>101</v>
      </c>
      <c r="X1019" s="317">
        <v>233270.06</v>
      </c>
    </row>
    <row r="1020" spans="1:25">
      <c r="A1020">
        <v>1019</v>
      </c>
      <c r="B1020" t="s">
        <v>13592</v>
      </c>
      <c r="C1020" t="s">
        <v>13593</v>
      </c>
      <c r="D1020" t="s">
        <v>5942</v>
      </c>
      <c r="E1020" t="s">
        <v>6890</v>
      </c>
      <c r="F1020" s="1">
        <v>45951</v>
      </c>
      <c r="G1020">
        <v>10</v>
      </c>
      <c r="H1020">
        <v>510700</v>
      </c>
      <c r="I1020" t="s">
        <v>10185</v>
      </c>
      <c r="K1020" t="s">
        <v>6518</v>
      </c>
      <c r="L1020">
        <v>11</v>
      </c>
      <c r="M1020">
        <v>10</v>
      </c>
      <c r="N1020">
        <v>11</v>
      </c>
      <c r="O1020">
        <v>45966</v>
      </c>
      <c r="P1020">
        <v>45965</v>
      </c>
      <c r="R1020" s="1">
        <v>45991</v>
      </c>
      <c r="S1020">
        <v>11</v>
      </c>
      <c r="T1020" s="317">
        <v>53355</v>
      </c>
      <c r="U1020">
        <v>25.11</v>
      </c>
      <c r="V1020">
        <v>11</v>
      </c>
      <c r="W1020">
        <v>101</v>
      </c>
      <c r="X1020" s="317">
        <v>149934</v>
      </c>
      <c r="Y1020" t="s">
        <v>10832</v>
      </c>
    </row>
    <row r="1021" spans="1:25">
      <c r="A1021">
        <v>1020</v>
      </c>
      <c r="B1021" t="s">
        <v>13594</v>
      </c>
      <c r="C1021" t="s">
        <v>13595</v>
      </c>
      <c r="D1021" t="s">
        <v>46</v>
      </c>
      <c r="E1021" t="s">
        <v>6161</v>
      </c>
      <c r="F1021" s="1">
        <v>45952</v>
      </c>
      <c r="G1021">
        <v>10</v>
      </c>
      <c r="H1021">
        <v>510701</v>
      </c>
      <c r="I1021" t="s">
        <v>10185</v>
      </c>
      <c r="K1021" t="s">
        <v>267</v>
      </c>
      <c r="L1021">
        <v>11</v>
      </c>
      <c r="M1021">
        <v>10</v>
      </c>
      <c r="N1021">
        <v>11</v>
      </c>
      <c r="O1021" t="s">
        <v>11478</v>
      </c>
      <c r="P1021">
        <v>45968</v>
      </c>
      <c r="R1021" s="1">
        <v>45991</v>
      </c>
      <c r="S1021">
        <v>11</v>
      </c>
      <c r="T1021" s="317">
        <v>42920</v>
      </c>
      <c r="U1021">
        <v>25.11</v>
      </c>
      <c r="V1021">
        <v>11</v>
      </c>
      <c r="W1021">
        <v>101</v>
      </c>
      <c r="X1021" s="317">
        <v>110520</v>
      </c>
    </row>
    <row r="1022" spans="1:25">
      <c r="A1022">
        <v>1021</v>
      </c>
      <c r="B1022" t="s">
        <v>6957</v>
      </c>
      <c r="C1022" t="s">
        <v>13596</v>
      </c>
      <c r="D1022" t="s">
        <v>6418</v>
      </c>
      <c r="E1022" t="s">
        <v>6959</v>
      </c>
      <c r="F1022" s="1">
        <v>45952</v>
      </c>
      <c r="G1022">
        <v>10</v>
      </c>
      <c r="H1022">
        <v>510702</v>
      </c>
      <c r="I1022" t="s">
        <v>10185</v>
      </c>
      <c r="J1022">
        <v>50038835</v>
      </c>
      <c r="K1022" t="s">
        <v>12198</v>
      </c>
      <c r="L1022">
        <v>11</v>
      </c>
      <c r="M1022">
        <v>11</v>
      </c>
      <c r="N1022">
        <v>11</v>
      </c>
      <c r="O1022">
        <v>46034</v>
      </c>
      <c r="P1022" t="s">
        <v>5750</v>
      </c>
      <c r="R1022" s="1">
        <v>45991</v>
      </c>
      <c r="S1022">
        <v>11</v>
      </c>
      <c r="T1022" s="317">
        <v>47030</v>
      </c>
      <c r="U1022">
        <v>25.11</v>
      </c>
      <c r="V1022">
        <v>11</v>
      </c>
      <c r="W1022">
        <v>40</v>
      </c>
      <c r="X1022" s="317">
        <v>75451</v>
      </c>
    </row>
    <row r="1023" spans="1:25">
      <c r="A1023">
        <v>1022</v>
      </c>
      <c r="B1023" t="s">
        <v>6978</v>
      </c>
      <c r="C1023" t="s">
        <v>6979</v>
      </c>
      <c r="D1023" t="s">
        <v>6418</v>
      </c>
      <c r="E1023" t="s">
        <v>6980</v>
      </c>
      <c r="F1023" s="1">
        <v>45952</v>
      </c>
      <c r="G1023">
        <v>10</v>
      </c>
      <c r="H1023">
        <v>510703</v>
      </c>
      <c r="I1023" t="s">
        <v>10185</v>
      </c>
      <c r="J1023">
        <v>50038846</v>
      </c>
      <c r="K1023" t="s">
        <v>12198</v>
      </c>
      <c r="L1023">
        <v>11</v>
      </c>
      <c r="M1023">
        <v>11</v>
      </c>
      <c r="N1023">
        <v>11</v>
      </c>
      <c r="O1023">
        <v>46001</v>
      </c>
      <c r="P1023" t="s">
        <v>5750</v>
      </c>
      <c r="R1023" s="1">
        <v>45991</v>
      </c>
      <c r="S1023">
        <v>11</v>
      </c>
      <c r="T1023" s="317">
        <v>41390</v>
      </c>
      <c r="U1023">
        <v>25.11</v>
      </c>
      <c r="V1023">
        <v>11</v>
      </c>
      <c r="W1023">
        <v>40</v>
      </c>
      <c r="X1023" s="317">
        <v>69545</v>
      </c>
    </row>
    <row r="1024" spans="1:25">
      <c r="A1024">
        <v>1023</v>
      </c>
      <c r="B1024" t="s">
        <v>6994</v>
      </c>
      <c r="C1024" t="s">
        <v>6995</v>
      </c>
      <c r="D1024" t="s">
        <v>6418</v>
      </c>
      <c r="E1024" t="s">
        <v>6904</v>
      </c>
      <c r="F1024" s="1">
        <v>45952</v>
      </c>
      <c r="G1024">
        <v>10</v>
      </c>
      <c r="H1024">
        <v>510704</v>
      </c>
      <c r="I1024" t="s">
        <v>10185</v>
      </c>
      <c r="J1024">
        <v>50039129</v>
      </c>
      <c r="K1024" t="s">
        <v>12198</v>
      </c>
      <c r="L1024">
        <v>1</v>
      </c>
      <c r="M1024">
        <v>12</v>
      </c>
      <c r="N1024">
        <v>1</v>
      </c>
      <c r="O1024">
        <v>46051</v>
      </c>
      <c r="P1024" t="s">
        <v>5750</v>
      </c>
      <c r="R1024" s="1">
        <v>46053</v>
      </c>
      <c r="S1024">
        <v>1</v>
      </c>
      <c r="T1024" s="317">
        <v>41390</v>
      </c>
      <c r="U1024">
        <v>26.1</v>
      </c>
      <c r="V1024">
        <v>1</v>
      </c>
      <c r="W1024">
        <v>40</v>
      </c>
      <c r="X1024" s="317">
        <v>69545</v>
      </c>
    </row>
    <row r="1025" spans="1:25">
      <c r="A1025">
        <v>1024</v>
      </c>
      <c r="B1025" t="s">
        <v>12964</v>
      </c>
      <c r="C1025" t="s">
        <v>12963</v>
      </c>
      <c r="D1025" t="s">
        <v>46</v>
      </c>
      <c r="E1025" t="s">
        <v>3282</v>
      </c>
      <c r="F1025" s="1">
        <v>45952</v>
      </c>
      <c r="G1025">
        <v>10</v>
      </c>
      <c r="H1025">
        <v>510705</v>
      </c>
      <c r="I1025" t="s">
        <v>13332</v>
      </c>
      <c r="K1025" t="s">
        <v>267</v>
      </c>
      <c r="L1025">
        <v>10</v>
      </c>
      <c r="M1025">
        <v>10</v>
      </c>
      <c r="N1025">
        <v>10</v>
      </c>
      <c r="O1025">
        <v>45959</v>
      </c>
      <c r="P1025">
        <v>45958</v>
      </c>
      <c r="R1025" s="1">
        <v>45961</v>
      </c>
      <c r="S1025">
        <v>10</v>
      </c>
      <c r="T1025" s="317">
        <v>52510</v>
      </c>
      <c r="U1025">
        <v>25.1</v>
      </c>
      <c r="V1025">
        <v>10</v>
      </c>
      <c r="W1025">
        <v>101</v>
      </c>
      <c r="X1025" s="317">
        <v>129300</v>
      </c>
      <c r="Y1025" t="s">
        <v>10832</v>
      </c>
    </row>
    <row r="1026" spans="1:25">
      <c r="A1026">
        <v>1025</v>
      </c>
      <c r="B1026" t="s">
        <v>13597</v>
      </c>
      <c r="C1026" t="s">
        <v>13598</v>
      </c>
      <c r="D1026" t="s">
        <v>46</v>
      </c>
      <c r="E1026" t="s">
        <v>6161</v>
      </c>
      <c r="F1026" s="1">
        <v>45952</v>
      </c>
      <c r="G1026">
        <v>10</v>
      </c>
      <c r="H1026">
        <v>510706</v>
      </c>
      <c r="I1026" t="s">
        <v>10185</v>
      </c>
      <c r="K1026" t="s">
        <v>267</v>
      </c>
      <c r="L1026">
        <v>10</v>
      </c>
      <c r="M1026">
        <v>10</v>
      </c>
      <c r="N1026">
        <v>10</v>
      </c>
      <c r="O1026">
        <v>45957</v>
      </c>
      <c r="P1026">
        <v>45954</v>
      </c>
      <c r="R1026" s="1">
        <v>45961</v>
      </c>
      <c r="S1026">
        <v>10</v>
      </c>
      <c r="T1026" s="317">
        <v>44450</v>
      </c>
      <c r="U1026">
        <v>25.1</v>
      </c>
      <c r="V1026">
        <v>10</v>
      </c>
      <c r="W1026">
        <v>101</v>
      </c>
      <c r="X1026" s="317">
        <v>114450</v>
      </c>
      <c r="Y1026" t="s">
        <v>10832</v>
      </c>
    </row>
    <row r="1027" spans="1:25">
      <c r="A1027">
        <v>1026</v>
      </c>
      <c r="B1027" t="s">
        <v>7002</v>
      </c>
      <c r="C1027" t="s">
        <v>7003</v>
      </c>
      <c r="D1027" t="s">
        <v>46</v>
      </c>
      <c r="E1027" t="s">
        <v>6208</v>
      </c>
      <c r="F1027" s="1">
        <v>45953</v>
      </c>
      <c r="G1027">
        <v>10</v>
      </c>
      <c r="H1027">
        <v>510707</v>
      </c>
      <c r="I1027" t="s">
        <v>10185</v>
      </c>
      <c r="J1027">
        <v>50038881</v>
      </c>
      <c r="K1027" t="s">
        <v>267</v>
      </c>
      <c r="L1027">
        <v>11</v>
      </c>
      <c r="M1027">
        <v>10</v>
      </c>
      <c r="N1027">
        <v>11</v>
      </c>
      <c r="O1027">
        <v>46034</v>
      </c>
      <c r="P1027" t="s">
        <v>5750</v>
      </c>
      <c r="R1027" s="1">
        <v>45991</v>
      </c>
      <c r="S1027">
        <v>11</v>
      </c>
      <c r="T1027" s="317">
        <v>80090</v>
      </c>
      <c r="U1027">
        <v>25.11</v>
      </c>
      <c r="V1027">
        <v>11</v>
      </c>
      <c r="W1027">
        <v>30</v>
      </c>
      <c r="X1027" s="317">
        <v>162714</v>
      </c>
    </row>
    <row r="1028" spans="1:25">
      <c r="A1028">
        <v>1027</v>
      </c>
      <c r="B1028" t="s">
        <v>6312</v>
      </c>
      <c r="C1028" t="s">
        <v>6233</v>
      </c>
      <c r="D1028" t="s">
        <v>46</v>
      </c>
      <c r="E1028" t="s">
        <v>5829</v>
      </c>
      <c r="F1028" s="1">
        <v>45953</v>
      </c>
      <c r="G1028">
        <v>10</v>
      </c>
      <c r="H1028">
        <v>510708</v>
      </c>
      <c r="I1028" t="s">
        <v>13599</v>
      </c>
      <c r="J1028">
        <v>50039198</v>
      </c>
      <c r="K1028" t="s">
        <v>6518</v>
      </c>
      <c r="L1028">
        <v>11</v>
      </c>
      <c r="M1028">
        <v>10</v>
      </c>
      <c r="N1028">
        <v>11</v>
      </c>
      <c r="O1028" t="s">
        <v>5750</v>
      </c>
      <c r="P1028">
        <v>45968</v>
      </c>
      <c r="R1028" s="1">
        <v>45991</v>
      </c>
      <c r="S1028">
        <v>11</v>
      </c>
      <c r="T1028" s="317">
        <v>110370</v>
      </c>
      <c r="U1028">
        <v>25.12</v>
      </c>
      <c r="V1028">
        <v>12</v>
      </c>
      <c r="W1028">
        <v>30</v>
      </c>
      <c r="X1028" s="317">
        <v>248316</v>
      </c>
    </row>
    <row r="1029" spans="1:25">
      <c r="A1029">
        <v>1028</v>
      </c>
      <c r="B1029" t="s">
        <v>13600</v>
      </c>
      <c r="C1029" t="s">
        <v>13601</v>
      </c>
      <c r="D1029" t="s">
        <v>5772</v>
      </c>
      <c r="E1029" t="s">
        <v>5775</v>
      </c>
      <c r="F1029" s="1"/>
      <c r="G1029" t="s">
        <v>43</v>
      </c>
      <c r="H1029">
        <v>510709</v>
      </c>
      <c r="L1029" t="s">
        <v>43</v>
      </c>
      <c r="M1029" t="s">
        <v>43</v>
      </c>
      <c r="N1029" t="s">
        <v>43</v>
      </c>
      <c r="R1029" s="1"/>
      <c r="T1029" s="317"/>
      <c r="X1029" s="317"/>
      <c r="Y1029" t="s">
        <v>10832</v>
      </c>
    </row>
    <row r="1030" spans="1:25">
      <c r="A1030">
        <v>1029</v>
      </c>
      <c r="B1030" t="s">
        <v>13602</v>
      </c>
      <c r="C1030" t="s">
        <v>13016</v>
      </c>
      <c r="D1030" t="s">
        <v>5772</v>
      </c>
      <c r="E1030" t="s">
        <v>5775</v>
      </c>
      <c r="F1030" s="1"/>
      <c r="G1030" t="s">
        <v>43</v>
      </c>
      <c r="H1030">
        <v>510710</v>
      </c>
      <c r="L1030" t="s">
        <v>43</v>
      </c>
      <c r="M1030" t="s">
        <v>43</v>
      </c>
      <c r="N1030" t="s">
        <v>43</v>
      </c>
      <c r="R1030" s="1"/>
      <c r="T1030" s="317"/>
      <c r="X1030" s="317"/>
      <c r="Y1030" t="s">
        <v>12560</v>
      </c>
    </row>
    <row r="1031" spans="1:25">
      <c r="A1031">
        <v>1030</v>
      </c>
      <c r="B1031" t="s">
        <v>13603</v>
      </c>
      <c r="C1031" t="s">
        <v>13604</v>
      </c>
      <c r="D1031" t="s">
        <v>46</v>
      </c>
      <c r="E1031" t="s">
        <v>3498</v>
      </c>
      <c r="F1031" s="1"/>
      <c r="G1031" t="s">
        <v>43</v>
      </c>
      <c r="H1031">
        <v>510711</v>
      </c>
      <c r="L1031" t="s">
        <v>43</v>
      </c>
      <c r="M1031" t="s">
        <v>43</v>
      </c>
      <c r="N1031" t="s">
        <v>43</v>
      </c>
      <c r="R1031" s="1"/>
      <c r="T1031" s="317"/>
      <c r="X1031" s="317"/>
      <c r="Y1031" t="s">
        <v>13214</v>
      </c>
    </row>
    <row r="1032" spans="1:25">
      <c r="A1032">
        <v>1031</v>
      </c>
      <c r="B1032" t="s">
        <v>13605</v>
      </c>
      <c r="C1032" t="s">
        <v>13606</v>
      </c>
      <c r="D1032" t="s">
        <v>46</v>
      </c>
      <c r="E1032" t="s">
        <v>6208</v>
      </c>
      <c r="F1032" s="1">
        <v>45954</v>
      </c>
      <c r="G1032">
        <v>10</v>
      </c>
      <c r="H1032">
        <v>510712</v>
      </c>
      <c r="I1032" t="s">
        <v>10185</v>
      </c>
      <c r="K1032" t="s">
        <v>267</v>
      </c>
      <c r="L1032">
        <v>11</v>
      </c>
      <c r="M1032">
        <v>10</v>
      </c>
      <c r="N1032">
        <v>11</v>
      </c>
      <c r="O1032">
        <v>45971</v>
      </c>
      <c r="P1032">
        <v>45970</v>
      </c>
      <c r="R1032" s="1">
        <v>45991</v>
      </c>
      <c r="S1032">
        <v>11</v>
      </c>
      <c r="T1032" s="317">
        <v>36800</v>
      </c>
      <c r="U1032">
        <v>25.11</v>
      </c>
      <c r="V1032">
        <v>11</v>
      </c>
      <c r="W1032">
        <v>101</v>
      </c>
      <c r="X1032" s="317">
        <v>94800</v>
      </c>
    </row>
    <row r="1033" spans="1:25">
      <c r="A1033">
        <v>1032</v>
      </c>
      <c r="B1033" t="s">
        <v>13607</v>
      </c>
      <c r="C1033" t="s">
        <v>13608</v>
      </c>
      <c r="D1033" t="s">
        <v>46</v>
      </c>
      <c r="E1033" t="s">
        <v>5748</v>
      </c>
      <c r="F1033" s="1">
        <v>45957</v>
      </c>
      <c r="G1033">
        <v>10</v>
      </c>
      <c r="H1033">
        <v>510713</v>
      </c>
      <c r="I1033" t="s">
        <v>10185</v>
      </c>
      <c r="K1033" t="s">
        <v>10340</v>
      </c>
      <c r="L1033">
        <v>11</v>
      </c>
      <c r="M1033">
        <v>10</v>
      </c>
      <c r="N1033">
        <v>11</v>
      </c>
      <c r="O1033">
        <v>45972</v>
      </c>
      <c r="P1033">
        <v>45970</v>
      </c>
      <c r="R1033" s="1">
        <v>45991</v>
      </c>
      <c r="S1033">
        <v>11</v>
      </c>
      <c r="T1033" s="317">
        <v>104960</v>
      </c>
      <c r="U1033">
        <v>25.11</v>
      </c>
      <c r="V1033">
        <v>11</v>
      </c>
      <c r="W1033">
        <v>101</v>
      </c>
      <c r="X1033" s="317">
        <v>270240</v>
      </c>
    </row>
    <row r="1034" spans="1:25">
      <c r="A1034">
        <v>1033</v>
      </c>
      <c r="B1034" t="s">
        <v>13609</v>
      </c>
      <c r="C1034" t="s">
        <v>13610</v>
      </c>
      <c r="D1034" t="s">
        <v>46</v>
      </c>
      <c r="E1034" t="s">
        <v>5748</v>
      </c>
      <c r="F1034" s="1">
        <v>45957</v>
      </c>
      <c r="G1034">
        <v>10</v>
      </c>
      <c r="H1034">
        <v>510714</v>
      </c>
      <c r="I1034" t="s">
        <v>10185</v>
      </c>
      <c r="K1034" t="s">
        <v>10340</v>
      </c>
      <c r="L1034">
        <v>11</v>
      </c>
      <c r="M1034">
        <v>10</v>
      </c>
      <c r="N1034">
        <v>11</v>
      </c>
      <c r="O1034">
        <v>45972</v>
      </c>
      <c r="P1034">
        <v>45969</v>
      </c>
      <c r="R1034" s="1">
        <v>45991</v>
      </c>
      <c r="S1034">
        <v>11</v>
      </c>
      <c r="T1034" s="317">
        <v>47600</v>
      </c>
      <c r="U1034">
        <v>25.11</v>
      </c>
      <c r="V1034">
        <v>11</v>
      </c>
      <c r="W1034">
        <v>101</v>
      </c>
      <c r="X1034" s="317">
        <v>122640</v>
      </c>
    </row>
    <row r="1035" spans="1:25">
      <c r="A1035">
        <v>1034</v>
      </c>
      <c r="B1035" t="s">
        <v>7007</v>
      </c>
      <c r="C1035" t="s">
        <v>7008</v>
      </c>
      <c r="D1035" t="s">
        <v>46</v>
      </c>
      <c r="E1035" t="s">
        <v>6208</v>
      </c>
      <c r="F1035" s="1">
        <v>45957</v>
      </c>
      <c r="G1035">
        <v>10</v>
      </c>
      <c r="H1035">
        <v>510715</v>
      </c>
      <c r="I1035" t="s">
        <v>10185</v>
      </c>
      <c r="J1035">
        <v>50039213</v>
      </c>
      <c r="K1035" t="s">
        <v>267</v>
      </c>
      <c r="L1035">
        <v>11</v>
      </c>
      <c r="M1035">
        <v>10</v>
      </c>
      <c r="N1035">
        <v>11</v>
      </c>
      <c r="O1035">
        <v>46013</v>
      </c>
      <c r="P1035" t="s">
        <v>5750</v>
      </c>
      <c r="R1035" s="1">
        <v>45991</v>
      </c>
      <c r="S1035">
        <v>11</v>
      </c>
      <c r="T1035" s="317">
        <v>74820</v>
      </c>
      <c r="U1035">
        <v>25.11</v>
      </c>
      <c r="V1035">
        <v>11</v>
      </c>
      <c r="W1035">
        <v>30</v>
      </c>
      <c r="X1035" s="317">
        <v>154014</v>
      </c>
    </row>
    <row r="1036" spans="1:25">
      <c r="A1036">
        <v>1035</v>
      </c>
      <c r="B1036" t="s">
        <v>13611</v>
      </c>
      <c r="C1036" t="s">
        <v>13612</v>
      </c>
      <c r="D1036" t="s">
        <v>6418</v>
      </c>
      <c r="E1036" t="s">
        <v>6933</v>
      </c>
      <c r="F1036" s="1">
        <v>45957</v>
      </c>
      <c r="G1036">
        <v>10</v>
      </c>
      <c r="H1036">
        <v>510716</v>
      </c>
      <c r="I1036" t="s">
        <v>10185</v>
      </c>
      <c r="K1036" t="s">
        <v>12198</v>
      </c>
      <c r="L1036">
        <v>11</v>
      </c>
      <c r="M1036">
        <v>10</v>
      </c>
      <c r="N1036">
        <v>11</v>
      </c>
      <c r="O1036" t="s">
        <v>12648</v>
      </c>
      <c r="P1036">
        <v>45961</v>
      </c>
      <c r="R1036" s="1">
        <v>45991</v>
      </c>
      <c r="S1036">
        <v>11</v>
      </c>
      <c r="T1036" s="317">
        <v>32210</v>
      </c>
      <c r="U1036">
        <v>25.11</v>
      </c>
      <c r="V1036">
        <v>11</v>
      </c>
      <c r="W1036">
        <v>101</v>
      </c>
      <c r="X1036" s="317">
        <v>85336</v>
      </c>
      <c r="Y1036" t="s">
        <v>10832</v>
      </c>
    </row>
    <row r="1037" spans="1:25">
      <c r="A1037">
        <v>1036</v>
      </c>
      <c r="B1037" t="s">
        <v>6941</v>
      </c>
      <c r="C1037" t="s">
        <v>6942</v>
      </c>
      <c r="D1037" t="s">
        <v>5942</v>
      </c>
      <c r="E1037" t="s">
        <v>6890</v>
      </c>
      <c r="F1037" s="1">
        <v>45958</v>
      </c>
      <c r="G1037">
        <v>10</v>
      </c>
      <c r="H1037">
        <v>510717</v>
      </c>
      <c r="I1037" t="s">
        <v>10185</v>
      </c>
      <c r="J1037">
        <v>50039991</v>
      </c>
      <c r="K1037" t="s">
        <v>6518</v>
      </c>
      <c r="L1037">
        <v>11</v>
      </c>
      <c r="M1037">
        <v>10</v>
      </c>
      <c r="N1037">
        <v>11</v>
      </c>
      <c r="O1037">
        <v>45978</v>
      </c>
      <c r="P1037">
        <v>45965</v>
      </c>
      <c r="R1037" s="1">
        <v>45991</v>
      </c>
      <c r="S1037">
        <v>11</v>
      </c>
      <c r="T1037" s="317">
        <v>49725</v>
      </c>
      <c r="U1037">
        <v>25.11</v>
      </c>
      <c r="V1037">
        <v>11</v>
      </c>
      <c r="W1037">
        <v>32</v>
      </c>
      <c r="X1037" s="317">
        <v>118900</v>
      </c>
    </row>
    <row r="1038" spans="1:25">
      <c r="A1038">
        <v>1037</v>
      </c>
      <c r="B1038" t="s">
        <v>7011</v>
      </c>
      <c r="C1038" t="s">
        <v>7012</v>
      </c>
      <c r="D1038" t="s">
        <v>6418</v>
      </c>
      <c r="E1038" t="s">
        <v>6904</v>
      </c>
      <c r="F1038" s="1">
        <v>45958</v>
      </c>
      <c r="G1038">
        <v>10</v>
      </c>
      <c r="H1038">
        <v>510718</v>
      </c>
      <c r="I1038" t="s">
        <v>10185</v>
      </c>
      <c r="J1038">
        <v>50040082</v>
      </c>
      <c r="K1038" t="s">
        <v>12198</v>
      </c>
      <c r="L1038">
        <v>1</v>
      </c>
      <c r="M1038">
        <v>12</v>
      </c>
      <c r="N1038">
        <v>1</v>
      </c>
      <c r="O1038">
        <v>46054</v>
      </c>
      <c r="P1038" t="s">
        <v>5750</v>
      </c>
      <c r="R1038" s="1">
        <v>46053</v>
      </c>
      <c r="S1038">
        <v>1</v>
      </c>
      <c r="T1038" s="317">
        <v>30680</v>
      </c>
      <c r="U1038">
        <v>26.1</v>
      </c>
      <c r="V1038">
        <v>1</v>
      </c>
      <c r="W1038">
        <v>40</v>
      </c>
      <c r="X1038" s="317">
        <v>52406</v>
      </c>
    </row>
    <row r="1039" spans="1:25">
      <c r="A1039">
        <v>1038</v>
      </c>
      <c r="B1039" t="s">
        <v>7009</v>
      </c>
      <c r="C1039" t="s">
        <v>7010</v>
      </c>
      <c r="D1039" t="s">
        <v>6418</v>
      </c>
      <c r="E1039" t="s">
        <v>6904</v>
      </c>
      <c r="F1039" s="1">
        <v>45958</v>
      </c>
      <c r="G1039">
        <v>10</v>
      </c>
      <c r="H1039">
        <v>510719</v>
      </c>
      <c r="I1039" t="s">
        <v>10185</v>
      </c>
      <c r="J1039">
        <v>50040087</v>
      </c>
      <c r="K1039" t="s">
        <v>12198</v>
      </c>
      <c r="L1039">
        <v>11</v>
      </c>
      <c r="M1039">
        <v>11</v>
      </c>
      <c r="N1039">
        <v>11</v>
      </c>
      <c r="O1039">
        <v>46006</v>
      </c>
      <c r="P1039" t="s">
        <v>5750</v>
      </c>
      <c r="R1039" s="1">
        <v>45991</v>
      </c>
      <c r="S1039">
        <v>11</v>
      </c>
      <c r="T1039" s="317">
        <v>47510</v>
      </c>
      <c r="U1039">
        <v>25.12</v>
      </c>
      <c r="V1039">
        <v>12</v>
      </c>
      <c r="W1039">
        <v>40</v>
      </c>
      <c r="X1039" s="317">
        <v>76199</v>
      </c>
    </row>
    <row r="1040" spans="1:25">
      <c r="A1040">
        <v>1039</v>
      </c>
      <c r="B1040" t="s">
        <v>7017</v>
      </c>
      <c r="C1040" t="s">
        <v>7018</v>
      </c>
      <c r="D1040" t="s">
        <v>6418</v>
      </c>
      <c r="E1040" t="s">
        <v>6904</v>
      </c>
      <c r="F1040" s="1">
        <v>45959</v>
      </c>
      <c r="G1040">
        <v>10</v>
      </c>
      <c r="H1040">
        <v>510720</v>
      </c>
      <c r="I1040" t="s">
        <v>10185</v>
      </c>
      <c r="J1040">
        <v>50040211</v>
      </c>
      <c r="K1040" t="s">
        <v>12198</v>
      </c>
      <c r="L1040">
        <v>1</v>
      </c>
      <c r="M1040">
        <v>12</v>
      </c>
      <c r="N1040">
        <v>1</v>
      </c>
      <c r="O1040">
        <v>46050</v>
      </c>
      <c r="P1040" t="s">
        <v>5750</v>
      </c>
      <c r="R1040" s="1">
        <v>46053</v>
      </c>
      <c r="S1040">
        <v>1</v>
      </c>
      <c r="T1040" s="317">
        <v>38330</v>
      </c>
      <c r="U1040">
        <v>26.1</v>
      </c>
      <c r="V1040">
        <v>1</v>
      </c>
      <c r="W1040">
        <v>40</v>
      </c>
      <c r="X1040" s="317">
        <v>64648</v>
      </c>
    </row>
    <row r="1041" spans="1:26">
      <c r="A1041">
        <v>1040</v>
      </c>
      <c r="B1041" t="s">
        <v>7019</v>
      </c>
      <c r="C1041" t="s">
        <v>7020</v>
      </c>
      <c r="D1041" t="s">
        <v>6418</v>
      </c>
      <c r="E1041" t="s">
        <v>7021</v>
      </c>
      <c r="F1041" s="1">
        <v>45959</v>
      </c>
      <c r="G1041">
        <v>10</v>
      </c>
      <c r="H1041">
        <v>510721</v>
      </c>
      <c r="I1041" t="s">
        <v>10185</v>
      </c>
      <c r="J1041">
        <v>50040241</v>
      </c>
      <c r="K1041" t="s">
        <v>12198</v>
      </c>
      <c r="L1041">
        <v>11</v>
      </c>
      <c r="M1041">
        <v>11</v>
      </c>
      <c r="N1041">
        <v>11</v>
      </c>
      <c r="O1041">
        <v>46014</v>
      </c>
      <c r="P1041" t="s">
        <v>5750</v>
      </c>
      <c r="R1041" s="1">
        <v>45991</v>
      </c>
      <c r="S1041">
        <v>11</v>
      </c>
      <c r="T1041" s="317">
        <v>33740</v>
      </c>
      <c r="U1041">
        <v>25.12</v>
      </c>
      <c r="V1041">
        <v>12</v>
      </c>
      <c r="W1041">
        <v>40</v>
      </c>
      <c r="X1041" s="317">
        <v>54164</v>
      </c>
    </row>
    <row r="1042" spans="1:26">
      <c r="A1042">
        <v>1041</v>
      </c>
      <c r="B1042" t="s">
        <v>6136</v>
      </c>
      <c r="C1042" t="s">
        <v>6137</v>
      </c>
      <c r="D1042" t="s">
        <v>5772</v>
      </c>
      <c r="E1042" t="s">
        <v>5775</v>
      </c>
      <c r="F1042" s="1"/>
      <c r="G1042" t="s">
        <v>43</v>
      </c>
      <c r="H1042">
        <v>510722</v>
      </c>
      <c r="L1042" t="s">
        <v>43</v>
      </c>
      <c r="M1042" t="s">
        <v>43</v>
      </c>
      <c r="N1042" t="s">
        <v>43</v>
      </c>
      <c r="R1042" s="1"/>
      <c r="T1042" s="317"/>
      <c r="X1042" s="317"/>
      <c r="Y1042" t="s">
        <v>12240</v>
      </c>
      <c r="Z1042" t="s">
        <v>12187</v>
      </c>
    </row>
    <row r="1043" spans="1:26">
      <c r="A1043">
        <v>1042</v>
      </c>
      <c r="B1043" t="s">
        <v>13613</v>
      </c>
      <c r="C1043" t="s">
        <v>13614</v>
      </c>
      <c r="D1043" t="s">
        <v>5942</v>
      </c>
      <c r="E1043" t="s">
        <v>6890</v>
      </c>
      <c r="F1043" s="1">
        <v>45959</v>
      </c>
      <c r="G1043">
        <v>10</v>
      </c>
      <c r="H1043">
        <v>510723</v>
      </c>
      <c r="I1043" t="s">
        <v>10185</v>
      </c>
      <c r="K1043" t="s">
        <v>6518</v>
      </c>
      <c r="L1043">
        <v>11</v>
      </c>
      <c r="M1043">
        <v>10</v>
      </c>
      <c r="N1043">
        <v>11</v>
      </c>
      <c r="O1043">
        <v>45975</v>
      </c>
      <c r="P1043">
        <v>45965</v>
      </c>
      <c r="R1043" s="1">
        <v>45991</v>
      </c>
      <c r="S1043">
        <v>11</v>
      </c>
      <c r="T1043" s="317">
        <v>34905</v>
      </c>
      <c r="U1043">
        <v>25.11</v>
      </c>
      <c r="V1043">
        <v>11</v>
      </c>
      <c r="W1043">
        <v>101</v>
      </c>
      <c r="X1043" s="317">
        <v>102444</v>
      </c>
    </row>
    <row r="1044" spans="1:26">
      <c r="A1044">
        <v>1043</v>
      </c>
      <c r="B1044" t="s">
        <v>13615</v>
      </c>
      <c r="C1044" t="s">
        <v>13616</v>
      </c>
      <c r="D1044" t="s">
        <v>46</v>
      </c>
      <c r="E1044" t="s">
        <v>6161</v>
      </c>
      <c r="F1044" s="1">
        <v>45959</v>
      </c>
      <c r="G1044">
        <v>10</v>
      </c>
      <c r="H1044">
        <v>510724</v>
      </c>
      <c r="I1044" t="s">
        <v>10185</v>
      </c>
      <c r="K1044" t="s">
        <v>267</v>
      </c>
      <c r="L1044">
        <v>11</v>
      </c>
      <c r="M1044">
        <v>11</v>
      </c>
      <c r="N1044">
        <v>11</v>
      </c>
      <c r="O1044" t="s">
        <v>11478</v>
      </c>
      <c r="P1044">
        <v>45971</v>
      </c>
      <c r="R1044" s="1">
        <v>45991</v>
      </c>
      <c r="S1044">
        <v>11</v>
      </c>
      <c r="T1044" s="317">
        <v>35270</v>
      </c>
      <c r="U1044">
        <v>25.11</v>
      </c>
      <c r="V1044">
        <v>11</v>
      </c>
      <c r="W1044">
        <v>101</v>
      </c>
      <c r="X1044" s="317">
        <v>90870</v>
      </c>
    </row>
    <row r="1045" spans="1:26">
      <c r="A1045">
        <v>1044</v>
      </c>
      <c r="B1045" t="s">
        <v>13617</v>
      </c>
      <c r="C1045" t="s">
        <v>13618</v>
      </c>
      <c r="D1045" t="s">
        <v>5942</v>
      </c>
      <c r="E1045" t="s">
        <v>6890</v>
      </c>
      <c r="F1045" s="1">
        <v>45960</v>
      </c>
      <c r="G1045">
        <v>10</v>
      </c>
      <c r="H1045">
        <v>510725</v>
      </c>
      <c r="I1045" t="s">
        <v>10185</v>
      </c>
      <c r="K1045" t="s">
        <v>6518</v>
      </c>
      <c r="L1045">
        <v>11</v>
      </c>
      <c r="M1045">
        <v>10</v>
      </c>
      <c r="N1045">
        <v>11</v>
      </c>
      <c r="O1045">
        <v>45974</v>
      </c>
      <c r="P1045">
        <v>45973</v>
      </c>
      <c r="R1045" s="1">
        <v>45991</v>
      </c>
      <c r="S1045">
        <v>11</v>
      </c>
      <c r="T1045" s="317">
        <v>40545</v>
      </c>
      <c r="U1045">
        <v>25.11</v>
      </c>
      <c r="V1045">
        <v>11</v>
      </c>
      <c r="W1045">
        <v>101</v>
      </c>
      <c r="X1045" s="317">
        <v>116964</v>
      </c>
    </row>
    <row r="1046" spans="1:26">
      <c r="A1046">
        <v>1045</v>
      </c>
      <c r="B1046" t="s">
        <v>13619</v>
      </c>
      <c r="C1046" t="s">
        <v>13620</v>
      </c>
      <c r="D1046" t="s">
        <v>5942</v>
      </c>
      <c r="E1046" t="s">
        <v>6890</v>
      </c>
      <c r="F1046" s="1">
        <v>45960</v>
      </c>
      <c r="G1046">
        <v>10</v>
      </c>
      <c r="H1046">
        <v>510726</v>
      </c>
      <c r="I1046" t="s">
        <v>10185</v>
      </c>
      <c r="K1046" t="s">
        <v>6518</v>
      </c>
      <c r="L1046">
        <v>11</v>
      </c>
      <c r="M1046">
        <v>10</v>
      </c>
      <c r="N1046">
        <v>11</v>
      </c>
      <c r="O1046">
        <v>45973</v>
      </c>
      <c r="P1046">
        <v>45972</v>
      </c>
      <c r="R1046" s="1">
        <v>45991</v>
      </c>
      <c r="S1046">
        <v>11</v>
      </c>
      <c r="T1046" s="317">
        <v>50205</v>
      </c>
      <c r="U1046">
        <v>25.11</v>
      </c>
      <c r="V1046">
        <v>11</v>
      </c>
      <c r="W1046">
        <v>101</v>
      </c>
      <c r="X1046" s="317">
        <v>141744</v>
      </c>
    </row>
    <row r="1047" spans="1:26">
      <c r="A1047">
        <v>1046</v>
      </c>
      <c r="B1047" t="s">
        <v>13621</v>
      </c>
      <c r="C1047" t="s">
        <v>13622</v>
      </c>
      <c r="D1047" t="s">
        <v>5942</v>
      </c>
      <c r="E1047" t="s">
        <v>6890</v>
      </c>
      <c r="F1047" s="1">
        <v>45960</v>
      </c>
      <c r="G1047">
        <v>10</v>
      </c>
      <c r="H1047">
        <v>510727</v>
      </c>
      <c r="I1047" t="s">
        <v>10185</v>
      </c>
      <c r="K1047" t="s">
        <v>6518</v>
      </c>
      <c r="L1047">
        <v>12</v>
      </c>
      <c r="M1047">
        <v>10</v>
      </c>
      <c r="N1047">
        <v>11</v>
      </c>
      <c r="O1047" t="s">
        <v>11478</v>
      </c>
      <c r="P1047">
        <v>45981</v>
      </c>
      <c r="R1047" s="1">
        <v>45991</v>
      </c>
      <c r="S1047">
        <v>11</v>
      </c>
      <c r="T1047" s="317">
        <v>56325</v>
      </c>
      <c r="U1047">
        <v>25.12</v>
      </c>
      <c r="V1047">
        <v>12</v>
      </c>
      <c r="W1047">
        <v>101</v>
      </c>
      <c r="X1047" s="317">
        <v>157464</v>
      </c>
    </row>
    <row r="1048" spans="1:26">
      <c r="A1048">
        <v>1047</v>
      </c>
      <c r="B1048" t="s">
        <v>13623</v>
      </c>
      <c r="C1048" t="s">
        <v>13624</v>
      </c>
      <c r="D1048" t="s">
        <v>5772</v>
      </c>
      <c r="E1048" t="s">
        <v>5775</v>
      </c>
      <c r="F1048" s="1"/>
      <c r="G1048" t="s">
        <v>43</v>
      </c>
      <c r="H1048">
        <v>510728</v>
      </c>
      <c r="L1048" t="s">
        <v>43</v>
      </c>
      <c r="M1048" t="s">
        <v>43</v>
      </c>
      <c r="N1048" t="s">
        <v>43</v>
      </c>
      <c r="R1048" s="1"/>
      <c r="T1048" s="317"/>
      <c r="X1048" s="317"/>
      <c r="Y1048" t="s">
        <v>10832</v>
      </c>
    </row>
    <row r="1049" spans="1:26">
      <c r="A1049">
        <v>1048</v>
      </c>
      <c r="B1049" t="s">
        <v>7033</v>
      </c>
      <c r="C1049" t="s">
        <v>7034</v>
      </c>
      <c r="D1049" t="s">
        <v>6418</v>
      </c>
      <c r="E1049" t="s">
        <v>7035</v>
      </c>
      <c r="F1049" s="1">
        <v>45961</v>
      </c>
      <c r="G1049">
        <v>10</v>
      </c>
      <c r="H1049">
        <v>510729</v>
      </c>
      <c r="I1049" t="s">
        <v>10185</v>
      </c>
      <c r="J1049">
        <v>50040792</v>
      </c>
      <c r="K1049" t="s">
        <v>12198</v>
      </c>
      <c r="L1049">
        <v>12</v>
      </c>
      <c r="M1049">
        <v>12</v>
      </c>
      <c r="N1049">
        <v>12</v>
      </c>
      <c r="O1049">
        <v>46082</v>
      </c>
      <c r="P1049">
        <v>46112</v>
      </c>
      <c r="R1049" s="1">
        <v>46022</v>
      </c>
      <c r="S1049">
        <v>12</v>
      </c>
      <c r="T1049" s="317">
        <v>47600</v>
      </c>
      <c r="U1049">
        <v>25.12</v>
      </c>
      <c r="V1049">
        <v>12</v>
      </c>
      <c r="W1049">
        <v>46</v>
      </c>
      <c r="X1049" s="317">
        <v>79544</v>
      </c>
    </row>
    <row r="1050" spans="1:26">
      <c r="A1050">
        <v>1049</v>
      </c>
      <c r="B1050" t="s">
        <v>13625</v>
      </c>
      <c r="C1050" t="s">
        <v>13626</v>
      </c>
      <c r="D1050" t="s">
        <v>46</v>
      </c>
      <c r="E1050" t="s">
        <v>5829</v>
      </c>
      <c r="F1050" s="1"/>
      <c r="G1050" t="s">
        <v>43</v>
      </c>
      <c r="H1050">
        <v>510730</v>
      </c>
      <c r="L1050" t="s">
        <v>43</v>
      </c>
      <c r="M1050" t="s">
        <v>43</v>
      </c>
      <c r="N1050" t="s">
        <v>43</v>
      </c>
      <c r="R1050" s="1"/>
      <c r="T1050" s="317"/>
      <c r="X1050" s="317"/>
      <c r="Y1050" t="s">
        <v>12175</v>
      </c>
    </row>
    <row r="1051" spans="1:26">
      <c r="A1051">
        <v>1050</v>
      </c>
      <c r="B1051" t="s">
        <v>13627</v>
      </c>
      <c r="C1051" t="s">
        <v>13628</v>
      </c>
      <c r="D1051" t="s">
        <v>5942</v>
      </c>
      <c r="E1051" t="s">
        <v>6890</v>
      </c>
      <c r="F1051" s="1">
        <v>45966</v>
      </c>
      <c r="G1051">
        <v>11</v>
      </c>
      <c r="H1051">
        <v>510731</v>
      </c>
      <c r="I1051" t="s">
        <v>10185</v>
      </c>
      <c r="K1051" t="s">
        <v>6518</v>
      </c>
      <c r="L1051">
        <v>12</v>
      </c>
      <c r="M1051">
        <v>11</v>
      </c>
      <c r="N1051">
        <v>11</v>
      </c>
      <c r="O1051">
        <v>45974</v>
      </c>
      <c r="P1051">
        <v>45973</v>
      </c>
      <c r="R1051" s="1">
        <v>45991</v>
      </c>
      <c r="S1051">
        <v>11</v>
      </c>
      <c r="T1051" s="317">
        <v>41025</v>
      </c>
      <c r="U1051">
        <v>25.12</v>
      </c>
      <c r="V1051">
        <v>12</v>
      </c>
      <c r="W1051">
        <v>101</v>
      </c>
      <c r="X1051" s="317">
        <v>118164</v>
      </c>
    </row>
    <row r="1052" spans="1:26">
      <c r="A1052">
        <v>1051</v>
      </c>
      <c r="B1052" t="s">
        <v>6870</v>
      </c>
      <c r="C1052" t="s">
        <v>13629</v>
      </c>
      <c r="D1052" t="s">
        <v>46</v>
      </c>
      <c r="E1052" t="s">
        <v>6161</v>
      </c>
      <c r="F1052" s="1">
        <v>45966</v>
      </c>
      <c r="G1052">
        <v>11</v>
      </c>
      <c r="H1052">
        <v>510732</v>
      </c>
      <c r="I1052" t="s">
        <v>10185</v>
      </c>
      <c r="K1052" t="s">
        <v>267</v>
      </c>
      <c r="L1052">
        <v>11</v>
      </c>
      <c r="M1052">
        <v>11</v>
      </c>
      <c r="N1052">
        <v>11</v>
      </c>
      <c r="O1052">
        <v>45974</v>
      </c>
      <c r="P1052">
        <v>45973</v>
      </c>
      <c r="R1052" s="1">
        <v>45991</v>
      </c>
      <c r="S1052">
        <v>11</v>
      </c>
      <c r="T1052" s="317">
        <v>42920</v>
      </c>
      <c r="U1052">
        <v>25.11</v>
      </c>
      <c r="V1052">
        <v>11</v>
      </c>
      <c r="W1052">
        <v>101</v>
      </c>
      <c r="X1052" s="317">
        <v>110520</v>
      </c>
    </row>
    <row r="1053" spans="1:26">
      <c r="A1053">
        <v>1052</v>
      </c>
      <c r="B1053" t="s">
        <v>13630</v>
      </c>
      <c r="C1053" t="s">
        <v>13631</v>
      </c>
      <c r="D1053" t="s">
        <v>46</v>
      </c>
      <c r="E1053" t="s">
        <v>6055</v>
      </c>
      <c r="F1053" s="1">
        <v>45966</v>
      </c>
      <c r="G1053">
        <v>11</v>
      </c>
      <c r="H1053">
        <v>510733</v>
      </c>
      <c r="I1053" t="s">
        <v>10185</v>
      </c>
      <c r="K1053" t="s">
        <v>10340</v>
      </c>
      <c r="L1053">
        <v>12</v>
      </c>
      <c r="M1053">
        <v>11</v>
      </c>
      <c r="N1053">
        <v>12</v>
      </c>
      <c r="O1053" t="s">
        <v>13632</v>
      </c>
      <c r="P1053">
        <v>45990</v>
      </c>
      <c r="R1053" s="1">
        <v>46022</v>
      </c>
      <c r="S1053">
        <v>12</v>
      </c>
      <c r="T1053" s="317">
        <v>38330</v>
      </c>
      <c r="U1053">
        <v>25.12</v>
      </c>
      <c r="V1053">
        <v>12</v>
      </c>
      <c r="W1053">
        <v>101</v>
      </c>
      <c r="X1053" s="317">
        <v>98730</v>
      </c>
    </row>
    <row r="1054" spans="1:26">
      <c r="A1054">
        <v>1053</v>
      </c>
      <c r="B1054" t="s">
        <v>13633</v>
      </c>
      <c r="C1054" t="s">
        <v>13634</v>
      </c>
      <c r="D1054" t="s">
        <v>46</v>
      </c>
      <c r="E1054" t="s">
        <v>6161</v>
      </c>
      <c r="F1054" s="1">
        <v>45966</v>
      </c>
      <c r="G1054">
        <v>11</v>
      </c>
      <c r="H1054">
        <v>510734</v>
      </c>
      <c r="I1054" t="s">
        <v>10185</v>
      </c>
      <c r="K1054" t="s">
        <v>267</v>
      </c>
      <c r="L1054">
        <v>12</v>
      </c>
      <c r="M1054">
        <v>11</v>
      </c>
      <c r="N1054">
        <v>11</v>
      </c>
      <c r="O1054" t="s">
        <v>11478</v>
      </c>
      <c r="P1054">
        <v>45982</v>
      </c>
      <c r="R1054" s="1">
        <v>45991</v>
      </c>
      <c r="S1054">
        <v>11</v>
      </c>
      <c r="T1054" s="317">
        <v>42920</v>
      </c>
      <c r="U1054">
        <v>25.12</v>
      </c>
      <c r="V1054">
        <v>12</v>
      </c>
      <c r="W1054">
        <v>101</v>
      </c>
      <c r="X1054" s="317">
        <v>110520</v>
      </c>
    </row>
    <row r="1055" spans="1:26">
      <c r="A1055">
        <v>1054</v>
      </c>
      <c r="B1055" t="s">
        <v>13635</v>
      </c>
      <c r="C1055" t="s">
        <v>13636</v>
      </c>
      <c r="D1055" t="s">
        <v>46</v>
      </c>
      <c r="E1055" t="s">
        <v>6161</v>
      </c>
      <c r="F1055" s="1">
        <v>45966</v>
      </c>
      <c r="G1055">
        <v>11</v>
      </c>
      <c r="H1055">
        <v>510735</v>
      </c>
      <c r="I1055" t="s">
        <v>10185</v>
      </c>
      <c r="K1055" t="s">
        <v>267</v>
      </c>
      <c r="L1055">
        <v>12</v>
      </c>
      <c r="M1055">
        <v>11</v>
      </c>
      <c r="N1055">
        <v>11</v>
      </c>
      <c r="O1055" t="s">
        <v>11478</v>
      </c>
      <c r="P1055">
        <v>45982</v>
      </c>
      <c r="R1055" s="1">
        <v>45991</v>
      </c>
      <c r="S1055">
        <v>11</v>
      </c>
      <c r="T1055" s="317">
        <v>33740</v>
      </c>
      <c r="U1055">
        <v>25.12</v>
      </c>
      <c r="V1055">
        <v>12</v>
      </c>
      <c r="W1055">
        <v>101</v>
      </c>
      <c r="X1055" s="317">
        <v>86940</v>
      </c>
    </row>
    <row r="1056" spans="1:26">
      <c r="A1056">
        <v>1055</v>
      </c>
      <c r="B1056" t="s">
        <v>13637</v>
      </c>
      <c r="C1056" t="s">
        <v>13638</v>
      </c>
      <c r="D1056" t="s">
        <v>46</v>
      </c>
      <c r="E1056" t="s">
        <v>6161</v>
      </c>
      <c r="F1056" s="1">
        <v>45966</v>
      </c>
      <c r="G1056">
        <v>11</v>
      </c>
      <c r="H1056">
        <v>510736</v>
      </c>
      <c r="I1056" t="s">
        <v>10185</v>
      </c>
      <c r="K1056" t="s">
        <v>267</v>
      </c>
      <c r="L1056">
        <v>11</v>
      </c>
      <c r="M1056">
        <v>11</v>
      </c>
      <c r="N1056">
        <v>11</v>
      </c>
      <c r="O1056" t="s">
        <v>11478</v>
      </c>
      <c r="P1056">
        <v>45982</v>
      </c>
      <c r="R1056" s="1">
        <v>45991</v>
      </c>
      <c r="S1056">
        <v>11</v>
      </c>
      <c r="T1056" s="317">
        <v>39860</v>
      </c>
      <c r="U1056">
        <v>25.11</v>
      </c>
      <c r="V1056">
        <v>11</v>
      </c>
      <c r="W1056">
        <v>101</v>
      </c>
      <c r="X1056" s="317">
        <v>102660</v>
      </c>
    </row>
    <row r="1057" spans="1:26">
      <c r="A1057">
        <v>1056</v>
      </c>
      <c r="B1057" t="s">
        <v>13639</v>
      </c>
      <c r="C1057" t="s">
        <v>13640</v>
      </c>
      <c r="D1057" t="s">
        <v>46</v>
      </c>
      <c r="E1057" t="s">
        <v>6161</v>
      </c>
      <c r="F1057" s="1">
        <v>45966</v>
      </c>
      <c r="G1057">
        <v>11</v>
      </c>
      <c r="H1057">
        <v>510737</v>
      </c>
      <c r="I1057" t="s">
        <v>10185</v>
      </c>
      <c r="K1057" t="s">
        <v>267</v>
      </c>
      <c r="L1057">
        <v>11</v>
      </c>
      <c r="M1057">
        <v>11</v>
      </c>
      <c r="N1057">
        <v>11</v>
      </c>
      <c r="O1057" t="s">
        <v>11478</v>
      </c>
      <c r="P1057">
        <v>45982</v>
      </c>
      <c r="R1057" s="1">
        <v>45991</v>
      </c>
      <c r="S1057">
        <v>11</v>
      </c>
      <c r="T1057" s="317">
        <v>41390</v>
      </c>
      <c r="U1057">
        <v>25.11</v>
      </c>
      <c r="V1057">
        <v>11</v>
      </c>
      <c r="W1057">
        <v>101</v>
      </c>
      <c r="X1057" s="317">
        <v>106590</v>
      </c>
    </row>
    <row r="1058" spans="1:26">
      <c r="A1058">
        <v>1057</v>
      </c>
      <c r="B1058" t="s">
        <v>13641</v>
      </c>
      <c r="C1058" t="s">
        <v>13642</v>
      </c>
      <c r="D1058" t="s">
        <v>46</v>
      </c>
      <c r="E1058" t="s">
        <v>6161</v>
      </c>
      <c r="F1058" s="1">
        <v>45966</v>
      </c>
      <c r="G1058">
        <v>11</v>
      </c>
      <c r="H1058">
        <v>510738</v>
      </c>
      <c r="I1058" t="s">
        <v>10185</v>
      </c>
      <c r="K1058" t="s">
        <v>267</v>
      </c>
      <c r="L1058">
        <v>12</v>
      </c>
      <c r="M1058">
        <v>11</v>
      </c>
      <c r="N1058">
        <v>11</v>
      </c>
      <c r="O1058" t="s">
        <v>11478</v>
      </c>
      <c r="P1058">
        <v>45982</v>
      </c>
      <c r="R1058" s="1">
        <v>45991</v>
      </c>
      <c r="S1058">
        <v>11</v>
      </c>
      <c r="T1058" s="317">
        <v>38900</v>
      </c>
      <c r="U1058">
        <v>25.12</v>
      </c>
      <c r="V1058">
        <v>12</v>
      </c>
      <c r="W1058">
        <v>101</v>
      </c>
      <c r="X1058" s="317">
        <v>100260</v>
      </c>
    </row>
    <row r="1059" spans="1:26">
      <c r="A1059">
        <v>1058</v>
      </c>
      <c r="B1059" t="s">
        <v>13643</v>
      </c>
      <c r="C1059" t="s">
        <v>13644</v>
      </c>
      <c r="D1059" t="s">
        <v>46</v>
      </c>
      <c r="E1059" t="s">
        <v>6161</v>
      </c>
      <c r="F1059" s="1">
        <v>45966</v>
      </c>
      <c r="G1059">
        <v>11</v>
      </c>
      <c r="H1059">
        <v>510739</v>
      </c>
      <c r="I1059" t="s">
        <v>10185</v>
      </c>
      <c r="K1059" t="s">
        <v>267</v>
      </c>
      <c r="L1059">
        <v>12</v>
      </c>
      <c r="M1059">
        <v>11</v>
      </c>
      <c r="N1059">
        <v>11</v>
      </c>
      <c r="O1059" t="s">
        <v>11478</v>
      </c>
      <c r="P1059">
        <v>45982</v>
      </c>
      <c r="R1059" s="1">
        <v>45991</v>
      </c>
      <c r="S1059">
        <v>11</v>
      </c>
      <c r="T1059" s="317">
        <v>38330</v>
      </c>
      <c r="U1059">
        <v>25.12</v>
      </c>
      <c r="V1059">
        <v>12</v>
      </c>
      <c r="W1059">
        <v>101</v>
      </c>
      <c r="X1059" s="317">
        <v>98730</v>
      </c>
    </row>
    <row r="1060" spans="1:26">
      <c r="A1060">
        <v>1059</v>
      </c>
      <c r="B1060" t="s">
        <v>13645</v>
      </c>
      <c r="C1060" t="s">
        <v>13646</v>
      </c>
      <c r="D1060" t="s">
        <v>46</v>
      </c>
      <c r="E1060" t="s">
        <v>6208</v>
      </c>
      <c r="F1060" s="1">
        <v>45966</v>
      </c>
      <c r="G1060">
        <v>11</v>
      </c>
      <c r="H1060">
        <v>510740</v>
      </c>
      <c r="I1060" t="s">
        <v>10185</v>
      </c>
      <c r="K1060" t="s">
        <v>267</v>
      </c>
      <c r="L1060">
        <v>11</v>
      </c>
      <c r="M1060">
        <v>11</v>
      </c>
      <c r="N1060">
        <v>11</v>
      </c>
      <c r="O1060">
        <v>45976</v>
      </c>
      <c r="P1060">
        <v>45974</v>
      </c>
      <c r="R1060" s="1">
        <v>45991</v>
      </c>
      <c r="S1060">
        <v>11</v>
      </c>
      <c r="T1060" s="317">
        <v>47510</v>
      </c>
      <c r="U1060">
        <v>25.11</v>
      </c>
      <c r="V1060">
        <v>11</v>
      </c>
      <c r="W1060">
        <v>101</v>
      </c>
      <c r="X1060" s="317">
        <v>122310</v>
      </c>
    </row>
    <row r="1061" spans="1:26">
      <c r="A1061">
        <v>1060</v>
      </c>
      <c r="B1061" t="s">
        <v>13647</v>
      </c>
      <c r="C1061" t="s">
        <v>13648</v>
      </c>
      <c r="D1061" t="s">
        <v>46</v>
      </c>
      <c r="E1061" t="s">
        <v>3282</v>
      </c>
      <c r="F1061" s="1">
        <v>45966</v>
      </c>
      <c r="G1061">
        <v>11</v>
      </c>
      <c r="H1061">
        <v>510741</v>
      </c>
      <c r="I1061" t="s">
        <v>10185</v>
      </c>
      <c r="K1061" t="s">
        <v>267</v>
      </c>
      <c r="L1061">
        <v>11</v>
      </c>
      <c r="M1061">
        <v>11</v>
      </c>
      <c r="N1061">
        <v>11</v>
      </c>
      <c r="O1061">
        <v>45978</v>
      </c>
      <c r="P1061">
        <v>45977</v>
      </c>
      <c r="R1061" s="1">
        <v>45991</v>
      </c>
      <c r="S1061">
        <v>11</v>
      </c>
      <c r="T1061" s="317">
        <v>38170</v>
      </c>
      <c r="U1061">
        <v>25.11</v>
      </c>
      <c r="V1061">
        <v>11</v>
      </c>
      <c r="W1061">
        <v>101</v>
      </c>
      <c r="X1061" s="317">
        <v>97439.06</v>
      </c>
    </row>
    <row r="1062" spans="1:26">
      <c r="A1062">
        <v>1061</v>
      </c>
      <c r="B1062" t="s">
        <v>13649</v>
      </c>
      <c r="C1062" t="s">
        <v>13650</v>
      </c>
      <c r="D1062" t="s">
        <v>5772</v>
      </c>
      <c r="E1062" t="s">
        <v>5775</v>
      </c>
      <c r="F1062" s="1"/>
      <c r="N1062" t="s">
        <v>43</v>
      </c>
      <c r="R1062" s="1"/>
      <c r="T1062" s="317"/>
      <c r="X1062" s="317"/>
      <c r="Y1062" t="s">
        <v>12450</v>
      </c>
      <c r="Z1062" t="s">
        <v>5814</v>
      </c>
    </row>
    <row r="1063" spans="1:26">
      <c r="A1063">
        <v>1062</v>
      </c>
      <c r="B1063" t="s">
        <v>13651</v>
      </c>
      <c r="C1063" t="s">
        <v>13652</v>
      </c>
      <c r="D1063" t="s">
        <v>46</v>
      </c>
      <c r="E1063" t="s">
        <v>49</v>
      </c>
      <c r="F1063" s="1">
        <v>43677</v>
      </c>
      <c r="G1063">
        <v>7</v>
      </c>
      <c r="H1063">
        <v>510743</v>
      </c>
      <c r="I1063" t="s">
        <v>10185</v>
      </c>
      <c r="J1063">
        <v>90013944</v>
      </c>
      <c r="K1063" t="s">
        <v>267</v>
      </c>
      <c r="L1063">
        <v>11</v>
      </c>
      <c r="M1063">
        <v>11</v>
      </c>
      <c r="N1063">
        <v>11</v>
      </c>
      <c r="O1063">
        <v>45978</v>
      </c>
      <c r="P1063">
        <v>45975</v>
      </c>
      <c r="R1063" s="1">
        <v>45991</v>
      </c>
      <c r="S1063">
        <v>11</v>
      </c>
      <c r="T1063" s="317">
        <v>71470</v>
      </c>
      <c r="X1063" s="317"/>
    </row>
    <row r="1064" spans="1:26">
      <c r="A1064">
        <v>1063</v>
      </c>
      <c r="B1064" t="s">
        <v>13653</v>
      </c>
      <c r="C1064" t="s">
        <v>13654</v>
      </c>
      <c r="D1064" t="s">
        <v>46</v>
      </c>
      <c r="E1064" t="s">
        <v>6161</v>
      </c>
      <c r="F1064" s="1">
        <v>45967</v>
      </c>
      <c r="G1064">
        <v>11</v>
      </c>
      <c r="H1064">
        <v>510744</v>
      </c>
      <c r="I1064" t="s">
        <v>10185</v>
      </c>
      <c r="K1064" t="s">
        <v>267</v>
      </c>
      <c r="L1064">
        <v>11</v>
      </c>
      <c r="M1064">
        <v>11</v>
      </c>
      <c r="N1064">
        <v>11</v>
      </c>
      <c r="O1064" t="s">
        <v>11478</v>
      </c>
      <c r="P1064">
        <v>45983</v>
      </c>
      <c r="R1064" s="1">
        <v>45991</v>
      </c>
      <c r="S1064">
        <v>11</v>
      </c>
      <c r="T1064" s="317">
        <v>33740</v>
      </c>
      <c r="U1064">
        <v>25.11</v>
      </c>
      <c r="V1064">
        <v>11</v>
      </c>
      <c r="W1064">
        <v>101</v>
      </c>
      <c r="X1064" s="317">
        <v>86940</v>
      </c>
      <c r="Y1064" t="s">
        <v>10832</v>
      </c>
    </row>
    <row r="1065" spans="1:26">
      <c r="A1065">
        <v>1064</v>
      </c>
      <c r="B1065" t="s">
        <v>13655</v>
      </c>
      <c r="C1065" t="s">
        <v>13656</v>
      </c>
      <c r="D1065" t="s">
        <v>46</v>
      </c>
      <c r="E1065" t="s">
        <v>5748</v>
      </c>
      <c r="F1065" s="1">
        <v>45967</v>
      </c>
      <c r="G1065">
        <v>11</v>
      </c>
      <c r="H1065">
        <v>510745</v>
      </c>
      <c r="I1065" t="s">
        <v>10185</v>
      </c>
      <c r="K1065" t="s">
        <v>10340</v>
      </c>
      <c r="L1065">
        <v>12</v>
      </c>
      <c r="M1065">
        <v>11</v>
      </c>
      <c r="N1065">
        <v>12</v>
      </c>
      <c r="O1065">
        <v>45982</v>
      </c>
      <c r="P1065">
        <v>45981</v>
      </c>
      <c r="R1065" s="1">
        <v>46022</v>
      </c>
      <c r="S1065">
        <v>12</v>
      </c>
      <c r="T1065" s="317">
        <v>53150</v>
      </c>
      <c r="U1065">
        <v>25.12</v>
      </c>
      <c r="V1065">
        <v>12</v>
      </c>
      <c r="W1065">
        <v>101</v>
      </c>
      <c r="X1065" s="317">
        <v>136830</v>
      </c>
      <c r="Y1065" t="s">
        <v>10832</v>
      </c>
    </row>
    <row r="1066" spans="1:26">
      <c r="A1066">
        <v>1065</v>
      </c>
      <c r="B1066" t="s">
        <v>13657</v>
      </c>
      <c r="C1066" t="s">
        <v>13658</v>
      </c>
      <c r="D1066" t="s">
        <v>46</v>
      </c>
      <c r="E1066" t="s">
        <v>6161</v>
      </c>
      <c r="F1066" s="1">
        <v>45967</v>
      </c>
      <c r="G1066">
        <v>11</v>
      </c>
      <c r="H1066">
        <v>510746</v>
      </c>
      <c r="I1066" t="s">
        <v>10185</v>
      </c>
      <c r="K1066" t="s">
        <v>267</v>
      </c>
      <c r="L1066">
        <v>11</v>
      </c>
      <c r="M1066">
        <v>11</v>
      </c>
      <c r="N1066">
        <v>11</v>
      </c>
      <c r="O1066" t="s">
        <v>11478</v>
      </c>
      <c r="P1066">
        <v>45982</v>
      </c>
      <c r="R1066" s="1">
        <v>45991</v>
      </c>
      <c r="S1066">
        <v>11</v>
      </c>
      <c r="T1066" s="317">
        <v>50570</v>
      </c>
      <c r="U1066">
        <v>25.11</v>
      </c>
      <c r="V1066">
        <v>11</v>
      </c>
      <c r="W1066">
        <v>101</v>
      </c>
      <c r="X1066" s="317">
        <v>130170</v>
      </c>
    </row>
    <row r="1067" spans="1:26">
      <c r="A1067">
        <v>1066</v>
      </c>
      <c r="B1067" t="s">
        <v>13659</v>
      </c>
      <c r="C1067" t="s">
        <v>13660</v>
      </c>
      <c r="D1067" t="s">
        <v>46</v>
      </c>
      <c r="E1067" t="s">
        <v>6161</v>
      </c>
      <c r="F1067" s="1">
        <v>45968</v>
      </c>
      <c r="G1067">
        <v>11</v>
      </c>
      <c r="H1067">
        <v>510747</v>
      </c>
      <c r="I1067" t="s">
        <v>10185</v>
      </c>
      <c r="K1067" t="s">
        <v>267</v>
      </c>
      <c r="L1067">
        <v>11</v>
      </c>
      <c r="M1067">
        <v>11</v>
      </c>
      <c r="N1067">
        <v>11</v>
      </c>
      <c r="O1067">
        <v>45981</v>
      </c>
      <c r="P1067">
        <v>45980</v>
      </c>
      <c r="R1067" s="1">
        <v>45991</v>
      </c>
      <c r="S1067">
        <v>11</v>
      </c>
      <c r="T1067" s="317">
        <v>45500</v>
      </c>
      <c r="U1067">
        <v>25.11</v>
      </c>
      <c r="V1067">
        <v>11</v>
      </c>
      <c r="W1067">
        <v>101</v>
      </c>
      <c r="X1067" s="317">
        <v>117180</v>
      </c>
    </row>
    <row r="1068" spans="1:26">
      <c r="A1068">
        <v>1067</v>
      </c>
      <c r="B1068" t="s">
        <v>13661</v>
      </c>
      <c r="C1068" t="s">
        <v>13662</v>
      </c>
      <c r="D1068" t="s">
        <v>46</v>
      </c>
      <c r="E1068" t="s">
        <v>6161</v>
      </c>
      <c r="F1068" s="1">
        <v>45968</v>
      </c>
      <c r="G1068">
        <v>11</v>
      </c>
      <c r="H1068">
        <v>510748</v>
      </c>
      <c r="I1068" t="s">
        <v>10185</v>
      </c>
      <c r="K1068" t="s">
        <v>267</v>
      </c>
      <c r="L1068">
        <v>12</v>
      </c>
      <c r="M1068">
        <v>11</v>
      </c>
      <c r="N1068">
        <v>11</v>
      </c>
      <c r="O1068" t="s">
        <v>11478</v>
      </c>
      <c r="P1068">
        <v>45982</v>
      </c>
      <c r="R1068" s="1">
        <v>45991</v>
      </c>
      <c r="S1068">
        <v>11</v>
      </c>
      <c r="T1068" s="317">
        <v>32210</v>
      </c>
      <c r="U1068">
        <v>25.12</v>
      </c>
      <c r="V1068">
        <v>12</v>
      </c>
      <c r="W1068">
        <v>101</v>
      </c>
      <c r="X1068" s="317">
        <v>83010</v>
      </c>
    </row>
    <row r="1069" spans="1:26">
      <c r="A1069">
        <v>1068</v>
      </c>
      <c r="B1069" t="s">
        <v>13663</v>
      </c>
      <c r="C1069" t="s">
        <v>13664</v>
      </c>
      <c r="D1069" t="s">
        <v>46</v>
      </c>
      <c r="E1069" t="s">
        <v>6161</v>
      </c>
      <c r="F1069" s="1">
        <v>45968</v>
      </c>
      <c r="G1069">
        <v>11</v>
      </c>
      <c r="H1069">
        <v>510749</v>
      </c>
      <c r="I1069" t="s">
        <v>10185</v>
      </c>
      <c r="K1069" t="s">
        <v>267</v>
      </c>
      <c r="L1069">
        <v>11</v>
      </c>
      <c r="M1069">
        <v>11</v>
      </c>
      <c r="N1069">
        <v>11</v>
      </c>
      <c r="O1069" t="s">
        <v>11478</v>
      </c>
      <c r="P1069">
        <v>45982</v>
      </c>
      <c r="R1069" s="1">
        <v>45991</v>
      </c>
      <c r="S1069">
        <v>11</v>
      </c>
      <c r="T1069" s="317">
        <v>38330</v>
      </c>
      <c r="U1069">
        <v>25.11</v>
      </c>
      <c r="V1069">
        <v>11</v>
      </c>
      <c r="W1069">
        <v>101</v>
      </c>
      <c r="X1069" s="317">
        <v>98730</v>
      </c>
    </row>
    <row r="1070" spans="1:26">
      <c r="A1070">
        <v>1069</v>
      </c>
      <c r="B1070" t="s">
        <v>7054</v>
      </c>
      <c r="C1070" t="s">
        <v>13665</v>
      </c>
      <c r="D1070" t="s">
        <v>6418</v>
      </c>
      <c r="E1070" t="s">
        <v>6904</v>
      </c>
      <c r="F1070" s="1">
        <v>45972</v>
      </c>
      <c r="G1070">
        <v>11</v>
      </c>
      <c r="H1070">
        <v>510750</v>
      </c>
      <c r="I1070" t="s">
        <v>10185</v>
      </c>
      <c r="J1070">
        <v>50042598</v>
      </c>
      <c r="K1070" t="s">
        <v>12198</v>
      </c>
      <c r="L1070">
        <v>12</v>
      </c>
      <c r="M1070">
        <v>12</v>
      </c>
      <c r="N1070">
        <v>12</v>
      </c>
      <c r="O1070">
        <v>46041</v>
      </c>
      <c r="P1070" t="s">
        <v>5750</v>
      </c>
      <c r="R1070" s="1">
        <v>46022</v>
      </c>
      <c r="S1070">
        <v>12</v>
      </c>
      <c r="T1070" s="317">
        <v>30680</v>
      </c>
      <c r="U1070">
        <v>25.12</v>
      </c>
      <c r="V1070">
        <v>12</v>
      </c>
      <c r="W1070">
        <v>40</v>
      </c>
      <c r="X1070" s="317">
        <v>52406</v>
      </c>
    </row>
    <row r="1071" spans="1:26">
      <c r="A1071">
        <v>1070</v>
      </c>
      <c r="B1071" t="s">
        <v>13666</v>
      </c>
      <c r="C1071" t="s">
        <v>13667</v>
      </c>
      <c r="D1071" t="s">
        <v>5942</v>
      </c>
      <c r="E1071" t="s">
        <v>6890</v>
      </c>
      <c r="F1071" s="1">
        <v>45972</v>
      </c>
      <c r="G1071">
        <v>11</v>
      </c>
      <c r="H1071">
        <v>510751</v>
      </c>
      <c r="I1071" t="s">
        <v>10185</v>
      </c>
      <c r="K1071" t="s">
        <v>267</v>
      </c>
      <c r="L1071">
        <v>12</v>
      </c>
      <c r="M1071">
        <v>11</v>
      </c>
      <c r="N1071">
        <v>12</v>
      </c>
      <c r="O1071">
        <v>45990</v>
      </c>
      <c r="P1071">
        <v>45989</v>
      </c>
      <c r="R1071" s="1">
        <v>46022</v>
      </c>
      <c r="S1071">
        <v>12</v>
      </c>
      <c r="T1071" s="317">
        <v>36435</v>
      </c>
      <c r="U1071">
        <v>25.12</v>
      </c>
      <c r="V1071">
        <v>12</v>
      </c>
      <c r="W1071">
        <v>101</v>
      </c>
      <c r="X1071" s="317">
        <v>106375</v>
      </c>
    </row>
    <row r="1072" spans="1:26">
      <c r="A1072">
        <v>1071</v>
      </c>
      <c r="B1072" t="s">
        <v>13668</v>
      </c>
      <c r="C1072" t="s">
        <v>13669</v>
      </c>
      <c r="D1072" t="s">
        <v>5942</v>
      </c>
      <c r="E1072" t="s">
        <v>6890</v>
      </c>
      <c r="F1072" s="1">
        <v>45972</v>
      </c>
      <c r="G1072">
        <v>11</v>
      </c>
      <c r="H1072">
        <v>510752</v>
      </c>
      <c r="I1072" t="s">
        <v>10185</v>
      </c>
      <c r="K1072" t="s">
        <v>267</v>
      </c>
      <c r="L1072">
        <v>12</v>
      </c>
      <c r="M1072">
        <v>11</v>
      </c>
      <c r="N1072">
        <v>12</v>
      </c>
      <c r="O1072">
        <v>45992</v>
      </c>
      <c r="P1072">
        <v>45991</v>
      </c>
      <c r="R1072" s="1">
        <v>46022</v>
      </c>
      <c r="S1072">
        <v>12</v>
      </c>
      <c r="T1072" s="317">
        <v>44085</v>
      </c>
      <c r="U1072">
        <v>25.12</v>
      </c>
      <c r="V1072">
        <v>12</v>
      </c>
      <c r="W1072">
        <v>101</v>
      </c>
      <c r="X1072" s="317">
        <v>126025</v>
      </c>
    </row>
    <row r="1073" spans="1:25">
      <c r="A1073">
        <v>1072</v>
      </c>
      <c r="B1073" t="s">
        <v>13670</v>
      </c>
      <c r="C1073" t="s">
        <v>13671</v>
      </c>
      <c r="D1073" t="s">
        <v>46</v>
      </c>
      <c r="E1073" t="s">
        <v>6161</v>
      </c>
      <c r="F1073" s="1">
        <v>45972</v>
      </c>
      <c r="G1073">
        <v>11</v>
      </c>
      <c r="H1073">
        <v>510753</v>
      </c>
      <c r="I1073" t="s">
        <v>10185</v>
      </c>
      <c r="K1073" t="s">
        <v>267</v>
      </c>
      <c r="L1073">
        <v>11</v>
      </c>
      <c r="M1073">
        <v>11</v>
      </c>
      <c r="N1073">
        <v>11</v>
      </c>
      <c r="O1073" t="s">
        <v>11478</v>
      </c>
      <c r="P1073">
        <v>45987</v>
      </c>
      <c r="R1073" s="1">
        <v>45991</v>
      </c>
      <c r="S1073">
        <v>11</v>
      </c>
      <c r="T1073" s="317">
        <v>33740</v>
      </c>
      <c r="U1073">
        <v>25.11</v>
      </c>
      <c r="V1073">
        <v>11</v>
      </c>
      <c r="W1073">
        <v>101</v>
      </c>
      <c r="X1073" s="317">
        <v>86940</v>
      </c>
    </row>
    <row r="1074" spans="1:25">
      <c r="A1074">
        <v>1073</v>
      </c>
      <c r="B1074" t="s">
        <v>13672</v>
      </c>
      <c r="C1074" t="s">
        <v>13673</v>
      </c>
      <c r="D1074" t="s">
        <v>46</v>
      </c>
      <c r="E1074" t="s">
        <v>6161</v>
      </c>
      <c r="F1074" s="1">
        <v>45972</v>
      </c>
      <c r="G1074">
        <v>11</v>
      </c>
      <c r="H1074">
        <v>510754</v>
      </c>
      <c r="I1074" t="s">
        <v>10185</v>
      </c>
      <c r="K1074" t="s">
        <v>267</v>
      </c>
      <c r="L1074">
        <v>12</v>
      </c>
      <c r="M1074">
        <v>11</v>
      </c>
      <c r="N1074">
        <v>12</v>
      </c>
      <c r="O1074" t="s">
        <v>11478</v>
      </c>
      <c r="P1074">
        <v>45987</v>
      </c>
      <c r="R1074" s="1">
        <v>46022</v>
      </c>
      <c r="S1074">
        <v>12</v>
      </c>
      <c r="T1074" s="317">
        <v>42440</v>
      </c>
      <c r="U1074">
        <v>25.12</v>
      </c>
      <c r="V1074">
        <v>12</v>
      </c>
      <c r="W1074">
        <v>101</v>
      </c>
      <c r="X1074" s="317">
        <v>109320</v>
      </c>
      <c r="Y1074" t="s">
        <v>10832</v>
      </c>
    </row>
    <row r="1075" spans="1:25">
      <c r="A1075">
        <v>1074</v>
      </c>
      <c r="B1075" t="s">
        <v>7056</v>
      </c>
      <c r="C1075" t="s">
        <v>7057</v>
      </c>
      <c r="D1075" t="s">
        <v>46</v>
      </c>
      <c r="E1075" t="s">
        <v>6055</v>
      </c>
      <c r="F1075" s="1">
        <v>45972</v>
      </c>
      <c r="G1075">
        <v>11</v>
      </c>
      <c r="H1075">
        <v>510755</v>
      </c>
      <c r="I1075" t="s">
        <v>10185</v>
      </c>
      <c r="J1075">
        <v>50041995</v>
      </c>
      <c r="K1075" t="s">
        <v>10340</v>
      </c>
      <c r="L1075">
        <v>1</v>
      </c>
      <c r="M1075">
        <v>12</v>
      </c>
      <c r="N1075">
        <v>1</v>
      </c>
      <c r="O1075">
        <v>46055</v>
      </c>
      <c r="P1075" t="s">
        <v>5750</v>
      </c>
      <c r="R1075" s="1">
        <v>46053</v>
      </c>
      <c r="S1075">
        <v>1</v>
      </c>
      <c r="T1075" s="317">
        <v>155030</v>
      </c>
      <c r="U1075">
        <v>26.1</v>
      </c>
      <c r="V1075">
        <v>1</v>
      </c>
      <c r="W1075">
        <v>30</v>
      </c>
      <c r="X1075" s="317">
        <v>338608</v>
      </c>
    </row>
    <row r="1076" spans="1:25">
      <c r="A1076">
        <v>1075</v>
      </c>
      <c r="B1076" t="s">
        <v>7058</v>
      </c>
      <c r="C1076" t="s">
        <v>7059</v>
      </c>
      <c r="D1076" t="s">
        <v>46</v>
      </c>
      <c r="E1076" t="s">
        <v>6055</v>
      </c>
      <c r="F1076" s="1">
        <v>45972</v>
      </c>
      <c r="G1076">
        <v>11</v>
      </c>
      <c r="H1076">
        <v>510756</v>
      </c>
      <c r="I1076" t="s">
        <v>10185</v>
      </c>
      <c r="J1076">
        <v>50041999</v>
      </c>
      <c r="K1076" t="s">
        <v>10340</v>
      </c>
      <c r="L1076" t="s">
        <v>43</v>
      </c>
      <c r="M1076" t="s">
        <v>43</v>
      </c>
      <c r="N1076" t="s">
        <v>43</v>
      </c>
      <c r="O1076">
        <v>46113</v>
      </c>
      <c r="P1076" t="s">
        <v>5750</v>
      </c>
      <c r="R1076" s="1"/>
      <c r="T1076" s="317"/>
      <c r="X1076" s="317"/>
    </row>
    <row r="1077" spans="1:25">
      <c r="A1077">
        <v>1076</v>
      </c>
      <c r="B1077" t="s">
        <v>13674</v>
      </c>
      <c r="C1077" t="s">
        <v>13675</v>
      </c>
      <c r="D1077" t="s">
        <v>46</v>
      </c>
      <c r="E1077" t="s">
        <v>6161</v>
      </c>
      <c r="F1077" s="1">
        <v>45973</v>
      </c>
      <c r="G1077">
        <v>11</v>
      </c>
      <c r="H1077">
        <v>510757</v>
      </c>
      <c r="I1077" t="s">
        <v>10185</v>
      </c>
      <c r="K1077" t="s">
        <v>267</v>
      </c>
      <c r="L1077">
        <v>12</v>
      </c>
      <c r="M1077">
        <v>11</v>
      </c>
      <c r="N1077">
        <v>11</v>
      </c>
      <c r="O1077" t="s">
        <v>13676</v>
      </c>
      <c r="P1077">
        <v>45987</v>
      </c>
      <c r="R1077" s="1">
        <v>45991</v>
      </c>
      <c r="S1077">
        <v>11</v>
      </c>
      <c r="T1077" s="317">
        <v>32210</v>
      </c>
      <c r="U1077">
        <v>25.12</v>
      </c>
      <c r="V1077">
        <v>12</v>
      </c>
      <c r="W1077">
        <v>101</v>
      </c>
      <c r="X1077" s="317">
        <v>83010</v>
      </c>
    </row>
    <row r="1078" spans="1:25">
      <c r="A1078">
        <v>1077</v>
      </c>
      <c r="B1078" t="s">
        <v>13677</v>
      </c>
      <c r="C1078" t="s">
        <v>13678</v>
      </c>
      <c r="D1078" t="s">
        <v>46</v>
      </c>
      <c r="E1078" t="s">
        <v>6161</v>
      </c>
      <c r="F1078" s="1">
        <v>45973</v>
      </c>
      <c r="G1078">
        <v>11</v>
      </c>
      <c r="H1078">
        <v>510758</v>
      </c>
      <c r="I1078" t="s">
        <v>10185</v>
      </c>
      <c r="K1078" t="s">
        <v>267</v>
      </c>
      <c r="L1078">
        <v>12</v>
      </c>
      <c r="M1078">
        <v>11</v>
      </c>
      <c r="N1078">
        <v>11</v>
      </c>
      <c r="O1078" t="s">
        <v>11478</v>
      </c>
      <c r="P1078">
        <v>45987</v>
      </c>
      <c r="R1078" s="1">
        <v>45991</v>
      </c>
      <c r="S1078">
        <v>11</v>
      </c>
      <c r="T1078" s="317">
        <v>52100</v>
      </c>
      <c r="U1078">
        <v>25.12</v>
      </c>
      <c r="V1078">
        <v>12</v>
      </c>
      <c r="W1078">
        <v>101</v>
      </c>
      <c r="X1078" s="317">
        <v>134100</v>
      </c>
      <c r="Y1078" t="s">
        <v>10832</v>
      </c>
    </row>
    <row r="1079" spans="1:25">
      <c r="A1079">
        <v>1078</v>
      </c>
      <c r="B1079" t="s">
        <v>13679</v>
      </c>
      <c r="C1079" t="s">
        <v>13680</v>
      </c>
      <c r="D1079" t="s">
        <v>46</v>
      </c>
      <c r="E1079" t="s">
        <v>6161</v>
      </c>
      <c r="F1079" s="1">
        <v>45973</v>
      </c>
      <c r="G1079">
        <v>11</v>
      </c>
      <c r="H1079">
        <v>510759</v>
      </c>
      <c r="I1079" t="s">
        <v>10185</v>
      </c>
      <c r="K1079" t="s">
        <v>267</v>
      </c>
      <c r="L1079">
        <v>12</v>
      </c>
      <c r="M1079">
        <v>11</v>
      </c>
      <c r="N1079">
        <v>11</v>
      </c>
      <c r="O1079" t="s">
        <v>11478</v>
      </c>
      <c r="P1079">
        <v>45991</v>
      </c>
      <c r="R1079" s="1">
        <v>45991</v>
      </c>
      <c r="S1079">
        <v>11</v>
      </c>
      <c r="T1079" s="317">
        <v>47510</v>
      </c>
      <c r="U1079">
        <v>25.12</v>
      </c>
      <c r="V1079">
        <v>12</v>
      </c>
      <c r="W1079">
        <v>101</v>
      </c>
      <c r="X1079" s="317">
        <v>122310</v>
      </c>
    </row>
    <row r="1080" spans="1:25">
      <c r="A1080">
        <v>1079</v>
      </c>
      <c r="B1080" t="s">
        <v>13681</v>
      </c>
      <c r="C1080" t="s">
        <v>13682</v>
      </c>
      <c r="D1080" t="s">
        <v>46</v>
      </c>
      <c r="E1080" t="s">
        <v>6161</v>
      </c>
      <c r="F1080" s="1">
        <v>45973</v>
      </c>
      <c r="G1080">
        <v>11</v>
      </c>
      <c r="H1080">
        <v>510760</v>
      </c>
      <c r="I1080" t="s">
        <v>10185</v>
      </c>
      <c r="K1080" t="s">
        <v>267</v>
      </c>
      <c r="L1080">
        <v>12</v>
      </c>
      <c r="M1080">
        <v>11</v>
      </c>
      <c r="N1080">
        <v>12</v>
      </c>
      <c r="O1080" t="s">
        <v>11478</v>
      </c>
      <c r="P1080">
        <v>45991</v>
      </c>
      <c r="R1080" s="1">
        <v>46022</v>
      </c>
      <c r="S1080">
        <v>12</v>
      </c>
      <c r="T1080" s="317">
        <v>35270</v>
      </c>
      <c r="U1080">
        <v>25.12</v>
      </c>
      <c r="V1080">
        <v>12</v>
      </c>
      <c r="W1080">
        <v>101</v>
      </c>
      <c r="X1080" s="317">
        <v>90870</v>
      </c>
    </row>
    <row r="1081" spans="1:25">
      <c r="A1081">
        <v>1080</v>
      </c>
      <c r="B1081" t="s">
        <v>13683</v>
      </c>
      <c r="C1081" t="s">
        <v>13684</v>
      </c>
      <c r="D1081" t="s">
        <v>6418</v>
      </c>
      <c r="E1081" t="s">
        <v>6933</v>
      </c>
      <c r="F1081" s="1">
        <v>45974</v>
      </c>
      <c r="G1081">
        <v>11</v>
      </c>
      <c r="H1081">
        <v>510761</v>
      </c>
      <c r="I1081" t="s">
        <v>10185</v>
      </c>
      <c r="K1081" t="s">
        <v>12198</v>
      </c>
      <c r="L1081">
        <v>12</v>
      </c>
      <c r="M1081">
        <v>11</v>
      </c>
      <c r="N1081">
        <v>12</v>
      </c>
      <c r="O1081" t="s">
        <v>12560</v>
      </c>
      <c r="P1081">
        <v>45981</v>
      </c>
      <c r="R1081" s="1">
        <v>46022</v>
      </c>
      <c r="S1081">
        <v>12</v>
      </c>
      <c r="T1081" s="317">
        <v>41390</v>
      </c>
      <c r="U1081">
        <v>25.12</v>
      </c>
      <c r="V1081">
        <v>12</v>
      </c>
      <c r="W1081">
        <v>101</v>
      </c>
      <c r="X1081" s="317">
        <v>108916</v>
      </c>
      <c r="Y1081" t="s">
        <v>10832</v>
      </c>
    </row>
    <row r="1082" spans="1:25">
      <c r="A1082">
        <v>1081</v>
      </c>
      <c r="B1082" t="s">
        <v>13685</v>
      </c>
      <c r="C1082" t="s">
        <v>13686</v>
      </c>
      <c r="D1082" t="s">
        <v>6418</v>
      </c>
      <c r="E1082" t="s">
        <v>7021</v>
      </c>
      <c r="F1082" s="1">
        <v>45974</v>
      </c>
      <c r="G1082">
        <v>11</v>
      </c>
      <c r="H1082">
        <v>510762</v>
      </c>
      <c r="I1082" t="s">
        <v>10185</v>
      </c>
      <c r="K1082" t="s">
        <v>12198</v>
      </c>
      <c r="L1082">
        <v>12</v>
      </c>
      <c r="M1082">
        <v>11</v>
      </c>
      <c r="N1082">
        <v>12</v>
      </c>
      <c r="O1082" t="s">
        <v>12560</v>
      </c>
      <c r="P1082">
        <v>45982</v>
      </c>
      <c r="R1082" s="1">
        <v>46022</v>
      </c>
      <c r="S1082">
        <v>12</v>
      </c>
      <c r="T1082" s="317">
        <v>37850</v>
      </c>
      <c r="U1082">
        <v>25.12</v>
      </c>
      <c r="V1082">
        <v>12</v>
      </c>
      <c r="W1082">
        <v>101</v>
      </c>
      <c r="X1082" s="317">
        <v>99856</v>
      </c>
    </row>
    <row r="1083" spans="1:25">
      <c r="A1083">
        <v>1082</v>
      </c>
      <c r="B1083" t="s">
        <v>13687</v>
      </c>
      <c r="C1083" t="s">
        <v>13688</v>
      </c>
      <c r="D1083" t="s">
        <v>46</v>
      </c>
      <c r="E1083" t="s">
        <v>3282</v>
      </c>
      <c r="F1083" s="1"/>
      <c r="G1083" t="s">
        <v>43</v>
      </c>
      <c r="H1083">
        <v>510763</v>
      </c>
      <c r="L1083" t="s">
        <v>43</v>
      </c>
      <c r="M1083" t="s">
        <v>43</v>
      </c>
      <c r="N1083" t="s">
        <v>43</v>
      </c>
      <c r="R1083" s="1"/>
      <c r="T1083" s="317"/>
      <c r="X1083" s="317"/>
      <c r="Y1083" t="s">
        <v>10832</v>
      </c>
    </row>
    <row r="1084" spans="1:25">
      <c r="A1084">
        <v>1083</v>
      </c>
      <c r="B1084" t="s">
        <v>13689</v>
      </c>
      <c r="C1084" t="s">
        <v>13690</v>
      </c>
      <c r="D1084" t="s">
        <v>46</v>
      </c>
      <c r="E1084" t="s">
        <v>3282</v>
      </c>
      <c r="F1084" s="1"/>
      <c r="G1084" t="s">
        <v>43</v>
      </c>
      <c r="H1084">
        <v>510764</v>
      </c>
      <c r="L1084" t="s">
        <v>43</v>
      </c>
      <c r="M1084" t="s">
        <v>43</v>
      </c>
      <c r="N1084" t="s">
        <v>43</v>
      </c>
      <c r="R1084" s="1"/>
      <c r="T1084" s="317"/>
      <c r="X1084" s="317"/>
      <c r="Y1084" t="s">
        <v>10832</v>
      </c>
    </row>
    <row r="1085" spans="1:25">
      <c r="A1085">
        <v>1084</v>
      </c>
      <c r="B1085" t="s">
        <v>7070</v>
      </c>
      <c r="C1085" t="s">
        <v>7071</v>
      </c>
      <c r="D1085" t="s">
        <v>46</v>
      </c>
      <c r="E1085" t="s">
        <v>5829</v>
      </c>
      <c r="F1085" s="1">
        <v>45974</v>
      </c>
      <c r="G1085">
        <v>11</v>
      </c>
      <c r="H1085">
        <v>510765</v>
      </c>
      <c r="I1085" t="s">
        <v>10185</v>
      </c>
      <c r="J1085">
        <v>50043141</v>
      </c>
      <c r="K1085" t="s">
        <v>10340</v>
      </c>
      <c r="L1085">
        <v>1</v>
      </c>
      <c r="M1085">
        <v>12</v>
      </c>
      <c r="N1085">
        <v>1</v>
      </c>
      <c r="O1085">
        <v>46076</v>
      </c>
      <c r="P1085" t="s">
        <v>5750</v>
      </c>
      <c r="R1085" s="1">
        <v>46053</v>
      </c>
      <c r="S1085">
        <v>1</v>
      </c>
      <c r="T1085" s="317">
        <v>59450</v>
      </c>
      <c r="U1085">
        <v>26.1</v>
      </c>
      <c r="V1085">
        <v>1</v>
      </c>
      <c r="W1085">
        <v>30</v>
      </c>
      <c r="X1085" s="317">
        <v>132455</v>
      </c>
    </row>
    <row r="1086" spans="1:25">
      <c r="A1086">
        <v>1085</v>
      </c>
      <c r="B1086" t="s">
        <v>13691</v>
      </c>
      <c r="C1086" t="s">
        <v>13692</v>
      </c>
      <c r="D1086" t="s">
        <v>5942</v>
      </c>
      <c r="E1086" t="s">
        <v>6890</v>
      </c>
      <c r="F1086" s="1">
        <v>45974</v>
      </c>
      <c r="G1086">
        <v>11</v>
      </c>
      <c r="H1086">
        <v>510766</v>
      </c>
      <c r="I1086" t="s">
        <v>10185</v>
      </c>
      <c r="K1086" t="s">
        <v>6518</v>
      </c>
      <c r="L1086">
        <v>12</v>
      </c>
      <c r="M1086">
        <v>11</v>
      </c>
      <c r="N1086">
        <v>12</v>
      </c>
      <c r="O1086">
        <v>45987</v>
      </c>
      <c r="P1086">
        <v>45986</v>
      </c>
      <c r="R1086" s="1">
        <v>46022</v>
      </c>
      <c r="S1086">
        <v>12</v>
      </c>
      <c r="T1086" s="317">
        <v>41025</v>
      </c>
      <c r="U1086">
        <v>25.12</v>
      </c>
      <c r="V1086">
        <v>12</v>
      </c>
      <c r="W1086">
        <v>101</v>
      </c>
      <c r="X1086" s="317">
        <v>118165</v>
      </c>
    </row>
    <row r="1087" spans="1:25">
      <c r="A1087">
        <v>1086</v>
      </c>
      <c r="B1087" t="s">
        <v>13693</v>
      </c>
      <c r="C1087" t="s">
        <v>13694</v>
      </c>
      <c r="D1087" t="s">
        <v>46</v>
      </c>
      <c r="E1087" t="s">
        <v>6161</v>
      </c>
      <c r="F1087" s="1"/>
      <c r="G1087" t="s">
        <v>43</v>
      </c>
      <c r="H1087">
        <v>510767</v>
      </c>
      <c r="L1087" t="s">
        <v>43</v>
      </c>
      <c r="M1087" t="s">
        <v>43</v>
      </c>
      <c r="N1087" t="s">
        <v>43</v>
      </c>
      <c r="R1087" s="1"/>
      <c r="T1087" s="317"/>
      <c r="X1087" s="317"/>
      <c r="Y1087" t="s">
        <v>10832</v>
      </c>
    </row>
    <row r="1088" spans="1:25">
      <c r="A1088">
        <v>1087</v>
      </c>
      <c r="B1088" t="s">
        <v>13695</v>
      </c>
      <c r="C1088" t="s">
        <v>13696</v>
      </c>
      <c r="D1088" t="s">
        <v>46</v>
      </c>
      <c r="E1088" t="s">
        <v>6161</v>
      </c>
      <c r="F1088" s="1">
        <v>45975</v>
      </c>
      <c r="G1088">
        <v>11</v>
      </c>
      <c r="H1088">
        <v>510768</v>
      </c>
      <c r="I1088" t="s">
        <v>10185</v>
      </c>
      <c r="K1088" t="s">
        <v>267</v>
      </c>
      <c r="L1088">
        <v>12</v>
      </c>
      <c r="M1088">
        <v>11</v>
      </c>
      <c r="N1088">
        <v>12</v>
      </c>
      <c r="O1088">
        <v>45992</v>
      </c>
      <c r="P1088">
        <v>45991</v>
      </c>
      <c r="R1088" s="1">
        <v>46022</v>
      </c>
      <c r="S1088">
        <v>12</v>
      </c>
      <c r="T1088" s="317">
        <v>41390</v>
      </c>
      <c r="U1088">
        <v>25.12</v>
      </c>
      <c r="V1088">
        <v>12</v>
      </c>
      <c r="W1088">
        <v>101</v>
      </c>
      <c r="X1088" s="317">
        <v>106590</v>
      </c>
    </row>
    <row r="1089" spans="1:26">
      <c r="A1089">
        <v>1088</v>
      </c>
      <c r="B1089" t="s">
        <v>13697</v>
      </c>
      <c r="C1089" t="s">
        <v>13698</v>
      </c>
      <c r="D1089" t="s">
        <v>46</v>
      </c>
      <c r="E1089" t="s">
        <v>5748</v>
      </c>
      <c r="F1089" s="1">
        <v>45975</v>
      </c>
      <c r="G1089">
        <v>11</v>
      </c>
      <c r="H1089">
        <v>510769</v>
      </c>
      <c r="I1089" t="s">
        <v>10185</v>
      </c>
      <c r="K1089" t="s">
        <v>10340</v>
      </c>
      <c r="L1089">
        <v>12</v>
      </c>
      <c r="M1089">
        <v>11</v>
      </c>
      <c r="N1089">
        <v>12</v>
      </c>
      <c r="O1089">
        <v>45992</v>
      </c>
      <c r="P1089">
        <v>45991</v>
      </c>
      <c r="R1089" s="1">
        <v>46022</v>
      </c>
      <c r="S1089">
        <v>12</v>
      </c>
      <c r="T1089" s="317">
        <v>42920</v>
      </c>
      <c r="U1089">
        <v>25.12</v>
      </c>
      <c r="V1089">
        <v>12</v>
      </c>
      <c r="W1089">
        <v>101</v>
      </c>
      <c r="X1089" s="317">
        <v>110520</v>
      </c>
    </row>
    <row r="1090" spans="1:26">
      <c r="A1090">
        <v>1089</v>
      </c>
      <c r="B1090" t="s">
        <v>13699</v>
      </c>
      <c r="C1090" t="s">
        <v>13487</v>
      </c>
      <c r="D1090" t="s">
        <v>46</v>
      </c>
      <c r="E1090" t="s">
        <v>6161</v>
      </c>
      <c r="F1090" s="1">
        <v>45975</v>
      </c>
      <c r="G1090">
        <v>11</v>
      </c>
      <c r="H1090">
        <v>510770</v>
      </c>
      <c r="I1090" t="s">
        <v>13332</v>
      </c>
      <c r="K1090" t="s">
        <v>267</v>
      </c>
      <c r="L1090">
        <v>12</v>
      </c>
      <c r="M1090">
        <v>11</v>
      </c>
      <c r="N1090">
        <v>11</v>
      </c>
      <c r="O1090" t="s">
        <v>11478</v>
      </c>
      <c r="P1090">
        <v>45989</v>
      </c>
      <c r="R1090" s="1">
        <v>45991</v>
      </c>
      <c r="S1090">
        <v>11</v>
      </c>
      <c r="T1090" s="317">
        <v>41390</v>
      </c>
      <c r="U1090">
        <v>25.12</v>
      </c>
      <c r="V1090">
        <v>12</v>
      </c>
      <c r="W1090">
        <v>101</v>
      </c>
      <c r="X1090" s="317">
        <v>106590</v>
      </c>
    </row>
    <row r="1091" spans="1:26">
      <c r="A1091">
        <v>1090</v>
      </c>
      <c r="B1091" t="s">
        <v>13700</v>
      </c>
      <c r="C1091" t="s">
        <v>13701</v>
      </c>
      <c r="D1091" t="s">
        <v>46</v>
      </c>
      <c r="E1091" t="s">
        <v>6161</v>
      </c>
      <c r="F1091" s="1">
        <v>45975</v>
      </c>
      <c r="G1091">
        <v>11</v>
      </c>
      <c r="H1091">
        <v>510771</v>
      </c>
      <c r="I1091" t="s">
        <v>10185</v>
      </c>
      <c r="K1091" t="s">
        <v>267</v>
      </c>
      <c r="L1091">
        <v>11</v>
      </c>
      <c r="M1091">
        <v>11</v>
      </c>
      <c r="N1091">
        <v>11</v>
      </c>
      <c r="O1091" t="s">
        <v>11478</v>
      </c>
      <c r="P1091">
        <v>45982</v>
      </c>
      <c r="R1091" s="1">
        <v>45991</v>
      </c>
      <c r="S1091">
        <v>11</v>
      </c>
      <c r="T1091" s="317">
        <v>55160</v>
      </c>
      <c r="U1091">
        <v>25.11</v>
      </c>
      <c r="V1091">
        <v>11</v>
      </c>
      <c r="W1091">
        <v>101</v>
      </c>
      <c r="X1091" s="317">
        <v>141960</v>
      </c>
    </row>
    <row r="1092" spans="1:26">
      <c r="A1092">
        <v>1091</v>
      </c>
      <c r="B1092" t="s">
        <v>13702</v>
      </c>
      <c r="C1092" t="s">
        <v>13703</v>
      </c>
      <c r="D1092" t="s">
        <v>46</v>
      </c>
      <c r="E1092" t="s">
        <v>5748</v>
      </c>
      <c r="F1092" s="1">
        <v>45975</v>
      </c>
      <c r="G1092">
        <v>11</v>
      </c>
      <c r="H1092">
        <v>510772</v>
      </c>
      <c r="I1092" t="s">
        <v>10185</v>
      </c>
      <c r="K1092" t="s">
        <v>10340</v>
      </c>
      <c r="L1092">
        <v>12</v>
      </c>
      <c r="M1092">
        <v>11</v>
      </c>
      <c r="N1092">
        <v>12</v>
      </c>
      <c r="O1092">
        <v>45989</v>
      </c>
      <c r="P1092">
        <v>45988</v>
      </c>
      <c r="R1092" s="1">
        <v>46022</v>
      </c>
      <c r="S1092">
        <v>12</v>
      </c>
      <c r="T1092" s="317">
        <v>45020</v>
      </c>
      <c r="U1092">
        <v>25.12</v>
      </c>
      <c r="V1092">
        <v>12</v>
      </c>
      <c r="W1092">
        <v>101</v>
      </c>
      <c r="X1092" s="317">
        <v>115980</v>
      </c>
      <c r="Y1092" t="s">
        <v>10832</v>
      </c>
    </row>
    <row r="1093" spans="1:26">
      <c r="A1093">
        <v>1092</v>
      </c>
      <c r="B1093" t="s">
        <v>7038</v>
      </c>
      <c r="C1093" t="s">
        <v>7039</v>
      </c>
      <c r="D1093" t="s">
        <v>6418</v>
      </c>
      <c r="E1093" t="s">
        <v>6904</v>
      </c>
      <c r="F1093" s="1">
        <v>45978</v>
      </c>
      <c r="G1093">
        <v>11</v>
      </c>
      <c r="H1093">
        <v>510773</v>
      </c>
      <c r="I1093" t="s">
        <v>10185</v>
      </c>
      <c r="J1093">
        <v>50043387</v>
      </c>
      <c r="K1093" t="s">
        <v>12198</v>
      </c>
      <c r="L1093" t="s">
        <v>43</v>
      </c>
      <c r="M1093">
        <v>1</v>
      </c>
      <c r="N1093">
        <v>2</v>
      </c>
      <c r="O1093">
        <v>46113</v>
      </c>
      <c r="P1093" t="s">
        <v>5750</v>
      </c>
      <c r="R1093" s="1">
        <v>46081</v>
      </c>
      <c r="S1093">
        <v>2</v>
      </c>
      <c r="T1093" s="317">
        <v>59360</v>
      </c>
      <c r="X1093" s="317"/>
    </row>
    <row r="1094" spans="1:26">
      <c r="A1094">
        <v>1093</v>
      </c>
      <c r="B1094" t="s">
        <v>7036</v>
      </c>
      <c r="C1094" t="s">
        <v>7037</v>
      </c>
      <c r="D1094" t="s">
        <v>6418</v>
      </c>
      <c r="E1094" t="s">
        <v>6904</v>
      </c>
      <c r="F1094" s="1">
        <v>45978</v>
      </c>
      <c r="G1094">
        <v>11</v>
      </c>
      <c r="H1094">
        <v>510774</v>
      </c>
      <c r="I1094" t="s">
        <v>10185</v>
      </c>
      <c r="J1094">
        <v>50043379</v>
      </c>
      <c r="K1094" t="s">
        <v>12198</v>
      </c>
      <c r="N1094" t="s">
        <v>43</v>
      </c>
      <c r="O1094">
        <v>46086</v>
      </c>
      <c r="P1094" t="s">
        <v>5750</v>
      </c>
      <c r="R1094" s="1"/>
      <c r="T1094" s="317"/>
      <c r="X1094" s="317"/>
    </row>
    <row r="1095" spans="1:26">
      <c r="A1095">
        <v>1094</v>
      </c>
      <c r="B1095" t="s">
        <v>13704</v>
      </c>
      <c r="C1095" t="s">
        <v>13705</v>
      </c>
      <c r="D1095" t="s">
        <v>6418</v>
      </c>
      <c r="E1095" t="s">
        <v>6420</v>
      </c>
      <c r="F1095" s="1">
        <v>45978</v>
      </c>
      <c r="G1095">
        <v>11</v>
      </c>
      <c r="H1095">
        <v>510775</v>
      </c>
      <c r="I1095" t="s">
        <v>10185</v>
      </c>
      <c r="K1095" t="s">
        <v>12198</v>
      </c>
      <c r="L1095">
        <v>12</v>
      </c>
      <c r="M1095">
        <v>11</v>
      </c>
      <c r="N1095">
        <v>11</v>
      </c>
      <c r="O1095" t="s">
        <v>12560</v>
      </c>
      <c r="P1095">
        <v>45982</v>
      </c>
      <c r="R1095" s="1">
        <v>45991</v>
      </c>
      <c r="S1095">
        <v>11</v>
      </c>
      <c r="T1095" s="317">
        <v>46150</v>
      </c>
      <c r="U1095">
        <v>25.12</v>
      </c>
      <c r="V1095">
        <v>12</v>
      </c>
      <c r="W1095">
        <v>101</v>
      </c>
      <c r="X1095" s="317">
        <v>137316</v>
      </c>
      <c r="Y1095" t="s">
        <v>10832</v>
      </c>
      <c r="Z1095" t="s">
        <v>12256</v>
      </c>
    </row>
    <row r="1096" spans="1:26">
      <c r="A1096">
        <v>1095</v>
      </c>
      <c r="B1096" t="s">
        <v>7076</v>
      </c>
      <c r="C1096" t="s">
        <v>7077</v>
      </c>
      <c r="D1096" t="s">
        <v>6418</v>
      </c>
      <c r="E1096" t="s">
        <v>6904</v>
      </c>
      <c r="F1096" s="1">
        <v>45978</v>
      </c>
      <c r="G1096">
        <v>11</v>
      </c>
      <c r="H1096">
        <v>510776</v>
      </c>
      <c r="I1096" t="s">
        <v>10185</v>
      </c>
      <c r="J1096">
        <v>50043648</v>
      </c>
      <c r="K1096" t="s">
        <v>12198</v>
      </c>
      <c r="L1096">
        <v>12</v>
      </c>
      <c r="M1096">
        <v>12</v>
      </c>
      <c r="N1096">
        <v>12</v>
      </c>
      <c r="O1096">
        <v>46048</v>
      </c>
      <c r="P1096" t="s">
        <v>5750</v>
      </c>
      <c r="R1096" s="1">
        <v>46022</v>
      </c>
      <c r="S1096">
        <v>12</v>
      </c>
      <c r="T1096" s="317">
        <v>43970</v>
      </c>
      <c r="U1096">
        <v>25.12</v>
      </c>
      <c r="V1096">
        <v>12</v>
      </c>
      <c r="W1096">
        <v>40</v>
      </c>
      <c r="X1096" s="317">
        <v>73694</v>
      </c>
    </row>
    <row r="1097" spans="1:26">
      <c r="A1097">
        <v>1096</v>
      </c>
      <c r="B1097" t="s">
        <v>13706</v>
      </c>
      <c r="C1097" t="s">
        <v>6287</v>
      </c>
      <c r="D1097" t="s">
        <v>5942</v>
      </c>
      <c r="E1097" t="s">
        <v>5944</v>
      </c>
      <c r="F1097" s="1"/>
      <c r="G1097" t="s">
        <v>43</v>
      </c>
      <c r="H1097">
        <v>510777</v>
      </c>
      <c r="L1097" t="s">
        <v>43</v>
      </c>
      <c r="M1097" t="s">
        <v>43</v>
      </c>
      <c r="N1097" t="s">
        <v>43</v>
      </c>
      <c r="R1097" s="1"/>
      <c r="T1097" s="317"/>
      <c r="X1097" s="317"/>
      <c r="Y1097" t="s">
        <v>12167</v>
      </c>
    </row>
    <row r="1098" spans="1:26">
      <c r="A1098">
        <v>1097</v>
      </c>
      <c r="B1098" t="s">
        <v>13707</v>
      </c>
      <c r="C1098" t="s">
        <v>13708</v>
      </c>
      <c r="D1098" t="s">
        <v>5942</v>
      </c>
      <c r="E1098" t="s">
        <v>5944</v>
      </c>
      <c r="F1098" s="1"/>
      <c r="G1098" t="s">
        <v>43</v>
      </c>
      <c r="H1098">
        <v>510778</v>
      </c>
      <c r="L1098" t="s">
        <v>43</v>
      </c>
      <c r="M1098" t="s">
        <v>43</v>
      </c>
      <c r="N1098" t="s">
        <v>43</v>
      </c>
      <c r="R1098" s="1"/>
      <c r="T1098" s="317"/>
      <c r="X1098" s="317"/>
      <c r="Y1098" t="s">
        <v>12167</v>
      </c>
    </row>
    <row r="1099" spans="1:26">
      <c r="A1099">
        <v>1098</v>
      </c>
      <c r="B1099" t="s">
        <v>13709</v>
      </c>
      <c r="C1099" t="s">
        <v>13710</v>
      </c>
      <c r="D1099" t="s">
        <v>5942</v>
      </c>
      <c r="E1099" t="s">
        <v>5944</v>
      </c>
      <c r="F1099" s="1"/>
      <c r="G1099" t="s">
        <v>43</v>
      </c>
      <c r="H1099">
        <v>510779</v>
      </c>
      <c r="L1099" t="s">
        <v>43</v>
      </c>
      <c r="M1099" t="s">
        <v>43</v>
      </c>
      <c r="N1099" t="s">
        <v>43</v>
      </c>
      <c r="R1099" s="1"/>
      <c r="T1099" s="317"/>
      <c r="X1099" s="317"/>
      <c r="Y1099" t="s">
        <v>12167</v>
      </c>
    </row>
    <row r="1100" spans="1:26">
      <c r="A1100">
        <v>1099</v>
      </c>
      <c r="B1100" t="s">
        <v>13711</v>
      </c>
      <c r="C1100" t="s">
        <v>13712</v>
      </c>
      <c r="D1100" t="s">
        <v>5942</v>
      </c>
      <c r="E1100" t="s">
        <v>5944</v>
      </c>
      <c r="F1100" s="1"/>
      <c r="G1100" t="s">
        <v>43</v>
      </c>
      <c r="H1100">
        <v>510780</v>
      </c>
      <c r="L1100" t="s">
        <v>43</v>
      </c>
      <c r="M1100" t="s">
        <v>43</v>
      </c>
      <c r="N1100" t="s">
        <v>43</v>
      </c>
      <c r="R1100" s="1"/>
      <c r="T1100" s="317"/>
      <c r="X1100" s="317"/>
      <c r="Y1100" t="s">
        <v>12167</v>
      </c>
    </row>
    <row r="1101" spans="1:26">
      <c r="A1101">
        <v>1100</v>
      </c>
      <c r="B1101" t="s">
        <v>13713</v>
      </c>
      <c r="C1101" t="s">
        <v>13714</v>
      </c>
      <c r="D1101" t="s">
        <v>5942</v>
      </c>
      <c r="E1101" t="s">
        <v>5944</v>
      </c>
      <c r="F1101" s="1"/>
      <c r="G1101" t="s">
        <v>43</v>
      </c>
      <c r="H1101">
        <v>510781</v>
      </c>
      <c r="L1101" t="s">
        <v>43</v>
      </c>
      <c r="M1101" t="s">
        <v>43</v>
      </c>
      <c r="N1101" t="s">
        <v>43</v>
      </c>
      <c r="R1101" s="1"/>
      <c r="T1101" s="317"/>
      <c r="X1101" s="317"/>
      <c r="Y1101" t="s">
        <v>12167</v>
      </c>
    </row>
    <row r="1102" spans="1:26">
      <c r="A1102">
        <v>1101</v>
      </c>
      <c r="B1102" t="s">
        <v>13715</v>
      </c>
      <c r="C1102" t="s">
        <v>6200</v>
      </c>
      <c r="D1102" t="s">
        <v>5942</v>
      </c>
      <c r="E1102" t="s">
        <v>5944</v>
      </c>
      <c r="F1102" s="1"/>
      <c r="G1102" t="s">
        <v>43</v>
      </c>
      <c r="H1102">
        <v>510782</v>
      </c>
      <c r="L1102" t="s">
        <v>43</v>
      </c>
      <c r="M1102" t="s">
        <v>43</v>
      </c>
      <c r="N1102" t="s">
        <v>43</v>
      </c>
      <c r="R1102" s="1"/>
      <c r="T1102" s="317"/>
      <c r="X1102" s="317"/>
      <c r="Y1102" t="s">
        <v>12167</v>
      </c>
    </row>
    <row r="1103" spans="1:26">
      <c r="A1103">
        <v>1102</v>
      </c>
      <c r="B1103" t="s">
        <v>13716</v>
      </c>
      <c r="C1103" t="s">
        <v>13714</v>
      </c>
      <c r="D1103" t="s">
        <v>5942</v>
      </c>
      <c r="E1103" t="s">
        <v>5944</v>
      </c>
      <c r="F1103" s="1"/>
      <c r="G1103" t="s">
        <v>43</v>
      </c>
      <c r="H1103">
        <v>510783</v>
      </c>
      <c r="L1103" t="s">
        <v>43</v>
      </c>
      <c r="M1103" t="s">
        <v>43</v>
      </c>
      <c r="N1103" t="s">
        <v>43</v>
      </c>
      <c r="R1103" s="1"/>
      <c r="T1103" s="317"/>
      <c r="X1103" s="317"/>
      <c r="Y1103" t="s">
        <v>12167</v>
      </c>
    </row>
    <row r="1104" spans="1:26">
      <c r="A1104">
        <v>1103</v>
      </c>
      <c r="B1104" t="s">
        <v>6152</v>
      </c>
      <c r="C1104" t="s">
        <v>6153</v>
      </c>
      <c r="D1104" t="s">
        <v>5942</v>
      </c>
      <c r="E1104" t="s">
        <v>5944</v>
      </c>
      <c r="F1104" s="1"/>
      <c r="G1104" t="s">
        <v>43</v>
      </c>
      <c r="H1104">
        <v>510784</v>
      </c>
      <c r="L1104" t="s">
        <v>43</v>
      </c>
      <c r="M1104" t="s">
        <v>43</v>
      </c>
      <c r="N1104" t="s">
        <v>43</v>
      </c>
      <c r="R1104" s="1"/>
      <c r="T1104" s="317"/>
      <c r="X1104" s="317"/>
      <c r="Y1104" t="s">
        <v>12167</v>
      </c>
    </row>
    <row r="1105" spans="1:25">
      <c r="A1105">
        <v>1104</v>
      </c>
      <c r="B1105" t="s">
        <v>13717</v>
      </c>
      <c r="C1105" t="s">
        <v>13718</v>
      </c>
      <c r="D1105" t="s">
        <v>5942</v>
      </c>
      <c r="E1105" t="s">
        <v>5944</v>
      </c>
      <c r="F1105" s="1"/>
      <c r="G1105" t="s">
        <v>43</v>
      </c>
      <c r="H1105">
        <v>510785</v>
      </c>
      <c r="L1105" t="s">
        <v>43</v>
      </c>
      <c r="M1105" t="s">
        <v>43</v>
      </c>
      <c r="N1105" t="s">
        <v>43</v>
      </c>
      <c r="R1105" s="1"/>
      <c r="T1105" s="317"/>
      <c r="X1105" s="317"/>
      <c r="Y1105" t="s">
        <v>12167</v>
      </c>
    </row>
    <row r="1106" spans="1:25">
      <c r="A1106">
        <v>1105</v>
      </c>
      <c r="B1106" t="s">
        <v>13719</v>
      </c>
      <c r="C1106" t="s">
        <v>13720</v>
      </c>
      <c r="D1106" t="s">
        <v>5942</v>
      </c>
      <c r="E1106" t="s">
        <v>5993</v>
      </c>
      <c r="F1106" s="1"/>
      <c r="G1106" t="s">
        <v>43</v>
      </c>
      <c r="H1106">
        <v>510786</v>
      </c>
      <c r="L1106" t="s">
        <v>43</v>
      </c>
      <c r="M1106" t="s">
        <v>43</v>
      </c>
      <c r="N1106" t="s">
        <v>43</v>
      </c>
      <c r="R1106" s="1"/>
      <c r="T1106" s="317"/>
      <c r="X1106" s="317"/>
      <c r="Y1106" t="s">
        <v>12167</v>
      </c>
    </row>
    <row r="1107" spans="1:25">
      <c r="A1107">
        <v>1106</v>
      </c>
      <c r="B1107" t="s">
        <v>7052</v>
      </c>
      <c r="C1107" t="s">
        <v>13721</v>
      </c>
      <c r="D1107" t="s">
        <v>5942</v>
      </c>
      <c r="E1107" t="s">
        <v>6890</v>
      </c>
      <c r="F1107" s="1">
        <v>45979</v>
      </c>
      <c r="G1107">
        <v>11</v>
      </c>
      <c r="H1107">
        <v>510787</v>
      </c>
      <c r="I1107" t="s">
        <v>10185</v>
      </c>
      <c r="J1107">
        <v>50043979</v>
      </c>
      <c r="K1107" t="s">
        <v>6518</v>
      </c>
      <c r="L1107">
        <v>1</v>
      </c>
      <c r="M1107">
        <v>12</v>
      </c>
      <c r="N1107">
        <v>1</v>
      </c>
      <c r="O1107">
        <v>46055</v>
      </c>
      <c r="P1107" t="s">
        <v>5750</v>
      </c>
      <c r="R1107" s="1">
        <v>46053</v>
      </c>
      <c r="S1107">
        <v>1</v>
      </c>
      <c r="T1107" s="317">
        <v>56780</v>
      </c>
      <c r="U1107">
        <v>26.1</v>
      </c>
      <c r="V1107">
        <v>1</v>
      </c>
      <c r="W1107">
        <v>30</v>
      </c>
      <c r="X1107" s="317">
        <v>146329</v>
      </c>
    </row>
    <row r="1108" spans="1:25">
      <c r="A1108">
        <v>1107</v>
      </c>
      <c r="B1108" t="s">
        <v>7048</v>
      </c>
      <c r="C1108" t="s">
        <v>7049</v>
      </c>
      <c r="D1108" t="s">
        <v>5942</v>
      </c>
      <c r="E1108" t="s">
        <v>6890</v>
      </c>
      <c r="F1108" s="1">
        <v>45978</v>
      </c>
      <c r="G1108">
        <v>11</v>
      </c>
      <c r="H1108">
        <v>510788</v>
      </c>
      <c r="I1108" t="s">
        <v>10185</v>
      </c>
      <c r="J1108">
        <v>50043693</v>
      </c>
      <c r="K1108" t="s">
        <v>267</v>
      </c>
      <c r="L1108">
        <v>12</v>
      </c>
      <c r="M1108">
        <v>11</v>
      </c>
      <c r="N1108">
        <v>12</v>
      </c>
      <c r="O1108">
        <v>45992</v>
      </c>
      <c r="P1108">
        <v>45988</v>
      </c>
      <c r="R1108" s="1">
        <v>46022</v>
      </c>
      <c r="S1108">
        <v>12</v>
      </c>
      <c r="T1108" s="317">
        <v>34905</v>
      </c>
      <c r="U1108">
        <v>25.12</v>
      </c>
      <c r="V1108">
        <v>12</v>
      </c>
      <c r="W1108">
        <v>32</v>
      </c>
      <c r="X1108" s="317">
        <v>75519</v>
      </c>
    </row>
    <row r="1109" spans="1:25">
      <c r="A1109">
        <v>1108</v>
      </c>
      <c r="B1109" t="s">
        <v>7080</v>
      </c>
      <c r="C1109" t="s">
        <v>7081</v>
      </c>
      <c r="D1109" t="s">
        <v>5942</v>
      </c>
      <c r="E1109" t="s">
        <v>6890</v>
      </c>
      <c r="F1109" s="1">
        <v>45981</v>
      </c>
      <c r="G1109">
        <v>11</v>
      </c>
      <c r="H1109">
        <v>510789</v>
      </c>
      <c r="I1109" t="s">
        <v>10185</v>
      </c>
      <c r="J1109">
        <v>50044322</v>
      </c>
      <c r="K1109" t="s">
        <v>6518</v>
      </c>
      <c r="L1109">
        <v>1</v>
      </c>
      <c r="M1109">
        <v>12</v>
      </c>
      <c r="N1109">
        <v>1</v>
      </c>
      <c r="O1109">
        <v>46055</v>
      </c>
      <c r="P1109" t="s">
        <v>5750</v>
      </c>
      <c r="R1109" s="1">
        <v>46053</v>
      </c>
      <c r="S1109">
        <v>1</v>
      </c>
      <c r="T1109" s="317">
        <v>64910</v>
      </c>
      <c r="U1109">
        <v>26.1</v>
      </c>
      <c r="V1109">
        <v>1</v>
      </c>
      <c r="W1109">
        <v>37</v>
      </c>
      <c r="X1109" s="317">
        <v>145604</v>
      </c>
    </row>
    <row r="1110" spans="1:25">
      <c r="A1110">
        <v>1109</v>
      </c>
      <c r="B1110" t="s">
        <v>13722</v>
      </c>
      <c r="C1110" t="s">
        <v>13723</v>
      </c>
      <c r="D1110" t="s">
        <v>46</v>
      </c>
      <c r="E1110" t="s">
        <v>6161</v>
      </c>
      <c r="F1110" s="1">
        <v>45979</v>
      </c>
      <c r="G1110">
        <v>11</v>
      </c>
      <c r="H1110">
        <v>510790</v>
      </c>
      <c r="I1110" t="s">
        <v>10185</v>
      </c>
      <c r="K1110" t="s">
        <v>267</v>
      </c>
      <c r="L1110">
        <v>12</v>
      </c>
      <c r="M1110">
        <v>11</v>
      </c>
      <c r="N1110">
        <v>11</v>
      </c>
      <c r="O1110" t="s">
        <v>11478</v>
      </c>
      <c r="P1110">
        <v>45982</v>
      </c>
      <c r="R1110" s="1">
        <v>45991</v>
      </c>
      <c r="S1110">
        <v>11</v>
      </c>
      <c r="T1110" s="317">
        <v>33740</v>
      </c>
      <c r="U1110">
        <v>25.12</v>
      </c>
      <c r="V1110">
        <v>12</v>
      </c>
      <c r="W1110">
        <v>101</v>
      </c>
      <c r="X1110" s="317">
        <v>86940</v>
      </c>
      <c r="Y1110" t="s">
        <v>10832</v>
      </c>
    </row>
    <row r="1111" spans="1:25">
      <c r="A1111">
        <v>1110</v>
      </c>
      <c r="B1111" t="s">
        <v>13724</v>
      </c>
      <c r="C1111" t="s">
        <v>13281</v>
      </c>
      <c r="D1111" t="s">
        <v>46</v>
      </c>
      <c r="E1111" t="s">
        <v>3282</v>
      </c>
      <c r="F1111" s="1">
        <v>45980</v>
      </c>
      <c r="G1111">
        <v>11</v>
      </c>
      <c r="H1111">
        <v>510791</v>
      </c>
      <c r="I1111" t="s">
        <v>13332</v>
      </c>
      <c r="K1111" t="s">
        <v>267</v>
      </c>
      <c r="L1111">
        <v>12</v>
      </c>
      <c r="M1111">
        <v>11</v>
      </c>
      <c r="N1111">
        <v>11</v>
      </c>
      <c r="O1111">
        <v>45987</v>
      </c>
      <c r="P1111">
        <v>45981</v>
      </c>
      <c r="R1111" s="1">
        <v>45991</v>
      </c>
      <c r="S1111">
        <v>11</v>
      </c>
      <c r="T1111" s="317">
        <v>30200</v>
      </c>
      <c r="U1111">
        <v>25.12</v>
      </c>
      <c r="V1111">
        <v>12</v>
      </c>
      <c r="W1111">
        <v>101</v>
      </c>
      <c r="X1111" s="317">
        <v>77880</v>
      </c>
    </row>
    <row r="1112" spans="1:25">
      <c r="A1112">
        <v>1111</v>
      </c>
      <c r="B1112" t="s">
        <v>13725</v>
      </c>
      <c r="C1112" t="s">
        <v>13726</v>
      </c>
      <c r="D1112" t="s">
        <v>46</v>
      </c>
      <c r="E1112" t="s">
        <v>6208</v>
      </c>
      <c r="F1112" s="1">
        <v>45981</v>
      </c>
      <c r="G1112">
        <v>11</v>
      </c>
      <c r="H1112">
        <v>510792</v>
      </c>
      <c r="I1112" t="s">
        <v>10185</v>
      </c>
      <c r="K1112" t="s">
        <v>267</v>
      </c>
      <c r="L1112">
        <v>12</v>
      </c>
      <c r="M1112">
        <v>11</v>
      </c>
      <c r="N1112">
        <v>12</v>
      </c>
      <c r="O1112">
        <v>45992</v>
      </c>
      <c r="P1112">
        <v>45991</v>
      </c>
      <c r="R1112" s="1">
        <v>46022</v>
      </c>
      <c r="S1112">
        <v>12</v>
      </c>
      <c r="T1112" s="317">
        <v>52190</v>
      </c>
      <c r="U1112">
        <v>25.12</v>
      </c>
      <c r="V1112">
        <v>12</v>
      </c>
      <c r="W1112">
        <v>101</v>
      </c>
      <c r="X1112" s="317">
        <v>134430</v>
      </c>
    </row>
    <row r="1113" spans="1:25">
      <c r="A1113">
        <v>1112</v>
      </c>
      <c r="B1113" t="s">
        <v>13727</v>
      </c>
      <c r="C1113" t="s">
        <v>13728</v>
      </c>
      <c r="D1113" t="s">
        <v>46</v>
      </c>
      <c r="E1113" t="s">
        <v>6208</v>
      </c>
      <c r="F1113" s="1">
        <v>45982</v>
      </c>
      <c r="G1113">
        <v>11</v>
      </c>
      <c r="H1113">
        <v>510793</v>
      </c>
      <c r="I1113" t="s">
        <v>10185</v>
      </c>
      <c r="K1113" t="s">
        <v>267</v>
      </c>
      <c r="L1113">
        <v>12</v>
      </c>
      <c r="M1113">
        <v>11</v>
      </c>
      <c r="N1113">
        <v>12</v>
      </c>
      <c r="O1113">
        <v>45992</v>
      </c>
      <c r="P1113">
        <v>45991</v>
      </c>
      <c r="R1113" s="1">
        <v>46022</v>
      </c>
      <c r="S1113">
        <v>12</v>
      </c>
      <c r="T1113" s="317">
        <v>39950</v>
      </c>
      <c r="U1113">
        <v>25.12</v>
      </c>
      <c r="V1113">
        <v>12</v>
      </c>
      <c r="W1113">
        <v>101</v>
      </c>
      <c r="X1113" s="317">
        <v>102990</v>
      </c>
    </row>
    <row r="1114" spans="1:25">
      <c r="A1114">
        <v>1113</v>
      </c>
      <c r="B1114" t="s">
        <v>13729</v>
      </c>
      <c r="C1114" t="s">
        <v>13730</v>
      </c>
      <c r="D1114" t="s">
        <v>46</v>
      </c>
      <c r="E1114" t="s">
        <v>5748</v>
      </c>
      <c r="F1114" s="1">
        <v>45981</v>
      </c>
      <c r="G1114">
        <v>11</v>
      </c>
      <c r="H1114">
        <v>510794</v>
      </c>
      <c r="I1114" t="s">
        <v>10185</v>
      </c>
      <c r="K1114" t="s">
        <v>267</v>
      </c>
      <c r="L1114">
        <v>12</v>
      </c>
      <c r="M1114">
        <v>11</v>
      </c>
      <c r="N1114">
        <v>12</v>
      </c>
      <c r="O1114">
        <v>45987</v>
      </c>
      <c r="P1114">
        <v>45986</v>
      </c>
      <c r="R1114" s="1">
        <v>46022</v>
      </c>
      <c r="S1114">
        <v>12</v>
      </c>
      <c r="T1114" s="317">
        <v>38650</v>
      </c>
      <c r="U1114">
        <v>25.12</v>
      </c>
      <c r="V1114">
        <v>12</v>
      </c>
      <c r="W1114">
        <v>101</v>
      </c>
      <c r="X1114" s="317">
        <v>93600</v>
      </c>
    </row>
    <row r="1115" spans="1:25">
      <c r="A1115">
        <v>1114</v>
      </c>
      <c r="B1115" t="s">
        <v>13731</v>
      </c>
      <c r="C1115" t="s">
        <v>13732</v>
      </c>
      <c r="D1115" t="s">
        <v>5942</v>
      </c>
      <c r="E1115" t="s">
        <v>6890</v>
      </c>
      <c r="F1115" s="1">
        <v>45981</v>
      </c>
      <c r="G1115">
        <v>11</v>
      </c>
      <c r="H1115">
        <v>510795</v>
      </c>
      <c r="I1115" t="s">
        <v>10185</v>
      </c>
      <c r="K1115" t="s">
        <v>267</v>
      </c>
      <c r="L1115">
        <v>12</v>
      </c>
      <c r="M1115">
        <v>11</v>
      </c>
      <c r="N1115">
        <v>12</v>
      </c>
      <c r="O1115">
        <v>45994</v>
      </c>
      <c r="P1115">
        <v>45993</v>
      </c>
      <c r="R1115" s="1">
        <v>46022</v>
      </c>
      <c r="S1115">
        <v>12</v>
      </c>
      <c r="T1115" s="317">
        <v>46185</v>
      </c>
      <c r="U1115">
        <v>25.12</v>
      </c>
      <c r="V1115">
        <v>12</v>
      </c>
      <c r="W1115">
        <v>101</v>
      </c>
      <c r="X1115" s="317">
        <v>131484</v>
      </c>
    </row>
    <row r="1116" spans="1:25">
      <c r="A1116">
        <v>1115</v>
      </c>
      <c r="B1116" t="s">
        <v>13733</v>
      </c>
      <c r="C1116" t="s">
        <v>13734</v>
      </c>
      <c r="D1116" t="s">
        <v>5942</v>
      </c>
      <c r="E1116" t="s">
        <v>6890</v>
      </c>
      <c r="F1116" s="1">
        <v>45981</v>
      </c>
      <c r="G1116">
        <v>11</v>
      </c>
      <c r="H1116">
        <v>510796</v>
      </c>
      <c r="I1116" t="s">
        <v>10185</v>
      </c>
      <c r="K1116" t="s">
        <v>267</v>
      </c>
      <c r="L1116">
        <v>12</v>
      </c>
      <c r="M1116">
        <v>11</v>
      </c>
      <c r="N1116">
        <v>12</v>
      </c>
      <c r="O1116">
        <v>46050</v>
      </c>
      <c r="P1116">
        <v>45988</v>
      </c>
      <c r="R1116" s="1">
        <v>46022</v>
      </c>
      <c r="S1116">
        <v>12</v>
      </c>
      <c r="T1116" s="317">
        <v>33375</v>
      </c>
      <c r="U1116">
        <v>25.12</v>
      </c>
      <c r="V1116">
        <v>12</v>
      </c>
      <c r="W1116">
        <v>101</v>
      </c>
      <c r="X1116" s="317">
        <v>98515</v>
      </c>
      <c r="Y1116" t="s">
        <v>10832</v>
      </c>
    </row>
    <row r="1117" spans="1:25">
      <c r="A1117">
        <v>1116</v>
      </c>
      <c r="B1117" t="s">
        <v>13735</v>
      </c>
      <c r="C1117" t="s">
        <v>13736</v>
      </c>
      <c r="D1117" t="s">
        <v>5942</v>
      </c>
      <c r="E1117" t="s">
        <v>6890</v>
      </c>
      <c r="F1117" s="1">
        <v>45981</v>
      </c>
      <c r="G1117">
        <v>11</v>
      </c>
      <c r="H1117">
        <v>510797</v>
      </c>
      <c r="I1117" t="s">
        <v>10185</v>
      </c>
      <c r="K1117" t="s">
        <v>267</v>
      </c>
      <c r="L1117">
        <v>12</v>
      </c>
      <c r="M1117">
        <v>11</v>
      </c>
      <c r="N1117">
        <v>12</v>
      </c>
      <c r="O1117">
        <v>45995</v>
      </c>
      <c r="P1117">
        <v>45994</v>
      </c>
      <c r="R1117" s="1">
        <v>46022</v>
      </c>
      <c r="S1117">
        <v>12</v>
      </c>
      <c r="T1117" s="317">
        <v>39585</v>
      </c>
      <c r="U1117">
        <v>25.12</v>
      </c>
      <c r="V1117">
        <v>12</v>
      </c>
      <c r="W1117">
        <v>101</v>
      </c>
      <c r="X1117" s="317">
        <v>114565</v>
      </c>
    </row>
    <row r="1118" spans="1:25">
      <c r="A1118">
        <v>1117</v>
      </c>
      <c r="B1118" t="s">
        <v>13737</v>
      </c>
      <c r="C1118" t="s">
        <v>13738</v>
      </c>
      <c r="D1118" t="s">
        <v>46</v>
      </c>
      <c r="E1118" t="s">
        <v>6161</v>
      </c>
      <c r="F1118" s="1">
        <v>45981</v>
      </c>
      <c r="G1118">
        <v>11</v>
      </c>
      <c r="H1118">
        <v>510798</v>
      </c>
      <c r="I1118" t="s">
        <v>10185</v>
      </c>
      <c r="K1118" t="s">
        <v>267</v>
      </c>
      <c r="L1118">
        <v>12</v>
      </c>
      <c r="M1118">
        <v>11</v>
      </c>
      <c r="N1118">
        <v>12</v>
      </c>
      <c r="O1118">
        <v>46006</v>
      </c>
      <c r="P1118">
        <v>46005</v>
      </c>
      <c r="R1118" s="1">
        <v>46022</v>
      </c>
      <c r="S1118">
        <v>12</v>
      </c>
      <c r="T1118" s="317">
        <v>33740</v>
      </c>
      <c r="U1118">
        <v>25.12</v>
      </c>
      <c r="V1118">
        <v>12</v>
      </c>
      <c r="W1118">
        <v>101</v>
      </c>
      <c r="X1118" s="317">
        <v>86940</v>
      </c>
    </row>
    <row r="1119" spans="1:25">
      <c r="A1119">
        <v>1118</v>
      </c>
      <c r="B1119" t="s">
        <v>13739</v>
      </c>
      <c r="C1119" t="s">
        <v>13740</v>
      </c>
      <c r="D1119" t="s">
        <v>46</v>
      </c>
      <c r="E1119" t="s">
        <v>6161</v>
      </c>
      <c r="F1119" s="1">
        <v>45981</v>
      </c>
      <c r="G1119">
        <v>11</v>
      </c>
      <c r="H1119">
        <v>510799</v>
      </c>
      <c r="I1119" t="s">
        <v>10185</v>
      </c>
      <c r="K1119" t="s">
        <v>267</v>
      </c>
      <c r="L1119">
        <v>12</v>
      </c>
      <c r="M1119">
        <v>11</v>
      </c>
      <c r="N1119">
        <v>12</v>
      </c>
      <c r="O1119" t="s">
        <v>11478</v>
      </c>
      <c r="P1119">
        <v>45994</v>
      </c>
      <c r="R1119" s="1">
        <v>46022</v>
      </c>
      <c r="S1119">
        <v>12</v>
      </c>
      <c r="T1119" s="317">
        <v>35270</v>
      </c>
      <c r="U1119">
        <v>25.12</v>
      </c>
      <c r="V1119">
        <v>12</v>
      </c>
      <c r="W1119">
        <v>101</v>
      </c>
      <c r="X1119" s="317">
        <v>90870</v>
      </c>
    </row>
    <row r="1120" spans="1:25">
      <c r="A1120">
        <v>1119</v>
      </c>
      <c r="B1120" t="s">
        <v>13741</v>
      </c>
      <c r="C1120" t="s">
        <v>13742</v>
      </c>
      <c r="D1120" t="s">
        <v>46</v>
      </c>
      <c r="E1120" t="s">
        <v>6161</v>
      </c>
      <c r="F1120" s="1">
        <v>45981</v>
      </c>
      <c r="G1120">
        <v>11</v>
      </c>
      <c r="H1120">
        <v>510800</v>
      </c>
      <c r="I1120" t="s">
        <v>10185</v>
      </c>
      <c r="K1120" t="s">
        <v>267</v>
      </c>
      <c r="L1120">
        <v>12</v>
      </c>
      <c r="M1120">
        <v>11</v>
      </c>
      <c r="N1120">
        <v>12</v>
      </c>
      <c r="O1120" t="s">
        <v>11478</v>
      </c>
      <c r="P1120">
        <v>45996</v>
      </c>
      <c r="R1120" s="1">
        <v>46022</v>
      </c>
      <c r="S1120">
        <v>12</v>
      </c>
      <c r="T1120" s="317">
        <v>33740</v>
      </c>
      <c r="U1120">
        <v>25.12</v>
      </c>
      <c r="V1120">
        <v>12</v>
      </c>
      <c r="W1120">
        <v>101</v>
      </c>
      <c r="X1120" s="317">
        <v>86940</v>
      </c>
    </row>
    <row r="1121" spans="1:26">
      <c r="A1121">
        <v>1120</v>
      </c>
      <c r="B1121" t="s">
        <v>13743</v>
      </c>
      <c r="C1121" t="s">
        <v>13744</v>
      </c>
      <c r="D1121" t="s">
        <v>46</v>
      </c>
      <c r="E1121" t="s">
        <v>5748</v>
      </c>
      <c r="F1121" s="1">
        <v>45981</v>
      </c>
      <c r="G1121">
        <v>11</v>
      </c>
      <c r="H1121">
        <v>510801</v>
      </c>
      <c r="I1121" t="s">
        <v>10185</v>
      </c>
      <c r="K1121" t="s">
        <v>267</v>
      </c>
      <c r="L1121">
        <v>12</v>
      </c>
      <c r="M1121">
        <v>11</v>
      </c>
      <c r="N1121">
        <v>12</v>
      </c>
      <c r="O1121">
        <v>45996</v>
      </c>
      <c r="P1121">
        <v>45995</v>
      </c>
      <c r="R1121" s="1">
        <v>46022</v>
      </c>
      <c r="S1121">
        <v>12</v>
      </c>
      <c r="T1121" s="317">
        <v>35840</v>
      </c>
      <c r="U1121">
        <v>25.12</v>
      </c>
      <c r="V1121">
        <v>12</v>
      </c>
      <c r="W1121">
        <v>101</v>
      </c>
      <c r="X1121" s="317">
        <v>92400</v>
      </c>
      <c r="Y1121" t="s">
        <v>10832</v>
      </c>
    </row>
    <row r="1122" spans="1:26">
      <c r="A1122">
        <v>1121</v>
      </c>
      <c r="C1122" t="s">
        <v>13745</v>
      </c>
      <c r="D1122" t="s">
        <v>5942</v>
      </c>
      <c r="E1122" t="s">
        <v>6890</v>
      </c>
      <c r="F1122" s="1">
        <v>45995</v>
      </c>
      <c r="G1122">
        <v>12</v>
      </c>
      <c r="H1122">
        <v>510802</v>
      </c>
      <c r="I1122" t="s">
        <v>10185</v>
      </c>
      <c r="J1122">
        <v>50047019</v>
      </c>
      <c r="K1122" t="s">
        <v>267</v>
      </c>
      <c r="L1122">
        <v>1</v>
      </c>
      <c r="M1122">
        <v>12</v>
      </c>
      <c r="N1122">
        <v>1</v>
      </c>
      <c r="O1122" t="s">
        <v>13746</v>
      </c>
      <c r="P1122" t="s">
        <v>13746</v>
      </c>
      <c r="R1122" s="1">
        <v>46053</v>
      </c>
      <c r="S1122">
        <v>1</v>
      </c>
      <c r="T1122" s="317">
        <v>31845</v>
      </c>
      <c r="U1122">
        <v>26.1</v>
      </c>
      <c r="V1122">
        <v>1</v>
      </c>
      <c r="W1122">
        <v>53</v>
      </c>
      <c r="X1122" s="317">
        <v>93422</v>
      </c>
    </row>
    <row r="1123" spans="1:26">
      <c r="A1123">
        <v>1122</v>
      </c>
      <c r="B1123" t="s">
        <v>13747</v>
      </c>
      <c r="C1123" t="s">
        <v>13748</v>
      </c>
      <c r="D1123" t="s">
        <v>46</v>
      </c>
      <c r="E1123" t="s">
        <v>6161</v>
      </c>
      <c r="F1123" s="1">
        <v>45982</v>
      </c>
      <c r="G1123">
        <v>11</v>
      </c>
      <c r="H1123">
        <v>510803</v>
      </c>
      <c r="I1123" t="s">
        <v>10185</v>
      </c>
      <c r="K1123" t="s">
        <v>267</v>
      </c>
      <c r="L1123">
        <v>12</v>
      </c>
      <c r="M1123">
        <v>11</v>
      </c>
      <c r="N1123">
        <v>11</v>
      </c>
      <c r="O1123">
        <v>45987</v>
      </c>
      <c r="P1123">
        <v>45986</v>
      </c>
      <c r="R1123" s="1">
        <v>45991</v>
      </c>
      <c r="S1123">
        <v>11</v>
      </c>
      <c r="T1123" s="317">
        <v>35270</v>
      </c>
      <c r="U1123">
        <v>25.12</v>
      </c>
      <c r="V1123">
        <v>12</v>
      </c>
      <c r="W1123">
        <v>101</v>
      </c>
      <c r="X1123" s="317">
        <v>90870</v>
      </c>
    </row>
    <row r="1124" spans="1:26">
      <c r="A1124">
        <v>1123</v>
      </c>
      <c r="B1124" t="s">
        <v>13749</v>
      </c>
      <c r="C1124" t="s">
        <v>7122</v>
      </c>
      <c r="D1124" t="s">
        <v>46</v>
      </c>
      <c r="F1124" s="1"/>
      <c r="L1124" t="s">
        <v>43</v>
      </c>
      <c r="M1124" t="s">
        <v>43</v>
      </c>
      <c r="N1124" t="s">
        <v>43</v>
      </c>
      <c r="R1124" s="1"/>
      <c r="T1124" s="317"/>
      <c r="X1124" s="317"/>
      <c r="Y1124" t="s">
        <v>12175</v>
      </c>
      <c r="Z1124" t="s">
        <v>12187</v>
      </c>
    </row>
    <row r="1125" spans="1:26">
      <c r="A1125">
        <v>1124</v>
      </c>
      <c r="B1125" t="s">
        <v>13750</v>
      </c>
      <c r="C1125" t="s">
        <v>13751</v>
      </c>
      <c r="D1125" t="s">
        <v>5942</v>
      </c>
      <c r="E1125" t="s">
        <v>6890</v>
      </c>
      <c r="F1125" s="1">
        <v>45986</v>
      </c>
      <c r="G1125">
        <v>11</v>
      </c>
      <c r="H1125">
        <v>510805</v>
      </c>
      <c r="I1125" t="s">
        <v>10185</v>
      </c>
      <c r="K1125" t="s">
        <v>267</v>
      </c>
      <c r="L1125">
        <v>12</v>
      </c>
      <c r="M1125">
        <v>11</v>
      </c>
      <c r="N1125">
        <v>12</v>
      </c>
      <c r="O1125">
        <v>46000</v>
      </c>
      <c r="P1125">
        <v>45999</v>
      </c>
      <c r="R1125" s="1">
        <v>46022</v>
      </c>
      <c r="S1125">
        <v>12</v>
      </c>
      <c r="T1125" s="317">
        <v>44085</v>
      </c>
      <c r="U1125">
        <v>25.12</v>
      </c>
      <c r="V1125">
        <v>12</v>
      </c>
      <c r="W1125">
        <v>101</v>
      </c>
      <c r="X1125" s="317">
        <v>126025</v>
      </c>
      <c r="Y1125" t="s">
        <v>10832</v>
      </c>
    </row>
    <row r="1126" spans="1:26">
      <c r="A1126">
        <v>1125</v>
      </c>
      <c r="B1126" t="s">
        <v>13752</v>
      </c>
      <c r="C1126" t="s">
        <v>13753</v>
      </c>
      <c r="D1126" t="s">
        <v>46</v>
      </c>
      <c r="E1126" t="s">
        <v>6161</v>
      </c>
      <c r="F1126" s="1"/>
      <c r="G1126" t="s">
        <v>43</v>
      </c>
      <c r="H1126">
        <v>510806</v>
      </c>
      <c r="L1126" t="s">
        <v>43</v>
      </c>
      <c r="M1126" t="s">
        <v>43</v>
      </c>
      <c r="N1126" t="s">
        <v>43</v>
      </c>
      <c r="R1126" s="1"/>
      <c r="T1126" s="317"/>
      <c r="X1126" s="317"/>
      <c r="Y1126" t="s">
        <v>10832</v>
      </c>
    </row>
    <row r="1127" spans="1:26">
      <c r="A1127">
        <v>1126</v>
      </c>
      <c r="B1127" t="s">
        <v>7089</v>
      </c>
      <c r="C1127" t="s">
        <v>7090</v>
      </c>
      <c r="D1127" t="s">
        <v>46</v>
      </c>
      <c r="E1127" t="s">
        <v>6208</v>
      </c>
      <c r="F1127" s="1">
        <v>45987</v>
      </c>
      <c r="G1127">
        <v>11</v>
      </c>
      <c r="H1127">
        <v>510807</v>
      </c>
      <c r="I1127" t="s">
        <v>10185</v>
      </c>
      <c r="J1127">
        <v>50045077</v>
      </c>
      <c r="K1127" t="s">
        <v>267</v>
      </c>
      <c r="L1127">
        <v>12</v>
      </c>
      <c r="M1127">
        <v>12</v>
      </c>
      <c r="N1127">
        <v>12</v>
      </c>
      <c r="O1127">
        <v>46034</v>
      </c>
      <c r="P1127">
        <v>46013</v>
      </c>
      <c r="R1127" s="1">
        <v>46022</v>
      </c>
      <c r="S1127">
        <v>12</v>
      </c>
      <c r="T1127" s="317">
        <v>80575</v>
      </c>
      <c r="U1127">
        <v>25.12</v>
      </c>
      <c r="V1127">
        <v>12</v>
      </c>
      <c r="W1127">
        <v>30</v>
      </c>
      <c r="X1127" s="317">
        <v>161167</v>
      </c>
    </row>
    <row r="1128" spans="1:26">
      <c r="A1128">
        <v>1127</v>
      </c>
      <c r="B1128" t="s">
        <v>13754</v>
      </c>
      <c r="C1128" t="s">
        <v>13755</v>
      </c>
      <c r="D1128" t="s">
        <v>46</v>
      </c>
      <c r="E1128" t="s">
        <v>6161</v>
      </c>
      <c r="F1128" s="1">
        <v>45987</v>
      </c>
      <c r="G1128">
        <v>11</v>
      </c>
      <c r="H1128">
        <v>510808</v>
      </c>
      <c r="I1128" t="s">
        <v>10185</v>
      </c>
      <c r="K1128" t="s">
        <v>10340</v>
      </c>
      <c r="L1128">
        <v>12</v>
      </c>
      <c r="M1128">
        <v>11</v>
      </c>
      <c r="N1128">
        <v>12</v>
      </c>
      <c r="O1128" t="s">
        <v>11478</v>
      </c>
      <c r="P1128">
        <v>45999</v>
      </c>
      <c r="R1128" s="1">
        <v>46022</v>
      </c>
      <c r="S1128">
        <v>12</v>
      </c>
      <c r="T1128" s="317">
        <v>64340</v>
      </c>
      <c r="U1128">
        <v>25.12</v>
      </c>
      <c r="V1128">
        <v>12</v>
      </c>
      <c r="W1128">
        <v>101</v>
      </c>
      <c r="X1128" s="317">
        <v>165540</v>
      </c>
    </row>
    <row r="1129" spans="1:26">
      <c r="A1129">
        <v>1128</v>
      </c>
      <c r="B1129" t="s">
        <v>13756</v>
      </c>
      <c r="C1129" t="s">
        <v>13757</v>
      </c>
      <c r="D1129" t="s">
        <v>46</v>
      </c>
      <c r="E1129" t="s">
        <v>6161</v>
      </c>
      <c r="F1129" s="1">
        <v>45987</v>
      </c>
      <c r="G1129">
        <v>11</v>
      </c>
      <c r="H1129">
        <v>510809</v>
      </c>
      <c r="I1129" t="s">
        <v>10185</v>
      </c>
      <c r="K1129" t="s">
        <v>10340</v>
      </c>
      <c r="L1129">
        <v>1</v>
      </c>
      <c r="M1129">
        <v>11</v>
      </c>
      <c r="N1129">
        <v>12</v>
      </c>
      <c r="O1129" t="s">
        <v>11478</v>
      </c>
      <c r="P1129">
        <v>46003</v>
      </c>
      <c r="R1129" s="1">
        <v>46022</v>
      </c>
      <c r="S1129">
        <v>12</v>
      </c>
      <c r="T1129" s="317">
        <v>41390</v>
      </c>
      <c r="U1129">
        <v>26.1</v>
      </c>
      <c r="V1129">
        <v>1</v>
      </c>
      <c r="W1129">
        <v>101</v>
      </c>
      <c r="X1129" s="317">
        <v>106590</v>
      </c>
    </row>
    <row r="1130" spans="1:26">
      <c r="A1130">
        <v>1129</v>
      </c>
      <c r="B1130" t="s">
        <v>13758</v>
      </c>
      <c r="C1130" t="s">
        <v>13759</v>
      </c>
      <c r="D1130" t="s">
        <v>46</v>
      </c>
      <c r="E1130" t="s">
        <v>6161</v>
      </c>
      <c r="F1130" s="1">
        <v>45987</v>
      </c>
      <c r="G1130">
        <v>11</v>
      </c>
      <c r="H1130">
        <v>510810</v>
      </c>
      <c r="I1130" t="s">
        <v>10185</v>
      </c>
      <c r="K1130" t="s">
        <v>10340</v>
      </c>
      <c r="L1130">
        <v>1</v>
      </c>
      <c r="M1130">
        <v>11</v>
      </c>
      <c r="N1130">
        <v>12</v>
      </c>
      <c r="O1130" t="s">
        <v>11478</v>
      </c>
      <c r="P1130">
        <v>46003</v>
      </c>
      <c r="R1130" s="1">
        <v>46022</v>
      </c>
      <c r="S1130">
        <v>12</v>
      </c>
      <c r="T1130" s="317">
        <v>53720</v>
      </c>
      <c r="U1130">
        <v>26.1</v>
      </c>
      <c r="V1130">
        <v>1</v>
      </c>
      <c r="W1130">
        <v>101</v>
      </c>
      <c r="X1130" s="317">
        <v>138360</v>
      </c>
    </row>
    <row r="1131" spans="1:26">
      <c r="A1131">
        <v>1130</v>
      </c>
      <c r="B1131" t="s">
        <v>13760</v>
      </c>
      <c r="C1131" t="s">
        <v>13761</v>
      </c>
      <c r="D1131" t="s">
        <v>46</v>
      </c>
      <c r="E1131" t="s">
        <v>6161</v>
      </c>
      <c r="F1131" s="1">
        <v>45987</v>
      </c>
      <c r="G1131">
        <v>11</v>
      </c>
      <c r="H1131">
        <v>510811</v>
      </c>
      <c r="I1131" t="s">
        <v>10185</v>
      </c>
      <c r="K1131" t="s">
        <v>10340</v>
      </c>
      <c r="L1131">
        <v>1</v>
      </c>
      <c r="M1131">
        <v>11</v>
      </c>
      <c r="N1131">
        <v>12</v>
      </c>
      <c r="O1131" t="s">
        <v>11478</v>
      </c>
      <c r="P1131">
        <v>46003</v>
      </c>
      <c r="R1131" s="1">
        <v>46022</v>
      </c>
      <c r="S1131">
        <v>12</v>
      </c>
      <c r="T1131" s="317">
        <v>44450</v>
      </c>
      <c r="U1131">
        <v>26.1</v>
      </c>
      <c r="V1131">
        <v>1</v>
      </c>
      <c r="W1131">
        <v>101</v>
      </c>
      <c r="X1131" s="317">
        <v>114450</v>
      </c>
    </row>
    <row r="1132" spans="1:26">
      <c r="A1132">
        <v>1131</v>
      </c>
      <c r="B1132" t="s">
        <v>13762</v>
      </c>
      <c r="C1132" t="s">
        <v>13763</v>
      </c>
      <c r="D1132" t="s">
        <v>46</v>
      </c>
      <c r="E1132" t="s">
        <v>3282</v>
      </c>
      <c r="F1132" s="1">
        <v>45987</v>
      </c>
      <c r="G1132">
        <v>11</v>
      </c>
      <c r="H1132">
        <v>510812</v>
      </c>
      <c r="I1132" t="s">
        <v>10185</v>
      </c>
      <c r="K1132" t="s">
        <v>267</v>
      </c>
      <c r="L1132">
        <v>1</v>
      </c>
      <c r="M1132">
        <v>11</v>
      </c>
      <c r="N1132">
        <v>12</v>
      </c>
      <c r="O1132">
        <v>46006</v>
      </c>
      <c r="P1132">
        <v>46004</v>
      </c>
      <c r="R1132" s="1">
        <v>46022</v>
      </c>
      <c r="S1132">
        <v>12</v>
      </c>
      <c r="T1132" s="317">
        <v>70640</v>
      </c>
      <c r="U1132">
        <v>26.1</v>
      </c>
      <c r="V1132">
        <v>1</v>
      </c>
      <c r="W1132">
        <v>101</v>
      </c>
      <c r="X1132" s="317">
        <v>181920</v>
      </c>
    </row>
    <row r="1133" spans="1:26">
      <c r="A1133">
        <v>1132</v>
      </c>
      <c r="B1133" t="s">
        <v>13764</v>
      </c>
      <c r="C1133" t="s">
        <v>13765</v>
      </c>
      <c r="D1133" t="s">
        <v>46</v>
      </c>
      <c r="E1133" t="s">
        <v>6161</v>
      </c>
      <c r="F1133" s="1">
        <v>45987</v>
      </c>
      <c r="G1133">
        <v>11</v>
      </c>
      <c r="H1133">
        <v>510813</v>
      </c>
      <c r="I1133" t="s">
        <v>10185</v>
      </c>
      <c r="K1133" t="s">
        <v>10340</v>
      </c>
      <c r="L1133">
        <v>12</v>
      </c>
      <c r="M1133">
        <v>11</v>
      </c>
      <c r="N1133">
        <v>12</v>
      </c>
      <c r="O1133" t="s">
        <v>11478</v>
      </c>
      <c r="P1133">
        <v>45996</v>
      </c>
      <c r="R1133" s="1">
        <v>46022</v>
      </c>
      <c r="S1133">
        <v>12</v>
      </c>
      <c r="T1133" s="317">
        <v>43970</v>
      </c>
      <c r="U1133">
        <v>25.12</v>
      </c>
      <c r="V1133">
        <v>12</v>
      </c>
      <c r="W1133">
        <v>101</v>
      </c>
      <c r="X1133" s="317">
        <v>113250</v>
      </c>
    </row>
    <row r="1134" spans="1:26">
      <c r="A1134">
        <v>1133</v>
      </c>
      <c r="B1134" t="s">
        <v>13766</v>
      </c>
      <c r="C1134" t="s">
        <v>13767</v>
      </c>
      <c r="D1134" t="s">
        <v>6418</v>
      </c>
      <c r="E1134" t="s">
        <v>6955</v>
      </c>
      <c r="F1134" s="1">
        <v>45987</v>
      </c>
      <c r="G1134">
        <v>11</v>
      </c>
      <c r="H1134">
        <v>510814</v>
      </c>
      <c r="I1134" t="s">
        <v>10185</v>
      </c>
      <c r="K1134" t="s">
        <v>12198</v>
      </c>
      <c r="L1134">
        <v>12</v>
      </c>
      <c r="M1134">
        <v>11</v>
      </c>
      <c r="N1134">
        <v>12</v>
      </c>
      <c r="O1134" t="s">
        <v>12560</v>
      </c>
      <c r="P1134">
        <v>46017</v>
      </c>
      <c r="R1134" s="1">
        <v>46022</v>
      </c>
      <c r="S1134">
        <v>12</v>
      </c>
      <c r="T1134" s="317">
        <v>36320</v>
      </c>
      <c r="U1134">
        <v>25.12</v>
      </c>
      <c r="V1134">
        <v>12</v>
      </c>
      <c r="W1134">
        <v>101</v>
      </c>
      <c r="X1134" s="317">
        <v>95925</v>
      </c>
    </row>
    <row r="1135" spans="1:26">
      <c r="A1135">
        <v>1134</v>
      </c>
      <c r="B1135" t="s">
        <v>7102</v>
      </c>
      <c r="C1135" t="s">
        <v>7103</v>
      </c>
      <c r="D1135" t="s">
        <v>6418</v>
      </c>
      <c r="E1135" t="s">
        <v>7104</v>
      </c>
      <c r="F1135" s="1">
        <v>45987</v>
      </c>
      <c r="G1135">
        <v>11</v>
      </c>
      <c r="H1135">
        <v>510815</v>
      </c>
      <c r="I1135" t="s">
        <v>10185</v>
      </c>
      <c r="J1135">
        <v>50045469</v>
      </c>
      <c r="K1135" t="s">
        <v>12198</v>
      </c>
      <c r="L1135">
        <v>1</v>
      </c>
      <c r="M1135">
        <v>12</v>
      </c>
      <c r="N1135">
        <v>1</v>
      </c>
      <c r="O1135">
        <v>46055</v>
      </c>
      <c r="P1135" t="s">
        <v>5750</v>
      </c>
      <c r="R1135" s="1">
        <v>46053</v>
      </c>
      <c r="S1135">
        <v>1</v>
      </c>
      <c r="T1135" s="317">
        <v>30680</v>
      </c>
      <c r="U1135">
        <v>26.1</v>
      </c>
      <c r="V1135">
        <v>1</v>
      </c>
      <c r="W1135">
        <v>40</v>
      </c>
      <c r="X1135" s="317">
        <v>52406</v>
      </c>
    </row>
    <row r="1136" spans="1:26">
      <c r="A1136">
        <v>1135</v>
      </c>
      <c r="B1136" t="s">
        <v>7105</v>
      </c>
      <c r="C1136" t="s">
        <v>7106</v>
      </c>
      <c r="D1136" t="s">
        <v>6418</v>
      </c>
      <c r="E1136" t="s">
        <v>7107</v>
      </c>
      <c r="F1136" s="1">
        <v>45987</v>
      </c>
      <c r="G1136">
        <v>11</v>
      </c>
      <c r="H1136">
        <v>510816</v>
      </c>
      <c r="I1136" t="s">
        <v>10185</v>
      </c>
      <c r="J1136">
        <v>50045472</v>
      </c>
      <c r="K1136" t="s">
        <v>12198</v>
      </c>
      <c r="L1136">
        <v>1</v>
      </c>
      <c r="M1136">
        <v>12</v>
      </c>
      <c r="N1136">
        <v>1</v>
      </c>
      <c r="O1136">
        <v>46071</v>
      </c>
      <c r="P1136" t="s">
        <v>5750</v>
      </c>
      <c r="R1136" s="1">
        <v>46053</v>
      </c>
      <c r="S1136">
        <v>1</v>
      </c>
      <c r="T1136" s="317">
        <v>33740</v>
      </c>
      <c r="U1136">
        <v>26.1</v>
      </c>
      <c r="V1136">
        <v>1</v>
      </c>
      <c r="W1136">
        <v>40</v>
      </c>
      <c r="X1136" s="317">
        <v>57303</v>
      </c>
    </row>
    <row r="1137" spans="1:26">
      <c r="A1137">
        <v>1136</v>
      </c>
      <c r="B1137" t="s">
        <v>7094</v>
      </c>
      <c r="C1137" t="s">
        <v>7095</v>
      </c>
      <c r="D1137" t="s">
        <v>6418</v>
      </c>
      <c r="E1137" t="s">
        <v>6904</v>
      </c>
      <c r="F1137" s="1">
        <v>45987</v>
      </c>
      <c r="G1137">
        <v>11</v>
      </c>
      <c r="H1137">
        <v>510817</v>
      </c>
      <c r="I1137" t="s">
        <v>10185</v>
      </c>
      <c r="J1137">
        <v>50045476</v>
      </c>
      <c r="K1137" t="s">
        <v>12198</v>
      </c>
      <c r="L1137">
        <v>1</v>
      </c>
      <c r="M1137">
        <v>12</v>
      </c>
      <c r="N1137">
        <v>1</v>
      </c>
      <c r="O1137">
        <v>46062</v>
      </c>
      <c r="P1137" t="s">
        <v>5750</v>
      </c>
      <c r="R1137" s="1">
        <v>46053</v>
      </c>
      <c r="S1137">
        <v>1</v>
      </c>
      <c r="T1137" s="317">
        <v>32210</v>
      </c>
      <c r="U1137">
        <v>26.1</v>
      </c>
      <c r="V1137">
        <v>1</v>
      </c>
      <c r="W1137">
        <v>40</v>
      </c>
      <c r="X1137" s="317">
        <v>54854</v>
      </c>
    </row>
    <row r="1138" spans="1:26">
      <c r="A1138">
        <v>1137</v>
      </c>
      <c r="B1138" t="s">
        <v>7091</v>
      </c>
      <c r="C1138" t="s">
        <v>7092</v>
      </c>
      <c r="D1138" t="s">
        <v>6418</v>
      </c>
      <c r="E1138" t="s">
        <v>6904</v>
      </c>
      <c r="F1138" s="1">
        <v>45987</v>
      </c>
      <c r="G1138">
        <v>11</v>
      </c>
      <c r="H1138">
        <v>510818</v>
      </c>
      <c r="I1138" t="s">
        <v>10185</v>
      </c>
      <c r="J1138">
        <v>50045483</v>
      </c>
      <c r="K1138" t="s">
        <v>12198</v>
      </c>
      <c r="L1138" t="s">
        <v>43</v>
      </c>
      <c r="M1138">
        <v>1</v>
      </c>
      <c r="N1138">
        <v>2</v>
      </c>
      <c r="O1138">
        <v>46113</v>
      </c>
      <c r="P1138" t="s">
        <v>5750</v>
      </c>
      <c r="R1138" s="1">
        <v>46081</v>
      </c>
      <c r="S1138">
        <v>2</v>
      </c>
      <c r="T1138" s="317">
        <v>47510</v>
      </c>
      <c r="X1138" s="317"/>
    </row>
    <row r="1139" spans="1:26">
      <c r="A1139">
        <v>1138</v>
      </c>
      <c r="B1139" t="s">
        <v>6013</v>
      </c>
      <c r="C1139" t="s">
        <v>6014</v>
      </c>
      <c r="D1139" t="s">
        <v>5772</v>
      </c>
      <c r="E1139" t="s">
        <v>5775</v>
      </c>
      <c r="F1139" s="1">
        <v>45989</v>
      </c>
      <c r="G1139">
        <v>11</v>
      </c>
      <c r="H1139">
        <v>510819</v>
      </c>
      <c r="I1139" t="s">
        <v>13493</v>
      </c>
      <c r="J1139">
        <v>50046060</v>
      </c>
      <c r="K1139" t="s">
        <v>6518</v>
      </c>
      <c r="L1139">
        <v>12</v>
      </c>
      <c r="M1139">
        <v>12</v>
      </c>
      <c r="N1139">
        <v>12</v>
      </c>
      <c r="O1139" t="s">
        <v>12648</v>
      </c>
      <c r="P1139">
        <v>46003</v>
      </c>
      <c r="R1139" s="1">
        <v>46022</v>
      </c>
      <c r="S1139">
        <v>12</v>
      </c>
      <c r="T1139" s="317">
        <v>30680</v>
      </c>
      <c r="U1139">
        <v>25.12</v>
      </c>
      <c r="V1139">
        <v>12</v>
      </c>
      <c r="W1139">
        <v>10</v>
      </c>
      <c r="X1139" s="317">
        <v>79080</v>
      </c>
    </row>
    <row r="1140" spans="1:26">
      <c r="A1140">
        <v>1139</v>
      </c>
      <c r="B1140" t="s">
        <v>13768</v>
      </c>
      <c r="C1140" t="s">
        <v>13769</v>
      </c>
      <c r="D1140" t="s">
        <v>6418</v>
      </c>
      <c r="E1140" t="s">
        <v>7021</v>
      </c>
      <c r="F1140" s="1">
        <v>45992</v>
      </c>
      <c r="G1140">
        <v>12</v>
      </c>
      <c r="H1140">
        <v>510820</v>
      </c>
      <c r="I1140" t="s">
        <v>10185</v>
      </c>
      <c r="K1140" t="s">
        <v>12198</v>
      </c>
      <c r="L1140">
        <v>12</v>
      </c>
      <c r="M1140">
        <v>12</v>
      </c>
      <c r="N1140">
        <v>12</v>
      </c>
      <c r="O1140" t="s">
        <v>12560</v>
      </c>
      <c r="P1140">
        <v>45999</v>
      </c>
      <c r="R1140" s="1">
        <v>46022</v>
      </c>
      <c r="S1140">
        <v>12</v>
      </c>
      <c r="T1140" s="317">
        <v>31730</v>
      </c>
      <c r="U1140">
        <v>25.12</v>
      </c>
      <c r="V1140">
        <v>12</v>
      </c>
      <c r="W1140">
        <v>101</v>
      </c>
      <c r="X1140" s="317">
        <v>84136</v>
      </c>
      <c r="Y1140" t="s">
        <v>11745</v>
      </c>
    </row>
    <row r="1141" spans="1:26">
      <c r="A1141">
        <v>1140</v>
      </c>
      <c r="B1141" t="s">
        <v>13770</v>
      </c>
      <c r="C1141" t="s">
        <v>13771</v>
      </c>
      <c r="D1141" t="s">
        <v>46</v>
      </c>
      <c r="E1141" t="s">
        <v>49</v>
      </c>
      <c r="F1141" s="1"/>
      <c r="G1141" t="s">
        <v>43</v>
      </c>
      <c r="H1141">
        <v>510821</v>
      </c>
      <c r="L1141" t="s">
        <v>43</v>
      </c>
      <c r="M1141" t="s">
        <v>43</v>
      </c>
      <c r="N1141" t="s">
        <v>43</v>
      </c>
      <c r="R1141" s="1"/>
      <c r="T1141" s="317"/>
      <c r="X1141" s="317"/>
      <c r="Y1141" t="s">
        <v>267</v>
      </c>
      <c r="Z1141" t="s">
        <v>12256</v>
      </c>
    </row>
    <row r="1142" spans="1:26">
      <c r="A1142">
        <v>1141</v>
      </c>
      <c r="B1142" t="s">
        <v>13772</v>
      </c>
      <c r="C1142" t="s">
        <v>13773</v>
      </c>
      <c r="D1142" t="s">
        <v>46</v>
      </c>
      <c r="E1142" t="s">
        <v>49</v>
      </c>
      <c r="F1142" s="1"/>
      <c r="G1142" t="s">
        <v>43</v>
      </c>
      <c r="H1142">
        <v>510822</v>
      </c>
      <c r="L1142" t="s">
        <v>43</v>
      </c>
      <c r="M1142" t="s">
        <v>43</v>
      </c>
      <c r="N1142" t="s">
        <v>43</v>
      </c>
      <c r="R1142" s="1"/>
      <c r="T1142" s="317"/>
      <c r="X1142" s="317"/>
      <c r="Y1142" t="s">
        <v>12198</v>
      </c>
      <c r="Z1142" t="s">
        <v>12256</v>
      </c>
    </row>
    <row r="1143" spans="1:26">
      <c r="A1143">
        <v>1142</v>
      </c>
      <c r="B1143" t="s">
        <v>7124</v>
      </c>
      <c r="C1143" t="s">
        <v>7125</v>
      </c>
      <c r="D1143" t="s">
        <v>46</v>
      </c>
      <c r="E1143" t="s">
        <v>6055</v>
      </c>
      <c r="F1143" s="1">
        <v>45992</v>
      </c>
      <c r="G1143">
        <v>12</v>
      </c>
      <c r="H1143">
        <v>510823</v>
      </c>
      <c r="I1143" t="s">
        <v>10185</v>
      </c>
      <c r="J1143">
        <v>50046100</v>
      </c>
      <c r="K1143" t="s">
        <v>10340</v>
      </c>
      <c r="L1143" t="s">
        <v>43</v>
      </c>
      <c r="M1143" t="s">
        <v>43</v>
      </c>
      <c r="N1143" t="s">
        <v>43</v>
      </c>
      <c r="O1143">
        <v>46113</v>
      </c>
      <c r="P1143" t="s">
        <v>5750</v>
      </c>
      <c r="R1143" s="1"/>
      <c r="T1143" s="317"/>
      <c r="X1143" s="317"/>
    </row>
    <row r="1144" spans="1:26">
      <c r="A1144">
        <v>1143</v>
      </c>
      <c r="B1144" t="s">
        <v>7068</v>
      </c>
      <c r="C1144" t="s">
        <v>7069</v>
      </c>
      <c r="D1144" t="s">
        <v>46</v>
      </c>
      <c r="E1144" t="s">
        <v>6055</v>
      </c>
      <c r="F1144" s="1">
        <v>45992</v>
      </c>
      <c r="G1144">
        <v>12</v>
      </c>
      <c r="H1144">
        <v>510824</v>
      </c>
      <c r="I1144" t="s">
        <v>10185</v>
      </c>
      <c r="J1144">
        <v>50046104</v>
      </c>
      <c r="K1144" t="s">
        <v>10340</v>
      </c>
      <c r="L1144" t="s">
        <v>43</v>
      </c>
      <c r="M1144" t="s">
        <v>43</v>
      </c>
      <c r="N1144" t="s">
        <v>43</v>
      </c>
      <c r="O1144">
        <v>46125</v>
      </c>
      <c r="P1144" t="s">
        <v>5750</v>
      </c>
      <c r="R1144" s="1"/>
      <c r="T1144" s="317"/>
      <c r="X1144" s="317"/>
    </row>
    <row r="1145" spans="1:26">
      <c r="A1145">
        <v>1144</v>
      </c>
      <c r="B1145" t="s">
        <v>7126</v>
      </c>
      <c r="C1145" t="s">
        <v>7127</v>
      </c>
      <c r="D1145" t="s">
        <v>46</v>
      </c>
      <c r="E1145" t="s">
        <v>6055</v>
      </c>
      <c r="F1145" s="1">
        <v>45992</v>
      </c>
      <c r="G1145">
        <v>12</v>
      </c>
      <c r="H1145">
        <v>510825</v>
      </c>
      <c r="I1145" t="s">
        <v>10185</v>
      </c>
      <c r="J1145">
        <v>50046154</v>
      </c>
      <c r="K1145" t="s">
        <v>10340</v>
      </c>
      <c r="L1145" t="s">
        <v>43</v>
      </c>
      <c r="M1145" t="s">
        <v>43</v>
      </c>
      <c r="N1145" t="s">
        <v>43</v>
      </c>
      <c r="O1145">
        <v>46126</v>
      </c>
      <c r="P1145" t="s">
        <v>5750</v>
      </c>
      <c r="R1145" s="1"/>
      <c r="T1145" s="317"/>
      <c r="X1145" s="317"/>
    </row>
    <row r="1146" spans="1:26">
      <c r="A1146">
        <v>1145</v>
      </c>
      <c r="B1146" t="s">
        <v>13774</v>
      </c>
      <c r="C1146" t="s">
        <v>13775</v>
      </c>
      <c r="D1146" t="s">
        <v>46</v>
      </c>
      <c r="E1146" t="s">
        <v>6161</v>
      </c>
      <c r="F1146" s="1">
        <v>45992</v>
      </c>
      <c r="G1146">
        <v>12</v>
      </c>
      <c r="H1146">
        <v>510826</v>
      </c>
      <c r="I1146" t="s">
        <v>10185</v>
      </c>
      <c r="K1146" t="s">
        <v>267</v>
      </c>
      <c r="L1146">
        <v>12</v>
      </c>
      <c r="M1146">
        <v>12</v>
      </c>
      <c r="N1146">
        <v>12</v>
      </c>
      <c r="O1146" t="s">
        <v>11478</v>
      </c>
      <c r="P1146">
        <v>46003</v>
      </c>
      <c r="R1146" s="1">
        <v>46022</v>
      </c>
      <c r="S1146">
        <v>12</v>
      </c>
      <c r="T1146" s="317">
        <v>33740</v>
      </c>
      <c r="U1146">
        <v>25.12</v>
      </c>
      <c r="V1146">
        <v>12</v>
      </c>
      <c r="W1146">
        <v>101</v>
      </c>
      <c r="X1146" s="317">
        <v>86940</v>
      </c>
    </row>
    <row r="1147" spans="1:26">
      <c r="A1147">
        <v>1146</v>
      </c>
      <c r="B1147" t="s">
        <v>13776</v>
      </c>
      <c r="C1147" t="s">
        <v>13777</v>
      </c>
      <c r="D1147" t="s">
        <v>5942</v>
      </c>
      <c r="E1147" t="s">
        <v>6890</v>
      </c>
      <c r="F1147" s="1">
        <v>45989</v>
      </c>
      <c r="G1147">
        <v>11</v>
      </c>
      <c r="H1147">
        <v>510827</v>
      </c>
      <c r="I1147" t="s">
        <v>10185</v>
      </c>
      <c r="K1147" t="s">
        <v>267</v>
      </c>
      <c r="L1147">
        <v>12</v>
      </c>
      <c r="M1147">
        <v>12</v>
      </c>
      <c r="N1147">
        <v>12</v>
      </c>
      <c r="O1147" t="s">
        <v>11478</v>
      </c>
      <c r="P1147">
        <v>46003</v>
      </c>
      <c r="R1147" s="1">
        <v>46022</v>
      </c>
      <c r="S1147">
        <v>12</v>
      </c>
      <c r="T1147" s="317">
        <v>39015</v>
      </c>
      <c r="U1147">
        <v>25.12</v>
      </c>
      <c r="V1147">
        <v>12</v>
      </c>
      <c r="W1147">
        <v>101</v>
      </c>
      <c r="X1147" s="317">
        <v>113035</v>
      </c>
      <c r="Y1147" t="s">
        <v>10832</v>
      </c>
    </row>
    <row r="1148" spans="1:26">
      <c r="A1148">
        <v>1147</v>
      </c>
      <c r="B1148" t="s">
        <v>7098</v>
      </c>
      <c r="C1148" t="s">
        <v>7099</v>
      </c>
      <c r="D1148" t="s">
        <v>5942</v>
      </c>
      <c r="E1148" t="s">
        <v>6890</v>
      </c>
      <c r="F1148" s="1">
        <v>45989</v>
      </c>
      <c r="G1148">
        <v>11</v>
      </c>
      <c r="H1148">
        <v>510828</v>
      </c>
      <c r="I1148" t="s">
        <v>10185</v>
      </c>
      <c r="J1148">
        <v>50045873</v>
      </c>
      <c r="K1148" t="s">
        <v>6518</v>
      </c>
      <c r="L1148">
        <v>1</v>
      </c>
      <c r="M1148">
        <v>12</v>
      </c>
      <c r="N1148">
        <v>1</v>
      </c>
      <c r="O1148">
        <v>46069</v>
      </c>
      <c r="P1148" t="s">
        <v>5750</v>
      </c>
      <c r="R1148" s="1">
        <v>46053</v>
      </c>
      <c r="S1148">
        <v>1</v>
      </c>
      <c r="T1148" s="317">
        <v>44450</v>
      </c>
      <c r="U1148">
        <v>26.2</v>
      </c>
      <c r="V1148">
        <v>2</v>
      </c>
      <c r="W1148">
        <v>30</v>
      </c>
      <c r="X1148" s="317">
        <v>101088</v>
      </c>
    </row>
    <row r="1149" spans="1:26">
      <c r="A1149">
        <v>1148</v>
      </c>
      <c r="B1149" t="s">
        <v>7128</v>
      </c>
      <c r="C1149" t="s">
        <v>7129</v>
      </c>
      <c r="D1149" t="s">
        <v>5942</v>
      </c>
      <c r="E1149" t="s">
        <v>6890</v>
      </c>
      <c r="F1149" s="1">
        <v>45989</v>
      </c>
      <c r="G1149">
        <v>11</v>
      </c>
      <c r="H1149">
        <v>510829</v>
      </c>
      <c r="I1149" t="s">
        <v>10185</v>
      </c>
      <c r="J1149">
        <v>50045975</v>
      </c>
      <c r="K1149" t="s">
        <v>267</v>
      </c>
      <c r="L1149">
        <v>1</v>
      </c>
      <c r="M1149">
        <v>12</v>
      </c>
      <c r="N1149">
        <v>1</v>
      </c>
      <c r="O1149">
        <v>46054</v>
      </c>
      <c r="P1149" t="s">
        <v>5750</v>
      </c>
      <c r="R1149" s="1">
        <v>46053</v>
      </c>
      <c r="S1149">
        <v>1</v>
      </c>
      <c r="T1149" s="317">
        <v>103710</v>
      </c>
      <c r="U1149">
        <v>26.1</v>
      </c>
      <c r="V1149">
        <v>1</v>
      </c>
      <c r="W1149">
        <v>37</v>
      </c>
      <c r="X1149" s="317">
        <v>190655</v>
      </c>
    </row>
    <row r="1150" spans="1:26">
      <c r="A1150">
        <v>1149</v>
      </c>
      <c r="B1150" t="s">
        <v>13778</v>
      </c>
      <c r="C1150" t="s">
        <v>13779</v>
      </c>
      <c r="D1150" t="s">
        <v>6418</v>
      </c>
      <c r="E1150" t="s">
        <v>6904</v>
      </c>
      <c r="F1150" s="1">
        <v>45994</v>
      </c>
      <c r="G1150">
        <v>12</v>
      </c>
      <c r="H1150">
        <v>510830</v>
      </c>
      <c r="I1150" t="s">
        <v>10185</v>
      </c>
      <c r="K1150" t="s">
        <v>12198</v>
      </c>
      <c r="L1150">
        <v>12</v>
      </c>
      <c r="M1150">
        <v>12</v>
      </c>
      <c r="N1150">
        <v>12</v>
      </c>
      <c r="O1150" t="s">
        <v>12560</v>
      </c>
      <c r="P1150">
        <v>46006</v>
      </c>
      <c r="R1150" s="1">
        <v>46022</v>
      </c>
      <c r="S1150">
        <v>12</v>
      </c>
      <c r="T1150" s="317">
        <v>33260</v>
      </c>
      <c r="U1150">
        <v>25.12</v>
      </c>
      <c r="V1150">
        <v>12</v>
      </c>
      <c r="W1150">
        <v>101</v>
      </c>
      <c r="X1150" s="317">
        <v>88066</v>
      </c>
    </row>
    <row r="1151" spans="1:26">
      <c r="A1151">
        <v>1150</v>
      </c>
      <c r="B1151" t="s">
        <v>7116</v>
      </c>
      <c r="C1151" t="s">
        <v>7117</v>
      </c>
      <c r="D1151" t="s">
        <v>6418</v>
      </c>
      <c r="E1151" t="s">
        <v>7107</v>
      </c>
      <c r="F1151" s="1">
        <v>45994</v>
      </c>
      <c r="G1151">
        <v>12</v>
      </c>
      <c r="H1151">
        <v>510831</v>
      </c>
      <c r="I1151" t="s">
        <v>10185</v>
      </c>
      <c r="J1151">
        <v>50046535</v>
      </c>
      <c r="K1151" t="s">
        <v>12198</v>
      </c>
      <c r="L1151">
        <v>1</v>
      </c>
      <c r="M1151">
        <v>1</v>
      </c>
      <c r="N1151">
        <v>1</v>
      </c>
      <c r="O1151">
        <v>46073</v>
      </c>
      <c r="P1151" t="s">
        <v>5750</v>
      </c>
      <c r="R1151" s="1">
        <v>46053</v>
      </c>
      <c r="S1151">
        <v>1</v>
      </c>
      <c r="T1151" s="317">
        <v>36800</v>
      </c>
      <c r="U1151">
        <v>26.1</v>
      </c>
      <c r="V1151">
        <v>1</v>
      </c>
      <c r="W1151">
        <v>40</v>
      </c>
      <c r="X1151" s="317">
        <v>62199</v>
      </c>
    </row>
    <row r="1152" spans="1:26">
      <c r="A1152">
        <v>1151</v>
      </c>
      <c r="B1152" t="s">
        <v>13780</v>
      </c>
      <c r="C1152" t="s">
        <v>13781</v>
      </c>
      <c r="D1152" t="s">
        <v>46</v>
      </c>
      <c r="E1152" t="s">
        <v>6161</v>
      </c>
      <c r="F1152" s="1">
        <v>45994</v>
      </c>
      <c r="G1152">
        <v>12</v>
      </c>
      <c r="H1152">
        <v>510832</v>
      </c>
      <c r="I1152" t="s">
        <v>10185</v>
      </c>
      <c r="K1152" t="s">
        <v>267</v>
      </c>
      <c r="L1152">
        <v>12</v>
      </c>
      <c r="M1152">
        <v>12</v>
      </c>
      <c r="N1152">
        <v>12</v>
      </c>
      <c r="O1152" t="s">
        <v>11478</v>
      </c>
      <c r="P1152">
        <v>46010</v>
      </c>
      <c r="R1152" s="1">
        <v>46022</v>
      </c>
      <c r="S1152">
        <v>12</v>
      </c>
      <c r="T1152" s="317">
        <v>47510</v>
      </c>
      <c r="U1152">
        <v>25.12</v>
      </c>
      <c r="V1152">
        <v>12</v>
      </c>
      <c r="W1152">
        <v>101</v>
      </c>
      <c r="X1152" s="317">
        <v>122310</v>
      </c>
    </row>
    <row r="1153" spans="1:25">
      <c r="A1153">
        <v>1152</v>
      </c>
      <c r="B1153" t="s">
        <v>7138</v>
      </c>
      <c r="C1153" t="s">
        <v>7139</v>
      </c>
      <c r="D1153" t="s">
        <v>5942</v>
      </c>
      <c r="E1153" t="s">
        <v>6890</v>
      </c>
      <c r="F1153" s="1">
        <v>45995</v>
      </c>
      <c r="G1153">
        <v>12</v>
      </c>
      <c r="H1153">
        <v>510833</v>
      </c>
      <c r="I1153" t="s">
        <v>10185</v>
      </c>
      <c r="J1153">
        <v>50046989</v>
      </c>
      <c r="K1153" t="s">
        <v>6518</v>
      </c>
      <c r="L1153">
        <v>1</v>
      </c>
      <c r="M1153">
        <v>12</v>
      </c>
      <c r="N1153">
        <v>12</v>
      </c>
      <c r="O1153">
        <v>46052</v>
      </c>
      <c r="P1153" t="s">
        <v>5750</v>
      </c>
      <c r="R1153" s="1">
        <v>46053</v>
      </c>
      <c r="S1153">
        <v>1</v>
      </c>
      <c r="T1153" s="317">
        <v>79640</v>
      </c>
      <c r="U1153">
        <v>26.1</v>
      </c>
      <c r="V1153">
        <v>1</v>
      </c>
      <c r="W1153">
        <v>30</v>
      </c>
      <c r="X1153" s="317">
        <v>177558</v>
      </c>
    </row>
    <row r="1154" spans="1:25">
      <c r="A1154">
        <v>1153</v>
      </c>
      <c r="B1154" t="s">
        <v>7100</v>
      </c>
      <c r="C1154" t="s">
        <v>13782</v>
      </c>
      <c r="D1154" t="s">
        <v>5942</v>
      </c>
      <c r="E1154" t="s">
        <v>6890</v>
      </c>
      <c r="F1154" s="1">
        <v>45992</v>
      </c>
      <c r="G1154">
        <v>12</v>
      </c>
      <c r="H1154">
        <v>510834</v>
      </c>
      <c r="I1154" t="s">
        <v>10185</v>
      </c>
      <c r="J1154">
        <v>50046171</v>
      </c>
      <c r="K1154" t="s">
        <v>267</v>
      </c>
      <c r="L1154">
        <v>1</v>
      </c>
      <c r="M1154">
        <v>12</v>
      </c>
      <c r="N1154">
        <v>1</v>
      </c>
      <c r="O1154">
        <v>46078</v>
      </c>
      <c r="P1154" t="s">
        <v>5750</v>
      </c>
      <c r="R1154" s="1">
        <v>46053</v>
      </c>
      <c r="S1154">
        <v>1</v>
      </c>
      <c r="T1154" s="317">
        <v>121970</v>
      </c>
      <c r="U1154">
        <v>26.1</v>
      </c>
      <c r="V1154">
        <v>1</v>
      </c>
      <c r="W1154">
        <v>37</v>
      </c>
      <c r="X1154" s="317">
        <v>232892</v>
      </c>
    </row>
    <row r="1155" spans="1:25">
      <c r="A1155">
        <v>1154</v>
      </c>
      <c r="B1155" t="s">
        <v>7140</v>
      </c>
      <c r="C1155" t="s">
        <v>6404</v>
      </c>
      <c r="D1155" t="s">
        <v>46</v>
      </c>
      <c r="E1155" t="s">
        <v>3282</v>
      </c>
      <c r="F1155" s="1">
        <v>45994</v>
      </c>
      <c r="G1155">
        <v>12</v>
      </c>
      <c r="H1155">
        <v>510835</v>
      </c>
      <c r="I1155" t="s">
        <v>10185</v>
      </c>
      <c r="J1155">
        <v>50046949</v>
      </c>
      <c r="K1155" t="s">
        <v>267</v>
      </c>
      <c r="L1155">
        <v>1</v>
      </c>
      <c r="M1155">
        <v>12</v>
      </c>
      <c r="N1155">
        <v>1</v>
      </c>
      <c r="O1155">
        <v>46063</v>
      </c>
      <c r="P1155" t="s">
        <v>5750</v>
      </c>
      <c r="R1155" s="1">
        <v>46053</v>
      </c>
      <c r="S1155">
        <v>1</v>
      </c>
      <c r="T1155" s="317">
        <v>57010</v>
      </c>
      <c r="U1155">
        <v>26.1</v>
      </c>
      <c r="V1155">
        <v>1</v>
      </c>
      <c r="W1155">
        <v>30</v>
      </c>
      <c r="X1155" s="317">
        <v>118554</v>
      </c>
    </row>
    <row r="1156" spans="1:25">
      <c r="A1156">
        <v>1155</v>
      </c>
      <c r="B1156" t="s">
        <v>13783</v>
      </c>
      <c r="C1156" t="s">
        <v>13784</v>
      </c>
      <c r="D1156" t="s">
        <v>6418</v>
      </c>
      <c r="E1156" t="s">
        <v>6904</v>
      </c>
      <c r="F1156" s="1">
        <v>45994</v>
      </c>
      <c r="G1156">
        <v>12</v>
      </c>
      <c r="H1156">
        <v>510836</v>
      </c>
      <c r="I1156" t="s">
        <v>10185</v>
      </c>
      <c r="J1156">
        <v>50046872</v>
      </c>
      <c r="K1156" t="s">
        <v>12198</v>
      </c>
      <c r="L1156">
        <v>1</v>
      </c>
      <c r="M1156">
        <v>12</v>
      </c>
      <c r="N1156">
        <v>1</v>
      </c>
      <c r="O1156">
        <v>46041</v>
      </c>
      <c r="P1156" t="s">
        <v>5750</v>
      </c>
      <c r="R1156" s="1">
        <v>46053</v>
      </c>
      <c r="S1156">
        <v>1</v>
      </c>
      <c r="T1156" s="317">
        <v>27620</v>
      </c>
      <c r="U1156">
        <v>26.1</v>
      </c>
      <c r="V1156">
        <v>1</v>
      </c>
      <c r="W1156">
        <v>53</v>
      </c>
      <c r="X1156" s="317">
        <v>44370</v>
      </c>
    </row>
    <row r="1157" spans="1:25">
      <c r="A1157">
        <v>1156</v>
      </c>
      <c r="B1157" t="s">
        <v>13785</v>
      </c>
      <c r="C1157" t="s">
        <v>13786</v>
      </c>
      <c r="D1157" t="s">
        <v>5772</v>
      </c>
      <c r="E1157" t="s">
        <v>5775</v>
      </c>
      <c r="F1157" s="1"/>
      <c r="G1157" t="s">
        <v>43</v>
      </c>
      <c r="H1157">
        <v>510837</v>
      </c>
      <c r="L1157" t="s">
        <v>43</v>
      </c>
      <c r="M1157" t="s">
        <v>43</v>
      </c>
      <c r="N1157" t="s">
        <v>43</v>
      </c>
      <c r="R1157" s="1"/>
      <c r="T1157" s="317"/>
      <c r="X1157" s="317"/>
      <c r="Y1157" t="s">
        <v>12222</v>
      </c>
    </row>
    <row r="1158" spans="1:25">
      <c r="A1158">
        <v>1157</v>
      </c>
      <c r="B1158" t="s">
        <v>6957</v>
      </c>
      <c r="C1158" t="s">
        <v>13596</v>
      </c>
      <c r="D1158" t="s">
        <v>6418</v>
      </c>
      <c r="E1158" t="s">
        <v>6959</v>
      </c>
      <c r="F1158" s="1">
        <v>45995</v>
      </c>
      <c r="G1158">
        <v>12</v>
      </c>
      <c r="H1158">
        <v>510838</v>
      </c>
      <c r="I1158" t="s">
        <v>12597</v>
      </c>
      <c r="J1158">
        <v>50046977</v>
      </c>
      <c r="K1158" t="s">
        <v>12198</v>
      </c>
      <c r="L1158">
        <v>12</v>
      </c>
      <c r="M1158">
        <v>12</v>
      </c>
      <c r="N1158">
        <v>12</v>
      </c>
      <c r="O1158">
        <v>46034</v>
      </c>
      <c r="P1158" t="s">
        <v>5750</v>
      </c>
      <c r="R1158" s="1">
        <v>46022</v>
      </c>
      <c r="S1158">
        <v>12</v>
      </c>
      <c r="T1158" s="317">
        <v>55250</v>
      </c>
      <c r="U1158">
        <v>25.12</v>
      </c>
      <c r="V1158">
        <v>12</v>
      </c>
      <c r="W1158">
        <v>40</v>
      </c>
      <c r="X1158" s="317">
        <v>91786</v>
      </c>
    </row>
    <row r="1159" spans="1:25">
      <c r="A1159">
        <v>1158</v>
      </c>
      <c r="B1159" t="s">
        <v>13787</v>
      </c>
      <c r="C1159" t="s">
        <v>13788</v>
      </c>
      <c r="D1159" t="s">
        <v>46</v>
      </c>
      <c r="E1159" t="s">
        <v>6161</v>
      </c>
      <c r="F1159" s="1">
        <v>45995</v>
      </c>
      <c r="G1159">
        <v>12</v>
      </c>
      <c r="H1159">
        <v>510839</v>
      </c>
      <c r="I1159" t="s">
        <v>10185</v>
      </c>
      <c r="K1159" t="s">
        <v>267</v>
      </c>
      <c r="L1159">
        <v>12</v>
      </c>
      <c r="M1159">
        <v>12</v>
      </c>
      <c r="N1159">
        <v>12</v>
      </c>
      <c r="O1159" t="s">
        <v>11478</v>
      </c>
      <c r="P1159">
        <v>46010</v>
      </c>
      <c r="R1159" s="1">
        <v>46022</v>
      </c>
      <c r="S1159">
        <v>12</v>
      </c>
      <c r="T1159" s="317">
        <v>29150</v>
      </c>
      <c r="U1159">
        <v>25.12</v>
      </c>
      <c r="V1159">
        <v>12</v>
      </c>
      <c r="W1159">
        <v>101</v>
      </c>
      <c r="X1159" s="317">
        <v>75150</v>
      </c>
    </row>
    <row r="1160" spans="1:25">
      <c r="A1160">
        <v>1159</v>
      </c>
      <c r="B1160" t="s">
        <v>13789</v>
      </c>
      <c r="C1160" t="s">
        <v>13790</v>
      </c>
      <c r="D1160" t="s">
        <v>46</v>
      </c>
      <c r="E1160" t="s">
        <v>6161</v>
      </c>
      <c r="F1160" s="1">
        <v>45999</v>
      </c>
      <c r="G1160">
        <v>12</v>
      </c>
      <c r="H1160">
        <v>510840</v>
      </c>
      <c r="I1160" t="s">
        <v>10185</v>
      </c>
      <c r="K1160" t="s">
        <v>267</v>
      </c>
      <c r="L1160">
        <v>1</v>
      </c>
      <c r="M1160">
        <v>12</v>
      </c>
      <c r="N1160">
        <v>12</v>
      </c>
      <c r="O1160" t="s">
        <v>11478</v>
      </c>
      <c r="P1160">
        <v>46010</v>
      </c>
      <c r="R1160" s="1">
        <v>46022</v>
      </c>
      <c r="S1160">
        <v>12</v>
      </c>
      <c r="T1160" s="317">
        <v>47510</v>
      </c>
      <c r="U1160">
        <v>26.1</v>
      </c>
      <c r="V1160">
        <v>1</v>
      </c>
      <c r="W1160">
        <v>101</v>
      </c>
      <c r="X1160" s="317">
        <v>122310</v>
      </c>
    </row>
    <row r="1161" spans="1:25">
      <c r="A1161">
        <v>1160</v>
      </c>
      <c r="B1161" t="s">
        <v>13791</v>
      </c>
      <c r="C1161" t="s">
        <v>13792</v>
      </c>
      <c r="D1161" t="s">
        <v>46</v>
      </c>
      <c r="E1161" t="s">
        <v>6161</v>
      </c>
      <c r="F1161" s="1">
        <v>45999</v>
      </c>
      <c r="G1161">
        <v>12</v>
      </c>
      <c r="H1161">
        <v>510841</v>
      </c>
      <c r="I1161" t="s">
        <v>10185</v>
      </c>
      <c r="K1161" t="s">
        <v>267</v>
      </c>
      <c r="L1161">
        <v>1</v>
      </c>
      <c r="M1161">
        <v>12</v>
      </c>
      <c r="N1161">
        <v>12</v>
      </c>
      <c r="O1161" t="s">
        <v>11478</v>
      </c>
      <c r="P1161">
        <v>46010</v>
      </c>
      <c r="R1161" s="1">
        <v>46022</v>
      </c>
      <c r="S1161">
        <v>12</v>
      </c>
      <c r="T1161" s="317">
        <v>41390</v>
      </c>
      <c r="U1161">
        <v>26.1</v>
      </c>
      <c r="V1161">
        <v>1</v>
      </c>
      <c r="W1161">
        <v>101</v>
      </c>
      <c r="X1161" s="317">
        <v>106590</v>
      </c>
    </row>
    <row r="1162" spans="1:25">
      <c r="A1162">
        <v>1161</v>
      </c>
      <c r="B1162" t="s">
        <v>13793</v>
      </c>
      <c r="C1162" t="s">
        <v>13794</v>
      </c>
      <c r="D1162" t="s">
        <v>46</v>
      </c>
      <c r="E1162" t="s">
        <v>6208</v>
      </c>
      <c r="F1162" s="1">
        <v>45999</v>
      </c>
      <c r="G1162">
        <v>12</v>
      </c>
      <c r="H1162">
        <v>510842</v>
      </c>
      <c r="I1162" t="s">
        <v>10185</v>
      </c>
      <c r="K1162" t="s">
        <v>267</v>
      </c>
      <c r="L1162">
        <v>12</v>
      </c>
      <c r="M1162">
        <v>12</v>
      </c>
      <c r="N1162">
        <v>12</v>
      </c>
      <c r="O1162" t="s">
        <v>11478</v>
      </c>
      <c r="P1162">
        <v>46004</v>
      </c>
      <c r="R1162" s="1">
        <v>46022</v>
      </c>
      <c r="S1162">
        <v>12</v>
      </c>
      <c r="T1162" s="317">
        <v>38330</v>
      </c>
      <c r="U1162">
        <v>25.12</v>
      </c>
      <c r="V1162">
        <v>12</v>
      </c>
      <c r="W1162">
        <v>101</v>
      </c>
      <c r="X1162" s="317">
        <v>98730</v>
      </c>
    </row>
    <row r="1163" spans="1:25">
      <c r="A1163">
        <v>1162</v>
      </c>
      <c r="B1163" t="s">
        <v>7171</v>
      </c>
      <c r="C1163" t="s">
        <v>7172</v>
      </c>
      <c r="D1163" t="s">
        <v>6418</v>
      </c>
      <c r="E1163" t="s">
        <v>7173</v>
      </c>
      <c r="F1163" s="1">
        <v>45999</v>
      </c>
      <c r="G1163">
        <v>12</v>
      </c>
      <c r="H1163">
        <v>510843</v>
      </c>
      <c r="I1163" t="s">
        <v>10185</v>
      </c>
      <c r="J1163">
        <v>50047607</v>
      </c>
      <c r="K1163" t="s">
        <v>12198</v>
      </c>
      <c r="L1163">
        <v>1</v>
      </c>
      <c r="M1163">
        <v>12</v>
      </c>
      <c r="N1163">
        <v>1</v>
      </c>
      <c r="O1163">
        <v>46055</v>
      </c>
      <c r="P1163" t="s">
        <v>5750</v>
      </c>
      <c r="R1163" s="1">
        <v>46053</v>
      </c>
      <c r="S1163">
        <v>1</v>
      </c>
      <c r="T1163" s="317">
        <v>30680</v>
      </c>
      <c r="U1163">
        <v>26.1</v>
      </c>
      <c r="V1163">
        <v>1</v>
      </c>
      <c r="W1163">
        <v>40</v>
      </c>
      <c r="X1163" s="317">
        <v>52406</v>
      </c>
    </row>
    <row r="1164" spans="1:25">
      <c r="A1164">
        <v>1163</v>
      </c>
      <c r="B1164" t="s">
        <v>13795</v>
      </c>
      <c r="C1164" t="s">
        <v>13796</v>
      </c>
      <c r="D1164" t="s">
        <v>46</v>
      </c>
      <c r="E1164" t="s">
        <v>6161</v>
      </c>
      <c r="F1164" s="1">
        <v>45999</v>
      </c>
      <c r="G1164">
        <v>12</v>
      </c>
      <c r="H1164">
        <v>510844</v>
      </c>
      <c r="I1164" t="s">
        <v>10185</v>
      </c>
      <c r="K1164" t="s">
        <v>267</v>
      </c>
      <c r="L1164">
        <v>12</v>
      </c>
      <c r="M1164">
        <v>12</v>
      </c>
      <c r="N1164">
        <v>12</v>
      </c>
      <c r="O1164" t="s">
        <v>12648</v>
      </c>
      <c r="P1164">
        <v>46003</v>
      </c>
      <c r="R1164" s="1">
        <v>46022</v>
      </c>
      <c r="S1164">
        <v>12</v>
      </c>
      <c r="T1164" s="317">
        <v>29150</v>
      </c>
      <c r="U1164">
        <v>25.12</v>
      </c>
      <c r="V1164">
        <v>12</v>
      </c>
      <c r="W1164">
        <v>101</v>
      </c>
      <c r="X1164" s="317">
        <v>75150</v>
      </c>
    </row>
    <row r="1165" spans="1:25">
      <c r="A1165">
        <v>1164</v>
      </c>
      <c r="B1165" t="s">
        <v>13797</v>
      </c>
      <c r="C1165" t="s">
        <v>13798</v>
      </c>
      <c r="D1165" t="s">
        <v>46</v>
      </c>
      <c r="E1165" t="s">
        <v>6161</v>
      </c>
      <c r="F1165" s="1">
        <v>45999</v>
      </c>
      <c r="G1165">
        <v>12</v>
      </c>
      <c r="H1165">
        <v>510845</v>
      </c>
      <c r="I1165" t="s">
        <v>10185</v>
      </c>
      <c r="K1165" t="s">
        <v>267</v>
      </c>
      <c r="L1165">
        <v>1</v>
      </c>
      <c r="M1165">
        <v>12</v>
      </c>
      <c r="N1165">
        <v>12</v>
      </c>
      <c r="O1165" t="s">
        <v>11478</v>
      </c>
      <c r="P1165">
        <v>46013</v>
      </c>
      <c r="R1165" s="1">
        <v>46022</v>
      </c>
      <c r="S1165">
        <v>12</v>
      </c>
      <c r="T1165" s="317">
        <v>35270</v>
      </c>
      <c r="U1165">
        <v>26.1</v>
      </c>
      <c r="V1165">
        <v>1</v>
      </c>
      <c r="W1165">
        <v>101</v>
      </c>
      <c r="X1165" s="317">
        <v>90870</v>
      </c>
      <c r="Y1165" t="s">
        <v>10832</v>
      </c>
    </row>
    <row r="1166" spans="1:25">
      <c r="A1166">
        <v>1165</v>
      </c>
      <c r="B1166" t="s">
        <v>13799</v>
      </c>
      <c r="C1166" t="s">
        <v>13800</v>
      </c>
      <c r="D1166" t="s">
        <v>5772</v>
      </c>
      <c r="E1166" t="s">
        <v>5775</v>
      </c>
      <c r="F1166" s="1"/>
      <c r="G1166" t="s">
        <v>43</v>
      </c>
      <c r="H1166">
        <v>510846</v>
      </c>
      <c r="L1166" t="s">
        <v>43</v>
      </c>
      <c r="M1166" t="s">
        <v>43</v>
      </c>
      <c r="N1166" t="s">
        <v>43</v>
      </c>
      <c r="R1166" s="1"/>
      <c r="T1166" s="317"/>
      <c r="X1166" s="317"/>
      <c r="Y1166" t="s">
        <v>10832</v>
      </c>
    </row>
    <row r="1167" spans="1:25">
      <c r="A1167">
        <v>1166</v>
      </c>
      <c r="B1167" t="s">
        <v>13801</v>
      </c>
      <c r="C1167" t="s">
        <v>13802</v>
      </c>
      <c r="D1167" t="s">
        <v>6418</v>
      </c>
      <c r="E1167" t="s">
        <v>6955</v>
      </c>
      <c r="F1167" s="1">
        <v>45999</v>
      </c>
      <c r="G1167">
        <v>12</v>
      </c>
      <c r="H1167">
        <v>510847</v>
      </c>
      <c r="I1167" t="s">
        <v>10185</v>
      </c>
      <c r="K1167" t="s">
        <v>12198</v>
      </c>
      <c r="L1167">
        <v>1</v>
      </c>
      <c r="M1167">
        <v>12</v>
      </c>
      <c r="N1167">
        <v>1</v>
      </c>
      <c r="O1167" t="s">
        <v>12560</v>
      </c>
      <c r="P1167">
        <v>46008</v>
      </c>
      <c r="R1167" s="1">
        <v>46053</v>
      </c>
      <c r="S1167">
        <v>1</v>
      </c>
      <c r="T1167" s="317">
        <v>32210</v>
      </c>
      <c r="U1167">
        <v>26.1</v>
      </c>
      <c r="V1167">
        <v>1</v>
      </c>
      <c r="W1167">
        <v>101</v>
      </c>
      <c r="X1167" s="317">
        <v>85336</v>
      </c>
    </row>
    <row r="1168" spans="1:25">
      <c r="A1168">
        <v>1167</v>
      </c>
      <c r="B1168" t="s">
        <v>13803</v>
      </c>
      <c r="C1168" t="s">
        <v>13804</v>
      </c>
      <c r="D1168" t="s">
        <v>46</v>
      </c>
      <c r="E1168" t="s">
        <v>5748</v>
      </c>
      <c r="F1168" s="1">
        <v>46000</v>
      </c>
      <c r="G1168">
        <v>12</v>
      </c>
      <c r="H1168">
        <v>510848</v>
      </c>
      <c r="I1168" t="s">
        <v>10185</v>
      </c>
      <c r="K1168" t="s">
        <v>10340</v>
      </c>
      <c r="L1168">
        <v>1</v>
      </c>
      <c r="M1168">
        <v>12</v>
      </c>
      <c r="N1168">
        <v>1</v>
      </c>
      <c r="O1168">
        <v>46017</v>
      </c>
      <c r="P1168">
        <v>46016</v>
      </c>
      <c r="R1168" s="1">
        <v>46053</v>
      </c>
      <c r="S1168">
        <v>1</v>
      </c>
      <c r="T1168" s="317">
        <v>39860</v>
      </c>
      <c r="U1168">
        <v>26.1</v>
      </c>
      <c r="V1168">
        <v>1</v>
      </c>
      <c r="W1168">
        <v>101</v>
      </c>
      <c r="X1168" s="317">
        <v>102660</v>
      </c>
    </row>
    <row r="1169" spans="1:24">
      <c r="A1169">
        <v>1168</v>
      </c>
      <c r="B1169" t="s">
        <v>13805</v>
      </c>
      <c r="C1169" t="s">
        <v>13026</v>
      </c>
      <c r="D1169" t="s">
        <v>46</v>
      </c>
      <c r="E1169" t="s">
        <v>5748</v>
      </c>
      <c r="F1169" s="1">
        <v>46000</v>
      </c>
      <c r="G1169">
        <v>12</v>
      </c>
      <c r="H1169">
        <v>510849</v>
      </c>
      <c r="I1169" t="s">
        <v>10185</v>
      </c>
      <c r="K1169" t="s">
        <v>10340</v>
      </c>
      <c r="L1169">
        <v>1</v>
      </c>
      <c r="M1169">
        <v>12</v>
      </c>
      <c r="N1169">
        <v>1</v>
      </c>
      <c r="O1169">
        <v>46022</v>
      </c>
      <c r="P1169">
        <v>46017</v>
      </c>
      <c r="R1169" s="1">
        <v>46053</v>
      </c>
      <c r="S1169">
        <v>1</v>
      </c>
      <c r="T1169" s="317">
        <v>55160</v>
      </c>
      <c r="U1169">
        <v>26.1</v>
      </c>
      <c r="V1169">
        <v>1</v>
      </c>
      <c r="W1169">
        <v>101</v>
      </c>
      <c r="X1169" s="317">
        <v>141960</v>
      </c>
    </row>
    <row r="1170" spans="1:24">
      <c r="A1170">
        <v>1169</v>
      </c>
      <c r="B1170" t="s">
        <v>7148</v>
      </c>
      <c r="C1170" t="s">
        <v>13199</v>
      </c>
      <c r="D1170" t="s">
        <v>46</v>
      </c>
      <c r="E1170" t="s">
        <v>5829</v>
      </c>
      <c r="F1170" s="1">
        <v>46000</v>
      </c>
      <c r="G1170">
        <v>12</v>
      </c>
      <c r="H1170">
        <v>510850</v>
      </c>
      <c r="I1170" t="s">
        <v>10185</v>
      </c>
      <c r="J1170">
        <v>50047145</v>
      </c>
      <c r="K1170" t="s">
        <v>10340</v>
      </c>
      <c r="L1170">
        <v>1</v>
      </c>
      <c r="M1170">
        <v>12</v>
      </c>
      <c r="N1170">
        <v>1</v>
      </c>
      <c r="O1170">
        <v>46062</v>
      </c>
      <c r="P1170" t="s">
        <v>5750</v>
      </c>
      <c r="R1170" s="1">
        <v>46053</v>
      </c>
      <c r="S1170">
        <v>1</v>
      </c>
      <c r="T1170" s="317">
        <v>52670</v>
      </c>
      <c r="U1170">
        <v>26.1</v>
      </c>
      <c r="V1170">
        <v>1</v>
      </c>
      <c r="W1170">
        <v>30</v>
      </c>
      <c r="X1170" s="317">
        <v>117740</v>
      </c>
    </row>
    <row r="1171" spans="1:24">
      <c r="A1171">
        <v>1170</v>
      </c>
      <c r="B1171" t="s">
        <v>7178</v>
      </c>
      <c r="C1171" t="s">
        <v>13806</v>
      </c>
      <c r="D1171" t="s">
        <v>46</v>
      </c>
      <c r="E1171" t="s">
        <v>5829</v>
      </c>
      <c r="F1171" s="1">
        <v>46000</v>
      </c>
      <c r="G1171">
        <v>12</v>
      </c>
      <c r="H1171">
        <v>510851</v>
      </c>
      <c r="I1171" t="s">
        <v>10185</v>
      </c>
      <c r="J1171">
        <v>50047990</v>
      </c>
      <c r="K1171" t="s">
        <v>10340</v>
      </c>
      <c r="L1171">
        <v>1</v>
      </c>
      <c r="M1171">
        <v>12</v>
      </c>
      <c r="N1171">
        <v>1</v>
      </c>
      <c r="O1171">
        <v>46073</v>
      </c>
      <c r="P1171" t="s">
        <v>5750</v>
      </c>
      <c r="R1171" s="1">
        <v>46053</v>
      </c>
      <c r="S1171">
        <v>1</v>
      </c>
      <c r="T1171" s="317">
        <v>113850</v>
      </c>
      <c r="U1171">
        <v>26.2</v>
      </c>
      <c r="V1171">
        <v>2</v>
      </c>
      <c r="W1171">
        <v>30</v>
      </c>
      <c r="X1171" s="317">
        <v>259562</v>
      </c>
    </row>
    <row r="1172" spans="1:24">
      <c r="A1172">
        <v>1171</v>
      </c>
      <c r="B1172" t="s">
        <v>13807</v>
      </c>
      <c r="C1172" t="s">
        <v>13808</v>
      </c>
      <c r="D1172" t="s">
        <v>5942</v>
      </c>
      <c r="E1172" t="s">
        <v>6890</v>
      </c>
      <c r="F1172" s="1">
        <v>46000</v>
      </c>
      <c r="G1172">
        <v>12</v>
      </c>
      <c r="H1172">
        <v>510852</v>
      </c>
      <c r="I1172" t="s">
        <v>10185</v>
      </c>
      <c r="K1172" t="s">
        <v>6518</v>
      </c>
      <c r="L1172">
        <v>1</v>
      </c>
      <c r="M1172">
        <v>12</v>
      </c>
      <c r="N1172">
        <v>12</v>
      </c>
      <c r="O1172">
        <v>46013</v>
      </c>
      <c r="P1172">
        <v>46010</v>
      </c>
      <c r="R1172" s="1">
        <v>46022</v>
      </c>
      <c r="S1172">
        <v>12</v>
      </c>
      <c r="T1172" s="317">
        <v>41025</v>
      </c>
      <c r="U1172">
        <v>26.1</v>
      </c>
      <c r="V1172">
        <v>1</v>
      </c>
      <c r="W1172">
        <v>101</v>
      </c>
      <c r="X1172" s="317">
        <v>118165</v>
      </c>
    </row>
    <row r="1173" spans="1:24">
      <c r="A1173">
        <v>1172</v>
      </c>
      <c r="B1173" t="s">
        <v>13809</v>
      </c>
      <c r="C1173" t="s">
        <v>13810</v>
      </c>
      <c r="D1173" t="s">
        <v>5942</v>
      </c>
      <c r="E1173" t="s">
        <v>6890</v>
      </c>
      <c r="F1173" s="1">
        <v>46000</v>
      </c>
      <c r="G1173">
        <v>12</v>
      </c>
      <c r="H1173">
        <v>510853</v>
      </c>
      <c r="I1173" t="s">
        <v>10185</v>
      </c>
      <c r="K1173" t="s">
        <v>6518</v>
      </c>
      <c r="L1173">
        <v>1</v>
      </c>
      <c r="M1173">
        <v>12</v>
      </c>
      <c r="N1173">
        <v>12</v>
      </c>
      <c r="O1173">
        <v>46037</v>
      </c>
      <c r="P1173">
        <v>46036</v>
      </c>
      <c r="R1173" s="1">
        <v>46022</v>
      </c>
      <c r="S1173">
        <v>12</v>
      </c>
      <c r="T1173" s="317">
        <v>41025</v>
      </c>
      <c r="U1173">
        <v>26.1</v>
      </c>
      <c r="V1173">
        <v>1</v>
      </c>
      <c r="W1173">
        <v>101</v>
      </c>
      <c r="X1173" s="317">
        <v>118165</v>
      </c>
    </row>
    <row r="1174" spans="1:24">
      <c r="A1174">
        <v>1173</v>
      </c>
      <c r="B1174" t="s">
        <v>13811</v>
      </c>
      <c r="C1174" t="s">
        <v>13812</v>
      </c>
      <c r="D1174" t="s">
        <v>5942</v>
      </c>
      <c r="E1174" t="s">
        <v>6890</v>
      </c>
      <c r="F1174" s="1">
        <v>46000</v>
      </c>
      <c r="G1174">
        <v>12</v>
      </c>
      <c r="H1174">
        <v>510854</v>
      </c>
      <c r="I1174" t="s">
        <v>10185</v>
      </c>
      <c r="K1174" t="s">
        <v>6518</v>
      </c>
      <c r="L1174">
        <v>1</v>
      </c>
      <c r="M1174">
        <v>12</v>
      </c>
      <c r="N1174">
        <v>12</v>
      </c>
      <c r="O1174">
        <v>46038</v>
      </c>
      <c r="P1174">
        <v>46037</v>
      </c>
      <c r="R1174" s="1">
        <v>46022</v>
      </c>
      <c r="S1174">
        <v>12</v>
      </c>
      <c r="T1174" s="317">
        <v>36435</v>
      </c>
      <c r="U1174">
        <v>26.1</v>
      </c>
      <c r="V1174">
        <v>1</v>
      </c>
      <c r="W1174">
        <v>101</v>
      </c>
      <c r="X1174" s="317">
        <v>106374</v>
      </c>
    </row>
    <row r="1175" spans="1:24">
      <c r="A1175">
        <v>1174</v>
      </c>
      <c r="B1175" t="s">
        <v>7149</v>
      </c>
      <c r="C1175" t="s">
        <v>7150</v>
      </c>
      <c r="D1175" t="s">
        <v>6418</v>
      </c>
      <c r="E1175" t="s">
        <v>6904</v>
      </c>
      <c r="F1175" s="1">
        <v>46002</v>
      </c>
      <c r="G1175">
        <v>12</v>
      </c>
      <c r="H1175">
        <v>510855</v>
      </c>
      <c r="I1175" t="s">
        <v>10185</v>
      </c>
      <c r="J1175">
        <v>50048270</v>
      </c>
      <c r="K1175" t="s">
        <v>12198</v>
      </c>
      <c r="L1175">
        <v>2</v>
      </c>
      <c r="M1175">
        <v>1</v>
      </c>
      <c r="N1175">
        <v>2</v>
      </c>
      <c r="O1175">
        <v>46076</v>
      </c>
      <c r="P1175" t="s">
        <v>5750</v>
      </c>
      <c r="R1175" s="1">
        <v>46081</v>
      </c>
      <c r="S1175">
        <v>2</v>
      </c>
      <c r="T1175" s="317">
        <v>39380</v>
      </c>
      <c r="U1175">
        <v>26.2</v>
      </c>
      <c r="V1175">
        <v>2</v>
      </c>
      <c r="W1175">
        <v>40</v>
      </c>
      <c r="X1175" s="317">
        <v>66348</v>
      </c>
    </row>
    <row r="1176" spans="1:24">
      <c r="A1176">
        <v>1175</v>
      </c>
      <c r="B1176" t="s">
        <v>7184</v>
      </c>
      <c r="C1176" t="s">
        <v>7185</v>
      </c>
      <c r="D1176" t="s">
        <v>6418</v>
      </c>
      <c r="E1176" t="s">
        <v>7186</v>
      </c>
      <c r="F1176" s="1">
        <v>46002</v>
      </c>
      <c r="G1176">
        <v>12</v>
      </c>
      <c r="H1176">
        <v>510856</v>
      </c>
      <c r="I1176" t="s">
        <v>10185</v>
      </c>
      <c r="J1176">
        <v>50048233</v>
      </c>
      <c r="K1176" t="s">
        <v>12198</v>
      </c>
      <c r="L1176">
        <v>1</v>
      </c>
      <c r="M1176">
        <v>1</v>
      </c>
      <c r="N1176">
        <v>1</v>
      </c>
      <c r="O1176">
        <v>46069</v>
      </c>
      <c r="P1176" t="s">
        <v>5750</v>
      </c>
      <c r="R1176" s="1">
        <v>46053</v>
      </c>
      <c r="S1176">
        <v>1</v>
      </c>
      <c r="T1176" s="317">
        <v>32210</v>
      </c>
      <c r="U1176">
        <v>26.2</v>
      </c>
      <c r="V1176">
        <v>2</v>
      </c>
      <c r="W1176">
        <v>40</v>
      </c>
      <c r="X1176" s="317">
        <v>54854</v>
      </c>
    </row>
    <row r="1177" spans="1:24">
      <c r="A1177">
        <v>1176</v>
      </c>
      <c r="B1177" t="s">
        <v>6281</v>
      </c>
      <c r="C1177" t="s">
        <v>6282</v>
      </c>
      <c r="D1177" t="s">
        <v>46</v>
      </c>
      <c r="E1177" t="s">
        <v>5829</v>
      </c>
      <c r="F1177" s="1">
        <v>46002</v>
      </c>
      <c r="G1177">
        <v>12</v>
      </c>
      <c r="H1177">
        <v>510857</v>
      </c>
      <c r="I1177" t="s">
        <v>10185</v>
      </c>
      <c r="J1177">
        <v>50047215</v>
      </c>
      <c r="K1177" t="s">
        <v>10340</v>
      </c>
      <c r="L1177">
        <v>1</v>
      </c>
      <c r="M1177">
        <v>12</v>
      </c>
      <c r="N1177">
        <v>1</v>
      </c>
      <c r="O1177">
        <v>46037</v>
      </c>
      <c r="P1177">
        <v>45671</v>
      </c>
      <c r="R1177" s="1">
        <v>46053</v>
      </c>
      <c r="S1177">
        <v>1</v>
      </c>
      <c r="T1177" s="317">
        <v>41960</v>
      </c>
      <c r="U1177">
        <v>26.1</v>
      </c>
      <c r="V1177">
        <v>1</v>
      </c>
      <c r="W1177">
        <v>52</v>
      </c>
      <c r="X1177" s="317">
        <v>90496</v>
      </c>
    </row>
    <row r="1178" spans="1:24">
      <c r="A1178">
        <v>1177</v>
      </c>
      <c r="B1178" t="s">
        <v>7182</v>
      </c>
      <c r="C1178" t="s">
        <v>7057</v>
      </c>
      <c r="D1178" t="s">
        <v>46</v>
      </c>
      <c r="E1178" t="s">
        <v>6055</v>
      </c>
      <c r="F1178" s="1">
        <v>46002</v>
      </c>
      <c r="G1178">
        <v>12</v>
      </c>
      <c r="H1178">
        <v>510858</v>
      </c>
      <c r="I1178" t="s">
        <v>10185</v>
      </c>
      <c r="J1178">
        <v>50048001</v>
      </c>
      <c r="K1178" t="s">
        <v>10340</v>
      </c>
      <c r="L1178">
        <v>1</v>
      </c>
      <c r="M1178">
        <v>12</v>
      </c>
      <c r="N1178">
        <v>1</v>
      </c>
      <c r="O1178">
        <v>46055</v>
      </c>
      <c r="P1178" t="s">
        <v>5750</v>
      </c>
      <c r="R1178" s="1">
        <v>46053</v>
      </c>
      <c r="S1178">
        <v>1</v>
      </c>
      <c r="T1178" s="317">
        <v>66140</v>
      </c>
      <c r="U1178">
        <v>26.1</v>
      </c>
      <c r="V1178">
        <v>1</v>
      </c>
      <c r="W1178">
        <v>30</v>
      </c>
      <c r="X1178" s="317">
        <v>146893</v>
      </c>
    </row>
    <row r="1179" spans="1:24">
      <c r="A1179">
        <v>1178</v>
      </c>
      <c r="B1179" t="s">
        <v>13813</v>
      </c>
      <c r="C1179" t="s">
        <v>13814</v>
      </c>
      <c r="D1179" t="s">
        <v>46</v>
      </c>
      <c r="E1179" t="s">
        <v>6161</v>
      </c>
      <c r="F1179" s="1">
        <v>46002</v>
      </c>
      <c r="G1179">
        <v>12</v>
      </c>
      <c r="H1179">
        <v>510859</v>
      </c>
      <c r="I1179" t="s">
        <v>10185</v>
      </c>
      <c r="K1179" t="s">
        <v>10340</v>
      </c>
      <c r="L1179">
        <v>1</v>
      </c>
      <c r="M1179">
        <v>12</v>
      </c>
      <c r="N1179">
        <v>1</v>
      </c>
      <c r="O1179" t="s">
        <v>11478</v>
      </c>
      <c r="P1179">
        <v>46013</v>
      </c>
      <c r="R1179" s="1">
        <v>46053</v>
      </c>
      <c r="S1179">
        <v>1</v>
      </c>
      <c r="T1179" s="317">
        <v>42920</v>
      </c>
      <c r="U1179">
        <v>26.1</v>
      </c>
      <c r="V1179">
        <v>1</v>
      </c>
      <c r="W1179">
        <v>101</v>
      </c>
      <c r="X1179" s="317">
        <v>110520</v>
      </c>
    </row>
    <row r="1180" spans="1:24">
      <c r="A1180">
        <v>1179</v>
      </c>
      <c r="B1180" t="s">
        <v>13815</v>
      </c>
      <c r="C1180" t="s">
        <v>13816</v>
      </c>
      <c r="D1180" t="s">
        <v>46</v>
      </c>
      <c r="E1180" t="s">
        <v>6161</v>
      </c>
      <c r="F1180" s="1">
        <v>46002</v>
      </c>
      <c r="G1180">
        <v>12</v>
      </c>
      <c r="H1180">
        <v>510860</v>
      </c>
      <c r="I1180" t="s">
        <v>10185</v>
      </c>
      <c r="K1180" t="s">
        <v>10340</v>
      </c>
      <c r="L1180">
        <v>1</v>
      </c>
      <c r="M1180">
        <v>12</v>
      </c>
      <c r="N1180">
        <v>1</v>
      </c>
      <c r="O1180" t="s">
        <v>11478</v>
      </c>
      <c r="P1180">
        <v>46016</v>
      </c>
      <c r="R1180" s="1">
        <v>46053</v>
      </c>
      <c r="S1180">
        <v>1</v>
      </c>
      <c r="T1180" s="317">
        <v>42920</v>
      </c>
      <c r="U1180">
        <v>26.1</v>
      </c>
      <c r="V1180">
        <v>1</v>
      </c>
      <c r="W1180">
        <v>101</v>
      </c>
      <c r="X1180" s="317">
        <v>110520</v>
      </c>
    </row>
    <row r="1181" spans="1:24">
      <c r="A1181">
        <v>1180</v>
      </c>
      <c r="B1181" t="s">
        <v>13817</v>
      </c>
      <c r="C1181" t="s">
        <v>13818</v>
      </c>
      <c r="D1181" t="s">
        <v>46</v>
      </c>
      <c r="E1181" t="s">
        <v>6161</v>
      </c>
      <c r="F1181" s="1">
        <v>46002</v>
      </c>
      <c r="G1181">
        <v>12</v>
      </c>
      <c r="H1181">
        <v>510861</v>
      </c>
      <c r="I1181" t="s">
        <v>10185</v>
      </c>
      <c r="K1181" t="s">
        <v>10340</v>
      </c>
      <c r="L1181">
        <v>1</v>
      </c>
      <c r="M1181">
        <v>12</v>
      </c>
      <c r="N1181">
        <v>1</v>
      </c>
      <c r="O1181" t="s">
        <v>11478</v>
      </c>
      <c r="P1181">
        <v>46010</v>
      </c>
      <c r="R1181" s="1">
        <v>46053</v>
      </c>
      <c r="S1181">
        <v>1</v>
      </c>
      <c r="T1181" s="317">
        <v>43490</v>
      </c>
      <c r="U1181">
        <v>26.1</v>
      </c>
      <c r="V1181">
        <v>1</v>
      </c>
      <c r="W1181">
        <v>101</v>
      </c>
      <c r="X1181" s="317">
        <v>112050</v>
      </c>
    </row>
    <row r="1182" spans="1:24">
      <c r="A1182">
        <v>1181</v>
      </c>
      <c r="B1182" t="s">
        <v>13819</v>
      </c>
      <c r="C1182" t="s">
        <v>13820</v>
      </c>
      <c r="D1182" t="s">
        <v>46</v>
      </c>
      <c r="E1182" t="s">
        <v>6161</v>
      </c>
      <c r="F1182" s="1">
        <v>46002</v>
      </c>
      <c r="G1182">
        <v>12</v>
      </c>
      <c r="H1182">
        <v>510862</v>
      </c>
      <c r="I1182" t="s">
        <v>10185</v>
      </c>
      <c r="K1182" t="s">
        <v>10340</v>
      </c>
      <c r="L1182">
        <v>1</v>
      </c>
      <c r="M1182">
        <v>12</v>
      </c>
      <c r="N1182">
        <v>1</v>
      </c>
      <c r="O1182" t="s">
        <v>11478</v>
      </c>
      <c r="P1182">
        <v>46010</v>
      </c>
      <c r="R1182" s="1">
        <v>46053</v>
      </c>
      <c r="S1182">
        <v>1</v>
      </c>
      <c r="T1182" s="317">
        <v>47030</v>
      </c>
      <c r="U1182">
        <v>26.1</v>
      </c>
      <c r="V1182">
        <v>1</v>
      </c>
      <c r="W1182">
        <v>101</v>
      </c>
      <c r="X1182" s="317">
        <v>121110</v>
      </c>
    </row>
    <row r="1183" spans="1:24">
      <c r="A1183">
        <v>1182</v>
      </c>
      <c r="B1183" t="s">
        <v>13821</v>
      </c>
      <c r="C1183" t="s">
        <v>13822</v>
      </c>
      <c r="D1183" t="s">
        <v>46</v>
      </c>
      <c r="E1183" t="s">
        <v>6161</v>
      </c>
      <c r="F1183" s="1">
        <v>46002</v>
      </c>
      <c r="G1183">
        <v>12</v>
      </c>
      <c r="H1183">
        <v>510863</v>
      </c>
      <c r="I1183" t="s">
        <v>10185</v>
      </c>
      <c r="K1183" t="s">
        <v>10340</v>
      </c>
      <c r="L1183">
        <v>1</v>
      </c>
      <c r="M1183">
        <v>12</v>
      </c>
      <c r="N1183">
        <v>1</v>
      </c>
      <c r="O1183" t="s">
        <v>11478</v>
      </c>
      <c r="P1183">
        <v>46017</v>
      </c>
      <c r="R1183" s="1">
        <v>46053</v>
      </c>
      <c r="S1183">
        <v>1</v>
      </c>
      <c r="T1183" s="317">
        <v>39860</v>
      </c>
      <c r="U1183">
        <v>26.1</v>
      </c>
      <c r="V1183">
        <v>1</v>
      </c>
      <c r="W1183">
        <v>101</v>
      </c>
      <c r="X1183" s="317">
        <v>102660</v>
      </c>
    </row>
    <row r="1184" spans="1:24">
      <c r="A1184">
        <v>1183</v>
      </c>
      <c r="B1184" t="s">
        <v>13823</v>
      </c>
      <c r="C1184" t="s">
        <v>13824</v>
      </c>
      <c r="D1184" t="s">
        <v>46</v>
      </c>
      <c r="E1184" t="s">
        <v>6161</v>
      </c>
      <c r="F1184" s="1">
        <v>46002</v>
      </c>
      <c r="G1184">
        <v>12</v>
      </c>
      <c r="H1184">
        <v>510864</v>
      </c>
      <c r="I1184" t="s">
        <v>10185</v>
      </c>
      <c r="K1184" t="s">
        <v>10340</v>
      </c>
      <c r="L1184">
        <v>1</v>
      </c>
      <c r="M1184">
        <v>12</v>
      </c>
      <c r="N1184">
        <v>1</v>
      </c>
      <c r="O1184" t="s">
        <v>11478</v>
      </c>
      <c r="P1184">
        <v>46017</v>
      </c>
      <c r="R1184" s="1">
        <v>46053</v>
      </c>
      <c r="S1184">
        <v>1</v>
      </c>
      <c r="T1184" s="317">
        <v>39860</v>
      </c>
      <c r="U1184">
        <v>26.1</v>
      </c>
      <c r="V1184">
        <v>1</v>
      </c>
      <c r="W1184">
        <v>101</v>
      </c>
      <c r="X1184" s="317">
        <v>102660</v>
      </c>
    </row>
    <row r="1185" spans="1:26">
      <c r="A1185">
        <v>1184</v>
      </c>
      <c r="B1185" t="s">
        <v>13825</v>
      </c>
      <c r="C1185" t="s">
        <v>13826</v>
      </c>
      <c r="D1185" t="s">
        <v>46</v>
      </c>
      <c r="E1185" t="s">
        <v>6161</v>
      </c>
      <c r="F1185" s="1">
        <v>46002</v>
      </c>
      <c r="G1185">
        <v>12</v>
      </c>
      <c r="H1185">
        <v>510865</v>
      </c>
      <c r="I1185" t="s">
        <v>10185</v>
      </c>
      <c r="K1185" t="s">
        <v>10340</v>
      </c>
      <c r="L1185">
        <v>1</v>
      </c>
      <c r="M1185">
        <v>12</v>
      </c>
      <c r="N1185">
        <v>1</v>
      </c>
      <c r="O1185" t="s">
        <v>11478</v>
      </c>
      <c r="P1185">
        <v>46017</v>
      </c>
      <c r="R1185" s="1">
        <v>46053</v>
      </c>
      <c r="S1185">
        <v>1</v>
      </c>
      <c r="T1185" s="317">
        <v>49610</v>
      </c>
      <c r="U1185">
        <v>26.1</v>
      </c>
      <c r="V1185">
        <v>1</v>
      </c>
      <c r="W1185">
        <v>101</v>
      </c>
      <c r="X1185" s="317">
        <v>127770</v>
      </c>
    </row>
    <row r="1186" spans="1:26">
      <c r="A1186">
        <v>1185</v>
      </c>
      <c r="B1186" t="s">
        <v>13827</v>
      </c>
      <c r="C1186" t="s">
        <v>13828</v>
      </c>
      <c r="D1186" t="s">
        <v>46</v>
      </c>
      <c r="E1186" t="s">
        <v>6161</v>
      </c>
      <c r="F1186" s="1">
        <v>46002</v>
      </c>
      <c r="G1186">
        <v>12</v>
      </c>
      <c r="H1186">
        <v>510866</v>
      </c>
      <c r="I1186" t="s">
        <v>10185</v>
      </c>
      <c r="K1186" t="s">
        <v>10340</v>
      </c>
      <c r="L1186">
        <v>1</v>
      </c>
      <c r="M1186">
        <v>12</v>
      </c>
      <c r="N1186">
        <v>1</v>
      </c>
      <c r="O1186" t="s">
        <v>11478</v>
      </c>
      <c r="P1186">
        <v>46010</v>
      </c>
      <c r="R1186" s="1">
        <v>46053</v>
      </c>
      <c r="S1186">
        <v>1</v>
      </c>
      <c r="T1186" s="317">
        <v>44450</v>
      </c>
      <c r="U1186">
        <v>26.1</v>
      </c>
      <c r="V1186">
        <v>1</v>
      </c>
      <c r="W1186">
        <v>101</v>
      </c>
      <c r="X1186" s="317">
        <v>114450</v>
      </c>
    </row>
    <row r="1187" spans="1:26">
      <c r="A1187">
        <v>1186</v>
      </c>
      <c r="B1187" t="s">
        <v>13829</v>
      </c>
      <c r="C1187" t="s">
        <v>13830</v>
      </c>
      <c r="D1187" t="s">
        <v>46</v>
      </c>
      <c r="E1187" t="s">
        <v>6161</v>
      </c>
      <c r="F1187" s="1">
        <v>46002</v>
      </c>
      <c r="G1187">
        <v>12</v>
      </c>
      <c r="H1187">
        <v>510867</v>
      </c>
      <c r="I1187" t="s">
        <v>10185</v>
      </c>
      <c r="K1187" t="s">
        <v>10340</v>
      </c>
      <c r="L1187">
        <v>1</v>
      </c>
      <c r="M1187">
        <v>12</v>
      </c>
      <c r="N1187">
        <v>1</v>
      </c>
      <c r="O1187" t="s">
        <v>11478</v>
      </c>
      <c r="P1187">
        <v>46010</v>
      </c>
      <c r="R1187" s="1">
        <v>46053</v>
      </c>
      <c r="S1187">
        <v>1</v>
      </c>
      <c r="T1187" s="317">
        <v>50660</v>
      </c>
      <c r="U1187">
        <v>26.1</v>
      </c>
      <c r="V1187">
        <v>1</v>
      </c>
      <c r="W1187">
        <v>101</v>
      </c>
      <c r="X1187" s="317">
        <v>130500</v>
      </c>
      <c r="Y1187" t="s">
        <v>10832</v>
      </c>
    </row>
    <row r="1188" spans="1:26">
      <c r="A1188">
        <v>1187</v>
      </c>
      <c r="B1188" t="s">
        <v>13831</v>
      </c>
      <c r="C1188" t="s">
        <v>13832</v>
      </c>
      <c r="D1188" t="s">
        <v>46</v>
      </c>
      <c r="E1188" t="s">
        <v>6161</v>
      </c>
      <c r="F1188" s="1">
        <v>46002</v>
      </c>
      <c r="G1188">
        <v>12</v>
      </c>
      <c r="H1188">
        <v>510868</v>
      </c>
      <c r="I1188" t="s">
        <v>10185</v>
      </c>
      <c r="K1188" t="s">
        <v>10340</v>
      </c>
      <c r="L1188">
        <v>1</v>
      </c>
      <c r="M1188">
        <v>12</v>
      </c>
      <c r="N1188">
        <v>1</v>
      </c>
      <c r="O1188" t="s">
        <v>11478</v>
      </c>
      <c r="P1188">
        <v>46010</v>
      </c>
      <c r="R1188" s="1">
        <v>46053</v>
      </c>
      <c r="S1188">
        <v>1</v>
      </c>
      <c r="T1188" s="317">
        <v>38330</v>
      </c>
      <c r="U1188">
        <v>26.1</v>
      </c>
      <c r="V1188">
        <v>1</v>
      </c>
      <c r="W1188">
        <v>101</v>
      </c>
      <c r="X1188" s="317">
        <v>98730</v>
      </c>
    </row>
    <row r="1189" spans="1:26">
      <c r="A1189">
        <v>1188</v>
      </c>
      <c r="B1189" t="s">
        <v>13833</v>
      </c>
      <c r="C1189" t="s">
        <v>13834</v>
      </c>
      <c r="D1189" t="s">
        <v>6418</v>
      </c>
      <c r="E1189" t="s">
        <v>6904</v>
      </c>
      <c r="F1189" s="1">
        <v>46002</v>
      </c>
      <c r="G1189">
        <v>12</v>
      </c>
      <c r="H1189">
        <v>510869</v>
      </c>
      <c r="I1189" t="s">
        <v>10185</v>
      </c>
      <c r="K1189" t="s">
        <v>12198</v>
      </c>
      <c r="L1189">
        <v>1</v>
      </c>
      <c r="M1189">
        <v>12</v>
      </c>
      <c r="N1189">
        <v>1</v>
      </c>
      <c r="O1189" t="s">
        <v>12560</v>
      </c>
      <c r="P1189">
        <v>46008</v>
      </c>
      <c r="R1189" s="1">
        <v>46053</v>
      </c>
      <c r="S1189">
        <v>1</v>
      </c>
      <c r="T1189" s="317">
        <v>30200</v>
      </c>
      <c r="U1189">
        <v>26.1</v>
      </c>
      <c r="V1189">
        <v>1</v>
      </c>
      <c r="W1189">
        <v>101</v>
      </c>
      <c r="X1189" s="317">
        <v>80205</v>
      </c>
    </row>
    <row r="1190" spans="1:26">
      <c r="A1190">
        <v>1189</v>
      </c>
      <c r="B1190" t="s">
        <v>6929</v>
      </c>
      <c r="C1190" t="s">
        <v>6930</v>
      </c>
      <c r="D1190" t="s">
        <v>46</v>
      </c>
      <c r="E1190" t="s">
        <v>3282</v>
      </c>
      <c r="F1190" s="1">
        <v>46002</v>
      </c>
      <c r="G1190">
        <v>12</v>
      </c>
      <c r="H1190">
        <v>510870</v>
      </c>
      <c r="I1190" t="s">
        <v>10185</v>
      </c>
      <c r="J1190">
        <v>50048295</v>
      </c>
      <c r="K1190" t="s">
        <v>267</v>
      </c>
      <c r="L1190">
        <v>1</v>
      </c>
      <c r="M1190">
        <v>12</v>
      </c>
      <c r="N1190">
        <v>12</v>
      </c>
      <c r="O1190">
        <v>46013</v>
      </c>
      <c r="P1190">
        <v>46010</v>
      </c>
      <c r="R1190" s="1">
        <v>46022</v>
      </c>
      <c r="S1190">
        <v>12</v>
      </c>
      <c r="T1190" s="317">
        <v>42920</v>
      </c>
      <c r="U1190">
        <v>26.1</v>
      </c>
      <c r="V1190">
        <v>1</v>
      </c>
      <c r="W1190">
        <v>52</v>
      </c>
      <c r="X1190" s="317">
        <v>91060</v>
      </c>
    </row>
    <row r="1191" spans="1:26">
      <c r="A1191">
        <v>1190</v>
      </c>
      <c r="B1191" t="s">
        <v>13835</v>
      </c>
      <c r="C1191" t="s">
        <v>13836</v>
      </c>
      <c r="D1191" t="s">
        <v>5942</v>
      </c>
      <c r="E1191" t="s">
        <v>5944</v>
      </c>
      <c r="F1191" s="1"/>
      <c r="G1191" t="s">
        <v>43</v>
      </c>
      <c r="H1191">
        <v>510871</v>
      </c>
      <c r="L1191" t="s">
        <v>43</v>
      </c>
      <c r="M1191" t="s">
        <v>43</v>
      </c>
      <c r="N1191" t="s">
        <v>43</v>
      </c>
      <c r="R1191" s="1"/>
      <c r="T1191" s="317"/>
      <c r="X1191" s="317"/>
      <c r="Y1191" t="s">
        <v>12167</v>
      </c>
    </row>
    <row r="1192" spans="1:26">
      <c r="A1192">
        <v>1191</v>
      </c>
      <c r="B1192" t="s">
        <v>13837</v>
      </c>
      <c r="C1192" t="s">
        <v>13838</v>
      </c>
      <c r="D1192" t="s">
        <v>5942</v>
      </c>
      <c r="E1192" t="s">
        <v>5944</v>
      </c>
      <c r="F1192" s="1"/>
      <c r="G1192" t="s">
        <v>43</v>
      </c>
      <c r="H1192">
        <v>510872</v>
      </c>
      <c r="L1192" t="s">
        <v>43</v>
      </c>
      <c r="M1192" t="s">
        <v>43</v>
      </c>
      <c r="N1192" t="s">
        <v>43</v>
      </c>
      <c r="R1192" s="1"/>
      <c r="T1192" s="317"/>
      <c r="X1192" s="317"/>
      <c r="Y1192" t="s">
        <v>12167</v>
      </c>
    </row>
    <row r="1193" spans="1:26">
      <c r="A1193">
        <v>1192</v>
      </c>
      <c r="B1193" t="s">
        <v>13839</v>
      </c>
      <c r="C1193" t="s">
        <v>13840</v>
      </c>
      <c r="D1193" t="s">
        <v>5942</v>
      </c>
      <c r="E1193" t="s">
        <v>5944</v>
      </c>
      <c r="F1193" s="1"/>
      <c r="G1193" t="s">
        <v>43</v>
      </c>
      <c r="H1193">
        <v>510873</v>
      </c>
      <c r="L1193" t="s">
        <v>43</v>
      </c>
      <c r="M1193" t="s">
        <v>43</v>
      </c>
      <c r="N1193" t="s">
        <v>43</v>
      </c>
      <c r="R1193" s="1"/>
      <c r="T1193" s="317"/>
      <c r="X1193" s="317"/>
      <c r="Y1193" t="s">
        <v>12167</v>
      </c>
    </row>
    <row r="1194" spans="1:26">
      <c r="A1194">
        <v>1193</v>
      </c>
      <c r="B1194" t="s">
        <v>13841</v>
      </c>
      <c r="C1194" t="s">
        <v>13842</v>
      </c>
      <c r="D1194" t="s">
        <v>5942</v>
      </c>
      <c r="E1194" t="s">
        <v>5944</v>
      </c>
      <c r="F1194" s="1"/>
      <c r="G1194" t="s">
        <v>43</v>
      </c>
      <c r="H1194">
        <v>510874</v>
      </c>
      <c r="L1194" t="s">
        <v>43</v>
      </c>
      <c r="M1194" t="s">
        <v>43</v>
      </c>
      <c r="N1194" t="s">
        <v>43</v>
      </c>
      <c r="R1194" s="1"/>
      <c r="T1194" s="317"/>
      <c r="X1194" s="317"/>
      <c r="Y1194" t="s">
        <v>12167</v>
      </c>
    </row>
    <row r="1195" spans="1:26">
      <c r="A1195">
        <v>1194</v>
      </c>
      <c r="B1195" t="s">
        <v>13843</v>
      </c>
      <c r="C1195" t="s">
        <v>13844</v>
      </c>
      <c r="D1195" t="s">
        <v>5942</v>
      </c>
      <c r="E1195" t="s">
        <v>5944</v>
      </c>
      <c r="F1195" s="1"/>
      <c r="G1195" t="s">
        <v>43</v>
      </c>
      <c r="H1195">
        <v>510875</v>
      </c>
      <c r="L1195" t="s">
        <v>43</v>
      </c>
      <c r="M1195" t="s">
        <v>43</v>
      </c>
      <c r="N1195" t="s">
        <v>43</v>
      </c>
      <c r="R1195" s="1"/>
      <c r="T1195" s="317"/>
      <c r="X1195" s="317"/>
      <c r="Y1195" t="s">
        <v>12167</v>
      </c>
    </row>
    <row r="1196" spans="1:26">
      <c r="A1196">
        <v>1195</v>
      </c>
      <c r="B1196" t="s">
        <v>13845</v>
      </c>
      <c r="C1196" t="s">
        <v>13846</v>
      </c>
      <c r="D1196" t="s">
        <v>5942</v>
      </c>
      <c r="E1196" t="s">
        <v>5944</v>
      </c>
      <c r="F1196" s="1"/>
      <c r="G1196" t="s">
        <v>43</v>
      </c>
      <c r="H1196">
        <v>510876</v>
      </c>
      <c r="L1196" t="s">
        <v>43</v>
      </c>
      <c r="M1196" t="s">
        <v>43</v>
      </c>
      <c r="N1196" t="s">
        <v>43</v>
      </c>
      <c r="R1196" s="1"/>
      <c r="T1196" s="317"/>
      <c r="X1196" s="317"/>
      <c r="Y1196" t="s">
        <v>12167</v>
      </c>
    </row>
    <row r="1197" spans="1:26">
      <c r="A1197">
        <v>1196</v>
      </c>
      <c r="B1197" t="s">
        <v>13847</v>
      </c>
      <c r="C1197" t="s">
        <v>13848</v>
      </c>
      <c r="D1197" t="s">
        <v>5942</v>
      </c>
      <c r="E1197" t="s">
        <v>5993</v>
      </c>
      <c r="F1197" s="1"/>
      <c r="G1197" t="s">
        <v>43</v>
      </c>
      <c r="H1197">
        <v>510877</v>
      </c>
      <c r="L1197" t="s">
        <v>43</v>
      </c>
      <c r="M1197" t="s">
        <v>43</v>
      </c>
      <c r="N1197" t="s">
        <v>43</v>
      </c>
      <c r="R1197" s="1"/>
      <c r="T1197" s="317"/>
      <c r="X1197" s="317"/>
      <c r="Y1197" t="s">
        <v>12167</v>
      </c>
    </row>
    <row r="1198" spans="1:26">
      <c r="A1198">
        <v>1197</v>
      </c>
      <c r="B1198" t="s">
        <v>7176</v>
      </c>
      <c r="C1198" t="s">
        <v>13849</v>
      </c>
      <c r="D1198" t="s">
        <v>5942</v>
      </c>
      <c r="E1198" t="s">
        <v>6890</v>
      </c>
      <c r="F1198" s="1">
        <v>46006</v>
      </c>
      <c r="G1198">
        <v>12</v>
      </c>
      <c r="H1198">
        <v>510878</v>
      </c>
      <c r="I1198" t="s">
        <v>10185</v>
      </c>
      <c r="J1198">
        <v>50048635</v>
      </c>
      <c r="K1198" t="s">
        <v>6518</v>
      </c>
      <c r="L1198">
        <v>1</v>
      </c>
      <c r="M1198">
        <v>12</v>
      </c>
      <c r="N1198">
        <v>12</v>
      </c>
      <c r="O1198">
        <v>46063</v>
      </c>
      <c r="P1198" t="s">
        <v>5750</v>
      </c>
      <c r="R1198" s="1">
        <v>46053</v>
      </c>
      <c r="S1198">
        <v>1</v>
      </c>
      <c r="T1198" s="317">
        <v>42645</v>
      </c>
      <c r="U1198">
        <v>26.1</v>
      </c>
      <c r="V1198">
        <v>1</v>
      </c>
      <c r="W1198">
        <v>30</v>
      </c>
      <c r="X1198" s="317">
        <v>92422</v>
      </c>
    </row>
    <row r="1199" spans="1:26">
      <c r="A1199">
        <v>1198</v>
      </c>
      <c r="B1199" t="s">
        <v>7204</v>
      </c>
      <c r="C1199" t="s">
        <v>7205</v>
      </c>
      <c r="D1199" t="s">
        <v>5942</v>
      </c>
      <c r="E1199" t="s">
        <v>6890</v>
      </c>
      <c r="F1199" s="1">
        <v>46006</v>
      </c>
      <c r="G1199">
        <v>12</v>
      </c>
      <c r="H1199">
        <v>510879</v>
      </c>
      <c r="I1199" t="s">
        <v>10185</v>
      </c>
      <c r="J1199">
        <v>50048618</v>
      </c>
      <c r="K1199" t="s">
        <v>267</v>
      </c>
      <c r="L1199" t="s">
        <v>43</v>
      </c>
      <c r="M1199" t="s">
        <v>43</v>
      </c>
      <c r="N1199" t="s">
        <v>43</v>
      </c>
      <c r="O1199">
        <v>46204</v>
      </c>
      <c r="P1199" t="s">
        <v>5750</v>
      </c>
      <c r="R1199" s="1"/>
      <c r="T1199" s="317"/>
      <c r="X1199" s="317"/>
    </row>
    <row r="1200" spans="1:26">
      <c r="A1200">
        <v>1199</v>
      </c>
      <c r="B1200" t="s">
        <v>13850</v>
      </c>
      <c r="C1200" t="s">
        <v>13016</v>
      </c>
      <c r="D1200" t="s">
        <v>5772</v>
      </c>
      <c r="E1200" t="s">
        <v>5775</v>
      </c>
      <c r="F1200" s="1"/>
      <c r="G1200" t="s">
        <v>43</v>
      </c>
      <c r="H1200">
        <v>510880</v>
      </c>
      <c r="L1200" t="s">
        <v>43</v>
      </c>
      <c r="M1200" t="s">
        <v>43</v>
      </c>
      <c r="N1200" t="s">
        <v>43</v>
      </c>
      <c r="R1200" s="1"/>
      <c r="T1200" s="317"/>
      <c r="X1200" s="317"/>
      <c r="Y1200" t="s">
        <v>12560</v>
      </c>
      <c r="Z1200" t="s">
        <v>12187</v>
      </c>
    </row>
    <row r="1201" spans="1:25">
      <c r="A1201">
        <v>1200</v>
      </c>
      <c r="B1201" t="s">
        <v>7191</v>
      </c>
      <c r="C1201" t="s">
        <v>7192</v>
      </c>
      <c r="D1201" t="s">
        <v>46</v>
      </c>
      <c r="E1201" t="s">
        <v>6055</v>
      </c>
      <c r="F1201" s="1">
        <v>46006</v>
      </c>
      <c r="G1201">
        <v>12</v>
      </c>
      <c r="H1201">
        <v>510881</v>
      </c>
      <c r="I1201" t="s">
        <v>10185</v>
      </c>
      <c r="J1201">
        <v>50048881</v>
      </c>
      <c r="K1201" t="s">
        <v>10340</v>
      </c>
      <c r="L1201">
        <v>1</v>
      </c>
      <c r="M1201">
        <v>12</v>
      </c>
      <c r="N1201">
        <v>1</v>
      </c>
      <c r="O1201">
        <v>46073</v>
      </c>
      <c r="P1201" t="s">
        <v>5750</v>
      </c>
      <c r="R1201" s="1">
        <v>46053</v>
      </c>
      <c r="S1201">
        <v>1</v>
      </c>
      <c r="T1201" s="317">
        <v>46070</v>
      </c>
      <c r="U1201">
        <v>26.1</v>
      </c>
      <c r="V1201">
        <v>1</v>
      </c>
      <c r="W1201">
        <v>30</v>
      </c>
      <c r="X1201" s="317">
        <v>103578</v>
      </c>
    </row>
    <row r="1202" spans="1:25">
      <c r="A1202">
        <v>1201</v>
      </c>
      <c r="B1202" t="s">
        <v>7189</v>
      </c>
      <c r="C1202" t="s">
        <v>7190</v>
      </c>
      <c r="D1202" t="s">
        <v>46</v>
      </c>
      <c r="E1202" t="s">
        <v>6055</v>
      </c>
      <c r="F1202" s="1">
        <v>46006</v>
      </c>
      <c r="G1202">
        <v>12</v>
      </c>
      <c r="H1202">
        <v>510882</v>
      </c>
      <c r="I1202" t="s">
        <v>10185</v>
      </c>
      <c r="J1202">
        <v>50048886</v>
      </c>
      <c r="K1202" t="s">
        <v>10340</v>
      </c>
      <c r="L1202">
        <v>1</v>
      </c>
      <c r="M1202">
        <v>12</v>
      </c>
      <c r="N1202">
        <v>1</v>
      </c>
      <c r="O1202">
        <v>46076</v>
      </c>
      <c r="P1202" t="s">
        <v>5750</v>
      </c>
      <c r="R1202" s="1">
        <v>46053</v>
      </c>
      <c r="S1202">
        <v>1</v>
      </c>
      <c r="T1202" s="317">
        <v>53810</v>
      </c>
      <c r="U1202">
        <v>26.1</v>
      </c>
      <c r="V1202">
        <v>1</v>
      </c>
      <c r="W1202">
        <v>30</v>
      </c>
      <c r="X1202" s="317">
        <v>120302</v>
      </c>
    </row>
    <row r="1203" spans="1:25">
      <c r="A1203">
        <v>1202</v>
      </c>
      <c r="B1203" t="s">
        <v>7210</v>
      </c>
      <c r="C1203" t="s">
        <v>7211</v>
      </c>
      <c r="D1203" t="s">
        <v>46</v>
      </c>
      <c r="E1203" t="s">
        <v>6055</v>
      </c>
      <c r="F1203" s="1">
        <v>46006</v>
      </c>
      <c r="G1203">
        <v>12</v>
      </c>
      <c r="H1203">
        <v>510883</v>
      </c>
      <c r="I1203" t="s">
        <v>10185</v>
      </c>
      <c r="J1203">
        <v>50048943</v>
      </c>
      <c r="K1203" t="s">
        <v>10340</v>
      </c>
      <c r="L1203">
        <v>1</v>
      </c>
      <c r="M1203">
        <v>12</v>
      </c>
      <c r="N1203">
        <v>1</v>
      </c>
      <c r="O1203">
        <v>46073</v>
      </c>
      <c r="P1203" t="s">
        <v>5750</v>
      </c>
      <c r="R1203" s="1">
        <v>46053</v>
      </c>
      <c r="S1203">
        <v>1</v>
      </c>
      <c r="T1203" s="317">
        <v>98750</v>
      </c>
      <c r="U1203">
        <v>26.1</v>
      </c>
      <c r="V1203">
        <v>1</v>
      </c>
      <c r="W1203">
        <v>30</v>
      </c>
      <c r="X1203" s="317">
        <v>216975</v>
      </c>
    </row>
    <row r="1204" spans="1:25">
      <c r="A1204">
        <v>1203</v>
      </c>
      <c r="B1204" t="s">
        <v>7151</v>
      </c>
      <c r="C1204" t="s">
        <v>7152</v>
      </c>
      <c r="D1204" t="s">
        <v>6418</v>
      </c>
      <c r="E1204" t="s">
        <v>7107</v>
      </c>
      <c r="F1204" s="1">
        <v>46000</v>
      </c>
      <c r="G1204">
        <v>12</v>
      </c>
      <c r="H1204">
        <v>510884</v>
      </c>
      <c r="I1204" t="s">
        <v>10185</v>
      </c>
      <c r="J1204">
        <v>50047784</v>
      </c>
      <c r="K1204" t="s">
        <v>12198</v>
      </c>
      <c r="L1204">
        <v>1</v>
      </c>
      <c r="M1204">
        <v>12</v>
      </c>
      <c r="N1204">
        <v>1</v>
      </c>
      <c r="O1204">
        <v>46055</v>
      </c>
      <c r="P1204" t="s">
        <v>5750</v>
      </c>
      <c r="R1204" s="1">
        <v>46053</v>
      </c>
      <c r="S1204">
        <v>1</v>
      </c>
      <c r="T1204" s="317">
        <v>55820</v>
      </c>
      <c r="U1204">
        <v>26.1</v>
      </c>
      <c r="V1204">
        <v>1</v>
      </c>
      <c r="W1204">
        <v>46</v>
      </c>
      <c r="X1204" s="317">
        <v>92739</v>
      </c>
    </row>
    <row r="1205" spans="1:25">
      <c r="A1205">
        <v>1204</v>
      </c>
      <c r="B1205" t="s">
        <v>7202</v>
      </c>
      <c r="C1205" t="s">
        <v>7203</v>
      </c>
      <c r="D1205" t="s">
        <v>6418</v>
      </c>
      <c r="E1205" t="s">
        <v>7035</v>
      </c>
      <c r="F1205" s="1">
        <v>46007</v>
      </c>
      <c r="G1205">
        <v>12</v>
      </c>
      <c r="H1205">
        <v>510885</v>
      </c>
      <c r="I1205" t="s">
        <v>10185</v>
      </c>
      <c r="J1205">
        <v>50049303</v>
      </c>
      <c r="K1205" t="s">
        <v>12198</v>
      </c>
      <c r="L1205">
        <v>2</v>
      </c>
      <c r="M1205">
        <v>1</v>
      </c>
      <c r="N1205">
        <v>2</v>
      </c>
      <c r="O1205">
        <v>46083</v>
      </c>
      <c r="P1205" t="s">
        <v>5750</v>
      </c>
      <c r="R1205" s="1">
        <v>46081</v>
      </c>
      <c r="S1205">
        <v>2</v>
      </c>
      <c r="T1205" s="317">
        <v>39860</v>
      </c>
      <c r="U1205">
        <v>26.2</v>
      </c>
      <c r="V1205">
        <v>2</v>
      </c>
      <c r="W1205">
        <v>40</v>
      </c>
      <c r="X1205" s="317">
        <v>67096</v>
      </c>
    </row>
    <row r="1206" spans="1:25">
      <c r="A1206">
        <v>1205</v>
      </c>
      <c r="B1206" t="s">
        <v>7193</v>
      </c>
      <c r="C1206" t="s">
        <v>7194</v>
      </c>
      <c r="D1206" t="s">
        <v>6418</v>
      </c>
      <c r="E1206" t="s">
        <v>6904</v>
      </c>
      <c r="F1206" s="1">
        <v>46007</v>
      </c>
      <c r="G1206">
        <v>12</v>
      </c>
      <c r="H1206">
        <v>510886</v>
      </c>
      <c r="I1206" t="s">
        <v>10185</v>
      </c>
      <c r="J1206">
        <v>50049318</v>
      </c>
      <c r="K1206" t="s">
        <v>12198</v>
      </c>
      <c r="L1206">
        <v>1</v>
      </c>
      <c r="M1206">
        <v>1</v>
      </c>
      <c r="N1206">
        <v>1</v>
      </c>
      <c r="O1206">
        <v>46073</v>
      </c>
      <c r="P1206" t="s">
        <v>5750</v>
      </c>
      <c r="R1206" s="1">
        <v>46053</v>
      </c>
      <c r="S1206">
        <v>1</v>
      </c>
      <c r="T1206" s="317">
        <v>49040</v>
      </c>
      <c r="U1206">
        <v>26.2</v>
      </c>
      <c r="V1206">
        <v>2</v>
      </c>
      <c r="W1206">
        <v>40</v>
      </c>
      <c r="X1206" s="317">
        <v>78647</v>
      </c>
    </row>
    <row r="1207" spans="1:25">
      <c r="A1207">
        <v>1206</v>
      </c>
      <c r="B1207" t="s">
        <v>13851</v>
      </c>
      <c r="C1207" t="s">
        <v>13852</v>
      </c>
      <c r="D1207" t="s">
        <v>46</v>
      </c>
      <c r="E1207" t="s">
        <v>6161</v>
      </c>
      <c r="F1207" s="1">
        <v>46008</v>
      </c>
      <c r="G1207">
        <v>12</v>
      </c>
      <c r="H1207">
        <v>510887</v>
      </c>
      <c r="I1207" t="s">
        <v>10185</v>
      </c>
      <c r="K1207" t="s">
        <v>267</v>
      </c>
      <c r="L1207">
        <v>1</v>
      </c>
      <c r="M1207">
        <v>12</v>
      </c>
      <c r="N1207">
        <v>12</v>
      </c>
      <c r="O1207" t="s">
        <v>11478</v>
      </c>
      <c r="P1207">
        <v>46017</v>
      </c>
      <c r="R1207" s="1">
        <v>46022</v>
      </c>
      <c r="S1207">
        <v>12</v>
      </c>
      <c r="T1207" s="317">
        <v>33740</v>
      </c>
      <c r="U1207">
        <v>26.1</v>
      </c>
      <c r="V1207">
        <v>1</v>
      </c>
      <c r="W1207">
        <v>101</v>
      </c>
      <c r="X1207" s="317">
        <v>86940</v>
      </c>
    </row>
    <row r="1208" spans="1:25">
      <c r="A1208">
        <v>1207</v>
      </c>
      <c r="B1208" t="s">
        <v>13853</v>
      </c>
      <c r="C1208" t="s">
        <v>13854</v>
      </c>
      <c r="D1208" t="s">
        <v>46</v>
      </c>
      <c r="E1208" t="s">
        <v>6161</v>
      </c>
      <c r="F1208" s="1">
        <v>46008</v>
      </c>
      <c r="G1208">
        <v>12</v>
      </c>
      <c r="H1208">
        <v>510888</v>
      </c>
      <c r="I1208" t="s">
        <v>10185</v>
      </c>
      <c r="K1208" t="s">
        <v>267</v>
      </c>
      <c r="L1208">
        <v>1</v>
      </c>
      <c r="M1208">
        <v>12</v>
      </c>
      <c r="N1208">
        <v>12</v>
      </c>
      <c r="O1208" t="s">
        <v>11478</v>
      </c>
      <c r="P1208">
        <v>46017</v>
      </c>
      <c r="R1208" s="1">
        <v>46022</v>
      </c>
      <c r="S1208">
        <v>12</v>
      </c>
      <c r="T1208" s="317">
        <v>90350</v>
      </c>
      <c r="U1208">
        <v>26.1</v>
      </c>
      <c r="V1208">
        <v>1</v>
      </c>
      <c r="W1208">
        <v>101</v>
      </c>
      <c r="X1208" s="317">
        <v>232350</v>
      </c>
    </row>
    <row r="1209" spans="1:25">
      <c r="A1209">
        <v>1208</v>
      </c>
      <c r="B1209" t="s">
        <v>13855</v>
      </c>
      <c r="C1209" t="s">
        <v>13856</v>
      </c>
      <c r="D1209" t="s">
        <v>46</v>
      </c>
      <c r="E1209" t="s">
        <v>6161</v>
      </c>
      <c r="F1209" s="1">
        <v>46008</v>
      </c>
      <c r="G1209">
        <v>12</v>
      </c>
      <c r="H1209">
        <v>510889</v>
      </c>
      <c r="I1209" t="s">
        <v>10185</v>
      </c>
      <c r="K1209" t="s">
        <v>267</v>
      </c>
      <c r="L1209">
        <v>1</v>
      </c>
      <c r="M1209">
        <v>12</v>
      </c>
      <c r="N1209">
        <v>1</v>
      </c>
      <c r="O1209" t="s">
        <v>11478</v>
      </c>
      <c r="P1209">
        <v>46017</v>
      </c>
      <c r="R1209" s="1">
        <v>46053</v>
      </c>
      <c r="S1209">
        <v>1</v>
      </c>
      <c r="T1209" s="317">
        <v>54680</v>
      </c>
      <c r="U1209">
        <v>26.1</v>
      </c>
      <c r="V1209">
        <v>1</v>
      </c>
      <c r="W1209">
        <v>101</v>
      </c>
      <c r="X1209" s="317">
        <v>140760</v>
      </c>
    </row>
    <row r="1210" spans="1:25">
      <c r="A1210">
        <v>1209</v>
      </c>
      <c r="B1210" t="s">
        <v>13857</v>
      </c>
      <c r="C1210" t="s">
        <v>13858</v>
      </c>
      <c r="D1210" t="s">
        <v>46</v>
      </c>
      <c r="E1210" t="s">
        <v>6161</v>
      </c>
      <c r="F1210" s="1">
        <v>46008</v>
      </c>
      <c r="G1210">
        <v>12</v>
      </c>
      <c r="H1210">
        <v>510890</v>
      </c>
      <c r="I1210" t="s">
        <v>10185</v>
      </c>
      <c r="K1210" t="s">
        <v>267</v>
      </c>
      <c r="L1210">
        <v>1</v>
      </c>
      <c r="M1210">
        <v>12</v>
      </c>
      <c r="N1210">
        <v>12</v>
      </c>
      <c r="O1210" t="s">
        <v>11478</v>
      </c>
      <c r="P1210">
        <v>46017</v>
      </c>
      <c r="R1210" s="1">
        <v>46022</v>
      </c>
      <c r="S1210">
        <v>12</v>
      </c>
      <c r="T1210" s="317">
        <v>32210</v>
      </c>
      <c r="U1210">
        <v>26.1</v>
      </c>
      <c r="V1210">
        <v>1</v>
      </c>
      <c r="W1210">
        <v>101</v>
      </c>
      <c r="X1210" s="317">
        <v>83010</v>
      </c>
    </row>
    <row r="1211" spans="1:25">
      <c r="A1211">
        <v>1210</v>
      </c>
      <c r="B1211" t="s">
        <v>13859</v>
      </c>
      <c r="C1211" t="s">
        <v>13860</v>
      </c>
      <c r="D1211" t="s">
        <v>46</v>
      </c>
      <c r="E1211" t="s">
        <v>6161</v>
      </c>
      <c r="F1211" s="1">
        <v>46009</v>
      </c>
      <c r="G1211">
        <v>12</v>
      </c>
      <c r="H1211">
        <v>510891</v>
      </c>
      <c r="I1211" t="s">
        <v>10185</v>
      </c>
      <c r="K1211" t="s">
        <v>267</v>
      </c>
      <c r="L1211">
        <v>1</v>
      </c>
      <c r="M1211">
        <v>12</v>
      </c>
      <c r="N1211">
        <v>1</v>
      </c>
      <c r="O1211" t="s">
        <v>11478</v>
      </c>
      <c r="P1211">
        <v>46029</v>
      </c>
      <c r="R1211" s="1">
        <v>46053</v>
      </c>
      <c r="S1211">
        <v>1</v>
      </c>
      <c r="T1211" s="317">
        <v>71470</v>
      </c>
      <c r="U1211">
        <v>26.1</v>
      </c>
      <c r="V1211">
        <v>1</v>
      </c>
      <c r="W1211">
        <v>101</v>
      </c>
      <c r="X1211" s="317">
        <v>153339</v>
      </c>
      <c r="Y1211" t="s">
        <v>10832</v>
      </c>
    </row>
    <row r="1212" spans="1:25">
      <c r="A1212">
        <v>1211</v>
      </c>
      <c r="B1212" t="s">
        <v>13861</v>
      </c>
      <c r="C1212" t="s">
        <v>13862</v>
      </c>
      <c r="D1212" t="s">
        <v>46</v>
      </c>
      <c r="E1212" t="s">
        <v>6161</v>
      </c>
      <c r="F1212" s="1">
        <v>46009</v>
      </c>
      <c r="G1212">
        <v>12</v>
      </c>
      <c r="H1212">
        <v>510892</v>
      </c>
      <c r="I1212" t="s">
        <v>10185</v>
      </c>
      <c r="K1212" t="s">
        <v>267</v>
      </c>
      <c r="L1212">
        <v>1</v>
      </c>
      <c r="N1212">
        <v>1</v>
      </c>
      <c r="O1212" t="s">
        <v>11478</v>
      </c>
      <c r="P1212">
        <v>46029</v>
      </c>
      <c r="R1212" s="1">
        <v>46053</v>
      </c>
      <c r="S1212">
        <v>1</v>
      </c>
      <c r="T1212" s="317">
        <v>32210</v>
      </c>
      <c r="U1212">
        <v>26.1</v>
      </c>
      <c r="V1212">
        <v>1</v>
      </c>
      <c r="W1212">
        <v>101</v>
      </c>
      <c r="X1212" s="317">
        <v>83010</v>
      </c>
      <c r="Y1212" t="s">
        <v>10832</v>
      </c>
    </row>
    <row r="1213" spans="1:25">
      <c r="A1213">
        <v>1212</v>
      </c>
      <c r="B1213" t="s">
        <v>13863</v>
      </c>
      <c r="C1213" t="s">
        <v>13864</v>
      </c>
      <c r="D1213" t="s">
        <v>5942</v>
      </c>
      <c r="E1213" t="s">
        <v>6890</v>
      </c>
      <c r="F1213" s="1">
        <v>46009</v>
      </c>
      <c r="G1213">
        <v>12</v>
      </c>
      <c r="H1213">
        <v>510893</v>
      </c>
      <c r="I1213" t="s">
        <v>10185</v>
      </c>
      <c r="K1213" t="s">
        <v>267</v>
      </c>
      <c r="L1213">
        <v>2</v>
      </c>
      <c r="M1213">
        <v>12</v>
      </c>
      <c r="N1213">
        <v>1</v>
      </c>
      <c r="O1213">
        <v>46034</v>
      </c>
      <c r="P1213">
        <v>46033</v>
      </c>
      <c r="R1213" s="1">
        <v>46053</v>
      </c>
      <c r="S1213">
        <v>1</v>
      </c>
      <c r="T1213" s="317">
        <v>37965</v>
      </c>
      <c r="U1213">
        <v>26.2</v>
      </c>
      <c r="V1213">
        <v>2</v>
      </c>
      <c r="W1213">
        <v>101</v>
      </c>
      <c r="X1213" s="317">
        <v>114568</v>
      </c>
    </row>
    <row r="1214" spans="1:25">
      <c r="A1214">
        <v>1213</v>
      </c>
      <c r="B1214" t="s">
        <v>7155</v>
      </c>
      <c r="C1214" t="s">
        <v>13865</v>
      </c>
      <c r="D1214" t="s">
        <v>46</v>
      </c>
      <c r="E1214" t="s">
        <v>6055</v>
      </c>
      <c r="F1214" s="1">
        <v>46008</v>
      </c>
      <c r="G1214">
        <v>12</v>
      </c>
      <c r="H1214">
        <v>510894</v>
      </c>
      <c r="I1214" t="s">
        <v>10185</v>
      </c>
      <c r="J1214">
        <v>50049424</v>
      </c>
      <c r="K1214" t="s">
        <v>10340</v>
      </c>
      <c r="L1214" t="s">
        <v>43</v>
      </c>
      <c r="M1214" t="s">
        <v>43</v>
      </c>
      <c r="N1214" t="s">
        <v>43</v>
      </c>
      <c r="O1214">
        <v>46143</v>
      </c>
      <c r="P1214" t="s">
        <v>5750</v>
      </c>
      <c r="R1214" s="1"/>
      <c r="T1214" s="317"/>
      <c r="X1214" s="317"/>
    </row>
    <row r="1215" spans="1:25">
      <c r="A1215">
        <v>1214</v>
      </c>
      <c r="B1215" t="s">
        <v>7166</v>
      </c>
      <c r="C1215" t="s">
        <v>7167</v>
      </c>
      <c r="D1215" t="s">
        <v>46</v>
      </c>
      <c r="E1215" t="s">
        <v>6208</v>
      </c>
      <c r="F1215" s="1">
        <v>46009</v>
      </c>
      <c r="G1215">
        <v>12</v>
      </c>
      <c r="H1215">
        <v>510895</v>
      </c>
      <c r="I1215" t="s">
        <v>10185</v>
      </c>
      <c r="J1215">
        <v>50049707</v>
      </c>
      <c r="K1215" t="s">
        <v>267</v>
      </c>
      <c r="L1215" t="s">
        <v>43</v>
      </c>
      <c r="M1215" t="s">
        <v>43</v>
      </c>
      <c r="N1215" t="s">
        <v>43</v>
      </c>
      <c r="O1215">
        <v>46118</v>
      </c>
      <c r="P1215" t="s">
        <v>5750</v>
      </c>
      <c r="R1215" s="1"/>
      <c r="T1215" s="317"/>
      <c r="X1215" s="317"/>
    </row>
    <row r="1216" spans="1:25">
      <c r="A1216">
        <v>1215</v>
      </c>
      <c r="B1216" t="s">
        <v>13866</v>
      </c>
      <c r="C1216" t="s">
        <v>13867</v>
      </c>
      <c r="D1216" t="s">
        <v>46</v>
      </c>
      <c r="E1216" t="s">
        <v>6161</v>
      </c>
      <c r="F1216" s="1"/>
      <c r="G1216" t="s">
        <v>43</v>
      </c>
      <c r="H1216">
        <v>510896</v>
      </c>
      <c r="L1216" t="s">
        <v>43</v>
      </c>
      <c r="M1216" t="s">
        <v>43</v>
      </c>
      <c r="N1216" t="s">
        <v>43</v>
      </c>
      <c r="R1216" s="1"/>
      <c r="T1216" s="317"/>
      <c r="X1216" s="317"/>
      <c r="Y1216" t="s">
        <v>10832</v>
      </c>
    </row>
    <row r="1217" spans="1:25">
      <c r="A1217">
        <v>1216</v>
      </c>
      <c r="B1217" t="s">
        <v>13868</v>
      </c>
      <c r="C1217" t="s">
        <v>13869</v>
      </c>
      <c r="D1217" t="s">
        <v>46</v>
      </c>
      <c r="E1217" t="s">
        <v>6161</v>
      </c>
      <c r="F1217" s="1">
        <v>46013</v>
      </c>
      <c r="G1217">
        <v>12</v>
      </c>
      <c r="H1217">
        <v>510897</v>
      </c>
      <c r="I1217" t="s">
        <v>10185</v>
      </c>
      <c r="K1217" t="s">
        <v>267</v>
      </c>
      <c r="L1217">
        <v>1</v>
      </c>
      <c r="M1217">
        <v>12</v>
      </c>
      <c r="N1217">
        <v>1</v>
      </c>
      <c r="O1217" t="s">
        <v>11478</v>
      </c>
      <c r="P1217">
        <v>46029</v>
      </c>
      <c r="R1217" s="1">
        <v>46053</v>
      </c>
      <c r="S1217">
        <v>1</v>
      </c>
      <c r="T1217" s="317">
        <v>33740</v>
      </c>
      <c r="U1217">
        <v>26.1</v>
      </c>
      <c r="V1217">
        <v>1</v>
      </c>
      <c r="W1217">
        <v>101</v>
      </c>
      <c r="X1217" s="317">
        <v>86940</v>
      </c>
      <c r="Y1217" t="s">
        <v>10832</v>
      </c>
    </row>
    <row r="1218" spans="1:25">
      <c r="A1218">
        <v>1217</v>
      </c>
      <c r="B1218" t="s">
        <v>13870</v>
      </c>
      <c r="C1218" t="s">
        <v>13871</v>
      </c>
      <c r="D1218" t="s">
        <v>46</v>
      </c>
      <c r="E1218" t="s">
        <v>6161</v>
      </c>
      <c r="F1218" s="1">
        <v>46013</v>
      </c>
      <c r="G1218">
        <v>12</v>
      </c>
      <c r="H1218">
        <v>510898</v>
      </c>
      <c r="I1218" t="s">
        <v>10185</v>
      </c>
      <c r="K1218" t="s">
        <v>267</v>
      </c>
      <c r="L1218">
        <v>1</v>
      </c>
      <c r="M1218">
        <v>12</v>
      </c>
      <c r="N1218">
        <v>1</v>
      </c>
      <c r="O1218" t="s">
        <v>11478</v>
      </c>
      <c r="P1218">
        <v>46017</v>
      </c>
      <c r="R1218" s="1">
        <v>46053</v>
      </c>
      <c r="S1218">
        <v>1</v>
      </c>
      <c r="T1218" s="317">
        <v>35270</v>
      </c>
      <c r="U1218">
        <v>26.1</v>
      </c>
      <c r="V1218">
        <v>1</v>
      </c>
      <c r="W1218">
        <v>101</v>
      </c>
      <c r="X1218" s="317">
        <v>90870</v>
      </c>
    </row>
    <row r="1219" spans="1:25">
      <c r="A1219">
        <v>1218</v>
      </c>
      <c r="B1219" t="s">
        <v>7220</v>
      </c>
      <c r="C1219" t="s">
        <v>7221</v>
      </c>
      <c r="D1219" t="s">
        <v>6418</v>
      </c>
      <c r="E1219" t="s">
        <v>7035</v>
      </c>
      <c r="F1219" s="1">
        <v>46013</v>
      </c>
      <c r="G1219">
        <v>12</v>
      </c>
      <c r="H1219">
        <v>510899</v>
      </c>
      <c r="I1219" t="s">
        <v>10185</v>
      </c>
      <c r="J1219">
        <v>50050533</v>
      </c>
      <c r="K1219" t="s">
        <v>12198</v>
      </c>
      <c r="L1219">
        <v>1</v>
      </c>
      <c r="M1219">
        <v>12</v>
      </c>
      <c r="N1219">
        <v>1</v>
      </c>
      <c r="O1219">
        <v>46055</v>
      </c>
      <c r="P1219" t="s">
        <v>5750</v>
      </c>
      <c r="R1219" s="1">
        <v>46053</v>
      </c>
      <c r="S1219">
        <v>1</v>
      </c>
      <c r="T1219" s="317">
        <v>38330</v>
      </c>
      <c r="U1219">
        <v>26.1</v>
      </c>
      <c r="V1219">
        <v>1</v>
      </c>
      <c r="W1219">
        <v>40</v>
      </c>
      <c r="X1219" s="317">
        <v>64648</v>
      </c>
    </row>
    <row r="1220" spans="1:25">
      <c r="A1220">
        <v>1219</v>
      </c>
      <c r="B1220" t="s">
        <v>7212</v>
      </c>
      <c r="C1220" t="s">
        <v>7213</v>
      </c>
      <c r="D1220" t="s">
        <v>6418</v>
      </c>
      <c r="E1220" t="s">
        <v>6904</v>
      </c>
      <c r="F1220" s="1">
        <v>46013</v>
      </c>
      <c r="G1220">
        <v>12</v>
      </c>
      <c r="H1220">
        <v>510900</v>
      </c>
      <c r="I1220" t="s">
        <v>10185</v>
      </c>
      <c r="J1220">
        <v>50050542</v>
      </c>
      <c r="K1220" t="s">
        <v>12198</v>
      </c>
      <c r="L1220">
        <v>1</v>
      </c>
      <c r="M1220">
        <v>12</v>
      </c>
      <c r="N1220">
        <v>1</v>
      </c>
      <c r="O1220">
        <v>46055</v>
      </c>
      <c r="P1220" t="s">
        <v>5750</v>
      </c>
      <c r="R1220" s="1">
        <v>46053</v>
      </c>
      <c r="S1220">
        <v>1</v>
      </c>
      <c r="T1220" s="317">
        <v>47030</v>
      </c>
      <c r="U1220">
        <v>26.1</v>
      </c>
      <c r="V1220">
        <v>1</v>
      </c>
      <c r="W1220">
        <v>40</v>
      </c>
      <c r="X1220" s="317">
        <v>78590</v>
      </c>
    </row>
    <row r="1221" spans="1:25">
      <c r="A1221">
        <v>1220</v>
      </c>
      <c r="B1221" t="s">
        <v>7217</v>
      </c>
      <c r="C1221" t="s">
        <v>7218</v>
      </c>
      <c r="D1221" t="s">
        <v>6418</v>
      </c>
      <c r="E1221" t="s">
        <v>6904</v>
      </c>
      <c r="F1221" s="1">
        <v>46013</v>
      </c>
      <c r="G1221">
        <v>12</v>
      </c>
      <c r="H1221">
        <v>510901</v>
      </c>
      <c r="I1221" t="s">
        <v>10185</v>
      </c>
      <c r="J1221">
        <v>50050343</v>
      </c>
      <c r="K1221" t="s">
        <v>12198</v>
      </c>
      <c r="L1221">
        <v>1</v>
      </c>
      <c r="M1221">
        <v>12</v>
      </c>
      <c r="N1221">
        <v>1</v>
      </c>
      <c r="O1221">
        <v>46063</v>
      </c>
      <c r="P1221" t="s">
        <v>5750</v>
      </c>
      <c r="R1221" s="1">
        <v>46053</v>
      </c>
      <c r="S1221">
        <v>1</v>
      </c>
      <c r="T1221" s="317">
        <v>38330</v>
      </c>
      <c r="U1221">
        <v>26.1</v>
      </c>
      <c r="V1221">
        <v>1</v>
      </c>
      <c r="W1221">
        <v>46</v>
      </c>
      <c r="X1221" s="317">
        <v>64648</v>
      </c>
    </row>
    <row r="1222" spans="1:25">
      <c r="A1222">
        <v>1221</v>
      </c>
      <c r="B1222" t="s">
        <v>7225</v>
      </c>
      <c r="C1222" t="s">
        <v>13872</v>
      </c>
      <c r="D1222" t="s">
        <v>6418</v>
      </c>
      <c r="E1222" t="s">
        <v>7173</v>
      </c>
      <c r="F1222" s="1">
        <v>46013</v>
      </c>
      <c r="G1222">
        <v>12</v>
      </c>
      <c r="H1222">
        <v>510902</v>
      </c>
      <c r="I1222" t="s">
        <v>10185</v>
      </c>
      <c r="J1222">
        <v>50050507</v>
      </c>
      <c r="K1222" t="s">
        <v>12198</v>
      </c>
      <c r="L1222">
        <v>1</v>
      </c>
      <c r="M1222">
        <v>12</v>
      </c>
      <c r="N1222">
        <v>1</v>
      </c>
      <c r="O1222">
        <v>46078</v>
      </c>
      <c r="P1222" t="s">
        <v>5750</v>
      </c>
      <c r="R1222" s="1">
        <v>46053</v>
      </c>
      <c r="S1222">
        <v>1</v>
      </c>
      <c r="T1222" s="317">
        <v>31730</v>
      </c>
      <c r="U1222">
        <v>26.1</v>
      </c>
      <c r="V1222">
        <v>1</v>
      </c>
      <c r="W1222">
        <v>40</v>
      </c>
      <c r="X1222" s="317">
        <v>54106</v>
      </c>
    </row>
    <row r="1223" spans="1:25">
      <c r="A1223">
        <v>1222</v>
      </c>
      <c r="B1223" t="s">
        <v>7326</v>
      </c>
      <c r="C1223" t="s">
        <v>7327</v>
      </c>
      <c r="D1223" t="s">
        <v>46</v>
      </c>
      <c r="E1223" t="s">
        <v>5829</v>
      </c>
      <c r="F1223" s="1">
        <v>46013</v>
      </c>
      <c r="G1223">
        <v>12</v>
      </c>
      <c r="H1223">
        <v>510903</v>
      </c>
      <c r="I1223" t="s">
        <v>10185</v>
      </c>
      <c r="J1223">
        <v>50050440</v>
      </c>
      <c r="K1223" t="s">
        <v>267</v>
      </c>
      <c r="L1223" t="s">
        <v>43</v>
      </c>
      <c r="M1223">
        <v>1</v>
      </c>
      <c r="N1223">
        <v>2</v>
      </c>
      <c r="O1223">
        <v>46113</v>
      </c>
      <c r="P1223" t="s">
        <v>5750</v>
      </c>
      <c r="R1223" s="1">
        <v>46081</v>
      </c>
      <c r="S1223">
        <v>2</v>
      </c>
      <c r="T1223" s="317">
        <v>68240</v>
      </c>
      <c r="X1223" s="317"/>
    </row>
    <row r="1224" spans="1:25">
      <c r="A1224">
        <v>1223</v>
      </c>
      <c r="B1224" t="s">
        <v>7323</v>
      </c>
      <c r="C1224" t="s">
        <v>7324</v>
      </c>
      <c r="D1224" t="s">
        <v>46</v>
      </c>
      <c r="E1224" t="s">
        <v>5829</v>
      </c>
      <c r="F1224" s="1">
        <v>46013</v>
      </c>
      <c r="G1224">
        <v>12</v>
      </c>
      <c r="H1224">
        <v>510904</v>
      </c>
      <c r="I1224" t="s">
        <v>10185</v>
      </c>
      <c r="J1224">
        <v>50050443</v>
      </c>
      <c r="K1224" t="s">
        <v>267</v>
      </c>
      <c r="L1224" t="s">
        <v>43</v>
      </c>
      <c r="M1224">
        <v>1</v>
      </c>
      <c r="N1224">
        <v>2</v>
      </c>
      <c r="O1224">
        <v>46113</v>
      </c>
      <c r="P1224" t="s">
        <v>5750</v>
      </c>
      <c r="R1224" s="1">
        <v>46081</v>
      </c>
      <c r="S1224">
        <v>2</v>
      </c>
      <c r="T1224" s="317">
        <v>179460</v>
      </c>
      <c r="X1224" s="317"/>
    </row>
    <row r="1225" spans="1:25">
      <c r="A1225">
        <v>1224</v>
      </c>
      <c r="B1225" t="s">
        <v>7235</v>
      </c>
      <c r="C1225" t="s">
        <v>7236</v>
      </c>
      <c r="D1225" t="s">
        <v>46</v>
      </c>
      <c r="E1225" t="s">
        <v>5829</v>
      </c>
      <c r="F1225" s="1">
        <v>46013</v>
      </c>
      <c r="G1225">
        <v>12</v>
      </c>
      <c r="H1225">
        <v>510905</v>
      </c>
      <c r="I1225" t="s">
        <v>10185</v>
      </c>
      <c r="J1225">
        <v>50050608</v>
      </c>
      <c r="K1225" t="s">
        <v>10340</v>
      </c>
      <c r="L1225" t="s">
        <v>43</v>
      </c>
      <c r="M1225" t="s">
        <v>43</v>
      </c>
      <c r="N1225" t="s">
        <v>43</v>
      </c>
      <c r="O1225">
        <v>46113</v>
      </c>
      <c r="P1225" t="s">
        <v>5750</v>
      </c>
      <c r="R1225" s="1"/>
      <c r="T1225" s="317"/>
      <c r="X1225" s="317"/>
    </row>
    <row r="1226" spans="1:25">
      <c r="A1226">
        <v>1225</v>
      </c>
      <c r="B1226" t="s">
        <v>13873</v>
      </c>
      <c r="C1226" t="s">
        <v>13874</v>
      </c>
      <c r="D1226" t="s">
        <v>46</v>
      </c>
      <c r="E1226" t="s">
        <v>6208</v>
      </c>
      <c r="F1226" s="1">
        <v>46013</v>
      </c>
      <c r="G1226">
        <v>12</v>
      </c>
      <c r="H1226">
        <v>510906</v>
      </c>
      <c r="I1226" t="s">
        <v>10185</v>
      </c>
      <c r="K1226" t="s">
        <v>267</v>
      </c>
      <c r="L1226">
        <v>1</v>
      </c>
      <c r="M1226">
        <v>12</v>
      </c>
      <c r="N1226">
        <v>1</v>
      </c>
      <c r="O1226">
        <v>46029</v>
      </c>
      <c r="P1226">
        <v>46028</v>
      </c>
      <c r="R1226" s="1">
        <v>46053</v>
      </c>
      <c r="S1226">
        <v>1</v>
      </c>
      <c r="T1226" s="317">
        <v>42920</v>
      </c>
      <c r="U1226">
        <v>26.1</v>
      </c>
      <c r="V1226">
        <v>1</v>
      </c>
      <c r="W1226">
        <v>101</v>
      </c>
      <c r="X1226" s="317">
        <v>110520</v>
      </c>
    </row>
    <row r="1227" spans="1:25">
      <c r="A1227">
        <v>1226</v>
      </c>
      <c r="B1227" t="s">
        <v>7238</v>
      </c>
      <c r="C1227" t="s">
        <v>7239</v>
      </c>
      <c r="D1227" t="s">
        <v>6418</v>
      </c>
      <c r="E1227" t="s">
        <v>6904</v>
      </c>
      <c r="F1227" s="1">
        <v>46013</v>
      </c>
      <c r="G1227">
        <v>12</v>
      </c>
      <c r="H1227">
        <v>510907</v>
      </c>
      <c r="I1227" t="s">
        <v>10185</v>
      </c>
      <c r="J1227">
        <v>50050653</v>
      </c>
      <c r="K1227" t="s">
        <v>12198</v>
      </c>
      <c r="L1227">
        <v>1</v>
      </c>
      <c r="M1227">
        <v>12</v>
      </c>
      <c r="N1227">
        <v>1</v>
      </c>
      <c r="O1227">
        <v>46055</v>
      </c>
      <c r="P1227" t="s">
        <v>5750</v>
      </c>
      <c r="R1227" s="1">
        <v>46053</v>
      </c>
      <c r="S1227">
        <v>1</v>
      </c>
      <c r="T1227" s="317">
        <v>29150</v>
      </c>
      <c r="U1227">
        <v>26.1</v>
      </c>
      <c r="V1227">
        <v>1</v>
      </c>
      <c r="W1227">
        <v>53</v>
      </c>
      <c r="X1227" s="317">
        <v>46818</v>
      </c>
    </row>
    <row r="1228" spans="1:25">
      <c r="A1228">
        <v>1227</v>
      </c>
      <c r="B1228" t="s">
        <v>6935</v>
      </c>
      <c r="C1228" t="s">
        <v>13875</v>
      </c>
      <c r="D1228" t="s">
        <v>6418</v>
      </c>
      <c r="E1228" t="s">
        <v>6904</v>
      </c>
      <c r="F1228" s="1">
        <v>46013</v>
      </c>
      <c r="G1228">
        <v>12</v>
      </c>
      <c r="H1228">
        <v>510908</v>
      </c>
      <c r="I1228" t="s">
        <v>10185</v>
      </c>
      <c r="J1228">
        <v>50050714</v>
      </c>
      <c r="K1228" t="s">
        <v>12198</v>
      </c>
      <c r="L1228">
        <v>1</v>
      </c>
      <c r="M1228">
        <v>12</v>
      </c>
      <c r="N1228">
        <v>1</v>
      </c>
      <c r="O1228">
        <v>46037</v>
      </c>
      <c r="P1228" t="s">
        <v>5750</v>
      </c>
      <c r="R1228" s="1">
        <v>46053</v>
      </c>
      <c r="S1228">
        <v>1</v>
      </c>
      <c r="T1228" s="317">
        <v>51140</v>
      </c>
      <c r="U1228">
        <v>26.1</v>
      </c>
      <c r="V1228">
        <v>1</v>
      </c>
      <c r="W1228">
        <v>46</v>
      </c>
      <c r="X1228" s="317">
        <v>82049</v>
      </c>
    </row>
    <row r="1229" spans="1:25">
      <c r="A1229">
        <v>1228</v>
      </c>
      <c r="B1229" t="s">
        <v>7214</v>
      </c>
      <c r="C1229" t="s">
        <v>7215</v>
      </c>
      <c r="D1229" t="s">
        <v>5942</v>
      </c>
      <c r="E1229" t="s">
        <v>6890</v>
      </c>
      <c r="F1229" s="1">
        <v>46009</v>
      </c>
      <c r="G1229">
        <v>12</v>
      </c>
      <c r="H1229">
        <v>510909</v>
      </c>
      <c r="I1229" t="s">
        <v>10185</v>
      </c>
      <c r="J1229">
        <v>50049953</v>
      </c>
      <c r="K1229" t="s">
        <v>267</v>
      </c>
      <c r="L1229">
        <v>1</v>
      </c>
      <c r="M1229">
        <v>1</v>
      </c>
      <c r="N1229">
        <v>1</v>
      </c>
      <c r="O1229">
        <v>46082</v>
      </c>
      <c r="P1229" t="s">
        <v>5750</v>
      </c>
      <c r="R1229" s="1">
        <v>46053</v>
      </c>
      <c r="S1229">
        <v>1</v>
      </c>
      <c r="T1229" s="317">
        <v>49725</v>
      </c>
      <c r="U1229">
        <v>26.2</v>
      </c>
      <c r="V1229">
        <v>2</v>
      </c>
      <c r="W1229">
        <v>30</v>
      </c>
      <c r="X1229" s="317">
        <v>112014</v>
      </c>
    </row>
    <row r="1230" spans="1:25">
      <c r="A1230">
        <v>1229</v>
      </c>
      <c r="B1230" t="s">
        <v>7227</v>
      </c>
      <c r="C1230" t="s">
        <v>7228</v>
      </c>
      <c r="D1230" t="s">
        <v>6418</v>
      </c>
      <c r="E1230" t="s">
        <v>7186</v>
      </c>
      <c r="F1230" s="1">
        <v>46016</v>
      </c>
      <c r="G1230">
        <v>12</v>
      </c>
      <c r="H1230">
        <v>510910</v>
      </c>
      <c r="I1230" t="s">
        <v>10185</v>
      </c>
      <c r="J1230">
        <v>50051453</v>
      </c>
      <c r="K1230" t="s">
        <v>12198</v>
      </c>
      <c r="L1230">
        <v>2</v>
      </c>
      <c r="M1230">
        <v>1</v>
      </c>
      <c r="N1230">
        <v>2</v>
      </c>
      <c r="O1230">
        <v>46083</v>
      </c>
      <c r="P1230" t="s">
        <v>5750</v>
      </c>
      <c r="R1230" s="1">
        <v>46081</v>
      </c>
      <c r="S1230">
        <v>2</v>
      </c>
      <c r="T1230" s="317">
        <v>33740</v>
      </c>
      <c r="U1230">
        <v>26.2</v>
      </c>
      <c r="V1230">
        <v>2</v>
      </c>
      <c r="W1230">
        <v>40</v>
      </c>
      <c r="X1230" s="317">
        <v>57303</v>
      </c>
    </row>
    <row r="1231" spans="1:25">
      <c r="A1231">
        <v>1230</v>
      </c>
      <c r="B1231" t="s">
        <v>7222</v>
      </c>
      <c r="C1231" t="s">
        <v>13876</v>
      </c>
      <c r="D1231" t="s">
        <v>5942</v>
      </c>
      <c r="E1231" t="s">
        <v>6890</v>
      </c>
      <c r="F1231" s="1">
        <v>46017</v>
      </c>
      <c r="G1231">
        <v>12</v>
      </c>
      <c r="H1231">
        <v>510911</v>
      </c>
      <c r="I1231" t="s">
        <v>10185</v>
      </c>
      <c r="J1231">
        <v>50051044</v>
      </c>
      <c r="K1231" t="s">
        <v>6518</v>
      </c>
      <c r="L1231" t="s">
        <v>43</v>
      </c>
      <c r="M1231">
        <v>2</v>
      </c>
      <c r="N1231" t="s">
        <v>43</v>
      </c>
      <c r="O1231">
        <v>46153</v>
      </c>
      <c r="P1231" t="s">
        <v>5750</v>
      </c>
      <c r="R1231" s="1"/>
      <c r="T1231" s="317"/>
      <c r="X1231" s="317"/>
    </row>
    <row r="1232" spans="1:25">
      <c r="A1232">
        <v>1231</v>
      </c>
      <c r="B1232" t="s">
        <v>7255</v>
      </c>
      <c r="C1232" t="s">
        <v>7256</v>
      </c>
      <c r="D1232" t="s">
        <v>5942</v>
      </c>
      <c r="E1232" t="s">
        <v>6890</v>
      </c>
      <c r="F1232" s="1">
        <v>46017</v>
      </c>
      <c r="G1232">
        <v>12</v>
      </c>
      <c r="H1232">
        <v>510912</v>
      </c>
      <c r="I1232" t="s">
        <v>10185</v>
      </c>
      <c r="J1232">
        <v>50051545</v>
      </c>
      <c r="K1232" t="s">
        <v>6518</v>
      </c>
      <c r="L1232" t="s">
        <v>43</v>
      </c>
      <c r="M1232" t="s">
        <v>43</v>
      </c>
      <c r="N1232" t="s">
        <v>43</v>
      </c>
      <c r="O1232">
        <v>46296</v>
      </c>
      <c r="P1232" t="s">
        <v>5750</v>
      </c>
      <c r="R1232" s="1"/>
      <c r="T1232" s="317"/>
      <c r="X1232" s="317"/>
    </row>
    <row r="1233" spans="1:25">
      <c r="A1233">
        <v>1232</v>
      </c>
      <c r="B1233" t="s">
        <v>13877</v>
      </c>
      <c r="C1233" t="s">
        <v>13878</v>
      </c>
      <c r="D1233" t="s">
        <v>46</v>
      </c>
      <c r="E1233" t="s">
        <v>3282</v>
      </c>
      <c r="F1233" s="1">
        <v>46016</v>
      </c>
      <c r="G1233">
        <v>12</v>
      </c>
      <c r="H1233">
        <v>510913</v>
      </c>
      <c r="I1233" t="s">
        <v>10185</v>
      </c>
      <c r="J1233">
        <v>50051055</v>
      </c>
      <c r="K1233" t="s">
        <v>6518</v>
      </c>
      <c r="L1233">
        <v>1</v>
      </c>
      <c r="M1233">
        <v>12</v>
      </c>
      <c r="N1233">
        <v>12</v>
      </c>
      <c r="O1233">
        <v>46028</v>
      </c>
      <c r="P1233" t="s">
        <v>5750</v>
      </c>
      <c r="R1233" s="1">
        <v>46053</v>
      </c>
      <c r="S1233">
        <v>1</v>
      </c>
      <c r="T1233" s="317">
        <v>185180</v>
      </c>
      <c r="U1233">
        <v>26.1</v>
      </c>
      <c r="V1233">
        <v>1</v>
      </c>
      <c r="W1233">
        <v>30</v>
      </c>
      <c r="X1233" s="317">
        <v>381254</v>
      </c>
    </row>
    <row r="1234" spans="1:25">
      <c r="A1234">
        <v>1233</v>
      </c>
      <c r="B1234" t="s">
        <v>13879</v>
      </c>
      <c r="C1234" t="s">
        <v>13880</v>
      </c>
      <c r="D1234" t="s">
        <v>46</v>
      </c>
      <c r="E1234" t="s">
        <v>5829</v>
      </c>
      <c r="F1234" s="1">
        <v>46016</v>
      </c>
      <c r="G1234">
        <v>12</v>
      </c>
      <c r="H1234">
        <v>510914</v>
      </c>
      <c r="I1234" t="s">
        <v>13881</v>
      </c>
      <c r="J1234">
        <v>50051056</v>
      </c>
      <c r="K1234" t="s">
        <v>10340</v>
      </c>
      <c r="L1234">
        <v>1</v>
      </c>
      <c r="M1234">
        <v>1</v>
      </c>
      <c r="N1234">
        <v>1</v>
      </c>
      <c r="O1234">
        <v>46041</v>
      </c>
      <c r="P1234">
        <v>46038</v>
      </c>
      <c r="R1234" s="1">
        <v>46053</v>
      </c>
      <c r="S1234">
        <v>1</v>
      </c>
      <c r="T1234" s="317">
        <v>191450</v>
      </c>
      <c r="U1234">
        <v>26.2</v>
      </c>
      <c r="V1234">
        <v>2</v>
      </c>
      <c r="W1234">
        <v>30</v>
      </c>
      <c r="X1234" s="317">
        <v>412884</v>
      </c>
    </row>
    <row r="1235" spans="1:25">
      <c r="A1235">
        <v>1234</v>
      </c>
      <c r="B1235" t="s">
        <v>13882</v>
      </c>
      <c r="C1235" t="s">
        <v>13883</v>
      </c>
      <c r="D1235" t="s">
        <v>46</v>
      </c>
      <c r="E1235" t="s">
        <v>6161</v>
      </c>
      <c r="F1235" s="1">
        <v>46017</v>
      </c>
      <c r="G1235">
        <v>12</v>
      </c>
      <c r="H1235">
        <v>510915</v>
      </c>
      <c r="I1235" t="s">
        <v>10185</v>
      </c>
      <c r="K1235" t="s">
        <v>267</v>
      </c>
      <c r="L1235">
        <v>1</v>
      </c>
      <c r="M1235">
        <v>1</v>
      </c>
      <c r="N1235">
        <v>1</v>
      </c>
      <c r="O1235" t="s">
        <v>13884</v>
      </c>
      <c r="P1235">
        <v>46031</v>
      </c>
      <c r="R1235" s="1">
        <v>46053</v>
      </c>
      <c r="S1235">
        <v>1</v>
      </c>
      <c r="T1235" s="317">
        <v>47030</v>
      </c>
      <c r="U1235">
        <v>26.1</v>
      </c>
      <c r="V1235">
        <v>1</v>
      </c>
      <c r="W1235">
        <v>101</v>
      </c>
      <c r="X1235" s="317">
        <v>121110</v>
      </c>
    </row>
    <row r="1236" spans="1:25">
      <c r="A1236">
        <v>1235</v>
      </c>
      <c r="B1236" t="s">
        <v>13885</v>
      </c>
      <c r="C1236" t="s">
        <v>13886</v>
      </c>
      <c r="D1236" t="s">
        <v>46</v>
      </c>
      <c r="E1236" t="s">
        <v>6161</v>
      </c>
      <c r="F1236" s="1"/>
      <c r="G1236" t="s">
        <v>43</v>
      </c>
      <c r="H1236">
        <v>510916</v>
      </c>
      <c r="L1236" t="s">
        <v>43</v>
      </c>
      <c r="M1236" t="s">
        <v>43</v>
      </c>
      <c r="N1236" t="s">
        <v>43</v>
      </c>
      <c r="R1236" s="1"/>
      <c r="T1236" s="317"/>
      <c r="X1236" s="317"/>
      <c r="Y1236" t="s">
        <v>10832</v>
      </c>
    </row>
    <row r="1237" spans="1:25">
      <c r="A1237">
        <v>1236</v>
      </c>
      <c r="B1237" t="s">
        <v>13887</v>
      </c>
      <c r="C1237" t="s">
        <v>13888</v>
      </c>
      <c r="D1237" t="s">
        <v>46</v>
      </c>
      <c r="E1237" t="s">
        <v>6161</v>
      </c>
      <c r="F1237" s="1">
        <v>46017</v>
      </c>
      <c r="G1237">
        <v>12</v>
      </c>
      <c r="H1237">
        <v>510917</v>
      </c>
      <c r="I1237" t="s">
        <v>10185</v>
      </c>
      <c r="K1237" t="s">
        <v>267</v>
      </c>
      <c r="L1237">
        <v>1</v>
      </c>
      <c r="M1237">
        <v>1</v>
      </c>
      <c r="N1237">
        <v>1</v>
      </c>
      <c r="O1237" t="s">
        <v>11478</v>
      </c>
      <c r="P1237">
        <v>46038</v>
      </c>
      <c r="R1237" s="1">
        <v>46053</v>
      </c>
      <c r="S1237">
        <v>1</v>
      </c>
      <c r="T1237" s="317">
        <v>66810</v>
      </c>
      <c r="U1237">
        <v>26.1</v>
      </c>
      <c r="V1237">
        <v>1</v>
      </c>
      <c r="W1237">
        <v>101</v>
      </c>
      <c r="X1237" s="317">
        <v>143649</v>
      </c>
    </row>
    <row r="1238" spans="1:25">
      <c r="A1238">
        <v>1237</v>
      </c>
      <c r="B1238" t="s">
        <v>13889</v>
      </c>
      <c r="C1238" t="s">
        <v>13890</v>
      </c>
      <c r="D1238" t="s">
        <v>5942</v>
      </c>
      <c r="E1238" t="s">
        <v>6890</v>
      </c>
      <c r="F1238" s="1">
        <v>46017</v>
      </c>
      <c r="G1238">
        <v>12</v>
      </c>
      <c r="H1238">
        <v>510918</v>
      </c>
      <c r="I1238" t="s">
        <v>10185</v>
      </c>
      <c r="K1238" t="s">
        <v>267</v>
      </c>
      <c r="L1238">
        <v>2</v>
      </c>
      <c r="M1238">
        <v>1</v>
      </c>
      <c r="N1238">
        <v>1</v>
      </c>
      <c r="O1238">
        <v>46032</v>
      </c>
      <c r="P1238">
        <v>46031</v>
      </c>
      <c r="R1238" s="1">
        <v>46053</v>
      </c>
      <c r="S1238">
        <v>1</v>
      </c>
      <c r="T1238" s="317">
        <v>47170</v>
      </c>
      <c r="U1238">
        <v>26.2</v>
      </c>
      <c r="V1238">
        <v>2</v>
      </c>
      <c r="W1238">
        <v>101</v>
      </c>
      <c r="X1238" s="317">
        <v>117298</v>
      </c>
      <c r="Y1238" t="s">
        <v>10832</v>
      </c>
    </row>
    <row r="1239" spans="1:25">
      <c r="A1239">
        <v>1238</v>
      </c>
      <c r="B1239" t="s">
        <v>7270</v>
      </c>
      <c r="C1239" t="s">
        <v>7271</v>
      </c>
      <c r="D1239" t="s">
        <v>46</v>
      </c>
      <c r="E1239" t="s">
        <v>5829</v>
      </c>
      <c r="F1239" s="1">
        <v>46027</v>
      </c>
      <c r="G1239">
        <v>1</v>
      </c>
      <c r="H1239">
        <v>510919</v>
      </c>
      <c r="I1239" t="s">
        <v>10185</v>
      </c>
      <c r="J1239">
        <v>50052130</v>
      </c>
      <c r="K1239" t="s">
        <v>10340</v>
      </c>
      <c r="L1239" t="s">
        <v>43</v>
      </c>
      <c r="M1239" t="s">
        <v>43</v>
      </c>
      <c r="N1239" t="s">
        <v>43</v>
      </c>
      <c r="O1239">
        <v>46127</v>
      </c>
      <c r="P1239" t="s">
        <v>5750</v>
      </c>
      <c r="R1239" s="1"/>
      <c r="T1239" s="317"/>
      <c r="X1239" s="317"/>
    </row>
    <row r="1240" spans="1:25">
      <c r="A1240">
        <v>1239</v>
      </c>
      <c r="B1240" t="s">
        <v>13891</v>
      </c>
      <c r="C1240" t="s">
        <v>6043</v>
      </c>
      <c r="D1240" t="s">
        <v>46</v>
      </c>
      <c r="E1240" t="s">
        <v>5829</v>
      </c>
      <c r="F1240" s="1"/>
      <c r="G1240" t="s">
        <v>43</v>
      </c>
      <c r="H1240">
        <v>510920</v>
      </c>
      <c r="L1240" t="s">
        <v>43</v>
      </c>
      <c r="M1240" t="s">
        <v>43</v>
      </c>
      <c r="N1240" t="s">
        <v>43</v>
      </c>
      <c r="R1240" s="1"/>
      <c r="T1240" s="317"/>
      <c r="X1240" s="317"/>
      <c r="Y1240" t="s">
        <v>12175</v>
      </c>
    </row>
    <row r="1241" spans="1:25">
      <c r="A1241">
        <v>1240</v>
      </c>
      <c r="C1241" t="s">
        <v>13892</v>
      </c>
      <c r="D1241" t="s">
        <v>5942</v>
      </c>
      <c r="E1241" t="s">
        <v>6890</v>
      </c>
      <c r="F1241" s="1">
        <v>46028</v>
      </c>
      <c r="G1241">
        <v>1</v>
      </c>
      <c r="H1241">
        <v>510921</v>
      </c>
      <c r="I1241" t="s">
        <v>10185</v>
      </c>
      <c r="J1241">
        <v>50052051</v>
      </c>
      <c r="K1241" t="s">
        <v>267</v>
      </c>
      <c r="L1241">
        <v>1</v>
      </c>
      <c r="M1241">
        <v>1</v>
      </c>
      <c r="N1241">
        <v>1</v>
      </c>
      <c r="O1241">
        <v>46027</v>
      </c>
      <c r="P1241">
        <v>46027</v>
      </c>
      <c r="R1241" s="1">
        <v>46053</v>
      </c>
      <c r="S1241">
        <v>1</v>
      </c>
      <c r="T1241" s="317">
        <v>31845</v>
      </c>
      <c r="U1241">
        <v>26.2</v>
      </c>
      <c r="V1241">
        <v>2</v>
      </c>
      <c r="W1241">
        <v>53</v>
      </c>
      <c r="X1241" s="317">
        <v>98849</v>
      </c>
    </row>
    <row r="1242" spans="1:25">
      <c r="A1242">
        <v>1241</v>
      </c>
      <c r="B1242" t="s">
        <v>7251</v>
      </c>
      <c r="C1242" t="s">
        <v>7252</v>
      </c>
      <c r="D1242" t="s">
        <v>6418</v>
      </c>
      <c r="E1242" t="s">
        <v>7186</v>
      </c>
      <c r="F1242" s="1">
        <v>46028</v>
      </c>
      <c r="G1242">
        <v>1</v>
      </c>
      <c r="H1242">
        <v>510922</v>
      </c>
      <c r="I1242" t="s">
        <v>10185</v>
      </c>
      <c r="J1242">
        <v>50052472</v>
      </c>
      <c r="K1242" t="s">
        <v>12198</v>
      </c>
      <c r="L1242">
        <v>1</v>
      </c>
      <c r="M1242">
        <v>1</v>
      </c>
      <c r="N1242">
        <v>1</v>
      </c>
      <c r="O1242">
        <v>46065</v>
      </c>
      <c r="P1242" t="s">
        <v>5750</v>
      </c>
      <c r="R1242" s="1">
        <v>46053</v>
      </c>
      <c r="S1242">
        <v>1</v>
      </c>
      <c r="T1242" s="317">
        <v>46550</v>
      </c>
      <c r="U1242">
        <v>26.2</v>
      </c>
      <c r="V1242">
        <v>2</v>
      </c>
      <c r="W1242">
        <v>40</v>
      </c>
      <c r="X1242" s="317">
        <v>77843</v>
      </c>
    </row>
    <row r="1243" spans="1:25">
      <c r="A1243">
        <v>1242</v>
      </c>
      <c r="B1243" t="s">
        <v>13893</v>
      </c>
      <c r="C1243" t="s">
        <v>13894</v>
      </c>
      <c r="D1243" t="s">
        <v>5772</v>
      </c>
      <c r="E1243" t="s">
        <v>5775</v>
      </c>
      <c r="F1243" s="1"/>
      <c r="G1243" t="s">
        <v>43</v>
      </c>
      <c r="H1243">
        <v>510923</v>
      </c>
      <c r="L1243" t="s">
        <v>43</v>
      </c>
      <c r="M1243" t="s">
        <v>43</v>
      </c>
      <c r="N1243" t="s">
        <v>43</v>
      </c>
      <c r="R1243" s="1"/>
      <c r="T1243" s="317"/>
      <c r="X1243" s="317"/>
      <c r="Y1243" t="s">
        <v>12240</v>
      </c>
    </row>
    <row r="1244" spans="1:25">
      <c r="A1244">
        <v>1243</v>
      </c>
      <c r="B1244" t="s">
        <v>13895</v>
      </c>
      <c r="C1244" t="s">
        <v>13896</v>
      </c>
      <c r="D1244" t="s">
        <v>5942</v>
      </c>
      <c r="E1244" t="s">
        <v>6890</v>
      </c>
      <c r="F1244" s="1">
        <v>46029</v>
      </c>
      <c r="G1244">
        <v>1</v>
      </c>
      <c r="H1244">
        <v>510924</v>
      </c>
      <c r="I1244" t="s">
        <v>10185</v>
      </c>
      <c r="K1244" t="s">
        <v>267</v>
      </c>
      <c r="L1244">
        <v>1</v>
      </c>
      <c r="M1244">
        <v>1</v>
      </c>
      <c r="N1244">
        <v>1</v>
      </c>
      <c r="O1244">
        <v>46048</v>
      </c>
      <c r="P1244">
        <v>46045</v>
      </c>
      <c r="R1244" s="1">
        <v>46053</v>
      </c>
      <c r="S1244">
        <v>1</v>
      </c>
      <c r="T1244" s="317">
        <v>37005</v>
      </c>
      <c r="U1244">
        <v>26.1</v>
      </c>
      <c r="V1244">
        <v>1</v>
      </c>
      <c r="W1244">
        <v>101</v>
      </c>
      <c r="X1244" s="317">
        <v>107905</v>
      </c>
    </row>
    <row r="1245" spans="1:25">
      <c r="A1245">
        <v>1244</v>
      </c>
      <c r="B1245" t="s">
        <v>7260</v>
      </c>
      <c r="C1245" t="s">
        <v>7261</v>
      </c>
      <c r="D1245" t="s">
        <v>5942</v>
      </c>
      <c r="E1245" t="s">
        <v>6890</v>
      </c>
      <c r="F1245" s="1">
        <v>46030</v>
      </c>
      <c r="G1245">
        <v>1</v>
      </c>
      <c r="H1245">
        <v>510925</v>
      </c>
      <c r="I1245" t="s">
        <v>10185</v>
      </c>
      <c r="J1245">
        <v>50052772</v>
      </c>
      <c r="K1245" t="s">
        <v>267</v>
      </c>
      <c r="L1245">
        <v>2</v>
      </c>
      <c r="M1245">
        <v>1</v>
      </c>
      <c r="N1245">
        <v>2</v>
      </c>
      <c r="O1245">
        <v>46076</v>
      </c>
      <c r="P1245" t="s">
        <v>5750</v>
      </c>
      <c r="R1245" s="1">
        <v>46081</v>
      </c>
      <c r="S1245">
        <v>2</v>
      </c>
      <c r="T1245" s="317">
        <v>37965</v>
      </c>
      <c r="U1245">
        <v>26.2</v>
      </c>
      <c r="V1245">
        <v>2</v>
      </c>
      <c r="W1245">
        <v>30</v>
      </c>
      <c r="X1245" s="317">
        <v>86432</v>
      </c>
    </row>
    <row r="1246" spans="1:25">
      <c r="A1246">
        <v>1245</v>
      </c>
      <c r="B1246" t="s">
        <v>13897</v>
      </c>
      <c r="C1246" t="s">
        <v>13898</v>
      </c>
      <c r="D1246" t="s">
        <v>5942</v>
      </c>
      <c r="E1246" t="s">
        <v>6890</v>
      </c>
      <c r="F1246" s="1">
        <v>46031</v>
      </c>
      <c r="G1246">
        <v>1</v>
      </c>
      <c r="H1246">
        <v>510926</v>
      </c>
      <c r="I1246" t="s">
        <v>10185</v>
      </c>
      <c r="K1246" t="s">
        <v>267</v>
      </c>
      <c r="L1246">
        <v>1</v>
      </c>
      <c r="M1246">
        <v>1</v>
      </c>
      <c r="N1246">
        <v>1</v>
      </c>
      <c r="O1246">
        <v>46048</v>
      </c>
      <c r="P1246">
        <v>46045</v>
      </c>
      <c r="R1246" s="1">
        <v>46053</v>
      </c>
      <c r="S1246">
        <v>1</v>
      </c>
      <c r="T1246" s="317">
        <v>30315</v>
      </c>
      <c r="U1246">
        <v>26.1</v>
      </c>
      <c r="V1246">
        <v>1</v>
      </c>
      <c r="W1246">
        <v>101</v>
      </c>
      <c r="X1246" s="317">
        <v>90655</v>
      </c>
    </row>
    <row r="1247" spans="1:25">
      <c r="A1247">
        <v>1246</v>
      </c>
      <c r="B1247" t="s">
        <v>13899</v>
      </c>
      <c r="C1247" t="s">
        <v>13900</v>
      </c>
      <c r="D1247" t="s">
        <v>5942</v>
      </c>
      <c r="E1247" t="s">
        <v>6890</v>
      </c>
      <c r="F1247" s="1">
        <v>46031</v>
      </c>
      <c r="G1247">
        <v>1</v>
      </c>
      <c r="H1247">
        <v>510927</v>
      </c>
      <c r="I1247" t="s">
        <v>10185</v>
      </c>
      <c r="K1247" t="s">
        <v>267</v>
      </c>
      <c r="L1247">
        <v>1</v>
      </c>
      <c r="M1247">
        <v>1</v>
      </c>
      <c r="N1247">
        <v>1</v>
      </c>
      <c r="O1247">
        <v>46048</v>
      </c>
      <c r="P1247">
        <v>46045</v>
      </c>
      <c r="R1247" s="1">
        <v>46053</v>
      </c>
      <c r="S1247">
        <v>1</v>
      </c>
      <c r="T1247" s="317">
        <v>31845</v>
      </c>
      <c r="U1247">
        <v>26.1</v>
      </c>
      <c r="V1247">
        <v>1</v>
      </c>
      <c r="W1247">
        <v>101</v>
      </c>
      <c r="X1247" s="317">
        <v>94585</v>
      </c>
    </row>
    <row r="1248" spans="1:25">
      <c r="A1248">
        <v>1247</v>
      </c>
      <c r="B1248" t="s">
        <v>13901</v>
      </c>
      <c r="C1248" t="s">
        <v>13902</v>
      </c>
      <c r="D1248" t="s">
        <v>5942</v>
      </c>
      <c r="E1248" t="s">
        <v>6890</v>
      </c>
      <c r="F1248" s="1">
        <v>46031</v>
      </c>
      <c r="G1248">
        <v>1</v>
      </c>
      <c r="H1248">
        <v>510928</v>
      </c>
      <c r="I1248" t="s">
        <v>10185</v>
      </c>
      <c r="K1248" t="s">
        <v>267</v>
      </c>
      <c r="L1248">
        <v>2</v>
      </c>
      <c r="M1248">
        <v>1</v>
      </c>
      <c r="N1248">
        <v>1</v>
      </c>
      <c r="O1248">
        <v>46048</v>
      </c>
      <c r="P1248">
        <v>46045</v>
      </c>
      <c r="R1248" s="1">
        <v>46053</v>
      </c>
      <c r="S1248">
        <v>1</v>
      </c>
      <c r="T1248" s="317">
        <v>34905</v>
      </c>
      <c r="U1248">
        <v>26.2</v>
      </c>
      <c r="V1248">
        <v>2</v>
      </c>
      <c r="W1248">
        <v>101</v>
      </c>
      <c r="X1248" s="317">
        <v>106708</v>
      </c>
    </row>
    <row r="1249" spans="1:25">
      <c r="A1249">
        <v>1248</v>
      </c>
      <c r="B1249" t="s">
        <v>7258</v>
      </c>
      <c r="C1249" t="s">
        <v>7259</v>
      </c>
      <c r="D1249" t="s">
        <v>6418</v>
      </c>
      <c r="E1249" t="s">
        <v>6959</v>
      </c>
      <c r="F1249" s="1">
        <v>46029</v>
      </c>
      <c r="G1249">
        <v>1</v>
      </c>
      <c r="H1249">
        <v>510929</v>
      </c>
      <c r="I1249" t="s">
        <v>10185</v>
      </c>
      <c r="J1249">
        <v>50052633</v>
      </c>
      <c r="K1249" t="s">
        <v>12198</v>
      </c>
      <c r="L1249">
        <v>2</v>
      </c>
      <c r="M1249">
        <v>1</v>
      </c>
      <c r="N1249">
        <v>2</v>
      </c>
      <c r="O1249">
        <v>46076</v>
      </c>
      <c r="P1249" t="s">
        <v>5750</v>
      </c>
      <c r="R1249" s="1">
        <v>46081</v>
      </c>
      <c r="S1249">
        <v>2</v>
      </c>
      <c r="T1249" s="317">
        <v>47030</v>
      </c>
      <c r="U1249">
        <v>26.2</v>
      </c>
      <c r="V1249">
        <v>2</v>
      </c>
      <c r="W1249">
        <v>46</v>
      </c>
      <c r="X1249" s="317">
        <v>78590</v>
      </c>
    </row>
    <row r="1250" spans="1:25">
      <c r="A1250">
        <v>1249</v>
      </c>
      <c r="B1250" t="s">
        <v>6374</v>
      </c>
      <c r="C1250" t="s">
        <v>6375</v>
      </c>
      <c r="D1250" t="s">
        <v>5942</v>
      </c>
      <c r="E1250" t="s">
        <v>5993</v>
      </c>
      <c r="F1250" s="1">
        <v>46031</v>
      </c>
      <c r="G1250">
        <v>1</v>
      </c>
      <c r="H1250">
        <v>510930</v>
      </c>
      <c r="I1250" t="s">
        <v>10185</v>
      </c>
      <c r="J1250">
        <v>50053064</v>
      </c>
      <c r="K1250" t="s">
        <v>267</v>
      </c>
      <c r="L1250">
        <v>2</v>
      </c>
      <c r="M1250">
        <v>1</v>
      </c>
      <c r="N1250">
        <v>2</v>
      </c>
      <c r="O1250">
        <v>45748</v>
      </c>
      <c r="P1250" t="s">
        <v>5750</v>
      </c>
      <c r="R1250" s="1">
        <v>46081</v>
      </c>
      <c r="S1250">
        <v>2</v>
      </c>
      <c r="T1250" s="317">
        <v>51320</v>
      </c>
      <c r="U1250">
        <v>26.2</v>
      </c>
      <c r="V1250">
        <v>2</v>
      </c>
      <c r="W1250">
        <v>30</v>
      </c>
      <c r="X1250" s="317">
        <v>132360</v>
      </c>
    </row>
    <row r="1251" spans="1:25">
      <c r="A1251">
        <v>1250</v>
      </c>
      <c r="B1251" t="s">
        <v>13903</v>
      </c>
      <c r="C1251" t="s">
        <v>13904</v>
      </c>
      <c r="D1251" t="s">
        <v>46</v>
      </c>
      <c r="E1251" t="s">
        <v>5748</v>
      </c>
      <c r="F1251" s="1">
        <v>46031</v>
      </c>
      <c r="G1251">
        <v>1</v>
      </c>
      <c r="H1251">
        <v>510931</v>
      </c>
      <c r="I1251" t="s">
        <v>10185</v>
      </c>
      <c r="K1251" t="s">
        <v>10340</v>
      </c>
      <c r="L1251">
        <v>1</v>
      </c>
      <c r="M1251">
        <v>1</v>
      </c>
      <c r="N1251">
        <v>1</v>
      </c>
      <c r="O1251">
        <v>46052</v>
      </c>
      <c r="P1251">
        <v>46051</v>
      </c>
      <c r="R1251" s="1">
        <v>46053</v>
      </c>
      <c r="S1251">
        <v>1</v>
      </c>
      <c r="T1251" s="317">
        <v>45980</v>
      </c>
      <c r="U1251">
        <v>26.1</v>
      </c>
      <c r="V1251">
        <v>1</v>
      </c>
      <c r="W1251">
        <v>101</v>
      </c>
      <c r="X1251" s="317">
        <v>118380</v>
      </c>
    </row>
    <row r="1252" spans="1:25">
      <c r="A1252">
        <v>1251</v>
      </c>
      <c r="B1252" t="s">
        <v>13905</v>
      </c>
      <c r="C1252" t="s">
        <v>13906</v>
      </c>
      <c r="D1252" t="s">
        <v>46</v>
      </c>
      <c r="E1252" t="s">
        <v>6161</v>
      </c>
      <c r="F1252" s="1">
        <v>46028</v>
      </c>
      <c r="G1252">
        <v>1</v>
      </c>
      <c r="H1252">
        <v>510932</v>
      </c>
      <c r="I1252" t="s">
        <v>10185</v>
      </c>
      <c r="K1252" t="s">
        <v>267</v>
      </c>
      <c r="L1252">
        <v>1</v>
      </c>
      <c r="M1252">
        <v>1</v>
      </c>
      <c r="N1252">
        <v>1</v>
      </c>
      <c r="O1252">
        <v>46042</v>
      </c>
      <c r="P1252">
        <v>46040</v>
      </c>
      <c r="R1252" s="1">
        <v>46053</v>
      </c>
      <c r="S1252">
        <v>1</v>
      </c>
      <c r="T1252" s="317">
        <v>39860</v>
      </c>
      <c r="U1252">
        <v>26.1</v>
      </c>
      <c r="V1252">
        <v>1</v>
      </c>
      <c r="W1252">
        <v>101</v>
      </c>
      <c r="X1252" s="317">
        <v>102660</v>
      </c>
    </row>
    <row r="1253" spans="1:25">
      <c r="A1253">
        <v>1252</v>
      </c>
      <c r="B1253" t="s">
        <v>13907</v>
      </c>
      <c r="C1253" t="s">
        <v>13908</v>
      </c>
      <c r="D1253" t="s">
        <v>46</v>
      </c>
      <c r="E1253" t="s">
        <v>5748</v>
      </c>
      <c r="F1253" s="1">
        <v>46030</v>
      </c>
      <c r="G1253">
        <v>1</v>
      </c>
      <c r="H1253">
        <v>510933</v>
      </c>
      <c r="I1253" t="s">
        <v>10185</v>
      </c>
      <c r="K1253" t="s">
        <v>10340</v>
      </c>
      <c r="L1253">
        <v>1</v>
      </c>
      <c r="M1253">
        <v>1</v>
      </c>
      <c r="N1253">
        <v>1</v>
      </c>
      <c r="O1253">
        <v>46062</v>
      </c>
      <c r="P1253">
        <v>46059</v>
      </c>
      <c r="R1253" s="1">
        <v>46053</v>
      </c>
      <c r="S1253">
        <v>1</v>
      </c>
      <c r="T1253" s="317">
        <v>53240</v>
      </c>
      <c r="U1253">
        <v>26.1</v>
      </c>
      <c r="V1253">
        <v>1</v>
      </c>
      <c r="W1253">
        <v>101</v>
      </c>
      <c r="X1253" s="317">
        <v>137160</v>
      </c>
    </row>
    <row r="1254" spans="1:25">
      <c r="A1254">
        <v>1253</v>
      </c>
      <c r="B1254" t="s">
        <v>13909</v>
      </c>
      <c r="C1254" t="s">
        <v>13910</v>
      </c>
      <c r="D1254" t="s">
        <v>46</v>
      </c>
      <c r="E1254" t="s">
        <v>6161</v>
      </c>
      <c r="F1254" s="1">
        <v>46030</v>
      </c>
      <c r="G1254">
        <v>1</v>
      </c>
      <c r="H1254">
        <v>510934</v>
      </c>
      <c r="I1254" t="s">
        <v>10185</v>
      </c>
      <c r="K1254" t="s">
        <v>267</v>
      </c>
      <c r="L1254">
        <v>1</v>
      </c>
      <c r="M1254">
        <v>1</v>
      </c>
      <c r="N1254">
        <v>1</v>
      </c>
      <c r="O1254" t="s">
        <v>11478</v>
      </c>
      <c r="P1254">
        <v>46047</v>
      </c>
      <c r="R1254" s="1">
        <v>46053</v>
      </c>
      <c r="S1254">
        <v>1</v>
      </c>
      <c r="T1254" s="317">
        <v>42440</v>
      </c>
      <c r="U1254">
        <v>26.1</v>
      </c>
      <c r="V1254">
        <v>1</v>
      </c>
      <c r="W1254">
        <v>101</v>
      </c>
      <c r="X1254" s="317">
        <v>109320</v>
      </c>
    </row>
    <row r="1255" spans="1:25">
      <c r="A1255">
        <v>1254</v>
      </c>
      <c r="B1255" t="s">
        <v>13911</v>
      </c>
      <c r="C1255" t="s">
        <v>13912</v>
      </c>
      <c r="D1255" t="s">
        <v>46</v>
      </c>
      <c r="E1255" t="s">
        <v>6161</v>
      </c>
      <c r="F1255" s="1">
        <v>46029</v>
      </c>
      <c r="G1255">
        <v>1</v>
      </c>
      <c r="H1255">
        <v>510935</v>
      </c>
      <c r="I1255" t="s">
        <v>10185</v>
      </c>
      <c r="K1255" t="s">
        <v>267</v>
      </c>
      <c r="L1255">
        <v>1</v>
      </c>
      <c r="M1255">
        <v>1</v>
      </c>
      <c r="N1255">
        <v>1</v>
      </c>
      <c r="O1255" t="s">
        <v>11478</v>
      </c>
      <c r="P1255">
        <v>46048</v>
      </c>
      <c r="R1255" s="1">
        <v>46053</v>
      </c>
      <c r="S1255">
        <v>1</v>
      </c>
      <c r="T1255" s="317">
        <v>49040</v>
      </c>
      <c r="U1255">
        <v>26.1</v>
      </c>
      <c r="V1255">
        <v>1</v>
      </c>
      <c r="W1255">
        <v>101</v>
      </c>
      <c r="X1255" s="317">
        <v>126240</v>
      </c>
      <c r="Y1255" t="s">
        <v>10832</v>
      </c>
    </row>
    <row r="1256" spans="1:25">
      <c r="A1256">
        <v>1255</v>
      </c>
      <c r="B1256" t="s">
        <v>13913</v>
      </c>
      <c r="C1256" t="s">
        <v>13914</v>
      </c>
      <c r="D1256" t="s">
        <v>46</v>
      </c>
      <c r="E1256" t="s">
        <v>5748</v>
      </c>
      <c r="F1256" s="1">
        <v>46029</v>
      </c>
      <c r="G1256">
        <v>1</v>
      </c>
      <c r="H1256">
        <v>510936</v>
      </c>
      <c r="I1256" t="s">
        <v>10185</v>
      </c>
      <c r="K1256" t="s">
        <v>10340</v>
      </c>
      <c r="L1256">
        <v>1</v>
      </c>
      <c r="M1256">
        <v>1</v>
      </c>
      <c r="N1256">
        <v>1</v>
      </c>
      <c r="O1256">
        <v>46045</v>
      </c>
      <c r="P1256">
        <v>46044</v>
      </c>
      <c r="R1256" s="1">
        <v>46053</v>
      </c>
      <c r="S1256">
        <v>1</v>
      </c>
      <c r="T1256" s="317">
        <v>42920</v>
      </c>
      <c r="U1256">
        <v>26.1</v>
      </c>
      <c r="V1256">
        <v>1</v>
      </c>
      <c r="W1256">
        <v>101</v>
      </c>
      <c r="X1256" s="317">
        <v>110520</v>
      </c>
      <c r="Y1256" t="s">
        <v>10832</v>
      </c>
    </row>
    <row r="1257" spans="1:25">
      <c r="A1257">
        <v>1256</v>
      </c>
      <c r="B1257" t="s">
        <v>7291</v>
      </c>
      <c r="C1257" t="s">
        <v>7292</v>
      </c>
      <c r="D1257" t="s">
        <v>46</v>
      </c>
      <c r="E1257" t="s">
        <v>6208</v>
      </c>
      <c r="F1257" s="1">
        <v>46028</v>
      </c>
      <c r="G1257">
        <v>1</v>
      </c>
      <c r="H1257">
        <v>510937</v>
      </c>
      <c r="I1257" t="s">
        <v>10185</v>
      </c>
      <c r="J1257">
        <v>50052522</v>
      </c>
      <c r="K1257" t="s">
        <v>267</v>
      </c>
      <c r="L1257" t="s">
        <v>43</v>
      </c>
      <c r="M1257" t="s">
        <v>43</v>
      </c>
      <c r="N1257" t="s">
        <v>43</v>
      </c>
      <c r="O1257">
        <v>46113</v>
      </c>
      <c r="P1257" t="s">
        <v>5750</v>
      </c>
      <c r="R1257" s="1"/>
      <c r="T1257" s="317"/>
      <c r="X1257" s="317"/>
    </row>
    <row r="1258" spans="1:25">
      <c r="A1258">
        <v>1257</v>
      </c>
      <c r="B1258" t="s">
        <v>6986</v>
      </c>
      <c r="C1258" t="s">
        <v>13915</v>
      </c>
      <c r="D1258" t="s">
        <v>46</v>
      </c>
      <c r="E1258" t="s">
        <v>6208</v>
      </c>
      <c r="F1258" s="1"/>
      <c r="G1258" t="s">
        <v>43</v>
      </c>
      <c r="H1258">
        <v>510938</v>
      </c>
      <c r="L1258" t="s">
        <v>43</v>
      </c>
      <c r="M1258" t="s">
        <v>43</v>
      </c>
      <c r="N1258" t="s">
        <v>43</v>
      </c>
      <c r="R1258" s="1"/>
      <c r="T1258" s="317"/>
      <c r="X1258" s="317"/>
      <c r="Y1258" t="s">
        <v>12780</v>
      </c>
    </row>
    <row r="1259" spans="1:25">
      <c r="A1259">
        <v>1258</v>
      </c>
      <c r="B1259" t="s">
        <v>7297</v>
      </c>
      <c r="C1259" t="s">
        <v>7298</v>
      </c>
      <c r="D1259" t="s">
        <v>46</v>
      </c>
      <c r="E1259" t="s">
        <v>3282</v>
      </c>
      <c r="F1259" s="1">
        <v>46031</v>
      </c>
      <c r="G1259">
        <v>1</v>
      </c>
      <c r="H1259">
        <v>510939</v>
      </c>
      <c r="I1259" t="s">
        <v>10185</v>
      </c>
      <c r="J1259">
        <v>50052812</v>
      </c>
      <c r="K1259" t="s">
        <v>267</v>
      </c>
      <c r="L1259" t="s">
        <v>43</v>
      </c>
      <c r="M1259" t="s">
        <v>43</v>
      </c>
      <c r="N1259" t="s">
        <v>43</v>
      </c>
      <c r="O1259">
        <v>46478</v>
      </c>
      <c r="P1259" t="s">
        <v>5750</v>
      </c>
      <c r="R1259" s="1"/>
      <c r="T1259" s="317"/>
      <c r="X1259" s="317"/>
    </row>
    <row r="1260" spans="1:25">
      <c r="A1260">
        <v>1259</v>
      </c>
      <c r="B1260" t="s">
        <v>13916</v>
      </c>
      <c r="C1260" t="s">
        <v>13917</v>
      </c>
      <c r="D1260" t="s">
        <v>46</v>
      </c>
      <c r="E1260" t="s">
        <v>5754</v>
      </c>
      <c r="F1260" s="1">
        <v>46030</v>
      </c>
      <c r="G1260">
        <v>1</v>
      </c>
      <c r="H1260">
        <v>510940</v>
      </c>
      <c r="I1260" t="s">
        <v>10185</v>
      </c>
      <c r="J1260">
        <v>50052902</v>
      </c>
      <c r="K1260" t="s">
        <v>267</v>
      </c>
      <c r="L1260">
        <v>1</v>
      </c>
      <c r="M1260">
        <v>1</v>
      </c>
      <c r="N1260">
        <v>1</v>
      </c>
      <c r="O1260">
        <v>46044</v>
      </c>
      <c r="P1260">
        <v>46042</v>
      </c>
      <c r="R1260" s="1">
        <v>46053</v>
      </c>
      <c r="S1260">
        <v>1</v>
      </c>
      <c r="T1260" s="317">
        <v>229250</v>
      </c>
      <c r="U1260">
        <v>26.2</v>
      </c>
      <c r="V1260">
        <v>2</v>
      </c>
      <c r="W1260">
        <v>30</v>
      </c>
      <c r="X1260" s="317">
        <v>593511</v>
      </c>
    </row>
    <row r="1261" spans="1:25">
      <c r="A1261">
        <v>1260</v>
      </c>
      <c r="B1261" t="s">
        <v>7280</v>
      </c>
      <c r="C1261" t="s">
        <v>13918</v>
      </c>
      <c r="D1261" t="s">
        <v>46</v>
      </c>
      <c r="E1261" t="s">
        <v>3282</v>
      </c>
      <c r="F1261" s="1">
        <v>46031</v>
      </c>
      <c r="G1261">
        <v>1</v>
      </c>
      <c r="H1261">
        <v>510941</v>
      </c>
      <c r="I1261" t="s">
        <v>10185</v>
      </c>
      <c r="J1261">
        <v>50052987</v>
      </c>
      <c r="K1261" t="s">
        <v>6518</v>
      </c>
      <c r="L1261" t="s">
        <v>43</v>
      </c>
      <c r="M1261">
        <v>2</v>
      </c>
      <c r="N1261">
        <v>3</v>
      </c>
      <c r="O1261">
        <v>46113</v>
      </c>
      <c r="P1261" t="s">
        <v>5750</v>
      </c>
      <c r="R1261" s="1"/>
      <c r="T1261" s="317"/>
      <c r="X1261" s="317"/>
    </row>
    <row r="1262" spans="1:25">
      <c r="A1262">
        <v>1261</v>
      </c>
      <c r="B1262" t="s">
        <v>7282</v>
      </c>
      <c r="C1262" t="s">
        <v>7283</v>
      </c>
      <c r="D1262" t="s">
        <v>46</v>
      </c>
      <c r="E1262" t="s">
        <v>5829</v>
      </c>
      <c r="F1262" s="1">
        <v>46031</v>
      </c>
      <c r="G1262">
        <v>1</v>
      </c>
      <c r="H1262">
        <v>510942</v>
      </c>
      <c r="I1262" t="s">
        <v>10185</v>
      </c>
      <c r="J1262">
        <v>50053088</v>
      </c>
      <c r="K1262" t="s">
        <v>6518</v>
      </c>
      <c r="L1262" t="s">
        <v>43</v>
      </c>
      <c r="M1262">
        <v>2</v>
      </c>
      <c r="N1262" t="s">
        <v>43</v>
      </c>
      <c r="O1262">
        <v>46083</v>
      </c>
      <c r="P1262" t="s">
        <v>5750</v>
      </c>
      <c r="R1262" s="1"/>
      <c r="T1262" s="317"/>
      <c r="X1262" s="317"/>
    </row>
    <row r="1263" spans="1:25">
      <c r="A1263">
        <v>1262</v>
      </c>
      <c r="B1263" t="s">
        <v>7253</v>
      </c>
      <c r="C1263" t="s">
        <v>7254</v>
      </c>
      <c r="D1263" t="s">
        <v>6418</v>
      </c>
      <c r="E1263" t="s">
        <v>6967</v>
      </c>
      <c r="F1263" s="1">
        <v>46035</v>
      </c>
      <c r="G1263">
        <v>1</v>
      </c>
      <c r="H1263">
        <v>510943</v>
      </c>
      <c r="I1263" t="s">
        <v>10185</v>
      </c>
      <c r="J1263">
        <v>50053111</v>
      </c>
      <c r="K1263" t="s">
        <v>12198</v>
      </c>
      <c r="L1263" t="s">
        <v>43</v>
      </c>
      <c r="M1263">
        <v>1</v>
      </c>
      <c r="N1263">
        <v>2</v>
      </c>
      <c r="O1263">
        <v>46106</v>
      </c>
      <c r="P1263" t="s">
        <v>5750</v>
      </c>
      <c r="R1263" s="1">
        <v>46081</v>
      </c>
      <c r="S1263">
        <v>2</v>
      </c>
      <c r="T1263" s="317">
        <v>32210</v>
      </c>
      <c r="X1263" s="317"/>
    </row>
    <row r="1264" spans="1:25">
      <c r="A1264">
        <v>1263</v>
      </c>
      <c r="B1264" t="s">
        <v>7275</v>
      </c>
      <c r="C1264" t="s">
        <v>7276</v>
      </c>
      <c r="D1264" t="s">
        <v>6418</v>
      </c>
      <c r="E1264" t="s">
        <v>7186</v>
      </c>
      <c r="F1264" s="1">
        <v>46035</v>
      </c>
      <c r="G1264">
        <v>1</v>
      </c>
      <c r="H1264">
        <v>510944</v>
      </c>
      <c r="I1264" t="s">
        <v>10185</v>
      </c>
      <c r="J1264">
        <v>50053280</v>
      </c>
      <c r="K1264" t="s">
        <v>12198</v>
      </c>
      <c r="L1264" t="s">
        <v>43</v>
      </c>
      <c r="M1264">
        <v>1</v>
      </c>
      <c r="N1264">
        <v>2</v>
      </c>
      <c r="O1264">
        <v>46125</v>
      </c>
      <c r="P1264" t="s">
        <v>5750</v>
      </c>
      <c r="R1264" s="1">
        <v>46081</v>
      </c>
      <c r="S1264">
        <v>2</v>
      </c>
      <c r="T1264" s="317">
        <v>35270</v>
      </c>
      <c r="X1264" s="317"/>
    </row>
    <row r="1265" spans="1:26">
      <c r="A1265">
        <v>1264</v>
      </c>
      <c r="B1265" t="s">
        <v>7277</v>
      </c>
      <c r="C1265" t="s">
        <v>7278</v>
      </c>
      <c r="D1265" t="s">
        <v>6418</v>
      </c>
      <c r="E1265" t="s">
        <v>7279</v>
      </c>
      <c r="F1265" s="1">
        <v>46035</v>
      </c>
      <c r="G1265">
        <v>1</v>
      </c>
      <c r="H1265">
        <v>510945</v>
      </c>
      <c r="I1265" t="s">
        <v>10185</v>
      </c>
      <c r="J1265">
        <v>50053286</v>
      </c>
      <c r="K1265" t="s">
        <v>12198</v>
      </c>
      <c r="L1265">
        <v>2</v>
      </c>
      <c r="M1265">
        <v>1</v>
      </c>
      <c r="N1265">
        <v>2</v>
      </c>
      <c r="O1265">
        <v>46083</v>
      </c>
      <c r="P1265" t="s">
        <v>5750</v>
      </c>
      <c r="R1265" s="1">
        <v>46081</v>
      </c>
      <c r="S1265">
        <v>2</v>
      </c>
      <c r="T1265" s="317">
        <v>35270</v>
      </c>
      <c r="U1265">
        <v>26.2</v>
      </c>
      <c r="V1265">
        <v>2</v>
      </c>
      <c r="W1265">
        <v>40</v>
      </c>
      <c r="X1265" s="317">
        <v>59751</v>
      </c>
    </row>
    <row r="1266" spans="1:26">
      <c r="A1266">
        <v>1265</v>
      </c>
      <c r="B1266" t="s">
        <v>13919</v>
      </c>
      <c r="C1266" t="s">
        <v>13920</v>
      </c>
      <c r="D1266" t="s">
        <v>46</v>
      </c>
      <c r="E1266" t="s">
        <v>6208</v>
      </c>
      <c r="F1266" s="1"/>
      <c r="G1266" t="s">
        <v>43</v>
      </c>
      <c r="H1266">
        <v>510946</v>
      </c>
      <c r="L1266" t="s">
        <v>43</v>
      </c>
      <c r="M1266" t="s">
        <v>43</v>
      </c>
      <c r="N1266" t="s">
        <v>43</v>
      </c>
      <c r="R1266" s="1"/>
      <c r="T1266" s="317"/>
      <c r="X1266" s="317"/>
      <c r="Y1266" t="s">
        <v>12780</v>
      </c>
    </row>
    <row r="1267" spans="1:26">
      <c r="A1267">
        <v>1266</v>
      </c>
      <c r="B1267" t="s">
        <v>13921</v>
      </c>
      <c r="C1267" t="s">
        <v>13922</v>
      </c>
      <c r="D1267" t="s">
        <v>46</v>
      </c>
      <c r="E1267" t="s">
        <v>6208</v>
      </c>
      <c r="F1267" s="1"/>
      <c r="G1267" t="s">
        <v>43</v>
      </c>
      <c r="H1267">
        <v>510947</v>
      </c>
      <c r="L1267" t="s">
        <v>43</v>
      </c>
      <c r="M1267" t="s">
        <v>43</v>
      </c>
      <c r="N1267" t="s">
        <v>43</v>
      </c>
      <c r="R1267" s="1"/>
      <c r="T1267" s="317"/>
      <c r="X1267" s="317"/>
      <c r="Y1267" t="s">
        <v>12780</v>
      </c>
    </row>
    <row r="1268" spans="1:26">
      <c r="A1268">
        <v>1267</v>
      </c>
      <c r="B1268" t="s">
        <v>13923</v>
      </c>
      <c r="C1268" t="s">
        <v>13924</v>
      </c>
      <c r="D1268" t="s">
        <v>46</v>
      </c>
      <c r="E1268" t="s">
        <v>6208</v>
      </c>
      <c r="F1268" s="1"/>
      <c r="G1268" t="s">
        <v>43</v>
      </c>
      <c r="H1268">
        <v>510948</v>
      </c>
      <c r="L1268" t="s">
        <v>43</v>
      </c>
      <c r="M1268" t="s">
        <v>43</v>
      </c>
      <c r="N1268" t="s">
        <v>43</v>
      </c>
      <c r="R1268" s="1"/>
      <c r="T1268" s="317"/>
      <c r="X1268" s="317"/>
      <c r="Y1268" t="s">
        <v>12780</v>
      </c>
    </row>
    <row r="1269" spans="1:26">
      <c r="A1269">
        <v>1268</v>
      </c>
      <c r="B1269" t="s">
        <v>13925</v>
      </c>
      <c r="C1269" t="s">
        <v>13926</v>
      </c>
      <c r="D1269" t="s">
        <v>46</v>
      </c>
      <c r="E1269" t="s">
        <v>6208</v>
      </c>
      <c r="F1269" s="1"/>
      <c r="G1269" t="s">
        <v>43</v>
      </c>
      <c r="H1269">
        <v>510949</v>
      </c>
      <c r="L1269" t="s">
        <v>43</v>
      </c>
      <c r="M1269" t="s">
        <v>43</v>
      </c>
      <c r="N1269" t="s">
        <v>43</v>
      </c>
      <c r="R1269" s="1"/>
      <c r="T1269" s="317"/>
      <c r="X1269" s="317"/>
      <c r="Y1269" t="s">
        <v>12780</v>
      </c>
    </row>
    <row r="1270" spans="1:26">
      <c r="A1270">
        <v>1269</v>
      </c>
      <c r="B1270" t="s">
        <v>13927</v>
      </c>
      <c r="C1270" t="s">
        <v>13928</v>
      </c>
      <c r="D1270" t="s">
        <v>46</v>
      </c>
      <c r="E1270" t="s">
        <v>6208</v>
      </c>
      <c r="F1270" s="1"/>
      <c r="G1270" t="s">
        <v>43</v>
      </c>
      <c r="H1270">
        <v>510950</v>
      </c>
      <c r="L1270" t="s">
        <v>43</v>
      </c>
      <c r="M1270" t="s">
        <v>43</v>
      </c>
      <c r="N1270" t="s">
        <v>43</v>
      </c>
      <c r="R1270" s="1"/>
      <c r="T1270" s="317"/>
      <c r="X1270" s="317"/>
      <c r="Y1270" t="s">
        <v>12780</v>
      </c>
      <c r="Z1270" t="s">
        <v>12187</v>
      </c>
    </row>
    <row r="1271" spans="1:26">
      <c r="A1271">
        <v>1270</v>
      </c>
      <c r="B1271" t="s">
        <v>13929</v>
      </c>
      <c r="C1271" t="s">
        <v>13930</v>
      </c>
      <c r="D1271" t="s">
        <v>46</v>
      </c>
      <c r="E1271" t="s">
        <v>6208</v>
      </c>
      <c r="F1271" s="1"/>
      <c r="G1271" t="s">
        <v>43</v>
      </c>
      <c r="H1271">
        <v>510951</v>
      </c>
      <c r="L1271" t="s">
        <v>43</v>
      </c>
      <c r="M1271" t="s">
        <v>43</v>
      </c>
      <c r="N1271" t="s">
        <v>43</v>
      </c>
      <c r="R1271" s="1"/>
      <c r="T1271" s="317"/>
      <c r="X1271" s="317"/>
      <c r="Y1271" t="s">
        <v>12780</v>
      </c>
    </row>
    <row r="1272" spans="1:26">
      <c r="A1272">
        <v>1271</v>
      </c>
      <c r="B1272" t="s">
        <v>7262</v>
      </c>
      <c r="C1272" t="s">
        <v>7263</v>
      </c>
      <c r="D1272" t="s">
        <v>46</v>
      </c>
      <c r="E1272" t="s">
        <v>6208</v>
      </c>
      <c r="F1272" s="1">
        <v>46036</v>
      </c>
      <c r="G1272">
        <v>1</v>
      </c>
      <c r="H1272">
        <v>510952</v>
      </c>
      <c r="I1272" t="s">
        <v>10185</v>
      </c>
      <c r="J1272">
        <v>50053427</v>
      </c>
      <c r="K1272" t="s">
        <v>267</v>
      </c>
      <c r="L1272" t="s">
        <v>43</v>
      </c>
      <c r="M1272" t="s">
        <v>43</v>
      </c>
      <c r="N1272" t="s">
        <v>43</v>
      </c>
      <c r="O1272">
        <v>46113</v>
      </c>
      <c r="P1272" t="s">
        <v>5750</v>
      </c>
      <c r="R1272" s="1"/>
      <c r="T1272" s="317"/>
      <c r="X1272" s="317"/>
    </row>
    <row r="1273" spans="1:26">
      <c r="A1273">
        <v>1272</v>
      </c>
      <c r="B1273" t="s">
        <v>13931</v>
      </c>
      <c r="C1273" t="s">
        <v>13932</v>
      </c>
      <c r="D1273" t="s">
        <v>46</v>
      </c>
      <c r="E1273" t="s">
        <v>6161</v>
      </c>
      <c r="F1273" s="1">
        <v>46036</v>
      </c>
      <c r="G1273">
        <v>1</v>
      </c>
      <c r="H1273">
        <v>510953</v>
      </c>
      <c r="I1273" t="s">
        <v>10185</v>
      </c>
      <c r="K1273" t="s">
        <v>267</v>
      </c>
      <c r="L1273">
        <v>1</v>
      </c>
      <c r="M1273">
        <v>1</v>
      </c>
      <c r="N1273">
        <v>1</v>
      </c>
      <c r="O1273" t="s">
        <v>11478</v>
      </c>
      <c r="P1273">
        <v>46045</v>
      </c>
      <c r="R1273" s="1">
        <v>46053</v>
      </c>
      <c r="S1273">
        <v>1</v>
      </c>
      <c r="T1273" s="317">
        <v>49040</v>
      </c>
      <c r="U1273">
        <v>26.1</v>
      </c>
      <c r="V1273">
        <v>1</v>
      </c>
      <c r="W1273">
        <v>101</v>
      </c>
      <c r="X1273" s="317">
        <v>126240</v>
      </c>
    </row>
    <row r="1274" spans="1:26">
      <c r="A1274">
        <v>1273</v>
      </c>
      <c r="B1274" t="s">
        <v>13933</v>
      </c>
      <c r="C1274" t="s">
        <v>13934</v>
      </c>
      <c r="D1274" t="s">
        <v>5942</v>
      </c>
      <c r="E1274" t="s">
        <v>5944</v>
      </c>
      <c r="F1274" s="1"/>
      <c r="G1274" t="s">
        <v>43</v>
      </c>
      <c r="H1274">
        <v>510954</v>
      </c>
      <c r="L1274" t="s">
        <v>43</v>
      </c>
      <c r="M1274" t="s">
        <v>43</v>
      </c>
      <c r="N1274" t="s">
        <v>43</v>
      </c>
      <c r="R1274" s="1"/>
      <c r="T1274" s="317"/>
      <c r="X1274" s="317"/>
      <c r="Y1274" t="s">
        <v>12167</v>
      </c>
    </row>
    <row r="1275" spans="1:26">
      <c r="A1275">
        <v>1274</v>
      </c>
      <c r="B1275" t="s">
        <v>7300</v>
      </c>
      <c r="C1275" t="s">
        <v>7301</v>
      </c>
      <c r="D1275" t="s">
        <v>5942</v>
      </c>
      <c r="E1275" t="s">
        <v>6890</v>
      </c>
      <c r="F1275" s="1">
        <v>46036</v>
      </c>
      <c r="G1275">
        <v>1</v>
      </c>
      <c r="H1275">
        <v>510955</v>
      </c>
      <c r="I1275" t="s">
        <v>10185</v>
      </c>
      <c r="J1275">
        <v>50053324</v>
      </c>
      <c r="K1275" t="s">
        <v>267</v>
      </c>
      <c r="L1275">
        <v>1</v>
      </c>
      <c r="M1275">
        <v>1</v>
      </c>
      <c r="N1275">
        <v>1</v>
      </c>
      <c r="O1275">
        <v>46055</v>
      </c>
      <c r="P1275" t="s">
        <v>5750</v>
      </c>
      <c r="R1275" s="1">
        <v>46053</v>
      </c>
      <c r="S1275">
        <v>1</v>
      </c>
      <c r="T1275" s="317">
        <v>41025</v>
      </c>
      <c r="U1275">
        <v>26.2</v>
      </c>
      <c r="V1275">
        <v>2</v>
      </c>
      <c r="W1275">
        <v>32</v>
      </c>
      <c r="X1275" s="317">
        <v>93081</v>
      </c>
    </row>
    <row r="1276" spans="1:26">
      <c r="A1276">
        <v>1275</v>
      </c>
      <c r="B1276" t="s">
        <v>7284</v>
      </c>
      <c r="C1276" t="s">
        <v>7285</v>
      </c>
      <c r="D1276" t="s">
        <v>5942</v>
      </c>
      <c r="E1276" t="s">
        <v>6890</v>
      </c>
      <c r="F1276" s="1">
        <v>46036</v>
      </c>
      <c r="G1276">
        <v>1</v>
      </c>
      <c r="H1276">
        <v>510956</v>
      </c>
      <c r="I1276" t="s">
        <v>10185</v>
      </c>
      <c r="J1276">
        <v>50053475</v>
      </c>
      <c r="K1276" t="s">
        <v>267</v>
      </c>
      <c r="L1276">
        <v>2</v>
      </c>
      <c r="M1276">
        <v>1</v>
      </c>
      <c r="N1276">
        <v>2</v>
      </c>
      <c r="O1276">
        <v>46091</v>
      </c>
      <c r="P1276" t="s">
        <v>5750</v>
      </c>
      <c r="R1276" s="1">
        <v>46081</v>
      </c>
      <c r="S1276">
        <v>2</v>
      </c>
      <c r="T1276" s="317">
        <v>51735</v>
      </c>
      <c r="U1276">
        <v>26.2</v>
      </c>
      <c r="V1276">
        <v>2</v>
      </c>
      <c r="W1276">
        <v>30</v>
      </c>
      <c r="X1276" s="317">
        <v>114387</v>
      </c>
    </row>
    <row r="1277" spans="1:26">
      <c r="A1277">
        <v>1276</v>
      </c>
      <c r="C1277" t="s">
        <v>13935</v>
      </c>
      <c r="D1277" t="s">
        <v>5942</v>
      </c>
      <c r="E1277" t="s">
        <v>6890</v>
      </c>
      <c r="F1277" s="1">
        <v>46036</v>
      </c>
      <c r="G1277">
        <v>1</v>
      </c>
      <c r="H1277">
        <v>510957</v>
      </c>
      <c r="I1277" t="s">
        <v>10185</v>
      </c>
      <c r="J1277">
        <v>50053572</v>
      </c>
      <c r="K1277" t="s">
        <v>267</v>
      </c>
      <c r="L1277" t="s">
        <v>43</v>
      </c>
      <c r="M1277">
        <v>1</v>
      </c>
      <c r="N1277" t="s">
        <v>43</v>
      </c>
      <c r="O1277" t="s">
        <v>13746</v>
      </c>
      <c r="P1277" t="s">
        <v>13746</v>
      </c>
      <c r="R1277" s="1"/>
      <c r="T1277" s="317"/>
      <c r="X1277" s="317"/>
    </row>
    <row r="1278" spans="1:26">
      <c r="A1278">
        <v>1277</v>
      </c>
      <c r="B1278" t="s">
        <v>13936</v>
      </c>
      <c r="C1278" t="s">
        <v>13937</v>
      </c>
      <c r="D1278" t="s">
        <v>5942</v>
      </c>
      <c r="E1278" t="s">
        <v>6890</v>
      </c>
      <c r="F1278" s="1">
        <v>46036</v>
      </c>
      <c r="G1278">
        <v>1</v>
      </c>
      <c r="H1278">
        <v>510958</v>
      </c>
      <c r="I1278" t="s">
        <v>10185</v>
      </c>
      <c r="K1278" t="s">
        <v>267</v>
      </c>
      <c r="L1278">
        <v>2</v>
      </c>
      <c r="M1278">
        <v>1</v>
      </c>
      <c r="N1278">
        <v>2</v>
      </c>
      <c r="O1278">
        <v>46049</v>
      </c>
      <c r="P1278">
        <v>46048</v>
      </c>
      <c r="R1278" s="1">
        <v>46081</v>
      </c>
      <c r="S1278">
        <v>2</v>
      </c>
      <c r="T1278" s="317">
        <v>62925</v>
      </c>
      <c r="U1278">
        <v>26.2</v>
      </c>
      <c r="V1278">
        <v>2</v>
      </c>
      <c r="W1278">
        <v>101</v>
      </c>
      <c r="X1278" s="317">
        <v>177525</v>
      </c>
    </row>
    <row r="1279" spans="1:26">
      <c r="A1279">
        <v>1278</v>
      </c>
      <c r="B1279" t="s">
        <v>13938</v>
      </c>
      <c r="C1279" t="s">
        <v>13939</v>
      </c>
      <c r="D1279" t="s">
        <v>6418</v>
      </c>
      <c r="E1279" t="s">
        <v>6904</v>
      </c>
      <c r="F1279" s="1">
        <v>46037</v>
      </c>
      <c r="G1279">
        <v>1</v>
      </c>
      <c r="H1279">
        <v>510959</v>
      </c>
      <c r="I1279" t="s">
        <v>10185</v>
      </c>
      <c r="K1279" t="s">
        <v>12198</v>
      </c>
      <c r="L1279">
        <v>2</v>
      </c>
      <c r="M1279">
        <v>1</v>
      </c>
      <c r="N1279">
        <v>2</v>
      </c>
      <c r="O1279" t="s">
        <v>12560</v>
      </c>
      <c r="P1279">
        <v>46068</v>
      </c>
      <c r="R1279" s="1">
        <v>46081</v>
      </c>
      <c r="S1279">
        <v>2</v>
      </c>
      <c r="T1279" s="317">
        <v>29150</v>
      </c>
      <c r="U1279">
        <v>26.2</v>
      </c>
      <c r="V1279">
        <v>2</v>
      </c>
      <c r="W1279">
        <v>101</v>
      </c>
      <c r="X1279" s="317">
        <v>80189</v>
      </c>
    </row>
    <row r="1280" spans="1:26">
      <c r="A1280">
        <v>1279</v>
      </c>
      <c r="B1280" t="s">
        <v>7286</v>
      </c>
      <c r="C1280" t="s">
        <v>7287</v>
      </c>
      <c r="D1280" t="s">
        <v>6418</v>
      </c>
      <c r="E1280" t="s">
        <v>7288</v>
      </c>
      <c r="F1280" s="1">
        <v>46037</v>
      </c>
      <c r="G1280">
        <v>1</v>
      </c>
      <c r="H1280">
        <v>510960</v>
      </c>
      <c r="I1280" t="s">
        <v>10185</v>
      </c>
      <c r="J1280">
        <v>50053762</v>
      </c>
      <c r="K1280" t="s">
        <v>12198</v>
      </c>
      <c r="L1280">
        <v>2</v>
      </c>
      <c r="M1280">
        <v>1</v>
      </c>
      <c r="N1280">
        <v>2</v>
      </c>
      <c r="O1280">
        <v>46082</v>
      </c>
      <c r="P1280" t="s">
        <v>5750</v>
      </c>
      <c r="R1280" s="1">
        <v>46081</v>
      </c>
      <c r="S1280">
        <v>2</v>
      </c>
      <c r="T1280" s="317">
        <v>38330</v>
      </c>
      <c r="U1280">
        <v>26.2</v>
      </c>
      <c r="V1280">
        <v>2</v>
      </c>
      <c r="W1280">
        <v>40</v>
      </c>
      <c r="X1280" s="317">
        <v>64648</v>
      </c>
    </row>
    <row r="1281" spans="1:25">
      <c r="A1281">
        <v>1280</v>
      </c>
      <c r="B1281" t="s">
        <v>6094</v>
      </c>
      <c r="C1281" t="s">
        <v>6095</v>
      </c>
      <c r="D1281" t="s">
        <v>5772</v>
      </c>
      <c r="E1281" t="s">
        <v>5775</v>
      </c>
      <c r="F1281" s="1">
        <v>46037</v>
      </c>
      <c r="G1281">
        <v>1</v>
      </c>
      <c r="H1281">
        <v>510961</v>
      </c>
      <c r="I1281" t="s">
        <v>10185</v>
      </c>
      <c r="J1281">
        <v>50053354</v>
      </c>
      <c r="K1281" t="s">
        <v>6518</v>
      </c>
      <c r="L1281">
        <v>2</v>
      </c>
      <c r="M1281">
        <v>1</v>
      </c>
      <c r="N1281">
        <v>2</v>
      </c>
      <c r="O1281">
        <v>46039</v>
      </c>
      <c r="P1281">
        <v>46038</v>
      </c>
      <c r="R1281" s="1">
        <v>46081</v>
      </c>
      <c r="S1281">
        <v>2</v>
      </c>
      <c r="T1281" s="317">
        <v>48480</v>
      </c>
      <c r="U1281">
        <v>26.2</v>
      </c>
      <c r="V1281">
        <v>2</v>
      </c>
      <c r="W1281">
        <v>10</v>
      </c>
      <c r="X1281" s="317">
        <v>120649</v>
      </c>
    </row>
    <row r="1282" spans="1:25">
      <c r="A1282">
        <v>1281</v>
      </c>
      <c r="B1282" t="s">
        <v>7305</v>
      </c>
      <c r="C1282" t="s">
        <v>7306</v>
      </c>
      <c r="D1282" t="s">
        <v>5942</v>
      </c>
      <c r="E1282" t="s">
        <v>6890</v>
      </c>
      <c r="F1282" s="1">
        <v>46037</v>
      </c>
      <c r="G1282">
        <v>1</v>
      </c>
      <c r="H1282">
        <v>510962</v>
      </c>
      <c r="I1282" t="s">
        <v>10185</v>
      </c>
      <c r="K1282" t="s">
        <v>267</v>
      </c>
      <c r="L1282" t="s">
        <v>43</v>
      </c>
      <c r="M1282">
        <v>1</v>
      </c>
      <c r="N1282" t="s">
        <v>43</v>
      </c>
      <c r="O1282">
        <v>46113</v>
      </c>
      <c r="P1282" t="s">
        <v>5750</v>
      </c>
      <c r="R1282" s="1"/>
      <c r="T1282" s="317"/>
      <c r="X1282" s="317"/>
    </row>
    <row r="1283" spans="1:25">
      <c r="A1283">
        <v>1282</v>
      </c>
      <c r="B1283" t="s">
        <v>7308</v>
      </c>
      <c r="C1283" t="s">
        <v>7247</v>
      </c>
      <c r="D1283" t="s">
        <v>46</v>
      </c>
      <c r="E1283" t="s">
        <v>6055</v>
      </c>
      <c r="F1283" s="1">
        <v>46037</v>
      </c>
      <c r="G1283">
        <v>1</v>
      </c>
      <c r="H1283">
        <v>510963</v>
      </c>
      <c r="I1283" t="s">
        <v>10185</v>
      </c>
      <c r="J1283">
        <v>50053795</v>
      </c>
      <c r="K1283" t="s">
        <v>10340</v>
      </c>
      <c r="L1283">
        <v>2</v>
      </c>
      <c r="M1283">
        <v>2</v>
      </c>
      <c r="N1283">
        <v>2</v>
      </c>
      <c r="O1283">
        <v>46086</v>
      </c>
      <c r="P1283" t="s">
        <v>5750</v>
      </c>
      <c r="R1283" s="1">
        <v>46081</v>
      </c>
      <c r="S1283">
        <v>2</v>
      </c>
      <c r="T1283" s="317">
        <v>61460</v>
      </c>
      <c r="U1283">
        <v>26.2</v>
      </c>
      <c r="V1283">
        <v>2</v>
      </c>
      <c r="W1283">
        <v>30</v>
      </c>
      <c r="X1283" s="317">
        <v>136749</v>
      </c>
    </row>
    <row r="1284" spans="1:25">
      <c r="A1284">
        <v>1283</v>
      </c>
      <c r="B1284" t="s">
        <v>7293</v>
      </c>
      <c r="C1284" t="s">
        <v>7294</v>
      </c>
      <c r="D1284" t="s">
        <v>6418</v>
      </c>
      <c r="E1284" t="s">
        <v>6955</v>
      </c>
      <c r="F1284" s="1">
        <v>46038</v>
      </c>
      <c r="G1284">
        <v>1</v>
      </c>
      <c r="H1284">
        <v>510964</v>
      </c>
      <c r="I1284" t="s">
        <v>10185</v>
      </c>
      <c r="J1284">
        <v>50053929</v>
      </c>
      <c r="K1284" t="s">
        <v>12198</v>
      </c>
      <c r="L1284" t="s">
        <v>43</v>
      </c>
      <c r="M1284">
        <v>1</v>
      </c>
      <c r="N1284">
        <v>1</v>
      </c>
      <c r="O1284">
        <v>46097</v>
      </c>
      <c r="P1284" t="s">
        <v>5750</v>
      </c>
      <c r="R1284" s="1">
        <v>46081</v>
      </c>
      <c r="S1284">
        <v>2</v>
      </c>
      <c r="T1284" s="317">
        <v>41960</v>
      </c>
      <c r="X1284" s="317"/>
    </row>
    <row r="1285" spans="1:25">
      <c r="A1285">
        <v>1284</v>
      </c>
      <c r="B1285" t="s">
        <v>13940</v>
      </c>
      <c r="C1285" t="s">
        <v>13941</v>
      </c>
      <c r="D1285" t="s">
        <v>46</v>
      </c>
      <c r="E1285" t="s">
        <v>6161</v>
      </c>
      <c r="F1285" s="1">
        <v>46036</v>
      </c>
      <c r="G1285">
        <v>1</v>
      </c>
      <c r="H1285">
        <v>510965</v>
      </c>
      <c r="I1285" t="s">
        <v>10185</v>
      </c>
      <c r="K1285" t="s">
        <v>10340</v>
      </c>
      <c r="L1285">
        <v>1</v>
      </c>
      <c r="M1285">
        <v>1</v>
      </c>
      <c r="N1285">
        <v>1</v>
      </c>
      <c r="O1285">
        <v>46049</v>
      </c>
      <c r="P1285">
        <v>46048</v>
      </c>
      <c r="R1285" s="1">
        <v>46053</v>
      </c>
      <c r="S1285">
        <v>1</v>
      </c>
      <c r="T1285" s="317">
        <v>41390</v>
      </c>
      <c r="U1285">
        <v>26.1</v>
      </c>
      <c r="V1285">
        <v>1</v>
      </c>
      <c r="W1285">
        <v>101</v>
      </c>
      <c r="X1285" s="317">
        <v>106590</v>
      </c>
    </row>
    <row r="1286" spans="1:25">
      <c r="A1286">
        <v>1285</v>
      </c>
      <c r="B1286" t="s">
        <v>13942</v>
      </c>
      <c r="C1286" t="s">
        <v>13943</v>
      </c>
      <c r="D1286" t="s">
        <v>46</v>
      </c>
      <c r="E1286" t="s">
        <v>6161</v>
      </c>
      <c r="F1286" s="1"/>
      <c r="G1286" t="s">
        <v>43</v>
      </c>
      <c r="H1286">
        <v>510966</v>
      </c>
      <c r="L1286" t="s">
        <v>43</v>
      </c>
      <c r="M1286" t="s">
        <v>43</v>
      </c>
      <c r="N1286" t="s">
        <v>43</v>
      </c>
      <c r="R1286" s="1"/>
      <c r="T1286" s="317"/>
      <c r="X1286" s="317"/>
      <c r="Y1286" t="s">
        <v>10832</v>
      </c>
    </row>
    <row r="1287" spans="1:25">
      <c r="A1287">
        <v>1286</v>
      </c>
      <c r="B1287" t="s">
        <v>13944</v>
      </c>
      <c r="C1287" t="s">
        <v>13945</v>
      </c>
      <c r="D1287" t="s">
        <v>46</v>
      </c>
      <c r="E1287" t="s">
        <v>6161</v>
      </c>
      <c r="F1287" s="1">
        <v>46036</v>
      </c>
      <c r="G1287">
        <v>1</v>
      </c>
      <c r="H1287">
        <v>510967</v>
      </c>
      <c r="I1287" t="s">
        <v>10185</v>
      </c>
      <c r="K1287" t="s">
        <v>10340</v>
      </c>
      <c r="L1287">
        <v>1</v>
      </c>
      <c r="M1287">
        <v>1</v>
      </c>
      <c r="N1287">
        <v>1</v>
      </c>
      <c r="O1287" t="s">
        <v>11478</v>
      </c>
      <c r="P1287">
        <v>46052</v>
      </c>
      <c r="R1287" s="1">
        <v>46053</v>
      </c>
      <c r="S1287">
        <v>1</v>
      </c>
      <c r="T1287" s="317">
        <v>42920</v>
      </c>
      <c r="U1287">
        <v>26.1</v>
      </c>
      <c r="V1287">
        <v>1</v>
      </c>
      <c r="W1287">
        <v>101</v>
      </c>
      <c r="X1287" s="317">
        <v>110520</v>
      </c>
    </row>
    <row r="1288" spans="1:25">
      <c r="A1288">
        <v>1287</v>
      </c>
      <c r="B1288" t="s">
        <v>13946</v>
      </c>
      <c r="C1288" t="s">
        <v>13947</v>
      </c>
      <c r="D1288" t="s">
        <v>46</v>
      </c>
      <c r="E1288" t="s">
        <v>6161</v>
      </c>
      <c r="F1288" s="1">
        <v>46037</v>
      </c>
      <c r="G1288">
        <v>1</v>
      </c>
      <c r="H1288">
        <v>510968</v>
      </c>
      <c r="I1288" t="s">
        <v>10185</v>
      </c>
      <c r="K1288" t="s">
        <v>10340</v>
      </c>
      <c r="L1288">
        <v>2</v>
      </c>
      <c r="M1288">
        <v>1</v>
      </c>
      <c r="N1288">
        <v>2</v>
      </c>
      <c r="O1288" t="s">
        <v>11478</v>
      </c>
      <c r="P1288">
        <v>46052</v>
      </c>
      <c r="R1288" s="1">
        <v>46081</v>
      </c>
      <c r="S1288">
        <v>2</v>
      </c>
      <c r="T1288" s="317">
        <v>42920</v>
      </c>
      <c r="U1288">
        <v>26.2</v>
      </c>
      <c r="V1288">
        <v>2</v>
      </c>
      <c r="W1288">
        <v>101</v>
      </c>
      <c r="X1288" s="317">
        <v>110520</v>
      </c>
    </row>
    <row r="1289" spans="1:25">
      <c r="A1289">
        <v>1288</v>
      </c>
      <c r="B1289" t="s">
        <v>13948</v>
      </c>
      <c r="C1289" t="s">
        <v>13949</v>
      </c>
      <c r="D1289" t="s">
        <v>46</v>
      </c>
      <c r="E1289" t="s">
        <v>6161</v>
      </c>
      <c r="F1289" s="1">
        <v>46037</v>
      </c>
      <c r="G1289">
        <v>1</v>
      </c>
      <c r="H1289">
        <v>510969</v>
      </c>
      <c r="I1289" t="s">
        <v>10185</v>
      </c>
      <c r="K1289" t="s">
        <v>10340</v>
      </c>
      <c r="L1289">
        <v>2</v>
      </c>
      <c r="M1289">
        <v>1</v>
      </c>
      <c r="N1289">
        <v>2</v>
      </c>
      <c r="O1289" t="s">
        <v>11478</v>
      </c>
      <c r="P1289">
        <v>46052</v>
      </c>
      <c r="R1289" s="1">
        <v>46081</v>
      </c>
      <c r="S1289">
        <v>2</v>
      </c>
      <c r="T1289" s="317">
        <v>44450</v>
      </c>
      <c r="U1289">
        <v>26.2</v>
      </c>
      <c r="V1289">
        <v>2</v>
      </c>
      <c r="W1289">
        <v>101</v>
      </c>
      <c r="X1289" s="317">
        <v>114450</v>
      </c>
    </row>
    <row r="1290" spans="1:25">
      <c r="A1290">
        <v>1289</v>
      </c>
      <c r="B1290" t="s">
        <v>13950</v>
      </c>
      <c r="C1290" t="s">
        <v>13951</v>
      </c>
      <c r="D1290" t="s">
        <v>46</v>
      </c>
      <c r="E1290" t="s">
        <v>6161</v>
      </c>
      <c r="F1290" s="1">
        <v>46037</v>
      </c>
      <c r="G1290">
        <v>1</v>
      </c>
      <c r="H1290">
        <v>510970</v>
      </c>
      <c r="I1290" t="s">
        <v>10185</v>
      </c>
      <c r="K1290" t="s">
        <v>10340</v>
      </c>
      <c r="L1290">
        <v>2</v>
      </c>
      <c r="M1290">
        <v>1</v>
      </c>
      <c r="N1290">
        <v>2</v>
      </c>
      <c r="O1290" t="s">
        <v>11478</v>
      </c>
      <c r="P1290">
        <v>46052</v>
      </c>
      <c r="R1290" s="1">
        <v>46081</v>
      </c>
      <c r="S1290">
        <v>2</v>
      </c>
      <c r="T1290" s="317">
        <v>44450</v>
      </c>
      <c r="U1290">
        <v>26.2</v>
      </c>
      <c r="V1290">
        <v>2</v>
      </c>
      <c r="W1290">
        <v>101</v>
      </c>
      <c r="X1290" s="317">
        <v>114450</v>
      </c>
    </row>
    <row r="1291" spans="1:25">
      <c r="A1291">
        <v>1290</v>
      </c>
      <c r="B1291" t="s">
        <v>13952</v>
      </c>
      <c r="C1291" t="s">
        <v>13953</v>
      </c>
      <c r="D1291" t="s">
        <v>46</v>
      </c>
      <c r="E1291" t="s">
        <v>6161</v>
      </c>
      <c r="F1291" s="1">
        <v>46037</v>
      </c>
      <c r="G1291">
        <v>1</v>
      </c>
      <c r="H1291">
        <v>510971</v>
      </c>
      <c r="I1291" t="s">
        <v>10185</v>
      </c>
      <c r="K1291" t="s">
        <v>10340</v>
      </c>
      <c r="L1291">
        <v>1</v>
      </c>
      <c r="M1291">
        <v>1</v>
      </c>
      <c r="N1291">
        <v>1</v>
      </c>
      <c r="O1291">
        <v>46051</v>
      </c>
      <c r="P1291">
        <v>46050</v>
      </c>
      <c r="R1291" s="1">
        <v>46053</v>
      </c>
      <c r="S1291">
        <v>1</v>
      </c>
      <c r="T1291" s="317">
        <v>45500</v>
      </c>
      <c r="U1291">
        <v>26.1</v>
      </c>
      <c r="V1291">
        <v>1</v>
      </c>
      <c r="W1291">
        <v>101</v>
      </c>
      <c r="X1291" s="317">
        <v>117180</v>
      </c>
    </row>
    <row r="1292" spans="1:25">
      <c r="A1292">
        <v>1291</v>
      </c>
      <c r="B1292" t="s">
        <v>13954</v>
      </c>
      <c r="C1292" t="s">
        <v>13955</v>
      </c>
      <c r="D1292" t="s">
        <v>46</v>
      </c>
      <c r="E1292" t="s">
        <v>3282</v>
      </c>
      <c r="F1292" s="1">
        <v>46037</v>
      </c>
      <c r="G1292">
        <v>1</v>
      </c>
      <c r="H1292">
        <v>510972</v>
      </c>
      <c r="I1292" t="s">
        <v>10185</v>
      </c>
      <c r="K1292" t="s">
        <v>267</v>
      </c>
      <c r="L1292">
        <v>2</v>
      </c>
      <c r="M1292">
        <v>1</v>
      </c>
      <c r="N1292">
        <v>2</v>
      </c>
      <c r="O1292">
        <v>46052</v>
      </c>
      <c r="P1292">
        <v>46051</v>
      </c>
      <c r="R1292" s="1">
        <v>46081</v>
      </c>
      <c r="S1292">
        <v>2</v>
      </c>
      <c r="T1292" s="317">
        <v>42760</v>
      </c>
      <c r="U1292">
        <v>26.2</v>
      </c>
      <c r="V1292">
        <v>2</v>
      </c>
      <c r="W1292">
        <v>101</v>
      </c>
      <c r="X1292" s="317">
        <v>109229</v>
      </c>
    </row>
    <row r="1293" spans="1:25">
      <c r="A1293">
        <v>1292</v>
      </c>
      <c r="B1293" t="s">
        <v>13956</v>
      </c>
      <c r="C1293" t="s">
        <v>13957</v>
      </c>
      <c r="D1293" t="s">
        <v>46</v>
      </c>
      <c r="E1293" t="s">
        <v>6161</v>
      </c>
      <c r="F1293" s="1">
        <v>46036</v>
      </c>
      <c r="G1293">
        <v>1</v>
      </c>
      <c r="H1293">
        <v>510973</v>
      </c>
      <c r="I1293" t="s">
        <v>10185</v>
      </c>
      <c r="K1293" t="s">
        <v>10340</v>
      </c>
      <c r="L1293">
        <v>2</v>
      </c>
      <c r="M1293">
        <v>1</v>
      </c>
      <c r="N1293">
        <v>2</v>
      </c>
      <c r="O1293" t="s">
        <v>11478</v>
      </c>
      <c r="P1293">
        <v>46052</v>
      </c>
      <c r="R1293" s="1">
        <v>46081</v>
      </c>
      <c r="S1293">
        <v>2</v>
      </c>
      <c r="T1293" s="317">
        <v>47510</v>
      </c>
      <c r="U1293">
        <v>26.2</v>
      </c>
      <c r="V1293">
        <v>2</v>
      </c>
      <c r="W1293">
        <v>101</v>
      </c>
      <c r="X1293" s="317">
        <v>122310</v>
      </c>
    </row>
    <row r="1294" spans="1:25">
      <c r="A1294">
        <v>1293</v>
      </c>
      <c r="B1294" t="s">
        <v>13958</v>
      </c>
      <c r="C1294" t="s">
        <v>13959</v>
      </c>
      <c r="D1294" t="s">
        <v>5942</v>
      </c>
      <c r="E1294" t="s">
        <v>6890</v>
      </c>
      <c r="F1294" s="1">
        <v>46038</v>
      </c>
      <c r="G1294">
        <v>1</v>
      </c>
      <c r="H1294">
        <v>510974</v>
      </c>
      <c r="I1294" t="s">
        <v>10185</v>
      </c>
      <c r="K1294" t="s">
        <v>267</v>
      </c>
      <c r="L1294">
        <v>1</v>
      </c>
      <c r="M1294">
        <v>1</v>
      </c>
      <c r="N1294">
        <v>1</v>
      </c>
      <c r="O1294">
        <v>46050</v>
      </c>
      <c r="P1294">
        <v>46049</v>
      </c>
      <c r="R1294" s="1">
        <v>46053</v>
      </c>
      <c r="S1294">
        <v>1</v>
      </c>
      <c r="T1294" s="317">
        <v>38535</v>
      </c>
      <c r="U1294">
        <v>26.1</v>
      </c>
      <c r="V1294">
        <v>1</v>
      </c>
      <c r="W1294">
        <v>101</v>
      </c>
      <c r="X1294" s="317">
        <v>111834</v>
      </c>
    </row>
    <row r="1295" spans="1:25">
      <c r="A1295">
        <v>1294</v>
      </c>
      <c r="B1295" t="s">
        <v>7289</v>
      </c>
      <c r="C1295" t="s">
        <v>7290</v>
      </c>
      <c r="D1295" t="s">
        <v>46</v>
      </c>
      <c r="E1295" t="s">
        <v>6055</v>
      </c>
      <c r="F1295" s="1">
        <v>46038</v>
      </c>
      <c r="G1295">
        <v>1</v>
      </c>
      <c r="H1295">
        <v>510975</v>
      </c>
      <c r="I1295" t="s">
        <v>10185</v>
      </c>
      <c r="J1295">
        <v>50054071</v>
      </c>
      <c r="K1295" t="s">
        <v>10340</v>
      </c>
      <c r="L1295">
        <v>2</v>
      </c>
      <c r="M1295">
        <v>2</v>
      </c>
      <c r="N1295">
        <v>2</v>
      </c>
      <c r="O1295">
        <v>46097</v>
      </c>
      <c r="P1295" t="s">
        <v>5750</v>
      </c>
      <c r="R1295" s="1">
        <v>46081</v>
      </c>
      <c r="S1295">
        <v>2</v>
      </c>
      <c r="T1295" s="317">
        <v>74450</v>
      </c>
      <c r="U1295">
        <v>26.2</v>
      </c>
      <c r="V1295">
        <v>2</v>
      </c>
      <c r="W1295">
        <v>30</v>
      </c>
      <c r="X1295" s="317">
        <v>164897</v>
      </c>
    </row>
    <row r="1296" spans="1:25">
      <c r="A1296">
        <v>1295</v>
      </c>
      <c r="B1296" t="s">
        <v>13960</v>
      </c>
      <c r="C1296" t="s">
        <v>13961</v>
      </c>
      <c r="D1296" t="s">
        <v>5942</v>
      </c>
      <c r="E1296" t="s">
        <v>6890</v>
      </c>
      <c r="F1296" s="1">
        <v>46041</v>
      </c>
      <c r="G1296">
        <v>1</v>
      </c>
      <c r="H1296">
        <v>510976</v>
      </c>
      <c r="I1296" t="s">
        <v>10185</v>
      </c>
      <c r="K1296" t="s">
        <v>267</v>
      </c>
      <c r="L1296">
        <v>2</v>
      </c>
      <c r="M1296">
        <v>1</v>
      </c>
      <c r="N1296">
        <v>2</v>
      </c>
      <c r="O1296">
        <v>46056</v>
      </c>
      <c r="P1296">
        <v>46055</v>
      </c>
      <c r="R1296" s="1">
        <v>46081</v>
      </c>
      <c r="S1296">
        <v>2</v>
      </c>
      <c r="T1296" s="317">
        <v>34905</v>
      </c>
      <c r="U1296">
        <v>26.2</v>
      </c>
      <c r="V1296">
        <v>2</v>
      </c>
      <c r="W1296">
        <v>101</v>
      </c>
      <c r="X1296" s="317">
        <v>106709</v>
      </c>
    </row>
    <row r="1297" spans="1:25">
      <c r="A1297">
        <v>1296</v>
      </c>
      <c r="B1297" t="s">
        <v>13962</v>
      </c>
      <c r="C1297" t="s">
        <v>13810</v>
      </c>
      <c r="D1297" t="s">
        <v>5942</v>
      </c>
      <c r="E1297" t="s">
        <v>6890</v>
      </c>
      <c r="F1297" s="1">
        <v>46041</v>
      </c>
      <c r="G1297">
        <v>1</v>
      </c>
      <c r="H1297">
        <v>510977</v>
      </c>
      <c r="I1297" t="s">
        <v>10185</v>
      </c>
      <c r="K1297" t="s">
        <v>534</v>
      </c>
      <c r="N1297" t="s">
        <v>43</v>
      </c>
      <c r="O1297">
        <v>46058</v>
      </c>
      <c r="P1297">
        <v>46056</v>
      </c>
      <c r="R1297" s="1"/>
      <c r="T1297" s="317"/>
      <c r="X1297" s="317"/>
    </row>
    <row r="1298" spans="1:25">
      <c r="A1298">
        <v>1297</v>
      </c>
      <c r="B1298" t="s">
        <v>13963</v>
      </c>
      <c r="C1298" t="s">
        <v>13964</v>
      </c>
      <c r="D1298" t="s">
        <v>46</v>
      </c>
      <c r="E1298" t="s">
        <v>6161</v>
      </c>
      <c r="F1298" s="1">
        <v>46041</v>
      </c>
      <c r="G1298">
        <v>1</v>
      </c>
      <c r="H1298">
        <v>510978</v>
      </c>
      <c r="I1298" t="s">
        <v>10185</v>
      </c>
      <c r="K1298" t="s">
        <v>10340</v>
      </c>
      <c r="L1298">
        <v>2</v>
      </c>
      <c r="M1298">
        <v>1</v>
      </c>
      <c r="N1298">
        <v>2</v>
      </c>
      <c r="O1298" t="s">
        <v>11478</v>
      </c>
      <c r="P1298">
        <v>46055</v>
      </c>
      <c r="R1298" s="1">
        <v>46081</v>
      </c>
      <c r="S1298">
        <v>2</v>
      </c>
      <c r="T1298" s="317">
        <v>38330</v>
      </c>
      <c r="U1298">
        <v>26.2</v>
      </c>
      <c r="V1298">
        <v>2</v>
      </c>
      <c r="W1298">
        <v>101</v>
      </c>
      <c r="X1298" s="317">
        <v>98730</v>
      </c>
    </row>
    <row r="1299" spans="1:25">
      <c r="A1299">
        <v>1298</v>
      </c>
      <c r="B1299" t="s">
        <v>13965</v>
      </c>
      <c r="C1299" t="s">
        <v>13966</v>
      </c>
      <c r="D1299" t="s">
        <v>46</v>
      </c>
      <c r="E1299" t="s">
        <v>6161</v>
      </c>
      <c r="F1299" s="1">
        <v>46041</v>
      </c>
      <c r="G1299">
        <v>1</v>
      </c>
      <c r="H1299">
        <v>510979</v>
      </c>
      <c r="I1299" t="s">
        <v>10185</v>
      </c>
      <c r="K1299" t="s">
        <v>10340</v>
      </c>
      <c r="L1299">
        <v>2</v>
      </c>
      <c r="M1299">
        <v>1</v>
      </c>
      <c r="N1299">
        <v>2</v>
      </c>
      <c r="O1299" t="s">
        <v>11478</v>
      </c>
      <c r="P1299">
        <v>46055</v>
      </c>
      <c r="R1299" s="1">
        <v>46081</v>
      </c>
      <c r="S1299">
        <v>2</v>
      </c>
      <c r="T1299" s="317">
        <v>39860</v>
      </c>
      <c r="U1299">
        <v>26.2</v>
      </c>
      <c r="V1299">
        <v>2</v>
      </c>
      <c r="W1299">
        <v>101</v>
      </c>
      <c r="X1299" s="317">
        <v>102660</v>
      </c>
      <c r="Y1299" t="s">
        <v>10832</v>
      </c>
    </row>
    <row r="1300" spans="1:25">
      <c r="A1300">
        <v>1299</v>
      </c>
      <c r="B1300" t="s">
        <v>7328</v>
      </c>
      <c r="C1300" t="s">
        <v>13967</v>
      </c>
      <c r="D1300" t="s">
        <v>5942</v>
      </c>
      <c r="E1300" t="s">
        <v>6890</v>
      </c>
      <c r="F1300" s="1">
        <v>46042</v>
      </c>
      <c r="G1300">
        <v>1</v>
      </c>
      <c r="H1300">
        <v>510980</v>
      </c>
      <c r="I1300" t="s">
        <v>10185</v>
      </c>
      <c r="J1300">
        <v>50054244</v>
      </c>
      <c r="K1300" t="s">
        <v>6518</v>
      </c>
      <c r="L1300" t="s">
        <v>43</v>
      </c>
      <c r="M1300">
        <v>2</v>
      </c>
      <c r="N1300" t="s">
        <v>43</v>
      </c>
      <c r="O1300">
        <v>46113</v>
      </c>
      <c r="P1300" t="s">
        <v>5750</v>
      </c>
      <c r="R1300" s="1"/>
      <c r="T1300" s="317"/>
      <c r="X1300" s="317"/>
    </row>
    <row r="1301" spans="1:25">
      <c r="A1301">
        <v>1300</v>
      </c>
      <c r="B1301" t="s">
        <v>6138</v>
      </c>
      <c r="C1301" t="s">
        <v>6139</v>
      </c>
      <c r="D1301" t="s">
        <v>5772</v>
      </c>
      <c r="E1301" t="s">
        <v>5775</v>
      </c>
      <c r="F1301" s="1">
        <v>46041</v>
      </c>
      <c r="G1301">
        <v>1</v>
      </c>
      <c r="H1301">
        <v>510981</v>
      </c>
      <c r="I1301" t="s">
        <v>13968</v>
      </c>
      <c r="J1301">
        <v>50054214</v>
      </c>
      <c r="K1301" t="s">
        <v>6518</v>
      </c>
      <c r="L1301" t="s">
        <v>43</v>
      </c>
      <c r="M1301" t="s">
        <v>43</v>
      </c>
      <c r="N1301" t="s">
        <v>43</v>
      </c>
      <c r="O1301">
        <v>46118</v>
      </c>
      <c r="P1301">
        <v>46111</v>
      </c>
      <c r="R1301" s="1"/>
      <c r="T1301" s="317"/>
      <c r="X1301" s="317"/>
    </row>
    <row r="1302" spans="1:25">
      <c r="A1302">
        <v>1301</v>
      </c>
      <c r="B1302" t="s">
        <v>13969</v>
      </c>
      <c r="C1302" t="s">
        <v>13970</v>
      </c>
      <c r="D1302" t="s">
        <v>5942</v>
      </c>
      <c r="E1302" t="s">
        <v>6890</v>
      </c>
      <c r="F1302" s="1">
        <v>46044</v>
      </c>
      <c r="G1302">
        <v>1</v>
      </c>
      <c r="H1302">
        <v>510982</v>
      </c>
      <c r="I1302" t="s">
        <v>10185</v>
      </c>
      <c r="K1302" t="s">
        <v>267</v>
      </c>
      <c r="L1302">
        <v>2</v>
      </c>
      <c r="M1302">
        <v>1</v>
      </c>
      <c r="N1302">
        <v>2</v>
      </c>
      <c r="O1302">
        <v>46064</v>
      </c>
      <c r="P1302">
        <v>46063</v>
      </c>
      <c r="R1302" s="1">
        <v>46081</v>
      </c>
      <c r="S1302">
        <v>2</v>
      </c>
      <c r="T1302" s="317">
        <v>35955</v>
      </c>
      <c r="U1302">
        <v>26.2</v>
      </c>
      <c r="V1302">
        <v>2</v>
      </c>
      <c r="W1302">
        <v>101</v>
      </c>
      <c r="X1302" s="317">
        <v>109438</v>
      </c>
    </row>
    <row r="1303" spans="1:25">
      <c r="A1303">
        <v>1302</v>
      </c>
      <c r="B1303" t="s">
        <v>13971</v>
      </c>
      <c r="C1303" t="s">
        <v>13972</v>
      </c>
      <c r="D1303" t="s">
        <v>46</v>
      </c>
      <c r="E1303" t="s">
        <v>6161</v>
      </c>
      <c r="F1303" s="1">
        <v>46044</v>
      </c>
      <c r="G1303">
        <v>1</v>
      </c>
      <c r="H1303">
        <v>510983</v>
      </c>
      <c r="I1303" t="s">
        <v>10185</v>
      </c>
      <c r="K1303" t="s">
        <v>10340</v>
      </c>
      <c r="L1303">
        <v>2</v>
      </c>
      <c r="M1303">
        <v>1</v>
      </c>
      <c r="N1303">
        <v>2</v>
      </c>
      <c r="O1303" t="s">
        <v>11478</v>
      </c>
      <c r="P1303">
        <v>46059</v>
      </c>
      <c r="R1303" s="1">
        <v>46081</v>
      </c>
      <c r="S1303">
        <v>2</v>
      </c>
      <c r="T1303" s="317">
        <v>44450</v>
      </c>
      <c r="U1303">
        <v>26.2</v>
      </c>
      <c r="V1303">
        <v>2</v>
      </c>
      <c r="W1303">
        <v>101</v>
      </c>
      <c r="X1303" s="317">
        <v>114450</v>
      </c>
    </row>
    <row r="1304" spans="1:25">
      <c r="A1304">
        <v>1303</v>
      </c>
      <c r="B1304" t="s">
        <v>13973</v>
      </c>
      <c r="C1304" t="s">
        <v>13974</v>
      </c>
      <c r="D1304" t="s">
        <v>46</v>
      </c>
      <c r="E1304" t="s">
        <v>6161</v>
      </c>
      <c r="F1304" s="1">
        <v>46043</v>
      </c>
      <c r="G1304">
        <v>1</v>
      </c>
      <c r="H1304">
        <v>510984</v>
      </c>
      <c r="I1304" t="s">
        <v>10185</v>
      </c>
      <c r="K1304" t="s">
        <v>267</v>
      </c>
      <c r="L1304">
        <v>2</v>
      </c>
      <c r="M1304">
        <v>1</v>
      </c>
      <c r="N1304">
        <v>2</v>
      </c>
      <c r="O1304" t="s">
        <v>11478</v>
      </c>
      <c r="P1304">
        <v>46052</v>
      </c>
      <c r="R1304" s="1">
        <v>46081</v>
      </c>
      <c r="S1304">
        <v>2</v>
      </c>
      <c r="T1304" s="317">
        <v>39860</v>
      </c>
      <c r="U1304">
        <v>26.2</v>
      </c>
      <c r="V1304">
        <v>2</v>
      </c>
      <c r="W1304">
        <v>101</v>
      </c>
      <c r="X1304" s="317">
        <v>102660</v>
      </c>
    </row>
    <row r="1305" spans="1:25">
      <c r="A1305">
        <v>1304</v>
      </c>
      <c r="B1305" t="s">
        <v>13975</v>
      </c>
      <c r="C1305" t="s">
        <v>13976</v>
      </c>
      <c r="D1305" t="s">
        <v>46</v>
      </c>
      <c r="E1305" t="s">
        <v>6161</v>
      </c>
      <c r="F1305" s="1">
        <v>46043</v>
      </c>
      <c r="G1305">
        <v>1</v>
      </c>
      <c r="H1305">
        <v>510985</v>
      </c>
      <c r="I1305" t="s">
        <v>10185</v>
      </c>
      <c r="K1305" t="s">
        <v>267</v>
      </c>
      <c r="L1305">
        <v>2</v>
      </c>
      <c r="M1305">
        <v>1</v>
      </c>
      <c r="N1305">
        <v>2</v>
      </c>
      <c r="O1305" t="s">
        <v>11478</v>
      </c>
      <c r="P1305">
        <v>46052</v>
      </c>
      <c r="R1305" s="1">
        <v>46081</v>
      </c>
      <c r="S1305">
        <v>2</v>
      </c>
      <c r="T1305" s="317">
        <v>36800</v>
      </c>
      <c r="U1305">
        <v>26.2</v>
      </c>
      <c r="V1305">
        <v>2</v>
      </c>
      <c r="W1305">
        <v>101</v>
      </c>
      <c r="X1305" s="317">
        <v>94800</v>
      </c>
    </row>
    <row r="1306" spans="1:25">
      <c r="A1306">
        <v>1305</v>
      </c>
      <c r="B1306" t="s">
        <v>13977</v>
      </c>
      <c r="C1306" t="s">
        <v>13978</v>
      </c>
      <c r="D1306" t="s">
        <v>46</v>
      </c>
      <c r="E1306" t="s">
        <v>6161</v>
      </c>
      <c r="F1306" s="1">
        <v>46043</v>
      </c>
      <c r="G1306">
        <v>1</v>
      </c>
      <c r="H1306">
        <v>510986</v>
      </c>
      <c r="I1306" t="s">
        <v>10185</v>
      </c>
      <c r="K1306" t="s">
        <v>10340</v>
      </c>
      <c r="L1306">
        <v>2</v>
      </c>
      <c r="M1306">
        <v>1</v>
      </c>
      <c r="N1306">
        <v>2</v>
      </c>
      <c r="O1306">
        <v>46082</v>
      </c>
      <c r="P1306">
        <v>46081</v>
      </c>
      <c r="R1306" s="1">
        <v>46081</v>
      </c>
      <c r="S1306">
        <v>2</v>
      </c>
      <c r="T1306" s="317">
        <v>45980</v>
      </c>
      <c r="U1306">
        <v>26.2</v>
      </c>
      <c r="V1306">
        <v>2</v>
      </c>
      <c r="W1306">
        <v>101</v>
      </c>
      <c r="X1306" s="317">
        <v>118380</v>
      </c>
    </row>
    <row r="1307" spans="1:25">
      <c r="A1307">
        <v>1306</v>
      </c>
      <c r="B1307" t="s">
        <v>13979</v>
      </c>
      <c r="C1307" t="s">
        <v>13980</v>
      </c>
      <c r="D1307" t="s">
        <v>46</v>
      </c>
      <c r="E1307" t="s">
        <v>3282</v>
      </c>
      <c r="F1307" s="1">
        <v>46043</v>
      </c>
      <c r="G1307">
        <v>1</v>
      </c>
      <c r="H1307">
        <v>510987</v>
      </c>
      <c r="I1307" t="s">
        <v>10185</v>
      </c>
      <c r="K1307" t="s">
        <v>267</v>
      </c>
      <c r="L1307">
        <v>2</v>
      </c>
      <c r="M1307">
        <v>1</v>
      </c>
      <c r="N1307">
        <v>2</v>
      </c>
      <c r="O1307">
        <v>46058</v>
      </c>
      <c r="P1307">
        <v>46057</v>
      </c>
      <c r="R1307" s="1">
        <v>46081</v>
      </c>
      <c r="S1307">
        <v>2</v>
      </c>
      <c r="T1307" s="317">
        <v>36640</v>
      </c>
      <c r="U1307">
        <v>26.2</v>
      </c>
      <c r="V1307">
        <v>2</v>
      </c>
      <c r="W1307">
        <v>101</v>
      </c>
      <c r="X1307" s="317">
        <v>93509</v>
      </c>
    </row>
    <row r="1308" spans="1:25">
      <c r="A1308">
        <v>1307</v>
      </c>
      <c r="B1308" t="s">
        <v>7266</v>
      </c>
      <c r="C1308" t="s">
        <v>7267</v>
      </c>
      <c r="D1308" t="s">
        <v>46</v>
      </c>
      <c r="E1308" t="s">
        <v>6208</v>
      </c>
      <c r="F1308" s="1">
        <v>46043</v>
      </c>
      <c r="G1308">
        <v>1</v>
      </c>
      <c r="H1308">
        <v>510988</v>
      </c>
      <c r="I1308" t="s">
        <v>10185</v>
      </c>
      <c r="J1308">
        <v>50054422</v>
      </c>
      <c r="K1308" t="s">
        <v>6518</v>
      </c>
      <c r="L1308" t="s">
        <v>43</v>
      </c>
      <c r="M1308" t="s">
        <v>43</v>
      </c>
      <c r="N1308" t="s">
        <v>43</v>
      </c>
      <c r="O1308">
        <v>46113</v>
      </c>
      <c r="P1308" t="s">
        <v>5750</v>
      </c>
      <c r="R1308" s="1"/>
      <c r="T1308" s="317"/>
      <c r="X1308" s="317"/>
    </row>
    <row r="1309" spans="1:25">
      <c r="A1309">
        <v>1308</v>
      </c>
      <c r="B1309" t="s">
        <v>7338</v>
      </c>
      <c r="C1309" t="s">
        <v>7339</v>
      </c>
      <c r="D1309" t="s">
        <v>46</v>
      </c>
      <c r="E1309" t="s">
        <v>6208</v>
      </c>
      <c r="F1309" s="1">
        <v>46043</v>
      </c>
      <c r="G1309">
        <v>1</v>
      </c>
      <c r="H1309">
        <v>510989</v>
      </c>
      <c r="I1309" t="s">
        <v>10185</v>
      </c>
      <c r="J1309">
        <v>50054425</v>
      </c>
      <c r="K1309" t="s">
        <v>6518</v>
      </c>
      <c r="L1309" t="s">
        <v>43</v>
      </c>
      <c r="M1309" t="s">
        <v>43</v>
      </c>
      <c r="N1309" t="s">
        <v>43</v>
      </c>
      <c r="O1309">
        <v>46113</v>
      </c>
      <c r="P1309" t="s">
        <v>5750</v>
      </c>
      <c r="R1309" s="1"/>
      <c r="T1309" s="317"/>
      <c r="X1309" s="317"/>
    </row>
    <row r="1310" spans="1:25">
      <c r="A1310">
        <v>1309</v>
      </c>
      <c r="B1310" t="s">
        <v>7336</v>
      </c>
      <c r="C1310" t="s">
        <v>7337</v>
      </c>
      <c r="D1310" t="s">
        <v>46</v>
      </c>
      <c r="E1310" t="s">
        <v>6208</v>
      </c>
      <c r="F1310" s="1">
        <v>46043</v>
      </c>
      <c r="G1310">
        <v>1</v>
      </c>
      <c r="H1310">
        <v>510990</v>
      </c>
      <c r="I1310" t="s">
        <v>10185</v>
      </c>
      <c r="J1310">
        <v>50054431</v>
      </c>
      <c r="K1310" t="s">
        <v>6518</v>
      </c>
      <c r="L1310" t="s">
        <v>43</v>
      </c>
      <c r="M1310" t="s">
        <v>43</v>
      </c>
      <c r="N1310" t="s">
        <v>43</v>
      </c>
      <c r="O1310">
        <v>46130</v>
      </c>
      <c r="P1310" t="s">
        <v>5750</v>
      </c>
      <c r="R1310" s="1"/>
      <c r="T1310" s="317"/>
      <c r="X1310" s="317"/>
    </row>
    <row r="1311" spans="1:25">
      <c r="A1311">
        <v>1310</v>
      </c>
      <c r="B1311" t="s">
        <v>7332</v>
      </c>
      <c r="C1311" t="s">
        <v>7333</v>
      </c>
      <c r="D1311" t="s">
        <v>46</v>
      </c>
      <c r="E1311" t="s">
        <v>6208</v>
      </c>
      <c r="F1311" s="1">
        <v>46043</v>
      </c>
      <c r="G1311">
        <v>1</v>
      </c>
      <c r="H1311">
        <v>510991</v>
      </c>
      <c r="I1311" t="s">
        <v>10185</v>
      </c>
      <c r="J1311">
        <v>50054433</v>
      </c>
      <c r="K1311" t="s">
        <v>6518</v>
      </c>
      <c r="L1311">
        <v>2</v>
      </c>
      <c r="M1311">
        <v>1</v>
      </c>
      <c r="N1311">
        <v>2</v>
      </c>
      <c r="O1311">
        <v>46091</v>
      </c>
      <c r="P1311" t="s">
        <v>5750</v>
      </c>
      <c r="R1311" s="1">
        <v>46081</v>
      </c>
      <c r="S1311">
        <v>2</v>
      </c>
      <c r="T1311" s="317">
        <v>35270</v>
      </c>
      <c r="U1311">
        <v>26.2</v>
      </c>
      <c r="V1311">
        <v>2</v>
      </c>
      <c r="W1311">
        <v>30</v>
      </c>
      <c r="X1311" s="317">
        <v>75576</v>
      </c>
    </row>
    <row r="1312" spans="1:25">
      <c r="A1312">
        <v>1311</v>
      </c>
      <c r="B1312" t="s">
        <v>7334</v>
      </c>
      <c r="C1312" t="s">
        <v>7335</v>
      </c>
      <c r="D1312" t="s">
        <v>46</v>
      </c>
      <c r="E1312" t="s">
        <v>6208</v>
      </c>
      <c r="F1312" s="1">
        <v>46043</v>
      </c>
      <c r="G1312">
        <v>1</v>
      </c>
      <c r="H1312">
        <v>510992</v>
      </c>
      <c r="I1312" t="s">
        <v>10185</v>
      </c>
      <c r="J1312">
        <v>50054434</v>
      </c>
      <c r="K1312" t="s">
        <v>6518</v>
      </c>
      <c r="L1312" t="s">
        <v>43</v>
      </c>
      <c r="M1312" t="s">
        <v>43</v>
      </c>
      <c r="N1312" t="s">
        <v>43</v>
      </c>
      <c r="O1312">
        <v>46152</v>
      </c>
      <c r="P1312" t="s">
        <v>5750</v>
      </c>
      <c r="R1312" s="1"/>
      <c r="T1312" s="317"/>
      <c r="X1312" s="317"/>
    </row>
    <row r="1313" spans="1:24">
      <c r="A1313">
        <v>1312</v>
      </c>
      <c r="B1313" t="s">
        <v>13981</v>
      </c>
      <c r="C1313" t="s">
        <v>13982</v>
      </c>
      <c r="D1313" t="s">
        <v>6418</v>
      </c>
      <c r="E1313" t="s">
        <v>6933</v>
      </c>
      <c r="F1313" s="1">
        <v>46044</v>
      </c>
      <c r="I1313" t="s">
        <v>10185</v>
      </c>
      <c r="K1313" t="s">
        <v>12198</v>
      </c>
      <c r="O1313" t="s">
        <v>12560</v>
      </c>
      <c r="P1313">
        <v>46053</v>
      </c>
      <c r="R1313" s="1">
        <v>46081</v>
      </c>
      <c r="S1313">
        <v>2</v>
      </c>
      <c r="T1313" s="317">
        <v>39860</v>
      </c>
      <c r="U1313">
        <v>26.2</v>
      </c>
      <c r="V1313">
        <v>2</v>
      </c>
      <c r="W1313">
        <v>101</v>
      </c>
      <c r="X1313" s="317">
        <v>107699</v>
      </c>
    </row>
    <row r="1314" spans="1:24">
      <c r="A1314">
        <v>1313</v>
      </c>
      <c r="B1314" t="s">
        <v>7342</v>
      </c>
      <c r="C1314" t="s">
        <v>7343</v>
      </c>
      <c r="D1314" t="s">
        <v>46</v>
      </c>
      <c r="E1314" t="s">
        <v>5829</v>
      </c>
      <c r="F1314" s="1">
        <v>46043</v>
      </c>
      <c r="I1314" t="s">
        <v>10185</v>
      </c>
      <c r="J1314">
        <v>50054575</v>
      </c>
      <c r="K1314" t="s">
        <v>6518</v>
      </c>
      <c r="O1314">
        <v>46090</v>
      </c>
      <c r="P1314" t="s">
        <v>5750</v>
      </c>
      <c r="R1314" s="1"/>
      <c r="T1314" s="317"/>
      <c r="X1314" s="317"/>
    </row>
    <row r="1315" spans="1:24">
      <c r="A1315">
        <v>1314</v>
      </c>
      <c r="B1315" t="s">
        <v>7340</v>
      </c>
      <c r="C1315" t="s">
        <v>7341</v>
      </c>
      <c r="D1315" t="s">
        <v>46</v>
      </c>
      <c r="E1315" t="s">
        <v>5829</v>
      </c>
      <c r="F1315" s="1">
        <v>46043</v>
      </c>
      <c r="I1315" t="s">
        <v>10185</v>
      </c>
      <c r="J1315">
        <v>50054579</v>
      </c>
      <c r="K1315" t="s">
        <v>6518</v>
      </c>
      <c r="O1315">
        <v>46101</v>
      </c>
      <c r="P1315" t="s">
        <v>5750</v>
      </c>
      <c r="R1315" s="1"/>
      <c r="T1315" s="317"/>
      <c r="X1315" s="317"/>
    </row>
    <row r="1316" spans="1:24">
      <c r="A1316">
        <v>1315</v>
      </c>
      <c r="B1316" t="s">
        <v>6312</v>
      </c>
      <c r="C1316" t="s">
        <v>6233</v>
      </c>
      <c r="D1316" t="s">
        <v>46</v>
      </c>
      <c r="E1316" t="s">
        <v>5829</v>
      </c>
      <c r="F1316" s="1">
        <v>46043</v>
      </c>
      <c r="I1316" t="s">
        <v>13599</v>
      </c>
      <c r="J1316">
        <v>50054577</v>
      </c>
      <c r="K1316" t="s">
        <v>6518</v>
      </c>
      <c r="O1316">
        <v>46113</v>
      </c>
      <c r="P1316" t="s">
        <v>5750</v>
      </c>
      <c r="R1316" s="1"/>
      <c r="T1316" s="317"/>
      <c r="X1316" s="317"/>
    </row>
    <row r="1317" spans="1:24">
      <c r="A1317">
        <v>1316</v>
      </c>
      <c r="B1317" t="s">
        <v>7242</v>
      </c>
      <c r="C1317" t="s">
        <v>7243</v>
      </c>
      <c r="D1317" t="s">
        <v>6418</v>
      </c>
      <c r="E1317" t="s">
        <v>6904</v>
      </c>
      <c r="F1317" s="1">
        <v>46048</v>
      </c>
      <c r="I1317" t="s">
        <v>10185</v>
      </c>
      <c r="J1317">
        <v>50055020</v>
      </c>
      <c r="K1317" t="s">
        <v>12198</v>
      </c>
      <c r="O1317">
        <v>46115</v>
      </c>
      <c r="P1317" t="s">
        <v>5750</v>
      </c>
      <c r="R1317" s="1"/>
      <c r="T1317" s="317"/>
      <c r="X1317" s="317"/>
    </row>
    <row r="1318" spans="1:24">
      <c r="A1318">
        <v>1317</v>
      </c>
      <c r="B1318" t="s">
        <v>7344</v>
      </c>
      <c r="C1318" t="s">
        <v>13983</v>
      </c>
      <c r="D1318" t="s">
        <v>5942</v>
      </c>
      <c r="E1318" t="s">
        <v>6890</v>
      </c>
      <c r="F1318" s="1">
        <v>46048</v>
      </c>
      <c r="G1318">
        <v>1</v>
      </c>
      <c r="I1318" t="s">
        <v>10185</v>
      </c>
      <c r="J1318">
        <v>50054819</v>
      </c>
      <c r="K1318" t="s">
        <v>6518</v>
      </c>
      <c r="L1318" t="s">
        <v>43</v>
      </c>
      <c r="M1318">
        <v>2</v>
      </c>
      <c r="N1318" t="s">
        <v>43</v>
      </c>
      <c r="O1318">
        <v>46149</v>
      </c>
      <c r="P1318" t="s">
        <v>5750</v>
      </c>
      <c r="R1318" s="1"/>
      <c r="T1318" s="317"/>
      <c r="X1318" s="317"/>
    </row>
    <row r="1319" spans="1:24">
      <c r="A1319">
        <v>1318</v>
      </c>
      <c r="B1319" t="s">
        <v>7374</v>
      </c>
      <c r="C1319" t="s">
        <v>7375</v>
      </c>
      <c r="D1319" t="s">
        <v>46</v>
      </c>
      <c r="E1319" t="s">
        <v>3282</v>
      </c>
      <c r="F1319" s="1">
        <v>46049</v>
      </c>
      <c r="G1319">
        <v>1</v>
      </c>
      <c r="I1319" t="s">
        <v>10185</v>
      </c>
      <c r="J1319">
        <v>50054988</v>
      </c>
      <c r="K1319" t="s">
        <v>267</v>
      </c>
      <c r="L1319" t="s">
        <v>43</v>
      </c>
      <c r="M1319" t="s">
        <v>43</v>
      </c>
      <c r="N1319" t="s">
        <v>43</v>
      </c>
      <c r="O1319">
        <v>46113</v>
      </c>
      <c r="P1319" t="s">
        <v>5750</v>
      </c>
      <c r="R1319" s="1"/>
      <c r="T1319" s="317"/>
      <c r="X1319" s="317"/>
    </row>
    <row r="1320" spans="1:24">
      <c r="A1320">
        <v>1319</v>
      </c>
      <c r="B1320" t="s">
        <v>7371</v>
      </c>
      <c r="C1320" t="s">
        <v>7372</v>
      </c>
      <c r="D1320" t="s">
        <v>46</v>
      </c>
      <c r="E1320" t="s">
        <v>5829</v>
      </c>
      <c r="F1320" s="1">
        <v>46049</v>
      </c>
      <c r="G1320">
        <v>1</v>
      </c>
      <c r="I1320" t="s">
        <v>10185</v>
      </c>
      <c r="J1320">
        <v>50055044</v>
      </c>
      <c r="K1320" t="s">
        <v>10340</v>
      </c>
      <c r="L1320" t="s">
        <v>43</v>
      </c>
      <c r="M1320" t="s">
        <v>43</v>
      </c>
      <c r="N1320" t="s">
        <v>43</v>
      </c>
      <c r="O1320">
        <v>46183</v>
      </c>
      <c r="P1320" t="s">
        <v>5750</v>
      </c>
      <c r="R1320" s="1"/>
      <c r="T1320" s="317"/>
      <c r="X1320" s="317"/>
    </row>
    <row r="1321" spans="1:24">
      <c r="A1321">
        <v>1320</v>
      </c>
      <c r="B1321" t="s">
        <v>7380</v>
      </c>
      <c r="C1321" t="s">
        <v>7381</v>
      </c>
      <c r="D1321" t="s">
        <v>46</v>
      </c>
      <c r="E1321" t="s">
        <v>5829</v>
      </c>
      <c r="F1321" s="1">
        <v>46049</v>
      </c>
      <c r="G1321">
        <v>1</v>
      </c>
      <c r="I1321" t="s">
        <v>10185</v>
      </c>
      <c r="J1321">
        <v>50055104</v>
      </c>
      <c r="K1321" t="s">
        <v>10340</v>
      </c>
      <c r="L1321" t="s">
        <v>43</v>
      </c>
      <c r="M1321" t="s">
        <v>43</v>
      </c>
      <c r="N1321" t="s">
        <v>43</v>
      </c>
      <c r="O1321">
        <v>46195</v>
      </c>
      <c r="P1321" t="s">
        <v>5750</v>
      </c>
      <c r="R1321" s="1"/>
      <c r="T1321" s="317"/>
      <c r="X1321" s="317"/>
    </row>
    <row r="1322" spans="1:24">
      <c r="A1322">
        <v>1321</v>
      </c>
      <c r="B1322" t="s">
        <v>7349</v>
      </c>
      <c r="C1322" t="s">
        <v>7350</v>
      </c>
      <c r="D1322" t="s">
        <v>6418</v>
      </c>
      <c r="E1322" t="s">
        <v>6904</v>
      </c>
      <c r="F1322" s="1">
        <v>46049</v>
      </c>
      <c r="G1322">
        <v>1</v>
      </c>
      <c r="I1322" t="s">
        <v>10185</v>
      </c>
      <c r="J1322">
        <v>50055197</v>
      </c>
      <c r="K1322" t="s">
        <v>12198</v>
      </c>
      <c r="L1322" t="s">
        <v>43</v>
      </c>
      <c r="M1322">
        <v>3</v>
      </c>
      <c r="N1322" t="s">
        <v>43</v>
      </c>
      <c r="O1322">
        <v>46101</v>
      </c>
      <c r="P1322" t="s">
        <v>5750</v>
      </c>
      <c r="R1322" s="1"/>
      <c r="T1322" s="317"/>
      <c r="X1322" s="317"/>
    </row>
    <row r="1323" spans="1:24">
      <c r="A1323">
        <v>1322</v>
      </c>
      <c r="B1323" t="s">
        <v>7330</v>
      </c>
      <c r="C1323" t="s">
        <v>7331</v>
      </c>
      <c r="D1323" t="s">
        <v>6418</v>
      </c>
      <c r="E1323" t="s">
        <v>6904</v>
      </c>
      <c r="F1323" s="1">
        <v>46049</v>
      </c>
      <c r="G1323">
        <v>1</v>
      </c>
      <c r="I1323" t="s">
        <v>10185</v>
      </c>
      <c r="J1323">
        <v>50055195</v>
      </c>
      <c r="K1323" t="s">
        <v>12198</v>
      </c>
      <c r="L1323" t="s">
        <v>43</v>
      </c>
      <c r="M1323">
        <v>2</v>
      </c>
      <c r="N1323">
        <v>1</v>
      </c>
      <c r="O1323">
        <v>46083</v>
      </c>
      <c r="P1323" t="s">
        <v>5750</v>
      </c>
      <c r="R1323" s="1">
        <v>46081</v>
      </c>
      <c r="S1323">
        <v>2</v>
      </c>
      <c r="T1323" s="317">
        <v>51140</v>
      </c>
      <c r="X1323" s="317"/>
    </row>
    <row r="1324" spans="1:24">
      <c r="A1324">
        <v>1323</v>
      </c>
      <c r="B1324" t="s">
        <v>7392</v>
      </c>
      <c r="C1324" t="s">
        <v>7393</v>
      </c>
      <c r="D1324" t="s">
        <v>6418</v>
      </c>
      <c r="E1324" t="s">
        <v>6420</v>
      </c>
      <c r="F1324" s="1">
        <v>46049</v>
      </c>
      <c r="G1324">
        <v>1</v>
      </c>
      <c r="I1324" t="s">
        <v>10185</v>
      </c>
      <c r="J1324">
        <v>50055191</v>
      </c>
      <c r="K1324" t="s">
        <v>12198</v>
      </c>
      <c r="L1324" t="s">
        <v>43</v>
      </c>
      <c r="M1324">
        <v>3</v>
      </c>
      <c r="N1324" t="s">
        <v>43</v>
      </c>
      <c r="O1324">
        <v>46113</v>
      </c>
      <c r="P1324" t="s">
        <v>5750</v>
      </c>
      <c r="R1324" s="1"/>
      <c r="T1324" s="317"/>
      <c r="X1324" s="317"/>
    </row>
    <row r="1325" spans="1:24">
      <c r="A1325">
        <v>1324</v>
      </c>
      <c r="B1325" t="s">
        <v>7390</v>
      </c>
      <c r="C1325" t="s">
        <v>7391</v>
      </c>
      <c r="D1325" t="s">
        <v>6418</v>
      </c>
      <c r="E1325" t="s">
        <v>7186</v>
      </c>
      <c r="F1325" s="1">
        <v>46049</v>
      </c>
      <c r="G1325">
        <v>1</v>
      </c>
      <c r="I1325" t="s">
        <v>10185</v>
      </c>
      <c r="J1325">
        <v>50055189</v>
      </c>
      <c r="K1325" t="s">
        <v>12198</v>
      </c>
      <c r="L1325" t="s">
        <v>43</v>
      </c>
      <c r="M1325">
        <v>3</v>
      </c>
      <c r="N1325" t="s">
        <v>43</v>
      </c>
      <c r="O1325">
        <v>46113</v>
      </c>
      <c r="P1325" t="s">
        <v>5750</v>
      </c>
      <c r="R1325" s="1"/>
      <c r="T1325" s="317"/>
      <c r="X1325" s="317"/>
    </row>
    <row r="1326" spans="1:24">
      <c r="A1326">
        <v>1325</v>
      </c>
      <c r="B1326" t="s">
        <v>7394</v>
      </c>
      <c r="C1326" t="s">
        <v>7249</v>
      </c>
      <c r="D1326" t="s">
        <v>6418</v>
      </c>
      <c r="E1326" t="s">
        <v>6967</v>
      </c>
      <c r="F1326" s="1">
        <v>46049</v>
      </c>
      <c r="G1326">
        <v>1</v>
      </c>
      <c r="I1326" t="s">
        <v>10185</v>
      </c>
      <c r="J1326">
        <v>50055193</v>
      </c>
      <c r="K1326" t="s">
        <v>12198</v>
      </c>
      <c r="L1326" t="s">
        <v>43</v>
      </c>
      <c r="M1326">
        <v>3</v>
      </c>
      <c r="N1326" t="s">
        <v>43</v>
      </c>
      <c r="O1326">
        <v>46113</v>
      </c>
      <c r="P1326" t="s">
        <v>5750</v>
      </c>
      <c r="R1326" s="1"/>
      <c r="T1326" s="317"/>
      <c r="X1326" s="317"/>
    </row>
    <row r="1327" spans="1:24">
      <c r="A1327">
        <v>1326</v>
      </c>
      <c r="B1327" t="s">
        <v>7387</v>
      </c>
      <c r="C1327" t="s">
        <v>7388</v>
      </c>
      <c r="D1327" t="s">
        <v>6418</v>
      </c>
      <c r="E1327" t="s">
        <v>6980</v>
      </c>
      <c r="F1327" s="1">
        <v>46049</v>
      </c>
      <c r="G1327">
        <v>1</v>
      </c>
      <c r="I1327" t="s">
        <v>10185</v>
      </c>
      <c r="J1327">
        <v>50055173</v>
      </c>
      <c r="K1327" t="s">
        <v>12198</v>
      </c>
      <c r="L1327" t="s">
        <v>43</v>
      </c>
      <c r="M1327">
        <v>3</v>
      </c>
      <c r="N1327" t="s">
        <v>43</v>
      </c>
      <c r="O1327">
        <v>46113</v>
      </c>
      <c r="P1327" t="s">
        <v>5750</v>
      </c>
      <c r="R1327" s="1"/>
      <c r="T1327" s="317"/>
      <c r="X1327" s="317"/>
    </row>
    <row r="1328" spans="1:24">
      <c r="A1328">
        <v>1327</v>
      </c>
      <c r="B1328" t="s">
        <v>13984</v>
      </c>
      <c r="C1328" t="s">
        <v>13985</v>
      </c>
      <c r="D1328" t="s">
        <v>6418</v>
      </c>
      <c r="E1328" t="s">
        <v>6967</v>
      </c>
      <c r="F1328" s="1">
        <v>46050</v>
      </c>
      <c r="G1328">
        <v>1</v>
      </c>
      <c r="I1328" t="s">
        <v>10185</v>
      </c>
      <c r="K1328" t="s">
        <v>12198</v>
      </c>
      <c r="L1328">
        <v>2</v>
      </c>
      <c r="M1328">
        <v>2</v>
      </c>
      <c r="N1328">
        <v>1</v>
      </c>
      <c r="O1328" t="s">
        <v>12560</v>
      </c>
      <c r="P1328">
        <v>46062</v>
      </c>
      <c r="R1328" s="1">
        <v>46081</v>
      </c>
      <c r="S1328">
        <v>2</v>
      </c>
      <c r="T1328" s="317">
        <v>34790</v>
      </c>
      <c r="U1328">
        <v>26.2</v>
      </c>
      <c r="V1328">
        <v>2</v>
      </c>
      <c r="W1328">
        <v>101</v>
      </c>
      <c r="X1328" s="317">
        <v>94709</v>
      </c>
    </row>
    <row r="1329" spans="1:24">
      <c r="A1329">
        <v>1328</v>
      </c>
      <c r="B1329" t="s">
        <v>7347</v>
      </c>
      <c r="C1329" t="s">
        <v>7348</v>
      </c>
      <c r="D1329" t="s">
        <v>6418</v>
      </c>
      <c r="E1329" t="s">
        <v>6955</v>
      </c>
      <c r="F1329" s="1">
        <v>46051</v>
      </c>
      <c r="G1329">
        <v>1</v>
      </c>
      <c r="I1329" t="s">
        <v>10185</v>
      </c>
      <c r="J1329">
        <v>50055464</v>
      </c>
      <c r="K1329" t="s">
        <v>12198</v>
      </c>
      <c r="L1329" t="s">
        <v>43</v>
      </c>
      <c r="M1329">
        <v>3</v>
      </c>
      <c r="N1329" t="s">
        <v>43</v>
      </c>
      <c r="O1329">
        <v>46132</v>
      </c>
      <c r="P1329" t="s">
        <v>5750</v>
      </c>
      <c r="R1329" s="1"/>
      <c r="T1329" s="317"/>
      <c r="X1329" s="317"/>
    </row>
    <row r="1330" spans="1:24">
      <c r="A1330">
        <v>1329</v>
      </c>
      <c r="B1330" t="s">
        <v>13986</v>
      </c>
      <c r="C1330" t="s">
        <v>13987</v>
      </c>
      <c r="D1330" t="s">
        <v>46</v>
      </c>
      <c r="E1330" t="s">
        <v>6161</v>
      </c>
      <c r="F1330" s="1">
        <v>46051</v>
      </c>
      <c r="G1330">
        <v>1</v>
      </c>
      <c r="I1330" t="s">
        <v>10185</v>
      </c>
      <c r="K1330" t="s">
        <v>10340</v>
      </c>
      <c r="L1330">
        <v>2</v>
      </c>
      <c r="M1330">
        <v>2</v>
      </c>
      <c r="N1330">
        <v>2</v>
      </c>
      <c r="O1330" t="s">
        <v>13988</v>
      </c>
      <c r="P1330">
        <v>46065</v>
      </c>
      <c r="R1330" s="1">
        <v>46081</v>
      </c>
      <c r="S1330">
        <v>2</v>
      </c>
      <c r="T1330" s="317">
        <v>133620</v>
      </c>
      <c r="U1330">
        <v>26.2</v>
      </c>
      <c r="V1330">
        <v>2</v>
      </c>
      <c r="W1330">
        <v>101</v>
      </c>
      <c r="X1330" s="317">
        <v>282646</v>
      </c>
    </row>
    <row r="1331" spans="1:24">
      <c r="A1331">
        <v>1330</v>
      </c>
      <c r="B1331" t="s">
        <v>13989</v>
      </c>
      <c r="C1331" t="s">
        <v>13990</v>
      </c>
      <c r="D1331" t="s">
        <v>46</v>
      </c>
      <c r="E1331" t="s">
        <v>6161</v>
      </c>
      <c r="F1331" s="1">
        <v>46048</v>
      </c>
      <c r="G1331">
        <v>1</v>
      </c>
      <c r="I1331" t="s">
        <v>10185</v>
      </c>
      <c r="K1331" t="s">
        <v>267</v>
      </c>
      <c r="L1331">
        <v>2</v>
      </c>
      <c r="M1331">
        <v>1</v>
      </c>
      <c r="N1331">
        <v>2</v>
      </c>
      <c r="O1331">
        <v>46056</v>
      </c>
      <c r="P1331">
        <v>46055</v>
      </c>
      <c r="R1331" s="1">
        <v>46081</v>
      </c>
      <c r="S1331">
        <v>2</v>
      </c>
      <c r="T1331" s="317">
        <v>33740</v>
      </c>
      <c r="U1331">
        <v>26.2</v>
      </c>
      <c r="V1331">
        <v>2</v>
      </c>
      <c r="W1331">
        <v>101</v>
      </c>
      <c r="X1331" s="317">
        <v>86940</v>
      </c>
    </row>
    <row r="1332" spans="1:24">
      <c r="A1332">
        <v>1331</v>
      </c>
      <c r="B1332" t="s">
        <v>13991</v>
      </c>
      <c r="C1332" t="s">
        <v>13992</v>
      </c>
      <c r="D1332" t="s">
        <v>46</v>
      </c>
      <c r="E1332" t="s">
        <v>6161</v>
      </c>
      <c r="F1332" s="1">
        <v>46048</v>
      </c>
      <c r="G1332">
        <v>1</v>
      </c>
      <c r="I1332" t="s">
        <v>10185</v>
      </c>
      <c r="K1332" t="s">
        <v>10340</v>
      </c>
      <c r="L1332">
        <v>2</v>
      </c>
      <c r="M1332">
        <v>2</v>
      </c>
      <c r="N1332">
        <v>2</v>
      </c>
      <c r="O1332" t="s">
        <v>13993</v>
      </c>
      <c r="P1332">
        <v>46066</v>
      </c>
      <c r="R1332" s="1">
        <v>46081</v>
      </c>
      <c r="S1332">
        <v>2</v>
      </c>
      <c r="T1332" s="317">
        <v>40910</v>
      </c>
      <c r="U1332">
        <v>26.2</v>
      </c>
      <c r="V1332">
        <v>2</v>
      </c>
      <c r="W1332">
        <v>101</v>
      </c>
      <c r="X1332" s="317">
        <v>105390</v>
      </c>
    </row>
    <row r="1333" spans="1:24">
      <c r="A1333">
        <v>1332</v>
      </c>
      <c r="B1333" t="s">
        <v>13994</v>
      </c>
      <c r="C1333" t="s">
        <v>13995</v>
      </c>
      <c r="D1333" t="s">
        <v>46</v>
      </c>
      <c r="E1333" t="s">
        <v>6208</v>
      </c>
      <c r="F1333" s="1">
        <v>46051</v>
      </c>
      <c r="G1333">
        <v>1</v>
      </c>
      <c r="I1333" t="s">
        <v>10185</v>
      </c>
      <c r="K1333" t="s">
        <v>267</v>
      </c>
      <c r="L1333">
        <v>2</v>
      </c>
      <c r="M1333">
        <v>2</v>
      </c>
      <c r="N1333">
        <v>2</v>
      </c>
      <c r="O1333">
        <v>46073</v>
      </c>
      <c r="P1333">
        <v>46071</v>
      </c>
      <c r="R1333" s="1">
        <v>46081</v>
      </c>
      <c r="S1333">
        <v>2</v>
      </c>
      <c r="T1333" s="317">
        <v>44450</v>
      </c>
      <c r="U1333">
        <v>26.2</v>
      </c>
      <c r="V1333">
        <v>2</v>
      </c>
      <c r="W1333">
        <v>101</v>
      </c>
      <c r="X1333" s="317">
        <v>114450</v>
      </c>
    </row>
    <row r="1334" spans="1:24">
      <c r="A1334">
        <v>1333</v>
      </c>
      <c r="B1334" t="s">
        <v>13996</v>
      </c>
      <c r="C1334" t="s">
        <v>13997</v>
      </c>
      <c r="D1334" t="s">
        <v>46</v>
      </c>
      <c r="E1334" t="s">
        <v>6161</v>
      </c>
      <c r="F1334" s="1">
        <v>46050</v>
      </c>
      <c r="G1334">
        <v>1</v>
      </c>
      <c r="I1334" t="s">
        <v>10185</v>
      </c>
      <c r="K1334" t="s">
        <v>267</v>
      </c>
      <c r="L1334">
        <v>2</v>
      </c>
      <c r="M1334">
        <v>1</v>
      </c>
      <c r="N1334">
        <v>2</v>
      </c>
      <c r="O1334" t="s">
        <v>11478</v>
      </c>
      <c r="P1334">
        <v>46059</v>
      </c>
      <c r="R1334" s="1">
        <v>46081</v>
      </c>
      <c r="S1334">
        <v>2</v>
      </c>
      <c r="T1334" s="317">
        <v>49610</v>
      </c>
      <c r="U1334">
        <v>26.2</v>
      </c>
      <c r="V1334">
        <v>2</v>
      </c>
      <c r="W1334">
        <v>101</v>
      </c>
      <c r="X1334" s="317">
        <v>127770</v>
      </c>
    </row>
    <row r="1335" spans="1:24">
      <c r="A1335">
        <v>1334</v>
      </c>
      <c r="B1335" t="s">
        <v>13998</v>
      </c>
      <c r="C1335" t="s">
        <v>13999</v>
      </c>
      <c r="D1335" t="s">
        <v>46</v>
      </c>
      <c r="E1335" t="s">
        <v>6161</v>
      </c>
      <c r="F1335" s="1">
        <v>46049</v>
      </c>
      <c r="G1335">
        <v>1</v>
      </c>
      <c r="I1335" t="s">
        <v>10185</v>
      </c>
      <c r="K1335" t="s">
        <v>267</v>
      </c>
      <c r="L1335">
        <v>2</v>
      </c>
      <c r="M1335">
        <v>1</v>
      </c>
      <c r="N1335">
        <v>2</v>
      </c>
      <c r="O1335" t="s">
        <v>11478</v>
      </c>
      <c r="P1335">
        <v>46059</v>
      </c>
      <c r="R1335" s="1">
        <v>46081</v>
      </c>
      <c r="S1335">
        <v>2</v>
      </c>
      <c r="T1335" s="317">
        <v>44450</v>
      </c>
      <c r="U1335">
        <v>26.2</v>
      </c>
      <c r="V1335">
        <v>2</v>
      </c>
      <c r="W1335">
        <v>101</v>
      </c>
      <c r="X1335" s="317">
        <v>114450</v>
      </c>
    </row>
    <row r="1336" spans="1:24">
      <c r="A1336">
        <v>1335</v>
      </c>
      <c r="B1336" t="s">
        <v>14000</v>
      </c>
      <c r="C1336" t="s">
        <v>14001</v>
      </c>
      <c r="D1336" t="s">
        <v>46</v>
      </c>
      <c r="E1336" t="s">
        <v>6161</v>
      </c>
      <c r="F1336" s="1">
        <v>46045</v>
      </c>
      <c r="G1336">
        <v>1</v>
      </c>
      <c r="I1336" t="s">
        <v>10185</v>
      </c>
      <c r="K1336" t="s">
        <v>267</v>
      </c>
      <c r="L1336">
        <v>2</v>
      </c>
      <c r="M1336">
        <v>1</v>
      </c>
      <c r="N1336">
        <v>2</v>
      </c>
      <c r="O1336" t="s">
        <v>11478</v>
      </c>
      <c r="P1336">
        <v>46059</v>
      </c>
      <c r="R1336" s="1">
        <v>46081</v>
      </c>
      <c r="S1336">
        <v>2</v>
      </c>
      <c r="T1336" s="317">
        <v>50570</v>
      </c>
      <c r="U1336">
        <v>26.2</v>
      </c>
      <c r="V1336">
        <v>2</v>
      </c>
      <c r="W1336">
        <v>101</v>
      </c>
      <c r="X1336" s="317">
        <v>130170</v>
      </c>
    </row>
    <row r="1337" spans="1:24">
      <c r="A1337">
        <v>1336</v>
      </c>
      <c r="B1337" t="s">
        <v>14002</v>
      </c>
      <c r="C1337" t="s">
        <v>14003</v>
      </c>
      <c r="D1337" t="s">
        <v>46</v>
      </c>
      <c r="E1337" t="s">
        <v>6161</v>
      </c>
      <c r="F1337" s="1">
        <v>46045</v>
      </c>
      <c r="G1337">
        <v>1</v>
      </c>
      <c r="I1337" t="s">
        <v>10185</v>
      </c>
      <c r="K1337" t="s">
        <v>267</v>
      </c>
      <c r="L1337">
        <v>2</v>
      </c>
      <c r="M1337">
        <v>1</v>
      </c>
      <c r="N1337">
        <v>2</v>
      </c>
      <c r="O1337" t="s">
        <v>11478</v>
      </c>
      <c r="P1337">
        <v>46059</v>
      </c>
      <c r="R1337" s="1">
        <v>46081</v>
      </c>
      <c r="S1337">
        <v>2</v>
      </c>
      <c r="T1337" s="317">
        <v>44450</v>
      </c>
      <c r="U1337">
        <v>26.2</v>
      </c>
      <c r="V1337">
        <v>2</v>
      </c>
      <c r="W1337">
        <v>101</v>
      </c>
      <c r="X1337" s="317">
        <v>114450</v>
      </c>
    </row>
    <row r="1338" spans="1:24">
      <c r="A1338">
        <v>1337</v>
      </c>
      <c r="B1338" t="s">
        <v>14004</v>
      </c>
      <c r="C1338" t="s">
        <v>14005</v>
      </c>
      <c r="D1338" t="s">
        <v>46</v>
      </c>
      <c r="E1338" t="s">
        <v>5748</v>
      </c>
      <c r="F1338" s="1">
        <v>46045</v>
      </c>
      <c r="G1338">
        <v>1</v>
      </c>
      <c r="I1338" t="s">
        <v>10185</v>
      </c>
      <c r="K1338" t="s">
        <v>10340</v>
      </c>
      <c r="L1338">
        <v>2</v>
      </c>
      <c r="M1338">
        <v>2</v>
      </c>
      <c r="N1338">
        <v>2</v>
      </c>
      <c r="O1338">
        <v>46059</v>
      </c>
      <c r="P1338">
        <v>46058</v>
      </c>
      <c r="R1338" s="1">
        <v>46081</v>
      </c>
      <c r="S1338">
        <v>2</v>
      </c>
      <c r="T1338" s="317">
        <v>47120</v>
      </c>
      <c r="U1338">
        <v>26.2</v>
      </c>
      <c r="V1338">
        <v>2</v>
      </c>
      <c r="W1338">
        <v>101</v>
      </c>
      <c r="X1338" s="317">
        <v>121440</v>
      </c>
    </row>
    <row r="1339" spans="1:24">
      <c r="A1339">
        <v>1338</v>
      </c>
      <c r="B1339" t="s">
        <v>14006</v>
      </c>
      <c r="C1339" t="s">
        <v>14007</v>
      </c>
      <c r="D1339" t="s">
        <v>46</v>
      </c>
      <c r="E1339" t="s">
        <v>6208</v>
      </c>
      <c r="F1339" s="1">
        <v>46049</v>
      </c>
      <c r="G1339">
        <v>1</v>
      </c>
      <c r="I1339" t="s">
        <v>10185</v>
      </c>
      <c r="K1339" t="s">
        <v>267</v>
      </c>
      <c r="L1339">
        <v>2</v>
      </c>
      <c r="M1339">
        <v>1</v>
      </c>
      <c r="N1339">
        <v>2</v>
      </c>
      <c r="O1339" t="s">
        <v>14008</v>
      </c>
      <c r="P1339">
        <v>46060</v>
      </c>
      <c r="R1339" s="1">
        <v>46081</v>
      </c>
      <c r="S1339">
        <v>2</v>
      </c>
      <c r="T1339" s="317">
        <v>36800</v>
      </c>
      <c r="U1339">
        <v>26.2</v>
      </c>
      <c r="V1339">
        <v>2</v>
      </c>
      <c r="W1339">
        <v>101</v>
      </c>
      <c r="X1339" s="317">
        <v>94800</v>
      </c>
    </row>
    <row r="1340" spans="1:24">
      <c r="A1340">
        <v>1339</v>
      </c>
      <c r="B1340" t="s">
        <v>14009</v>
      </c>
      <c r="C1340" t="s">
        <v>14010</v>
      </c>
      <c r="D1340" t="s">
        <v>46</v>
      </c>
      <c r="E1340" t="s">
        <v>6208</v>
      </c>
      <c r="F1340" s="1">
        <v>46051</v>
      </c>
      <c r="G1340">
        <v>1</v>
      </c>
      <c r="I1340" t="s">
        <v>10185</v>
      </c>
      <c r="K1340" t="s">
        <v>267</v>
      </c>
      <c r="L1340">
        <v>2</v>
      </c>
      <c r="M1340">
        <v>2</v>
      </c>
      <c r="N1340">
        <v>2</v>
      </c>
      <c r="O1340">
        <v>46073</v>
      </c>
      <c r="P1340">
        <v>46071</v>
      </c>
      <c r="R1340" s="1">
        <v>46081</v>
      </c>
      <c r="S1340">
        <v>2</v>
      </c>
      <c r="T1340" s="317">
        <v>35270</v>
      </c>
      <c r="U1340">
        <v>26.2</v>
      </c>
      <c r="V1340">
        <v>2</v>
      </c>
      <c r="W1340">
        <v>101</v>
      </c>
      <c r="X1340" s="317">
        <v>90870</v>
      </c>
    </row>
    <row r="1341" spans="1:24">
      <c r="A1341">
        <v>1340</v>
      </c>
      <c r="B1341" t="s">
        <v>14011</v>
      </c>
      <c r="C1341" t="s">
        <v>14012</v>
      </c>
      <c r="D1341" t="s">
        <v>5942</v>
      </c>
      <c r="E1341" t="s">
        <v>6890</v>
      </c>
      <c r="F1341" s="1">
        <v>46052</v>
      </c>
      <c r="G1341">
        <v>1</v>
      </c>
      <c r="I1341" t="s">
        <v>10185</v>
      </c>
      <c r="K1341" t="s">
        <v>267</v>
      </c>
      <c r="L1341">
        <v>2</v>
      </c>
      <c r="M1341">
        <v>1</v>
      </c>
      <c r="N1341">
        <v>2</v>
      </c>
      <c r="O1341">
        <v>46065</v>
      </c>
      <c r="P1341">
        <v>46064</v>
      </c>
      <c r="R1341" s="1">
        <v>46081</v>
      </c>
      <c r="S1341">
        <v>2</v>
      </c>
      <c r="T1341" s="317">
        <v>39495</v>
      </c>
      <c r="U1341">
        <v>26.2</v>
      </c>
      <c r="V1341">
        <v>2</v>
      </c>
      <c r="W1341">
        <v>101</v>
      </c>
      <c r="X1341" s="317">
        <v>118499</v>
      </c>
    </row>
    <row r="1342" spans="1:24">
      <c r="A1342">
        <v>1341</v>
      </c>
      <c r="B1342" t="s">
        <v>6123</v>
      </c>
      <c r="C1342" t="s">
        <v>6124</v>
      </c>
      <c r="D1342" t="s">
        <v>5772</v>
      </c>
      <c r="E1342" t="s">
        <v>5775</v>
      </c>
      <c r="F1342" s="1">
        <v>46055</v>
      </c>
      <c r="G1342">
        <v>2</v>
      </c>
      <c r="I1342" t="s">
        <v>10185</v>
      </c>
      <c r="J1342">
        <v>50055839</v>
      </c>
      <c r="K1342" t="s">
        <v>6518</v>
      </c>
      <c r="L1342" t="s">
        <v>43</v>
      </c>
      <c r="M1342" t="s">
        <v>43</v>
      </c>
      <c r="N1342" t="s">
        <v>43</v>
      </c>
      <c r="O1342">
        <v>46113</v>
      </c>
      <c r="P1342">
        <v>46101</v>
      </c>
      <c r="R1342" s="1"/>
      <c r="T1342" s="317"/>
      <c r="X1342" s="317"/>
    </row>
    <row r="1343" spans="1:24">
      <c r="A1343">
        <v>1342</v>
      </c>
      <c r="B1343" t="s">
        <v>14013</v>
      </c>
      <c r="C1343" t="s">
        <v>14014</v>
      </c>
      <c r="D1343" t="s">
        <v>5942</v>
      </c>
      <c r="E1343" t="s">
        <v>6890</v>
      </c>
      <c r="F1343" s="1">
        <v>46055</v>
      </c>
      <c r="G1343">
        <v>2</v>
      </c>
      <c r="I1343" t="s">
        <v>10185</v>
      </c>
      <c r="J1343">
        <v>50055440</v>
      </c>
      <c r="K1343" t="s">
        <v>267</v>
      </c>
      <c r="L1343">
        <v>2</v>
      </c>
      <c r="M1343">
        <v>2</v>
      </c>
      <c r="N1343">
        <v>2</v>
      </c>
      <c r="O1343">
        <v>46062</v>
      </c>
      <c r="P1343">
        <v>46061</v>
      </c>
      <c r="R1343" s="1">
        <v>46081</v>
      </c>
      <c r="S1343">
        <v>2</v>
      </c>
      <c r="T1343" s="317">
        <v>40365</v>
      </c>
      <c r="U1343">
        <v>26.2</v>
      </c>
      <c r="V1343">
        <v>2</v>
      </c>
      <c r="W1343">
        <v>53</v>
      </c>
      <c r="X1343" s="317">
        <v>84655</v>
      </c>
    </row>
    <row r="1344" spans="1:24">
      <c r="A1344">
        <v>1343</v>
      </c>
      <c r="B1344" t="s">
        <v>7400</v>
      </c>
      <c r="C1344" t="s">
        <v>7401</v>
      </c>
      <c r="D1344" t="s">
        <v>5942</v>
      </c>
      <c r="E1344" t="s">
        <v>6890</v>
      </c>
      <c r="F1344" s="1">
        <v>46052</v>
      </c>
      <c r="G1344">
        <v>1</v>
      </c>
      <c r="I1344" t="s">
        <v>10185</v>
      </c>
      <c r="J1344">
        <v>50055570</v>
      </c>
      <c r="K1344" t="s">
        <v>267</v>
      </c>
      <c r="L1344" t="s">
        <v>43</v>
      </c>
      <c r="M1344">
        <v>2</v>
      </c>
      <c r="N1344" t="s">
        <v>43</v>
      </c>
      <c r="O1344">
        <v>46296</v>
      </c>
      <c r="R1344" s="1"/>
      <c r="T1344" s="317"/>
      <c r="X1344" s="317"/>
    </row>
    <row r="1345" spans="1:24">
      <c r="A1345">
        <v>1344</v>
      </c>
      <c r="B1345" t="s">
        <v>7403</v>
      </c>
      <c r="C1345" t="s">
        <v>7404</v>
      </c>
      <c r="D1345" t="s">
        <v>5942</v>
      </c>
      <c r="E1345" t="s">
        <v>6890</v>
      </c>
      <c r="F1345" s="1">
        <v>46056</v>
      </c>
      <c r="G1345">
        <v>2</v>
      </c>
      <c r="I1345" t="s">
        <v>10185</v>
      </c>
      <c r="J1345">
        <v>50055858</v>
      </c>
      <c r="K1345" t="s">
        <v>6518</v>
      </c>
      <c r="L1345" t="s">
        <v>43</v>
      </c>
      <c r="M1345">
        <v>2</v>
      </c>
      <c r="N1345" t="s">
        <v>43</v>
      </c>
      <c r="O1345">
        <v>46296</v>
      </c>
      <c r="R1345" s="1"/>
      <c r="T1345" s="317"/>
      <c r="X1345" s="317"/>
    </row>
    <row r="1346" spans="1:24">
      <c r="A1346">
        <v>1345</v>
      </c>
      <c r="B1346" t="s">
        <v>7406</v>
      </c>
      <c r="C1346" t="s">
        <v>7407</v>
      </c>
      <c r="D1346" t="s">
        <v>5942</v>
      </c>
      <c r="E1346" t="s">
        <v>6890</v>
      </c>
      <c r="F1346" s="1">
        <v>46056</v>
      </c>
      <c r="G1346">
        <v>2</v>
      </c>
      <c r="I1346" t="s">
        <v>10185</v>
      </c>
      <c r="J1346">
        <v>50055855</v>
      </c>
      <c r="K1346" t="s">
        <v>6518</v>
      </c>
      <c r="L1346" t="s">
        <v>43</v>
      </c>
      <c r="M1346">
        <v>2</v>
      </c>
      <c r="N1346" t="s">
        <v>43</v>
      </c>
      <c r="O1346">
        <v>46296</v>
      </c>
      <c r="R1346" s="1"/>
      <c r="T1346" s="317"/>
      <c r="X1346" s="317"/>
    </row>
    <row r="1347" spans="1:24">
      <c r="A1347">
        <v>1346</v>
      </c>
      <c r="B1347" t="s">
        <v>7408</v>
      </c>
      <c r="C1347" t="s">
        <v>7409</v>
      </c>
      <c r="D1347" t="s">
        <v>5942</v>
      </c>
      <c r="E1347" t="s">
        <v>6890</v>
      </c>
      <c r="F1347" s="1">
        <v>46056</v>
      </c>
      <c r="G1347">
        <v>2</v>
      </c>
      <c r="I1347" t="s">
        <v>10185</v>
      </c>
      <c r="J1347">
        <v>50055850</v>
      </c>
      <c r="K1347" t="s">
        <v>6518</v>
      </c>
      <c r="L1347" t="s">
        <v>43</v>
      </c>
      <c r="M1347">
        <v>2</v>
      </c>
      <c r="N1347" t="s">
        <v>43</v>
      </c>
      <c r="O1347">
        <v>46296</v>
      </c>
      <c r="R1347" s="1"/>
      <c r="T1347" s="317"/>
      <c r="X1347" s="317"/>
    </row>
    <row r="1348" spans="1:24">
      <c r="A1348">
        <v>1347</v>
      </c>
      <c r="B1348" t="s">
        <v>7410</v>
      </c>
      <c r="C1348" t="s">
        <v>7411</v>
      </c>
      <c r="D1348" t="s">
        <v>5942</v>
      </c>
      <c r="E1348" t="s">
        <v>6890</v>
      </c>
      <c r="F1348" s="1">
        <v>46056</v>
      </c>
      <c r="G1348">
        <v>2</v>
      </c>
      <c r="I1348" t="s">
        <v>10185</v>
      </c>
      <c r="J1348">
        <v>50055835</v>
      </c>
      <c r="K1348" t="s">
        <v>6518</v>
      </c>
      <c r="L1348" t="s">
        <v>43</v>
      </c>
      <c r="M1348">
        <v>2</v>
      </c>
      <c r="N1348" t="s">
        <v>43</v>
      </c>
      <c r="O1348">
        <v>46296</v>
      </c>
      <c r="R1348" s="1"/>
      <c r="T1348" s="317"/>
      <c r="X1348" s="317"/>
    </row>
    <row r="1349" spans="1:24">
      <c r="A1349">
        <v>1348</v>
      </c>
      <c r="B1349" t="s">
        <v>7412</v>
      </c>
      <c r="C1349" t="s">
        <v>14015</v>
      </c>
      <c r="D1349" t="s">
        <v>5942</v>
      </c>
      <c r="E1349" t="s">
        <v>6890</v>
      </c>
      <c r="F1349" s="1">
        <v>46056</v>
      </c>
      <c r="G1349">
        <v>2</v>
      </c>
      <c r="I1349" t="s">
        <v>10185</v>
      </c>
      <c r="J1349">
        <v>50055831</v>
      </c>
      <c r="K1349" t="s">
        <v>6518</v>
      </c>
      <c r="L1349" t="s">
        <v>43</v>
      </c>
      <c r="M1349">
        <v>2</v>
      </c>
      <c r="N1349" t="s">
        <v>43</v>
      </c>
      <c r="O1349">
        <v>46296</v>
      </c>
      <c r="R1349" s="1"/>
      <c r="T1349" s="317"/>
      <c r="X1349" s="317"/>
    </row>
    <row r="1350" spans="1:24">
      <c r="A1350">
        <v>1349</v>
      </c>
      <c r="B1350" t="s">
        <v>7414</v>
      </c>
      <c r="C1350" t="s">
        <v>7415</v>
      </c>
      <c r="D1350" t="s">
        <v>5942</v>
      </c>
      <c r="E1350" t="s">
        <v>6890</v>
      </c>
      <c r="F1350" s="1">
        <v>46056</v>
      </c>
      <c r="G1350">
        <v>2</v>
      </c>
      <c r="I1350" t="s">
        <v>10185</v>
      </c>
      <c r="J1350">
        <v>50055816</v>
      </c>
      <c r="K1350" t="s">
        <v>6518</v>
      </c>
      <c r="L1350" t="s">
        <v>43</v>
      </c>
      <c r="M1350">
        <v>2</v>
      </c>
      <c r="N1350" t="s">
        <v>43</v>
      </c>
      <c r="O1350">
        <v>46296</v>
      </c>
      <c r="R1350" s="1"/>
      <c r="T1350" s="317"/>
      <c r="X1350" s="317"/>
    </row>
    <row r="1351" spans="1:24">
      <c r="A1351">
        <v>1350</v>
      </c>
      <c r="B1351" t="s">
        <v>7416</v>
      </c>
      <c r="C1351" t="s">
        <v>7417</v>
      </c>
      <c r="D1351" t="s">
        <v>5942</v>
      </c>
      <c r="E1351" t="s">
        <v>6890</v>
      </c>
      <c r="F1351" s="1">
        <v>46056</v>
      </c>
      <c r="G1351">
        <v>2</v>
      </c>
      <c r="I1351" t="s">
        <v>10185</v>
      </c>
      <c r="J1351">
        <v>50055812</v>
      </c>
      <c r="K1351" t="s">
        <v>6518</v>
      </c>
      <c r="L1351" t="s">
        <v>43</v>
      </c>
      <c r="M1351">
        <v>2</v>
      </c>
      <c r="N1351" t="s">
        <v>43</v>
      </c>
      <c r="O1351">
        <v>46296</v>
      </c>
      <c r="R1351" s="1"/>
      <c r="T1351" s="317"/>
      <c r="X1351" s="317"/>
    </row>
    <row r="1352" spans="1:24">
      <c r="A1352">
        <v>1351</v>
      </c>
      <c r="B1352" t="s">
        <v>7418</v>
      </c>
      <c r="C1352" t="s">
        <v>14016</v>
      </c>
      <c r="D1352" t="s">
        <v>5942</v>
      </c>
      <c r="E1352" t="s">
        <v>6890</v>
      </c>
      <c r="F1352" s="1">
        <v>46056</v>
      </c>
      <c r="G1352">
        <v>2</v>
      </c>
      <c r="I1352" t="s">
        <v>10185</v>
      </c>
      <c r="J1352">
        <v>50055808</v>
      </c>
      <c r="K1352" t="s">
        <v>267</v>
      </c>
      <c r="L1352" t="s">
        <v>43</v>
      </c>
      <c r="M1352">
        <v>2</v>
      </c>
      <c r="N1352" t="s">
        <v>43</v>
      </c>
      <c r="O1352">
        <v>46296</v>
      </c>
      <c r="R1352" s="1"/>
      <c r="T1352" s="317"/>
      <c r="X1352" s="317"/>
    </row>
    <row r="1353" spans="1:24">
      <c r="A1353">
        <v>1352</v>
      </c>
      <c r="B1353" t="s">
        <v>7421</v>
      </c>
      <c r="C1353" t="s">
        <v>7422</v>
      </c>
      <c r="D1353" t="s">
        <v>5942</v>
      </c>
      <c r="E1353" t="s">
        <v>6890</v>
      </c>
      <c r="F1353" s="1">
        <v>46056</v>
      </c>
      <c r="G1353">
        <v>2</v>
      </c>
      <c r="I1353" t="s">
        <v>10185</v>
      </c>
      <c r="J1353">
        <v>50055802</v>
      </c>
      <c r="K1353" t="s">
        <v>267</v>
      </c>
      <c r="L1353" t="s">
        <v>43</v>
      </c>
      <c r="M1353">
        <v>2</v>
      </c>
      <c r="N1353" t="s">
        <v>43</v>
      </c>
      <c r="O1353">
        <v>46296</v>
      </c>
      <c r="R1353" s="1"/>
      <c r="T1353" s="317"/>
      <c r="X1353" s="317"/>
    </row>
    <row r="1354" spans="1:24">
      <c r="A1354">
        <v>1353</v>
      </c>
      <c r="B1354" t="s">
        <v>7423</v>
      </c>
      <c r="C1354" t="s">
        <v>7424</v>
      </c>
      <c r="D1354" t="s">
        <v>5942</v>
      </c>
      <c r="E1354" t="s">
        <v>6890</v>
      </c>
      <c r="F1354" s="1">
        <v>46056</v>
      </c>
      <c r="G1354">
        <v>2</v>
      </c>
      <c r="I1354" t="s">
        <v>10185</v>
      </c>
      <c r="J1354">
        <v>50055796</v>
      </c>
      <c r="K1354" t="s">
        <v>267</v>
      </c>
      <c r="L1354" t="s">
        <v>43</v>
      </c>
      <c r="M1354">
        <v>2</v>
      </c>
      <c r="N1354" t="s">
        <v>43</v>
      </c>
      <c r="O1354">
        <v>46296</v>
      </c>
      <c r="R1354" s="1"/>
      <c r="T1354" s="317"/>
      <c r="X1354" s="317"/>
    </row>
    <row r="1355" spans="1:24">
      <c r="A1355">
        <v>1354</v>
      </c>
      <c r="B1355" t="s">
        <v>7425</v>
      </c>
      <c r="C1355" t="s">
        <v>7426</v>
      </c>
      <c r="D1355" t="s">
        <v>5942</v>
      </c>
      <c r="E1355" t="s">
        <v>6890</v>
      </c>
      <c r="F1355" s="1">
        <v>46056</v>
      </c>
      <c r="G1355">
        <v>2</v>
      </c>
      <c r="I1355" t="s">
        <v>10185</v>
      </c>
      <c r="J1355">
        <v>50055790</v>
      </c>
      <c r="K1355" t="s">
        <v>267</v>
      </c>
      <c r="L1355" t="s">
        <v>43</v>
      </c>
      <c r="M1355">
        <v>2</v>
      </c>
      <c r="N1355" t="s">
        <v>43</v>
      </c>
      <c r="O1355">
        <v>46296</v>
      </c>
      <c r="R1355" s="1"/>
      <c r="T1355" s="317"/>
      <c r="X1355" s="317"/>
    </row>
    <row r="1356" spans="1:24">
      <c r="A1356">
        <v>1355</v>
      </c>
      <c r="B1356" t="s">
        <v>6405</v>
      </c>
      <c r="C1356" t="s">
        <v>14017</v>
      </c>
      <c r="D1356" t="s">
        <v>5942</v>
      </c>
      <c r="E1356" t="s">
        <v>6890</v>
      </c>
      <c r="F1356" s="1">
        <v>46056</v>
      </c>
      <c r="G1356">
        <v>2</v>
      </c>
      <c r="I1356" t="s">
        <v>10185</v>
      </c>
      <c r="J1356">
        <v>50056022</v>
      </c>
      <c r="K1356" t="s">
        <v>267</v>
      </c>
      <c r="L1356">
        <v>2</v>
      </c>
      <c r="M1356">
        <v>2</v>
      </c>
      <c r="N1356">
        <v>2</v>
      </c>
      <c r="O1356">
        <v>46056</v>
      </c>
      <c r="P1356">
        <v>46056</v>
      </c>
      <c r="R1356" s="1">
        <v>46081</v>
      </c>
      <c r="S1356">
        <v>2</v>
      </c>
      <c r="T1356" s="317">
        <v>56325</v>
      </c>
      <c r="U1356">
        <v>26.2</v>
      </c>
      <c r="V1356">
        <v>2</v>
      </c>
      <c r="W1356">
        <v>53</v>
      </c>
      <c r="X1356" s="317">
        <v>141226</v>
      </c>
    </row>
    <row r="1357" spans="1:24">
      <c r="A1357">
        <v>1356</v>
      </c>
      <c r="B1357" t="s">
        <v>14018</v>
      </c>
      <c r="C1357" t="s">
        <v>14019</v>
      </c>
      <c r="D1357" t="s">
        <v>5942</v>
      </c>
      <c r="E1357" t="s">
        <v>6890</v>
      </c>
      <c r="F1357" s="1">
        <v>46057</v>
      </c>
      <c r="G1357">
        <v>2</v>
      </c>
      <c r="I1357" t="s">
        <v>10185</v>
      </c>
      <c r="K1357" t="s">
        <v>267</v>
      </c>
      <c r="L1357">
        <v>2</v>
      </c>
      <c r="M1357">
        <v>2</v>
      </c>
      <c r="N1357">
        <v>2</v>
      </c>
      <c r="O1357">
        <v>46071</v>
      </c>
      <c r="P1357">
        <v>46070</v>
      </c>
      <c r="R1357" s="1">
        <v>46081</v>
      </c>
      <c r="S1357">
        <v>2</v>
      </c>
      <c r="T1357" s="317">
        <v>122160</v>
      </c>
      <c r="U1357">
        <v>26.2</v>
      </c>
      <c r="V1357">
        <v>2</v>
      </c>
      <c r="W1357">
        <v>101</v>
      </c>
      <c r="X1357" s="317">
        <v>258847</v>
      </c>
    </row>
    <row r="1358" spans="1:24">
      <c r="A1358">
        <v>1357</v>
      </c>
      <c r="B1358" t="s">
        <v>14020</v>
      </c>
      <c r="C1358" t="s">
        <v>14021</v>
      </c>
      <c r="D1358" t="s">
        <v>46</v>
      </c>
      <c r="E1358" t="s">
        <v>3282</v>
      </c>
      <c r="F1358" s="1">
        <v>46056</v>
      </c>
      <c r="G1358">
        <v>2</v>
      </c>
      <c r="I1358" t="s">
        <v>10185</v>
      </c>
      <c r="K1358" t="s">
        <v>267</v>
      </c>
      <c r="L1358">
        <v>2</v>
      </c>
      <c r="M1358">
        <v>2</v>
      </c>
      <c r="N1358">
        <v>2</v>
      </c>
      <c r="O1358">
        <v>46067</v>
      </c>
      <c r="P1358">
        <v>46066</v>
      </c>
      <c r="R1358" s="1">
        <v>46081</v>
      </c>
      <c r="S1358">
        <v>2</v>
      </c>
      <c r="T1358" s="317">
        <v>40180</v>
      </c>
      <c r="U1358">
        <v>26.2</v>
      </c>
      <c r="V1358">
        <v>2</v>
      </c>
      <c r="W1358">
        <v>101</v>
      </c>
      <c r="X1358" s="317">
        <v>102569</v>
      </c>
    </row>
    <row r="1359" spans="1:24">
      <c r="A1359">
        <v>1358</v>
      </c>
      <c r="B1359" t="s">
        <v>7431</v>
      </c>
      <c r="C1359" t="s">
        <v>7432</v>
      </c>
      <c r="D1359" t="s">
        <v>46</v>
      </c>
      <c r="E1359" t="s">
        <v>5829</v>
      </c>
      <c r="F1359" s="1">
        <v>46052</v>
      </c>
      <c r="G1359">
        <v>1</v>
      </c>
      <c r="I1359" t="s">
        <v>10185</v>
      </c>
      <c r="J1359">
        <v>50055762</v>
      </c>
      <c r="K1359" t="s">
        <v>10340</v>
      </c>
      <c r="L1359" t="s">
        <v>43</v>
      </c>
      <c r="M1359" t="s">
        <v>43</v>
      </c>
      <c r="N1359" t="s">
        <v>43</v>
      </c>
      <c r="O1359">
        <v>46224</v>
      </c>
      <c r="P1359" t="s">
        <v>5750</v>
      </c>
      <c r="R1359" s="1"/>
      <c r="T1359" s="317"/>
      <c r="X1359" s="317"/>
    </row>
    <row r="1360" spans="1:24">
      <c r="A1360">
        <v>1359</v>
      </c>
      <c r="B1360" t="s">
        <v>7434</v>
      </c>
      <c r="C1360" t="s">
        <v>7435</v>
      </c>
      <c r="D1360" t="s">
        <v>46</v>
      </c>
      <c r="E1360" t="s">
        <v>6055</v>
      </c>
      <c r="F1360" s="1">
        <v>46056</v>
      </c>
      <c r="G1360">
        <v>2</v>
      </c>
      <c r="I1360" t="s">
        <v>10185</v>
      </c>
      <c r="J1360">
        <v>50055986</v>
      </c>
      <c r="K1360" t="s">
        <v>10340</v>
      </c>
      <c r="L1360" t="s">
        <v>43</v>
      </c>
      <c r="M1360" t="s">
        <v>43</v>
      </c>
      <c r="N1360" t="s">
        <v>43</v>
      </c>
      <c r="O1360">
        <v>46153</v>
      </c>
      <c r="P1360" t="s">
        <v>5750</v>
      </c>
      <c r="R1360" s="1"/>
      <c r="T1360" s="317"/>
      <c r="X1360" s="317"/>
    </row>
    <row r="1361" spans="1:25">
      <c r="A1361">
        <v>1360</v>
      </c>
      <c r="B1361" t="s">
        <v>14022</v>
      </c>
      <c r="C1361" t="s">
        <v>14023</v>
      </c>
      <c r="D1361" t="s">
        <v>46</v>
      </c>
      <c r="E1361" t="s">
        <v>6161</v>
      </c>
      <c r="F1361" s="1">
        <v>46055</v>
      </c>
      <c r="G1361">
        <v>2</v>
      </c>
      <c r="I1361" t="s">
        <v>10185</v>
      </c>
      <c r="K1361" t="s">
        <v>10340</v>
      </c>
      <c r="L1361">
        <v>2</v>
      </c>
      <c r="M1361">
        <v>2</v>
      </c>
      <c r="N1361">
        <v>2</v>
      </c>
      <c r="O1361">
        <v>46074</v>
      </c>
      <c r="P1361">
        <v>46072</v>
      </c>
      <c r="R1361" s="1">
        <v>46081</v>
      </c>
      <c r="S1361">
        <v>2</v>
      </c>
      <c r="T1361" s="317">
        <v>39860</v>
      </c>
      <c r="U1361">
        <v>26.2</v>
      </c>
      <c r="V1361">
        <v>2</v>
      </c>
      <c r="W1361">
        <v>101</v>
      </c>
      <c r="X1361" s="317">
        <v>102660</v>
      </c>
    </row>
    <row r="1362" spans="1:25">
      <c r="A1362">
        <v>1361</v>
      </c>
      <c r="B1362" t="s">
        <v>14024</v>
      </c>
      <c r="C1362" t="s">
        <v>14025</v>
      </c>
      <c r="D1362" t="s">
        <v>46</v>
      </c>
      <c r="E1362" t="s">
        <v>6161</v>
      </c>
      <c r="F1362" s="1">
        <v>46052</v>
      </c>
      <c r="G1362">
        <v>1</v>
      </c>
      <c r="I1362" t="s">
        <v>10185</v>
      </c>
      <c r="K1362" t="s">
        <v>10340</v>
      </c>
      <c r="L1362">
        <v>2</v>
      </c>
      <c r="M1362">
        <v>2</v>
      </c>
      <c r="N1362">
        <v>2</v>
      </c>
      <c r="O1362">
        <v>46067</v>
      </c>
      <c r="P1362">
        <v>46065</v>
      </c>
      <c r="R1362" s="1">
        <v>46081</v>
      </c>
      <c r="S1362">
        <v>2</v>
      </c>
      <c r="T1362" s="317">
        <v>45980</v>
      </c>
      <c r="U1362">
        <v>26.2</v>
      </c>
      <c r="V1362">
        <v>2</v>
      </c>
      <c r="W1362">
        <v>101</v>
      </c>
      <c r="X1362" s="317">
        <v>118380</v>
      </c>
    </row>
    <row r="1363" spans="1:25">
      <c r="A1363">
        <v>1362</v>
      </c>
      <c r="B1363" t="s">
        <v>14026</v>
      </c>
      <c r="C1363" t="s">
        <v>14027</v>
      </c>
      <c r="D1363" t="s">
        <v>46</v>
      </c>
      <c r="E1363" t="s">
        <v>6208</v>
      </c>
      <c r="F1363" s="1">
        <v>46052</v>
      </c>
      <c r="G1363">
        <v>1</v>
      </c>
      <c r="I1363" t="s">
        <v>10185</v>
      </c>
      <c r="K1363" t="s">
        <v>267</v>
      </c>
      <c r="L1363" t="s">
        <v>43</v>
      </c>
      <c r="M1363">
        <v>2</v>
      </c>
      <c r="N1363">
        <v>3</v>
      </c>
      <c r="O1363">
        <v>46077</v>
      </c>
      <c r="P1363">
        <v>46073</v>
      </c>
      <c r="R1363" s="1"/>
      <c r="T1363" s="317"/>
      <c r="X1363" s="317"/>
    </row>
    <row r="1364" spans="1:25">
      <c r="A1364">
        <v>1363</v>
      </c>
      <c r="B1364" t="s">
        <v>7436</v>
      </c>
      <c r="C1364" t="s">
        <v>7437</v>
      </c>
      <c r="D1364" t="s">
        <v>6418</v>
      </c>
      <c r="E1364" t="s">
        <v>6904</v>
      </c>
      <c r="F1364" s="1">
        <v>46058</v>
      </c>
      <c r="G1364">
        <v>2</v>
      </c>
      <c r="I1364" t="s">
        <v>10185</v>
      </c>
      <c r="J1364">
        <v>50056347</v>
      </c>
      <c r="K1364" t="s">
        <v>12198</v>
      </c>
      <c r="L1364" t="s">
        <v>43</v>
      </c>
      <c r="M1364" t="s">
        <v>43</v>
      </c>
      <c r="N1364" t="s">
        <v>43</v>
      </c>
      <c r="O1364">
        <v>46125</v>
      </c>
      <c r="P1364" t="s">
        <v>5750</v>
      </c>
      <c r="R1364" s="1"/>
      <c r="T1364" s="317"/>
      <c r="X1364" s="317"/>
    </row>
    <row r="1365" spans="1:25">
      <c r="A1365">
        <v>1364</v>
      </c>
      <c r="B1365" t="s">
        <v>14028</v>
      </c>
      <c r="C1365" t="s">
        <v>14029</v>
      </c>
      <c r="D1365" t="s">
        <v>5772</v>
      </c>
      <c r="E1365" t="s">
        <v>5775</v>
      </c>
      <c r="F1365" s="1"/>
      <c r="G1365" t="s">
        <v>43</v>
      </c>
      <c r="L1365" t="s">
        <v>43</v>
      </c>
      <c r="M1365" t="s">
        <v>43</v>
      </c>
      <c r="N1365" t="s">
        <v>43</v>
      </c>
      <c r="R1365" s="1"/>
      <c r="T1365" s="317"/>
      <c r="X1365" s="317"/>
      <c r="Y1365" t="s">
        <v>13353</v>
      </c>
    </row>
    <row r="1366" spans="1:25">
      <c r="A1366">
        <v>1365</v>
      </c>
      <c r="B1366" t="s">
        <v>14030</v>
      </c>
      <c r="C1366" t="s">
        <v>14031</v>
      </c>
      <c r="D1366" t="s">
        <v>5772</v>
      </c>
      <c r="E1366" t="s">
        <v>5775</v>
      </c>
      <c r="F1366" s="1"/>
      <c r="G1366" t="s">
        <v>43</v>
      </c>
      <c r="L1366" t="s">
        <v>43</v>
      </c>
      <c r="M1366" t="s">
        <v>43</v>
      </c>
      <c r="N1366" t="s">
        <v>43</v>
      </c>
      <c r="R1366" s="1"/>
      <c r="T1366" s="317"/>
      <c r="X1366" s="317"/>
      <c r="Y1366" t="s">
        <v>13353</v>
      </c>
    </row>
    <row r="1367" spans="1:25">
      <c r="A1367">
        <v>1366</v>
      </c>
      <c r="B1367" t="s">
        <v>14032</v>
      </c>
      <c r="C1367" t="s">
        <v>14033</v>
      </c>
      <c r="D1367" t="s">
        <v>5942</v>
      </c>
      <c r="E1367" t="s">
        <v>6890</v>
      </c>
      <c r="F1367" s="1">
        <v>46059</v>
      </c>
      <c r="G1367">
        <v>2</v>
      </c>
      <c r="I1367" t="s">
        <v>10185</v>
      </c>
      <c r="K1367" t="s">
        <v>267</v>
      </c>
      <c r="L1367">
        <v>2</v>
      </c>
      <c r="M1367">
        <v>2</v>
      </c>
      <c r="N1367">
        <v>2</v>
      </c>
      <c r="O1367">
        <v>46071</v>
      </c>
      <c r="P1367">
        <v>46070</v>
      </c>
      <c r="R1367" s="1">
        <v>46081</v>
      </c>
      <c r="S1367">
        <v>2</v>
      </c>
      <c r="T1367" s="317">
        <v>36435</v>
      </c>
      <c r="U1367">
        <v>26.2</v>
      </c>
      <c r="V1367">
        <v>2</v>
      </c>
      <c r="W1367">
        <v>101</v>
      </c>
      <c r="X1367" s="317">
        <v>110639</v>
      </c>
    </row>
    <row r="1368" spans="1:25">
      <c r="A1368">
        <v>1367</v>
      </c>
      <c r="B1368" t="s">
        <v>14034</v>
      </c>
      <c r="C1368" t="s">
        <v>14035</v>
      </c>
      <c r="D1368" t="s">
        <v>5942</v>
      </c>
      <c r="E1368" t="s">
        <v>6890</v>
      </c>
      <c r="F1368" s="1">
        <v>46059</v>
      </c>
      <c r="G1368">
        <v>2</v>
      </c>
      <c r="I1368" t="s">
        <v>10185</v>
      </c>
      <c r="K1368" t="s">
        <v>267</v>
      </c>
      <c r="L1368">
        <v>2</v>
      </c>
      <c r="M1368">
        <v>2</v>
      </c>
      <c r="N1368">
        <v>2</v>
      </c>
      <c r="O1368">
        <v>46071</v>
      </c>
      <c r="P1368">
        <v>46070</v>
      </c>
      <c r="R1368" s="1">
        <v>46081</v>
      </c>
      <c r="S1368">
        <v>2</v>
      </c>
      <c r="T1368" s="317">
        <v>37965</v>
      </c>
      <c r="U1368">
        <v>26.2</v>
      </c>
      <c r="V1368">
        <v>2</v>
      </c>
      <c r="W1368">
        <v>101</v>
      </c>
      <c r="X1368" s="317">
        <v>114569</v>
      </c>
    </row>
    <row r="1369" spans="1:25">
      <c r="A1369">
        <v>1368</v>
      </c>
      <c r="B1369" t="s">
        <v>14036</v>
      </c>
      <c r="C1369" t="s">
        <v>14037</v>
      </c>
      <c r="D1369" t="s">
        <v>5942</v>
      </c>
      <c r="E1369" t="s">
        <v>6890</v>
      </c>
      <c r="F1369" s="1">
        <v>46059</v>
      </c>
      <c r="G1369">
        <v>2</v>
      </c>
      <c r="I1369" t="s">
        <v>10185</v>
      </c>
      <c r="K1369" t="s">
        <v>267</v>
      </c>
      <c r="L1369">
        <v>2</v>
      </c>
      <c r="M1369">
        <v>2</v>
      </c>
      <c r="N1369">
        <v>2</v>
      </c>
      <c r="O1369" t="s">
        <v>13676</v>
      </c>
      <c r="P1369">
        <v>46073</v>
      </c>
      <c r="R1369" s="1">
        <v>46081</v>
      </c>
      <c r="S1369">
        <v>2</v>
      </c>
      <c r="T1369" s="317">
        <v>115170</v>
      </c>
      <c r="U1369">
        <v>26.2</v>
      </c>
      <c r="V1369">
        <v>2</v>
      </c>
      <c r="W1369">
        <v>101</v>
      </c>
      <c r="X1369" s="317">
        <v>258847</v>
      </c>
    </row>
    <row r="1370" spans="1:25">
      <c r="A1370">
        <v>1369</v>
      </c>
      <c r="B1370" t="s">
        <v>14038</v>
      </c>
      <c r="C1370" t="s">
        <v>14039</v>
      </c>
      <c r="D1370" t="s">
        <v>5942</v>
      </c>
      <c r="E1370" t="s">
        <v>6890</v>
      </c>
      <c r="F1370" s="1">
        <v>46059</v>
      </c>
      <c r="G1370">
        <v>2</v>
      </c>
      <c r="I1370" t="s">
        <v>10185</v>
      </c>
      <c r="K1370" t="s">
        <v>267</v>
      </c>
      <c r="L1370">
        <v>2</v>
      </c>
      <c r="M1370">
        <v>2</v>
      </c>
      <c r="N1370">
        <v>2</v>
      </c>
      <c r="O1370">
        <v>46071</v>
      </c>
      <c r="P1370">
        <v>46070</v>
      </c>
      <c r="R1370" s="1">
        <v>46081</v>
      </c>
      <c r="S1370">
        <v>2</v>
      </c>
      <c r="T1370" s="317">
        <v>34905</v>
      </c>
      <c r="U1370">
        <v>26.2</v>
      </c>
      <c r="V1370">
        <v>2</v>
      </c>
      <c r="W1370">
        <v>101</v>
      </c>
      <c r="X1370" s="317">
        <v>106709</v>
      </c>
    </row>
    <row r="1371" spans="1:25">
      <c r="A1371">
        <v>1370</v>
      </c>
      <c r="B1371" t="s">
        <v>7456</v>
      </c>
      <c r="C1371" t="s">
        <v>14040</v>
      </c>
      <c r="D1371" t="s">
        <v>5942</v>
      </c>
      <c r="E1371" t="s">
        <v>6890</v>
      </c>
      <c r="F1371" s="1">
        <v>46058</v>
      </c>
      <c r="G1371">
        <v>2</v>
      </c>
      <c r="I1371" t="s">
        <v>10185</v>
      </c>
      <c r="J1371">
        <v>50056408</v>
      </c>
      <c r="K1371" t="s">
        <v>267</v>
      </c>
      <c r="L1371" t="s">
        <v>43</v>
      </c>
      <c r="M1371" t="s">
        <v>43</v>
      </c>
      <c r="N1371" t="s">
        <v>43</v>
      </c>
      <c r="O1371">
        <v>46174</v>
      </c>
      <c r="P1371" t="s">
        <v>5750</v>
      </c>
      <c r="R1371" s="1"/>
      <c r="T1371" s="317"/>
      <c r="X1371" s="317"/>
    </row>
    <row r="1372" spans="1:25">
      <c r="A1372">
        <v>1371</v>
      </c>
      <c r="B1372" t="s">
        <v>14041</v>
      </c>
      <c r="C1372" t="s">
        <v>14042</v>
      </c>
      <c r="D1372" t="s">
        <v>5942</v>
      </c>
      <c r="E1372" t="s">
        <v>6890</v>
      </c>
      <c r="F1372" s="1">
        <v>46059</v>
      </c>
      <c r="G1372">
        <v>2</v>
      </c>
      <c r="I1372" t="s">
        <v>10185</v>
      </c>
      <c r="K1372" t="s">
        <v>267</v>
      </c>
      <c r="L1372">
        <v>2</v>
      </c>
      <c r="M1372">
        <v>2</v>
      </c>
      <c r="N1372">
        <v>2</v>
      </c>
      <c r="O1372">
        <v>46073</v>
      </c>
      <c r="P1372">
        <v>46072</v>
      </c>
      <c r="R1372" s="1">
        <v>46081</v>
      </c>
      <c r="S1372">
        <v>2</v>
      </c>
      <c r="T1372" s="317">
        <v>53265</v>
      </c>
      <c r="U1372">
        <v>26.2</v>
      </c>
      <c r="V1372">
        <v>2</v>
      </c>
      <c r="W1372">
        <v>101</v>
      </c>
      <c r="X1372" s="317">
        <v>153869</v>
      </c>
    </row>
    <row r="1373" spans="1:25">
      <c r="A1373">
        <v>1372</v>
      </c>
      <c r="B1373" t="s">
        <v>7470</v>
      </c>
      <c r="C1373" t="s">
        <v>7471</v>
      </c>
      <c r="D1373" t="s">
        <v>46</v>
      </c>
      <c r="E1373" t="s">
        <v>5754</v>
      </c>
      <c r="F1373" s="1">
        <v>46059</v>
      </c>
      <c r="G1373">
        <v>2</v>
      </c>
      <c r="I1373" t="s">
        <v>13332</v>
      </c>
      <c r="J1373">
        <v>50056532</v>
      </c>
      <c r="K1373" t="s">
        <v>267</v>
      </c>
      <c r="L1373" t="s">
        <v>43</v>
      </c>
      <c r="M1373">
        <v>2</v>
      </c>
      <c r="N1373" t="s">
        <v>43</v>
      </c>
      <c r="O1373" t="s">
        <v>11478</v>
      </c>
      <c r="P1373" t="s">
        <v>5750</v>
      </c>
      <c r="R1373" s="1"/>
      <c r="T1373" s="317"/>
      <c r="X1373" s="317"/>
    </row>
    <row r="1374" spans="1:25">
      <c r="A1374">
        <v>1373</v>
      </c>
      <c r="B1374" t="s">
        <v>14043</v>
      </c>
      <c r="C1374" t="s">
        <v>14044</v>
      </c>
      <c r="D1374" t="s">
        <v>5772</v>
      </c>
      <c r="E1374" t="s">
        <v>5775</v>
      </c>
      <c r="F1374" s="1"/>
      <c r="G1374" t="s">
        <v>43</v>
      </c>
      <c r="L1374" t="s">
        <v>43</v>
      </c>
      <c r="M1374" t="s">
        <v>43</v>
      </c>
      <c r="N1374" t="s">
        <v>43</v>
      </c>
      <c r="R1374" s="1"/>
      <c r="T1374" s="317"/>
      <c r="X1374" s="317"/>
      <c r="Y1374" t="s">
        <v>11745</v>
      </c>
    </row>
    <row r="1375" spans="1:25">
      <c r="A1375">
        <v>1374</v>
      </c>
      <c r="B1375" t="s">
        <v>14045</v>
      </c>
      <c r="C1375" t="s">
        <v>14046</v>
      </c>
      <c r="D1375" t="s">
        <v>6418</v>
      </c>
      <c r="E1375" t="s">
        <v>7491</v>
      </c>
      <c r="F1375" s="1">
        <v>46059</v>
      </c>
      <c r="G1375">
        <v>2</v>
      </c>
      <c r="I1375" t="s">
        <v>10185</v>
      </c>
      <c r="K1375" t="s">
        <v>12198</v>
      </c>
      <c r="L1375">
        <v>2</v>
      </c>
      <c r="M1375">
        <v>2</v>
      </c>
      <c r="N1375">
        <v>2</v>
      </c>
      <c r="O1375" t="s">
        <v>12560</v>
      </c>
      <c r="P1375">
        <v>46073</v>
      </c>
      <c r="R1375" s="1">
        <v>46081</v>
      </c>
      <c r="S1375">
        <v>2</v>
      </c>
      <c r="T1375" s="317">
        <v>39860</v>
      </c>
      <c r="U1375">
        <v>26.2</v>
      </c>
      <c r="V1375">
        <v>2</v>
      </c>
      <c r="W1375">
        <v>101</v>
      </c>
      <c r="X1375" s="317">
        <v>107699</v>
      </c>
    </row>
    <row r="1376" spans="1:25">
      <c r="A1376">
        <v>1375</v>
      </c>
      <c r="B1376" t="s">
        <v>7445</v>
      </c>
      <c r="C1376" t="s">
        <v>7446</v>
      </c>
      <c r="D1376" t="s">
        <v>6418</v>
      </c>
      <c r="E1376" t="s">
        <v>6904</v>
      </c>
      <c r="F1376" s="1">
        <v>46062</v>
      </c>
      <c r="G1376">
        <v>2</v>
      </c>
      <c r="I1376" t="s">
        <v>10185</v>
      </c>
      <c r="J1376">
        <v>50056647</v>
      </c>
      <c r="K1376" t="s">
        <v>12198</v>
      </c>
      <c r="L1376" t="s">
        <v>43</v>
      </c>
      <c r="M1376" t="s">
        <v>43</v>
      </c>
      <c r="N1376" t="s">
        <v>43</v>
      </c>
      <c r="O1376">
        <v>46118</v>
      </c>
      <c r="P1376" t="s">
        <v>5750</v>
      </c>
      <c r="R1376" s="1"/>
      <c r="T1376" s="317"/>
      <c r="X1376" s="317"/>
    </row>
    <row r="1377" spans="1:25">
      <c r="A1377">
        <v>1376</v>
      </c>
      <c r="B1377" t="s">
        <v>7443</v>
      </c>
      <c r="C1377" t="s">
        <v>7444</v>
      </c>
      <c r="D1377" t="s">
        <v>6418</v>
      </c>
      <c r="E1377" t="s">
        <v>6955</v>
      </c>
      <c r="F1377" s="1">
        <v>46062</v>
      </c>
      <c r="G1377">
        <v>2</v>
      </c>
      <c r="I1377" t="s">
        <v>10185</v>
      </c>
      <c r="J1377">
        <v>50056659</v>
      </c>
      <c r="K1377" t="s">
        <v>12198</v>
      </c>
      <c r="L1377" t="s">
        <v>43</v>
      </c>
      <c r="M1377">
        <v>3</v>
      </c>
      <c r="N1377" t="s">
        <v>43</v>
      </c>
      <c r="O1377">
        <v>46106</v>
      </c>
      <c r="P1377" t="s">
        <v>5750</v>
      </c>
      <c r="R1377" s="1"/>
      <c r="T1377" s="317"/>
      <c r="X1377" s="317"/>
    </row>
    <row r="1378" spans="1:25">
      <c r="A1378">
        <v>1377</v>
      </c>
      <c r="B1378" t="s">
        <v>14047</v>
      </c>
      <c r="C1378" t="s">
        <v>14048</v>
      </c>
      <c r="D1378" t="s">
        <v>5942</v>
      </c>
      <c r="E1378" t="s">
        <v>5944</v>
      </c>
      <c r="F1378" s="1"/>
      <c r="G1378" t="s">
        <v>43</v>
      </c>
      <c r="L1378" t="s">
        <v>43</v>
      </c>
      <c r="M1378" t="s">
        <v>43</v>
      </c>
      <c r="N1378" t="s">
        <v>43</v>
      </c>
      <c r="R1378" s="1"/>
      <c r="T1378" s="317"/>
      <c r="X1378" s="317"/>
      <c r="Y1378" t="s">
        <v>12167</v>
      </c>
    </row>
    <row r="1379" spans="1:25">
      <c r="A1379">
        <v>1378</v>
      </c>
      <c r="B1379" t="s">
        <v>7463</v>
      </c>
      <c r="C1379" t="s">
        <v>7464</v>
      </c>
      <c r="D1379" t="s">
        <v>46</v>
      </c>
      <c r="E1379" t="s">
        <v>5829</v>
      </c>
      <c r="F1379" s="1">
        <v>46060</v>
      </c>
      <c r="G1379">
        <v>2</v>
      </c>
      <c r="I1379" t="s">
        <v>10185</v>
      </c>
      <c r="J1379">
        <v>50056599</v>
      </c>
      <c r="K1379" t="s">
        <v>10340</v>
      </c>
      <c r="L1379" t="s">
        <v>43</v>
      </c>
      <c r="M1379" t="s">
        <v>43</v>
      </c>
      <c r="N1379" t="s">
        <v>43</v>
      </c>
      <c r="O1379">
        <v>46132</v>
      </c>
      <c r="R1379" s="1"/>
      <c r="T1379" s="317"/>
      <c r="X1379" s="317"/>
    </row>
    <row r="1380" spans="1:25">
      <c r="A1380">
        <v>1379</v>
      </c>
      <c r="B1380" t="s">
        <v>14049</v>
      </c>
      <c r="C1380" t="s">
        <v>14050</v>
      </c>
      <c r="D1380" t="s">
        <v>46</v>
      </c>
      <c r="E1380" t="s">
        <v>6161</v>
      </c>
      <c r="F1380" s="1">
        <v>46059</v>
      </c>
      <c r="G1380">
        <v>2</v>
      </c>
      <c r="I1380" t="s">
        <v>10185</v>
      </c>
      <c r="K1380" t="s">
        <v>10340</v>
      </c>
      <c r="L1380" t="s">
        <v>43</v>
      </c>
      <c r="M1380">
        <v>2</v>
      </c>
      <c r="N1380">
        <v>3</v>
      </c>
      <c r="O1380" t="s">
        <v>11478</v>
      </c>
      <c r="P1380">
        <v>46073</v>
      </c>
      <c r="R1380" s="1"/>
      <c r="T1380" s="317"/>
      <c r="X1380" s="317"/>
    </row>
    <row r="1381" spans="1:25">
      <c r="A1381">
        <v>1380</v>
      </c>
      <c r="B1381" t="s">
        <v>14051</v>
      </c>
      <c r="C1381" t="s">
        <v>14052</v>
      </c>
      <c r="D1381" t="s">
        <v>46</v>
      </c>
      <c r="E1381" t="s">
        <v>5748</v>
      </c>
      <c r="F1381" s="1">
        <v>46059</v>
      </c>
      <c r="G1381">
        <v>2</v>
      </c>
      <c r="I1381" t="s">
        <v>10185</v>
      </c>
      <c r="K1381" t="s">
        <v>10340</v>
      </c>
      <c r="L1381" t="s">
        <v>43</v>
      </c>
      <c r="M1381">
        <v>2</v>
      </c>
      <c r="N1381">
        <v>3</v>
      </c>
      <c r="O1381">
        <v>46073</v>
      </c>
      <c r="P1381">
        <v>46072</v>
      </c>
      <c r="R1381" s="1"/>
      <c r="T1381" s="317"/>
      <c r="X1381" s="317"/>
    </row>
    <row r="1382" spans="1:25">
      <c r="A1382">
        <v>1381</v>
      </c>
      <c r="B1382" t="s">
        <v>14053</v>
      </c>
      <c r="C1382" t="s">
        <v>14054</v>
      </c>
      <c r="D1382" t="s">
        <v>46</v>
      </c>
      <c r="F1382" s="1"/>
      <c r="R1382" s="1"/>
      <c r="T1382" s="317"/>
      <c r="X1382" s="317"/>
      <c r="Y1382" t="s">
        <v>10832</v>
      </c>
    </row>
    <row r="1383" spans="1:25">
      <c r="A1383">
        <v>1382</v>
      </c>
      <c r="B1383" t="s">
        <v>7453</v>
      </c>
      <c r="C1383" t="s">
        <v>7454</v>
      </c>
      <c r="D1383" t="s">
        <v>6418</v>
      </c>
      <c r="E1383" t="s">
        <v>6955</v>
      </c>
      <c r="F1383" s="1">
        <v>46063</v>
      </c>
      <c r="G1383">
        <v>2</v>
      </c>
      <c r="I1383" t="s">
        <v>10185</v>
      </c>
      <c r="J1383">
        <v>50057048</v>
      </c>
      <c r="K1383" t="s">
        <v>12198</v>
      </c>
      <c r="L1383" t="s">
        <v>43</v>
      </c>
      <c r="M1383" t="s">
        <v>43</v>
      </c>
      <c r="N1383" t="s">
        <v>43</v>
      </c>
      <c r="O1383">
        <v>46167</v>
      </c>
      <c r="P1383" t="s">
        <v>5750</v>
      </c>
      <c r="R1383" s="1"/>
      <c r="T1383" s="317"/>
      <c r="X1383" s="317"/>
    </row>
    <row r="1384" spans="1:25">
      <c r="A1384">
        <v>1383</v>
      </c>
      <c r="B1384" t="s">
        <v>14055</v>
      </c>
      <c r="C1384" t="s">
        <v>14056</v>
      </c>
      <c r="D1384" t="s">
        <v>5942</v>
      </c>
      <c r="E1384" t="s">
        <v>5993</v>
      </c>
      <c r="F1384" s="1"/>
      <c r="G1384" t="s">
        <v>43</v>
      </c>
      <c r="L1384" t="s">
        <v>43</v>
      </c>
      <c r="M1384" t="s">
        <v>43</v>
      </c>
      <c r="N1384" t="s">
        <v>43</v>
      </c>
      <c r="R1384" s="1"/>
      <c r="T1384" s="317"/>
      <c r="X1384" s="317"/>
      <c r="Y1384" t="s">
        <v>10832</v>
      </c>
    </row>
    <row r="1385" spans="1:25">
      <c r="A1385">
        <v>1384</v>
      </c>
      <c r="B1385" t="s">
        <v>7499</v>
      </c>
      <c r="C1385" t="s">
        <v>7500</v>
      </c>
      <c r="D1385" t="s">
        <v>5942</v>
      </c>
      <c r="E1385" t="s">
        <v>6890</v>
      </c>
      <c r="F1385" s="1">
        <v>46069</v>
      </c>
      <c r="G1385">
        <v>2</v>
      </c>
      <c r="I1385" t="s">
        <v>10185</v>
      </c>
      <c r="J1385">
        <v>50056680</v>
      </c>
      <c r="K1385" t="s">
        <v>6518</v>
      </c>
      <c r="L1385" t="s">
        <v>43</v>
      </c>
      <c r="M1385" t="s">
        <v>43</v>
      </c>
      <c r="N1385" t="s">
        <v>43</v>
      </c>
      <c r="O1385">
        <v>46296</v>
      </c>
      <c r="R1385" s="1"/>
      <c r="T1385" s="317"/>
      <c r="X1385" s="317"/>
    </row>
    <row r="1386" spans="1:25">
      <c r="A1386">
        <v>1385</v>
      </c>
      <c r="B1386" t="s">
        <v>7502</v>
      </c>
      <c r="C1386" t="s">
        <v>7503</v>
      </c>
      <c r="D1386" t="s">
        <v>5942</v>
      </c>
      <c r="E1386" t="s">
        <v>6890</v>
      </c>
      <c r="F1386" s="1">
        <v>46069</v>
      </c>
      <c r="G1386">
        <v>2</v>
      </c>
      <c r="I1386" t="s">
        <v>10185</v>
      </c>
      <c r="J1386">
        <v>50056677</v>
      </c>
      <c r="K1386" t="s">
        <v>6518</v>
      </c>
      <c r="L1386" t="s">
        <v>43</v>
      </c>
      <c r="M1386" t="s">
        <v>43</v>
      </c>
      <c r="N1386" t="s">
        <v>43</v>
      </c>
      <c r="O1386">
        <v>46296</v>
      </c>
      <c r="R1386" s="1"/>
      <c r="T1386" s="317"/>
      <c r="X1386" s="317"/>
    </row>
    <row r="1387" spans="1:25">
      <c r="A1387">
        <v>1386</v>
      </c>
      <c r="B1387" t="s">
        <v>7504</v>
      </c>
      <c r="C1387" t="s">
        <v>7505</v>
      </c>
      <c r="D1387" t="s">
        <v>5942</v>
      </c>
      <c r="E1387" t="s">
        <v>6890</v>
      </c>
      <c r="F1387" s="1">
        <v>46069</v>
      </c>
      <c r="G1387">
        <v>2</v>
      </c>
      <c r="I1387" t="s">
        <v>10185</v>
      </c>
      <c r="J1387">
        <v>50056693</v>
      </c>
      <c r="K1387" t="s">
        <v>6518</v>
      </c>
      <c r="L1387" t="s">
        <v>43</v>
      </c>
      <c r="M1387" t="s">
        <v>43</v>
      </c>
      <c r="N1387" t="s">
        <v>43</v>
      </c>
      <c r="O1387">
        <v>46296</v>
      </c>
      <c r="R1387" s="1"/>
      <c r="T1387" s="317"/>
      <c r="X1387" s="317"/>
    </row>
    <row r="1388" spans="1:25">
      <c r="A1388">
        <v>1387</v>
      </c>
      <c r="B1388" t="s">
        <v>7506</v>
      </c>
      <c r="C1388" t="s">
        <v>7507</v>
      </c>
      <c r="D1388" t="s">
        <v>5942</v>
      </c>
      <c r="E1388" t="s">
        <v>6890</v>
      </c>
      <c r="F1388" s="1">
        <v>46069</v>
      </c>
      <c r="G1388">
        <v>2</v>
      </c>
      <c r="I1388" t="s">
        <v>10185</v>
      </c>
      <c r="J1388">
        <v>50056689</v>
      </c>
      <c r="K1388" t="s">
        <v>6518</v>
      </c>
      <c r="L1388" t="s">
        <v>43</v>
      </c>
      <c r="M1388" t="s">
        <v>43</v>
      </c>
      <c r="N1388" t="s">
        <v>43</v>
      </c>
      <c r="O1388">
        <v>46296</v>
      </c>
      <c r="R1388" s="1"/>
      <c r="T1388" s="317"/>
      <c r="X1388" s="317"/>
    </row>
    <row r="1389" spans="1:25">
      <c r="A1389">
        <v>1388</v>
      </c>
      <c r="B1389" t="s">
        <v>14057</v>
      </c>
      <c r="C1389" t="s">
        <v>14058</v>
      </c>
      <c r="D1389" t="s">
        <v>46</v>
      </c>
      <c r="E1389" t="s">
        <v>3282</v>
      </c>
      <c r="F1389" s="1">
        <v>46065</v>
      </c>
      <c r="G1389">
        <v>2</v>
      </c>
      <c r="I1389" t="s">
        <v>10185</v>
      </c>
      <c r="K1389" t="s">
        <v>267</v>
      </c>
      <c r="L1389" t="s">
        <v>43</v>
      </c>
      <c r="M1389">
        <v>2</v>
      </c>
      <c r="N1389">
        <v>3</v>
      </c>
      <c r="O1389" t="s">
        <v>11478</v>
      </c>
      <c r="P1389">
        <v>46078</v>
      </c>
      <c r="R1389" s="1"/>
      <c r="T1389" s="317"/>
      <c r="X1389" s="317"/>
    </row>
    <row r="1390" spans="1:25">
      <c r="A1390">
        <v>1389</v>
      </c>
      <c r="B1390" t="s">
        <v>14059</v>
      </c>
      <c r="C1390" t="s">
        <v>14060</v>
      </c>
      <c r="D1390" t="s">
        <v>46</v>
      </c>
      <c r="E1390" t="s">
        <v>5748</v>
      </c>
      <c r="F1390" s="1">
        <v>46059</v>
      </c>
      <c r="G1390">
        <v>2</v>
      </c>
      <c r="I1390" t="s">
        <v>10185</v>
      </c>
      <c r="K1390" t="s">
        <v>10340</v>
      </c>
      <c r="L1390" t="s">
        <v>43</v>
      </c>
      <c r="M1390">
        <v>2</v>
      </c>
      <c r="N1390">
        <v>3</v>
      </c>
      <c r="O1390" t="s">
        <v>11478</v>
      </c>
      <c r="P1390">
        <v>46078</v>
      </c>
      <c r="R1390" s="1"/>
      <c r="T1390" s="317"/>
      <c r="X1390" s="317"/>
    </row>
    <row r="1391" spans="1:25">
      <c r="A1391">
        <v>1390</v>
      </c>
      <c r="B1391" t="s">
        <v>14061</v>
      </c>
      <c r="C1391" t="s">
        <v>14062</v>
      </c>
      <c r="D1391" t="s">
        <v>46</v>
      </c>
      <c r="E1391" t="s">
        <v>6161</v>
      </c>
      <c r="F1391" s="1">
        <v>46067</v>
      </c>
      <c r="G1391">
        <v>2</v>
      </c>
      <c r="I1391" t="s">
        <v>10185</v>
      </c>
      <c r="K1391" t="s">
        <v>10340</v>
      </c>
      <c r="L1391" t="s">
        <v>43</v>
      </c>
      <c r="M1391">
        <v>2</v>
      </c>
      <c r="N1391" t="s">
        <v>43</v>
      </c>
      <c r="O1391">
        <v>46086</v>
      </c>
      <c r="P1391">
        <v>46084</v>
      </c>
      <c r="R1391" s="1"/>
      <c r="T1391" s="317"/>
      <c r="X1391" s="317"/>
    </row>
    <row r="1392" spans="1:25">
      <c r="A1392">
        <v>1391</v>
      </c>
      <c r="B1392" t="s">
        <v>14063</v>
      </c>
      <c r="C1392" t="s">
        <v>14064</v>
      </c>
      <c r="D1392" t="s">
        <v>46</v>
      </c>
      <c r="E1392" t="s">
        <v>6161</v>
      </c>
      <c r="F1392" s="1">
        <v>46066</v>
      </c>
      <c r="G1392">
        <v>2</v>
      </c>
      <c r="I1392" t="s">
        <v>10185</v>
      </c>
      <c r="K1392" t="s">
        <v>10340</v>
      </c>
      <c r="L1392" t="s">
        <v>43</v>
      </c>
      <c r="M1392">
        <v>2</v>
      </c>
      <c r="N1392" t="s">
        <v>43</v>
      </c>
      <c r="O1392" t="s">
        <v>11478</v>
      </c>
      <c r="P1392">
        <v>46084</v>
      </c>
      <c r="R1392" s="1"/>
      <c r="T1392" s="317"/>
      <c r="X1392" s="317"/>
    </row>
    <row r="1393" spans="1:24">
      <c r="A1393">
        <v>1392</v>
      </c>
      <c r="B1393" t="s">
        <v>14065</v>
      </c>
      <c r="C1393" t="s">
        <v>14066</v>
      </c>
      <c r="D1393" t="s">
        <v>46</v>
      </c>
      <c r="E1393" t="s">
        <v>6161</v>
      </c>
      <c r="F1393" s="1">
        <v>46066</v>
      </c>
      <c r="G1393">
        <v>2</v>
      </c>
      <c r="I1393" t="s">
        <v>10185</v>
      </c>
      <c r="K1393" t="s">
        <v>10340</v>
      </c>
      <c r="L1393" t="s">
        <v>43</v>
      </c>
      <c r="M1393">
        <v>2</v>
      </c>
      <c r="N1393" t="s">
        <v>43</v>
      </c>
      <c r="O1393" t="s">
        <v>11478</v>
      </c>
      <c r="P1393">
        <v>46080</v>
      </c>
      <c r="R1393" s="1"/>
      <c r="T1393" s="317"/>
      <c r="X1393" s="317"/>
    </row>
    <row r="1394" spans="1:24">
      <c r="A1394">
        <v>1393</v>
      </c>
      <c r="B1394" t="s">
        <v>14067</v>
      </c>
      <c r="C1394" t="s">
        <v>14068</v>
      </c>
      <c r="D1394" t="s">
        <v>46</v>
      </c>
      <c r="E1394" t="s">
        <v>3282</v>
      </c>
      <c r="F1394" s="1">
        <v>46065</v>
      </c>
      <c r="G1394">
        <v>2</v>
      </c>
      <c r="I1394" t="s">
        <v>10185</v>
      </c>
      <c r="K1394" t="s">
        <v>267</v>
      </c>
      <c r="L1394" t="s">
        <v>43</v>
      </c>
      <c r="M1394">
        <v>2</v>
      </c>
      <c r="N1394" t="s">
        <v>43</v>
      </c>
      <c r="O1394">
        <v>46081</v>
      </c>
      <c r="P1394">
        <v>46080</v>
      </c>
      <c r="R1394" s="1"/>
      <c r="T1394" s="317"/>
      <c r="X1394" s="317"/>
    </row>
    <row r="1395" spans="1:24">
      <c r="A1395">
        <v>1394</v>
      </c>
      <c r="B1395" t="s">
        <v>14069</v>
      </c>
      <c r="C1395" t="s">
        <v>14070</v>
      </c>
      <c r="D1395" t="s">
        <v>46</v>
      </c>
      <c r="E1395" t="s">
        <v>3282</v>
      </c>
      <c r="F1395" s="1">
        <v>46063</v>
      </c>
      <c r="G1395">
        <v>2</v>
      </c>
      <c r="I1395" t="s">
        <v>10185</v>
      </c>
      <c r="K1395" t="s">
        <v>267</v>
      </c>
      <c r="L1395" t="s">
        <v>43</v>
      </c>
      <c r="M1395">
        <v>2</v>
      </c>
      <c r="N1395">
        <v>2</v>
      </c>
      <c r="O1395" t="s">
        <v>14071</v>
      </c>
      <c r="P1395">
        <v>46077</v>
      </c>
      <c r="R1395" s="1">
        <v>46081</v>
      </c>
      <c r="S1395">
        <v>2</v>
      </c>
      <c r="T1395" s="317">
        <v>41230</v>
      </c>
      <c r="X1395" s="317"/>
    </row>
    <row r="1396" spans="1:24">
      <c r="A1396">
        <v>1395</v>
      </c>
      <c r="B1396" t="s">
        <v>14072</v>
      </c>
      <c r="C1396" t="s">
        <v>14073</v>
      </c>
      <c r="D1396" t="s">
        <v>46</v>
      </c>
      <c r="E1396" t="s">
        <v>5748</v>
      </c>
      <c r="F1396" s="1">
        <v>46062</v>
      </c>
      <c r="G1396">
        <v>2</v>
      </c>
      <c r="I1396" t="s">
        <v>10185</v>
      </c>
      <c r="K1396" t="s">
        <v>10340</v>
      </c>
      <c r="L1396" t="s">
        <v>43</v>
      </c>
      <c r="M1396">
        <v>2</v>
      </c>
      <c r="N1396" t="s">
        <v>43</v>
      </c>
      <c r="O1396">
        <v>46086</v>
      </c>
      <c r="P1396">
        <v>46084</v>
      </c>
      <c r="R1396" s="1"/>
      <c r="T1396" s="317"/>
      <c r="X1396" s="317"/>
    </row>
    <row r="1397" spans="1:24">
      <c r="A1397">
        <v>1396</v>
      </c>
      <c r="B1397" t="s">
        <v>14074</v>
      </c>
      <c r="C1397" t="s">
        <v>14075</v>
      </c>
      <c r="D1397" t="s">
        <v>46</v>
      </c>
      <c r="E1397" t="s">
        <v>6161</v>
      </c>
      <c r="F1397" s="1">
        <v>46051</v>
      </c>
      <c r="G1397">
        <v>1</v>
      </c>
      <c r="I1397" t="s">
        <v>10185</v>
      </c>
      <c r="K1397" t="s">
        <v>10340</v>
      </c>
      <c r="L1397" t="s">
        <v>43</v>
      </c>
      <c r="M1397">
        <v>1</v>
      </c>
      <c r="N1397" t="s">
        <v>43</v>
      </c>
      <c r="O1397" t="s">
        <v>11478</v>
      </c>
      <c r="P1397">
        <v>46058</v>
      </c>
      <c r="R1397" s="1"/>
      <c r="T1397" s="317"/>
      <c r="X1397" s="317"/>
    </row>
    <row r="1398" spans="1:24">
      <c r="A1398">
        <v>1397</v>
      </c>
      <c r="B1398" t="s">
        <v>14076</v>
      </c>
      <c r="C1398" t="s">
        <v>14077</v>
      </c>
      <c r="D1398" t="s">
        <v>5942</v>
      </c>
      <c r="E1398" t="s">
        <v>6890</v>
      </c>
      <c r="F1398" s="1">
        <v>46069</v>
      </c>
      <c r="G1398">
        <v>2</v>
      </c>
      <c r="I1398" t="s">
        <v>10185</v>
      </c>
      <c r="K1398" t="s">
        <v>267</v>
      </c>
      <c r="L1398">
        <v>2</v>
      </c>
      <c r="M1398">
        <v>2</v>
      </c>
      <c r="N1398">
        <v>2</v>
      </c>
      <c r="O1398">
        <v>46083</v>
      </c>
      <c r="P1398">
        <v>46078</v>
      </c>
      <c r="R1398" s="1">
        <v>46081</v>
      </c>
      <c r="S1398">
        <v>2</v>
      </c>
      <c r="T1398" s="317">
        <v>36435</v>
      </c>
      <c r="U1398">
        <v>26.2</v>
      </c>
      <c r="V1398">
        <v>2</v>
      </c>
      <c r="W1398">
        <v>101</v>
      </c>
      <c r="X1398" s="317">
        <v>110639</v>
      </c>
    </row>
    <row r="1399" spans="1:24">
      <c r="A1399">
        <v>1398</v>
      </c>
      <c r="B1399" t="s">
        <v>14078</v>
      </c>
      <c r="C1399" t="s">
        <v>14079</v>
      </c>
      <c r="D1399" t="s">
        <v>5942</v>
      </c>
      <c r="E1399" t="s">
        <v>6890</v>
      </c>
      <c r="F1399" s="1">
        <v>46069</v>
      </c>
      <c r="G1399">
        <v>2</v>
      </c>
      <c r="I1399" t="s">
        <v>10185</v>
      </c>
      <c r="K1399" t="s">
        <v>267</v>
      </c>
      <c r="L1399">
        <v>2</v>
      </c>
      <c r="M1399">
        <v>2</v>
      </c>
      <c r="N1399">
        <v>2</v>
      </c>
      <c r="O1399">
        <v>46080</v>
      </c>
      <c r="P1399">
        <v>46078</v>
      </c>
      <c r="R1399" s="1">
        <v>46081</v>
      </c>
      <c r="S1399">
        <v>2</v>
      </c>
      <c r="T1399" s="317">
        <v>39495</v>
      </c>
      <c r="U1399">
        <v>26.2</v>
      </c>
      <c r="V1399">
        <v>2</v>
      </c>
      <c r="W1399">
        <v>101</v>
      </c>
      <c r="X1399" s="317">
        <v>118499</v>
      </c>
    </row>
    <row r="1400" spans="1:24">
      <c r="A1400">
        <v>1399</v>
      </c>
      <c r="B1400" t="s">
        <v>5866</v>
      </c>
      <c r="C1400" t="s">
        <v>5867</v>
      </c>
      <c r="D1400" t="s">
        <v>46</v>
      </c>
      <c r="E1400" t="s">
        <v>5829</v>
      </c>
      <c r="F1400" s="1">
        <v>46069</v>
      </c>
      <c r="G1400">
        <v>2</v>
      </c>
      <c r="I1400" t="s">
        <v>10185</v>
      </c>
      <c r="J1400">
        <v>50057385</v>
      </c>
      <c r="K1400" t="s">
        <v>12187</v>
      </c>
      <c r="L1400">
        <v>2</v>
      </c>
      <c r="O1400" t="s">
        <v>12648</v>
      </c>
      <c r="P1400" t="s">
        <v>5750</v>
      </c>
      <c r="R1400" s="1"/>
      <c r="T1400" s="317"/>
      <c r="U1400">
        <v>26.2</v>
      </c>
      <c r="V1400">
        <v>2</v>
      </c>
      <c r="W1400">
        <v>30</v>
      </c>
      <c r="X1400" s="317">
        <v>16547</v>
      </c>
    </row>
    <row r="1401" spans="1:24">
      <c r="A1401">
        <v>1400</v>
      </c>
      <c r="B1401" t="s">
        <v>7496</v>
      </c>
      <c r="C1401" t="s">
        <v>7497</v>
      </c>
      <c r="D1401" t="s">
        <v>46</v>
      </c>
      <c r="E1401" t="s">
        <v>5754</v>
      </c>
      <c r="F1401" s="1">
        <v>46069</v>
      </c>
      <c r="G1401">
        <v>2</v>
      </c>
      <c r="I1401" t="s">
        <v>13332</v>
      </c>
      <c r="J1401">
        <v>50057361</v>
      </c>
      <c r="K1401" t="s">
        <v>6518</v>
      </c>
      <c r="L1401" t="s">
        <v>43</v>
      </c>
      <c r="M1401">
        <v>2</v>
      </c>
      <c r="N1401">
        <v>3</v>
      </c>
      <c r="O1401" t="s">
        <v>12648</v>
      </c>
      <c r="P1401" t="s">
        <v>5750</v>
      </c>
      <c r="R1401" s="1"/>
      <c r="T1401" s="317"/>
      <c r="X1401" s="317"/>
    </row>
    <row r="1402" spans="1:24">
      <c r="A1402">
        <v>1401</v>
      </c>
      <c r="B1402" t="s">
        <v>7313</v>
      </c>
      <c r="C1402" t="s">
        <v>7314</v>
      </c>
      <c r="D1402" t="s">
        <v>46</v>
      </c>
      <c r="E1402" t="s">
        <v>5754</v>
      </c>
      <c r="F1402" s="1">
        <v>46069</v>
      </c>
      <c r="G1402">
        <v>2</v>
      </c>
      <c r="I1402" t="s">
        <v>10185</v>
      </c>
      <c r="J1402">
        <v>50057430</v>
      </c>
      <c r="K1402" t="s">
        <v>6518</v>
      </c>
      <c r="L1402" t="s">
        <v>43</v>
      </c>
      <c r="M1402">
        <v>2</v>
      </c>
      <c r="N1402" t="s">
        <v>43</v>
      </c>
      <c r="O1402" t="s">
        <v>12648</v>
      </c>
      <c r="P1402" t="s">
        <v>5750</v>
      </c>
      <c r="R1402" s="1"/>
      <c r="T1402" s="317"/>
      <c r="X1402" s="317"/>
    </row>
    <row r="1403" spans="1:24">
      <c r="A1403">
        <v>1402</v>
      </c>
      <c r="B1403" t="s">
        <v>7487</v>
      </c>
      <c r="C1403" t="s">
        <v>7488</v>
      </c>
      <c r="D1403" t="s">
        <v>46</v>
      </c>
      <c r="E1403" t="s">
        <v>6055</v>
      </c>
      <c r="F1403" s="1">
        <v>46069</v>
      </c>
      <c r="G1403">
        <v>2</v>
      </c>
      <c r="I1403" t="s">
        <v>10185</v>
      </c>
      <c r="J1403">
        <v>50057368</v>
      </c>
      <c r="K1403" t="s">
        <v>10340</v>
      </c>
      <c r="L1403" t="s">
        <v>43</v>
      </c>
      <c r="M1403" t="s">
        <v>43</v>
      </c>
      <c r="N1403" t="s">
        <v>43</v>
      </c>
      <c r="O1403">
        <v>46125</v>
      </c>
      <c r="P1403">
        <v>46129</v>
      </c>
      <c r="R1403" s="1"/>
      <c r="T1403" s="317"/>
      <c r="X1403" s="317"/>
    </row>
    <row r="1404" spans="1:24">
      <c r="A1404">
        <v>1403</v>
      </c>
      <c r="B1404" t="s">
        <v>6919</v>
      </c>
      <c r="C1404" t="s">
        <v>6920</v>
      </c>
      <c r="D1404" t="s">
        <v>46</v>
      </c>
      <c r="E1404" t="s">
        <v>3282</v>
      </c>
      <c r="F1404" s="1">
        <v>46069</v>
      </c>
      <c r="G1404">
        <v>2</v>
      </c>
      <c r="I1404" t="s">
        <v>13493</v>
      </c>
      <c r="J1404">
        <v>50057405</v>
      </c>
      <c r="K1404" t="s">
        <v>267</v>
      </c>
      <c r="L1404" t="s">
        <v>43</v>
      </c>
      <c r="M1404">
        <v>2</v>
      </c>
      <c r="N1404" t="s">
        <v>43</v>
      </c>
      <c r="O1404">
        <v>46076</v>
      </c>
      <c r="P1404">
        <v>46073</v>
      </c>
      <c r="R1404" s="1"/>
      <c r="T1404" s="317"/>
      <c r="X1404" s="317"/>
    </row>
    <row r="1405" spans="1:24">
      <c r="A1405">
        <v>1404</v>
      </c>
      <c r="B1405" t="s">
        <v>14080</v>
      </c>
      <c r="C1405" t="s">
        <v>14081</v>
      </c>
      <c r="D1405" t="s">
        <v>6418</v>
      </c>
      <c r="E1405" t="s">
        <v>14082</v>
      </c>
      <c r="F1405" s="1">
        <v>46065</v>
      </c>
      <c r="G1405">
        <v>2</v>
      </c>
      <c r="I1405" t="s">
        <v>10185</v>
      </c>
      <c r="K1405" t="s">
        <v>12198</v>
      </c>
      <c r="L1405">
        <v>2</v>
      </c>
      <c r="M1405">
        <v>2</v>
      </c>
      <c r="N1405">
        <v>2</v>
      </c>
      <c r="O1405" t="s">
        <v>12560</v>
      </c>
      <c r="P1405">
        <v>46072</v>
      </c>
      <c r="R1405" s="1">
        <v>46081</v>
      </c>
      <c r="S1405">
        <v>2</v>
      </c>
      <c r="T1405" s="317">
        <v>47510</v>
      </c>
      <c r="U1405">
        <v>26.2</v>
      </c>
      <c r="V1405">
        <v>2</v>
      </c>
      <c r="W1405">
        <v>101</v>
      </c>
      <c r="X1405" s="317">
        <v>127349</v>
      </c>
    </row>
    <row r="1406" spans="1:24">
      <c r="A1406">
        <v>1405</v>
      </c>
      <c r="B1406" t="s">
        <v>7539</v>
      </c>
      <c r="C1406" t="s">
        <v>7540</v>
      </c>
      <c r="D1406" t="s">
        <v>5942</v>
      </c>
      <c r="E1406" t="s">
        <v>6890</v>
      </c>
      <c r="F1406" s="1">
        <v>46069</v>
      </c>
      <c r="G1406">
        <v>2</v>
      </c>
      <c r="I1406" t="s">
        <v>10185</v>
      </c>
      <c r="J1406">
        <v>50057349</v>
      </c>
      <c r="K1406" t="s">
        <v>267</v>
      </c>
      <c r="L1406" t="s">
        <v>43</v>
      </c>
      <c r="M1406" t="s">
        <v>43</v>
      </c>
      <c r="N1406" t="s">
        <v>43</v>
      </c>
      <c r="O1406">
        <v>46296</v>
      </c>
      <c r="P1406" t="s">
        <v>5750</v>
      </c>
      <c r="R1406" s="1"/>
      <c r="T1406" s="317"/>
      <c r="X1406" s="317"/>
    </row>
    <row r="1407" spans="1:24">
      <c r="A1407">
        <v>1406</v>
      </c>
      <c r="B1407" t="s">
        <v>7492</v>
      </c>
      <c r="C1407" t="s">
        <v>7493</v>
      </c>
      <c r="D1407" t="s">
        <v>6418</v>
      </c>
      <c r="E1407" t="s">
        <v>6980</v>
      </c>
      <c r="F1407" s="1">
        <v>46070</v>
      </c>
      <c r="G1407">
        <v>2</v>
      </c>
      <c r="I1407" t="s">
        <v>10185</v>
      </c>
      <c r="J1407">
        <v>50057606</v>
      </c>
      <c r="K1407" t="s">
        <v>12198</v>
      </c>
      <c r="L1407" t="s">
        <v>43</v>
      </c>
      <c r="M1407" t="s">
        <v>43</v>
      </c>
      <c r="N1407" t="s">
        <v>43</v>
      </c>
      <c r="O1407">
        <v>46154</v>
      </c>
      <c r="P1407" t="s">
        <v>5750</v>
      </c>
      <c r="R1407" s="1"/>
      <c r="T1407" s="317"/>
      <c r="X1407" s="317"/>
    </row>
    <row r="1408" spans="1:24">
      <c r="A1408">
        <v>1407</v>
      </c>
      <c r="B1408" t="s">
        <v>7317</v>
      </c>
      <c r="C1408" t="s">
        <v>7318</v>
      </c>
      <c r="D1408" t="s">
        <v>46</v>
      </c>
      <c r="E1408" t="s">
        <v>5754</v>
      </c>
      <c r="F1408" s="1">
        <v>46066</v>
      </c>
      <c r="G1408">
        <v>2</v>
      </c>
      <c r="I1408" t="s">
        <v>13332</v>
      </c>
      <c r="J1408">
        <v>50057251</v>
      </c>
      <c r="K1408" t="s">
        <v>10340</v>
      </c>
      <c r="L1408" t="s">
        <v>43</v>
      </c>
      <c r="M1408">
        <v>2</v>
      </c>
      <c r="N1408" t="s">
        <v>43</v>
      </c>
      <c r="O1408" t="s">
        <v>12648</v>
      </c>
      <c r="P1408" t="s">
        <v>5750</v>
      </c>
      <c r="R1408" s="1"/>
      <c r="T1408" s="317"/>
      <c r="X1408" s="317"/>
    </row>
    <row r="1409" spans="1:24">
      <c r="A1409">
        <v>1408</v>
      </c>
      <c r="B1409" t="s">
        <v>6804</v>
      </c>
      <c r="C1409" t="s">
        <v>6805</v>
      </c>
      <c r="D1409" t="s">
        <v>46</v>
      </c>
      <c r="E1409" t="s">
        <v>5829</v>
      </c>
      <c r="F1409" s="1">
        <v>46071</v>
      </c>
      <c r="G1409">
        <v>2</v>
      </c>
      <c r="I1409" t="s">
        <v>10185</v>
      </c>
      <c r="J1409">
        <v>50057779</v>
      </c>
      <c r="K1409" t="s">
        <v>6518</v>
      </c>
      <c r="L1409" t="s">
        <v>43</v>
      </c>
      <c r="M1409">
        <v>2</v>
      </c>
      <c r="N1409">
        <v>3</v>
      </c>
      <c r="O1409" t="s">
        <v>12648</v>
      </c>
      <c r="P1409">
        <v>46073</v>
      </c>
      <c r="R1409" s="1"/>
      <c r="T1409" s="317"/>
      <c r="X1409" s="317"/>
    </row>
    <row r="1410" spans="1:24">
      <c r="A1410">
        <v>1409</v>
      </c>
      <c r="B1410" t="s">
        <v>7476</v>
      </c>
      <c r="C1410" t="s">
        <v>7477</v>
      </c>
      <c r="D1410" t="s">
        <v>46</v>
      </c>
      <c r="E1410" t="s">
        <v>3282</v>
      </c>
      <c r="F1410" s="1">
        <v>46066</v>
      </c>
      <c r="G1410">
        <v>2</v>
      </c>
      <c r="I1410" t="s">
        <v>13332</v>
      </c>
      <c r="J1410">
        <v>50057226</v>
      </c>
      <c r="K1410" t="s">
        <v>10340</v>
      </c>
      <c r="L1410" t="s">
        <v>43</v>
      </c>
      <c r="M1410">
        <v>2</v>
      </c>
      <c r="N1410" t="s">
        <v>43</v>
      </c>
      <c r="O1410" t="s">
        <v>12648</v>
      </c>
      <c r="P1410" t="s">
        <v>5750</v>
      </c>
      <c r="R1410" s="1"/>
      <c r="T1410" s="317"/>
      <c r="X1410" s="317"/>
    </row>
    <row r="1411" spans="1:24">
      <c r="A1411">
        <v>1410</v>
      </c>
      <c r="B1411" t="s">
        <v>7537</v>
      </c>
      <c r="C1411" t="s">
        <v>7538</v>
      </c>
      <c r="D1411" t="s">
        <v>46</v>
      </c>
      <c r="E1411" t="s">
        <v>3282</v>
      </c>
      <c r="F1411" s="1">
        <v>46071</v>
      </c>
      <c r="G1411">
        <v>2</v>
      </c>
      <c r="I1411" t="s">
        <v>10185</v>
      </c>
      <c r="J1411">
        <v>50057823</v>
      </c>
      <c r="K1411" t="s">
        <v>267</v>
      </c>
      <c r="L1411" t="s">
        <v>43</v>
      </c>
      <c r="M1411" t="s">
        <v>43</v>
      </c>
      <c r="N1411" t="s">
        <v>43</v>
      </c>
      <c r="O1411">
        <v>46082</v>
      </c>
      <c r="P1411" t="s">
        <v>5750</v>
      </c>
      <c r="R1411" s="1"/>
      <c r="T1411" s="317"/>
      <c r="X1411" s="317"/>
    </row>
    <row r="1412" spans="1:24">
      <c r="A1412">
        <v>1411</v>
      </c>
      <c r="B1412" t="s">
        <v>7535</v>
      </c>
      <c r="C1412" t="s">
        <v>7536</v>
      </c>
      <c r="D1412" t="s">
        <v>46</v>
      </c>
      <c r="E1412" t="s">
        <v>3282</v>
      </c>
      <c r="F1412" s="1">
        <v>46071</v>
      </c>
      <c r="G1412">
        <v>2</v>
      </c>
      <c r="I1412" t="s">
        <v>10185</v>
      </c>
      <c r="J1412">
        <v>50057834</v>
      </c>
      <c r="K1412" t="s">
        <v>267</v>
      </c>
      <c r="L1412" t="s">
        <v>43</v>
      </c>
      <c r="M1412" t="s">
        <v>43</v>
      </c>
      <c r="N1412" t="s">
        <v>43</v>
      </c>
      <c r="O1412">
        <v>46395</v>
      </c>
      <c r="P1412" t="s">
        <v>5750</v>
      </c>
      <c r="R1412" s="1"/>
      <c r="T1412" s="317"/>
      <c r="X1412" s="317"/>
    </row>
    <row r="1413" spans="1:24">
      <c r="A1413">
        <v>1412</v>
      </c>
      <c r="B1413" t="s">
        <v>7474</v>
      </c>
      <c r="C1413" t="s">
        <v>7475</v>
      </c>
      <c r="D1413" t="s">
        <v>46</v>
      </c>
      <c r="E1413" t="s">
        <v>3282</v>
      </c>
      <c r="F1413" s="1">
        <v>46066</v>
      </c>
      <c r="G1413">
        <v>2</v>
      </c>
      <c r="I1413" t="s">
        <v>13332</v>
      </c>
      <c r="J1413">
        <v>50057225</v>
      </c>
      <c r="K1413" t="s">
        <v>10340</v>
      </c>
      <c r="L1413" t="s">
        <v>43</v>
      </c>
      <c r="M1413">
        <v>2</v>
      </c>
      <c r="N1413" t="s">
        <v>43</v>
      </c>
      <c r="O1413" t="s">
        <v>12648</v>
      </c>
      <c r="P1413" t="s">
        <v>5750</v>
      </c>
      <c r="R1413" s="1"/>
      <c r="T1413" s="317"/>
      <c r="X1413" s="317"/>
    </row>
    <row r="1414" spans="1:24">
      <c r="A1414">
        <v>1413</v>
      </c>
      <c r="B1414" t="s">
        <v>7546</v>
      </c>
      <c r="C1414" t="s">
        <v>14083</v>
      </c>
      <c r="D1414" t="s">
        <v>46</v>
      </c>
      <c r="E1414" t="s">
        <v>6055</v>
      </c>
      <c r="F1414" s="1">
        <v>46072</v>
      </c>
      <c r="G1414">
        <v>2</v>
      </c>
      <c r="I1414" t="s">
        <v>10185</v>
      </c>
      <c r="J1414">
        <v>50058017</v>
      </c>
      <c r="K1414" t="s">
        <v>10340</v>
      </c>
      <c r="L1414" t="s">
        <v>43</v>
      </c>
      <c r="M1414" t="s">
        <v>43</v>
      </c>
      <c r="N1414" t="s">
        <v>43</v>
      </c>
      <c r="O1414">
        <v>46183</v>
      </c>
      <c r="P1414" t="s">
        <v>5750</v>
      </c>
      <c r="R1414" s="1"/>
      <c r="T1414" s="317"/>
      <c r="X1414" s="317"/>
    </row>
    <row r="1415" spans="1:24">
      <c r="A1415">
        <v>1414</v>
      </c>
      <c r="B1415" t="s">
        <v>7544</v>
      </c>
      <c r="C1415" t="s">
        <v>7545</v>
      </c>
      <c r="D1415" t="s">
        <v>46</v>
      </c>
      <c r="E1415" t="s">
        <v>6055</v>
      </c>
      <c r="F1415" s="1">
        <v>46072</v>
      </c>
      <c r="G1415">
        <v>2</v>
      </c>
      <c r="I1415" t="s">
        <v>10185</v>
      </c>
      <c r="J1415">
        <v>50057963</v>
      </c>
      <c r="K1415" t="s">
        <v>10340</v>
      </c>
      <c r="L1415" t="s">
        <v>43</v>
      </c>
      <c r="M1415" t="s">
        <v>43</v>
      </c>
      <c r="N1415" t="s">
        <v>43</v>
      </c>
      <c r="O1415">
        <v>46139</v>
      </c>
      <c r="P1415" t="s">
        <v>5750</v>
      </c>
      <c r="R1415" s="1"/>
      <c r="T1415" s="317"/>
      <c r="X1415" s="317"/>
    </row>
    <row r="1416" spans="1:24">
      <c r="A1416">
        <v>1415</v>
      </c>
      <c r="B1416" t="s">
        <v>7482</v>
      </c>
      <c r="C1416" t="s">
        <v>7459</v>
      </c>
      <c r="D1416" t="s">
        <v>46</v>
      </c>
      <c r="E1416" t="s">
        <v>6055</v>
      </c>
      <c r="F1416" s="1">
        <v>46065</v>
      </c>
      <c r="G1416">
        <v>2</v>
      </c>
      <c r="I1416" t="s">
        <v>10185</v>
      </c>
      <c r="J1416">
        <v>50057081</v>
      </c>
      <c r="K1416" t="s">
        <v>10340</v>
      </c>
      <c r="L1416" t="s">
        <v>43</v>
      </c>
      <c r="M1416" t="s">
        <v>43</v>
      </c>
      <c r="N1416" t="s">
        <v>43</v>
      </c>
      <c r="O1416">
        <v>46127</v>
      </c>
      <c r="P1416" t="s">
        <v>5750</v>
      </c>
      <c r="R1416" s="1"/>
      <c r="T1416" s="317"/>
      <c r="X1416" s="317"/>
    </row>
    <row r="1417" spans="1:24">
      <c r="A1417">
        <v>1416</v>
      </c>
      <c r="B1417" t="s">
        <v>7428</v>
      </c>
      <c r="C1417" t="s">
        <v>14084</v>
      </c>
      <c r="D1417" t="s">
        <v>46</v>
      </c>
      <c r="E1417" t="s">
        <v>6208</v>
      </c>
      <c r="F1417" s="1">
        <v>46065</v>
      </c>
      <c r="G1417">
        <v>2</v>
      </c>
      <c r="I1417" t="s">
        <v>10185</v>
      </c>
      <c r="J1417">
        <v>50057092</v>
      </c>
      <c r="K1417" t="s">
        <v>6518</v>
      </c>
      <c r="L1417" t="s">
        <v>43</v>
      </c>
      <c r="M1417" t="s">
        <v>43</v>
      </c>
      <c r="N1417" t="s">
        <v>43</v>
      </c>
      <c r="O1417">
        <v>46118</v>
      </c>
      <c r="P1417" t="s">
        <v>5750</v>
      </c>
      <c r="R1417" s="1"/>
      <c r="T1417" s="317"/>
      <c r="X1417" s="317"/>
    </row>
    <row r="1418" spans="1:24">
      <c r="A1418">
        <v>1417</v>
      </c>
      <c r="B1418" t="s">
        <v>14085</v>
      </c>
      <c r="C1418" t="s">
        <v>14086</v>
      </c>
      <c r="D1418" t="s">
        <v>46</v>
      </c>
      <c r="E1418" t="s">
        <v>6161</v>
      </c>
      <c r="F1418" s="1">
        <v>46072</v>
      </c>
      <c r="G1418">
        <v>2</v>
      </c>
      <c r="I1418" t="s">
        <v>10185</v>
      </c>
      <c r="K1418" t="s">
        <v>267</v>
      </c>
      <c r="L1418" t="s">
        <v>43</v>
      </c>
      <c r="M1418">
        <v>2</v>
      </c>
      <c r="N1418" t="s">
        <v>43</v>
      </c>
      <c r="O1418">
        <v>46083</v>
      </c>
      <c r="P1418">
        <v>46079</v>
      </c>
      <c r="R1418" s="1"/>
      <c r="T1418" s="317"/>
      <c r="X1418" s="317"/>
    </row>
    <row r="1419" spans="1:24">
      <c r="A1419">
        <v>1418</v>
      </c>
      <c r="B1419" t="s">
        <v>14087</v>
      </c>
      <c r="C1419" t="s">
        <v>14088</v>
      </c>
      <c r="D1419" t="s">
        <v>46</v>
      </c>
      <c r="E1419" t="s">
        <v>6161</v>
      </c>
      <c r="F1419" s="1">
        <v>46072</v>
      </c>
      <c r="G1419">
        <v>2</v>
      </c>
      <c r="I1419" t="s">
        <v>10185</v>
      </c>
      <c r="K1419" t="s">
        <v>267</v>
      </c>
      <c r="L1419" t="s">
        <v>43</v>
      </c>
      <c r="M1419">
        <v>2</v>
      </c>
      <c r="N1419" t="s">
        <v>43</v>
      </c>
      <c r="O1419" t="s">
        <v>11478</v>
      </c>
      <c r="P1419">
        <v>46080</v>
      </c>
      <c r="R1419" s="1"/>
      <c r="T1419" s="317"/>
      <c r="X1419" s="317"/>
    </row>
    <row r="1420" spans="1:24">
      <c r="A1420">
        <v>1419</v>
      </c>
      <c r="B1420" t="s">
        <v>14089</v>
      </c>
      <c r="C1420" t="s">
        <v>14090</v>
      </c>
      <c r="D1420" t="s">
        <v>46</v>
      </c>
      <c r="E1420" t="s">
        <v>6161</v>
      </c>
      <c r="F1420" s="1">
        <v>46071</v>
      </c>
      <c r="G1420">
        <v>2</v>
      </c>
      <c r="I1420" t="s">
        <v>10185</v>
      </c>
      <c r="K1420" t="s">
        <v>10340</v>
      </c>
      <c r="L1420" t="s">
        <v>43</v>
      </c>
      <c r="M1420">
        <v>2</v>
      </c>
      <c r="N1420" t="s">
        <v>43</v>
      </c>
      <c r="O1420" t="s">
        <v>11478</v>
      </c>
      <c r="P1420">
        <v>46086</v>
      </c>
      <c r="R1420" s="1"/>
      <c r="T1420" s="317"/>
      <c r="X1420" s="317"/>
    </row>
    <row r="1421" spans="1:24">
      <c r="A1421">
        <v>1420</v>
      </c>
      <c r="B1421" t="s">
        <v>14091</v>
      </c>
      <c r="C1421" t="s">
        <v>14092</v>
      </c>
      <c r="D1421" t="s">
        <v>46</v>
      </c>
      <c r="E1421" t="s">
        <v>6161</v>
      </c>
      <c r="F1421" s="1">
        <v>46065</v>
      </c>
      <c r="G1421">
        <v>2</v>
      </c>
      <c r="I1421" t="s">
        <v>10185</v>
      </c>
      <c r="K1421" t="s">
        <v>10340</v>
      </c>
      <c r="L1421" t="s">
        <v>43</v>
      </c>
      <c r="M1421">
        <v>2</v>
      </c>
      <c r="N1421">
        <v>3</v>
      </c>
      <c r="O1421" t="s">
        <v>11478</v>
      </c>
      <c r="P1421">
        <v>46073</v>
      </c>
      <c r="R1421" s="1"/>
      <c r="T1421" s="317"/>
      <c r="X1421" s="317"/>
    </row>
    <row r="1422" spans="1:24">
      <c r="A1422">
        <v>1421</v>
      </c>
      <c r="B1422" t="s">
        <v>14093</v>
      </c>
      <c r="C1422" t="s">
        <v>14094</v>
      </c>
      <c r="D1422" t="s">
        <v>46</v>
      </c>
      <c r="E1422" t="s">
        <v>6161</v>
      </c>
      <c r="F1422" s="1">
        <v>46065</v>
      </c>
      <c r="G1422">
        <v>2</v>
      </c>
      <c r="I1422" t="s">
        <v>10185</v>
      </c>
      <c r="K1422" t="s">
        <v>10340</v>
      </c>
      <c r="L1422" t="s">
        <v>43</v>
      </c>
      <c r="M1422">
        <v>2</v>
      </c>
      <c r="N1422" t="s">
        <v>43</v>
      </c>
      <c r="O1422" t="s">
        <v>11478</v>
      </c>
      <c r="P1422">
        <v>46079</v>
      </c>
      <c r="R1422" s="1"/>
      <c r="T1422" s="317"/>
      <c r="X1422" s="317"/>
    </row>
    <row r="1423" spans="1:24">
      <c r="A1423">
        <v>1422</v>
      </c>
      <c r="B1423" t="s">
        <v>14095</v>
      </c>
      <c r="C1423" t="s">
        <v>14073</v>
      </c>
      <c r="D1423" t="s">
        <v>46</v>
      </c>
      <c r="E1423" t="s">
        <v>5748</v>
      </c>
      <c r="F1423" s="1">
        <v>46067</v>
      </c>
      <c r="G1423">
        <v>2</v>
      </c>
      <c r="I1423" t="s">
        <v>10185</v>
      </c>
      <c r="K1423" t="s">
        <v>267</v>
      </c>
      <c r="L1423" t="s">
        <v>43</v>
      </c>
      <c r="M1423">
        <v>2</v>
      </c>
      <c r="N1423" t="s">
        <v>43</v>
      </c>
      <c r="O1423">
        <v>46086</v>
      </c>
      <c r="P1423">
        <v>46083</v>
      </c>
      <c r="R1423" s="1"/>
      <c r="T1423" s="317"/>
      <c r="X1423" s="317"/>
    </row>
    <row r="1424" spans="1:24">
      <c r="A1424">
        <v>1423</v>
      </c>
      <c r="B1424" t="s">
        <v>14096</v>
      </c>
      <c r="C1424" t="s">
        <v>14097</v>
      </c>
      <c r="D1424" t="s">
        <v>46</v>
      </c>
      <c r="E1424" t="s">
        <v>3282</v>
      </c>
      <c r="F1424" s="1">
        <v>46067</v>
      </c>
      <c r="G1424">
        <v>2</v>
      </c>
      <c r="I1424" t="s">
        <v>10185</v>
      </c>
      <c r="K1424" t="s">
        <v>267</v>
      </c>
      <c r="L1424" t="s">
        <v>43</v>
      </c>
      <c r="M1424">
        <v>2</v>
      </c>
      <c r="N1424" t="s">
        <v>43</v>
      </c>
      <c r="O1424">
        <v>46081</v>
      </c>
      <c r="P1424">
        <v>46079</v>
      </c>
      <c r="R1424" s="1"/>
      <c r="T1424" s="317"/>
      <c r="X1424" s="317"/>
    </row>
    <row r="1425" spans="1:24">
      <c r="A1425">
        <v>1424</v>
      </c>
      <c r="B1425" t="s">
        <v>6383</v>
      </c>
      <c r="C1425" t="s">
        <v>6384</v>
      </c>
      <c r="D1425" t="s">
        <v>46</v>
      </c>
      <c r="E1425" t="s">
        <v>5748</v>
      </c>
      <c r="F1425" s="1">
        <v>46065</v>
      </c>
      <c r="G1425">
        <v>2</v>
      </c>
      <c r="I1425" t="s">
        <v>10185</v>
      </c>
      <c r="K1425" t="s">
        <v>267</v>
      </c>
      <c r="L1425" t="s">
        <v>43</v>
      </c>
      <c r="M1425">
        <v>2</v>
      </c>
      <c r="N1425">
        <v>2</v>
      </c>
      <c r="O1425">
        <v>46077</v>
      </c>
      <c r="P1425">
        <v>46073</v>
      </c>
      <c r="R1425" s="1">
        <v>46081</v>
      </c>
      <c r="S1425">
        <v>2</v>
      </c>
      <c r="T1425" s="317">
        <v>36800</v>
      </c>
      <c r="X1425" s="317"/>
    </row>
    <row r="1426" spans="1:24">
      <c r="A1426">
        <v>1425</v>
      </c>
      <c r="B1426" t="s">
        <v>14098</v>
      </c>
      <c r="C1426" t="s">
        <v>14099</v>
      </c>
      <c r="D1426" t="s">
        <v>5942</v>
      </c>
      <c r="E1426" t="s">
        <v>6890</v>
      </c>
      <c r="F1426" s="1">
        <v>46073</v>
      </c>
      <c r="G1426">
        <v>2</v>
      </c>
      <c r="I1426" t="s">
        <v>10185</v>
      </c>
      <c r="K1426" t="s">
        <v>267</v>
      </c>
      <c r="L1426" t="s">
        <v>43</v>
      </c>
      <c r="M1426">
        <v>2</v>
      </c>
      <c r="N1426" t="s">
        <v>43</v>
      </c>
      <c r="O1426">
        <v>46090</v>
      </c>
      <c r="P1426">
        <v>46086</v>
      </c>
      <c r="R1426" s="1"/>
      <c r="T1426" s="317"/>
      <c r="X1426" s="317"/>
    </row>
    <row r="1427" spans="1:24">
      <c r="A1427">
        <v>1426</v>
      </c>
      <c r="B1427" t="s">
        <v>14100</v>
      </c>
      <c r="C1427" t="s">
        <v>14101</v>
      </c>
      <c r="D1427" t="s">
        <v>5942</v>
      </c>
      <c r="E1427" t="s">
        <v>6890</v>
      </c>
      <c r="F1427" s="1">
        <v>46073</v>
      </c>
      <c r="G1427">
        <v>2</v>
      </c>
      <c r="I1427" t="s">
        <v>10185</v>
      </c>
      <c r="K1427" t="s">
        <v>267</v>
      </c>
      <c r="L1427" t="s">
        <v>43</v>
      </c>
      <c r="M1427">
        <v>2</v>
      </c>
      <c r="N1427" t="s">
        <v>43</v>
      </c>
      <c r="O1427">
        <v>46083</v>
      </c>
      <c r="P1427">
        <v>46079</v>
      </c>
      <c r="R1427" s="1"/>
      <c r="T1427" s="317"/>
      <c r="X1427" s="317"/>
    </row>
    <row r="1428" spans="1:24">
      <c r="A1428">
        <v>1427</v>
      </c>
      <c r="B1428" t="s">
        <v>14102</v>
      </c>
      <c r="C1428" t="s">
        <v>14103</v>
      </c>
      <c r="D1428" t="s">
        <v>46</v>
      </c>
      <c r="E1428" t="s">
        <v>3282</v>
      </c>
      <c r="F1428" s="1">
        <v>46070</v>
      </c>
      <c r="G1428">
        <v>2</v>
      </c>
      <c r="I1428" t="s">
        <v>10185</v>
      </c>
      <c r="K1428" t="s">
        <v>267</v>
      </c>
      <c r="L1428" t="s">
        <v>43</v>
      </c>
      <c r="M1428">
        <v>2</v>
      </c>
      <c r="N1428" t="s">
        <v>43</v>
      </c>
      <c r="O1428">
        <v>46083</v>
      </c>
      <c r="P1428">
        <v>46080</v>
      </c>
      <c r="R1428" s="1"/>
      <c r="T1428" s="317"/>
      <c r="X1428" s="317"/>
    </row>
    <row r="1429" spans="1:24">
      <c r="A1429">
        <v>1428</v>
      </c>
      <c r="B1429" t="s">
        <v>14104</v>
      </c>
      <c r="C1429" t="s">
        <v>14105</v>
      </c>
      <c r="D1429" t="s">
        <v>46</v>
      </c>
      <c r="E1429" t="s">
        <v>6161</v>
      </c>
      <c r="F1429" s="1">
        <v>46073</v>
      </c>
      <c r="G1429">
        <v>2</v>
      </c>
      <c r="I1429" t="s">
        <v>10185</v>
      </c>
      <c r="K1429" t="s">
        <v>10340</v>
      </c>
      <c r="L1429" t="s">
        <v>43</v>
      </c>
      <c r="M1429">
        <v>2</v>
      </c>
      <c r="N1429" t="s">
        <v>43</v>
      </c>
      <c r="O1429">
        <v>46084</v>
      </c>
      <c r="P1429">
        <v>46080</v>
      </c>
      <c r="R1429" s="1"/>
      <c r="T1429" s="317"/>
      <c r="X1429" s="317"/>
    </row>
    <row r="1430" spans="1:24">
      <c r="A1430">
        <v>1429</v>
      </c>
      <c r="B1430" t="s">
        <v>14106</v>
      </c>
      <c r="C1430" t="s">
        <v>14107</v>
      </c>
      <c r="D1430" t="s">
        <v>46</v>
      </c>
      <c r="F1430" s="1">
        <v>46077</v>
      </c>
      <c r="I1430" t="s">
        <v>10185</v>
      </c>
      <c r="K1430" t="s">
        <v>10340</v>
      </c>
      <c r="O1430" t="s">
        <v>11478</v>
      </c>
      <c r="P1430">
        <v>46086</v>
      </c>
      <c r="R1430" s="1"/>
      <c r="T1430" s="317"/>
      <c r="X1430" s="317"/>
    </row>
    <row r="1431" spans="1:24">
      <c r="A1431">
        <v>1430</v>
      </c>
      <c r="B1431" t="s">
        <v>7551</v>
      </c>
      <c r="C1431" t="s">
        <v>7552</v>
      </c>
      <c r="D1431" t="s">
        <v>46</v>
      </c>
      <c r="E1431" t="s">
        <v>5829</v>
      </c>
      <c r="F1431" s="1">
        <v>46077</v>
      </c>
      <c r="G1431">
        <v>2</v>
      </c>
      <c r="I1431" t="s">
        <v>10185</v>
      </c>
      <c r="J1431">
        <v>50058244</v>
      </c>
      <c r="K1431" t="s">
        <v>10340</v>
      </c>
      <c r="L1431" t="s">
        <v>43</v>
      </c>
      <c r="M1431" t="s">
        <v>43</v>
      </c>
      <c r="N1431" t="s">
        <v>43</v>
      </c>
      <c r="O1431">
        <v>46195</v>
      </c>
      <c r="P1431" t="s">
        <v>5750</v>
      </c>
      <c r="R1431" s="1"/>
      <c r="T1431" s="317"/>
      <c r="X1431" s="317"/>
    </row>
    <row r="1432" spans="1:24">
      <c r="A1432">
        <v>1431</v>
      </c>
      <c r="B1432" t="s">
        <v>14108</v>
      </c>
      <c r="C1432" t="s">
        <v>14109</v>
      </c>
      <c r="D1432" t="s">
        <v>46</v>
      </c>
      <c r="E1432" t="s">
        <v>6055</v>
      </c>
      <c r="F1432" s="1">
        <v>46078</v>
      </c>
      <c r="G1432">
        <v>2</v>
      </c>
      <c r="I1432" t="s">
        <v>10185</v>
      </c>
      <c r="K1432" t="s">
        <v>10340</v>
      </c>
      <c r="L1432" t="s">
        <v>43</v>
      </c>
      <c r="M1432">
        <v>3</v>
      </c>
      <c r="N1432" t="s">
        <v>43</v>
      </c>
      <c r="O1432">
        <v>46095</v>
      </c>
      <c r="P1432">
        <v>46093</v>
      </c>
      <c r="R1432" s="1"/>
      <c r="T1432" s="317"/>
      <c r="X1432" s="317"/>
    </row>
    <row r="1433" spans="1:24">
      <c r="A1433">
        <v>1432</v>
      </c>
      <c r="B1433" t="s">
        <v>14110</v>
      </c>
      <c r="C1433" t="s">
        <v>14111</v>
      </c>
      <c r="D1433" t="s">
        <v>46</v>
      </c>
      <c r="E1433" t="s">
        <v>6161</v>
      </c>
      <c r="F1433" s="1">
        <v>46077</v>
      </c>
      <c r="G1433">
        <v>2</v>
      </c>
      <c r="I1433" t="s">
        <v>10185</v>
      </c>
      <c r="K1433" t="s">
        <v>10340</v>
      </c>
      <c r="L1433" t="s">
        <v>43</v>
      </c>
      <c r="M1433">
        <v>2</v>
      </c>
      <c r="N1433" t="s">
        <v>43</v>
      </c>
      <c r="O1433">
        <v>46083</v>
      </c>
      <c r="P1433">
        <v>46080</v>
      </c>
      <c r="R1433" s="1"/>
      <c r="T1433" s="317"/>
      <c r="X1433" s="317"/>
    </row>
    <row r="1434" spans="1:24">
      <c r="A1434">
        <v>1433</v>
      </c>
      <c r="B1434" t="s">
        <v>14112</v>
      </c>
      <c r="C1434" t="s">
        <v>14113</v>
      </c>
      <c r="D1434" t="s">
        <v>46</v>
      </c>
      <c r="E1434" t="s">
        <v>3282</v>
      </c>
      <c r="F1434" s="1">
        <v>46078</v>
      </c>
      <c r="G1434">
        <v>2</v>
      </c>
      <c r="I1434" t="s">
        <v>10185</v>
      </c>
      <c r="K1434" t="s">
        <v>267</v>
      </c>
      <c r="L1434" t="s">
        <v>43</v>
      </c>
      <c r="M1434">
        <v>3</v>
      </c>
      <c r="N1434" t="s">
        <v>43</v>
      </c>
      <c r="O1434">
        <v>46091</v>
      </c>
      <c r="P1434">
        <v>46090</v>
      </c>
      <c r="R1434" s="1"/>
      <c r="T1434" s="317"/>
      <c r="X1434" s="317"/>
    </row>
    <row r="1435" spans="1:24">
      <c r="A1435">
        <v>1434</v>
      </c>
      <c r="B1435" t="s">
        <v>7483</v>
      </c>
      <c r="C1435" t="s">
        <v>7484</v>
      </c>
      <c r="D1435" t="s">
        <v>6418</v>
      </c>
      <c r="E1435" t="s">
        <v>7107</v>
      </c>
      <c r="F1435" s="1">
        <v>46078</v>
      </c>
      <c r="G1435">
        <v>2</v>
      </c>
      <c r="I1435" t="s">
        <v>10185</v>
      </c>
      <c r="J1435">
        <v>50058454</v>
      </c>
      <c r="K1435" t="s">
        <v>12198</v>
      </c>
      <c r="L1435" t="s">
        <v>43</v>
      </c>
      <c r="M1435">
        <v>3</v>
      </c>
      <c r="N1435" t="s">
        <v>43</v>
      </c>
      <c r="O1435">
        <v>46122</v>
      </c>
      <c r="P1435" t="s">
        <v>5750</v>
      </c>
      <c r="R1435" s="1"/>
      <c r="T1435" s="317"/>
      <c r="X1435" s="317"/>
    </row>
    <row r="1436" spans="1:24">
      <c r="A1436">
        <v>1435</v>
      </c>
      <c r="B1436" t="s">
        <v>7489</v>
      </c>
      <c r="C1436" t="s">
        <v>7490</v>
      </c>
      <c r="D1436" t="s">
        <v>6418</v>
      </c>
      <c r="E1436" t="s">
        <v>7491</v>
      </c>
      <c r="F1436" s="1">
        <v>46078</v>
      </c>
      <c r="G1436">
        <v>2</v>
      </c>
      <c r="I1436" t="s">
        <v>10185</v>
      </c>
      <c r="J1436">
        <v>50058456</v>
      </c>
      <c r="K1436" t="s">
        <v>12198</v>
      </c>
      <c r="L1436" t="s">
        <v>43</v>
      </c>
      <c r="M1436" t="s">
        <v>43</v>
      </c>
      <c r="N1436" t="s">
        <v>43</v>
      </c>
      <c r="O1436">
        <v>46122</v>
      </c>
      <c r="P1436" t="s">
        <v>5750</v>
      </c>
      <c r="R1436" s="1"/>
      <c r="T1436" s="317"/>
      <c r="X1436" s="317"/>
    </row>
    <row r="1437" spans="1:24">
      <c r="A1437">
        <v>1436</v>
      </c>
      <c r="B1437" t="s">
        <v>7508</v>
      </c>
      <c r="C1437" t="s">
        <v>7509</v>
      </c>
      <c r="D1437" t="s">
        <v>6418</v>
      </c>
      <c r="E1437" t="s">
        <v>6904</v>
      </c>
      <c r="F1437" s="1">
        <v>46078</v>
      </c>
      <c r="G1437">
        <v>2</v>
      </c>
      <c r="I1437" t="s">
        <v>10185</v>
      </c>
      <c r="J1437">
        <v>50058459</v>
      </c>
      <c r="K1437" t="s">
        <v>12198</v>
      </c>
      <c r="L1437" t="s">
        <v>43</v>
      </c>
      <c r="M1437">
        <v>2</v>
      </c>
      <c r="N1437" t="s">
        <v>43</v>
      </c>
      <c r="O1437">
        <v>46090</v>
      </c>
      <c r="P1437">
        <v>46087</v>
      </c>
      <c r="R1437" s="1"/>
      <c r="T1437" s="317"/>
      <c r="X1437" s="317"/>
    </row>
    <row r="1438" spans="1:24">
      <c r="A1438">
        <v>1437</v>
      </c>
      <c r="B1438" t="s">
        <v>14114</v>
      </c>
      <c r="C1438" t="s">
        <v>14115</v>
      </c>
      <c r="D1438" t="s">
        <v>5942</v>
      </c>
      <c r="E1438" t="s">
        <v>6890</v>
      </c>
      <c r="F1438" s="1">
        <v>46079</v>
      </c>
      <c r="G1438">
        <v>2</v>
      </c>
      <c r="I1438" t="s">
        <v>10185</v>
      </c>
      <c r="K1438" t="s">
        <v>267</v>
      </c>
      <c r="L1438" t="s">
        <v>43</v>
      </c>
      <c r="M1438">
        <v>3</v>
      </c>
      <c r="N1438" t="s">
        <v>43</v>
      </c>
      <c r="O1438">
        <v>46094</v>
      </c>
      <c r="P1438">
        <v>46092</v>
      </c>
      <c r="R1438" s="1"/>
      <c r="T1438" s="317"/>
      <c r="X1438" s="317"/>
    </row>
    <row r="1439" spans="1:24">
      <c r="A1439">
        <v>1438</v>
      </c>
      <c r="B1439" t="s">
        <v>14116</v>
      </c>
      <c r="C1439" t="s">
        <v>14117</v>
      </c>
      <c r="D1439" t="s">
        <v>5942</v>
      </c>
      <c r="E1439" t="s">
        <v>6890</v>
      </c>
      <c r="F1439" s="1">
        <v>46079</v>
      </c>
      <c r="G1439">
        <v>2</v>
      </c>
      <c r="I1439" t="s">
        <v>10185</v>
      </c>
      <c r="K1439" t="s">
        <v>267</v>
      </c>
      <c r="L1439" t="s">
        <v>43</v>
      </c>
      <c r="M1439">
        <v>3</v>
      </c>
      <c r="N1439" t="s">
        <v>43</v>
      </c>
      <c r="O1439">
        <v>46113</v>
      </c>
      <c r="P1439">
        <v>46099</v>
      </c>
      <c r="R1439" s="1"/>
      <c r="T1439" s="317"/>
      <c r="X1439" s="317"/>
    </row>
    <row r="1440" spans="1:24">
      <c r="A1440">
        <v>1439</v>
      </c>
      <c r="B1440" t="s">
        <v>7562</v>
      </c>
      <c r="C1440" t="s">
        <v>7563</v>
      </c>
      <c r="D1440" t="s">
        <v>5942</v>
      </c>
      <c r="E1440" t="s">
        <v>6890</v>
      </c>
      <c r="F1440" s="1">
        <v>46079</v>
      </c>
      <c r="G1440">
        <v>2</v>
      </c>
      <c r="I1440" t="s">
        <v>10185</v>
      </c>
      <c r="J1440">
        <v>50058629</v>
      </c>
      <c r="K1440" t="s">
        <v>267</v>
      </c>
      <c r="L1440" t="s">
        <v>43</v>
      </c>
      <c r="M1440">
        <v>3</v>
      </c>
      <c r="N1440" t="s">
        <v>43</v>
      </c>
      <c r="O1440">
        <v>46113</v>
      </c>
      <c r="P1440" t="s">
        <v>5750</v>
      </c>
      <c r="R1440" s="1"/>
      <c r="T1440" s="317"/>
      <c r="X1440" s="317"/>
    </row>
    <row r="1441" spans="1:24">
      <c r="A1441">
        <v>1440</v>
      </c>
      <c r="B1441" t="s">
        <v>7571</v>
      </c>
      <c r="C1441" t="s">
        <v>7572</v>
      </c>
      <c r="D1441" t="s">
        <v>46</v>
      </c>
      <c r="E1441" t="s">
        <v>5829</v>
      </c>
      <c r="F1441" s="1">
        <v>46079</v>
      </c>
      <c r="G1441">
        <v>2</v>
      </c>
      <c r="I1441" t="s">
        <v>10185</v>
      </c>
      <c r="J1441">
        <v>50058680</v>
      </c>
      <c r="L1441" t="s">
        <v>43</v>
      </c>
      <c r="M1441" t="s">
        <v>43</v>
      </c>
      <c r="N1441" t="s">
        <v>43</v>
      </c>
      <c r="O1441">
        <v>46152</v>
      </c>
      <c r="P1441" t="s">
        <v>5750</v>
      </c>
      <c r="R1441" s="1"/>
      <c r="T1441" s="317"/>
      <c r="X1441" s="317"/>
    </row>
    <row r="1442" spans="1:24">
      <c r="A1442">
        <v>1441</v>
      </c>
      <c r="B1442" t="s">
        <v>14118</v>
      </c>
      <c r="C1442" t="s">
        <v>14119</v>
      </c>
      <c r="D1442" t="s">
        <v>46</v>
      </c>
      <c r="E1442" t="s">
        <v>3282</v>
      </c>
      <c r="F1442" s="1">
        <v>46080</v>
      </c>
      <c r="G1442">
        <v>2</v>
      </c>
      <c r="I1442" t="s">
        <v>10185</v>
      </c>
      <c r="K1442" t="s">
        <v>267</v>
      </c>
      <c r="L1442" t="s">
        <v>43</v>
      </c>
      <c r="M1442">
        <v>2</v>
      </c>
      <c r="N1442" t="s">
        <v>43</v>
      </c>
      <c r="O1442">
        <v>46090</v>
      </c>
      <c r="P1442">
        <v>46087</v>
      </c>
      <c r="R1442" s="1"/>
      <c r="T1442" s="317"/>
      <c r="X1442" s="317"/>
    </row>
    <row r="1443" spans="1:24">
      <c r="A1443">
        <v>1442</v>
      </c>
      <c r="B1443" t="s">
        <v>7554</v>
      </c>
      <c r="C1443" t="s">
        <v>7555</v>
      </c>
      <c r="D1443" t="s">
        <v>6418</v>
      </c>
      <c r="E1443" t="s">
        <v>6980</v>
      </c>
      <c r="F1443" s="1">
        <v>46080</v>
      </c>
      <c r="G1443">
        <v>2</v>
      </c>
      <c r="I1443" t="s">
        <v>10185</v>
      </c>
      <c r="J1443">
        <v>50058715</v>
      </c>
      <c r="K1443" t="s">
        <v>12198</v>
      </c>
      <c r="L1443" t="s">
        <v>43</v>
      </c>
      <c r="M1443" t="s">
        <v>43</v>
      </c>
      <c r="N1443" t="s">
        <v>43</v>
      </c>
      <c r="O1443">
        <v>46139</v>
      </c>
      <c r="P1443" t="s">
        <v>5750</v>
      </c>
      <c r="R1443" s="1"/>
      <c r="T1443" s="317"/>
      <c r="X1443" s="317"/>
    </row>
    <row r="1444" spans="1:24">
      <c r="A1444">
        <v>1443</v>
      </c>
      <c r="B1444" t="s">
        <v>7542</v>
      </c>
      <c r="C1444" t="s">
        <v>7543</v>
      </c>
      <c r="D1444" t="s">
        <v>6418</v>
      </c>
      <c r="E1444" t="s">
        <v>6939</v>
      </c>
      <c r="F1444" s="1">
        <v>46080</v>
      </c>
      <c r="G1444">
        <v>2</v>
      </c>
      <c r="I1444" t="s">
        <v>10185</v>
      </c>
      <c r="J1444">
        <v>50058735</v>
      </c>
      <c r="K1444" t="s">
        <v>12198</v>
      </c>
      <c r="L1444" t="s">
        <v>43</v>
      </c>
      <c r="M1444" t="s">
        <v>43</v>
      </c>
      <c r="N1444" t="s">
        <v>43</v>
      </c>
      <c r="O1444">
        <v>46137</v>
      </c>
      <c r="P1444" t="s">
        <v>5750</v>
      </c>
      <c r="R1444" s="1"/>
      <c r="T1444" s="317"/>
      <c r="X1444" s="317"/>
    </row>
    <row r="1445" spans="1:24">
      <c r="A1445">
        <v>1444</v>
      </c>
      <c r="B1445" t="s">
        <v>7520</v>
      </c>
      <c r="C1445" t="s">
        <v>7521</v>
      </c>
      <c r="D1445" t="s">
        <v>6418</v>
      </c>
      <c r="E1445" t="s">
        <v>6967</v>
      </c>
      <c r="F1445" s="1">
        <v>46080</v>
      </c>
      <c r="G1445">
        <v>2</v>
      </c>
      <c r="I1445" t="s">
        <v>10185</v>
      </c>
      <c r="J1445">
        <v>50058746</v>
      </c>
      <c r="K1445" t="s">
        <v>12198</v>
      </c>
      <c r="L1445" t="s">
        <v>43</v>
      </c>
      <c r="M1445" t="s">
        <v>43</v>
      </c>
      <c r="N1445" t="s">
        <v>43</v>
      </c>
      <c r="O1445">
        <v>46160</v>
      </c>
      <c r="P1445" t="s">
        <v>5750</v>
      </c>
      <c r="R1445" s="1"/>
      <c r="T1445" s="317"/>
      <c r="X1445" s="317"/>
    </row>
    <row r="1446" spans="1:24">
      <c r="A1446">
        <v>1445</v>
      </c>
      <c r="B1446" t="s">
        <v>7510</v>
      </c>
      <c r="C1446" t="s">
        <v>7511</v>
      </c>
      <c r="D1446" t="s">
        <v>6418</v>
      </c>
      <c r="E1446" t="s">
        <v>6967</v>
      </c>
      <c r="F1446" s="1">
        <v>46080</v>
      </c>
      <c r="G1446">
        <v>2</v>
      </c>
      <c r="I1446" t="s">
        <v>10185</v>
      </c>
      <c r="J1446">
        <v>50058749</v>
      </c>
      <c r="K1446" t="s">
        <v>12198</v>
      </c>
      <c r="L1446" t="s">
        <v>43</v>
      </c>
      <c r="M1446" t="s">
        <v>43</v>
      </c>
      <c r="N1446" t="s">
        <v>43</v>
      </c>
      <c r="O1446">
        <v>46132</v>
      </c>
      <c r="P1446" t="s">
        <v>5750</v>
      </c>
      <c r="R1446" s="1"/>
      <c r="T1446" s="317"/>
      <c r="X1446" s="317"/>
    </row>
    <row r="1447" spans="1:24">
      <c r="A1447">
        <v>1446</v>
      </c>
      <c r="B1447" t="s">
        <v>7568</v>
      </c>
      <c r="C1447" t="s">
        <v>7569</v>
      </c>
      <c r="D1447" t="s">
        <v>5942</v>
      </c>
      <c r="E1447" t="s">
        <v>6890</v>
      </c>
      <c r="F1447" s="1">
        <v>46083</v>
      </c>
      <c r="G1447">
        <v>3</v>
      </c>
      <c r="I1447" t="s">
        <v>10185</v>
      </c>
      <c r="J1447">
        <v>50058900</v>
      </c>
      <c r="L1447" t="s">
        <v>43</v>
      </c>
      <c r="M1447" t="s">
        <v>43</v>
      </c>
      <c r="N1447" t="s">
        <v>43</v>
      </c>
      <c r="O1447">
        <v>46132</v>
      </c>
      <c r="P1447" t="s">
        <v>5750</v>
      </c>
      <c r="R1447" s="1"/>
      <c r="T1447" s="317"/>
      <c r="X1447" s="317"/>
    </row>
    <row r="1448" spans="1:24">
      <c r="A1448">
        <v>1447</v>
      </c>
      <c r="B1448" t="s">
        <v>14120</v>
      </c>
      <c r="C1448" t="s">
        <v>14121</v>
      </c>
      <c r="D1448" t="s">
        <v>5942</v>
      </c>
      <c r="E1448" t="s">
        <v>6890</v>
      </c>
      <c r="F1448" s="1">
        <v>46084</v>
      </c>
      <c r="G1448">
        <v>3</v>
      </c>
      <c r="I1448" t="s">
        <v>10185</v>
      </c>
      <c r="K1448" t="s">
        <v>267</v>
      </c>
      <c r="L1448" t="s">
        <v>43</v>
      </c>
      <c r="M1448">
        <v>3</v>
      </c>
      <c r="N1448" t="s">
        <v>43</v>
      </c>
      <c r="O1448">
        <v>46125</v>
      </c>
      <c r="P1448">
        <v>46108</v>
      </c>
      <c r="R1448" s="1"/>
      <c r="T1448" s="317"/>
      <c r="X1448" s="317"/>
    </row>
    <row r="1449" spans="1:24">
      <c r="A1449">
        <v>1448</v>
      </c>
      <c r="B1449" t="s">
        <v>5924</v>
      </c>
      <c r="C1449" t="s">
        <v>5925</v>
      </c>
      <c r="D1449" t="s">
        <v>46</v>
      </c>
      <c r="E1449" t="s">
        <v>5754</v>
      </c>
      <c r="F1449" s="1">
        <v>46084</v>
      </c>
      <c r="G1449">
        <v>3</v>
      </c>
      <c r="I1449" t="s">
        <v>13968</v>
      </c>
      <c r="J1449">
        <v>50059132</v>
      </c>
      <c r="K1449" t="s">
        <v>267</v>
      </c>
      <c r="L1449" t="s">
        <v>43</v>
      </c>
      <c r="M1449">
        <v>3</v>
      </c>
      <c r="N1449" t="s">
        <v>43</v>
      </c>
      <c r="O1449">
        <v>46097</v>
      </c>
      <c r="P1449">
        <v>46093</v>
      </c>
      <c r="R1449" s="1"/>
      <c r="T1449" s="317"/>
      <c r="X1449" s="317"/>
    </row>
    <row r="1450" spans="1:24">
      <c r="A1450">
        <v>1449</v>
      </c>
      <c r="B1450" t="s">
        <v>7578</v>
      </c>
      <c r="C1450" t="s">
        <v>7579</v>
      </c>
      <c r="D1450" t="s">
        <v>46</v>
      </c>
      <c r="E1450" t="s">
        <v>6055</v>
      </c>
      <c r="F1450" s="1">
        <v>46083</v>
      </c>
      <c r="G1450">
        <v>3</v>
      </c>
      <c r="I1450" t="s">
        <v>10185</v>
      </c>
      <c r="J1450">
        <v>50059092</v>
      </c>
      <c r="K1450" t="s">
        <v>10340</v>
      </c>
      <c r="L1450" t="s">
        <v>43</v>
      </c>
      <c r="M1450" t="s">
        <v>43</v>
      </c>
      <c r="N1450" t="s">
        <v>43</v>
      </c>
      <c r="O1450">
        <v>46132</v>
      </c>
      <c r="P1450" t="s">
        <v>5750</v>
      </c>
      <c r="R1450" s="1"/>
      <c r="T1450" s="317"/>
      <c r="X1450" s="317"/>
    </row>
    <row r="1451" spans="1:24">
      <c r="A1451">
        <v>1450</v>
      </c>
      <c r="B1451" t="s">
        <v>7630</v>
      </c>
      <c r="C1451" t="s">
        <v>7631</v>
      </c>
      <c r="D1451" t="s">
        <v>46</v>
      </c>
      <c r="E1451" t="s">
        <v>3282</v>
      </c>
      <c r="F1451" s="1">
        <v>46083</v>
      </c>
      <c r="G1451">
        <v>3</v>
      </c>
      <c r="I1451" t="s">
        <v>10185</v>
      </c>
      <c r="J1451">
        <v>50059094</v>
      </c>
      <c r="K1451" t="s">
        <v>267</v>
      </c>
      <c r="L1451" t="s">
        <v>43</v>
      </c>
      <c r="M1451" t="s">
        <v>43</v>
      </c>
      <c r="N1451" t="s">
        <v>43</v>
      </c>
      <c r="O1451">
        <v>46139</v>
      </c>
      <c r="P1451" t="s">
        <v>5750</v>
      </c>
      <c r="R1451" s="1"/>
      <c r="T1451" s="317"/>
      <c r="X1451" s="317"/>
    </row>
    <row r="1452" spans="1:24">
      <c r="A1452">
        <v>1451</v>
      </c>
      <c r="B1452" t="s">
        <v>7573</v>
      </c>
      <c r="C1452" t="s">
        <v>7574</v>
      </c>
      <c r="D1452" t="s">
        <v>46</v>
      </c>
      <c r="E1452" t="s">
        <v>6208</v>
      </c>
      <c r="F1452" s="1">
        <v>46083</v>
      </c>
      <c r="G1452">
        <v>3</v>
      </c>
      <c r="I1452" t="s">
        <v>10185</v>
      </c>
      <c r="J1452">
        <v>50059101</v>
      </c>
      <c r="L1452" t="s">
        <v>43</v>
      </c>
      <c r="M1452" t="s">
        <v>43</v>
      </c>
      <c r="N1452" t="s">
        <v>43</v>
      </c>
      <c r="O1452">
        <v>46204</v>
      </c>
      <c r="P1452" t="s">
        <v>5750</v>
      </c>
      <c r="R1452" s="1"/>
      <c r="T1452" s="317"/>
      <c r="X1452" s="317"/>
    </row>
    <row r="1453" spans="1:24">
      <c r="A1453">
        <v>1452</v>
      </c>
      <c r="B1453" t="s">
        <v>7646</v>
      </c>
      <c r="C1453" t="s">
        <v>14122</v>
      </c>
      <c r="D1453" t="s">
        <v>46</v>
      </c>
      <c r="E1453" t="s">
        <v>6055</v>
      </c>
      <c r="F1453" s="1">
        <v>46083</v>
      </c>
      <c r="G1453">
        <v>3</v>
      </c>
      <c r="I1453" t="s">
        <v>10185</v>
      </c>
      <c r="J1453">
        <v>50059102</v>
      </c>
      <c r="L1453" t="s">
        <v>43</v>
      </c>
      <c r="M1453" t="s">
        <v>43</v>
      </c>
      <c r="N1453" t="s">
        <v>43</v>
      </c>
      <c r="O1453">
        <v>46113</v>
      </c>
      <c r="P1453" t="s">
        <v>5750</v>
      </c>
      <c r="R1453" s="1"/>
      <c r="T1453" s="317"/>
      <c r="X1453" s="317"/>
    </row>
    <row r="1454" spans="1:24">
      <c r="A1454">
        <v>1453</v>
      </c>
      <c r="B1454" t="s">
        <v>7648</v>
      </c>
      <c r="C1454" t="s">
        <v>7649</v>
      </c>
      <c r="D1454" t="s">
        <v>46</v>
      </c>
      <c r="E1454" t="s">
        <v>5829</v>
      </c>
      <c r="F1454" s="1">
        <v>46083</v>
      </c>
      <c r="G1454">
        <v>3</v>
      </c>
      <c r="I1454" t="s">
        <v>10185</v>
      </c>
      <c r="J1454">
        <v>50059107</v>
      </c>
      <c r="L1454" t="s">
        <v>43</v>
      </c>
      <c r="M1454" t="s">
        <v>43</v>
      </c>
      <c r="N1454" t="s">
        <v>43</v>
      </c>
      <c r="O1454">
        <v>46113</v>
      </c>
      <c r="P1454" t="s">
        <v>5750</v>
      </c>
      <c r="R1454" s="1"/>
      <c r="T1454" s="317"/>
      <c r="X1454" s="317"/>
    </row>
    <row r="1455" spans="1:24">
      <c r="A1455">
        <v>1454</v>
      </c>
      <c r="B1455" t="s">
        <v>7650</v>
      </c>
      <c r="C1455" t="s">
        <v>7651</v>
      </c>
      <c r="D1455" t="s">
        <v>46</v>
      </c>
      <c r="E1455" t="s">
        <v>5829</v>
      </c>
      <c r="F1455" s="1">
        <v>46083</v>
      </c>
      <c r="G1455">
        <v>3</v>
      </c>
      <c r="I1455" t="s">
        <v>10185</v>
      </c>
      <c r="J1455">
        <v>50059108</v>
      </c>
      <c r="L1455" t="s">
        <v>43</v>
      </c>
      <c r="M1455" t="s">
        <v>43</v>
      </c>
      <c r="N1455" t="s">
        <v>43</v>
      </c>
      <c r="O1455">
        <v>46113</v>
      </c>
      <c r="P1455" t="s">
        <v>5750</v>
      </c>
      <c r="R1455" s="1"/>
      <c r="T1455" s="317"/>
      <c r="X1455" s="317"/>
    </row>
    <row r="1456" spans="1:24">
      <c r="A1456">
        <v>1455</v>
      </c>
      <c r="B1456" t="s">
        <v>7652</v>
      </c>
      <c r="C1456" t="s">
        <v>7653</v>
      </c>
      <c r="D1456" t="s">
        <v>46</v>
      </c>
      <c r="E1456" t="s">
        <v>5829</v>
      </c>
      <c r="F1456" s="1">
        <v>46083</v>
      </c>
      <c r="G1456">
        <v>3</v>
      </c>
      <c r="I1456" t="s">
        <v>10185</v>
      </c>
      <c r="J1456">
        <v>50059109</v>
      </c>
      <c r="L1456" t="s">
        <v>43</v>
      </c>
      <c r="M1456" t="s">
        <v>43</v>
      </c>
      <c r="N1456" t="s">
        <v>43</v>
      </c>
      <c r="O1456">
        <v>46113</v>
      </c>
      <c r="P1456" t="s">
        <v>5750</v>
      </c>
      <c r="R1456" s="1"/>
      <c r="T1456" s="317"/>
      <c r="X1456" s="317"/>
    </row>
    <row r="1457" spans="1:24">
      <c r="A1457">
        <v>1456</v>
      </c>
      <c r="B1457" t="s">
        <v>7522</v>
      </c>
      <c r="C1457" t="s">
        <v>14123</v>
      </c>
      <c r="D1457" t="s">
        <v>46</v>
      </c>
      <c r="E1457" t="s">
        <v>6055</v>
      </c>
      <c r="F1457" s="1">
        <v>46084</v>
      </c>
      <c r="G1457">
        <v>3</v>
      </c>
      <c r="I1457" t="s">
        <v>10185</v>
      </c>
      <c r="J1457">
        <v>50059155</v>
      </c>
      <c r="L1457" t="s">
        <v>43</v>
      </c>
      <c r="M1457" t="s">
        <v>43</v>
      </c>
      <c r="N1457" t="s">
        <v>43</v>
      </c>
      <c r="O1457">
        <v>46113</v>
      </c>
      <c r="P1457" t="s">
        <v>5750</v>
      </c>
      <c r="R1457" s="1"/>
      <c r="T1457" s="317"/>
      <c r="X1457" s="317"/>
    </row>
    <row r="1458" spans="1:24">
      <c r="A1458">
        <v>1457</v>
      </c>
      <c r="B1458" t="s">
        <v>7632</v>
      </c>
      <c r="C1458" t="s">
        <v>7633</v>
      </c>
      <c r="D1458" t="s">
        <v>46</v>
      </c>
      <c r="E1458" t="s">
        <v>6055</v>
      </c>
      <c r="F1458" s="1">
        <v>46084</v>
      </c>
      <c r="G1458">
        <v>3</v>
      </c>
      <c r="I1458" t="s">
        <v>10185</v>
      </c>
      <c r="J1458">
        <v>50059293</v>
      </c>
      <c r="K1458" t="s">
        <v>10340</v>
      </c>
      <c r="L1458" t="s">
        <v>43</v>
      </c>
      <c r="M1458" t="s">
        <v>43</v>
      </c>
      <c r="N1458" t="s">
        <v>43</v>
      </c>
      <c r="O1458">
        <v>46139</v>
      </c>
      <c r="P1458" t="s">
        <v>5750</v>
      </c>
      <c r="R1458" s="1"/>
      <c r="T1458" s="317"/>
      <c r="X1458" s="317"/>
    </row>
    <row r="1459" spans="1:24">
      <c r="A1459">
        <v>1458</v>
      </c>
      <c r="B1459" t="s">
        <v>7640</v>
      </c>
      <c r="C1459" t="s">
        <v>7641</v>
      </c>
      <c r="D1459" t="s">
        <v>46</v>
      </c>
      <c r="E1459" t="s">
        <v>6055</v>
      </c>
      <c r="F1459" s="1">
        <v>46084</v>
      </c>
      <c r="G1459">
        <v>3</v>
      </c>
      <c r="I1459" t="s">
        <v>10185</v>
      </c>
      <c r="J1459">
        <v>50059343</v>
      </c>
      <c r="K1459" t="s">
        <v>10340</v>
      </c>
      <c r="L1459" t="s">
        <v>43</v>
      </c>
      <c r="M1459" t="s">
        <v>43</v>
      </c>
      <c r="N1459" t="s">
        <v>43</v>
      </c>
      <c r="O1459">
        <v>46139</v>
      </c>
      <c r="P1459" t="s">
        <v>5750</v>
      </c>
      <c r="R1459" s="1"/>
      <c r="T1459" s="317"/>
      <c r="X1459" s="317"/>
    </row>
    <row r="1460" spans="1:24">
      <c r="A1460">
        <v>1459</v>
      </c>
      <c r="B1460" t="s">
        <v>7642</v>
      </c>
      <c r="C1460" t="s">
        <v>7643</v>
      </c>
      <c r="D1460" t="s">
        <v>46</v>
      </c>
      <c r="E1460" t="s">
        <v>6055</v>
      </c>
      <c r="F1460" s="1">
        <v>46084</v>
      </c>
      <c r="G1460">
        <v>3</v>
      </c>
      <c r="I1460" t="s">
        <v>10185</v>
      </c>
      <c r="J1460">
        <v>50059365</v>
      </c>
      <c r="L1460" t="s">
        <v>43</v>
      </c>
      <c r="M1460" t="s">
        <v>43</v>
      </c>
      <c r="N1460" t="s">
        <v>43</v>
      </c>
      <c r="O1460">
        <v>46153</v>
      </c>
      <c r="P1460" t="s">
        <v>5750</v>
      </c>
      <c r="R1460" s="1"/>
      <c r="T1460" s="317"/>
      <c r="X1460" s="317"/>
    </row>
    <row r="1461" spans="1:24">
      <c r="A1461">
        <v>1460</v>
      </c>
      <c r="B1461" t="s">
        <v>14124</v>
      </c>
      <c r="C1461" t="s">
        <v>14125</v>
      </c>
      <c r="D1461" t="s">
        <v>46</v>
      </c>
      <c r="E1461" t="s">
        <v>6161</v>
      </c>
      <c r="F1461" s="1">
        <v>46084</v>
      </c>
      <c r="G1461">
        <v>3</v>
      </c>
      <c r="I1461" t="s">
        <v>10185</v>
      </c>
      <c r="K1461" t="s">
        <v>10340</v>
      </c>
      <c r="L1461" t="s">
        <v>43</v>
      </c>
      <c r="M1461">
        <v>3</v>
      </c>
      <c r="N1461" t="s">
        <v>43</v>
      </c>
      <c r="O1461" t="s">
        <v>11478</v>
      </c>
      <c r="P1461">
        <v>46100</v>
      </c>
      <c r="R1461" s="1"/>
      <c r="T1461" s="317"/>
      <c r="X1461" s="317"/>
    </row>
    <row r="1462" spans="1:24">
      <c r="A1462">
        <v>1461</v>
      </c>
      <c r="B1462" t="s">
        <v>16764</v>
      </c>
      <c r="C1462" t="s">
        <v>7570</v>
      </c>
      <c r="D1462" t="s">
        <v>5942</v>
      </c>
      <c r="E1462" t="s">
        <v>6890</v>
      </c>
      <c r="F1462" s="1">
        <v>46085</v>
      </c>
      <c r="G1462">
        <v>3</v>
      </c>
      <c r="I1462" t="s">
        <v>10185</v>
      </c>
      <c r="J1462">
        <v>50059319</v>
      </c>
      <c r="L1462" t="s">
        <v>43</v>
      </c>
      <c r="M1462" t="s">
        <v>43</v>
      </c>
      <c r="N1462" t="s">
        <v>43</v>
      </c>
      <c r="O1462">
        <v>46127</v>
      </c>
      <c r="P1462" t="s">
        <v>5750</v>
      </c>
      <c r="R1462" s="1"/>
      <c r="T1462" s="317"/>
      <c r="X1462" s="317"/>
    </row>
    <row r="1463" spans="1:24">
      <c r="A1463">
        <v>1462</v>
      </c>
      <c r="B1463" t="s">
        <v>16818</v>
      </c>
      <c r="C1463" t="s">
        <v>16819</v>
      </c>
      <c r="D1463" t="s">
        <v>5942</v>
      </c>
      <c r="E1463" t="s">
        <v>6890</v>
      </c>
      <c r="F1463" s="1">
        <v>46085</v>
      </c>
      <c r="G1463">
        <v>3</v>
      </c>
      <c r="I1463" t="s">
        <v>10185</v>
      </c>
      <c r="K1463" t="s">
        <v>267</v>
      </c>
      <c r="L1463" t="s">
        <v>43</v>
      </c>
      <c r="M1463">
        <v>3</v>
      </c>
      <c r="N1463" t="s">
        <v>43</v>
      </c>
      <c r="O1463" t="s">
        <v>12648</v>
      </c>
      <c r="P1463">
        <v>46097</v>
      </c>
      <c r="R1463" s="1"/>
      <c r="T1463" s="317"/>
      <c r="X1463" s="317"/>
    </row>
    <row r="1464" spans="1:24">
      <c r="A1464">
        <v>1463</v>
      </c>
      <c r="B1464" t="s">
        <v>7524</v>
      </c>
      <c r="C1464" t="s">
        <v>7525</v>
      </c>
      <c r="D1464" t="s">
        <v>46</v>
      </c>
      <c r="E1464" t="s">
        <v>5829</v>
      </c>
      <c r="F1464" s="1">
        <v>46085</v>
      </c>
      <c r="G1464">
        <v>3</v>
      </c>
      <c r="I1464" t="s">
        <v>10185</v>
      </c>
      <c r="J1464">
        <v>50059432</v>
      </c>
      <c r="L1464" t="s">
        <v>43</v>
      </c>
      <c r="M1464" t="s">
        <v>43</v>
      </c>
      <c r="N1464" t="s">
        <v>43</v>
      </c>
      <c r="O1464">
        <v>46113</v>
      </c>
      <c r="P1464">
        <v>46477</v>
      </c>
      <c r="R1464" s="1"/>
      <c r="T1464" s="317"/>
      <c r="X1464" s="317"/>
    </row>
    <row r="1465" spans="1:24">
      <c r="A1465">
        <v>1464</v>
      </c>
      <c r="B1465" t="s">
        <v>7526</v>
      </c>
      <c r="C1465" t="s">
        <v>16820</v>
      </c>
      <c r="D1465" t="s">
        <v>46</v>
      </c>
      <c r="E1465" t="s">
        <v>5829</v>
      </c>
      <c r="F1465" s="1">
        <v>46085</v>
      </c>
      <c r="G1465">
        <v>3</v>
      </c>
      <c r="I1465" t="s">
        <v>10185</v>
      </c>
      <c r="J1465">
        <v>50059434</v>
      </c>
      <c r="L1465" t="s">
        <v>43</v>
      </c>
      <c r="M1465" t="s">
        <v>43</v>
      </c>
      <c r="N1465" t="s">
        <v>43</v>
      </c>
      <c r="O1465">
        <v>46113</v>
      </c>
      <c r="P1465">
        <v>46477</v>
      </c>
      <c r="R1465" s="1"/>
      <c r="T1465" s="317"/>
      <c r="X1465" s="317"/>
    </row>
    <row r="1466" spans="1:24">
      <c r="A1466">
        <v>1465</v>
      </c>
      <c r="B1466" t="s">
        <v>7528</v>
      </c>
      <c r="C1466" t="s">
        <v>16821</v>
      </c>
      <c r="D1466" t="s">
        <v>46</v>
      </c>
      <c r="E1466" t="s">
        <v>5829</v>
      </c>
      <c r="F1466" s="1">
        <v>46085</v>
      </c>
      <c r="G1466">
        <v>3</v>
      </c>
      <c r="I1466" t="s">
        <v>10185</v>
      </c>
      <c r="J1466">
        <v>50059436</v>
      </c>
      <c r="L1466" t="s">
        <v>43</v>
      </c>
      <c r="M1466" t="s">
        <v>43</v>
      </c>
      <c r="N1466" t="s">
        <v>43</v>
      </c>
      <c r="O1466">
        <v>46113</v>
      </c>
      <c r="P1466">
        <v>46477</v>
      </c>
      <c r="R1466" s="1"/>
      <c r="T1466" s="317"/>
      <c r="X1466" s="317"/>
    </row>
    <row r="1467" spans="1:24">
      <c r="A1467">
        <v>1466</v>
      </c>
      <c r="B1467" t="s">
        <v>7644</v>
      </c>
      <c r="C1467" t="s">
        <v>7645</v>
      </c>
      <c r="D1467" t="s">
        <v>46</v>
      </c>
      <c r="E1467" t="s">
        <v>6055</v>
      </c>
      <c r="F1467" s="1">
        <v>46085</v>
      </c>
      <c r="G1467">
        <v>3</v>
      </c>
      <c r="I1467" t="s">
        <v>10185</v>
      </c>
      <c r="J1467">
        <v>50059672</v>
      </c>
      <c r="L1467" t="s">
        <v>43</v>
      </c>
      <c r="M1467" t="s">
        <v>43</v>
      </c>
      <c r="N1467" t="s">
        <v>43</v>
      </c>
      <c r="O1467">
        <v>46160</v>
      </c>
      <c r="P1467">
        <v>46164</v>
      </c>
      <c r="R1467" s="1"/>
      <c r="T1467" s="317"/>
      <c r="X1467" s="317"/>
    </row>
    <row r="1468" spans="1:24">
      <c r="A1468">
        <v>1467</v>
      </c>
      <c r="B1468" t="s">
        <v>16768</v>
      </c>
      <c r="C1468" t="s">
        <v>16769</v>
      </c>
      <c r="D1468" t="s">
        <v>46</v>
      </c>
      <c r="E1468" t="s">
        <v>5754</v>
      </c>
      <c r="F1468" s="1">
        <v>46086</v>
      </c>
      <c r="G1468">
        <v>3</v>
      </c>
      <c r="I1468" t="s">
        <v>10185</v>
      </c>
      <c r="J1468">
        <v>50059692</v>
      </c>
      <c r="L1468" t="s">
        <v>43</v>
      </c>
      <c r="M1468" t="s">
        <v>43</v>
      </c>
      <c r="N1468" t="s">
        <v>43</v>
      </c>
      <c r="O1468" t="s">
        <v>5750</v>
      </c>
      <c r="P1468" t="s">
        <v>5750</v>
      </c>
      <c r="R1468" s="1"/>
      <c r="T1468" s="317"/>
      <c r="X1468" s="317"/>
    </row>
    <row r="1469" spans="1:24">
      <c r="A1469">
        <v>1468</v>
      </c>
      <c r="B1469" t="s">
        <v>16770</v>
      </c>
      <c r="C1469" t="s">
        <v>16771</v>
      </c>
      <c r="D1469" t="s">
        <v>46</v>
      </c>
      <c r="E1469" t="s">
        <v>5754</v>
      </c>
      <c r="F1469" s="1">
        <v>46086</v>
      </c>
      <c r="G1469">
        <v>3</v>
      </c>
      <c r="I1469" t="s">
        <v>10185</v>
      </c>
      <c r="J1469">
        <v>50059694</v>
      </c>
      <c r="L1469" t="s">
        <v>43</v>
      </c>
      <c r="M1469" t="s">
        <v>43</v>
      </c>
      <c r="N1469" t="s">
        <v>43</v>
      </c>
      <c r="O1469" t="s">
        <v>5750</v>
      </c>
      <c r="P1469" t="s">
        <v>5750</v>
      </c>
      <c r="R1469" s="1"/>
      <c r="T1469" s="317"/>
      <c r="X1469" s="317"/>
    </row>
    <row r="1470" spans="1:24">
      <c r="A1470">
        <v>1469</v>
      </c>
      <c r="B1470" t="s">
        <v>16772</v>
      </c>
      <c r="C1470" t="s">
        <v>16773</v>
      </c>
      <c r="D1470" t="s">
        <v>46</v>
      </c>
      <c r="E1470" t="s">
        <v>5754</v>
      </c>
      <c r="F1470" s="1">
        <v>46086</v>
      </c>
      <c r="G1470">
        <v>3</v>
      </c>
      <c r="I1470" t="s">
        <v>10185</v>
      </c>
      <c r="J1470">
        <v>50059697</v>
      </c>
      <c r="L1470" t="s">
        <v>43</v>
      </c>
      <c r="M1470" t="s">
        <v>43</v>
      </c>
      <c r="N1470" t="s">
        <v>43</v>
      </c>
      <c r="O1470" t="s">
        <v>5750</v>
      </c>
      <c r="P1470" t="s">
        <v>5750</v>
      </c>
      <c r="R1470" s="1"/>
      <c r="T1470" s="317"/>
      <c r="X1470" s="317"/>
    </row>
    <row r="1471" spans="1:24">
      <c r="A1471">
        <v>1470</v>
      </c>
      <c r="B1471" t="s">
        <v>16774</v>
      </c>
      <c r="C1471" t="s">
        <v>16775</v>
      </c>
      <c r="D1471" t="s">
        <v>46</v>
      </c>
      <c r="E1471" t="s">
        <v>5754</v>
      </c>
      <c r="F1471" s="1">
        <v>46086</v>
      </c>
      <c r="G1471">
        <v>3</v>
      </c>
      <c r="I1471" t="s">
        <v>10185</v>
      </c>
      <c r="J1471">
        <v>50059699</v>
      </c>
      <c r="L1471" t="s">
        <v>43</v>
      </c>
      <c r="M1471" t="s">
        <v>43</v>
      </c>
      <c r="N1471" t="s">
        <v>43</v>
      </c>
      <c r="O1471" t="s">
        <v>5750</v>
      </c>
      <c r="P1471" t="s">
        <v>5750</v>
      </c>
      <c r="R1471" s="1"/>
      <c r="T1471" s="317"/>
      <c r="X1471" s="317"/>
    </row>
    <row r="1472" spans="1:24">
      <c r="A1472">
        <v>1471</v>
      </c>
      <c r="B1472" t="s">
        <v>16776</v>
      </c>
      <c r="C1472" t="s">
        <v>16777</v>
      </c>
      <c r="D1472" t="s">
        <v>46</v>
      </c>
      <c r="E1472" t="s">
        <v>5754</v>
      </c>
      <c r="F1472" s="1">
        <v>46086</v>
      </c>
      <c r="G1472">
        <v>3</v>
      </c>
      <c r="I1472" t="s">
        <v>10185</v>
      </c>
      <c r="J1472">
        <v>50059701</v>
      </c>
      <c r="L1472" t="s">
        <v>43</v>
      </c>
      <c r="M1472" t="s">
        <v>43</v>
      </c>
      <c r="N1472" t="s">
        <v>43</v>
      </c>
      <c r="O1472" t="s">
        <v>5750</v>
      </c>
      <c r="P1472" t="s">
        <v>5750</v>
      </c>
      <c r="R1472" s="1"/>
      <c r="T1472" s="317"/>
      <c r="X1472" s="317"/>
    </row>
    <row r="1473" spans="1:24">
      <c r="A1473">
        <v>1472</v>
      </c>
      <c r="B1473" t="s">
        <v>16780</v>
      </c>
      <c r="C1473" t="s">
        <v>16781</v>
      </c>
      <c r="D1473" t="s">
        <v>46</v>
      </c>
      <c r="E1473" t="s">
        <v>5754</v>
      </c>
      <c r="F1473" s="1">
        <v>46086</v>
      </c>
      <c r="G1473">
        <v>3</v>
      </c>
      <c r="I1473" t="s">
        <v>10185</v>
      </c>
      <c r="J1473">
        <v>50059703</v>
      </c>
      <c r="L1473" t="s">
        <v>43</v>
      </c>
      <c r="M1473" t="s">
        <v>43</v>
      </c>
      <c r="N1473" t="s">
        <v>43</v>
      </c>
      <c r="O1473" t="s">
        <v>5750</v>
      </c>
      <c r="P1473" t="s">
        <v>5750</v>
      </c>
      <c r="R1473" s="1"/>
      <c r="T1473" s="317"/>
      <c r="X1473" s="317"/>
    </row>
    <row r="1474" spans="1:24">
      <c r="A1474">
        <v>1473</v>
      </c>
      <c r="B1474" t="s">
        <v>16778</v>
      </c>
      <c r="C1474" t="s">
        <v>16779</v>
      </c>
      <c r="D1474" t="s">
        <v>46</v>
      </c>
      <c r="E1474" t="s">
        <v>5754</v>
      </c>
      <c r="F1474" s="1">
        <v>46086</v>
      </c>
      <c r="G1474">
        <v>3</v>
      </c>
      <c r="I1474" t="s">
        <v>10185</v>
      </c>
      <c r="J1474">
        <v>50059705</v>
      </c>
      <c r="L1474" t="s">
        <v>43</v>
      </c>
      <c r="M1474" t="s">
        <v>43</v>
      </c>
      <c r="N1474" t="s">
        <v>43</v>
      </c>
      <c r="O1474" t="s">
        <v>5750</v>
      </c>
      <c r="P1474" t="s">
        <v>5750</v>
      </c>
      <c r="R1474" s="1"/>
      <c r="T1474" s="317"/>
      <c r="X1474" s="317"/>
    </row>
    <row r="1475" spans="1:24">
      <c r="A1475">
        <v>1474</v>
      </c>
      <c r="B1475" t="s">
        <v>16822</v>
      </c>
      <c r="C1475" t="s">
        <v>16823</v>
      </c>
      <c r="D1475" t="s">
        <v>46</v>
      </c>
      <c r="E1475" t="s">
        <v>6161</v>
      </c>
      <c r="F1475" s="1">
        <v>46085</v>
      </c>
      <c r="G1475">
        <v>3</v>
      </c>
      <c r="I1475" t="s">
        <v>10185</v>
      </c>
      <c r="L1475" t="s">
        <v>43</v>
      </c>
      <c r="M1475" t="s">
        <v>43</v>
      </c>
      <c r="N1475" t="s">
        <v>43</v>
      </c>
      <c r="O1475" t="s">
        <v>11478</v>
      </c>
      <c r="P1475" t="s">
        <v>5750</v>
      </c>
      <c r="R1475" s="1"/>
      <c r="T1475" s="317"/>
      <c r="X1475" s="317"/>
    </row>
    <row r="1476" spans="1:24">
      <c r="A1476">
        <v>1475</v>
      </c>
      <c r="D1476" t="s">
        <v>43</v>
      </c>
      <c r="E1476" t="s">
        <v>43</v>
      </c>
      <c r="F1476" s="1"/>
      <c r="G1476" t="s">
        <v>43</v>
      </c>
      <c r="L1476" t="s">
        <v>43</v>
      </c>
      <c r="M1476" t="s">
        <v>43</v>
      </c>
      <c r="N1476" t="s">
        <v>43</v>
      </c>
      <c r="R1476" s="1"/>
      <c r="T1476" s="317"/>
      <c r="X1476" s="317"/>
    </row>
    <row r="1477" spans="1:24">
      <c r="A1477">
        <v>1476</v>
      </c>
      <c r="D1477" t="s">
        <v>43</v>
      </c>
      <c r="E1477" t="s">
        <v>43</v>
      </c>
      <c r="F1477" s="1"/>
      <c r="G1477" t="s">
        <v>43</v>
      </c>
      <c r="L1477" t="s">
        <v>43</v>
      </c>
      <c r="M1477" t="s">
        <v>43</v>
      </c>
      <c r="N1477" t="s">
        <v>43</v>
      </c>
      <c r="R1477" s="1"/>
      <c r="T1477" s="317"/>
      <c r="X1477" s="317"/>
    </row>
    <row r="1478" spans="1:24">
      <c r="A1478">
        <v>1477</v>
      </c>
      <c r="D1478" t="s">
        <v>43</v>
      </c>
      <c r="E1478" t="s">
        <v>43</v>
      </c>
      <c r="F1478" s="1"/>
      <c r="G1478" t="s">
        <v>43</v>
      </c>
      <c r="L1478" t="s">
        <v>43</v>
      </c>
      <c r="M1478" t="s">
        <v>43</v>
      </c>
      <c r="N1478" t="s">
        <v>43</v>
      </c>
      <c r="R1478" s="1"/>
      <c r="T1478" s="317"/>
      <c r="X1478" s="317"/>
    </row>
    <row r="1479" spans="1:24">
      <c r="A1479">
        <v>1478</v>
      </c>
      <c r="D1479" t="s">
        <v>43</v>
      </c>
      <c r="E1479" t="s">
        <v>43</v>
      </c>
      <c r="F1479" s="1"/>
      <c r="G1479" t="s">
        <v>43</v>
      </c>
      <c r="L1479" t="s">
        <v>43</v>
      </c>
      <c r="M1479" t="s">
        <v>43</v>
      </c>
      <c r="N1479" t="s">
        <v>43</v>
      </c>
      <c r="R1479" s="1"/>
      <c r="T1479" s="317"/>
      <c r="X1479" s="317"/>
    </row>
    <row r="1480" spans="1:24">
      <c r="A1480">
        <v>1479</v>
      </c>
      <c r="D1480" t="s">
        <v>43</v>
      </c>
      <c r="E1480" t="s">
        <v>43</v>
      </c>
      <c r="F1480" s="1"/>
      <c r="G1480" t="s">
        <v>43</v>
      </c>
      <c r="L1480" t="s">
        <v>43</v>
      </c>
      <c r="M1480" t="s">
        <v>43</v>
      </c>
      <c r="N1480" t="s">
        <v>43</v>
      </c>
      <c r="R1480" s="1"/>
      <c r="T1480" s="317"/>
      <c r="X1480" s="317"/>
    </row>
    <row r="1481" spans="1:24">
      <c r="A1481">
        <v>1480</v>
      </c>
      <c r="D1481" t="s">
        <v>43</v>
      </c>
      <c r="E1481" t="s">
        <v>43</v>
      </c>
      <c r="F1481" s="1"/>
      <c r="G1481" t="s">
        <v>43</v>
      </c>
      <c r="L1481" t="s">
        <v>43</v>
      </c>
      <c r="M1481" t="s">
        <v>43</v>
      </c>
      <c r="N1481" t="s">
        <v>43</v>
      </c>
      <c r="R1481" s="1"/>
      <c r="T1481" s="317"/>
      <c r="X1481" s="317"/>
    </row>
    <row r="1482" spans="1:24">
      <c r="A1482">
        <v>1481</v>
      </c>
      <c r="D1482" t="s">
        <v>43</v>
      </c>
      <c r="E1482" t="s">
        <v>43</v>
      </c>
      <c r="F1482" s="1"/>
      <c r="G1482" t="s">
        <v>43</v>
      </c>
      <c r="L1482" t="s">
        <v>43</v>
      </c>
      <c r="M1482" t="s">
        <v>43</v>
      </c>
      <c r="N1482" t="s">
        <v>43</v>
      </c>
      <c r="R1482" s="1"/>
      <c r="T1482" s="317"/>
      <c r="X1482" s="317"/>
    </row>
    <row r="1483" spans="1:24">
      <c r="A1483">
        <v>1482</v>
      </c>
      <c r="D1483" t="s">
        <v>43</v>
      </c>
      <c r="E1483" t="s">
        <v>43</v>
      </c>
      <c r="F1483" s="1"/>
      <c r="G1483" t="s">
        <v>43</v>
      </c>
      <c r="L1483" t="s">
        <v>43</v>
      </c>
      <c r="M1483" t="s">
        <v>43</v>
      </c>
      <c r="N1483" t="s">
        <v>43</v>
      </c>
      <c r="R1483" s="1"/>
      <c r="T1483" s="317"/>
      <c r="X1483" s="317"/>
    </row>
    <row r="1484" spans="1:24">
      <c r="A1484">
        <v>1483</v>
      </c>
      <c r="D1484" t="s">
        <v>43</v>
      </c>
      <c r="E1484" t="s">
        <v>43</v>
      </c>
      <c r="F1484" s="1"/>
      <c r="G1484" t="s">
        <v>43</v>
      </c>
      <c r="L1484" t="s">
        <v>43</v>
      </c>
      <c r="M1484" t="s">
        <v>43</v>
      </c>
      <c r="N1484" t="s">
        <v>43</v>
      </c>
      <c r="R1484" s="1"/>
      <c r="T1484" s="317"/>
      <c r="X1484" s="317"/>
    </row>
    <row r="1485" spans="1:24">
      <c r="A1485">
        <v>1484</v>
      </c>
      <c r="D1485" t="s">
        <v>43</v>
      </c>
      <c r="E1485" t="s">
        <v>43</v>
      </c>
      <c r="F1485" s="1"/>
      <c r="G1485" t="s">
        <v>43</v>
      </c>
      <c r="L1485" t="s">
        <v>43</v>
      </c>
      <c r="M1485" t="s">
        <v>43</v>
      </c>
      <c r="N1485" t="s">
        <v>43</v>
      </c>
      <c r="R1485" s="1"/>
      <c r="T1485" s="317"/>
      <c r="X1485" s="317"/>
    </row>
    <row r="1486" spans="1:24">
      <c r="A1486">
        <v>1485</v>
      </c>
      <c r="D1486" t="s">
        <v>43</v>
      </c>
      <c r="E1486" t="s">
        <v>43</v>
      </c>
      <c r="F1486" s="1"/>
      <c r="G1486" t="s">
        <v>43</v>
      </c>
      <c r="L1486" t="s">
        <v>43</v>
      </c>
      <c r="M1486" t="s">
        <v>43</v>
      </c>
      <c r="N1486" t="s">
        <v>43</v>
      </c>
      <c r="R1486" s="1"/>
      <c r="T1486" s="317"/>
      <c r="X1486" s="317"/>
    </row>
    <row r="1487" spans="1:24">
      <c r="A1487">
        <v>1486</v>
      </c>
      <c r="D1487" t="s">
        <v>43</v>
      </c>
      <c r="E1487" t="s">
        <v>43</v>
      </c>
      <c r="F1487" s="1"/>
      <c r="G1487" t="s">
        <v>43</v>
      </c>
      <c r="L1487" t="s">
        <v>43</v>
      </c>
      <c r="M1487" t="s">
        <v>43</v>
      </c>
      <c r="N1487" t="s">
        <v>43</v>
      </c>
      <c r="R1487" s="1"/>
      <c r="T1487" s="317"/>
      <c r="X1487" s="317"/>
    </row>
    <row r="1488" spans="1:24">
      <c r="A1488">
        <v>1487</v>
      </c>
      <c r="D1488" t="s">
        <v>43</v>
      </c>
      <c r="E1488" t="s">
        <v>43</v>
      </c>
      <c r="F1488" s="1"/>
      <c r="G1488" t="s">
        <v>43</v>
      </c>
      <c r="L1488" t="s">
        <v>43</v>
      </c>
      <c r="M1488" t="s">
        <v>43</v>
      </c>
      <c r="N1488" t="s">
        <v>43</v>
      </c>
      <c r="R1488" s="1"/>
      <c r="T1488" s="317"/>
      <c r="X1488" s="317"/>
    </row>
    <row r="1489" spans="1:24">
      <c r="A1489">
        <v>1488</v>
      </c>
      <c r="D1489" t="s">
        <v>43</v>
      </c>
      <c r="E1489" t="s">
        <v>43</v>
      </c>
      <c r="F1489" s="1"/>
      <c r="G1489" t="s">
        <v>43</v>
      </c>
      <c r="L1489" t="s">
        <v>43</v>
      </c>
      <c r="M1489" t="s">
        <v>43</v>
      </c>
      <c r="N1489" t="s">
        <v>43</v>
      </c>
      <c r="R1489" s="1"/>
      <c r="T1489" s="317"/>
      <c r="X1489" s="317"/>
    </row>
    <row r="1490" spans="1:24">
      <c r="A1490">
        <v>1489</v>
      </c>
      <c r="D1490" t="s">
        <v>43</v>
      </c>
      <c r="E1490" t="s">
        <v>43</v>
      </c>
      <c r="F1490" s="1"/>
      <c r="G1490" t="s">
        <v>43</v>
      </c>
      <c r="L1490" t="s">
        <v>43</v>
      </c>
      <c r="M1490" t="s">
        <v>43</v>
      </c>
      <c r="N1490" t="s">
        <v>43</v>
      </c>
      <c r="R1490" s="1"/>
      <c r="T1490" s="317"/>
      <c r="X1490" s="317"/>
    </row>
    <row r="1491" spans="1:24">
      <c r="A1491">
        <v>1490</v>
      </c>
      <c r="D1491" t="s">
        <v>43</v>
      </c>
      <c r="E1491" t="s">
        <v>43</v>
      </c>
      <c r="F1491" s="1"/>
      <c r="G1491" t="s">
        <v>43</v>
      </c>
      <c r="L1491" t="s">
        <v>43</v>
      </c>
      <c r="M1491" t="s">
        <v>43</v>
      </c>
      <c r="N1491" t="s">
        <v>43</v>
      </c>
      <c r="R1491" s="1"/>
      <c r="T1491" s="317"/>
      <c r="X1491" s="317"/>
    </row>
    <row r="1492" spans="1:24">
      <c r="A1492">
        <v>1491</v>
      </c>
      <c r="D1492" t="s">
        <v>43</v>
      </c>
      <c r="E1492" t="s">
        <v>43</v>
      </c>
      <c r="F1492" s="1"/>
      <c r="G1492" t="s">
        <v>43</v>
      </c>
      <c r="L1492" t="s">
        <v>43</v>
      </c>
      <c r="M1492" t="s">
        <v>43</v>
      </c>
      <c r="N1492" t="s">
        <v>43</v>
      </c>
      <c r="R1492" s="1"/>
      <c r="T1492" s="317"/>
      <c r="X1492" s="317"/>
    </row>
    <row r="1493" spans="1:24">
      <c r="A1493">
        <v>1492</v>
      </c>
      <c r="D1493" t="s">
        <v>43</v>
      </c>
      <c r="E1493" t="s">
        <v>43</v>
      </c>
      <c r="F1493" s="1"/>
      <c r="G1493" t="s">
        <v>43</v>
      </c>
      <c r="L1493" t="s">
        <v>43</v>
      </c>
      <c r="M1493" t="s">
        <v>43</v>
      </c>
      <c r="N1493" t="s">
        <v>43</v>
      </c>
      <c r="R1493" s="1"/>
      <c r="T1493" s="317"/>
      <c r="X1493" s="317"/>
    </row>
    <row r="1494" spans="1:24">
      <c r="A1494">
        <v>1493</v>
      </c>
      <c r="D1494" t="s">
        <v>43</v>
      </c>
      <c r="E1494" t="s">
        <v>43</v>
      </c>
      <c r="F1494" s="1"/>
      <c r="G1494" t="s">
        <v>43</v>
      </c>
      <c r="L1494" t="s">
        <v>43</v>
      </c>
      <c r="M1494" t="s">
        <v>43</v>
      </c>
      <c r="N1494" t="s">
        <v>43</v>
      </c>
      <c r="R1494" s="1"/>
      <c r="T1494" s="317"/>
      <c r="X1494" s="317"/>
    </row>
    <row r="1495" spans="1:24">
      <c r="A1495">
        <v>1494</v>
      </c>
      <c r="D1495" t="s">
        <v>43</v>
      </c>
      <c r="E1495" t="s">
        <v>43</v>
      </c>
      <c r="F1495" s="1"/>
      <c r="G1495" t="s">
        <v>43</v>
      </c>
      <c r="L1495" t="s">
        <v>43</v>
      </c>
      <c r="M1495" t="s">
        <v>43</v>
      </c>
      <c r="N1495" t="s">
        <v>43</v>
      </c>
      <c r="R1495" s="1"/>
      <c r="T1495" s="317"/>
      <c r="X1495" s="317"/>
    </row>
    <row r="1496" spans="1:24">
      <c r="A1496">
        <v>1495</v>
      </c>
      <c r="D1496" t="s">
        <v>43</v>
      </c>
      <c r="E1496" t="s">
        <v>43</v>
      </c>
      <c r="F1496" s="1"/>
      <c r="G1496" t="s">
        <v>43</v>
      </c>
      <c r="L1496" t="s">
        <v>43</v>
      </c>
      <c r="M1496" t="s">
        <v>43</v>
      </c>
      <c r="N1496" t="s">
        <v>43</v>
      </c>
      <c r="R1496" s="1"/>
      <c r="T1496" s="317"/>
      <c r="X1496" s="317"/>
    </row>
    <row r="1497" spans="1:24">
      <c r="A1497">
        <v>1496</v>
      </c>
      <c r="D1497" t="s">
        <v>43</v>
      </c>
      <c r="E1497" t="s">
        <v>43</v>
      </c>
      <c r="F1497" s="1"/>
      <c r="G1497" t="s">
        <v>43</v>
      </c>
      <c r="L1497" t="s">
        <v>43</v>
      </c>
      <c r="M1497" t="s">
        <v>43</v>
      </c>
      <c r="N1497" t="s">
        <v>43</v>
      </c>
      <c r="R1497" s="1"/>
      <c r="T1497" s="317"/>
      <c r="X1497" s="317"/>
    </row>
    <row r="1498" spans="1:24">
      <c r="A1498">
        <v>1497</v>
      </c>
      <c r="D1498" t="s">
        <v>43</v>
      </c>
      <c r="E1498" t="s">
        <v>43</v>
      </c>
      <c r="F1498" s="1"/>
      <c r="G1498" t="s">
        <v>43</v>
      </c>
      <c r="L1498" t="s">
        <v>43</v>
      </c>
      <c r="M1498" t="s">
        <v>43</v>
      </c>
      <c r="N1498" t="s">
        <v>43</v>
      </c>
      <c r="R1498" s="1"/>
      <c r="T1498" s="317"/>
      <c r="X1498" s="317"/>
    </row>
    <row r="1499" spans="1:24">
      <c r="A1499">
        <v>1498</v>
      </c>
      <c r="D1499" t="s">
        <v>43</v>
      </c>
      <c r="E1499" t="s">
        <v>43</v>
      </c>
      <c r="F1499" s="1"/>
      <c r="G1499" t="s">
        <v>43</v>
      </c>
      <c r="L1499" t="s">
        <v>43</v>
      </c>
      <c r="M1499" t="s">
        <v>43</v>
      </c>
      <c r="N1499" t="s">
        <v>43</v>
      </c>
      <c r="R1499" s="1"/>
      <c r="T1499" s="317"/>
      <c r="X1499" s="317"/>
    </row>
    <row r="1500" spans="1:24">
      <c r="A1500">
        <v>1499</v>
      </c>
      <c r="D1500" t="s">
        <v>43</v>
      </c>
      <c r="E1500" t="s">
        <v>43</v>
      </c>
      <c r="F1500" s="1"/>
      <c r="G1500" t="s">
        <v>43</v>
      </c>
      <c r="L1500" t="s">
        <v>43</v>
      </c>
      <c r="M1500" t="s">
        <v>43</v>
      </c>
      <c r="N1500" t="s">
        <v>43</v>
      </c>
      <c r="R1500" s="1"/>
      <c r="T1500" s="317"/>
      <c r="X1500" s="317"/>
    </row>
    <row r="1501" spans="1:24">
      <c r="A1501">
        <v>1500</v>
      </c>
      <c r="D1501" t="s">
        <v>43</v>
      </c>
      <c r="E1501" t="s">
        <v>43</v>
      </c>
      <c r="F1501" s="1"/>
      <c r="G1501" t="s">
        <v>43</v>
      </c>
      <c r="L1501" t="s">
        <v>43</v>
      </c>
      <c r="M1501" t="s">
        <v>43</v>
      </c>
      <c r="N1501" t="s">
        <v>43</v>
      </c>
      <c r="R1501" s="1"/>
      <c r="T1501" s="317"/>
      <c r="X1501" s="317"/>
    </row>
    <row r="1502" spans="1:24">
      <c r="A1502">
        <v>1501</v>
      </c>
      <c r="D1502" t="s">
        <v>43</v>
      </c>
      <c r="E1502" t="s">
        <v>43</v>
      </c>
      <c r="F1502" s="1"/>
      <c r="G1502" t="s">
        <v>43</v>
      </c>
      <c r="L1502" t="s">
        <v>43</v>
      </c>
      <c r="M1502" t="s">
        <v>43</v>
      </c>
      <c r="N1502" t="s">
        <v>43</v>
      </c>
      <c r="R1502" s="1"/>
      <c r="T1502" s="317"/>
      <c r="X1502" s="317"/>
    </row>
    <row r="1503" spans="1:24">
      <c r="A1503">
        <v>1502</v>
      </c>
      <c r="D1503" t="s">
        <v>43</v>
      </c>
      <c r="E1503" t="s">
        <v>43</v>
      </c>
      <c r="F1503" s="1"/>
      <c r="G1503" t="s">
        <v>43</v>
      </c>
      <c r="L1503" t="s">
        <v>43</v>
      </c>
      <c r="M1503" t="s">
        <v>43</v>
      </c>
      <c r="N1503" t="s">
        <v>43</v>
      </c>
      <c r="R1503" s="1"/>
      <c r="T1503" s="317"/>
      <c r="X1503" s="317"/>
    </row>
    <row r="1504" spans="1:24">
      <c r="A1504">
        <v>1503</v>
      </c>
      <c r="D1504" t="s">
        <v>43</v>
      </c>
      <c r="E1504" t="s">
        <v>43</v>
      </c>
      <c r="F1504" s="1"/>
      <c r="G1504" t="s">
        <v>43</v>
      </c>
      <c r="L1504" t="s">
        <v>43</v>
      </c>
      <c r="M1504" t="s">
        <v>43</v>
      </c>
      <c r="N1504" t="s">
        <v>43</v>
      </c>
      <c r="R1504" s="1"/>
      <c r="T1504" s="317"/>
      <c r="X1504" s="317"/>
    </row>
    <row r="1505" spans="1:29">
      <c r="A1505">
        <v>1504</v>
      </c>
      <c r="D1505" t="s">
        <v>43</v>
      </c>
      <c r="E1505" t="s">
        <v>43</v>
      </c>
      <c r="F1505" s="1"/>
      <c r="G1505" t="s">
        <v>43</v>
      </c>
      <c r="L1505" t="s">
        <v>43</v>
      </c>
      <c r="M1505" t="s">
        <v>43</v>
      </c>
      <c r="N1505" t="s">
        <v>43</v>
      </c>
      <c r="R1505" s="1"/>
      <c r="T1505" s="317"/>
      <c r="X1505" s="317"/>
    </row>
    <row r="1506" spans="1:29">
      <c r="F1506" s="1"/>
      <c r="K1506" s="1"/>
      <c r="L1506" s="1"/>
      <c r="M1506" s="1"/>
      <c r="O1506" s="317"/>
      <c r="S1506" s="317"/>
      <c r="T1506" s="317"/>
      <c r="U1506" s="317"/>
      <c r="V1506" s="317"/>
      <c r="W1506" s="317"/>
      <c r="X1506" s="317"/>
      <c r="Y1506" s="317"/>
      <c r="Z1506" s="317"/>
      <c r="AA1506" s="317"/>
      <c r="AB1506" s="317"/>
      <c r="AC1506" s="317"/>
    </row>
    <row r="1507" spans="1:29">
      <c r="F1507" s="1"/>
      <c r="K1507" s="1"/>
      <c r="L1507" s="1"/>
      <c r="M1507" s="1"/>
      <c r="O1507" s="317"/>
      <c r="S1507" s="317"/>
      <c r="T1507" s="317"/>
      <c r="U1507" s="317"/>
      <c r="V1507" s="317"/>
      <c r="W1507" s="317"/>
      <c r="X1507" s="317"/>
      <c r="Y1507" s="317"/>
      <c r="Z1507" s="317"/>
      <c r="AA1507" s="317"/>
      <c r="AB1507" s="317"/>
      <c r="AC1507" s="317"/>
    </row>
    <row r="1508" spans="1:29">
      <c r="F1508" s="1"/>
      <c r="K1508" s="1"/>
      <c r="L1508" s="1"/>
      <c r="M1508" s="1"/>
      <c r="O1508" s="317"/>
      <c r="S1508" s="317"/>
      <c r="T1508" s="317"/>
      <c r="U1508" s="317"/>
      <c r="V1508" s="317"/>
      <c r="W1508" s="317"/>
      <c r="X1508" s="317"/>
      <c r="Y1508" s="317"/>
      <c r="Z1508" s="317"/>
      <c r="AA1508" s="317"/>
      <c r="AB1508" s="317"/>
      <c r="AC1508" s="317"/>
    </row>
    <row r="1509" spans="1:29">
      <c r="F1509" s="1"/>
      <c r="K1509" s="1"/>
      <c r="L1509" s="1"/>
      <c r="M1509" s="1"/>
      <c r="O1509" s="317"/>
      <c r="S1509" s="317"/>
      <c r="T1509" s="317"/>
      <c r="U1509" s="317"/>
      <c r="V1509" s="317"/>
      <c r="W1509" s="317"/>
      <c r="X1509" s="317"/>
      <c r="Y1509" s="317"/>
      <c r="Z1509" s="317"/>
      <c r="AA1509" s="317"/>
      <c r="AB1509" s="317"/>
      <c r="AC1509" s="317"/>
    </row>
    <row r="1510" spans="1:29">
      <c r="F1510" s="1"/>
      <c r="K1510" s="1"/>
      <c r="L1510" s="1"/>
      <c r="M1510" s="1"/>
      <c r="O1510" s="317"/>
      <c r="S1510" s="317"/>
      <c r="T1510" s="317"/>
      <c r="U1510" s="317"/>
      <c r="V1510" s="317"/>
      <c r="W1510" s="317"/>
      <c r="X1510" s="317"/>
      <c r="Y1510" s="317"/>
      <c r="Z1510" s="317"/>
      <c r="AA1510" s="317"/>
      <c r="AB1510" s="317"/>
      <c r="AC1510" s="317"/>
    </row>
    <row r="1511" spans="1:29">
      <c r="F1511" s="1"/>
      <c r="K1511" s="1"/>
      <c r="L1511" s="1"/>
      <c r="M1511" s="1"/>
      <c r="O1511" s="317"/>
      <c r="S1511" s="317"/>
      <c r="T1511" s="317"/>
      <c r="U1511" s="317"/>
      <c r="V1511" s="317"/>
      <c r="W1511" s="317"/>
      <c r="X1511" s="317"/>
      <c r="Y1511" s="317"/>
      <c r="Z1511" s="317"/>
      <c r="AA1511" s="317"/>
      <c r="AB1511" s="317"/>
      <c r="AC1511" s="317"/>
    </row>
    <row r="1512" spans="1:29">
      <c r="F1512" s="1"/>
      <c r="K1512" s="1"/>
      <c r="L1512" s="1"/>
      <c r="M1512" s="1"/>
      <c r="O1512" s="317"/>
      <c r="S1512" s="317"/>
      <c r="T1512" s="317"/>
      <c r="U1512" s="317"/>
      <c r="V1512" s="317"/>
      <c r="W1512" s="317"/>
      <c r="X1512" s="317"/>
      <c r="Y1512" s="317"/>
      <c r="Z1512" s="317"/>
      <c r="AA1512" s="317"/>
      <c r="AB1512" s="317"/>
      <c r="AC1512" s="317"/>
    </row>
    <row r="1513" spans="1:29">
      <c r="F1513" s="1"/>
      <c r="K1513" s="1"/>
      <c r="L1513" s="1"/>
      <c r="M1513" s="1"/>
      <c r="O1513" s="317"/>
      <c r="S1513" s="317"/>
      <c r="T1513" s="317"/>
      <c r="U1513" s="317"/>
      <c r="V1513" s="317"/>
      <c r="W1513" s="317"/>
      <c r="X1513" s="317"/>
      <c r="Y1513" s="317"/>
      <c r="Z1513" s="317"/>
      <c r="AA1513" s="317"/>
      <c r="AB1513" s="317"/>
      <c r="AC1513" s="317"/>
    </row>
    <row r="1514" spans="1:29">
      <c r="F1514" s="1"/>
      <c r="K1514" s="1"/>
      <c r="L1514" s="1"/>
      <c r="M1514" s="1"/>
      <c r="O1514" s="317"/>
      <c r="S1514" s="317"/>
      <c r="T1514" s="317"/>
      <c r="U1514" s="317"/>
      <c r="V1514" s="317"/>
      <c r="W1514" s="317"/>
      <c r="X1514" s="317"/>
      <c r="Y1514" s="317"/>
      <c r="Z1514" s="317"/>
      <c r="AA1514" s="317"/>
      <c r="AB1514" s="317"/>
      <c r="AC1514" s="317"/>
    </row>
    <row r="1515" spans="1:29">
      <c r="F1515" s="1"/>
      <c r="K1515" s="1"/>
      <c r="L1515" s="1"/>
      <c r="M1515" s="1"/>
      <c r="O1515" s="317"/>
      <c r="S1515" s="317"/>
      <c r="T1515" s="317"/>
      <c r="U1515" s="317"/>
      <c r="V1515" s="317"/>
      <c r="W1515" s="317"/>
      <c r="X1515" s="317"/>
      <c r="Y1515" s="317"/>
      <c r="Z1515" s="317"/>
      <c r="AA1515" s="317"/>
      <c r="AB1515" s="317"/>
      <c r="AC1515" s="317"/>
    </row>
    <row r="1516" spans="1:29">
      <c r="F1516" s="1"/>
      <c r="K1516" s="1"/>
      <c r="L1516" s="1"/>
      <c r="M1516" s="1"/>
      <c r="O1516" s="317"/>
      <c r="S1516" s="317"/>
      <c r="T1516" s="317"/>
      <c r="U1516" s="317"/>
      <c r="V1516" s="317"/>
      <c r="W1516" s="317"/>
      <c r="X1516" s="317"/>
      <c r="Y1516" s="317"/>
      <c r="Z1516" s="317"/>
      <c r="AA1516" s="317"/>
      <c r="AB1516" s="317"/>
      <c r="AC1516" s="317"/>
    </row>
    <row r="1517" spans="1:29">
      <c r="F1517" s="1"/>
      <c r="K1517" s="1"/>
      <c r="L1517" s="1"/>
      <c r="M1517" s="1"/>
      <c r="O1517" s="317"/>
      <c r="S1517" s="317"/>
      <c r="T1517" s="317"/>
      <c r="U1517" s="317"/>
      <c r="V1517" s="317"/>
      <c r="W1517" s="317"/>
      <c r="X1517" s="317"/>
      <c r="Y1517" s="317"/>
      <c r="Z1517" s="317"/>
      <c r="AA1517" s="317"/>
      <c r="AB1517" s="317"/>
      <c r="AC1517" s="317"/>
    </row>
    <row r="1518" spans="1:29">
      <c r="F1518" s="1"/>
      <c r="K1518" s="1"/>
      <c r="L1518" s="1"/>
      <c r="M1518" s="1"/>
      <c r="O1518" s="317"/>
      <c r="S1518" s="317"/>
      <c r="T1518" s="317"/>
      <c r="U1518" s="317"/>
      <c r="V1518" s="317"/>
      <c r="W1518" s="317"/>
      <c r="X1518" s="317"/>
      <c r="Y1518" s="317"/>
      <c r="Z1518" s="317"/>
      <c r="AA1518" s="317"/>
      <c r="AB1518" s="317"/>
      <c r="AC1518" s="317"/>
    </row>
    <row r="1519" spans="1:29">
      <c r="F1519" s="1"/>
      <c r="K1519" s="1"/>
      <c r="L1519" s="1"/>
      <c r="M1519" s="1"/>
      <c r="O1519" s="317"/>
      <c r="S1519" s="317"/>
      <c r="T1519" s="317"/>
      <c r="U1519" s="317"/>
      <c r="V1519" s="317"/>
      <c r="W1519" s="317"/>
      <c r="X1519" s="317"/>
      <c r="Y1519" s="317"/>
      <c r="Z1519" s="317"/>
      <c r="AA1519" s="317"/>
      <c r="AB1519" s="317"/>
      <c r="AC1519" s="317"/>
    </row>
    <row r="1520" spans="1:29">
      <c r="F1520" s="1"/>
      <c r="K1520" s="1"/>
      <c r="L1520" s="1"/>
      <c r="M1520" s="1"/>
      <c r="O1520" s="317"/>
      <c r="S1520" s="317"/>
      <c r="T1520" s="317"/>
      <c r="U1520" s="317"/>
      <c r="V1520" s="317"/>
      <c r="W1520" s="317"/>
      <c r="X1520" s="317"/>
      <c r="Y1520" s="317"/>
      <c r="Z1520" s="317"/>
      <c r="AA1520" s="317"/>
      <c r="AB1520" s="317"/>
      <c r="AC1520" s="317"/>
    </row>
    <row r="1521" spans="6:29">
      <c r="F1521" s="1"/>
      <c r="K1521" s="1"/>
      <c r="L1521" s="1"/>
      <c r="M1521" s="1"/>
      <c r="O1521" s="317"/>
      <c r="S1521" s="317"/>
      <c r="T1521" s="317"/>
      <c r="U1521" s="317"/>
      <c r="V1521" s="317"/>
      <c r="W1521" s="317"/>
      <c r="X1521" s="317"/>
      <c r="Y1521" s="317"/>
      <c r="Z1521" s="317"/>
      <c r="AA1521" s="317"/>
      <c r="AB1521" s="317"/>
      <c r="AC1521" s="317"/>
    </row>
    <row r="1522" spans="6:29">
      <c r="F1522" s="1"/>
      <c r="K1522" s="1"/>
      <c r="L1522" s="1"/>
      <c r="M1522" s="1"/>
      <c r="O1522" s="317"/>
      <c r="S1522" s="317"/>
      <c r="T1522" s="317"/>
      <c r="U1522" s="317"/>
      <c r="V1522" s="317"/>
      <c r="W1522" s="317"/>
      <c r="X1522" s="317"/>
      <c r="Y1522" s="317"/>
      <c r="Z1522" s="317"/>
      <c r="AA1522" s="317"/>
      <c r="AB1522" s="317"/>
      <c r="AC1522" s="317"/>
    </row>
    <row r="1523" spans="6:29">
      <c r="F1523" s="1"/>
      <c r="K1523" s="1"/>
      <c r="L1523" s="1"/>
      <c r="M1523" s="1"/>
      <c r="O1523" s="317"/>
      <c r="S1523" s="317"/>
      <c r="T1523" s="317"/>
      <c r="U1523" s="317"/>
      <c r="V1523" s="317"/>
      <c r="W1523" s="317"/>
      <c r="X1523" s="317"/>
      <c r="Y1523" s="317"/>
      <c r="Z1523" s="317"/>
      <c r="AA1523" s="317"/>
      <c r="AB1523" s="317"/>
      <c r="AC1523" s="317"/>
    </row>
    <row r="1524" spans="6:29">
      <c r="F1524" s="1"/>
      <c r="K1524" s="1"/>
      <c r="L1524" s="1"/>
      <c r="M1524" s="1"/>
      <c r="O1524" s="317"/>
      <c r="S1524" s="317"/>
      <c r="T1524" s="317"/>
      <c r="U1524" s="317"/>
      <c r="V1524" s="317"/>
      <c r="W1524" s="317"/>
      <c r="X1524" s="317"/>
      <c r="Y1524" s="317"/>
      <c r="Z1524" s="317"/>
      <c r="AA1524" s="317"/>
      <c r="AB1524" s="317"/>
      <c r="AC1524" s="317"/>
    </row>
    <row r="1525" spans="6:29">
      <c r="F1525" s="1"/>
      <c r="K1525" s="1"/>
      <c r="L1525" s="1"/>
      <c r="M1525" s="1"/>
      <c r="O1525" s="317"/>
      <c r="S1525" s="317"/>
      <c r="T1525" s="317"/>
      <c r="U1525" s="317"/>
      <c r="V1525" s="317"/>
      <c r="W1525" s="317"/>
      <c r="X1525" s="317"/>
      <c r="Y1525" s="317"/>
      <c r="Z1525" s="317"/>
      <c r="AA1525" s="317"/>
      <c r="AB1525" s="317"/>
      <c r="AC1525" s="317"/>
    </row>
    <row r="1526" spans="6:29">
      <c r="F1526" s="1"/>
      <c r="K1526" s="1"/>
      <c r="L1526" s="1"/>
      <c r="M1526" s="1"/>
      <c r="O1526" s="317"/>
      <c r="S1526" s="317"/>
      <c r="T1526" s="317"/>
      <c r="U1526" s="317"/>
      <c r="V1526" s="317"/>
      <c r="W1526" s="317"/>
      <c r="X1526" s="317"/>
      <c r="Y1526" s="317"/>
      <c r="Z1526" s="317"/>
      <c r="AA1526" s="317"/>
      <c r="AB1526" s="317"/>
      <c r="AC1526" s="317"/>
    </row>
    <row r="1527" spans="6:29">
      <c r="F1527" s="1"/>
      <c r="K1527" s="1"/>
      <c r="L1527" s="1"/>
      <c r="M1527" s="1"/>
      <c r="O1527" s="317"/>
      <c r="S1527" s="317"/>
      <c r="T1527" s="317"/>
      <c r="U1527" s="317"/>
      <c r="V1527" s="317"/>
      <c r="W1527" s="317"/>
      <c r="X1527" s="317"/>
      <c r="Y1527" s="317"/>
      <c r="Z1527" s="317"/>
      <c r="AA1527" s="317"/>
      <c r="AB1527" s="317"/>
      <c r="AC1527" s="317"/>
    </row>
    <row r="1528" spans="6:29">
      <c r="F1528" s="1"/>
      <c r="K1528" s="1"/>
      <c r="L1528" s="1"/>
      <c r="M1528" s="1"/>
      <c r="O1528" s="317"/>
      <c r="S1528" s="317"/>
      <c r="T1528" s="317"/>
      <c r="U1528" s="317"/>
      <c r="V1528" s="317"/>
      <c r="W1528" s="317"/>
      <c r="X1528" s="317"/>
      <c r="Y1528" s="317"/>
      <c r="Z1528" s="317"/>
      <c r="AA1528" s="317"/>
      <c r="AB1528" s="317"/>
      <c r="AC1528" s="317"/>
    </row>
    <row r="1529" spans="6:29">
      <c r="F1529" s="1"/>
      <c r="K1529" s="1"/>
      <c r="L1529" s="1"/>
      <c r="M1529" s="1"/>
      <c r="O1529" s="317"/>
      <c r="S1529" s="317"/>
      <c r="T1529" s="317"/>
      <c r="U1529" s="317"/>
      <c r="V1529" s="317"/>
      <c r="W1529" s="317"/>
      <c r="X1529" s="317"/>
      <c r="Y1529" s="317"/>
      <c r="Z1529" s="317"/>
      <c r="AA1529" s="317"/>
      <c r="AB1529" s="317"/>
      <c r="AC1529" s="317"/>
    </row>
    <row r="1530" spans="6:29">
      <c r="F1530" s="1"/>
      <c r="K1530" s="1"/>
      <c r="L1530" s="1"/>
      <c r="M1530" s="1"/>
      <c r="O1530" s="317"/>
      <c r="S1530" s="317"/>
      <c r="T1530" s="317"/>
      <c r="U1530" s="317"/>
      <c r="V1530" s="317"/>
      <c r="W1530" s="317"/>
      <c r="X1530" s="317"/>
      <c r="Y1530" s="317"/>
      <c r="Z1530" s="317"/>
      <c r="AA1530" s="317"/>
      <c r="AB1530" s="317"/>
      <c r="AC1530" s="317"/>
    </row>
    <row r="1531" spans="6:29">
      <c r="F1531" s="1"/>
      <c r="K1531" s="1"/>
      <c r="L1531" s="1"/>
      <c r="M1531" s="1"/>
      <c r="O1531" s="317"/>
      <c r="S1531" s="317"/>
      <c r="T1531" s="317"/>
      <c r="U1531" s="317"/>
      <c r="V1531" s="317"/>
      <c r="W1531" s="317"/>
      <c r="X1531" s="317"/>
      <c r="Y1531" s="317"/>
      <c r="Z1531" s="317"/>
      <c r="AA1531" s="317"/>
      <c r="AB1531" s="317"/>
      <c r="AC1531" s="317"/>
    </row>
    <row r="1532" spans="6:29">
      <c r="F1532" s="1"/>
      <c r="K1532" s="1"/>
      <c r="L1532" s="1"/>
      <c r="M1532" s="1"/>
      <c r="O1532" s="317"/>
      <c r="S1532" s="317"/>
      <c r="T1532" s="317"/>
      <c r="U1532" s="317"/>
      <c r="V1532" s="317"/>
      <c r="W1532" s="317"/>
      <c r="X1532" s="317"/>
      <c r="Y1532" s="317"/>
      <c r="Z1532" s="317"/>
      <c r="AA1532" s="317"/>
      <c r="AB1532" s="317"/>
      <c r="AC1532" s="317"/>
    </row>
    <row r="1533" spans="6:29">
      <c r="F1533" s="1"/>
      <c r="K1533" s="1"/>
      <c r="L1533" s="1"/>
      <c r="M1533" s="1"/>
      <c r="O1533" s="317"/>
      <c r="S1533" s="317"/>
      <c r="T1533" s="317"/>
      <c r="U1533" s="317"/>
      <c r="V1533" s="317"/>
      <c r="W1533" s="317"/>
      <c r="X1533" s="317"/>
      <c r="Y1533" s="317"/>
      <c r="Z1533" s="317"/>
      <c r="AA1533" s="317"/>
      <c r="AB1533" s="317"/>
      <c r="AC1533" s="317"/>
    </row>
    <row r="1534" spans="6:29">
      <c r="F1534" s="1"/>
      <c r="K1534" s="1"/>
      <c r="L1534" s="1"/>
      <c r="M1534" s="1"/>
      <c r="O1534" s="317"/>
      <c r="S1534" s="317"/>
      <c r="T1534" s="317"/>
      <c r="U1534" s="317"/>
      <c r="V1534" s="317"/>
      <c r="W1534" s="317"/>
      <c r="X1534" s="317"/>
      <c r="Y1534" s="317"/>
      <c r="Z1534" s="317"/>
      <c r="AA1534" s="317"/>
      <c r="AB1534" s="317"/>
      <c r="AC1534" s="317"/>
    </row>
    <row r="1535" spans="6:29">
      <c r="F1535" s="1"/>
      <c r="K1535" s="1"/>
      <c r="L1535" s="1"/>
      <c r="M1535" s="1"/>
      <c r="O1535" s="317"/>
      <c r="S1535" s="317"/>
      <c r="T1535" s="317"/>
      <c r="U1535" s="317"/>
      <c r="V1535" s="317"/>
      <c r="W1535" s="317"/>
      <c r="X1535" s="317"/>
      <c r="Y1535" s="317"/>
      <c r="Z1535" s="317"/>
      <c r="AA1535" s="317"/>
      <c r="AB1535" s="317"/>
      <c r="AC1535" s="317"/>
    </row>
  </sheetData>
  <phoneticPr fontId="1"/>
  <pageMargins left="0.25" right="0.25" top="0.75" bottom="0.75" header="0.3" footer="0.3"/>
  <pageSetup paperSize="8" scale="38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9790-7F98-4B1F-9DBB-EBD89772660E}">
  <sheetPr codeName="Sheet2">
    <pageSetUpPr fitToPage="1"/>
  </sheetPr>
  <dimension ref="A1:Y2255"/>
  <sheetViews>
    <sheetView topLeftCell="A926" workbookViewId="0">
      <selection activeCell="V772" sqref="V290:V772"/>
    </sheetView>
  </sheetViews>
  <sheetFormatPr defaultRowHeight="18.75"/>
  <cols>
    <col min="1" max="1" width="11.25" bestFit="1" customWidth="1"/>
    <col min="2" max="2" width="22.5" bestFit="1" customWidth="1"/>
    <col min="3" max="3" width="27.875" bestFit="1" customWidth="1"/>
    <col min="4" max="4" width="10.375" bestFit="1" customWidth="1"/>
    <col min="5" max="5" width="17.375" bestFit="1" customWidth="1"/>
    <col min="6" max="6" width="11.375" bestFit="1" customWidth="1"/>
    <col min="7" max="7" width="9.375" bestFit="1" customWidth="1"/>
    <col min="8" max="8" width="11.25" bestFit="1" customWidth="1"/>
    <col min="9" max="9" width="17.25" bestFit="1" customWidth="1"/>
    <col min="10" max="10" width="11.25" bestFit="1" customWidth="1"/>
    <col min="11" max="12" width="9.375" bestFit="1" customWidth="1"/>
    <col min="13" max="15" width="13.25" bestFit="1" customWidth="1"/>
    <col min="16" max="16" width="21.125" bestFit="1" customWidth="1"/>
    <col min="17" max="17" width="13.25" bestFit="1" customWidth="1"/>
    <col min="18" max="18" width="9.375" bestFit="1" customWidth="1"/>
    <col min="19" max="19" width="19.5" bestFit="1" customWidth="1"/>
    <col min="20" max="20" width="15.125" bestFit="1" customWidth="1"/>
    <col min="21" max="21" width="11.5" bestFit="1" customWidth="1"/>
    <col min="22" max="22" width="13.25" bestFit="1" customWidth="1"/>
    <col min="23" max="23" width="15.125" bestFit="1" customWidth="1"/>
    <col min="24" max="24" width="9.375" customWidth="1"/>
    <col min="25" max="25" width="12.75" bestFit="1" customWidth="1"/>
    <col min="26" max="26" width="22.75" bestFit="1" customWidth="1"/>
    <col min="27" max="28" width="7.875" bestFit="1" customWidth="1"/>
    <col min="29" max="29" width="22.75" bestFit="1" customWidth="1"/>
    <col min="30" max="31" width="7.875" bestFit="1" customWidth="1"/>
    <col min="32" max="32" width="24.875" bestFit="1" customWidth="1"/>
    <col min="33" max="33" width="7.875" bestFit="1" customWidth="1"/>
    <col min="34" max="34" width="9" bestFit="1" customWidth="1"/>
    <col min="35" max="35" width="9.375" bestFit="1" customWidth="1"/>
    <col min="36" max="36" width="13.25" bestFit="1" customWidth="1"/>
    <col min="37" max="37" width="21.125" bestFit="1" customWidth="1"/>
    <col min="38" max="38" width="13.25" bestFit="1" customWidth="1"/>
    <col min="39" max="39" width="9.375" bestFit="1" customWidth="1"/>
    <col min="40" max="40" width="19.5" bestFit="1" customWidth="1"/>
    <col min="41" max="41" width="15.125" bestFit="1" customWidth="1"/>
    <col min="42" max="43" width="9.375" bestFit="1" customWidth="1"/>
    <col min="44" max="44" width="12.75" bestFit="1" customWidth="1"/>
    <col min="45" max="45" width="14.875" bestFit="1" customWidth="1"/>
    <col min="46" max="46" width="10.875" bestFit="1" customWidth="1"/>
    <col min="47" max="47" width="19" bestFit="1" customWidth="1"/>
    <col min="48" max="48" width="12.75" bestFit="1" customWidth="1"/>
    <col min="49" max="49" width="14.875" bestFit="1" customWidth="1"/>
    <col min="50" max="50" width="12.75" bestFit="1" customWidth="1"/>
    <col min="51" max="52" width="17" bestFit="1" customWidth="1"/>
    <col min="53" max="53" width="19" bestFit="1" customWidth="1"/>
    <col min="54" max="54" width="23.25" bestFit="1" customWidth="1"/>
    <col min="55" max="55" width="21.125" bestFit="1" customWidth="1"/>
    <col min="56" max="56" width="17" bestFit="1" customWidth="1"/>
    <col min="57" max="57" width="15.25" bestFit="1" customWidth="1"/>
    <col min="58" max="58" width="13.25" bestFit="1" customWidth="1"/>
    <col min="59" max="59" width="25.25" bestFit="1" customWidth="1"/>
    <col min="62" max="62" width="25.25" bestFit="1" customWidth="1"/>
    <col min="65" max="65" width="27.375" bestFit="1" customWidth="1"/>
    <col min="67" max="67" width="10.125" bestFit="1" customWidth="1"/>
    <col min="68" max="68" width="12.75" bestFit="1" customWidth="1"/>
    <col min="69" max="69" width="17" bestFit="1" customWidth="1"/>
    <col min="70" max="70" width="24.875" bestFit="1" customWidth="1"/>
    <col min="71" max="71" width="17" bestFit="1" customWidth="1"/>
    <col min="72" max="72" width="12.75" bestFit="1" customWidth="1"/>
    <col min="73" max="73" width="23.25" bestFit="1" customWidth="1"/>
    <col min="74" max="74" width="18.875" bestFit="1" customWidth="1"/>
    <col min="75" max="76" width="12.75" bestFit="1" customWidth="1"/>
  </cols>
  <sheetData>
    <row r="1" spans="1:25">
      <c r="A1" t="s">
        <v>0</v>
      </c>
      <c r="B1" t="s">
        <v>4</v>
      </c>
      <c r="C1" t="s">
        <v>10166</v>
      </c>
      <c r="D1" t="s">
        <v>10167</v>
      </c>
      <c r="E1" t="s">
        <v>8</v>
      </c>
      <c r="F1" t="s">
        <v>1</v>
      </c>
      <c r="G1" t="s">
        <v>2</v>
      </c>
      <c r="H1" t="s">
        <v>3</v>
      </c>
      <c r="I1" t="s">
        <v>10168</v>
      </c>
      <c r="J1" t="s">
        <v>10169</v>
      </c>
      <c r="K1" t="s">
        <v>10170</v>
      </c>
      <c r="L1" t="s">
        <v>13</v>
      </c>
      <c r="M1" t="s">
        <v>10171</v>
      </c>
      <c r="N1" t="s">
        <v>10172</v>
      </c>
      <c r="O1" t="s">
        <v>17</v>
      </c>
      <c r="P1" t="s">
        <v>10176</v>
      </c>
      <c r="Q1" t="s">
        <v>10177</v>
      </c>
      <c r="R1" t="s">
        <v>26</v>
      </c>
      <c r="S1" t="s">
        <v>28</v>
      </c>
      <c r="T1" t="s">
        <v>30</v>
      </c>
      <c r="U1" t="s">
        <v>10178</v>
      </c>
      <c r="V1" t="s">
        <v>10182</v>
      </c>
      <c r="W1" s="317"/>
      <c r="X1" s="317">
        <f>U646+U647+U724+U791</f>
        <v>730368</v>
      </c>
      <c r="Y1" s="664"/>
    </row>
    <row r="2" spans="1:25">
      <c r="A2">
        <v>1</v>
      </c>
      <c r="B2" t="s">
        <v>14126</v>
      </c>
      <c r="C2" t="s">
        <v>14127</v>
      </c>
      <c r="D2" t="s">
        <v>93</v>
      </c>
      <c r="E2" t="s">
        <v>9322</v>
      </c>
      <c r="F2" s="1"/>
      <c r="G2" t="s">
        <v>43</v>
      </c>
      <c r="H2">
        <v>425001</v>
      </c>
      <c r="I2" t="s">
        <v>43</v>
      </c>
      <c r="L2" t="s">
        <v>43</v>
      </c>
      <c r="M2" t="s">
        <v>43</v>
      </c>
      <c r="N2" t="s">
        <v>43</v>
      </c>
      <c r="O2" s="1"/>
      <c r="Q2" s="317"/>
      <c r="U2" s="317"/>
    </row>
    <row r="3" spans="1:25">
      <c r="A3">
        <v>2</v>
      </c>
      <c r="B3" t="s">
        <v>14128</v>
      </c>
      <c r="C3" t="s">
        <v>14129</v>
      </c>
      <c r="D3" t="s">
        <v>93</v>
      </c>
      <c r="E3" t="s">
        <v>7800</v>
      </c>
      <c r="F3" s="1"/>
      <c r="G3" t="s">
        <v>43</v>
      </c>
      <c r="H3">
        <v>425003</v>
      </c>
      <c r="I3" t="s">
        <v>43</v>
      </c>
      <c r="L3" t="s">
        <v>43</v>
      </c>
      <c r="M3" t="s">
        <v>43</v>
      </c>
      <c r="N3" t="s">
        <v>43</v>
      </c>
      <c r="O3" s="1"/>
      <c r="Q3" s="317"/>
      <c r="U3" s="317"/>
    </row>
    <row r="4" spans="1:25">
      <c r="A4">
        <v>3</v>
      </c>
      <c r="B4" t="s">
        <v>14130</v>
      </c>
      <c r="C4" t="s">
        <v>14131</v>
      </c>
      <c r="D4" t="s">
        <v>93</v>
      </c>
      <c r="E4" t="s">
        <v>7800</v>
      </c>
      <c r="F4" s="1">
        <v>45156</v>
      </c>
      <c r="G4">
        <v>8</v>
      </c>
      <c r="H4">
        <v>425005</v>
      </c>
      <c r="I4" t="s">
        <v>10185</v>
      </c>
      <c r="J4">
        <v>30017367</v>
      </c>
      <c r="K4" t="s">
        <v>267</v>
      </c>
      <c r="M4">
        <v>8</v>
      </c>
      <c r="O4" s="1"/>
      <c r="Q4" s="317"/>
      <c r="U4" s="317"/>
    </row>
    <row r="5" spans="1:25">
      <c r="A5">
        <v>4</v>
      </c>
      <c r="B5" t="s">
        <v>14132</v>
      </c>
      <c r="C5" t="s">
        <v>14133</v>
      </c>
      <c r="D5" t="s">
        <v>93</v>
      </c>
      <c r="E5" t="s">
        <v>7698</v>
      </c>
      <c r="F5" s="1">
        <v>45156</v>
      </c>
      <c r="G5">
        <v>8</v>
      </c>
      <c r="H5">
        <v>425006</v>
      </c>
      <c r="I5" t="s">
        <v>10185</v>
      </c>
      <c r="J5">
        <v>30017032</v>
      </c>
      <c r="K5" t="s">
        <v>267</v>
      </c>
      <c r="M5">
        <v>8</v>
      </c>
      <c r="O5" s="1"/>
      <c r="Q5" s="317"/>
      <c r="U5" s="317"/>
    </row>
    <row r="6" spans="1:25">
      <c r="A6">
        <v>5</v>
      </c>
      <c r="B6" t="s">
        <v>14134</v>
      </c>
      <c r="C6" t="s">
        <v>14135</v>
      </c>
      <c r="D6" t="s">
        <v>93</v>
      </c>
      <c r="E6" t="s">
        <v>8613</v>
      </c>
      <c r="F6" s="1"/>
      <c r="G6" t="s">
        <v>43</v>
      </c>
      <c r="H6">
        <v>425008</v>
      </c>
      <c r="I6" t="s">
        <v>43</v>
      </c>
      <c r="L6" t="s">
        <v>43</v>
      </c>
      <c r="M6" t="s">
        <v>43</v>
      </c>
      <c r="N6" t="s">
        <v>43</v>
      </c>
      <c r="O6" s="1"/>
      <c r="Q6" s="317"/>
      <c r="U6" s="317"/>
    </row>
    <row r="7" spans="1:25">
      <c r="A7">
        <v>6</v>
      </c>
      <c r="B7" t="s">
        <v>14136</v>
      </c>
      <c r="C7" t="s">
        <v>14137</v>
      </c>
      <c r="D7" t="s">
        <v>93</v>
      </c>
      <c r="E7" t="s">
        <v>7690</v>
      </c>
      <c r="F7" s="1"/>
      <c r="G7" t="s">
        <v>43</v>
      </c>
      <c r="H7">
        <v>425010</v>
      </c>
      <c r="I7" t="s">
        <v>43</v>
      </c>
      <c r="L7" t="s">
        <v>43</v>
      </c>
      <c r="M7" t="s">
        <v>43</v>
      </c>
      <c r="N7" t="s">
        <v>43</v>
      </c>
      <c r="O7" s="1"/>
      <c r="Q7" s="317"/>
      <c r="U7" s="317"/>
      <c r="W7" s="317"/>
      <c r="X7" s="317"/>
      <c r="Y7" s="317"/>
    </row>
    <row r="8" spans="1:25">
      <c r="A8">
        <v>7</v>
      </c>
      <c r="B8" t="s">
        <v>14138</v>
      </c>
      <c r="C8" t="s">
        <v>14139</v>
      </c>
      <c r="D8" t="s">
        <v>93</v>
      </c>
      <c r="E8" t="s">
        <v>7677</v>
      </c>
      <c r="F8" s="1"/>
      <c r="G8" t="s">
        <v>43</v>
      </c>
      <c r="H8">
        <v>425011</v>
      </c>
      <c r="I8" t="s">
        <v>43</v>
      </c>
      <c r="L8" t="s">
        <v>43</v>
      </c>
      <c r="M8" t="s">
        <v>43</v>
      </c>
      <c r="N8" t="s">
        <v>43</v>
      </c>
      <c r="O8" s="1"/>
      <c r="Q8" s="317"/>
      <c r="U8" s="317"/>
      <c r="W8" s="317"/>
      <c r="X8" s="317"/>
      <c r="Y8" s="317"/>
    </row>
    <row r="9" spans="1:25">
      <c r="A9">
        <v>8</v>
      </c>
      <c r="B9" t="s">
        <v>14140</v>
      </c>
      <c r="C9" t="s">
        <v>14141</v>
      </c>
      <c r="D9" t="s">
        <v>93</v>
      </c>
      <c r="E9" t="s">
        <v>93</v>
      </c>
      <c r="F9" s="1">
        <v>45359</v>
      </c>
      <c r="G9">
        <v>3</v>
      </c>
      <c r="H9">
        <v>425022</v>
      </c>
      <c r="I9" t="s">
        <v>10185</v>
      </c>
      <c r="J9">
        <v>30041252</v>
      </c>
      <c r="K9" t="s">
        <v>6518</v>
      </c>
      <c r="M9">
        <v>3</v>
      </c>
      <c r="O9" s="1"/>
      <c r="Q9" s="317"/>
      <c r="U9" s="317"/>
      <c r="W9" s="317"/>
      <c r="X9" s="317"/>
      <c r="Y9" s="317"/>
    </row>
    <row r="10" spans="1:25">
      <c r="A10">
        <v>9</v>
      </c>
      <c r="B10" t="s">
        <v>14142</v>
      </c>
      <c r="C10" t="s">
        <v>14143</v>
      </c>
      <c r="D10" t="s">
        <v>93</v>
      </c>
      <c r="E10" t="s">
        <v>6259</v>
      </c>
      <c r="F10" s="1"/>
      <c r="G10" t="s">
        <v>43</v>
      </c>
      <c r="H10">
        <v>425031</v>
      </c>
      <c r="I10" t="s">
        <v>43</v>
      </c>
      <c r="L10" t="s">
        <v>43</v>
      </c>
      <c r="M10" t="s">
        <v>43</v>
      </c>
      <c r="N10" t="s">
        <v>43</v>
      </c>
      <c r="O10" s="1"/>
      <c r="Q10" s="317"/>
      <c r="U10" s="317"/>
      <c r="W10" s="317"/>
      <c r="X10" s="317"/>
      <c r="Y10" s="317"/>
    </row>
    <row r="11" spans="1:25">
      <c r="A11">
        <v>10</v>
      </c>
      <c r="B11" t="s">
        <v>14144</v>
      </c>
      <c r="C11" t="s">
        <v>14145</v>
      </c>
      <c r="D11" t="s">
        <v>93</v>
      </c>
      <c r="E11" t="s">
        <v>7800</v>
      </c>
      <c r="F11" s="1"/>
      <c r="G11" t="s">
        <v>43</v>
      </c>
      <c r="H11">
        <v>425036</v>
      </c>
      <c r="I11" t="s">
        <v>43</v>
      </c>
      <c r="L11" t="s">
        <v>43</v>
      </c>
      <c r="M11" t="s">
        <v>43</v>
      </c>
      <c r="N11" t="s">
        <v>43</v>
      </c>
      <c r="O11" s="1"/>
      <c r="Q11" s="317"/>
      <c r="U11" s="317"/>
      <c r="W11" s="317"/>
      <c r="X11" s="317"/>
      <c r="Y11" s="317"/>
    </row>
    <row r="12" spans="1:25">
      <c r="A12">
        <v>11</v>
      </c>
      <c r="B12" t="s">
        <v>14146</v>
      </c>
      <c r="C12" t="s">
        <v>14147</v>
      </c>
      <c r="D12" t="s">
        <v>93</v>
      </c>
      <c r="E12" t="s">
        <v>7690</v>
      </c>
      <c r="F12" s="1"/>
      <c r="G12" t="s">
        <v>43</v>
      </c>
      <c r="H12">
        <v>425042</v>
      </c>
      <c r="I12" t="s">
        <v>43</v>
      </c>
      <c r="L12" t="s">
        <v>43</v>
      </c>
      <c r="M12" t="s">
        <v>43</v>
      </c>
      <c r="N12" t="s">
        <v>43</v>
      </c>
      <c r="O12" s="1"/>
      <c r="Q12" s="317"/>
      <c r="U12" s="317"/>
      <c r="W12" s="317"/>
      <c r="X12" s="317"/>
      <c r="Y12" s="317"/>
    </row>
    <row r="13" spans="1:25">
      <c r="A13">
        <v>12</v>
      </c>
      <c r="B13" t="s">
        <v>14148</v>
      </c>
      <c r="C13" t="s">
        <v>14149</v>
      </c>
      <c r="D13" t="s">
        <v>93</v>
      </c>
      <c r="E13" t="s">
        <v>7690</v>
      </c>
      <c r="F13" s="1"/>
      <c r="G13" t="s">
        <v>43</v>
      </c>
      <c r="H13">
        <v>425058</v>
      </c>
      <c r="I13" t="s">
        <v>43</v>
      </c>
      <c r="L13" t="s">
        <v>43</v>
      </c>
      <c r="M13" t="s">
        <v>43</v>
      </c>
      <c r="N13" t="s">
        <v>43</v>
      </c>
      <c r="O13" s="1"/>
      <c r="Q13" s="317"/>
      <c r="U13" s="317"/>
      <c r="W13" s="317"/>
      <c r="X13" s="317"/>
      <c r="Y13" s="317"/>
    </row>
    <row r="14" spans="1:25">
      <c r="A14">
        <v>13</v>
      </c>
      <c r="B14" t="s">
        <v>14150</v>
      </c>
      <c r="C14" t="s">
        <v>14151</v>
      </c>
      <c r="D14" t="s">
        <v>93</v>
      </c>
      <c r="E14" t="s">
        <v>7690</v>
      </c>
      <c r="F14" s="1"/>
      <c r="G14" t="s">
        <v>43</v>
      </c>
      <c r="H14">
        <v>425059</v>
      </c>
      <c r="I14" t="s">
        <v>43</v>
      </c>
      <c r="L14" t="s">
        <v>43</v>
      </c>
      <c r="M14" t="s">
        <v>43</v>
      </c>
      <c r="N14" t="s">
        <v>43</v>
      </c>
      <c r="O14" s="1"/>
      <c r="Q14" s="317"/>
      <c r="U14" s="317"/>
      <c r="W14" s="317"/>
      <c r="X14" s="317"/>
      <c r="Y14" s="317"/>
    </row>
    <row r="15" spans="1:25">
      <c r="A15">
        <v>14</v>
      </c>
      <c r="B15" t="s">
        <v>14152</v>
      </c>
      <c r="C15" t="s">
        <v>14153</v>
      </c>
      <c r="D15" t="s">
        <v>93</v>
      </c>
      <c r="E15" t="s">
        <v>7668</v>
      </c>
      <c r="F15" s="1"/>
      <c r="G15" t="s">
        <v>43</v>
      </c>
      <c r="H15">
        <v>425060</v>
      </c>
      <c r="I15" t="s">
        <v>43</v>
      </c>
      <c r="L15" t="s">
        <v>43</v>
      </c>
      <c r="M15" t="s">
        <v>43</v>
      </c>
      <c r="N15" t="s">
        <v>43</v>
      </c>
      <c r="O15" s="1"/>
      <c r="Q15" s="317"/>
      <c r="U15" s="317"/>
      <c r="W15" s="317"/>
      <c r="X15" s="317"/>
      <c r="Y15" s="317"/>
    </row>
    <row r="16" spans="1:25">
      <c r="A16">
        <v>15</v>
      </c>
      <c r="B16" t="s">
        <v>14154</v>
      </c>
      <c r="C16" t="s">
        <v>14155</v>
      </c>
      <c r="D16" t="s">
        <v>93</v>
      </c>
      <c r="E16" t="s">
        <v>7769</v>
      </c>
      <c r="F16" s="1">
        <v>45391</v>
      </c>
      <c r="G16">
        <v>4</v>
      </c>
      <c r="H16">
        <v>425064</v>
      </c>
      <c r="I16" t="s">
        <v>10185</v>
      </c>
      <c r="J16">
        <v>40001018</v>
      </c>
      <c r="K16" t="s">
        <v>6518</v>
      </c>
      <c r="L16" t="s">
        <v>43</v>
      </c>
      <c r="M16">
        <v>4</v>
      </c>
      <c r="N16">
        <v>4</v>
      </c>
      <c r="O16" s="1">
        <v>45402</v>
      </c>
      <c r="P16">
        <v>4</v>
      </c>
      <c r="Q16" s="317">
        <v>48990</v>
      </c>
      <c r="U16" s="317"/>
      <c r="W16" s="317"/>
      <c r="X16" s="317"/>
      <c r="Y16" s="317"/>
    </row>
    <row r="17" spans="1:25">
      <c r="A17">
        <v>16</v>
      </c>
      <c r="B17" t="s">
        <v>14156</v>
      </c>
      <c r="C17" t="s">
        <v>14157</v>
      </c>
      <c r="D17" t="s">
        <v>93</v>
      </c>
      <c r="E17" t="s">
        <v>7690</v>
      </c>
      <c r="F17" s="1"/>
      <c r="G17" t="s">
        <v>43</v>
      </c>
      <c r="H17">
        <v>425077</v>
      </c>
      <c r="I17" t="s">
        <v>43</v>
      </c>
      <c r="L17" t="s">
        <v>43</v>
      </c>
      <c r="M17" t="s">
        <v>43</v>
      </c>
      <c r="N17" t="s">
        <v>43</v>
      </c>
      <c r="O17" s="1"/>
      <c r="Q17" s="317"/>
      <c r="U17" s="317"/>
      <c r="W17" s="317"/>
      <c r="X17" s="317"/>
      <c r="Y17" s="317"/>
    </row>
    <row r="18" spans="1:25">
      <c r="A18">
        <v>17</v>
      </c>
      <c r="B18" t="s">
        <v>14158</v>
      </c>
      <c r="C18" t="s">
        <v>14159</v>
      </c>
      <c r="D18" t="s">
        <v>93</v>
      </c>
      <c r="E18" t="s">
        <v>7690</v>
      </c>
      <c r="F18" s="1"/>
      <c r="G18" t="s">
        <v>43</v>
      </c>
      <c r="H18">
        <v>425094</v>
      </c>
      <c r="I18" t="s">
        <v>43</v>
      </c>
      <c r="L18" t="s">
        <v>43</v>
      </c>
      <c r="M18" t="s">
        <v>43</v>
      </c>
      <c r="N18" t="s">
        <v>43</v>
      </c>
      <c r="O18" s="1"/>
      <c r="Q18" s="317"/>
      <c r="U18" s="317"/>
      <c r="W18" s="317"/>
      <c r="X18" s="317"/>
      <c r="Y18" s="317"/>
    </row>
    <row r="19" spans="1:25">
      <c r="A19">
        <v>18</v>
      </c>
      <c r="B19" t="s">
        <v>14160</v>
      </c>
      <c r="C19" t="s">
        <v>14161</v>
      </c>
      <c r="D19" t="s">
        <v>93</v>
      </c>
      <c r="E19" t="s">
        <v>7690</v>
      </c>
      <c r="F19" s="1">
        <v>45413</v>
      </c>
      <c r="G19">
        <v>5</v>
      </c>
      <c r="H19">
        <v>425101</v>
      </c>
      <c r="I19" t="s">
        <v>10185</v>
      </c>
      <c r="J19">
        <v>30049159</v>
      </c>
      <c r="K19" t="s">
        <v>267</v>
      </c>
      <c r="L19">
        <v>5</v>
      </c>
      <c r="M19">
        <v>5</v>
      </c>
      <c r="N19">
        <v>5</v>
      </c>
      <c r="O19" s="1">
        <v>45432</v>
      </c>
      <c r="P19">
        <v>5</v>
      </c>
      <c r="Q19" s="317">
        <v>33860</v>
      </c>
      <c r="R19">
        <v>25.8</v>
      </c>
      <c r="S19">
        <v>8</v>
      </c>
      <c r="T19">
        <v>27</v>
      </c>
      <c r="U19" s="317">
        <v>65097</v>
      </c>
      <c r="W19" s="317"/>
      <c r="X19" s="317"/>
      <c r="Y19" s="317"/>
    </row>
    <row r="20" spans="1:25">
      <c r="A20">
        <v>19</v>
      </c>
      <c r="B20" t="s">
        <v>14162</v>
      </c>
      <c r="C20" t="s">
        <v>14163</v>
      </c>
      <c r="D20" t="s">
        <v>93</v>
      </c>
      <c r="E20" t="s">
        <v>7668</v>
      </c>
      <c r="F20" s="1">
        <v>45432</v>
      </c>
      <c r="G20">
        <v>5</v>
      </c>
      <c r="H20">
        <v>425125</v>
      </c>
      <c r="I20" t="s">
        <v>10185</v>
      </c>
      <c r="J20">
        <v>40027244</v>
      </c>
      <c r="K20" t="s">
        <v>267</v>
      </c>
      <c r="L20">
        <v>6</v>
      </c>
      <c r="M20">
        <v>5</v>
      </c>
      <c r="N20">
        <v>5</v>
      </c>
      <c r="O20" s="1"/>
      <c r="Q20" s="317"/>
      <c r="U20" s="317"/>
      <c r="W20" s="317"/>
      <c r="X20" s="317"/>
      <c r="Y20" s="317"/>
    </row>
    <row r="21" spans="1:25">
      <c r="A21">
        <v>20</v>
      </c>
      <c r="B21" t="s">
        <v>14164</v>
      </c>
      <c r="C21" t="s">
        <v>14165</v>
      </c>
      <c r="D21" t="s">
        <v>93</v>
      </c>
      <c r="E21" t="s">
        <v>93</v>
      </c>
      <c r="F21" s="1">
        <v>45443</v>
      </c>
      <c r="G21">
        <v>5</v>
      </c>
      <c r="H21">
        <v>425157</v>
      </c>
      <c r="I21" t="s">
        <v>10185</v>
      </c>
      <c r="J21">
        <v>40026948</v>
      </c>
      <c r="K21" t="s">
        <v>267</v>
      </c>
      <c r="L21">
        <v>6</v>
      </c>
      <c r="M21">
        <v>5</v>
      </c>
      <c r="N21">
        <v>6</v>
      </c>
      <c r="O21" s="1"/>
      <c r="Q21" s="317"/>
      <c r="R21">
        <v>25.9</v>
      </c>
      <c r="S21">
        <v>9</v>
      </c>
      <c r="T21">
        <v>21</v>
      </c>
      <c r="U21" s="317">
        <v>73776</v>
      </c>
      <c r="W21" s="317"/>
      <c r="X21" s="317"/>
      <c r="Y21" s="317"/>
    </row>
    <row r="22" spans="1:25">
      <c r="A22">
        <v>21</v>
      </c>
      <c r="B22" t="s">
        <v>14166</v>
      </c>
      <c r="C22" t="s">
        <v>14167</v>
      </c>
      <c r="D22" t="s">
        <v>93</v>
      </c>
      <c r="E22" t="s">
        <v>7668</v>
      </c>
      <c r="F22" s="1">
        <v>45443</v>
      </c>
      <c r="G22">
        <v>5</v>
      </c>
      <c r="H22">
        <v>425161</v>
      </c>
      <c r="I22" t="s">
        <v>10185</v>
      </c>
      <c r="J22">
        <v>40039216</v>
      </c>
      <c r="K22" t="s">
        <v>267</v>
      </c>
      <c r="L22">
        <v>6</v>
      </c>
      <c r="M22">
        <v>5</v>
      </c>
      <c r="N22">
        <v>6</v>
      </c>
      <c r="O22" s="1"/>
      <c r="Q22" s="317"/>
      <c r="U22" s="317"/>
      <c r="W22" s="317"/>
      <c r="X22" s="317"/>
      <c r="Y22" s="317"/>
    </row>
    <row r="23" spans="1:25">
      <c r="A23">
        <v>22</v>
      </c>
      <c r="B23" t="s">
        <v>14168</v>
      </c>
      <c r="C23" t="s">
        <v>14169</v>
      </c>
      <c r="D23" t="s">
        <v>93</v>
      </c>
      <c r="E23" t="s">
        <v>7690</v>
      </c>
      <c r="F23" s="1"/>
      <c r="G23" t="s">
        <v>43</v>
      </c>
      <c r="H23">
        <v>425162</v>
      </c>
      <c r="I23" t="s">
        <v>43</v>
      </c>
      <c r="L23" t="s">
        <v>43</v>
      </c>
      <c r="M23" t="s">
        <v>43</v>
      </c>
      <c r="N23" t="s">
        <v>43</v>
      </c>
      <c r="O23" s="1"/>
      <c r="Q23" s="317"/>
      <c r="U23" s="317"/>
      <c r="W23" s="317"/>
      <c r="X23" s="317"/>
      <c r="Y23" s="317"/>
    </row>
    <row r="24" spans="1:25">
      <c r="A24">
        <v>23</v>
      </c>
      <c r="B24" t="s">
        <v>14170</v>
      </c>
      <c r="C24" t="s">
        <v>14171</v>
      </c>
      <c r="D24" t="s">
        <v>93</v>
      </c>
      <c r="E24" t="s">
        <v>7800</v>
      </c>
      <c r="F24" s="1">
        <v>45432</v>
      </c>
      <c r="G24">
        <v>5</v>
      </c>
      <c r="H24">
        <v>425163</v>
      </c>
      <c r="I24" t="s">
        <v>10185</v>
      </c>
      <c r="J24">
        <v>40027288</v>
      </c>
      <c r="K24" t="s">
        <v>6518</v>
      </c>
      <c r="L24">
        <v>5</v>
      </c>
      <c r="M24">
        <v>5</v>
      </c>
      <c r="N24">
        <v>6</v>
      </c>
      <c r="O24" s="1">
        <v>45463</v>
      </c>
      <c r="P24">
        <v>6</v>
      </c>
      <c r="Q24" s="317">
        <v>31950</v>
      </c>
      <c r="R24">
        <v>25.9</v>
      </c>
      <c r="S24">
        <v>9</v>
      </c>
      <c r="T24">
        <v>23</v>
      </c>
      <c r="U24" s="317">
        <v>59683</v>
      </c>
      <c r="W24" s="317"/>
      <c r="X24" s="317"/>
      <c r="Y24" s="317"/>
    </row>
    <row r="25" spans="1:25">
      <c r="A25">
        <v>24</v>
      </c>
      <c r="B25" t="s">
        <v>14172</v>
      </c>
      <c r="C25" t="s">
        <v>14173</v>
      </c>
      <c r="D25" t="s">
        <v>93</v>
      </c>
      <c r="E25" t="s">
        <v>7769</v>
      </c>
      <c r="F25" s="1"/>
      <c r="G25" t="s">
        <v>43</v>
      </c>
      <c r="H25">
        <v>425165</v>
      </c>
      <c r="I25" t="s">
        <v>43</v>
      </c>
      <c r="L25" t="s">
        <v>43</v>
      </c>
      <c r="M25" t="s">
        <v>43</v>
      </c>
      <c r="N25" t="s">
        <v>43</v>
      </c>
      <c r="O25" s="1"/>
      <c r="Q25" s="317"/>
      <c r="U25" s="317"/>
      <c r="W25" s="317"/>
      <c r="X25" s="317"/>
      <c r="Y25" s="317"/>
    </row>
    <row r="26" spans="1:25">
      <c r="A26">
        <v>25</v>
      </c>
      <c r="B26" t="s">
        <v>14174</v>
      </c>
      <c r="C26" t="s">
        <v>14175</v>
      </c>
      <c r="D26" t="s">
        <v>93</v>
      </c>
      <c r="E26" t="s">
        <v>6259</v>
      </c>
      <c r="F26" s="1"/>
      <c r="G26" t="s">
        <v>43</v>
      </c>
      <c r="H26">
        <v>425172</v>
      </c>
      <c r="I26" t="s">
        <v>43</v>
      </c>
      <c r="L26" t="s">
        <v>43</v>
      </c>
      <c r="M26" t="s">
        <v>43</v>
      </c>
      <c r="N26" t="s">
        <v>43</v>
      </c>
      <c r="O26" s="1"/>
      <c r="Q26" s="317"/>
      <c r="U26" s="317"/>
      <c r="W26" s="317"/>
      <c r="X26" s="317"/>
      <c r="Y26" s="317"/>
    </row>
    <row r="27" spans="1:25">
      <c r="A27">
        <v>26</v>
      </c>
      <c r="B27" t="s">
        <v>14176</v>
      </c>
      <c r="C27" t="s">
        <v>14177</v>
      </c>
      <c r="D27" t="s">
        <v>93</v>
      </c>
      <c r="E27" t="s">
        <v>6259</v>
      </c>
      <c r="F27" s="1"/>
      <c r="G27" t="s">
        <v>43</v>
      </c>
      <c r="H27">
        <v>425173</v>
      </c>
      <c r="I27" t="s">
        <v>43</v>
      </c>
      <c r="L27" t="s">
        <v>43</v>
      </c>
      <c r="M27" t="s">
        <v>43</v>
      </c>
      <c r="N27" t="s">
        <v>43</v>
      </c>
      <c r="O27" s="1"/>
      <c r="Q27" s="317"/>
      <c r="U27" s="317"/>
      <c r="W27" s="317"/>
      <c r="X27" s="317"/>
      <c r="Y27" s="317"/>
    </row>
    <row r="28" spans="1:25">
      <c r="A28">
        <v>27</v>
      </c>
      <c r="B28" t="s">
        <v>14178</v>
      </c>
      <c r="C28" t="s">
        <v>14179</v>
      </c>
      <c r="D28" t="s">
        <v>93</v>
      </c>
      <c r="E28" t="s">
        <v>7704</v>
      </c>
      <c r="F28" s="1"/>
      <c r="G28" t="s">
        <v>43</v>
      </c>
      <c r="H28">
        <v>425205</v>
      </c>
      <c r="I28" t="s">
        <v>43</v>
      </c>
      <c r="L28" t="s">
        <v>43</v>
      </c>
      <c r="M28" t="s">
        <v>43</v>
      </c>
      <c r="N28" t="s">
        <v>43</v>
      </c>
      <c r="O28" s="1"/>
      <c r="Q28" s="317"/>
      <c r="U28" s="317"/>
      <c r="W28" s="317"/>
      <c r="X28" s="317"/>
      <c r="Y28" s="317"/>
    </row>
    <row r="29" spans="1:25">
      <c r="A29">
        <v>28</v>
      </c>
      <c r="B29" t="s">
        <v>14180</v>
      </c>
      <c r="C29" t="s">
        <v>9217</v>
      </c>
      <c r="D29" t="s">
        <v>93</v>
      </c>
      <c r="E29" t="s">
        <v>7883</v>
      </c>
      <c r="F29" s="1"/>
      <c r="G29" t="s">
        <v>43</v>
      </c>
      <c r="H29">
        <v>425269</v>
      </c>
      <c r="I29" t="s">
        <v>43</v>
      </c>
      <c r="L29" t="s">
        <v>43</v>
      </c>
      <c r="M29" t="s">
        <v>43</v>
      </c>
      <c r="N29" t="s">
        <v>43</v>
      </c>
      <c r="O29" s="1"/>
      <c r="Q29" s="317"/>
      <c r="U29" s="317"/>
      <c r="W29" s="317"/>
      <c r="X29" s="317"/>
      <c r="Y29" s="317"/>
    </row>
    <row r="30" spans="1:25">
      <c r="A30">
        <v>29</v>
      </c>
      <c r="B30" t="s">
        <v>14181</v>
      </c>
      <c r="C30" t="s">
        <v>14182</v>
      </c>
      <c r="D30" t="s">
        <v>93</v>
      </c>
      <c r="E30" t="s">
        <v>7769</v>
      </c>
      <c r="F30" s="1">
        <v>45482</v>
      </c>
      <c r="G30">
        <v>7</v>
      </c>
      <c r="H30">
        <v>425376</v>
      </c>
      <c r="I30" t="s">
        <v>10185</v>
      </c>
      <c r="J30">
        <v>40044507</v>
      </c>
      <c r="K30" t="s">
        <v>267</v>
      </c>
      <c r="L30">
        <v>12</v>
      </c>
      <c r="M30">
        <v>7</v>
      </c>
      <c r="N30">
        <v>12</v>
      </c>
      <c r="O30" s="1">
        <v>46022</v>
      </c>
      <c r="P30">
        <v>12</v>
      </c>
      <c r="Q30" s="317">
        <v>28000</v>
      </c>
      <c r="R30">
        <v>25.12</v>
      </c>
      <c r="S30">
        <v>12</v>
      </c>
      <c r="T30">
        <v>23</v>
      </c>
      <c r="U30" s="317">
        <v>46413</v>
      </c>
      <c r="W30" s="317"/>
      <c r="X30" s="317"/>
      <c r="Y30" s="317"/>
    </row>
    <row r="31" spans="1:25">
      <c r="A31">
        <v>30</v>
      </c>
      <c r="B31" t="s">
        <v>14183</v>
      </c>
      <c r="C31" t="s">
        <v>14184</v>
      </c>
      <c r="D31" t="s">
        <v>93</v>
      </c>
      <c r="E31" t="s">
        <v>7690</v>
      </c>
      <c r="F31" s="1"/>
      <c r="G31" t="s">
        <v>43</v>
      </c>
      <c r="H31">
        <v>425404</v>
      </c>
      <c r="I31" t="s">
        <v>43</v>
      </c>
      <c r="L31" t="s">
        <v>43</v>
      </c>
      <c r="M31" t="s">
        <v>43</v>
      </c>
      <c r="N31" t="s">
        <v>43</v>
      </c>
      <c r="O31" s="1"/>
      <c r="Q31" s="317"/>
      <c r="U31" s="317"/>
      <c r="W31" s="317"/>
      <c r="X31" s="317"/>
      <c r="Y31" s="317"/>
    </row>
    <row r="32" spans="1:25">
      <c r="A32">
        <v>31</v>
      </c>
      <c r="B32" t="s">
        <v>14185</v>
      </c>
      <c r="C32" t="s">
        <v>14186</v>
      </c>
      <c r="D32" t="s">
        <v>93</v>
      </c>
      <c r="E32" t="s">
        <v>7690</v>
      </c>
      <c r="F32" s="1">
        <v>45485</v>
      </c>
      <c r="G32">
        <v>7</v>
      </c>
      <c r="H32">
        <v>425408</v>
      </c>
      <c r="I32" t="s">
        <v>10185</v>
      </c>
      <c r="J32">
        <v>40045533</v>
      </c>
      <c r="K32" t="s">
        <v>267</v>
      </c>
      <c r="L32" t="s">
        <v>43</v>
      </c>
      <c r="M32">
        <v>7</v>
      </c>
      <c r="N32">
        <v>8</v>
      </c>
      <c r="O32" s="1"/>
      <c r="Q32" s="317"/>
      <c r="U32" s="317"/>
      <c r="W32" s="317"/>
      <c r="X32" s="317"/>
      <c r="Y32" s="317"/>
    </row>
    <row r="33" spans="1:25">
      <c r="A33">
        <v>32</v>
      </c>
      <c r="B33" t="s">
        <v>14187</v>
      </c>
      <c r="C33" t="s">
        <v>14188</v>
      </c>
      <c r="D33" t="s">
        <v>93</v>
      </c>
      <c r="E33" t="s">
        <v>7668</v>
      </c>
      <c r="F33" s="1"/>
      <c r="G33" t="s">
        <v>43</v>
      </c>
      <c r="H33">
        <v>425433</v>
      </c>
      <c r="I33" t="s">
        <v>43</v>
      </c>
      <c r="L33" t="s">
        <v>43</v>
      </c>
      <c r="M33" t="s">
        <v>43</v>
      </c>
      <c r="N33" t="s">
        <v>43</v>
      </c>
      <c r="O33" s="1"/>
      <c r="Q33" s="317"/>
      <c r="U33" s="317"/>
      <c r="W33" s="317"/>
      <c r="X33" s="317"/>
      <c r="Y33" s="317"/>
    </row>
    <row r="34" spans="1:25">
      <c r="A34">
        <v>33</v>
      </c>
      <c r="B34" t="s">
        <v>14189</v>
      </c>
      <c r="C34" t="s">
        <v>14190</v>
      </c>
      <c r="D34" t="s">
        <v>93</v>
      </c>
      <c r="E34" t="s">
        <v>8734</v>
      </c>
      <c r="F34" s="1"/>
      <c r="G34" t="s">
        <v>43</v>
      </c>
      <c r="H34">
        <v>425458</v>
      </c>
      <c r="I34" t="s">
        <v>43</v>
      </c>
      <c r="L34" t="s">
        <v>43</v>
      </c>
      <c r="M34" t="s">
        <v>43</v>
      </c>
      <c r="N34" t="s">
        <v>43</v>
      </c>
      <c r="O34" s="1"/>
      <c r="Q34" s="317"/>
      <c r="U34" s="317"/>
      <c r="W34" s="317"/>
      <c r="X34" s="317"/>
      <c r="Y34" s="317"/>
    </row>
    <row r="35" spans="1:25">
      <c r="A35">
        <v>34</v>
      </c>
      <c r="B35" t="s">
        <v>14191</v>
      </c>
      <c r="C35" t="s">
        <v>14192</v>
      </c>
      <c r="D35" t="s">
        <v>93</v>
      </c>
      <c r="E35" t="s">
        <v>8613</v>
      </c>
      <c r="F35" s="1"/>
      <c r="G35" t="s">
        <v>43</v>
      </c>
      <c r="H35">
        <v>425459</v>
      </c>
      <c r="I35" t="s">
        <v>43</v>
      </c>
      <c r="L35" t="s">
        <v>43</v>
      </c>
      <c r="M35" t="s">
        <v>43</v>
      </c>
      <c r="N35" t="s">
        <v>43</v>
      </c>
      <c r="O35" s="1"/>
      <c r="Q35" s="317"/>
      <c r="U35" s="317"/>
      <c r="W35" s="317"/>
      <c r="X35" s="317"/>
      <c r="Y35" s="317"/>
    </row>
    <row r="36" spans="1:25">
      <c r="A36">
        <v>35</v>
      </c>
      <c r="B36" t="s">
        <v>14193</v>
      </c>
      <c r="C36" t="s">
        <v>14194</v>
      </c>
      <c r="D36" t="s">
        <v>93</v>
      </c>
      <c r="E36" t="s">
        <v>7883</v>
      </c>
      <c r="F36" s="1"/>
      <c r="G36" t="s">
        <v>43</v>
      </c>
      <c r="H36">
        <v>425460</v>
      </c>
      <c r="I36" t="s">
        <v>43</v>
      </c>
      <c r="L36" t="s">
        <v>43</v>
      </c>
      <c r="M36" t="s">
        <v>43</v>
      </c>
      <c r="N36" t="s">
        <v>43</v>
      </c>
      <c r="O36" s="1"/>
      <c r="Q36" s="317"/>
      <c r="U36" s="317"/>
      <c r="W36" s="317"/>
      <c r="X36" s="317"/>
      <c r="Y36" s="317"/>
    </row>
    <row r="37" spans="1:25">
      <c r="A37">
        <v>36</v>
      </c>
      <c r="B37" t="s">
        <v>14195</v>
      </c>
      <c r="C37" t="s">
        <v>14196</v>
      </c>
      <c r="D37" t="s">
        <v>93</v>
      </c>
      <c r="E37" t="s">
        <v>7769</v>
      </c>
      <c r="F37" s="1"/>
      <c r="G37" t="s">
        <v>43</v>
      </c>
      <c r="H37">
        <v>425463</v>
      </c>
      <c r="I37" t="s">
        <v>43</v>
      </c>
      <c r="L37" t="s">
        <v>43</v>
      </c>
      <c r="M37" t="s">
        <v>43</v>
      </c>
      <c r="N37" t="s">
        <v>43</v>
      </c>
      <c r="O37" s="1"/>
      <c r="Q37" s="317"/>
      <c r="U37" s="317"/>
    </row>
    <row r="38" spans="1:25">
      <c r="A38">
        <v>37</v>
      </c>
      <c r="B38" t="s">
        <v>14197</v>
      </c>
      <c r="C38" t="s">
        <v>14198</v>
      </c>
      <c r="D38" t="s">
        <v>93</v>
      </c>
      <c r="E38" t="s">
        <v>8613</v>
      </c>
      <c r="F38" s="1"/>
      <c r="G38" t="s">
        <v>43</v>
      </c>
      <c r="H38">
        <v>425512</v>
      </c>
      <c r="I38" t="s">
        <v>43</v>
      </c>
      <c r="L38" t="s">
        <v>43</v>
      </c>
      <c r="M38" t="s">
        <v>43</v>
      </c>
      <c r="N38" t="s">
        <v>43</v>
      </c>
      <c r="O38" s="1"/>
      <c r="Q38" s="317"/>
      <c r="U38" s="317"/>
    </row>
    <row r="39" spans="1:25">
      <c r="A39">
        <v>38</v>
      </c>
      <c r="B39" t="s">
        <v>14199</v>
      </c>
      <c r="C39" t="s">
        <v>14200</v>
      </c>
      <c r="D39" t="s">
        <v>93</v>
      </c>
      <c r="E39" t="s">
        <v>7677</v>
      </c>
      <c r="F39" s="1"/>
      <c r="G39" t="s">
        <v>43</v>
      </c>
      <c r="H39">
        <v>425532</v>
      </c>
      <c r="I39" t="s">
        <v>43</v>
      </c>
      <c r="L39" t="s">
        <v>43</v>
      </c>
      <c r="M39" t="s">
        <v>43</v>
      </c>
      <c r="N39" t="s">
        <v>43</v>
      </c>
      <c r="O39" s="1"/>
      <c r="Q39" s="317"/>
      <c r="U39" s="317"/>
    </row>
    <row r="40" spans="1:25">
      <c r="A40">
        <v>39</v>
      </c>
      <c r="B40" t="s">
        <v>14201</v>
      </c>
      <c r="C40" t="s">
        <v>14202</v>
      </c>
      <c r="D40" t="s">
        <v>93</v>
      </c>
      <c r="E40" t="s">
        <v>7690</v>
      </c>
      <c r="F40" s="1"/>
      <c r="G40" t="s">
        <v>43</v>
      </c>
      <c r="H40">
        <v>425542</v>
      </c>
      <c r="I40" t="s">
        <v>43</v>
      </c>
      <c r="L40" t="s">
        <v>43</v>
      </c>
      <c r="M40" t="s">
        <v>43</v>
      </c>
      <c r="N40" t="s">
        <v>43</v>
      </c>
      <c r="O40" s="1"/>
      <c r="Q40" s="317"/>
      <c r="U40" s="317"/>
    </row>
    <row r="41" spans="1:25">
      <c r="A41">
        <v>40</v>
      </c>
      <c r="B41" t="s">
        <v>14203</v>
      </c>
      <c r="C41" t="s">
        <v>14204</v>
      </c>
      <c r="D41" t="s">
        <v>93</v>
      </c>
      <c r="E41" t="s">
        <v>7769</v>
      </c>
      <c r="F41" s="1"/>
      <c r="G41" t="s">
        <v>43</v>
      </c>
      <c r="H41">
        <v>425543</v>
      </c>
      <c r="I41" t="s">
        <v>43</v>
      </c>
      <c r="L41" t="s">
        <v>43</v>
      </c>
      <c r="M41" t="s">
        <v>43</v>
      </c>
      <c r="N41" t="s">
        <v>43</v>
      </c>
      <c r="O41" s="1"/>
      <c r="Q41" s="317"/>
      <c r="U41" s="317"/>
    </row>
    <row r="42" spans="1:25">
      <c r="A42">
        <v>41</v>
      </c>
      <c r="B42" t="s">
        <v>14205</v>
      </c>
      <c r="C42" t="s">
        <v>14206</v>
      </c>
      <c r="D42" t="s">
        <v>93</v>
      </c>
      <c r="E42" t="s">
        <v>7800</v>
      </c>
      <c r="F42" s="1"/>
      <c r="G42" t="s">
        <v>43</v>
      </c>
      <c r="H42">
        <v>425594</v>
      </c>
      <c r="I42" t="s">
        <v>43</v>
      </c>
      <c r="L42" t="s">
        <v>43</v>
      </c>
      <c r="M42" t="s">
        <v>43</v>
      </c>
      <c r="N42" t="s">
        <v>43</v>
      </c>
      <c r="O42" s="1"/>
      <c r="Q42" s="317"/>
      <c r="U42" s="317"/>
    </row>
    <row r="43" spans="1:25">
      <c r="A43">
        <v>42</v>
      </c>
      <c r="B43" t="s">
        <v>14207</v>
      </c>
      <c r="C43" t="s">
        <v>14208</v>
      </c>
      <c r="D43" t="s">
        <v>93</v>
      </c>
      <c r="E43" t="s">
        <v>7769</v>
      </c>
      <c r="F43" s="1">
        <v>45545</v>
      </c>
      <c r="G43">
        <v>9</v>
      </c>
      <c r="H43">
        <v>425690</v>
      </c>
      <c r="I43" t="s">
        <v>10185</v>
      </c>
      <c r="J43">
        <v>40051921</v>
      </c>
      <c r="K43" t="s">
        <v>267</v>
      </c>
      <c r="L43" t="s">
        <v>43</v>
      </c>
      <c r="M43">
        <v>9</v>
      </c>
      <c r="N43" t="s">
        <v>43</v>
      </c>
      <c r="O43" s="1"/>
      <c r="Q43" s="317"/>
      <c r="U43" s="317"/>
    </row>
    <row r="44" spans="1:25">
      <c r="A44">
        <v>43</v>
      </c>
      <c r="B44" t="s">
        <v>14209</v>
      </c>
      <c r="C44" t="s">
        <v>14210</v>
      </c>
      <c r="D44" t="s">
        <v>93</v>
      </c>
      <c r="E44" t="s">
        <v>9300</v>
      </c>
      <c r="F44" s="1"/>
      <c r="G44" t="s">
        <v>43</v>
      </c>
      <c r="H44">
        <v>425702</v>
      </c>
      <c r="I44" t="s">
        <v>43</v>
      </c>
      <c r="L44" t="s">
        <v>43</v>
      </c>
      <c r="M44" t="s">
        <v>43</v>
      </c>
      <c r="N44" t="s">
        <v>43</v>
      </c>
      <c r="O44" s="1"/>
      <c r="Q44" s="317"/>
      <c r="U44" s="317"/>
    </row>
    <row r="45" spans="1:25">
      <c r="A45">
        <v>44</v>
      </c>
      <c r="B45" t="s">
        <v>14211</v>
      </c>
      <c r="C45" t="s">
        <v>14212</v>
      </c>
      <c r="D45" t="s">
        <v>93</v>
      </c>
      <c r="E45" t="s">
        <v>6259</v>
      </c>
      <c r="F45" s="1"/>
      <c r="G45" t="s">
        <v>43</v>
      </c>
      <c r="H45">
        <v>425733</v>
      </c>
      <c r="I45" t="s">
        <v>43</v>
      </c>
      <c r="L45" t="s">
        <v>43</v>
      </c>
      <c r="M45" t="s">
        <v>43</v>
      </c>
      <c r="N45" t="s">
        <v>43</v>
      </c>
      <c r="O45" s="1"/>
      <c r="Q45" s="317"/>
      <c r="U45" s="317"/>
    </row>
    <row r="46" spans="1:25">
      <c r="A46">
        <v>45</v>
      </c>
      <c r="B46" t="s">
        <v>14213</v>
      </c>
      <c r="C46" t="s">
        <v>14214</v>
      </c>
      <c r="D46" t="s">
        <v>93</v>
      </c>
      <c r="E46" t="s">
        <v>7677</v>
      </c>
      <c r="F46" s="1"/>
      <c r="G46" t="s">
        <v>43</v>
      </c>
      <c r="H46">
        <v>425749</v>
      </c>
      <c r="I46" t="s">
        <v>43</v>
      </c>
      <c r="L46" t="s">
        <v>43</v>
      </c>
      <c r="M46" t="s">
        <v>43</v>
      </c>
      <c r="N46" t="s">
        <v>43</v>
      </c>
      <c r="O46" s="1"/>
      <c r="Q46" s="317"/>
      <c r="U46" s="317"/>
    </row>
    <row r="47" spans="1:25">
      <c r="A47">
        <v>46</v>
      </c>
      <c r="B47" t="s">
        <v>14215</v>
      </c>
      <c r="C47" t="s">
        <v>14216</v>
      </c>
      <c r="D47" t="s">
        <v>93</v>
      </c>
      <c r="E47" t="s">
        <v>7769</v>
      </c>
      <c r="F47" s="1"/>
      <c r="G47" t="s">
        <v>43</v>
      </c>
      <c r="H47">
        <v>425752</v>
      </c>
      <c r="I47" t="s">
        <v>43</v>
      </c>
      <c r="L47" t="s">
        <v>43</v>
      </c>
      <c r="M47" t="s">
        <v>43</v>
      </c>
      <c r="N47" t="s">
        <v>43</v>
      </c>
      <c r="O47" s="1"/>
      <c r="Q47" s="317"/>
      <c r="U47" s="317"/>
    </row>
    <row r="48" spans="1:25">
      <c r="A48">
        <v>47</v>
      </c>
      <c r="B48" t="s">
        <v>14217</v>
      </c>
      <c r="C48" t="s">
        <v>14218</v>
      </c>
      <c r="D48" t="s">
        <v>93</v>
      </c>
      <c r="E48" t="s">
        <v>7690</v>
      </c>
      <c r="F48" s="1"/>
      <c r="G48" t="s">
        <v>43</v>
      </c>
      <c r="H48">
        <v>425754</v>
      </c>
      <c r="I48" t="s">
        <v>43</v>
      </c>
      <c r="L48" t="s">
        <v>43</v>
      </c>
      <c r="M48" t="s">
        <v>43</v>
      </c>
      <c r="N48" t="s">
        <v>43</v>
      </c>
      <c r="O48" s="1"/>
      <c r="Q48" s="317"/>
      <c r="U48" s="317"/>
    </row>
    <row r="49" spans="1:21">
      <c r="A49">
        <v>48</v>
      </c>
      <c r="B49" t="s">
        <v>14219</v>
      </c>
      <c r="C49" t="s">
        <v>14220</v>
      </c>
      <c r="D49" t="s">
        <v>93</v>
      </c>
      <c r="E49" t="s">
        <v>93</v>
      </c>
      <c r="F49" s="1"/>
      <c r="G49" t="s">
        <v>43</v>
      </c>
      <c r="H49">
        <v>425758</v>
      </c>
      <c r="I49" t="s">
        <v>43</v>
      </c>
      <c r="L49" t="s">
        <v>43</v>
      </c>
      <c r="M49" t="s">
        <v>43</v>
      </c>
      <c r="N49" t="s">
        <v>43</v>
      </c>
      <c r="O49" s="1"/>
      <c r="Q49" s="317"/>
      <c r="U49" s="317"/>
    </row>
    <row r="50" spans="1:21">
      <c r="A50">
        <v>49</v>
      </c>
      <c r="B50" t="s">
        <v>14221</v>
      </c>
      <c r="C50" t="s">
        <v>14222</v>
      </c>
      <c r="D50" t="s">
        <v>93</v>
      </c>
      <c r="E50" t="s">
        <v>7704</v>
      </c>
      <c r="F50" s="1"/>
      <c r="G50" t="s">
        <v>43</v>
      </c>
      <c r="H50">
        <v>425764</v>
      </c>
      <c r="I50" t="s">
        <v>43</v>
      </c>
      <c r="L50" t="s">
        <v>43</v>
      </c>
      <c r="M50" t="s">
        <v>43</v>
      </c>
      <c r="N50" t="s">
        <v>43</v>
      </c>
      <c r="O50" s="1"/>
      <c r="Q50" s="317"/>
      <c r="U50" s="317"/>
    </row>
    <row r="51" spans="1:21">
      <c r="A51">
        <v>50</v>
      </c>
      <c r="B51" t="s">
        <v>14223</v>
      </c>
      <c r="C51" t="s">
        <v>14224</v>
      </c>
      <c r="D51" t="s">
        <v>93</v>
      </c>
      <c r="E51" t="s">
        <v>7704</v>
      </c>
      <c r="F51" s="1"/>
      <c r="G51" t="s">
        <v>43</v>
      </c>
      <c r="H51">
        <v>425908</v>
      </c>
      <c r="I51" t="s">
        <v>43</v>
      </c>
      <c r="L51" t="s">
        <v>43</v>
      </c>
      <c r="M51" t="s">
        <v>43</v>
      </c>
      <c r="N51" t="s">
        <v>43</v>
      </c>
      <c r="O51" s="1"/>
      <c r="Q51" s="317"/>
      <c r="U51" s="317"/>
    </row>
    <row r="52" spans="1:21">
      <c r="A52">
        <v>51</v>
      </c>
      <c r="B52" t="s">
        <v>14225</v>
      </c>
      <c r="C52" t="s">
        <v>14226</v>
      </c>
      <c r="D52" t="s">
        <v>93</v>
      </c>
      <c r="E52" t="s">
        <v>93</v>
      </c>
      <c r="F52" s="1">
        <v>45621</v>
      </c>
      <c r="G52">
        <v>11</v>
      </c>
      <c r="H52">
        <v>425985</v>
      </c>
      <c r="I52" t="s">
        <v>10185</v>
      </c>
      <c r="J52">
        <v>40057487</v>
      </c>
      <c r="K52" t="s">
        <v>6518</v>
      </c>
      <c r="M52">
        <v>11</v>
      </c>
      <c r="O52" s="1"/>
      <c r="Q52" s="317"/>
      <c r="U52" s="317"/>
    </row>
    <row r="53" spans="1:21">
      <c r="A53">
        <v>52</v>
      </c>
      <c r="B53" t="s">
        <v>14227</v>
      </c>
      <c r="C53" t="s">
        <v>14228</v>
      </c>
      <c r="D53" t="s">
        <v>93</v>
      </c>
      <c r="E53" t="s">
        <v>7769</v>
      </c>
      <c r="F53" s="1"/>
      <c r="G53" t="s">
        <v>43</v>
      </c>
      <c r="H53">
        <v>426002</v>
      </c>
      <c r="I53" t="s">
        <v>43</v>
      </c>
      <c r="L53" t="s">
        <v>43</v>
      </c>
      <c r="M53" t="s">
        <v>43</v>
      </c>
      <c r="N53" t="s">
        <v>43</v>
      </c>
      <c r="O53" s="1"/>
      <c r="Q53" s="317"/>
      <c r="U53" s="317"/>
    </row>
    <row r="54" spans="1:21">
      <c r="A54">
        <v>53</v>
      </c>
      <c r="B54" t="s">
        <v>14229</v>
      </c>
      <c r="C54" t="s">
        <v>14230</v>
      </c>
      <c r="D54" t="s">
        <v>93</v>
      </c>
      <c r="E54" t="s">
        <v>7704</v>
      </c>
      <c r="F54" s="1"/>
      <c r="G54" t="s">
        <v>43</v>
      </c>
      <c r="H54">
        <v>426003</v>
      </c>
      <c r="I54" t="s">
        <v>43</v>
      </c>
      <c r="L54" t="s">
        <v>43</v>
      </c>
      <c r="M54" t="s">
        <v>43</v>
      </c>
      <c r="N54" t="s">
        <v>43</v>
      </c>
      <c r="O54" s="1"/>
      <c r="Q54" s="317"/>
      <c r="U54" s="317"/>
    </row>
    <row r="55" spans="1:21">
      <c r="A55">
        <v>54</v>
      </c>
      <c r="B55" t="s">
        <v>14231</v>
      </c>
      <c r="C55" t="s">
        <v>14232</v>
      </c>
      <c r="D55" t="s">
        <v>93</v>
      </c>
      <c r="E55" t="s">
        <v>7769</v>
      </c>
      <c r="F55" s="1"/>
      <c r="G55" t="s">
        <v>43</v>
      </c>
      <c r="H55">
        <v>426004</v>
      </c>
      <c r="I55" t="s">
        <v>43</v>
      </c>
      <c r="L55" t="s">
        <v>43</v>
      </c>
      <c r="M55" t="s">
        <v>43</v>
      </c>
      <c r="N55" t="s">
        <v>43</v>
      </c>
      <c r="O55" s="1"/>
      <c r="Q55" s="317"/>
      <c r="U55" s="317"/>
    </row>
    <row r="56" spans="1:21">
      <c r="A56">
        <v>55</v>
      </c>
      <c r="B56" t="s">
        <v>14233</v>
      </c>
      <c r="C56" t="s">
        <v>14234</v>
      </c>
      <c r="D56" t="s">
        <v>93</v>
      </c>
      <c r="E56" t="s">
        <v>7677</v>
      </c>
      <c r="F56" s="1"/>
      <c r="G56" t="s">
        <v>43</v>
      </c>
      <c r="H56">
        <v>426005</v>
      </c>
      <c r="I56" t="s">
        <v>43</v>
      </c>
      <c r="L56" t="s">
        <v>43</v>
      </c>
      <c r="M56" t="s">
        <v>43</v>
      </c>
      <c r="N56" t="s">
        <v>43</v>
      </c>
      <c r="O56" s="1"/>
      <c r="Q56" s="317"/>
      <c r="U56" s="317"/>
    </row>
    <row r="57" spans="1:21">
      <c r="A57">
        <v>56</v>
      </c>
      <c r="B57" t="s">
        <v>14235</v>
      </c>
      <c r="C57" t="s">
        <v>14236</v>
      </c>
      <c r="D57" t="s">
        <v>93</v>
      </c>
      <c r="E57" t="s">
        <v>7698</v>
      </c>
      <c r="F57" s="1"/>
      <c r="G57" t="s">
        <v>43</v>
      </c>
      <c r="H57">
        <v>426006</v>
      </c>
      <c r="I57" t="s">
        <v>43</v>
      </c>
      <c r="L57" t="s">
        <v>43</v>
      </c>
      <c r="M57" t="s">
        <v>43</v>
      </c>
      <c r="N57" t="s">
        <v>43</v>
      </c>
      <c r="O57" s="1"/>
      <c r="Q57" s="317"/>
      <c r="U57" s="317"/>
    </row>
    <row r="58" spans="1:21">
      <c r="A58">
        <v>57</v>
      </c>
      <c r="B58" t="s">
        <v>14237</v>
      </c>
      <c r="C58" t="s">
        <v>14238</v>
      </c>
      <c r="D58" t="s">
        <v>93</v>
      </c>
      <c r="E58" t="s">
        <v>7690</v>
      </c>
      <c r="F58" s="1"/>
      <c r="G58" t="s">
        <v>43</v>
      </c>
      <c r="H58">
        <v>426007</v>
      </c>
      <c r="I58" t="s">
        <v>43</v>
      </c>
      <c r="L58" t="s">
        <v>43</v>
      </c>
      <c r="M58" t="s">
        <v>43</v>
      </c>
      <c r="N58" t="s">
        <v>43</v>
      </c>
      <c r="O58" s="1"/>
      <c r="Q58" s="317"/>
      <c r="U58" s="317"/>
    </row>
    <row r="59" spans="1:21">
      <c r="A59">
        <v>58</v>
      </c>
      <c r="B59" t="s">
        <v>14239</v>
      </c>
      <c r="C59" t="s">
        <v>14240</v>
      </c>
      <c r="D59" t="s">
        <v>93</v>
      </c>
      <c r="E59" t="s">
        <v>7704</v>
      </c>
      <c r="F59" s="1"/>
      <c r="G59" t="s">
        <v>43</v>
      </c>
      <c r="H59">
        <v>426008</v>
      </c>
      <c r="I59" t="s">
        <v>43</v>
      </c>
      <c r="L59" t="s">
        <v>43</v>
      </c>
      <c r="M59" t="s">
        <v>43</v>
      </c>
      <c r="N59" t="s">
        <v>43</v>
      </c>
      <c r="O59" s="1"/>
      <c r="Q59" s="317"/>
      <c r="U59" s="317"/>
    </row>
    <row r="60" spans="1:21">
      <c r="A60">
        <v>59</v>
      </c>
      <c r="B60" t="s">
        <v>14241</v>
      </c>
      <c r="C60" t="s">
        <v>14242</v>
      </c>
      <c r="D60" t="s">
        <v>93</v>
      </c>
      <c r="E60" t="s">
        <v>7690</v>
      </c>
      <c r="F60" s="1"/>
      <c r="G60" t="s">
        <v>43</v>
      </c>
      <c r="H60">
        <v>426009</v>
      </c>
      <c r="I60" t="s">
        <v>43</v>
      </c>
      <c r="L60" t="s">
        <v>43</v>
      </c>
      <c r="M60" t="s">
        <v>43</v>
      </c>
      <c r="N60" t="s">
        <v>43</v>
      </c>
      <c r="O60" s="1"/>
      <c r="Q60" s="317"/>
      <c r="U60" s="317"/>
    </row>
    <row r="61" spans="1:21">
      <c r="A61">
        <v>60</v>
      </c>
      <c r="B61" t="s">
        <v>14243</v>
      </c>
      <c r="C61" t="s">
        <v>14244</v>
      </c>
      <c r="D61" t="s">
        <v>93</v>
      </c>
      <c r="E61" t="s">
        <v>7769</v>
      </c>
      <c r="F61" s="1"/>
      <c r="G61" t="s">
        <v>43</v>
      </c>
      <c r="H61">
        <v>426010</v>
      </c>
      <c r="I61" t="s">
        <v>43</v>
      </c>
      <c r="L61" t="s">
        <v>43</v>
      </c>
      <c r="M61" t="s">
        <v>43</v>
      </c>
      <c r="N61" t="s">
        <v>43</v>
      </c>
      <c r="O61" s="1"/>
      <c r="Q61" s="317"/>
      <c r="U61" s="317"/>
    </row>
    <row r="62" spans="1:21">
      <c r="A62">
        <v>61</v>
      </c>
      <c r="B62" t="s">
        <v>14245</v>
      </c>
      <c r="C62" t="s">
        <v>14246</v>
      </c>
      <c r="D62" t="s">
        <v>93</v>
      </c>
      <c r="E62" t="s">
        <v>7698</v>
      </c>
      <c r="F62" s="1"/>
      <c r="G62" t="s">
        <v>43</v>
      </c>
      <c r="H62">
        <v>426011</v>
      </c>
      <c r="I62" t="s">
        <v>43</v>
      </c>
      <c r="L62" t="s">
        <v>43</v>
      </c>
      <c r="M62" t="s">
        <v>43</v>
      </c>
      <c r="N62" t="s">
        <v>43</v>
      </c>
      <c r="O62" s="1"/>
      <c r="Q62" s="317"/>
      <c r="U62" s="317"/>
    </row>
    <row r="63" spans="1:21">
      <c r="A63">
        <v>62</v>
      </c>
      <c r="B63" t="s">
        <v>14247</v>
      </c>
      <c r="C63" t="s">
        <v>14248</v>
      </c>
      <c r="D63" t="s">
        <v>93</v>
      </c>
      <c r="E63" t="s">
        <v>7690</v>
      </c>
      <c r="F63" s="1"/>
      <c r="G63" t="s">
        <v>43</v>
      </c>
      <c r="H63">
        <v>426012</v>
      </c>
      <c r="I63" t="s">
        <v>43</v>
      </c>
      <c r="L63" t="s">
        <v>43</v>
      </c>
      <c r="M63" t="s">
        <v>43</v>
      </c>
      <c r="N63" t="s">
        <v>43</v>
      </c>
      <c r="O63" s="1"/>
      <c r="Q63" s="317"/>
      <c r="U63" s="317"/>
    </row>
    <row r="64" spans="1:21">
      <c r="A64">
        <v>63</v>
      </c>
      <c r="B64" t="s">
        <v>14249</v>
      </c>
      <c r="C64" t="s">
        <v>14250</v>
      </c>
      <c r="D64" t="s">
        <v>93</v>
      </c>
      <c r="E64" t="s">
        <v>93</v>
      </c>
      <c r="F64" s="1"/>
      <c r="G64" t="s">
        <v>43</v>
      </c>
      <c r="H64">
        <v>426079</v>
      </c>
      <c r="I64" t="s">
        <v>43</v>
      </c>
      <c r="L64" t="s">
        <v>43</v>
      </c>
      <c r="M64" t="s">
        <v>43</v>
      </c>
      <c r="N64" t="s">
        <v>43</v>
      </c>
      <c r="O64" s="1"/>
      <c r="Q64" s="317"/>
      <c r="U64" s="317"/>
    </row>
    <row r="65" spans="1:21">
      <c r="A65">
        <v>64</v>
      </c>
      <c r="B65" t="s">
        <v>14251</v>
      </c>
      <c r="C65" t="s">
        <v>14252</v>
      </c>
      <c r="D65" t="s">
        <v>93</v>
      </c>
      <c r="E65" t="s">
        <v>93</v>
      </c>
      <c r="F65" s="1"/>
      <c r="G65" t="s">
        <v>43</v>
      </c>
      <c r="H65">
        <v>426277</v>
      </c>
      <c r="I65" t="s">
        <v>43</v>
      </c>
      <c r="L65" t="s">
        <v>43</v>
      </c>
      <c r="M65" t="s">
        <v>43</v>
      </c>
      <c r="N65" t="s">
        <v>43</v>
      </c>
      <c r="O65" s="1"/>
      <c r="Q65" s="317"/>
      <c r="U65" s="317"/>
    </row>
    <row r="66" spans="1:21">
      <c r="A66">
        <v>65</v>
      </c>
      <c r="B66" t="s">
        <v>14253</v>
      </c>
      <c r="C66" t="s">
        <v>14254</v>
      </c>
      <c r="D66" t="s">
        <v>93</v>
      </c>
      <c r="E66" t="s">
        <v>93</v>
      </c>
      <c r="F66" s="1"/>
      <c r="G66" t="s">
        <v>43</v>
      </c>
      <c r="H66">
        <v>426284</v>
      </c>
      <c r="I66" t="s">
        <v>43</v>
      </c>
      <c r="L66" t="s">
        <v>43</v>
      </c>
      <c r="M66" t="s">
        <v>43</v>
      </c>
      <c r="N66" t="s">
        <v>43</v>
      </c>
      <c r="O66" s="1"/>
      <c r="Q66" s="317"/>
      <c r="U66" s="317"/>
    </row>
    <row r="67" spans="1:21">
      <c r="A67">
        <v>66</v>
      </c>
      <c r="B67" t="s">
        <v>14255</v>
      </c>
      <c r="C67" t="s">
        <v>14256</v>
      </c>
      <c r="D67" t="s">
        <v>93</v>
      </c>
      <c r="E67" t="s">
        <v>7704</v>
      </c>
      <c r="F67" s="1"/>
      <c r="G67" t="s">
        <v>43</v>
      </c>
      <c r="H67">
        <v>426370</v>
      </c>
      <c r="I67" t="s">
        <v>43</v>
      </c>
      <c r="L67" t="s">
        <v>43</v>
      </c>
      <c r="M67" t="s">
        <v>43</v>
      </c>
      <c r="N67" t="s">
        <v>43</v>
      </c>
      <c r="O67" s="1"/>
      <c r="Q67" s="317"/>
      <c r="U67" s="317"/>
    </row>
    <row r="68" spans="1:21">
      <c r="A68">
        <v>67</v>
      </c>
      <c r="B68" t="s">
        <v>14257</v>
      </c>
      <c r="C68" t="s">
        <v>14258</v>
      </c>
      <c r="D68" t="s">
        <v>93</v>
      </c>
      <c r="E68" t="s">
        <v>7721</v>
      </c>
      <c r="F68" s="1"/>
      <c r="G68" t="s">
        <v>43</v>
      </c>
      <c r="H68">
        <v>426372</v>
      </c>
      <c r="I68" t="s">
        <v>43</v>
      </c>
      <c r="L68" t="s">
        <v>43</v>
      </c>
      <c r="M68" t="s">
        <v>43</v>
      </c>
      <c r="N68" t="s">
        <v>43</v>
      </c>
      <c r="O68" s="1"/>
      <c r="Q68" s="317"/>
      <c r="U68" s="317"/>
    </row>
    <row r="69" spans="1:21">
      <c r="A69">
        <v>68</v>
      </c>
      <c r="B69" t="s">
        <v>14259</v>
      </c>
      <c r="C69" t="s">
        <v>14260</v>
      </c>
      <c r="D69" t="s">
        <v>93</v>
      </c>
      <c r="E69" t="s">
        <v>7721</v>
      </c>
      <c r="F69" s="1"/>
      <c r="G69" t="s">
        <v>43</v>
      </c>
      <c r="H69">
        <v>426379</v>
      </c>
      <c r="I69" t="s">
        <v>43</v>
      </c>
      <c r="L69" t="s">
        <v>43</v>
      </c>
      <c r="M69" t="s">
        <v>43</v>
      </c>
      <c r="N69" t="s">
        <v>43</v>
      </c>
      <c r="O69" s="1"/>
      <c r="Q69" s="317"/>
      <c r="U69" s="317"/>
    </row>
    <row r="70" spans="1:21">
      <c r="A70">
        <v>69</v>
      </c>
      <c r="B70" t="s">
        <v>14261</v>
      </c>
      <c r="C70" t="s">
        <v>14262</v>
      </c>
      <c r="D70" t="s">
        <v>93</v>
      </c>
      <c r="E70" t="s">
        <v>7698</v>
      </c>
      <c r="F70" s="1"/>
      <c r="G70" t="s">
        <v>43</v>
      </c>
      <c r="H70">
        <v>426384</v>
      </c>
      <c r="I70" t="s">
        <v>43</v>
      </c>
      <c r="L70" t="s">
        <v>43</v>
      </c>
      <c r="M70" t="s">
        <v>43</v>
      </c>
      <c r="N70" t="s">
        <v>43</v>
      </c>
      <c r="O70" s="1"/>
      <c r="Q70" s="317"/>
      <c r="U70" s="317"/>
    </row>
    <row r="71" spans="1:21">
      <c r="A71">
        <v>70</v>
      </c>
      <c r="B71" t="s">
        <v>14263</v>
      </c>
      <c r="C71" t="s">
        <v>14264</v>
      </c>
      <c r="D71" t="s">
        <v>93</v>
      </c>
      <c r="E71" t="s">
        <v>7698</v>
      </c>
      <c r="F71" s="1"/>
      <c r="G71" t="s">
        <v>43</v>
      </c>
      <c r="H71">
        <v>426386</v>
      </c>
      <c r="I71" t="s">
        <v>43</v>
      </c>
      <c r="L71" t="s">
        <v>43</v>
      </c>
      <c r="M71" t="s">
        <v>43</v>
      </c>
      <c r="N71" t="s">
        <v>43</v>
      </c>
      <c r="O71" s="1"/>
      <c r="Q71" s="317"/>
      <c r="U71" s="317"/>
    </row>
    <row r="72" spans="1:21">
      <c r="A72">
        <v>71</v>
      </c>
      <c r="B72" t="s">
        <v>14265</v>
      </c>
      <c r="C72" t="s">
        <v>14266</v>
      </c>
      <c r="D72" t="s">
        <v>93</v>
      </c>
      <c r="E72" t="s">
        <v>93</v>
      </c>
      <c r="F72" s="1"/>
      <c r="G72" t="s">
        <v>43</v>
      </c>
      <c r="H72">
        <v>426388</v>
      </c>
      <c r="I72" t="s">
        <v>43</v>
      </c>
      <c r="L72" t="s">
        <v>43</v>
      </c>
      <c r="M72" t="s">
        <v>43</v>
      </c>
      <c r="N72" t="s">
        <v>43</v>
      </c>
      <c r="O72" s="1"/>
      <c r="Q72" s="317"/>
      <c r="U72" s="317"/>
    </row>
    <row r="73" spans="1:21">
      <c r="A73">
        <v>72</v>
      </c>
      <c r="B73" t="s">
        <v>14267</v>
      </c>
      <c r="C73" t="s">
        <v>14268</v>
      </c>
      <c r="D73" t="s">
        <v>93</v>
      </c>
      <c r="E73" t="s">
        <v>7704</v>
      </c>
      <c r="F73" s="1"/>
      <c r="G73" t="s">
        <v>43</v>
      </c>
      <c r="H73">
        <v>426389</v>
      </c>
      <c r="I73" t="s">
        <v>43</v>
      </c>
      <c r="L73" t="s">
        <v>43</v>
      </c>
      <c r="M73" t="s">
        <v>43</v>
      </c>
      <c r="N73" t="s">
        <v>43</v>
      </c>
      <c r="O73" s="1"/>
      <c r="Q73" s="317"/>
      <c r="U73" s="317"/>
    </row>
    <row r="74" spans="1:21">
      <c r="A74">
        <v>73</v>
      </c>
      <c r="B74" t="s">
        <v>14269</v>
      </c>
      <c r="C74" t="s">
        <v>14270</v>
      </c>
      <c r="D74" t="s">
        <v>93</v>
      </c>
      <c r="E74" t="s">
        <v>9300</v>
      </c>
      <c r="F74" s="1"/>
      <c r="G74" t="s">
        <v>43</v>
      </c>
      <c r="H74">
        <v>426390</v>
      </c>
      <c r="I74" t="s">
        <v>43</v>
      </c>
      <c r="L74" t="s">
        <v>43</v>
      </c>
      <c r="M74" t="s">
        <v>43</v>
      </c>
      <c r="N74" t="s">
        <v>43</v>
      </c>
      <c r="O74" s="1"/>
      <c r="Q74" s="317"/>
      <c r="U74" s="317"/>
    </row>
    <row r="75" spans="1:21">
      <c r="A75">
        <v>74</v>
      </c>
      <c r="B75" t="s">
        <v>14271</v>
      </c>
      <c r="C75" t="s">
        <v>14272</v>
      </c>
      <c r="D75" t="s">
        <v>93</v>
      </c>
      <c r="E75" t="s">
        <v>7704</v>
      </c>
      <c r="F75" s="1"/>
      <c r="G75" t="s">
        <v>43</v>
      </c>
      <c r="H75">
        <v>426394</v>
      </c>
      <c r="I75" t="s">
        <v>43</v>
      </c>
      <c r="L75" t="s">
        <v>43</v>
      </c>
      <c r="M75" t="s">
        <v>43</v>
      </c>
      <c r="N75" t="s">
        <v>43</v>
      </c>
      <c r="O75" s="1"/>
      <c r="Q75" s="317"/>
      <c r="U75" s="317"/>
    </row>
    <row r="76" spans="1:21">
      <c r="A76">
        <v>75</v>
      </c>
      <c r="B76" t="s">
        <v>14273</v>
      </c>
      <c r="C76" t="s">
        <v>14274</v>
      </c>
      <c r="D76" t="s">
        <v>93</v>
      </c>
      <c r="E76" t="s">
        <v>93</v>
      </c>
      <c r="F76" s="1"/>
      <c r="G76" t="s">
        <v>43</v>
      </c>
      <c r="H76">
        <v>426396</v>
      </c>
      <c r="I76" t="s">
        <v>43</v>
      </c>
      <c r="L76" t="s">
        <v>43</v>
      </c>
      <c r="M76" t="s">
        <v>43</v>
      </c>
      <c r="N76" t="s">
        <v>43</v>
      </c>
      <c r="O76" s="1"/>
      <c r="Q76" s="317"/>
      <c r="U76" s="317"/>
    </row>
    <row r="77" spans="1:21">
      <c r="A77">
        <v>76</v>
      </c>
      <c r="B77" t="s">
        <v>14275</v>
      </c>
      <c r="C77" t="s">
        <v>14276</v>
      </c>
      <c r="D77" t="s">
        <v>93</v>
      </c>
      <c r="E77" t="s">
        <v>7800</v>
      </c>
      <c r="F77" s="1"/>
      <c r="G77" t="s">
        <v>43</v>
      </c>
      <c r="H77">
        <v>426398</v>
      </c>
      <c r="I77" t="s">
        <v>43</v>
      </c>
      <c r="L77" t="s">
        <v>43</v>
      </c>
      <c r="M77" t="s">
        <v>43</v>
      </c>
      <c r="N77" t="s">
        <v>43</v>
      </c>
      <c r="O77" s="1"/>
      <c r="Q77" s="317"/>
      <c r="U77" s="317"/>
    </row>
    <row r="78" spans="1:21">
      <c r="A78">
        <v>77</v>
      </c>
      <c r="B78" t="s">
        <v>14277</v>
      </c>
      <c r="C78" t="s">
        <v>14278</v>
      </c>
      <c r="D78" t="s">
        <v>93</v>
      </c>
      <c r="E78" t="s">
        <v>7668</v>
      </c>
      <c r="F78" s="1"/>
      <c r="G78" t="s">
        <v>43</v>
      </c>
      <c r="H78">
        <v>426401</v>
      </c>
      <c r="I78" t="s">
        <v>43</v>
      </c>
      <c r="L78" t="s">
        <v>43</v>
      </c>
      <c r="M78" t="s">
        <v>43</v>
      </c>
      <c r="N78" t="s">
        <v>43</v>
      </c>
      <c r="O78" s="1"/>
      <c r="Q78" s="317"/>
      <c r="U78" s="317"/>
    </row>
    <row r="79" spans="1:21">
      <c r="A79">
        <v>78</v>
      </c>
      <c r="B79" t="s">
        <v>14279</v>
      </c>
      <c r="C79" t="s">
        <v>14280</v>
      </c>
      <c r="D79" t="s">
        <v>93</v>
      </c>
      <c r="E79" t="s">
        <v>9300</v>
      </c>
      <c r="F79" s="1"/>
      <c r="G79" t="s">
        <v>43</v>
      </c>
      <c r="H79">
        <v>426402</v>
      </c>
      <c r="I79" t="s">
        <v>43</v>
      </c>
      <c r="L79" t="s">
        <v>43</v>
      </c>
      <c r="M79" t="s">
        <v>43</v>
      </c>
      <c r="N79" t="s">
        <v>43</v>
      </c>
      <c r="O79" s="1"/>
      <c r="Q79" s="317"/>
      <c r="U79" s="317"/>
    </row>
    <row r="80" spans="1:21">
      <c r="A80">
        <v>79</v>
      </c>
      <c r="B80" t="s">
        <v>14281</v>
      </c>
      <c r="C80" t="s">
        <v>14282</v>
      </c>
      <c r="D80" t="s">
        <v>93</v>
      </c>
      <c r="E80" t="s">
        <v>6259</v>
      </c>
      <c r="F80" s="1"/>
      <c r="G80" t="s">
        <v>43</v>
      </c>
      <c r="H80">
        <v>426408</v>
      </c>
      <c r="I80" t="s">
        <v>43</v>
      </c>
      <c r="L80" t="s">
        <v>43</v>
      </c>
      <c r="M80" t="s">
        <v>43</v>
      </c>
      <c r="N80" t="s">
        <v>43</v>
      </c>
      <c r="O80" s="1"/>
      <c r="Q80" s="317"/>
      <c r="U80" s="317"/>
    </row>
    <row r="81" spans="1:21">
      <c r="A81">
        <v>80</v>
      </c>
      <c r="B81" t="s">
        <v>14283</v>
      </c>
      <c r="C81" t="s">
        <v>14284</v>
      </c>
      <c r="D81" t="s">
        <v>93</v>
      </c>
      <c r="E81" t="s">
        <v>7698</v>
      </c>
      <c r="F81" s="1"/>
      <c r="G81" t="s">
        <v>43</v>
      </c>
      <c r="H81">
        <v>426413</v>
      </c>
      <c r="I81" t="s">
        <v>43</v>
      </c>
      <c r="L81" t="s">
        <v>43</v>
      </c>
      <c r="M81" t="s">
        <v>43</v>
      </c>
      <c r="N81" t="s">
        <v>43</v>
      </c>
      <c r="O81" s="1"/>
      <c r="Q81" s="317"/>
      <c r="U81" s="317"/>
    </row>
    <row r="82" spans="1:21">
      <c r="A82">
        <v>81</v>
      </c>
      <c r="B82" t="s">
        <v>14285</v>
      </c>
      <c r="C82" t="s">
        <v>9349</v>
      </c>
      <c r="D82" t="s">
        <v>93</v>
      </c>
      <c r="E82" t="s">
        <v>7690</v>
      </c>
      <c r="F82" s="1">
        <v>45728</v>
      </c>
      <c r="G82">
        <v>3</v>
      </c>
      <c r="H82">
        <v>426468</v>
      </c>
      <c r="I82" t="s">
        <v>10185</v>
      </c>
      <c r="J82">
        <v>40069136</v>
      </c>
      <c r="K82" t="s">
        <v>6518</v>
      </c>
      <c r="L82">
        <v>5</v>
      </c>
      <c r="M82">
        <v>3</v>
      </c>
      <c r="N82">
        <v>5</v>
      </c>
      <c r="O82" s="1">
        <v>45797</v>
      </c>
      <c r="P82">
        <v>5</v>
      </c>
      <c r="Q82" s="317">
        <v>72230</v>
      </c>
      <c r="R82">
        <v>25.6</v>
      </c>
      <c r="S82">
        <v>6</v>
      </c>
      <c r="T82">
        <v>21</v>
      </c>
      <c r="U82" s="317">
        <v>140068</v>
      </c>
    </row>
    <row r="83" spans="1:21">
      <c r="A83">
        <v>82</v>
      </c>
      <c r="B83" t="s">
        <v>14286</v>
      </c>
      <c r="C83" t="s">
        <v>14287</v>
      </c>
      <c r="D83" t="s">
        <v>93</v>
      </c>
      <c r="E83" t="s">
        <v>7698</v>
      </c>
      <c r="F83" s="1"/>
      <c r="G83" t="s">
        <v>43</v>
      </c>
      <c r="H83">
        <v>426484</v>
      </c>
      <c r="I83" t="s">
        <v>43</v>
      </c>
      <c r="L83" t="s">
        <v>43</v>
      </c>
      <c r="M83" t="s">
        <v>43</v>
      </c>
      <c r="N83" t="s">
        <v>43</v>
      </c>
      <c r="O83" s="1"/>
      <c r="Q83" s="317"/>
      <c r="U83" s="317"/>
    </row>
    <row r="84" spans="1:21">
      <c r="A84">
        <v>83</v>
      </c>
      <c r="B84" t="s">
        <v>14288</v>
      </c>
      <c r="C84" t="s">
        <v>14289</v>
      </c>
      <c r="D84" t="s">
        <v>93</v>
      </c>
      <c r="E84" t="s">
        <v>14290</v>
      </c>
      <c r="F84" s="1"/>
      <c r="G84" t="s">
        <v>43</v>
      </c>
      <c r="H84">
        <v>426485</v>
      </c>
      <c r="I84" t="s">
        <v>43</v>
      </c>
      <c r="L84" t="s">
        <v>43</v>
      </c>
      <c r="M84" t="s">
        <v>43</v>
      </c>
      <c r="N84" t="s">
        <v>43</v>
      </c>
      <c r="O84" s="1"/>
      <c r="Q84" s="317"/>
      <c r="U84" s="317"/>
    </row>
    <row r="85" spans="1:21">
      <c r="A85">
        <v>84</v>
      </c>
      <c r="B85" t="s">
        <v>14291</v>
      </c>
      <c r="C85" t="s">
        <v>14292</v>
      </c>
      <c r="D85" t="s">
        <v>93</v>
      </c>
      <c r="E85" t="s">
        <v>7800</v>
      </c>
      <c r="F85" s="1"/>
      <c r="G85" t="s">
        <v>43</v>
      </c>
      <c r="H85">
        <v>426486</v>
      </c>
      <c r="I85" t="s">
        <v>43</v>
      </c>
      <c r="L85" t="s">
        <v>43</v>
      </c>
      <c r="M85" t="s">
        <v>43</v>
      </c>
      <c r="N85" t="s">
        <v>43</v>
      </c>
      <c r="O85" s="1"/>
      <c r="Q85" s="317"/>
      <c r="U85" s="317"/>
    </row>
    <row r="86" spans="1:21">
      <c r="A86">
        <v>85</v>
      </c>
      <c r="B86" t="s">
        <v>14293</v>
      </c>
      <c r="C86" t="s">
        <v>14294</v>
      </c>
      <c r="D86" t="s">
        <v>93</v>
      </c>
      <c r="E86" t="s">
        <v>7668</v>
      </c>
      <c r="F86" s="1"/>
      <c r="G86" t="s">
        <v>43</v>
      </c>
      <c r="H86">
        <v>426487</v>
      </c>
      <c r="I86" t="s">
        <v>43</v>
      </c>
      <c r="L86" t="s">
        <v>43</v>
      </c>
      <c r="M86" t="s">
        <v>43</v>
      </c>
      <c r="N86" t="s">
        <v>43</v>
      </c>
      <c r="O86" s="1"/>
      <c r="Q86" s="317"/>
      <c r="U86" s="317"/>
    </row>
    <row r="87" spans="1:21">
      <c r="A87">
        <v>86</v>
      </c>
      <c r="B87" t="s">
        <v>14295</v>
      </c>
      <c r="C87" t="s">
        <v>14296</v>
      </c>
      <c r="D87" t="s">
        <v>93</v>
      </c>
      <c r="E87" t="s">
        <v>7668</v>
      </c>
      <c r="F87" s="1"/>
      <c r="G87" t="s">
        <v>43</v>
      </c>
      <c r="H87">
        <v>426488</v>
      </c>
      <c r="I87" t="s">
        <v>43</v>
      </c>
      <c r="L87" t="s">
        <v>43</v>
      </c>
      <c r="M87" t="s">
        <v>43</v>
      </c>
      <c r="N87" t="s">
        <v>43</v>
      </c>
      <c r="O87" s="1"/>
      <c r="Q87" s="317"/>
      <c r="U87" s="317"/>
    </row>
    <row r="88" spans="1:21">
      <c r="A88">
        <v>87</v>
      </c>
      <c r="B88" t="s">
        <v>14297</v>
      </c>
      <c r="C88" t="s">
        <v>14298</v>
      </c>
      <c r="D88" t="s">
        <v>93</v>
      </c>
      <c r="E88" t="s">
        <v>93</v>
      </c>
      <c r="F88" s="1"/>
      <c r="G88" t="s">
        <v>43</v>
      </c>
      <c r="H88">
        <v>426489</v>
      </c>
      <c r="I88" t="s">
        <v>43</v>
      </c>
      <c r="L88" t="s">
        <v>43</v>
      </c>
      <c r="M88" t="s">
        <v>43</v>
      </c>
      <c r="N88" t="s">
        <v>43</v>
      </c>
      <c r="O88" s="1"/>
      <c r="Q88" s="317"/>
      <c r="U88" s="317"/>
    </row>
    <row r="89" spans="1:21">
      <c r="A89">
        <v>88</v>
      </c>
      <c r="B89" t="s">
        <v>14299</v>
      </c>
      <c r="C89" t="s">
        <v>14300</v>
      </c>
      <c r="D89" t="s">
        <v>93</v>
      </c>
      <c r="E89" t="s">
        <v>7883</v>
      </c>
      <c r="F89" s="1"/>
      <c r="G89" t="s">
        <v>43</v>
      </c>
      <c r="H89">
        <v>426490</v>
      </c>
      <c r="I89" t="s">
        <v>43</v>
      </c>
      <c r="L89" t="s">
        <v>43</v>
      </c>
      <c r="M89" t="s">
        <v>43</v>
      </c>
      <c r="N89" t="s">
        <v>43</v>
      </c>
      <c r="O89" s="1"/>
      <c r="Q89" s="317"/>
      <c r="U89" s="317"/>
    </row>
    <row r="90" spans="1:21">
      <c r="A90">
        <v>89</v>
      </c>
      <c r="B90" t="s">
        <v>14301</v>
      </c>
      <c r="C90" t="s">
        <v>14302</v>
      </c>
      <c r="D90" t="s">
        <v>93</v>
      </c>
      <c r="E90" t="s">
        <v>7668</v>
      </c>
      <c r="F90" s="1"/>
      <c r="G90" t="s">
        <v>43</v>
      </c>
      <c r="H90">
        <v>426491</v>
      </c>
      <c r="I90" t="s">
        <v>43</v>
      </c>
      <c r="L90" t="s">
        <v>43</v>
      </c>
      <c r="M90" t="s">
        <v>43</v>
      </c>
      <c r="N90" t="s">
        <v>43</v>
      </c>
      <c r="O90" s="1"/>
      <c r="Q90" s="317"/>
      <c r="U90" s="317"/>
    </row>
    <row r="91" spans="1:21">
      <c r="A91">
        <v>90</v>
      </c>
      <c r="B91" t="s">
        <v>14303</v>
      </c>
      <c r="C91" t="s">
        <v>14304</v>
      </c>
      <c r="D91" t="s">
        <v>93</v>
      </c>
      <c r="E91" t="s">
        <v>7668</v>
      </c>
      <c r="F91" s="1"/>
      <c r="G91" t="s">
        <v>43</v>
      </c>
      <c r="H91">
        <v>426492</v>
      </c>
      <c r="I91" t="s">
        <v>43</v>
      </c>
      <c r="L91" t="s">
        <v>43</v>
      </c>
      <c r="M91" t="s">
        <v>43</v>
      </c>
      <c r="N91" t="s">
        <v>43</v>
      </c>
      <c r="O91" s="1"/>
      <c r="Q91" s="317"/>
      <c r="U91" s="317"/>
    </row>
    <row r="92" spans="1:21">
      <c r="A92">
        <v>91</v>
      </c>
      <c r="B92" t="s">
        <v>14305</v>
      </c>
      <c r="C92" t="s">
        <v>14306</v>
      </c>
      <c r="D92" t="s">
        <v>93</v>
      </c>
      <c r="E92" t="s">
        <v>7800</v>
      </c>
      <c r="F92" s="1"/>
      <c r="G92" t="s">
        <v>43</v>
      </c>
      <c r="H92">
        <v>426493</v>
      </c>
      <c r="I92" t="s">
        <v>43</v>
      </c>
      <c r="L92" t="s">
        <v>43</v>
      </c>
      <c r="M92" t="s">
        <v>43</v>
      </c>
      <c r="N92" t="s">
        <v>43</v>
      </c>
      <c r="O92" s="1"/>
      <c r="Q92" s="317"/>
      <c r="U92" s="317"/>
    </row>
    <row r="93" spans="1:21">
      <c r="A93">
        <v>92</v>
      </c>
      <c r="B93" t="s">
        <v>14307</v>
      </c>
      <c r="C93" t="s">
        <v>14308</v>
      </c>
      <c r="D93" t="s">
        <v>93</v>
      </c>
      <c r="E93" t="s">
        <v>7698</v>
      </c>
      <c r="F93" s="1"/>
      <c r="G93" t="s">
        <v>43</v>
      </c>
      <c r="H93">
        <v>426494</v>
      </c>
      <c r="I93" t="s">
        <v>43</v>
      </c>
      <c r="L93" t="s">
        <v>43</v>
      </c>
      <c r="M93" t="s">
        <v>43</v>
      </c>
      <c r="N93" t="s">
        <v>43</v>
      </c>
      <c r="O93" s="1"/>
      <c r="Q93" s="317"/>
      <c r="U93" s="317"/>
    </row>
    <row r="94" spans="1:21">
      <c r="A94">
        <v>93</v>
      </c>
      <c r="B94" t="s">
        <v>14309</v>
      </c>
      <c r="C94" t="s">
        <v>14310</v>
      </c>
      <c r="D94" t="s">
        <v>93</v>
      </c>
      <c r="E94" t="s">
        <v>93</v>
      </c>
      <c r="F94" s="1"/>
      <c r="G94" t="s">
        <v>43</v>
      </c>
      <c r="H94">
        <v>426495</v>
      </c>
      <c r="I94" t="s">
        <v>43</v>
      </c>
      <c r="L94" t="s">
        <v>43</v>
      </c>
      <c r="M94" t="s">
        <v>43</v>
      </c>
      <c r="N94" t="s">
        <v>43</v>
      </c>
      <c r="O94" s="1"/>
      <c r="Q94" s="317"/>
      <c r="U94" s="317"/>
    </row>
    <row r="95" spans="1:21">
      <c r="A95">
        <v>94</v>
      </c>
      <c r="B95" t="s">
        <v>14311</v>
      </c>
      <c r="C95" t="s">
        <v>14312</v>
      </c>
      <c r="D95" t="s">
        <v>93</v>
      </c>
      <c r="E95" t="s">
        <v>7721</v>
      </c>
      <c r="F95" s="1"/>
      <c r="G95" t="s">
        <v>43</v>
      </c>
      <c r="H95">
        <v>426496</v>
      </c>
      <c r="I95" t="s">
        <v>43</v>
      </c>
      <c r="L95" t="s">
        <v>43</v>
      </c>
      <c r="M95" t="s">
        <v>43</v>
      </c>
      <c r="N95" t="s">
        <v>43</v>
      </c>
      <c r="O95" s="1"/>
      <c r="Q95" s="317"/>
      <c r="U95" s="317"/>
    </row>
    <row r="96" spans="1:21">
      <c r="A96">
        <v>95</v>
      </c>
      <c r="B96" t="s">
        <v>14313</v>
      </c>
      <c r="C96" t="s">
        <v>14314</v>
      </c>
      <c r="D96" t="s">
        <v>93</v>
      </c>
      <c r="E96" t="s">
        <v>7698</v>
      </c>
      <c r="F96" s="1"/>
      <c r="G96" t="s">
        <v>43</v>
      </c>
      <c r="H96">
        <v>426497</v>
      </c>
      <c r="I96" t="s">
        <v>43</v>
      </c>
      <c r="L96" t="s">
        <v>43</v>
      </c>
      <c r="M96" t="s">
        <v>43</v>
      </c>
      <c r="N96" t="s">
        <v>43</v>
      </c>
      <c r="O96" s="1"/>
      <c r="Q96" s="317"/>
      <c r="U96" s="317"/>
    </row>
    <row r="97" spans="1:21">
      <c r="A97">
        <v>96</v>
      </c>
      <c r="B97" t="s">
        <v>14315</v>
      </c>
      <c r="C97" t="s">
        <v>14316</v>
      </c>
      <c r="D97" t="s">
        <v>93</v>
      </c>
      <c r="E97" t="s">
        <v>7704</v>
      </c>
      <c r="F97" s="1"/>
      <c r="G97" t="s">
        <v>43</v>
      </c>
      <c r="H97">
        <v>426498</v>
      </c>
      <c r="I97" t="s">
        <v>43</v>
      </c>
      <c r="L97" t="s">
        <v>43</v>
      </c>
      <c r="M97" t="s">
        <v>43</v>
      </c>
      <c r="N97" t="s">
        <v>43</v>
      </c>
      <c r="O97" s="1"/>
      <c r="Q97" s="317"/>
      <c r="U97" s="317"/>
    </row>
    <row r="98" spans="1:21">
      <c r="A98">
        <v>97</v>
      </c>
      <c r="B98" t="s">
        <v>14317</v>
      </c>
      <c r="C98" t="s">
        <v>14318</v>
      </c>
      <c r="D98" t="s">
        <v>93</v>
      </c>
      <c r="E98" t="s">
        <v>93</v>
      </c>
      <c r="F98" s="1"/>
      <c r="G98" t="s">
        <v>43</v>
      </c>
      <c r="H98">
        <v>426499</v>
      </c>
      <c r="I98" t="s">
        <v>43</v>
      </c>
      <c r="L98" t="s">
        <v>43</v>
      </c>
      <c r="M98" t="s">
        <v>43</v>
      </c>
      <c r="N98" t="s">
        <v>43</v>
      </c>
      <c r="O98" s="1"/>
      <c r="Q98" s="317"/>
      <c r="U98" s="317"/>
    </row>
    <row r="99" spans="1:21">
      <c r="A99">
        <v>98</v>
      </c>
      <c r="B99" t="s">
        <v>14319</v>
      </c>
      <c r="C99" t="s">
        <v>14320</v>
      </c>
      <c r="D99" t="s">
        <v>93</v>
      </c>
      <c r="E99" t="s">
        <v>7668</v>
      </c>
      <c r="F99" s="1"/>
      <c r="G99" t="s">
        <v>43</v>
      </c>
      <c r="H99">
        <v>426500</v>
      </c>
      <c r="I99" t="s">
        <v>43</v>
      </c>
      <c r="L99" t="s">
        <v>43</v>
      </c>
      <c r="M99" t="s">
        <v>43</v>
      </c>
      <c r="N99" t="s">
        <v>43</v>
      </c>
      <c r="O99" s="1"/>
      <c r="Q99" s="317"/>
      <c r="U99" s="317"/>
    </row>
    <row r="100" spans="1:21">
      <c r="A100">
        <v>99</v>
      </c>
      <c r="B100" t="s">
        <v>14321</v>
      </c>
      <c r="C100" t="s">
        <v>14322</v>
      </c>
      <c r="D100" t="s">
        <v>93</v>
      </c>
      <c r="E100" t="s">
        <v>7883</v>
      </c>
      <c r="F100" s="1"/>
      <c r="G100" t="s">
        <v>43</v>
      </c>
      <c r="H100">
        <v>426501</v>
      </c>
      <c r="I100" t="s">
        <v>43</v>
      </c>
      <c r="L100" t="s">
        <v>43</v>
      </c>
      <c r="M100" t="s">
        <v>43</v>
      </c>
      <c r="N100" t="s">
        <v>43</v>
      </c>
      <c r="O100" s="1"/>
      <c r="Q100" s="317"/>
      <c r="U100" s="317"/>
    </row>
    <row r="101" spans="1:21">
      <c r="A101">
        <v>100</v>
      </c>
      <c r="B101" t="s">
        <v>14323</v>
      </c>
      <c r="C101" t="s">
        <v>14324</v>
      </c>
      <c r="D101" t="s">
        <v>93</v>
      </c>
      <c r="E101" t="s">
        <v>7698</v>
      </c>
      <c r="F101" s="1"/>
      <c r="G101" t="s">
        <v>43</v>
      </c>
      <c r="H101">
        <v>426502</v>
      </c>
      <c r="I101" t="s">
        <v>43</v>
      </c>
      <c r="L101" t="s">
        <v>43</v>
      </c>
      <c r="M101" t="s">
        <v>43</v>
      </c>
      <c r="N101" t="s">
        <v>43</v>
      </c>
      <c r="O101" s="1"/>
      <c r="Q101" s="317"/>
      <c r="U101" s="317"/>
    </row>
    <row r="102" spans="1:21">
      <c r="A102">
        <v>101</v>
      </c>
      <c r="B102" t="s">
        <v>14325</v>
      </c>
      <c r="C102" t="s">
        <v>14326</v>
      </c>
      <c r="D102" t="s">
        <v>93</v>
      </c>
      <c r="E102" t="s">
        <v>7690</v>
      </c>
      <c r="F102" s="1"/>
      <c r="G102" t="s">
        <v>43</v>
      </c>
      <c r="H102">
        <v>426515</v>
      </c>
      <c r="I102" t="s">
        <v>43</v>
      </c>
      <c r="L102" t="s">
        <v>43</v>
      </c>
      <c r="M102" t="s">
        <v>43</v>
      </c>
      <c r="N102" t="s">
        <v>43</v>
      </c>
      <c r="O102" s="1"/>
      <c r="Q102" s="317"/>
      <c r="U102" s="317"/>
    </row>
    <row r="103" spans="1:21">
      <c r="A103">
        <v>102</v>
      </c>
      <c r="B103" t="s">
        <v>14327</v>
      </c>
      <c r="C103" t="s">
        <v>14328</v>
      </c>
      <c r="D103" t="s">
        <v>93</v>
      </c>
      <c r="E103" t="s">
        <v>7677</v>
      </c>
      <c r="F103" s="1"/>
      <c r="G103" t="s">
        <v>43</v>
      </c>
      <c r="H103">
        <v>426517</v>
      </c>
      <c r="I103" t="s">
        <v>43</v>
      </c>
      <c r="L103" t="s">
        <v>43</v>
      </c>
      <c r="M103" t="s">
        <v>43</v>
      </c>
      <c r="N103" t="s">
        <v>43</v>
      </c>
      <c r="O103" s="1"/>
      <c r="Q103" s="317"/>
      <c r="U103" s="317"/>
    </row>
    <row r="104" spans="1:21">
      <c r="A104">
        <v>103</v>
      </c>
      <c r="B104" t="s">
        <v>14329</v>
      </c>
      <c r="C104" t="s">
        <v>14330</v>
      </c>
      <c r="D104" t="s">
        <v>93</v>
      </c>
      <c r="E104" t="s">
        <v>7668</v>
      </c>
      <c r="F104" s="1"/>
      <c r="G104" t="s">
        <v>43</v>
      </c>
      <c r="H104">
        <v>426518</v>
      </c>
      <c r="I104" t="s">
        <v>43</v>
      </c>
      <c r="L104" t="s">
        <v>43</v>
      </c>
      <c r="M104" t="s">
        <v>43</v>
      </c>
      <c r="N104" t="s">
        <v>43</v>
      </c>
      <c r="O104" s="1"/>
      <c r="Q104" s="317"/>
      <c r="U104" s="317"/>
    </row>
    <row r="105" spans="1:21">
      <c r="A105">
        <v>104</v>
      </c>
      <c r="B105" t="s">
        <v>7826</v>
      </c>
      <c r="C105" t="s">
        <v>8904</v>
      </c>
      <c r="D105" t="s">
        <v>93</v>
      </c>
      <c r="E105" t="s">
        <v>7704</v>
      </c>
      <c r="F105" s="1">
        <v>45737</v>
      </c>
      <c r="G105">
        <v>3</v>
      </c>
      <c r="H105">
        <v>426533</v>
      </c>
      <c r="I105" t="s">
        <v>10185</v>
      </c>
      <c r="J105">
        <v>40065245</v>
      </c>
      <c r="K105" t="s">
        <v>6518</v>
      </c>
      <c r="L105">
        <v>5</v>
      </c>
      <c r="M105">
        <v>3</v>
      </c>
      <c r="N105">
        <v>5</v>
      </c>
      <c r="O105" s="1">
        <v>45797</v>
      </c>
      <c r="P105">
        <v>5</v>
      </c>
      <c r="Q105" s="317">
        <v>32500</v>
      </c>
      <c r="R105">
        <v>25.1</v>
      </c>
      <c r="S105">
        <v>10</v>
      </c>
      <c r="T105" t="s">
        <v>620</v>
      </c>
      <c r="U105" s="317">
        <v>81032</v>
      </c>
    </row>
    <row r="106" spans="1:21">
      <c r="A106">
        <v>105</v>
      </c>
      <c r="B106" t="s">
        <v>14331</v>
      </c>
      <c r="C106" t="s">
        <v>14332</v>
      </c>
      <c r="D106" t="s">
        <v>93</v>
      </c>
      <c r="E106" t="s">
        <v>9398</v>
      </c>
      <c r="F106" s="1">
        <v>45737</v>
      </c>
      <c r="G106">
        <v>3</v>
      </c>
      <c r="H106">
        <v>426534</v>
      </c>
      <c r="I106" t="s">
        <v>10185</v>
      </c>
      <c r="J106">
        <v>40070900</v>
      </c>
      <c r="K106" t="s">
        <v>6518</v>
      </c>
      <c r="L106">
        <v>5</v>
      </c>
      <c r="M106">
        <v>3</v>
      </c>
      <c r="N106">
        <v>5</v>
      </c>
      <c r="O106" s="1">
        <v>45797</v>
      </c>
      <c r="P106">
        <v>5</v>
      </c>
      <c r="Q106" s="317">
        <v>67490</v>
      </c>
      <c r="R106">
        <v>25.6</v>
      </c>
      <c r="S106">
        <v>6</v>
      </c>
      <c r="T106">
        <v>27</v>
      </c>
      <c r="U106" s="317">
        <v>130860</v>
      </c>
    </row>
    <row r="107" spans="1:21">
      <c r="A107">
        <v>106</v>
      </c>
      <c r="B107" t="s">
        <v>14333</v>
      </c>
      <c r="C107" t="s">
        <v>14334</v>
      </c>
      <c r="D107" t="s">
        <v>93</v>
      </c>
      <c r="E107" t="s">
        <v>7668</v>
      </c>
      <c r="F107" s="1">
        <v>45737</v>
      </c>
      <c r="G107">
        <v>3</v>
      </c>
      <c r="H107">
        <v>426543</v>
      </c>
      <c r="I107" t="s">
        <v>10185</v>
      </c>
      <c r="J107">
        <v>40064171</v>
      </c>
      <c r="K107" t="s">
        <v>267</v>
      </c>
      <c r="L107">
        <v>5</v>
      </c>
      <c r="M107">
        <v>3</v>
      </c>
      <c r="N107">
        <v>5</v>
      </c>
      <c r="O107" s="1">
        <v>45797</v>
      </c>
      <c r="P107">
        <v>5</v>
      </c>
      <c r="Q107" s="317">
        <v>43805</v>
      </c>
      <c r="R107">
        <v>25.6</v>
      </c>
      <c r="S107">
        <v>6</v>
      </c>
      <c r="T107">
        <v>21</v>
      </c>
      <c r="U107" s="317">
        <v>83675</v>
      </c>
    </row>
    <row r="108" spans="1:21">
      <c r="A108">
        <v>107</v>
      </c>
      <c r="B108" t="s">
        <v>14335</v>
      </c>
      <c r="C108" t="s">
        <v>14336</v>
      </c>
      <c r="D108" t="s">
        <v>93</v>
      </c>
      <c r="E108" t="s">
        <v>93</v>
      </c>
      <c r="F108" s="1">
        <v>45747</v>
      </c>
      <c r="G108">
        <v>3</v>
      </c>
      <c r="H108">
        <v>426566</v>
      </c>
      <c r="I108" t="s">
        <v>10185</v>
      </c>
      <c r="J108">
        <v>40072266</v>
      </c>
      <c r="K108" t="s">
        <v>267</v>
      </c>
      <c r="L108">
        <v>5</v>
      </c>
      <c r="M108">
        <v>4</v>
      </c>
      <c r="N108">
        <v>5</v>
      </c>
      <c r="O108" s="1">
        <v>45797</v>
      </c>
      <c r="P108">
        <v>5</v>
      </c>
      <c r="Q108" s="317">
        <v>41145</v>
      </c>
      <c r="R108">
        <v>25.6</v>
      </c>
      <c r="S108">
        <v>6</v>
      </c>
      <c r="T108">
        <v>21</v>
      </c>
      <c r="U108" s="317">
        <v>78507</v>
      </c>
    </row>
    <row r="109" spans="1:21">
      <c r="A109">
        <v>108</v>
      </c>
      <c r="B109" t="s">
        <v>14337</v>
      </c>
      <c r="C109" t="s">
        <v>14338</v>
      </c>
      <c r="D109" t="s">
        <v>93</v>
      </c>
      <c r="E109" t="s">
        <v>7769</v>
      </c>
      <c r="F109" s="1">
        <v>45747</v>
      </c>
      <c r="G109">
        <v>3</v>
      </c>
      <c r="H109">
        <v>426577</v>
      </c>
      <c r="I109" t="s">
        <v>10185</v>
      </c>
      <c r="J109">
        <v>40071876</v>
      </c>
      <c r="K109" t="s">
        <v>6518</v>
      </c>
      <c r="L109">
        <v>5</v>
      </c>
      <c r="M109">
        <v>4</v>
      </c>
      <c r="N109">
        <v>5</v>
      </c>
      <c r="O109" s="1">
        <v>45797</v>
      </c>
      <c r="P109">
        <v>5</v>
      </c>
      <c r="Q109" s="317">
        <v>58030</v>
      </c>
      <c r="R109">
        <v>25.6</v>
      </c>
      <c r="S109">
        <v>6</v>
      </c>
      <c r="T109">
        <v>27</v>
      </c>
      <c r="U109" s="317">
        <v>112504</v>
      </c>
    </row>
    <row r="110" spans="1:21">
      <c r="A110">
        <v>109</v>
      </c>
      <c r="B110" t="s">
        <v>14339</v>
      </c>
      <c r="C110" t="s">
        <v>14340</v>
      </c>
      <c r="D110" t="s">
        <v>93</v>
      </c>
      <c r="E110" t="s">
        <v>7721</v>
      </c>
      <c r="F110" s="1">
        <v>45747</v>
      </c>
      <c r="G110">
        <v>3</v>
      </c>
      <c r="H110">
        <v>426578</v>
      </c>
      <c r="I110" t="s">
        <v>10185</v>
      </c>
      <c r="J110">
        <v>40072432</v>
      </c>
      <c r="K110" t="s">
        <v>6518</v>
      </c>
      <c r="L110">
        <v>5</v>
      </c>
      <c r="M110">
        <v>4</v>
      </c>
      <c r="N110">
        <v>5</v>
      </c>
      <c r="O110" s="1">
        <v>45797</v>
      </c>
      <c r="P110">
        <v>5</v>
      </c>
      <c r="Q110" s="317">
        <v>60015</v>
      </c>
      <c r="R110">
        <v>25.6</v>
      </c>
      <c r="S110">
        <v>6</v>
      </c>
      <c r="T110">
        <v>21</v>
      </c>
      <c r="U110" s="317">
        <v>112400</v>
      </c>
    </row>
    <row r="111" spans="1:21">
      <c r="A111">
        <v>110</v>
      </c>
      <c r="B111" t="s">
        <v>8572</v>
      </c>
      <c r="C111" t="s">
        <v>14341</v>
      </c>
      <c r="D111" t="s">
        <v>93</v>
      </c>
      <c r="E111" t="s">
        <v>7721</v>
      </c>
      <c r="F111" s="1">
        <v>45747</v>
      </c>
      <c r="G111">
        <v>3</v>
      </c>
      <c r="H111">
        <v>426579</v>
      </c>
      <c r="I111" t="s">
        <v>10185</v>
      </c>
      <c r="J111">
        <v>40072151</v>
      </c>
      <c r="K111" t="s">
        <v>6518</v>
      </c>
      <c r="L111">
        <v>6</v>
      </c>
      <c r="M111">
        <v>4</v>
      </c>
      <c r="N111">
        <v>6</v>
      </c>
      <c r="O111" s="1">
        <v>45834</v>
      </c>
      <c r="P111">
        <v>6</v>
      </c>
      <c r="Q111" s="317">
        <v>72074</v>
      </c>
      <c r="R111">
        <v>25.6</v>
      </c>
      <c r="S111">
        <v>6</v>
      </c>
      <c r="T111">
        <v>21</v>
      </c>
      <c r="U111" s="317">
        <v>138376</v>
      </c>
    </row>
    <row r="112" spans="1:21">
      <c r="A112">
        <v>111</v>
      </c>
      <c r="B112" t="s">
        <v>14342</v>
      </c>
      <c r="C112" t="s">
        <v>14343</v>
      </c>
      <c r="D112" t="s">
        <v>93</v>
      </c>
      <c r="E112" t="s">
        <v>7690</v>
      </c>
      <c r="F112" s="1">
        <v>45713</v>
      </c>
      <c r="G112">
        <v>2</v>
      </c>
      <c r="H112">
        <v>426581</v>
      </c>
      <c r="I112" t="s">
        <v>10185</v>
      </c>
      <c r="J112">
        <v>40043538</v>
      </c>
      <c r="K112" t="s">
        <v>6518</v>
      </c>
      <c r="L112">
        <v>5</v>
      </c>
      <c r="M112">
        <v>4</v>
      </c>
      <c r="N112">
        <v>5</v>
      </c>
      <c r="O112" s="1">
        <v>45797</v>
      </c>
      <c r="P112">
        <v>5</v>
      </c>
      <c r="Q112" s="317">
        <v>197000</v>
      </c>
      <c r="R112">
        <v>25.6</v>
      </c>
      <c r="S112">
        <v>6</v>
      </c>
      <c r="T112">
        <v>27</v>
      </c>
      <c r="U112" s="317">
        <v>302289</v>
      </c>
    </row>
    <row r="113" spans="1:21">
      <c r="A113">
        <v>112</v>
      </c>
      <c r="B113" t="s">
        <v>14344</v>
      </c>
      <c r="C113" t="s">
        <v>14345</v>
      </c>
      <c r="D113" t="s">
        <v>93</v>
      </c>
      <c r="E113" t="s">
        <v>7690</v>
      </c>
      <c r="F113" s="1">
        <v>45737</v>
      </c>
      <c r="G113">
        <v>3</v>
      </c>
      <c r="H113">
        <v>426583</v>
      </c>
      <c r="I113" t="s">
        <v>10185</v>
      </c>
      <c r="J113">
        <v>40043542</v>
      </c>
      <c r="K113" t="s">
        <v>6518</v>
      </c>
      <c r="L113">
        <v>7</v>
      </c>
      <c r="M113">
        <v>4</v>
      </c>
      <c r="N113">
        <v>7</v>
      </c>
      <c r="O113" s="1">
        <v>45867</v>
      </c>
      <c r="P113">
        <v>7</v>
      </c>
      <c r="Q113" s="317">
        <v>133000</v>
      </c>
      <c r="R113">
        <v>25.7</v>
      </c>
      <c r="S113">
        <v>7</v>
      </c>
      <c r="T113">
        <v>27</v>
      </c>
      <c r="U113" s="317">
        <v>205493</v>
      </c>
    </row>
    <row r="114" spans="1:21">
      <c r="A114">
        <v>113</v>
      </c>
      <c r="B114" t="s">
        <v>9447</v>
      </c>
      <c r="C114" t="s">
        <v>9448</v>
      </c>
      <c r="D114" t="s">
        <v>93</v>
      </c>
      <c r="E114" t="s">
        <v>7721</v>
      </c>
      <c r="F114" s="1">
        <v>45705</v>
      </c>
      <c r="G114">
        <v>2</v>
      </c>
      <c r="H114">
        <v>426584</v>
      </c>
      <c r="I114" t="s">
        <v>10185</v>
      </c>
      <c r="J114">
        <v>40043469</v>
      </c>
      <c r="K114" t="s">
        <v>6518</v>
      </c>
      <c r="L114">
        <v>5</v>
      </c>
      <c r="M114">
        <v>4</v>
      </c>
      <c r="N114">
        <v>5</v>
      </c>
      <c r="O114" s="1">
        <v>45797</v>
      </c>
      <c r="P114">
        <v>5</v>
      </c>
      <c r="Q114" s="317">
        <v>106455</v>
      </c>
      <c r="R114">
        <v>25.6</v>
      </c>
      <c r="S114">
        <v>6</v>
      </c>
      <c r="T114">
        <v>27</v>
      </c>
      <c r="U114" s="317">
        <v>197884</v>
      </c>
    </row>
    <row r="115" spans="1:21">
      <c r="A115">
        <v>114</v>
      </c>
      <c r="B115" t="s">
        <v>14346</v>
      </c>
      <c r="C115" t="s">
        <v>14347</v>
      </c>
      <c r="D115" t="s">
        <v>93</v>
      </c>
      <c r="E115" t="s">
        <v>7721</v>
      </c>
      <c r="F115" s="1">
        <v>45673</v>
      </c>
      <c r="G115">
        <v>1</v>
      </c>
      <c r="H115">
        <v>426586</v>
      </c>
      <c r="I115" t="s">
        <v>10185</v>
      </c>
      <c r="J115">
        <v>40043456</v>
      </c>
      <c r="K115" t="s">
        <v>6518</v>
      </c>
      <c r="L115">
        <v>6</v>
      </c>
      <c r="M115">
        <v>4</v>
      </c>
      <c r="N115">
        <v>6</v>
      </c>
      <c r="O115" s="1">
        <v>45834</v>
      </c>
      <c r="P115">
        <v>6</v>
      </c>
      <c r="Q115" s="317">
        <v>169000</v>
      </c>
      <c r="R115">
        <v>25.6</v>
      </c>
      <c r="S115">
        <v>6</v>
      </c>
      <c r="T115">
        <v>27</v>
      </c>
      <c r="U115" s="317">
        <v>260715</v>
      </c>
    </row>
    <row r="116" spans="1:21">
      <c r="A116">
        <v>115</v>
      </c>
      <c r="B116" t="s">
        <v>10039</v>
      </c>
      <c r="C116" t="s">
        <v>10040</v>
      </c>
      <c r="D116" t="s">
        <v>93</v>
      </c>
      <c r="E116" t="s">
        <v>7721</v>
      </c>
      <c r="F116" s="1">
        <v>45537</v>
      </c>
      <c r="G116">
        <v>9</v>
      </c>
      <c r="H116">
        <v>426588</v>
      </c>
      <c r="I116" t="s">
        <v>10185</v>
      </c>
      <c r="J116">
        <v>40041832</v>
      </c>
      <c r="K116" t="s">
        <v>6518</v>
      </c>
      <c r="L116">
        <v>7</v>
      </c>
      <c r="M116">
        <v>4</v>
      </c>
      <c r="N116">
        <v>7</v>
      </c>
      <c r="O116" s="1">
        <v>45867</v>
      </c>
      <c r="P116">
        <v>7</v>
      </c>
      <c r="Q116" s="317">
        <v>180000</v>
      </c>
      <c r="R116">
        <v>25.7</v>
      </c>
      <c r="S116">
        <v>7</v>
      </c>
      <c r="T116">
        <v>27</v>
      </c>
      <c r="U116" s="317">
        <v>276839</v>
      </c>
    </row>
    <row r="117" spans="1:21">
      <c r="A117">
        <v>116</v>
      </c>
      <c r="B117" t="s">
        <v>14348</v>
      </c>
      <c r="C117" t="s">
        <v>14349</v>
      </c>
      <c r="D117" t="s">
        <v>93</v>
      </c>
      <c r="E117" t="s">
        <v>93</v>
      </c>
      <c r="F117" s="1">
        <v>45673</v>
      </c>
      <c r="G117">
        <v>1</v>
      </c>
      <c r="H117">
        <v>426596</v>
      </c>
      <c r="I117" t="s">
        <v>10185</v>
      </c>
      <c r="J117">
        <v>40043418</v>
      </c>
      <c r="K117" t="s">
        <v>267</v>
      </c>
      <c r="L117">
        <v>5</v>
      </c>
      <c r="M117">
        <v>4</v>
      </c>
      <c r="N117">
        <v>5</v>
      </c>
      <c r="O117" s="1">
        <v>45797</v>
      </c>
      <c r="P117">
        <v>5</v>
      </c>
      <c r="Q117" s="317">
        <v>82680</v>
      </c>
      <c r="R117">
        <v>25.6</v>
      </c>
      <c r="S117">
        <v>6</v>
      </c>
      <c r="T117">
        <v>27</v>
      </c>
      <c r="U117" s="317">
        <v>153011</v>
      </c>
    </row>
    <row r="118" spans="1:21">
      <c r="A118">
        <v>117</v>
      </c>
      <c r="B118" t="s">
        <v>14350</v>
      </c>
      <c r="C118" t="s">
        <v>14351</v>
      </c>
      <c r="D118" t="s">
        <v>93</v>
      </c>
      <c r="E118" t="s">
        <v>7704</v>
      </c>
      <c r="F118" s="1">
        <v>45607</v>
      </c>
      <c r="G118">
        <v>11</v>
      </c>
      <c r="H118">
        <v>426601</v>
      </c>
      <c r="I118" t="s">
        <v>10185</v>
      </c>
      <c r="J118">
        <v>40043036</v>
      </c>
      <c r="K118" t="s">
        <v>267</v>
      </c>
      <c r="L118">
        <v>5</v>
      </c>
      <c r="M118">
        <v>4</v>
      </c>
      <c r="N118">
        <v>5</v>
      </c>
      <c r="O118" s="1">
        <v>45797</v>
      </c>
      <c r="P118">
        <v>5</v>
      </c>
      <c r="Q118" s="317">
        <v>130155</v>
      </c>
      <c r="R118">
        <v>25.6</v>
      </c>
      <c r="S118">
        <v>6</v>
      </c>
      <c r="T118">
        <v>27</v>
      </c>
      <c r="U118" s="317">
        <v>200965</v>
      </c>
    </row>
    <row r="119" spans="1:21">
      <c r="A119">
        <v>118</v>
      </c>
      <c r="B119" t="s">
        <v>14352</v>
      </c>
      <c r="C119" t="s">
        <v>14353</v>
      </c>
      <c r="D119" t="s">
        <v>93</v>
      </c>
      <c r="E119" t="s">
        <v>7800</v>
      </c>
      <c r="F119" s="1">
        <v>45755</v>
      </c>
      <c r="G119">
        <v>4</v>
      </c>
      <c r="H119">
        <v>426613</v>
      </c>
      <c r="I119" t="s">
        <v>10185</v>
      </c>
      <c r="J119">
        <v>40073827</v>
      </c>
      <c r="K119" t="s">
        <v>6518</v>
      </c>
      <c r="L119">
        <v>5</v>
      </c>
      <c r="M119">
        <v>4</v>
      </c>
      <c r="N119">
        <v>5</v>
      </c>
      <c r="O119" s="1">
        <v>45797</v>
      </c>
      <c r="P119">
        <v>5</v>
      </c>
      <c r="Q119" s="317">
        <v>92610</v>
      </c>
      <c r="R119">
        <v>25.6</v>
      </c>
      <c r="S119">
        <v>6</v>
      </c>
      <c r="T119">
        <v>21</v>
      </c>
      <c r="U119" s="317">
        <v>177885</v>
      </c>
    </row>
    <row r="120" spans="1:21">
      <c r="A120">
        <v>119</v>
      </c>
      <c r="B120" t="s">
        <v>14354</v>
      </c>
      <c r="C120" t="s">
        <v>14355</v>
      </c>
      <c r="D120" t="s">
        <v>93</v>
      </c>
      <c r="E120" t="s">
        <v>7690</v>
      </c>
      <c r="F120" s="1">
        <v>45755</v>
      </c>
      <c r="G120">
        <v>4</v>
      </c>
      <c r="H120">
        <v>426614</v>
      </c>
      <c r="I120" t="s">
        <v>10185</v>
      </c>
      <c r="J120">
        <v>40070643</v>
      </c>
      <c r="K120" t="s">
        <v>6518</v>
      </c>
      <c r="L120">
        <v>5</v>
      </c>
      <c r="M120">
        <v>4</v>
      </c>
      <c r="N120">
        <v>5</v>
      </c>
      <c r="O120" s="1">
        <v>45797</v>
      </c>
      <c r="P120">
        <v>5</v>
      </c>
      <c r="Q120" s="317">
        <v>93350</v>
      </c>
      <c r="R120">
        <v>25.6</v>
      </c>
      <c r="S120">
        <v>6</v>
      </c>
      <c r="T120">
        <v>27</v>
      </c>
      <c r="U120" s="317">
        <v>181056</v>
      </c>
    </row>
    <row r="121" spans="1:21">
      <c r="A121">
        <v>120</v>
      </c>
      <c r="B121" t="s">
        <v>14356</v>
      </c>
      <c r="C121" t="s">
        <v>14357</v>
      </c>
      <c r="D121" t="s">
        <v>93</v>
      </c>
      <c r="E121" t="s">
        <v>7883</v>
      </c>
      <c r="F121" s="1">
        <v>45755</v>
      </c>
      <c r="G121">
        <v>4</v>
      </c>
      <c r="H121">
        <v>426615</v>
      </c>
      <c r="I121" t="s">
        <v>10185</v>
      </c>
      <c r="J121">
        <v>50000012</v>
      </c>
      <c r="K121" t="s">
        <v>6518</v>
      </c>
      <c r="L121">
        <v>5</v>
      </c>
      <c r="M121">
        <v>4</v>
      </c>
      <c r="N121">
        <v>5</v>
      </c>
      <c r="O121" s="1">
        <v>45797</v>
      </c>
      <c r="P121">
        <v>5</v>
      </c>
      <c r="Q121" s="317">
        <v>72870</v>
      </c>
      <c r="R121">
        <v>25.6</v>
      </c>
      <c r="S121">
        <v>6</v>
      </c>
      <c r="T121">
        <v>21</v>
      </c>
      <c r="U121" s="317">
        <v>139570</v>
      </c>
    </row>
    <row r="122" spans="1:21">
      <c r="A122">
        <v>121</v>
      </c>
      <c r="B122" t="s">
        <v>14358</v>
      </c>
      <c r="C122" t="s">
        <v>14359</v>
      </c>
      <c r="D122" t="s">
        <v>93</v>
      </c>
      <c r="E122" t="s">
        <v>7883</v>
      </c>
      <c r="F122" s="1">
        <v>45755</v>
      </c>
      <c r="G122">
        <v>4</v>
      </c>
      <c r="H122">
        <v>426616</v>
      </c>
      <c r="I122" t="s">
        <v>10185</v>
      </c>
      <c r="J122">
        <v>40069677</v>
      </c>
      <c r="K122" t="s">
        <v>6518</v>
      </c>
      <c r="L122">
        <v>5</v>
      </c>
      <c r="M122">
        <v>4</v>
      </c>
      <c r="N122">
        <v>5</v>
      </c>
      <c r="O122" s="1">
        <v>45834</v>
      </c>
      <c r="P122">
        <v>6</v>
      </c>
      <c r="Q122" s="317">
        <v>202065</v>
      </c>
      <c r="R122">
        <v>25.6</v>
      </c>
      <c r="S122">
        <v>6</v>
      </c>
      <c r="T122">
        <v>27</v>
      </c>
      <c r="U122" s="317">
        <v>390853</v>
      </c>
    </row>
    <row r="123" spans="1:21">
      <c r="A123">
        <v>122</v>
      </c>
      <c r="B123" t="s">
        <v>14360</v>
      </c>
      <c r="C123" t="s">
        <v>14361</v>
      </c>
      <c r="D123" t="s">
        <v>93</v>
      </c>
      <c r="E123" t="s">
        <v>7769</v>
      </c>
      <c r="F123" s="1">
        <v>45755</v>
      </c>
      <c r="G123">
        <v>4</v>
      </c>
      <c r="H123">
        <v>426617</v>
      </c>
      <c r="I123" t="s">
        <v>10185</v>
      </c>
      <c r="J123">
        <v>40073532</v>
      </c>
      <c r="K123" t="s">
        <v>6518</v>
      </c>
      <c r="L123">
        <v>6</v>
      </c>
      <c r="M123">
        <v>4</v>
      </c>
      <c r="N123">
        <v>6</v>
      </c>
      <c r="O123" s="1">
        <v>45834</v>
      </c>
      <c r="P123">
        <v>6</v>
      </c>
      <c r="Q123" s="317">
        <v>76610</v>
      </c>
      <c r="R123">
        <v>25.6</v>
      </c>
      <c r="S123">
        <v>6</v>
      </c>
      <c r="T123">
        <v>27</v>
      </c>
      <c r="U123" s="317">
        <v>148563</v>
      </c>
    </row>
    <row r="124" spans="1:21">
      <c r="A124">
        <v>123</v>
      </c>
      <c r="B124" t="s">
        <v>14362</v>
      </c>
      <c r="C124" t="s">
        <v>14363</v>
      </c>
      <c r="D124" t="s">
        <v>93</v>
      </c>
      <c r="E124" t="s">
        <v>7704</v>
      </c>
      <c r="F124" s="1">
        <v>45755</v>
      </c>
      <c r="G124">
        <v>4</v>
      </c>
      <c r="H124">
        <v>426633</v>
      </c>
      <c r="I124" t="s">
        <v>10185</v>
      </c>
      <c r="J124">
        <v>40072447</v>
      </c>
      <c r="K124" t="s">
        <v>267</v>
      </c>
      <c r="L124">
        <v>5</v>
      </c>
      <c r="M124">
        <v>4</v>
      </c>
      <c r="N124">
        <v>5</v>
      </c>
      <c r="O124" s="1">
        <v>45797</v>
      </c>
      <c r="P124">
        <v>5</v>
      </c>
      <c r="Q124" s="317">
        <v>45080</v>
      </c>
      <c r="R124">
        <v>25.6</v>
      </c>
      <c r="S124">
        <v>6</v>
      </c>
      <c r="T124">
        <v>21</v>
      </c>
      <c r="U124" s="317">
        <v>86648</v>
      </c>
    </row>
    <row r="125" spans="1:21">
      <c r="A125">
        <v>124</v>
      </c>
      <c r="B125" t="s">
        <v>14364</v>
      </c>
      <c r="C125" t="s">
        <v>14365</v>
      </c>
      <c r="D125" t="s">
        <v>93</v>
      </c>
      <c r="E125" t="s">
        <v>7769</v>
      </c>
      <c r="F125" s="1">
        <v>45769</v>
      </c>
      <c r="G125">
        <v>4</v>
      </c>
      <c r="H125">
        <v>426642</v>
      </c>
      <c r="I125" t="s">
        <v>10185</v>
      </c>
      <c r="J125">
        <v>40073563</v>
      </c>
      <c r="K125" t="s">
        <v>6518</v>
      </c>
      <c r="L125">
        <v>5</v>
      </c>
      <c r="M125">
        <v>4</v>
      </c>
      <c r="N125">
        <v>5</v>
      </c>
      <c r="O125" s="1">
        <v>45797</v>
      </c>
      <c r="P125">
        <v>5</v>
      </c>
      <c r="Q125" s="317">
        <v>104230</v>
      </c>
      <c r="R125">
        <v>25.6</v>
      </c>
      <c r="S125">
        <v>6</v>
      </c>
      <c r="T125">
        <v>27</v>
      </c>
      <c r="U125" s="317">
        <v>198716</v>
      </c>
    </row>
    <row r="126" spans="1:21">
      <c r="A126">
        <v>125</v>
      </c>
      <c r="B126" t="s">
        <v>14366</v>
      </c>
      <c r="C126" t="s">
        <v>14367</v>
      </c>
      <c r="D126" t="s">
        <v>93</v>
      </c>
      <c r="E126" t="s">
        <v>7769</v>
      </c>
      <c r="F126" s="1">
        <v>45769</v>
      </c>
      <c r="G126">
        <v>4</v>
      </c>
      <c r="H126">
        <v>426643</v>
      </c>
      <c r="I126" t="s">
        <v>10185</v>
      </c>
      <c r="J126">
        <v>40075238</v>
      </c>
      <c r="K126" t="s">
        <v>6518</v>
      </c>
      <c r="L126">
        <v>5</v>
      </c>
      <c r="M126">
        <v>4</v>
      </c>
      <c r="N126">
        <v>5</v>
      </c>
      <c r="O126" s="1">
        <v>45797</v>
      </c>
      <c r="P126">
        <v>5</v>
      </c>
      <c r="Q126" s="317">
        <v>81770</v>
      </c>
      <c r="R126">
        <v>25.6</v>
      </c>
      <c r="S126">
        <v>6</v>
      </c>
      <c r="T126">
        <v>21</v>
      </c>
      <c r="U126" s="317">
        <v>156858</v>
      </c>
    </row>
    <row r="127" spans="1:21">
      <c r="A127">
        <v>126</v>
      </c>
      <c r="B127" t="s">
        <v>14368</v>
      </c>
      <c r="C127" t="s">
        <v>14369</v>
      </c>
      <c r="D127" t="s">
        <v>93</v>
      </c>
      <c r="E127" t="s">
        <v>7769</v>
      </c>
      <c r="F127" s="1">
        <v>45769</v>
      </c>
      <c r="G127">
        <v>4</v>
      </c>
      <c r="H127">
        <v>426644</v>
      </c>
      <c r="I127" t="s">
        <v>10185</v>
      </c>
      <c r="J127">
        <v>40075741</v>
      </c>
      <c r="K127" t="s">
        <v>6518</v>
      </c>
      <c r="L127">
        <v>5</v>
      </c>
      <c r="M127">
        <v>4</v>
      </c>
      <c r="N127">
        <v>5</v>
      </c>
      <c r="O127" s="1">
        <v>45797</v>
      </c>
      <c r="P127">
        <v>5</v>
      </c>
      <c r="Q127" s="317">
        <v>71990</v>
      </c>
      <c r="R127">
        <v>25.6</v>
      </c>
      <c r="S127">
        <v>6</v>
      </c>
      <c r="T127">
        <v>27</v>
      </c>
      <c r="U127" s="317">
        <v>139592</v>
      </c>
    </row>
    <row r="128" spans="1:21">
      <c r="A128">
        <v>127</v>
      </c>
      <c r="B128" t="s">
        <v>7924</v>
      </c>
      <c r="C128" t="s">
        <v>7925</v>
      </c>
      <c r="D128" t="s">
        <v>93</v>
      </c>
      <c r="E128" t="s">
        <v>7704</v>
      </c>
      <c r="F128" s="1">
        <v>45769</v>
      </c>
      <c r="G128">
        <v>4</v>
      </c>
      <c r="H128">
        <v>426645</v>
      </c>
      <c r="I128" t="s">
        <v>10185</v>
      </c>
      <c r="J128">
        <v>40073841</v>
      </c>
      <c r="K128" t="s">
        <v>6518</v>
      </c>
      <c r="L128">
        <v>5</v>
      </c>
      <c r="M128">
        <v>4</v>
      </c>
      <c r="N128">
        <v>5</v>
      </c>
      <c r="O128" s="1">
        <v>45797</v>
      </c>
      <c r="P128">
        <v>5</v>
      </c>
      <c r="Q128" s="317">
        <v>69570</v>
      </c>
      <c r="R128">
        <v>25.6</v>
      </c>
      <c r="S128">
        <v>6</v>
      </c>
      <c r="T128">
        <v>27</v>
      </c>
      <c r="U128" s="317">
        <v>134899</v>
      </c>
    </row>
    <row r="129" spans="1:21">
      <c r="A129">
        <v>128</v>
      </c>
      <c r="B129" t="s">
        <v>14370</v>
      </c>
      <c r="C129" t="s">
        <v>14371</v>
      </c>
      <c r="D129" t="s">
        <v>93</v>
      </c>
      <c r="E129" t="s">
        <v>93</v>
      </c>
      <c r="F129" s="1">
        <v>45769</v>
      </c>
      <c r="G129">
        <v>4</v>
      </c>
      <c r="H129">
        <v>426646</v>
      </c>
      <c r="I129" t="s">
        <v>10185</v>
      </c>
      <c r="J129">
        <v>40074744</v>
      </c>
      <c r="K129" t="s">
        <v>6518</v>
      </c>
      <c r="L129">
        <v>5</v>
      </c>
      <c r="M129">
        <v>4</v>
      </c>
      <c r="N129">
        <v>5</v>
      </c>
      <c r="O129" s="1">
        <v>45797</v>
      </c>
      <c r="P129">
        <v>5</v>
      </c>
      <c r="Q129" s="317">
        <v>66765</v>
      </c>
      <c r="R129">
        <v>25.6</v>
      </c>
      <c r="S129">
        <v>6</v>
      </c>
      <c r="T129">
        <v>21</v>
      </c>
      <c r="U129" s="317">
        <v>128228</v>
      </c>
    </row>
    <row r="130" spans="1:21">
      <c r="A130">
        <v>129</v>
      </c>
      <c r="B130" t="s">
        <v>14372</v>
      </c>
      <c r="C130" t="s">
        <v>14373</v>
      </c>
      <c r="D130" t="s">
        <v>93</v>
      </c>
      <c r="E130" t="s">
        <v>7800</v>
      </c>
      <c r="F130" s="1">
        <v>45769</v>
      </c>
      <c r="G130">
        <v>4</v>
      </c>
      <c r="H130">
        <v>426647</v>
      </c>
      <c r="I130" t="s">
        <v>10185</v>
      </c>
      <c r="J130">
        <v>40073728</v>
      </c>
      <c r="K130" t="s">
        <v>6518</v>
      </c>
      <c r="L130">
        <v>6</v>
      </c>
      <c r="M130">
        <v>4</v>
      </c>
      <c r="N130">
        <v>6</v>
      </c>
      <c r="O130" s="1">
        <v>45834</v>
      </c>
      <c r="P130">
        <v>6</v>
      </c>
      <c r="Q130" s="317">
        <v>75690</v>
      </c>
      <c r="R130">
        <v>25.6</v>
      </c>
      <c r="S130">
        <v>6</v>
      </c>
      <c r="T130">
        <v>21</v>
      </c>
      <c r="U130" s="317">
        <v>141608</v>
      </c>
    </row>
    <row r="131" spans="1:21">
      <c r="A131">
        <v>130</v>
      </c>
      <c r="B131" t="s">
        <v>14374</v>
      </c>
      <c r="C131" t="s">
        <v>8146</v>
      </c>
      <c r="D131" t="s">
        <v>93</v>
      </c>
      <c r="E131" t="s">
        <v>7690</v>
      </c>
      <c r="F131" s="1">
        <v>45769</v>
      </c>
      <c r="G131">
        <v>4</v>
      </c>
      <c r="H131">
        <v>426648</v>
      </c>
      <c r="I131" t="s">
        <v>10185</v>
      </c>
      <c r="J131">
        <v>40075370</v>
      </c>
      <c r="K131" t="s">
        <v>6518</v>
      </c>
      <c r="L131">
        <v>6</v>
      </c>
      <c r="M131">
        <v>4</v>
      </c>
      <c r="N131">
        <v>6</v>
      </c>
      <c r="O131" s="1">
        <v>45834</v>
      </c>
      <c r="P131">
        <v>6</v>
      </c>
      <c r="Q131" s="317">
        <v>118000</v>
      </c>
      <c r="R131">
        <v>25.6</v>
      </c>
      <c r="S131">
        <v>6</v>
      </c>
      <c r="T131">
        <v>27</v>
      </c>
      <c r="U131" s="317">
        <v>189018</v>
      </c>
    </row>
    <row r="132" spans="1:21">
      <c r="A132">
        <v>131</v>
      </c>
      <c r="B132" t="s">
        <v>14375</v>
      </c>
      <c r="C132" t="s">
        <v>14376</v>
      </c>
      <c r="D132" t="s">
        <v>93</v>
      </c>
      <c r="E132" t="s">
        <v>7769</v>
      </c>
      <c r="F132" s="1">
        <v>45769</v>
      </c>
      <c r="G132">
        <v>4</v>
      </c>
      <c r="H132">
        <v>426649</v>
      </c>
      <c r="I132" t="s">
        <v>10185</v>
      </c>
      <c r="J132">
        <v>40075244</v>
      </c>
      <c r="K132" t="s">
        <v>6518</v>
      </c>
      <c r="L132">
        <v>6</v>
      </c>
      <c r="M132">
        <v>4</v>
      </c>
      <c r="N132">
        <v>6</v>
      </c>
      <c r="O132" s="1">
        <v>45834</v>
      </c>
      <c r="P132">
        <v>6</v>
      </c>
      <c r="Q132" s="317">
        <v>60570</v>
      </c>
      <c r="R132">
        <v>25.6</v>
      </c>
      <c r="S132">
        <v>6</v>
      </c>
      <c r="T132">
        <v>21</v>
      </c>
      <c r="U132" s="317">
        <v>117435</v>
      </c>
    </row>
    <row r="133" spans="1:21">
      <c r="A133">
        <v>132</v>
      </c>
      <c r="B133" t="s">
        <v>7903</v>
      </c>
      <c r="C133" t="s">
        <v>7905</v>
      </c>
      <c r="D133" t="s">
        <v>93</v>
      </c>
      <c r="E133" t="s">
        <v>7698</v>
      </c>
      <c r="F133" s="1">
        <v>45769</v>
      </c>
      <c r="G133">
        <v>4</v>
      </c>
      <c r="H133">
        <v>426650</v>
      </c>
      <c r="I133" t="s">
        <v>10185</v>
      </c>
      <c r="J133">
        <v>40070892</v>
      </c>
      <c r="K133" t="s">
        <v>6518</v>
      </c>
      <c r="L133">
        <v>6</v>
      </c>
      <c r="M133">
        <v>4</v>
      </c>
      <c r="N133">
        <v>6</v>
      </c>
      <c r="O133" s="1">
        <v>45834</v>
      </c>
      <c r="P133">
        <v>6</v>
      </c>
      <c r="Q133" s="317">
        <v>114327</v>
      </c>
      <c r="R133">
        <v>25.6</v>
      </c>
      <c r="S133">
        <v>6</v>
      </c>
      <c r="T133">
        <v>27</v>
      </c>
      <c r="U133" s="317">
        <v>220572</v>
      </c>
    </row>
    <row r="134" spans="1:21">
      <c r="A134">
        <v>133</v>
      </c>
      <c r="B134" t="s">
        <v>7837</v>
      </c>
      <c r="C134" t="s">
        <v>14377</v>
      </c>
      <c r="D134" t="s">
        <v>93</v>
      </c>
      <c r="E134" t="s">
        <v>7677</v>
      </c>
      <c r="F134" s="1">
        <v>45769</v>
      </c>
      <c r="G134">
        <v>4</v>
      </c>
      <c r="H134">
        <v>426651</v>
      </c>
      <c r="I134" t="s">
        <v>10185</v>
      </c>
      <c r="J134">
        <v>40065875</v>
      </c>
      <c r="K134" t="s">
        <v>6518</v>
      </c>
      <c r="L134">
        <v>7</v>
      </c>
      <c r="M134">
        <v>4</v>
      </c>
      <c r="N134">
        <v>6</v>
      </c>
      <c r="O134" s="1">
        <v>45834</v>
      </c>
      <c r="P134">
        <v>6</v>
      </c>
      <c r="Q134" s="317">
        <v>99430</v>
      </c>
      <c r="R134">
        <v>25.7</v>
      </c>
      <c r="S134">
        <v>7</v>
      </c>
      <c r="T134">
        <v>21</v>
      </c>
      <c r="U134" s="317">
        <v>180110</v>
      </c>
    </row>
    <row r="135" spans="1:21">
      <c r="A135">
        <v>134</v>
      </c>
      <c r="B135" t="s">
        <v>14378</v>
      </c>
      <c r="C135" t="s">
        <v>14379</v>
      </c>
      <c r="D135" t="s">
        <v>93</v>
      </c>
      <c r="E135" t="s">
        <v>14380</v>
      </c>
      <c r="F135" s="1"/>
      <c r="G135" t="s">
        <v>43</v>
      </c>
      <c r="H135">
        <v>426654</v>
      </c>
      <c r="I135" t="s">
        <v>43</v>
      </c>
      <c r="L135" t="s">
        <v>43</v>
      </c>
      <c r="M135" t="s">
        <v>43</v>
      </c>
      <c r="N135" t="s">
        <v>43</v>
      </c>
      <c r="O135" s="1"/>
      <c r="Q135" s="317"/>
      <c r="U135" s="317"/>
    </row>
    <row r="136" spans="1:21">
      <c r="A136">
        <v>135</v>
      </c>
      <c r="B136" t="s">
        <v>14381</v>
      </c>
      <c r="C136" t="s">
        <v>14382</v>
      </c>
      <c r="D136" t="s">
        <v>93</v>
      </c>
      <c r="E136" t="s">
        <v>7862</v>
      </c>
      <c r="F136" s="1">
        <v>45798</v>
      </c>
      <c r="G136">
        <v>5</v>
      </c>
      <c r="H136">
        <v>426659</v>
      </c>
      <c r="I136" t="s">
        <v>10185</v>
      </c>
      <c r="J136">
        <v>40074205</v>
      </c>
      <c r="K136" t="s">
        <v>267</v>
      </c>
      <c r="L136">
        <v>5</v>
      </c>
      <c r="M136">
        <v>4</v>
      </c>
      <c r="N136">
        <v>5</v>
      </c>
      <c r="O136" s="1">
        <v>45797</v>
      </c>
      <c r="P136">
        <v>5</v>
      </c>
      <c r="Q136" s="317">
        <v>49580</v>
      </c>
      <c r="R136">
        <v>25.6</v>
      </c>
      <c r="S136">
        <v>6</v>
      </c>
      <c r="T136">
        <v>27</v>
      </c>
      <c r="U136" s="317">
        <v>95380</v>
      </c>
    </row>
    <row r="137" spans="1:21">
      <c r="A137">
        <v>136</v>
      </c>
      <c r="B137" t="s">
        <v>14383</v>
      </c>
      <c r="C137" t="s">
        <v>14384</v>
      </c>
      <c r="D137" t="s">
        <v>93</v>
      </c>
      <c r="E137" t="s">
        <v>6259</v>
      </c>
      <c r="F137" s="1">
        <v>45813</v>
      </c>
      <c r="G137">
        <v>6</v>
      </c>
      <c r="H137">
        <v>426665</v>
      </c>
      <c r="I137" t="s">
        <v>10185</v>
      </c>
      <c r="J137">
        <v>50000800</v>
      </c>
      <c r="K137" t="s">
        <v>267</v>
      </c>
      <c r="L137">
        <v>5</v>
      </c>
      <c r="M137">
        <v>4</v>
      </c>
      <c r="N137">
        <v>5</v>
      </c>
      <c r="O137" s="1">
        <v>45797</v>
      </c>
      <c r="P137">
        <v>5</v>
      </c>
      <c r="Q137" s="317">
        <v>56370</v>
      </c>
      <c r="R137">
        <v>25.6</v>
      </c>
      <c r="S137">
        <v>6</v>
      </c>
      <c r="T137">
        <v>23</v>
      </c>
      <c r="U137" s="317">
        <v>107552</v>
      </c>
    </row>
    <row r="138" spans="1:21">
      <c r="A138">
        <v>137</v>
      </c>
      <c r="B138" t="s">
        <v>14385</v>
      </c>
      <c r="C138" t="s">
        <v>14386</v>
      </c>
      <c r="D138" t="s">
        <v>93</v>
      </c>
      <c r="E138" t="s">
        <v>93</v>
      </c>
      <c r="F138" s="1">
        <v>45821</v>
      </c>
      <c r="G138">
        <v>6</v>
      </c>
      <c r="H138">
        <v>426666</v>
      </c>
      <c r="I138" t="s">
        <v>10185</v>
      </c>
      <c r="J138">
        <v>40074766</v>
      </c>
      <c r="K138" t="s">
        <v>267</v>
      </c>
      <c r="L138">
        <v>5</v>
      </c>
      <c r="M138">
        <v>4</v>
      </c>
      <c r="N138">
        <v>5</v>
      </c>
      <c r="O138" s="1">
        <v>45797</v>
      </c>
      <c r="P138">
        <v>5</v>
      </c>
      <c r="Q138" s="317">
        <v>38145</v>
      </c>
      <c r="R138">
        <v>25.6</v>
      </c>
      <c r="S138">
        <v>6</v>
      </c>
      <c r="T138">
        <v>21</v>
      </c>
      <c r="U138" s="317">
        <v>72686</v>
      </c>
    </row>
    <row r="139" spans="1:21">
      <c r="A139">
        <v>138</v>
      </c>
      <c r="B139" t="s">
        <v>14387</v>
      </c>
      <c r="C139" t="s">
        <v>14388</v>
      </c>
      <c r="D139" t="s">
        <v>93</v>
      </c>
      <c r="E139" t="s">
        <v>7690</v>
      </c>
      <c r="F139" s="1">
        <v>45838</v>
      </c>
      <c r="G139">
        <v>6</v>
      </c>
      <c r="H139">
        <v>426670</v>
      </c>
      <c r="I139" t="s">
        <v>10185</v>
      </c>
      <c r="J139">
        <v>40075225</v>
      </c>
      <c r="K139" t="s">
        <v>267</v>
      </c>
      <c r="L139">
        <v>6</v>
      </c>
      <c r="M139">
        <v>4</v>
      </c>
      <c r="N139">
        <v>6</v>
      </c>
      <c r="O139" s="1">
        <v>45833</v>
      </c>
      <c r="P139">
        <v>6</v>
      </c>
      <c r="Q139" s="317">
        <v>38750</v>
      </c>
      <c r="R139">
        <v>25.6</v>
      </c>
      <c r="S139">
        <v>6</v>
      </c>
      <c r="T139">
        <v>21</v>
      </c>
      <c r="U139" s="317">
        <v>75080</v>
      </c>
    </row>
    <row r="140" spans="1:21">
      <c r="A140">
        <v>139</v>
      </c>
      <c r="B140" t="s">
        <v>14389</v>
      </c>
      <c r="C140" t="s">
        <v>14390</v>
      </c>
      <c r="D140" t="s">
        <v>93</v>
      </c>
      <c r="E140" t="s">
        <v>93</v>
      </c>
      <c r="F140" s="1">
        <v>45838</v>
      </c>
      <c r="G140">
        <v>6</v>
      </c>
      <c r="H140">
        <v>426671</v>
      </c>
      <c r="I140" t="s">
        <v>10185</v>
      </c>
      <c r="J140">
        <v>40074759</v>
      </c>
      <c r="K140" t="s">
        <v>267</v>
      </c>
      <c r="L140">
        <v>5</v>
      </c>
      <c r="M140">
        <v>4</v>
      </c>
      <c r="N140">
        <v>5</v>
      </c>
      <c r="O140" s="1">
        <v>45797</v>
      </c>
      <c r="P140">
        <v>5</v>
      </c>
      <c r="Q140" s="317">
        <v>58820</v>
      </c>
      <c r="R140">
        <v>25.6</v>
      </c>
      <c r="S140">
        <v>6</v>
      </c>
      <c r="T140">
        <v>21</v>
      </c>
      <c r="U140" s="317">
        <v>113320</v>
      </c>
    </row>
    <row r="141" spans="1:21">
      <c r="A141">
        <v>140</v>
      </c>
      <c r="B141" t="s">
        <v>8374</v>
      </c>
      <c r="C141" t="s">
        <v>8375</v>
      </c>
      <c r="D141" t="s">
        <v>93</v>
      </c>
      <c r="E141" t="s">
        <v>7721</v>
      </c>
      <c r="F141" s="1">
        <v>45838</v>
      </c>
      <c r="G141">
        <v>6</v>
      </c>
      <c r="H141">
        <v>426672</v>
      </c>
      <c r="I141" t="s">
        <v>10185</v>
      </c>
      <c r="J141">
        <v>40075353</v>
      </c>
      <c r="K141" t="s">
        <v>267</v>
      </c>
      <c r="L141">
        <v>5</v>
      </c>
      <c r="M141">
        <v>4</v>
      </c>
      <c r="N141">
        <v>5</v>
      </c>
      <c r="O141" s="1">
        <v>45797</v>
      </c>
      <c r="P141">
        <v>5</v>
      </c>
      <c r="Q141" s="317">
        <v>44740</v>
      </c>
      <c r="R141">
        <v>25.6</v>
      </c>
      <c r="S141">
        <v>6</v>
      </c>
      <c r="T141">
        <v>21</v>
      </c>
      <c r="U141" s="317">
        <v>85995</v>
      </c>
    </row>
    <row r="142" spans="1:21">
      <c r="A142">
        <v>141</v>
      </c>
      <c r="B142" t="s">
        <v>14391</v>
      </c>
      <c r="C142" t="s">
        <v>14392</v>
      </c>
      <c r="D142" t="s">
        <v>93</v>
      </c>
      <c r="E142" t="s">
        <v>8471</v>
      </c>
      <c r="F142" s="1">
        <v>45807</v>
      </c>
      <c r="G142">
        <v>5</v>
      </c>
      <c r="H142">
        <v>426673</v>
      </c>
      <c r="I142" t="s">
        <v>10185</v>
      </c>
      <c r="J142">
        <v>40042453</v>
      </c>
      <c r="K142" t="s">
        <v>267</v>
      </c>
      <c r="L142">
        <v>5</v>
      </c>
      <c r="M142">
        <v>4</v>
      </c>
      <c r="N142">
        <v>5</v>
      </c>
      <c r="O142" s="1">
        <v>45797</v>
      </c>
      <c r="P142">
        <v>5</v>
      </c>
      <c r="Q142" s="317">
        <v>68400</v>
      </c>
      <c r="R142">
        <v>25.6</v>
      </c>
      <c r="S142">
        <v>6</v>
      </c>
      <c r="T142">
        <v>27</v>
      </c>
      <c r="U142" s="317">
        <v>127820</v>
      </c>
    </row>
    <row r="143" spans="1:21">
      <c r="A143">
        <v>142</v>
      </c>
      <c r="B143" t="s">
        <v>7822</v>
      </c>
      <c r="C143" t="s">
        <v>14393</v>
      </c>
      <c r="D143" t="s">
        <v>93</v>
      </c>
      <c r="E143" t="s">
        <v>7704</v>
      </c>
      <c r="F143" s="1">
        <v>45777</v>
      </c>
      <c r="G143">
        <v>4</v>
      </c>
      <c r="H143">
        <v>426684</v>
      </c>
      <c r="I143" t="s">
        <v>10185</v>
      </c>
      <c r="J143">
        <v>40064724</v>
      </c>
      <c r="K143" t="s">
        <v>267</v>
      </c>
      <c r="L143">
        <v>5</v>
      </c>
      <c r="M143">
        <v>5</v>
      </c>
      <c r="N143">
        <v>5</v>
      </c>
      <c r="O143" s="1">
        <v>45797</v>
      </c>
      <c r="P143">
        <v>5</v>
      </c>
      <c r="Q143" s="317">
        <v>31250</v>
      </c>
      <c r="R143">
        <v>25.1</v>
      </c>
      <c r="S143">
        <v>10</v>
      </c>
      <c r="T143" t="s">
        <v>620</v>
      </c>
      <c r="U143" s="317">
        <v>78810</v>
      </c>
    </row>
    <row r="144" spans="1:21">
      <c r="A144">
        <v>143</v>
      </c>
      <c r="B144" t="s">
        <v>8054</v>
      </c>
      <c r="C144" t="s">
        <v>14394</v>
      </c>
      <c r="D144" t="s">
        <v>93</v>
      </c>
      <c r="E144" t="s">
        <v>93</v>
      </c>
      <c r="F144" s="1">
        <v>45777</v>
      </c>
      <c r="G144">
        <v>4</v>
      </c>
      <c r="H144">
        <v>426685</v>
      </c>
      <c r="I144" t="s">
        <v>10185</v>
      </c>
      <c r="J144">
        <v>50000667</v>
      </c>
      <c r="K144" t="s">
        <v>267</v>
      </c>
      <c r="L144">
        <v>5</v>
      </c>
      <c r="M144">
        <v>5</v>
      </c>
      <c r="N144">
        <v>5</v>
      </c>
      <c r="O144" s="1">
        <v>45833</v>
      </c>
      <c r="P144">
        <v>6</v>
      </c>
      <c r="Q144" s="317">
        <v>102000</v>
      </c>
      <c r="R144">
        <v>25.6</v>
      </c>
      <c r="S144">
        <v>6</v>
      </c>
      <c r="T144">
        <v>27</v>
      </c>
      <c r="U144" s="317">
        <v>197140</v>
      </c>
    </row>
    <row r="145" spans="1:21">
      <c r="A145">
        <v>144</v>
      </c>
      <c r="B145" t="s">
        <v>7971</v>
      </c>
      <c r="C145" t="s">
        <v>14395</v>
      </c>
      <c r="D145" t="s">
        <v>93</v>
      </c>
      <c r="E145" t="s">
        <v>7769</v>
      </c>
      <c r="F145" s="1">
        <v>45777</v>
      </c>
      <c r="G145">
        <v>4</v>
      </c>
      <c r="H145">
        <v>426686</v>
      </c>
      <c r="I145" t="s">
        <v>10185</v>
      </c>
      <c r="J145">
        <v>40075359</v>
      </c>
      <c r="K145" t="s">
        <v>267</v>
      </c>
      <c r="L145">
        <v>5</v>
      </c>
      <c r="M145">
        <v>5</v>
      </c>
      <c r="N145">
        <v>5</v>
      </c>
      <c r="O145" s="1">
        <v>45797</v>
      </c>
      <c r="P145">
        <v>5</v>
      </c>
      <c r="Q145" s="317">
        <v>83045</v>
      </c>
      <c r="R145">
        <v>25.6</v>
      </c>
      <c r="S145">
        <v>6</v>
      </c>
      <c r="T145">
        <v>21</v>
      </c>
      <c r="U145" s="317">
        <v>159831</v>
      </c>
    </row>
    <row r="146" spans="1:21">
      <c r="A146">
        <v>145</v>
      </c>
      <c r="B146" t="s">
        <v>14396</v>
      </c>
      <c r="C146" t="s">
        <v>14397</v>
      </c>
      <c r="D146" t="s">
        <v>93</v>
      </c>
      <c r="E146" t="s">
        <v>7704</v>
      </c>
      <c r="F146" s="1">
        <v>45777</v>
      </c>
      <c r="G146">
        <v>4</v>
      </c>
      <c r="H146">
        <v>426689</v>
      </c>
      <c r="I146" t="s">
        <v>10185</v>
      </c>
      <c r="J146">
        <v>50000879</v>
      </c>
      <c r="K146" t="s">
        <v>6518</v>
      </c>
      <c r="L146">
        <v>5</v>
      </c>
      <c r="M146">
        <v>5</v>
      </c>
      <c r="N146">
        <v>5</v>
      </c>
      <c r="O146" s="1">
        <v>45797</v>
      </c>
      <c r="P146">
        <v>5</v>
      </c>
      <c r="Q146" s="317">
        <v>53580</v>
      </c>
      <c r="R146">
        <v>25.6</v>
      </c>
      <c r="S146">
        <v>6</v>
      </c>
      <c r="T146">
        <v>21</v>
      </c>
      <c r="U146" s="317">
        <v>101418</v>
      </c>
    </row>
    <row r="147" spans="1:21">
      <c r="A147">
        <v>146</v>
      </c>
      <c r="B147" t="s">
        <v>14398</v>
      </c>
      <c r="C147" t="s">
        <v>14399</v>
      </c>
      <c r="D147" t="s">
        <v>93</v>
      </c>
      <c r="E147" t="s">
        <v>7883</v>
      </c>
      <c r="F147" s="1">
        <v>45777</v>
      </c>
      <c r="G147">
        <v>4</v>
      </c>
      <c r="H147">
        <v>426690</v>
      </c>
      <c r="I147" t="s">
        <v>10185</v>
      </c>
      <c r="J147">
        <v>40075562</v>
      </c>
      <c r="K147" t="s">
        <v>6518</v>
      </c>
      <c r="L147">
        <v>5</v>
      </c>
      <c r="M147">
        <v>5</v>
      </c>
      <c r="N147">
        <v>5</v>
      </c>
      <c r="O147" s="1">
        <v>45797</v>
      </c>
      <c r="P147">
        <v>5</v>
      </c>
      <c r="Q147" s="317">
        <v>116750</v>
      </c>
      <c r="R147">
        <v>25.6</v>
      </c>
      <c r="S147">
        <v>6</v>
      </c>
      <c r="T147">
        <v>27</v>
      </c>
      <c r="U147" s="317">
        <v>224757</v>
      </c>
    </row>
    <row r="148" spans="1:21">
      <c r="A148">
        <v>147</v>
      </c>
      <c r="B148" t="s">
        <v>14400</v>
      </c>
      <c r="C148" t="s">
        <v>14401</v>
      </c>
      <c r="D148" t="s">
        <v>93</v>
      </c>
      <c r="E148" t="s">
        <v>7668</v>
      </c>
      <c r="F148" s="1">
        <v>45777</v>
      </c>
      <c r="G148">
        <v>4</v>
      </c>
      <c r="H148">
        <v>426692</v>
      </c>
      <c r="I148" t="s">
        <v>10185</v>
      </c>
      <c r="J148">
        <v>40075588</v>
      </c>
      <c r="K148" t="s">
        <v>6518</v>
      </c>
      <c r="L148">
        <v>5</v>
      </c>
      <c r="M148">
        <v>5</v>
      </c>
      <c r="N148">
        <v>5</v>
      </c>
      <c r="O148" s="1">
        <v>45797</v>
      </c>
      <c r="P148">
        <v>5</v>
      </c>
      <c r="Q148" s="317">
        <v>100270</v>
      </c>
      <c r="R148">
        <v>25.6</v>
      </c>
      <c r="S148">
        <v>6</v>
      </c>
      <c r="T148">
        <v>21</v>
      </c>
      <c r="U148" s="317">
        <v>194481</v>
      </c>
    </row>
    <row r="149" spans="1:21">
      <c r="A149">
        <v>148</v>
      </c>
      <c r="B149" t="s">
        <v>8015</v>
      </c>
      <c r="C149" t="s">
        <v>8016</v>
      </c>
      <c r="D149" t="s">
        <v>93</v>
      </c>
      <c r="E149" t="s">
        <v>7862</v>
      </c>
      <c r="F149" s="1">
        <v>45777</v>
      </c>
      <c r="G149">
        <v>4</v>
      </c>
      <c r="H149">
        <v>426693</v>
      </c>
      <c r="I149" t="s">
        <v>10185</v>
      </c>
      <c r="J149">
        <v>40075737</v>
      </c>
      <c r="K149" t="s">
        <v>6518</v>
      </c>
      <c r="L149">
        <v>6</v>
      </c>
      <c r="M149">
        <v>5</v>
      </c>
      <c r="N149">
        <v>6</v>
      </c>
      <c r="O149" s="1">
        <v>45834</v>
      </c>
      <c r="P149">
        <v>6</v>
      </c>
      <c r="Q149" s="317">
        <v>53290</v>
      </c>
      <c r="R149">
        <v>25.6</v>
      </c>
      <c r="S149">
        <v>6</v>
      </c>
      <c r="T149">
        <v>27</v>
      </c>
      <c r="U149" s="317">
        <v>103296</v>
      </c>
    </row>
    <row r="150" spans="1:21">
      <c r="A150">
        <v>149</v>
      </c>
      <c r="B150" t="s">
        <v>8057</v>
      </c>
      <c r="C150" t="s">
        <v>14402</v>
      </c>
      <c r="D150" t="s">
        <v>93</v>
      </c>
      <c r="E150" t="s">
        <v>8059</v>
      </c>
      <c r="F150" s="1">
        <v>45777</v>
      </c>
      <c r="G150">
        <v>4</v>
      </c>
      <c r="H150">
        <v>426694</v>
      </c>
      <c r="I150" t="s">
        <v>10185</v>
      </c>
      <c r="J150">
        <v>50000711</v>
      </c>
      <c r="K150" t="s">
        <v>6518</v>
      </c>
      <c r="L150">
        <v>6</v>
      </c>
      <c r="M150">
        <v>5</v>
      </c>
      <c r="N150">
        <v>6</v>
      </c>
      <c r="O150" s="1">
        <v>45834</v>
      </c>
      <c r="P150">
        <v>6</v>
      </c>
      <c r="Q150" s="317">
        <v>82610</v>
      </c>
      <c r="R150">
        <v>25.6</v>
      </c>
      <c r="S150">
        <v>6</v>
      </c>
      <c r="T150">
        <v>27</v>
      </c>
      <c r="U150" s="317">
        <v>160205</v>
      </c>
    </row>
    <row r="151" spans="1:21">
      <c r="A151">
        <v>150</v>
      </c>
      <c r="B151" t="s">
        <v>14403</v>
      </c>
      <c r="C151" t="s">
        <v>14404</v>
      </c>
      <c r="D151" t="s">
        <v>93</v>
      </c>
      <c r="E151" t="s">
        <v>7883</v>
      </c>
      <c r="F151" s="1">
        <v>45777</v>
      </c>
      <c r="G151">
        <v>4</v>
      </c>
      <c r="H151">
        <v>426695</v>
      </c>
      <c r="I151" t="s">
        <v>10185</v>
      </c>
      <c r="J151">
        <v>50000709</v>
      </c>
      <c r="K151" t="s">
        <v>6518</v>
      </c>
      <c r="L151">
        <v>7</v>
      </c>
      <c r="M151">
        <v>5</v>
      </c>
      <c r="N151">
        <v>6</v>
      </c>
      <c r="O151" s="1">
        <v>45834</v>
      </c>
      <c r="P151">
        <v>6</v>
      </c>
      <c r="Q151" s="317">
        <v>107375</v>
      </c>
      <c r="R151">
        <v>25.7</v>
      </c>
      <c r="S151">
        <v>7</v>
      </c>
      <c r="T151">
        <v>27</v>
      </c>
      <c r="U151" s="317">
        <v>206040</v>
      </c>
    </row>
    <row r="152" spans="1:21">
      <c r="A152">
        <v>151</v>
      </c>
      <c r="B152" t="s">
        <v>14405</v>
      </c>
      <c r="C152" t="s">
        <v>14406</v>
      </c>
      <c r="D152" t="s">
        <v>93</v>
      </c>
      <c r="E152" t="s">
        <v>7677</v>
      </c>
      <c r="F152" s="1">
        <v>45777</v>
      </c>
      <c r="G152">
        <v>4</v>
      </c>
      <c r="H152">
        <v>426696</v>
      </c>
      <c r="I152" t="s">
        <v>10185</v>
      </c>
      <c r="J152">
        <v>40075440</v>
      </c>
      <c r="K152" t="s">
        <v>6518</v>
      </c>
      <c r="L152">
        <v>7</v>
      </c>
      <c r="M152">
        <v>5</v>
      </c>
      <c r="N152">
        <v>7</v>
      </c>
      <c r="O152" s="1">
        <v>45867</v>
      </c>
      <c r="P152">
        <v>7</v>
      </c>
      <c r="Q152" s="317">
        <v>73610</v>
      </c>
      <c r="R152">
        <v>25.7</v>
      </c>
      <c r="S152">
        <v>7</v>
      </c>
      <c r="T152">
        <v>21</v>
      </c>
      <c r="U152" s="317">
        <v>142741</v>
      </c>
    </row>
    <row r="153" spans="1:21">
      <c r="A153">
        <v>152</v>
      </c>
      <c r="B153" t="s">
        <v>14407</v>
      </c>
      <c r="C153" t="s">
        <v>14408</v>
      </c>
      <c r="D153" t="s">
        <v>93</v>
      </c>
      <c r="E153" t="s">
        <v>7698</v>
      </c>
      <c r="F153" s="1"/>
      <c r="G153" t="s">
        <v>43</v>
      </c>
      <c r="H153">
        <v>426697</v>
      </c>
      <c r="I153" t="s">
        <v>43</v>
      </c>
      <c r="L153" t="s">
        <v>43</v>
      </c>
      <c r="M153" t="s">
        <v>43</v>
      </c>
      <c r="N153" t="s">
        <v>43</v>
      </c>
      <c r="O153" s="1"/>
      <c r="Q153" s="317"/>
      <c r="U153" s="317"/>
    </row>
    <row r="154" spans="1:21">
      <c r="A154">
        <v>153</v>
      </c>
      <c r="B154" t="s">
        <v>14409</v>
      </c>
      <c r="C154" t="s">
        <v>14410</v>
      </c>
      <c r="D154" t="s">
        <v>6574</v>
      </c>
      <c r="E154" t="s">
        <v>9355</v>
      </c>
      <c r="F154" s="1"/>
      <c r="G154" t="s">
        <v>43</v>
      </c>
      <c r="H154">
        <v>426698</v>
      </c>
      <c r="I154" t="s">
        <v>43</v>
      </c>
      <c r="L154" t="s">
        <v>43</v>
      </c>
      <c r="M154" t="s">
        <v>43</v>
      </c>
      <c r="N154" t="s">
        <v>43</v>
      </c>
      <c r="O154" s="1"/>
      <c r="Q154" s="317"/>
      <c r="U154" s="317"/>
    </row>
    <row r="155" spans="1:21">
      <c r="A155">
        <v>154</v>
      </c>
      <c r="B155" t="s">
        <v>14411</v>
      </c>
      <c r="C155" t="s">
        <v>14412</v>
      </c>
      <c r="D155" t="s">
        <v>6574</v>
      </c>
      <c r="E155" t="s">
        <v>14413</v>
      </c>
      <c r="F155" s="1">
        <v>45789</v>
      </c>
      <c r="G155">
        <v>5</v>
      </c>
      <c r="H155">
        <v>426699</v>
      </c>
      <c r="I155" t="s">
        <v>10185</v>
      </c>
      <c r="J155">
        <v>50002528</v>
      </c>
      <c r="K155" t="s">
        <v>267</v>
      </c>
      <c r="L155">
        <v>6</v>
      </c>
      <c r="M155">
        <v>5</v>
      </c>
      <c r="N155">
        <v>6</v>
      </c>
      <c r="O155" s="1">
        <v>45833</v>
      </c>
      <c r="P155">
        <v>6</v>
      </c>
      <c r="Q155" s="317">
        <v>45290</v>
      </c>
      <c r="R155">
        <v>25.6</v>
      </c>
      <c r="S155">
        <v>6</v>
      </c>
      <c r="T155">
        <v>40</v>
      </c>
      <c r="U155" s="317">
        <v>77869</v>
      </c>
    </row>
    <row r="156" spans="1:21">
      <c r="A156">
        <v>155</v>
      </c>
      <c r="B156" t="s">
        <v>7954</v>
      </c>
      <c r="C156" t="s">
        <v>14414</v>
      </c>
      <c r="D156" t="s">
        <v>6574</v>
      </c>
      <c r="E156" t="s">
        <v>14415</v>
      </c>
      <c r="F156" s="1">
        <v>45789</v>
      </c>
      <c r="G156">
        <v>5</v>
      </c>
      <c r="H156">
        <v>426700</v>
      </c>
      <c r="I156" t="s">
        <v>10185</v>
      </c>
      <c r="J156">
        <v>40074585</v>
      </c>
      <c r="K156" t="s">
        <v>267</v>
      </c>
      <c r="L156">
        <v>6</v>
      </c>
      <c r="M156">
        <v>5</v>
      </c>
      <c r="N156">
        <v>6</v>
      </c>
      <c r="O156" s="1">
        <v>45833</v>
      </c>
      <c r="P156">
        <v>6</v>
      </c>
      <c r="Q156" s="317">
        <v>180060</v>
      </c>
      <c r="R156">
        <v>25.7</v>
      </c>
      <c r="S156">
        <v>7</v>
      </c>
      <c r="T156">
        <v>46</v>
      </c>
      <c r="U156" s="317">
        <v>246792</v>
      </c>
    </row>
    <row r="157" spans="1:21">
      <c r="A157">
        <v>156</v>
      </c>
      <c r="B157" t="s">
        <v>14416</v>
      </c>
      <c r="C157" t="s">
        <v>14417</v>
      </c>
      <c r="D157" t="s">
        <v>93</v>
      </c>
      <c r="E157" t="s">
        <v>6259</v>
      </c>
      <c r="F157" s="1">
        <v>45790</v>
      </c>
      <c r="G157">
        <v>5</v>
      </c>
      <c r="H157">
        <v>426701</v>
      </c>
      <c r="I157" t="s">
        <v>10185</v>
      </c>
      <c r="J157">
        <v>50003110</v>
      </c>
      <c r="K157" t="s">
        <v>267</v>
      </c>
      <c r="L157">
        <v>5</v>
      </c>
      <c r="M157">
        <v>5</v>
      </c>
      <c r="N157">
        <v>5</v>
      </c>
      <c r="O157" s="1">
        <v>45797</v>
      </c>
      <c r="P157">
        <v>5</v>
      </c>
      <c r="Q157" s="317">
        <v>76600</v>
      </c>
      <c r="R157">
        <v>25.6</v>
      </c>
      <c r="S157">
        <v>6</v>
      </c>
      <c r="T157">
        <v>21</v>
      </c>
      <c r="U157" s="317">
        <v>147834</v>
      </c>
    </row>
    <row r="158" spans="1:21">
      <c r="A158">
        <v>157</v>
      </c>
      <c r="B158" t="s">
        <v>14418</v>
      </c>
      <c r="C158" t="s">
        <v>14419</v>
      </c>
      <c r="D158" t="s">
        <v>93</v>
      </c>
      <c r="E158" t="s">
        <v>7704</v>
      </c>
      <c r="F158" s="1">
        <v>45790</v>
      </c>
      <c r="G158">
        <v>5</v>
      </c>
      <c r="H158">
        <v>426702</v>
      </c>
      <c r="I158" t="s">
        <v>10185</v>
      </c>
      <c r="J158">
        <v>50000885</v>
      </c>
      <c r="K158" t="s">
        <v>267</v>
      </c>
      <c r="L158">
        <v>5</v>
      </c>
      <c r="M158">
        <v>5</v>
      </c>
      <c r="N158">
        <v>5</v>
      </c>
      <c r="O158" s="1">
        <v>45797</v>
      </c>
      <c r="P158">
        <v>5</v>
      </c>
      <c r="Q158" s="317">
        <v>62725</v>
      </c>
      <c r="R158">
        <v>25.6</v>
      </c>
      <c r="S158">
        <v>6</v>
      </c>
      <c r="T158">
        <v>21</v>
      </c>
      <c r="U158" s="317">
        <v>120386</v>
      </c>
    </row>
    <row r="159" spans="1:21">
      <c r="A159">
        <v>158</v>
      </c>
      <c r="B159" t="s">
        <v>14420</v>
      </c>
      <c r="C159" t="s">
        <v>14421</v>
      </c>
      <c r="D159" t="s">
        <v>93</v>
      </c>
      <c r="E159" t="s">
        <v>6259</v>
      </c>
      <c r="F159" s="1">
        <v>45790</v>
      </c>
      <c r="G159">
        <v>5</v>
      </c>
      <c r="H159">
        <v>426703</v>
      </c>
      <c r="I159" t="s">
        <v>10185</v>
      </c>
      <c r="J159">
        <v>50002681</v>
      </c>
      <c r="K159" t="s">
        <v>267</v>
      </c>
      <c r="L159">
        <v>5</v>
      </c>
      <c r="M159">
        <v>5</v>
      </c>
      <c r="N159">
        <v>5</v>
      </c>
      <c r="O159" s="1">
        <v>45797</v>
      </c>
      <c r="P159">
        <v>5</v>
      </c>
      <c r="Q159" s="317">
        <v>57645</v>
      </c>
      <c r="R159">
        <v>25.6</v>
      </c>
      <c r="S159">
        <v>6</v>
      </c>
      <c r="T159">
        <v>21</v>
      </c>
      <c r="U159" s="317">
        <v>110525</v>
      </c>
    </row>
    <row r="160" spans="1:21">
      <c r="A160">
        <v>159</v>
      </c>
      <c r="B160" t="s">
        <v>14422</v>
      </c>
      <c r="C160" t="s">
        <v>14423</v>
      </c>
      <c r="D160" t="s">
        <v>93</v>
      </c>
      <c r="E160" t="s">
        <v>7862</v>
      </c>
      <c r="F160" s="1">
        <v>45790</v>
      </c>
      <c r="G160">
        <v>5</v>
      </c>
      <c r="H160">
        <v>426704</v>
      </c>
      <c r="I160" t="s">
        <v>10185</v>
      </c>
      <c r="J160">
        <v>50002707</v>
      </c>
      <c r="K160" t="s">
        <v>267</v>
      </c>
      <c r="L160">
        <v>6</v>
      </c>
      <c r="M160">
        <v>5</v>
      </c>
      <c r="N160">
        <v>6</v>
      </c>
      <c r="O160" s="1">
        <v>45833</v>
      </c>
      <c r="P160">
        <v>6</v>
      </c>
      <c r="Q160" s="317">
        <v>52450</v>
      </c>
      <c r="R160">
        <v>25.6</v>
      </c>
      <c r="S160">
        <v>6</v>
      </c>
      <c r="T160">
        <v>21</v>
      </c>
      <c r="U160" s="317">
        <v>99949</v>
      </c>
    </row>
    <row r="161" spans="1:21">
      <c r="A161">
        <v>160</v>
      </c>
      <c r="B161" t="s">
        <v>14424</v>
      </c>
      <c r="C161" t="s">
        <v>14425</v>
      </c>
      <c r="D161" t="s">
        <v>93</v>
      </c>
      <c r="E161" t="s">
        <v>7690</v>
      </c>
      <c r="F161" s="1">
        <v>45790</v>
      </c>
      <c r="G161">
        <v>5</v>
      </c>
      <c r="H161">
        <v>426705</v>
      </c>
      <c r="I161" t="s">
        <v>10185</v>
      </c>
      <c r="J161">
        <v>50003626</v>
      </c>
      <c r="K161" t="s">
        <v>267</v>
      </c>
      <c r="L161">
        <v>6</v>
      </c>
      <c r="M161">
        <v>5</v>
      </c>
      <c r="N161">
        <v>6</v>
      </c>
      <c r="O161" s="1">
        <v>45833</v>
      </c>
      <c r="P161">
        <v>6</v>
      </c>
      <c r="Q161" s="317">
        <v>53580</v>
      </c>
      <c r="R161">
        <v>25.6</v>
      </c>
      <c r="S161">
        <v>6</v>
      </c>
      <c r="T161">
        <v>21</v>
      </c>
      <c r="U161" s="317">
        <v>101418</v>
      </c>
    </row>
    <row r="162" spans="1:21">
      <c r="A162">
        <v>161</v>
      </c>
      <c r="B162" t="s">
        <v>14426</v>
      </c>
      <c r="C162" t="s">
        <v>14427</v>
      </c>
      <c r="D162" t="s">
        <v>93</v>
      </c>
      <c r="E162" t="s">
        <v>7769</v>
      </c>
      <c r="F162" s="1">
        <v>45790</v>
      </c>
      <c r="G162">
        <v>5</v>
      </c>
      <c r="H162">
        <v>426706</v>
      </c>
      <c r="I162" t="s">
        <v>10185</v>
      </c>
      <c r="J162">
        <v>50002705</v>
      </c>
      <c r="K162" t="s">
        <v>267</v>
      </c>
      <c r="L162">
        <v>6</v>
      </c>
      <c r="M162">
        <v>5</v>
      </c>
      <c r="N162">
        <v>6</v>
      </c>
      <c r="O162" s="1">
        <v>45833</v>
      </c>
      <c r="P162">
        <v>6</v>
      </c>
      <c r="Q162" s="317">
        <v>83520</v>
      </c>
      <c r="R162">
        <v>25.6</v>
      </c>
      <c r="S162">
        <v>6</v>
      </c>
      <c r="T162">
        <v>21</v>
      </c>
      <c r="U162" s="317">
        <v>161259</v>
      </c>
    </row>
    <row r="163" spans="1:21">
      <c r="A163">
        <v>162</v>
      </c>
      <c r="B163" t="s">
        <v>14428</v>
      </c>
      <c r="C163" t="s">
        <v>14429</v>
      </c>
      <c r="D163" t="s">
        <v>93</v>
      </c>
      <c r="E163" t="s">
        <v>7690</v>
      </c>
      <c r="F163" s="1">
        <v>45790</v>
      </c>
      <c r="G163">
        <v>5</v>
      </c>
      <c r="H163">
        <v>426707</v>
      </c>
      <c r="I163" t="s">
        <v>10185</v>
      </c>
      <c r="J163">
        <v>40074358</v>
      </c>
      <c r="K163" t="s">
        <v>267</v>
      </c>
      <c r="L163">
        <v>6</v>
      </c>
      <c r="M163">
        <v>5</v>
      </c>
      <c r="N163">
        <v>6</v>
      </c>
      <c r="O163" s="1">
        <v>45833</v>
      </c>
      <c r="P163">
        <v>6</v>
      </c>
      <c r="Q163" s="317">
        <v>123800</v>
      </c>
      <c r="R163">
        <v>25.6</v>
      </c>
      <c r="S163">
        <v>6</v>
      </c>
      <c r="T163">
        <v>21</v>
      </c>
      <c r="U163" s="317">
        <v>239434</v>
      </c>
    </row>
    <row r="164" spans="1:21">
      <c r="A164">
        <v>163</v>
      </c>
      <c r="B164" t="s">
        <v>8086</v>
      </c>
      <c r="C164" t="s">
        <v>8087</v>
      </c>
      <c r="D164" t="s">
        <v>93</v>
      </c>
      <c r="E164" t="s">
        <v>7704</v>
      </c>
      <c r="F164" s="1">
        <v>45790</v>
      </c>
      <c r="G164">
        <v>5</v>
      </c>
      <c r="H164">
        <v>426708</v>
      </c>
      <c r="I164" t="s">
        <v>10185</v>
      </c>
      <c r="J164">
        <v>50002402</v>
      </c>
      <c r="K164" t="s">
        <v>267</v>
      </c>
      <c r="L164">
        <v>7</v>
      </c>
      <c r="M164">
        <v>5</v>
      </c>
      <c r="N164">
        <v>6</v>
      </c>
      <c r="O164" s="1">
        <v>45833</v>
      </c>
      <c r="P164">
        <v>6</v>
      </c>
      <c r="Q164" s="317">
        <v>131300</v>
      </c>
      <c r="R164">
        <v>25.7</v>
      </c>
      <c r="S164">
        <v>7</v>
      </c>
      <c r="T164">
        <v>27</v>
      </c>
      <c r="U164" s="317">
        <v>209066</v>
      </c>
    </row>
    <row r="165" spans="1:21">
      <c r="A165">
        <v>164</v>
      </c>
      <c r="B165" t="s">
        <v>8064</v>
      </c>
      <c r="C165" t="s">
        <v>14430</v>
      </c>
      <c r="D165" t="s">
        <v>93</v>
      </c>
      <c r="E165" t="s">
        <v>7721</v>
      </c>
      <c r="F165" s="1">
        <v>45790</v>
      </c>
      <c r="G165">
        <v>5</v>
      </c>
      <c r="H165">
        <v>426709</v>
      </c>
      <c r="I165" t="s">
        <v>10185</v>
      </c>
      <c r="J165">
        <v>50000894</v>
      </c>
      <c r="K165" t="s">
        <v>267</v>
      </c>
      <c r="L165">
        <v>5</v>
      </c>
      <c r="M165">
        <v>5</v>
      </c>
      <c r="N165">
        <v>5</v>
      </c>
      <c r="O165" s="1">
        <v>45797</v>
      </c>
      <c r="P165">
        <v>5</v>
      </c>
      <c r="Q165" s="317">
        <v>37710</v>
      </c>
      <c r="R165">
        <v>25.6</v>
      </c>
      <c r="S165">
        <v>6</v>
      </c>
      <c r="T165">
        <v>21</v>
      </c>
      <c r="U165" s="317">
        <v>73060</v>
      </c>
    </row>
    <row r="166" spans="1:21">
      <c r="A166">
        <v>165</v>
      </c>
      <c r="B166" t="s">
        <v>8119</v>
      </c>
      <c r="C166" t="s">
        <v>14431</v>
      </c>
      <c r="D166" t="s">
        <v>93</v>
      </c>
      <c r="E166" t="s">
        <v>7721</v>
      </c>
      <c r="F166" s="1">
        <v>45790</v>
      </c>
      <c r="G166">
        <v>5</v>
      </c>
      <c r="H166">
        <v>426710</v>
      </c>
      <c r="I166" t="s">
        <v>10185</v>
      </c>
      <c r="J166">
        <v>50003409</v>
      </c>
      <c r="K166" t="s">
        <v>267</v>
      </c>
      <c r="L166">
        <v>5</v>
      </c>
      <c r="M166">
        <v>5</v>
      </c>
      <c r="N166">
        <v>5</v>
      </c>
      <c r="O166" s="1">
        <v>45797</v>
      </c>
      <c r="P166">
        <v>5</v>
      </c>
      <c r="Q166" s="317">
        <v>46710</v>
      </c>
      <c r="R166">
        <v>25.6</v>
      </c>
      <c r="S166">
        <v>6</v>
      </c>
      <c r="T166">
        <v>21</v>
      </c>
      <c r="U166" s="317">
        <v>90524</v>
      </c>
    </row>
    <row r="167" spans="1:21">
      <c r="A167">
        <v>166</v>
      </c>
      <c r="B167" t="s">
        <v>8061</v>
      </c>
      <c r="C167" t="s">
        <v>14432</v>
      </c>
      <c r="D167" t="s">
        <v>93</v>
      </c>
      <c r="E167" t="s">
        <v>93</v>
      </c>
      <c r="F167" s="1">
        <v>45790</v>
      </c>
      <c r="G167">
        <v>5</v>
      </c>
      <c r="H167">
        <v>426711</v>
      </c>
      <c r="I167" t="s">
        <v>10185</v>
      </c>
      <c r="J167">
        <v>50000887</v>
      </c>
      <c r="K167" t="s">
        <v>267</v>
      </c>
      <c r="L167">
        <v>6</v>
      </c>
      <c r="M167">
        <v>5</v>
      </c>
      <c r="N167">
        <v>6</v>
      </c>
      <c r="O167" s="1">
        <v>45833</v>
      </c>
      <c r="P167">
        <v>6</v>
      </c>
      <c r="Q167" s="317">
        <v>50280</v>
      </c>
      <c r="R167">
        <v>25.6</v>
      </c>
      <c r="S167">
        <v>6</v>
      </c>
      <c r="T167">
        <v>21</v>
      </c>
      <c r="U167" s="317">
        <v>96747</v>
      </c>
    </row>
    <row r="168" spans="1:21">
      <c r="A168">
        <v>167</v>
      </c>
      <c r="B168" t="s">
        <v>14433</v>
      </c>
      <c r="C168" t="s">
        <v>14434</v>
      </c>
      <c r="D168" t="s">
        <v>93</v>
      </c>
      <c r="E168" t="s">
        <v>7800</v>
      </c>
      <c r="F168" s="1">
        <v>45790</v>
      </c>
      <c r="G168">
        <v>5</v>
      </c>
      <c r="H168">
        <v>426712</v>
      </c>
      <c r="I168" t="s">
        <v>10185</v>
      </c>
      <c r="J168">
        <v>50001484</v>
      </c>
      <c r="K168" t="s">
        <v>267</v>
      </c>
      <c r="L168">
        <v>6</v>
      </c>
      <c r="M168">
        <v>5</v>
      </c>
      <c r="N168">
        <v>6</v>
      </c>
      <c r="O168" s="1">
        <v>45833</v>
      </c>
      <c r="P168">
        <v>6</v>
      </c>
      <c r="Q168" s="317">
        <v>73230</v>
      </c>
      <c r="R168">
        <v>25.6</v>
      </c>
      <c r="S168">
        <v>6</v>
      </c>
      <c r="T168">
        <v>27</v>
      </c>
      <c r="U168" s="317">
        <v>140284</v>
      </c>
    </row>
    <row r="169" spans="1:21">
      <c r="A169">
        <v>168</v>
      </c>
      <c r="B169" t="s">
        <v>14435</v>
      </c>
      <c r="C169" t="s">
        <v>14436</v>
      </c>
      <c r="D169" t="s">
        <v>93</v>
      </c>
      <c r="E169" t="s">
        <v>7668</v>
      </c>
      <c r="F169" s="1">
        <v>45790</v>
      </c>
      <c r="G169">
        <v>5</v>
      </c>
      <c r="H169">
        <v>426713</v>
      </c>
      <c r="I169" t="s">
        <v>10185</v>
      </c>
      <c r="J169">
        <v>50006685</v>
      </c>
      <c r="K169" t="s">
        <v>267</v>
      </c>
      <c r="L169">
        <v>5</v>
      </c>
      <c r="M169">
        <v>5</v>
      </c>
      <c r="N169">
        <v>5</v>
      </c>
      <c r="O169" s="1">
        <v>45833</v>
      </c>
      <c r="P169">
        <v>6</v>
      </c>
      <c r="Q169" s="317">
        <v>43250</v>
      </c>
      <c r="R169">
        <v>25.6</v>
      </c>
      <c r="S169">
        <v>6</v>
      </c>
      <c r="T169">
        <v>101</v>
      </c>
      <c r="U169" s="317">
        <v>109130</v>
      </c>
    </row>
    <row r="170" spans="1:21">
      <c r="A170">
        <v>169</v>
      </c>
      <c r="B170" t="s">
        <v>14437</v>
      </c>
      <c r="C170" t="s">
        <v>14438</v>
      </c>
      <c r="D170" t="s">
        <v>93</v>
      </c>
      <c r="E170" t="s">
        <v>6259</v>
      </c>
      <c r="F170" s="1"/>
      <c r="G170" t="s">
        <v>43</v>
      </c>
      <c r="H170">
        <v>426714</v>
      </c>
      <c r="I170" t="s">
        <v>43</v>
      </c>
      <c r="L170" t="s">
        <v>43</v>
      </c>
      <c r="M170" t="s">
        <v>43</v>
      </c>
      <c r="N170" t="s">
        <v>43</v>
      </c>
      <c r="O170" s="1"/>
      <c r="Q170" s="317"/>
      <c r="U170" s="317"/>
    </row>
    <row r="171" spans="1:21">
      <c r="A171">
        <v>170</v>
      </c>
      <c r="B171" t="s">
        <v>14439</v>
      </c>
      <c r="C171" t="s">
        <v>14440</v>
      </c>
      <c r="D171" t="s">
        <v>93</v>
      </c>
      <c r="E171" t="s">
        <v>7668</v>
      </c>
      <c r="F171" s="1">
        <v>45790</v>
      </c>
      <c r="G171">
        <v>5</v>
      </c>
      <c r="H171">
        <v>426715</v>
      </c>
      <c r="I171" t="s">
        <v>10185</v>
      </c>
      <c r="J171">
        <v>40066084</v>
      </c>
      <c r="K171" t="s">
        <v>6518</v>
      </c>
      <c r="L171">
        <v>5</v>
      </c>
      <c r="M171">
        <v>5</v>
      </c>
      <c r="N171">
        <v>5</v>
      </c>
      <c r="O171" s="1">
        <v>45834</v>
      </c>
      <c r="P171">
        <v>6</v>
      </c>
      <c r="Q171" s="317">
        <v>143790</v>
      </c>
      <c r="R171">
        <v>25.6</v>
      </c>
      <c r="S171">
        <v>6</v>
      </c>
      <c r="T171">
        <v>27</v>
      </c>
      <c r="U171" s="317">
        <v>278953</v>
      </c>
    </row>
    <row r="172" spans="1:21">
      <c r="A172">
        <v>171</v>
      </c>
      <c r="B172" t="s">
        <v>14441</v>
      </c>
      <c r="C172" t="s">
        <v>14442</v>
      </c>
      <c r="D172" t="s">
        <v>93</v>
      </c>
      <c r="E172" t="s">
        <v>7668</v>
      </c>
      <c r="F172" s="1">
        <v>45790</v>
      </c>
      <c r="G172">
        <v>5</v>
      </c>
      <c r="H172">
        <v>426716</v>
      </c>
      <c r="I172" t="s">
        <v>10185</v>
      </c>
      <c r="J172">
        <v>40060822</v>
      </c>
      <c r="K172" t="s">
        <v>6518</v>
      </c>
      <c r="L172">
        <v>5</v>
      </c>
      <c r="M172">
        <v>5</v>
      </c>
      <c r="N172">
        <v>5</v>
      </c>
      <c r="O172" s="1">
        <v>45834</v>
      </c>
      <c r="P172">
        <v>6</v>
      </c>
      <c r="Q172" s="317">
        <v>75690</v>
      </c>
      <c r="R172">
        <v>25.6</v>
      </c>
      <c r="S172">
        <v>6</v>
      </c>
      <c r="T172">
        <v>21</v>
      </c>
      <c r="U172" s="317">
        <v>146781</v>
      </c>
    </row>
    <row r="173" spans="1:21">
      <c r="A173">
        <v>172</v>
      </c>
      <c r="B173" t="s">
        <v>14443</v>
      </c>
      <c r="C173" t="s">
        <v>14444</v>
      </c>
      <c r="D173" t="s">
        <v>93</v>
      </c>
      <c r="E173" t="s">
        <v>7800</v>
      </c>
      <c r="F173" s="1">
        <v>45790</v>
      </c>
      <c r="G173">
        <v>5</v>
      </c>
      <c r="H173">
        <v>426717</v>
      </c>
      <c r="I173" t="s">
        <v>10185</v>
      </c>
      <c r="J173">
        <v>50001145</v>
      </c>
      <c r="K173" t="s">
        <v>6518</v>
      </c>
      <c r="L173">
        <v>6</v>
      </c>
      <c r="M173">
        <v>5</v>
      </c>
      <c r="N173">
        <v>6</v>
      </c>
      <c r="O173" s="1">
        <v>45834</v>
      </c>
      <c r="P173">
        <v>6</v>
      </c>
      <c r="Q173" s="317">
        <v>73385</v>
      </c>
      <c r="R173">
        <v>25.6</v>
      </c>
      <c r="S173">
        <v>6</v>
      </c>
      <c r="T173">
        <v>21</v>
      </c>
      <c r="U173" s="317">
        <v>137631</v>
      </c>
    </row>
    <row r="174" spans="1:21">
      <c r="A174">
        <v>173</v>
      </c>
      <c r="B174" t="s">
        <v>14445</v>
      </c>
      <c r="C174" t="s">
        <v>14446</v>
      </c>
      <c r="D174" t="s">
        <v>93</v>
      </c>
      <c r="E174" t="s">
        <v>6259</v>
      </c>
      <c r="F174" s="1">
        <v>45790</v>
      </c>
      <c r="G174">
        <v>5</v>
      </c>
      <c r="H174">
        <v>426718</v>
      </c>
      <c r="I174" t="s">
        <v>10185</v>
      </c>
      <c r="J174">
        <v>50002695</v>
      </c>
      <c r="K174" t="s">
        <v>6518</v>
      </c>
      <c r="L174">
        <v>6</v>
      </c>
      <c r="M174">
        <v>5</v>
      </c>
      <c r="N174">
        <v>6</v>
      </c>
      <c r="O174" s="1">
        <v>45834</v>
      </c>
      <c r="P174">
        <v>6</v>
      </c>
      <c r="Q174" s="317">
        <v>62650</v>
      </c>
      <c r="R174">
        <v>25.6</v>
      </c>
      <c r="S174">
        <v>6</v>
      </c>
      <c r="T174">
        <v>21</v>
      </c>
      <c r="U174" s="317">
        <v>121475</v>
      </c>
    </row>
    <row r="175" spans="1:21">
      <c r="A175">
        <v>174</v>
      </c>
      <c r="B175" t="s">
        <v>14447</v>
      </c>
      <c r="C175" t="s">
        <v>14448</v>
      </c>
      <c r="D175" t="s">
        <v>93</v>
      </c>
      <c r="E175" t="s">
        <v>7698</v>
      </c>
      <c r="F175" s="1">
        <v>45790</v>
      </c>
      <c r="G175">
        <v>5</v>
      </c>
      <c r="H175">
        <v>426719</v>
      </c>
      <c r="I175" t="s">
        <v>10185</v>
      </c>
      <c r="J175">
        <v>50001990</v>
      </c>
      <c r="K175" t="s">
        <v>6518</v>
      </c>
      <c r="L175">
        <v>6</v>
      </c>
      <c r="M175">
        <v>5</v>
      </c>
      <c r="N175">
        <v>6</v>
      </c>
      <c r="O175" s="1">
        <v>45834</v>
      </c>
      <c r="P175">
        <v>6</v>
      </c>
      <c r="Q175" s="317">
        <v>101260</v>
      </c>
      <c r="R175">
        <v>25.7</v>
      </c>
      <c r="S175">
        <v>7</v>
      </c>
      <c r="T175">
        <v>21</v>
      </c>
      <c r="U175" s="317">
        <v>193971</v>
      </c>
    </row>
    <row r="176" spans="1:21">
      <c r="A176">
        <v>175</v>
      </c>
      <c r="B176" t="s">
        <v>8105</v>
      </c>
      <c r="C176" t="s">
        <v>14449</v>
      </c>
      <c r="D176" t="s">
        <v>93</v>
      </c>
      <c r="E176" t="s">
        <v>7690</v>
      </c>
      <c r="F176" s="1">
        <v>45790</v>
      </c>
      <c r="G176">
        <v>5</v>
      </c>
      <c r="H176">
        <v>426720</v>
      </c>
      <c r="I176" t="s">
        <v>10185</v>
      </c>
      <c r="J176">
        <v>50003619</v>
      </c>
      <c r="K176" t="s">
        <v>6518</v>
      </c>
      <c r="L176">
        <v>6</v>
      </c>
      <c r="M176">
        <v>5</v>
      </c>
      <c r="N176">
        <v>6</v>
      </c>
      <c r="O176" s="1">
        <v>45834</v>
      </c>
      <c r="P176">
        <v>6</v>
      </c>
      <c r="Q176" s="317">
        <v>100270</v>
      </c>
      <c r="R176">
        <v>25.6</v>
      </c>
      <c r="S176">
        <v>6</v>
      </c>
      <c r="T176">
        <v>21</v>
      </c>
      <c r="U176" s="317">
        <v>194481</v>
      </c>
    </row>
    <row r="177" spans="1:21">
      <c r="A177">
        <v>176</v>
      </c>
      <c r="B177" t="s">
        <v>7894</v>
      </c>
      <c r="C177" t="s">
        <v>14450</v>
      </c>
      <c r="D177" t="s">
        <v>93</v>
      </c>
      <c r="E177" t="s">
        <v>7800</v>
      </c>
      <c r="F177" s="1">
        <v>45790</v>
      </c>
      <c r="G177">
        <v>5</v>
      </c>
      <c r="H177">
        <v>426721</v>
      </c>
      <c r="I177" t="s">
        <v>10185</v>
      </c>
      <c r="J177">
        <v>40068739</v>
      </c>
      <c r="K177" t="s">
        <v>6518</v>
      </c>
      <c r="L177">
        <v>6</v>
      </c>
      <c r="M177">
        <v>5</v>
      </c>
      <c r="N177">
        <v>6</v>
      </c>
      <c r="O177" s="1">
        <v>45834</v>
      </c>
      <c r="P177">
        <v>6</v>
      </c>
      <c r="Q177" s="317">
        <v>54767</v>
      </c>
      <c r="R177">
        <v>25.6</v>
      </c>
      <c r="S177">
        <v>6</v>
      </c>
      <c r="T177">
        <v>27</v>
      </c>
      <c r="U177" s="317">
        <v>104972</v>
      </c>
    </row>
    <row r="178" spans="1:21">
      <c r="A178">
        <v>177</v>
      </c>
      <c r="B178" t="s">
        <v>8495</v>
      </c>
      <c r="C178" t="s">
        <v>14451</v>
      </c>
      <c r="D178" t="s">
        <v>93</v>
      </c>
      <c r="E178" t="s">
        <v>7800</v>
      </c>
      <c r="F178" s="1">
        <v>45790</v>
      </c>
      <c r="G178">
        <v>5</v>
      </c>
      <c r="H178">
        <v>426722</v>
      </c>
      <c r="I178" t="s">
        <v>10185</v>
      </c>
      <c r="J178">
        <v>40073579</v>
      </c>
      <c r="K178" t="s">
        <v>6518</v>
      </c>
      <c r="L178">
        <v>7</v>
      </c>
      <c r="M178">
        <v>5</v>
      </c>
      <c r="N178">
        <v>7</v>
      </c>
      <c r="O178" s="1">
        <v>45867</v>
      </c>
      <c r="P178">
        <v>7</v>
      </c>
      <c r="Q178" s="317">
        <v>59950</v>
      </c>
      <c r="R178">
        <v>25.7</v>
      </c>
      <c r="S178">
        <v>7</v>
      </c>
      <c r="T178">
        <v>21</v>
      </c>
      <c r="U178" s="317">
        <v>114503</v>
      </c>
    </row>
    <row r="179" spans="1:21">
      <c r="A179">
        <v>178</v>
      </c>
      <c r="B179" t="s">
        <v>14452</v>
      </c>
      <c r="C179" t="s">
        <v>14453</v>
      </c>
      <c r="D179" t="s">
        <v>93</v>
      </c>
      <c r="E179" t="s">
        <v>6259</v>
      </c>
      <c r="F179" s="1"/>
      <c r="G179" t="s">
        <v>43</v>
      </c>
      <c r="H179">
        <v>426723</v>
      </c>
      <c r="I179" t="s">
        <v>43</v>
      </c>
      <c r="L179" t="s">
        <v>43</v>
      </c>
      <c r="M179" t="s">
        <v>43</v>
      </c>
      <c r="N179" t="s">
        <v>43</v>
      </c>
      <c r="O179" s="1"/>
      <c r="Q179" s="317"/>
      <c r="U179" s="317"/>
    </row>
    <row r="180" spans="1:21">
      <c r="A180">
        <v>179</v>
      </c>
      <c r="B180" t="s">
        <v>9187</v>
      </c>
      <c r="C180" t="s">
        <v>9188</v>
      </c>
      <c r="D180" t="s">
        <v>93</v>
      </c>
      <c r="E180" t="s">
        <v>7883</v>
      </c>
      <c r="F180" s="1">
        <v>45797</v>
      </c>
      <c r="G180">
        <v>5</v>
      </c>
      <c r="H180">
        <v>426724</v>
      </c>
      <c r="I180" t="s">
        <v>10185</v>
      </c>
      <c r="J180">
        <v>40070123</v>
      </c>
      <c r="K180" t="s">
        <v>6518</v>
      </c>
      <c r="L180">
        <v>6</v>
      </c>
      <c r="M180">
        <v>5</v>
      </c>
      <c r="N180">
        <v>6</v>
      </c>
      <c r="O180" s="1">
        <v>45834</v>
      </c>
      <c r="P180">
        <v>6</v>
      </c>
      <c r="Q180" s="317">
        <v>214950</v>
      </c>
      <c r="R180">
        <v>25.6</v>
      </c>
      <c r="S180">
        <v>6</v>
      </c>
      <c r="T180">
        <v>27</v>
      </c>
      <c r="U180" s="317">
        <v>413640</v>
      </c>
    </row>
    <row r="181" spans="1:21">
      <c r="A181">
        <v>180</v>
      </c>
      <c r="B181" t="s">
        <v>14454</v>
      </c>
      <c r="C181" t="s">
        <v>14455</v>
      </c>
      <c r="D181" t="s">
        <v>93</v>
      </c>
      <c r="E181" t="s">
        <v>7690</v>
      </c>
      <c r="F181" s="1">
        <v>45797</v>
      </c>
      <c r="G181">
        <v>5</v>
      </c>
      <c r="H181">
        <v>426725</v>
      </c>
      <c r="I181" t="s">
        <v>10185</v>
      </c>
      <c r="J181">
        <v>50004654</v>
      </c>
      <c r="K181" t="s">
        <v>6518</v>
      </c>
      <c r="L181">
        <v>6</v>
      </c>
      <c r="M181">
        <v>5</v>
      </c>
      <c r="N181">
        <v>6</v>
      </c>
      <c r="O181" s="1">
        <v>45834</v>
      </c>
      <c r="P181">
        <v>6</v>
      </c>
      <c r="Q181" s="317">
        <v>46080</v>
      </c>
      <c r="R181">
        <v>25.6</v>
      </c>
      <c r="S181">
        <v>6</v>
      </c>
      <c r="T181">
        <v>21</v>
      </c>
      <c r="U181" s="317">
        <v>86865</v>
      </c>
    </row>
    <row r="182" spans="1:21">
      <c r="A182">
        <v>181</v>
      </c>
      <c r="B182" t="s">
        <v>7927</v>
      </c>
      <c r="C182" t="s">
        <v>10038</v>
      </c>
      <c r="D182" t="s">
        <v>93</v>
      </c>
      <c r="E182" t="s">
        <v>7690</v>
      </c>
      <c r="F182" s="1">
        <v>45797</v>
      </c>
      <c r="G182">
        <v>5</v>
      </c>
      <c r="H182">
        <v>426726</v>
      </c>
      <c r="I182" t="s">
        <v>10185</v>
      </c>
      <c r="J182">
        <v>40073540</v>
      </c>
      <c r="K182" t="s">
        <v>6518</v>
      </c>
      <c r="L182">
        <v>6</v>
      </c>
      <c r="M182">
        <v>5</v>
      </c>
      <c r="N182">
        <v>6</v>
      </c>
      <c r="O182" s="1">
        <v>45834</v>
      </c>
      <c r="P182">
        <v>6</v>
      </c>
      <c r="Q182" s="317">
        <v>101670</v>
      </c>
      <c r="R182">
        <v>25.6</v>
      </c>
      <c r="S182">
        <v>6</v>
      </c>
      <c r="T182">
        <v>27</v>
      </c>
      <c r="U182" s="317">
        <v>197214</v>
      </c>
    </row>
    <row r="183" spans="1:21">
      <c r="A183">
        <v>182</v>
      </c>
      <c r="B183" t="s">
        <v>8168</v>
      </c>
      <c r="C183" t="s">
        <v>14456</v>
      </c>
      <c r="D183" t="s">
        <v>93</v>
      </c>
      <c r="E183" t="s">
        <v>8170</v>
      </c>
      <c r="F183" s="1">
        <v>45797</v>
      </c>
      <c r="G183">
        <v>5</v>
      </c>
      <c r="H183">
        <v>426727</v>
      </c>
      <c r="I183" t="s">
        <v>10185</v>
      </c>
      <c r="J183">
        <v>50005241</v>
      </c>
      <c r="K183" t="s">
        <v>6518</v>
      </c>
      <c r="L183">
        <v>6</v>
      </c>
      <c r="M183">
        <v>5</v>
      </c>
      <c r="N183">
        <v>6</v>
      </c>
      <c r="O183" s="1">
        <v>45834</v>
      </c>
      <c r="P183">
        <v>6</v>
      </c>
      <c r="Q183" s="317">
        <v>54870</v>
      </c>
      <c r="R183">
        <v>25.7</v>
      </c>
      <c r="S183">
        <v>7</v>
      </c>
      <c r="T183">
        <v>21</v>
      </c>
      <c r="U183" s="317">
        <v>104642</v>
      </c>
    </row>
    <row r="184" spans="1:21">
      <c r="A184">
        <v>183</v>
      </c>
      <c r="B184" t="s">
        <v>14457</v>
      </c>
      <c r="C184" t="s">
        <v>14458</v>
      </c>
      <c r="D184" t="s">
        <v>93</v>
      </c>
      <c r="E184" t="s">
        <v>7883</v>
      </c>
      <c r="F184" s="1">
        <v>45797</v>
      </c>
      <c r="G184">
        <v>5</v>
      </c>
      <c r="H184">
        <v>426728</v>
      </c>
      <c r="I184" t="s">
        <v>10185</v>
      </c>
      <c r="J184">
        <v>50003733</v>
      </c>
      <c r="K184" t="s">
        <v>6518</v>
      </c>
      <c r="L184">
        <v>7</v>
      </c>
      <c r="M184">
        <v>5</v>
      </c>
      <c r="N184">
        <v>6</v>
      </c>
      <c r="O184" s="1">
        <v>45834</v>
      </c>
      <c r="P184">
        <v>6</v>
      </c>
      <c r="Q184" s="317">
        <v>44015</v>
      </c>
      <c r="R184">
        <v>25.7</v>
      </c>
      <c r="S184">
        <v>7</v>
      </c>
      <c r="T184">
        <v>27</v>
      </c>
      <c r="U184" s="317">
        <v>83076</v>
      </c>
    </row>
    <row r="185" spans="1:21">
      <c r="A185">
        <v>184</v>
      </c>
      <c r="B185" t="s">
        <v>8161</v>
      </c>
      <c r="C185" t="s">
        <v>8162</v>
      </c>
      <c r="D185" t="s">
        <v>93</v>
      </c>
      <c r="E185" t="s">
        <v>7698</v>
      </c>
      <c r="F185" s="1">
        <v>45797</v>
      </c>
      <c r="G185">
        <v>5</v>
      </c>
      <c r="H185">
        <v>426729</v>
      </c>
      <c r="I185" t="s">
        <v>10185</v>
      </c>
      <c r="J185">
        <v>50004638</v>
      </c>
      <c r="K185" t="s">
        <v>6518</v>
      </c>
      <c r="L185">
        <v>7</v>
      </c>
      <c r="M185">
        <v>5</v>
      </c>
      <c r="N185">
        <v>7</v>
      </c>
      <c r="O185" s="1">
        <v>45867</v>
      </c>
      <c r="P185">
        <v>7</v>
      </c>
      <c r="Q185" s="317">
        <v>122270</v>
      </c>
      <c r="R185">
        <v>25.7</v>
      </c>
      <c r="S185">
        <v>7</v>
      </c>
      <c r="T185">
        <v>21</v>
      </c>
      <c r="U185" s="317">
        <v>235448</v>
      </c>
    </row>
    <row r="186" spans="1:21">
      <c r="A186">
        <v>185</v>
      </c>
      <c r="B186" t="s">
        <v>8172</v>
      </c>
      <c r="C186" t="s">
        <v>8173</v>
      </c>
      <c r="D186" t="s">
        <v>93</v>
      </c>
      <c r="E186" t="s">
        <v>7769</v>
      </c>
      <c r="F186" s="1">
        <v>45797</v>
      </c>
      <c r="G186">
        <v>5</v>
      </c>
      <c r="H186">
        <v>426730</v>
      </c>
      <c r="I186" t="s">
        <v>10185</v>
      </c>
      <c r="J186">
        <v>50005092</v>
      </c>
      <c r="K186" t="s">
        <v>6518</v>
      </c>
      <c r="L186">
        <v>7</v>
      </c>
      <c r="M186">
        <v>5</v>
      </c>
      <c r="N186">
        <v>7</v>
      </c>
      <c r="O186" s="1">
        <v>45867</v>
      </c>
      <c r="P186">
        <v>7</v>
      </c>
      <c r="Q186" s="317">
        <v>57910</v>
      </c>
      <c r="R186">
        <v>25.7</v>
      </c>
      <c r="S186">
        <v>7</v>
      </c>
      <c r="T186">
        <v>21</v>
      </c>
      <c r="U186" s="317">
        <v>112267</v>
      </c>
    </row>
    <row r="187" spans="1:21">
      <c r="A187">
        <v>186</v>
      </c>
      <c r="B187" t="s">
        <v>14459</v>
      </c>
      <c r="C187" t="s">
        <v>14460</v>
      </c>
      <c r="D187" t="s">
        <v>93</v>
      </c>
      <c r="E187" t="s">
        <v>7800</v>
      </c>
      <c r="F187" s="1">
        <v>45797</v>
      </c>
      <c r="G187">
        <v>5</v>
      </c>
      <c r="H187">
        <v>426731</v>
      </c>
      <c r="I187" t="s">
        <v>10185</v>
      </c>
      <c r="J187">
        <v>50002392</v>
      </c>
      <c r="K187" t="s">
        <v>6518</v>
      </c>
      <c r="L187">
        <v>7</v>
      </c>
      <c r="M187">
        <v>5</v>
      </c>
      <c r="N187">
        <v>7</v>
      </c>
      <c r="O187" s="1">
        <v>45867</v>
      </c>
      <c r="P187">
        <v>7</v>
      </c>
      <c r="Q187" s="317">
        <v>63870</v>
      </c>
      <c r="R187">
        <v>25.7</v>
      </c>
      <c r="S187">
        <v>7</v>
      </c>
      <c r="T187">
        <v>27</v>
      </c>
      <c r="U187" s="317">
        <v>122106</v>
      </c>
    </row>
    <row r="188" spans="1:21">
      <c r="A188">
        <v>187</v>
      </c>
      <c r="B188" t="s">
        <v>14461</v>
      </c>
      <c r="C188" t="s">
        <v>14462</v>
      </c>
      <c r="D188" t="s">
        <v>93</v>
      </c>
      <c r="E188" t="s">
        <v>7800</v>
      </c>
      <c r="F188" s="1">
        <v>45797</v>
      </c>
      <c r="G188">
        <v>5</v>
      </c>
      <c r="H188">
        <v>426732</v>
      </c>
      <c r="I188" t="s">
        <v>10185</v>
      </c>
      <c r="J188">
        <v>50007863</v>
      </c>
      <c r="K188" t="s">
        <v>267</v>
      </c>
      <c r="L188">
        <v>5</v>
      </c>
      <c r="M188">
        <v>5</v>
      </c>
      <c r="N188">
        <v>5</v>
      </c>
      <c r="O188" s="1">
        <v>45833</v>
      </c>
      <c r="P188">
        <v>6</v>
      </c>
      <c r="Q188" s="317">
        <v>51660</v>
      </c>
      <c r="R188">
        <v>25.6</v>
      </c>
      <c r="S188">
        <v>6</v>
      </c>
      <c r="T188">
        <v>23</v>
      </c>
      <c r="U188" s="317">
        <v>99420</v>
      </c>
    </row>
    <row r="189" spans="1:21">
      <c r="A189">
        <v>188</v>
      </c>
      <c r="B189" t="s">
        <v>8188</v>
      </c>
      <c r="C189" t="s">
        <v>8189</v>
      </c>
      <c r="D189" t="s">
        <v>93</v>
      </c>
      <c r="E189" t="s">
        <v>7800</v>
      </c>
      <c r="F189" s="1">
        <v>45797</v>
      </c>
      <c r="G189">
        <v>5</v>
      </c>
      <c r="H189">
        <v>426733</v>
      </c>
      <c r="I189" t="s">
        <v>10185</v>
      </c>
      <c r="J189">
        <v>50005078</v>
      </c>
      <c r="K189" t="s">
        <v>267</v>
      </c>
      <c r="L189">
        <v>7</v>
      </c>
      <c r="M189">
        <v>5</v>
      </c>
      <c r="N189">
        <v>7</v>
      </c>
      <c r="O189" s="1">
        <v>45867</v>
      </c>
      <c r="P189">
        <v>7</v>
      </c>
      <c r="Q189" s="317">
        <v>71730</v>
      </c>
      <c r="R189">
        <v>25.7</v>
      </c>
      <c r="S189">
        <v>7</v>
      </c>
      <c r="T189">
        <v>21</v>
      </c>
      <c r="U189" s="317">
        <v>137374</v>
      </c>
    </row>
    <row r="190" spans="1:21">
      <c r="A190">
        <v>189</v>
      </c>
      <c r="B190" t="s">
        <v>8093</v>
      </c>
      <c r="C190" t="s">
        <v>14463</v>
      </c>
      <c r="D190" t="s">
        <v>93</v>
      </c>
      <c r="E190" t="s">
        <v>7800</v>
      </c>
      <c r="F190" s="1">
        <v>45797</v>
      </c>
      <c r="G190">
        <v>5</v>
      </c>
      <c r="H190">
        <v>426734</v>
      </c>
      <c r="I190" t="s">
        <v>10185</v>
      </c>
      <c r="J190">
        <v>50002630</v>
      </c>
      <c r="K190" t="s">
        <v>267</v>
      </c>
      <c r="L190">
        <v>6</v>
      </c>
      <c r="M190">
        <v>5</v>
      </c>
      <c r="N190">
        <v>6</v>
      </c>
      <c r="O190" s="1">
        <v>45833</v>
      </c>
      <c r="P190">
        <v>6</v>
      </c>
      <c r="Q190" s="317">
        <v>89260</v>
      </c>
      <c r="R190">
        <v>25.6</v>
      </c>
      <c r="S190">
        <v>6</v>
      </c>
      <c r="T190">
        <v>21</v>
      </c>
      <c r="U190" s="317">
        <v>170685</v>
      </c>
    </row>
    <row r="191" spans="1:21">
      <c r="A191">
        <v>190</v>
      </c>
      <c r="B191" t="s">
        <v>14464</v>
      </c>
      <c r="C191" t="s">
        <v>14465</v>
      </c>
      <c r="D191" t="s">
        <v>93</v>
      </c>
      <c r="E191" t="s">
        <v>6259</v>
      </c>
      <c r="F191" s="1">
        <v>45797</v>
      </c>
      <c r="G191">
        <v>5</v>
      </c>
      <c r="H191">
        <v>426735</v>
      </c>
      <c r="I191" t="s">
        <v>10185</v>
      </c>
      <c r="J191">
        <v>50002718</v>
      </c>
      <c r="K191" t="s">
        <v>267</v>
      </c>
      <c r="L191">
        <v>6</v>
      </c>
      <c r="M191">
        <v>5</v>
      </c>
      <c r="N191">
        <v>6</v>
      </c>
      <c r="O191" s="1">
        <v>45833</v>
      </c>
      <c r="P191">
        <v>6</v>
      </c>
      <c r="Q191" s="317">
        <v>53280</v>
      </c>
      <c r="R191">
        <v>25.6</v>
      </c>
      <c r="S191">
        <v>6</v>
      </c>
      <c r="T191">
        <v>21</v>
      </c>
      <c r="U191" s="317">
        <v>102569</v>
      </c>
    </row>
    <row r="192" spans="1:21">
      <c r="A192">
        <v>191</v>
      </c>
      <c r="B192" t="s">
        <v>8108</v>
      </c>
      <c r="C192" t="s">
        <v>14466</v>
      </c>
      <c r="D192" t="s">
        <v>93</v>
      </c>
      <c r="E192" t="s">
        <v>7690</v>
      </c>
      <c r="F192" s="1">
        <v>45797</v>
      </c>
      <c r="G192">
        <v>5</v>
      </c>
      <c r="H192">
        <v>426736</v>
      </c>
      <c r="I192" t="s">
        <v>10185</v>
      </c>
      <c r="J192">
        <v>50003342</v>
      </c>
      <c r="K192" t="s">
        <v>267</v>
      </c>
      <c r="L192">
        <v>6</v>
      </c>
      <c r="M192">
        <v>5</v>
      </c>
      <c r="N192">
        <v>6</v>
      </c>
      <c r="O192" s="1">
        <v>45833</v>
      </c>
      <c r="P192">
        <v>6</v>
      </c>
      <c r="Q192" s="317">
        <v>84560</v>
      </c>
      <c r="R192">
        <v>25.6</v>
      </c>
      <c r="S192">
        <v>6</v>
      </c>
      <c r="T192">
        <v>27</v>
      </c>
      <c r="U192" s="317">
        <v>163279</v>
      </c>
    </row>
    <row r="193" spans="1:21">
      <c r="A193">
        <v>192</v>
      </c>
      <c r="B193" t="s">
        <v>8148</v>
      </c>
      <c r="C193" t="s">
        <v>14467</v>
      </c>
      <c r="D193" t="s">
        <v>93</v>
      </c>
      <c r="E193" t="s">
        <v>7690</v>
      </c>
      <c r="F193" s="1">
        <v>45797</v>
      </c>
      <c r="G193">
        <v>5</v>
      </c>
      <c r="H193">
        <v>426737</v>
      </c>
      <c r="I193" t="s">
        <v>10185</v>
      </c>
      <c r="J193">
        <v>50004675</v>
      </c>
      <c r="K193" t="s">
        <v>267</v>
      </c>
      <c r="L193">
        <v>6</v>
      </c>
      <c r="M193">
        <v>5</v>
      </c>
      <c r="N193">
        <v>6</v>
      </c>
      <c r="O193" s="1">
        <v>45833</v>
      </c>
      <c r="P193">
        <v>6</v>
      </c>
      <c r="Q193" s="317">
        <v>69440</v>
      </c>
      <c r="R193">
        <v>25.6</v>
      </c>
      <c r="S193">
        <v>6</v>
      </c>
      <c r="T193">
        <v>21</v>
      </c>
      <c r="U193" s="317">
        <v>133934</v>
      </c>
    </row>
    <row r="194" spans="1:21">
      <c r="A194">
        <v>193</v>
      </c>
      <c r="B194" t="s">
        <v>8114</v>
      </c>
      <c r="C194" t="s">
        <v>14468</v>
      </c>
      <c r="D194" t="s">
        <v>93</v>
      </c>
      <c r="E194" t="s">
        <v>7690</v>
      </c>
      <c r="F194" s="1">
        <v>45797</v>
      </c>
      <c r="G194">
        <v>5</v>
      </c>
      <c r="H194">
        <v>426738</v>
      </c>
      <c r="I194" t="s">
        <v>10185</v>
      </c>
      <c r="J194">
        <v>50003632</v>
      </c>
      <c r="K194" t="s">
        <v>267</v>
      </c>
      <c r="L194">
        <v>6</v>
      </c>
      <c r="M194">
        <v>5</v>
      </c>
      <c r="N194">
        <v>6</v>
      </c>
      <c r="O194" s="1">
        <v>45833</v>
      </c>
      <c r="P194">
        <v>6</v>
      </c>
      <c r="Q194" s="317">
        <v>64020</v>
      </c>
      <c r="R194">
        <v>25.6</v>
      </c>
      <c r="S194">
        <v>6</v>
      </c>
      <c r="T194">
        <v>21</v>
      </c>
      <c r="U194" s="317">
        <v>123420</v>
      </c>
    </row>
    <row r="195" spans="1:21">
      <c r="A195">
        <v>194</v>
      </c>
      <c r="B195" t="s">
        <v>8111</v>
      </c>
      <c r="C195" t="s">
        <v>14469</v>
      </c>
      <c r="D195" t="s">
        <v>93</v>
      </c>
      <c r="E195" t="s">
        <v>7690</v>
      </c>
      <c r="F195" s="1">
        <v>45797</v>
      </c>
      <c r="G195">
        <v>5</v>
      </c>
      <c r="H195">
        <v>426739</v>
      </c>
      <c r="I195" t="s">
        <v>10185</v>
      </c>
      <c r="J195">
        <v>50003637</v>
      </c>
      <c r="K195" t="s">
        <v>267</v>
      </c>
      <c r="L195">
        <v>6</v>
      </c>
      <c r="M195">
        <v>5</v>
      </c>
      <c r="N195">
        <v>6</v>
      </c>
      <c r="O195" s="1">
        <v>45833</v>
      </c>
      <c r="P195">
        <v>6</v>
      </c>
      <c r="Q195" s="317">
        <v>57055</v>
      </c>
      <c r="R195">
        <v>25.7</v>
      </c>
      <c r="S195">
        <v>7</v>
      </c>
      <c r="T195">
        <v>21</v>
      </c>
      <c r="U195" s="317">
        <v>108382</v>
      </c>
    </row>
    <row r="196" spans="1:21">
      <c r="A196">
        <v>195</v>
      </c>
      <c r="B196" t="s">
        <v>8099</v>
      </c>
      <c r="C196" t="s">
        <v>8100</v>
      </c>
      <c r="D196" t="s">
        <v>93</v>
      </c>
      <c r="E196" t="s">
        <v>7668</v>
      </c>
      <c r="F196" s="1">
        <v>45797</v>
      </c>
      <c r="G196">
        <v>5</v>
      </c>
      <c r="H196">
        <v>426740</v>
      </c>
      <c r="I196" t="s">
        <v>10185</v>
      </c>
      <c r="J196">
        <v>50002922</v>
      </c>
      <c r="K196" t="s">
        <v>267</v>
      </c>
      <c r="L196">
        <v>7</v>
      </c>
      <c r="M196">
        <v>5</v>
      </c>
      <c r="N196">
        <v>7</v>
      </c>
      <c r="O196" s="1">
        <v>45867</v>
      </c>
      <c r="P196">
        <v>7</v>
      </c>
      <c r="Q196" s="317">
        <v>42290</v>
      </c>
      <c r="R196">
        <v>25.7</v>
      </c>
      <c r="S196">
        <v>7</v>
      </c>
      <c r="T196">
        <v>21</v>
      </c>
      <c r="U196" s="317">
        <v>80227</v>
      </c>
    </row>
    <row r="197" spans="1:21">
      <c r="A197">
        <v>196</v>
      </c>
      <c r="B197" t="s">
        <v>14470</v>
      </c>
      <c r="C197" t="s">
        <v>14471</v>
      </c>
      <c r="D197" t="s">
        <v>93</v>
      </c>
      <c r="E197" t="s">
        <v>7704</v>
      </c>
      <c r="F197" s="1">
        <v>45797</v>
      </c>
      <c r="G197">
        <v>5</v>
      </c>
      <c r="H197">
        <v>426741</v>
      </c>
      <c r="I197" t="s">
        <v>10185</v>
      </c>
      <c r="J197">
        <v>50004670</v>
      </c>
      <c r="K197" t="s">
        <v>267</v>
      </c>
      <c r="L197">
        <v>6</v>
      </c>
      <c r="M197">
        <v>5</v>
      </c>
      <c r="N197">
        <v>6</v>
      </c>
      <c r="O197" s="1">
        <v>45833</v>
      </c>
      <c r="P197">
        <v>6</v>
      </c>
      <c r="Q197" s="317">
        <v>38040</v>
      </c>
      <c r="R197">
        <v>25.6</v>
      </c>
      <c r="S197">
        <v>6</v>
      </c>
      <c r="T197">
        <v>21</v>
      </c>
      <c r="U197" s="317">
        <v>72986</v>
      </c>
    </row>
    <row r="198" spans="1:21">
      <c r="A198">
        <v>197</v>
      </c>
      <c r="B198" t="s">
        <v>8102</v>
      </c>
      <c r="C198" t="s">
        <v>8103</v>
      </c>
      <c r="D198" t="s">
        <v>93</v>
      </c>
      <c r="E198" t="s">
        <v>7668</v>
      </c>
      <c r="F198" s="1">
        <v>45797</v>
      </c>
      <c r="G198">
        <v>5</v>
      </c>
      <c r="H198">
        <v>426742</v>
      </c>
      <c r="I198" t="s">
        <v>10185</v>
      </c>
      <c r="J198">
        <v>50002875</v>
      </c>
      <c r="K198" t="s">
        <v>267</v>
      </c>
      <c r="L198">
        <v>7</v>
      </c>
      <c r="M198">
        <v>5</v>
      </c>
      <c r="N198">
        <v>7</v>
      </c>
      <c r="O198" s="1">
        <v>45867</v>
      </c>
      <c r="P198">
        <v>7</v>
      </c>
      <c r="Q198" s="317">
        <v>115460</v>
      </c>
      <c r="R198">
        <v>25.7</v>
      </c>
      <c r="S198">
        <v>7</v>
      </c>
      <c r="T198">
        <v>27</v>
      </c>
      <c r="U198" s="317">
        <v>184294</v>
      </c>
    </row>
    <row r="199" spans="1:21">
      <c r="A199">
        <v>198</v>
      </c>
      <c r="B199" t="s">
        <v>8051</v>
      </c>
      <c r="C199" t="s">
        <v>14472</v>
      </c>
      <c r="D199" t="s">
        <v>93</v>
      </c>
      <c r="E199" t="s">
        <v>7698</v>
      </c>
      <c r="F199" s="1">
        <v>45797</v>
      </c>
      <c r="G199">
        <v>5</v>
      </c>
      <c r="H199">
        <v>426743</v>
      </c>
      <c r="I199" t="s">
        <v>10185</v>
      </c>
      <c r="J199">
        <v>50000695</v>
      </c>
      <c r="K199" t="s">
        <v>267</v>
      </c>
      <c r="L199">
        <v>6</v>
      </c>
      <c r="M199">
        <v>5</v>
      </c>
      <c r="N199">
        <v>6</v>
      </c>
      <c r="O199" s="1">
        <v>45833</v>
      </c>
      <c r="P199">
        <v>6</v>
      </c>
      <c r="Q199" s="317">
        <v>76140</v>
      </c>
      <c r="R199">
        <v>25.7</v>
      </c>
      <c r="S199">
        <v>7</v>
      </c>
      <c r="T199">
        <v>21</v>
      </c>
      <c r="U199" s="317">
        <v>146944</v>
      </c>
    </row>
    <row r="200" spans="1:21">
      <c r="A200">
        <v>199</v>
      </c>
      <c r="B200" t="s">
        <v>14473</v>
      </c>
      <c r="C200" t="s">
        <v>14474</v>
      </c>
      <c r="D200" t="s">
        <v>93</v>
      </c>
      <c r="E200" t="s">
        <v>7800</v>
      </c>
      <c r="F200" s="1"/>
      <c r="G200" t="s">
        <v>43</v>
      </c>
      <c r="H200">
        <v>426744</v>
      </c>
      <c r="I200" t="s">
        <v>43</v>
      </c>
      <c r="L200" t="s">
        <v>43</v>
      </c>
      <c r="M200" t="s">
        <v>43</v>
      </c>
      <c r="N200" t="s">
        <v>43</v>
      </c>
      <c r="O200" s="1"/>
      <c r="Q200" s="317"/>
      <c r="U200" s="317"/>
    </row>
    <row r="201" spans="1:21">
      <c r="A201">
        <v>200</v>
      </c>
      <c r="B201" t="s">
        <v>14475</v>
      </c>
      <c r="C201" t="s">
        <v>14476</v>
      </c>
      <c r="D201" t="s">
        <v>93</v>
      </c>
      <c r="E201" t="s">
        <v>7883</v>
      </c>
      <c r="F201" s="1"/>
      <c r="G201" t="s">
        <v>43</v>
      </c>
      <c r="H201">
        <v>426745</v>
      </c>
      <c r="I201" t="s">
        <v>43</v>
      </c>
      <c r="L201" t="s">
        <v>43</v>
      </c>
      <c r="M201" t="s">
        <v>43</v>
      </c>
      <c r="N201" t="s">
        <v>43</v>
      </c>
      <c r="O201" s="1"/>
      <c r="Q201" s="317"/>
      <c r="U201" s="317"/>
    </row>
    <row r="202" spans="1:21">
      <c r="A202">
        <v>201</v>
      </c>
      <c r="B202" t="s">
        <v>8164</v>
      </c>
      <c r="C202" t="s">
        <v>8165</v>
      </c>
      <c r="D202" t="s">
        <v>6574</v>
      </c>
      <c r="E202" t="s">
        <v>7834</v>
      </c>
      <c r="F202" s="1">
        <v>45807</v>
      </c>
      <c r="G202">
        <v>5</v>
      </c>
      <c r="H202">
        <v>426746</v>
      </c>
      <c r="I202" t="s">
        <v>10185</v>
      </c>
      <c r="J202">
        <v>50004904</v>
      </c>
      <c r="K202" t="s">
        <v>6518</v>
      </c>
      <c r="L202">
        <v>6</v>
      </c>
      <c r="M202">
        <v>5</v>
      </c>
      <c r="N202">
        <v>6</v>
      </c>
      <c r="O202" s="1">
        <v>45834</v>
      </c>
      <c r="P202">
        <v>6</v>
      </c>
      <c r="Q202" s="317">
        <v>116140</v>
      </c>
      <c r="R202">
        <v>25.7</v>
      </c>
      <c r="S202">
        <v>7</v>
      </c>
      <c r="T202">
        <v>46</v>
      </c>
      <c r="U202" s="317">
        <v>201658</v>
      </c>
    </row>
    <row r="203" spans="1:21">
      <c r="A203">
        <v>202</v>
      </c>
      <c r="B203" t="s">
        <v>8217</v>
      </c>
      <c r="C203" t="s">
        <v>8218</v>
      </c>
      <c r="D203" t="s">
        <v>6574</v>
      </c>
      <c r="E203" t="s">
        <v>7834</v>
      </c>
      <c r="F203" s="1">
        <v>45807</v>
      </c>
      <c r="G203">
        <v>5</v>
      </c>
      <c r="H203">
        <v>426747</v>
      </c>
      <c r="I203" t="s">
        <v>10185</v>
      </c>
      <c r="J203">
        <v>50005561</v>
      </c>
      <c r="K203" t="s">
        <v>6518</v>
      </c>
      <c r="L203">
        <v>6</v>
      </c>
      <c r="M203">
        <v>5</v>
      </c>
      <c r="N203">
        <v>6</v>
      </c>
      <c r="O203" s="1">
        <v>45834</v>
      </c>
      <c r="P203">
        <v>6</v>
      </c>
      <c r="Q203" s="317">
        <v>62700</v>
      </c>
      <c r="R203">
        <v>25.7</v>
      </c>
      <c r="S203">
        <v>7</v>
      </c>
      <c r="T203">
        <v>46</v>
      </c>
      <c r="U203" s="317">
        <v>107798</v>
      </c>
    </row>
    <row r="204" spans="1:21">
      <c r="A204">
        <v>203</v>
      </c>
      <c r="B204" t="s">
        <v>8079</v>
      </c>
      <c r="C204" t="s">
        <v>8080</v>
      </c>
      <c r="D204" t="s">
        <v>6574</v>
      </c>
      <c r="E204" t="s">
        <v>7834</v>
      </c>
      <c r="F204" s="1">
        <v>45807</v>
      </c>
      <c r="G204">
        <v>5</v>
      </c>
      <c r="H204">
        <v>426748</v>
      </c>
      <c r="I204" t="s">
        <v>10185</v>
      </c>
      <c r="J204">
        <v>50001914</v>
      </c>
      <c r="K204" t="s">
        <v>6518</v>
      </c>
      <c r="L204">
        <v>6</v>
      </c>
      <c r="M204">
        <v>5</v>
      </c>
      <c r="N204">
        <v>6</v>
      </c>
      <c r="O204" s="1">
        <v>45834</v>
      </c>
      <c r="P204">
        <v>6</v>
      </c>
      <c r="Q204" s="317">
        <v>72020</v>
      </c>
      <c r="R204">
        <v>25.7</v>
      </c>
      <c r="S204">
        <v>7</v>
      </c>
      <c r="T204">
        <v>46</v>
      </c>
      <c r="U204" s="317">
        <v>122616</v>
      </c>
    </row>
    <row r="205" spans="1:21">
      <c r="A205">
        <v>204</v>
      </c>
      <c r="B205" t="s">
        <v>14477</v>
      </c>
      <c r="C205" t="s">
        <v>14478</v>
      </c>
      <c r="D205" t="s">
        <v>93</v>
      </c>
      <c r="F205" s="1">
        <v>45806</v>
      </c>
      <c r="G205">
        <v>5</v>
      </c>
      <c r="H205">
        <v>520001</v>
      </c>
      <c r="I205" t="s">
        <v>10185</v>
      </c>
      <c r="J205">
        <v>50001256</v>
      </c>
      <c r="K205" t="s">
        <v>6518</v>
      </c>
      <c r="L205">
        <v>6</v>
      </c>
      <c r="N205">
        <v>6</v>
      </c>
      <c r="O205" s="1">
        <v>45834</v>
      </c>
      <c r="Q205" s="317">
        <v>71410</v>
      </c>
      <c r="R205">
        <v>25.6</v>
      </c>
      <c r="S205">
        <v>6</v>
      </c>
      <c r="T205">
        <v>27</v>
      </c>
      <c r="U205" s="317">
        <v>138463</v>
      </c>
    </row>
    <row r="206" spans="1:21">
      <c r="A206">
        <v>205</v>
      </c>
      <c r="B206" t="s">
        <v>14479</v>
      </c>
      <c r="C206" t="s">
        <v>14480</v>
      </c>
      <c r="D206" t="s">
        <v>93</v>
      </c>
      <c r="E206" t="s">
        <v>7769</v>
      </c>
      <c r="F206" s="1">
        <v>45806</v>
      </c>
      <c r="G206">
        <v>5</v>
      </c>
      <c r="H206">
        <v>520002</v>
      </c>
      <c r="I206" t="s">
        <v>10185</v>
      </c>
      <c r="J206">
        <v>50005334</v>
      </c>
      <c r="K206" t="s">
        <v>6518</v>
      </c>
      <c r="L206">
        <v>6</v>
      </c>
      <c r="M206">
        <v>6</v>
      </c>
      <c r="N206">
        <v>6</v>
      </c>
      <c r="O206" s="1">
        <v>45834</v>
      </c>
      <c r="P206">
        <v>6</v>
      </c>
      <c r="Q206" s="317">
        <v>74650</v>
      </c>
      <c r="R206">
        <v>25.6</v>
      </c>
      <c r="S206">
        <v>6</v>
      </c>
      <c r="T206">
        <v>21</v>
      </c>
      <c r="U206" s="317">
        <v>144760</v>
      </c>
    </row>
    <row r="207" spans="1:21">
      <c r="A207">
        <v>206</v>
      </c>
      <c r="B207" t="s">
        <v>7897</v>
      </c>
      <c r="C207" t="s">
        <v>7898</v>
      </c>
      <c r="D207" t="s">
        <v>93</v>
      </c>
      <c r="E207" t="s">
        <v>7690</v>
      </c>
      <c r="F207" s="1">
        <v>45806</v>
      </c>
      <c r="G207">
        <v>5</v>
      </c>
      <c r="H207">
        <v>520003</v>
      </c>
      <c r="I207" t="s">
        <v>10185</v>
      </c>
      <c r="J207">
        <v>40069769</v>
      </c>
      <c r="K207" t="s">
        <v>6518</v>
      </c>
      <c r="L207">
        <v>6</v>
      </c>
      <c r="M207">
        <v>6</v>
      </c>
      <c r="N207">
        <v>6</v>
      </c>
      <c r="O207" s="1">
        <v>45834</v>
      </c>
      <c r="P207">
        <v>6</v>
      </c>
      <c r="Q207" s="317">
        <v>94585</v>
      </c>
      <c r="R207">
        <v>25.6</v>
      </c>
      <c r="S207">
        <v>6</v>
      </c>
      <c r="T207">
        <v>27</v>
      </c>
      <c r="U207" s="317">
        <v>182225</v>
      </c>
    </row>
    <row r="208" spans="1:21">
      <c r="A208">
        <v>207</v>
      </c>
      <c r="B208" t="s">
        <v>14481</v>
      </c>
      <c r="C208" t="s">
        <v>14482</v>
      </c>
      <c r="D208" t="s">
        <v>93</v>
      </c>
      <c r="E208" t="s">
        <v>7769</v>
      </c>
      <c r="F208" s="1">
        <v>45806</v>
      </c>
      <c r="G208">
        <v>5</v>
      </c>
      <c r="H208">
        <v>520004</v>
      </c>
      <c r="I208" t="s">
        <v>10185</v>
      </c>
      <c r="J208">
        <v>50004135</v>
      </c>
      <c r="K208" t="s">
        <v>6518</v>
      </c>
      <c r="L208">
        <v>6</v>
      </c>
      <c r="M208">
        <v>6</v>
      </c>
      <c r="N208">
        <v>6</v>
      </c>
      <c r="O208" s="1">
        <v>45834</v>
      </c>
      <c r="P208">
        <v>6</v>
      </c>
      <c r="Q208" s="317">
        <v>35145</v>
      </c>
      <c r="R208">
        <v>25.7</v>
      </c>
      <c r="S208">
        <v>7</v>
      </c>
      <c r="T208">
        <v>21</v>
      </c>
      <c r="U208" s="317">
        <v>66864</v>
      </c>
    </row>
    <row r="209" spans="1:21">
      <c r="A209">
        <v>208</v>
      </c>
      <c r="B209" t="s">
        <v>8178</v>
      </c>
      <c r="C209" t="s">
        <v>8179</v>
      </c>
      <c r="D209" t="s">
        <v>93</v>
      </c>
      <c r="E209" t="s">
        <v>7677</v>
      </c>
      <c r="F209" s="1">
        <v>45806</v>
      </c>
      <c r="G209">
        <v>5</v>
      </c>
      <c r="H209">
        <v>520005</v>
      </c>
      <c r="I209" t="s">
        <v>10185</v>
      </c>
      <c r="J209">
        <v>50005105</v>
      </c>
      <c r="K209" t="s">
        <v>6518</v>
      </c>
      <c r="L209">
        <v>7</v>
      </c>
      <c r="M209">
        <v>6</v>
      </c>
      <c r="N209">
        <v>6</v>
      </c>
      <c r="O209" s="1">
        <v>45834</v>
      </c>
      <c r="P209">
        <v>6</v>
      </c>
      <c r="Q209" s="317">
        <v>62845</v>
      </c>
      <c r="R209">
        <v>25.7</v>
      </c>
      <c r="S209">
        <v>7</v>
      </c>
      <c r="T209">
        <v>21</v>
      </c>
      <c r="U209" s="317">
        <v>120624</v>
      </c>
    </row>
    <row r="210" spans="1:21">
      <c r="A210">
        <v>209</v>
      </c>
      <c r="B210" t="s">
        <v>8194</v>
      </c>
      <c r="C210" t="s">
        <v>14483</v>
      </c>
      <c r="D210" t="s">
        <v>93</v>
      </c>
      <c r="E210" t="s">
        <v>7690</v>
      </c>
      <c r="F210" s="1">
        <v>45806</v>
      </c>
      <c r="G210">
        <v>5</v>
      </c>
      <c r="H210">
        <v>520006</v>
      </c>
      <c r="I210" t="s">
        <v>10185</v>
      </c>
      <c r="J210">
        <v>50005239</v>
      </c>
      <c r="K210" t="s">
        <v>6518</v>
      </c>
      <c r="L210">
        <v>7</v>
      </c>
      <c r="M210">
        <v>6</v>
      </c>
      <c r="N210">
        <v>6</v>
      </c>
      <c r="O210" s="1">
        <v>45834</v>
      </c>
      <c r="P210">
        <v>6</v>
      </c>
      <c r="Q210" s="317">
        <v>57910</v>
      </c>
      <c r="R210">
        <v>25.7</v>
      </c>
      <c r="S210">
        <v>7</v>
      </c>
      <c r="T210">
        <v>27</v>
      </c>
      <c r="U210" s="317">
        <v>112267</v>
      </c>
    </row>
    <row r="211" spans="1:21">
      <c r="A211">
        <v>210</v>
      </c>
      <c r="B211" t="s">
        <v>14484</v>
      </c>
      <c r="C211" t="s">
        <v>14485</v>
      </c>
      <c r="D211" t="s">
        <v>93</v>
      </c>
      <c r="E211" t="s">
        <v>7769</v>
      </c>
      <c r="F211" s="1">
        <v>45721</v>
      </c>
      <c r="G211">
        <v>3</v>
      </c>
      <c r="H211">
        <v>520007</v>
      </c>
      <c r="I211" t="s">
        <v>10185</v>
      </c>
      <c r="J211">
        <v>40040635</v>
      </c>
      <c r="K211" t="s">
        <v>6518</v>
      </c>
      <c r="L211">
        <v>8</v>
      </c>
      <c r="M211">
        <v>6</v>
      </c>
      <c r="N211">
        <v>8</v>
      </c>
      <c r="O211" s="1">
        <v>45896</v>
      </c>
      <c r="P211">
        <v>8</v>
      </c>
      <c r="Q211" s="317">
        <v>678000</v>
      </c>
      <c r="R211">
        <v>25.8</v>
      </c>
      <c r="S211">
        <v>8</v>
      </c>
      <c r="T211">
        <v>27</v>
      </c>
      <c r="U211" s="317">
        <v>1032584</v>
      </c>
    </row>
    <row r="212" spans="1:21">
      <c r="A212">
        <v>211</v>
      </c>
      <c r="B212" t="s">
        <v>8211</v>
      </c>
      <c r="C212" t="s">
        <v>14486</v>
      </c>
      <c r="D212" t="s">
        <v>93</v>
      </c>
      <c r="E212" t="s">
        <v>7800</v>
      </c>
      <c r="F212" s="1">
        <v>45806</v>
      </c>
      <c r="G212">
        <v>5</v>
      </c>
      <c r="H212">
        <v>520008</v>
      </c>
      <c r="I212" t="s">
        <v>10185</v>
      </c>
      <c r="J212">
        <v>50005775</v>
      </c>
      <c r="K212" t="s">
        <v>6518</v>
      </c>
      <c r="L212">
        <v>7</v>
      </c>
      <c r="M212">
        <v>6</v>
      </c>
      <c r="N212">
        <v>7</v>
      </c>
      <c r="O212" s="1">
        <v>45867</v>
      </c>
      <c r="P212">
        <v>7</v>
      </c>
      <c r="Q212" s="317">
        <v>47145</v>
      </c>
      <c r="R212">
        <v>25.7</v>
      </c>
      <c r="S212">
        <v>7</v>
      </c>
      <c r="T212">
        <v>21</v>
      </c>
      <c r="U212" s="317">
        <v>90150</v>
      </c>
    </row>
    <row r="213" spans="1:21">
      <c r="A213">
        <v>212</v>
      </c>
      <c r="B213" t="s">
        <v>8083</v>
      </c>
      <c r="C213" t="s">
        <v>8084</v>
      </c>
      <c r="D213" t="s">
        <v>93</v>
      </c>
      <c r="E213" t="s">
        <v>7800</v>
      </c>
      <c r="F213" s="1">
        <v>45806</v>
      </c>
      <c r="G213">
        <v>5</v>
      </c>
      <c r="H213">
        <v>520009</v>
      </c>
      <c r="I213" t="s">
        <v>10185</v>
      </c>
      <c r="J213">
        <v>50002396</v>
      </c>
      <c r="K213" t="s">
        <v>6518</v>
      </c>
      <c r="L213">
        <v>7</v>
      </c>
      <c r="M213">
        <v>6</v>
      </c>
      <c r="N213">
        <v>7</v>
      </c>
      <c r="O213" s="1">
        <v>45867</v>
      </c>
      <c r="P213">
        <v>7</v>
      </c>
      <c r="Q213" s="317">
        <v>100920</v>
      </c>
      <c r="R213">
        <v>25.7</v>
      </c>
      <c r="S213">
        <v>7</v>
      </c>
      <c r="T213">
        <v>27</v>
      </c>
      <c r="U213" s="317">
        <v>193317</v>
      </c>
    </row>
    <row r="214" spans="1:21">
      <c r="A214">
        <v>213</v>
      </c>
      <c r="B214" t="s">
        <v>8203</v>
      </c>
      <c r="C214" t="s">
        <v>14487</v>
      </c>
      <c r="D214" t="s">
        <v>93</v>
      </c>
      <c r="E214" t="s">
        <v>7690</v>
      </c>
      <c r="F214" s="1">
        <v>45806</v>
      </c>
      <c r="G214">
        <v>5</v>
      </c>
      <c r="H214">
        <v>520010</v>
      </c>
      <c r="I214" t="s">
        <v>10185</v>
      </c>
      <c r="J214">
        <v>50005569</v>
      </c>
      <c r="K214" t="s">
        <v>6518</v>
      </c>
      <c r="L214">
        <v>7</v>
      </c>
      <c r="M214">
        <v>6</v>
      </c>
      <c r="N214">
        <v>7</v>
      </c>
      <c r="O214" s="1">
        <v>45867</v>
      </c>
      <c r="P214">
        <v>7</v>
      </c>
      <c r="Q214" s="317">
        <v>68190</v>
      </c>
      <c r="R214">
        <v>25.8</v>
      </c>
      <c r="S214">
        <v>8</v>
      </c>
      <c r="T214">
        <v>21</v>
      </c>
      <c r="U214" s="317">
        <v>132227</v>
      </c>
    </row>
    <row r="215" spans="1:21">
      <c r="A215">
        <v>214</v>
      </c>
      <c r="B215" t="s">
        <v>14488</v>
      </c>
      <c r="C215" t="s">
        <v>14489</v>
      </c>
      <c r="D215" t="s">
        <v>93</v>
      </c>
      <c r="E215" t="s">
        <v>93</v>
      </c>
      <c r="F215" s="1">
        <v>45807</v>
      </c>
      <c r="G215">
        <v>5</v>
      </c>
      <c r="H215">
        <v>520011</v>
      </c>
      <c r="I215" t="s">
        <v>14490</v>
      </c>
      <c r="J215">
        <v>50010294</v>
      </c>
      <c r="K215" t="s">
        <v>6518</v>
      </c>
      <c r="L215">
        <v>7</v>
      </c>
      <c r="M215">
        <v>6</v>
      </c>
      <c r="N215">
        <v>8</v>
      </c>
      <c r="O215" s="1">
        <v>45896</v>
      </c>
      <c r="P215">
        <v>8</v>
      </c>
      <c r="Q215" s="317">
        <v>150000</v>
      </c>
      <c r="R215">
        <v>25.8</v>
      </c>
      <c r="S215">
        <v>8</v>
      </c>
      <c r="T215">
        <v>20</v>
      </c>
      <c r="U215" s="317">
        <v>220298</v>
      </c>
    </row>
    <row r="216" spans="1:21">
      <c r="A216">
        <v>215</v>
      </c>
      <c r="B216" t="s">
        <v>14491</v>
      </c>
      <c r="C216" t="s">
        <v>14492</v>
      </c>
      <c r="D216" t="s">
        <v>93</v>
      </c>
      <c r="E216" t="s">
        <v>93</v>
      </c>
      <c r="F216" s="1"/>
      <c r="G216" t="s">
        <v>43</v>
      </c>
      <c r="H216">
        <v>520012</v>
      </c>
      <c r="I216" t="s">
        <v>43</v>
      </c>
      <c r="L216" t="s">
        <v>43</v>
      </c>
      <c r="M216" t="s">
        <v>43</v>
      </c>
      <c r="N216" t="s">
        <v>43</v>
      </c>
      <c r="O216" s="1"/>
      <c r="Q216" s="317"/>
      <c r="U216" s="317"/>
    </row>
    <row r="217" spans="1:21">
      <c r="A217">
        <v>216</v>
      </c>
      <c r="B217" t="s">
        <v>14493</v>
      </c>
      <c r="C217" t="s">
        <v>14494</v>
      </c>
      <c r="D217" t="s">
        <v>93</v>
      </c>
      <c r="E217" t="s">
        <v>93</v>
      </c>
      <c r="F217" s="1"/>
      <c r="G217" t="s">
        <v>43</v>
      </c>
      <c r="H217">
        <v>520013</v>
      </c>
      <c r="I217" t="s">
        <v>43</v>
      </c>
      <c r="L217" t="s">
        <v>43</v>
      </c>
      <c r="M217" t="s">
        <v>43</v>
      </c>
      <c r="N217" t="s">
        <v>43</v>
      </c>
      <c r="O217" s="1"/>
      <c r="Q217" s="317"/>
      <c r="U217" s="317"/>
    </row>
    <row r="218" spans="1:21">
      <c r="A218">
        <v>217</v>
      </c>
      <c r="B218" t="s">
        <v>8184</v>
      </c>
      <c r="C218" t="s">
        <v>14495</v>
      </c>
      <c r="D218" t="s">
        <v>93</v>
      </c>
      <c r="E218" t="s">
        <v>7690</v>
      </c>
      <c r="F218" s="1">
        <v>45806</v>
      </c>
      <c r="G218">
        <v>5</v>
      </c>
      <c r="H218">
        <v>520014</v>
      </c>
      <c r="I218" t="s">
        <v>10185</v>
      </c>
      <c r="J218">
        <v>50004825</v>
      </c>
      <c r="K218" t="s">
        <v>267</v>
      </c>
      <c r="L218">
        <v>6</v>
      </c>
      <c r="M218">
        <v>6</v>
      </c>
      <c r="N218">
        <v>6</v>
      </c>
      <c r="O218" s="1">
        <v>45833</v>
      </c>
      <c r="P218">
        <v>6</v>
      </c>
      <c r="Q218" s="317">
        <v>70360</v>
      </c>
      <c r="R218">
        <v>25.6</v>
      </c>
      <c r="S218">
        <v>6</v>
      </c>
      <c r="T218">
        <v>27</v>
      </c>
      <c r="U218" s="317">
        <v>135716</v>
      </c>
    </row>
    <row r="219" spans="1:21">
      <c r="A219">
        <v>218</v>
      </c>
      <c r="B219" t="s">
        <v>8259</v>
      </c>
      <c r="C219" t="s">
        <v>14496</v>
      </c>
      <c r="D219" t="s">
        <v>93</v>
      </c>
      <c r="E219" t="s">
        <v>7800</v>
      </c>
      <c r="F219" s="1">
        <v>45806</v>
      </c>
      <c r="G219">
        <v>5</v>
      </c>
      <c r="H219">
        <v>520015</v>
      </c>
      <c r="I219" t="s">
        <v>10185</v>
      </c>
      <c r="J219">
        <v>50006950</v>
      </c>
      <c r="K219" t="s">
        <v>267</v>
      </c>
      <c r="L219">
        <v>7</v>
      </c>
      <c r="M219">
        <v>6</v>
      </c>
      <c r="N219">
        <v>7</v>
      </c>
      <c r="O219" s="1">
        <v>45867</v>
      </c>
      <c r="P219">
        <v>7</v>
      </c>
      <c r="Q219" s="317">
        <v>38580</v>
      </c>
      <c r="R219">
        <v>25.7</v>
      </c>
      <c r="S219">
        <v>7</v>
      </c>
      <c r="T219">
        <v>23</v>
      </c>
      <c r="U219" s="317">
        <v>72311</v>
      </c>
    </row>
    <row r="220" spans="1:21">
      <c r="A220">
        <v>219</v>
      </c>
      <c r="B220" t="s">
        <v>8175</v>
      </c>
      <c r="C220" t="s">
        <v>14497</v>
      </c>
      <c r="D220" t="s">
        <v>93</v>
      </c>
      <c r="E220" t="s">
        <v>7690</v>
      </c>
      <c r="F220" s="1">
        <v>45806</v>
      </c>
      <c r="G220">
        <v>5</v>
      </c>
      <c r="H220">
        <v>520016</v>
      </c>
      <c r="I220" t="s">
        <v>10185</v>
      </c>
      <c r="J220">
        <v>50005095</v>
      </c>
      <c r="K220" t="s">
        <v>267</v>
      </c>
      <c r="L220">
        <v>6</v>
      </c>
      <c r="M220">
        <v>6</v>
      </c>
      <c r="N220">
        <v>6</v>
      </c>
      <c r="O220" s="1">
        <v>45833</v>
      </c>
      <c r="P220">
        <v>6</v>
      </c>
      <c r="Q220" s="317">
        <v>60780</v>
      </c>
      <c r="R220">
        <v>25.7</v>
      </c>
      <c r="S220">
        <v>7</v>
      </c>
      <c r="T220">
        <v>21</v>
      </c>
      <c r="U220" s="317">
        <v>117122</v>
      </c>
    </row>
    <row r="221" spans="1:21">
      <c r="A221">
        <v>220</v>
      </c>
      <c r="B221" t="s">
        <v>8256</v>
      </c>
      <c r="C221" t="s">
        <v>8257</v>
      </c>
      <c r="D221" t="s">
        <v>93</v>
      </c>
      <c r="E221" t="s">
        <v>7721</v>
      </c>
      <c r="F221" s="1">
        <v>45806</v>
      </c>
      <c r="G221">
        <v>5</v>
      </c>
      <c r="H221">
        <v>520017</v>
      </c>
      <c r="I221" t="s">
        <v>10185</v>
      </c>
      <c r="J221">
        <v>50007216</v>
      </c>
      <c r="K221" t="s">
        <v>267</v>
      </c>
      <c r="L221">
        <v>6</v>
      </c>
      <c r="M221">
        <v>6</v>
      </c>
      <c r="N221">
        <v>6</v>
      </c>
      <c r="O221" s="1">
        <v>45833</v>
      </c>
      <c r="P221">
        <v>6</v>
      </c>
      <c r="Q221" s="317">
        <v>58240</v>
      </c>
      <c r="R221">
        <v>25.7</v>
      </c>
      <c r="S221">
        <v>7</v>
      </c>
      <c r="T221">
        <v>27</v>
      </c>
      <c r="U221" s="317">
        <v>112191</v>
      </c>
    </row>
    <row r="222" spans="1:21">
      <c r="A222">
        <v>221</v>
      </c>
      <c r="B222" t="s">
        <v>8227</v>
      </c>
      <c r="C222" t="s">
        <v>14498</v>
      </c>
      <c r="D222" t="s">
        <v>93</v>
      </c>
      <c r="E222" t="s">
        <v>7800</v>
      </c>
      <c r="F222" s="1">
        <v>45806</v>
      </c>
      <c r="G222">
        <v>5</v>
      </c>
      <c r="H222">
        <v>520018</v>
      </c>
      <c r="I222" t="s">
        <v>10185</v>
      </c>
      <c r="J222">
        <v>50006267</v>
      </c>
      <c r="K222" t="s">
        <v>267</v>
      </c>
      <c r="L222">
        <v>6</v>
      </c>
      <c r="M222">
        <v>6</v>
      </c>
      <c r="N222">
        <v>6</v>
      </c>
      <c r="O222" s="1">
        <v>45833</v>
      </c>
      <c r="P222">
        <v>6</v>
      </c>
      <c r="Q222" s="317">
        <v>65650</v>
      </c>
      <c r="R222">
        <v>25.6</v>
      </c>
      <c r="S222">
        <v>6</v>
      </c>
      <c r="T222">
        <v>21</v>
      </c>
      <c r="U222" s="317">
        <v>106540</v>
      </c>
    </row>
    <row r="223" spans="1:21">
      <c r="A223">
        <v>222</v>
      </c>
      <c r="B223" t="s">
        <v>14499</v>
      </c>
      <c r="C223" t="s">
        <v>14500</v>
      </c>
      <c r="D223" t="s">
        <v>93</v>
      </c>
      <c r="E223" t="s">
        <v>7769</v>
      </c>
      <c r="F223" s="1">
        <v>45673</v>
      </c>
      <c r="G223">
        <v>1</v>
      </c>
      <c r="H223">
        <v>520019</v>
      </c>
      <c r="I223" t="s">
        <v>10185</v>
      </c>
      <c r="J223">
        <v>40040647</v>
      </c>
      <c r="K223" t="s">
        <v>267</v>
      </c>
      <c r="L223">
        <v>7</v>
      </c>
      <c r="M223">
        <v>6</v>
      </c>
      <c r="N223">
        <v>7</v>
      </c>
      <c r="O223" s="1">
        <v>45867</v>
      </c>
      <c r="P223">
        <v>7</v>
      </c>
      <c r="Q223" s="317">
        <v>168940</v>
      </c>
      <c r="R223">
        <v>25.7</v>
      </c>
      <c r="S223">
        <v>7</v>
      </c>
      <c r="T223">
        <v>27</v>
      </c>
      <c r="U223" s="317">
        <v>316848</v>
      </c>
    </row>
    <row r="224" spans="1:21">
      <c r="A224">
        <v>223</v>
      </c>
      <c r="B224" t="s">
        <v>8139</v>
      </c>
      <c r="C224" t="s">
        <v>14501</v>
      </c>
      <c r="D224" t="s">
        <v>93</v>
      </c>
      <c r="E224" t="s">
        <v>7690</v>
      </c>
      <c r="F224" s="1">
        <v>45806</v>
      </c>
      <c r="G224">
        <v>5</v>
      </c>
      <c r="H224">
        <v>520020</v>
      </c>
      <c r="I224" t="s">
        <v>10185</v>
      </c>
      <c r="J224">
        <v>50004176</v>
      </c>
      <c r="K224" t="s">
        <v>267</v>
      </c>
      <c r="L224">
        <v>6</v>
      </c>
      <c r="M224">
        <v>6</v>
      </c>
      <c r="N224">
        <v>6</v>
      </c>
      <c r="O224" s="1">
        <v>45833</v>
      </c>
      <c r="P224">
        <v>6</v>
      </c>
      <c r="Q224" s="317">
        <v>107155</v>
      </c>
      <c r="R224">
        <v>25.7</v>
      </c>
      <c r="S224">
        <v>7</v>
      </c>
      <c r="T224">
        <v>27</v>
      </c>
      <c r="U224" s="317">
        <v>205626</v>
      </c>
    </row>
    <row r="225" spans="1:21">
      <c r="A225">
        <v>224</v>
      </c>
      <c r="B225" t="s">
        <v>8129</v>
      </c>
      <c r="C225" t="s">
        <v>9265</v>
      </c>
      <c r="D225" t="s">
        <v>93</v>
      </c>
      <c r="E225" t="s">
        <v>7698</v>
      </c>
      <c r="F225" s="1">
        <v>45806</v>
      </c>
      <c r="G225">
        <v>5</v>
      </c>
      <c r="H225">
        <v>520021</v>
      </c>
      <c r="I225" t="s">
        <v>10185</v>
      </c>
      <c r="J225">
        <v>50003870</v>
      </c>
      <c r="K225" t="s">
        <v>267</v>
      </c>
      <c r="L225">
        <v>7</v>
      </c>
      <c r="M225">
        <v>6</v>
      </c>
      <c r="N225">
        <v>7</v>
      </c>
      <c r="O225" s="1">
        <v>45867</v>
      </c>
      <c r="P225">
        <v>7</v>
      </c>
      <c r="Q225" s="317">
        <v>83530</v>
      </c>
      <c r="R225">
        <v>25.7</v>
      </c>
      <c r="S225">
        <v>7</v>
      </c>
      <c r="T225">
        <v>21</v>
      </c>
      <c r="U225" s="317">
        <v>156815</v>
      </c>
    </row>
    <row r="226" spans="1:21">
      <c r="A226">
        <v>225</v>
      </c>
      <c r="B226" t="s">
        <v>8145</v>
      </c>
      <c r="C226" t="s">
        <v>14502</v>
      </c>
      <c r="D226" t="s">
        <v>93</v>
      </c>
      <c r="E226" t="s">
        <v>7690</v>
      </c>
      <c r="F226" s="1">
        <v>45806</v>
      </c>
      <c r="G226">
        <v>5</v>
      </c>
      <c r="H226">
        <v>520022</v>
      </c>
      <c r="I226" t="s">
        <v>10185</v>
      </c>
      <c r="J226">
        <v>50004691</v>
      </c>
      <c r="K226" t="s">
        <v>267</v>
      </c>
      <c r="L226">
        <v>6</v>
      </c>
      <c r="M226">
        <v>6</v>
      </c>
      <c r="N226">
        <v>6</v>
      </c>
      <c r="O226" s="1">
        <v>45833</v>
      </c>
      <c r="P226">
        <v>6</v>
      </c>
      <c r="Q226" s="317">
        <v>50830</v>
      </c>
      <c r="R226">
        <v>25.7</v>
      </c>
      <c r="S226">
        <v>7</v>
      </c>
      <c r="T226">
        <v>21</v>
      </c>
      <c r="U226" s="317">
        <v>96801</v>
      </c>
    </row>
    <row r="227" spans="1:21">
      <c r="A227">
        <v>226</v>
      </c>
      <c r="B227" t="s">
        <v>8096</v>
      </c>
      <c r="C227" t="s">
        <v>8097</v>
      </c>
      <c r="D227" t="s">
        <v>93</v>
      </c>
      <c r="E227" t="s">
        <v>6259</v>
      </c>
      <c r="F227" s="1">
        <v>45806</v>
      </c>
      <c r="G227">
        <v>5</v>
      </c>
      <c r="H227">
        <v>520023</v>
      </c>
      <c r="I227" t="s">
        <v>10185</v>
      </c>
      <c r="J227">
        <v>50002694</v>
      </c>
      <c r="K227" t="s">
        <v>267</v>
      </c>
      <c r="L227">
        <v>6</v>
      </c>
      <c r="M227">
        <v>6</v>
      </c>
      <c r="N227">
        <v>6</v>
      </c>
      <c r="O227" s="1">
        <v>45833</v>
      </c>
      <c r="P227">
        <v>6</v>
      </c>
      <c r="Q227" s="317">
        <v>86640</v>
      </c>
      <c r="R227">
        <v>25.6</v>
      </c>
      <c r="S227">
        <v>6</v>
      </c>
      <c r="T227">
        <v>27</v>
      </c>
      <c r="U227" s="317">
        <v>167319</v>
      </c>
    </row>
    <row r="228" spans="1:21">
      <c r="A228">
        <v>227</v>
      </c>
      <c r="B228" t="s">
        <v>8122</v>
      </c>
      <c r="C228" t="s">
        <v>14503</v>
      </c>
      <c r="D228" t="s">
        <v>93</v>
      </c>
      <c r="E228" t="s">
        <v>7690</v>
      </c>
      <c r="F228" s="1">
        <v>45806</v>
      </c>
      <c r="G228">
        <v>5</v>
      </c>
      <c r="H228">
        <v>520024</v>
      </c>
      <c r="I228" t="s">
        <v>10185</v>
      </c>
      <c r="J228">
        <v>50003949</v>
      </c>
      <c r="K228" t="s">
        <v>267</v>
      </c>
      <c r="L228">
        <v>7</v>
      </c>
      <c r="M228">
        <v>6</v>
      </c>
      <c r="N228">
        <v>6</v>
      </c>
      <c r="O228" s="1">
        <v>45833</v>
      </c>
      <c r="P228">
        <v>6</v>
      </c>
      <c r="Q228" s="317">
        <v>95180</v>
      </c>
      <c r="R228">
        <v>25.7</v>
      </c>
      <c r="S228">
        <v>7</v>
      </c>
      <c r="T228">
        <v>27</v>
      </c>
      <c r="U228" s="317">
        <v>183893</v>
      </c>
    </row>
    <row r="229" spans="1:21">
      <c r="A229">
        <v>228</v>
      </c>
      <c r="B229" t="s">
        <v>14504</v>
      </c>
      <c r="C229" t="s">
        <v>14505</v>
      </c>
      <c r="D229" t="s">
        <v>93</v>
      </c>
      <c r="E229" t="s">
        <v>7668</v>
      </c>
      <c r="F229" s="1">
        <v>45803</v>
      </c>
      <c r="G229">
        <v>5</v>
      </c>
      <c r="H229">
        <v>520025</v>
      </c>
      <c r="I229" t="s">
        <v>10185</v>
      </c>
      <c r="J229">
        <v>50009343</v>
      </c>
      <c r="K229" t="s">
        <v>267</v>
      </c>
      <c r="L229">
        <v>6</v>
      </c>
      <c r="M229">
        <v>6</v>
      </c>
      <c r="N229">
        <v>6</v>
      </c>
      <c r="O229" s="1">
        <v>45833</v>
      </c>
      <c r="P229">
        <v>6</v>
      </c>
      <c r="Q229" s="317">
        <v>44015</v>
      </c>
      <c r="R229">
        <v>25.6</v>
      </c>
      <c r="S229">
        <v>6</v>
      </c>
      <c r="T229">
        <v>101</v>
      </c>
      <c r="U229" s="317">
        <v>108171</v>
      </c>
    </row>
    <row r="230" spans="1:21">
      <c r="A230">
        <v>229</v>
      </c>
      <c r="B230" t="s">
        <v>9122</v>
      </c>
      <c r="C230" t="s">
        <v>14506</v>
      </c>
      <c r="D230" t="s">
        <v>93</v>
      </c>
      <c r="E230" t="s">
        <v>7769</v>
      </c>
      <c r="F230" s="1">
        <v>45607</v>
      </c>
      <c r="G230">
        <v>11</v>
      </c>
      <c r="H230">
        <v>520026</v>
      </c>
      <c r="I230" t="s">
        <v>10185</v>
      </c>
      <c r="J230">
        <v>40040651</v>
      </c>
      <c r="K230" t="s">
        <v>267</v>
      </c>
      <c r="L230">
        <v>7</v>
      </c>
      <c r="M230">
        <v>6</v>
      </c>
      <c r="N230">
        <v>6</v>
      </c>
      <c r="O230" s="1">
        <v>45833</v>
      </c>
      <c r="P230">
        <v>6</v>
      </c>
      <c r="Q230" s="317">
        <v>248525</v>
      </c>
      <c r="R230">
        <v>25.7</v>
      </c>
      <c r="S230">
        <v>7</v>
      </c>
      <c r="T230">
        <v>27</v>
      </c>
      <c r="U230" s="317">
        <v>380490</v>
      </c>
    </row>
    <row r="231" spans="1:21">
      <c r="A231">
        <v>230</v>
      </c>
      <c r="B231" t="s">
        <v>14507</v>
      </c>
      <c r="C231" t="s">
        <v>14508</v>
      </c>
      <c r="D231" t="s">
        <v>93</v>
      </c>
      <c r="E231" t="s">
        <v>7704</v>
      </c>
      <c r="F231" s="1">
        <v>45804</v>
      </c>
      <c r="G231">
        <v>5</v>
      </c>
      <c r="H231">
        <v>520027</v>
      </c>
      <c r="I231" t="s">
        <v>10185</v>
      </c>
      <c r="J231">
        <v>50009302</v>
      </c>
      <c r="K231" t="s">
        <v>267</v>
      </c>
      <c r="L231">
        <v>7</v>
      </c>
      <c r="M231">
        <v>6</v>
      </c>
      <c r="N231">
        <v>6</v>
      </c>
      <c r="O231" s="1">
        <v>45833</v>
      </c>
      <c r="P231">
        <v>6</v>
      </c>
      <c r="Q231" s="317">
        <v>106490</v>
      </c>
      <c r="R231">
        <v>25.7</v>
      </c>
      <c r="S231">
        <v>7</v>
      </c>
      <c r="T231">
        <v>23</v>
      </c>
      <c r="U231" s="317">
        <v>221523</v>
      </c>
    </row>
    <row r="232" spans="1:21">
      <c r="A232">
        <v>231</v>
      </c>
      <c r="B232" t="s">
        <v>14509</v>
      </c>
      <c r="C232" t="s">
        <v>14510</v>
      </c>
      <c r="D232" t="s">
        <v>93</v>
      </c>
      <c r="E232" t="s">
        <v>8059</v>
      </c>
      <c r="F232" s="1"/>
      <c r="G232" t="s">
        <v>43</v>
      </c>
      <c r="H232">
        <v>520028</v>
      </c>
      <c r="I232" t="s">
        <v>43</v>
      </c>
      <c r="L232" t="s">
        <v>43</v>
      </c>
      <c r="M232" t="s">
        <v>43</v>
      </c>
      <c r="N232" t="s">
        <v>43</v>
      </c>
      <c r="O232" s="1"/>
      <c r="Q232" s="317"/>
      <c r="U232" s="317"/>
    </row>
    <row r="233" spans="1:21">
      <c r="A233">
        <v>232</v>
      </c>
      <c r="B233" t="s">
        <v>8407</v>
      </c>
      <c r="C233" t="s">
        <v>14511</v>
      </c>
      <c r="D233" t="s">
        <v>6574</v>
      </c>
      <c r="E233" t="s">
        <v>7834</v>
      </c>
      <c r="F233" s="1">
        <v>45810</v>
      </c>
      <c r="G233">
        <v>6</v>
      </c>
      <c r="H233">
        <v>520029</v>
      </c>
      <c r="I233" t="s">
        <v>10185</v>
      </c>
      <c r="J233">
        <v>50010894</v>
      </c>
      <c r="K233" t="s">
        <v>6518</v>
      </c>
      <c r="L233">
        <v>7</v>
      </c>
      <c r="M233">
        <v>6</v>
      </c>
      <c r="N233">
        <v>7</v>
      </c>
      <c r="O233" s="1">
        <v>45867</v>
      </c>
      <c r="P233">
        <v>7</v>
      </c>
      <c r="Q233" s="317">
        <v>46080</v>
      </c>
      <c r="R233">
        <v>25.7</v>
      </c>
      <c r="S233">
        <v>7</v>
      </c>
      <c r="T233">
        <v>40</v>
      </c>
      <c r="U233" s="317">
        <v>78607</v>
      </c>
    </row>
    <row r="234" spans="1:21">
      <c r="A234">
        <v>233</v>
      </c>
      <c r="B234" t="s">
        <v>14512</v>
      </c>
      <c r="C234" t="s">
        <v>14513</v>
      </c>
      <c r="D234" t="s">
        <v>93</v>
      </c>
      <c r="E234" t="s">
        <v>93</v>
      </c>
      <c r="F234" s="1"/>
      <c r="G234" t="s">
        <v>43</v>
      </c>
      <c r="H234">
        <v>520030</v>
      </c>
      <c r="I234" t="s">
        <v>43</v>
      </c>
      <c r="L234" t="s">
        <v>43</v>
      </c>
      <c r="M234" t="s">
        <v>43</v>
      </c>
      <c r="N234" t="s">
        <v>43</v>
      </c>
      <c r="O234" s="1"/>
      <c r="Q234" s="317"/>
      <c r="U234" s="317"/>
    </row>
    <row r="235" spans="1:21">
      <c r="A235">
        <v>234</v>
      </c>
      <c r="B235" t="s">
        <v>14514</v>
      </c>
      <c r="C235" t="s">
        <v>14515</v>
      </c>
      <c r="D235" t="s">
        <v>93</v>
      </c>
      <c r="E235" t="s">
        <v>7800</v>
      </c>
      <c r="F235" s="1">
        <v>45637</v>
      </c>
      <c r="G235">
        <v>12</v>
      </c>
      <c r="H235">
        <v>520031</v>
      </c>
      <c r="I235" t="s">
        <v>10185</v>
      </c>
      <c r="J235">
        <v>40040150</v>
      </c>
      <c r="K235" t="s">
        <v>267</v>
      </c>
      <c r="L235">
        <v>6</v>
      </c>
      <c r="M235">
        <v>6</v>
      </c>
      <c r="N235">
        <v>6</v>
      </c>
      <c r="O235" s="1">
        <v>45833</v>
      </c>
      <c r="P235">
        <v>6</v>
      </c>
      <c r="Q235" s="317">
        <v>91810</v>
      </c>
      <c r="R235">
        <v>25.6</v>
      </c>
      <c r="S235">
        <v>6</v>
      </c>
      <c r="T235">
        <v>27</v>
      </c>
      <c r="U235" s="317">
        <v>170850</v>
      </c>
    </row>
    <row r="236" spans="1:21">
      <c r="A236">
        <v>235</v>
      </c>
      <c r="B236" t="s">
        <v>14516</v>
      </c>
      <c r="C236" t="s">
        <v>14517</v>
      </c>
      <c r="D236" t="s">
        <v>93</v>
      </c>
      <c r="E236" t="s">
        <v>7690</v>
      </c>
      <c r="F236" s="1">
        <v>45581</v>
      </c>
      <c r="G236">
        <v>10</v>
      </c>
      <c r="H236">
        <v>520032</v>
      </c>
      <c r="I236" t="s">
        <v>10185</v>
      </c>
      <c r="J236">
        <v>40040653</v>
      </c>
      <c r="K236" t="s">
        <v>267</v>
      </c>
      <c r="L236">
        <v>6</v>
      </c>
      <c r="M236">
        <v>6</v>
      </c>
      <c r="N236">
        <v>6</v>
      </c>
      <c r="O236" s="1">
        <v>45833</v>
      </c>
      <c r="P236">
        <v>6</v>
      </c>
      <c r="Q236" s="317">
        <v>192140</v>
      </c>
      <c r="R236">
        <v>25.7</v>
      </c>
      <c r="S236">
        <v>7</v>
      </c>
      <c r="T236">
        <v>27</v>
      </c>
      <c r="U236" s="317">
        <v>360462</v>
      </c>
    </row>
    <row r="237" spans="1:21">
      <c r="A237">
        <v>236</v>
      </c>
      <c r="B237" t="s">
        <v>10088</v>
      </c>
      <c r="C237" t="s">
        <v>10089</v>
      </c>
      <c r="D237" t="s">
        <v>93</v>
      </c>
      <c r="E237" t="s">
        <v>7690</v>
      </c>
      <c r="F237" s="1">
        <v>45443</v>
      </c>
      <c r="G237">
        <v>5</v>
      </c>
      <c r="H237">
        <v>520033</v>
      </c>
      <c r="I237" t="s">
        <v>10185</v>
      </c>
      <c r="J237">
        <v>40007307</v>
      </c>
      <c r="K237" t="s">
        <v>6518</v>
      </c>
      <c r="L237">
        <v>7</v>
      </c>
      <c r="M237">
        <v>6</v>
      </c>
      <c r="N237">
        <v>6</v>
      </c>
      <c r="O237" s="1">
        <v>45834</v>
      </c>
      <c r="P237">
        <v>6</v>
      </c>
      <c r="Q237" s="317">
        <v>167190</v>
      </c>
      <c r="R237">
        <v>25.7</v>
      </c>
      <c r="S237">
        <v>7</v>
      </c>
      <c r="T237">
        <v>27</v>
      </c>
      <c r="U237" s="317">
        <v>312585</v>
      </c>
    </row>
    <row r="238" spans="1:21">
      <c r="A238">
        <v>237</v>
      </c>
      <c r="B238" t="s">
        <v>9001</v>
      </c>
      <c r="C238" t="s">
        <v>14518</v>
      </c>
      <c r="D238" t="s">
        <v>93</v>
      </c>
      <c r="E238" t="s">
        <v>7690</v>
      </c>
      <c r="F238" s="1">
        <v>45581</v>
      </c>
      <c r="G238">
        <v>10</v>
      </c>
      <c r="H238">
        <v>520034</v>
      </c>
      <c r="I238" t="s">
        <v>10185</v>
      </c>
      <c r="J238">
        <v>40040663</v>
      </c>
      <c r="K238" t="s">
        <v>6518</v>
      </c>
      <c r="L238">
        <v>6</v>
      </c>
      <c r="M238">
        <v>6</v>
      </c>
      <c r="N238">
        <v>6</v>
      </c>
      <c r="O238" s="1">
        <v>45834</v>
      </c>
      <c r="P238">
        <v>6</v>
      </c>
      <c r="Q238" s="317">
        <v>124070</v>
      </c>
      <c r="R238">
        <v>25.7</v>
      </c>
      <c r="S238">
        <v>7</v>
      </c>
      <c r="T238">
        <v>27</v>
      </c>
      <c r="U238" s="317">
        <v>233219</v>
      </c>
    </row>
    <row r="239" spans="1:21">
      <c r="A239">
        <v>238</v>
      </c>
      <c r="B239" t="s">
        <v>8428</v>
      </c>
      <c r="C239" t="s">
        <v>14519</v>
      </c>
      <c r="D239" t="s">
        <v>93</v>
      </c>
      <c r="E239" t="s">
        <v>7721</v>
      </c>
      <c r="F239" s="1">
        <v>45811</v>
      </c>
      <c r="G239">
        <v>6</v>
      </c>
      <c r="H239">
        <v>520035</v>
      </c>
      <c r="I239" t="s">
        <v>10185</v>
      </c>
      <c r="J239">
        <v>50011188</v>
      </c>
      <c r="K239" t="s">
        <v>267</v>
      </c>
      <c r="L239">
        <v>7</v>
      </c>
      <c r="N239">
        <v>7</v>
      </c>
      <c r="O239" s="1">
        <v>45867</v>
      </c>
      <c r="P239">
        <v>7</v>
      </c>
      <c r="Q239" s="317">
        <v>68740</v>
      </c>
      <c r="R239">
        <v>25.7</v>
      </c>
      <c r="S239">
        <v>7</v>
      </c>
      <c r="T239">
        <v>21</v>
      </c>
      <c r="U239" s="317">
        <v>132567</v>
      </c>
    </row>
    <row r="240" spans="1:21">
      <c r="A240">
        <v>239</v>
      </c>
      <c r="B240" t="s">
        <v>8419</v>
      </c>
      <c r="C240" t="s">
        <v>14520</v>
      </c>
      <c r="D240" t="s">
        <v>93</v>
      </c>
      <c r="E240" t="s">
        <v>7690</v>
      </c>
      <c r="F240" s="1">
        <v>45812</v>
      </c>
      <c r="G240">
        <v>6</v>
      </c>
      <c r="H240">
        <v>520036</v>
      </c>
      <c r="I240" t="s">
        <v>10185</v>
      </c>
      <c r="J240">
        <v>50011403</v>
      </c>
      <c r="K240" t="s">
        <v>6518</v>
      </c>
      <c r="L240">
        <v>8</v>
      </c>
      <c r="M240">
        <v>7</v>
      </c>
      <c r="N240">
        <v>8</v>
      </c>
      <c r="O240" s="1">
        <v>45896</v>
      </c>
      <c r="P240">
        <v>8</v>
      </c>
      <c r="Q240" s="317">
        <v>118050</v>
      </c>
      <c r="R240">
        <v>25.8</v>
      </c>
      <c r="S240">
        <v>8</v>
      </c>
      <c r="T240">
        <v>27</v>
      </c>
      <c r="U240" s="317">
        <v>228995</v>
      </c>
    </row>
    <row r="241" spans="1:21">
      <c r="A241">
        <v>240</v>
      </c>
      <c r="B241" t="s">
        <v>8363</v>
      </c>
      <c r="C241" t="s">
        <v>14521</v>
      </c>
      <c r="D241" t="s">
        <v>93</v>
      </c>
      <c r="E241" t="s">
        <v>7800</v>
      </c>
      <c r="F241" s="1">
        <v>45812</v>
      </c>
      <c r="G241">
        <v>6</v>
      </c>
      <c r="H241">
        <v>520037</v>
      </c>
      <c r="I241" t="s">
        <v>10185</v>
      </c>
      <c r="J241">
        <v>50011561</v>
      </c>
      <c r="K241" t="s">
        <v>267</v>
      </c>
      <c r="L241">
        <v>7</v>
      </c>
      <c r="M241">
        <v>6</v>
      </c>
      <c r="N241">
        <v>6</v>
      </c>
      <c r="O241" s="1">
        <v>45833</v>
      </c>
      <c r="P241">
        <v>6</v>
      </c>
      <c r="Q241" s="317">
        <v>48885</v>
      </c>
      <c r="R241">
        <v>25.7</v>
      </c>
      <c r="S241">
        <v>7</v>
      </c>
      <c r="T241">
        <v>27</v>
      </c>
      <c r="U241" s="317">
        <v>93536</v>
      </c>
    </row>
    <row r="242" spans="1:21">
      <c r="A242">
        <v>241</v>
      </c>
      <c r="B242" t="s">
        <v>8125</v>
      </c>
      <c r="C242" t="s">
        <v>8126</v>
      </c>
      <c r="D242" t="s">
        <v>6574</v>
      </c>
      <c r="E242" t="s">
        <v>7834</v>
      </c>
      <c r="F242" s="1">
        <v>45812</v>
      </c>
      <c r="G242">
        <v>6</v>
      </c>
      <c r="H242">
        <v>520038</v>
      </c>
      <c r="I242" t="s">
        <v>10185</v>
      </c>
      <c r="J242">
        <v>50006632</v>
      </c>
      <c r="K242" t="s">
        <v>267</v>
      </c>
      <c r="L242">
        <v>7</v>
      </c>
      <c r="M242">
        <v>6</v>
      </c>
      <c r="N242">
        <v>7</v>
      </c>
      <c r="O242" s="1">
        <v>45867</v>
      </c>
      <c r="P242">
        <v>7</v>
      </c>
      <c r="Q242" s="317">
        <v>63660</v>
      </c>
      <c r="R242">
        <v>25.7</v>
      </c>
      <c r="S242">
        <v>7</v>
      </c>
      <c r="T242">
        <v>46</v>
      </c>
      <c r="U242" s="317">
        <v>111043</v>
      </c>
    </row>
    <row r="243" spans="1:21">
      <c r="A243">
        <v>242</v>
      </c>
      <c r="B243" t="s">
        <v>8430</v>
      </c>
      <c r="C243" t="s">
        <v>8431</v>
      </c>
      <c r="D243" t="s">
        <v>93</v>
      </c>
      <c r="E243" t="s">
        <v>7677</v>
      </c>
      <c r="F243" s="1">
        <v>45813</v>
      </c>
      <c r="G243">
        <v>6</v>
      </c>
      <c r="H243">
        <v>520039</v>
      </c>
      <c r="I243" t="s">
        <v>10185</v>
      </c>
      <c r="J243">
        <v>50011691</v>
      </c>
      <c r="K243" t="s">
        <v>6518</v>
      </c>
      <c r="L243">
        <v>9</v>
      </c>
      <c r="M243">
        <v>7</v>
      </c>
      <c r="N243">
        <v>9</v>
      </c>
      <c r="O243" s="1">
        <v>45927</v>
      </c>
      <c r="P243">
        <v>9</v>
      </c>
      <c r="Q243" s="317">
        <v>214185</v>
      </c>
      <c r="R243">
        <v>25.9</v>
      </c>
      <c r="S243">
        <v>9</v>
      </c>
      <c r="T243">
        <v>27</v>
      </c>
      <c r="U243" s="317">
        <v>414377</v>
      </c>
    </row>
    <row r="244" spans="1:21">
      <c r="A244">
        <v>243</v>
      </c>
      <c r="B244" t="s">
        <v>8446</v>
      </c>
      <c r="C244" t="s">
        <v>14522</v>
      </c>
      <c r="D244" t="s">
        <v>93</v>
      </c>
      <c r="E244" t="s">
        <v>7698</v>
      </c>
      <c r="F244" s="1">
        <v>45813</v>
      </c>
      <c r="G244">
        <v>6</v>
      </c>
      <c r="H244">
        <v>520040</v>
      </c>
      <c r="I244" t="s">
        <v>10185</v>
      </c>
      <c r="J244">
        <v>50011710</v>
      </c>
      <c r="K244" t="s">
        <v>267</v>
      </c>
      <c r="L244">
        <v>8</v>
      </c>
      <c r="M244">
        <v>7</v>
      </c>
      <c r="N244">
        <v>8</v>
      </c>
      <c r="O244" s="1">
        <v>45895</v>
      </c>
      <c r="P244">
        <v>8</v>
      </c>
      <c r="Q244" s="317">
        <v>61005</v>
      </c>
      <c r="R244">
        <v>25.8</v>
      </c>
      <c r="S244">
        <v>8</v>
      </c>
      <c r="T244">
        <v>23</v>
      </c>
      <c r="U244" s="317">
        <v>117061</v>
      </c>
    </row>
    <row r="245" spans="1:21">
      <c r="A245">
        <v>244</v>
      </c>
      <c r="B245" t="s">
        <v>8448</v>
      </c>
      <c r="C245" t="s">
        <v>14523</v>
      </c>
      <c r="D245" t="s">
        <v>93</v>
      </c>
      <c r="E245" t="s">
        <v>7698</v>
      </c>
      <c r="F245" s="1">
        <v>45813</v>
      </c>
      <c r="G245">
        <v>6</v>
      </c>
      <c r="H245">
        <v>520041</v>
      </c>
      <c r="I245" t="s">
        <v>10185</v>
      </c>
      <c r="J245">
        <v>50011714</v>
      </c>
      <c r="K245" t="s">
        <v>6518</v>
      </c>
      <c r="L245">
        <v>8</v>
      </c>
      <c r="M245">
        <v>7</v>
      </c>
      <c r="N245">
        <v>8</v>
      </c>
      <c r="O245" s="1">
        <v>45896</v>
      </c>
      <c r="P245">
        <v>8</v>
      </c>
      <c r="Q245" s="317">
        <v>39870</v>
      </c>
      <c r="R245">
        <v>25.8</v>
      </c>
      <c r="S245">
        <v>8</v>
      </c>
      <c r="T245">
        <v>23</v>
      </c>
      <c r="U245" s="317">
        <v>75534</v>
      </c>
    </row>
    <row r="246" spans="1:21">
      <c r="A246">
        <v>245</v>
      </c>
      <c r="B246" t="s">
        <v>8415</v>
      </c>
      <c r="C246" t="s">
        <v>14524</v>
      </c>
      <c r="D246" t="s">
        <v>93</v>
      </c>
      <c r="E246" t="s">
        <v>7721</v>
      </c>
      <c r="F246" s="1">
        <v>45755</v>
      </c>
      <c r="G246">
        <v>4</v>
      </c>
      <c r="H246">
        <v>520042</v>
      </c>
      <c r="I246" t="s">
        <v>10185</v>
      </c>
      <c r="J246">
        <v>40044613</v>
      </c>
      <c r="K246" t="s">
        <v>6518</v>
      </c>
      <c r="L246">
        <v>6</v>
      </c>
      <c r="M246">
        <v>6</v>
      </c>
      <c r="N246">
        <v>6</v>
      </c>
      <c r="O246" s="1">
        <v>45834</v>
      </c>
      <c r="P246">
        <v>6</v>
      </c>
      <c r="Q246" s="317">
        <v>138214</v>
      </c>
      <c r="R246">
        <v>25.6</v>
      </c>
      <c r="S246">
        <v>6</v>
      </c>
      <c r="T246">
        <v>27</v>
      </c>
      <c r="U246" s="317">
        <v>258411</v>
      </c>
    </row>
    <row r="247" spans="1:21">
      <c r="A247">
        <v>246</v>
      </c>
      <c r="B247" t="s">
        <v>8436</v>
      </c>
      <c r="C247" t="s">
        <v>8437</v>
      </c>
      <c r="D247" t="s">
        <v>93</v>
      </c>
      <c r="E247" t="s">
        <v>7677</v>
      </c>
      <c r="F247" s="1">
        <v>45818</v>
      </c>
      <c r="G247">
        <v>6</v>
      </c>
      <c r="H247">
        <v>520043</v>
      </c>
      <c r="I247" t="s">
        <v>10185</v>
      </c>
      <c r="J247">
        <v>50012686</v>
      </c>
      <c r="K247" t="s">
        <v>267</v>
      </c>
      <c r="L247">
        <v>7</v>
      </c>
      <c r="M247">
        <v>6</v>
      </c>
      <c r="N247">
        <v>7</v>
      </c>
      <c r="O247" s="1">
        <v>45867</v>
      </c>
      <c r="P247">
        <v>7</v>
      </c>
      <c r="Q247" s="317">
        <v>73140</v>
      </c>
      <c r="R247">
        <v>25.7</v>
      </c>
      <c r="S247">
        <v>7</v>
      </c>
      <c r="T247">
        <v>21</v>
      </c>
      <c r="U247" s="317">
        <v>141122</v>
      </c>
    </row>
    <row r="248" spans="1:21">
      <c r="A248">
        <v>247</v>
      </c>
      <c r="B248" t="s">
        <v>8456</v>
      </c>
      <c r="C248" t="s">
        <v>8457</v>
      </c>
      <c r="D248" t="s">
        <v>93</v>
      </c>
      <c r="E248" t="s">
        <v>7769</v>
      </c>
      <c r="F248" s="1">
        <v>45818</v>
      </c>
      <c r="G248">
        <v>6</v>
      </c>
      <c r="H248">
        <v>520044</v>
      </c>
      <c r="I248" t="s">
        <v>10185</v>
      </c>
      <c r="J248">
        <v>50012675</v>
      </c>
      <c r="K248" t="s">
        <v>6518</v>
      </c>
      <c r="L248">
        <v>7</v>
      </c>
      <c r="M248">
        <v>7</v>
      </c>
      <c r="N248">
        <v>7</v>
      </c>
      <c r="O248" s="1">
        <v>45867</v>
      </c>
      <c r="P248">
        <v>7</v>
      </c>
      <c r="Q248" s="317">
        <v>86610</v>
      </c>
      <c r="R248">
        <v>25.7</v>
      </c>
      <c r="S248">
        <v>7</v>
      </c>
      <c r="T248">
        <v>21</v>
      </c>
      <c r="U248" s="317">
        <v>166243</v>
      </c>
    </row>
    <row r="249" spans="1:21">
      <c r="A249">
        <v>248</v>
      </c>
      <c r="B249" t="s">
        <v>8460</v>
      </c>
      <c r="C249" t="s">
        <v>14525</v>
      </c>
      <c r="D249" t="s">
        <v>93</v>
      </c>
      <c r="E249" t="s">
        <v>7769</v>
      </c>
      <c r="F249" s="1">
        <v>45818</v>
      </c>
      <c r="G249">
        <v>6</v>
      </c>
      <c r="H249">
        <v>520045</v>
      </c>
      <c r="I249" t="s">
        <v>10185</v>
      </c>
      <c r="J249">
        <v>50012668</v>
      </c>
      <c r="K249" t="s">
        <v>267</v>
      </c>
      <c r="L249">
        <v>8</v>
      </c>
      <c r="M249">
        <v>8</v>
      </c>
      <c r="N249">
        <v>8</v>
      </c>
      <c r="O249" s="1">
        <v>45895</v>
      </c>
      <c r="P249">
        <v>8</v>
      </c>
      <c r="Q249" s="317">
        <v>49240</v>
      </c>
      <c r="R249">
        <v>25.8</v>
      </c>
      <c r="S249">
        <v>8</v>
      </c>
      <c r="T249">
        <v>21</v>
      </c>
      <c r="U249" s="317">
        <v>94727</v>
      </c>
    </row>
    <row r="250" spans="1:21">
      <c r="A250">
        <v>249</v>
      </c>
      <c r="B250" t="s">
        <v>14526</v>
      </c>
      <c r="C250" t="s">
        <v>14527</v>
      </c>
      <c r="D250" t="s">
        <v>93</v>
      </c>
      <c r="E250" t="s">
        <v>7721</v>
      </c>
      <c r="F250" s="1">
        <v>45828</v>
      </c>
      <c r="G250">
        <v>6</v>
      </c>
      <c r="H250">
        <v>520046</v>
      </c>
      <c r="I250" t="s">
        <v>10185</v>
      </c>
      <c r="J250">
        <v>30011958</v>
      </c>
      <c r="K250" t="s">
        <v>6518</v>
      </c>
      <c r="L250">
        <v>6</v>
      </c>
      <c r="M250">
        <v>6</v>
      </c>
      <c r="N250">
        <v>6</v>
      </c>
      <c r="O250" s="1">
        <v>45834</v>
      </c>
      <c r="P250">
        <v>6</v>
      </c>
      <c r="Q250" s="317">
        <v>41954</v>
      </c>
      <c r="R250">
        <v>25.7</v>
      </c>
      <c r="S250">
        <v>7</v>
      </c>
      <c r="T250">
        <v>27</v>
      </c>
      <c r="U250" s="317">
        <v>75949</v>
      </c>
    </row>
    <row r="251" spans="1:21">
      <c r="A251">
        <v>250</v>
      </c>
      <c r="B251" t="s">
        <v>8314</v>
      </c>
      <c r="C251" t="s">
        <v>8315</v>
      </c>
      <c r="D251" t="s">
        <v>93</v>
      </c>
      <c r="E251" t="s">
        <v>7721</v>
      </c>
      <c r="F251" s="1">
        <v>45799</v>
      </c>
      <c r="G251">
        <v>5</v>
      </c>
      <c r="H251">
        <v>520047</v>
      </c>
      <c r="I251" t="s">
        <v>10185</v>
      </c>
      <c r="J251">
        <v>50008886</v>
      </c>
      <c r="K251" t="s">
        <v>6518</v>
      </c>
      <c r="L251">
        <v>6</v>
      </c>
      <c r="M251">
        <v>6</v>
      </c>
      <c r="N251">
        <v>6</v>
      </c>
      <c r="O251" s="1">
        <v>45834</v>
      </c>
      <c r="P251">
        <v>6</v>
      </c>
      <c r="Q251" s="317">
        <v>41954</v>
      </c>
      <c r="R251">
        <v>25.7</v>
      </c>
      <c r="S251">
        <v>7</v>
      </c>
      <c r="T251">
        <v>21</v>
      </c>
      <c r="U251" s="317">
        <v>79923</v>
      </c>
    </row>
    <row r="252" spans="1:21">
      <c r="A252">
        <v>251</v>
      </c>
      <c r="B252" t="s">
        <v>8181</v>
      </c>
      <c r="C252" t="s">
        <v>9088</v>
      </c>
      <c r="D252" t="s">
        <v>93</v>
      </c>
      <c r="E252" t="s">
        <v>7800</v>
      </c>
      <c r="F252" s="1">
        <v>45784</v>
      </c>
      <c r="G252">
        <v>5</v>
      </c>
      <c r="H252">
        <v>520048</v>
      </c>
      <c r="I252" t="s">
        <v>10185</v>
      </c>
      <c r="J252">
        <v>50005069</v>
      </c>
      <c r="K252" t="s">
        <v>6518</v>
      </c>
      <c r="L252">
        <v>7</v>
      </c>
      <c r="M252">
        <v>6</v>
      </c>
      <c r="N252">
        <v>7</v>
      </c>
      <c r="O252" s="1">
        <v>45867</v>
      </c>
      <c r="P252">
        <v>7</v>
      </c>
      <c r="Q252" s="317">
        <v>93890</v>
      </c>
      <c r="R252">
        <v>25.7</v>
      </c>
      <c r="S252">
        <v>7</v>
      </c>
      <c r="T252">
        <v>21</v>
      </c>
      <c r="U252" s="317">
        <v>180382</v>
      </c>
    </row>
    <row r="253" spans="1:21">
      <c r="A253">
        <v>252</v>
      </c>
      <c r="B253" t="s">
        <v>8320</v>
      </c>
      <c r="C253" t="s">
        <v>14528</v>
      </c>
      <c r="D253" t="s">
        <v>93</v>
      </c>
      <c r="E253" t="s">
        <v>7883</v>
      </c>
      <c r="F253" s="1">
        <v>45799</v>
      </c>
      <c r="G253">
        <v>5</v>
      </c>
      <c r="H253">
        <v>520049</v>
      </c>
      <c r="I253" t="s">
        <v>10185</v>
      </c>
      <c r="J253">
        <v>50008901</v>
      </c>
      <c r="K253" t="s">
        <v>267</v>
      </c>
      <c r="L253">
        <v>7</v>
      </c>
      <c r="M253">
        <v>6</v>
      </c>
      <c r="N253">
        <v>6</v>
      </c>
      <c r="O253" s="1">
        <v>45833</v>
      </c>
      <c r="P253">
        <v>6</v>
      </c>
      <c r="Q253" s="317">
        <v>83850</v>
      </c>
      <c r="R253">
        <v>25.7</v>
      </c>
      <c r="S253">
        <v>7</v>
      </c>
      <c r="T253">
        <v>21</v>
      </c>
      <c r="U253" s="317">
        <v>160898</v>
      </c>
    </row>
    <row r="254" spans="1:21">
      <c r="A254">
        <v>253</v>
      </c>
      <c r="B254" t="s">
        <v>8200</v>
      </c>
      <c r="C254" t="s">
        <v>8201</v>
      </c>
      <c r="D254" t="s">
        <v>93</v>
      </c>
      <c r="E254" t="s">
        <v>7883</v>
      </c>
      <c r="F254" s="1">
        <v>45784</v>
      </c>
      <c r="G254">
        <v>5</v>
      </c>
      <c r="H254">
        <v>520050</v>
      </c>
      <c r="I254" t="s">
        <v>10185</v>
      </c>
      <c r="J254">
        <v>50005307</v>
      </c>
      <c r="K254" t="s">
        <v>6518</v>
      </c>
      <c r="L254">
        <v>7</v>
      </c>
      <c r="M254">
        <v>6</v>
      </c>
      <c r="N254">
        <v>7</v>
      </c>
      <c r="O254" s="1">
        <v>45867</v>
      </c>
      <c r="P254">
        <v>7</v>
      </c>
      <c r="Q254" s="317">
        <v>57725</v>
      </c>
      <c r="R254">
        <v>25.7</v>
      </c>
      <c r="S254">
        <v>7</v>
      </c>
      <c r="T254">
        <v>21</v>
      </c>
      <c r="U254" s="317">
        <v>108960</v>
      </c>
    </row>
    <row r="255" spans="1:21">
      <c r="A255">
        <v>254</v>
      </c>
      <c r="B255" t="s">
        <v>8262</v>
      </c>
      <c r="C255" t="s">
        <v>8263</v>
      </c>
      <c r="D255" t="s">
        <v>93</v>
      </c>
      <c r="E255" t="s">
        <v>7721</v>
      </c>
      <c r="F255" s="1">
        <v>45792</v>
      </c>
      <c r="G255">
        <v>5</v>
      </c>
      <c r="H255">
        <v>520051</v>
      </c>
      <c r="I255" t="s">
        <v>10185</v>
      </c>
      <c r="J255">
        <v>50007401</v>
      </c>
      <c r="K255" t="s">
        <v>6518</v>
      </c>
      <c r="L255">
        <v>7</v>
      </c>
      <c r="M255">
        <v>6</v>
      </c>
      <c r="N255">
        <v>7</v>
      </c>
      <c r="O255" s="1">
        <v>45867</v>
      </c>
      <c r="P255">
        <v>7</v>
      </c>
      <c r="Q255" s="317">
        <v>48515</v>
      </c>
      <c r="R255">
        <v>25.7</v>
      </c>
      <c r="S255">
        <v>7</v>
      </c>
      <c r="T255">
        <v>21</v>
      </c>
      <c r="U255" s="317">
        <v>91808</v>
      </c>
    </row>
    <row r="256" spans="1:21">
      <c r="A256">
        <v>255</v>
      </c>
      <c r="B256" t="s">
        <v>8351</v>
      </c>
      <c r="C256" t="s">
        <v>8352</v>
      </c>
      <c r="D256" t="s">
        <v>93</v>
      </c>
      <c r="E256" t="s">
        <v>7668</v>
      </c>
      <c r="F256" s="1">
        <v>45800</v>
      </c>
      <c r="G256">
        <v>5</v>
      </c>
      <c r="H256">
        <v>520052</v>
      </c>
      <c r="I256" t="s">
        <v>10185</v>
      </c>
      <c r="J256">
        <v>50009190</v>
      </c>
      <c r="K256" t="s">
        <v>6518</v>
      </c>
      <c r="L256">
        <v>7</v>
      </c>
      <c r="M256">
        <v>6</v>
      </c>
      <c r="N256">
        <v>7</v>
      </c>
      <c r="O256" s="1">
        <v>45867</v>
      </c>
      <c r="P256">
        <v>7</v>
      </c>
      <c r="Q256" s="317">
        <v>78295</v>
      </c>
      <c r="R256">
        <v>25.7</v>
      </c>
      <c r="S256">
        <v>7</v>
      </c>
      <c r="T256">
        <v>27</v>
      </c>
      <c r="U256" s="317">
        <v>149608</v>
      </c>
    </row>
    <row r="257" spans="1:21">
      <c r="A257">
        <v>256</v>
      </c>
      <c r="B257" t="s">
        <v>8340</v>
      </c>
      <c r="C257" t="s">
        <v>14529</v>
      </c>
      <c r="D257" t="s">
        <v>93</v>
      </c>
      <c r="E257" t="s">
        <v>6259</v>
      </c>
      <c r="F257" s="1">
        <v>45800</v>
      </c>
      <c r="G257">
        <v>5</v>
      </c>
      <c r="H257">
        <v>520053</v>
      </c>
      <c r="I257" t="s">
        <v>10185</v>
      </c>
      <c r="J257">
        <v>50009124</v>
      </c>
      <c r="K257" t="s">
        <v>6518</v>
      </c>
      <c r="L257">
        <v>7</v>
      </c>
      <c r="M257">
        <v>6</v>
      </c>
      <c r="N257">
        <v>7</v>
      </c>
      <c r="O257" s="1">
        <v>45867</v>
      </c>
      <c r="P257">
        <v>7</v>
      </c>
      <c r="Q257" s="317">
        <v>79330</v>
      </c>
      <c r="R257">
        <v>25.7</v>
      </c>
      <c r="S257">
        <v>7</v>
      </c>
      <c r="T257">
        <v>21</v>
      </c>
      <c r="U257" s="317">
        <v>152105</v>
      </c>
    </row>
    <row r="258" spans="1:21">
      <c r="A258">
        <v>257</v>
      </c>
      <c r="B258" t="s">
        <v>8239</v>
      </c>
      <c r="C258" t="s">
        <v>8240</v>
      </c>
      <c r="D258" t="s">
        <v>93</v>
      </c>
      <c r="E258" t="s">
        <v>7698</v>
      </c>
      <c r="F258" s="1">
        <v>45789</v>
      </c>
      <c r="G258">
        <v>5</v>
      </c>
      <c r="H258">
        <v>520054</v>
      </c>
      <c r="I258" t="s">
        <v>10185</v>
      </c>
      <c r="J258">
        <v>50006527</v>
      </c>
      <c r="K258" t="s">
        <v>6518</v>
      </c>
      <c r="L258">
        <v>6</v>
      </c>
      <c r="M258">
        <v>6</v>
      </c>
      <c r="N258">
        <v>6</v>
      </c>
      <c r="O258" s="1">
        <v>45834</v>
      </c>
      <c r="P258">
        <v>6</v>
      </c>
      <c r="Q258" s="317">
        <v>53580</v>
      </c>
      <c r="R258">
        <v>25.7</v>
      </c>
      <c r="S258">
        <v>7</v>
      </c>
      <c r="T258">
        <v>21</v>
      </c>
      <c r="U258" s="317">
        <v>101418</v>
      </c>
    </row>
    <row r="259" spans="1:21">
      <c r="A259">
        <v>258</v>
      </c>
      <c r="B259" t="s">
        <v>8244</v>
      </c>
      <c r="C259" t="s">
        <v>8245</v>
      </c>
      <c r="D259" t="s">
        <v>93</v>
      </c>
      <c r="E259" t="s">
        <v>7690</v>
      </c>
      <c r="F259" s="1">
        <v>45789</v>
      </c>
      <c r="G259">
        <v>5</v>
      </c>
      <c r="H259">
        <v>520055</v>
      </c>
      <c r="I259" t="s">
        <v>10185</v>
      </c>
      <c r="J259">
        <v>50006709</v>
      </c>
      <c r="K259" t="s">
        <v>267</v>
      </c>
      <c r="L259">
        <v>6</v>
      </c>
      <c r="M259">
        <v>6</v>
      </c>
      <c r="N259">
        <v>6</v>
      </c>
      <c r="O259" s="1">
        <v>45833</v>
      </c>
      <c r="P259">
        <v>6</v>
      </c>
      <c r="Q259" s="317">
        <v>53740</v>
      </c>
      <c r="R259">
        <v>25.6</v>
      </c>
      <c r="S259">
        <v>6</v>
      </c>
      <c r="T259">
        <v>21</v>
      </c>
      <c r="U259" s="317">
        <v>103459</v>
      </c>
    </row>
    <row r="260" spans="1:21">
      <c r="A260">
        <v>259</v>
      </c>
      <c r="B260" t="s">
        <v>8317</v>
      </c>
      <c r="C260" t="s">
        <v>14530</v>
      </c>
      <c r="D260" t="s">
        <v>93</v>
      </c>
      <c r="E260" t="s">
        <v>93</v>
      </c>
      <c r="F260" s="1">
        <v>45799</v>
      </c>
      <c r="G260">
        <v>5</v>
      </c>
      <c r="H260">
        <v>520056</v>
      </c>
      <c r="I260" t="s">
        <v>10185</v>
      </c>
      <c r="J260">
        <v>50008914</v>
      </c>
      <c r="K260" t="s">
        <v>267</v>
      </c>
      <c r="L260">
        <v>6</v>
      </c>
      <c r="M260">
        <v>6</v>
      </c>
      <c r="N260">
        <v>6</v>
      </c>
      <c r="O260" s="1">
        <v>45833</v>
      </c>
      <c r="P260">
        <v>6</v>
      </c>
      <c r="Q260" s="317">
        <v>57320</v>
      </c>
      <c r="R260">
        <v>25.6</v>
      </c>
      <c r="S260">
        <v>6</v>
      </c>
      <c r="T260">
        <v>21</v>
      </c>
      <c r="U260" s="317">
        <v>110410</v>
      </c>
    </row>
    <row r="261" spans="1:21">
      <c r="A261">
        <v>260</v>
      </c>
      <c r="B261" t="s">
        <v>8271</v>
      </c>
      <c r="C261" t="s">
        <v>14531</v>
      </c>
      <c r="D261" t="s">
        <v>93</v>
      </c>
      <c r="E261" t="s">
        <v>7690</v>
      </c>
      <c r="F261" s="1">
        <v>45797</v>
      </c>
      <c r="G261">
        <v>5</v>
      </c>
      <c r="H261">
        <v>520057</v>
      </c>
      <c r="I261" t="s">
        <v>10185</v>
      </c>
      <c r="J261">
        <v>50008422</v>
      </c>
      <c r="K261" t="s">
        <v>267</v>
      </c>
      <c r="L261">
        <v>7</v>
      </c>
      <c r="M261">
        <v>6</v>
      </c>
      <c r="N261">
        <v>7</v>
      </c>
      <c r="O261" s="1">
        <v>45867</v>
      </c>
      <c r="P261">
        <v>7</v>
      </c>
      <c r="Q261" s="317">
        <v>147140</v>
      </c>
      <c r="R261">
        <v>25.7</v>
      </c>
      <c r="S261">
        <v>7</v>
      </c>
      <c r="T261">
        <v>21</v>
      </c>
      <c r="U261" s="317">
        <v>233837</v>
      </c>
    </row>
    <row r="262" spans="1:21">
      <c r="A262">
        <v>261</v>
      </c>
      <c r="B262" t="s">
        <v>8323</v>
      </c>
      <c r="C262" t="s">
        <v>8324</v>
      </c>
      <c r="D262" t="s">
        <v>93</v>
      </c>
      <c r="E262" t="s">
        <v>7704</v>
      </c>
      <c r="F262" s="1">
        <v>45800</v>
      </c>
      <c r="G262">
        <v>5</v>
      </c>
      <c r="H262">
        <v>520058</v>
      </c>
      <c r="I262" t="s">
        <v>10185</v>
      </c>
      <c r="J262">
        <v>50009105</v>
      </c>
      <c r="K262" t="s">
        <v>267</v>
      </c>
      <c r="L262">
        <v>6</v>
      </c>
      <c r="M262">
        <v>6</v>
      </c>
      <c r="N262">
        <v>6</v>
      </c>
      <c r="O262" s="1">
        <v>45833</v>
      </c>
      <c r="P262">
        <v>6</v>
      </c>
      <c r="Q262" s="317">
        <v>53740</v>
      </c>
      <c r="R262">
        <v>25.6</v>
      </c>
      <c r="S262">
        <v>6</v>
      </c>
      <c r="T262">
        <v>21</v>
      </c>
      <c r="U262" s="317">
        <v>103459</v>
      </c>
    </row>
    <row r="263" spans="1:21">
      <c r="A263">
        <v>262</v>
      </c>
      <c r="B263" t="s">
        <v>8274</v>
      </c>
      <c r="C263" t="s">
        <v>14532</v>
      </c>
      <c r="D263" t="s">
        <v>93</v>
      </c>
      <c r="E263" t="s">
        <v>7690</v>
      </c>
      <c r="F263" s="1">
        <v>45797</v>
      </c>
      <c r="G263">
        <v>5</v>
      </c>
      <c r="H263">
        <v>520059</v>
      </c>
      <c r="I263" t="s">
        <v>10185</v>
      </c>
      <c r="J263">
        <v>50008400</v>
      </c>
      <c r="K263" t="s">
        <v>267</v>
      </c>
      <c r="L263">
        <v>7</v>
      </c>
      <c r="M263">
        <v>6</v>
      </c>
      <c r="N263">
        <v>7</v>
      </c>
      <c r="O263" s="1">
        <v>45867</v>
      </c>
      <c r="P263">
        <v>7</v>
      </c>
      <c r="Q263" s="317">
        <v>47935</v>
      </c>
      <c r="R263">
        <v>25.7</v>
      </c>
      <c r="S263">
        <v>7</v>
      </c>
      <c r="T263">
        <v>21</v>
      </c>
      <c r="U263" s="317">
        <v>90679</v>
      </c>
    </row>
    <row r="264" spans="1:21">
      <c r="A264">
        <v>263</v>
      </c>
      <c r="B264" t="s">
        <v>8236</v>
      </c>
      <c r="C264" t="s">
        <v>8237</v>
      </c>
      <c r="D264" t="s">
        <v>93</v>
      </c>
      <c r="E264" t="s">
        <v>7800</v>
      </c>
      <c r="F264" s="1">
        <v>45786</v>
      </c>
      <c r="G264">
        <v>5</v>
      </c>
      <c r="H264">
        <v>520060</v>
      </c>
      <c r="I264" t="s">
        <v>10185</v>
      </c>
      <c r="J264">
        <v>50006419</v>
      </c>
      <c r="K264" t="s">
        <v>267</v>
      </c>
      <c r="L264">
        <v>6</v>
      </c>
      <c r="M264">
        <v>6</v>
      </c>
      <c r="N264">
        <v>6</v>
      </c>
      <c r="O264" s="1">
        <v>45833</v>
      </c>
      <c r="P264">
        <v>6</v>
      </c>
      <c r="Q264" s="317">
        <v>55450</v>
      </c>
      <c r="R264">
        <v>25.7</v>
      </c>
      <c r="S264">
        <v>7</v>
      </c>
      <c r="T264">
        <v>21</v>
      </c>
      <c r="U264" s="317">
        <v>105770</v>
      </c>
    </row>
    <row r="265" spans="1:21">
      <c r="A265">
        <v>264</v>
      </c>
      <c r="B265" t="s">
        <v>8214</v>
      </c>
      <c r="C265" t="s">
        <v>14533</v>
      </c>
      <c r="D265" t="s">
        <v>93</v>
      </c>
      <c r="E265" t="s">
        <v>7800</v>
      </c>
      <c r="F265" s="1">
        <v>45785</v>
      </c>
      <c r="G265">
        <v>5</v>
      </c>
      <c r="H265">
        <v>520061</v>
      </c>
      <c r="I265" t="s">
        <v>10185</v>
      </c>
      <c r="J265">
        <v>50006262</v>
      </c>
      <c r="K265" t="s">
        <v>267</v>
      </c>
      <c r="L265">
        <v>7</v>
      </c>
      <c r="M265">
        <v>6</v>
      </c>
      <c r="N265">
        <v>6</v>
      </c>
      <c r="O265" s="1">
        <v>45833</v>
      </c>
      <c r="P265">
        <v>6</v>
      </c>
      <c r="Q265" s="317">
        <v>43790</v>
      </c>
      <c r="R265">
        <v>25.7</v>
      </c>
      <c r="S265">
        <v>7</v>
      </c>
      <c r="T265">
        <v>21</v>
      </c>
      <c r="U265" s="317">
        <v>83138</v>
      </c>
    </row>
    <row r="266" spans="1:21">
      <c r="A266">
        <v>265</v>
      </c>
      <c r="B266" t="s">
        <v>8268</v>
      </c>
      <c r="C266" t="s">
        <v>8269</v>
      </c>
      <c r="D266" t="s">
        <v>93</v>
      </c>
      <c r="E266" t="s">
        <v>93</v>
      </c>
      <c r="F266" s="1">
        <v>45796</v>
      </c>
      <c r="G266">
        <v>5</v>
      </c>
      <c r="H266">
        <v>520062</v>
      </c>
      <c r="I266" t="s">
        <v>10185</v>
      </c>
      <c r="J266">
        <v>50008199</v>
      </c>
      <c r="K266" t="s">
        <v>267</v>
      </c>
      <c r="L266">
        <v>7</v>
      </c>
      <c r="M266">
        <v>6</v>
      </c>
      <c r="N266">
        <v>7</v>
      </c>
      <c r="O266" s="1">
        <v>45867</v>
      </c>
      <c r="P266">
        <v>7</v>
      </c>
      <c r="Q266" s="317">
        <v>79350</v>
      </c>
      <c r="R266">
        <v>25.7</v>
      </c>
      <c r="S266">
        <v>7</v>
      </c>
      <c r="T266">
        <v>27</v>
      </c>
      <c r="U266" s="317">
        <v>152166</v>
      </c>
    </row>
    <row r="267" spans="1:21">
      <c r="A267">
        <v>266</v>
      </c>
      <c r="B267" t="s">
        <v>8151</v>
      </c>
      <c r="C267" t="s">
        <v>14534</v>
      </c>
      <c r="D267" t="s">
        <v>93</v>
      </c>
      <c r="E267" t="s">
        <v>7690</v>
      </c>
      <c r="F267" s="1">
        <v>45771</v>
      </c>
      <c r="G267">
        <v>4</v>
      </c>
      <c r="H267">
        <v>520063</v>
      </c>
      <c r="I267" t="s">
        <v>10185</v>
      </c>
      <c r="J267">
        <v>50004662</v>
      </c>
      <c r="K267" t="s">
        <v>267</v>
      </c>
      <c r="L267">
        <v>6</v>
      </c>
      <c r="M267">
        <v>6</v>
      </c>
      <c r="N267">
        <v>6</v>
      </c>
      <c r="O267" s="1">
        <v>45833</v>
      </c>
      <c r="P267">
        <v>6</v>
      </c>
      <c r="Q267" s="317">
        <v>62860</v>
      </c>
      <c r="R267">
        <v>25.7</v>
      </c>
      <c r="S267">
        <v>7</v>
      </c>
      <c r="T267">
        <v>21</v>
      </c>
      <c r="U267" s="317">
        <v>121162</v>
      </c>
    </row>
    <row r="268" spans="1:21">
      <c r="A268">
        <v>267</v>
      </c>
      <c r="B268" t="s">
        <v>14535</v>
      </c>
      <c r="C268" t="s">
        <v>14536</v>
      </c>
      <c r="D268" t="s">
        <v>93</v>
      </c>
      <c r="E268" t="s">
        <v>7698</v>
      </c>
      <c r="F268" s="1"/>
      <c r="G268" t="s">
        <v>43</v>
      </c>
      <c r="H268">
        <v>520064</v>
      </c>
      <c r="I268" t="s">
        <v>43</v>
      </c>
      <c r="L268" t="s">
        <v>43</v>
      </c>
      <c r="N268" t="s">
        <v>43</v>
      </c>
      <c r="O268" s="1"/>
      <c r="Q268" s="317"/>
      <c r="U268" s="317"/>
    </row>
    <row r="269" spans="1:21">
      <c r="A269">
        <v>268</v>
      </c>
      <c r="B269" t="s">
        <v>14537</v>
      </c>
      <c r="C269" t="s">
        <v>14538</v>
      </c>
      <c r="D269" t="s">
        <v>93</v>
      </c>
      <c r="E269" t="s">
        <v>7698</v>
      </c>
      <c r="F269" s="1"/>
      <c r="G269" t="s">
        <v>43</v>
      </c>
      <c r="H269">
        <v>520065</v>
      </c>
      <c r="I269" t="s">
        <v>43</v>
      </c>
      <c r="L269" t="s">
        <v>43</v>
      </c>
      <c r="N269" t="s">
        <v>43</v>
      </c>
      <c r="O269" s="1"/>
      <c r="Q269" s="317"/>
      <c r="U269" s="317"/>
    </row>
    <row r="270" spans="1:21">
      <c r="A270">
        <v>269</v>
      </c>
      <c r="B270" t="s">
        <v>14539</v>
      </c>
      <c r="C270" t="s">
        <v>14540</v>
      </c>
      <c r="D270" t="s">
        <v>93</v>
      </c>
      <c r="E270" t="s">
        <v>7800</v>
      </c>
      <c r="F270" s="1"/>
      <c r="G270" t="s">
        <v>43</v>
      </c>
      <c r="H270">
        <v>520066</v>
      </c>
      <c r="I270" t="s">
        <v>43</v>
      </c>
      <c r="L270" t="s">
        <v>43</v>
      </c>
      <c r="N270" t="s">
        <v>43</v>
      </c>
      <c r="O270" s="1"/>
      <c r="Q270" s="317"/>
      <c r="U270" s="317"/>
    </row>
    <row r="271" spans="1:21">
      <c r="A271">
        <v>270</v>
      </c>
      <c r="B271" t="s">
        <v>14541</v>
      </c>
      <c r="C271" t="s">
        <v>14542</v>
      </c>
      <c r="D271" t="s">
        <v>93</v>
      </c>
      <c r="E271" t="s">
        <v>7698</v>
      </c>
      <c r="F271" s="1"/>
      <c r="G271" t="s">
        <v>43</v>
      </c>
      <c r="H271">
        <v>520067</v>
      </c>
      <c r="I271" t="s">
        <v>43</v>
      </c>
      <c r="L271" t="s">
        <v>43</v>
      </c>
      <c r="N271" t="s">
        <v>43</v>
      </c>
      <c r="O271" s="1"/>
      <c r="Q271" s="317"/>
      <c r="U271" s="317"/>
    </row>
    <row r="272" spans="1:21">
      <c r="A272">
        <v>271</v>
      </c>
      <c r="B272" t="s">
        <v>14543</v>
      </c>
      <c r="C272" t="s">
        <v>14544</v>
      </c>
      <c r="D272" t="s">
        <v>93</v>
      </c>
      <c r="E272" t="s">
        <v>7704</v>
      </c>
      <c r="F272" s="1"/>
      <c r="G272" t="s">
        <v>43</v>
      </c>
      <c r="H272">
        <v>520068</v>
      </c>
      <c r="I272" t="s">
        <v>43</v>
      </c>
      <c r="L272" t="s">
        <v>43</v>
      </c>
      <c r="N272" t="s">
        <v>43</v>
      </c>
      <c r="O272" s="1"/>
      <c r="Q272" s="317"/>
      <c r="U272" s="317"/>
    </row>
    <row r="273" spans="1:21">
      <c r="A273">
        <v>272</v>
      </c>
      <c r="B273" t="s">
        <v>14545</v>
      </c>
      <c r="C273" t="s">
        <v>14546</v>
      </c>
      <c r="D273" t="s">
        <v>93</v>
      </c>
      <c r="E273" t="s">
        <v>7704</v>
      </c>
      <c r="F273" s="1"/>
      <c r="G273" t="s">
        <v>43</v>
      </c>
      <c r="H273">
        <v>520069</v>
      </c>
      <c r="I273" t="s">
        <v>43</v>
      </c>
      <c r="L273" t="s">
        <v>43</v>
      </c>
      <c r="N273" t="s">
        <v>43</v>
      </c>
      <c r="O273" s="1"/>
      <c r="Q273" s="317"/>
      <c r="U273" s="317"/>
    </row>
    <row r="274" spans="1:21">
      <c r="A274">
        <v>273</v>
      </c>
      <c r="B274" t="s">
        <v>14547</v>
      </c>
      <c r="C274" t="s">
        <v>14548</v>
      </c>
      <c r="D274" t="s">
        <v>93</v>
      </c>
      <c r="E274" t="s">
        <v>7704</v>
      </c>
      <c r="F274" s="1"/>
      <c r="G274" t="s">
        <v>43</v>
      </c>
      <c r="H274">
        <v>520070</v>
      </c>
      <c r="I274" t="s">
        <v>43</v>
      </c>
      <c r="L274" t="s">
        <v>43</v>
      </c>
      <c r="N274" t="s">
        <v>43</v>
      </c>
      <c r="O274" s="1"/>
      <c r="Q274" s="317"/>
      <c r="U274" s="317"/>
    </row>
    <row r="275" spans="1:21">
      <c r="A275">
        <v>274</v>
      </c>
      <c r="B275" t="s">
        <v>14549</v>
      </c>
      <c r="C275" t="s">
        <v>14550</v>
      </c>
      <c r="D275" t="s">
        <v>93</v>
      </c>
      <c r="E275" t="s">
        <v>7769</v>
      </c>
      <c r="F275" s="1"/>
      <c r="G275" t="s">
        <v>43</v>
      </c>
      <c r="H275">
        <v>520071</v>
      </c>
      <c r="I275" t="s">
        <v>43</v>
      </c>
      <c r="L275" t="s">
        <v>43</v>
      </c>
      <c r="N275" t="s">
        <v>43</v>
      </c>
      <c r="O275" s="1"/>
      <c r="Q275" s="317"/>
      <c r="U275" s="317"/>
    </row>
    <row r="276" spans="1:21">
      <c r="A276">
        <v>275</v>
      </c>
      <c r="B276" t="s">
        <v>14551</v>
      </c>
      <c r="C276" t="s">
        <v>14552</v>
      </c>
      <c r="D276" t="s">
        <v>93</v>
      </c>
      <c r="E276" t="s">
        <v>7883</v>
      </c>
      <c r="F276" s="1"/>
      <c r="G276" t="s">
        <v>43</v>
      </c>
      <c r="H276">
        <v>520072</v>
      </c>
      <c r="I276" t="s">
        <v>43</v>
      </c>
      <c r="L276" t="s">
        <v>43</v>
      </c>
      <c r="N276" t="s">
        <v>43</v>
      </c>
      <c r="O276" s="1"/>
      <c r="Q276" s="317"/>
      <c r="U276" s="317"/>
    </row>
    <row r="277" spans="1:21">
      <c r="A277">
        <v>276</v>
      </c>
      <c r="B277" t="s">
        <v>14553</v>
      </c>
      <c r="C277" t="s">
        <v>14554</v>
      </c>
      <c r="D277" t="s">
        <v>93</v>
      </c>
      <c r="E277" t="s">
        <v>7677</v>
      </c>
      <c r="F277" s="1"/>
      <c r="G277" t="s">
        <v>43</v>
      </c>
      <c r="H277">
        <v>520073</v>
      </c>
      <c r="I277" t="s">
        <v>43</v>
      </c>
      <c r="L277" t="s">
        <v>43</v>
      </c>
      <c r="N277" t="s">
        <v>43</v>
      </c>
      <c r="O277" s="1"/>
      <c r="Q277" s="317"/>
      <c r="U277" s="317"/>
    </row>
    <row r="278" spans="1:21">
      <c r="A278">
        <v>277</v>
      </c>
      <c r="B278" t="s">
        <v>14555</v>
      </c>
      <c r="C278" t="s">
        <v>14556</v>
      </c>
      <c r="D278" t="s">
        <v>93</v>
      </c>
      <c r="E278" t="s">
        <v>7704</v>
      </c>
      <c r="F278" s="1"/>
      <c r="G278" t="s">
        <v>43</v>
      </c>
      <c r="H278">
        <v>520074</v>
      </c>
      <c r="I278" t="s">
        <v>43</v>
      </c>
      <c r="L278" t="s">
        <v>43</v>
      </c>
      <c r="N278" t="s">
        <v>43</v>
      </c>
      <c r="O278" s="1"/>
      <c r="Q278" s="317"/>
      <c r="U278" s="317"/>
    </row>
    <row r="279" spans="1:21">
      <c r="A279">
        <v>278</v>
      </c>
      <c r="B279" t="s">
        <v>14557</v>
      </c>
      <c r="C279" t="s">
        <v>14558</v>
      </c>
      <c r="D279" t="s">
        <v>93</v>
      </c>
      <c r="E279" t="s">
        <v>9398</v>
      </c>
      <c r="F279" s="1"/>
      <c r="G279" t="s">
        <v>43</v>
      </c>
      <c r="H279">
        <v>520075</v>
      </c>
      <c r="I279" t="s">
        <v>43</v>
      </c>
      <c r="L279" t="s">
        <v>43</v>
      </c>
      <c r="N279" t="s">
        <v>43</v>
      </c>
      <c r="O279" s="1"/>
      <c r="Q279" s="317"/>
      <c r="U279" s="317"/>
    </row>
    <row r="280" spans="1:21">
      <c r="A280">
        <v>279</v>
      </c>
      <c r="B280" t="s">
        <v>14559</v>
      </c>
      <c r="C280" t="s">
        <v>14560</v>
      </c>
      <c r="D280" t="s">
        <v>93</v>
      </c>
      <c r="E280" t="s">
        <v>7698</v>
      </c>
      <c r="F280" s="1"/>
      <c r="G280" t="s">
        <v>43</v>
      </c>
      <c r="H280">
        <v>520076</v>
      </c>
      <c r="I280" t="s">
        <v>43</v>
      </c>
      <c r="L280" t="s">
        <v>43</v>
      </c>
      <c r="M280" t="s">
        <v>43</v>
      </c>
      <c r="N280" t="s">
        <v>43</v>
      </c>
      <c r="O280" s="1"/>
      <c r="Q280" s="317"/>
      <c r="U280" s="317"/>
    </row>
    <row r="281" spans="1:21">
      <c r="A281">
        <v>280</v>
      </c>
      <c r="B281" t="s">
        <v>14561</v>
      </c>
      <c r="C281" t="s">
        <v>14562</v>
      </c>
      <c r="D281" t="s">
        <v>93</v>
      </c>
      <c r="E281" t="s">
        <v>7698</v>
      </c>
      <c r="F281" s="1"/>
      <c r="G281" t="s">
        <v>43</v>
      </c>
      <c r="H281">
        <v>520077</v>
      </c>
      <c r="I281" t="s">
        <v>43</v>
      </c>
      <c r="L281" t="s">
        <v>43</v>
      </c>
      <c r="M281" t="s">
        <v>43</v>
      </c>
      <c r="N281" t="s">
        <v>43</v>
      </c>
      <c r="O281" s="1"/>
      <c r="Q281" s="317"/>
      <c r="U281" s="317"/>
    </row>
    <row r="282" spans="1:21">
      <c r="A282">
        <v>281</v>
      </c>
      <c r="B282" t="s">
        <v>14563</v>
      </c>
      <c r="C282" t="s">
        <v>14564</v>
      </c>
      <c r="D282" t="s">
        <v>93</v>
      </c>
      <c r="E282" t="s">
        <v>7698</v>
      </c>
      <c r="F282" s="1"/>
      <c r="G282" t="s">
        <v>43</v>
      </c>
      <c r="H282">
        <v>520078</v>
      </c>
      <c r="I282" t="s">
        <v>43</v>
      </c>
      <c r="L282" t="s">
        <v>43</v>
      </c>
      <c r="M282" t="s">
        <v>43</v>
      </c>
      <c r="N282" t="s">
        <v>43</v>
      </c>
      <c r="O282" s="1"/>
      <c r="Q282" s="317"/>
      <c r="U282" s="317"/>
    </row>
    <row r="283" spans="1:21">
      <c r="A283">
        <v>282</v>
      </c>
      <c r="B283" t="s">
        <v>14565</v>
      </c>
      <c r="C283" t="s">
        <v>14566</v>
      </c>
      <c r="D283" t="s">
        <v>93</v>
      </c>
      <c r="E283" t="s">
        <v>9300</v>
      </c>
      <c r="F283" s="1"/>
      <c r="G283" t="s">
        <v>43</v>
      </c>
      <c r="H283">
        <v>520079</v>
      </c>
      <c r="I283" t="s">
        <v>43</v>
      </c>
      <c r="L283" t="s">
        <v>43</v>
      </c>
      <c r="M283" t="s">
        <v>43</v>
      </c>
      <c r="N283" t="s">
        <v>43</v>
      </c>
      <c r="O283" s="1"/>
      <c r="Q283" s="317"/>
      <c r="U283" s="317"/>
    </row>
    <row r="284" spans="1:21">
      <c r="A284">
        <v>283</v>
      </c>
      <c r="B284" t="s">
        <v>14567</v>
      </c>
      <c r="C284" t="s">
        <v>14568</v>
      </c>
      <c r="D284" t="s">
        <v>93</v>
      </c>
      <c r="E284" t="s">
        <v>9300</v>
      </c>
      <c r="F284" s="1"/>
      <c r="G284" t="s">
        <v>43</v>
      </c>
      <c r="H284">
        <v>520080</v>
      </c>
      <c r="I284" t="s">
        <v>43</v>
      </c>
      <c r="L284" t="s">
        <v>43</v>
      </c>
      <c r="M284" t="s">
        <v>43</v>
      </c>
      <c r="N284" t="s">
        <v>43</v>
      </c>
      <c r="O284" s="1"/>
      <c r="Q284" s="317"/>
      <c r="U284" s="317"/>
    </row>
    <row r="285" spans="1:21">
      <c r="A285">
        <v>284</v>
      </c>
      <c r="B285" t="s">
        <v>14569</v>
      </c>
      <c r="C285" t="s">
        <v>14570</v>
      </c>
      <c r="D285" t="s">
        <v>93</v>
      </c>
      <c r="E285" t="s">
        <v>9300</v>
      </c>
      <c r="F285" s="1"/>
      <c r="G285" t="s">
        <v>43</v>
      </c>
      <c r="H285">
        <v>520081</v>
      </c>
      <c r="I285" t="s">
        <v>43</v>
      </c>
      <c r="L285" t="s">
        <v>43</v>
      </c>
      <c r="M285" t="s">
        <v>43</v>
      </c>
      <c r="N285" t="s">
        <v>43</v>
      </c>
      <c r="O285" s="1"/>
      <c r="Q285" s="317"/>
      <c r="U285" s="317"/>
    </row>
    <row r="286" spans="1:21">
      <c r="A286">
        <v>285</v>
      </c>
      <c r="B286" t="s">
        <v>14571</v>
      </c>
      <c r="C286" t="s">
        <v>14572</v>
      </c>
      <c r="D286" t="s">
        <v>93</v>
      </c>
      <c r="E286" t="s">
        <v>8613</v>
      </c>
      <c r="F286" s="1"/>
      <c r="G286" t="s">
        <v>43</v>
      </c>
      <c r="H286">
        <v>520082</v>
      </c>
      <c r="I286" t="s">
        <v>43</v>
      </c>
      <c r="L286" t="s">
        <v>43</v>
      </c>
      <c r="M286" t="s">
        <v>43</v>
      </c>
      <c r="N286" t="s">
        <v>43</v>
      </c>
      <c r="O286" s="1"/>
      <c r="Q286" s="317"/>
      <c r="U286" s="317"/>
    </row>
    <row r="287" spans="1:21">
      <c r="A287">
        <v>286</v>
      </c>
      <c r="B287" t="s">
        <v>14573</v>
      </c>
      <c r="C287" t="s">
        <v>14574</v>
      </c>
      <c r="D287" t="s">
        <v>93</v>
      </c>
      <c r="E287" t="s">
        <v>8285</v>
      </c>
      <c r="F287" s="1"/>
      <c r="G287" t="s">
        <v>43</v>
      </c>
      <c r="H287">
        <v>520083</v>
      </c>
      <c r="I287" t="s">
        <v>43</v>
      </c>
      <c r="L287" t="s">
        <v>43</v>
      </c>
      <c r="M287" t="s">
        <v>43</v>
      </c>
      <c r="N287" t="s">
        <v>43</v>
      </c>
      <c r="O287" s="1"/>
      <c r="Q287" s="317"/>
      <c r="U287" s="317"/>
    </row>
    <row r="288" spans="1:21">
      <c r="A288">
        <v>287</v>
      </c>
      <c r="B288" t="s">
        <v>14575</v>
      </c>
      <c r="C288" t="s">
        <v>14576</v>
      </c>
      <c r="D288" t="s">
        <v>93</v>
      </c>
      <c r="E288" t="s">
        <v>7800</v>
      </c>
      <c r="F288" s="1"/>
      <c r="G288" t="s">
        <v>43</v>
      </c>
      <c r="H288">
        <v>520084</v>
      </c>
      <c r="I288" t="s">
        <v>43</v>
      </c>
      <c r="L288" t="s">
        <v>43</v>
      </c>
      <c r="M288" t="s">
        <v>43</v>
      </c>
      <c r="N288" t="s">
        <v>43</v>
      </c>
      <c r="O288" s="1"/>
      <c r="Q288" s="317"/>
      <c r="U288" s="317"/>
    </row>
    <row r="289" spans="1:21">
      <c r="A289">
        <v>288</v>
      </c>
      <c r="B289" t="s">
        <v>14577</v>
      </c>
      <c r="C289" t="s">
        <v>14578</v>
      </c>
      <c r="D289" t="s">
        <v>93</v>
      </c>
      <c r="E289" t="s">
        <v>7800</v>
      </c>
      <c r="F289" s="1"/>
      <c r="G289" t="s">
        <v>43</v>
      </c>
      <c r="H289">
        <v>520085</v>
      </c>
      <c r="I289" t="s">
        <v>43</v>
      </c>
      <c r="L289" t="s">
        <v>43</v>
      </c>
      <c r="M289" t="s">
        <v>43</v>
      </c>
      <c r="N289" t="s">
        <v>43</v>
      </c>
      <c r="O289" s="1"/>
      <c r="Q289" s="317"/>
      <c r="U289" s="317"/>
    </row>
    <row r="290" spans="1:21">
      <c r="A290">
        <v>289</v>
      </c>
      <c r="B290" t="s">
        <v>14579</v>
      </c>
      <c r="C290" t="s">
        <v>14580</v>
      </c>
      <c r="D290" t="s">
        <v>93</v>
      </c>
      <c r="E290" t="s">
        <v>7698</v>
      </c>
      <c r="F290" s="1"/>
      <c r="G290" t="s">
        <v>43</v>
      </c>
      <c r="H290">
        <v>520086</v>
      </c>
      <c r="I290" t="s">
        <v>43</v>
      </c>
      <c r="L290" t="s">
        <v>43</v>
      </c>
      <c r="M290" t="s">
        <v>43</v>
      </c>
      <c r="N290" t="s">
        <v>43</v>
      </c>
      <c r="O290" s="1"/>
      <c r="Q290" s="317"/>
      <c r="U290" s="317"/>
    </row>
    <row r="291" spans="1:21">
      <c r="A291">
        <v>290</v>
      </c>
      <c r="B291" t="s">
        <v>14581</v>
      </c>
      <c r="C291" t="s">
        <v>14582</v>
      </c>
      <c r="D291" t="s">
        <v>93</v>
      </c>
      <c r="E291" t="s">
        <v>7698</v>
      </c>
      <c r="F291" s="1"/>
      <c r="G291" t="s">
        <v>43</v>
      </c>
      <c r="H291">
        <v>520087</v>
      </c>
      <c r="I291" t="s">
        <v>43</v>
      </c>
      <c r="L291" t="s">
        <v>43</v>
      </c>
      <c r="M291" t="s">
        <v>43</v>
      </c>
      <c r="N291" t="s">
        <v>43</v>
      </c>
      <c r="O291" s="1"/>
      <c r="Q291" s="317"/>
      <c r="U291" s="317"/>
    </row>
    <row r="292" spans="1:21">
      <c r="A292">
        <v>291</v>
      </c>
      <c r="B292" t="s">
        <v>14583</v>
      </c>
      <c r="C292" t="s">
        <v>14584</v>
      </c>
      <c r="D292" t="s">
        <v>93</v>
      </c>
      <c r="E292" t="s">
        <v>7883</v>
      </c>
      <c r="F292" s="1"/>
      <c r="G292" t="s">
        <v>43</v>
      </c>
      <c r="H292">
        <v>520088</v>
      </c>
      <c r="I292" t="s">
        <v>43</v>
      </c>
      <c r="L292" t="s">
        <v>43</v>
      </c>
      <c r="M292" t="s">
        <v>43</v>
      </c>
      <c r="N292" t="s">
        <v>43</v>
      </c>
      <c r="O292" s="1"/>
      <c r="Q292" s="317"/>
      <c r="U292" s="317"/>
    </row>
    <row r="293" spans="1:21">
      <c r="A293">
        <v>292</v>
      </c>
      <c r="B293" t="s">
        <v>14585</v>
      </c>
      <c r="C293" t="s">
        <v>8865</v>
      </c>
      <c r="D293" t="s">
        <v>93</v>
      </c>
      <c r="E293" t="s">
        <v>7800</v>
      </c>
      <c r="F293" s="1"/>
      <c r="G293" t="s">
        <v>43</v>
      </c>
      <c r="H293">
        <v>520089</v>
      </c>
      <c r="I293" t="s">
        <v>43</v>
      </c>
      <c r="L293" t="s">
        <v>43</v>
      </c>
      <c r="M293" t="s">
        <v>43</v>
      </c>
      <c r="N293" t="s">
        <v>43</v>
      </c>
      <c r="O293" s="1"/>
      <c r="Q293" s="317"/>
      <c r="U293" s="317"/>
    </row>
    <row r="294" spans="1:21">
      <c r="A294">
        <v>293</v>
      </c>
      <c r="B294" t="s">
        <v>14586</v>
      </c>
      <c r="C294" t="s">
        <v>14587</v>
      </c>
      <c r="D294" t="s">
        <v>93</v>
      </c>
      <c r="E294" t="s">
        <v>7698</v>
      </c>
      <c r="F294" s="1"/>
      <c r="G294" t="s">
        <v>43</v>
      </c>
      <c r="H294">
        <v>520090</v>
      </c>
      <c r="I294" t="s">
        <v>43</v>
      </c>
      <c r="L294" t="s">
        <v>43</v>
      </c>
      <c r="M294" t="s">
        <v>43</v>
      </c>
      <c r="N294" t="s">
        <v>43</v>
      </c>
      <c r="O294" s="1"/>
      <c r="Q294" s="317"/>
      <c r="U294" s="317"/>
    </row>
    <row r="295" spans="1:21">
      <c r="A295">
        <v>294</v>
      </c>
      <c r="B295" t="s">
        <v>14588</v>
      </c>
      <c r="C295" t="s">
        <v>14589</v>
      </c>
      <c r="D295" t="s">
        <v>93</v>
      </c>
      <c r="E295" t="s">
        <v>6259</v>
      </c>
      <c r="F295" s="1"/>
      <c r="G295" t="s">
        <v>43</v>
      </c>
      <c r="H295">
        <v>520091</v>
      </c>
      <c r="I295" t="s">
        <v>43</v>
      </c>
      <c r="L295" t="s">
        <v>43</v>
      </c>
      <c r="M295" t="s">
        <v>43</v>
      </c>
      <c r="N295" t="s">
        <v>43</v>
      </c>
      <c r="O295" s="1"/>
      <c r="Q295" s="317"/>
      <c r="U295" s="317"/>
    </row>
    <row r="296" spans="1:21">
      <c r="A296">
        <v>295</v>
      </c>
      <c r="B296" t="s">
        <v>14590</v>
      </c>
      <c r="C296" t="s">
        <v>14591</v>
      </c>
      <c r="D296" t="s">
        <v>93</v>
      </c>
      <c r="E296" t="s">
        <v>7769</v>
      </c>
      <c r="F296" s="1"/>
      <c r="G296" t="s">
        <v>43</v>
      </c>
      <c r="H296">
        <v>520092</v>
      </c>
      <c r="I296" t="s">
        <v>43</v>
      </c>
      <c r="L296" t="s">
        <v>43</v>
      </c>
      <c r="M296" t="s">
        <v>43</v>
      </c>
      <c r="N296" t="s">
        <v>43</v>
      </c>
      <c r="O296" s="1"/>
      <c r="Q296" s="317"/>
      <c r="U296" s="317"/>
    </row>
    <row r="297" spans="1:21">
      <c r="A297">
        <v>296</v>
      </c>
      <c r="B297" t="s">
        <v>14592</v>
      </c>
      <c r="C297" t="s">
        <v>14593</v>
      </c>
      <c r="D297" t="s">
        <v>93</v>
      </c>
      <c r="E297" t="s">
        <v>7677</v>
      </c>
      <c r="F297" s="1"/>
      <c r="G297" t="s">
        <v>43</v>
      </c>
      <c r="H297">
        <v>520093</v>
      </c>
      <c r="I297" t="s">
        <v>43</v>
      </c>
      <c r="L297" t="s">
        <v>43</v>
      </c>
      <c r="M297" t="s">
        <v>43</v>
      </c>
      <c r="N297" t="s">
        <v>43</v>
      </c>
      <c r="O297" s="1"/>
      <c r="Q297" s="317"/>
      <c r="U297" s="317"/>
    </row>
    <row r="298" spans="1:21">
      <c r="A298">
        <v>297</v>
      </c>
      <c r="B298" t="s">
        <v>14594</v>
      </c>
      <c r="C298" t="s">
        <v>14595</v>
      </c>
      <c r="D298" t="s">
        <v>93</v>
      </c>
      <c r="E298" t="s">
        <v>7769</v>
      </c>
      <c r="F298" s="1"/>
      <c r="G298" t="s">
        <v>43</v>
      </c>
      <c r="H298">
        <v>520094</v>
      </c>
      <c r="I298" t="s">
        <v>43</v>
      </c>
      <c r="L298" t="s">
        <v>43</v>
      </c>
      <c r="M298" t="s">
        <v>43</v>
      </c>
      <c r="N298" t="s">
        <v>43</v>
      </c>
      <c r="O298" s="1"/>
      <c r="Q298" s="317"/>
      <c r="U298" s="317"/>
    </row>
    <row r="299" spans="1:21">
      <c r="A299">
        <v>298</v>
      </c>
      <c r="B299" t="s">
        <v>14596</v>
      </c>
      <c r="C299" t="s">
        <v>14597</v>
      </c>
      <c r="D299" t="s">
        <v>93</v>
      </c>
      <c r="E299" t="s">
        <v>7704</v>
      </c>
      <c r="F299" s="1"/>
      <c r="G299" t="s">
        <v>43</v>
      </c>
      <c r="H299">
        <v>520095</v>
      </c>
      <c r="I299" t="s">
        <v>43</v>
      </c>
      <c r="L299" t="s">
        <v>43</v>
      </c>
      <c r="M299" t="s">
        <v>43</v>
      </c>
      <c r="N299" t="s">
        <v>43</v>
      </c>
      <c r="O299" s="1"/>
      <c r="Q299" s="317"/>
      <c r="U299" s="317"/>
    </row>
    <row r="300" spans="1:21">
      <c r="A300">
        <v>299</v>
      </c>
      <c r="B300" t="s">
        <v>14598</v>
      </c>
      <c r="C300" t="s">
        <v>14599</v>
      </c>
      <c r="D300" t="s">
        <v>93</v>
      </c>
      <c r="E300" t="s">
        <v>7769</v>
      </c>
      <c r="F300" s="1"/>
      <c r="G300" t="s">
        <v>43</v>
      </c>
      <c r="H300">
        <v>520096</v>
      </c>
      <c r="I300" t="s">
        <v>43</v>
      </c>
      <c r="L300" t="s">
        <v>43</v>
      </c>
      <c r="M300" t="s">
        <v>43</v>
      </c>
      <c r="N300" t="s">
        <v>43</v>
      </c>
      <c r="O300" s="1"/>
      <c r="Q300" s="317"/>
      <c r="U300" s="317"/>
    </row>
    <row r="301" spans="1:21">
      <c r="A301">
        <v>300</v>
      </c>
      <c r="B301" t="s">
        <v>14600</v>
      </c>
      <c r="C301" t="s">
        <v>14601</v>
      </c>
      <c r="D301" t="s">
        <v>93</v>
      </c>
      <c r="E301" t="s">
        <v>7862</v>
      </c>
      <c r="F301" s="1"/>
      <c r="G301" t="s">
        <v>43</v>
      </c>
      <c r="H301">
        <v>520097</v>
      </c>
      <c r="I301" t="s">
        <v>43</v>
      </c>
      <c r="L301" t="s">
        <v>43</v>
      </c>
      <c r="M301" t="s">
        <v>43</v>
      </c>
      <c r="N301" t="s">
        <v>43</v>
      </c>
      <c r="O301" s="1"/>
      <c r="Q301" s="317"/>
      <c r="U301" s="317"/>
    </row>
    <row r="302" spans="1:21">
      <c r="A302">
        <v>301</v>
      </c>
      <c r="B302" t="s">
        <v>14602</v>
      </c>
      <c r="C302" t="s">
        <v>14603</v>
      </c>
      <c r="D302" t="s">
        <v>93</v>
      </c>
      <c r="E302" t="s">
        <v>9300</v>
      </c>
      <c r="F302" s="1"/>
      <c r="G302" t="s">
        <v>43</v>
      </c>
      <c r="H302">
        <v>520098</v>
      </c>
      <c r="I302" t="s">
        <v>43</v>
      </c>
      <c r="L302" t="s">
        <v>43</v>
      </c>
      <c r="M302" t="s">
        <v>43</v>
      </c>
      <c r="N302" t="s">
        <v>43</v>
      </c>
      <c r="O302" s="1"/>
      <c r="Q302" s="317"/>
      <c r="U302" s="317"/>
    </row>
    <row r="303" spans="1:21">
      <c r="A303">
        <v>302</v>
      </c>
      <c r="B303" t="s">
        <v>14604</v>
      </c>
      <c r="C303" t="s">
        <v>14605</v>
      </c>
      <c r="D303" t="s">
        <v>93</v>
      </c>
      <c r="E303" t="s">
        <v>14606</v>
      </c>
      <c r="F303" s="1"/>
      <c r="G303" t="s">
        <v>43</v>
      </c>
      <c r="H303">
        <v>520099</v>
      </c>
      <c r="I303" t="s">
        <v>43</v>
      </c>
      <c r="L303" t="s">
        <v>43</v>
      </c>
      <c r="M303" t="s">
        <v>43</v>
      </c>
      <c r="N303" t="s">
        <v>43</v>
      </c>
      <c r="O303" s="1"/>
      <c r="Q303" s="317"/>
      <c r="U303" s="317"/>
    </row>
    <row r="304" spans="1:21">
      <c r="A304">
        <v>303</v>
      </c>
      <c r="B304" t="s">
        <v>14607</v>
      </c>
      <c r="C304" t="s">
        <v>14608</v>
      </c>
      <c r="D304" t="s">
        <v>93</v>
      </c>
      <c r="E304" t="s">
        <v>7800</v>
      </c>
      <c r="F304" s="1"/>
      <c r="G304" t="s">
        <v>43</v>
      </c>
      <c r="H304">
        <v>520100</v>
      </c>
      <c r="I304" t="s">
        <v>43</v>
      </c>
      <c r="L304" t="s">
        <v>43</v>
      </c>
      <c r="M304" t="s">
        <v>43</v>
      </c>
      <c r="N304" t="s">
        <v>43</v>
      </c>
      <c r="O304" s="1"/>
      <c r="Q304" s="317"/>
      <c r="U304" s="317"/>
    </row>
    <row r="305" spans="1:21">
      <c r="A305">
        <v>304</v>
      </c>
      <c r="B305" t="s">
        <v>14609</v>
      </c>
      <c r="C305" t="s">
        <v>14610</v>
      </c>
      <c r="D305" t="s">
        <v>93</v>
      </c>
      <c r="E305" t="s">
        <v>7677</v>
      </c>
      <c r="F305" s="1"/>
      <c r="G305" t="s">
        <v>43</v>
      </c>
      <c r="H305">
        <v>520101</v>
      </c>
      <c r="I305" t="s">
        <v>43</v>
      </c>
      <c r="L305" t="s">
        <v>43</v>
      </c>
      <c r="M305" t="s">
        <v>43</v>
      </c>
      <c r="N305" t="s">
        <v>43</v>
      </c>
      <c r="O305" s="1"/>
      <c r="Q305" s="317"/>
      <c r="U305" s="317"/>
    </row>
    <row r="306" spans="1:21">
      <c r="A306">
        <v>305</v>
      </c>
      <c r="B306" t="s">
        <v>14611</v>
      </c>
      <c r="C306" t="s">
        <v>14612</v>
      </c>
      <c r="D306" t="s">
        <v>93</v>
      </c>
      <c r="E306" t="s">
        <v>8734</v>
      </c>
      <c r="F306" s="1"/>
      <c r="G306" t="s">
        <v>43</v>
      </c>
      <c r="H306">
        <v>520102</v>
      </c>
      <c r="I306" t="s">
        <v>43</v>
      </c>
      <c r="L306" t="s">
        <v>43</v>
      </c>
      <c r="M306" t="s">
        <v>43</v>
      </c>
      <c r="N306" t="s">
        <v>43</v>
      </c>
      <c r="O306" s="1"/>
      <c r="Q306" s="317"/>
      <c r="U306" s="317"/>
    </row>
    <row r="307" spans="1:21">
      <c r="A307">
        <v>306</v>
      </c>
      <c r="B307" t="s">
        <v>14613</v>
      </c>
      <c r="C307" t="s">
        <v>14614</v>
      </c>
      <c r="D307" t="s">
        <v>93</v>
      </c>
      <c r="E307" t="s">
        <v>7704</v>
      </c>
      <c r="F307" s="1"/>
      <c r="G307" t="s">
        <v>43</v>
      </c>
      <c r="H307">
        <v>520103</v>
      </c>
      <c r="I307" t="s">
        <v>43</v>
      </c>
      <c r="L307" t="s">
        <v>43</v>
      </c>
      <c r="M307" t="s">
        <v>43</v>
      </c>
      <c r="N307" t="s">
        <v>43</v>
      </c>
      <c r="O307" s="1"/>
      <c r="Q307" s="317"/>
      <c r="U307" s="317"/>
    </row>
    <row r="308" spans="1:21">
      <c r="A308">
        <v>307</v>
      </c>
      <c r="B308" t="s">
        <v>8477</v>
      </c>
      <c r="C308" t="s">
        <v>14615</v>
      </c>
      <c r="D308" t="s">
        <v>93</v>
      </c>
      <c r="E308" t="s">
        <v>7690</v>
      </c>
      <c r="F308" s="1">
        <v>45819</v>
      </c>
      <c r="G308">
        <v>6</v>
      </c>
      <c r="H308">
        <v>520104</v>
      </c>
      <c r="I308" t="s">
        <v>10185</v>
      </c>
      <c r="J308">
        <v>50013155</v>
      </c>
      <c r="K308" t="s">
        <v>6518</v>
      </c>
      <c r="L308">
        <v>8</v>
      </c>
      <c r="M308">
        <v>7</v>
      </c>
      <c r="N308">
        <v>8</v>
      </c>
      <c r="O308" s="1">
        <v>45896</v>
      </c>
      <c r="P308">
        <v>8</v>
      </c>
      <c r="Q308" s="317">
        <v>69230</v>
      </c>
      <c r="R308">
        <v>25.8</v>
      </c>
      <c r="S308">
        <v>8</v>
      </c>
      <c r="T308">
        <v>27</v>
      </c>
      <c r="U308" s="317">
        <v>134246</v>
      </c>
    </row>
    <row r="309" spans="1:21">
      <c r="A309">
        <v>308</v>
      </c>
      <c r="B309" t="s">
        <v>8487</v>
      </c>
      <c r="C309" t="s">
        <v>14616</v>
      </c>
      <c r="D309" t="s">
        <v>93</v>
      </c>
      <c r="E309" t="s">
        <v>7800</v>
      </c>
      <c r="F309" s="1">
        <v>45820</v>
      </c>
      <c r="G309">
        <v>6</v>
      </c>
      <c r="H309">
        <v>520105</v>
      </c>
      <c r="I309" t="s">
        <v>10185</v>
      </c>
      <c r="J309">
        <v>50013243</v>
      </c>
      <c r="K309" t="s">
        <v>267</v>
      </c>
      <c r="L309">
        <v>7</v>
      </c>
      <c r="M309">
        <v>6</v>
      </c>
      <c r="N309">
        <v>7</v>
      </c>
      <c r="O309" s="1">
        <v>45867</v>
      </c>
      <c r="P309">
        <v>7</v>
      </c>
      <c r="Q309" s="317">
        <v>41935</v>
      </c>
      <c r="R309">
        <v>25.8</v>
      </c>
      <c r="S309">
        <v>8</v>
      </c>
      <c r="T309">
        <v>21</v>
      </c>
      <c r="U309" s="317">
        <v>79036</v>
      </c>
    </row>
    <row r="310" spans="1:21">
      <c r="A310">
        <v>309</v>
      </c>
      <c r="B310" t="s">
        <v>8485</v>
      </c>
      <c r="C310" t="s">
        <v>8486</v>
      </c>
      <c r="D310" t="s">
        <v>6574</v>
      </c>
      <c r="E310" t="s">
        <v>7834</v>
      </c>
      <c r="F310" s="1">
        <v>45820</v>
      </c>
      <c r="G310">
        <v>6</v>
      </c>
      <c r="H310">
        <v>520106</v>
      </c>
      <c r="I310" t="s">
        <v>10185</v>
      </c>
      <c r="J310">
        <v>50013032</v>
      </c>
      <c r="K310" t="s">
        <v>6518</v>
      </c>
      <c r="L310">
        <v>7</v>
      </c>
      <c r="M310">
        <v>7</v>
      </c>
      <c r="N310">
        <v>7</v>
      </c>
      <c r="O310" s="1">
        <v>45867</v>
      </c>
      <c r="P310">
        <v>7</v>
      </c>
      <c r="Q310" s="317">
        <v>61780</v>
      </c>
      <c r="R310">
        <v>25.8</v>
      </c>
      <c r="S310">
        <v>8</v>
      </c>
      <c r="T310">
        <v>40</v>
      </c>
      <c r="U310" s="317">
        <v>106186</v>
      </c>
    </row>
    <row r="311" spans="1:21">
      <c r="A311">
        <v>310</v>
      </c>
      <c r="B311" t="s">
        <v>8493</v>
      </c>
      <c r="C311" t="s">
        <v>8494</v>
      </c>
      <c r="D311" t="s">
        <v>6574</v>
      </c>
      <c r="E311" t="s">
        <v>7834</v>
      </c>
      <c r="F311" s="1">
        <v>45820</v>
      </c>
      <c r="G311">
        <v>6</v>
      </c>
      <c r="H311">
        <v>520107</v>
      </c>
      <c r="I311" t="s">
        <v>10185</v>
      </c>
      <c r="J311">
        <v>50013098</v>
      </c>
      <c r="K311" t="s">
        <v>6518</v>
      </c>
      <c r="L311">
        <v>7</v>
      </c>
      <c r="M311">
        <v>7</v>
      </c>
      <c r="N311">
        <v>7</v>
      </c>
      <c r="O311" s="1">
        <v>45867</v>
      </c>
      <c r="P311">
        <v>7</v>
      </c>
      <c r="Q311" s="317">
        <v>90060</v>
      </c>
      <c r="R311">
        <v>25.8</v>
      </c>
      <c r="S311">
        <v>8</v>
      </c>
      <c r="T311">
        <v>40</v>
      </c>
      <c r="U311" s="317">
        <v>155857</v>
      </c>
    </row>
    <row r="312" spans="1:21">
      <c r="A312">
        <v>311</v>
      </c>
      <c r="B312" t="s">
        <v>8223</v>
      </c>
      <c r="C312" t="s">
        <v>8224</v>
      </c>
      <c r="D312" t="s">
        <v>6574</v>
      </c>
      <c r="E312" t="s">
        <v>7834</v>
      </c>
      <c r="F312" s="1">
        <v>45820</v>
      </c>
      <c r="G312">
        <v>6</v>
      </c>
      <c r="H312">
        <v>520108</v>
      </c>
      <c r="I312" t="s">
        <v>10185</v>
      </c>
      <c r="J312">
        <v>50006237</v>
      </c>
      <c r="K312" t="s">
        <v>267</v>
      </c>
      <c r="L312">
        <v>7</v>
      </c>
      <c r="M312">
        <v>6</v>
      </c>
      <c r="N312">
        <v>7</v>
      </c>
      <c r="O312" s="1">
        <v>45867</v>
      </c>
      <c r="P312">
        <v>7</v>
      </c>
      <c r="Q312" s="317">
        <v>68980</v>
      </c>
      <c r="R312">
        <v>25.7</v>
      </c>
      <c r="S312">
        <v>7</v>
      </c>
      <c r="T312">
        <v>46</v>
      </c>
      <c r="U312" s="317">
        <v>120397</v>
      </c>
    </row>
    <row r="313" spans="1:21">
      <c r="A313">
        <v>312</v>
      </c>
      <c r="B313" t="s">
        <v>8399</v>
      </c>
      <c r="C313" t="s">
        <v>8400</v>
      </c>
      <c r="D313" t="s">
        <v>6574</v>
      </c>
      <c r="E313" t="s">
        <v>7834</v>
      </c>
      <c r="F313" s="1">
        <v>45820</v>
      </c>
      <c r="G313">
        <v>6</v>
      </c>
      <c r="H313">
        <v>520109</v>
      </c>
      <c r="I313" t="s">
        <v>10185</v>
      </c>
      <c r="J313">
        <v>50010618</v>
      </c>
      <c r="K313" t="s">
        <v>267</v>
      </c>
      <c r="L313">
        <v>6</v>
      </c>
      <c r="M313">
        <v>6</v>
      </c>
      <c r="N313">
        <v>6</v>
      </c>
      <c r="O313" s="1">
        <v>45833</v>
      </c>
      <c r="P313">
        <v>6</v>
      </c>
      <c r="Q313" s="317">
        <v>51200</v>
      </c>
      <c r="R313">
        <v>25.7</v>
      </c>
      <c r="S313">
        <v>7</v>
      </c>
      <c r="T313">
        <v>46</v>
      </c>
      <c r="U313" s="317">
        <v>89164</v>
      </c>
    </row>
    <row r="314" spans="1:21">
      <c r="A314">
        <v>313</v>
      </c>
      <c r="B314" t="s">
        <v>8370</v>
      </c>
      <c r="C314" t="s">
        <v>8371</v>
      </c>
      <c r="D314" t="s">
        <v>6574</v>
      </c>
      <c r="E314" t="s">
        <v>7834</v>
      </c>
      <c r="F314" s="1">
        <v>45820</v>
      </c>
      <c r="G314">
        <v>6</v>
      </c>
      <c r="H314">
        <v>520110</v>
      </c>
      <c r="I314" t="s">
        <v>10185</v>
      </c>
      <c r="J314">
        <v>50009536</v>
      </c>
      <c r="K314" t="s">
        <v>267</v>
      </c>
      <c r="L314">
        <v>7</v>
      </c>
      <c r="M314">
        <v>6</v>
      </c>
      <c r="N314">
        <v>7</v>
      </c>
      <c r="O314" s="1">
        <v>45867</v>
      </c>
      <c r="P314">
        <v>7</v>
      </c>
      <c r="Q314" s="317">
        <v>51660</v>
      </c>
      <c r="R314">
        <v>25.7</v>
      </c>
      <c r="S314">
        <v>7</v>
      </c>
      <c r="T314">
        <v>40</v>
      </c>
      <c r="U314" s="317">
        <v>89970</v>
      </c>
    </row>
    <row r="315" spans="1:21">
      <c r="A315">
        <v>314</v>
      </c>
      <c r="B315" t="s">
        <v>7840</v>
      </c>
      <c r="C315" t="s">
        <v>7842</v>
      </c>
      <c r="D315" t="s">
        <v>6574</v>
      </c>
      <c r="E315" t="s">
        <v>7834</v>
      </c>
      <c r="F315" s="1">
        <v>45820</v>
      </c>
      <c r="G315">
        <v>6</v>
      </c>
      <c r="H315">
        <v>520111</v>
      </c>
      <c r="I315" t="s">
        <v>10185</v>
      </c>
      <c r="J315">
        <v>40065853</v>
      </c>
      <c r="K315" t="s">
        <v>267</v>
      </c>
      <c r="L315">
        <v>6</v>
      </c>
      <c r="M315">
        <v>6</v>
      </c>
      <c r="N315">
        <v>6</v>
      </c>
      <c r="O315" s="1">
        <v>45833</v>
      </c>
      <c r="P315">
        <v>6</v>
      </c>
      <c r="Q315" s="317">
        <v>49700</v>
      </c>
      <c r="R315">
        <v>25.7</v>
      </c>
      <c r="S315">
        <v>7</v>
      </c>
      <c r="T315">
        <v>46</v>
      </c>
      <c r="U315" s="317">
        <v>86530</v>
      </c>
    </row>
    <row r="316" spans="1:21">
      <c r="A316">
        <v>315</v>
      </c>
      <c r="B316" t="s">
        <v>14617</v>
      </c>
      <c r="C316" t="s">
        <v>14618</v>
      </c>
      <c r="D316" t="s">
        <v>6574</v>
      </c>
      <c r="E316" t="s">
        <v>7834</v>
      </c>
      <c r="F316" s="1"/>
      <c r="G316" t="s">
        <v>43</v>
      </c>
      <c r="H316">
        <v>520112</v>
      </c>
      <c r="I316" t="s">
        <v>43</v>
      </c>
      <c r="L316" t="s">
        <v>43</v>
      </c>
      <c r="M316" t="s">
        <v>43</v>
      </c>
      <c r="N316" t="s">
        <v>43</v>
      </c>
      <c r="O316" s="1"/>
      <c r="Q316" s="317"/>
      <c r="U316" s="317"/>
    </row>
    <row r="317" spans="1:21">
      <c r="A317">
        <v>316</v>
      </c>
      <c r="B317" t="s">
        <v>8517</v>
      </c>
      <c r="C317" t="s">
        <v>8518</v>
      </c>
      <c r="D317" t="s">
        <v>93</v>
      </c>
      <c r="E317" t="s">
        <v>7800</v>
      </c>
      <c r="F317" s="1">
        <v>45821</v>
      </c>
      <c r="G317">
        <v>6</v>
      </c>
      <c r="H317">
        <v>520113</v>
      </c>
      <c r="I317" t="s">
        <v>10185</v>
      </c>
      <c r="J317">
        <v>50013593</v>
      </c>
      <c r="K317" t="s">
        <v>267</v>
      </c>
      <c r="L317">
        <v>7</v>
      </c>
      <c r="M317">
        <v>7</v>
      </c>
      <c r="N317">
        <v>7</v>
      </c>
      <c r="O317" s="1">
        <v>45867</v>
      </c>
      <c r="P317">
        <v>7</v>
      </c>
      <c r="Q317" s="317">
        <v>80390</v>
      </c>
      <c r="R317">
        <v>25.7</v>
      </c>
      <c r="S317">
        <v>7</v>
      </c>
      <c r="T317">
        <v>21</v>
      </c>
      <c r="U317" s="317">
        <v>154185</v>
      </c>
    </row>
    <row r="318" spans="1:21">
      <c r="A318">
        <v>317</v>
      </c>
      <c r="B318" t="s">
        <v>8479</v>
      </c>
      <c r="C318" t="s">
        <v>8480</v>
      </c>
      <c r="D318" t="s">
        <v>93</v>
      </c>
      <c r="E318" t="s">
        <v>6259</v>
      </c>
      <c r="F318" s="1">
        <v>45821</v>
      </c>
      <c r="G318">
        <v>6</v>
      </c>
      <c r="H318">
        <v>520114</v>
      </c>
      <c r="I318" t="s">
        <v>10185</v>
      </c>
      <c r="J318">
        <v>50013509</v>
      </c>
      <c r="K318" t="s">
        <v>6518</v>
      </c>
      <c r="L318">
        <v>8</v>
      </c>
      <c r="M318">
        <v>7</v>
      </c>
      <c r="N318">
        <v>8</v>
      </c>
      <c r="O318" s="1">
        <v>45896</v>
      </c>
      <c r="P318">
        <v>8</v>
      </c>
      <c r="Q318" s="317">
        <v>67270</v>
      </c>
      <c r="R318">
        <v>25.8</v>
      </c>
      <c r="S318">
        <v>8</v>
      </c>
      <c r="T318">
        <v>21</v>
      </c>
      <c r="U318" s="317">
        <v>130445</v>
      </c>
    </row>
    <row r="319" spans="1:21">
      <c r="A319">
        <v>318</v>
      </c>
      <c r="B319" t="s">
        <v>8497</v>
      </c>
      <c r="C319" t="s">
        <v>8498</v>
      </c>
      <c r="D319" t="s">
        <v>93</v>
      </c>
      <c r="E319" t="s">
        <v>7800</v>
      </c>
      <c r="F319" s="1">
        <v>45821</v>
      </c>
      <c r="G319">
        <v>6</v>
      </c>
      <c r="H319">
        <v>520115</v>
      </c>
      <c r="I319" t="s">
        <v>10185</v>
      </c>
      <c r="J319">
        <v>50013527</v>
      </c>
      <c r="K319" t="s">
        <v>6518</v>
      </c>
      <c r="L319">
        <v>8</v>
      </c>
      <c r="M319">
        <v>7</v>
      </c>
      <c r="N319">
        <v>8</v>
      </c>
      <c r="O319" s="1">
        <v>45896</v>
      </c>
      <c r="P319">
        <v>8</v>
      </c>
      <c r="Q319" s="317">
        <v>40330</v>
      </c>
      <c r="R319">
        <v>25.8</v>
      </c>
      <c r="S319">
        <v>8</v>
      </c>
      <c r="T319">
        <v>27</v>
      </c>
      <c r="U319" s="317">
        <v>76426</v>
      </c>
    </row>
    <row r="320" spans="1:21">
      <c r="A320">
        <v>319</v>
      </c>
      <c r="B320" t="s">
        <v>8513</v>
      </c>
      <c r="C320" t="s">
        <v>14619</v>
      </c>
      <c r="D320" t="s">
        <v>93</v>
      </c>
      <c r="E320" t="s">
        <v>7721</v>
      </c>
      <c r="F320" s="1">
        <v>45821</v>
      </c>
      <c r="G320">
        <v>6</v>
      </c>
      <c r="H320">
        <v>520116</v>
      </c>
      <c r="I320" t="s">
        <v>10185</v>
      </c>
      <c r="J320">
        <v>50013530</v>
      </c>
      <c r="L320" t="s">
        <v>43</v>
      </c>
      <c r="M320" t="s">
        <v>43</v>
      </c>
      <c r="N320" t="s">
        <v>43</v>
      </c>
      <c r="O320" s="1"/>
      <c r="Q320" s="317"/>
      <c r="U320" s="317"/>
    </row>
    <row r="321" spans="1:21">
      <c r="A321">
        <v>320</v>
      </c>
      <c r="B321" t="s">
        <v>8515</v>
      </c>
      <c r="C321" t="s">
        <v>14620</v>
      </c>
      <c r="D321" t="s">
        <v>93</v>
      </c>
      <c r="E321" t="s">
        <v>7704</v>
      </c>
      <c r="F321" s="1">
        <v>45821</v>
      </c>
      <c r="G321">
        <v>6</v>
      </c>
      <c r="H321">
        <v>520117</v>
      </c>
      <c r="I321" t="s">
        <v>10185</v>
      </c>
      <c r="J321">
        <v>50013544</v>
      </c>
      <c r="L321" t="s">
        <v>43</v>
      </c>
      <c r="M321" t="s">
        <v>43</v>
      </c>
      <c r="N321" t="s">
        <v>43</v>
      </c>
      <c r="O321" s="1"/>
      <c r="Q321" s="317"/>
      <c r="U321" s="317"/>
    </row>
    <row r="322" spans="1:21">
      <c r="A322">
        <v>321</v>
      </c>
      <c r="B322" t="s">
        <v>8511</v>
      </c>
      <c r="C322" t="s">
        <v>8512</v>
      </c>
      <c r="D322" t="s">
        <v>93</v>
      </c>
      <c r="E322" t="s">
        <v>7690</v>
      </c>
      <c r="F322" s="1">
        <v>45824</v>
      </c>
      <c r="G322">
        <v>6</v>
      </c>
      <c r="H322">
        <v>520118</v>
      </c>
      <c r="I322" t="s">
        <v>10185</v>
      </c>
      <c r="J322">
        <v>50013720</v>
      </c>
      <c r="K322" t="s">
        <v>267</v>
      </c>
      <c r="L322">
        <v>8</v>
      </c>
      <c r="M322">
        <v>7</v>
      </c>
      <c r="N322">
        <v>8</v>
      </c>
      <c r="O322" s="1">
        <v>45895</v>
      </c>
      <c r="P322">
        <v>8</v>
      </c>
      <c r="Q322" s="317">
        <v>60900</v>
      </c>
      <c r="R322">
        <v>25.8</v>
      </c>
      <c r="S322">
        <v>8</v>
      </c>
      <c r="T322">
        <v>27</v>
      </c>
      <c r="U322" s="317">
        <v>117361</v>
      </c>
    </row>
    <row r="323" spans="1:21">
      <c r="A323">
        <v>322</v>
      </c>
      <c r="B323" t="s">
        <v>8499</v>
      </c>
      <c r="C323" t="s">
        <v>8500</v>
      </c>
      <c r="D323" t="s">
        <v>93</v>
      </c>
      <c r="E323" t="s">
        <v>7698</v>
      </c>
      <c r="F323" s="1">
        <v>45824</v>
      </c>
      <c r="G323">
        <v>6</v>
      </c>
      <c r="H323">
        <v>520119</v>
      </c>
      <c r="I323" t="s">
        <v>10185</v>
      </c>
      <c r="J323">
        <v>50013671</v>
      </c>
      <c r="K323" t="s">
        <v>267</v>
      </c>
      <c r="L323">
        <v>7</v>
      </c>
      <c r="M323">
        <v>7</v>
      </c>
      <c r="N323">
        <v>7</v>
      </c>
      <c r="O323" s="1">
        <v>45867</v>
      </c>
      <c r="P323">
        <v>7</v>
      </c>
      <c r="Q323" s="317">
        <v>63200</v>
      </c>
      <c r="R323">
        <v>25.8</v>
      </c>
      <c r="S323">
        <v>8</v>
      </c>
      <c r="T323">
        <v>21</v>
      </c>
      <c r="U323" s="317">
        <v>121815</v>
      </c>
    </row>
    <row r="324" spans="1:21">
      <c r="A324">
        <v>323</v>
      </c>
      <c r="B324" t="s">
        <v>8519</v>
      </c>
      <c r="C324" t="s">
        <v>14621</v>
      </c>
      <c r="D324" t="s">
        <v>6574</v>
      </c>
      <c r="E324" t="s">
        <v>7834</v>
      </c>
      <c r="F324" s="1">
        <v>45824</v>
      </c>
      <c r="G324">
        <v>6</v>
      </c>
      <c r="H324">
        <v>520120</v>
      </c>
      <c r="I324" t="s">
        <v>10185</v>
      </c>
      <c r="J324">
        <v>50013657</v>
      </c>
      <c r="K324" t="s">
        <v>267</v>
      </c>
      <c r="L324">
        <v>7</v>
      </c>
      <c r="M324">
        <v>7</v>
      </c>
      <c r="N324">
        <v>7</v>
      </c>
      <c r="O324" s="1">
        <v>45867</v>
      </c>
      <c r="P324">
        <v>7</v>
      </c>
      <c r="Q324" s="317">
        <v>66780</v>
      </c>
      <c r="R324">
        <v>25.8</v>
      </c>
      <c r="S324">
        <v>8</v>
      </c>
      <c r="T324">
        <v>46</v>
      </c>
      <c r="U324" s="317">
        <v>116526</v>
      </c>
    </row>
    <row r="325" spans="1:21">
      <c r="A325">
        <v>324</v>
      </c>
      <c r="B325" t="s">
        <v>8463</v>
      </c>
      <c r="C325" t="s">
        <v>8464</v>
      </c>
      <c r="D325" t="s">
        <v>93</v>
      </c>
      <c r="E325" t="s">
        <v>93</v>
      </c>
      <c r="F325" s="1">
        <v>45818</v>
      </c>
      <c r="G325">
        <v>6</v>
      </c>
      <c r="H325">
        <v>520121</v>
      </c>
      <c r="I325" t="s">
        <v>10185</v>
      </c>
      <c r="J325">
        <v>50012286</v>
      </c>
      <c r="K325" t="s">
        <v>6518</v>
      </c>
      <c r="L325">
        <v>7</v>
      </c>
      <c r="M325">
        <v>6</v>
      </c>
      <c r="N325">
        <v>7</v>
      </c>
      <c r="O325" s="1">
        <v>45867</v>
      </c>
      <c r="P325">
        <v>7</v>
      </c>
      <c r="Q325" s="317">
        <v>48290</v>
      </c>
      <c r="R325">
        <v>25.7</v>
      </c>
      <c r="S325">
        <v>7</v>
      </c>
      <c r="T325">
        <v>21</v>
      </c>
      <c r="U325" s="317">
        <v>91870</v>
      </c>
    </row>
    <row r="326" spans="1:21">
      <c r="A326">
        <v>325</v>
      </c>
      <c r="B326" t="s">
        <v>7829</v>
      </c>
      <c r="C326" t="s">
        <v>14622</v>
      </c>
      <c r="D326" t="s">
        <v>93</v>
      </c>
      <c r="E326" t="s">
        <v>7668</v>
      </c>
      <c r="F326" s="1">
        <v>45666</v>
      </c>
      <c r="G326">
        <v>1</v>
      </c>
      <c r="H326">
        <v>520122</v>
      </c>
      <c r="I326" t="s">
        <v>10185</v>
      </c>
      <c r="J326">
        <v>40065668</v>
      </c>
      <c r="K326" t="s">
        <v>6518</v>
      </c>
      <c r="L326">
        <v>7</v>
      </c>
      <c r="M326">
        <v>6</v>
      </c>
      <c r="N326">
        <v>7</v>
      </c>
      <c r="O326" s="1">
        <v>45867</v>
      </c>
      <c r="P326">
        <v>7</v>
      </c>
      <c r="Q326" s="317">
        <v>105905</v>
      </c>
      <c r="R326">
        <v>25.7</v>
      </c>
      <c r="S326">
        <v>7</v>
      </c>
      <c r="T326">
        <v>27</v>
      </c>
      <c r="U326" s="317">
        <v>204206</v>
      </c>
    </row>
    <row r="327" spans="1:21">
      <c r="A327">
        <v>326</v>
      </c>
      <c r="B327" t="s">
        <v>8345</v>
      </c>
      <c r="C327" t="s">
        <v>14623</v>
      </c>
      <c r="D327" t="s">
        <v>93</v>
      </c>
      <c r="E327" t="s">
        <v>7883</v>
      </c>
      <c r="F327" s="1">
        <v>45803</v>
      </c>
      <c r="G327">
        <v>5</v>
      </c>
      <c r="H327">
        <v>520123</v>
      </c>
      <c r="I327" t="s">
        <v>10185</v>
      </c>
      <c r="J327">
        <v>50009044</v>
      </c>
      <c r="K327" t="s">
        <v>6518</v>
      </c>
      <c r="L327">
        <v>7</v>
      </c>
      <c r="M327">
        <v>6</v>
      </c>
      <c r="N327">
        <v>7</v>
      </c>
      <c r="O327" s="1">
        <v>45867</v>
      </c>
      <c r="P327">
        <v>7</v>
      </c>
      <c r="Q327" s="317">
        <v>47145</v>
      </c>
      <c r="R327">
        <v>25.7</v>
      </c>
      <c r="S327">
        <v>7</v>
      </c>
      <c r="T327">
        <v>21</v>
      </c>
      <c r="U327" s="317">
        <v>90150</v>
      </c>
    </row>
    <row r="328" spans="1:21">
      <c r="A328">
        <v>327</v>
      </c>
      <c r="B328" t="s">
        <v>14624</v>
      </c>
      <c r="C328" t="s">
        <v>14625</v>
      </c>
      <c r="D328" t="s">
        <v>93</v>
      </c>
      <c r="E328" t="s">
        <v>7698</v>
      </c>
      <c r="F328" s="1">
        <v>45821</v>
      </c>
      <c r="G328">
        <v>6</v>
      </c>
      <c r="H328">
        <v>520124</v>
      </c>
      <c r="I328" t="s">
        <v>10185</v>
      </c>
      <c r="J328">
        <v>50013571</v>
      </c>
      <c r="K328" t="s">
        <v>6518</v>
      </c>
      <c r="L328">
        <v>7</v>
      </c>
      <c r="M328">
        <v>6</v>
      </c>
      <c r="N328">
        <v>7</v>
      </c>
      <c r="O328" s="1">
        <v>45867</v>
      </c>
      <c r="P328">
        <v>7</v>
      </c>
      <c r="Q328" s="317">
        <v>57990</v>
      </c>
      <c r="R328">
        <v>25.7</v>
      </c>
      <c r="S328">
        <v>7</v>
      </c>
      <c r="T328">
        <v>20</v>
      </c>
      <c r="U328" s="317">
        <v>110701</v>
      </c>
    </row>
    <row r="329" spans="1:21">
      <c r="A329">
        <v>328</v>
      </c>
      <c r="B329" t="s">
        <v>8265</v>
      </c>
      <c r="C329" t="s">
        <v>14626</v>
      </c>
      <c r="D329" t="s">
        <v>93</v>
      </c>
      <c r="E329" t="s">
        <v>7800</v>
      </c>
      <c r="F329" s="1">
        <v>45793</v>
      </c>
      <c r="G329">
        <v>5</v>
      </c>
      <c r="H329">
        <v>520125</v>
      </c>
      <c r="I329" t="s">
        <v>10185</v>
      </c>
      <c r="J329">
        <v>50008145</v>
      </c>
      <c r="K329" t="s">
        <v>6518</v>
      </c>
      <c r="L329">
        <v>7</v>
      </c>
      <c r="M329">
        <v>6</v>
      </c>
      <c r="N329">
        <v>7</v>
      </c>
      <c r="O329" s="1">
        <v>45867</v>
      </c>
      <c r="P329">
        <v>7</v>
      </c>
      <c r="Q329" s="317">
        <v>51410</v>
      </c>
      <c r="R329">
        <v>25.8</v>
      </c>
      <c r="S329">
        <v>8</v>
      </c>
      <c r="T329">
        <v>21</v>
      </c>
      <c r="U329" s="317">
        <v>97930</v>
      </c>
    </row>
    <row r="330" spans="1:21">
      <c r="A330">
        <v>329</v>
      </c>
      <c r="B330" t="s">
        <v>8197</v>
      </c>
      <c r="C330" t="s">
        <v>8198</v>
      </c>
      <c r="D330" t="s">
        <v>93</v>
      </c>
      <c r="E330" t="s">
        <v>7721</v>
      </c>
      <c r="F330" s="1">
        <v>45784</v>
      </c>
      <c r="G330">
        <v>5</v>
      </c>
      <c r="H330">
        <v>520126</v>
      </c>
      <c r="I330" t="s">
        <v>10185</v>
      </c>
      <c r="J330">
        <v>50005320</v>
      </c>
      <c r="K330" t="s">
        <v>6518</v>
      </c>
      <c r="L330">
        <v>8</v>
      </c>
      <c r="M330">
        <v>6</v>
      </c>
      <c r="N330">
        <v>8</v>
      </c>
      <c r="O330" s="1">
        <v>45896</v>
      </c>
      <c r="P330">
        <v>8</v>
      </c>
      <c r="Q330" s="317">
        <v>82070</v>
      </c>
      <c r="R330">
        <v>25.8</v>
      </c>
      <c r="S330">
        <v>8</v>
      </c>
      <c r="T330">
        <v>21</v>
      </c>
      <c r="U330" s="317">
        <v>155708</v>
      </c>
    </row>
    <row r="331" spans="1:21">
      <c r="A331">
        <v>330</v>
      </c>
      <c r="B331" t="s">
        <v>8253</v>
      </c>
      <c r="C331" t="s">
        <v>14627</v>
      </c>
      <c r="D331" t="s">
        <v>93</v>
      </c>
      <c r="E331" t="s">
        <v>7690</v>
      </c>
      <c r="F331" s="1">
        <v>45792</v>
      </c>
      <c r="G331">
        <v>5</v>
      </c>
      <c r="H331">
        <v>520127</v>
      </c>
      <c r="I331" t="s">
        <v>10185</v>
      </c>
      <c r="J331">
        <v>50007457</v>
      </c>
      <c r="K331" t="s">
        <v>6518</v>
      </c>
      <c r="L331">
        <v>8</v>
      </c>
      <c r="M331">
        <v>6</v>
      </c>
      <c r="N331">
        <v>8</v>
      </c>
      <c r="O331" s="1">
        <v>45896</v>
      </c>
      <c r="P331">
        <v>8</v>
      </c>
      <c r="Q331" s="317">
        <v>76950</v>
      </c>
      <c r="R331">
        <v>25.8</v>
      </c>
      <c r="S331">
        <v>8</v>
      </c>
      <c r="T331">
        <v>21</v>
      </c>
      <c r="U331" s="317">
        <v>149215</v>
      </c>
    </row>
    <row r="332" spans="1:21">
      <c r="A332">
        <v>331</v>
      </c>
      <c r="B332" t="s">
        <v>8298</v>
      </c>
      <c r="C332" t="s">
        <v>9359</v>
      </c>
      <c r="D332" t="s">
        <v>93</v>
      </c>
      <c r="E332" t="s">
        <v>7769</v>
      </c>
      <c r="F332" s="1">
        <v>45800</v>
      </c>
      <c r="G332">
        <v>5</v>
      </c>
      <c r="H332">
        <v>520128</v>
      </c>
      <c r="I332" t="s">
        <v>10185</v>
      </c>
      <c r="J332">
        <v>50009084</v>
      </c>
      <c r="K332" t="s">
        <v>6518</v>
      </c>
      <c r="L332">
        <v>8</v>
      </c>
      <c r="M332">
        <v>6</v>
      </c>
      <c r="N332">
        <v>8</v>
      </c>
      <c r="O332" s="1">
        <v>45896</v>
      </c>
      <c r="P332">
        <v>8</v>
      </c>
      <c r="Q332" s="317">
        <v>65965</v>
      </c>
      <c r="R332">
        <v>25.8</v>
      </c>
      <c r="S332">
        <v>8</v>
      </c>
      <c r="T332">
        <v>21</v>
      </c>
      <c r="U332" s="317">
        <v>126683</v>
      </c>
    </row>
    <row r="333" spans="1:21">
      <c r="A333">
        <v>332</v>
      </c>
      <c r="B333" t="s">
        <v>8329</v>
      </c>
      <c r="C333" t="s">
        <v>14628</v>
      </c>
      <c r="D333" t="s">
        <v>93</v>
      </c>
      <c r="E333" t="s">
        <v>7769</v>
      </c>
      <c r="F333" s="1">
        <v>45800</v>
      </c>
      <c r="G333">
        <v>5</v>
      </c>
      <c r="H333">
        <v>520129</v>
      </c>
      <c r="I333" t="s">
        <v>10185</v>
      </c>
      <c r="J333">
        <v>50009107</v>
      </c>
      <c r="K333" t="s">
        <v>6518</v>
      </c>
      <c r="L333">
        <v>8</v>
      </c>
      <c r="M333">
        <v>6</v>
      </c>
      <c r="N333">
        <v>8</v>
      </c>
      <c r="O333" s="1">
        <v>45896</v>
      </c>
      <c r="P333">
        <v>8</v>
      </c>
      <c r="Q333" s="317">
        <v>63860</v>
      </c>
      <c r="R333">
        <v>25.8</v>
      </c>
      <c r="S333">
        <v>8</v>
      </c>
      <c r="T333">
        <v>21</v>
      </c>
      <c r="U333" s="317">
        <v>121379</v>
      </c>
    </row>
    <row r="334" spans="1:21">
      <c r="A334">
        <v>333</v>
      </c>
      <c r="B334" t="s">
        <v>14629</v>
      </c>
      <c r="C334" t="s">
        <v>14630</v>
      </c>
      <c r="D334" t="s">
        <v>93</v>
      </c>
      <c r="E334" t="s">
        <v>7704</v>
      </c>
      <c r="F334" s="1">
        <v>45818</v>
      </c>
      <c r="G334">
        <v>6</v>
      </c>
      <c r="H334">
        <v>520130</v>
      </c>
      <c r="I334" t="s">
        <v>10185</v>
      </c>
      <c r="J334">
        <v>50012392</v>
      </c>
      <c r="K334" t="s">
        <v>267</v>
      </c>
      <c r="L334">
        <v>6</v>
      </c>
      <c r="M334">
        <v>6</v>
      </c>
      <c r="N334">
        <v>6</v>
      </c>
      <c r="O334" s="1">
        <v>45833</v>
      </c>
      <c r="P334">
        <v>6</v>
      </c>
      <c r="Q334" s="317">
        <v>39660</v>
      </c>
      <c r="R334">
        <v>25.7</v>
      </c>
      <c r="S334">
        <v>7</v>
      </c>
      <c r="T334">
        <v>23</v>
      </c>
      <c r="U334" s="317">
        <v>99133</v>
      </c>
    </row>
    <row r="335" spans="1:21">
      <c r="A335">
        <v>334</v>
      </c>
      <c r="B335" t="s">
        <v>8157</v>
      </c>
      <c r="C335" t="s">
        <v>14631</v>
      </c>
      <c r="D335" t="s">
        <v>93</v>
      </c>
      <c r="E335" t="s">
        <v>7698</v>
      </c>
      <c r="F335" s="1">
        <v>45812</v>
      </c>
      <c r="G335">
        <v>6</v>
      </c>
      <c r="H335">
        <v>520131</v>
      </c>
      <c r="I335" t="s">
        <v>10185</v>
      </c>
      <c r="J335">
        <v>50011510</v>
      </c>
      <c r="K335" t="s">
        <v>267</v>
      </c>
      <c r="L335">
        <v>6</v>
      </c>
      <c r="M335">
        <v>6</v>
      </c>
      <c r="N335">
        <v>6</v>
      </c>
      <c r="O335" s="1">
        <v>45833</v>
      </c>
      <c r="P335">
        <v>6</v>
      </c>
      <c r="Q335" s="317">
        <v>44160</v>
      </c>
      <c r="R335">
        <v>25.7</v>
      </c>
      <c r="S335">
        <v>7</v>
      </c>
      <c r="T335">
        <v>24</v>
      </c>
      <c r="U335" s="317">
        <v>84866</v>
      </c>
    </row>
    <row r="336" spans="1:21">
      <c r="A336">
        <v>335</v>
      </c>
      <c r="B336" t="s">
        <v>8288</v>
      </c>
      <c r="C336" t="s">
        <v>8289</v>
      </c>
      <c r="D336" t="s">
        <v>93</v>
      </c>
      <c r="E336" t="s">
        <v>7883</v>
      </c>
      <c r="F336" s="1">
        <v>45803</v>
      </c>
      <c r="G336">
        <v>5</v>
      </c>
      <c r="H336">
        <v>520132</v>
      </c>
      <c r="I336" t="s">
        <v>10185</v>
      </c>
      <c r="J336">
        <v>50009073</v>
      </c>
      <c r="K336" t="s">
        <v>267</v>
      </c>
      <c r="L336">
        <v>6</v>
      </c>
      <c r="M336">
        <v>6</v>
      </c>
      <c r="N336">
        <v>6</v>
      </c>
      <c r="O336" s="1">
        <v>45833</v>
      </c>
      <c r="P336">
        <v>6</v>
      </c>
      <c r="Q336" s="317">
        <v>101630</v>
      </c>
      <c r="R336">
        <v>25.7</v>
      </c>
      <c r="S336">
        <v>7</v>
      </c>
      <c r="T336">
        <v>21</v>
      </c>
      <c r="U336" s="317">
        <v>195412</v>
      </c>
    </row>
    <row r="337" spans="1:21">
      <c r="A337">
        <v>336</v>
      </c>
      <c r="B337" t="s">
        <v>8356</v>
      </c>
      <c r="C337" t="s">
        <v>14632</v>
      </c>
      <c r="D337" t="s">
        <v>93</v>
      </c>
      <c r="E337" t="s">
        <v>93</v>
      </c>
      <c r="F337" s="1">
        <v>45803</v>
      </c>
      <c r="G337">
        <v>5</v>
      </c>
      <c r="H337">
        <v>520133</v>
      </c>
      <c r="I337" t="s">
        <v>10185</v>
      </c>
      <c r="J337">
        <v>50009352</v>
      </c>
      <c r="K337" t="s">
        <v>267</v>
      </c>
      <c r="L337">
        <v>7</v>
      </c>
      <c r="M337">
        <v>6</v>
      </c>
      <c r="N337">
        <v>6</v>
      </c>
      <c r="O337" s="1">
        <v>45833</v>
      </c>
      <c r="P337">
        <v>6</v>
      </c>
      <c r="Q337" s="317">
        <v>80390</v>
      </c>
      <c r="R337">
        <v>25.7</v>
      </c>
      <c r="S337">
        <v>7</v>
      </c>
      <c r="T337">
        <v>21</v>
      </c>
      <c r="U337" s="317">
        <v>154185</v>
      </c>
    </row>
    <row r="338" spans="1:21">
      <c r="A338">
        <v>337</v>
      </c>
      <c r="B338" t="s">
        <v>8354</v>
      </c>
      <c r="C338" t="s">
        <v>14633</v>
      </c>
      <c r="D338" t="s">
        <v>93</v>
      </c>
      <c r="E338" t="s">
        <v>93</v>
      </c>
      <c r="F338" s="1">
        <v>45803</v>
      </c>
      <c r="G338">
        <v>5</v>
      </c>
      <c r="H338">
        <v>520134</v>
      </c>
      <c r="I338" t="s">
        <v>10185</v>
      </c>
      <c r="J338">
        <v>50009531</v>
      </c>
      <c r="K338" t="s">
        <v>267</v>
      </c>
      <c r="L338">
        <v>6</v>
      </c>
      <c r="M338">
        <v>6</v>
      </c>
      <c r="N338">
        <v>6</v>
      </c>
      <c r="O338" s="1">
        <v>45833</v>
      </c>
      <c r="P338">
        <v>6</v>
      </c>
      <c r="Q338" s="317">
        <v>34710</v>
      </c>
      <c r="R338">
        <v>25.7</v>
      </c>
      <c r="S338">
        <v>7</v>
      </c>
      <c r="T338">
        <v>21</v>
      </c>
      <c r="U338" s="317">
        <v>67239</v>
      </c>
    </row>
    <row r="339" spans="1:21">
      <c r="A339">
        <v>338</v>
      </c>
      <c r="B339" t="s">
        <v>14634</v>
      </c>
      <c r="C339" t="s">
        <v>14635</v>
      </c>
      <c r="D339" t="s">
        <v>93</v>
      </c>
      <c r="E339" t="s">
        <v>7704</v>
      </c>
      <c r="F339" s="1">
        <v>45810</v>
      </c>
      <c r="G339">
        <v>6</v>
      </c>
      <c r="H339">
        <v>520135</v>
      </c>
      <c r="I339" t="s">
        <v>10185</v>
      </c>
      <c r="J339">
        <v>50010764</v>
      </c>
      <c r="K339" t="s">
        <v>267</v>
      </c>
      <c r="L339">
        <v>7</v>
      </c>
      <c r="M339">
        <v>6</v>
      </c>
      <c r="N339">
        <v>7</v>
      </c>
      <c r="O339" s="1">
        <v>45867</v>
      </c>
      <c r="P339">
        <v>7</v>
      </c>
      <c r="Q339" s="317">
        <v>59145</v>
      </c>
      <c r="R339">
        <v>25.7</v>
      </c>
      <c r="S339">
        <v>7</v>
      </c>
      <c r="T339">
        <v>21</v>
      </c>
      <c r="U339" s="317">
        <v>113436</v>
      </c>
    </row>
    <row r="340" spans="1:21">
      <c r="A340">
        <v>339</v>
      </c>
      <c r="B340" t="s">
        <v>8247</v>
      </c>
      <c r="C340" t="s">
        <v>14636</v>
      </c>
      <c r="D340" t="s">
        <v>93</v>
      </c>
      <c r="E340" t="s">
        <v>8069</v>
      </c>
      <c r="F340" s="1">
        <v>45790</v>
      </c>
      <c r="G340">
        <v>5</v>
      </c>
      <c r="H340">
        <v>520136</v>
      </c>
      <c r="I340" t="s">
        <v>10185</v>
      </c>
      <c r="J340">
        <v>50006790</v>
      </c>
      <c r="K340" t="s">
        <v>267</v>
      </c>
      <c r="L340">
        <v>8</v>
      </c>
      <c r="M340">
        <v>6</v>
      </c>
      <c r="N340">
        <v>8</v>
      </c>
      <c r="O340" s="1">
        <v>45895</v>
      </c>
      <c r="P340">
        <v>8</v>
      </c>
      <c r="Q340" s="317">
        <v>52120</v>
      </c>
      <c r="R340">
        <v>25.8</v>
      </c>
      <c r="S340">
        <v>8</v>
      </c>
      <c r="T340">
        <v>21</v>
      </c>
      <c r="U340" s="317">
        <v>100311</v>
      </c>
    </row>
    <row r="341" spans="1:21">
      <c r="A341">
        <v>340</v>
      </c>
      <c r="B341" t="s">
        <v>8142</v>
      </c>
      <c r="C341" t="s">
        <v>8143</v>
      </c>
      <c r="D341" t="s">
        <v>93</v>
      </c>
      <c r="E341" t="s">
        <v>7668</v>
      </c>
      <c r="F341" s="1">
        <v>45775</v>
      </c>
      <c r="G341">
        <v>4</v>
      </c>
      <c r="H341">
        <v>520137</v>
      </c>
      <c r="I341" t="s">
        <v>10185</v>
      </c>
      <c r="J341">
        <v>50005089</v>
      </c>
      <c r="K341" t="s">
        <v>267</v>
      </c>
      <c r="L341">
        <v>7</v>
      </c>
      <c r="M341">
        <v>6</v>
      </c>
      <c r="N341">
        <v>6</v>
      </c>
      <c r="O341" s="1">
        <v>45833</v>
      </c>
      <c r="P341">
        <v>6</v>
      </c>
      <c r="Q341" s="317">
        <v>64240</v>
      </c>
      <c r="R341">
        <v>25.7</v>
      </c>
      <c r="S341">
        <v>7</v>
      </c>
      <c r="T341">
        <v>21</v>
      </c>
      <c r="U341" s="317">
        <v>123834</v>
      </c>
    </row>
    <row r="342" spans="1:21">
      <c r="A342">
        <v>341</v>
      </c>
      <c r="B342" t="s">
        <v>8326</v>
      </c>
      <c r="C342" t="s">
        <v>8327</v>
      </c>
      <c r="D342" t="s">
        <v>93</v>
      </c>
      <c r="E342" t="s">
        <v>7769</v>
      </c>
      <c r="F342" s="1">
        <v>45803</v>
      </c>
      <c r="G342">
        <v>5</v>
      </c>
      <c r="H342">
        <v>520138</v>
      </c>
      <c r="I342" t="s">
        <v>10185</v>
      </c>
      <c r="J342">
        <v>50009350</v>
      </c>
      <c r="K342" t="s">
        <v>267</v>
      </c>
      <c r="L342">
        <v>8</v>
      </c>
      <c r="M342">
        <v>6</v>
      </c>
      <c r="N342">
        <v>8</v>
      </c>
      <c r="O342" s="1">
        <v>45895</v>
      </c>
      <c r="P342">
        <v>8</v>
      </c>
      <c r="Q342" s="317">
        <v>59280</v>
      </c>
      <c r="R342">
        <v>25.8</v>
      </c>
      <c r="S342">
        <v>8</v>
      </c>
      <c r="T342">
        <v>27</v>
      </c>
      <c r="U342" s="317">
        <v>114212</v>
      </c>
    </row>
    <row r="343" spans="1:21">
      <c r="A343">
        <v>342</v>
      </c>
      <c r="B343" t="s">
        <v>7691</v>
      </c>
      <c r="C343" t="s">
        <v>14637</v>
      </c>
      <c r="D343" t="s">
        <v>93</v>
      </c>
      <c r="E343" t="s">
        <v>7690</v>
      </c>
      <c r="F343" s="1">
        <v>45818</v>
      </c>
      <c r="G343">
        <v>6</v>
      </c>
      <c r="H343">
        <v>520139</v>
      </c>
      <c r="I343" t="s">
        <v>10185</v>
      </c>
      <c r="J343">
        <v>40040657</v>
      </c>
      <c r="K343" t="s">
        <v>267</v>
      </c>
      <c r="L343">
        <v>8</v>
      </c>
      <c r="M343">
        <v>6</v>
      </c>
      <c r="N343">
        <v>8</v>
      </c>
      <c r="O343" s="1">
        <v>45895</v>
      </c>
      <c r="P343">
        <v>8</v>
      </c>
      <c r="Q343" s="317">
        <v>185500</v>
      </c>
      <c r="R343">
        <v>25.8</v>
      </c>
      <c r="S343">
        <v>8</v>
      </c>
      <c r="T343">
        <v>27</v>
      </c>
      <c r="U343" s="317">
        <v>284781</v>
      </c>
    </row>
    <row r="344" spans="1:21">
      <c r="A344">
        <v>343</v>
      </c>
      <c r="B344" t="s">
        <v>14638</v>
      </c>
      <c r="C344" t="s">
        <v>14639</v>
      </c>
      <c r="D344" t="s">
        <v>93</v>
      </c>
      <c r="E344" t="s">
        <v>7690</v>
      </c>
      <c r="F344" s="1">
        <v>45825</v>
      </c>
      <c r="G344">
        <v>6</v>
      </c>
      <c r="H344">
        <v>520140</v>
      </c>
      <c r="I344" t="s">
        <v>10185</v>
      </c>
      <c r="J344">
        <v>40041676</v>
      </c>
      <c r="K344" t="s">
        <v>267</v>
      </c>
      <c r="L344">
        <v>7</v>
      </c>
      <c r="M344">
        <v>6</v>
      </c>
      <c r="N344">
        <v>6</v>
      </c>
      <c r="O344" s="1">
        <v>45833</v>
      </c>
      <c r="P344">
        <v>6</v>
      </c>
      <c r="Q344" s="317">
        <v>68060</v>
      </c>
      <c r="R344">
        <v>25.7</v>
      </c>
      <c r="S344">
        <v>7</v>
      </c>
      <c r="T344">
        <v>27</v>
      </c>
      <c r="U344" s="317">
        <v>127197</v>
      </c>
    </row>
    <row r="345" spans="1:21">
      <c r="A345">
        <v>344</v>
      </c>
      <c r="B345" t="s">
        <v>8521</v>
      </c>
      <c r="C345" t="s">
        <v>14640</v>
      </c>
      <c r="D345" t="s">
        <v>93</v>
      </c>
      <c r="E345" t="s">
        <v>7690</v>
      </c>
      <c r="F345" s="1">
        <v>45825</v>
      </c>
      <c r="G345">
        <v>6</v>
      </c>
      <c r="H345">
        <v>520141</v>
      </c>
      <c r="I345" t="s">
        <v>10185</v>
      </c>
      <c r="J345">
        <v>50013958</v>
      </c>
      <c r="K345" t="s">
        <v>267</v>
      </c>
      <c r="L345">
        <v>8</v>
      </c>
      <c r="M345">
        <v>8</v>
      </c>
      <c r="N345">
        <v>8</v>
      </c>
      <c r="O345" s="1">
        <v>45895</v>
      </c>
      <c r="P345">
        <v>8</v>
      </c>
      <c r="Q345" s="317">
        <v>39080</v>
      </c>
      <c r="R345">
        <v>25.8</v>
      </c>
      <c r="S345">
        <v>8</v>
      </c>
      <c r="T345">
        <v>21</v>
      </c>
      <c r="U345" s="317">
        <v>75005</v>
      </c>
    </row>
    <row r="346" spans="1:21">
      <c r="A346">
        <v>345</v>
      </c>
      <c r="B346" t="s">
        <v>8483</v>
      </c>
      <c r="C346" t="s">
        <v>14641</v>
      </c>
      <c r="D346" t="s">
        <v>93</v>
      </c>
      <c r="E346" t="s">
        <v>7769</v>
      </c>
      <c r="F346" s="1">
        <v>45825</v>
      </c>
      <c r="G346">
        <v>6</v>
      </c>
      <c r="H346">
        <v>520142</v>
      </c>
      <c r="I346" t="s">
        <v>10185</v>
      </c>
      <c r="J346">
        <v>50013952</v>
      </c>
      <c r="K346" t="s">
        <v>267</v>
      </c>
      <c r="L346">
        <v>8</v>
      </c>
      <c r="M346">
        <v>7</v>
      </c>
      <c r="N346">
        <v>8</v>
      </c>
      <c r="O346" s="1">
        <v>45895</v>
      </c>
      <c r="P346">
        <v>8</v>
      </c>
      <c r="Q346" s="317">
        <v>69900</v>
      </c>
      <c r="R346">
        <v>25.8</v>
      </c>
      <c r="S346">
        <v>8</v>
      </c>
      <c r="T346">
        <v>21</v>
      </c>
      <c r="U346" s="317">
        <v>134825</v>
      </c>
    </row>
    <row r="347" spans="1:21">
      <c r="A347">
        <v>346</v>
      </c>
      <c r="B347" t="s">
        <v>8405</v>
      </c>
      <c r="C347" t="s">
        <v>8406</v>
      </c>
      <c r="D347" t="s">
        <v>93</v>
      </c>
      <c r="F347" s="1">
        <v>45807</v>
      </c>
      <c r="H347">
        <v>520143</v>
      </c>
      <c r="I347" t="s">
        <v>10185</v>
      </c>
      <c r="J347">
        <v>50010639</v>
      </c>
      <c r="K347" t="s">
        <v>267</v>
      </c>
      <c r="L347">
        <v>8</v>
      </c>
      <c r="M347">
        <v>6</v>
      </c>
      <c r="N347">
        <v>7</v>
      </c>
      <c r="O347" s="1">
        <v>45895</v>
      </c>
      <c r="P347">
        <v>8</v>
      </c>
      <c r="Q347" s="317">
        <v>93055</v>
      </c>
      <c r="R347">
        <v>25.8</v>
      </c>
      <c r="S347">
        <v>8</v>
      </c>
      <c r="T347">
        <v>21</v>
      </c>
      <c r="U347" s="317">
        <v>178239</v>
      </c>
    </row>
    <row r="348" spans="1:21">
      <c r="A348">
        <v>347</v>
      </c>
      <c r="B348" t="s">
        <v>8458</v>
      </c>
      <c r="C348" t="s">
        <v>8459</v>
      </c>
      <c r="D348" t="s">
        <v>93</v>
      </c>
      <c r="E348" t="s">
        <v>7769</v>
      </c>
      <c r="F348" s="1">
        <v>45814</v>
      </c>
      <c r="G348">
        <v>6</v>
      </c>
      <c r="H348">
        <v>520144</v>
      </c>
      <c r="I348" t="s">
        <v>10185</v>
      </c>
      <c r="J348">
        <v>50011839</v>
      </c>
      <c r="K348" t="s">
        <v>6518</v>
      </c>
      <c r="L348">
        <v>7</v>
      </c>
      <c r="M348">
        <v>7</v>
      </c>
      <c r="N348">
        <v>7</v>
      </c>
      <c r="O348" s="1">
        <v>45867</v>
      </c>
      <c r="P348">
        <v>7</v>
      </c>
      <c r="Q348" s="317">
        <v>77650</v>
      </c>
      <c r="R348">
        <v>25.7</v>
      </c>
      <c r="S348">
        <v>7</v>
      </c>
      <c r="T348">
        <v>21</v>
      </c>
      <c r="U348" s="317">
        <v>150582</v>
      </c>
    </row>
    <row r="349" spans="1:21">
      <c r="A349">
        <v>348</v>
      </c>
      <c r="B349" t="s">
        <v>8403</v>
      </c>
      <c r="C349" t="s">
        <v>8404</v>
      </c>
      <c r="D349" t="s">
        <v>93</v>
      </c>
      <c r="E349" t="s">
        <v>7668</v>
      </c>
      <c r="F349" s="1">
        <v>45814</v>
      </c>
      <c r="G349">
        <v>6</v>
      </c>
      <c r="H349">
        <v>520145</v>
      </c>
      <c r="I349" t="s">
        <v>10185</v>
      </c>
      <c r="J349">
        <v>50011943</v>
      </c>
      <c r="K349" t="s">
        <v>267</v>
      </c>
      <c r="L349">
        <v>7</v>
      </c>
      <c r="M349">
        <v>6</v>
      </c>
      <c r="N349">
        <v>7</v>
      </c>
      <c r="O349" s="1">
        <v>45867</v>
      </c>
      <c r="P349">
        <v>7</v>
      </c>
      <c r="Q349" s="317">
        <v>57515</v>
      </c>
      <c r="R349">
        <v>25.7</v>
      </c>
      <c r="S349">
        <v>7</v>
      </c>
      <c r="T349">
        <v>21</v>
      </c>
      <c r="U349" s="317">
        <v>109272</v>
      </c>
    </row>
    <row r="350" spans="1:21">
      <c r="A350">
        <v>349</v>
      </c>
      <c r="B350" t="s">
        <v>8417</v>
      </c>
      <c r="C350" t="s">
        <v>8418</v>
      </c>
      <c r="D350" t="s">
        <v>93</v>
      </c>
      <c r="E350" t="s">
        <v>7690</v>
      </c>
      <c r="F350" s="1">
        <v>45814</v>
      </c>
      <c r="G350">
        <v>6</v>
      </c>
      <c r="H350">
        <v>520146</v>
      </c>
      <c r="I350" t="s">
        <v>10185</v>
      </c>
      <c r="J350">
        <v>50011946</v>
      </c>
      <c r="K350" t="s">
        <v>6518</v>
      </c>
      <c r="L350">
        <v>7</v>
      </c>
      <c r="M350">
        <v>6</v>
      </c>
      <c r="N350">
        <v>7</v>
      </c>
      <c r="O350" s="1">
        <v>45867</v>
      </c>
      <c r="P350">
        <v>7</v>
      </c>
      <c r="Q350" s="317">
        <v>63425</v>
      </c>
      <c r="R350">
        <v>25.8</v>
      </c>
      <c r="S350">
        <v>8</v>
      </c>
      <c r="T350">
        <v>21</v>
      </c>
      <c r="U350" s="317">
        <v>121753</v>
      </c>
    </row>
    <row r="351" spans="1:21">
      <c r="A351">
        <v>350</v>
      </c>
      <c r="B351" t="s">
        <v>8432</v>
      </c>
      <c r="C351" t="s">
        <v>8433</v>
      </c>
      <c r="D351" t="s">
        <v>93</v>
      </c>
      <c r="E351" t="s">
        <v>7690</v>
      </c>
      <c r="F351" s="1">
        <v>45814</v>
      </c>
      <c r="G351">
        <v>6</v>
      </c>
      <c r="H351">
        <v>520147</v>
      </c>
      <c r="I351" t="s">
        <v>10185</v>
      </c>
      <c r="J351">
        <v>50011954</v>
      </c>
      <c r="K351" t="s">
        <v>6518</v>
      </c>
      <c r="L351">
        <v>7</v>
      </c>
      <c r="M351">
        <v>6</v>
      </c>
      <c r="N351">
        <v>7</v>
      </c>
      <c r="O351" s="1">
        <v>45867</v>
      </c>
      <c r="P351">
        <v>7</v>
      </c>
      <c r="Q351" s="317">
        <v>119525</v>
      </c>
      <c r="R351">
        <v>25.7</v>
      </c>
      <c r="S351">
        <v>7</v>
      </c>
      <c r="T351">
        <v>21</v>
      </c>
      <c r="U351" s="317">
        <v>230640</v>
      </c>
    </row>
    <row r="352" spans="1:21">
      <c r="A352">
        <v>351</v>
      </c>
      <c r="B352" t="s">
        <v>8452</v>
      </c>
      <c r="C352" t="s">
        <v>14584</v>
      </c>
      <c r="D352" t="s">
        <v>93</v>
      </c>
      <c r="E352" t="s">
        <v>7883</v>
      </c>
      <c r="F352" s="1">
        <v>45814</v>
      </c>
      <c r="G352">
        <v>6</v>
      </c>
      <c r="H352">
        <v>520148</v>
      </c>
      <c r="I352" t="s">
        <v>10185</v>
      </c>
      <c r="J352">
        <v>50012051</v>
      </c>
      <c r="K352" t="s">
        <v>267</v>
      </c>
      <c r="L352">
        <v>8</v>
      </c>
      <c r="M352">
        <v>7</v>
      </c>
      <c r="N352">
        <v>8</v>
      </c>
      <c r="O352" s="1">
        <v>45895</v>
      </c>
      <c r="P352">
        <v>8</v>
      </c>
      <c r="Q352" s="317">
        <v>99380</v>
      </c>
      <c r="R352">
        <v>25.8</v>
      </c>
      <c r="S352">
        <v>8</v>
      </c>
      <c r="T352">
        <v>27</v>
      </c>
      <c r="U352" s="317">
        <v>159135</v>
      </c>
    </row>
    <row r="353" spans="1:21">
      <c r="A353">
        <v>352</v>
      </c>
      <c r="B353" t="s">
        <v>8434</v>
      </c>
      <c r="C353" t="s">
        <v>8435</v>
      </c>
      <c r="D353" t="s">
        <v>93</v>
      </c>
      <c r="E353" t="s">
        <v>7769</v>
      </c>
      <c r="F353" s="1">
        <v>45814</v>
      </c>
      <c r="G353">
        <v>6</v>
      </c>
      <c r="H353">
        <v>520149</v>
      </c>
      <c r="I353" t="s">
        <v>10185</v>
      </c>
      <c r="J353">
        <v>50012131</v>
      </c>
      <c r="K353" t="s">
        <v>6518</v>
      </c>
      <c r="L353">
        <v>8</v>
      </c>
      <c r="M353">
        <v>6</v>
      </c>
      <c r="N353">
        <v>8</v>
      </c>
      <c r="O353" s="1">
        <v>45896</v>
      </c>
      <c r="P353">
        <v>8</v>
      </c>
      <c r="Q353" s="317">
        <v>468000</v>
      </c>
      <c r="R353">
        <v>25.8</v>
      </c>
      <c r="S353">
        <v>8</v>
      </c>
      <c r="T353">
        <v>27</v>
      </c>
      <c r="U353" s="317">
        <v>737172</v>
      </c>
    </row>
    <row r="354" spans="1:21">
      <c r="A354">
        <v>353</v>
      </c>
      <c r="B354" t="s">
        <v>8462</v>
      </c>
      <c r="C354" t="s">
        <v>8435</v>
      </c>
      <c r="D354" t="s">
        <v>93</v>
      </c>
      <c r="E354" t="s">
        <v>7769</v>
      </c>
      <c r="F354" s="1">
        <v>45814</v>
      </c>
      <c r="G354">
        <v>6</v>
      </c>
      <c r="H354">
        <v>520150</v>
      </c>
      <c r="I354" t="s">
        <v>10185</v>
      </c>
      <c r="J354">
        <v>50012161</v>
      </c>
      <c r="K354" t="s">
        <v>6518</v>
      </c>
      <c r="L354">
        <v>7</v>
      </c>
      <c r="M354">
        <v>7</v>
      </c>
      <c r="N354">
        <v>7</v>
      </c>
      <c r="O354" s="1">
        <v>45867</v>
      </c>
      <c r="P354">
        <v>7</v>
      </c>
      <c r="Q354" s="317">
        <v>30645</v>
      </c>
      <c r="R354">
        <v>25.8</v>
      </c>
      <c r="S354">
        <v>8</v>
      </c>
      <c r="T354">
        <v>27</v>
      </c>
      <c r="U354" s="317">
        <v>58132</v>
      </c>
    </row>
    <row r="355" spans="1:21">
      <c r="A355">
        <v>354</v>
      </c>
      <c r="B355" t="s">
        <v>8465</v>
      </c>
      <c r="C355" t="s">
        <v>8466</v>
      </c>
      <c r="D355" t="s">
        <v>93</v>
      </c>
      <c r="E355" t="s">
        <v>7883</v>
      </c>
      <c r="F355" s="1">
        <v>45814</v>
      </c>
      <c r="G355">
        <v>6</v>
      </c>
      <c r="H355">
        <v>520151</v>
      </c>
      <c r="I355" t="s">
        <v>10185</v>
      </c>
      <c r="J355">
        <v>50012233</v>
      </c>
      <c r="K355" t="s">
        <v>6518</v>
      </c>
      <c r="L355">
        <v>8</v>
      </c>
      <c r="M355">
        <v>6</v>
      </c>
      <c r="N355">
        <v>8</v>
      </c>
      <c r="O355" s="1">
        <v>45896</v>
      </c>
      <c r="P355">
        <v>8</v>
      </c>
      <c r="Q355" s="317">
        <v>142575</v>
      </c>
      <c r="R355">
        <v>25.8</v>
      </c>
      <c r="S355">
        <v>8</v>
      </c>
      <c r="T355">
        <v>27</v>
      </c>
      <c r="U355" s="317">
        <v>274354</v>
      </c>
    </row>
    <row r="356" spans="1:21">
      <c r="A356">
        <v>355</v>
      </c>
      <c r="B356" t="s">
        <v>8454</v>
      </c>
      <c r="C356" t="s">
        <v>8455</v>
      </c>
      <c r="D356" t="s">
        <v>93</v>
      </c>
      <c r="E356" t="s">
        <v>7800</v>
      </c>
      <c r="F356" s="1">
        <v>45817</v>
      </c>
      <c r="G356">
        <v>6</v>
      </c>
      <c r="H356">
        <v>520152</v>
      </c>
      <c r="I356" t="s">
        <v>10185</v>
      </c>
      <c r="J356">
        <v>50012283</v>
      </c>
      <c r="K356" t="s">
        <v>6518</v>
      </c>
      <c r="L356">
        <v>8</v>
      </c>
      <c r="M356">
        <v>7</v>
      </c>
      <c r="N356">
        <v>8</v>
      </c>
      <c r="O356" s="1">
        <v>45896</v>
      </c>
      <c r="P356">
        <v>8</v>
      </c>
      <c r="Q356" s="317">
        <v>75650</v>
      </c>
      <c r="R356">
        <v>25.8</v>
      </c>
      <c r="S356">
        <v>8</v>
      </c>
      <c r="T356">
        <v>21</v>
      </c>
      <c r="U356" s="317">
        <v>144977</v>
      </c>
    </row>
    <row r="357" spans="1:21">
      <c r="A357">
        <v>356</v>
      </c>
      <c r="B357" t="s">
        <v>8390</v>
      </c>
      <c r="C357" t="s">
        <v>8391</v>
      </c>
      <c r="D357" t="s">
        <v>93</v>
      </c>
      <c r="E357" t="s">
        <v>7800</v>
      </c>
      <c r="F357" s="1">
        <v>45817</v>
      </c>
      <c r="G357">
        <v>6</v>
      </c>
      <c r="H357">
        <v>520153</v>
      </c>
      <c r="I357" t="s">
        <v>10185</v>
      </c>
      <c r="J357">
        <v>50012508</v>
      </c>
      <c r="K357" t="s">
        <v>267</v>
      </c>
      <c r="L357">
        <v>7</v>
      </c>
      <c r="M357">
        <v>6</v>
      </c>
      <c r="N357">
        <v>7</v>
      </c>
      <c r="O357" s="1">
        <v>45867</v>
      </c>
      <c r="P357">
        <v>7</v>
      </c>
      <c r="Q357" s="317">
        <v>66085</v>
      </c>
      <c r="R357">
        <v>25.8</v>
      </c>
      <c r="S357">
        <v>8</v>
      </c>
      <c r="T357">
        <v>27</v>
      </c>
      <c r="U357" s="317">
        <v>126922</v>
      </c>
    </row>
    <row r="358" spans="1:21">
      <c r="A358">
        <v>357</v>
      </c>
      <c r="B358" t="s">
        <v>8469</v>
      </c>
      <c r="C358" t="s">
        <v>8470</v>
      </c>
      <c r="D358" t="s">
        <v>93</v>
      </c>
      <c r="E358" t="s">
        <v>8471</v>
      </c>
      <c r="F358" s="1">
        <v>45818</v>
      </c>
      <c r="G358">
        <v>6</v>
      </c>
      <c r="H358">
        <v>520154</v>
      </c>
      <c r="I358" t="s">
        <v>10185</v>
      </c>
      <c r="J358">
        <v>50012647</v>
      </c>
      <c r="K358" t="s">
        <v>6518</v>
      </c>
      <c r="L358">
        <v>7</v>
      </c>
      <c r="M358">
        <v>7</v>
      </c>
      <c r="N358">
        <v>7</v>
      </c>
      <c r="O358" s="1">
        <v>45867</v>
      </c>
      <c r="P358">
        <v>7</v>
      </c>
      <c r="Q358" s="317">
        <v>48450</v>
      </c>
      <c r="R358">
        <v>25.7</v>
      </c>
      <c r="S358">
        <v>7</v>
      </c>
      <c r="T358">
        <v>27</v>
      </c>
      <c r="U358" s="317">
        <v>93911</v>
      </c>
    </row>
    <row r="359" spans="1:21">
      <c r="A359">
        <v>358</v>
      </c>
      <c r="B359" t="s">
        <v>8475</v>
      </c>
      <c r="C359" t="s">
        <v>8476</v>
      </c>
      <c r="D359" t="s">
        <v>93</v>
      </c>
      <c r="E359" t="s">
        <v>7704</v>
      </c>
      <c r="F359" s="1">
        <v>45818</v>
      </c>
      <c r="G359">
        <v>6</v>
      </c>
      <c r="H359">
        <v>520155</v>
      </c>
      <c r="I359" t="s">
        <v>10185</v>
      </c>
      <c r="J359">
        <v>50012655</v>
      </c>
      <c r="L359" t="s">
        <v>43</v>
      </c>
      <c r="M359" t="s">
        <v>43</v>
      </c>
      <c r="N359" t="s">
        <v>43</v>
      </c>
      <c r="O359" s="1"/>
      <c r="Q359" s="317"/>
      <c r="U359" s="317"/>
    </row>
    <row r="360" spans="1:21">
      <c r="A360">
        <v>359</v>
      </c>
      <c r="B360" t="s">
        <v>8467</v>
      </c>
      <c r="C360" t="s">
        <v>8468</v>
      </c>
      <c r="D360" t="s">
        <v>93</v>
      </c>
      <c r="E360" t="s">
        <v>7721</v>
      </c>
      <c r="F360" s="1">
        <v>45818</v>
      </c>
      <c r="G360">
        <v>6</v>
      </c>
      <c r="H360">
        <v>520156</v>
      </c>
      <c r="I360" t="s">
        <v>10185</v>
      </c>
      <c r="J360">
        <v>50012656</v>
      </c>
      <c r="K360" t="s">
        <v>267</v>
      </c>
      <c r="L360">
        <v>7</v>
      </c>
      <c r="M360">
        <v>7</v>
      </c>
      <c r="N360">
        <v>7</v>
      </c>
      <c r="O360" s="1">
        <v>45867</v>
      </c>
      <c r="P360">
        <v>7</v>
      </c>
      <c r="Q360" s="317">
        <v>94655</v>
      </c>
      <c r="R360">
        <v>25.7</v>
      </c>
      <c r="S360">
        <v>7</v>
      </c>
      <c r="T360">
        <v>21</v>
      </c>
      <c r="U360" s="317">
        <v>179646</v>
      </c>
    </row>
    <row r="361" spans="1:21">
      <c r="A361">
        <v>360</v>
      </c>
      <c r="B361" t="s">
        <v>8481</v>
      </c>
      <c r="C361" t="s">
        <v>8482</v>
      </c>
      <c r="D361" t="s">
        <v>93</v>
      </c>
      <c r="E361" t="s">
        <v>7769</v>
      </c>
      <c r="F361" s="1">
        <v>45819</v>
      </c>
      <c r="G361">
        <v>6</v>
      </c>
      <c r="H361">
        <v>520157</v>
      </c>
      <c r="I361" t="s">
        <v>10185</v>
      </c>
      <c r="J361">
        <v>50012972</v>
      </c>
      <c r="K361" t="s">
        <v>6518</v>
      </c>
      <c r="L361">
        <v>10</v>
      </c>
      <c r="M361">
        <v>8</v>
      </c>
      <c r="N361">
        <v>10</v>
      </c>
      <c r="O361" s="1">
        <v>45957</v>
      </c>
      <c r="P361">
        <v>10</v>
      </c>
      <c r="Q361" s="317">
        <v>116825</v>
      </c>
      <c r="R361">
        <v>25.1</v>
      </c>
      <c r="S361">
        <v>10</v>
      </c>
      <c r="T361">
        <v>27</v>
      </c>
      <c r="U361" s="317">
        <v>223668</v>
      </c>
    </row>
    <row r="362" spans="1:21">
      <c r="A362">
        <v>361</v>
      </c>
      <c r="B362" t="s">
        <v>8505</v>
      </c>
      <c r="C362" t="s">
        <v>8506</v>
      </c>
      <c r="D362" t="s">
        <v>93</v>
      </c>
      <c r="E362" t="s">
        <v>7698</v>
      </c>
      <c r="F362" s="1">
        <v>45824</v>
      </c>
      <c r="G362">
        <v>6</v>
      </c>
      <c r="H362">
        <v>520158</v>
      </c>
      <c r="I362" t="s">
        <v>10185</v>
      </c>
      <c r="J362">
        <v>50013862</v>
      </c>
      <c r="K362" t="s">
        <v>267</v>
      </c>
      <c r="L362">
        <v>7</v>
      </c>
      <c r="M362">
        <v>7</v>
      </c>
      <c r="N362">
        <v>7</v>
      </c>
      <c r="O362" s="1">
        <v>45867</v>
      </c>
      <c r="P362">
        <v>7</v>
      </c>
      <c r="Q362" s="317">
        <v>51660</v>
      </c>
      <c r="R362">
        <v>25.8</v>
      </c>
      <c r="S362">
        <v>8</v>
      </c>
      <c r="T362">
        <v>21</v>
      </c>
      <c r="U362" s="317">
        <v>99420</v>
      </c>
    </row>
    <row r="363" spans="1:21">
      <c r="A363">
        <v>362</v>
      </c>
      <c r="B363" t="s">
        <v>8532</v>
      </c>
      <c r="C363" t="s">
        <v>8533</v>
      </c>
      <c r="D363" t="s">
        <v>6574</v>
      </c>
      <c r="E363" t="s">
        <v>7834</v>
      </c>
      <c r="F363" s="1">
        <v>45826</v>
      </c>
      <c r="G363">
        <v>6</v>
      </c>
      <c r="H363">
        <v>520159</v>
      </c>
      <c r="I363" t="s">
        <v>10185</v>
      </c>
      <c r="J363">
        <v>50013867</v>
      </c>
      <c r="K363" t="s">
        <v>267</v>
      </c>
      <c r="L363">
        <v>7</v>
      </c>
      <c r="M363">
        <v>7</v>
      </c>
      <c r="N363">
        <v>7</v>
      </c>
      <c r="O363" s="1">
        <v>45867</v>
      </c>
      <c r="P363">
        <v>7</v>
      </c>
      <c r="Q363" s="317">
        <v>93105</v>
      </c>
      <c r="R363">
        <v>25.8</v>
      </c>
      <c r="S363">
        <v>8</v>
      </c>
      <c r="T363">
        <v>46</v>
      </c>
      <c r="U363" s="317">
        <v>162326</v>
      </c>
    </row>
    <row r="364" spans="1:21">
      <c r="A364">
        <v>363</v>
      </c>
      <c r="B364" t="s">
        <v>8501</v>
      </c>
      <c r="C364" t="s">
        <v>8502</v>
      </c>
      <c r="D364" t="s">
        <v>93</v>
      </c>
      <c r="E364" t="s">
        <v>7698</v>
      </c>
      <c r="F364" s="1">
        <v>45824</v>
      </c>
      <c r="G364">
        <v>6</v>
      </c>
      <c r="H364">
        <v>520160</v>
      </c>
      <c r="I364" t="s">
        <v>10185</v>
      </c>
      <c r="J364">
        <v>50013870</v>
      </c>
      <c r="K364" t="s">
        <v>267</v>
      </c>
      <c r="L364">
        <v>8</v>
      </c>
      <c r="M364">
        <v>8</v>
      </c>
      <c r="N364">
        <v>8</v>
      </c>
      <c r="O364" s="1">
        <v>45927</v>
      </c>
      <c r="P364">
        <v>9</v>
      </c>
      <c r="Q364" s="317">
        <v>33290</v>
      </c>
      <c r="R364">
        <v>25.9</v>
      </c>
      <c r="S364">
        <v>9</v>
      </c>
      <c r="T364">
        <v>21</v>
      </c>
      <c r="U364" s="317">
        <v>62763</v>
      </c>
    </row>
    <row r="365" spans="1:21">
      <c r="A365">
        <v>364</v>
      </c>
      <c r="B365" t="s">
        <v>8503</v>
      </c>
      <c r="C365" t="s">
        <v>8504</v>
      </c>
      <c r="D365" t="s">
        <v>93</v>
      </c>
      <c r="E365" t="s">
        <v>7698</v>
      </c>
      <c r="F365" s="1">
        <v>45824</v>
      </c>
      <c r="G365">
        <v>6</v>
      </c>
      <c r="H365">
        <v>520161</v>
      </c>
      <c r="I365" t="s">
        <v>10185</v>
      </c>
      <c r="J365">
        <v>50013868</v>
      </c>
      <c r="K365" t="s">
        <v>6518</v>
      </c>
      <c r="L365">
        <v>8</v>
      </c>
      <c r="M365">
        <v>7</v>
      </c>
      <c r="N365">
        <v>8</v>
      </c>
      <c r="O365" s="1">
        <v>45896</v>
      </c>
      <c r="P365">
        <v>8</v>
      </c>
      <c r="Q365" s="317">
        <v>41145</v>
      </c>
      <c r="R365">
        <v>25.8</v>
      </c>
      <c r="S365">
        <v>8</v>
      </c>
      <c r="T365">
        <v>21</v>
      </c>
      <c r="U365" s="317">
        <v>78507</v>
      </c>
    </row>
    <row r="366" spans="1:21">
      <c r="A366">
        <v>365</v>
      </c>
      <c r="B366" t="s">
        <v>8538</v>
      </c>
      <c r="C366" t="s">
        <v>8539</v>
      </c>
      <c r="D366" t="s">
        <v>93</v>
      </c>
      <c r="E366" t="s">
        <v>7800</v>
      </c>
      <c r="F366" s="1">
        <v>45825</v>
      </c>
      <c r="G366">
        <v>6</v>
      </c>
      <c r="H366">
        <v>520162</v>
      </c>
      <c r="I366" t="s">
        <v>10185</v>
      </c>
      <c r="J366">
        <v>50013881</v>
      </c>
      <c r="K366" t="s">
        <v>6518</v>
      </c>
      <c r="L366">
        <v>8</v>
      </c>
      <c r="M366">
        <v>7</v>
      </c>
      <c r="N366">
        <v>8</v>
      </c>
      <c r="O366" s="1">
        <v>45896</v>
      </c>
      <c r="P366">
        <v>8</v>
      </c>
      <c r="Q366" s="317">
        <v>55570</v>
      </c>
      <c r="R366">
        <v>25.8</v>
      </c>
      <c r="S366">
        <v>8</v>
      </c>
      <c r="T366">
        <v>27</v>
      </c>
      <c r="U366" s="317">
        <v>106009</v>
      </c>
    </row>
    <row r="367" spans="1:21">
      <c r="A367">
        <v>366</v>
      </c>
      <c r="B367" t="s">
        <v>8540</v>
      </c>
      <c r="C367" t="s">
        <v>8541</v>
      </c>
      <c r="D367" t="s">
        <v>93</v>
      </c>
      <c r="E367" t="s">
        <v>7862</v>
      </c>
      <c r="F367" s="1">
        <v>45825</v>
      </c>
      <c r="G367">
        <v>6</v>
      </c>
      <c r="H367">
        <v>520163</v>
      </c>
      <c r="I367" t="s">
        <v>10185</v>
      </c>
      <c r="J367">
        <v>50014004</v>
      </c>
      <c r="K367" t="s">
        <v>6518</v>
      </c>
      <c r="L367">
        <v>9</v>
      </c>
      <c r="M367">
        <v>7</v>
      </c>
      <c r="N367">
        <v>9</v>
      </c>
      <c r="O367" s="1">
        <v>45927</v>
      </c>
      <c r="P367">
        <v>9</v>
      </c>
      <c r="Q367" s="317">
        <v>52830</v>
      </c>
      <c r="R367">
        <v>25.9</v>
      </c>
      <c r="S367">
        <v>9</v>
      </c>
      <c r="T367">
        <v>21</v>
      </c>
      <c r="U367" s="317">
        <v>102406</v>
      </c>
    </row>
    <row r="368" spans="1:21">
      <c r="A368">
        <v>367</v>
      </c>
      <c r="B368" t="s">
        <v>8526</v>
      </c>
      <c r="C368" t="s">
        <v>8527</v>
      </c>
      <c r="D368" t="s">
        <v>93</v>
      </c>
      <c r="E368" t="s">
        <v>7769</v>
      </c>
      <c r="F368" s="1">
        <v>45825</v>
      </c>
      <c r="G368">
        <v>6</v>
      </c>
      <c r="H368">
        <v>520164</v>
      </c>
      <c r="I368" t="s">
        <v>10185</v>
      </c>
      <c r="J368">
        <v>50014161</v>
      </c>
      <c r="K368" t="s">
        <v>267</v>
      </c>
      <c r="L368">
        <v>8</v>
      </c>
      <c r="M368">
        <v>7</v>
      </c>
      <c r="N368">
        <v>8</v>
      </c>
      <c r="O368" s="1">
        <v>45895</v>
      </c>
      <c r="P368">
        <v>8</v>
      </c>
      <c r="Q368" s="317">
        <v>53160</v>
      </c>
      <c r="R368">
        <v>25.8</v>
      </c>
      <c r="S368">
        <v>8</v>
      </c>
      <c r="T368">
        <v>21</v>
      </c>
      <c r="U368" s="317">
        <v>102330</v>
      </c>
    </row>
    <row r="369" spans="1:21">
      <c r="A369">
        <v>368</v>
      </c>
      <c r="B369" t="s">
        <v>9396</v>
      </c>
      <c r="C369" t="s">
        <v>14642</v>
      </c>
      <c r="D369" t="s">
        <v>93</v>
      </c>
      <c r="E369" t="s">
        <v>9398</v>
      </c>
      <c r="F369" s="1">
        <v>45826</v>
      </c>
      <c r="G369">
        <v>6</v>
      </c>
      <c r="H369">
        <v>520165</v>
      </c>
      <c r="I369" t="s">
        <v>14643</v>
      </c>
      <c r="J369">
        <v>50014305</v>
      </c>
      <c r="K369" t="s">
        <v>267</v>
      </c>
      <c r="L369" t="s">
        <v>43</v>
      </c>
      <c r="M369">
        <v>6</v>
      </c>
      <c r="N369" t="s">
        <v>43</v>
      </c>
      <c r="O369" s="1"/>
      <c r="Q369" s="317"/>
      <c r="U369" s="317"/>
    </row>
    <row r="370" spans="1:21">
      <c r="A370">
        <v>369</v>
      </c>
      <c r="B370" t="s">
        <v>8542</v>
      </c>
      <c r="C370" t="s">
        <v>8543</v>
      </c>
      <c r="D370" t="s">
        <v>93</v>
      </c>
      <c r="E370" t="s">
        <v>7800</v>
      </c>
      <c r="F370" s="1">
        <v>45826</v>
      </c>
      <c r="G370">
        <v>6</v>
      </c>
      <c r="H370">
        <v>520166</v>
      </c>
      <c r="I370" t="s">
        <v>10185</v>
      </c>
      <c r="J370">
        <v>50014318</v>
      </c>
      <c r="K370" t="s">
        <v>267</v>
      </c>
      <c r="L370">
        <v>7</v>
      </c>
      <c r="M370">
        <v>7</v>
      </c>
      <c r="N370">
        <v>7</v>
      </c>
      <c r="O370" s="1">
        <v>45867</v>
      </c>
      <c r="P370">
        <v>7</v>
      </c>
      <c r="Q370" s="317">
        <v>54740</v>
      </c>
      <c r="R370">
        <v>25.8</v>
      </c>
      <c r="S370">
        <v>8</v>
      </c>
      <c r="T370">
        <v>27</v>
      </c>
      <c r="U370" s="317">
        <v>103676</v>
      </c>
    </row>
    <row r="371" spans="1:21">
      <c r="A371">
        <v>370</v>
      </c>
      <c r="B371" t="s">
        <v>8491</v>
      </c>
      <c r="C371" t="s">
        <v>8492</v>
      </c>
      <c r="D371" t="s">
        <v>93</v>
      </c>
      <c r="E371" t="s">
        <v>7800</v>
      </c>
      <c r="F371" s="1">
        <v>45819</v>
      </c>
      <c r="G371">
        <v>6</v>
      </c>
      <c r="H371">
        <v>520167</v>
      </c>
      <c r="I371" t="s">
        <v>10185</v>
      </c>
      <c r="J371">
        <v>50012959</v>
      </c>
      <c r="K371" t="s">
        <v>267</v>
      </c>
      <c r="L371">
        <v>7</v>
      </c>
      <c r="M371">
        <v>6</v>
      </c>
      <c r="N371">
        <v>7</v>
      </c>
      <c r="O371" s="1">
        <v>45867</v>
      </c>
      <c r="P371">
        <v>7</v>
      </c>
      <c r="Q371" s="317">
        <v>37790</v>
      </c>
      <c r="R371">
        <v>25.7</v>
      </c>
      <c r="S371">
        <v>7</v>
      </c>
      <c r="T371">
        <v>21</v>
      </c>
      <c r="U371" s="317">
        <v>71495</v>
      </c>
    </row>
    <row r="372" spans="1:21">
      <c r="A372">
        <v>371</v>
      </c>
      <c r="B372" t="s">
        <v>8598</v>
      </c>
      <c r="C372" t="s">
        <v>8599</v>
      </c>
      <c r="D372" t="s">
        <v>93</v>
      </c>
      <c r="E372" t="s">
        <v>7800</v>
      </c>
      <c r="F372" s="1">
        <v>45826</v>
      </c>
      <c r="G372">
        <v>6</v>
      </c>
      <c r="H372">
        <v>520168</v>
      </c>
      <c r="I372" t="s">
        <v>14644</v>
      </c>
      <c r="J372">
        <v>50014437</v>
      </c>
      <c r="K372" t="s">
        <v>267</v>
      </c>
      <c r="L372">
        <v>6</v>
      </c>
      <c r="M372">
        <v>6</v>
      </c>
      <c r="N372">
        <v>6</v>
      </c>
      <c r="O372" s="1">
        <v>45833</v>
      </c>
      <c r="P372">
        <v>6</v>
      </c>
      <c r="Q372" s="317">
        <v>28710</v>
      </c>
      <c r="R372">
        <v>25.7</v>
      </c>
      <c r="S372">
        <v>7</v>
      </c>
      <c r="T372">
        <v>20</v>
      </c>
      <c r="U372" s="317">
        <v>55596</v>
      </c>
    </row>
    <row r="373" spans="1:21">
      <c r="A373">
        <v>372</v>
      </c>
      <c r="B373" t="s">
        <v>8548</v>
      </c>
      <c r="C373" t="s">
        <v>8549</v>
      </c>
      <c r="D373" t="s">
        <v>93</v>
      </c>
      <c r="E373" t="s">
        <v>7721</v>
      </c>
      <c r="F373" s="1">
        <v>45826</v>
      </c>
      <c r="G373">
        <v>6</v>
      </c>
      <c r="H373">
        <v>520169</v>
      </c>
      <c r="I373" t="s">
        <v>10185</v>
      </c>
      <c r="J373">
        <v>50014419</v>
      </c>
      <c r="K373" t="s">
        <v>267</v>
      </c>
      <c r="L373">
        <v>8</v>
      </c>
      <c r="M373">
        <v>7</v>
      </c>
      <c r="N373">
        <v>8</v>
      </c>
      <c r="O373" s="1">
        <v>45895</v>
      </c>
      <c r="P373">
        <v>8</v>
      </c>
      <c r="Q373" s="317">
        <v>56740</v>
      </c>
      <c r="R373">
        <v>25.8</v>
      </c>
      <c r="S373">
        <v>8</v>
      </c>
      <c r="T373">
        <v>21</v>
      </c>
      <c r="U373" s="317">
        <v>109281</v>
      </c>
    </row>
    <row r="374" spans="1:21">
      <c r="A374">
        <v>373</v>
      </c>
      <c r="B374" t="s">
        <v>8550</v>
      </c>
      <c r="C374" t="s">
        <v>8551</v>
      </c>
      <c r="D374" t="s">
        <v>93</v>
      </c>
      <c r="E374" t="s">
        <v>93</v>
      </c>
      <c r="F374" s="1">
        <v>45826</v>
      </c>
      <c r="G374">
        <v>6</v>
      </c>
      <c r="H374">
        <v>520170</v>
      </c>
      <c r="I374" t="s">
        <v>10185</v>
      </c>
      <c r="J374">
        <v>50014438</v>
      </c>
      <c r="K374" t="s">
        <v>6518</v>
      </c>
      <c r="L374">
        <v>2</v>
      </c>
      <c r="M374">
        <v>2</v>
      </c>
      <c r="N374">
        <v>2</v>
      </c>
      <c r="O374" s="1">
        <v>46081</v>
      </c>
      <c r="P374">
        <v>2</v>
      </c>
      <c r="Q374" s="317">
        <v>39815</v>
      </c>
      <c r="R374">
        <v>26.2</v>
      </c>
      <c r="S374">
        <v>2</v>
      </c>
      <c r="T374">
        <v>27</v>
      </c>
      <c r="U374" s="317">
        <v>74706</v>
      </c>
    </row>
    <row r="375" spans="1:21">
      <c r="A375">
        <v>374</v>
      </c>
      <c r="B375" t="s">
        <v>8233</v>
      </c>
      <c r="C375" t="s">
        <v>14645</v>
      </c>
      <c r="D375" t="s">
        <v>93</v>
      </c>
      <c r="E375" t="s">
        <v>6259</v>
      </c>
      <c r="F375" s="1">
        <v>45827</v>
      </c>
      <c r="G375">
        <v>6</v>
      </c>
      <c r="H375">
        <v>520171</v>
      </c>
      <c r="I375" t="s">
        <v>10185</v>
      </c>
      <c r="J375">
        <v>30031380</v>
      </c>
      <c r="K375" t="s">
        <v>6518</v>
      </c>
      <c r="L375">
        <v>7</v>
      </c>
      <c r="M375">
        <v>6</v>
      </c>
      <c r="N375">
        <v>7</v>
      </c>
      <c r="O375" s="1">
        <v>45867</v>
      </c>
      <c r="P375">
        <v>7</v>
      </c>
      <c r="Q375" s="317">
        <v>99230</v>
      </c>
      <c r="R375">
        <v>25.7</v>
      </c>
      <c r="S375">
        <v>7</v>
      </c>
      <c r="T375">
        <v>27</v>
      </c>
      <c r="U375" s="317">
        <v>186455</v>
      </c>
    </row>
    <row r="376" spans="1:21">
      <c r="A376">
        <v>375</v>
      </c>
      <c r="B376" t="s">
        <v>8343</v>
      </c>
      <c r="C376" t="s">
        <v>8344</v>
      </c>
      <c r="D376" t="s">
        <v>93</v>
      </c>
      <c r="E376" t="s">
        <v>7668</v>
      </c>
      <c r="F376" s="1">
        <v>45827</v>
      </c>
      <c r="G376">
        <v>6</v>
      </c>
      <c r="H376">
        <v>520172</v>
      </c>
      <c r="I376" t="s">
        <v>10185</v>
      </c>
      <c r="J376">
        <v>50009127</v>
      </c>
      <c r="K376" t="s">
        <v>6518</v>
      </c>
      <c r="L376">
        <v>7</v>
      </c>
      <c r="M376">
        <v>6</v>
      </c>
      <c r="N376">
        <v>7</v>
      </c>
      <c r="O376" s="1">
        <v>45867</v>
      </c>
      <c r="P376">
        <v>7</v>
      </c>
      <c r="Q376" s="317">
        <v>134285</v>
      </c>
      <c r="R376">
        <v>25.7</v>
      </c>
      <c r="S376">
        <v>7</v>
      </c>
      <c r="T376">
        <v>21</v>
      </c>
      <c r="U376" s="317">
        <v>259271</v>
      </c>
    </row>
    <row r="377" spans="1:21">
      <c r="A377">
        <v>376</v>
      </c>
      <c r="B377" t="s">
        <v>8361</v>
      </c>
      <c r="C377" t="s">
        <v>14646</v>
      </c>
      <c r="D377" t="s">
        <v>93</v>
      </c>
      <c r="E377" t="s">
        <v>7769</v>
      </c>
      <c r="F377" s="1">
        <v>45827</v>
      </c>
      <c r="G377">
        <v>6</v>
      </c>
      <c r="H377">
        <v>520173</v>
      </c>
      <c r="I377" t="s">
        <v>10185</v>
      </c>
      <c r="J377">
        <v>50009632</v>
      </c>
      <c r="K377" t="s">
        <v>6518</v>
      </c>
      <c r="L377">
        <v>7</v>
      </c>
      <c r="M377">
        <v>6</v>
      </c>
      <c r="N377">
        <v>7</v>
      </c>
      <c r="O377" s="1">
        <v>45867</v>
      </c>
      <c r="P377">
        <v>7</v>
      </c>
      <c r="Q377" s="317">
        <v>64925</v>
      </c>
      <c r="R377">
        <v>25.7</v>
      </c>
      <c r="S377">
        <v>7</v>
      </c>
      <c r="T377">
        <v>21</v>
      </c>
      <c r="U377" s="317">
        <v>124664</v>
      </c>
    </row>
    <row r="378" spans="1:21">
      <c r="A378">
        <v>377</v>
      </c>
      <c r="B378" t="s">
        <v>14647</v>
      </c>
      <c r="C378" t="s">
        <v>6262</v>
      </c>
      <c r="D378" t="s">
        <v>93</v>
      </c>
      <c r="E378" t="s">
        <v>6259</v>
      </c>
      <c r="F378" s="1">
        <v>45827</v>
      </c>
      <c r="G378">
        <v>6</v>
      </c>
      <c r="H378">
        <v>520174</v>
      </c>
      <c r="I378" t="s">
        <v>10185</v>
      </c>
      <c r="J378">
        <v>40040669</v>
      </c>
      <c r="K378" t="s">
        <v>6518</v>
      </c>
      <c r="L378">
        <v>7</v>
      </c>
      <c r="M378">
        <v>6</v>
      </c>
      <c r="N378">
        <v>7</v>
      </c>
      <c r="O378" s="1">
        <v>45867</v>
      </c>
      <c r="P378">
        <v>7</v>
      </c>
      <c r="Q378" s="317">
        <v>250690</v>
      </c>
      <c r="R378">
        <v>25.8</v>
      </c>
      <c r="S378">
        <v>8</v>
      </c>
      <c r="T378">
        <v>27</v>
      </c>
      <c r="U378" s="317">
        <v>471261</v>
      </c>
    </row>
    <row r="379" spans="1:21">
      <c r="A379">
        <v>378</v>
      </c>
      <c r="B379" t="s">
        <v>8291</v>
      </c>
      <c r="C379" t="s">
        <v>14648</v>
      </c>
      <c r="D379" t="s">
        <v>93</v>
      </c>
      <c r="E379" t="s">
        <v>7883</v>
      </c>
      <c r="F379" s="1">
        <v>45827</v>
      </c>
      <c r="G379">
        <v>6</v>
      </c>
      <c r="H379">
        <v>520175</v>
      </c>
      <c r="I379" t="s">
        <v>10185</v>
      </c>
      <c r="J379">
        <v>50008828</v>
      </c>
      <c r="K379" t="s">
        <v>267</v>
      </c>
      <c r="L379">
        <v>6</v>
      </c>
      <c r="M379">
        <v>6</v>
      </c>
      <c r="N379">
        <v>6</v>
      </c>
      <c r="O379" s="1">
        <v>45833</v>
      </c>
      <c r="P379">
        <v>6</v>
      </c>
      <c r="Q379" s="317">
        <v>36080</v>
      </c>
      <c r="R379">
        <v>25.7</v>
      </c>
      <c r="S379">
        <v>7</v>
      </c>
      <c r="T379">
        <v>21</v>
      </c>
      <c r="U379" s="317">
        <v>69184</v>
      </c>
    </row>
    <row r="380" spans="1:21">
      <c r="A380">
        <v>379</v>
      </c>
      <c r="B380" t="s">
        <v>8358</v>
      </c>
      <c r="C380" t="s">
        <v>8359</v>
      </c>
      <c r="D380" t="s">
        <v>93</v>
      </c>
      <c r="E380" t="s">
        <v>7690</v>
      </c>
      <c r="F380" s="1">
        <v>45827</v>
      </c>
      <c r="G380">
        <v>6</v>
      </c>
      <c r="H380">
        <v>520176</v>
      </c>
      <c r="I380" t="s">
        <v>10185</v>
      </c>
      <c r="J380">
        <v>50009365</v>
      </c>
      <c r="K380" t="s">
        <v>267</v>
      </c>
      <c r="L380">
        <v>7</v>
      </c>
      <c r="M380">
        <v>6</v>
      </c>
      <c r="N380">
        <v>7</v>
      </c>
      <c r="O380" s="1">
        <v>45867</v>
      </c>
      <c r="P380">
        <v>7</v>
      </c>
      <c r="Q380" s="317">
        <v>84495</v>
      </c>
      <c r="R380">
        <v>25.7</v>
      </c>
      <c r="S380">
        <v>7</v>
      </c>
      <c r="T380">
        <v>27</v>
      </c>
      <c r="U380" s="317">
        <v>159924</v>
      </c>
    </row>
    <row r="381" spans="1:21">
      <c r="A381">
        <v>380</v>
      </c>
      <c r="B381" t="s">
        <v>8509</v>
      </c>
      <c r="C381" t="s">
        <v>8510</v>
      </c>
      <c r="D381" t="s">
        <v>93</v>
      </c>
      <c r="E381" t="s">
        <v>7677</v>
      </c>
      <c r="F381" s="1">
        <v>45827</v>
      </c>
      <c r="G381">
        <v>6</v>
      </c>
      <c r="H381">
        <v>520177</v>
      </c>
      <c r="I381" t="s">
        <v>10185</v>
      </c>
      <c r="J381">
        <v>50014494</v>
      </c>
      <c r="K381" t="s">
        <v>267</v>
      </c>
      <c r="L381">
        <v>8</v>
      </c>
      <c r="M381">
        <v>7</v>
      </c>
      <c r="N381">
        <v>8</v>
      </c>
      <c r="O381" s="1">
        <v>45895</v>
      </c>
      <c r="P381">
        <v>8</v>
      </c>
      <c r="Q381" s="317">
        <v>69160</v>
      </c>
      <c r="R381">
        <v>25.8</v>
      </c>
      <c r="S381">
        <v>8</v>
      </c>
      <c r="T381">
        <v>21</v>
      </c>
      <c r="U381" s="317">
        <v>131654</v>
      </c>
    </row>
    <row r="382" spans="1:21">
      <c r="A382">
        <v>381</v>
      </c>
      <c r="B382" t="s">
        <v>14649</v>
      </c>
      <c r="C382" t="s">
        <v>14650</v>
      </c>
      <c r="D382" t="s">
        <v>93</v>
      </c>
      <c r="E382" t="s">
        <v>7677</v>
      </c>
      <c r="F382" s="1"/>
      <c r="G382" t="s">
        <v>43</v>
      </c>
      <c r="H382">
        <v>520178</v>
      </c>
      <c r="I382" t="s">
        <v>43</v>
      </c>
      <c r="L382" t="s">
        <v>43</v>
      </c>
      <c r="M382" t="s">
        <v>43</v>
      </c>
      <c r="N382" t="s">
        <v>43</v>
      </c>
      <c r="O382" s="1"/>
      <c r="Q382" s="317"/>
      <c r="U382" s="317"/>
    </row>
    <row r="383" spans="1:21">
      <c r="A383">
        <v>382</v>
      </c>
      <c r="B383" t="s">
        <v>14651</v>
      </c>
      <c r="C383" t="s">
        <v>14652</v>
      </c>
      <c r="D383" t="s">
        <v>93</v>
      </c>
      <c r="E383" t="s">
        <v>7698</v>
      </c>
      <c r="F383" s="1"/>
      <c r="G383" t="s">
        <v>43</v>
      </c>
      <c r="H383">
        <v>520179</v>
      </c>
      <c r="I383" t="s">
        <v>43</v>
      </c>
      <c r="L383" t="s">
        <v>43</v>
      </c>
      <c r="M383" t="s">
        <v>43</v>
      </c>
      <c r="N383" t="s">
        <v>43</v>
      </c>
      <c r="O383" s="1"/>
      <c r="Q383" s="317"/>
      <c r="U383" s="317"/>
    </row>
    <row r="384" spans="1:21">
      <c r="A384">
        <v>383</v>
      </c>
      <c r="B384" t="s">
        <v>14653</v>
      </c>
      <c r="C384" t="s">
        <v>14654</v>
      </c>
      <c r="D384" t="s">
        <v>93</v>
      </c>
      <c r="E384" t="s">
        <v>7698</v>
      </c>
      <c r="F384" s="1"/>
      <c r="G384" t="s">
        <v>43</v>
      </c>
      <c r="H384">
        <v>520180</v>
      </c>
      <c r="I384" t="s">
        <v>43</v>
      </c>
      <c r="L384" t="s">
        <v>43</v>
      </c>
      <c r="M384" t="s">
        <v>43</v>
      </c>
      <c r="N384" t="s">
        <v>43</v>
      </c>
      <c r="O384" s="1"/>
      <c r="Q384" s="317"/>
      <c r="U384" s="317"/>
    </row>
    <row r="385" spans="1:21">
      <c r="A385">
        <v>384</v>
      </c>
      <c r="B385" t="s">
        <v>14655</v>
      </c>
      <c r="C385" t="s">
        <v>14656</v>
      </c>
      <c r="D385" t="s">
        <v>93</v>
      </c>
      <c r="E385" t="s">
        <v>7698</v>
      </c>
      <c r="F385" s="1"/>
      <c r="G385" t="s">
        <v>43</v>
      </c>
      <c r="H385">
        <v>520181</v>
      </c>
      <c r="I385" t="s">
        <v>43</v>
      </c>
      <c r="L385" t="s">
        <v>43</v>
      </c>
      <c r="M385" t="s">
        <v>43</v>
      </c>
      <c r="N385" t="s">
        <v>43</v>
      </c>
      <c r="O385" s="1"/>
      <c r="Q385" s="317"/>
      <c r="U385" s="317"/>
    </row>
    <row r="386" spans="1:21">
      <c r="A386">
        <v>385</v>
      </c>
      <c r="B386" t="s">
        <v>14657</v>
      </c>
      <c r="C386" t="s">
        <v>14658</v>
      </c>
      <c r="D386" t="s">
        <v>93</v>
      </c>
      <c r="E386" t="s">
        <v>7704</v>
      </c>
      <c r="F386" s="1"/>
      <c r="G386" t="s">
        <v>43</v>
      </c>
      <c r="H386">
        <v>520182</v>
      </c>
      <c r="I386" t="s">
        <v>43</v>
      </c>
      <c r="L386" t="s">
        <v>43</v>
      </c>
      <c r="M386" t="s">
        <v>43</v>
      </c>
      <c r="N386" t="s">
        <v>43</v>
      </c>
      <c r="O386" s="1"/>
      <c r="Q386" s="317"/>
      <c r="U386" s="317"/>
    </row>
    <row r="387" spans="1:21">
      <c r="A387">
        <v>386</v>
      </c>
      <c r="B387" t="s">
        <v>14659</v>
      </c>
      <c r="C387" t="s">
        <v>14660</v>
      </c>
      <c r="D387" t="s">
        <v>93</v>
      </c>
      <c r="E387" t="s">
        <v>6259</v>
      </c>
      <c r="F387" s="1"/>
      <c r="G387" t="s">
        <v>43</v>
      </c>
      <c r="H387">
        <v>520183</v>
      </c>
      <c r="I387" t="s">
        <v>43</v>
      </c>
      <c r="L387" t="s">
        <v>43</v>
      </c>
      <c r="M387" t="s">
        <v>43</v>
      </c>
      <c r="N387" t="s">
        <v>43</v>
      </c>
      <c r="O387" s="1"/>
      <c r="Q387" s="317"/>
      <c r="U387" s="317"/>
    </row>
    <row r="388" spans="1:21">
      <c r="A388">
        <v>387</v>
      </c>
      <c r="B388" t="s">
        <v>14661</v>
      </c>
      <c r="C388" t="s">
        <v>14662</v>
      </c>
      <c r="D388" t="s">
        <v>93</v>
      </c>
      <c r="E388" t="s">
        <v>6259</v>
      </c>
      <c r="F388" s="1"/>
      <c r="G388" t="s">
        <v>43</v>
      </c>
      <c r="H388">
        <v>520184</v>
      </c>
      <c r="I388" t="s">
        <v>43</v>
      </c>
      <c r="L388" t="s">
        <v>43</v>
      </c>
      <c r="M388" t="s">
        <v>43</v>
      </c>
      <c r="N388" t="s">
        <v>43</v>
      </c>
      <c r="O388" s="1"/>
      <c r="Q388" s="317"/>
      <c r="U388" s="317"/>
    </row>
    <row r="389" spans="1:21">
      <c r="A389">
        <v>388</v>
      </c>
      <c r="B389" t="s">
        <v>14663</v>
      </c>
      <c r="C389" t="s">
        <v>14664</v>
      </c>
      <c r="D389" t="s">
        <v>93</v>
      </c>
      <c r="E389" t="s">
        <v>6259</v>
      </c>
      <c r="F389" s="1"/>
      <c r="G389" t="s">
        <v>43</v>
      </c>
      <c r="H389">
        <v>520185</v>
      </c>
      <c r="I389" t="s">
        <v>43</v>
      </c>
      <c r="L389" t="s">
        <v>43</v>
      </c>
      <c r="M389" t="s">
        <v>43</v>
      </c>
      <c r="N389" t="s">
        <v>43</v>
      </c>
      <c r="O389" s="1"/>
      <c r="Q389" s="317"/>
      <c r="U389" s="317"/>
    </row>
    <row r="390" spans="1:21">
      <c r="A390">
        <v>389</v>
      </c>
      <c r="B390" t="s">
        <v>14665</v>
      </c>
      <c r="C390" t="s">
        <v>14666</v>
      </c>
      <c r="D390" t="s">
        <v>93</v>
      </c>
      <c r="E390" t="s">
        <v>7668</v>
      </c>
      <c r="F390" s="1"/>
      <c r="G390" t="s">
        <v>43</v>
      </c>
      <c r="H390">
        <v>520186</v>
      </c>
      <c r="I390" t="s">
        <v>43</v>
      </c>
      <c r="L390" t="s">
        <v>43</v>
      </c>
      <c r="M390" t="s">
        <v>43</v>
      </c>
      <c r="N390" t="s">
        <v>43</v>
      </c>
      <c r="O390" s="1"/>
      <c r="Q390" s="317"/>
      <c r="U390" s="317"/>
    </row>
    <row r="391" spans="1:21">
      <c r="A391">
        <v>390</v>
      </c>
      <c r="B391" t="s">
        <v>14667</v>
      </c>
      <c r="C391" t="s">
        <v>14668</v>
      </c>
      <c r="D391" t="s">
        <v>93</v>
      </c>
      <c r="E391" t="s">
        <v>7704</v>
      </c>
      <c r="F391" s="1"/>
      <c r="G391" t="s">
        <v>43</v>
      </c>
      <c r="H391">
        <v>520187</v>
      </c>
      <c r="I391" t="s">
        <v>43</v>
      </c>
      <c r="L391" t="s">
        <v>43</v>
      </c>
      <c r="M391" t="s">
        <v>43</v>
      </c>
      <c r="N391" t="s">
        <v>43</v>
      </c>
      <c r="O391" s="1"/>
      <c r="Q391" s="317"/>
      <c r="U391" s="317"/>
    </row>
    <row r="392" spans="1:21">
      <c r="A392">
        <v>391</v>
      </c>
      <c r="B392" t="s">
        <v>14669</v>
      </c>
      <c r="C392" t="s">
        <v>14670</v>
      </c>
      <c r="D392" t="s">
        <v>93</v>
      </c>
      <c r="E392" t="s">
        <v>8059</v>
      </c>
      <c r="F392" s="1"/>
      <c r="G392" t="s">
        <v>43</v>
      </c>
      <c r="H392">
        <v>520188</v>
      </c>
      <c r="I392" t="s">
        <v>43</v>
      </c>
      <c r="L392" t="s">
        <v>43</v>
      </c>
      <c r="M392" t="s">
        <v>43</v>
      </c>
      <c r="N392" t="s">
        <v>43</v>
      </c>
      <c r="O392" s="1"/>
      <c r="Q392" s="317"/>
      <c r="U392" s="317"/>
    </row>
    <row r="393" spans="1:21">
      <c r="A393">
        <v>392</v>
      </c>
      <c r="B393" t="s">
        <v>14671</v>
      </c>
      <c r="C393" t="s">
        <v>14672</v>
      </c>
      <c r="D393" t="s">
        <v>93</v>
      </c>
      <c r="E393" t="s">
        <v>7668</v>
      </c>
      <c r="F393" s="1"/>
      <c r="G393" t="s">
        <v>43</v>
      </c>
      <c r="H393">
        <v>520189</v>
      </c>
      <c r="I393" t="s">
        <v>43</v>
      </c>
      <c r="L393" t="s">
        <v>43</v>
      </c>
      <c r="M393" t="s">
        <v>43</v>
      </c>
      <c r="N393" t="s">
        <v>43</v>
      </c>
      <c r="O393" s="1"/>
      <c r="Q393" s="317"/>
      <c r="U393" s="317"/>
    </row>
    <row r="394" spans="1:21">
      <c r="A394">
        <v>393</v>
      </c>
      <c r="B394" t="s">
        <v>14673</v>
      </c>
      <c r="C394" t="s">
        <v>14674</v>
      </c>
      <c r="D394" t="s">
        <v>93</v>
      </c>
      <c r="E394" t="s">
        <v>7704</v>
      </c>
      <c r="F394" s="1"/>
      <c r="G394" t="s">
        <v>43</v>
      </c>
      <c r="H394">
        <v>520190</v>
      </c>
      <c r="I394" t="s">
        <v>43</v>
      </c>
      <c r="L394" t="s">
        <v>43</v>
      </c>
      <c r="M394" t="s">
        <v>43</v>
      </c>
      <c r="N394" t="s">
        <v>43</v>
      </c>
      <c r="O394" s="1"/>
      <c r="Q394" s="317"/>
      <c r="U394" s="317"/>
    </row>
    <row r="395" spans="1:21">
      <c r="A395">
        <v>394</v>
      </c>
      <c r="B395" t="s">
        <v>14675</v>
      </c>
      <c r="C395" t="s">
        <v>14676</v>
      </c>
      <c r="D395" t="s">
        <v>93</v>
      </c>
      <c r="E395" t="s">
        <v>7677</v>
      </c>
      <c r="F395" s="1"/>
      <c r="G395" t="s">
        <v>43</v>
      </c>
      <c r="H395">
        <v>520191</v>
      </c>
      <c r="I395" t="s">
        <v>43</v>
      </c>
      <c r="L395" t="s">
        <v>43</v>
      </c>
      <c r="M395" t="s">
        <v>43</v>
      </c>
      <c r="N395" t="s">
        <v>43</v>
      </c>
      <c r="O395" s="1"/>
      <c r="Q395" s="317"/>
      <c r="U395" s="317"/>
    </row>
    <row r="396" spans="1:21">
      <c r="A396">
        <v>395</v>
      </c>
      <c r="B396" t="s">
        <v>14677</v>
      </c>
      <c r="C396" t="s">
        <v>14678</v>
      </c>
      <c r="D396" t="s">
        <v>93</v>
      </c>
      <c r="E396" t="s">
        <v>6259</v>
      </c>
      <c r="F396" s="1"/>
      <c r="G396" t="s">
        <v>43</v>
      </c>
      <c r="H396">
        <v>520192</v>
      </c>
      <c r="I396" t="s">
        <v>43</v>
      </c>
      <c r="L396" t="s">
        <v>43</v>
      </c>
      <c r="M396" t="s">
        <v>43</v>
      </c>
      <c r="N396" t="s">
        <v>43</v>
      </c>
      <c r="O396" s="1"/>
      <c r="Q396" s="317"/>
      <c r="U396" s="317"/>
    </row>
    <row r="397" spans="1:21">
      <c r="A397">
        <v>396</v>
      </c>
      <c r="B397" t="s">
        <v>14679</v>
      </c>
      <c r="C397" t="s">
        <v>14680</v>
      </c>
      <c r="D397" t="s">
        <v>93</v>
      </c>
      <c r="E397" t="s">
        <v>8073</v>
      </c>
      <c r="F397" s="1"/>
      <c r="G397" t="s">
        <v>43</v>
      </c>
      <c r="H397">
        <v>520193</v>
      </c>
      <c r="I397" t="s">
        <v>43</v>
      </c>
      <c r="L397" t="s">
        <v>43</v>
      </c>
      <c r="M397" t="s">
        <v>43</v>
      </c>
      <c r="N397" t="s">
        <v>43</v>
      </c>
      <c r="O397" s="1"/>
      <c r="Q397" s="317"/>
      <c r="U397" s="317"/>
    </row>
    <row r="398" spans="1:21">
      <c r="A398">
        <v>397</v>
      </c>
      <c r="B398" t="s">
        <v>14681</v>
      </c>
      <c r="C398" t="s">
        <v>14682</v>
      </c>
      <c r="D398" t="s">
        <v>93</v>
      </c>
      <c r="E398" t="s">
        <v>7668</v>
      </c>
      <c r="F398" s="1"/>
      <c r="G398" t="s">
        <v>43</v>
      </c>
      <c r="H398">
        <v>520194</v>
      </c>
      <c r="I398" t="s">
        <v>43</v>
      </c>
      <c r="L398" t="s">
        <v>43</v>
      </c>
      <c r="M398" t="s">
        <v>43</v>
      </c>
      <c r="N398" t="s">
        <v>43</v>
      </c>
      <c r="O398" s="1"/>
      <c r="Q398" s="317"/>
      <c r="U398" s="317"/>
    </row>
    <row r="399" spans="1:21">
      <c r="A399">
        <v>398</v>
      </c>
      <c r="B399" t="s">
        <v>14683</v>
      </c>
      <c r="C399" t="s">
        <v>14684</v>
      </c>
      <c r="D399" t="s">
        <v>93</v>
      </c>
      <c r="E399" t="s">
        <v>7677</v>
      </c>
      <c r="F399" s="1"/>
      <c r="G399" t="s">
        <v>43</v>
      </c>
      <c r="H399">
        <v>520195</v>
      </c>
      <c r="I399" t="s">
        <v>43</v>
      </c>
      <c r="L399" t="s">
        <v>43</v>
      </c>
      <c r="M399" t="s">
        <v>43</v>
      </c>
      <c r="N399" t="s">
        <v>43</v>
      </c>
      <c r="O399" s="1"/>
      <c r="Q399" s="317"/>
      <c r="U399" s="317"/>
    </row>
    <row r="400" spans="1:21">
      <c r="A400">
        <v>399</v>
      </c>
      <c r="B400" t="s">
        <v>14685</v>
      </c>
      <c r="C400" t="s">
        <v>14238</v>
      </c>
      <c r="D400" t="s">
        <v>93</v>
      </c>
      <c r="E400" t="s">
        <v>7690</v>
      </c>
      <c r="F400" s="1"/>
      <c r="G400" t="s">
        <v>43</v>
      </c>
      <c r="H400">
        <v>520196</v>
      </c>
      <c r="I400" t="s">
        <v>43</v>
      </c>
      <c r="L400" t="s">
        <v>43</v>
      </c>
      <c r="M400" t="s">
        <v>43</v>
      </c>
      <c r="N400" t="s">
        <v>43</v>
      </c>
      <c r="O400" s="1"/>
      <c r="Q400" s="317"/>
      <c r="U400" s="317"/>
    </row>
    <row r="401" spans="1:21">
      <c r="A401">
        <v>400</v>
      </c>
      <c r="B401" t="s">
        <v>14686</v>
      </c>
      <c r="C401" t="s">
        <v>7925</v>
      </c>
      <c r="D401" t="s">
        <v>93</v>
      </c>
      <c r="E401" t="s">
        <v>7704</v>
      </c>
      <c r="F401" s="1"/>
      <c r="G401" t="s">
        <v>43</v>
      </c>
      <c r="H401">
        <v>520197</v>
      </c>
      <c r="I401" t="s">
        <v>43</v>
      </c>
      <c r="L401" t="s">
        <v>43</v>
      </c>
      <c r="M401" t="s">
        <v>43</v>
      </c>
      <c r="N401" t="s">
        <v>43</v>
      </c>
      <c r="O401" s="1"/>
      <c r="Q401" s="317"/>
      <c r="U401" s="317"/>
    </row>
    <row r="402" spans="1:21">
      <c r="A402">
        <v>401</v>
      </c>
      <c r="B402" t="s">
        <v>14687</v>
      </c>
      <c r="C402" t="s">
        <v>14688</v>
      </c>
      <c r="D402" t="s">
        <v>93</v>
      </c>
      <c r="E402" t="s">
        <v>7704</v>
      </c>
      <c r="F402" s="1"/>
      <c r="G402" t="s">
        <v>43</v>
      </c>
      <c r="H402">
        <v>520198</v>
      </c>
      <c r="I402" t="s">
        <v>43</v>
      </c>
      <c r="L402" t="s">
        <v>43</v>
      </c>
      <c r="M402" t="s">
        <v>43</v>
      </c>
      <c r="N402" t="s">
        <v>43</v>
      </c>
      <c r="O402" s="1"/>
      <c r="Q402" s="317"/>
      <c r="U402" s="317"/>
    </row>
    <row r="403" spans="1:21">
      <c r="A403">
        <v>402</v>
      </c>
      <c r="B403" t="s">
        <v>14689</v>
      </c>
      <c r="C403" t="s">
        <v>14478</v>
      </c>
      <c r="D403" t="s">
        <v>93</v>
      </c>
      <c r="E403" t="s">
        <v>7862</v>
      </c>
      <c r="F403" s="1"/>
      <c r="G403" t="s">
        <v>43</v>
      </c>
      <c r="H403">
        <v>520199</v>
      </c>
      <c r="I403" t="s">
        <v>43</v>
      </c>
      <c r="L403" t="s">
        <v>43</v>
      </c>
      <c r="M403" t="s">
        <v>43</v>
      </c>
      <c r="N403" t="s">
        <v>43</v>
      </c>
      <c r="O403" s="1"/>
      <c r="Q403" s="317"/>
      <c r="U403" s="317"/>
    </row>
    <row r="404" spans="1:21">
      <c r="A404">
        <v>403</v>
      </c>
      <c r="B404" t="s">
        <v>14690</v>
      </c>
      <c r="C404" t="s">
        <v>14691</v>
      </c>
      <c r="D404" t="s">
        <v>93</v>
      </c>
      <c r="E404" t="s">
        <v>6259</v>
      </c>
      <c r="F404" s="1"/>
      <c r="G404" t="s">
        <v>43</v>
      </c>
      <c r="H404">
        <v>520200</v>
      </c>
      <c r="I404" t="s">
        <v>43</v>
      </c>
      <c r="L404" t="s">
        <v>43</v>
      </c>
      <c r="M404" t="s">
        <v>43</v>
      </c>
      <c r="N404" t="s">
        <v>43</v>
      </c>
      <c r="O404" s="1"/>
      <c r="Q404" s="317"/>
      <c r="U404" s="317"/>
    </row>
    <row r="405" spans="1:21">
      <c r="A405">
        <v>404</v>
      </c>
      <c r="B405" t="s">
        <v>14692</v>
      </c>
      <c r="C405" t="s">
        <v>14693</v>
      </c>
      <c r="D405" t="s">
        <v>93</v>
      </c>
      <c r="E405" t="s">
        <v>7769</v>
      </c>
      <c r="F405" s="1"/>
      <c r="G405" t="s">
        <v>43</v>
      </c>
      <c r="H405">
        <v>520201</v>
      </c>
      <c r="I405" t="s">
        <v>43</v>
      </c>
      <c r="L405" t="s">
        <v>43</v>
      </c>
      <c r="M405" t="s">
        <v>43</v>
      </c>
      <c r="N405" t="s">
        <v>43</v>
      </c>
      <c r="O405" s="1"/>
      <c r="Q405" s="317"/>
      <c r="U405" s="317"/>
    </row>
    <row r="406" spans="1:21">
      <c r="A406">
        <v>405</v>
      </c>
      <c r="B406" t="s">
        <v>14694</v>
      </c>
      <c r="C406" t="s">
        <v>14695</v>
      </c>
      <c r="D406" t="s">
        <v>93</v>
      </c>
      <c r="E406" t="s">
        <v>7769</v>
      </c>
      <c r="F406" s="1"/>
      <c r="G406" t="s">
        <v>43</v>
      </c>
      <c r="H406">
        <v>520202</v>
      </c>
      <c r="I406" t="s">
        <v>43</v>
      </c>
      <c r="L406" t="s">
        <v>43</v>
      </c>
      <c r="M406" t="s">
        <v>43</v>
      </c>
      <c r="N406" t="s">
        <v>43</v>
      </c>
      <c r="O406" s="1"/>
      <c r="Q406" s="317"/>
      <c r="U406" s="317"/>
    </row>
    <row r="407" spans="1:21">
      <c r="A407">
        <v>406</v>
      </c>
      <c r="B407" t="s">
        <v>14696</v>
      </c>
      <c r="C407" t="s">
        <v>14697</v>
      </c>
      <c r="D407" t="s">
        <v>93</v>
      </c>
      <c r="E407" t="s">
        <v>7769</v>
      </c>
      <c r="F407" s="1"/>
      <c r="G407" t="s">
        <v>43</v>
      </c>
      <c r="H407">
        <v>520203</v>
      </c>
      <c r="I407" t="s">
        <v>43</v>
      </c>
      <c r="L407" t="s">
        <v>43</v>
      </c>
      <c r="M407" t="s">
        <v>43</v>
      </c>
      <c r="N407" t="s">
        <v>43</v>
      </c>
      <c r="O407" s="1"/>
      <c r="Q407" s="317"/>
      <c r="U407" s="317"/>
    </row>
    <row r="408" spans="1:21">
      <c r="A408">
        <v>407</v>
      </c>
      <c r="B408" t="s">
        <v>14698</v>
      </c>
      <c r="C408" t="s">
        <v>14699</v>
      </c>
      <c r="D408" t="s">
        <v>93</v>
      </c>
      <c r="E408" t="s">
        <v>7769</v>
      </c>
      <c r="F408" s="1"/>
      <c r="G408" t="s">
        <v>43</v>
      </c>
      <c r="H408">
        <v>520204</v>
      </c>
      <c r="I408" t="s">
        <v>43</v>
      </c>
      <c r="L408" t="s">
        <v>43</v>
      </c>
      <c r="M408" t="s">
        <v>43</v>
      </c>
      <c r="N408" t="s">
        <v>43</v>
      </c>
      <c r="O408" s="1"/>
      <c r="Q408" s="317"/>
      <c r="U408" s="317"/>
    </row>
    <row r="409" spans="1:21">
      <c r="A409">
        <v>408</v>
      </c>
      <c r="B409" t="s">
        <v>14700</v>
      </c>
      <c r="C409" t="s">
        <v>14701</v>
      </c>
      <c r="D409" t="s">
        <v>93</v>
      </c>
      <c r="E409" t="s">
        <v>7769</v>
      </c>
      <c r="F409" s="1"/>
      <c r="G409" t="s">
        <v>43</v>
      </c>
      <c r="H409">
        <v>520205</v>
      </c>
      <c r="I409" t="s">
        <v>43</v>
      </c>
      <c r="L409" t="s">
        <v>43</v>
      </c>
      <c r="M409" t="s">
        <v>43</v>
      </c>
      <c r="N409" t="s">
        <v>43</v>
      </c>
      <c r="O409" s="1"/>
      <c r="Q409" s="317"/>
      <c r="U409" s="317"/>
    </row>
    <row r="410" spans="1:21">
      <c r="A410">
        <v>409</v>
      </c>
      <c r="B410" t="s">
        <v>14702</v>
      </c>
      <c r="C410" t="s">
        <v>14703</v>
      </c>
      <c r="D410" t="s">
        <v>93</v>
      </c>
      <c r="E410" t="s">
        <v>7769</v>
      </c>
      <c r="F410" s="1"/>
      <c r="G410" t="s">
        <v>43</v>
      </c>
      <c r="H410">
        <v>520206</v>
      </c>
      <c r="I410" t="s">
        <v>43</v>
      </c>
      <c r="L410" t="s">
        <v>43</v>
      </c>
      <c r="M410" t="s">
        <v>43</v>
      </c>
      <c r="N410" t="s">
        <v>43</v>
      </c>
      <c r="O410" s="1"/>
      <c r="Q410" s="317"/>
      <c r="U410" s="317"/>
    </row>
    <row r="411" spans="1:21">
      <c r="A411">
        <v>410</v>
      </c>
      <c r="B411" t="s">
        <v>14704</v>
      </c>
      <c r="C411" t="s">
        <v>14705</v>
      </c>
      <c r="D411" t="s">
        <v>93</v>
      </c>
      <c r="E411" t="s">
        <v>7690</v>
      </c>
      <c r="F411" s="1"/>
      <c r="G411" t="s">
        <v>43</v>
      </c>
      <c r="H411">
        <v>520207</v>
      </c>
      <c r="I411" t="s">
        <v>43</v>
      </c>
      <c r="L411" t="s">
        <v>43</v>
      </c>
      <c r="M411" t="s">
        <v>43</v>
      </c>
      <c r="N411" t="s">
        <v>43</v>
      </c>
      <c r="O411" s="1"/>
      <c r="Q411" s="317"/>
      <c r="U411" s="317"/>
    </row>
    <row r="412" spans="1:21">
      <c r="A412">
        <v>411</v>
      </c>
      <c r="B412" t="s">
        <v>14706</v>
      </c>
      <c r="C412" t="s">
        <v>14707</v>
      </c>
      <c r="D412" t="s">
        <v>93</v>
      </c>
      <c r="E412" t="s">
        <v>7668</v>
      </c>
      <c r="F412" s="1"/>
      <c r="G412" t="s">
        <v>43</v>
      </c>
      <c r="H412">
        <v>520208</v>
      </c>
      <c r="I412" t="s">
        <v>43</v>
      </c>
      <c r="L412" t="s">
        <v>43</v>
      </c>
      <c r="M412" t="s">
        <v>43</v>
      </c>
      <c r="N412" t="s">
        <v>43</v>
      </c>
      <c r="O412" s="1"/>
      <c r="Q412" s="317"/>
      <c r="U412" s="317"/>
    </row>
    <row r="413" spans="1:21">
      <c r="A413">
        <v>412</v>
      </c>
      <c r="B413" t="s">
        <v>14708</v>
      </c>
      <c r="C413" t="s">
        <v>14709</v>
      </c>
      <c r="D413" t="s">
        <v>93</v>
      </c>
      <c r="E413" t="s">
        <v>7883</v>
      </c>
      <c r="F413" s="1"/>
      <c r="G413" t="s">
        <v>43</v>
      </c>
      <c r="H413">
        <v>520209</v>
      </c>
      <c r="I413" t="s">
        <v>43</v>
      </c>
      <c r="L413" t="s">
        <v>43</v>
      </c>
      <c r="M413" t="s">
        <v>43</v>
      </c>
      <c r="N413" t="s">
        <v>43</v>
      </c>
      <c r="O413" s="1"/>
      <c r="Q413" s="317"/>
      <c r="U413" s="317"/>
    </row>
    <row r="414" spans="1:21">
      <c r="A414">
        <v>413</v>
      </c>
      <c r="B414" t="s">
        <v>14710</v>
      </c>
      <c r="C414" t="s">
        <v>14711</v>
      </c>
      <c r="D414" t="s">
        <v>93</v>
      </c>
      <c r="E414" t="s">
        <v>7800</v>
      </c>
      <c r="F414" s="1"/>
      <c r="G414" t="s">
        <v>43</v>
      </c>
      <c r="H414">
        <v>520210</v>
      </c>
      <c r="I414" t="s">
        <v>43</v>
      </c>
      <c r="L414" t="s">
        <v>43</v>
      </c>
      <c r="M414" t="s">
        <v>43</v>
      </c>
      <c r="N414" t="s">
        <v>43</v>
      </c>
      <c r="O414" s="1"/>
      <c r="Q414" s="317"/>
      <c r="U414" s="317"/>
    </row>
    <row r="415" spans="1:21">
      <c r="A415">
        <v>414</v>
      </c>
      <c r="B415" t="s">
        <v>14712</v>
      </c>
      <c r="C415" t="s">
        <v>14713</v>
      </c>
      <c r="D415" t="s">
        <v>93</v>
      </c>
      <c r="E415" t="s">
        <v>7883</v>
      </c>
      <c r="F415" s="1"/>
      <c r="G415" t="s">
        <v>43</v>
      </c>
      <c r="H415">
        <v>520211</v>
      </c>
      <c r="I415" t="s">
        <v>43</v>
      </c>
      <c r="L415" t="s">
        <v>43</v>
      </c>
      <c r="M415" t="s">
        <v>43</v>
      </c>
      <c r="N415" t="s">
        <v>43</v>
      </c>
      <c r="O415" s="1"/>
      <c r="Q415" s="317"/>
      <c r="U415" s="317"/>
    </row>
    <row r="416" spans="1:21">
      <c r="A416">
        <v>415</v>
      </c>
      <c r="B416" t="s">
        <v>14714</v>
      </c>
      <c r="C416" t="s">
        <v>14715</v>
      </c>
      <c r="D416" t="s">
        <v>93</v>
      </c>
      <c r="E416" t="s">
        <v>7721</v>
      </c>
      <c r="F416" s="1"/>
      <c r="G416" t="s">
        <v>43</v>
      </c>
      <c r="H416">
        <v>520212</v>
      </c>
      <c r="I416" t="s">
        <v>43</v>
      </c>
      <c r="L416" t="s">
        <v>43</v>
      </c>
      <c r="M416" t="s">
        <v>43</v>
      </c>
      <c r="N416" t="s">
        <v>43</v>
      </c>
      <c r="O416" s="1"/>
      <c r="Q416" s="317"/>
      <c r="U416" s="317"/>
    </row>
    <row r="417" spans="1:21">
      <c r="A417">
        <v>416</v>
      </c>
      <c r="B417" t="s">
        <v>14716</v>
      </c>
      <c r="C417" t="s">
        <v>14717</v>
      </c>
      <c r="D417" t="s">
        <v>93</v>
      </c>
      <c r="E417" t="s">
        <v>93</v>
      </c>
      <c r="F417" s="1"/>
      <c r="G417" t="s">
        <v>43</v>
      </c>
      <c r="H417">
        <v>520213</v>
      </c>
      <c r="I417" t="s">
        <v>43</v>
      </c>
      <c r="L417" t="s">
        <v>43</v>
      </c>
      <c r="M417" t="s">
        <v>43</v>
      </c>
      <c r="N417" t="s">
        <v>43</v>
      </c>
      <c r="O417" s="1"/>
      <c r="Q417" s="317"/>
      <c r="U417" s="317"/>
    </row>
    <row r="418" spans="1:21">
      <c r="A418">
        <v>417</v>
      </c>
      <c r="B418" t="s">
        <v>14718</v>
      </c>
      <c r="C418" t="s">
        <v>14717</v>
      </c>
      <c r="D418" t="s">
        <v>93</v>
      </c>
      <c r="E418" t="s">
        <v>93</v>
      </c>
      <c r="F418" s="1"/>
      <c r="G418" t="s">
        <v>43</v>
      </c>
      <c r="H418">
        <v>520214</v>
      </c>
      <c r="I418" t="s">
        <v>43</v>
      </c>
      <c r="L418" t="s">
        <v>43</v>
      </c>
      <c r="M418" t="s">
        <v>43</v>
      </c>
      <c r="N418" t="s">
        <v>43</v>
      </c>
      <c r="O418" s="1"/>
      <c r="Q418" s="317"/>
      <c r="U418" s="317"/>
    </row>
    <row r="419" spans="1:21">
      <c r="A419">
        <v>418</v>
      </c>
      <c r="B419" t="s">
        <v>14719</v>
      </c>
      <c r="C419" t="s">
        <v>14720</v>
      </c>
      <c r="D419" t="s">
        <v>93</v>
      </c>
      <c r="E419" t="s">
        <v>93</v>
      </c>
      <c r="F419" s="1"/>
      <c r="G419" t="s">
        <v>43</v>
      </c>
      <c r="H419">
        <v>520215</v>
      </c>
      <c r="I419" t="s">
        <v>43</v>
      </c>
      <c r="L419" t="s">
        <v>43</v>
      </c>
      <c r="M419" t="s">
        <v>43</v>
      </c>
      <c r="N419" t="s">
        <v>43</v>
      </c>
      <c r="O419" s="1"/>
      <c r="Q419" s="317"/>
      <c r="U419" s="317"/>
    </row>
    <row r="420" spans="1:21">
      <c r="A420">
        <v>419</v>
      </c>
      <c r="B420" t="s">
        <v>14721</v>
      </c>
      <c r="C420" t="s">
        <v>14722</v>
      </c>
      <c r="D420" t="s">
        <v>93</v>
      </c>
      <c r="E420" t="s">
        <v>93</v>
      </c>
      <c r="F420" s="1"/>
      <c r="G420" t="s">
        <v>43</v>
      </c>
      <c r="H420">
        <v>520216</v>
      </c>
      <c r="I420" t="s">
        <v>43</v>
      </c>
      <c r="L420" t="s">
        <v>43</v>
      </c>
      <c r="M420" t="s">
        <v>43</v>
      </c>
      <c r="N420" t="s">
        <v>43</v>
      </c>
      <c r="O420" s="1"/>
      <c r="Q420" s="317"/>
      <c r="U420" s="317"/>
    </row>
    <row r="421" spans="1:21">
      <c r="A421">
        <v>420</v>
      </c>
      <c r="B421" t="s">
        <v>8554</v>
      </c>
      <c r="C421" t="s">
        <v>8555</v>
      </c>
      <c r="D421" t="s">
        <v>93</v>
      </c>
      <c r="E421" t="s">
        <v>6259</v>
      </c>
      <c r="F421" s="1">
        <v>45828</v>
      </c>
      <c r="G421">
        <v>6</v>
      </c>
      <c r="H421">
        <v>520217</v>
      </c>
      <c r="I421" t="s">
        <v>10185</v>
      </c>
      <c r="J421">
        <v>50014701</v>
      </c>
      <c r="K421" t="s">
        <v>6518</v>
      </c>
      <c r="L421">
        <v>7</v>
      </c>
      <c r="M421">
        <v>7</v>
      </c>
      <c r="N421">
        <v>7</v>
      </c>
      <c r="O421" s="1">
        <v>45867</v>
      </c>
      <c r="P421">
        <v>7</v>
      </c>
      <c r="Q421" s="317">
        <v>65990</v>
      </c>
      <c r="R421">
        <v>25.8</v>
      </c>
      <c r="S421">
        <v>8</v>
      </c>
      <c r="T421">
        <v>21</v>
      </c>
      <c r="U421" s="317">
        <v>127949</v>
      </c>
    </row>
    <row r="422" spans="1:21">
      <c r="A422">
        <v>421</v>
      </c>
      <c r="B422" t="s">
        <v>8556</v>
      </c>
      <c r="C422" t="s">
        <v>8557</v>
      </c>
      <c r="D422" t="s">
        <v>93</v>
      </c>
      <c r="E422" t="s">
        <v>6259</v>
      </c>
      <c r="F422" s="1">
        <v>45828</v>
      </c>
      <c r="G422">
        <v>6</v>
      </c>
      <c r="H422">
        <v>520218</v>
      </c>
      <c r="I422" t="s">
        <v>10185</v>
      </c>
      <c r="J422">
        <v>50014714</v>
      </c>
      <c r="K422" t="s">
        <v>6518</v>
      </c>
      <c r="L422">
        <v>7</v>
      </c>
      <c r="M422">
        <v>7</v>
      </c>
      <c r="N422">
        <v>7</v>
      </c>
      <c r="O422" s="1">
        <v>45867</v>
      </c>
      <c r="P422">
        <v>7</v>
      </c>
      <c r="Q422" s="317">
        <v>92555</v>
      </c>
      <c r="R422">
        <v>25.7</v>
      </c>
      <c r="S422">
        <v>7</v>
      </c>
      <c r="T422">
        <v>21</v>
      </c>
      <c r="U422" s="317">
        <v>175545</v>
      </c>
    </row>
    <row r="423" spans="1:21">
      <c r="A423">
        <v>422</v>
      </c>
      <c r="B423" t="s">
        <v>8566</v>
      </c>
      <c r="C423" t="s">
        <v>8567</v>
      </c>
      <c r="D423" t="s">
        <v>93</v>
      </c>
      <c r="E423" t="s">
        <v>6259</v>
      </c>
      <c r="F423" s="1">
        <v>45828</v>
      </c>
      <c r="G423">
        <v>6</v>
      </c>
      <c r="H423">
        <v>520219</v>
      </c>
      <c r="I423" t="s">
        <v>10185</v>
      </c>
      <c r="J423">
        <v>50014839</v>
      </c>
      <c r="K423" t="s">
        <v>267</v>
      </c>
      <c r="L423">
        <v>9</v>
      </c>
      <c r="M423">
        <v>8</v>
      </c>
      <c r="N423">
        <v>9</v>
      </c>
      <c r="O423" s="1">
        <v>45927</v>
      </c>
      <c r="P423">
        <v>9</v>
      </c>
      <c r="Q423" s="317">
        <v>48660</v>
      </c>
      <c r="R423">
        <v>25.9</v>
      </c>
      <c r="S423">
        <v>9</v>
      </c>
      <c r="T423">
        <v>27</v>
      </c>
      <c r="U423" s="317">
        <v>93598</v>
      </c>
    </row>
    <row r="424" spans="1:21">
      <c r="A424">
        <v>423</v>
      </c>
      <c r="B424" t="s">
        <v>14723</v>
      </c>
      <c r="C424" t="s">
        <v>14724</v>
      </c>
      <c r="D424" t="s">
        <v>93</v>
      </c>
      <c r="E424" t="s">
        <v>7690</v>
      </c>
      <c r="F424" s="1">
        <v>45831</v>
      </c>
      <c r="G424">
        <v>6</v>
      </c>
      <c r="H424">
        <v>520220</v>
      </c>
      <c r="I424" t="s">
        <v>10185</v>
      </c>
      <c r="J424">
        <v>50014872</v>
      </c>
      <c r="L424" t="s">
        <v>43</v>
      </c>
      <c r="M424" t="s">
        <v>43</v>
      </c>
      <c r="N424" t="s">
        <v>43</v>
      </c>
      <c r="O424" s="1"/>
      <c r="Q424" s="317"/>
      <c r="U424" s="317"/>
    </row>
    <row r="425" spans="1:21">
      <c r="A425">
        <v>424</v>
      </c>
      <c r="B425" t="s">
        <v>8562</v>
      </c>
      <c r="C425" t="s">
        <v>8563</v>
      </c>
      <c r="D425" t="s">
        <v>93</v>
      </c>
      <c r="E425" t="s">
        <v>93</v>
      </c>
      <c r="F425" s="1">
        <v>45831</v>
      </c>
      <c r="G425">
        <v>6</v>
      </c>
      <c r="H425">
        <v>520221</v>
      </c>
      <c r="I425" t="s">
        <v>10185</v>
      </c>
      <c r="J425">
        <v>50014888</v>
      </c>
      <c r="K425" t="s">
        <v>6518</v>
      </c>
      <c r="L425">
        <v>8</v>
      </c>
      <c r="M425">
        <v>7</v>
      </c>
      <c r="N425">
        <v>8</v>
      </c>
      <c r="O425" s="1">
        <v>45896</v>
      </c>
      <c r="P425">
        <v>8</v>
      </c>
      <c r="Q425" s="317">
        <v>139000</v>
      </c>
      <c r="R425">
        <v>25.8</v>
      </c>
      <c r="S425">
        <v>8</v>
      </c>
      <c r="T425">
        <v>21</v>
      </c>
      <c r="U425" s="317">
        <v>221429</v>
      </c>
    </row>
    <row r="426" spans="1:21">
      <c r="A426">
        <v>425</v>
      </c>
      <c r="B426" t="s">
        <v>8560</v>
      </c>
      <c r="C426" t="s">
        <v>8561</v>
      </c>
      <c r="D426" t="s">
        <v>93</v>
      </c>
      <c r="E426" t="s">
        <v>7883</v>
      </c>
      <c r="F426" s="1">
        <v>45831</v>
      </c>
      <c r="G426">
        <v>6</v>
      </c>
      <c r="H426">
        <v>520222</v>
      </c>
      <c r="I426" t="s">
        <v>10185</v>
      </c>
      <c r="J426">
        <v>50014901</v>
      </c>
      <c r="K426" t="s">
        <v>267</v>
      </c>
      <c r="L426">
        <v>7</v>
      </c>
      <c r="M426">
        <v>7</v>
      </c>
      <c r="N426">
        <v>7</v>
      </c>
      <c r="O426" s="1">
        <v>45867</v>
      </c>
      <c r="P426">
        <v>7</v>
      </c>
      <c r="Q426" s="317">
        <v>80270</v>
      </c>
      <c r="R426">
        <v>25.8</v>
      </c>
      <c r="S426">
        <v>8</v>
      </c>
      <c r="T426">
        <v>21</v>
      </c>
      <c r="U426" s="317">
        <v>153948</v>
      </c>
    </row>
    <row r="427" spans="1:21">
      <c r="A427">
        <v>426</v>
      </c>
      <c r="B427" t="s">
        <v>8576</v>
      </c>
      <c r="C427" t="s">
        <v>8577</v>
      </c>
      <c r="D427" t="s">
        <v>93</v>
      </c>
      <c r="E427" t="s">
        <v>7668</v>
      </c>
      <c r="F427" s="1">
        <v>45831</v>
      </c>
      <c r="G427">
        <v>6</v>
      </c>
      <c r="H427">
        <v>520223</v>
      </c>
      <c r="I427" t="s">
        <v>10185</v>
      </c>
      <c r="J427">
        <v>50014988</v>
      </c>
      <c r="K427" t="s">
        <v>267</v>
      </c>
      <c r="L427">
        <v>9</v>
      </c>
      <c r="M427">
        <v>8</v>
      </c>
      <c r="N427">
        <v>8</v>
      </c>
      <c r="O427" s="1">
        <v>45927</v>
      </c>
      <c r="P427">
        <v>9</v>
      </c>
      <c r="Q427" s="317">
        <v>126720</v>
      </c>
      <c r="R427">
        <v>25.9</v>
      </c>
      <c r="S427">
        <v>9</v>
      </c>
      <c r="T427">
        <v>27</v>
      </c>
      <c r="U427" s="317">
        <v>201899</v>
      </c>
    </row>
    <row r="428" spans="1:21">
      <c r="A428">
        <v>427</v>
      </c>
      <c r="B428" t="s">
        <v>8578</v>
      </c>
      <c r="C428" t="s">
        <v>8579</v>
      </c>
      <c r="D428" t="s">
        <v>93</v>
      </c>
      <c r="E428" t="s">
        <v>7668</v>
      </c>
      <c r="F428" s="1">
        <v>45831</v>
      </c>
      <c r="G428">
        <v>6</v>
      </c>
      <c r="H428">
        <v>520224</v>
      </c>
      <c r="I428" t="s">
        <v>10185</v>
      </c>
      <c r="J428">
        <v>50015000</v>
      </c>
      <c r="K428" t="s">
        <v>267</v>
      </c>
      <c r="L428">
        <v>7</v>
      </c>
      <c r="M428">
        <v>7</v>
      </c>
      <c r="N428">
        <v>7</v>
      </c>
      <c r="O428" s="1">
        <v>45867</v>
      </c>
      <c r="P428">
        <v>7</v>
      </c>
      <c r="Q428" s="317">
        <v>53860</v>
      </c>
      <c r="R428">
        <v>25.8</v>
      </c>
      <c r="S428">
        <v>8</v>
      </c>
      <c r="T428">
        <v>27</v>
      </c>
      <c r="U428" s="317">
        <v>103698</v>
      </c>
    </row>
    <row r="429" spans="1:21">
      <c r="A429">
        <v>428</v>
      </c>
      <c r="B429" t="s">
        <v>8089</v>
      </c>
      <c r="C429" t="s">
        <v>8090</v>
      </c>
      <c r="D429" t="s">
        <v>6574</v>
      </c>
      <c r="E429" t="s">
        <v>7834</v>
      </c>
      <c r="F429" s="1">
        <v>45831</v>
      </c>
      <c r="G429">
        <v>6</v>
      </c>
      <c r="H429">
        <v>520225</v>
      </c>
      <c r="I429" t="s">
        <v>10185</v>
      </c>
      <c r="J429">
        <v>50003090</v>
      </c>
      <c r="K429" t="s">
        <v>6518</v>
      </c>
      <c r="L429">
        <v>7</v>
      </c>
      <c r="M429">
        <v>6</v>
      </c>
      <c r="N429">
        <v>7</v>
      </c>
      <c r="O429" s="1">
        <v>45867</v>
      </c>
      <c r="P429">
        <v>7</v>
      </c>
      <c r="Q429" s="317">
        <v>113550</v>
      </c>
      <c r="R429">
        <v>25.7</v>
      </c>
      <c r="S429">
        <v>7</v>
      </c>
      <c r="T429">
        <v>46</v>
      </c>
      <c r="U429" s="317">
        <v>194646</v>
      </c>
    </row>
    <row r="430" spans="1:21">
      <c r="A430">
        <v>429</v>
      </c>
      <c r="B430" t="s">
        <v>8450</v>
      </c>
      <c r="C430" t="s">
        <v>8451</v>
      </c>
      <c r="D430" t="s">
        <v>6574</v>
      </c>
      <c r="E430" t="s">
        <v>7834</v>
      </c>
      <c r="F430" s="1">
        <v>45831</v>
      </c>
      <c r="G430">
        <v>6</v>
      </c>
      <c r="H430">
        <v>520226</v>
      </c>
      <c r="I430" t="s">
        <v>10185</v>
      </c>
      <c r="J430">
        <v>50011891</v>
      </c>
      <c r="K430" t="s">
        <v>6518</v>
      </c>
      <c r="L430">
        <v>7</v>
      </c>
      <c r="M430">
        <v>6</v>
      </c>
      <c r="N430">
        <v>7</v>
      </c>
      <c r="O430" s="1">
        <v>45867</v>
      </c>
      <c r="P430">
        <v>7</v>
      </c>
      <c r="Q430" s="317">
        <v>65360</v>
      </c>
      <c r="R430">
        <v>25.7</v>
      </c>
      <c r="S430">
        <v>7</v>
      </c>
      <c r="T430">
        <v>40</v>
      </c>
      <c r="U430" s="317">
        <v>112474</v>
      </c>
    </row>
    <row r="431" spans="1:21">
      <c r="A431">
        <v>430</v>
      </c>
      <c r="B431" t="s">
        <v>8154</v>
      </c>
      <c r="C431" t="s">
        <v>8155</v>
      </c>
      <c r="D431" t="s">
        <v>6574</v>
      </c>
      <c r="E431" t="s">
        <v>7834</v>
      </c>
      <c r="F431" s="1">
        <v>45831</v>
      </c>
      <c r="G431">
        <v>6</v>
      </c>
      <c r="H431">
        <v>520227</v>
      </c>
      <c r="I431" t="s">
        <v>10185</v>
      </c>
      <c r="J431">
        <v>50003711</v>
      </c>
      <c r="K431" t="s">
        <v>6518</v>
      </c>
      <c r="L431">
        <v>7</v>
      </c>
      <c r="M431">
        <v>6</v>
      </c>
      <c r="N431">
        <v>7</v>
      </c>
      <c r="O431" s="1">
        <v>45867</v>
      </c>
      <c r="P431">
        <v>7</v>
      </c>
      <c r="Q431" s="317">
        <v>83480</v>
      </c>
      <c r="R431">
        <v>25.7</v>
      </c>
      <c r="S431">
        <v>7</v>
      </c>
      <c r="T431">
        <v>46</v>
      </c>
      <c r="U431" s="317">
        <v>144299</v>
      </c>
    </row>
    <row r="432" spans="1:21">
      <c r="A432">
        <v>431</v>
      </c>
      <c r="B432" t="s">
        <v>8536</v>
      </c>
      <c r="C432" t="s">
        <v>8537</v>
      </c>
      <c r="D432" t="s">
        <v>93</v>
      </c>
      <c r="E432" t="s">
        <v>7677</v>
      </c>
      <c r="F432" s="1">
        <v>45827</v>
      </c>
      <c r="G432">
        <v>6</v>
      </c>
      <c r="H432">
        <v>520228</v>
      </c>
      <c r="I432" t="s">
        <v>10185</v>
      </c>
      <c r="J432">
        <v>50014406</v>
      </c>
      <c r="K432" t="s">
        <v>6518</v>
      </c>
      <c r="L432">
        <v>8</v>
      </c>
      <c r="M432">
        <v>8</v>
      </c>
      <c r="N432">
        <v>8</v>
      </c>
      <c r="O432" s="1">
        <v>45896</v>
      </c>
      <c r="P432">
        <v>8</v>
      </c>
      <c r="Q432" s="317">
        <v>67610</v>
      </c>
      <c r="R432">
        <v>25.8</v>
      </c>
      <c r="S432">
        <v>8</v>
      </c>
      <c r="T432">
        <v>24</v>
      </c>
      <c r="U432" s="317">
        <v>131098</v>
      </c>
    </row>
    <row r="433" spans="1:21">
      <c r="A433">
        <v>432</v>
      </c>
      <c r="B433" t="s">
        <v>14725</v>
      </c>
      <c r="C433" t="s">
        <v>14726</v>
      </c>
      <c r="D433" t="s">
        <v>93</v>
      </c>
      <c r="E433" t="s">
        <v>7800</v>
      </c>
      <c r="F433" s="1"/>
      <c r="G433" t="s">
        <v>43</v>
      </c>
      <c r="H433">
        <v>520229</v>
      </c>
      <c r="I433" t="s">
        <v>43</v>
      </c>
      <c r="L433" t="s">
        <v>43</v>
      </c>
      <c r="M433" t="s">
        <v>43</v>
      </c>
      <c r="N433" t="s">
        <v>43</v>
      </c>
      <c r="O433" s="1"/>
      <c r="Q433" s="317"/>
      <c r="U433" s="317"/>
    </row>
    <row r="434" spans="1:21">
      <c r="A434">
        <v>433</v>
      </c>
      <c r="B434" t="s">
        <v>8580</v>
      </c>
      <c r="C434" t="s">
        <v>8581</v>
      </c>
      <c r="D434" t="s">
        <v>93</v>
      </c>
      <c r="E434" t="s">
        <v>7800</v>
      </c>
      <c r="F434" s="1">
        <v>45832</v>
      </c>
      <c r="G434">
        <v>6</v>
      </c>
      <c r="H434">
        <v>520230</v>
      </c>
      <c r="I434" t="s">
        <v>10185</v>
      </c>
      <c r="J434">
        <v>50015126</v>
      </c>
      <c r="K434" t="s">
        <v>6518</v>
      </c>
      <c r="L434">
        <v>9</v>
      </c>
      <c r="M434">
        <v>7</v>
      </c>
      <c r="N434">
        <v>9</v>
      </c>
      <c r="O434" s="1">
        <v>45927</v>
      </c>
      <c r="P434">
        <v>9</v>
      </c>
      <c r="Q434" s="317">
        <v>55450</v>
      </c>
      <c r="R434">
        <v>25.9</v>
      </c>
      <c r="S434">
        <v>9</v>
      </c>
      <c r="T434">
        <v>27</v>
      </c>
      <c r="U434" s="317">
        <v>105770</v>
      </c>
    </row>
    <row r="435" spans="1:21">
      <c r="A435">
        <v>434</v>
      </c>
      <c r="B435" t="s">
        <v>8582</v>
      </c>
      <c r="C435" t="s">
        <v>8583</v>
      </c>
      <c r="D435" t="s">
        <v>93</v>
      </c>
      <c r="E435" t="s">
        <v>7800</v>
      </c>
      <c r="F435" s="1">
        <v>45832</v>
      </c>
      <c r="G435">
        <v>6</v>
      </c>
      <c r="H435">
        <v>520231</v>
      </c>
      <c r="I435" t="s">
        <v>10185</v>
      </c>
      <c r="J435">
        <v>50015140</v>
      </c>
      <c r="K435" t="s">
        <v>267</v>
      </c>
      <c r="L435">
        <v>8</v>
      </c>
      <c r="M435">
        <v>8</v>
      </c>
      <c r="N435">
        <v>8</v>
      </c>
      <c r="O435" s="1">
        <v>45895</v>
      </c>
      <c r="P435">
        <v>8</v>
      </c>
      <c r="Q435" s="317">
        <v>100470</v>
      </c>
      <c r="R435">
        <v>25.8</v>
      </c>
      <c r="S435">
        <v>8</v>
      </c>
      <c r="T435">
        <v>21</v>
      </c>
      <c r="U435" s="317">
        <v>193154</v>
      </c>
    </row>
    <row r="436" spans="1:21">
      <c r="A436">
        <v>435</v>
      </c>
      <c r="B436" t="s">
        <v>8584</v>
      </c>
      <c r="C436" t="s">
        <v>8585</v>
      </c>
      <c r="D436" t="s">
        <v>93</v>
      </c>
      <c r="E436" t="s">
        <v>7800</v>
      </c>
      <c r="F436" s="1">
        <v>45832</v>
      </c>
      <c r="G436">
        <v>6</v>
      </c>
      <c r="H436">
        <v>520232</v>
      </c>
      <c r="I436" t="s">
        <v>10185</v>
      </c>
      <c r="J436">
        <v>50015142</v>
      </c>
      <c r="K436" t="s">
        <v>267</v>
      </c>
      <c r="L436">
        <v>8</v>
      </c>
      <c r="M436">
        <v>8</v>
      </c>
      <c r="N436">
        <v>8</v>
      </c>
      <c r="O436" s="1">
        <v>45895</v>
      </c>
      <c r="P436">
        <v>8</v>
      </c>
      <c r="Q436" s="317">
        <v>58360</v>
      </c>
      <c r="R436">
        <v>25.8</v>
      </c>
      <c r="S436">
        <v>8</v>
      </c>
      <c r="T436">
        <v>21</v>
      </c>
      <c r="U436" s="317">
        <v>112430</v>
      </c>
    </row>
    <row r="437" spans="1:21">
      <c r="A437">
        <v>436</v>
      </c>
      <c r="B437" t="s">
        <v>8574</v>
      </c>
      <c r="C437" t="s">
        <v>8575</v>
      </c>
      <c r="D437" t="s">
        <v>93</v>
      </c>
      <c r="E437" t="s">
        <v>7668</v>
      </c>
      <c r="F437" s="1">
        <v>45832</v>
      </c>
      <c r="G437">
        <v>6</v>
      </c>
      <c r="H437">
        <v>520233</v>
      </c>
      <c r="I437" t="s">
        <v>10185</v>
      </c>
      <c r="J437">
        <v>50015146</v>
      </c>
      <c r="K437" t="s">
        <v>267</v>
      </c>
      <c r="L437">
        <v>7</v>
      </c>
      <c r="M437">
        <v>7</v>
      </c>
      <c r="N437">
        <v>7</v>
      </c>
      <c r="O437" s="1">
        <v>45867</v>
      </c>
      <c r="P437">
        <v>7</v>
      </c>
      <c r="Q437" s="317">
        <v>45870</v>
      </c>
      <c r="R437">
        <v>25.8</v>
      </c>
      <c r="S437">
        <v>8</v>
      </c>
      <c r="T437">
        <v>21</v>
      </c>
      <c r="U437" s="317">
        <v>87177</v>
      </c>
    </row>
    <row r="438" spans="1:21">
      <c r="A438">
        <v>437</v>
      </c>
      <c r="B438" t="s">
        <v>14727</v>
      </c>
      <c r="C438" t="s">
        <v>14728</v>
      </c>
      <c r="D438" t="s">
        <v>93</v>
      </c>
      <c r="E438" t="s">
        <v>93</v>
      </c>
      <c r="F438" s="1"/>
      <c r="G438" t="s">
        <v>43</v>
      </c>
      <c r="H438">
        <v>520234</v>
      </c>
      <c r="I438" t="s">
        <v>43</v>
      </c>
      <c r="L438" t="s">
        <v>43</v>
      </c>
      <c r="M438" t="s">
        <v>43</v>
      </c>
      <c r="N438" t="s">
        <v>43</v>
      </c>
      <c r="O438" s="1"/>
      <c r="Q438" s="317"/>
      <c r="U438" s="317"/>
    </row>
    <row r="439" spans="1:21">
      <c r="A439">
        <v>438</v>
      </c>
      <c r="B439" t="s">
        <v>14729</v>
      </c>
      <c r="C439" t="s">
        <v>14730</v>
      </c>
      <c r="D439" t="s">
        <v>93</v>
      </c>
      <c r="E439" t="s">
        <v>93</v>
      </c>
      <c r="F439" s="1"/>
      <c r="G439" t="s">
        <v>43</v>
      </c>
      <c r="H439">
        <v>520235</v>
      </c>
      <c r="I439" t="s">
        <v>43</v>
      </c>
      <c r="L439" t="s">
        <v>43</v>
      </c>
      <c r="M439" t="s">
        <v>43</v>
      </c>
      <c r="N439" t="s">
        <v>43</v>
      </c>
      <c r="O439" s="1"/>
      <c r="Q439" s="317"/>
      <c r="U439" s="317"/>
    </row>
    <row r="440" spans="1:21">
      <c r="A440">
        <v>439</v>
      </c>
      <c r="B440" t="s">
        <v>14731</v>
      </c>
      <c r="C440" t="s">
        <v>8496</v>
      </c>
      <c r="D440" t="s">
        <v>93</v>
      </c>
      <c r="E440" t="s">
        <v>7800</v>
      </c>
      <c r="F440" s="1"/>
      <c r="G440" t="s">
        <v>43</v>
      </c>
      <c r="H440">
        <v>520236</v>
      </c>
      <c r="I440" t="s">
        <v>43</v>
      </c>
      <c r="L440" t="s">
        <v>43</v>
      </c>
      <c r="M440" t="s">
        <v>43</v>
      </c>
      <c r="N440" t="s">
        <v>43</v>
      </c>
      <c r="O440" s="1"/>
      <c r="Q440" s="317"/>
      <c r="U440" s="317"/>
    </row>
    <row r="441" spans="1:21">
      <c r="A441">
        <v>440</v>
      </c>
      <c r="B441" t="s">
        <v>14732</v>
      </c>
      <c r="C441" t="s">
        <v>14733</v>
      </c>
      <c r="D441" t="s">
        <v>93</v>
      </c>
      <c r="E441" t="s">
        <v>93</v>
      </c>
      <c r="F441" s="1"/>
      <c r="G441" t="s">
        <v>43</v>
      </c>
      <c r="H441">
        <v>520237</v>
      </c>
      <c r="I441" t="s">
        <v>43</v>
      </c>
      <c r="L441" t="s">
        <v>43</v>
      </c>
      <c r="M441" t="s">
        <v>43</v>
      </c>
      <c r="N441" t="s">
        <v>43</v>
      </c>
      <c r="O441" s="1"/>
      <c r="Q441" s="317"/>
      <c r="U441" s="317"/>
    </row>
    <row r="442" spans="1:21">
      <c r="A442">
        <v>441</v>
      </c>
      <c r="B442" t="s">
        <v>14734</v>
      </c>
      <c r="C442" t="s">
        <v>14735</v>
      </c>
      <c r="D442" t="s">
        <v>93</v>
      </c>
      <c r="E442" t="s">
        <v>7800</v>
      </c>
      <c r="F442" s="1"/>
      <c r="G442" t="s">
        <v>43</v>
      </c>
      <c r="H442">
        <v>520238</v>
      </c>
      <c r="I442" t="s">
        <v>43</v>
      </c>
      <c r="L442" t="s">
        <v>43</v>
      </c>
      <c r="M442" t="s">
        <v>43</v>
      </c>
      <c r="N442" t="s">
        <v>43</v>
      </c>
      <c r="O442" s="1"/>
      <c r="Q442" s="317"/>
      <c r="U442" s="317"/>
    </row>
    <row r="443" spans="1:21">
      <c r="A443">
        <v>442</v>
      </c>
      <c r="B443" t="s">
        <v>14736</v>
      </c>
      <c r="C443" t="s">
        <v>14737</v>
      </c>
      <c r="D443" t="s">
        <v>93</v>
      </c>
      <c r="E443" t="s">
        <v>7721</v>
      </c>
      <c r="F443" s="1"/>
      <c r="G443" t="s">
        <v>43</v>
      </c>
      <c r="H443">
        <v>520239</v>
      </c>
      <c r="I443" t="s">
        <v>43</v>
      </c>
      <c r="L443" t="s">
        <v>43</v>
      </c>
      <c r="M443" t="s">
        <v>43</v>
      </c>
      <c r="N443" t="s">
        <v>43</v>
      </c>
      <c r="O443" s="1"/>
      <c r="Q443" s="317"/>
      <c r="U443" s="317"/>
    </row>
    <row r="444" spans="1:21">
      <c r="A444">
        <v>443</v>
      </c>
      <c r="B444" t="s">
        <v>14738</v>
      </c>
      <c r="C444" t="s">
        <v>14739</v>
      </c>
      <c r="D444" t="s">
        <v>93</v>
      </c>
      <c r="E444" t="s">
        <v>7698</v>
      </c>
      <c r="F444" s="1"/>
      <c r="G444" t="s">
        <v>43</v>
      </c>
      <c r="H444">
        <v>520240</v>
      </c>
      <c r="I444" t="s">
        <v>43</v>
      </c>
      <c r="L444" t="s">
        <v>43</v>
      </c>
      <c r="M444" t="s">
        <v>43</v>
      </c>
      <c r="N444" t="s">
        <v>43</v>
      </c>
      <c r="O444" s="1"/>
      <c r="Q444" s="317"/>
      <c r="U444" s="317"/>
    </row>
    <row r="445" spans="1:21">
      <c r="A445">
        <v>444</v>
      </c>
      <c r="B445" t="s">
        <v>14740</v>
      </c>
      <c r="C445" t="s">
        <v>14741</v>
      </c>
      <c r="D445" t="s">
        <v>93</v>
      </c>
      <c r="E445" t="s">
        <v>7800</v>
      </c>
      <c r="F445" s="1"/>
      <c r="G445" t="s">
        <v>43</v>
      </c>
      <c r="H445">
        <v>520241</v>
      </c>
      <c r="I445" t="s">
        <v>43</v>
      </c>
      <c r="L445" t="s">
        <v>43</v>
      </c>
      <c r="M445" t="s">
        <v>43</v>
      </c>
      <c r="N445" t="s">
        <v>43</v>
      </c>
      <c r="O445" s="1"/>
      <c r="Q445" s="317"/>
      <c r="U445" s="317"/>
    </row>
    <row r="446" spans="1:21">
      <c r="A446">
        <v>445</v>
      </c>
      <c r="B446" t="s">
        <v>14742</v>
      </c>
      <c r="C446" t="s">
        <v>14743</v>
      </c>
      <c r="D446" t="s">
        <v>93</v>
      </c>
      <c r="E446" t="s">
        <v>7800</v>
      </c>
      <c r="F446" s="1"/>
      <c r="G446" t="s">
        <v>43</v>
      </c>
      <c r="H446">
        <v>520242</v>
      </c>
      <c r="I446" t="s">
        <v>43</v>
      </c>
      <c r="L446" t="s">
        <v>43</v>
      </c>
      <c r="M446" t="s">
        <v>43</v>
      </c>
      <c r="N446" t="s">
        <v>43</v>
      </c>
      <c r="O446" s="1"/>
      <c r="Q446" s="317"/>
      <c r="U446" s="317"/>
    </row>
    <row r="447" spans="1:21">
      <c r="A447">
        <v>446</v>
      </c>
      <c r="B447" t="s">
        <v>14744</v>
      </c>
      <c r="C447" t="s">
        <v>14745</v>
      </c>
      <c r="D447" t="s">
        <v>93</v>
      </c>
      <c r="E447" t="s">
        <v>93</v>
      </c>
      <c r="F447" s="1"/>
      <c r="G447" t="s">
        <v>43</v>
      </c>
      <c r="H447">
        <v>520243</v>
      </c>
      <c r="I447" t="s">
        <v>43</v>
      </c>
      <c r="L447" t="s">
        <v>43</v>
      </c>
      <c r="M447" t="s">
        <v>43</v>
      </c>
      <c r="N447" t="s">
        <v>43</v>
      </c>
      <c r="O447" s="1"/>
      <c r="Q447" s="317"/>
      <c r="U447" s="317"/>
    </row>
    <row r="448" spans="1:21">
      <c r="A448">
        <v>447</v>
      </c>
      <c r="B448" t="s">
        <v>14746</v>
      </c>
      <c r="C448" t="s">
        <v>14747</v>
      </c>
      <c r="D448" t="s">
        <v>93</v>
      </c>
      <c r="E448" t="s">
        <v>93</v>
      </c>
      <c r="F448" s="1"/>
      <c r="G448" t="s">
        <v>43</v>
      </c>
      <c r="H448">
        <v>520244</v>
      </c>
      <c r="I448" t="s">
        <v>43</v>
      </c>
      <c r="L448" t="s">
        <v>43</v>
      </c>
      <c r="M448" t="s">
        <v>43</v>
      </c>
      <c r="N448" t="s">
        <v>43</v>
      </c>
      <c r="O448" s="1"/>
      <c r="Q448" s="317"/>
      <c r="U448" s="317"/>
    </row>
    <row r="449" spans="1:21">
      <c r="A449">
        <v>448</v>
      </c>
      <c r="B449" t="s">
        <v>14748</v>
      </c>
      <c r="C449" t="s">
        <v>14749</v>
      </c>
      <c r="D449" t="s">
        <v>93</v>
      </c>
      <c r="E449" t="s">
        <v>7698</v>
      </c>
      <c r="F449" s="1"/>
      <c r="G449" t="s">
        <v>43</v>
      </c>
      <c r="H449">
        <v>520245</v>
      </c>
      <c r="I449" t="s">
        <v>43</v>
      </c>
      <c r="L449" t="s">
        <v>43</v>
      </c>
      <c r="M449" t="s">
        <v>43</v>
      </c>
      <c r="N449" t="s">
        <v>43</v>
      </c>
      <c r="O449" s="1"/>
      <c r="Q449" s="317"/>
      <c r="U449" s="317"/>
    </row>
    <row r="450" spans="1:21">
      <c r="A450">
        <v>449</v>
      </c>
      <c r="B450" t="s">
        <v>14750</v>
      </c>
      <c r="C450" t="s">
        <v>14751</v>
      </c>
      <c r="D450" t="s">
        <v>93</v>
      </c>
      <c r="E450" t="s">
        <v>7800</v>
      </c>
      <c r="F450" s="1"/>
      <c r="G450" t="s">
        <v>43</v>
      </c>
      <c r="H450">
        <v>520246</v>
      </c>
      <c r="I450" t="s">
        <v>43</v>
      </c>
      <c r="L450" t="s">
        <v>43</v>
      </c>
      <c r="M450" t="s">
        <v>43</v>
      </c>
      <c r="N450" t="s">
        <v>43</v>
      </c>
      <c r="O450" s="1"/>
      <c r="Q450" s="317"/>
      <c r="U450" s="317"/>
    </row>
    <row r="451" spans="1:21">
      <c r="A451">
        <v>450</v>
      </c>
      <c r="B451" t="s">
        <v>14752</v>
      </c>
      <c r="C451" t="s">
        <v>14753</v>
      </c>
      <c r="D451" t="s">
        <v>93</v>
      </c>
      <c r="E451" t="s">
        <v>7698</v>
      </c>
      <c r="F451" s="1"/>
      <c r="G451" t="s">
        <v>43</v>
      </c>
      <c r="H451">
        <v>520247</v>
      </c>
      <c r="I451" t="s">
        <v>43</v>
      </c>
      <c r="L451" t="s">
        <v>43</v>
      </c>
      <c r="M451" t="s">
        <v>43</v>
      </c>
      <c r="N451" t="s">
        <v>43</v>
      </c>
      <c r="O451" s="1"/>
      <c r="Q451" s="317"/>
      <c r="U451" s="317"/>
    </row>
    <row r="452" spans="1:21">
      <c r="A452">
        <v>451</v>
      </c>
      <c r="B452" t="s">
        <v>14754</v>
      </c>
      <c r="C452" t="s">
        <v>14755</v>
      </c>
      <c r="D452" t="s">
        <v>93</v>
      </c>
      <c r="E452" t="s">
        <v>93</v>
      </c>
      <c r="F452" s="1"/>
      <c r="G452" t="s">
        <v>43</v>
      </c>
      <c r="H452">
        <v>520248</v>
      </c>
      <c r="I452" t="s">
        <v>43</v>
      </c>
      <c r="L452" t="s">
        <v>43</v>
      </c>
      <c r="M452" t="s">
        <v>43</v>
      </c>
      <c r="N452" t="s">
        <v>43</v>
      </c>
      <c r="O452" s="1"/>
      <c r="Q452" s="317"/>
      <c r="U452" s="317"/>
    </row>
    <row r="453" spans="1:21">
      <c r="A453">
        <v>452</v>
      </c>
      <c r="B453" t="s">
        <v>14756</v>
      </c>
      <c r="C453" t="s">
        <v>14757</v>
      </c>
      <c r="D453" t="s">
        <v>93</v>
      </c>
      <c r="E453" t="s">
        <v>93</v>
      </c>
      <c r="F453" s="1"/>
      <c r="G453" t="s">
        <v>43</v>
      </c>
      <c r="H453">
        <v>520249</v>
      </c>
      <c r="I453" t="s">
        <v>43</v>
      </c>
      <c r="L453" t="s">
        <v>43</v>
      </c>
      <c r="M453" t="s">
        <v>43</v>
      </c>
      <c r="N453" t="s">
        <v>43</v>
      </c>
      <c r="O453" s="1"/>
      <c r="Q453" s="317"/>
      <c r="U453" s="317"/>
    </row>
    <row r="454" spans="1:21">
      <c r="A454">
        <v>453</v>
      </c>
      <c r="B454" t="s">
        <v>14758</v>
      </c>
      <c r="C454" t="s">
        <v>14759</v>
      </c>
      <c r="D454" t="s">
        <v>93</v>
      </c>
      <c r="E454" t="s">
        <v>93</v>
      </c>
      <c r="F454" s="1"/>
      <c r="G454" t="s">
        <v>43</v>
      </c>
      <c r="H454">
        <v>520250</v>
      </c>
      <c r="I454" t="s">
        <v>43</v>
      </c>
      <c r="L454" t="s">
        <v>43</v>
      </c>
      <c r="M454" t="s">
        <v>43</v>
      </c>
      <c r="N454" t="s">
        <v>43</v>
      </c>
      <c r="O454" s="1"/>
      <c r="Q454" s="317"/>
      <c r="U454" s="317"/>
    </row>
    <row r="455" spans="1:21">
      <c r="A455">
        <v>454</v>
      </c>
      <c r="B455" t="s">
        <v>14760</v>
      </c>
      <c r="C455" t="s">
        <v>14761</v>
      </c>
      <c r="D455" t="s">
        <v>93</v>
      </c>
      <c r="E455" t="s">
        <v>93</v>
      </c>
      <c r="F455" s="1"/>
      <c r="G455" t="s">
        <v>43</v>
      </c>
      <c r="H455">
        <v>520251</v>
      </c>
      <c r="I455" t="s">
        <v>43</v>
      </c>
      <c r="L455" t="s">
        <v>43</v>
      </c>
      <c r="M455" t="s">
        <v>43</v>
      </c>
      <c r="N455" t="s">
        <v>43</v>
      </c>
      <c r="O455" s="1"/>
      <c r="Q455" s="317"/>
      <c r="U455" s="317"/>
    </row>
    <row r="456" spans="1:21">
      <c r="A456">
        <v>455</v>
      </c>
      <c r="B456" t="s">
        <v>14762</v>
      </c>
      <c r="C456" t="s">
        <v>14763</v>
      </c>
      <c r="D456" t="s">
        <v>93</v>
      </c>
      <c r="E456" t="s">
        <v>7721</v>
      </c>
      <c r="F456" s="1"/>
      <c r="G456" t="s">
        <v>43</v>
      </c>
      <c r="H456">
        <v>520252</v>
      </c>
      <c r="I456" t="s">
        <v>43</v>
      </c>
      <c r="L456" t="s">
        <v>43</v>
      </c>
      <c r="M456" t="s">
        <v>43</v>
      </c>
      <c r="N456" t="s">
        <v>43</v>
      </c>
      <c r="O456" s="1"/>
      <c r="Q456" s="317"/>
      <c r="U456" s="317"/>
    </row>
    <row r="457" spans="1:21">
      <c r="A457">
        <v>456</v>
      </c>
      <c r="B457" t="s">
        <v>14764</v>
      </c>
      <c r="C457" t="s">
        <v>14765</v>
      </c>
      <c r="D457" t="s">
        <v>93</v>
      </c>
      <c r="E457" t="s">
        <v>7698</v>
      </c>
      <c r="F457" s="1"/>
      <c r="G457" t="s">
        <v>43</v>
      </c>
      <c r="H457">
        <v>520253</v>
      </c>
      <c r="I457" t="s">
        <v>43</v>
      </c>
      <c r="L457" t="s">
        <v>43</v>
      </c>
      <c r="M457" t="s">
        <v>43</v>
      </c>
      <c r="N457" t="s">
        <v>43</v>
      </c>
      <c r="O457" s="1"/>
      <c r="Q457" s="317"/>
      <c r="U457" s="317"/>
    </row>
    <row r="458" spans="1:21">
      <c r="A458">
        <v>457</v>
      </c>
      <c r="B458" t="s">
        <v>14766</v>
      </c>
      <c r="C458" t="s">
        <v>14767</v>
      </c>
      <c r="D458" t="s">
        <v>93</v>
      </c>
      <c r="E458" t="s">
        <v>9300</v>
      </c>
      <c r="F458" s="1"/>
      <c r="G458" t="s">
        <v>43</v>
      </c>
      <c r="H458">
        <v>520254</v>
      </c>
      <c r="I458" t="s">
        <v>43</v>
      </c>
      <c r="L458" t="s">
        <v>43</v>
      </c>
      <c r="M458" t="s">
        <v>43</v>
      </c>
      <c r="N458" t="s">
        <v>43</v>
      </c>
      <c r="O458" s="1"/>
      <c r="Q458" s="317"/>
      <c r="U458" s="317"/>
    </row>
    <row r="459" spans="1:21">
      <c r="A459">
        <v>458</v>
      </c>
      <c r="B459" t="s">
        <v>14768</v>
      </c>
      <c r="C459" t="s">
        <v>14769</v>
      </c>
      <c r="D459" t="s">
        <v>93</v>
      </c>
      <c r="E459" t="s">
        <v>7800</v>
      </c>
      <c r="F459" s="1"/>
      <c r="G459" t="s">
        <v>43</v>
      </c>
      <c r="H459">
        <v>520255</v>
      </c>
      <c r="I459" t="s">
        <v>43</v>
      </c>
      <c r="L459" t="s">
        <v>43</v>
      </c>
      <c r="M459" t="s">
        <v>43</v>
      </c>
      <c r="N459" t="s">
        <v>43</v>
      </c>
      <c r="O459" s="1"/>
      <c r="Q459" s="317"/>
      <c r="U459" s="317"/>
    </row>
    <row r="460" spans="1:21">
      <c r="A460">
        <v>459</v>
      </c>
      <c r="B460" t="s">
        <v>14770</v>
      </c>
      <c r="C460" t="s">
        <v>14771</v>
      </c>
      <c r="D460" t="s">
        <v>93</v>
      </c>
      <c r="E460" t="s">
        <v>7721</v>
      </c>
      <c r="F460" s="1"/>
      <c r="G460" t="s">
        <v>43</v>
      </c>
      <c r="H460">
        <v>520256</v>
      </c>
      <c r="I460" t="s">
        <v>43</v>
      </c>
      <c r="L460" t="s">
        <v>43</v>
      </c>
      <c r="M460" t="s">
        <v>43</v>
      </c>
      <c r="N460" t="s">
        <v>43</v>
      </c>
      <c r="O460" s="1"/>
      <c r="Q460" s="317"/>
      <c r="U460" s="317"/>
    </row>
    <row r="461" spans="1:21">
      <c r="A461">
        <v>460</v>
      </c>
      <c r="B461" t="s">
        <v>14772</v>
      </c>
      <c r="C461" t="s">
        <v>14773</v>
      </c>
      <c r="D461" t="s">
        <v>93</v>
      </c>
      <c r="E461" t="s">
        <v>7698</v>
      </c>
      <c r="F461" s="1"/>
      <c r="G461" t="s">
        <v>43</v>
      </c>
      <c r="H461">
        <v>520257</v>
      </c>
      <c r="I461" t="s">
        <v>43</v>
      </c>
      <c r="L461" t="s">
        <v>43</v>
      </c>
      <c r="M461" t="s">
        <v>43</v>
      </c>
      <c r="N461" t="s">
        <v>43</v>
      </c>
      <c r="O461" s="1"/>
      <c r="Q461" s="317"/>
      <c r="U461" s="317"/>
    </row>
    <row r="462" spans="1:21">
      <c r="A462">
        <v>461</v>
      </c>
      <c r="B462" t="s">
        <v>14774</v>
      </c>
      <c r="C462" t="s">
        <v>14775</v>
      </c>
      <c r="D462" t="s">
        <v>93</v>
      </c>
      <c r="E462" t="s">
        <v>7698</v>
      </c>
      <c r="F462" s="1"/>
      <c r="G462" t="s">
        <v>43</v>
      </c>
      <c r="H462">
        <v>520258</v>
      </c>
      <c r="I462" t="s">
        <v>43</v>
      </c>
      <c r="L462" t="s">
        <v>43</v>
      </c>
      <c r="M462" t="s">
        <v>43</v>
      </c>
      <c r="N462" t="s">
        <v>43</v>
      </c>
      <c r="O462" s="1"/>
      <c r="Q462" s="317"/>
      <c r="U462" s="317"/>
    </row>
    <row r="463" spans="1:21">
      <c r="A463">
        <v>462</v>
      </c>
      <c r="B463" t="s">
        <v>14776</v>
      </c>
      <c r="C463" t="s">
        <v>14777</v>
      </c>
      <c r="D463" t="s">
        <v>93</v>
      </c>
      <c r="E463" t="s">
        <v>7721</v>
      </c>
      <c r="F463" s="1"/>
      <c r="G463" t="s">
        <v>43</v>
      </c>
      <c r="H463">
        <v>520259</v>
      </c>
      <c r="I463" t="s">
        <v>43</v>
      </c>
      <c r="L463" t="s">
        <v>43</v>
      </c>
      <c r="M463" t="s">
        <v>43</v>
      </c>
      <c r="N463" t="s">
        <v>43</v>
      </c>
      <c r="O463" s="1"/>
      <c r="Q463" s="317"/>
      <c r="U463" s="317"/>
    </row>
    <row r="464" spans="1:21">
      <c r="A464">
        <v>463</v>
      </c>
      <c r="B464" t="s">
        <v>14778</v>
      </c>
      <c r="C464" t="s">
        <v>14779</v>
      </c>
      <c r="D464" t="s">
        <v>93</v>
      </c>
      <c r="E464" t="s">
        <v>93</v>
      </c>
      <c r="F464" s="1"/>
      <c r="G464" t="s">
        <v>43</v>
      </c>
      <c r="H464">
        <v>520260</v>
      </c>
      <c r="I464" t="s">
        <v>43</v>
      </c>
      <c r="L464" t="s">
        <v>43</v>
      </c>
      <c r="M464" t="s">
        <v>43</v>
      </c>
      <c r="N464" t="s">
        <v>43</v>
      </c>
      <c r="O464" s="1"/>
      <c r="Q464" s="317"/>
      <c r="U464" s="317"/>
    </row>
    <row r="465" spans="1:21">
      <c r="A465">
        <v>464</v>
      </c>
      <c r="B465" t="s">
        <v>14780</v>
      </c>
      <c r="C465" t="s">
        <v>14781</v>
      </c>
      <c r="D465" t="s">
        <v>93</v>
      </c>
      <c r="E465" t="s">
        <v>93</v>
      </c>
      <c r="F465" s="1"/>
      <c r="G465" t="s">
        <v>43</v>
      </c>
      <c r="H465">
        <v>520261</v>
      </c>
      <c r="I465" t="s">
        <v>43</v>
      </c>
      <c r="L465" t="s">
        <v>43</v>
      </c>
      <c r="M465" t="s">
        <v>43</v>
      </c>
      <c r="N465" t="s">
        <v>43</v>
      </c>
      <c r="O465" s="1"/>
      <c r="Q465" s="317"/>
      <c r="U465" s="317"/>
    </row>
    <row r="466" spans="1:21">
      <c r="A466">
        <v>465</v>
      </c>
      <c r="B466" t="s">
        <v>14782</v>
      </c>
      <c r="C466" t="s">
        <v>14783</v>
      </c>
      <c r="D466" t="s">
        <v>93</v>
      </c>
      <c r="E466" t="s">
        <v>7721</v>
      </c>
      <c r="F466" s="1"/>
      <c r="G466" t="s">
        <v>43</v>
      </c>
      <c r="H466">
        <v>520262</v>
      </c>
      <c r="I466" t="s">
        <v>43</v>
      </c>
      <c r="L466" t="s">
        <v>43</v>
      </c>
      <c r="M466" t="s">
        <v>43</v>
      </c>
      <c r="N466" t="s">
        <v>43</v>
      </c>
      <c r="O466" s="1"/>
      <c r="Q466" s="317"/>
      <c r="U466" s="317"/>
    </row>
    <row r="467" spans="1:21">
      <c r="A467">
        <v>466</v>
      </c>
      <c r="B467" t="s">
        <v>14784</v>
      </c>
      <c r="C467" t="s">
        <v>14785</v>
      </c>
      <c r="D467" t="s">
        <v>93</v>
      </c>
      <c r="E467" t="s">
        <v>7721</v>
      </c>
      <c r="F467" s="1"/>
      <c r="G467" t="s">
        <v>43</v>
      </c>
      <c r="H467">
        <v>520263</v>
      </c>
      <c r="I467" t="s">
        <v>43</v>
      </c>
      <c r="L467" t="s">
        <v>43</v>
      </c>
      <c r="M467" t="s">
        <v>43</v>
      </c>
      <c r="N467" t="s">
        <v>43</v>
      </c>
      <c r="O467" s="1"/>
      <c r="Q467" s="317"/>
      <c r="U467" s="317"/>
    </row>
    <row r="468" spans="1:21">
      <c r="A468">
        <v>467</v>
      </c>
      <c r="B468" t="s">
        <v>14786</v>
      </c>
      <c r="C468" t="s">
        <v>14787</v>
      </c>
      <c r="D468" t="s">
        <v>93</v>
      </c>
      <c r="E468" t="s">
        <v>7800</v>
      </c>
      <c r="F468" s="1"/>
      <c r="G468" t="s">
        <v>43</v>
      </c>
      <c r="H468">
        <v>520264</v>
      </c>
      <c r="I468" t="s">
        <v>43</v>
      </c>
      <c r="L468" t="s">
        <v>43</v>
      </c>
      <c r="M468" t="s">
        <v>43</v>
      </c>
      <c r="N468" t="s">
        <v>43</v>
      </c>
      <c r="O468" s="1"/>
      <c r="Q468" s="317"/>
      <c r="U468" s="317"/>
    </row>
    <row r="469" spans="1:21">
      <c r="A469">
        <v>468</v>
      </c>
      <c r="B469" t="s">
        <v>14788</v>
      </c>
      <c r="C469" t="s">
        <v>14789</v>
      </c>
      <c r="D469" t="s">
        <v>93</v>
      </c>
      <c r="E469" t="s">
        <v>7800</v>
      </c>
      <c r="F469" s="1"/>
      <c r="G469" t="s">
        <v>43</v>
      </c>
      <c r="H469">
        <v>520265</v>
      </c>
      <c r="I469" t="s">
        <v>43</v>
      </c>
      <c r="L469" t="s">
        <v>43</v>
      </c>
      <c r="M469" t="s">
        <v>43</v>
      </c>
      <c r="N469" t="s">
        <v>43</v>
      </c>
      <c r="O469" s="1"/>
      <c r="Q469" s="317"/>
      <c r="U469" s="317"/>
    </row>
    <row r="470" spans="1:21">
      <c r="A470">
        <v>469</v>
      </c>
      <c r="B470" t="s">
        <v>14790</v>
      </c>
      <c r="C470" t="s">
        <v>14791</v>
      </c>
      <c r="D470" t="s">
        <v>93</v>
      </c>
      <c r="E470" t="s">
        <v>7800</v>
      </c>
      <c r="F470" s="1"/>
      <c r="G470" t="s">
        <v>43</v>
      </c>
      <c r="H470">
        <v>520266</v>
      </c>
      <c r="I470" t="s">
        <v>43</v>
      </c>
      <c r="L470" t="s">
        <v>43</v>
      </c>
      <c r="M470" t="s">
        <v>43</v>
      </c>
      <c r="N470" t="s">
        <v>43</v>
      </c>
      <c r="O470" s="1"/>
      <c r="Q470" s="317"/>
      <c r="U470" s="317"/>
    </row>
    <row r="471" spans="1:21">
      <c r="A471">
        <v>470</v>
      </c>
      <c r="B471" t="s">
        <v>14792</v>
      </c>
      <c r="C471" t="s">
        <v>8474</v>
      </c>
      <c r="D471" t="s">
        <v>93</v>
      </c>
      <c r="E471" t="s">
        <v>93</v>
      </c>
      <c r="F471" s="1"/>
      <c r="G471" t="s">
        <v>43</v>
      </c>
      <c r="H471">
        <v>520267</v>
      </c>
      <c r="I471" t="s">
        <v>43</v>
      </c>
      <c r="L471" t="s">
        <v>43</v>
      </c>
      <c r="M471" t="s">
        <v>43</v>
      </c>
      <c r="N471" t="s">
        <v>43</v>
      </c>
      <c r="O471" s="1"/>
      <c r="Q471" s="317"/>
      <c r="U471" s="317"/>
    </row>
    <row r="472" spans="1:21">
      <c r="A472">
        <v>471</v>
      </c>
      <c r="B472" t="s">
        <v>14793</v>
      </c>
      <c r="C472" t="s">
        <v>14794</v>
      </c>
      <c r="D472" t="s">
        <v>93</v>
      </c>
      <c r="E472" t="s">
        <v>7721</v>
      </c>
      <c r="F472" s="1"/>
      <c r="G472" t="s">
        <v>43</v>
      </c>
      <c r="H472">
        <v>520268</v>
      </c>
      <c r="I472" t="s">
        <v>43</v>
      </c>
      <c r="L472" t="s">
        <v>43</v>
      </c>
      <c r="M472" t="s">
        <v>43</v>
      </c>
      <c r="N472" t="s">
        <v>43</v>
      </c>
      <c r="O472" s="1"/>
      <c r="Q472" s="317"/>
      <c r="U472" s="317"/>
    </row>
    <row r="473" spans="1:21">
      <c r="A473">
        <v>472</v>
      </c>
      <c r="B473" t="s">
        <v>14795</v>
      </c>
      <c r="C473" t="s">
        <v>14796</v>
      </c>
      <c r="D473" t="s">
        <v>93</v>
      </c>
      <c r="E473" t="s">
        <v>7800</v>
      </c>
      <c r="F473" s="1"/>
      <c r="G473" t="s">
        <v>43</v>
      </c>
      <c r="H473">
        <v>520269</v>
      </c>
      <c r="I473" t="s">
        <v>43</v>
      </c>
      <c r="L473" t="s">
        <v>43</v>
      </c>
      <c r="M473" t="s">
        <v>43</v>
      </c>
      <c r="N473" t="s">
        <v>43</v>
      </c>
      <c r="O473" s="1"/>
      <c r="Q473" s="317"/>
      <c r="U473" s="317"/>
    </row>
    <row r="474" spans="1:21">
      <c r="A474">
        <v>473</v>
      </c>
      <c r="B474" t="s">
        <v>14797</v>
      </c>
      <c r="C474" t="s">
        <v>14798</v>
      </c>
      <c r="D474" t="s">
        <v>93</v>
      </c>
      <c r="E474" t="s">
        <v>7800</v>
      </c>
      <c r="F474" s="1"/>
      <c r="G474" t="s">
        <v>43</v>
      </c>
      <c r="H474">
        <v>520270</v>
      </c>
      <c r="I474" t="s">
        <v>43</v>
      </c>
      <c r="L474" t="s">
        <v>43</v>
      </c>
      <c r="M474" t="s">
        <v>43</v>
      </c>
      <c r="N474" t="s">
        <v>43</v>
      </c>
      <c r="O474" s="1"/>
      <c r="Q474" s="317"/>
      <c r="U474" s="317"/>
    </row>
    <row r="475" spans="1:21">
      <c r="A475">
        <v>474</v>
      </c>
      <c r="B475" t="s">
        <v>14799</v>
      </c>
      <c r="C475" t="s">
        <v>8207</v>
      </c>
      <c r="D475" t="s">
        <v>93</v>
      </c>
      <c r="E475" t="s">
        <v>7883</v>
      </c>
      <c r="F475" s="1"/>
      <c r="G475" t="s">
        <v>43</v>
      </c>
      <c r="H475">
        <v>520271</v>
      </c>
      <c r="I475" t="s">
        <v>43</v>
      </c>
      <c r="L475" t="s">
        <v>43</v>
      </c>
      <c r="M475" t="s">
        <v>43</v>
      </c>
      <c r="N475" t="s">
        <v>43</v>
      </c>
      <c r="O475" s="1"/>
      <c r="Q475" s="317"/>
      <c r="U475" s="317"/>
    </row>
    <row r="476" spans="1:21">
      <c r="A476">
        <v>475</v>
      </c>
      <c r="B476" t="s">
        <v>14800</v>
      </c>
      <c r="C476" t="s">
        <v>14801</v>
      </c>
      <c r="D476" t="s">
        <v>93</v>
      </c>
      <c r="E476" t="s">
        <v>7698</v>
      </c>
      <c r="F476" s="1"/>
      <c r="G476" t="s">
        <v>43</v>
      </c>
      <c r="H476">
        <v>520272</v>
      </c>
      <c r="I476" t="s">
        <v>43</v>
      </c>
      <c r="L476" t="s">
        <v>43</v>
      </c>
      <c r="M476" t="s">
        <v>43</v>
      </c>
      <c r="N476" t="s">
        <v>43</v>
      </c>
      <c r="O476" s="1"/>
      <c r="Q476" s="317"/>
      <c r="U476" s="317"/>
    </row>
    <row r="477" spans="1:21">
      <c r="A477">
        <v>476</v>
      </c>
      <c r="B477" t="s">
        <v>14802</v>
      </c>
      <c r="C477" t="s">
        <v>14803</v>
      </c>
      <c r="D477" t="s">
        <v>93</v>
      </c>
      <c r="E477" t="s">
        <v>93</v>
      </c>
      <c r="F477" s="1"/>
      <c r="G477" t="s">
        <v>43</v>
      </c>
      <c r="H477">
        <v>520273</v>
      </c>
      <c r="I477" t="s">
        <v>43</v>
      </c>
      <c r="L477" t="s">
        <v>43</v>
      </c>
      <c r="M477" t="s">
        <v>43</v>
      </c>
      <c r="N477" t="s">
        <v>43</v>
      </c>
      <c r="O477" s="1"/>
      <c r="Q477" s="317"/>
      <c r="U477" s="317"/>
    </row>
    <row r="478" spans="1:21">
      <c r="A478">
        <v>477</v>
      </c>
      <c r="B478" t="s">
        <v>14804</v>
      </c>
      <c r="C478" t="s">
        <v>14805</v>
      </c>
      <c r="D478" t="s">
        <v>93</v>
      </c>
      <c r="E478" t="s">
        <v>7721</v>
      </c>
      <c r="F478" s="1"/>
      <c r="G478" t="s">
        <v>43</v>
      </c>
      <c r="H478">
        <v>520274</v>
      </c>
      <c r="I478" t="s">
        <v>43</v>
      </c>
      <c r="L478" t="s">
        <v>43</v>
      </c>
      <c r="M478" t="s">
        <v>43</v>
      </c>
      <c r="N478" t="s">
        <v>43</v>
      </c>
      <c r="O478" s="1"/>
      <c r="Q478" s="317"/>
      <c r="U478" s="317"/>
    </row>
    <row r="479" spans="1:21">
      <c r="A479">
        <v>478</v>
      </c>
      <c r="B479" t="s">
        <v>14806</v>
      </c>
      <c r="C479" t="s">
        <v>14807</v>
      </c>
      <c r="D479" t="s">
        <v>93</v>
      </c>
      <c r="E479" t="s">
        <v>7698</v>
      </c>
      <c r="F479" s="1"/>
      <c r="G479" t="s">
        <v>43</v>
      </c>
      <c r="H479">
        <v>520275</v>
      </c>
      <c r="I479" t="s">
        <v>43</v>
      </c>
      <c r="L479" t="s">
        <v>43</v>
      </c>
      <c r="M479" t="s">
        <v>43</v>
      </c>
      <c r="N479" t="s">
        <v>43</v>
      </c>
      <c r="O479" s="1"/>
      <c r="Q479" s="317"/>
      <c r="U479" s="317"/>
    </row>
    <row r="480" spans="1:21">
      <c r="A480">
        <v>479</v>
      </c>
      <c r="B480" t="s">
        <v>14808</v>
      </c>
      <c r="C480" t="s">
        <v>14809</v>
      </c>
      <c r="D480" t="s">
        <v>93</v>
      </c>
      <c r="E480" t="s">
        <v>7721</v>
      </c>
      <c r="F480" s="1"/>
      <c r="G480" t="s">
        <v>43</v>
      </c>
      <c r="H480">
        <v>520276</v>
      </c>
      <c r="I480" t="s">
        <v>43</v>
      </c>
      <c r="L480" t="s">
        <v>43</v>
      </c>
      <c r="M480" t="s">
        <v>43</v>
      </c>
      <c r="N480" t="s">
        <v>43</v>
      </c>
      <c r="O480" s="1"/>
      <c r="Q480" s="317"/>
      <c r="U480" s="317"/>
    </row>
    <row r="481" spans="1:21">
      <c r="A481">
        <v>480</v>
      </c>
      <c r="B481" t="s">
        <v>14810</v>
      </c>
      <c r="C481" t="s">
        <v>14811</v>
      </c>
      <c r="D481" t="s">
        <v>93</v>
      </c>
      <c r="E481" t="s">
        <v>7690</v>
      </c>
      <c r="F481" s="1"/>
      <c r="G481" t="s">
        <v>43</v>
      </c>
      <c r="H481">
        <v>520277</v>
      </c>
      <c r="I481" t="s">
        <v>43</v>
      </c>
      <c r="L481" t="s">
        <v>43</v>
      </c>
      <c r="M481" t="s">
        <v>43</v>
      </c>
      <c r="N481" t="s">
        <v>43</v>
      </c>
      <c r="O481" s="1"/>
      <c r="Q481" s="317"/>
      <c r="U481" s="317"/>
    </row>
    <row r="482" spans="1:21">
      <c r="A482">
        <v>481</v>
      </c>
      <c r="B482" t="s">
        <v>14812</v>
      </c>
      <c r="C482" t="s">
        <v>14813</v>
      </c>
      <c r="D482" t="s">
        <v>93</v>
      </c>
      <c r="E482" t="s">
        <v>7883</v>
      </c>
      <c r="F482" s="1"/>
      <c r="G482" t="s">
        <v>43</v>
      </c>
      <c r="H482">
        <v>520278</v>
      </c>
      <c r="I482" t="s">
        <v>43</v>
      </c>
      <c r="L482" t="s">
        <v>43</v>
      </c>
      <c r="M482" t="s">
        <v>43</v>
      </c>
      <c r="N482" t="s">
        <v>43</v>
      </c>
      <c r="O482" s="1"/>
      <c r="Q482" s="317"/>
      <c r="U482" s="317"/>
    </row>
    <row r="483" spans="1:21">
      <c r="A483">
        <v>482</v>
      </c>
      <c r="B483" t="s">
        <v>14814</v>
      </c>
      <c r="C483" t="s">
        <v>14815</v>
      </c>
      <c r="D483" t="s">
        <v>93</v>
      </c>
      <c r="E483" t="s">
        <v>6259</v>
      </c>
      <c r="F483" s="1"/>
      <c r="G483" t="s">
        <v>43</v>
      </c>
      <c r="H483">
        <v>520279</v>
      </c>
      <c r="I483" t="s">
        <v>43</v>
      </c>
      <c r="L483" t="s">
        <v>43</v>
      </c>
      <c r="M483" t="s">
        <v>43</v>
      </c>
      <c r="N483" t="s">
        <v>43</v>
      </c>
      <c r="O483" s="1"/>
      <c r="Q483" s="317"/>
      <c r="U483" s="317"/>
    </row>
    <row r="484" spans="1:21">
      <c r="A484">
        <v>483</v>
      </c>
      <c r="B484" t="s">
        <v>14816</v>
      </c>
      <c r="C484" t="s">
        <v>14817</v>
      </c>
      <c r="D484" t="s">
        <v>93</v>
      </c>
      <c r="E484" t="s">
        <v>7704</v>
      </c>
      <c r="F484" s="1"/>
      <c r="G484" t="s">
        <v>43</v>
      </c>
      <c r="H484">
        <v>520280</v>
      </c>
      <c r="I484" t="s">
        <v>43</v>
      </c>
      <c r="L484" t="s">
        <v>43</v>
      </c>
      <c r="M484" t="s">
        <v>43</v>
      </c>
      <c r="N484" t="s">
        <v>43</v>
      </c>
      <c r="O484" s="1"/>
      <c r="Q484" s="317"/>
      <c r="U484" s="317"/>
    </row>
    <row r="485" spans="1:21">
      <c r="A485">
        <v>484</v>
      </c>
      <c r="B485" t="s">
        <v>14818</v>
      </c>
      <c r="C485" t="s">
        <v>14819</v>
      </c>
      <c r="D485" t="s">
        <v>93</v>
      </c>
      <c r="E485" t="s">
        <v>7690</v>
      </c>
      <c r="F485" s="1"/>
      <c r="G485" t="s">
        <v>43</v>
      </c>
      <c r="H485">
        <v>520281</v>
      </c>
      <c r="I485" t="s">
        <v>43</v>
      </c>
      <c r="L485" t="s">
        <v>43</v>
      </c>
      <c r="M485" t="s">
        <v>43</v>
      </c>
      <c r="N485" t="s">
        <v>43</v>
      </c>
      <c r="O485" s="1"/>
      <c r="Q485" s="317"/>
      <c r="U485" s="317"/>
    </row>
    <row r="486" spans="1:21">
      <c r="A486">
        <v>485</v>
      </c>
      <c r="B486" t="s">
        <v>14820</v>
      </c>
      <c r="C486" t="s">
        <v>14821</v>
      </c>
      <c r="D486" t="s">
        <v>93</v>
      </c>
      <c r="E486" t="s">
        <v>7862</v>
      </c>
      <c r="F486" s="1"/>
      <c r="G486" t="s">
        <v>43</v>
      </c>
      <c r="H486">
        <v>520282</v>
      </c>
      <c r="I486" t="s">
        <v>43</v>
      </c>
      <c r="L486" t="s">
        <v>43</v>
      </c>
      <c r="M486" t="s">
        <v>43</v>
      </c>
      <c r="N486" t="s">
        <v>43</v>
      </c>
      <c r="O486" s="1"/>
      <c r="Q486" s="317"/>
      <c r="U486" s="317"/>
    </row>
    <row r="487" spans="1:21">
      <c r="A487">
        <v>486</v>
      </c>
      <c r="B487" t="s">
        <v>14822</v>
      </c>
      <c r="C487" t="s">
        <v>14823</v>
      </c>
      <c r="D487" t="s">
        <v>93</v>
      </c>
      <c r="E487" t="s">
        <v>7769</v>
      </c>
      <c r="F487" s="1"/>
      <c r="G487" t="s">
        <v>43</v>
      </c>
      <c r="H487">
        <v>520283</v>
      </c>
      <c r="I487" t="s">
        <v>43</v>
      </c>
      <c r="L487" t="s">
        <v>43</v>
      </c>
      <c r="M487" t="s">
        <v>43</v>
      </c>
      <c r="N487" t="s">
        <v>43</v>
      </c>
      <c r="O487" s="1"/>
      <c r="Q487" s="317"/>
      <c r="U487" s="317"/>
    </row>
    <row r="488" spans="1:21">
      <c r="A488">
        <v>487</v>
      </c>
      <c r="B488" t="s">
        <v>14824</v>
      </c>
      <c r="C488" t="s">
        <v>14825</v>
      </c>
      <c r="D488" t="s">
        <v>93</v>
      </c>
      <c r="E488" t="s">
        <v>7690</v>
      </c>
      <c r="F488" s="1"/>
      <c r="G488" t="s">
        <v>43</v>
      </c>
      <c r="H488">
        <v>520284</v>
      </c>
      <c r="I488" t="s">
        <v>43</v>
      </c>
      <c r="L488" t="s">
        <v>43</v>
      </c>
      <c r="M488" t="s">
        <v>43</v>
      </c>
      <c r="N488" t="s">
        <v>43</v>
      </c>
      <c r="O488" s="1"/>
      <c r="Q488" s="317"/>
      <c r="U488" s="317"/>
    </row>
    <row r="489" spans="1:21">
      <c r="A489">
        <v>488</v>
      </c>
      <c r="B489" t="s">
        <v>14826</v>
      </c>
      <c r="C489" t="s">
        <v>14827</v>
      </c>
      <c r="D489" t="s">
        <v>93</v>
      </c>
      <c r="E489" t="s">
        <v>7690</v>
      </c>
      <c r="F489" s="1"/>
      <c r="G489" t="s">
        <v>43</v>
      </c>
      <c r="H489">
        <v>520285</v>
      </c>
      <c r="I489" t="s">
        <v>43</v>
      </c>
      <c r="L489" t="s">
        <v>43</v>
      </c>
      <c r="M489" t="s">
        <v>43</v>
      </c>
      <c r="N489" t="s">
        <v>43</v>
      </c>
      <c r="O489" s="1"/>
      <c r="Q489" s="317"/>
      <c r="U489" s="317"/>
    </row>
    <row r="490" spans="1:21">
      <c r="A490">
        <v>489</v>
      </c>
      <c r="B490" t="s">
        <v>14828</v>
      </c>
      <c r="C490" t="s">
        <v>14829</v>
      </c>
      <c r="D490" t="s">
        <v>93</v>
      </c>
      <c r="E490" t="s">
        <v>7769</v>
      </c>
      <c r="F490" s="1"/>
      <c r="G490" t="s">
        <v>43</v>
      </c>
      <c r="H490">
        <v>520286</v>
      </c>
      <c r="I490" t="s">
        <v>43</v>
      </c>
      <c r="L490" t="s">
        <v>43</v>
      </c>
      <c r="M490" t="s">
        <v>43</v>
      </c>
      <c r="N490" t="s">
        <v>43</v>
      </c>
      <c r="O490" s="1"/>
      <c r="Q490" s="317"/>
      <c r="U490" s="317"/>
    </row>
    <row r="491" spans="1:21">
      <c r="A491">
        <v>490</v>
      </c>
      <c r="B491" t="s">
        <v>14830</v>
      </c>
      <c r="C491" t="s">
        <v>14831</v>
      </c>
      <c r="D491" t="s">
        <v>93</v>
      </c>
      <c r="E491" t="s">
        <v>7769</v>
      </c>
      <c r="F491" s="1"/>
      <c r="G491" t="s">
        <v>43</v>
      </c>
      <c r="H491">
        <v>520287</v>
      </c>
      <c r="I491" t="s">
        <v>43</v>
      </c>
      <c r="L491" t="s">
        <v>43</v>
      </c>
      <c r="M491" t="s">
        <v>43</v>
      </c>
      <c r="N491" t="s">
        <v>43</v>
      </c>
      <c r="O491" s="1"/>
      <c r="Q491" s="317"/>
      <c r="U491" s="317"/>
    </row>
    <row r="492" spans="1:21">
      <c r="A492">
        <v>491</v>
      </c>
      <c r="B492" t="s">
        <v>14832</v>
      </c>
      <c r="C492" t="s">
        <v>14833</v>
      </c>
      <c r="D492" t="s">
        <v>93</v>
      </c>
      <c r="E492" t="s">
        <v>7704</v>
      </c>
      <c r="F492" s="1"/>
      <c r="G492" t="s">
        <v>43</v>
      </c>
      <c r="H492">
        <v>520288</v>
      </c>
      <c r="I492" t="s">
        <v>43</v>
      </c>
      <c r="L492" t="s">
        <v>43</v>
      </c>
      <c r="M492" t="s">
        <v>43</v>
      </c>
      <c r="N492" t="s">
        <v>43</v>
      </c>
      <c r="O492" s="1"/>
      <c r="Q492" s="317"/>
      <c r="U492" s="317"/>
    </row>
    <row r="493" spans="1:21">
      <c r="A493">
        <v>492</v>
      </c>
      <c r="B493" t="s">
        <v>14834</v>
      </c>
      <c r="C493" t="s">
        <v>14835</v>
      </c>
      <c r="D493" t="s">
        <v>93</v>
      </c>
      <c r="E493" t="s">
        <v>6259</v>
      </c>
      <c r="F493" s="1"/>
      <c r="G493" t="s">
        <v>43</v>
      </c>
      <c r="H493">
        <v>520289</v>
      </c>
      <c r="I493" t="s">
        <v>43</v>
      </c>
      <c r="L493" t="s">
        <v>43</v>
      </c>
      <c r="M493" t="s">
        <v>43</v>
      </c>
      <c r="N493" t="s">
        <v>43</v>
      </c>
      <c r="O493" s="1"/>
      <c r="Q493" s="317"/>
      <c r="U493" s="317"/>
    </row>
    <row r="494" spans="1:21">
      <c r="A494">
        <v>493</v>
      </c>
      <c r="B494" t="s">
        <v>14836</v>
      </c>
      <c r="C494" t="s">
        <v>14837</v>
      </c>
      <c r="D494" t="s">
        <v>93</v>
      </c>
      <c r="E494" t="s">
        <v>7769</v>
      </c>
      <c r="F494" s="1"/>
      <c r="G494" t="s">
        <v>43</v>
      </c>
      <c r="H494">
        <v>520290</v>
      </c>
      <c r="I494" t="s">
        <v>43</v>
      </c>
      <c r="L494" t="s">
        <v>43</v>
      </c>
      <c r="M494" t="s">
        <v>43</v>
      </c>
      <c r="N494" t="s">
        <v>43</v>
      </c>
      <c r="O494" s="1"/>
      <c r="Q494" s="317"/>
      <c r="U494" s="317"/>
    </row>
    <row r="495" spans="1:21">
      <c r="A495">
        <v>494</v>
      </c>
      <c r="B495" t="s">
        <v>14838</v>
      </c>
      <c r="C495" t="s">
        <v>14839</v>
      </c>
      <c r="D495" t="s">
        <v>93</v>
      </c>
      <c r="E495" t="s">
        <v>7769</v>
      </c>
      <c r="F495" s="1"/>
      <c r="G495" t="s">
        <v>43</v>
      </c>
      <c r="H495">
        <v>520291</v>
      </c>
      <c r="I495" t="s">
        <v>43</v>
      </c>
      <c r="L495" t="s">
        <v>43</v>
      </c>
      <c r="M495" t="s">
        <v>43</v>
      </c>
      <c r="N495" t="s">
        <v>43</v>
      </c>
      <c r="O495" s="1"/>
      <c r="Q495" s="317"/>
      <c r="U495" s="317"/>
    </row>
    <row r="496" spans="1:21">
      <c r="A496">
        <v>495</v>
      </c>
      <c r="B496" t="s">
        <v>14840</v>
      </c>
      <c r="C496" t="s">
        <v>14841</v>
      </c>
      <c r="D496" t="s">
        <v>93</v>
      </c>
      <c r="E496" t="s">
        <v>7769</v>
      </c>
      <c r="F496" s="1"/>
      <c r="G496" t="s">
        <v>43</v>
      </c>
      <c r="H496">
        <v>520292</v>
      </c>
      <c r="I496" t="s">
        <v>43</v>
      </c>
      <c r="L496" t="s">
        <v>43</v>
      </c>
      <c r="M496" t="s">
        <v>43</v>
      </c>
      <c r="N496" t="s">
        <v>43</v>
      </c>
      <c r="O496" s="1"/>
      <c r="Q496" s="317"/>
      <c r="U496" s="317"/>
    </row>
    <row r="497" spans="1:21">
      <c r="A497">
        <v>496</v>
      </c>
      <c r="B497" t="s">
        <v>14842</v>
      </c>
      <c r="C497" t="s">
        <v>14843</v>
      </c>
      <c r="D497" t="s">
        <v>93</v>
      </c>
      <c r="E497" t="s">
        <v>6259</v>
      </c>
      <c r="F497" s="1"/>
      <c r="G497" t="s">
        <v>43</v>
      </c>
      <c r="H497">
        <v>520293</v>
      </c>
      <c r="I497" t="s">
        <v>43</v>
      </c>
      <c r="L497" t="s">
        <v>43</v>
      </c>
      <c r="M497" t="s">
        <v>43</v>
      </c>
      <c r="N497" t="s">
        <v>43</v>
      </c>
      <c r="O497" s="1"/>
      <c r="Q497" s="317"/>
      <c r="U497" s="317"/>
    </row>
    <row r="498" spans="1:21">
      <c r="A498">
        <v>497</v>
      </c>
      <c r="B498" t="s">
        <v>14844</v>
      </c>
      <c r="C498" t="s">
        <v>14845</v>
      </c>
      <c r="D498" t="s">
        <v>93</v>
      </c>
      <c r="E498" t="s">
        <v>7668</v>
      </c>
      <c r="F498" s="1"/>
      <c r="G498" t="s">
        <v>43</v>
      </c>
      <c r="H498">
        <v>520294</v>
      </c>
      <c r="I498" t="s">
        <v>43</v>
      </c>
      <c r="L498" t="s">
        <v>43</v>
      </c>
      <c r="M498" t="s">
        <v>43</v>
      </c>
      <c r="N498" t="s">
        <v>43</v>
      </c>
      <c r="O498" s="1"/>
      <c r="Q498" s="317"/>
      <c r="U498" s="317"/>
    </row>
    <row r="499" spans="1:21">
      <c r="A499">
        <v>498</v>
      </c>
      <c r="B499" t="s">
        <v>14846</v>
      </c>
      <c r="C499" t="s">
        <v>14847</v>
      </c>
      <c r="D499" t="s">
        <v>93</v>
      </c>
      <c r="E499" t="s">
        <v>6259</v>
      </c>
      <c r="F499" s="1"/>
      <c r="G499" t="s">
        <v>43</v>
      </c>
      <c r="H499">
        <v>520295</v>
      </c>
      <c r="I499" t="s">
        <v>43</v>
      </c>
      <c r="L499" t="s">
        <v>43</v>
      </c>
      <c r="M499" t="s">
        <v>43</v>
      </c>
      <c r="N499" t="s">
        <v>43</v>
      </c>
      <c r="O499" s="1"/>
      <c r="Q499" s="317"/>
      <c r="U499" s="317"/>
    </row>
    <row r="500" spans="1:21">
      <c r="A500">
        <v>499</v>
      </c>
      <c r="B500" t="s">
        <v>14848</v>
      </c>
      <c r="C500" t="s">
        <v>14849</v>
      </c>
      <c r="D500" t="s">
        <v>93</v>
      </c>
      <c r="E500" t="s">
        <v>6259</v>
      </c>
      <c r="F500" s="1"/>
      <c r="G500" t="s">
        <v>43</v>
      </c>
      <c r="H500">
        <v>520296</v>
      </c>
      <c r="I500" t="s">
        <v>43</v>
      </c>
      <c r="L500" t="s">
        <v>43</v>
      </c>
      <c r="M500" t="s">
        <v>43</v>
      </c>
      <c r="N500" t="s">
        <v>43</v>
      </c>
      <c r="O500" s="1"/>
      <c r="Q500" s="317"/>
      <c r="U500" s="317"/>
    </row>
    <row r="501" spans="1:21">
      <c r="A501">
        <v>500</v>
      </c>
      <c r="B501" t="s">
        <v>14850</v>
      </c>
      <c r="C501" t="s">
        <v>14851</v>
      </c>
      <c r="D501" t="s">
        <v>93</v>
      </c>
      <c r="E501" t="s">
        <v>6259</v>
      </c>
      <c r="F501" s="1"/>
      <c r="G501" t="s">
        <v>43</v>
      </c>
      <c r="H501">
        <v>520297</v>
      </c>
      <c r="I501" t="s">
        <v>43</v>
      </c>
      <c r="L501" t="s">
        <v>43</v>
      </c>
      <c r="M501" t="s">
        <v>43</v>
      </c>
      <c r="N501" t="s">
        <v>43</v>
      </c>
      <c r="O501" s="1"/>
      <c r="Q501" s="317"/>
      <c r="U501" s="317"/>
    </row>
    <row r="502" spans="1:21">
      <c r="A502">
        <v>501</v>
      </c>
      <c r="B502" t="s">
        <v>14852</v>
      </c>
      <c r="C502" t="s">
        <v>14853</v>
      </c>
      <c r="D502" t="s">
        <v>93</v>
      </c>
      <c r="E502" t="s">
        <v>7769</v>
      </c>
      <c r="F502" s="1"/>
      <c r="G502" t="s">
        <v>43</v>
      </c>
      <c r="H502">
        <v>520298</v>
      </c>
      <c r="I502" t="s">
        <v>43</v>
      </c>
      <c r="L502" t="s">
        <v>43</v>
      </c>
      <c r="M502" t="s">
        <v>43</v>
      </c>
      <c r="N502" t="s">
        <v>43</v>
      </c>
      <c r="O502" s="1"/>
      <c r="Q502" s="317"/>
      <c r="U502" s="317"/>
    </row>
    <row r="503" spans="1:21">
      <c r="A503">
        <v>502</v>
      </c>
      <c r="B503" t="s">
        <v>14854</v>
      </c>
      <c r="C503" t="s">
        <v>14855</v>
      </c>
      <c r="D503" t="s">
        <v>93</v>
      </c>
      <c r="E503" t="s">
        <v>7690</v>
      </c>
      <c r="F503" s="1"/>
      <c r="G503" t="s">
        <v>43</v>
      </c>
      <c r="H503">
        <v>520299</v>
      </c>
      <c r="I503" t="s">
        <v>43</v>
      </c>
      <c r="L503" t="s">
        <v>43</v>
      </c>
      <c r="M503" t="s">
        <v>43</v>
      </c>
      <c r="N503" t="s">
        <v>43</v>
      </c>
      <c r="O503" s="1"/>
      <c r="Q503" s="317"/>
      <c r="U503" s="317"/>
    </row>
    <row r="504" spans="1:21">
      <c r="A504">
        <v>503</v>
      </c>
      <c r="B504" t="s">
        <v>14856</v>
      </c>
      <c r="C504" t="s">
        <v>14857</v>
      </c>
      <c r="D504" t="s">
        <v>93</v>
      </c>
      <c r="E504" t="s">
        <v>7668</v>
      </c>
      <c r="F504" s="1"/>
      <c r="G504" t="s">
        <v>43</v>
      </c>
      <c r="H504">
        <v>520300</v>
      </c>
      <c r="I504" t="s">
        <v>43</v>
      </c>
      <c r="L504" t="s">
        <v>43</v>
      </c>
      <c r="M504" t="s">
        <v>43</v>
      </c>
      <c r="N504" t="s">
        <v>43</v>
      </c>
      <c r="O504" s="1"/>
      <c r="Q504" s="317"/>
      <c r="U504" s="317"/>
    </row>
    <row r="505" spans="1:21">
      <c r="A505">
        <v>504</v>
      </c>
      <c r="B505" t="s">
        <v>14858</v>
      </c>
      <c r="C505" t="s">
        <v>14859</v>
      </c>
      <c r="D505" t="s">
        <v>93</v>
      </c>
      <c r="E505" t="s">
        <v>6259</v>
      </c>
      <c r="F505" s="1"/>
      <c r="G505" t="s">
        <v>43</v>
      </c>
      <c r="H505">
        <v>520301</v>
      </c>
      <c r="I505" t="s">
        <v>43</v>
      </c>
      <c r="L505" t="s">
        <v>43</v>
      </c>
      <c r="M505" t="s">
        <v>43</v>
      </c>
      <c r="N505" t="s">
        <v>43</v>
      </c>
      <c r="O505" s="1"/>
      <c r="Q505" s="317"/>
      <c r="U505" s="317"/>
    </row>
    <row r="506" spans="1:21">
      <c r="A506">
        <v>505</v>
      </c>
      <c r="B506" t="s">
        <v>14860</v>
      </c>
      <c r="C506" t="s">
        <v>14861</v>
      </c>
      <c r="D506" t="s">
        <v>93</v>
      </c>
      <c r="E506" t="s">
        <v>7704</v>
      </c>
      <c r="F506" s="1"/>
      <c r="G506" t="s">
        <v>43</v>
      </c>
      <c r="H506">
        <v>520302</v>
      </c>
      <c r="I506" t="s">
        <v>43</v>
      </c>
      <c r="L506" t="s">
        <v>43</v>
      </c>
      <c r="M506" t="s">
        <v>43</v>
      </c>
      <c r="N506" t="s">
        <v>43</v>
      </c>
      <c r="O506" s="1"/>
      <c r="Q506" s="317"/>
      <c r="U506" s="317"/>
    </row>
    <row r="507" spans="1:21">
      <c r="A507">
        <v>506</v>
      </c>
      <c r="B507" t="s">
        <v>14862</v>
      </c>
      <c r="C507" t="s">
        <v>14863</v>
      </c>
      <c r="D507" t="s">
        <v>93</v>
      </c>
      <c r="E507" t="s">
        <v>7769</v>
      </c>
      <c r="F507" s="1"/>
      <c r="G507" t="s">
        <v>43</v>
      </c>
      <c r="H507">
        <v>520303</v>
      </c>
      <c r="I507" t="s">
        <v>43</v>
      </c>
      <c r="L507" t="s">
        <v>43</v>
      </c>
      <c r="M507" t="s">
        <v>43</v>
      </c>
      <c r="N507" t="s">
        <v>43</v>
      </c>
      <c r="O507" s="1"/>
      <c r="Q507" s="317"/>
      <c r="U507" s="317"/>
    </row>
    <row r="508" spans="1:21">
      <c r="A508">
        <v>507</v>
      </c>
      <c r="B508" t="s">
        <v>14864</v>
      </c>
      <c r="C508" t="s">
        <v>14865</v>
      </c>
      <c r="D508" t="s">
        <v>93</v>
      </c>
      <c r="E508" t="s">
        <v>7747</v>
      </c>
      <c r="F508" s="1"/>
      <c r="G508" t="s">
        <v>43</v>
      </c>
      <c r="H508">
        <v>520304</v>
      </c>
      <c r="I508" t="s">
        <v>43</v>
      </c>
      <c r="L508" t="s">
        <v>43</v>
      </c>
      <c r="M508" t="s">
        <v>43</v>
      </c>
      <c r="N508" t="s">
        <v>43</v>
      </c>
      <c r="O508" s="1"/>
      <c r="Q508" s="317"/>
      <c r="U508" s="317"/>
    </row>
    <row r="509" spans="1:21">
      <c r="A509">
        <v>508</v>
      </c>
      <c r="B509" t="s">
        <v>14866</v>
      </c>
      <c r="C509" t="s">
        <v>14867</v>
      </c>
      <c r="D509" t="s">
        <v>93</v>
      </c>
      <c r="E509" t="s">
        <v>7668</v>
      </c>
      <c r="F509" s="1"/>
      <c r="G509" t="s">
        <v>43</v>
      </c>
      <c r="H509">
        <v>520305</v>
      </c>
      <c r="I509" t="s">
        <v>43</v>
      </c>
      <c r="L509" t="s">
        <v>43</v>
      </c>
      <c r="M509" t="s">
        <v>43</v>
      </c>
      <c r="N509" t="s">
        <v>43</v>
      </c>
      <c r="O509" s="1"/>
      <c r="Q509" s="317"/>
      <c r="U509" s="317"/>
    </row>
    <row r="510" spans="1:21">
      <c r="A510">
        <v>509</v>
      </c>
      <c r="B510" t="s">
        <v>14868</v>
      </c>
      <c r="C510" t="s">
        <v>14869</v>
      </c>
      <c r="D510" t="s">
        <v>93</v>
      </c>
      <c r="E510" t="s">
        <v>7769</v>
      </c>
      <c r="F510" s="1"/>
      <c r="G510" t="s">
        <v>43</v>
      </c>
      <c r="H510">
        <v>520306</v>
      </c>
      <c r="I510" t="s">
        <v>43</v>
      </c>
      <c r="L510" t="s">
        <v>43</v>
      </c>
      <c r="M510" t="s">
        <v>43</v>
      </c>
      <c r="N510" t="s">
        <v>43</v>
      </c>
      <c r="O510" s="1"/>
      <c r="Q510" s="317"/>
      <c r="U510" s="317"/>
    </row>
    <row r="511" spans="1:21">
      <c r="A511">
        <v>510</v>
      </c>
      <c r="B511" t="s">
        <v>14870</v>
      </c>
      <c r="C511" t="s">
        <v>14871</v>
      </c>
      <c r="D511" t="s">
        <v>93</v>
      </c>
      <c r="E511" t="s">
        <v>7769</v>
      </c>
      <c r="F511" s="1"/>
      <c r="G511" t="s">
        <v>43</v>
      </c>
      <c r="H511">
        <v>520307</v>
      </c>
      <c r="I511" t="s">
        <v>43</v>
      </c>
      <c r="L511" t="s">
        <v>43</v>
      </c>
      <c r="M511" t="s">
        <v>43</v>
      </c>
      <c r="N511" t="s">
        <v>43</v>
      </c>
      <c r="O511" s="1"/>
      <c r="Q511" s="317"/>
      <c r="U511" s="317"/>
    </row>
    <row r="512" spans="1:21">
      <c r="A512">
        <v>511</v>
      </c>
      <c r="B512" t="s">
        <v>8596</v>
      </c>
      <c r="C512" t="s">
        <v>8597</v>
      </c>
      <c r="D512" t="s">
        <v>93</v>
      </c>
      <c r="E512" t="s">
        <v>7800</v>
      </c>
      <c r="F512" s="1">
        <v>45833</v>
      </c>
      <c r="G512">
        <v>6</v>
      </c>
      <c r="H512">
        <v>520308</v>
      </c>
      <c r="I512" t="s">
        <v>10185</v>
      </c>
      <c r="J512">
        <v>50015305</v>
      </c>
      <c r="K512" t="s">
        <v>267</v>
      </c>
      <c r="L512">
        <v>8</v>
      </c>
      <c r="M512">
        <v>8</v>
      </c>
      <c r="N512">
        <v>8</v>
      </c>
      <c r="O512" s="1">
        <v>45895</v>
      </c>
      <c r="P512">
        <v>8</v>
      </c>
      <c r="Q512" s="317">
        <v>69560</v>
      </c>
      <c r="R512">
        <v>25.8</v>
      </c>
      <c r="S512">
        <v>8</v>
      </c>
      <c r="T512">
        <v>21</v>
      </c>
      <c r="U512" s="317">
        <v>134172</v>
      </c>
    </row>
    <row r="513" spans="1:21">
      <c r="A513">
        <v>512</v>
      </c>
      <c r="B513" t="s">
        <v>8595</v>
      </c>
      <c r="C513" t="s">
        <v>8201</v>
      </c>
      <c r="D513" t="s">
        <v>93</v>
      </c>
      <c r="E513" t="s">
        <v>7883</v>
      </c>
      <c r="F513" s="1">
        <v>45833</v>
      </c>
      <c r="G513">
        <v>6</v>
      </c>
      <c r="H513">
        <v>520309</v>
      </c>
      <c r="I513" t="s">
        <v>10185</v>
      </c>
      <c r="J513">
        <v>50015310</v>
      </c>
      <c r="K513" t="s">
        <v>267</v>
      </c>
      <c r="L513">
        <v>9</v>
      </c>
      <c r="M513">
        <v>8</v>
      </c>
      <c r="N513">
        <v>9</v>
      </c>
      <c r="O513" s="1">
        <v>45927</v>
      </c>
      <c r="P513">
        <v>9</v>
      </c>
      <c r="Q513" s="317">
        <v>76530</v>
      </c>
      <c r="R513">
        <v>25.9</v>
      </c>
      <c r="S513">
        <v>9</v>
      </c>
      <c r="T513">
        <v>21</v>
      </c>
      <c r="U513" s="317">
        <v>144955</v>
      </c>
    </row>
    <row r="514" spans="1:21">
      <c r="A514">
        <v>513</v>
      </c>
      <c r="B514" t="s">
        <v>14872</v>
      </c>
      <c r="C514" t="s">
        <v>14873</v>
      </c>
      <c r="D514" t="s">
        <v>93</v>
      </c>
      <c r="E514" t="s">
        <v>7677</v>
      </c>
      <c r="F514" s="1">
        <v>45833</v>
      </c>
      <c r="G514">
        <v>6</v>
      </c>
      <c r="H514">
        <v>520310</v>
      </c>
      <c r="I514" t="s">
        <v>10185</v>
      </c>
      <c r="J514">
        <v>50015381</v>
      </c>
      <c r="L514" t="s">
        <v>43</v>
      </c>
      <c r="M514" t="s">
        <v>43</v>
      </c>
      <c r="N514" t="s">
        <v>43</v>
      </c>
      <c r="O514" s="1"/>
      <c r="Q514" s="317"/>
      <c r="U514" s="317"/>
    </row>
    <row r="515" spans="1:21">
      <c r="A515">
        <v>514</v>
      </c>
      <c r="B515" t="s">
        <v>8564</v>
      </c>
      <c r="C515" t="s">
        <v>14874</v>
      </c>
      <c r="D515" t="s">
        <v>6574</v>
      </c>
      <c r="E515" t="s">
        <v>7834</v>
      </c>
      <c r="F515" s="1">
        <v>45832</v>
      </c>
      <c r="G515">
        <v>6</v>
      </c>
      <c r="H515">
        <v>520311</v>
      </c>
      <c r="I515" t="s">
        <v>10185</v>
      </c>
      <c r="J515">
        <v>50014804</v>
      </c>
      <c r="K515" t="s">
        <v>267</v>
      </c>
      <c r="L515">
        <v>7</v>
      </c>
      <c r="M515">
        <v>7</v>
      </c>
      <c r="N515">
        <v>7</v>
      </c>
      <c r="O515" s="1">
        <v>45867</v>
      </c>
      <c r="P515">
        <v>7</v>
      </c>
      <c r="Q515" s="317">
        <v>51200</v>
      </c>
      <c r="R515">
        <v>25.8</v>
      </c>
      <c r="S515">
        <v>8</v>
      </c>
      <c r="T515">
        <v>40</v>
      </c>
      <c r="U515" s="317">
        <v>89164</v>
      </c>
    </row>
    <row r="516" spans="1:21">
      <c r="A516">
        <v>515</v>
      </c>
      <c r="B516" t="s">
        <v>8747</v>
      </c>
      <c r="C516" t="s">
        <v>8748</v>
      </c>
      <c r="D516" t="s">
        <v>6574</v>
      </c>
      <c r="E516" t="s">
        <v>7834</v>
      </c>
      <c r="F516" s="1">
        <v>45832</v>
      </c>
      <c r="G516">
        <v>6</v>
      </c>
      <c r="H516">
        <v>520312</v>
      </c>
      <c r="I516" t="s">
        <v>12228</v>
      </c>
      <c r="J516">
        <v>50015103</v>
      </c>
      <c r="L516" t="s">
        <v>43</v>
      </c>
      <c r="M516" t="s">
        <v>43</v>
      </c>
      <c r="N516" t="s">
        <v>43</v>
      </c>
      <c r="O516" s="1"/>
      <c r="Q516" s="317"/>
      <c r="U516" s="317"/>
    </row>
    <row r="517" spans="1:21">
      <c r="A517">
        <v>516</v>
      </c>
      <c r="B517" t="s">
        <v>8587</v>
      </c>
      <c r="C517" t="s">
        <v>8588</v>
      </c>
      <c r="D517" t="s">
        <v>93</v>
      </c>
      <c r="E517" t="s">
        <v>7769</v>
      </c>
      <c r="F517" s="1">
        <v>45834</v>
      </c>
      <c r="G517">
        <v>6</v>
      </c>
      <c r="H517">
        <v>520313</v>
      </c>
      <c r="I517" t="s">
        <v>10185</v>
      </c>
      <c r="J517">
        <v>50015414</v>
      </c>
      <c r="K517" t="s">
        <v>267</v>
      </c>
      <c r="L517">
        <v>8</v>
      </c>
      <c r="M517">
        <v>7</v>
      </c>
      <c r="N517">
        <v>8</v>
      </c>
      <c r="O517" s="1">
        <v>45895</v>
      </c>
      <c r="P517">
        <v>8</v>
      </c>
      <c r="Q517" s="317">
        <v>67820</v>
      </c>
      <c r="R517">
        <v>25.8</v>
      </c>
      <c r="S517">
        <v>8</v>
      </c>
      <c r="T517">
        <v>21</v>
      </c>
      <c r="U517" s="317">
        <v>130785</v>
      </c>
    </row>
    <row r="518" spans="1:21">
      <c r="A518">
        <v>517</v>
      </c>
      <c r="B518" t="s">
        <v>8589</v>
      </c>
      <c r="C518" t="s">
        <v>8590</v>
      </c>
      <c r="D518" t="s">
        <v>93</v>
      </c>
      <c r="E518" t="s">
        <v>7769</v>
      </c>
      <c r="F518" s="1">
        <v>45834</v>
      </c>
      <c r="G518">
        <v>6</v>
      </c>
      <c r="H518">
        <v>520314</v>
      </c>
      <c r="I518" t="s">
        <v>10185</v>
      </c>
      <c r="J518">
        <v>50015417</v>
      </c>
      <c r="K518" t="s">
        <v>267</v>
      </c>
      <c r="L518">
        <v>9</v>
      </c>
      <c r="M518">
        <v>8</v>
      </c>
      <c r="N518">
        <v>9</v>
      </c>
      <c r="O518" s="1">
        <v>45927</v>
      </c>
      <c r="P518">
        <v>9</v>
      </c>
      <c r="Q518" s="317">
        <v>85480</v>
      </c>
      <c r="R518">
        <v>25.9</v>
      </c>
      <c r="S518">
        <v>9</v>
      </c>
      <c r="T518">
        <v>21</v>
      </c>
      <c r="U518" s="317">
        <v>165061</v>
      </c>
    </row>
    <row r="519" spans="1:21">
      <c r="A519">
        <v>518</v>
      </c>
      <c r="B519" t="s">
        <v>8593</v>
      </c>
      <c r="C519" t="s">
        <v>8594</v>
      </c>
      <c r="D519" t="s">
        <v>93</v>
      </c>
      <c r="E519" t="s">
        <v>7769</v>
      </c>
      <c r="F519" s="1">
        <v>45834</v>
      </c>
      <c r="G519">
        <v>6</v>
      </c>
      <c r="H519">
        <v>520315</v>
      </c>
      <c r="I519" t="s">
        <v>10185</v>
      </c>
      <c r="J519">
        <v>50015423</v>
      </c>
      <c r="K519" t="s">
        <v>6518</v>
      </c>
      <c r="L519">
        <v>8</v>
      </c>
      <c r="M519">
        <v>7</v>
      </c>
      <c r="N519">
        <v>8</v>
      </c>
      <c r="O519" s="1">
        <v>45896</v>
      </c>
      <c r="P519">
        <v>8</v>
      </c>
      <c r="Q519" s="317">
        <v>77190</v>
      </c>
      <c r="R519">
        <v>25.8</v>
      </c>
      <c r="S519">
        <v>8</v>
      </c>
      <c r="T519">
        <v>21</v>
      </c>
      <c r="U519" s="317">
        <v>149691</v>
      </c>
    </row>
    <row r="520" spans="1:21">
      <c r="A520">
        <v>519</v>
      </c>
      <c r="B520" t="s">
        <v>8591</v>
      </c>
      <c r="C520" t="s">
        <v>8592</v>
      </c>
      <c r="D520" t="s">
        <v>93</v>
      </c>
      <c r="E520" t="s">
        <v>7690</v>
      </c>
      <c r="F520" s="1">
        <v>45834</v>
      </c>
      <c r="G520">
        <v>6</v>
      </c>
      <c r="H520">
        <v>520316</v>
      </c>
      <c r="I520" t="s">
        <v>10185</v>
      </c>
      <c r="J520">
        <v>50015430</v>
      </c>
      <c r="K520" t="s">
        <v>6518</v>
      </c>
      <c r="L520">
        <v>10</v>
      </c>
      <c r="M520">
        <v>7</v>
      </c>
      <c r="N520">
        <v>10</v>
      </c>
      <c r="O520" s="1">
        <v>45957</v>
      </c>
      <c r="P520">
        <v>10</v>
      </c>
      <c r="Q520" s="317">
        <v>61295</v>
      </c>
      <c r="R520">
        <v>25.1</v>
      </c>
      <c r="S520">
        <v>10</v>
      </c>
      <c r="T520">
        <v>21</v>
      </c>
      <c r="U520" s="317">
        <v>114896</v>
      </c>
    </row>
    <row r="521" spans="1:21">
      <c r="A521">
        <v>520</v>
      </c>
      <c r="B521" t="s">
        <v>8603</v>
      </c>
      <c r="C521" t="s">
        <v>8604</v>
      </c>
      <c r="D521" t="s">
        <v>93</v>
      </c>
      <c r="E521" t="s">
        <v>7704</v>
      </c>
      <c r="F521" s="1">
        <v>45834</v>
      </c>
      <c r="G521">
        <v>6</v>
      </c>
      <c r="H521">
        <v>520317</v>
      </c>
      <c r="I521" t="s">
        <v>10185</v>
      </c>
      <c r="J521">
        <v>50015440</v>
      </c>
      <c r="K521" t="s">
        <v>267</v>
      </c>
      <c r="L521">
        <v>8</v>
      </c>
      <c r="M521">
        <v>8</v>
      </c>
      <c r="N521">
        <v>8</v>
      </c>
      <c r="O521" s="1">
        <v>45895</v>
      </c>
      <c r="P521">
        <v>8</v>
      </c>
      <c r="Q521" s="317">
        <v>65740</v>
      </c>
      <c r="R521">
        <v>25.8</v>
      </c>
      <c r="S521">
        <v>8</v>
      </c>
      <c r="T521">
        <v>21</v>
      </c>
      <c r="U521" s="317">
        <v>126745</v>
      </c>
    </row>
    <row r="522" spans="1:21">
      <c r="A522">
        <v>521</v>
      </c>
      <c r="B522" t="s">
        <v>8601</v>
      </c>
      <c r="C522" t="s">
        <v>8602</v>
      </c>
      <c r="D522" t="s">
        <v>93</v>
      </c>
      <c r="E522" t="s">
        <v>7690</v>
      </c>
      <c r="F522" s="1">
        <v>45834</v>
      </c>
      <c r="G522">
        <v>6</v>
      </c>
      <c r="H522">
        <v>520318</v>
      </c>
      <c r="I522" t="s">
        <v>10185</v>
      </c>
      <c r="J522">
        <v>50015451</v>
      </c>
      <c r="K522" t="s">
        <v>6518</v>
      </c>
      <c r="L522">
        <v>9</v>
      </c>
      <c r="M522">
        <v>8</v>
      </c>
      <c r="N522">
        <v>9</v>
      </c>
      <c r="O522" s="1">
        <v>45927</v>
      </c>
      <c r="P522">
        <v>9</v>
      </c>
      <c r="Q522" s="317">
        <v>68650</v>
      </c>
      <c r="R522">
        <v>25.9</v>
      </c>
      <c r="S522">
        <v>9</v>
      </c>
      <c r="T522">
        <v>21</v>
      </c>
      <c r="U522" s="317">
        <v>133117</v>
      </c>
    </row>
    <row r="523" spans="1:21">
      <c r="A523">
        <v>522</v>
      </c>
      <c r="B523" t="s">
        <v>7777</v>
      </c>
      <c r="C523" t="s">
        <v>14875</v>
      </c>
      <c r="D523" t="s">
        <v>93</v>
      </c>
      <c r="E523" t="s">
        <v>7721</v>
      </c>
      <c r="F523" s="1">
        <v>45834</v>
      </c>
      <c r="G523">
        <v>6</v>
      </c>
      <c r="H523">
        <v>520319</v>
      </c>
      <c r="I523" t="s">
        <v>10185</v>
      </c>
      <c r="J523">
        <v>40062726</v>
      </c>
      <c r="K523" t="s">
        <v>267</v>
      </c>
      <c r="L523">
        <v>7</v>
      </c>
      <c r="M523">
        <v>6</v>
      </c>
      <c r="N523">
        <v>7</v>
      </c>
      <c r="O523" s="1">
        <v>45867</v>
      </c>
      <c r="P523">
        <v>7</v>
      </c>
      <c r="Q523" s="317">
        <v>193960</v>
      </c>
      <c r="R523">
        <v>25.7</v>
      </c>
      <c r="S523">
        <v>7</v>
      </c>
      <c r="T523">
        <v>27</v>
      </c>
      <c r="U523" s="317">
        <v>373904</v>
      </c>
    </row>
    <row r="524" spans="1:21">
      <c r="A524">
        <v>523</v>
      </c>
      <c r="B524" t="s">
        <v>8293</v>
      </c>
      <c r="C524" t="s">
        <v>8294</v>
      </c>
      <c r="D524" t="s">
        <v>93</v>
      </c>
      <c r="E524" t="s">
        <v>7883</v>
      </c>
      <c r="F524" s="1">
        <v>45834</v>
      </c>
      <c r="G524">
        <v>6</v>
      </c>
      <c r="H524">
        <v>520320</v>
      </c>
      <c r="I524" t="s">
        <v>10185</v>
      </c>
      <c r="J524">
        <v>50009541</v>
      </c>
      <c r="K524" t="s">
        <v>6518</v>
      </c>
      <c r="L524">
        <v>7</v>
      </c>
      <c r="M524">
        <v>6</v>
      </c>
      <c r="N524">
        <v>7</v>
      </c>
      <c r="O524" s="1">
        <v>45867</v>
      </c>
      <c r="P524">
        <v>7</v>
      </c>
      <c r="Q524" s="317">
        <v>74715</v>
      </c>
      <c r="R524">
        <v>25.8</v>
      </c>
      <c r="S524">
        <v>8</v>
      </c>
      <c r="T524">
        <v>21</v>
      </c>
      <c r="U524" s="317">
        <v>142658</v>
      </c>
    </row>
    <row r="525" spans="1:21">
      <c r="A525">
        <v>524</v>
      </c>
      <c r="B525" t="s">
        <v>8281</v>
      </c>
      <c r="C525" t="s">
        <v>14876</v>
      </c>
      <c r="D525" t="s">
        <v>93</v>
      </c>
      <c r="E525" t="s">
        <v>7769</v>
      </c>
      <c r="F525" s="1">
        <v>45834</v>
      </c>
      <c r="G525">
        <v>6</v>
      </c>
      <c r="H525">
        <v>520321</v>
      </c>
      <c r="I525" t="s">
        <v>10185</v>
      </c>
      <c r="J525">
        <v>50008407</v>
      </c>
      <c r="K525" t="s">
        <v>6518</v>
      </c>
      <c r="L525">
        <v>8</v>
      </c>
      <c r="M525">
        <v>6</v>
      </c>
      <c r="N525">
        <v>8</v>
      </c>
      <c r="O525" s="1">
        <v>45896</v>
      </c>
      <c r="P525">
        <v>8</v>
      </c>
      <c r="Q525" s="317">
        <v>58950</v>
      </c>
      <c r="R525">
        <v>25.8</v>
      </c>
      <c r="S525">
        <v>8</v>
      </c>
      <c r="T525">
        <v>21</v>
      </c>
      <c r="U525" s="317">
        <v>114286</v>
      </c>
    </row>
    <row r="526" spans="1:21">
      <c r="A526">
        <v>525</v>
      </c>
      <c r="B526" t="s">
        <v>8041</v>
      </c>
      <c r="C526" t="s">
        <v>8221</v>
      </c>
      <c r="D526" t="s">
        <v>93</v>
      </c>
      <c r="E526" t="s">
        <v>7721</v>
      </c>
      <c r="F526" s="1">
        <v>45834</v>
      </c>
      <c r="G526">
        <v>6</v>
      </c>
      <c r="H526">
        <v>520322</v>
      </c>
      <c r="I526" t="s">
        <v>10185</v>
      </c>
      <c r="J526">
        <v>50000053</v>
      </c>
      <c r="K526" t="s">
        <v>6518</v>
      </c>
      <c r="L526">
        <v>8</v>
      </c>
      <c r="M526">
        <v>6</v>
      </c>
      <c r="N526">
        <v>8</v>
      </c>
      <c r="O526" s="1">
        <v>45896</v>
      </c>
      <c r="P526">
        <v>8</v>
      </c>
      <c r="Q526" s="317">
        <v>117315</v>
      </c>
      <c r="R526">
        <v>25.8</v>
      </c>
      <c r="S526">
        <v>8</v>
      </c>
      <c r="T526">
        <v>27</v>
      </c>
      <c r="U526" s="317">
        <v>225348</v>
      </c>
    </row>
    <row r="527" spans="1:21">
      <c r="A527">
        <v>526</v>
      </c>
      <c r="B527" t="s">
        <v>14877</v>
      </c>
      <c r="C527" t="s">
        <v>14878</v>
      </c>
      <c r="D527" t="s">
        <v>93</v>
      </c>
      <c r="E527" t="s">
        <v>7704</v>
      </c>
      <c r="F527" s="1">
        <v>45834</v>
      </c>
      <c r="G527">
        <v>6</v>
      </c>
      <c r="H527">
        <v>520323</v>
      </c>
      <c r="I527" t="s">
        <v>10185</v>
      </c>
      <c r="J527">
        <v>50015541</v>
      </c>
      <c r="K527" t="s">
        <v>267</v>
      </c>
      <c r="L527">
        <v>7</v>
      </c>
      <c r="M527">
        <v>6</v>
      </c>
      <c r="N527">
        <v>7</v>
      </c>
      <c r="O527" s="1">
        <v>45867</v>
      </c>
      <c r="P527">
        <v>7</v>
      </c>
      <c r="Q527" s="317">
        <v>36540</v>
      </c>
      <c r="R527">
        <v>25.7</v>
      </c>
      <c r="S527">
        <v>7</v>
      </c>
      <c r="T527">
        <v>101</v>
      </c>
      <c r="U527" s="317">
        <v>91243</v>
      </c>
    </row>
    <row r="528" spans="1:21">
      <c r="A528">
        <v>527</v>
      </c>
      <c r="B528" t="s">
        <v>14879</v>
      </c>
      <c r="C528" t="s">
        <v>14880</v>
      </c>
      <c r="D528" t="s">
        <v>93</v>
      </c>
      <c r="E528" t="s">
        <v>7704</v>
      </c>
      <c r="F528" s="1">
        <v>45834</v>
      </c>
      <c r="G528">
        <v>6</v>
      </c>
      <c r="H528">
        <v>520324</v>
      </c>
      <c r="I528" t="s">
        <v>10185</v>
      </c>
      <c r="J528">
        <v>50015566</v>
      </c>
      <c r="K528" t="s">
        <v>6518</v>
      </c>
      <c r="L528">
        <v>7</v>
      </c>
      <c r="M528">
        <v>7</v>
      </c>
      <c r="N528">
        <v>7</v>
      </c>
      <c r="O528" s="1">
        <v>45867</v>
      </c>
      <c r="P528">
        <v>7</v>
      </c>
      <c r="Q528" s="317">
        <v>39790</v>
      </c>
      <c r="R528">
        <v>25.7</v>
      </c>
      <c r="S528">
        <v>7</v>
      </c>
      <c r="T528">
        <v>101</v>
      </c>
      <c r="U528" s="317">
        <v>100390</v>
      </c>
    </row>
    <row r="529" spans="1:21">
      <c r="A529">
        <v>528</v>
      </c>
      <c r="B529" t="s">
        <v>8605</v>
      </c>
      <c r="C529" t="s">
        <v>8606</v>
      </c>
      <c r="D529" t="s">
        <v>93</v>
      </c>
      <c r="E529" t="s">
        <v>7704</v>
      </c>
      <c r="F529" s="1">
        <v>45835</v>
      </c>
      <c r="G529">
        <v>6</v>
      </c>
      <c r="H529">
        <v>520325</v>
      </c>
      <c r="I529" t="s">
        <v>10185</v>
      </c>
      <c r="J529">
        <v>50015598</v>
      </c>
      <c r="K529" t="s">
        <v>267</v>
      </c>
      <c r="L529">
        <v>8</v>
      </c>
      <c r="M529">
        <v>8</v>
      </c>
      <c r="N529">
        <v>8</v>
      </c>
      <c r="O529" s="1">
        <v>45895</v>
      </c>
      <c r="P529">
        <v>8</v>
      </c>
      <c r="Q529" s="317">
        <v>52240</v>
      </c>
      <c r="R529">
        <v>25.8</v>
      </c>
      <c r="S529">
        <v>8</v>
      </c>
      <c r="T529">
        <v>21</v>
      </c>
      <c r="U529" s="317">
        <v>100549</v>
      </c>
    </row>
    <row r="530" spans="1:21">
      <c r="A530">
        <v>529</v>
      </c>
      <c r="B530" t="s">
        <v>14881</v>
      </c>
      <c r="C530" t="s">
        <v>14882</v>
      </c>
      <c r="D530" t="s">
        <v>6574</v>
      </c>
      <c r="E530" t="s">
        <v>7834</v>
      </c>
      <c r="F530" s="1">
        <v>45835</v>
      </c>
      <c r="G530">
        <v>6</v>
      </c>
      <c r="H530">
        <v>520326</v>
      </c>
      <c r="I530" t="s">
        <v>10185</v>
      </c>
      <c r="K530" t="s">
        <v>6518</v>
      </c>
      <c r="L530">
        <v>7</v>
      </c>
      <c r="M530">
        <v>6</v>
      </c>
      <c r="N530">
        <v>7</v>
      </c>
      <c r="O530" s="1">
        <v>45867</v>
      </c>
      <c r="P530">
        <v>7</v>
      </c>
      <c r="Q530" s="317">
        <v>64990</v>
      </c>
      <c r="R530">
        <v>25.8</v>
      </c>
      <c r="S530">
        <v>8</v>
      </c>
      <c r="T530">
        <v>101</v>
      </c>
      <c r="U530" s="317">
        <v>159956</v>
      </c>
    </row>
    <row r="531" spans="1:21">
      <c r="A531">
        <v>530</v>
      </c>
      <c r="B531" t="s">
        <v>14883</v>
      </c>
      <c r="C531" t="s">
        <v>14884</v>
      </c>
      <c r="D531" t="s">
        <v>93</v>
      </c>
      <c r="E531" t="s">
        <v>7668</v>
      </c>
      <c r="F531" s="1">
        <v>45835</v>
      </c>
      <c r="G531">
        <v>6</v>
      </c>
      <c r="H531">
        <v>520327</v>
      </c>
      <c r="I531" t="s">
        <v>14644</v>
      </c>
      <c r="J531">
        <v>50015694</v>
      </c>
      <c r="K531" t="s">
        <v>6518</v>
      </c>
      <c r="L531">
        <v>7</v>
      </c>
      <c r="M531">
        <v>7</v>
      </c>
      <c r="N531">
        <v>7</v>
      </c>
      <c r="O531" s="1">
        <v>45867</v>
      </c>
      <c r="P531">
        <v>7</v>
      </c>
      <c r="Q531" s="317">
        <v>99810</v>
      </c>
      <c r="R531">
        <v>25.7</v>
      </c>
      <c r="S531">
        <v>7</v>
      </c>
      <c r="T531">
        <v>21</v>
      </c>
      <c r="U531" s="317">
        <v>193590</v>
      </c>
    </row>
    <row r="532" spans="1:21">
      <c r="A532">
        <v>531</v>
      </c>
      <c r="B532" t="s">
        <v>8609</v>
      </c>
      <c r="C532" t="s">
        <v>8610</v>
      </c>
      <c r="D532" t="s">
        <v>93</v>
      </c>
      <c r="E532" t="s">
        <v>7800</v>
      </c>
      <c r="F532" s="1">
        <v>45835</v>
      </c>
      <c r="G532">
        <v>6</v>
      </c>
      <c r="H532">
        <v>520328</v>
      </c>
      <c r="I532" t="s">
        <v>10185</v>
      </c>
      <c r="J532">
        <v>50015672</v>
      </c>
      <c r="K532" t="s">
        <v>6518</v>
      </c>
      <c r="L532">
        <v>9</v>
      </c>
      <c r="N532">
        <v>9</v>
      </c>
      <c r="O532" s="1">
        <v>45927</v>
      </c>
      <c r="P532">
        <v>9</v>
      </c>
      <c r="Q532" s="317">
        <v>62030</v>
      </c>
      <c r="R532">
        <v>25.9</v>
      </c>
      <c r="S532">
        <v>9</v>
      </c>
      <c r="T532">
        <v>21</v>
      </c>
      <c r="U532" s="317">
        <v>118542</v>
      </c>
    </row>
    <row r="533" spans="1:21">
      <c r="A533">
        <v>532</v>
      </c>
      <c r="B533" t="s">
        <v>8616</v>
      </c>
      <c r="C533" t="s">
        <v>8617</v>
      </c>
      <c r="D533" t="s">
        <v>93</v>
      </c>
      <c r="E533" t="s">
        <v>7800</v>
      </c>
      <c r="F533" s="1">
        <v>45838</v>
      </c>
      <c r="G533">
        <v>6</v>
      </c>
      <c r="H533">
        <v>520329</v>
      </c>
      <c r="I533" t="s">
        <v>10185</v>
      </c>
      <c r="J533">
        <v>50015966</v>
      </c>
      <c r="K533" t="s">
        <v>267</v>
      </c>
      <c r="L533">
        <v>8</v>
      </c>
      <c r="N533">
        <v>8</v>
      </c>
      <c r="O533" s="1">
        <v>45895</v>
      </c>
      <c r="P533">
        <v>8</v>
      </c>
      <c r="Q533" s="317">
        <v>44620</v>
      </c>
      <c r="R533">
        <v>25.8</v>
      </c>
      <c r="S533">
        <v>8</v>
      </c>
      <c r="T533">
        <v>21</v>
      </c>
      <c r="U533" s="317">
        <v>85758</v>
      </c>
    </row>
    <row r="534" spans="1:21">
      <c r="A534">
        <v>533</v>
      </c>
      <c r="B534" t="s">
        <v>8620</v>
      </c>
      <c r="C534" t="s">
        <v>8621</v>
      </c>
      <c r="D534" t="s">
        <v>93</v>
      </c>
      <c r="E534" t="s">
        <v>7668</v>
      </c>
      <c r="F534" s="1">
        <v>45838</v>
      </c>
      <c r="G534">
        <v>6</v>
      </c>
      <c r="H534">
        <v>520330</v>
      </c>
      <c r="I534" t="s">
        <v>10185</v>
      </c>
      <c r="J534">
        <v>50016051</v>
      </c>
      <c r="K534" t="s">
        <v>6518</v>
      </c>
      <c r="L534">
        <v>8</v>
      </c>
      <c r="N534">
        <v>8</v>
      </c>
      <c r="O534" s="1">
        <v>45896</v>
      </c>
      <c r="P534">
        <v>8</v>
      </c>
      <c r="Q534" s="317">
        <v>89770</v>
      </c>
      <c r="R534">
        <v>25.8</v>
      </c>
      <c r="S534">
        <v>8</v>
      </c>
      <c r="T534">
        <v>21</v>
      </c>
      <c r="U534" s="317">
        <v>174106</v>
      </c>
    </row>
    <row r="535" spans="1:21">
      <c r="A535">
        <v>534</v>
      </c>
      <c r="B535" t="s">
        <v>8624</v>
      </c>
      <c r="C535" t="s">
        <v>8625</v>
      </c>
      <c r="D535" t="s">
        <v>93</v>
      </c>
      <c r="E535" t="s">
        <v>7800</v>
      </c>
      <c r="F535" s="1">
        <v>45839</v>
      </c>
      <c r="G535">
        <v>7</v>
      </c>
      <c r="H535">
        <v>520331</v>
      </c>
      <c r="I535" t="s">
        <v>10185</v>
      </c>
      <c r="J535">
        <v>50016232</v>
      </c>
      <c r="K535" t="s">
        <v>6518</v>
      </c>
      <c r="L535">
        <v>9</v>
      </c>
      <c r="M535">
        <v>8</v>
      </c>
      <c r="N535">
        <v>9</v>
      </c>
      <c r="O535" s="1">
        <v>45927</v>
      </c>
      <c r="P535">
        <v>9</v>
      </c>
      <c r="Q535" s="317">
        <v>43305</v>
      </c>
      <c r="R535">
        <v>25.9</v>
      </c>
      <c r="S535">
        <v>9</v>
      </c>
      <c r="T535">
        <v>21</v>
      </c>
      <c r="U535" s="317">
        <v>80981</v>
      </c>
    </row>
    <row r="536" spans="1:21">
      <c r="A536">
        <v>535</v>
      </c>
      <c r="B536" t="s">
        <v>8368</v>
      </c>
      <c r="C536" t="s">
        <v>14885</v>
      </c>
      <c r="D536" t="s">
        <v>93</v>
      </c>
      <c r="E536" t="s">
        <v>7698</v>
      </c>
      <c r="F536" s="1">
        <v>45839</v>
      </c>
      <c r="G536">
        <v>7</v>
      </c>
      <c r="H536">
        <v>520332</v>
      </c>
      <c r="I536" t="s">
        <v>10185</v>
      </c>
      <c r="J536">
        <v>50009775</v>
      </c>
      <c r="K536" t="s">
        <v>267</v>
      </c>
      <c r="L536">
        <v>7</v>
      </c>
      <c r="M536">
        <v>7</v>
      </c>
      <c r="N536">
        <v>7</v>
      </c>
      <c r="O536" s="1">
        <v>45867</v>
      </c>
      <c r="P536">
        <v>7</v>
      </c>
      <c r="Q536" s="317">
        <v>43120</v>
      </c>
      <c r="R536">
        <v>25.7</v>
      </c>
      <c r="S536">
        <v>7</v>
      </c>
      <c r="T536">
        <v>21</v>
      </c>
      <c r="U536" s="317">
        <v>82847</v>
      </c>
    </row>
    <row r="537" spans="1:21">
      <c r="A537">
        <v>536</v>
      </c>
      <c r="B537" t="s">
        <v>8117</v>
      </c>
      <c r="C537" t="s">
        <v>14886</v>
      </c>
      <c r="D537" t="s">
        <v>93</v>
      </c>
      <c r="E537" t="s">
        <v>7769</v>
      </c>
      <c r="F537" s="1">
        <v>45839</v>
      </c>
      <c r="G537">
        <v>7</v>
      </c>
      <c r="H537">
        <v>520333</v>
      </c>
      <c r="I537" t="s">
        <v>10185</v>
      </c>
      <c r="J537">
        <v>50003339</v>
      </c>
      <c r="K537" t="s">
        <v>6518</v>
      </c>
      <c r="L537">
        <v>7</v>
      </c>
      <c r="M537">
        <v>7</v>
      </c>
      <c r="N537">
        <v>7</v>
      </c>
      <c r="O537" s="1">
        <v>45867</v>
      </c>
      <c r="P537">
        <v>7</v>
      </c>
      <c r="Q537" s="317">
        <v>120590</v>
      </c>
      <c r="R537">
        <v>25.7</v>
      </c>
      <c r="S537">
        <v>7</v>
      </c>
      <c r="T537">
        <v>27</v>
      </c>
      <c r="U537" s="317">
        <v>233925</v>
      </c>
    </row>
    <row r="538" spans="1:21">
      <c r="A538">
        <v>537</v>
      </c>
      <c r="B538" t="s">
        <v>7974</v>
      </c>
      <c r="C538" t="s">
        <v>14887</v>
      </c>
      <c r="D538" t="s">
        <v>93</v>
      </c>
      <c r="E538" t="s">
        <v>93</v>
      </c>
      <c r="F538" s="1">
        <v>45839</v>
      </c>
      <c r="G538">
        <v>7</v>
      </c>
      <c r="H538">
        <v>520334</v>
      </c>
      <c r="I538" t="s">
        <v>10185</v>
      </c>
      <c r="J538">
        <v>40074748</v>
      </c>
      <c r="K538" t="s">
        <v>6518</v>
      </c>
      <c r="L538">
        <v>9</v>
      </c>
      <c r="M538">
        <v>7</v>
      </c>
      <c r="N538">
        <v>9</v>
      </c>
      <c r="O538" s="1">
        <v>45927</v>
      </c>
      <c r="P538">
        <v>9</v>
      </c>
      <c r="Q538" s="317">
        <v>54885</v>
      </c>
      <c r="R538">
        <v>25.9</v>
      </c>
      <c r="S538">
        <v>9</v>
      </c>
      <c r="T538">
        <v>27</v>
      </c>
      <c r="U538" s="317">
        <v>105179</v>
      </c>
    </row>
    <row r="539" spans="1:21">
      <c r="A539">
        <v>538</v>
      </c>
      <c r="B539" t="s">
        <v>14888</v>
      </c>
      <c r="C539" t="s">
        <v>14889</v>
      </c>
      <c r="D539" t="s">
        <v>6574</v>
      </c>
      <c r="E539" t="s">
        <v>7834</v>
      </c>
      <c r="F539" s="1"/>
      <c r="G539" t="s">
        <v>43</v>
      </c>
      <c r="H539">
        <v>520335</v>
      </c>
      <c r="I539" t="s">
        <v>43</v>
      </c>
      <c r="L539" t="s">
        <v>43</v>
      </c>
      <c r="M539" t="s">
        <v>43</v>
      </c>
      <c r="N539" t="s">
        <v>43</v>
      </c>
      <c r="O539" s="1"/>
      <c r="Q539" s="317"/>
      <c r="U539" s="317"/>
    </row>
    <row r="540" spans="1:21">
      <c r="A540">
        <v>539</v>
      </c>
      <c r="B540" t="s">
        <v>8622</v>
      </c>
      <c r="C540" t="s">
        <v>8623</v>
      </c>
      <c r="D540" t="s">
        <v>6574</v>
      </c>
      <c r="E540" t="s">
        <v>7834</v>
      </c>
      <c r="F540" s="1">
        <v>45839</v>
      </c>
      <c r="G540">
        <v>7</v>
      </c>
      <c r="H540">
        <v>520336</v>
      </c>
      <c r="I540" t="s">
        <v>10185</v>
      </c>
      <c r="J540">
        <v>50016206</v>
      </c>
      <c r="K540" t="s">
        <v>6518</v>
      </c>
      <c r="L540">
        <v>9</v>
      </c>
      <c r="M540">
        <v>7</v>
      </c>
      <c r="N540">
        <v>9</v>
      </c>
      <c r="O540" s="1">
        <v>45927</v>
      </c>
      <c r="P540">
        <v>9</v>
      </c>
      <c r="Q540" s="317">
        <v>108420</v>
      </c>
      <c r="R540">
        <v>25.9</v>
      </c>
      <c r="S540">
        <v>9</v>
      </c>
      <c r="T540">
        <v>40</v>
      </c>
      <c r="U540" s="317">
        <v>188112</v>
      </c>
    </row>
    <row r="541" spans="1:21">
      <c r="A541">
        <v>540</v>
      </c>
      <c r="B541" t="s">
        <v>8629</v>
      </c>
      <c r="C541" t="s">
        <v>8630</v>
      </c>
      <c r="D541" t="s">
        <v>93</v>
      </c>
      <c r="E541" t="s">
        <v>7704</v>
      </c>
      <c r="F541" s="1">
        <v>45839</v>
      </c>
      <c r="G541">
        <v>7</v>
      </c>
      <c r="H541">
        <v>520337</v>
      </c>
      <c r="I541" t="s">
        <v>10185</v>
      </c>
      <c r="J541">
        <v>50016297</v>
      </c>
      <c r="K541" t="s">
        <v>267</v>
      </c>
      <c r="L541">
        <v>9</v>
      </c>
      <c r="M541">
        <v>8</v>
      </c>
      <c r="N541">
        <v>9</v>
      </c>
      <c r="O541" s="1">
        <v>45927</v>
      </c>
      <c r="P541">
        <v>9</v>
      </c>
      <c r="Q541" s="317">
        <v>59935</v>
      </c>
      <c r="R541">
        <v>25.9</v>
      </c>
      <c r="S541">
        <v>9</v>
      </c>
      <c r="T541">
        <v>21</v>
      </c>
      <c r="U541" s="317">
        <v>113965</v>
      </c>
    </row>
    <row r="542" spans="1:21">
      <c r="A542">
        <v>541</v>
      </c>
      <c r="B542" t="s">
        <v>8631</v>
      </c>
      <c r="C542" t="s">
        <v>14890</v>
      </c>
      <c r="D542" t="s">
        <v>93</v>
      </c>
      <c r="E542" t="s">
        <v>7668</v>
      </c>
      <c r="F542" s="1">
        <v>45839</v>
      </c>
      <c r="G542">
        <v>7</v>
      </c>
      <c r="H542">
        <v>520338</v>
      </c>
      <c r="I542" t="s">
        <v>10185</v>
      </c>
      <c r="J542">
        <v>50016470</v>
      </c>
      <c r="K542" t="s">
        <v>6518</v>
      </c>
      <c r="L542">
        <v>9</v>
      </c>
      <c r="M542">
        <v>7</v>
      </c>
      <c r="N542">
        <v>9</v>
      </c>
      <c r="O542" s="1">
        <v>45927</v>
      </c>
      <c r="P542">
        <v>9</v>
      </c>
      <c r="Q542" s="317">
        <v>59070</v>
      </c>
      <c r="R542">
        <v>25.9</v>
      </c>
      <c r="S542">
        <v>9</v>
      </c>
      <c r="T542">
        <v>27</v>
      </c>
      <c r="U542" s="317">
        <v>114524</v>
      </c>
    </row>
    <row r="543" spans="1:21">
      <c r="A543">
        <v>542</v>
      </c>
      <c r="B543" t="s">
        <v>8641</v>
      </c>
      <c r="C543" t="s">
        <v>8642</v>
      </c>
      <c r="D543" t="s">
        <v>93</v>
      </c>
      <c r="E543" t="s">
        <v>7721</v>
      </c>
      <c r="F543" s="1">
        <v>45840</v>
      </c>
      <c r="G543">
        <v>7</v>
      </c>
      <c r="H543">
        <v>520339</v>
      </c>
      <c r="I543" t="s">
        <v>10185</v>
      </c>
      <c r="J543">
        <v>50016649</v>
      </c>
      <c r="K543" t="s">
        <v>267</v>
      </c>
      <c r="L543">
        <v>8</v>
      </c>
      <c r="M543">
        <v>8</v>
      </c>
      <c r="N543">
        <v>8</v>
      </c>
      <c r="O543" s="1">
        <v>45927</v>
      </c>
      <c r="P543">
        <v>9</v>
      </c>
      <c r="Q543" s="317">
        <v>67940</v>
      </c>
      <c r="R543">
        <v>25.9</v>
      </c>
      <c r="S543">
        <v>9</v>
      </c>
      <c r="T543">
        <v>21</v>
      </c>
      <c r="U543" s="317">
        <v>109980</v>
      </c>
    </row>
    <row r="544" spans="1:21">
      <c r="A544">
        <v>543</v>
      </c>
      <c r="B544" t="s">
        <v>8637</v>
      </c>
      <c r="C544" t="s">
        <v>8638</v>
      </c>
      <c r="D544" t="s">
        <v>93</v>
      </c>
      <c r="E544" t="s">
        <v>7698</v>
      </c>
      <c r="F544" s="1">
        <v>45841</v>
      </c>
      <c r="G544">
        <v>7</v>
      </c>
      <c r="H544">
        <v>520340</v>
      </c>
      <c r="I544" t="s">
        <v>10185</v>
      </c>
      <c r="J544">
        <v>50016767</v>
      </c>
      <c r="K544" t="s">
        <v>267</v>
      </c>
      <c r="L544">
        <v>8</v>
      </c>
      <c r="M544">
        <v>8</v>
      </c>
      <c r="N544">
        <v>8</v>
      </c>
      <c r="O544" s="1">
        <v>45895</v>
      </c>
      <c r="P544">
        <v>8</v>
      </c>
      <c r="Q544" s="317">
        <v>54725</v>
      </c>
      <c r="R544">
        <v>25.8</v>
      </c>
      <c r="S544">
        <v>8</v>
      </c>
      <c r="T544">
        <v>21</v>
      </c>
      <c r="U544" s="317">
        <v>103138</v>
      </c>
    </row>
    <row r="545" spans="1:21">
      <c r="A545">
        <v>544</v>
      </c>
      <c r="B545" t="s">
        <v>8639</v>
      </c>
      <c r="C545" t="s">
        <v>8640</v>
      </c>
      <c r="D545" t="s">
        <v>93</v>
      </c>
      <c r="E545" t="s">
        <v>6259</v>
      </c>
      <c r="F545" s="1">
        <v>45841</v>
      </c>
      <c r="G545">
        <v>7</v>
      </c>
      <c r="H545">
        <v>520341</v>
      </c>
      <c r="I545" t="s">
        <v>10185</v>
      </c>
      <c r="J545">
        <v>50016801</v>
      </c>
      <c r="K545" t="s">
        <v>267</v>
      </c>
      <c r="L545">
        <v>9</v>
      </c>
      <c r="M545">
        <v>8</v>
      </c>
      <c r="N545">
        <v>9</v>
      </c>
      <c r="O545" s="1">
        <v>45927</v>
      </c>
      <c r="P545">
        <v>9</v>
      </c>
      <c r="Q545" s="317">
        <v>49120</v>
      </c>
      <c r="R545">
        <v>25.9</v>
      </c>
      <c r="S545">
        <v>9</v>
      </c>
      <c r="T545">
        <v>21</v>
      </c>
      <c r="U545" s="317">
        <v>94490</v>
      </c>
    </row>
    <row r="546" spans="1:21">
      <c r="A546">
        <v>545</v>
      </c>
      <c r="B546" t="s">
        <v>8658</v>
      </c>
      <c r="C546" t="s">
        <v>8659</v>
      </c>
      <c r="D546" t="s">
        <v>93</v>
      </c>
      <c r="E546" t="s">
        <v>7883</v>
      </c>
      <c r="F546" s="1">
        <v>45842</v>
      </c>
      <c r="G546">
        <v>7</v>
      </c>
      <c r="H546">
        <v>520342</v>
      </c>
      <c r="I546" t="s">
        <v>10185</v>
      </c>
      <c r="J546">
        <v>50016970</v>
      </c>
      <c r="K546" t="s">
        <v>267</v>
      </c>
      <c r="L546">
        <v>8</v>
      </c>
      <c r="M546">
        <v>8</v>
      </c>
      <c r="N546">
        <v>8</v>
      </c>
      <c r="O546" s="1">
        <v>45895</v>
      </c>
      <c r="P546">
        <v>8</v>
      </c>
      <c r="Q546" s="317">
        <v>58110</v>
      </c>
      <c r="R546">
        <v>25.8</v>
      </c>
      <c r="S546">
        <v>8</v>
      </c>
      <c r="T546">
        <v>21</v>
      </c>
      <c r="U546" s="317">
        <v>110939</v>
      </c>
    </row>
    <row r="547" spans="1:21">
      <c r="A547">
        <v>546</v>
      </c>
      <c r="B547" t="s">
        <v>8660</v>
      </c>
      <c r="C547" t="s">
        <v>8661</v>
      </c>
      <c r="D547" t="s">
        <v>93</v>
      </c>
      <c r="E547" t="s">
        <v>7704</v>
      </c>
      <c r="F547" s="1">
        <v>45842</v>
      </c>
      <c r="G547">
        <v>7</v>
      </c>
      <c r="H547">
        <v>520343</v>
      </c>
      <c r="I547" t="s">
        <v>10185</v>
      </c>
      <c r="J547">
        <v>50016974</v>
      </c>
      <c r="K547" t="s">
        <v>267</v>
      </c>
      <c r="L547">
        <v>9</v>
      </c>
      <c r="M547">
        <v>8</v>
      </c>
      <c r="N547">
        <v>9</v>
      </c>
      <c r="O547" s="1">
        <v>45927</v>
      </c>
      <c r="P547">
        <v>9</v>
      </c>
      <c r="Q547" s="317">
        <v>56160</v>
      </c>
      <c r="R547">
        <v>25.9</v>
      </c>
      <c r="S547">
        <v>9</v>
      </c>
      <c r="T547">
        <v>21</v>
      </c>
      <c r="U547" s="317">
        <v>108152</v>
      </c>
    </row>
    <row r="548" spans="1:21">
      <c r="A548">
        <v>547</v>
      </c>
      <c r="B548" t="s">
        <v>8656</v>
      </c>
      <c r="C548" t="s">
        <v>8657</v>
      </c>
      <c r="D548" t="s">
        <v>93</v>
      </c>
      <c r="E548" t="s">
        <v>7769</v>
      </c>
      <c r="F548" s="1">
        <v>45842</v>
      </c>
      <c r="G548">
        <v>7</v>
      </c>
      <c r="H548">
        <v>520344</v>
      </c>
      <c r="I548" t="s">
        <v>10185</v>
      </c>
      <c r="J548">
        <v>50017027</v>
      </c>
      <c r="K548" t="s">
        <v>6518</v>
      </c>
      <c r="L548">
        <v>10</v>
      </c>
      <c r="M548">
        <v>8</v>
      </c>
      <c r="N548">
        <v>10</v>
      </c>
      <c r="O548" s="1">
        <v>45957</v>
      </c>
      <c r="P548">
        <v>10</v>
      </c>
      <c r="Q548" s="317">
        <v>107310</v>
      </c>
      <c r="R548">
        <v>25.1</v>
      </c>
      <c r="S548">
        <v>10</v>
      </c>
      <c r="T548">
        <v>21</v>
      </c>
      <c r="U548" s="317">
        <v>208143</v>
      </c>
    </row>
    <row r="549" spans="1:21">
      <c r="A549">
        <v>548</v>
      </c>
      <c r="B549" t="s">
        <v>8665</v>
      </c>
      <c r="C549" t="s">
        <v>8666</v>
      </c>
      <c r="D549" t="s">
        <v>93</v>
      </c>
      <c r="E549" t="s">
        <v>6259</v>
      </c>
      <c r="F549" s="1">
        <v>45842</v>
      </c>
      <c r="G549">
        <v>7</v>
      </c>
      <c r="H549">
        <v>520345</v>
      </c>
      <c r="I549" t="s">
        <v>10185</v>
      </c>
      <c r="J549">
        <v>50017030</v>
      </c>
      <c r="K549" t="s">
        <v>267</v>
      </c>
      <c r="L549">
        <v>9</v>
      </c>
      <c r="M549">
        <v>8</v>
      </c>
      <c r="N549">
        <v>9</v>
      </c>
      <c r="O549" s="1">
        <v>45927</v>
      </c>
      <c r="P549">
        <v>9</v>
      </c>
      <c r="Q549" s="317">
        <v>52240</v>
      </c>
      <c r="R549">
        <v>25.9</v>
      </c>
      <c r="S549">
        <v>9</v>
      </c>
      <c r="T549">
        <v>21</v>
      </c>
      <c r="U549" s="317">
        <v>100549</v>
      </c>
    </row>
    <row r="550" spans="1:21">
      <c r="A550">
        <v>549</v>
      </c>
      <c r="B550" t="s">
        <v>8667</v>
      </c>
      <c r="C550" t="s">
        <v>8668</v>
      </c>
      <c r="D550" t="s">
        <v>93</v>
      </c>
      <c r="E550" t="s">
        <v>7690</v>
      </c>
      <c r="F550" s="1">
        <v>45842</v>
      </c>
      <c r="G550">
        <v>7</v>
      </c>
      <c r="H550">
        <v>520346</v>
      </c>
      <c r="I550" t="s">
        <v>10185</v>
      </c>
      <c r="J550">
        <v>50017035</v>
      </c>
      <c r="K550" t="s">
        <v>267</v>
      </c>
      <c r="L550">
        <v>10</v>
      </c>
      <c r="M550">
        <v>10</v>
      </c>
      <c r="N550">
        <v>10</v>
      </c>
      <c r="O550" s="1">
        <v>45957</v>
      </c>
      <c r="P550">
        <v>10</v>
      </c>
      <c r="Q550" s="317">
        <v>58720</v>
      </c>
      <c r="R550">
        <v>25.1</v>
      </c>
      <c r="S550">
        <v>10</v>
      </c>
      <c r="T550">
        <v>27</v>
      </c>
      <c r="U550" s="317">
        <v>111301</v>
      </c>
    </row>
    <row r="551" spans="1:21">
      <c r="A551">
        <v>550</v>
      </c>
      <c r="B551" t="s">
        <v>8669</v>
      </c>
      <c r="C551" t="s">
        <v>8670</v>
      </c>
      <c r="D551" t="s">
        <v>93</v>
      </c>
      <c r="E551" t="s">
        <v>7698</v>
      </c>
      <c r="F551" s="1">
        <v>45842</v>
      </c>
      <c r="G551">
        <v>7</v>
      </c>
      <c r="H551">
        <v>520347</v>
      </c>
      <c r="I551" t="s">
        <v>10185</v>
      </c>
      <c r="J551">
        <v>50017037</v>
      </c>
      <c r="K551" t="s">
        <v>267</v>
      </c>
      <c r="L551">
        <v>8</v>
      </c>
      <c r="M551">
        <v>8</v>
      </c>
      <c r="N551">
        <v>8</v>
      </c>
      <c r="O551" s="1">
        <v>45895</v>
      </c>
      <c r="P551">
        <v>8</v>
      </c>
      <c r="Q551" s="317">
        <v>48200</v>
      </c>
      <c r="R551">
        <v>25.8</v>
      </c>
      <c r="S551">
        <v>8</v>
      </c>
      <c r="T551">
        <v>27</v>
      </c>
      <c r="U551" s="317">
        <v>92708</v>
      </c>
    </row>
    <row r="552" spans="1:21">
      <c r="A552">
        <v>551</v>
      </c>
      <c r="B552" t="s">
        <v>14891</v>
      </c>
      <c r="C552" t="s">
        <v>7672</v>
      </c>
      <c r="D552" t="s">
        <v>93</v>
      </c>
      <c r="E552" t="s">
        <v>7668</v>
      </c>
      <c r="F552" s="1">
        <v>45842</v>
      </c>
      <c r="G552">
        <v>7</v>
      </c>
      <c r="H552">
        <v>520348</v>
      </c>
      <c r="I552" t="s">
        <v>10185</v>
      </c>
      <c r="J552">
        <v>50017042</v>
      </c>
      <c r="L552" t="s">
        <v>43</v>
      </c>
      <c r="M552" t="s">
        <v>43</v>
      </c>
      <c r="N552" t="s">
        <v>43</v>
      </c>
      <c r="O552" s="1"/>
      <c r="Q552" s="317"/>
      <c r="U552" s="317"/>
    </row>
    <row r="553" spans="1:21">
      <c r="A553">
        <v>552</v>
      </c>
      <c r="B553" t="s">
        <v>8671</v>
      </c>
      <c r="C553" t="s">
        <v>8672</v>
      </c>
      <c r="D553" t="s">
        <v>93</v>
      </c>
      <c r="E553" t="s">
        <v>7690</v>
      </c>
      <c r="F553" s="1">
        <v>45842</v>
      </c>
      <c r="G553">
        <v>7</v>
      </c>
      <c r="H553">
        <v>520349</v>
      </c>
      <c r="I553" t="s">
        <v>10185</v>
      </c>
      <c r="J553">
        <v>50017044</v>
      </c>
      <c r="K553" t="s">
        <v>267</v>
      </c>
      <c r="L553">
        <v>9</v>
      </c>
      <c r="M553">
        <v>8</v>
      </c>
      <c r="N553">
        <v>9</v>
      </c>
      <c r="O553" s="1">
        <v>45927</v>
      </c>
      <c r="P553">
        <v>9</v>
      </c>
      <c r="Q553" s="317">
        <v>99905</v>
      </c>
      <c r="R553">
        <v>25.9</v>
      </c>
      <c r="S553">
        <v>9</v>
      </c>
      <c r="T553">
        <v>27</v>
      </c>
      <c r="U553" s="317">
        <v>192563</v>
      </c>
    </row>
    <row r="554" spans="1:21">
      <c r="A554">
        <v>553</v>
      </c>
      <c r="B554" t="s">
        <v>8662</v>
      </c>
      <c r="C554" t="s">
        <v>8508</v>
      </c>
      <c r="D554" t="s">
        <v>6574</v>
      </c>
      <c r="E554" t="s">
        <v>7834</v>
      </c>
      <c r="F554" s="1">
        <v>45845</v>
      </c>
      <c r="G554">
        <v>7</v>
      </c>
      <c r="H554">
        <v>520350</v>
      </c>
      <c r="I554" t="s">
        <v>10185</v>
      </c>
      <c r="J554">
        <v>50017017</v>
      </c>
      <c r="K554" t="s">
        <v>6518</v>
      </c>
      <c r="L554">
        <v>8</v>
      </c>
      <c r="M554">
        <v>7</v>
      </c>
      <c r="N554">
        <v>8</v>
      </c>
      <c r="O554" s="1">
        <v>45896</v>
      </c>
      <c r="P554">
        <v>8</v>
      </c>
      <c r="Q554" s="317">
        <v>42950</v>
      </c>
      <c r="R554">
        <v>25.8</v>
      </c>
      <c r="S554">
        <v>8</v>
      </c>
      <c r="T554">
        <v>40</v>
      </c>
      <c r="U554" s="317">
        <v>72206</v>
      </c>
    </row>
    <row r="555" spans="1:21">
      <c r="A555">
        <v>554</v>
      </c>
      <c r="B555" t="s">
        <v>8663</v>
      </c>
      <c r="C555" t="s">
        <v>8664</v>
      </c>
      <c r="D555" t="s">
        <v>6574</v>
      </c>
      <c r="E555" t="s">
        <v>7834</v>
      </c>
      <c r="F555" s="1">
        <v>45845</v>
      </c>
      <c r="G555">
        <v>7</v>
      </c>
      <c r="H555">
        <v>520351</v>
      </c>
      <c r="I555" t="s">
        <v>10185</v>
      </c>
      <c r="J555">
        <v>50017023</v>
      </c>
      <c r="K555" t="s">
        <v>6518</v>
      </c>
      <c r="L555">
        <v>9</v>
      </c>
      <c r="M555">
        <v>7</v>
      </c>
      <c r="N555">
        <v>9</v>
      </c>
      <c r="O555" s="1">
        <v>45927</v>
      </c>
      <c r="P555">
        <v>9</v>
      </c>
      <c r="Q555" s="317">
        <v>90760</v>
      </c>
      <c r="R555">
        <v>25.9</v>
      </c>
      <c r="S555">
        <v>9</v>
      </c>
      <c r="T555">
        <v>40</v>
      </c>
      <c r="U555" s="317">
        <v>157093</v>
      </c>
    </row>
    <row r="556" spans="1:21">
      <c r="A556">
        <v>555</v>
      </c>
      <c r="B556" t="s">
        <v>8685</v>
      </c>
      <c r="C556" t="s">
        <v>8680</v>
      </c>
      <c r="D556" t="s">
        <v>93</v>
      </c>
      <c r="E556" t="s">
        <v>93</v>
      </c>
      <c r="F556" s="1">
        <v>45845</v>
      </c>
      <c r="G556">
        <v>7</v>
      </c>
      <c r="H556">
        <v>520352</v>
      </c>
      <c r="I556" t="s">
        <v>10185</v>
      </c>
      <c r="J556">
        <v>50017181</v>
      </c>
      <c r="N556" t="s">
        <v>43</v>
      </c>
      <c r="O556" s="1"/>
      <c r="Q556" s="317"/>
      <c r="U556" s="317"/>
    </row>
    <row r="557" spans="1:21">
      <c r="A557">
        <v>556</v>
      </c>
      <c r="B557" t="s">
        <v>8677</v>
      </c>
      <c r="C557" t="s">
        <v>8678</v>
      </c>
      <c r="D557" t="s">
        <v>93</v>
      </c>
      <c r="E557" t="s">
        <v>7704</v>
      </c>
      <c r="F557" s="1">
        <v>45845</v>
      </c>
      <c r="G557">
        <v>7</v>
      </c>
      <c r="H557">
        <v>520353</v>
      </c>
      <c r="I557" t="s">
        <v>10185</v>
      </c>
      <c r="J557">
        <v>50017214</v>
      </c>
      <c r="K557" t="s">
        <v>267</v>
      </c>
      <c r="L557">
        <v>9</v>
      </c>
      <c r="M557">
        <v>8</v>
      </c>
      <c r="N557">
        <v>9</v>
      </c>
      <c r="O557" s="1">
        <v>45927</v>
      </c>
      <c r="P557">
        <v>9</v>
      </c>
      <c r="Q557" s="317">
        <v>61820</v>
      </c>
      <c r="R557">
        <v>25.9</v>
      </c>
      <c r="S557">
        <v>9</v>
      </c>
      <c r="T557">
        <v>21</v>
      </c>
      <c r="U557" s="317">
        <v>119142</v>
      </c>
    </row>
    <row r="558" spans="1:21">
      <c r="A558">
        <v>557</v>
      </c>
      <c r="B558" t="s">
        <v>8686</v>
      </c>
      <c r="C558" t="s">
        <v>8687</v>
      </c>
      <c r="D558" t="s">
        <v>93</v>
      </c>
      <c r="E558" t="s">
        <v>93</v>
      </c>
      <c r="F558" s="1">
        <v>45845</v>
      </c>
      <c r="G558">
        <v>7</v>
      </c>
      <c r="H558">
        <v>520354</v>
      </c>
      <c r="I558" t="s">
        <v>10185</v>
      </c>
      <c r="J558">
        <v>50017220</v>
      </c>
      <c r="K558" t="s">
        <v>6518</v>
      </c>
      <c r="L558">
        <v>8</v>
      </c>
      <c r="M558">
        <v>7</v>
      </c>
      <c r="N558">
        <v>8</v>
      </c>
      <c r="O558" s="1">
        <v>45896</v>
      </c>
      <c r="P558">
        <v>8</v>
      </c>
      <c r="Q558" s="317">
        <v>46345</v>
      </c>
      <c r="R558">
        <v>25.8</v>
      </c>
      <c r="S558">
        <v>8</v>
      </c>
      <c r="T558">
        <v>23</v>
      </c>
      <c r="U558" s="317">
        <v>88606</v>
      </c>
    </row>
    <row r="559" spans="1:21">
      <c r="A559">
        <v>558</v>
      </c>
      <c r="B559" t="s">
        <v>8681</v>
      </c>
      <c r="C559" t="s">
        <v>8682</v>
      </c>
      <c r="D559" t="s">
        <v>93</v>
      </c>
      <c r="E559" t="s">
        <v>7883</v>
      </c>
      <c r="F559" s="1">
        <v>45845</v>
      </c>
      <c r="G559">
        <v>7</v>
      </c>
      <c r="H559">
        <v>520355</v>
      </c>
      <c r="I559" t="s">
        <v>10185</v>
      </c>
      <c r="J559">
        <v>50017260</v>
      </c>
      <c r="K559" t="s">
        <v>267</v>
      </c>
      <c r="L559">
        <v>8</v>
      </c>
      <c r="M559">
        <v>8</v>
      </c>
      <c r="N559">
        <v>8</v>
      </c>
      <c r="O559" s="1">
        <v>45895</v>
      </c>
      <c r="P559">
        <v>8</v>
      </c>
      <c r="Q559" s="317">
        <v>49700</v>
      </c>
      <c r="R559">
        <v>25.8</v>
      </c>
      <c r="S559">
        <v>8</v>
      </c>
      <c r="T559">
        <v>21</v>
      </c>
      <c r="U559" s="317">
        <v>95619</v>
      </c>
    </row>
    <row r="560" spans="1:21">
      <c r="A560">
        <v>559</v>
      </c>
      <c r="B560" t="s">
        <v>8679</v>
      </c>
      <c r="C560" t="s">
        <v>8680</v>
      </c>
      <c r="D560" t="s">
        <v>93</v>
      </c>
      <c r="E560" t="s">
        <v>93</v>
      </c>
      <c r="F560" s="1">
        <v>45846</v>
      </c>
      <c r="G560">
        <v>7</v>
      </c>
      <c r="H560">
        <v>520356</v>
      </c>
      <c r="I560" t="s">
        <v>10185</v>
      </c>
      <c r="J560">
        <v>50017320</v>
      </c>
      <c r="N560" t="s">
        <v>43</v>
      </c>
      <c r="O560" s="1"/>
      <c r="Q560" s="317"/>
      <c r="U560" s="317"/>
    </row>
    <row r="561" spans="1:21">
      <c r="A561">
        <v>560</v>
      </c>
      <c r="B561" t="s">
        <v>14892</v>
      </c>
      <c r="C561" t="s">
        <v>14893</v>
      </c>
      <c r="D561" t="s">
        <v>93</v>
      </c>
      <c r="E561" t="s">
        <v>8613</v>
      </c>
      <c r="F561" s="1"/>
      <c r="G561" t="s">
        <v>43</v>
      </c>
      <c r="H561">
        <v>520357</v>
      </c>
      <c r="I561" t="s">
        <v>43</v>
      </c>
      <c r="L561" t="s">
        <v>43</v>
      </c>
      <c r="M561" t="s">
        <v>43</v>
      </c>
      <c r="N561" t="s">
        <v>43</v>
      </c>
      <c r="O561" s="1"/>
      <c r="Q561" s="317"/>
      <c r="U561" s="317"/>
    </row>
    <row r="562" spans="1:21">
      <c r="A562">
        <v>561</v>
      </c>
      <c r="B562" t="s">
        <v>14894</v>
      </c>
      <c r="C562" t="s">
        <v>14895</v>
      </c>
      <c r="D562" t="s">
        <v>93</v>
      </c>
      <c r="E562" t="s">
        <v>9300</v>
      </c>
      <c r="F562" s="1"/>
      <c r="G562" t="s">
        <v>43</v>
      </c>
      <c r="H562">
        <v>520358</v>
      </c>
      <c r="I562" t="s">
        <v>43</v>
      </c>
      <c r="L562" t="s">
        <v>43</v>
      </c>
      <c r="M562" t="s">
        <v>43</v>
      </c>
      <c r="N562" t="s">
        <v>43</v>
      </c>
      <c r="O562" s="1"/>
      <c r="Q562" s="317"/>
      <c r="U562" s="317"/>
    </row>
    <row r="563" spans="1:21">
      <c r="A563">
        <v>562</v>
      </c>
      <c r="B563" t="s">
        <v>14896</v>
      </c>
      <c r="C563" t="s">
        <v>14897</v>
      </c>
      <c r="D563" t="s">
        <v>93</v>
      </c>
      <c r="E563" t="s">
        <v>7800</v>
      </c>
      <c r="F563" s="1"/>
      <c r="G563" t="s">
        <v>43</v>
      </c>
      <c r="H563">
        <v>520359</v>
      </c>
      <c r="I563" t="s">
        <v>43</v>
      </c>
      <c r="L563" t="s">
        <v>43</v>
      </c>
      <c r="M563" t="s">
        <v>43</v>
      </c>
      <c r="N563" t="s">
        <v>43</v>
      </c>
      <c r="O563" s="1"/>
      <c r="Q563" s="317"/>
      <c r="U563" s="317"/>
    </row>
    <row r="564" spans="1:21">
      <c r="A564">
        <v>563</v>
      </c>
      <c r="B564" t="s">
        <v>14898</v>
      </c>
      <c r="C564" t="s">
        <v>14899</v>
      </c>
      <c r="D564" t="s">
        <v>93</v>
      </c>
      <c r="E564" t="s">
        <v>7883</v>
      </c>
      <c r="F564" s="1"/>
      <c r="G564" t="s">
        <v>43</v>
      </c>
      <c r="H564">
        <v>520360</v>
      </c>
      <c r="I564" t="s">
        <v>43</v>
      </c>
      <c r="L564" t="s">
        <v>43</v>
      </c>
      <c r="M564" t="s">
        <v>43</v>
      </c>
      <c r="N564" t="s">
        <v>43</v>
      </c>
      <c r="O564" s="1"/>
      <c r="Q564" s="317"/>
      <c r="U564" s="317"/>
    </row>
    <row r="565" spans="1:21">
      <c r="A565">
        <v>564</v>
      </c>
      <c r="B565" t="s">
        <v>14900</v>
      </c>
      <c r="C565" t="s">
        <v>14901</v>
      </c>
      <c r="D565" t="s">
        <v>93</v>
      </c>
      <c r="E565" t="s">
        <v>7883</v>
      </c>
      <c r="F565" s="1"/>
      <c r="G565" t="s">
        <v>43</v>
      </c>
      <c r="H565">
        <v>520361</v>
      </c>
      <c r="I565" t="s">
        <v>43</v>
      </c>
      <c r="L565" t="s">
        <v>43</v>
      </c>
      <c r="M565" t="s">
        <v>43</v>
      </c>
      <c r="N565" t="s">
        <v>43</v>
      </c>
      <c r="O565" s="1"/>
      <c r="Q565" s="317"/>
      <c r="U565" s="317"/>
    </row>
    <row r="566" spans="1:21">
      <c r="A566">
        <v>565</v>
      </c>
      <c r="B566" t="s">
        <v>14902</v>
      </c>
      <c r="C566" t="s">
        <v>14903</v>
      </c>
      <c r="D566" t="s">
        <v>93</v>
      </c>
      <c r="E566" t="s">
        <v>7800</v>
      </c>
      <c r="F566" s="1"/>
      <c r="G566" t="s">
        <v>43</v>
      </c>
      <c r="H566">
        <v>520362</v>
      </c>
      <c r="I566" t="s">
        <v>43</v>
      </c>
      <c r="L566" t="s">
        <v>43</v>
      </c>
      <c r="M566" t="s">
        <v>43</v>
      </c>
      <c r="N566" t="s">
        <v>43</v>
      </c>
      <c r="O566" s="1"/>
      <c r="Q566" s="317"/>
      <c r="U566" s="317"/>
    </row>
    <row r="567" spans="1:21">
      <c r="A567">
        <v>566</v>
      </c>
      <c r="B567" t="s">
        <v>14904</v>
      </c>
      <c r="C567" t="s">
        <v>14899</v>
      </c>
      <c r="D567" t="s">
        <v>93</v>
      </c>
      <c r="E567" t="s">
        <v>7883</v>
      </c>
      <c r="F567" s="1"/>
      <c r="G567" t="s">
        <v>43</v>
      </c>
      <c r="H567">
        <v>520363</v>
      </c>
      <c r="I567" t="s">
        <v>43</v>
      </c>
      <c r="L567" t="s">
        <v>43</v>
      </c>
      <c r="M567" t="s">
        <v>43</v>
      </c>
      <c r="N567" t="s">
        <v>43</v>
      </c>
      <c r="O567" s="1"/>
      <c r="Q567" s="317"/>
      <c r="U567" s="317"/>
    </row>
    <row r="568" spans="1:21">
      <c r="A568">
        <v>567</v>
      </c>
      <c r="B568" t="s">
        <v>14905</v>
      </c>
      <c r="C568" t="s">
        <v>14906</v>
      </c>
      <c r="D568" t="s">
        <v>93</v>
      </c>
      <c r="E568" t="s">
        <v>7721</v>
      </c>
      <c r="F568" s="1"/>
      <c r="G568" t="s">
        <v>43</v>
      </c>
      <c r="H568">
        <v>520364</v>
      </c>
      <c r="I568" t="s">
        <v>43</v>
      </c>
      <c r="L568" t="s">
        <v>43</v>
      </c>
      <c r="M568" t="s">
        <v>43</v>
      </c>
      <c r="N568" t="s">
        <v>43</v>
      </c>
      <c r="O568" s="1"/>
      <c r="Q568" s="317"/>
      <c r="U568" s="317"/>
    </row>
    <row r="569" spans="1:21">
      <c r="A569">
        <v>568</v>
      </c>
      <c r="B569" t="s">
        <v>8691</v>
      </c>
      <c r="C569" t="s">
        <v>8692</v>
      </c>
      <c r="D569" t="s">
        <v>93</v>
      </c>
      <c r="E569" t="s">
        <v>6259</v>
      </c>
      <c r="F569" s="1">
        <v>45847</v>
      </c>
      <c r="G569">
        <v>7</v>
      </c>
      <c r="H569">
        <v>520365</v>
      </c>
      <c r="I569" t="s">
        <v>10185</v>
      </c>
      <c r="J569">
        <v>50017586</v>
      </c>
      <c r="K569" t="s">
        <v>6518</v>
      </c>
      <c r="L569">
        <v>9</v>
      </c>
      <c r="N569">
        <v>9</v>
      </c>
      <c r="O569" s="1">
        <v>45927</v>
      </c>
      <c r="P569">
        <v>9</v>
      </c>
      <c r="Q569" s="317">
        <v>32145</v>
      </c>
      <c r="R569">
        <v>25.9</v>
      </c>
      <c r="S569">
        <v>9</v>
      </c>
      <c r="T569">
        <v>27</v>
      </c>
      <c r="U569" s="317">
        <v>61043</v>
      </c>
    </row>
    <row r="570" spans="1:21">
      <c r="A570">
        <v>569</v>
      </c>
      <c r="B570" t="s">
        <v>8693</v>
      </c>
      <c r="C570" t="s">
        <v>8692</v>
      </c>
      <c r="D570" t="s">
        <v>93</v>
      </c>
      <c r="E570" t="s">
        <v>6259</v>
      </c>
      <c r="F570" s="1">
        <v>45847</v>
      </c>
      <c r="G570">
        <v>7</v>
      </c>
      <c r="H570">
        <v>520366</v>
      </c>
      <c r="I570" t="s">
        <v>10185</v>
      </c>
      <c r="J570">
        <v>50017592</v>
      </c>
      <c r="K570" t="s">
        <v>6518</v>
      </c>
      <c r="L570">
        <v>9</v>
      </c>
      <c r="M570">
        <v>8</v>
      </c>
      <c r="N570">
        <v>9</v>
      </c>
      <c r="O570" s="1">
        <v>45927</v>
      </c>
      <c r="P570">
        <v>9</v>
      </c>
      <c r="Q570" s="317">
        <v>47475</v>
      </c>
      <c r="R570">
        <v>25.9</v>
      </c>
      <c r="S570">
        <v>9</v>
      </c>
      <c r="T570">
        <v>27</v>
      </c>
      <c r="U570" s="317">
        <v>89789</v>
      </c>
    </row>
    <row r="571" spans="1:21">
      <c r="A571">
        <v>570</v>
      </c>
      <c r="B571" t="s">
        <v>8694</v>
      </c>
      <c r="C571" t="s">
        <v>8695</v>
      </c>
      <c r="D571" t="s">
        <v>93</v>
      </c>
      <c r="E571" t="s">
        <v>6259</v>
      </c>
      <c r="F571" s="1">
        <v>45847</v>
      </c>
      <c r="G571">
        <v>7</v>
      </c>
      <c r="H571">
        <v>520367</v>
      </c>
      <c r="I571" t="s">
        <v>10185</v>
      </c>
      <c r="J571">
        <v>50017595</v>
      </c>
      <c r="K571" t="s">
        <v>6518</v>
      </c>
      <c r="L571">
        <v>9</v>
      </c>
      <c r="M571">
        <v>8</v>
      </c>
      <c r="N571">
        <v>9</v>
      </c>
      <c r="O571" s="1">
        <v>45927</v>
      </c>
      <c r="P571">
        <v>9</v>
      </c>
      <c r="Q571" s="317">
        <v>46790</v>
      </c>
      <c r="R571">
        <v>25.9</v>
      </c>
      <c r="S571">
        <v>9</v>
      </c>
      <c r="T571">
        <v>27</v>
      </c>
      <c r="U571" s="317">
        <v>88959</v>
      </c>
    </row>
    <row r="572" spans="1:21">
      <c r="A572">
        <v>571</v>
      </c>
      <c r="B572" t="s">
        <v>8696</v>
      </c>
      <c r="C572" t="s">
        <v>14907</v>
      </c>
      <c r="D572" t="s">
        <v>93</v>
      </c>
      <c r="E572" t="s">
        <v>7747</v>
      </c>
      <c r="F572" s="1">
        <v>45847</v>
      </c>
      <c r="G572">
        <v>7</v>
      </c>
      <c r="H572">
        <v>520368</v>
      </c>
      <c r="I572" t="s">
        <v>10185</v>
      </c>
      <c r="J572">
        <v>50017597</v>
      </c>
      <c r="L572" t="s">
        <v>43</v>
      </c>
      <c r="N572" t="s">
        <v>43</v>
      </c>
      <c r="O572" s="1"/>
      <c r="Q572" s="317"/>
      <c r="U572" s="317"/>
    </row>
    <row r="573" spans="1:21">
      <c r="A573">
        <v>572</v>
      </c>
      <c r="B573" t="s">
        <v>8698</v>
      </c>
      <c r="C573" t="s">
        <v>8699</v>
      </c>
      <c r="D573" t="s">
        <v>93</v>
      </c>
      <c r="E573" t="s">
        <v>7704</v>
      </c>
      <c r="F573" s="1">
        <v>45847</v>
      </c>
      <c r="G573">
        <v>7</v>
      </c>
      <c r="H573">
        <v>520369</v>
      </c>
      <c r="I573" t="s">
        <v>10185</v>
      </c>
      <c r="J573">
        <v>50017600</v>
      </c>
      <c r="K573" t="s">
        <v>6518</v>
      </c>
      <c r="L573">
        <v>9</v>
      </c>
      <c r="M573">
        <v>8</v>
      </c>
      <c r="N573">
        <v>9</v>
      </c>
      <c r="O573" s="1">
        <v>45927</v>
      </c>
      <c r="P573">
        <v>9</v>
      </c>
      <c r="Q573" s="317">
        <v>44145</v>
      </c>
      <c r="R573">
        <v>25.9</v>
      </c>
      <c r="S573">
        <v>9</v>
      </c>
      <c r="T573">
        <v>27</v>
      </c>
      <c r="U573" s="317">
        <v>84328</v>
      </c>
    </row>
    <row r="574" spans="1:21">
      <c r="A574">
        <v>573</v>
      </c>
      <c r="B574" t="s">
        <v>8700</v>
      </c>
      <c r="C574" t="s">
        <v>8701</v>
      </c>
      <c r="D574" t="s">
        <v>93</v>
      </c>
      <c r="E574" t="s">
        <v>7704</v>
      </c>
      <c r="F574" s="1">
        <v>45847</v>
      </c>
      <c r="G574">
        <v>7</v>
      </c>
      <c r="H574">
        <v>520370</v>
      </c>
      <c r="I574" t="s">
        <v>10185</v>
      </c>
      <c r="J574">
        <v>50017605</v>
      </c>
      <c r="K574" t="s">
        <v>267</v>
      </c>
      <c r="L574">
        <v>9</v>
      </c>
      <c r="M574">
        <v>8</v>
      </c>
      <c r="N574">
        <v>9</v>
      </c>
      <c r="O574" s="1">
        <v>45927</v>
      </c>
      <c r="P574">
        <v>9</v>
      </c>
      <c r="Q574" s="317">
        <v>35040</v>
      </c>
      <c r="R574">
        <v>25.9</v>
      </c>
      <c r="S574">
        <v>9</v>
      </c>
      <c r="T574">
        <v>27</v>
      </c>
      <c r="U574" s="317">
        <v>67164</v>
      </c>
    </row>
    <row r="575" spans="1:21">
      <c r="A575">
        <v>574</v>
      </c>
      <c r="B575" t="s">
        <v>8702</v>
      </c>
      <c r="C575" t="s">
        <v>8703</v>
      </c>
      <c r="D575" t="s">
        <v>93</v>
      </c>
      <c r="E575" t="s">
        <v>8471</v>
      </c>
      <c r="F575" s="1">
        <v>45847</v>
      </c>
      <c r="G575">
        <v>7</v>
      </c>
      <c r="H575">
        <v>520371</v>
      </c>
      <c r="I575" t="s">
        <v>10185</v>
      </c>
      <c r="J575">
        <v>50017608</v>
      </c>
      <c r="K575" t="s">
        <v>267</v>
      </c>
      <c r="L575">
        <v>9</v>
      </c>
      <c r="M575">
        <v>8</v>
      </c>
      <c r="N575">
        <v>9</v>
      </c>
      <c r="O575" s="1">
        <v>45927</v>
      </c>
      <c r="P575">
        <v>9</v>
      </c>
      <c r="Q575" s="317">
        <v>42645</v>
      </c>
      <c r="R575">
        <v>25.9</v>
      </c>
      <c r="S575">
        <v>9</v>
      </c>
      <c r="T575">
        <v>27</v>
      </c>
      <c r="U575" s="317">
        <v>81418</v>
      </c>
    </row>
    <row r="576" spans="1:21">
      <c r="A576">
        <v>575</v>
      </c>
      <c r="B576" t="s">
        <v>8704</v>
      </c>
      <c r="C576" t="s">
        <v>8705</v>
      </c>
      <c r="D576" t="s">
        <v>93</v>
      </c>
      <c r="E576" t="s">
        <v>8471</v>
      </c>
      <c r="F576" s="1">
        <v>45847</v>
      </c>
      <c r="G576">
        <v>7</v>
      </c>
      <c r="H576">
        <v>520372</v>
      </c>
      <c r="I576" t="s">
        <v>10185</v>
      </c>
      <c r="J576">
        <v>50017614</v>
      </c>
      <c r="L576" t="s">
        <v>43</v>
      </c>
      <c r="N576" t="s">
        <v>43</v>
      </c>
      <c r="O576" s="1"/>
      <c r="Q576" s="317"/>
      <c r="U576" s="317"/>
    </row>
    <row r="577" spans="1:21">
      <c r="A577">
        <v>576</v>
      </c>
      <c r="B577" t="s">
        <v>8708</v>
      </c>
      <c r="C577" t="s">
        <v>8709</v>
      </c>
      <c r="D577" t="s">
        <v>93</v>
      </c>
      <c r="E577" t="s">
        <v>7800</v>
      </c>
      <c r="F577" s="1">
        <v>45847</v>
      </c>
      <c r="G577">
        <v>7</v>
      </c>
      <c r="H577">
        <v>520373</v>
      </c>
      <c r="I577" t="s">
        <v>10185</v>
      </c>
      <c r="J577">
        <v>50017767</v>
      </c>
      <c r="K577" t="s">
        <v>6518</v>
      </c>
      <c r="L577">
        <v>9</v>
      </c>
      <c r="M577">
        <v>8</v>
      </c>
      <c r="N577">
        <v>9</v>
      </c>
      <c r="O577" s="1">
        <v>45927</v>
      </c>
      <c r="P577">
        <v>9</v>
      </c>
      <c r="Q577" s="317">
        <v>38145</v>
      </c>
      <c r="R577">
        <v>25.9</v>
      </c>
      <c r="S577">
        <v>9</v>
      </c>
      <c r="T577">
        <v>21</v>
      </c>
      <c r="U577" s="317">
        <v>72686</v>
      </c>
    </row>
    <row r="578" spans="1:21">
      <c r="A578">
        <v>577</v>
      </c>
      <c r="B578" t="s">
        <v>8722</v>
      </c>
      <c r="C578" t="s">
        <v>8723</v>
      </c>
      <c r="D578" t="s">
        <v>93</v>
      </c>
      <c r="E578" t="s">
        <v>7677</v>
      </c>
      <c r="F578" s="1">
        <v>45847</v>
      </c>
      <c r="G578">
        <v>7</v>
      </c>
      <c r="H578">
        <v>520374</v>
      </c>
      <c r="I578" t="s">
        <v>10185</v>
      </c>
      <c r="J578">
        <v>50018046</v>
      </c>
      <c r="K578" t="s">
        <v>267</v>
      </c>
      <c r="L578">
        <v>8</v>
      </c>
      <c r="M578">
        <v>8</v>
      </c>
      <c r="N578">
        <v>8</v>
      </c>
      <c r="O578" s="1">
        <v>45895</v>
      </c>
      <c r="P578">
        <v>8</v>
      </c>
      <c r="Q578" s="317">
        <v>68980</v>
      </c>
      <c r="R578">
        <v>25.8</v>
      </c>
      <c r="S578">
        <v>8</v>
      </c>
      <c r="T578">
        <v>21</v>
      </c>
      <c r="U578" s="317">
        <v>133043</v>
      </c>
    </row>
    <row r="579" spans="1:21">
      <c r="A579">
        <v>578</v>
      </c>
      <c r="B579" t="s">
        <v>8710</v>
      </c>
      <c r="C579" t="s">
        <v>8711</v>
      </c>
      <c r="D579" t="s">
        <v>93</v>
      </c>
      <c r="E579" t="s">
        <v>7698</v>
      </c>
      <c r="F579" s="1">
        <v>45848</v>
      </c>
      <c r="G579">
        <v>7</v>
      </c>
      <c r="H579">
        <v>520375</v>
      </c>
      <c r="I579" t="s">
        <v>10185</v>
      </c>
      <c r="J579">
        <v>50018081</v>
      </c>
      <c r="K579" t="s">
        <v>6518</v>
      </c>
      <c r="L579">
        <v>8</v>
      </c>
      <c r="M579">
        <v>7</v>
      </c>
      <c r="N579">
        <v>8</v>
      </c>
      <c r="O579" s="1">
        <v>45896</v>
      </c>
      <c r="P579">
        <v>8</v>
      </c>
      <c r="Q579" s="317">
        <v>41225</v>
      </c>
      <c r="R579">
        <v>25.8</v>
      </c>
      <c r="S579">
        <v>8</v>
      </c>
      <c r="T579">
        <v>23</v>
      </c>
      <c r="U579" s="317">
        <v>76942</v>
      </c>
    </row>
    <row r="580" spans="1:21">
      <c r="A580">
        <v>579</v>
      </c>
      <c r="B580" t="s">
        <v>14908</v>
      </c>
      <c r="C580" t="s">
        <v>14909</v>
      </c>
      <c r="D580" t="s">
        <v>93</v>
      </c>
      <c r="E580" t="s">
        <v>7800</v>
      </c>
      <c r="F580" s="1"/>
      <c r="G580" t="s">
        <v>43</v>
      </c>
      <c r="H580">
        <v>520376</v>
      </c>
      <c r="I580" t="s">
        <v>43</v>
      </c>
      <c r="L580" t="s">
        <v>43</v>
      </c>
      <c r="M580" t="s">
        <v>43</v>
      </c>
      <c r="N580" t="s">
        <v>43</v>
      </c>
      <c r="O580" s="1"/>
      <c r="Q580" s="317"/>
      <c r="U580" s="317"/>
    </row>
    <row r="581" spans="1:21">
      <c r="A581">
        <v>580</v>
      </c>
      <c r="B581" t="s">
        <v>14910</v>
      </c>
      <c r="C581" t="s">
        <v>14911</v>
      </c>
      <c r="D581" t="s">
        <v>93</v>
      </c>
      <c r="E581" t="s">
        <v>93</v>
      </c>
      <c r="F581" s="1"/>
      <c r="G581" t="s">
        <v>43</v>
      </c>
      <c r="H581">
        <v>520377</v>
      </c>
      <c r="I581" t="s">
        <v>43</v>
      </c>
      <c r="L581" t="s">
        <v>43</v>
      </c>
      <c r="M581" t="s">
        <v>43</v>
      </c>
      <c r="N581" t="s">
        <v>43</v>
      </c>
      <c r="O581" s="1"/>
      <c r="Q581" s="317"/>
      <c r="U581" s="317"/>
    </row>
    <row r="582" spans="1:21">
      <c r="A582">
        <v>581</v>
      </c>
      <c r="B582" t="s">
        <v>14912</v>
      </c>
      <c r="C582" t="s">
        <v>9041</v>
      </c>
      <c r="D582" t="s">
        <v>93</v>
      </c>
      <c r="E582" t="s">
        <v>7800</v>
      </c>
      <c r="F582" s="1"/>
      <c r="G582" t="s">
        <v>43</v>
      </c>
      <c r="H582">
        <v>520378</v>
      </c>
      <c r="I582" t="s">
        <v>43</v>
      </c>
      <c r="L582" t="s">
        <v>43</v>
      </c>
      <c r="M582" t="s">
        <v>43</v>
      </c>
      <c r="N582" t="s">
        <v>43</v>
      </c>
      <c r="O582" s="1"/>
      <c r="Q582" s="317"/>
      <c r="U582" s="317"/>
    </row>
    <row r="583" spans="1:21">
      <c r="A583">
        <v>582</v>
      </c>
      <c r="B583" t="s">
        <v>14913</v>
      </c>
      <c r="C583" t="s">
        <v>14914</v>
      </c>
      <c r="D583" t="s">
        <v>93</v>
      </c>
      <c r="E583" t="s">
        <v>7800</v>
      </c>
      <c r="F583" s="1"/>
      <c r="G583" t="s">
        <v>43</v>
      </c>
      <c r="H583">
        <v>520379</v>
      </c>
      <c r="I583" t="s">
        <v>43</v>
      </c>
      <c r="L583" t="s">
        <v>43</v>
      </c>
      <c r="M583" t="s">
        <v>43</v>
      </c>
      <c r="N583" t="s">
        <v>43</v>
      </c>
      <c r="O583" s="1"/>
      <c r="Q583" s="317"/>
      <c r="U583" s="317"/>
    </row>
    <row r="584" spans="1:21">
      <c r="A584">
        <v>583</v>
      </c>
      <c r="B584" t="s">
        <v>14915</v>
      </c>
      <c r="C584" t="s">
        <v>14916</v>
      </c>
      <c r="D584" t="s">
        <v>93</v>
      </c>
      <c r="E584" t="s">
        <v>7800</v>
      </c>
      <c r="F584" s="1"/>
      <c r="G584" t="s">
        <v>43</v>
      </c>
      <c r="H584">
        <v>520380</v>
      </c>
      <c r="I584" t="s">
        <v>43</v>
      </c>
      <c r="L584" t="s">
        <v>43</v>
      </c>
      <c r="M584" t="s">
        <v>43</v>
      </c>
      <c r="N584" t="s">
        <v>43</v>
      </c>
      <c r="O584" s="1"/>
      <c r="Q584" s="317"/>
      <c r="U584" s="317"/>
    </row>
    <row r="585" spans="1:21">
      <c r="A585">
        <v>584</v>
      </c>
      <c r="B585" t="s">
        <v>14917</v>
      </c>
      <c r="C585" t="s">
        <v>14918</v>
      </c>
      <c r="D585" t="s">
        <v>93</v>
      </c>
      <c r="E585" t="s">
        <v>7883</v>
      </c>
      <c r="F585" s="1"/>
      <c r="G585" t="s">
        <v>43</v>
      </c>
      <c r="H585">
        <v>520381</v>
      </c>
      <c r="I585" t="s">
        <v>43</v>
      </c>
      <c r="L585" t="s">
        <v>43</v>
      </c>
      <c r="M585" t="s">
        <v>43</v>
      </c>
      <c r="N585" t="s">
        <v>43</v>
      </c>
      <c r="O585" s="1"/>
      <c r="Q585" s="317"/>
      <c r="U585" s="317"/>
    </row>
    <row r="586" spans="1:21">
      <c r="A586">
        <v>585</v>
      </c>
      <c r="B586" t="s">
        <v>14919</v>
      </c>
      <c r="C586" t="s">
        <v>14920</v>
      </c>
      <c r="D586" t="s">
        <v>93</v>
      </c>
      <c r="E586" t="s">
        <v>93</v>
      </c>
      <c r="F586" s="1"/>
      <c r="G586" t="s">
        <v>43</v>
      </c>
      <c r="H586">
        <v>520382</v>
      </c>
      <c r="I586" t="s">
        <v>43</v>
      </c>
      <c r="L586" t="s">
        <v>43</v>
      </c>
      <c r="M586" t="s">
        <v>43</v>
      </c>
      <c r="N586" t="s">
        <v>43</v>
      </c>
      <c r="O586" s="1"/>
      <c r="Q586" s="317"/>
      <c r="U586" s="317"/>
    </row>
    <row r="587" spans="1:21">
      <c r="A587">
        <v>586</v>
      </c>
      <c r="B587" t="s">
        <v>14921</v>
      </c>
      <c r="C587" t="s">
        <v>14922</v>
      </c>
      <c r="D587" t="s">
        <v>93</v>
      </c>
      <c r="E587" t="s">
        <v>93</v>
      </c>
      <c r="F587" s="1"/>
      <c r="G587" t="s">
        <v>43</v>
      </c>
      <c r="H587">
        <v>520383</v>
      </c>
      <c r="I587" t="s">
        <v>43</v>
      </c>
      <c r="L587" t="s">
        <v>43</v>
      </c>
      <c r="M587" t="s">
        <v>43</v>
      </c>
      <c r="N587" t="s">
        <v>43</v>
      </c>
      <c r="O587" s="1"/>
      <c r="Q587" s="317"/>
      <c r="U587" s="317"/>
    </row>
    <row r="588" spans="1:21">
      <c r="A588">
        <v>587</v>
      </c>
      <c r="B588" t="s">
        <v>14923</v>
      </c>
      <c r="C588" t="s">
        <v>14924</v>
      </c>
      <c r="D588" t="s">
        <v>93</v>
      </c>
      <c r="E588" t="s">
        <v>7721</v>
      </c>
      <c r="F588" s="1"/>
      <c r="G588" t="s">
        <v>43</v>
      </c>
      <c r="H588">
        <v>520384</v>
      </c>
      <c r="I588" t="s">
        <v>43</v>
      </c>
      <c r="L588" t="s">
        <v>43</v>
      </c>
      <c r="M588" t="s">
        <v>43</v>
      </c>
      <c r="N588" t="s">
        <v>43</v>
      </c>
      <c r="O588" s="1"/>
      <c r="Q588" s="317"/>
      <c r="U588" s="317"/>
    </row>
    <row r="589" spans="1:21">
      <c r="A589">
        <v>588</v>
      </c>
      <c r="B589" t="s">
        <v>14925</v>
      </c>
      <c r="C589" t="s">
        <v>14926</v>
      </c>
      <c r="D589" t="s">
        <v>93</v>
      </c>
      <c r="E589" t="s">
        <v>7800</v>
      </c>
      <c r="F589" s="1"/>
      <c r="G589" t="s">
        <v>43</v>
      </c>
      <c r="H589">
        <v>520385</v>
      </c>
      <c r="I589" t="s">
        <v>43</v>
      </c>
      <c r="L589" t="s">
        <v>43</v>
      </c>
      <c r="M589" t="s">
        <v>43</v>
      </c>
      <c r="N589" t="s">
        <v>43</v>
      </c>
      <c r="O589" s="1"/>
      <c r="Q589" s="317"/>
      <c r="U589" s="317"/>
    </row>
    <row r="590" spans="1:21">
      <c r="A590">
        <v>589</v>
      </c>
      <c r="B590" t="s">
        <v>14927</v>
      </c>
      <c r="C590" t="s">
        <v>14928</v>
      </c>
      <c r="D590" t="s">
        <v>93</v>
      </c>
      <c r="E590" t="s">
        <v>7800</v>
      </c>
      <c r="F590" s="1"/>
      <c r="G590" t="s">
        <v>43</v>
      </c>
      <c r="H590">
        <v>520386</v>
      </c>
      <c r="I590" t="s">
        <v>43</v>
      </c>
      <c r="L590" t="s">
        <v>43</v>
      </c>
      <c r="M590" t="s">
        <v>43</v>
      </c>
      <c r="N590" t="s">
        <v>43</v>
      </c>
      <c r="O590" s="1"/>
      <c r="Q590" s="317"/>
      <c r="U590" s="317"/>
    </row>
    <row r="591" spans="1:21">
      <c r="A591">
        <v>590</v>
      </c>
      <c r="B591" t="s">
        <v>14929</v>
      </c>
      <c r="C591" t="s">
        <v>14930</v>
      </c>
      <c r="D591" t="s">
        <v>93</v>
      </c>
      <c r="E591" t="s">
        <v>7721</v>
      </c>
      <c r="F591" s="1"/>
      <c r="G591" t="s">
        <v>43</v>
      </c>
      <c r="H591">
        <v>520387</v>
      </c>
      <c r="I591" t="s">
        <v>43</v>
      </c>
      <c r="L591" t="s">
        <v>43</v>
      </c>
      <c r="M591" t="s">
        <v>43</v>
      </c>
      <c r="N591" t="s">
        <v>43</v>
      </c>
      <c r="O591" s="1"/>
      <c r="Q591" s="317"/>
      <c r="U591" s="317"/>
    </row>
    <row r="592" spans="1:21">
      <c r="A592">
        <v>591</v>
      </c>
      <c r="B592" t="s">
        <v>14931</v>
      </c>
      <c r="C592" t="s">
        <v>14932</v>
      </c>
      <c r="D592" t="s">
        <v>93</v>
      </c>
      <c r="E592" t="s">
        <v>93</v>
      </c>
      <c r="F592" s="1"/>
      <c r="G592" t="s">
        <v>43</v>
      </c>
      <c r="H592">
        <v>520388</v>
      </c>
      <c r="I592" t="s">
        <v>43</v>
      </c>
      <c r="L592" t="s">
        <v>43</v>
      </c>
      <c r="M592" t="s">
        <v>43</v>
      </c>
      <c r="N592" t="s">
        <v>43</v>
      </c>
      <c r="O592" s="1"/>
      <c r="Q592" s="317"/>
      <c r="U592" s="317"/>
    </row>
    <row r="593" spans="1:21">
      <c r="A593">
        <v>592</v>
      </c>
      <c r="B593" t="s">
        <v>14933</v>
      </c>
      <c r="C593" t="s">
        <v>14934</v>
      </c>
      <c r="D593" t="s">
        <v>93</v>
      </c>
      <c r="E593" t="s">
        <v>7800</v>
      </c>
      <c r="F593" s="1"/>
      <c r="G593" t="s">
        <v>43</v>
      </c>
      <c r="H593">
        <v>520389</v>
      </c>
      <c r="I593" t="s">
        <v>43</v>
      </c>
      <c r="L593" t="s">
        <v>43</v>
      </c>
      <c r="M593" t="s">
        <v>43</v>
      </c>
      <c r="N593" t="s">
        <v>43</v>
      </c>
      <c r="O593" s="1"/>
      <c r="Q593" s="317"/>
      <c r="U593" s="317"/>
    </row>
    <row r="594" spans="1:21">
      <c r="A594">
        <v>593</v>
      </c>
      <c r="B594" t="s">
        <v>14935</v>
      </c>
      <c r="C594" t="s">
        <v>14936</v>
      </c>
      <c r="D594" t="s">
        <v>93</v>
      </c>
      <c r="E594" t="s">
        <v>7800</v>
      </c>
      <c r="F594" s="1"/>
      <c r="G594" t="s">
        <v>43</v>
      </c>
      <c r="H594">
        <v>520390</v>
      </c>
      <c r="I594" t="s">
        <v>43</v>
      </c>
      <c r="L594" t="s">
        <v>43</v>
      </c>
      <c r="M594" t="s">
        <v>43</v>
      </c>
      <c r="N594" t="s">
        <v>43</v>
      </c>
      <c r="O594" s="1"/>
      <c r="Q594" s="317"/>
      <c r="U594" s="317"/>
    </row>
    <row r="595" spans="1:21">
      <c r="A595">
        <v>594</v>
      </c>
      <c r="B595" t="s">
        <v>14937</v>
      </c>
      <c r="C595" t="s">
        <v>14938</v>
      </c>
      <c r="D595" t="s">
        <v>93</v>
      </c>
      <c r="E595" t="s">
        <v>93</v>
      </c>
      <c r="F595" s="1"/>
      <c r="G595" t="s">
        <v>43</v>
      </c>
      <c r="H595">
        <v>520391</v>
      </c>
      <c r="I595" t="s">
        <v>43</v>
      </c>
      <c r="L595" t="s">
        <v>43</v>
      </c>
      <c r="M595" t="s">
        <v>43</v>
      </c>
      <c r="N595" t="s">
        <v>43</v>
      </c>
      <c r="O595" s="1"/>
      <c r="Q595" s="317"/>
      <c r="U595" s="317"/>
    </row>
    <row r="596" spans="1:21">
      <c r="A596">
        <v>595</v>
      </c>
      <c r="B596" t="s">
        <v>14939</v>
      </c>
      <c r="C596" t="s">
        <v>14940</v>
      </c>
      <c r="D596" t="s">
        <v>93</v>
      </c>
      <c r="E596" t="s">
        <v>7721</v>
      </c>
      <c r="F596" s="1"/>
      <c r="G596" t="s">
        <v>43</v>
      </c>
      <c r="H596">
        <v>520392</v>
      </c>
      <c r="I596" t="s">
        <v>43</v>
      </c>
      <c r="L596" t="s">
        <v>43</v>
      </c>
      <c r="M596" t="s">
        <v>43</v>
      </c>
      <c r="N596" t="s">
        <v>43</v>
      </c>
      <c r="O596" s="1"/>
      <c r="Q596" s="317"/>
      <c r="U596" s="317"/>
    </row>
    <row r="597" spans="1:21">
      <c r="A597">
        <v>596</v>
      </c>
      <c r="B597" t="s">
        <v>14941</v>
      </c>
      <c r="C597" t="s">
        <v>14942</v>
      </c>
      <c r="D597" t="s">
        <v>93</v>
      </c>
      <c r="E597" t="s">
        <v>7800</v>
      </c>
      <c r="F597" s="1"/>
      <c r="G597" t="s">
        <v>43</v>
      </c>
      <c r="H597">
        <v>520393</v>
      </c>
      <c r="I597" t="s">
        <v>43</v>
      </c>
      <c r="L597" t="s">
        <v>43</v>
      </c>
      <c r="M597" t="s">
        <v>43</v>
      </c>
      <c r="N597" t="s">
        <v>43</v>
      </c>
      <c r="O597" s="1"/>
      <c r="Q597" s="317"/>
      <c r="U597" s="317"/>
    </row>
    <row r="598" spans="1:21">
      <c r="A598">
        <v>597</v>
      </c>
      <c r="B598" t="s">
        <v>14943</v>
      </c>
      <c r="C598" t="s">
        <v>14944</v>
      </c>
      <c r="D598" t="s">
        <v>93</v>
      </c>
      <c r="E598" t="s">
        <v>7721</v>
      </c>
      <c r="F598" s="1"/>
      <c r="G598" t="s">
        <v>43</v>
      </c>
      <c r="H598">
        <v>520394</v>
      </c>
      <c r="I598" t="s">
        <v>43</v>
      </c>
      <c r="L598" t="s">
        <v>43</v>
      </c>
      <c r="M598" t="s">
        <v>43</v>
      </c>
      <c r="N598" t="s">
        <v>43</v>
      </c>
      <c r="O598" s="1"/>
      <c r="Q598" s="317"/>
      <c r="U598" s="317"/>
    </row>
    <row r="599" spans="1:21">
      <c r="A599">
        <v>598</v>
      </c>
      <c r="B599" t="s">
        <v>7958</v>
      </c>
      <c r="C599" t="s">
        <v>7959</v>
      </c>
      <c r="D599" t="s">
        <v>93</v>
      </c>
      <c r="E599" t="s">
        <v>7800</v>
      </c>
      <c r="F599" s="1"/>
      <c r="G599" t="s">
        <v>43</v>
      </c>
      <c r="H599">
        <v>520395</v>
      </c>
      <c r="I599" t="s">
        <v>43</v>
      </c>
      <c r="L599" t="s">
        <v>43</v>
      </c>
      <c r="M599" t="s">
        <v>43</v>
      </c>
      <c r="N599" t="s">
        <v>43</v>
      </c>
      <c r="O599" s="1"/>
      <c r="Q599" s="317"/>
      <c r="U599" s="317"/>
    </row>
    <row r="600" spans="1:21">
      <c r="A600">
        <v>599</v>
      </c>
      <c r="B600" t="s">
        <v>14945</v>
      </c>
      <c r="C600" t="s">
        <v>14938</v>
      </c>
      <c r="D600" t="s">
        <v>93</v>
      </c>
      <c r="E600" t="s">
        <v>93</v>
      </c>
      <c r="F600" s="1"/>
      <c r="G600" t="s">
        <v>43</v>
      </c>
      <c r="H600">
        <v>520396</v>
      </c>
      <c r="I600" t="s">
        <v>43</v>
      </c>
      <c r="L600" t="s">
        <v>43</v>
      </c>
      <c r="M600" t="s">
        <v>43</v>
      </c>
      <c r="N600" t="s">
        <v>43</v>
      </c>
      <c r="O600" s="1"/>
      <c r="Q600" s="317"/>
      <c r="U600" s="317"/>
    </row>
    <row r="601" spans="1:21">
      <c r="A601">
        <v>600</v>
      </c>
      <c r="B601" t="s">
        <v>14946</v>
      </c>
      <c r="C601" t="s">
        <v>14947</v>
      </c>
      <c r="D601" t="s">
        <v>93</v>
      </c>
      <c r="E601" t="s">
        <v>7721</v>
      </c>
      <c r="F601" s="1"/>
      <c r="G601" t="s">
        <v>43</v>
      </c>
      <c r="H601">
        <v>520397</v>
      </c>
      <c r="I601" t="s">
        <v>43</v>
      </c>
      <c r="L601" t="s">
        <v>43</v>
      </c>
      <c r="M601" t="s">
        <v>43</v>
      </c>
      <c r="N601" t="s">
        <v>43</v>
      </c>
      <c r="O601" s="1"/>
      <c r="Q601" s="317"/>
      <c r="U601" s="317"/>
    </row>
    <row r="602" spans="1:21">
      <c r="A602">
        <v>601</v>
      </c>
      <c r="B602" t="s">
        <v>8712</v>
      </c>
      <c r="C602" t="s">
        <v>8713</v>
      </c>
      <c r="D602" t="s">
        <v>93</v>
      </c>
      <c r="E602" t="s">
        <v>6259</v>
      </c>
      <c r="F602" s="1">
        <v>45848</v>
      </c>
      <c r="G602">
        <v>7</v>
      </c>
      <c r="H602">
        <v>520398</v>
      </c>
      <c r="I602" t="s">
        <v>10185</v>
      </c>
      <c r="J602">
        <v>50018145</v>
      </c>
      <c r="K602" t="s">
        <v>267</v>
      </c>
      <c r="L602">
        <v>9</v>
      </c>
      <c r="M602">
        <v>8</v>
      </c>
      <c r="N602">
        <v>9</v>
      </c>
      <c r="O602" s="1">
        <v>45927</v>
      </c>
      <c r="P602">
        <v>9</v>
      </c>
      <c r="Q602" s="317">
        <v>69515</v>
      </c>
      <c r="R602">
        <v>25.9</v>
      </c>
      <c r="S602">
        <v>9</v>
      </c>
      <c r="T602">
        <v>27</v>
      </c>
      <c r="U602" s="317">
        <v>132558</v>
      </c>
    </row>
    <row r="603" spans="1:21">
      <c r="A603">
        <v>602</v>
      </c>
      <c r="B603" t="s">
        <v>8714</v>
      </c>
      <c r="C603" t="s">
        <v>8715</v>
      </c>
      <c r="D603" t="s">
        <v>93</v>
      </c>
      <c r="E603" t="s">
        <v>6259</v>
      </c>
      <c r="F603" s="1">
        <v>45848</v>
      </c>
      <c r="G603">
        <v>7</v>
      </c>
      <c r="H603">
        <v>520399</v>
      </c>
      <c r="I603" t="s">
        <v>10185</v>
      </c>
      <c r="J603">
        <v>50018149</v>
      </c>
      <c r="K603" t="s">
        <v>267</v>
      </c>
      <c r="L603">
        <v>9</v>
      </c>
      <c r="M603">
        <v>8</v>
      </c>
      <c r="N603">
        <v>9</v>
      </c>
      <c r="O603" s="1">
        <v>45927</v>
      </c>
      <c r="P603">
        <v>9</v>
      </c>
      <c r="Q603" s="317">
        <v>46660</v>
      </c>
      <c r="R603">
        <v>25.9</v>
      </c>
      <c r="S603">
        <v>9</v>
      </c>
      <c r="T603">
        <v>27</v>
      </c>
      <c r="U603" s="317">
        <v>87994</v>
      </c>
    </row>
    <row r="604" spans="1:21">
      <c r="A604">
        <v>603</v>
      </c>
      <c r="B604" t="s">
        <v>8724</v>
      </c>
      <c r="C604" t="s">
        <v>8725</v>
      </c>
      <c r="D604" t="s">
        <v>93</v>
      </c>
      <c r="E604" t="s">
        <v>6259</v>
      </c>
      <c r="F604" s="1">
        <v>45848</v>
      </c>
      <c r="G604">
        <v>7</v>
      </c>
      <c r="H604">
        <v>520400</v>
      </c>
      <c r="I604" t="s">
        <v>10185</v>
      </c>
      <c r="J604">
        <v>50018156</v>
      </c>
      <c r="K604" t="s">
        <v>6518</v>
      </c>
      <c r="L604">
        <v>10</v>
      </c>
      <c r="M604">
        <v>8</v>
      </c>
      <c r="N604">
        <v>10</v>
      </c>
      <c r="O604" s="1">
        <v>45957</v>
      </c>
      <c r="P604">
        <v>10</v>
      </c>
      <c r="Q604" s="317">
        <v>60290</v>
      </c>
      <c r="R604">
        <v>25.1</v>
      </c>
      <c r="S604">
        <v>10</v>
      </c>
      <c r="T604">
        <v>27</v>
      </c>
      <c r="U604" s="317">
        <v>115156</v>
      </c>
    </row>
    <row r="605" spans="1:21">
      <c r="A605">
        <v>604</v>
      </c>
      <c r="B605" t="s">
        <v>8718</v>
      </c>
      <c r="C605" t="s">
        <v>14948</v>
      </c>
      <c r="D605" t="s">
        <v>93</v>
      </c>
      <c r="E605" t="s">
        <v>6259</v>
      </c>
      <c r="F605" s="1">
        <v>45848</v>
      </c>
      <c r="G605">
        <v>7</v>
      </c>
      <c r="H605">
        <v>520401</v>
      </c>
      <c r="I605" t="s">
        <v>10185</v>
      </c>
      <c r="J605">
        <v>50018163</v>
      </c>
      <c r="K605" t="s">
        <v>267</v>
      </c>
      <c r="L605">
        <v>9</v>
      </c>
      <c r="M605">
        <v>8</v>
      </c>
      <c r="N605">
        <v>9</v>
      </c>
      <c r="O605" s="1">
        <v>45927</v>
      </c>
      <c r="P605">
        <v>9</v>
      </c>
      <c r="Q605" s="317">
        <v>47500</v>
      </c>
      <c r="R605">
        <v>25.9</v>
      </c>
      <c r="S605">
        <v>9</v>
      </c>
      <c r="T605">
        <v>27</v>
      </c>
      <c r="U605" s="317">
        <v>91341</v>
      </c>
    </row>
    <row r="606" spans="1:21">
      <c r="A606">
        <v>605</v>
      </c>
      <c r="B606" t="s">
        <v>8720</v>
      </c>
      <c r="C606" t="s">
        <v>8721</v>
      </c>
      <c r="D606" t="s">
        <v>93</v>
      </c>
      <c r="E606" t="s">
        <v>7769</v>
      </c>
      <c r="F606" s="1">
        <v>45848</v>
      </c>
      <c r="G606">
        <v>7</v>
      </c>
      <c r="H606">
        <v>520402</v>
      </c>
      <c r="I606" t="s">
        <v>10185</v>
      </c>
      <c r="J606">
        <v>50018171</v>
      </c>
      <c r="K606" t="s">
        <v>6518</v>
      </c>
      <c r="L606">
        <v>8</v>
      </c>
      <c r="M606">
        <v>8</v>
      </c>
      <c r="N606">
        <v>8</v>
      </c>
      <c r="O606" s="1">
        <v>45896</v>
      </c>
      <c r="P606">
        <v>8</v>
      </c>
      <c r="Q606" s="317">
        <v>55950</v>
      </c>
      <c r="R606">
        <v>25.8</v>
      </c>
      <c r="S606">
        <v>8</v>
      </c>
      <c r="T606">
        <v>27</v>
      </c>
      <c r="U606" s="317">
        <v>108464</v>
      </c>
    </row>
    <row r="607" spans="1:21">
      <c r="A607">
        <v>606</v>
      </c>
      <c r="B607" t="s">
        <v>14949</v>
      </c>
      <c r="C607" t="s">
        <v>14950</v>
      </c>
      <c r="D607" t="s">
        <v>93</v>
      </c>
      <c r="E607" t="s">
        <v>7690</v>
      </c>
      <c r="F607" s="1">
        <v>45847</v>
      </c>
      <c r="G607">
        <v>7</v>
      </c>
      <c r="H607">
        <v>520403</v>
      </c>
      <c r="I607" t="s">
        <v>10185</v>
      </c>
      <c r="J607">
        <v>50017364</v>
      </c>
      <c r="K607" t="s">
        <v>6518</v>
      </c>
      <c r="L607">
        <v>7</v>
      </c>
      <c r="M607">
        <v>7</v>
      </c>
      <c r="N607">
        <v>7</v>
      </c>
      <c r="O607" s="1">
        <v>45867</v>
      </c>
      <c r="P607">
        <v>7</v>
      </c>
      <c r="Q607" s="317">
        <v>44725</v>
      </c>
      <c r="R607">
        <v>25.7</v>
      </c>
      <c r="S607">
        <v>7</v>
      </c>
      <c r="T607">
        <v>101</v>
      </c>
      <c r="U607" s="317">
        <v>111272</v>
      </c>
    </row>
    <row r="608" spans="1:21">
      <c r="A608">
        <v>607</v>
      </c>
      <c r="B608" t="s">
        <v>14951</v>
      </c>
      <c r="C608" t="s">
        <v>14952</v>
      </c>
      <c r="D608" t="s">
        <v>93</v>
      </c>
      <c r="E608" t="s">
        <v>6259</v>
      </c>
      <c r="F608" s="1"/>
      <c r="G608" t="s">
        <v>43</v>
      </c>
      <c r="H608">
        <v>520404</v>
      </c>
      <c r="I608" t="s">
        <v>43</v>
      </c>
      <c r="L608" t="s">
        <v>43</v>
      </c>
      <c r="M608" t="s">
        <v>43</v>
      </c>
      <c r="N608" t="s">
        <v>43</v>
      </c>
      <c r="O608" s="1"/>
      <c r="Q608" s="317"/>
      <c r="U608" s="317"/>
    </row>
    <row r="609" spans="1:21">
      <c r="A609">
        <v>608</v>
      </c>
      <c r="B609" t="s">
        <v>14953</v>
      </c>
      <c r="C609" t="s">
        <v>14954</v>
      </c>
      <c r="D609" t="s">
        <v>93</v>
      </c>
      <c r="E609" t="s">
        <v>6259</v>
      </c>
      <c r="F609" s="1"/>
      <c r="G609" t="s">
        <v>43</v>
      </c>
      <c r="H609">
        <v>520405</v>
      </c>
      <c r="I609" t="s">
        <v>43</v>
      </c>
      <c r="L609" t="s">
        <v>43</v>
      </c>
      <c r="M609" t="s">
        <v>43</v>
      </c>
      <c r="N609" t="s">
        <v>43</v>
      </c>
      <c r="O609" s="1"/>
      <c r="Q609" s="317"/>
      <c r="U609" s="317"/>
    </row>
    <row r="610" spans="1:21">
      <c r="A610">
        <v>609</v>
      </c>
      <c r="B610" t="s">
        <v>8730</v>
      </c>
      <c r="C610" t="s">
        <v>8731</v>
      </c>
      <c r="D610" t="s">
        <v>93</v>
      </c>
      <c r="E610" t="s">
        <v>7800</v>
      </c>
      <c r="F610" s="1">
        <v>45849</v>
      </c>
      <c r="G610">
        <v>7</v>
      </c>
      <c r="H610">
        <v>520406</v>
      </c>
      <c r="I610" t="s">
        <v>10185</v>
      </c>
      <c r="J610">
        <v>50018350</v>
      </c>
      <c r="K610" t="s">
        <v>6518</v>
      </c>
      <c r="L610">
        <v>9</v>
      </c>
      <c r="M610">
        <v>8</v>
      </c>
      <c r="N610">
        <v>9</v>
      </c>
      <c r="O610" s="1">
        <v>45927</v>
      </c>
      <c r="P610">
        <v>9</v>
      </c>
      <c r="Q610" s="317">
        <v>100930</v>
      </c>
      <c r="R610">
        <v>25.9</v>
      </c>
      <c r="S610">
        <v>9</v>
      </c>
      <c r="T610">
        <v>21</v>
      </c>
      <c r="U610" s="317">
        <v>194045</v>
      </c>
    </row>
    <row r="611" spans="1:21">
      <c r="A611">
        <v>610</v>
      </c>
      <c r="B611" t="s">
        <v>8507</v>
      </c>
      <c r="C611" t="s">
        <v>14955</v>
      </c>
      <c r="D611" t="s">
        <v>6574</v>
      </c>
      <c r="E611" t="s">
        <v>7834</v>
      </c>
      <c r="F611" s="1"/>
      <c r="G611" t="s">
        <v>43</v>
      </c>
      <c r="H611">
        <v>520407</v>
      </c>
      <c r="I611" t="s">
        <v>43</v>
      </c>
      <c r="J611">
        <v>50013729</v>
      </c>
      <c r="K611" t="s">
        <v>267</v>
      </c>
      <c r="L611">
        <v>8</v>
      </c>
      <c r="M611">
        <v>7</v>
      </c>
      <c r="N611">
        <v>8</v>
      </c>
      <c r="O611" s="1">
        <v>45895</v>
      </c>
      <c r="P611">
        <v>8</v>
      </c>
      <c r="Q611" s="317">
        <v>96485</v>
      </c>
      <c r="R611">
        <v>25.8</v>
      </c>
      <c r="S611">
        <v>8</v>
      </c>
      <c r="T611">
        <v>46</v>
      </c>
      <c r="U611" s="317">
        <v>117458</v>
      </c>
    </row>
    <row r="612" spans="1:21">
      <c r="A612">
        <v>611</v>
      </c>
      <c r="B612" t="s">
        <v>14956</v>
      </c>
      <c r="C612" t="s">
        <v>14957</v>
      </c>
      <c r="D612" t="s">
        <v>93</v>
      </c>
      <c r="E612" t="s">
        <v>6259</v>
      </c>
      <c r="F612" s="1"/>
      <c r="G612" t="s">
        <v>43</v>
      </c>
      <c r="H612">
        <v>520408</v>
      </c>
      <c r="I612" t="s">
        <v>43</v>
      </c>
      <c r="L612" t="s">
        <v>43</v>
      </c>
      <c r="M612" t="s">
        <v>43</v>
      </c>
      <c r="N612" t="s">
        <v>43</v>
      </c>
      <c r="O612" s="1"/>
      <c r="Q612" s="317"/>
      <c r="U612" s="317"/>
    </row>
    <row r="613" spans="1:21">
      <c r="A613">
        <v>612</v>
      </c>
      <c r="B613" t="s">
        <v>14958</v>
      </c>
      <c r="C613" t="s">
        <v>14959</v>
      </c>
      <c r="D613" t="s">
        <v>93</v>
      </c>
      <c r="E613" t="s">
        <v>7690</v>
      </c>
      <c r="F613" s="1"/>
      <c r="G613" t="s">
        <v>43</v>
      </c>
      <c r="H613">
        <v>520409</v>
      </c>
      <c r="I613" t="s">
        <v>43</v>
      </c>
      <c r="L613" t="s">
        <v>43</v>
      </c>
      <c r="M613" t="s">
        <v>43</v>
      </c>
      <c r="N613" t="s">
        <v>43</v>
      </c>
      <c r="O613" s="1"/>
      <c r="Q613" s="317"/>
      <c r="U613" s="317"/>
    </row>
    <row r="614" spans="1:21">
      <c r="A614">
        <v>613</v>
      </c>
      <c r="B614" t="s">
        <v>14960</v>
      </c>
      <c r="C614" t="s">
        <v>14961</v>
      </c>
      <c r="D614" t="s">
        <v>93</v>
      </c>
      <c r="E614" t="s">
        <v>6259</v>
      </c>
      <c r="F614" s="1"/>
      <c r="G614" t="s">
        <v>43</v>
      </c>
      <c r="H614">
        <v>520410</v>
      </c>
      <c r="I614" t="s">
        <v>43</v>
      </c>
      <c r="L614" t="s">
        <v>43</v>
      </c>
      <c r="M614" t="s">
        <v>43</v>
      </c>
      <c r="N614" t="s">
        <v>43</v>
      </c>
      <c r="O614" s="1"/>
      <c r="Q614" s="317"/>
      <c r="U614" s="317"/>
    </row>
    <row r="615" spans="1:21">
      <c r="A615">
        <v>614</v>
      </c>
      <c r="B615" t="s">
        <v>14962</v>
      </c>
      <c r="C615" t="s">
        <v>14204</v>
      </c>
      <c r="D615" t="s">
        <v>93</v>
      </c>
      <c r="E615" t="s">
        <v>7769</v>
      </c>
      <c r="F615" s="1"/>
      <c r="G615" t="s">
        <v>43</v>
      </c>
      <c r="H615">
        <v>520411</v>
      </c>
      <c r="I615" t="s">
        <v>43</v>
      </c>
      <c r="L615" t="s">
        <v>43</v>
      </c>
      <c r="M615" t="s">
        <v>43</v>
      </c>
      <c r="N615" t="s">
        <v>43</v>
      </c>
      <c r="O615" s="1"/>
      <c r="Q615" s="317"/>
      <c r="U615" s="317"/>
    </row>
    <row r="616" spans="1:21">
      <c r="A616">
        <v>615</v>
      </c>
      <c r="B616" t="s">
        <v>14963</v>
      </c>
      <c r="C616" t="s">
        <v>14964</v>
      </c>
      <c r="D616" t="s">
        <v>93</v>
      </c>
      <c r="E616" t="s">
        <v>6259</v>
      </c>
      <c r="F616" s="1"/>
      <c r="G616" t="s">
        <v>43</v>
      </c>
      <c r="H616">
        <v>520412</v>
      </c>
      <c r="I616" t="s">
        <v>43</v>
      </c>
      <c r="L616" t="s">
        <v>43</v>
      </c>
      <c r="M616" t="s">
        <v>43</v>
      </c>
      <c r="N616" t="s">
        <v>43</v>
      </c>
      <c r="O616" s="1"/>
      <c r="Q616" s="317"/>
      <c r="U616" s="317"/>
    </row>
    <row r="617" spans="1:21">
      <c r="A617">
        <v>616</v>
      </c>
      <c r="B617" t="s">
        <v>14965</v>
      </c>
      <c r="C617" t="s">
        <v>14966</v>
      </c>
      <c r="D617" t="s">
        <v>93</v>
      </c>
      <c r="E617" t="s">
        <v>7769</v>
      </c>
      <c r="F617" s="1"/>
      <c r="G617" t="s">
        <v>43</v>
      </c>
      <c r="H617">
        <v>520413</v>
      </c>
      <c r="I617" t="s">
        <v>43</v>
      </c>
      <c r="L617" t="s">
        <v>43</v>
      </c>
      <c r="M617" t="s">
        <v>43</v>
      </c>
      <c r="N617" t="s">
        <v>43</v>
      </c>
      <c r="O617" s="1"/>
      <c r="Q617" s="317"/>
      <c r="U617" s="317"/>
    </row>
    <row r="618" spans="1:21">
      <c r="A618">
        <v>617</v>
      </c>
      <c r="B618" t="s">
        <v>14967</v>
      </c>
      <c r="C618" t="s">
        <v>14968</v>
      </c>
      <c r="D618" t="s">
        <v>93</v>
      </c>
      <c r="E618" t="s">
        <v>7690</v>
      </c>
      <c r="F618" s="1"/>
      <c r="G618" t="s">
        <v>43</v>
      </c>
      <c r="H618">
        <v>520414</v>
      </c>
      <c r="I618" t="s">
        <v>43</v>
      </c>
      <c r="L618" t="s">
        <v>43</v>
      </c>
      <c r="M618" t="s">
        <v>43</v>
      </c>
      <c r="N618" t="s">
        <v>43</v>
      </c>
      <c r="O618" s="1"/>
      <c r="Q618" s="317"/>
      <c r="U618" s="317"/>
    </row>
    <row r="619" spans="1:21">
      <c r="A619">
        <v>618</v>
      </c>
      <c r="B619" t="s">
        <v>14969</v>
      </c>
      <c r="C619" t="s">
        <v>14970</v>
      </c>
      <c r="D619" t="s">
        <v>93</v>
      </c>
      <c r="E619" t="s">
        <v>7769</v>
      </c>
      <c r="F619" s="1"/>
      <c r="G619" t="s">
        <v>43</v>
      </c>
      <c r="H619">
        <v>520415</v>
      </c>
      <c r="I619" t="s">
        <v>43</v>
      </c>
      <c r="L619" t="s">
        <v>43</v>
      </c>
      <c r="M619" t="s">
        <v>43</v>
      </c>
      <c r="N619" t="s">
        <v>43</v>
      </c>
      <c r="O619" s="1"/>
      <c r="Q619" s="317"/>
      <c r="U619" s="317"/>
    </row>
    <row r="620" spans="1:21">
      <c r="A620">
        <v>619</v>
      </c>
      <c r="B620" t="s">
        <v>14971</v>
      </c>
      <c r="C620" t="s">
        <v>14972</v>
      </c>
      <c r="D620" t="s">
        <v>93</v>
      </c>
      <c r="E620" t="s">
        <v>7668</v>
      </c>
      <c r="F620" s="1"/>
      <c r="G620" t="s">
        <v>43</v>
      </c>
      <c r="H620">
        <v>520416</v>
      </c>
      <c r="I620" t="s">
        <v>43</v>
      </c>
      <c r="L620" t="s">
        <v>43</v>
      </c>
      <c r="M620" t="s">
        <v>43</v>
      </c>
      <c r="N620" t="s">
        <v>43</v>
      </c>
      <c r="O620" s="1"/>
      <c r="Q620" s="317"/>
      <c r="U620" s="317"/>
    </row>
    <row r="621" spans="1:21">
      <c r="A621">
        <v>620</v>
      </c>
      <c r="B621" t="s">
        <v>14973</v>
      </c>
      <c r="C621" t="s">
        <v>14974</v>
      </c>
      <c r="D621" t="s">
        <v>93</v>
      </c>
      <c r="E621" t="s">
        <v>6259</v>
      </c>
      <c r="F621" s="1"/>
      <c r="G621" t="s">
        <v>43</v>
      </c>
      <c r="H621">
        <v>520417</v>
      </c>
      <c r="I621" t="s">
        <v>43</v>
      </c>
      <c r="L621" t="s">
        <v>43</v>
      </c>
      <c r="M621" t="s">
        <v>43</v>
      </c>
      <c r="N621" t="s">
        <v>43</v>
      </c>
      <c r="O621" s="1"/>
      <c r="Q621" s="317"/>
      <c r="U621" s="317"/>
    </row>
    <row r="622" spans="1:21">
      <c r="A622">
        <v>621</v>
      </c>
      <c r="B622" t="s">
        <v>8732</v>
      </c>
      <c r="C622" t="s">
        <v>8733</v>
      </c>
      <c r="D622" t="s">
        <v>93</v>
      </c>
      <c r="E622" t="s">
        <v>8734</v>
      </c>
      <c r="F622" s="1">
        <v>45849</v>
      </c>
      <c r="G622">
        <v>7</v>
      </c>
      <c r="H622">
        <v>520418</v>
      </c>
      <c r="I622" t="s">
        <v>10185</v>
      </c>
      <c r="J622">
        <v>50018675</v>
      </c>
      <c r="K622" t="s">
        <v>267</v>
      </c>
      <c r="L622">
        <v>9</v>
      </c>
      <c r="M622">
        <v>8</v>
      </c>
      <c r="N622">
        <v>9</v>
      </c>
      <c r="O622" s="1">
        <v>45927</v>
      </c>
      <c r="P622">
        <v>9</v>
      </c>
      <c r="Q622" s="317">
        <v>51620</v>
      </c>
      <c r="R622">
        <v>25.9</v>
      </c>
      <c r="S622">
        <v>9</v>
      </c>
      <c r="T622">
        <v>21</v>
      </c>
      <c r="U622" s="317">
        <v>97617</v>
      </c>
    </row>
    <row r="623" spans="1:21">
      <c r="A623">
        <v>622</v>
      </c>
      <c r="B623" t="s">
        <v>8737</v>
      </c>
      <c r="C623" t="s">
        <v>8738</v>
      </c>
      <c r="D623" t="s">
        <v>93</v>
      </c>
      <c r="E623" t="s">
        <v>7690</v>
      </c>
      <c r="F623" s="1">
        <v>45852</v>
      </c>
      <c r="G623">
        <v>7</v>
      </c>
      <c r="H623">
        <v>520419</v>
      </c>
      <c r="I623" t="s">
        <v>10185</v>
      </c>
      <c r="J623">
        <v>50018840</v>
      </c>
      <c r="K623" t="s">
        <v>267</v>
      </c>
      <c r="L623">
        <v>8</v>
      </c>
      <c r="M623">
        <v>8</v>
      </c>
      <c r="N623">
        <v>8</v>
      </c>
      <c r="O623" s="1">
        <v>45895</v>
      </c>
      <c r="P623">
        <v>8</v>
      </c>
      <c r="Q623" s="317">
        <v>54975</v>
      </c>
      <c r="R623">
        <v>25.8</v>
      </c>
      <c r="S623">
        <v>8</v>
      </c>
      <c r="T623">
        <v>21</v>
      </c>
      <c r="U623" s="317">
        <v>104342</v>
      </c>
    </row>
    <row r="624" spans="1:21">
      <c r="A624">
        <v>623</v>
      </c>
      <c r="B624" t="s">
        <v>8739</v>
      </c>
      <c r="C624" t="s">
        <v>14388</v>
      </c>
      <c r="D624" t="s">
        <v>93</v>
      </c>
      <c r="E624" t="s">
        <v>7690</v>
      </c>
      <c r="F624" s="1">
        <v>45852</v>
      </c>
      <c r="G624">
        <v>7</v>
      </c>
      <c r="H624">
        <v>520420</v>
      </c>
      <c r="I624" t="s">
        <v>10185</v>
      </c>
      <c r="J624">
        <v>50018849</v>
      </c>
      <c r="K624" t="s">
        <v>267</v>
      </c>
      <c r="L624">
        <v>8</v>
      </c>
      <c r="M624">
        <v>8</v>
      </c>
      <c r="N624">
        <v>8</v>
      </c>
      <c r="O624" s="1">
        <v>45895</v>
      </c>
      <c r="P624">
        <v>8</v>
      </c>
      <c r="Q624" s="317">
        <v>52240</v>
      </c>
      <c r="R624">
        <v>25.8</v>
      </c>
      <c r="S624">
        <v>8</v>
      </c>
      <c r="T624">
        <v>21</v>
      </c>
      <c r="U624" s="317">
        <v>100549</v>
      </c>
    </row>
    <row r="625" spans="1:21">
      <c r="A625">
        <v>624</v>
      </c>
      <c r="B625" t="s">
        <v>8741</v>
      </c>
      <c r="C625" t="s">
        <v>8742</v>
      </c>
      <c r="D625" t="s">
        <v>93</v>
      </c>
      <c r="E625" t="s">
        <v>7698</v>
      </c>
      <c r="F625" s="1">
        <v>45852</v>
      </c>
      <c r="G625">
        <v>7</v>
      </c>
      <c r="H625">
        <v>520421</v>
      </c>
      <c r="I625" t="s">
        <v>10185</v>
      </c>
      <c r="J625">
        <v>50018968</v>
      </c>
      <c r="K625" t="s">
        <v>6518</v>
      </c>
      <c r="L625">
        <v>8</v>
      </c>
      <c r="M625">
        <v>7</v>
      </c>
      <c r="N625">
        <v>8</v>
      </c>
      <c r="O625" s="1">
        <v>45896</v>
      </c>
      <c r="P625">
        <v>8</v>
      </c>
      <c r="Q625" s="317">
        <v>57595</v>
      </c>
      <c r="R625">
        <v>25.8</v>
      </c>
      <c r="S625">
        <v>8</v>
      </c>
      <c r="T625">
        <v>23</v>
      </c>
      <c r="U625" s="317">
        <v>107707</v>
      </c>
    </row>
    <row r="626" spans="1:21">
      <c r="A626">
        <v>625</v>
      </c>
      <c r="B626" t="s">
        <v>8743</v>
      </c>
      <c r="C626" t="s">
        <v>8744</v>
      </c>
      <c r="D626" t="s">
        <v>93</v>
      </c>
      <c r="E626" t="s">
        <v>6259</v>
      </c>
      <c r="F626" s="1">
        <v>45852</v>
      </c>
      <c r="G626">
        <v>7</v>
      </c>
      <c r="H626">
        <v>520422</v>
      </c>
      <c r="I626" t="s">
        <v>10185</v>
      </c>
      <c r="J626">
        <v>50018995</v>
      </c>
      <c r="K626" t="s">
        <v>267</v>
      </c>
      <c r="L626">
        <v>8</v>
      </c>
      <c r="M626">
        <v>8</v>
      </c>
      <c r="N626">
        <v>8</v>
      </c>
      <c r="O626" s="1">
        <v>45895</v>
      </c>
      <c r="P626">
        <v>8</v>
      </c>
      <c r="Q626" s="317">
        <v>61080</v>
      </c>
      <c r="R626">
        <v>25.8</v>
      </c>
      <c r="S626">
        <v>8</v>
      </c>
      <c r="T626">
        <v>23</v>
      </c>
      <c r="U626" s="317">
        <v>115972</v>
      </c>
    </row>
    <row r="627" spans="1:21">
      <c r="A627">
        <v>626</v>
      </c>
      <c r="B627" t="s">
        <v>8749</v>
      </c>
      <c r="C627" t="s">
        <v>14975</v>
      </c>
      <c r="D627" t="s">
        <v>93</v>
      </c>
      <c r="E627" t="s">
        <v>7800</v>
      </c>
      <c r="F627" s="1">
        <v>45852</v>
      </c>
      <c r="G627">
        <v>7</v>
      </c>
      <c r="H627">
        <v>520423</v>
      </c>
      <c r="I627" t="s">
        <v>10185</v>
      </c>
      <c r="J627">
        <v>50019045</v>
      </c>
      <c r="K627" t="s">
        <v>6518</v>
      </c>
      <c r="L627">
        <v>9</v>
      </c>
      <c r="M627">
        <v>8</v>
      </c>
      <c r="N627">
        <v>9</v>
      </c>
      <c r="O627" s="1">
        <v>45927</v>
      </c>
      <c r="P627">
        <v>9</v>
      </c>
      <c r="Q627" s="317">
        <v>118780</v>
      </c>
      <c r="R627">
        <v>25.9</v>
      </c>
      <c r="S627">
        <v>9</v>
      </c>
      <c r="T627">
        <v>21</v>
      </c>
      <c r="U627" s="317">
        <v>209239</v>
      </c>
    </row>
    <row r="628" spans="1:21">
      <c r="A628">
        <v>627</v>
      </c>
      <c r="B628" t="s">
        <v>8757</v>
      </c>
      <c r="C628" t="s">
        <v>8758</v>
      </c>
      <c r="D628" t="s">
        <v>93</v>
      </c>
      <c r="E628" t="s">
        <v>7769</v>
      </c>
      <c r="F628" s="1">
        <v>45853</v>
      </c>
      <c r="G628">
        <v>7</v>
      </c>
      <c r="H628">
        <v>520424</v>
      </c>
      <c r="I628" t="s">
        <v>10185</v>
      </c>
      <c r="J628">
        <v>50019051</v>
      </c>
      <c r="K628" t="s">
        <v>267</v>
      </c>
      <c r="L628">
        <v>9</v>
      </c>
      <c r="M628">
        <v>8</v>
      </c>
      <c r="N628">
        <v>9</v>
      </c>
      <c r="O628" s="1">
        <v>45927</v>
      </c>
      <c r="P628">
        <v>9</v>
      </c>
      <c r="Q628" s="317">
        <v>146090</v>
      </c>
      <c r="R628">
        <v>25.9</v>
      </c>
      <c r="S628">
        <v>9</v>
      </c>
      <c r="T628">
        <v>21</v>
      </c>
      <c r="U628" s="317">
        <v>232345</v>
      </c>
    </row>
    <row r="629" spans="1:21">
      <c r="A629">
        <v>628</v>
      </c>
      <c r="B629" t="s">
        <v>8755</v>
      </c>
      <c r="C629" t="s">
        <v>8756</v>
      </c>
      <c r="D629" t="s">
        <v>93</v>
      </c>
      <c r="E629" t="s">
        <v>7769</v>
      </c>
      <c r="F629" s="1">
        <v>45853</v>
      </c>
      <c r="G629">
        <v>7</v>
      </c>
      <c r="H629">
        <v>520425</v>
      </c>
      <c r="I629" t="s">
        <v>10185</v>
      </c>
      <c r="J629">
        <v>50019097</v>
      </c>
      <c r="K629" t="s">
        <v>267</v>
      </c>
      <c r="L629">
        <v>9</v>
      </c>
      <c r="M629">
        <v>8</v>
      </c>
      <c r="N629">
        <v>9</v>
      </c>
      <c r="O629" s="1">
        <v>45927</v>
      </c>
      <c r="P629">
        <v>9</v>
      </c>
      <c r="Q629" s="317">
        <v>63200</v>
      </c>
      <c r="R629">
        <v>25.9</v>
      </c>
      <c r="S629">
        <v>9</v>
      </c>
      <c r="T629">
        <v>21</v>
      </c>
      <c r="U629" s="317">
        <v>121815</v>
      </c>
    </row>
    <row r="630" spans="1:21">
      <c r="A630">
        <v>629</v>
      </c>
      <c r="B630" t="s">
        <v>8753</v>
      </c>
      <c r="C630" t="s">
        <v>8754</v>
      </c>
      <c r="D630" t="s">
        <v>93</v>
      </c>
      <c r="E630" t="s">
        <v>7677</v>
      </c>
      <c r="F630" s="1">
        <v>45853</v>
      </c>
      <c r="G630">
        <v>7</v>
      </c>
      <c r="H630">
        <v>520426</v>
      </c>
      <c r="I630" t="s">
        <v>10185</v>
      </c>
      <c r="J630">
        <v>50019162</v>
      </c>
      <c r="K630" t="s">
        <v>6518</v>
      </c>
      <c r="L630">
        <v>10</v>
      </c>
      <c r="M630">
        <v>9</v>
      </c>
      <c r="N630">
        <v>10</v>
      </c>
      <c r="O630" s="1">
        <v>45957</v>
      </c>
      <c r="P630">
        <v>10</v>
      </c>
      <c r="Q630" s="317">
        <v>306310</v>
      </c>
      <c r="R630">
        <v>25.1</v>
      </c>
      <c r="S630">
        <v>10</v>
      </c>
      <c r="T630">
        <v>27</v>
      </c>
      <c r="U630" s="317">
        <v>594386</v>
      </c>
    </row>
    <row r="631" spans="1:21">
      <c r="A631">
        <v>630</v>
      </c>
      <c r="B631" t="s">
        <v>14976</v>
      </c>
      <c r="C631" t="s">
        <v>14977</v>
      </c>
      <c r="D631" t="s">
        <v>93</v>
      </c>
      <c r="E631" t="s">
        <v>7677</v>
      </c>
      <c r="F631" s="1"/>
      <c r="G631" t="s">
        <v>43</v>
      </c>
      <c r="H631">
        <v>520427</v>
      </c>
      <c r="I631" t="s">
        <v>43</v>
      </c>
      <c r="L631" t="s">
        <v>43</v>
      </c>
      <c r="M631" t="s">
        <v>43</v>
      </c>
      <c r="N631" t="s">
        <v>43</v>
      </c>
      <c r="O631" s="1"/>
      <c r="Q631" s="317"/>
      <c r="U631" s="317"/>
    </row>
    <row r="632" spans="1:21">
      <c r="A632">
        <v>631</v>
      </c>
      <c r="B632" t="s">
        <v>14978</v>
      </c>
      <c r="C632" t="s">
        <v>14979</v>
      </c>
      <c r="D632" t="s">
        <v>93</v>
      </c>
      <c r="E632" t="s">
        <v>7677</v>
      </c>
      <c r="F632" s="1"/>
      <c r="G632" t="s">
        <v>43</v>
      </c>
      <c r="H632">
        <v>520428</v>
      </c>
      <c r="I632" t="s">
        <v>43</v>
      </c>
      <c r="L632" t="s">
        <v>43</v>
      </c>
      <c r="M632" t="s">
        <v>43</v>
      </c>
      <c r="N632" t="s">
        <v>43</v>
      </c>
      <c r="O632" s="1"/>
      <c r="Q632" s="317"/>
      <c r="U632" s="317"/>
    </row>
    <row r="633" spans="1:21">
      <c r="A633">
        <v>632</v>
      </c>
      <c r="B633" t="s">
        <v>14980</v>
      </c>
      <c r="C633" t="s">
        <v>14981</v>
      </c>
      <c r="D633" t="s">
        <v>93</v>
      </c>
      <c r="E633" t="s">
        <v>7690</v>
      </c>
      <c r="F633" s="1"/>
      <c r="G633" t="s">
        <v>43</v>
      </c>
      <c r="H633">
        <v>520429</v>
      </c>
      <c r="I633" t="s">
        <v>43</v>
      </c>
      <c r="L633" t="s">
        <v>43</v>
      </c>
      <c r="M633" t="s">
        <v>43</v>
      </c>
      <c r="N633" t="s">
        <v>43</v>
      </c>
      <c r="O633" s="1"/>
      <c r="Q633" s="317"/>
      <c r="U633" s="317"/>
    </row>
    <row r="634" spans="1:21">
      <c r="A634">
        <v>633</v>
      </c>
      <c r="B634" t="s">
        <v>14982</v>
      </c>
      <c r="C634" t="s">
        <v>14983</v>
      </c>
      <c r="D634" t="s">
        <v>93</v>
      </c>
      <c r="E634" t="s">
        <v>7690</v>
      </c>
      <c r="F634" s="1"/>
      <c r="G634" t="s">
        <v>43</v>
      </c>
      <c r="H634">
        <v>520430</v>
      </c>
      <c r="I634" t="s">
        <v>43</v>
      </c>
      <c r="L634" t="s">
        <v>43</v>
      </c>
      <c r="M634" t="s">
        <v>43</v>
      </c>
      <c r="N634" t="s">
        <v>43</v>
      </c>
      <c r="O634" s="1"/>
      <c r="Q634" s="317"/>
      <c r="U634" s="317"/>
    </row>
    <row r="635" spans="1:21">
      <c r="A635">
        <v>634</v>
      </c>
      <c r="B635" t="s">
        <v>14984</v>
      </c>
      <c r="C635" t="s">
        <v>14985</v>
      </c>
      <c r="D635" t="s">
        <v>93</v>
      </c>
      <c r="E635" t="s">
        <v>7677</v>
      </c>
      <c r="F635" s="1"/>
      <c r="G635" t="s">
        <v>43</v>
      </c>
      <c r="H635">
        <v>520431</v>
      </c>
      <c r="I635" t="s">
        <v>43</v>
      </c>
      <c r="L635" t="s">
        <v>43</v>
      </c>
      <c r="M635" t="s">
        <v>43</v>
      </c>
      <c r="N635" t="s">
        <v>43</v>
      </c>
      <c r="O635" s="1"/>
      <c r="Q635" s="317"/>
      <c r="U635" s="317"/>
    </row>
    <row r="636" spans="1:21">
      <c r="A636">
        <v>635</v>
      </c>
      <c r="B636" t="s">
        <v>14986</v>
      </c>
      <c r="C636" t="s">
        <v>14987</v>
      </c>
      <c r="D636" t="s">
        <v>93</v>
      </c>
      <c r="E636" t="s">
        <v>7704</v>
      </c>
      <c r="F636" s="1"/>
      <c r="G636" t="s">
        <v>43</v>
      </c>
      <c r="H636">
        <v>520432</v>
      </c>
      <c r="I636" t="s">
        <v>43</v>
      </c>
      <c r="L636" t="s">
        <v>43</v>
      </c>
      <c r="M636" t="s">
        <v>43</v>
      </c>
      <c r="N636" t="s">
        <v>43</v>
      </c>
      <c r="O636" s="1"/>
      <c r="Q636" s="317"/>
      <c r="U636" s="317"/>
    </row>
    <row r="637" spans="1:21">
      <c r="A637">
        <v>636</v>
      </c>
      <c r="B637" t="s">
        <v>14988</v>
      </c>
      <c r="C637" t="s">
        <v>14989</v>
      </c>
      <c r="D637" t="s">
        <v>93</v>
      </c>
      <c r="E637" t="s">
        <v>7690</v>
      </c>
      <c r="F637" s="1"/>
      <c r="G637" t="s">
        <v>43</v>
      </c>
      <c r="H637">
        <v>520433</v>
      </c>
      <c r="I637" t="s">
        <v>43</v>
      </c>
      <c r="L637" t="s">
        <v>43</v>
      </c>
      <c r="M637" t="s">
        <v>43</v>
      </c>
      <c r="N637" t="s">
        <v>43</v>
      </c>
      <c r="O637" s="1"/>
      <c r="Q637" s="317"/>
      <c r="U637" s="317"/>
    </row>
    <row r="638" spans="1:21">
      <c r="A638">
        <v>637</v>
      </c>
      <c r="B638" t="s">
        <v>14990</v>
      </c>
      <c r="C638" t="s">
        <v>8176</v>
      </c>
      <c r="D638" t="s">
        <v>93</v>
      </c>
      <c r="E638" t="s">
        <v>7690</v>
      </c>
      <c r="F638" s="1"/>
      <c r="G638" t="s">
        <v>43</v>
      </c>
      <c r="H638">
        <v>520434</v>
      </c>
      <c r="I638" t="s">
        <v>43</v>
      </c>
      <c r="L638" t="s">
        <v>43</v>
      </c>
      <c r="M638" t="s">
        <v>43</v>
      </c>
      <c r="N638" t="s">
        <v>43</v>
      </c>
      <c r="O638" s="1"/>
      <c r="Q638" s="317"/>
      <c r="U638" s="317"/>
    </row>
    <row r="639" spans="1:21">
      <c r="A639">
        <v>638</v>
      </c>
      <c r="B639" t="s">
        <v>14991</v>
      </c>
      <c r="C639" t="s">
        <v>14992</v>
      </c>
      <c r="D639" t="s">
        <v>93</v>
      </c>
      <c r="E639" t="s">
        <v>8059</v>
      </c>
      <c r="F639" s="1"/>
      <c r="G639" t="s">
        <v>43</v>
      </c>
      <c r="H639">
        <v>520435</v>
      </c>
      <c r="I639" t="s">
        <v>43</v>
      </c>
      <c r="L639" t="s">
        <v>43</v>
      </c>
      <c r="M639" t="s">
        <v>43</v>
      </c>
      <c r="N639" t="s">
        <v>43</v>
      </c>
      <c r="O639" s="1"/>
      <c r="Q639" s="317"/>
      <c r="U639" s="317"/>
    </row>
    <row r="640" spans="1:21">
      <c r="A640">
        <v>639</v>
      </c>
      <c r="B640" t="s">
        <v>14993</v>
      </c>
      <c r="C640" t="s">
        <v>14994</v>
      </c>
      <c r="D640" t="s">
        <v>93</v>
      </c>
      <c r="E640" t="s">
        <v>7769</v>
      </c>
      <c r="F640" s="1"/>
      <c r="G640" t="s">
        <v>43</v>
      </c>
      <c r="H640">
        <v>520436</v>
      </c>
      <c r="I640" t="s">
        <v>43</v>
      </c>
      <c r="L640" t="s">
        <v>43</v>
      </c>
      <c r="M640" t="s">
        <v>43</v>
      </c>
      <c r="N640" t="s">
        <v>43</v>
      </c>
      <c r="O640" s="1"/>
      <c r="Q640" s="317"/>
      <c r="U640" s="317"/>
    </row>
    <row r="641" spans="1:21">
      <c r="A641">
        <v>640</v>
      </c>
      <c r="B641" t="s">
        <v>8763</v>
      </c>
      <c r="C641" t="s">
        <v>14995</v>
      </c>
      <c r="D641" t="s">
        <v>93</v>
      </c>
      <c r="E641" t="s">
        <v>7800</v>
      </c>
      <c r="F641" s="1">
        <v>45853</v>
      </c>
      <c r="G641">
        <v>7</v>
      </c>
      <c r="H641">
        <v>520437</v>
      </c>
      <c r="I641" t="s">
        <v>10185</v>
      </c>
      <c r="J641">
        <v>50019186</v>
      </c>
      <c r="K641" t="s">
        <v>267</v>
      </c>
      <c r="L641">
        <v>8</v>
      </c>
      <c r="M641">
        <v>8</v>
      </c>
      <c r="N641">
        <v>8</v>
      </c>
      <c r="O641" s="1">
        <v>45895</v>
      </c>
      <c r="P641">
        <v>8</v>
      </c>
      <c r="Q641" s="317">
        <v>54200</v>
      </c>
      <c r="R641">
        <v>25.8</v>
      </c>
      <c r="S641">
        <v>8</v>
      </c>
      <c r="T641">
        <v>27</v>
      </c>
      <c r="U641" s="317">
        <v>104351</v>
      </c>
    </row>
    <row r="642" spans="1:21">
      <c r="A642">
        <v>641</v>
      </c>
      <c r="B642" t="s">
        <v>8761</v>
      </c>
      <c r="C642" t="s">
        <v>8762</v>
      </c>
      <c r="D642" t="s">
        <v>93</v>
      </c>
      <c r="E642" t="s">
        <v>7668</v>
      </c>
      <c r="F642" s="1">
        <v>45853</v>
      </c>
      <c r="G642">
        <v>7</v>
      </c>
      <c r="H642">
        <v>520438</v>
      </c>
      <c r="I642" t="s">
        <v>10185</v>
      </c>
      <c r="J642">
        <v>50019201</v>
      </c>
      <c r="K642" t="s">
        <v>267</v>
      </c>
      <c r="L642">
        <v>8</v>
      </c>
      <c r="M642">
        <v>8</v>
      </c>
      <c r="N642">
        <v>8</v>
      </c>
      <c r="O642" s="1">
        <v>45895</v>
      </c>
      <c r="P642">
        <v>8</v>
      </c>
      <c r="Q642" s="317">
        <v>68400</v>
      </c>
      <c r="R642">
        <v>25.8</v>
      </c>
      <c r="S642">
        <v>8</v>
      </c>
      <c r="T642">
        <v>27</v>
      </c>
      <c r="U642" s="317">
        <v>131914</v>
      </c>
    </row>
    <row r="643" spans="1:21">
      <c r="A643">
        <v>642</v>
      </c>
      <c r="B643" t="s">
        <v>8759</v>
      </c>
      <c r="C643" t="s">
        <v>14996</v>
      </c>
      <c r="D643" t="s">
        <v>93</v>
      </c>
      <c r="E643" t="s">
        <v>7668</v>
      </c>
      <c r="F643" s="1">
        <v>45853</v>
      </c>
      <c r="G643">
        <v>7</v>
      </c>
      <c r="H643">
        <v>520439</v>
      </c>
      <c r="I643" t="s">
        <v>10185</v>
      </c>
      <c r="J643">
        <v>50019204</v>
      </c>
      <c r="K643" t="s">
        <v>267</v>
      </c>
      <c r="L643">
        <v>8</v>
      </c>
      <c r="M643">
        <v>8</v>
      </c>
      <c r="N643">
        <v>8</v>
      </c>
      <c r="O643" s="1">
        <v>45895</v>
      </c>
      <c r="P643">
        <v>8</v>
      </c>
      <c r="Q643" s="317">
        <v>85600</v>
      </c>
      <c r="R643">
        <v>25.8</v>
      </c>
      <c r="S643">
        <v>8</v>
      </c>
      <c r="T643">
        <v>27</v>
      </c>
      <c r="U643" s="317">
        <v>165299</v>
      </c>
    </row>
    <row r="644" spans="1:21">
      <c r="A644">
        <v>643</v>
      </c>
      <c r="B644" t="s">
        <v>8765</v>
      </c>
      <c r="C644" t="s">
        <v>8766</v>
      </c>
      <c r="D644" t="s">
        <v>93</v>
      </c>
      <c r="E644" t="s">
        <v>7698</v>
      </c>
      <c r="F644" s="1">
        <v>45853</v>
      </c>
      <c r="G644">
        <v>7</v>
      </c>
      <c r="H644">
        <v>520440</v>
      </c>
      <c r="I644" t="s">
        <v>10185</v>
      </c>
      <c r="J644">
        <v>50019100</v>
      </c>
      <c r="K644" t="s">
        <v>267</v>
      </c>
      <c r="L644">
        <v>9</v>
      </c>
      <c r="M644">
        <v>8</v>
      </c>
      <c r="N644">
        <v>9</v>
      </c>
      <c r="O644" s="1">
        <v>45927</v>
      </c>
      <c r="P644">
        <v>9</v>
      </c>
      <c r="Q644" s="317">
        <v>62280</v>
      </c>
      <c r="R644">
        <v>25.9</v>
      </c>
      <c r="S644">
        <v>9</v>
      </c>
      <c r="T644">
        <v>21</v>
      </c>
      <c r="U644" s="317">
        <v>120033</v>
      </c>
    </row>
    <row r="645" spans="1:21">
      <c r="A645">
        <v>644</v>
      </c>
      <c r="B645" t="s">
        <v>8771</v>
      </c>
      <c r="C645" t="s">
        <v>8772</v>
      </c>
      <c r="D645" t="s">
        <v>93</v>
      </c>
      <c r="E645" t="s">
        <v>7668</v>
      </c>
      <c r="F645" s="1">
        <v>45853</v>
      </c>
      <c r="G645">
        <v>7</v>
      </c>
      <c r="H645">
        <v>520441</v>
      </c>
      <c r="I645" t="s">
        <v>10185</v>
      </c>
      <c r="J645">
        <v>50019256</v>
      </c>
      <c r="L645" t="s">
        <v>43</v>
      </c>
      <c r="N645" t="s">
        <v>43</v>
      </c>
      <c r="O645" s="1"/>
      <c r="Q645" s="317"/>
      <c r="U645" s="317"/>
    </row>
    <row r="646" spans="1:21">
      <c r="A646">
        <v>645</v>
      </c>
      <c r="B646" t="s">
        <v>8745</v>
      </c>
      <c r="C646" t="s">
        <v>14997</v>
      </c>
      <c r="D646" t="s">
        <v>6574</v>
      </c>
      <c r="E646" t="s">
        <v>7834</v>
      </c>
      <c r="F646" s="1">
        <v>45854</v>
      </c>
      <c r="G646">
        <v>7</v>
      </c>
      <c r="H646">
        <v>520442</v>
      </c>
      <c r="I646" t="s">
        <v>10185</v>
      </c>
      <c r="J646">
        <v>50019225</v>
      </c>
      <c r="K646" t="s">
        <v>267</v>
      </c>
      <c r="L646">
        <v>9</v>
      </c>
      <c r="M646">
        <v>8</v>
      </c>
      <c r="N646">
        <v>9</v>
      </c>
      <c r="O646" s="1">
        <v>45927</v>
      </c>
      <c r="P646">
        <v>9</v>
      </c>
      <c r="Q646" s="317">
        <v>46120</v>
      </c>
      <c r="R646">
        <v>25.1</v>
      </c>
      <c r="S646">
        <v>10</v>
      </c>
      <c r="T646">
        <v>46</v>
      </c>
      <c r="U646" s="317">
        <v>80240</v>
      </c>
    </row>
    <row r="647" spans="1:21">
      <c r="A647">
        <v>646</v>
      </c>
      <c r="B647" t="s">
        <v>8747</v>
      </c>
      <c r="C647" t="s">
        <v>8748</v>
      </c>
      <c r="D647" t="s">
        <v>6574</v>
      </c>
      <c r="E647" t="s">
        <v>7834</v>
      </c>
      <c r="F647" s="1">
        <v>45854</v>
      </c>
      <c r="G647">
        <v>7</v>
      </c>
      <c r="H647">
        <v>520443</v>
      </c>
      <c r="I647" t="s">
        <v>10185</v>
      </c>
      <c r="J647">
        <v>50019250</v>
      </c>
      <c r="K647" t="s">
        <v>6518</v>
      </c>
      <c r="L647">
        <v>9</v>
      </c>
      <c r="M647">
        <v>8</v>
      </c>
      <c r="N647">
        <v>9</v>
      </c>
      <c r="O647" s="1">
        <v>45927</v>
      </c>
      <c r="P647">
        <v>9</v>
      </c>
      <c r="Q647" s="317">
        <v>180560</v>
      </c>
      <c r="R647" s="745">
        <v>25.1</v>
      </c>
      <c r="S647">
        <v>10</v>
      </c>
      <c r="T647">
        <v>46</v>
      </c>
      <c r="U647" s="317">
        <v>314817</v>
      </c>
    </row>
    <row r="648" spans="1:21">
      <c r="A648">
        <v>647</v>
      </c>
      <c r="B648" t="s">
        <v>8769</v>
      </c>
      <c r="C648" t="s">
        <v>8770</v>
      </c>
      <c r="D648" t="s">
        <v>93</v>
      </c>
      <c r="E648" t="s">
        <v>7769</v>
      </c>
      <c r="F648" s="1">
        <v>45854</v>
      </c>
      <c r="G648">
        <v>7</v>
      </c>
      <c r="H648">
        <v>520444</v>
      </c>
      <c r="I648" t="s">
        <v>10185</v>
      </c>
      <c r="J648">
        <v>50019339</v>
      </c>
      <c r="K648" t="s">
        <v>267</v>
      </c>
      <c r="L648">
        <v>9</v>
      </c>
      <c r="M648">
        <v>8</v>
      </c>
      <c r="N648">
        <v>9</v>
      </c>
      <c r="O648" s="1">
        <v>45927</v>
      </c>
      <c r="P648">
        <v>9</v>
      </c>
      <c r="Q648" s="317">
        <v>44160</v>
      </c>
      <c r="R648">
        <v>25.9</v>
      </c>
      <c r="S648">
        <v>9</v>
      </c>
      <c r="T648">
        <v>21</v>
      </c>
      <c r="U648" s="317">
        <v>84866</v>
      </c>
    </row>
    <row r="649" spans="1:21">
      <c r="A649">
        <v>648</v>
      </c>
      <c r="B649" t="s">
        <v>8751</v>
      </c>
      <c r="C649" t="s">
        <v>8752</v>
      </c>
      <c r="D649" t="s">
        <v>93</v>
      </c>
      <c r="E649" t="s">
        <v>7690</v>
      </c>
      <c r="F649" s="1">
        <v>45854</v>
      </c>
      <c r="G649">
        <v>7</v>
      </c>
      <c r="H649">
        <v>520445</v>
      </c>
      <c r="I649" t="s">
        <v>10185</v>
      </c>
      <c r="J649">
        <v>50019529</v>
      </c>
      <c r="K649" t="s">
        <v>267</v>
      </c>
      <c r="L649">
        <v>8</v>
      </c>
      <c r="M649">
        <v>8</v>
      </c>
      <c r="N649">
        <v>8</v>
      </c>
      <c r="O649" s="1">
        <v>45895</v>
      </c>
      <c r="P649">
        <v>8</v>
      </c>
      <c r="Q649" s="317">
        <v>40120</v>
      </c>
      <c r="R649">
        <v>25.8</v>
      </c>
      <c r="S649">
        <v>8</v>
      </c>
      <c r="T649">
        <v>21</v>
      </c>
      <c r="U649" s="317">
        <v>77025</v>
      </c>
    </row>
    <row r="650" spans="1:21">
      <c r="A650">
        <v>649</v>
      </c>
      <c r="B650" t="s">
        <v>8785</v>
      </c>
      <c r="C650" t="s">
        <v>8786</v>
      </c>
      <c r="D650" t="s">
        <v>93</v>
      </c>
      <c r="E650" t="s">
        <v>7668</v>
      </c>
      <c r="F650" s="1">
        <v>45854</v>
      </c>
      <c r="G650">
        <v>7</v>
      </c>
      <c r="H650">
        <v>520446</v>
      </c>
      <c r="I650" t="s">
        <v>10185</v>
      </c>
      <c r="J650">
        <v>50019536</v>
      </c>
      <c r="K650" t="s">
        <v>267</v>
      </c>
      <c r="L650">
        <v>8</v>
      </c>
      <c r="M650">
        <v>8</v>
      </c>
      <c r="N650">
        <v>8</v>
      </c>
      <c r="O650" s="1">
        <v>45895</v>
      </c>
      <c r="P650">
        <v>8</v>
      </c>
      <c r="Q650" s="317">
        <v>70320</v>
      </c>
      <c r="R650">
        <v>25.8</v>
      </c>
      <c r="S650">
        <v>8</v>
      </c>
      <c r="T650">
        <v>21</v>
      </c>
      <c r="U650" s="317">
        <v>133912</v>
      </c>
    </row>
    <row r="651" spans="1:21">
      <c r="A651">
        <v>650</v>
      </c>
      <c r="B651" t="s">
        <v>8789</v>
      </c>
      <c r="C651" t="s">
        <v>8772</v>
      </c>
      <c r="D651" t="s">
        <v>93</v>
      </c>
      <c r="E651" t="s">
        <v>7668</v>
      </c>
      <c r="F651" s="1">
        <v>45854</v>
      </c>
      <c r="G651">
        <v>7</v>
      </c>
      <c r="H651">
        <v>520447</v>
      </c>
      <c r="I651" t="s">
        <v>10185</v>
      </c>
      <c r="J651">
        <v>50019540</v>
      </c>
      <c r="K651" t="s">
        <v>6518</v>
      </c>
      <c r="L651">
        <v>10</v>
      </c>
      <c r="M651">
        <v>8</v>
      </c>
      <c r="N651">
        <v>10</v>
      </c>
      <c r="O651" s="1">
        <v>45957</v>
      </c>
      <c r="P651">
        <v>10</v>
      </c>
      <c r="Q651" s="317">
        <v>60320</v>
      </c>
      <c r="R651">
        <v>25.1</v>
      </c>
      <c r="S651">
        <v>10</v>
      </c>
      <c r="T651">
        <v>27</v>
      </c>
      <c r="U651" s="317">
        <v>116231</v>
      </c>
    </row>
    <row r="652" spans="1:21">
      <c r="A652">
        <v>651</v>
      </c>
      <c r="B652" t="s">
        <v>8781</v>
      </c>
      <c r="C652" t="s">
        <v>8782</v>
      </c>
      <c r="D652" t="s">
        <v>93</v>
      </c>
      <c r="E652" t="s">
        <v>7769</v>
      </c>
      <c r="F652" s="1">
        <v>45854</v>
      </c>
      <c r="G652">
        <v>7</v>
      </c>
      <c r="H652">
        <v>520448</v>
      </c>
      <c r="I652" t="s">
        <v>10185</v>
      </c>
      <c r="J652">
        <v>50019547</v>
      </c>
      <c r="K652" t="s">
        <v>6518</v>
      </c>
      <c r="L652">
        <v>9</v>
      </c>
      <c r="M652">
        <v>8</v>
      </c>
      <c r="N652">
        <v>9</v>
      </c>
      <c r="O652" s="1">
        <v>45927</v>
      </c>
      <c r="P652">
        <v>9</v>
      </c>
      <c r="Q652" s="317">
        <v>122670</v>
      </c>
      <c r="R652">
        <v>25.9</v>
      </c>
      <c r="S652">
        <v>9</v>
      </c>
      <c r="T652">
        <v>27</v>
      </c>
      <c r="U652" s="317">
        <v>237965</v>
      </c>
    </row>
    <row r="653" spans="1:21">
      <c r="A653">
        <v>652</v>
      </c>
      <c r="B653" t="s">
        <v>8783</v>
      </c>
      <c r="C653" t="s">
        <v>8784</v>
      </c>
      <c r="D653" t="s">
        <v>93</v>
      </c>
      <c r="E653" t="s">
        <v>7668</v>
      </c>
      <c r="F653" s="1">
        <v>45854</v>
      </c>
      <c r="G653">
        <v>7</v>
      </c>
      <c r="H653">
        <v>520449</v>
      </c>
      <c r="I653" t="s">
        <v>10185</v>
      </c>
      <c r="J653">
        <v>50019554</v>
      </c>
      <c r="K653" t="s">
        <v>267</v>
      </c>
      <c r="L653">
        <v>8</v>
      </c>
      <c r="M653">
        <v>8</v>
      </c>
      <c r="N653">
        <v>8</v>
      </c>
      <c r="O653" s="1">
        <v>45895</v>
      </c>
      <c r="P653">
        <v>8</v>
      </c>
      <c r="Q653" s="317">
        <v>75100</v>
      </c>
      <c r="R653">
        <v>25.8</v>
      </c>
      <c r="S653">
        <v>8</v>
      </c>
      <c r="T653">
        <v>21</v>
      </c>
      <c r="U653" s="317">
        <v>144924</v>
      </c>
    </row>
    <row r="654" spans="1:21">
      <c r="A654">
        <v>653</v>
      </c>
      <c r="B654" t="s">
        <v>8790</v>
      </c>
      <c r="C654" t="s">
        <v>8791</v>
      </c>
      <c r="D654" t="s">
        <v>93</v>
      </c>
      <c r="E654" t="s">
        <v>7704</v>
      </c>
      <c r="F654" s="1">
        <v>45854</v>
      </c>
      <c r="G654">
        <v>7</v>
      </c>
      <c r="H654">
        <v>520450</v>
      </c>
      <c r="I654" t="s">
        <v>10185</v>
      </c>
      <c r="J654">
        <v>50019555</v>
      </c>
      <c r="K654" t="s">
        <v>267</v>
      </c>
      <c r="L654">
        <v>9</v>
      </c>
      <c r="M654">
        <v>8</v>
      </c>
      <c r="N654">
        <v>9</v>
      </c>
      <c r="O654" s="1">
        <v>45927</v>
      </c>
      <c r="P654">
        <v>9</v>
      </c>
      <c r="Q654" s="317">
        <v>37580</v>
      </c>
      <c r="R654">
        <v>25.1</v>
      </c>
      <c r="S654">
        <v>10</v>
      </c>
      <c r="T654" t="s">
        <v>620</v>
      </c>
      <c r="U654" s="317">
        <v>93872</v>
      </c>
    </row>
    <row r="655" spans="1:21">
      <c r="A655">
        <v>654</v>
      </c>
      <c r="B655" t="s">
        <v>8779</v>
      </c>
      <c r="C655" t="s">
        <v>8780</v>
      </c>
      <c r="D655" t="s">
        <v>93</v>
      </c>
      <c r="E655" t="s">
        <v>93</v>
      </c>
      <c r="F655" s="1">
        <v>45854</v>
      </c>
      <c r="G655">
        <v>7</v>
      </c>
      <c r="H655">
        <v>520451</v>
      </c>
      <c r="I655" t="s">
        <v>10185</v>
      </c>
      <c r="J655">
        <v>50019564</v>
      </c>
      <c r="K655" t="s">
        <v>267</v>
      </c>
      <c r="L655">
        <v>8</v>
      </c>
      <c r="M655">
        <v>8</v>
      </c>
      <c r="N655">
        <v>8</v>
      </c>
      <c r="O655" s="1">
        <v>45895</v>
      </c>
      <c r="P655">
        <v>8</v>
      </c>
      <c r="Q655" s="317">
        <v>57660</v>
      </c>
      <c r="R655">
        <v>25.8</v>
      </c>
      <c r="S655">
        <v>8</v>
      </c>
      <c r="T655">
        <v>21</v>
      </c>
      <c r="U655" s="317">
        <v>111063</v>
      </c>
    </row>
    <row r="656" spans="1:21">
      <c r="A656">
        <v>655</v>
      </c>
      <c r="B656" t="s">
        <v>8777</v>
      </c>
      <c r="C656" t="s">
        <v>8778</v>
      </c>
      <c r="D656" t="s">
        <v>93</v>
      </c>
      <c r="E656" t="s">
        <v>7721</v>
      </c>
      <c r="F656" s="1">
        <v>45854</v>
      </c>
      <c r="G656">
        <v>7</v>
      </c>
      <c r="H656">
        <v>520452</v>
      </c>
      <c r="I656" t="s">
        <v>10185</v>
      </c>
      <c r="J656">
        <v>50019612</v>
      </c>
      <c r="K656" t="s">
        <v>6518</v>
      </c>
      <c r="L656">
        <v>9</v>
      </c>
      <c r="M656">
        <v>8</v>
      </c>
      <c r="N656">
        <v>9</v>
      </c>
      <c r="O656" s="1">
        <v>45927</v>
      </c>
      <c r="P656">
        <v>9</v>
      </c>
      <c r="Q656" s="317">
        <v>101930</v>
      </c>
      <c r="R656">
        <v>25.9</v>
      </c>
      <c r="S656">
        <v>9</v>
      </c>
      <c r="T656">
        <v>21</v>
      </c>
      <c r="U656" s="317">
        <v>194261</v>
      </c>
    </row>
    <row r="657" spans="1:21">
      <c r="A657">
        <v>656</v>
      </c>
      <c r="B657" t="s">
        <v>8792</v>
      </c>
      <c r="C657" t="s">
        <v>8793</v>
      </c>
      <c r="D657" t="s">
        <v>93</v>
      </c>
      <c r="E657" t="s">
        <v>6259</v>
      </c>
      <c r="F657" s="1">
        <v>45854</v>
      </c>
      <c r="G657">
        <v>7</v>
      </c>
      <c r="H657">
        <v>520453</v>
      </c>
      <c r="I657" t="s">
        <v>10185</v>
      </c>
      <c r="J657">
        <v>50019705</v>
      </c>
      <c r="K657" t="s">
        <v>267</v>
      </c>
      <c r="L657">
        <v>10</v>
      </c>
      <c r="M657">
        <v>9</v>
      </c>
      <c r="N657">
        <v>10</v>
      </c>
      <c r="O657" s="1">
        <v>45957</v>
      </c>
      <c r="P657">
        <v>10</v>
      </c>
      <c r="Q657" s="317">
        <v>78900</v>
      </c>
      <c r="R657">
        <v>25.1</v>
      </c>
      <c r="S657">
        <v>10</v>
      </c>
      <c r="T657">
        <v>27</v>
      </c>
      <c r="U657" s="317">
        <v>152290</v>
      </c>
    </row>
    <row r="658" spans="1:21">
      <c r="A658">
        <v>657</v>
      </c>
      <c r="B658" t="s">
        <v>8794</v>
      </c>
      <c r="C658" t="s">
        <v>8795</v>
      </c>
      <c r="D658" t="s">
        <v>93</v>
      </c>
      <c r="E658" t="s">
        <v>7668</v>
      </c>
      <c r="F658" s="1">
        <v>45854</v>
      </c>
      <c r="G658">
        <v>7</v>
      </c>
      <c r="H658">
        <v>520454</v>
      </c>
      <c r="I658" t="s">
        <v>10185</v>
      </c>
      <c r="J658">
        <v>50019708</v>
      </c>
      <c r="K658" t="s">
        <v>6518</v>
      </c>
      <c r="L658">
        <v>9</v>
      </c>
      <c r="M658">
        <v>8</v>
      </c>
      <c r="N658">
        <v>9</v>
      </c>
      <c r="O658" s="1">
        <v>45927</v>
      </c>
      <c r="P658">
        <v>9</v>
      </c>
      <c r="Q658" s="317">
        <v>115150</v>
      </c>
      <c r="R658">
        <v>25.9</v>
      </c>
      <c r="S658">
        <v>9</v>
      </c>
      <c r="T658">
        <v>27</v>
      </c>
      <c r="U658" s="317">
        <v>223350</v>
      </c>
    </row>
    <row r="659" spans="1:21">
      <c r="A659">
        <v>658</v>
      </c>
      <c r="B659" t="s">
        <v>8796</v>
      </c>
      <c r="C659" t="s">
        <v>8797</v>
      </c>
      <c r="D659" t="s">
        <v>93</v>
      </c>
      <c r="E659" t="s">
        <v>7668</v>
      </c>
      <c r="F659" s="1">
        <v>45855</v>
      </c>
      <c r="G659">
        <v>7</v>
      </c>
      <c r="H659">
        <v>520455</v>
      </c>
      <c r="I659" t="s">
        <v>10185</v>
      </c>
      <c r="J659">
        <v>50019903</v>
      </c>
      <c r="K659" t="s">
        <v>6518</v>
      </c>
      <c r="L659">
        <v>9</v>
      </c>
      <c r="M659">
        <v>8</v>
      </c>
      <c r="N659">
        <v>9</v>
      </c>
      <c r="O659" s="1">
        <v>45927</v>
      </c>
      <c r="P659">
        <v>9</v>
      </c>
      <c r="Q659" s="317">
        <v>39540</v>
      </c>
      <c r="R659">
        <v>25.9</v>
      </c>
      <c r="S659">
        <v>9</v>
      </c>
      <c r="T659">
        <v>27</v>
      </c>
      <c r="U659" s="317">
        <v>75897</v>
      </c>
    </row>
    <row r="660" spans="1:21">
      <c r="A660">
        <v>659</v>
      </c>
      <c r="B660" t="s">
        <v>8798</v>
      </c>
      <c r="C660" t="s">
        <v>8799</v>
      </c>
      <c r="D660" t="s">
        <v>93</v>
      </c>
      <c r="E660" t="s">
        <v>7668</v>
      </c>
      <c r="F660" s="1">
        <v>45855</v>
      </c>
      <c r="G660">
        <v>7</v>
      </c>
      <c r="H660">
        <v>520456</v>
      </c>
      <c r="I660" t="s">
        <v>10185</v>
      </c>
      <c r="J660">
        <v>50019905</v>
      </c>
      <c r="K660" t="s">
        <v>6518</v>
      </c>
      <c r="L660">
        <v>9</v>
      </c>
      <c r="M660">
        <v>8</v>
      </c>
      <c r="N660">
        <v>9</v>
      </c>
      <c r="O660" s="1">
        <v>45927</v>
      </c>
      <c r="P660">
        <v>9</v>
      </c>
      <c r="Q660" s="317">
        <v>34080</v>
      </c>
      <c r="R660">
        <v>25.9</v>
      </c>
      <c r="S660">
        <v>9</v>
      </c>
      <c r="T660">
        <v>27</v>
      </c>
      <c r="U660" s="317">
        <v>63579</v>
      </c>
    </row>
    <row r="661" spans="1:21">
      <c r="A661">
        <v>660</v>
      </c>
      <c r="B661" t="s">
        <v>8800</v>
      </c>
      <c r="C661" t="s">
        <v>8801</v>
      </c>
      <c r="D661" t="s">
        <v>93</v>
      </c>
      <c r="E661" t="s">
        <v>7668</v>
      </c>
      <c r="F661" s="1">
        <v>45855</v>
      </c>
      <c r="G661">
        <v>7</v>
      </c>
      <c r="H661">
        <v>520457</v>
      </c>
      <c r="I661" t="s">
        <v>10185</v>
      </c>
      <c r="J661">
        <v>50019910</v>
      </c>
      <c r="K661" t="s">
        <v>6518</v>
      </c>
      <c r="L661">
        <v>8</v>
      </c>
      <c r="M661">
        <v>8</v>
      </c>
      <c r="N661">
        <v>8</v>
      </c>
      <c r="O661" s="1">
        <v>45896</v>
      </c>
      <c r="P661">
        <v>8</v>
      </c>
      <c r="Q661" s="317">
        <v>50935</v>
      </c>
      <c r="R661">
        <v>25.8</v>
      </c>
      <c r="S661">
        <v>8</v>
      </c>
      <c r="T661">
        <v>27</v>
      </c>
      <c r="U661" s="317">
        <v>96501</v>
      </c>
    </row>
    <row r="662" spans="1:21">
      <c r="A662">
        <v>661</v>
      </c>
      <c r="B662" t="s">
        <v>8366</v>
      </c>
      <c r="C662" t="s">
        <v>14998</v>
      </c>
      <c r="D662" t="s">
        <v>93</v>
      </c>
      <c r="E662" t="s">
        <v>7721</v>
      </c>
      <c r="F662" s="1">
        <v>45803</v>
      </c>
      <c r="G662">
        <v>5</v>
      </c>
      <c r="H662">
        <v>520458</v>
      </c>
      <c r="I662" t="s">
        <v>10185</v>
      </c>
      <c r="J662">
        <v>50009341</v>
      </c>
      <c r="K662" t="s">
        <v>267</v>
      </c>
      <c r="L662">
        <v>8</v>
      </c>
      <c r="M662">
        <v>7</v>
      </c>
      <c r="N662">
        <v>8</v>
      </c>
      <c r="O662" s="1">
        <v>45895</v>
      </c>
      <c r="P662">
        <v>8</v>
      </c>
      <c r="Q662" s="317">
        <v>64570</v>
      </c>
      <c r="R662">
        <v>25.8</v>
      </c>
      <c r="S662">
        <v>8</v>
      </c>
      <c r="T662">
        <v>21</v>
      </c>
      <c r="U662" s="317">
        <v>123473</v>
      </c>
    </row>
    <row r="663" spans="1:21">
      <c r="A663">
        <v>662</v>
      </c>
      <c r="B663" t="s">
        <v>8020</v>
      </c>
      <c r="C663" t="s">
        <v>14999</v>
      </c>
      <c r="D663" t="s">
        <v>93</v>
      </c>
      <c r="E663" t="s">
        <v>7721</v>
      </c>
      <c r="F663" s="1">
        <v>45747</v>
      </c>
      <c r="G663">
        <v>3</v>
      </c>
      <c r="H663">
        <v>520459</v>
      </c>
      <c r="I663" t="s">
        <v>10185</v>
      </c>
      <c r="J663">
        <v>40075763</v>
      </c>
      <c r="K663" t="s">
        <v>6518</v>
      </c>
      <c r="L663">
        <v>9</v>
      </c>
      <c r="M663">
        <v>7</v>
      </c>
      <c r="N663">
        <v>9</v>
      </c>
      <c r="O663" s="1">
        <v>45927</v>
      </c>
      <c r="P663">
        <v>9</v>
      </c>
      <c r="Q663" s="317">
        <v>48055</v>
      </c>
      <c r="R663">
        <v>25.9</v>
      </c>
      <c r="S663">
        <v>9</v>
      </c>
      <c r="T663">
        <v>27</v>
      </c>
      <c r="U663" s="317">
        <v>90918</v>
      </c>
    </row>
    <row r="664" spans="1:21">
      <c r="A664">
        <v>663</v>
      </c>
      <c r="B664" t="s">
        <v>8802</v>
      </c>
      <c r="C664" t="s">
        <v>15000</v>
      </c>
      <c r="D664" t="s">
        <v>93</v>
      </c>
      <c r="E664" t="s">
        <v>7690</v>
      </c>
      <c r="F664" s="1">
        <v>45856</v>
      </c>
      <c r="G664">
        <v>7</v>
      </c>
      <c r="H664">
        <v>520460</v>
      </c>
      <c r="I664" t="s">
        <v>10185</v>
      </c>
      <c r="J664">
        <v>50020147</v>
      </c>
      <c r="K664" t="s">
        <v>6518</v>
      </c>
      <c r="L664">
        <v>7</v>
      </c>
      <c r="M664">
        <v>7</v>
      </c>
      <c r="N664">
        <v>7</v>
      </c>
      <c r="O664" s="1">
        <v>45867</v>
      </c>
      <c r="P664">
        <v>7</v>
      </c>
      <c r="Q664" s="317">
        <v>62410</v>
      </c>
      <c r="R664">
        <v>25.8</v>
      </c>
      <c r="S664">
        <v>8</v>
      </c>
      <c r="T664">
        <v>21</v>
      </c>
      <c r="U664" s="317">
        <v>120999</v>
      </c>
    </row>
    <row r="665" spans="1:21">
      <c r="A665">
        <v>664</v>
      </c>
      <c r="B665" t="s">
        <v>8813</v>
      </c>
      <c r="C665" t="s">
        <v>8814</v>
      </c>
      <c r="D665" t="s">
        <v>93</v>
      </c>
      <c r="E665" t="s">
        <v>7769</v>
      </c>
      <c r="F665" s="1">
        <v>45856</v>
      </c>
      <c r="G665">
        <v>7</v>
      </c>
      <c r="H665">
        <v>520461</v>
      </c>
      <c r="I665" t="s">
        <v>10185</v>
      </c>
      <c r="J665">
        <v>50020099</v>
      </c>
      <c r="K665" t="s">
        <v>6518</v>
      </c>
      <c r="L665">
        <v>10</v>
      </c>
      <c r="M665">
        <v>9</v>
      </c>
      <c r="N665">
        <v>10</v>
      </c>
      <c r="O665" s="1">
        <v>45957</v>
      </c>
      <c r="P665">
        <v>10</v>
      </c>
      <c r="Q665" s="317">
        <v>64950</v>
      </c>
      <c r="R665">
        <v>25.1</v>
      </c>
      <c r="S665">
        <v>10</v>
      </c>
      <c r="T665">
        <v>27</v>
      </c>
      <c r="U665" s="317">
        <v>125929</v>
      </c>
    </row>
    <row r="666" spans="1:21">
      <c r="A666">
        <v>665</v>
      </c>
      <c r="B666" t="s">
        <v>8811</v>
      </c>
      <c r="C666" t="s">
        <v>8812</v>
      </c>
      <c r="D666" t="s">
        <v>93</v>
      </c>
      <c r="E666" t="s">
        <v>7883</v>
      </c>
      <c r="F666" s="1">
        <v>45856</v>
      </c>
      <c r="G666">
        <v>7</v>
      </c>
      <c r="H666">
        <v>520462</v>
      </c>
      <c r="I666" t="s">
        <v>10185</v>
      </c>
      <c r="J666">
        <v>50020101</v>
      </c>
      <c r="K666" t="s">
        <v>267</v>
      </c>
      <c r="L666">
        <v>10</v>
      </c>
      <c r="M666">
        <v>8</v>
      </c>
      <c r="N666">
        <v>9</v>
      </c>
      <c r="O666" s="1">
        <v>45957</v>
      </c>
      <c r="P666">
        <v>10</v>
      </c>
      <c r="Q666" s="317">
        <v>133950</v>
      </c>
      <c r="R666">
        <v>25.1</v>
      </c>
      <c r="S666">
        <v>10</v>
      </c>
      <c r="T666">
        <v>27</v>
      </c>
      <c r="U666" s="317">
        <v>258142</v>
      </c>
    </row>
    <row r="667" spans="1:21">
      <c r="A667">
        <v>666</v>
      </c>
      <c r="B667" t="s">
        <v>8807</v>
      </c>
      <c r="C667" t="s">
        <v>8808</v>
      </c>
      <c r="D667" t="s">
        <v>6574</v>
      </c>
      <c r="E667" t="s">
        <v>7834</v>
      </c>
      <c r="F667" s="1">
        <v>45860</v>
      </c>
      <c r="G667">
        <v>7</v>
      </c>
      <c r="H667">
        <v>520463</v>
      </c>
      <c r="I667" t="s">
        <v>10185</v>
      </c>
      <c r="J667">
        <v>50020206</v>
      </c>
      <c r="K667" t="s">
        <v>267</v>
      </c>
      <c r="L667">
        <v>9</v>
      </c>
      <c r="M667">
        <v>8</v>
      </c>
      <c r="N667">
        <v>9</v>
      </c>
      <c r="O667" s="1">
        <v>45927</v>
      </c>
      <c r="P667">
        <v>9</v>
      </c>
      <c r="Q667" s="317">
        <v>90220</v>
      </c>
      <c r="R667">
        <v>25.1</v>
      </c>
      <c r="S667">
        <v>10</v>
      </c>
      <c r="T667">
        <v>40</v>
      </c>
      <c r="U667" s="317">
        <v>131038</v>
      </c>
    </row>
    <row r="668" spans="1:21">
      <c r="A668">
        <v>667</v>
      </c>
      <c r="B668" t="s">
        <v>8809</v>
      </c>
      <c r="C668" t="s">
        <v>8810</v>
      </c>
      <c r="D668" t="s">
        <v>6574</v>
      </c>
      <c r="E668" t="s">
        <v>7834</v>
      </c>
      <c r="F668" s="1">
        <v>45860</v>
      </c>
      <c r="G668">
        <v>7</v>
      </c>
      <c r="H668">
        <v>520464</v>
      </c>
      <c r="I668" t="s">
        <v>10185</v>
      </c>
      <c r="J668">
        <v>50020258</v>
      </c>
      <c r="K668" t="s">
        <v>267</v>
      </c>
      <c r="L668">
        <v>9</v>
      </c>
      <c r="M668">
        <v>8</v>
      </c>
      <c r="N668">
        <v>9</v>
      </c>
      <c r="O668" s="1">
        <v>45927</v>
      </c>
      <c r="P668">
        <v>9</v>
      </c>
      <c r="Q668" s="317">
        <v>64700</v>
      </c>
      <c r="R668">
        <v>25.1</v>
      </c>
      <c r="S668">
        <v>10</v>
      </c>
      <c r="T668">
        <v>40</v>
      </c>
      <c r="U668" s="317">
        <v>112871</v>
      </c>
    </row>
    <row r="669" spans="1:21">
      <c r="A669">
        <v>668</v>
      </c>
      <c r="B669" t="s">
        <v>8823</v>
      </c>
      <c r="C669" t="s">
        <v>8824</v>
      </c>
      <c r="D669" t="s">
        <v>93</v>
      </c>
      <c r="E669" t="s">
        <v>6259</v>
      </c>
      <c r="F669" s="1">
        <v>45861</v>
      </c>
      <c r="G669">
        <v>7</v>
      </c>
      <c r="H669">
        <v>520465</v>
      </c>
      <c r="I669" t="s">
        <v>10185</v>
      </c>
      <c r="J669">
        <v>50020702</v>
      </c>
      <c r="K669" t="s">
        <v>6518</v>
      </c>
      <c r="L669">
        <v>9</v>
      </c>
      <c r="M669">
        <v>9</v>
      </c>
      <c r="N669">
        <v>9</v>
      </c>
      <c r="O669" s="1">
        <v>45927</v>
      </c>
      <c r="P669">
        <v>9</v>
      </c>
      <c r="Q669" s="317">
        <v>42910</v>
      </c>
      <c r="R669">
        <v>25.1</v>
      </c>
      <c r="S669">
        <v>10</v>
      </c>
      <c r="T669">
        <v>27</v>
      </c>
      <c r="U669" s="317">
        <v>83159</v>
      </c>
    </row>
    <row r="670" spans="1:21">
      <c r="A670">
        <v>669</v>
      </c>
      <c r="B670" t="s">
        <v>8825</v>
      </c>
      <c r="C670" t="s">
        <v>8826</v>
      </c>
      <c r="D670" t="s">
        <v>93</v>
      </c>
      <c r="E670" t="s">
        <v>7769</v>
      </c>
      <c r="F670" s="1">
        <v>45861</v>
      </c>
      <c r="G670">
        <v>7</v>
      </c>
      <c r="H670">
        <v>520466</v>
      </c>
      <c r="I670" t="s">
        <v>10185</v>
      </c>
      <c r="J670">
        <v>50020712</v>
      </c>
      <c r="K670" t="s">
        <v>267</v>
      </c>
      <c r="L670">
        <v>10</v>
      </c>
      <c r="M670">
        <v>8</v>
      </c>
      <c r="N670">
        <v>10</v>
      </c>
      <c r="O670" s="1">
        <v>45957</v>
      </c>
      <c r="P670">
        <v>10</v>
      </c>
      <c r="Q670" s="317">
        <v>65740</v>
      </c>
      <c r="R670">
        <v>25.1</v>
      </c>
      <c r="S670">
        <v>10</v>
      </c>
      <c r="T670">
        <v>27</v>
      </c>
      <c r="U670" s="317">
        <v>126745</v>
      </c>
    </row>
    <row r="671" spans="1:21">
      <c r="A671">
        <v>670</v>
      </c>
      <c r="B671" t="s">
        <v>8827</v>
      </c>
      <c r="C671" t="s">
        <v>8828</v>
      </c>
      <c r="D671" t="s">
        <v>93</v>
      </c>
      <c r="E671" t="s">
        <v>6259</v>
      </c>
      <c r="F671" s="1">
        <v>45861</v>
      </c>
      <c r="G671">
        <v>7</v>
      </c>
      <c r="H671">
        <v>520467</v>
      </c>
      <c r="I671" t="s">
        <v>10185</v>
      </c>
      <c r="J671">
        <v>50020718</v>
      </c>
      <c r="K671" t="s">
        <v>267</v>
      </c>
      <c r="L671">
        <v>9</v>
      </c>
      <c r="O671" s="1">
        <v>45927</v>
      </c>
      <c r="P671">
        <v>9</v>
      </c>
      <c r="Q671" s="317">
        <v>124040</v>
      </c>
      <c r="R671">
        <v>25.9</v>
      </c>
      <c r="S671">
        <v>9</v>
      </c>
      <c r="T671">
        <v>27</v>
      </c>
      <c r="U671" s="317">
        <v>239911</v>
      </c>
    </row>
    <row r="672" spans="1:21">
      <c r="A672">
        <v>671</v>
      </c>
      <c r="B672" t="s">
        <v>8817</v>
      </c>
      <c r="C672" t="s">
        <v>8818</v>
      </c>
      <c r="D672" t="s">
        <v>93</v>
      </c>
      <c r="E672" t="s">
        <v>7677</v>
      </c>
      <c r="F672" s="1">
        <v>45861</v>
      </c>
      <c r="G672">
        <v>7</v>
      </c>
      <c r="H672">
        <v>520468</v>
      </c>
      <c r="I672" t="s">
        <v>10185</v>
      </c>
      <c r="J672">
        <v>50020879</v>
      </c>
      <c r="K672" t="s">
        <v>6518</v>
      </c>
      <c r="L672">
        <v>9</v>
      </c>
      <c r="O672" s="1">
        <v>45927</v>
      </c>
      <c r="P672">
        <v>9</v>
      </c>
      <c r="Q672" s="317">
        <v>206390</v>
      </c>
      <c r="R672">
        <v>25.9</v>
      </c>
      <c r="S672">
        <v>9</v>
      </c>
      <c r="T672">
        <v>27</v>
      </c>
      <c r="U672" s="317">
        <v>397005</v>
      </c>
    </row>
    <row r="673" spans="1:21">
      <c r="A673">
        <v>672</v>
      </c>
      <c r="B673" t="s">
        <v>8841</v>
      </c>
      <c r="C673" t="s">
        <v>8842</v>
      </c>
      <c r="D673" t="s">
        <v>6574</v>
      </c>
      <c r="E673" t="s">
        <v>7834</v>
      </c>
      <c r="F673" s="1">
        <v>45861</v>
      </c>
      <c r="G673">
        <v>7</v>
      </c>
      <c r="H673">
        <v>520469</v>
      </c>
      <c r="I673" t="s">
        <v>10185</v>
      </c>
      <c r="J673">
        <v>50020762</v>
      </c>
      <c r="K673" t="s">
        <v>6518</v>
      </c>
      <c r="L673">
        <v>10</v>
      </c>
      <c r="M673">
        <v>9</v>
      </c>
      <c r="N673">
        <v>10</v>
      </c>
      <c r="O673" s="1">
        <v>45957</v>
      </c>
      <c r="P673">
        <v>10</v>
      </c>
      <c r="Q673" s="317">
        <v>42160</v>
      </c>
      <c r="R673">
        <v>25.11</v>
      </c>
      <c r="S673">
        <v>11</v>
      </c>
      <c r="T673">
        <v>46</v>
      </c>
      <c r="U673" s="317">
        <v>71727</v>
      </c>
    </row>
    <row r="674" spans="1:21">
      <c r="A674">
        <v>673</v>
      </c>
      <c r="B674" t="s">
        <v>8839</v>
      </c>
      <c r="C674" t="s">
        <v>8840</v>
      </c>
      <c r="D674" t="s">
        <v>93</v>
      </c>
      <c r="E674" t="s">
        <v>7800</v>
      </c>
      <c r="F674" s="1">
        <v>45862</v>
      </c>
      <c r="G674">
        <v>7</v>
      </c>
      <c r="H674">
        <v>520470</v>
      </c>
      <c r="I674" t="s">
        <v>10185</v>
      </c>
      <c r="J674">
        <v>50021116</v>
      </c>
      <c r="K674" t="s">
        <v>6518</v>
      </c>
      <c r="L674">
        <v>9</v>
      </c>
      <c r="M674">
        <v>8</v>
      </c>
      <c r="N674">
        <v>9</v>
      </c>
      <c r="O674" s="1">
        <v>45927</v>
      </c>
      <c r="P674">
        <v>9</v>
      </c>
      <c r="Q674" s="317">
        <v>78310</v>
      </c>
      <c r="R674">
        <v>25.9</v>
      </c>
      <c r="S674">
        <v>9</v>
      </c>
      <c r="T674">
        <v>21</v>
      </c>
      <c r="U674" s="317">
        <v>150145</v>
      </c>
    </row>
    <row r="675" spans="1:21">
      <c r="A675">
        <v>674</v>
      </c>
      <c r="B675" t="s">
        <v>8837</v>
      </c>
      <c r="C675" t="s">
        <v>8838</v>
      </c>
      <c r="D675" t="s">
        <v>93</v>
      </c>
      <c r="E675" t="s">
        <v>7800</v>
      </c>
      <c r="F675" s="1">
        <v>45862</v>
      </c>
      <c r="G675">
        <v>7</v>
      </c>
      <c r="H675">
        <v>520471</v>
      </c>
      <c r="I675" t="s">
        <v>10185</v>
      </c>
      <c r="J675">
        <v>50021126</v>
      </c>
      <c r="K675" t="s">
        <v>6518</v>
      </c>
      <c r="L675">
        <v>9</v>
      </c>
      <c r="M675">
        <v>8</v>
      </c>
      <c r="N675">
        <v>9</v>
      </c>
      <c r="O675" s="1">
        <v>45927</v>
      </c>
      <c r="P675">
        <v>9</v>
      </c>
      <c r="Q675" s="317">
        <v>47370</v>
      </c>
      <c r="R675">
        <v>25.9</v>
      </c>
      <c r="S675">
        <v>9</v>
      </c>
      <c r="T675">
        <v>21</v>
      </c>
      <c r="U675" s="317">
        <v>90088</v>
      </c>
    </row>
    <row r="676" spans="1:21">
      <c r="A676">
        <v>675</v>
      </c>
      <c r="B676" t="s">
        <v>8835</v>
      </c>
      <c r="C676" t="s">
        <v>8836</v>
      </c>
      <c r="D676" t="s">
        <v>93</v>
      </c>
      <c r="E676" t="s">
        <v>7721</v>
      </c>
      <c r="F676" s="1">
        <v>45862</v>
      </c>
      <c r="G676">
        <v>7</v>
      </c>
      <c r="H676">
        <v>520472</v>
      </c>
      <c r="I676" t="s">
        <v>10185</v>
      </c>
      <c r="J676">
        <v>50021136</v>
      </c>
      <c r="K676" t="s">
        <v>267</v>
      </c>
      <c r="L676">
        <v>9</v>
      </c>
      <c r="M676">
        <v>8</v>
      </c>
      <c r="N676">
        <v>9</v>
      </c>
      <c r="O676" s="1">
        <v>45927</v>
      </c>
      <c r="P676">
        <v>9</v>
      </c>
      <c r="Q676" s="317">
        <v>60200</v>
      </c>
      <c r="R676">
        <v>25.11</v>
      </c>
      <c r="S676">
        <v>11</v>
      </c>
      <c r="T676">
        <v>21</v>
      </c>
      <c r="U676" s="317">
        <v>115994</v>
      </c>
    </row>
    <row r="677" spans="1:21">
      <c r="A677">
        <v>676</v>
      </c>
      <c r="B677" t="s">
        <v>8833</v>
      </c>
      <c r="C677" t="s">
        <v>8834</v>
      </c>
      <c r="D677" t="s">
        <v>93</v>
      </c>
      <c r="E677" t="s">
        <v>7690</v>
      </c>
      <c r="F677" s="1">
        <v>45862</v>
      </c>
      <c r="G677">
        <v>7</v>
      </c>
      <c r="H677">
        <v>520473</v>
      </c>
      <c r="I677" t="s">
        <v>10185</v>
      </c>
      <c r="J677">
        <v>50021139</v>
      </c>
      <c r="K677" t="s">
        <v>267</v>
      </c>
      <c r="L677">
        <v>8</v>
      </c>
      <c r="M677">
        <v>8</v>
      </c>
      <c r="N677">
        <v>8</v>
      </c>
      <c r="O677" s="1">
        <v>45895</v>
      </c>
      <c r="P677">
        <v>8</v>
      </c>
      <c r="Q677" s="317">
        <v>60900</v>
      </c>
      <c r="R677">
        <v>25.8</v>
      </c>
      <c r="S677">
        <v>8</v>
      </c>
      <c r="T677">
        <v>21</v>
      </c>
      <c r="U677" s="317">
        <v>117361</v>
      </c>
    </row>
    <row r="678" spans="1:21">
      <c r="A678">
        <v>677</v>
      </c>
      <c r="B678" t="s">
        <v>8831</v>
      </c>
      <c r="C678" t="s">
        <v>8832</v>
      </c>
      <c r="D678" t="s">
        <v>93</v>
      </c>
      <c r="E678" t="s">
        <v>7704</v>
      </c>
      <c r="F678" s="1">
        <v>45862</v>
      </c>
      <c r="G678">
        <v>7</v>
      </c>
      <c r="H678">
        <v>520474</v>
      </c>
      <c r="I678" t="s">
        <v>10185</v>
      </c>
      <c r="J678">
        <v>50021146</v>
      </c>
      <c r="K678" t="s">
        <v>267</v>
      </c>
      <c r="L678">
        <v>9</v>
      </c>
      <c r="M678">
        <v>8</v>
      </c>
      <c r="N678">
        <v>9</v>
      </c>
      <c r="O678" s="1">
        <v>45927</v>
      </c>
      <c r="P678">
        <v>9</v>
      </c>
      <c r="Q678" s="317">
        <v>49120</v>
      </c>
      <c r="R678">
        <v>25.9</v>
      </c>
      <c r="S678">
        <v>9</v>
      </c>
      <c r="T678">
        <v>21</v>
      </c>
      <c r="U678" s="317">
        <v>94490</v>
      </c>
    </row>
    <row r="679" spans="1:21">
      <c r="A679">
        <v>678</v>
      </c>
      <c r="B679" t="s">
        <v>8829</v>
      </c>
      <c r="C679" t="s">
        <v>8830</v>
      </c>
      <c r="D679" t="s">
        <v>93</v>
      </c>
      <c r="E679" t="s">
        <v>7769</v>
      </c>
      <c r="F679" s="1">
        <v>45862</v>
      </c>
      <c r="G679">
        <v>7</v>
      </c>
      <c r="H679">
        <v>520475</v>
      </c>
      <c r="I679" t="s">
        <v>10185</v>
      </c>
      <c r="J679">
        <v>50021148</v>
      </c>
      <c r="K679" t="s">
        <v>6518</v>
      </c>
      <c r="L679">
        <v>9</v>
      </c>
      <c r="M679">
        <v>8</v>
      </c>
      <c r="N679">
        <v>9</v>
      </c>
      <c r="O679" s="1">
        <v>45927</v>
      </c>
      <c r="P679">
        <v>9</v>
      </c>
      <c r="Q679" s="317">
        <v>96205</v>
      </c>
      <c r="R679">
        <v>25.9</v>
      </c>
      <c r="S679">
        <v>9</v>
      </c>
      <c r="T679">
        <v>21</v>
      </c>
      <c r="U679" s="317">
        <v>185374</v>
      </c>
    </row>
    <row r="680" spans="1:21">
      <c r="A680">
        <v>679</v>
      </c>
      <c r="B680" t="s">
        <v>8845</v>
      </c>
      <c r="C680" t="s">
        <v>8846</v>
      </c>
      <c r="D680" t="s">
        <v>93</v>
      </c>
      <c r="E680" t="s">
        <v>7800</v>
      </c>
      <c r="F680" s="1">
        <v>45863</v>
      </c>
      <c r="G680">
        <v>7</v>
      </c>
      <c r="H680">
        <v>520476</v>
      </c>
      <c r="I680" t="s">
        <v>10185</v>
      </c>
      <c r="J680">
        <v>50021276</v>
      </c>
      <c r="K680" t="s">
        <v>267</v>
      </c>
      <c r="L680">
        <v>8</v>
      </c>
      <c r="M680">
        <v>8</v>
      </c>
      <c r="N680">
        <v>8</v>
      </c>
      <c r="O680" s="1">
        <v>45895</v>
      </c>
      <c r="P680">
        <v>8</v>
      </c>
      <c r="Q680" s="317">
        <v>76125</v>
      </c>
      <c r="R680">
        <v>25.8</v>
      </c>
      <c r="S680">
        <v>8</v>
      </c>
      <c r="T680">
        <v>27</v>
      </c>
      <c r="U680" s="317">
        <v>146406</v>
      </c>
    </row>
    <row r="681" spans="1:21">
      <c r="A681">
        <v>680</v>
      </c>
      <c r="B681" t="s">
        <v>8336</v>
      </c>
      <c r="C681" t="s">
        <v>8337</v>
      </c>
      <c r="D681" t="s">
        <v>93</v>
      </c>
      <c r="E681" t="s">
        <v>7769</v>
      </c>
      <c r="F681" s="1">
        <v>45798</v>
      </c>
      <c r="G681">
        <v>5</v>
      </c>
      <c r="H681">
        <v>520477</v>
      </c>
      <c r="I681" t="s">
        <v>10185</v>
      </c>
      <c r="J681">
        <v>50008819</v>
      </c>
      <c r="K681" t="s">
        <v>6518</v>
      </c>
      <c r="L681">
        <v>8</v>
      </c>
      <c r="M681">
        <v>7</v>
      </c>
      <c r="N681">
        <v>8</v>
      </c>
      <c r="O681" s="1">
        <v>45896</v>
      </c>
      <c r="P681">
        <v>8</v>
      </c>
      <c r="Q681" s="317">
        <v>394000</v>
      </c>
      <c r="R681">
        <v>25.8</v>
      </c>
      <c r="S681">
        <v>8</v>
      </c>
      <c r="T681">
        <v>27</v>
      </c>
      <c r="U681" s="317">
        <v>620746</v>
      </c>
    </row>
    <row r="682" spans="1:21">
      <c r="A682">
        <v>681</v>
      </c>
      <c r="B682" t="s">
        <v>8849</v>
      </c>
      <c r="C682" t="s">
        <v>15001</v>
      </c>
      <c r="D682" t="s">
        <v>93</v>
      </c>
      <c r="E682" t="s">
        <v>6259</v>
      </c>
      <c r="F682" s="1">
        <v>45863</v>
      </c>
      <c r="G682">
        <v>7</v>
      </c>
      <c r="H682">
        <v>520478</v>
      </c>
      <c r="I682" t="s">
        <v>10185</v>
      </c>
      <c r="J682">
        <v>50021415</v>
      </c>
      <c r="K682" t="s">
        <v>6518</v>
      </c>
      <c r="L682">
        <v>10</v>
      </c>
      <c r="M682">
        <v>8</v>
      </c>
      <c r="N682">
        <v>10</v>
      </c>
      <c r="O682" s="1">
        <v>45957</v>
      </c>
      <c r="P682">
        <v>10</v>
      </c>
      <c r="Q682" s="317">
        <v>92940</v>
      </c>
      <c r="R682">
        <v>25.1</v>
      </c>
      <c r="S682">
        <v>10</v>
      </c>
      <c r="T682">
        <v>21</v>
      </c>
      <c r="U682" s="317">
        <v>149085</v>
      </c>
    </row>
    <row r="683" spans="1:21">
      <c r="A683">
        <v>682</v>
      </c>
      <c r="B683" t="s">
        <v>8851</v>
      </c>
      <c r="C683" t="s">
        <v>8852</v>
      </c>
      <c r="D683" t="s">
        <v>6574</v>
      </c>
      <c r="E683" t="s">
        <v>7834</v>
      </c>
      <c r="F683" s="1">
        <v>45864</v>
      </c>
      <c r="G683">
        <v>7</v>
      </c>
      <c r="H683">
        <v>520479</v>
      </c>
      <c r="I683" t="s">
        <v>10185</v>
      </c>
      <c r="J683">
        <v>50021405</v>
      </c>
      <c r="K683" t="s">
        <v>6518</v>
      </c>
      <c r="L683">
        <v>9</v>
      </c>
      <c r="M683">
        <v>8</v>
      </c>
      <c r="N683">
        <v>9</v>
      </c>
      <c r="O683" s="1">
        <v>45927</v>
      </c>
      <c r="P683">
        <v>9</v>
      </c>
      <c r="Q683" s="317">
        <v>58780</v>
      </c>
      <c r="R683">
        <v>25.1</v>
      </c>
      <c r="S683">
        <v>10</v>
      </c>
      <c r="T683">
        <v>40</v>
      </c>
      <c r="U683" s="317">
        <v>100917</v>
      </c>
    </row>
    <row r="684" spans="1:21">
      <c r="A684">
        <v>683</v>
      </c>
      <c r="B684" t="s">
        <v>8853</v>
      </c>
      <c r="C684" t="s">
        <v>8854</v>
      </c>
      <c r="D684" t="s">
        <v>93</v>
      </c>
      <c r="E684" t="s">
        <v>7690</v>
      </c>
      <c r="F684" s="1">
        <v>45866</v>
      </c>
      <c r="G684">
        <v>7</v>
      </c>
      <c r="H684">
        <v>520480</v>
      </c>
      <c r="I684" t="s">
        <v>10185</v>
      </c>
      <c r="J684">
        <v>50021525</v>
      </c>
      <c r="K684" t="s">
        <v>6518</v>
      </c>
      <c r="L684">
        <v>9</v>
      </c>
      <c r="M684">
        <v>8</v>
      </c>
      <c r="N684">
        <v>9</v>
      </c>
      <c r="O684" s="1">
        <v>45927</v>
      </c>
      <c r="P684">
        <v>9</v>
      </c>
      <c r="Q684" s="317">
        <v>118840</v>
      </c>
      <c r="R684">
        <v>25.9</v>
      </c>
      <c r="S684">
        <v>9</v>
      </c>
      <c r="T684">
        <v>21</v>
      </c>
      <c r="U684" s="317">
        <v>224639</v>
      </c>
    </row>
    <row r="685" spans="1:21">
      <c r="A685">
        <v>684</v>
      </c>
      <c r="B685" t="s">
        <v>8857</v>
      </c>
      <c r="C685" t="s">
        <v>15002</v>
      </c>
      <c r="D685" t="s">
        <v>93</v>
      </c>
      <c r="E685" t="s">
        <v>7769</v>
      </c>
      <c r="F685" s="1">
        <v>45866</v>
      </c>
      <c r="G685">
        <v>7</v>
      </c>
      <c r="H685">
        <v>520481</v>
      </c>
      <c r="I685" t="s">
        <v>10185</v>
      </c>
      <c r="J685">
        <v>50021742</v>
      </c>
      <c r="K685" t="s">
        <v>6518</v>
      </c>
      <c r="L685">
        <v>9</v>
      </c>
      <c r="M685">
        <v>8</v>
      </c>
      <c r="N685">
        <v>9</v>
      </c>
      <c r="O685" s="1">
        <v>45927</v>
      </c>
      <c r="P685">
        <v>9</v>
      </c>
      <c r="Q685" s="317">
        <v>81190</v>
      </c>
      <c r="R685">
        <v>25.9</v>
      </c>
      <c r="S685">
        <v>9</v>
      </c>
      <c r="T685">
        <v>21</v>
      </c>
      <c r="U685" s="317">
        <v>155730</v>
      </c>
    </row>
    <row r="686" spans="1:21">
      <c r="A686">
        <v>685</v>
      </c>
      <c r="B686" t="s">
        <v>8855</v>
      </c>
      <c r="C686" t="s">
        <v>15003</v>
      </c>
      <c r="D686" t="s">
        <v>93</v>
      </c>
      <c r="E686" t="s">
        <v>7677</v>
      </c>
      <c r="F686" s="1">
        <v>45866</v>
      </c>
      <c r="G686">
        <v>7</v>
      </c>
      <c r="H686">
        <v>520482</v>
      </c>
      <c r="I686" t="s">
        <v>10185</v>
      </c>
      <c r="J686">
        <v>50021772</v>
      </c>
      <c r="K686" t="s">
        <v>6518</v>
      </c>
      <c r="L686">
        <v>9</v>
      </c>
      <c r="M686">
        <v>8</v>
      </c>
      <c r="N686">
        <v>9</v>
      </c>
      <c r="O686" s="1">
        <v>45927</v>
      </c>
      <c r="P686">
        <v>9</v>
      </c>
      <c r="Q686" s="317">
        <v>66160</v>
      </c>
      <c r="R686">
        <v>25.9</v>
      </c>
      <c r="S686">
        <v>9</v>
      </c>
      <c r="T686">
        <v>21</v>
      </c>
      <c r="U686" s="317">
        <v>125833</v>
      </c>
    </row>
    <row r="687" spans="1:21">
      <c r="A687">
        <v>686</v>
      </c>
      <c r="B687" t="s">
        <v>15004</v>
      </c>
      <c r="C687" t="s">
        <v>15005</v>
      </c>
      <c r="D687" t="s">
        <v>93</v>
      </c>
      <c r="E687" t="s">
        <v>7668</v>
      </c>
      <c r="F687" s="1">
        <v>45866</v>
      </c>
      <c r="G687">
        <v>7</v>
      </c>
      <c r="H687">
        <v>520483</v>
      </c>
      <c r="I687" t="s">
        <v>10185</v>
      </c>
      <c r="J687">
        <v>50021791</v>
      </c>
      <c r="K687" t="s">
        <v>6518</v>
      </c>
      <c r="L687">
        <v>8</v>
      </c>
      <c r="M687">
        <v>7</v>
      </c>
      <c r="N687">
        <v>8</v>
      </c>
      <c r="O687" s="1">
        <v>45896</v>
      </c>
      <c r="P687">
        <v>8</v>
      </c>
      <c r="Q687" s="317">
        <v>61110</v>
      </c>
      <c r="R687">
        <v>25.8</v>
      </c>
      <c r="S687">
        <v>8</v>
      </c>
      <c r="T687">
        <v>101</v>
      </c>
      <c r="U687" s="317">
        <v>152032</v>
      </c>
    </row>
    <row r="688" spans="1:21">
      <c r="A688">
        <v>687</v>
      </c>
      <c r="B688" t="s">
        <v>8862</v>
      </c>
      <c r="C688" t="s">
        <v>15006</v>
      </c>
      <c r="D688" t="s">
        <v>93</v>
      </c>
      <c r="E688" t="s">
        <v>7704</v>
      </c>
      <c r="F688" s="1">
        <v>45867</v>
      </c>
      <c r="G688">
        <v>7</v>
      </c>
      <c r="H688">
        <v>520484</v>
      </c>
      <c r="I688" t="s">
        <v>10185</v>
      </c>
      <c r="J688">
        <v>50021787</v>
      </c>
      <c r="K688" t="s">
        <v>267</v>
      </c>
      <c r="L688">
        <v>9</v>
      </c>
      <c r="M688">
        <v>8</v>
      </c>
      <c r="N688">
        <v>9</v>
      </c>
      <c r="O688" s="1">
        <v>45927</v>
      </c>
      <c r="P688">
        <v>9</v>
      </c>
      <c r="Q688" s="317">
        <v>47620</v>
      </c>
      <c r="R688">
        <v>25.9</v>
      </c>
      <c r="S688">
        <v>9</v>
      </c>
      <c r="T688">
        <v>21</v>
      </c>
      <c r="U688" s="317">
        <v>91579</v>
      </c>
    </row>
    <row r="689" spans="1:21">
      <c r="A689">
        <v>688</v>
      </c>
      <c r="B689" t="s">
        <v>8866</v>
      </c>
      <c r="C689" t="s">
        <v>8094</v>
      </c>
      <c r="D689" t="s">
        <v>93</v>
      </c>
      <c r="E689" t="s">
        <v>7800</v>
      </c>
      <c r="F689" s="1">
        <v>45867</v>
      </c>
      <c r="G689">
        <v>7</v>
      </c>
      <c r="H689">
        <v>520485</v>
      </c>
      <c r="I689" t="s">
        <v>10185</v>
      </c>
      <c r="J689">
        <v>50021927</v>
      </c>
      <c r="K689" t="s">
        <v>6518</v>
      </c>
      <c r="L689">
        <v>9</v>
      </c>
      <c r="M689">
        <v>8</v>
      </c>
      <c r="N689">
        <v>9</v>
      </c>
      <c r="O689" s="1">
        <v>45927</v>
      </c>
      <c r="P689">
        <v>9</v>
      </c>
      <c r="Q689" s="317">
        <v>105550</v>
      </c>
      <c r="R689">
        <v>25.9</v>
      </c>
      <c r="S689">
        <v>9</v>
      </c>
      <c r="T689">
        <v>21</v>
      </c>
      <c r="U689" s="317">
        <v>203015</v>
      </c>
    </row>
    <row r="690" spans="1:21">
      <c r="A690">
        <v>689</v>
      </c>
      <c r="B690" t="s">
        <v>8864</v>
      </c>
      <c r="C690" t="s">
        <v>8865</v>
      </c>
      <c r="D690" t="s">
        <v>93</v>
      </c>
      <c r="E690" t="s">
        <v>7800</v>
      </c>
      <c r="F690" s="1">
        <v>45867</v>
      </c>
      <c r="G690">
        <v>7</v>
      </c>
      <c r="H690">
        <v>520486</v>
      </c>
      <c r="I690" t="s">
        <v>10185</v>
      </c>
      <c r="J690">
        <v>50021930</v>
      </c>
      <c r="K690" t="s">
        <v>267</v>
      </c>
      <c r="L690">
        <v>9</v>
      </c>
      <c r="M690">
        <v>8</v>
      </c>
      <c r="N690">
        <v>9</v>
      </c>
      <c r="O690" s="1">
        <v>45927</v>
      </c>
      <c r="P690">
        <v>9</v>
      </c>
      <c r="Q690" s="317">
        <v>75415</v>
      </c>
      <c r="R690">
        <v>25.9</v>
      </c>
      <c r="S690">
        <v>9</v>
      </c>
      <c r="T690">
        <v>21</v>
      </c>
      <c r="U690" s="317">
        <v>144025</v>
      </c>
    </row>
    <row r="691" spans="1:21">
      <c r="A691">
        <v>690</v>
      </c>
      <c r="B691" t="s">
        <v>8868</v>
      </c>
      <c r="C691" t="s">
        <v>15007</v>
      </c>
      <c r="D691" t="s">
        <v>93</v>
      </c>
      <c r="E691" t="s">
        <v>7668</v>
      </c>
      <c r="F691" s="1">
        <v>45867</v>
      </c>
      <c r="G691">
        <v>7</v>
      </c>
      <c r="H691">
        <v>520487</v>
      </c>
      <c r="I691" t="s">
        <v>10185</v>
      </c>
      <c r="J691">
        <v>50021935</v>
      </c>
      <c r="K691" t="s">
        <v>267</v>
      </c>
      <c r="L691">
        <v>8</v>
      </c>
      <c r="M691">
        <v>8</v>
      </c>
      <c r="N691">
        <v>8</v>
      </c>
      <c r="O691" s="1">
        <v>45895</v>
      </c>
      <c r="P691">
        <v>8</v>
      </c>
      <c r="Q691" s="317">
        <v>53160</v>
      </c>
      <c r="R691">
        <v>25.8</v>
      </c>
      <c r="S691">
        <v>8</v>
      </c>
      <c r="T691">
        <v>21</v>
      </c>
      <c r="U691" s="317">
        <v>102330</v>
      </c>
    </row>
    <row r="692" spans="1:21">
      <c r="A692">
        <v>691</v>
      </c>
      <c r="B692" t="s">
        <v>7679</v>
      </c>
      <c r="C692" t="s">
        <v>8901</v>
      </c>
      <c r="D692" t="s">
        <v>93</v>
      </c>
      <c r="E692" t="s">
        <v>7677</v>
      </c>
      <c r="F692" s="1">
        <v>45342</v>
      </c>
      <c r="G692">
        <v>2</v>
      </c>
      <c r="H692">
        <v>520488</v>
      </c>
      <c r="I692" t="s">
        <v>10185</v>
      </c>
      <c r="J692">
        <v>30044288</v>
      </c>
      <c r="K692" t="s">
        <v>6518</v>
      </c>
      <c r="L692">
        <v>8</v>
      </c>
      <c r="M692">
        <v>7</v>
      </c>
      <c r="N692">
        <v>8</v>
      </c>
      <c r="O692" s="1">
        <v>45896</v>
      </c>
      <c r="P692">
        <v>8</v>
      </c>
      <c r="Q692" s="317">
        <v>116865</v>
      </c>
      <c r="R692">
        <v>25.8</v>
      </c>
      <c r="S692">
        <v>8</v>
      </c>
      <c r="T692">
        <v>27</v>
      </c>
      <c r="U692" s="317">
        <v>218435</v>
      </c>
    </row>
    <row r="693" spans="1:21">
      <c r="A693">
        <v>692</v>
      </c>
      <c r="B693" t="s">
        <v>8872</v>
      </c>
      <c r="C693" t="s">
        <v>8873</v>
      </c>
      <c r="D693" t="s">
        <v>93</v>
      </c>
      <c r="E693" t="s">
        <v>93</v>
      </c>
      <c r="F693" s="1">
        <v>45868</v>
      </c>
      <c r="G693">
        <v>7</v>
      </c>
      <c r="H693">
        <v>520489</v>
      </c>
      <c r="I693" t="s">
        <v>10185</v>
      </c>
      <c r="J693">
        <v>50022163</v>
      </c>
      <c r="L693" t="s">
        <v>43</v>
      </c>
      <c r="M693" t="s">
        <v>43</v>
      </c>
      <c r="N693" t="s">
        <v>43</v>
      </c>
      <c r="O693" s="1"/>
      <c r="Q693" s="317"/>
      <c r="U693" s="317"/>
    </row>
    <row r="694" spans="1:21">
      <c r="A694">
        <v>693</v>
      </c>
      <c r="B694" t="s">
        <v>8874</v>
      </c>
      <c r="C694" t="s">
        <v>8875</v>
      </c>
      <c r="D694" t="s">
        <v>93</v>
      </c>
      <c r="E694" t="s">
        <v>7721</v>
      </c>
      <c r="F694" s="1">
        <v>45868</v>
      </c>
      <c r="G694">
        <v>7</v>
      </c>
      <c r="H694">
        <v>520490</v>
      </c>
      <c r="I694" t="s">
        <v>10185</v>
      </c>
      <c r="J694">
        <v>50022165</v>
      </c>
      <c r="K694" t="s">
        <v>267</v>
      </c>
      <c r="L694">
        <v>9</v>
      </c>
      <c r="M694">
        <v>9</v>
      </c>
      <c r="N694">
        <v>9</v>
      </c>
      <c r="O694" s="1">
        <v>45927</v>
      </c>
      <c r="P694">
        <v>9</v>
      </c>
      <c r="Q694" s="317">
        <v>52240</v>
      </c>
      <c r="R694">
        <v>25.9</v>
      </c>
      <c r="S694">
        <v>9</v>
      </c>
      <c r="T694">
        <v>21</v>
      </c>
      <c r="U694" s="317">
        <v>100549</v>
      </c>
    </row>
    <row r="695" spans="1:21">
      <c r="A695">
        <v>694</v>
      </c>
      <c r="B695" t="s">
        <v>8870</v>
      </c>
      <c r="C695" t="s">
        <v>8871</v>
      </c>
      <c r="D695" t="s">
        <v>93</v>
      </c>
      <c r="E695" t="s">
        <v>7668</v>
      </c>
      <c r="F695" s="1">
        <v>45868</v>
      </c>
      <c r="G695">
        <v>7</v>
      </c>
      <c r="H695">
        <v>520491</v>
      </c>
      <c r="I695" t="s">
        <v>10185</v>
      </c>
      <c r="J695">
        <v>50022168</v>
      </c>
      <c r="K695" t="s">
        <v>267</v>
      </c>
      <c r="L695">
        <v>10</v>
      </c>
      <c r="M695">
        <v>9</v>
      </c>
      <c r="N695">
        <v>10</v>
      </c>
      <c r="O695" s="1">
        <v>45957</v>
      </c>
      <c r="P695">
        <v>10</v>
      </c>
      <c r="Q695" s="317">
        <v>39080</v>
      </c>
      <c r="R695">
        <v>25.1</v>
      </c>
      <c r="S695">
        <v>10</v>
      </c>
      <c r="T695">
        <v>21</v>
      </c>
      <c r="U695" s="317">
        <v>75005</v>
      </c>
    </row>
    <row r="696" spans="1:21">
      <c r="A696">
        <v>695</v>
      </c>
      <c r="B696" t="s">
        <v>8880</v>
      </c>
      <c r="C696" t="s">
        <v>15008</v>
      </c>
      <c r="D696" t="s">
        <v>93</v>
      </c>
      <c r="E696" t="s">
        <v>7690</v>
      </c>
      <c r="F696" s="1">
        <v>45868</v>
      </c>
      <c r="G696">
        <v>7</v>
      </c>
      <c r="H696">
        <v>520492</v>
      </c>
      <c r="I696" t="s">
        <v>10185</v>
      </c>
      <c r="J696">
        <v>50022299</v>
      </c>
      <c r="K696" t="s">
        <v>267</v>
      </c>
      <c r="L696">
        <v>10</v>
      </c>
      <c r="M696">
        <v>9</v>
      </c>
      <c r="N696">
        <v>10</v>
      </c>
      <c r="O696" s="1">
        <v>45957</v>
      </c>
      <c r="P696">
        <v>10</v>
      </c>
      <c r="Q696" s="317">
        <v>68240</v>
      </c>
      <c r="R696">
        <v>25.1</v>
      </c>
      <c r="S696">
        <v>10</v>
      </c>
      <c r="T696">
        <v>21</v>
      </c>
      <c r="U696" s="317">
        <v>129873</v>
      </c>
    </row>
    <row r="697" spans="1:21">
      <c r="A697">
        <v>696</v>
      </c>
      <c r="B697" t="s">
        <v>8878</v>
      </c>
      <c r="C697" t="s">
        <v>8879</v>
      </c>
      <c r="D697" t="s">
        <v>93</v>
      </c>
      <c r="E697" t="s">
        <v>8734</v>
      </c>
      <c r="F697" s="1">
        <v>45868</v>
      </c>
      <c r="G697">
        <v>7</v>
      </c>
      <c r="H697">
        <v>520493</v>
      </c>
      <c r="I697" t="s">
        <v>10185</v>
      </c>
      <c r="J697">
        <v>50022306</v>
      </c>
      <c r="K697" t="s">
        <v>267</v>
      </c>
      <c r="L697">
        <v>9</v>
      </c>
      <c r="M697">
        <v>8</v>
      </c>
      <c r="N697">
        <v>9</v>
      </c>
      <c r="O697" s="1">
        <v>45927</v>
      </c>
      <c r="P697">
        <v>9</v>
      </c>
      <c r="Q697" s="317">
        <v>54660</v>
      </c>
      <c r="R697">
        <v>25.9</v>
      </c>
      <c r="S697">
        <v>9</v>
      </c>
      <c r="T697">
        <v>21</v>
      </c>
      <c r="U697" s="317">
        <v>105241</v>
      </c>
    </row>
    <row r="698" spans="1:21">
      <c r="A698">
        <v>697</v>
      </c>
      <c r="B698" t="s">
        <v>15009</v>
      </c>
      <c r="C698" t="s">
        <v>15010</v>
      </c>
      <c r="D698" t="s">
        <v>6574</v>
      </c>
      <c r="E698" t="s">
        <v>15011</v>
      </c>
      <c r="F698" s="1"/>
      <c r="G698" t="s">
        <v>43</v>
      </c>
      <c r="H698">
        <v>520494</v>
      </c>
      <c r="I698" t="s">
        <v>43</v>
      </c>
      <c r="L698" t="s">
        <v>43</v>
      </c>
      <c r="M698" t="s">
        <v>43</v>
      </c>
      <c r="N698" t="s">
        <v>43</v>
      </c>
      <c r="O698" s="1"/>
      <c r="Q698" s="317"/>
      <c r="U698" s="317"/>
    </row>
    <row r="699" spans="1:21">
      <c r="A699">
        <v>698</v>
      </c>
      <c r="B699" t="s">
        <v>8888</v>
      </c>
      <c r="C699" t="s">
        <v>8889</v>
      </c>
      <c r="D699" t="s">
        <v>93</v>
      </c>
      <c r="E699" t="s">
        <v>7800</v>
      </c>
      <c r="F699" s="1">
        <v>45870</v>
      </c>
      <c r="G699">
        <v>8</v>
      </c>
      <c r="H699">
        <v>520495</v>
      </c>
      <c r="I699" t="s">
        <v>10185</v>
      </c>
      <c r="J699">
        <v>50023004</v>
      </c>
      <c r="K699" t="s">
        <v>6518</v>
      </c>
      <c r="L699">
        <v>10</v>
      </c>
      <c r="M699">
        <v>9</v>
      </c>
      <c r="N699">
        <v>10</v>
      </c>
      <c r="O699" s="1">
        <v>45957</v>
      </c>
      <c r="P699">
        <v>10</v>
      </c>
      <c r="Q699" s="317">
        <v>47580</v>
      </c>
      <c r="R699">
        <v>25.1</v>
      </c>
      <c r="S699">
        <v>10</v>
      </c>
      <c r="T699">
        <v>21</v>
      </c>
      <c r="U699" s="317">
        <v>93174</v>
      </c>
    </row>
    <row r="700" spans="1:21">
      <c r="A700">
        <v>699</v>
      </c>
      <c r="B700" t="s">
        <v>8892</v>
      </c>
      <c r="C700" t="s">
        <v>8617</v>
      </c>
      <c r="D700" t="s">
        <v>93</v>
      </c>
      <c r="E700" t="s">
        <v>7800</v>
      </c>
      <c r="F700" s="1">
        <v>45873</v>
      </c>
      <c r="G700">
        <v>8</v>
      </c>
      <c r="H700">
        <v>520496</v>
      </c>
      <c r="I700" t="s">
        <v>10185</v>
      </c>
      <c r="J700">
        <v>50023199</v>
      </c>
      <c r="K700" t="s">
        <v>6518</v>
      </c>
      <c r="L700">
        <v>9</v>
      </c>
      <c r="M700">
        <v>9</v>
      </c>
      <c r="N700">
        <v>9</v>
      </c>
      <c r="O700" s="1">
        <v>45927</v>
      </c>
      <c r="P700">
        <v>9</v>
      </c>
      <c r="Q700" s="317">
        <v>63650</v>
      </c>
      <c r="R700">
        <v>25.9</v>
      </c>
      <c r="S700">
        <v>9</v>
      </c>
      <c r="T700">
        <v>21</v>
      </c>
      <c r="U700" s="317">
        <v>126282</v>
      </c>
    </row>
    <row r="701" spans="1:21">
      <c r="A701">
        <v>700</v>
      </c>
      <c r="B701" t="s">
        <v>8890</v>
      </c>
      <c r="C701" t="s">
        <v>15012</v>
      </c>
      <c r="D701" t="s">
        <v>93</v>
      </c>
      <c r="E701" t="s">
        <v>7883</v>
      </c>
      <c r="F701" s="1">
        <v>45873</v>
      </c>
      <c r="G701">
        <v>8</v>
      </c>
      <c r="H701">
        <v>520497</v>
      </c>
      <c r="I701" t="s">
        <v>10185</v>
      </c>
      <c r="J701">
        <v>50023208</v>
      </c>
      <c r="K701" t="s">
        <v>267</v>
      </c>
      <c r="L701">
        <v>10</v>
      </c>
      <c r="M701">
        <v>9</v>
      </c>
      <c r="N701">
        <v>10</v>
      </c>
      <c r="O701" s="1">
        <v>45957</v>
      </c>
      <c r="P701">
        <v>10</v>
      </c>
      <c r="Q701" s="317">
        <v>106130</v>
      </c>
      <c r="R701">
        <v>25.1</v>
      </c>
      <c r="S701">
        <v>10</v>
      </c>
      <c r="T701">
        <v>27</v>
      </c>
      <c r="U701" s="317">
        <v>211806</v>
      </c>
    </row>
    <row r="702" spans="1:21">
      <c r="A702">
        <v>701</v>
      </c>
      <c r="B702" t="s">
        <v>8893</v>
      </c>
      <c r="C702" t="s">
        <v>15013</v>
      </c>
      <c r="D702" t="s">
        <v>93</v>
      </c>
      <c r="E702" t="s">
        <v>6259</v>
      </c>
      <c r="F702" s="1">
        <v>45873</v>
      </c>
      <c r="G702">
        <v>8</v>
      </c>
      <c r="H702">
        <v>520498</v>
      </c>
      <c r="I702" t="s">
        <v>10185</v>
      </c>
      <c r="J702">
        <v>50023218</v>
      </c>
      <c r="K702" t="s">
        <v>267</v>
      </c>
      <c r="L702">
        <v>9</v>
      </c>
      <c r="M702">
        <v>8</v>
      </c>
      <c r="N702">
        <v>9</v>
      </c>
      <c r="O702" s="1">
        <v>45927</v>
      </c>
      <c r="P702">
        <v>9</v>
      </c>
      <c r="Q702" s="317">
        <v>48200</v>
      </c>
      <c r="R702">
        <v>25.9</v>
      </c>
      <c r="S702">
        <v>9</v>
      </c>
      <c r="T702">
        <v>27</v>
      </c>
      <c r="U702" s="317">
        <v>96214</v>
      </c>
    </row>
    <row r="703" spans="1:21">
      <c r="A703">
        <v>702</v>
      </c>
      <c r="B703" t="s">
        <v>8895</v>
      </c>
      <c r="C703" t="s">
        <v>15014</v>
      </c>
      <c r="D703" t="s">
        <v>93</v>
      </c>
      <c r="E703" t="s">
        <v>7769</v>
      </c>
      <c r="F703" s="1">
        <v>45873</v>
      </c>
      <c r="G703">
        <v>8</v>
      </c>
      <c r="H703">
        <v>520499</v>
      </c>
      <c r="I703" t="s">
        <v>10185</v>
      </c>
      <c r="J703">
        <v>50023486</v>
      </c>
      <c r="K703" t="s">
        <v>6518</v>
      </c>
      <c r="L703">
        <v>9</v>
      </c>
      <c r="M703">
        <v>9</v>
      </c>
      <c r="N703">
        <v>9</v>
      </c>
      <c r="O703" s="1">
        <v>45927</v>
      </c>
      <c r="P703">
        <v>9</v>
      </c>
      <c r="Q703" s="317">
        <v>84755</v>
      </c>
      <c r="R703">
        <v>25.1</v>
      </c>
      <c r="S703">
        <v>10</v>
      </c>
      <c r="T703">
        <v>21</v>
      </c>
      <c r="U703" s="317">
        <v>168228</v>
      </c>
    </row>
    <row r="704" spans="1:21">
      <c r="A704">
        <v>703</v>
      </c>
      <c r="B704" t="s">
        <v>7745</v>
      </c>
      <c r="C704" t="s">
        <v>15015</v>
      </c>
      <c r="D704" t="s">
        <v>93</v>
      </c>
      <c r="E704" t="s">
        <v>7747</v>
      </c>
      <c r="F704" s="1">
        <v>45462</v>
      </c>
      <c r="G704">
        <v>6</v>
      </c>
      <c r="H704">
        <v>520500</v>
      </c>
      <c r="I704" t="s">
        <v>10185</v>
      </c>
      <c r="J704">
        <v>40042451</v>
      </c>
      <c r="K704" t="s">
        <v>6518</v>
      </c>
      <c r="L704">
        <v>8</v>
      </c>
      <c r="M704">
        <v>8</v>
      </c>
      <c r="N704">
        <v>8</v>
      </c>
      <c r="O704" s="1">
        <v>45896</v>
      </c>
      <c r="P704">
        <v>8</v>
      </c>
      <c r="Q704" s="317">
        <v>62530</v>
      </c>
      <c r="R704">
        <v>25.8</v>
      </c>
      <c r="S704">
        <v>8</v>
      </c>
      <c r="T704">
        <v>27</v>
      </c>
      <c r="U704" s="317">
        <v>117474</v>
      </c>
    </row>
    <row r="705" spans="1:21">
      <c r="A705">
        <v>704</v>
      </c>
      <c r="B705" t="s">
        <v>15016</v>
      </c>
      <c r="C705" t="s">
        <v>15017</v>
      </c>
      <c r="D705" t="s">
        <v>93</v>
      </c>
      <c r="E705" t="s">
        <v>7800</v>
      </c>
      <c r="F705" s="1">
        <v>45449</v>
      </c>
      <c r="G705">
        <v>6</v>
      </c>
      <c r="H705">
        <v>520501</v>
      </c>
      <c r="I705" t="s">
        <v>10185</v>
      </c>
      <c r="J705">
        <v>40040156</v>
      </c>
      <c r="K705" t="s">
        <v>6518</v>
      </c>
      <c r="L705">
        <v>8</v>
      </c>
      <c r="M705">
        <v>8</v>
      </c>
      <c r="N705">
        <v>8</v>
      </c>
      <c r="O705" s="1">
        <v>45896</v>
      </c>
      <c r="P705">
        <v>8</v>
      </c>
      <c r="Q705" s="317">
        <v>279710</v>
      </c>
      <c r="R705">
        <v>25.8</v>
      </c>
      <c r="S705">
        <v>8</v>
      </c>
      <c r="T705">
        <v>27</v>
      </c>
      <c r="U705" s="317">
        <v>524069</v>
      </c>
    </row>
    <row r="706" spans="1:21">
      <c r="A706">
        <v>705</v>
      </c>
      <c r="B706" t="s">
        <v>8295</v>
      </c>
      <c r="C706" t="s">
        <v>8296</v>
      </c>
      <c r="D706" t="s">
        <v>93</v>
      </c>
      <c r="E706" t="s">
        <v>93</v>
      </c>
      <c r="F706" s="1">
        <v>45797</v>
      </c>
      <c r="G706">
        <v>5</v>
      </c>
      <c r="H706">
        <v>520502</v>
      </c>
      <c r="I706" t="s">
        <v>10185</v>
      </c>
      <c r="J706">
        <v>50008442</v>
      </c>
      <c r="K706" t="s">
        <v>6518</v>
      </c>
      <c r="L706">
        <v>8</v>
      </c>
      <c r="M706">
        <v>8</v>
      </c>
      <c r="N706">
        <v>8</v>
      </c>
      <c r="O706" s="1">
        <v>45896</v>
      </c>
      <c r="P706">
        <v>8</v>
      </c>
      <c r="Q706" s="317">
        <v>46805</v>
      </c>
      <c r="R706">
        <v>25.8</v>
      </c>
      <c r="S706">
        <v>8</v>
      </c>
      <c r="T706">
        <v>27</v>
      </c>
      <c r="U706" s="317">
        <v>89497</v>
      </c>
    </row>
    <row r="707" spans="1:21">
      <c r="A707">
        <v>706</v>
      </c>
      <c r="B707" t="s">
        <v>15018</v>
      </c>
      <c r="C707" t="s">
        <v>15019</v>
      </c>
      <c r="D707" t="s">
        <v>93</v>
      </c>
      <c r="E707" t="s">
        <v>7704</v>
      </c>
      <c r="F707" s="1">
        <v>45874</v>
      </c>
      <c r="G707">
        <v>8</v>
      </c>
      <c r="H707">
        <v>520503</v>
      </c>
      <c r="I707" t="s">
        <v>10185</v>
      </c>
      <c r="J707">
        <v>50024084</v>
      </c>
      <c r="K707" t="s">
        <v>267</v>
      </c>
      <c r="L707">
        <v>8</v>
      </c>
      <c r="M707">
        <v>8</v>
      </c>
      <c r="N707">
        <v>8</v>
      </c>
      <c r="O707" s="1">
        <v>45895</v>
      </c>
      <c r="P707">
        <v>8</v>
      </c>
      <c r="Q707" s="317">
        <v>42540</v>
      </c>
      <c r="R707">
        <v>25.8</v>
      </c>
      <c r="S707">
        <v>8</v>
      </c>
      <c r="T707">
        <v>101</v>
      </c>
      <c r="U707" s="317">
        <v>110429</v>
      </c>
    </row>
    <row r="708" spans="1:21">
      <c r="A708">
        <v>707</v>
      </c>
      <c r="B708" t="s">
        <v>8902</v>
      </c>
      <c r="C708" t="s">
        <v>8903</v>
      </c>
      <c r="D708" t="s">
        <v>93</v>
      </c>
      <c r="E708" t="s">
        <v>7883</v>
      </c>
      <c r="F708" s="1">
        <v>45874</v>
      </c>
      <c r="G708">
        <v>8</v>
      </c>
      <c r="H708">
        <v>520504</v>
      </c>
      <c r="I708" t="s">
        <v>10185</v>
      </c>
      <c r="J708">
        <v>50024121</v>
      </c>
      <c r="K708" t="s">
        <v>267</v>
      </c>
      <c r="L708">
        <v>9</v>
      </c>
      <c r="M708">
        <v>9</v>
      </c>
      <c r="N708">
        <v>9</v>
      </c>
      <c r="O708" s="1">
        <v>45927</v>
      </c>
      <c r="P708">
        <v>9</v>
      </c>
      <c r="Q708" s="317">
        <v>62400</v>
      </c>
      <c r="R708">
        <v>25.9</v>
      </c>
      <c r="S708">
        <v>9</v>
      </c>
      <c r="T708">
        <v>21</v>
      </c>
      <c r="U708" s="317">
        <v>124807</v>
      </c>
    </row>
    <row r="709" spans="1:21">
      <c r="A709">
        <v>708</v>
      </c>
      <c r="B709" t="s">
        <v>15020</v>
      </c>
      <c r="C709" t="s">
        <v>15021</v>
      </c>
      <c r="D709" t="s">
        <v>93</v>
      </c>
      <c r="E709" t="s">
        <v>7704</v>
      </c>
      <c r="F709" s="1"/>
      <c r="G709" t="s">
        <v>43</v>
      </c>
      <c r="H709">
        <v>520505</v>
      </c>
      <c r="I709" t="s">
        <v>43</v>
      </c>
      <c r="L709" t="s">
        <v>43</v>
      </c>
      <c r="M709" t="s">
        <v>43</v>
      </c>
      <c r="N709" t="s">
        <v>43</v>
      </c>
      <c r="O709" s="1"/>
      <c r="Q709" s="317"/>
      <c r="U709" s="317"/>
    </row>
    <row r="710" spans="1:21">
      <c r="A710">
        <v>709</v>
      </c>
      <c r="B710" t="s">
        <v>15022</v>
      </c>
      <c r="C710" t="s">
        <v>15023</v>
      </c>
      <c r="D710" t="s">
        <v>93</v>
      </c>
      <c r="E710" t="s">
        <v>8170</v>
      </c>
      <c r="F710" s="1"/>
      <c r="G710" t="s">
        <v>43</v>
      </c>
      <c r="H710">
        <v>520506</v>
      </c>
      <c r="I710" t="s">
        <v>43</v>
      </c>
      <c r="L710" t="s">
        <v>43</v>
      </c>
      <c r="M710" t="s">
        <v>43</v>
      </c>
      <c r="N710" t="s">
        <v>43</v>
      </c>
      <c r="O710" s="1"/>
      <c r="Q710" s="317"/>
      <c r="U710" s="317"/>
    </row>
    <row r="711" spans="1:21">
      <c r="A711">
        <v>710</v>
      </c>
      <c r="B711" t="s">
        <v>15024</v>
      </c>
      <c r="C711" t="s">
        <v>15025</v>
      </c>
      <c r="D711" t="s">
        <v>93</v>
      </c>
      <c r="E711" t="s">
        <v>6259</v>
      </c>
      <c r="F711" s="1">
        <v>45874</v>
      </c>
      <c r="G711">
        <v>8</v>
      </c>
      <c r="H711">
        <v>520507</v>
      </c>
      <c r="I711" t="s">
        <v>10185</v>
      </c>
      <c r="J711">
        <v>50024197</v>
      </c>
      <c r="K711" t="s">
        <v>267</v>
      </c>
      <c r="L711">
        <v>8</v>
      </c>
      <c r="M711">
        <v>8</v>
      </c>
      <c r="N711">
        <v>8</v>
      </c>
      <c r="O711" s="1">
        <v>45895</v>
      </c>
      <c r="P711">
        <v>8</v>
      </c>
      <c r="Q711" s="317">
        <v>52820</v>
      </c>
      <c r="R711">
        <v>25.8</v>
      </c>
      <c r="S711">
        <v>8</v>
      </c>
      <c r="T711">
        <v>23</v>
      </c>
      <c r="U711" s="317">
        <v>105522</v>
      </c>
    </row>
    <row r="712" spans="1:21">
      <c r="A712">
        <v>711</v>
      </c>
      <c r="B712" t="s">
        <v>8909</v>
      </c>
      <c r="C712" t="s">
        <v>8910</v>
      </c>
      <c r="D712" t="s">
        <v>93</v>
      </c>
      <c r="E712" t="s">
        <v>93</v>
      </c>
      <c r="F712" s="1">
        <v>45875</v>
      </c>
      <c r="G712">
        <v>8</v>
      </c>
      <c r="H712">
        <v>520508</v>
      </c>
      <c r="I712" t="s">
        <v>10185</v>
      </c>
      <c r="J712">
        <v>50024398</v>
      </c>
      <c r="K712" t="s">
        <v>6518</v>
      </c>
      <c r="L712">
        <v>10</v>
      </c>
      <c r="M712">
        <v>10</v>
      </c>
      <c r="N712">
        <v>10</v>
      </c>
      <c r="O712" s="1">
        <v>45957</v>
      </c>
      <c r="P712">
        <v>10</v>
      </c>
      <c r="Q712" s="317">
        <v>66760</v>
      </c>
      <c r="R712">
        <v>25.1</v>
      </c>
      <c r="S712">
        <v>10</v>
      </c>
      <c r="T712">
        <v>21</v>
      </c>
      <c r="U712" s="317">
        <v>128610</v>
      </c>
    </row>
    <row r="713" spans="1:21">
      <c r="A713">
        <v>712</v>
      </c>
      <c r="B713" t="s">
        <v>8067</v>
      </c>
      <c r="C713" t="s">
        <v>15026</v>
      </c>
      <c r="D713" t="s">
        <v>93</v>
      </c>
      <c r="E713" t="s">
        <v>8069</v>
      </c>
      <c r="F713" s="1">
        <v>45446</v>
      </c>
      <c r="G713">
        <v>6</v>
      </c>
      <c r="H713">
        <v>520509</v>
      </c>
      <c r="I713" t="s">
        <v>10185</v>
      </c>
      <c r="J713">
        <v>40039430</v>
      </c>
      <c r="K713" t="s">
        <v>267</v>
      </c>
      <c r="L713">
        <v>9</v>
      </c>
      <c r="M713">
        <v>8</v>
      </c>
      <c r="N713">
        <v>9</v>
      </c>
      <c r="O713" s="1">
        <v>45927</v>
      </c>
      <c r="P713">
        <v>9</v>
      </c>
      <c r="Q713" s="317">
        <v>92760</v>
      </c>
      <c r="R713">
        <v>25.9</v>
      </c>
      <c r="S713">
        <v>9</v>
      </c>
      <c r="T713">
        <v>27</v>
      </c>
      <c r="U713" s="317">
        <v>173631</v>
      </c>
    </row>
    <row r="714" spans="1:21">
      <c r="A714">
        <v>713</v>
      </c>
      <c r="B714" t="s">
        <v>9124</v>
      </c>
      <c r="C714" t="s">
        <v>15027</v>
      </c>
      <c r="D714" t="s">
        <v>93</v>
      </c>
      <c r="E714" t="s">
        <v>6259</v>
      </c>
      <c r="F714" s="1">
        <v>45453</v>
      </c>
      <c r="G714">
        <v>6</v>
      </c>
      <c r="H714">
        <v>520510</v>
      </c>
      <c r="I714" t="s">
        <v>10185</v>
      </c>
      <c r="J714">
        <v>40040674</v>
      </c>
      <c r="K714" t="s">
        <v>6518</v>
      </c>
      <c r="L714">
        <v>9</v>
      </c>
      <c r="M714">
        <v>8</v>
      </c>
      <c r="N714">
        <v>9</v>
      </c>
      <c r="O714" s="1">
        <v>45927</v>
      </c>
      <c r="P714">
        <v>9</v>
      </c>
      <c r="Q714" s="317">
        <v>119035</v>
      </c>
      <c r="R714">
        <v>25.9</v>
      </c>
      <c r="S714">
        <v>9</v>
      </c>
      <c r="T714">
        <v>27</v>
      </c>
      <c r="U714" s="317">
        <v>221531</v>
      </c>
    </row>
    <row r="715" spans="1:21">
      <c r="A715">
        <v>714</v>
      </c>
      <c r="B715" t="s">
        <v>15028</v>
      </c>
      <c r="C715" t="s">
        <v>15029</v>
      </c>
      <c r="D715" t="s">
        <v>93</v>
      </c>
      <c r="E715" t="s">
        <v>7690</v>
      </c>
      <c r="F715" s="1">
        <v>45877</v>
      </c>
      <c r="G715">
        <v>8</v>
      </c>
      <c r="H715">
        <v>520511</v>
      </c>
      <c r="I715" t="s">
        <v>10185</v>
      </c>
      <c r="J715">
        <v>50025018</v>
      </c>
      <c r="K715" t="s">
        <v>267</v>
      </c>
      <c r="L715">
        <v>8</v>
      </c>
      <c r="M715">
        <v>8</v>
      </c>
      <c r="N715">
        <v>8</v>
      </c>
      <c r="O715" s="1">
        <v>45895</v>
      </c>
      <c r="P715">
        <v>8</v>
      </c>
      <c r="Q715" s="317">
        <v>34580</v>
      </c>
      <c r="R715">
        <v>25.8</v>
      </c>
      <c r="S715">
        <v>8</v>
      </c>
      <c r="T715">
        <v>50</v>
      </c>
      <c r="U715" s="317">
        <v>89579</v>
      </c>
    </row>
    <row r="716" spans="1:21">
      <c r="A716">
        <v>715</v>
      </c>
      <c r="B716" t="s">
        <v>8911</v>
      </c>
      <c r="C716" t="s">
        <v>15030</v>
      </c>
      <c r="D716" t="s">
        <v>93</v>
      </c>
      <c r="E716" t="s">
        <v>6259</v>
      </c>
      <c r="F716" s="1">
        <v>45876</v>
      </c>
      <c r="G716">
        <v>8</v>
      </c>
      <c r="H716">
        <v>520512</v>
      </c>
      <c r="I716" t="s">
        <v>10185</v>
      </c>
      <c r="J716">
        <v>50024347</v>
      </c>
      <c r="K716" t="s">
        <v>6518</v>
      </c>
      <c r="L716">
        <v>10</v>
      </c>
      <c r="M716">
        <v>9</v>
      </c>
      <c r="N716">
        <v>10</v>
      </c>
      <c r="O716" s="1">
        <v>45957</v>
      </c>
      <c r="P716">
        <v>10</v>
      </c>
      <c r="Q716" s="317">
        <v>68990</v>
      </c>
      <c r="R716">
        <v>25.1</v>
      </c>
      <c r="S716">
        <v>10</v>
      </c>
      <c r="T716">
        <v>21</v>
      </c>
      <c r="U716" s="317">
        <v>138793</v>
      </c>
    </row>
    <row r="717" spans="1:21">
      <c r="A717">
        <v>716</v>
      </c>
      <c r="B717" t="s">
        <v>8913</v>
      </c>
      <c r="C717" t="s">
        <v>15031</v>
      </c>
      <c r="D717" t="s">
        <v>93</v>
      </c>
      <c r="E717" t="s">
        <v>7668</v>
      </c>
      <c r="F717" s="1">
        <v>45876</v>
      </c>
      <c r="G717">
        <v>8</v>
      </c>
      <c r="H717">
        <v>520513</v>
      </c>
      <c r="I717" t="s">
        <v>10185</v>
      </c>
      <c r="J717">
        <v>50024691</v>
      </c>
      <c r="K717" t="s">
        <v>267</v>
      </c>
      <c r="L717">
        <v>10</v>
      </c>
      <c r="M717">
        <v>9</v>
      </c>
      <c r="N717">
        <v>10</v>
      </c>
      <c r="O717" s="1">
        <v>45957</v>
      </c>
      <c r="P717">
        <v>10</v>
      </c>
      <c r="Q717" s="317">
        <v>61820</v>
      </c>
      <c r="R717">
        <v>25.1</v>
      </c>
      <c r="S717">
        <v>10</v>
      </c>
      <c r="T717">
        <v>27</v>
      </c>
      <c r="U717" s="317">
        <v>123632</v>
      </c>
    </row>
    <row r="718" spans="1:21">
      <c r="A718">
        <v>717</v>
      </c>
      <c r="B718" t="s">
        <v>8926</v>
      </c>
      <c r="C718" t="s">
        <v>8927</v>
      </c>
      <c r="D718" t="s">
        <v>93</v>
      </c>
      <c r="E718" t="s">
        <v>7721</v>
      </c>
      <c r="F718" s="1">
        <v>45877</v>
      </c>
      <c r="G718">
        <v>8</v>
      </c>
      <c r="H718">
        <v>520514</v>
      </c>
      <c r="I718" t="s">
        <v>10185</v>
      </c>
      <c r="J718">
        <v>50024991</v>
      </c>
      <c r="K718" t="s">
        <v>6518</v>
      </c>
      <c r="L718">
        <v>10</v>
      </c>
      <c r="M718">
        <v>9</v>
      </c>
      <c r="N718">
        <v>10</v>
      </c>
      <c r="O718" s="1">
        <v>45957</v>
      </c>
      <c r="P718">
        <v>10</v>
      </c>
      <c r="Q718" s="317">
        <v>67795</v>
      </c>
      <c r="R718">
        <v>25.1</v>
      </c>
      <c r="S718">
        <v>10</v>
      </c>
      <c r="T718">
        <v>21</v>
      </c>
      <c r="U718" s="317">
        <v>134106</v>
      </c>
    </row>
    <row r="719" spans="1:21">
      <c r="A719">
        <v>718</v>
      </c>
      <c r="B719" t="s">
        <v>8920</v>
      </c>
      <c r="C719" t="s">
        <v>8921</v>
      </c>
      <c r="D719" t="s">
        <v>93</v>
      </c>
      <c r="E719" t="s">
        <v>7698</v>
      </c>
      <c r="F719" s="1">
        <v>45877</v>
      </c>
      <c r="G719">
        <v>8</v>
      </c>
      <c r="H719">
        <v>520515</v>
      </c>
      <c r="I719" t="s">
        <v>10185</v>
      </c>
      <c r="J719">
        <v>50025091</v>
      </c>
      <c r="K719" t="s">
        <v>267</v>
      </c>
      <c r="L719">
        <v>10</v>
      </c>
      <c r="M719">
        <v>10</v>
      </c>
      <c r="N719">
        <v>10</v>
      </c>
      <c r="O719" s="1">
        <v>45957</v>
      </c>
      <c r="P719">
        <v>10</v>
      </c>
      <c r="Q719" s="317">
        <v>58150</v>
      </c>
      <c r="R719">
        <v>25.11</v>
      </c>
      <c r="S719">
        <v>11</v>
      </c>
      <c r="T719" t="s">
        <v>620</v>
      </c>
      <c r="U719" s="317">
        <v>148859</v>
      </c>
    </row>
    <row r="720" spans="1:21">
      <c r="A720">
        <v>719</v>
      </c>
      <c r="B720" t="s">
        <v>8922</v>
      </c>
      <c r="C720" t="s">
        <v>8923</v>
      </c>
      <c r="D720" t="s">
        <v>93</v>
      </c>
      <c r="E720" t="s">
        <v>7698</v>
      </c>
      <c r="F720" s="1">
        <v>45877</v>
      </c>
      <c r="G720">
        <v>8</v>
      </c>
      <c r="H720">
        <v>520516</v>
      </c>
      <c r="I720" t="s">
        <v>10185</v>
      </c>
      <c r="J720">
        <v>50025298</v>
      </c>
      <c r="K720" t="s">
        <v>6518</v>
      </c>
      <c r="L720">
        <v>10</v>
      </c>
      <c r="M720">
        <v>9</v>
      </c>
      <c r="N720">
        <v>10</v>
      </c>
      <c r="O720" s="1">
        <v>45957</v>
      </c>
      <c r="P720">
        <v>10</v>
      </c>
      <c r="Q720" s="317">
        <v>56950</v>
      </c>
      <c r="R720">
        <v>25.1</v>
      </c>
      <c r="S720">
        <v>10</v>
      </c>
      <c r="T720">
        <v>21</v>
      </c>
      <c r="U720" s="317">
        <v>112781</v>
      </c>
    </row>
    <row r="721" spans="1:21">
      <c r="A721">
        <v>720</v>
      </c>
      <c r="B721" t="s">
        <v>8915</v>
      </c>
      <c r="C721" t="s">
        <v>15032</v>
      </c>
      <c r="D721" t="s">
        <v>93</v>
      </c>
      <c r="E721" t="s">
        <v>7677</v>
      </c>
      <c r="F721" s="1">
        <v>45881</v>
      </c>
      <c r="G721">
        <v>8</v>
      </c>
      <c r="H721">
        <v>520517</v>
      </c>
      <c r="I721" t="s">
        <v>10185</v>
      </c>
      <c r="J721">
        <v>50025000</v>
      </c>
      <c r="K721" t="s">
        <v>267</v>
      </c>
      <c r="L721">
        <v>9</v>
      </c>
      <c r="M721">
        <v>9</v>
      </c>
      <c r="N721">
        <v>9</v>
      </c>
      <c r="O721" s="1">
        <v>45927</v>
      </c>
      <c r="P721">
        <v>9</v>
      </c>
      <c r="Q721" s="317">
        <v>81680</v>
      </c>
      <c r="R721">
        <v>25.9</v>
      </c>
      <c r="S721">
        <v>9</v>
      </c>
      <c r="T721">
        <v>21</v>
      </c>
      <c r="U721" s="317">
        <v>136522</v>
      </c>
    </row>
    <row r="722" spans="1:21">
      <c r="A722">
        <v>721</v>
      </c>
      <c r="B722" t="s">
        <v>8928</v>
      </c>
      <c r="C722" t="s">
        <v>15033</v>
      </c>
      <c r="D722" t="s">
        <v>93</v>
      </c>
      <c r="E722" t="s">
        <v>7677</v>
      </c>
      <c r="F722" s="1">
        <v>45881</v>
      </c>
      <c r="G722">
        <v>8</v>
      </c>
      <c r="H722">
        <v>520518</v>
      </c>
      <c r="I722" t="s">
        <v>10185</v>
      </c>
      <c r="J722">
        <v>50025021</v>
      </c>
      <c r="K722" t="s">
        <v>6518</v>
      </c>
      <c r="L722">
        <v>10</v>
      </c>
      <c r="M722">
        <v>9</v>
      </c>
      <c r="N722">
        <v>10</v>
      </c>
      <c r="O722" s="1">
        <v>45957</v>
      </c>
      <c r="P722">
        <v>10</v>
      </c>
      <c r="Q722" s="317">
        <v>76730</v>
      </c>
      <c r="R722">
        <v>25.1</v>
      </c>
      <c r="S722">
        <v>10</v>
      </c>
      <c r="T722">
        <v>21</v>
      </c>
      <c r="U722" s="317">
        <v>154391</v>
      </c>
    </row>
    <row r="723" spans="1:21">
      <c r="A723">
        <v>722</v>
      </c>
      <c r="B723" t="s">
        <v>8847</v>
      </c>
      <c r="C723" t="s">
        <v>8848</v>
      </c>
      <c r="D723" t="s">
        <v>93</v>
      </c>
      <c r="E723" t="s">
        <v>7668</v>
      </c>
      <c r="F723" s="1">
        <v>45877</v>
      </c>
      <c r="G723">
        <v>8</v>
      </c>
      <c r="H723">
        <v>520519</v>
      </c>
      <c r="I723" t="s">
        <v>10185</v>
      </c>
      <c r="J723">
        <v>50025305</v>
      </c>
      <c r="K723" t="s">
        <v>6518</v>
      </c>
      <c r="L723">
        <v>8</v>
      </c>
      <c r="M723">
        <v>8</v>
      </c>
      <c r="N723">
        <v>8</v>
      </c>
      <c r="O723" s="1">
        <v>45896</v>
      </c>
      <c r="P723">
        <v>8</v>
      </c>
      <c r="Q723" s="317">
        <v>81870</v>
      </c>
      <c r="R723">
        <v>25.8</v>
      </c>
      <c r="S723">
        <v>8</v>
      </c>
      <c r="T723">
        <v>23</v>
      </c>
      <c r="U723" s="317">
        <v>162916</v>
      </c>
    </row>
    <row r="724" spans="1:21">
      <c r="A724">
        <v>723</v>
      </c>
      <c r="B724" t="s">
        <v>8930</v>
      </c>
      <c r="C724" t="s">
        <v>8931</v>
      </c>
      <c r="D724" t="s">
        <v>6574</v>
      </c>
      <c r="E724" t="s">
        <v>7834</v>
      </c>
      <c r="F724" s="1">
        <v>45882</v>
      </c>
      <c r="G724">
        <v>8</v>
      </c>
      <c r="H724">
        <v>520520</v>
      </c>
      <c r="I724" t="s">
        <v>10185</v>
      </c>
      <c r="J724">
        <v>50025531</v>
      </c>
      <c r="K724" t="s">
        <v>267</v>
      </c>
      <c r="L724">
        <v>9</v>
      </c>
      <c r="M724">
        <v>9</v>
      </c>
      <c r="N724">
        <v>9</v>
      </c>
      <c r="O724" s="1">
        <v>45927</v>
      </c>
      <c r="P724">
        <v>9</v>
      </c>
      <c r="Q724" s="317">
        <v>67820</v>
      </c>
      <c r="R724">
        <v>25.1</v>
      </c>
      <c r="S724">
        <v>10</v>
      </c>
      <c r="T724">
        <v>46</v>
      </c>
      <c r="U724" s="317">
        <v>122806</v>
      </c>
    </row>
    <row r="725" spans="1:21">
      <c r="A725">
        <v>724</v>
      </c>
      <c r="B725" t="s">
        <v>8932</v>
      </c>
      <c r="C725" t="s">
        <v>15034</v>
      </c>
      <c r="D725" t="s">
        <v>93</v>
      </c>
      <c r="E725" t="s">
        <v>93</v>
      </c>
      <c r="F725" s="1">
        <v>45882</v>
      </c>
      <c r="G725">
        <v>8</v>
      </c>
      <c r="H725">
        <v>520521</v>
      </c>
      <c r="I725" t="s">
        <v>10185</v>
      </c>
      <c r="J725">
        <v>50025814</v>
      </c>
      <c r="K725" t="s">
        <v>267</v>
      </c>
      <c r="L725">
        <v>9</v>
      </c>
      <c r="M725">
        <v>8</v>
      </c>
      <c r="N725">
        <v>9</v>
      </c>
      <c r="O725" s="1">
        <v>45927</v>
      </c>
      <c r="P725">
        <v>9</v>
      </c>
      <c r="Q725" s="317">
        <v>37710</v>
      </c>
      <c r="R725">
        <v>25.9</v>
      </c>
      <c r="S725">
        <v>9</v>
      </c>
      <c r="T725">
        <v>24</v>
      </c>
      <c r="U725" s="317">
        <v>75825</v>
      </c>
    </row>
    <row r="726" spans="1:21">
      <c r="A726">
        <v>725</v>
      </c>
      <c r="B726" t="s">
        <v>15035</v>
      </c>
      <c r="C726" t="s">
        <v>15036</v>
      </c>
      <c r="D726" t="s">
        <v>93</v>
      </c>
      <c r="E726" t="s">
        <v>7668</v>
      </c>
      <c r="F726" s="1"/>
      <c r="G726" t="s">
        <v>43</v>
      </c>
      <c r="H726">
        <v>520522</v>
      </c>
      <c r="I726" t="s">
        <v>43</v>
      </c>
      <c r="L726" t="s">
        <v>43</v>
      </c>
      <c r="M726" t="s">
        <v>43</v>
      </c>
      <c r="N726" t="s">
        <v>43</v>
      </c>
      <c r="O726" s="1"/>
      <c r="Q726" s="317"/>
      <c r="U726" s="317"/>
    </row>
    <row r="727" spans="1:21">
      <c r="A727">
        <v>726</v>
      </c>
      <c r="B727" t="s">
        <v>15037</v>
      </c>
      <c r="C727" t="s">
        <v>15038</v>
      </c>
      <c r="D727" t="s">
        <v>93</v>
      </c>
      <c r="E727" t="s">
        <v>7677</v>
      </c>
      <c r="F727" s="1"/>
      <c r="G727" t="s">
        <v>43</v>
      </c>
      <c r="H727">
        <v>520523</v>
      </c>
      <c r="I727" t="s">
        <v>43</v>
      </c>
      <c r="L727" t="s">
        <v>43</v>
      </c>
      <c r="M727" t="s">
        <v>43</v>
      </c>
      <c r="N727" t="s">
        <v>43</v>
      </c>
      <c r="O727" s="1"/>
      <c r="Q727" s="317"/>
      <c r="U727" s="317"/>
    </row>
    <row r="728" spans="1:21">
      <c r="A728">
        <v>727</v>
      </c>
      <c r="B728" t="s">
        <v>15039</v>
      </c>
      <c r="C728" t="s">
        <v>15040</v>
      </c>
      <c r="D728" t="s">
        <v>93</v>
      </c>
      <c r="E728" t="s">
        <v>7704</v>
      </c>
      <c r="F728" s="1"/>
      <c r="G728" t="s">
        <v>43</v>
      </c>
      <c r="H728">
        <v>520524</v>
      </c>
      <c r="I728" t="s">
        <v>43</v>
      </c>
      <c r="L728" t="s">
        <v>43</v>
      </c>
      <c r="M728" t="s">
        <v>43</v>
      </c>
      <c r="N728" t="s">
        <v>43</v>
      </c>
      <c r="O728" s="1"/>
      <c r="Q728" s="317"/>
      <c r="U728" s="317"/>
    </row>
    <row r="729" spans="1:21">
      <c r="A729">
        <v>728</v>
      </c>
      <c r="B729" t="s">
        <v>15041</v>
      </c>
      <c r="C729" t="s">
        <v>15042</v>
      </c>
      <c r="D729" t="s">
        <v>93</v>
      </c>
      <c r="E729" t="s">
        <v>7668</v>
      </c>
      <c r="F729" s="1"/>
      <c r="G729" t="s">
        <v>43</v>
      </c>
      <c r="H729">
        <v>520525</v>
      </c>
      <c r="I729" t="s">
        <v>43</v>
      </c>
      <c r="L729" t="s">
        <v>43</v>
      </c>
      <c r="M729" t="s">
        <v>43</v>
      </c>
      <c r="N729" t="s">
        <v>43</v>
      </c>
      <c r="O729" s="1"/>
      <c r="Q729" s="317"/>
      <c r="U729" s="317"/>
    </row>
    <row r="730" spans="1:21">
      <c r="A730">
        <v>729</v>
      </c>
      <c r="B730" t="s">
        <v>15043</v>
      </c>
      <c r="C730" t="s">
        <v>15044</v>
      </c>
      <c r="D730" t="s">
        <v>93</v>
      </c>
      <c r="E730" t="s">
        <v>7704</v>
      </c>
      <c r="F730" s="1"/>
      <c r="G730" t="s">
        <v>43</v>
      </c>
      <c r="H730">
        <v>520526</v>
      </c>
      <c r="I730" t="s">
        <v>43</v>
      </c>
      <c r="L730" t="s">
        <v>43</v>
      </c>
      <c r="M730" t="s">
        <v>43</v>
      </c>
      <c r="N730" t="s">
        <v>43</v>
      </c>
      <c r="O730" s="1"/>
      <c r="Q730" s="317"/>
      <c r="U730" s="317"/>
    </row>
    <row r="731" spans="1:21">
      <c r="A731">
        <v>730</v>
      </c>
      <c r="B731" t="s">
        <v>15045</v>
      </c>
      <c r="C731" t="s">
        <v>15046</v>
      </c>
      <c r="D731" t="s">
        <v>93</v>
      </c>
      <c r="E731" t="s">
        <v>7704</v>
      </c>
      <c r="F731" s="1"/>
      <c r="G731" t="s">
        <v>43</v>
      </c>
      <c r="H731">
        <v>520527</v>
      </c>
      <c r="I731" t="s">
        <v>43</v>
      </c>
      <c r="L731" t="s">
        <v>43</v>
      </c>
      <c r="M731" t="s">
        <v>43</v>
      </c>
      <c r="N731" t="s">
        <v>43</v>
      </c>
      <c r="O731" s="1"/>
      <c r="Q731" s="317"/>
      <c r="U731" s="317"/>
    </row>
    <row r="732" spans="1:21">
      <c r="A732">
        <v>731</v>
      </c>
      <c r="B732" t="s">
        <v>15047</v>
      </c>
      <c r="C732" t="s">
        <v>15048</v>
      </c>
      <c r="D732" t="s">
        <v>93</v>
      </c>
      <c r="E732" t="s">
        <v>8059</v>
      </c>
      <c r="F732" s="1"/>
      <c r="G732" t="s">
        <v>43</v>
      </c>
      <c r="H732">
        <v>520528</v>
      </c>
      <c r="I732" t="s">
        <v>43</v>
      </c>
      <c r="L732" t="s">
        <v>43</v>
      </c>
      <c r="M732" t="s">
        <v>43</v>
      </c>
      <c r="N732" t="s">
        <v>43</v>
      </c>
      <c r="O732" s="1"/>
      <c r="Q732" s="317"/>
      <c r="U732" s="317"/>
    </row>
    <row r="733" spans="1:21">
      <c r="A733">
        <v>732</v>
      </c>
      <c r="B733" t="s">
        <v>15049</v>
      </c>
      <c r="C733" t="s">
        <v>15050</v>
      </c>
      <c r="D733" t="s">
        <v>93</v>
      </c>
      <c r="E733" t="s">
        <v>6259</v>
      </c>
      <c r="F733" s="1"/>
      <c r="G733" t="s">
        <v>43</v>
      </c>
      <c r="H733">
        <v>520529</v>
      </c>
      <c r="I733" t="s">
        <v>43</v>
      </c>
      <c r="L733" t="s">
        <v>43</v>
      </c>
      <c r="M733" t="s">
        <v>43</v>
      </c>
      <c r="N733" t="s">
        <v>43</v>
      </c>
      <c r="O733" s="1"/>
      <c r="Q733" s="317"/>
      <c r="U733" s="317"/>
    </row>
    <row r="734" spans="1:21">
      <c r="A734">
        <v>733</v>
      </c>
      <c r="B734" t="s">
        <v>15051</v>
      </c>
      <c r="C734" t="s">
        <v>15052</v>
      </c>
      <c r="D734" t="s">
        <v>93</v>
      </c>
      <c r="E734" t="s">
        <v>7873</v>
      </c>
      <c r="F734" s="1"/>
      <c r="G734" t="s">
        <v>43</v>
      </c>
      <c r="H734">
        <v>520530</v>
      </c>
      <c r="I734" t="s">
        <v>43</v>
      </c>
      <c r="L734" t="s">
        <v>43</v>
      </c>
      <c r="M734" t="s">
        <v>43</v>
      </c>
      <c r="N734" t="s">
        <v>43</v>
      </c>
      <c r="O734" s="1"/>
      <c r="Q734" s="317"/>
      <c r="U734" s="317"/>
    </row>
    <row r="735" spans="1:21">
      <c r="A735">
        <v>734</v>
      </c>
      <c r="B735" t="s">
        <v>15053</v>
      </c>
      <c r="C735" t="s">
        <v>15054</v>
      </c>
      <c r="D735" t="s">
        <v>93</v>
      </c>
      <c r="E735" t="s">
        <v>7677</v>
      </c>
      <c r="F735" s="1"/>
      <c r="G735" t="s">
        <v>43</v>
      </c>
      <c r="H735">
        <v>520531</v>
      </c>
      <c r="I735" t="s">
        <v>43</v>
      </c>
      <c r="L735" t="s">
        <v>43</v>
      </c>
      <c r="M735" t="s">
        <v>43</v>
      </c>
      <c r="N735" t="s">
        <v>43</v>
      </c>
      <c r="O735" s="1"/>
      <c r="Q735" s="317"/>
      <c r="U735" s="317"/>
    </row>
    <row r="736" spans="1:21">
      <c r="A736">
        <v>735</v>
      </c>
      <c r="B736" t="s">
        <v>15055</v>
      </c>
      <c r="C736" t="s">
        <v>15056</v>
      </c>
      <c r="D736" t="s">
        <v>93</v>
      </c>
      <c r="E736" t="s">
        <v>7677</v>
      </c>
      <c r="F736" s="1"/>
      <c r="G736" t="s">
        <v>43</v>
      </c>
      <c r="H736">
        <v>520532</v>
      </c>
      <c r="I736" t="s">
        <v>43</v>
      </c>
      <c r="L736" t="s">
        <v>43</v>
      </c>
      <c r="M736" t="s">
        <v>43</v>
      </c>
      <c r="N736" t="s">
        <v>43</v>
      </c>
      <c r="O736" s="1"/>
      <c r="Q736" s="317"/>
      <c r="U736" s="317"/>
    </row>
    <row r="737" spans="1:21">
      <c r="A737">
        <v>736</v>
      </c>
      <c r="B737" t="s">
        <v>15057</v>
      </c>
      <c r="C737" t="s">
        <v>15058</v>
      </c>
      <c r="D737" t="s">
        <v>93</v>
      </c>
      <c r="E737" t="s">
        <v>7769</v>
      </c>
      <c r="F737" s="1"/>
      <c r="G737" t="s">
        <v>43</v>
      </c>
      <c r="H737">
        <v>520533</v>
      </c>
      <c r="I737" t="s">
        <v>43</v>
      </c>
      <c r="L737" t="s">
        <v>43</v>
      </c>
      <c r="M737" t="s">
        <v>43</v>
      </c>
      <c r="N737" t="s">
        <v>43</v>
      </c>
      <c r="O737" s="1"/>
      <c r="Q737" s="317"/>
      <c r="U737" s="317"/>
    </row>
    <row r="738" spans="1:21">
      <c r="A738">
        <v>737</v>
      </c>
      <c r="B738" t="s">
        <v>15059</v>
      </c>
      <c r="C738" t="s">
        <v>15060</v>
      </c>
      <c r="D738" t="s">
        <v>93</v>
      </c>
      <c r="E738" t="s">
        <v>6259</v>
      </c>
      <c r="F738" s="1"/>
      <c r="G738" t="s">
        <v>43</v>
      </c>
      <c r="H738">
        <v>520534</v>
      </c>
      <c r="I738" t="s">
        <v>43</v>
      </c>
      <c r="L738" t="s">
        <v>43</v>
      </c>
      <c r="M738" t="s">
        <v>43</v>
      </c>
      <c r="N738" t="s">
        <v>43</v>
      </c>
      <c r="O738" s="1"/>
      <c r="Q738" s="317"/>
      <c r="U738" s="317"/>
    </row>
    <row r="739" spans="1:21">
      <c r="A739">
        <v>738</v>
      </c>
      <c r="B739" t="s">
        <v>15061</v>
      </c>
      <c r="C739" t="s">
        <v>15062</v>
      </c>
      <c r="D739" t="s">
        <v>93</v>
      </c>
      <c r="E739" t="s">
        <v>7704</v>
      </c>
      <c r="F739" s="1"/>
      <c r="G739" t="s">
        <v>43</v>
      </c>
      <c r="H739">
        <v>520535</v>
      </c>
      <c r="I739" t="s">
        <v>43</v>
      </c>
      <c r="L739" t="s">
        <v>43</v>
      </c>
      <c r="M739" t="s">
        <v>43</v>
      </c>
      <c r="N739" t="s">
        <v>43</v>
      </c>
      <c r="O739" s="1"/>
      <c r="Q739" s="317"/>
      <c r="U739" s="317"/>
    </row>
    <row r="740" spans="1:21">
      <c r="A740">
        <v>739</v>
      </c>
      <c r="B740" t="s">
        <v>15063</v>
      </c>
      <c r="C740" t="s">
        <v>15064</v>
      </c>
      <c r="D740" t="s">
        <v>93</v>
      </c>
      <c r="E740" t="s">
        <v>7668</v>
      </c>
      <c r="F740" s="1"/>
      <c r="G740" t="s">
        <v>43</v>
      </c>
      <c r="H740">
        <v>520536</v>
      </c>
      <c r="I740" t="s">
        <v>43</v>
      </c>
      <c r="L740" t="s">
        <v>43</v>
      </c>
      <c r="M740" t="s">
        <v>43</v>
      </c>
      <c r="N740" t="s">
        <v>43</v>
      </c>
      <c r="O740" s="1"/>
      <c r="Q740" s="317"/>
      <c r="U740" s="317"/>
    </row>
    <row r="741" spans="1:21">
      <c r="A741">
        <v>740</v>
      </c>
      <c r="B741" t="s">
        <v>15065</v>
      </c>
      <c r="C741" t="s">
        <v>15066</v>
      </c>
      <c r="D741" t="s">
        <v>93</v>
      </c>
      <c r="E741" t="s">
        <v>7677</v>
      </c>
      <c r="F741" s="1"/>
      <c r="G741" t="s">
        <v>43</v>
      </c>
      <c r="H741">
        <v>520537</v>
      </c>
      <c r="I741" t="s">
        <v>43</v>
      </c>
      <c r="L741" t="s">
        <v>43</v>
      </c>
      <c r="M741" t="s">
        <v>43</v>
      </c>
      <c r="N741" t="s">
        <v>43</v>
      </c>
      <c r="O741" s="1"/>
      <c r="Q741" s="317"/>
      <c r="U741" s="317"/>
    </row>
    <row r="742" spans="1:21">
      <c r="A742">
        <v>741</v>
      </c>
      <c r="B742" t="s">
        <v>15067</v>
      </c>
      <c r="C742" t="s">
        <v>15068</v>
      </c>
      <c r="D742" t="s">
        <v>93</v>
      </c>
      <c r="E742" t="s">
        <v>7690</v>
      </c>
      <c r="F742" s="1"/>
      <c r="G742" t="s">
        <v>43</v>
      </c>
      <c r="H742">
        <v>520538</v>
      </c>
      <c r="I742" t="s">
        <v>43</v>
      </c>
      <c r="L742" t="s">
        <v>43</v>
      </c>
      <c r="M742" t="s">
        <v>43</v>
      </c>
      <c r="N742" t="s">
        <v>43</v>
      </c>
      <c r="O742" s="1"/>
      <c r="Q742" s="317"/>
      <c r="U742" s="317"/>
    </row>
    <row r="743" spans="1:21">
      <c r="A743">
        <v>742</v>
      </c>
      <c r="B743" t="s">
        <v>15069</v>
      </c>
      <c r="C743" t="s">
        <v>15070</v>
      </c>
      <c r="D743" t="s">
        <v>93</v>
      </c>
      <c r="E743" t="s">
        <v>7668</v>
      </c>
      <c r="F743" s="1"/>
      <c r="G743" t="s">
        <v>43</v>
      </c>
      <c r="H743">
        <v>520539</v>
      </c>
      <c r="I743" t="s">
        <v>43</v>
      </c>
      <c r="L743" t="s">
        <v>43</v>
      </c>
      <c r="M743" t="s">
        <v>43</v>
      </c>
      <c r="N743" t="s">
        <v>43</v>
      </c>
      <c r="O743" s="1"/>
      <c r="Q743" s="317"/>
      <c r="U743" s="317"/>
    </row>
    <row r="744" spans="1:21">
      <c r="A744">
        <v>743</v>
      </c>
      <c r="B744" t="s">
        <v>15071</v>
      </c>
      <c r="C744" t="s">
        <v>15072</v>
      </c>
      <c r="D744" t="s">
        <v>93</v>
      </c>
      <c r="E744" t="s">
        <v>7677</v>
      </c>
      <c r="F744" s="1"/>
      <c r="G744" t="s">
        <v>43</v>
      </c>
      <c r="H744">
        <v>520540</v>
      </c>
      <c r="I744" t="s">
        <v>43</v>
      </c>
      <c r="L744" t="s">
        <v>43</v>
      </c>
      <c r="M744" t="s">
        <v>43</v>
      </c>
      <c r="N744" t="s">
        <v>43</v>
      </c>
      <c r="O744" s="1"/>
      <c r="Q744" s="317"/>
      <c r="U744" s="317"/>
    </row>
    <row r="745" spans="1:21">
      <c r="A745">
        <v>744</v>
      </c>
      <c r="B745" t="s">
        <v>15073</v>
      </c>
      <c r="C745" t="s">
        <v>15074</v>
      </c>
      <c r="D745" t="s">
        <v>93</v>
      </c>
      <c r="E745" t="s">
        <v>8059</v>
      </c>
      <c r="F745" s="1"/>
      <c r="G745" t="s">
        <v>43</v>
      </c>
      <c r="H745">
        <v>520541</v>
      </c>
      <c r="I745" t="s">
        <v>43</v>
      </c>
      <c r="L745" t="s">
        <v>43</v>
      </c>
      <c r="M745" t="s">
        <v>43</v>
      </c>
      <c r="N745" t="s">
        <v>43</v>
      </c>
      <c r="O745" s="1"/>
      <c r="Q745" s="317"/>
      <c r="U745" s="317"/>
    </row>
    <row r="746" spans="1:21">
      <c r="A746">
        <v>745</v>
      </c>
      <c r="B746" t="s">
        <v>15075</v>
      </c>
      <c r="C746" t="s">
        <v>15076</v>
      </c>
      <c r="D746" t="s">
        <v>93</v>
      </c>
      <c r="E746" t="s">
        <v>6259</v>
      </c>
      <c r="F746" s="1"/>
      <c r="G746" t="s">
        <v>43</v>
      </c>
      <c r="H746">
        <v>520542</v>
      </c>
      <c r="I746" t="s">
        <v>43</v>
      </c>
      <c r="L746" t="s">
        <v>43</v>
      </c>
      <c r="M746" t="s">
        <v>43</v>
      </c>
      <c r="N746" t="s">
        <v>43</v>
      </c>
      <c r="O746" s="1"/>
      <c r="Q746" s="317"/>
      <c r="U746" s="317"/>
    </row>
    <row r="747" spans="1:21">
      <c r="A747">
        <v>746</v>
      </c>
      <c r="B747" t="s">
        <v>15077</v>
      </c>
      <c r="C747" t="s">
        <v>15078</v>
      </c>
      <c r="D747" t="s">
        <v>93</v>
      </c>
      <c r="E747" t="s">
        <v>7690</v>
      </c>
      <c r="F747" s="1"/>
      <c r="G747" t="s">
        <v>43</v>
      </c>
      <c r="H747">
        <v>520543</v>
      </c>
      <c r="I747" t="s">
        <v>43</v>
      </c>
      <c r="L747" t="s">
        <v>43</v>
      </c>
      <c r="M747" t="s">
        <v>43</v>
      </c>
      <c r="N747" t="s">
        <v>43</v>
      </c>
      <c r="O747" s="1"/>
      <c r="Q747" s="317"/>
      <c r="U747" s="317"/>
    </row>
    <row r="748" spans="1:21">
      <c r="A748">
        <v>747</v>
      </c>
      <c r="B748" t="s">
        <v>15079</v>
      </c>
      <c r="C748" t="s">
        <v>15080</v>
      </c>
      <c r="D748" t="s">
        <v>93</v>
      </c>
      <c r="E748" t="s">
        <v>7677</v>
      </c>
      <c r="F748" s="1"/>
      <c r="G748" t="s">
        <v>43</v>
      </c>
      <c r="H748">
        <v>520544</v>
      </c>
      <c r="I748" t="s">
        <v>43</v>
      </c>
      <c r="L748" t="s">
        <v>43</v>
      </c>
      <c r="M748" t="s">
        <v>43</v>
      </c>
      <c r="N748" t="s">
        <v>43</v>
      </c>
      <c r="O748" s="1"/>
      <c r="Q748" s="317"/>
      <c r="U748" s="317"/>
    </row>
    <row r="749" spans="1:21">
      <c r="A749">
        <v>748</v>
      </c>
      <c r="B749" t="s">
        <v>15081</v>
      </c>
      <c r="C749" t="s">
        <v>15082</v>
      </c>
      <c r="D749" t="s">
        <v>93</v>
      </c>
      <c r="E749" t="s">
        <v>7690</v>
      </c>
      <c r="F749" s="1"/>
      <c r="G749" t="s">
        <v>43</v>
      </c>
      <c r="H749">
        <v>520545</v>
      </c>
      <c r="I749" t="s">
        <v>43</v>
      </c>
      <c r="L749" t="s">
        <v>43</v>
      </c>
      <c r="M749" t="s">
        <v>43</v>
      </c>
      <c r="N749" t="s">
        <v>43</v>
      </c>
      <c r="O749" s="1"/>
      <c r="Q749" s="317"/>
      <c r="U749" s="317"/>
    </row>
    <row r="750" spans="1:21">
      <c r="A750">
        <v>749</v>
      </c>
      <c r="B750" t="s">
        <v>15083</v>
      </c>
      <c r="C750" t="s">
        <v>15084</v>
      </c>
      <c r="D750" t="s">
        <v>93</v>
      </c>
      <c r="E750" t="s">
        <v>7668</v>
      </c>
      <c r="F750" s="1"/>
      <c r="G750" t="s">
        <v>43</v>
      </c>
      <c r="H750">
        <v>520546</v>
      </c>
      <c r="I750" t="s">
        <v>43</v>
      </c>
      <c r="L750" t="s">
        <v>43</v>
      </c>
      <c r="M750" t="s">
        <v>43</v>
      </c>
      <c r="N750" t="s">
        <v>43</v>
      </c>
      <c r="O750" s="1"/>
      <c r="Q750" s="317"/>
      <c r="U750" s="317"/>
    </row>
    <row r="751" spans="1:21">
      <c r="A751">
        <v>750</v>
      </c>
      <c r="B751" t="s">
        <v>15085</v>
      </c>
      <c r="C751" t="s">
        <v>15086</v>
      </c>
      <c r="D751" t="s">
        <v>93</v>
      </c>
      <c r="E751" t="s">
        <v>7704</v>
      </c>
      <c r="F751" s="1"/>
      <c r="G751" t="s">
        <v>43</v>
      </c>
      <c r="H751">
        <v>520547</v>
      </c>
      <c r="I751" t="s">
        <v>43</v>
      </c>
      <c r="L751" t="s">
        <v>43</v>
      </c>
      <c r="M751" t="s">
        <v>43</v>
      </c>
      <c r="N751" t="s">
        <v>43</v>
      </c>
      <c r="O751" s="1"/>
      <c r="Q751" s="317"/>
      <c r="U751" s="317"/>
    </row>
    <row r="752" spans="1:21">
      <c r="A752">
        <v>751</v>
      </c>
      <c r="B752" t="s">
        <v>15087</v>
      </c>
      <c r="C752" t="s">
        <v>15088</v>
      </c>
      <c r="D752" t="s">
        <v>93</v>
      </c>
      <c r="E752" t="s">
        <v>7677</v>
      </c>
      <c r="F752" s="1"/>
      <c r="G752" t="s">
        <v>43</v>
      </c>
      <c r="H752">
        <v>520548</v>
      </c>
      <c r="I752" t="s">
        <v>43</v>
      </c>
      <c r="L752" t="s">
        <v>43</v>
      </c>
      <c r="M752" t="s">
        <v>43</v>
      </c>
      <c r="N752" t="s">
        <v>43</v>
      </c>
      <c r="O752" s="1"/>
      <c r="Q752" s="317"/>
      <c r="U752" s="317"/>
    </row>
    <row r="753" spans="1:21">
      <c r="A753">
        <v>752</v>
      </c>
      <c r="B753" t="s">
        <v>15089</v>
      </c>
      <c r="C753" t="s">
        <v>15090</v>
      </c>
      <c r="D753" t="s">
        <v>93</v>
      </c>
      <c r="E753" t="s">
        <v>7677</v>
      </c>
      <c r="F753" s="1"/>
      <c r="G753" t="s">
        <v>43</v>
      </c>
      <c r="H753">
        <v>520549</v>
      </c>
      <c r="I753" t="s">
        <v>43</v>
      </c>
      <c r="L753" t="s">
        <v>43</v>
      </c>
      <c r="M753" t="s">
        <v>43</v>
      </c>
      <c r="N753" t="s">
        <v>43</v>
      </c>
      <c r="O753" s="1"/>
      <c r="Q753" s="317"/>
      <c r="U753" s="317"/>
    </row>
    <row r="754" spans="1:21">
      <c r="A754">
        <v>753</v>
      </c>
      <c r="B754" t="s">
        <v>15091</v>
      </c>
      <c r="C754" t="s">
        <v>15092</v>
      </c>
      <c r="D754" t="s">
        <v>93</v>
      </c>
      <c r="E754" t="s">
        <v>7668</v>
      </c>
      <c r="F754" s="1"/>
      <c r="G754" t="s">
        <v>43</v>
      </c>
      <c r="H754">
        <v>520550</v>
      </c>
      <c r="I754" t="s">
        <v>43</v>
      </c>
      <c r="L754" t="s">
        <v>43</v>
      </c>
      <c r="M754" t="s">
        <v>43</v>
      </c>
      <c r="N754" t="s">
        <v>43</v>
      </c>
      <c r="O754" s="1"/>
      <c r="Q754" s="317"/>
      <c r="U754" s="317"/>
    </row>
    <row r="755" spans="1:21">
      <c r="A755">
        <v>754</v>
      </c>
      <c r="B755" t="s">
        <v>15093</v>
      </c>
      <c r="C755" t="s">
        <v>15094</v>
      </c>
      <c r="D755" t="s">
        <v>93</v>
      </c>
      <c r="E755" t="s">
        <v>7690</v>
      </c>
      <c r="F755" s="1"/>
      <c r="G755" t="s">
        <v>43</v>
      </c>
      <c r="H755">
        <v>520551</v>
      </c>
      <c r="I755" t="s">
        <v>43</v>
      </c>
      <c r="L755" t="s">
        <v>43</v>
      </c>
      <c r="M755" t="s">
        <v>43</v>
      </c>
      <c r="N755" t="s">
        <v>43</v>
      </c>
      <c r="O755" s="1"/>
      <c r="Q755" s="317"/>
      <c r="U755" s="317"/>
    </row>
    <row r="756" spans="1:21">
      <c r="A756">
        <v>755</v>
      </c>
      <c r="B756" t="s">
        <v>15095</v>
      </c>
      <c r="C756" t="s">
        <v>15096</v>
      </c>
      <c r="D756" t="s">
        <v>93</v>
      </c>
      <c r="E756" t="s">
        <v>8285</v>
      </c>
      <c r="F756" s="1"/>
      <c r="G756" t="s">
        <v>43</v>
      </c>
      <c r="H756">
        <v>520552</v>
      </c>
      <c r="I756" t="s">
        <v>43</v>
      </c>
      <c r="L756" t="s">
        <v>43</v>
      </c>
      <c r="M756" t="s">
        <v>43</v>
      </c>
      <c r="N756" t="s">
        <v>43</v>
      </c>
      <c r="O756" s="1"/>
      <c r="Q756" s="317"/>
      <c r="U756" s="317"/>
    </row>
    <row r="757" spans="1:21">
      <c r="A757">
        <v>756</v>
      </c>
      <c r="B757" t="s">
        <v>15097</v>
      </c>
      <c r="C757" t="s">
        <v>15098</v>
      </c>
      <c r="D757" t="s">
        <v>93</v>
      </c>
      <c r="E757" t="s">
        <v>8613</v>
      </c>
      <c r="F757" s="1"/>
      <c r="G757" t="s">
        <v>43</v>
      </c>
      <c r="H757">
        <v>520553</v>
      </c>
      <c r="I757" t="s">
        <v>43</v>
      </c>
      <c r="L757" t="s">
        <v>43</v>
      </c>
      <c r="M757" t="s">
        <v>43</v>
      </c>
      <c r="N757" t="s">
        <v>43</v>
      </c>
      <c r="O757" s="1"/>
      <c r="Q757" s="317"/>
      <c r="U757" s="317"/>
    </row>
    <row r="758" spans="1:21">
      <c r="A758">
        <v>757</v>
      </c>
      <c r="B758" t="s">
        <v>15099</v>
      </c>
      <c r="C758" t="s">
        <v>15100</v>
      </c>
      <c r="D758" t="s">
        <v>93</v>
      </c>
      <c r="E758" t="s">
        <v>8613</v>
      </c>
      <c r="F758" s="1"/>
      <c r="G758" t="s">
        <v>43</v>
      </c>
      <c r="H758">
        <v>520554</v>
      </c>
      <c r="I758" t="s">
        <v>43</v>
      </c>
      <c r="L758" t="s">
        <v>43</v>
      </c>
      <c r="M758" t="s">
        <v>43</v>
      </c>
      <c r="N758" t="s">
        <v>43</v>
      </c>
      <c r="O758" s="1"/>
      <c r="Q758" s="317"/>
      <c r="U758" s="317"/>
    </row>
    <row r="759" spans="1:21">
      <c r="A759">
        <v>758</v>
      </c>
      <c r="B759" t="s">
        <v>15101</v>
      </c>
      <c r="C759" t="s">
        <v>8543</v>
      </c>
      <c r="D759" t="s">
        <v>93</v>
      </c>
      <c r="E759" t="s">
        <v>7800</v>
      </c>
      <c r="F759" s="1"/>
      <c r="G759" t="s">
        <v>43</v>
      </c>
      <c r="H759">
        <v>520555</v>
      </c>
      <c r="I759" t="s">
        <v>43</v>
      </c>
      <c r="L759" t="s">
        <v>43</v>
      </c>
      <c r="M759" t="s">
        <v>43</v>
      </c>
      <c r="N759" t="s">
        <v>43</v>
      </c>
      <c r="O759" s="1"/>
      <c r="Q759" s="317"/>
      <c r="U759" s="317"/>
    </row>
    <row r="760" spans="1:21">
      <c r="A760">
        <v>759</v>
      </c>
      <c r="B760" t="s">
        <v>15102</v>
      </c>
      <c r="C760" t="s">
        <v>15103</v>
      </c>
      <c r="D760" t="s">
        <v>93</v>
      </c>
      <c r="E760" t="s">
        <v>7800</v>
      </c>
      <c r="F760" s="1"/>
      <c r="G760" t="s">
        <v>43</v>
      </c>
      <c r="H760">
        <v>520556</v>
      </c>
      <c r="I760" t="s">
        <v>43</v>
      </c>
      <c r="L760" t="s">
        <v>43</v>
      </c>
      <c r="M760" t="s">
        <v>43</v>
      </c>
      <c r="N760" t="s">
        <v>43</v>
      </c>
      <c r="O760" s="1"/>
      <c r="Q760" s="317"/>
      <c r="U760" s="317"/>
    </row>
    <row r="761" spans="1:21">
      <c r="A761">
        <v>760</v>
      </c>
      <c r="B761" t="s">
        <v>15104</v>
      </c>
      <c r="C761" t="s">
        <v>15105</v>
      </c>
      <c r="D761" t="s">
        <v>93</v>
      </c>
      <c r="E761" t="s">
        <v>7721</v>
      </c>
      <c r="F761" s="1"/>
      <c r="G761" t="s">
        <v>43</v>
      </c>
      <c r="H761">
        <v>520557</v>
      </c>
      <c r="I761" t="s">
        <v>43</v>
      </c>
      <c r="L761" t="s">
        <v>43</v>
      </c>
      <c r="M761" t="s">
        <v>43</v>
      </c>
      <c r="N761" t="s">
        <v>43</v>
      </c>
      <c r="O761" s="1"/>
      <c r="Q761" s="317"/>
      <c r="U761" s="317"/>
    </row>
    <row r="762" spans="1:21">
      <c r="A762">
        <v>761</v>
      </c>
      <c r="B762" t="s">
        <v>15106</v>
      </c>
      <c r="C762" t="s">
        <v>15107</v>
      </c>
      <c r="D762" t="s">
        <v>93</v>
      </c>
      <c r="E762" t="s">
        <v>9300</v>
      </c>
      <c r="F762" s="1"/>
      <c r="G762" t="s">
        <v>43</v>
      </c>
      <c r="H762">
        <v>520558</v>
      </c>
      <c r="I762" t="s">
        <v>43</v>
      </c>
      <c r="L762" t="s">
        <v>43</v>
      </c>
      <c r="M762" t="s">
        <v>43</v>
      </c>
      <c r="N762" t="s">
        <v>43</v>
      </c>
      <c r="O762" s="1"/>
      <c r="Q762" s="317"/>
      <c r="U762" s="317"/>
    </row>
    <row r="763" spans="1:21">
      <c r="A763">
        <v>762</v>
      </c>
      <c r="B763" t="s">
        <v>15108</v>
      </c>
      <c r="C763" t="s">
        <v>15109</v>
      </c>
      <c r="D763" t="s">
        <v>93</v>
      </c>
      <c r="E763" t="s">
        <v>7721</v>
      </c>
      <c r="F763" s="1"/>
      <c r="G763" t="s">
        <v>43</v>
      </c>
      <c r="H763">
        <v>520559</v>
      </c>
      <c r="I763" t="s">
        <v>43</v>
      </c>
      <c r="L763" t="s">
        <v>43</v>
      </c>
      <c r="M763" t="s">
        <v>43</v>
      </c>
      <c r="N763" t="s">
        <v>43</v>
      </c>
      <c r="O763" s="1"/>
      <c r="Q763" s="317"/>
      <c r="U763" s="317"/>
    </row>
    <row r="764" spans="1:21">
      <c r="A764">
        <v>763</v>
      </c>
      <c r="B764" t="s">
        <v>15110</v>
      </c>
      <c r="C764" t="s">
        <v>15111</v>
      </c>
      <c r="D764" t="s">
        <v>93</v>
      </c>
      <c r="E764" t="s">
        <v>7698</v>
      </c>
      <c r="F764" s="1"/>
      <c r="G764" t="s">
        <v>43</v>
      </c>
      <c r="H764">
        <v>520560</v>
      </c>
      <c r="I764" t="s">
        <v>43</v>
      </c>
      <c r="L764" t="s">
        <v>43</v>
      </c>
      <c r="M764" t="s">
        <v>43</v>
      </c>
      <c r="N764" t="s">
        <v>43</v>
      </c>
      <c r="O764" s="1"/>
      <c r="Q764" s="317"/>
      <c r="U764" s="317"/>
    </row>
    <row r="765" spans="1:21">
      <c r="A765">
        <v>764</v>
      </c>
      <c r="B765" t="s">
        <v>15112</v>
      </c>
      <c r="C765" t="s">
        <v>15113</v>
      </c>
      <c r="D765" t="s">
        <v>93</v>
      </c>
      <c r="E765" t="s">
        <v>7800</v>
      </c>
      <c r="F765" s="1"/>
      <c r="G765" t="s">
        <v>43</v>
      </c>
      <c r="H765">
        <v>520561</v>
      </c>
      <c r="I765" t="s">
        <v>43</v>
      </c>
      <c r="L765" t="s">
        <v>43</v>
      </c>
      <c r="M765" t="s">
        <v>43</v>
      </c>
      <c r="N765" t="s">
        <v>43</v>
      </c>
      <c r="O765" s="1"/>
      <c r="Q765" s="317"/>
      <c r="U765" s="317"/>
    </row>
    <row r="766" spans="1:21">
      <c r="A766">
        <v>765</v>
      </c>
      <c r="B766" t="s">
        <v>15114</v>
      </c>
      <c r="C766" t="s">
        <v>15115</v>
      </c>
      <c r="D766" t="s">
        <v>93</v>
      </c>
      <c r="E766" t="s">
        <v>7721</v>
      </c>
      <c r="F766" s="1"/>
      <c r="G766" t="s">
        <v>43</v>
      </c>
      <c r="H766">
        <v>520562</v>
      </c>
      <c r="I766" t="s">
        <v>43</v>
      </c>
      <c r="L766" t="s">
        <v>43</v>
      </c>
      <c r="M766" t="s">
        <v>43</v>
      </c>
      <c r="N766" t="s">
        <v>43</v>
      </c>
      <c r="O766" s="1"/>
      <c r="Q766" s="317"/>
      <c r="U766" s="317"/>
    </row>
    <row r="767" spans="1:21">
      <c r="A767">
        <v>766</v>
      </c>
      <c r="B767" t="s">
        <v>15116</v>
      </c>
      <c r="C767" t="s">
        <v>15117</v>
      </c>
      <c r="D767" t="s">
        <v>93</v>
      </c>
      <c r="E767" t="s">
        <v>7800</v>
      </c>
      <c r="F767" s="1"/>
      <c r="G767" t="s">
        <v>43</v>
      </c>
      <c r="H767">
        <v>520563</v>
      </c>
      <c r="I767" t="s">
        <v>43</v>
      </c>
      <c r="L767" t="s">
        <v>43</v>
      </c>
      <c r="M767" t="s">
        <v>43</v>
      </c>
      <c r="N767" t="s">
        <v>43</v>
      </c>
      <c r="O767" s="1"/>
      <c r="Q767" s="317"/>
      <c r="U767" s="317"/>
    </row>
    <row r="768" spans="1:21">
      <c r="A768">
        <v>767</v>
      </c>
      <c r="B768" t="s">
        <v>15118</v>
      </c>
      <c r="C768" t="s">
        <v>15119</v>
      </c>
      <c r="D768" t="s">
        <v>93</v>
      </c>
      <c r="E768" t="s">
        <v>7800</v>
      </c>
      <c r="F768" s="1"/>
      <c r="G768" t="s">
        <v>43</v>
      </c>
      <c r="H768">
        <v>520564</v>
      </c>
      <c r="I768" t="s">
        <v>43</v>
      </c>
      <c r="L768" t="s">
        <v>43</v>
      </c>
      <c r="M768" t="s">
        <v>43</v>
      </c>
      <c r="N768" t="s">
        <v>43</v>
      </c>
      <c r="O768" s="1"/>
      <c r="Q768" s="317"/>
      <c r="U768" s="317"/>
    </row>
    <row r="769" spans="1:21">
      <c r="A769">
        <v>768</v>
      </c>
      <c r="B769" t="s">
        <v>15120</v>
      </c>
      <c r="C769" t="s">
        <v>15121</v>
      </c>
      <c r="D769" t="s">
        <v>93</v>
      </c>
      <c r="E769" t="s">
        <v>7800</v>
      </c>
      <c r="F769" s="1"/>
      <c r="G769" t="s">
        <v>43</v>
      </c>
      <c r="H769">
        <v>520565</v>
      </c>
      <c r="I769" t="s">
        <v>43</v>
      </c>
      <c r="L769" t="s">
        <v>43</v>
      </c>
      <c r="M769" t="s">
        <v>43</v>
      </c>
      <c r="N769" t="s">
        <v>43</v>
      </c>
      <c r="O769" s="1"/>
      <c r="Q769" s="317"/>
      <c r="U769" s="317"/>
    </row>
    <row r="770" spans="1:21">
      <c r="A770">
        <v>769</v>
      </c>
      <c r="B770" t="s">
        <v>15122</v>
      </c>
      <c r="C770" t="s">
        <v>15123</v>
      </c>
      <c r="D770" t="s">
        <v>93</v>
      </c>
      <c r="E770" t="s">
        <v>7698</v>
      </c>
      <c r="F770" s="1"/>
      <c r="G770" t="s">
        <v>43</v>
      </c>
      <c r="H770">
        <v>520566</v>
      </c>
      <c r="I770" t="s">
        <v>43</v>
      </c>
      <c r="L770" t="s">
        <v>43</v>
      </c>
      <c r="M770" t="s">
        <v>43</v>
      </c>
      <c r="N770" t="s">
        <v>43</v>
      </c>
      <c r="O770" s="1"/>
      <c r="Q770" s="317"/>
      <c r="U770" s="317"/>
    </row>
    <row r="771" spans="1:21">
      <c r="A771">
        <v>770</v>
      </c>
      <c r="B771" t="s">
        <v>15124</v>
      </c>
      <c r="C771" t="s">
        <v>15125</v>
      </c>
      <c r="D771" t="s">
        <v>93</v>
      </c>
      <c r="E771" t="s">
        <v>7721</v>
      </c>
      <c r="F771" s="1"/>
      <c r="G771" t="s">
        <v>43</v>
      </c>
      <c r="H771">
        <v>520567</v>
      </c>
      <c r="I771" t="s">
        <v>43</v>
      </c>
      <c r="L771" t="s">
        <v>43</v>
      </c>
      <c r="M771" t="s">
        <v>43</v>
      </c>
      <c r="N771" t="s">
        <v>43</v>
      </c>
      <c r="O771" s="1"/>
      <c r="Q771" s="317"/>
      <c r="U771" s="317"/>
    </row>
    <row r="772" spans="1:21">
      <c r="A772">
        <v>771</v>
      </c>
      <c r="B772" t="s">
        <v>15126</v>
      </c>
      <c r="C772" t="s">
        <v>15127</v>
      </c>
      <c r="D772" t="s">
        <v>93</v>
      </c>
      <c r="E772" t="s">
        <v>7883</v>
      </c>
      <c r="F772" s="1"/>
      <c r="G772" t="s">
        <v>43</v>
      </c>
      <c r="H772">
        <v>520568</v>
      </c>
      <c r="I772" t="s">
        <v>43</v>
      </c>
      <c r="L772" t="s">
        <v>43</v>
      </c>
      <c r="M772" t="s">
        <v>43</v>
      </c>
      <c r="N772" t="s">
        <v>43</v>
      </c>
      <c r="O772" s="1"/>
      <c r="Q772" s="317"/>
      <c r="U772" s="317"/>
    </row>
    <row r="773" spans="1:21">
      <c r="A773">
        <v>772</v>
      </c>
      <c r="B773" t="s">
        <v>15128</v>
      </c>
      <c r="C773" t="s">
        <v>15129</v>
      </c>
      <c r="D773" t="s">
        <v>93</v>
      </c>
      <c r="E773" t="s">
        <v>7698</v>
      </c>
      <c r="F773" s="1"/>
      <c r="G773" t="s">
        <v>43</v>
      </c>
      <c r="H773">
        <v>520569</v>
      </c>
      <c r="I773" t="s">
        <v>43</v>
      </c>
      <c r="L773" t="s">
        <v>43</v>
      </c>
      <c r="M773" t="s">
        <v>43</v>
      </c>
      <c r="N773" t="s">
        <v>43</v>
      </c>
      <c r="O773" s="1"/>
      <c r="Q773" s="317"/>
      <c r="U773" s="317"/>
    </row>
    <row r="774" spans="1:21">
      <c r="A774">
        <v>773</v>
      </c>
      <c r="B774" t="s">
        <v>15130</v>
      </c>
      <c r="C774" t="s">
        <v>15131</v>
      </c>
      <c r="D774" t="s">
        <v>93</v>
      </c>
      <c r="E774" t="s">
        <v>7721</v>
      </c>
      <c r="F774" s="1"/>
      <c r="G774" t="s">
        <v>43</v>
      </c>
      <c r="H774">
        <v>520570</v>
      </c>
      <c r="I774" t="s">
        <v>43</v>
      </c>
      <c r="L774" t="s">
        <v>43</v>
      </c>
      <c r="M774" t="s">
        <v>43</v>
      </c>
      <c r="N774" t="s">
        <v>43</v>
      </c>
      <c r="O774" s="1"/>
      <c r="Q774" s="317"/>
      <c r="U774" s="317"/>
    </row>
    <row r="775" spans="1:21">
      <c r="A775">
        <v>774</v>
      </c>
      <c r="B775" t="s">
        <v>8942</v>
      </c>
      <c r="C775" t="s">
        <v>8943</v>
      </c>
      <c r="D775" t="s">
        <v>93</v>
      </c>
      <c r="E775" t="s">
        <v>7698</v>
      </c>
      <c r="F775" s="1">
        <v>45884</v>
      </c>
      <c r="G775">
        <v>8</v>
      </c>
      <c r="H775">
        <v>520571</v>
      </c>
      <c r="I775" t="s">
        <v>10185</v>
      </c>
      <c r="J775">
        <v>50026270</v>
      </c>
      <c r="K775" t="s">
        <v>6518</v>
      </c>
      <c r="L775">
        <v>10</v>
      </c>
      <c r="M775">
        <v>9</v>
      </c>
      <c r="N775">
        <v>10</v>
      </c>
      <c r="O775" s="1">
        <v>45957</v>
      </c>
      <c r="P775">
        <v>10</v>
      </c>
      <c r="Q775" s="317">
        <v>63385</v>
      </c>
      <c r="R775">
        <v>25.1</v>
      </c>
      <c r="S775">
        <v>10</v>
      </c>
      <c r="T775">
        <v>21</v>
      </c>
      <c r="U775" s="317">
        <v>124475</v>
      </c>
    </row>
    <row r="776" spans="1:21">
      <c r="A776">
        <v>775</v>
      </c>
      <c r="B776" t="s">
        <v>8948</v>
      </c>
      <c r="C776" t="s">
        <v>8482</v>
      </c>
      <c r="D776" t="s">
        <v>93</v>
      </c>
      <c r="E776" t="s">
        <v>7769</v>
      </c>
      <c r="F776" s="1">
        <v>45887</v>
      </c>
      <c r="G776">
        <v>8</v>
      </c>
      <c r="H776">
        <v>520572</v>
      </c>
      <c r="I776" t="s">
        <v>10185</v>
      </c>
      <c r="J776">
        <v>50026483</v>
      </c>
      <c r="K776" t="s">
        <v>267</v>
      </c>
      <c r="L776">
        <v>12</v>
      </c>
      <c r="M776">
        <v>11</v>
      </c>
      <c r="N776">
        <v>12</v>
      </c>
      <c r="O776" s="1">
        <v>46022</v>
      </c>
      <c r="P776">
        <v>12</v>
      </c>
      <c r="Q776" s="317">
        <v>63400</v>
      </c>
      <c r="R776">
        <v>25.12</v>
      </c>
      <c r="S776">
        <v>12</v>
      </c>
      <c r="T776">
        <v>27</v>
      </c>
      <c r="U776" s="317">
        <v>124807</v>
      </c>
    </row>
    <row r="777" spans="1:21">
      <c r="A777">
        <v>776</v>
      </c>
      <c r="B777" t="s">
        <v>8946</v>
      </c>
      <c r="C777" t="s">
        <v>8947</v>
      </c>
      <c r="D777" t="s">
        <v>93</v>
      </c>
      <c r="E777" t="s">
        <v>7800</v>
      </c>
      <c r="F777" s="1">
        <v>45887</v>
      </c>
      <c r="G777">
        <v>8</v>
      </c>
      <c r="H777">
        <v>520573</v>
      </c>
      <c r="I777" t="s">
        <v>10185</v>
      </c>
      <c r="J777">
        <v>50026488</v>
      </c>
      <c r="K777" t="s">
        <v>267</v>
      </c>
      <c r="L777">
        <v>10</v>
      </c>
      <c r="M777">
        <v>9</v>
      </c>
      <c r="N777">
        <v>10</v>
      </c>
      <c r="O777" s="1">
        <v>45957</v>
      </c>
      <c r="P777">
        <v>10</v>
      </c>
      <c r="Q777" s="317">
        <v>72085</v>
      </c>
      <c r="R777">
        <v>25.1</v>
      </c>
      <c r="S777">
        <v>10</v>
      </c>
      <c r="T777">
        <v>27</v>
      </c>
      <c r="U777" s="317">
        <v>143781</v>
      </c>
    </row>
    <row r="778" spans="1:21">
      <c r="A778">
        <v>777</v>
      </c>
      <c r="B778" t="s">
        <v>8951</v>
      </c>
      <c r="C778" t="s">
        <v>15132</v>
      </c>
      <c r="D778" t="s">
        <v>93</v>
      </c>
      <c r="E778" t="s">
        <v>7800</v>
      </c>
      <c r="F778" s="1">
        <v>45888</v>
      </c>
      <c r="G778">
        <v>8</v>
      </c>
      <c r="H778">
        <v>520574</v>
      </c>
      <c r="I778" t="s">
        <v>10185</v>
      </c>
      <c r="J778">
        <v>50026627</v>
      </c>
      <c r="K778" t="s">
        <v>267</v>
      </c>
      <c r="L778">
        <v>9</v>
      </c>
      <c r="M778">
        <v>9</v>
      </c>
      <c r="N778">
        <v>9</v>
      </c>
      <c r="O778" s="1">
        <v>45927</v>
      </c>
      <c r="P778">
        <v>9</v>
      </c>
      <c r="Q778" s="317">
        <v>50160</v>
      </c>
      <c r="R778">
        <v>25.9</v>
      </c>
      <c r="S778">
        <v>9</v>
      </c>
      <c r="T778">
        <v>21</v>
      </c>
      <c r="U778" s="317">
        <v>100155</v>
      </c>
    </row>
    <row r="779" spans="1:21">
      <c r="A779">
        <v>778</v>
      </c>
      <c r="B779" t="s">
        <v>8944</v>
      </c>
      <c r="C779" t="s">
        <v>15133</v>
      </c>
      <c r="D779" t="s">
        <v>93</v>
      </c>
      <c r="E779" t="s">
        <v>6259</v>
      </c>
      <c r="F779" s="1">
        <v>45887</v>
      </c>
      <c r="G779">
        <v>8</v>
      </c>
      <c r="H779">
        <v>520575</v>
      </c>
      <c r="I779" t="s">
        <v>10185</v>
      </c>
      <c r="J779">
        <v>50026641</v>
      </c>
      <c r="K779" t="s">
        <v>6518</v>
      </c>
      <c r="L779">
        <v>9</v>
      </c>
      <c r="M779">
        <v>9</v>
      </c>
      <c r="N779">
        <v>9</v>
      </c>
      <c r="O779" s="1">
        <v>45927</v>
      </c>
      <c r="P779">
        <v>9</v>
      </c>
      <c r="Q779" s="317">
        <v>108000</v>
      </c>
      <c r="R779">
        <v>25.9</v>
      </c>
      <c r="S779">
        <v>9</v>
      </c>
      <c r="T779">
        <v>21</v>
      </c>
      <c r="U779" s="317">
        <v>178985</v>
      </c>
    </row>
    <row r="780" spans="1:21">
      <c r="A780">
        <v>779</v>
      </c>
      <c r="B780" t="s">
        <v>8955</v>
      </c>
      <c r="C780" t="s">
        <v>15134</v>
      </c>
      <c r="D780" t="s">
        <v>93</v>
      </c>
      <c r="E780" t="s">
        <v>7677</v>
      </c>
      <c r="F780" s="1">
        <v>45888</v>
      </c>
      <c r="G780">
        <v>8</v>
      </c>
      <c r="H780">
        <v>520576</v>
      </c>
      <c r="I780" t="s">
        <v>10185</v>
      </c>
      <c r="J780">
        <v>50026681</v>
      </c>
      <c r="K780" t="s">
        <v>267</v>
      </c>
      <c r="L780">
        <v>10</v>
      </c>
      <c r="M780">
        <v>9</v>
      </c>
      <c r="N780">
        <v>10</v>
      </c>
      <c r="O780" s="1">
        <v>45957</v>
      </c>
      <c r="P780">
        <v>10</v>
      </c>
      <c r="Q780" s="317">
        <v>53935</v>
      </c>
      <c r="R780">
        <v>25.1</v>
      </c>
      <c r="S780">
        <v>10</v>
      </c>
      <c r="T780">
        <v>21</v>
      </c>
      <c r="U780" s="317">
        <v>106181</v>
      </c>
    </row>
    <row r="781" spans="1:21">
      <c r="A781">
        <v>780</v>
      </c>
      <c r="B781" t="s">
        <v>8957</v>
      </c>
      <c r="C781" t="s">
        <v>8464</v>
      </c>
      <c r="D781" t="s">
        <v>93</v>
      </c>
      <c r="E781" t="s">
        <v>93</v>
      </c>
      <c r="F781" s="1">
        <v>45889</v>
      </c>
      <c r="G781">
        <v>8</v>
      </c>
      <c r="H781">
        <v>520577</v>
      </c>
      <c r="I781" t="s">
        <v>10185</v>
      </c>
      <c r="J781">
        <v>50026905</v>
      </c>
      <c r="K781" t="s">
        <v>6518</v>
      </c>
      <c r="L781">
        <v>11</v>
      </c>
      <c r="M781">
        <v>9</v>
      </c>
      <c r="N781">
        <v>11</v>
      </c>
      <c r="O781" s="1">
        <v>45991</v>
      </c>
      <c r="P781">
        <v>11</v>
      </c>
      <c r="Q781" s="317">
        <v>36645</v>
      </c>
      <c r="R781">
        <v>25.11</v>
      </c>
      <c r="S781">
        <v>11</v>
      </c>
      <c r="T781">
        <v>21</v>
      </c>
      <c r="U781" s="317">
        <v>72426</v>
      </c>
    </row>
    <row r="782" spans="1:21">
      <c r="A782">
        <v>781</v>
      </c>
      <c r="B782" t="s">
        <v>8960</v>
      </c>
      <c r="C782" t="s">
        <v>8961</v>
      </c>
      <c r="D782" t="s">
        <v>93</v>
      </c>
      <c r="E782" t="s">
        <v>7690</v>
      </c>
      <c r="F782" s="1">
        <v>45889</v>
      </c>
      <c r="G782">
        <v>8</v>
      </c>
      <c r="H782">
        <v>520578</v>
      </c>
      <c r="I782" t="s">
        <v>10185</v>
      </c>
      <c r="J782">
        <v>50026946</v>
      </c>
      <c r="K782" t="s">
        <v>267</v>
      </c>
      <c r="L782">
        <v>9</v>
      </c>
      <c r="M782">
        <v>9</v>
      </c>
      <c r="N782">
        <v>9</v>
      </c>
      <c r="O782" s="1">
        <v>45927</v>
      </c>
      <c r="P782">
        <v>9</v>
      </c>
      <c r="Q782" s="317">
        <v>45290</v>
      </c>
      <c r="R782">
        <v>25.9</v>
      </c>
      <c r="S782">
        <v>9</v>
      </c>
      <c r="T782">
        <v>21</v>
      </c>
      <c r="U782" s="317">
        <v>89303</v>
      </c>
    </row>
    <row r="783" spans="1:21">
      <c r="A783">
        <v>782</v>
      </c>
      <c r="B783" t="s">
        <v>8958</v>
      </c>
      <c r="C783" t="s">
        <v>8959</v>
      </c>
      <c r="D783" t="s">
        <v>93</v>
      </c>
      <c r="E783" t="s">
        <v>7800</v>
      </c>
      <c r="F783" s="1">
        <v>45889</v>
      </c>
      <c r="G783">
        <v>8</v>
      </c>
      <c r="H783">
        <v>520579</v>
      </c>
      <c r="I783" t="s">
        <v>10185</v>
      </c>
      <c r="J783">
        <v>50026938</v>
      </c>
      <c r="K783" t="s">
        <v>267</v>
      </c>
      <c r="L783">
        <v>10</v>
      </c>
      <c r="M783">
        <v>9</v>
      </c>
      <c r="N783">
        <v>10</v>
      </c>
      <c r="O783" s="1">
        <v>45957</v>
      </c>
      <c r="P783">
        <v>10</v>
      </c>
      <c r="Q783" s="317">
        <v>77165</v>
      </c>
      <c r="R783">
        <v>25.1</v>
      </c>
      <c r="S783">
        <v>10</v>
      </c>
      <c r="T783">
        <v>21</v>
      </c>
      <c r="U783" s="317">
        <v>154010</v>
      </c>
    </row>
    <row r="784" spans="1:21">
      <c r="A784">
        <v>783</v>
      </c>
      <c r="B784" t="s">
        <v>7951</v>
      </c>
      <c r="C784" t="s">
        <v>15135</v>
      </c>
      <c r="D784" t="s">
        <v>93</v>
      </c>
      <c r="E784" t="s">
        <v>7721</v>
      </c>
      <c r="F784" s="1">
        <v>45734</v>
      </c>
      <c r="G784">
        <v>3</v>
      </c>
      <c r="H784">
        <v>520580</v>
      </c>
      <c r="I784" t="s">
        <v>10185</v>
      </c>
      <c r="J784">
        <v>40074218</v>
      </c>
      <c r="K784" t="s">
        <v>6518</v>
      </c>
      <c r="L784">
        <v>9</v>
      </c>
      <c r="M784">
        <v>8</v>
      </c>
      <c r="N784">
        <v>9</v>
      </c>
      <c r="O784" s="1">
        <v>45927</v>
      </c>
      <c r="P784">
        <v>9</v>
      </c>
      <c r="Q784" s="317">
        <v>115695</v>
      </c>
      <c r="R784">
        <v>25.9</v>
      </c>
      <c r="S784">
        <v>9</v>
      </c>
      <c r="T784">
        <v>27</v>
      </c>
      <c r="U784" s="317">
        <v>222200</v>
      </c>
    </row>
    <row r="785" spans="1:21">
      <c r="A785">
        <v>784</v>
      </c>
      <c r="B785" t="s">
        <v>15136</v>
      </c>
      <c r="C785" t="s">
        <v>15137</v>
      </c>
      <c r="D785" t="s">
        <v>93</v>
      </c>
      <c r="E785" t="s">
        <v>7668</v>
      </c>
      <c r="F785" s="1">
        <v>45888</v>
      </c>
      <c r="G785">
        <v>8</v>
      </c>
      <c r="H785">
        <v>520581</v>
      </c>
      <c r="I785" t="s">
        <v>10185</v>
      </c>
      <c r="J785">
        <v>50026773</v>
      </c>
      <c r="K785" t="s">
        <v>6518</v>
      </c>
      <c r="L785">
        <v>8</v>
      </c>
      <c r="M785">
        <v>8</v>
      </c>
      <c r="N785">
        <v>8</v>
      </c>
      <c r="O785" s="1">
        <v>45896</v>
      </c>
      <c r="P785">
        <v>8</v>
      </c>
      <c r="Q785" s="317">
        <v>33210</v>
      </c>
      <c r="R785">
        <v>25.8</v>
      </c>
      <c r="S785">
        <v>8</v>
      </c>
      <c r="T785">
        <v>101</v>
      </c>
      <c r="U785" s="317">
        <v>86940</v>
      </c>
    </row>
    <row r="786" spans="1:21">
      <c r="A786">
        <v>785</v>
      </c>
      <c r="B786" t="s">
        <v>15138</v>
      </c>
      <c r="C786" t="s">
        <v>15139</v>
      </c>
      <c r="D786" t="s">
        <v>93</v>
      </c>
      <c r="E786" t="s">
        <v>7677</v>
      </c>
      <c r="F786" s="1"/>
      <c r="G786" t="s">
        <v>43</v>
      </c>
      <c r="H786">
        <v>520582</v>
      </c>
      <c r="I786" t="s">
        <v>43</v>
      </c>
      <c r="L786" t="s">
        <v>43</v>
      </c>
      <c r="M786" t="s">
        <v>43</v>
      </c>
      <c r="N786" t="s">
        <v>43</v>
      </c>
      <c r="O786" s="1"/>
      <c r="Q786" s="317"/>
      <c r="U786" s="317"/>
    </row>
    <row r="787" spans="1:21">
      <c r="A787">
        <v>786</v>
      </c>
      <c r="B787" t="s">
        <v>7885</v>
      </c>
      <c r="C787" t="s">
        <v>7886</v>
      </c>
      <c r="D787" t="s">
        <v>93</v>
      </c>
      <c r="E787" t="s">
        <v>7677</v>
      </c>
      <c r="F787" s="1">
        <v>45687</v>
      </c>
      <c r="G787">
        <v>1</v>
      </c>
      <c r="H787">
        <v>520583</v>
      </c>
      <c r="I787" t="s">
        <v>10185</v>
      </c>
      <c r="J787">
        <v>40068162</v>
      </c>
      <c r="K787" t="s">
        <v>267</v>
      </c>
      <c r="L787">
        <v>9</v>
      </c>
      <c r="M787">
        <v>8</v>
      </c>
      <c r="N787">
        <v>9</v>
      </c>
      <c r="O787" s="1">
        <v>45927</v>
      </c>
      <c r="P787">
        <v>9</v>
      </c>
      <c r="Q787" s="317">
        <v>47280</v>
      </c>
      <c r="R787">
        <v>25.9</v>
      </c>
      <c r="S787">
        <v>9</v>
      </c>
      <c r="T787">
        <v>27</v>
      </c>
      <c r="U787" s="317">
        <v>90926</v>
      </c>
    </row>
    <row r="788" spans="1:21">
      <c r="A788">
        <v>787</v>
      </c>
      <c r="B788" t="s">
        <v>15140</v>
      </c>
      <c r="C788" t="s">
        <v>9121</v>
      </c>
      <c r="D788" t="s">
        <v>93</v>
      </c>
      <c r="E788" t="s">
        <v>7769</v>
      </c>
      <c r="F788" s="1">
        <v>45741</v>
      </c>
      <c r="G788">
        <v>3</v>
      </c>
      <c r="H788">
        <v>520584</v>
      </c>
      <c r="I788" t="s">
        <v>10185</v>
      </c>
      <c r="J788">
        <v>40074995</v>
      </c>
      <c r="K788" t="s">
        <v>267</v>
      </c>
      <c r="L788">
        <v>9</v>
      </c>
      <c r="M788">
        <v>8</v>
      </c>
      <c r="N788">
        <v>9</v>
      </c>
      <c r="O788" s="1">
        <v>45927</v>
      </c>
      <c r="P788">
        <v>9</v>
      </c>
      <c r="Q788" s="317">
        <v>70705</v>
      </c>
      <c r="R788">
        <v>25.9</v>
      </c>
      <c r="S788">
        <v>9</v>
      </c>
      <c r="T788">
        <v>27</v>
      </c>
      <c r="U788" s="317">
        <v>135892</v>
      </c>
    </row>
    <row r="789" spans="1:21">
      <c r="A789">
        <v>788</v>
      </c>
      <c r="B789" t="s">
        <v>15141</v>
      </c>
      <c r="C789" t="s">
        <v>15142</v>
      </c>
      <c r="D789" t="s">
        <v>93</v>
      </c>
      <c r="E789" t="s">
        <v>7769</v>
      </c>
      <c r="F789" s="1"/>
      <c r="G789" t="s">
        <v>43</v>
      </c>
      <c r="H789">
        <v>520585</v>
      </c>
      <c r="I789" t="s">
        <v>43</v>
      </c>
      <c r="L789" t="s">
        <v>43</v>
      </c>
      <c r="M789" t="s">
        <v>43</v>
      </c>
      <c r="N789" t="s">
        <v>43</v>
      </c>
      <c r="O789" s="1"/>
      <c r="Q789" s="317"/>
      <c r="U789" s="317"/>
    </row>
    <row r="790" spans="1:21">
      <c r="A790">
        <v>789</v>
      </c>
      <c r="B790" t="s">
        <v>8882</v>
      </c>
      <c r="C790" t="s">
        <v>8883</v>
      </c>
      <c r="D790" t="s">
        <v>93</v>
      </c>
      <c r="E790" t="s">
        <v>7883</v>
      </c>
      <c r="F790" s="1">
        <v>45867</v>
      </c>
      <c r="G790">
        <v>7</v>
      </c>
      <c r="H790">
        <v>520586</v>
      </c>
      <c r="I790" t="s">
        <v>10185</v>
      </c>
      <c r="J790">
        <v>50022036</v>
      </c>
      <c r="K790" t="s">
        <v>267</v>
      </c>
      <c r="L790">
        <v>9</v>
      </c>
      <c r="M790">
        <v>8</v>
      </c>
      <c r="N790">
        <v>9</v>
      </c>
      <c r="O790" s="1">
        <v>45927</v>
      </c>
      <c r="P790">
        <v>9</v>
      </c>
      <c r="Q790" s="317">
        <v>44620</v>
      </c>
      <c r="R790">
        <v>25.9</v>
      </c>
      <c r="S790">
        <v>9</v>
      </c>
      <c r="T790">
        <v>21</v>
      </c>
      <c r="U790" s="317">
        <v>85758</v>
      </c>
    </row>
    <row r="791" spans="1:21">
      <c r="A791">
        <v>790</v>
      </c>
      <c r="B791" t="s">
        <v>8972</v>
      </c>
      <c r="C791" t="s">
        <v>15143</v>
      </c>
      <c r="D791" t="s">
        <v>6574</v>
      </c>
      <c r="E791" t="s">
        <v>7834</v>
      </c>
      <c r="F791" s="1">
        <v>45891</v>
      </c>
      <c r="G791">
        <v>8</v>
      </c>
      <c r="H791">
        <v>520587</v>
      </c>
      <c r="I791" t="s">
        <v>10185</v>
      </c>
      <c r="J791">
        <v>50026428</v>
      </c>
      <c r="K791" t="s">
        <v>267</v>
      </c>
      <c r="L791">
        <v>9</v>
      </c>
      <c r="M791">
        <v>9</v>
      </c>
      <c r="N791">
        <v>9</v>
      </c>
      <c r="O791" s="1">
        <v>45927</v>
      </c>
      <c r="P791">
        <v>9</v>
      </c>
      <c r="Q791" s="317">
        <v>119350</v>
      </c>
      <c r="R791">
        <v>25.1</v>
      </c>
      <c r="S791">
        <v>10</v>
      </c>
      <c r="T791">
        <v>46</v>
      </c>
      <c r="U791" s="317">
        <v>212505</v>
      </c>
    </row>
    <row r="792" spans="1:21">
      <c r="A792">
        <v>791</v>
      </c>
      <c r="B792" t="s">
        <v>8964</v>
      </c>
      <c r="C792" t="s">
        <v>8965</v>
      </c>
      <c r="D792" t="s">
        <v>93</v>
      </c>
      <c r="E792" t="s">
        <v>7704</v>
      </c>
      <c r="F792" s="1">
        <v>45889</v>
      </c>
      <c r="G792">
        <v>8</v>
      </c>
      <c r="H792">
        <v>520588</v>
      </c>
      <c r="I792" t="s">
        <v>10185</v>
      </c>
      <c r="J792">
        <v>50027225</v>
      </c>
      <c r="K792" t="s">
        <v>267</v>
      </c>
      <c r="L792">
        <v>9</v>
      </c>
      <c r="M792">
        <v>9</v>
      </c>
      <c r="N792">
        <v>9</v>
      </c>
      <c r="O792" s="1">
        <v>45927</v>
      </c>
      <c r="P792">
        <v>9</v>
      </c>
      <c r="Q792" s="317">
        <v>48870</v>
      </c>
      <c r="R792">
        <v>25.9</v>
      </c>
      <c r="S792">
        <v>9</v>
      </c>
      <c r="T792">
        <v>21</v>
      </c>
      <c r="U792" s="317">
        <v>96515</v>
      </c>
    </row>
    <row r="793" spans="1:21">
      <c r="A793">
        <v>792</v>
      </c>
      <c r="B793" t="s">
        <v>8968</v>
      </c>
      <c r="C793" t="s">
        <v>8969</v>
      </c>
      <c r="D793" t="s">
        <v>93</v>
      </c>
      <c r="E793" t="s">
        <v>7668</v>
      </c>
      <c r="F793" s="1">
        <v>45890</v>
      </c>
      <c r="G793">
        <v>8</v>
      </c>
      <c r="H793">
        <v>520589</v>
      </c>
      <c r="I793" t="s">
        <v>10185</v>
      </c>
      <c r="J793">
        <v>50027323</v>
      </c>
      <c r="K793" t="s">
        <v>267</v>
      </c>
      <c r="L793">
        <v>10</v>
      </c>
      <c r="M793">
        <v>9</v>
      </c>
      <c r="N793">
        <v>10</v>
      </c>
      <c r="O793" s="1">
        <v>45957</v>
      </c>
      <c r="P793">
        <v>10</v>
      </c>
      <c r="Q793" s="317">
        <v>48200</v>
      </c>
      <c r="R793">
        <v>25.1</v>
      </c>
      <c r="S793">
        <v>10</v>
      </c>
      <c r="T793">
        <v>21</v>
      </c>
      <c r="U793" s="317">
        <v>96214</v>
      </c>
    </row>
    <row r="794" spans="1:21">
      <c r="A794">
        <v>793</v>
      </c>
      <c r="B794" t="s">
        <v>8970</v>
      </c>
      <c r="C794" t="s">
        <v>8971</v>
      </c>
      <c r="D794" t="s">
        <v>93</v>
      </c>
      <c r="E794" t="s">
        <v>7677</v>
      </c>
      <c r="F794" s="1">
        <v>45891</v>
      </c>
      <c r="G794">
        <v>8</v>
      </c>
      <c r="H794">
        <v>520590</v>
      </c>
      <c r="I794" t="s">
        <v>10185</v>
      </c>
      <c r="J794">
        <v>50027589</v>
      </c>
      <c r="K794" t="s">
        <v>267</v>
      </c>
      <c r="L794">
        <v>10</v>
      </c>
      <c r="M794">
        <v>9</v>
      </c>
      <c r="N794">
        <v>10</v>
      </c>
      <c r="O794" s="1">
        <v>45957</v>
      </c>
      <c r="P794">
        <v>10</v>
      </c>
      <c r="Q794" s="317">
        <v>57320</v>
      </c>
      <c r="R794">
        <v>25.1</v>
      </c>
      <c r="S794">
        <v>10</v>
      </c>
      <c r="T794">
        <v>21</v>
      </c>
      <c r="U794" s="317">
        <v>114577</v>
      </c>
    </row>
    <row r="795" spans="1:21">
      <c r="A795">
        <v>794</v>
      </c>
      <c r="B795" t="s">
        <v>8876</v>
      </c>
      <c r="C795" t="s">
        <v>15144</v>
      </c>
      <c r="D795" t="s">
        <v>93</v>
      </c>
      <c r="E795" t="s">
        <v>7698</v>
      </c>
      <c r="F795" s="1">
        <v>45894</v>
      </c>
      <c r="G795">
        <v>8</v>
      </c>
      <c r="H795">
        <v>520591</v>
      </c>
      <c r="I795" t="s">
        <v>10185</v>
      </c>
      <c r="J795">
        <v>50027591</v>
      </c>
      <c r="K795" t="s">
        <v>6518</v>
      </c>
      <c r="L795">
        <v>9</v>
      </c>
      <c r="M795">
        <v>8</v>
      </c>
      <c r="N795">
        <v>9</v>
      </c>
      <c r="O795" s="1">
        <v>45927</v>
      </c>
      <c r="P795">
        <v>9</v>
      </c>
      <c r="Q795" s="317">
        <v>52055</v>
      </c>
      <c r="R795">
        <v>25.9</v>
      </c>
      <c r="S795">
        <v>9</v>
      </c>
      <c r="T795">
        <v>23</v>
      </c>
      <c r="U795" s="317">
        <v>100629</v>
      </c>
    </row>
    <row r="796" spans="1:21">
      <c r="A796">
        <v>795</v>
      </c>
      <c r="B796" t="s">
        <v>8982</v>
      </c>
      <c r="C796" t="s">
        <v>15145</v>
      </c>
      <c r="D796" t="s">
        <v>6574</v>
      </c>
      <c r="E796" t="s">
        <v>7834</v>
      </c>
      <c r="F796" s="1">
        <v>45894</v>
      </c>
      <c r="G796">
        <v>8</v>
      </c>
      <c r="H796">
        <v>520592</v>
      </c>
      <c r="I796" t="s">
        <v>10185</v>
      </c>
      <c r="J796">
        <v>50027654</v>
      </c>
      <c r="K796" t="s">
        <v>6518</v>
      </c>
      <c r="L796">
        <v>1</v>
      </c>
      <c r="M796">
        <v>10</v>
      </c>
      <c r="N796">
        <v>1</v>
      </c>
      <c r="O796" s="1">
        <v>46053</v>
      </c>
      <c r="P796">
        <v>1</v>
      </c>
      <c r="Q796" s="317">
        <v>204210</v>
      </c>
      <c r="R796">
        <v>26.1</v>
      </c>
      <c r="S796">
        <v>1</v>
      </c>
      <c r="T796">
        <v>46</v>
      </c>
      <c r="U796" s="317">
        <v>300160</v>
      </c>
    </row>
    <row r="797" spans="1:21">
      <c r="A797">
        <v>796</v>
      </c>
      <c r="B797" t="s">
        <v>8999</v>
      </c>
      <c r="C797" t="s">
        <v>15146</v>
      </c>
      <c r="D797" t="s">
        <v>93</v>
      </c>
      <c r="E797" t="s">
        <v>7698</v>
      </c>
      <c r="F797" s="1">
        <v>45894</v>
      </c>
      <c r="G797">
        <v>8</v>
      </c>
      <c r="H797">
        <v>520593</v>
      </c>
      <c r="I797" t="s">
        <v>10185</v>
      </c>
      <c r="J797">
        <v>50027679</v>
      </c>
      <c r="K797" t="s">
        <v>6518</v>
      </c>
      <c r="L797">
        <v>9</v>
      </c>
      <c r="M797">
        <v>9</v>
      </c>
      <c r="N797">
        <v>9</v>
      </c>
      <c r="O797" s="1">
        <v>45927</v>
      </c>
      <c r="P797">
        <v>9</v>
      </c>
      <c r="Q797" s="317">
        <v>55660</v>
      </c>
      <c r="R797">
        <v>25.9</v>
      </c>
      <c r="S797">
        <v>9</v>
      </c>
      <c r="T797">
        <v>23</v>
      </c>
      <c r="U797" s="317">
        <v>109441</v>
      </c>
    </row>
    <row r="798" spans="1:21">
      <c r="A798">
        <v>797</v>
      </c>
      <c r="B798" t="s">
        <v>8994</v>
      </c>
      <c r="C798" t="s">
        <v>9470</v>
      </c>
      <c r="D798" t="s">
        <v>93</v>
      </c>
      <c r="E798" t="s">
        <v>7800</v>
      </c>
      <c r="F798" s="1">
        <v>45894</v>
      </c>
      <c r="G798">
        <v>8</v>
      </c>
      <c r="H798">
        <v>520594</v>
      </c>
      <c r="I798" t="s">
        <v>10185</v>
      </c>
      <c r="J798">
        <v>50027720</v>
      </c>
      <c r="K798" t="s">
        <v>267</v>
      </c>
      <c r="L798">
        <v>10</v>
      </c>
      <c r="M798">
        <v>9</v>
      </c>
      <c r="N798">
        <v>10</v>
      </c>
      <c r="O798" s="1">
        <v>45957</v>
      </c>
      <c r="P798">
        <v>10</v>
      </c>
      <c r="Q798" s="317">
        <v>69520</v>
      </c>
      <c r="R798">
        <v>25.1</v>
      </c>
      <c r="S798">
        <v>10</v>
      </c>
      <c r="T798">
        <v>21</v>
      </c>
      <c r="U798" s="317">
        <v>137365</v>
      </c>
    </row>
    <row r="799" spans="1:21">
      <c r="A799">
        <v>798</v>
      </c>
      <c r="B799" t="s">
        <v>8996</v>
      </c>
      <c r="C799" t="s">
        <v>8950</v>
      </c>
      <c r="D799" t="s">
        <v>93</v>
      </c>
      <c r="E799" t="s">
        <v>7721</v>
      </c>
      <c r="F799" s="1">
        <v>45894</v>
      </c>
      <c r="G799">
        <v>8</v>
      </c>
      <c r="H799">
        <v>520595</v>
      </c>
      <c r="I799" t="s">
        <v>10185</v>
      </c>
      <c r="J799">
        <v>50027738</v>
      </c>
      <c r="K799" t="s">
        <v>267</v>
      </c>
      <c r="L799">
        <v>9</v>
      </c>
      <c r="M799">
        <v>9</v>
      </c>
      <c r="N799">
        <v>9</v>
      </c>
      <c r="O799" s="1">
        <v>45927</v>
      </c>
      <c r="P799">
        <v>9</v>
      </c>
      <c r="Q799" s="317">
        <v>117790</v>
      </c>
      <c r="R799">
        <v>25.9</v>
      </c>
      <c r="S799">
        <v>9</v>
      </c>
      <c r="T799">
        <v>21</v>
      </c>
      <c r="U799" s="317">
        <v>235285</v>
      </c>
    </row>
    <row r="800" spans="1:21">
      <c r="A800">
        <v>799</v>
      </c>
      <c r="B800" t="s">
        <v>8976</v>
      </c>
      <c r="C800" t="s">
        <v>15147</v>
      </c>
      <c r="D800" t="s">
        <v>6574</v>
      </c>
      <c r="E800" t="s">
        <v>7834</v>
      </c>
      <c r="F800" s="1">
        <v>45894</v>
      </c>
      <c r="G800">
        <v>8</v>
      </c>
      <c r="H800">
        <v>520596</v>
      </c>
      <c r="I800" t="s">
        <v>10185</v>
      </c>
      <c r="J800">
        <v>50027748</v>
      </c>
      <c r="K800" t="s">
        <v>267</v>
      </c>
      <c r="L800">
        <v>10</v>
      </c>
      <c r="M800">
        <v>9</v>
      </c>
      <c r="N800">
        <v>10</v>
      </c>
      <c r="O800" s="1">
        <v>45957</v>
      </c>
      <c r="P800">
        <v>10</v>
      </c>
      <c r="Q800" s="317">
        <v>118500</v>
      </c>
      <c r="R800">
        <v>25.1</v>
      </c>
      <c r="S800">
        <v>10</v>
      </c>
      <c r="T800">
        <v>40</v>
      </c>
      <c r="U800" s="317">
        <v>215151</v>
      </c>
    </row>
    <row r="801" spans="1:21">
      <c r="A801">
        <v>800</v>
      </c>
      <c r="B801" t="s">
        <v>8978</v>
      </c>
      <c r="C801" t="s">
        <v>15148</v>
      </c>
      <c r="D801" t="s">
        <v>6574</v>
      </c>
      <c r="E801" t="s">
        <v>7834</v>
      </c>
      <c r="F801" s="1">
        <v>45894</v>
      </c>
      <c r="G801">
        <v>8</v>
      </c>
      <c r="H801">
        <v>520597</v>
      </c>
      <c r="I801" t="s">
        <v>10185</v>
      </c>
      <c r="J801">
        <v>50027754</v>
      </c>
      <c r="K801" t="s">
        <v>6518</v>
      </c>
      <c r="L801">
        <v>10</v>
      </c>
      <c r="M801">
        <v>9</v>
      </c>
      <c r="N801">
        <v>10</v>
      </c>
      <c r="O801" s="1">
        <v>45957</v>
      </c>
      <c r="P801">
        <v>10</v>
      </c>
      <c r="Q801" s="317">
        <v>73440</v>
      </c>
      <c r="R801">
        <v>25.11</v>
      </c>
      <c r="S801">
        <v>11</v>
      </c>
      <c r="T801">
        <v>40</v>
      </c>
      <c r="U801" s="317">
        <v>131438</v>
      </c>
    </row>
    <row r="802" spans="1:21">
      <c r="A802">
        <v>801</v>
      </c>
      <c r="B802" t="s">
        <v>8980</v>
      </c>
      <c r="C802" t="s">
        <v>15147</v>
      </c>
      <c r="D802" t="s">
        <v>6574</v>
      </c>
      <c r="E802" t="s">
        <v>7834</v>
      </c>
      <c r="F802" s="1">
        <v>45894</v>
      </c>
      <c r="G802">
        <v>8</v>
      </c>
      <c r="H802">
        <v>520598</v>
      </c>
      <c r="I802" t="s">
        <v>10185</v>
      </c>
      <c r="J802">
        <v>50027765</v>
      </c>
      <c r="K802" t="s">
        <v>6518</v>
      </c>
      <c r="L802">
        <v>10</v>
      </c>
      <c r="M802">
        <v>9</v>
      </c>
      <c r="N802">
        <v>10</v>
      </c>
      <c r="O802" s="1">
        <v>45957</v>
      </c>
      <c r="P802">
        <v>10</v>
      </c>
      <c r="Q802" s="317">
        <v>176980</v>
      </c>
      <c r="R802">
        <v>25.11</v>
      </c>
      <c r="S802">
        <v>11</v>
      </c>
      <c r="T802">
        <v>40</v>
      </c>
      <c r="U802" s="317">
        <v>320069</v>
      </c>
    </row>
    <row r="803" spans="1:21">
      <c r="A803">
        <v>802</v>
      </c>
      <c r="B803" t="s">
        <v>8997</v>
      </c>
      <c r="C803" t="s">
        <v>15149</v>
      </c>
      <c r="D803" t="s">
        <v>93</v>
      </c>
      <c r="E803" t="s">
        <v>7800</v>
      </c>
      <c r="F803" s="1">
        <v>45894</v>
      </c>
      <c r="G803">
        <v>8</v>
      </c>
      <c r="H803">
        <v>520599</v>
      </c>
      <c r="I803" t="s">
        <v>10185</v>
      </c>
      <c r="J803">
        <v>50027807</v>
      </c>
      <c r="K803" t="s">
        <v>267</v>
      </c>
      <c r="L803">
        <v>11</v>
      </c>
      <c r="M803">
        <v>10</v>
      </c>
      <c r="N803">
        <v>11</v>
      </c>
      <c r="O803" s="1">
        <v>45991</v>
      </c>
      <c r="P803">
        <v>11</v>
      </c>
      <c r="Q803" s="317">
        <v>51550</v>
      </c>
      <c r="R803">
        <v>25.11</v>
      </c>
      <c r="S803">
        <v>11</v>
      </c>
      <c r="T803">
        <v>21</v>
      </c>
      <c r="U803" s="317">
        <v>101329</v>
      </c>
    </row>
    <row r="804" spans="1:21">
      <c r="A804">
        <v>803</v>
      </c>
      <c r="B804" t="s">
        <v>8986</v>
      </c>
      <c r="C804" t="s">
        <v>15150</v>
      </c>
      <c r="D804" t="s">
        <v>93</v>
      </c>
      <c r="E804" t="s">
        <v>7800</v>
      </c>
      <c r="F804" s="1">
        <v>45894</v>
      </c>
      <c r="G804">
        <v>8</v>
      </c>
      <c r="H804">
        <v>520600</v>
      </c>
      <c r="I804" t="s">
        <v>10185</v>
      </c>
      <c r="J804">
        <v>50027843</v>
      </c>
      <c r="K804" t="s">
        <v>6518</v>
      </c>
      <c r="L804">
        <v>10</v>
      </c>
      <c r="M804">
        <v>9</v>
      </c>
      <c r="N804">
        <v>10</v>
      </c>
      <c r="O804" s="1">
        <v>45957</v>
      </c>
      <c r="P804">
        <v>10</v>
      </c>
      <c r="Q804" s="317">
        <v>88360</v>
      </c>
      <c r="R804">
        <v>25.1</v>
      </c>
      <c r="S804">
        <v>10</v>
      </c>
      <c r="T804">
        <v>21</v>
      </c>
      <c r="U804" s="317">
        <v>147357</v>
      </c>
    </row>
    <row r="805" spans="1:21">
      <c r="A805">
        <v>804</v>
      </c>
      <c r="B805" t="s">
        <v>8990</v>
      </c>
      <c r="C805" t="s">
        <v>8991</v>
      </c>
      <c r="D805" t="s">
        <v>93</v>
      </c>
      <c r="E805" t="s">
        <v>7690</v>
      </c>
      <c r="F805" s="1">
        <v>45894</v>
      </c>
      <c r="G805">
        <v>8</v>
      </c>
      <c r="H805">
        <v>520601</v>
      </c>
      <c r="I805" t="s">
        <v>10185</v>
      </c>
      <c r="J805">
        <v>50027853</v>
      </c>
      <c r="K805" t="s">
        <v>267</v>
      </c>
      <c r="L805">
        <v>10</v>
      </c>
      <c r="M805">
        <v>9</v>
      </c>
      <c r="N805">
        <v>10</v>
      </c>
      <c r="O805" s="1">
        <v>45957</v>
      </c>
      <c r="P805">
        <v>10</v>
      </c>
      <c r="Q805" s="317">
        <v>49820</v>
      </c>
      <c r="R805">
        <v>25.1</v>
      </c>
      <c r="S805">
        <v>10</v>
      </c>
      <c r="T805">
        <v>21</v>
      </c>
      <c r="U805" s="317">
        <v>99486</v>
      </c>
    </row>
    <row r="806" spans="1:21">
      <c r="A806">
        <v>805</v>
      </c>
      <c r="B806" t="s">
        <v>8984</v>
      </c>
      <c r="C806" t="s">
        <v>15151</v>
      </c>
      <c r="D806" t="s">
        <v>93</v>
      </c>
      <c r="E806" t="s">
        <v>7690</v>
      </c>
      <c r="F806" s="1">
        <v>45894</v>
      </c>
      <c r="G806">
        <v>8</v>
      </c>
      <c r="H806">
        <v>520602</v>
      </c>
      <c r="I806" t="s">
        <v>10185</v>
      </c>
      <c r="J806">
        <v>50027858</v>
      </c>
      <c r="K806" t="s">
        <v>6518</v>
      </c>
      <c r="L806">
        <v>10</v>
      </c>
      <c r="M806">
        <v>9</v>
      </c>
      <c r="N806">
        <v>10</v>
      </c>
      <c r="O806" s="1">
        <v>45957</v>
      </c>
      <c r="P806">
        <v>10</v>
      </c>
      <c r="Q806" s="317">
        <v>61950</v>
      </c>
      <c r="R806">
        <v>25.1</v>
      </c>
      <c r="S806">
        <v>10</v>
      </c>
      <c r="T806">
        <v>21</v>
      </c>
      <c r="U806" s="317">
        <v>124623</v>
      </c>
    </row>
    <row r="807" spans="1:21">
      <c r="A807">
        <v>806</v>
      </c>
      <c r="B807" t="s">
        <v>8992</v>
      </c>
      <c r="C807" t="s">
        <v>15152</v>
      </c>
      <c r="D807" t="s">
        <v>93</v>
      </c>
      <c r="E807" t="s">
        <v>7769</v>
      </c>
      <c r="F807" s="1">
        <v>45894</v>
      </c>
      <c r="G807">
        <v>8</v>
      </c>
      <c r="H807">
        <v>520603</v>
      </c>
      <c r="I807" t="s">
        <v>10185</v>
      </c>
      <c r="J807">
        <v>50027863</v>
      </c>
      <c r="K807" t="s">
        <v>267</v>
      </c>
      <c r="L807">
        <v>10</v>
      </c>
      <c r="M807">
        <v>9</v>
      </c>
      <c r="N807">
        <v>10</v>
      </c>
      <c r="O807" s="1">
        <v>45957</v>
      </c>
      <c r="P807">
        <v>10</v>
      </c>
      <c r="Q807" s="317">
        <v>47280</v>
      </c>
      <c r="R807">
        <v>25.1</v>
      </c>
      <c r="S807">
        <v>10</v>
      </c>
      <c r="T807">
        <v>21</v>
      </c>
      <c r="U807" s="317">
        <v>94371</v>
      </c>
    </row>
    <row r="808" spans="1:21">
      <c r="A808">
        <v>807</v>
      </c>
      <c r="B808" t="s">
        <v>8988</v>
      </c>
      <c r="C808" t="s">
        <v>8989</v>
      </c>
      <c r="D808" t="s">
        <v>93</v>
      </c>
      <c r="E808" t="s">
        <v>6259</v>
      </c>
      <c r="F808" s="1">
        <v>45894</v>
      </c>
      <c r="G808">
        <v>8</v>
      </c>
      <c r="H808">
        <v>520604</v>
      </c>
      <c r="I808" t="s">
        <v>10185</v>
      </c>
      <c r="J808">
        <v>50027875</v>
      </c>
      <c r="K808" t="s">
        <v>267</v>
      </c>
      <c r="L808">
        <v>10</v>
      </c>
      <c r="M808">
        <v>9</v>
      </c>
      <c r="N808">
        <v>10</v>
      </c>
      <c r="O808" s="1">
        <v>45957</v>
      </c>
      <c r="P808">
        <v>10</v>
      </c>
      <c r="Q808" s="317">
        <v>60780</v>
      </c>
      <c r="R808">
        <v>25.1</v>
      </c>
      <c r="S808">
        <v>10</v>
      </c>
      <c r="T808">
        <v>21</v>
      </c>
      <c r="U808" s="317">
        <v>121535</v>
      </c>
    </row>
    <row r="809" spans="1:21">
      <c r="A809">
        <v>808</v>
      </c>
      <c r="B809" t="s">
        <v>9003</v>
      </c>
      <c r="C809" t="s">
        <v>9004</v>
      </c>
      <c r="D809" t="s">
        <v>93</v>
      </c>
      <c r="E809" t="s">
        <v>7769</v>
      </c>
      <c r="F809" s="1">
        <v>45895</v>
      </c>
      <c r="G809">
        <v>8</v>
      </c>
      <c r="H809">
        <v>520605</v>
      </c>
      <c r="I809" t="s">
        <v>10185</v>
      </c>
      <c r="J809">
        <v>50028128</v>
      </c>
      <c r="K809" t="s">
        <v>267</v>
      </c>
      <c r="L809">
        <v>10</v>
      </c>
      <c r="M809">
        <v>9</v>
      </c>
      <c r="N809">
        <v>10</v>
      </c>
      <c r="O809" s="1">
        <v>45957</v>
      </c>
      <c r="P809">
        <v>10</v>
      </c>
      <c r="Q809" s="317">
        <v>53280</v>
      </c>
      <c r="R809">
        <v>25.1</v>
      </c>
      <c r="S809">
        <v>10</v>
      </c>
      <c r="T809">
        <v>27</v>
      </c>
      <c r="U809" s="317">
        <v>106444</v>
      </c>
    </row>
    <row r="810" spans="1:21">
      <c r="A810">
        <v>809</v>
      </c>
      <c r="B810" t="s">
        <v>9011</v>
      </c>
      <c r="C810" t="s">
        <v>15153</v>
      </c>
      <c r="D810" t="s">
        <v>93</v>
      </c>
      <c r="E810" t="s">
        <v>7721</v>
      </c>
      <c r="F810" s="1">
        <v>45896</v>
      </c>
      <c r="G810">
        <v>8</v>
      </c>
      <c r="H810">
        <v>520606</v>
      </c>
      <c r="I810" t="s">
        <v>10185</v>
      </c>
      <c r="J810">
        <v>50028311</v>
      </c>
      <c r="K810" t="s">
        <v>6518</v>
      </c>
      <c r="L810">
        <v>10</v>
      </c>
      <c r="M810">
        <v>9</v>
      </c>
      <c r="N810">
        <v>10</v>
      </c>
      <c r="O810" s="1">
        <v>45957</v>
      </c>
      <c r="P810">
        <v>10</v>
      </c>
      <c r="Q810" s="317">
        <v>76175</v>
      </c>
      <c r="R810">
        <v>25.1</v>
      </c>
      <c r="S810">
        <v>10</v>
      </c>
      <c r="T810">
        <v>21</v>
      </c>
      <c r="U810" s="317">
        <v>149175</v>
      </c>
    </row>
    <row r="811" spans="1:21">
      <c r="A811">
        <v>810</v>
      </c>
      <c r="B811" t="s">
        <v>9009</v>
      </c>
      <c r="C811" t="s">
        <v>9010</v>
      </c>
      <c r="D811" t="s">
        <v>93</v>
      </c>
      <c r="E811" t="s">
        <v>93</v>
      </c>
      <c r="F811" s="1">
        <v>45896</v>
      </c>
      <c r="G811">
        <v>8</v>
      </c>
      <c r="H811">
        <v>520607</v>
      </c>
      <c r="I811" t="s">
        <v>10185</v>
      </c>
      <c r="J811">
        <v>50028318</v>
      </c>
      <c r="K811" t="s">
        <v>267</v>
      </c>
      <c r="L811">
        <v>10</v>
      </c>
      <c r="M811">
        <v>10</v>
      </c>
      <c r="N811">
        <v>10</v>
      </c>
      <c r="O811" s="1">
        <v>45957</v>
      </c>
      <c r="P811">
        <v>10</v>
      </c>
      <c r="Q811" s="317">
        <v>108270</v>
      </c>
      <c r="R811">
        <v>25.1</v>
      </c>
      <c r="S811">
        <v>10</v>
      </c>
      <c r="T811">
        <v>21</v>
      </c>
      <c r="U811" s="317">
        <v>212475</v>
      </c>
    </row>
    <row r="812" spans="1:21">
      <c r="A812">
        <v>811</v>
      </c>
      <c r="B812" t="s">
        <v>9007</v>
      </c>
      <c r="C812" t="s">
        <v>9165</v>
      </c>
      <c r="D812" t="s">
        <v>93</v>
      </c>
      <c r="E812" t="s">
        <v>7668</v>
      </c>
      <c r="F812" s="1">
        <v>45896</v>
      </c>
      <c r="G812">
        <v>8</v>
      </c>
      <c r="H812">
        <v>520608</v>
      </c>
      <c r="I812" t="s">
        <v>10185</v>
      </c>
      <c r="J812">
        <v>50028368</v>
      </c>
      <c r="K812" t="s">
        <v>267</v>
      </c>
      <c r="L812">
        <v>10</v>
      </c>
      <c r="M812">
        <v>10</v>
      </c>
      <c r="N812">
        <v>10</v>
      </c>
      <c r="O812" s="1">
        <v>45957</v>
      </c>
      <c r="P812">
        <v>10</v>
      </c>
      <c r="Q812" s="317">
        <v>87490</v>
      </c>
      <c r="R812">
        <v>25.1</v>
      </c>
      <c r="S812">
        <v>10</v>
      </c>
      <c r="T812">
        <v>27</v>
      </c>
      <c r="U812" s="317">
        <v>172430</v>
      </c>
    </row>
    <row r="813" spans="1:21">
      <c r="A813">
        <v>812</v>
      </c>
      <c r="B813" t="s">
        <v>15154</v>
      </c>
      <c r="C813" t="s">
        <v>15155</v>
      </c>
      <c r="D813" t="s">
        <v>93</v>
      </c>
      <c r="E813" t="s">
        <v>7800</v>
      </c>
      <c r="F813" s="1"/>
      <c r="G813" t="s">
        <v>43</v>
      </c>
      <c r="H813">
        <v>520609</v>
      </c>
      <c r="I813" t="s">
        <v>43</v>
      </c>
      <c r="L813" t="s">
        <v>43</v>
      </c>
      <c r="M813" t="s">
        <v>43</v>
      </c>
      <c r="N813" t="s">
        <v>43</v>
      </c>
      <c r="O813" s="1"/>
      <c r="Q813" s="317"/>
      <c r="U813" s="317"/>
    </row>
    <row r="814" spans="1:21">
      <c r="A814">
        <v>813</v>
      </c>
      <c r="B814" t="s">
        <v>9013</v>
      </c>
      <c r="C814" t="s">
        <v>8391</v>
      </c>
      <c r="D814" t="s">
        <v>93</v>
      </c>
      <c r="E814" t="s">
        <v>7800</v>
      </c>
      <c r="F814" s="1">
        <v>45897</v>
      </c>
      <c r="G814">
        <v>8</v>
      </c>
      <c r="H814">
        <v>520610</v>
      </c>
      <c r="I814" t="s">
        <v>10185</v>
      </c>
      <c r="J814">
        <v>50028660</v>
      </c>
      <c r="K814" t="s">
        <v>6518</v>
      </c>
      <c r="L814">
        <v>10</v>
      </c>
      <c r="M814">
        <v>9</v>
      </c>
      <c r="N814">
        <v>10</v>
      </c>
      <c r="O814" s="1">
        <v>45957</v>
      </c>
      <c r="P814">
        <v>10</v>
      </c>
      <c r="Q814" s="317">
        <v>76110</v>
      </c>
      <c r="R814">
        <v>25.1</v>
      </c>
      <c r="S814">
        <v>10</v>
      </c>
      <c r="T814">
        <v>27</v>
      </c>
      <c r="U814" s="317">
        <v>151350</v>
      </c>
    </row>
    <row r="815" spans="1:21">
      <c r="A815">
        <v>814</v>
      </c>
      <c r="B815" t="s">
        <v>9015</v>
      </c>
      <c r="C815" t="s">
        <v>15156</v>
      </c>
      <c r="D815" t="s">
        <v>93</v>
      </c>
      <c r="E815" t="s">
        <v>8059</v>
      </c>
      <c r="F815" s="1">
        <v>45897</v>
      </c>
      <c r="G815">
        <v>8</v>
      </c>
      <c r="H815">
        <v>520611</v>
      </c>
      <c r="I815" t="s">
        <v>10185</v>
      </c>
      <c r="J815">
        <v>50028706</v>
      </c>
      <c r="K815" t="s">
        <v>267</v>
      </c>
      <c r="L815">
        <v>9</v>
      </c>
      <c r="M815">
        <v>9</v>
      </c>
      <c r="N815">
        <v>9</v>
      </c>
      <c r="O815" s="1">
        <v>45927</v>
      </c>
      <c r="P815">
        <v>9</v>
      </c>
      <c r="Q815" s="317">
        <v>50160</v>
      </c>
      <c r="R815">
        <v>25.9</v>
      </c>
      <c r="S815">
        <v>9</v>
      </c>
      <c r="T815">
        <v>21</v>
      </c>
      <c r="U815" s="317">
        <v>100155</v>
      </c>
    </row>
    <row r="816" spans="1:21">
      <c r="A816">
        <v>815</v>
      </c>
      <c r="B816" t="s">
        <v>9017</v>
      </c>
      <c r="C816" t="s">
        <v>15157</v>
      </c>
      <c r="D816" t="s">
        <v>93</v>
      </c>
      <c r="E816" t="s">
        <v>7769</v>
      </c>
      <c r="F816" s="1">
        <v>45897</v>
      </c>
      <c r="G816">
        <v>8</v>
      </c>
      <c r="H816">
        <v>520612</v>
      </c>
      <c r="I816" t="s">
        <v>10185</v>
      </c>
      <c r="J816">
        <v>50028711</v>
      </c>
      <c r="K816" t="s">
        <v>267</v>
      </c>
      <c r="L816">
        <v>10</v>
      </c>
      <c r="M816">
        <v>9</v>
      </c>
      <c r="N816">
        <v>10</v>
      </c>
      <c r="O816" s="1">
        <v>45957</v>
      </c>
      <c r="P816">
        <v>10</v>
      </c>
      <c r="Q816" s="317">
        <v>59740</v>
      </c>
      <c r="R816">
        <v>25.1</v>
      </c>
      <c r="S816">
        <v>10</v>
      </c>
      <c r="T816">
        <v>27</v>
      </c>
      <c r="U816" s="317">
        <v>119438</v>
      </c>
    </row>
    <row r="817" spans="1:21">
      <c r="A817">
        <v>816</v>
      </c>
      <c r="B817" t="s">
        <v>9019</v>
      </c>
      <c r="C817" t="s">
        <v>9020</v>
      </c>
      <c r="D817" t="s">
        <v>93</v>
      </c>
      <c r="E817" t="s">
        <v>7690</v>
      </c>
      <c r="F817" s="1">
        <v>45897</v>
      </c>
      <c r="G817">
        <v>8</v>
      </c>
      <c r="H817">
        <v>520613</v>
      </c>
      <c r="I817" t="s">
        <v>10185</v>
      </c>
      <c r="J817">
        <v>50028717</v>
      </c>
      <c r="K817" t="s">
        <v>267</v>
      </c>
      <c r="L817">
        <v>10</v>
      </c>
      <c r="M817">
        <v>10</v>
      </c>
      <c r="N817">
        <v>10</v>
      </c>
      <c r="O817" s="1">
        <v>45957</v>
      </c>
      <c r="P817">
        <v>10</v>
      </c>
      <c r="Q817" s="317">
        <v>55000</v>
      </c>
      <c r="R817">
        <v>25.1</v>
      </c>
      <c r="S817">
        <v>10</v>
      </c>
      <c r="T817">
        <v>27</v>
      </c>
      <c r="U817" s="317">
        <v>108034</v>
      </c>
    </row>
    <row r="818" spans="1:21">
      <c r="A818">
        <v>817</v>
      </c>
      <c r="B818" t="s">
        <v>9021</v>
      </c>
      <c r="C818" t="s">
        <v>15158</v>
      </c>
      <c r="D818" t="s">
        <v>93</v>
      </c>
      <c r="E818" t="s">
        <v>7677</v>
      </c>
      <c r="F818" s="1">
        <v>45897</v>
      </c>
      <c r="G818">
        <v>8</v>
      </c>
      <c r="H818">
        <v>520614</v>
      </c>
      <c r="I818" t="s">
        <v>10185</v>
      </c>
      <c r="J818">
        <v>50028722</v>
      </c>
      <c r="K818" t="s">
        <v>267</v>
      </c>
      <c r="L818">
        <v>9</v>
      </c>
      <c r="M818">
        <v>9</v>
      </c>
      <c r="N818">
        <v>9</v>
      </c>
      <c r="O818" s="1">
        <v>45927</v>
      </c>
      <c r="P818">
        <v>9</v>
      </c>
      <c r="Q818" s="317">
        <v>53740</v>
      </c>
      <c r="R818">
        <v>25.9</v>
      </c>
      <c r="S818">
        <v>9</v>
      </c>
      <c r="T818">
        <v>27</v>
      </c>
      <c r="U818" s="317">
        <v>107365</v>
      </c>
    </row>
    <row r="819" spans="1:21">
      <c r="A819">
        <v>818</v>
      </c>
      <c r="B819" t="s">
        <v>9027</v>
      </c>
      <c r="C819" t="s">
        <v>15159</v>
      </c>
      <c r="D819" t="s">
        <v>93</v>
      </c>
      <c r="E819" t="s">
        <v>7721</v>
      </c>
      <c r="F819" s="1">
        <v>45898</v>
      </c>
      <c r="G819">
        <v>8</v>
      </c>
      <c r="H819">
        <v>520615</v>
      </c>
      <c r="I819" t="s">
        <v>10185</v>
      </c>
      <c r="J819">
        <v>50028829</v>
      </c>
      <c r="K819" t="s">
        <v>6518</v>
      </c>
      <c r="L819">
        <v>10</v>
      </c>
      <c r="M819">
        <v>9</v>
      </c>
      <c r="N819">
        <v>10</v>
      </c>
      <c r="O819" s="1">
        <v>45957</v>
      </c>
      <c r="P819">
        <v>10</v>
      </c>
      <c r="Q819" s="317">
        <v>75995</v>
      </c>
      <c r="R819">
        <v>25.1</v>
      </c>
      <c r="S819">
        <v>10</v>
      </c>
      <c r="T819">
        <v>24</v>
      </c>
      <c r="U819" s="317">
        <v>150625</v>
      </c>
    </row>
    <row r="820" spans="1:21">
      <c r="A820">
        <v>819</v>
      </c>
      <c r="B820" t="s">
        <v>9029</v>
      </c>
      <c r="C820" t="s">
        <v>15160</v>
      </c>
      <c r="D820" t="s">
        <v>6574</v>
      </c>
      <c r="E820" t="s">
        <v>7834</v>
      </c>
      <c r="F820" s="1">
        <v>45898</v>
      </c>
      <c r="G820">
        <v>8</v>
      </c>
      <c r="H820">
        <v>520616</v>
      </c>
      <c r="I820" t="s">
        <v>10185</v>
      </c>
      <c r="J820">
        <v>50028863</v>
      </c>
      <c r="K820" t="s">
        <v>6518</v>
      </c>
      <c r="L820">
        <v>1</v>
      </c>
      <c r="M820">
        <v>10</v>
      </c>
      <c r="N820">
        <v>1</v>
      </c>
      <c r="O820" s="1">
        <v>46053</v>
      </c>
      <c r="P820">
        <v>1</v>
      </c>
      <c r="Q820" s="317">
        <v>204210</v>
      </c>
      <c r="R820">
        <v>26.1</v>
      </c>
      <c r="S820">
        <v>1</v>
      </c>
      <c r="T820">
        <v>46</v>
      </c>
      <c r="U820" s="317">
        <v>300160</v>
      </c>
    </row>
    <row r="821" spans="1:21">
      <c r="A821">
        <v>820</v>
      </c>
      <c r="B821" t="s">
        <v>15161</v>
      </c>
      <c r="C821" t="s">
        <v>15162</v>
      </c>
      <c r="D821" t="s">
        <v>93</v>
      </c>
      <c r="E821" t="s">
        <v>7677</v>
      </c>
      <c r="F821" s="1">
        <v>45898</v>
      </c>
      <c r="G821">
        <v>8</v>
      </c>
      <c r="H821">
        <v>520617</v>
      </c>
      <c r="I821" t="s">
        <v>10185</v>
      </c>
      <c r="J821">
        <v>50028522</v>
      </c>
      <c r="K821" t="s">
        <v>6518</v>
      </c>
      <c r="L821">
        <v>9</v>
      </c>
      <c r="M821">
        <v>9</v>
      </c>
      <c r="N821">
        <v>9</v>
      </c>
      <c r="O821" s="1">
        <v>45927</v>
      </c>
      <c r="P821">
        <v>9</v>
      </c>
      <c r="Q821" s="317">
        <v>45055</v>
      </c>
      <c r="R821">
        <v>25.9</v>
      </c>
      <c r="S821">
        <v>9</v>
      </c>
      <c r="T821">
        <v>101</v>
      </c>
      <c r="U821" s="317">
        <v>115006</v>
      </c>
    </row>
    <row r="822" spans="1:21">
      <c r="A822">
        <v>821</v>
      </c>
      <c r="B822" t="s">
        <v>15163</v>
      </c>
      <c r="C822" t="s">
        <v>15164</v>
      </c>
      <c r="D822" t="s">
        <v>93</v>
      </c>
      <c r="E822" t="s">
        <v>6259</v>
      </c>
      <c r="F822" s="1">
        <v>45898</v>
      </c>
      <c r="G822">
        <v>8</v>
      </c>
      <c r="H822">
        <v>520618</v>
      </c>
      <c r="I822" t="s">
        <v>10185</v>
      </c>
      <c r="J822">
        <v>50028564</v>
      </c>
      <c r="K822" t="s">
        <v>6518</v>
      </c>
      <c r="L822">
        <v>9</v>
      </c>
      <c r="M822">
        <v>9</v>
      </c>
      <c r="N822">
        <v>9</v>
      </c>
      <c r="O822" s="1">
        <v>45927</v>
      </c>
      <c r="P822">
        <v>9</v>
      </c>
      <c r="Q822" s="317">
        <v>37710</v>
      </c>
      <c r="R822">
        <v>25.9</v>
      </c>
      <c r="S822">
        <v>9</v>
      </c>
      <c r="T822">
        <v>101</v>
      </c>
      <c r="U822" s="317">
        <v>98730</v>
      </c>
    </row>
    <row r="823" spans="1:21">
      <c r="A823">
        <v>822</v>
      </c>
      <c r="B823" t="s">
        <v>7826</v>
      </c>
      <c r="C823" t="s">
        <v>7827</v>
      </c>
      <c r="D823" t="s">
        <v>93</v>
      </c>
      <c r="E823" t="s">
        <v>7704</v>
      </c>
      <c r="F823" s="1">
        <v>45901</v>
      </c>
      <c r="G823">
        <v>9</v>
      </c>
      <c r="H823">
        <v>520619</v>
      </c>
      <c r="I823" t="s">
        <v>10185</v>
      </c>
      <c r="J823">
        <v>50028996</v>
      </c>
      <c r="K823" t="s">
        <v>6518</v>
      </c>
      <c r="L823">
        <v>9</v>
      </c>
      <c r="M823">
        <v>9</v>
      </c>
      <c r="N823">
        <v>9</v>
      </c>
      <c r="O823" s="1">
        <v>45927</v>
      </c>
      <c r="P823">
        <v>9</v>
      </c>
      <c r="Q823" s="317">
        <v>31710</v>
      </c>
      <c r="R823">
        <v>25.1</v>
      </c>
      <c r="S823">
        <v>10</v>
      </c>
      <c r="T823" t="s">
        <v>620</v>
      </c>
      <c r="U823" s="317">
        <v>83010</v>
      </c>
    </row>
    <row r="824" spans="1:21">
      <c r="A824">
        <v>823</v>
      </c>
      <c r="B824" t="s">
        <v>9034</v>
      </c>
      <c r="C824" t="s">
        <v>9035</v>
      </c>
      <c r="D824" t="s">
        <v>93</v>
      </c>
      <c r="E824" t="s">
        <v>7690</v>
      </c>
      <c r="F824" s="1">
        <v>45901</v>
      </c>
      <c r="G824">
        <v>9</v>
      </c>
      <c r="H824">
        <v>520620</v>
      </c>
      <c r="I824" t="s">
        <v>10185</v>
      </c>
      <c r="J824">
        <v>50029056</v>
      </c>
      <c r="K824" t="s">
        <v>6518</v>
      </c>
      <c r="L824">
        <v>10</v>
      </c>
      <c r="M824">
        <v>10</v>
      </c>
      <c r="N824">
        <v>10</v>
      </c>
      <c r="O824" s="1">
        <v>45957</v>
      </c>
      <c r="P824">
        <v>10</v>
      </c>
      <c r="Q824" s="317">
        <v>69615</v>
      </c>
      <c r="R824">
        <v>25.1</v>
      </c>
      <c r="S824">
        <v>10</v>
      </c>
      <c r="T824">
        <v>21</v>
      </c>
      <c r="U824" s="317">
        <v>134704</v>
      </c>
    </row>
    <row r="825" spans="1:21">
      <c r="A825">
        <v>824</v>
      </c>
      <c r="B825" t="s">
        <v>15165</v>
      </c>
      <c r="C825" t="s">
        <v>15166</v>
      </c>
      <c r="D825" t="s">
        <v>93</v>
      </c>
      <c r="E825" t="s">
        <v>15167</v>
      </c>
      <c r="F825" s="1">
        <v>45903</v>
      </c>
      <c r="G825">
        <v>9</v>
      </c>
      <c r="H825">
        <v>520621</v>
      </c>
      <c r="I825" t="s">
        <v>10185</v>
      </c>
      <c r="J825">
        <v>50029588</v>
      </c>
      <c r="K825" t="s">
        <v>267</v>
      </c>
      <c r="L825">
        <v>9</v>
      </c>
      <c r="M825">
        <v>9</v>
      </c>
      <c r="N825">
        <v>9</v>
      </c>
      <c r="O825" s="1">
        <v>45927</v>
      </c>
      <c r="P825">
        <v>9</v>
      </c>
      <c r="Q825" s="317">
        <v>39080</v>
      </c>
      <c r="R825">
        <v>25.9</v>
      </c>
      <c r="S825">
        <v>9</v>
      </c>
      <c r="T825">
        <v>101</v>
      </c>
      <c r="U825" s="317">
        <v>101369</v>
      </c>
    </row>
    <row r="826" spans="1:21">
      <c r="A826">
        <v>825</v>
      </c>
      <c r="B826" t="s">
        <v>15168</v>
      </c>
      <c r="C826" t="s">
        <v>15169</v>
      </c>
      <c r="D826" t="s">
        <v>93</v>
      </c>
      <c r="E826" t="s">
        <v>7704</v>
      </c>
      <c r="F826" s="1">
        <v>45453</v>
      </c>
      <c r="G826">
        <v>6</v>
      </c>
      <c r="H826">
        <v>520622</v>
      </c>
      <c r="I826" t="s">
        <v>10185</v>
      </c>
      <c r="J826">
        <v>40040737</v>
      </c>
      <c r="K826" t="s">
        <v>6518</v>
      </c>
      <c r="L826">
        <v>9</v>
      </c>
      <c r="M826">
        <v>9</v>
      </c>
      <c r="N826">
        <v>9</v>
      </c>
      <c r="O826" s="1">
        <v>45927</v>
      </c>
      <c r="P826">
        <v>9</v>
      </c>
      <c r="Q826" s="317">
        <v>127510</v>
      </c>
      <c r="R826">
        <v>25.1</v>
      </c>
      <c r="S826">
        <v>10</v>
      </c>
      <c r="T826">
        <v>27</v>
      </c>
      <c r="U826" s="317">
        <v>239623</v>
      </c>
    </row>
    <row r="827" spans="1:21">
      <c r="A827">
        <v>826</v>
      </c>
      <c r="B827" t="s">
        <v>15170</v>
      </c>
      <c r="C827" t="s">
        <v>15171</v>
      </c>
      <c r="D827" t="s">
        <v>93</v>
      </c>
      <c r="E827" t="s">
        <v>7769</v>
      </c>
      <c r="F827" s="1">
        <v>45471</v>
      </c>
      <c r="G827">
        <v>6</v>
      </c>
      <c r="H827">
        <v>520623</v>
      </c>
      <c r="I827" t="s">
        <v>10185</v>
      </c>
      <c r="J827">
        <v>40044153</v>
      </c>
      <c r="K827" t="s">
        <v>267</v>
      </c>
      <c r="L827">
        <v>9</v>
      </c>
      <c r="M827">
        <v>9</v>
      </c>
      <c r="N827">
        <v>9</v>
      </c>
      <c r="O827" s="1">
        <v>45927</v>
      </c>
      <c r="P827">
        <v>9</v>
      </c>
      <c r="Q827" s="317">
        <v>63440</v>
      </c>
      <c r="R827">
        <v>25.9</v>
      </c>
      <c r="S827">
        <v>9</v>
      </c>
      <c r="T827">
        <v>27</v>
      </c>
      <c r="U827" s="317">
        <v>118504</v>
      </c>
    </row>
    <row r="828" spans="1:21">
      <c r="A828">
        <v>827</v>
      </c>
      <c r="B828" t="s">
        <v>15172</v>
      </c>
      <c r="C828" t="s">
        <v>15173</v>
      </c>
      <c r="D828" t="s">
        <v>93</v>
      </c>
      <c r="E828" t="s">
        <v>7704</v>
      </c>
      <c r="F828" s="1">
        <v>45453</v>
      </c>
      <c r="G828">
        <v>6</v>
      </c>
      <c r="H828">
        <v>520624</v>
      </c>
      <c r="I828" t="s">
        <v>10185</v>
      </c>
      <c r="J828">
        <v>40040742</v>
      </c>
      <c r="K828" t="s">
        <v>267</v>
      </c>
      <c r="L828">
        <v>10</v>
      </c>
      <c r="M828">
        <v>9</v>
      </c>
      <c r="N828">
        <v>10</v>
      </c>
      <c r="O828" s="1">
        <v>45957</v>
      </c>
      <c r="P828">
        <v>10</v>
      </c>
      <c r="Q828" s="317">
        <v>269280</v>
      </c>
      <c r="R828">
        <v>25.1</v>
      </c>
      <c r="S828">
        <v>10</v>
      </c>
      <c r="T828">
        <v>27</v>
      </c>
      <c r="U828" s="317">
        <v>411773</v>
      </c>
    </row>
    <row r="829" spans="1:21">
      <c r="A829">
        <v>828</v>
      </c>
      <c r="B829" t="s">
        <v>9044</v>
      </c>
      <c r="C829" t="s">
        <v>15174</v>
      </c>
      <c r="D829" t="s">
        <v>93</v>
      </c>
      <c r="E829" t="s">
        <v>7769</v>
      </c>
      <c r="F829" s="1">
        <v>45902</v>
      </c>
      <c r="G829">
        <v>9</v>
      </c>
      <c r="H829">
        <v>520625</v>
      </c>
      <c r="I829" t="s">
        <v>10185</v>
      </c>
      <c r="J829">
        <v>50029511</v>
      </c>
      <c r="K829" t="s">
        <v>6518</v>
      </c>
      <c r="L829">
        <v>10</v>
      </c>
      <c r="M829">
        <v>10</v>
      </c>
      <c r="N829">
        <v>10</v>
      </c>
      <c r="O829" s="1">
        <v>45957</v>
      </c>
      <c r="P829">
        <v>10</v>
      </c>
      <c r="Q829" s="317">
        <v>81620</v>
      </c>
      <c r="R829">
        <v>25.1</v>
      </c>
      <c r="S829">
        <v>10</v>
      </c>
      <c r="T829">
        <v>21</v>
      </c>
      <c r="U829" s="317">
        <v>161602</v>
      </c>
    </row>
    <row r="830" spans="1:21">
      <c r="A830">
        <v>829</v>
      </c>
      <c r="B830" t="s">
        <v>9042</v>
      </c>
      <c r="C830" t="s">
        <v>7934</v>
      </c>
      <c r="D830" t="s">
        <v>93</v>
      </c>
      <c r="E830" t="s">
        <v>6259</v>
      </c>
      <c r="F830" s="1">
        <v>45902</v>
      </c>
      <c r="G830">
        <v>9</v>
      </c>
      <c r="H830">
        <v>520626</v>
      </c>
      <c r="I830" t="s">
        <v>10185</v>
      </c>
      <c r="J830">
        <v>50029515</v>
      </c>
      <c r="K830" t="s">
        <v>6518</v>
      </c>
      <c r="L830">
        <v>11</v>
      </c>
      <c r="M830">
        <v>10</v>
      </c>
      <c r="N830">
        <v>11</v>
      </c>
      <c r="O830" s="1">
        <v>45991</v>
      </c>
      <c r="P830">
        <v>11</v>
      </c>
      <c r="Q830" s="317">
        <v>56780</v>
      </c>
      <c r="R830">
        <v>25.11</v>
      </c>
      <c r="S830">
        <v>11</v>
      </c>
      <c r="T830">
        <v>21</v>
      </c>
      <c r="U830" s="317">
        <v>112297</v>
      </c>
    </row>
    <row r="831" spans="1:21">
      <c r="A831">
        <v>830</v>
      </c>
      <c r="B831" t="s">
        <v>9055</v>
      </c>
      <c r="C831" t="s">
        <v>9056</v>
      </c>
      <c r="D831" t="s">
        <v>93</v>
      </c>
      <c r="E831" t="s">
        <v>7800</v>
      </c>
      <c r="F831" s="1">
        <v>45902</v>
      </c>
      <c r="G831">
        <v>9</v>
      </c>
      <c r="H831">
        <v>520627</v>
      </c>
      <c r="I831" t="s">
        <v>10185</v>
      </c>
      <c r="J831">
        <v>50029575</v>
      </c>
      <c r="K831" t="s">
        <v>267</v>
      </c>
      <c r="L831">
        <v>10</v>
      </c>
      <c r="M831">
        <v>9</v>
      </c>
      <c r="N831">
        <v>10</v>
      </c>
      <c r="O831" s="1">
        <v>45957</v>
      </c>
      <c r="P831">
        <v>10</v>
      </c>
      <c r="Q831" s="317">
        <v>51200</v>
      </c>
      <c r="R831">
        <v>25.1</v>
      </c>
      <c r="S831">
        <v>10</v>
      </c>
      <c r="T831">
        <v>23</v>
      </c>
      <c r="U831" s="317">
        <v>102250</v>
      </c>
    </row>
    <row r="832" spans="1:21">
      <c r="A832">
        <v>831</v>
      </c>
      <c r="B832" t="s">
        <v>9040</v>
      </c>
      <c r="C832" t="s">
        <v>9041</v>
      </c>
      <c r="D832" t="s">
        <v>93</v>
      </c>
      <c r="E832" t="s">
        <v>7800</v>
      </c>
      <c r="F832" s="1">
        <v>45903</v>
      </c>
      <c r="G832">
        <v>9</v>
      </c>
      <c r="H832">
        <v>520628</v>
      </c>
      <c r="I832" t="s">
        <v>10185</v>
      </c>
      <c r="J832">
        <v>50029600</v>
      </c>
      <c r="K832" t="s">
        <v>267</v>
      </c>
      <c r="L832">
        <v>10</v>
      </c>
      <c r="M832">
        <v>10</v>
      </c>
      <c r="N832">
        <v>10</v>
      </c>
      <c r="O832" s="1">
        <v>45957</v>
      </c>
      <c r="P832">
        <v>10</v>
      </c>
      <c r="Q832" s="317">
        <v>99205</v>
      </c>
      <c r="R832">
        <v>25.1</v>
      </c>
      <c r="S832">
        <v>10</v>
      </c>
      <c r="T832">
        <v>21</v>
      </c>
      <c r="U832" s="317">
        <v>194056</v>
      </c>
    </row>
    <row r="833" spans="1:21">
      <c r="A833">
        <v>832</v>
      </c>
      <c r="B833" t="s">
        <v>9038</v>
      </c>
      <c r="C833" t="s">
        <v>9039</v>
      </c>
      <c r="D833" t="s">
        <v>93</v>
      </c>
      <c r="E833" t="s">
        <v>7800</v>
      </c>
      <c r="F833" s="1">
        <v>45903</v>
      </c>
      <c r="G833">
        <v>9</v>
      </c>
      <c r="H833">
        <v>520629</v>
      </c>
      <c r="I833" t="s">
        <v>10185</v>
      </c>
      <c r="J833">
        <v>50029615</v>
      </c>
      <c r="K833" t="s">
        <v>267</v>
      </c>
      <c r="L833">
        <v>10</v>
      </c>
      <c r="M833">
        <v>9</v>
      </c>
      <c r="N833">
        <v>10</v>
      </c>
      <c r="O833" s="1">
        <v>45957</v>
      </c>
      <c r="P833">
        <v>10</v>
      </c>
      <c r="Q833" s="317">
        <v>45660</v>
      </c>
      <c r="R833">
        <v>25.1</v>
      </c>
      <c r="S833">
        <v>10</v>
      </c>
      <c r="T833">
        <v>27</v>
      </c>
      <c r="U833" s="317">
        <v>91100</v>
      </c>
    </row>
    <row r="834" spans="1:21">
      <c r="A834">
        <v>833</v>
      </c>
      <c r="B834" t="s">
        <v>9050</v>
      </c>
      <c r="C834" t="s">
        <v>9051</v>
      </c>
      <c r="D834" t="s">
        <v>93</v>
      </c>
      <c r="E834" t="s">
        <v>7668</v>
      </c>
      <c r="F834" s="1">
        <v>45903</v>
      </c>
      <c r="G834">
        <v>9</v>
      </c>
      <c r="H834">
        <v>520630</v>
      </c>
      <c r="I834" t="s">
        <v>10185</v>
      </c>
      <c r="J834">
        <v>50029621</v>
      </c>
      <c r="K834" t="s">
        <v>267</v>
      </c>
      <c r="L834">
        <v>9</v>
      </c>
      <c r="M834">
        <v>9</v>
      </c>
      <c r="N834">
        <v>9</v>
      </c>
      <c r="O834" s="1">
        <v>45927</v>
      </c>
      <c r="P834">
        <v>9</v>
      </c>
      <c r="Q834" s="317">
        <v>40580</v>
      </c>
      <c r="R834">
        <v>25.9</v>
      </c>
      <c r="S834">
        <v>9</v>
      </c>
      <c r="T834">
        <v>27</v>
      </c>
      <c r="U834" s="317">
        <v>80870</v>
      </c>
    </row>
    <row r="835" spans="1:21">
      <c r="A835">
        <v>834</v>
      </c>
      <c r="B835" t="s">
        <v>9052</v>
      </c>
      <c r="C835" t="s">
        <v>9053</v>
      </c>
      <c r="D835" t="s">
        <v>93</v>
      </c>
      <c r="E835" t="s">
        <v>7800</v>
      </c>
      <c r="F835" s="1">
        <v>45903</v>
      </c>
      <c r="G835">
        <v>9</v>
      </c>
      <c r="H835">
        <v>520631</v>
      </c>
      <c r="I835" t="s">
        <v>10185</v>
      </c>
      <c r="J835">
        <v>50029629</v>
      </c>
      <c r="K835" t="s">
        <v>267</v>
      </c>
      <c r="L835">
        <v>12</v>
      </c>
      <c r="M835">
        <v>11</v>
      </c>
      <c r="N835">
        <v>12</v>
      </c>
      <c r="O835" s="1">
        <v>46022</v>
      </c>
      <c r="P835">
        <v>12</v>
      </c>
      <c r="Q835" s="317">
        <v>144525</v>
      </c>
      <c r="R835">
        <v>25.12</v>
      </c>
      <c r="S835">
        <v>12</v>
      </c>
      <c r="T835">
        <v>27</v>
      </c>
      <c r="U835" s="317">
        <v>283289</v>
      </c>
    </row>
    <row r="836" spans="1:21">
      <c r="A836">
        <v>835</v>
      </c>
      <c r="B836" t="s">
        <v>9054</v>
      </c>
      <c r="C836" t="s">
        <v>9053</v>
      </c>
      <c r="D836" t="s">
        <v>93</v>
      </c>
      <c r="E836" t="s">
        <v>7800</v>
      </c>
      <c r="F836" s="1">
        <v>45903</v>
      </c>
      <c r="G836">
        <v>9</v>
      </c>
      <c r="H836">
        <v>520632</v>
      </c>
      <c r="I836" t="s">
        <v>10185</v>
      </c>
      <c r="J836">
        <v>50029638</v>
      </c>
      <c r="K836" t="s">
        <v>6518</v>
      </c>
      <c r="L836">
        <v>11</v>
      </c>
      <c r="M836">
        <v>10</v>
      </c>
      <c r="N836">
        <v>11</v>
      </c>
      <c r="O836" s="1">
        <v>45991</v>
      </c>
      <c r="P836">
        <v>11</v>
      </c>
      <c r="Q836" s="317">
        <v>80640</v>
      </c>
      <c r="R836">
        <v>25.11</v>
      </c>
      <c r="S836">
        <v>11</v>
      </c>
      <c r="T836">
        <v>27</v>
      </c>
      <c r="U836" s="317">
        <v>157893</v>
      </c>
    </row>
    <row r="837" spans="1:21">
      <c r="A837">
        <v>836</v>
      </c>
      <c r="B837" t="s">
        <v>9046</v>
      </c>
      <c r="C837" t="s">
        <v>15175</v>
      </c>
      <c r="D837" t="s">
        <v>93</v>
      </c>
      <c r="E837" t="s">
        <v>7769</v>
      </c>
      <c r="F837" s="1">
        <v>45903</v>
      </c>
      <c r="G837">
        <v>9</v>
      </c>
      <c r="H837">
        <v>520633</v>
      </c>
      <c r="I837" t="s">
        <v>10185</v>
      </c>
      <c r="J837">
        <v>50029644</v>
      </c>
      <c r="K837" t="s">
        <v>6518</v>
      </c>
      <c r="L837">
        <v>10</v>
      </c>
      <c r="M837">
        <v>10</v>
      </c>
      <c r="N837">
        <v>10</v>
      </c>
      <c r="O837" s="1">
        <v>45957</v>
      </c>
      <c r="P837">
        <v>10</v>
      </c>
      <c r="Q837" s="317">
        <v>100710</v>
      </c>
      <c r="R837">
        <v>25.1</v>
      </c>
      <c r="S837">
        <v>10</v>
      </c>
      <c r="T837">
        <v>27</v>
      </c>
      <c r="U837" s="317">
        <v>197638</v>
      </c>
    </row>
    <row r="838" spans="1:21">
      <c r="A838">
        <v>837</v>
      </c>
      <c r="B838" t="s">
        <v>9048</v>
      </c>
      <c r="C838" t="s">
        <v>15176</v>
      </c>
      <c r="D838" t="s">
        <v>93</v>
      </c>
      <c r="E838" t="s">
        <v>7690</v>
      </c>
      <c r="F838" s="1">
        <v>45903</v>
      </c>
      <c r="G838">
        <v>9</v>
      </c>
      <c r="H838">
        <v>520634</v>
      </c>
      <c r="I838" t="s">
        <v>10185</v>
      </c>
      <c r="J838">
        <v>50029648</v>
      </c>
      <c r="K838" t="s">
        <v>267</v>
      </c>
      <c r="L838">
        <v>10</v>
      </c>
      <c r="M838">
        <v>10</v>
      </c>
      <c r="N838">
        <v>10</v>
      </c>
      <c r="O838" s="1">
        <v>45957</v>
      </c>
      <c r="P838">
        <v>10</v>
      </c>
      <c r="Q838" s="317">
        <v>60250</v>
      </c>
      <c r="R838">
        <v>25.1</v>
      </c>
      <c r="S838">
        <v>10</v>
      </c>
      <c r="T838">
        <v>27</v>
      </c>
      <c r="U838" s="317">
        <v>118517</v>
      </c>
    </row>
    <row r="839" spans="1:21">
      <c r="A839">
        <v>838</v>
      </c>
      <c r="B839" t="s">
        <v>9057</v>
      </c>
      <c r="C839" t="s">
        <v>15177</v>
      </c>
      <c r="D839" t="s">
        <v>93</v>
      </c>
      <c r="E839" t="s">
        <v>7800</v>
      </c>
      <c r="F839" s="1">
        <v>45903</v>
      </c>
      <c r="G839">
        <v>9</v>
      </c>
      <c r="H839">
        <v>520635</v>
      </c>
      <c r="I839" t="s">
        <v>10185</v>
      </c>
      <c r="J839">
        <v>50029699</v>
      </c>
      <c r="K839" t="s">
        <v>267</v>
      </c>
      <c r="L839">
        <v>10</v>
      </c>
      <c r="M839">
        <v>10</v>
      </c>
      <c r="N839">
        <v>10</v>
      </c>
      <c r="O839" s="1">
        <v>45957</v>
      </c>
      <c r="P839">
        <v>10</v>
      </c>
      <c r="Q839" s="317">
        <v>47920</v>
      </c>
      <c r="R839">
        <v>25.1</v>
      </c>
      <c r="S839">
        <v>10</v>
      </c>
      <c r="T839">
        <v>27</v>
      </c>
      <c r="U839" s="317">
        <v>94118</v>
      </c>
    </row>
    <row r="840" spans="1:21">
      <c r="A840">
        <v>839</v>
      </c>
      <c r="B840" t="s">
        <v>9059</v>
      </c>
      <c r="C840" t="s">
        <v>15178</v>
      </c>
      <c r="D840" t="s">
        <v>93</v>
      </c>
      <c r="E840" t="s">
        <v>7698</v>
      </c>
      <c r="F840" s="1">
        <v>45903</v>
      </c>
      <c r="G840">
        <v>9</v>
      </c>
      <c r="H840">
        <v>520636</v>
      </c>
      <c r="I840" t="s">
        <v>10185</v>
      </c>
      <c r="J840">
        <v>50029773</v>
      </c>
      <c r="K840" t="s">
        <v>6518</v>
      </c>
      <c r="L840">
        <v>11</v>
      </c>
      <c r="M840">
        <v>10</v>
      </c>
      <c r="N840">
        <v>11</v>
      </c>
      <c r="O840" s="1">
        <v>45991</v>
      </c>
      <c r="P840">
        <v>11</v>
      </c>
      <c r="Q840" s="317">
        <v>62150</v>
      </c>
      <c r="R840">
        <v>25.11</v>
      </c>
      <c r="S840">
        <v>11</v>
      </c>
      <c r="T840">
        <v>21</v>
      </c>
      <c r="U840" s="317">
        <v>120338</v>
      </c>
    </row>
    <row r="841" spans="1:21">
      <c r="A841">
        <v>840</v>
      </c>
      <c r="B841" t="s">
        <v>9063</v>
      </c>
      <c r="C841" t="s">
        <v>9064</v>
      </c>
      <c r="D841" t="s">
        <v>93</v>
      </c>
      <c r="E841" t="s">
        <v>7800</v>
      </c>
      <c r="F841" s="1">
        <v>45904</v>
      </c>
      <c r="G841">
        <v>9</v>
      </c>
      <c r="H841">
        <v>520637</v>
      </c>
      <c r="I841" t="s">
        <v>10185</v>
      </c>
      <c r="J841">
        <v>50029877</v>
      </c>
      <c r="K841" t="s">
        <v>6518</v>
      </c>
      <c r="L841">
        <v>10</v>
      </c>
      <c r="M841">
        <v>9</v>
      </c>
      <c r="N841">
        <v>10</v>
      </c>
      <c r="O841" s="1">
        <v>45957</v>
      </c>
      <c r="P841">
        <v>10</v>
      </c>
      <c r="Q841" s="317">
        <v>44370</v>
      </c>
      <c r="R841">
        <v>25.1</v>
      </c>
      <c r="S841">
        <v>10</v>
      </c>
      <c r="T841">
        <v>23</v>
      </c>
      <c r="U841" s="317">
        <v>87460</v>
      </c>
    </row>
    <row r="842" spans="1:21">
      <c r="A842">
        <v>841</v>
      </c>
      <c r="B842" t="s">
        <v>9073</v>
      </c>
      <c r="C842" t="s">
        <v>9074</v>
      </c>
      <c r="D842" t="s">
        <v>93</v>
      </c>
      <c r="E842" t="s">
        <v>7690</v>
      </c>
      <c r="F842" s="1">
        <v>45904</v>
      </c>
      <c r="G842">
        <v>9</v>
      </c>
      <c r="H842">
        <v>520638</v>
      </c>
      <c r="I842" t="s">
        <v>10185</v>
      </c>
      <c r="J842">
        <v>50029950</v>
      </c>
      <c r="K842" t="s">
        <v>267</v>
      </c>
      <c r="L842">
        <v>10</v>
      </c>
      <c r="M842">
        <v>10</v>
      </c>
      <c r="N842">
        <v>10</v>
      </c>
      <c r="O842" s="1">
        <v>45957</v>
      </c>
      <c r="P842">
        <v>10</v>
      </c>
      <c r="Q842" s="317">
        <v>82330</v>
      </c>
      <c r="R842">
        <v>25.1</v>
      </c>
      <c r="S842">
        <v>10</v>
      </c>
      <c r="T842">
        <v>21</v>
      </c>
      <c r="U842" s="317">
        <v>162201</v>
      </c>
    </row>
    <row r="843" spans="1:21">
      <c r="A843">
        <v>842</v>
      </c>
      <c r="B843" t="s">
        <v>9071</v>
      </c>
      <c r="C843" t="s">
        <v>15179</v>
      </c>
      <c r="D843" t="s">
        <v>93</v>
      </c>
      <c r="E843" t="s">
        <v>7690</v>
      </c>
      <c r="F843" s="1">
        <v>45904</v>
      </c>
      <c r="G843">
        <v>9</v>
      </c>
      <c r="H843">
        <v>520639</v>
      </c>
      <c r="I843" t="s">
        <v>10185</v>
      </c>
      <c r="J843">
        <v>50029955</v>
      </c>
      <c r="K843" t="s">
        <v>267</v>
      </c>
      <c r="L843">
        <v>10</v>
      </c>
      <c r="M843">
        <v>10</v>
      </c>
      <c r="N843">
        <v>10</v>
      </c>
      <c r="O843" s="1">
        <v>45957</v>
      </c>
      <c r="P843">
        <v>10</v>
      </c>
      <c r="Q843" s="317">
        <v>66600</v>
      </c>
      <c r="R843">
        <v>25.1</v>
      </c>
      <c r="S843">
        <v>10</v>
      </c>
      <c r="T843">
        <v>21</v>
      </c>
      <c r="U843" s="317">
        <v>129968</v>
      </c>
    </row>
    <row r="844" spans="1:21">
      <c r="A844">
        <v>843</v>
      </c>
      <c r="B844" t="s">
        <v>9069</v>
      </c>
      <c r="C844" t="s">
        <v>9070</v>
      </c>
      <c r="D844" t="s">
        <v>93</v>
      </c>
      <c r="E844" t="s">
        <v>7690</v>
      </c>
      <c r="F844" s="1">
        <v>45904</v>
      </c>
      <c r="G844">
        <v>9</v>
      </c>
      <c r="H844">
        <v>520640</v>
      </c>
      <c r="I844" t="s">
        <v>10185</v>
      </c>
      <c r="J844">
        <v>50029957</v>
      </c>
      <c r="K844" t="s">
        <v>6518</v>
      </c>
      <c r="L844">
        <v>10</v>
      </c>
      <c r="M844">
        <v>10</v>
      </c>
      <c r="N844">
        <v>10</v>
      </c>
      <c r="O844" s="1">
        <v>45957</v>
      </c>
      <c r="P844">
        <v>10</v>
      </c>
      <c r="Q844" s="317">
        <v>53700</v>
      </c>
      <c r="R844">
        <v>25.1</v>
      </c>
      <c r="S844">
        <v>10</v>
      </c>
      <c r="T844">
        <v>21</v>
      </c>
      <c r="U844" s="317">
        <v>104394</v>
      </c>
    </row>
    <row r="845" spans="1:21">
      <c r="A845">
        <v>844</v>
      </c>
      <c r="B845" t="s">
        <v>9061</v>
      </c>
      <c r="C845" t="s">
        <v>9062</v>
      </c>
      <c r="D845" t="s">
        <v>93</v>
      </c>
      <c r="E845" t="s">
        <v>7690</v>
      </c>
      <c r="F845" s="1">
        <v>45904</v>
      </c>
      <c r="G845">
        <v>9</v>
      </c>
      <c r="H845">
        <v>520641</v>
      </c>
      <c r="I845" t="s">
        <v>10185</v>
      </c>
      <c r="J845">
        <v>50029960</v>
      </c>
      <c r="K845" t="s">
        <v>267</v>
      </c>
      <c r="L845">
        <v>10</v>
      </c>
      <c r="M845">
        <v>10</v>
      </c>
      <c r="N845">
        <v>10</v>
      </c>
      <c r="O845" s="1">
        <v>45957</v>
      </c>
      <c r="P845">
        <v>10</v>
      </c>
      <c r="Q845" s="317">
        <v>80890</v>
      </c>
      <c r="R845">
        <v>25.1</v>
      </c>
      <c r="S845">
        <v>10</v>
      </c>
      <c r="T845">
        <v>21</v>
      </c>
      <c r="U845" s="317">
        <v>159436</v>
      </c>
    </row>
    <row r="846" spans="1:21">
      <c r="A846">
        <v>845</v>
      </c>
      <c r="B846" t="s">
        <v>9067</v>
      </c>
      <c r="C846" t="s">
        <v>9068</v>
      </c>
      <c r="D846" t="s">
        <v>93</v>
      </c>
      <c r="E846" t="s">
        <v>7800</v>
      </c>
      <c r="F846" s="1">
        <v>45904</v>
      </c>
      <c r="G846">
        <v>9</v>
      </c>
      <c r="H846">
        <v>520642</v>
      </c>
      <c r="I846" t="s">
        <v>10185</v>
      </c>
      <c r="J846">
        <v>50029965</v>
      </c>
      <c r="K846" t="s">
        <v>267</v>
      </c>
      <c r="L846">
        <v>10</v>
      </c>
      <c r="M846">
        <v>10</v>
      </c>
      <c r="N846">
        <v>10</v>
      </c>
      <c r="O846" s="1">
        <v>45957</v>
      </c>
      <c r="P846">
        <v>10</v>
      </c>
      <c r="Q846" s="317">
        <v>47440</v>
      </c>
      <c r="R846">
        <v>25.1</v>
      </c>
      <c r="S846">
        <v>10</v>
      </c>
      <c r="T846">
        <v>27</v>
      </c>
      <c r="U846" s="317">
        <v>93196</v>
      </c>
    </row>
    <row r="847" spans="1:21">
      <c r="A847">
        <v>846</v>
      </c>
      <c r="B847" t="s">
        <v>9079</v>
      </c>
      <c r="C847" t="s">
        <v>15180</v>
      </c>
      <c r="D847" t="s">
        <v>93</v>
      </c>
      <c r="E847" t="s">
        <v>7883</v>
      </c>
      <c r="F847" s="1">
        <v>45904</v>
      </c>
      <c r="G847">
        <v>9</v>
      </c>
      <c r="H847">
        <v>520643</v>
      </c>
      <c r="I847" t="s">
        <v>10185</v>
      </c>
      <c r="J847">
        <v>50029941</v>
      </c>
      <c r="K847" t="s">
        <v>267</v>
      </c>
      <c r="L847">
        <v>10</v>
      </c>
      <c r="M847">
        <v>10</v>
      </c>
      <c r="N847">
        <v>10</v>
      </c>
      <c r="O847" s="1">
        <v>45957</v>
      </c>
      <c r="P847">
        <v>10</v>
      </c>
      <c r="Q847" s="317">
        <v>64930</v>
      </c>
      <c r="R847">
        <v>25.1</v>
      </c>
      <c r="S847">
        <v>10</v>
      </c>
      <c r="T847">
        <v>21</v>
      </c>
      <c r="U847" s="317">
        <v>127825</v>
      </c>
    </row>
    <row r="848" spans="1:21">
      <c r="A848">
        <v>847</v>
      </c>
      <c r="B848" t="s">
        <v>15181</v>
      </c>
      <c r="C848" t="s">
        <v>15182</v>
      </c>
      <c r="D848" t="s">
        <v>93</v>
      </c>
      <c r="E848" t="s">
        <v>8471</v>
      </c>
      <c r="F848" s="1">
        <v>45908</v>
      </c>
      <c r="G848">
        <v>9</v>
      </c>
      <c r="H848">
        <v>520644</v>
      </c>
      <c r="I848" t="s">
        <v>10185</v>
      </c>
      <c r="J848">
        <v>50030007</v>
      </c>
      <c r="K848" t="s">
        <v>267</v>
      </c>
      <c r="L848">
        <v>9</v>
      </c>
      <c r="M848">
        <v>9</v>
      </c>
      <c r="N848">
        <v>9</v>
      </c>
      <c r="O848" s="1">
        <v>45927</v>
      </c>
      <c r="P848">
        <v>9</v>
      </c>
      <c r="Q848" s="317">
        <v>82330</v>
      </c>
      <c r="R848">
        <v>25.9</v>
      </c>
      <c r="S848">
        <v>9</v>
      </c>
      <c r="T848">
        <v>101</v>
      </c>
      <c r="U848" s="317">
        <v>213331</v>
      </c>
    </row>
    <row r="849" spans="1:21">
      <c r="A849">
        <v>848</v>
      </c>
      <c r="B849" t="s">
        <v>9077</v>
      </c>
      <c r="C849" t="s">
        <v>15183</v>
      </c>
      <c r="D849" t="s">
        <v>93</v>
      </c>
      <c r="E849" t="s">
        <v>7721</v>
      </c>
      <c r="F849" s="1">
        <v>45905</v>
      </c>
      <c r="G849">
        <v>9</v>
      </c>
      <c r="H849">
        <v>520645</v>
      </c>
      <c r="I849" t="s">
        <v>10185</v>
      </c>
      <c r="J849">
        <v>50030094</v>
      </c>
      <c r="K849" t="s">
        <v>6518</v>
      </c>
      <c r="L849">
        <v>11</v>
      </c>
      <c r="M849">
        <v>10</v>
      </c>
      <c r="N849">
        <v>11</v>
      </c>
      <c r="O849" s="1">
        <v>45991</v>
      </c>
      <c r="P849">
        <v>11</v>
      </c>
      <c r="Q849" s="317">
        <v>47055</v>
      </c>
      <c r="R849">
        <v>25.11</v>
      </c>
      <c r="S849">
        <v>11</v>
      </c>
      <c r="T849">
        <v>21</v>
      </c>
      <c r="U849" s="317">
        <v>90099</v>
      </c>
    </row>
    <row r="850" spans="1:21">
      <c r="A850">
        <v>849</v>
      </c>
      <c r="B850" t="s">
        <v>9075</v>
      </c>
      <c r="C850" t="s">
        <v>9076</v>
      </c>
      <c r="D850" t="s">
        <v>93</v>
      </c>
      <c r="E850" t="s">
        <v>7668</v>
      </c>
      <c r="F850" s="1">
        <v>45905</v>
      </c>
      <c r="G850">
        <v>9</v>
      </c>
      <c r="H850">
        <v>520646</v>
      </c>
      <c r="I850" t="s">
        <v>10185</v>
      </c>
      <c r="J850">
        <v>50030099</v>
      </c>
      <c r="K850" t="s">
        <v>6518</v>
      </c>
      <c r="L850">
        <v>11</v>
      </c>
      <c r="M850">
        <v>10</v>
      </c>
      <c r="N850">
        <v>11</v>
      </c>
      <c r="O850" s="1">
        <v>45991</v>
      </c>
      <c r="P850">
        <v>11</v>
      </c>
      <c r="Q850" s="317">
        <v>145175</v>
      </c>
      <c r="R850">
        <v>25.11</v>
      </c>
      <c r="S850">
        <v>11</v>
      </c>
      <c r="T850">
        <v>21</v>
      </c>
      <c r="U850" s="317">
        <v>235592</v>
      </c>
    </row>
    <row r="851" spans="1:21">
      <c r="A851">
        <v>850</v>
      </c>
      <c r="B851" t="s">
        <v>9081</v>
      </c>
      <c r="C851" t="s">
        <v>15184</v>
      </c>
      <c r="D851" t="s">
        <v>6574</v>
      </c>
      <c r="E851" t="s">
        <v>7834</v>
      </c>
      <c r="F851" s="1">
        <v>45905</v>
      </c>
      <c r="G851">
        <v>9</v>
      </c>
      <c r="H851">
        <v>520647</v>
      </c>
      <c r="I851" t="s">
        <v>10185</v>
      </c>
      <c r="J851">
        <v>50030232</v>
      </c>
      <c r="K851" t="s">
        <v>6518</v>
      </c>
      <c r="L851" t="s">
        <v>43</v>
      </c>
      <c r="M851">
        <v>10</v>
      </c>
      <c r="O851" s="1"/>
      <c r="Q851" s="317"/>
      <c r="U851" s="317"/>
    </row>
    <row r="852" spans="1:21">
      <c r="A852">
        <v>851</v>
      </c>
      <c r="B852" t="s">
        <v>9086</v>
      </c>
      <c r="C852" t="s">
        <v>15185</v>
      </c>
      <c r="D852" t="s">
        <v>93</v>
      </c>
      <c r="E852" t="s">
        <v>7721</v>
      </c>
      <c r="F852" s="1">
        <v>45908</v>
      </c>
      <c r="G852">
        <v>9</v>
      </c>
      <c r="H852">
        <v>520648</v>
      </c>
      <c r="I852" t="s">
        <v>10185</v>
      </c>
      <c r="J852">
        <v>50030269</v>
      </c>
      <c r="K852" t="s">
        <v>267</v>
      </c>
      <c r="L852">
        <v>10</v>
      </c>
      <c r="M852">
        <v>10</v>
      </c>
      <c r="N852">
        <v>10</v>
      </c>
      <c r="O852" s="1">
        <v>45957</v>
      </c>
      <c r="P852">
        <v>10</v>
      </c>
      <c r="Q852" s="317">
        <v>39220</v>
      </c>
      <c r="R852">
        <v>25.1</v>
      </c>
      <c r="S852">
        <v>10</v>
      </c>
      <c r="T852">
        <v>21</v>
      </c>
      <c r="U852" s="317">
        <v>76930</v>
      </c>
    </row>
    <row r="853" spans="1:21">
      <c r="A853">
        <v>852</v>
      </c>
      <c r="B853" t="s">
        <v>9085</v>
      </c>
      <c r="C853" t="s">
        <v>8889</v>
      </c>
      <c r="D853" t="s">
        <v>93</v>
      </c>
      <c r="E853" t="s">
        <v>7800</v>
      </c>
      <c r="F853" s="1">
        <v>45908</v>
      </c>
      <c r="G853">
        <v>9</v>
      </c>
      <c r="H853">
        <v>520649</v>
      </c>
      <c r="I853" t="s">
        <v>10185</v>
      </c>
      <c r="J853">
        <v>50030275</v>
      </c>
      <c r="K853" t="s">
        <v>267</v>
      </c>
      <c r="L853">
        <v>10</v>
      </c>
      <c r="M853">
        <v>10</v>
      </c>
      <c r="N853">
        <v>10</v>
      </c>
      <c r="O853" s="1">
        <v>45957</v>
      </c>
      <c r="P853">
        <v>10</v>
      </c>
      <c r="Q853" s="317">
        <v>46870</v>
      </c>
      <c r="R853">
        <v>25.1</v>
      </c>
      <c r="S853">
        <v>10</v>
      </c>
      <c r="T853">
        <v>21</v>
      </c>
      <c r="U853" s="317">
        <v>92021</v>
      </c>
    </row>
    <row r="854" spans="1:21">
      <c r="A854">
        <v>853</v>
      </c>
      <c r="B854" t="s">
        <v>9083</v>
      </c>
      <c r="C854" t="s">
        <v>9084</v>
      </c>
      <c r="D854" t="s">
        <v>93</v>
      </c>
      <c r="E854" t="s">
        <v>7747</v>
      </c>
      <c r="F854" s="1">
        <v>45908</v>
      </c>
      <c r="G854">
        <v>9</v>
      </c>
      <c r="H854">
        <v>520650</v>
      </c>
      <c r="I854" t="s">
        <v>10185</v>
      </c>
      <c r="J854">
        <v>50030315</v>
      </c>
      <c r="K854" t="s">
        <v>6518</v>
      </c>
      <c r="L854">
        <v>10</v>
      </c>
      <c r="M854">
        <v>10</v>
      </c>
      <c r="N854">
        <v>10</v>
      </c>
      <c r="O854" s="1">
        <v>45957</v>
      </c>
      <c r="P854">
        <v>10</v>
      </c>
      <c r="Q854" s="317">
        <v>69680</v>
      </c>
      <c r="R854">
        <v>25.1</v>
      </c>
      <c r="S854">
        <v>10</v>
      </c>
      <c r="T854">
        <v>21</v>
      </c>
      <c r="U854" s="317">
        <v>137871</v>
      </c>
    </row>
    <row r="855" spans="1:21">
      <c r="A855">
        <v>854</v>
      </c>
      <c r="B855" t="s">
        <v>15186</v>
      </c>
      <c r="C855" t="s">
        <v>15187</v>
      </c>
      <c r="D855" t="s">
        <v>93</v>
      </c>
      <c r="E855" t="s">
        <v>6259</v>
      </c>
      <c r="F855" s="1">
        <v>45377</v>
      </c>
      <c r="G855">
        <v>3</v>
      </c>
      <c r="H855">
        <v>520651</v>
      </c>
      <c r="I855" t="s">
        <v>10185</v>
      </c>
      <c r="J855">
        <v>30048965</v>
      </c>
      <c r="L855">
        <v>5</v>
      </c>
      <c r="M855" t="s">
        <v>43</v>
      </c>
      <c r="N855">
        <v>2</v>
      </c>
      <c r="O855" s="1"/>
      <c r="Q855" s="317"/>
      <c r="R855">
        <v>25.9</v>
      </c>
      <c r="S855">
        <v>9</v>
      </c>
      <c r="T855">
        <v>27</v>
      </c>
      <c r="U855" s="317">
        <v>295775</v>
      </c>
    </row>
    <row r="856" spans="1:21">
      <c r="A856">
        <v>855</v>
      </c>
      <c r="B856" t="s">
        <v>8966</v>
      </c>
      <c r="C856" t="s">
        <v>15188</v>
      </c>
      <c r="D856" t="s">
        <v>93</v>
      </c>
      <c r="E856" t="s">
        <v>7883</v>
      </c>
      <c r="F856" s="1">
        <v>45909</v>
      </c>
      <c r="G856">
        <v>9</v>
      </c>
      <c r="H856">
        <v>520652</v>
      </c>
      <c r="I856" t="s">
        <v>10185</v>
      </c>
      <c r="J856">
        <v>50030658</v>
      </c>
      <c r="K856" t="s">
        <v>267</v>
      </c>
      <c r="L856">
        <v>10</v>
      </c>
      <c r="M856">
        <v>9</v>
      </c>
      <c r="N856">
        <v>10</v>
      </c>
      <c r="O856" s="1">
        <v>45957</v>
      </c>
      <c r="P856">
        <v>10</v>
      </c>
      <c r="Q856" s="317">
        <v>56400</v>
      </c>
      <c r="R856">
        <v>25.1</v>
      </c>
      <c r="S856">
        <v>10</v>
      </c>
      <c r="T856">
        <v>27</v>
      </c>
      <c r="U856" s="317">
        <v>112734</v>
      </c>
    </row>
    <row r="857" spans="1:21">
      <c r="A857">
        <v>856</v>
      </c>
      <c r="B857" t="s">
        <v>15189</v>
      </c>
      <c r="C857" t="s">
        <v>15190</v>
      </c>
      <c r="D857" t="s">
        <v>93</v>
      </c>
      <c r="E857" t="s">
        <v>9300</v>
      </c>
      <c r="F857" s="1"/>
      <c r="G857" t="s">
        <v>43</v>
      </c>
      <c r="H857">
        <v>520653</v>
      </c>
      <c r="I857" t="s">
        <v>43</v>
      </c>
      <c r="L857" t="s">
        <v>43</v>
      </c>
      <c r="M857" t="s">
        <v>43</v>
      </c>
      <c r="N857" t="s">
        <v>43</v>
      </c>
      <c r="O857" s="1"/>
      <c r="Q857" s="317"/>
      <c r="U857" s="317"/>
    </row>
    <row r="858" spans="1:21">
      <c r="A858">
        <v>857</v>
      </c>
      <c r="B858" t="s">
        <v>15191</v>
      </c>
      <c r="C858" t="s">
        <v>15192</v>
      </c>
      <c r="D858" t="s">
        <v>93</v>
      </c>
      <c r="E858" t="s">
        <v>8285</v>
      </c>
      <c r="F858" s="1"/>
      <c r="G858" t="s">
        <v>43</v>
      </c>
      <c r="H858">
        <v>520654</v>
      </c>
      <c r="I858" t="s">
        <v>43</v>
      </c>
      <c r="L858" t="s">
        <v>43</v>
      </c>
      <c r="M858" t="s">
        <v>43</v>
      </c>
      <c r="N858" t="s">
        <v>43</v>
      </c>
      <c r="O858" s="1"/>
      <c r="Q858" s="317"/>
      <c r="U858" s="317"/>
    </row>
    <row r="859" spans="1:21">
      <c r="A859">
        <v>858</v>
      </c>
      <c r="B859" t="s">
        <v>15193</v>
      </c>
      <c r="C859" t="s">
        <v>15194</v>
      </c>
      <c r="D859" t="s">
        <v>93</v>
      </c>
      <c r="E859" t="s">
        <v>7721</v>
      </c>
      <c r="F859" s="1"/>
      <c r="G859" t="s">
        <v>43</v>
      </c>
      <c r="H859">
        <v>520655</v>
      </c>
      <c r="I859" t="s">
        <v>43</v>
      </c>
      <c r="L859" t="s">
        <v>43</v>
      </c>
      <c r="M859" t="s">
        <v>43</v>
      </c>
      <c r="N859" t="s">
        <v>43</v>
      </c>
      <c r="O859" s="1"/>
      <c r="Q859" s="317"/>
      <c r="U859" s="317"/>
    </row>
    <row r="860" spans="1:21">
      <c r="A860">
        <v>859</v>
      </c>
      <c r="B860" t="s">
        <v>15195</v>
      </c>
      <c r="C860" t="s">
        <v>15196</v>
      </c>
      <c r="D860" t="s">
        <v>93</v>
      </c>
      <c r="E860" t="s">
        <v>7721</v>
      </c>
      <c r="F860" s="1"/>
      <c r="G860" t="s">
        <v>43</v>
      </c>
      <c r="H860">
        <v>520656</v>
      </c>
      <c r="I860" t="s">
        <v>43</v>
      </c>
      <c r="L860" t="s">
        <v>43</v>
      </c>
      <c r="M860" t="s">
        <v>43</v>
      </c>
      <c r="N860" t="s">
        <v>43</v>
      </c>
      <c r="O860" s="1"/>
      <c r="Q860" s="317"/>
      <c r="U860" s="317"/>
    </row>
    <row r="861" spans="1:21">
      <c r="A861">
        <v>860</v>
      </c>
      <c r="B861" t="s">
        <v>15197</v>
      </c>
      <c r="C861" t="s">
        <v>15198</v>
      </c>
      <c r="D861" t="s">
        <v>93</v>
      </c>
      <c r="E861" t="s">
        <v>7721</v>
      </c>
      <c r="F861" s="1"/>
      <c r="G861" t="s">
        <v>43</v>
      </c>
      <c r="H861">
        <v>520657</v>
      </c>
      <c r="I861" t="s">
        <v>43</v>
      </c>
      <c r="L861" t="s">
        <v>43</v>
      </c>
      <c r="M861" t="s">
        <v>43</v>
      </c>
      <c r="N861" t="s">
        <v>43</v>
      </c>
      <c r="O861" s="1"/>
      <c r="Q861" s="317"/>
      <c r="U861" s="317"/>
    </row>
    <row r="862" spans="1:21">
      <c r="A862">
        <v>861</v>
      </c>
      <c r="B862" t="s">
        <v>15199</v>
      </c>
      <c r="C862" t="s">
        <v>15200</v>
      </c>
      <c r="D862" t="s">
        <v>93</v>
      </c>
      <c r="E862" t="s">
        <v>7698</v>
      </c>
      <c r="F862" s="1"/>
      <c r="G862" t="s">
        <v>43</v>
      </c>
      <c r="H862">
        <v>520658</v>
      </c>
      <c r="I862" t="s">
        <v>43</v>
      </c>
      <c r="L862" t="s">
        <v>43</v>
      </c>
      <c r="M862" t="s">
        <v>43</v>
      </c>
      <c r="N862" t="s">
        <v>43</v>
      </c>
      <c r="O862" s="1"/>
      <c r="Q862" s="317"/>
      <c r="U862" s="317"/>
    </row>
    <row r="863" spans="1:21">
      <c r="A863">
        <v>862</v>
      </c>
      <c r="B863" t="s">
        <v>15201</v>
      </c>
      <c r="C863" t="s">
        <v>15202</v>
      </c>
      <c r="D863" t="s">
        <v>93</v>
      </c>
      <c r="E863" t="s">
        <v>7721</v>
      </c>
      <c r="F863" s="1"/>
      <c r="G863" t="s">
        <v>43</v>
      </c>
      <c r="H863">
        <v>520659</v>
      </c>
      <c r="I863" t="s">
        <v>43</v>
      </c>
      <c r="L863" t="s">
        <v>43</v>
      </c>
      <c r="M863" t="s">
        <v>43</v>
      </c>
      <c r="N863" t="s">
        <v>43</v>
      </c>
      <c r="O863" s="1"/>
      <c r="Q863" s="317"/>
      <c r="U863" s="317"/>
    </row>
    <row r="864" spans="1:21">
      <c r="A864">
        <v>863</v>
      </c>
      <c r="B864" t="s">
        <v>15203</v>
      </c>
      <c r="C864" t="s">
        <v>15204</v>
      </c>
      <c r="D864" t="s">
        <v>93</v>
      </c>
      <c r="E864" t="s">
        <v>7800</v>
      </c>
      <c r="F864" s="1"/>
      <c r="G864" t="s">
        <v>43</v>
      </c>
      <c r="H864">
        <v>520660</v>
      </c>
      <c r="I864" t="s">
        <v>43</v>
      </c>
      <c r="L864" t="s">
        <v>43</v>
      </c>
      <c r="M864" t="s">
        <v>43</v>
      </c>
      <c r="N864" t="s">
        <v>43</v>
      </c>
      <c r="O864" s="1"/>
      <c r="Q864" s="317"/>
      <c r="U864" s="317"/>
    </row>
    <row r="865" spans="1:21">
      <c r="A865">
        <v>864</v>
      </c>
      <c r="B865" t="s">
        <v>15205</v>
      </c>
      <c r="C865" t="s">
        <v>15206</v>
      </c>
      <c r="D865" t="s">
        <v>93</v>
      </c>
      <c r="E865" t="s">
        <v>7800</v>
      </c>
      <c r="F865" s="1"/>
      <c r="G865" t="s">
        <v>43</v>
      </c>
      <c r="H865">
        <v>520661</v>
      </c>
      <c r="I865" t="s">
        <v>43</v>
      </c>
      <c r="L865" t="s">
        <v>43</v>
      </c>
      <c r="M865" t="s">
        <v>43</v>
      </c>
      <c r="N865" t="s">
        <v>43</v>
      </c>
      <c r="O865" s="1"/>
      <c r="Q865" s="317"/>
      <c r="U865" s="317"/>
    </row>
    <row r="866" spans="1:21">
      <c r="A866">
        <v>865</v>
      </c>
      <c r="B866" t="s">
        <v>15207</v>
      </c>
      <c r="C866" t="s">
        <v>15208</v>
      </c>
      <c r="D866" t="s">
        <v>93</v>
      </c>
      <c r="E866" t="s">
        <v>7721</v>
      </c>
      <c r="F866" s="1"/>
      <c r="G866" t="s">
        <v>43</v>
      </c>
      <c r="H866">
        <v>520662</v>
      </c>
      <c r="I866" t="s">
        <v>43</v>
      </c>
      <c r="L866" t="s">
        <v>43</v>
      </c>
      <c r="M866" t="s">
        <v>43</v>
      </c>
      <c r="N866" t="s">
        <v>43</v>
      </c>
      <c r="O866" s="1"/>
      <c r="Q866" s="317"/>
      <c r="U866" s="317"/>
    </row>
    <row r="867" spans="1:21">
      <c r="A867">
        <v>866</v>
      </c>
      <c r="B867" t="s">
        <v>15209</v>
      </c>
      <c r="C867" t="s">
        <v>15210</v>
      </c>
      <c r="D867" t="s">
        <v>93</v>
      </c>
      <c r="E867" t="s">
        <v>7721</v>
      </c>
      <c r="F867" s="1"/>
      <c r="G867" t="s">
        <v>43</v>
      </c>
      <c r="H867">
        <v>520663</v>
      </c>
      <c r="I867" t="s">
        <v>43</v>
      </c>
      <c r="L867" t="s">
        <v>43</v>
      </c>
      <c r="M867" t="s">
        <v>43</v>
      </c>
      <c r="N867" t="s">
        <v>43</v>
      </c>
      <c r="O867" s="1"/>
      <c r="Q867" s="317"/>
      <c r="U867" s="317"/>
    </row>
    <row r="868" spans="1:21">
      <c r="A868">
        <v>867</v>
      </c>
      <c r="B868" t="s">
        <v>15211</v>
      </c>
      <c r="C868" t="s">
        <v>15212</v>
      </c>
      <c r="D868" t="s">
        <v>93</v>
      </c>
      <c r="E868" t="s">
        <v>7800</v>
      </c>
      <c r="F868" s="1"/>
      <c r="G868" t="s">
        <v>43</v>
      </c>
      <c r="H868">
        <v>520664</v>
      </c>
      <c r="I868" t="s">
        <v>43</v>
      </c>
      <c r="L868" t="s">
        <v>43</v>
      </c>
      <c r="M868" t="s">
        <v>43</v>
      </c>
      <c r="N868" t="s">
        <v>43</v>
      </c>
      <c r="O868" s="1"/>
      <c r="Q868" s="317"/>
      <c r="U868" s="317"/>
    </row>
    <row r="869" spans="1:21">
      <c r="A869">
        <v>868</v>
      </c>
      <c r="B869" t="s">
        <v>15213</v>
      </c>
      <c r="C869" t="s">
        <v>15214</v>
      </c>
      <c r="D869" t="s">
        <v>93</v>
      </c>
      <c r="E869" t="s">
        <v>7721</v>
      </c>
      <c r="F869" s="1"/>
      <c r="G869" t="s">
        <v>43</v>
      </c>
      <c r="H869">
        <v>520665</v>
      </c>
      <c r="I869" t="s">
        <v>43</v>
      </c>
      <c r="L869" t="s">
        <v>43</v>
      </c>
      <c r="M869" t="s">
        <v>43</v>
      </c>
      <c r="N869" t="s">
        <v>43</v>
      </c>
      <c r="O869" s="1"/>
      <c r="Q869" s="317"/>
      <c r="U869" s="317"/>
    </row>
    <row r="870" spans="1:21">
      <c r="A870">
        <v>869</v>
      </c>
      <c r="B870" t="s">
        <v>15215</v>
      </c>
      <c r="C870" t="s">
        <v>15216</v>
      </c>
      <c r="D870" t="s">
        <v>93</v>
      </c>
      <c r="E870" t="s">
        <v>93</v>
      </c>
      <c r="F870" s="1"/>
      <c r="G870" t="s">
        <v>43</v>
      </c>
      <c r="H870">
        <v>520666</v>
      </c>
      <c r="I870" t="s">
        <v>43</v>
      </c>
      <c r="L870" t="s">
        <v>43</v>
      </c>
      <c r="M870" t="s">
        <v>43</v>
      </c>
      <c r="N870" t="s">
        <v>43</v>
      </c>
      <c r="O870" s="1"/>
      <c r="Q870" s="317"/>
      <c r="U870" s="317"/>
    </row>
    <row r="871" spans="1:21">
      <c r="A871">
        <v>870</v>
      </c>
      <c r="B871" t="s">
        <v>15217</v>
      </c>
      <c r="C871" t="s">
        <v>15218</v>
      </c>
      <c r="D871" t="s">
        <v>93</v>
      </c>
      <c r="E871" t="s">
        <v>7883</v>
      </c>
      <c r="F871" s="1"/>
      <c r="G871" t="s">
        <v>43</v>
      </c>
      <c r="H871">
        <v>520667</v>
      </c>
      <c r="I871" t="s">
        <v>43</v>
      </c>
      <c r="L871" t="s">
        <v>43</v>
      </c>
      <c r="M871" t="s">
        <v>43</v>
      </c>
      <c r="N871" t="s">
        <v>43</v>
      </c>
      <c r="O871" s="1"/>
      <c r="Q871" s="317"/>
      <c r="U871" s="317"/>
    </row>
    <row r="872" spans="1:21">
      <c r="A872">
        <v>871</v>
      </c>
      <c r="B872" t="s">
        <v>15219</v>
      </c>
      <c r="C872" t="s">
        <v>15220</v>
      </c>
      <c r="D872" t="s">
        <v>93</v>
      </c>
      <c r="E872" t="s">
        <v>7690</v>
      </c>
      <c r="F872" s="1"/>
      <c r="G872" t="s">
        <v>43</v>
      </c>
      <c r="H872">
        <v>520668</v>
      </c>
      <c r="I872" t="s">
        <v>43</v>
      </c>
      <c r="L872" t="s">
        <v>43</v>
      </c>
      <c r="M872" t="s">
        <v>43</v>
      </c>
      <c r="N872" t="s">
        <v>43</v>
      </c>
      <c r="O872" s="1"/>
      <c r="Q872" s="317"/>
      <c r="U872" s="317"/>
    </row>
    <row r="873" spans="1:21">
      <c r="A873">
        <v>872</v>
      </c>
      <c r="B873" t="s">
        <v>15221</v>
      </c>
      <c r="C873" t="s">
        <v>15222</v>
      </c>
      <c r="D873" t="s">
        <v>93</v>
      </c>
      <c r="E873" t="s">
        <v>7769</v>
      </c>
      <c r="F873" s="1"/>
      <c r="G873" t="s">
        <v>43</v>
      </c>
      <c r="H873">
        <v>520669</v>
      </c>
      <c r="I873" t="s">
        <v>43</v>
      </c>
      <c r="L873" t="s">
        <v>43</v>
      </c>
      <c r="M873" t="s">
        <v>43</v>
      </c>
      <c r="N873" t="s">
        <v>43</v>
      </c>
      <c r="O873" s="1"/>
      <c r="Q873" s="317"/>
      <c r="U873" s="317"/>
    </row>
    <row r="874" spans="1:21">
      <c r="A874">
        <v>873</v>
      </c>
      <c r="B874" t="s">
        <v>15223</v>
      </c>
      <c r="C874" t="s">
        <v>15224</v>
      </c>
      <c r="D874" t="s">
        <v>93</v>
      </c>
      <c r="E874" t="s">
        <v>7668</v>
      </c>
      <c r="F874" s="1"/>
      <c r="G874" t="s">
        <v>43</v>
      </c>
      <c r="H874">
        <v>520670</v>
      </c>
      <c r="I874" t="s">
        <v>43</v>
      </c>
      <c r="L874" t="s">
        <v>43</v>
      </c>
      <c r="M874" t="s">
        <v>43</v>
      </c>
      <c r="N874" t="s">
        <v>43</v>
      </c>
      <c r="O874" s="1"/>
      <c r="Q874" s="317"/>
      <c r="U874" s="317"/>
    </row>
    <row r="875" spans="1:21">
      <c r="A875">
        <v>874</v>
      </c>
      <c r="B875" t="s">
        <v>15225</v>
      </c>
      <c r="C875" t="s">
        <v>15058</v>
      </c>
      <c r="D875" t="s">
        <v>93</v>
      </c>
      <c r="E875" t="s">
        <v>7769</v>
      </c>
      <c r="F875" s="1"/>
      <c r="G875" t="s">
        <v>43</v>
      </c>
      <c r="H875">
        <v>520671</v>
      </c>
      <c r="I875" t="s">
        <v>43</v>
      </c>
      <c r="L875" t="s">
        <v>43</v>
      </c>
      <c r="M875" t="s">
        <v>43</v>
      </c>
      <c r="N875" t="s">
        <v>43</v>
      </c>
      <c r="O875" s="1"/>
      <c r="Q875" s="317"/>
      <c r="U875" s="317"/>
    </row>
    <row r="876" spans="1:21">
      <c r="A876">
        <v>875</v>
      </c>
      <c r="B876" t="s">
        <v>15226</v>
      </c>
      <c r="C876" t="s">
        <v>15227</v>
      </c>
      <c r="D876" t="s">
        <v>93</v>
      </c>
      <c r="E876" t="s">
        <v>7690</v>
      </c>
      <c r="F876" s="1"/>
      <c r="G876" t="s">
        <v>43</v>
      </c>
      <c r="H876">
        <v>520672</v>
      </c>
      <c r="I876" t="s">
        <v>43</v>
      </c>
      <c r="L876" t="s">
        <v>43</v>
      </c>
      <c r="M876" t="s">
        <v>43</v>
      </c>
      <c r="N876" t="s">
        <v>43</v>
      </c>
      <c r="O876" s="1"/>
      <c r="Q876" s="317"/>
      <c r="U876" s="317"/>
    </row>
    <row r="877" spans="1:21">
      <c r="A877">
        <v>876</v>
      </c>
      <c r="B877" t="s">
        <v>15228</v>
      </c>
      <c r="C877" t="s">
        <v>15229</v>
      </c>
      <c r="D877" t="s">
        <v>93</v>
      </c>
      <c r="E877" t="s">
        <v>7690</v>
      </c>
      <c r="F877" s="1"/>
      <c r="G877" t="s">
        <v>43</v>
      </c>
      <c r="H877">
        <v>520673</v>
      </c>
      <c r="I877" t="s">
        <v>43</v>
      </c>
      <c r="L877" t="s">
        <v>43</v>
      </c>
      <c r="M877" t="s">
        <v>43</v>
      </c>
      <c r="N877" t="s">
        <v>43</v>
      </c>
      <c r="O877" s="1"/>
      <c r="Q877" s="317"/>
      <c r="U877" s="317"/>
    </row>
    <row r="878" spans="1:21">
      <c r="A878">
        <v>877</v>
      </c>
      <c r="B878" t="s">
        <v>15230</v>
      </c>
      <c r="C878" t="s">
        <v>15231</v>
      </c>
      <c r="D878" t="s">
        <v>93</v>
      </c>
      <c r="E878" t="s">
        <v>7704</v>
      </c>
      <c r="F878" s="1"/>
      <c r="G878" t="s">
        <v>43</v>
      </c>
      <c r="H878">
        <v>520674</v>
      </c>
      <c r="I878" t="s">
        <v>43</v>
      </c>
      <c r="L878" t="s">
        <v>43</v>
      </c>
      <c r="M878" t="s">
        <v>43</v>
      </c>
      <c r="N878" t="s">
        <v>43</v>
      </c>
      <c r="O878" s="1"/>
      <c r="Q878" s="317"/>
      <c r="U878" s="317"/>
    </row>
    <row r="879" spans="1:21">
      <c r="A879">
        <v>878</v>
      </c>
      <c r="B879" t="s">
        <v>15232</v>
      </c>
      <c r="C879" t="s">
        <v>15233</v>
      </c>
      <c r="D879" t="s">
        <v>93</v>
      </c>
      <c r="E879" t="s">
        <v>7747</v>
      </c>
      <c r="F879" s="1"/>
      <c r="G879" t="s">
        <v>43</v>
      </c>
      <c r="H879">
        <v>520675</v>
      </c>
      <c r="I879" t="s">
        <v>43</v>
      </c>
      <c r="L879" t="s">
        <v>43</v>
      </c>
      <c r="M879" t="s">
        <v>43</v>
      </c>
      <c r="N879" t="s">
        <v>43</v>
      </c>
      <c r="O879" s="1"/>
      <c r="Q879" s="317"/>
      <c r="U879" s="317"/>
    </row>
    <row r="880" spans="1:21">
      <c r="A880">
        <v>879</v>
      </c>
      <c r="B880" t="s">
        <v>15234</v>
      </c>
      <c r="C880" t="s">
        <v>15235</v>
      </c>
      <c r="D880" t="s">
        <v>93</v>
      </c>
      <c r="E880" t="s">
        <v>7668</v>
      </c>
      <c r="F880" s="1"/>
      <c r="G880" t="s">
        <v>43</v>
      </c>
      <c r="H880">
        <v>520676</v>
      </c>
      <c r="I880" t="s">
        <v>43</v>
      </c>
      <c r="L880" t="s">
        <v>43</v>
      </c>
      <c r="M880" t="s">
        <v>43</v>
      </c>
      <c r="N880" t="s">
        <v>43</v>
      </c>
      <c r="O880" s="1"/>
      <c r="Q880" s="317"/>
      <c r="U880" s="317"/>
    </row>
    <row r="881" spans="1:21">
      <c r="A881">
        <v>880</v>
      </c>
      <c r="B881" t="s">
        <v>15236</v>
      </c>
      <c r="C881" t="s">
        <v>15237</v>
      </c>
      <c r="D881" t="s">
        <v>93</v>
      </c>
      <c r="E881" t="s">
        <v>7677</v>
      </c>
      <c r="F881" s="1"/>
      <c r="G881" t="s">
        <v>43</v>
      </c>
      <c r="H881">
        <v>520677</v>
      </c>
      <c r="I881" t="s">
        <v>43</v>
      </c>
      <c r="L881" t="s">
        <v>43</v>
      </c>
      <c r="M881" t="s">
        <v>43</v>
      </c>
      <c r="N881" t="s">
        <v>43</v>
      </c>
      <c r="O881" s="1"/>
      <c r="Q881" s="317"/>
      <c r="U881" s="317"/>
    </row>
    <row r="882" spans="1:21">
      <c r="A882">
        <v>881</v>
      </c>
      <c r="B882" t="s">
        <v>15238</v>
      </c>
      <c r="C882" t="s">
        <v>15239</v>
      </c>
      <c r="D882" t="s">
        <v>93</v>
      </c>
      <c r="E882" t="s">
        <v>7704</v>
      </c>
      <c r="F882" s="1"/>
      <c r="G882" t="s">
        <v>43</v>
      </c>
      <c r="H882">
        <v>520678</v>
      </c>
      <c r="I882" t="s">
        <v>43</v>
      </c>
      <c r="L882" t="s">
        <v>43</v>
      </c>
      <c r="M882" t="s">
        <v>43</v>
      </c>
      <c r="N882" t="s">
        <v>43</v>
      </c>
      <c r="O882" s="1"/>
      <c r="Q882" s="317"/>
      <c r="U882" s="317"/>
    </row>
    <row r="883" spans="1:21">
      <c r="A883">
        <v>882</v>
      </c>
      <c r="B883" t="s">
        <v>15240</v>
      </c>
      <c r="C883" t="s">
        <v>15241</v>
      </c>
      <c r="D883" t="s">
        <v>93</v>
      </c>
      <c r="E883" t="s">
        <v>7677</v>
      </c>
      <c r="F883" s="1"/>
      <c r="G883" t="s">
        <v>43</v>
      </c>
      <c r="H883">
        <v>520679</v>
      </c>
      <c r="I883" t="s">
        <v>43</v>
      </c>
      <c r="L883" t="s">
        <v>43</v>
      </c>
      <c r="M883" t="s">
        <v>43</v>
      </c>
      <c r="N883" t="s">
        <v>43</v>
      </c>
      <c r="O883" s="1"/>
      <c r="Q883" s="317"/>
      <c r="U883" s="317"/>
    </row>
    <row r="884" spans="1:21">
      <c r="A884">
        <v>883</v>
      </c>
      <c r="B884" t="s">
        <v>15242</v>
      </c>
      <c r="C884" t="s">
        <v>15243</v>
      </c>
      <c r="D884" t="s">
        <v>93</v>
      </c>
      <c r="E884" t="s">
        <v>7668</v>
      </c>
      <c r="F884" s="1"/>
      <c r="G884" t="s">
        <v>43</v>
      </c>
      <c r="H884">
        <v>520680</v>
      </c>
      <c r="I884" t="s">
        <v>43</v>
      </c>
      <c r="L884" t="s">
        <v>43</v>
      </c>
      <c r="M884" t="s">
        <v>43</v>
      </c>
      <c r="N884" t="s">
        <v>43</v>
      </c>
      <c r="O884" s="1"/>
      <c r="Q884" s="317"/>
      <c r="U884" s="317"/>
    </row>
    <row r="885" spans="1:21">
      <c r="A885">
        <v>884</v>
      </c>
      <c r="B885" t="s">
        <v>8311</v>
      </c>
      <c r="C885" t="s">
        <v>8312</v>
      </c>
      <c r="D885" t="s">
        <v>93</v>
      </c>
      <c r="E885" t="s">
        <v>7769</v>
      </c>
      <c r="F885" s="1"/>
      <c r="G885" t="s">
        <v>43</v>
      </c>
      <c r="H885">
        <v>520681</v>
      </c>
      <c r="I885" t="s">
        <v>43</v>
      </c>
      <c r="L885" t="s">
        <v>43</v>
      </c>
      <c r="M885" t="s">
        <v>43</v>
      </c>
      <c r="N885" t="s">
        <v>43</v>
      </c>
      <c r="O885" s="1"/>
      <c r="Q885" s="317"/>
      <c r="U885" s="317"/>
    </row>
    <row r="886" spans="1:21">
      <c r="A886">
        <v>885</v>
      </c>
      <c r="B886" t="s">
        <v>15244</v>
      </c>
      <c r="C886" t="s">
        <v>15245</v>
      </c>
      <c r="D886" t="s">
        <v>93</v>
      </c>
      <c r="E886" t="s">
        <v>8069</v>
      </c>
      <c r="F886" s="1"/>
      <c r="G886" t="s">
        <v>43</v>
      </c>
      <c r="H886">
        <v>520682</v>
      </c>
      <c r="I886" t="s">
        <v>43</v>
      </c>
      <c r="L886" t="s">
        <v>43</v>
      </c>
      <c r="M886" t="s">
        <v>43</v>
      </c>
      <c r="N886" t="s">
        <v>43</v>
      </c>
      <c r="O886" s="1"/>
      <c r="Q886" s="317"/>
      <c r="U886" s="317"/>
    </row>
    <row r="887" spans="1:21">
      <c r="A887">
        <v>886</v>
      </c>
      <c r="B887" t="s">
        <v>15246</v>
      </c>
      <c r="C887" t="s">
        <v>15247</v>
      </c>
      <c r="D887" t="s">
        <v>93</v>
      </c>
      <c r="E887" t="s">
        <v>7668</v>
      </c>
      <c r="F887" s="1"/>
      <c r="G887" t="s">
        <v>43</v>
      </c>
      <c r="H887">
        <v>520683</v>
      </c>
      <c r="I887" t="s">
        <v>43</v>
      </c>
      <c r="L887" t="s">
        <v>43</v>
      </c>
      <c r="M887" t="s">
        <v>43</v>
      </c>
      <c r="N887" t="s">
        <v>43</v>
      </c>
      <c r="O887" s="1"/>
      <c r="Q887" s="317"/>
      <c r="U887" s="317"/>
    </row>
    <row r="888" spans="1:21">
      <c r="A888">
        <v>887</v>
      </c>
      <c r="B888" t="s">
        <v>15248</v>
      </c>
      <c r="C888" t="s">
        <v>15249</v>
      </c>
      <c r="D888" t="s">
        <v>93</v>
      </c>
      <c r="E888" t="s">
        <v>7690</v>
      </c>
      <c r="F888" s="1"/>
      <c r="G888" t="s">
        <v>43</v>
      </c>
      <c r="H888">
        <v>520684</v>
      </c>
      <c r="I888" t="s">
        <v>43</v>
      </c>
      <c r="L888" t="s">
        <v>43</v>
      </c>
      <c r="M888" t="s">
        <v>43</v>
      </c>
      <c r="N888" t="s">
        <v>43</v>
      </c>
      <c r="O888" s="1"/>
      <c r="Q888" s="317"/>
      <c r="U888" s="317"/>
    </row>
    <row r="889" spans="1:21">
      <c r="A889">
        <v>888</v>
      </c>
      <c r="B889" t="s">
        <v>15250</v>
      </c>
      <c r="C889" t="s">
        <v>15251</v>
      </c>
      <c r="D889" t="s">
        <v>93</v>
      </c>
      <c r="E889" t="s">
        <v>7769</v>
      </c>
      <c r="F889" s="1"/>
      <c r="G889" t="s">
        <v>43</v>
      </c>
      <c r="H889">
        <v>520685</v>
      </c>
      <c r="I889" t="s">
        <v>43</v>
      </c>
      <c r="L889" t="s">
        <v>43</v>
      </c>
      <c r="M889" t="s">
        <v>43</v>
      </c>
      <c r="N889" t="s">
        <v>43</v>
      </c>
      <c r="O889" s="1"/>
      <c r="Q889" s="317"/>
      <c r="U889" s="317"/>
    </row>
    <row r="890" spans="1:21">
      <c r="A890">
        <v>889</v>
      </c>
      <c r="B890" t="s">
        <v>15252</v>
      </c>
      <c r="C890" t="s">
        <v>15253</v>
      </c>
      <c r="D890" t="s">
        <v>93</v>
      </c>
      <c r="E890" t="s">
        <v>7704</v>
      </c>
      <c r="F890" s="1"/>
      <c r="G890" t="s">
        <v>43</v>
      </c>
      <c r="H890">
        <v>520686</v>
      </c>
      <c r="I890" t="s">
        <v>43</v>
      </c>
      <c r="L890" t="s">
        <v>43</v>
      </c>
      <c r="M890" t="s">
        <v>43</v>
      </c>
      <c r="N890" t="s">
        <v>43</v>
      </c>
      <c r="O890" s="1"/>
      <c r="Q890" s="317"/>
      <c r="U890" s="317"/>
    </row>
    <row r="891" spans="1:21">
      <c r="A891">
        <v>890</v>
      </c>
      <c r="B891" t="s">
        <v>15254</v>
      </c>
      <c r="C891" t="s">
        <v>15019</v>
      </c>
      <c r="D891" t="s">
        <v>93</v>
      </c>
      <c r="E891" t="s">
        <v>7704</v>
      </c>
      <c r="F891" s="1"/>
      <c r="G891" t="s">
        <v>43</v>
      </c>
      <c r="H891">
        <v>520687</v>
      </c>
      <c r="I891" t="s">
        <v>43</v>
      </c>
      <c r="L891" t="s">
        <v>43</v>
      </c>
      <c r="M891" t="s">
        <v>43</v>
      </c>
      <c r="N891" t="s">
        <v>43</v>
      </c>
      <c r="O891" s="1"/>
      <c r="Q891" s="317"/>
      <c r="U891" s="317"/>
    </row>
    <row r="892" spans="1:21">
      <c r="A892">
        <v>891</v>
      </c>
      <c r="B892" t="s">
        <v>15255</v>
      </c>
      <c r="C892" t="s">
        <v>15256</v>
      </c>
      <c r="D892" t="s">
        <v>93</v>
      </c>
      <c r="E892" t="s">
        <v>7677</v>
      </c>
      <c r="F892" s="1"/>
      <c r="G892" t="s">
        <v>43</v>
      </c>
      <c r="H892">
        <v>520688</v>
      </c>
      <c r="I892" t="s">
        <v>43</v>
      </c>
      <c r="L892" t="s">
        <v>43</v>
      </c>
      <c r="M892" t="s">
        <v>43</v>
      </c>
      <c r="N892" t="s">
        <v>43</v>
      </c>
      <c r="O892" s="1"/>
      <c r="Q892" s="317"/>
      <c r="U892" s="317"/>
    </row>
    <row r="893" spans="1:21">
      <c r="A893">
        <v>892</v>
      </c>
      <c r="B893" t="s">
        <v>15257</v>
      </c>
      <c r="C893" t="s">
        <v>15258</v>
      </c>
      <c r="D893" t="s">
        <v>93</v>
      </c>
      <c r="E893" t="s">
        <v>7690</v>
      </c>
      <c r="F893" s="1"/>
      <c r="G893" t="s">
        <v>43</v>
      </c>
      <c r="H893">
        <v>520689</v>
      </c>
      <c r="I893" t="s">
        <v>43</v>
      </c>
      <c r="L893" t="s">
        <v>43</v>
      </c>
      <c r="M893" t="s">
        <v>43</v>
      </c>
      <c r="N893" t="s">
        <v>43</v>
      </c>
      <c r="O893" s="1"/>
      <c r="Q893" s="317"/>
      <c r="U893" s="317"/>
    </row>
    <row r="894" spans="1:21">
      <c r="A894">
        <v>893</v>
      </c>
      <c r="B894" t="s">
        <v>15259</v>
      </c>
      <c r="C894" t="s">
        <v>15260</v>
      </c>
      <c r="D894" t="s">
        <v>93</v>
      </c>
      <c r="E894" t="s">
        <v>7668</v>
      </c>
      <c r="F894" s="1"/>
      <c r="G894" t="s">
        <v>43</v>
      </c>
      <c r="H894">
        <v>520690</v>
      </c>
      <c r="I894" t="s">
        <v>43</v>
      </c>
      <c r="L894" t="s">
        <v>43</v>
      </c>
      <c r="M894" t="s">
        <v>43</v>
      </c>
      <c r="N894" t="s">
        <v>43</v>
      </c>
      <c r="O894" s="1"/>
      <c r="Q894" s="317"/>
      <c r="U894" s="317"/>
    </row>
    <row r="895" spans="1:21">
      <c r="A895">
        <v>894</v>
      </c>
      <c r="B895" t="s">
        <v>15261</v>
      </c>
      <c r="C895" t="s">
        <v>15262</v>
      </c>
      <c r="D895" t="s">
        <v>93</v>
      </c>
      <c r="E895" t="s">
        <v>7769</v>
      </c>
      <c r="F895" s="1"/>
      <c r="G895" t="s">
        <v>43</v>
      </c>
      <c r="H895">
        <v>520691</v>
      </c>
      <c r="I895" t="s">
        <v>43</v>
      </c>
      <c r="L895" t="s">
        <v>43</v>
      </c>
      <c r="M895" t="s">
        <v>43</v>
      </c>
      <c r="N895" t="s">
        <v>43</v>
      </c>
      <c r="O895" s="1"/>
      <c r="Q895" s="317"/>
      <c r="U895" s="317"/>
    </row>
    <row r="896" spans="1:21">
      <c r="A896">
        <v>895</v>
      </c>
      <c r="B896" t="s">
        <v>9089</v>
      </c>
      <c r="C896" t="s">
        <v>15263</v>
      </c>
      <c r="D896" t="s">
        <v>93</v>
      </c>
      <c r="E896" t="s">
        <v>7769</v>
      </c>
      <c r="F896" s="1">
        <v>45910</v>
      </c>
      <c r="G896">
        <v>9</v>
      </c>
      <c r="H896">
        <v>520692</v>
      </c>
      <c r="I896" t="s">
        <v>10185</v>
      </c>
      <c r="J896">
        <v>50030995</v>
      </c>
      <c r="K896" t="s">
        <v>267</v>
      </c>
      <c r="L896">
        <v>10</v>
      </c>
      <c r="M896">
        <v>10</v>
      </c>
      <c r="N896">
        <v>10</v>
      </c>
      <c r="O896" s="1">
        <v>45957</v>
      </c>
      <c r="P896">
        <v>10</v>
      </c>
      <c r="Q896" s="317">
        <v>64450</v>
      </c>
      <c r="R896">
        <v>25.1</v>
      </c>
      <c r="S896">
        <v>10</v>
      </c>
      <c r="T896">
        <v>21</v>
      </c>
      <c r="U896" s="317">
        <v>126904</v>
      </c>
    </row>
    <row r="897" spans="1:21">
      <c r="A897">
        <v>896</v>
      </c>
      <c r="B897" t="s">
        <v>15264</v>
      </c>
      <c r="C897" t="s">
        <v>15265</v>
      </c>
      <c r="D897" t="s">
        <v>93</v>
      </c>
      <c r="E897" t="s">
        <v>7677</v>
      </c>
      <c r="F897" s="1">
        <v>45910</v>
      </c>
      <c r="G897">
        <v>9</v>
      </c>
      <c r="H897">
        <v>520693</v>
      </c>
      <c r="I897" t="s">
        <v>10185</v>
      </c>
      <c r="J897">
        <v>50031084</v>
      </c>
      <c r="K897" t="s">
        <v>267</v>
      </c>
      <c r="L897">
        <v>9</v>
      </c>
      <c r="M897">
        <v>9</v>
      </c>
      <c r="N897">
        <v>9</v>
      </c>
      <c r="O897" s="1">
        <v>45927</v>
      </c>
      <c r="P897">
        <v>9</v>
      </c>
      <c r="Q897" s="317">
        <v>72520</v>
      </c>
      <c r="R897">
        <v>25.9</v>
      </c>
      <c r="S897">
        <v>9</v>
      </c>
      <c r="T897">
        <v>101</v>
      </c>
      <c r="U897" s="317">
        <v>158378</v>
      </c>
    </row>
    <row r="898" spans="1:21">
      <c r="A898">
        <v>897</v>
      </c>
      <c r="B898" t="s">
        <v>7993</v>
      </c>
      <c r="C898" t="s">
        <v>15266</v>
      </c>
      <c r="D898" t="s">
        <v>93</v>
      </c>
      <c r="E898" t="s">
        <v>7677</v>
      </c>
      <c r="F898" s="1">
        <v>45741</v>
      </c>
      <c r="G898">
        <v>3</v>
      </c>
      <c r="H898">
        <v>520694</v>
      </c>
      <c r="I898" t="s">
        <v>10185</v>
      </c>
      <c r="J898">
        <v>40075001</v>
      </c>
      <c r="K898" t="s">
        <v>267</v>
      </c>
      <c r="L898">
        <v>10</v>
      </c>
      <c r="M898">
        <v>9</v>
      </c>
      <c r="N898">
        <v>10</v>
      </c>
      <c r="O898" s="1">
        <v>45957</v>
      </c>
      <c r="P898">
        <v>10</v>
      </c>
      <c r="Q898" s="317">
        <v>313260</v>
      </c>
      <c r="R898">
        <v>25.1</v>
      </c>
      <c r="S898">
        <v>10</v>
      </c>
      <c r="T898">
        <v>27</v>
      </c>
      <c r="U898" s="317">
        <v>607207</v>
      </c>
    </row>
    <row r="899" spans="1:21">
      <c r="A899">
        <v>898</v>
      </c>
      <c r="B899" t="s">
        <v>9093</v>
      </c>
      <c r="C899" t="s">
        <v>9094</v>
      </c>
      <c r="D899" t="s">
        <v>93</v>
      </c>
      <c r="E899" t="s">
        <v>7800</v>
      </c>
      <c r="F899" s="1">
        <v>45911</v>
      </c>
      <c r="G899">
        <v>9</v>
      </c>
      <c r="H899">
        <v>520695</v>
      </c>
      <c r="I899" t="s">
        <v>10185</v>
      </c>
      <c r="J899">
        <v>50031664</v>
      </c>
      <c r="K899" t="s">
        <v>6518</v>
      </c>
      <c r="L899">
        <v>12</v>
      </c>
      <c r="M899">
        <v>11</v>
      </c>
      <c r="N899">
        <v>12</v>
      </c>
      <c r="O899" s="1">
        <v>46022</v>
      </c>
      <c r="P899">
        <v>12</v>
      </c>
      <c r="Q899" s="317">
        <v>51780</v>
      </c>
      <c r="R899">
        <v>25.12</v>
      </c>
      <c r="S899">
        <v>12</v>
      </c>
      <c r="T899">
        <v>21</v>
      </c>
      <c r="U899" s="317">
        <v>100708</v>
      </c>
    </row>
    <row r="900" spans="1:21">
      <c r="A900">
        <v>899</v>
      </c>
      <c r="B900" t="s">
        <v>9095</v>
      </c>
      <c r="C900" t="s">
        <v>15267</v>
      </c>
      <c r="D900" t="s">
        <v>93</v>
      </c>
      <c r="E900" t="s">
        <v>7704</v>
      </c>
      <c r="F900" s="1">
        <v>45911</v>
      </c>
      <c r="G900">
        <v>9</v>
      </c>
      <c r="H900">
        <v>520696</v>
      </c>
      <c r="I900" t="s">
        <v>10185</v>
      </c>
      <c r="J900">
        <v>50031738</v>
      </c>
      <c r="K900" t="s">
        <v>267</v>
      </c>
      <c r="L900">
        <v>9</v>
      </c>
      <c r="M900">
        <v>9</v>
      </c>
      <c r="N900">
        <v>9</v>
      </c>
      <c r="O900" s="1">
        <v>45927</v>
      </c>
      <c r="P900">
        <v>9</v>
      </c>
      <c r="Q900" s="317">
        <v>62160</v>
      </c>
      <c r="R900">
        <v>25.9</v>
      </c>
      <c r="S900">
        <v>9</v>
      </c>
      <c r="T900">
        <v>21</v>
      </c>
      <c r="U900" s="317">
        <v>124301</v>
      </c>
    </row>
    <row r="901" spans="1:21">
      <c r="A901">
        <v>900</v>
      </c>
      <c r="B901" t="s">
        <v>9097</v>
      </c>
      <c r="C901" t="s">
        <v>9098</v>
      </c>
      <c r="D901" t="s">
        <v>93</v>
      </c>
      <c r="E901" t="s">
        <v>7690</v>
      </c>
      <c r="F901" s="1">
        <v>45911</v>
      </c>
      <c r="G901">
        <v>9</v>
      </c>
      <c r="H901">
        <v>520697</v>
      </c>
      <c r="I901" t="s">
        <v>10185</v>
      </c>
      <c r="J901">
        <v>50031764</v>
      </c>
      <c r="K901" t="s">
        <v>267</v>
      </c>
      <c r="L901">
        <v>10</v>
      </c>
      <c r="M901">
        <v>10</v>
      </c>
      <c r="N901">
        <v>10</v>
      </c>
      <c r="O901" s="1">
        <v>45957</v>
      </c>
      <c r="P901">
        <v>10</v>
      </c>
      <c r="Q901" s="317">
        <v>53790</v>
      </c>
      <c r="R901">
        <v>25.1</v>
      </c>
      <c r="S901">
        <v>10</v>
      </c>
      <c r="T901">
        <v>21</v>
      </c>
      <c r="U901" s="317">
        <v>104648</v>
      </c>
    </row>
    <row r="902" spans="1:21">
      <c r="A902">
        <v>901</v>
      </c>
      <c r="B902" t="s">
        <v>9101</v>
      </c>
      <c r="C902" t="s">
        <v>9102</v>
      </c>
      <c r="D902" t="s">
        <v>93</v>
      </c>
      <c r="E902" t="s">
        <v>7690</v>
      </c>
      <c r="F902" s="1">
        <v>45911</v>
      </c>
      <c r="G902">
        <v>9</v>
      </c>
      <c r="H902">
        <v>520698</v>
      </c>
      <c r="I902" t="s">
        <v>10185</v>
      </c>
      <c r="J902">
        <v>50031781</v>
      </c>
      <c r="K902" t="s">
        <v>267</v>
      </c>
      <c r="L902">
        <v>10</v>
      </c>
      <c r="M902">
        <v>10</v>
      </c>
      <c r="N902">
        <v>10</v>
      </c>
      <c r="O902" s="1">
        <v>45957</v>
      </c>
      <c r="P902">
        <v>10</v>
      </c>
      <c r="Q902" s="317">
        <v>48970</v>
      </c>
      <c r="R902">
        <v>25.1</v>
      </c>
      <c r="S902">
        <v>10</v>
      </c>
      <c r="T902">
        <v>21</v>
      </c>
      <c r="U902" s="317">
        <v>96214</v>
      </c>
    </row>
    <row r="903" spans="1:21">
      <c r="A903">
        <v>902</v>
      </c>
      <c r="B903" t="s">
        <v>9099</v>
      </c>
      <c r="C903" t="s">
        <v>9100</v>
      </c>
      <c r="D903" t="s">
        <v>93</v>
      </c>
      <c r="E903" t="s">
        <v>7690</v>
      </c>
      <c r="F903" s="1">
        <v>45911</v>
      </c>
      <c r="G903">
        <v>9</v>
      </c>
      <c r="H903">
        <v>520699</v>
      </c>
      <c r="I903" t="s">
        <v>10185</v>
      </c>
      <c r="J903">
        <v>50031796</v>
      </c>
      <c r="K903" t="s">
        <v>6518</v>
      </c>
      <c r="L903">
        <v>11</v>
      </c>
      <c r="M903">
        <v>10</v>
      </c>
      <c r="N903">
        <v>11</v>
      </c>
      <c r="O903" s="1">
        <v>45991</v>
      </c>
      <c r="P903">
        <v>11</v>
      </c>
      <c r="Q903" s="317">
        <v>100460</v>
      </c>
      <c r="R903">
        <v>25.11</v>
      </c>
      <c r="S903">
        <v>11</v>
      </c>
      <c r="T903">
        <v>21</v>
      </c>
      <c r="U903" s="317">
        <v>198743</v>
      </c>
    </row>
    <row r="904" spans="1:21">
      <c r="A904">
        <v>903</v>
      </c>
      <c r="B904" t="s">
        <v>15268</v>
      </c>
      <c r="C904" t="s">
        <v>15269</v>
      </c>
      <c r="D904" t="s">
        <v>93</v>
      </c>
      <c r="E904" t="s">
        <v>93</v>
      </c>
      <c r="F904" s="1">
        <v>45469</v>
      </c>
      <c r="G904">
        <v>6</v>
      </c>
      <c r="H904">
        <v>520700</v>
      </c>
      <c r="I904" t="s">
        <v>10185</v>
      </c>
      <c r="J904">
        <v>40043405</v>
      </c>
      <c r="K904" t="s">
        <v>6518</v>
      </c>
      <c r="L904">
        <v>10</v>
      </c>
      <c r="M904">
        <v>9</v>
      </c>
      <c r="N904">
        <v>10</v>
      </c>
      <c r="O904" s="1">
        <v>45957</v>
      </c>
      <c r="P904">
        <v>10</v>
      </c>
      <c r="Q904" s="317">
        <v>221570</v>
      </c>
      <c r="R904">
        <v>25.1</v>
      </c>
      <c r="S904">
        <v>10</v>
      </c>
      <c r="T904">
        <v>27</v>
      </c>
      <c r="U904" s="317">
        <v>339311</v>
      </c>
    </row>
    <row r="905" spans="1:21">
      <c r="A905">
        <v>904</v>
      </c>
      <c r="B905" t="s">
        <v>7968</v>
      </c>
      <c r="C905" t="s">
        <v>15270</v>
      </c>
      <c r="D905" t="s">
        <v>93</v>
      </c>
      <c r="E905" t="s">
        <v>7698</v>
      </c>
      <c r="F905" s="1">
        <v>45735</v>
      </c>
      <c r="G905">
        <v>3</v>
      </c>
      <c r="H905">
        <v>520701</v>
      </c>
      <c r="I905" t="s">
        <v>10185</v>
      </c>
      <c r="J905">
        <v>40074487</v>
      </c>
      <c r="K905" t="s">
        <v>6518</v>
      </c>
      <c r="L905">
        <v>10</v>
      </c>
      <c r="M905">
        <v>9</v>
      </c>
      <c r="N905">
        <v>10</v>
      </c>
      <c r="O905" s="1">
        <v>45957</v>
      </c>
      <c r="P905">
        <v>10</v>
      </c>
      <c r="Q905" s="317">
        <v>256050</v>
      </c>
      <c r="R905">
        <v>25.1</v>
      </c>
      <c r="S905">
        <v>10</v>
      </c>
      <c r="T905">
        <v>27</v>
      </c>
      <c r="U905" s="317">
        <v>495101</v>
      </c>
    </row>
    <row r="906" spans="1:21">
      <c r="A906">
        <v>905</v>
      </c>
      <c r="B906" t="s">
        <v>9103</v>
      </c>
      <c r="C906" t="s">
        <v>9104</v>
      </c>
      <c r="D906" t="s">
        <v>6574</v>
      </c>
      <c r="E906" t="s">
        <v>7834</v>
      </c>
      <c r="F906" s="1">
        <v>45912</v>
      </c>
      <c r="G906">
        <v>9</v>
      </c>
      <c r="H906">
        <v>520702</v>
      </c>
      <c r="I906" t="s">
        <v>10185</v>
      </c>
      <c r="J906">
        <v>50032136</v>
      </c>
      <c r="K906" t="s">
        <v>6518</v>
      </c>
      <c r="L906">
        <v>11</v>
      </c>
      <c r="M906">
        <v>10</v>
      </c>
      <c r="N906">
        <v>11</v>
      </c>
      <c r="O906" s="1">
        <v>45991</v>
      </c>
      <c r="P906">
        <v>11</v>
      </c>
      <c r="Q906" s="317">
        <v>72650</v>
      </c>
      <c r="R906">
        <v>25.11</v>
      </c>
      <c r="S906">
        <v>11</v>
      </c>
      <c r="T906">
        <v>48</v>
      </c>
      <c r="U906" s="317">
        <v>127873</v>
      </c>
    </row>
    <row r="907" spans="1:21">
      <c r="A907">
        <v>906</v>
      </c>
      <c r="B907" t="s">
        <v>9105</v>
      </c>
      <c r="C907" t="s">
        <v>9106</v>
      </c>
      <c r="D907" t="s">
        <v>93</v>
      </c>
      <c r="E907" t="s">
        <v>7668</v>
      </c>
      <c r="F907" s="1">
        <v>45916</v>
      </c>
      <c r="G907">
        <v>9</v>
      </c>
      <c r="H907">
        <v>520703</v>
      </c>
      <c r="I907" t="s">
        <v>10185</v>
      </c>
      <c r="J907">
        <v>50032306</v>
      </c>
      <c r="K907" t="s">
        <v>267</v>
      </c>
      <c r="L907">
        <v>10</v>
      </c>
      <c r="M907">
        <v>9</v>
      </c>
      <c r="N907">
        <v>10</v>
      </c>
      <c r="O907" s="1">
        <v>45957</v>
      </c>
      <c r="P907">
        <v>10</v>
      </c>
      <c r="Q907" s="317">
        <v>43120</v>
      </c>
      <c r="R907">
        <v>25.1</v>
      </c>
      <c r="S907">
        <v>10</v>
      </c>
      <c r="T907">
        <v>21</v>
      </c>
      <c r="U907" s="317">
        <v>85985</v>
      </c>
    </row>
    <row r="908" spans="1:21">
      <c r="A908">
        <v>907</v>
      </c>
      <c r="B908" t="s">
        <v>9107</v>
      </c>
      <c r="C908" t="s">
        <v>10157</v>
      </c>
      <c r="D908" t="s">
        <v>93</v>
      </c>
      <c r="E908" t="s">
        <v>93</v>
      </c>
      <c r="F908" s="1">
        <v>45916</v>
      </c>
      <c r="G908">
        <v>9</v>
      </c>
      <c r="H908">
        <v>520704</v>
      </c>
      <c r="I908" t="s">
        <v>10185</v>
      </c>
      <c r="J908">
        <v>50032315</v>
      </c>
      <c r="K908" t="s">
        <v>6518</v>
      </c>
      <c r="L908">
        <v>10</v>
      </c>
      <c r="M908">
        <v>10</v>
      </c>
      <c r="N908">
        <v>10</v>
      </c>
      <c r="O908" s="1">
        <v>45957</v>
      </c>
      <c r="P908">
        <v>10</v>
      </c>
      <c r="Q908" s="317">
        <v>56465</v>
      </c>
      <c r="R908">
        <v>25.1</v>
      </c>
      <c r="S908">
        <v>10</v>
      </c>
      <c r="T908">
        <v>23</v>
      </c>
      <c r="U908" s="317">
        <v>107587</v>
      </c>
    </row>
    <row r="909" spans="1:21">
      <c r="A909">
        <v>908</v>
      </c>
      <c r="B909" t="s">
        <v>9109</v>
      </c>
      <c r="C909" t="s">
        <v>9110</v>
      </c>
      <c r="D909" t="s">
        <v>93</v>
      </c>
      <c r="E909" t="s">
        <v>7721</v>
      </c>
      <c r="F909" s="1">
        <v>45916</v>
      </c>
      <c r="G909">
        <v>9</v>
      </c>
      <c r="H909">
        <v>520705</v>
      </c>
      <c r="I909" t="s">
        <v>10185</v>
      </c>
      <c r="J909">
        <v>50032354</v>
      </c>
      <c r="K909" t="s">
        <v>6518</v>
      </c>
      <c r="L909">
        <v>11</v>
      </c>
      <c r="M909">
        <v>10</v>
      </c>
      <c r="N909">
        <v>11</v>
      </c>
      <c r="O909" s="1">
        <v>45991</v>
      </c>
      <c r="P909">
        <v>11</v>
      </c>
      <c r="Q909" s="317">
        <v>42580</v>
      </c>
      <c r="R909">
        <v>25.11</v>
      </c>
      <c r="S909">
        <v>11</v>
      </c>
      <c r="T909">
        <v>21</v>
      </c>
      <c r="U909" s="317">
        <v>80733</v>
      </c>
    </row>
    <row r="910" spans="1:21">
      <c r="A910">
        <v>909</v>
      </c>
      <c r="B910" t="s">
        <v>9111</v>
      </c>
      <c r="C910" t="s">
        <v>9112</v>
      </c>
      <c r="D910" t="s">
        <v>93</v>
      </c>
      <c r="E910" t="s">
        <v>7800</v>
      </c>
      <c r="F910" s="1">
        <v>45916</v>
      </c>
      <c r="G910">
        <v>9</v>
      </c>
      <c r="H910">
        <v>520706</v>
      </c>
      <c r="I910" t="s">
        <v>10185</v>
      </c>
      <c r="J910">
        <v>50032565</v>
      </c>
      <c r="K910" t="s">
        <v>267</v>
      </c>
      <c r="L910">
        <v>10</v>
      </c>
      <c r="M910">
        <v>10</v>
      </c>
      <c r="N910">
        <v>10</v>
      </c>
      <c r="O910" s="1">
        <v>45957</v>
      </c>
      <c r="P910">
        <v>10</v>
      </c>
      <c r="Q910" s="317">
        <v>78790</v>
      </c>
      <c r="R910">
        <v>25.1</v>
      </c>
      <c r="S910">
        <v>10</v>
      </c>
      <c r="T910">
        <v>21</v>
      </c>
      <c r="U910" s="317">
        <v>155242</v>
      </c>
    </row>
    <row r="911" spans="1:21">
      <c r="A911">
        <v>910</v>
      </c>
      <c r="B911" t="s">
        <v>15271</v>
      </c>
      <c r="C911" t="s">
        <v>15272</v>
      </c>
      <c r="D911" t="s">
        <v>93</v>
      </c>
      <c r="E911" t="s">
        <v>7668</v>
      </c>
      <c r="F911" s="1"/>
      <c r="G911" t="s">
        <v>43</v>
      </c>
      <c r="H911">
        <v>520707</v>
      </c>
      <c r="I911" t="s">
        <v>43</v>
      </c>
      <c r="L911" t="s">
        <v>43</v>
      </c>
      <c r="M911" t="s">
        <v>43</v>
      </c>
      <c r="N911" t="s">
        <v>43</v>
      </c>
      <c r="O911" s="1"/>
      <c r="Q911" s="317"/>
      <c r="U911" s="317"/>
    </row>
    <row r="912" spans="1:21">
      <c r="A912">
        <v>911</v>
      </c>
      <c r="B912" t="s">
        <v>9128</v>
      </c>
      <c r="C912" t="s">
        <v>9129</v>
      </c>
      <c r="D912" t="s">
        <v>93</v>
      </c>
      <c r="E912" t="s">
        <v>7668</v>
      </c>
      <c r="F912" s="1">
        <v>45917</v>
      </c>
      <c r="G912">
        <v>9</v>
      </c>
      <c r="H912">
        <v>520708</v>
      </c>
      <c r="I912" t="s">
        <v>10185</v>
      </c>
      <c r="J912">
        <v>50032710</v>
      </c>
      <c r="K912" t="s">
        <v>267</v>
      </c>
      <c r="L912">
        <v>12</v>
      </c>
      <c r="M912">
        <v>10</v>
      </c>
      <c r="N912">
        <v>11</v>
      </c>
      <c r="O912" s="1">
        <v>46022</v>
      </c>
      <c r="P912">
        <v>12</v>
      </c>
      <c r="Q912" s="317">
        <v>72925</v>
      </c>
      <c r="R912">
        <v>25.12</v>
      </c>
      <c r="S912">
        <v>12</v>
      </c>
      <c r="T912">
        <v>21</v>
      </c>
      <c r="U912" s="317">
        <v>141985</v>
      </c>
    </row>
    <row r="913" spans="1:21">
      <c r="A913">
        <v>912</v>
      </c>
      <c r="B913" t="s">
        <v>9130</v>
      </c>
      <c r="C913" t="s">
        <v>9131</v>
      </c>
      <c r="D913" t="s">
        <v>93</v>
      </c>
      <c r="E913" t="s">
        <v>7690</v>
      </c>
      <c r="F913" s="1">
        <v>45917</v>
      </c>
      <c r="G913">
        <v>9</v>
      </c>
      <c r="H913">
        <v>520709</v>
      </c>
      <c r="I913" t="s">
        <v>10185</v>
      </c>
      <c r="J913">
        <v>50032763</v>
      </c>
      <c r="K913" t="s">
        <v>267</v>
      </c>
      <c r="L913">
        <v>10</v>
      </c>
      <c r="M913">
        <v>9</v>
      </c>
      <c r="N913">
        <v>10</v>
      </c>
      <c r="O913" s="1">
        <v>45957</v>
      </c>
      <c r="P913">
        <v>10</v>
      </c>
      <c r="Q913" s="317">
        <v>33210</v>
      </c>
      <c r="R913">
        <v>25.1</v>
      </c>
      <c r="S913">
        <v>10</v>
      </c>
      <c r="T913">
        <v>21</v>
      </c>
      <c r="U913" s="317">
        <v>66770</v>
      </c>
    </row>
    <row r="914" spans="1:21">
      <c r="A914">
        <v>913</v>
      </c>
      <c r="B914" t="s">
        <v>9139</v>
      </c>
      <c r="C914" t="s">
        <v>15273</v>
      </c>
      <c r="D914" t="s">
        <v>93</v>
      </c>
      <c r="E914" t="s">
        <v>7769</v>
      </c>
      <c r="F914" s="1">
        <v>45918</v>
      </c>
      <c r="G914">
        <v>9</v>
      </c>
      <c r="H914">
        <v>520710</v>
      </c>
      <c r="I914" t="s">
        <v>10185</v>
      </c>
      <c r="J914">
        <v>50032884</v>
      </c>
      <c r="K914" t="s">
        <v>267</v>
      </c>
      <c r="L914">
        <v>11</v>
      </c>
      <c r="M914">
        <v>10</v>
      </c>
      <c r="N914">
        <v>11</v>
      </c>
      <c r="O914" s="1">
        <v>45991</v>
      </c>
      <c r="P914">
        <v>11</v>
      </c>
      <c r="Q914" s="317">
        <v>95370</v>
      </c>
      <c r="R914">
        <v>25.11</v>
      </c>
      <c r="S914">
        <v>11</v>
      </c>
      <c r="T914">
        <v>27</v>
      </c>
      <c r="U914" s="317">
        <v>186901</v>
      </c>
    </row>
    <row r="915" spans="1:21">
      <c r="A915">
        <v>914</v>
      </c>
      <c r="B915" t="s">
        <v>9137</v>
      </c>
      <c r="C915" t="s">
        <v>15274</v>
      </c>
      <c r="D915" t="s">
        <v>93</v>
      </c>
      <c r="E915" t="s">
        <v>7769</v>
      </c>
      <c r="F915" s="1">
        <v>45918</v>
      </c>
      <c r="G915">
        <v>9</v>
      </c>
      <c r="H915">
        <v>520711</v>
      </c>
      <c r="I915" t="s">
        <v>10185</v>
      </c>
      <c r="J915">
        <v>50032963</v>
      </c>
      <c r="K915" t="s">
        <v>6518</v>
      </c>
      <c r="L915">
        <v>11</v>
      </c>
      <c r="M915">
        <v>10</v>
      </c>
      <c r="N915">
        <v>11</v>
      </c>
      <c r="O915" s="1">
        <v>45991</v>
      </c>
      <c r="P915">
        <v>11</v>
      </c>
      <c r="Q915" s="317">
        <v>73130</v>
      </c>
      <c r="R915">
        <v>25.11</v>
      </c>
      <c r="S915">
        <v>11</v>
      </c>
      <c r="T915">
        <v>21</v>
      </c>
      <c r="U915" s="317">
        <v>144577</v>
      </c>
    </row>
    <row r="916" spans="1:21">
      <c r="A916">
        <v>915</v>
      </c>
      <c r="B916" t="s">
        <v>9141</v>
      </c>
      <c r="C916" t="s">
        <v>15275</v>
      </c>
      <c r="D916" t="s">
        <v>93</v>
      </c>
      <c r="E916" t="s">
        <v>7800</v>
      </c>
      <c r="F916" s="1">
        <v>45918</v>
      </c>
      <c r="G916">
        <v>9</v>
      </c>
      <c r="H916">
        <v>520712</v>
      </c>
      <c r="I916" t="s">
        <v>10185</v>
      </c>
      <c r="J916">
        <v>50032997</v>
      </c>
      <c r="K916" t="s">
        <v>267</v>
      </c>
      <c r="L916">
        <v>10</v>
      </c>
      <c r="M916">
        <v>10</v>
      </c>
      <c r="N916">
        <v>10</v>
      </c>
      <c r="O916" s="1">
        <v>45957</v>
      </c>
      <c r="P916">
        <v>10</v>
      </c>
      <c r="Q916" s="317">
        <v>32530</v>
      </c>
      <c r="R916">
        <v>25.1</v>
      </c>
      <c r="S916">
        <v>10</v>
      </c>
      <c r="T916">
        <v>24</v>
      </c>
      <c r="U916" s="317">
        <v>63682</v>
      </c>
    </row>
    <row r="917" spans="1:21">
      <c r="A917">
        <v>916</v>
      </c>
      <c r="B917" t="s">
        <v>9143</v>
      </c>
      <c r="C917" t="s">
        <v>9144</v>
      </c>
      <c r="D917" t="s">
        <v>93</v>
      </c>
      <c r="E917" t="s">
        <v>6259</v>
      </c>
      <c r="F917" s="1">
        <v>45918</v>
      </c>
      <c r="G917">
        <v>9</v>
      </c>
      <c r="H917">
        <v>520713</v>
      </c>
      <c r="I917" t="s">
        <v>10185</v>
      </c>
      <c r="J917">
        <v>50033105</v>
      </c>
      <c r="K917" t="s">
        <v>267</v>
      </c>
      <c r="L917">
        <v>11</v>
      </c>
      <c r="M917">
        <v>10</v>
      </c>
      <c r="N917">
        <v>11</v>
      </c>
      <c r="O917" s="1">
        <v>45991</v>
      </c>
      <c r="P917">
        <v>11</v>
      </c>
      <c r="Q917" s="317">
        <v>56395</v>
      </c>
      <c r="R917">
        <v>25.11</v>
      </c>
      <c r="S917">
        <v>11</v>
      </c>
      <c r="T917">
        <v>27</v>
      </c>
      <c r="U917" s="317">
        <v>109200</v>
      </c>
    </row>
    <row r="918" spans="1:21">
      <c r="A918">
        <v>917</v>
      </c>
      <c r="B918" t="s">
        <v>9147</v>
      </c>
      <c r="C918" t="s">
        <v>15276</v>
      </c>
      <c r="D918" t="s">
        <v>93</v>
      </c>
      <c r="E918" t="s">
        <v>7704</v>
      </c>
      <c r="F918" s="1">
        <v>45918</v>
      </c>
      <c r="G918">
        <v>9</v>
      </c>
      <c r="H918">
        <v>520714</v>
      </c>
      <c r="I918" t="s">
        <v>10185</v>
      </c>
      <c r="J918">
        <v>50033118</v>
      </c>
      <c r="K918" t="s">
        <v>267</v>
      </c>
      <c r="L918">
        <v>10</v>
      </c>
      <c r="M918">
        <v>10</v>
      </c>
      <c r="N918">
        <v>10</v>
      </c>
      <c r="O918" s="1">
        <v>45991</v>
      </c>
      <c r="P918">
        <v>11</v>
      </c>
      <c r="Q918" s="317">
        <v>38765</v>
      </c>
      <c r="R918">
        <v>25.11</v>
      </c>
      <c r="S918">
        <v>11</v>
      </c>
      <c r="T918">
        <v>21</v>
      </c>
      <c r="U918" s="317">
        <v>75444</v>
      </c>
    </row>
    <row r="919" spans="1:21">
      <c r="A919">
        <v>918</v>
      </c>
      <c r="B919" t="s">
        <v>9120</v>
      </c>
      <c r="C919" t="s">
        <v>9121</v>
      </c>
      <c r="D919" t="s">
        <v>93</v>
      </c>
      <c r="E919" t="s">
        <v>7769</v>
      </c>
      <c r="F919" s="1">
        <v>45455</v>
      </c>
      <c r="G919">
        <v>6</v>
      </c>
      <c r="H919">
        <v>520715</v>
      </c>
      <c r="I919" t="s">
        <v>10185</v>
      </c>
      <c r="J919">
        <v>40041128</v>
      </c>
      <c r="K919" t="s">
        <v>6518</v>
      </c>
      <c r="L919">
        <v>10</v>
      </c>
      <c r="M919">
        <v>9</v>
      </c>
      <c r="N919">
        <v>10</v>
      </c>
      <c r="O919" s="1">
        <v>45957</v>
      </c>
      <c r="P919">
        <v>10</v>
      </c>
      <c r="Q919" s="317">
        <v>291550</v>
      </c>
      <c r="R919">
        <v>25.1</v>
      </c>
      <c r="S919">
        <v>10</v>
      </c>
      <c r="T919">
        <v>27</v>
      </c>
      <c r="U919" s="317">
        <v>548075</v>
      </c>
    </row>
    <row r="920" spans="1:21">
      <c r="A920">
        <v>919</v>
      </c>
      <c r="B920" t="s">
        <v>9149</v>
      </c>
      <c r="C920" t="s">
        <v>8931</v>
      </c>
      <c r="D920" t="s">
        <v>6574</v>
      </c>
      <c r="E920" t="s">
        <v>7834</v>
      </c>
      <c r="F920" s="1">
        <v>45919</v>
      </c>
      <c r="G920">
        <v>9</v>
      </c>
      <c r="H920">
        <v>520716</v>
      </c>
      <c r="I920" t="s">
        <v>10185</v>
      </c>
      <c r="J920">
        <v>50033296</v>
      </c>
      <c r="L920" t="s">
        <v>43</v>
      </c>
      <c r="M920" t="s">
        <v>43</v>
      </c>
      <c r="N920" t="s">
        <v>43</v>
      </c>
      <c r="O920" s="1"/>
      <c r="Q920" s="317"/>
      <c r="U920" s="317"/>
    </row>
    <row r="921" spans="1:21">
      <c r="A921">
        <v>920</v>
      </c>
      <c r="B921" t="s">
        <v>9151</v>
      </c>
      <c r="C921" t="s">
        <v>15277</v>
      </c>
      <c r="D921" t="s">
        <v>93</v>
      </c>
      <c r="E921" t="s">
        <v>93</v>
      </c>
      <c r="F921" s="1">
        <v>45919</v>
      </c>
      <c r="G921">
        <v>9</v>
      </c>
      <c r="H921">
        <v>520717</v>
      </c>
      <c r="I921" t="s">
        <v>10185</v>
      </c>
      <c r="J921">
        <v>50033319</v>
      </c>
      <c r="K921" t="s">
        <v>267</v>
      </c>
      <c r="L921">
        <v>11</v>
      </c>
      <c r="M921">
        <v>10</v>
      </c>
      <c r="N921">
        <v>11</v>
      </c>
      <c r="O921" s="1">
        <v>45991</v>
      </c>
      <c r="P921">
        <v>11</v>
      </c>
      <c r="Q921" s="317">
        <v>86190</v>
      </c>
      <c r="R921">
        <v>25.11</v>
      </c>
      <c r="S921">
        <v>11</v>
      </c>
      <c r="T921">
        <v>21</v>
      </c>
      <c r="U921" s="317">
        <v>168792</v>
      </c>
    </row>
    <row r="922" spans="1:21">
      <c r="A922">
        <v>921</v>
      </c>
      <c r="B922" t="s">
        <v>9163</v>
      </c>
      <c r="C922" t="s">
        <v>15278</v>
      </c>
      <c r="D922" t="s">
        <v>6574</v>
      </c>
      <c r="E922" t="s">
        <v>7834</v>
      </c>
      <c r="F922" s="1">
        <v>45919</v>
      </c>
      <c r="G922">
        <v>9</v>
      </c>
      <c r="H922">
        <v>520718</v>
      </c>
      <c r="I922" t="s">
        <v>10185</v>
      </c>
      <c r="J922">
        <v>50033335</v>
      </c>
      <c r="K922" t="s">
        <v>6518</v>
      </c>
      <c r="L922">
        <v>11</v>
      </c>
      <c r="M922">
        <v>10</v>
      </c>
      <c r="N922">
        <v>11</v>
      </c>
      <c r="O922" s="1">
        <v>45991</v>
      </c>
      <c r="P922">
        <v>11</v>
      </c>
      <c r="Q922" s="317">
        <v>135740</v>
      </c>
      <c r="R922">
        <v>25.11</v>
      </c>
      <c r="S922">
        <v>11</v>
      </c>
      <c r="T922">
        <v>46</v>
      </c>
      <c r="U922" s="317">
        <v>240775</v>
      </c>
    </row>
    <row r="923" spans="1:21">
      <c r="A923">
        <v>922</v>
      </c>
      <c r="B923" t="s">
        <v>9168</v>
      </c>
      <c r="C923" t="s">
        <v>9169</v>
      </c>
      <c r="D923" t="s">
        <v>93</v>
      </c>
      <c r="E923" t="s">
        <v>7668</v>
      </c>
      <c r="F923" s="1">
        <v>45920</v>
      </c>
      <c r="G923">
        <v>9</v>
      </c>
      <c r="H923">
        <v>520719</v>
      </c>
      <c r="I923" t="s">
        <v>10185</v>
      </c>
      <c r="J923">
        <v>50033408</v>
      </c>
      <c r="K923" t="s">
        <v>267</v>
      </c>
      <c r="L923">
        <v>11</v>
      </c>
      <c r="M923">
        <v>10</v>
      </c>
      <c r="N923">
        <v>11</v>
      </c>
      <c r="O923" s="1">
        <v>45991</v>
      </c>
      <c r="P923">
        <v>11</v>
      </c>
      <c r="Q923" s="317">
        <v>88360</v>
      </c>
      <c r="R923">
        <v>25.11</v>
      </c>
      <c r="S923">
        <v>11</v>
      </c>
      <c r="T923">
        <v>21</v>
      </c>
      <c r="U923" s="317">
        <v>174021</v>
      </c>
    </row>
    <row r="924" spans="1:21">
      <c r="A924">
        <v>923</v>
      </c>
      <c r="B924" t="s">
        <v>9170</v>
      </c>
      <c r="C924" t="s">
        <v>8828</v>
      </c>
      <c r="D924" t="s">
        <v>93</v>
      </c>
      <c r="E924" t="s">
        <v>6259</v>
      </c>
      <c r="F924" s="1">
        <v>45920</v>
      </c>
      <c r="G924">
        <v>9</v>
      </c>
      <c r="H924">
        <v>520720</v>
      </c>
      <c r="I924" t="s">
        <v>10185</v>
      </c>
      <c r="J924">
        <v>50033422</v>
      </c>
      <c r="K924" t="s">
        <v>267</v>
      </c>
      <c r="L924">
        <v>10</v>
      </c>
      <c r="M924">
        <v>10</v>
      </c>
      <c r="N924">
        <v>10</v>
      </c>
      <c r="O924" s="1">
        <v>45957</v>
      </c>
      <c r="P924">
        <v>10</v>
      </c>
      <c r="Q924" s="317">
        <v>74250</v>
      </c>
      <c r="R924">
        <v>25.1</v>
      </c>
      <c r="S924">
        <v>10</v>
      </c>
      <c r="T924">
        <v>21</v>
      </c>
      <c r="U924" s="317">
        <v>145060</v>
      </c>
    </row>
    <row r="925" spans="1:21">
      <c r="A925">
        <v>924</v>
      </c>
      <c r="B925" t="s">
        <v>9171</v>
      </c>
      <c r="C925" t="s">
        <v>9172</v>
      </c>
      <c r="D925" t="s">
        <v>93</v>
      </c>
      <c r="E925" t="s">
        <v>7668</v>
      </c>
      <c r="F925" s="1">
        <v>45920</v>
      </c>
      <c r="G925">
        <v>9</v>
      </c>
      <c r="H925">
        <v>520721</v>
      </c>
      <c r="I925" t="s">
        <v>10185</v>
      </c>
      <c r="J925">
        <v>50033436</v>
      </c>
      <c r="K925" t="s">
        <v>267</v>
      </c>
      <c r="L925">
        <v>10</v>
      </c>
      <c r="M925">
        <v>10</v>
      </c>
      <c r="N925">
        <v>10</v>
      </c>
      <c r="O925" s="1">
        <v>45957</v>
      </c>
      <c r="P925">
        <v>10</v>
      </c>
      <c r="Q925" s="317">
        <v>39930</v>
      </c>
      <c r="R925">
        <v>25.1</v>
      </c>
      <c r="S925">
        <v>10</v>
      </c>
      <c r="T925">
        <v>21</v>
      </c>
      <c r="U925" s="317">
        <v>77230</v>
      </c>
    </row>
    <row r="926" spans="1:21">
      <c r="A926">
        <v>925</v>
      </c>
      <c r="B926" t="s">
        <v>9166</v>
      </c>
      <c r="C926" t="s">
        <v>9167</v>
      </c>
      <c r="D926" t="s">
        <v>93</v>
      </c>
      <c r="E926" t="s">
        <v>7690</v>
      </c>
      <c r="F926" s="1">
        <v>45919</v>
      </c>
      <c r="G926">
        <v>9</v>
      </c>
      <c r="H926">
        <v>520722</v>
      </c>
      <c r="I926" t="s">
        <v>10185</v>
      </c>
      <c r="J926">
        <v>50033464</v>
      </c>
      <c r="K926" t="s">
        <v>267</v>
      </c>
      <c r="L926">
        <v>11</v>
      </c>
      <c r="M926">
        <v>10</v>
      </c>
      <c r="N926">
        <v>10</v>
      </c>
      <c r="O926" s="1">
        <v>45991</v>
      </c>
      <c r="P926">
        <v>11</v>
      </c>
      <c r="Q926" s="317">
        <v>55230</v>
      </c>
      <c r="R926">
        <v>25.11</v>
      </c>
      <c r="S926">
        <v>11</v>
      </c>
      <c r="T926">
        <v>27</v>
      </c>
      <c r="U926" s="317">
        <v>107413</v>
      </c>
    </row>
    <row r="927" spans="1:21">
      <c r="A927">
        <v>926</v>
      </c>
      <c r="B927" t="s">
        <v>9173</v>
      </c>
      <c r="C927" t="s">
        <v>9174</v>
      </c>
      <c r="D927" t="s">
        <v>93</v>
      </c>
      <c r="E927" t="s">
        <v>7704</v>
      </c>
      <c r="F927" s="1">
        <v>45920</v>
      </c>
      <c r="G927">
        <v>9</v>
      </c>
      <c r="H927">
        <v>520723</v>
      </c>
      <c r="I927" t="s">
        <v>10185</v>
      </c>
      <c r="J927">
        <v>50033482</v>
      </c>
      <c r="K927" t="s">
        <v>267</v>
      </c>
      <c r="L927">
        <v>11</v>
      </c>
      <c r="M927">
        <v>10</v>
      </c>
      <c r="N927">
        <v>11</v>
      </c>
      <c r="O927" s="1">
        <v>45991</v>
      </c>
      <c r="P927">
        <v>11</v>
      </c>
      <c r="Q927" s="317">
        <v>40750</v>
      </c>
      <c r="R927">
        <v>25.11</v>
      </c>
      <c r="S927">
        <v>11</v>
      </c>
      <c r="T927">
        <v>21</v>
      </c>
      <c r="U927" s="317">
        <v>79948</v>
      </c>
    </row>
    <row r="928" spans="1:21">
      <c r="A928">
        <v>927</v>
      </c>
      <c r="B928" t="s">
        <v>9177</v>
      </c>
      <c r="C928" t="s">
        <v>9178</v>
      </c>
      <c r="D928" t="s">
        <v>6574</v>
      </c>
      <c r="E928" t="s">
        <v>7834</v>
      </c>
      <c r="F928" s="1">
        <v>45922</v>
      </c>
      <c r="G928">
        <v>9</v>
      </c>
      <c r="H928">
        <v>520724</v>
      </c>
      <c r="I928" t="s">
        <v>10185</v>
      </c>
      <c r="J928">
        <v>50033555</v>
      </c>
      <c r="K928" t="s">
        <v>267</v>
      </c>
      <c r="L928">
        <v>11</v>
      </c>
      <c r="M928">
        <v>10</v>
      </c>
      <c r="N928">
        <v>11</v>
      </c>
      <c r="O928" s="1">
        <v>45991</v>
      </c>
      <c r="P928">
        <v>11</v>
      </c>
      <c r="Q928" s="317">
        <v>34540</v>
      </c>
      <c r="R928">
        <v>25.11</v>
      </c>
      <c r="S928">
        <v>11</v>
      </c>
      <c r="T928">
        <v>48</v>
      </c>
      <c r="U928" s="317">
        <v>61194</v>
      </c>
    </row>
    <row r="929" spans="1:21">
      <c r="A929">
        <v>928</v>
      </c>
      <c r="B929" t="s">
        <v>9175</v>
      </c>
      <c r="C929" t="s">
        <v>9176</v>
      </c>
      <c r="D929" t="s">
        <v>93</v>
      </c>
      <c r="E929" t="s">
        <v>7800</v>
      </c>
      <c r="F929" s="1">
        <v>45922</v>
      </c>
      <c r="G929">
        <v>9</v>
      </c>
      <c r="H929">
        <v>520725</v>
      </c>
      <c r="I929" t="s">
        <v>10185</v>
      </c>
      <c r="J929">
        <v>50033587</v>
      </c>
      <c r="K929" t="s">
        <v>267</v>
      </c>
      <c r="L929">
        <v>10</v>
      </c>
      <c r="M929">
        <v>10</v>
      </c>
      <c r="N929">
        <v>10</v>
      </c>
      <c r="O929" s="1">
        <v>45957</v>
      </c>
      <c r="P929">
        <v>10</v>
      </c>
      <c r="Q929" s="317">
        <v>64930</v>
      </c>
      <c r="R929">
        <v>25.1</v>
      </c>
      <c r="S929">
        <v>10</v>
      </c>
      <c r="T929">
        <v>27</v>
      </c>
      <c r="U929" s="317">
        <v>127825</v>
      </c>
    </row>
    <row r="930" spans="1:21">
      <c r="A930">
        <v>929</v>
      </c>
      <c r="B930" t="s">
        <v>9179</v>
      </c>
      <c r="C930" t="s">
        <v>9180</v>
      </c>
      <c r="D930" t="s">
        <v>93</v>
      </c>
      <c r="E930" t="s">
        <v>7698</v>
      </c>
      <c r="F930" s="1">
        <v>45924</v>
      </c>
      <c r="G930">
        <v>9</v>
      </c>
      <c r="H930">
        <v>520726</v>
      </c>
      <c r="I930" t="s">
        <v>10185</v>
      </c>
      <c r="J930">
        <v>50033733</v>
      </c>
      <c r="K930" t="s">
        <v>6518</v>
      </c>
      <c r="L930">
        <v>11</v>
      </c>
      <c r="M930">
        <v>10</v>
      </c>
      <c r="N930">
        <v>11</v>
      </c>
      <c r="O930" s="1">
        <v>45991</v>
      </c>
      <c r="P930">
        <v>11</v>
      </c>
      <c r="Q930" s="317">
        <v>61050</v>
      </c>
      <c r="R930">
        <v>25.11</v>
      </c>
      <c r="S930">
        <v>11</v>
      </c>
      <c r="T930">
        <v>21</v>
      </c>
      <c r="U930" s="317">
        <v>119071</v>
      </c>
    </row>
    <row r="931" spans="1:21">
      <c r="A931">
        <v>930</v>
      </c>
      <c r="B931" t="s">
        <v>15279</v>
      </c>
      <c r="C931" t="s">
        <v>15280</v>
      </c>
      <c r="D931" t="s">
        <v>93</v>
      </c>
      <c r="E931" t="s">
        <v>7862</v>
      </c>
      <c r="F931" s="1">
        <v>45925</v>
      </c>
      <c r="G931">
        <v>9</v>
      </c>
      <c r="H931">
        <v>520727</v>
      </c>
      <c r="I931" t="s">
        <v>10185</v>
      </c>
      <c r="J931">
        <v>50033369</v>
      </c>
      <c r="K931" t="s">
        <v>6518</v>
      </c>
      <c r="L931">
        <v>10</v>
      </c>
      <c r="M931">
        <v>9</v>
      </c>
      <c r="N931">
        <v>10</v>
      </c>
      <c r="O931" s="1">
        <v>45957</v>
      </c>
      <c r="P931">
        <v>10</v>
      </c>
      <c r="Q931" s="317">
        <v>38290</v>
      </c>
      <c r="R931">
        <v>25.1</v>
      </c>
      <c r="S931">
        <v>10</v>
      </c>
      <c r="T931">
        <v>101</v>
      </c>
      <c r="U931" s="317">
        <v>100260</v>
      </c>
    </row>
    <row r="932" spans="1:21">
      <c r="A932">
        <v>931</v>
      </c>
      <c r="B932" t="s">
        <v>9183</v>
      </c>
      <c r="C932" t="s">
        <v>9184</v>
      </c>
      <c r="D932" t="s">
        <v>93</v>
      </c>
      <c r="E932" t="s">
        <v>7698</v>
      </c>
      <c r="F932" s="1">
        <v>45925</v>
      </c>
      <c r="G932">
        <v>9</v>
      </c>
      <c r="H932">
        <v>520728</v>
      </c>
      <c r="I932" t="s">
        <v>10185</v>
      </c>
      <c r="J932">
        <v>50034243</v>
      </c>
      <c r="K932" t="s">
        <v>267</v>
      </c>
      <c r="L932">
        <v>10</v>
      </c>
      <c r="M932">
        <v>10</v>
      </c>
      <c r="N932">
        <v>10</v>
      </c>
      <c r="O932" s="1">
        <v>45957</v>
      </c>
      <c r="P932">
        <v>10</v>
      </c>
      <c r="Q932" s="317">
        <v>75645</v>
      </c>
      <c r="R932">
        <v>25.1</v>
      </c>
      <c r="S932">
        <v>10</v>
      </c>
      <c r="T932">
        <v>21</v>
      </c>
      <c r="U932" s="317">
        <v>146524</v>
      </c>
    </row>
    <row r="933" spans="1:21">
      <c r="A933">
        <v>932</v>
      </c>
      <c r="B933" t="s">
        <v>9185</v>
      </c>
      <c r="C933" t="s">
        <v>15281</v>
      </c>
      <c r="D933" t="s">
        <v>93</v>
      </c>
      <c r="E933" t="s">
        <v>7677</v>
      </c>
      <c r="F933" s="1">
        <v>45925</v>
      </c>
      <c r="G933">
        <v>9</v>
      </c>
      <c r="H933">
        <v>520729</v>
      </c>
      <c r="I933" t="s">
        <v>10185</v>
      </c>
      <c r="J933">
        <v>50034276</v>
      </c>
      <c r="K933" t="s">
        <v>267</v>
      </c>
      <c r="L933">
        <v>11</v>
      </c>
      <c r="M933">
        <v>10</v>
      </c>
      <c r="N933">
        <v>11</v>
      </c>
      <c r="O933" s="1">
        <v>45991</v>
      </c>
      <c r="P933">
        <v>11</v>
      </c>
      <c r="Q933" s="317">
        <v>36800</v>
      </c>
      <c r="R933">
        <v>25.11</v>
      </c>
      <c r="S933">
        <v>11</v>
      </c>
      <c r="T933">
        <v>27</v>
      </c>
      <c r="U933" s="317">
        <v>72806</v>
      </c>
    </row>
    <row r="934" spans="1:21">
      <c r="A934">
        <v>933</v>
      </c>
      <c r="B934" t="s">
        <v>9191</v>
      </c>
      <c r="C934" t="s">
        <v>15282</v>
      </c>
      <c r="D934" t="s">
        <v>93</v>
      </c>
      <c r="E934" t="s">
        <v>7698</v>
      </c>
      <c r="F934" s="1">
        <v>45929</v>
      </c>
      <c r="G934">
        <v>9</v>
      </c>
      <c r="H934">
        <v>520730</v>
      </c>
      <c r="I934" t="s">
        <v>10185</v>
      </c>
      <c r="J934">
        <v>50034494</v>
      </c>
      <c r="K934" t="s">
        <v>267</v>
      </c>
      <c r="L934">
        <v>11</v>
      </c>
      <c r="M934">
        <v>10</v>
      </c>
      <c r="N934">
        <v>11</v>
      </c>
      <c r="O934" s="1">
        <v>45991</v>
      </c>
      <c r="P934">
        <v>11</v>
      </c>
      <c r="Q934" s="317">
        <v>93335</v>
      </c>
      <c r="R934">
        <v>25.11</v>
      </c>
      <c r="S934">
        <v>11</v>
      </c>
      <c r="T934">
        <v>21</v>
      </c>
      <c r="U934" s="317">
        <v>183525</v>
      </c>
    </row>
    <row r="935" spans="1:21">
      <c r="A935">
        <v>934</v>
      </c>
      <c r="B935" t="s">
        <v>9189</v>
      </c>
      <c r="C935" t="s">
        <v>15283</v>
      </c>
      <c r="D935" t="s">
        <v>93</v>
      </c>
      <c r="E935" t="s">
        <v>7800</v>
      </c>
      <c r="F935" s="1">
        <v>45929</v>
      </c>
      <c r="G935">
        <v>9</v>
      </c>
      <c r="H935">
        <v>520731</v>
      </c>
      <c r="I935" t="s">
        <v>10185</v>
      </c>
      <c r="J935">
        <v>50034500</v>
      </c>
      <c r="K935" t="s">
        <v>6518</v>
      </c>
      <c r="L935">
        <v>10</v>
      </c>
      <c r="M935">
        <v>10</v>
      </c>
      <c r="N935">
        <v>10</v>
      </c>
      <c r="O935" s="1">
        <v>45957</v>
      </c>
      <c r="P935">
        <v>10</v>
      </c>
      <c r="Q935" s="317">
        <v>52880</v>
      </c>
      <c r="R935">
        <v>25.1</v>
      </c>
      <c r="S935">
        <v>10</v>
      </c>
      <c r="T935">
        <v>21</v>
      </c>
      <c r="U935" s="317">
        <v>99327</v>
      </c>
    </row>
    <row r="936" spans="1:21">
      <c r="A936">
        <v>935</v>
      </c>
      <c r="B936" t="s">
        <v>9195</v>
      </c>
      <c r="C936" t="s">
        <v>15284</v>
      </c>
      <c r="D936" t="s">
        <v>93</v>
      </c>
      <c r="E936" t="s">
        <v>93</v>
      </c>
      <c r="F936" s="1">
        <v>45929</v>
      </c>
      <c r="G936">
        <v>9</v>
      </c>
      <c r="H936">
        <v>520732</v>
      </c>
      <c r="I936" t="s">
        <v>10185</v>
      </c>
      <c r="J936">
        <v>50034528</v>
      </c>
      <c r="K936" t="s">
        <v>6518</v>
      </c>
      <c r="L936">
        <v>11</v>
      </c>
      <c r="M936">
        <v>10</v>
      </c>
      <c r="N936">
        <v>11</v>
      </c>
      <c r="O936" s="1">
        <v>45991</v>
      </c>
      <c r="P936">
        <v>11</v>
      </c>
      <c r="Q936" s="317">
        <v>51075</v>
      </c>
      <c r="R936">
        <v>25.11</v>
      </c>
      <c r="S936">
        <v>11</v>
      </c>
      <c r="T936">
        <v>21</v>
      </c>
      <c r="U936" s="317">
        <v>97978</v>
      </c>
    </row>
    <row r="937" spans="1:21">
      <c r="A937">
        <v>936</v>
      </c>
      <c r="B937" t="s">
        <v>9197</v>
      </c>
      <c r="C937" t="s">
        <v>9198</v>
      </c>
      <c r="D937" t="s">
        <v>93</v>
      </c>
      <c r="E937" t="s">
        <v>93</v>
      </c>
      <c r="F937" s="1">
        <v>45929</v>
      </c>
      <c r="G937">
        <v>9</v>
      </c>
      <c r="H937">
        <v>520733</v>
      </c>
      <c r="I937" t="s">
        <v>10185</v>
      </c>
      <c r="J937">
        <v>50034533</v>
      </c>
      <c r="K937" t="s">
        <v>267</v>
      </c>
      <c r="L937">
        <v>11</v>
      </c>
      <c r="M937">
        <v>10</v>
      </c>
      <c r="N937">
        <v>11</v>
      </c>
      <c r="O937" s="1">
        <v>45991</v>
      </c>
      <c r="P937">
        <v>11</v>
      </c>
      <c r="Q937" s="317">
        <v>61985</v>
      </c>
      <c r="R937">
        <v>25.11</v>
      </c>
      <c r="S937">
        <v>11</v>
      </c>
      <c r="T937">
        <v>21</v>
      </c>
      <c r="U937" s="317">
        <v>121478</v>
      </c>
    </row>
    <row r="938" spans="1:21">
      <c r="A938">
        <v>937</v>
      </c>
      <c r="B938" t="s">
        <v>9193</v>
      </c>
      <c r="C938" t="s">
        <v>15285</v>
      </c>
      <c r="D938" t="s">
        <v>93</v>
      </c>
      <c r="E938" t="s">
        <v>7769</v>
      </c>
      <c r="F938" s="1">
        <v>45929</v>
      </c>
      <c r="G938">
        <v>9</v>
      </c>
      <c r="H938">
        <v>520734</v>
      </c>
      <c r="I938" t="s">
        <v>10185</v>
      </c>
      <c r="J938">
        <v>50034535</v>
      </c>
      <c r="K938" t="s">
        <v>6518</v>
      </c>
      <c r="L938">
        <v>11</v>
      </c>
      <c r="M938">
        <v>10</v>
      </c>
      <c r="N938">
        <v>11</v>
      </c>
      <c r="O938" s="1">
        <v>45991</v>
      </c>
      <c r="P938">
        <v>11</v>
      </c>
      <c r="Q938" s="317">
        <v>85940</v>
      </c>
      <c r="R938">
        <v>25.11</v>
      </c>
      <c r="S938">
        <v>11</v>
      </c>
      <c r="T938">
        <v>21</v>
      </c>
      <c r="U938" s="317">
        <v>169897</v>
      </c>
    </row>
    <row r="939" spans="1:21">
      <c r="A939">
        <v>938</v>
      </c>
      <c r="B939" t="s">
        <v>9199</v>
      </c>
      <c r="C939" t="s">
        <v>9200</v>
      </c>
      <c r="D939" t="s">
        <v>6574</v>
      </c>
      <c r="E939" t="s">
        <v>7834</v>
      </c>
      <c r="F939" s="1">
        <v>45929</v>
      </c>
      <c r="G939">
        <v>9</v>
      </c>
      <c r="H939">
        <v>520735</v>
      </c>
      <c r="I939" t="s">
        <v>10185</v>
      </c>
      <c r="J939">
        <v>50034640</v>
      </c>
      <c r="K939" t="s">
        <v>267</v>
      </c>
      <c r="L939">
        <v>11</v>
      </c>
      <c r="M939">
        <v>10</v>
      </c>
      <c r="N939">
        <v>11</v>
      </c>
      <c r="O939" s="1">
        <v>45991</v>
      </c>
      <c r="P939">
        <v>11</v>
      </c>
      <c r="Q939" s="317">
        <v>72100</v>
      </c>
      <c r="R939">
        <v>25.12</v>
      </c>
      <c r="S939">
        <v>12</v>
      </c>
      <c r="T939">
        <v>48</v>
      </c>
      <c r="U939" s="317">
        <v>128498</v>
      </c>
    </row>
    <row r="940" spans="1:21">
      <c r="A940">
        <v>939</v>
      </c>
      <c r="B940" t="s">
        <v>9205</v>
      </c>
      <c r="C940" t="s">
        <v>15286</v>
      </c>
      <c r="D940" t="s">
        <v>6574</v>
      </c>
      <c r="E940" t="s">
        <v>7834</v>
      </c>
      <c r="F940" s="1">
        <v>45930</v>
      </c>
      <c r="G940">
        <v>9</v>
      </c>
      <c r="H940">
        <v>520736</v>
      </c>
      <c r="I940" t="s">
        <v>10185</v>
      </c>
      <c r="J940">
        <v>50034778</v>
      </c>
      <c r="K940" t="s">
        <v>267</v>
      </c>
      <c r="L940">
        <v>11</v>
      </c>
      <c r="M940">
        <v>11</v>
      </c>
      <c r="N940">
        <v>11</v>
      </c>
      <c r="O940" s="1">
        <v>45991</v>
      </c>
      <c r="P940">
        <v>11</v>
      </c>
      <c r="Q940" s="317">
        <v>54610</v>
      </c>
      <c r="R940">
        <v>25.12</v>
      </c>
      <c r="S940">
        <v>12</v>
      </c>
      <c r="T940">
        <v>46</v>
      </c>
      <c r="U940" s="317">
        <v>97160</v>
      </c>
    </row>
    <row r="941" spans="1:21">
      <c r="A941">
        <v>940</v>
      </c>
      <c r="B941" t="s">
        <v>9207</v>
      </c>
      <c r="C941" t="s">
        <v>9208</v>
      </c>
      <c r="D941" t="s">
        <v>6574</v>
      </c>
      <c r="E941" t="s">
        <v>7834</v>
      </c>
      <c r="F941" s="1">
        <v>45930</v>
      </c>
      <c r="G941">
        <v>9</v>
      </c>
      <c r="H941">
        <v>520737</v>
      </c>
      <c r="I941" t="s">
        <v>10185</v>
      </c>
      <c r="J941">
        <v>50034786</v>
      </c>
      <c r="K941" t="s">
        <v>267</v>
      </c>
      <c r="L941">
        <v>11</v>
      </c>
      <c r="M941">
        <v>10</v>
      </c>
      <c r="N941">
        <v>11</v>
      </c>
      <c r="O941" s="1">
        <v>45991</v>
      </c>
      <c r="P941">
        <v>11</v>
      </c>
      <c r="Q941" s="317">
        <v>54130</v>
      </c>
      <c r="R941">
        <v>25.11</v>
      </c>
      <c r="S941">
        <v>11</v>
      </c>
      <c r="T941">
        <v>46</v>
      </c>
      <c r="U941" s="317">
        <v>96326</v>
      </c>
    </row>
    <row r="942" spans="1:21">
      <c r="A942">
        <v>941</v>
      </c>
      <c r="B942" t="s">
        <v>9209</v>
      </c>
      <c r="C942" t="s">
        <v>15287</v>
      </c>
      <c r="D942" t="s">
        <v>93</v>
      </c>
      <c r="E942" t="s">
        <v>7690</v>
      </c>
      <c r="F942" s="1">
        <v>45930</v>
      </c>
      <c r="G942">
        <v>9</v>
      </c>
      <c r="H942">
        <v>520738</v>
      </c>
      <c r="I942" t="s">
        <v>10185</v>
      </c>
      <c r="J942">
        <v>50034878</v>
      </c>
      <c r="K942" t="s">
        <v>267</v>
      </c>
      <c r="L942">
        <v>11</v>
      </c>
      <c r="M942">
        <v>10</v>
      </c>
      <c r="N942">
        <v>11</v>
      </c>
      <c r="O942" s="1">
        <v>45991</v>
      </c>
      <c r="P942">
        <v>11</v>
      </c>
      <c r="Q942" s="317">
        <v>100780</v>
      </c>
      <c r="R942">
        <v>25.11</v>
      </c>
      <c r="S942">
        <v>11</v>
      </c>
      <c r="T942">
        <v>27</v>
      </c>
      <c r="U942" s="317">
        <v>198673</v>
      </c>
    </row>
    <row r="943" spans="1:21">
      <c r="A943">
        <v>942</v>
      </c>
      <c r="B943" t="s">
        <v>9211</v>
      </c>
      <c r="C943" t="s">
        <v>15288</v>
      </c>
      <c r="D943" t="s">
        <v>93</v>
      </c>
      <c r="E943" t="s">
        <v>7690</v>
      </c>
      <c r="F943" s="1">
        <v>45930</v>
      </c>
      <c r="G943">
        <v>9</v>
      </c>
      <c r="H943">
        <v>520739</v>
      </c>
      <c r="I943" t="s">
        <v>10185</v>
      </c>
      <c r="J943">
        <v>50034882</v>
      </c>
      <c r="K943" t="s">
        <v>267</v>
      </c>
      <c r="L943">
        <v>11</v>
      </c>
      <c r="M943">
        <v>10</v>
      </c>
      <c r="N943">
        <v>11</v>
      </c>
      <c r="O943" s="1">
        <v>45991</v>
      </c>
      <c r="P943">
        <v>11</v>
      </c>
      <c r="Q943" s="317">
        <v>62830</v>
      </c>
      <c r="R943">
        <v>25.11</v>
      </c>
      <c r="S943">
        <v>11</v>
      </c>
      <c r="T943">
        <v>27</v>
      </c>
      <c r="U943" s="317">
        <v>123632</v>
      </c>
    </row>
    <row r="944" spans="1:21">
      <c r="A944">
        <v>943</v>
      </c>
      <c r="B944" t="s">
        <v>9213</v>
      </c>
      <c r="C944" t="s">
        <v>9214</v>
      </c>
      <c r="D944" t="s">
        <v>93</v>
      </c>
      <c r="E944" t="s">
        <v>9215</v>
      </c>
      <c r="F944" s="1">
        <v>45931</v>
      </c>
      <c r="G944">
        <v>10</v>
      </c>
      <c r="H944">
        <v>520740</v>
      </c>
      <c r="I944" t="s">
        <v>10185</v>
      </c>
      <c r="J944">
        <v>50034966</v>
      </c>
      <c r="K944" t="s">
        <v>267</v>
      </c>
      <c r="L944">
        <v>11</v>
      </c>
      <c r="M944">
        <v>10</v>
      </c>
      <c r="N944">
        <v>11</v>
      </c>
      <c r="O944" s="1">
        <v>45991</v>
      </c>
      <c r="P944">
        <v>11</v>
      </c>
      <c r="Q944" s="317">
        <v>83335</v>
      </c>
      <c r="R944">
        <v>25.11</v>
      </c>
      <c r="S944">
        <v>11</v>
      </c>
      <c r="T944">
        <v>21</v>
      </c>
      <c r="U944" s="317">
        <v>192568</v>
      </c>
    </row>
    <row r="945" spans="1:21">
      <c r="A945">
        <v>944</v>
      </c>
      <c r="B945" t="s">
        <v>8027</v>
      </c>
      <c r="C945" t="s">
        <v>8028</v>
      </c>
      <c r="D945" t="s">
        <v>93</v>
      </c>
      <c r="E945" t="s">
        <v>7721</v>
      </c>
      <c r="F945" s="1">
        <v>45748</v>
      </c>
      <c r="G945">
        <v>4</v>
      </c>
      <c r="H945">
        <v>520741</v>
      </c>
      <c r="I945" t="s">
        <v>10185</v>
      </c>
      <c r="J945">
        <v>50000063</v>
      </c>
      <c r="K945" t="s">
        <v>6518</v>
      </c>
      <c r="L945">
        <v>10</v>
      </c>
      <c r="M945">
        <v>10</v>
      </c>
      <c r="N945">
        <v>10</v>
      </c>
      <c r="O945" s="1">
        <v>45957</v>
      </c>
      <c r="P945">
        <v>10</v>
      </c>
      <c r="Q945" s="317">
        <v>153115</v>
      </c>
      <c r="R945">
        <v>25.1</v>
      </c>
      <c r="S945">
        <v>10</v>
      </c>
      <c r="T945">
        <v>27</v>
      </c>
      <c r="U945" s="317">
        <v>289860</v>
      </c>
    </row>
    <row r="946" spans="1:21">
      <c r="A946">
        <v>945</v>
      </c>
      <c r="B946" t="s">
        <v>15289</v>
      </c>
      <c r="C946" t="s">
        <v>15290</v>
      </c>
      <c r="D946" t="s">
        <v>93</v>
      </c>
      <c r="E946" t="s">
        <v>7800</v>
      </c>
      <c r="F946" s="1"/>
      <c r="G946" t="s">
        <v>43</v>
      </c>
      <c r="H946">
        <v>520742</v>
      </c>
      <c r="I946" t="s">
        <v>43</v>
      </c>
      <c r="L946" t="s">
        <v>43</v>
      </c>
      <c r="M946" t="s">
        <v>43</v>
      </c>
      <c r="N946" t="s">
        <v>43</v>
      </c>
      <c r="O946" s="1"/>
      <c r="Q946" s="317"/>
      <c r="U946" s="317"/>
    </row>
    <row r="947" spans="1:21">
      <c r="A947">
        <v>946</v>
      </c>
      <c r="B947" t="s">
        <v>9216</v>
      </c>
      <c r="C947" t="s">
        <v>9217</v>
      </c>
      <c r="D947" t="s">
        <v>93</v>
      </c>
      <c r="E947" t="s">
        <v>7883</v>
      </c>
      <c r="F947" s="1">
        <v>45931</v>
      </c>
      <c r="G947">
        <v>10</v>
      </c>
      <c r="H947">
        <v>520743</v>
      </c>
      <c r="I947" t="s">
        <v>10185</v>
      </c>
      <c r="J947">
        <v>50035055</v>
      </c>
      <c r="K947" t="s">
        <v>6518</v>
      </c>
      <c r="L947">
        <v>10</v>
      </c>
      <c r="M947">
        <v>10</v>
      </c>
      <c r="N947">
        <v>10</v>
      </c>
      <c r="O947" s="1">
        <v>45957</v>
      </c>
      <c r="P947">
        <v>10</v>
      </c>
      <c r="Q947" s="317">
        <v>82745</v>
      </c>
      <c r="R947">
        <v>25.1</v>
      </c>
      <c r="S947">
        <v>10</v>
      </c>
      <c r="T947">
        <v>23</v>
      </c>
      <c r="U947" s="317">
        <v>113298</v>
      </c>
    </row>
    <row r="948" spans="1:21">
      <c r="A948">
        <v>947</v>
      </c>
      <c r="B948" t="s">
        <v>15291</v>
      </c>
      <c r="C948" t="s">
        <v>15292</v>
      </c>
      <c r="D948" t="s">
        <v>93</v>
      </c>
      <c r="E948" t="s">
        <v>9229</v>
      </c>
      <c r="F948" s="1">
        <v>45932</v>
      </c>
      <c r="G948">
        <v>10</v>
      </c>
      <c r="H948">
        <v>520744</v>
      </c>
      <c r="I948" t="s">
        <v>10185</v>
      </c>
      <c r="J948">
        <v>50035326</v>
      </c>
      <c r="L948" t="s">
        <v>43</v>
      </c>
      <c r="M948" t="s">
        <v>43</v>
      </c>
      <c r="N948" t="s">
        <v>43</v>
      </c>
      <c r="O948" s="1"/>
      <c r="Q948" s="317"/>
      <c r="U948" s="317"/>
    </row>
    <row r="949" spans="1:21">
      <c r="A949">
        <v>948</v>
      </c>
      <c r="B949" t="s">
        <v>9224</v>
      </c>
      <c r="C949" t="s">
        <v>15293</v>
      </c>
      <c r="D949" t="s">
        <v>93</v>
      </c>
      <c r="E949" t="s">
        <v>9226</v>
      </c>
      <c r="F949" s="1">
        <v>45933</v>
      </c>
      <c r="G949">
        <v>10</v>
      </c>
      <c r="H949">
        <v>520745</v>
      </c>
      <c r="I949" t="s">
        <v>10185</v>
      </c>
      <c r="J949">
        <v>50035450</v>
      </c>
      <c r="K949" t="s">
        <v>267</v>
      </c>
      <c r="L949">
        <v>12</v>
      </c>
      <c r="M949">
        <v>10</v>
      </c>
      <c r="N949">
        <v>12</v>
      </c>
      <c r="O949" s="1">
        <v>46022</v>
      </c>
      <c r="P949">
        <v>12</v>
      </c>
      <c r="Q949" s="317">
        <v>66920</v>
      </c>
      <c r="R949">
        <v>25.12</v>
      </c>
      <c r="S949">
        <v>12</v>
      </c>
      <c r="T949">
        <v>21</v>
      </c>
      <c r="U949" s="317">
        <v>153748</v>
      </c>
    </row>
    <row r="950" spans="1:21">
      <c r="A950">
        <v>949</v>
      </c>
      <c r="B950" t="s">
        <v>9227</v>
      </c>
      <c r="C950" t="s">
        <v>9228</v>
      </c>
      <c r="D950" t="s">
        <v>93</v>
      </c>
      <c r="E950" t="s">
        <v>9229</v>
      </c>
      <c r="F950" s="1">
        <v>45933</v>
      </c>
      <c r="G950">
        <v>10</v>
      </c>
      <c r="H950">
        <v>520746</v>
      </c>
      <c r="I950" t="s">
        <v>10185</v>
      </c>
      <c r="J950">
        <v>50035466</v>
      </c>
      <c r="K950" t="s">
        <v>267</v>
      </c>
      <c r="L950">
        <v>12</v>
      </c>
      <c r="M950">
        <v>10</v>
      </c>
      <c r="N950">
        <v>12</v>
      </c>
      <c r="O950" s="1">
        <v>46022</v>
      </c>
      <c r="P950">
        <v>12</v>
      </c>
      <c r="Q950" s="317">
        <v>77555</v>
      </c>
      <c r="R950">
        <v>25.12</v>
      </c>
      <c r="S950">
        <v>12</v>
      </c>
      <c r="T950">
        <v>27</v>
      </c>
      <c r="U950" s="317">
        <v>180405</v>
      </c>
    </row>
    <row r="951" spans="1:21">
      <c r="A951">
        <v>950</v>
      </c>
      <c r="B951" t="s">
        <v>8206</v>
      </c>
      <c r="C951" t="s">
        <v>8207</v>
      </c>
      <c r="D951" t="s">
        <v>93</v>
      </c>
      <c r="E951" t="s">
        <v>7883</v>
      </c>
      <c r="F951" s="1">
        <v>45933</v>
      </c>
      <c r="G951">
        <v>10</v>
      </c>
      <c r="H951">
        <v>520747</v>
      </c>
      <c r="I951" t="s">
        <v>10185</v>
      </c>
      <c r="J951">
        <v>50035523</v>
      </c>
      <c r="K951" t="s">
        <v>6518</v>
      </c>
      <c r="L951">
        <v>10</v>
      </c>
      <c r="M951">
        <v>10</v>
      </c>
      <c r="N951">
        <v>10</v>
      </c>
      <c r="O951" s="1">
        <v>45957</v>
      </c>
      <c r="P951">
        <v>10</v>
      </c>
      <c r="Q951" s="317">
        <v>54475</v>
      </c>
      <c r="R951">
        <v>25.1</v>
      </c>
      <c r="S951">
        <v>10</v>
      </c>
      <c r="T951">
        <v>27</v>
      </c>
      <c r="U951" s="317">
        <v>74876</v>
      </c>
    </row>
    <row r="952" spans="1:21">
      <c r="A952">
        <v>951</v>
      </c>
      <c r="B952" t="s">
        <v>9126</v>
      </c>
      <c r="C952" t="s">
        <v>9127</v>
      </c>
      <c r="D952" t="s">
        <v>93</v>
      </c>
      <c r="E952" t="s">
        <v>7677</v>
      </c>
      <c r="F952" s="1">
        <v>45933</v>
      </c>
      <c r="G952">
        <v>10</v>
      </c>
      <c r="H952">
        <v>520748</v>
      </c>
      <c r="I952" t="s">
        <v>10185</v>
      </c>
      <c r="J952">
        <v>50035539</v>
      </c>
      <c r="K952" t="s">
        <v>6518</v>
      </c>
      <c r="L952">
        <v>10</v>
      </c>
      <c r="M952">
        <v>10</v>
      </c>
      <c r="N952">
        <v>10</v>
      </c>
      <c r="O952" s="1">
        <v>45957</v>
      </c>
      <c r="P952">
        <v>10</v>
      </c>
      <c r="Q952" s="317">
        <v>47465</v>
      </c>
      <c r="R952">
        <v>25.1</v>
      </c>
      <c r="S952">
        <v>10</v>
      </c>
      <c r="T952">
        <v>23</v>
      </c>
      <c r="U952" s="317">
        <v>120615</v>
      </c>
    </row>
    <row r="953" spans="1:21">
      <c r="A953">
        <v>952</v>
      </c>
      <c r="B953" t="s">
        <v>8897</v>
      </c>
      <c r="C953" t="s">
        <v>8898</v>
      </c>
      <c r="D953" t="s">
        <v>93</v>
      </c>
      <c r="E953" t="s">
        <v>7677</v>
      </c>
      <c r="F953" s="1">
        <v>45936</v>
      </c>
      <c r="G953">
        <v>10</v>
      </c>
      <c r="H953">
        <v>520749</v>
      </c>
      <c r="I953" t="s">
        <v>10185</v>
      </c>
      <c r="J953">
        <v>50035687</v>
      </c>
      <c r="K953" t="s">
        <v>267</v>
      </c>
      <c r="L953">
        <v>10</v>
      </c>
      <c r="M953">
        <v>10</v>
      </c>
      <c r="N953">
        <v>10</v>
      </c>
      <c r="O953" s="1">
        <v>45957</v>
      </c>
      <c r="P953">
        <v>10</v>
      </c>
      <c r="Q953" s="317">
        <v>73885</v>
      </c>
      <c r="R953">
        <v>25.11</v>
      </c>
      <c r="S953">
        <v>11</v>
      </c>
      <c r="T953">
        <v>21</v>
      </c>
      <c r="U953" s="317">
        <v>191206</v>
      </c>
    </row>
    <row r="954" spans="1:21">
      <c r="A954">
        <v>953</v>
      </c>
      <c r="B954" t="s">
        <v>9118</v>
      </c>
      <c r="C954" t="s">
        <v>15294</v>
      </c>
      <c r="D954" t="s">
        <v>93</v>
      </c>
      <c r="E954" t="s">
        <v>7677</v>
      </c>
      <c r="F954" s="1">
        <v>45450</v>
      </c>
      <c r="G954">
        <v>6</v>
      </c>
      <c r="H954">
        <v>520750</v>
      </c>
      <c r="I954" t="s">
        <v>10185</v>
      </c>
      <c r="J954">
        <v>40040491</v>
      </c>
      <c r="K954" t="s">
        <v>267</v>
      </c>
      <c r="L954">
        <v>10</v>
      </c>
      <c r="M954">
        <v>10</v>
      </c>
      <c r="N954">
        <v>10</v>
      </c>
      <c r="O954" s="1">
        <v>45957</v>
      </c>
      <c r="P954">
        <v>10</v>
      </c>
      <c r="Q954" s="317">
        <v>250395</v>
      </c>
      <c r="R954">
        <v>25.1</v>
      </c>
      <c r="S954">
        <v>10</v>
      </c>
      <c r="T954">
        <v>27</v>
      </c>
      <c r="U954" s="317">
        <v>376724</v>
      </c>
    </row>
    <row r="955" spans="1:21">
      <c r="A955">
        <v>954</v>
      </c>
      <c r="B955" t="s">
        <v>7682</v>
      </c>
      <c r="C955" t="s">
        <v>7683</v>
      </c>
      <c r="D955" t="s">
        <v>93</v>
      </c>
      <c r="E955" t="s">
        <v>93</v>
      </c>
      <c r="F955" s="1">
        <v>45398</v>
      </c>
      <c r="G955">
        <v>4</v>
      </c>
      <c r="H955">
        <v>520751</v>
      </c>
      <c r="I955" t="s">
        <v>10185</v>
      </c>
      <c r="L955" t="s">
        <v>43</v>
      </c>
      <c r="M955" t="s">
        <v>43</v>
      </c>
      <c r="N955" t="s">
        <v>43</v>
      </c>
      <c r="O955" s="1"/>
      <c r="Q955" s="317"/>
      <c r="U955" s="317"/>
    </row>
    <row r="956" spans="1:21">
      <c r="A956">
        <v>955</v>
      </c>
      <c r="B956" t="s">
        <v>15295</v>
      </c>
      <c r="C956" t="s">
        <v>15296</v>
      </c>
      <c r="D956" t="s">
        <v>93</v>
      </c>
      <c r="E956" t="s">
        <v>7883</v>
      </c>
      <c r="F956" s="1">
        <v>45399</v>
      </c>
      <c r="G956">
        <v>4</v>
      </c>
      <c r="H956">
        <v>520752</v>
      </c>
      <c r="I956" t="s">
        <v>10185</v>
      </c>
      <c r="L956" t="s">
        <v>43</v>
      </c>
      <c r="M956" t="s">
        <v>43</v>
      </c>
      <c r="N956" t="s">
        <v>43</v>
      </c>
      <c r="O956" s="1"/>
      <c r="Q956" s="317"/>
      <c r="U956" s="317"/>
    </row>
    <row r="957" spans="1:21">
      <c r="A957">
        <v>956</v>
      </c>
      <c r="B957" t="s">
        <v>7699</v>
      </c>
      <c r="C957" t="s">
        <v>7700</v>
      </c>
      <c r="D957" t="s">
        <v>93</v>
      </c>
      <c r="E957" t="s">
        <v>7698</v>
      </c>
      <c r="F957" s="1">
        <v>45455</v>
      </c>
      <c r="G957">
        <v>6</v>
      </c>
      <c r="H957">
        <v>520753</v>
      </c>
      <c r="I957" t="s">
        <v>10185</v>
      </c>
      <c r="J957">
        <v>40041088</v>
      </c>
      <c r="K957" t="s">
        <v>6518</v>
      </c>
      <c r="L957">
        <v>2</v>
      </c>
      <c r="M957">
        <v>1</v>
      </c>
      <c r="N957">
        <v>2</v>
      </c>
      <c r="O957" s="1">
        <v>46081</v>
      </c>
      <c r="P957">
        <v>2</v>
      </c>
      <c r="Q957" s="317">
        <v>149190</v>
      </c>
      <c r="R957">
        <v>26.2</v>
      </c>
      <c r="S957">
        <v>2</v>
      </c>
      <c r="T957">
        <v>27</v>
      </c>
      <c r="U957" s="317">
        <v>463696</v>
      </c>
    </row>
    <row r="958" spans="1:21">
      <c r="A958">
        <v>957</v>
      </c>
      <c r="B958" t="s">
        <v>15297</v>
      </c>
      <c r="C958" t="s">
        <v>15298</v>
      </c>
      <c r="D958" t="s">
        <v>93</v>
      </c>
      <c r="E958" t="s">
        <v>7698</v>
      </c>
      <c r="F958" s="1">
        <v>45453</v>
      </c>
      <c r="G958">
        <v>6</v>
      </c>
      <c r="H958">
        <v>520754</v>
      </c>
      <c r="I958" t="s">
        <v>10185</v>
      </c>
      <c r="L958" t="s">
        <v>43</v>
      </c>
      <c r="M958" t="s">
        <v>43</v>
      </c>
      <c r="N958" t="s">
        <v>43</v>
      </c>
      <c r="O958" s="1"/>
      <c r="Q958" s="317"/>
      <c r="U958" s="317"/>
    </row>
    <row r="959" spans="1:21">
      <c r="A959">
        <v>958</v>
      </c>
      <c r="B959" t="s">
        <v>7695</v>
      </c>
      <c r="C959" t="s">
        <v>7697</v>
      </c>
      <c r="D959" t="s">
        <v>93</v>
      </c>
      <c r="E959" t="s">
        <v>7698</v>
      </c>
      <c r="F959" s="1">
        <v>45453</v>
      </c>
      <c r="G959">
        <v>6</v>
      </c>
      <c r="H959">
        <v>520755</v>
      </c>
      <c r="I959" t="s">
        <v>10185</v>
      </c>
      <c r="L959" t="s">
        <v>43</v>
      </c>
      <c r="M959" t="s">
        <v>43</v>
      </c>
      <c r="N959" t="s">
        <v>43</v>
      </c>
      <c r="O959" s="1"/>
      <c r="Q959" s="317"/>
      <c r="U959" s="317"/>
    </row>
    <row r="960" spans="1:21">
      <c r="A960">
        <v>959</v>
      </c>
      <c r="B960" t="s">
        <v>15299</v>
      </c>
      <c r="C960" t="s">
        <v>15300</v>
      </c>
      <c r="D960" t="s">
        <v>93</v>
      </c>
      <c r="E960" t="s">
        <v>7698</v>
      </c>
      <c r="F960" s="1">
        <v>45453</v>
      </c>
      <c r="G960">
        <v>6</v>
      </c>
      <c r="H960">
        <v>520756</v>
      </c>
      <c r="I960" t="s">
        <v>10185</v>
      </c>
      <c r="J960">
        <v>40040756</v>
      </c>
      <c r="K960" t="s">
        <v>6518</v>
      </c>
      <c r="L960">
        <v>2</v>
      </c>
      <c r="M960">
        <v>1</v>
      </c>
      <c r="N960">
        <v>2</v>
      </c>
      <c r="O960" s="1">
        <v>46081</v>
      </c>
      <c r="P960">
        <v>2</v>
      </c>
      <c r="Q960" s="317">
        <v>75390</v>
      </c>
      <c r="R960">
        <v>26.2</v>
      </c>
      <c r="S960">
        <v>2</v>
      </c>
      <c r="T960">
        <v>27</v>
      </c>
      <c r="U960" s="317">
        <v>137650</v>
      </c>
    </row>
    <row r="961" spans="1:21">
      <c r="A961">
        <v>960</v>
      </c>
      <c r="B961" t="s">
        <v>7713</v>
      </c>
      <c r="C961" t="s">
        <v>7714</v>
      </c>
      <c r="D961" t="s">
        <v>93</v>
      </c>
      <c r="E961" t="s">
        <v>93</v>
      </c>
      <c r="F961" s="1">
        <v>45460</v>
      </c>
      <c r="G961">
        <v>6</v>
      </c>
      <c r="H961">
        <v>520757</v>
      </c>
      <c r="I961" t="s">
        <v>10185</v>
      </c>
      <c r="L961" t="s">
        <v>43</v>
      </c>
      <c r="M961" t="s">
        <v>43</v>
      </c>
      <c r="N961" t="s">
        <v>43</v>
      </c>
      <c r="O961" s="1"/>
      <c r="Q961" s="317"/>
      <c r="U961" s="317"/>
    </row>
    <row r="962" spans="1:21">
      <c r="A962">
        <v>961</v>
      </c>
      <c r="B962" t="s">
        <v>8706</v>
      </c>
      <c r="C962" t="s">
        <v>8707</v>
      </c>
      <c r="D962" t="s">
        <v>93</v>
      </c>
      <c r="E962" t="s">
        <v>93</v>
      </c>
      <c r="F962" s="1">
        <v>45460</v>
      </c>
      <c r="G962">
        <v>6</v>
      </c>
      <c r="H962">
        <v>520758</v>
      </c>
      <c r="I962" t="s">
        <v>10185</v>
      </c>
      <c r="L962" t="s">
        <v>43</v>
      </c>
      <c r="M962" t="s">
        <v>43</v>
      </c>
      <c r="N962" t="s">
        <v>43</v>
      </c>
      <c r="O962" s="1"/>
      <c r="Q962" s="317"/>
      <c r="U962" s="317"/>
    </row>
    <row r="963" spans="1:21">
      <c r="A963">
        <v>962</v>
      </c>
      <c r="B963" t="s">
        <v>15301</v>
      </c>
      <c r="C963" t="s">
        <v>15302</v>
      </c>
      <c r="D963" t="s">
        <v>93</v>
      </c>
      <c r="E963" t="s">
        <v>93</v>
      </c>
      <c r="F963" s="1">
        <v>45462</v>
      </c>
      <c r="G963">
        <v>6</v>
      </c>
      <c r="H963">
        <v>520759</v>
      </c>
      <c r="I963" t="s">
        <v>10185</v>
      </c>
      <c r="J963">
        <v>40042325</v>
      </c>
      <c r="K963" t="s">
        <v>267</v>
      </c>
      <c r="L963" t="s">
        <v>43</v>
      </c>
      <c r="M963">
        <v>2</v>
      </c>
      <c r="N963" t="s">
        <v>43</v>
      </c>
      <c r="O963" s="1"/>
      <c r="Q963" s="317"/>
      <c r="U963" s="317"/>
    </row>
    <row r="964" spans="1:21">
      <c r="A964">
        <v>963</v>
      </c>
      <c r="B964" t="s">
        <v>15303</v>
      </c>
      <c r="C964" t="s">
        <v>15304</v>
      </c>
      <c r="D964" t="s">
        <v>93</v>
      </c>
      <c r="E964" t="s">
        <v>93</v>
      </c>
      <c r="F964" s="1">
        <v>45460</v>
      </c>
      <c r="G964">
        <v>6</v>
      </c>
      <c r="H964">
        <v>520760</v>
      </c>
      <c r="I964" t="s">
        <v>10185</v>
      </c>
      <c r="L964" t="s">
        <v>43</v>
      </c>
      <c r="M964" t="s">
        <v>43</v>
      </c>
      <c r="N964" t="s">
        <v>43</v>
      </c>
      <c r="O964" s="1"/>
      <c r="Q964" s="317"/>
      <c r="U964" s="317"/>
    </row>
    <row r="965" spans="1:21">
      <c r="A965">
        <v>964</v>
      </c>
      <c r="B965" t="s">
        <v>15305</v>
      </c>
      <c r="C965" t="s">
        <v>15306</v>
      </c>
      <c r="D965" t="s">
        <v>93</v>
      </c>
      <c r="E965" t="s">
        <v>93</v>
      </c>
      <c r="F965" s="1">
        <v>45460</v>
      </c>
      <c r="G965">
        <v>6</v>
      </c>
      <c r="H965">
        <v>520761</v>
      </c>
      <c r="I965" t="s">
        <v>10185</v>
      </c>
      <c r="J965">
        <v>40041701</v>
      </c>
      <c r="K965" t="s">
        <v>6518</v>
      </c>
      <c r="L965">
        <v>2</v>
      </c>
      <c r="M965">
        <v>12</v>
      </c>
      <c r="N965">
        <v>2</v>
      </c>
      <c r="O965" s="1">
        <v>46081</v>
      </c>
      <c r="P965">
        <v>2</v>
      </c>
      <c r="Q965" s="317">
        <v>139540</v>
      </c>
      <c r="R965">
        <v>26.2</v>
      </c>
      <c r="S965">
        <v>2</v>
      </c>
      <c r="T965">
        <v>27</v>
      </c>
      <c r="U965" s="317">
        <v>211459</v>
      </c>
    </row>
    <row r="966" spans="1:21">
      <c r="A966">
        <v>965</v>
      </c>
      <c r="B966" t="s">
        <v>7716</v>
      </c>
      <c r="C966" t="s">
        <v>7717</v>
      </c>
      <c r="D966" t="s">
        <v>93</v>
      </c>
      <c r="E966" t="s">
        <v>93</v>
      </c>
      <c r="F966" s="1">
        <v>45460</v>
      </c>
      <c r="G966">
        <v>6</v>
      </c>
      <c r="H966">
        <v>520762</v>
      </c>
      <c r="I966" t="s">
        <v>10185</v>
      </c>
      <c r="L966" t="s">
        <v>43</v>
      </c>
      <c r="M966" t="s">
        <v>43</v>
      </c>
      <c r="N966" t="s">
        <v>43</v>
      </c>
      <c r="O966" s="1"/>
      <c r="Q966" s="317"/>
      <c r="U966" s="317"/>
    </row>
    <row r="967" spans="1:21">
      <c r="A967">
        <v>966</v>
      </c>
      <c r="B967" t="s">
        <v>15307</v>
      </c>
      <c r="C967" t="s">
        <v>15308</v>
      </c>
      <c r="D967" t="s">
        <v>93</v>
      </c>
      <c r="E967" t="s">
        <v>7721</v>
      </c>
      <c r="F967" s="1">
        <v>45460</v>
      </c>
      <c r="G967">
        <v>6</v>
      </c>
      <c r="H967">
        <v>520763</v>
      </c>
      <c r="I967" t="s">
        <v>10185</v>
      </c>
      <c r="L967" t="s">
        <v>43</v>
      </c>
      <c r="M967" t="s">
        <v>43</v>
      </c>
      <c r="N967" t="s">
        <v>43</v>
      </c>
      <c r="O967" s="1"/>
      <c r="Q967" s="317"/>
      <c r="U967" s="317"/>
    </row>
    <row r="968" spans="1:21">
      <c r="A968">
        <v>967</v>
      </c>
      <c r="B968" t="s">
        <v>15309</v>
      </c>
      <c r="C968" t="s">
        <v>15310</v>
      </c>
      <c r="D968" t="s">
        <v>93</v>
      </c>
      <c r="E968" t="s">
        <v>7721</v>
      </c>
      <c r="F968" s="1">
        <v>45460</v>
      </c>
      <c r="G968">
        <v>6</v>
      </c>
      <c r="H968">
        <v>520764</v>
      </c>
      <c r="I968" t="s">
        <v>10185</v>
      </c>
      <c r="J968">
        <v>40041808</v>
      </c>
      <c r="K968" t="s">
        <v>6518</v>
      </c>
      <c r="L968" t="s">
        <v>43</v>
      </c>
      <c r="M968">
        <v>2</v>
      </c>
      <c r="N968" t="s">
        <v>43</v>
      </c>
      <c r="O968" s="1"/>
      <c r="Q968" s="317"/>
      <c r="U968" s="317"/>
    </row>
    <row r="969" spans="1:21">
      <c r="A969">
        <v>968</v>
      </c>
      <c r="B969" t="s">
        <v>15311</v>
      </c>
      <c r="C969" t="s">
        <v>15312</v>
      </c>
      <c r="D969" t="s">
        <v>93</v>
      </c>
      <c r="E969" t="s">
        <v>7721</v>
      </c>
      <c r="F969" s="1">
        <v>45460</v>
      </c>
      <c r="G969">
        <v>6</v>
      </c>
      <c r="H969">
        <v>520765</v>
      </c>
      <c r="I969" t="s">
        <v>10185</v>
      </c>
      <c r="J969">
        <v>40041811</v>
      </c>
      <c r="K969" t="s">
        <v>6518</v>
      </c>
      <c r="L969">
        <v>1</v>
      </c>
      <c r="M969">
        <v>1</v>
      </c>
      <c r="N969">
        <v>1</v>
      </c>
      <c r="O969" s="1">
        <v>46053</v>
      </c>
      <c r="P969">
        <v>1</v>
      </c>
      <c r="Q969" s="317">
        <v>218575</v>
      </c>
      <c r="R969">
        <v>26.2</v>
      </c>
      <c r="S969">
        <v>2</v>
      </c>
      <c r="T969">
        <v>27</v>
      </c>
      <c r="U969" s="317">
        <v>401958</v>
      </c>
    </row>
    <row r="970" spans="1:21">
      <c r="A970">
        <v>969</v>
      </c>
      <c r="B970" t="s">
        <v>15313</v>
      </c>
      <c r="C970" t="s">
        <v>15314</v>
      </c>
      <c r="D970" t="s">
        <v>93</v>
      </c>
      <c r="E970" t="s">
        <v>7721</v>
      </c>
      <c r="F970" s="1">
        <v>45460</v>
      </c>
      <c r="G970">
        <v>6</v>
      </c>
      <c r="H970">
        <v>520766</v>
      </c>
      <c r="I970" t="s">
        <v>10185</v>
      </c>
      <c r="J970">
        <v>40041819</v>
      </c>
      <c r="K970" t="s">
        <v>6518</v>
      </c>
      <c r="L970">
        <v>1</v>
      </c>
      <c r="M970">
        <v>1</v>
      </c>
      <c r="N970">
        <v>1</v>
      </c>
      <c r="O970" s="1">
        <v>46053</v>
      </c>
      <c r="P970">
        <v>1</v>
      </c>
      <c r="Q970" s="317">
        <v>89365</v>
      </c>
      <c r="R970">
        <v>26.2</v>
      </c>
      <c r="S970">
        <v>2</v>
      </c>
      <c r="T970">
        <v>27</v>
      </c>
      <c r="U970" s="317">
        <v>162964</v>
      </c>
    </row>
    <row r="971" spans="1:21">
      <c r="A971">
        <v>970</v>
      </c>
      <c r="B971" t="s">
        <v>15315</v>
      </c>
      <c r="C971" t="s">
        <v>15316</v>
      </c>
      <c r="D971" t="s">
        <v>93</v>
      </c>
      <c r="E971" t="s">
        <v>7721</v>
      </c>
      <c r="F971" s="1">
        <v>45460</v>
      </c>
      <c r="G971">
        <v>6</v>
      </c>
      <c r="H971">
        <v>520767</v>
      </c>
      <c r="I971" t="s">
        <v>10185</v>
      </c>
      <c r="J971">
        <v>40041895</v>
      </c>
      <c r="K971" t="s">
        <v>267</v>
      </c>
      <c r="L971">
        <v>2</v>
      </c>
      <c r="M971">
        <v>1</v>
      </c>
      <c r="N971">
        <v>2</v>
      </c>
      <c r="O971" s="1">
        <v>46081</v>
      </c>
      <c r="P971">
        <v>2</v>
      </c>
      <c r="Q971" s="317">
        <v>143290</v>
      </c>
      <c r="R971">
        <v>26.2</v>
      </c>
      <c r="S971">
        <v>2</v>
      </c>
      <c r="T971">
        <v>27</v>
      </c>
      <c r="U971" s="317">
        <v>264393</v>
      </c>
    </row>
    <row r="972" spans="1:21">
      <c r="A972">
        <v>971</v>
      </c>
      <c r="B972" t="s">
        <v>7719</v>
      </c>
      <c r="C972" t="s">
        <v>7720</v>
      </c>
      <c r="D972" t="s">
        <v>93</v>
      </c>
      <c r="E972" t="s">
        <v>7721</v>
      </c>
      <c r="F972" s="1">
        <v>45460</v>
      </c>
      <c r="G972">
        <v>6</v>
      </c>
      <c r="H972">
        <v>520768</v>
      </c>
      <c r="I972" t="s">
        <v>10185</v>
      </c>
      <c r="J972">
        <v>40041901</v>
      </c>
      <c r="K972" t="s">
        <v>6518</v>
      </c>
      <c r="L972" t="s">
        <v>43</v>
      </c>
      <c r="M972">
        <v>2</v>
      </c>
      <c r="N972" t="s">
        <v>43</v>
      </c>
      <c r="O972" s="1"/>
      <c r="Q972" s="317"/>
      <c r="U972" s="317"/>
    </row>
    <row r="973" spans="1:21">
      <c r="A973">
        <v>972</v>
      </c>
      <c r="B973" t="s">
        <v>15317</v>
      </c>
      <c r="C973" t="s">
        <v>15318</v>
      </c>
      <c r="D973" t="s">
        <v>93</v>
      </c>
      <c r="E973" t="s">
        <v>7721</v>
      </c>
      <c r="F973" s="1">
        <v>45460</v>
      </c>
      <c r="G973">
        <v>6</v>
      </c>
      <c r="H973">
        <v>520769</v>
      </c>
      <c r="I973" t="s">
        <v>10185</v>
      </c>
      <c r="L973" t="s">
        <v>43</v>
      </c>
      <c r="M973" t="s">
        <v>43</v>
      </c>
      <c r="N973" t="s">
        <v>43</v>
      </c>
      <c r="O973" s="1"/>
      <c r="Q973" s="317"/>
      <c r="U973" s="317"/>
    </row>
    <row r="974" spans="1:21">
      <c r="A974">
        <v>973</v>
      </c>
      <c r="B974" t="s">
        <v>15319</v>
      </c>
      <c r="C974" t="s">
        <v>15320</v>
      </c>
      <c r="D974" t="s">
        <v>93</v>
      </c>
      <c r="E974" t="s">
        <v>7698</v>
      </c>
      <c r="F974" s="1">
        <v>45464</v>
      </c>
      <c r="G974">
        <v>6</v>
      </c>
      <c r="H974">
        <v>520770</v>
      </c>
      <c r="I974" t="s">
        <v>10185</v>
      </c>
      <c r="J974">
        <v>40042438</v>
      </c>
      <c r="K974" t="s">
        <v>267</v>
      </c>
      <c r="L974">
        <v>2</v>
      </c>
      <c r="M974">
        <v>1</v>
      </c>
      <c r="N974">
        <v>2</v>
      </c>
      <c r="O974" s="1">
        <v>46081</v>
      </c>
      <c r="P974">
        <v>2</v>
      </c>
      <c r="Q974" s="317">
        <v>95305</v>
      </c>
      <c r="R974">
        <v>26.2</v>
      </c>
      <c r="S974">
        <v>2</v>
      </c>
      <c r="T974">
        <v>27</v>
      </c>
      <c r="U974" s="317">
        <v>145612</v>
      </c>
    </row>
    <row r="975" spans="1:21">
      <c r="A975">
        <v>974</v>
      </c>
      <c r="B975" t="s">
        <v>15321</v>
      </c>
      <c r="C975" t="s">
        <v>15322</v>
      </c>
      <c r="D975" t="s">
        <v>93</v>
      </c>
      <c r="E975" t="s">
        <v>7698</v>
      </c>
      <c r="F975" s="1">
        <v>45464</v>
      </c>
      <c r="G975">
        <v>6</v>
      </c>
      <c r="H975">
        <v>520771</v>
      </c>
      <c r="I975" t="s">
        <v>10185</v>
      </c>
      <c r="K975" t="s">
        <v>6518</v>
      </c>
      <c r="L975" t="s">
        <v>43</v>
      </c>
      <c r="M975">
        <v>1</v>
      </c>
      <c r="N975" t="s">
        <v>43</v>
      </c>
      <c r="O975" s="1"/>
      <c r="Q975" s="317"/>
      <c r="U975" s="317"/>
    </row>
    <row r="976" spans="1:21">
      <c r="A976">
        <v>975</v>
      </c>
      <c r="B976" t="s">
        <v>15323</v>
      </c>
      <c r="C976" t="s">
        <v>15324</v>
      </c>
      <c r="D976" t="s">
        <v>93</v>
      </c>
      <c r="E976" t="s">
        <v>7698</v>
      </c>
      <c r="F976" s="1">
        <v>45464</v>
      </c>
      <c r="G976">
        <v>6</v>
      </c>
      <c r="H976">
        <v>520772</v>
      </c>
      <c r="I976" t="s">
        <v>10185</v>
      </c>
      <c r="J976">
        <v>40042446</v>
      </c>
      <c r="K976" t="s">
        <v>267</v>
      </c>
      <c r="L976">
        <v>2</v>
      </c>
      <c r="M976">
        <v>2</v>
      </c>
      <c r="N976">
        <v>2</v>
      </c>
      <c r="O976" s="1">
        <v>46081</v>
      </c>
      <c r="P976">
        <v>2</v>
      </c>
      <c r="Q976" s="317">
        <v>54610</v>
      </c>
      <c r="U976" s="317"/>
    </row>
    <row r="977" spans="1:21">
      <c r="A977">
        <v>976</v>
      </c>
      <c r="B977" t="s">
        <v>15325</v>
      </c>
      <c r="C977" t="s">
        <v>15326</v>
      </c>
      <c r="D977" t="s">
        <v>93</v>
      </c>
      <c r="E977" t="s">
        <v>7721</v>
      </c>
      <c r="F977" s="1">
        <v>45470</v>
      </c>
      <c r="G977">
        <v>6</v>
      </c>
      <c r="H977">
        <v>520773</v>
      </c>
      <c r="I977" t="s">
        <v>10185</v>
      </c>
      <c r="J977">
        <v>40043431</v>
      </c>
      <c r="K977" t="s">
        <v>6518</v>
      </c>
      <c r="L977">
        <v>12</v>
      </c>
      <c r="M977">
        <v>12</v>
      </c>
      <c r="N977">
        <v>12</v>
      </c>
      <c r="O977" s="1">
        <v>46022</v>
      </c>
      <c r="P977">
        <v>12</v>
      </c>
      <c r="Q977" s="317">
        <v>37120</v>
      </c>
      <c r="R977">
        <v>25.12</v>
      </c>
      <c r="S977">
        <v>12</v>
      </c>
      <c r="T977">
        <v>27</v>
      </c>
      <c r="U977" s="317">
        <v>67916</v>
      </c>
    </row>
    <row r="978" spans="1:21">
      <c r="A978">
        <v>977</v>
      </c>
      <c r="B978" t="s">
        <v>15327</v>
      </c>
      <c r="C978" t="s">
        <v>15328</v>
      </c>
      <c r="D978" t="s">
        <v>93</v>
      </c>
      <c r="E978" t="s">
        <v>7721</v>
      </c>
      <c r="F978" s="1">
        <v>45470</v>
      </c>
      <c r="G978">
        <v>6</v>
      </c>
      <c r="H978">
        <v>520774</v>
      </c>
      <c r="I978" t="s">
        <v>10185</v>
      </c>
      <c r="J978">
        <v>40043437</v>
      </c>
      <c r="K978" t="s">
        <v>267</v>
      </c>
      <c r="L978">
        <v>11</v>
      </c>
      <c r="M978">
        <v>10</v>
      </c>
      <c r="N978">
        <v>11</v>
      </c>
      <c r="O978" s="1">
        <v>45991</v>
      </c>
      <c r="P978">
        <v>11</v>
      </c>
      <c r="Q978" s="317">
        <v>278165</v>
      </c>
      <c r="R978">
        <v>25.11</v>
      </c>
      <c r="S978">
        <v>11</v>
      </c>
      <c r="T978">
        <v>27</v>
      </c>
      <c r="U978" s="317">
        <v>417954</v>
      </c>
    </row>
    <row r="979" spans="1:21">
      <c r="A979">
        <v>978</v>
      </c>
      <c r="B979" t="s">
        <v>15329</v>
      </c>
      <c r="C979" t="s">
        <v>15330</v>
      </c>
      <c r="D979" t="s">
        <v>93</v>
      </c>
      <c r="E979" t="s">
        <v>7721</v>
      </c>
      <c r="F979" s="1">
        <v>45470</v>
      </c>
      <c r="G979">
        <v>6</v>
      </c>
      <c r="H979">
        <v>520775</v>
      </c>
      <c r="I979" t="s">
        <v>10185</v>
      </c>
      <c r="J979">
        <v>40043558</v>
      </c>
      <c r="K979" t="s">
        <v>6518</v>
      </c>
      <c r="L979">
        <v>11</v>
      </c>
      <c r="M979">
        <v>10</v>
      </c>
      <c r="N979">
        <v>11</v>
      </c>
      <c r="O979" s="1">
        <v>45991</v>
      </c>
      <c r="P979">
        <v>11</v>
      </c>
      <c r="Q979" s="317">
        <v>68815</v>
      </c>
      <c r="R979">
        <v>25.11</v>
      </c>
      <c r="S979">
        <v>11</v>
      </c>
      <c r="T979">
        <v>27</v>
      </c>
      <c r="U979" s="317">
        <v>124986</v>
      </c>
    </row>
    <row r="980" spans="1:21">
      <c r="A980">
        <v>979</v>
      </c>
      <c r="B980" t="s">
        <v>15331</v>
      </c>
      <c r="C980" t="s">
        <v>15332</v>
      </c>
      <c r="D980" t="s">
        <v>93</v>
      </c>
      <c r="E980" t="s">
        <v>7800</v>
      </c>
      <c r="F980" s="1">
        <v>45470</v>
      </c>
      <c r="G980">
        <v>6</v>
      </c>
      <c r="H980">
        <v>520776</v>
      </c>
      <c r="I980" t="s">
        <v>10185</v>
      </c>
      <c r="L980" t="s">
        <v>43</v>
      </c>
      <c r="M980" t="s">
        <v>43</v>
      </c>
      <c r="N980" t="s">
        <v>43</v>
      </c>
      <c r="O980" s="1"/>
      <c r="Q980" s="317"/>
      <c r="U980" s="317"/>
    </row>
    <row r="981" spans="1:21">
      <c r="A981">
        <v>980</v>
      </c>
      <c r="B981" t="s">
        <v>15333</v>
      </c>
      <c r="C981" t="s">
        <v>15334</v>
      </c>
      <c r="D981" t="s">
        <v>93</v>
      </c>
      <c r="E981" t="s">
        <v>7698</v>
      </c>
      <c r="F981" s="1">
        <v>45470</v>
      </c>
      <c r="G981">
        <v>6</v>
      </c>
      <c r="H981">
        <v>520777</v>
      </c>
      <c r="I981" t="s">
        <v>10185</v>
      </c>
      <c r="L981" t="s">
        <v>43</v>
      </c>
      <c r="M981" t="s">
        <v>43</v>
      </c>
      <c r="N981" t="s">
        <v>43</v>
      </c>
      <c r="O981" s="1"/>
      <c r="Q981" s="317"/>
      <c r="U981" s="317"/>
    </row>
    <row r="982" spans="1:21">
      <c r="A982">
        <v>981</v>
      </c>
      <c r="B982" t="s">
        <v>15335</v>
      </c>
      <c r="C982" t="s">
        <v>15336</v>
      </c>
      <c r="D982" t="s">
        <v>93</v>
      </c>
      <c r="E982" t="s">
        <v>7721</v>
      </c>
      <c r="F982" s="1">
        <v>45471</v>
      </c>
      <c r="G982">
        <v>6</v>
      </c>
      <c r="H982">
        <v>520778</v>
      </c>
      <c r="I982" t="s">
        <v>10185</v>
      </c>
      <c r="L982" t="s">
        <v>43</v>
      </c>
      <c r="M982" t="s">
        <v>43</v>
      </c>
      <c r="N982" t="s">
        <v>43</v>
      </c>
      <c r="O982" s="1"/>
      <c r="Q982" s="317"/>
      <c r="U982" s="317"/>
    </row>
    <row r="983" spans="1:21">
      <c r="A983">
        <v>982</v>
      </c>
      <c r="B983" t="s">
        <v>15337</v>
      </c>
      <c r="C983" t="s">
        <v>15338</v>
      </c>
      <c r="D983" t="s">
        <v>93</v>
      </c>
      <c r="E983" t="s">
        <v>93</v>
      </c>
      <c r="F983" s="1">
        <v>45471</v>
      </c>
      <c r="G983">
        <v>6</v>
      </c>
      <c r="H983">
        <v>520779</v>
      </c>
      <c r="I983" t="s">
        <v>10185</v>
      </c>
      <c r="L983" t="s">
        <v>43</v>
      </c>
      <c r="M983" t="s">
        <v>43</v>
      </c>
      <c r="N983" t="s">
        <v>43</v>
      </c>
      <c r="O983" s="1"/>
      <c r="Q983" s="317"/>
      <c r="U983" s="317"/>
    </row>
    <row r="984" spans="1:21">
      <c r="A984">
        <v>983</v>
      </c>
      <c r="B984" t="s">
        <v>9440</v>
      </c>
      <c r="C984" t="s">
        <v>15339</v>
      </c>
      <c r="D984" t="s">
        <v>93</v>
      </c>
      <c r="E984" t="s">
        <v>7721</v>
      </c>
      <c r="F984" s="1">
        <v>45471</v>
      </c>
      <c r="G984">
        <v>6</v>
      </c>
      <c r="H984">
        <v>520780</v>
      </c>
      <c r="I984" t="s">
        <v>10185</v>
      </c>
      <c r="J984">
        <v>40044036</v>
      </c>
      <c r="K984" t="s">
        <v>267</v>
      </c>
      <c r="L984">
        <v>12</v>
      </c>
      <c r="M984">
        <v>12</v>
      </c>
      <c r="N984">
        <v>12</v>
      </c>
      <c r="O984" s="1">
        <v>46022</v>
      </c>
      <c r="P984">
        <v>12</v>
      </c>
      <c r="Q984" s="317">
        <v>54700</v>
      </c>
      <c r="R984">
        <v>25.12</v>
      </c>
      <c r="S984">
        <v>12</v>
      </c>
      <c r="T984">
        <v>27</v>
      </c>
      <c r="U984" s="317">
        <v>100495</v>
      </c>
    </row>
    <row r="985" spans="1:21">
      <c r="A985">
        <v>984</v>
      </c>
      <c r="B985" t="s">
        <v>7963</v>
      </c>
      <c r="C985" t="s">
        <v>7964</v>
      </c>
      <c r="D985" t="s">
        <v>93</v>
      </c>
      <c r="E985" t="s">
        <v>7698</v>
      </c>
      <c r="F985" s="1">
        <v>45737</v>
      </c>
      <c r="G985">
        <v>3</v>
      </c>
      <c r="H985">
        <v>520781</v>
      </c>
      <c r="I985" t="s">
        <v>10185</v>
      </c>
      <c r="L985" t="s">
        <v>43</v>
      </c>
      <c r="M985" t="s">
        <v>43</v>
      </c>
      <c r="N985" t="s">
        <v>43</v>
      </c>
      <c r="O985" s="1"/>
      <c r="Q985" s="317"/>
      <c r="U985" s="317"/>
    </row>
    <row r="986" spans="1:21">
      <c r="A986">
        <v>985</v>
      </c>
      <c r="B986" t="s">
        <v>7965</v>
      </c>
      <c r="C986" t="s">
        <v>7966</v>
      </c>
      <c r="D986" t="s">
        <v>93</v>
      </c>
      <c r="E986" t="s">
        <v>7698</v>
      </c>
      <c r="F986" s="1">
        <v>45737</v>
      </c>
      <c r="G986">
        <v>3</v>
      </c>
      <c r="H986">
        <v>520782</v>
      </c>
      <c r="I986" t="s">
        <v>10185</v>
      </c>
      <c r="L986" t="s">
        <v>43</v>
      </c>
      <c r="M986" t="s">
        <v>43</v>
      </c>
      <c r="N986" t="s">
        <v>43</v>
      </c>
      <c r="O986" s="1"/>
      <c r="Q986" s="317"/>
      <c r="U986" s="317"/>
    </row>
    <row r="987" spans="1:21">
      <c r="A987">
        <v>986</v>
      </c>
      <c r="B987" t="s">
        <v>7990</v>
      </c>
      <c r="C987" t="s">
        <v>7991</v>
      </c>
      <c r="D987" t="s">
        <v>93</v>
      </c>
      <c r="E987" t="s">
        <v>93</v>
      </c>
      <c r="F987" s="1">
        <v>45740</v>
      </c>
      <c r="G987">
        <v>3</v>
      </c>
      <c r="H987">
        <v>520783</v>
      </c>
      <c r="I987" t="s">
        <v>10185</v>
      </c>
      <c r="J987">
        <v>40074723</v>
      </c>
      <c r="K987" t="s">
        <v>6518</v>
      </c>
      <c r="L987">
        <v>1</v>
      </c>
      <c r="M987">
        <v>1</v>
      </c>
      <c r="N987">
        <v>1</v>
      </c>
      <c r="O987" s="1">
        <v>46053</v>
      </c>
      <c r="P987">
        <v>1</v>
      </c>
      <c r="Q987" s="317">
        <v>115625</v>
      </c>
      <c r="R987">
        <v>26.2</v>
      </c>
      <c r="S987">
        <v>2</v>
      </c>
      <c r="T987">
        <v>27</v>
      </c>
      <c r="U987" s="317">
        <v>219174</v>
      </c>
    </row>
    <row r="988" spans="1:21">
      <c r="A988">
        <v>987</v>
      </c>
      <c r="B988" t="s">
        <v>7987</v>
      </c>
      <c r="C988" t="s">
        <v>7988</v>
      </c>
      <c r="D988" t="s">
        <v>93</v>
      </c>
      <c r="E988" t="s">
        <v>93</v>
      </c>
      <c r="F988" s="1">
        <v>45740</v>
      </c>
      <c r="G988">
        <v>3</v>
      </c>
      <c r="H988">
        <v>520784</v>
      </c>
      <c r="I988" t="s">
        <v>10185</v>
      </c>
      <c r="L988" t="s">
        <v>43</v>
      </c>
      <c r="M988" t="s">
        <v>43</v>
      </c>
      <c r="N988" t="s">
        <v>43</v>
      </c>
      <c r="O988" s="1"/>
      <c r="Q988" s="317"/>
      <c r="U988" s="317"/>
    </row>
    <row r="989" spans="1:21">
      <c r="A989">
        <v>988</v>
      </c>
      <c r="B989" t="s">
        <v>7985</v>
      </c>
      <c r="C989" t="s">
        <v>7986</v>
      </c>
      <c r="D989" t="s">
        <v>93</v>
      </c>
      <c r="E989" t="s">
        <v>93</v>
      </c>
      <c r="F989" s="1">
        <v>45740</v>
      </c>
      <c r="G989">
        <v>3</v>
      </c>
      <c r="H989">
        <v>520785</v>
      </c>
      <c r="I989" t="s">
        <v>10185</v>
      </c>
      <c r="J989">
        <v>40074731</v>
      </c>
      <c r="K989" t="s">
        <v>6518</v>
      </c>
      <c r="L989">
        <v>2</v>
      </c>
      <c r="M989">
        <v>2</v>
      </c>
      <c r="N989">
        <v>2</v>
      </c>
      <c r="O989" s="1">
        <v>46081</v>
      </c>
      <c r="P989">
        <v>2</v>
      </c>
      <c r="Q989" s="317">
        <v>112655</v>
      </c>
      <c r="R989">
        <v>26.2</v>
      </c>
      <c r="S989">
        <v>2</v>
      </c>
      <c r="T989">
        <v>27</v>
      </c>
      <c r="U989" s="317">
        <v>213590</v>
      </c>
    </row>
    <row r="990" spans="1:21">
      <c r="A990">
        <v>989</v>
      </c>
      <c r="B990" t="s">
        <v>7982</v>
      </c>
      <c r="C990" t="s">
        <v>7983</v>
      </c>
      <c r="D990" t="s">
        <v>93</v>
      </c>
      <c r="E990" t="s">
        <v>93</v>
      </c>
      <c r="F990" s="1">
        <v>45740</v>
      </c>
      <c r="G990">
        <v>3</v>
      </c>
      <c r="H990">
        <v>520786</v>
      </c>
      <c r="I990" t="s">
        <v>10185</v>
      </c>
      <c r="L990" t="s">
        <v>43</v>
      </c>
      <c r="M990" t="s">
        <v>43</v>
      </c>
      <c r="N990" t="s">
        <v>43</v>
      </c>
      <c r="O990" s="1"/>
      <c r="Q990" s="317"/>
      <c r="U990" s="317"/>
    </row>
    <row r="991" spans="1:21">
      <c r="A991">
        <v>990</v>
      </c>
      <c r="B991" t="s">
        <v>7979</v>
      </c>
      <c r="C991" t="s">
        <v>7980</v>
      </c>
      <c r="D991" t="s">
        <v>93</v>
      </c>
      <c r="E991" t="s">
        <v>93</v>
      </c>
      <c r="F991" s="1">
        <v>45740</v>
      </c>
      <c r="G991">
        <v>3</v>
      </c>
      <c r="H991">
        <v>520787</v>
      </c>
      <c r="I991" t="s">
        <v>10185</v>
      </c>
      <c r="L991" t="s">
        <v>43</v>
      </c>
      <c r="M991" t="s">
        <v>43</v>
      </c>
      <c r="N991" t="s">
        <v>43</v>
      </c>
      <c r="O991" s="1"/>
      <c r="Q991" s="317"/>
      <c r="U991" s="317"/>
    </row>
    <row r="992" spans="1:21">
      <c r="A992">
        <v>991</v>
      </c>
      <c r="B992" t="s">
        <v>7977</v>
      </c>
      <c r="C992" t="s">
        <v>7978</v>
      </c>
      <c r="D992" t="s">
        <v>93</v>
      </c>
      <c r="E992" t="s">
        <v>93</v>
      </c>
      <c r="F992" s="1">
        <v>45740</v>
      </c>
      <c r="G992">
        <v>3</v>
      </c>
      <c r="H992">
        <v>520788</v>
      </c>
      <c r="I992" t="s">
        <v>10185</v>
      </c>
      <c r="L992" t="s">
        <v>43</v>
      </c>
      <c r="M992" t="s">
        <v>43</v>
      </c>
      <c r="N992" t="s">
        <v>43</v>
      </c>
      <c r="O992" s="1"/>
      <c r="Q992" s="317"/>
      <c r="U992" s="317"/>
    </row>
    <row r="993" spans="1:21">
      <c r="A993">
        <v>992</v>
      </c>
      <c r="B993" t="s">
        <v>8010</v>
      </c>
      <c r="C993" t="s">
        <v>8011</v>
      </c>
      <c r="D993" t="s">
        <v>93</v>
      </c>
      <c r="E993" t="s">
        <v>7698</v>
      </c>
      <c r="F993" s="1">
        <v>45743</v>
      </c>
      <c r="G993">
        <v>3</v>
      </c>
      <c r="H993">
        <v>520789</v>
      </c>
      <c r="I993" t="s">
        <v>10185</v>
      </c>
      <c r="L993" t="s">
        <v>43</v>
      </c>
      <c r="M993" t="s">
        <v>43</v>
      </c>
      <c r="N993" t="s">
        <v>43</v>
      </c>
      <c r="O993" s="1"/>
      <c r="Q993" s="317"/>
      <c r="U993" s="317"/>
    </row>
    <row r="994" spans="1:21">
      <c r="A994">
        <v>993</v>
      </c>
      <c r="B994" t="s">
        <v>8018</v>
      </c>
      <c r="C994" t="s">
        <v>8019</v>
      </c>
      <c r="D994" t="s">
        <v>93</v>
      </c>
      <c r="E994" t="s">
        <v>7698</v>
      </c>
      <c r="F994" s="1">
        <v>45747</v>
      </c>
      <c r="G994">
        <v>3</v>
      </c>
      <c r="H994">
        <v>520790</v>
      </c>
      <c r="I994" t="s">
        <v>10185</v>
      </c>
      <c r="J994">
        <v>40075759</v>
      </c>
      <c r="K994" t="s">
        <v>6518</v>
      </c>
      <c r="L994">
        <v>1</v>
      </c>
      <c r="M994">
        <v>1</v>
      </c>
      <c r="N994">
        <v>1</v>
      </c>
      <c r="O994" s="1">
        <v>46053</v>
      </c>
      <c r="P994">
        <v>1</v>
      </c>
      <c r="Q994" s="317">
        <v>231370</v>
      </c>
      <c r="R994">
        <v>26.1</v>
      </c>
      <c r="S994">
        <v>1</v>
      </c>
      <c r="T994">
        <v>27</v>
      </c>
      <c r="U994" s="317">
        <v>437755</v>
      </c>
    </row>
    <row r="995" spans="1:21">
      <c r="A995">
        <v>994</v>
      </c>
      <c r="B995" t="s">
        <v>15340</v>
      </c>
      <c r="C995" t="s">
        <v>15341</v>
      </c>
      <c r="D995" t="s">
        <v>93</v>
      </c>
      <c r="E995" t="s">
        <v>7800</v>
      </c>
      <c r="F995" s="1">
        <v>45449</v>
      </c>
      <c r="G995">
        <v>6</v>
      </c>
      <c r="H995">
        <v>520791</v>
      </c>
      <c r="I995" t="s">
        <v>10185</v>
      </c>
      <c r="L995" t="s">
        <v>43</v>
      </c>
      <c r="M995" t="s">
        <v>43</v>
      </c>
      <c r="N995" t="s">
        <v>43</v>
      </c>
      <c r="O995" s="1"/>
      <c r="Q995" s="317"/>
      <c r="U995" s="317"/>
    </row>
    <row r="996" spans="1:21">
      <c r="A996">
        <v>995</v>
      </c>
      <c r="B996" t="s">
        <v>15342</v>
      </c>
      <c r="C996" t="s">
        <v>15343</v>
      </c>
      <c r="D996" t="s">
        <v>93</v>
      </c>
      <c r="E996" t="s">
        <v>7698</v>
      </c>
      <c r="F996" s="1">
        <v>45455</v>
      </c>
      <c r="G996">
        <v>6</v>
      </c>
      <c r="H996">
        <v>520792</v>
      </c>
      <c r="I996" t="s">
        <v>10185</v>
      </c>
      <c r="L996" t="s">
        <v>43</v>
      </c>
      <c r="M996" t="s">
        <v>43</v>
      </c>
      <c r="N996" t="s">
        <v>43</v>
      </c>
      <c r="O996" s="1"/>
      <c r="Q996" s="317"/>
      <c r="U996" s="317"/>
    </row>
    <row r="997" spans="1:21">
      <c r="A997">
        <v>996</v>
      </c>
      <c r="B997" t="s">
        <v>15344</v>
      </c>
      <c r="C997" t="s">
        <v>15345</v>
      </c>
      <c r="D997" t="s">
        <v>93</v>
      </c>
      <c r="E997" t="s">
        <v>7698</v>
      </c>
      <c r="F997" s="1">
        <v>45455</v>
      </c>
      <c r="G997">
        <v>6</v>
      </c>
      <c r="H997">
        <v>520793</v>
      </c>
      <c r="I997" t="s">
        <v>10185</v>
      </c>
      <c r="J997">
        <v>40041192</v>
      </c>
      <c r="K997" t="s">
        <v>6518</v>
      </c>
      <c r="L997" t="s">
        <v>43</v>
      </c>
      <c r="M997">
        <v>2</v>
      </c>
      <c r="N997" t="s">
        <v>43</v>
      </c>
      <c r="O997" s="1"/>
      <c r="Q997" s="317"/>
      <c r="U997" s="317"/>
    </row>
    <row r="998" spans="1:21">
      <c r="A998">
        <v>997</v>
      </c>
      <c r="B998" t="s">
        <v>7723</v>
      </c>
      <c r="C998" t="s">
        <v>7724</v>
      </c>
      <c r="D998" t="s">
        <v>93</v>
      </c>
      <c r="E998" t="s">
        <v>93</v>
      </c>
      <c r="F998" s="1">
        <v>45462</v>
      </c>
      <c r="G998">
        <v>6</v>
      </c>
      <c r="H998">
        <v>520794</v>
      </c>
      <c r="I998" t="s">
        <v>10185</v>
      </c>
      <c r="L998" t="s">
        <v>43</v>
      </c>
      <c r="M998" t="s">
        <v>43</v>
      </c>
      <c r="N998" t="s">
        <v>43</v>
      </c>
      <c r="O998" s="1"/>
      <c r="Q998" s="317"/>
      <c r="U998" s="317"/>
    </row>
    <row r="999" spans="1:21">
      <c r="A999">
        <v>998</v>
      </c>
      <c r="B999" t="s">
        <v>9132</v>
      </c>
      <c r="C999" t="s">
        <v>15346</v>
      </c>
      <c r="D999" t="s">
        <v>93</v>
      </c>
      <c r="E999" t="s">
        <v>93</v>
      </c>
      <c r="F999" s="1">
        <v>45461</v>
      </c>
      <c r="G999">
        <v>6</v>
      </c>
      <c r="H999">
        <v>520795</v>
      </c>
      <c r="I999" t="s">
        <v>10185</v>
      </c>
      <c r="J999">
        <v>40042119</v>
      </c>
      <c r="K999" t="s">
        <v>267</v>
      </c>
      <c r="L999">
        <v>11</v>
      </c>
      <c r="M999">
        <v>10</v>
      </c>
      <c r="N999">
        <v>11</v>
      </c>
      <c r="O999" s="1">
        <v>45991</v>
      </c>
      <c r="P999">
        <v>11</v>
      </c>
      <c r="Q999" s="317">
        <v>164600</v>
      </c>
      <c r="R999">
        <v>25.11</v>
      </c>
      <c r="S999">
        <v>11</v>
      </c>
      <c r="T999">
        <v>27</v>
      </c>
      <c r="U999" s="317">
        <v>301865</v>
      </c>
    </row>
    <row r="1000" spans="1:21">
      <c r="A1000">
        <v>999</v>
      </c>
      <c r="B1000" t="s">
        <v>7726</v>
      </c>
      <c r="C1000" t="s">
        <v>7728</v>
      </c>
      <c r="D1000" t="s">
        <v>93</v>
      </c>
      <c r="E1000" t="s">
        <v>93</v>
      </c>
      <c r="F1000" s="1">
        <v>45461</v>
      </c>
      <c r="G1000">
        <v>6</v>
      </c>
      <c r="H1000">
        <v>520796</v>
      </c>
      <c r="I1000" t="s">
        <v>10185</v>
      </c>
      <c r="L1000" t="s">
        <v>43</v>
      </c>
      <c r="M1000" t="s">
        <v>43</v>
      </c>
      <c r="N1000" t="s">
        <v>43</v>
      </c>
      <c r="O1000" s="1"/>
      <c r="Q1000" s="317"/>
      <c r="U1000" s="317"/>
    </row>
    <row r="1001" spans="1:21">
      <c r="A1001">
        <v>1000</v>
      </c>
      <c r="B1001" t="s">
        <v>7730</v>
      </c>
      <c r="C1001" t="s">
        <v>7731</v>
      </c>
      <c r="D1001" t="s">
        <v>93</v>
      </c>
      <c r="E1001" t="s">
        <v>93</v>
      </c>
      <c r="F1001" s="1">
        <v>45461</v>
      </c>
      <c r="G1001">
        <v>6</v>
      </c>
      <c r="H1001">
        <v>520797</v>
      </c>
      <c r="I1001" t="s">
        <v>10185</v>
      </c>
      <c r="J1001">
        <v>40042129</v>
      </c>
      <c r="K1001" t="s">
        <v>6518</v>
      </c>
      <c r="L1001" t="s">
        <v>43</v>
      </c>
      <c r="M1001">
        <v>2</v>
      </c>
      <c r="N1001" t="s">
        <v>43</v>
      </c>
      <c r="O1001" s="1"/>
      <c r="Q1001" s="317"/>
      <c r="U1001" s="317"/>
    </row>
    <row r="1002" spans="1:21">
      <c r="A1002">
        <v>1001</v>
      </c>
      <c r="B1002" t="s">
        <v>7733</v>
      </c>
      <c r="C1002" t="s">
        <v>7734</v>
      </c>
      <c r="D1002" t="s">
        <v>93</v>
      </c>
      <c r="E1002" t="s">
        <v>7721</v>
      </c>
      <c r="F1002" s="1">
        <v>45462</v>
      </c>
      <c r="G1002">
        <v>6</v>
      </c>
      <c r="H1002">
        <v>520798</v>
      </c>
      <c r="I1002" t="s">
        <v>10185</v>
      </c>
      <c r="L1002" t="s">
        <v>43</v>
      </c>
      <c r="M1002" t="s">
        <v>43</v>
      </c>
      <c r="N1002" t="s">
        <v>43</v>
      </c>
      <c r="O1002" s="1"/>
      <c r="Q1002" s="317"/>
      <c r="U1002" s="317"/>
    </row>
    <row r="1003" spans="1:21">
      <c r="A1003">
        <v>1002</v>
      </c>
      <c r="B1003" t="s">
        <v>7736</v>
      </c>
      <c r="C1003" t="s">
        <v>7737</v>
      </c>
      <c r="D1003" t="s">
        <v>93</v>
      </c>
      <c r="E1003" t="s">
        <v>7721</v>
      </c>
      <c r="F1003" s="1">
        <v>45462</v>
      </c>
      <c r="G1003">
        <v>6</v>
      </c>
      <c r="H1003">
        <v>520799</v>
      </c>
      <c r="I1003" t="s">
        <v>10185</v>
      </c>
      <c r="L1003" t="s">
        <v>43</v>
      </c>
      <c r="M1003" t="s">
        <v>43</v>
      </c>
      <c r="N1003" t="s">
        <v>43</v>
      </c>
      <c r="O1003" s="1"/>
      <c r="Q1003" s="317"/>
      <c r="U1003" s="317"/>
    </row>
    <row r="1004" spans="1:21">
      <c r="A1004">
        <v>1003</v>
      </c>
      <c r="B1004" t="s">
        <v>7739</v>
      </c>
      <c r="C1004" t="s">
        <v>7740</v>
      </c>
      <c r="D1004" t="s">
        <v>93</v>
      </c>
      <c r="E1004" t="s">
        <v>7721</v>
      </c>
      <c r="F1004" s="1">
        <v>45462</v>
      </c>
      <c r="G1004">
        <v>6</v>
      </c>
      <c r="H1004">
        <v>520800</v>
      </c>
      <c r="I1004" t="s">
        <v>10185</v>
      </c>
      <c r="J1004">
        <v>40042285</v>
      </c>
      <c r="K1004" t="s">
        <v>267</v>
      </c>
      <c r="L1004" t="s">
        <v>43</v>
      </c>
      <c r="M1004">
        <v>2</v>
      </c>
      <c r="N1004" t="s">
        <v>43</v>
      </c>
      <c r="O1004" s="1"/>
      <c r="Q1004" s="317"/>
      <c r="U1004" s="317"/>
    </row>
    <row r="1005" spans="1:21">
      <c r="A1005">
        <v>1004</v>
      </c>
      <c r="B1005" t="s">
        <v>7742</v>
      </c>
      <c r="C1005" t="s">
        <v>7743</v>
      </c>
      <c r="D1005" t="s">
        <v>93</v>
      </c>
      <c r="E1005" t="s">
        <v>7721</v>
      </c>
      <c r="F1005" s="1">
        <v>45462</v>
      </c>
      <c r="G1005">
        <v>6</v>
      </c>
      <c r="H1005">
        <v>520801</v>
      </c>
      <c r="I1005" t="s">
        <v>10185</v>
      </c>
      <c r="L1005" t="s">
        <v>43</v>
      </c>
      <c r="M1005" t="s">
        <v>43</v>
      </c>
      <c r="N1005" t="s">
        <v>43</v>
      </c>
      <c r="O1005" s="1"/>
      <c r="Q1005" s="317"/>
      <c r="U1005" s="317"/>
    </row>
    <row r="1006" spans="1:21">
      <c r="A1006">
        <v>1005</v>
      </c>
      <c r="B1006" t="s">
        <v>15347</v>
      </c>
      <c r="C1006" t="s">
        <v>15348</v>
      </c>
      <c r="D1006" t="s">
        <v>93</v>
      </c>
      <c r="E1006" t="s">
        <v>7721</v>
      </c>
      <c r="F1006" s="1">
        <v>45469</v>
      </c>
      <c r="G1006">
        <v>6</v>
      </c>
      <c r="H1006">
        <v>520802</v>
      </c>
      <c r="I1006" t="s">
        <v>10185</v>
      </c>
      <c r="L1006" t="s">
        <v>43</v>
      </c>
      <c r="M1006" t="s">
        <v>43</v>
      </c>
      <c r="N1006" t="s">
        <v>43</v>
      </c>
      <c r="O1006" s="1"/>
      <c r="Q1006" s="317"/>
      <c r="U1006" s="317"/>
    </row>
    <row r="1007" spans="1:21">
      <c r="A1007">
        <v>1006</v>
      </c>
      <c r="B1007" t="s">
        <v>7816</v>
      </c>
      <c r="C1007" t="s">
        <v>7817</v>
      </c>
      <c r="D1007" t="s">
        <v>93</v>
      </c>
      <c r="E1007" t="s">
        <v>7721</v>
      </c>
      <c r="F1007" s="1">
        <v>45645</v>
      </c>
      <c r="G1007">
        <v>12</v>
      </c>
      <c r="H1007">
        <v>520803</v>
      </c>
      <c r="I1007" t="s">
        <v>10185</v>
      </c>
      <c r="L1007" t="s">
        <v>43</v>
      </c>
      <c r="M1007" t="s">
        <v>43</v>
      </c>
      <c r="N1007" t="s">
        <v>43</v>
      </c>
      <c r="O1007" s="1"/>
      <c r="Q1007" s="317"/>
      <c r="U1007" s="317"/>
    </row>
    <row r="1008" spans="1:21">
      <c r="A1008">
        <v>1007</v>
      </c>
      <c r="B1008" t="s">
        <v>7819</v>
      </c>
      <c r="C1008" t="s">
        <v>7820</v>
      </c>
      <c r="D1008" t="s">
        <v>93</v>
      </c>
      <c r="E1008" t="s">
        <v>7721</v>
      </c>
      <c r="F1008" s="1">
        <v>45645</v>
      </c>
      <c r="G1008">
        <v>12</v>
      </c>
      <c r="H1008">
        <v>520804</v>
      </c>
      <c r="I1008" t="s">
        <v>10185</v>
      </c>
      <c r="L1008" t="s">
        <v>43</v>
      </c>
      <c r="M1008" t="s">
        <v>43</v>
      </c>
      <c r="N1008" t="s">
        <v>43</v>
      </c>
      <c r="O1008" s="1"/>
      <c r="Q1008" s="317"/>
      <c r="U1008" s="317"/>
    </row>
    <row r="1009" spans="1:21">
      <c r="A1009">
        <v>1008</v>
      </c>
      <c r="B1009" t="s">
        <v>7807</v>
      </c>
      <c r="C1009" t="s">
        <v>7808</v>
      </c>
      <c r="D1009" t="s">
        <v>93</v>
      </c>
      <c r="E1009" t="s">
        <v>7698</v>
      </c>
      <c r="F1009" s="1">
        <v>45644</v>
      </c>
      <c r="G1009">
        <v>12</v>
      </c>
      <c r="H1009">
        <v>520805</v>
      </c>
      <c r="I1009" t="s">
        <v>10185</v>
      </c>
      <c r="L1009" t="s">
        <v>43</v>
      </c>
      <c r="M1009" t="s">
        <v>43</v>
      </c>
      <c r="N1009" t="s">
        <v>43</v>
      </c>
      <c r="O1009" s="1"/>
      <c r="Q1009" s="317"/>
      <c r="U1009" s="317"/>
    </row>
    <row r="1010" spans="1:21">
      <c r="A1010">
        <v>1009</v>
      </c>
      <c r="B1010" t="s">
        <v>7961</v>
      </c>
      <c r="C1010" t="s">
        <v>7962</v>
      </c>
      <c r="D1010" t="s">
        <v>93</v>
      </c>
      <c r="E1010" t="s">
        <v>7800</v>
      </c>
      <c r="F1010" s="1">
        <v>45735</v>
      </c>
      <c r="G1010">
        <v>3</v>
      </c>
      <c r="H1010">
        <v>520806</v>
      </c>
      <c r="I1010" t="s">
        <v>10185</v>
      </c>
      <c r="L1010" t="s">
        <v>43</v>
      </c>
      <c r="M1010" t="s">
        <v>43</v>
      </c>
      <c r="N1010" t="s">
        <v>43</v>
      </c>
      <c r="O1010" s="1"/>
      <c r="Q1010" s="317"/>
      <c r="U1010" s="317"/>
    </row>
    <row r="1011" spans="1:21">
      <c r="A1011">
        <v>1010</v>
      </c>
      <c r="B1011" t="s">
        <v>8007</v>
      </c>
      <c r="C1011" t="s">
        <v>8008</v>
      </c>
      <c r="D1011" t="s">
        <v>93</v>
      </c>
      <c r="E1011" t="s">
        <v>7800</v>
      </c>
      <c r="F1011" s="1">
        <v>45743</v>
      </c>
      <c r="G1011">
        <v>3</v>
      </c>
      <c r="H1011">
        <v>520807</v>
      </c>
      <c r="I1011" t="s">
        <v>10185</v>
      </c>
      <c r="L1011" t="s">
        <v>43</v>
      </c>
      <c r="M1011" t="s">
        <v>43</v>
      </c>
      <c r="N1011" t="s">
        <v>43</v>
      </c>
      <c r="O1011" s="1"/>
      <c r="Q1011" s="317"/>
      <c r="U1011" s="317"/>
    </row>
    <row r="1012" spans="1:21">
      <c r="A1012">
        <v>1011</v>
      </c>
      <c r="B1012" t="s">
        <v>8023</v>
      </c>
      <c r="C1012" t="s">
        <v>8024</v>
      </c>
      <c r="D1012" t="s">
        <v>93</v>
      </c>
      <c r="E1012" t="s">
        <v>93</v>
      </c>
      <c r="F1012" s="1">
        <v>45747</v>
      </c>
      <c r="G1012">
        <v>3</v>
      </c>
      <c r="H1012">
        <v>520808</v>
      </c>
      <c r="I1012" t="s">
        <v>10185</v>
      </c>
      <c r="L1012" t="s">
        <v>43</v>
      </c>
      <c r="M1012" t="s">
        <v>43</v>
      </c>
      <c r="N1012" t="s">
        <v>43</v>
      </c>
      <c r="O1012" s="1"/>
      <c r="Q1012" s="317"/>
      <c r="U1012" s="317"/>
    </row>
    <row r="1013" spans="1:21">
      <c r="A1013">
        <v>1012</v>
      </c>
      <c r="B1013" t="s">
        <v>8025</v>
      </c>
      <c r="C1013" t="s">
        <v>8026</v>
      </c>
      <c r="D1013" t="s">
        <v>93</v>
      </c>
      <c r="E1013" t="s">
        <v>93</v>
      </c>
      <c r="F1013" s="1">
        <v>45748</v>
      </c>
      <c r="G1013">
        <v>4</v>
      </c>
      <c r="H1013">
        <v>520809</v>
      </c>
      <c r="I1013" t="s">
        <v>10185</v>
      </c>
      <c r="J1013">
        <v>50000048</v>
      </c>
      <c r="K1013" t="s">
        <v>6518</v>
      </c>
      <c r="L1013">
        <v>1</v>
      </c>
      <c r="M1013">
        <v>12</v>
      </c>
      <c r="N1013">
        <v>1</v>
      </c>
      <c r="O1013" s="1">
        <v>46053</v>
      </c>
      <c r="P1013">
        <v>1</v>
      </c>
      <c r="Q1013" s="317">
        <v>122105</v>
      </c>
      <c r="R1013">
        <v>26.1</v>
      </c>
      <c r="S1013">
        <v>1</v>
      </c>
      <c r="T1013">
        <v>27</v>
      </c>
      <c r="U1013" s="317">
        <v>231769</v>
      </c>
    </row>
    <row r="1014" spans="1:21">
      <c r="A1014">
        <v>1013</v>
      </c>
      <c r="B1014" t="s">
        <v>8029</v>
      </c>
      <c r="C1014" t="s">
        <v>8030</v>
      </c>
      <c r="D1014" t="s">
        <v>93</v>
      </c>
      <c r="E1014" t="s">
        <v>93</v>
      </c>
      <c r="F1014" s="1">
        <v>45748</v>
      </c>
      <c r="G1014">
        <v>4</v>
      </c>
      <c r="H1014">
        <v>520810</v>
      </c>
      <c r="I1014" t="s">
        <v>10185</v>
      </c>
      <c r="L1014" t="s">
        <v>43</v>
      </c>
      <c r="M1014" t="s">
        <v>43</v>
      </c>
      <c r="N1014" t="s">
        <v>43</v>
      </c>
      <c r="O1014" s="1"/>
      <c r="Q1014" s="317"/>
      <c r="U1014" s="317"/>
    </row>
    <row r="1015" spans="1:21">
      <c r="A1015">
        <v>1014</v>
      </c>
      <c r="B1015" t="s">
        <v>8032</v>
      </c>
      <c r="C1015" t="s">
        <v>8033</v>
      </c>
      <c r="D1015" t="s">
        <v>93</v>
      </c>
      <c r="E1015" t="s">
        <v>93</v>
      </c>
      <c r="F1015" s="1">
        <v>45748</v>
      </c>
      <c r="G1015">
        <v>4</v>
      </c>
      <c r="H1015">
        <v>520811</v>
      </c>
      <c r="I1015" t="s">
        <v>10185</v>
      </c>
      <c r="J1015">
        <v>50000089</v>
      </c>
      <c r="K1015" t="s">
        <v>6518</v>
      </c>
      <c r="L1015">
        <v>1</v>
      </c>
      <c r="M1015">
        <v>1</v>
      </c>
      <c r="N1015">
        <v>1</v>
      </c>
      <c r="O1015" s="1">
        <v>46053</v>
      </c>
      <c r="P1015">
        <v>1</v>
      </c>
      <c r="Q1015" s="317">
        <v>148685</v>
      </c>
      <c r="R1015">
        <v>26.2</v>
      </c>
      <c r="S1015">
        <v>2</v>
      </c>
      <c r="T1015">
        <v>27</v>
      </c>
      <c r="U1015" s="317">
        <v>282381</v>
      </c>
    </row>
    <row r="1016" spans="1:21">
      <c r="A1016">
        <v>1015</v>
      </c>
      <c r="B1016" t="s">
        <v>8037</v>
      </c>
      <c r="C1016" t="s">
        <v>8038</v>
      </c>
      <c r="D1016" t="s">
        <v>93</v>
      </c>
      <c r="E1016" t="s">
        <v>93</v>
      </c>
      <c r="F1016" s="1">
        <v>45749</v>
      </c>
      <c r="G1016">
        <v>4</v>
      </c>
      <c r="H1016">
        <v>520812</v>
      </c>
      <c r="I1016" t="s">
        <v>10185</v>
      </c>
      <c r="L1016" t="s">
        <v>43</v>
      </c>
      <c r="M1016" t="s">
        <v>43</v>
      </c>
      <c r="N1016" t="s">
        <v>43</v>
      </c>
      <c r="O1016" s="1"/>
      <c r="Q1016" s="317"/>
      <c r="U1016" s="317"/>
    </row>
    <row r="1017" spans="1:21">
      <c r="A1017">
        <v>1016</v>
      </c>
      <c r="B1017" t="s">
        <v>8046</v>
      </c>
      <c r="C1017" t="s">
        <v>8047</v>
      </c>
      <c r="D1017" t="s">
        <v>93</v>
      </c>
      <c r="E1017" t="s">
        <v>7721</v>
      </c>
      <c r="F1017" s="1">
        <v>45750</v>
      </c>
      <c r="G1017">
        <v>4</v>
      </c>
      <c r="H1017">
        <v>520813</v>
      </c>
      <c r="I1017" t="s">
        <v>10185</v>
      </c>
      <c r="J1017">
        <v>40075820</v>
      </c>
      <c r="K1017" t="s">
        <v>267</v>
      </c>
      <c r="L1017" t="s">
        <v>43</v>
      </c>
      <c r="M1017">
        <v>2</v>
      </c>
      <c r="N1017">
        <v>2</v>
      </c>
      <c r="O1017" s="1"/>
      <c r="Q1017" s="317"/>
      <c r="U1017" s="317"/>
    </row>
    <row r="1018" spans="1:21">
      <c r="A1018">
        <v>1017</v>
      </c>
      <c r="B1018" t="s">
        <v>8049</v>
      </c>
      <c r="C1018" t="s">
        <v>8050</v>
      </c>
      <c r="D1018" t="s">
        <v>93</v>
      </c>
      <c r="E1018" t="s">
        <v>7721</v>
      </c>
      <c r="F1018" s="1">
        <v>45750</v>
      </c>
      <c r="G1018">
        <v>4</v>
      </c>
      <c r="H1018">
        <v>520814</v>
      </c>
      <c r="I1018" t="s">
        <v>10185</v>
      </c>
      <c r="J1018">
        <v>40075824</v>
      </c>
      <c r="K1018" t="s">
        <v>267</v>
      </c>
      <c r="L1018" t="s">
        <v>43</v>
      </c>
      <c r="M1018">
        <v>2</v>
      </c>
      <c r="N1018">
        <v>2</v>
      </c>
      <c r="O1018" s="1"/>
      <c r="Q1018" s="317"/>
      <c r="U1018" s="317"/>
    </row>
    <row r="1019" spans="1:21">
      <c r="A1019">
        <v>1018</v>
      </c>
      <c r="B1019" t="s">
        <v>8039</v>
      </c>
      <c r="C1019" t="s">
        <v>8040</v>
      </c>
      <c r="D1019" t="s">
        <v>93</v>
      </c>
      <c r="E1019" t="s">
        <v>7721</v>
      </c>
      <c r="F1019" s="1">
        <v>45749</v>
      </c>
      <c r="G1019">
        <v>4</v>
      </c>
      <c r="H1019">
        <v>520815</v>
      </c>
      <c r="I1019" t="s">
        <v>10185</v>
      </c>
      <c r="J1019">
        <v>50000247</v>
      </c>
      <c r="L1019" t="s">
        <v>43</v>
      </c>
      <c r="M1019" t="s">
        <v>43</v>
      </c>
      <c r="N1019" t="s">
        <v>43</v>
      </c>
      <c r="O1019" s="1"/>
      <c r="Q1019" s="317"/>
      <c r="U1019" s="317"/>
    </row>
    <row r="1020" spans="1:21">
      <c r="A1020">
        <v>1019</v>
      </c>
      <c r="B1020" t="s">
        <v>15349</v>
      </c>
      <c r="C1020" t="s">
        <v>15350</v>
      </c>
      <c r="D1020" t="s">
        <v>93</v>
      </c>
      <c r="E1020" t="s">
        <v>7677</v>
      </c>
      <c r="F1020" s="1">
        <v>45453</v>
      </c>
      <c r="G1020">
        <v>6</v>
      </c>
      <c r="H1020">
        <v>520816</v>
      </c>
      <c r="I1020" t="s">
        <v>10185</v>
      </c>
      <c r="J1020">
        <v>40040628</v>
      </c>
      <c r="K1020" t="s">
        <v>6518</v>
      </c>
      <c r="L1020">
        <v>11</v>
      </c>
      <c r="M1020">
        <v>10</v>
      </c>
      <c r="N1020">
        <v>11</v>
      </c>
      <c r="O1020" s="1">
        <v>45991</v>
      </c>
      <c r="P1020">
        <v>11</v>
      </c>
      <c r="Q1020" s="317">
        <v>228710</v>
      </c>
      <c r="R1020">
        <v>25.11</v>
      </c>
      <c r="S1020">
        <v>11</v>
      </c>
      <c r="T1020">
        <v>27</v>
      </c>
      <c r="U1020" s="317">
        <v>422869</v>
      </c>
    </row>
    <row r="1021" spans="1:21">
      <c r="A1021">
        <v>1020</v>
      </c>
      <c r="B1021" t="s">
        <v>15351</v>
      </c>
      <c r="C1021" t="s">
        <v>15032</v>
      </c>
      <c r="D1021" t="s">
        <v>93</v>
      </c>
      <c r="E1021" t="s">
        <v>7677</v>
      </c>
      <c r="F1021" s="1">
        <v>45453</v>
      </c>
      <c r="G1021">
        <v>6</v>
      </c>
      <c r="H1021">
        <v>520817</v>
      </c>
      <c r="I1021" t="s">
        <v>10185</v>
      </c>
      <c r="J1021">
        <v>40040632</v>
      </c>
      <c r="K1021" t="s">
        <v>267</v>
      </c>
      <c r="L1021">
        <v>1</v>
      </c>
      <c r="M1021">
        <v>1</v>
      </c>
      <c r="N1021">
        <v>1</v>
      </c>
      <c r="O1021" s="1">
        <v>46081</v>
      </c>
      <c r="P1021">
        <v>2</v>
      </c>
      <c r="Q1021" s="317">
        <v>94270</v>
      </c>
      <c r="R1021">
        <v>26.2</v>
      </c>
      <c r="S1021">
        <v>2</v>
      </c>
      <c r="T1021">
        <v>27</v>
      </c>
      <c r="U1021" s="317">
        <v>173631</v>
      </c>
    </row>
    <row r="1022" spans="1:21">
      <c r="A1022">
        <v>1021</v>
      </c>
      <c r="B1022" t="s">
        <v>15352</v>
      </c>
      <c r="C1022" t="s">
        <v>15353</v>
      </c>
      <c r="D1022" t="s">
        <v>93</v>
      </c>
      <c r="E1022" t="s">
        <v>7668</v>
      </c>
      <c r="F1022" s="1">
        <v>45448</v>
      </c>
      <c r="G1022">
        <v>6</v>
      </c>
      <c r="H1022">
        <v>520818</v>
      </c>
      <c r="I1022" t="s">
        <v>10185</v>
      </c>
      <c r="J1022">
        <v>40039945</v>
      </c>
      <c r="K1022" t="s">
        <v>267</v>
      </c>
      <c r="L1022">
        <v>2</v>
      </c>
      <c r="M1022">
        <v>1</v>
      </c>
      <c r="N1022">
        <v>1</v>
      </c>
      <c r="O1022" s="1">
        <v>46081</v>
      </c>
      <c r="P1022">
        <v>2</v>
      </c>
      <c r="Q1022" s="317">
        <v>311740</v>
      </c>
      <c r="R1022">
        <v>26.2</v>
      </c>
      <c r="S1022">
        <v>2</v>
      </c>
      <c r="T1022">
        <v>27</v>
      </c>
      <c r="U1022" s="317">
        <v>575241</v>
      </c>
    </row>
    <row r="1023" spans="1:21">
      <c r="A1023">
        <v>1022</v>
      </c>
      <c r="B1023" t="s">
        <v>15354</v>
      </c>
      <c r="C1023" t="s">
        <v>15355</v>
      </c>
      <c r="D1023" t="s">
        <v>93</v>
      </c>
      <c r="E1023" t="s">
        <v>7668</v>
      </c>
      <c r="F1023" s="1">
        <v>45448</v>
      </c>
      <c r="G1023">
        <v>6</v>
      </c>
      <c r="H1023">
        <v>520819</v>
      </c>
      <c r="I1023" t="s">
        <v>10185</v>
      </c>
      <c r="L1023" t="s">
        <v>43</v>
      </c>
      <c r="M1023" t="s">
        <v>43</v>
      </c>
      <c r="N1023" t="s">
        <v>43</v>
      </c>
      <c r="O1023" s="1"/>
      <c r="Q1023" s="317"/>
      <c r="U1023" s="317"/>
    </row>
    <row r="1024" spans="1:21">
      <c r="A1024">
        <v>1023</v>
      </c>
      <c r="B1024" t="s">
        <v>15356</v>
      </c>
      <c r="C1024" t="s">
        <v>15357</v>
      </c>
      <c r="D1024" t="s">
        <v>93</v>
      </c>
      <c r="E1024" t="s">
        <v>6259</v>
      </c>
      <c r="F1024" s="1">
        <v>45453</v>
      </c>
      <c r="G1024">
        <v>6</v>
      </c>
      <c r="H1024">
        <v>520820</v>
      </c>
      <c r="I1024" t="s">
        <v>10185</v>
      </c>
      <c r="J1024">
        <v>40040672</v>
      </c>
      <c r="K1024" t="s">
        <v>267</v>
      </c>
      <c r="L1024" t="s">
        <v>43</v>
      </c>
      <c r="M1024">
        <v>2</v>
      </c>
      <c r="N1024" t="s">
        <v>43</v>
      </c>
      <c r="O1024" s="1"/>
      <c r="Q1024" s="317"/>
      <c r="U1024" s="317"/>
    </row>
    <row r="1025" spans="1:21">
      <c r="A1025">
        <v>1024</v>
      </c>
      <c r="B1025" t="s">
        <v>7693</v>
      </c>
      <c r="C1025" t="s">
        <v>7694</v>
      </c>
      <c r="D1025" t="s">
        <v>93</v>
      </c>
      <c r="E1025" t="s">
        <v>6259</v>
      </c>
      <c r="F1025" s="1">
        <v>45453</v>
      </c>
      <c r="G1025">
        <v>6</v>
      </c>
      <c r="H1025">
        <v>520821</v>
      </c>
      <c r="I1025" t="s">
        <v>10185</v>
      </c>
      <c r="L1025" t="s">
        <v>43</v>
      </c>
      <c r="M1025" t="s">
        <v>43</v>
      </c>
      <c r="N1025" t="s">
        <v>43</v>
      </c>
      <c r="O1025" s="1"/>
      <c r="Q1025" s="317"/>
      <c r="U1025" s="317"/>
    </row>
    <row r="1026" spans="1:21">
      <c r="A1026">
        <v>1025</v>
      </c>
      <c r="B1026" t="s">
        <v>15358</v>
      </c>
      <c r="C1026" t="s">
        <v>15359</v>
      </c>
      <c r="D1026" t="s">
        <v>93</v>
      </c>
      <c r="E1026" t="s">
        <v>7704</v>
      </c>
      <c r="F1026" s="1">
        <v>45453</v>
      </c>
      <c r="G1026">
        <v>6</v>
      </c>
      <c r="H1026">
        <v>520822</v>
      </c>
      <c r="I1026" t="s">
        <v>10185</v>
      </c>
      <c r="J1026">
        <v>40040680</v>
      </c>
      <c r="K1026" t="s">
        <v>6518</v>
      </c>
      <c r="L1026">
        <v>10</v>
      </c>
      <c r="M1026">
        <v>10</v>
      </c>
      <c r="N1026">
        <v>10</v>
      </c>
      <c r="O1026" s="1">
        <v>45957</v>
      </c>
      <c r="P1026">
        <v>10</v>
      </c>
      <c r="Q1026" s="317">
        <v>298775</v>
      </c>
      <c r="R1026">
        <v>25.1</v>
      </c>
      <c r="S1026">
        <v>10</v>
      </c>
      <c r="T1026">
        <v>27</v>
      </c>
      <c r="U1026" s="317">
        <v>550588</v>
      </c>
    </row>
    <row r="1027" spans="1:21">
      <c r="A1027">
        <v>1026</v>
      </c>
      <c r="B1027" t="s">
        <v>10142</v>
      </c>
      <c r="C1027" t="s">
        <v>15360</v>
      </c>
      <c r="D1027" t="s">
        <v>93</v>
      </c>
      <c r="E1027" t="s">
        <v>7704</v>
      </c>
      <c r="F1027" s="1">
        <v>45453</v>
      </c>
      <c r="G1027">
        <v>6</v>
      </c>
      <c r="H1027">
        <v>520823</v>
      </c>
      <c r="I1027" t="s">
        <v>10185</v>
      </c>
      <c r="J1027">
        <v>40040730</v>
      </c>
      <c r="K1027" t="s">
        <v>6518</v>
      </c>
      <c r="L1027">
        <v>12</v>
      </c>
      <c r="M1027">
        <v>11</v>
      </c>
      <c r="N1027">
        <v>12</v>
      </c>
      <c r="O1027" s="1">
        <v>46022</v>
      </c>
      <c r="P1027">
        <v>12</v>
      </c>
      <c r="Q1027" s="317">
        <v>349410</v>
      </c>
      <c r="R1027">
        <v>25.12</v>
      </c>
      <c r="S1027">
        <v>12</v>
      </c>
      <c r="T1027">
        <v>27</v>
      </c>
      <c r="U1027" s="317">
        <v>523853</v>
      </c>
    </row>
    <row r="1028" spans="1:21">
      <c r="A1028">
        <v>1027</v>
      </c>
      <c r="B1028" t="s">
        <v>15361</v>
      </c>
      <c r="C1028" t="s">
        <v>15362</v>
      </c>
      <c r="D1028" t="s">
        <v>93</v>
      </c>
      <c r="E1028" t="s">
        <v>7704</v>
      </c>
      <c r="F1028" s="1">
        <v>45453</v>
      </c>
      <c r="G1028">
        <v>6</v>
      </c>
      <c r="H1028">
        <v>520824</v>
      </c>
      <c r="I1028" t="s">
        <v>10185</v>
      </c>
      <c r="J1028">
        <v>40040733</v>
      </c>
      <c r="K1028" t="s">
        <v>6518</v>
      </c>
      <c r="L1028">
        <v>10</v>
      </c>
      <c r="M1028">
        <v>10</v>
      </c>
      <c r="N1028" t="s">
        <v>43</v>
      </c>
      <c r="O1028" s="1">
        <v>45957</v>
      </c>
      <c r="P1028">
        <v>10</v>
      </c>
      <c r="Q1028" s="317">
        <v>263540</v>
      </c>
      <c r="R1028">
        <v>25.1</v>
      </c>
      <c r="S1028">
        <v>10</v>
      </c>
      <c r="T1028">
        <v>27</v>
      </c>
      <c r="U1028" s="317">
        <v>486743</v>
      </c>
    </row>
    <row r="1029" spans="1:21">
      <c r="A1029">
        <v>1028</v>
      </c>
      <c r="B1029" t="s">
        <v>15363</v>
      </c>
      <c r="C1029" t="s">
        <v>15364</v>
      </c>
      <c r="D1029" t="s">
        <v>93</v>
      </c>
      <c r="E1029" t="s">
        <v>7668</v>
      </c>
      <c r="F1029" s="1">
        <v>45464</v>
      </c>
      <c r="G1029">
        <v>6</v>
      </c>
      <c r="H1029">
        <v>520825</v>
      </c>
      <c r="I1029" t="s">
        <v>10185</v>
      </c>
      <c r="L1029" t="s">
        <v>43</v>
      </c>
      <c r="M1029" t="s">
        <v>43</v>
      </c>
      <c r="N1029" t="s">
        <v>43</v>
      </c>
      <c r="O1029" s="1"/>
      <c r="Q1029" s="317"/>
      <c r="U1029" s="317"/>
    </row>
    <row r="1030" spans="1:21">
      <c r="A1030">
        <v>1029</v>
      </c>
      <c r="B1030" t="s">
        <v>7939</v>
      </c>
      <c r="C1030" t="s">
        <v>7940</v>
      </c>
      <c r="D1030" t="s">
        <v>93</v>
      </c>
      <c r="E1030" t="s">
        <v>7704</v>
      </c>
      <c r="F1030" s="1">
        <v>45733</v>
      </c>
      <c r="G1030">
        <v>3</v>
      </c>
      <c r="H1030">
        <v>520826</v>
      </c>
      <c r="I1030" t="s">
        <v>10185</v>
      </c>
      <c r="L1030" t="s">
        <v>43</v>
      </c>
      <c r="M1030" t="s">
        <v>43</v>
      </c>
      <c r="N1030" t="s">
        <v>43</v>
      </c>
      <c r="O1030" s="1"/>
      <c r="Q1030" s="317"/>
      <c r="U1030" s="317"/>
    </row>
    <row r="1031" spans="1:21">
      <c r="A1031">
        <v>1030</v>
      </c>
      <c r="B1031" t="s">
        <v>15365</v>
      </c>
      <c r="C1031" t="s">
        <v>15366</v>
      </c>
      <c r="D1031" t="s">
        <v>93</v>
      </c>
      <c r="E1031" t="s">
        <v>7690</v>
      </c>
      <c r="F1031" s="1">
        <v>45470</v>
      </c>
      <c r="G1031">
        <v>6</v>
      </c>
      <c r="H1031">
        <v>520827</v>
      </c>
      <c r="I1031" t="s">
        <v>10185</v>
      </c>
      <c r="L1031" t="s">
        <v>43</v>
      </c>
      <c r="M1031" t="s">
        <v>43</v>
      </c>
      <c r="N1031" t="s">
        <v>43</v>
      </c>
      <c r="O1031" s="1"/>
      <c r="Q1031" s="317"/>
      <c r="U1031" s="317"/>
    </row>
    <row r="1032" spans="1:21">
      <c r="A1032">
        <v>1031</v>
      </c>
      <c r="B1032" t="s">
        <v>15367</v>
      </c>
      <c r="C1032" t="s">
        <v>15368</v>
      </c>
      <c r="D1032" t="s">
        <v>93</v>
      </c>
      <c r="E1032" t="s">
        <v>15167</v>
      </c>
      <c r="F1032" s="1">
        <v>45471</v>
      </c>
      <c r="G1032">
        <v>6</v>
      </c>
      <c r="H1032">
        <v>520828</v>
      </c>
      <c r="I1032" t="s">
        <v>10185</v>
      </c>
      <c r="J1032">
        <v>40044010</v>
      </c>
      <c r="K1032" t="s">
        <v>267</v>
      </c>
      <c r="L1032">
        <v>1</v>
      </c>
      <c r="M1032">
        <v>1</v>
      </c>
      <c r="N1032">
        <v>1</v>
      </c>
      <c r="O1032" s="1">
        <v>46053</v>
      </c>
      <c r="P1032">
        <v>1</v>
      </c>
      <c r="Q1032" s="317">
        <v>56230</v>
      </c>
      <c r="R1032">
        <v>26.1</v>
      </c>
      <c r="S1032">
        <v>1</v>
      </c>
      <c r="T1032">
        <v>27</v>
      </c>
      <c r="U1032" s="317">
        <v>103313</v>
      </c>
    </row>
    <row r="1033" spans="1:21">
      <c r="A1033">
        <v>1032</v>
      </c>
      <c r="B1033" t="s">
        <v>15369</v>
      </c>
      <c r="C1033" t="s">
        <v>15370</v>
      </c>
      <c r="D1033" t="s">
        <v>93</v>
      </c>
      <c r="E1033" t="s">
        <v>7668</v>
      </c>
      <c r="F1033" s="1">
        <v>45471</v>
      </c>
      <c r="G1033">
        <v>6</v>
      </c>
      <c r="H1033">
        <v>520829</v>
      </c>
      <c r="I1033" t="s">
        <v>10185</v>
      </c>
      <c r="L1033" t="s">
        <v>43</v>
      </c>
      <c r="M1033" t="s">
        <v>43</v>
      </c>
      <c r="N1033" t="s">
        <v>43</v>
      </c>
      <c r="O1033" s="1"/>
      <c r="Q1033" s="317"/>
      <c r="U1033" s="317"/>
    </row>
    <row r="1034" spans="1:21">
      <c r="A1034">
        <v>1033</v>
      </c>
      <c r="B1034" t="s">
        <v>15371</v>
      </c>
      <c r="C1034" t="s">
        <v>15372</v>
      </c>
      <c r="D1034" t="s">
        <v>93</v>
      </c>
      <c r="E1034" t="s">
        <v>7704</v>
      </c>
      <c r="F1034" s="1">
        <v>45471</v>
      </c>
      <c r="G1034">
        <v>6</v>
      </c>
      <c r="H1034">
        <v>520830</v>
      </c>
      <c r="I1034" t="s">
        <v>10185</v>
      </c>
      <c r="J1034">
        <v>40044018</v>
      </c>
      <c r="K1034" t="s">
        <v>267</v>
      </c>
      <c r="L1034">
        <v>1</v>
      </c>
      <c r="M1034">
        <v>1</v>
      </c>
      <c r="N1034">
        <v>1</v>
      </c>
      <c r="O1034" s="1">
        <v>46053</v>
      </c>
      <c r="P1034">
        <v>1</v>
      </c>
      <c r="Q1034" s="317">
        <v>56710</v>
      </c>
      <c r="R1034">
        <v>26.1</v>
      </c>
      <c r="S1034">
        <v>1</v>
      </c>
      <c r="T1034">
        <v>27</v>
      </c>
      <c r="U1034" s="317">
        <v>104173</v>
      </c>
    </row>
    <row r="1035" spans="1:21">
      <c r="A1035">
        <v>1034</v>
      </c>
      <c r="B1035" t="s">
        <v>7749</v>
      </c>
      <c r="C1035" t="s">
        <v>7750</v>
      </c>
      <c r="D1035" t="s">
        <v>93</v>
      </c>
      <c r="E1035" t="s">
        <v>7704</v>
      </c>
      <c r="F1035" s="1">
        <v>45471</v>
      </c>
      <c r="G1035">
        <v>6</v>
      </c>
      <c r="H1035">
        <v>520831</v>
      </c>
      <c r="I1035" t="s">
        <v>10185</v>
      </c>
      <c r="L1035" t="s">
        <v>43</v>
      </c>
      <c r="M1035" t="s">
        <v>43</v>
      </c>
      <c r="N1035" t="s">
        <v>43</v>
      </c>
      <c r="O1035" s="1"/>
      <c r="Q1035" s="317"/>
      <c r="U1035" s="317"/>
    </row>
    <row r="1036" spans="1:21">
      <c r="A1036">
        <v>1035</v>
      </c>
      <c r="B1036" t="s">
        <v>15373</v>
      </c>
      <c r="C1036" t="s">
        <v>15374</v>
      </c>
      <c r="D1036" t="s">
        <v>93</v>
      </c>
      <c r="E1036" t="s">
        <v>7690</v>
      </c>
      <c r="F1036" s="1">
        <v>45476</v>
      </c>
      <c r="G1036">
        <v>7</v>
      </c>
      <c r="H1036">
        <v>520832</v>
      </c>
      <c r="I1036" t="s">
        <v>10185</v>
      </c>
      <c r="J1036">
        <v>40044582</v>
      </c>
      <c r="K1036" t="s">
        <v>267</v>
      </c>
      <c r="L1036">
        <v>1</v>
      </c>
      <c r="M1036">
        <v>1</v>
      </c>
      <c r="N1036">
        <v>1</v>
      </c>
      <c r="O1036" s="1">
        <v>46081</v>
      </c>
      <c r="P1036">
        <v>2</v>
      </c>
      <c r="Q1036" s="317">
        <v>63400</v>
      </c>
      <c r="R1036">
        <v>26.2</v>
      </c>
      <c r="S1036">
        <v>2</v>
      </c>
      <c r="T1036">
        <v>27</v>
      </c>
      <c r="U1036" s="317">
        <v>116546</v>
      </c>
    </row>
    <row r="1037" spans="1:21">
      <c r="A1037">
        <v>1036</v>
      </c>
      <c r="B1037" t="s">
        <v>7753</v>
      </c>
      <c r="C1037" t="s">
        <v>7754</v>
      </c>
      <c r="D1037" t="s">
        <v>93</v>
      </c>
      <c r="E1037" t="s">
        <v>6259</v>
      </c>
      <c r="F1037" s="1">
        <v>45476</v>
      </c>
      <c r="G1037">
        <v>7</v>
      </c>
      <c r="H1037">
        <v>520833</v>
      </c>
      <c r="I1037" t="s">
        <v>10185</v>
      </c>
      <c r="L1037" t="s">
        <v>43</v>
      </c>
      <c r="M1037" t="s">
        <v>43</v>
      </c>
      <c r="N1037" t="s">
        <v>43</v>
      </c>
      <c r="O1037" s="1"/>
      <c r="Q1037" s="317"/>
      <c r="U1037" s="317"/>
    </row>
    <row r="1038" spans="1:21">
      <c r="A1038">
        <v>1037</v>
      </c>
      <c r="B1038" t="s">
        <v>15375</v>
      </c>
      <c r="C1038" t="s">
        <v>15376</v>
      </c>
      <c r="D1038" t="s">
        <v>93</v>
      </c>
      <c r="E1038" t="s">
        <v>7704</v>
      </c>
      <c r="F1038" s="1">
        <v>45476</v>
      </c>
      <c r="G1038">
        <v>7</v>
      </c>
      <c r="H1038">
        <v>520834</v>
      </c>
      <c r="I1038" t="s">
        <v>10185</v>
      </c>
      <c r="L1038" t="s">
        <v>43</v>
      </c>
      <c r="M1038" t="s">
        <v>43</v>
      </c>
      <c r="N1038" t="s">
        <v>43</v>
      </c>
      <c r="O1038" s="1"/>
      <c r="Q1038" s="317"/>
      <c r="U1038" s="317"/>
    </row>
    <row r="1039" spans="1:21">
      <c r="A1039">
        <v>1038</v>
      </c>
      <c r="B1039" t="s">
        <v>15377</v>
      </c>
      <c r="C1039" t="s">
        <v>15378</v>
      </c>
      <c r="D1039" t="s">
        <v>93</v>
      </c>
      <c r="E1039" t="s">
        <v>7704</v>
      </c>
      <c r="F1039" s="1">
        <v>45476</v>
      </c>
      <c r="G1039">
        <v>7</v>
      </c>
      <c r="H1039">
        <v>520835</v>
      </c>
      <c r="I1039" t="s">
        <v>10185</v>
      </c>
      <c r="L1039" t="s">
        <v>43</v>
      </c>
      <c r="M1039" t="s">
        <v>43</v>
      </c>
      <c r="N1039" t="s">
        <v>43</v>
      </c>
      <c r="O1039" s="1"/>
      <c r="Q1039" s="317"/>
      <c r="U1039" s="317"/>
    </row>
    <row r="1040" spans="1:21">
      <c r="A1040">
        <v>1039</v>
      </c>
      <c r="B1040" t="s">
        <v>7871</v>
      </c>
      <c r="C1040" t="s">
        <v>7872</v>
      </c>
      <c r="D1040" t="s">
        <v>93</v>
      </c>
      <c r="E1040" t="s">
        <v>7873</v>
      </c>
      <c r="F1040" s="1">
        <v>45684</v>
      </c>
      <c r="G1040">
        <v>1</v>
      </c>
      <c r="H1040">
        <v>520836</v>
      </c>
      <c r="I1040" t="s">
        <v>10185</v>
      </c>
      <c r="L1040" t="s">
        <v>43</v>
      </c>
      <c r="M1040" t="s">
        <v>43</v>
      </c>
      <c r="N1040" t="s">
        <v>43</v>
      </c>
      <c r="O1040" s="1"/>
      <c r="Q1040" s="317"/>
      <c r="U1040" s="317"/>
    </row>
    <row r="1041" spans="1:21">
      <c r="A1041">
        <v>1040</v>
      </c>
      <c r="B1041" t="s">
        <v>7891</v>
      </c>
      <c r="C1041" t="s">
        <v>7892</v>
      </c>
      <c r="D1041" t="s">
        <v>93</v>
      </c>
      <c r="E1041" t="s">
        <v>6259</v>
      </c>
      <c r="F1041" s="1">
        <v>45688</v>
      </c>
      <c r="G1041">
        <v>1</v>
      </c>
      <c r="H1041">
        <v>520837</v>
      </c>
      <c r="I1041" t="s">
        <v>10185</v>
      </c>
      <c r="J1041">
        <v>40068243</v>
      </c>
      <c r="K1041" t="s">
        <v>267</v>
      </c>
      <c r="L1041">
        <v>1</v>
      </c>
      <c r="M1041">
        <v>1</v>
      </c>
      <c r="N1041">
        <v>1</v>
      </c>
      <c r="O1041" s="1">
        <v>46053</v>
      </c>
      <c r="P1041">
        <v>1</v>
      </c>
      <c r="Q1041" s="317">
        <v>64360</v>
      </c>
      <c r="R1041">
        <v>26.1</v>
      </c>
      <c r="S1041">
        <v>1</v>
      </c>
      <c r="T1041">
        <v>27</v>
      </c>
      <c r="U1041" s="317">
        <v>122052</v>
      </c>
    </row>
    <row r="1042" spans="1:21">
      <c r="A1042">
        <v>1041</v>
      </c>
      <c r="B1042" t="s">
        <v>7875</v>
      </c>
      <c r="C1042" t="s">
        <v>7876</v>
      </c>
      <c r="D1042" t="s">
        <v>93</v>
      </c>
      <c r="E1042" t="s">
        <v>6259</v>
      </c>
      <c r="F1042" s="1">
        <v>45684</v>
      </c>
      <c r="G1042">
        <v>1</v>
      </c>
      <c r="H1042">
        <v>520838</v>
      </c>
      <c r="I1042" t="s">
        <v>10185</v>
      </c>
      <c r="L1042" t="s">
        <v>43</v>
      </c>
      <c r="M1042" t="s">
        <v>43</v>
      </c>
      <c r="N1042" t="s">
        <v>43</v>
      </c>
      <c r="O1042" s="1"/>
      <c r="Q1042" s="317"/>
      <c r="U1042" s="317"/>
    </row>
    <row r="1043" spans="1:21">
      <c r="A1043">
        <v>1042</v>
      </c>
      <c r="B1043" t="s">
        <v>7930</v>
      </c>
      <c r="C1043" t="s">
        <v>7931</v>
      </c>
      <c r="D1043" t="s">
        <v>93</v>
      </c>
      <c r="E1043" t="s">
        <v>7668</v>
      </c>
      <c r="F1043" s="1">
        <v>45733</v>
      </c>
      <c r="G1043">
        <v>3</v>
      </c>
      <c r="H1043">
        <v>520839</v>
      </c>
      <c r="I1043" t="s">
        <v>10185</v>
      </c>
      <c r="L1043" t="s">
        <v>43</v>
      </c>
      <c r="M1043" t="s">
        <v>43</v>
      </c>
      <c r="N1043" t="s">
        <v>43</v>
      </c>
      <c r="O1043" s="1"/>
      <c r="Q1043" s="317"/>
      <c r="U1043" s="317"/>
    </row>
    <row r="1044" spans="1:21">
      <c r="A1044">
        <v>1043</v>
      </c>
      <c r="B1044" t="s">
        <v>7933</v>
      </c>
      <c r="C1044" t="s">
        <v>7934</v>
      </c>
      <c r="D1044" t="s">
        <v>93</v>
      </c>
      <c r="E1044" t="s">
        <v>6259</v>
      </c>
      <c r="F1044" s="1">
        <v>45733</v>
      </c>
      <c r="G1044">
        <v>3</v>
      </c>
      <c r="H1044">
        <v>520840</v>
      </c>
      <c r="I1044" t="s">
        <v>10185</v>
      </c>
      <c r="J1044">
        <v>40074019</v>
      </c>
      <c r="K1044" t="s">
        <v>6518</v>
      </c>
      <c r="L1044">
        <v>2</v>
      </c>
      <c r="M1044">
        <v>2</v>
      </c>
      <c r="N1044">
        <v>2</v>
      </c>
      <c r="O1044" s="1">
        <v>46081</v>
      </c>
      <c r="P1044">
        <v>2</v>
      </c>
      <c r="Q1044" s="317">
        <v>57830</v>
      </c>
      <c r="R1044">
        <v>26.2</v>
      </c>
      <c r="S1044">
        <v>2</v>
      </c>
      <c r="T1044">
        <v>27</v>
      </c>
      <c r="U1044" s="317">
        <v>110246</v>
      </c>
    </row>
    <row r="1045" spans="1:21">
      <c r="A1045">
        <v>1044</v>
      </c>
      <c r="B1045" t="s">
        <v>7936</v>
      </c>
      <c r="C1045" t="s">
        <v>7937</v>
      </c>
      <c r="D1045" t="s">
        <v>93</v>
      </c>
      <c r="E1045" t="s">
        <v>6259</v>
      </c>
      <c r="F1045" s="1">
        <v>45733</v>
      </c>
      <c r="G1045">
        <v>3</v>
      </c>
      <c r="H1045">
        <v>520841</v>
      </c>
      <c r="I1045" t="s">
        <v>10185</v>
      </c>
      <c r="J1045">
        <v>40074022</v>
      </c>
      <c r="K1045" t="s">
        <v>6518</v>
      </c>
      <c r="L1045">
        <v>2</v>
      </c>
      <c r="M1045">
        <v>2</v>
      </c>
      <c r="N1045">
        <v>2</v>
      </c>
      <c r="O1045" s="1">
        <v>46081</v>
      </c>
      <c r="P1045">
        <v>2</v>
      </c>
      <c r="Q1045" s="317">
        <v>99320</v>
      </c>
      <c r="R1045">
        <v>26.2</v>
      </c>
      <c r="S1045">
        <v>2</v>
      </c>
      <c r="T1045">
        <v>27</v>
      </c>
      <c r="U1045" s="317">
        <v>189313</v>
      </c>
    </row>
    <row r="1046" spans="1:21">
      <c r="A1046">
        <v>1045</v>
      </c>
      <c r="B1046" t="s">
        <v>7942</v>
      </c>
      <c r="C1046" t="s">
        <v>7943</v>
      </c>
      <c r="D1046" t="s">
        <v>93</v>
      </c>
      <c r="E1046" t="s">
        <v>7668</v>
      </c>
      <c r="F1046" s="1">
        <v>45733</v>
      </c>
      <c r="G1046">
        <v>3</v>
      </c>
      <c r="H1046">
        <v>520842</v>
      </c>
      <c r="I1046" t="s">
        <v>10185</v>
      </c>
      <c r="J1046">
        <v>40074027</v>
      </c>
      <c r="K1046" t="s">
        <v>6518</v>
      </c>
      <c r="L1046">
        <v>1</v>
      </c>
      <c r="M1046">
        <v>1</v>
      </c>
      <c r="N1046">
        <v>1</v>
      </c>
      <c r="O1046" s="1">
        <v>46053</v>
      </c>
      <c r="P1046">
        <v>1</v>
      </c>
      <c r="Q1046" s="317">
        <v>154940</v>
      </c>
      <c r="R1046">
        <v>26.2</v>
      </c>
      <c r="S1046">
        <v>2</v>
      </c>
      <c r="T1046">
        <v>27</v>
      </c>
      <c r="U1046" s="317">
        <v>295527</v>
      </c>
    </row>
    <row r="1047" spans="1:21">
      <c r="A1047">
        <v>1046</v>
      </c>
      <c r="B1047" t="s">
        <v>15379</v>
      </c>
      <c r="C1047" t="s">
        <v>15380</v>
      </c>
      <c r="D1047" t="s">
        <v>93</v>
      </c>
      <c r="E1047" t="s">
        <v>7677</v>
      </c>
      <c r="F1047" s="1">
        <v>45455</v>
      </c>
      <c r="G1047">
        <v>6</v>
      </c>
      <c r="H1047">
        <v>520843</v>
      </c>
      <c r="I1047" t="s">
        <v>10185</v>
      </c>
      <c r="L1047" t="s">
        <v>43</v>
      </c>
      <c r="M1047" t="s">
        <v>43</v>
      </c>
      <c r="N1047" t="s">
        <v>43</v>
      </c>
      <c r="O1047" s="1"/>
      <c r="Q1047" s="317"/>
      <c r="U1047" s="317"/>
    </row>
    <row r="1048" spans="1:21">
      <c r="A1048">
        <v>1047</v>
      </c>
      <c r="B1048" t="s">
        <v>15381</v>
      </c>
      <c r="C1048" t="s">
        <v>15382</v>
      </c>
      <c r="D1048" t="s">
        <v>93</v>
      </c>
      <c r="E1048" t="s">
        <v>7677</v>
      </c>
      <c r="F1048" s="1">
        <v>45455</v>
      </c>
      <c r="G1048">
        <v>6</v>
      </c>
      <c r="H1048">
        <v>520844</v>
      </c>
      <c r="I1048" t="s">
        <v>10185</v>
      </c>
      <c r="J1048">
        <v>40041097</v>
      </c>
      <c r="K1048" t="s">
        <v>6518</v>
      </c>
      <c r="L1048">
        <v>11</v>
      </c>
      <c r="M1048">
        <v>10</v>
      </c>
      <c r="N1048">
        <v>11</v>
      </c>
      <c r="O1048" s="1">
        <v>45991</v>
      </c>
      <c r="P1048">
        <v>11</v>
      </c>
      <c r="Q1048" s="317">
        <v>132380</v>
      </c>
      <c r="R1048">
        <v>25.11</v>
      </c>
      <c r="S1048">
        <v>11</v>
      </c>
      <c r="T1048">
        <v>27</v>
      </c>
      <c r="U1048" s="317">
        <v>244639</v>
      </c>
    </row>
    <row r="1049" spans="1:21">
      <c r="A1049">
        <v>1048</v>
      </c>
      <c r="B1049" t="s">
        <v>15383</v>
      </c>
      <c r="C1049" t="s">
        <v>15384</v>
      </c>
      <c r="D1049" t="s">
        <v>93</v>
      </c>
      <c r="E1049" t="s">
        <v>7769</v>
      </c>
      <c r="F1049" s="1">
        <v>45455</v>
      </c>
      <c r="G1049">
        <v>6</v>
      </c>
      <c r="H1049">
        <v>520845</v>
      </c>
      <c r="I1049" t="s">
        <v>10185</v>
      </c>
      <c r="J1049">
        <v>40041121</v>
      </c>
      <c r="K1049" t="s">
        <v>267</v>
      </c>
      <c r="L1049">
        <v>10</v>
      </c>
      <c r="M1049">
        <v>10</v>
      </c>
      <c r="N1049">
        <v>10</v>
      </c>
      <c r="O1049" s="1">
        <v>45991</v>
      </c>
      <c r="P1049">
        <v>11</v>
      </c>
      <c r="Q1049" s="317">
        <v>391690</v>
      </c>
      <c r="R1049">
        <v>25.11</v>
      </c>
      <c r="S1049">
        <v>11</v>
      </c>
      <c r="T1049">
        <v>27</v>
      </c>
      <c r="U1049" s="317">
        <v>723657</v>
      </c>
    </row>
    <row r="1050" spans="1:21">
      <c r="A1050">
        <v>1049</v>
      </c>
      <c r="B1050" t="s">
        <v>15385</v>
      </c>
      <c r="C1050" t="s">
        <v>15386</v>
      </c>
      <c r="D1050" t="s">
        <v>93</v>
      </c>
      <c r="E1050" t="s">
        <v>7690</v>
      </c>
      <c r="F1050" s="1">
        <v>45455</v>
      </c>
      <c r="G1050">
        <v>6</v>
      </c>
      <c r="H1050">
        <v>520846</v>
      </c>
      <c r="I1050" t="s">
        <v>10185</v>
      </c>
      <c r="J1050">
        <v>40041132</v>
      </c>
      <c r="K1050" t="s">
        <v>267</v>
      </c>
      <c r="L1050" t="s">
        <v>43</v>
      </c>
      <c r="M1050">
        <v>2</v>
      </c>
      <c r="N1050" t="s">
        <v>43</v>
      </c>
      <c r="O1050" s="1"/>
      <c r="Q1050" s="317"/>
      <c r="U1050" s="317"/>
    </row>
    <row r="1051" spans="1:21">
      <c r="A1051">
        <v>1050</v>
      </c>
      <c r="B1051" t="s">
        <v>7756</v>
      </c>
      <c r="C1051" t="s">
        <v>7757</v>
      </c>
      <c r="D1051" t="s">
        <v>93</v>
      </c>
      <c r="E1051" t="s">
        <v>6259</v>
      </c>
      <c r="F1051" s="1">
        <v>45476</v>
      </c>
      <c r="G1051">
        <v>7</v>
      </c>
      <c r="H1051">
        <v>520847</v>
      </c>
      <c r="I1051" t="s">
        <v>10185</v>
      </c>
      <c r="L1051" t="s">
        <v>43</v>
      </c>
      <c r="M1051" t="s">
        <v>43</v>
      </c>
      <c r="N1051" t="s">
        <v>43</v>
      </c>
      <c r="O1051" s="1"/>
      <c r="Q1051" s="317"/>
      <c r="U1051" s="317"/>
    </row>
    <row r="1052" spans="1:21">
      <c r="A1052">
        <v>1051</v>
      </c>
      <c r="B1052" t="s">
        <v>7708</v>
      </c>
      <c r="C1052" t="s">
        <v>7709</v>
      </c>
      <c r="D1052" t="s">
        <v>93</v>
      </c>
      <c r="E1052" t="s">
        <v>6259</v>
      </c>
      <c r="F1052" s="1">
        <v>45455</v>
      </c>
      <c r="G1052">
        <v>6</v>
      </c>
      <c r="H1052">
        <v>520848</v>
      </c>
      <c r="I1052" t="s">
        <v>10185</v>
      </c>
      <c r="L1052" t="s">
        <v>43</v>
      </c>
      <c r="M1052" t="s">
        <v>43</v>
      </c>
      <c r="N1052" t="s">
        <v>43</v>
      </c>
      <c r="O1052" s="1"/>
      <c r="Q1052" s="317"/>
      <c r="U1052" s="317"/>
    </row>
    <row r="1053" spans="1:21">
      <c r="A1053">
        <v>1052</v>
      </c>
      <c r="B1053" t="s">
        <v>7710</v>
      </c>
      <c r="C1053" t="s">
        <v>7711</v>
      </c>
      <c r="D1053" t="s">
        <v>93</v>
      </c>
      <c r="E1053" t="s">
        <v>7704</v>
      </c>
      <c r="F1053" s="1">
        <v>45455</v>
      </c>
      <c r="G1053">
        <v>6</v>
      </c>
      <c r="H1053">
        <v>520849</v>
      </c>
      <c r="I1053" t="s">
        <v>10185</v>
      </c>
      <c r="L1053" t="s">
        <v>43</v>
      </c>
      <c r="M1053" t="s">
        <v>43</v>
      </c>
      <c r="N1053" t="s">
        <v>43</v>
      </c>
      <c r="O1053" s="1"/>
      <c r="Q1053" s="317"/>
      <c r="U1053" s="317"/>
    </row>
    <row r="1054" spans="1:21">
      <c r="A1054">
        <v>1053</v>
      </c>
      <c r="B1054" t="s">
        <v>9977</v>
      </c>
      <c r="C1054" t="s">
        <v>15387</v>
      </c>
      <c r="D1054" t="s">
        <v>93</v>
      </c>
      <c r="E1054" t="s">
        <v>7704</v>
      </c>
      <c r="F1054" s="1">
        <v>45455</v>
      </c>
      <c r="G1054">
        <v>6</v>
      </c>
      <c r="H1054">
        <v>520850</v>
      </c>
      <c r="I1054" t="s">
        <v>10185</v>
      </c>
      <c r="J1054">
        <v>40041145</v>
      </c>
      <c r="K1054" t="s">
        <v>6518</v>
      </c>
      <c r="L1054">
        <v>1</v>
      </c>
      <c r="M1054">
        <v>1</v>
      </c>
      <c r="N1054">
        <v>1</v>
      </c>
      <c r="O1054" s="1">
        <v>46053</v>
      </c>
      <c r="P1054">
        <v>1</v>
      </c>
      <c r="Q1054" s="317">
        <v>86075</v>
      </c>
      <c r="R1054">
        <v>26.1</v>
      </c>
      <c r="S1054">
        <v>1</v>
      </c>
      <c r="T1054">
        <v>27</v>
      </c>
      <c r="U1054" s="317">
        <v>157909</v>
      </c>
    </row>
    <row r="1055" spans="1:21">
      <c r="A1055">
        <v>1054</v>
      </c>
      <c r="B1055" t="s">
        <v>7702</v>
      </c>
      <c r="C1055" t="s">
        <v>7703</v>
      </c>
      <c r="D1055" t="s">
        <v>93</v>
      </c>
      <c r="E1055" t="s">
        <v>7704</v>
      </c>
      <c r="F1055" s="1">
        <v>45455</v>
      </c>
      <c r="G1055">
        <v>6</v>
      </c>
      <c r="H1055">
        <v>520851</v>
      </c>
      <c r="I1055" t="s">
        <v>10185</v>
      </c>
      <c r="J1055">
        <v>40041183</v>
      </c>
      <c r="K1055" t="s">
        <v>6518</v>
      </c>
      <c r="L1055">
        <v>12</v>
      </c>
      <c r="M1055">
        <v>11</v>
      </c>
      <c r="N1055">
        <v>12</v>
      </c>
      <c r="O1055" s="1">
        <v>46022</v>
      </c>
      <c r="P1055">
        <v>12</v>
      </c>
      <c r="Q1055" s="317">
        <v>473330</v>
      </c>
      <c r="R1055">
        <v>25.12</v>
      </c>
      <c r="S1055">
        <v>12</v>
      </c>
      <c r="T1055">
        <v>27</v>
      </c>
      <c r="U1055" s="317">
        <v>708396</v>
      </c>
    </row>
    <row r="1056" spans="1:21">
      <c r="A1056">
        <v>1055</v>
      </c>
      <c r="B1056" t="s">
        <v>7803</v>
      </c>
      <c r="C1056" t="s">
        <v>7804</v>
      </c>
      <c r="D1056" t="s">
        <v>93</v>
      </c>
      <c r="E1056" t="s">
        <v>6259</v>
      </c>
      <c r="F1056" s="1">
        <v>45643</v>
      </c>
      <c r="G1056">
        <v>12</v>
      </c>
      <c r="H1056">
        <v>520852</v>
      </c>
      <c r="I1056" t="s">
        <v>10185</v>
      </c>
      <c r="L1056" t="s">
        <v>43</v>
      </c>
      <c r="M1056" t="s">
        <v>43</v>
      </c>
      <c r="N1056" t="s">
        <v>43</v>
      </c>
      <c r="O1056" s="1"/>
      <c r="Q1056" s="317"/>
      <c r="U1056" s="317"/>
    </row>
    <row r="1057" spans="1:21">
      <c r="A1057">
        <v>1056</v>
      </c>
      <c r="B1057" t="s">
        <v>7810</v>
      </c>
      <c r="C1057" t="s">
        <v>7811</v>
      </c>
      <c r="D1057" t="s">
        <v>93</v>
      </c>
      <c r="E1057" t="s">
        <v>7690</v>
      </c>
      <c r="F1057" s="1">
        <v>45644</v>
      </c>
      <c r="G1057">
        <v>12</v>
      </c>
      <c r="H1057">
        <v>520853</v>
      </c>
      <c r="I1057" t="s">
        <v>10185</v>
      </c>
      <c r="L1057" t="s">
        <v>43</v>
      </c>
      <c r="M1057" t="s">
        <v>43</v>
      </c>
      <c r="N1057" t="s">
        <v>43</v>
      </c>
      <c r="O1057" s="1"/>
      <c r="Q1057" s="317"/>
      <c r="U1057" s="317"/>
    </row>
    <row r="1058" spans="1:21">
      <c r="A1058">
        <v>1057</v>
      </c>
      <c r="B1058" t="s">
        <v>7813</v>
      </c>
      <c r="C1058" t="s">
        <v>7814</v>
      </c>
      <c r="D1058" t="s">
        <v>93</v>
      </c>
      <c r="E1058" t="s">
        <v>7690</v>
      </c>
      <c r="F1058" s="1">
        <v>45644</v>
      </c>
      <c r="G1058">
        <v>12</v>
      </c>
      <c r="H1058">
        <v>520854</v>
      </c>
      <c r="I1058" t="s">
        <v>10185</v>
      </c>
      <c r="L1058" t="s">
        <v>43</v>
      </c>
      <c r="M1058" t="s">
        <v>43</v>
      </c>
      <c r="N1058" t="s">
        <v>43</v>
      </c>
      <c r="O1058" s="1"/>
      <c r="Q1058" s="317"/>
      <c r="U1058" s="317"/>
    </row>
    <row r="1059" spans="1:21">
      <c r="A1059">
        <v>1058</v>
      </c>
      <c r="B1059" t="s">
        <v>7853</v>
      </c>
      <c r="C1059" t="s">
        <v>7854</v>
      </c>
      <c r="D1059" t="s">
        <v>93</v>
      </c>
      <c r="E1059" t="s">
        <v>7704</v>
      </c>
      <c r="F1059" s="1">
        <v>45677</v>
      </c>
      <c r="G1059">
        <v>1</v>
      </c>
      <c r="H1059">
        <v>520855</v>
      </c>
      <c r="I1059" t="s">
        <v>10185</v>
      </c>
      <c r="L1059" t="s">
        <v>43</v>
      </c>
      <c r="M1059" t="s">
        <v>43</v>
      </c>
      <c r="N1059" t="s">
        <v>43</v>
      </c>
      <c r="O1059" s="1"/>
      <c r="Q1059" s="317"/>
      <c r="U1059" s="317"/>
    </row>
    <row r="1060" spans="1:21">
      <c r="A1060">
        <v>1059</v>
      </c>
      <c r="B1060" t="s">
        <v>6257</v>
      </c>
      <c r="C1060" t="s">
        <v>7849</v>
      </c>
      <c r="D1060" t="s">
        <v>93</v>
      </c>
      <c r="E1060" t="s">
        <v>6259</v>
      </c>
      <c r="F1060" s="1">
        <v>45677</v>
      </c>
      <c r="G1060">
        <v>1</v>
      </c>
      <c r="H1060">
        <v>520856</v>
      </c>
      <c r="I1060" t="s">
        <v>10185</v>
      </c>
      <c r="L1060" t="s">
        <v>43</v>
      </c>
      <c r="M1060" t="s">
        <v>43</v>
      </c>
      <c r="N1060" t="s">
        <v>43</v>
      </c>
      <c r="O1060" s="1"/>
      <c r="Q1060" s="317"/>
      <c r="U1060" s="317"/>
    </row>
    <row r="1061" spans="1:21">
      <c r="A1061">
        <v>1060</v>
      </c>
      <c r="B1061" t="s">
        <v>6263</v>
      </c>
      <c r="C1061" t="s">
        <v>7851</v>
      </c>
      <c r="D1061" t="s">
        <v>93</v>
      </c>
      <c r="E1061" t="s">
        <v>6259</v>
      </c>
      <c r="F1061" s="1">
        <v>45677</v>
      </c>
      <c r="G1061">
        <v>1</v>
      </c>
      <c r="H1061">
        <v>520857</v>
      </c>
      <c r="I1061" t="s">
        <v>10185</v>
      </c>
      <c r="J1061">
        <v>40066640</v>
      </c>
      <c r="K1061" t="s">
        <v>6518</v>
      </c>
      <c r="L1061" t="s">
        <v>43</v>
      </c>
      <c r="M1061">
        <v>2</v>
      </c>
      <c r="N1061" t="s">
        <v>43</v>
      </c>
      <c r="O1061" s="1"/>
      <c r="Q1061" s="317"/>
      <c r="U1061" s="317"/>
    </row>
    <row r="1062" spans="1:21">
      <c r="A1062">
        <v>1061</v>
      </c>
      <c r="B1062" t="s">
        <v>7915</v>
      </c>
      <c r="C1062" t="s">
        <v>7916</v>
      </c>
      <c r="D1062" t="s">
        <v>93</v>
      </c>
      <c r="E1062" t="s">
        <v>7690</v>
      </c>
      <c r="F1062" s="1">
        <v>45705</v>
      </c>
      <c r="G1062">
        <v>2</v>
      </c>
      <c r="H1062">
        <v>520858</v>
      </c>
      <c r="I1062" t="s">
        <v>10185</v>
      </c>
      <c r="J1062">
        <v>40068167</v>
      </c>
      <c r="K1062" t="s">
        <v>267</v>
      </c>
      <c r="L1062">
        <v>2</v>
      </c>
      <c r="M1062">
        <v>1</v>
      </c>
      <c r="N1062">
        <v>2</v>
      </c>
      <c r="O1062" s="1">
        <v>46081</v>
      </c>
      <c r="P1062">
        <v>2</v>
      </c>
      <c r="Q1062" s="317">
        <v>155735</v>
      </c>
      <c r="R1062">
        <v>26.2</v>
      </c>
      <c r="S1062">
        <v>2</v>
      </c>
      <c r="T1062">
        <v>27</v>
      </c>
      <c r="U1062" s="317">
        <v>296104</v>
      </c>
    </row>
    <row r="1063" spans="1:21">
      <c r="A1063">
        <v>1062</v>
      </c>
      <c r="B1063" t="s">
        <v>7912</v>
      </c>
      <c r="C1063" t="s">
        <v>7913</v>
      </c>
      <c r="D1063" t="s">
        <v>93</v>
      </c>
      <c r="E1063" t="s">
        <v>7690</v>
      </c>
      <c r="F1063" s="1">
        <v>45705</v>
      </c>
      <c r="G1063">
        <v>2</v>
      </c>
      <c r="H1063">
        <v>520859</v>
      </c>
      <c r="I1063" t="s">
        <v>10185</v>
      </c>
      <c r="J1063">
        <v>40068173</v>
      </c>
      <c r="K1063" t="s">
        <v>6518</v>
      </c>
      <c r="L1063" t="s">
        <v>43</v>
      </c>
      <c r="M1063">
        <v>3</v>
      </c>
      <c r="N1063" t="s">
        <v>43</v>
      </c>
      <c r="O1063" s="1"/>
      <c r="Q1063" s="317"/>
      <c r="U1063" s="317"/>
    </row>
    <row r="1064" spans="1:21">
      <c r="A1064">
        <v>1063</v>
      </c>
      <c r="B1064" t="s">
        <v>7888</v>
      </c>
      <c r="C1064" t="s">
        <v>7889</v>
      </c>
      <c r="D1064" t="s">
        <v>93</v>
      </c>
      <c r="E1064" t="s">
        <v>7690</v>
      </c>
      <c r="F1064" s="1">
        <v>45688</v>
      </c>
      <c r="G1064">
        <v>1</v>
      </c>
      <c r="H1064">
        <v>520860</v>
      </c>
      <c r="I1064" t="s">
        <v>10185</v>
      </c>
      <c r="J1064">
        <v>40068177</v>
      </c>
      <c r="K1064" t="s">
        <v>267</v>
      </c>
      <c r="L1064">
        <v>1</v>
      </c>
      <c r="M1064">
        <v>12</v>
      </c>
      <c r="N1064">
        <v>1</v>
      </c>
      <c r="O1064" s="1">
        <v>46053</v>
      </c>
      <c r="P1064">
        <v>1</v>
      </c>
      <c r="Q1064" s="317">
        <v>174440</v>
      </c>
      <c r="R1064">
        <v>26.1</v>
      </c>
      <c r="S1064">
        <v>1</v>
      </c>
      <c r="T1064">
        <v>27</v>
      </c>
      <c r="U1064" s="317">
        <v>330421</v>
      </c>
    </row>
    <row r="1065" spans="1:21">
      <c r="A1065">
        <v>1064</v>
      </c>
      <c r="B1065" t="s">
        <v>7878</v>
      </c>
      <c r="C1065" t="s">
        <v>7880</v>
      </c>
      <c r="D1065" t="s">
        <v>93</v>
      </c>
      <c r="E1065" t="s">
        <v>7668</v>
      </c>
      <c r="F1065" s="1">
        <v>45684</v>
      </c>
      <c r="G1065">
        <v>1</v>
      </c>
      <c r="H1065">
        <v>520861</v>
      </c>
      <c r="I1065" t="s">
        <v>10185</v>
      </c>
      <c r="J1065">
        <v>40067465</v>
      </c>
      <c r="K1065" t="s">
        <v>6518</v>
      </c>
      <c r="L1065">
        <v>1</v>
      </c>
      <c r="M1065">
        <v>12</v>
      </c>
      <c r="N1065">
        <v>1</v>
      </c>
      <c r="O1065" s="1">
        <v>46053</v>
      </c>
      <c r="P1065">
        <v>1</v>
      </c>
      <c r="Q1065" s="317">
        <v>192980</v>
      </c>
      <c r="R1065">
        <v>26.1</v>
      </c>
      <c r="S1065">
        <v>1</v>
      </c>
      <c r="T1065">
        <v>27</v>
      </c>
      <c r="U1065" s="317">
        <v>368118</v>
      </c>
    </row>
    <row r="1066" spans="1:21">
      <c r="A1066">
        <v>1065</v>
      </c>
      <c r="B1066" t="s">
        <v>7996</v>
      </c>
      <c r="C1066" t="s">
        <v>7997</v>
      </c>
      <c r="D1066" t="s">
        <v>93</v>
      </c>
      <c r="E1066" t="s">
        <v>7690</v>
      </c>
      <c r="F1066" s="1">
        <v>45741</v>
      </c>
      <c r="G1066">
        <v>3</v>
      </c>
      <c r="H1066">
        <v>520862</v>
      </c>
      <c r="I1066" t="s">
        <v>10185</v>
      </c>
      <c r="L1066" t="s">
        <v>43</v>
      </c>
      <c r="M1066" t="s">
        <v>43</v>
      </c>
      <c r="N1066" t="s">
        <v>43</v>
      </c>
      <c r="O1066" s="1"/>
      <c r="Q1066" s="317"/>
      <c r="U1066" s="317"/>
    </row>
    <row r="1067" spans="1:21">
      <c r="A1067">
        <v>1066</v>
      </c>
      <c r="B1067" t="s">
        <v>7999</v>
      </c>
      <c r="C1067" t="s">
        <v>8000</v>
      </c>
      <c r="D1067" t="s">
        <v>93</v>
      </c>
      <c r="E1067" t="s">
        <v>7690</v>
      </c>
      <c r="F1067" s="1">
        <v>45741</v>
      </c>
      <c r="G1067">
        <v>3</v>
      </c>
      <c r="H1067">
        <v>520863</v>
      </c>
      <c r="I1067" t="s">
        <v>10185</v>
      </c>
      <c r="L1067" t="s">
        <v>43</v>
      </c>
      <c r="M1067" t="s">
        <v>43</v>
      </c>
      <c r="N1067" t="s">
        <v>43</v>
      </c>
      <c r="O1067" s="1"/>
      <c r="Q1067" s="317"/>
      <c r="U1067" s="317"/>
    </row>
    <row r="1068" spans="1:21">
      <c r="A1068">
        <v>1067</v>
      </c>
      <c r="B1068" t="s">
        <v>7945</v>
      </c>
      <c r="C1068" t="s">
        <v>7946</v>
      </c>
      <c r="D1068" t="s">
        <v>93</v>
      </c>
      <c r="E1068" t="s">
        <v>7704</v>
      </c>
      <c r="F1068" s="1">
        <v>45733</v>
      </c>
      <c r="G1068">
        <v>3</v>
      </c>
      <c r="H1068">
        <v>520864</v>
      </c>
      <c r="I1068" t="s">
        <v>10185</v>
      </c>
      <c r="L1068" t="s">
        <v>43</v>
      </c>
      <c r="M1068" t="s">
        <v>43</v>
      </c>
      <c r="N1068" t="s">
        <v>43</v>
      </c>
      <c r="O1068" s="1"/>
      <c r="Q1068" s="317"/>
      <c r="U1068" s="317"/>
    </row>
    <row r="1069" spans="1:21">
      <c r="A1069">
        <v>1068</v>
      </c>
      <c r="B1069" t="s">
        <v>9235</v>
      </c>
      <c r="C1069" t="s">
        <v>15388</v>
      </c>
      <c r="D1069" t="s">
        <v>93</v>
      </c>
      <c r="E1069" t="s">
        <v>7769</v>
      </c>
      <c r="F1069" s="1">
        <v>45936</v>
      </c>
      <c r="G1069">
        <v>10</v>
      </c>
      <c r="H1069">
        <v>520865</v>
      </c>
      <c r="I1069" t="s">
        <v>10185</v>
      </c>
      <c r="J1069">
        <v>50035735</v>
      </c>
      <c r="K1069" t="s">
        <v>267</v>
      </c>
      <c r="L1069">
        <v>11</v>
      </c>
      <c r="M1069">
        <v>10</v>
      </c>
      <c r="N1069">
        <v>11</v>
      </c>
      <c r="O1069" s="1">
        <v>45991</v>
      </c>
      <c r="P1069">
        <v>11</v>
      </c>
      <c r="Q1069" s="317">
        <v>84430</v>
      </c>
      <c r="R1069">
        <v>25.11</v>
      </c>
      <c r="S1069">
        <v>11</v>
      </c>
      <c r="T1069">
        <v>27</v>
      </c>
      <c r="U1069" s="317">
        <v>176144</v>
      </c>
    </row>
    <row r="1070" spans="1:21">
      <c r="A1070">
        <v>1069</v>
      </c>
      <c r="B1070" t="s">
        <v>9237</v>
      </c>
      <c r="C1070" t="s">
        <v>15389</v>
      </c>
      <c r="D1070" t="s">
        <v>93</v>
      </c>
      <c r="E1070" t="s">
        <v>15390</v>
      </c>
      <c r="F1070" s="1">
        <v>45936</v>
      </c>
      <c r="G1070">
        <v>10</v>
      </c>
      <c r="H1070">
        <v>520866</v>
      </c>
      <c r="I1070" t="s">
        <v>10185</v>
      </c>
      <c r="J1070">
        <v>50035738</v>
      </c>
      <c r="K1070" t="s">
        <v>6518</v>
      </c>
      <c r="L1070">
        <v>11</v>
      </c>
      <c r="M1070">
        <v>10</v>
      </c>
      <c r="N1070">
        <v>11</v>
      </c>
      <c r="O1070" s="1">
        <v>45991</v>
      </c>
      <c r="P1070">
        <v>11</v>
      </c>
      <c r="Q1070" s="317">
        <v>70685</v>
      </c>
      <c r="R1070">
        <v>25.11</v>
      </c>
      <c r="S1070">
        <v>11</v>
      </c>
      <c r="T1070">
        <v>27</v>
      </c>
      <c r="U1070" s="317">
        <v>146792</v>
      </c>
    </row>
    <row r="1071" spans="1:21">
      <c r="A1071">
        <v>1070</v>
      </c>
      <c r="B1071" t="s">
        <v>9243</v>
      </c>
      <c r="C1071" t="s">
        <v>8832</v>
      </c>
      <c r="D1071" t="s">
        <v>93</v>
      </c>
      <c r="E1071" t="s">
        <v>7704</v>
      </c>
      <c r="F1071" s="1">
        <v>45936</v>
      </c>
      <c r="G1071">
        <v>10</v>
      </c>
      <c r="H1071">
        <v>520867</v>
      </c>
      <c r="I1071" t="s">
        <v>10185</v>
      </c>
      <c r="J1071">
        <v>50035835</v>
      </c>
      <c r="K1071" t="s">
        <v>6518</v>
      </c>
      <c r="L1071">
        <v>12</v>
      </c>
      <c r="M1071">
        <v>11</v>
      </c>
      <c r="N1071">
        <v>12</v>
      </c>
      <c r="O1071" s="1">
        <v>46022</v>
      </c>
      <c r="P1071">
        <v>12</v>
      </c>
      <c r="Q1071" s="317">
        <v>106230</v>
      </c>
      <c r="R1071">
        <v>25.12</v>
      </c>
      <c r="S1071">
        <v>12</v>
      </c>
      <c r="T1071">
        <v>21</v>
      </c>
      <c r="U1071" s="317">
        <v>122949</v>
      </c>
    </row>
    <row r="1072" spans="1:21">
      <c r="A1072">
        <v>1071</v>
      </c>
      <c r="B1072" t="s">
        <v>9241</v>
      </c>
      <c r="C1072" t="s">
        <v>15391</v>
      </c>
      <c r="D1072" t="s">
        <v>93</v>
      </c>
      <c r="E1072" t="s">
        <v>6259</v>
      </c>
      <c r="F1072" s="1">
        <v>45936</v>
      </c>
      <c r="G1072">
        <v>10</v>
      </c>
      <c r="H1072">
        <v>520868</v>
      </c>
      <c r="I1072" t="s">
        <v>10185</v>
      </c>
      <c r="J1072">
        <v>50035870</v>
      </c>
      <c r="K1072" t="s">
        <v>15392</v>
      </c>
      <c r="L1072">
        <v>12</v>
      </c>
      <c r="M1072">
        <v>11</v>
      </c>
      <c r="N1072">
        <v>12</v>
      </c>
      <c r="O1072" s="1">
        <v>46022</v>
      </c>
      <c r="P1072">
        <v>12</v>
      </c>
      <c r="Q1072" s="317">
        <v>161790</v>
      </c>
      <c r="R1072">
        <v>25.12</v>
      </c>
      <c r="S1072">
        <v>12</v>
      </c>
      <c r="T1072">
        <v>21</v>
      </c>
      <c r="U1072" s="317">
        <v>350803</v>
      </c>
    </row>
    <row r="1073" spans="1:21">
      <c r="A1073">
        <v>1072</v>
      </c>
      <c r="B1073" t="s">
        <v>9239</v>
      </c>
      <c r="C1073" t="s">
        <v>9240</v>
      </c>
      <c r="D1073" t="s">
        <v>93</v>
      </c>
      <c r="E1073" t="s">
        <v>6259</v>
      </c>
      <c r="F1073" s="1">
        <v>45936</v>
      </c>
      <c r="G1073">
        <v>10</v>
      </c>
      <c r="H1073">
        <v>520869</v>
      </c>
      <c r="I1073" t="s">
        <v>10185</v>
      </c>
      <c r="J1073">
        <v>50035889</v>
      </c>
      <c r="K1073" t="s">
        <v>6518</v>
      </c>
      <c r="L1073">
        <v>11</v>
      </c>
      <c r="M1073">
        <v>11</v>
      </c>
      <c r="N1073">
        <v>11</v>
      </c>
      <c r="O1073" s="1">
        <v>45991</v>
      </c>
      <c r="P1073">
        <v>11</v>
      </c>
      <c r="Q1073" s="317">
        <v>76580</v>
      </c>
      <c r="R1073">
        <v>25.11</v>
      </c>
      <c r="S1073">
        <v>11</v>
      </c>
      <c r="T1073">
        <v>21</v>
      </c>
      <c r="U1073" s="317">
        <v>164056</v>
      </c>
    </row>
    <row r="1074" spans="1:21">
      <c r="A1074">
        <v>1073</v>
      </c>
      <c r="B1074" t="s">
        <v>9247</v>
      </c>
      <c r="C1074" t="s">
        <v>9248</v>
      </c>
      <c r="D1074" t="s">
        <v>93</v>
      </c>
      <c r="E1074" t="s">
        <v>7698</v>
      </c>
      <c r="F1074" s="1">
        <v>45936</v>
      </c>
      <c r="G1074">
        <v>10</v>
      </c>
      <c r="H1074">
        <v>520870</v>
      </c>
      <c r="I1074" t="s">
        <v>10185</v>
      </c>
      <c r="J1074">
        <v>50035910</v>
      </c>
      <c r="K1074" t="s">
        <v>267</v>
      </c>
      <c r="L1074">
        <v>12</v>
      </c>
      <c r="M1074">
        <v>11</v>
      </c>
      <c r="N1074">
        <v>12</v>
      </c>
      <c r="O1074" s="1">
        <v>46022</v>
      </c>
      <c r="P1074">
        <v>12</v>
      </c>
      <c r="Q1074" s="317">
        <v>119000</v>
      </c>
      <c r="R1074">
        <v>25.12</v>
      </c>
      <c r="S1074">
        <v>12</v>
      </c>
      <c r="T1074">
        <v>21</v>
      </c>
      <c r="U1074" s="317">
        <v>165430</v>
      </c>
    </row>
    <row r="1075" spans="1:21">
      <c r="A1075">
        <v>1074</v>
      </c>
      <c r="B1075" t="s">
        <v>15393</v>
      </c>
      <c r="C1075" t="s">
        <v>15394</v>
      </c>
      <c r="D1075" t="s">
        <v>93</v>
      </c>
      <c r="E1075" t="s">
        <v>7769</v>
      </c>
      <c r="F1075" s="1"/>
      <c r="G1075" t="s">
        <v>43</v>
      </c>
      <c r="H1075">
        <v>520871</v>
      </c>
      <c r="I1075" t="s">
        <v>43</v>
      </c>
      <c r="L1075" t="s">
        <v>43</v>
      </c>
      <c r="M1075" t="s">
        <v>43</v>
      </c>
      <c r="N1075" t="s">
        <v>43</v>
      </c>
      <c r="O1075" s="1"/>
      <c r="Q1075" s="317"/>
      <c r="U1075" s="317"/>
    </row>
    <row r="1076" spans="1:21">
      <c r="A1076">
        <v>1075</v>
      </c>
      <c r="B1076" t="s">
        <v>9257</v>
      </c>
      <c r="C1076" t="s">
        <v>9258</v>
      </c>
      <c r="D1076" t="s">
        <v>93</v>
      </c>
      <c r="E1076" t="s">
        <v>9259</v>
      </c>
      <c r="F1076" s="1">
        <v>45937</v>
      </c>
      <c r="G1076">
        <v>10</v>
      </c>
      <c r="H1076">
        <v>520872</v>
      </c>
      <c r="I1076" t="s">
        <v>10185</v>
      </c>
      <c r="J1076">
        <v>50036135</v>
      </c>
      <c r="K1076" t="s">
        <v>267</v>
      </c>
      <c r="L1076">
        <v>11</v>
      </c>
      <c r="M1076">
        <v>10</v>
      </c>
      <c r="N1076">
        <v>11</v>
      </c>
      <c r="O1076" s="1">
        <v>45991</v>
      </c>
      <c r="P1076">
        <v>11</v>
      </c>
      <c r="Q1076" s="317">
        <v>45910</v>
      </c>
      <c r="R1076">
        <v>25.11</v>
      </c>
      <c r="S1076">
        <v>11</v>
      </c>
      <c r="T1076">
        <v>21</v>
      </c>
      <c r="U1076" s="317">
        <v>106735</v>
      </c>
    </row>
    <row r="1077" spans="1:21">
      <c r="A1077">
        <v>1076</v>
      </c>
      <c r="B1077" t="s">
        <v>9255</v>
      </c>
      <c r="C1077" t="s">
        <v>15395</v>
      </c>
      <c r="D1077" t="s">
        <v>93</v>
      </c>
      <c r="E1077" t="s">
        <v>9215</v>
      </c>
      <c r="F1077" s="1">
        <v>45937</v>
      </c>
      <c r="G1077">
        <v>10</v>
      </c>
      <c r="H1077">
        <v>520873</v>
      </c>
      <c r="I1077" t="s">
        <v>10185</v>
      </c>
      <c r="J1077">
        <v>50036139</v>
      </c>
      <c r="K1077" t="s">
        <v>267</v>
      </c>
      <c r="L1077">
        <v>12</v>
      </c>
      <c r="M1077">
        <v>11</v>
      </c>
      <c r="N1077">
        <v>12</v>
      </c>
      <c r="O1077" s="1">
        <v>46022</v>
      </c>
      <c r="P1077">
        <v>12</v>
      </c>
      <c r="Q1077" s="317">
        <v>130620</v>
      </c>
      <c r="R1077">
        <v>25.12</v>
      </c>
      <c r="S1077">
        <v>12</v>
      </c>
      <c r="T1077">
        <v>21</v>
      </c>
      <c r="U1077" s="317">
        <v>304088</v>
      </c>
    </row>
    <row r="1078" spans="1:21">
      <c r="A1078">
        <v>1077</v>
      </c>
      <c r="B1078" t="s">
        <v>9262</v>
      </c>
      <c r="C1078" t="s">
        <v>9263</v>
      </c>
      <c r="D1078" t="s">
        <v>93</v>
      </c>
      <c r="E1078" t="s">
        <v>9264</v>
      </c>
      <c r="F1078" s="1">
        <v>45937</v>
      </c>
      <c r="G1078">
        <v>10</v>
      </c>
      <c r="H1078">
        <v>520874</v>
      </c>
      <c r="I1078" t="s">
        <v>10185</v>
      </c>
      <c r="J1078">
        <v>50036301</v>
      </c>
      <c r="K1078" t="s">
        <v>6518</v>
      </c>
      <c r="L1078">
        <v>12</v>
      </c>
      <c r="M1078">
        <v>11</v>
      </c>
      <c r="N1078">
        <v>12</v>
      </c>
      <c r="O1078" s="1">
        <v>46022</v>
      </c>
      <c r="P1078">
        <v>12</v>
      </c>
      <c r="Q1078" s="317">
        <v>43060</v>
      </c>
      <c r="R1078">
        <v>25.12</v>
      </c>
      <c r="S1078">
        <v>12</v>
      </c>
      <c r="T1078">
        <v>21</v>
      </c>
      <c r="U1078" s="317">
        <v>86439</v>
      </c>
    </row>
    <row r="1079" spans="1:21">
      <c r="A1079">
        <v>1078</v>
      </c>
      <c r="B1079" t="s">
        <v>15396</v>
      </c>
      <c r="C1079" t="s">
        <v>15397</v>
      </c>
      <c r="D1079" t="s">
        <v>6574</v>
      </c>
      <c r="E1079" t="s">
        <v>9303</v>
      </c>
      <c r="F1079" s="1">
        <v>45938</v>
      </c>
      <c r="G1079">
        <v>10</v>
      </c>
      <c r="H1079">
        <v>520875</v>
      </c>
      <c r="I1079" t="s">
        <v>10185</v>
      </c>
      <c r="J1079">
        <v>521106</v>
      </c>
      <c r="K1079" t="s">
        <v>6518</v>
      </c>
      <c r="L1079">
        <v>11</v>
      </c>
      <c r="M1079">
        <v>10</v>
      </c>
      <c r="N1079">
        <v>10</v>
      </c>
      <c r="O1079" s="1">
        <v>45957</v>
      </c>
      <c r="P1079">
        <v>10</v>
      </c>
      <c r="Q1079" s="317">
        <v>51370</v>
      </c>
      <c r="R1079">
        <v>25.11</v>
      </c>
      <c r="S1079">
        <v>11</v>
      </c>
      <c r="T1079">
        <v>101</v>
      </c>
      <c r="U1079" s="317">
        <v>128218</v>
      </c>
    </row>
    <row r="1080" spans="1:21">
      <c r="A1080">
        <v>1079</v>
      </c>
      <c r="B1080" t="s">
        <v>9245</v>
      </c>
      <c r="C1080" t="s">
        <v>9246</v>
      </c>
      <c r="D1080" t="s">
        <v>6574</v>
      </c>
      <c r="E1080" t="s">
        <v>9232</v>
      </c>
      <c r="F1080" s="1">
        <v>45938</v>
      </c>
      <c r="G1080">
        <v>10</v>
      </c>
      <c r="H1080">
        <v>520876</v>
      </c>
      <c r="I1080" t="s">
        <v>10185</v>
      </c>
      <c r="J1080">
        <v>50035838</v>
      </c>
      <c r="K1080" t="s">
        <v>6518</v>
      </c>
      <c r="L1080">
        <v>1</v>
      </c>
      <c r="M1080">
        <v>11</v>
      </c>
      <c r="N1080">
        <v>1</v>
      </c>
      <c r="O1080" s="1">
        <v>46053</v>
      </c>
      <c r="P1080">
        <v>1</v>
      </c>
      <c r="Q1080" s="317">
        <v>411750</v>
      </c>
      <c r="R1080">
        <v>26.1</v>
      </c>
      <c r="S1080">
        <v>1</v>
      </c>
      <c r="T1080">
        <v>46</v>
      </c>
      <c r="U1080" s="317">
        <v>603766</v>
      </c>
    </row>
    <row r="1081" spans="1:21">
      <c r="A1081">
        <v>1080</v>
      </c>
      <c r="B1081" t="s">
        <v>9250</v>
      </c>
      <c r="C1081" t="s">
        <v>15398</v>
      </c>
      <c r="D1081" t="s">
        <v>6574</v>
      </c>
      <c r="E1081" t="s">
        <v>7834</v>
      </c>
      <c r="F1081" s="1">
        <v>45938</v>
      </c>
      <c r="G1081">
        <v>10</v>
      </c>
      <c r="H1081">
        <v>520877</v>
      </c>
      <c r="I1081" t="s">
        <v>10185</v>
      </c>
      <c r="J1081">
        <v>50035858</v>
      </c>
      <c r="K1081" t="s">
        <v>267</v>
      </c>
      <c r="L1081">
        <v>11</v>
      </c>
      <c r="M1081">
        <v>11</v>
      </c>
      <c r="N1081">
        <v>11</v>
      </c>
      <c r="O1081" s="1">
        <v>45991</v>
      </c>
      <c r="P1081">
        <v>11</v>
      </c>
      <c r="Q1081" s="317">
        <v>117490</v>
      </c>
      <c r="R1081">
        <v>25.11</v>
      </c>
      <c r="S1081">
        <v>11</v>
      </c>
      <c r="T1081">
        <v>46</v>
      </c>
      <c r="U1081" s="317">
        <v>215354</v>
      </c>
    </row>
    <row r="1082" spans="1:21">
      <c r="A1082">
        <v>1081</v>
      </c>
      <c r="B1082" t="s">
        <v>9260</v>
      </c>
      <c r="C1082" t="s">
        <v>9261</v>
      </c>
      <c r="D1082" t="s">
        <v>6574</v>
      </c>
      <c r="E1082" t="s">
        <v>9232</v>
      </c>
      <c r="F1082" s="1">
        <v>45938</v>
      </c>
      <c r="G1082">
        <v>10</v>
      </c>
      <c r="H1082">
        <v>520878</v>
      </c>
      <c r="I1082" t="s">
        <v>10185</v>
      </c>
      <c r="J1082">
        <v>50035971</v>
      </c>
      <c r="K1082" t="s">
        <v>6518</v>
      </c>
      <c r="L1082">
        <v>1</v>
      </c>
      <c r="M1082">
        <v>10</v>
      </c>
      <c r="N1082">
        <v>1</v>
      </c>
      <c r="O1082" s="1">
        <v>46053</v>
      </c>
      <c r="P1082">
        <v>1</v>
      </c>
      <c r="Q1082" s="317">
        <v>109760</v>
      </c>
      <c r="R1082">
        <v>26.1</v>
      </c>
      <c r="S1082">
        <v>1</v>
      </c>
      <c r="T1082">
        <v>48</v>
      </c>
      <c r="U1082" s="317">
        <v>189995</v>
      </c>
    </row>
    <row r="1083" spans="1:21">
      <c r="A1083">
        <v>1082</v>
      </c>
      <c r="B1083" t="s">
        <v>9253</v>
      </c>
      <c r="C1083" t="s">
        <v>15399</v>
      </c>
      <c r="D1083" t="s">
        <v>6574</v>
      </c>
      <c r="E1083" t="s">
        <v>7834</v>
      </c>
      <c r="F1083" s="1">
        <v>45938</v>
      </c>
      <c r="G1083">
        <v>10</v>
      </c>
      <c r="H1083">
        <v>520879</v>
      </c>
      <c r="I1083" t="s">
        <v>10185</v>
      </c>
      <c r="J1083">
        <v>50036027</v>
      </c>
      <c r="K1083" t="s">
        <v>267</v>
      </c>
      <c r="L1083">
        <v>11</v>
      </c>
      <c r="M1083">
        <v>10</v>
      </c>
      <c r="N1083">
        <v>11</v>
      </c>
      <c r="O1083" s="1">
        <v>45991</v>
      </c>
      <c r="P1083">
        <v>11</v>
      </c>
      <c r="Q1083" s="317">
        <v>48515</v>
      </c>
      <c r="R1083">
        <v>25.11</v>
      </c>
      <c r="S1083">
        <v>11</v>
      </c>
      <c r="T1083">
        <v>48</v>
      </c>
      <c r="U1083" s="317">
        <v>87945</v>
      </c>
    </row>
    <row r="1084" spans="1:21">
      <c r="A1084">
        <v>1083</v>
      </c>
      <c r="B1084" t="s">
        <v>9252</v>
      </c>
      <c r="C1084" t="s">
        <v>15400</v>
      </c>
      <c r="D1084" t="s">
        <v>6574</v>
      </c>
      <c r="E1084" t="s">
        <v>7834</v>
      </c>
      <c r="F1084" s="1">
        <v>45938</v>
      </c>
      <c r="G1084">
        <v>10</v>
      </c>
      <c r="H1084">
        <v>520880</v>
      </c>
      <c r="I1084" t="s">
        <v>10185</v>
      </c>
      <c r="J1084">
        <v>50036034</v>
      </c>
      <c r="K1084" t="s">
        <v>267</v>
      </c>
      <c r="L1084">
        <v>11</v>
      </c>
      <c r="M1084">
        <v>10</v>
      </c>
      <c r="N1084">
        <v>11</v>
      </c>
      <c r="O1084" s="1">
        <v>45991</v>
      </c>
      <c r="P1084">
        <v>11</v>
      </c>
      <c r="Q1084" s="317">
        <v>35590</v>
      </c>
      <c r="R1084">
        <v>25.11</v>
      </c>
      <c r="S1084">
        <v>11</v>
      </c>
      <c r="T1084">
        <v>48</v>
      </c>
      <c r="U1084" s="317">
        <v>64726</v>
      </c>
    </row>
    <row r="1085" spans="1:21">
      <c r="A1085">
        <v>1084</v>
      </c>
      <c r="B1085" t="s">
        <v>9270</v>
      </c>
      <c r="C1085" t="s">
        <v>15401</v>
      </c>
      <c r="D1085" t="s">
        <v>93</v>
      </c>
      <c r="E1085" t="s">
        <v>6259</v>
      </c>
      <c r="F1085" s="1">
        <v>45939</v>
      </c>
      <c r="G1085">
        <v>10</v>
      </c>
      <c r="H1085">
        <v>520881</v>
      </c>
      <c r="I1085" t="s">
        <v>10185</v>
      </c>
      <c r="J1085">
        <v>50036722</v>
      </c>
      <c r="K1085" t="s">
        <v>6518</v>
      </c>
      <c r="L1085">
        <v>11</v>
      </c>
      <c r="M1085">
        <v>11</v>
      </c>
      <c r="N1085">
        <v>11</v>
      </c>
      <c r="O1085" s="1">
        <v>45991</v>
      </c>
      <c r="P1085">
        <v>11</v>
      </c>
      <c r="Q1085" s="317">
        <v>76760</v>
      </c>
      <c r="R1085">
        <v>25.11</v>
      </c>
      <c r="S1085">
        <v>11</v>
      </c>
      <c r="T1085">
        <v>21</v>
      </c>
      <c r="U1085" s="317">
        <v>167203</v>
      </c>
    </row>
    <row r="1086" spans="1:21">
      <c r="A1086">
        <v>1085</v>
      </c>
      <c r="B1086" t="s">
        <v>9272</v>
      </c>
      <c r="C1086" t="s">
        <v>9273</v>
      </c>
      <c r="D1086" t="s">
        <v>93</v>
      </c>
      <c r="E1086" t="s">
        <v>7769</v>
      </c>
      <c r="F1086" s="1">
        <v>45939</v>
      </c>
      <c r="G1086">
        <v>10</v>
      </c>
      <c r="H1086">
        <v>520882</v>
      </c>
      <c r="I1086" t="s">
        <v>10185</v>
      </c>
      <c r="J1086">
        <v>50036724</v>
      </c>
      <c r="K1086" t="s">
        <v>267</v>
      </c>
      <c r="M1086">
        <v>11</v>
      </c>
      <c r="N1086">
        <v>12</v>
      </c>
      <c r="O1086" s="1">
        <v>46022</v>
      </c>
      <c r="P1086">
        <v>12</v>
      </c>
      <c r="Q1086" s="317">
        <v>48970</v>
      </c>
      <c r="R1086">
        <v>25.12</v>
      </c>
      <c r="S1086">
        <v>12</v>
      </c>
      <c r="T1086">
        <v>21</v>
      </c>
      <c r="U1086" s="317">
        <v>101852</v>
      </c>
    </row>
    <row r="1087" spans="1:21">
      <c r="A1087">
        <v>1086</v>
      </c>
      <c r="B1087" t="s">
        <v>9266</v>
      </c>
      <c r="C1087" t="s">
        <v>15402</v>
      </c>
      <c r="D1087" t="s">
        <v>93</v>
      </c>
      <c r="E1087" t="s">
        <v>8908</v>
      </c>
      <c r="F1087" s="1">
        <v>45939</v>
      </c>
      <c r="G1087">
        <v>10</v>
      </c>
      <c r="H1087">
        <v>520883</v>
      </c>
      <c r="I1087" t="s">
        <v>10185</v>
      </c>
      <c r="J1087">
        <v>50036375</v>
      </c>
      <c r="K1087" t="s">
        <v>6518</v>
      </c>
      <c r="L1087">
        <v>10</v>
      </c>
      <c r="M1087">
        <v>10</v>
      </c>
      <c r="N1087">
        <v>11</v>
      </c>
      <c r="O1087" s="1">
        <v>45991</v>
      </c>
      <c r="P1087">
        <v>11</v>
      </c>
      <c r="Q1087" s="317">
        <v>43925</v>
      </c>
      <c r="R1087">
        <v>25.1</v>
      </c>
      <c r="S1087">
        <v>10</v>
      </c>
      <c r="T1087">
        <v>23</v>
      </c>
      <c r="U1087" s="317">
        <v>2746</v>
      </c>
    </row>
    <row r="1088" spans="1:21">
      <c r="A1088">
        <v>1087</v>
      </c>
      <c r="B1088" t="s">
        <v>15403</v>
      </c>
      <c r="C1088" t="s">
        <v>15404</v>
      </c>
      <c r="D1088" t="s">
        <v>93</v>
      </c>
      <c r="E1088" t="s">
        <v>9300</v>
      </c>
      <c r="F1088" s="1"/>
      <c r="G1088" t="s">
        <v>43</v>
      </c>
      <c r="H1088">
        <v>520884</v>
      </c>
      <c r="I1088" t="s">
        <v>43</v>
      </c>
      <c r="L1088" t="s">
        <v>43</v>
      </c>
      <c r="M1088" t="s">
        <v>43</v>
      </c>
      <c r="N1088" t="s">
        <v>43</v>
      </c>
      <c r="O1088" s="1"/>
      <c r="Q1088" s="317"/>
      <c r="U1088" s="317"/>
    </row>
    <row r="1089" spans="1:21">
      <c r="A1089">
        <v>1088</v>
      </c>
      <c r="B1089" t="s">
        <v>15405</v>
      </c>
      <c r="C1089" t="s">
        <v>15406</v>
      </c>
      <c r="D1089" t="s">
        <v>93</v>
      </c>
      <c r="E1089" t="s">
        <v>7721</v>
      </c>
      <c r="F1089" s="1">
        <v>45471</v>
      </c>
      <c r="G1089">
        <v>6</v>
      </c>
      <c r="H1089">
        <v>520885</v>
      </c>
      <c r="I1089" t="s">
        <v>10185</v>
      </c>
      <c r="J1089">
        <v>40044034</v>
      </c>
      <c r="K1089" t="s">
        <v>6518</v>
      </c>
      <c r="L1089">
        <v>10</v>
      </c>
      <c r="M1089">
        <v>10</v>
      </c>
      <c r="N1089">
        <v>10</v>
      </c>
      <c r="O1089" s="1">
        <v>45957</v>
      </c>
      <c r="P1089">
        <v>10</v>
      </c>
      <c r="Q1089" s="317">
        <v>75205</v>
      </c>
      <c r="R1089">
        <v>25.1</v>
      </c>
      <c r="S1089">
        <v>10</v>
      </c>
      <c r="T1089">
        <v>27</v>
      </c>
      <c r="U1089" s="317">
        <v>136974</v>
      </c>
    </row>
    <row r="1090" spans="1:21">
      <c r="A1090">
        <v>1089</v>
      </c>
      <c r="B1090" t="s">
        <v>15407</v>
      </c>
      <c r="C1090" t="s">
        <v>15408</v>
      </c>
      <c r="D1090" t="s">
        <v>93</v>
      </c>
      <c r="E1090" t="s">
        <v>93</v>
      </c>
      <c r="F1090" s="1"/>
      <c r="G1090" t="s">
        <v>43</v>
      </c>
      <c r="H1090">
        <v>520886</v>
      </c>
      <c r="I1090" t="s">
        <v>43</v>
      </c>
      <c r="L1090" t="s">
        <v>43</v>
      </c>
      <c r="M1090" t="s">
        <v>43</v>
      </c>
      <c r="N1090" t="s">
        <v>43</v>
      </c>
      <c r="O1090" s="1"/>
      <c r="Q1090" s="317"/>
      <c r="U1090" s="317"/>
    </row>
    <row r="1091" spans="1:21">
      <c r="A1091">
        <v>1090</v>
      </c>
      <c r="B1091" t="s">
        <v>15409</v>
      </c>
      <c r="C1091" t="s">
        <v>15410</v>
      </c>
      <c r="D1091" t="s">
        <v>93</v>
      </c>
      <c r="E1091" t="s">
        <v>93</v>
      </c>
      <c r="F1091" s="1"/>
      <c r="G1091" t="s">
        <v>43</v>
      </c>
      <c r="H1091">
        <v>520887</v>
      </c>
      <c r="I1091" t="s">
        <v>43</v>
      </c>
      <c r="L1091" t="s">
        <v>43</v>
      </c>
      <c r="M1091" t="s">
        <v>43</v>
      </c>
      <c r="N1091" t="s">
        <v>43</v>
      </c>
      <c r="O1091" s="1"/>
      <c r="Q1091" s="317"/>
      <c r="U1091" s="317"/>
    </row>
    <row r="1092" spans="1:21">
      <c r="A1092">
        <v>1091</v>
      </c>
      <c r="B1092" t="s">
        <v>15411</v>
      </c>
      <c r="C1092" t="s">
        <v>15412</v>
      </c>
      <c r="D1092" t="s">
        <v>93</v>
      </c>
      <c r="E1092" t="s">
        <v>7698</v>
      </c>
      <c r="F1092" s="1"/>
      <c r="G1092" t="s">
        <v>43</v>
      </c>
      <c r="H1092">
        <v>520888</v>
      </c>
      <c r="I1092" t="s">
        <v>43</v>
      </c>
      <c r="L1092" t="s">
        <v>43</v>
      </c>
      <c r="M1092" t="s">
        <v>43</v>
      </c>
      <c r="N1092" t="s">
        <v>43</v>
      </c>
      <c r="O1092" s="1"/>
      <c r="Q1092" s="317"/>
      <c r="U1092" s="317"/>
    </row>
    <row r="1093" spans="1:21">
      <c r="A1093">
        <v>1092</v>
      </c>
      <c r="B1093" t="s">
        <v>15413</v>
      </c>
      <c r="C1093" t="s">
        <v>15414</v>
      </c>
      <c r="D1093" t="s">
        <v>93</v>
      </c>
      <c r="E1093" t="s">
        <v>7721</v>
      </c>
      <c r="F1093" s="1"/>
      <c r="G1093" t="s">
        <v>43</v>
      </c>
      <c r="H1093">
        <v>520889</v>
      </c>
      <c r="I1093" t="s">
        <v>43</v>
      </c>
      <c r="L1093" t="s">
        <v>43</v>
      </c>
      <c r="M1093" t="s">
        <v>43</v>
      </c>
      <c r="N1093" t="s">
        <v>43</v>
      </c>
      <c r="O1093" s="1"/>
      <c r="Q1093" s="317"/>
      <c r="U1093" s="317"/>
    </row>
    <row r="1094" spans="1:21">
      <c r="A1094">
        <v>1093</v>
      </c>
      <c r="B1094" t="s">
        <v>15415</v>
      </c>
      <c r="C1094" t="s">
        <v>15416</v>
      </c>
      <c r="D1094" t="s">
        <v>93</v>
      </c>
      <c r="E1094" t="s">
        <v>7721</v>
      </c>
      <c r="F1094" s="1"/>
      <c r="G1094" t="s">
        <v>43</v>
      </c>
      <c r="H1094">
        <v>520890</v>
      </c>
      <c r="I1094" t="s">
        <v>43</v>
      </c>
      <c r="L1094" t="s">
        <v>43</v>
      </c>
      <c r="M1094" t="s">
        <v>43</v>
      </c>
      <c r="N1094" t="s">
        <v>43</v>
      </c>
      <c r="O1094" s="1"/>
      <c r="Q1094" s="317"/>
      <c r="U1094" s="317"/>
    </row>
    <row r="1095" spans="1:21">
      <c r="A1095">
        <v>1094</v>
      </c>
      <c r="B1095" t="s">
        <v>15417</v>
      </c>
      <c r="C1095" t="s">
        <v>15418</v>
      </c>
      <c r="D1095" t="s">
        <v>93</v>
      </c>
      <c r="E1095" t="s">
        <v>93</v>
      </c>
      <c r="F1095" s="1"/>
      <c r="G1095" t="s">
        <v>43</v>
      </c>
      <c r="H1095">
        <v>520891</v>
      </c>
      <c r="I1095" t="s">
        <v>43</v>
      </c>
      <c r="L1095" t="s">
        <v>43</v>
      </c>
      <c r="M1095" t="s">
        <v>43</v>
      </c>
      <c r="N1095" t="s">
        <v>43</v>
      </c>
      <c r="O1095" s="1"/>
      <c r="Q1095" s="317"/>
      <c r="U1095" s="317"/>
    </row>
    <row r="1096" spans="1:21">
      <c r="A1096">
        <v>1095</v>
      </c>
      <c r="B1096" t="s">
        <v>15419</v>
      </c>
      <c r="C1096" t="s">
        <v>15420</v>
      </c>
      <c r="D1096" t="s">
        <v>93</v>
      </c>
      <c r="E1096" t="s">
        <v>7698</v>
      </c>
      <c r="F1096" s="1"/>
      <c r="G1096" t="s">
        <v>43</v>
      </c>
      <c r="H1096">
        <v>520892</v>
      </c>
      <c r="I1096" t="s">
        <v>43</v>
      </c>
      <c r="L1096" t="s">
        <v>43</v>
      </c>
      <c r="M1096" t="s">
        <v>43</v>
      </c>
      <c r="N1096" t="s">
        <v>43</v>
      </c>
      <c r="O1096" s="1"/>
      <c r="Q1096" s="317"/>
      <c r="U1096" s="317"/>
    </row>
    <row r="1097" spans="1:21">
      <c r="A1097">
        <v>1096</v>
      </c>
      <c r="B1097" t="s">
        <v>15421</v>
      </c>
      <c r="C1097" t="s">
        <v>15422</v>
      </c>
      <c r="D1097" t="s">
        <v>93</v>
      </c>
      <c r="E1097" t="s">
        <v>7721</v>
      </c>
      <c r="F1097" s="1"/>
      <c r="G1097" t="s">
        <v>43</v>
      </c>
      <c r="H1097">
        <v>520893</v>
      </c>
      <c r="I1097" t="s">
        <v>43</v>
      </c>
      <c r="L1097" t="s">
        <v>43</v>
      </c>
      <c r="M1097" t="s">
        <v>43</v>
      </c>
      <c r="N1097" t="s">
        <v>43</v>
      </c>
      <c r="O1097" s="1"/>
      <c r="Q1097" s="317"/>
      <c r="U1097" s="317"/>
    </row>
    <row r="1098" spans="1:21">
      <c r="A1098">
        <v>1097</v>
      </c>
      <c r="B1098" t="s">
        <v>15423</v>
      </c>
      <c r="C1098" t="s">
        <v>15424</v>
      </c>
      <c r="D1098" t="s">
        <v>93</v>
      </c>
      <c r="E1098" t="s">
        <v>7698</v>
      </c>
      <c r="F1098" s="1"/>
      <c r="G1098" t="s">
        <v>43</v>
      </c>
      <c r="H1098">
        <v>520894</v>
      </c>
      <c r="I1098" t="s">
        <v>43</v>
      </c>
      <c r="L1098" t="s">
        <v>43</v>
      </c>
      <c r="M1098" t="s">
        <v>43</v>
      </c>
      <c r="N1098" t="s">
        <v>43</v>
      </c>
      <c r="O1098" s="1"/>
      <c r="Q1098" s="317"/>
      <c r="U1098" s="317"/>
    </row>
    <row r="1099" spans="1:21">
      <c r="A1099">
        <v>1098</v>
      </c>
      <c r="B1099" t="s">
        <v>15425</v>
      </c>
      <c r="C1099" t="s">
        <v>15426</v>
      </c>
      <c r="D1099" t="s">
        <v>93</v>
      </c>
      <c r="E1099" t="s">
        <v>7698</v>
      </c>
      <c r="F1099" s="1"/>
      <c r="G1099" t="s">
        <v>43</v>
      </c>
      <c r="H1099">
        <v>520895</v>
      </c>
      <c r="I1099" t="s">
        <v>43</v>
      </c>
      <c r="L1099" t="s">
        <v>43</v>
      </c>
      <c r="M1099" t="s">
        <v>43</v>
      </c>
      <c r="N1099" t="s">
        <v>43</v>
      </c>
      <c r="O1099" s="1"/>
      <c r="Q1099" s="317"/>
      <c r="U1099" s="317"/>
    </row>
    <row r="1100" spans="1:21">
      <c r="A1100">
        <v>1099</v>
      </c>
      <c r="B1100" t="s">
        <v>15427</v>
      </c>
      <c r="C1100" t="s">
        <v>15428</v>
      </c>
      <c r="D1100" t="s">
        <v>93</v>
      </c>
      <c r="E1100" t="s">
        <v>93</v>
      </c>
      <c r="F1100" s="1"/>
      <c r="G1100" t="s">
        <v>43</v>
      </c>
      <c r="H1100">
        <v>520896</v>
      </c>
      <c r="I1100" t="s">
        <v>43</v>
      </c>
      <c r="L1100" t="s">
        <v>43</v>
      </c>
      <c r="M1100" t="s">
        <v>43</v>
      </c>
      <c r="N1100" t="s">
        <v>43</v>
      </c>
      <c r="O1100" s="1"/>
      <c r="Q1100" s="317"/>
      <c r="U1100" s="317"/>
    </row>
    <row r="1101" spans="1:21">
      <c r="A1101">
        <v>1100</v>
      </c>
      <c r="B1101" t="s">
        <v>15429</v>
      </c>
      <c r="C1101" t="s">
        <v>15430</v>
      </c>
      <c r="D1101" t="s">
        <v>93</v>
      </c>
      <c r="E1101" t="s">
        <v>93</v>
      </c>
      <c r="F1101" s="1"/>
      <c r="G1101" t="s">
        <v>43</v>
      </c>
      <c r="H1101">
        <v>520897</v>
      </c>
      <c r="I1101" t="s">
        <v>43</v>
      </c>
      <c r="L1101" t="s">
        <v>43</v>
      </c>
      <c r="M1101" t="s">
        <v>43</v>
      </c>
      <c r="N1101" t="s">
        <v>43</v>
      </c>
      <c r="O1101" s="1"/>
      <c r="Q1101" s="317"/>
      <c r="U1101" s="317"/>
    </row>
    <row r="1102" spans="1:21">
      <c r="A1102">
        <v>1101</v>
      </c>
      <c r="B1102" t="s">
        <v>15431</v>
      </c>
      <c r="C1102" t="s">
        <v>15432</v>
      </c>
      <c r="D1102" t="s">
        <v>93</v>
      </c>
      <c r="E1102" t="s">
        <v>7721</v>
      </c>
      <c r="F1102" s="1"/>
      <c r="G1102" t="s">
        <v>43</v>
      </c>
      <c r="H1102">
        <v>520898</v>
      </c>
      <c r="I1102" t="s">
        <v>43</v>
      </c>
      <c r="L1102" t="s">
        <v>43</v>
      </c>
      <c r="M1102" t="s">
        <v>43</v>
      </c>
      <c r="N1102" t="s">
        <v>43</v>
      </c>
      <c r="O1102" s="1"/>
      <c r="Q1102" s="317"/>
      <c r="U1102" s="317"/>
    </row>
    <row r="1103" spans="1:21">
      <c r="A1103">
        <v>1102</v>
      </c>
      <c r="B1103" t="s">
        <v>15433</v>
      </c>
      <c r="C1103" t="s">
        <v>15434</v>
      </c>
      <c r="D1103" t="s">
        <v>93</v>
      </c>
      <c r="E1103" t="s">
        <v>7800</v>
      </c>
      <c r="F1103" s="1"/>
      <c r="G1103" t="s">
        <v>43</v>
      </c>
      <c r="H1103">
        <v>520899</v>
      </c>
      <c r="I1103" t="s">
        <v>43</v>
      </c>
      <c r="L1103" t="s">
        <v>43</v>
      </c>
      <c r="M1103" t="s">
        <v>43</v>
      </c>
      <c r="N1103" t="s">
        <v>43</v>
      </c>
      <c r="O1103" s="1"/>
      <c r="Q1103" s="317"/>
      <c r="U1103" s="317"/>
    </row>
    <row r="1104" spans="1:21">
      <c r="A1104">
        <v>1103</v>
      </c>
      <c r="B1104" t="s">
        <v>15435</v>
      </c>
      <c r="C1104" t="s">
        <v>15436</v>
      </c>
      <c r="D1104" t="s">
        <v>93</v>
      </c>
      <c r="E1104" t="s">
        <v>7800</v>
      </c>
      <c r="F1104" s="1"/>
      <c r="G1104" t="s">
        <v>43</v>
      </c>
      <c r="H1104">
        <v>520900</v>
      </c>
      <c r="I1104" t="s">
        <v>43</v>
      </c>
      <c r="L1104" t="s">
        <v>43</v>
      </c>
      <c r="M1104" t="s">
        <v>43</v>
      </c>
      <c r="N1104" t="s">
        <v>43</v>
      </c>
      <c r="O1104" s="1"/>
      <c r="Q1104" s="317"/>
      <c r="U1104" s="317"/>
    </row>
    <row r="1105" spans="1:21">
      <c r="A1105">
        <v>1104</v>
      </c>
      <c r="B1105" t="s">
        <v>15437</v>
      </c>
      <c r="C1105" t="s">
        <v>15438</v>
      </c>
      <c r="D1105" t="s">
        <v>93</v>
      </c>
      <c r="E1105" t="s">
        <v>7800</v>
      </c>
      <c r="F1105" s="1"/>
      <c r="G1105" t="s">
        <v>43</v>
      </c>
      <c r="H1105">
        <v>520901</v>
      </c>
      <c r="I1105" t="s">
        <v>43</v>
      </c>
      <c r="L1105" t="s">
        <v>43</v>
      </c>
      <c r="M1105" t="s">
        <v>43</v>
      </c>
      <c r="N1105" t="s">
        <v>43</v>
      </c>
      <c r="O1105" s="1"/>
      <c r="Q1105" s="317"/>
      <c r="U1105" s="317"/>
    </row>
    <row r="1106" spans="1:21">
      <c r="A1106">
        <v>1105</v>
      </c>
      <c r="B1106" t="s">
        <v>9233</v>
      </c>
      <c r="C1106" t="s">
        <v>15439</v>
      </c>
      <c r="D1106" t="s">
        <v>93</v>
      </c>
      <c r="E1106" t="s">
        <v>7668</v>
      </c>
      <c r="F1106" s="1">
        <v>45944</v>
      </c>
      <c r="G1106">
        <v>10</v>
      </c>
      <c r="H1106">
        <v>520902</v>
      </c>
      <c r="I1106" t="s">
        <v>10185</v>
      </c>
      <c r="J1106">
        <v>50037115</v>
      </c>
      <c r="K1106" t="s">
        <v>6518</v>
      </c>
      <c r="L1106">
        <v>12</v>
      </c>
      <c r="M1106">
        <v>11</v>
      </c>
      <c r="N1106">
        <v>12</v>
      </c>
      <c r="O1106" s="1">
        <v>46022</v>
      </c>
      <c r="P1106">
        <v>12</v>
      </c>
      <c r="Q1106" s="317">
        <v>59180</v>
      </c>
      <c r="R1106">
        <v>25.12</v>
      </c>
      <c r="S1106">
        <v>12</v>
      </c>
      <c r="T1106">
        <v>23</v>
      </c>
      <c r="U1106" s="317">
        <v>126189</v>
      </c>
    </row>
    <row r="1107" spans="1:21">
      <c r="A1107">
        <v>1106</v>
      </c>
      <c r="B1107" t="s">
        <v>9294</v>
      </c>
      <c r="C1107" t="s">
        <v>9295</v>
      </c>
      <c r="D1107" t="s">
        <v>93</v>
      </c>
      <c r="E1107" t="s">
        <v>9296</v>
      </c>
      <c r="F1107" s="1">
        <v>45944</v>
      </c>
      <c r="G1107">
        <v>10</v>
      </c>
      <c r="H1107">
        <v>520903</v>
      </c>
      <c r="I1107" t="s">
        <v>10185</v>
      </c>
      <c r="J1107">
        <v>50037133</v>
      </c>
      <c r="K1107" t="s">
        <v>267</v>
      </c>
      <c r="L1107">
        <v>12</v>
      </c>
      <c r="M1107">
        <v>12</v>
      </c>
      <c r="N1107">
        <v>12</v>
      </c>
      <c r="O1107" s="1">
        <v>46022</v>
      </c>
      <c r="P1107">
        <v>12</v>
      </c>
      <c r="Q1107" s="317">
        <v>61300</v>
      </c>
      <c r="R1107">
        <v>25.12</v>
      </c>
      <c r="S1107">
        <v>12</v>
      </c>
      <c r="T1107">
        <v>21</v>
      </c>
      <c r="U1107" s="317">
        <v>142759</v>
      </c>
    </row>
    <row r="1108" spans="1:21">
      <c r="A1108">
        <v>1107</v>
      </c>
      <c r="B1108" t="s">
        <v>9306</v>
      </c>
      <c r="C1108" t="s">
        <v>9307</v>
      </c>
      <c r="D1108" t="s">
        <v>93</v>
      </c>
      <c r="E1108" t="s">
        <v>7769</v>
      </c>
      <c r="F1108" s="1">
        <v>45944</v>
      </c>
      <c r="G1108">
        <v>10</v>
      </c>
      <c r="H1108">
        <v>520904</v>
      </c>
      <c r="I1108" t="s">
        <v>10185</v>
      </c>
      <c r="J1108">
        <v>50037161</v>
      </c>
      <c r="K1108" t="s">
        <v>6518</v>
      </c>
      <c r="L1108">
        <v>2</v>
      </c>
      <c r="M1108">
        <v>1</v>
      </c>
      <c r="N1108">
        <v>2</v>
      </c>
      <c r="O1108" s="1">
        <v>46081</v>
      </c>
      <c r="P1108">
        <v>2</v>
      </c>
      <c r="Q1108" s="317">
        <v>358730</v>
      </c>
      <c r="R1108">
        <v>26.2</v>
      </c>
      <c r="S1108">
        <v>2</v>
      </c>
      <c r="T1108">
        <v>27</v>
      </c>
      <c r="U1108" s="317">
        <v>610094</v>
      </c>
    </row>
    <row r="1109" spans="1:21">
      <c r="A1109">
        <v>1108</v>
      </c>
      <c r="B1109" t="s">
        <v>15440</v>
      </c>
      <c r="C1109" t="s">
        <v>15441</v>
      </c>
      <c r="D1109" t="s">
        <v>93</v>
      </c>
      <c r="E1109" t="s">
        <v>7769</v>
      </c>
      <c r="F1109" s="1">
        <v>45944</v>
      </c>
      <c r="G1109">
        <v>10</v>
      </c>
      <c r="H1109">
        <v>520905</v>
      </c>
      <c r="I1109" t="s">
        <v>10185</v>
      </c>
      <c r="J1109">
        <v>50037096</v>
      </c>
      <c r="K1109" t="s">
        <v>267</v>
      </c>
      <c r="L1109">
        <v>10</v>
      </c>
      <c r="M1109">
        <v>10</v>
      </c>
      <c r="N1109">
        <v>10</v>
      </c>
      <c r="O1109" s="1">
        <v>45957</v>
      </c>
      <c r="P1109">
        <v>10</v>
      </c>
      <c r="Q1109" s="317">
        <v>45340</v>
      </c>
      <c r="R1109">
        <v>25.1</v>
      </c>
      <c r="S1109">
        <v>10</v>
      </c>
      <c r="T1109">
        <v>101</v>
      </c>
      <c r="U1109" s="317">
        <v>115889</v>
      </c>
    </row>
    <row r="1110" spans="1:21">
      <c r="A1110">
        <v>1109</v>
      </c>
      <c r="B1110" t="s">
        <v>9289</v>
      </c>
      <c r="C1110" t="s">
        <v>9290</v>
      </c>
      <c r="D1110" t="s">
        <v>93</v>
      </c>
      <c r="E1110" t="s">
        <v>7698</v>
      </c>
      <c r="F1110" s="1">
        <v>45944</v>
      </c>
      <c r="G1110">
        <v>10</v>
      </c>
      <c r="H1110">
        <v>520906</v>
      </c>
      <c r="I1110" t="s">
        <v>10185</v>
      </c>
      <c r="J1110">
        <v>50037235</v>
      </c>
      <c r="L1110" t="s">
        <v>43</v>
      </c>
      <c r="M1110" t="s">
        <v>43</v>
      </c>
      <c r="N1110" t="s">
        <v>43</v>
      </c>
      <c r="O1110" s="1"/>
      <c r="Q1110" s="317"/>
      <c r="U1110" s="317"/>
    </row>
    <row r="1111" spans="1:21">
      <c r="A1111">
        <v>1110</v>
      </c>
      <c r="B1111" t="s">
        <v>9291</v>
      </c>
      <c r="C1111" t="s">
        <v>15442</v>
      </c>
      <c r="D1111" t="s">
        <v>93</v>
      </c>
      <c r="E1111" t="s">
        <v>9293</v>
      </c>
      <c r="F1111" s="1">
        <v>45944</v>
      </c>
      <c r="G1111">
        <v>10</v>
      </c>
      <c r="H1111">
        <v>520907</v>
      </c>
      <c r="I1111" t="s">
        <v>10185</v>
      </c>
      <c r="J1111">
        <v>50037265</v>
      </c>
      <c r="K1111" t="s">
        <v>267</v>
      </c>
      <c r="L1111">
        <v>12</v>
      </c>
      <c r="M1111">
        <v>10</v>
      </c>
      <c r="N1111">
        <v>12</v>
      </c>
      <c r="O1111" s="1">
        <v>46022</v>
      </c>
      <c r="P1111">
        <v>12</v>
      </c>
      <c r="Q1111" s="317">
        <v>41460</v>
      </c>
      <c r="R1111">
        <v>25.12</v>
      </c>
      <c r="S1111">
        <v>12</v>
      </c>
      <c r="T1111">
        <v>21</v>
      </c>
      <c r="U1111" s="317">
        <v>84952</v>
      </c>
    </row>
    <row r="1112" spans="1:21">
      <c r="A1112">
        <v>1111</v>
      </c>
      <c r="B1112" t="s">
        <v>15443</v>
      </c>
      <c r="C1112" t="s">
        <v>15444</v>
      </c>
      <c r="D1112" t="s">
        <v>93</v>
      </c>
      <c r="E1112" t="s">
        <v>7721</v>
      </c>
      <c r="F1112" s="1"/>
      <c r="G1112" t="s">
        <v>43</v>
      </c>
      <c r="H1112">
        <v>520908</v>
      </c>
      <c r="I1112" t="s">
        <v>43</v>
      </c>
      <c r="L1112" t="s">
        <v>43</v>
      </c>
      <c r="M1112" t="s">
        <v>43</v>
      </c>
      <c r="N1112" t="s">
        <v>43</v>
      </c>
      <c r="O1112" s="1"/>
      <c r="Q1112" s="317"/>
      <c r="U1112" s="317"/>
    </row>
    <row r="1113" spans="1:21">
      <c r="A1113">
        <v>1112</v>
      </c>
      <c r="B1113" t="s">
        <v>9316</v>
      </c>
      <c r="C1113" t="s">
        <v>9317</v>
      </c>
      <c r="D1113" t="s">
        <v>93</v>
      </c>
      <c r="E1113" t="s">
        <v>7704</v>
      </c>
      <c r="F1113" s="1">
        <v>45946</v>
      </c>
      <c r="G1113">
        <v>10</v>
      </c>
      <c r="H1113">
        <v>520909</v>
      </c>
      <c r="I1113" t="s">
        <v>10185</v>
      </c>
      <c r="J1113">
        <v>50037596</v>
      </c>
      <c r="K1113" t="s">
        <v>267</v>
      </c>
      <c r="L1113">
        <v>12</v>
      </c>
      <c r="M1113">
        <v>11</v>
      </c>
      <c r="N1113">
        <v>12</v>
      </c>
      <c r="O1113" s="1">
        <v>46022</v>
      </c>
      <c r="P1113">
        <v>12</v>
      </c>
      <c r="Q1113" s="317">
        <v>82210</v>
      </c>
      <c r="R1113">
        <v>25.12</v>
      </c>
      <c r="S1113">
        <v>12</v>
      </c>
      <c r="T1113">
        <v>21</v>
      </c>
      <c r="U1113" s="317">
        <v>105522</v>
      </c>
    </row>
    <row r="1114" spans="1:21">
      <c r="A1114">
        <v>1113</v>
      </c>
      <c r="B1114" t="s">
        <v>9314</v>
      </c>
      <c r="C1114" t="s">
        <v>15445</v>
      </c>
      <c r="D1114" t="s">
        <v>93</v>
      </c>
      <c r="E1114" t="s">
        <v>7704</v>
      </c>
      <c r="F1114" s="1">
        <v>45946</v>
      </c>
      <c r="G1114">
        <v>10</v>
      </c>
      <c r="H1114">
        <v>520910</v>
      </c>
      <c r="I1114" t="s">
        <v>10185</v>
      </c>
      <c r="J1114">
        <v>50037598</v>
      </c>
      <c r="K1114" t="s">
        <v>6518</v>
      </c>
      <c r="O1114" s="1">
        <v>46022</v>
      </c>
      <c r="Q1114" s="317">
        <v>75030</v>
      </c>
      <c r="R1114">
        <v>25.12</v>
      </c>
      <c r="S1114">
        <v>12</v>
      </c>
      <c r="T1114">
        <v>21</v>
      </c>
      <c r="U1114" s="317">
        <v>102220</v>
      </c>
    </row>
    <row r="1115" spans="1:21">
      <c r="A1115">
        <v>1114</v>
      </c>
      <c r="B1115" t="s">
        <v>9312</v>
      </c>
      <c r="C1115" t="s">
        <v>15446</v>
      </c>
      <c r="D1115" t="s">
        <v>93</v>
      </c>
      <c r="E1115" t="s">
        <v>7704</v>
      </c>
      <c r="F1115" s="1">
        <v>45946</v>
      </c>
      <c r="G1115">
        <v>10</v>
      </c>
      <c r="H1115">
        <v>520911</v>
      </c>
      <c r="I1115" t="s">
        <v>10185</v>
      </c>
      <c r="J1115">
        <v>50037601</v>
      </c>
      <c r="K1115" t="s">
        <v>267</v>
      </c>
      <c r="L1115">
        <v>12</v>
      </c>
      <c r="M1115">
        <v>11</v>
      </c>
      <c r="N1115">
        <v>11</v>
      </c>
      <c r="O1115" s="1">
        <v>46022</v>
      </c>
      <c r="P1115">
        <v>12</v>
      </c>
      <c r="Q1115" s="317">
        <v>95620</v>
      </c>
      <c r="R1115">
        <v>25.12</v>
      </c>
      <c r="S1115">
        <v>12</v>
      </c>
      <c r="T1115">
        <v>21</v>
      </c>
      <c r="U1115" s="317">
        <v>133726</v>
      </c>
    </row>
    <row r="1116" spans="1:21">
      <c r="A1116">
        <v>1115</v>
      </c>
      <c r="B1116" t="s">
        <v>9304</v>
      </c>
      <c r="C1116" t="s">
        <v>9305</v>
      </c>
      <c r="D1116" t="s">
        <v>6574</v>
      </c>
      <c r="E1116" t="s">
        <v>9303</v>
      </c>
      <c r="F1116" s="1">
        <v>45945</v>
      </c>
      <c r="G1116">
        <v>10</v>
      </c>
      <c r="H1116">
        <v>520912</v>
      </c>
      <c r="I1116" t="s">
        <v>10185</v>
      </c>
      <c r="J1116">
        <v>50037166</v>
      </c>
      <c r="K1116" t="s">
        <v>6518</v>
      </c>
      <c r="L1116">
        <v>11</v>
      </c>
      <c r="M1116">
        <v>11</v>
      </c>
      <c r="N1116">
        <v>11</v>
      </c>
      <c r="O1116" s="1">
        <v>45991</v>
      </c>
      <c r="P1116">
        <v>11</v>
      </c>
      <c r="Q1116" s="317">
        <v>105350</v>
      </c>
      <c r="R1116">
        <v>25.12</v>
      </c>
      <c r="S1116">
        <v>12</v>
      </c>
      <c r="T1116">
        <v>46</v>
      </c>
      <c r="U1116" s="317">
        <v>187635</v>
      </c>
    </row>
    <row r="1117" spans="1:21">
      <c r="A1117">
        <v>1116</v>
      </c>
      <c r="B1117" t="s">
        <v>15447</v>
      </c>
      <c r="C1117" t="s">
        <v>15448</v>
      </c>
      <c r="D1117" t="s">
        <v>6574</v>
      </c>
      <c r="E1117" t="s">
        <v>9355</v>
      </c>
      <c r="F1117" s="1">
        <v>45944</v>
      </c>
      <c r="G1117">
        <v>10</v>
      </c>
      <c r="H1117">
        <v>520913</v>
      </c>
      <c r="I1117" t="s">
        <v>10185</v>
      </c>
      <c r="J1117">
        <v>521107</v>
      </c>
      <c r="K1117" t="s">
        <v>6518</v>
      </c>
      <c r="L1117">
        <v>11</v>
      </c>
      <c r="M1117">
        <v>10</v>
      </c>
      <c r="N1117">
        <v>10</v>
      </c>
      <c r="O1117" s="1">
        <v>45957</v>
      </c>
      <c r="P1117">
        <v>10</v>
      </c>
      <c r="Q1117" s="317">
        <v>47740</v>
      </c>
      <c r="R1117">
        <v>25.11</v>
      </c>
      <c r="S1117">
        <v>11</v>
      </c>
      <c r="T1117">
        <v>101</v>
      </c>
      <c r="U1117" s="317">
        <v>118828</v>
      </c>
    </row>
    <row r="1118" spans="1:21">
      <c r="A1118">
        <v>1117</v>
      </c>
      <c r="B1118" t="s">
        <v>9297</v>
      </c>
      <c r="C1118" t="s">
        <v>9082</v>
      </c>
      <c r="D1118" t="s">
        <v>6574</v>
      </c>
      <c r="E1118" t="s">
        <v>7834</v>
      </c>
      <c r="F1118" s="1">
        <v>45945</v>
      </c>
      <c r="G1118">
        <v>10</v>
      </c>
      <c r="H1118">
        <v>520914</v>
      </c>
      <c r="I1118" t="s">
        <v>10185</v>
      </c>
      <c r="J1118">
        <v>50037308</v>
      </c>
      <c r="K1118" t="s">
        <v>6518</v>
      </c>
      <c r="L1118">
        <v>11</v>
      </c>
      <c r="M1118">
        <v>10</v>
      </c>
      <c r="N1118">
        <v>11</v>
      </c>
      <c r="O1118" s="1">
        <v>45991</v>
      </c>
      <c r="P1118">
        <v>11</v>
      </c>
      <c r="Q1118" s="317">
        <v>64960</v>
      </c>
      <c r="R1118">
        <v>25.11</v>
      </c>
      <c r="S1118">
        <v>11</v>
      </c>
      <c r="T1118">
        <v>48</v>
      </c>
      <c r="U1118" s="317">
        <v>113710</v>
      </c>
    </row>
    <row r="1119" spans="1:21">
      <c r="A1119">
        <v>1118</v>
      </c>
      <c r="B1119" t="s">
        <v>9301</v>
      </c>
      <c r="C1119" t="s">
        <v>9302</v>
      </c>
      <c r="D1119" t="s">
        <v>6574</v>
      </c>
      <c r="E1119" t="s">
        <v>9303</v>
      </c>
      <c r="F1119" s="1">
        <v>45945</v>
      </c>
      <c r="G1119">
        <v>10</v>
      </c>
      <c r="H1119">
        <v>520915</v>
      </c>
      <c r="I1119" t="s">
        <v>10185</v>
      </c>
      <c r="J1119">
        <v>50037368</v>
      </c>
      <c r="K1119" t="s">
        <v>267</v>
      </c>
      <c r="L1119">
        <v>12</v>
      </c>
      <c r="M1119">
        <v>11</v>
      </c>
      <c r="N1119">
        <v>12</v>
      </c>
      <c r="O1119" s="1">
        <v>46022</v>
      </c>
      <c r="P1119">
        <v>12</v>
      </c>
      <c r="Q1119" s="317">
        <v>51940</v>
      </c>
      <c r="R1119">
        <v>25.12</v>
      </c>
      <c r="S1119">
        <v>12</v>
      </c>
      <c r="T1119">
        <v>46</v>
      </c>
      <c r="U1119" s="317">
        <v>92966</v>
      </c>
    </row>
    <row r="1120" spans="1:21">
      <c r="A1120">
        <v>1119</v>
      </c>
      <c r="B1120" t="s">
        <v>9284</v>
      </c>
      <c r="C1120" t="s">
        <v>9285</v>
      </c>
      <c r="D1120" t="s">
        <v>6574</v>
      </c>
      <c r="E1120" t="s">
        <v>9232</v>
      </c>
      <c r="F1120" s="1">
        <v>45938</v>
      </c>
      <c r="G1120">
        <v>10</v>
      </c>
      <c r="H1120">
        <v>520916</v>
      </c>
      <c r="I1120" t="s">
        <v>10185</v>
      </c>
      <c r="J1120">
        <v>50036521</v>
      </c>
      <c r="K1120" t="s">
        <v>6518</v>
      </c>
      <c r="L1120">
        <v>12</v>
      </c>
      <c r="M1120">
        <v>11</v>
      </c>
      <c r="N1120">
        <v>12</v>
      </c>
      <c r="O1120" s="1">
        <v>46022</v>
      </c>
      <c r="P1120">
        <v>12</v>
      </c>
      <c r="Q1120" s="317">
        <v>49520</v>
      </c>
      <c r="R1120">
        <v>25.12</v>
      </c>
      <c r="S1120">
        <v>12</v>
      </c>
      <c r="T1120">
        <v>48</v>
      </c>
      <c r="U1120" s="317">
        <v>87066</v>
      </c>
    </row>
    <row r="1121" spans="1:21">
      <c r="A1121">
        <v>1120</v>
      </c>
      <c r="B1121" t="s">
        <v>9276</v>
      </c>
      <c r="C1121" t="s">
        <v>9277</v>
      </c>
      <c r="D1121" t="s">
        <v>6574</v>
      </c>
      <c r="E1121" t="s">
        <v>9232</v>
      </c>
      <c r="F1121" s="1">
        <v>45939</v>
      </c>
      <c r="G1121">
        <v>10</v>
      </c>
      <c r="H1121">
        <v>520917</v>
      </c>
      <c r="I1121" t="s">
        <v>10185</v>
      </c>
      <c r="J1121">
        <v>50036663</v>
      </c>
      <c r="K1121" t="s">
        <v>6518</v>
      </c>
      <c r="L1121">
        <v>1</v>
      </c>
      <c r="M1121">
        <v>10</v>
      </c>
      <c r="N1121">
        <v>1</v>
      </c>
      <c r="O1121" s="1">
        <v>46053</v>
      </c>
      <c r="P1121">
        <v>1</v>
      </c>
      <c r="Q1121" s="317">
        <v>75450</v>
      </c>
      <c r="R1121">
        <v>26.1</v>
      </c>
      <c r="S1121">
        <v>1</v>
      </c>
      <c r="T1121">
        <v>48</v>
      </c>
      <c r="U1121" s="317">
        <v>130488</v>
      </c>
    </row>
    <row r="1122" spans="1:21">
      <c r="A1122">
        <v>1121</v>
      </c>
      <c r="B1122" t="s">
        <v>9278</v>
      </c>
      <c r="C1122" t="s">
        <v>9279</v>
      </c>
      <c r="D1122" t="s">
        <v>6574</v>
      </c>
      <c r="E1122" t="s">
        <v>9232</v>
      </c>
      <c r="F1122" s="1">
        <v>45939</v>
      </c>
      <c r="G1122">
        <v>10</v>
      </c>
      <c r="H1122">
        <v>520918</v>
      </c>
      <c r="I1122" t="s">
        <v>10185</v>
      </c>
      <c r="J1122">
        <v>50036664</v>
      </c>
      <c r="K1122" t="s">
        <v>6518</v>
      </c>
      <c r="L1122">
        <v>12</v>
      </c>
      <c r="M1122">
        <v>11</v>
      </c>
      <c r="N1122">
        <v>12</v>
      </c>
      <c r="O1122" s="1">
        <v>46022</v>
      </c>
      <c r="P1122">
        <v>12</v>
      </c>
      <c r="Q1122" s="317">
        <v>47900</v>
      </c>
      <c r="R1122">
        <v>25.12</v>
      </c>
      <c r="S1122">
        <v>12</v>
      </c>
      <c r="T1122">
        <v>46</v>
      </c>
      <c r="U1122" s="317">
        <v>84084</v>
      </c>
    </row>
    <row r="1123" spans="1:21">
      <c r="A1123">
        <v>1122</v>
      </c>
      <c r="B1123" t="s">
        <v>9280</v>
      </c>
      <c r="C1123" t="s">
        <v>9281</v>
      </c>
      <c r="D1123" t="s">
        <v>6574</v>
      </c>
      <c r="E1123" t="s">
        <v>9232</v>
      </c>
      <c r="F1123" s="1">
        <v>45939</v>
      </c>
      <c r="G1123">
        <v>10</v>
      </c>
      <c r="H1123">
        <v>520919</v>
      </c>
      <c r="I1123" t="s">
        <v>10185</v>
      </c>
      <c r="J1123">
        <v>50036704</v>
      </c>
      <c r="K1123" t="s">
        <v>6518</v>
      </c>
      <c r="L1123">
        <v>1</v>
      </c>
      <c r="M1123">
        <v>11</v>
      </c>
      <c r="N1123">
        <v>1</v>
      </c>
      <c r="O1123" s="1">
        <v>46053</v>
      </c>
      <c r="P1123">
        <v>1</v>
      </c>
      <c r="Q1123" s="317">
        <v>82710</v>
      </c>
      <c r="R1123">
        <v>26.1</v>
      </c>
      <c r="S1123">
        <v>1</v>
      </c>
      <c r="T1123">
        <v>46</v>
      </c>
      <c r="U1123" s="317">
        <v>148518</v>
      </c>
    </row>
    <row r="1124" spans="1:21">
      <c r="A1124">
        <v>1123</v>
      </c>
      <c r="B1124" t="s">
        <v>9282</v>
      </c>
      <c r="C1124" t="s">
        <v>9283</v>
      </c>
      <c r="D1124" t="s">
        <v>6574</v>
      </c>
      <c r="E1124" t="s">
        <v>7834</v>
      </c>
      <c r="F1124" s="1">
        <v>45939</v>
      </c>
      <c r="G1124">
        <v>10</v>
      </c>
      <c r="H1124">
        <v>520920</v>
      </c>
      <c r="I1124" t="s">
        <v>10185</v>
      </c>
      <c r="J1124">
        <v>50036711</v>
      </c>
      <c r="K1124" t="s">
        <v>267</v>
      </c>
      <c r="L1124">
        <v>11</v>
      </c>
      <c r="M1124">
        <v>11</v>
      </c>
      <c r="N1124">
        <v>11</v>
      </c>
      <c r="O1124" s="1">
        <v>45991</v>
      </c>
      <c r="P1124">
        <v>11</v>
      </c>
      <c r="Q1124" s="317">
        <v>46390</v>
      </c>
      <c r="R1124">
        <v>25.11</v>
      </c>
      <c r="S1124">
        <v>11</v>
      </c>
      <c r="T1124">
        <v>46</v>
      </c>
      <c r="U1124" s="317">
        <v>84575</v>
      </c>
    </row>
    <row r="1125" spans="1:21">
      <c r="A1125">
        <v>1124</v>
      </c>
      <c r="B1125" t="s">
        <v>9318</v>
      </c>
      <c r="C1125" t="s">
        <v>15449</v>
      </c>
      <c r="D1125" t="s">
        <v>93</v>
      </c>
      <c r="E1125" t="s">
        <v>7668</v>
      </c>
      <c r="F1125" s="1">
        <v>45946</v>
      </c>
      <c r="G1125">
        <v>10</v>
      </c>
      <c r="H1125">
        <v>520921</v>
      </c>
      <c r="I1125" t="s">
        <v>10185</v>
      </c>
      <c r="J1125">
        <v>50037799</v>
      </c>
      <c r="K1125" t="s">
        <v>15392</v>
      </c>
      <c r="L1125">
        <v>12</v>
      </c>
      <c r="M1125">
        <v>11</v>
      </c>
      <c r="N1125">
        <v>12</v>
      </c>
      <c r="O1125" s="1">
        <v>46022</v>
      </c>
      <c r="P1125">
        <v>12</v>
      </c>
      <c r="Q1125" s="317">
        <v>81420</v>
      </c>
      <c r="R1125">
        <v>25.12</v>
      </c>
      <c r="S1125">
        <v>12</v>
      </c>
      <c r="T1125">
        <v>27</v>
      </c>
      <c r="U1125" s="317">
        <v>175401</v>
      </c>
    </row>
    <row r="1126" spans="1:21">
      <c r="A1126">
        <v>1125</v>
      </c>
      <c r="B1126" t="s">
        <v>9323</v>
      </c>
      <c r="C1126" t="s">
        <v>15450</v>
      </c>
      <c r="D1126" t="s">
        <v>93</v>
      </c>
      <c r="E1126" t="s">
        <v>15390</v>
      </c>
      <c r="F1126" s="1">
        <v>45946</v>
      </c>
      <c r="G1126">
        <v>10</v>
      </c>
      <c r="H1126">
        <v>520922</v>
      </c>
      <c r="I1126" t="s">
        <v>10185</v>
      </c>
      <c r="J1126">
        <v>50037836</v>
      </c>
      <c r="K1126" t="s">
        <v>6518</v>
      </c>
      <c r="L1126">
        <v>11</v>
      </c>
      <c r="M1126">
        <v>10</v>
      </c>
      <c r="N1126">
        <v>11</v>
      </c>
      <c r="O1126" s="1">
        <v>45991</v>
      </c>
      <c r="P1126">
        <v>11</v>
      </c>
      <c r="Q1126" s="317">
        <v>68450</v>
      </c>
      <c r="R1126">
        <v>25.11</v>
      </c>
      <c r="S1126">
        <v>11</v>
      </c>
      <c r="T1126">
        <v>23</v>
      </c>
      <c r="U1126" s="317">
        <v>140705</v>
      </c>
    </row>
    <row r="1127" spans="1:21">
      <c r="A1127">
        <v>1126</v>
      </c>
      <c r="B1127" t="s">
        <v>9326</v>
      </c>
      <c r="C1127" t="s">
        <v>15451</v>
      </c>
      <c r="D1127" t="s">
        <v>93</v>
      </c>
      <c r="E1127" t="s">
        <v>9328</v>
      </c>
      <c r="F1127" s="1">
        <v>45946</v>
      </c>
      <c r="G1127">
        <v>10</v>
      </c>
      <c r="H1127">
        <v>520923</v>
      </c>
      <c r="I1127" t="s">
        <v>10185</v>
      </c>
      <c r="J1127">
        <v>50037916</v>
      </c>
      <c r="K1127" t="s">
        <v>6518</v>
      </c>
      <c r="L1127">
        <v>12</v>
      </c>
      <c r="M1127">
        <v>11</v>
      </c>
      <c r="N1127">
        <v>12</v>
      </c>
      <c r="O1127" s="1">
        <v>46022</v>
      </c>
      <c r="P1127">
        <v>12</v>
      </c>
      <c r="Q1127" s="317">
        <v>104935</v>
      </c>
      <c r="R1127">
        <v>25.12</v>
      </c>
      <c r="S1127">
        <v>12</v>
      </c>
      <c r="T1127">
        <v>21</v>
      </c>
      <c r="U1127" s="317">
        <v>217499</v>
      </c>
    </row>
    <row r="1128" spans="1:21">
      <c r="A1128">
        <v>1127</v>
      </c>
      <c r="B1128" t="s">
        <v>9331</v>
      </c>
      <c r="C1128" t="s">
        <v>15452</v>
      </c>
      <c r="D1128" t="s">
        <v>93</v>
      </c>
      <c r="E1128" t="s">
        <v>7769</v>
      </c>
      <c r="F1128" s="1">
        <v>45946</v>
      </c>
      <c r="G1128">
        <v>10</v>
      </c>
      <c r="H1128">
        <v>520924</v>
      </c>
      <c r="I1128" t="s">
        <v>10185</v>
      </c>
      <c r="J1128">
        <v>50037942</v>
      </c>
      <c r="K1128" t="s">
        <v>6518</v>
      </c>
      <c r="L1128">
        <v>1</v>
      </c>
      <c r="M1128">
        <v>11</v>
      </c>
      <c r="N1128">
        <v>1</v>
      </c>
      <c r="O1128" s="1">
        <v>46053</v>
      </c>
      <c r="P1128">
        <v>1</v>
      </c>
      <c r="Q1128" s="317">
        <v>123800</v>
      </c>
      <c r="R1128">
        <v>26.1</v>
      </c>
      <c r="S1128">
        <v>1</v>
      </c>
      <c r="T1128">
        <v>21</v>
      </c>
      <c r="U1128" s="317">
        <v>256534</v>
      </c>
    </row>
    <row r="1129" spans="1:21">
      <c r="A1129">
        <v>1128</v>
      </c>
      <c r="B1129" t="s">
        <v>9329</v>
      </c>
      <c r="C1129" t="s">
        <v>15453</v>
      </c>
      <c r="D1129" t="s">
        <v>93</v>
      </c>
      <c r="E1129" t="s">
        <v>7769</v>
      </c>
      <c r="F1129" s="1">
        <v>45946</v>
      </c>
      <c r="G1129">
        <v>10</v>
      </c>
      <c r="H1129">
        <v>520925</v>
      </c>
      <c r="I1129" t="s">
        <v>10185</v>
      </c>
      <c r="J1129">
        <v>50037945</v>
      </c>
      <c r="K1129" t="s">
        <v>6518</v>
      </c>
      <c r="L1129">
        <v>12</v>
      </c>
      <c r="M1129">
        <v>11</v>
      </c>
      <c r="N1129">
        <v>12</v>
      </c>
      <c r="O1129" s="1">
        <v>46022</v>
      </c>
      <c r="P1129">
        <v>12</v>
      </c>
      <c r="Q1129" s="317">
        <v>99280</v>
      </c>
      <c r="R1129">
        <v>25.12</v>
      </c>
      <c r="S1129">
        <v>12</v>
      </c>
      <c r="T1129">
        <v>21</v>
      </c>
      <c r="U1129" s="317">
        <v>203950</v>
      </c>
    </row>
    <row r="1130" spans="1:21">
      <c r="A1130">
        <v>1129</v>
      </c>
      <c r="B1130" t="s">
        <v>9335</v>
      </c>
      <c r="C1130" t="s">
        <v>9336</v>
      </c>
      <c r="D1130" t="s">
        <v>6574</v>
      </c>
      <c r="E1130" t="s">
        <v>9232</v>
      </c>
      <c r="F1130" s="1">
        <v>45950</v>
      </c>
      <c r="G1130">
        <v>10</v>
      </c>
      <c r="H1130">
        <v>520926</v>
      </c>
      <c r="I1130" t="s">
        <v>10185</v>
      </c>
      <c r="J1130">
        <v>50038252</v>
      </c>
      <c r="K1130" t="s">
        <v>6518</v>
      </c>
      <c r="L1130">
        <v>1</v>
      </c>
      <c r="M1130">
        <v>10</v>
      </c>
      <c r="N1130">
        <v>1</v>
      </c>
      <c r="O1130" s="1">
        <v>46053</v>
      </c>
      <c r="P1130">
        <v>1</v>
      </c>
      <c r="Q1130" s="317">
        <v>70860</v>
      </c>
      <c r="R1130">
        <v>26.1</v>
      </c>
      <c r="S1130">
        <v>1</v>
      </c>
      <c r="T1130">
        <v>46</v>
      </c>
      <c r="U1130" s="317">
        <v>127119</v>
      </c>
    </row>
    <row r="1131" spans="1:21">
      <c r="A1131">
        <v>1130</v>
      </c>
      <c r="B1131" t="s">
        <v>15454</v>
      </c>
      <c r="C1131" t="s">
        <v>15455</v>
      </c>
      <c r="D1131" t="s">
        <v>6574</v>
      </c>
      <c r="E1131" t="s">
        <v>7834</v>
      </c>
      <c r="F1131" s="1">
        <v>45947</v>
      </c>
      <c r="G1131">
        <v>10</v>
      </c>
      <c r="H1131">
        <v>520927</v>
      </c>
      <c r="I1131" t="s">
        <v>10185</v>
      </c>
      <c r="K1131" t="s">
        <v>6518</v>
      </c>
      <c r="L1131">
        <v>11</v>
      </c>
      <c r="M1131">
        <v>10</v>
      </c>
      <c r="N1131">
        <v>11</v>
      </c>
      <c r="O1131" s="1">
        <v>45991</v>
      </c>
      <c r="P1131">
        <v>11</v>
      </c>
      <c r="Q1131" s="317">
        <v>61510</v>
      </c>
      <c r="R1131">
        <v>25.12</v>
      </c>
      <c r="S1131">
        <v>12</v>
      </c>
      <c r="T1131">
        <v>101</v>
      </c>
      <c r="U1131" s="317">
        <v>154199</v>
      </c>
    </row>
    <row r="1132" spans="1:21">
      <c r="A1132">
        <v>1131</v>
      </c>
      <c r="B1132" t="s">
        <v>15456</v>
      </c>
      <c r="C1132" t="s">
        <v>15457</v>
      </c>
      <c r="D1132" t="s">
        <v>6574</v>
      </c>
      <c r="E1132" t="s">
        <v>7834</v>
      </c>
      <c r="F1132" s="1">
        <v>45947</v>
      </c>
      <c r="G1132">
        <v>10</v>
      </c>
      <c r="H1132">
        <v>520928</v>
      </c>
      <c r="I1132" t="s">
        <v>10185</v>
      </c>
      <c r="K1132" t="s">
        <v>6518</v>
      </c>
      <c r="L1132">
        <v>11</v>
      </c>
      <c r="M1132">
        <v>10</v>
      </c>
      <c r="N1132">
        <v>11</v>
      </c>
      <c r="O1132" s="1">
        <v>45991</v>
      </c>
      <c r="P1132">
        <v>11</v>
      </c>
      <c r="Q1132" s="317">
        <v>84640</v>
      </c>
      <c r="R1132">
        <v>25.12</v>
      </c>
      <c r="S1132">
        <v>12</v>
      </c>
      <c r="T1132">
        <v>101</v>
      </c>
      <c r="U1132" s="317">
        <v>213809</v>
      </c>
    </row>
    <row r="1133" spans="1:21">
      <c r="A1133">
        <v>1132</v>
      </c>
      <c r="B1133" t="s">
        <v>9339</v>
      </c>
      <c r="C1133" t="s">
        <v>9340</v>
      </c>
      <c r="D1133" t="s">
        <v>93</v>
      </c>
      <c r="E1133" t="s">
        <v>9296</v>
      </c>
      <c r="F1133" s="1">
        <v>45950</v>
      </c>
      <c r="G1133">
        <v>10</v>
      </c>
      <c r="H1133">
        <v>520929</v>
      </c>
      <c r="I1133" t="s">
        <v>10185</v>
      </c>
      <c r="J1133">
        <v>50037609</v>
      </c>
      <c r="K1133" t="s">
        <v>6518</v>
      </c>
      <c r="L1133">
        <v>12</v>
      </c>
      <c r="M1133">
        <v>11</v>
      </c>
      <c r="N1133">
        <v>12</v>
      </c>
      <c r="O1133" s="1">
        <v>46022</v>
      </c>
      <c r="P1133">
        <v>12</v>
      </c>
      <c r="Q1133" s="317">
        <v>69135</v>
      </c>
      <c r="R1133">
        <v>25.12</v>
      </c>
      <c r="S1133">
        <v>12</v>
      </c>
      <c r="T1133">
        <v>21</v>
      </c>
      <c r="U1133" s="317">
        <v>158345</v>
      </c>
    </row>
    <row r="1134" spans="1:21">
      <c r="A1134">
        <v>1133</v>
      </c>
      <c r="B1134" t="s">
        <v>9333</v>
      </c>
      <c r="C1134" t="s">
        <v>15458</v>
      </c>
      <c r="D1134" t="s">
        <v>93</v>
      </c>
      <c r="E1134" t="s">
        <v>15390</v>
      </c>
      <c r="F1134" s="1">
        <v>45947</v>
      </c>
      <c r="G1134">
        <v>10</v>
      </c>
      <c r="H1134">
        <v>520930</v>
      </c>
      <c r="I1134" t="s">
        <v>10185</v>
      </c>
      <c r="J1134">
        <v>50038208</v>
      </c>
      <c r="K1134" t="s">
        <v>267</v>
      </c>
      <c r="L1134">
        <v>12</v>
      </c>
      <c r="M1134">
        <v>12</v>
      </c>
      <c r="N1134">
        <v>12</v>
      </c>
      <c r="O1134" s="1">
        <v>46022</v>
      </c>
      <c r="P1134">
        <v>12</v>
      </c>
      <c r="Q1134" s="317">
        <v>78310</v>
      </c>
      <c r="R1134">
        <v>25.12</v>
      </c>
      <c r="S1134">
        <v>12</v>
      </c>
      <c r="T1134">
        <v>27</v>
      </c>
      <c r="U1134" s="317">
        <v>163364</v>
      </c>
    </row>
    <row r="1135" spans="1:21">
      <c r="A1135">
        <v>1134</v>
      </c>
      <c r="B1135" t="s">
        <v>9341</v>
      </c>
      <c r="C1135" t="s">
        <v>9342</v>
      </c>
      <c r="D1135" t="s">
        <v>93</v>
      </c>
      <c r="E1135" t="s">
        <v>9296</v>
      </c>
      <c r="F1135" s="1">
        <v>45950</v>
      </c>
      <c r="G1135">
        <v>10</v>
      </c>
      <c r="H1135">
        <v>520931</v>
      </c>
      <c r="I1135" t="s">
        <v>10185</v>
      </c>
      <c r="J1135">
        <v>50037948</v>
      </c>
      <c r="K1135" t="s">
        <v>6518</v>
      </c>
      <c r="L1135">
        <v>1</v>
      </c>
      <c r="M1135">
        <v>12</v>
      </c>
      <c r="N1135">
        <v>1</v>
      </c>
      <c r="O1135" s="1">
        <v>46053</v>
      </c>
      <c r="P1135">
        <v>1</v>
      </c>
      <c r="Q1135" s="317">
        <v>78885</v>
      </c>
      <c r="R1135">
        <v>26.1</v>
      </c>
      <c r="S1135">
        <v>1</v>
      </c>
      <c r="T1135">
        <v>21</v>
      </c>
      <c r="U1135" s="317">
        <v>181169</v>
      </c>
    </row>
    <row r="1136" spans="1:21">
      <c r="A1136">
        <v>1135</v>
      </c>
      <c r="B1136" t="s">
        <v>9337</v>
      </c>
      <c r="C1136" t="s">
        <v>15459</v>
      </c>
      <c r="D1136" t="s">
        <v>93</v>
      </c>
      <c r="E1136" t="s">
        <v>9226</v>
      </c>
      <c r="F1136" s="1">
        <v>45950</v>
      </c>
      <c r="G1136">
        <v>10</v>
      </c>
      <c r="H1136">
        <v>520932</v>
      </c>
      <c r="I1136" t="s">
        <v>10185</v>
      </c>
      <c r="J1136">
        <v>50037906</v>
      </c>
      <c r="K1136" t="s">
        <v>267</v>
      </c>
      <c r="L1136">
        <v>12</v>
      </c>
      <c r="M1136">
        <v>11</v>
      </c>
      <c r="N1136">
        <v>12</v>
      </c>
      <c r="O1136" s="1">
        <v>46022</v>
      </c>
      <c r="P1136">
        <v>12</v>
      </c>
      <c r="Q1136" s="317">
        <v>109345</v>
      </c>
      <c r="R1136">
        <v>25.12</v>
      </c>
      <c r="S1136">
        <v>12</v>
      </c>
      <c r="T1136">
        <v>21</v>
      </c>
      <c r="U1136" s="317">
        <v>253299</v>
      </c>
    </row>
    <row r="1137" spans="1:21">
      <c r="A1137">
        <v>1136</v>
      </c>
      <c r="B1137" t="s">
        <v>9343</v>
      </c>
      <c r="C1137" t="s">
        <v>9344</v>
      </c>
      <c r="D1137" t="s">
        <v>93</v>
      </c>
      <c r="E1137" t="s">
        <v>9345</v>
      </c>
      <c r="F1137" s="1">
        <v>45951</v>
      </c>
      <c r="G1137">
        <v>10</v>
      </c>
      <c r="H1137">
        <v>520933</v>
      </c>
      <c r="I1137" t="s">
        <v>10185</v>
      </c>
      <c r="J1137">
        <v>50038663</v>
      </c>
      <c r="K1137" t="s">
        <v>6518</v>
      </c>
      <c r="L1137">
        <v>12</v>
      </c>
      <c r="M1137">
        <v>11</v>
      </c>
      <c r="N1137">
        <v>12</v>
      </c>
      <c r="O1137" s="1">
        <v>46022</v>
      </c>
      <c r="P1137">
        <v>12</v>
      </c>
      <c r="Q1137" s="317">
        <v>60480</v>
      </c>
      <c r="R1137">
        <v>25.12</v>
      </c>
      <c r="S1137">
        <v>12</v>
      </c>
      <c r="T1137">
        <v>27</v>
      </c>
      <c r="U1137" s="317">
        <v>124805</v>
      </c>
    </row>
    <row r="1138" spans="1:21">
      <c r="A1138">
        <v>1137</v>
      </c>
      <c r="B1138" t="s">
        <v>9347</v>
      </c>
      <c r="C1138" t="s">
        <v>15460</v>
      </c>
      <c r="D1138" t="s">
        <v>93</v>
      </c>
      <c r="E1138" t="s">
        <v>6259</v>
      </c>
      <c r="F1138" s="1">
        <v>45951</v>
      </c>
      <c r="G1138">
        <v>10</v>
      </c>
      <c r="H1138">
        <v>520934</v>
      </c>
      <c r="I1138" t="s">
        <v>10185</v>
      </c>
      <c r="J1138">
        <v>50038540</v>
      </c>
      <c r="K1138" t="s">
        <v>267</v>
      </c>
      <c r="L1138">
        <v>12</v>
      </c>
      <c r="M1138">
        <v>11</v>
      </c>
      <c r="N1138">
        <v>12</v>
      </c>
      <c r="O1138" s="1">
        <v>46022</v>
      </c>
      <c r="P1138">
        <v>12</v>
      </c>
      <c r="Q1138" s="317">
        <v>43810</v>
      </c>
      <c r="R1138">
        <v>25.12</v>
      </c>
      <c r="S1138">
        <v>12</v>
      </c>
      <c r="T1138">
        <v>27</v>
      </c>
      <c r="U1138" s="317">
        <v>61017</v>
      </c>
    </row>
    <row r="1139" spans="1:21">
      <c r="A1139">
        <v>1138</v>
      </c>
      <c r="B1139" t="s">
        <v>9346</v>
      </c>
      <c r="C1139" t="s">
        <v>7905</v>
      </c>
      <c r="D1139" t="s">
        <v>93</v>
      </c>
      <c r="E1139" t="s">
        <v>7698</v>
      </c>
      <c r="F1139" s="1">
        <v>45951</v>
      </c>
      <c r="G1139">
        <v>10</v>
      </c>
      <c r="H1139">
        <v>520935</v>
      </c>
      <c r="I1139" t="s">
        <v>10185</v>
      </c>
      <c r="J1139">
        <v>50038550</v>
      </c>
      <c r="K1139" t="s">
        <v>267</v>
      </c>
      <c r="L1139">
        <v>12</v>
      </c>
      <c r="M1139">
        <v>11</v>
      </c>
      <c r="N1139">
        <v>12</v>
      </c>
      <c r="O1139" s="1">
        <v>46022</v>
      </c>
      <c r="P1139">
        <v>12</v>
      </c>
      <c r="Q1139" s="317">
        <v>91530</v>
      </c>
      <c r="R1139">
        <v>25.12</v>
      </c>
      <c r="S1139">
        <v>12</v>
      </c>
      <c r="T1139">
        <v>27</v>
      </c>
      <c r="U1139" s="317">
        <v>127399</v>
      </c>
    </row>
    <row r="1140" spans="1:21">
      <c r="A1140">
        <v>1139</v>
      </c>
      <c r="B1140" t="s">
        <v>9351</v>
      </c>
      <c r="C1140" t="s">
        <v>9352</v>
      </c>
      <c r="D1140" t="s">
        <v>6574</v>
      </c>
      <c r="E1140" t="s">
        <v>7834</v>
      </c>
      <c r="F1140" s="1">
        <v>45951</v>
      </c>
      <c r="G1140">
        <v>10</v>
      </c>
      <c r="H1140">
        <v>520936</v>
      </c>
      <c r="I1140" t="s">
        <v>10185</v>
      </c>
      <c r="J1140">
        <v>50038567</v>
      </c>
      <c r="K1140" t="s">
        <v>267</v>
      </c>
      <c r="L1140">
        <v>1</v>
      </c>
      <c r="M1140">
        <v>12</v>
      </c>
      <c r="N1140">
        <v>1</v>
      </c>
      <c r="O1140" s="1">
        <v>46053</v>
      </c>
      <c r="P1140">
        <v>1</v>
      </c>
      <c r="Q1140" s="317">
        <v>50980</v>
      </c>
      <c r="R1140">
        <v>26.1</v>
      </c>
      <c r="S1140">
        <v>1</v>
      </c>
      <c r="T1140">
        <v>46</v>
      </c>
      <c r="U1140" s="317">
        <v>92982</v>
      </c>
    </row>
    <row r="1141" spans="1:21">
      <c r="A1141">
        <v>1140</v>
      </c>
      <c r="B1141" t="s">
        <v>15461</v>
      </c>
      <c r="C1141" t="s">
        <v>15462</v>
      </c>
      <c r="D1141" t="s">
        <v>93</v>
      </c>
      <c r="E1141" t="s">
        <v>7800</v>
      </c>
      <c r="F1141" s="1"/>
      <c r="G1141" t="s">
        <v>43</v>
      </c>
      <c r="H1141">
        <v>520937</v>
      </c>
      <c r="I1141" t="s">
        <v>43</v>
      </c>
      <c r="L1141" t="s">
        <v>43</v>
      </c>
      <c r="M1141" t="s">
        <v>43</v>
      </c>
      <c r="N1141" t="s">
        <v>43</v>
      </c>
      <c r="O1141" s="1"/>
      <c r="Q1141" s="317"/>
      <c r="U1141" s="317"/>
    </row>
    <row r="1142" spans="1:21">
      <c r="A1142">
        <v>1141</v>
      </c>
      <c r="B1142" t="s">
        <v>15463</v>
      </c>
      <c r="C1142" t="s">
        <v>15464</v>
      </c>
      <c r="D1142" t="s">
        <v>93</v>
      </c>
      <c r="E1142" t="s">
        <v>7698</v>
      </c>
      <c r="F1142" s="1"/>
      <c r="G1142" t="s">
        <v>43</v>
      </c>
      <c r="H1142">
        <v>520938</v>
      </c>
      <c r="I1142" t="s">
        <v>43</v>
      </c>
      <c r="L1142" t="s">
        <v>43</v>
      </c>
      <c r="M1142" t="s">
        <v>43</v>
      </c>
      <c r="N1142" t="s">
        <v>43</v>
      </c>
      <c r="O1142" s="1"/>
      <c r="Q1142" s="317"/>
      <c r="U1142" s="317"/>
    </row>
    <row r="1143" spans="1:21">
      <c r="A1143">
        <v>1142</v>
      </c>
      <c r="B1143" t="s">
        <v>15465</v>
      </c>
      <c r="C1143" t="s">
        <v>15466</v>
      </c>
      <c r="D1143" t="s">
        <v>93</v>
      </c>
      <c r="E1143" t="s">
        <v>7721</v>
      </c>
      <c r="F1143" s="1"/>
      <c r="G1143" t="s">
        <v>43</v>
      </c>
      <c r="H1143">
        <v>520939</v>
      </c>
      <c r="I1143" t="s">
        <v>43</v>
      </c>
      <c r="L1143" t="s">
        <v>43</v>
      </c>
      <c r="M1143" t="s">
        <v>43</v>
      </c>
      <c r="N1143" t="s">
        <v>43</v>
      </c>
      <c r="O1143" s="1"/>
      <c r="Q1143" s="317"/>
      <c r="U1143" s="317"/>
    </row>
    <row r="1144" spans="1:21">
      <c r="A1144">
        <v>1143</v>
      </c>
      <c r="B1144" t="s">
        <v>8444</v>
      </c>
      <c r="C1144" t="s">
        <v>8445</v>
      </c>
      <c r="D1144" t="s">
        <v>93</v>
      </c>
      <c r="E1144" t="s">
        <v>7721</v>
      </c>
      <c r="F1144" s="1"/>
      <c r="G1144" t="s">
        <v>43</v>
      </c>
      <c r="H1144">
        <v>520940</v>
      </c>
      <c r="I1144" t="s">
        <v>43</v>
      </c>
      <c r="L1144" t="s">
        <v>43</v>
      </c>
      <c r="M1144" t="s">
        <v>43</v>
      </c>
      <c r="N1144" t="s">
        <v>43</v>
      </c>
      <c r="O1144" s="1"/>
      <c r="Q1144" s="317"/>
      <c r="U1144" s="317"/>
    </row>
    <row r="1145" spans="1:21">
      <c r="A1145">
        <v>1144</v>
      </c>
      <c r="B1145" t="s">
        <v>15467</v>
      </c>
      <c r="C1145" t="s">
        <v>15468</v>
      </c>
      <c r="D1145" t="s">
        <v>93</v>
      </c>
      <c r="E1145" t="s">
        <v>7698</v>
      </c>
      <c r="F1145" s="1"/>
      <c r="G1145" t="s">
        <v>43</v>
      </c>
      <c r="H1145">
        <v>520941</v>
      </c>
      <c r="I1145" t="s">
        <v>43</v>
      </c>
      <c r="L1145" t="s">
        <v>43</v>
      </c>
      <c r="M1145" t="s">
        <v>43</v>
      </c>
      <c r="N1145" t="s">
        <v>43</v>
      </c>
      <c r="O1145" s="1"/>
      <c r="Q1145" s="317"/>
      <c r="U1145" s="317"/>
    </row>
    <row r="1146" spans="1:21">
      <c r="A1146">
        <v>1145</v>
      </c>
      <c r="B1146" t="s">
        <v>15469</v>
      </c>
      <c r="C1146" t="s">
        <v>15436</v>
      </c>
      <c r="D1146" t="s">
        <v>93</v>
      </c>
      <c r="E1146" t="s">
        <v>7800</v>
      </c>
      <c r="F1146" s="1"/>
      <c r="G1146" t="s">
        <v>43</v>
      </c>
      <c r="H1146">
        <v>520942</v>
      </c>
      <c r="I1146" t="s">
        <v>43</v>
      </c>
      <c r="L1146" t="s">
        <v>43</v>
      </c>
      <c r="M1146" t="s">
        <v>43</v>
      </c>
      <c r="N1146" t="s">
        <v>43</v>
      </c>
      <c r="O1146" s="1"/>
      <c r="Q1146" s="317"/>
      <c r="U1146" s="317"/>
    </row>
    <row r="1147" spans="1:21">
      <c r="A1147">
        <v>1146</v>
      </c>
      <c r="B1147" t="s">
        <v>15470</v>
      </c>
      <c r="C1147" t="s">
        <v>15471</v>
      </c>
      <c r="D1147" t="s">
        <v>93</v>
      </c>
      <c r="E1147" t="s">
        <v>7721</v>
      </c>
      <c r="F1147" s="1"/>
      <c r="G1147" t="s">
        <v>43</v>
      </c>
      <c r="H1147">
        <v>520943</v>
      </c>
      <c r="I1147" t="s">
        <v>43</v>
      </c>
      <c r="L1147" t="s">
        <v>43</v>
      </c>
      <c r="M1147" t="s">
        <v>43</v>
      </c>
      <c r="N1147" t="s">
        <v>43</v>
      </c>
      <c r="O1147" s="1"/>
      <c r="Q1147" s="317"/>
      <c r="U1147" s="317"/>
    </row>
    <row r="1148" spans="1:21">
      <c r="A1148">
        <v>1147</v>
      </c>
      <c r="B1148" t="s">
        <v>15472</v>
      </c>
      <c r="C1148" t="s">
        <v>15473</v>
      </c>
      <c r="D1148" t="s">
        <v>93</v>
      </c>
      <c r="E1148" t="s">
        <v>7721</v>
      </c>
      <c r="F1148" s="1"/>
      <c r="G1148" t="s">
        <v>43</v>
      </c>
      <c r="H1148">
        <v>520944</v>
      </c>
      <c r="I1148" t="s">
        <v>43</v>
      </c>
      <c r="L1148" t="s">
        <v>43</v>
      </c>
      <c r="M1148" t="s">
        <v>43</v>
      </c>
      <c r="N1148" t="s">
        <v>43</v>
      </c>
      <c r="O1148" s="1"/>
      <c r="Q1148" s="317"/>
      <c r="U1148" s="317"/>
    </row>
    <row r="1149" spans="1:21">
      <c r="A1149">
        <v>1148</v>
      </c>
      <c r="B1149" t="s">
        <v>15474</v>
      </c>
      <c r="C1149" t="s">
        <v>15475</v>
      </c>
      <c r="D1149" t="s">
        <v>93</v>
      </c>
      <c r="E1149" t="s">
        <v>93</v>
      </c>
      <c r="F1149" s="1"/>
      <c r="G1149" t="s">
        <v>43</v>
      </c>
      <c r="H1149">
        <v>520945</v>
      </c>
      <c r="I1149" t="s">
        <v>43</v>
      </c>
      <c r="L1149" t="s">
        <v>43</v>
      </c>
      <c r="M1149" t="s">
        <v>43</v>
      </c>
      <c r="N1149" t="s">
        <v>43</v>
      </c>
      <c r="O1149" s="1"/>
      <c r="Q1149" s="317"/>
      <c r="U1149" s="317"/>
    </row>
    <row r="1150" spans="1:21">
      <c r="A1150">
        <v>1149</v>
      </c>
      <c r="B1150" t="s">
        <v>15476</v>
      </c>
      <c r="C1150" t="s">
        <v>15477</v>
      </c>
      <c r="D1150" t="s">
        <v>93</v>
      </c>
      <c r="E1150" t="s">
        <v>7721</v>
      </c>
      <c r="F1150" s="1"/>
      <c r="G1150" t="s">
        <v>43</v>
      </c>
      <c r="H1150">
        <v>520946</v>
      </c>
      <c r="I1150" t="s">
        <v>43</v>
      </c>
      <c r="L1150" t="s">
        <v>43</v>
      </c>
      <c r="M1150" t="s">
        <v>43</v>
      </c>
      <c r="N1150" t="s">
        <v>43</v>
      </c>
      <c r="O1150" s="1"/>
      <c r="Q1150" s="317"/>
      <c r="U1150" s="317"/>
    </row>
    <row r="1151" spans="1:21">
      <c r="A1151">
        <v>1150</v>
      </c>
      <c r="B1151" t="s">
        <v>15478</v>
      </c>
      <c r="C1151" t="s">
        <v>15479</v>
      </c>
      <c r="D1151" t="s">
        <v>93</v>
      </c>
      <c r="E1151" t="s">
        <v>9322</v>
      </c>
      <c r="F1151" s="1"/>
      <c r="G1151" t="s">
        <v>43</v>
      </c>
      <c r="H1151">
        <v>520947</v>
      </c>
      <c r="I1151" t="s">
        <v>43</v>
      </c>
      <c r="L1151" t="s">
        <v>43</v>
      </c>
      <c r="M1151" t="s">
        <v>43</v>
      </c>
      <c r="N1151" t="s">
        <v>43</v>
      </c>
      <c r="O1151" s="1"/>
      <c r="Q1151" s="317"/>
      <c r="U1151" s="317"/>
    </row>
    <row r="1152" spans="1:21">
      <c r="A1152">
        <v>1151</v>
      </c>
      <c r="B1152" t="s">
        <v>15480</v>
      </c>
      <c r="C1152" t="s">
        <v>15481</v>
      </c>
      <c r="D1152" t="s">
        <v>93</v>
      </c>
      <c r="E1152" t="s">
        <v>7769</v>
      </c>
      <c r="F1152" s="1"/>
      <c r="G1152" t="s">
        <v>43</v>
      </c>
      <c r="H1152">
        <v>520948</v>
      </c>
      <c r="I1152" t="s">
        <v>43</v>
      </c>
      <c r="L1152" t="s">
        <v>43</v>
      </c>
      <c r="M1152" t="s">
        <v>43</v>
      </c>
      <c r="N1152" t="s">
        <v>43</v>
      </c>
      <c r="O1152" s="1"/>
      <c r="Q1152" s="317"/>
      <c r="U1152" s="317"/>
    </row>
    <row r="1153" spans="1:21">
      <c r="A1153">
        <v>1152</v>
      </c>
      <c r="B1153" t="s">
        <v>15482</v>
      </c>
      <c r="C1153" t="s">
        <v>7811</v>
      </c>
      <c r="D1153" t="s">
        <v>93</v>
      </c>
      <c r="E1153" t="s">
        <v>7690</v>
      </c>
      <c r="F1153" s="1"/>
      <c r="G1153" t="s">
        <v>43</v>
      </c>
      <c r="H1153">
        <v>520949</v>
      </c>
      <c r="I1153" t="s">
        <v>43</v>
      </c>
      <c r="L1153" t="s">
        <v>43</v>
      </c>
      <c r="M1153" t="s">
        <v>43</v>
      </c>
      <c r="N1153" t="s">
        <v>43</v>
      </c>
      <c r="O1153" s="1"/>
      <c r="Q1153" s="317"/>
      <c r="U1153" s="317"/>
    </row>
    <row r="1154" spans="1:21">
      <c r="A1154">
        <v>1153</v>
      </c>
      <c r="B1154" t="s">
        <v>15483</v>
      </c>
      <c r="C1154" t="s">
        <v>15484</v>
      </c>
      <c r="D1154" t="s">
        <v>93</v>
      </c>
      <c r="E1154" t="s">
        <v>7690</v>
      </c>
      <c r="F1154" s="1"/>
      <c r="G1154" t="s">
        <v>43</v>
      </c>
      <c r="H1154">
        <v>520950</v>
      </c>
      <c r="I1154" t="s">
        <v>43</v>
      </c>
      <c r="L1154" t="s">
        <v>43</v>
      </c>
      <c r="M1154" t="s">
        <v>43</v>
      </c>
      <c r="N1154" t="s">
        <v>43</v>
      </c>
      <c r="O1154" s="1"/>
      <c r="Q1154" s="317"/>
      <c r="U1154" s="317"/>
    </row>
    <row r="1155" spans="1:21">
      <c r="A1155">
        <v>1154</v>
      </c>
      <c r="B1155" t="s">
        <v>15485</v>
      </c>
      <c r="C1155" t="s">
        <v>15486</v>
      </c>
      <c r="D1155" t="s">
        <v>93</v>
      </c>
      <c r="E1155" t="s">
        <v>7690</v>
      </c>
      <c r="F1155" s="1"/>
      <c r="G1155" t="s">
        <v>43</v>
      </c>
      <c r="H1155">
        <v>520951</v>
      </c>
      <c r="I1155" t="s">
        <v>43</v>
      </c>
      <c r="L1155" t="s">
        <v>43</v>
      </c>
      <c r="M1155" t="s">
        <v>43</v>
      </c>
      <c r="N1155" t="s">
        <v>43</v>
      </c>
      <c r="O1155" s="1"/>
      <c r="Q1155" s="317"/>
      <c r="U1155" s="317"/>
    </row>
    <row r="1156" spans="1:21">
      <c r="A1156">
        <v>1155</v>
      </c>
      <c r="B1156" t="s">
        <v>15487</v>
      </c>
      <c r="C1156" t="s">
        <v>15488</v>
      </c>
      <c r="D1156" t="s">
        <v>93</v>
      </c>
      <c r="E1156" t="s">
        <v>7862</v>
      </c>
      <c r="F1156" s="1"/>
      <c r="G1156" t="s">
        <v>43</v>
      </c>
      <c r="H1156">
        <v>520952</v>
      </c>
      <c r="I1156" t="s">
        <v>43</v>
      </c>
      <c r="L1156" t="s">
        <v>43</v>
      </c>
      <c r="M1156" t="s">
        <v>43</v>
      </c>
      <c r="N1156" t="s">
        <v>43</v>
      </c>
      <c r="O1156" s="1"/>
      <c r="Q1156" s="317"/>
      <c r="U1156" s="317"/>
    </row>
    <row r="1157" spans="1:21">
      <c r="A1157">
        <v>1156</v>
      </c>
      <c r="B1157" t="s">
        <v>15489</v>
      </c>
      <c r="C1157" t="s">
        <v>15490</v>
      </c>
      <c r="D1157" t="s">
        <v>93</v>
      </c>
      <c r="E1157" t="s">
        <v>8059</v>
      </c>
      <c r="F1157" s="1"/>
      <c r="G1157" t="s">
        <v>43</v>
      </c>
      <c r="H1157">
        <v>520953</v>
      </c>
      <c r="I1157" t="s">
        <v>43</v>
      </c>
      <c r="L1157" t="s">
        <v>43</v>
      </c>
      <c r="M1157" t="s">
        <v>43</v>
      </c>
      <c r="N1157" t="s">
        <v>43</v>
      </c>
      <c r="O1157" s="1"/>
      <c r="Q1157" s="317"/>
      <c r="U1157" s="317"/>
    </row>
    <row r="1158" spans="1:21">
      <c r="A1158">
        <v>1157</v>
      </c>
      <c r="B1158" t="s">
        <v>15491</v>
      </c>
      <c r="C1158" t="s">
        <v>15492</v>
      </c>
      <c r="D1158" t="s">
        <v>93</v>
      </c>
      <c r="E1158" t="s">
        <v>7769</v>
      </c>
      <c r="F1158" s="1"/>
      <c r="G1158" t="s">
        <v>43</v>
      </c>
      <c r="H1158">
        <v>520954</v>
      </c>
      <c r="I1158" t="s">
        <v>43</v>
      </c>
      <c r="L1158" t="s">
        <v>43</v>
      </c>
      <c r="M1158" t="s">
        <v>43</v>
      </c>
      <c r="N1158" t="s">
        <v>43</v>
      </c>
      <c r="O1158" s="1"/>
      <c r="Q1158" s="317"/>
      <c r="U1158" s="317"/>
    </row>
    <row r="1159" spans="1:21">
      <c r="A1159">
        <v>1158</v>
      </c>
      <c r="B1159" t="s">
        <v>15493</v>
      </c>
      <c r="C1159" t="s">
        <v>15494</v>
      </c>
      <c r="D1159" t="s">
        <v>93</v>
      </c>
      <c r="E1159" t="s">
        <v>8059</v>
      </c>
      <c r="F1159" s="1"/>
      <c r="G1159" t="s">
        <v>43</v>
      </c>
      <c r="H1159">
        <v>520955</v>
      </c>
      <c r="I1159" t="s">
        <v>43</v>
      </c>
      <c r="L1159" t="s">
        <v>43</v>
      </c>
      <c r="M1159" t="s">
        <v>43</v>
      </c>
      <c r="N1159" t="s">
        <v>43</v>
      </c>
      <c r="O1159" s="1"/>
      <c r="Q1159" s="317"/>
      <c r="U1159" s="317"/>
    </row>
    <row r="1160" spans="1:21">
      <c r="A1160">
        <v>1159</v>
      </c>
      <c r="B1160" t="s">
        <v>15495</v>
      </c>
      <c r="C1160" t="s">
        <v>15496</v>
      </c>
      <c r="D1160" t="s">
        <v>93</v>
      </c>
      <c r="E1160" t="s">
        <v>7769</v>
      </c>
      <c r="F1160" s="1"/>
      <c r="G1160" t="s">
        <v>43</v>
      </c>
      <c r="H1160">
        <v>520956</v>
      </c>
      <c r="I1160" t="s">
        <v>43</v>
      </c>
      <c r="L1160" t="s">
        <v>43</v>
      </c>
      <c r="M1160" t="s">
        <v>43</v>
      </c>
      <c r="N1160" t="s">
        <v>43</v>
      </c>
      <c r="O1160" s="1"/>
      <c r="Q1160" s="317"/>
      <c r="U1160" s="317"/>
    </row>
    <row r="1161" spans="1:21">
      <c r="A1161">
        <v>1160</v>
      </c>
      <c r="B1161" t="s">
        <v>15497</v>
      </c>
      <c r="C1161" t="s">
        <v>15498</v>
      </c>
      <c r="D1161" t="s">
        <v>93</v>
      </c>
      <c r="E1161" t="s">
        <v>7769</v>
      </c>
      <c r="F1161" s="1"/>
      <c r="G1161" t="s">
        <v>43</v>
      </c>
      <c r="H1161">
        <v>520957</v>
      </c>
      <c r="I1161" t="s">
        <v>43</v>
      </c>
      <c r="L1161" t="s">
        <v>43</v>
      </c>
      <c r="M1161" t="s">
        <v>43</v>
      </c>
      <c r="N1161" t="s">
        <v>43</v>
      </c>
      <c r="O1161" s="1"/>
      <c r="Q1161" s="317"/>
      <c r="U1161" s="317"/>
    </row>
    <row r="1162" spans="1:21">
      <c r="A1162">
        <v>1161</v>
      </c>
      <c r="B1162" t="s">
        <v>15499</v>
      </c>
      <c r="C1162" t="s">
        <v>15500</v>
      </c>
      <c r="D1162" t="s">
        <v>93</v>
      </c>
      <c r="E1162" t="s">
        <v>6259</v>
      </c>
      <c r="F1162" s="1"/>
      <c r="G1162" t="s">
        <v>43</v>
      </c>
      <c r="H1162">
        <v>520958</v>
      </c>
      <c r="I1162" t="s">
        <v>43</v>
      </c>
      <c r="L1162" t="s">
        <v>43</v>
      </c>
      <c r="M1162" t="s">
        <v>43</v>
      </c>
      <c r="N1162" t="s">
        <v>43</v>
      </c>
      <c r="O1162" s="1"/>
      <c r="Q1162" s="317"/>
      <c r="U1162" s="317"/>
    </row>
    <row r="1163" spans="1:21">
      <c r="A1163">
        <v>1162</v>
      </c>
      <c r="B1163" t="s">
        <v>15501</v>
      </c>
      <c r="C1163" t="s">
        <v>8938</v>
      </c>
      <c r="D1163" t="s">
        <v>93</v>
      </c>
      <c r="E1163" t="s">
        <v>7704</v>
      </c>
      <c r="F1163" s="1"/>
      <c r="G1163" t="s">
        <v>43</v>
      </c>
      <c r="H1163">
        <v>520959</v>
      </c>
      <c r="I1163" t="s">
        <v>43</v>
      </c>
      <c r="L1163" t="s">
        <v>43</v>
      </c>
      <c r="M1163" t="s">
        <v>43</v>
      </c>
      <c r="N1163" t="s">
        <v>43</v>
      </c>
      <c r="O1163" s="1"/>
      <c r="Q1163" s="317"/>
      <c r="U1163" s="317"/>
    </row>
    <row r="1164" spans="1:21">
      <c r="A1164">
        <v>1163</v>
      </c>
      <c r="B1164" t="s">
        <v>15502</v>
      </c>
      <c r="C1164" t="s">
        <v>15503</v>
      </c>
      <c r="D1164" t="s">
        <v>93</v>
      </c>
      <c r="E1164" t="s">
        <v>6259</v>
      </c>
      <c r="F1164" s="1"/>
      <c r="G1164" t="s">
        <v>43</v>
      </c>
      <c r="H1164">
        <v>520960</v>
      </c>
      <c r="I1164" t="s">
        <v>43</v>
      </c>
      <c r="L1164" t="s">
        <v>43</v>
      </c>
      <c r="M1164" t="s">
        <v>43</v>
      </c>
      <c r="N1164" t="s">
        <v>43</v>
      </c>
      <c r="O1164" s="1"/>
      <c r="Q1164" s="317"/>
      <c r="U1164" s="317"/>
    </row>
    <row r="1165" spans="1:21">
      <c r="A1165">
        <v>1164</v>
      </c>
      <c r="B1165" t="s">
        <v>15504</v>
      </c>
      <c r="C1165" t="s">
        <v>15505</v>
      </c>
      <c r="D1165" t="s">
        <v>93</v>
      </c>
      <c r="E1165" t="s">
        <v>7690</v>
      </c>
      <c r="F1165" s="1"/>
      <c r="G1165" t="s">
        <v>43</v>
      </c>
      <c r="H1165">
        <v>520961</v>
      </c>
      <c r="I1165" t="s">
        <v>43</v>
      </c>
      <c r="L1165" t="s">
        <v>43</v>
      </c>
      <c r="M1165" t="s">
        <v>43</v>
      </c>
      <c r="N1165" t="s">
        <v>43</v>
      </c>
      <c r="O1165" s="1"/>
      <c r="Q1165" s="317"/>
      <c r="U1165" s="317"/>
    </row>
    <row r="1166" spans="1:21">
      <c r="A1166">
        <v>1165</v>
      </c>
      <c r="B1166" t="s">
        <v>15506</v>
      </c>
      <c r="C1166" t="s">
        <v>15507</v>
      </c>
      <c r="D1166" t="s">
        <v>93</v>
      </c>
      <c r="E1166" t="s">
        <v>7690</v>
      </c>
      <c r="F1166" s="1"/>
      <c r="G1166" t="s">
        <v>43</v>
      </c>
      <c r="H1166">
        <v>520962</v>
      </c>
      <c r="I1166" t="s">
        <v>43</v>
      </c>
      <c r="L1166" t="s">
        <v>43</v>
      </c>
      <c r="M1166" t="s">
        <v>43</v>
      </c>
      <c r="N1166" t="s">
        <v>43</v>
      </c>
      <c r="O1166" s="1"/>
      <c r="Q1166" s="317"/>
      <c r="U1166" s="317"/>
    </row>
    <row r="1167" spans="1:21">
      <c r="A1167">
        <v>1166</v>
      </c>
      <c r="B1167" t="s">
        <v>15508</v>
      </c>
      <c r="C1167" t="s">
        <v>15509</v>
      </c>
      <c r="D1167" t="s">
        <v>93</v>
      </c>
      <c r="E1167" t="s">
        <v>7690</v>
      </c>
      <c r="F1167" s="1"/>
      <c r="G1167" t="s">
        <v>43</v>
      </c>
      <c r="H1167">
        <v>520963</v>
      </c>
      <c r="I1167" t="s">
        <v>43</v>
      </c>
      <c r="L1167" t="s">
        <v>43</v>
      </c>
      <c r="M1167" t="s">
        <v>43</v>
      </c>
      <c r="N1167" t="s">
        <v>43</v>
      </c>
      <c r="O1167" s="1"/>
      <c r="Q1167" s="317"/>
      <c r="U1167" s="317"/>
    </row>
    <row r="1168" spans="1:21">
      <c r="A1168">
        <v>1167</v>
      </c>
      <c r="B1168" t="s">
        <v>15510</v>
      </c>
      <c r="C1168" t="s">
        <v>15511</v>
      </c>
      <c r="D1168" t="s">
        <v>93</v>
      </c>
      <c r="E1168" t="s">
        <v>7690</v>
      </c>
      <c r="F1168" s="1"/>
      <c r="G1168" t="s">
        <v>43</v>
      </c>
      <c r="H1168">
        <v>520964</v>
      </c>
      <c r="I1168" t="s">
        <v>43</v>
      </c>
      <c r="L1168" t="s">
        <v>43</v>
      </c>
      <c r="M1168" t="s">
        <v>43</v>
      </c>
      <c r="N1168" t="s">
        <v>43</v>
      </c>
      <c r="O1168" s="1"/>
      <c r="Q1168" s="317"/>
      <c r="U1168" s="317"/>
    </row>
    <row r="1169" spans="1:21">
      <c r="A1169">
        <v>1168</v>
      </c>
      <c r="B1169" t="s">
        <v>15512</v>
      </c>
      <c r="C1169" t="s">
        <v>15513</v>
      </c>
      <c r="D1169" t="s">
        <v>93</v>
      </c>
      <c r="E1169" t="s">
        <v>7769</v>
      </c>
      <c r="F1169" s="1"/>
      <c r="G1169" t="s">
        <v>43</v>
      </c>
      <c r="H1169">
        <v>520965</v>
      </c>
      <c r="I1169" t="s">
        <v>43</v>
      </c>
      <c r="L1169" t="s">
        <v>43</v>
      </c>
      <c r="M1169" t="s">
        <v>43</v>
      </c>
      <c r="N1169" t="s">
        <v>43</v>
      </c>
      <c r="O1169" s="1"/>
      <c r="Q1169" s="317"/>
      <c r="U1169" s="317"/>
    </row>
    <row r="1170" spans="1:21">
      <c r="A1170">
        <v>1169</v>
      </c>
      <c r="B1170" t="s">
        <v>15514</v>
      </c>
      <c r="C1170" t="s">
        <v>15515</v>
      </c>
      <c r="D1170" t="s">
        <v>93</v>
      </c>
      <c r="E1170" t="s">
        <v>7698</v>
      </c>
      <c r="F1170" s="1"/>
      <c r="G1170" t="s">
        <v>43</v>
      </c>
      <c r="H1170">
        <v>520966</v>
      </c>
      <c r="I1170" t="s">
        <v>43</v>
      </c>
      <c r="L1170" t="s">
        <v>43</v>
      </c>
      <c r="M1170" t="s">
        <v>43</v>
      </c>
      <c r="N1170" t="s">
        <v>43</v>
      </c>
      <c r="O1170" s="1"/>
      <c r="Q1170" s="317"/>
      <c r="U1170" s="317"/>
    </row>
    <row r="1171" spans="1:21">
      <c r="A1171">
        <v>1170</v>
      </c>
      <c r="B1171" t="s">
        <v>9353</v>
      </c>
      <c r="C1171" t="s">
        <v>15516</v>
      </c>
      <c r="D1171" t="s">
        <v>6574</v>
      </c>
      <c r="E1171" t="s">
        <v>9355</v>
      </c>
      <c r="F1171" s="1">
        <v>45951</v>
      </c>
      <c r="G1171">
        <v>10</v>
      </c>
      <c r="H1171">
        <v>520967</v>
      </c>
      <c r="I1171" t="s">
        <v>10185</v>
      </c>
      <c r="J1171">
        <v>50038709</v>
      </c>
      <c r="K1171" t="s">
        <v>267</v>
      </c>
      <c r="L1171">
        <v>12</v>
      </c>
      <c r="M1171">
        <v>11</v>
      </c>
      <c r="N1171">
        <v>12</v>
      </c>
      <c r="O1171" s="1">
        <v>46022</v>
      </c>
      <c r="P1171">
        <v>12</v>
      </c>
      <c r="Q1171" s="317">
        <v>58720</v>
      </c>
      <c r="R1171">
        <v>25.12</v>
      </c>
      <c r="S1171">
        <v>12</v>
      </c>
      <c r="T1171">
        <v>48</v>
      </c>
      <c r="U1171" s="317">
        <v>105272</v>
      </c>
    </row>
    <row r="1172" spans="1:21">
      <c r="A1172">
        <v>1171</v>
      </c>
      <c r="B1172" t="s">
        <v>9362</v>
      </c>
      <c r="C1172" t="s">
        <v>15517</v>
      </c>
      <c r="D1172" t="s">
        <v>6574</v>
      </c>
      <c r="E1172" t="s">
        <v>9232</v>
      </c>
      <c r="F1172" s="1">
        <v>45951</v>
      </c>
      <c r="G1172">
        <v>10</v>
      </c>
      <c r="H1172">
        <v>520968</v>
      </c>
      <c r="I1172" t="s">
        <v>10185</v>
      </c>
      <c r="J1172">
        <v>50038741</v>
      </c>
      <c r="K1172" t="s">
        <v>6518</v>
      </c>
      <c r="L1172">
        <v>12</v>
      </c>
      <c r="M1172">
        <v>11</v>
      </c>
      <c r="N1172">
        <v>12</v>
      </c>
      <c r="O1172" s="1">
        <v>46022</v>
      </c>
      <c r="P1172">
        <v>12</v>
      </c>
      <c r="Q1172" s="317">
        <v>64250</v>
      </c>
      <c r="R1172">
        <v>25.12</v>
      </c>
      <c r="S1172">
        <v>12</v>
      </c>
      <c r="T1172">
        <v>48</v>
      </c>
      <c r="U1172" s="317">
        <v>113505</v>
      </c>
    </row>
    <row r="1173" spans="1:21">
      <c r="A1173">
        <v>1172</v>
      </c>
      <c r="B1173" t="s">
        <v>9364</v>
      </c>
      <c r="C1173" t="s">
        <v>15518</v>
      </c>
      <c r="D1173" t="s">
        <v>6574</v>
      </c>
      <c r="E1173" t="s">
        <v>9232</v>
      </c>
      <c r="F1173" s="1">
        <v>45951</v>
      </c>
      <c r="G1173">
        <v>10</v>
      </c>
      <c r="H1173">
        <v>520969</v>
      </c>
      <c r="I1173" t="s">
        <v>10185</v>
      </c>
      <c r="J1173">
        <v>50038755</v>
      </c>
      <c r="K1173" t="s">
        <v>6518</v>
      </c>
      <c r="L1173">
        <v>1</v>
      </c>
      <c r="M1173">
        <v>11</v>
      </c>
      <c r="N1173">
        <v>1</v>
      </c>
      <c r="O1173" s="1">
        <v>46053</v>
      </c>
      <c r="P1173">
        <v>1</v>
      </c>
      <c r="Q1173" s="317">
        <v>175370</v>
      </c>
      <c r="R1173">
        <v>26.1</v>
      </c>
      <c r="S1173">
        <v>1</v>
      </c>
      <c r="T1173">
        <v>48</v>
      </c>
      <c r="U1173" s="317">
        <v>260100</v>
      </c>
    </row>
    <row r="1174" spans="1:21">
      <c r="A1174">
        <v>1173</v>
      </c>
      <c r="B1174" t="s">
        <v>15519</v>
      </c>
      <c r="C1174" t="s">
        <v>15520</v>
      </c>
      <c r="D1174" t="s">
        <v>93</v>
      </c>
      <c r="E1174" t="s">
        <v>7668</v>
      </c>
      <c r="F1174" s="1"/>
      <c r="G1174" t="s">
        <v>43</v>
      </c>
      <c r="H1174">
        <v>520970</v>
      </c>
      <c r="I1174" t="s">
        <v>43</v>
      </c>
      <c r="L1174" t="s">
        <v>43</v>
      </c>
      <c r="M1174" t="s">
        <v>43</v>
      </c>
      <c r="N1174" t="s">
        <v>43</v>
      </c>
      <c r="O1174" s="1"/>
      <c r="Q1174" s="317"/>
      <c r="U1174" s="317"/>
    </row>
    <row r="1175" spans="1:21">
      <c r="A1175">
        <v>1174</v>
      </c>
      <c r="B1175" t="s">
        <v>15521</v>
      </c>
      <c r="C1175" t="s">
        <v>15522</v>
      </c>
      <c r="D1175" t="s">
        <v>6574</v>
      </c>
      <c r="E1175" t="s">
        <v>9232</v>
      </c>
      <c r="F1175" s="1">
        <v>45952</v>
      </c>
      <c r="G1175">
        <v>10</v>
      </c>
      <c r="H1175">
        <v>520971</v>
      </c>
      <c r="I1175" t="s">
        <v>10185</v>
      </c>
      <c r="K1175" t="s">
        <v>6518</v>
      </c>
      <c r="L1175">
        <v>1</v>
      </c>
      <c r="M1175">
        <v>10</v>
      </c>
      <c r="N1175">
        <v>1</v>
      </c>
      <c r="O1175" s="1">
        <v>46053</v>
      </c>
      <c r="P1175">
        <v>1</v>
      </c>
      <c r="Q1175" s="317">
        <v>129530</v>
      </c>
      <c r="R1175">
        <v>26.1</v>
      </c>
      <c r="S1175">
        <v>1</v>
      </c>
      <c r="T1175">
        <v>101</v>
      </c>
      <c r="U1175" s="317">
        <v>276369</v>
      </c>
    </row>
    <row r="1176" spans="1:21">
      <c r="A1176">
        <v>1175</v>
      </c>
      <c r="B1176" t="s">
        <v>15523</v>
      </c>
      <c r="C1176" t="s">
        <v>15524</v>
      </c>
      <c r="D1176" t="s">
        <v>93</v>
      </c>
      <c r="E1176" t="s">
        <v>9226</v>
      </c>
      <c r="F1176" s="1">
        <v>45951</v>
      </c>
      <c r="G1176">
        <v>10</v>
      </c>
      <c r="H1176">
        <v>520972</v>
      </c>
      <c r="I1176" t="s">
        <v>10185</v>
      </c>
      <c r="J1176">
        <v>50038604</v>
      </c>
      <c r="L1176" t="s">
        <v>43</v>
      </c>
      <c r="M1176" t="s">
        <v>43</v>
      </c>
      <c r="N1176" t="s">
        <v>43</v>
      </c>
      <c r="O1176" s="1"/>
      <c r="Q1176" s="317"/>
      <c r="U1176" s="317"/>
    </row>
    <row r="1177" spans="1:21">
      <c r="A1177">
        <v>1176</v>
      </c>
      <c r="B1177" t="s">
        <v>15525</v>
      </c>
      <c r="C1177" t="s">
        <v>15526</v>
      </c>
      <c r="D1177" t="s">
        <v>93</v>
      </c>
      <c r="E1177" t="s">
        <v>9226</v>
      </c>
      <c r="F1177" s="1">
        <v>45951</v>
      </c>
      <c r="G1177">
        <v>10</v>
      </c>
      <c r="H1177">
        <v>520973</v>
      </c>
      <c r="I1177" t="s">
        <v>10185</v>
      </c>
      <c r="J1177">
        <v>50038614</v>
      </c>
      <c r="L1177" t="s">
        <v>43</v>
      </c>
      <c r="M1177" t="s">
        <v>43</v>
      </c>
      <c r="N1177" t="s">
        <v>43</v>
      </c>
      <c r="O1177" s="1"/>
      <c r="Q1177" s="317"/>
      <c r="U1177" s="317"/>
    </row>
    <row r="1178" spans="1:21">
      <c r="A1178">
        <v>1177</v>
      </c>
      <c r="B1178" t="s">
        <v>9462</v>
      </c>
      <c r="C1178" t="s">
        <v>15527</v>
      </c>
      <c r="D1178" t="s">
        <v>93</v>
      </c>
      <c r="E1178" t="s">
        <v>7668</v>
      </c>
      <c r="F1178" s="1">
        <v>45951</v>
      </c>
      <c r="G1178">
        <v>10</v>
      </c>
      <c r="H1178">
        <v>520974</v>
      </c>
      <c r="I1178" t="s">
        <v>10185</v>
      </c>
      <c r="J1178">
        <v>50038626</v>
      </c>
      <c r="L1178" t="s">
        <v>43</v>
      </c>
      <c r="M1178" t="s">
        <v>43</v>
      </c>
      <c r="N1178" t="s">
        <v>43</v>
      </c>
      <c r="O1178" s="1"/>
      <c r="Q1178" s="317"/>
      <c r="U1178" s="317"/>
    </row>
    <row r="1179" spans="1:21">
      <c r="A1179">
        <v>1178</v>
      </c>
      <c r="B1179" t="s">
        <v>9464</v>
      </c>
      <c r="C1179" t="s">
        <v>15528</v>
      </c>
      <c r="D1179" t="s">
        <v>93</v>
      </c>
      <c r="E1179" t="s">
        <v>7704</v>
      </c>
      <c r="F1179" s="1">
        <v>45951</v>
      </c>
      <c r="G1179">
        <v>10</v>
      </c>
      <c r="H1179">
        <v>520975</v>
      </c>
      <c r="I1179" t="s">
        <v>10185</v>
      </c>
      <c r="J1179">
        <v>50038651</v>
      </c>
      <c r="L1179" t="s">
        <v>43</v>
      </c>
      <c r="M1179" t="s">
        <v>43</v>
      </c>
      <c r="N1179" t="s">
        <v>43</v>
      </c>
      <c r="O1179" s="1"/>
      <c r="Q1179" s="317"/>
      <c r="U1179" s="317"/>
    </row>
    <row r="1180" spans="1:21">
      <c r="A1180">
        <v>1179</v>
      </c>
      <c r="B1180" t="s">
        <v>9366</v>
      </c>
      <c r="C1180" t="s">
        <v>15529</v>
      </c>
      <c r="D1180" t="s">
        <v>93</v>
      </c>
      <c r="E1180" t="s">
        <v>7668</v>
      </c>
      <c r="F1180" s="1">
        <v>45952</v>
      </c>
      <c r="G1180">
        <v>10</v>
      </c>
      <c r="H1180">
        <v>520976</v>
      </c>
      <c r="I1180" t="s">
        <v>10185</v>
      </c>
      <c r="J1180">
        <v>50038776</v>
      </c>
      <c r="K1180" t="s">
        <v>267</v>
      </c>
      <c r="L1180">
        <v>12</v>
      </c>
      <c r="M1180">
        <v>12</v>
      </c>
      <c r="N1180">
        <v>12</v>
      </c>
      <c r="O1180" s="1">
        <v>46022</v>
      </c>
      <c r="P1180">
        <v>12</v>
      </c>
      <c r="Q1180" s="317">
        <v>93410</v>
      </c>
      <c r="R1180">
        <v>25.12</v>
      </c>
      <c r="S1180">
        <v>12</v>
      </c>
      <c r="T1180">
        <v>21</v>
      </c>
      <c r="U1180" s="317">
        <v>200628</v>
      </c>
    </row>
    <row r="1181" spans="1:21">
      <c r="A1181">
        <v>1180</v>
      </c>
      <c r="B1181" t="s">
        <v>15530</v>
      </c>
      <c r="C1181" t="s">
        <v>15531</v>
      </c>
      <c r="D1181" t="s">
        <v>93</v>
      </c>
      <c r="E1181" t="s">
        <v>9226</v>
      </c>
      <c r="F1181" s="1">
        <v>45952</v>
      </c>
      <c r="G1181">
        <v>10</v>
      </c>
      <c r="H1181">
        <v>520977</v>
      </c>
      <c r="I1181" t="s">
        <v>10185</v>
      </c>
      <c r="J1181">
        <v>50038875</v>
      </c>
      <c r="L1181" t="s">
        <v>43</v>
      </c>
      <c r="M1181" t="s">
        <v>43</v>
      </c>
      <c r="N1181" t="s">
        <v>43</v>
      </c>
      <c r="O1181" s="1"/>
      <c r="Q1181" s="317"/>
      <c r="U1181" s="317"/>
    </row>
    <row r="1182" spans="1:21">
      <c r="A1182">
        <v>1181</v>
      </c>
      <c r="B1182" t="s">
        <v>9377</v>
      </c>
      <c r="C1182" t="s">
        <v>15532</v>
      </c>
      <c r="D1182" t="s">
        <v>6574</v>
      </c>
      <c r="E1182" t="s">
        <v>7834</v>
      </c>
      <c r="F1182" s="1">
        <v>45953</v>
      </c>
      <c r="G1182">
        <v>10</v>
      </c>
      <c r="H1182">
        <v>520978</v>
      </c>
      <c r="I1182" t="s">
        <v>10185</v>
      </c>
      <c r="J1182">
        <v>50039203</v>
      </c>
      <c r="K1182" t="s">
        <v>267</v>
      </c>
      <c r="L1182">
        <v>12</v>
      </c>
      <c r="M1182">
        <v>11</v>
      </c>
      <c r="N1182">
        <v>12</v>
      </c>
      <c r="O1182" s="1">
        <v>46022</v>
      </c>
      <c r="P1182">
        <v>12</v>
      </c>
      <c r="Q1182" s="317">
        <v>45570</v>
      </c>
      <c r="R1182">
        <v>25.12</v>
      </c>
      <c r="S1182">
        <v>12</v>
      </c>
      <c r="T1182">
        <v>48</v>
      </c>
      <c r="U1182" s="317">
        <v>82053</v>
      </c>
    </row>
    <row r="1183" spans="1:21">
      <c r="A1183">
        <v>1182</v>
      </c>
      <c r="B1183" t="s">
        <v>9375</v>
      </c>
      <c r="C1183" t="s">
        <v>15533</v>
      </c>
      <c r="D1183" t="s">
        <v>6574</v>
      </c>
      <c r="E1183" t="s">
        <v>9355</v>
      </c>
      <c r="F1183" s="1">
        <v>45953</v>
      </c>
      <c r="G1183">
        <v>10</v>
      </c>
      <c r="H1183">
        <v>520979</v>
      </c>
      <c r="I1183" t="s">
        <v>10185</v>
      </c>
      <c r="J1183">
        <v>50039398</v>
      </c>
      <c r="K1183" t="s">
        <v>267</v>
      </c>
      <c r="L1183">
        <v>12</v>
      </c>
      <c r="M1183">
        <v>11</v>
      </c>
      <c r="N1183">
        <v>12</v>
      </c>
      <c r="O1183" s="1">
        <v>46022</v>
      </c>
      <c r="P1183">
        <v>12</v>
      </c>
      <c r="Q1183" s="317">
        <v>43810</v>
      </c>
      <c r="R1183">
        <v>25.12</v>
      </c>
      <c r="S1183">
        <v>12</v>
      </c>
      <c r="T1183">
        <v>48</v>
      </c>
      <c r="U1183" s="317">
        <v>78371</v>
      </c>
    </row>
    <row r="1184" spans="1:21">
      <c r="A1184">
        <v>1183</v>
      </c>
      <c r="B1184" t="s">
        <v>9392</v>
      </c>
      <c r="C1184" t="s">
        <v>15534</v>
      </c>
      <c r="D1184" t="s">
        <v>6574</v>
      </c>
      <c r="E1184" t="s">
        <v>9355</v>
      </c>
      <c r="F1184" s="1">
        <v>45953</v>
      </c>
      <c r="G1184">
        <v>10</v>
      </c>
      <c r="H1184">
        <v>520980</v>
      </c>
      <c r="I1184" t="s">
        <v>10185</v>
      </c>
      <c r="J1184">
        <v>50039409</v>
      </c>
      <c r="K1184" t="s">
        <v>267</v>
      </c>
      <c r="L1184">
        <v>12</v>
      </c>
      <c r="M1184">
        <v>11</v>
      </c>
      <c r="N1184">
        <v>12</v>
      </c>
      <c r="O1184" s="1">
        <v>46022</v>
      </c>
      <c r="P1184">
        <v>12</v>
      </c>
      <c r="Q1184" s="317">
        <v>46780</v>
      </c>
      <c r="R1184">
        <v>25.12</v>
      </c>
      <c r="S1184">
        <v>12</v>
      </c>
      <c r="T1184">
        <v>48</v>
      </c>
      <c r="U1184" s="317">
        <v>83642</v>
      </c>
    </row>
    <row r="1185" spans="1:21">
      <c r="A1185">
        <v>1184</v>
      </c>
      <c r="B1185" t="s">
        <v>9388</v>
      </c>
      <c r="C1185" t="s">
        <v>9389</v>
      </c>
      <c r="D1185" t="s">
        <v>6574</v>
      </c>
      <c r="E1185" t="s">
        <v>9303</v>
      </c>
      <c r="F1185" s="1">
        <v>45953</v>
      </c>
      <c r="G1185">
        <v>10</v>
      </c>
      <c r="H1185">
        <v>520981</v>
      </c>
      <c r="I1185" t="s">
        <v>10185</v>
      </c>
      <c r="J1185">
        <v>50039438</v>
      </c>
      <c r="K1185" t="s">
        <v>6518</v>
      </c>
      <c r="L1185">
        <v>12</v>
      </c>
      <c r="M1185">
        <v>11</v>
      </c>
      <c r="N1185">
        <v>12</v>
      </c>
      <c r="O1185" s="1">
        <v>46022</v>
      </c>
      <c r="P1185">
        <v>12</v>
      </c>
      <c r="Q1185" s="317">
        <v>63860</v>
      </c>
      <c r="R1185">
        <v>25.12</v>
      </c>
      <c r="S1185">
        <v>12</v>
      </c>
      <c r="T1185">
        <v>48</v>
      </c>
      <c r="U1185" s="317">
        <v>112896</v>
      </c>
    </row>
    <row r="1186" spans="1:21">
      <c r="A1186">
        <v>1185</v>
      </c>
      <c r="B1186" t="s">
        <v>9390</v>
      </c>
      <c r="C1186" t="s">
        <v>15535</v>
      </c>
      <c r="D1186" t="s">
        <v>6574</v>
      </c>
      <c r="E1186" t="s">
        <v>9303</v>
      </c>
      <c r="F1186" s="1">
        <v>45953</v>
      </c>
      <c r="G1186">
        <v>10</v>
      </c>
      <c r="H1186">
        <v>520982</v>
      </c>
      <c r="I1186" t="s">
        <v>10185</v>
      </c>
      <c r="J1186">
        <v>50039448</v>
      </c>
      <c r="K1186" t="s">
        <v>6518</v>
      </c>
      <c r="L1186">
        <v>12</v>
      </c>
      <c r="M1186">
        <v>11</v>
      </c>
      <c r="N1186">
        <v>12</v>
      </c>
      <c r="O1186" s="1">
        <v>46022</v>
      </c>
      <c r="P1186">
        <v>12</v>
      </c>
      <c r="Q1186" s="317">
        <v>73520</v>
      </c>
      <c r="R1186">
        <v>25.12</v>
      </c>
      <c r="S1186">
        <v>12</v>
      </c>
      <c r="T1186">
        <v>48</v>
      </c>
      <c r="U1186" s="317">
        <v>130242</v>
      </c>
    </row>
    <row r="1187" spans="1:21">
      <c r="A1187">
        <v>1186</v>
      </c>
      <c r="B1187" t="s">
        <v>9382</v>
      </c>
      <c r="C1187" t="s">
        <v>15536</v>
      </c>
      <c r="D1187" t="s">
        <v>6574</v>
      </c>
      <c r="E1187" t="s">
        <v>7834</v>
      </c>
      <c r="F1187" s="1">
        <v>45953</v>
      </c>
      <c r="G1187">
        <v>10</v>
      </c>
      <c r="H1187">
        <v>520983</v>
      </c>
      <c r="I1187" t="s">
        <v>10185</v>
      </c>
      <c r="J1187">
        <v>50039462</v>
      </c>
      <c r="K1187" t="s">
        <v>267</v>
      </c>
      <c r="L1187">
        <v>11</v>
      </c>
      <c r="M1187">
        <v>11</v>
      </c>
      <c r="N1187">
        <v>11</v>
      </c>
      <c r="O1187" s="1">
        <v>45991</v>
      </c>
      <c r="P1187">
        <v>11</v>
      </c>
      <c r="Q1187" s="317">
        <v>58720</v>
      </c>
      <c r="R1187">
        <v>25.12</v>
      </c>
      <c r="S1187">
        <v>12</v>
      </c>
      <c r="T1187">
        <v>48</v>
      </c>
      <c r="U1187" s="317">
        <v>107228</v>
      </c>
    </row>
    <row r="1188" spans="1:21">
      <c r="A1188">
        <v>1187</v>
      </c>
      <c r="B1188" t="s">
        <v>9386</v>
      </c>
      <c r="C1188" t="s">
        <v>15537</v>
      </c>
      <c r="D1188" t="s">
        <v>6574</v>
      </c>
      <c r="E1188" t="s">
        <v>9303</v>
      </c>
      <c r="F1188" s="1">
        <v>45953</v>
      </c>
      <c r="G1188">
        <v>10</v>
      </c>
      <c r="H1188">
        <v>520984</v>
      </c>
      <c r="I1188" t="s">
        <v>10185</v>
      </c>
      <c r="J1188">
        <v>50039468</v>
      </c>
      <c r="K1188" t="s">
        <v>6518</v>
      </c>
      <c r="L1188">
        <v>12</v>
      </c>
      <c r="M1188">
        <v>11</v>
      </c>
      <c r="N1188">
        <v>12</v>
      </c>
      <c r="O1188" s="1">
        <v>46022</v>
      </c>
      <c r="P1188">
        <v>12</v>
      </c>
      <c r="Q1188" s="317">
        <v>77150</v>
      </c>
      <c r="R1188">
        <v>25.12</v>
      </c>
      <c r="S1188">
        <v>12</v>
      </c>
      <c r="T1188">
        <v>48</v>
      </c>
      <c r="U1188" s="317">
        <v>136815</v>
      </c>
    </row>
    <row r="1189" spans="1:21">
      <c r="A1189">
        <v>1188</v>
      </c>
      <c r="B1189" t="s">
        <v>9384</v>
      </c>
      <c r="C1189" t="s">
        <v>15538</v>
      </c>
      <c r="D1189" t="s">
        <v>6574</v>
      </c>
      <c r="E1189" t="s">
        <v>7834</v>
      </c>
      <c r="F1189" s="1">
        <v>45953</v>
      </c>
      <c r="G1189">
        <v>10</v>
      </c>
      <c r="H1189">
        <v>520985</v>
      </c>
      <c r="I1189" t="s">
        <v>10185</v>
      </c>
      <c r="J1189">
        <v>50039471</v>
      </c>
      <c r="K1189" t="s">
        <v>267</v>
      </c>
      <c r="L1189">
        <v>11</v>
      </c>
      <c r="M1189">
        <v>11</v>
      </c>
      <c r="N1189">
        <v>11</v>
      </c>
      <c r="O1189" s="1">
        <v>45991</v>
      </c>
      <c r="P1189">
        <v>11</v>
      </c>
      <c r="Q1189" s="317">
        <v>69520</v>
      </c>
      <c r="R1189">
        <v>25.12</v>
      </c>
      <c r="S1189">
        <v>12</v>
      </c>
      <c r="T1189">
        <v>48</v>
      </c>
      <c r="U1189" s="317">
        <v>127078</v>
      </c>
    </row>
    <row r="1190" spans="1:21">
      <c r="A1190">
        <v>1189</v>
      </c>
      <c r="B1190" t="s">
        <v>15539</v>
      </c>
      <c r="C1190" t="s">
        <v>15540</v>
      </c>
      <c r="D1190" t="s">
        <v>6574</v>
      </c>
      <c r="E1190" t="s">
        <v>9232</v>
      </c>
      <c r="F1190" s="1">
        <v>45952</v>
      </c>
      <c r="G1190">
        <v>10</v>
      </c>
      <c r="H1190">
        <v>520986</v>
      </c>
      <c r="I1190" t="s">
        <v>10185</v>
      </c>
      <c r="K1190" t="s">
        <v>6518</v>
      </c>
      <c r="L1190">
        <v>1</v>
      </c>
      <c r="M1190">
        <v>10</v>
      </c>
      <c r="N1190">
        <v>1</v>
      </c>
      <c r="O1190" s="1">
        <v>46053</v>
      </c>
      <c r="P1190">
        <v>1</v>
      </c>
      <c r="Q1190" s="317">
        <v>69910</v>
      </c>
      <c r="R1190">
        <v>26.1</v>
      </c>
      <c r="S1190">
        <v>1</v>
      </c>
      <c r="T1190">
        <v>101</v>
      </c>
      <c r="U1190" s="317">
        <v>170832</v>
      </c>
    </row>
    <row r="1191" spans="1:21">
      <c r="A1191">
        <v>1190</v>
      </c>
      <c r="B1191" t="s">
        <v>15541</v>
      </c>
      <c r="C1191" t="s">
        <v>15542</v>
      </c>
      <c r="D1191" t="s">
        <v>6574</v>
      </c>
      <c r="E1191" t="s">
        <v>9232</v>
      </c>
      <c r="F1191" s="1">
        <v>45950</v>
      </c>
      <c r="G1191">
        <v>10</v>
      </c>
      <c r="H1191">
        <v>520987</v>
      </c>
      <c r="I1191" t="s">
        <v>10185</v>
      </c>
      <c r="K1191" t="s">
        <v>6518</v>
      </c>
      <c r="L1191">
        <v>11</v>
      </c>
      <c r="M1191">
        <v>10</v>
      </c>
      <c r="N1191">
        <v>11</v>
      </c>
      <c r="O1191" s="1">
        <v>45991</v>
      </c>
      <c r="P1191">
        <v>11</v>
      </c>
      <c r="Q1191" s="317">
        <v>57880</v>
      </c>
      <c r="R1191">
        <v>25.12</v>
      </c>
      <c r="S1191">
        <v>12</v>
      </c>
      <c r="T1191">
        <v>101</v>
      </c>
      <c r="U1191" s="317">
        <v>144809</v>
      </c>
    </row>
    <row r="1192" spans="1:21">
      <c r="A1192">
        <v>1191</v>
      </c>
      <c r="B1192" t="s">
        <v>9401</v>
      </c>
      <c r="C1192" t="s">
        <v>9402</v>
      </c>
      <c r="D1192" t="s">
        <v>6574</v>
      </c>
      <c r="E1192" t="s">
        <v>9355</v>
      </c>
      <c r="F1192" s="1">
        <v>45957</v>
      </c>
      <c r="G1192">
        <v>10</v>
      </c>
      <c r="H1192">
        <v>520988</v>
      </c>
      <c r="I1192" t="s">
        <v>10185</v>
      </c>
      <c r="J1192">
        <v>50039725</v>
      </c>
      <c r="K1192" t="s">
        <v>267</v>
      </c>
      <c r="L1192">
        <v>12</v>
      </c>
      <c r="M1192">
        <v>11</v>
      </c>
      <c r="N1192">
        <v>12</v>
      </c>
      <c r="O1192" s="1">
        <v>46022</v>
      </c>
      <c r="P1192">
        <v>12</v>
      </c>
      <c r="Q1192" s="317">
        <v>255800</v>
      </c>
      <c r="R1192">
        <v>25.12</v>
      </c>
      <c r="S1192">
        <v>12</v>
      </c>
      <c r="T1192">
        <v>46</v>
      </c>
      <c r="U1192" s="317">
        <v>451965</v>
      </c>
    </row>
    <row r="1193" spans="1:21">
      <c r="A1193">
        <v>1192</v>
      </c>
      <c r="B1193" t="s">
        <v>9369</v>
      </c>
      <c r="C1193" t="s">
        <v>9370</v>
      </c>
      <c r="D1193" t="s">
        <v>93</v>
      </c>
      <c r="E1193" t="s">
        <v>7668</v>
      </c>
      <c r="F1193" s="1">
        <v>45953</v>
      </c>
      <c r="G1193">
        <v>10</v>
      </c>
      <c r="H1193">
        <v>520989</v>
      </c>
      <c r="I1193" t="s">
        <v>10185</v>
      </c>
      <c r="J1193">
        <v>50039140</v>
      </c>
      <c r="K1193" t="s">
        <v>267</v>
      </c>
      <c r="L1193">
        <v>12</v>
      </c>
      <c r="M1193">
        <v>11</v>
      </c>
      <c r="N1193">
        <v>11</v>
      </c>
      <c r="O1193" s="1">
        <v>46022</v>
      </c>
      <c r="P1193">
        <v>12</v>
      </c>
      <c r="Q1193" s="317">
        <v>75160</v>
      </c>
      <c r="R1193">
        <v>25.12</v>
      </c>
      <c r="S1193">
        <v>12</v>
      </c>
      <c r="T1193">
        <v>21</v>
      </c>
      <c r="U1193" s="317">
        <v>163066</v>
      </c>
    </row>
    <row r="1194" spans="1:21">
      <c r="A1194">
        <v>1193</v>
      </c>
      <c r="B1194" t="s">
        <v>9379</v>
      </c>
      <c r="C1194" t="s">
        <v>15543</v>
      </c>
      <c r="D1194" t="s">
        <v>93</v>
      </c>
      <c r="E1194" t="s">
        <v>9381</v>
      </c>
      <c r="F1194" s="1">
        <v>45953</v>
      </c>
      <c r="G1194">
        <v>10</v>
      </c>
      <c r="H1194">
        <v>520990</v>
      </c>
      <c r="I1194" t="s">
        <v>10185</v>
      </c>
      <c r="J1194">
        <v>50039289</v>
      </c>
      <c r="K1194" t="s">
        <v>267</v>
      </c>
      <c r="L1194">
        <v>1</v>
      </c>
      <c r="M1194">
        <v>11</v>
      </c>
      <c r="N1194">
        <v>1</v>
      </c>
      <c r="O1194" s="1">
        <v>46053</v>
      </c>
      <c r="P1194">
        <v>1</v>
      </c>
      <c r="Q1194" s="317">
        <v>75070</v>
      </c>
      <c r="R1194">
        <v>26.1</v>
      </c>
      <c r="S1194">
        <v>1</v>
      </c>
      <c r="T1194">
        <v>21</v>
      </c>
      <c r="U1194" s="317">
        <v>156437</v>
      </c>
    </row>
    <row r="1195" spans="1:21">
      <c r="A1195">
        <v>1194</v>
      </c>
      <c r="B1195" t="s">
        <v>15544</v>
      </c>
      <c r="C1195" t="s">
        <v>15545</v>
      </c>
      <c r="D1195" t="s">
        <v>93</v>
      </c>
      <c r="E1195" t="s">
        <v>6259</v>
      </c>
      <c r="F1195" s="1">
        <v>45953</v>
      </c>
      <c r="G1195">
        <v>10</v>
      </c>
      <c r="H1195">
        <v>520991</v>
      </c>
      <c r="I1195" t="s">
        <v>10185</v>
      </c>
      <c r="J1195">
        <v>50039294</v>
      </c>
      <c r="K1195" t="s">
        <v>6518</v>
      </c>
      <c r="L1195">
        <v>11</v>
      </c>
      <c r="M1195">
        <v>10</v>
      </c>
      <c r="N1195">
        <v>11</v>
      </c>
      <c r="O1195" s="1">
        <v>45991</v>
      </c>
      <c r="P1195">
        <v>11</v>
      </c>
      <c r="Q1195" s="317">
        <v>38900</v>
      </c>
      <c r="R1195">
        <v>25.11</v>
      </c>
      <c r="S1195">
        <v>11</v>
      </c>
      <c r="T1195">
        <v>101</v>
      </c>
      <c r="U1195" s="317">
        <v>100260</v>
      </c>
    </row>
    <row r="1196" spans="1:21">
      <c r="A1196">
        <v>1195</v>
      </c>
      <c r="B1196" t="s">
        <v>9394</v>
      </c>
      <c r="C1196" t="s">
        <v>15546</v>
      </c>
      <c r="D1196" t="s">
        <v>93</v>
      </c>
      <c r="E1196" t="s">
        <v>9296</v>
      </c>
      <c r="F1196" s="1">
        <v>45954</v>
      </c>
      <c r="G1196">
        <v>10</v>
      </c>
      <c r="H1196">
        <v>520992</v>
      </c>
      <c r="I1196" t="s">
        <v>10185</v>
      </c>
      <c r="J1196">
        <v>50039505</v>
      </c>
      <c r="K1196" t="s">
        <v>6518</v>
      </c>
      <c r="L1196">
        <v>12</v>
      </c>
      <c r="M1196">
        <v>12</v>
      </c>
      <c r="N1196">
        <v>12</v>
      </c>
      <c r="O1196" s="1">
        <v>46022</v>
      </c>
      <c r="P1196">
        <v>12</v>
      </c>
      <c r="Q1196" s="317">
        <v>74275</v>
      </c>
      <c r="R1196">
        <v>25.12</v>
      </c>
      <c r="S1196">
        <v>12</v>
      </c>
      <c r="T1196">
        <v>21</v>
      </c>
      <c r="U1196" s="317">
        <v>168243</v>
      </c>
    </row>
    <row r="1197" spans="1:21">
      <c r="A1197">
        <v>1196</v>
      </c>
      <c r="B1197" t="s">
        <v>8897</v>
      </c>
      <c r="C1197" t="s">
        <v>8898</v>
      </c>
      <c r="D1197" t="s">
        <v>93</v>
      </c>
      <c r="E1197" t="s">
        <v>7677</v>
      </c>
      <c r="F1197" s="1">
        <v>45957</v>
      </c>
      <c r="G1197">
        <v>10</v>
      </c>
      <c r="H1197">
        <v>520993</v>
      </c>
      <c r="I1197" t="s">
        <v>10185</v>
      </c>
      <c r="J1197">
        <v>50039638</v>
      </c>
      <c r="K1197" t="s">
        <v>267</v>
      </c>
      <c r="N1197">
        <v>10</v>
      </c>
      <c r="O1197" s="1"/>
      <c r="Q1197" s="317"/>
      <c r="U1197" s="317"/>
    </row>
    <row r="1198" spans="1:21">
      <c r="A1198">
        <v>1197</v>
      </c>
      <c r="B1198" t="s">
        <v>9405</v>
      </c>
      <c r="C1198" t="s">
        <v>9406</v>
      </c>
      <c r="D1198" t="s">
        <v>93</v>
      </c>
      <c r="E1198" t="s">
        <v>7668</v>
      </c>
      <c r="F1198" s="1">
        <v>45957</v>
      </c>
      <c r="G1198">
        <v>10</v>
      </c>
      <c r="H1198">
        <v>520994</v>
      </c>
      <c r="I1198" t="s">
        <v>10185</v>
      </c>
      <c r="J1198">
        <v>50039678</v>
      </c>
      <c r="K1198" t="s">
        <v>6518</v>
      </c>
      <c r="L1198">
        <v>12</v>
      </c>
      <c r="M1198">
        <v>12</v>
      </c>
      <c r="N1198">
        <v>12</v>
      </c>
      <c r="O1198" s="1">
        <v>46022</v>
      </c>
      <c r="P1198">
        <v>12</v>
      </c>
      <c r="Q1198" s="317">
        <v>88150</v>
      </c>
      <c r="R1198">
        <v>25.12</v>
      </c>
      <c r="S1198">
        <v>12</v>
      </c>
      <c r="T1198">
        <v>21</v>
      </c>
      <c r="U1198" s="317">
        <v>191517</v>
      </c>
    </row>
    <row r="1199" spans="1:21">
      <c r="A1199">
        <v>1198</v>
      </c>
      <c r="B1199" t="s">
        <v>9403</v>
      </c>
      <c r="C1199" t="s">
        <v>15547</v>
      </c>
      <c r="D1199" t="s">
        <v>93</v>
      </c>
      <c r="E1199" t="s">
        <v>7668</v>
      </c>
      <c r="F1199" s="1">
        <v>45957</v>
      </c>
      <c r="G1199">
        <v>10</v>
      </c>
      <c r="H1199">
        <v>520995</v>
      </c>
      <c r="I1199" t="s">
        <v>10185</v>
      </c>
      <c r="J1199">
        <v>50039687</v>
      </c>
      <c r="K1199" t="s">
        <v>6518</v>
      </c>
      <c r="L1199">
        <v>1</v>
      </c>
      <c r="M1199">
        <v>12</v>
      </c>
      <c r="N1199">
        <v>1</v>
      </c>
      <c r="O1199" s="1">
        <v>46053</v>
      </c>
      <c r="P1199">
        <v>1</v>
      </c>
      <c r="Q1199" s="317">
        <v>108110</v>
      </c>
      <c r="R1199">
        <v>26.1</v>
      </c>
      <c r="S1199">
        <v>1</v>
      </c>
      <c r="T1199">
        <v>21</v>
      </c>
      <c r="U1199" s="317">
        <v>235552</v>
      </c>
    </row>
    <row r="1200" spans="1:21">
      <c r="A1200">
        <v>1199</v>
      </c>
      <c r="B1200" t="s">
        <v>9449</v>
      </c>
      <c r="C1200" t="s">
        <v>9450</v>
      </c>
      <c r="D1200" t="s">
        <v>93</v>
      </c>
      <c r="E1200" t="s">
        <v>9451</v>
      </c>
      <c r="F1200" s="1">
        <v>45959</v>
      </c>
      <c r="G1200">
        <v>10</v>
      </c>
      <c r="H1200">
        <v>520996</v>
      </c>
      <c r="I1200" t="s">
        <v>10185</v>
      </c>
      <c r="J1200">
        <v>50039945</v>
      </c>
      <c r="K1200" t="s">
        <v>6518</v>
      </c>
      <c r="L1200">
        <v>1</v>
      </c>
      <c r="M1200">
        <v>11</v>
      </c>
      <c r="N1200">
        <v>1</v>
      </c>
      <c r="O1200" s="1">
        <v>46053</v>
      </c>
      <c r="P1200">
        <v>1</v>
      </c>
      <c r="Q1200" s="317">
        <v>67765</v>
      </c>
      <c r="R1200">
        <v>26.1</v>
      </c>
      <c r="S1200">
        <v>1</v>
      </c>
      <c r="T1200">
        <v>21</v>
      </c>
      <c r="U1200" s="317">
        <v>155945</v>
      </c>
    </row>
    <row r="1201" spans="1:21">
      <c r="A1201">
        <v>1200</v>
      </c>
      <c r="B1201" t="s">
        <v>9426</v>
      </c>
      <c r="C1201" t="s">
        <v>15548</v>
      </c>
      <c r="D1201" t="s">
        <v>93</v>
      </c>
      <c r="E1201" t="s">
        <v>15549</v>
      </c>
      <c r="F1201" s="1">
        <v>45959</v>
      </c>
      <c r="G1201">
        <v>10</v>
      </c>
      <c r="H1201">
        <v>520997</v>
      </c>
      <c r="I1201" t="s">
        <v>10185</v>
      </c>
      <c r="J1201">
        <v>50039979</v>
      </c>
      <c r="K1201" t="s">
        <v>267</v>
      </c>
      <c r="L1201">
        <v>1</v>
      </c>
      <c r="M1201">
        <v>11</v>
      </c>
      <c r="N1201">
        <v>1</v>
      </c>
      <c r="O1201" s="1">
        <v>46053</v>
      </c>
      <c r="P1201">
        <v>1</v>
      </c>
      <c r="Q1201" s="317">
        <v>46735</v>
      </c>
      <c r="R1201">
        <v>26.1</v>
      </c>
      <c r="S1201">
        <v>1</v>
      </c>
      <c r="T1201">
        <v>21</v>
      </c>
      <c r="U1201" s="317">
        <v>95452</v>
      </c>
    </row>
    <row r="1202" spans="1:21">
      <c r="A1202">
        <v>1201</v>
      </c>
      <c r="B1202" t="s">
        <v>9423</v>
      </c>
      <c r="C1202" t="s">
        <v>15550</v>
      </c>
      <c r="D1202" t="s">
        <v>93</v>
      </c>
      <c r="E1202" t="s">
        <v>15549</v>
      </c>
      <c r="F1202" s="1">
        <v>45959</v>
      </c>
      <c r="G1202">
        <v>10</v>
      </c>
      <c r="H1202">
        <v>520998</v>
      </c>
      <c r="I1202" t="s">
        <v>10185</v>
      </c>
      <c r="J1202">
        <v>50040008</v>
      </c>
      <c r="K1202" t="s">
        <v>6518</v>
      </c>
      <c r="L1202">
        <v>1</v>
      </c>
      <c r="M1202">
        <v>12</v>
      </c>
      <c r="N1202">
        <v>1</v>
      </c>
      <c r="O1202" s="1">
        <v>46053</v>
      </c>
      <c r="P1202">
        <v>1</v>
      </c>
      <c r="Q1202" s="317">
        <v>294205</v>
      </c>
      <c r="R1202">
        <v>26.1</v>
      </c>
      <c r="S1202">
        <v>1</v>
      </c>
      <c r="T1202">
        <v>27</v>
      </c>
      <c r="U1202" s="317">
        <v>613714</v>
      </c>
    </row>
    <row r="1203" spans="1:21">
      <c r="A1203">
        <v>1202</v>
      </c>
      <c r="B1203" t="s">
        <v>9421</v>
      </c>
      <c r="C1203" t="s">
        <v>9422</v>
      </c>
      <c r="D1203" t="s">
        <v>93</v>
      </c>
      <c r="E1203" t="s">
        <v>9381</v>
      </c>
      <c r="F1203" s="1">
        <v>45958</v>
      </c>
      <c r="G1203">
        <v>10</v>
      </c>
      <c r="H1203">
        <v>520999</v>
      </c>
      <c r="I1203" t="s">
        <v>10185</v>
      </c>
      <c r="J1203">
        <v>50040010</v>
      </c>
      <c r="K1203" t="s">
        <v>267</v>
      </c>
      <c r="L1203">
        <v>12</v>
      </c>
      <c r="M1203">
        <v>11</v>
      </c>
      <c r="N1203">
        <v>12</v>
      </c>
      <c r="O1203" s="1">
        <v>46022</v>
      </c>
      <c r="P1203">
        <v>12</v>
      </c>
      <c r="Q1203" s="317">
        <v>131425</v>
      </c>
      <c r="R1203">
        <v>25.12</v>
      </c>
      <c r="S1203">
        <v>12</v>
      </c>
      <c r="T1203">
        <v>27</v>
      </c>
      <c r="U1203" s="317">
        <v>272791</v>
      </c>
    </row>
    <row r="1204" spans="1:21">
      <c r="A1204">
        <v>1203</v>
      </c>
      <c r="B1204" t="s">
        <v>9434</v>
      </c>
      <c r="C1204" t="s">
        <v>15551</v>
      </c>
      <c r="D1204" t="s">
        <v>93</v>
      </c>
      <c r="E1204" t="s">
        <v>7668</v>
      </c>
      <c r="F1204" s="1">
        <v>45958</v>
      </c>
      <c r="G1204">
        <v>10</v>
      </c>
      <c r="H1204">
        <v>521000</v>
      </c>
      <c r="I1204" t="s">
        <v>10185</v>
      </c>
      <c r="J1204">
        <v>50040020</v>
      </c>
      <c r="K1204" t="s">
        <v>267</v>
      </c>
      <c r="L1204">
        <v>1</v>
      </c>
      <c r="M1204">
        <v>12</v>
      </c>
      <c r="N1204">
        <v>1</v>
      </c>
      <c r="O1204" s="1">
        <v>46053</v>
      </c>
      <c r="P1204">
        <v>1</v>
      </c>
      <c r="Q1204" s="317">
        <v>69610</v>
      </c>
      <c r="R1204">
        <v>26.1</v>
      </c>
      <c r="S1204">
        <v>1</v>
      </c>
      <c r="T1204">
        <v>27</v>
      </c>
      <c r="U1204" s="317">
        <v>151061</v>
      </c>
    </row>
    <row r="1205" spans="1:21">
      <c r="A1205">
        <v>1204</v>
      </c>
      <c r="B1205" t="s">
        <v>9432</v>
      </c>
      <c r="C1205" t="s">
        <v>15552</v>
      </c>
      <c r="D1205" t="s">
        <v>93</v>
      </c>
      <c r="E1205" t="s">
        <v>15390</v>
      </c>
      <c r="F1205" s="1">
        <v>45958</v>
      </c>
      <c r="G1205">
        <v>10</v>
      </c>
      <c r="H1205">
        <v>521001</v>
      </c>
      <c r="I1205" t="s">
        <v>10185</v>
      </c>
      <c r="J1205">
        <v>50040022</v>
      </c>
      <c r="K1205" t="s">
        <v>267</v>
      </c>
      <c r="L1205">
        <v>12</v>
      </c>
      <c r="M1205">
        <v>11</v>
      </c>
      <c r="N1205">
        <v>12</v>
      </c>
      <c r="O1205" s="1">
        <v>46022</v>
      </c>
      <c r="P1205">
        <v>12</v>
      </c>
      <c r="Q1205" s="317">
        <v>57100</v>
      </c>
      <c r="R1205">
        <v>25.12</v>
      </c>
      <c r="S1205">
        <v>12</v>
      </c>
      <c r="T1205">
        <v>21</v>
      </c>
      <c r="U1205" s="317">
        <v>118803</v>
      </c>
    </row>
    <row r="1206" spans="1:21">
      <c r="A1206">
        <v>1205</v>
      </c>
      <c r="B1206" t="s">
        <v>9430</v>
      </c>
      <c r="C1206" t="s">
        <v>9431</v>
      </c>
      <c r="D1206" t="s">
        <v>93</v>
      </c>
      <c r="E1206" t="s">
        <v>7698</v>
      </c>
      <c r="F1206" s="1">
        <v>45958</v>
      </c>
      <c r="G1206">
        <v>10</v>
      </c>
      <c r="H1206">
        <v>521002</v>
      </c>
      <c r="I1206" t="s">
        <v>10185</v>
      </c>
      <c r="J1206">
        <v>50040031</v>
      </c>
      <c r="K1206" t="s">
        <v>267</v>
      </c>
      <c r="L1206">
        <v>12</v>
      </c>
      <c r="M1206">
        <v>11</v>
      </c>
      <c r="N1206">
        <v>12</v>
      </c>
      <c r="O1206" s="1">
        <v>46022</v>
      </c>
      <c r="P1206">
        <v>12</v>
      </c>
      <c r="Q1206" s="317">
        <v>62830</v>
      </c>
      <c r="R1206">
        <v>25.12</v>
      </c>
      <c r="S1206">
        <v>12</v>
      </c>
      <c r="T1206">
        <v>21</v>
      </c>
      <c r="U1206" s="317">
        <v>87734</v>
      </c>
    </row>
    <row r="1207" spans="1:21">
      <c r="A1207">
        <v>1206</v>
      </c>
      <c r="B1207" t="s">
        <v>9442</v>
      </c>
      <c r="C1207" t="s">
        <v>9443</v>
      </c>
      <c r="D1207" t="s">
        <v>93</v>
      </c>
      <c r="E1207" t="s">
        <v>7769</v>
      </c>
      <c r="F1207" s="1">
        <v>45958</v>
      </c>
      <c r="G1207">
        <v>10</v>
      </c>
      <c r="H1207">
        <v>521003</v>
      </c>
      <c r="I1207" t="s">
        <v>10185</v>
      </c>
      <c r="J1207">
        <v>50040051</v>
      </c>
      <c r="K1207" t="s">
        <v>267</v>
      </c>
      <c r="L1207">
        <v>12</v>
      </c>
      <c r="M1207">
        <v>11</v>
      </c>
      <c r="N1207">
        <v>12</v>
      </c>
      <c r="O1207" s="1">
        <v>46022</v>
      </c>
      <c r="P1207">
        <v>12</v>
      </c>
      <c r="Q1207" s="317">
        <v>37120</v>
      </c>
      <c r="R1207">
        <v>25.12</v>
      </c>
      <c r="S1207">
        <v>12</v>
      </c>
      <c r="T1207">
        <v>21</v>
      </c>
      <c r="U1207" s="317">
        <v>76999</v>
      </c>
    </row>
    <row r="1208" spans="1:21">
      <c r="A1208">
        <v>1207</v>
      </c>
      <c r="B1208" t="s">
        <v>9452</v>
      </c>
      <c r="C1208" t="s">
        <v>8590</v>
      </c>
      <c r="D1208" t="s">
        <v>93</v>
      </c>
      <c r="E1208" t="s">
        <v>7769</v>
      </c>
      <c r="F1208" s="1">
        <v>45958</v>
      </c>
      <c r="G1208">
        <v>10</v>
      </c>
      <c r="H1208">
        <v>521004</v>
      </c>
      <c r="I1208" t="s">
        <v>10185</v>
      </c>
      <c r="J1208">
        <v>50040057</v>
      </c>
      <c r="K1208" t="s">
        <v>267</v>
      </c>
      <c r="L1208">
        <v>12</v>
      </c>
      <c r="M1208">
        <v>12</v>
      </c>
      <c r="N1208">
        <v>12</v>
      </c>
      <c r="O1208" s="1">
        <v>46022</v>
      </c>
      <c r="P1208">
        <v>12</v>
      </c>
      <c r="Q1208" s="317">
        <v>72010</v>
      </c>
      <c r="R1208">
        <v>25.12</v>
      </c>
      <c r="S1208">
        <v>12</v>
      </c>
      <c r="T1208">
        <v>21</v>
      </c>
      <c r="U1208" s="317">
        <v>150047</v>
      </c>
    </row>
    <row r="1209" spans="1:21">
      <c r="A1209">
        <v>1208</v>
      </c>
      <c r="B1209" t="s">
        <v>15553</v>
      </c>
      <c r="C1209" t="s">
        <v>15554</v>
      </c>
      <c r="D1209" t="s">
        <v>93</v>
      </c>
      <c r="E1209" t="s">
        <v>7800</v>
      </c>
      <c r="F1209" s="1"/>
      <c r="G1209" t="s">
        <v>43</v>
      </c>
      <c r="H1209">
        <v>521005</v>
      </c>
      <c r="I1209" t="s">
        <v>43</v>
      </c>
      <c r="L1209" t="s">
        <v>43</v>
      </c>
      <c r="M1209" t="s">
        <v>43</v>
      </c>
      <c r="N1209" t="s">
        <v>43</v>
      </c>
      <c r="O1209" s="1"/>
      <c r="Q1209" s="317"/>
      <c r="U1209" s="317"/>
    </row>
    <row r="1210" spans="1:21">
      <c r="A1210">
        <v>1209</v>
      </c>
      <c r="B1210" t="s">
        <v>15555</v>
      </c>
      <c r="C1210" t="s">
        <v>15556</v>
      </c>
      <c r="D1210" t="s">
        <v>93</v>
      </c>
      <c r="E1210" t="s">
        <v>7690</v>
      </c>
      <c r="F1210" s="1">
        <v>45959</v>
      </c>
      <c r="G1210">
        <v>10</v>
      </c>
      <c r="H1210">
        <v>521006</v>
      </c>
      <c r="I1210" t="s">
        <v>10185</v>
      </c>
      <c r="J1210">
        <v>50040225</v>
      </c>
      <c r="K1210" t="s">
        <v>267</v>
      </c>
      <c r="L1210">
        <v>11</v>
      </c>
      <c r="M1210">
        <v>10</v>
      </c>
      <c r="N1210">
        <v>11</v>
      </c>
      <c r="O1210" s="1">
        <v>45991</v>
      </c>
      <c r="P1210">
        <v>11</v>
      </c>
      <c r="Q1210" s="317">
        <v>52510</v>
      </c>
      <c r="R1210">
        <v>25.11</v>
      </c>
      <c r="S1210">
        <v>11</v>
      </c>
      <c r="T1210">
        <v>101</v>
      </c>
      <c r="U1210" s="317">
        <v>134339</v>
      </c>
    </row>
    <row r="1211" spans="1:21">
      <c r="A1211">
        <v>1210</v>
      </c>
      <c r="B1211" t="s">
        <v>9460</v>
      </c>
      <c r="C1211" t="s">
        <v>15557</v>
      </c>
      <c r="D1211" t="s">
        <v>93</v>
      </c>
      <c r="E1211" t="s">
        <v>7883</v>
      </c>
      <c r="F1211" s="1">
        <v>45959</v>
      </c>
      <c r="G1211">
        <v>10</v>
      </c>
      <c r="H1211">
        <v>521007</v>
      </c>
      <c r="I1211" t="s">
        <v>10185</v>
      </c>
      <c r="J1211">
        <v>50040232</v>
      </c>
      <c r="K1211" t="s">
        <v>267</v>
      </c>
      <c r="L1211">
        <v>12</v>
      </c>
      <c r="M1211">
        <v>11</v>
      </c>
      <c r="N1211">
        <v>12</v>
      </c>
      <c r="O1211" s="1">
        <v>46022</v>
      </c>
      <c r="P1211">
        <v>12</v>
      </c>
      <c r="Q1211" s="317">
        <v>66850</v>
      </c>
      <c r="R1211">
        <v>25.12</v>
      </c>
      <c r="S1211">
        <v>12</v>
      </c>
      <c r="T1211">
        <v>27</v>
      </c>
      <c r="U1211" s="317">
        <v>93325</v>
      </c>
    </row>
    <row r="1212" spans="1:21">
      <c r="A1212">
        <v>1211</v>
      </c>
      <c r="B1212" t="s">
        <v>9468</v>
      </c>
      <c r="C1212" t="s">
        <v>9469</v>
      </c>
      <c r="D1212" t="s">
        <v>6574</v>
      </c>
      <c r="E1212" t="s">
        <v>9232</v>
      </c>
      <c r="F1212" s="1">
        <v>45960</v>
      </c>
      <c r="G1212">
        <v>10</v>
      </c>
      <c r="H1212">
        <v>521008</v>
      </c>
      <c r="I1212" t="s">
        <v>10185</v>
      </c>
      <c r="J1212">
        <v>50040440</v>
      </c>
      <c r="K1212" t="s">
        <v>6518</v>
      </c>
      <c r="L1212">
        <v>1</v>
      </c>
      <c r="M1212">
        <v>11</v>
      </c>
      <c r="N1212">
        <v>1</v>
      </c>
      <c r="O1212" s="1">
        <v>46053</v>
      </c>
      <c r="P1212">
        <v>1</v>
      </c>
      <c r="Q1212" s="317">
        <v>248790</v>
      </c>
      <c r="R1212">
        <v>26.1</v>
      </c>
      <c r="S1212">
        <v>1</v>
      </c>
      <c r="T1212">
        <v>48</v>
      </c>
      <c r="U1212" s="317">
        <v>366841</v>
      </c>
    </row>
    <row r="1213" spans="1:21">
      <c r="A1213">
        <v>1212</v>
      </c>
      <c r="B1213" t="s">
        <v>9473</v>
      </c>
      <c r="C1213" t="s">
        <v>15558</v>
      </c>
      <c r="D1213" t="s">
        <v>6574</v>
      </c>
      <c r="E1213" t="s">
        <v>9232</v>
      </c>
      <c r="F1213" s="1">
        <v>45961</v>
      </c>
      <c r="G1213">
        <v>10</v>
      </c>
      <c r="H1213">
        <v>521009</v>
      </c>
      <c r="I1213" t="s">
        <v>10185</v>
      </c>
      <c r="J1213">
        <v>50040574</v>
      </c>
      <c r="K1213" t="s">
        <v>6518</v>
      </c>
      <c r="L1213">
        <v>2</v>
      </c>
      <c r="M1213">
        <v>11</v>
      </c>
      <c r="N1213">
        <v>2</v>
      </c>
      <c r="O1213" s="1">
        <v>46081</v>
      </c>
      <c r="P1213">
        <v>2</v>
      </c>
      <c r="Q1213" s="317">
        <v>164980</v>
      </c>
      <c r="R1213">
        <v>26.2</v>
      </c>
      <c r="S1213">
        <v>2</v>
      </c>
      <c r="T1213">
        <v>48</v>
      </c>
      <c r="U1213" s="317">
        <v>245122</v>
      </c>
    </row>
    <row r="1214" spans="1:21">
      <c r="A1214">
        <v>1213</v>
      </c>
      <c r="B1214" t="s">
        <v>9475</v>
      </c>
      <c r="C1214" t="s">
        <v>9476</v>
      </c>
      <c r="D1214" t="s">
        <v>6574</v>
      </c>
      <c r="E1214" t="s">
        <v>9232</v>
      </c>
      <c r="F1214" s="1">
        <v>45961</v>
      </c>
      <c r="G1214">
        <v>10</v>
      </c>
      <c r="H1214">
        <v>521010</v>
      </c>
      <c r="I1214" t="s">
        <v>10185</v>
      </c>
      <c r="J1214">
        <v>50040579</v>
      </c>
      <c r="K1214" t="s">
        <v>6518</v>
      </c>
      <c r="L1214">
        <v>2</v>
      </c>
      <c r="M1214">
        <v>11</v>
      </c>
      <c r="N1214">
        <v>2</v>
      </c>
      <c r="O1214" s="1">
        <v>46081</v>
      </c>
      <c r="P1214">
        <v>2</v>
      </c>
      <c r="Q1214" s="317">
        <v>183430</v>
      </c>
      <c r="R1214">
        <v>26.2</v>
      </c>
      <c r="S1214">
        <v>2</v>
      </c>
      <c r="T1214">
        <v>48</v>
      </c>
      <c r="U1214" s="317">
        <v>271822</v>
      </c>
    </row>
    <row r="1215" spans="1:21">
      <c r="A1215">
        <v>1214</v>
      </c>
      <c r="B1215" t="s">
        <v>9477</v>
      </c>
      <c r="C1215" t="s">
        <v>15559</v>
      </c>
      <c r="D1215" t="s">
        <v>6574</v>
      </c>
      <c r="E1215" t="s">
        <v>9232</v>
      </c>
      <c r="F1215" s="1">
        <v>45961</v>
      </c>
      <c r="G1215">
        <v>10</v>
      </c>
      <c r="H1215">
        <v>521011</v>
      </c>
      <c r="I1215" t="s">
        <v>10185</v>
      </c>
      <c r="J1215">
        <v>50040587</v>
      </c>
      <c r="K1215" t="s">
        <v>6518</v>
      </c>
      <c r="L1215">
        <v>12</v>
      </c>
      <c r="M1215">
        <v>12</v>
      </c>
      <c r="N1215">
        <v>12</v>
      </c>
      <c r="O1215" s="1">
        <v>46022</v>
      </c>
      <c r="P1215">
        <v>12</v>
      </c>
      <c r="Q1215" s="317">
        <v>41460</v>
      </c>
      <c r="R1215">
        <v>25.12</v>
      </c>
      <c r="S1215">
        <v>12</v>
      </c>
      <c r="T1215">
        <v>48</v>
      </c>
      <c r="U1215" s="317">
        <v>73144</v>
      </c>
    </row>
    <row r="1216" spans="1:21">
      <c r="A1216">
        <v>1215</v>
      </c>
      <c r="B1216" t="s">
        <v>9466</v>
      </c>
      <c r="C1216" t="s">
        <v>9467</v>
      </c>
      <c r="D1216" t="s">
        <v>93</v>
      </c>
      <c r="E1216" t="s">
        <v>9446</v>
      </c>
      <c r="F1216" s="1">
        <v>45960</v>
      </c>
      <c r="G1216">
        <v>10</v>
      </c>
      <c r="H1216">
        <v>521012</v>
      </c>
      <c r="I1216" t="s">
        <v>10185</v>
      </c>
      <c r="J1216">
        <v>50040442</v>
      </c>
      <c r="K1216" t="s">
        <v>267</v>
      </c>
      <c r="L1216">
        <v>1</v>
      </c>
      <c r="M1216">
        <v>11</v>
      </c>
      <c r="N1216">
        <v>1</v>
      </c>
      <c r="O1216" s="1">
        <v>46053</v>
      </c>
      <c r="P1216">
        <v>1</v>
      </c>
      <c r="Q1216" s="317">
        <v>49655</v>
      </c>
      <c r="R1216">
        <v>26.1</v>
      </c>
      <c r="S1216">
        <v>1</v>
      </c>
      <c r="T1216">
        <v>21</v>
      </c>
      <c r="U1216" s="317">
        <v>88483</v>
      </c>
    </row>
    <row r="1217" spans="1:21">
      <c r="A1217">
        <v>1216</v>
      </c>
      <c r="B1217" t="s">
        <v>9498</v>
      </c>
      <c r="C1217" t="s">
        <v>15560</v>
      </c>
      <c r="D1217" t="s">
        <v>93</v>
      </c>
      <c r="E1217" t="s">
        <v>15390</v>
      </c>
      <c r="F1217" s="1">
        <v>45960</v>
      </c>
      <c r="G1217">
        <v>10</v>
      </c>
      <c r="H1217">
        <v>521013</v>
      </c>
      <c r="I1217" t="s">
        <v>10185</v>
      </c>
      <c r="J1217">
        <v>50040517</v>
      </c>
      <c r="K1217" t="s">
        <v>6518</v>
      </c>
      <c r="L1217" t="s">
        <v>43</v>
      </c>
      <c r="M1217" t="s">
        <v>43</v>
      </c>
      <c r="N1217" t="s">
        <v>43</v>
      </c>
      <c r="O1217" s="1"/>
      <c r="Q1217" s="317"/>
      <c r="U1217" s="317"/>
    </row>
    <row r="1218" spans="1:21">
      <c r="A1218">
        <v>1217</v>
      </c>
      <c r="B1218" t="s">
        <v>9500</v>
      </c>
      <c r="C1218" t="s">
        <v>15561</v>
      </c>
      <c r="D1218" t="s">
        <v>93</v>
      </c>
      <c r="E1218" t="s">
        <v>15390</v>
      </c>
      <c r="F1218" s="1">
        <v>45960</v>
      </c>
      <c r="G1218">
        <v>10</v>
      </c>
      <c r="H1218">
        <v>521014</v>
      </c>
      <c r="I1218" t="s">
        <v>10185</v>
      </c>
      <c r="J1218">
        <v>50040523</v>
      </c>
      <c r="L1218" t="s">
        <v>43</v>
      </c>
      <c r="M1218" t="s">
        <v>43</v>
      </c>
      <c r="N1218" t="s">
        <v>43</v>
      </c>
      <c r="O1218" s="1"/>
      <c r="Q1218" s="317"/>
      <c r="U1218" s="317"/>
    </row>
    <row r="1219" spans="1:21">
      <c r="A1219">
        <v>1218</v>
      </c>
      <c r="B1219" t="s">
        <v>9479</v>
      </c>
      <c r="C1219" t="s">
        <v>15562</v>
      </c>
      <c r="D1219" t="s">
        <v>93</v>
      </c>
      <c r="E1219" t="s">
        <v>9296</v>
      </c>
      <c r="F1219" s="1">
        <v>45961</v>
      </c>
      <c r="G1219">
        <v>10</v>
      </c>
      <c r="H1219">
        <v>521015</v>
      </c>
      <c r="I1219" t="s">
        <v>10185</v>
      </c>
      <c r="J1219">
        <v>50040618</v>
      </c>
      <c r="L1219" t="s">
        <v>43</v>
      </c>
      <c r="M1219" t="s">
        <v>43</v>
      </c>
      <c r="N1219" t="s">
        <v>43</v>
      </c>
      <c r="O1219" s="1"/>
      <c r="Q1219" s="317"/>
      <c r="U1219" s="317"/>
    </row>
    <row r="1220" spans="1:21">
      <c r="A1220">
        <v>1219</v>
      </c>
      <c r="B1220" t="s">
        <v>9481</v>
      </c>
      <c r="C1220" t="s">
        <v>9482</v>
      </c>
      <c r="D1220" t="s">
        <v>93</v>
      </c>
      <c r="E1220" t="s">
        <v>9483</v>
      </c>
      <c r="F1220" s="1">
        <v>45961</v>
      </c>
      <c r="G1220">
        <v>10</v>
      </c>
      <c r="H1220">
        <v>521016</v>
      </c>
      <c r="I1220" t="s">
        <v>10185</v>
      </c>
      <c r="J1220">
        <v>50040798</v>
      </c>
      <c r="K1220" t="s">
        <v>267</v>
      </c>
      <c r="L1220">
        <v>1</v>
      </c>
      <c r="M1220">
        <v>12</v>
      </c>
      <c r="N1220">
        <v>1</v>
      </c>
      <c r="O1220" s="1">
        <v>46053</v>
      </c>
      <c r="P1220">
        <v>1</v>
      </c>
      <c r="Q1220" s="317">
        <v>170080</v>
      </c>
      <c r="R1220">
        <v>26.1</v>
      </c>
      <c r="S1220">
        <v>1</v>
      </c>
      <c r="T1220">
        <v>27</v>
      </c>
      <c r="U1220" s="317">
        <v>352632</v>
      </c>
    </row>
    <row r="1221" spans="1:21">
      <c r="A1221">
        <v>1220</v>
      </c>
      <c r="B1221" t="s">
        <v>9471</v>
      </c>
      <c r="C1221" t="s">
        <v>9472</v>
      </c>
      <c r="D1221" t="s">
        <v>93</v>
      </c>
      <c r="E1221" t="s">
        <v>7769</v>
      </c>
      <c r="F1221" s="1">
        <v>45961</v>
      </c>
      <c r="G1221">
        <v>10</v>
      </c>
      <c r="H1221">
        <v>521017</v>
      </c>
      <c r="I1221" t="s">
        <v>10185</v>
      </c>
      <c r="J1221">
        <v>50040806</v>
      </c>
      <c r="K1221" t="s">
        <v>6518</v>
      </c>
      <c r="L1221">
        <v>12</v>
      </c>
      <c r="M1221">
        <v>12</v>
      </c>
      <c r="N1221">
        <v>12</v>
      </c>
      <c r="O1221" s="1">
        <v>46022</v>
      </c>
      <c r="P1221">
        <v>12</v>
      </c>
      <c r="Q1221" s="317">
        <v>68150</v>
      </c>
      <c r="R1221">
        <v>25.12</v>
      </c>
      <c r="S1221">
        <v>12</v>
      </c>
      <c r="T1221">
        <v>27</v>
      </c>
      <c r="U1221" s="317">
        <v>142755</v>
      </c>
    </row>
    <row r="1222" spans="1:21">
      <c r="A1222">
        <v>1221</v>
      </c>
      <c r="B1222" t="s">
        <v>9486</v>
      </c>
      <c r="C1222" t="s">
        <v>15563</v>
      </c>
      <c r="D1222" t="s">
        <v>6574</v>
      </c>
      <c r="E1222" t="s">
        <v>7834</v>
      </c>
      <c r="F1222" s="1">
        <v>45965</v>
      </c>
      <c r="G1222">
        <v>11</v>
      </c>
      <c r="H1222">
        <v>521018</v>
      </c>
      <c r="I1222" t="s">
        <v>10185</v>
      </c>
      <c r="J1222">
        <v>50040878</v>
      </c>
      <c r="K1222" t="s">
        <v>267</v>
      </c>
      <c r="L1222">
        <v>11</v>
      </c>
      <c r="M1222">
        <v>11</v>
      </c>
      <c r="N1222">
        <v>11</v>
      </c>
      <c r="O1222" s="1">
        <v>45991</v>
      </c>
      <c r="P1222">
        <v>11</v>
      </c>
      <c r="Q1222" s="317">
        <v>34060</v>
      </c>
      <c r="R1222">
        <v>25.11</v>
      </c>
      <c r="S1222">
        <v>11</v>
      </c>
      <c r="T1222">
        <v>48</v>
      </c>
      <c r="U1222" s="317">
        <v>61924</v>
      </c>
    </row>
    <row r="1223" spans="1:21">
      <c r="A1223">
        <v>1222</v>
      </c>
      <c r="B1223" t="s">
        <v>9494</v>
      </c>
      <c r="C1223" t="s">
        <v>15564</v>
      </c>
      <c r="D1223" t="s">
        <v>6574</v>
      </c>
      <c r="E1223" t="s">
        <v>7834</v>
      </c>
      <c r="F1223" s="1">
        <v>45965</v>
      </c>
      <c r="G1223">
        <v>11</v>
      </c>
      <c r="H1223">
        <v>521019</v>
      </c>
      <c r="I1223" t="s">
        <v>10185</v>
      </c>
      <c r="J1223">
        <v>50040936</v>
      </c>
      <c r="K1223" t="s">
        <v>267</v>
      </c>
      <c r="L1223">
        <v>1</v>
      </c>
      <c r="M1223">
        <v>12</v>
      </c>
      <c r="N1223">
        <v>1</v>
      </c>
      <c r="O1223" s="1">
        <v>46053</v>
      </c>
      <c r="P1223">
        <v>1</v>
      </c>
      <c r="Q1223" s="317">
        <v>135950</v>
      </c>
      <c r="R1223">
        <v>26.1</v>
      </c>
      <c r="S1223">
        <v>1</v>
      </c>
      <c r="T1223">
        <v>48</v>
      </c>
      <c r="U1223" s="317">
        <v>206781</v>
      </c>
    </row>
    <row r="1224" spans="1:21">
      <c r="A1224">
        <v>1223</v>
      </c>
      <c r="B1224" t="s">
        <v>9484</v>
      </c>
      <c r="C1224" t="s">
        <v>15565</v>
      </c>
      <c r="D1224" t="s">
        <v>6574</v>
      </c>
      <c r="E1224" t="s">
        <v>9303</v>
      </c>
      <c r="F1224" s="1">
        <v>45965</v>
      </c>
      <c r="G1224">
        <v>11</v>
      </c>
      <c r="H1224">
        <v>521020</v>
      </c>
      <c r="I1224" t="s">
        <v>10185</v>
      </c>
      <c r="J1224">
        <v>50040901</v>
      </c>
      <c r="K1224" t="s">
        <v>6518</v>
      </c>
      <c r="L1224">
        <v>12</v>
      </c>
      <c r="M1224">
        <v>11</v>
      </c>
      <c r="N1224">
        <v>12</v>
      </c>
      <c r="O1224" s="1">
        <v>46022</v>
      </c>
      <c r="P1224">
        <v>12</v>
      </c>
      <c r="Q1224" s="317">
        <v>79115</v>
      </c>
      <c r="R1224">
        <v>25.12</v>
      </c>
      <c r="S1224">
        <v>12</v>
      </c>
      <c r="T1224">
        <v>48</v>
      </c>
      <c r="U1224" s="317">
        <v>138948</v>
      </c>
    </row>
    <row r="1225" spans="1:21">
      <c r="A1225">
        <v>1224</v>
      </c>
      <c r="B1225" t="s">
        <v>9496</v>
      </c>
      <c r="C1225" t="s">
        <v>15566</v>
      </c>
      <c r="D1225" t="s">
        <v>6574</v>
      </c>
      <c r="E1225" t="s">
        <v>9303</v>
      </c>
      <c r="F1225" s="1">
        <v>45965</v>
      </c>
      <c r="G1225">
        <v>11</v>
      </c>
      <c r="H1225">
        <v>521021</v>
      </c>
      <c r="I1225" t="s">
        <v>10185</v>
      </c>
      <c r="J1225">
        <v>50040859</v>
      </c>
      <c r="K1225" t="s">
        <v>6518</v>
      </c>
      <c r="L1225">
        <v>1</v>
      </c>
      <c r="M1225">
        <v>12</v>
      </c>
      <c r="N1225">
        <v>1</v>
      </c>
      <c r="O1225" s="1">
        <v>46053</v>
      </c>
      <c r="P1225">
        <v>1</v>
      </c>
      <c r="Q1225" s="317">
        <v>127090</v>
      </c>
      <c r="R1225">
        <v>26.1</v>
      </c>
      <c r="S1225">
        <v>1</v>
      </c>
      <c r="T1225">
        <v>48</v>
      </c>
      <c r="U1225" s="317">
        <v>223672</v>
      </c>
    </row>
    <row r="1226" spans="1:21">
      <c r="A1226">
        <v>1225</v>
      </c>
      <c r="B1226" t="s">
        <v>9504</v>
      </c>
      <c r="C1226" t="s">
        <v>15567</v>
      </c>
      <c r="D1226" t="s">
        <v>6574</v>
      </c>
      <c r="E1226" t="s">
        <v>7834</v>
      </c>
      <c r="F1226" s="1">
        <v>45965</v>
      </c>
      <c r="G1226">
        <v>11</v>
      </c>
      <c r="H1226">
        <v>521022</v>
      </c>
      <c r="I1226" t="s">
        <v>10185</v>
      </c>
      <c r="J1226">
        <v>50040965</v>
      </c>
      <c r="K1226" t="s">
        <v>267</v>
      </c>
      <c r="L1226">
        <v>12</v>
      </c>
      <c r="M1226">
        <v>12</v>
      </c>
      <c r="N1226">
        <v>12</v>
      </c>
      <c r="O1226" s="1">
        <v>46022</v>
      </c>
      <c r="P1226">
        <v>12</v>
      </c>
      <c r="Q1226" s="317">
        <v>69520</v>
      </c>
      <c r="R1226">
        <v>25.12</v>
      </c>
      <c r="S1226">
        <v>12</v>
      </c>
      <c r="T1226">
        <v>48</v>
      </c>
      <c r="U1226" s="317">
        <v>127078</v>
      </c>
    </row>
    <row r="1227" spans="1:21">
      <c r="A1227">
        <v>1226</v>
      </c>
      <c r="B1227" t="s">
        <v>9490</v>
      </c>
      <c r="C1227" t="s">
        <v>15568</v>
      </c>
      <c r="D1227" t="s">
        <v>93</v>
      </c>
      <c r="E1227" t="s">
        <v>6259</v>
      </c>
      <c r="F1227" s="1">
        <v>45965</v>
      </c>
      <c r="G1227">
        <v>11</v>
      </c>
      <c r="H1227">
        <v>521023</v>
      </c>
      <c r="I1227" t="s">
        <v>10185</v>
      </c>
      <c r="J1227">
        <v>50040912</v>
      </c>
      <c r="K1227" t="s">
        <v>267</v>
      </c>
      <c r="L1227">
        <v>12</v>
      </c>
      <c r="M1227">
        <v>11</v>
      </c>
      <c r="N1227">
        <v>12</v>
      </c>
      <c r="O1227" s="1">
        <v>46022</v>
      </c>
      <c r="P1227">
        <v>12</v>
      </c>
      <c r="Q1227" s="317">
        <v>55570</v>
      </c>
      <c r="R1227">
        <v>25.12</v>
      </c>
      <c r="S1227">
        <v>12</v>
      </c>
      <c r="T1227">
        <v>27</v>
      </c>
      <c r="U1227" s="317">
        <v>120300</v>
      </c>
    </row>
    <row r="1228" spans="1:21">
      <c r="A1228">
        <v>1227</v>
      </c>
      <c r="B1228" t="s">
        <v>9488</v>
      </c>
      <c r="C1228" t="s">
        <v>15569</v>
      </c>
      <c r="D1228" t="s">
        <v>93</v>
      </c>
      <c r="E1228" t="s">
        <v>7769</v>
      </c>
      <c r="F1228" s="1">
        <v>45965</v>
      </c>
      <c r="G1228">
        <v>11</v>
      </c>
      <c r="H1228">
        <v>521024</v>
      </c>
      <c r="I1228" t="s">
        <v>10185</v>
      </c>
      <c r="J1228">
        <v>50040934</v>
      </c>
      <c r="K1228" t="s">
        <v>267</v>
      </c>
      <c r="L1228">
        <v>12</v>
      </c>
      <c r="M1228">
        <v>12</v>
      </c>
      <c r="N1228">
        <v>12</v>
      </c>
      <c r="O1228" s="1">
        <v>46022</v>
      </c>
      <c r="P1228">
        <v>12</v>
      </c>
      <c r="Q1228" s="317">
        <v>77260</v>
      </c>
      <c r="R1228">
        <v>25.12</v>
      </c>
      <c r="S1228">
        <v>12</v>
      </c>
      <c r="T1228">
        <v>27</v>
      </c>
      <c r="U1228" s="317">
        <v>161145</v>
      </c>
    </row>
    <row r="1229" spans="1:21">
      <c r="A1229">
        <v>1228</v>
      </c>
      <c r="B1229" t="s">
        <v>9492</v>
      </c>
      <c r="C1229" t="s">
        <v>15570</v>
      </c>
      <c r="D1229" t="s">
        <v>93</v>
      </c>
      <c r="E1229" t="s">
        <v>7668</v>
      </c>
      <c r="F1229" s="1">
        <v>45965</v>
      </c>
      <c r="G1229">
        <v>11</v>
      </c>
      <c r="H1229">
        <v>521025</v>
      </c>
      <c r="I1229" t="s">
        <v>10185</v>
      </c>
      <c r="J1229">
        <v>50040995</v>
      </c>
      <c r="K1229" t="s">
        <v>267</v>
      </c>
      <c r="L1229">
        <v>12</v>
      </c>
      <c r="M1229">
        <v>12</v>
      </c>
      <c r="N1229">
        <v>12</v>
      </c>
      <c r="O1229" s="1">
        <v>46022</v>
      </c>
      <c r="P1229">
        <v>12</v>
      </c>
      <c r="Q1229" s="317">
        <v>31730</v>
      </c>
      <c r="R1229">
        <v>25.12</v>
      </c>
      <c r="S1229">
        <v>12</v>
      </c>
      <c r="T1229">
        <v>21</v>
      </c>
      <c r="U1229" s="317">
        <v>69211</v>
      </c>
    </row>
    <row r="1230" spans="1:21">
      <c r="A1230">
        <v>1229</v>
      </c>
      <c r="B1230" t="s">
        <v>9506</v>
      </c>
      <c r="C1230" t="s">
        <v>9507</v>
      </c>
      <c r="D1230" t="s">
        <v>93</v>
      </c>
      <c r="E1230" t="s">
        <v>9296</v>
      </c>
      <c r="F1230" s="1">
        <v>45965</v>
      </c>
      <c r="G1230">
        <v>11</v>
      </c>
      <c r="H1230">
        <v>521026</v>
      </c>
      <c r="I1230" t="s">
        <v>10185</v>
      </c>
      <c r="J1230">
        <v>50041133</v>
      </c>
      <c r="K1230" t="s">
        <v>267</v>
      </c>
      <c r="L1230">
        <v>12</v>
      </c>
      <c r="M1230">
        <v>12</v>
      </c>
      <c r="N1230">
        <v>12</v>
      </c>
      <c r="O1230" s="1">
        <v>46022</v>
      </c>
      <c r="P1230">
        <v>12</v>
      </c>
      <c r="Q1230" s="317">
        <v>95345</v>
      </c>
      <c r="R1230">
        <v>25.12</v>
      </c>
      <c r="S1230">
        <v>12</v>
      </c>
      <c r="T1230">
        <v>21</v>
      </c>
      <c r="U1230" s="317">
        <v>221883</v>
      </c>
    </row>
    <row r="1231" spans="1:21">
      <c r="A1231">
        <v>1230</v>
      </c>
      <c r="B1231" t="s">
        <v>9502</v>
      </c>
      <c r="C1231" t="s">
        <v>8482</v>
      </c>
      <c r="D1231" t="s">
        <v>93</v>
      </c>
      <c r="E1231" t="s">
        <v>7769</v>
      </c>
      <c r="F1231" s="1">
        <v>45965</v>
      </c>
      <c r="G1231">
        <v>11</v>
      </c>
      <c r="H1231">
        <v>521027</v>
      </c>
      <c r="I1231" t="s">
        <v>10185</v>
      </c>
      <c r="J1231">
        <v>50041155</v>
      </c>
      <c r="K1231" t="s">
        <v>267</v>
      </c>
      <c r="L1231">
        <v>1</v>
      </c>
      <c r="M1231">
        <v>12</v>
      </c>
      <c r="N1231">
        <v>1</v>
      </c>
      <c r="O1231" s="1">
        <v>46053</v>
      </c>
      <c r="P1231">
        <v>1</v>
      </c>
      <c r="Q1231" s="317">
        <v>54065</v>
      </c>
      <c r="R1231">
        <v>26.1</v>
      </c>
      <c r="S1231">
        <v>1</v>
      </c>
      <c r="T1231">
        <v>21</v>
      </c>
      <c r="U1231" s="317">
        <v>111816</v>
      </c>
    </row>
    <row r="1232" spans="1:21">
      <c r="A1232">
        <v>1231</v>
      </c>
      <c r="B1232" t="s">
        <v>9513</v>
      </c>
      <c r="C1232" t="s">
        <v>15571</v>
      </c>
      <c r="D1232" t="s">
        <v>93</v>
      </c>
      <c r="E1232" t="s">
        <v>7883</v>
      </c>
      <c r="F1232" s="1">
        <v>45966</v>
      </c>
      <c r="G1232">
        <v>11</v>
      </c>
      <c r="H1232">
        <v>521028</v>
      </c>
      <c r="I1232" t="s">
        <v>10185</v>
      </c>
      <c r="J1232">
        <v>50041229</v>
      </c>
      <c r="K1232" t="s">
        <v>267</v>
      </c>
      <c r="L1232">
        <v>1</v>
      </c>
      <c r="M1232">
        <v>12</v>
      </c>
      <c r="N1232">
        <v>1</v>
      </c>
      <c r="O1232" s="1">
        <v>46053</v>
      </c>
      <c r="P1232">
        <v>1</v>
      </c>
      <c r="Q1232" s="317">
        <v>60960</v>
      </c>
      <c r="R1232">
        <v>26.1</v>
      </c>
      <c r="S1232">
        <v>1</v>
      </c>
      <c r="T1232">
        <v>21</v>
      </c>
      <c r="U1232" s="317">
        <v>84317</v>
      </c>
    </row>
    <row r="1233" spans="1:21">
      <c r="A1233">
        <v>1232</v>
      </c>
      <c r="B1233" t="s">
        <v>9515</v>
      </c>
      <c r="C1233" t="s">
        <v>15572</v>
      </c>
      <c r="D1233" t="s">
        <v>93</v>
      </c>
      <c r="E1233" t="s">
        <v>7769</v>
      </c>
      <c r="F1233" s="1">
        <v>45966</v>
      </c>
      <c r="G1233">
        <v>11</v>
      </c>
      <c r="H1233">
        <v>521029</v>
      </c>
      <c r="I1233" t="s">
        <v>10185</v>
      </c>
      <c r="J1233">
        <v>50041267</v>
      </c>
      <c r="K1233" t="s">
        <v>267</v>
      </c>
      <c r="L1233">
        <v>1</v>
      </c>
      <c r="M1233">
        <v>12</v>
      </c>
      <c r="N1233">
        <v>1</v>
      </c>
      <c r="O1233" s="1">
        <v>46053</v>
      </c>
      <c r="P1233">
        <v>1</v>
      </c>
      <c r="Q1233" s="317">
        <v>43810</v>
      </c>
      <c r="R1233">
        <v>26.1</v>
      </c>
      <c r="S1233">
        <v>1</v>
      </c>
      <c r="T1233">
        <v>27</v>
      </c>
      <c r="U1233" s="317">
        <v>91023</v>
      </c>
    </row>
    <row r="1234" spans="1:21">
      <c r="A1234">
        <v>1233</v>
      </c>
      <c r="B1234" t="s">
        <v>9509</v>
      </c>
      <c r="C1234" t="s">
        <v>9510</v>
      </c>
      <c r="D1234" t="s">
        <v>6574</v>
      </c>
      <c r="E1234" t="s">
        <v>9355</v>
      </c>
      <c r="F1234" s="1">
        <v>45966</v>
      </c>
      <c r="G1234">
        <v>11</v>
      </c>
      <c r="H1234">
        <v>521030</v>
      </c>
      <c r="I1234" t="s">
        <v>10185</v>
      </c>
      <c r="J1234">
        <v>50041039</v>
      </c>
      <c r="K1234" t="s">
        <v>267</v>
      </c>
      <c r="L1234">
        <v>12</v>
      </c>
      <c r="M1234">
        <v>11</v>
      </c>
      <c r="N1234">
        <v>12</v>
      </c>
      <c r="O1234" s="1">
        <v>46022</v>
      </c>
      <c r="P1234">
        <v>12</v>
      </c>
      <c r="Q1234" s="317">
        <v>43330</v>
      </c>
      <c r="R1234">
        <v>25.12</v>
      </c>
      <c r="S1234">
        <v>12</v>
      </c>
      <c r="T1234">
        <v>46</v>
      </c>
      <c r="U1234" s="317">
        <v>77531</v>
      </c>
    </row>
    <row r="1235" spans="1:21">
      <c r="A1235">
        <v>1234</v>
      </c>
      <c r="B1235" t="s">
        <v>9519</v>
      </c>
      <c r="C1235" t="s">
        <v>15573</v>
      </c>
      <c r="D1235" t="s">
        <v>93</v>
      </c>
      <c r="E1235" t="s">
        <v>9226</v>
      </c>
      <c r="F1235" s="1">
        <v>45966</v>
      </c>
      <c r="G1235">
        <v>11</v>
      </c>
      <c r="H1235">
        <v>521031</v>
      </c>
      <c r="I1235" t="s">
        <v>10185</v>
      </c>
      <c r="J1235">
        <v>50041465</v>
      </c>
      <c r="K1235" t="s">
        <v>267</v>
      </c>
      <c r="L1235">
        <v>12</v>
      </c>
      <c r="M1235">
        <v>12</v>
      </c>
      <c r="N1235">
        <v>12</v>
      </c>
      <c r="O1235" s="1">
        <v>46022</v>
      </c>
      <c r="P1235">
        <v>12</v>
      </c>
      <c r="Q1235" s="317">
        <v>44770</v>
      </c>
      <c r="R1235">
        <v>25.12</v>
      </c>
      <c r="S1235">
        <v>12</v>
      </c>
      <c r="T1235">
        <v>21</v>
      </c>
      <c r="U1235" s="317">
        <v>103953</v>
      </c>
    </row>
    <row r="1236" spans="1:21">
      <c r="A1236">
        <v>1235</v>
      </c>
      <c r="B1236" t="s">
        <v>9517</v>
      </c>
      <c r="C1236" t="s">
        <v>15574</v>
      </c>
      <c r="D1236" t="s">
        <v>93</v>
      </c>
      <c r="E1236" t="s">
        <v>7883</v>
      </c>
      <c r="F1236" s="1">
        <v>45966</v>
      </c>
      <c r="G1236">
        <v>11</v>
      </c>
      <c r="H1236">
        <v>521032</v>
      </c>
      <c r="I1236" t="s">
        <v>10185</v>
      </c>
      <c r="J1236">
        <v>50041478</v>
      </c>
      <c r="K1236" t="s">
        <v>267</v>
      </c>
      <c r="L1236">
        <v>1</v>
      </c>
      <c r="M1236">
        <v>12</v>
      </c>
      <c r="N1236">
        <v>1</v>
      </c>
      <c r="O1236" s="1">
        <v>46053</v>
      </c>
      <c r="P1236">
        <v>1</v>
      </c>
      <c r="Q1236" s="317">
        <v>65710</v>
      </c>
      <c r="R1236">
        <v>26.1</v>
      </c>
      <c r="S1236">
        <v>1</v>
      </c>
      <c r="T1236">
        <v>21</v>
      </c>
      <c r="U1236" s="317">
        <v>91657</v>
      </c>
    </row>
    <row r="1237" spans="1:21">
      <c r="A1237">
        <v>1236</v>
      </c>
      <c r="B1237" t="s">
        <v>9521</v>
      </c>
      <c r="C1237" t="s">
        <v>9522</v>
      </c>
      <c r="D1237" t="s">
        <v>93</v>
      </c>
      <c r="E1237" t="s">
        <v>7883</v>
      </c>
      <c r="F1237" s="1">
        <v>45967</v>
      </c>
      <c r="G1237">
        <v>11</v>
      </c>
      <c r="H1237">
        <v>521033</v>
      </c>
      <c r="I1237" t="s">
        <v>10185</v>
      </c>
      <c r="J1237">
        <v>50041526</v>
      </c>
      <c r="K1237" t="s">
        <v>6518</v>
      </c>
      <c r="L1237">
        <v>1</v>
      </c>
      <c r="M1237">
        <v>12</v>
      </c>
      <c r="N1237">
        <v>1</v>
      </c>
      <c r="O1237" s="1">
        <v>46053</v>
      </c>
      <c r="P1237">
        <v>1</v>
      </c>
      <c r="Q1237" s="317">
        <v>52465</v>
      </c>
      <c r="R1237">
        <v>26.1</v>
      </c>
      <c r="S1237">
        <v>1</v>
      </c>
      <c r="T1237">
        <v>21</v>
      </c>
      <c r="U1237" s="317">
        <v>72080</v>
      </c>
    </row>
    <row r="1238" spans="1:21">
      <c r="A1238">
        <v>1237</v>
      </c>
      <c r="B1238" t="s">
        <v>9525</v>
      </c>
      <c r="C1238" t="s">
        <v>15575</v>
      </c>
      <c r="D1238" t="s">
        <v>93</v>
      </c>
      <c r="E1238" t="s">
        <v>15390</v>
      </c>
      <c r="F1238" s="1">
        <v>45967</v>
      </c>
      <c r="G1238">
        <v>11</v>
      </c>
      <c r="H1238">
        <v>521034</v>
      </c>
      <c r="I1238" t="s">
        <v>10185</v>
      </c>
      <c r="J1238">
        <v>50041585</v>
      </c>
      <c r="K1238" t="s">
        <v>267</v>
      </c>
      <c r="L1238">
        <v>12</v>
      </c>
      <c r="M1238">
        <v>12</v>
      </c>
      <c r="N1238">
        <v>12</v>
      </c>
      <c r="O1238" s="1">
        <v>46022</v>
      </c>
      <c r="P1238">
        <v>12</v>
      </c>
      <c r="Q1238" s="317">
        <v>65980</v>
      </c>
      <c r="R1238">
        <v>25.12</v>
      </c>
      <c r="S1238">
        <v>12</v>
      </c>
      <c r="T1238">
        <v>21</v>
      </c>
      <c r="U1238" s="317">
        <v>137534</v>
      </c>
    </row>
    <row r="1239" spans="1:21">
      <c r="A1239">
        <v>1238</v>
      </c>
      <c r="B1239" t="s">
        <v>9527</v>
      </c>
      <c r="C1239" t="s">
        <v>9528</v>
      </c>
      <c r="D1239" t="s">
        <v>6574</v>
      </c>
      <c r="E1239" t="s">
        <v>9355</v>
      </c>
      <c r="F1239" s="1">
        <v>45967</v>
      </c>
      <c r="G1239">
        <v>11</v>
      </c>
      <c r="H1239">
        <v>521035</v>
      </c>
      <c r="I1239" t="s">
        <v>10185</v>
      </c>
      <c r="J1239">
        <v>50041464</v>
      </c>
      <c r="K1239" t="s">
        <v>267</v>
      </c>
      <c r="L1239">
        <v>1</v>
      </c>
      <c r="M1239">
        <v>12</v>
      </c>
      <c r="N1239">
        <v>1</v>
      </c>
      <c r="O1239" s="1">
        <v>46053</v>
      </c>
      <c r="P1239">
        <v>1</v>
      </c>
      <c r="Q1239" s="317">
        <v>97635</v>
      </c>
      <c r="R1239">
        <v>26.1</v>
      </c>
      <c r="S1239">
        <v>1</v>
      </c>
      <c r="T1239">
        <v>46</v>
      </c>
      <c r="U1239" s="317">
        <v>147081</v>
      </c>
    </row>
    <row r="1240" spans="1:21">
      <c r="A1240">
        <v>1239</v>
      </c>
      <c r="B1240" t="s">
        <v>9511</v>
      </c>
      <c r="C1240" t="s">
        <v>15576</v>
      </c>
      <c r="D1240" t="s">
        <v>6574</v>
      </c>
      <c r="E1240" t="s">
        <v>9303</v>
      </c>
      <c r="F1240" s="1">
        <v>45967</v>
      </c>
      <c r="G1240">
        <v>11</v>
      </c>
      <c r="H1240">
        <v>521036</v>
      </c>
      <c r="I1240" t="s">
        <v>10185</v>
      </c>
      <c r="J1240">
        <v>50041044</v>
      </c>
      <c r="K1240" t="s">
        <v>6518</v>
      </c>
      <c r="L1240">
        <v>12</v>
      </c>
      <c r="M1240">
        <v>11</v>
      </c>
      <c r="N1240">
        <v>12</v>
      </c>
      <c r="O1240" s="1">
        <v>46022</v>
      </c>
      <c r="P1240">
        <v>12</v>
      </c>
      <c r="Q1240" s="317">
        <v>122270</v>
      </c>
      <c r="R1240">
        <v>25.12</v>
      </c>
      <c r="S1240">
        <v>12</v>
      </c>
      <c r="T1240">
        <v>46</v>
      </c>
      <c r="U1240" s="317">
        <v>218127</v>
      </c>
    </row>
    <row r="1241" spans="1:21">
      <c r="A1241">
        <v>1240</v>
      </c>
      <c r="B1241" t="s">
        <v>9529</v>
      </c>
      <c r="C1241" t="s">
        <v>15577</v>
      </c>
      <c r="D1241" t="s">
        <v>6574</v>
      </c>
      <c r="E1241" t="s">
        <v>9355</v>
      </c>
      <c r="F1241" s="1">
        <v>45967</v>
      </c>
      <c r="G1241">
        <v>11</v>
      </c>
      <c r="H1241">
        <v>521037</v>
      </c>
      <c r="I1241" t="s">
        <v>10185</v>
      </c>
      <c r="J1241">
        <v>50041665</v>
      </c>
      <c r="K1241" t="s">
        <v>6518</v>
      </c>
      <c r="L1241">
        <v>12</v>
      </c>
      <c r="M1241">
        <v>11</v>
      </c>
      <c r="N1241">
        <v>12</v>
      </c>
      <c r="O1241" s="1">
        <v>46022</v>
      </c>
      <c r="P1241">
        <v>12</v>
      </c>
      <c r="Q1241" s="317">
        <v>312160</v>
      </c>
      <c r="R1241">
        <v>25.12</v>
      </c>
      <c r="S1241">
        <v>12</v>
      </c>
      <c r="T1241">
        <v>46</v>
      </c>
      <c r="U1241" s="317">
        <v>560630</v>
      </c>
    </row>
    <row r="1242" spans="1:21">
      <c r="A1242">
        <v>1241</v>
      </c>
      <c r="B1242" t="s">
        <v>9533</v>
      </c>
      <c r="C1242" t="s">
        <v>9534</v>
      </c>
      <c r="D1242" t="s">
        <v>93</v>
      </c>
      <c r="E1242" t="s">
        <v>6259</v>
      </c>
      <c r="F1242" s="1">
        <v>45968</v>
      </c>
      <c r="G1242">
        <v>11</v>
      </c>
      <c r="H1242">
        <v>521038</v>
      </c>
      <c r="I1242" t="s">
        <v>10185</v>
      </c>
      <c r="J1242">
        <v>50041945</v>
      </c>
      <c r="K1242" t="s">
        <v>267</v>
      </c>
      <c r="L1242">
        <v>1</v>
      </c>
      <c r="M1242">
        <v>12</v>
      </c>
      <c r="N1242">
        <v>1</v>
      </c>
      <c r="O1242" s="1">
        <v>46053</v>
      </c>
      <c r="P1242">
        <v>1</v>
      </c>
      <c r="Q1242" s="317">
        <v>63655</v>
      </c>
      <c r="R1242">
        <v>26.1</v>
      </c>
      <c r="S1242">
        <v>1</v>
      </c>
      <c r="T1242">
        <v>27</v>
      </c>
      <c r="U1242" s="317">
        <v>136177</v>
      </c>
    </row>
    <row r="1243" spans="1:21">
      <c r="A1243">
        <v>1242</v>
      </c>
      <c r="B1243" t="s">
        <v>9785</v>
      </c>
      <c r="C1243" t="s">
        <v>15578</v>
      </c>
      <c r="D1243" t="s">
        <v>93</v>
      </c>
      <c r="E1243" t="s">
        <v>7800</v>
      </c>
      <c r="F1243" s="1">
        <v>45968</v>
      </c>
      <c r="G1243">
        <v>11</v>
      </c>
      <c r="H1243">
        <v>521039</v>
      </c>
      <c r="I1243" t="s">
        <v>12228</v>
      </c>
      <c r="J1243">
        <v>50041994</v>
      </c>
      <c r="L1243" t="s">
        <v>43</v>
      </c>
      <c r="M1243" t="s">
        <v>43</v>
      </c>
      <c r="N1243" t="s">
        <v>43</v>
      </c>
      <c r="O1243" s="1"/>
      <c r="Q1243" s="317"/>
      <c r="U1243" s="317"/>
    </row>
    <row r="1244" spans="1:21">
      <c r="A1244">
        <v>1243</v>
      </c>
      <c r="B1244" t="s">
        <v>9535</v>
      </c>
      <c r="C1244" t="s">
        <v>9536</v>
      </c>
      <c r="D1244" t="s">
        <v>93</v>
      </c>
      <c r="E1244" t="s">
        <v>9296</v>
      </c>
      <c r="F1244" s="1">
        <v>45968</v>
      </c>
      <c r="G1244">
        <v>11</v>
      </c>
      <c r="H1244">
        <v>521040</v>
      </c>
      <c r="I1244" t="s">
        <v>10185</v>
      </c>
      <c r="J1244">
        <v>50042033</v>
      </c>
      <c r="L1244" t="s">
        <v>43</v>
      </c>
      <c r="M1244" t="s">
        <v>43</v>
      </c>
      <c r="N1244" t="s">
        <v>43</v>
      </c>
      <c r="O1244" s="1"/>
      <c r="Q1244" s="317"/>
      <c r="U1244" s="317"/>
    </row>
    <row r="1245" spans="1:21">
      <c r="A1245">
        <v>1244</v>
      </c>
      <c r="B1245" t="s">
        <v>9548</v>
      </c>
      <c r="C1245" t="s">
        <v>15579</v>
      </c>
      <c r="D1245" t="s">
        <v>93</v>
      </c>
      <c r="E1245" t="s">
        <v>9226</v>
      </c>
      <c r="F1245" s="1">
        <v>45968</v>
      </c>
      <c r="G1245">
        <v>11</v>
      </c>
      <c r="H1245">
        <v>521041</v>
      </c>
      <c r="I1245" t="s">
        <v>10185</v>
      </c>
      <c r="J1245">
        <v>50042039</v>
      </c>
      <c r="K1245" t="s">
        <v>267</v>
      </c>
      <c r="L1245">
        <v>12</v>
      </c>
      <c r="M1245">
        <v>12</v>
      </c>
      <c r="N1245">
        <v>12</v>
      </c>
      <c r="O1245" s="1">
        <v>46022</v>
      </c>
      <c r="P1245">
        <v>12</v>
      </c>
      <c r="Q1245" s="317">
        <v>94705</v>
      </c>
      <c r="R1245">
        <v>25.12</v>
      </c>
      <c r="S1245">
        <v>12</v>
      </c>
      <c r="T1245">
        <v>27</v>
      </c>
      <c r="U1245" s="317">
        <v>219266</v>
      </c>
    </row>
    <row r="1246" spans="1:21">
      <c r="A1246">
        <v>1245</v>
      </c>
      <c r="B1246" t="s">
        <v>9537</v>
      </c>
      <c r="C1246" t="s">
        <v>9538</v>
      </c>
      <c r="D1246" t="s">
        <v>93</v>
      </c>
      <c r="E1246" t="s">
        <v>9539</v>
      </c>
      <c r="F1246" s="1">
        <v>45968</v>
      </c>
      <c r="G1246">
        <v>11</v>
      </c>
      <c r="H1246">
        <v>521042</v>
      </c>
      <c r="I1246" t="s">
        <v>10185</v>
      </c>
      <c r="J1246">
        <v>50042045</v>
      </c>
      <c r="K1246" t="s">
        <v>6518</v>
      </c>
      <c r="L1246">
        <v>1</v>
      </c>
      <c r="M1246">
        <v>12</v>
      </c>
      <c r="N1246">
        <v>1</v>
      </c>
      <c r="O1246" s="1">
        <v>46053</v>
      </c>
      <c r="P1246">
        <v>1</v>
      </c>
      <c r="Q1246" s="317">
        <v>69385</v>
      </c>
      <c r="R1246">
        <v>26.1</v>
      </c>
      <c r="S1246">
        <v>1</v>
      </c>
      <c r="T1246">
        <v>21</v>
      </c>
      <c r="U1246" s="317">
        <v>159818</v>
      </c>
    </row>
    <row r="1247" spans="1:21">
      <c r="A1247">
        <v>1246</v>
      </c>
      <c r="B1247" t="s">
        <v>9540</v>
      </c>
      <c r="C1247" t="s">
        <v>15580</v>
      </c>
      <c r="D1247" t="s">
        <v>93</v>
      </c>
      <c r="E1247" t="s">
        <v>15390</v>
      </c>
      <c r="F1247" s="1">
        <v>45968</v>
      </c>
      <c r="G1247">
        <v>11</v>
      </c>
      <c r="H1247">
        <v>521043</v>
      </c>
      <c r="I1247" t="s">
        <v>10185</v>
      </c>
      <c r="J1247">
        <v>50042052</v>
      </c>
      <c r="K1247" t="s">
        <v>267</v>
      </c>
      <c r="L1247">
        <v>12</v>
      </c>
      <c r="M1247">
        <v>12</v>
      </c>
      <c r="N1247">
        <v>12</v>
      </c>
      <c r="O1247" s="1">
        <v>46022</v>
      </c>
      <c r="P1247">
        <v>12</v>
      </c>
      <c r="Q1247" s="317">
        <v>66690</v>
      </c>
      <c r="R1247">
        <v>25.12</v>
      </c>
      <c r="S1247">
        <v>12</v>
      </c>
      <c r="T1247">
        <v>21</v>
      </c>
      <c r="U1247" s="317">
        <v>137854</v>
      </c>
    </row>
    <row r="1248" spans="1:21">
      <c r="A1248">
        <v>1247</v>
      </c>
      <c r="B1248" t="s">
        <v>9542</v>
      </c>
      <c r="C1248" t="s">
        <v>15581</v>
      </c>
      <c r="D1248" t="s">
        <v>6574</v>
      </c>
      <c r="E1248" t="s">
        <v>7834</v>
      </c>
      <c r="F1248" s="1">
        <v>45971</v>
      </c>
      <c r="G1248">
        <v>11</v>
      </c>
      <c r="H1248">
        <v>521044</v>
      </c>
      <c r="I1248" t="s">
        <v>10185</v>
      </c>
      <c r="J1248">
        <v>50042204</v>
      </c>
      <c r="K1248" t="s">
        <v>6518</v>
      </c>
      <c r="L1248">
        <v>2</v>
      </c>
      <c r="M1248">
        <v>12</v>
      </c>
      <c r="N1248">
        <v>2</v>
      </c>
      <c r="O1248" s="1">
        <v>46081</v>
      </c>
      <c r="P1248">
        <v>2</v>
      </c>
      <c r="Q1248" s="317">
        <v>602860</v>
      </c>
      <c r="R1248">
        <v>26.2</v>
      </c>
      <c r="S1248">
        <v>2</v>
      </c>
      <c r="T1248">
        <v>46</v>
      </c>
      <c r="U1248" s="317">
        <v>898203</v>
      </c>
    </row>
    <row r="1249" spans="1:21">
      <c r="A1249">
        <v>1248</v>
      </c>
      <c r="B1249" t="s">
        <v>9552</v>
      </c>
      <c r="C1249" t="s">
        <v>9553</v>
      </c>
      <c r="D1249" t="s">
        <v>6574</v>
      </c>
      <c r="E1249" t="s">
        <v>7834</v>
      </c>
      <c r="F1249" s="1">
        <v>45971</v>
      </c>
      <c r="G1249">
        <v>11</v>
      </c>
      <c r="H1249">
        <v>521045</v>
      </c>
      <c r="I1249" t="s">
        <v>10185</v>
      </c>
      <c r="J1249">
        <v>50042569</v>
      </c>
      <c r="K1249" t="s">
        <v>267</v>
      </c>
      <c r="L1249">
        <v>1</v>
      </c>
      <c r="M1249">
        <v>12</v>
      </c>
      <c r="N1249">
        <v>1</v>
      </c>
      <c r="O1249" s="1">
        <v>46053</v>
      </c>
      <c r="P1249">
        <v>1</v>
      </c>
      <c r="Q1249" s="317">
        <v>226750</v>
      </c>
      <c r="R1249">
        <v>26.1</v>
      </c>
      <c r="S1249">
        <v>1</v>
      </c>
      <c r="T1249">
        <v>46</v>
      </c>
      <c r="U1249" s="317">
        <v>340986</v>
      </c>
    </row>
    <row r="1250" spans="1:21">
      <c r="A1250">
        <v>1249</v>
      </c>
      <c r="B1250" t="s">
        <v>9360</v>
      </c>
      <c r="C1250" t="s">
        <v>15582</v>
      </c>
      <c r="D1250" t="s">
        <v>6574</v>
      </c>
      <c r="E1250" t="s">
        <v>9303</v>
      </c>
      <c r="F1250" s="1">
        <v>45951</v>
      </c>
      <c r="G1250">
        <v>10</v>
      </c>
      <c r="H1250">
        <v>521046</v>
      </c>
      <c r="I1250" t="s">
        <v>10185</v>
      </c>
      <c r="J1250">
        <v>50038719</v>
      </c>
      <c r="K1250" t="s">
        <v>6518</v>
      </c>
      <c r="L1250">
        <v>12</v>
      </c>
      <c r="M1250">
        <v>11</v>
      </c>
      <c r="N1250">
        <v>12</v>
      </c>
      <c r="O1250" s="1">
        <v>46022</v>
      </c>
      <c r="P1250">
        <v>12</v>
      </c>
      <c r="Q1250" s="317">
        <v>66330</v>
      </c>
      <c r="R1250">
        <v>25.12</v>
      </c>
      <c r="S1250">
        <v>12</v>
      </c>
      <c r="T1250">
        <v>48</v>
      </c>
      <c r="U1250" s="317">
        <v>115626</v>
      </c>
    </row>
    <row r="1251" spans="1:21">
      <c r="A1251">
        <v>1250</v>
      </c>
      <c r="B1251" t="s">
        <v>9562</v>
      </c>
      <c r="C1251" t="s">
        <v>9563</v>
      </c>
      <c r="D1251" t="s">
        <v>6574</v>
      </c>
      <c r="E1251" t="s">
        <v>9232</v>
      </c>
      <c r="F1251" s="1">
        <v>45971</v>
      </c>
      <c r="G1251">
        <v>11</v>
      </c>
      <c r="H1251">
        <v>521047</v>
      </c>
      <c r="I1251" t="s">
        <v>10185</v>
      </c>
      <c r="J1251">
        <v>50042393</v>
      </c>
      <c r="K1251" t="s">
        <v>6518</v>
      </c>
      <c r="L1251">
        <v>2</v>
      </c>
      <c r="M1251">
        <v>12</v>
      </c>
      <c r="N1251">
        <v>2</v>
      </c>
      <c r="O1251" s="1">
        <v>46081</v>
      </c>
      <c r="P1251">
        <v>2</v>
      </c>
      <c r="Q1251" s="317">
        <v>251120</v>
      </c>
      <c r="R1251">
        <v>26.2</v>
      </c>
      <c r="S1251">
        <v>2</v>
      </c>
      <c r="T1251">
        <v>48</v>
      </c>
      <c r="U1251" s="317">
        <v>370368</v>
      </c>
    </row>
    <row r="1252" spans="1:21">
      <c r="A1252">
        <v>1251</v>
      </c>
      <c r="B1252" t="s">
        <v>9560</v>
      </c>
      <c r="C1252" t="s">
        <v>9561</v>
      </c>
      <c r="D1252" t="s">
        <v>6574</v>
      </c>
      <c r="E1252" t="s">
        <v>9232</v>
      </c>
      <c r="F1252" s="1">
        <v>45971</v>
      </c>
      <c r="G1252">
        <v>11</v>
      </c>
      <c r="H1252">
        <v>521048</v>
      </c>
      <c r="I1252" t="s">
        <v>10185</v>
      </c>
      <c r="J1252">
        <v>50042461</v>
      </c>
      <c r="K1252" t="s">
        <v>6518</v>
      </c>
      <c r="L1252">
        <v>12</v>
      </c>
      <c r="M1252">
        <v>12</v>
      </c>
      <c r="N1252">
        <v>12</v>
      </c>
      <c r="O1252" s="1">
        <v>46022</v>
      </c>
      <c r="P1252">
        <v>12</v>
      </c>
      <c r="Q1252" s="317">
        <v>71510</v>
      </c>
      <c r="R1252">
        <v>25.12</v>
      </c>
      <c r="S1252">
        <v>12</v>
      </c>
      <c r="T1252">
        <v>48</v>
      </c>
      <c r="U1252" s="317">
        <v>126651</v>
      </c>
    </row>
    <row r="1253" spans="1:21">
      <c r="A1253">
        <v>1252</v>
      </c>
      <c r="B1253" t="s">
        <v>9558</v>
      </c>
      <c r="C1253" t="s">
        <v>15583</v>
      </c>
      <c r="D1253" t="s">
        <v>6574</v>
      </c>
      <c r="E1253" t="s">
        <v>9232</v>
      </c>
      <c r="F1253" s="1">
        <v>45971</v>
      </c>
      <c r="G1253">
        <v>11</v>
      </c>
      <c r="H1253">
        <v>521049</v>
      </c>
      <c r="I1253" t="s">
        <v>10185</v>
      </c>
      <c r="J1253">
        <v>50042498</v>
      </c>
      <c r="K1253" t="s">
        <v>6518</v>
      </c>
      <c r="L1253">
        <v>2</v>
      </c>
      <c r="M1253">
        <v>12</v>
      </c>
      <c r="N1253">
        <v>2</v>
      </c>
      <c r="O1253" s="1">
        <v>46081</v>
      </c>
      <c r="P1253">
        <v>2</v>
      </c>
      <c r="Q1253" s="317">
        <v>186830</v>
      </c>
      <c r="R1253">
        <v>26.2</v>
      </c>
      <c r="S1253">
        <v>2</v>
      </c>
      <c r="T1253">
        <v>48</v>
      </c>
      <c r="U1253" s="317">
        <v>276760</v>
      </c>
    </row>
    <row r="1254" spans="1:21">
      <c r="A1254">
        <v>1253</v>
      </c>
      <c r="B1254" t="s">
        <v>9556</v>
      </c>
      <c r="C1254" t="s">
        <v>15584</v>
      </c>
      <c r="D1254" t="s">
        <v>6574</v>
      </c>
      <c r="E1254" t="s">
        <v>9232</v>
      </c>
      <c r="F1254" s="1">
        <v>45971</v>
      </c>
      <c r="G1254">
        <v>11</v>
      </c>
      <c r="H1254">
        <v>521050</v>
      </c>
      <c r="I1254" t="s">
        <v>10185</v>
      </c>
      <c r="J1254">
        <v>50042510</v>
      </c>
      <c r="K1254" t="s">
        <v>6518</v>
      </c>
      <c r="L1254">
        <v>2</v>
      </c>
      <c r="M1254">
        <v>12</v>
      </c>
      <c r="N1254">
        <v>2</v>
      </c>
      <c r="O1254" s="1">
        <v>46081</v>
      </c>
      <c r="P1254">
        <v>2</v>
      </c>
      <c r="Q1254" s="317">
        <v>244130</v>
      </c>
      <c r="R1254">
        <v>26.2</v>
      </c>
      <c r="S1254">
        <v>2</v>
      </c>
      <c r="T1254">
        <v>48</v>
      </c>
      <c r="U1254" s="317">
        <v>360057</v>
      </c>
    </row>
    <row r="1255" spans="1:21">
      <c r="A1255">
        <v>1254</v>
      </c>
      <c r="B1255" t="s">
        <v>9564</v>
      </c>
      <c r="C1255" t="s">
        <v>15585</v>
      </c>
      <c r="D1255" t="s">
        <v>6574</v>
      </c>
      <c r="E1255" t="s">
        <v>9355</v>
      </c>
      <c r="F1255" s="1">
        <v>45972</v>
      </c>
      <c r="G1255">
        <v>11</v>
      </c>
      <c r="H1255">
        <v>521051</v>
      </c>
      <c r="I1255" t="s">
        <v>10185</v>
      </c>
      <c r="J1255">
        <v>50042856</v>
      </c>
      <c r="K1255" t="s">
        <v>267</v>
      </c>
      <c r="L1255">
        <v>12</v>
      </c>
      <c r="M1255">
        <v>12</v>
      </c>
      <c r="N1255">
        <v>12</v>
      </c>
      <c r="O1255" s="1">
        <v>46022</v>
      </c>
      <c r="P1255">
        <v>12</v>
      </c>
      <c r="Q1255" s="317">
        <v>73015</v>
      </c>
      <c r="R1255">
        <v>25.12</v>
      </c>
      <c r="S1255">
        <v>12</v>
      </c>
      <c r="T1255">
        <v>48</v>
      </c>
      <c r="U1255" s="317">
        <v>129645</v>
      </c>
    </row>
    <row r="1256" spans="1:21">
      <c r="A1256">
        <v>1255</v>
      </c>
      <c r="B1256" t="s">
        <v>9546</v>
      </c>
      <c r="C1256" t="s">
        <v>15586</v>
      </c>
      <c r="D1256" t="s">
        <v>93</v>
      </c>
      <c r="E1256" t="s">
        <v>7769</v>
      </c>
      <c r="F1256" s="1">
        <v>45971</v>
      </c>
      <c r="G1256">
        <v>11</v>
      </c>
      <c r="H1256">
        <v>521052</v>
      </c>
      <c r="I1256" t="s">
        <v>10185</v>
      </c>
      <c r="J1256">
        <v>50042324</v>
      </c>
      <c r="K1256" t="s">
        <v>6518</v>
      </c>
      <c r="L1256">
        <v>12</v>
      </c>
      <c r="M1256">
        <v>12</v>
      </c>
      <c r="N1256">
        <v>12</v>
      </c>
      <c r="O1256" s="1">
        <v>46022</v>
      </c>
      <c r="P1256">
        <v>12</v>
      </c>
      <c r="Q1256" s="317">
        <v>35840</v>
      </c>
      <c r="R1256">
        <v>25.12</v>
      </c>
      <c r="S1256">
        <v>12</v>
      </c>
      <c r="T1256">
        <v>27</v>
      </c>
      <c r="U1256" s="317">
        <v>75121</v>
      </c>
    </row>
    <row r="1257" spans="1:21">
      <c r="A1257">
        <v>1256</v>
      </c>
      <c r="B1257" t="s">
        <v>9550</v>
      </c>
      <c r="C1257" t="s">
        <v>15587</v>
      </c>
      <c r="D1257" t="s">
        <v>93</v>
      </c>
      <c r="E1257" t="s">
        <v>9328</v>
      </c>
      <c r="F1257" s="1">
        <v>45972</v>
      </c>
      <c r="G1257">
        <v>11</v>
      </c>
      <c r="H1257">
        <v>521053</v>
      </c>
      <c r="I1257" t="s">
        <v>10185</v>
      </c>
      <c r="J1257">
        <v>50042672</v>
      </c>
      <c r="K1257" t="s">
        <v>6518</v>
      </c>
      <c r="L1257">
        <v>1</v>
      </c>
      <c r="M1257">
        <v>12</v>
      </c>
      <c r="N1257">
        <v>1</v>
      </c>
      <c r="O1257" s="1">
        <v>46053</v>
      </c>
      <c r="P1257">
        <v>1</v>
      </c>
      <c r="Q1257" s="317">
        <v>66805</v>
      </c>
      <c r="R1257">
        <v>26.1</v>
      </c>
      <c r="S1257">
        <v>1</v>
      </c>
      <c r="T1257">
        <v>21</v>
      </c>
      <c r="U1257" s="317">
        <v>137524</v>
      </c>
    </row>
    <row r="1258" spans="1:21">
      <c r="A1258">
        <v>1257</v>
      </c>
      <c r="B1258" t="s">
        <v>9554</v>
      </c>
      <c r="C1258" t="s">
        <v>15588</v>
      </c>
      <c r="D1258" t="s">
        <v>93</v>
      </c>
      <c r="E1258" t="s">
        <v>7668</v>
      </c>
      <c r="F1258" s="1">
        <v>45972</v>
      </c>
      <c r="G1258">
        <v>11</v>
      </c>
      <c r="H1258">
        <v>521054</v>
      </c>
      <c r="I1258" t="s">
        <v>10185</v>
      </c>
      <c r="J1258">
        <v>50042782</v>
      </c>
      <c r="K1258" t="s">
        <v>6518</v>
      </c>
      <c r="L1258">
        <v>1</v>
      </c>
      <c r="M1258">
        <v>12</v>
      </c>
      <c r="N1258">
        <v>1</v>
      </c>
      <c r="O1258" s="1">
        <v>46053</v>
      </c>
      <c r="P1258">
        <v>1</v>
      </c>
      <c r="Q1258" s="317">
        <v>154070</v>
      </c>
      <c r="R1258">
        <v>26.1</v>
      </c>
      <c r="S1258">
        <v>1</v>
      </c>
      <c r="T1258">
        <v>21</v>
      </c>
      <c r="U1258" s="317">
        <v>335955</v>
      </c>
    </row>
    <row r="1259" spans="1:21">
      <c r="A1259">
        <v>1258</v>
      </c>
      <c r="B1259" t="s">
        <v>9576</v>
      </c>
      <c r="C1259" t="s">
        <v>15589</v>
      </c>
      <c r="D1259" t="s">
        <v>93</v>
      </c>
      <c r="E1259" t="s">
        <v>9578</v>
      </c>
      <c r="F1259" s="1">
        <v>45973</v>
      </c>
      <c r="G1259">
        <v>11</v>
      </c>
      <c r="H1259">
        <v>521055</v>
      </c>
      <c r="I1259" t="s">
        <v>10185</v>
      </c>
      <c r="J1259">
        <v>50042918</v>
      </c>
      <c r="K1259" t="s">
        <v>267</v>
      </c>
      <c r="L1259">
        <v>1</v>
      </c>
      <c r="M1259">
        <v>12</v>
      </c>
      <c r="N1259">
        <v>1</v>
      </c>
      <c r="O1259" s="1">
        <v>46053</v>
      </c>
      <c r="P1259">
        <v>1</v>
      </c>
      <c r="Q1259" s="317">
        <v>58265</v>
      </c>
      <c r="R1259">
        <v>26.1</v>
      </c>
      <c r="S1259">
        <v>1</v>
      </c>
      <c r="T1259">
        <v>21</v>
      </c>
      <c r="U1259" s="317">
        <v>134946</v>
      </c>
    </row>
    <row r="1260" spans="1:21">
      <c r="A1260">
        <v>1259</v>
      </c>
      <c r="B1260" t="s">
        <v>9568</v>
      </c>
      <c r="C1260" t="s">
        <v>9569</v>
      </c>
      <c r="D1260" t="s">
        <v>93</v>
      </c>
      <c r="E1260" t="s">
        <v>8908</v>
      </c>
      <c r="F1260" s="1">
        <v>45973</v>
      </c>
      <c r="G1260">
        <v>11</v>
      </c>
      <c r="H1260">
        <v>521056</v>
      </c>
      <c r="I1260" t="s">
        <v>10185</v>
      </c>
      <c r="J1260">
        <v>50042922</v>
      </c>
      <c r="K1260" t="s">
        <v>267</v>
      </c>
      <c r="L1260">
        <v>12</v>
      </c>
      <c r="M1260">
        <v>12</v>
      </c>
      <c r="N1260">
        <v>12</v>
      </c>
      <c r="O1260" s="1">
        <v>46022</v>
      </c>
      <c r="P1260">
        <v>12</v>
      </c>
      <c r="Q1260" s="317">
        <v>55070</v>
      </c>
      <c r="R1260">
        <v>25.12</v>
      </c>
      <c r="S1260">
        <v>12</v>
      </c>
      <c r="T1260">
        <v>21</v>
      </c>
      <c r="U1260" s="317">
        <v>75521</v>
      </c>
    </row>
    <row r="1261" spans="1:21">
      <c r="A1261">
        <v>1260</v>
      </c>
      <c r="B1261" t="s">
        <v>9570</v>
      </c>
      <c r="C1261" t="s">
        <v>9571</v>
      </c>
      <c r="D1261" t="s">
        <v>93</v>
      </c>
      <c r="E1261" t="s">
        <v>8471</v>
      </c>
      <c r="F1261" s="1">
        <v>45973</v>
      </c>
      <c r="G1261">
        <v>11</v>
      </c>
      <c r="H1261">
        <v>521057</v>
      </c>
      <c r="I1261" t="s">
        <v>10185</v>
      </c>
      <c r="J1261">
        <v>50042928</v>
      </c>
      <c r="K1261" t="s">
        <v>6518</v>
      </c>
      <c r="L1261">
        <v>12</v>
      </c>
      <c r="M1261">
        <v>12</v>
      </c>
      <c r="N1261">
        <v>12</v>
      </c>
      <c r="O1261" s="1">
        <v>46022</v>
      </c>
      <c r="P1261">
        <v>12</v>
      </c>
      <c r="Q1261" s="317">
        <v>81445</v>
      </c>
      <c r="R1261">
        <v>25.12</v>
      </c>
      <c r="S1261">
        <v>12</v>
      </c>
      <c r="T1261">
        <v>21</v>
      </c>
      <c r="U1261" s="317">
        <v>112595</v>
      </c>
    </row>
    <row r="1262" spans="1:21">
      <c r="A1262">
        <v>1261</v>
      </c>
      <c r="B1262" t="s">
        <v>9566</v>
      </c>
      <c r="C1262" t="s">
        <v>9567</v>
      </c>
      <c r="D1262" t="s">
        <v>93</v>
      </c>
      <c r="E1262" t="s">
        <v>7883</v>
      </c>
      <c r="F1262" s="1">
        <v>45973</v>
      </c>
      <c r="G1262">
        <v>11</v>
      </c>
      <c r="H1262">
        <v>521058</v>
      </c>
      <c r="I1262" t="s">
        <v>10185</v>
      </c>
      <c r="J1262">
        <v>50042936</v>
      </c>
      <c r="K1262" t="s">
        <v>6518</v>
      </c>
      <c r="L1262">
        <v>2</v>
      </c>
      <c r="M1262">
        <v>1</v>
      </c>
      <c r="N1262">
        <v>2</v>
      </c>
      <c r="O1262" s="1">
        <v>46081</v>
      </c>
      <c r="P1262">
        <v>2</v>
      </c>
      <c r="Q1262" s="317">
        <v>263625</v>
      </c>
      <c r="R1262">
        <v>26.2</v>
      </c>
      <c r="S1262">
        <v>2</v>
      </c>
      <c r="T1262">
        <v>27</v>
      </c>
      <c r="U1262" s="317">
        <v>368227</v>
      </c>
    </row>
    <row r="1263" spans="1:21">
      <c r="A1263">
        <v>1262</v>
      </c>
      <c r="B1263" t="s">
        <v>9572</v>
      </c>
      <c r="C1263" t="s">
        <v>9573</v>
      </c>
      <c r="D1263" t="s">
        <v>93</v>
      </c>
      <c r="E1263" t="s">
        <v>7769</v>
      </c>
      <c r="F1263" s="1">
        <v>45973</v>
      </c>
      <c r="G1263">
        <v>11</v>
      </c>
      <c r="H1263">
        <v>521059</v>
      </c>
      <c r="I1263" t="s">
        <v>10185</v>
      </c>
      <c r="J1263">
        <v>50042942</v>
      </c>
      <c r="K1263" t="s">
        <v>267</v>
      </c>
      <c r="L1263">
        <v>1</v>
      </c>
      <c r="M1263">
        <v>12</v>
      </c>
      <c r="N1263">
        <v>1</v>
      </c>
      <c r="O1263" s="1">
        <v>46053</v>
      </c>
      <c r="P1263">
        <v>1</v>
      </c>
      <c r="Q1263" s="317">
        <v>108610</v>
      </c>
      <c r="R1263">
        <v>26.1</v>
      </c>
      <c r="S1263">
        <v>1</v>
      </c>
      <c r="T1263">
        <v>27</v>
      </c>
      <c r="U1263" s="317">
        <v>226826</v>
      </c>
    </row>
    <row r="1264" spans="1:21">
      <c r="A1264">
        <v>1263</v>
      </c>
      <c r="B1264" t="s">
        <v>9574</v>
      </c>
      <c r="C1264" t="s">
        <v>15590</v>
      </c>
      <c r="D1264" t="s">
        <v>93</v>
      </c>
      <c r="E1264" t="s">
        <v>7769</v>
      </c>
      <c r="F1264" s="1">
        <v>45973</v>
      </c>
      <c r="G1264">
        <v>11</v>
      </c>
      <c r="H1264">
        <v>521060</v>
      </c>
      <c r="I1264" t="s">
        <v>10185</v>
      </c>
      <c r="J1264">
        <v>50042962</v>
      </c>
      <c r="K1264" t="s">
        <v>6518</v>
      </c>
      <c r="L1264">
        <v>12</v>
      </c>
      <c r="M1264">
        <v>12</v>
      </c>
      <c r="N1264">
        <v>12</v>
      </c>
      <c r="O1264" s="1">
        <v>46022</v>
      </c>
      <c r="P1264">
        <v>12</v>
      </c>
      <c r="Q1264" s="317">
        <v>202570</v>
      </c>
      <c r="R1264">
        <v>25.12</v>
      </c>
      <c r="S1264">
        <v>12</v>
      </c>
      <c r="T1264">
        <v>27</v>
      </c>
      <c r="U1264" s="317">
        <v>346078</v>
      </c>
    </row>
    <row r="1265" spans="1:21">
      <c r="A1265">
        <v>1264</v>
      </c>
      <c r="B1265" t="s">
        <v>9580</v>
      </c>
      <c r="C1265" t="s">
        <v>15496</v>
      </c>
      <c r="D1265" t="s">
        <v>93</v>
      </c>
      <c r="E1265" t="s">
        <v>7769</v>
      </c>
      <c r="F1265" s="1">
        <v>45973</v>
      </c>
      <c r="G1265">
        <v>11</v>
      </c>
      <c r="H1265">
        <v>521061</v>
      </c>
      <c r="I1265" t="s">
        <v>10185</v>
      </c>
      <c r="J1265">
        <v>50043089</v>
      </c>
      <c r="K1265" t="s">
        <v>6518</v>
      </c>
      <c r="L1265">
        <v>1</v>
      </c>
      <c r="M1265">
        <v>12</v>
      </c>
      <c r="N1265">
        <v>1</v>
      </c>
      <c r="O1265" s="1">
        <v>46053</v>
      </c>
      <c r="P1265">
        <v>1</v>
      </c>
      <c r="Q1265" s="317">
        <v>40865</v>
      </c>
      <c r="R1265">
        <v>26.1</v>
      </c>
      <c r="S1265">
        <v>1</v>
      </c>
      <c r="T1265">
        <v>27</v>
      </c>
      <c r="U1265" s="317">
        <v>84304</v>
      </c>
    </row>
    <row r="1266" spans="1:21">
      <c r="A1266">
        <v>1265</v>
      </c>
      <c r="B1266" t="s">
        <v>15591</v>
      </c>
      <c r="C1266" t="s">
        <v>8470</v>
      </c>
      <c r="D1266" t="s">
        <v>93</v>
      </c>
      <c r="E1266" t="s">
        <v>8471</v>
      </c>
      <c r="F1266" s="1"/>
      <c r="G1266" t="s">
        <v>43</v>
      </c>
      <c r="H1266">
        <v>521062</v>
      </c>
      <c r="I1266" t="s">
        <v>43</v>
      </c>
      <c r="L1266" t="s">
        <v>43</v>
      </c>
      <c r="M1266" t="s">
        <v>43</v>
      </c>
      <c r="N1266" t="s">
        <v>43</v>
      </c>
      <c r="O1266" s="1"/>
      <c r="Q1266" s="317"/>
      <c r="U1266" s="317"/>
    </row>
    <row r="1267" spans="1:21">
      <c r="A1267">
        <v>1266</v>
      </c>
      <c r="B1267" t="s">
        <v>15592</v>
      </c>
      <c r="C1267" t="s">
        <v>15593</v>
      </c>
      <c r="D1267" t="s">
        <v>93</v>
      </c>
      <c r="E1267" t="s">
        <v>7677</v>
      </c>
      <c r="F1267" s="1"/>
      <c r="G1267" t="s">
        <v>43</v>
      </c>
      <c r="H1267">
        <v>521063</v>
      </c>
      <c r="I1267" t="s">
        <v>43</v>
      </c>
      <c r="L1267" t="s">
        <v>43</v>
      </c>
      <c r="M1267" t="s">
        <v>43</v>
      </c>
      <c r="N1267" t="s">
        <v>43</v>
      </c>
      <c r="O1267" s="1"/>
      <c r="Q1267" s="317"/>
      <c r="U1267" s="317"/>
    </row>
    <row r="1268" spans="1:21">
      <c r="A1268">
        <v>1267</v>
      </c>
      <c r="B1268" t="s">
        <v>15594</v>
      </c>
      <c r="C1268" t="s">
        <v>15595</v>
      </c>
      <c r="D1268" t="s">
        <v>93</v>
      </c>
      <c r="E1268" t="s">
        <v>7677</v>
      </c>
      <c r="F1268" s="1"/>
      <c r="G1268" t="s">
        <v>43</v>
      </c>
      <c r="H1268">
        <v>521064</v>
      </c>
      <c r="I1268" t="s">
        <v>43</v>
      </c>
      <c r="L1268" t="s">
        <v>43</v>
      </c>
      <c r="M1268" t="s">
        <v>43</v>
      </c>
      <c r="N1268" t="s">
        <v>43</v>
      </c>
      <c r="O1268" s="1"/>
      <c r="Q1268" s="317"/>
      <c r="U1268" s="317"/>
    </row>
    <row r="1269" spans="1:21">
      <c r="A1269">
        <v>1268</v>
      </c>
      <c r="B1269" t="s">
        <v>15596</v>
      </c>
      <c r="C1269" t="s">
        <v>15597</v>
      </c>
      <c r="D1269" t="s">
        <v>93</v>
      </c>
      <c r="E1269" t="s">
        <v>6259</v>
      </c>
      <c r="F1269" s="1"/>
      <c r="G1269" t="s">
        <v>43</v>
      </c>
      <c r="H1269">
        <v>521065</v>
      </c>
      <c r="I1269" t="s">
        <v>43</v>
      </c>
      <c r="L1269" t="s">
        <v>43</v>
      </c>
      <c r="M1269" t="s">
        <v>43</v>
      </c>
      <c r="N1269" t="s">
        <v>43</v>
      </c>
      <c r="O1269" s="1"/>
      <c r="Q1269" s="317"/>
      <c r="U1269" s="317"/>
    </row>
    <row r="1270" spans="1:21">
      <c r="A1270">
        <v>1269</v>
      </c>
      <c r="B1270" t="s">
        <v>15598</v>
      </c>
      <c r="C1270" t="s">
        <v>15599</v>
      </c>
      <c r="D1270" t="s">
        <v>93</v>
      </c>
      <c r="E1270" t="s">
        <v>7690</v>
      </c>
      <c r="F1270" s="1"/>
      <c r="G1270" t="s">
        <v>43</v>
      </c>
      <c r="H1270">
        <v>521066</v>
      </c>
      <c r="I1270" t="s">
        <v>43</v>
      </c>
      <c r="L1270" t="s">
        <v>43</v>
      </c>
      <c r="M1270" t="s">
        <v>43</v>
      </c>
      <c r="N1270" t="s">
        <v>43</v>
      </c>
      <c r="O1270" s="1"/>
      <c r="Q1270" s="317"/>
      <c r="U1270" s="317"/>
    </row>
    <row r="1271" spans="1:21">
      <c r="A1271">
        <v>1270</v>
      </c>
      <c r="B1271" t="s">
        <v>15600</v>
      </c>
      <c r="C1271" t="s">
        <v>15601</v>
      </c>
      <c r="D1271" t="s">
        <v>93</v>
      </c>
      <c r="E1271" t="s">
        <v>7862</v>
      </c>
      <c r="F1271" s="1"/>
      <c r="G1271" t="s">
        <v>43</v>
      </c>
      <c r="H1271">
        <v>521067</v>
      </c>
      <c r="I1271" t="s">
        <v>43</v>
      </c>
      <c r="L1271" t="s">
        <v>43</v>
      </c>
      <c r="M1271" t="s">
        <v>43</v>
      </c>
      <c r="N1271" t="s">
        <v>43</v>
      </c>
      <c r="O1271" s="1"/>
      <c r="Q1271" s="317"/>
      <c r="U1271" s="317"/>
    </row>
    <row r="1272" spans="1:21">
      <c r="A1272">
        <v>1271</v>
      </c>
      <c r="B1272" t="s">
        <v>15602</v>
      </c>
      <c r="C1272" t="s">
        <v>15603</v>
      </c>
      <c r="D1272" t="s">
        <v>93</v>
      </c>
      <c r="E1272" t="s">
        <v>7668</v>
      </c>
      <c r="F1272" s="1"/>
      <c r="G1272" t="s">
        <v>43</v>
      </c>
      <c r="H1272">
        <v>521068</v>
      </c>
      <c r="I1272" t="s">
        <v>43</v>
      </c>
      <c r="L1272" t="s">
        <v>43</v>
      </c>
      <c r="M1272" t="s">
        <v>43</v>
      </c>
      <c r="N1272" t="s">
        <v>43</v>
      </c>
      <c r="O1272" s="1"/>
      <c r="Q1272" s="317"/>
      <c r="U1272" s="317"/>
    </row>
    <row r="1273" spans="1:21">
      <c r="A1273">
        <v>1272</v>
      </c>
      <c r="B1273" t="s">
        <v>15604</v>
      </c>
      <c r="C1273" t="s">
        <v>15605</v>
      </c>
      <c r="D1273" t="s">
        <v>93</v>
      </c>
      <c r="E1273" t="s">
        <v>7769</v>
      </c>
      <c r="F1273" s="1"/>
      <c r="G1273" t="s">
        <v>43</v>
      </c>
      <c r="H1273">
        <v>521069</v>
      </c>
      <c r="I1273" t="s">
        <v>43</v>
      </c>
      <c r="L1273" t="s">
        <v>43</v>
      </c>
      <c r="M1273" t="s">
        <v>43</v>
      </c>
      <c r="N1273" t="s">
        <v>43</v>
      </c>
      <c r="O1273" s="1"/>
      <c r="Q1273" s="317"/>
      <c r="U1273" s="317"/>
    </row>
    <row r="1274" spans="1:21">
      <c r="A1274">
        <v>1273</v>
      </c>
      <c r="B1274" t="s">
        <v>15606</v>
      </c>
      <c r="C1274" t="s">
        <v>15607</v>
      </c>
      <c r="D1274" t="s">
        <v>93</v>
      </c>
      <c r="E1274" t="s">
        <v>6259</v>
      </c>
      <c r="F1274" s="1"/>
      <c r="G1274" t="s">
        <v>43</v>
      </c>
      <c r="H1274">
        <v>521070</v>
      </c>
      <c r="I1274" t="s">
        <v>43</v>
      </c>
      <c r="L1274" t="s">
        <v>43</v>
      </c>
      <c r="M1274" t="s">
        <v>43</v>
      </c>
      <c r="N1274" t="s">
        <v>43</v>
      </c>
      <c r="O1274" s="1"/>
      <c r="Q1274" s="317"/>
      <c r="U1274" s="317"/>
    </row>
    <row r="1275" spans="1:21">
      <c r="A1275">
        <v>1274</v>
      </c>
      <c r="B1275" t="s">
        <v>15608</v>
      </c>
      <c r="C1275" t="s">
        <v>15609</v>
      </c>
      <c r="D1275" t="s">
        <v>93</v>
      </c>
      <c r="E1275" t="s">
        <v>7690</v>
      </c>
      <c r="F1275" s="1"/>
      <c r="G1275" t="s">
        <v>43</v>
      </c>
      <c r="H1275">
        <v>521071</v>
      </c>
      <c r="I1275" t="s">
        <v>43</v>
      </c>
      <c r="L1275" t="s">
        <v>43</v>
      </c>
      <c r="M1275" t="s">
        <v>43</v>
      </c>
      <c r="N1275" t="s">
        <v>43</v>
      </c>
      <c r="O1275" s="1"/>
      <c r="Q1275" s="317"/>
      <c r="U1275" s="317"/>
    </row>
    <row r="1276" spans="1:21">
      <c r="A1276">
        <v>1275</v>
      </c>
      <c r="B1276" t="s">
        <v>15610</v>
      </c>
      <c r="C1276" t="s">
        <v>15611</v>
      </c>
      <c r="D1276" t="s">
        <v>93</v>
      </c>
      <c r="E1276" t="s">
        <v>8059</v>
      </c>
      <c r="F1276" s="1"/>
      <c r="G1276" t="s">
        <v>43</v>
      </c>
      <c r="H1276">
        <v>521072</v>
      </c>
      <c r="I1276" t="s">
        <v>43</v>
      </c>
      <c r="L1276" t="s">
        <v>43</v>
      </c>
      <c r="M1276" t="s">
        <v>43</v>
      </c>
      <c r="N1276" t="s">
        <v>43</v>
      </c>
      <c r="O1276" s="1"/>
      <c r="Q1276" s="317"/>
      <c r="U1276" s="317"/>
    </row>
    <row r="1277" spans="1:21">
      <c r="A1277">
        <v>1276</v>
      </c>
      <c r="B1277" t="s">
        <v>15612</v>
      </c>
      <c r="C1277" t="s">
        <v>15613</v>
      </c>
      <c r="D1277" t="s">
        <v>93</v>
      </c>
      <c r="E1277" t="s">
        <v>15614</v>
      </c>
      <c r="F1277" s="1"/>
      <c r="G1277" t="s">
        <v>43</v>
      </c>
      <c r="H1277">
        <v>521073</v>
      </c>
      <c r="I1277" t="s">
        <v>43</v>
      </c>
      <c r="L1277" t="s">
        <v>43</v>
      </c>
      <c r="M1277" t="s">
        <v>43</v>
      </c>
      <c r="N1277" t="s">
        <v>43</v>
      </c>
      <c r="O1277" s="1"/>
      <c r="Q1277" s="317"/>
      <c r="U1277" s="317"/>
    </row>
    <row r="1278" spans="1:21">
      <c r="A1278">
        <v>1277</v>
      </c>
      <c r="B1278" t="s">
        <v>15615</v>
      </c>
      <c r="C1278" t="s">
        <v>15616</v>
      </c>
      <c r="D1278" t="s">
        <v>93</v>
      </c>
      <c r="E1278" t="s">
        <v>7690</v>
      </c>
      <c r="F1278" s="1"/>
      <c r="G1278" t="s">
        <v>43</v>
      </c>
      <c r="H1278">
        <v>521074</v>
      </c>
      <c r="I1278" t="s">
        <v>43</v>
      </c>
      <c r="L1278" t="s">
        <v>43</v>
      </c>
      <c r="M1278" t="s">
        <v>43</v>
      </c>
      <c r="N1278" t="s">
        <v>43</v>
      </c>
      <c r="O1278" s="1"/>
      <c r="Q1278" s="317"/>
      <c r="U1278" s="317"/>
    </row>
    <row r="1279" spans="1:21">
      <c r="A1279">
        <v>1278</v>
      </c>
      <c r="B1279" t="s">
        <v>15617</v>
      </c>
      <c r="C1279" t="s">
        <v>15618</v>
      </c>
      <c r="D1279" t="s">
        <v>93</v>
      </c>
      <c r="E1279" t="s">
        <v>7690</v>
      </c>
      <c r="F1279" s="1"/>
      <c r="G1279" t="s">
        <v>43</v>
      </c>
      <c r="H1279">
        <v>521075</v>
      </c>
      <c r="I1279" t="s">
        <v>43</v>
      </c>
      <c r="L1279" t="s">
        <v>43</v>
      </c>
      <c r="M1279" t="s">
        <v>43</v>
      </c>
      <c r="N1279" t="s">
        <v>43</v>
      </c>
      <c r="O1279" s="1"/>
      <c r="Q1279" s="317"/>
      <c r="U1279" s="317"/>
    </row>
    <row r="1280" spans="1:21">
      <c r="A1280">
        <v>1279</v>
      </c>
      <c r="B1280" t="s">
        <v>15619</v>
      </c>
      <c r="C1280" t="s">
        <v>15620</v>
      </c>
      <c r="D1280" t="s">
        <v>93</v>
      </c>
      <c r="E1280" t="s">
        <v>7690</v>
      </c>
      <c r="F1280" s="1"/>
      <c r="G1280" t="s">
        <v>43</v>
      </c>
      <c r="H1280">
        <v>521076</v>
      </c>
      <c r="I1280" t="s">
        <v>43</v>
      </c>
      <c r="L1280" t="s">
        <v>43</v>
      </c>
      <c r="M1280" t="s">
        <v>43</v>
      </c>
      <c r="N1280" t="s">
        <v>43</v>
      </c>
      <c r="O1280" s="1"/>
      <c r="Q1280" s="317"/>
      <c r="U1280" s="317"/>
    </row>
    <row r="1281" spans="1:21">
      <c r="A1281">
        <v>1280</v>
      </c>
      <c r="B1281" t="s">
        <v>15621</v>
      </c>
      <c r="C1281" t="s">
        <v>15622</v>
      </c>
      <c r="D1281" t="s">
        <v>93</v>
      </c>
      <c r="E1281" t="s">
        <v>7668</v>
      </c>
      <c r="F1281" s="1"/>
      <c r="G1281" t="s">
        <v>43</v>
      </c>
      <c r="H1281">
        <v>521077</v>
      </c>
      <c r="I1281" t="s">
        <v>43</v>
      </c>
      <c r="L1281" t="s">
        <v>43</v>
      </c>
      <c r="M1281" t="s">
        <v>43</v>
      </c>
      <c r="N1281" t="s">
        <v>43</v>
      </c>
      <c r="O1281" s="1"/>
      <c r="Q1281" s="317"/>
      <c r="U1281" s="317"/>
    </row>
    <row r="1282" spans="1:21">
      <c r="A1282">
        <v>1281</v>
      </c>
      <c r="B1282" t="s">
        <v>15623</v>
      </c>
      <c r="C1282" t="s">
        <v>15624</v>
      </c>
      <c r="D1282" t="s">
        <v>93</v>
      </c>
      <c r="E1282" t="s">
        <v>7690</v>
      </c>
      <c r="F1282" s="1"/>
      <c r="G1282" t="s">
        <v>43</v>
      </c>
      <c r="H1282">
        <v>521078</v>
      </c>
      <c r="I1282" t="s">
        <v>43</v>
      </c>
      <c r="L1282" t="s">
        <v>43</v>
      </c>
      <c r="M1282" t="s">
        <v>43</v>
      </c>
      <c r="N1282" t="s">
        <v>43</v>
      </c>
      <c r="O1282" s="1"/>
      <c r="Q1282" s="317"/>
      <c r="U1282" s="317"/>
    </row>
    <row r="1283" spans="1:21">
      <c r="A1283">
        <v>1282</v>
      </c>
      <c r="B1283" t="s">
        <v>15625</v>
      </c>
      <c r="C1283" t="s">
        <v>15626</v>
      </c>
      <c r="D1283" t="s">
        <v>93</v>
      </c>
      <c r="E1283" t="s">
        <v>6259</v>
      </c>
      <c r="F1283" s="1"/>
      <c r="G1283" t="s">
        <v>43</v>
      </c>
      <c r="H1283">
        <v>521079</v>
      </c>
      <c r="I1283" t="s">
        <v>43</v>
      </c>
      <c r="L1283" t="s">
        <v>43</v>
      </c>
      <c r="M1283" t="s">
        <v>43</v>
      </c>
      <c r="N1283" t="s">
        <v>43</v>
      </c>
      <c r="O1283" s="1"/>
      <c r="Q1283" s="317"/>
      <c r="U1283" s="317"/>
    </row>
    <row r="1284" spans="1:21">
      <c r="A1284">
        <v>1283</v>
      </c>
      <c r="B1284" t="s">
        <v>15627</v>
      </c>
      <c r="C1284" t="s">
        <v>15607</v>
      </c>
      <c r="D1284" t="s">
        <v>93</v>
      </c>
      <c r="E1284" t="s">
        <v>6259</v>
      </c>
      <c r="F1284" s="1"/>
      <c r="G1284" t="s">
        <v>43</v>
      </c>
      <c r="H1284">
        <v>521080</v>
      </c>
      <c r="I1284" t="s">
        <v>43</v>
      </c>
      <c r="L1284" t="s">
        <v>43</v>
      </c>
      <c r="M1284" t="s">
        <v>43</v>
      </c>
      <c r="N1284" t="s">
        <v>43</v>
      </c>
      <c r="O1284" s="1"/>
      <c r="Q1284" s="317"/>
      <c r="U1284" s="317"/>
    </row>
    <row r="1285" spans="1:21">
      <c r="A1285">
        <v>1284</v>
      </c>
      <c r="B1285" t="s">
        <v>15628</v>
      </c>
      <c r="C1285" t="s">
        <v>15629</v>
      </c>
      <c r="D1285" t="s">
        <v>93</v>
      </c>
      <c r="E1285" t="s">
        <v>7690</v>
      </c>
      <c r="F1285" s="1"/>
      <c r="G1285" t="s">
        <v>43</v>
      </c>
      <c r="H1285">
        <v>521081</v>
      </c>
      <c r="I1285" t="s">
        <v>43</v>
      </c>
      <c r="L1285" t="s">
        <v>43</v>
      </c>
      <c r="M1285" t="s">
        <v>43</v>
      </c>
      <c r="N1285" t="s">
        <v>43</v>
      </c>
      <c r="O1285" s="1"/>
      <c r="Q1285" s="317"/>
      <c r="U1285" s="317"/>
    </row>
    <row r="1286" spans="1:21">
      <c r="A1286">
        <v>1285</v>
      </c>
      <c r="B1286" t="s">
        <v>8308</v>
      </c>
      <c r="C1286" t="s">
        <v>8309</v>
      </c>
      <c r="D1286" t="s">
        <v>93</v>
      </c>
      <c r="E1286" t="s">
        <v>7690</v>
      </c>
      <c r="F1286" s="1"/>
      <c r="G1286" t="s">
        <v>43</v>
      </c>
      <c r="H1286">
        <v>521082</v>
      </c>
      <c r="I1286" t="s">
        <v>43</v>
      </c>
      <c r="L1286" t="s">
        <v>43</v>
      </c>
      <c r="M1286" t="s">
        <v>43</v>
      </c>
      <c r="N1286" t="s">
        <v>43</v>
      </c>
      <c r="O1286" s="1"/>
      <c r="Q1286" s="317"/>
      <c r="U1286" s="317"/>
    </row>
    <row r="1287" spans="1:21">
      <c r="A1287">
        <v>1286</v>
      </c>
      <c r="B1287" t="s">
        <v>15630</v>
      </c>
      <c r="C1287" t="s">
        <v>15631</v>
      </c>
      <c r="D1287" t="s">
        <v>93</v>
      </c>
      <c r="E1287" t="s">
        <v>7769</v>
      </c>
      <c r="F1287" s="1"/>
      <c r="G1287" t="s">
        <v>43</v>
      </c>
      <c r="H1287">
        <v>521083</v>
      </c>
      <c r="I1287" t="s">
        <v>43</v>
      </c>
      <c r="L1287" t="s">
        <v>43</v>
      </c>
      <c r="M1287" t="s">
        <v>43</v>
      </c>
      <c r="N1287" t="s">
        <v>43</v>
      </c>
      <c r="O1287" s="1"/>
      <c r="Q1287" s="317"/>
      <c r="U1287" s="317"/>
    </row>
    <row r="1288" spans="1:21">
      <c r="A1288">
        <v>1287</v>
      </c>
      <c r="B1288" t="s">
        <v>15632</v>
      </c>
      <c r="C1288" t="s">
        <v>15633</v>
      </c>
      <c r="D1288" t="s">
        <v>93</v>
      </c>
      <c r="E1288" t="s">
        <v>7668</v>
      </c>
      <c r="F1288" s="1"/>
      <c r="G1288" t="s">
        <v>43</v>
      </c>
      <c r="H1288">
        <v>521084</v>
      </c>
      <c r="I1288" t="s">
        <v>43</v>
      </c>
      <c r="L1288" t="s">
        <v>43</v>
      </c>
      <c r="M1288" t="s">
        <v>43</v>
      </c>
      <c r="N1288" t="s">
        <v>43</v>
      </c>
      <c r="O1288" s="1"/>
      <c r="Q1288" s="317"/>
      <c r="U1288" s="317"/>
    </row>
    <row r="1289" spans="1:21">
      <c r="A1289">
        <v>1288</v>
      </c>
      <c r="B1289" t="s">
        <v>15634</v>
      </c>
      <c r="C1289" t="s">
        <v>15635</v>
      </c>
      <c r="D1289" t="s">
        <v>93</v>
      </c>
      <c r="E1289" t="s">
        <v>7883</v>
      </c>
      <c r="F1289" s="1"/>
      <c r="G1289" t="s">
        <v>43</v>
      </c>
      <c r="H1289">
        <v>521085</v>
      </c>
      <c r="I1289" t="s">
        <v>43</v>
      </c>
      <c r="L1289" t="s">
        <v>43</v>
      </c>
      <c r="M1289" t="s">
        <v>43</v>
      </c>
      <c r="N1289" t="s">
        <v>43</v>
      </c>
      <c r="O1289" s="1"/>
      <c r="Q1289" s="317"/>
      <c r="U1289" s="317"/>
    </row>
    <row r="1290" spans="1:21">
      <c r="A1290">
        <v>1289</v>
      </c>
      <c r="B1290" t="s">
        <v>15636</v>
      </c>
      <c r="C1290" t="s">
        <v>15637</v>
      </c>
      <c r="D1290" t="s">
        <v>93</v>
      </c>
      <c r="E1290" t="s">
        <v>93</v>
      </c>
      <c r="F1290" s="1"/>
      <c r="G1290" t="s">
        <v>43</v>
      </c>
      <c r="H1290">
        <v>521086</v>
      </c>
      <c r="I1290" t="s">
        <v>43</v>
      </c>
      <c r="L1290" t="s">
        <v>43</v>
      </c>
      <c r="M1290" t="s">
        <v>43</v>
      </c>
      <c r="N1290" t="s">
        <v>43</v>
      </c>
      <c r="O1290" s="1"/>
      <c r="Q1290" s="317"/>
      <c r="U1290" s="317"/>
    </row>
    <row r="1291" spans="1:21">
      <c r="A1291">
        <v>1290</v>
      </c>
      <c r="B1291" t="s">
        <v>15638</v>
      </c>
      <c r="C1291" t="s">
        <v>15639</v>
      </c>
      <c r="D1291" t="s">
        <v>93</v>
      </c>
      <c r="E1291" t="s">
        <v>7698</v>
      </c>
      <c r="F1291" s="1"/>
      <c r="G1291" t="s">
        <v>43</v>
      </c>
      <c r="H1291">
        <v>521087</v>
      </c>
      <c r="I1291" t="s">
        <v>43</v>
      </c>
      <c r="L1291" t="s">
        <v>43</v>
      </c>
      <c r="M1291" t="s">
        <v>43</v>
      </c>
      <c r="N1291" t="s">
        <v>43</v>
      </c>
      <c r="O1291" s="1"/>
      <c r="Q1291" s="317"/>
      <c r="U1291" s="317"/>
    </row>
    <row r="1292" spans="1:21">
      <c r="A1292">
        <v>1291</v>
      </c>
      <c r="B1292" t="s">
        <v>15640</v>
      </c>
      <c r="C1292" t="s">
        <v>15641</v>
      </c>
      <c r="D1292" t="s">
        <v>93</v>
      </c>
      <c r="E1292" t="s">
        <v>7883</v>
      </c>
      <c r="F1292" s="1"/>
      <c r="G1292" t="s">
        <v>43</v>
      </c>
      <c r="H1292">
        <v>521088</v>
      </c>
      <c r="I1292" t="s">
        <v>43</v>
      </c>
      <c r="L1292" t="s">
        <v>43</v>
      </c>
      <c r="M1292" t="s">
        <v>43</v>
      </c>
      <c r="N1292" t="s">
        <v>43</v>
      </c>
      <c r="O1292" s="1"/>
      <c r="Q1292" s="317"/>
      <c r="U1292" s="317"/>
    </row>
    <row r="1293" spans="1:21">
      <c r="A1293">
        <v>1292</v>
      </c>
      <c r="B1293" t="s">
        <v>15642</v>
      </c>
      <c r="C1293" t="s">
        <v>15554</v>
      </c>
      <c r="D1293" t="s">
        <v>93</v>
      </c>
      <c r="E1293" t="s">
        <v>7800</v>
      </c>
      <c r="F1293" s="1"/>
      <c r="G1293" t="s">
        <v>43</v>
      </c>
      <c r="H1293">
        <v>521089</v>
      </c>
      <c r="I1293" t="s">
        <v>43</v>
      </c>
      <c r="L1293" t="s">
        <v>43</v>
      </c>
      <c r="M1293" t="s">
        <v>43</v>
      </c>
      <c r="N1293" t="s">
        <v>43</v>
      </c>
      <c r="O1293" s="1"/>
      <c r="Q1293" s="317"/>
      <c r="U1293" s="317"/>
    </row>
    <row r="1294" spans="1:21">
      <c r="A1294">
        <v>1293</v>
      </c>
      <c r="B1294" t="s">
        <v>15643</v>
      </c>
      <c r="C1294" t="s">
        <v>15644</v>
      </c>
      <c r="D1294" t="s">
        <v>93</v>
      </c>
      <c r="E1294" t="s">
        <v>7800</v>
      </c>
      <c r="F1294" s="1"/>
      <c r="G1294" t="s">
        <v>43</v>
      </c>
      <c r="H1294">
        <v>521090</v>
      </c>
      <c r="I1294" t="s">
        <v>43</v>
      </c>
      <c r="L1294" t="s">
        <v>43</v>
      </c>
      <c r="M1294" t="s">
        <v>43</v>
      </c>
      <c r="N1294" t="s">
        <v>43</v>
      </c>
      <c r="O1294" s="1"/>
      <c r="Q1294" s="317"/>
      <c r="U1294" s="317"/>
    </row>
    <row r="1295" spans="1:21">
      <c r="A1295">
        <v>1294</v>
      </c>
      <c r="B1295" t="s">
        <v>15645</v>
      </c>
      <c r="C1295" t="s">
        <v>15646</v>
      </c>
      <c r="D1295" t="s">
        <v>93</v>
      </c>
      <c r="E1295" t="s">
        <v>7800</v>
      </c>
      <c r="F1295" s="1"/>
      <c r="G1295" t="s">
        <v>43</v>
      </c>
      <c r="H1295">
        <v>521091</v>
      </c>
      <c r="I1295" t="s">
        <v>43</v>
      </c>
      <c r="L1295" t="s">
        <v>43</v>
      </c>
      <c r="M1295" t="s">
        <v>43</v>
      </c>
      <c r="N1295" t="s">
        <v>43</v>
      </c>
      <c r="O1295" s="1"/>
      <c r="Q1295" s="317"/>
      <c r="U1295" s="317"/>
    </row>
    <row r="1296" spans="1:21">
      <c r="A1296">
        <v>1295</v>
      </c>
      <c r="B1296" t="s">
        <v>15647</v>
      </c>
      <c r="C1296" t="s">
        <v>15637</v>
      </c>
      <c r="D1296" t="s">
        <v>93</v>
      </c>
      <c r="E1296" t="s">
        <v>93</v>
      </c>
      <c r="F1296" s="1"/>
      <c r="G1296" t="s">
        <v>43</v>
      </c>
      <c r="H1296">
        <v>521092</v>
      </c>
      <c r="I1296" t="s">
        <v>43</v>
      </c>
      <c r="L1296" t="s">
        <v>43</v>
      </c>
      <c r="M1296" t="s">
        <v>43</v>
      </c>
      <c r="N1296" t="s">
        <v>43</v>
      </c>
      <c r="O1296" s="1"/>
      <c r="Q1296" s="317"/>
      <c r="U1296" s="317"/>
    </row>
    <row r="1297" spans="1:22">
      <c r="A1297">
        <v>1296</v>
      </c>
      <c r="B1297" t="s">
        <v>15648</v>
      </c>
      <c r="C1297" t="s">
        <v>15649</v>
      </c>
      <c r="D1297" t="s">
        <v>93</v>
      </c>
      <c r="E1297" t="s">
        <v>93</v>
      </c>
      <c r="F1297" s="1"/>
      <c r="G1297" t="s">
        <v>43</v>
      </c>
      <c r="H1297">
        <v>521093</v>
      </c>
      <c r="I1297" t="s">
        <v>43</v>
      </c>
      <c r="L1297" t="s">
        <v>43</v>
      </c>
      <c r="M1297" t="s">
        <v>43</v>
      </c>
      <c r="N1297" t="s">
        <v>43</v>
      </c>
      <c r="O1297" s="1"/>
      <c r="Q1297" s="317"/>
      <c r="U1297" s="317"/>
    </row>
    <row r="1298" spans="1:22">
      <c r="A1298">
        <v>1297</v>
      </c>
      <c r="B1298" t="s">
        <v>15650</v>
      </c>
      <c r="C1298" t="s">
        <v>8670</v>
      </c>
      <c r="D1298" t="s">
        <v>93</v>
      </c>
      <c r="E1298" t="s">
        <v>7698</v>
      </c>
      <c r="F1298" s="1"/>
      <c r="G1298" t="s">
        <v>43</v>
      </c>
      <c r="H1298">
        <v>521094</v>
      </c>
      <c r="I1298" t="s">
        <v>43</v>
      </c>
      <c r="L1298" t="s">
        <v>43</v>
      </c>
      <c r="M1298" t="s">
        <v>43</v>
      </c>
      <c r="N1298" t="s">
        <v>43</v>
      </c>
      <c r="O1298" s="1"/>
      <c r="Q1298" s="317"/>
      <c r="U1298" s="317"/>
    </row>
    <row r="1299" spans="1:22">
      <c r="A1299">
        <v>1298</v>
      </c>
      <c r="B1299" t="s">
        <v>15651</v>
      </c>
      <c r="C1299" t="s">
        <v>15652</v>
      </c>
      <c r="D1299" t="s">
        <v>93</v>
      </c>
      <c r="E1299" t="s">
        <v>7883</v>
      </c>
      <c r="F1299" s="1"/>
      <c r="G1299" t="s">
        <v>43</v>
      </c>
      <c r="H1299">
        <v>521095</v>
      </c>
      <c r="I1299" t="s">
        <v>43</v>
      </c>
      <c r="L1299" t="s">
        <v>43</v>
      </c>
      <c r="M1299" t="s">
        <v>43</v>
      </c>
      <c r="N1299" t="s">
        <v>43</v>
      </c>
      <c r="O1299" s="1"/>
      <c r="Q1299" s="317"/>
      <c r="U1299" s="317"/>
    </row>
    <row r="1300" spans="1:22">
      <c r="A1300">
        <v>1299</v>
      </c>
      <c r="B1300" t="s">
        <v>15653</v>
      </c>
      <c r="C1300" t="s">
        <v>8496</v>
      </c>
      <c r="D1300" t="s">
        <v>93</v>
      </c>
      <c r="E1300" t="s">
        <v>7800</v>
      </c>
      <c r="F1300" s="1"/>
      <c r="G1300" t="s">
        <v>43</v>
      </c>
      <c r="H1300">
        <v>521096</v>
      </c>
      <c r="I1300" t="s">
        <v>43</v>
      </c>
      <c r="L1300" t="s">
        <v>43</v>
      </c>
      <c r="M1300" t="s">
        <v>43</v>
      </c>
      <c r="N1300" t="s">
        <v>43</v>
      </c>
      <c r="O1300" s="1"/>
      <c r="Q1300" s="317"/>
      <c r="U1300" s="317"/>
    </row>
    <row r="1301" spans="1:22">
      <c r="A1301">
        <v>1300</v>
      </c>
      <c r="B1301" t="s">
        <v>14488</v>
      </c>
      <c r="C1301" t="s">
        <v>15654</v>
      </c>
      <c r="D1301" t="s">
        <v>93</v>
      </c>
      <c r="E1301" t="s">
        <v>93</v>
      </c>
      <c r="F1301" s="1"/>
      <c r="G1301" t="s">
        <v>43</v>
      </c>
      <c r="H1301">
        <v>521097</v>
      </c>
      <c r="I1301" t="s">
        <v>43</v>
      </c>
      <c r="L1301" t="s">
        <v>43</v>
      </c>
      <c r="M1301" t="s">
        <v>43</v>
      </c>
      <c r="N1301" t="s">
        <v>43</v>
      </c>
      <c r="O1301" s="1"/>
      <c r="Q1301" s="317"/>
      <c r="U1301" s="317"/>
      <c r="V1301" t="s">
        <v>15655</v>
      </c>
    </row>
    <row r="1302" spans="1:22">
      <c r="A1302">
        <v>1301</v>
      </c>
      <c r="B1302" t="s">
        <v>15656</v>
      </c>
      <c r="C1302" t="s">
        <v>15657</v>
      </c>
      <c r="D1302" t="s">
        <v>93</v>
      </c>
      <c r="E1302" t="s">
        <v>7698</v>
      </c>
      <c r="F1302" s="1"/>
      <c r="G1302" t="s">
        <v>43</v>
      </c>
      <c r="H1302">
        <v>521098</v>
      </c>
      <c r="I1302" t="s">
        <v>43</v>
      </c>
      <c r="L1302" t="s">
        <v>43</v>
      </c>
      <c r="M1302" t="s">
        <v>43</v>
      </c>
      <c r="N1302" t="s">
        <v>43</v>
      </c>
      <c r="O1302" s="1"/>
      <c r="Q1302" s="317"/>
      <c r="U1302" s="317"/>
    </row>
    <row r="1303" spans="1:22">
      <c r="A1303">
        <v>1302</v>
      </c>
      <c r="B1303" t="s">
        <v>9582</v>
      </c>
      <c r="C1303" t="s">
        <v>15658</v>
      </c>
      <c r="D1303" t="s">
        <v>93</v>
      </c>
      <c r="E1303" t="s">
        <v>7883</v>
      </c>
      <c r="F1303" s="1">
        <v>45973</v>
      </c>
      <c r="G1303">
        <v>11</v>
      </c>
      <c r="H1303">
        <v>521099</v>
      </c>
      <c r="I1303" t="s">
        <v>10185</v>
      </c>
      <c r="J1303">
        <v>50043101</v>
      </c>
      <c r="K1303" t="s">
        <v>267</v>
      </c>
      <c r="L1303">
        <v>1</v>
      </c>
      <c r="M1303">
        <v>12</v>
      </c>
      <c r="N1303">
        <v>1</v>
      </c>
      <c r="O1303" s="1">
        <v>46053</v>
      </c>
      <c r="P1303">
        <v>1</v>
      </c>
      <c r="Q1303" s="317">
        <v>50980</v>
      </c>
      <c r="R1303">
        <v>26.1</v>
      </c>
      <c r="S1303">
        <v>1</v>
      </c>
      <c r="T1303">
        <v>21</v>
      </c>
      <c r="U1303" s="317">
        <v>71073</v>
      </c>
    </row>
    <row r="1304" spans="1:22">
      <c r="A1304">
        <v>1303</v>
      </c>
      <c r="B1304" t="s">
        <v>9584</v>
      </c>
      <c r="C1304" t="s">
        <v>9585</v>
      </c>
      <c r="D1304" t="s">
        <v>93</v>
      </c>
      <c r="E1304" t="s">
        <v>9446</v>
      </c>
      <c r="F1304" s="1">
        <v>45973</v>
      </c>
      <c r="G1304">
        <v>11</v>
      </c>
      <c r="H1304">
        <v>521100</v>
      </c>
      <c r="I1304" t="s">
        <v>10185</v>
      </c>
      <c r="J1304">
        <v>50043106</v>
      </c>
      <c r="K1304" t="s">
        <v>6518</v>
      </c>
      <c r="L1304">
        <v>12</v>
      </c>
      <c r="M1304">
        <v>12</v>
      </c>
      <c r="N1304">
        <v>12</v>
      </c>
      <c r="O1304" s="1">
        <v>46022</v>
      </c>
      <c r="P1304">
        <v>12</v>
      </c>
      <c r="Q1304" s="317">
        <v>53515</v>
      </c>
      <c r="R1304">
        <v>25.12</v>
      </c>
      <c r="S1304">
        <v>12</v>
      </c>
      <c r="T1304">
        <v>21</v>
      </c>
      <c r="U1304" s="317">
        <v>94491</v>
      </c>
    </row>
    <row r="1305" spans="1:22">
      <c r="A1305">
        <v>1304</v>
      </c>
      <c r="B1305" t="s">
        <v>9587</v>
      </c>
      <c r="C1305" t="s">
        <v>15659</v>
      </c>
      <c r="D1305" t="s">
        <v>93</v>
      </c>
      <c r="E1305" t="s">
        <v>7698</v>
      </c>
      <c r="F1305" s="1">
        <v>45973</v>
      </c>
      <c r="G1305">
        <v>11</v>
      </c>
      <c r="H1305">
        <v>521101</v>
      </c>
      <c r="I1305" t="s">
        <v>10185</v>
      </c>
      <c r="J1305">
        <v>50043124</v>
      </c>
      <c r="K1305" t="s">
        <v>6518</v>
      </c>
      <c r="L1305">
        <v>1</v>
      </c>
      <c r="M1305">
        <v>12</v>
      </c>
      <c r="N1305">
        <v>1</v>
      </c>
      <c r="O1305" s="1">
        <v>46053</v>
      </c>
      <c r="P1305">
        <v>1</v>
      </c>
      <c r="Q1305" s="317">
        <v>90690</v>
      </c>
      <c r="R1305">
        <v>26.2</v>
      </c>
      <c r="S1305">
        <v>2</v>
      </c>
      <c r="T1305">
        <v>27</v>
      </c>
      <c r="U1305" s="317">
        <v>126026</v>
      </c>
    </row>
    <row r="1306" spans="1:22">
      <c r="A1306">
        <v>1305</v>
      </c>
      <c r="B1306" t="s">
        <v>15660</v>
      </c>
      <c r="C1306" t="s">
        <v>15661</v>
      </c>
      <c r="D1306" t="s">
        <v>93</v>
      </c>
      <c r="E1306" t="s">
        <v>7677</v>
      </c>
      <c r="F1306" s="1">
        <v>45959</v>
      </c>
      <c r="G1306">
        <v>10</v>
      </c>
      <c r="H1306">
        <v>521102</v>
      </c>
      <c r="I1306" t="s">
        <v>10185</v>
      </c>
      <c r="J1306">
        <v>50033346</v>
      </c>
      <c r="L1306" t="s">
        <v>43</v>
      </c>
      <c r="M1306" t="s">
        <v>43</v>
      </c>
      <c r="N1306" t="s">
        <v>43</v>
      </c>
      <c r="O1306" s="1"/>
      <c r="Q1306" s="317"/>
      <c r="U1306" s="317"/>
    </row>
    <row r="1307" spans="1:22">
      <c r="A1307">
        <v>1306</v>
      </c>
      <c r="B1307" t="s">
        <v>9589</v>
      </c>
      <c r="C1307" t="s">
        <v>9590</v>
      </c>
      <c r="D1307" t="s">
        <v>93</v>
      </c>
      <c r="E1307" t="s">
        <v>9446</v>
      </c>
      <c r="F1307" s="1">
        <v>45974</v>
      </c>
      <c r="G1307">
        <v>11</v>
      </c>
      <c r="H1307">
        <v>521103</v>
      </c>
      <c r="I1307" t="s">
        <v>10185</v>
      </c>
      <c r="J1307">
        <v>50043283</v>
      </c>
      <c r="K1307" t="s">
        <v>267</v>
      </c>
      <c r="L1307">
        <v>1</v>
      </c>
      <c r="M1307">
        <v>12</v>
      </c>
      <c r="N1307">
        <v>1</v>
      </c>
      <c r="O1307" s="1">
        <v>46053</v>
      </c>
      <c r="P1307">
        <v>1</v>
      </c>
      <c r="Q1307" s="317">
        <v>64450</v>
      </c>
      <c r="R1307">
        <v>26.1</v>
      </c>
      <c r="S1307">
        <v>1</v>
      </c>
      <c r="T1307">
        <v>27</v>
      </c>
      <c r="U1307" s="317">
        <v>115667</v>
      </c>
    </row>
    <row r="1308" spans="1:22">
      <c r="A1308">
        <v>1307</v>
      </c>
      <c r="B1308" t="s">
        <v>9591</v>
      </c>
      <c r="C1308" t="s">
        <v>15662</v>
      </c>
      <c r="D1308" t="s">
        <v>6574</v>
      </c>
      <c r="E1308" t="s">
        <v>7834</v>
      </c>
      <c r="F1308" s="1">
        <v>45974</v>
      </c>
      <c r="G1308">
        <v>11</v>
      </c>
      <c r="H1308">
        <v>521104</v>
      </c>
      <c r="I1308" t="s">
        <v>10185</v>
      </c>
      <c r="J1308">
        <v>50043174</v>
      </c>
      <c r="K1308" t="s">
        <v>267</v>
      </c>
      <c r="L1308">
        <v>12</v>
      </c>
      <c r="M1308">
        <v>12</v>
      </c>
      <c r="N1308">
        <v>12</v>
      </c>
      <c r="O1308" s="1">
        <v>46022</v>
      </c>
      <c r="P1308">
        <v>12</v>
      </c>
      <c r="Q1308" s="317">
        <v>64840</v>
      </c>
      <c r="R1308">
        <v>25.12</v>
      </c>
      <c r="S1308">
        <v>12</v>
      </c>
      <c r="T1308">
        <v>48</v>
      </c>
      <c r="U1308" s="317">
        <v>118436</v>
      </c>
    </row>
    <row r="1309" spans="1:22">
      <c r="A1309">
        <v>1308</v>
      </c>
      <c r="B1309" t="s">
        <v>9593</v>
      </c>
      <c r="C1309" t="s">
        <v>15663</v>
      </c>
      <c r="D1309" t="s">
        <v>93</v>
      </c>
      <c r="E1309" t="s">
        <v>7668</v>
      </c>
      <c r="F1309" s="1">
        <v>45976</v>
      </c>
      <c r="G1309">
        <v>11</v>
      </c>
      <c r="H1309">
        <v>521105</v>
      </c>
      <c r="I1309" t="s">
        <v>10185</v>
      </c>
      <c r="J1309">
        <v>50043396</v>
      </c>
      <c r="K1309" t="s">
        <v>267</v>
      </c>
      <c r="L1309">
        <v>1</v>
      </c>
      <c r="M1309">
        <v>12</v>
      </c>
      <c r="N1309">
        <v>1</v>
      </c>
      <c r="O1309" s="1">
        <v>46053</v>
      </c>
      <c r="P1309">
        <v>1</v>
      </c>
      <c r="Q1309" s="317">
        <v>48970</v>
      </c>
      <c r="R1309">
        <v>26.1</v>
      </c>
      <c r="S1309">
        <v>1</v>
      </c>
      <c r="T1309">
        <v>21</v>
      </c>
      <c r="U1309" s="317">
        <v>105986</v>
      </c>
    </row>
    <row r="1310" spans="1:22">
      <c r="A1310">
        <v>1309</v>
      </c>
      <c r="B1310" t="s">
        <v>9595</v>
      </c>
      <c r="C1310" t="s">
        <v>8344</v>
      </c>
      <c r="D1310" t="s">
        <v>93</v>
      </c>
      <c r="E1310" t="s">
        <v>7668</v>
      </c>
      <c r="F1310" s="1">
        <v>45976</v>
      </c>
      <c r="G1310">
        <v>11</v>
      </c>
      <c r="H1310">
        <v>521106</v>
      </c>
      <c r="I1310" t="s">
        <v>10185</v>
      </c>
      <c r="J1310">
        <v>50043399</v>
      </c>
      <c r="K1310" t="s">
        <v>267</v>
      </c>
      <c r="L1310">
        <v>1</v>
      </c>
      <c r="M1310">
        <v>12</v>
      </c>
      <c r="N1310">
        <v>1</v>
      </c>
      <c r="O1310" s="1">
        <v>46053</v>
      </c>
      <c r="P1310">
        <v>1</v>
      </c>
      <c r="Q1310" s="317">
        <v>58265</v>
      </c>
      <c r="R1310">
        <v>26.1</v>
      </c>
      <c r="S1310">
        <v>1</v>
      </c>
      <c r="T1310">
        <v>21</v>
      </c>
      <c r="U1310" s="317">
        <v>125593</v>
      </c>
    </row>
    <row r="1311" spans="1:22">
      <c r="A1311">
        <v>1310</v>
      </c>
      <c r="B1311" t="s">
        <v>9596</v>
      </c>
      <c r="C1311" t="s">
        <v>8828</v>
      </c>
      <c r="D1311" t="s">
        <v>93</v>
      </c>
      <c r="E1311" t="s">
        <v>6259</v>
      </c>
      <c r="F1311" s="1">
        <v>45976</v>
      </c>
      <c r="G1311">
        <v>11</v>
      </c>
      <c r="H1311">
        <v>521107</v>
      </c>
      <c r="I1311" t="s">
        <v>10185</v>
      </c>
      <c r="J1311">
        <v>50043404</v>
      </c>
      <c r="K1311" t="s">
        <v>267</v>
      </c>
      <c r="L1311">
        <v>1</v>
      </c>
      <c r="M1311">
        <v>12</v>
      </c>
      <c r="N1311">
        <v>1</v>
      </c>
      <c r="O1311" s="1">
        <v>46053</v>
      </c>
      <c r="P1311">
        <v>1</v>
      </c>
      <c r="Q1311" s="317">
        <v>62880</v>
      </c>
      <c r="R1311">
        <v>26.1</v>
      </c>
      <c r="S1311">
        <v>1</v>
      </c>
      <c r="T1311">
        <v>21</v>
      </c>
      <c r="U1311" s="317">
        <v>134946</v>
      </c>
    </row>
    <row r="1312" spans="1:22">
      <c r="A1312">
        <v>1311</v>
      </c>
      <c r="B1312" t="s">
        <v>15664</v>
      </c>
      <c r="C1312" t="s">
        <v>15665</v>
      </c>
      <c r="D1312" t="s">
        <v>93</v>
      </c>
      <c r="E1312" t="s">
        <v>7769</v>
      </c>
      <c r="F1312" s="1">
        <v>45978</v>
      </c>
      <c r="G1312">
        <v>11</v>
      </c>
      <c r="H1312">
        <v>521108</v>
      </c>
      <c r="I1312" t="s">
        <v>10185</v>
      </c>
      <c r="J1312">
        <v>50043500</v>
      </c>
      <c r="L1312" t="s">
        <v>43</v>
      </c>
      <c r="M1312" t="s">
        <v>43</v>
      </c>
      <c r="N1312" t="s">
        <v>43</v>
      </c>
      <c r="O1312" s="1"/>
      <c r="Q1312" s="317"/>
      <c r="U1312" s="317"/>
    </row>
    <row r="1313" spans="1:21">
      <c r="A1313">
        <v>1312</v>
      </c>
      <c r="B1313" t="s">
        <v>9599</v>
      </c>
      <c r="C1313" t="s">
        <v>9600</v>
      </c>
      <c r="D1313" t="s">
        <v>93</v>
      </c>
      <c r="E1313" t="s">
        <v>7883</v>
      </c>
      <c r="F1313" s="1">
        <v>45978</v>
      </c>
      <c r="G1313">
        <v>11</v>
      </c>
      <c r="H1313">
        <v>521109</v>
      </c>
      <c r="I1313" t="s">
        <v>10185</v>
      </c>
      <c r="J1313">
        <v>50043556</v>
      </c>
      <c r="K1313" t="s">
        <v>6518</v>
      </c>
      <c r="L1313">
        <v>2</v>
      </c>
      <c r="M1313">
        <v>1</v>
      </c>
      <c r="N1313">
        <v>2</v>
      </c>
      <c r="O1313" s="1">
        <v>46081</v>
      </c>
      <c r="P1313">
        <v>2</v>
      </c>
      <c r="Q1313" s="317">
        <v>105690</v>
      </c>
      <c r="R1313">
        <v>26.2</v>
      </c>
      <c r="S1313">
        <v>2</v>
      </c>
      <c r="T1313">
        <v>27</v>
      </c>
      <c r="U1313" s="317">
        <v>145483</v>
      </c>
    </row>
    <row r="1314" spans="1:21">
      <c r="A1314">
        <v>1313</v>
      </c>
      <c r="B1314" t="s">
        <v>9601</v>
      </c>
      <c r="C1314" t="s">
        <v>9602</v>
      </c>
      <c r="D1314" t="s">
        <v>6574</v>
      </c>
      <c r="E1314" t="s">
        <v>9232</v>
      </c>
      <c r="F1314" s="1">
        <v>45975</v>
      </c>
      <c r="G1314">
        <v>11</v>
      </c>
      <c r="H1314">
        <v>521110</v>
      </c>
      <c r="I1314" t="s">
        <v>10185</v>
      </c>
      <c r="J1314">
        <v>50043422</v>
      </c>
      <c r="K1314" t="s">
        <v>6518</v>
      </c>
      <c r="L1314">
        <v>2</v>
      </c>
      <c r="M1314">
        <v>12</v>
      </c>
      <c r="N1314">
        <v>2</v>
      </c>
      <c r="O1314" s="1">
        <v>46081</v>
      </c>
      <c r="P1314">
        <v>2</v>
      </c>
      <c r="Q1314" s="317">
        <v>133025</v>
      </c>
      <c r="R1314">
        <v>26.2</v>
      </c>
      <c r="S1314">
        <v>2</v>
      </c>
      <c r="T1314">
        <v>48</v>
      </c>
      <c r="U1314" s="317">
        <v>198617</v>
      </c>
    </row>
    <row r="1315" spans="1:21">
      <c r="A1315">
        <v>1314</v>
      </c>
      <c r="B1315" t="s">
        <v>9603</v>
      </c>
      <c r="C1315" t="s">
        <v>9604</v>
      </c>
      <c r="D1315" t="s">
        <v>6574</v>
      </c>
      <c r="E1315" t="s">
        <v>9355</v>
      </c>
      <c r="F1315" s="1">
        <v>45978</v>
      </c>
      <c r="G1315">
        <v>11</v>
      </c>
      <c r="H1315">
        <v>521111</v>
      </c>
      <c r="I1315" t="s">
        <v>10185</v>
      </c>
      <c r="J1315">
        <v>50043515</v>
      </c>
      <c r="K1315" t="s">
        <v>267</v>
      </c>
      <c r="L1315">
        <v>12</v>
      </c>
      <c r="M1315">
        <v>12</v>
      </c>
      <c r="N1315">
        <v>12</v>
      </c>
      <c r="O1315" s="1">
        <v>46022</v>
      </c>
      <c r="P1315">
        <v>12</v>
      </c>
      <c r="Q1315" s="317">
        <v>69610</v>
      </c>
      <c r="R1315">
        <v>25.12</v>
      </c>
      <c r="S1315">
        <v>12</v>
      </c>
      <c r="T1315">
        <v>48</v>
      </c>
      <c r="U1315" s="317">
        <v>124991</v>
      </c>
    </row>
    <row r="1316" spans="1:21">
      <c r="A1316">
        <v>1315</v>
      </c>
      <c r="B1316" t="s">
        <v>9605</v>
      </c>
      <c r="C1316" t="s">
        <v>15666</v>
      </c>
      <c r="D1316" t="s">
        <v>93</v>
      </c>
      <c r="E1316" t="s">
        <v>8734</v>
      </c>
      <c r="F1316" s="1">
        <v>45978</v>
      </c>
      <c r="G1316">
        <v>11</v>
      </c>
      <c r="H1316">
        <v>521112</v>
      </c>
      <c r="I1316" t="s">
        <v>10185</v>
      </c>
      <c r="J1316">
        <v>50043711</v>
      </c>
      <c r="K1316" t="s">
        <v>6518</v>
      </c>
      <c r="L1316">
        <v>12</v>
      </c>
      <c r="M1316">
        <v>12</v>
      </c>
      <c r="N1316">
        <v>12</v>
      </c>
      <c r="O1316" s="1">
        <v>46022</v>
      </c>
      <c r="P1316">
        <v>12</v>
      </c>
      <c r="Q1316" s="317">
        <v>66600</v>
      </c>
      <c r="R1316">
        <v>25.12</v>
      </c>
      <c r="S1316">
        <v>12</v>
      </c>
      <c r="T1316">
        <v>23</v>
      </c>
      <c r="U1316" s="317">
        <v>92231</v>
      </c>
    </row>
    <row r="1317" spans="1:21">
      <c r="A1317">
        <v>1316</v>
      </c>
      <c r="B1317" t="s">
        <v>9607</v>
      </c>
      <c r="C1317" t="s">
        <v>9608</v>
      </c>
      <c r="D1317" t="s">
        <v>93</v>
      </c>
      <c r="E1317" t="s">
        <v>7883</v>
      </c>
      <c r="F1317" s="1">
        <v>45979</v>
      </c>
      <c r="G1317">
        <v>11</v>
      </c>
      <c r="H1317">
        <v>521113</v>
      </c>
      <c r="I1317" t="s">
        <v>10185</v>
      </c>
      <c r="J1317">
        <v>50043765</v>
      </c>
      <c r="K1317" t="s">
        <v>267</v>
      </c>
      <c r="L1317">
        <v>2</v>
      </c>
      <c r="M1317">
        <v>12</v>
      </c>
      <c r="N1317">
        <v>2</v>
      </c>
      <c r="O1317" s="1">
        <v>46081</v>
      </c>
      <c r="P1317">
        <v>2</v>
      </c>
      <c r="Q1317" s="317">
        <v>107170</v>
      </c>
      <c r="R1317">
        <v>26.2</v>
      </c>
      <c r="S1317">
        <v>2</v>
      </c>
      <c r="T1317">
        <v>21</v>
      </c>
      <c r="U1317" s="317">
        <v>150093</v>
      </c>
    </row>
    <row r="1318" spans="1:21">
      <c r="A1318">
        <v>1317</v>
      </c>
      <c r="B1318" t="s">
        <v>9611</v>
      </c>
      <c r="C1318" t="s">
        <v>9612</v>
      </c>
      <c r="D1318" t="s">
        <v>93</v>
      </c>
      <c r="E1318" t="s">
        <v>7668</v>
      </c>
      <c r="F1318" s="1">
        <v>45980</v>
      </c>
      <c r="G1318">
        <v>11</v>
      </c>
      <c r="H1318">
        <v>521114</v>
      </c>
      <c r="I1318" t="s">
        <v>10185</v>
      </c>
      <c r="J1318">
        <v>50043942</v>
      </c>
      <c r="K1318" t="s">
        <v>6518</v>
      </c>
      <c r="L1318">
        <v>1</v>
      </c>
      <c r="M1318">
        <v>12</v>
      </c>
      <c r="N1318">
        <v>1</v>
      </c>
      <c r="O1318" s="1">
        <v>46053</v>
      </c>
      <c r="P1318">
        <v>1</v>
      </c>
      <c r="Q1318" s="317">
        <v>35705</v>
      </c>
      <c r="R1318">
        <v>26.2</v>
      </c>
      <c r="S1318">
        <v>2</v>
      </c>
      <c r="T1318">
        <v>21</v>
      </c>
      <c r="U1318" s="317">
        <v>76457</v>
      </c>
    </row>
    <row r="1319" spans="1:21">
      <c r="A1319">
        <v>1318</v>
      </c>
      <c r="B1319" t="s">
        <v>9609</v>
      </c>
      <c r="C1319" t="s">
        <v>9610</v>
      </c>
      <c r="D1319" t="s">
        <v>93</v>
      </c>
      <c r="E1319" t="s">
        <v>9446</v>
      </c>
      <c r="F1319" s="1">
        <v>45980</v>
      </c>
      <c r="G1319">
        <v>11</v>
      </c>
      <c r="H1319">
        <v>521115</v>
      </c>
      <c r="I1319" t="s">
        <v>10185</v>
      </c>
      <c r="J1319">
        <v>50044061</v>
      </c>
      <c r="K1319" t="s">
        <v>6518</v>
      </c>
      <c r="L1319">
        <v>2</v>
      </c>
      <c r="M1319">
        <v>12</v>
      </c>
      <c r="N1319">
        <v>2</v>
      </c>
      <c r="O1319" s="1">
        <v>46081</v>
      </c>
      <c r="P1319">
        <v>2</v>
      </c>
      <c r="Q1319" s="317">
        <v>97520</v>
      </c>
      <c r="R1319">
        <v>26.2</v>
      </c>
      <c r="S1319">
        <v>2</v>
      </c>
      <c r="T1319">
        <v>21</v>
      </c>
      <c r="U1319" s="317">
        <v>171005</v>
      </c>
    </row>
    <row r="1320" spans="1:21">
      <c r="A1320">
        <v>1319</v>
      </c>
      <c r="B1320" t="s">
        <v>15667</v>
      </c>
      <c r="C1320" t="s">
        <v>15668</v>
      </c>
      <c r="D1320" t="s">
        <v>6574</v>
      </c>
      <c r="E1320" t="s">
        <v>9232</v>
      </c>
      <c r="F1320" s="1">
        <v>45979</v>
      </c>
      <c r="G1320">
        <v>11</v>
      </c>
      <c r="H1320">
        <v>521116</v>
      </c>
      <c r="I1320" t="s">
        <v>10185</v>
      </c>
      <c r="K1320" t="s">
        <v>6518</v>
      </c>
      <c r="L1320">
        <v>1</v>
      </c>
      <c r="M1320">
        <v>11</v>
      </c>
      <c r="N1320">
        <v>1</v>
      </c>
      <c r="O1320" s="1">
        <v>46053</v>
      </c>
      <c r="P1320">
        <v>1</v>
      </c>
      <c r="Q1320" s="317">
        <v>98570</v>
      </c>
      <c r="R1320">
        <v>26.1</v>
      </c>
      <c r="S1320">
        <v>1</v>
      </c>
      <c r="T1320">
        <v>101</v>
      </c>
      <c r="U1320" s="317">
        <v>245891</v>
      </c>
    </row>
    <row r="1321" spans="1:21">
      <c r="A1321">
        <v>1320</v>
      </c>
      <c r="B1321" t="s">
        <v>9619</v>
      </c>
      <c r="C1321" t="s">
        <v>9620</v>
      </c>
      <c r="D1321" t="s">
        <v>93</v>
      </c>
      <c r="E1321" t="s">
        <v>7698</v>
      </c>
      <c r="F1321" s="1">
        <v>45980</v>
      </c>
      <c r="G1321">
        <v>11</v>
      </c>
      <c r="H1321">
        <v>521117</v>
      </c>
      <c r="I1321" t="s">
        <v>10185</v>
      </c>
      <c r="J1321">
        <v>50044123</v>
      </c>
      <c r="K1321" t="s">
        <v>267</v>
      </c>
      <c r="L1321">
        <v>2</v>
      </c>
      <c r="M1321">
        <v>1</v>
      </c>
      <c r="N1321">
        <v>2</v>
      </c>
      <c r="O1321" s="1">
        <v>46081</v>
      </c>
      <c r="P1321">
        <v>2</v>
      </c>
      <c r="Q1321" s="317">
        <v>216360</v>
      </c>
      <c r="R1321">
        <v>26.2</v>
      </c>
      <c r="S1321">
        <v>2</v>
      </c>
      <c r="T1321">
        <v>27</v>
      </c>
      <c r="U1321" s="317">
        <v>247713</v>
      </c>
    </row>
    <row r="1322" spans="1:21">
      <c r="A1322">
        <v>1321</v>
      </c>
      <c r="B1322" t="s">
        <v>9617</v>
      </c>
      <c r="C1322" t="s">
        <v>15669</v>
      </c>
      <c r="D1322" t="s">
        <v>93</v>
      </c>
      <c r="E1322" t="s">
        <v>7668</v>
      </c>
      <c r="F1322" s="1">
        <v>45980</v>
      </c>
      <c r="G1322">
        <v>11</v>
      </c>
      <c r="H1322">
        <v>521118</v>
      </c>
      <c r="I1322" t="s">
        <v>10185</v>
      </c>
      <c r="J1322">
        <v>50044136</v>
      </c>
      <c r="K1322" t="s">
        <v>6518</v>
      </c>
      <c r="L1322">
        <v>1</v>
      </c>
      <c r="M1322">
        <v>12</v>
      </c>
      <c r="N1322">
        <v>1</v>
      </c>
      <c r="O1322" s="1">
        <v>46053</v>
      </c>
      <c r="P1322">
        <v>1</v>
      </c>
      <c r="Q1322" s="317">
        <v>74840</v>
      </c>
      <c r="R1322">
        <v>26.1</v>
      </c>
      <c r="S1322">
        <v>1</v>
      </c>
      <c r="T1322">
        <v>27</v>
      </c>
      <c r="U1322" s="317">
        <v>163143</v>
      </c>
    </row>
    <row r="1323" spans="1:21">
      <c r="A1323">
        <v>1322</v>
      </c>
      <c r="B1323" t="s">
        <v>9615</v>
      </c>
      <c r="C1323" t="s">
        <v>15670</v>
      </c>
      <c r="D1323" t="s">
        <v>93</v>
      </c>
      <c r="E1323" t="s">
        <v>7668</v>
      </c>
      <c r="F1323" s="1">
        <v>45980</v>
      </c>
      <c r="G1323">
        <v>11</v>
      </c>
      <c r="H1323">
        <v>521119</v>
      </c>
      <c r="I1323" t="s">
        <v>10185</v>
      </c>
      <c r="J1323">
        <v>50044166</v>
      </c>
      <c r="K1323" t="s">
        <v>267</v>
      </c>
      <c r="L1323">
        <v>1</v>
      </c>
      <c r="M1323">
        <v>12</v>
      </c>
      <c r="N1323">
        <v>1</v>
      </c>
      <c r="O1323" s="1">
        <v>46053</v>
      </c>
      <c r="P1323">
        <v>1</v>
      </c>
      <c r="Q1323" s="317">
        <v>86530</v>
      </c>
      <c r="R1323">
        <v>26.1</v>
      </c>
      <c r="S1323">
        <v>1</v>
      </c>
      <c r="T1323">
        <v>27</v>
      </c>
      <c r="U1323" s="317">
        <v>187913</v>
      </c>
    </row>
    <row r="1324" spans="1:21">
      <c r="A1324">
        <v>1323</v>
      </c>
      <c r="B1324" t="s">
        <v>9621</v>
      </c>
      <c r="C1324" t="s">
        <v>9622</v>
      </c>
      <c r="D1324" t="s">
        <v>93</v>
      </c>
      <c r="E1324" t="s">
        <v>7698</v>
      </c>
      <c r="F1324" s="1">
        <v>45980</v>
      </c>
      <c r="G1324">
        <v>11</v>
      </c>
      <c r="H1324">
        <v>521120</v>
      </c>
      <c r="I1324" t="s">
        <v>10185</v>
      </c>
      <c r="J1324">
        <v>50044342</v>
      </c>
      <c r="K1324" t="s">
        <v>267</v>
      </c>
      <c r="L1324">
        <v>1</v>
      </c>
      <c r="M1324">
        <v>12</v>
      </c>
      <c r="N1324">
        <v>1</v>
      </c>
      <c r="O1324" s="1">
        <v>46053</v>
      </c>
      <c r="P1324">
        <v>1</v>
      </c>
      <c r="Q1324" s="317">
        <v>63970</v>
      </c>
      <c r="R1324">
        <v>26.1</v>
      </c>
      <c r="S1324">
        <v>1</v>
      </c>
      <c r="T1324">
        <v>27</v>
      </c>
      <c r="U1324" s="317">
        <v>89401</v>
      </c>
    </row>
    <row r="1325" spans="1:21">
      <c r="A1325">
        <v>1324</v>
      </c>
      <c r="B1325" t="s">
        <v>9613</v>
      </c>
      <c r="C1325" t="s">
        <v>15671</v>
      </c>
      <c r="D1325" t="s">
        <v>6574</v>
      </c>
      <c r="E1325" t="s">
        <v>9232</v>
      </c>
      <c r="F1325" s="1">
        <v>45979</v>
      </c>
      <c r="G1325">
        <v>11</v>
      </c>
      <c r="H1325">
        <v>521121</v>
      </c>
      <c r="I1325" t="s">
        <v>10185</v>
      </c>
      <c r="J1325">
        <v>50043804</v>
      </c>
      <c r="K1325" t="s">
        <v>6518</v>
      </c>
      <c r="L1325">
        <v>2</v>
      </c>
      <c r="M1325">
        <v>12</v>
      </c>
      <c r="N1325">
        <v>2</v>
      </c>
      <c r="O1325" s="1">
        <v>46081</v>
      </c>
      <c r="P1325">
        <v>2</v>
      </c>
      <c r="Q1325" s="317">
        <v>90180</v>
      </c>
      <c r="R1325">
        <v>26.2</v>
      </c>
      <c r="S1325">
        <v>2</v>
      </c>
      <c r="T1325">
        <v>46</v>
      </c>
      <c r="U1325" s="317">
        <v>157011</v>
      </c>
    </row>
    <row r="1326" spans="1:21">
      <c r="A1326">
        <v>1325</v>
      </c>
      <c r="B1326" t="s">
        <v>15672</v>
      </c>
      <c r="C1326" t="s">
        <v>15673</v>
      </c>
      <c r="D1326" t="s">
        <v>6574</v>
      </c>
      <c r="E1326" t="s">
        <v>9232</v>
      </c>
      <c r="F1326" s="1">
        <v>45982</v>
      </c>
      <c r="G1326">
        <v>11</v>
      </c>
      <c r="H1326">
        <v>521122</v>
      </c>
      <c r="I1326" t="s">
        <v>10185</v>
      </c>
      <c r="J1326">
        <v>50044980</v>
      </c>
      <c r="K1326" t="s">
        <v>6518</v>
      </c>
      <c r="L1326">
        <v>2</v>
      </c>
      <c r="M1326">
        <v>1</v>
      </c>
      <c r="N1326">
        <v>2</v>
      </c>
      <c r="O1326" s="1">
        <v>46081</v>
      </c>
      <c r="P1326">
        <v>2</v>
      </c>
      <c r="Q1326" s="317">
        <v>54500</v>
      </c>
      <c r="R1326">
        <v>26.2</v>
      </c>
      <c r="S1326">
        <v>2</v>
      </c>
      <c r="T1326">
        <v>50</v>
      </c>
      <c r="U1326" s="317">
        <v>95928</v>
      </c>
    </row>
    <row r="1327" spans="1:21">
      <c r="A1327">
        <v>1326</v>
      </c>
      <c r="B1327" t="s">
        <v>9630</v>
      </c>
      <c r="C1327" t="s">
        <v>15674</v>
      </c>
      <c r="D1327" t="s">
        <v>93</v>
      </c>
      <c r="E1327" t="s">
        <v>7668</v>
      </c>
      <c r="F1327" s="1">
        <v>45982</v>
      </c>
      <c r="G1327">
        <v>11</v>
      </c>
      <c r="H1327">
        <v>521123</v>
      </c>
      <c r="I1327" t="s">
        <v>10185</v>
      </c>
      <c r="J1327">
        <v>50044902</v>
      </c>
      <c r="K1327" t="s">
        <v>6518</v>
      </c>
      <c r="L1327">
        <v>1</v>
      </c>
      <c r="M1327">
        <v>1</v>
      </c>
      <c r="N1327">
        <v>1</v>
      </c>
      <c r="O1327" s="1">
        <v>46053</v>
      </c>
      <c r="P1327">
        <v>1</v>
      </c>
      <c r="Q1327" s="317">
        <v>117080</v>
      </c>
      <c r="R1327">
        <v>26.1</v>
      </c>
      <c r="S1327">
        <v>1</v>
      </c>
      <c r="T1327">
        <v>27</v>
      </c>
      <c r="U1327" s="317">
        <v>255323</v>
      </c>
    </row>
    <row r="1328" spans="1:21">
      <c r="A1328">
        <v>1327</v>
      </c>
      <c r="B1328" t="s">
        <v>9632</v>
      </c>
      <c r="C1328" t="s">
        <v>8207</v>
      </c>
      <c r="D1328" t="s">
        <v>93</v>
      </c>
      <c r="E1328" t="s">
        <v>7883</v>
      </c>
      <c r="F1328" s="1">
        <v>45982</v>
      </c>
      <c r="G1328">
        <v>11</v>
      </c>
      <c r="H1328">
        <v>521124</v>
      </c>
      <c r="I1328" t="s">
        <v>10185</v>
      </c>
      <c r="J1328">
        <v>50044975</v>
      </c>
      <c r="K1328" t="s">
        <v>267</v>
      </c>
      <c r="L1328">
        <v>1</v>
      </c>
      <c r="M1328">
        <v>12</v>
      </c>
      <c r="N1328">
        <v>1</v>
      </c>
      <c r="O1328" s="1">
        <v>46053</v>
      </c>
      <c r="P1328">
        <v>1</v>
      </c>
      <c r="Q1328" s="317">
        <v>56710</v>
      </c>
      <c r="R1328">
        <v>26.1</v>
      </c>
      <c r="S1328">
        <v>1</v>
      </c>
      <c r="T1328">
        <v>27</v>
      </c>
      <c r="U1328" s="317">
        <v>79166</v>
      </c>
    </row>
    <row r="1329" spans="1:21">
      <c r="A1329">
        <v>1328</v>
      </c>
      <c r="B1329" t="s">
        <v>9633</v>
      </c>
      <c r="C1329" t="s">
        <v>15675</v>
      </c>
      <c r="D1329" t="s">
        <v>93</v>
      </c>
      <c r="E1329" t="s">
        <v>9425</v>
      </c>
      <c r="F1329" s="1">
        <v>45982</v>
      </c>
      <c r="G1329">
        <v>11</v>
      </c>
      <c r="H1329">
        <v>521125</v>
      </c>
      <c r="I1329" t="s">
        <v>10185</v>
      </c>
      <c r="J1329">
        <v>50045026</v>
      </c>
      <c r="K1329" t="s">
        <v>267</v>
      </c>
      <c r="L1329">
        <v>2</v>
      </c>
      <c r="M1329">
        <v>12</v>
      </c>
      <c r="N1329">
        <v>2</v>
      </c>
      <c r="O1329" s="1">
        <v>46081</v>
      </c>
      <c r="P1329">
        <v>2</v>
      </c>
      <c r="Q1329" s="317">
        <v>40270</v>
      </c>
      <c r="U1329" s="317"/>
    </row>
    <row r="1330" spans="1:21">
      <c r="A1330">
        <v>1329</v>
      </c>
      <c r="B1330" t="s">
        <v>9623</v>
      </c>
      <c r="C1330" t="s">
        <v>9624</v>
      </c>
      <c r="D1330" t="s">
        <v>93</v>
      </c>
      <c r="E1330" t="s">
        <v>9412</v>
      </c>
      <c r="F1330" s="1">
        <v>45986</v>
      </c>
      <c r="G1330">
        <v>11</v>
      </c>
      <c r="H1330">
        <v>521126</v>
      </c>
      <c r="I1330" t="s">
        <v>10185</v>
      </c>
      <c r="J1330">
        <v>50045105</v>
      </c>
      <c r="K1330" t="s">
        <v>267</v>
      </c>
      <c r="L1330">
        <v>12</v>
      </c>
      <c r="M1330">
        <v>12</v>
      </c>
      <c r="N1330">
        <v>12</v>
      </c>
      <c r="O1330" s="1">
        <v>46022</v>
      </c>
      <c r="P1330">
        <v>12</v>
      </c>
      <c r="Q1330" s="317">
        <v>57190</v>
      </c>
      <c r="R1330">
        <v>25.12</v>
      </c>
      <c r="S1330">
        <v>12</v>
      </c>
      <c r="T1330">
        <v>21</v>
      </c>
      <c r="U1330" s="317">
        <v>119072</v>
      </c>
    </row>
    <row r="1331" spans="1:21">
      <c r="A1331">
        <v>1330</v>
      </c>
      <c r="B1331" t="s">
        <v>9635</v>
      </c>
      <c r="C1331" t="s">
        <v>9636</v>
      </c>
      <c r="D1331" t="s">
        <v>93</v>
      </c>
      <c r="E1331" t="s">
        <v>9425</v>
      </c>
      <c r="F1331" s="1">
        <v>45986</v>
      </c>
      <c r="G1331">
        <v>11</v>
      </c>
      <c r="H1331">
        <v>521127</v>
      </c>
      <c r="I1331" t="s">
        <v>10185</v>
      </c>
      <c r="J1331">
        <v>50045109</v>
      </c>
      <c r="K1331" t="s">
        <v>267</v>
      </c>
      <c r="L1331">
        <v>1</v>
      </c>
      <c r="M1331">
        <v>12</v>
      </c>
      <c r="N1331">
        <v>1</v>
      </c>
      <c r="O1331" s="1">
        <v>46053</v>
      </c>
      <c r="P1331">
        <v>1</v>
      </c>
      <c r="Q1331" s="317">
        <v>61690</v>
      </c>
      <c r="R1331">
        <v>26.1</v>
      </c>
      <c r="S1331">
        <v>1</v>
      </c>
      <c r="T1331">
        <v>21</v>
      </c>
      <c r="U1331" s="317">
        <v>128388</v>
      </c>
    </row>
    <row r="1332" spans="1:21">
      <c r="A1332">
        <v>1331</v>
      </c>
      <c r="B1332" t="s">
        <v>9639</v>
      </c>
      <c r="C1332" t="s">
        <v>15676</v>
      </c>
      <c r="D1332" t="s">
        <v>93</v>
      </c>
      <c r="E1332" t="s">
        <v>6259</v>
      </c>
      <c r="F1332" s="1">
        <v>45986</v>
      </c>
      <c r="G1332">
        <v>11</v>
      </c>
      <c r="H1332">
        <v>521128</v>
      </c>
      <c r="I1332" t="s">
        <v>10185</v>
      </c>
      <c r="J1332">
        <v>50045152</v>
      </c>
      <c r="K1332" t="s">
        <v>267</v>
      </c>
      <c r="L1332">
        <v>1</v>
      </c>
      <c r="M1332">
        <v>1</v>
      </c>
      <c r="N1332">
        <v>1</v>
      </c>
      <c r="O1332" s="1">
        <v>46053</v>
      </c>
      <c r="P1332">
        <v>1</v>
      </c>
      <c r="Q1332" s="317">
        <v>72585</v>
      </c>
      <c r="R1332">
        <v>26.1</v>
      </c>
      <c r="S1332">
        <v>1</v>
      </c>
      <c r="T1332">
        <v>21</v>
      </c>
      <c r="U1332" s="317">
        <v>154755</v>
      </c>
    </row>
    <row r="1333" spans="1:21">
      <c r="A1333">
        <v>1332</v>
      </c>
      <c r="B1333" t="s">
        <v>9641</v>
      </c>
      <c r="C1333" t="s">
        <v>15677</v>
      </c>
      <c r="D1333" t="s">
        <v>93</v>
      </c>
      <c r="E1333" t="s">
        <v>7668</v>
      </c>
      <c r="F1333" s="1">
        <v>45986</v>
      </c>
      <c r="G1333">
        <v>11</v>
      </c>
      <c r="H1333">
        <v>521129</v>
      </c>
      <c r="I1333" t="s">
        <v>10185</v>
      </c>
      <c r="J1333">
        <v>50045156</v>
      </c>
      <c r="K1333" t="s">
        <v>267</v>
      </c>
      <c r="L1333">
        <v>1</v>
      </c>
      <c r="M1333">
        <v>12</v>
      </c>
      <c r="N1333">
        <v>1</v>
      </c>
      <c r="O1333" s="1">
        <v>46053</v>
      </c>
      <c r="P1333">
        <v>1</v>
      </c>
      <c r="Q1333" s="317">
        <v>47465</v>
      </c>
      <c r="R1333">
        <v>26.1</v>
      </c>
      <c r="S1333">
        <v>1</v>
      </c>
      <c r="T1333">
        <v>21</v>
      </c>
      <c r="U1333" s="317">
        <v>102040</v>
      </c>
    </row>
    <row r="1334" spans="1:21">
      <c r="A1334">
        <v>1333</v>
      </c>
      <c r="B1334" t="s">
        <v>15678</v>
      </c>
      <c r="C1334" t="s">
        <v>15072</v>
      </c>
      <c r="D1334" t="s">
        <v>93</v>
      </c>
      <c r="E1334" t="s">
        <v>7677</v>
      </c>
      <c r="F1334" s="1">
        <v>45982</v>
      </c>
      <c r="G1334">
        <v>11</v>
      </c>
      <c r="H1334">
        <v>521130</v>
      </c>
      <c r="I1334" t="s">
        <v>15679</v>
      </c>
      <c r="J1334">
        <v>50044766</v>
      </c>
      <c r="L1334" t="s">
        <v>43</v>
      </c>
      <c r="M1334" t="s">
        <v>43</v>
      </c>
      <c r="N1334" t="s">
        <v>43</v>
      </c>
      <c r="O1334" s="1"/>
      <c r="Q1334" s="317"/>
      <c r="U1334" s="317"/>
    </row>
    <row r="1335" spans="1:21">
      <c r="A1335">
        <v>1334</v>
      </c>
      <c r="B1335" t="s">
        <v>9647</v>
      </c>
      <c r="C1335" t="s">
        <v>9648</v>
      </c>
      <c r="D1335" t="s">
        <v>6574</v>
      </c>
      <c r="E1335" t="s">
        <v>9303</v>
      </c>
      <c r="F1335" s="1">
        <v>45986</v>
      </c>
      <c r="G1335">
        <v>11</v>
      </c>
      <c r="H1335">
        <v>521131</v>
      </c>
      <c r="I1335" t="s">
        <v>10185</v>
      </c>
      <c r="J1335">
        <v>50045168</v>
      </c>
      <c r="K1335" t="s">
        <v>6518</v>
      </c>
      <c r="L1335">
        <v>2</v>
      </c>
      <c r="M1335">
        <v>12</v>
      </c>
      <c r="N1335">
        <v>2</v>
      </c>
      <c r="O1335" s="1">
        <v>46081</v>
      </c>
      <c r="P1335">
        <v>2</v>
      </c>
      <c r="Q1335" s="317">
        <v>184690</v>
      </c>
      <c r="R1335">
        <v>26.2</v>
      </c>
      <c r="S1335">
        <v>2</v>
      </c>
      <c r="T1335">
        <v>46</v>
      </c>
      <c r="U1335" s="317">
        <v>273667</v>
      </c>
    </row>
    <row r="1336" spans="1:21">
      <c r="A1336">
        <v>1335</v>
      </c>
      <c r="B1336" t="s">
        <v>9649</v>
      </c>
      <c r="C1336" t="s">
        <v>9650</v>
      </c>
      <c r="D1336" t="s">
        <v>6574</v>
      </c>
      <c r="E1336" t="s">
        <v>9232</v>
      </c>
      <c r="F1336" s="1">
        <v>45986</v>
      </c>
      <c r="G1336">
        <v>11</v>
      </c>
      <c r="H1336">
        <v>521132</v>
      </c>
      <c r="I1336" t="s">
        <v>10185</v>
      </c>
      <c r="J1336">
        <v>50045173</v>
      </c>
      <c r="K1336" t="s">
        <v>6518</v>
      </c>
      <c r="L1336">
        <v>1</v>
      </c>
      <c r="M1336">
        <v>12</v>
      </c>
      <c r="N1336">
        <v>1</v>
      </c>
      <c r="O1336" s="1">
        <v>46053</v>
      </c>
      <c r="P1336">
        <v>1</v>
      </c>
      <c r="Q1336" s="317">
        <v>43310</v>
      </c>
      <c r="R1336">
        <v>26.1</v>
      </c>
      <c r="S1336">
        <v>1</v>
      </c>
      <c r="T1336">
        <v>46</v>
      </c>
      <c r="U1336" s="317">
        <v>75831</v>
      </c>
    </row>
    <row r="1337" spans="1:21">
      <c r="A1337">
        <v>1336</v>
      </c>
      <c r="B1337" t="s">
        <v>9643</v>
      </c>
      <c r="C1337" t="s">
        <v>15680</v>
      </c>
      <c r="D1337" t="s">
        <v>6574</v>
      </c>
      <c r="E1337" t="s">
        <v>9303</v>
      </c>
      <c r="F1337" s="1">
        <v>45986</v>
      </c>
      <c r="G1337">
        <v>11</v>
      </c>
      <c r="H1337">
        <v>521133</v>
      </c>
      <c r="I1337" t="s">
        <v>10185</v>
      </c>
      <c r="J1337">
        <v>50045083</v>
      </c>
      <c r="K1337" t="s">
        <v>6518</v>
      </c>
      <c r="L1337">
        <v>1</v>
      </c>
      <c r="M1337">
        <v>12</v>
      </c>
      <c r="N1337">
        <v>1</v>
      </c>
      <c r="O1337" s="1">
        <v>46053</v>
      </c>
      <c r="P1337">
        <v>1</v>
      </c>
      <c r="Q1337" s="317">
        <v>58700</v>
      </c>
      <c r="R1337">
        <v>26.1</v>
      </c>
      <c r="S1337">
        <v>1</v>
      </c>
      <c r="T1337">
        <v>48</v>
      </c>
      <c r="U1337" s="317">
        <v>103572</v>
      </c>
    </row>
    <row r="1338" spans="1:21">
      <c r="A1338">
        <v>1337</v>
      </c>
      <c r="B1338" t="s">
        <v>9645</v>
      </c>
      <c r="C1338" t="s">
        <v>15681</v>
      </c>
      <c r="D1338" t="s">
        <v>6574</v>
      </c>
      <c r="E1338" t="s">
        <v>9303</v>
      </c>
      <c r="F1338" s="1">
        <v>45986</v>
      </c>
      <c r="G1338">
        <v>11</v>
      </c>
      <c r="H1338">
        <v>521134</v>
      </c>
      <c r="I1338" t="s">
        <v>10185</v>
      </c>
      <c r="J1338">
        <v>50045090</v>
      </c>
      <c r="K1338" t="s">
        <v>6518</v>
      </c>
      <c r="L1338">
        <v>1</v>
      </c>
      <c r="M1338">
        <v>12</v>
      </c>
      <c r="N1338">
        <v>1</v>
      </c>
      <c r="O1338" s="1">
        <v>46053</v>
      </c>
      <c r="P1338">
        <v>1</v>
      </c>
      <c r="Q1338" s="317">
        <v>76280</v>
      </c>
      <c r="R1338">
        <v>26.1</v>
      </c>
      <c r="S1338">
        <v>1</v>
      </c>
      <c r="T1338">
        <v>48</v>
      </c>
      <c r="U1338" s="317">
        <v>135366</v>
      </c>
    </row>
    <row r="1339" spans="1:21">
      <c r="A1339">
        <v>1338</v>
      </c>
      <c r="B1339" t="s">
        <v>9653</v>
      </c>
      <c r="C1339" t="s">
        <v>9654</v>
      </c>
      <c r="D1339" t="s">
        <v>6574</v>
      </c>
      <c r="E1339" t="s">
        <v>9355</v>
      </c>
      <c r="F1339" s="1">
        <v>45986</v>
      </c>
      <c r="G1339">
        <v>11</v>
      </c>
      <c r="H1339">
        <v>521135</v>
      </c>
      <c r="I1339" t="s">
        <v>10185</v>
      </c>
      <c r="J1339">
        <v>50045245</v>
      </c>
      <c r="K1339" t="s">
        <v>267</v>
      </c>
      <c r="L1339">
        <v>1</v>
      </c>
      <c r="M1339">
        <v>12</v>
      </c>
      <c r="N1339">
        <v>1</v>
      </c>
      <c r="O1339" s="1">
        <v>46053</v>
      </c>
      <c r="P1339">
        <v>1</v>
      </c>
      <c r="Q1339" s="317">
        <v>70090</v>
      </c>
      <c r="R1339">
        <v>26.1</v>
      </c>
      <c r="S1339">
        <v>1</v>
      </c>
      <c r="T1339">
        <v>48</v>
      </c>
      <c r="U1339" s="317">
        <v>125831</v>
      </c>
    </row>
    <row r="1340" spans="1:21">
      <c r="A1340">
        <v>1339</v>
      </c>
      <c r="B1340" t="s">
        <v>9655</v>
      </c>
      <c r="C1340" t="s">
        <v>15682</v>
      </c>
      <c r="D1340" t="s">
        <v>6574</v>
      </c>
      <c r="E1340" t="s">
        <v>7834</v>
      </c>
      <c r="F1340" s="1">
        <v>45986</v>
      </c>
      <c r="G1340">
        <v>11</v>
      </c>
      <c r="H1340">
        <v>521136</v>
      </c>
      <c r="I1340" t="s">
        <v>10185</v>
      </c>
      <c r="J1340">
        <v>50045294</v>
      </c>
      <c r="K1340" t="s">
        <v>267</v>
      </c>
      <c r="L1340">
        <v>1</v>
      </c>
      <c r="M1340">
        <v>12</v>
      </c>
      <c r="N1340">
        <v>1</v>
      </c>
      <c r="O1340" s="1">
        <v>46053</v>
      </c>
      <c r="P1340">
        <v>1</v>
      </c>
      <c r="Q1340" s="317">
        <v>57100</v>
      </c>
      <c r="R1340">
        <v>26.1</v>
      </c>
      <c r="S1340">
        <v>1</v>
      </c>
      <c r="T1340">
        <v>48</v>
      </c>
      <c r="U1340" s="317">
        <v>104190</v>
      </c>
    </row>
    <row r="1341" spans="1:21">
      <c r="A1341">
        <v>1340</v>
      </c>
      <c r="B1341" t="s">
        <v>9669</v>
      </c>
      <c r="C1341" t="s">
        <v>9670</v>
      </c>
      <c r="D1341" t="s">
        <v>6574</v>
      </c>
      <c r="E1341" t="s">
        <v>9232</v>
      </c>
      <c r="F1341" s="1">
        <v>45987</v>
      </c>
      <c r="G1341">
        <v>11</v>
      </c>
      <c r="H1341">
        <v>521137</v>
      </c>
      <c r="I1341" t="s">
        <v>10185</v>
      </c>
      <c r="J1341">
        <v>50045628</v>
      </c>
      <c r="K1341" t="s">
        <v>6518</v>
      </c>
      <c r="L1341">
        <v>2</v>
      </c>
      <c r="M1341">
        <v>12</v>
      </c>
      <c r="N1341">
        <v>2</v>
      </c>
      <c r="O1341" s="1">
        <v>46081</v>
      </c>
      <c r="P1341">
        <v>2</v>
      </c>
      <c r="Q1341" s="317">
        <v>320070</v>
      </c>
      <c r="R1341">
        <v>26.2</v>
      </c>
      <c r="S1341">
        <v>2</v>
      </c>
      <c r="T1341">
        <v>48</v>
      </c>
      <c r="U1341" s="317">
        <v>470489</v>
      </c>
    </row>
    <row r="1342" spans="1:21">
      <c r="A1342">
        <v>1341</v>
      </c>
      <c r="B1342" t="s">
        <v>9657</v>
      </c>
      <c r="C1342" t="s">
        <v>9658</v>
      </c>
      <c r="D1342" t="s">
        <v>93</v>
      </c>
      <c r="E1342" t="s">
        <v>7883</v>
      </c>
      <c r="F1342" s="1">
        <v>45987</v>
      </c>
      <c r="G1342">
        <v>11</v>
      </c>
      <c r="H1342">
        <v>521138</v>
      </c>
      <c r="I1342" t="s">
        <v>10185</v>
      </c>
      <c r="J1342">
        <v>50045322</v>
      </c>
      <c r="K1342" t="s">
        <v>267</v>
      </c>
      <c r="L1342">
        <v>1</v>
      </c>
      <c r="M1342">
        <v>12</v>
      </c>
      <c r="N1342">
        <v>1</v>
      </c>
      <c r="O1342" s="1">
        <v>46053</v>
      </c>
      <c r="P1342">
        <v>1</v>
      </c>
      <c r="Q1342" s="317">
        <v>88720</v>
      </c>
      <c r="R1342">
        <v>26.1</v>
      </c>
      <c r="S1342">
        <v>1</v>
      </c>
      <c r="T1342">
        <v>27</v>
      </c>
      <c r="U1342" s="317">
        <v>124211</v>
      </c>
    </row>
    <row r="1343" spans="1:21">
      <c r="A1343">
        <v>1342</v>
      </c>
      <c r="B1343" t="s">
        <v>9659</v>
      </c>
      <c r="C1343" t="s">
        <v>15683</v>
      </c>
      <c r="D1343" t="s">
        <v>93</v>
      </c>
      <c r="E1343" t="s">
        <v>7883</v>
      </c>
      <c r="F1343" s="1">
        <v>45987</v>
      </c>
      <c r="G1343">
        <v>11</v>
      </c>
      <c r="H1343">
        <v>521139</v>
      </c>
      <c r="I1343" t="s">
        <v>10185</v>
      </c>
      <c r="J1343">
        <v>50045325</v>
      </c>
      <c r="K1343" t="s">
        <v>267</v>
      </c>
      <c r="L1343">
        <v>1</v>
      </c>
      <c r="M1343">
        <v>12</v>
      </c>
      <c r="N1343">
        <v>1</v>
      </c>
      <c r="O1343" s="1">
        <v>46053</v>
      </c>
      <c r="P1343">
        <v>1</v>
      </c>
      <c r="Q1343" s="317">
        <v>47920</v>
      </c>
      <c r="R1343">
        <v>26.1</v>
      </c>
      <c r="S1343">
        <v>1</v>
      </c>
      <c r="T1343">
        <v>27</v>
      </c>
      <c r="U1343" s="317">
        <v>66789</v>
      </c>
    </row>
    <row r="1344" spans="1:21">
      <c r="A1344">
        <v>1343</v>
      </c>
      <c r="B1344" t="s">
        <v>9663</v>
      </c>
      <c r="C1344" t="s">
        <v>15684</v>
      </c>
      <c r="D1344" t="s">
        <v>93</v>
      </c>
      <c r="E1344" t="s">
        <v>9381</v>
      </c>
      <c r="F1344" s="1">
        <v>45987</v>
      </c>
      <c r="G1344">
        <v>11</v>
      </c>
      <c r="H1344">
        <v>521140</v>
      </c>
      <c r="I1344" t="s">
        <v>10185</v>
      </c>
      <c r="J1344">
        <v>50045338</v>
      </c>
      <c r="K1344" t="s">
        <v>6518</v>
      </c>
      <c r="L1344">
        <v>2</v>
      </c>
      <c r="M1344">
        <v>12</v>
      </c>
      <c r="N1344">
        <v>2</v>
      </c>
      <c r="O1344" s="1">
        <v>46081</v>
      </c>
      <c r="P1344">
        <v>2</v>
      </c>
      <c r="Q1344" s="317">
        <v>66415</v>
      </c>
      <c r="R1344">
        <v>26.2</v>
      </c>
      <c r="S1344">
        <v>2</v>
      </c>
      <c r="T1344">
        <v>21</v>
      </c>
      <c r="U1344" s="317">
        <v>136816</v>
      </c>
    </row>
    <row r="1345" spans="1:21">
      <c r="A1345">
        <v>1344</v>
      </c>
      <c r="B1345" t="s">
        <v>9665</v>
      </c>
      <c r="C1345" t="s">
        <v>15675</v>
      </c>
      <c r="D1345" t="s">
        <v>93</v>
      </c>
      <c r="E1345" t="s">
        <v>9425</v>
      </c>
      <c r="F1345" s="1">
        <v>45987</v>
      </c>
      <c r="G1345">
        <v>11</v>
      </c>
      <c r="H1345">
        <v>521141</v>
      </c>
      <c r="I1345" t="s">
        <v>10185</v>
      </c>
      <c r="J1345">
        <v>50045367</v>
      </c>
      <c r="K1345" t="s">
        <v>267</v>
      </c>
      <c r="L1345">
        <v>2</v>
      </c>
      <c r="M1345">
        <v>12</v>
      </c>
      <c r="N1345">
        <v>2</v>
      </c>
      <c r="O1345" s="1">
        <v>46081</v>
      </c>
      <c r="P1345">
        <v>2</v>
      </c>
      <c r="Q1345" s="317">
        <v>44380</v>
      </c>
      <c r="U1345" s="317"/>
    </row>
    <row r="1346" spans="1:21">
      <c r="A1346">
        <v>1345</v>
      </c>
      <c r="B1346" t="s">
        <v>9671</v>
      </c>
      <c r="C1346" t="s">
        <v>15685</v>
      </c>
      <c r="D1346" t="s">
        <v>93</v>
      </c>
      <c r="E1346" t="s">
        <v>9296</v>
      </c>
      <c r="F1346" s="1">
        <v>45988</v>
      </c>
      <c r="G1346">
        <v>11</v>
      </c>
      <c r="H1346">
        <v>521142</v>
      </c>
      <c r="I1346" t="s">
        <v>10185</v>
      </c>
      <c r="J1346">
        <v>50045702</v>
      </c>
      <c r="K1346" t="s">
        <v>267</v>
      </c>
      <c r="L1346">
        <v>1</v>
      </c>
      <c r="M1346">
        <v>1</v>
      </c>
      <c r="N1346">
        <v>1</v>
      </c>
      <c r="O1346" s="1">
        <v>46081</v>
      </c>
      <c r="P1346">
        <v>2</v>
      </c>
      <c r="Q1346" s="317">
        <v>87400</v>
      </c>
      <c r="R1346">
        <v>26.2</v>
      </c>
      <c r="S1346">
        <v>2</v>
      </c>
      <c r="T1346">
        <v>21</v>
      </c>
      <c r="U1346" s="317">
        <v>203788</v>
      </c>
    </row>
    <row r="1347" spans="1:21">
      <c r="A1347">
        <v>1346</v>
      </c>
      <c r="B1347" t="s">
        <v>9673</v>
      </c>
      <c r="C1347" t="s">
        <v>9674</v>
      </c>
      <c r="D1347" t="s">
        <v>93</v>
      </c>
      <c r="E1347" t="s">
        <v>7769</v>
      </c>
      <c r="F1347" s="1">
        <v>45988</v>
      </c>
      <c r="G1347">
        <v>11</v>
      </c>
      <c r="H1347">
        <v>521143</v>
      </c>
      <c r="I1347" t="s">
        <v>10185</v>
      </c>
      <c r="J1347">
        <v>50045825</v>
      </c>
      <c r="K1347" t="s">
        <v>6518</v>
      </c>
      <c r="L1347">
        <v>1</v>
      </c>
      <c r="M1347">
        <v>12</v>
      </c>
      <c r="N1347">
        <v>1</v>
      </c>
      <c r="O1347" s="1">
        <v>46053</v>
      </c>
      <c r="P1347">
        <v>1</v>
      </c>
      <c r="Q1347" s="317">
        <v>88310</v>
      </c>
      <c r="R1347">
        <v>26.2</v>
      </c>
      <c r="S1347">
        <v>2</v>
      </c>
      <c r="T1347">
        <v>27</v>
      </c>
      <c r="U1347" s="317">
        <v>185096</v>
      </c>
    </row>
    <row r="1348" spans="1:21">
      <c r="A1348">
        <v>1347</v>
      </c>
      <c r="B1348" t="s">
        <v>9677</v>
      </c>
      <c r="C1348" t="s">
        <v>15686</v>
      </c>
      <c r="D1348" t="s">
        <v>93</v>
      </c>
      <c r="E1348" t="s">
        <v>15390</v>
      </c>
      <c r="F1348" s="1">
        <v>45989</v>
      </c>
      <c r="G1348">
        <v>11</v>
      </c>
      <c r="H1348">
        <v>521144</v>
      </c>
      <c r="I1348" t="s">
        <v>10185</v>
      </c>
      <c r="J1348">
        <v>50045866</v>
      </c>
      <c r="L1348" t="s">
        <v>43</v>
      </c>
      <c r="M1348" t="s">
        <v>43</v>
      </c>
      <c r="N1348" t="s">
        <v>43</v>
      </c>
      <c r="O1348" s="1"/>
      <c r="Q1348" s="317"/>
      <c r="U1348" s="317"/>
    </row>
    <row r="1349" spans="1:21">
      <c r="A1349">
        <v>1348</v>
      </c>
      <c r="B1349" t="s">
        <v>9679</v>
      </c>
      <c r="C1349" t="s">
        <v>9680</v>
      </c>
      <c r="D1349" t="s">
        <v>93</v>
      </c>
      <c r="E1349" t="s">
        <v>9681</v>
      </c>
      <c r="F1349" s="1">
        <v>45989</v>
      </c>
      <c r="G1349">
        <v>11</v>
      </c>
      <c r="H1349">
        <v>521145</v>
      </c>
      <c r="I1349" t="s">
        <v>10185</v>
      </c>
      <c r="J1349">
        <v>50045947</v>
      </c>
      <c r="K1349" t="s">
        <v>267</v>
      </c>
      <c r="L1349">
        <v>1</v>
      </c>
      <c r="M1349">
        <v>1</v>
      </c>
      <c r="N1349">
        <v>1</v>
      </c>
      <c r="O1349" s="1">
        <v>46053</v>
      </c>
      <c r="P1349">
        <v>1</v>
      </c>
      <c r="Q1349" s="317">
        <v>99910</v>
      </c>
      <c r="R1349">
        <v>26.1</v>
      </c>
      <c r="S1349">
        <v>1</v>
      </c>
      <c r="T1349">
        <v>21</v>
      </c>
      <c r="U1349" s="317">
        <v>208632</v>
      </c>
    </row>
    <row r="1350" spans="1:21">
      <c r="A1350">
        <v>1349</v>
      </c>
      <c r="B1350" t="s">
        <v>15687</v>
      </c>
      <c r="C1350" t="s">
        <v>15688</v>
      </c>
      <c r="D1350" t="s">
        <v>93</v>
      </c>
      <c r="E1350" t="s">
        <v>9296</v>
      </c>
      <c r="F1350" s="1">
        <v>45989</v>
      </c>
      <c r="G1350">
        <v>11</v>
      </c>
      <c r="H1350">
        <v>521146</v>
      </c>
      <c r="I1350" t="s">
        <v>10185</v>
      </c>
      <c r="J1350">
        <v>50046036</v>
      </c>
      <c r="K1350" t="s">
        <v>267</v>
      </c>
      <c r="L1350">
        <v>12</v>
      </c>
      <c r="M1350">
        <v>12</v>
      </c>
      <c r="N1350">
        <v>12</v>
      </c>
      <c r="O1350" s="1">
        <v>46022</v>
      </c>
      <c r="P1350">
        <v>12</v>
      </c>
      <c r="Q1350" s="317">
        <v>37690</v>
      </c>
      <c r="R1350">
        <v>25.12</v>
      </c>
      <c r="S1350">
        <v>12</v>
      </c>
      <c r="T1350">
        <v>101</v>
      </c>
      <c r="U1350" s="317">
        <v>96239</v>
      </c>
    </row>
    <row r="1351" spans="1:21">
      <c r="A1351">
        <v>1350</v>
      </c>
      <c r="B1351" t="s">
        <v>9682</v>
      </c>
      <c r="C1351" t="s">
        <v>15689</v>
      </c>
      <c r="D1351" t="s">
        <v>6574</v>
      </c>
      <c r="E1351" t="s">
        <v>9303</v>
      </c>
      <c r="F1351" s="1">
        <v>45992</v>
      </c>
      <c r="G1351">
        <v>12</v>
      </c>
      <c r="H1351">
        <v>521147</v>
      </c>
      <c r="I1351" t="s">
        <v>10185</v>
      </c>
      <c r="J1351">
        <v>50046094</v>
      </c>
      <c r="K1351" t="s">
        <v>6518</v>
      </c>
      <c r="L1351">
        <v>1</v>
      </c>
      <c r="M1351">
        <v>12</v>
      </c>
      <c r="N1351">
        <v>1</v>
      </c>
      <c r="O1351" s="1">
        <v>46053</v>
      </c>
      <c r="P1351">
        <v>1</v>
      </c>
      <c r="Q1351" s="317">
        <v>62810</v>
      </c>
      <c r="R1351">
        <v>26.1</v>
      </c>
      <c r="S1351">
        <v>1</v>
      </c>
      <c r="T1351">
        <v>48</v>
      </c>
      <c r="U1351" s="317">
        <v>110985</v>
      </c>
    </row>
    <row r="1352" spans="1:21">
      <c r="A1352">
        <v>1351</v>
      </c>
      <c r="B1352" t="s">
        <v>9684</v>
      </c>
      <c r="C1352" t="s">
        <v>15690</v>
      </c>
      <c r="D1352" t="s">
        <v>6574</v>
      </c>
      <c r="E1352" t="s">
        <v>9303</v>
      </c>
      <c r="F1352" s="1">
        <v>45992</v>
      </c>
      <c r="G1352">
        <v>12</v>
      </c>
      <c r="H1352">
        <v>521148</v>
      </c>
      <c r="I1352" t="s">
        <v>10185</v>
      </c>
      <c r="J1352">
        <v>50046097</v>
      </c>
      <c r="K1352" t="s">
        <v>6518</v>
      </c>
      <c r="L1352">
        <v>1</v>
      </c>
      <c r="M1352">
        <v>12</v>
      </c>
      <c r="N1352">
        <v>1</v>
      </c>
      <c r="O1352" s="1">
        <v>46053</v>
      </c>
      <c r="P1352">
        <v>1</v>
      </c>
      <c r="Q1352" s="317">
        <v>74570</v>
      </c>
      <c r="R1352">
        <v>26.1</v>
      </c>
      <c r="S1352">
        <v>1</v>
      </c>
      <c r="T1352">
        <v>48</v>
      </c>
      <c r="U1352" s="317">
        <v>132153</v>
      </c>
    </row>
    <row r="1353" spans="1:21">
      <c r="A1353">
        <v>1352</v>
      </c>
      <c r="B1353" t="s">
        <v>9690</v>
      </c>
      <c r="C1353" t="s">
        <v>15691</v>
      </c>
      <c r="D1353" t="s">
        <v>6574</v>
      </c>
      <c r="E1353" t="s">
        <v>9303</v>
      </c>
      <c r="F1353" s="1">
        <v>45992</v>
      </c>
      <c r="G1353">
        <v>12</v>
      </c>
      <c r="H1353">
        <v>521149</v>
      </c>
      <c r="I1353" t="s">
        <v>10185</v>
      </c>
      <c r="J1353">
        <v>50046350</v>
      </c>
      <c r="K1353" t="s">
        <v>6518</v>
      </c>
      <c r="L1353">
        <v>1</v>
      </c>
      <c r="M1353">
        <v>12</v>
      </c>
      <c r="N1353">
        <v>1</v>
      </c>
      <c r="O1353" s="1">
        <v>46053</v>
      </c>
      <c r="P1353">
        <v>1</v>
      </c>
      <c r="Q1353" s="317">
        <v>97700</v>
      </c>
      <c r="R1353">
        <v>26.1</v>
      </c>
      <c r="S1353">
        <v>1</v>
      </c>
      <c r="T1353">
        <v>46</v>
      </c>
      <c r="U1353" s="317">
        <v>173880</v>
      </c>
    </row>
    <row r="1354" spans="1:21">
      <c r="A1354">
        <v>1353</v>
      </c>
      <c r="B1354" t="s">
        <v>9625</v>
      </c>
      <c r="C1354" t="s">
        <v>15692</v>
      </c>
      <c r="D1354" t="s">
        <v>6574</v>
      </c>
      <c r="E1354" t="s">
        <v>7834</v>
      </c>
      <c r="F1354" s="1">
        <v>45992</v>
      </c>
      <c r="G1354">
        <v>12</v>
      </c>
      <c r="H1354">
        <v>521150</v>
      </c>
      <c r="I1354" t="s">
        <v>10185</v>
      </c>
      <c r="J1354">
        <v>50046360</v>
      </c>
      <c r="K1354" t="s">
        <v>267</v>
      </c>
      <c r="L1354">
        <v>1</v>
      </c>
      <c r="M1354">
        <v>12</v>
      </c>
      <c r="N1354">
        <v>1</v>
      </c>
      <c r="O1354" s="1">
        <v>46053</v>
      </c>
      <c r="P1354">
        <v>1</v>
      </c>
      <c r="Q1354" s="317">
        <v>142940</v>
      </c>
      <c r="R1354">
        <v>26.1</v>
      </c>
      <c r="S1354">
        <v>1</v>
      </c>
      <c r="T1354">
        <v>46</v>
      </c>
      <c r="U1354" s="317">
        <v>217007</v>
      </c>
    </row>
    <row r="1355" spans="1:21">
      <c r="A1355">
        <v>1354</v>
      </c>
      <c r="B1355" t="s">
        <v>9627</v>
      </c>
      <c r="C1355" t="s">
        <v>15693</v>
      </c>
      <c r="D1355" t="s">
        <v>6574</v>
      </c>
      <c r="E1355" t="s">
        <v>7834</v>
      </c>
      <c r="F1355" s="1">
        <v>45992</v>
      </c>
      <c r="G1355">
        <v>12</v>
      </c>
      <c r="H1355">
        <v>521151</v>
      </c>
      <c r="I1355" t="s">
        <v>10185</v>
      </c>
      <c r="J1355">
        <v>50046362</v>
      </c>
      <c r="K1355" t="s">
        <v>267</v>
      </c>
      <c r="L1355">
        <v>1</v>
      </c>
      <c r="M1355">
        <v>12</v>
      </c>
      <c r="N1355">
        <v>1</v>
      </c>
      <c r="O1355" s="1">
        <v>46053</v>
      </c>
      <c r="P1355">
        <v>1</v>
      </c>
      <c r="Q1355" s="317">
        <v>78790</v>
      </c>
      <c r="R1355">
        <v>26.1</v>
      </c>
      <c r="S1355">
        <v>1</v>
      </c>
      <c r="T1355">
        <v>46</v>
      </c>
      <c r="U1355" s="317">
        <v>144126</v>
      </c>
    </row>
    <row r="1356" spans="1:21">
      <c r="A1356">
        <v>1355</v>
      </c>
      <c r="B1356" t="s">
        <v>15694</v>
      </c>
      <c r="C1356" t="s">
        <v>15695</v>
      </c>
      <c r="D1356" t="s">
        <v>93</v>
      </c>
      <c r="E1356" t="s">
        <v>7698</v>
      </c>
      <c r="F1356" s="1">
        <v>45106</v>
      </c>
      <c r="G1356">
        <v>6</v>
      </c>
      <c r="H1356">
        <v>521152</v>
      </c>
      <c r="I1356" t="s">
        <v>10185</v>
      </c>
      <c r="J1356">
        <v>30013385</v>
      </c>
      <c r="K1356" t="s">
        <v>6518</v>
      </c>
      <c r="L1356">
        <v>12</v>
      </c>
      <c r="M1356">
        <v>12</v>
      </c>
      <c r="N1356">
        <v>12</v>
      </c>
      <c r="O1356" s="1">
        <v>46022</v>
      </c>
      <c r="P1356">
        <v>12</v>
      </c>
      <c r="Q1356" s="317">
        <v>81690</v>
      </c>
      <c r="R1356">
        <v>25.12</v>
      </c>
      <c r="S1356">
        <v>12</v>
      </c>
      <c r="T1356">
        <v>27</v>
      </c>
      <c r="U1356" s="317">
        <v>146507</v>
      </c>
    </row>
    <row r="1357" spans="1:21">
      <c r="A1357">
        <v>1356</v>
      </c>
      <c r="B1357" t="s">
        <v>9651</v>
      </c>
      <c r="C1357" t="s">
        <v>9652</v>
      </c>
      <c r="D1357" t="s">
        <v>93</v>
      </c>
      <c r="E1357" t="s">
        <v>7800</v>
      </c>
      <c r="F1357" s="1">
        <v>45992</v>
      </c>
      <c r="G1357">
        <v>12</v>
      </c>
      <c r="H1357">
        <v>521153</v>
      </c>
      <c r="I1357" t="s">
        <v>10185</v>
      </c>
      <c r="J1357">
        <v>50046237</v>
      </c>
      <c r="L1357" t="s">
        <v>43</v>
      </c>
      <c r="M1357" t="s">
        <v>43</v>
      </c>
      <c r="N1357" t="s">
        <v>43</v>
      </c>
      <c r="O1357" s="1"/>
      <c r="Q1357" s="317"/>
      <c r="U1357" s="317"/>
    </row>
    <row r="1358" spans="1:21">
      <c r="A1358">
        <v>1357</v>
      </c>
      <c r="B1358" t="s">
        <v>9688</v>
      </c>
      <c r="C1358" t="s">
        <v>15696</v>
      </c>
      <c r="D1358" t="s">
        <v>93</v>
      </c>
      <c r="E1358" t="s">
        <v>6259</v>
      </c>
      <c r="F1358" s="1">
        <v>45992</v>
      </c>
      <c r="G1358">
        <v>12</v>
      </c>
      <c r="H1358">
        <v>521154</v>
      </c>
      <c r="I1358" t="s">
        <v>10185</v>
      </c>
      <c r="J1358">
        <v>50046345</v>
      </c>
      <c r="K1358" t="s">
        <v>267</v>
      </c>
      <c r="L1358">
        <v>1</v>
      </c>
      <c r="M1358">
        <v>1</v>
      </c>
      <c r="N1358">
        <v>1</v>
      </c>
      <c r="O1358" s="1">
        <v>46053</v>
      </c>
      <c r="P1358">
        <v>1</v>
      </c>
      <c r="Q1358" s="317">
        <v>40270</v>
      </c>
      <c r="R1358">
        <v>26.2</v>
      </c>
      <c r="S1358">
        <v>2</v>
      </c>
      <c r="T1358" t="s">
        <v>620</v>
      </c>
      <c r="U1358" s="317">
        <v>102899</v>
      </c>
    </row>
    <row r="1359" spans="1:21">
      <c r="A1359">
        <v>1358</v>
      </c>
      <c r="B1359" t="s">
        <v>9694</v>
      </c>
      <c r="C1359" t="s">
        <v>15697</v>
      </c>
      <c r="D1359" t="s">
        <v>93</v>
      </c>
      <c r="E1359" t="s">
        <v>9446</v>
      </c>
      <c r="F1359" s="1">
        <v>45993</v>
      </c>
      <c r="G1359">
        <v>12</v>
      </c>
      <c r="H1359">
        <v>521155</v>
      </c>
      <c r="I1359" t="s">
        <v>10185</v>
      </c>
      <c r="J1359">
        <v>50046570</v>
      </c>
      <c r="K1359" t="s">
        <v>267</v>
      </c>
      <c r="L1359">
        <v>1</v>
      </c>
      <c r="M1359">
        <v>1</v>
      </c>
      <c r="N1359">
        <v>1</v>
      </c>
      <c r="O1359" s="1">
        <v>46053</v>
      </c>
      <c r="P1359">
        <v>1</v>
      </c>
      <c r="Q1359" s="317">
        <v>59770</v>
      </c>
      <c r="R1359">
        <v>26.1</v>
      </c>
      <c r="S1359">
        <v>1</v>
      </c>
      <c r="T1359">
        <v>21</v>
      </c>
      <c r="U1359" s="317">
        <v>107183</v>
      </c>
    </row>
    <row r="1360" spans="1:21">
      <c r="A1360">
        <v>1359</v>
      </c>
      <c r="B1360" t="s">
        <v>9698</v>
      </c>
      <c r="C1360" t="s">
        <v>15698</v>
      </c>
      <c r="D1360" t="s">
        <v>93</v>
      </c>
      <c r="E1360" t="s">
        <v>7698</v>
      </c>
      <c r="F1360" s="1">
        <v>45993</v>
      </c>
      <c r="G1360">
        <v>12</v>
      </c>
      <c r="H1360">
        <v>521156</v>
      </c>
      <c r="I1360" t="s">
        <v>10185</v>
      </c>
      <c r="J1360">
        <v>50046616</v>
      </c>
      <c r="K1360" t="s">
        <v>6518</v>
      </c>
      <c r="L1360">
        <v>1</v>
      </c>
      <c r="M1360">
        <v>12</v>
      </c>
      <c r="N1360">
        <v>1</v>
      </c>
      <c r="O1360" s="1">
        <v>46053</v>
      </c>
      <c r="P1360">
        <v>1</v>
      </c>
      <c r="Q1360" s="317">
        <v>77950</v>
      </c>
      <c r="R1360">
        <v>26.1</v>
      </c>
      <c r="S1360">
        <v>1</v>
      </c>
      <c r="T1360">
        <v>24</v>
      </c>
      <c r="U1360" s="317">
        <v>106914</v>
      </c>
    </row>
    <row r="1361" spans="1:21">
      <c r="A1361">
        <v>1360</v>
      </c>
      <c r="B1361" t="s">
        <v>9702</v>
      </c>
      <c r="C1361" t="s">
        <v>15699</v>
      </c>
      <c r="D1361" t="s">
        <v>6574</v>
      </c>
      <c r="E1361" t="s">
        <v>7834</v>
      </c>
      <c r="F1361" s="1">
        <v>45994</v>
      </c>
      <c r="G1361">
        <v>12</v>
      </c>
      <c r="H1361">
        <v>521157</v>
      </c>
      <c r="I1361" t="s">
        <v>10185</v>
      </c>
      <c r="J1361">
        <v>50046743</v>
      </c>
      <c r="K1361" t="s">
        <v>267</v>
      </c>
      <c r="L1361">
        <v>1</v>
      </c>
      <c r="M1361">
        <v>12</v>
      </c>
      <c r="N1361">
        <v>1</v>
      </c>
      <c r="O1361" s="1">
        <v>46053</v>
      </c>
      <c r="P1361">
        <v>1</v>
      </c>
      <c r="Q1361" s="317">
        <v>45340</v>
      </c>
      <c r="R1361">
        <v>26.1</v>
      </c>
      <c r="S1361">
        <v>1</v>
      </c>
      <c r="T1361">
        <v>46</v>
      </c>
      <c r="U1361" s="317">
        <v>82629</v>
      </c>
    </row>
    <row r="1362" spans="1:21">
      <c r="A1362">
        <v>1361</v>
      </c>
      <c r="B1362" t="s">
        <v>9700</v>
      </c>
      <c r="C1362" t="s">
        <v>9701</v>
      </c>
      <c r="D1362" t="s">
        <v>93</v>
      </c>
      <c r="E1362" t="s">
        <v>9446</v>
      </c>
      <c r="F1362" s="1">
        <v>45993</v>
      </c>
      <c r="G1362">
        <v>12</v>
      </c>
      <c r="H1362">
        <v>521158</v>
      </c>
      <c r="I1362" t="s">
        <v>10185</v>
      </c>
      <c r="J1362">
        <v>50046575</v>
      </c>
      <c r="K1362" t="s">
        <v>267</v>
      </c>
      <c r="L1362">
        <v>1</v>
      </c>
      <c r="M1362">
        <v>12</v>
      </c>
      <c r="N1362">
        <v>1</v>
      </c>
      <c r="O1362" s="1">
        <v>46053</v>
      </c>
      <c r="P1362">
        <v>1</v>
      </c>
      <c r="Q1362" s="317">
        <v>73150</v>
      </c>
      <c r="R1362">
        <v>26.1</v>
      </c>
      <c r="S1362">
        <v>1</v>
      </c>
      <c r="T1362">
        <v>21</v>
      </c>
      <c r="U1362" s="317">
        <v>131333</v>
      </c>
    </row>
    <row r="1363" spans="1:21">
      <c r="A1363">
        <v>1362</v>
      </c>
      <c r="B1363" t="s">
        <v>9667</v>
      </c>
      <c r="C1363" t="s">
        <v>9668</v>
      </c>
      <c r="D1363" t="s">
        <v>93</v>
      </c>
      <c r="E1363" t="s">
        <v>9345</v>
      </c>
      <c r="F1363" s="1">
        <v>45994</v>
      </c>
      <c r="G1363">
        <v>12</v>
      </c>
      <c r="H1363">
        <v>521159</v>
      </c>
      <c r="I1363" t="s">
        <v>10185</v>
      </c>
      <c r="J1363">
        <v>50046604</v>
      </c>
      <c r="K1363" t="s">
        <v>267</v>
      </c>
      <c r="L1363">
        <v>1</v>
      </c>
      <c r="M1363">
        <v>1</v>
      </c>
      <c r="N1363">
        <v>1</v>
      </c>
      <c r="O1363" s="1">
        <v>46053</v>
      </c>
      <c r="P1363">
        <v>1</v>
      </c>
      <c r="Q1363" s="317">
        <v>68560</v>
      </c>
      <c r="R1363">
        <v>26.1</v>
      </c>
      <c r="S1363">
        <v>1</v>
      </c>
      <c r="T1363">
        <v>21</v>
      </c>
      <c r="U1363" s="317">
        <v>142949</v>
      </c>
    </row>
    <row r="1364" spans="1:21">
      <c r="A1364">
        <v>1363</v>
      </c>
      <c r="B1364" t="s">
        <v>9720</v>
      </c>
      <c r="C1364" t="s">
        <v>15700</v>
      </c>
      <c r="D1364" t="s">
        <v>93</v>
      </c>
      <c r="E1364" t="s">
        <v>15390</v>
      </c>
      <c r="F1364" s="1">
        <v>45994</v>
      </c>
      <c r="G1364">
        <v>12</v>
      </c>
      <c r="H1364">
        <v>521160</v>
      </c>
      <c r="I1364" t="s">
        <v>10185</v>
      </c>
      <c r="J1364">
        <v>50046705</v>
      </c>
      <c r="K1364" t="s">
        <v>267</v>
      </c>
      <c r="L1364">
        <v>1</v>
      </c>
      <c r="M1364">
        <v>12</v>
      </c>
      <c r="N1364">
        <v>1</v>
      </c>
      <c r="O1364" s="1">
        <v>46053</v>
      </c>
      <c r="P1364">
        <v>1</v>
      </c>
      <c r="Q1364" s="317">
        <v>52240</v>
      </c>
      <c r="R1364">
        <v>26.1</v>
      </c>
      <c r="S1364">
        <v>1</v>
      </c>
      <c r="T1364">
        <v>21</v>
      </c>
      <c r="U1364" s="317">
        <v>105610</v>
      </c>
    </row>
    <row r="1365" spans="1:21">
      <c r="A1365">
        <v>1364</v>
      </c>
      <c r="B1365" t="s">
        <v>9714</v>
      </c>
      <c r="C1365" t="s">
        <v>15701</v>
      </c>
      <c r="D1365" t="s">
        <v>93</v>
      </c>
      <c r="E1365" t="s">
        <v>6259</v>
      </c>
      <c r="F1365" s="1">
        <v>45994</v>
      </c>
      <c r="G1365">
        <v>12</v>
      </c>
      <c r="H1365">
        <v>521161</v>
      </c>
      <c r="I1365" t="s">
        <v>10185</v>
      </c>
      <c r="J1365">
        <v>50046759</v>
      </c>
      <c r="K1365" t="s">
        <v>267</v>
      </c>
      <c r="L1365">
        <v>1</v>
      </c>
      <c r="M1365">
        <v>1</v>
      </c>
      <c r="N1365">
        <v>1</v>
      </c>
      <c r="O1365" s="1">
        <v>46053</v>
      </c>
      <c r="P1365">
        <v>1</v>
      </c>
      <c r="Q1365" s="317">
        <v>66715</v>
      </c>
      <c r="R1365">
        <v>26.1</v>
      </c>
      <c r="S1365">
        <v>1</v>
      </c>
      <c r="T1365">
        <v>21</v>
      </c>
      <c r="U1365" s="317">
        <v>142827</v>
      </c>
    </row>
    <row r="1366" spans="1:21">
      <c r="A1366">
        <v>1365</v>
      </c>
      <c r="B1366" t="s">
        <v>9712</v>
      </c>
      <c r="C1366" t="s">
        <v>9713</v>
      </c>
      <c r="D1366" t="s">
        <v>93</v>
      </c>
      <c r="E1366" t="s">
        <v>7698</v>
      </c>
      <c r="F1366" s="1">
        <v>45994</v>
      </c>
      <c r="G1366">
        <v>12</v>
      </c>
      <c r="H1366">
        <v>521162</v>
      </c>
      <c r="I1366" t="s">
        <v>10185</v>
      </c>
      <c r="J1366">
        <v>50046770</v>
      </c>
      <c r="K1366" t="s">
        <v>267</v>
      </c>
      <c r="L1366">
        <v>1</v>
      </c>
      <c r="M1366">
        <v>1</v>
      </c>
      <c r="N1366">
        <v>1</v>
      </c>
      <c r="O1366" s="1">
        <v>46053</v>
      </c>
      <c r="P1366">
        <v>1</v>
      </c>
      <c r="Q1366" s="317">
        <v>83290</v>
      </c>
      <c r="R1366">
        <v>26.1</v>
      </c>
      <c r="S1366">
        <v>1</v>
      </c>
      <c r="T1366">
        <v>21</v>
      </c>
      <c r="U1366" s="317">
        <v>116411</v>
      </c>
    </row>
    <row r="1367" spans="1:21">
      <c r="A1367">
        <v>1366</v>
      </c>
      <c r="B1367" t="s">
        <v>9716</v>
      </c>
      <c r="C1367" t="s">
        <v>15702</v>
      </c>
      <c r="D1367" t="s">
        <v>93</v>
      </c>
      <c r="E1367" t="s">
        <v>6259</v>
      </c>
      <c r="F1367" s="1">
        <v>45994</v>
      </c>
      <c r="G1367">
        <v>12</v>
      </c>
      <c r="H1367">
        <v>521163</v>
      </c>
      <c r="I1367" t="s">
        <v>10185</v>
      </c>
      <c r="J1367">
        <v>50046727</v>
      </c>
      <c r="K1367" t="s">
        <v>6518</v>
      </c>
      <c r="L1367" t="s">
        <v>43</v>
      </c>
      <c r="M1367">
        <v>1</v>
      </c>
      <c r="N1367" t="s">
        <v>43</v>
      </c>
      <c r="O1367" s="1"/>
      <c r="Q1367" s="317"/>
      <c r="U1367" s="317"/>
    </row>
    <row r="1368" spans="1:21">
      <c r="A1368">
        <v>1367</v>
      </c>
      <c r="B1368" t="s">
        <v>9706</v>
      </c>
      <c r="C1368" t="s">
        <v>15703</v>
      </c>
      <c r="D1368" t="s">
        <v>93</v>
      </c>
      <c r="E1368" t="s">
        <v>7698</v>
      </c>
      <c r="F1368" s="1">
        <v>45994</v>
      </c>
      <c r="G1368">
        <v>12</v>
      </c>
      <c r="H1368">
        <v>521164</v>
      </c>
      <c r="I1368" t="s">
        <v>10185</v>
      </c>
      <c r="J1368">
        <v>50046707</v>
      </c>
      <c r="K1368" t="s">
        <v>267</v>
      </c>
      <c r="L1368">
        <v>2</v>
      </c>
      <c r="M1368">
        <v>1</v>
      </c>
      <c r="N1368">
        <v>2</v>
      </c>
      <c r="O1368" s="1">
        <v>46081</v>
      </c>
      <c r="P1368">
        <v>2</v>
      </c>
      <c r="Q1368" s="317">
        <v>90640</v>
      </c>
      <c r="U1368" s="317"/>
    </row>
    <row r="1369" spans="1:21">
      <c r="A1369">
        <v>1368</v>
      </c>
      <c r="B1369" t="s">
        <v>9718</v>
      </c>
      <c r="C1369" t="s">
        <v>9719</v>
      </c>
      <c r="D1369" t="s">
        <v>93</v>
      </c>
      <c r="E1369" t="s">
        <v>7668</v>
      </c>
      <c r="F1369" s="1">
        <v>45994</v>
      </c>
      <c r="G1369">
        <v>12</v>
      </c>
      <c r="H1369">
        <v>521165</v>
      </c>
      <c r="I1369" t="s">
        <v>10185</v>
      </c>
      <c r="J1369">
        <v>50046716</v>
      </c>
      <c r="K1369" t="s">
        <v>6518</v>
      </c>
      <c r="L1369">
        <v>1</v>
      </c>
      <c r="M1369">
        <v>1</v>
      </c>
      <c r="N1369">
        <v>1</v>
      </c>
      <c r="O1369" s="1">
        <v>46053</v>
      </c>
      <c r="P1369">
        <v>1</v>
      </c>
      <c r="Q1369" s="317">
        <v>142860</v>
      </c>
      <c r="R1369">
        <v>26.2</v>
      </c>
      <c r="S1369">
        <v>2</v>
      </c>
      <c r="T1369">
        <v>27</v>
      </c>
      <c r="U1369" s="317">
        <v>309611</v>
      </c>
    </row>
    <row r="1370" spans="1:21">
      <c r="A1370">
        <v>1369</v>
      </c>
      <c r="B1370" t="s">
        <v>9710</v>
      </c>
      <c r="C1370" t="s">
        <v>9711</v>
      </c>
      <c r="D1370" t="s">
        <v>93</v>
      </c>
      <c r="E1370" t="s">
        <v>7704</v>
      </c>
      <c r="F1370" s="1">
        <v>45994</v>
      </c>
      <c r="G1370">
        <v>12</v>
      </c>
      <c r="H1370">
        <v>521166</v>
      </c>
      <c r="I1370" t="s">
        <v>10185</v>
      </c>
      <c r="J1370">
        <v>50046845</v>
      </c>
      <c r="L1370" t="s">
        <v>43</v>
      </c>
      <c r="N1370" t="s">
        <v>43</v>
      </c>
      <c r="O1370" s="1"/>
      <c r="Q1370" s="317"/>
      <c r="U1370" s="317"/>
    </row>
    <row r="1371" spans="1:21">
      <c r="A1371">
        <v>1370</v>
      </c>
      <c r="B1371" t="s">
        <v>15704</v>
      </c>
      <c r="C1371" t="s">
        <v>15705</v>
      </c>
      <c r="D1371" t="s">
        <v>93</v>
      </c>
      <c r="E1371" t="s">
        <v>7704</v>
      </c>
      <c r="F1371" s="1">
        <v>45994</v>
      </c>
      <c r="G1371">
        <v>12</v>
      </c>
      <c r="H1371">
        <v>521167</v>
      </c>
      <c r="I1371" t="s">
        <v>10185</v>
      </c>
      <c r="J1371">
        <v>50046895</v>
      </c>
      <c r="L1371" t="s">
        <v>43</v>
      </c>
      <c r="M1371" t="s">
        <v>43</v>
      </c>
      <c r="N1371" t="s">
        <v>43</v>
      </c>
      <c r="O1371" s="1"/>
      <c r="Q1371" s="317"/>
      <c r="U1371" s="317"/>
    </row>
    <row r="1372" spans="1:21">
      <c r="A1372">
        <v>1371</v>
      </c>
      <c r="B1372" t="s">
        <v>15706</v>
      </c>
      <c r="C1372" t="s">
        <v>15707</v>
      </c>
      <c r="D1372" t="s">
        <v>93</v>
      </c>
      <c r="E1372" t="s">
        <v>9681</v>
      </c>
      <c r="F1372" s="1">
        <v>45994</v>
      </c>
      <c r="G1372">
        <v>12</v>
      </c>
      <c r="H1372">
        <v>521168</v>
      </c>
      <c r="I1372" t="s">
        <v>10185</v>
      </c>
      <c r="J1372">
        <v>50046913</v>
      </c>
      <c r="L1372" t="s">
        <v>43</v>
      </c>
      <c r="M1372" t="s">
        <v>43</v>
      </c>
      <c r="N1372" t="s">
        <v>43</v>
      </c>
      <c r="O1372" s="1"/>
      <c r="Q1372" s="317"/>
      <c r="U1372" s="317"/>
    </row>
    <row r="1373" spans="1:21">
      <c r="A1373">
        <v>1372</v>
      </c>
      <c r="B1373" t="s">
        <v>9723</v>
      </c>
      <c r="C1373" t="s">
        <v>9724</v>
      </c>
      <c r="D1373" t="s">
        <v>93</v>
      </c>
      <c r="E1373" t="s">
        <v>9296</v>
      </c>
      <c r="F1373" s="1">
        <v>45995</v>
      </c>
      <c r="G1373">
        <v>12</v>
      </c>
      <c r="H1373">
        <v>521169</v>
      </c>
      <c r="I1373" t="s">
        <v>10185</v>
      </c>
      <c r="J1373">
        <v>50047030</v>
      </c>
      <c r="K1373" t="s">
        <v>267</v>
      </c>
      <c r="L1373">
        <v>1</v>
      </c>
      <c r="M1373">
        <v>1</v>
      </c>
      <c r="N1373">
        <v>1</v>
      </c>
      <c r="O1373" s="1">
        <v>46053</v>
      </c>
      <c r="P1373">
        <v>1</v>
      </c>
      <c r="Q1373" s="317">
        <v>42260</v>
      </c>
      <c r="R1373">
        <v>26.1</v>
      </c>
      <c r="S1373">
        <v>1</v>
      </c>
      <c r="T1373">
        <v>21</v>
      </c>
      <c r="U1373" s="317">
        <v>95990</v>
      </c>
    </row>
    <row r="1374" spans="1:21">
      <c r="A1374">
        <v>1373</v>
      </c>
      <c r="B1374" t="s">
        <v>9721</v>
      </c>
      <c r="C1374" t="s">
        <v>9722</v>
      </c>
      <c r="D1374" t="s">
        <v>6574</v>
      </c>
      <c r="E1374" t="s">
        <v>9355</v>
      </c>
      <c r="F1374" s="1">
        <v>45995</v>
      </c>
      <c r="G1374">
        <v>12</v>
      </c>
      <c r="H1374">
        <v>521170</v>
      </c>
      <c r="I1374" t="s">
        <v>10185</v>
      </c>
      <c r="J1374">
        <v>50047063</v>
      </c>
      <c r="K1374" t="s">
        <v>267</v>
      </c>
      <c r="L1374">
        <v>1</v>
      </c>
      <c r="M1374">
        <v>12</v>
      </c>
      <c r="N1374">
        <v>1</v>
      </c>
      <c r="O1374" s="1">
        <v>46053</v>
      </c>
      <c r="P1374">
        <v>1</v>
      </c>
      <c r="Q1374" s="317">
        <v>63310</v>
      </c>
      <c r="R1374">
        <v>26.1</v>
      </c>
      <c r="S1374">
        <v>1</v>
      </c>
      <c r="T1374">
        <v>46</v>
      </c>
      <c r="U1374" s="317">
        <v>113525</v>
      </c>
    </row>
    <row r="1375" spans="1:21">
      <c r="A1375">
        <v>1374</v>
      </c>
      <c r="B1375" t="s">
        <v>9725</v>
      </c>
      <c r="C1375" t="s">
        <v>9726</v>
      </c>
      <c r="D1375" t="s">
        <v>93</v>
      </c>
      <c r="E1375" t="s">
        <v>7769</v>
      </c>
      <c r="F1375" s="1">
        <v>45996</v>
      </c>
      <c r="G1375">
        <v>12</v>
      </c>
      <c r="H1375">
        <v>521171</v>
      </c>
      <c r="I1375" t="s">
        <v>10185</v>
      </c>
      <c r="J1375">
        <v>50047234</v>
      </c>
      <c r="K1375" t="s">
        <v>6518</v>
      </c>
      <c r="L1375">
        <v>2</v>
      </c>
      <c r="M1375">
        <v>1</v>
      </c>
      <c r="N1375">
        <v>2</v>
      </c>
      <c r="O1375" s="1">
        <v>46081</v>
      </c>
      <c r="P1375">
        <v>2</v>
      </c>
      <c r="Q1375" s="317">
        <v>49130</v>
      </c>
      <c r="R1375">
        <v>26.2</v>
      </c>
      <c r="S1375">
        <v>2</v>
      </c>
      <c r="T1375">
        <v>27</v>
      </c>
      <c r="U1375" s="317">
        <v>102902</v>
      </c>
    </row>
    <row r="1376" spans="1:21">
      <c r="A1376">
        <v>1375</v>
      </c>
      <c r="B1376" t="s">
        <v>9727</v>
      </c>
      <c r="C1376" t="s">
        <v>15708</v>
      </c>
      <c r="D1376" t="s">
        <v>93</v>
      </c>
      <c r="E1376" t="s">
        <v>9729</v>
      </c>
      <c r="F1376" s="1">
        <v>45996</v>
      </c>
      <c r="G1376">
        <v>12</v>
      </c>
      <c r="H1376">
        <v>521172</v>
      </c>
      <c r="I1376" t="s">
        <v>10185</v>
      </c>
      <c r="J1376">
        <v>50047242</v>
      </c>
      <c r="K1376" t="s">
        <v>6518</v>
      </c>
      <c r="L1376">
        <v>1</v>
      </c>
      <c r="M1376">
        <v>1</v>
      </c>
      <c r="N1376">
        <v>1</v>
      </c>
      <c r="O1376" s="1">
        <v>46053</v>
      </c>
      <c r="P1376">
        <v>1</v>
      </c>
      <c r="Q1376" s="317">
        <v>49315</v>
      </c>
      <c r="R1376">
        <v>26.1</v>
      </c>
      <c r="S1376">
        <v>1</v>
      </c>
      <c r="T1376">
        <v>21</v>
      </c>
      <c r="U1376" s="317">
        <v>100866</v>
      </c>
    </row>
    <row r="1377" spans="1:21">
      <c r="A1377">
        <v>1376</v>
      </c>
      <c r="B1377" t="s">
        <v>9730</v>
      </c>
      <c r="C1377" t="s">
        <v>10067</v>
      </c>
      <c r="D1377" t="s">
        <v>93</v>
      </c>
      <c r="E1377" t="s">
        <v>9732</v>
      </c>
      <c r="F1377" s="1">
        <v>45996</v>
      </c>
      <c r="G1377">
        <v>12</v>
      </c>
      <c r="H1377">
        <v>521173</v>
      </c>
      <c r="I1377" t="s">
        <v>10185</v>
      </c>
      <c r="J1377">
        <v>50047244</v>
      </c>
      <c r="K1377" t="s">
        <v>6518</v>
      </c>
      <c r="L1377" t="s">
        <v>43</v>
      </c>
      <c r="M1377">
        <v>1</v>
      </c>
      <c r="N1377" t="s">
        <v>43</v>
      </c>
      <c r="O1377" s="1"/>
      <c r="Q1377" s="317"/>
      <c r="U1377" s="317"/>
    </row>
    <row r="1378" spans="1:21">
      <c r="A1378">
        <v>1377</v>
      </c>
      <c r="B1378" t="s">
        <v>9735</v>
      </c>
      <c r="C1378" t="s">
        <v>15709</v>
      </c>
      <c r="D1378" t="s">
        <v>6574</v>
      </c>
      <c r="E1378" t="s">
        <v>9355</v>
      </c>
      <c r="F1378" s="1">
        <v>45994</v>
      </c>
      <c r="G1378">
        <v>12</v>
      </c>
      <c r="H1378">
        <v>521174</v>
      </c>
      <c r="I1378" t="s">
        <v>10185</v>
      </c>
      <c r="J1378">
        <v>50046811</v>
      </c>
      <c r="K1378" t="s">
        <v>267</v>
      </c>
      <c r="L1378">
        <v>2</v>
      </c>
      <c r="M1378">
        <v>1</v>
      </c>
      <c r="N1378">
        <v>2</v>
      </c>
      <c r="O1378" s="1">
        <v>46081</v>
      </c>
      <c r="P1378">
        <v>2</v>
      </c>
      <c r="Q1378" s="317">
        <v>99940</v>
      </c>
      <c r="R1378">
        <v>26.2</v>
      </c>
      <c r="S1378">
        <v>2</v>
      </c>
      <c r="T1378">
        <v>48</v>
      </c>
      <c r="U1378" s="317">
        <v>176274</v>
      </c>
    </row>
    <row r="1379" spans="1:21">
      <c r="A1379">
        <v>1378</v>
      </c>
      <c r="B1379" t="s">
        <v>9733</v>
      </c>
      <c r="C1379" t="s">
        <v>15710</v>
      </c>
      <c r="D1379" t="s">
        <v>6574</v>
      </c>
      <c r="E1379" t="s">
        <v>9303</v>
      </c>
      <c r="F1379" s="1">
        <v>45996</v>
      </c>
      <c r="G1379">
        <v>12</v>
      </c>
      <c r="H1379">
        <v>521175</v>
      </c>
      <c r="I1379" t="s">
        <v>10185</v>
      </c>
      <c r="J1379">
        <v>50047249</v>
      </c>
      <c r="K1379" t="s">
        <v>6518</v>
      </c>
      <c r="L1379">
        <v>2</v>
      </c>
      <c r="M1379">
        <v>1</v>
      </c>
      <c r="N1379">
        <v>2</v>
      </c>
      <c r="O1379" s="1">
        <v>46081</v>
      </c>
      <c r="P1379">
        <v>2</v>
      </c>
      <c r="Q1379" s="317">
        <v>65005</v>
      </c>
      <c r="R1379">
        <v>26.2</v>
      </c>
      <c r="S1379">
        <v>2</v>
      </c>
      <c r="T1379">
        <v>48</v>
      </c>
      <c r="U1379" s="317">
        <v>112823</v>
      </c>
    </row>
    <row r="1380" spans="1:21">
      <c r="A1380">
        <v>1379</v>
      </c>
      <c r="B1380" t="s">
        <v>9747</v>
      </c>
      <c r="C1380" t="s">
        <v>15711</v>
      </c>
      <c r="D1380" t="s">
        <v>6574</v>
      </c>
      <c r="E1380" t="s">
        <v>9232</v>
      </c>
      <c r="F1380" s="1">
        <v>45999</v>
      </c>
      <c r="G1380">
        <v>12</v>
      </c>
      <c r="H1380">
        <v>521176</v>
      </c>
      <c r="I1380" t="s">
        <v>10185</v>
      </c>
      <c r="J1380">
        <v>50047421</v>
      </c>
      <c r="K1380" t="s">
        <v>6518</v>
      </c>
      <c r="L1380" t="s">
        <v>43</v>
      </c>
      <c r="M1380">
        <v>1</v>
      </c>
      <c r="N1380" t="s">
        <v>43</v>
      </c>
      <c r="O1380" s="1"/>
      <c r="Q1380" s="317"/>
      <c r="U1380" s="317"/>
    </row>
    <row r="1381" spans="1:21">
      <c r="A1381">
        <v>1380</v>
      </c>
      <c r="B1381" t="s">
        <v>9745</v>
      </c>
      <c r="C1381" t="s">
        <v>15712</v>
      </c>
      <c r="D1381" t="s">
        <v>6574</v>
      </c>
      <c r="E1381" t="s">
        <v>9232</v>
      </c>
      <c r="F1381" s="1">
        <v>45999</v>
      </c>
      <c r="G1381">
        <v>12</v>
      </c>
      <c r="H1381">
        <v>521177</v>
      </c>
      <c r="I1381" t="s">
        <v>10185</v>
      </c>
      <c r="J1381">
        <v>50047436</v>
      </c>
      <c r="K1381" t="s">
        <v>6518</v>
      </c>
      <c r="L1381">
        <v>2</v>
      </c>
      <c r="M1381">
        <v>1</v>
      </c>
      <c r="N1381">
        <v>2</v>
      </c>
      <c r="O1381" s="1">
        <v>46081</v>
      </c>
      <c r="P1381">
        <v>2</v>
      </c>
      <c r="Q1381" s="317">
        <v>50960</v>
      </c>
      <c r="R1381">
        <v>26.2</v>
      </c>
      <c r="S1381">
        <v>2</v>
      </c>
      <c r="T1381">
        <v>48</v>
      </c>
      <c r="U1381" s="317">
        <v>89586</v>
      </c>
    </row>
    <row r="1382" spans="1:21">
      <c r="A1382">
        <v>1381</v>
      </c>
      <c r="B1382" t="s">
        <v>9739</v>
      </c>
      <c r="C1382" t="s">
        <v>15713</v>
      </c>
      <c r="D1382" t="s">
        <v>93</v>
      </c>
      <c r="E1382" t="s">
        <v>7698</v>
      </c>
      <c r="F1382" s="1">
        <v>45999</v>
      </c>
      <c r="G1382">
        <v>12</v>
      </c>
      <c r="H1382">
        <v>521178</v>
      </c>
      <c r="I1382" t="s">
        <v>10185</v>
      </c>
      <c r="J1382">
        <v>50047380</v>
      </c>
      <c r="K1382" t="s">
        <v>267</v>
      </c>
      <c r="L1382">
        <v>1</v>
      </c>
      <c r="M1382">
        <v>1</v>
      </c>
      <c r="N1382">
        <v>1</v>
      </c>
      <c r="O1382" s="1">
        <v>46053</v>
      </c>
      <c r="P1382">
        <v>1</v>
      </c>
      <c r="Q1382" s="317">
        <v>56850</v>
      </c>
      <c r="R1382">
        <v>26.1</v>
      </c>
      <c r="S1382">
        <v>1</v>
      </c>
      <c r="T1382">
        <v>21</v>
      </c>
      <c r="U1382" s="317">
        <v>78545</v>
      </c>
    </row>
    <row r="1383" spans="1:21">
      <c r="A1383">
        <v>1382</v>
      </c>
      <c r="B1383" t="s">
        <v>9743</v>
      </c>
      <c r="C1383" t="s">
        <v>15714</v>
      </c>
      <c r="D1383" t="s">
        <v>93</v>
      </c>
      <c r="E1383" t="s">
        <v>7698</v>
      </c>
      <c r="F1383" s="1">
        <v>45999</v>
      </c>
      <c r="G1383">
        <v>12</v>
      </c>
      <c r="H1383">
        <v>521179</v>
      </c>
      <c r="I1383" t="s">
        <v>10185</v>
      </c>
      <c r="J1383">
        <v>50047559</v>
      </c>
      <c r="K1383" t="s">
        <v>267</v>
      </c>
      <c r="L1383">
        <v>2</v>
      </c>
      <c r="M1383">
        <v>1</v>
      </c>
      <c r="N1383">
        <v>1</v>
      </c>
      <c r="O1383" s="1">
        <v>46081</v>
      </c>
      <c r="P1383">
        <v>2</v>
      </c>
      <c r="Q1383" s="317">
        <v>47920</v>
      </c>
      <c r="R1383">
        <v>26.2</v>
      </c>
      <c r="S1383">
        <v>2</v>
      </c>
      <c r="T1383">
        <v>21</v>
      </c>
      <c r="U1383" s="317">
        <v>66789</v>
      </c>
    </row>
    <row r="1384" spans="1:21">
      <c r="A1384">
        <v>1383</v>
      </c>
      <c r="B1384" t="s">
        <v>9753</v>
      </c>
      <c r="C1384" t="s">
        <v>9754</v>
      </c>
      <c r="D1384" t="s">
        <v>93</v>
      </c>
      <c r="E1384" t="s">
        <v>9483</v>
      </c>
      <c r="F1384" s="1">
        <v>45999</v>
      </c>
      <c r="G1384">
        <v>12</v>
      </c>
      <c r="H1384">
        <v>521180</v>
      </c>
      <c r="I1384" t="s">
        <v>10185</v>
      </c>
      <c r="J1384">
        <v>50047722</v>
      </c>
      <c r="K1384" t="s">
        <v>6518</v>
      </c>
      <c r="L1384">
        <v>1</v>
      </c>
      <c r="M1384">
        <v>12</v>
      </c>
      <c r="N1384">
        <v>1</v>
      </c>
      <c r="O1384" s="1">
        <v>46053</v>
      </c>
      <c r="P1384">
        <v>1</v>
      </c>
      <c r="Q1384" s="317">
        <v>56575</v>
      </c>
      <c r="R1384">
        <v>26.2</v>
      </c>
      <c r="S1384">
        <v>2</v>
      </c>
      <c r="T1384">
        <v>21</v>
      </c>
      <c r="U1384" s="317">
        <v>116133</v>
      </c>
    </row>
    <row r="1385" spans="1:21">
      <c r="A1385">
        <v>1384</v>
      </c>
      <c r="B1385" t="s">
        <v>9741</v>
      </c>
      <c r="C1385" t="s">
        <v>15715</v>
      </c>
      <c r="D1385" t="s">
        <v>93</v>
      </c>
      <c r="E1385" t="s">
        <v>7668</v>
      </c>
      <c r="F1385" s="1">
        <v>46000</v>
      </c>
      <c r="G1385">
        <v>12</v>
      </c>
      <c r="H1385">
        <v>521181</v>
      </c>
      <c r="I1385" t="s">
        <v>10185</v>
      </c>
      <c r="J1385">
        <v>50047754</v>
      </c>
      <c r="K1385" t="s">
        <v>267</v>
      </c>
      <c r="L1385">
        <v>1</v>
      </c>
      <c r="M1385">
        <v>12</v>
      </c>
      <c r="N1385">
        <v>1</v>
      </c>
      <c r="O1385" s="1">
        <v>46053</v>
      </c>
      <c r="P1385">
        <v>1</v>
      </c>
      <c r="Q1385" s="317">
        <v>43810</v>
      </c>
      <c r="R1385">
        <v>26.1</v>
      </c>
      <c r="S1385">
        <v>1</v>
      </c>
      <c r="T1385">
        <v>21</v>
      </c>
      <c r="U1385" s="317">
        <v>94717</v>
      </c>
    </row>
    <row r="1386" spans="1:21">
      <c r="A1386">
        <v>1385</v>
      </c>
      <c r="B1386" t="s">
        <v>9755</v>
      </c>
      <c r="C1386" t="s">
        <v>15716</v>
      </c>
      <c r="D1386" t="s">
        <v>93</v>
      </c>
      <c r="E1386" t="s">
        <v>6259</v>
      </c>
      <c r="F1386" s="1">
        <v>46000</v>
      </c>
      <c r="G1386">
        <v>12</v>
      </c>
      <c r="H1386">
        <v>521182</v>
      </c>
      <c r="I1386" t="s">
        <v>10185</v>
      </c>
      <c r="J1386">
        <v>50047768</v>
      </c>
      <c r="K1386" t="s">
        <v>267</v>
      </c>
      <c r="L1386">
        <v>2</v>
      </c>
      <c r="M1386">
        <v>1</v>
      </c>
      <c r="N1386">
        <v>2</v>
      </c>
      <c r="O1386" s="1">
        <v>46081</v>
      </c>
      <c r="P1386">
        <v>2</v>
      </c>
      <c r="Q1386" s="317">
        <v>82330</v>
      </c>
      <c r="R1386">
        <v>26.2</v>
      </c>
      <c r="S1386">
        <v>2</v>
      </c>
      <c r="T1386">
        <v>21</v>
      </c>
      <c r="U1386" s="317">
        <v>178674</v>
      </c>
    </row>
    <row r="1387" spans="1:21">
      <c r="A1387">
        <v>1386</v>
      </c>
      <c r="B1387" t="s">
        <v>9757</v>
      </c>
      <c r="C1387" t="s">
        <v>15717</v>
      </c>
      <c r="D1387" t="s">
        <v>6574</v>
      </c>
      <c r="E1387" t="s">
        <v>9355</v>
      </c>
      <c r="F1387" s="1">
        <v>46000</v>
      </c>
      <c r="G1387">
        <v>12</v>
      </c>
      <c r="H1387">
        <v>521183</v>
      </c>
      <c r="I1387" t="s">
        <v>10185</v>
      </c>
      <c r="J1387">
        <v>50047712</v>
      </c>
      <c r="K1387" t="s">
        <v>267</v>
      </c>
      <c r="L1387">
        <v>2</v>
      </c>
      <c r="M1387">
        <v>1</v>
      </c>
      <c r="N1387">
        <v>2</v>
      </c>
      <c r="O1387" s="1">
        <v>46081</v>
      </c>
      <c r="P1387">
        <v>2</v>
      </c>
      <c r="Q1387" s="317">
        <v>43240</v>
      </c>
      <c r="R1387">
        <v>26.2</v>
      </c>
      <c r="S1387">
        <v>2</v>
      </c>
      <c r="T1387">
        <v>48</v>
      </c>
      <c r="U1387" s="317">
        <v>77300</v>
      </c>
    </row>
    <row r="1388" spans="1:21">
      <c r="A1388">
        <v>1387</v>
      </c>
      <c r="B1388" t="s">
        <v>9759</v>
      </c>
      <c r="C1388" t="s">
        <v>15718</v>
      </c>
      <c r="D1388" t="s">
        <v>6574</v>
      </c>
      <c r="E1388" t="s">
        <v>9355</v>
      </c>
      <c r="F1388" s="1">
        <v>46000</v>
      </c>
      <c r="G1388">
        <v>12</v>
      </c>
      <c r="H1388">
        <v>521184</v>
      </c>
      <c r="I1388" t="s">
        <v>10185</v>
      </c>
      <c r="J1388">
        <v>50047719</v>
      </c>
      <c r="K1388" t="s">
        <v>267</v>
      </c>
      <c r="L1388">
        <v>2</v>
      </c>
      <c r="M1388">
        <v>1</v>
      </c>
      <c r="N1388">
        <v>2</v>
      </c>
      <c r="O1388" s="1">
        <v>46081</v>
      </c>
      <c r="P1388">
        <v>2</v>
      </c>
      <c r="Q1388" s="317">
        <v>82420</v>
      </c>
      <c r="R1388">
        <v>26.2</v>
      </c>
      <c r="S1388">
        <v>2</v>
      </c>
      <c r="T1388">
        <v>48</v>
      </c>
      <c r="U1388" s="317">
        <v>148070</v>
      </c>
    </row>
    <row r="1389" spans="1:21">
      <c r="A1389">
        <v>1388</v>
      </c>
      <c r="B1389" t="s">
        <v>9761</v>
      </c>
      <c r="C1389" t="s">
        <v>15719</v>
      </c>
      <c r="D1389" t="s">
        <v>6574</v>
      </c>
      <c r="E1389" t="s">
        <v>9355</v>
      </c>
      <c r="F1389" s="1">
        <v>46000</v>
      </c>
      <c r="G1389">
        <v>12</v>
      </c>
      <c r="H1389">
        <v>521185</v>
      </c>
      <c r="I1389" t="s">
        <v>10185</v>
      </c>
      <c r="J1389">
        <v>50047730</v>
      </c>
      <c r="K1389" t="s">
        <v>267</v>
      </c>
      <c r="L1389">
        <v>2</v>
      </c>
      <c r="M1389">
        <v>1</v>
      </c>
      <c r="N1389">
        <v>2</v>
      </c>
      <c r="O1389" s="1">
        <v>46081</v>
      </c>
      <c r="P1389">
        <v>2</v>
      </c>
      <c r="Q1389" s="317">
        <v>43330</v>
      </c>
      <c r="R1389">
        <v>26.2</v>
      </c>
      <c r="S1389">
        <v>2</v>
      </c>
      <c r="T1389">
        <v>48</v>
      </c>
      <c r="U1389" s="317">
        <v>77531</v>
      </c>
    </row>
    <row r="1390" spans="1:21">
      <c r="A1390">
        <v>1389</v>
      </c>
      <c r="B1390" t="s">
        <v>9765</v>
      </c>
      <c r="C1390" t="s">
        <v>15720</v>
      </c>
      <c r="D1390" t="s">
        <v>6574</v>
      </c>
      <c r="E1390" t="s">
        <v>9355</v>
      </c>
      <c r="F1390" s="1">
        <v>46000</v>
      </c>
      <c r="G1390">
        <v>12</v>
      </c>
      <c r="H1390">
        <v>521186</v>
      </c>
      <c r="I1390" t="s">
        <v>10185</v>
      </c>
      <c r="J1390">
        <v>50047737</v>
      </c>
      <c r="K1390" t="s">
        <v>267</v>
      </c>
      <c r="L1390">
        <v>2</v>
      </c>
      <c r="M1390">
        <v>1</v>
      </c>
      <c r="N1390">
        <v>2</v>
      </c>
      <c r="O1390" s="1">
        <v>46081</v>
      </c>
      <c r="P1390">
        <v>2</v>
      </c>
      <c r="Q1390" s="317">
        <v>56620</v>
      </c>
      <c r="R1390">
        <v>26.2</v>
      </c>
      <c r="S1390">
        <v>2</v>
      </c>
      <c r="T1390">
        <v>48</v>
      </c>
      <c r="U1390" s="317">
        <v>101450</v>
      </c>
    </row>
    <row r="1391" spans="1:21">
      <c r="A1391">
        <v>1390</v>
      </c>
      <c r="B1391" t="s">
        <v>15721</v>
      </c>
      <c r="C1391" t="s">
        <v>15722</v>
      </c>
      <c r="D1391" t="s">
        <v>93</v>
      </c>
      <c r="E1391" t="s">
        <v>7769</v>
      </c>
      <c r="F1391" s="1"/>
      <c r="G1391" t="s">
        <v>43</v>
      </c>
      <c r="H1391">
        <v>521187</v>
      </c>
      <c r="I1391" t="s">
        <v>43</v>
      </c>
      <c r="L1391" t="s">
        <v>43</v>
      </c>
      <c r="M1391" t="s">
        <v>43</v>
      </c>
      <c r="N1391" t="s">
        <v>43</v>
      </c>
      <c r="O1391" s="1"/>
      <c r="Q1391" s="317"/>
      <c r="U1391" s="317"/>
    </row>
    <row r="1392" spans="1:21">
      <c r="A1392">
        <v>1391</v>
      </c>
      <c r="B1392" t="s">
        <v>15723</v>
      </c>
      <c r="C1392" t="s">
        <v>15724</v>
      </c>
      <c r="D1392" t="s">
        <v>93</v>
      </c>
      <c r="E1392" t="s">
        <v>7668</v>
      </c>
      <c r="F1392" s="1"/>
      <c r="G1392" t="s">
        <v>43</v>
      </c>
      <c r="H1392">
        <v>521188</v>
      </c>
      <c r="I1392" t="s">
        <v>43</v>
      </c>
      <c r="L1392" t="s">
        <v>43</v>
      </c>
      <c r="M1392" t="s">
        <v>43</v>
      </c>
      <c r="N1392" t="s">
        <v>43</v>
      </c>
      <c r="O1392" s="1"/>
      <c r="Q1392" s="317"/>
      <c r="U1392" s="317"/>
    </row>
    <row r="1393" spans="1:21">
      <c r="A1393">
        <v>1392</v>
      </c>
      <c r="B1393" t="s">
        <v>15725</v>
      </c>
      <c r="C1393" t="s">
        <v>15726</v>
      </c>
      <c r="D1393" t="s">
        <v>93</v>
      </c>
      <c r="E1393" t="s">
        <v>7690</v>
      </c>
      <c r="F1393" s="1"/>
      <c r="G1393" t="s">
        <v>43</v>
      </c>
      <c r="H1393">
        <v>521189</v>
      </c>
      <c r="I1393" t="s">
        <v>43</v>
      </c>
      <c r="L1393" t="s">
        <v>43</v>
      </c>
      <c r="M1393" t="s">
        <v>43</v>
      </c>
      <c r="N1393" t="s">
        <v>43</v>
      </c>
      <c r="O1393" s="1"/>
      <c r="Q1393" s="317"/>
      <c r="U1393" s="317"/>
    </row>
    <row r="1394" spans="1:21">
      <c r="A1394">
        <v>1393</v>
      </c>
      <c r="B1394" t="s">
        <v>15727</v>
      </c>
      <c r="C1394" t="s">
        <v>15728</v>
      </c>
      <c r="D1394" t="s">
        <v>93</v>
      </c>
      <c r="E1394" t="s">
        <v>7690</v>
      </c>
      <c r="F1394" s="1"/>
      <c r="G1394" t="s">
        <v>43</v>
      </c>
      <c r="H1394">
        <v>521190</v>
      </c>
      <c r="I1394" t="s">
        <v>43</v>
      </c>
      <c r="L1394" t="s">
        <v>43</v>
      </c>
      <c r="M1394" t="s">
        <v>43</v>
      </c>
      <c r="N1394" t="s">
        <v>43</v>
      </c>
      <c r="O1394" s="1"/>
      <c r="Q1394" s="317"/>
      <c r="U1394" s="317"/>
    </row>
    <row r="1395" spans="1:21">
      <c r="A1395">
        <v>1394</v>
      </c>
      <c r="B1395" t="s">
        <v>15729</v>
      </c>
      <c r="C1395" t="s">
        <v>15730</v>
      </c>
      <c r="D1395" t="s">
        <v>93</v>
      </c>
      <c r="E1395" t="s">
        <v>7769</v>
      </c>
      <c r="F1395" s="1"/>
      <c r="G1395" t="s">
        <v>43</v>
      </c>
      <c r="H1395">
        <v>521191</v>
      </c>
      <c r="I1395" t="s">
        <v>43</v>
      </c>
      <c r="L1395" t="s">
        <v>43</v>
      </c>
      <c r="M1395" t="s">
        <v>43</v>
      </c>
      <c r="N1395" t="s">
        <v>43</v>
      </c>
      <c r="O1395" s="1"/>
      <c r="Q1395" s="317"/>
      <c r="U1395" s="317"/>
    </row>
    <row r="1396" spans="1:21">
      <c r="A1396">
        <v>1395</v>
      </c>
      <c r="B1396" t="s">
        <v>15731</v>
      </c>
      <c r="C1396" t="s">
        <v>15732</v>
      </c>
      <c r="D1396" t="s">
        <v>93</v>
      </c>
      <c r="E1396" t="s">
        <v>7769</v>
      </c>
      <c r="F1396" s="1"/>
      <c r="G1396" t="s">
        <v>43</v>
      </c>
      <c r="H1396">
        <v>521192</v>
      </c>
      <c r="I1396" t="s">
        <v>43</v>
      </c>
      <c r="L1396" t="s">
        <v>43</v>
      </c>
      <c r="M1396" t="s">
        <v>43</v>
      </c>
      <c r="N1396" t="s">
        <v>43</v>
      </c>
      <c r="O1396" s="1"/>
      <c r="Q1396" s="317"/>
      <c r="U1396" s="317"/>
    </row>
    <row r="1397" spans="1:21">
      <c r="A1397">
        <v>1396</v>
      </c>
      <c r="B1397" t="s">
        <v>15733</v>
      </c>
      <c r="C1397" t="s">
        <v>15157</v>
      </c>
      <c r="D1397" t="s">
        <v>93</v>
      </c>
      <c r="E1397" t="s">
        <v>7769</v>
      </c>
      <c r="F1397" s="1"/>
      <c r="G1397" t="s">
        <v>43</v>
      </c>
      <c r="H1397">
        <v>521193</v>
      </c>
      <c r="I1397" t="s">
        <v>43</v>
      </c>
      <c r="L1397" t="s">
        <v>43</v>
      </c>
      <c r="M1397" t="s">
        <v>43</v>
      </c>
      <c r="N1397" t="s">
        <v>43</v>
      </c>
      <c r="O1397" s="1"/>
      <c r="Q1397" s="317"/>
      <c r="U1397" s="317"/>
    </row>
    <row r="1398" spans="1:21">
      <c r="A1398">
        <v>1397</v>
      </c>
      <c r="B1398" t="s">
        <v>15734</v>
      </c>
      <c r="C1398" t="s">
        <v>8697</v>
      </c>
      <c r="D1398" t="s">
        <v>93</v>
      </c>
      <c r="E1398" t="s">
        <v>7747</v>
      </c>
      <c r="F1398" s="1"/>
      <c r="G1398" t="s">
        <v>43</v>
      </c>
      <c r="H1398">
        <v>521194</v>
      </c>
      <c r="I1398" t="s">
        <v>43</v>
      </c>
      <c r="L1398" t="s">
        <v>43</v>
      </c>
      <c r="M1398" t="s">
        <v>43</v>
      </c>
      <c r="N1398" t="s">
        <v>43</v>
      </c>
      <c r="O1398" s="1"/>
      <c r="Q1398" s="317"/>
      <c r="U1398" s="317"/>
    </row>
    <row r="1399" spans="1:21">
      <c r="A1399">
        <v>1398</v>
      </c>
      <c r="B1399" t="s">
        <v>15735</v>
      </c>
      <c r="C1399" t="s">
        <v>15060</v>
      </c>
      <c r="D1399" t="s">
        <v>93</v>
      </c>
      <c r="E1399" t="s">
        <v>6259</v>
      </c>
      <c r="F1399" s="1"/>
      <c r="G1399" t="s">
        <v>43</v>
      </c>
      <c r="H1399">
        <v>521195</v>
      </c>
      <c r="I1399" t="s">
        <v>43</v>
      </c>
      <c r="L1399" t="s">
        <v>43</v>
      </c>
      <c r="M1399" t="s">
        <v>43</v>
      </c>
      <c r="N1399" t="s">
        <v>43</v>
      </c>
      <c r="O1399" s="1"/>
      <c r="Q1399" s="317"/>
      <c r="U1399" s="317"/>
    </row>
    <row r="1400" spans="1:21">
      <c r="A1400">
        <v>1399</v>
      </c>
      <c r="B1400" t="s">
        <v>15736</v>
      </c>
      <c r="C1400" t="s">
        <v>15737</v>
      </c>
      <c r="D1400" t="s">
        <v>93</v>
      </c>
      <c r="E1400" t="s">
        <v>7769</v>
      </c>
      <c r="F1400" s="1"/>
      <c r="G1400" t="s">
        <v>43</v>
      </c>
      <c r="H1400">
        <v>521196</v>
      </c>
      <c r="I1400" t="s">
        <v>43</v>
      </c>
      <c r="L1400" t="s">
        <v>43</v>
      </c>
      <c r="M1400" t="s">
        <v>43</v>
      </c>
      <c r="N1400" t="s">
        <v>43</v>
      </c>
      <c r="O1400" s="1"/>
      <c r="Q1400" s="317"/>
      <c r="U1400" s="317"/>
    </row>
    <row r="1401" spans="1:21">
      <c r="A1401">
        <v>1400</v>
      </c>
      <c r="B1401" t="s">
        <v>15738</v>
      </c>
      <c r="C1401" t="s">
        <v>15739</v>
      </c>
      <c r="D1401" t="s">
        <v>93</v>
      </c>
      <c r="E1401" t="s">
        <v>7690</v>
      </c>
      <c r="F1401" s="1"/>
      <c r="G1401" t="s">
        <v>43</v>
      </c>
      <c r="H1401">
        <v>521197</v>
      </c>
      <c r="I1401" t="s">
        <v>43</v>
      </c>
      <c r="L1401" t="s">
        <v>43</v>
      </c>
      <c r="M1401" t="s">
        <v>43</v>
      </c>
      <c r="N1401" t="s">
        <v>43</v>
      </c>
      <c r="O1401" s="1"/>
      <c r="Q1401" s="317"/>
      <c r="U1401" s="317"/>
    </row>
    <row r="1402" spans="1:21">
      <c r="A1402">
        <v>1401</v>
      </c>
      <c r="B1402" t="s">
        <v>15740</v>
      </c>
      <c r="C1402" t="s">
        <v>15741</v>
      </c>
      <c r="D1402" t="s">
        <v>93</v>
      </c>
      <c r="E1402" t="s">
        <v>7769</v>
      </c>
      <c r="F1402" s="1"/>
      <c r="G1402" t="s">
        <v>43</v>
      </c>
      <c r="H1402">
        <v>521198</v>
      </c>
      <c r="I1402" t="s">
        <v>43</v>
      </c>
      <c r="L1402" t="s">
        <v>43</v>
      </c>
      <c r="M1402" t="s">
        <v>43</v>
      </c>
      <c r="N1402" t="s">
        <v>43</v>
      </c>
      <c r="O1402" s="1"/>
      <c r="Q1402" s="317"/>
      <c r="U1402" s="317"/>
    </row>
    <row r="1403" spans="1:21">
      <c r="A1403">
        <v>1402</v>
      </c>
      <c r="B1403" t="s">
        <v>15742</v>
      </c>
      <c r="C1403" t="s">
        <v>15370</v>
      </c>
      <c r="D1403" t="s">
        <v>93</v>
      </c>
      <c r="E1403" t="s">
        <v>7668</v>
      </c>
      <c r="F1403" s="1"/>
      <c r="G1403" t="s">
        <v>43</v>
      </c>
      <c r="H1403">
        <v>521199</v>
      </c>
      <c r="I1403" t="s">
        <v>43</v>
      </c>
      <c r="L1403" t="s">
        <v>43</v>
      </c>
      <c r="M1403" t="s">
        <v>43</v>
      </c>
      <c r="N1403" t="s">
        <v>43</v>
      </c>
      <c r="O1403" s="1"/>
      <c r="Q1403" s="317"/>
      <c r="U1403" s="317"/>
    </row>
    <row r="1404" spans="1:21">
      <c r="A1404">
        <v>1403</v>
      </c>
      <c r="B1404" t="s">
        <v>15743</v>
      </c>
      <c r="C1404" t="s">
        <v>15744</v>
      </c>
      <c r="D1404" t="s">
        <v>93</v>
      </c>
      <c r="E1404" t="s">
        <v>7873</v>
      </c>
      <c r="F1404" s="1"/>
      <c r="G1404" t="s">
        <v>43</v>
      </c>
      <c r="H1404">
        <v>521200</v>
      </c>
      <c r="I1404" t="s">
        <v>43</v>
      </c>
      <c r="L1404" t="s">
        <v>43</v>
      </c>
      <c r="M1404" t="s">
        <v>43</v>
      </c>
      <c r="N1404" t="s">
        <v>43</v>
      </c>
      <c r="O1404" s="1"/>
      <c r="Q1404" s="317"/>
      <c r="U1404" s="317"/>
    </row>
    <row r="1405" spans="1:21">
      <c r="A1405">
        <v>1404</v>
      </c>
      <c r="B1405" t="s">
        <v>15745</v>
      </c>
      <c r="C1405" t="s">
        <v>15624</v>
      </c>
      <c r="D1405" t="s">
        <v>93</v>
      </c>
      <c r="E1405" t="s">
        <v>7690</v>
      </c>
      <c r="F1405" s="1"/>
      <c r="G1405" t="s">
        <v>43</v>
      </c>
      <c r="H1405">
        <v>521201</v>
      </c>
      <c r="I1405" t="s">
        <v>43</v>
      </c>
      <c r="L1405" t="s">
        <v>43</v>
      </c>
      <c r="M1405" t="s">
        <v>43</v>
      </c>
      <c r="N1405" t="s">
        <v>43</v>
      </c>
      <c r="O1405" s="1"/>
      <c r="Q1405" s="317"/>
      <c r="U1405" s="317"/>
    </row>
    <row r="1406" spans="1:21">
      <c r="A1406">
        <v>1405</v>
      </c>
      <c r="B1406" t="s">
        <v>15746</v>
      </c>
      <c r="C1406" t="s">
        <v>8115</v>
      </c>
      <c r="D1406" t="s">
        <v>93</v>
      </c>
      <c r="E1406" t="s">
        <v>7690</v>
      </c>
      <c r="F1406" s="1"/>
      <c r="G1406" t="s">
        <v>43</v>
      </c>
      <c r="H1406">
        <v>521202</v>
      </c>
      <c r="I1406" t="s">
        <v>43</v>
      </c>
      <c r="L1406" t="s">
        <v>43</v>
      </c>
      <c r="M1406" t="s">
        <v>43</v>
      </c>
      <c r="N1406" t="s">
        <v>43</v>
      </c>
      <c r="O1406" s="1"/>
      <c r="Q1406" s="317"/>
      <c r="U1406" s="317"/>
    </row>
    <row r="1407" spans="1:21">
      <c r="A1407">
        <v>1406</v>
      </c>
      <c r="B1407" t="s">
        <v>15747</v>
      </c>
      <c r="C1407" t="s">
        <v>15748</v>
      </c>
      <c r="D1407" t="s">
        <v>93</v>
      </c>
      <c r="E1407" t="s">
        <v>7690</v>
      </c>
      <c r="F1407" s="1"/>
      <c r="G1407" t="s">
        <v>43</v>
      </c>
      <c r="H1407">
        <v>521203</v>
      </c>
      <c r="I1407" t="s">
        <v>43</v>
      </c>
      <c r="L1407" t="s">
        <v>43</v>
      </c>
      <c r="M1407" t="s">
        <v>43</v>
      </c>
      <c r="N1407" t="s">
        <v>43</v>
      </c>
      <c r="O1407" s="1"/>
      <c r="Q1407" s="317"/>
      <c r="U1407" s="317"/>
    </row>
    <row r="1408" spans="1:21">
      <c r="A1408">
        <v>1407</v>
      </c>
      <c r="B1408" t="s">
        <v>15749</v>
      </c>
      <c r="C1408" t="s">
        <v>15750</v>
      </c>
      <c r="D1408" t="s">
        <v>93</v>
      </c>
      <c r="E1408" t="s">
        <v>6259</v>
      </c>
      <c r="F1408" s="1"/>
      <c r="G1408" t="s">
        <v>43</v>
      </c>
      <c r="H1408">
        <v>521204</v>
      </c>
      <c r="I1408" t="s">
        <v>43</v>
      </c>
      <c r="L1408" t="s">
        <v>43</v>
      </c>
      <c r="M1408" t="s">
        <v>43</v>
      </c>
      <c r="N1408" t="s">
        <v>43</v>
      </c>
      <c r="O1408" s="1"/>
      <c r="Q1408" s="317"/>
      <c r="U1408" s="317"/>
    </row>
    <row r="1409" spans="1:22">
      <c r="A1409">
        <v>1408</v>
      </c>
      <c r="B1409" t="s">
        <v>15751</v>
      </c>
      <c r="C1409" t="s">
        <v>15752</v>
      </c>
      <c r="D1409" t="s">
        <v>93</v>
      </c>
      <c r="E1409" t="s">
        <v>7677</v>
      </c>
      <c r="F1409" s="1"/>
      <c r="G1409" t="s">
        <v>43</v>
      </c>
      <c r="H1409">
        <v>521205</v>
      </c>
      <c r="I1409" t="s">
        <v>43</v>
      </c>
      <c r="L1409" t="s">
        <v>43</v>
      </c>
      <c r="M1409" t="s">
        <v>43</v>
      </c>
      <c r="N1409" t="s">
        <v>43</v>
      </c>
      <c r="O1409" s="1"/>
      <c r="Q1409" s="317"/>
      <c r="U1409" s="317"/>
    </row>
    <row r="1410" spans="1:22">
      <c r="A1410">
        <v>1409</v>
      </c>
      <c r="B1410" t="s">
        <v>15753</v>
      </c>
      <c r="C1410" t="s">
        <v>15754</v>
      </c>
      <c r="D1410" t="s">
        <v>93</v>
      </c>
      <c r="E1410" t="s">
        <v>7769</v>
      </c>
      <c r="F1410" s="1"/>
      <c r="G1410" t="s">
        <v>43</v>
      </c>
      <c r="H1410">
        <v>521206</v>
      </c>
      <c r="I1410" t="s">
        <v>43</v>
      </c>
      <c r="L1410" t="s">
        <v>43</v>
      </c>
      <c r="M1410" t="s">
        <v>43</v>
      </c>
      <c r="N1410" t="s">
        <v>43</v>
      </c>
      <c r="O1410" s="1"/>
      <c r="Q1410" s="317"/>
      <c r="U1410" s="317"/>
    </row>
    <row r="1411" spans="1:22">
      <c r="A1411">
        <v>1410</v>
      </c>
      <c r="B1411" t="s">
        <v>15755</v>
      </c>
      <c r="C1411" t="s">
        <v>15756</v>
      </c>
      <c r="D1411" t="s">
        <v>93</v>
      </c>
      <c r="E1411" t="s">
        <v>7668</v>
      </c>
      <c r="F1411" s="1"/>
      <c r="G1411" t="s">
        <v>43</v>
      </c>
      <c r="H1411">
        <v>521207</v>
      </c>
      <c r="I1411" t="s">
        <v>43</v>
      </c>
      <c r="L1411" t="s">
        <v>43</v>
      </c>
      <c r="M1411" t="s">
        <v>43</v>
      </c>
      <c r="N1411" t="s">
        <v>43</v>
      </c>
      <c r="O1411" s="1"/>
      <c r="Q1411" s="317"/>
      <c r="U1411" s="317"/>
    </row>
    <row r="1412" spans="1:22">
      <c r="A1412">
        <v>1411</v>
      </c>
      <c r="B1412" t="s">
        <v>15757</v>
      </c>
      <c r="C1412" t="s">
        <v>15758</v>
      </c>
      <c r="D1412" t="s">
        <v>93</v>
      </c>
      <c r="E1412" t="s">
        <v>7690</v>
      </c>
      <c r="F1412" s="1"/>
      <c r="G1412" t="s">
        <v>43</v>
      </c>
      <c r="H1412">
        <v>521208</v>
      </c>
      <c r="I1412" t="s">
        <v>43</v>
      </c>
      <c r="L1412" t="s">
        <v>43</v>
      </c>
      <c r="M1412" t="s">
        <v>43</v>
      </c>
      <c r="N1412" t="s">
        <v>43</v>
      </c>
      <c r="O1412" s="1"/>
      <c r="Q1412" s="317"/>
      <c r="U1412" s="317"/>
    </row>
    <row r="1413" spans="1:22">
      <c r="A1413">
        <v>1412</v>
      </c>
      <c r="B1413" t="s">
        <v>15759</v>
      </c>
      <c r="C1413" t="s">
        <v>15760</v>
      </c>
      <c r="D1413" t="s">
        <v>93</v>
      </c>
      <c r="E1413" t="s">
        <v>7769</v>
      </c>
      <c r="F1413" s="1"/>
      <c r="G1413" t="s">
        <v>43</v>
      </c>
      <c r="H1413">
        <v>521209</v>
      </c>
      <c r="I1413" t="s">
        <v>43</v>
      </c>
      <c r="L1413" t="s">
        <v>43</v>
      </c>
      <c r="M1413" t="s">
        <v>43</v>
      </c>
      <c r="N1413" t="s">
        <v>43</v>
      </c>
      <c r="O1413" s="1"/>
      <c r="Q1413" s="317"/>
      <c r="U1413" s="317"/>
    </row>
    <row r="1414" spans="1:22">
      <c r="A1414">
        <v>1413</v>
      </c>
      <c r="B1414" t="s">
        <v>15761</v>
      </c>
      <c r="C1414" t="s">
        <v>15762</v>
      </c>
      <c r="D1414" t="s">
        <v>93</v>
      </c>
      <c r="E1414" t="s">
        <v>6259</v>
      </c>
      <c r="F1414" s="1"/>
      <c r="G1414" t="s">
        <v>43</v>
      </c>
      <c r="H1414">
        <v>521210</v>
      </c>
      <c r="I1414" t="s">
        <v>43</v>
      </c>
      <c r="L1414" t="s">
        <v>43</v>
      </c>
      <c r="M1414" t="s">
        <v>43</v>
      </c>
      <c r="N1414" t="s">
        <v>43</v>
      </c>
      <c r="O1414" s="1"/>
      <c r="Q1414" s="317"/>
      <c r="U1414" s="317"/>
    </row>
    <row r="1415" spans="1:22">
      <c r="A1415">
        <v>1414</v>
      </c>
      <c r="B1415" t="s">
        <v>15763</v>
      </c>
      <c r="C1415" t="s">
        <v>15764</v>
      </c>
      <c r="D1415" t="s">
        <v>93</v>
      </c>
      <c r="E1415" t="s">
        <v>7690</v>
      </c>
      <c r="F1415" s="1"/>
      <c r="G1415" t="s">
        <v>43</v>
      </c>
      <c r="H1415">
        <v>521211</v>
      </c>
      <c r="I1415" t="s">
        <v>43</v>
      </c>
      <c r="L1415" t="s">
        <v>43</v>
      </c>
      <c r="M1415" t="s">
        <v>43</v>
      </c>
      <c r="N1415" t="s">
        <v>43</v>
      </c>
      <c r="O1415" s="1"/>
      <c r="Q1415" s="317"/>
      <c r="U1415" s="317"/>
    </row>
    <row r="1416" spans="1:22">
      <c r="A1416">
        <v>1415</v>
      </c>
      <c r="B1416" t="s">
        <v>15765</v>
      </c>
      <c r="C1416" t="s">
        <v>15766</v>
      </c>
      <c r="D1416" t="s">
        <v>93</v>
      </c>
      <c r="E1416" t="s">
        <v>7690</v>
      </c>
      <c r="F1416" s="1"/>
      <c r="G1416" t="s">
        <v>43</v>
      </c>
      <c r="H1416">
        <v>521212</v>
      </c>
      <c r="I1416" t="s">
        <v>43</v>
      </c>
      <c r="L1416" t="s">
        <v>43</v>
      </c>
      <c r="M1416" t="s">
        <v>43</v>
      </c>
      <c r="N1416" t="s">
        <v>43</v>
      </c>
      <c r="O1416" s="1"/>
      <c r="Q1416" s="317"/>
      <c r="U1416" s="317"/>
    </row>
    <row r="1417" spans="1:22">
      <c r="A1417">
        <v>1416</v>
      </c>
      <c r="B1417" t="s">
        <v>15767</v>
      </c>
      <c r="C1417" t="s">
        <v>15768</v>
      </c>
      <c r="D1417" t="s">
        <v>93</v>
      </c>
      <c r="E1417" t="s">
        <v>7668</v>
      </c>
      <c r="F1417" s="1"/>
      <c r="G1417" t="s">
        <v>43</v>
      </c>
      <c r="H1417">
        <v>521213</v>
      </c>
      <c r="I1417" t="s">
        <v>43</v>
      </c>
      <c r="L1417" t="s">
        <v>43</v>
      </c>
      <c r="M1417" t="s">
        <v>43</v>
      </c>
      <c r="N1417" t="s">
        <v>43</v>
      </c>
      <c r="O1417" s="1"/>
      <c r="Q1417" s="317"/>
      <c r="U1417" s="317"/>
    </row>
    <row r="1418" spans="1:22">
      <c r="A1418">
        <v>1417</v>
      </c>
      <c r="B1418" t="s">
        <v>15769</v>
      </c>
      <c r="C1418" t="s">
        <v>15770</v>
      </c>
      <c r="D1418" t="s">
        <v>93</v>
      </c>
      <c r="E1418" t="s">
        <v>7800</v>
      </c>
      <c r="F1418" s="1"/>
      <c r="G1418" t="s">
        <v>43</v>
      </c>
      <c r="H1418">
        <v>521214</v>
      </c>
      <c r="I1418" t="s">
        <v>43</v>
      </c>
      <c r="L1418" t="s">
        <v>43</v>
      </c>
      <c r="M1418" t="s">
        <v>43</v>
      </c>
      <c r="N1418" t="s">
        <v>43</v>
      </c>
      <c r="O1418" s="1"/>
      <c r="Q1418" s="317"/>
      <c r="U1418" s="317"/>
    </row>
    <row r="1419" spans="1:22">
      <c r="A1419">
        <v>1418</v>
      </c>
      <c r="B1419" t="s">
        <v>15771</v>
      </c>
      <c r="C1419" t="s">
        <v>15772</v>
      </c>
      <c r="D1419" t="s">
        <v>93</v>
      </c>
      <c r="E1419" t="s">
        <v>7883</v>
      </c>
      <c r="F1419" s="1"/>
      <c r="G1419" t="s">
        <v>43</v>
      </c>
      <c r="H1419">
        <v>521215</v>
      </c>
      <c r="I1419" t="s">
        <v>43</v>
      </c>
      <c r="L1419" t="s">
        <v>43</v>
      </c>
      <c r="M1419" t="s">
        <v>43</v>
      </c>
      <c r="N1419" t="s">
        <v>43</v>
      </c>
      <c r="O1419" s="1"/>
      <c r="Q1419" s="317"/>
      <c r="U1419" s="317"/>
    </row>
    <row r="1420" spans="1:22">
      <c r="A1420">
        <v>1419</v>
      </c>
      <c r="B1420" t="s">
        <v>15773</v>
      </c>
      <c r="C1420" t="s">
        <v>15774</v>
      </c>
      <c r="D1420" t="s">
        <v>93</v>
      </c>
      <c r="E1420" t="s">
        <v>93</v>
      </c>
      <c r="F1420" s="1"/>
      <c r="G1420" t="s">
        <v>43</v>
      </c>
      <c r="H1420">
        <v>521216</v>
      </c>
      <c r="I1420" t="s">
        <v>43</v>
      </c>
      <c r="L1420" t="s">
        <v>43</v>
      </c>
      <c r="M1420" t="s">
        <v>43</v>
      </c>
      <c r="N1420" t="s">
        <v>43</v>
      </c>
      <c r="O1420" s="1"/>
      <c r="Q1420" s="317"/>
      <c r="U1420" s="317"/>
    </row>
    <row r="1421" spans="1:22">
      <c r="A1421">
        <v>1420</v>
      </c>
      <c r="B1421" t="s">
        <v>8530</v>
      </c>
      <c r="C1421" t="s">
        <v>8531</v>
      </c>
      <c r="D1421" t="s">
        <v>93</v>
      </c>
      <c r="E1421" t="s">
        <v>7800</v>
      </c>
      <c r="F1421" s="1"/>
      <c r="G1421" t="s">
        <v>43</v>
      </c>
      <c r="H1421">
        <v>521217</v>
      </c>
      <c r="I1421" t="s">
        <v>43</v>
      </c>
      <c r="L1421" t="s">
        <v>43</v>
      </c>
      <c r="M1421" t="s">
        <v>43</v>
      </c>
      <c r="N1421" t="s">
        <v>43</v>
      </c>
      <c r="O1421" s="1"/>
      <c r="Q1421" s="317"/>
      <c r="U1421" s="317"/>
      <c r="V1421" t="s">
        <v>15775</v>
      </c>
    </row>
    <row r="1422" spans="1:22">
      <c r="A1422">
        <v>1421</v>
      </c>
      <c r="B1422" t="s">
        <v>15776</v>
      </c>
      <c r="C1422" t="s">
        <v>15777</v>
      </c>
      <c r="D1422" t="s">
        <v>93</v>
      </c>
      <c r="E1422" t="s">
        <v>7800</v>
      </c>
      <c r="F1422" s="1"/>
      <c r="G1422" t="s">
        <v>43</v>
      </c>
      <c r="H1422">
        <v>521218</v>
      </c>
      <c r="I1422" t="s">
        <v>43</v>
      </c>
      <c r="L1422" t="s">
        <v>43</v>
      </c>
      <c r="M1422" t="s">
        <v>43</v>
      </c>
      <c r="N1422" t="s">
        <v>43</v>
      </c>
      <c r="O1422" s="1"/>
      <c r="Q1422" s="317"/>
      <c r="U1422" s="317"/>
    </row>
    <row r="1423" spans="1:22">
      <c r="A1423">
        <v>1422</v>
      </c>
      <c r="B1423" t="s">
        <v>9763</v>
      </c>
      <c r="C1423" t="s">
        <v>15778</v>
      </c>
      <c r="D1423" t="s">
        <v>6574</v>
      </c>
      <c r="E1423" t="s">
        <v>9232</v>
      </c>
      <c r="F1423" s="1">
        <v>46000</v>
      </c>
      <c r="G1423">
        <v>12</v>
      </c>
      <c r="H1423">
        <v>521219</v>
      </c>
      <c r="I1423" t="s">
        <v>10185</v>
      </c>
      <c r="J1423">
        <v>50047735</v>
      </c>
      <c r="K1423" t="s">
        <v>6518</v>
      </c>
      <c r="L1423" t="s">
        <v>43</v>
      </c>
      <c r="M1423">
        <v>1</v>
      </c>
      <c r="N1423" t="s">
        <v>43</v>
      </c>
      <c r="O1423" s="1"/>
      <c r="Q1423" s="317"/>
      <c r="U1423" s="317"/>
    </row>
    <row r="1424" spans="1:22">
      <c r="A1424">
        <v>1423</v>
      </c>
      <c r="B1424" t="s">
        <v>15779</v>
      </c>
      <c r="C1424" t="s">
        <v>15780</v>
      </c>
      <c r="D1424" t="s">
        <v>93</v>
      </c>
      <c r="E1424" t="s">
        <v>15781</v>
      </c>
      <c r="F1424" s="1">
        <v>46001</v>
      </c>
      <c r="G1424">
        <v>12</v>
      </c>
      <c r="H1424">
        <v>521220</v>
      </c>
      <c r="I1424" t="s">
        <v>10185</v>
      </c>
      <c r="J1424">
        <v>50047721</v>
      </c>
      <c r="K1424" t="s">
        <v>267</v>
      </c>
      <c r="L1424">
        <v>12</v>
      </c>
      <c r="M1424">
        <v>12</v>
      </c>
      <c r="N1424">
        <v>12</v>
      </c>
      <c r="O1424" s="1">
        <v>46022</v>
      </c>
      <c r="P1424">
        <v>12</v>
      </c>
      <c r="Q1424" s="317">
        <v>36870</v>
      </c>
      <c r="R1424">
        <v>25.12</v>
      </c>
      <c r="S1424">
        <v>12</v>
      </c>
      <c r="T1424">
        <v>50</v>
      </c>
      <c r="U1424" s="317">
        <v>75366</v>
      </c>
    </row>
    <row r="1425" spans="1:21">
      <c r="A1425">
        <v>1424</v>
      </c>
      <c r="B1425" t="s">
        <v>9774</v>
      </c>
      <c r="C1425" t="s">
        <v>15782</v>
      </c>
      <c r="D1425" t="s">
        <v>6574</v>
      </c>
      <c r="E1425" t="s">
        <v>9355</v>
      </c>
      <c r="F1425" s="1">
        <v>46002</v>
      </c>
      <c r="G1425">
        <v>12</v>
      </c>
      <c r="H1425">
        <v>521221</v>
      </c>
      <c r="I1425" t="s">
        <v>10185</v>
      </c>
      <c r="J1425">
        <v>50048363</v>
      </c>
      <c r="K1425" t="s">
        <v>267</v>
      </c>
      <c r="L1425" t="s">
        <v>43</v>
      </c>
      <c r="M1425">
        <v>1</v>
      </c>
      <c r="N1425">
        <v>2</v>
      </c>
      <c r="O1425" s="1">
        <v>46081</v>
      </c>
      <c r="P1425">
        <v>2</v>
      </c>
      <c r="Q1425" s="317">
        <v>100960</v>
      </c>
      <c r="R1425">
        <v>26.2</v>
      </c>
      <c r="S1425">
        <v>2</v>
      </c>
      <c r="T1425">
        <v>46</v>
      </c>
      <c r="U1425" s="317">
        <v>181544</v>
      </c>
    </row>
    <row r="1426" spans="1:21">
      <c r="A1426">
        <v>1425</v>
      </c>
      <c r="B1426" t="s">
        <v>9776</v>
      </c>
      <c r="C1426" t="s">
        <v>9777</v>
      </c>
      <c r="D1426" t="s">
        <v>6574</v>
      </c>
      <c r="E1426" t="s">
        <v>7834</v>
      </c>
      <c r="F1426" s="1">
        <v>46002</v>
      </c>
      <c r="G1426">
        <v>12</v>
      </c>
      <c r="H1426">
        <v>521222</v>
      </c>
      <c r="I1426" t="s">
        <v>10185</v>
      </c>
      <c r="J1426">
        <v>50048376</v>
      </c>
      <c r="K1426" t="s">
        <v>267</v>
      </c>
      <c r="L1426">
        <v>2</v>
      </c>
      <c r="M1426">
        <v>1</v>
      </c>
      <c r="N1426">
        <v>2</v>
      </c>
      <c r="O1426" s="1">
        <v>46081</v>
      </c>
      <c r="P1426">
        <v>2</v>
      </c>
      <c r="Q1426" s="317">
        <v>264910</v>
      </c>
      <c r="U1426" s="317"/>
    </row>
    <row r="1427" spans="1:21">
      <c r="A1427">
        <v>1426</v>
      </c>
      <c r="B1427" t="s">
        <v>15783</v>
      </c>
      <c r="C1427" t="s">
        <v>15784</v>
      </c>
      <c r="D1427" t="s">
        <v>93</v>
      </c>
      <c r="E1427" t="s">
        <v>93</v>
      </c>
      <c r="F1427" s="1"/>
      <c r="G1427" t="s">
        <v>43</v>
      </c>
      <c r="H1427">
        <v>521223</v>
      </c>
      <c r="I1427" t="s">
        <v>43</v>
      </c>
      <c r="L1427" t="s">
        <v>43</v>
      </c>
      <c r="M1427" t="s">
        <v>43</v>
      </c>
      <c r="N1427" t="s">
        <v>43</v>
      </c>
      <c r="O1427" s="1"/>
      <c r="Q1427" s="317"/>
      <c r="U1427" s="317"/>
    </row>
    <row r="1428" spans="1:21">
      <c r="A1428">
        <v>1427</v>
      </c>
      <c r="B1428" t="s">
        <v>15785</v>
      </c>
      <c r="C1428" t="s">
        <v>15786</v>
      </c>
      <c r="D1428" t="s">
        <v>93</v>
      </c>
      <c r="E1428" t="s">
        <v>7721</v>
      </c>
      <c r="F1428" s="1"/>
      <c r="G1428" t="s">
        <v>43</v>
      </c>
      <c r="H1428">
        <v>521224</v>
      </c>
      <c r="I1428" t="s">
        <v>43</v>
      </c>
      <c r="L1428" t="s">
        <v>43</v>
      </c>
      <c r="M1428" t="s">
        <v>43</v>
      </c>
      <c r="N1428" t="s">
        <v>43</v>
      </c>
      <c r="O1428" s="1"/>
      <c r="Q1428" s="317"/>
      <c r="U1428" s="317"/>
    </row>
    <row r="1429" spans="1:21">
      <c r="A1429">
        <v>1428</v>
      </c>
      <c r="B1429" t="s">
        <v>15787</v>
      </c>
      <c r="C1429" t="s">
        <v>15788</v>
      </c>
      <c r="D1429" t="s">
        <v>93</v>
      </c>
      <c r="E1429" t="s">
        <v>7721</v>
      </c>
      <c r="F1429" s="1"/>
      <c r="G1429" t="s">
        <v>43</v>
      </c>
      <c r="H1429">
        <v>521225</v>
      </c>
      <c r="I1429" t="s">
        <v>43</v>
      </c>
      <c r="L1429" t="s">
        <v>43</v>
      </c>
      <c r="M1429" t="s">
        <v>43</v>
      </c>
      <c r="N1429" t="s">
        <v>43</v>
      </c>
      <c r="O1429" s="1"/>
      <c r="Q1429" s="317"/>
      <c r="U1429" s="317"/>
    </row>
    <row r="1430" spans="1:21">
      <c r="A1430">
        <v>1429</v>
      </c>
      <c r="B1430" t="s">
        <v>15789</v>
      </c>
      <c r="C1430" t="s">
        <v>15790</v>
      </c>
      <c r="D1430" t="s">
        <v>93</v>
      </c>
      <c r="E1430" t="s">
        <v>93</v>
      </c>
      <c r="F1430" s="1"/>
      <c r="G1430" t="s">
        <v>43</v>
      </c>
      <c r="H1430">
        <v>521226</v>
      </c>
      <c r="I1430" t="s">
        <v>43</v>
      </c>
      <c r="L1430" t="s">
        <v>43</v>
      </c>
      <c r="M1430" t="s">
        <v>43</v>
      </c>
      <c r="N1430" t="s">
        <v>43</v>
      </c>
      <c r="O1430" s="1"/>
      <c r="Q1430" s="317"/>
      <c r="U1430" s="317"/>
    </row>
    <row r="1431" spans="1:21">
      <c r="A1431">
        <v>1430</v>
      </c>
      <c r="B1431" t="s">
        <v>9417</v>
      </c>
      <c r="C1431" t="s">
        <v>15791</v>
      </c>
      <c r="D1431" t="s">
        <v>93</v>
      </c>
      <c r="E1431" t="s">
        <v>7721</v>
      </c>
      <c r="F1431" s="1"/>
      <c r="G1431" t="s">
        <v>43</v>
      </c>
      <c r="H1431">
        <v>521227</v>
      </c>
      <c r="I1431" t="s">
        <v>43</v>
      </c>
      <c r="L1431" t="s">
        <v>43</v>
      </c>
      <c r="M1431" t="s">
        <v>43</v>
      </c>
      <c r="N1431" t="s">
        <v>43</v>
      </c>
      <c r="O1431" s="1"/>
      <c r="Q1431" s="317"/>
      <c r="U1431" s="317"/>
    </row>
    <row r="1432" spans="1:21">
      <c r="A1432">
        <v>1431</v>
      </c>
      <c r="B1432" t="s">
        <v>8411</v>
      </c>
      <c r="C1432" t="s">
        <v>8413</v>
      </c>
      <c r="D1432" t="s">
        <v>93</v>
      </c>
      <c r="E1432" t="s">
        <v>7800</v>
      </c>
      <c r="F1432" s="1"/>
      <c r="G1432" t="s">
        <v>43</v>
      </c>
      <c r="H1432">
        <v>521228</v>
      </c>
      <c r="I1432" t="s">
        <v>43</v>
      </c>
      <c r="L1432" t="s">
        <v>43</v>
      </c>
      <c r="M1432" t="s">
        <v>43</v>
      </c>
      <c r="N1432" t="s">
        <v>43</v>
      </c>
      <c r="O1432" s="1"/>
      <c r="Q1432" s="317"/>
      <c r="U1432" s="317"/>
    </row>
    <row r="1433" spans="1:21">
      <c r="A1433">
        <v>1432</v>
      </c>
      <c r="B1433" t="s">
        <v>9780</v>
      </c>
      <c r="C1433" t="s">
        <v>15792</v>
      </c>
      <c r="D1433" t="s">
        <v>93</v>
      </c>
      <c r="E1433" t="s">
        <v>9226</v>
      </c>
      <c r="F1433" s="1">
        <v>46002</v>
      </c>
      <c r="G1433">
        <v>12</v>
      </c>
      <c r="H1433">
        <v>521229</v>
      </c>
      <c r="I1433" t="s">
        <v>10185</v>
      </c>
      <c r="J1433">
        <v>50048502</v>
      </c>
      <c r="K1433" t="s">
        <v>267</v>
      </c>
      <c r="L1433">
        <v>2</v>
      </c>
      <c r="M1433">
        <v>1</v>
      </c>
      <c r="N1433">
        <v>2</v>
      </c>
      <c r="O1433" s="1">
        <v>46081</v>
      </c>
      <c r="P1433">
        <v>2</v>
      </c>
      <c r="Q1433" s="317">
        <v>42850</v>
      </c>
      <c r="U1433" s="317"/>
    </row>
    <row r="1434" spans="1:21">
      <c r="A1434">
        <v>1433</v>
      </c>
      <c r="B1434" t="s">
        <v>9778</v>
      </c>
      <c r="C1434" t="s">
        <v>15793</v>
      </c>
      <c r="D1434" t="s">
        <v>93</v>
      </c>
      <c r="E1434" t="s">
        <v>9483</v>
      </c>
      <c r="F1434" s="1">
        <v>46002</v>
      </c>
      <c r="G1434">
        <v>12</v>
      </c>
      <c r="H1434">
        <v>521230</v>
      </c>
      <c r="I1434" t="s">
        <v>10185</v>
      </c>
      <c r="J1434">
        <v>50048497</v>
      </c>
      <c r="K1434" t="s">
        <v>267</v>
      </c>
      <c r="L1434">
        <v>2</v>
      </c>
      <c r="M1434">
        <v>1</v>
      </c>
      <c r="N1434">
        <v>2</v>
      </c>
      <c r="O1434" s="1">
        <v>46081</v>
      </c>
      <c r="P1434">
        <v>2</v>
      </c>
      <c r="Q1434" s="317">
        <v>59770</v>
      </c>
      <c r="U1434" s="317"/>
    </row>
    <row r="1435" spans="1:21">
      <c r="A1435">
        <v>1434</v>
      </c>
      <c r="B1435" t="s">
        <v>9772</v>
      </c>
      <c r="C1435" t="s">
        <v>9773</v>
      </c>
      <c r="D1435" t="s">
        <v>93</v>
      </c>
      <c r="E1435" t="s">
        <v>9226</v>
      </c>
      <c r="F1435" s="1">
        <v>46002</v>
      </c>
      <c r="G1435">
        <v>12</v>
      </c>
      <c r="H1435">
        <v>521231</v>
      </c>
      <c r="I1435" t="s">
        <v>10185</v>
      </c>
      <c r="J1435">
        <v>50048278</v>
      </c>
      <c r="K1435" t="s">
        <v>6518</v>
      </c>
      <c r="L1435">
        <v>2</v>
      </c>
      <c r="M1435">
        <v>1</v>
      </c>
      <c r="N1435">
        <v>2</v>
      </c>
      <c r="O1435" s="1">
        <v>46081</v>
      </c>
      <c r="P1435">
        <v>2</v>
      </c>
      <c r="Q1435" s="317">
        <v>74635</v>
      </c>
      <c r="R1435">
        <v>26.2</v>
      </c>
      <c r="S1435">
        <v>2</v>
      </c>
      <c r="T1435">
        <v>21</v>
      </c>
      <c r="U1435" s="317">
        <v>172225</v>
      </c>
    </row>
    <row r="1436" spans="1:21">
      <c r="A1436">
        <v>1435</v>
      </c>
      <c r="B1436" t="s">
        <v>15794</v>
      </c>
      <c r="C1436" t="s">
        <v>15795</v>
      </c>
      <c r="D1436" t="s">
        <v>93</v>
      </c>
      <c r="E1436" t="s">
        <v>8059</v>
      </c>
      <c r="F1436" s="1"/>
      <c r="G1436" t="s">
        <v>43</v>
      </c>
      <c r="H1436">
        <v>521232</v>
      </c>
      <c r="I1436" t="s">
        <v>43</v>
      </c>
      <c r="L1436" t="s">
        <v>43</v>
      </c>
      <c r="M1436" t="s">
        <v>43</v>
      </c>
      <c r="N1436" t="s">
        <v>43</v>
      </c>
      <c r="O1436" s="1"/>
      <c r="Q1436" s="317"/>
      <c r="U1436" s="317"/>
    </row>
    <row r="1437" spans="1:21">
      <c r="A1437">
        <v>1436</v>
      </c>
      <c r="B1437" t="s">
        <v>15796</v>
      </c>
      <c r="C1437" t="s">
        <v>15797</v>
      </c>
      <c r="D1437" t="s">
        <v>93</v>
      </c>
      <c r="E1437" t="s">
        <v>9300</v>
      </c>
      <c r="F1437" s="1"/>
      <c r="G1437" t="s">
        <v>43</v>
      </c>
      <c r="H1437">
        <v>521233</v>
      </c>
      <c r="I1437" t="s">
        <v>43</v>
      </c>
      <c r="L1437" t="s">
        <v>43</v>
      </c>
      <c r="M1437" t="s">
        <v>43</v>
      </c>
      <c r="N1437" t="s">
        <v>43</v>
      </c>
      <c r="O1437" s="1"/>
      <c r="Q1437" s="317"/>
      <c r="U1437" s="317"/>
    </row>
    <row r="1438" spans="1:21">
      <c r="A1438">
        <v>1437</v>
      </c>
      <c r="B1438" t="s">
        <v>15798</v>
      </c>
      <c r="C1438" t="s">
        <v>15799</v>
      </c>
      <c r="D1438" t="s">
        <v>93</v>
      </c>
      <c r="E1438" t="s">
        <v>8285</v>
      </c>
      <c r="F1438" s="1"/>
      <c r="G1438" t="s">
        <v>43</v>
      </c>
      <c r="H1438">
        <v>521234</v>
      </c>
      <c r="I1438" t="s">
        <v>43</v>
      </c>
      <c r="L1438" t="s">
        <v>43</v>
      </c>
      <c r="M1438" t="s">
        <v>43</v>
      </c>
      <c r="N1438" t="s">
        <v>43</v>
      </c>
      <c r="O1438" s="1"/>
      <c r="Q1438" s="317"/>
      <c r="U1438" s="317"/>
    </row>
    <row r="1439" spans="1:21">
      <c r="A1439">
        <v>1438</v>
      </c>
      <c r="B1439" t="s">
        <v>9782</v>
      </c>
      <c r="C1439" t="s">
        <v>15800</v>
      </c>
      <c r="D1439" t="s">
        <v>93</v>
      </c>
      <c r="E1439" t="s">
        <v>15390</v>
      </c>
      <c r="F1439" s="1">
        <v>46003</v>
      </c>
      <c r="G1439">
        <v>12</v>
      </c>
      <c r="H1439">
        <v>521235</v>
      </c>
      <c r="I1439" t="s">
        <v>10185</v>
      </c>
      <c r="J1439">
        <v>50048684</v>
      </c>
      <c r="K1439" t="s">
        <v>267</v>
      </c>
      <c r="L1439">
        <v>1</v>
      </c>
      <c r="M1439">
        <v>1</v>
      </c>
      <c r="N1439">
        <v>1</v>
      </c>
      <c r="O1439" s="1">
        <v>46053</v>
      </c>
      <c r="P1439">
        <v>1</v>
      </c>
      <c r="Q1439" s="317">
        <v>123430</v>
      </c>
      <c r="R1439">
        <v>26.1</v>
      </c>
      <c r="S1439">
        <v>1</v>
      </c>
      <c r="T1439">
        <v>21</v>
      </c>
      <c r="U1439" s="317">
        <v>257802</v>
      </c>
    </row>
    <row r="1440" spans="1:21">
      <c r="A1440">
        <v>1439</v>
      </c>
      <c r="B1440" t="s">
        <v>15801</v>
      </c>
      <c r="C1440" t="s">
        <v>15802</v>
      </c>
      <c r="D1440" t="s">
        <v>6574</v>
      </c>
      <c r="E1440" t="s">
        <v>9232</v>
      </c>
      <c r="F1440" s="1">
        <v>46006</v>
      </c>
      <c r="G1440">
        <v>12</v>
      </c>
      <c r="H1440">
        <v>521236</v>
      </c>
      <c r="I1440" t="s">
        <v>10185</v>
      </c>
      <c r="K1440" t="s">
        <v>6518</v>
      </c>
      <c r="L1440">
        <v>1</v>
      </c>
      <c r="M1440">
        <v>12</v>
      </c>
      <c r="N1440">
        <v>1</v>
      </c>
      <c r="O1440" s="1">
        <v>46053</v>
      </c>
      <c r="P1440">
        <v>1</v>
      </c>
      <c r="Q1440" s="317">
        <v>124870</v>
      </c>
      <c r="R1440">
        <v>26.1</v>
      </c>
      <c r="S1440">
        <v>1</v>
      </c>
      <c r="T1440">
        <v>101</v>
      </c>
      <c r="U1440" s="317">
        <v>266678</v>
      </c>
    </row>
    <row r="1441" spans="1:21">
      <c r="A1441">
        <v>1440</v>
      </c>
      <c r="B1441" t="s">
        <v>15803</v>
      </c>
      <c r="C1441" t="s">
        <v>15804</v>
      </c>
      <c r="D1441" t="s">
        <v>6574</v>
      </c>
      <c r="E1441" t="s">
        <v>9232</v>
      </c>
      <c r="F1441" s="1">
        <v>46006</v>
      </c>
      <c r="G1441">
        <v>12</v>
      </c>
      <c r="H1441">
        <v>521237</v>
      </c>
      <c r="I1441" t="s">
        <v>10185</v>
      </c>
      <c r="K1441" t="s">
        <v>6518</v>
      </c>
      <c r="L1441">
        <v>1</v>
      </c>
      <c r="M1441">
        <v>12</v>
      </c>
      <c r="N1441">
        <v>1</v>
      </c>
      <c r="O1441" s="1">
        <v>46053</v>
      </c>
      <c r="P1441">
        <v>1</v>
      </c>
      <c r="Q1441" s="317">
        <v>68150</v>
      </c>
      <c r="R1441">
        <v>26.1</v>
      </c>
      <c r="S1441">
        <v>1</v>
      </c>
      <c r="T1441">
        <v>101</v>
      </c>
      <c r="U1441" s="317">
        <v>167711</v>
      </c>
    </row>
    <row r="1442" spans="1:21">
      <c r="A1442">
        <v>1441</v>
      </c>
      <c r="B1442" t="s">
        <v>9792</v>
      </c>
      <c r="C1442" t="s">
        <v>15805</v>
      </c>
      <c r="D1442" t="s">
        <v>93</v>
      </c>
      <c r="E1442" t="s">
        <v>7769</v>
      </c>
      <c r="F1442" s="1">
        <v>46006</v>
      </c>
      <c r="G1442">
        <v>12</v>
      </c>
      <c r="H1442">
        <v>521238</v>
      </c>
      <c r="I1442" t="s">
        <v>10185</v>
      </c>
      <c r="J1442">
        <v>50049112</v>
      </c>
      <c r="K1442" t="s">
        <v>6518</v>
      </c>
      <c r="L1442">
        <v>2</v>
      </c>
      <c r="M1442">
        <v>1</v>
      </c>
      <c r="N1442">
        <v>2</v>
      </c>
      <c r="O1442" s="1">
        <v>46081</v>
      </c>
      <c r="P1442">
        <v>2</v>
      </c>
      <c r="Q1442" s="317">
        <v>124735</v>
      </c>
      <c r="R1442">
        <v>26.2</v>
      </c>
      <c r="S1442">
        <v>2</v>
      </c>
      <c r="T1442">
        <v>27</v>
      </c>
      <c r="U1442" s="317">
        <v>258767</v>
      </c>
    </row>
    <row r="1443" spans="1:21">
      <c r="A1443">
        <v>1442</v>
      </c>
      <c r="B1443" t="s">
        <v>9790</v>
      </c>
      <c r="C1443" t="s">
        <v>15806</v>
      </c>
      <c r="D1443" t="s">
        <v>6574</v>
      </c>
      <c r="E1443" t="s">
        <v>9303</v>
      </c>
      <c r="F1443" s="1">
        <v>46006</v>
      </c>
      <c r="G1443">
        <v>12</v>
      </c>
      <c r="H1443">
        <v>521239</v>
      </c>
      <c r="I1443" t="s">
        <v>10185</v>
      </c>
      <c r="J1443">
        <v>50049047</v>
      </c>
      <c r="K1443" t="s">
        <v>6518</v>
      </c>
      <c r="L1443">
        <v>2</v>
      </c>
      <c r="M1443">
        <v>1</v>
      </c>
      <c r="N1443">
        <v>2</v>
      </c>
      <c r="O1443" s="1">
        <v>46081</v>
      </c>
      <c r="P1443">
        <v>2</v>
      </c>
      <c r="Q1443" s="317">
        <v>53540</v>
      </c>
      <c r="R1443">
        <v>26.2</v>
      </c>
      <c r="S1443">
        <v>2</v>
      </c>
      <c r="T1443">
        <v>46</v>
      </c>
      <c r="U1443" s="317">
        <v>94248</v>
      </c>
    </row>
    <row r="1444" spans="1:21">
      <c r="A1444">
        <v>1443</v>
      </c>
      <c r="B1444" t="s">
        <v>9783</v>
      </c>
      <c r="C1444" t="s">
        <v>15807</v>
      </c>
      <c r="D1444" t="s">
        <v>93</v>
      </c>
      <c r="E1444" t="s">
        <v>9425</v>
      </c>
      <c r="F1444" s="1">
        <v>46007</v>
      </c>
      <c r="G1444">
        <v>12</v>
      </c>
      <c r="H1444">
        <v>521240</v>
      </c>
      <c r="I1444" t="s">
        <v>10185</v>
      </c>
      <c r="J1444">
        <v>50049171</v>
      </c>
      <c r="K1444" t="s">
        <v>6518</v>
      </c>
      <c r="L1444">
        <v>2</v>
      </c>
      <c r="M1444">
        <v>1</v>
      </c>
      <c r="N1444">
        <v>2</v>
      </c>
      <c r="O1444" s="1">
        <v>46081</v>
      </c>
      <c r="P1444">
        <v>2</v>
      </c>
      <c r="Q1444" s="317">
        <v>53425</v>
      </c>
      <c r="R1444">
        <v>26.2</v>
      </c>
      <c r="S1444">
        <v>2</v>
      </c>
      <c r="T1444">
        <v>21</v>
      </c>
      <c r="U1444" s="317">
        <v>109476</v>
      </c>
    </row>
    <row r="1445" spans="1:21">
      <c r="A1445">
        <v>1444</v>
      </c>
      <c r="B1445" t="s">
        <v>9800</v>
      </c>
      <c r="C1445" t="s">
        <v>15808</v>
      </c>
      <c r="D1445" t="s">
        <v>93</v>
      </c>
      <c r="E1445" t="s">
        <v>9802</v>
      </c>
      <c r="F1445" s="1">
        <v>46007</v>
      </c>
      <c r="G1445">
        <v>12</v>
      </c>
      <c r="H1445">
        <v>521241</v>
      </c>
      <c r="I1445" t="s">
        <v>10185</v>
      </c>
      <c r="J1445">
        <v>50049175</v>
      </c>
      <c r="K1445" t="s">
        <v>267</v>
      </c>
      <c r="L1445" t="s">
        <v>43</v>
      </c>
      <c r="M1445">
        <v>1</v>
      </c>
      <c r="N1445" t="s">
        <v>43</v>
      </c>
      <c r="O1445" s="1"/>
      <c r="Q1445" s="317"/>
      <c r="U1445" s="317"/>
    </row>
    <row r="1446" spans="1:21">
      <c r="A1446">
        <v>1445</v>
      </c>
      <c r="B1446" t="s">
        <v>9794</v>
      </c>
      <c r="C1446" t="s">
        <v>9795</v>
      </c>
      <c r="D1446" t="s">
        <v>93</v>
      </c>
      <c r="E1446" t="s">
        <v>9732</v>
      </c>
      <c r="F1446" s="1">
        <v>46007</v>
      </c>
      <c r="G1446">
        <v>12</v>
      </c>
      <c r="H1446">
        <v>521242</v>
      </c>
      <c r="I1446" t="s">
        <v>10185</v>
      </c>
      <c r="J1446">
        <v>50049189</v>
      </c>
      <c r="K1446" t="s">
        <v>267</v>
      </c>
      <c r="L1446" t="s">
        <v>43</v>
      </c>
      <c r="M1446">
        <v>1</v>
      </c>
      <c r="N1446">
        <v>2</v>
      </c>
      <c r="O1446" s="1"/>
      <c r="Q1446" s="317"/>
      <c r="U1446" s="317"/>
    </row>
    <row r="1447" spans="1:21">
      <c r="A1447">
        <v>1446</v>
      </c>
      <c r="B1447" t="s">
        <v>9796</v>
      </c>
      <c r="C1447" t="s">
        <v>9797</v>
      </c>
      <c r="D1447" t="s">
        <v>93</v>
      </c>
      <c r="E1447" t="s">
        <v>9328</v>
      </c>
      <c r="F1447" s="1">
        <v>46007</v>
      </c>
      <c r="G1447">
        <v>12</v>
      </c>
      <c r="H1447">
        <v>521243</v>
      </c>
      <c r="I1447" t="s">
        <v>10185</v>
      </c>
      <c r="J1447">
        <v>50049205</v>
      </c>
      <c r="K1447" t="s">
        <v>267</v>
      </c>
      <c r="L1447" t="s">
        <v>43</v>
      </c>
      <c r="M1447">
        <v>1</v>
      </c>
      <c r="N1447" t="s">
        <v>43</v>
      </c>
      <c r="O1447" s="1"/>
      <c r="Q1447" s="317"/>
      <c r="U1447" s="317"/>
    </row>
    <row r="1448" spans="1:21">
      <c r="A1448">
        <v>1447</v>
      </c>
      <c r="B1448" t="s">
        <v>9805</v>
      </c>
      <c r="C1448" t="s">
        <v>15809</v>
      </c>
      <c r="D1448" t="s">
        <v>93</v>
      </c>
      <c r="E1448" t="s">
        <v>9446</v>
      </c>
      <c r="F1448" s="1">
        <v>46007</v>
      </c>
      <c r="G1448">
        <v>12</v>
      </c>
      <c r="H1448">
        <v>521244</v>
      </c>
      <c r="I1448" t="s">
        <v>10185</v>
      </c>
      <c r="J1448">
        <v>50049238</v>
      </c>
      <c r="K1448" t="s">
        <v>267</v>
      </c>
      <c r="L1448">
        <v>1</v>
      </c>
      <c r="M1448">
        <v>1</v>
      </c>
      <c r="N1448">
        <v>1</v>
      </c>
      <c r="O1448" s="1">
        <v>46053</v>
      </c>
      <c r="P1448">
        <v>1</v>
      </c>
      <c r="Q1448" s="317">
        <v>47920</v>
      </c>
      <c r="R1448">
        <v>26.1</v>
      </c>
      <c r="S1448">
        <v>1</v>
      </c>
      <c r="T1448">
        <v>21</v>
      </c>
      <c r="U1448" s="317">
        <v>85784</v>
      </c>
    </row>
    <row r="1449" spans="1:21">
      <c r="A1449">
        <v>1448</v>
      </c>
      <c r="B1449" t="s">
        <v>9798</v>
      </c>
      <c r="C1449" t="s">
        <v>15810</v>
      </c>
      <c r="D1449" t="s">
        <v>93</v>
      </c>
      <c r="E1449" t="s">
        <v>6259</v>
      </c>
      <c r="F1449" s="1">
        <v>46007</v>
      </c>
      <c r="G1449">
        <v>12</v>
      </c>
      <c r="H1449">
        <v>521245</v>
      </c>
      <c r="I1449" t="s">
        <v>10185</v>
      </c>
      <c r="J1449">
        <v>50049272</v>
      </c>
      <c r="K1449" t="s">
        <v>6518</v>
      </c>
      <c r="L1449">
        <v>2</v>
      </c>
      <c r="M1449">
        <v>1</v>
      </c>
      <c r="N1449">
        <v>2</v>
      </c>
      <c r="O1449" s="1">
        <v>46081</v>
      </c>
      <c r="P1449">
        <v>2</v>
      </c>
      <c r="Q1449" s="317">
        <v>70640</v>
      </c>
      <c r="R1449">
        <v>26.2</v>
      </c>
      <c r="S1449">
        <v>2</v>
      </c>
      <c r="T1449">
        <v>21</v>
      </c>
      <c r="U1449" s="317">
        <v>153904</v>
      </c>
    </row>
    <row r="1450" spans="1:21">
      <c r="A1450">
        <v>1449</v>
      </c>
      <c r="B1450" t="s">
        <v>9811</v>
      </c>
      <c r="C1450" t="s">
        <v>15811</v>
      </c>
      <c r="D1450" t="s">
        <v>6574</v>
      </c>
      <c r="E1450" t="s">
        <v>9355</v>
      </c>
      <c r="F1450" s="1">
        <v>46006</v>
      </c>
      <c r="G1450">
        <v>12</v>
      </c>
      <c r="H1450">
        <v>521246</v>
      </c>
      <c r="I1450" t="s">
        <v>10185</v>
      </c>
      <c r="J1450">
        <v>50049055</v>
      </c>
      <c r="K1450" t="s">
        <v>267</v>
      </c>
      <c r="L1450">
        <v>2</v>
      </c>
      <c r="M1450">
        <v>1</v>
      </c>
      <c r="N1450">
        <v>2</v>
      </c>
      <c r="O1450" s="1">
        <v>46081</v>
      </c>
      <c r="P1450">
        <v>2</v>
      </c>
      <c r="Q1450" s="317">
        <v>62350</v>
      </c>
      <c r="R1450">
        <v>26.2</v>
      </c>
      <c r="S1450">
        <v>2</v>
      </c>
      <c r="T1450">
        <v>48</v>
      </c>
      <c r="U1450" s="317">
        <v>111845</v>
      </c>
    </row>
    <row r="1451" spans="1:21">
      <c r="A1451">
        <v>1450</v>
      </c>
      <c r="B1451" t="s">
        <v>9807</v>
      </c>
      <c r="C1451" t="s">
        <v>15812</v>
      </c>
      <c r="D1451" t="s">
        <v>6574</v>
      </c>
      <c r="E1451" t="s">
        <v>9232</v>
      </c>
      <c r="F1451" s="1">
        <v>46007</v>
      </c>
      <c r="G1451">
        <v>12</v>
      </c>
      <c r="H1451">
        <v>521247</v>
      </c>
      <c r="I1451" t="s">
        <v>10185</v>
      </c>
      <c r="J1451">
        <v>50049204</v>
      </c>
      <c r="K1451" t="s">
        <v>6518</v>
      </c>
      <c r="L1451" t="s">
        <v>43</v>
      </c>
      <c r="M1451">
        <v>1</v>
      </c>
      <c r="N1451" t="s">
        <v>43</v>
      </c>
      <c r="O1451" s="1"/>
      <c r="Q1451" s="317"/>
      <c r="U1451" s="317"/>
    </row>
    <row r="1452" spans="1:21">
      <c r="A1452">
        <v>1451</v>
      </c>
      <c r="B1452" t="s">
        <v>9809</v>
      </c>
      <c r="C1452" t="s">
        <v>15813</v>
      </c>
      <c r="D1452" t="s">
        <v>6574</v>
      </c>
      <c r="E1452" t="s">
        <v>9232</v>
      </c>
      <c r="F1452" s="1">
        <v>46007</v>
      </c>
      <c r="G1452">
        <v>12</v>
      </c>
      <c r="H1452">
        <v>521248</v>
      </c>
      <c r="I1452" t="s">
        <v>10185</v>
      </c>
      <c r="J1452">
        <v>50049212</v>
      </c>
      <c r="K1452" t="s">
        <v>6518</v>
      </c>
      <c r="L1452">
        <v>2</v>
      </c>
      <c r="M1452">
        <v>1</v>
      </c>
      <c r="N1452">
        <v>2</v>
      </c>
      <c r="O1452" s="1">
        <v>46081</v>
      </c>
      <c r="P1452">
        <v>2</v>
      </c>
      <c r="Q1452" s="317">
        <v>77610</v>
      </c>
      <c r="R1452">
        <v>26.2</v>
      </c>
      <c r="S1452">
        <v>2</v>
      </c>
      <c r="T1452">
        <v>48</v>
      </c>
      <c r="U1452" s="317">
        <v>135954</v>
      </c>
    </row>
    <row r="1453" spans="1:21">
      <c r="A1453">
        <v>1452</v>
      </c>
      <c r="B1453" t="s">
        <v>9823</v>
      </c>
      <c r="C1453" t="s">
        <v>9824</v>
      </c>
      <c r="D1453" t="s">
        <v>6574</v>
      </c>
      <c r="E1453" t="s">
        <v>7834</v>
      </c>
      <c r="F1453" s="1">
        <v>46008</v>
      </c>
      <c r="G1453">
        <v>12</v>
      </c>
      <c r="H1453">
        <v>521249</v>
      </c>
      <c r="I1453" t="s">
        <v>10185</v>
      </c>
      <c r="J1453">
        <v>50049667</v>
      </c>
      <c r="K1453" t="s">
        <v>267</v>
      </c>
      <c r="L1453">
        <v>1</v>
      </c>
      <c r="M1453">
        <v>1</v>
      </c>
      <c r="N1453">
        <v>1</v>
      </c>
      <c r="O1453" s="1">
        <v>46053</v>
      </c>
      <c r="P1453">
        <v>1</v>
      </c>
      <c r="Q1453" s="317">
        <v>80890</v>
      </c>
      <c r="R1453">
        <v>26.1</v>
      </c>
      <c r="S1453">
        <v>1</v>
      </c>
      <c r="T1453">
        <v>48</v>
      </c>
      <c r="U1453" s="317">
        <v>148019</v>
      </c>
    </row>
    <row r="1454" spans="1:21">
      <c r="A1454">
        <v>1453</v>
      </c>
      <c r="B1454" t="s">
        <v>15814</v>
      </c>
      <c r="C1454" t="s">
        <v>15815</v>
      </c>
      <c r="D1454" t="s">
        <v>6574</v>
      </c>
      <c r="E1454" t="s">
        <v>7834</v>
      </c>
      <c r="F1454" s="1">
        <v>46006</v>
      </c>
      <c r="G1454">
        <v>12</v>
      </c>
      <c r="H1454">
        <v>521250</v>
      </c>
      <c r="I1454" t="s">
        <v>10185</v>
      </c>
      <c r="K1454" t="s">
        <v>267</v>
      </c>
      <c r="L1454">
        <v>12</v>
      </c>
      <c r="M1454">
        <v>12</v>
      </c>
      <c r="N1454">
        <v>12</v>
      </c>
      <c r="O1454" s="1">
        <v>46022</v>
      </c>
      <c r="P1454">
        <v>12</v>
      </c>
      <c r="Q1454" s="317">
        <v>32210</v>
      </c>
      <c r="R1454">
        <v>26.1</v>
      </c>
      <c r="S1454">
        <v>1</v>
      </c>
      <c r="T1454">
        <v>101</v>
      </c>
      <c r="U1454" s="317">
        <v>83010</v>
      </c>
    </row>
    <row r="1455" spans="1:21">
      <c r="A1455">
        <v>1454</v>
      </c>
      <c r="B1455" t="s">
        <v>9819</v>
      </c>
      <c r="C1455" t="s">
        <v>9820</v>
      </c>
      <c r="D1455" t="s">
        <v>93</v>
      </c>
      <c r="E1455" t="s">
        <v>7668</v>
      </c>
      <c r="F1455" s="1">
        <v>46008</v>
      </c>
      <c r="G1455">
        <v>12</v>
      </c>
      <c r="H1455">
        <v>521251</v>
      </c>
      <c r="I1455" t="s">
        <v>10185</v>
      </c>
      <c r="J1455">
        <v>50049587</v>
      </c>
      <c r="K1455" t="s">
        <v>6518</v>
      </c>
      <c r="L1455">
        <v>2</v>
      </c>
      <c r="M1455">
        <v>1</v>
      </c>
      <c r="N1455">
        <v>2</v>
      </c>
      <c r="O1455" s="1">
        <v>46081</v>
      </c>
      <c r="P1455">
        <v>2</v>
      </c>
      <c r="Q1455" s="317">
        <v>79430</v>
      </c>
      <c r="R1455">
        <v>26.2</v>
      </c>
      <c r="S1455">
        <v>2</v>
      </c>
      <c r="T1455">
        <v>21</v>
      </c>
      <c r="U1455" s="317">
        <v>173117</v>
      </c>
    </row>
    <row r="1456" spans="1:21">
      <c r="A1456">
        <v>1455</v>
      </c>
      <c r="B1456" t="s">
        <v>9817</v>
      </c>
      <c r="C1456" t="s">
        <v>9818</v>
      </c>
      <c r="D1456" t="s">
        <v>93</v>
      </c>
      <c r="E1456" t="s">
        <v>9446</v>
      </c>
      <c r="F1456" s="1">
        <v>46008</v>
      </c>
      <c r="G1456">
        <v>12</v>
      </c>
      <c r="H1456">
        <v>521252</v>
      </c>
      <c r="I1456" t="s">
        <v>10185</v>
      </c>
      <c r="J1456">
        <v>50049570</v>
      </c>
      <c r="K1456" t="s">
        <v>267</v>
      </c>
      <c r="L1456">
        <v>1</v>
      </c>
      <c r="M1456">
        <v>1</v>
      </c>
      <c r="N1456">
        <v>1</v>
      </c>
      <c r="O1456" s="1">
        <v>46053</v>
      </c>
      <c r="P1456">
        <v>1</v>
      </c>
      <c r="Q1456" s="317">
        <v>44155</v>
      </c>
      <c r="R1456">
        <v>26.1</v>
      </c>
      <c r="S1456">
        <v>1</v>
      </c>
      <c r="T1456">
        <v>21</v>
      </c>
      <c r="U1456" s="317">
        <v>77523</v>
      </c>
    </row>
    <row r="1457" spans="1:21">
      <c r="A1457">
        <v>1456</v>
      </c>
      <c r="B1457" t="s">
        <v>9821</v>
      </c>
      <c r="C1457" t="s">
        <v>15816</v>
      </c>
      <c r="D1457" t="s">
        <v>93</v>
      </c>
      <c r="E1457" t="s">
        <v>9446</v>
      </c>
      <c r="F1457" s="1">
        <v>46009</v>
      </c>
      <c r="G1457">
        <v>12</v>
      </c>
      <c r="H1457">
        <v>521253</v>
      </c>
      <c r="I1457" t="s">
        <v>10185</v>
      </c>
      <c r="J1457">
        <v>50049782</v>
      </c>
      <c r="K1457" t="s">
        <v>267</v>
      </c>
      <c r="L1457">
        <v>2</v>
      </c>
      <c r="M1457">
        <v>1</v>
      </c>
      <c r="N1457">
        <v>2</v>
      </c>
      <c r="O1457" s="1">
        <v>46081</v>
      </c>
      <c r="P1457">
        <v>2</v>
      </c>
      <c r="Q1457" s="317">
        <v>115690</v>
      </c>
      <c r="U1457" s="317"/>
    </row>
    <row r="1458" spans="1:21">
      <c r="A1458">
        <v>1457</v>
      </c>
      <c r="B1458" t="s">
        <v>9825</v>
      </c>
      <c r="C1458" t="s">
        <v>9826</v>
      </c>
      <c r="D1458" t="s">
        <v>93</v>
      </c>
      <c r="E1458" t="s">
        <v>8471</v>
      </c>
      <c r="F1458" s="1">
        <v>46009</v>
      </c>
      <c r="G1458">
        <v>12</v>
      </c>
      <c r="H1458">
        <v>521254</v>
      </c>
      <c r="I1458" t="s">
        <v>10185</v>
      </c>
      <c r="J1458">
        <v>50049789</v>
      </c>
      <c r="K1458" t="s">
        <v>267</v>
      </c>
      <c r="L1458">
        <v>2</v>
      </c>
      <c r="M1458">
        <v>1</v>
      </c>
      <c r="N1458">
        <v>2</v>
      </c>
      <c r="O1458" s="1">
        <v>46081</v>
      </c>
      <c r="P1458">
        <v>2</v>
      </c>
      <c r="Q1458" s="317">
        <v>80850</v>
      </c>
      <c r="R1458">
        <v>26.2</v>
      </c>
      <c r="S1458">
        <v>2</v>
      </c>
      <c r="T1458">
        <v>21</v>
      </c>
      <c r="U1458" s="317">
        <v>112161</v>
      </c>
    </row>
    <row r="1459" spans="1:21">
      <c r="A1459">
        <v>1458</v>
      </c>
      <c r="B1459" t="s">
        <v>9245</v>
      </c>
      <c r="C1459" t="s">
        <v>9246</v>
      </c>
      <c r="D1459" t="s">
        <v>6574</v>
      </c>
      <c r="E1459" t="s">
        <v>9232</v>
      </c>
      <c r="F1459" s="1">
        <v>46013</v>
      </c>
      <c r="G1459">
        <v>12</v>
      </c>
      <c r="H1459">
        <v>521255</v>
      </c>
      <c r="I1459" t="s">
        <v>10185</v>
      </c>
      <c r="J1459">
        <v>50050661</v>
      </c>
      <c r="K1459" t="s">
        <v>6518</v>
      </c>
      <c r="L1459">
        <v>1</v>
      </c>
      <c r="M1459">
        <v>12</v>
      </c>
      <c r="N1459">
        <v>1</v>
      </c>
      <c r="O1459" s="1">
        <v>46053</v>
      </c>
      <c r="P1459">
        <v>1</v>
      </c>
      <c r="Q1459" s="317">
        <v>49475</v>
      </c>
      <c r="R1459">
        <v>26.1</v>
      </c>
      <c r="S1459">
        <v>1</v>
      </c>
      <c r="T1459">
        <v>46</v>
      </c>
      <c r="U1459" s="317">
        <v>88021</v>
      </c>
    </row>
    <row r="1460" spans="1:21">
      <c r="A1460">
        <v>1459</v>
      </c>
      <c r="B1460" t="s">
        <v>15817</v>
      </c>
      <c r="C1460" t="s">
        <v>15818</v>
      </c>
      <c r="D1460" t="s">
        <v>93</v>
      </c>
      <c r="E1460" t="s">
        <v>7698</v>
      </c>
      <c r="F1460" s="1"/>
      <c r="G1460" t="s">
        <v>43</v>
      </c>
      <c r="H1460">
        <v>521256</v>
      </c>
      <c r="I1460" t="s">
        <v>43</v>
      </c>
      <c r="L1460" t="s">
        <v>43</v>
      </c>
      <c r="M1460" t="s">
        <v>43</v>
      </c>
      <c r="N1460" t="s">
        <v>43</v>
      </c>
      <c r="O1460" s="1"/>
      <c r="Q1460" s="317"/>
      <c r="U1460" s="317"/>
    </row>
    <row r="1461" spans="1:21">
      <c r="A1461">
        <v>1460</v>
      </c>
      <c r="B1461" t="s">
        <v>9829</v>
      </c>
      <c r="C1461" t="s">
        <v>15819</v>
      </c>
      <c r="D1461" t="s">
        <v>93</v>
      </c>
      <c r="E1461" t="s">
        <v>15390</v>
      </c>
      <c r="F1461" s="1">
        <v>46013</v>
      </c>
      <c r="G1461">
        <v>12</v>
      </c>
      <c r="H1461">
        <v>521257</v>
      </c>
      <c r="I1461" t="s">
        <v>10185</v>
      </c>
      <c r="J1461">
        <v>50050640</v>
      </c>
      <c r="K1461" t="s">
        <v>267</v>
      </c>
      <c r="L1461">
        <v>2</v>
      </c>
      <c r="M1461">
        <v>1</v>
      </c>
      <c r="N1461">
        <v>2</v>
      </c>
      <c r="O1461" s="1">
        <v>46081</v>
      </c>
      <c r="P1461">
        <v>2</v>
      </c>
      <c r="Q1461" s="317">
        <v>56030</v>
      </c>
      <c r="U1461" s="317"/>
    </row>
    <row r="1462" spans="1:21">
      <c r="A1462">
        <v>1461</v>
      </c>
      <c r="B1462" t="s">
        <v>9831</v>
      </c>
      <c r="C1462" t="s">
        <v>15820</v>
      </c>
      <c r="D1462" t="s">
        <v>93</v>
      </c>
      <c r="E1462" t="s">
        <v>7769</v>
      </c>
      <c r="F1462" s="1">
        <v>46013</v>
      </c>
      <c r="G1462">
        <v>12</v>
      </c>
      <c r="H1462">
        <v>521258</v>
      </c>
      <c r="I1462" t="s">
        <v>10185</v>
      </c>
      <c r="J1462">
        <v>50050671</v>
      </c>
      <c r="K1462" t="s">
        <v>6518</v>
      </c>
      <c r="L1462" t="s">
        <v>43</v>
      </c>
      <c r="M1462">
        <v>3</v>
      </c>
      <c r="N1462" t="s">
        <v>43</v>
      </c>
      <c r="O1462" s="1"/>
      <c r="Q1462" s="317"/>
      <c r="U1462" s="317"/>
    </row>
    <row r="1463" spans="1:21">
      <c r="A1463">
        <v>1462</v>
      </c>
      <c r="B1463" t="s">
        <v>9833</v>
      </c>
      <c r="C1463" t="s">
        <v>9834</v>
      </c>
      <c r="D1463" t="s">
        <v>93</v>
      </c>
      <c r="E1463" t="s">
        <v>7883</v>
      </c>
      <c r="F1463" s="1">
        <v>46013</v>
      </c>
      <c r="G1463">
        <v>12</v>
      </c>
      <c r="H1463">
        <v>521259</v>
      </c>
      <c r="I1463" t="s">
        <v>10185</v>
      </c>
      <c r="J1463">
        <v>50050682</v>
      </c>
      <c r="K1463" t="s">
        <v>6518</v>
      </c>
      <c r="L1463" t="s">
        <v>43</v>
      </c>
      <c r="M1463">
        <v>2</v>
      </c>
      <c r="N1463" t="s">
        <v>43</v>
      </c>
      <c r="O1463" s="1"/>
      <c r="Q1463" s="317"/>
      <c r="U1463" s="317"/>
    </row>
    <row r="1464" spans="1:21">
      <c r="A1464">
        <v>1463</v>
      </c>
      <c r="B1464" t="s">
        <v>9836</v>
      </c>
      <c r="C1464" t="s">
        <v>10096</v>
      </c>
      <c r="D1464" t="s">
        <v>93</v>
      </c>
      <c r="E1464" t="s">
        <v>7883</v>
      </c>
      <c r="F1464" s="1">
        <v>46014</v>
      </c>
      <c r="G1464">
        <v>12</v>
      </c>
      <c r="H1464">
        <v>521260</v>
      </c>
      <c r="I1464" t="s">
        <v>10185</v>
      </c>
      <c r="J1464">
        <v>50050798</v>
      </c>
      <c r="K1464" t="s">
        <v>6518</v>
      </c>
      <c r="L1464">
        <v>2</v>
      </c>
      <c r="M1464">
        <v>1</v>
      </c>
      <c r="N1464">
        <v>2</v>
      </c>
      <c r="O1464" s="1">
        <v>46081</v>
      </c>
      <c r="P1464">
        <v>2</v>
      </c>
      <c r="Q1464" s="317">
        <v>76420</v>
      </c>
      <c r="R1464">
        <v>26.2</v>
      </c>
      <c r="S1464">
        <v>2</v>
      </c>
      <c r="T1464">
        <v>21</v>
      </c>
      <c r="U1464" s="317">
        <v>104772</v>
      </c>
    </row>
    <row r="1465" spans="1:21">
      <c r="A1465">
        <v>1464</v>
      </c>
      <c r="B1465" t="s">
        <v>9864</v>
      </c>
      <c r="C1465" t="s">
        <v>9865</v>
      </c>
      <c r="D1465" t="s">
        <v>93</v>
      </c>
      <c r="E1465" t="s">
        <v>7698</v>
      </c>
      <c r="F1465" s="1">
        <v>46014</v>
      </c>
      <c r="G1465">
        <v>12</v>
      </c>
      <c r="H1465">
        <v>521261</v>
      </c>
      <c r="I1465" t="s">
        <v>10185</v>
      </c>
      <c r="J1465">
        <v>50050814</v>
      </c>
      <c r="K1465" t="s">
        <v>267</v>
      </c>
      <c r="L1465">
        <v>2</v>
      </c>
      <c r="M1465">
        <v>1</v>
      </c>
      <c r="N1465">
        <v>2</v>
      </c>
      <c r="O1465" s="1">
        <v>46081</v>
      </c>
      <c r="P1465">
        <v>2</v>
      </c>
      <c r="Q1465" s="317">
        <v>57125</v>
      </c>
      <c r="R1465">
        <v>26.2</v>
      </c>
      <c r="S1465">
        <v>2</v>
      </c>
      <c r="T1465">
        <v>21</v>
      </c>
      <c r="U1465" s="317">
        <v>79240</v>
      </c>
    </row>
    <row r="1466" spans="1:21">
      <c r="A1466">
        <v>1465</v>
      </c>
      <c r="B1466" t="s">
        <v>9838</v>
      </c>
      <c r="C1466" t="s">
        <v>9839</v>
      </c>
      <c r="D1466" t="s">
        <v>93</v>
      </c>
      <c r="E1466" t="s">
        <v>9732</v>
      </c>
      <c r="F1466" s="1">
        <v>46014</v>
      </c>
      <c r="G1466">
        <v>12</v>
      </c>
      <c r="H1466">
        <v>521262</v>
      </c>
      <c r="I1466" t="s">
        <v>10185</v>
      </c>
      <c r="J1466">
        <v>50050817</v>
      </c>
      <c r="K1466" t="s">
        <v>267</v>
      </c>
      <c r="L1466" t="s">
        <v>43</v>
      </c>
      <c r="M1466">
        <v>1</v>
      </c>
      <c r="N1466">
        <v>2</v>
      </c>
      <c r="O1466" s="1"/>
      <c r="Q1466" s="317"/>
      <c r="U1466" s="317"/>
    </row>
    <row r="1467" spans="1:21">
      <c r="A1467">
        <v>1466</v>
      </c>
      <c r="B1467" t="s">
        <v>9866</v>
      </c>
      <c r="C1467" t="s">
        <v>15821</v>
      </c>
      <c r="D1467" t="s">
        <v>93</v>
      </c>
      <c r="E1467" t="s">
        <v>7769</v>
      </c>
      <c r="F1467" s="1">
        <v>46014</v>
      </c>
      <c r="G1467">
        <v>12</v>
      </c>
      <c r="H1467">
        <v>521263</v>
      </c>
      <c r="I1467" t="s">
        <v>10185</v>
      </c>
      <c r="J1467">
        <v>50050849</v>
      </c>
      <c r="K1467" t="s">
        <v>267</v>
      </c>
      <c r="L1467">
        <v>2</v>
      </c>
      <c r="M1467">
        <v>1</v>
      </c>
      <c r="N1467">
        <v>2</v>
      </c>
      <c r="O1467" s="1">
        <v>46081</v>
      </c>
      <c r="P1467">
        <v>2</v>
      </c>
      <c r="Q1467" s="317">
        <v>57760</v>
      </c>
      <c r="U1467" s="317"/>
    </row>
    <row r="1468" spans="1:21">
      <c r="A1468">
        <v>1467</v>
      </c>
      <c r="B1468" t="s">
        <v>9840</v>
      </c>
      <c r="C1468" t="s">
        <v>15822</v>
      </c>
      <c r="D1468" t="s">
        <v>6574</v>
      </c>
      <c r="E1468" t="s">
        <v>9232</v>
      </c>
      <c r="F1468" s="1">
        <v>46014</v>
      </c>
      <c r="G1468">
        <v>12</v>
      </c>
      <c r="H1468">
        <v>521264</v>
      </c>
      <c r="I1468" t="s">
        <v>10185</v>
      </c>
      <c r="J1468">
        <v>50050927</v>
      </c>
      <c r="K1468" t="s">
        <v>6518</v>
      </c>
      <c r="L1468">
        <v>2</v>
      </c>
      <c r="M1468">
        <v>1</v>
      </c>
      <c r="N1468">
        <v>2</v>
      </c>
      <c r="O1468" s="1">
        <v>46081</v>
      </c>
      <c r="P1468">
        <v>2</v>
      </c>
      <c r="Q1468" s="317">
        <v>66740</v>
      </c>
      <c r="R1468">
        <v>26.2</v>
      </c>
      <c r="S1468">
        <v>2</v>
      </c>
      <c r="T1468">
        <v>48</v>
      </c>
      <c r="U1468" s="317">
        <v>117936</v>
      </c>
    </row>
    <row r="1469" spans="1:21">
      <c r="A1469">
        <v>1468</v>
      </c>
      <c r="B1469" t="s">
        <v>9871</v>
      </c>
      <c r="C1469" t="s">
        <v>15823</v>
      </c>
      <c r="D1469" t="s">
        <v>6574</v>
      </c>
      <c r="E1469" t="s">
        <v>9303</v>
      </c>
      <c r="F1469" s="1">
        <v>46015</v>
      </c>
      <c r="G1469">
        <v>12</v>
      </c>
      <c r="H1469">
        <v>521265</v>
      </c>
      <c r="I1469" t="s">
        <v>10185</v>
      </c>
      <c r="J1469">
        <v>50051009</v>
      </c>
      <c r="K1469" t="s">
        <v>6518</v>
      </c>
      <c r="L1469">
        <v>2</v>
      </c>
      <c r="M1469">
        <v>1</v>
      </c>
      <c r="N1469">
        <v>2</v>
      </c>
      <c r="O1469" s="1">
        <v>46081</v>
      </c>
      <c r="P1469">
        <v>2</v>
      </c>
      <c r="Q1469" s="317">
        <v>65870</v>
      </c>
      <c r="R1469">
        <v>26.2</v>
      </c>
      <c r="S1469">
        <v>2</v>
      </c>
      <c r="T1469">
        <v>48</v>
      </c>
      <c r="U1469" s="317">
        <v>116487</v>
      </c>
    </row>
    <row r="1470" spans="1:21">
      <c r="A1470">
        <v>1469</v>
      </c>
      <c r="B1470" t="s">
        <v>9253</v>
      </c>
      <c r="C1470" t="s">
        <v>15399</v>
      </c>
      <c r="D1470" t="s">
        <v>6574</v>
      </c>
      <c r="E1470" t="s">
        <v>7834</v>
      </c>
      <c r="F1470" s="1">
        <v>46017</v>
      </c>
      <c r="G1470">
        <v>12</v>
      </c>
      <c r="H1470">
        <v>521266</v>
      </c>
      <c r="I1470" t="s">
        <v>10185</v>
      </c>
      <c r="J1470">
        <v>50051834</v>
      </c>
      <c r="K1470" t="s">
        <v>267</v>
      </c>
      <c r="L1470">
        <v>1</v>
      </c>
      <c r="M1470">
        <v>1</v>
      </c>
      <c r="N1470">
        <v>1</v>
      </c>
      <c r="O1470" s="1">
        <v>46053</v>
      </c>
      <c r="P1470">
        <v>1</v>
      </c>
      <c r="Q1470" s="317">
        <v>42190</v>
      </c>
      <c r="R1470">
        <v>26.1</v>
      </c>
      <c r="S1470">
        <v>1</v>
      </c>
      <c r="T1470">
        <v>48</v>
      </c>
      <c r="U1470" s="317">
        <v>76790</v>
      </c>
    </row>
    <row r="1471" spans="1:21">
      <c r="A1471">
        <v>1470</v>
      </c>
      <c r="B1471" t="s">
        <v>9885</v>
      </c>
      <c r="C1471" t="s">
        <v>9886</v>
      </c>
      <c r="D1471" t="s">
        <v>6574</v>
      </c>
      <c r="E1471" t="s">
        <v>7834</v>
      </c>
      <c r="F1471" s="1">
        <v>46017</v>
      </c>
      <c r="G1471">
        <v>12</v>
      </c>
      <c r="H1471">
        <v>521267</v>
      </c>
      <c r="I1471" t="s">
        <v>10185</v>
      </c>
      <c r="J1471">
        <v>50051836</v>
      </c>
      <c r="K1471" t="s">
        <v>267</v>
      </c>
      <c r="L1471">
        <v>2</v>
      </c>
      <c r="M1471">
        <v>1</v>
      </c>
      <c r="N1471">
        <v>2</v>
      </c>
      <c r="O1471" s="1">
        <v>46081</v>
      </c>
      <c r="P1471">
        <v>2</v>
      </c>
      <c r="Q1471" s="317">
        <v>138280</v>
      </c>
      <c r="U1471" s="317"/>
    </row>
    <row r="1472" spans="1:21">
      <c r="A1472">
        <v>1471</v>
      </c>
      <c r="B1472" t="s">
        <v>9890</v>
      </c>
      <c r="C1472" t="s">
        <v>15824</v>
      </c>
      <c r="D1472" t="s">
        <v>6574</v>
      </c>
      <c r="E1472" t="s">
        <v>9303</v>
      </c>
      <c r="F1472" s="1">
        <v>46017</v>
      </c>
      <c r="G1472">
        <v>12</v>
      </c>
      <c r="H1472">
        <v>521268</v>
      </c>
      <c r="I1472" t="s">
        <v>10185</v>
      </c>
      <c r="J1472">
        <v>50051839</v>
      </c>
      <c r="K1472" t="s">
        <v>6518</v>
      </c>
      <c r="L1472">
        <v>2</v>
      </c>
      <c r="M1472">
        <v>1</v>
      </c>
      <c r="N1472">
        <v>2</v>
      </c>
      <c r="O1472" s="1">
        <v>46081</v>
      </c>
      <c r="P1472">
        <v>2</v>
      </c>
      <c r="Q1472" s="317">
        <v>77105</v>
      </c>
      <c r="R1472">
        <v>26.2</v>
      </c>
      <c r="S1472">
        <v>2</v>
      </c>
      <c r="T1472">
        <v>48</v>
      </c>
      <c r="U1472" s="317">
        <v>135357</v>
      </c>
    </row>
    <row r="1473" spans="1:21">
      <c r="A1473">
        <v>1472</v>
      </c>
      <c r="B1473" t="s">
        <v>9888</v>
      </c>
      <c r="C1473" t="s">
        <v>15825</v>
      </c>
      <c r="D1473" t="s">
        <v>6574</v>
      </c>
      <c r="E1473" t="s">
        <v>9303</v>
      </c>
      <c r="F1473" s="1">
        <v>46017</v>
      </c>
      <c r="G1473">
        <v>12</v>
      </c>
      <c r="H1473">
        <v>521269</v>
      </c>
      <c r="I1473" t="s">
        <v>10185</v>
      </c>
      <c r="J1473">
        <v>50051858</v>
      </c>
      <c r="K1473" t="s">
        <v>6518</v>
      </c>
      <c r="L1473" t="s">
        <v>43</v>
      </c>
      <c r="M1473">
        <v>2</v>
      </c>
      <c r="N1473" t="s">
        <v>43</v>
      </c>
      <c r="O1473" s="1"/>
      <c r="Q1473" s="317"/>
      <c r="U1473" s="317"/>
    </row>
    <row r="1474" spans="1:21">
      <c r="A1474">
        <v>1473</v>
      </c>
      <c r="B1474" t="s">
        <v>9883</v>
      </c>
      <c r="C1474" t="s">
        <v>15826</v>
      </c>
      <c r="D1474" t="s">
        <v>6574</v>
      </c>
      <c r="E1474" t="s">
        <v>7834</v>
      </c>
      <c r="F1474" s="1">
        <v>46017</v>
      </c>
      <c r="G1474">
        <v>12</v>
      </c>
      <c r="H1474">
        <v>521270</v>
      </c>
      <c r="I1474" t="s">
        <v>10185</v>
      </c>
      <c r="J1474">
        <v>50051844</v>
      </c>
      <c r="K1474" t="s">
        <v>267</v>
      </c>
      <c r="L1474" t="s">
        <v>43</v>
      </c>
      <c r="M1474">
        <v>2</v>
      </c>
      <c r="N1474" t="s">
        <v>43</v>
      </c>
      <c r="O1474" s="1"/>
      <c r="Q1474" s="317"/>
      <c r="U1474" s="317"/>
    </row>
    <row r="1475" spans="1:21">
      <c r="A1475">
        <v>1474</v>
      </c>
      <c r="B1475" t="s">
        <v>9868</v>
      </c>
      <c r="C1475" t="s">
        <v>10155</v>
      </c>
      <c r="D1475" t="s">
        <v>93</v>
      </c>
      <c r="E1475" t="s">
        <v>6259</v>
      </c>
      <c r="F1475" s="1">
        <v>46015</v>
      </c>
      <c r="G1475">
        <v>12</v>
      </c>
      <c r="H1475">
        <v>521271</v>
      </c>
      <c r="I1475" t="s">
        <v>10185</v>
      </c>
      <c r="J1475">
        <v>50050940</v>
      </c>
      <c r="K1475" t="s">
        <v>267</v>
      </c>
      <c r="L1475" t="s">
        <v>43</v>
      </c>
      <c r="M1475">
        <v>1</v>
      </c>
      <c r="N1475" t="s">
        <v>43</v>
      </c>
      <c r="O1475" s="1"/>
      <c r="Q1475" s="317"/>
      <c r="U1475" s="317"/>
    </row>
    <row r="1476" spans="1:21">
      <c r="A1476">
        <v>1475</v>
      </c>
      <c r="B1476" t="s">
        <v>9875</v>
      </c>
      <c r="C1476" t="s">
        <v>15827</v>
      </c>
      <c r="D1476" t="s">
        <v>93</v>
      </c>
      <c r="E1476" t="s">
        <v>15390</v>
      </c>
      <c r="F1476" s="1">
        <v>46016</v>
      </c>
      <c r="G1476">
        <v>12</v>
      </c>
      <c r="H1476">
        <v>521272</v>
      </c>
      <c r="I1476" t="s">
        <v>10185</v>
      </c>
      <c r="J1476">
        <v>50051358</v>
      </c>
      <c r="K1476" t="s">
        <v>267</v>
      </c>
      <c r="L1476">
        <v>2</v>
      </c>
      <c r="M1476">
        <v>2</v>
      </c>
      <c r="N1476">
        <v>2</v>
      </c>
      <c r="O1476" s="1">
        <v>46081</v>
      </c>
      <c r="P1476">
        <v>2</v>
      </c>
      <c r="Q1476" s="317">
        <v>62440</v>
      </c>
      <c r="R1476">
        <v>26.2</v>
      </c>
      <c r="S1476">
        <v>2</v>
      </c>
      <c r="T1476">
        <v>21</v>
      </c>
      <c r="U1476" s="317">
        <v>130169</v>
      </c>
    </row>
    <row r="1477" spans="1:21">
      <c r="A1477">
        <v>1476</v>
      </c>
      <c r="B1477" t="s">
        <v>9873</v>
      </c>
      <c r="C1477" t="s">
        <v>15828</v>
      </c>
      <c r="D1477" t="s">
        <v>93</v>
      </c>
      <c r="E1477" t="s">
        <v>9446</v>
      </c>
      <c r="F1477" s="1">
        <v>46016</v>
      </c>
      <c r="G1477">
        <v>12</v>
      </c>
      <c r="H1477">
        <v>521273</v>
      </c>
      <c r="I1477" t="s">
        <v>10185</v>
      </c>
      <c r="J1477">
        <v>50051437</v>
      </c>
      <c r="K1477" t="s">
        <v>267</v>
      </c>
      <c r="L1477" t="s">
        <v>43</v>
      </c>
      <c r="M1477">
        <v>1</v>
      </c>
      <c r="N1477" t="s">
        <v>43</v>
      </c>
      <c r="O1477" s="1"/>
      <c r="Q1477" s="317"/>
      <c r="U1477" s="317"/>
    </row>
    <row r="1478" spans="1:21">
      <c r="A1478">
        <v>1477</v>
      </c>
      <c r="B1478" t="s">
        <v>9877</v>
      </c>
      <c r="C1478" t="s">
        <v>9340</v>
      </c>
      <c r="D1478" t="s">
        <v>93</v>
      </c>
      <c r="E1478" t="s">
        <v>9296</v>
      </c>
      <c r="F1478" s="1">
        <v>46016</v>
      </c>
      <c r="G1478">
        <v>12</v>
      </c>
      <c r="H1478">
        <v>521274</v>
      </c>
      <c r="I1478" t="s">
        <v>10185</v>
      </c>
      <c r="J1478">
        <v>50051533</v>
      </c>
      <c r="K1478" t="s">
        <v>267</v>
      </c>
      <c r="L1478" t="s">
        <v>43</v>
      </c>
      <c r="M1478">
        <v>2</v>
      </c>
      <c r="N1478">
        <v>3</v>
      </c>
      <c r="O1478" s="1"/>
      <c r="Q1478" s="317"/>
      <c r="U1478" s="317"/>
    </row>
    <row r="1479" spans="1:21">
      <c r="A1479">
        <v>1478</v>
      </c>
      <c r="B1479" t="s">
        <v>9879</v>
      </c>
      <c r="C1479" t="s">
        <v>9880</v>
      </c>
      <c r="D1479" t="s">
        <v>93</v>
      </c>
      <c r="E1479" t="s">
        <v>7769</v>
      </c>
      <c r="F1479" s="1">
        <v>46017</v>
      </c>
      <c r="G1479">
        <v>12</v>
      </c>
      <c r="H1479">
        <v>521275</v>
      </c>
      <c r="I1479" t="s">
        <v>10185</v>
      </c>
      <c r="J1479">
        <v>50051741</v>
      </c>
      <c r="K1479" t="s">
        <v>267</v>
      </c>
      <c r="L1479">
        <v>2</v>
      </c>
      <c r="M1479">
        <v>1</v>
      </c>
      <c r="N1479">
        <v>2</v>
      </c>
      <c r="O1479" s="1">
        <v>46081</v>
      </c>
      <c r="P1479">
        <v>2</v>
      </c>
      <c r="Q1479" s="317">
        <v>78265</v>
      </c>
      <c r="U1479" s="317"/>
    </row>
    <row r="1480" spans="1:21">
      <c r="A1480">
        <v>1479</v>
      </c>
      <c r="B1480" t="s">
        <v>9881</v>
      </c>
      <c r="C1480" t="s">
        <v>15829</v>
      </c>
      <c r="D1480" t="s">
        <v>93</v>
      </c>
      <c r="E1480" t="s">
        <v>6259</v>
      </c>
      <c r="F1480" s="1">
        <v>46017</v>
      </c>
      <c r="G1480">
        <v>12</v>
      </c>
      <c r="H1480">
        <v>521276</v>
      </c>
      <c r="I1480" t="s">
        <v>10185</v>
      </c>
      <c r="J1480">
        <v>50051746</v>
      </c>
      <c r="K1480" t="s">
        <v>267</v>
      </c>
      <c r="L1480" t="s">
        <v>43</v>
      </c>
      <c r="M1480">
        <v>1</v>
      </c>
      <c r="N1480" t="s">
        <v>43</v>
      </c>
      <c r="O1480" s="1"/>
      <c r="Q1480" s="317"/>
      <c r="U1480" s="317"/>
    </row>
    <row r="1481" spans="1:21">
      <c r="A1481">
        <v>1480</v>
      </c>
      <c r="B1481" t="s">
        <v>9896</v>
      </c>
      <c r="C1481" t="s">
        <v>15830</v>
      </c>
      <c r="D1481" t="s">
        <v>6574</v>
      </c>
      <c r="E1481" t="s">
        <v>9355</v>
      </c>
      <c r="F1481" s="1">
        <v>46027</v>
      </c>
      <c r="G1481">
        <v>1</v>
      </c>
      <c r="H1481">
        <v>521277</v>
      </c>
      <c r="I1481" t="s">
        <v>10185</v>
      </c>
      <c r="J1481">
        <v>50052207</v>
      </c>
      <c r="K1481" t="s">
        <v>267</v>
      </c>
      <c r="L1481" t="s">
        <v>43</v>
      </c>
      <c r="M1481">
        <v>1</v>
      </c>
      <c r="N1481">
        <v>2</v>
      </c>
      <c r="O1481" s="1">
        <v>46081</v>
      </c>
      <c r="P1481">
        <v>2</v>
      </c>
      <c r="Q1481" s="317">
        <v>37235</v>
      </c>
      <c r="R1481">
        <v>26.2</v>
      </c>
      <c r="S1481">
        <v>2</v>
      </c>
      <c r="T1481">
        <v>48</v>
      </c>
      <c r="U1481" s="317">
        <v>66013</v>
      </c>
    </row>
    <row r="1482" spans="1:21">
      <c r="A1482">
        <v>1481</v>
      </c>
      <c r="B1482" t="s">
        <v>9894</v>
      </c>
      <c r="C1482" t="s">
        <v>9895</v>
      </c>
      <c r="D1482" t="s">
        <v>6574</v>
      </c>
      <c r="E1482" t="s">
        <v>9355</v>
      </c>
      <c r="F1482" s="1">
        <v>46027</v>
      </c>
      <c r="G1482">
        <v>1</v>
      </c>
      <c r="H1482">
        <v>521278</v>
      </c>
      <c r="I1482" t="s">
        <v>10185</v>
      </c>
      <c r="J1482">
        <v>50052215</v>
      </c>
      <c r="K1482" t="s">
        <v>267</v>
      </c>
      <c r="L1482">
        <v>2</v>
      </c>
      <c r="M1482">
        <v>1</v>
      </c>
      <c r="N1482">
        <v>2</v>
      </c>
      <c r="O1482" s="1">
        <v>46081</v>
      </c>
      <c r="P1482">
        <v>2</v>
      </c>
      <c r="Q1482" s="317">
        <v>80230</v>
      </c>
      <c r="R1482">
        <v>26.2</v>
      </c>
      <c r="S1482">
        <v>2</v>
      </c>
      <c r="T1482">
        <v>48</v>
      </c>
      <c r="U1482" s="317">
        <v>144017</v>
      </c>
    </row>
    <row r="1483" spans="1:21">
      <c r="A1483">
        <v>1482</v>
      </c>
      <c r="B1483" t="s">
        <v>9904</v>
      </c>
      <c r="C1483" t="s">
        <v>15831</v>
      </c>
      <c r="D1483" t="s">
        <v>6574</v>
      </c>
      <c r="E1483" t="s">
        <v>9303</v>
      </c>
      <c r="F1483" s="1">
        <v>46028</v>
      </c>
      <c r="G1483">
        <v>1</v>
      </c>
      <c r="H1483">
        <v>521279</v>
      </c>
      <c r="I1483" t="s">
        <v>10185</v>
      </c>
      <c r="J1483">
        <v>50052370</v>
      </c>
      <c r="K1483" t="s">
        <v>6518</v>
      </c>
      <c r="L1483" t="s">
        <v>43</v>
      </c>
      <c r="M1483">
        <v>2</v>
      </c>
      <c r="N1483" t="s">
        <v>43</v>
      </c>
      <c r="O1483" s="1"/>
      <c r="Q1483" s="317"/>
      <c r="U1483" s="317"/>
    </row>
    <row r="1484" spans="1:21">
      <c r="A1484">
        <v>1483</v>
      </c>
      <c r="B1484" t="s">
        <v>15832</v>
      </c>
      <c r="C1484" t="s">
        <v>14190</v>
      </c>
      <c r="D1484" t="s">
        <v>93</v>
      </c>
      <c r="E1484" t="s">
        <v>8734</v>
      </c>
      <c r="F1484" s="1"/>
      <c r="G1484" t="s">
        <v>43</v>
      </c>
      <c r="H1484">
        <v>521280</v>
      </c>
      <c r="I1484" t="s">
        <v>43</v>
      </c>
      <c r="L1484" t="s">
        <v>43</v>
      </c>
      <c r="M1484" t="s">
        <v>43</v>
      </c>
      <c r="N1484" t="s">
        <v>43</v>
      </c>
      <c r="O1484" s="1"/>
      <c r="Q1484" s="317"/>
      <c r="U1484" s="317"/>
    </row>
    <row r="1485" spans="1:21">
      <c r="A1485">
        <v>1484</v>
      </c>
      <c r="B1485" t="s">
        <v>9910</v>
      </c>
      <c r="C1485" t="s">
        <v>15833</v>
      </c>
      <c r="D1485" t="s">
        <v>93</v>
      </c>
      <c r="E1485" t="s">
        <v>7698</v>
      </c>
      <c r="F1485" s="1">
        <v>46028</v>
      </c>
      <c r="G1485">
        <v>1</v>
      </c>
      <c r="H1485">
        <v>521281</v>
      </c>
      <c r="I1485" t="s">
        <v>10185</v>
      </c>
      <c r="J1485">
        <v>50051885</v>
      </c>
      <c r="K1485" t="s">
        <v>267</v>
      </c>
      <c r="L1485">
        <v>2</v>
      </c>
      <c r="M1485">
        <v>2</v>
      </c>
      <c r="N1485">
        <v>2</v>
      </c>
      <c r="O1485" s="1">
        <v>46081</v>
      </c>
      <c r="P1485">
        <v>2</v>
      </c>
      <c r="Q1485" s="317">
        <v>44770</v>
      </c>
      <c r="R1485">
        <v>26.2</v>
      </c>
      <c r="S1485">
        <v>2</v>
      </c>
      <c r="T1485">
        <v>21</v>
      </c>
      <c r="U1485" s="317">
        <v>62326</v>
      </c>
    </row>
    <row r="1486" spans="1:21">
      <c r="A1486">
        <v>1485</v>
      </c>
      <c r="B1486" t="s">
        <v>9908</v>
      </c>
      <c r="C1486" t="s">
        <v>15834</v>
      </c>
      <c r="D1486" t="s">
        <v>93</v>
      </c>
      <c r="E1486" t="s">
        <v>6259</v>
      </c>
      <c r="F1486" s="1">
        <v>46028</v>
      </c>
      <c r="G1486">
        <v>1</v>
      </c>
      <c r="H1486">
        <v>521282</v>
      </c>
      <c r="I1486" t="s">
        <v>10185</v>
      </c>
      <c r="J1486">
        <v>50052066</v>
      </c>
      <c r="K1486" t="s">
        <v>267</v>
      </c>
      <c r="L1486" t="s">
        <v>43</v>
      </c>
      <c r="M1486">
        <v>2</v>
      </c>
      <c r="N1486">
        <v>3</v>
      </c>
      <c r="O1486" s="1"/>
      <c r="Q1486" s="317"/>
      <c r="U1486" s="317"/>
    </row>
    <row r="1487" spans="1:21">
      <c r="A1487">
        <v>1486</v>
      </c>
      <c r="B1487" t="s">
        <v>15835</v>
      </c>
      <c r="C1487" t="s">
        <v>15836</v>
      </c>
      <c r="D1487" t="s">
        <v>93</v>
      </c>
      <c r="E1487" t="s">
        <v>6259</v>
      </c>
      <c r="F1487" s="1">
        <v>46028</v>
      </c>
      <c r="G1487">
        <v>1</v>
      </c>
      <c r="H1487">
        <v>521283</v>
      </c>
      <c r="I1487" t="s">
        <v>10185</v>
      </c>
      <c r="J1487">
        <v>50052077</v>
      </c>
      <c r="L1487" t="s">
        <v>43</v>
      </c>
      <c r="M1487" t="s">
        <v>43</v>
      </c>
      <c r="N1487" t="s">
        <v>43</v>
      </c>
      <c r="O1487" s="1"/>
      <c r="Q1487" s="317"/>
      <c r="U1487" s="317"/>
    </row>
    <row r="1488" spans="1:21">
      <c r="A1488">
        <v>1487</v>
      </c>
      <c r="B1488" t="s">
        <v>9906</v>
      </c>
      <c r="C1488" t="s">
        <v>15837</v>
      </c>
      <c r="D1488" t="s">
        <v>93</v>
      </c>
      <c r="E1488" t="s">
        <v>8059</v>
      </c>
      <c r="F1488" s="1">
        <v>46028</v>
      </c>
      <c r="G1488">
        <v>1</v>
      </c>
      <c r="H1488">
        <v>521284</v>
      </c>
      <c r="I1488" t="s">
        <v>10185</v>
      </c>
      <c r="J1488">
        <v>50052093</v>
      </c>
      <c r="K1488" t="s">
        <v>267</v>
      </c>
      <c r="L1488">
        <v>2</v>
      </c>
      <c r="M1488">
        <v>1</v>
      </c>
      <c r="N1488">
        <v>2</v>
      </c>
      <c r="O1488" s="1">
        <v>46081</v>
      </c>
      <c r="P1488">
        <v>2</v>
      </c>
      <c r="Q1488" s="317">
        <v>39565</v>
      </c>
      <c r="R1488">
        <v>26.2</v>
      </c>
      <c r="S1488">
        <v>2</v>
      </c>
      <c r="T1488">
        <v>21</v>
      </c>
      <c r="U1488" s="317">
        <v>53931</v>
      </c>
    </row>
    <row r="1489" spans="1:21">
      <c r="A1489">
        <v>1488</v>
      </c>
      <c r="B1489" t="s">
        <v>9898</v>
      </c>
      <c r="C1489" t="s">
        <v>15838</v>
      </c>
      <c r="D1489" t="s">
        <v>93</v>
      </c>
      <c r="E1489" t="s">
        <v>7698</v>
      </c>
      <c r="F1489" s="1">
        <v>46027</v>
      </c>
      <c r="G1489">
        <v>1</v>
      </c>
      <c r="H1489">
        <v>521285</v>
      </c>
      <c r="I1489" t="s">
        <v>10185</v>
      </c>
      <c r="J1489">
        <v>50052260</v>
      </c>
      <c r="L1489" t="s">
        <v>43</v>
      </c>
      <c r="M1489" t="s">
        <v>43</v>
      </c>
      <c r="N1489" t="s">
        <v>43</v>
      </c>
      <c r="O1489" s="1"/>
      <c r="Q1489" s="317"/>
      <c r="U1489" s="317"/>
    </row>
    <row r="1490" spans="1:21">
      <c r="A1490">
        <v>1489</v>
      </c>
      <c r="B1490" t="s">
        <v>15839</v>
      </c>
      <c r="C1490" t="s">
        <v>15840</v>
      </c>
      <c r="D1490" t="s">
        <v>93</v>
      </c>
      <c r="E1490" t="s">
        <v>7698</v>
      </c>
      <c r="F1490" s="1">
        <v>46027</v>
      </c>
      <c r="G1490">
        <v>1</v>
      </c>
      <c r="H1490">
        <v>521286</v>
      </c>
      <c r="I1490" t="s">
        <v>10185</v>
      </c>
      <c r="J1490">
        <v>50052265</v>
      </c>
      <c r="L1490" t="s">
        <v>43</v>
      </c>
      <c r="M1490" t="s">
        <v>43</v>
      </c>
      <c r="N1490" t="s">
        <v>43</v>
      </c>
      <c r="O1490" s="1"/>
      <c r="Q1490" s="317"/>
      <c r="U1490" s="317"/>
    </row>
    <row r="1491" spans="1:21">
      <c r="A1491">
        <v>1490</v>
      </c>
      <c r="B1491" t="s">
        <v>9900</v>
      </c>
      <c r="C1491" t="s">
        <v>15841</v>
      </c>
      <c r="D1491" t="s">
        <v>93</v>
      </c>
      <c r="E1491" t="s">
        <v>7698</v>
      </c>
      <c r="F1491" s="1">
        <v>46027</v>
      </c>
      <c r="G1491">
        <v>1</v>
      </c>
      <c r="H1491">
        <v>521287</v>
      </c>
      <c r="I1491" t="s">
        <v>10185</v>
      </c>
      <c r="J1491">
        <v>50052268</v>
      </c>
      <c r="L1491" t="s">
        <v>43</v>
      </c>
      <c r="M1491" t="s">
        <v>43</v>
      </c>
      <c r="N1491" t="s">
        <v>43</v>
      </c>
      <c r="O1491" s="1"/>
      <c r="Q1491" s="317"/>
      <c r="U1491" s="317"/>
    </row>
    <row r="1492" spans="1:21">
      <c r="A1492">
        <v>1491</v>
      </c>
      <c r="B1492" t="s">
        <v>9902</v>
      </c>
      <c r="C1492" t="s">
        <v>15842</v>
      </c>
      <c r="D1492" t="s">
        <v>93</v>
      </c>
      <c r="E1492" t="s">
        <v>7698</v>
      </c>
      <c r="F1492" s="1">
        <v>46027</v>
      </c>
      <c r="G1492">
        <v>1</v>
      </c>
      <c r="H1492">
        <v>521288</v>
      </c>
      <c r="I1492" t="s">
        <v>10185</v>
      </c>
      <c r="J1492">
        <v>50052270</v>
      </c>
      <c r="L1492" t="s">
        <v>43</v>
      </c>
      <c r="M1492" t="s">
        <v>43</v>
      </c>
      <c r="N1492" t="s">
        <v>43</v>
      </c>
      <c r="O1492" s="1"/>
      <c r="Q1492" s="317"/>
      <c r="U1492" s="317"/>
    </row>
    <row r="1493" spans="1:21">
      <c r="A1493">
        <v>1492</v>
      </c>
      <c r="B1493" t="s">
        <v>15843</v>
      </c>
      <c r="C1493" t="s">
        <v>15844</v>
      </c>
      <c r="D1493" t="s">
        <v>93</v>
      </c>
      <c r="E1493" t="s">
        <v>7698</v>
      </c>
      <c r="F1493" s="1">
        <v>46027</v>
      </c>
      <c r="G1493">
        <v>1</v>
      </c>
      <c r="H1493">
        <v>521289</v>
      </c>
      <c r="I1493" t="s">
        <v>10185</v>
      </c>
      <c r="J1493">
        <v>50052275</v>
      </c>
      <c r="L1493" t="s">
        <v>43</v>
      </c>
      <c r="M1493" t="s">
        <v>43</v>
      </c>
      <c r="N1493" t="s">
        <v>43</v>
      </c>
      <c r="O1493" s="1"/>
      <c r="Q1493" s="317"/>
      <c r="U1493" s="317"/>
    </row>
    <row r="1494" spans="1:21">
      <c r="A1494">
        <v>1493</v>
      </c>
      <c r="B1494" t="s">
        <v>15845</v>
      </c>
      <c r="C1494" t="s">
        <v>15846</v>
      </c>
      <c r="D1494" t="s">
        <v>93</v>
      </c>
      <c r="E1494" t="s">
        <v>7690</v>
      </c>
      <c r="F1494" s="1">
        <v>46028</v>
      </c>
      <c r="G1494">
        <v>1</v>
      </c>
      <c r="H1494">
        <v>521290</v>
      </c>
      <c r="L1494" t="s">
        <v>43</v>
      </c>
      <c r="M1494" t="s">
        <v>43</v>
      </c>
      <c r="N1494" t="s">
        <v>43</v>
      </c>
      <c r="O1494" s="1"/>
      <c r="Q1494" s="317"/>
      <c r="U1494" s="317"/>
    </row>
    <row r="1495" spans="1:21">
      <c r="A1495">
        <v>1494</v>
      </c>
      <c r="B1495" t="s">
        <v>9915</v>
      </c>
      <c r="C1495" t="s">
        <v>15847</v>
      </c>
      <c r="D1495" t="s">
        <v>93</v>
      </c>
      <c r="E1495" t="s">
        <v>15390</v>
      </c>
      <c r="F1495" s="1">
        <v>46028</v>
      </c>
      <c r="G1495">
        <v>1</v>
      </c>
      <c r="H1495">
        <v>521291</v>
      </c>
      <c r="I1495" t="s">
        <v>10185</v>
      </c>
      <c r="J1495">
        <v>50052506</v>
      </c>
      <c r="K1495" t="s">
        <v>6518</v>
      </c>
      <c r="L1495">
        <v>1</v>
      </c>
      <c r="M1495">
        <v>1</v>
      </c>
      <c r="N1495">
        <v>1</v>
      </c>
      <c r="O1495" s="1">
        <v>46053</v>
      </c>
      <c r="P1495">
        <v>1</v>
      </c>
      <c r="Q1495" s="317">
        <v>74340</v>
      </c>
      <c r="R1495">
        <v>26.1</v>
      </c>
      <c r="S1495">
        <v>1</v>
      </c>
      <c r="T1495">
        <v>21</v>
      </c>
      <c r="U1495" s="317">
        <v>153829</v>
      </c>
    </row>
    <row r="1496" spans="1:21">
      <c r="A1496">
        <v>1495</v>
      </c>
      <c r="B1496" t="s">
        <v>9913</v>
      </c>
      <c r="C1496" t="s">
        <v>9914</v>
      </c>
      <c r="D1496" t="s">
        <v>93</v>
      </c>
      <c r="E1496" t="s">
        <v>9446</v>
      </c>
      <c r="F1496" s="1">
        <v>46028</v>
      </c>
      <c r="G1496">
        <v>1</v>
      </c>
      <c r="H1496">
        <v>521292</v>
      </c>
      <c r="I1496" t="s">
        <v>10185</v>
      </c>
      <c r="J1496">
        <v>50052528</v>
      </c>
      <c r="K1496" t="s">
        <v>267</v>
      </c>
      <c r="L1496" t="s">
        <v>43</v>
      </c>
      <c r="M1496">
        <v>2</v>
      </c>
      <c r="N1496" t="s">
        <v>43</v>
      </c>
      <c r="O1496" s="1"/>
      <c r="Q1496" s="317"/>
      <c r="U1496" s="317"/>
    </row>
    <row r="1497" spans="1:21">
      <c r="A1497">
        <v>1496</v>
      </c>
      <c r="B1497" t="s">
        <v>15848</v>
      </c>
      <c r="C1497" t="s">
        <v>15849</v>
      </c>
      <c r="D1497" t="s">
        <v>93</v>
      </c>
      <c r="E1497" t="s">
        <v>15390</v>
      </c>
      <c r="F1497" s="1">
        <v>46029</v>
      </c>
      <c r="G1497">
        <v>1</v>
      </c>
      <c r="H1497">
        <v>521293</v>
      </c>
      <c r="I1497" t="s">
        <v>10185</v>
      </c>
      <c r="J1497">
        <v>50052616</v>
      </c>
      <c r="L1497" t="s">
        <v>43</v>
      </c>
      <c r="M1497" t="s">
        <v>43</v>
      </c>
      <c r="N1497" t="s">
        <v>43</v>
      </c>
      <c r="O1497" s="1"/>
      <c r="Q1497" s="317"/>
      <c r="U1497" s="317"/>
    </row>
    <row r="1498" spans="1:21">
      <c r="A1498">
        <v>1497</v>
      </c>
      <c r="B1498" t="s">
        <v>15850</v>
      </c>
      <c r="C1498" t="s">
        <v>15851</v>
      </c>
      <c r="D1498" t="s">
        <v>93</v>
      </c>
      <c r="E1498" t="s">
        <v>15390</v>
      </c>
      <c r="F1498" s="1">
        <v>46029</v>
      </c>
      <c r="G1498">
        <v>1</v>
      </c>
      <c r="H1498">
        <v>521294</v>
      </c>
      <c r="I1498" t="s">
        <v>10185</v>
      </c>
      <c r="J1498">
        <v>50052622</v>
      </c>
      <c r="L1498" t="s">
        <v>43</v>
      </c>
      <c r="M1498" t="s">
        <v>43</v>
      </c>
      <c r="N1498" t="s">
        <v>43</v>
      </c>
      <c r="O1498" s="1"/>
      <c r="Q1498" s="317"/>
      <c r="U1498" s="317"/>
    </row>
    <row r="1499" spans="1:21">
      <c r="A1499">
        <v>1498</v>
      </c>
      <c r="B1499" t="s">
        <v>9922</v>
      </c>
      <c r="C1499" t="s">
        <v>15852</v>
      </c>
      <c r="D1499" t="s">
        <v>6574</v>
      </c>
      <c r="E1499" t="s">
        <v>9232</v>
      </c>
      <c r="F1499" s="1">
        <v>46029</v>
      </c>
      <c r="G1499">
        <v>1</v>
      </c>
      <c r="H1499">
        <v>521295</v>
      </c>
      <c r="I1499" t="s">
        <v>10185</v>
      </c>
      <c r="J1499">
        <v>50052678</v>
      </c>
      <c r="K1499" t="s">
        <v>6518</v>
      </c>
      <c r="L1499">
        <v>2</v>
      </c>
      <c r="M1499">
        <v>1</v>
      </c>
      <c r="N1499">
        <v>2</v>
      </c>
      <c r="O1499" s="1">
        <v>46081</v>
      </c>
      <c r="P1499">
        <v>2</v>
      </c>
      <c r="Q1499" s="317">
        <v>60800</v>
      </c>
      <c r="R1499">
        <v>26.2</v>
      </c>
      <c r="S1499">
        <v>2</v>
      </c>
      <c r="T1499">
        <v>48</v>
      </c>
      <c r="U1499" s="317">
        <v>107394</v>
      </c>
    </row>
    <row r="1500" spans="1:21">
      <c r="A1500">
        <v>1499</v>
      </c>
      <c r="B1500" t="s">
        <v>9920</v>
      </c>
      <c r="C1500" t="s">
        <v>9921</v>
      </c>
      <c r="D1500" t="s">
        <v>6574</v>
      </c>
      <c r="E1500" t="s">
        <v>9232</v>
      </c>
      <c r="F1500" s="1">
        <v>46029</v>
      </c>
      <c r="G1500">
        <v>1</v>
      </c>
      <c r="H1500">
        <v>521296</v>
      </c>
      <c r="I1500" t="s">
        <v>10185</v>
      </c>
      <c r="J1500">
        <v>50052681</v>
      </c>
      <c r="K1500" t="s">
        <v>6518</v>
      </c>
      <c r="L1500">
        <v>2</v>
      </c>
      <c r="M1500">
        <v>1</v>
      </c>
      <c r="N1500">
        <v>2</v>
      </c>
      <c r="O1500" s="1">
        <v>46081</v>
      </c>
      <c r="P1500">
        <v>2</v>
      </c>
      <c r="Q1500" s="317">
        <v>57170</v>
      </c>
      <c r="R1500">
        <v>26.2</v>
      </c>
      <c r="S1500">
        <v>2</v>
      </c>
      <c r="T1500">
        <v>48</v>
      </c>
      <c r="U1500" s="317">
        <v>100821</v>
      </c>
    </row>
    <row r="1501" spans="1:21">
      <c r="A1501">
        <v>1500</v>
      </c>
      <c r="B1501" t="s">
        <v>9918</v>
      </c>
      <c r="C1501" t="s">
        <v>9919</v>
      </c>
      <c r="D1501" t="s">
        <v>6574</v>
      </c>
      <c r="E1501" t="s">
        <v>9232</v>
      </c>
      <c r="F1501" s="1">
        <v>46029</v>
      </c>
      <c r="G1501">
        <v>1</v>
      </c>
      <c r="H1501">
        <v>521297</v>
      </c>
      <c r="I1501" t="s">
        <v>10185</v>
      </c>
      <c r="J1501">
        <v>50052683</v>
      </c>
      <c r="K1501" t="s">
        <v>6518</v>
      </c>
      <c r="L1501" t="s">
        <v>43</v>
      </c>
      <c r="M1501">
        <v>2</v>
      </c>
      <c r="N1501" t="s">
        <v>43</v>
      </c>
      <c r="O1501" s="1"/>
      <c r="Q1501" s="317"/>
      <c r="U1501" s="317"/>
    </row>
    <row r="1502" spans="1:21">
      <c r="A1502">
        <v>1501</v>
      </c>
      <c r="B1502" t="s">
        <v>9916</v>
      </c>
      <c r="C1502" t="s">
        <v>9917</v>
      </c>
      <c r="D1502" t="s">
        <v>6574</v>
      </c>
      <c r="E1502" t="s">
        <v>9232</v>
      </c>
      <c r="F1502" s="1">
        <v>46029</v>
      </c>
      <c r="G1502">
        <v>1</v>
      </c>
      <c r="H1502">
        <v>521298</v>
      </c>
      <c r="I1502" t="s">
        <v>10185</v>
      </c>
      <c r="J1502">
        <v>50052687</v>
      </c>
      <c r="K1502" t="s">
        <v>6518</v>
      </c>
      <c r="L1502" t="s">
        <v>43</v>
      </c>
      <c r="M1502">
        <v>2</v>
      </c>
      <c r="N1502" t="s">
        <v>43</v>
      </c>
      <c r="O1502" s="1"/>
      <c r="Q1502" s="317"/>
      <c r="U1502" s="317"/>
    </row>
    <row r="1503" spans="1:21">
      <c r="A1503">
        <v>1502</v>
      </c>
      <c r="B1503" t="s">
        <v>9925</v>
      </c>
      <c r="C1503" t="s">
        <v>15853</v>
      </c>
      <c r="D1503" t="s">
        <v>6574</v>
      </c>
      <c r="E1503" t="s">
        <v>7834</v>
      </c>
      <c r="F1503" s="1">
        <v>46029</v>
      </c>
      <c r="G1503">
        <v>1</v>
      </c>
      <c r="H1503">
        <v>521299</v>
      </c>
      <c r="I1503" t="s">
        <v>10185</v>
      </c>
      <c r="J1503">
        <v>50052795</v>
      </c>
      <c r="K1503" t="s">
        <v>267</v>
      </c>
      <c r="L1503">
        <v>2</v>
      </c>
      <c r="M1503">
        <v>1</v>
      </c>
      <c r="N1503">
        <v>2</v>
      </c>
      <c r="O1503" s="1">
        <v>46081</v>
      </c>
      <c r="P1503">
        <v>2</v>
      </c>
      <c r="Q1503" s="317">
        <v>54040</v>
      </c>
      <c r="R1503">
        <v>26.2</v>
      </c>
      <c r="S1503">
        <v>2</v>
      </c>
      <c r="T1503">
        <v>48</v>
      </c>
      <c r="U1503" s="317">
        <v>98586</v>
      </c>
    </row>
    <row r="1504" spans="1:21">
      <c r="A1504">
        <v>1503</v>
      </c>
      <c r="B1504" t="s">
        <v>9929</v>
      </c>
      <c r="C1504" t="s">
        <v>15854</v>
      </c>
      <c r="D1504" t="s">
        <v>6574</v>
      </c>
      <c r="E1504" t="s">
        <v>9303</v>
      </c>
      <c r="F1504" s="1">
        <v>46029</v>
      </c>
      <c r="G1504">
        <v>1</v>
      </c>
      <c r="H1504">
        <v>521300</v>
      </c>
      <c r="I1504" t="s">
        <v>10185</v>
      </c>
      <c r="J1504">
        <v>50052797</v>
      </c>
      <c r="K1504" t="s">
        <v>6518</v>
      </c>
      <c r="L1504" t="s">
        <v>43</v>
      </c>
      <c r="M1504">
        <v>2</v>
      </c>
      <c r="N1504" t="s">
        <v>43</v>
      </c>
      <c r="O1504" s="1"/>
      <c r="Q1504" s="317"/>
      <c r="U1504" s="317"/>
    </row>
    <row r="1505" spans="1:21">
      <c r="A1505">
        <v>1504</v>
      </c>
      <c r="B1505" t="s">
        <v>15855</v>
      </c>
      <c r="C1505" t="s">
        <v>15856</v>
      </c>
      <c r="D1505" t="s">
        <v>93</v>
      </c>
      <c r="E1505" t="s">
        <v>7698</v>
      </c>
      <c r="F1505" s="1">
        <v>46029</v>
      </c>
      <c r="G1505">
        <v>1</v>
      </c>
      <c r="H1505">
        <v>521301</v>
      </c>
      <c r="I1505" t="s">
        <v>10185</v>
      </c>
      <c r="J1505">
        <v>50052696</v>
      </c>
      <c r="L1505" t="s">
        <v>43</v>
      </c>
      <c r="M1505" t="s">
        <v>43</v>
      </c>
      <c r="N1505" t="s">
        <v>43</v>
      </c>
      <c r="O1505" s="1"/>
      <c r="Q1505" s="317"/>
      <c r="U1505" s="317"/>
    </row>
    <row r="1506" spans="1:21">
      <c r="A1506">
        <v>1505</v>
      </c>
      <c r="B1506" t="s">
        <v>15857</v>
      </c>
      <c r="C1506" t="s">
        <v>15858</v>
      </c>
      <c r="D1506" t="s">
        <v>93</v>
      </c>
      <c r="E1506" t="s">
        <v>7698</v>
      </c>
      <c r="F1506" s="1">
        <v>46029</v>
      </c>
      <c r="G1506">
        <v>1</v>
      </c>
      <c r="H1506">
        <v>521302</v>
      </c>
      <c r="I1506" t="s">
        <v>10185</v>
      </c>
      <c r="J1506">
        <v>50052711</v>
      </c>
      <c r="L1506" t="s">
        <v>43</v>
      </c>
      <c r="M1506" t="s">
        <v>43</v>
      </c>
      <c r="N1506" t="s">
        <v>43</v>
      </c>
      <c r="O1506" s="1"/>
      <c r="Q1506" s="317"/>
      <c r="U1506" s="317"/>
    </row>
    <row r="1507" spans="1:21">
      <c r="A1507">
        <v>1506</v>
      </c>
      <c r="B1507" t="s">
        <v>9924</v>
      </c>
      <c r="C1507" t="s">
        <v>9263</v>
      </c>
      <c r="D1507" t="s">
        <v>93</v>
      </c>
      <c r="E1507" t="s">
        <v>9264</v>
      </c>
      <c r="F1507" s="1">
        <v>46030</v>
      </c>
      <c r="G1507">
        <v>1</v>
      </c>
      <c r="H1507">
        <v>521303</v>
      </c>
      <c r="I1507" t="s">
        <v>10185</v>
      </c>
      <c r="J1507">
        <v>50052789</v>
      </c>
      <c r="L1507" t="s">
        <v>43</v>
      </c>
      <c r="N1507" t="s">
        <v>43</v>
      </c>
      <c r="O1507" s="1"/>
      <c r="Q1507" s="317"/>
      <c r="U1507" s="317"/>
    </row>
    <row r="1508" spans="1:21">
      <c r="A1508">
        <v>1507</v>
      </c>
      <c r="B1508" t="s">
        <v>9527</v>
      </c>
      <c r="C1508" t="s">
        <v>9528</v>
      </c>
      <c r="D1508" t="s">
        <v>6574</v>
      </c>
      <c r="E1508" t="s">
        <v>9355</v>
      </c>
      <c r="F1508" s="1">
        <v>46030</v>
      </c>
      <c r="G1508">
        <v>1</v>
      </c>
      <c r="H1508">
        <v>521304</v>
      </c>
      <c r="I1508" t="s">
        <v>10185</v>
      </c>
      <c r="J1508">
        <v>50052830</v>
      </c>
      <c r="K1508" t="s">
        <v>267</v>
      </c>
      <c r="L1508" t="s">
        <v>43</v>
      </c>
      <c r="M1508">
        <v>2</v>
      </c>
      <c r="N1508" t="s">
        <v>43</v>
      </c>
      <c r="O1508" s="1"/>
      <c r="Q1508" s="317"/>
      <c r="U1508" s="317"/>
    </row>
    <row r="1509" spans="1:21">
      <c r="A1509">
        <v>1508</v>
      </c>
      <c r="B1509" t="s">
        <v>9935</v>
      </c>
      <c r="C1509" t="s">
        <v>15859</v>
      </c>
      <c r="D1509" t="s">
        <v>93</v>
      </c>
      <c r="E1509" t="s">
        <v>7698</v>
      </c>
      <c r="F1509" s="1">
        <v>46030</v>
      </c>
      <c r="G1509">
        <v>1</v>
      </c>
      <c r="H1509">
        <v>521305</v>
      </c>
      <c r="I1509" t="s">
        <v>10185</v>
      </c>
      <c r="J1509">
        <v>50052820</v>
      </c>
      <c r="K1509" t="s">
        <v>6518</v>
      </c>
      <c r="L1509" t="s">
        <v>43</v>
      </c>
      <c r="M1509">
        <v>2</v>
      </c>
      <c r="N1509" t="s">
        <v>43</v>
      </c>
      <c r="O1509" s="1"/>
      <c r="Q1509" s="317"/>
      <c r="U1509" s="317"/>
    </row>
    <row r="1510" spans="1:21">
      <c r="A1510">
        <v>1509</v>
      </c>
      <c r="B1510" t="s">
        <v>9937</v>
      </c>
      <c r="C1510" t="s">
        <v>15860</v>
      </c>
      <c r="D1510" t="s">
        <v>93</v>
      </c>
      <c r="E1510" t="s">
        <v>15390</v>
      </c>
      <c r="F1510" s="1">
        <v>46030</v>
      </c>
      <c r="G1510">
        <v>1</v>
      </c>
      <c r="H1510">
        <v>521306</v>
      </c>
      <c r="I1510" t="s">
        <v>10185</v>
      </c>
      <c r="J1510">
        <v>50052834</v>
      </c>
      <c r="K1510" t="s">
        <v>267</v>
      </c>
      <c r="L1510">
        <v>2</v>
      </c>
      <c r="M1510">
        <v>2</v>
      </c>
      <c r="N1510">
        <v>2</v>
      </c>
      <c r="O1510" s="1">
        <v>46081</v>
      </c>
      <c r="P1510">
        <v>2</v>
      </c>
      <c r="Q1510" s="317">
        <v>40660</v>
      </c>
      <c r="U1510" s="317"/>
    </row>
    <row r="1511" spans="1:21">
      <c r="A1511">
        <v>1510</v>
      </c>
      <c r="B1511" t="s">
        <v>9933</v>
      </c>
      <c r="C1511" t="s">
        <v>15861</v>
      </c>
      <c r="D1511" t="s">
        <v>93</v>
      </c>
      <c r="E1511" t="s">
        <v>7883</v>
      </c>
      <c r="F1511" s="1">
        <v>46030</v>
      </c>
      <c r="G1511">
        <v>1</v>
      </c>
      <c r="H1511">
        <v>521307</v>
      </c>
      <c r="I1511" t="s">
        <v>10185</v>
      </c>
      <c r="J1511">
        <v>50052866</v>
      </c>
      <c r="K1511" t="s">
        <v>6518</v>
      </c>
      <c r="L1511" t="s">
        <v>43</v>
      </c>
      <c r="M1511">
        <v>2</v>
      </c>
      <c r="N1511" t="s">
        <v>43</v>
      </c>
      <c r="O1511" s="1"/>
      <c r="Q1511" s="317"/>
      <c r="U1511" s="317"/>
    </row>
    <row r="1512" spans="1:21">
      <c r="A1512">
        <v>1511</v>
      </c>
      <c r="B1512" t="s">
        <v>15862</v>
      </c>
      <c r="C1512" t="s">
        <v>15863</v>
      </c>
      <c r="D1512" t="s">
        <v>93</v>
      </c>
      <c r="E1512" t="s">
        <v>9446</v>
      </c>
      <c r="F1512" s="1">
        <v>46030</v>
      </c>
      <c r="G1512">
        <v>1</v>
      </c>
      <c r="H1512">
        <v>521308</v>
      </c>
      <c r="I1512" t="s">
        <v>10185</v>
      </c>
      <c r="J1512">
        <v>50052871</v>
      </c>
      <c r="L1512" t="s">
        <v>43</v>
      </c>
      <c r="M1512" t="s">
        <v>43</v>
      </c>
      <c r="N1512" t="s">
        <v>43</v>
      </c>
      <c r="O1512" s="1"/>
      <c r="Q1512" s="317"/>
      <c r="U1512" s="317"/>
    </row>
    <row r="1513" spans="1:21">
      <c r="A1513">
        <v>1512</v>
      </c>
      <c r="B1513" t="s">
        <v>15864</v>
      </c>
      <c r="C1513" t="s">
        <v>15865</v>
      </c>
      <c r="D1513" t="s">
        <v>93</v>
      </c>
      <c r="E1513" t="s">
        <v>6259</v>
      </c>
      <c r="F1513" s="1">
        <v>46030</v>
      </c>
      <c r="G1513">
        <v>1</v>
      </c>
      <c r="H1513">
        <v>521309</v>
      </c>
      <c r="I1513" t="s">
        <v>10185</v>
      </c>
      <c r="J1513">
        <v>50052909</v>
      </c>
      <c r="L1513" t="s">
        <v>43</v>
      </c>
      <c r="M1513" t="s">
        <v>43</v>
      </c>
      <c r="N1513" t="s">
        <v>43</v>
      </c>
      <c r="O1513" s="1"/>
      <c r="Q1513" s="317"/>
      <c r="U1513" s="317"/>
    </row>
    <row r="1514" spans="1:21">
      <c r="A1514">
        <v>1513</v>
      </c>
      <c r="B1514" t="s">
        <v>15866</v>
      </c>
      <c r="C1514" t="s">
        <v>15867</v>
      </c>
      <c r="D1514" t="s">
        <v>93</v>
      </c>
      <c r="E1514" t="s">
        <v>6259</v>
      </c>
      <c r="F1514" s="1">
        <v>46030</v>
      </c>
      <c r="G1514">
        <v>1</v>
      </c>
      <c r="H1514">
        <v>521310</v>
      </c>
      <c r="I1514" t="s">
        <v>10185</v>
      </c>
      <c r="J1514">
        <v>50052911</v>
      </c>
      <c r="L1514" t="s">
        <v>43</v>
      </c>
      <c r="M1514" t="s">
        <v>43</v>
      </c>
      <c r="N1514" t="s">
        <v>43</v>
      </c>
      <c r="O1514" s="1"/>
      <c r="Q1514" s="317"/>
      <c r="U1514" s="317"/>
    </row>
    <row r="1515" spans="1:21">
      <c r="A1515">
        <v>1514</v>
      </c>
      <c r="B1515" t="s">
        <v>9939</v>
      </c>
      <c r="C1515" t="s">
        <v>15868</v>
      </c>
      <c r="D1515" t="s">
        <v>93</v>
      </c>
      <c r="E1515" t="s">
        <v>6259</v>
      </c>
      <c r="F1515" s="1">
        <v>46030</v>
      </c>
      <c r="G1515">
        <v>1</v>
      </c>
      <c r="H1515">
        <v>521311</v>
      </c>
      <c r="I1515" t="s">
        <v>10185</v>
      </c>
      <c r="J1515">
        <v>50052914</v>
      </c>
      <c r="L1515" t="s">
        <v>43</v>
      </c>
      <c r="M1515" t="s">
        <v>43</v>
      </c>
      <c r="N1515" t="s">
        <v>43</v>
      </c>
      <c r="O1515" s="1"/>
      <c r="Q1515" s="317"/>
      <c r="U1515" s="317"/>
    </row>
    <row r="1516" spans="1:21">
      <c r="A1516">
        <v>1515</v>
      </c>
      <c r="B1516" t="s">
        <v>15869</v>
      </c>
      <c r="C1516" t="s">
        <v>15870</v>
      </c>
      <c r="D1516" t="s">
        <v>93</v>
      </c>
      <c r="E1516" t="s">
        <v>6259</v>
      </c>
      <c r="F1516" s="1">
        <v>46030</v>
      </c>
      <c r="G1516">
        <v>1</v>
      </c>
      <c r="H1516">
        <v>521312</v>
      </c>
      <c r="I1516" t="s">
        <v>10185</v>
      </c>
      <c r="J1516">
        <v>50052916</v>
      </c>
      <c r="L1516" t="s">
        <v>43</v>
      </c>
      <c r="M1516" t="s">
        <v>43</v>
      </c>
      <c r="N1516" t="s">
        <v>43</v>
      </c>
      <c r="O1516" s="1"/>
      <c r="Q1516" s="317"/>
      <c r="U1516" s="317"/>
    </row>
    <row r="1517" spans="1:21">
      <c r="A1517">
        <v>1516</v>
      </c>
      <c r="B1517" t="s">
        <v>15871</v>
      </c>
      <c r="C1517" t="s">
        <v>15872</v>
      </c>
      <c r="D1517" t="s">
        <v>93</v>
      </c>
      <c r="E1517" t="s">
        <v>6259</v>
      </c>
      <c r="F1517" s="1">
        <v>46030</v>
      </c>
      <c r="G1517">
        <v>1</v>
      </c>
      <c r="H1517">
        <v>521313</v>
      </c>
      <c r="I1517" t="s">
        <v>10185</v>
      </c>
      <c r="J1517">
        <v>50052921</v>
      </c>
      <c r="L1517" t="s">
        <v>43</v>
      </c>
      <c r="M1517" t="s">
        <v>43</v>
      </c>
      <c r="N1517" t="s">
        <v>43</v>
      </c>
      <c r="O1517" s="1"/>
      <c r="Q1517" s="317"/>
      <c r="U1517" s="317"/>
    </row>
    <row r="1518" spans="1:21">
      <c r="A1518">
        <v>1517</v>
      </c>
      <c r="B1518" t="s">
        <v>15873</v>
      </c>
      <c r="C1518" t="s">
        <v>15874</v>
      </c>
      <c r="D1518" t="s">
        <v>93</v>
      </c>
      <c r="E1518" t="s">
        <v>7769</v>
      </c>
      <c r="F1518" s="1">
        <v>46030</v>
      </c>
      <c r="G1518">
        <v>1</v>
      </c>
      <c r="H1518">
        <v>521314</v>
      </c>
      <c r="I1518" t="s">
        <v>10185</v>
      </c>
      <c r="J1518">
        <v>50052926</v>
      </c>
      <c r="L1518" t="s">
        <v>43</v>
      </c>
      <c r="M1518" t="s">
        <v>43</v>
      </c>
      <c r="N1518" t="s">
        <v>43</v>
      </c>
      <c r="O1518" s="1"/>
      <c r="Q1518" s="317"/>
      <c r="U1518" s="317"/>
    </row>
    <row r="1519" spans="1:21">
      <c r="A1519">
        <v>1518</v>
      </c>
      <c r="B1519" t="s">
        <v>15875</v>
      </c>
      <c r="C1519" t="s">
        <v>15876</v>
      </c>
      <c r="D1519" t="s">
        <v>93</v>
      </c>
      <c r="E1519" t="s">
        <v>7769</v>
      </c>
      <c r="F1519" s="1">
        <v>46030</v>
      </c>
      <c r="G1519">
        <v>1</v>
      </c>
      <c r="H1519">
        <v>521315</v>
      </c>
      <c r="I1519" t="s">
        <v>10185</v>
      </c>
      <c r="J1519">
        <v>50052930</v>
      </c>
      <c r="L1519" t="s">
        <v>43</v>
      </c>
      <c r="M1519" t="s">
        <v>43</v>
      </c>
      <c r="N1519" t="s">
        <v>43</v>
      </c>
      <c r="O1519" s="1"/>
      <c r="Q1519" s="317"/>
      <c r="U1519" s="317"/>
    </row>
    <row r="1520" spans="1:21">
      <c r="A1520">
        <v>1519</v>
      </c>
      <c r="B1520" t="s">
        <v>15877</v>
      </c>
      <c r="C1520" t="s">
        <v>15878</v>
      </c>
      <c r="D1520" t="s">
        <v>93</v>
      </c>
      <c r="E1520" t="s">
        <v>7769</v>
      </c>
      <c r="F1520" s="1">
        <v>46030</v>
      </c>
      <c r="G1520">
        <v>1</v>
      </c>
      <c r="H1520">
        <v>521316</v>
      </c>
      <c r="I1520" t="s">
        <v>10185</v>
      </c>
      <c r="J1520">
        <v>50052934</v>
      </c>
      <c r="L1520" t="s">
        <v>43</v>
      </c>
      <c r="M1520" t="s">
        <v>43</v>
      </c>
      <c r="N1520" t="s">
        <v>43</v>
      </c>
      <c r="O1520" s="1"/>
      <c r="Q1520" s="317"/>
      <c r="U1520" s="317"/>
    </row>
    <row r="1521" spans="1:21">
      <c r="A1521">
        <v>1520</v>
      </c>
      <c r="B1521" t="s">
        <v>15879</v>
      </c>
      <c r="C1521" t="s">
        <v>15880</v>
      </c>
      <c r="D1521" t="s">
        <v>93</v>
      </c>
      <c r="E1521" t="s">
        <v>6259</v>
      </c>
      <c r="F1521" s="1">
        <v>46030</v>
      </c>
      <c r="G1521">
        <v>1</v>
      </c>
      <c r="H1521">
        <v>521317</v>
      </c>
      <c r="I1521" t="s">
        <v>10185</v>
      </c>
      <c r="J1521">
        <v>50052941</v>
      </c>
      <c r="L1521" t="s">
        <v>43</v>
      </c>
      <c r="M1521" t="s">
        <v>43</v>
      </c>
      <c r="N1521" t="s">
        <v>43</v>
      </c>
      <c r="O1521" s="1"/>
      <c r="Q1521" s="317"/>
      <c r="U1521" s="317"/>
    </row>
    <row r="1522" spans="1:21">
      <c r="A1522">
        <v>1521</v>
      </c>
      <c r="B1522" t="s">
        <v>9941</v>
      </c>
      <c r="C1522" t="s">
        <v>15881</v>
      </c>
      <c r="D1522" t="s">
        <v>93</v>
      </c>
      <c r="E1522" t="s">
        <v>7668</v>
      </c>
      <c r="F1522" s="1">
        <v>46030</v>
      </c>
      <c r="G1522">
        <v>1</v>
      </c>
      <c r="H1522">
        <v>521318</v>
      </c>
      <c r="I1522" t="s">
        <v>10185</v>
      </c>
      <c r="J1522">
        <v>50052977</v>
      </c>
      <c r="K1522" t="s">
        <v>6518</v>
      </c>
      <c r="L1522" t="s">
        <v>43</v>
      </c>
      <c r="M1522">
        <v>2</v>
      </c>
      <c r="N1522" t="s">
        <v>43</v>
      </c>
      <c r="O1522" s="1"/>
      <c r="Q1522" s="317"/>
      <c r="U1522" s="317"/>
    </row>
    <row r="1523" spans="1:21">
      <c r="A1523">
        <v>1522</v>
      </c>
      <c r="B1523" t="s">
        <v>9945</v>
      </c>
      <c r="C1523" t="s">
        <v>9946</v>
      </c>
      <c r="D1523" t="s">
        <v>93</v>
      </c>
      <c r="E1523" t="s">
        <v>6259</v>
      </c>
      <c r="F1523" s="1">
        <v>46031</v>
      </c>
      <c r="G1523">
        <v>1</v>
      </c>
      <c r="H1523">
        <v>521319</v>
      </c>
      <c r="I1523" t="s">
        <v>10185</v>
      </c>
      <c r="J1523">
        <v>50053001</v>
      </c>
      <c r="K1523" t="s">
        <v>267</v>
      </c>
      <c r="L1523" t="s">
        <v>43</v>
      </c>
      <c r="M1523">
        <v>2</v>
      </c>
      <c r="N1523" t="s">
        <v>43</v>
      </c>
      <c r="O1523" s="1"/>
      <c r="Q1523" s="317"/>
      <c r="U1523" s="317"/>
    </row>
    <row r="1524" spans="1:21">
      <c r="A1524">
        <v>1523</v>
      </c>
      <c r="B1524" t="s">
        <v>15882</v>
      </c>
      <c r="C1524" t="s">
        <v>15883</v>
      </c>
      <c r="D1524" t="s">
        <v>6574</v>
      </c>
      <c r="E1524" t="s">
        <v>9232</v>
      </c>
      <c r="F1524" s="1">
        <v>46027</v>
      </c>
      <c r="G1524">
        <v>1</v>
      </c>
      <c r="H1524">
        <v>521320</v>
      </c>
      <c r="I1524" t="s">
        <v>10185</v>
      </c>
      <c r="K1524" t="s">
        <v>6518</v>
      </c>
      <c r="L1524">
        <v>2</v>
      </c>
      <c r="M1524">
        <v>1</v>
      </c>
      <c r="N1524">
        <v>2</v>
      </c>
      <c r="O1524" s="1">
        <v>46081</v>
      </c>
      <c r="P1524">
        <v>2</v>
      </c>
      <c r="Q1524" s="317">
        <v>64520</v>
      </c>
      <c r="R1524">
        <v>26.2</v>
      </c>
      <c r="S1524">
        <v>2</v>
      </c>
      <c r="T1524">
        <v>101</v>
      </c>
      <c r="U1524" s="317">
        <v>158321</v>
      </c>
    </row>
    <row r="1525" spans="1:21">
      <c r="A1525">
        <v>1524</v>
      </c>
      <c r="B1525" t="s">
        <v>15884</v>
      </c>
      <c r="C1525" t="s">
        <v>15885</v>
      </c>
      <c r="D1525" t="s">
        <v>6574</v>
      </c>
      <c r="E1525" t="s">
        <v>9232</v>
      </c>
      <c r="F1525" s="1">
        <v>46030</v>
      </c>
      <c r="G1525">
        <v>1</v>
      </c>
      <c r="H1525">
        <v>521321</v>
      </c>
      <c r="I1525" t="s">
        <v>10185</v>
      </c>
      <c r="K1525" t="s">
        <v>6518</v>
      </c>
      <c r="L1525">
        <v>2</v>
      </c>
      <c r="M1525">
        <v>1</v>
      </c>
      <c r="N1525">
        <v>2</v>
      </c>
      <c r="O1525" s="1">
        <v>46081</v>
      </c>
      <c r="P1525">
        <v>2</v>
      </c>
      <c r="Q1525" s="317">
        <v>106010</v>
      </c>
      <c r="R1525">
        <v>26.2</v>
      </c>
      <c r="S1525">
        <v>2</v>
      </c>
      <c r="T1525">
        <v>101</v>
      </c>
      <c r="U1525" s="317">
        <v>265091</v>
      </c>
    </row>
    <row r="1526" spans="1:21">
      <c r="A1526">
        <v>1525</v>
      </c>
      <c r="B1526" t="s">
        <v>9951</v>
      </c>
      <c r="C1526" t="s">
        <v>15886</v>
      </c>
      <c r="D1526" t="s">
        <v>6574</v>
      </c>
      <c r="E1526" t="s">
        <v>9303</v>
      </c>
      <c r="F1526" s="1">
        <v>46030</v>
      </c>
      <c r="G1526">
        <v>1</v>
      </c>
      <c r="H1526">
        <v>521322</v>
      </c>
      <c r="I1526" t="s">
        <v>10185</v>
      </c>
      <c r="J1526">
        <v>50052903</v>
      </c>
      <c r="K1526" t="s">
        <v>6518</v>
      </c>
      <c r="L1526" t="s">
        <v>43</v>
      </c>
      <c r="M1526">
        <v>1</v>
      </c>
      <c r="N1526" t="s">
        <v>43</v>
      </c>
      <c r="O1526" s="1"/>
      <c r="Q1526" s="317"/>
      <c r="U1526" s="317"/>
    </row>
    <row r="1527" spans="1:21">
      <c r="A1527">
        <v>1526</v>
      </c>
      <c r="B1527" t="s">
        <v>9947</v>
      </c>
      <c r="C1527" t="s">
        <v>9948</v>
      </c>
      <c r="D1527" t="s">
        <v>93</v>
      </c>
      <c r="E1527" t="s">
        <v>7107</v>
      </c>
      <c r="F1527" s="1">
        <v>46031</v>
      </c>
      <c r="G1527">
        <v>1</v>
      </c>
      <c r="H1527">
        <v>521323</v>
      </c>
      <c r="I1527" t="s">
        <v>10185</v>
      </c>
      <c r="J1527">
        <v>50053049</v>
      </c>
      <c r="K1527" t="s">
        <v>267</v>
      </c>
      <c r="L1527" t="s">
        <v>43</v>
      </c>
      <c r="M1527">
        <v>2</v>
      </c>
      <c r="N1527">
        <v>3</v>
      </c>
      <c r="O1527" s="1"/>
      <c r="Q1527" s="317"/>
      <c r="U1527" s="317"/>
    </row>
    <row r="1528" spans="1:21">
      <c r="A1528">
        <v>1527</v>
      </c>
      <c r="B1528" t="s">
        <v>15887</v>
      </c>
      <c r="C1528" t="s">
        <v>15888</v>
      </c>
      <c r="D1528" t="s">
        <v>93</v>
      </c>
      <c r="E1528" t="s">
        <v>7690</v>
      </c>
      <c r="F1528" s="1"/>
      <c r="G1528" t="s">
        <v>43</v>
      </c>
      <c r="H1528">
        <v>521324</v>
      </c>
      <c r="I1528" t="s">
        <v>43</v>
      </c>
      <c r="L1528" t="s">
        <v>43</v>
      </c>
      <c r="M1528" t="s">
        <v>43</v>
      </c>
      <c r="N1528" t="s">
        <v>43</v>
      </c>
      <c r="O1528" s="1"/>
      <c r="Q1528" s="317"/>
      <c r="U1528" s="317"/>
    </row>
    <row r="1529" spans="1:21">
      <c r="A1529">
        <v>1528</v>
      </c>
      <c r="B1529" t="s">
        <v>15889</v>
      </c>
      <c r="C1529" t="s">
        <v>15890</v>
      </c>
      <c r="D1529" t="s">
        <v>93</v>
      </c>
      <c r="E1529" t="s">
        <v>7668</v>
      </c>
      <c r="F1529" s="1"/>
      <c r="G1529" t="s">
        <v>43</v>
      </c>
      <c r="H1529">
        <v>521325</v>
      </c>
      <c r="I1529" t="s">
        <v>43</v>
      </c>
      <c r="L1529" t="s">
        <v>43</v>
      </c>
      <c r="M1529" t="s">
        <v>43</v>
      </c>
      <c r="N1529" t="s">
        <v>43</v>
      </c>
      <c r="O1529" s="1"/>
      <c r="Q1529" s="317"/>
      <c r="U1529" s="317"/>
    </row>
    <row r="1530" spans="1:21">
      <c r="A1530">
        <v>1529</v>
      </c>
      <c r="B1530" t="s">
        <v>15891</v>
      </c>
      <c r="C1530" t="s">
        <v>15892</v>
      </c>
      <c r="D1530" t="s">
        <v>93</v>
      </c>
      <c r="E1530" t="s">
        <v>93</v>
      </c>
      <c r="F1530" s="1"/>
      <c r="G1530" t="s">
        <v>43</v>
      </c>
      <c r="H1530">
        <v>521326</v>
      </c>
      <c r="I1530" t="s">
        <v>43</v>
      </c>
      <c r="L1530" t="s">
        <v>43</v>
      </c>
      <c r="M1530" t="s">
        <v>43</v>
      </c>
      <c r="N1530" t="s">
        <v>43</v>
      </c>
      <c r="O1530" s="1"/>
      <c r="Q1530" s="317"/>
      <c r="U1530" s="317"/>
    </row>
    <row r="1531" spans="1:21">
      <c r="A1531">
        <v>1530</v>
      </c>
      <c r="B1531" t="s">
        <v>9953</v>
      </c>
      <c r="C1531" t="s">
        <v>15893</v>
      </c>
      <c r="D1531" t="s">
        <v>93</v>
      </c>
      <c r="E1531" t="s">
        <v>7769</v>
      </c>
      <c r="F1531" s="1">
        <v>46035</v>
      </c>
      <c r="G1531">
        <v>1</v>
      </c>
      <c r="H1531">
        <v>521327</v>
      </c>
      <c r="I1531" t="s">
        <v>10185</v>
      </c>
      <c r="J1531">
        <v>50053161</v>
      </c>
      <c r="K1531" t="s">
        <v>6518</v>
      </c>
      <c r="L1531">
        <v>2</v>
      </c>
      <c r="M1531">
        <v>2</v>
      </c>
      <c r="N1531">
        <v>2</v>
      </c>
      <c r="O1531" s="1">
        <v>46081</v>
      </c>
      <c r="P1531">
        <v>2</v>
      </c>
      <c r="Q1531" s="317">
        <v>84685</v>
      </c>
      <c r="R1531">
        <v>26.2</v>
      </c>
      <c r="S1531">
        <v>2</v>
      </c>
      <c r="T1531">
        <v>21</v>
      </c>
      <c r="U1531" s="317">
        <v>174890</v>
      </c>
    </row>
    <row r="1532" spans="1:21">
      <c r="A1532">
        <v>1531</v>
      </c>
      <c r="B1532" t="s">
        <v>9957</v>
      </c>
      <c r="C1532" t="s">
        <v>9958</v>
      </c>
      <c r="D1532" t="s">
        <v>93</v>
      </c>
      <c r="E1532" t="s">
        <v>7769</v>
      </c>
      <c r="F1532" s="1">
        <v>46035</v>
      </c>
      <c r="G1532">
        <v>1</v>
      </c>
      <c r="H1532">
        <v>521328</v>
      </c>
      <c r="I1532" t="s">
        <v>10185</v>
      </c>
      <c r="J1532">
        <v>50053163</v>
      </c>
      <c r="K1532" t="s">
        <v>267</v>
      </c>
      <c r="L1532">
        <v>2</v>
      </c>
      <c r="M1532">
        <v>1</v>
      </c>
      <c r="N1532">
        <v>2</v>
      </c>
      <c r="O1532" s="1">
        <v>46081</v>
      </c>
      <c r="P1532">
        <v>2</v>
      </c>
      <c r="Q1532" s="317">
        <v>68860</v>
      </c>
      <c r="R1532">
        <v>26.2</v>
      </c>
      <c r="S1532">
        <v>2</v>
      </c>
      <c r="T1532">
        <v>21</v>
      </c>
      <c r="U1532" s="317">
        <v>143389</v>
      </c>
    </row>
    <row r="1533" spans="1:21">
      <c r="A1533">
        <v>1532</v>
      </c>
      <c r="B1533" t="s">
        <v>9955</v>
      </c>
      <c r="C1533" t="s">
        <v>9956</v>
      </c>
      <c r="D1533" t="s">
        <v>93</v>
      </c>
      <c r="E1533" t="s">
        <v>7769</v>
      </c>
      <c r="F1533" s="1">
        <v>46035</v>
      </c>
      <c r="G1533">
        <v>1</v>
      </c>
      <c r="H1533">
        <v>521329</v>
      </c>
      <c r="I1533" t="s">
        <v>10185</v>
      </c>
      <c r="J1533">
        <v>50053169</v>
      </c>
      <c r="K1533" t="s">
        <v>10411</v>
      </c>
      <c r="L1533" t="s">
        <v>43</v>
      </c>
      <c r="M1533">
        <v>3</v>
      </c>
      <c r="N1533" t="s">
        <v>43</v>
      </c>
      <c r="O1533" s="1"/>
      <c r="Q1533" s="317"/>
      <c r="U1533" s="317"/>
    </row>
    <row r="1534" spans="1:21">
      <c r="A1534">
        <v>1533</v>
      </c>
      <c r="B1534" t="s">
        <v>9961</v>
      </c>
      <c r="C1534" t="s">
        <v>15894</v>
      </c>
      <c r="D1534" t="s">
        <v>93</v>
      </c>
      <c r="E1534" t="s">
        <v>7769</v>
      </c>
      <c r="F1534" s="1">
        <v>46035</v>
      </c>
      <c r="G1534">
        <v>1</v>
      </c>
      <c r="H1534">
        <v>521330</v>
      </c>
      <c r="I1534" t="s">
        <v>10185</v>
      </c>
      <c r="J1534">
        <v>50053172</v>
      </c>
      <c r="K1534" t="s">
        <v>6518</v>
      </c>
      <c r="L1534">
        <v>2</v>
      </c>
      <c r="M1534">
        <v>1</v>
      </c>
      <c r="N1534">
        <v>2</v>
      </c>
      <c r="O1534" s="1">
        <v>46081</v>
      </c>
      <c r="P1534">
        <v>2</v>
      </c>
      <c r="Q1534" s="317">
        <v>60980</v>
      </c>
      <c r="R1534">
        <v>26.2</v>
      </c>
      <c r="S1534">
        <v>2</v>
      </c>
      <c r="T1534">
        <v>21</v>
      </c>
      <c r="U1534" s="317">
        <v>127755</v>
      </c>
    </row>
    <row r="1535" spans="1:21">
      <c r="A1535">
        <v>1534</v>
      </c>
      <c r="B1535" t="s">
        <v>9959</v>
      </c>
      <c r="C1535" t="s">
        <v>15895</v>
      </c>
      <c r="D1535" t="s">
        <v>93</v>
      </c>
      <c r="E1535" t="s">
        <v>7769</v>
      </c>
      <c r="F1535" s="1">
        <v>46035</v>
      </c>
      <c r="G1535">
        <v>1</v>
      </c>
      <c r="H1535">
        <v>521331</v>
      </c>
      <c r="I1535" t="s">
        <v>10185</v>
      </c>
      <c r="J1535">
        <v>50053175</v>
      </c>
      <c r="K1535" t="s">
        <v>6518</v>
      </c>
      <c r="L1535">
        <v>2</v>
      </c>
      <c r="M1535">
        <v>1</v>
      </c>
      <c r="N1535">
        <v>2</v>
      </c>
      <c r="O1535" s="1">
        <v>46081</v>
      </c>
      <c r="P1535">
        <v>2</v>
      </c>
      <c r="Q1535" s="317">
        <v>66050</v>
      </c>
      <c r="R1535">
        <v>26.2</v>
      </c>
      <c r="S1535">
        <v>2</v>
      </c>
      <c r="T1535">
        <v>21</v>
      </c>
      <c r="U1535" s="317">
        <v>138315</v>
      </c>
    </row>
    <row r="1536" spans="1:21">
      <c r="A1536">
        <v>1535</v>
      </c>
      <c r="B1536" t="s">
        <v>9963</v>
      </c>
      <c r="C1536" t="s">
        <v>15896</v>
      </c>
      <c r="D1536" t="s">
        <v>93</v>
      </c>
      <c r="E1536" t="s">
        <v>7769</v>
      </c>
      <c r="F1536" s="1">
        <v>46035</v>
      </c>
      <c r="G1536">
        <v>1</v>
      </c>
      <c r="H1536">
        <v>521332</v>
      </c>
      <c r="I1536" t="s">
        <v>10185</v>
      </c>
      <c r="J1536">
        <v>50053179</v>
      </c>
      <c r="K1536" t="s">
        <v>6518</v>
      </c>
      <c r="L1536">
        <v>2</v>
      </c>
      <c r="M1536">
        <v>2</v>
      </c>
      <c r="N1536">
        <v>2</v>
      </c>
      <c r="O1536" s="1">
        <v>46081</v>
      </c>
      <c r="P1536">
        <v>2</v>
      </c>
      <c r="Q1536" s="317">
        <v>61070</v>
      </c>
      <c r="R1536">
        <v>26.2</v>
      </c>
      <c r="S1536">
        <v>2</v>
      </c>
      <c r="T1536">
        <v>21</v>
      </c>
      <c r="U1536" s="317">
        <v>128023</v>
      </c>
    </row>
    <row r="1537" spans="1:21">
      <c r="A1537">
        <v>1536</v>
      </c>
      <c r="B1537" t="s">
        <v>9965</v>
      </c>
      <c r="C1537" t="s">
        <v>15897</v>
      </c>
      <c r="D1537" t="s">
        <v>93</v>
      </c>
      <c r="E1537" t="s">
        <v>7769</v>
      </c>
      <c r="F1537" s="1">
        <v>46035</v>
      </c>
      <c r="G1537">
        <v>1</v>
      </c>
      <c r="H1537">
        <v>521333</v>
      </c>
      <c r="I1537" t="s">
        <v>10185</v>
      </c>
      <c r="J1537">
        <v>50053185</v>
      </c>
      <c r="K1537" t="s">
        <v>6518</v>
      </c>
      <c r="L1537">
        <v>2</v>
      </c>
      <c r="M1537">
        <v>2</v>
      </c>
      <c r="N1537">
        <v>2</v>
      </c>
      <c r="O1537" s="1">
        <v>46081</v>
      </c>
      <c r="P1537">
        <v>2</v>
      </c>
      <c r="Q1537" s="317">
        <v>97290</v>
      </c>
      <c r="R1537">
        <v>26.2</v>
      </c>
      <c r="S1537">
        <v>2</v>
      </c>
      <c r="T1537">
        <v>21</v>
      </c>
      <c r="U1537" s="317">
        <v>201756</v>
      </c>
    </row>
    <row r="1538" spans="1:21">
      <c r="A1538">
        <v>1537</v>
      </c>
      <c r="B1538" t="s">
        <v>9967</v>
      </c>
      <c r="C1538" t="s">
        <v>15898</v>
      </c>
      <c r="D1538" t="s">
        <v>93</v>
      </c>
      <c r="E1538" t="s">
        <v>15390</v>
      </c>
      <c r="F1538" s="1">
        <v>46035</v>
      </c>
      <c r="G1538">
        <v>1</v>
      </c>
      <c r="H1538">
        <v>521334</v>
      </c>
      <c r="I1538" t="s">
        <v>10185</v>
      </c>
      <c r="J1538">
        <v>50053187</v>
      </c>
      <c r="K1538" t="s">
        <v>267</v>
      </c>
      <c r="L1538">
        <v>2</v>
      </c>
      <c r="M1538">
        <v>2</v>
      </c>
      <c r="N1538">
        <v>2</v>
      </c>
      <c r="O1538" s="1">
        <v>46081</v>
      </c>
      <c r="P1538">
        <v>2</v>
      </c>
      <c r="Q1538" s="317">
        <v>52600</v>
      </c>
      <c r="U1538" s="317"/>
    </row>
    <row r="1539" spans="1:21">
      <c r="A1539">
        <v>1538</v>
      </c>
      <c r="B1539" t="s">
        <v>15899</v>
      </c>
      <c r="C1539" t="s">
        <v>15900</v>
      </c>
      <c r="D1539" t="s">
        <v>93</v>
      </c>
      <c r="E1539" t="s">
        <v>15901</v>
      </c>
      <c r="F1539" s="1"/>
      <c r="G1539" t="s">
        <v>43</v>
      </c>
      <c r="H1539">
        <v>521335</v>
      </c>
      <c r="I1539" t="s">
        <v>43</v>
      </c>
      <c r="L1539" t="s">
        <v>43</v>
      </c>
      <c r="M1539" t="s">
        <v>43</v>
      </c>
      <c r="N1539" t="s">
        <v>43</v>
      </c>
      <c r="O1539" s="1"/>
      <c r="Q1539" s="317"/>
      <c r="U1539" s="317"/>
    </row>
    <row r="1540" spans="1:21">
      <c r="A1540">
        <v>1539</v>
      </c>
      <c r="B1540" t="s">
        <v>15902</v>
      </c>
      <c r="C1540" t="s">
        <v>15903</v>
      </c>
      <c r="D1540" t="s">
        <v>93</v>
      </c>
      <c r="E1540" t="s">
        <v>9300</v>
      </c>
      <c r="F1540" s="1"/>
      <c r="G1540" t="s">
        <v>43</v>
      </c>
      <c r="H1540">
        <v>521336</v>
      </c>
      <c r="I1540" t="s">
        <v>43</v>
      </c>
      <c r="L1540" t="s">
        <v>43</v>
      </c>
      <c r="M1540" t="s">
        <v>43</v>
      </c>
      <c r="N1540" t="s">
        <v>43</v>
      </c>
      <c r="O1540" s="1"/>
      <c r="Q1540" s="317"/>
      <c r="U1540" s="317"/>
    </row>
    <row r="1541" spans="1:21">
      <c r="A1541">
        <v>1540</v>
      </c>
      <c r="B1541" t="s">
        <v>15904</v>
      </c>
      <c r="C1541" t="s">
        <v>15905</v>
      </c>
      <c r="D1541" t="s">
        <v>93</v>
      </c>
      <c r="E1541" t="s">
        <v>9300</v>
      </c>
      <c r="F1541" s="1"/>
      <c r="G1541" t="s">
        <v>43</v>
      </c>
      <c r="H1541">
        <v>521337</v>
      </c>
      <c r="I1541" t="s">
        <v>43</v>
      </c>
      <c r="L1541" t="s">
        <v>43</v>
      </c>
      <c r="M1541" t="s">
        <v>43</v>
      </c>
      <c r="N1541" t="s">
        <v>43</v>
      </c>
      <c r="O1541" s="1"/>
      <c r="Q1541" s="317"/>
      <c r="U1541" s="317"/>
    </row>
    <row r="1542" spans="1:21">
      <c r="A1542">
        <v>1541</v>
      </c>
      <c r="B1542" t="s">
        <v>9973</v>
      </c>
      <c r="C1542" t="s">
        <v>15906</v>
      </c>
      <c r="D1542" t="s">
        <v>6574</v>
      </c>
      <c r="E1542" t="s">
        <v>9303</v>
      </c>
      <c r="F1542" s="1">
        <v>46035</v>
      </c>
      <c r="G1542">
        <v>1</v>
      </c>
      <c r="H1542">
        <v>521338</v>
      </c>
      <c r="I1542" t="s">
        <v>10185</v>
      </c>
      <c r="J1542">
        <v>50053408</v>
      </c>
      <c r="K1542" t="s">
        <v>6518</v>
      </c>
      <c r="L1542" t="s">
        <v>43</v>
      </c>
      <c r="M1542">
        <v>2</v>
      </c>
      <c r="N1542" t="s">
        <v>43</v>
      </c>
      <c r="O1542" s="1"/>
      <c r="Q1542" s="317"/>
      <c r="U1542" s="317"/>
    </row>
    <row r="1543" spans="1:21">
      <c r="A1543">
        <v>1542</v>
      </c>
      <c r="B1543" t="s">
        <v>9975</v>
      </c>
      <c r="C1543" t="s">
        <v>15907</v>
      </c>
      <c r="D1543" t="s">
        <v>6574</v>
      </c>
      <c r="E1543" t="s">
        <v>7834</v>
      </c>
      <c r="F1543" s="1">
        <v>46035</v>
      </c>
      <c r="G1543">
        <v>1</v>
      </c>
      <c r="H1543">
        <v>521339</v>
      </c>
      <c r="I1543" t="s">
        <v>10185</v>
      </c>
      <c r="J1543">
        <v>50053423</v>
      </c>
      <c r="K1543" t="s">
        <v>267</v>
      </c>
      <c r="L1543">
        <v>2</v>
      </c>
      <c r="M1543">
        <v>2</v>
      </c>
      <c r="N1543">
        <v>2</v>
      </c>
      <c r="O1543" s="1">
        <v>46081</v>
      </c>
      <c r="P1543">
        <v>2</v>
      </c>
      <c r="Q1543" s="317">
        <v>47900</v>
      </c>
      <c r="U1543" s="317"/>
    </row>
    <row r="1544" spans="1:21">
      <c r="A1544">
        <v>1543</v>
      </c>
      <c r="B1544" t="s">
        <v>9969</v>
      </c>
      <c r="C1544" t="s">
        <v>15908</v>
      </c>
      <c r="D1544" t="s">
        <v>93</v>
      </c>
      <c r="E1544" t="s">
        <v>7698</v>
      </c>
      <c r="F1544" s="1">
        <v>46036</v>
      </c>
      <c r="G1544">
        <v>1</v>
      </c>
      <c r="H1544">
        <v>521340</v>
      </c>
      <c r="I1544" t="s">
        <v>10185</v>
      </c>
      <c r="J1544">
        <v>50053376</v>
      </c>
      <c r="K1544" t="s">
        <v>267</v>
      </c>
      <c r="L1544">
        <v>2</v>
      </c>
      <c r="M1544">
        <v>2</v>
      </c>
      <c r="N1544">
        <v>2</v>
      </c>
      <c r="O1544" s="1">
        <v>46081</v>
      </c>
      <c r="P1544">
        <v>2</v>
      </c>
      <c r="Q1544" s="317">
        <v>37235</v>
      </c>
      <c r="R1544">
        <v>26.2</v>
      </c>
      <c r="S1544">
        <v>2</v>
      </c>
      <c r="T1544">
        <v>21</v>
      </c>
      <c r="U1544" s="317">
        <v>51396</v>
      </c>
    </row>
    <row r="1545" spans="1:21">
      <c r="A1545">
        <v>1544</v>
      </c>
      <c r="B1545" t="s">
        <v>15909</v>
      </c>
      <c r="C1545" t="s">
        <v>15910</v>
      </c>
      <c r="D1545" t="s">
        <v>93</v>
      </c>
      <c r="E1545" t="s">
        <v>9226</v>
      </c>
      <c r="F1545" s="1">
        <v>46035</v>
      </c>
      <c r="G1545">
        <v>1</v>
      </c>
      <c r="H1545">
        <v>521341</v>
      </c>
      <c r="I1545" t="s">
        <v>10185</v>
      </c>
      <c r="J1545">
        <v>50053389</v>
      </c>
      <c r="L1545" t="s">
        <v>43</v>
      </c>
      <c r="M1545" t="s">
        <v>43</v>
      </c>
      <c r="N1545" t="s">
        <v>43</v>
      </c>
      <c r="O1545" s="1"/>
      <c r="Q1545" s="317"/>
      <c r="U1545" s="317"/>
    </row>
    <row r="1546" spans="1:21">
      <c r="A1546">
        <v>1545</v>
      </c>
      <c r="B1546" t="s">
        <v>15911</v>
      </c>
      <c r="C1546" t="s">
        <v>15912</v>
      </c>
      <c r="D1546" t="s">
        <v>93</v>
      </c>
      <c r="E1546" t="s">
        <v>9226</v>
      </c>
      <c r="F1546" s="1">
        <v>46035</v>
      </c>
      <c r="G1546">
        <v>1</v>
      </c>
      <c r="H1546">
        <v>521342</v>
      </c>
      <c r="I1546" t="s">
        <v>10185</v>
      </c>
      <c r="J1546">
        <v>50053392</v>
      </c>
      <c r="L1546" t="s">
        <v>43</v>
      </c>
      <c r="M1546" t="s">
        <v>43</v>
      </c>
      <c r="N1546" t="s">
        <v>43</v>
      </c>
      <c r="O1546" s="1"/>
      <c r="Q1546" s="317"/>
      <c r="U1546" s="317"/>
    </row>
    <row r="1547" spans="1:21">
      <c r="A1547">
        <v>1546</v>
      </c>
      <c r="B1547" t="s">
        <v>15913</v>
      </c>
      <c r="C1547" t="s">
        <v>15914</v>
      </c>
      <c r="D1547" t="s">
        <v>93</v>
      </c>
      <c r="E1547" t="s">
        <v>9226</v>
      </c>
      <c r="F1547" s="1">
        <v>46036</v>
      </c>
      <c r="G1547">
        <v>1</v>
      </c>
      <c r="H1547">
        <v>521343</v>
      </c>
      <c r="I1547" t="s">
        <v>10185</v>
      </c>
      <c r="J1547">
        <v>50053398</v>
      </c>
      <c r="L1547" t="s">
        <v>43</v>
      </c>
      <c r="M1547" t="s">
        <v>43</v>
      </c>
      <c r="N1547" t="s">
        <v>43</v>
      </c>
      <c r="O1547" s="1"/>
      <c r="Q1547" s="317"/>
      <c r="U1547" s="317"/>
    </row>
    <row r="1548" spans="1:21">
      <c r="A1548">
        <v>1547</v>
      </c>
      <c r="B1548" t="s">
        <v>15915</v>
      </c>
      <c r="C1548" t="s">
        <v>15916</v>
      </c>
      <c r="D1548" t="s">
        <v>93</v>
      </c>
      <c r="E1548" t="s">
        <v>9226</v>
      </c>
      <c r="F1548" s="1">
        <v>46036</v>
      </c>
      <c r="G1548">
        <v>1</v>
      </c>
      <c r="H1548">
        <v>521344</v>
      </c>
      <c r="I1548" t="s">
        <v>10185</v>
      </c>
      <c r="J1548">
        <v>50053400</v>
      </c>
      <c r="L1548" t="s">
        <v>43</v>
      </c>
      <c r="M1548" t="s">
        <v>43</v>
      </c>
      <c r="N1548" t="s">
        <v>43</v>
      </c>
      <c r="O1548" s="1"/>
      <c r="Q1548" s="317"/>
      <c r="U1548" s="317"/>
    </row>
    <row r="1549" spans="1:21">
      <c r="A1549">
        <v>1548</v>
      </c>
      <c r="B1549" t="s">
        <v>15917</v>
      </c>
      <c r="C1549" t="s">
        <v>15918</v>
      </c>
      <c r="D1549" t="s">
        <v>93</v>
      </c>
      <c r="E1549" t="s">
        <v>9226</v>
      </c>
      <c r="F1549" s="1">
        <v>46036</v>
      </c>
      <c r="G1549">
        <v>1</v>
      </c>
      <c r="H1549">
        <v>521345</v>
      </c>
      <c r="I1549" t="s">
        <v>10185</v>
      </c>
      <c r="J1549">
        <v>50053402</v>
      </c>
      <c r="L1549" t="s">
        <v>43</v>
      </c>
      <c r="M1549" t="s">
        <v>43</v>
      </c>
      <c r="N1549" t="s">
        <v>43</v>
      </c>
      <c r="O1549" s="1"/>
      <c r="Q1549" s="317"/>
      <c r="U1549" s="317"/>
    </row>
    <row r="1550" spans="1:21">
      <c r="A1550">
        <v>1549</v>
      </c>
      <c r="B1550" t="s">
        <v>15919</v>
      </c>
      <c r="C1550" t="s">
        <v>15920</v>
      </c>
      <c r="D1550" t="s">
        <v>93</v>
      </c>
      <c r="E1550" t="s">
        <v>9296</v>
      </c>
      <c r="F1550" s="1">
        <v>46036</v>
      </c>
      <c r="G1550">
        <v>1</v>
      </c>
      <c r="H1550">
        <v>521346</v>
      </c>
      <c r="I1550" t="s">
        <v>10185</v>
      </c>
      <c r="J1550">
        <v>50053478</v>
      </c>
      <c r="L1550" t="s">
        <v>43</v>
      </c>
      <c r="M1550" t="s">
        <v>43</v>
      </c>
      <c r="N1550" t="s">
        <v>43</v>
      </c>
      <c r="O1550" s="1"/>
      <c r="Q1550" s="317"/>
      <c r="U1550" s="317"/>
    </row>
    <row r="1551" spans="1:21">
      <c r="A1551">
        <v>1550</v>
      </c>
      <c r="B1551" t="s">
        <v>15921</v>
      </c>
      <c r="C1551" t="s">
        <v>15922</v>
      </c>
      <c r="D1551" t="s">
        <v>93</v>
      </c>
      <c r="E1551" t="s">
        <v>9539</v>
      </c>
      <c r="F1551" s="1">
        <v>46036</v>
      </c>
      <c r="G1551">
        <v>1</v>
      </c>
      <c r="H1551">
        <v>521347</v>
      </c>
      <c r="I1551" t="s">
        <v>10185</v>
      </c>
      <c r="J1551">
        <v>50053486</v>
      </c>
      <c r="L1551" t="s">
        <v>43</v>
      </c>
      <c r="M1551" t="s">
        <v>43</v>
      </c>
      <c r="N1551" t="s">
        <v>43</v>
      </c>
      <c r="O1551" s="1"/>
      <c r="Q1551" s="317"/>
      <c r="U1551" s="317"/>
    </row>
    <row r="1552" spans="1:21">
      <c r="A1552">
        <v>1551</v>
      </c>
      <c r="B1552" t="s">
        <v>15923</v>
      </c>
      <c r="C1552" t="s">
        <v>15924</v>
      </c>
      <c r="D1552" t="s">
        <v>93</v>
      </c>
      <c r="E1552" t="s">
        <v>6955</v>
      </c>
      <c r="F1552" s="1">
        <v>46036</v>
      </c>
      <c r="G1552">
        <v>1</v>
      </c>
      <c r="H1552">
        <v>521348</v>
      </c>
      <c r="I1552" t="s">
        <v>10185</v>
      </c>
      <c r="J1552">
        <v>50053526</v>
      </c>
      <c r="L1552" t="s">
        <v>43</v>
      </c>
      <c r="M1552" t="s">
        <v>43</v>
      </c>
      <c r="N1552" t="s">
        <v>43</v>
      </c>
      <c r="O1552" s="1"/>
      <c r="Q1552" s="317"/>
      <c r="U1552" s="317"/>
    </row>
    <row r="1553" spans="1:21">
      <c r="A1553">
        <v>1552</v>
      </c>
      <c r="B1553" t="s">
        <v>15925</v>
      </c>
      <c r="C1553" t="s">
        <v>15926</v>
      </c>
      <c r="D1553" t="s">
        <v>93</v>
      </c>
      <c r="E1553" t="s">
        <v>6955</v>
      </c>
      <c r="F1553" s="1">
        <v>46036</v>
      </c>
      <c r="G1553">
        <v>1</v>
      </c>
      <c r="H1553">
        <v>521349</v>
      </c>
      <c r="I1553" t="s">
        <v>10185</v>
      </c>
      <c r="J1553">
        <v>50053532</v>
      </c>
      <c r="L1553" t="s">
        <v>43</v>
      </c>
      <c r="M1553" t="s">
        <v>43</v>
      </c>
      <c r="N1553" t="s">
        <v>43</v>
      </c>
      <c r="O1553" s="1"/>
      <c r="Q1553" s="317"/>
      <c r="U1553" s="317"/>
    </row>
    <row r="1554" spans="1:21">
      <c r="A1554">
        <v>1553</v>
      </c>
      <c r="B1554" t="s">
        <v>15927</v>
      </c>
      <c r="C1554" t="s">
        <v>15928</v>
      </c>
      <c r="D1554" t="s">
        <v>93</v>
      </c>
      <c r="E1554" t="s">
        <v>15929</v>
      </c>
      <c r="F1554" s="1">
        <v>46036</v>
      </c>
      <c r="G1554">
        <v>1</v>
      </c>
      <c r="H1554">
        <v>521350</v>
      </c>
      <c r="I1554" t="s">
        <v>10185</v>
      </c>
      <c r="J1554">
        <v>50053538</v>
      </c>
      <c r="L1554" t="s">
        <v>43</v>
      </c>
      <c r="M1554" t="s">
        <v>43</v>
      </c>
      <c r="N1554" t="s">
        <v>43</v>
      </c>
      <c r="O1554" s="1"/>
      <c r="Q1554" s="317"/>
      <c r="U1554" s="317"/>
    </row>
    <row r="1555" spans="1:21">
      <c r="A1555">
        <v>1554</v>
      </c>
      <c r="B1555" t="s">
        <v>15930</v>
      </c>
      <c r="C1555" t="s">
        <v>15931</v>
      </c>
      <c r="D1555" t="s">
        <v>93</v>
      </c>
      <c r="E1555" t="s">
        <v>15929</v>
      </c>
      <c r="F1555" s="1">
        <v>46036</v>
      </c>
      <c r="G1555">
        <v>1</v>
      </c>
      <c r="H1555">
        <v>521351</v>
      </c>
      <c r="I1555" t="s">
        <v>10185</v>
      </c>
      <c r="J1555">
        <v>50053543</v>
      </c>
      <c r="L1555" t="s">
        <v>43</v>
      </c>
      <c r="M1555" t="s">
        <v>43</v>
      </c>
      <c r="N1555" t="s">
        <v>43</v>
      </c>
      <c r="O1555" s="1"/>
      <c r="Q1555" s="317"/>
      <c r="U1555" s="317"/>
    </row>
    <row r="1556" spans="1:21">
      <c r="A1556">
        <v>1555</v>
      </c>
      <c r="B1556" t="s">
        <v>15932</v>
      </c>
      <c r="C1556" t="s">
        <v>15933</v>
      </c>
      <c r="D1556" t="s">
        <v>93</v>
      </c>
      <c r="E1556" t="s">
        <v>15934</v>
      </c>
      <c r="F1556" s="1">
        <v>46036</v>
      </c>
      <c r="G1556">
        <v>1</v>
      </c>
      <c r="H1556">
        <v>521352</v>
      </c>
      <c r="I1556" t="s">
        <v>10185</v>
      </c>
      <c r="J1556">
        <v>50053546</v>
      </c>
      <c r="L1556" t="s">
        <v>43</v>
      </c>
      <c r="M1556" t="s">
        <v>43</v>
      </c>
      <c r="N1556" t="s">
        <v>43</v>
      </c>
      <c r="O1556" s="1"/>
      <c r="Q1556" s="317"/>
      <c r="U1556" s="317"/>
    </row>
    <row r="1557" spans="1:21">
      <c r="A1557">
        <v>1556</v>
      </c>
      <c r="B1557" t="s">
        <v>15935</v>
      </c>
      <c r="C1557" t="s">
        <v>15936</v>
      </c>
      <c r="D1557" t="s">
        <v>93</v>
      </c>
      <c r="E1557" t="s">
        <v>9264</v>
      </c>
      <c r="F1557" s="1">
        <v>46036</v>
      </c>
      <c r="G1557">
        <v>1</v>
      </c>
      <c r="H1557">
        <v>521353</v>
      </c>
      <c r="I1557" t="s">
        <v>10185</v>
      </c>
      <c r="J1557">
        <v>50053553</v>
      </c>
      <c r="L1557" t="s">
        <v>43</v>
      </c>
      <c r="M1557" t="s">
        <v>43</v>
      </c>
      <c r="N1557" t="s">
        <v>43</v>
      </c>
      <c r="O1557" s="1"/>
      <c r="Q1557" s="317"/>
      <c r="U1557" s="317"/>
    </row>
    <row r="1558" spans="1:21">
      <c r="A1558">
        <v>1557</v>
      </c>
      <c r="B1558" t="s">
        <v>15937</v>
      </c>
      <c r="C1558" t="s">
        <v>15938</v>
      </c>
      <c r="D1558" t="s">
        <v>93</v>
      </c>
      <c r="E1558" t="s">
        <v>15939</v>
      </c>
      <c r="F1558" s="1">
        <v>46036</v>
      </c>
      <c r="G1558">
        <v>1</v>
      </c>
      <c r="H1558">
        <v>521354</v>
      </c>
      <c r="I1558" t="s">
        <v>10185</v>
      </c>
      <c r="J1558">
        <v>50053557</v>
      </c>
      <c r="L1558" t="s">
        <v>43</v>
      </c>
      <c r="M1558" t="s">
        <v>43</v>
      </c>
      <c r="N1558" t="s">
        <v>43</v>
      </c>
      <c r="O1558" s="1"/>
      <c r="Q1558" s="317"/>
      <c r="U1558" s="317"/>
    </row>
    <row r="1559" spans="1:21">
      <c r="A1559">
        <v>1558</v>
      </c>
      <c r="B1559" t="s">
        <v>15940</v>
      </c>
      <c r="C1559" t="s">
        <v>15941</v>
      </c>
      <c r="D1559" t="s">
        <v>93</v>
      </c>
      <c r="E1559" t="s">
        <v>9226</v>
      </c>
      <c r="F1559" s="1">
        <v>46036</v>
      </c>
      <c r="G1559">
        <v>1</v>
      </c>
      <c r="H1559">
        <v>521355</v>
      </c>
      <c r="I1559" t="s">
        <v>10185</v>
      </c>
      <c r="J1559">
        <v>50053575</v>
      </c>
      <c r="L1559" t="s">
        <v>43</v>
      </c>
      <c r="M1559" t="s">
        <v>43</v>
      </c>
      <c r="N1559" t="s">
        <v>43</v>
      </c>
      <c r="O1559" s="1"/>
      <c r="Q1559" s="317"/>
      <c r="U1559" s="317"/>
    </row>
    <row r="1560" spans="1:21">
      <c r="A1560">
        <v>1559</v>
      </c>
      <c r="B1560" t="s">
        <v>15942</v>
      </c>
      <c r="C1560" t="s">
        <v>15943</v>
      </c>
      <c r="D1560" t="s">
        <v>93</v>
      </c>
      <c r="E1560" t="s">
        <v>7769</v>
      </c>
      <c r="F1560" s="1">
        <v>46036</v>
      </c>
      <c r="G1560">
        <v>1</v>
      </c>
      <c r="H1560">
        <v>521356</v>
      </c>
      <c r="I1560" t="s">
        <v>10185</v>
      </c>
      <c r="J1560">
        <v>50053614</v>
      </c>
      <c r="L1560" t="s">
        <v>43</v>
      </c>
      <c r="M1560" t="s">
        <v>43</v>
      </c>
      <c r="N1560" t="s">
        <v>43</v>
      </c>
      <c r="O1560" s="1"/>
      <c r="Q1560" s="317"/>
      <c r="U1560" s="317"/>
    </row>
    <row r="1561" spans="1:21">
      <c r="A1561">
        <v>1560</v>
      </c>
      <c r="B1561" t="s">
        <v>9949</v>
      </c>
      <c r="C1561" t="s">
        <v>15944</v>
      </c>
      <c r="D1561" t="s">
        <v>93</v>
      </c>
      <c r="E1561" t="s">
        <v>9296</v>
      </c>
      <c r="F1561" s="1">
        <v>46036</v>
      </c>
      <c r="G1561">
        <v>1</v>
      </c>
      <c r="H1561">
        <v>521357</v>
      </c>
      <c r="I1561" t="s">
        <v>10185</v>
      </c>
      <c r="J1561">
        <v>50053701</v>
      </c>
      <c r="K1561" t="s">
        <v>267</v>
      </c>
      <c r="L1561">
        <v>1</v>
      </c>
      <c r="M1561">
        <v>1</v>
      </c>
      <c r="N1561">
        <v>1</v>
      </c>
      <c r="O1561" s="1">
        <v>46081</v>
      </c>
      <c r="P1561">
        <v>2</v>
      </c>
      <c r="Q1561" s="317">
        <v>69890</v>
      </c>
      <c r="R1561">
        <v>26.2</v>
      </c>
      <c r="S1561">
        <v>2</v>
      </c>
      <c r="T1561">
        <v>27</v>
      </c>
      <c r="U1561" s="317">
        <v>160593</v>
      </c>
    </row>
    <row r="1562" spans="1:21">
      <c r="A1562">
        <v>1561</v>
      </c>
      <c r="B1562" t="s">
        <v>15945</v>
      </c>
      <c r="C1562" t="s">
        <v>15946</v>
      </c>
      <c r="D1562" t="s">
        <v>93</v>
      </c>
      <c r="E1562" t="s">
        <v>7690</v>
      </c>
      <c r="F1562" s="1"/>
      <c r="G1562" t="s">
        <v>43</v>
      </c>
      <c r="H1562">
        <v>521358</v>
      </c>
      <c r="I1562" t="s">
        <v>43</v>
      </c>
      <c r="L1562" t="s">
        <v>43</v>
      </c>
      <c r="M1562" t="s">
        <v>43</v>
      </c>
      <c r="N1562" t="s">
        <v>43</v>
      </c>
      <c r="O1562" s="1"/>
      <c r="Q1562" s="317"/>
      <c r="U1562" s="317"/>
    </row>
    <row r="1563" spans="1:21">
      <c r="A1563">
        <v>1562</v>
      </c>
      <c r="B1563" t="s">
        <v>15947</v>
      </c>
      <c r="C1563" t="s">
        <v>15948</v>
      </c>
      <c r="D1563" t="s">
        <v>93</v>
      </c>
      <c r="E1563" t="s">
        <v>7769</v>
      </c>
      <c r="F1563" s="1"/>
      <c r="G1563" t="s">
        <v>43</v>
      </c>
      <c r="H1563">
        <v>521359</v>
      </c>
      <c r="I1563" t="s">
        <v>43</v>
      </c>
      <c r="L1563" t="s">
        <v>43</v>
      </c>
      <c r="M1563" t="s">
        <v>43</v>
      </c>
      <c r="N1563" t="s">
        <v>43</v>
      </c>
      <c r="O1563" s="1"/>
      <c r="Q1563" s="317"/>
      <c r="U1563" s="317"/>
    </row>
    <row r="1564" spans="1:21">
      <c r="A1564">
        <v>1563</v>
      </c>
      <c r="B1564" t="s">
        <v>15949</v>
      </c>
      <c r="C1564" t="s">
        <v>15950</v>
      </c>
      <c r="D1564" t="s">
        <v>93</v>
      </c>
      <c r="E1564" t="s">
        <v>7690</v>
      </c>
      <c r="F1564" s="1"/>
      <c r="G1564" t="s">
        <v>43</v>
      </c>
      <c r="H1564">
        <v>521360</v>
      </c>
      <c r="I1564" t="s">
        <v>43</v>
      </c>
      <c r="L1564" t="s">
        <v>43</v>
      </c>
      <c r="M1564" t="s">
        <v>43</v>
      </c>
      <c r="N1564" t="s">
        <v>43</v>
      </c>
      <c r="O1564" s="1"/>
      <c r="Q1564" s="317"/>
      <c r="U1564" s="317"/>
    </row>
    <row r="1565" spans="1:21">
      <c r="A1565">
        <v>1564</v>
      </c>
      <c r="B1565" t="s">
        <v>15951</v>
      </c>
      <c r="C1565" t="s">
        <v>9311</v>
      </c>
      <c r="D1565" t="s">
        <v>93</v>
      </c>
      <c r="E1565" t="s">
        <v>7690</v>
      </c>
      <c r="F1565" s="1"/>
      <c r="G1565" t="s">
        <v>43</v>
      </c>
      <c r="H1565">
        <v>521361</v>
      </c>
      <c r="I1565" t="s">
        <v>43</v>
      </c>
      <c r="L1565" t="s">
        <v>43</v>
      </c>
      <c r="M1565" t="s">
        <v>43</v>
      </c>
      <c r="N1565" t="s">
        <v>43</v>
      </c>
      <c r="O1565" s="1"/>
      <c r="Q1565" s="317"/>
      <c r="U1565" s="317"/>
    </row>
    <row r="1566" spans="1:21">
      <c r="A1566">
        <v>1565</v>
      </c>
      <c r="B1566" t="s">
        <v>15952</v>
      </c>
      <c r="C1566" t="s">
        <v>15953</v>
      </c>
      <c r="D1566" t="s">
        <v>93</v>
      </c>
      <c r="E1566" t="s">
        <v>7677</v>
      </c>
      <c r="F1566" s="1"/>
      <c r="G1566" t="s">
        <v>43</v>
      </c>
      <c r="H1566">
        <v>521362</v>
      </c>
      <c r="I1566" t="s">
        <v>43</v>
      </c>
      <c r="L1566" t="s">
        <v>43</v>
      </c>
      <c r="M1566" t="s">
        <v>43</v>
      </c>
      <c r="N1566" t="s">
        <v>43</v>
      </c>
      <c r="O1566" s="1"/>
      <c r="Q1566" s="317"/>
      <c r="U1566" s="317"/>
    </row>
    <row r="1567" spans="1:21">
      <c r="A1567">
        <v>1566</v>
      </c>
      <c r="B1567" t="s">
        <v>15954</v>
      </c>
      <c r="C1567" t="s">
        <v>15955</v>
      </c>
      <c r="D1567" t="s">
        <v>93</v>
      </c>
      <c r="E1567" t="s">
        <v>7690</v>
      </c>
      <c r="F1567" s="1"/>
      <c r="G1567" t="s">
        <v>43</v>
      </c>
      <c r="H1567">
        <v>521363</v>
      </c>
      <c r="I1567" t="s">
        <v>43</v>
      </c>
      <c r="L1567" t="s">
        <v>43</v>
      </c>
      <c r="M1567" t="s">
        <v>43</v>
      </c>
      <c r="N1567" t="s">
        <v>43</v>
      </c>
      <c r="O1567" s="1"/>
      <c r="Q1567" s="317"/>
      <c r="U1567" s="317"/>
    </row>
    <row r="1568" spans="1:21">
      <c r="A1568">
        <v>1567</v>
      </c>
      <c r="B1568" t="s">
        <v>15956</v>
      </c>
      <c r="C1568" t="s">
        <v>15957</v>
      </c>
      <c r="D1568" t="s">
        <v>93</v>
      </c>
      <c r="E1568" t="s">
        <v>7668</v>
      </c>
      <c r="F1568" s="1"/>
      <c r="G1568" t="s">
        <v>43</v>
      </c>
      <c r="H1568">
        <v>521364</v>
      </c>
      <c r="I1568" t="s">
        <v>43</v>
      </c>
      <c r="L1568" t="s">
        <v>43</v>
      </c>
      <c r="M1568" t="s">
        <v>43</v>
      </c>
      <c r="N1568" t="s">
        <v>43</v>
      </c>
      <c r="O1568" s="1"/>
      <c r="Q1568" s="317"/>
      <c r="U1568" s="317"/>
    </row>
    <row r="1569" spans="1:21">
      <c r="A1569">
        <v>1568</v>
      </c>
      <c r="B1569" t="s">
        <v>15958</v>
      </c>
      <c r="C1569" t="s">
        <v>15959</v>
      </c>
      <c r="D1569" t="s">
        <v>93</v>
      </c>
      <c r="E1569" t="s">
        <v>7677</v>
      </c>
      <c r="F1569" s="1"/>
      <c r="G1569" t="s">
        <v>43</v>
      </c>
      <c r="H1569">
        <v>521365</v>
      </c>
      <c r="I1569" t="s">
        <v>43</v>
      </c>
      <c r="L1569" t="s">
        <v>43</v>
      </c>
      <c r="M1569" t="s">
        <v>43</v>
      </c>
      <c r="N1569" t="s">
        <v>43</v>
      </c>
      <c r="O1569" s="1"/>
      <c r="Q1569" s="317"/>
      <c r="U1569" s="317"/>
    </row>
    <row r="1570" spans="1:21">
      <c r="A1570">
        <v>1569</v>
      </c>
      <c r="B1570" t="s">
        <v>15960</v>
      </c>
      <c r="C1570" t="s">
        <v>15961</v>
      </c>
      <c r="D1570" t="s">
        <v>93</v>
      </c>
      <c r="E1570" t="s">
        <v>7668</v>
      </c>
      <c r="F1570" s="1"/>
      <c r="G1570" t="s">
        <v>43</v>
      </c>
      <c r="H1570">
        <v>521366</v>
      </c>
      <c r="I1570" t="s">
        <v>43</v>
      </c>
      <c r="L1570" t="s">
        <v>43</v>
      </c>
      <c r="M1570" t="s">
        <v>43</v>
      </c>
      <c r="N1570" t="s">
        <v>43</v>
      </c>
      <c r="O1570" s="1"/>
      <c r="Q1570" s="317"/>
      <c r="U1570" s="317"/>
    </row>
    <row r="1571" spans="1:21">
      <c r="A1571">
        <v>1570</v>
      </c>
      <c r="B1571" t="s">
        <v>15962</v>
      </c>
      <c r="C1571" t="s">
        <v>15963</v>
      </c>
      <c r="D1571" t="s">
        <v>93</v>
      </c>
      <c r="E1571" t="s">
        <v>7668</v>
      </c>
      <c r="F1571" s="1"/>
      <c r="G1571" t="s">
        <v>43</v>
      </c>
      <c r="H1571">
        <v>521367</v>
      </c>
      <c r="I1571" t="s">
        <v>43</v>
      </c>
      <c r="L1571" t="s">
        <v>43</v>
      </c>
      <c r="M1571" t="s">
        <v>43</v>
      </c>
      <c r="N1571" t="s">
        <v>43</v>
      </c>
      <c r="O1571" s="1"/>
      <c r="Q1571" s="317"/>
      <c r="U1571" s="317"/>
    </row>
    <row r="1572" spans="1:21">
      <c r="A1572">
        <v>1571</v>
      </c>
      <c r="B1572" t="s">
        <v>15964</v>
      </c>
      <c r="C1572" t="s">
        <v>9719</v>
      </c>
      <c r="D1572" t="s">
        <v>93</v>
      </c>
      <c r="E1572" t="s">
        <v>7668</v>
      </c>
      <c r="F1572" s="1"/>
      <c r="G1572" t="s">
        <v>43</v>
      </c>
      <c r="H1572">
        <v>521368</v>
      </c>
      <c r="I1572" t="s">
        <v>43</v>
      </c>
      <c r="L1572" t="s">
        <v>43</v>
      </c>
      <c r="M1572" t="s">
        <v>43</v>
      </c>
      <c r="N1572" t="s">
        <v>43</v>
      </c>
      <c r="O1572" s="1"/>
      <c r="Q1572" s="317"/>
      <c r="U1572" s="317"/>
    </row>
    <row r="1573" spans="1:21">
      <c r="A1573">
        <v>1572</v>
      </c>
      <c r="B1573" t="s">
        <v>15965</v>
      </c>
      <c r="C1573" t="s">
        <v>15966</v>
      </c>
      <c r="D1573" t="s">
        <v>93</v>
      </c>
      <c r="E1573" t="s">
        <v>7668</v>
      </c>
      <c r="F1573" s="1"/>
      <c r="G1573" t="s">
        <v>43</v>
      </c>
      <c r="H1573">
        <v>521369</v>
      </c>
      <c r="I1573" t="s">
        <v>43</v>
      </c>
      <c r="L1573" t="s">
        <v>43</v>
      </c>
      <c r="M1573" t="s">
        <v>43</v>
      </c>
      <c r="N1573" t="s">
        <v>43</v>
      </c>
      <c r="O1573" s="1"/>
      <c r="Q1573" s="317"/>
      <c r="U1573" s="317"/>
    </row>
    <row r="1574" spans="1:21">
      <c r="A1574">
        <v>1573</v>
      </c>
      <c r="B1574" t="s">
        <v>15967</v>
      </c>
      <c r="C1574" t="s">
        <v>15968</v>
      </c>
      <c r="D1574" t="s">
        <v>93</v>
      </c>
      <c r="E1574" t="s">
        <v>7677</v>
      </c>
      <c r="F1574" s="1"/>
      <c r="G1574" t="s">
        <v>43</v>
      </c>
      <c r="H1574">
        <v>521370</v>
      </c>
      <c r="I1574" t="s">
        <v>43</v>
      </c>
      <c r="L1574" t="s">
        <v>43</v>
      </c>
      <c r="M1574" t="s">
        <v>43</v>
      </c>
      <c r="N1574" t="s">
        <v>43</v>
      </c>
      <c r="O1574" s="1"/>
      <c r="Q1574" s="317"/>
      <c r="U1574" s="317"/>
    </row>
    <row r="1575" spans="1:21">
      <c r="A1575">
        <v>1574</v>
      </c>
      <c r="B1575" t="s">
        <v>15969</v>
      </c>
      <c r="C1575" t="s">
        <v>15970</v>
      </c>
      <c r="D1575" t="s">
        <v>93</v>
      </c>
      <c r="E1575" t="s">
        <v>7769</v>
      </c>
      <c r="F1575" s="1"/>
      <c r="G1575" t="s">
        <v>43</v>
      </c>
      <c r="H1575">
        <v>521371</v>
      </c>
      <c r="I1575" t="s">
        <v>43</v>
      </c>
      <c r="L1575" t="s">
        <v>43</v>
      </c>
      <c r="M1575" t="s">
        <v>43</v>
      </c>
      <c r="N1575" t="s">
        <v>43</v>
      </c>
      <c r="O1575" s="1"/>
      <c r="Q1575" s="317"/>
      <c r="U1575" s="317"/>
    </row>
    <row r="1576" spans="1:21">
      <c r="A1576">
        <v>1575</v>
      </c>
      <c r="B1576" t="s">
        <v>15971</v>
      </c>
      <c r="C1576" t="s">
        <v>15972</v>
      </c>
      <c r="D1576" t="s">
        <v>93</v>
      </c>
      <c r="E1576" t="s">
        <v>7769</v>
      </c>
      <c r="F1576" s="1"/>
      <c r="G1576" t="s">
        <v>43</v>
      </c>
      <c r="H1576">
        <v>521372</v>
      </c>
      <c r="I1576" t="s">
        <v>43</v>
      </c>
      <c r="L1576" t="s">
        <v>43</v>
      </c>
      <c r="M1576" t="s">
        <v>43</v>
      </c>
      <c r="N1576" t="s">
        <v>43</v>
      </c>
      <c r="O1576" s="1"/>
      <c r="Q1576" s="317"/>
      <c r="U1576" s="317"/>
    </row>
    <row r="1577" spans="1:21">
      <c r="A1577">
        <v>1576</v>
      </c>
      <c r="B1577" t="s">
        <v>15973</v>
      </c>
      <c r="C1577" t="s">
        <v>15974</v>
      </c>
      <c r="D1577" t="s">
        <v>93</v>
      </c>
      <c r="E1577" t="s">
        <v>6259</v>
      </c>
      <c r="F1577" s="1"/>
      <c r="G1577" t="s">
        <v>43</v>
      </c>
      <c r="H1577">
        <v>521373</v>
      </c>
      <c r="I1577" t="s">
        <v>43</v>
      </c>
      <c r="L1577" t="s">
        <v>43</v>
      </c>
      <c r="M1577" t="s">
        <v>43</v>
      </c>
      <c r="N1577" t="s">
        <v>43</v>
      </c>
      <c r="O1577" s="1"/>
      <c r="Q1577" s="317"/>
      <c r="U1577" s="317"/>
    </row>
    <row r="1578" spans="1:21">
      <c r="A1578">
        <v>1577</v>
      </c>
      <c r="B1578" t="s">
        <v>15975</v>
      </c>
      <c r="C1578" t="s">
        <v>10155</v>
      </c>
      <c r="D1578" t="s">
        <v>93</v>
      </c>
      <c r="E1578" t="s">
        <v>6259</v>
      </c>
      <c r="F1578" s="1"/>
      <c r="G1578" t="s">
        <v>43</v>
      </c>
      <c r="H1578">
        <v>521374</v>
      </c>
      <c r="I1578" t="s">
        <v>43</v>
      </c>
      <c r="L1578" t="s">
        <v>43</v>
      </c>
      <c r="M1578" t="s">
        <v>43</v>
      </c>
      <c r="N1578" t="s">
        <v>43</v>
      </c>
      <c r="O1578" s="1"/>
      <c r="Q1578" s="317"/>
      <c r="U1578" s="317"/>
    </row>
    <row r="1579" spans="1:21">
      <c r="A1579">
        <v>1578</v>
      </c>
      <c r="B1579" t="s">
        <v>15976</v>
      </c>
      <c r="C1579" t="s">
        <v>15977</v>
      </c>
      <c r="D1579" t="s">
        <v>93</v>
      </c>
      <c r="E1579" t="s">
        <v>7690</v>
      </c>
      <c r="F1579" s="1"/>
      <c r="G1579" t="s">
        <v>43</v>
      </c>
      <c r="H1579">
        <v>521375</v>
      </c>
      <c r="I1579" t="s">
        <v>43</v>
      </c>
      <c r="L1579" t="s">
        <v>43</v>
      </c>
      <c r="M1579" t="s">
        <v>43</v>
      </c>
      <c r="N1579" t="s">
        <v>43</v>
      </c>
      <c r="O1579" s="1"/>
      <c r="Q1579" s="317"/>
      <c r="U1579" s="317"/>
    </row>
    <row r="1580" spans="1:21">
      <c r="A1580">
        <v>1579</v>
      </c>
      <c r="B1580" t="s">
        <v>15978</v>
      </c>
      <c r="C1580" t="s">
        <v>15979</v>
      </c>
      <c r="D1580" t="s">
        <v>93</v>
      </c>
      <c r="E1580" t="s">
        <v>7690</v>
      </c>
      <c r="F1580" s="1"/>
      <c r="G1580" t="s">
        <v>43</v>
      </c>
      <c r="H1580">
        <v>521376</v>
      </c>
      <c r="I1580" t="s">
        <v>43</v>
      </c>
      <c r="L1580" t="s">
        <v>43</v>
      </c>
      <c r="M1580" t="s">
        <v>43</v>
      </c>
      <c r="N1580" t="s">
        <v>43</v>
      </c>
      <c r="O1580" s="1"/>
      <c r="Q1580" s="317"/>
      <c r="U1580" s="317"/>
    </row>
    <row r="1581" spans="1:21">
      <c r="A1581">
        <v>1580</v>
      </c>
      <c r="B1581" t="s">
        <v>15980</v>
      </c>
      <c r="C1581" t="s">
        <v>15274</v>
      </c>
      <c r="D1581" t="s">
        <v>93</v>
      </c>
      <c r="E1581" t="s">
        <v>7769</v>
      </c>
      <c r="F1581" s="1"/>
      <c r="G1581" t="s">
        <v>43</v>
      </c>
      <c r="H1581">
        <v>521377</v>
      </c>
      <c r="I1581" t="s">
        <v>43</v>
      </c>
      <c r="L1581" t="s">
        <v>43</v>
      </c>
      <c r="M1581" t="s">
        <v>43</v>
      </c>
      <c r="N1581" t="s">
        <v>43</v>
      </c>
      <c r="O1581" s="1"/>
      <c r="Q1581" s="317"/>
      <c r="U1581" s="317"/>
    </row>
    <row r="1582" spans="1:21">
      <c r="A1582">
        <v>1581</v>
      </c>
      <c r="B1582" t="s">
        <v>9407</v>
      </c>
      <c r="C1582" t="s">
        <v>9408</v>
      </c>
      <c r="D1582" t="s">
        <v>93</v>
      </c>
      <c r="E1582" t="s">
        <v>7704</v>
      </c>
      <c r="F1582" s="1"/>
      <c r="G1582" t="s">
        <v>43</v>
      </c>
      <c r="H1582">
        <v>521378</v>
      </c>
      <c r="I1582" t="s">
        <v>43</v>
      </c>
      <c r="L1582" t="s">
        <v>43</v>
      </c>
      <c r="M1582" t="s">
        <v>43</v>
      </c>
      <c r="N1582" t="s">
        <v>43</v>
      </c>
      <c r="O1582" s="1"/>
      <c r="Q1582" s="317"/>
      <c r="U1582" s="317"/>
    </row>
    <row r="1583" spans="1:21">
      <c r="A1583">
        <v>1582</v>
      </c>
      <c r="B1583" t="s">
        <v>15981</v>
      </c>
      <c r="C1583" t="s">
        <v>15982</v>
      </c>
      <c r="D1583" t="s">
        <v>93</v>
      </c>
      <c r="E1583" t="s">
        <v>9398</v>
      </c>
      <c r="F1583" s="1"/>
      <c r="G1583" t="s">
        <v>43</v>
      </c>
      <c r="H1583">
        <v>521379</v>
      </c>
      <c r="I1583" t="s">
        <v>43</v>
      </c>
      <c r="L1583" t="s">
        <v>43</v>
      </c>
      <c r="M1583" t="s">
        <v>43</v>
      </c>
      <c r="N1583" t="s">
        <v>43</v>
      </c>
      <c r="O1583" s="1"/>
      <c r="Q1583" s="317"/>
      <c r="U1583" s="317"/>
    </row>
    <row r="1584" spans="1:21">
      <c r="A1584">
        <v>1583</v>
      </c>
      <c r="B1584" t="s">
        <v>15983</v>
      </c>
      <c r="C1584" t="s">
        <v>15984</v>
      </c>
      <c r="D1584" t="s">
        <v>93</v>
      </c>
      <c r="E1584" t="s">
        <v>7883</v>
      </c>
      <c r="F1584" s="1"/>
      <c r="G1584" t="s">
        <v>43</v>
      </c>
      <c r="H1584">
        <v>521380</v>
      </c>
      <c r="I1584" t="s">
        <v>43</v>
      </c>
      <c r="L1584" t="s">
        <v>43</v>
      </c>
      <c r="M1584" t="s">
        <v>43</v>
      </c>
      <c r="N1584" t="s">
        <v>43</v>
      </c>
      <c r="O1584" s="1"/>
      <c r="Q1584" s="317"/>
      <c r="U1584" s="317"/>
    </row>
    <row r="1585" spans="1:21">
      <c r="A1585">
        <v>1584</v>
      </c>
      <c r="B1585" t="s">
        <v>8643</v>
      </c>
      <c r="C1585" t="s">
        <v>8644</v>
      </c>
      <c r="D1585" t="s">
        <v>93</v>
      </c>
      <c r="E1585" t="s">
        <v>7698</v>
      </c>
      <c r="F1585" s="1"/>
      <c r="G1585" t="s">
        <v>43</v>
      </c>
      <c r="H1585">
        <v>521381</v>
      </c>
      <c r="I1585" t="s">
        <v>43</v>
      </c>
      <c r="L1585" t="s">
        <v>43</v>
      </c>
      <c r="M1585" t="s">
        <v>43</v>
      </c>
      <c r="N1585" t="s">
        <v>43</v>
      </c>
      <c r="O1585" s="1"/>
      <c r="Q1585" s="317"/>
      <c r="U1585" s="317"/>
    </row>
    <row r="1586" spans="1:21">
      <c r="A1586">
        <v>1585</v>
      </c>
      <c r="B1586" t="s">
        <v>15985</v>
      </c>
      <c r="C1586" t="s">
        <v>15986</v>
      </c>
      <c r="D1586" t="s">
        <v>93</v>
      </c>
      <c r="E1586" t="s">
        <v>93</v>
      </c>
      <c r="F1586" s="1"/>
      <c r="G1586" t="s">
        <v>43</v>
      </c>
      <c r="H1586">
        <v>521382</v>
      </c>
      <c r="I1586" t="s">
        <v>43</v>
      </c>
      <c r="L1586" t="s">
        <v>43</v>
      </c>
      <c r="M1586" t="s">
        <v>43</v>
      </c>
      <c r="N1586" t="s">
        <v>43</v>
      </c>
      <c r="O1586" s="1"/>
      <c r="Q1586" s="317"/>
      <c r="U1586" s="317"/>
    </row>
    <row r="1587" spans="1:21">
      <c r="A1587">
        <v>1586</v>
      </c>
      <c r="B1587" t="s">
        <v>8076</v>
      </c>
      <c r="C1587" t="s">
        <v>8077</v>
      </c>
      <c r="D1587" t="s">
        <v>93</v>
      </c>
      <c r="E1587" t="s">
        <v>7721</v>
      </c>
      <c r="F1587" s="1"/>
      <c r="G1587" t="s">
        <v>43</v>
      </c>
      <c r="H1587">
        <v>521383</v>
      </c>
      <c r="I1587" t="s">
        <v>43</v>
      </c>
      <c r="L1587" t="s">
        <v>43</v>
      </c>
      <c r="M1587" t="s">
        <v>43</v>
      </c>
      <c r="N1587" t="s">
        <v>43</v>
      </c>
      <c r="O1587" s="1"/>
      <c r="Q1587" s="317"/>
      <c r="U1587" s="317"/>
    </row>
    <row r="1588" spans="1:21">
      <c r="A1588">
        <v>1587</v>
      </c>
      <c r="B1588" t="s">
        <v>15987</v>
      </c>
      <c r="C1588" t="s">
        <v>8315</v>
      </c>
      <c r="D1588" t="s">
        <v>93</v>
      </c>
      <c r="E1588" t="s">
        <v>7721</v>
      </c>
      <c r="F1588" s="1"/>
      <c r="G1588" t="s">
        <v>43</v>
      </c>
      <c r="H1588">
        <v>521384</v>
      </c>
      <c r="I1588" t="s">
        <v>43</v>
      </c>
      <c r="L1588" t="s">
        <v>43</v>
      </c>
      <c r="M1588" t="s">
        <v>43</v>
      </c>
      <c r="N1588" t="s">
        <v>43</v>
      </c>
      <c r="O1588" s="1"/>
      <c r="Q1588" s="317"/>
      <c r="U1588" s="317"/>
    </row>
    <row r="1589" spans="1:21">
      <c r="A1589">
        <v>1588</v>
      </c>
      <c r="B1589" t="s">
        <v>15988</v>
      </c>
      <c r="C1589" t="s">
        <v>8709</v>
      </c>
      <c r="D1589" t="s">
        <v>93</v>
      </c>
      <c r="E1589" t="s">
        <v>7800</v>
      </c>
      <c r="F1589" s="1"/>
      <c r="G1589" t="s">
        <v>43</v>
      </c>
      <c r="H1589">
        <v>521385</v>
      </c>
      <c r="I1589" t="s">
        <v>43</v>
      </c>
      <c r="L1589" t="s">
        <v>43</v>
      </c>
      <c r="M1589" t="s">
        <v>43</v>
      </c>
      <c r="N1589" t="s">
        <v>43</v>
      </c>
      <c r="O1589" s="1"/>
      <c r="Q1589" s="317"/>
      <c r="U1589" s="317"/>
    </row>
    <row r="1590" spans="1:21">
      <c r="A1590">
        <v>1589</v>
      </c>
      <c r="B1590" t="s">
        <v>15989</v>
      </c>
      <c r="C1590" t="s">
        <v>15990</v>
      </c>
      <c r="D1590" t="s">
        <v>93</v>
      </c>
      <c r="E1590" t="s">
        <v>7800</v>
      </c>
      <c r="F1590" s="1"/>
      <c r="G1590" t="s">
        <v>43</v>
      </c>
      <c r="H1590">
        <v>521386</v>
      </c>
      <c r="I1590" t="s">
        <v>43</v>
      </c>
      <c r="L1590" t="s">
        <v>43</v>
      </c>
      <c r="M1590" t="s">
        <v>43</v>
      </c>
      <c r="N1590" t="s">
        <v>43</v>
      </c>
      <c r="O1590" s="1"/>
      <c r="Q1590" s="317"/>
      <c r="U1590" s="317"/>
    </row>
    <row r="1591" spans="1:21">
      <c r="A1591">
        <v>1590</v>
      </c>
      <c r="B1591" t="s">
        <v>15991</v>
      </c>
      <c r="C1591" t="s">
        <v>15992</v>
      </c>
      <c r="D1591" t="s">
        <v>93</v>
      </c>
      <c r="E1591" t="s">
        <v>7721</v>
      </c>
      <c r="F1591" s="1"/>
      <c r="G1591" t="s">
        <v>43</v>
      </c>
      <c r="H1591">
        <v>521387</v>
      </c>
      <c r="I1591" t="s">
        <v>43</v>
      </c>
      <c r="L1591" t="s">
        <v>43</v>
      </c>
      <c r="M1591" t="s">
        <v>43</v>
      </c>
      <c r="N1591" t="s">
        <v>43</v>
      </c>
      <c r="O1591" s="1"/>
      <c r="Q1591" s="317"/>
      <c r="U1591" s="317"/>
    </row>
    <row r="1592" spans="1:21">
      <c r="A1592">
        <v>1591</v>
      </c>
      <c r="B1592" t="s">
        <v>15993</v>
      </c>
      <c r="C1592" t="s">
        <v>15994</v>
      </c>
      <c r="D1592" t="s">
        <v>93</v>
      </c>
      <c r="E1592" t="s">
        <v>93</v>
      </c>
      <c r="F1592" s="1"/>
      <c r="G1592" t="s">
        <v>43</v>
      </c>
      <c r="H1592">
        <v>521388</v>
      </c>
      <c r="I1592" t="s">
        <v>43</v>
      </c>
      <c r="L1592" t="s">
        <v>43</v>
      </c>
      <c r="M1592" t="s">
        <v>43</v>
      </c>
      <c r="N1592" t="s">
        <v>43</v>
      </c>
      <c r="O1592" s="1"/>
      <c r="Q1592" s="317"/>
      <c r="U1592" s="317"/>
    </row>
    <row r="1593" spans="1:21">
      <c r="A1593">
        <v>1592</v>
      </c>
      <c r="B1593" t="s">
        <v>15995</v>
      </c>
      <c r="C1593" t="s">
        <v>15996</v>
      </c>
      <c r="D1593" t="s">
        <v>93</v>
      </c>
      <c r="E1593" t="s">
        <v>7698</v>
      </c>
      <c r="F1593" s="1"/>
      <c r="G1593" t="s">
        <v>43</v>
      </c>
      <c r="H1593">
        <v>521389</v>
      </c>
      <c r="I1593" t="s">
        <v>43</v>
      </c>
      <c r="L1593" t="s">
        <v>43</v>
      </c>
      <c r="M1593" t="s">
        <v>43</v>
      </c>
      <c r="N1593" t="s">
        <v>43</v>
      </c>
      <c r="O1593" s="1"/>
      <c r="Q1593" s="317"/>
      <c r="U1593" s="317"/>
    </row>
    <row r="1594" spans="1:21">
      <c r="A1594">
        <v>1593</v>
      </c>
      <c r="B1594" t="s">
        <v>9979</v>
      </c>
      <c r="C1594" t="s">
        <v>9980</v>
      </c>
      <c r="D1594" t="s">
        <v>6574</v>
      </c>
      <c r="E1594" t="s">
        <v>7834</v>
      </c>
      <c r="F1594" s="1">
        <v>46036</v>
      </c>
      <c r="G1594">
        <v>1</v>
      </c>
      <c r="H1594">
        <v>521390</v>
      </c>
      <c r="I1594" t="s">
        <v>10185</v>
      </c>
      <c r="J1594">
        <v>50053697</v>
      </c>
      <c r="K1594" t="s">
        <v>267</v>
      </c>
      <c r="L1594">
        <v>2</v>
      </c>
      <c r="M1594">
        <v>2</v>
      </c>
      <c r="N1594">
        <v>2</v>
      </c>
      <c r="O1594" s="1">
        <v>46081</v>
      </c>
      <c r="P1594">
        <v>2</v>
      </c>
      <c r="Q1594" s="317">
        <v>46300</v>
      </c>
      <c r="U1594" s="317"/>
    </row>
    <row r="1595" spans="1:21">
      <c r="A1595">
        <v>1594</v>
      </c>
      <c r="B1595" t="s">
        <v>15997</v>
      </c>
      <c r="C1595" t="s">
        <v>15998</v>
      </c>
      <c r="D1595" t="s">
        <v>6574</v>
      </c>
      <c r="E1595" t="s">
        <v>9232</v>
      </c>
      <c r="F1595" s="1">
        <v>46036</v>
      </c>
      <c r="G1595">
        <v>1</v>
      </c>
      <c r="H1595">
        <v>521391</v>
      </c>
      <c r="I1595" t="s">
        <v>10185</v>
      </c>
      <c r="J1595">
        <v>50053786</v>
      </c>
      <c r="L1595" t="s">
        <v>43</v>
      </c>
      <c r="M1595" t="s">
        <v>43</v>
      </c>
      <c r="N1595" t="s">
        <v>43</v>
      </c>
      <c r="O1595" s="1"/>
      <c r="Q1595" s="317"/>
      <c r="U1595" s="317"/>
    </row>
    <row r="1596" spans="1:21">
      <c r="A1596">
        <v>1595</v>
      </c>
      <c r="B1596" t="s">
        <v>9983</v>
      </c>
      <c r="C1596" t="s">
        <v>15999</v>
      </c>
      <c r="D1596" t="s">
        <v>6574</v>
      </c>
      <c r="E1596" t="s">
        <v>9232</v>
      </c>
      <c r="F1596" s="1">
        <v>46037</v>
      </c>
      <c r="G1596">
        <v>1</v>
      </c>
      <c r="H1596">
        <v>521392</v>
      </c>
      <c r="I1596" t="s">
        <v>10185</v>
      </c>
      <c r="J1596">
        <v>50053804</v>
      </c>
      <c r="K1596" t="s">
        <v>6518</v>
      </c>
      <c r="L1596" t="s">
        <v>43</v>
      </c>
      <c r="M1596">
        <v>2</v>
      </c>
      <c r="N1596" t="s">
        <v>43</v>
      </c>
      <c r="O1596" s="1"/>
      <c r="Q1596" s="317"/>
      <c r="U1596" s="317"/>
    </row>
    <row r="1597" spans="1:21">
      <c r="A1597">
        <v>1596</v>
      </c>
      <c r="B1597" t="s">
        <v>9995</v>
      </c>
      <c r="C1597" t="s">
        <v>16000</v>
      </c>
      <c r="D1597" t="s">
        <v>6574</v>
      </c>
      <c r="E1597" t="s">
        <v>9232</v>
      </c>
      <c r="F1597" s="1">
        <v>46037</v>
      </c>
      <c r="G1597">
        <v>1</v>
      </c>
      <c r="H1597">
        <v>521393</v>
      </c>
      <c r="I1597" t="s">
        <v>10185</v>
      </c>
      <c r="J1597">
        <v>50053812</v>
      </c>
      <c r="K1597" t="s">
        <v>6518</v>
      </c>
      <c r="L1597" t="s">
        <v>43</v>
      </c>
      <c r="M1597">
        <v>2</v>
      </c>
      <c r="N1597" t="s">
        <v>43</v>
      </c>
      <c r="O1597" s="1"/>
      <c r="Q1597" s="317"/>
      <c r="U1597" s="317"/>
    </row>
    <row r="1598" spans="1:21">
      <c r="A1598">
        <v>1597</v>
      </c>
      <c r="B1598" t="s">
        <v>7954</v>
      </c>
      <c r="C1598" t="s">
        <v>7955</v>
      </c>
      <c r="D1598" t="s">
        <v>6574</v>
      </c>
      <c r="E1598" t="s">
        <v>7834</v>
      </c>
      <c r="F1598" s="1">
        <v>46037</v>
      </c>
      <c r="G1598">
        <v>1</v>
      </c>
      <c r="H1598">
        <v>521394</v>
      </c>
      <c r="I1598" t="s">
        <v>10185</v>
      </c>
      <c r="J1598">
        <v>50053913</v>
      </c>
      <c r="K1598" t="s">
        <v>267</v>
      </c>
      <c r="L1598">
        <v>2</v>
      </c>
      <c r="M1598">
        <v>1</v>
      </c>
      <c r="N1598">
        <v>1</v>
      </c>
      <c r="O1598" s="1">
        <v>46081</v>
      </c>
      <c r="P1598">
        <v>2</v>
      </c>
      <c r="Q1598" s="317">
        <v>47730</v>
      </c>
      <c r="R1598">
        <v>26.2</v>
      </c>
      <c r="S1598">
        <v>2</v>
      </c>
      <c r="T1598">
        <v>46</v>
      </c>
      <c r="U1598" s="317">
        <v>75909</v>
      </c>
    </row>
    <row r="1599" spans="1:21">
      <c r="A1599">
        <v>1598</v>
      </c>
      <c r="B1599" t="s">
        <v>9991</v>
      </c>
      <c r="C1599" t="s">
        <v>9992</v>
      </c>
      <c r="D1599" t="s">
        <v>6574</v>
      </c>
      <c r="E1599" t="s">
        <v>9355</v>
      </c>
      <c r="F1599" s="1">
        <v>46037</v>
      </c>
      <c r="G1599">
        <v>1</v>
      </c>
      <c r="H1599">
        <v>521395</v>
      </c>
      <c r="I1599" t="s">
        <v>10185</v>
      </c>
      <c r="J1599">
        <v>50053830</v>
      </c>
      <c r="K1599" t="s">
        <v>267</v>
      </c>
      <c r="L1599" t="s">
        <v>43</v>
      </c>
      <c r="M1599">
        <v>2</v>
      </c>
      <c r="N1599" t="s">
        <v>43</v>
      </c>
      <c r="O1599" s="1"/>
      <c r="Q1599" s="317"/>
      <c r="U1599" s="317"/>
    </row>
    <row r="1600" spans="1:21">
      <c r="A1600">
        <v>1599</v>
      </c>
      <c r="B1600" t="s">
        <v>10005</v>
      </c>
      <c r="C1600" t="s">
        <v>16001</v>
      </c>
      <c r="D1600" t="s">
        <v>6574</v>
      </c>
      <c r="E1600" t="s">
        <v>9232</v>
      </c>
      <c r="F1600" s="1">
        <v>46037</v>
      </c>
      <c r="G1600">
        <v>1</v>
      </c>
      <c r="H1600">
        <v>521396</v>
      </c>
      <c r="I1600" t="s">
        <v>10185</v>
      </c>
      <c r="J1600">
        <v>50053973</v>
      </c>
      <c r="K1600" t="s">
        <v>6518</v>
      </c>
      <c r="L1600" t="s">
        <v>43</v>
      </c>
      <c r="M1600">
        <v>2</v>
      </c>
      <c r="N1600" t="s">
        <v>43</v>
      </c>
      <c r="O1600" s="1"/>
      <c r="Q1600" s="317"/>
      <c r="U1600" s="317"/>
    </row>
    <row r="1601" spans="1:21">
      <c r="A1601">
        <v>1600</v>
      </c>
      <c r="B1601" t="s">
        <v>9993</v>
      </c>
      <c r="C1601" t="s">
        <v>9994</v>
      </c>
      <c r="D1601" t="s">
        <v>93</v>
      </c>
      <c r="E1601" t="s">
        <v>9296</v>
      </c>
      <c r="F1601" s="1">
        <v>46037</v>
      </c>
      <c r="G1601">
        <v>1</v>
      </c>
      <c r="H1601">
        <v>521397</v>
      </c>
      <c r="I1601" t="s">
        <v>10185</v>
      </c>
      <c r="J1601">
        <v>50053779</v>
      </c>
      <c r="K1601" t="s">
        <v>267</v>
      </c>
      <c r="L1601" t="s">
        <v>43</v>
      </c>
      <c r="M1601">
        <v>2</v>
      </c>
      <c r="N1601" t="s">
        <v>43</v>
      </c>
      <c r="O1601" s="1"/>
      <c r="Q1601" s="317"/>
      <c r="U1601" s="317"/>
    </row>
    <row r="1602" spans="1:21">
      <c r="A1602">
        <v>1601</v>
      </c>
      <c r="B1602" t="s">
        <v>9981</v>
      </c>
      <c r="C1602" t="s">
        <v>16002</v>
      </c>
      <c r="D1602" t="s">
        <v>93</v>
      </c>
      <c r="E1602" t="s">
        <v>9729</v>
      </c>
      <c r="F1602" s="1">
        <v>46037</v>
      </c>
      <c r="G1602">
        <v>1</v>
      </c>
      <c r="H1602">
        <v>521398</v>
      </c>
      <c r="I1602" t="s">
        <v>10185</v>
      </c>
      <c r="J1602">
        <v>50053796</v>
      </c>
      <c r="K1602" t="s">
        <v>267</v>
      </c>
      <c r="L1602" t="s">
        <v>43</v>
      </c>
      <c r="M1602">
        <v>2</v>
      </c>
      <c r="N1602" t="s">
        <v>43</v>
      </c>
      <c r="O1602" s="1"/>
      <c r="Q1602" s="317"/>
      <c r="U1602" s="317"/>
    </row>
    <row r="1603" spans="1:21">
      <c r="A1603">
        <v>1602</v>
      </c>
      <c r="B1603" t="s">
        <v>16003</v>
      </c>
      <c r="C1603" t="s">
        <v>16004</v>
      </c>
      <c r="D1603" t="s">
        <v>93</v>
      </c>
      <c r="E1603" t="s">
        <v>15390</v>
      </c>
      <c r="F1603" s="1">
        <v>46037</v>
      </c>
      <c r="G1603">
        <v>1</v>
      </c>
      <c r="H1603">
        <v>521399</v>
      </c>
      <c r="I1603" t="s">
        <v>10185</v>
      </c>
      <c r="J1603">
        <v>50053876</v>
      </c>
      <c r="L1603" t="s">
        <v>43</v>
      </c>
      <c r="M1603" t="s">
        <v>43</v>
      </c>
      <c r="N1603" t="s">
        <v>43</v>
      </c>
      <c r="O1603" s="1"/>
      <c r="Q1603" s="317"/>
      <c r="U1603" s="317"/>
    </row>
    <row r="1604" spans="1:21">
      <c r="A1604">
        <v>1603</v>
      </c>
      <c r="B1604" t="s">
        <v>16005</v>
      </c>
      <c r="C1604" t="s">
        <v>16006</v>
      </c>
      <c r="D1604" t="s">
        <v>93</v>
      </c>
      <c r="E1604" t="s">
        <v>15390</v>
      </c>
      <c r="F1604" s="1">
        <v>46037</v>
      </c>
      <c r="G1604">
        <v>1</v>
      </c>
      <c r="H1604">
        <v>521400</v>
      </c>
      <c r="I1604" t="s">
        <v>10185</v>
      </c>
      <c r="J1604">
        <v>50053879</v>
      </c>
      <c r="L1604" t="s">
        <v>43</v>
      </c>
      <c r="M1604" t="s">
        <v>43</v>
      </c>
      <c r="N1604" t="s">
        <v>43</v>
      </c>
      <c r="O1604" s="1"/>
      <c r="Q1604" s="317"/>
      <c r="U1604" s="317"/>
    </row>
    <row r="1605" spans="1:21">
      <c r="A1605">
        <v>1604</v>
      </c>
      <c r="B1605" t="s">
        <v>16007</v>
      </c>
      <c r="C1605" t="s">
        <v>16008</v>
      </c>
      <c r="D1605" t="s">
        <v>93</v>
      </c>
      <c r="E1605" t="s">
        <v>15390</v>
      </c>
      <c r="F1605" s="1">
        <v>46037</v>
      </c>
      <c r="G1605">
        <v>1</v>
      </c>
      <c r="H1605">
        <v>521401</v>
      </c>
      <c r="I1605" t="s">
        <v>10185</v>
      </c>
      <c r="J1605">
        <v>50053894</v>
      </c>
      <c r="L1605" t="s">
        <v>43</v>
      </c>
      <c r="M1605" t="s">
        <v>43</v>
      </c>
      <c r="N1605" t="s">
        <v>43</v>
      </c>
      <c r="O1605" s="1"/>
      <c r="Q1605" s="317"/>
      <c r="U1605" s="317"/>
    </row>
    <row r="1606" spans="1:21">
      <c r="A1606">
        <v>1605</v>
      </c>
      <c r="B1606" t="s">
        <v>16009</v>
      </c>
      <c r="C1606" t="s">
        <v>16010</v>
      </c>
      <c r="D1606" t="s">
        <v>93</v>
      </c>
      <c r="E1606" t="s">
        <v>15390</v>
      </c>
      <c r="F1606" s="1">
        <v>46037</v>
      </c>
      <c r="G1606">
        <v>1</v>
      </c>
      <c r="H1606">
        <v>521402</v>
      </c>
      <c r="I1606" t="s">
        <v>10185</v>
      </c>
      <c r="J1606">
        <v>50053899</v>
      </c>
      <c r="L1606" t="s">
        <v>43</v>
      </c>
      <c r="M1606" t="s">
        <v>43</v>
      </c>
      <c r="N1606" t="s">
        <v>43</v>
      </c>
      <c r="O1606" s="1"/>
      <c r="Q1606" s="317"/>
      <c r="U1606" s="317"/>
    </row>
    <row r="1607" spans="1:21">
      <c r="A1607">
        <v>1606</v>
      </c>
      <c r="B1607" t="s">
        <v>10001</v>
      </c>
      <c r="C1607" t="s">
        <v>10002</v>
      </c>
      <c r="D1607" t="s">
        <v>93</v>
      </c>
      <c r="E1607" t="s">
        <v>7862</v>
      </c>
      <c r="F1607" s="1">
        <v>46037</v>
      </c>
      <c r="G1607">
        <v>1</v>
      </c>
      <c r="H1607">
        <v>521403</v>
      </c>
      <c r="I1607" t="s">
        <v>10185</v>
      </c>
      <c r="J1607">
        <v>50053950</v>
      </c>
      <c r="K1607" t="s">
        <v>267</v>
      </c>
      <c r="L1607" t="s">
        <v>43</v>
      </c>
      <c r="M1607">
        <v>2</v>
      </c>
      <c r="N1607" t="s">
        <v>43</v>
      </c>
      <c r="O1607" s="1"/>
      <c r="Q1607" s="317"/>
      <c r="U1607" s="317"/>
    </row>
    <row r="1608" spans="1:21">
      <c r="A1608">
        <v>1607</v>
      </c>
      <c r="B1608" t="s">
        <v>16011</v>
      </c>
      <c r="C1608" t="s">
        <v>16012</v>
      </c>
      <c r="D1608" t="s">
        <v>93</v>
      </c>
      <c r="E1608" t="s">
        <v>15390</v>
      </c>
      <c r="F1608" s="1">
        <v>46038</v>
      </c>
      <c r="G1608">
        <v>1</v>
      </c>
      <c r="H1608">
        <v>521404</v>
      </c>
      <c r="I1608" t="s">
        <v>10185</v>
      </c>
      <c r="J1608">
        <v>50053975</v>
      </c>
      <c r="L1608" t="s">
        <v>43</v>
      </c>
      <c r="M1608" t="s">
        <v>43</v>
      </c>
      <c r="N1608" t="s">
        <v>43</v>
      </c>
      <c r="O1608" s="1"/>
      <c r="Q1608" s="317"/>
      <c r="U1608" s="317"/>
    </row>
    <row r="1609" spans="1:21">
      <c r="A1609">
        <v>1608</v>
      </c>
      <c r="B1609" t="s">
        <v>9999</v>
      </c>
      <c r="C1609" t="s">
        <v>16013</v>
      </c>
      <c r="D1609" t="s">
        <v>93</v>
      </c>
      <c r="E1609" t="s">
        <v>7704</v>
      </c>
      <c r="F1609" s="1">
        <v>46038</v>
      </c>
      <c r="G1609">
        <v>1</v>
      </c>
      <c r="H1609">
        <v>521405</v>
      </c>
      <c r="I1609" t="s">
        <v>10185</v>
      </c>
      <c r="J1609">
        <v>50053968</v>
      </c>
      <c r="K1609" t="s">
        <v>6518</v>
      </c>
      <c r="L1609">
        <v>2</v>
      </c>
      <c r="M1609">
        <v>2</v>
      </c>
      <c r="N1609">
        <v>2</v>
      </c>
      <c r="O1609" s="1">
        <v>46081</v>
      </c>
      <c r="P1609">
        <v>2</v>
      </c>
      <c r="Q1609" s="317">
        <v>65000</v>
      </c>
      <c r="R1609">
        <v>26.2</v>
      </c>
      <c r="S1609">
        <v>2</v>
      </c>
      <c r="T1609">
        <v>21</v>
      </c>
      <c r="U1609" s="317">
        <v>91234</v>
      </c>
    </row>
    <row r="1610" spans="1:21">
      <c r="A1610">
        <v>1609</v>
      </c>
      <c r="B1610" t="s">
        <v>10003</v>
      </c>
      <c r="C1610" t="s">
        <v>10004</v>
      </c>
      <c r="D1610" t="s">
        <v>93</v>
      </c>
      <c r="E1610" t="s">
        <v>7704</v>
      </c>
      <c r="F1610" s="1">
        <v>46038</v>
      </c>
      <c r="G1610">
        <v>1</v>
      </c>
      <c r="H1610">
        <v>521406</v>
      </c>
      <c r="I1610" t="s">
        <v>10185</v>
      </c>
      <c r="J1610">
        <v>50053976</v>
      </c>
      <c r="K1610" t="s">
        <v>6518</v>
      </c>
      <c r="L1610">
        <v>2</v>
      </c>
      <c r="M1610">
        <v>2</v>
      </c>
      <c r="N1610">
        <v>2</v>
      </c>
      <c r="O1610" s="1">
        <v>46081</v>
      </c>
      <c r="P1610">
        <v>2</v>
      </c>
      <c r="Q1610" s="317">
        <v>41960</v>
      </c>
      <c r="R1610">
        <v>26.2</v>
      </c>
      <c r="S1610">
        <v>2</v>
      </c>
      <c r="T1610">
        <v>21</v>
      </c>
      <c r="U1610" s="317">
        <v>58925</v>
      </c>
    </row>
    <row r="1611" spans="1:21">
      <c r="A1611">
        <v>1610</v>
      </c>
      <c r="B1611" t="s">
        <v>10007</v>
      </c>
      <c r="C1611" t="s">
        <v>16014</v>
      </c>
      <c r="D1611" t="s">
        <v>6574</v>
      </c>
      <c r="E1611" t="s">
        <v>9232</v>
      </c>
      <c r="F1611" s="1">
        <v>46037</v>
      </c>
      <c r="G1611">
        <v>1</v>
      </c>
      <c r="H1611">
        <v>521407</v>
      </c>
      <c r="I1611" t="s">
        <v>10185</v>
      </c>
      <c r="J1611">
        <v>50054001</v>
      </c>
      <c r="K1611" t="s">
        <v>6518</v>
      </c>
      <c r="L1611">
        <v>2</v>
      </c>
      <c r="M1611">
        <v>2</v>
      </c>
      <c r="N1611">
        <v>2</v>
      </c>
      <c r="O1611" s="1">
        <v>46081</v>
      </c>
      <c r="P1611">
        <v>2</v>
      </c>
      <c r="Q1611" s="317">
        <v>59160</v>
      </c>
      <c r="R1611">
        <v>26.2</v>
      </c>
      <c r="S1611">
        <v>2</v>
      </c>
      <c r="T1611">
        <v>48</v>
      </c>
      <c r="U1611" s="317">
        <v>102711</v>
      </c>
    </row>
    <row r="1612" spans="1:21">
      <c r="A1612">
        <v>1611</v>
      </c>
      <c r="B1612" t="s">
        <v>10015</v>
      </c>
      <c r="C1612" t="s">
        <v>16015</v>
      </c>
      <c r="D1612" t="s">
        <v>6574</v>
      </c>
      <c r="E1612" t="s">
        <v>7834</v>
      </c>
      <c r="F1612" s="1">
        <v>46041</v>
      </c>
      <c r="G1612">
        <v>1</v>
      </c>
      <c r="H1612">
        <v>521408</v>
      </c>
      <c r="I1612" t="s">
        <v>10185</v>
      </c>
      <c r="J1612">
        <v>50054145</v>
      </c>
      <c r="K1612" t="s">
        <v>267</v>
      </c>
      <c r="L1612" t="s">
        <v>43</v>
      </c>
      <c r="M1612">
        <v>2</v>
      </c>
      <c r="N1612" t="s">
        <v>43</v>
      </c>
      <c r="O1612" s="1"/>
      <c r="Q1612" s="317"/>
      <c r="U1612" s="317"/>
    </row>
    <row r="1613" spans="1:21">
      <c r="A1613">
        <v>1612</v>
      </c>
      <c r="B1613" t="s">
        <v>10013</v>
      </c>
      <c r="C1613" t="s">
        <v>16016</v>
      </c>
      <c r="D1613" t="s">
        <v>6574</v>
      </c>
      <c r="E1613" t="s">
        <v>9303</v>
      </c>
      <c r="F1613" s="1">
        <v>46041</v>
      </c>
      <c r="G1613">
        <v>1</v>
      </c>
      <c r="H1613">
        <v>521409</v>
      </c>
      <c r="I1613" t="s">
        <v>10185</v>
      </c>
      <c r="J1613">
        <v>50054147</v>
      </c>
      <c r="K1613" t="s">
        <v>6518</v>
      </c>
      <c r="L1613" t="s">
        <v>43</v>
      </c>
      <c r="M1613">
        <v>2</v>
      </c>
      <c r="N1613" t="s">
        <v>43</v>
      </c>
      <c r="O1613" s="1"/>
      <c r="Q1613" s="317"/>
      <c r="U1613" s="317"/>
    </row>
    <row r="1614" spans="1:21">
      <c r="A1614">
        <v>1613</v>
      </c>
      <c r="B1614" t="s">
        <v>10025</v>
      </c>
      <c r="C1614" t="s">
        <v>16017</v>
      </c>
      <c r="D1614" t="s">
        <v>6574</v>
      </c>
      <c r="E1614" t="s">
        <v>9303</v>
      </c>
      <c r="F1614" s="1">
        <v>46041</v>
      </c>
      <c r="G1614">
        <v>1</v>
      </c>
      <c r="H1614">
        <v>521410</v>
      </c>
      <c r="I1614" t="s">
        <v>10185</v>
      </c>
      <c r="J1614">
        <v>50054229</v>
      </c>
      <c r="K1614" t="s">
        <v>6518</v>
      </c>
      <c r="L1614" t="s">
        <v>43</v>
      </c>
      <c r="M1614">
        <v>2</v>
      </c>
      <c r="N1614" t="s">
        <v>43</v>
      </c>
      <c r="O1614" s="1"/>
      <c r="Q1614" s="317"/>
      <c r="U1614" s="317"/>
    </row>
    <row r="1615" spans="1:21">
      <c r="A1615">
        <v>1614</v>
      </c>
      <c r="B1615" t="s">
        <v>10023</v>
      </c>
      <c r="C1615" t="s">
        <v>16018</v>
      </c>
      <c r="D1615" t="s">
        <v>6574</v>
      </c>
      <c r="E1615" t="s">
        <v>9303</v>
      </c>
      <c r="F1615" s="1">
        <v>46041</v>
      </c>
      <c r="G1615">
        <v>1</v>
      </c>
      <c r="H1615">
        <v>521411</v>
      </c>
      <c r="I1615" t="s">
        <v>10185</v>
      </c>
      <c r="J1615">
        <v>50054264</v>
      </c>
      <c r="K1615" t="s">
        <v>6518</v>
      </c>
      <c r="L1615" t="s">
        <v>43</v>
      </c>
      <c r="M1615">
        <v>2</v>
      </c>
      <c r="N1615" t="s">
        <v>43</v>
      </c>
      <c r="O1615" s="1"/>
      <c r="Q1615" s="317"/>
      <c r="U1615" s="317"/>
    </row>
    <row r="1616" spans="1:21">
      <c r="A1616">
        <v>1615</v>
      </c>
      <c r="B1616" t="s">
        <v>16019</v>
      </c>
      <c r="C1616" t="s">
        <v>16020</v>
      </c>
      <c r="D1616" t="s">
        <v>93</v>
      </c>
      <c r="E1616" t="s">
        <v>9446</v>
      </c>
      <c r="F1616" s="1">
        <v>46038</v>
      </c>
      <c r="G1616">
        <v>1</v>
      </c>
      <c r="H1616">
        <v>521412</v>
      </c>
      <c r="I1616" t="s">
        <v>10185</v>
      </c>
      <c r="J1616">
        <v>50054020</v>
      </c>
      <c r="L1616" t="s">
        <v>43</v>
      </c>
      <c r="M1616" t="s">
        <v>43</v>
      </c>
      <c r="N1616" t="s">
        <v>43</v>
      </c>
      <c r="O1616" s="1"/>
      <c r="Q1616" s="317"/>
      <c r="U1616" s="317"/>
    </row>
    <row r="1617" spans="1:21">
      <c r="A1617">
        <v>1616</v>
      </c>
      <c r="B1617" t="s">
        <v>10011</v>
      </c>
      <c r="C1617" t="s">
        <v>15527</v>
      </c>
      <c r="D1617" t="s">
        <v>93</v>
      </c>
      <c r="E1617" t="s">
        <v>7668</v>
      </c>
      <c r="F1617" s="1">
        <v>46038</v>
      </c>
      <c r="G1617">
        <v>1</v>
      </c>
      <c r="H1617">
        <v>521413</v>
      </c>
      <c r="I1617" t="s">
        <v>10185</v>
      </c>
      <c r="J1617">
        <v>50054027</v>
      </c>
      <c r="L1617" t="s">
        <v>43</v>
      </c>
      <c r="M1617" t="s">
        <v>43</v>
      </c>
      <c r="N1617" t="s">
        <v>43</v>
      </c>
      <c r="O1617" s="1"/>
      <c r="Q1617" s="317"/>
      <c r="U1617" s="317"/>
    </row>
    <row r="1618" spans="1:21">
      <c r="A1618">
        <v>1617</v>
      </c>
      <c r="B1618" t="s">
        <v>16021</v>
      </c>
      <c r="C1618" t="s">
        <v>16022</v>
      </c>
      <c r="D1618" t="s">
        <v>93</v>
      </c>
      <c r="E1618" t="s">
        <v>7668</v>
      </c>
      <c r="F1618" s="1">
        <v>46038</v>
      </c>
      <c r="G1618">
        <v>1</v>
      </c>
      <c r="H1618">
        <v>521414</v>
      </c>
      <c r="I1618" t="s">
        <v>10185</v>
      </c>
      <c r="J1618">
        <v>50054029</v>
      </c>
      <c r="L1618" t="s">
        <v>43</v>
      </c>
      <c r="M1618" t="s">
        <v>43</v>
      </c>
      <c r="N1618" t="s">
        <v>43</v>
      </c>
      <c r="O1618" s="1"/>
      <c r="Q1618" s="317"/>
      <c r="U1618" s="317"/>
    </row>
    <row r="1619" spans="1:21">
      <c r="A1619">
        <v>1618</v>
      </c>
      <c r="B1619" t="s">
        <v>16023</v>
      </c>
      <c r="C1619" t="s">
        <v>8939</v>
      </c>
      <c r="D1619" t="s">
        <v>93</v>
      </c>
      <c r="E1619" t="s">
        <v>7704</v>
      </c>
      <c r="F1619" s="1">
        <v>46038</v>
      </c>
      <c r="G1619">
        <v>1</v>
      </c>
      <c r="H1619">
        <v>521415</v>
      </c>
      <c r="I1619" t="s">
        <v>10185</v>
      </c>
      <c r="J1619">
        <v>50054031</v>
      </c>
      <c r="L1619" t="s">
        <v>43</v>
      </c>
      <c r="M1619" t="s">
        <v>43</v>
      </c>
      <c r="N1619" t="s">
        <v>43</v>
      </c>
      <c r="O1619" s="1"/>
      <c r="Q1619" s="317"/>
      <c r="U1619" s="317"/>
    </row>
    <row r="1620" spans="1:21">
      <c r="A1620">
        <v>1619</v>
      </c>
      <c r="B1620" t="s">
        <v>16024</v>
      </c>
      <c r="C1620" t="s">
        <v>16025</v>
      </c>
      <c r="D1620" t="s">
        <v>93</v>
      </c>
      <c r="E1620" t="s">
        <v>7769</v>
      </c>
      <c r="F1620" s="1">
        <v>46038</v>
      </c>
      <c r="G1620">
        <v>1</v>
      </c>
      <c r="H1620">
        <v>521416</v>
      </c>
      <c r="I1620" t="s">
        <v>10185</v>
      </c>
      <c r="J1620">
        <v>50054035</v>
      </c>
      <c r="L1620" t="s">
        <v>43</v>
      </c>
      <c r="M1620" t="s">
        <v>43</v>
      </c>
      <c r="N1620" t="s">
        <v>43</v>
      </c>
      <c r="O1620" s="1"/>
      <c r="Q1620" s="317"/>
      <c r="U1620" s="317"/>
    </row>
    <row r="1621" spans="1:21">
      <c r="A1621">
        <v>1620</v>
      </c>
      <c r="B1621" t="s">
        <v>16026</v>
      </c>
      <c r="C1621" t="s">
        <v>16027</v>
      </c>
      <c r="D1621" t="s">
        <v>93</v>
      </c>
      <c r="E1621" t="s">
        <v>7769</v>
      </c>
      <c r="F1621" s="1">
        <v>46038</v>
      </c>
      <c r="G1621">
        <v>1</v>
      </c>
      <c r="H1621">
        <v>521417</v>
      </c>
      <c r="I1621" t="s">
        <v>10185</v>
      </c>
      <c r="J1621">
        <v>50054037</v>
      </c>
      <c r="L1621" t="s">
        <v>43</v>
      </c>
      <c r="M1621" t="s">
        <v>43</v>
      </c>
      <c r="N1621" t="s">
        <v>43</v>
      </c>
      <c r="O1621" s="1"/>
      <c r="Q1621" s="317"/>
      <c r="U1621" s="317"/>
    </row>
    <row r="1622" spans="1:21">
      <c r="A1622">
        <v>1621</v>
      </c>
      <c r="B1622" t="s">
        <v>10019</v>
      </c>
      <c r="C1622" t="s">
        <v>15273</v>
      </c>
      <c r="D1622" t="s">
        <v>93</v>
      </c>
      <c r="E1622" t="s">
        <v>7769</v>
      </c>
      <c r="F1622" s="1">
        <v>46041</v>
      </c>
      <c r="G1622">
        <v>1</v>
      </c>
      <c r="H1622">
        <v>521418</v>
      </c>
      <c r="I1622" t="s">
        <v>10185</v>
      </c>
      <c r="J1622">
        <v>50054185</v>
      </c>
      <c r="K1622" t="s">
        <v>267</v>
      </c>
      <c r="L1622">
        <v>2</v>
      </c>
      <c r="M1622">
        <v>2</v>
      </c>
      <c r="N1622">
        <v>2</v>
      </c>
      <c r="O1622" s="1">
        <v>46081</v>
      </c>
      <c r="P1622">
        <v>2</v>
      </c>
      <c r="Q1622" s="317">
        <v>45685</v>
      </c>
      <c r="U1622" s="317"/>
    </row>
    <row r="1623" spans="1:21">
      <c r="A1623">
        <v>1622</v>
      </c>
      <c r="B1623" t="s">
        <v>10017</v>
      </c>
      <c r="C1623" t="s">
        <v>10018</v>
      </c>
      <c r="D1623" t="s">
        <v>93</v>
      </c>
      <c r="E1623" t="s">
        <v>7769</v>
      </c>
      <c r="F1623" s="1">
        <v>46041</v>
      </c>
      <c r="G1623">
        <v>1</v>
      </c>
      <c r="H1623">
        <v>521419</v>
      </c>
      <c r="I1623" t="s">
        <v>10185</v>
      </c>
      <c r="J1623">
        <v>50054190</v>
      </c>
      <c r="K1623" t="s">
        <v>6518</v>
      </c>
      <c r="L1623" t="s">
        <v>43</v>
      </c>
      <c r="M1623">
        <v>2</v>
      </c>
      <c r="N1623" t="s">
        <v>43</v>
      </c>
      <c r="O1623" s="1"/>
      <c r="Q1623" s="317"/>
      <c r="U1623" s="317"/>
    </row>
    <row r="1624" spans="1:21">
      <c r="A1624">
        <v>1623</v>
      </c>
      <c r="B1624" t="s">
        <v>16028</v>
      </c>
      <c r="C1624" t="s">
        <v>16029</v>
      </c>
      <c r="D1624" t="s">
        <v>93</v>
      </c>
      <c r="E1624" t="s">
        <v>7769</v>
      </c>
      <c r="F1624" s="1">
        <v>46041</v>
      </c>
      <c r="G1624">
        <v>1</v>
      </c>
      <c r="H1624">
        <v>521420</v>
      </c>
      <c r="I1624" t="s">
        <v>10185</v>
      </c>
      <c r="J1624">
        <v>50054197</v>
      </c>
      <c r="L1624" t="s">
        <v>43</v>
      </c>
      <c r="M1624" t="s">
        <v>43</v>
      </c>
      <c r="N1624" t="s">
        <v>43</v>
      </c>
      <c r="O1624" s="1"/>
      <c r="Q1624" s="317"/>
      <c r="U1624" s="317"/>
    </row>
    <row r="1625" spans="1:21">
      <c r="A1625">
        <v>1624</v>
      </c>
      <c r="B1625" t="s">
        <v>16030</v>
      </c>
      <c r="C1625" t="s">
        <v>16031</v>
      </c>
      <c r="D1625" t="s">
        <v>93</v>
      </c>
      <c r="E1625" t="s">
        <v>9226</v>
      </c>
      <c r="F1625" s="1">
        <v>46041</v>
      </c>
      <c r="G1625">
        <v>1</v>
      </c>
      <c r="H1625">
        <v>521421</v>
      </c>
      <c r="I1625" t="s">
        <v>10185</v>
      </c>
      <c r="J1625">
        <v>50054226</v>
      </c>
      <c r="L1625" t="s">
        <v>43</v>
      </c>
      <c r="M1625" t="s">
        <v>43</v>
      </c>
      <c r="N1625" t="s">
        <v>43</v>
      </c>
      <c r="O1625" s="1"/>
      <c r="Q1625" s="317"/>
      <c r="U1625" s="317"/>
    </row>
    <row r="1626" spans="1:21">
      <c r="A1626">
        <v>1625</v>
      </c>
      <c r="B1626" t="s">
        <v>16032</v>
      </c>
      <c r="C1626" t="s">
        <v>16033</v>
      </c>
      <c r="D1626" t="s">
        <v>93</v>
      </c>
      <c r="E1626" t="s">
        <v>7704</v>
      </c>
      <c r="F1626" s="1">
        <v>46041</v>
      </c>
      <c r="G1626">
        <v>1</v>
      </c>
      <c r="H1626">
        <v>521422</v>
      </c>
      <c r="I1626" t="s">
        <v>10185</v>
      </c>
      <c r="J1626">
        <v>50054243</v>
      </c>
      <c r="L1626" t="s">
        <v>43</v>
      </c>
      <c r="M1626" t="s">
        <v>43</v>
      </c>
      <c r="N1626" t="s">
        <v>43</v>
      </c>
      <c r="O1626" s="1"/>
      <c r="Q1626" s="317"/>
      <c r="U1626" s="317"/>
    </row>
    <row r="1627" spans="1:21">
      <c r="A1627">
        <v>1626</v>
      </c>
      <c r="B1627" t="s">
        <v>10027</v>
      </c>
      <c r="C1627" t="s">
        <v>16034</v>
      </c>
      <c r="D1627" t="s">
        <v>93</v>
      </c>
      <c r="E1627" t="s">
        <v>9296</v>
      </c>
      <c r="F1627" s="1">
        <v>46042</v>
      </c>
      <c r="G1627">
        <v>1</v>
      </c>
      <c r="H1627">
        <v>521423</v>
      </c>
      <c r="I1627" t="s">
        <v>10185</v>
      </c>
      <c r="J1627">
        <v>50054268</v>
      </c>
      <c r="K1627" t="s">
        <v>267</v>
      </c>
      <c r="L1627" t="s">
        <v>43</v>
      </c>
      <c r="M1627">
        <v>3</v>
      </c>
      <c r="N1627" t="s">
        <v>43</v>
      </c>
      <c r="O1627" s="1"/>
      <c r="Q1627" s="317"/>
      <c r="U1627" s="317"/>
    </row>
    <row r="1628" spans="1:21">
      <c r="A1628">
        <v>1627</v>
      </c>
      <c r="B1628" t="s">
        <v>16035</v>
      </c>
      <c r="C1628" t="s">
        <v>16036</v>
      </c>
      <c r="D1628" t="s">
        <v>93</v>
      </c>
      <c r="E1628" t="s">
        <v>7698</v>
      </c>
      <c r="F1628" s="1">
        <v>46042</v>
      </c>
      <c r="G1628">
        <v>1</v>
      </c>
      <c r="H1628">
        <v>521424</v>
      </c>
      <c r="I1628" t="s">
        <v>10185</v>
      </c>
      <c r="J1628">
        <v>50054314</v>
      </c>
      <c r="L1628" t="s">
        <v>43</v>
      </c>
      <c r="M1628" t="s">
        <v>43</v>
      </c>
      <c r="N1628" t="s">
        <v>43</v>
      </c>
      <c r="O1628" s="1"/>
      <c r="Q1628" s="317"/>
      <c r="U1628" s="317"/>
    </row>
    <row r="1629" spans="1:21">
      <c r="A1629">
        <v>1628</v>
      </c>
      <c r="B1629" t="s">
        <v>10031</v>
      </c>
      <c r="C1629" t="s">
        <v>16037</v>
      </c>
      <c r="D1629" t="s">
        <v>6574</v>
      </c>
      <c r="E1629" t="s">
        <v>7834</v>
      </c>
      <c r="F1629" s="1">
        <v>46042</v>
      </c>
      <c r="G1629">
        <v>1</v>
      </c>
      <c r="H1629">
        <v>521425</v>
      </c>
      <c r="I1629" t="s">
        <v>10185</v>
      </c>
      <c r="J1629">
        <v>50054355</v>
      </c>
      <c r="K1629" t="s">
        <v>267</v>
      </c>
      <c r="L1629" t="s">
        <v>43</v>
      </c>
      <c r="M1629">
        <v>2</v>
      </c>
      <c r="N1629" t="s">
        <v>43</v>
      </c>
      <c r="O1629" s="1"/>
      <c r="Q1629" s="317"/>
      <c r="U1629" s="317"/>
    </row>
    <row r="1630" spans="1:21">
      <c r="A1630">
        <v>1629</v>
      </c>
      <c r="B1630" t="s">
        <v>16038</v>
      </c>
      <c r="C1630" t="s">
        <v>16039</v>
      </c>
      <c r="D1630" t="s">
        <v>6574</v>
      </c>
      <c r="E1630" t="s">
        <v>7834</v>
      </c>
      <c r="F1630" s="1">
        <v>46041</v>
      </c>
      <c r="G1630">
        <v>1</v>
      </c>
      <c r="H1630">
        <v>521426</v>
      </c>
      <c r="I1630" t="s">
        <v>10185</v>
      </c>
      <c r="K1630" t="s">
        <v>267</v>
      </c>
      <c r="L1630">
        <v>1</v>
      </c>
      <c r="M1630">
        <v>1</v>
      </c>
      <c r="N1630">
        <v>1</v>
      </c>
      <c r="O1630" s="1">
        <v>46053</v>
      </c>
      <c r="P1630">
        <v>1</v>
      </c>
      <c r="Q1630" s="317">
        <v>41960</v>
      </c>
      <c r="R1630">
        <v>26.2</v>
      </c>
      <c r="S1630">
        <v>2</v>
      </c>
      <c r="T1630">
        <v>101</v>
      </c>
      <c r="U1630" s="317">
        <v>108120</v>
      </c>
    </row>
    <row r="1631" spans="1:21">
      <c r="A1631">
        <v>1630</v>
      </c>
      <c r="B1631" t="s">
        <v>16040</v>
      </c>
      <c r="C1631" t="s">
        <v>16041</v>
      </c>
      <c r="D1631" t="s">
        <v>6574</v>
      </c>
      <c r="E1631" t="s">
        <v>9232</v>
      </c>
      <c r="F1631" s="1">
        <v>46041</v>
      </c>
      <c r="G1631">
        <v>1</v>
      </c>
      <c r="H1631">
        <v>521427</v>
      </c>
      <c r="I1631" t="s">
        <v>10185</v>
      </c>
      <c r="K1631" t="s">
        <v>6518</v>
      </c>
      <c r="L1631" t="s">
        <v>43</v>
      </c>
      <c r="M1631">
        <v>1</v>
      </c>
      <c r="N1631" t="s">
        <v>43</v>
      </c>
      <c r="O1631" s="1"/>
      <c r="Q1631" s="317"/>
      <c r="U1631" s="317"/>
    </row>
    <row r="1632" spans="1:21">
      <c r="A1632">
        <v>1631</v>
      </c>
      <c r="B1632" t="s">
        <v>10033</v>
      </c>
      <c r="C1632" t="s">
        <v>16042</v>
      </c>
      <c r="D1632" t="s">
        <v>93</v>
      </c>
      <c r="E1632" t="s">
        <v>15390</v>
      </c>
      <c r="F1632" s="1">
        <v>46043</v>
      </c>
      <c r="G1632">
        <v>1</v>
      </c>
      <c r="H1632">
        <v>521428</v>
      </c>
      <c r="I1632" t="s">
        <v>10185</v>
      </c>
      <c r="J1632">
        <v>50054525</v>
      </c>
      <c r="K1632" t="s">
        <v>267</v>
      </c>
      <c r="L1632" t="s">
        <v>43</v>
      </c>
      <c r="M1632">
        <v>2</v>
      </c>
      <c r="N1632" t="s">
        <v>43</v>
      </c>
      <c r="O1632" s="1"/>
      <c r="Q1632" s="317"/>
      <c r="U1632" s="317"/>
    </row>
    <row r="1633" spans="1:21">
      <c r="A1633">
        <v>1632</v>
      </c>
      <c r="B1633" t="s">
        <v>10042</v>
      </c>
      <c r="C1633" t="s">
        <v>10043</v>
      </c>
      <c r="D1633" t="s">
        <v>6574</v>
      </c>
      <c r="E1633" t="s">
        <v>9303</v>
      </c>
      <c r="F1633" s="1">
        <v>46043</v>
      </c>
      <c r="G1633">
        <v>1</v>
      </c>
      <c r="H1633">
        <v>521429</v>
      </c>
      <c r="I1633" t="s">
        <v>10185</v>
      </c>
      <c r="J1633">
        <v>50054583</v>
      </c>
      <c r="K1633" t="s">
        <v>6518</v>
      </c>
      <c r="L1633">
        <v>2</v>
      </c>
      <c r="M1633">
        <v>2</v>
      </c>
      <c r="N1633">
        <v>2</v>
      </c>
      <c r="O1633" s="1">
        <v>46081</v>
      </c>
      <c r="P1633">
        <v>2</v>
      </c>
      <c r="Q1633" s="317">
        <v>56555</v>
      </c>
      <c r="R1633">
        <v>26.2</v>
      </c>
      <c r="S1633">
        <v>2</v>
      </c>
      <c r="T1633">
        <v>48</v>
      </c>
      <c r="U1633" s="317">
        <v>98292</v>
      </c>
    </row>
    <row r="1634" spans="1:21">
      <c r="A1634">
        <v>1633</v>
      </c>
      <c r="B1634" t="s">
        <v>16043</v>
      </c>
      <c r="C1634" t="s">
        <v>16044</v>
      </c>
      <c r="D1634" t="s">
        <v>6574</v>
      </c>
      <c r="E1634" t="s">
        <v>9355</v>
      </c>
      <c r="F1634" s="1">
        <v>46044</v>
      </c>
      <c r="G1634">
        <v>1</v>
      </c>
      <c r="H1634">
        <v>521430</v>
      </c>
      <c r="I1634" t="s">
        <v>10185</v>
      </c>
      <c r="J1634">
        <v>50054760</v>
      </c>
      <c r="L1634" t="s">
        <v>43</v>
      </c>
      <c r="M1634" t="s">
        <v>43</v>
      </c>
      <c r="N1634" t="s">
        <v>43</v>
      </c>
      <c r="O1634" s="1"/>
      <c r="Q1634" s="317"/>
      <c r="U1634" s="317"/>
    </row>
    <row r="1635" spans="1:21">
      <c r="A1635">
        <v>1634</v>
      </c>
      <c r="B1635" t="s">
        <v>16045</v>
      </c>
      <c r="C1635" t="s">
        <v>16046</v>
      </c>
      <c r="D1635" t="s">
        <v>6574</v>
      </c>
      <c r="E1635" t="s">
        <v>9232</v>
      </c>
      <c r="F1635" s="1">
        <v>46045</v>
      </c>
      <c r="G1635">
        <v>1</v>
      </c>
      <c r="H1635">
        <v>521431</v>
      </c>
      <c r="I1635" t="s">
        <v>10185</v>
      </c>
      <c r="K1635" t="s">
        <v>6518</v>
      </c>
      <c r="L1635" t="s">
        <v>43</v>
      </c>
      <c r="M1635">
        <v>1</v>
      </c>
      <c r="N1635" t="s">
        <v>43</v>
      </c>
      <c r="O1635" s="1"/>
      <c r="Q1635" s="317"/>
      <c r="U1635" s="317"/>
    </row>
    <row r="1636" spans="1:21">
      <c r="A1636">
        <v>1635</v>
      </c>
      <c r="B1636" t="s">
        <v>10052</v>
      </c>
      <c r="C1636" t="s">
        <v>16047</v>
      </c>
      <c r="D1636" t="s">
        <v>6574</v>
      </c>
      <c r="E1636" t="s">
        <v>9303</v>
      </c>
      <c r="F1636" s="1">
        <v>46048</v>
      </c>
      <c r="G1636">
        <v>1</v>
      </c>
      <c r="H1636">
        <v>521432</v>
      </c>
      <c r="I1636" t="s">
        <v>10185</v>
      </c>
      <c r="J1636">
        <v>50054986</v>
      </c>
      <c r="K1636" t="s">
        <v>6518</v>
      </c>
      <c r="L1636" t="s">
        <v>43</v>
      </c>
      <c r="M1636">
        <v>2</v>
      </c>
      <c r="N1636" t="s">
        <v>43</v>
      </c>
      <c r="O1636" s="1"/>
      <c r="Q1636" s="317"/>
      <c r="U1636" s="317"/>
    </row>
    <row r="1637" spans="1:21">
      <c r="A1637">
        <v>1636</v>
      </c>
      <c r="B1637" t="s">
        <v>7868</v>
      </c>
      <c r="C1637" t="s">
        <v>7869</v>
      </c>
      <c r="D1637" t="s">
        <v>93</v>
      </c>
      <c r="E1637" t="s">
        <v>93</v>
      </c>
      <c r="F1637" s="1">
        <v>45681</v>
      </c>
      <c r="G1637">
        <v>1</v>
      </c>
      <c r="H1637">
        <v>521433</v>
      </c>
      <c r="I1637" t="s">
        <v>10185</v>
      </c>
      <c r="J1637">
        <v>40067395</v>
      </c>
      <c r="K1637" t="s">
        <v>6518</v>
      </c>
      <c r="L1637" t="s">
        <v>43</v>
      </c>
      <c r="M1637">
        <v>1</v>
      </c>
      <c r="N1637" t="s">
        <v>43</v>
      </c>
      <c r="O1637" s="1"/>
      <c r="Q1637" s="317"/>
      <c r="U1637" s="317"/>
    </row>
    <row r="1638" spans="1:21">
      <c r="A1638">
        <v>1637</v>
      </c>
      <c r="B1638" t="s">
        <v>10044</v>
      </c>
      <c r="C1638" t="s">
        <v>16048</v>
      </c>
      <c r="D1638" t="s">
        <v>93</v>
      </c>
      <c r="E1638" t="s">
        <v>7704</v>
      </c>
      <c r="F1638" s="1">
        <v>46045</v>
      </c>
      <c r="G1638">
        <v>1</v>
      </c>
      <c r="H1638">
        <v>521434</v>
      </c>
      <c r="I1638" t="s">
        <v>10185</v>
      </c>
      <c r="J1638">
        <v>50054633</v>
      </c>
      <c r="K1638" t="s">
        <v>6518</v>
      </c>
      <c r="L1638" t="s">
        <v>43</v>
      </c>
      <c r="M1638">
        <v>2</v>
      </c>
      <c r="N1638" t="s">
        <v>43</v>
      </c>
      <c r="O1638" s="1"/>
      <c r="Q1638" s="317"/>
      <c r="U1638" s="317"/>
    </row>
    <row r="1639" spans="1:21">
      <c r="A1639">
        <v>1638</v>
      </c>
      <c r="B1639" t="s">
        <v>10046</v>
      </c>
      <c r="C1639" t="s">
        <v>16049</v>
      </c>
      <c r="D1639" t="s">
        <v>93</v>
      </c>
      <c r="E1639" t="s">
        <v>7704</v>
      </c>
      <c r="F1639" s="1">
        <v>46045</v>
      </c>
      <c r="G1639">
        <v>1</v>
      </c>
      <c r="H1639">
        <v>521435</v>
      </c>
      <c r="I1639" t="s">
        <v>10185</v>
      </c>
      <c r="J1639">
        <v>50054640</v>
      </c>
      <c r="K1639" t="s">
        <v>267</v>
      </c>
      <c r="L1639" t="s">
        <v>43</v>
      </c>
      <c r="M1639">
        <v>2</v>
      </c>
      <c r="N1639" t="s">
        <v>43</v>
      </c>
      <c r="O1639" s="1"/>
      <c r="Q1639" s="317"/>
      <c r="U1639" s="317"/>
    </row>
    <row r="1640" spans="1:21">
      <c r="A1640">
        <v>1639</v>
      </c>
      <c r="B1640" t="s">
        <v>10029</v>
      </c>
      <c r="C1640" t="s">
        <v>16050</v>
      </c>
      <c r="D1640" t="s">
        <v>93</v>
      </c>
      <c r="E1640" t="s">
        <v>15390</v>
      </c>
      <c r="F1640" s="1">
        <v>46044</v>
      </c>
      <c r="G1640">
        <v>1</v>
      </c>
      <c r="H1640">
        <v>521436</v>
      </c>
      <c r="I1640" t="s">
        <v>10185</v>
      </c>
      <c r="J1640">
        <v>50054709</v>
      </c>
      <c r="K1640" t="s">
        <v>267</v>
      </c>
      <c r="L1640" t="s">
        <v>43</v>
      </c>
      <c r="M1640">
        <v>2</v>
      </c>
      <c r="N1640" t="s">
        <v>43</v>
      </c>
      <c r="O1640" s="1"/>
      <c r="Q1640" s="317"/>
      <c r="U1640" s="317"/>
    </row>
    <row r="1641" spans="1:21">
      <c r="A1641">
        <v>1640</v>
      </c>
      <c r="B1641" t="s">
        <v>16051</v>
      </c>
      <c r="C1641" t="s">
        <v>16052</v>
      </c>
      <c r="D1641" t="s">
        <v>93</v>
      </c>
      <c r="E1641" t="s">
        <v>9226</v>
      </c>
      <c r="F1641" s="1">
        <v>46044</v>
      </c>
      <c r="G1641">
        <v>1</v>
      </c>
      <c r="H1641">
        <v>521437</v>
      </c>
      <c r="I1641" t="s">
        <v>10185</v>
      </c>
      <c r="J1641">
        <v>50054776</v>
      </c>
      <c r="L1641" t="s">
        <v>43</v>
      </c>
      <c r="M1641" t="s">
        <v>43</v>
      </c>
      <c r="N1641" t="s">
        <v>43</v>
      </c>
      <c r="O1641" s="1"/>
      <c r="Q1641" s="317"/>
      <c r="U1641" s="317"/>
    </row>
    <row r="1642" spans="1:21">
      <c r="A1642">
        <v>1641</v>
      </c>
      <c r="B1642" t="s">
        <v>10048</v>
      </c>
      <c r="C1642" t="s">
        <v>16053</v>
      </c>
      <c r="D1642" t="s">
        <v>93</v>
      </c>
      <c r="E1642" t="s">
        <v>9381</v>
      </c>
      <c r="F1642" s="1">
        <v>46044</v>
      </c>
      <c r="G1642">
        <v>1</v>
      </c>
      <c r="H1642">
        <v>521438</v>
      </c>
      <c r="I1642" t="s">
        <v>10185</v>
      </c>
      <c r="J1642">
        <v>50054786</v>
      </c>
      <c r="K1642" t="s">
        <v>267</v>
      </c>
      <c r="L1642" t="s">
        <v>43</v>
      </c>
      <c r="M1642">
        <v>2</v>
      </c>
      <c r="N1642" t="s">
        <v>43</v>
      </c>
      <c r="O1642" s="1"/>
      <c r="Q1642" s="317"/>
      <c r="U1642" s="317"/>
    </row>
    <row r="1643" spans="1:21">
      <c r="A1643">
        <v>1642</v>
      </c>
      <c r="B1643" t="s">
        <v>10035</v>
      </c>
      <c r="C1643" t="s">
        <v>16054</v>
      </c>
      <c r="D1643" t="s">
        <v>93</v>
      </c>
      <c r="E1643" t="s">
        <v>9345</v>
      </c>
      <c r="F1643" s="1">
        <v>46045</v>
      </c>
      <c r="G1643">
        <v>1</v>
      </c>
      <c r="H1643">
        <v>521439</v>
      </c>
      <c r="I1643" t="s">
        <v>10185</v>
      </c>
      <c r="J1643">
        <v>50054861</v>
      </c>
      <c r="K1643" t="s">
        <v>267</v>
      </c>
      <c r="L1643" t="s">
        <v>43</v>
      </c>
      <c r="M1643">
        <v>2</v>
      </c>
      <c r="N1643">
        <v>3</v>
      </c>
      <c r="O1643" s="1"/>
      <c r="Q1643" s="317"/>
      <c r="U1643" s="317"/>
    </row>
    <row r="1644" spans="1:21">
      <c r="A1644">
        <v>1643</v>
      </c>
      <c r="B1644" t="s">
        <v>16055</v>
      </c>
      <c r="C1644" t="s">
        <v>16056</v>
      </c>
      <c r="D1644" t="s">
        <v>93</v>
      </c>
      <c r="E1644" t="s">
        <v>7698</v>
      </c>
      <c r="F1644" s="1">
        <v>46045</v>
      </c>
      <c r="G1644">
        <v>1</v>
      </c>
      <c r="H1644">
        <v>521440</v>
      </c>
      <c r="I1644" t="s">
        <v>10185</v>
      </c>
      <c r="J1644">
        <v>50054895</v>
      </c>
      <c r="L1644" t="s">
        <v>43</v>
      </c>
      <c r="M1644" t="s">
        <v>43</v>
      </c>
      <c r="N1644" t="s">
        <v>43</v>
      </c>
      <c r="O1644" s="1"/>
      <c r="Q1644" s="317"/>
      <c r="U1644" s="317"/>
    </row>
    <row r="1645" spans="1:21">
      <c r="A1645">
        <v>1644</v>
      </c>
      <c r="B1645" t="s">
        <v>10064</v>
      </c>
      <c r="C1645" t="s">
        <v>16057</v>
      </c>
      <c r="D1645" t="s">
        <v>93</v>
      </c>
      <c r="E1645" t="s">
        <v>7698</v>
      </c>
      <c r="F1645" s="1">
        <v>46049</v>
      </c>
      <c r="G1645">
        <v>1</v>
      </c>
      <c r="H1645">
        <v>521441</v>
      </c>
      <c r="I1645" t="s">
        <v>10185</v>
      </c>
      <c r="J1645">
        <v>50055025</v>
      </c>
      <c r="K1645" t="s">
        <v>267</v>
      </c>
      <c r="L1645">
        <v>2</v>
      </c>
      <c r="M1645">
        <v>2</v>
      </c>
      <c r="N1645">
        <v>2</v>
      </c>
      <c r="O1645" s="1">
        <v>46081</v>
      </c>
      <c r="P1645">
        <v>2</v>
      </c>
      <c r="Q1645" s="317">
        <v>32210</v>
      </c>
      <c r="U1645" s="317"/>
    </row>
    <row r="1646" spans="1:21">
      <c r="A1646">
        <v>1645</v>
      </c>
      <c r="B1646" t="s">
        <v>10058</v>
      </c>
      <c r="C1646" t="s">
        <v>10059</v>
      </c>
      <c r="D1646" t="s">
        <v>93</v>
      </c>
      <c r="E1646" t="s">
        <v>9446</v>
      </c>
      <c r="F1646" s="1">
        <v>46049</v>
      </c>
      <c r="G1646">
        <v>1</v>
      </c>
      <c r="H1646">
        <v>521442</v>
      </c>
      <c r="I1646" t="s">
        <v>10185</v>
      </c>
      <c r="J1646">
        <v>50055059</v>
      </c>
      <c r="K1646" t="s">
        <v>267</v>
      </c>
      <c r="L1646">
        <v>2</v>
      </c>
      <c r="M1646">
        <v>2</v>
      </c>
      <c r="N1646">
        <v>2</v>
      </c>
      <c r="O1646" s="1">
        <v>46081</v>
      </c>
      <c r="P1646">
        <v>2</v>
      </c>
      <c r="Q1646" s="317">
        <v>39860</v>
      </c>
      <c r="R1646">
        <v>26.2</v>
      </c>
      <c r="S1646">
        <v>2</v>
      </c>
      <c r="T1646">
        <v>20</v>
      </c>
      <c r="U1646" s="317">
        <v>71862</v>
      </c>
    </row>
    <row r="1647" spans="1:21">
      <c r="A1647">
        <v>1646</v>
      </c>
      <c r="B1647" t="s">
        <v>10060</v>
      </c>
      <c r="C1647" t="s">
        <v>16058</v>
      </c>
      <c r="D1647" t="s">
        <v>6574</v>
      </c>
      <c r="E1647" t="s">
        <v>9303</v>
      </c>
      <c r="F1647" s="1">
        <v>46048</v>
      </c>
      <c r="G1647">
        <v>1</v>
      </c>
      <c r="H1647">
        <v>521443</v>
      </c>
      <c r="I1647" t="s">
        <v>10185</v>
      </c>
      <c r="J1647">
        <v>50055086</v>
      </c>
      <c r="L1647" t="s">
        <v>43</v>
      </c>
      <c r="M1647" t="s">
        <v>43</v>
      </c>
      <c r="N1647" t="s">
        <v>43</v>
      </c>
      <c r="O1647" s="1"/>
      <c r="Q1647" s="317"/>
      <c r="U1647" s="317"/>
    </row>
    <row r="1648" spans="1:21">
      <c r="A1648">
        <v>1647</v>
      </c>
      <c r="B1648" t="s">
        <v>16059</v>
      </c>
      <c r="C1648" t="s">
        <v>16060</v>
      </c>
      <c r="D1648" t="s">
        <v>6574</v>
      </c>
      <c r="E1648" t="s">
        <v>7834</v>
      </c>
      <c r="F1648" s="1"/>
      <c r="G1648" t="s">
        <v>43</v>
      </c>
      <c r="H1648">
        <v>521444</v>
      </c>
      <c r="I1648" t="s">
        <v>43</v>
      </c>
      <c r="L1648" t="s">
        <v>43</v>
      </c>
      <c r="M1648" t="s">
        <v>43</v>
      </c>
      <c r="N1648" t="s">
        <v>43</v>
      </c>
      <c r="O1648" s="1"/>
      <c r="Q1648" s="317"/>
      <c r="U1648" s="317"/>
    </row>
    <row r="1649" spans="1:21">
      <c r="A1649">
        <v>1648</v>
      </c>
      <c r="B1649" t="s">
        <v>16061</v>
      </c>
      <c r="C1649" t="s">
        <v>16062</v>
      </c>
      <c r="D1649" t="s">
        <v>6574</v>
      </c>
      <c r="E1649" t="s">
        <v>7834</v>
      </c>
      <c r="F1649" s="1"/>
      <c r="G1649" t="s">
        <v>43</v>
      </c>
      <c r="H1649">
        <v>521445</v>
      </c>
      <c r="I1649" t="s">
        <v>43</v>
      </c>
      <c r="L1649" t="s">
        <v>43</v>
      </c>
      <c r="M1649" t="s">
        <v>43</v>
      </c>
      <c r="N1649" t="s">
        <v>43</v>
      </c>
      <c r="O1649" s="1"/>
      <c r="Q1649" s="317"/>
      <c r="U1649" s="317"/>
    </row>
    <row r="1650" spans="1:21">
      <c r="A1650">
        <v>1649</v>
      </c>
      <c r="B1650" t="s">
        <v>8136</v>
      </c>
      <c r="C1650" t="s">
        <v>16063</v>
      </c>
      <c r="D1650" t="s">
        <v>6574</v>
      </c>
      <c r="E1650" t="s">
        <v>7834</v>
      </c>
      <c r="F1650" s="1"/>
      <c r="G1650" t="s">
        <v>43</v>
      </c>
      <c r="H1650">
        <v>521446</v>
      </c>
      <c r="I1650" t="s">
        <v>43</v>
      </c>
      <c r="L1650" t="s">
        <v>43</v>
      </c>
      <c r="M1650" t="s">
        <v>43</v>
      </c>
      <c r="N1650" t="s">
        <v>43</v>
      </c>
      <c r="O1650" s="1"/>
      <c r="Q1650" s="317"/>
      <c r="U1650" s="317"/>
    </row>
    <row r="1651" spans="1:21">
      <c r="A1651">
        <v>1650</v>
      </c>
      <c r="B1651" t="s">
        <v>16064</v>
      </c>
      <c r="C1651" t="s">
        <v>16065</v>
      </c>
      <c r="D1651" t="s">
        <v>6574</v>
      </c>
      <c r="E1651" t="s">
        <v>7834</v>
      </c>
      <c r="F1651" s="1"/>
      <c r="G1651" t="s">
        <v>43</v>
      </c>
      <c r="H1651">
        <v>521447</v>
      </c>
      <c r="I1651" t="s">
        <v>43</v>
      </c>
      <c r="L1651" t="s">
        <v>43</v>
      </c>
      <c r="M1651" t="s">
        <v>43</v>
      </c>
      <c r="N1651" t="s">
        <v>43</v>
      </c>
      <c r="O1651" s="1"/>
      <c r="Q1651" s="317"/>
      <c r="U1651" s="317"/>
    </row>
    <row r="1652" spans="1:21">
      <c r="A1652">
        <v>1651</v>
      </c>
      <c r="B1652" t="s">
        <v>10056</v>
      </c>
      <c r="C1652" t="s">
        <v>16066</v>
      </c>
      <c r="D1652" t="s">
        <v>93</v>
      </c>
      <c r="E1652" t="s">
        <v>9681</v>
      </c>
      <c r="F1652" s="1">
        <v>46050</v>
      </c>
      <c r="G1652">
        <v>1</v>
      </c>
      <c r="H1652">
        <v>521448</v>
      </c>
      <c r="I1652" t="s">
        <v>10185</v>
      </c>
      <c r="J1652">
        <v>50055281</v>
      </c>
      <c r="K1652" t="s">
        <v>6518</v>
      </c>
      <c r="L1652" t="s">
        <v>43</v>
      </c>
      <c r="M1652">
        <v>2</v>
      </c>
      <c r="N1652" t="s">
        <v>43</v>
      </c>
      <c r="O1652" s="1"/>
      <c r="Q1652" s="317"/>
      <c r="U1652" s="317"/>
    </row>
    <row r="1653" spans="1:21">
      <c r="A1653">
        <v>1652</v>
      </c>
      <c r="B1653" t="s">
        <v>10072</v>
      </c>
      <c r="C1653" t="s">
        <v>16067</v>
      </c>
      <c r="D1653" t="s">
        <v>6574</v>
      </c>
      <c r="E1653" t="s">
        <v>9303</v>
      </c>
      <c r="F1653" s="1">
        <v>46050</v>
      </c>
      <c r="G1653">
        <v>1</v>
      </c>
      <c r="H1653">
        <v>521449</v>
      </c>
      <c r="I1653" t="s">
        <v>10185</v>
      </c>
      <c r="J1653">
        <v>50055271</v>
      </c>
      <c r="K1653" t="s">
        <v>6518</v>
      </c>
      <c r="L1653" t="s">
        <v>43</v>
      </c>
      <c r="M1653">
        <v>2</v>
      </c>
      <c r="N1653" t="s">
        <v>43</v>
      </c>
      <c r="O1653" s="1"/>
      <c r="Q1653" s="317"/>
      <c r="U1653" s="317"/>
    </row>
    <row r="1654" spans="1:21">
      <c r="A1654">
        <v>1653</v>
      </c>
      <c r="B1654" t="s">
        <v>16068</v>
      </c>
      <c r="C1654" t="s">
        <v>16069</v>
      </c>
      <c r="D1654" t="s">
        <v>93</v>
      </c>
      <c r="E1654" t="s">
        <v>7769</v>
      </c>
      <c r="F1654" s="1"/>
      <c r="G1654" t="s">
        <v>43</v>
      </c>
      <c r="H1654">
        <v>521450</v>
      </c>
      <c r="I1654" t="s">
        <v>43</v>
      </c>
      <c r="L1654" t="s">
        <v>43</v>
      </c>
      <c r="M1654" t="s">
        <v>43</v>
      </c>
      <c r="N1654" t="s">
        <v>43</v>
      </c>
      <c r="O1654" s="1"/>
      <c r="Q1654" s="317"/>
      <c r="U1654" s="317"/>
    </row>
    <row r="1655" spans="1:21">
      <c r="A1655">
        <v>1654</v>
      </c>
      <c r="B1655" t="s">
        <v>10066</v>
      </c>
      <c r="C1655" t="s">
        <v>10067</v>
      </c>
      <c r="D1655" t="s">
        <v>93</v>
      </c>
      <c r="E1655" t="s">
        <v>9732</v>
      </c>
      <c r="F1655" s="1">
        <v>46050</v>
      </c>
      <c r="G1655">
        <v>1</v>
      </c>
      <c r="H1655">
        <v>521451</v>
      </c>
      <c r="I1655" t="s">
        <v>10185</v>
      </c>
      <c r="J1655">
        <v>50055289</v>
      </c>
      <c r="K1655" t="s">
        <v>6518</v>
      </c>
      <c r="L1655" t="s">
        <v>43</v>
      </c>
      <c r="M1655">
        <v>3</v>
      </c>
      <c r="N1655" t="s">
        <v>43</v>
      </c>
      <c r="O1655" s="1"/>
      <c r="Q1655" s="317"/>
      <c r="U1655" s="317"/>
    </row>
    <row r="1656" spans="1:21">
      <c r="A1656">
        <v>1655</v>
      </c>
      <c r="B1656" t="s">
        <v>10086</v>
      </c>
      <c r="C1656" t="s">
        <v>10087</v>
      </c>
      <c r="D1656" t="s">
        <v>93</v>
      </c>
      <c r="E1656" t="s">
        <v>9451</v>
      </c>
      <c r="F1656" s="1">
        <v>46051</v>
      </c>
      <c r="G1656">
        <v>1</v>
      </c>
      <c r="H1656">
        <v>521452</v>
      </c>
      <c r="I1656" t="s">
        <v>10185</v>
      </c>
      <c r="J1656">
        <v>50055309</v>
      </c>
      <c r="L1656" t="s">
        <v>43</v>
      </c>
      <c r="M1656" t="s">
        <v>43</v>
      </c>
      <c r="N1656" t="s">
        <v>43</v>
      </c>
      <c r="O1656" s="1"/>
      <c r="Q1656" s="317"/>
      <c r="U1656" s="317"/>
    </row>
    <row r="1657" spans="1:21">
      <c r="A1657">
        <v>1656</v>
      </c>
      <c r="B1657" t="s">
        <v>10084</v>
      </c>
      <c r="C1657" t="s">
        <v>10085</v>
      </c>
      <c r="D1657" t="s">
        <v>93</v>
      </c>
      <c r="E1657" t="s">
        <v>7668</v>
      </c>
      <c r="F1657" s="1">
        <v>46050</v>
      </c>
      <c r="G1657">
        <v>1</v>
      </c>
      <c r="H1657">
        <v>521453</v>
      </c>
      <c r="I1657" t="s">
        <v>10185</v>
      </c>
      <c r="J1657">
        <v>50055330</v>
      </c>
      <c r="K1657" t="s">
        <v>10411</v>
      </c>
      <c r="L1657" t="s">
        <v>43</v>
      </c>
      <c r="M1657">
        <v>3</v>
      </c>
      <c r="N1657" t="s">
        <v>43</v>
      </c>
      <c r="O1657" s="1"/>
      <c r="Q1657" s="317"/>
      <c r="U1657" s="317"/>
    </row>
    <row r="1658" spans="1:21">
      <c r="A1658">
        <v>1657</v>
      </c>
      <c r="B1658" t="s">
        <v>10082</v>
      </c>
      <c r="C1658" t="s">
        <v>16070</v>
      </c>
      <c r="D1658" t="s">
        <v>93</v>
      </c>
      <c r="E1658" t="s">
        <v>7668</v>
      </c>
      <c r="F1658" s="1">
        <v>46050</v>
      </c>
      <c r="G1658">
        <v>1</v>
      </c>
      <c r="H1658">
        <v>521454</v>
      </c>
      <c r="I1658" t="s">
        <v>10185</v>
      </c>
      <c r="J1658">
        <v>50055337</v>
      </c>
      <c r="K1658" t="s">
        <v>6518</v>
      </c>
      <c r="L1658" t="s">
        <v>43</v>
      </c>
      <c r="M1658">
        <v>3</v>
      </c>
      <c r="N1658" t="s">
        <v>43</v>
      </c>
      <c r="O1658" s="1"/>
      <c r="Q1658" s="317"/>
      <c r="U1658" s="317"/>
    </row>
    <row r="1659" spans="1:21">
      <c r="A1659">
        <v>1658</v>
      </c>
      <c r="B1659" t="s">
        <v>10080</v>
      </c>
      <c r="C1659" t="s">
        <v>16071</v>
      </c>
      <c r="D1659" t="s">
        <v>93</v>
      </c>
      <c r="E1659" t="s">
        <v>6259</v>
      </c>
      <c r="F1659" s="1">
        <v>46050</v>
      </c>
      <c r="G1659">
        <v>1</v>
      </c>
      <c r="H1659">
        <v>521455</v>
      </c>
      <c r="I1659" t="s">
        <v>10185</v>
      </c>
      <c r="J1659">
        <v>50055350</v>
      </c>
      <c r="K1659" t="s">
        <v>6518</v>
      </c>
      <c r="L1659" t="s">
        <v>43</v>
      </c>
      <c r="M1659">
        <v>3</v>
      </c>
      <c r="N1659" t="s">
        <v>43</v>
      </c>
      <c r="O1659" s="1"/>
      <c r="Q1659" s="317"/>
      <c r="U1659" s="317"/>
    </row>
    <row r="1660" spans="1:21">
      <c r="A1660">
        <v>1659</v>
      </c>
      <c r="B1660" t="s">
        <v>10078</v>
      </c>
      <c r="C1660" t="s">
        <v>16072</v>
      </c>
      <c r="D1660" t="s">
        <v>93</v>
      </c>
      <c r="E1660" t="s">
        <v>7862</v>
      </c>
      <c r="F1660" s="1">
        <v>46050</v>
      </c>
      <c r="G1660">
        <v>1</v>
      </c>
      <c r="H1660">
        <v>521456</v>
      </c>
      <c r="I1660" t="s">
        <v>10185</v>
      </c>
      <c r="J1660">
        <v>50055357</v>
      </c>
      <c r="K1660" t="s">
        <v>267</v>
      </c>
      <c r="L1660" t="s">
        <v>43</v>
      </c>
      <c r="M1660">
        <v>3</v>
      </c>
      <c r="N1660" t="s">
        <v>43</v>
      </c>
      <c r="O1660" s="1"/>
      <c r="Q1660" s="317"/>
      <c r="U1660" s="317"/>
    </row>
    <row r="1661" spans="1:21">
      <c r="A1661">
        <v>1660</v>
      </c>
      <c r="B1661" t="s">
        <v>10076</v>
      </c>
      <c r="C1661" t="s">
        <v>10077</v>
      </c>
      <c r="D1661" t="s">
        <v>93</v>
      </c>
      <c r="E1661" t="s">
        <v>6259</v>
      </c>
      <c r="F1661" s="1">
        <v>46050</v>
      </c>
      <c r="G1661">
        <v>1</v>
      </c>
      <c r="H1661">
        <v>521457</v>
      </c>
      <c r="I1661" t="s">
        <v>10185</v>
      </c>
      <c r="J1661">
        <v>50055362</v>
      </c>
      <c r="K1661" t="s">
        <v>10411</v>
      </c>
      <c r="L1661" t="s">
        <v>43</v>
      </c>
      <c r="M1661">
        <v>3</v>
      </c>
      <c r="N1661" t="s">
        <v>43</v>
      </c>
      <c r="O1661" s="1"/>
      <c r="Q1661" s="317"/>
      <c r="U1661" s="317"/>
    </row>
    <row r="1662" spans="1:21">
      <c r="A1662">
        <v>1661</v>
      </c>
      <c r="B1662" t="s">
        <v>10074</v>
      </c>
      <c r="C1662" t="s">
        <v>16073</v>
      </c>
      <c r="D1662" t="s">
        <v>93</v>
      </c>
      <c r="E1662" t="s">
        <v>7668</v>
      </c>
      <c r="F1662" s="1">
        <v>46050</v>
      </c>
      <c r="G1662">
        <v>1</v>
      </c>
      <c r="H1662">
        <v>521458</v>
      </c>
      <c r="I1662" t="s">
        <v>10185</v>
      </c>
      <c r="J1662">
        <v>50055369</v>
      </c>
      <c r="K1662" t="s">
        <v>10411</v>
      </c>
      <c r="L1662" t="s">
        <v>43</v>
      </c>
      <c r="M1662">
        <v>3</v>
      </c>
      <c r="N1662" t="s">
        <v>43</v>
      </c>
      <c r="O1662" s="1"/>
      <c r="Q1662" s="317"/>
      <c r="U1662" s="317"/>
    </row>
    <row r="1663" spans="1:21">
      <c r="A1663">
        <v>1662</v>
      </c>
      <c r="B1663" t="s">
        <v>10068</v>
      </c>
      <c r="C1663" t="s">
        <v>16074</v>
      </c>
      <c r="D1663" t="s">
        <v>93</v>
      </c>
      <c r="E1663" t="s">
        <v>7698</v>
      </c>
      <c r="F1663" s="1">
        <v>46050</v>
      </c>
      <c r="G1663">
        <v>1</v>
      </c>
      <c r="H1663">
        <v>521459</v>
      </c>
      <c r="I1663" t="s">
        <v>10185</v>
      </c>
      <c r="J1663">
        <v>50055313</v>
      </c>
      <c r="K1663" t="s">
        <v>267</v>
      </c>
      <c r="L1663" t="s">
        <v>43</v>
      </c>
      <c r="M1663">
        <v>3</v>
      </c>
      <c r="N1663" t="s">
        <v>43</v>
      </c>
      <c r="O1663" s="1"/>
      <c r="Q1663" s="317"/>
      <c r="U1663" s="317"/>
    </row>
    <row r="1664" spans="1:21">
      <c r="A1664">
        <v>1663</v>
      </c>
      <c r="B1664" t="s">
        <v>10070</v>
      </c>
      <c r="C1664" t="s">
        <v>10071</v>
      </c>
      <c r="D1664" t="s">
        <v>93</v>
      </c>
      <c r="E1664" t="s">
        <v>7769</v>
      </c>
      <c r="F1664" s="1">
        <v>46050</v>
      </c>
      <c r="G1664">
        <v>1</v>
      </c>
      <c r="H1664">
        <v>521460</v>
      </c>
      <c r="I1664" t="s">
        <v>10185</v>
      </c>
      <c r="J1664">
        <v>50055389</v>
      </c>
      <c r="K1664" t="s">
        <v>6518</v>
      </c>
      <c r="L1664" t="s">
        <v>43</v>
      </c>
      <c r="M1664">
        <v>2</v>
      </c>
      <c r="N1664" t="s">
        <v>43</v>
      </c>
      <c r="O1664" s="1"/>
      <c r="Q1664" s="317"/>
      <c r="U1664" s="317"/>
    </row>
    <row r="1665" spans="1:21">
      <c r="A1665">
        <v>1664</v>
      </c>
      <c r="B1665" t="s">
        <v>10090</v>
      </c>
      <c r="C1665" t="s">
        <v>10091</v>
      </c>
      <c r="D1665" t="s">
        <v>93</v>
      </c>
      <c r="E1665" t="s">
        <v>7704</v>
      </c>
      <c r="F1665" s="1">
        <v>46052</v>
      </c>
      <c r="G1665">
        <v>1</v>
      </c>
      <c r="H1665">
        <v>521461</v>
      </c>
      <c r="I1665" t="s">
        <v>10185</v>
      </c>
      <c r="J1665">
        <v>50055571</v>
      </c>
      <c r="K1665" t="s">
        <v>267</v>
      </c>
      <c r="L1665" t="s">
        <v>43</v>
      </c>
      <c r="M1665">
        <v>3</v>
      </c>
      <c r="N1665" t="s">
        <v>43</v>
      </c>
      <c r="O1665" s="1"/>
      <c r="Q1665" s="317"/>
      <c r="U1665" s="317"/>
    </row>
    <row r="1666" spans="1:21">
      <c r="A1666">
        <v>1665</v>
      </c>
      <c r="B1666" t="s">
        <v>10094</v>
      </c>
      <c r="C1666" t="s">
        <v>10095</v>
      </c>
      <c r="D1666" t="s">
        <v>93</v>
      </c>
      <c r="E1666" t="s">
        <v>7704</v>
      </c>
      <c r="F1666" s="1">
        <v>46052</v>
      </c>
      <c r="G1666">
        <v>1</v>
      </c>
      <c r="H1666">
        <v>521462</v>
      </c>
      <c r="I1666" t="s">
        <v>10185</v>
      </c>
      <c r="J1666">
        <v>50055611</v>
      </c>
      <c r="K1666" t="s">
        <v>6518</v>
      </c>
      <c r="L1666" t="s">
        <v>43</v>
      </c>
      <c r="M1666">
        <v>3</v>
      </c>
      <c r="N1666" t="s">
        <v>43</v>
      </c>
      <c r="O1666" s="1"/>
      <c r="Q1666" s="317"/>
      <c r="U1666" s="317"/>
    </row>
    <row r="1667" spans="1:21">
      <c r="A1667">
        <v>1666</v>
      </c>
      <c r="B1667" t="s">
        <v>16075</v>
      </c>
      <c r="C1667" t="s">
        <v>16076</v>
      </c>
      <c r="D1667" t="s">
        <v>93</v>
      </c>
      <c r="E1667" t="s">
        <v>7107</v>
      </c>
      <c r="F1667" s="1">
        <v>46052</v>
      </c>
      <c r="G1667">
        <v>1</v>
      </c>
      <c r="H1667">
        <v>521463</v>
      </c>
      <c r="I1667" t="s">
        <v>10185</v>
      </c>
      <c r="J1667">
        <v>50055648</v>
      </c>
      <c r="L1667" t="s">
        <v>43</v>
      </c>
      <c r="M1667" t="s">
        <v>43</v>
      </c>
      <c r="N1667" t="s">
        <v>43</v>
      </c>
      <c r="O1667" s="1"/>
      <c r="Q1667" s="317"/>
      <c r="U1667" s="317"/>
    </row>
    <row r="1668" spans="1:21">
      <c r="A1668">
        <v>1667</v>
      </c>
      <c r="B1668" t="s">
        <v>10092</v>
      </c>
      <c r="C1668" t="s">
        <v>10093</v>
      </c>
      <c r="D1668" t="s">
        <v>16077</v>
      </c>
      <c r="E1668" t="s">
        <v>9483</v>
      </c>
      <c r="F1668" s="1">
        <v>46052</v>
      </c>
      <c r="G1668">
        <v>1</v>
      </c>
      <c r="H1668">
        <v>521464</v>
      </c>
      <c r="I1668" t="s">
        <v>10185</v>
      </c>
      <c r="J1668">
        <v>50055667</v>
      </c>
      <c r="K1668" t="s">
        <v>6518</v>
      </c>
      <c r="L1668" t="s">
        <v>43</v>
      </c>
      <c r="M1668">
        <v>3</v>
      </c>
      <c r="N1668" t="s">
        <v>43</v>
      </c>
      <c r="O1668" s="1"/>
      <c r="Q1668" s="317"/>
      <c r="U1668" s="317"/>
    </row>
    <row r="1669" spans="1:21">
      <c r="A1669">
        <v>1668</v>
      </c>
      <c r="B1669" t="s">
        <v>16078</v>
      </c>
      <c r="C1669" t="s">
        <v>16079</v>
      </c>
      <c r="D1669" t="s">
        <v>93</v>
      </c>
      <c r="E1669" t="s">
        <v>16080</v>
      </c>
      <c r="F1669" s="1"/>
      <c r="G1669" t="s">
        <v>43</v>
      </c>
      <c r="H1669">
        <v>521465</v>
      </c>
      <c r="L1669" t="s">
        <v>43</v>
      </c>
      <c r="M1669" t="s">
        <v>43</v>
      </c>
      <c r="N1669" t="s">
        <v>43</v>
      </c>
      <c r="O1669" s="1"/>
      <c r="Q1669" s="317"/>
      <c r="U1669" s="317"/>
    </row>
    <row r="1670" spans="1:21">
      <c r="A1670">
        <v>1669</v>
      </c>
      <c r="B1670" t="s">
        <v>16081</v>
      </c>
      <c r="C1670" t="s">
        <v>16082</v>
      </c>
      <c r="D1670" t="s">
        <v>6574</v>
      </c>
      <c r="E1670" t="s">
        <v>9232</v>
      </c>
      <c r="F1670" s="1"/>
      <c r="G1670" t="s">
        <v>43</v>
      </c>
      <c r="H1670">
        <v>521466</v>
      </c>
      <c r="I1670" t="s">
        <v>43</v>
      </c>
      <c r="L1670" t="s">
        <v>43</v>
      </c>
      <c r="M1670" t="s">
        <v>43</v>
      </c>
      <c r="N1670" t="s">
        <v>43</v>
      </c>
      <c r="O1670" s="1"/>
      <c r="Q1670" s="317"/>
      <c r="U1670" s="317"/>
    </row>
    <row r="1671" spans="1:21">
      <c r="A1671">
        <v>1670</v>
      </c>
      <c r="B1671" t="s">
        <v>10108</v>
      </c>
      <c r="C1671" t="s">
        <v>16083</v>
      </c>
      <c r="D1671" t="s">
        <v>6574</v>
      </c>
      <c r="E1671" t="s">
        <v>9232</v>
      </c>
      <c r="F1671" s="1">
        <v>46051</v>
      </c>
      <c r="G1671">
        <v>1</v>
      </c>
      <c r="H1671">
        <v>521467</v>
      </c>
      <c r="I1671" t="s">
        <v>10185</v>
      </c>
      <c r="J1671">
        <v>50055520</v>
      </c>
      <c r="K1671" t="s">
        <v>6518</v>
      </c>
      <c r="L1671" t="s">
        <v>43</v>
      </c>
      <c r="M1671">
        <v>2</v>
      </c>
      <c r="N1671" t="s">
        <v>43</v>
      </c>
      <c r="O1671" s="1"/>
      <c r="Q1671" s="317"/>
      <c r="U1671" s="317"/>
    </row>
    <row r="1672" spans="1:21">
      <c r="A1672">
        <v>1671</v>
      </c>
      <c r="B1672" t="s">
        <v>10106</v>
      </c>
      <c r="C1672" t="s">
        <v>16084</v>
      </c>
      <c r="D1672" t="s">
        <v>6574</v>
      </c>
      <c r="E1672" t="s">
        <v>9232</v>
      </c>
      <c r="F1672" s="1">
        <v>46051</v>
      </c>
      <c r="G1672">
        <v>1</v>
      </c>
      <c r="H1672">
        <v>521468</v>
      </c>
      <c r="I1672" t="s">
        <v>10185</v>
      </c>
      <c r="J1672">
        <v>50055522</v>
      </c>
      <c r="L1672" t="s">
        <v>43</v>
      </c>
      <c r="M1672" t="s">
        <v>43</v>
      </c>
      <c r="N1672" t="s">
        <v>43</v>
      </c>
      <c r="O1672" s="1"/>
      <c r="Q1672" s="317"/>
      <c r="U1672" s="317"/>
    </row>
    <row r="1673" spans="1:21">
      <c r="A1673">
        <v>1672</v>
      </c>
      <c r="B1673" t="s">
        <v>16085</v>
      </c>
      <c r="C1673" t="s">
        <v>16086</v>
      </c>
      <c r="D1673" t="s">
        <v>6574</v>
      </c>
      <c r="E1673" t="s">
        <v>9232</v>
      </c>
      <c r="F1673" s="1">
        <v>46055</v>
      </c>
      <c r="G1673">
        <v>2</v>
      </c>
      <c r="H1673">
        <v>521469</v>
      </c>
      <c r="I1673" t="s">
        <v>10185</v>
      </c>
      <c r="J1673">
        <v>50055931</v>
      </c>
      <c r="L1673" t="s">
        <v>43</v>
      </c>
      <c r="M1673" t="s">
        <v>43</v>
      </c>
      <c r="N1673" t="s">
        <v>43</v>
      </c>
      <c r="O1673" s="1"/>
      <c r="Q1673" s="317"/>
      <c r="U1673" s="317"/>
    </row>
    <row r="1674" spans="1:21">
      <c r="A1674">
        <v>1673</v>
      </c>
      <c r="B1674" t="s">
        <v>10097</v>
      </c>
      <c r="C1674" t="s">
        <v>10098</v>
      </c>
      <c r="D1674" t="s">
        <v>6574</v>
      </c>
      <c r="E1674" t="s">
        <v>9303</v>
      </c>
      <c r="F1674" s="1">
        <v>46052</v>
      </c>
      <c r="G1674">
        <v>1</v>
      </c>
      <c r="H1674">
        <v>521470</v>
      </c>
      <c r="I1674" t="s">
        <v>10185</v>
      </c>
      <c r="J1674">
        <v>50055755</v>
      </c>
      <c r="K1674" t="s">
        <v>6518</v>
      </c>
      <c r="L1674" t="s">
        <v>43</v>
      </c>
      <c r="M1674">
        <v>2</v>
      </c>
      <c r="N1674" t="s">
        <v>43</v>
      </c>
      <c r="O1674" s="1"/>
      <c r="Q1674" s="317"/>
      <c r="U1674" s="317"/>
    </row>
    <row r="1675" spans="1:21">
      <c r="A1675">
        <v>1674</v>
      </c>
      <c r="B1675" t="s">
        <v>10112</v>
      </c>
      <c r="C1675" t="s">
        <v>10113</v>
      </c>
      <c r="D1675" t="s">
        <v>6574</v>
      </c>
      <c r="E1675" t="s">
        <v>9303</v>
      </c>
      <c r="F1675" s="1">
        <v>46056</v>
      </c>
      <c r="G1675">
        <v>2</v>
      </c>
      <c r="H1675">
        <v>521471</v>
      </c>
      <c r="I1675" t="s">
        <v>10185</v>
      </c>
      <c r="J1675">
        <v>50055969</v>
      </c>
      <c r="L1675" t="s">
        <v>43</v>
      </c>
      <c r="M1675" t="s">
        <v>43</v>
      </c>
      <c r="N1675" t="s">
        <v>43</v>
      </c>
      <c r="O1675" s="1"/>
      <c r="Q1675" s="317"/>
      <c r="U1675" s="317"/>
    </row>
    <row r="1676" spans="1:21">
      <c r="A1676">
        <v>1675</v>
      </c>
      <c r="B1676" t="s">
        <v>10117</v>
      </c>
      <c r="C1676" t="s">
        <v>16087</v>
      </c>
      <c r="D1676" t="s">
        <v>6574</v>
      </c>
      <c r="E1676" t="s">
        <v>9355</v>
      </c>
      <c r="F1676" s="1">
        <v>46056</v>
      </c>
      <c r="G1676">
        <v>2</v>
      </c>
      <c r="H1676">
        <v>521472</v>
      </c>
      <c r="I1676" t="s">
        <v>10185</v>
      </c>
      <c r="J1676">
        <v>50055987</v>
      </c>
      <c r="K1676" t="s">
        <v>267</v>
      </c>
      <c r="L1676" t="s">
        <v>43</v>
      </c>
      <c r="M1676">
        <v>2</v>
      </c>
      <c r="N1676" t="s">
        <v>43</v>
      </c>
      <c r="O1676" s="1"/>
      <c r="Q1676" s="317"/>
      <c r="U1676" s="317"/>
    </row>
    <row r="1677" spans="1:21">
      <c r="A1677">
        <v>1676</v>
      </c>
      <c r="B1677" t="s">
        <v>10104</v>
      </c>
      <c r="C1677" t="s">
        <v>16088</v>
      </c>
      <c r="D1677" t="s">
        <v>6574</v>
      </c>
      <c r="E1677" t="s">
        <v>9355</v>
      </c>
      <c r="F1677" s="1">
        <v>46052</v>
      </c>
      <c r="G1677">
        <v>1</v>
      </c>
      <c r="H1677">
        <v>521473</v>
      </c>
      <c r="I1677" t="s">
        <v>10185</v>
      </c>
      <c r="J1677">
        <v>50055690</v>
      </c>
      <c r="K1677" t="s">
        <v>267</v>
      </c>
      <c r="L1677" t="s">
        <v>43</v>
      </c>
      <c r="M1677">
        <v>2</v>
      </c>
      <c r="N1677" t="s">
        <v>43</v>
      </c>
      <c r="O1677" s="1"/>
      <c r="Q1677" s="317"/>
      <c r="U1677" s="317"/>
    </row>
    <row r="1678" spans="1:21">
      <c r="A1678">
        <v>1677</v>
      </c>
      <c r="B1678" t="s">
        <v>16089</v>
      </c>
      <c r="C1678" t="s">
        <v>16090</v>
      </c>
      <c r="D1678" t="s">
        <v>6574</v>
      </c>
      <c r="E1678" t="s">
        <v>9303</v>
      </c>
      <c r="F1678" s="1">
        <v>46057</v>
      </c>
      <c r="G1678">
        <v>2</v>
      </c>
      <c r="H1678">
        <v>521474</v>
      </c>
      <c r="I1678" t="s">
        <v>10185</v>
      </c>
      <c r="J1678">
        <v>50056127</v>
      </c>
      <c r="L1678" t="s">
        <v>43</v>
      </c>
      <c r="M1678" t="s">
        <v>43</v>
      </c>
      <c r="N1678" t="s">
        <v>43</v>
      </c>
      <c r="O1678" s="1"/>
      <c r="Q1678" s="317"/>
      <c r="U1678" s="317"/>
    </row>
    <row r="1679" spans="1:21">
      <c r="A1679">
        <v>1678</v>
      </c>
      <c r="B1679" t="s">
        <v>10009</v>
      </c>
      <c r="C1679" t="s">
        <v>16091</v>
      </c>
      <c r="D1679" t="s">
        <v>93</v>
      </c>
      <c r="E1679" t="s">
        <v>15549</v>
      </c>
      <c r="F1679" s="1">
        <v>46056</v>
      </c>
      <c r="G1679">
        <v>2</v>
      </c>
      <c r="H1679">
        <v>521475</v>
      </c>
      <c r="I1679" t="s">
        <v>10185</v>
      </c>
      <c r="J1679">
        <v>50056004</v>
      </c>
      <c r="K1679" t="s">
        <v>267</v>
      </c>
      <c r="L1679">
        <v>2</v>
      </c>
      <c r="M1679">
        <v>2</v>
      </c>
      <c r="N1679">
        <v>2</v>
      </c>
      <c r="O1679" s="1">
        <v>46081</v>
      </c>
      <c r="P1679">
        <v>2</v>
      </c>
      <c r="Q1679" s="317">
        <v>38400</v>
      </c>
      <c r="R1679">
        <v>26.2</v>
      </c>
      <c r="S1679">
        <v>2</v>
      </c>
      <c r="T1679">
        <v>23</v>
      </c>
      <c r="U1679" s="317">
        <v>78561</v>
      </c>
    </row>
    <row r="1680" spans="1:21">
      <c r="A1680">
        <v>1679</v>
      </c>
      <c r="B1680" t="s">
        <v>10102</v>
      </c>
      <c r="C1680" t="s">
        <v>16092</v>
      </c>
      <c r="D1680" t="s">
        <v>93</v>
      </c>
      <c r="E1680" t="s">
        <v>7668</v>
      </c>
      <c r="F1680" s="1">
        <v>46055</v>
      </c>
      <c r="G1680">
        <v>2</v>
      </c>
      <c r="H1680">
        <v>521476</v>
      </c>
      <c r="I1680" t="s">
        <v>10185</v>
      </c>
      <c r="J1680">
        <v>50055731</v>
      </c>
      <c r="K1680" t="s">
        <v>267</v>
      </c>
      <c r="L1680" t="s">
        <v>43</v>
      </c>
      <c r="M1680">
        <v>3</v>
      </c>
      <c r="N1680" t="s">
        <v>43</v>
      </c>
      <c r="O1680" s="1"/>
      <c r="Q1680" s="317"/>
      <c r="U1680" s="317"/>
    </row>
    <row r="1681" spans="1:21">
      <c r="A1681">
        <v>1680</v>
      </c>
      <c r="B1681" t="s">
        <v>10100</v>
      </c>
      <c r="C1681" t="s">
        <v>16093</v>
      </c>
      <c r="D1681" t="s">
        <v>93</v>
      </c>
      <c r="E1681" t="s">
        <v>7668</v>
      </c>
      <c r="F1681" s="1">
        <v>46055</v>
      </c>
      <c r="G1681">
        <v>2</v>
      </c>
      <c r="H1681">
        <v>521477</v>
      </c>
      <c r="I1681" t="s">
        <v>10185</v>
      </c>
      <c r="J1681">
        <v>50055741</v>
      </c>
      <c r="K1681" t="s">
        <v>267</v>
      </c>
      <c r="L1681" t="s">
        <v>43</v>
      </c>
      <c r="M1681">
        <v>3</v>
      </c>
      <c r="N1681" t="s">
        <v>43</v>
      </c>
      <c r="O1681" s="1"/>
      <c r="Q1681" s="317"/>
      <c r="U1681" s="317"/>
    </row>
    <row r="1682" spans="1:21">
      <c r="A1682">
        <v>1681</v>
      </c>
      <c r="B1682" t="s">
        <v>16094</v>
      </c>
      <c r="C1682" t="s">
        <v>16095</v>
      </c>
      <c r="D1682" t="s">
        <v>93</v>
      </c>
      <c r="E1682" t="s">
        <v>7883</v>
      </c>
      <c r="F1682" s="1">
        <v>46056</v>
      </c>
      <c r="G1682">
        <v>2</v>
      </c>
      <c r="H1682">
        <v>521478</v>
      </c>
      <c r="I1682" t="s">
        <v>10185</v>
      </c>
      <c r="J1682">
        <v>50056001</v>
      </c>
      <c r="L1682" t="s">
        <v>43</v>
      </c>
      <c r="M1682" t="s">
        <v>43</v>
      </c>
      <c r="N1682" t="s">
        <v>43</v>
      </c>
      <c r="O1682" s="1"/>
      <c r="Q1682" s="317"/>
      <c r="U1682" s="317"/>
    </row>
    <row r="1683" spans="1:21">
      <c r="A1683">
        <v>1682</v>
      </c>
      <c r="B1683" t="s">
        <v>10115</v>
      </c>
      <c r="C1683" t="s">
        <v>10116</v>
      </c>
      <c r="D1683" t="s">
        <v>93</v>
      </c>
      <c r="E1683" t="s">
        <v>9328</v>
      </c>
      <c r="F1683" s="1">
        <v>46056</v>
      </c>
      <c r="G1683">
        <v>2</v>
      </c>
      <c r="H1683">
        <v>521479</v>
      </c>
      <c r="I1683" t="s">
        <v>10185</v>
      </c>
      <c r="J1683">
        <v>50056031</v>
      </c>
      <c r="L1683" t="s">
        <v>43</v>
      </c>
      <c r="M1683" t="s">
        <v>43</v>
      </c>
      <c r="N1683" t="s">
        <v>43</v>
      </c>
      <c r="O1683" s="1"/>
      <c r="Q1683" s="317"/>
      <c r="U1683" s="317"/>
    </row>
    <row r="1684" spans="1:21">
      <c r="A1684">
        <v>1683</v>
      </c>
      <c r="B1684" t="s">
        <v>10110</v>
      </c>
      <c r="C1684" t="s">
        <v>16096</v>
      </c>
      <c r="D1684" t="s">
        <v>93</v>
      </c>
      <c r="E1684" t="s">
        <v>9681</v>
      </c>
      <c r="F1684" s="1">
        <v>46056</v>
      </c>
      <c r="G1684">
        <v>2</v>
      </c>
      <c r="H1684">
        <v>521480</v>
      </c>
      <c r="I1684" t="s">
        <v>10185</v>
      </c>
      <c r="J1684">
        <v>50056037</v>
      </c>
      <c r="K1684" t="s">
        <v>267</v>
      </c>
      <c r="L1684" t="s">
        <v>43</v>
      </c>
      <c r="M1684">
        <v>3</v>
      </c>
      <c r="N1684" t="s">
        <v>43</v>
      </c>
      <c r="O1684" s="1"/>
      <c r="Q1684" s="317"/>
      <c r="U1684" s="317"/>
    </row>
    <row r="1685" spans="1:21">
      <c r="A1685">
        <v>1684</v>
      </c>
      <c r="B1685" t="s">
        <v>9466</v>
      </c>
      <c r="C1685" t="s">
        <v>9467</v>
      </c>
      <c r="D1685" t="s">
        <v>93</v>
      </c>
      <c r="E1685" t="s">
        <v>9446</v>
      </c>
      <c r="F1685" s="1">
        <v>46056</v>
      </c>
      <c r="G1685">
        <v>2</v>
      </c>
      <c r="H1685">
        <v>521481</v>
      </c>
      <c r="I1685" t="s">
        <v>10185</v>
      </c>
      <c r="J1685">
        <v>50056078</v>
      </c>
      <c r="K1685" t="s">
        <v>267</v>
      </c>
      <c r="L1685">
        <v>2</v>
      </c>
      <c r="M1685">
        <v>2</v>
      </c>
      <c r="N1685">
        <v>2</v>
      </c>
      <c r="O1685" s="1">
        <v>46081</v>
      </c>
      <c r="P1685">
        <v>2</v>
      </c>
      <c r="Q1685" s="317">
        <v>51070</v>
      </c>
      <c r="R1685">
        <v>26.2</v>
      </c>
      <c r="S1685">
        <v>2</v>
      </c>
      <c r="T1685">
        <v>21</v>
      </c>
      <c r="U1685" s="317">
        <v>91517</v>
      </c>
    </row>
    <row r="1686" spans="1:21">
      <c r="A1686">
        <v>1685</v>
      </c>
      <c r="B1686" t="s">
        <v>10119</v>
      </c>
      <c r="C1686" t="s">
        <v>16097</v>
      </c>
      <c r="D1686" t="s">
        <v>93</v>
      </c>
      <c r="E1686" t="s">
        <v>9296</v>
      </c>
      <c r="F1686" s="1">
        <v>46057</v>
      </c>
      <c r="G1686">
        <v>2</v>
      </c>
      <c r="H1686">
        <v>521482</v>
      </c>
      <c r="I1686" t="s">
        <v>10185</v>
      </c>
      <c r="J1686">
        <v>50056173</v>
      </c>
      <c r="K1686" t="s">
        <v>267</v>
      </c>
      <c r="L1686" t="s">
        <v>43</v>
      </c>
      <c r="M1686">
        <v>3</v>
      </c>
      <c r="N1686" t="s">
        <v>43</v>
      </c>
      <c r="O1686" s="1"/>
      <c r="Q1686" s="317"/>
      <c r="U1686" s="317"/>
    </row>
    <row r="1687" spans="1:21">
      <c r="A1687">
        <v>1686</v>
      </c>
      <c r="B1687" t="s">
        <v>16098</v>
      </c>
      <c r="C1687" t="s">
        <v>16099</v>
      </c>
      <c r="D1687" t="s">
        <v>93</v>
      </c>
      <c r="E1687" t="s">
        <v>7769</v>
      </c>
      <c r="F1687" s="1">
        <v>46057</v>
      </c>
      <c r="G1687">
        <v>2</v>
      </c>
      <c r="H1687">
        <v>521483</v>
      </c>
      <c r="I1687" t="s">
        <v>10185</v>
      </c>
      <c r="J1687">
        <v>50056180</v>
      </c>
      <c r="L1687" t="s">
        <v>43</v>
      </c>
      <c r="M1687" t="s">
        <v>43</v>
      </c>
      <c r="N1687" t="s">
        <v>43</v>
      </c>
      <c r="O1687" s="1"/>
      <c r="Q1687" s="317"/>
      <c r="U1687" s="317"/>
    </row>
    <row r="1688" spans="1:21">
      <c r="A1688">
        <v>1687</v>
      </c>
      <c r="B1688" t="s">
        <v>16100</v>
      </c>
      <c r="C1688" t="s">
        <v>16101</v>
      </c>
      <c r="D1688" t="s">
        <v>93</v>
      </c>
      <c r="E1688" t="s">
        <v>7769</v>
      </c>
      <c r="F1688" s="1">
        <v>46057</v>
      </c>
      <c r="G1688">
        <v>2</v>
      </c>
      <c r="H1688">
        <v>521484</v>
      </c>
      <c r="I1688" t="s">
        <v>10185</v>
      </c>
      <c r="J1688">
        <v>50056182</v>
      </c>
      <c r="L1688" t="s">
        <v>43</v>
      </c>
      <c r="M1688" t="s">
        <v>43</v>
      </c>
      <c r="N1688" t="s">
        <v>43</v>
      </c>
      <c r="O1688" s="1"/>
      <c r="Q1688" s="317"/>
      <c r="U1688" s="317"/>
    </row>
    <row r="1689" spans="1:21">
      <c r="A1689">
        <v>1688</v>
      </c>
      <c r="B1689" t="s">
        <v>7971</v>
      </c>
      <c r="C1689" t="s">
        <v>7972</v>
      </c>
      <c r="D1689" t="s">
        <v>93</v>
      </c>
      <c r="E1689" t="s">
        <v>7769</v>
      </c>
      <c r="F1689" s="1">
        <v>46057</v>
      </c>
      <c r="G1689">
        <v>2</v>
      </c>
      <c r="H1689">
        <v>521485</v>
      </c>
      <c r="I1689" t="s">
        <v>10185</v>
      </c>
      <c r="J1689">
        <v>50056188</v>
      </c>
      <c r="L1689" t="s">
        <v>43</v>
      </c>
      <c r="M1689" t="s">
        <v>43</v>
      </c>
      <c r="N1689" t="s">
        <v>43</v>
      </c>
      <c r="O1689" s="1"/>
      <c r="Q1689" s="317"/>
      <c r="U1689" s="317"/>
    </row>
    <row r="1690" spans="1:21">
      <c r="A1690">
        <v>1689</v>
      </c>
      <c r="B1690" t="s">
        <v>10121</v>
      </c>
      <c r="C1690" t="s">
        <v>10123</v>
      </c>
      <c r="D1690" t="s">
        <v>93</v>
      </c>
      <c r="E1690" t="s">
        <v>10124</v>
      </c>
      <c r="F1690" s="1">
        <v>46057</v>
      </c>
      <c r="G1690">
        <v>2</v>
      </c>
      <c r="H1690">
        <v>521486</v>
      </c>
      <c r="I1690" t="s">
        <v>10185</v>
      </c>
      <c r="J1690">
        <v>50056193</v>
      </c>
      <c r="K1690" t="s">
        <v>577</v>
      </c>
      <c r="L1690" t="s">
        <v>43</v>
      </c>
      <c r="M1690" t="s">
        <v>43</v>
      </c>
      <c r="N1690" t="s">
        <v>43</v>
      </c>
      <c r="O1690" s="1"/>
      <c r="Q1690" s="317"/>
      <c r="U1690" s="317"/>
    </row>
    <row r="1691" spans="1:21">
      <c r="A1691">
        <v>1690</v>
      </c>
      <c r="B1691" t="s">
        <v>16102</v>
      </c>
      <c r="C1691" t="s">
        <v>16103</v>
      </c>
      <c r="D1691" t="s">
        <v>93</v>
      </c>
      <c r="E1691" t="s">
        <v>7668</v>
      </c>
      <c r="F1691" s="1">
        <v>46057</v>
      </c>
      <c r="G1691">
        <v>2</v>
      </c>
      <c r="H1691">
        <v>521487</v>
      </c>
      <c r="I1691" t="s">
        <v>10185</v>
      </c>
      <c r="J1691">
        <v>50056255</v>
      </c>
      <c r="L1691" t="s">
        <v>43</v>
      </c>
      <c r="M1691" t="s">
        <v>43</v>
      </c>
      <c r="N1691" t="s">
        <v>43</v>
      </c>
      <c r="O1691" s="1"/>
      <c r="Q1691" s="317"/>
      <c r="U1691" s="317"/>
    </row>
    <row r="1692" spans="1:21">
      <c r="A1692">
        <v>1691</v>
      </c>
      <c r="B1692" t="s">
        <v>16104</v>
      </c>
      <c r="C1692" t="s">
        <v>16105</v>
      </c>
      <c r="D1692" t="s">
        <v>93</v>
      </c>
      <c r="E1692" t="s">
        <v>9226</v>
      </c>
      <c r="F1692" s="1">
        <v>46057</v>
      </c>
      <c r="G1692">
        <v>2</v>
      </c>
      <c r="H1692">
        <v>521488</v>
      </c>
      <c r="I1692" t="s">
        <v>10185</v>
      </c>
      <c r="J1692">
        <v>50056264</v>
      </c>
      <c r="L1692" t="s">
        <v>43</v>
      </c>
      <c r="M1692" t="s">
        <v>43</v>
      </c>
      <c r="N1692" t="s">
        <v>43</v>
      </c>
      <c r="O1692" s="1"/>
      <c r="Q1692" s="317"/>
      <c r="U1692" s="317"/>
    </row>
    <row r="1693" spans="1:21">
      <c r="A1693">
        <v>1692</v>
      </c>
      <c r="B1693" t="s">
        <v>16106</v>
      </c>
      <c r="C1693" t="s">
        <v>16107</v>
      </c>
      <c r="D1693" t="s">
        <v>93</v>
      </c>
      <c r="E1693" t="s">
        <v>7883</v>
      </c>
      <c r="F1693" s="1">
        <v>46058</v>
      </c>
      <c r="G1693">
        <v>2</v>
      </c>
      <c r="H1693">
        <v>521489</v>
      </c>
      <c r="I1693" t="s">
        <v>10185</v>
      </c>
      <c r="J1693">
        <v>50056450</v>
      </c>
      <c r="L1693" t="s">
        <v>43</v>
      </c>
      <c r="M1693" t="s">
        <v>43</v>
      </c>
      <c r="N1693" t="s">
        <v>43</v>
      </c>
      <c r="O1693" s="1"/>
      <c r="Q1693" s="317"/>
      <c r="U1693" s="317"/>
    </row>
    <row r="1694" spans="1:21">
      <c r="A1694">
        <v>1693</v>
      </c>
      <c r="B1694" t="s">
        <v>16108</v>
      </c>
      <c r="C1694" t="s">
        <v>16109</v>
      </c>
      <c r="D1694" t="s">
        <v>93</v>
      </c>
      <c r="E1694" t="s">
        <v>15390</v>
      </c>
      <c r="F1694" s="1">
        <v>46059</v>
      </c>
      <c r="G1694">
        <v>2</v>
      </c>
      <c r="H1694">
        <v>521490</v>
      </c>
      <c r="I1694" t="s">
        <v>10185</v>
      </c>
      <c r="J1694">
        <v>50056486</v>
      </c>
      <c r="L1694" t="s">
        <v>43</v>
      </c>
      <c r="M1694" t="s">
        <v>43</v>
      </c>
      <c r="N1694" t="s">
        <v>43</v>
      </c>
      <c r="O1694" s="1"/>
      <c r="Q1694" s="317"/>
      <c r="U1694" s="317"/>
    </row>
    <row r="1695" spans="1:21">
      <c r="A1695">
        <v>1694</v>
      </c>
      <c r="B1695" t="s">
        <v>10134</v>
      </c>
      <c r="C1695" t="s">
        <v>16110</v>
      </c>
      <c r="D1695" t="s">
        <v>6574</v>
      </c>
      <c r="E1695" t="s">
        <v>9303</v>
      </c>
      <c r="F1695" s="1">
        <v>46059</v>
      </c>
      <c r="G1695">
        <v>2</v>
      </c>
      <c r="H1695">
        <v>521491</v>
      </c>
      <c r="I1695" t="s">
        <v>10185</v>
      </c>
      <c r="J1695">
        <v>50056499</v>
      </c>
      <c r="K1695" t="s">
        <v>6518</v>
      </c>
      <c r="L1695" t="s">
        <v>43</v>
      </c>
      <c r="M1695">
        <v>2</v>
      </c>
      <c r="N1695" t="s">
        <v>43</v>
      </c>
      <c r="O1695" s="1"/>
      <c r="Q1695" s="317"/>
      <c r="U1695" s="317"/>
    </row>
    <row r="1696" spans="1:21">
      <c r="A1696">
        <v>1695</v>
      </c>
      <c r="B1696" t="s">
        <v>10128</v>
      </c>
      <c r="C1696" t="s">
        <v>16111</v>
      </c>
      <c r="D1696" t="s">
        <v>6574</v>
      </c>
      <c r="E1696" t="s">
        <v>9303</v>
      </c>
      <c r="F1696" s="1">
        <v>46059</v>
      </c>
      <c r="G1696">
        <v>2</v>
      </c>
      <c r="H1696">
        <v>521492</v>
      </c>
      <c r="I1696" t="s">
        <v>10185</v>
      </c>
      <c r="J1696">
        <v>50056505</v>
      </c>
      <c r="K1696" t="s">
        <v>6518</v>
      </c>
      <c r="L1696" t="s">
        <v>43</v>
      </c>
      <c r="M1696">
        <v>2</v>
      </c>
      <c r="N1696" t="s">
        <v>43</v>
      </c>
      <c r="O1696" s="1"/>
      <c r="Q1696" s="317"/>
      <c r="U1696" s="317"/>
    </row>
    <row r="1697" spans="1:21">
      <c r="A1697">
        <v>1696</v>
      </c>
      <c r="B1697" t="s">
        <v>10132</v>
      </c>
      <c r="C1697" t="s">
        <v>10133</v>
      </c>
      <c r="D1697" t="s">
        <v>6574</v>
      </c>
      <c r="E1697" t="s">
        <v>9303</v>
      </c>
      <c r="F1697" s="1">
        <v>46059</v>
      </c>
      <c r="G1697">
        <v>2</v>
      </c>
      <c r="H1697">
        <v>521493</v>
      </c>
      <c r="I1697" t="s">
        <v>10185</v>
      </c>
      <c r="J1697">
        <v>50056509</v>
      </c>
      <c r="L1697" t="s">
        <v>43</v>
      </c>
      <c r="M1697" t="s">
        <v>43</v>
      </c>
      <c r="N1697" t="s">
        <v>43</v>
      </c>
      <c r="O1697" s="1"/>
      <c r="Q1697" s="317"/>
      <c r="U1697" s="317"/>
    </row>
    <row r="1698" spans="1:21">
      <c r="A1698">
        <v>1697</v>
      </c>
      <c r="B1698" t="s">
        <v>10130</v>
      </c>
      <c r="C1698" t="s">
        <v>10131</v>
      </c>
      <c r="D1698" t="s">
        <v>6574</v>
      </c>
      <c r="E1698" t="s">
        <v>9303</v>
      </c>
      <c r="F1698" s="1">
        <v>46059</v>
      </c>
      <c r="G1698">
        <v>2</v>
      </c>
      <c r="H1698">
        <v>521494</v>
      </c>
      <c r="I1698" t="s">
        <v>10185</v>
      </c>
      <c r="J1698">
        <v>50056514</v>
      </c>
      <c r="L1698" t="s">
        <v>43</v>
      </c>
      <c r="M1698" t="s">
        <v>43</v>
      </c>
      <c r="N1698" t="s">
        <v>43</v>
      </c>
      <c r="O1698" s="1"/>
      <c r="Q1698" s="317"/>
      <c r="U1698" s="317"/>
    </row>
    <row r="1699" spans="1:21">
      <c r="A1699">
        <v>1698</v>
      </c>
      <c r="B1699" t="s">
        <v>16112</v>
      </c>
      <c r="C1699" t="s">
        <v>16113</v>
      </c>
      <c r="D1699" t="s">
        <v>6574</v>
      </c>
      <c r="E1699" t="s">
        <v>7834</v>
      </c>
      <c r="F1699" s="1">
        <v>46059</v>
      </c>
      <c r="G1699">
        <v>2</v>
      </c>
      <c r="H1699">
        <v>521495</v>
      </c>
      <c r="I1699" t="s">
        <v>10185</v>
      </c>
      <c r="J1699">
        <v>50056483</v>
      </c>
      <c r="L1699" t="s">
        <v>43</v>
      </c>
      <c r="M1699" t="s">
        <v>43</v>
      </c>
      <c r="N1699" t="s">
        <v>43</v>
      </c>
      <c r="O1699" s="1"/>
      <c r="Q1699" s="317"/>
      <c r="U1699" s="317"/>
    </row>
    <row r="1700" spans="1:21">
      <c r="A1700">
        <v>1699</v>
      </c>
      <c r="B1700" t="s">
        <v>10126</v>
      </c>
      <c r="C1700" t="s">
        <v>16114</v>
      </c>
      <c r="D1700" t="s">
        <v>93</v>
      </c>
      <c r="E1700" t="s">
        <v>15390</v>
      </c>
      <c r="F1700" s="1">
        <v>46059</v>
      </c>
      <c r="G1700">
        <v>2</v>
      </c>
      <c r="H1700">
        <v>521496</v>
      </c>
      <c r="I1700" t="s">
        <v>10185</v>
      </c>
      <c r="J1700">
        <v>50056543</v>
      </c>
      <c r="K1700" t="s">
        <v>267</v>
      </c>
      <c r="L1700" t="s">
        <v>43</v>
      </c>
      <c r="M1700">
        <v>3</v>
      </c>
      <c r="N1700" t="s">
        <v>43</v>
      </c>
      <c r="O1700" s="1"/>
      <c r="Q1700" s="317"/>
      <c r="U1700" s="317"/>
    </row>
    <row r="1701" spans="1:21">
      <c r="A1701">
        <v>1700</v>
      </c>
      <c r="B1701" t="s">
        <v>16115</v>
      </c>
      <c r="C1701" t="s">
        <v>16116</v>
      </c>
      <c r="D1701" t="s">
        <v>93</v>
      </c>
      <c r="E1701" t="s">
        <v>9296</v>
      </c>
      <c r="F1701" s="1">
        <v>46059</v>
      </c>
      <c r="G1701">
        <v>2</v>
      </c>
      <c r="H1701">
        <v>521497</v>
      </c>
      <c r="I1701" t="s">
        <v>10185</v>
      </c>
      <c r="J1701">
        <v>50056562</v>
      </c>
      <c r="L1701" t="s">
        <v>43</v>
      </c>
      <c r="M1701" t="s">
        <v>43</v>
      </c>
      <c r="N1701" t="s">
        <v>43</v>
      </c>
      <c r="O1701" s="1"/>
      <c r="Q1701" s="317"/>
      <c r="U1701" s="317"/>
    </row>
    <row r="1702" spans="1:21">
      <c r="A1702">
        <v>1701</v>
      </c>
      <c r="B1702" t="s">
        <v>10140</v>
      </c>
      <c r="C1702" t="s">
        <v>10141</v>
      </c>
      <c r="D1702" t="s">
        <v>93</v>
      </c>
      <c r="E1702" t="s">
        <v>9732</v>
      </c>
      <c r="F1702" s="1">
        <v>46062</v>
      </c>
      <c r="G1702">
        <v>2</v>
      </c>
      <c r="H1702">
        <v>521498</v>
      </c>
      <c r="I1702" t="s">
        <v>10185</v>
      </c>
      <c r="J1702">
        <v>50056593</v>
      </c>
      <c r="K1702" t="s">
        <v>267</v>
      </c>
      <c r="L1702" t="s">
        <v>43</v>
      </c>
      <c r="M1702">
        <v>3</v>
      </c>
      <c r="N1702" t="s">
        <v>43</v>
      </c>
      <c r="O1702" s="1"/>
      <c r="Q1702" s="317"/>
      <c r="U1702" s="317"/>
    </row>
    <row r="1703" spans="1:21">
      <c r="A1703">
        <v>1702</v>
      </c>
      <c r="B1703" t="s">
        <v>16117</v>
      </c>
      <c r="C1703" t="s">
        <v>16118</v>
      </c>
      <c r="D1703" t="s">
        <v>93</v>
      </c>
      <c r="E1703" t="s">
        <v>9296</v>
      </c>
      <c r="F1703" s="1">
        <v>46059</v>
      </c>
      <c r="G1703">
        <v>2</v>
      </c>
      <c r="H1703">
        <v>521499</v>
      </c>
      <c r="I1703" t="s">
        <v>10185</v>
      </c>
      <c r="J1703">
        <v>50056559</v>
      </c>
      <c r="L1703" t="s">
        <v>43</v>
      </c>
      <c r="M1703" t="s">
        <v>43</v>
      </c>
      <c r="N1703" t="s">
        <v>43</v>
      </c>
      <c r="O1703" s="1"/>
      <c r="Q1703" s="317"/>
      <c r="U1703" s="317"/>
    </row>
    <row r="1704" spans="1:21">
      <c r="A1704">
        <v>1703</v>
      </c>
      <c r="B1704" t="s">
        <v>16119</v>
      </c>
      <c r="C1704" t="s">
        <v>16120</v>
      </c>
      <c r="D1704" t="s">
        <v>93</v>
      </c>
      <c r="E1704" t="s">
        <v>7769</v>
      </c>
      <c r="F1704" s="1">
        <v>46062</v>
      </c>
      <c r="G1704">
        <v>2</v>
      </c>
      <c r="H1704">
        <v>521500</v>
      </c>
      <c r="I1704" t="s">
        <v>10185</v>
      </c>
      <c r="J1704">
        <v>50056767</v>
      </c>
      <c r="K1704" t="s">
        <v>6518</v>
      </c>
      <c r="L1704">
        <v>2</v>
      </c>
      <c r="M1704">
        <v>2</v>
      </c>
      <c r="N1704">
        <v>2</v>
      </c>
      <c r="O1704" s="1">
        <v>46081</v>
      </c>
      <c r="P1704">
        <v>2</v>
      </c>
      <c r="Q1704" s="317">
        <v>66695</v>
      </c>
      <c r="R1704">
        <v>26.2</v>
      </c>
      <c r="S1704">
        <v>2</v>
      </c>
      <c r="T1704">
        <v>21</v>
      </c>
      <c r="U1704" s="317">
        <v>135282</v>
      </c>
    </row>
    <row r="1705" spans="1:21">
      <c r="A1705">
        <v>1704</v>
      </c>
      <c r="B1705" t="s">
        <v>10138</v>
      </c>
      <c r="C1705" t="s">
        <v>16121</v>
      </c>
      <c r="D1705" t="s">
        <v>6574</v>
      </c>
      <c r="E1705" t="s">
        <v>9303</v>
      </c>
      <c r="F1705" s="1">
        <v>46062</v>
      </c>
      <c r="G1705">
        <v>2</v>
      </c>
      <c r="H1705">
        <v>521501</v>
      </c>
      <c r="I1705" t="s">
        <v>10185</v>
      </c>
      <c r="J1705">
        <v>50056656</v>
      </c>
      <c r="L1705" t="s">
        <v>43</v>
      </c>
      <c r="M1705" t="s">
        <v>43</v>
      </c>
      <c r="N1705" t="s">
        <v>43</v>
      </c>
      <c r="O1705" s="1"/>
      <c r="Q1705" s="317"/>
      <c r="U1705" s="317"/>
    </row>
    <row r="1706" spans="1:21">
      <c r="A1706">
        <v>1705</v>
      </c>
      <c r="B1706" t="s">
        <v>16122</v>
      </c>
      <c r="C1706" t="s">
        <v>16123</v>
      </c>
      <c r="D1706" t="s">
        <v>6574</v>
      </c>
      <c r="E1706" t="s">
        <v>7834</v>
      </c>
      <c r="F1706" s="1">
        <v>46062</v>
      </c>
      <c r="G1706">
        <v>2</v>
      </c>
      <c r="H1706">
        <v>521502</v>
      </c>
      <c r="I1706" t="s">
        <v>10185</v>
      </c>
      <c r="J1706">
        <v>50056603</v>
      </c>
      <c r="L1706" t="s">
        <v>43</v>
      </c>
      <c r="M1706" t="s">
        <v>43</v>
      </c>
      <c r="N1706" t="s">
        <v>43</v>
      </c>
      <c r="O1706" s="1"/>
      <c r="Q1706" s="317"/>
      <c r="U1706" s="317"/>
    </row>
    <row r="1707" spans="1:21">
      <c r="A1707">
        <v>1706</v>
      </c>
      <c r="B1707" t="s">
        <v>16124</v>
      </c>
      <c r="C1707" t="s">
        <v>16125</v>
      </c>
      <c r="D1707" t="s">
        <v>6574</v>
      </c>
      <c r="E1707" t="s">
        <v>9303</v>
      </c>
      <c r="F1707" s="1">
        <v>46062</v>
      </c>
      <c r="G1707">
        <v>2</v>
      </c>
      <c r="H1707">
        <v>521503</v>
      </c>
      <c r="I1707" t="s">
        <v>10185</v>
      </c>
      <c r="J1707">
        <v>50056607</v>
      </c>
      <c r="L1707" t="s">
        <v>43</v>
      </c>
      <c r="M1707" t="s">
        <v>43</v>
      </c>
      <c r="N1707" t="s">
        <v>43</v>
      </c>
      <c r="O1707" s="1"/>
      <c r="Q1707" s="317"/>
      <c r="U1707" s="317"/>
    </row>
    <row r="1708" spans="1:21">
      <c r="A1708">
        <v>1707</v>
      </c>
      <c r="B1708" t="s">
        <v>16126</v>
      </c>
      <c r="C1708" t="s">
        <v>16127</v>
      </c>
      <c r="D1708" t="s">
        <v>6574</v>
      </c>
      <c r="E1708" t="s">
        <v>9303</v>
      </c>
      <c r="F1708" s="1">
        <v>46062</v>
      </c>
      <c r="G1708">
        <v>2</v>
      </c>
      <c r="H1708">
        <v>521504</v>
      </c>
      <c r="I1708" t="s">
        <v>10185</v>
      </c>
      <c r="J1708">
        <v>50056614</v>
      </c>
      <c r="L1708" t="s">
        <v>43</v>
      </c>
      <c r="M1708" t="s">
        <v>43</v>
      </c>
      <c r="N1708" t="s">
        <v>43</v>
      </c>
      <c r="O1708" s="1"/>
      <c r="Q1708" s="317"/>
      <c r="U1708" s="317"/>
    </row>
    <row r="1709" spans="1:21">
      <c r="A1709">
        <v>1708</v>
      </c>
      <c r="B1709" t="s">
        <v>16128</v>
      </c>
      <c r="C1709" t="s">
        <v>16129</v>
      </c>
      <c r="D1709" t="s">
        <v>6574</v>
      </c>
      <c r="E1709" t="s">
        <v>9303</v>
      </c>
      <c r="F1709" s="1">
        <v>46062</v>
      </c>
      <c r="G1709">
        <v>2</v>
      </c>
      <c r="H1709">
        <v>521505</v>
      </c>
      <c r="I1709" t="s">
        <v>10185</v>
      </c>
      <c r="J1709">
        <v>50056799</v>
      </c>
      <c r="L1709" t="s">
        <v>43</v>
      </c>
      <c r="M1709" t="s">
        <v>43</v>
      </c>
      <c r="N1709" t="s">
        <v>43</v>
      </c>
      <c r="O1709" s="1"/>
      <c r="Q1709" s="317"/>
      <c r="U1709" s="317"/>
    </row>
    <row r="1710" spans="1:21">
      <c r="A1710">
        <v>1709</v>
      </c>
      <c r="B1710" t="s">
        <v>10144</v>
      </c>
      <c r="C1710" t="s">
        <v>10145</v>
      </c>
      <c r="D1710" t="s">
        <v>6574</v>
      </c>
      <c r="E1710" t="s">
        <v>9232</v>
      </c>
      <c r="F1710" s="1">
        <v>46062</v>
      </c>
      <c r="G1710">
        <v>2</v>
      </c>
      <c r="H1710">
        <v>521506</v>
      </c>
      <c r="I1710" t="s">
        <v>10185</v>
      </c>
      <c r="J1710">
        <v>50056761</v>
      </c>
      <c r="L1710" t="s">
        <v>43</v>
      </c>
      <c r="M1710" t="s">
        <v>43</v>
      </c>
      <c r="N1710" t="s">
        <v>43</v>
      </c>
      <c r="O1710" s="1"/>
      <c r="Q1710" s="317"/>
      <c r="U1710" s="317"/>
    </row>
    <row r="1711" spans="1:21">
      <c r="A1711">
        <v>1710</v>
      </c>
      <c r="B1711" t="s">
        <v>16130</v>
      </c>
      <c r="C1711" t="s">
        <v>16131</v>
      </c>
      <c r="D1711" t="s">
        <v>6574</v>
      </c>
      <c r="E1711" t="s">
        <v>9232</v>
      </c>
      <c r="F1711" s="1">
        <v>46062</v>
      </c>
      <c r="G1711">
        <v>2</v>
      </c>
      <c r="H1711">
        <v>521507</v>
      </c>
      <c r="I1711" t="s">
        <v>10185</v>
      </c>
      <c r="J1711">
        <v>50056775</v>
      </c>
      <c r="L1711" t="s">
        <v>43</v>
      </c>
      <c r="M1711" t="s">
        <v>43</v>
      </c>
      <c r="N1711" t="s">
        <v>43</v>
      </c>
      <c r="O1711" s="1"/>
      <c r="Q1711" s="317"/>
      <c r="U1711" s="317"/>
    </row>
    <row r="1712" spans="1:21">
      <c r="A1712">
        <v>1711</v>
      </c>
      <c r="B1712" t="s">
        <v>16132</v>
      </c>
      <c r="C1712" t="s">
        <v>16133</v>
      </c>
      <c r="D1712" t="s">
        <v>6574</v>
      </c>
      <c r="E1712" t="s">
        <v>9232</v>
      </c>
      <c r="F1712" s="1">
        <v>46062</v>
      </c>
      <c r="G1712">
        <v>2</v>
      </c>
      <c r="H1712">
        <v>521508</v>
      </c>
      <c r="I1712" t="s">
        <v>10185</v>
      </c>
      <c r="J1712">
        <v>50056786</v>
      </c>
      <c r="L1712" t="s">
        <v>43</v>
      </c>
      <c r="M1712" t="s">
        <v>43</v>
      </c>
      <c r="N1712" t="s">
        <v>43</v>
      </c>
      <c r="O1712" s="1"/>
      <c r="Q1712" s="317"/>
      <c r="U1712" s="317"/>
    </row>
    <row r="1713" spans="1:21">
      <c r="A1713">
        <v>1712</v>
      </c>
      <c r="B1713" t="s">
        <v>16134</v>
      </c>
      <c r="C1713" t="s">
        <v>16135</v>
      </c>
      <c r="D1713" t="s">
        <v>6574</v>
      </c>
      <c r="E1713" t="s">
        <v>9232</v>
      </c>
      <c r="F1713" s="1">
        <v>46062</v>
      </c>
      <c r="G1713">
        <v>2</v>
      </c>
      <c r="H1713">
        <v>521509</v>
      </c>
      <c r="I1713" t="s">
        <v>10185</v>
      </c>
      <c r="J1713">
        <v>50056792</v>
      </c>
      <c r="L1713" t="s">
        <v>43</v>
      </c>
      <c r="M1713" t="s">
        <v>43</v>
      </c>
      <c r="N1713" t="s">
        <v>43</v>
      </c>
      <c r="O1713" s="1"/>
      <c r="Q1713" s="317"/>
      <c r="U1713" s="317"/>
    </row>
    <row r="1714" spans="1:21">
      <c r="A1714">
        <v>1713</v>
      </c>
      <c r="B1714" t="s">
        <v>16136</v>
      </c>
      <c r="C1714" t="s">
        <v>16137</v>
      </c>
      <c r="D1714" t="s">
        <v>93</v>
      </c>
      <c r="E1714" t="s">
        <v>9300</v>
      </c>
      <c r="F1714" s="1"/>
      <c r="G1714" t="s">
        <v>43</v>
      </c>
      <c r="H1714">
        <v>521510</v>
      </c>
      <c r="I1714" t="s">
        <v>43</v>
      </c>
      <c r="L1714" t="s">
        <v>43</v>
      </c>
      <c r="M1714" t="s">
        <v>43</v>
      </c>
      <c r="N1714" t="s">
        <v>43</v>
      </c>
      <c r="O1714" s="1"/>
      <c r="Q1714" s="317"/>
      <c r="U1714" s="317"/>
    </row>
    <row r="1715" spans="1:21">
      <c r="A1715">
        <v>1714</v>
      </c>
      <c r="B1715" t="s">
        <v>16138</v>
      </c>
      <c r="C1715" t="s">
        <v>16139</v>
      </c>
      <c r="D1715" t="s">
        <v>93</v>
      </c>
      <c r="E1715" t="s">
        <v>8285</v>
      </c>
      <c r="F1715" s="1"/>
      <c r="G1715" t="s">
        <v>43</v>
      </c>
      <c r="H1715">
        <v>521511</v>
      </c>
      <c r="I1715" t="s">
        <v>43</v>
      </c>
      <c r="L1715" t="s">
        <v>43</v>
      </c>
      <c r="M1715" t="s">
        <v>43</v>
      </c>
      <c r="N1715" t="s">
        <v>43</v>
      </c>
      <c r="O1715" s="1"/>
      <c r="Q1715" s="317"/>
      <c r="U1715" s="317"/>
    </row>
    <row r="1716" spans="1:21">
      <c r="A1716">
        <v>1715</v>
      </c>
      <c r="B1716" t="s">
        <v>16140</v>
      </c>
      <c r="C1716" t="s">
        <v>16141</v>
      </c>
      <c r="D1716" t="s">
        <v>93</v>
      </c>
      <c r="E1716" t="s">
        <v>7690</v>
      </c>
      <c r="F1716" s="1"/>
      <c r="G1716" t="s">
        <v>43</v>
      </c>
      <c r="H1716">
        <v>521512</v>
      </c>
      <c r="I1716" t="s">
        <v>43</v>
      </c>
      <c r="L1716" t="s">
        <v>43</v>
      </c>
      <c r="M1716" t="s">
        <v>43</v>
      </c>
      <c r="N1716" t="s">
        <v>43</v>
      </c>
      <c r="O1716" s="1"/>
      <c r="Q1716" s="317"/>
      <c r="U1716" s="317"/>
    </row>
    <row r="1717" spans="1:21">
      <c r="A1717">
        <v>1716</v>
      </c>
      <c r="B1717" t="s">
        <v>16142</v>
      </c>
      <c r="C1717" t="s">
        <v>16143</v>
      </c>
      <c r="D1717" t="s">
        <v>93</v>
      </c>
      <c r="E1717" t="s">
        <v>6259</v>
      </c>
      <c r="F1717" s="1"/>
      <c r="G1717" t="s">
        <v>43</v>
      </c>
      <c r="H1717">
        <v>521513</v>
      </c>
      <c r="I1717" t="s">
        <v>43</v>
      </c>
      <c r="L1717" t="s">
        <v>43</v>
      </c>
      <c r="M1717" t="s">
        <v>43</v>
      </c>
      <c r="N1717" t="s">
        <v>43</v>
      </c>
      <c r="O1717" s="1"/>
      <c r="Q1717" s="317"/>
      <c r="U1717" s="317"/>
    </row>
    <row r="1718" spans="1:21">
      <c r="A1718">
        <v>1717</v>
      </c>
      <c r="B1718" t="s">
        <v>16144</v>
      </c>
      <c r="C1718" t="s">
        <v>16145</v>
      </c>
      <c r="D1718" t="s">
        <v>93</v>
      </c>
      <c r="E1718" t="s">
        <v>7668</v>
      </c>
      <c r="F1718" s="1"/>
      <c r="G1718" t="s">
        <v>43</v>
      </c>
      <c r="H1718">
        <v>521514</v>
      </c>
      <c r="I1718" t="s">
        <v>43</v>
      </c>
      <c r="L1718" t="s">
        <v>43</v>
      </c>
      <c r="M1718" t="s">
        <v>43</v>
      </c>
      <c r="N1718" t="s">
        <v>43</v>
      </c>
      <c r="O1718" s="1"/>
      <c r="Q1718" s="317"/>
      <c r="U1718" s="317"/>
    </row>
    <row r="1719" spans="1:21">
      <c r="A1719">
        <v>1718</v>
      </c>
      <c r="B1719" t="s">
        <v>16146</v>
      </c>
      <c r="C1719" t="s">
        <v>16147</v>
      </c>
      <c r="D1719" t="s">
        <v>93</v>
      </c>
      <c r="E1719" t="s">
        <v>7704</v>
      </c>
      <c r="F1719" s="1"/>
      <c r="G1719" t="s">
        <v>43</v>
      </c>
      <c r="H1719">
        <v>521515</v>
      </c>
      <c r="I1719" t="s">
        <v>43</v>
      </c>
      <c r="L1719" t="s">
        <v>43</v>
      </c>
      <c r="M1719" t="s">
        <v>43</v>
      </c>
      <c r="N1719" t="s">
        <v>43</v>
      </c>
      <c r="O1719" s="1"/>
      <c r="Q1719" s="317"/>
      <c r="U1719" s="317"/>
    </row>
    <row r="1720" spans="1:21">
      <c r="A1720">
        <v>1719</v>
      </c>
      <c r="B1720" t="s">
        <v>16148</v>
      </c>
      <c r="C1720" t="s">
        <v>16149</v>
      </c>
      <c r="D1720" t="s">
        <v>93</v>
      </c>
      <c r="E1720" t="s">
        <v>8471</v>
      </c>
      <c r="F1720" s="1"/>
      <c r="G1720" t="s">
        <v>43</v>
      </c>
      <c r="H1720">
        <v>521516</v>
      </c>
      <c r="I1720" t="s">
        <v>43</v>
      </c>
      <c r="L1720" t="s">
        <v>43</v>
      </c>
      <c r="M1720" t="s">
        <v>43</v>
      </c>
      <c r="N1720" t="s">
        <v>43</v>
      </c>
      <c r="O1720" s="1"/>
      <c r="Q1720" s="317"/>
      <c r="U1720" s="317"/>
    </row>
    <row r="1721" spans="1:21">
      <c r="A1721">
        <v>1720</v>
      </c>
      <c r="B1721" t="s">
        <v>16150</v>
      </c>
      <c r="C1721" t="s">
        <v>16151</v>
      </c>
      <c r="D1721" t="s">
        <v>93</v>
      </c>
      <c r="E1721" t="s">
        <v>6259</v>
      </c>
      <c r="F1721" s="1"/>
      <c r="G1721" t="s">
        <v>43</v>
      </c>
      <c r="H1721">
        <v>521517</v>
      </c>
      <c r="I1721" t="s">
        <v>43</v>
      </c>
      <c r="L1721" t="s">
        <v>43</v>
      </c>
      <c r="M1721" t="s">
        <v>43</v>
      </c>
      <c r="N1721" t="s">
        <v>43</v>
      </c>
      <c r="O1721" s="1"/>
      <c r="Q1721" s="317"/>
      <c r="U1721" s="317"/>
    </row>
    <row r="1722" spans="1:21">
      <c r="A1722">
        <v>1721</v>
      </c>
      <c r="B1722" t="s">
        <v>16152</v>
      </c>
      <c r="C1722" t="s">
        <v>16153</v>
      </c>
      <c r="D1722" t="s">
        <v>93</v>
      </c>
      <c r="E1722" t="s">
        <v>7769</v>
      </c>
      <c r="F1722" s="1"/>
      <c r="G1722" t="s">
        <v>43</v>
      </c>
      <c r="H1722">
        <v>521518</v>
      </c>
      <c r="I1722" t="s">
        <v>43</v>
      </c>
      <c r="L1722" t="s">
        <v>43</v>
      </c>
      <c r="M1722" t="s">
        <v>43</v>
      </c>
      <c r="N1722" t="s">
        <v>43</v>
      </c>
      <c r="O1722" s="1"/>
      <c r="Q1722" s="317"/>
      <c r="U1722" s="317"/>
    </row>
    <row r="1723" spans="1:21">
      <c r="A1723">
        <v>1722</v>
      </c>
      <c r="B1723" t="s">
        <v>16154</v>
      </c>
      <c r="C1723" t="s">
        <v>8118</v>
      </c>
      <c r="D1723" t="s">
        <v>93</v>
      </c>
      <c r="E1723" t="s">
        <v>7769</v>
      </c>
      <c r="F1723" s="1"/>
      <c r="G1723" t="s">
        <v>43</v>
      </c>
      <c r="H1723">
        <v>521519</v>
      </c>
      <c r="I1723" t="s">
        <v>43</v>
      </c>
      <c r="L1723" t="s">
        <v>43</v>
      </c>
      <c r="M1723" t="s">
        <v>43</v>
      </c>
      <c r="N1723" t="s">
        <v>43</v>
      </c>
      <c r="O1723" s="1"/>
      <c r="Q1723" s="317"/>
      <c r="U1723" s="317"/>
    </row>
    <row r="1724" spans="1:21">
      <c r="A1724">
        <v>1723</v>
      </c>
      <c r="B1724" t="s">
        <v>16155</v>
      </c>
      <c r="C1724" t="s">
        <v>16156</v>
      </c>
      <c r="D1724" t="s">
        <v>93</v>
      </c>
      <c r="E1724" t="s">
        <v>7704</v>
      </c>
      <c r="F1724" s="1"/>
      <c r="G1724" t="s">
        <v>43</v>
      </c>
      <c r="H1724">
        <v>521520</v>
      </c>
      <c r="I1724" t="s">
        <v>43</v>
      </c>
      <c r="L1724" t="s">
        <v>43</v>
      </c>
      <c r="M1724" t="s">
        <v>43</v>
      </c>
      <c r="N1724" t="s">
        <v>43</v>
      </c>
      <c r="O1724" s="1"/>
      <c r="Q1724" s="317"/>
      <c r="U1724" s="317"/>
    </row>
    <row r="1725" spans="1:21">
      <c r="A1725">
        <v>1724</v>
      </c>
      <c r="B1725" t="s">
        <v>16157</v>
      </c>
      <c r="C1725" t="s">
        <v>16158</v>
      </c>
      <c r="D1725" t="s">
        <v>93</v>
      </c>
      <c r="E1725" t="s">
        <v>7873</v>
      </c>
      <c r="F1725" s="1"/>
      <c r="G1725" t="s">
        <v>43</v>
      </c>
      <c r="H1725">
        <v>521521</v>
      </c>
      <c r="I1725" t="s">
        <v>43</v>
      </c>
      <c r="L1725" t="s">
        <v>43</v>
      </c>
      <c r="M1725" t="s">
        <v>43</v>
      </c>
      <c r="N1725" t="s">
        <v>43</v>
      </c>
      <c r="O1725" s="1"/>
      <c r="Q1725" s="317"/>
      <c r="U1725" s="317"/>
    </row>
    <row r="1726" spans="1:21">
      <c r="A1726">
        <v>1725</v>
      </c>
      <c r="B1726" t="s">
        <v>9813</v>
      </c>
      <c r="C1726" t="s">
        <v>16159</v>
      </c>
      <c r="D1726" t="s">
        <v>93</v>
      </c>
      <c r="E1726" t="s">
        <v>7704</v>
      </c>
      <c r="F1726" s="1"/>
      <c r="G1726" t="s">
        <v>43</v>
      </c>
      <c r="H1726">
        <v>521522</v>
      </c>
      <c r="I1726" t="s">
        <v>43</v>
      </c>
      <c r="L1726" t="s">
        <v>43</v>
      </c>
      <c r="M1726" t="s">
        <v>43</v>
      </c>
      <c r="N1726" t="s">
        <v>43</v>
      </c>
      <c r="O1726" s="1"/>
      <c r="Q1726" s="317"/>
      <c r="U1726" s="317"/>
    </row>
    <row r="1727" spans="1:21">
      <c r="A1727">
        <v>1726</v>
      </c>
      <c r="B1727" t="s">
        <v>16160</v>
      </c>
      <c r="C1727" t="s">
        <v>16161</v>
      </c>
      <c r="D1727" t="s">
        <v>93</v>
      </c>
      <c r="E1727" t="s">
        <v>7668</v>
      </c>
      <c r="F1727" s="1"/>
      <c r="G1727" t="s">
        <v>43</v>
      </c>
      <c r="H1727">
        <v>521523</v>
      </c>
      <c r="I1727" t="s">
        <v>43</v>
      </c>
      <c r="L1727" t="s">
        <v>43</v>
      </c>
      <c r="M1727" t="s">
        <v>43</v>
      </c>
      <c r="N1727" t="s">
        <v>43</v>
      </c>
      <c r="O1727" s="1"/>
      <c r="Q1727" s="317"/>
      <c r="U1727" s="317"/>
    </row>
    <row r="1728" spans="1:21">
      <c r="A1728">
        <v>1727</v>
      </c>
      <c r="B1728" t="s">
        <v>16162</v>
      </c>
      <c r="C1728" t="s">
        <v>16163</v>
      </c>
      <c r="D1728" t="s">
        <v>93</v>
      </c>
      <c r="E1728" t="s">
        <v>7668</v>
      </c>
      <c r="F1728" s="1"/>
      <c r="G1728" t="s">
        <v>43</v>
      </c>
      <c r="H1728">
        <v>521524</v>
      </c>
      <c r="I1728" t="s">
        <v>43</v>
      </c>
      <c r="L1728" t="s">
        <v>43</v>
      </c>
      <c r="M1728" t="s">
        <v>43</v>
      </c>
      <c r="N1728" t="s">
        <v>43</v>
      </c>
      <c r="O1728" s="1"/>
      <c r="Q1728" s="317"/>
      <c r="U1728" s="317"/>
    </row>
    <row r="1729" spans="1:21">
      <c r="A1729">
        <v>1728</v>
      </c>
      <c r="B1729" t="s">
        <v>16164</v>
      </c>
      <c r="C1729" t="s">
        <v>16165</v>
      </c>
      <c r="D1729" t="s">
        <v>93</v>
      </c>
      <c r="E1729" t="s">
        <v>7769</v>
      </c>
      <c r="F1729" s="1"/>
      <c r="G1729" t="s">
        <v>43</v>
      </c>
      <c r="H1729">
        <v>521525</v>
      </c>
      <c r="I1729" t="s">
        <v>43</v>
      </c>
      <c r="L1729" t="s">
        <v>43</v>
      </c>
      <c r="M1729" t="s">
        <v>43</v>
      </c>
      <c r="N1729" t="s">
        <v>43</v>
      </c>
      <c r="O1729" s="1"/>
      <c r="Q1729" s="317"/>
      <c r="U1729" s="317"/>
    </row>
    <row r="1730" spans="1:21">
      <c r="A1730">
        <v>1729</v>
      </c>
      <c r="B1730" t="s">
        <v>16166</v>
      </c>
      <c r="C1730" t="s">
        <v>16167</v>
      </c>
      <c r="D1730" t="s">
        <v>93</v>
      </c>
      <c r="E1730" t="s">
        <v>7769</v>
      </c>
      <c r="F1730" s="1"/>
      <c r="G1730" t="s">
        <v>43</v>
      </c>
      <c r="H1730">
        <v>521526</v>
      </c>
      <c r="I1730" t="s">
        <v>43</v>
      </c>
      <c r="L1730" t="s">
        <v>43</v>
      </c>
      <c r="M1730" t="s">
        <v>43</v>
      </c>
      <c r="N1730" t="s">
        <v>43</v>
      </c>
      <c r="O1730" s="1"/>
      <c r="Q1730" s="317"/>
      <c r="U1730" s="317"/>
    </row>
    <row r="1731" spans="1:21">
      <c r="A1731">
        <v>1730</v>
      </c>
      <c r="B1731" t="s">
        <v>16168</v>
      </c>
      <c r="C1731" t="s">
        <v>16169</v>
      </c>
      <c r="D1731" t="s">
        <v>93</v>
      </c>
      <c r="E1731" t="s">
        <v>7668</v>
      </c>
      <c r="F1731" s="1"/>
      <c r="G1731" t="s">
        <v>43</v>
      </c>
      <c r="H1731">
        <v>521527</v>
      </c>
      <c r="I1731" t="s">
        <v>43</v>
      </c>
      <c r="L1731" t="s">
        <v>43</v>
      </c>
      <c r="M1731" t="s">
        <v>43</v>
      </c>
      <c r="N1731" t="s">
        <v>43</v>
      </c>
      <c r="O1731" s="1"/>
      <c r="Q1731" s="317"/>
      <c r="U1731" s="317"/>
    </row>
    <row r="1732" spans="1:21">
      <c r="A1732">
        <v>1731</v>
      </c>
      <c r="B1732" t="s">
        <v>16170</v>
      </c>
      <c r="C1732" t="s">
        <v>16171</v>
      </c>
      <c r="D1732" t="s">
        <v>93</v>
      </c>
      <c r="E1732" t="s">
        <v>7769</v>
      </c>
      <c r="F1732" s="1"/>
      <c r="G1732" t="s">
        <v>43</v>
      </c>
      <c r="H1732">
        <v>521528</v>
      </c>
      <c r="I1732" t="s">
        <v>43</v>
      </c>
      <c r="L1732" t="s">
        <v>43</v>
      </c>
      <c r="M1732" t="s">
        <v>43</v>
      </c>
      <c r="N1732" t="s">
        <v>43</v>
      </c>
      <c r="O1732" s="1"/>
      <c r="Q1732" s="317"/>
      <c r="U1732" s="317"/>
    </row>
    <row r="1733" spans="1:21">
      <c r="A1733">
        <v>1732</v>
      </c>
      <c r="B1733" t="s">
        <v>16172</v>
      </c>
      <c r="C1733" t="s">
        <v>16173</v>
      </c>
      <c r="D1733" t="s">
        <v>93</v>
      </c>
      <c r="E1733" t="s">
        <v>7690</v>
      </c>
      <c r="F1733" s="1"/>
      <c r="G1733" t="s">
        <v>43</v>
      </c>
      <c r="H1733">
        <v>521529</v>
      </c>
      <c r="I1733" t="s">
        <v>43</v>
      </c>
      <c r="L1733" t="s">
        <v>43</v>
      </c>
      <c r="M1733" t="s">
        <v>43</v>
      </c>
      <c r="N1733" t="s">
        <v>43</v>
      </c>
      <c r="O1733" s="1"/>
      <c r="Q1733" s="317"/>
      <c r="U1733" s="317"/>
    </row>
    <row r="1734" spans="1:21">
      <c r="A1734">
        <v>1733</v>
      </c>
      <c r="B1734" t="s">
        <v>16174</v>
      </c>
      <c r="C1734" t="s">
        <v>16175</v>
      </c>
      <c r="D1734" t="s">
        <v>93</v>
      </c>
      <c r="E1734" t="s">
        <v>7769</v>
      </c>
      <c r="F1734" s="1"/>
      <c r="G1734" t="s">
        <v>43</v>
      </c>
      <c r="H1734">
        <v>521530</v>
      </c>
      <c r="I1734" t="s">
        <v>43</v>
      </c>
      <c r="L1734" t="s">
        <v>43</v>
      </c>
      <c r="M1734" t="s">
        <v>43</v>
      </c>
      <c r="N1734" t="s">
        <v>43</v>
      </c>
      <c r="O1734" s="1"/>
      <c r="Q1734" s="317"/>
      <c r="U1734" s="317"/>
    </row>
    <row r="1735" spans="1:21">
      <c r="A1735">
        <v>1734</v>
      </c>
      <c r="B1735" t="s">
        <v>16176</v>
      </c>
      <c r="C1735" t="s">
        <v>16177</v>
      </c>
      <c r="D1735" t="s">
        <v>93</v>
      </c>
      <c r="E1735" t="s">
        <v>7769</v>
      </c>
      <c r="F1735" s="1"/>
      <c r="G1735" t="s">
        <v>43</v>
      </c>
      <c r="H1735">
        <v>521531</v>
      </c>
      <c r="I1735" t="s">
        <v>43</v>
      </c>
      <c r="L1735" t="s">
        <v>43</v>
      </c>
      <c r="M1735" t="s">
        <v>43</v>
      </c>
      <c r="N1735" t="s">
        <v>43</v>
      </c>
      <c r="O1735" s="1"/>
      <c r="Q1735" s="317"/>
      <c r="U1735" s="317"/>
    </row>
    <row r="1736" spans="1:21">
      <c r="A1736">
        <v>1735</v>
      </c>
      <c r="B1736" t="s">
        <v>16178</v>
      </c>
      <c r="C1736" t="s">
        <v>16179</v>
      </c>
      <c r="D1736" t="s">
        <v>93</v>
      </c>
      <c r="E1736" t="s">
        <v>7769</v>
      </c>
      <c r="F1736" s="1"/>
      <c r="G1736" t="s">
        <v>43</v>
      </c>
      <c r="H1736">
        <v>521532</v>
      </c>
      <c r="I1736" t="s">
        <v>43</v>
      </c>
      <c r="L1736" t="s">
        <v>43</v>
      </c>
      <c r="M1736" t="s">
        <v>43</v>
      </c>
      <c r="N1736" t="s">
        <v>43</v>
      </c>
      <c r="O1736" s="1"/>
      <c r="Q1736" s="317"/>
      <c r="U1736" s="317"/>
    </row>
    <row r="1737" spans="1:21">
      <c r="A1737">
        <v>1736</v>
      </c>
      <c r="B1737" t="s">
        <v>16180</v>
      </c>
      <c r="C1737" t="s">
        <v>16181</v>
      </c>
      <c r="D1737" t="s">
        <v>93</v>
      </c>
      <c r="E1737" t="s">
        <v>6259</v>
      </c>
      <c r="F1737" s="1"/>
      <c r="G1737" t="s">
        <v>43</v>
      </c>
      <c r="H1737">
        <v>521533</v>
      </c>
      <c r="I1737" t="s">
        <v>43</v>
      </c>
      <c r="L1737" t="s">
        <v>43</v>
      </c>
      <c r="M1737" t="s">
        <v>43</v>
      </c>
      <c r="N1737" t="s">
        <v>43</v>
      </c>
      <c r="O1737" s="1"/>
      <c r="Q1737" s="317"/>
      <c r="U1737" s="317"/>
    </row>
    <row r="1738" spans="1:21">
      <c r="A1738">
        <v>1737</v>
      </c>
      <c r="B1738" t="s">
        <v>10150</v>
      </c>
      <c r="C1738" t="s">
        <v>16182</v>
      </c>
      <c r="D1738" t="s">
        <v>93</v>
      </c>
      <c r="E1738" t="s">
        <v>7698</v>
      </c>
      <c r="F1738" s="1">
        <v>46063</v>
      </c>
      <c r="G1738">
        <v>2</v>
      </c>
      <c r="H1738">
        <v>521534</v>
      </c>
      <c r="I1738" t="s">
        <v>10185</v>
      </c>
      <c r="J1738">
        <v>50057053</v>
      </c>
      <c r="L1738" t="s">
        <v>43</v>
      </c>
      <c r="M1738" t="s">
        <v>43</v>
      </c>
      <c r="N1738" t="s">
        <v>43</v>
      </c>
      <c r="O1738" s="1"/>
      <c r="Q1738" s="317"/>
      <c r="U1738" s="317"/>
    </row>
    <row r="1739" spans="1:21">
      <c r="A1739">
        <v>1738</v>
      </c>
      <c r="B1739" t="s">
        <v>16183</v>
      </c>
      <c r="C1739" t="s">
        <v>16184</v>
      </c>
      <c r="D1739" t="s">
        <v>93</v>
      </c>
      <c r="E1739" t="s">
        <v>7769</v>
      </c>
      <c r="F1739" s="1">
        <v>46065</v>
      </c>
      <c r="G1739">
        <v>2</v>
      </c>
      <c r="H1739">
        <v>521535</v>
      </c>
      <c r="I1739" t="s">
        <v>10185</v>
      </c>
      <c r="J1739">
        <v>50057113</v>
      </c>
      <c r="L1739" t="s">
        <v>43</v>
      </c>
      <c r="M1739" t="s">
        <v>43</v>
      </c>
      <c r="N1739" t="s">
        <v>43</v>
      </c>
      <c r="O1739" s="1"/>
      <c r="Q1739" s="317"/>
      <c r="U1739" s="317"/>
    </row>
    <row r="1740" spans="1:21">
      <c r="A1740">
        <v>1739</v>
      </c>
      <c r="B1740" t="s">
        <v>16185</v>
      </c>
      <c r="C1740" t="s">
        <v>16186</v>
      </c>
      <c r="D1740" t="s">
        <v>93</v>
      </c>
      <c r="E1740" t="s">
        <v>7769</v>
      </c>
      <c r="F1740" s="1">
        <v>46065</v>
      </c>
      <c r="G1740">
        <v>2</v>
      </c>
      <c r="H1740">
        <v>521536</v>
      </c>
      <c r="I1740" t="s">
        <v>10185</v>
      </c>
      <c r="J1740">
        <v>50057125</v>
      </c>
      <c r="L1740" t="s">
        <v>43</v>
      </c>
      <c r="M1740" t="s">
        <v>43</v>
      </c>
      <c r="N1740" t="s">
        <v>43</v>
      </c>
      <c r="O1740" s="1"/>
      <c r="Q1740" s="317"/>
      <c r="U1740" s="317"/>
    </row>
    <row r="1741" spans="1:21">
      <c r="A1741">
        <v>1740</v>
      </c>
      <c r="B1741" t="s">
        <v>16187</v>
      </c>
      <c r="C1741" t="s">
        <v>16188</v>
      </c>
      <c r="D1741" t="s">
        <v>93</v>
      </c>
      <c r="E1741" t="s">
        <v>7883</v>
      </c>
      <c r="F1741" s="1">
        <v>46065</v>
      </c>
      <c r="G1741">
        <v>2</v>
      </c>
      <c r="H1741">
        <v>521537</v>
      </c>
      <c r="I1741" t="s">
        <v>10185</v>
      </c>
      <c r="J1741">
        <v>50057193</v>
      </c>
      <c r="L1741" t="s">
        <v>43</v>
      </c>
      <c r="M1741" t="s">
        <v>43</v>
      </c>
      <c r="N1741" t="s">
        <v>43</v>
      </c>
      <c r="O1741" s="1"/>
      <c r="Q1741" s="317"/>
      <c r="U1741" s="317"/>
    </row>
    <row r="1742" spans="1:21">
      <c r="A1742">
        <v>1741</v>
      </c>
      <c r="B1742" t="s">
        <v>16189</v>
      </c>
      <c r="C1742" t="s">
        <v>16190</v>
      </c>
      <c r="D1742" t="s">
        <v>6574</v>
      </c>
      <c r="E1742" t="s">
        <v>9303</v>
      </c>
      <c r="F1742" s="1">
        <v>46066</v>
      </c>
      <c r="G1742">
        <v>2</v>
      </c>
      <c r="H1742">
        <v>521538</v>
      </c>
      <c r="I1742" t="s">
        <v>10185</v>
      </c>
      <c r="J1742">
        <v>50057233</v>
      </c>
      <c r="L1742" t="s">
        <v>43</v>
      </c>
      <c r="M1742" t="s">
        <v>43</v>
      </c>
      <c r="N1742" t="s">
        <v>43</v>
      </c>
      <c r="O1742" s="1"/>
      <c r="Q1742" s="317"/>
      <c r="U1742" s="317"/>
    </row>
    <row r="1743" spans="1:21">
      <c r="A1743">
        <v>1742</v>
      </c>
      <c r="B1743" t="s">
        <v>16191</v>
      </c>
      <c r="C1743" t="s">
        <v>16192</v>
      </c>
      <c r="D1743" t="s">
        <v>6574</v>
      </c>
      <c r="E1743" t="s">
        <v>9303</v>
      </c>
      <c r="F1743" s="1">
        <v>46066</v>
      </c>
      <c r="G1743">
        <v>2</v>
      </c>
      <c r="H1743">
        <v>521539</v>
      </c>
      <c r="I1743" t="s">
        <v>10185</v>
      </c>
      <c r="J1743">
        <v>50057241</v>
      </c>
      <c r="L1743" t="s">
        <v>43</v>
      </c>
      <c r="M1743" t="s">
        <v>43</v>
      </c>
      <c r="N1743" t="s">
        <v>43</v>
      </c>
      <c r="O1743" s="1"/>
      <c r="Q1743" s="317"/>
      <c r="U1743" s="317"/>
    </row>
    <row r="1744" spans="1:21">
      <c r="A1744">
        <v>1743</v>
      </c>
      <c r="B1744" t="s">
        <v>16193</v>
      </c>
      <c r="C1744" t="s">
        <v>16194</v>
      </c>
      <c r="D1744" t="s">
        <v>6574</v>
      </c>
      <c r="E1744" t="s">
        <v>9355</v>
      </c>
      <c r="F1744" s="1">
        <v>46066</v>
      </c>
      <c r="G1744">
        <v>2</v>
      </c>
      <c r="H1744">
        <v>521540</v>
      </c>
      <c r="I1744" t="s">
        <v>10185</v>
      </c>
      <c r="J1744">
        <v>50057293</v>
      </c>
      <c r="L1744" t="s">
        <v>43</v>
      </c>
      <c r="M1744" t="s">
        <v>43</v>
      </c>
      <c r="N1744" t="s">
        <v>43</v>
      </c>
      <c r="O1744" s="1"/>
      <c r="Q1744" s="317"/>
      <c r="U1744" s="317"/>
    </row>
    <row r="1745" spans="1:21">
      <c r="A1745">
        <v>1744</v>
      </c>
      <c r="B1745" t="s">
        <v>10158</v>
      </c>
      <c r="C1745" t="s">
        <v>10159</v>
      </c>
      <c r="D1745" t="s">
        <v>6574</v>
      </c>
      <c r="E1745" t="s">
        <v>7834</v>
      </c>
      <c r="F1745" s="1">
        <v>46069</v>
      </c>
      <c r="G1745">
        <v>2</v>
      </c>
      <c r="H1745">
        <v>521541</v>
      </c>
      <c r="I1745" t="s">
        <v>10185</v>
      </c>
      <c r="J1745">
        <v>50057365</v>
      </c>
      <c r="L1745" t="s">
        <v>43</v>
      </c>
      <c r="M1745" t="s">
        <v>43</v>
      </c>
      <c r="N1745" t="s">
        <v>43</v>
      </c>
      <c r="O1745" s="1"/>
      <c r="Q1745" s="317"/>
      <c r="U1745" s="317"/>
    </row>
    <row r="1746" spans="1:21">
      <c r="A1746">
        <v>1745</v>
      </c>
      <c r="B1746" t="s">
        <v>16195</v>
      </c>
      <c r="C1746" t="s">
        <v>16196</v>
      </c>
      <c r="D1746" t="s">
        <v>93</v>
      </c>
      <c r="E1746" t="s">
        <v>7883</v>
      </c>
      <c r="F1746" s="1">
        <v>46066</v>
      </c>
      <c r="G1746">
        <v>2</v>
      </c>
      <c r="H1746">
        <v>521542</v>
      </c>
      <c r="I1746" t="s">
        <v>10185</v>
      </c>
      <c r="J1746">
        <v>50057307</v>
      </c>
      <c r="L1746" t="s">
        <v>43</v>
      </c>
      <c r="M1746" t="s">
        <v>43</v>
      </c>
      <c r="N1746" t="s">
        <v>43</v>
      </c>
      <c r="O1746" s="1"/>
      <c r="Q1746" s="317"/>
      <c r="U1746" s="317"/>
    </row>
    <row r="1747" spans="1:21">
      <c r="A1747">
        <v>1746</v>
      </c>
      <c r="B1747" t="s">
        <v>16197</v>
      </c>
      <c r="C1747" t="s">
        <v>16198</v>
      </c>
      <c r="D1747" t="s">
        <v>93</v>
      </c>
      <c r="E1747" t="s">
        <v>9328</v>
      </c>
      <c r="F1747" s="1">
        <v>46069</v>
      </c>
      <c r="G1747">
        <v>2</v>
      </c>
      <c r="H1747">
        <v>521543</v>
      </c>
      <c r="I1747" t="s">
        <v>10185</v>
      </c>
      <c r="J1747">
        <v>50057410</v>
      </c>
      <c r="L1747" t="s">
        <v>43</v>
      </c>
      <c r="M1747" t="s">
        <v>43</v>
      </c>
      <c r="N1747" t="s">
        <v>43</v>
      </c>
      <c r="O1747" s="1"/>
      <c r="Q1747" s="317"/>
      <c r="U1747" s="317"/>
    </row>
    <row r="1748" spans="1:21">
      <c r="A1748">
        <v>1747</v>
      </c>
      <c r="B1748" t="s">
        <v>16199</v>
      </c>
      <c r="C1748" t="s">
        <v>16200</v>
      </c>
      <c r="D1748" t="s">
        <v>93</v>
      </c>
      <c r="E1748" t="s">
        <v>9732</v>
      </c>
      <c r="F1748" s="1">
        <v>46069</v>
      </c>
      <c r="G1748">
        <v>2</v>
      </c>
      <c r="H1748">
        <v>521544</v>
      </c>
      <c r="I1748" t="s">
        <v>10185</v>
      </c>
      <c r="J1748">
        <v>50057413</v>
      </c>
      <c r="L1748" t="s">
        <v>43</v>
      </c>
      <c r="M1748" t="s">
        <v>43</v>
      </c>
      <c r="N1748" t="s">
        <v>43</v>
      </c>
      <c r="O1748" s="1"/>
      <c r="Q1748" s="317"/>
      <c r="U1748" s="317"/>
    </row>
    <row r="1749" spans="1:21">
      <c r="A1749">
        <v>1748</v>
      </c>
      <c r="B1749" t="s">
        <v>16201</v>
      </c>
      <c r="C1749" t="s">
        <v>16202</v>
      </c>
      <c r="D1749" t="s">
        <v>93</v>
      </c>
      <c r="E1749" t="s">
        <v>7698</v>
      </c>
      <c r="F1749" s="1">
        <v>46069</v>
      </c>
      <c r="G1749">
        <v>2</v>
      </c>
      <c r="H1749">
        <v>521545</v>
      </c>
      <c r="I1749" t="s">
        <v>10185</v>
      </c>
      <c r="J1749">
        <v>50057420</v>
      </c>
      <c r="L1749" t="s">
        <v>43</v>
      </c>
      <c r="M1749" t="s">
        <v>43</v>
      </c>
      <c r="N1749" t="s">
        <v>43</v>
      </c>
      <c r="O1749" s="1"/>
      <c r="Q1749" s="317"/>
      <c r="U1749" s="317"/>
    </row>
    <row r="1750" spans="1:21">
      <c r="A1750">
        <v>1749</v>
      </c>
      <c r="B1750" t="s">
        <v>16203</v>
      </c>
      <c r="C1750" t="s">
        <v>16204</v>
      </c>
      <c r="D1750" t="s">
        <v>93</v>
      </c>
      <c r="E1750" t="s">
        <v>15390</v>
      </c>
      <c r="F1750" s="1">
        <v>46069</v>
      </c>
      <c r="G1750">
        <v>2</v>
      </c>
      <c r="H1750">
        <v>521546</v>
      </c>
      <c r="I1750" t="s">
        <v>10185</v>
      </c>
      <c r="J1750">
        <v>50057434</v>
      </c>
      <c r="L1750" t="s">
        <v>43</v>
      </c>
      <c r="M1750" t="s">
        <v>43</v>
      </c>
      <c r="N1750" t="s">
        <v>43</v>
      </c>
      <c r="O1750" s="1"/>
      <c r="Q1750" s="317"/>
      <c r="U1750" s="317"/>
    </row>
    <row r="1751" spans="1:21">
      <c r="A1751">
        <v>1750</v>
      </c>
      <c r="B1751" t="s">
        <v>16205</v>
      </c>
      <c r="C1751" t="s">
        <v>16206</v>
      </c>
      <c r="D1751" t="s">
        <v>93</v>
      </c>
      <c r="E1751" t="s">
        <v>7769</v>
      </c>
      <c r="F1751" s="1">
        <v>46069</v>
      </c>
      <c r="G1751">
        <v>2</v>
      </c>
      <c r="H1751">
        <v>521547</v>
      </c>
      <c r="I1751" t="s">
        <v>10185</v>
      </c>
      <c r="J1751">
        <v>50057455</v>
      </c>
      <c r="L1751" t="s">
        <v>43</v>
      </c>
      <c r="M1751" t="s">
        <v>43</v>
      </c>
      <c r="N1751" t="s">
        <v>43</v>
      </c>
      <c r="O1751" s="1"/>
      <c r="Q1751" s="317"/>
      <c r="U1751" s="317"/>
    </row>
    <row r="1752" spans="1:21">
      <c r="A1752">
        <v>1751</v>
      </c>
      <c r="B1752" t="s">
        <v>16207</v>
      </c>
      <c r="C1752" t="s">
        <v>16208</v>
      </c>
      <c r="D1752" t="s">
        <v>93</v>
      </c>
      <c r="E1752" t="s">
        <v>9681</v>
      </c>
      <c r="F1752" s="1">
        <v>46069</v>
      </c>
      <c r="G1752">
        <v>2</v>
      </c>
      <c r="H1752">
        <v>521548</v>
      </c>
      <c r="I1752" t="s">
        <v>10185</v>
      </c>
      <c r="J1752">
        <v>50057553</v>
      </c>
      <c r="L1752" t="s">
        <v>43</v>
      </c>
      <c r="M1752" t="s">
        <v>43</v>
      </c>
      <c r="N1752" t="s">
        <v>43</v>
      </c>
      <c r="O1752" s="1"/>
      <c r="Q1752" s="317"/>
      <c r="U1752" s="317"/>
    </row>
    <row r="1753" spans="1:21">
      <c r="A1753">
        <v>1752</v>
      </c>
      <c r="B1753" t="s">
        <v>16209</v>
      </c>
      <c r="C1753" t="s">
        <v>16210</v>
      </c>
      <c r="D1753" t="s">
        <v>93</v>
      </c>
      <c r="E1753" t="s">
        <v>9446</v>
      </c>
      <c r="F1753" s="1">
        <v>46069</v>
      </c>
      <c r="G1753">
        <v>2</v>
      </c>
      <c r="H1753">
        <v>521549</v>
      </c>
      <c r="I1753" t="s">
        <v>10185</v>
      </c>
      <c r="J1753">
        <v>50057557</v>
      </c>
      <c r="L1753" t="s">
        <v>43</v>
      </c>
      <c r="M1753" t="s">
        <v>43</v>
      </c>
      <c r="N1753" t="s">
        <v>43</v>
      </c>
      <c r="O1753" s="1"/>
      <c r="Q1753" s="317"/>
      <c r="U1753" s="317"/>
    </row>
    <row r="1754" spans="1:21">
      <c r="A1754">
        <v>1753</v>
      </c>
      <c r="B1754" t="s">
        <v>16211</v>
      </c>
      <c r="C1754" t="s">
        <v>16212</v>
      </c>
      <c r="D1754" t="s">
        <v>93</v>
      </c>
      <c r="E1754" t="s">
        <v>7721</v>
      </c>
      <c r="F1754" s="1"/>
      <c r="G1754" t="s">
        <v>43</v>
      </c>
      <c r="H1754">
        <v>521550</v>
      </c>
      <c r="I1754" t="s">
        <v>43</v>
      </c>
      <c r="L1754" t="s">
        <v>43</v>
      </c>
      <c r="M1754" t="s">
        <v>43</v>
      </c>
      <c r="N1754" t="s">
        <v>43</v>
      </c>
      <c r="O1754" s="1"/>
      <c r="Q1754" s="317"/>
      <c r="U1754" s="317"/>
    </row>
    <row r="1755" spans="1:21">
      <c r="A1755">
        <v>1754</v>
      </c>
      <c r="B1755" t="s">
        <v>8332</v>
      </c>
      <c r="C1755" t="s">
        <v>8333</v>
      </c>
      <c r="D1755" t="s">
        <v>93</v>
      </c>
      <c r="E1755" t="s">
        <v>93</v>
      </c>
      <c r="F1755" s="1"/>
      <c r="G1755" t="s">
        <v>43</v>
      </c>
      <c r="H1755">
        <v>521551</v>
      </c>
      <c r="I1755" t="s">
        <v>43</v>
      </c>
      <c r="L1755" t="s">
        <v>43</v>
      </c>
      <c r="M1755" t="s">
        <v>43</v>
      </c>
      <c r="N1755" t="s">
        <v>43</v>
      </c>
      <c r="O1755" s="1"/>
      <c r="Q1755" s="317"/>
      <c r="U1755" s="317"/>
    </row>
    <row r="1756" spans="1:21">
      <c r="A1756">
        <v>1755</v>
      </c>
      <c r="B1756" t="s">
        <v>16213</v>
      </c>
      <c r="C1756" t="s">
        <v>16214</v>
      </c>
      <c r="D1756" t="s">
        <v>93</v>
      </c>
      <c r="E1756" t="s">
        <v>7883</v>
      </c>
      <c r="F1756" s="1"/>
      <c r="G1756" t="s">
        <v>43</v>
      </c>
      <c r="H1756">
        <v>521552</v>
      </c>
      <c r="I1756" t="s">
        <v>43</v>
      </c>
      <c r="L1756" t="s">
        <v>43</v>
      </c>
      <c r="M1756" t="s">
        <v>43</v>
      </c>
      <c r="N1756" t="s">
        <v>43</v>
      </c>
      <c r="O1756" s="1"/>
      <c r="Q1756" s="317"/>
      <c r="U1756" s="317"/>
    </row>
    <row r="1757" spans="1:21">
      <c r="A1757">
        <v>1756</v>
      </c>
      <c r="B1757" t="s">
        <v>16215</v>
      </c>
      <c r="C1757" t="s">
        <v>16216</v>
      </c>
      <c r="D1757" t="s">
        <v>93</v>
      </c>
      <c r="E1757" t="s">
        <v>7698</v>
      </c>
      <c r="F1757" s="1"/>
      <c r="G1757" t="s">
        <v>43</v>
      </c>
      <c r="H1757">
        <v>521553</v>
      </c>
      <c r="I1757" t="s">
        <v>43</v>
      </c>
      <c r="L1757" t="s">
        <v>43</v>
      </c>
      <c r="M1757" t="s">
        <v>43</v>
      </c>
      <c r="N1757" t="s">
        <v>43</v>
      </c>
      <c r="O1757" s="1"/>
      <c r="Q1757" s="317"/>
      <c r="U1757" s="317"/>
    </row>
    <row r="1758" spans="1:21">
      <c r="A1758">
        <v>1757</v>
      </c>
      <c r="B1758" t="s">
        <v>16217</v>
      </c>
      <c r="C1758" t="s">
        <v>16218</v>
      </c>
      <c r="D1758" t="s">
        <v>93</v>
      </c>
      <c r="E1758" t="s">
        <v>7721</v>
      </c>
      <c r="F1758" s="1"/>
      <c r="G1758" t="s">
        <v>43</v>
      </c>
      <c r="H1758">
        <v>521554</v>
      </c>
      <c r="I1758" t="s">
        <v>43</v>
      </c>
      <c r="L1758" t="s">
        <v>43</v>
      </c>
      <c r="M1758" t="s">
        <v>43</v>
      </c>
      <c r="N1758" t="s">
        <v>43</v>
      </c>
      <c r="O1758" s="1"/>
      <c r="Q1758" s="317"/>
      <c r="U1758" s="317"/>
    </row>
    <row r="1759" spans="1:21">
      <c r="A1759">
        <v>1758</v>
      </c>
      <c r="B1759" t="s">
        <v>16219</v>
      </c>
      <c r="C1759" t="s">
        <v>16220</v>
      </c>
      <c r="D1759" t="s">
        <v>93</v>
      </c>
      <c r="E1759" t="s">
        <v>7721</v>
      </c>
      <c r="F1759" s="1"/>
      <c r="G1759" t="s">
        <v>43</v>
      </c>
      <c r="H1759">
        <v>521555</v>
      </c>
      <c r="I1759" t="s">
        <v>43</v>
      </c>
      <c r="L1759" t="s">
        <v>43</v>
      </c>
      <c r="M1759" t="s">
        <v>43</v>
      </c>
      <c r="N1759" t="s">
        <v>43</v>
      </c>
      <c r="O1759" s="1"/>
      <c r="Q1759" s="317"/>
      <c r="U1759" s="317"/>
    </row>
    <row r="1760" spans="1:21">
      <c r="A1760">
        <v>1759</v>
      </c>
      <c r="B1760" t="s">
        <v>16221</v>
      </c>
      <c r="C1760" t="s">
        <v>16222</v>
      </c>
      <c r="D1760" t="s">
        <v>93</v>
      </c>
      <c r="E1760" t="s">
        <v>7800</v>
      </c>
      <c r="F1760" s="1"/>
      <c r="G1760" t="s">
        <v>43</v>
      </c>
      <c r="H1760">
        <v>521556</v>
      </c>
      <c r="I1760" t="s">
        <v>43</v>
      </c>
      <c r="L1760" t="s">
        <v>43</v>
      </c>
      <c r="M1760" t="s">
        <v>43</v>
      </c>
      <c r="N1760" t="s">
        <v>43</v>
      </c>
      <c r="O1760" s="1"/>
      <c r="Q1760" s="317"/>
      <c r="U1760" s="317"/>
    </row>
    <row r="1761" spans="1:21">
      <c r="A1761">
        <v>1760</v>
      </c>
      <c r="B1761" t="s">
        <v>16223</v>
      </c>
      <c r="C1761" t="s">
        <v>16224</v>
      </c>
      <c r="D1761" t="s">
        <v>93</v>
      </c>
      <c r="E1761" t="s">
        <v>93</v>
      </c>
      <c r="F1761" s="1"/>
      <c r="G1761" t="s">
        <v>43</v>
      </c>
      <c r="H1761">
        <v>521557</v>
      </c>
      <c r="I1761" t="s">
        <v>43</v>
      </c>
      <c r="L1761" t="s">
        <v>43</v>
      </c>
      <c r="M1761" t="s">
        <v>43</v>
      </c>
      <c r="N1761" t="s">
        <v>43</v>
      </c>
      <c r="O1761" s="1"/>
      <c r="Q1761" s="317"/>
      <c r="U1761" s="317"/>
    </row>
    <row r="1762" spans="1:21">
      <c r="A1762">
        <v>1761</v>
      </c>
      <c r="B1762" t="s">
        <v>16225</v>
      </c>
      <c r="C1762" t="s">
        <v>16196</v>
      </c>
      <c r="D1762" t="s">
        <v>93</v>
      </c>
      <c r="E1762" t="s">
        <v>7883</v>
      </c>
      <c r="F1762" s="1"/>
      <c r="G1762" t="s">
        <v>43</v>
      </c>
      <c r="H1762">
        <v>521558</v>
      </c>
      <c r="I1762" t="s">
        <v>43</v>
      </c>
      <c r="L1762" t="s">
        <v>43</v>
      </c>
      <c r="M1762" t="s">
        <v>43</v>
      </c>
      <c r="N1762" t="s">
        <v>43</v>
      </c>
      <c r="O1762" s="1"/>
      <c r="Q1762" s="317"/>
      <c r="U1762" s="317"/>
    </row>
    <row r="1763" spans="1:21">
      <c r="A1763">
        <v>1762</v>
      </c>
      <c r="B1763" t="s">
        <v>16226</v>
      </c>
      <c r="C1763" t="s">
        <v>16227</v>
      </c>
      <c r="D1763" t="s">
        <v>93</v>
      </c>
      <c r="E1763" t="s">
        <v>6259</v>
      </c>
      <c r="F1763" s="1">
        <v>46070</v>
      </c>
      <c r="G1763">
        <v>2</v>
      </c>
      <c r="H1763">
        <v>521559</v>
      </c>
      <c r="I1763" t="s">
        <v>10185</v>
      </c>
      <c r="J1763">
        <v>50057604</v>
      </c>
      <c r="L1763" t="s">
        <v>43</v>
      </c>
      <c r="M1763" t="s">
        <v>43</v>
      </c>
      <c r="N1763" t="s">
        <v>43</v>
      </c>
      <c r="O1763" s="1"/>
      <c r="Q1763" s="317"/>
      <c r="U1763" s="317"/>
    </row>
    <row r="1764" spans="1:21">
      <c r="A1764">
        <v>1763</v>
      </c>
      <c r="B1764" t="s">
        <v>9706</v>
      </c>
      <c r="C1764" t="s">
        <v>15703</v>
      </c>
      <c r="D1764" t="s">
        <v>93</v>
      </c>
      <c r="E1764" t="s">
        <v>7698</v>
      </c>
      <c r="F1764" s="1">
        <v>46070</v>
      </c>
      <c r="G1764">
        <v>2</v>
      </c>
      <c r="H1764">
        <v>521560</v>
      </c>
      <c r="I1764" t="s">
        <v>10185</v>
      </c>
      <c r="J1764">
        <v>50057632</v>
      </c>
      <c r="L1764" t="s">
        <v>43</v>
      </c>
      <c r="M1764" t="s">
        <v>43</v>
      </c>
      <c r="N1764" t="s">
        <v>43</v>
      </c>
      <c r="O1764" s="1"/>
      <c r="Q1764" s="317"/>
      <c r="U1764" s="317"/>
    </row>
    <row r="1765" spans="1:21">
      <c r="A1765">
        <v>1764</v>
      </c>
      <c r="B1765" t="s">
        <v>16228</v>
      </c>
      <c r="C1765" t="s">
        <v>16229</v>
      </c>
      <c r="D1765" t="s">
        <v>93</v>
      </c>
      <c r="E1765" t="s">
        <v>7690</v>
      </c>
      <c r="F1765" s="1">
        <v>46070</v>
      </c>
      <c r="G1765">
        <v>2</v>
      </c>
      <c r="H1765">
        <v>521561</v>
      </c>
      <c r="I1765" t="s">
        <v>10185</v>
      </c>
      <c r="J1765">
        <v>50057661</v>
      </c>
      <c r="K1765" t="s">
        <v>6518</v>
      </c>
      <c r="L1765" t="s">
        <v>43</v>
      </c>
      <c r="M1765">
        <v>2</v>
      </c>
      <c r="N1765">
        <v>2</v>
      </c>
      <c r="O1765" s="1"/>
      <c r="Q1765" s="317"/>
      <c r="U1765" s="317"/>
    </row>
    <row r="1766" spans="1:21">
      <c r="A1766">
        <v>1765</v>
      </c>
      <c r="B1766" t="s">
        <v>16230</v>
      </c>
      <c r="C1766" t="s">
        <v>16231</v>
      </c>
      <c r="D1766" t="s">
        <v>93</v>
      </c>
      <c r="E1766" t="s">
        <v>9483</v>
      </c>
      <c r="F1766" s="1">
        <v>46070</v>
      </c>
      <c r="G1766">
        <v>2</v>
      </c>
      <c r="H1766">
        <v>521562</v>
      </c>
      <c r="I1766" t="s">
        <v>10185</v>
      </c>
      <c r="J1766">
        <v>50057721</v>
      </c>
      <c r="L1766" t="s">
        <v>43</v>
      </c>
      <c r="M1766" t="s">
        <v>43</v>
      </c>
      <c r="N1766" t="s">
        <v>43</v>
      </c>
      <c r="O1766" s="1"/>
      <c r="Q1766" s="317"/>
      <c r="U1766" s="317"/>
    </row>
    <row r="1767" spans="1:21">
      <c r="A1767">
        <v>1766</v>
      </c>
      <c r="B1767" t="s">
        <v>16232</v>
      </c>
      <c r="C1767" t="s">
        <v>16233</v>
      </c>
      <c r="D1767" t="s">
        <v>6574</v>
      </c>
      <c r="E1767" t="s">
        <v>9303</v>
      </c>
      <c r="F1767" s="1">
        <v>46071</v>
      </c>
      <c r="G1767">
        <v>2</v>
      </c>
      <c r="H1767">
        <v>521563</v>
      </c>
      <c r="I1767" t="s">
        <v>10185</v>
      </c>
      <c r="J1767">
        <v>50057802</v>
      </c>
      <c r="L1767" t="s">
        <v>43</v>
      </c>
      <c r="M1767" t="s">
        <v>43</v>
      </c>
      <c r="N1767" t="s">
        <v>43</v>
      </c>
      <c r="O1767" s="1"/>
      <c r="Q1767" s="317"/>
      <c r="U1767" s="317"/>
    </row>
    <row r="1768" spans="1:21">
      <c r="A1768">
        <v>1767</v>
      </c>
      <c r="B1768" t="s">
        <v>16234</v>
      </c>
      <c r="C1768" t="s">
        <v>16235</v>
      </c>
      <c r="D1768" t="s">
        <v>6574</v>
      </c>
      <c r="E1768" t="s">
        <v>9232</v>
      </c>
      <c r="F1768" s="1">
        <v>46072</v>
      </c>
      <c r="G1768">
        <v>2</v>
      </c>
      <c r="H1768">
        <v>521564</v>
      </c>
      <c r="I1768" t="s">
        <v>10185</v>
      </c>
      <c r="J1768">
        <v>50057767</v>
      </c>
      <c r="L1768" t="s">
        <v>43</v>
      </c>
      <c r="M1768" t="s">
        <v>43</v>
      </c>
      <c r="N1768" t="s">
        <v>43</v>
      </c>
      <c r="O1768" s="1"/>
      <c r="Q1768" s="317"/>
      <c r="U1768" s="317"/>
    </row>
    <row r="1769" spans="1:21">
      <c r="A1769">
        <v>1768</v>
      </c>
      <c r="B1769" t="s">
        <v>16236</v>
      </c>
      <c r="C1769" t="s">
        <v>16237</v>
      </c>
      <c r="D1769" t="s">
        <v>6574</v>
      </c>
      <c r="E1769" t="s">
        <v>9232</v>
      </c>
      <c r="F1769" s="1">
        <v>46072</v>
      </c>
      <c r="G1769">
        <v>2</v>
      </c>
      <c r="H1769">
        <v>521565</v>
      </c>
      <c r="I1769" t="s">
        <v>10185</v>
      </c>
      <c r="J1769">
        <v>50057769</v>
      </c>
      <c r="L1769" t="s">
        <v>43</v>
      </c>
      <c r="M1769" t="s">
        <v>43</v>
      </c>
      <c r="N1769" t="s">
        <v>43</v>
      </c>
      <c r="O1769" s="1"/>
      <c r="Q1769" s="317"/>
      <c r="U1769" s="317"/>
    </row>
    <row r="1770" spans="1:21">
      <c r="A1770">
        <v>1769</v>
      </c>
      <c r="B1770" t="s">
        <v>16238</v>
      </c>
      <c r="C1770" t="s">
        <v>16239</v>
      </c>
      <c r="D1770" t="s">
        <v>6574</v>
      </c>
      <c r="E1770" t="s">
        <v>9232</v>
      </c>
      <c r="F1770" s="1">
        <v>46072</v>
      </c>
      <c r="G1770">
        <v>2</v>
      </c>
      <c r="H1770">
        <v>521566</v>
      </c>
      <c r="I1770" t="s">
        <v>10185</v>
      </c>
      <c r="J1770">
        <v>50057771</v>
      </c>
      <c r="L1770" t="s">
        <v>43</v>
      </c>
      <c r="M1770" t="s">
        <v>43</v>
      </c>
      <c r="N1770" t="s">
        <v>43</v>
      </c>
      <c r="O1770" s="1"/>
      <c r="Q1770" s="317"/>
      <c r="U1770" s="317"/>
    </row>
    <row r="1771" spans="1:21">
      <c r="A1771">
        <v>1770</v>
      </c>
      <c r="B1771" t="s">
        <v>16240</v>
      </c>
      <c r="C1771" t="s">
        <v>16241</v>
      </c>
      <c r="D1771" t="s">
        <v>6574</v>
      </c>
      <c r="E1771" t="s">
        <v>9232</v>
      </c>
      <c r="F1771" s="1">
        <v>46072</v>
      </c>
      <c r="G1771">
        <v>2</v>
      </c>
      <c r="H1771">
        <v>521567</v>
      </c>
      <c r="I1771" t="s">
        <v>10185</v>
      </c>
      <c r="J1771">
        <v>50057775</v>
      </c>
      <c r="L1771" t="s">
        <v>43</v>
      </c>
      <c r="M1771" t="s">
        <v>43</v>
      </c>
      <c r="N1771" t="s">
        <v>43</v>
      </c>
      <c r="O1771" s="1"/>
      <c r="Q1771" s="317"/>
      <c r="U1771" s="317"/>
    </row>
    <row r="1772" spans="1:21">
      <c r="A1772">
        <v>1771</v>
      </c>
      <c r="B1772" t="s">
        <v>16242</v>
      </c>
      <c r="C1772" t="s">
        <v>15717</v>
      </c>
      <c r="D1772" t="s">
        <v>6574</v>
      </c>
      <c r="E1772" t="s">
        <v>9355</v>
      </c>
      <c r="F1772" s="1">
        <v>46072</v>
      </c>
      <c r="G1772">
        <v>2</v>
      </c>
      <c r="H1772">
        <v>521568</v>
      </c>
      <c r="I1772" t="s">
        <v>10185</v>
      </c>
      <c r="J1772">
        <v>50057831</v>
      </c>
      <c r="L1772" t="s">
        <v>43</v>
      </c>
      <c r="M1772" t="s">
        <v>43</v>
      </c>
      <c r="N1772" t="s">
        <v>43</v>
      </c>
      <c r="O1772" s="1"/>
      <c r="Q1772" s="317"/>
      <c r="U1772" s="317"/>
    </row>
    <row r="1773" spans="1:21">
      <c r="A1773">
        <v>1772</v>
      </c>
      <c r="B1773" t="s">
        <v>16243</v>
      </c>
      <c r="C1773" t="s">
        <v>16244</v>
      </c>
      <c r="D1773" t="s">
        <v>6574</v>
      </c>
      <c r="E1773" t="s">
        <v>9355</v>
      </c>
      <c r="F1773" s="1">
        <v>46072</v>
      </c>
      <c r="G1773">
        <v>2</v>
      </c>
      <c r="H1773">
        <v>521569</v>
      </c>
      <c r="I1773" t="s">
        <v>10185</v>
      </c>
      <c r="J1773">
        <v>50057837</v>
      </c>
      <c r="L1773" t="s">
        <v>43</v>
      </c>
      <c r="M1773" t="s">
        <v>43</v>
      </c>
      <c r="N1773" t="s">
        <v>43</v>
      </c>
      <c r="O1773" s="1"/>
      <c r="Q1773" s="317"/>
      <c r="U1773" s="317"/>
    </row>
    <row r="1774" spans="1:21">
      <c r="A1774">
        <v>1773</v>
      </c>
      <c r="B1774" t="s">
        <v>16245</v>
      </c>
      <c r="C1774" t="s">
        <v>8137</v>
      </c>
      <c r="D1774" t="s">
        <v>6574</v>
      </c>
      <c r="E1774" t="s">
        <v>7834</v>
      </c>
      <c r="F1774" s="1">
        <v>46072</v>
      </c>
      <c r="G1774">
        <v>2</v>
      </c>
      <c r="H1774">
        <v>521570</v>
      </c>
      <c r="I1774" t="s">
        <v>10185</v>
      </c>
      <c r="J1774">
        <v>50057926</v>
      </c>
      <c r="L1774" t="s">
        <v>43</v>
      </c>
      <c r="M1774" t="s">
        <v>43</v>
      </c>
      <c r="N1774" t="s">
        <v>43</v>
      </c>
      <c r="O1774" s="1"/>
      <c r="Q1774" s="317"/>
      <c r="U1774" s="317"/>
    </row>
    <row r="1775" spans="1:21">
      <c r="A1775">
        <v>1774</v>
      </c>
      <c r="B1775" t="s">
        <v>16246</v>
      </c>
      <c r="C1775" t="s">
        <v>16247</v>
      </c>
      <c r="D1775" t="s">
        <v>6574</v>
      </c>
      <c r="E1775" t="s">
        <v>9303</v>
      </c>
      <c r="F1775" s="1">
        <v>46072</v>
      </c>
      <c r="G1775">
        <v>2</v>
      </c>
      <c r="H1775">
        <v>521571</v>
      </c>
      <c r="I1775" t="s">
        <v>10185</v>
      </c>
      <c r="J1775">
        <v>50057928</v>
      </c>
      <c r="L1775" t="s">
        <v>43</v>
      </c>
      <c r="M1775" t="s">
        <v>43</v>
      </c>
      <c r="N1775" t="s">
        <v>43</v>
      </c>
      <c r="O1775" s="1"/>
      <c r="Q1775" s="317"/>
      <c r="U1775" s="317"/>
    </row>
    <row r="1776" spans="1:21">
      <c r="A1776">
        <v>1775</v>
      </c>
      <c r="B1776" t="s">
        <v>16248</v>
      </c>
      <c r="C1776" t="s">
        <v>16249</v>
      </c>
      <c r="D1776" t="s">
        <v>6574</v>
      </c>
      <c r="E1776" t="s">
        <v>9303</v>
      </c>
      <c r="F1776" s="1">
        <v>46072</v>
      </c>
      <c r="G1776">
        <v>2</v>
      </c>
      <c r="H1776">
        <v>521572</v>
      </c>
      <c r="I1776" t="s">
        <v>10185</v>
      </c>
      <c r="J1776">
        <v>50057931</v>
      </c>
      <c r="L1776" t="s">
        <v>43</v>
      </c>
      <c r="M1776" t="s">
        <v>43</v>
      </c>
      <c r="N1776" t="s">
        <v>43</v>
      </c>
      <c r="O1776" s="1"/>
      <c r="Q1776" s="317"/>
      <c r="U1776" s="317"/>
    </row>
    <row r="1777" spans="1:21">
      <c r="A1777">
        <v>1776</v>
      </c>
      <c r="B1777" t="s">
        <v>16250</v>
      </c>
      <c r="C1777" t="s">
        <v>16251</v>
      </c>
      <c r="D1777" t="s">
        <v>6574</v>
      </c>
      <c r="E1777" t="s">
        <v>9232</v>
      </c>
      <c r="F1777" s="1">
        <v>46072</v>
      </c>
      <c r="G1777">
        <v>2</v>
      </c>
      <c r="H1777">
        <v>521573</v>
      </c>
      <c r="I1777" t="s">
        <v>10185</v>
      </c>
      <c r="J1777">
        <v>50057987</v>
      </c>
      <c r="L1777" t="s">
        <v>43</v>
      </c>
      <c r="M1777" t="s">
        <v>43</v>
      </c>
      <c r="N1777" t="s">
        <v>43</v>
      </c>
      <c r="O1777" s="1"/>
      <c r="Q1777" s="317"/>
      <c r="U1777" s="317"/>
    </row>
    <row r="1778" spans="1:21">
      <c r="A1778">
        <v>1777</v>
      </c>
      <c r="B1778" t="s">
        <v>16252</v>
      </c>
      <c r="C1778" t="s">
        <v>16253</v>
      </c>
      <c r="D1778" t="s">
        <v>93</v>
      </c>
      <c r="E1778" t="s">
        <v>7690</v>
      </c>
      <c r="F1778" s="1">
        <v>46072</v>
      </c>
      <c r="G1778">
        <v>2</v>
      </c>
      <c r="H1778">
        <v>521574</v>
      </c>
      <c r="I1778" t="s">
        <v>10185</v>
      </c>
      <c r="J1778">
        <v>50057924</v>
      </c>
      <c r="K1778" t="s">
        <v>267</v>
      </c>
      <c r="L1778" t="s">
        <v>43</v>
      </c>
      <c r="M1778">
        <v>2</v>
      </c>
      <c r="N1778">
        <v>3</v>
      </c>
      <c r="O1778" s="1"/>
      <c r="Q1778" s="317"/>
      <c r="U1778" s="317"/>
    </row>
    <row r="1779" spans="1:21">
      <c r="A1779">
        <v>1778</v>
      </c>
      <c r="B1779" t="s">
        <v>16254</v>
      </c>
      <c r="C1779" t="s">
        <v>16255</v>
      </c>
      <c r="D1779" t="s">
        <v>93</v>
      </c>
      <c r="E1779" t="s">
        <v>6259</v>
      </c>
      <c r="F1779" s="1">
        <v>46072</v>
      </c>
      <c r="G1779">
        <v>2</v>
      </c>
      <c r="H1779">
        <v>521575</v>
      </c>
      <c r="I1779" t="s">
        <v>10185</v>
      </c>
      <c r="J1779">
        <v>50057957</v>
      </c>
      <c r="K1779" t="s">
        <v>267</v>
      </c>
      <c r="L1779" t="s">
        <v>43</v>
      </c>
      <c r="M1779">
        <v>2</v>
      </c>
      <c r="N1779" t="s">
        <v>43</v>
      </c>
      <c r="O1779" s="1"/>
      <c r="Q1779" s="317"/>
      <c r="U1779" s="317"/>
    </row>
    <row r="1780" spans="1:21">
      <c r="A1780">
        <v>1779</v>
      </c>
      <c r="B1780" t="s">
        <v>16256</v>
      </c>
      <c r="C1780" t="s">
        <v>16257</v>
      </c>
      <c r="D1780" t="s">
        <v>93</v>
      </c>
      <c r="E1780" t="s">
        <v>15939</v>
      </c>
      <c r="F1780" s="1">
        <v>46072</v>
      </c>
      <c r="G1780">
        <v>2</v>
      </c>
      <c r="H1780">
        <v>521576</v>
      </c>
      <c r="I1780" t="s">
        <v>10185</v>
      </c>
      <c r="J1780">
        <v>50057940</v>
      </c>
      <c r="L1780" t="s">
        <v>43</v>
      </c>
      <c r="M1780" t="s">
        <v>43</v>
      </c>
      <c r="N1780" t="s">
        <v>43</v>
      </c>
      <c r="O1780" s="1"/>
      <c r="Q1780" s="317"/>
      <c r="U1780" s="317"/>
    </row>
    <row r="1781" spans="1:21">
      <c r="A1781">
        <v>1780</v>
      </c>
      <c r="B1781" t="s">
        <v>16258</v>
      </c>
      <c r="C1781" t="s">
        <v>16259</v>
      </c>
      <c r="D1781" t="s">
        <v>93</v>
      </c>
      <c r="E1781" t="s">
        <v>7769</v>
      </c>
      <c r="F1781" s="1">
        <v>46072</v>
      </c>
      <c r="G1781">
        <v>2</v>
      </c>
      <c r="H1781">
        <v>521577</v>
      </c>
      <c r="I1781" t="s">
        <v>10185</v>
      </c>
      <c r="J1781">
        <v>50057946</v>
      </c>
      <c r="K1781" t="s">
        <v>6518</v>
      </c>
      <c r="L1781" t="s">
        <v>43</v>
      </c>
      <c r="M1781">
        <v>2</v>
      </c>
      <c r="N1781" t="s">
        <v>43</v>
      </c>
      <c r="O1781" s="1"/>
      <c r="Q1781" s="317"/>
      <c r="U1781" s="317"/>
    </row>
    <row r="1782" spans="1:21">
      <c r="A1782">
        <v>1781</v>
      </c>
      <c r="B1782" t="s">
        <v>16260</v>
      </c>
      <c r="C1782" t="s">
        <v>16261</v>
      </c>
      <c r="D1782" t="s">
        <v>6574</v>
      </c>
      <c r="E1782" t="s">
        <v>9303</v>
      </c>
      <c r="F1782" s="1">
        <v>46070</v>
      </c>
      <c r="G1782">
        <v>2</v>
      </c>
      <c r="H1782">
        <v>521578</v>
      </c>
      <c r="I1782" t="s">
        <v>10185</v>
      </c>
      <c r="K1782" t="s">
        <v>6518</v>
      </c>
      <c r="L1782" t="s">
        <v>43</v>
      </c>
      <c r="M1782">
        <v>2</v>
      </c>
      <c r="N1782" t="s">
        <v>43</v>
      </c>
      <c r="O1782" s="1"/>
      <c r="Q1782" s="317"/>
      <c r="U1782" s="317"/>
    </row>
    <row r="1783" spans="1:21">
      <c r="A1783">
        <v>1782</v>
      </c>
      <c r="B1783" t="s">
        <v>16262</v>
      </c>
      <c r="C1783" t="s">
        <v>16263</v>
      </c>
      <c r="D1783" t="s">
        <v>6574</v>
      </c>
      <c r="E1783" t="s">
        <v>7834</v>
      </c>
      <c r="F1783" s="1">
        <v>46072</v>
      </c>
      <c r="G1783">
        <v>2</v>
      </c>
      <c r="H1783">
        <v>521579</v>
      </c>
      <c r="I1783" t="s">
        <v>10185</v>
      </c>
      <c r="K1783" t="s">
        <v>267</v>
      </c>
      <c r="L1783" t="s">
        <v>43</v>
      </c>
      <c r="M1783">
        <v>2</v>
      </c>
      <c r="N1783" t="s">
        <v>43</v>
      </c>
      <c r="O1783" s="1"/>
      <c r="Q1783" s="317"/>
      <c r="U1783" s="317"/>
    </row>
    <row r="1784" spans="1:21">
      <c r="A1784">
        <v>1783</v>
      </c>
      <c r="B1784" t="s">
        <v>10160</v>
      </c>
      <c r="C1784" t="s">
        <v>10161</v>
      </c>
      <c r="D1784" t="s">
        <v>6574</v>
      </c>
      <c r="E1784" t="s">
        <v>9303</v>
      </c>
      <c r="F1784" s="1">
        <v>46078</v>
      </c>
      <c r="G1784">
        <v>2</v>
      </c>
      <c r="H1784">
        <v>521580</v>
      </c>
      <c r="I1784" t="s">
        <v>10185</v>
      </c>
      <c r="J1784">
        <v>50058426</v>
      </c>
      <c r="K1784" t="s">
        <v>6518</v>
      </c>
      <c r="L1784" t="s">
        <v>43</v>
      </c>
      <c r="M1784">
        <v>2</v>
      </c>
      <c r="N1784" t="s">
        <v>43</v>
      </c>
      <c r="O1784" s="1"/>
      <c r="Q1784" s="317"/>
      <c r="U1784" s="317"/>
    </row>
    <row r="1785" spans="1:21">
      <c r="A1785">
        <v>1784</v>
      </c>
      <c r="B1785" t="s">
        <v>16264</v>
      </c>
      <c r="C1785" t="s">
        <v>16265</v>
      </c>
      <c r="D1785" t="s">
        <v>6574</v>
      </c>
      <c r="E1785" t="s">
        <v>9232</v>
      </c>
      <c r="F1785" s="1">
        <v>46078</v>
      </c>
      <c r="G1785">
        <v>2</v>
      </c>
      <c r="H1785">
        <v>521581</v>
      </c>
      <c r="I1785" t="s">
        <v>10185</v>
      </c>
      <c r="J1785">
        <v>50058356</v>
      </c>
      <c r="L1785" t="s">
        <v>43</v>
      </c>
      <c r="M1785" t="s">
        <v>43</v>
      </c>
      <c r="N1785" t="s">
        <v>43</v>
      </c>
      <c r="O1785" s="1"/>
      <c r="Q1785" s="317"/>
      <c r="U1785" s="317"/>
    </row>
    <row r="1786" spans="1:21">
      <c r="A1786">
        <v>1785</v>
      </c>
      <c r="B1786" t="s">
        <v>16266</v>
      </c>
      <c r="C1786" t="s">
        <v>16267</v>
      </c>
      <c r="D1786" t="s">
        <v>6574</v>
      </c>
      <c r="E1786" t="s">
        <v>9232</v>
      </c>
      <c r="F1786" s="1">
        <v>46078</v>
      </c>
      <c r="G1786">
        <v>2</v>
      </c>
      <c r="H1786">
        <v>521582</v>
      </c>
      <c r="I1786" t="s">
        <v>10185</v>
      </c>
      <c r="J1786">
        <v>50058360</v>
      </c>
      <c r="L1786" t="s">
        <v>43</v>
      </c>
      <c r="M1786" t="s">
        <v>43</v>
      </c>
      <c r="N1786" t="s">
        <v>43</v>
      </c>
      <c r="O1786" s="1"/>
      <c r="Q1786" s="317"/>
      <c r="U1786" s="317"/>
    </row>
    <row r="1787" spans="1:21">
      <c r="A1787">
        <v>1786</v>
      </c>
      <c r="B1787" t="s">
        <v>16268</v>
      </c>
      <c r="C1787" t="s">
        <v>16269</v>
      </c>
      <c r="D1787" t="s">
        <v>93</v>
      </c>
      <c r="E1787" t="s">
        <v>9296</v>
      </c>
      <c r="F1787" s="1">
        <v>46073</v>
      </c>
      <c r="G1787">
        <v>2</v>
      </c>
      <c r="H1787">
        <v>521583</v>
      </c>
      <c r="I1787" t="s">
        <v>10185</v>
      </c>
      <c r="J1787">
        <v>50057953</v>
      </c>
      <c r="L1787" t="s">
        <v>43</v>
      </c>
      <c r="M1787" t="s">
        <v>43</v>
      </c>
      <c r="N1787" t="s">
        <v>43</v>
      </c>
      <c r="O1787" s="1"/>
      <c r="Q1787" s="317"/>
      <c r="U1787" s="317"/>
    </row>
    <row r="1788" spans="1:21">
      <c r="A1788">
        <v>1787</v>
      </c>
      <c r="B1788" t="s">
        <v>16270</v>
      </c>
      <c r="C1788" t="s">
        <v>16271</v>
      </c>
      <c r="D1788" t="s">
        <v>93</v>
      </c>
      <c r="E1788" t="s">
        <v>9732</v>
      </c>
      <c r="F1788" s="1">
        <v>46077</v>
      </c>
      <c r="G1788">
        <v>2</v>
      </c>
      <c r="H1788">
        <v>521584</v>
      </c>
      <c r="I1788" t="s">
        <v>10185</v>
      </c>
      <c r="J1788">
        <v>50057974</v>
      </c>
      <c r="L1788" t="s">
        <v>43</v>
      </c>
      <c r="M1788" t="s">
        <v>43</v>
      </c>
      <c r="N1788" t="s">
        <v>43</v>
      </c>
      <c r="O1788" s="1"/>
      <c r="Q1788" s="317"/>
      <c r="U1788" s="317"/>
    </row>
    <row r="1789" spans="1:21">
      <c r="A1789">
        <v>1788</v>
      </c>
      <c r="B1789" t="s">
        <v>16272</v>
      </c>
      <c r="C1789" t="s">
        <v>16273</v>
      </c>
      <c r="D1789" t="s">
        <v>93</v>
      </c>
      <c r="E1789" t="s">
        <v>7698</v>
      </c>
      <c r="F1789" s="1">
        <v>46077</v>
      </c>
      <c r="G1789">
        <v>2</v>
      </c>
      <c r="H1789">
        <v>521585</v>
      </c>
      <c r="I1789" t="s">
        <v>10185</v>
      </c>
      <c r="J1789">
        <v>50058068</v>
      </c>
      <c r="L1789" t="s">
        <v>43</v>
      </c>
      <c r="M1789" t="s">
        <v>43</v>
      </c>
      <c r="N1789" t="s">
        <v>43</v>
      </c>
      <c r="O1789" s="1"/>
      <c r="Q1789" s="317"/>
      <c r="U1789" s="317"/>
    </row>
    <row r="1790" spans="1:21">
      <c r="A1790">
        <v>1789</v>
      </c>
      <c r="B1790" t="s">
        <v>16274</v>
      </c>
      <c r="C1790" t="s">
        <v>16275</v>
      </c>
      <c r="D1790" t="s">
        <v>93</v>
      </c>
      <c r="E1790" t="s">
        <v>6259</v>
      </c>
      <c r="F1790" s="1">
        <v>46073</v>
      </c>
      <c r="G1790">
        <v>2</v>
      </c>
      <c r="H1790">
        <v>521586</v>
      </c>
      <c r="I1790" t="s">
        <v>10185</v>
      </c>
      <c r="J1790">
        <v>50058123</v>
      </c>
      <c r="L1790" t="s">
        <v>43</v>
      </c>
      <c r="M1790" t="s">
        <v>43</v>
      </c>
      <c r="N1790" t="s">
        <v>43</v>
      </c>
      <c r="O1790" s="1"/>
      <c r="Q1790" s="317"/>
      <c r="U1790" s="317"/>
    </row>
    <row r="1791" spans="1:21">
      <c r="A1791">
        <v>1790</v>
      </c>
      <c r="B1791" t="s">
        <v>16276</v>
      </c>
      <c r="C1791" t="s">
        <v>16277</v>
      </c>
      <c r="D1791" t="s">
        <v>93</v>
      </c>
      <c r="E1791" t="s">
        <v>6259</v>
      </c>
      <c r="F1791" s="1">
        <v>46073</v>
      </c>
      <c r="G1791">
        <v>2</v>
      </c>
      <c r="H1791">
        <v>521587</v>
      </c>
      <c r="I1791" t="s">
        <v>10185</v>
      </c>
      <c r="J1791">
        <v>50058126</v>
      </c>
      <c r="L1791" t="s">
        <v>43</v>
      </c>
      <c r="M1791" t="s">
        <v>43</v>
      </c>
      <c r="N1791" t="s">
        <v>43</v>
      </c>
      <c r="O1791" s="1"/>
      <c r="Q1791" s="317"/>
      <c r="U1791" s="317"/>
    </row>
    <row r="1792" spans="1:21">
      <c r="A1792">
        <v>1791</v>
      </c>
      <c r="B1792" t="s">
        <v>16278</v>
      </c>
      <c r="C1792" t="s">
        <v>7972</v>
      </c>
      <c r="D1792" t="s">
        <v>93</v>
      </c>
      <c r="E1792" t="s">
        <v>7769</v>
      </c>
      <c r="F1792" s="1">
        <v>46073</v>
      </c>
      <c r="G1792">
        <v>2</v>
      </c>
      <c r="H1792">
        <v>521588</v>
      </c>
      <c r="I1792" t="s">
        <v>10185</v>
      </c>
      <c r="J1792">
        <v>50058171</v>
      </c>
      <c r="L1792" t="s">
        <v>43</v>
      </c>
      <c r="M1792" t="s">
        <v>43</v>
      </c>
      <c r="N1792" t="s">
        <v>43</v>
      </c>
      <c r="O1792" s="1"/>
      <c r="Q1792" s="317"/>
      <c r="U1792" s="317"/>
    </row>
    <row r="1793" spans="1:21">
      <c r="A1793">
        <v>1792</v>
      </c>
      <c r="B1793" t="s">
        <v>16279</v>
      </c>
      <c r="C1793" t="s">
        <v>16280</v>
      </c>
      <c r="D1793" t="s">
        <v>93</v>
      </c>
      <c r="E1793" t="s">
        <v>7769</v>
      </c>
      <c r="F1793" s="1">
        <v>46077</v>
      </c>
      <c r="G1793">
        <v>2</v>
      </c>
      <c r="H1793">
        <v>521589</v>
      </c>
      <c r="I1793" t="s">
        <v>10185</v>
      </c>
      <c r="J1793">
        <v>50058229</v>
      </c>
      <c r="L1793" t="s">
        <v>43</v>
      </c>
      <c r="M1793" t="s">
        <v>43</v>
      </c>
      <c r="N1793" t="s">
        <v>43</v>
      </c>
      <c r="O1793" s="1"/>
      <c r="Q1793" s="317"/>
      <c r="U1793" s="317"/>
    </row>
    <row r="1794" spans="1:21">
      <c r="A1794">
        <v>1793</v>
      </c>
      <c r="B1794" t="s">
        <v>16281</v>
      </c>
      <c r="C1794" t="s">
        <v>16282</v>
      </c>
      <c r="D1794" t="s">
        <v>93</v>
      </c>
      <c r="E1794" t="s">
        <v>9732</v>
      </c>
      <c r="F1794" s="1">
        <v>46077</v>
      </c>
      <c r="G1794">
        <v>2</v>
      </c>
      <c r="H1794">
        <v>521590</v>
      </c>
      <c r="I1794" t="s">
        <v>10185</v>
      </c>
      <c r="J1794">
        <v>50058236</v>
      </c>
      <c r="L1794" t="s">
        <v>43</v>
      </c>
      <c r="M1794" t="s">
        <v>43</v>
      </c>
      <c r="N1794" t="s">
        <v>43</v>
      </c>
      <c r="O1794" s="1"/>
      <c r="Q1794" s="317"/>
      <c r="U1794" s="317"/>
    </row>
    <row r="1795" spans="1:21">
      <c r="A1795">
        <v>1794</v>
      </c>
      <c r="B1795" t="s">
        <v>16283</v>
      </c>
      <c r="C1795" t="s">
        <v>16284</v>
      </c>
      <c r="D1795" t="s">
        <v>93</v>
      </c>
      <c r="E1795" t="s">
        <v>9446</v>
      </c>
      <c r="F1795" s="1">
        <v>46077</v>
      </c>
      <c r="G1795">
        <v>2</v>
      </c>
      <c r="H1795">
        <v>521591</v>
      </c>
      <c r="I1795" t="s">
        <v>10185</v>
      </c>
      <c r="J1795">
        <v>50058241</v>
      </c>
      <c r="L1795" t="s">
        <v>43</v>
      </c>
      <c r="M1795" t="s">
        <v>43</v>
      </c>
      <c r="N1795" t="s">
        <v>43</v>
      </c>
      <c r="O1795" s="1"/>
      <c r="Q1795" s="317"/>
      <c r="U1795" s="317"/>
    </row>
    <row r="1796" spans="1:21">
      <c r="A1796">
        <v>1795</v>
      </c>
      <c r="B1796" t="s">
        <v>16285</v>
      </c>
      <c r="C1796" t="s">
        <v>16286</v>
      </c>
      <c r="D1796" t="s">
        <v>93</v>
      </c>
      <c r="E1796" t="s">
        <v>16287</v>
      </c>
      <c r="F1796" s="1">
        <v>46078</v>
      </c>
      <c r="G1796">
        <v>2</v>
      </c>
      <c r="H1796">
        <v>521592</v>
      </c>
      <c r="I1796" t="s">
        <v>10185</v>
      </c>
      <c r="J1796">
        <v>50058394</v>
      </c>
      <c r="L1796" t="s">
        <v>43</v>
      </c>
      <c r="M1796" t="s">
        <v>43</v>
      </c>
      <c r="N1796" t="s">
        <v>43</v>
      </c>
      <c r="O1796" s="1"/>
      <c r="Q1796" s="317"/>
      <c r="U1796" s="317"/>
    </row>
    <row r="1797" spans="1:21">
      <c r="A1797">
        <v>1796</v>
      </c>
      <c r="B1797" t="s">
        <v>16288</v>
      </c>
      <c r="C1797" t="s">
        <v>16289</v>
      </c>
      <c r="D1797" t="s">
        <v>93</v>
      </c>
      <c r="E1797" t="s">
        <v>7704</v>
      </c>
      <c r="F1797" s="1">
        <v>46078</v>
      </c>
      <c r="G1797">
        <v>2</v>
      </c>
      <c r="H1797">
        <v>521593</v>
      </c>
      <c r="I1797" t="s">
        <v>10185</v>
      </c>
      <c r="J1797">
        <v>50058408</v>
      </c>
      <c r="L1797" t="s">
        <v>43</v>
      </c>
      <c r="M1797" t="s">
        <v>43</v>
      </c>
      <c r="N1797" t="s">
        <v>43</v>
      </c>
      <c r="O1797" s="1"/>
      <c r="Q1797" s="317"/>
      <c r="U1797" s="317"/>
    </row>
    <row r="1798" spans="1:21">
      <c r="A1798">
        <v>1797</v>
      </c>
      <c r="B1798" t="s">
        <v>8735</v>
      </c>
      <c r="C1798" t="s">
        <v>8736</v>
      </c>
      <c r="D1798" t="s">
        <v>93</v>
      </c>
      <c r="E1798" t="s">
        <v>7721</v>
      </c>
      <c r="F1798" s="1">
        <v>46078</v>
      </c>
      <c r="G1798">
        <v>2</v>
      </c>
      <c r="H1798">
        <v>521594</v>
      </c>
      <c r="I1798" t="s">
        <v>10185</v>
      </c>
      <c r="J1798">
        <v>50058464</v>
      </c>
      <c r="K1798" t="s">
        <v>6518</v>
      </c>
      <c r="L1798" t="s">
        <v>43</v>
      </c>
      <c r="M1798">
        <v>2</v>
      </c>
      <c r="N1798" t="s">
        <v>43</v>
      </c>
      <c r="O1798" s="1"/>
      <c r="Q1798" s="317"/>
      <c r="U1798" s="317"/>
    </row>
    <row r="1799" spans="1:21">
      <c r="A1799">
        <v>1798</v>
      </c>
      <c r="B1799" t="s">
        <v>16290</v>
      </c>
      <c r="C1799" t="s">
        <v>16291</v>
      </c>
      <c r="D1799" t="s">
        <v>93</v>
      </c>
      <c r="E1799" t="s">
        <v>7668</v>
      </c>
      <c r="F1799" s="1">
        <v>46079</v>
      </c>
      <c r="G1799">
        <v>2</v>
      </c>
      <c r="H1799">
        <v>521595</v>
      </c>
      <c r="I1799" t="s">
        <v>10185</v>
      </c>
      <c r="J1799">
        <v>50058571</v>
      </c>
      <c r="L1799" t="s">
        <v>43</v>
      </c>
      <c r="M1799" t="s">
        <v>43</v>
      </c>
      <c r="N1799" t="s">
        <v>43</v>
      </c>
      <c r="O1799" s="1"/>
      <c r="Q1799" s="317"/>
      <c r="U1799" s="317"/>
    </row>
    <row r="1800" spans="1:21">
      <c r="A1800">
        <v>1799</v>
      </c>
      <c r="B1800" t="s">
        <v>16292</v>
      </c>
      <c r="C1800" t="s">
        <v>16293</v>
      </c>
      <c r="D1800" t="s">
        <v>93</v>
      </c>
      <c r="E1800" t="s">
        <v>7668</v>
      </c>
      <c r="F1800" s="1">
        <v>46079</v>
      </c>
      <c r="G1800">
        <v>2</v>
      </c>
      <c r="H1800">
        <v>521596</v>
      </c>
      <c r="I1800" t="s">
        <v>10185</v>
      </c>
      <c r="J1800">
        <v>50058619</v>
      </c>
      <c r="L1800" t="s">
        <v>43</v>
      </c>
      <c r="M1800" t="s">
        <v>43</v>
      </c>
      <c r="N1800" t="s">
        <v>43</v>
      </c>
      <c r="O1800" s="1"/>
      <c r="Q1800" s="317"/>
      <c r="U1800" s="317"/>
    </row>
    <row r="1801" spans="1:21">
      <c r="A1801">
        <v>1800</v>
      </c>
      <c r="B1801" t="s">
        <v>16294</v>
      </c>
      <c r="C1801" t="s">
        <v>16295</v>
      </c>
      <c r="D1801" t="s">
        <v>6574</v>
      </c>
      <c r="E1801" t="s">
        <v>9303</v>
      </c>
      <c r="F1801" s="1">
        <v>46079</v>
      </c>
      <c r="G1801">
        <v>2</v>
      </c>
      <c r="H1801">
        <v>521597</v>
      </c>
      <c r="I1801" t="s">
        <v>10185</v>
      </c>
      <c r="J1801">
        <v>50058528</v>
      </c>
      <c r="L1801" t="s">
        <v>43</v>
      </c>
      <c r="M1801" t="s">
        <v>43</v>
      </c>
      <c r="N1801" t="s">
        <v>43</v>
      </c>
      <c r="O1801" s="1"/>
      <c r="Q1801" s="317"/>
      <c r="U1801" s="317"/>
    </row>
    <row r="1802" spans="1:21">
      <c r="A1802">
        <v>1801</v>
      </c>
      <c r="B1802" t="s">
        <v>16296</v>
      </c>
      <c r="C1802" t="s">
        <v>16297</v>
      </c>
      <c r="D1802" t="s">
        <v>6574</v>
      </c>
      <c r="E1802" t="s">
        <v>9303</v>
      </c>
      <c r="F1802" s="1">
        <v>46079</v>
      </c>
      <c r="G1802">
        <v>2</v>
      </c>
      <c r="H1802">
        <v>521598</v>
      </c>
      <c r="I1802" t="s">
        <v>10185</v>
      </c>
      <c r="J1802">
        <v>50058552</v>
      </c>
      <c r="L1802" t="s">
        <v>43</v>
      </c>
      <c r="M1802" t="s">
        <v>43</v>
      </c>
      <c r="N1802" t="s">
        <v>43</v>
      </c>
      <c r="O1802" s="1"/>
      <c r="Q1802" s="317"/>
      <c r="U1802" s="317"/>
    </row>
    <row r="1803" spans="1:21">
      <c r="A1803">
        <v>1802</v>
      </c>
      <c r="B1803" t="s">
        <v>16298</v>
      </c>
      <c r="C1803" t="s">
        <v>16299</v>
      </c>
      <c r="D1803" t="s">
        <v>6574</v>
      </c>
      <c r="E1803" t="s">
        <v>7834</v>
      </c>
      <c r="F1803" s="1">
        <v>46079</v>
      </c>
      <c r="G1803">
        <v>2</v>
      </c>
      <c r="H1803">
        <v>521599</v>
      </c>
      <c r="I1803" t="s">
        <v>10185</v>
      </c>
      <c r="J1803">
        <v>50058531</v>
      </c>
      <c r="L1803" t="s">
        <v>43</v>
      </c>
      <c r="M1803" t="s">
        <v>43</v>
      </c>
      <c r="N1803" t="s">
        <v>43</v>
      </c>
      <c r="O1803" s="1"/>
      <c r="Q1803" s="317"/>
      <c r="U1803" s="317"/>
    </row>
    <row r="1804" spans="1:21">
      <c r="A1804">
        <v>1803</v>
      </c>
      <c r="B1804" t="s">
        <v>16300</v>
      </c>
      <c r="C1804" t="s">
        <v>16301</v>
      </c>
      <c r="D1804" t="s">
        <v>6574</v>
      </c>
      <c r="E1804" t="s">
        <v>9303</v>
      </c>
      <c r="F1804" s="1">
        <v>46079</v>
      </c>
      <c r="G1804">
        <v>2</v>
      </c>
      <c r="H1804">
        <v>521600</v>
      </c>
      <c r="I1804" t="s">
        <v>10185</v>
      </c>
      <c r="J1804">
        <v>50058577</v>
      </c>
      <c r="L1804" t="s">
        <v>43</v>
      </c>
      <c r="M1804" t="s">
        <v>43</v>
      </c>
      <c r="N1804" t="s">
        <v>43</v>
      </c>
      <c r="O1804" s="1"/>
      <c r="Q1804" s="317"/>
      <c r="U1804" s="317"/>
    </row>
    <row r="1805" spans="1:21">
      <c r="A1805">
        <v>1804</v>
      </c>
      <c r="B1805" t="s">
        <v>16302</v>
      </c>
      <c r="C1805" t="s">
        <v>16303</v>
      </c>
      <c r="D1805" t="s">
        <v>6574</v>
      </c>
      <c r="E1805" t="s">
        <v>9232</v>
      </c>
      <c r="F1805" s="1">
        <v>46083</v>
      </c>
      <c r="G1805">
        <v>3</v>
      </c>
      <c r="H1805">
        <v>521601</v>
      </c>
      <c r="I1805" t="s">
        <v>10185</v>
      </c>
      <c r="J1805">
        <v>50058853</v>
      </c>
      <c r="L1805" t="s">
        <v>43</v>
      </c>
      <c r="M1805" t="s">
        <v>43</v>
      </c>
      <c r="N1805" t="s">
        <v>43</v>
      </c>
      <c r="O1805" s="1"/>
      <c r="Q1805" s="317"/>
      <c r="U1805" s="317"/>
    </row>
    <row r="1806" spans="1:21">
      <c r="A1806">
        <v>1805</v>
      </c>
      <c r="B1806" t="s">
        <v>16304</v>
      </c>
      <c r="C1806" t="s">
        <v>16305</v>
      </c>
      <c r="D1806" t="s">
        <v>6574</v>
      </c>
      <c r="E1806" t="s">
        <v>9232</v>
      </c>
      <c r="F1806" s="1">
        <v>46083</v>
      </c>
      <c r="G1806">
        <v>3</v>
      </c>
      <c r="H1806">
        <v>521602</v>
      </c>
      <c r="I1806" t="s">
        <v>10185</v>
      </c>
      <c r="J1806">
        <v>50058883</v>
      </c>
      <c r="L1806" t="s">
        <v>43</v>
      </c>
      <c r="M1806" t="s">
        <v>43</v>
      </c>
      <c r="N1806" t="s">
        <v>43</v>
      </c>
      <c r="O1806" s="1"/>
      <c r="Q1806" s="317"/>
      <c r="U1806" s="317"/>
    </row>
    <row r="1807" spans="1:21">
      <c r="A1807">
        <v>1806</v>
      </c>
      <c r="B1807" t="s">
        <v>16306</v>
      </c>
      <c r="C1807" t="s">
        <v>16307</v>
      </c>
      <c r="D1807" t="s">
        <v>6574</v>
      </c>
      <c r="E1807" t="s">
        <v>9303</v>
      </c>
      <c r="F1807" s="1">
        <v>46083</v>
      </c>
      <c r="G1807">
        <v>3</v>
      </c>
      <c r="H1807">
        <v>521603</v>
      </c>
      <c r="I1807" t="s">
        <v>10185</v>
      </c>
      <c r="J1807">
        <v>50058862</v>
      </c>
      <c r="L1807" t="s">
        <v>43</v>
      </c>
      <c r="M1807" t="s">
        <v>43</v>
      </c>
      <c r="N1807" t="s">
        <v>43</v>
      </c>
      <c r="O1807" s="1"/>
      <c r="Q1807" s="317"/>
      <c r="U1807" s="317"/>
    </row>
    <row r="1808" spans="1:21">
      <c r="A1808">
        <v>1807</v>
      </c>
      <c r="B1808" t="s">
        <v>16308</v>
      </c>
      <c r="C1808" t="s">
        <v>16309</v>
      </c>
      <c r="D1808" t="s">
        <v>6574</v>
      </c>
      <c r="E1808" t="s">
        <v>9355</v>
      </c>
      <c r="F1808" s="1">
        <v>46083</v>
      </c>
      <c r="G1808">
        <v>3</v>
      </c>
      <c r="H1808">
        <v>521604</v>
      </c>
      <c r="I1808" t="s">
        <v>10185</v>
      </c>
      <c r="J1808">
        <v>50058970</v>
      </c>
      <c r="L1808" t="s">
        <v>43</v>
      </c>
      <c r="M1808" t="s">
        <v>43</v>
      </c>
      <c r="N1808" t="s">
        <v>43</v>
      </c>
      <c r="O1808" s="1"/>
      <c r="Q1808" s="317"/>
      <c r="U1808" s="317"/>
    </row>
    <row r="1809" spans="1:21">
      <c r="A1809">
        <v>1808</v>
      </c>
      <c r="B1809" t="s">
        <v>16310</v>
      </c>
      <c r="C1809" t="s">
        <v>16311</v>
      </c>
      <c r="D1809" t="s">
        <v>6574</v>
      </c>
      <c r="E1809" t="s">
        <v>9355</v>
      </c>
      <c r="F1809" s="1">
        <v>46084</v>
      </c>
      <c r="G1809">
        <v>3</v>
      </c>
      <c r="H1809">
        <v>521605</v>
      </c>
      <c r="I1809" t="s">
        <v>10185</v>
      </c>
      <c r="J1809">
        <v>50059167</v>
      </c>
      <c r="L1809" t="s">
        <v>43</v>
      </c>
      <c r="M1809" t="s">
        <v>43</v>
      </c>
      <c r="N1809" t="s">
        <v>43</v>
      </c>
      <c r="O1809" s="1"/>
      <c r="Q1809" s="317"/>
      <c r="U1809" s="317"/>
    </row>
    <row r="1810" spans="1:21">
      <c r="A1810">
        <v>1809</v>
      </c>
      <c r="B1810" t="s">
        <v>16312</v>
      </c>
      <c r="C1810" t="s">
        <v>16313</v>
      </c>
      <c r="D1810" t="s">
        <v>93</v>
      </c>
      <c r="E1810" t="s">
        <v>15390</v>
      </c>
      <c r="F1810" s="1">
        <v>46083</v>
      </c>
      <c r="G1810">
        <v>3</v>
      </c>
      <c r="H1810">
        <v>521606</v>
      </c>
      <c r="I1810" t="s">
        <v>10185</v>
      </c>
      <c r="J1810">
        <v>50058672</v>
      </c>
      <c r="L1810" t="s">
        <v>43</v>
      </c>
      <c r="M1810" t="s">
        <v>43</v>
      </c>
      <c r="N1810" t="s">
        <v>43</v>
      </c>
      <c r="O1810" s="1"/>
      <c r="Q1810" s="317"/>
      <c r="U1810" s="317"/>
    </row>
    <row r="1811" spans="1:21">
      <c r="A1811">
        <v>1810</v>
      </c>
      <c r="B1811" t="s">
        <v>16314</v>
      </c>
      <c r="C1811" t="s">
        <v>16315</v>
      </c>
      <c r="D1811" t="s">
        <v>93</v>
      </c>
      <c r="E1811" t="s">
        <v>7769</v>
      </c>
      <c r="F1811" s="1">
        <v>46080</v>
      </c>
      <c r="G1811">
        <v>2</v>
      </c>
      <c r="H1811">
        <v>521607</v>
      </c>
      <c r="I1811" t="s">
        <v>10185</v>
      </c>
      <c r="J1811">
        <v>50058743</v>
      </c>
      <c r="L1811" t="s">
        <v>43</v>
      </c>
      <c r="M1811" t="s">
        <v>43</v>
      </c>
      <c r="N1811" t="s">
        <v>43</v>
      </c>
      <c r="O1811" s="1"/>
      <c r="Q1811" s="317"/>
      <c r="U1811" s="317"/>
    </row>
    <row r="1812" spans="1:21">
      <c r="A1812">
        <v>1811</v>
      </c>
      <c r="B1812" t="s">
        <v>16316</v>
      </c>
      <c r="C1812" t="s">
        <v>16317</v>
      </c>
      <c r="D1812" t="s">
        <v>93</v>
      </c>
      <c r="E1812" t="s">
        <v>7668</v>
      </c>
      <c r="F1812" s="1">
        <v>46084</v>
      </c>
      <c r="G1812">
        <v>3</v>
      </c>
      <c r="H1812">
        <v>521608</v>
      </c>
      <c r="I1812" t="s">
        <v>10185</v>
      </c>
      <c r="J1812">
        <v>50059174</v>
      </c>
      <c r="L1812" t="s">
        <v>43</v>
      </c>
      <c r="M1812" t="s">
        <v>43</v>
      </c>
      <c r="N1812" t="s">
        <v>43</v>
      </c>
      <c r="O1812" s="1"/>
      <c r="Q1812" s="317"/>
      <c r="U1812" s="317"/>
    </row>
    <row r="1813" spans="1:21">
      <c r="A1813">
        <v>1812</v>
      </c>
      <c r="B1813" t="s">
        <v>16318</v>
      </c>
      <c r="C1813" t="s">
        <v>9567</v>
      </c>
      <c r="D1813" t="s">
        <v>93</v>
      </c>
      <c r="E1813" t="s">
        <v>7883</v>
      </c>
      <c r="F1813" s="1">
        <v>46084</v>
      </c>
      <c r="G1813">
        <v>3</v>
      </c>
      <c r="H1813">
        <v>521609</v>
      </c>
      <c r="I1813" t="s">
        <v>10185</v>
      </c>
      <c r="J1813">
        <v>50059180</v>
      </c>
      <c r="L1813" t="s">
        <v>43</v>
      </c>
      <c r="M1813" t="s">
        <v>43</v>
      </c>
      <c r="N1813" t="s">
        <v>43</v>
      </c>
      <c r="O1813" s="1"/>
      <c r="Q1813" s="317"/>
      <c r="U1813" s="317"/>
    </row>
    <row r="1814" spans="1:21">
      <c r="A1814">
        <v>1813</v>
      </c>
      <c r="B1814" t="s">
        <v>16319</v>
      </c>
      <c r="C1814" t="s">
        <v>16320</v>
      </c>
      <c r="D1814" t="s">
        <v>93</v>
      </c>
      <c r="E1814" t="s">
        <v>7704</v>
      </c>
      <c r="F1814" s="1">
        <v>46084</v>
      </c>
      <c r="G1814">
        <v>3</v>
      </c>
      <c r="H1814">
        <v>521610</v>
      </c>
      <c r="I1814" t="s">
        <v>10185</v>
      </c>
      <c r="J1814">
        <v>50059189</v>
      </c>
      <c r="L1814" t="s">
        <v>43</v>
      </c>
      <c r="M1814" t="s">
        <v>43</v>
      </c>
      <c r="N1814" t="s">
        <v>43</v>
      </c>
      <c r="O1814" s="1"/>
      <c r="Q1814" s="317"/>
      <c r="U1814" s="317"/>
    </row>
    <row r="1815" spans="1:21">
      <c r="A1815">
        <v>1814</v>
      </c>
      <c r="B1815" t="s">
        <v>16321</v>
      </c>
      <c r="C1815" t="s">
        <v>14584</v>
      </c>
      <c r="D1815" t="s">
        <v>93</v>
      </c>
      <c r="E1815" t="s">
        <v>7883</v>
      </c>
      <c r="F1815" s="1">
        <v>46084</v>
      </c>
      <c r="G1815">
        <v>3</v>
      </c>
      <c r="H1815">
        <v>521611</v>
      </c>
      <c r="I1815" t="s">
        <v>10185</v>
      </c>
      <c r="J1815">
        <v>50059202</v>
      </c>
      <c r="L1815" t="s">
        <v>43</v>
      </c>
      <c r="M1815" t="s">
        <v>43</v>
      </c>
      <c r="N1815" t="s">
        <v>43</v>
      </c>
      <c r="O1815" s="1"/>
      <c r="Q1815" s="317"/>
      <c r="U1815" s="317"/>
    </row>
    <row r="1816" spans="1:21">
      <c r="A1816">
        <v>1815</v>
      </c>
      <c r="B1816" t="s">
        <v>16322</v>
      </c>
      <c r="C1816" t="s">
        <v>16323</v>
      </c>
      <c r="D1816" t="s">
        <v>6574</v>
      </c>
      <c r="E1816" t="s">
        <v>9232</v>
      </c>
      <c r="F1816" s="1">
        <v>46084</v>
      </c>
      <c r="G1816">
        <v>3</v>
      </c>
      <c r="H1816">
        <v>521612</v>
      </c>
      <c r="I1816" t="s">
        <v>10185</v>
      </c>
      <c r="J1816">
        <v>50059162</v>
      </c>
      <c r="L1816" t="s">
        <v>43</v>
      </c>
      <c r="M1816" t="s">
        <v>43</v>
      </c>
      <c r="N1816" t="s">
        <v>43</v>
      </c>
      <c r="O1816" s="1"/>
      <c r="Q1816" s="317"/>
      <c r="U1816" s="317"/>
    </row>
    <row r="1817" spans="1:21">
      <c r="A1817">
        <v>1816</v>
      </c>
      <c r="B1817" t="s">
        <v>16324</v>
      </c>
      <c r="C1817" t="s">
        <v>10137</v>
      </c>
      <c r="D1817" t="s">
        <v>93</v>
      </c>
      <c r="E1817" t="s">
        <v>9446</v>
      </c>
      <c r="F1817" s="1">
        <v>46084</v>
      </c>
      <c r="G1817">
        <v>3</v>
      </c>
      <c r="H1817">
        <v>521613</v>
      </c>
      <c r="I1817" t="s">
        <v>10185</v>
      </c>
      <c r="J1817">
        <v>50059302</v>
      </c>
      <c r="L1817" t="s">
        <v>43</v>
      </c>
      <c r="M1817" t="s">
        <v>43</v>
      </c>
      <c r="N1817" t="s">
        <v>43</v>
      </c>
      <c r="O1817" s="1"/>
      <c r="Q1817" s="317"/>
      <c r="U1817" s="317"/>
    </row>
    <row r="1818" spans="1:21">
      <c r="A1818">
        <v>1817</v>
      </c>
      <c r="B1818" t="s">
        <v>16325</v>
      </c>
      <c r="C1818" t="s">
        <v>16326</v>
      </c>
      <c r="D1818" t="s">
        <v>93</v>
      </c>
      <c r="E1818" t="s">
        <v>9226</v>
      </c>
      <c r="F1818" s="1">
        <v>46084</v>
      </c>
      <c r="G1818">
        <v>3</v>
      </c>
      <c r="H1818">
        <v>521614</v>
      </c>
      <c r="I1818" t="s">
        <v>10185</v>
      </c>
      <c r="J1818">
        <v>50059324</v>
      </c>
      <c r="L1818" t="s">
        <v>43</v>
      </c>
      <c r="M1818" t="s">
        <v>43</v>
      </c>
      <c r="N1818" t="s">
        <v>43</v>
      </c>
      <c r="O1818" s="1"/>
      <c r="Q1818" s="317"/>
      <c r="U1818" s="317"/>
    </row>
    <row r="1819" spans="1:21">
      <c r="A1819">
        <v>1818</v>
      </c>
      <c r="B1819" t="s">
        <v>16327</v>
      </c>
      <c r="C1819" t="s">
        <v>16328</v>
      </c>
      <c r="D1819" t="s">
        <v>93</v>
      </c>
      <c r="E1819" t="s">
        <v>7704</v>
      </c>
      <c r="F1819" s="1">
        <v>46084</v>
      </c>
      <c r="G1819">
        <v>3</v>
      </c>
      <c r="H1819">
        <v>521615</v>
      </c>
      <c r="I1819" t="s">
        <v>10185</v>
      </c>
      <c r="J1819">
        <v>50059327</v>
      </c>
      <c r="L1819" t="s">
        <v>43</v>
      </c>
      <c r="M1819" t="s">
        <v>43</v>
      </c>
      <c r="N1819" t="s">
        <v>43</v>
      </c>
      <c r="O1819" s="1"/>
      <c r="Q1819" s="317"/>
      <c r="U1819" s="317"/>
    </row>
    <row r="1820" spans="1:21">
      <c r="A1820">
        <v>1819</v>
      </c>
      <c r="B1820" t="s">
        <v>16329</v>
      </c>
      <c r="C1820" t="s">
        <v>16330</v>
      </c>
      <c r="D1820" t="s">
        <v>93</v>
      </c>
      <c r="E1820" t="s">
        <v>7704</v>
      </c>
      <c r="F1820" s="1">
        <v>46084</v>
      </c>
      <c r="G1820">
        <v>3</v>
      </c>
      <c r="H1820">
        <v>521616</v>
      </c>
      <c r="I1820" t="s">
        <v>10185</v>
      </c>
      <c r="J1820">
        <v>50059330</v>
      </c>
      <c r="L1820" t="s">
        <v>43</v>
      </c>
      <c r="M1820" t="s">
        <v>43</v>
      </c>
      <c r="N1820" t="s">
        <v>43</v>
      </c>
      <c r="O1820" s="1"/>
      <c r="Q1820" s="317"/>
      <c r="U1820" s="317"/>
    </row>
    <row r="1821" spans="1:21">
      <c r="A1821">
        <v>1820</v>
      </c>
      <c r="B1821" t="s">
        <v>16331</v>
      </c>
      <c r="C1821" t="s">
        <v>16332</v>
      </c>
      <c r="D1821" t="s">
        <v>93</v>
      </c>
      <c r="E1821" t="s">
        <v>7704</v>
      </c>
      <c r="F1821" s="1">
        <v>46084</v>
      </c>
      <c r="G1821">
        <v>3</v>
      </c>
      <c r="H1821">
        <v>521617</v>
      </c>
      <c r="I1821" t="s">
        <v>10185</v>
      </c>
      <c r="J1821">
        <v>50059333</v>
      </c>
      <c r="L1821" t="s">
        <v>43</v>
      </c>
      <c r="M1821" t="s">
        <v>43</v>
      </c>
      <c r="N1821" t="s">
        <v>43</v>
      </c>
      <c r="O1821" s="1"/>
      <c r="Q1821" s="317"/>
      <c r="U1821" s="317"/>
    </row>
    <row r="1822" spans="1:21">
      <c r="A1822">
        <v>1821</v>
      </c>
      <c r="B1822" t="s">
        <v>16333</v>
      </c>
      <c r="C1822" t="s">
        <v>16334</v>
      </c>
      <c r="D1822" t="s">
        <v>93</v>
      </c>
      <c r="E1822" t="s">
        <v>7704</v>
      </c>
      <c r="F1822" s="1">
        <v>46084</v>
      </c>
      <c r="G1822">
        <v>3</v>
      </c>
      <c r="H1822">
        <v>521618</v>
      </c>
      <c r="I1822" t="s">
        <v>10185</v>
      </c>
      <c r="J1822">
        <v>50059335</v>
      </c>
      <c r="L1822" t="s">
        <v>43</v>
      </c>
      <c r="M1822" t="s">
        <v>43</v>
      </c>
      <c r="N1822" t="s">
        <v>43</v>
      </c>
      <c r="O1822" s="1"/>
      <c r="Q1822" s="317"/>
      <c r="U1822" s="317"/>
    </row>
    <row r="1823" spans="1:21">
      <c r="A1823">
        <v>1822</v>
      </c>
      <c r="B1823" t="s">
        <v>16335</v>
      </c>
      <c r="C1823" t="s">
        <v>16336</v>
      </c>
      <c r="D1823" t="s">
        <v>93</v>
      </c>
      <c r="E1823" t="s">
        <v>7704</v>
      </c>
      <c r="F1823" s="1">
        <v>46084</v>
      </c>
      <c r="G1823">
        <v>3</v>
      </c>
      <c r="H1823">
        <v>521619</v>
      </c>
      <c r="I1823" t="s">
        <v>10185</v>
      </c>
      <c r="J1823">
        <v>50059340</v>
      </c>
      <c r="L1823" t="s">
        <v>43</v>
      </c>
      <c r="M1823" t="s">
        <v>43</v>
      </c>
      <c r="N1823" t="s">
        <v>43</v>
      </c>
      <c r="O1823" s="1"/>
      <c r="Q1823" s="317"/>
      <c r="U1823" s="317"/>
    </row>
    <row r="1824" spans="1:21">
      <c r="A1824">
        <v>1823</v>
      </c>
      <c r="B1824" t="s">
        <v>16824</v>
      </c>
      <c r="C1824" t="s">
        <v>16825</v>
      </c>
      <c r="D1824" t="s">
        <v>93</v>
      </c>
      <c r="E1824" t="s">
        <v>9578</v>
      </c>
      <c r="F1824" s="1">
        <v>46085</v>
      </c>
      <c r="G1824">
        <v>3</v>
      </c>
      <c r="H1824">
        <v>521620</v>
      </c>
      <c r="I1824" t="s">
        <v>10185</v>
      </c>
      <c r="J1824">
        <v>50059523</v>
      </c>
      <c r="L1824" t="s">
        <v>43</v>
      </c>
      <c r="M1824" t="s">
        <v>43</v>
      </c>
      <c r="N1824" t="s">
        <v>43</v>
      </c>
      <c r="O1824" s="1"/>
      <c r="Q1824" s="317"/>
      <c r="U1824" s="317"/>
    </row>
    <row r="1825" spans="1:21">
      <c r="A1825">
        <v>1824</v>
      </c>
      <c r="B1825" t="s">
        <v>16826</v>
      </c>
      <c r="C1825" t="s">
        <v>16827</v>
      </c>
      <c r="D1825" t="s">
        <v>93</v>
      </c>
      <c r="E1825" t="s">
        <v>9425</v>
      </c>
      <c r="F1825" s="1">
        <v>46085</v>
      </c>
      <c r="G1825">
        <v>3</v>
      </c>
      <c r="H1825">
        <v>521621</v>
      </c>
      <c r="I1825" t="s">
        <v>10185</v>
      </c>
      <c r="J1825">
        <v>50059561</v>
      </c>
      <c r="L1825" t="s">
        <v>43</v>
      </c>
      <c r="M1825" t="s">
        <v>43</v>
      </c>
      <c r="N1825" t="s">
        <v>43</v>
      </c>
      <c r="O1825" s="1"/>
      <c r="Q1825" s="317"/>
      <c r="U1825" s="317"/>
    </row>
    <row r="1826" spans="1:21">
      <c r="A1826">
        <v>1825</v>
      </c>
      <c r="B1826" t="s">
        <v>16828</v>
      </c>
      <c r="C1826" t="s">
        <v>16829</v>
      </c>
      <c r="D1826" t="s">
        <v>93</v>
      </c>
      <c r="E1826" t="s">
        <v>7862</v>
      </c>
      <c r="F1826" s="1">
        <v>46085</v>
      </c>
      <c r="G1826">
        <v>3</v>
      </c>
      <c r="H1826">
        <v>521622</v>
      </c>
      <c r="I1826" t="s">
        <v>10185</v>
      </c>
      <c r="J1826">
        <v>50059584</v>
      </c>
      <c r="L1826" t="s">
        <v>43</v>
      </c>
      <c r="M1826" t="s">
        <v>43</v>
      </c>
      <c r="N1826" t="s">
        <v>43</v>
      </c>
      <c r="O1826" s="1"/>
      <c r="Q1826" s="317"/>
      <c r="U1826" s="317"/>
    </row>
    <row r="1827" spans="1:21">
      <c r="A1827">
        <v>1826</v>
      </c>
      <c r="B1827" t="s">
        <v>16830</v>
      </c>
      <c r="C1827" t="s">
        <v>16831</v>
      </c>
      <c r="D1827" t="s">
        <v>93</v>
      </c>
      <c r="E1827" t="s">
        <v>15390</v>
      </c>
      <c r="F1827" s="1">
        <v>46085</v>
      </c>
      <c r="G1827">
        <v>3</v>
      </c>
      <c r="H1827">
        <v>521623</v>
      </c>
      <c r="I1827" t="s">
        <v>10185</v>
      </c>
      <c r="J1827">
        <v>50059635</v>
      </c>
      <c r="L1827" t="s">
        <v>43</v>
      </c>
      <c r="M1827" t="s">
        <v>43</v>
      </c>
      <c r="N1827" t="s">
        <v>43</v>
      </c>
      <c r="O1827" s="1"/>
      <c r="Q1827" s="317"/>
      <c r="U1827" s="317"/>
    </row>
    <row r="1828" spans="1:21">
      <c r="A1828">
        <v>1827</v>
      </c>
      <c r="D1828" t="s">
        <v>43</v>
      </c>
      <c r="E1828" t="s">
        <v>43</v>
      </c>
      <c r="F1828" s="1"/>
      <c r="G1828" t="s">
        <v>43</v>
      </c>
      <c r="H1828">
        <v>521624</v>
      </c>
      <c r="I1828" t="s">
        <v>43</v>
      </c>
      <c r="L1828" t="s">
        <v>43</v>
      </c>
      <c r="M1828" t="s">
        <v>43</v>
      </c>
      <c r="N1828" t="s">
        <v>43</v>
      </c>
      <c r="O1828" s="1"/>
      <c r="Q1828" s="317"/>
      <c r="U1828" s="317"/>
    </row>
    <row r="1829" spans="1:21">
      <c r="A1829">
        <v>1828</v>
      </c>
      <c r="D1829" t="s">
        <v>43</v>
      </c>
      <c r="E1829" t="s">
        <v>43</v>
      </c>
      <c r="F1829" s="1"/>
      <c r="G1829" t="s">
        <v>43</v>
      </c>
      <c r="H1829">
        <v>521625</v>
      </c>
      <c r="I1829" t="s">
        <v>43</v>
      </c>
      <c r="L1829" t="s">
        <v>43</v>
      </c>
      <c r="M1829" t="s">
        <v>43</v>
      </c>
      <c r="N1829" t="s">
        <v>43</v>
      </c>
      <c r="O1829" s="1"/>
      <c r="Q1829" s="317"/>
      <c r="U1829" s="317"/>
    </row>
    <row r="1830" spans="1:21">
      <c r="A1830">
        <v>1829</v>
      </c>
      <c r="D1830" t="s">
        <v>43</v>
      </c>
      <c r="E1830" t="s">
        <v>43</v>
      </c>
      <c r="F1830" s="1"/>
      <c r="G1830" t="s">
        <v>43</v>
      </c>
      <c r="H1830">
        <v>521626</v>
      </c>
      <c r="I1830" t="s">
        <v>43</v>
      </c>
      <c r="L1830" t="s">
        <v>43</v>
      </c>
      <c r="M1830" t="s">
        <v>43</v>
      </c>
      <c r="N1830" t="s">
        <v>43</v>
      </c>
      <c r="O1830" s="1"/>
      <c r="Q1830" s="317"/>
      <c r="U1830" s="317"/>
    </row>
    <row r="1831" spans="1:21">
      <c r="A1831">
        <v>1830</v>
      </c>
      <c r="D1831" t="s">
        <v>43</v>
      </c>
      <c r="E1831" t="s">
        <v>43</v>
      </c>
      <c r="F1831" s="1"/>
      <c r="G1831" t="s">
        <v>43</v>
      </c>
      <c r="H1831">
        <v>521627</v>
      </c>
      <c r="I1831" t="s">
        <v>43</v>
      </c>
      <c r="L1831" t="s">
        <v>43</v>
      </c>
      <c r="M1831" t="s">
        <v>43</v>
      </c>
      <c r="N1831" t="s">
        <v>43</v>
      </c>
      <c r="O1831" s="1"/>
      <c r="Q1831" s="317"/>
      <c r="U1831" s="317"/>
    </row>
    <row r="1832" spans="1:21">
      <c r="A1832">
        <v>1831</v>
      </c>
      <c r="D1832" t="s">
        <v>43</v>
      </c>
      <c r="E1832" t="s">
        <v>43</v>
      </c>
      <c r="F1832" s="1"/>
      <c r="G1832" t="s">
        <v>43</v>
      </c>
      <c r="H1832">
        <v>521628</v>
      </c>
      <c r="I1832" t="s">
        <v>43</v>
      </c>
      <c r="L1832" t="s">
        <v>43</v>
      </c>
      <c r="M1832" t="s">
        <v>43</v>
      </c>
      <c r="N1832" t="s">
        <v>43</v>
      </c>
      <c r="O1832" s="1"/>
      <c r="Q1832" s="317"/>
      <c r="U1832" s="317"/>
    </row>
    <row r="1833" spans="1:21">
      <c r="A1833">
        <v>1832</v>
      </c>
      <c r="D1833" t="s">
        <v>43</v>
      </c>
      <c r="E1833" t="s">
        <v>43</v>
      </c>
      <c r="F1833" s="1"/>
      <c r="G1833" t="s">
        <v>43</v>
      </c>
      <c r="H1833">
        <v>521629</v>
      </c>
      <c r="I1833" t="s">
        <v>43</v>
      </c>
      <c r="L1833" t="s">
        <v>43</v>
      </c>
      <c r="M1833" t="s">
        <v>43</v>
      </c>
      <c r="N1833" t="s">
        <v>43</v>
      </c>
      <c r="O1833" s="1"/>
      <c r="Q1833" s="317"/>
      <c r="U1833" s="317"/>
    </row>
    <row r="1834" spans="1:21">
      <c r="A1834">
        <v>1833</v>
      </c>
      <c r="D1834" t="s">
        <v>43</v>
      </c>
      <c r="E1834" t="s">
        <v>43</v>
      </c>
      <c r="F1834" s="1"/>
      <c r="G1834" t="s">
        <v>43</v>
      </c>
      <c r="H1834">
        <v>521630</v>
      </c>
      <c r="I1834" t="s">
        <v>43</v>
      </c>
      <c r="L1834" t="s">
        <v>43</v>
      </c>
      <c r="M1834" t="s">
        <v>43</v>
      </c>
      <c r="N1834" t="s">
        <v>43</v>
      </c>
      <c r="O1834" s="1"/>
      <c r="Q1834" s="317"/>
      <c r="U1834" s="317"/>
    </row>
    <row r="1835" spans="1:21">
      <c r="A1835">
        <v>1834</v>
      </c>
      <c r="D1835" t="s">
        <v>43</v>
      </c>
      <c r="E1835" t="s">
        <v>43</v>
      </c>
      <c r="F1835" s="1"/>
      <c r="G1835" t="s">
        <v>43</v>
      </c>
      <c r="H1835">
        <v>521631</v>
      </c>
      <c r="I1835" t="s">
        <v>43</v>
      </c>
      <c r="L1835" t="s">
        <v>43</v>
      </c>
      <c r="M1835" t="s">
        <v>43</v>
      </c>
      <c r="N1835" t="s">
        <v>43</v>
      </c>
      <c r="O1835" s="1"/>
      <c r="Q1835" s="317"/>
      <c r="U1835" s="317"/>
    </row>
    <row r="1836" spans="1:21">
      <c r="A1836">
        <v>1835</v>
      </c>
      <c r="D1836" t="s">
        <v>43</v>
      </c>
      <c r="E1836" t="s">
        <v>43</v>
      </c>
      <c r="F1836" s="1"/>
      <c r="G1836" t="s">
        <v>43</v>
      </c>
      <c r="H1836">
        <v>521632</v>
      </c>
      <c r="I1836" t="s">
        <v>43</v>
      </c>
      <c r="L1836" t="s">
        <v>43</v>
      </c>
      <c r="M1836" t="s">
        <v>43</v>
      </c>
      <c r="N1836" t="s">
        <v>43</v>
      </c>
      <c r="O1836" s="1"/>
      <c r="Q1836" s="317"/>
      <c r="U1836" s="317"/>
    </row>
    <row r="1837" spans="1:21">
      <c r="A1837">
        <v>1836</v>
      </c>
      <c r="D1837" t="s">
        <v>43</v>
      </c>
      <c r="E1837" t="s">
        <v>43</v>
      </c>
      <c r="F1837" s="1"/>
      <c r="G1837" t="s">
        <v>43</v>
      </c>
      <c r="H1837">
        <v>521633</v>
      </c>
      <c r="I1837" t="s">
        <v>43</v>
      </c>
      <c r="L1837" t="s">
        <v>43</v>
      </c>
      <c r="M1837" t="s">
        <v>43</v>
      </c>
      <c r="N1837" t="s">
        <v>43</v>
      </c>
      <c r="O1837" s="1"/>
      <c r="Q1837" s="317"/>
      <c r="U1837" s="317"/>
    </row>
    <row r="1838" spans="1:21">
      <c r="A1838">
        <v>1837</v>
      </c>
      <c r="D1838" t="s">
        <v>43</v>
      </c>
      <c r="E1838" t="s">
        <v>43</v>
      </c>
      <c r="F1838" s="1"/>
      <c r="G1838" t="s">
        <v>43</v>
      </c>
      <c r="H1838">
        <v>521634</v>
      </c>
      <c r="I1838" t="s">
        <v>43</v>
      </c>
      <c r="L1838" t="s">
        <v>43</v>
      </c>
      <c r="M1838" t="s">
        <v>43</v>
      </c>
      <c r="N1838" t="s">
        <v>43</v>
      </c>
      <c r="O1838" s="1"/>
      <c r="Q1838" s="317"/>
      <c r="U1838" s="317"/>
    </row>
    <row r="1839" spans="1:21">
      <c r="A1839">
        <v>1838</v>
      </c>
      <c r="D1839" t="s">
        <v>43</v>
      </c>
      <c r="E1839" t="s">
        <v>43</v>
      </c>
      <c r="F1839" s="1"/>
      <c r="G1839" t="s">
        <v>43</v>
      </c>
      <c r="H1839">
        <v>521635</v>
      </c>
      <c r="I1839" t="s">
        <v>43</v>
      </c>
      <c r="L1839" t="s">
        <v>43</v>
      </c>
      <c r="M1839" t="s">
        <v>43</v>
      </c>
      <c r="N1839" t="s">
        <v>43</v>
      </c>
      <c r="O1839" s="1"/>
      <c r="Q1839" s="317"/>
      <c r="U1839" s="317"/>
    </row>
    <row r="1840" spans="1:21">
      <c r="A1840">
        <v>1839</v>
      </c>
      <c r="D1840" t="s">
        <v>43</v>
      </c>
      <c r="E1840" t="s">
        <v>43</v>
      </c>
      <c r="F1840" s="1"/>
      <c r="G1840" t="s">
        <v>43</v>
      </c>
      <c r="H1840">
        <v>521636</v>
      </c>
      <c r="I1840" t="s">
        <v>43</v>
      </c>
      <c r="L1840" t="s">
        <v>43</v>
      </c>
      <c r="M1840" t="s">
        <v>43</v>
      </c>
      <c r="N1840" t="s">
        <v>43</v>
      </c>
      <c r="O1840" s="1"/>
      <c r="Q1840" s="317"/>
      <c r="U1840" s="317"/>
    </row>
    <row r="1841" spans="1:21">
      <c r="A1841">
        <v>1840</v>
      </c>
      <c r="D1841" t="s">
        <v>43</v>
      </c>
      <c r="E1841" t="s">
        <v>43</v>
      </c>
      <c r="F1841" s="1"/>
      <c r="G1841" t="s">
        <v>43</v>
      </c>
      <c r="H1841">
        <v>521637</v>
      </c>
      <c r="I1841" t="s">
        <v>43</v>
      </c>
      <c r="L1841" t="s">
        <v>43</v>
      </c>
      <c r="M1841" t="s">
        <v>43</v>
      </c>
      <c r="N1841" t="s">
        <v>43</v>
      </c>
      <c r="O1841" s="1"/>
      <c r="Q1841" s="317"/>
      <c r="U1841" s="317"/>
    </row>
    <row r="1842" spans="1:21">
      <c r="A1842">
        <v>1841</v>
      </c>
      <c r="D1842" t="s">
        <v>43</v>
      </c>
      <c r="E1842" t="s">
        <v>43</v>
      </c>
      <c r="F1842" s="1"/>
      <c r="G1842" t="s">
        <v>43</v>
      </c>
      <c r="H1842">
        <v>521638</v>
      </c>
      <c r="I1842" t="s">
        <v>43</v>
      </c>
      <c r="L1842" t="s">
        <v>43</v>
      </c>
      <c r="M1842" t="s">
        <v>43</v>
      </c>
      <c r="N1842" t="s">
        <v>43</v>
      </c>
      <c r="O1842" s="1"/>
      <c r="Q1842" s="317"/>
      <c r="U1842" s="317"/>
    </row>
    <row r="1843" spans="1:21">
      <c r="A1843">
        <v>1842</v>
      </c>
      <c r="D1843" t="s">
        <v>43</v>
      </c>
      <c r="E1843" t="s">
        <v>43</v>
      </c>
      <c r="F1843" s="1"/>
      <c r="G1843" t="s">
        <v>43</v>
      </c>
      <c r="H1843">
        <v>521639</v>
      </c>
      <c r="I1843" t="s">
        <v>43</v>
      </c>
      <c r="L1843" t="s">
        <v>43</v>
      </c>
      <c r="M1843" t="s">
        <v>43</v>
      </c>
      <c r="N1843" t="s">
        <v>43</v>
      </c>
      <c r="O1843" s="1"/>
      <c r="Q1843" s="317"/>
      <c r="U1843" s="317"/>
    </row>
    <row r="1844" spans="1:21">
      <c r="A1844">
        <v>1843</v>
      </c>
      <c r="D1844" t="s">
        <v>43</v>
      </c>
      <c r="E1844" t="s">
        <v>43</v>
      </c>
      <c r="F1844" s="1"/>
      <c r="G1844" t="s">
        <v>43</v>
      </c>
      <c r="H1844">
        <v>521640</v>
      </c>
      <c r="I1844" t="s">
        <v>43</v>
      </c>
      <c r="L1844" t="s">
        <v>43</v>
      </c>
      <c r="M1844" t="s">
        <v>43</v>
      </c>
      <c r="N1844" t="s">
        <v>43</v>
      </c>
      <c r="O1844" s="1"/>
      <c r="Q1844" s="317"/>
      <c r="U1844" s="317"/>
    </row>
    <row r="1845" spans="1:21">
      <c r="A1845">
        <v>1844</v>
      </c>
      <c r="D1845" t="s">
        <v>43</v>
      </c>
      <c r="E1845" t="s">
        <v>43</v>
      </c>
      <c r="F1845" s="1"/>
      <c r="G1845" t="s">
        <v>43</v>
      </c>
      <c r="H1845">
        <v>521641</v>
      </c>
      <c r="I1845" t="s">
        <v>43</v>
      </c>
      <c r="L1845" t="s">
        <v>43</v>
      </c>
      <c r="M1845" t="s">
        <v>43</v>
      </c>
      <c r="N1845" t="s">
        <v>43</v>
      </c>
      <c r="O1845" s="1"/>
      <c r="Q1845" s="317"/>
      <c r="U1845" s="317"/>
    </row>
    <row r="1846" spans="1:21">
      <c r="A1846">
        <v>1845</v>
      </c>
      <c r="D1846" t="s">
        <v>43</v>
      </c>
      <c r="E1846" t="s">
        <v>43</v>
      </c>
      <c r="F1846" s="1"/>
      <c r="G1846" t="s">
        <v>43</v>
      </c>
      <c r="H1846">
        <v>521642</v>
      </c>
      <c r="I1846" t="s">
        <v>43</v>
      </c>
      <c r="L1846" t="s">
        <v>43</v>
      </c>
      <c r="M1846" t="s">
        <v>43</v>
      </c>
      <c r="N1846" t="s">
        <v>43</v>
      </c>
      <c r="O1846" s="1"/>
      <c r="Q1846" s="317"/>
      <c r="U1846" s="317"/>
    </row>
    <row r="1847" spans="1:21">
      <c r="A1847">
        <v>1846</v>
      </c>
      <c r="D1847" t="s">
        <v>43</v>
      </c>
      <c r="E1847" t="s">
        <v>43</v>
      </c>
      <c r="F1847" s="1"/>
      <c r="G1847" t="s">
        <v>43</v>
      </c>
      <c r="H1847">
        <v>521643</v>
      </c>
      <c r="I1847" t="s">
        <v>43</v>
      </c>
      <c r="L1847" t="s">
        <v>43</v>
      </c>
      <c r="M1847" t="s">
        <v>43</v>
      </c>
      <c r="N1847" t="s">
        <v>43</v>
      </c>
      <c r="O1847" s="1"/>
      <c r="Q1847" s="317"/>
      <c r="U1847" s="317"/>
    </row>
    <row r="1848" spans="1:21">
      <c r="A1848">
        <v>1847</v>
      </c>
      <c r="D1848" t="s">
        <v>43</v>
      </c>
      <c r="E1848" t="s">
        <v>43</v>
      </c>
      <c r="F1848" s="1"/>
      <c r="G1848" t="s">
        <v>43</v>
      </c>
      <c r="H1848">
        <v>521644</v>
      </c>
      <c r="I1848" t="s">
        <v>43</v>
      </c>
      <c r="L1848" t="s">
        <v>43</v>
      </c>
      <c r="M1848" t="s">
        <v>43</v>
      </c>
      <c r="N1848" t="s">
        <v>43</v>
      </c>
      <c r="O1848" s="1"/>
      <c r="Q1848" s="317"/>
      <c r="U1848" s="317"/>
    </row>
    <row r="1849" spans="1:21">
      <c r="A1849">
        <v>1848</v>
      </c>
      <c r="D1849" t="s">
        <v>43</v>
      </c>
      <c r="E1849" t="s">
        <v>43</v>
      </c>
      <c r="F1849" s="1"/>
      <c r="G1849" t="s">
        <v>43</v>
      </c>
      <c r="H1849">
        <v>521645</v>
      </c>
      <c r="I1849" t="s">
        <v>43</v>
      </c>
      <c r="L1849" t="s">
        <v>43</v>
      </c>
      <c r="M1849" t="s">
        <v>43</v>
      </c>
      <c r="N1849" t="s">
        <v>43</v>
      </c>
      <c r="O1849" s="1"/>
      <c r="Q1849" s="317"/>
      <c r="U1849" s="317"/>
    </row>
    <row r="1850" spans="1:21">
      <c r="A1850">
        <v>1849</v>
      </c>
      <c r="D1850" t="s">
        <v>43</v>
      </c>
      <c r="E1850" t="s">
        <v>43</v>
      </c>
      <c r="F1850" s="1"/>
      <c r="G1850" t="s">
        <v>43</v>
      </c>
      <c r="H1850">
        <v>521646</v>
      </c>
      <c r="I1850" t="s">
        <v>43</v>
      </c>
      <c r="L1850" t="s">
        <v>43</v>
      </c>
      <c r="M1850" t="s">
        <v>43</v>
      </c>
      <c r="N1850" t="s">
        <v>43</v>
      </c>
      <c r="O1850" s="1"/>
      <c r="Q1850" s="317"/>
      <c r="U1850" s="317"/>
    </row>
    <row r="1851" spans="1:21">
      <c r="A1851">
        <v>1850</v>
      </c>
      <c r="D1851" t="s">
        <v>43</v>
      </c>
      <c r="E1851" t="s">
        <v>43</v>
      </c>
      <c r="F1851" s="1"/>
      <c r="G1851" t="s">
        <v>43</v>
      </c>
      <c r="H1851">
        <v>521647</v>
      </c>
      <c r="I1851" t="s">
        <v>43</v>
      </c>
      <c r="L1851" t="s">
        <v>43</v>
      </c>
      <c r="M1851" t="s">
        <v>43</v>
      </c>
      <c r="N1851" t="s">
        <v>43</v>
      </c>
      <c r="O1851" s="1"/>
      <c r="Q1851" s="317"/>
      <c r="U1851" s="317"/>
    </row>
    <row r="1852" spans="1:21">
      <c r="A1852">
        <v>1851</v>
      </c>
      <c r="D1852" t="s">
        <v>43</v>
      </c>
      <c r="E1852" t="s">
        <v>43</v>
      </c>
      <c r="F1852" s="1"/>
      <c r="G1852" t="s">
        <v>43</v>
      </c>
      <c r="H1852">
        <v>521648</v>
      </c>
      <c r="I1852" t="s">
        <v>43</v>
      </c>
      <c r="L1852" t="s">
        <v>43</v>
      </c>
      <c r="M1852" t="s">
        <v>43</v>
      </c>
      <c r="N1852" t="s">
        <v>43</v>
      </c>
      <c r="O1852" s="1"/>
      <c r="Q1852" s="317"/>
      <c r="U1852" s="317"/>
    </row>
    <row r="1853" spans="1:21">
      <c r="A1853">
        <v>1852</v>
      </c>
      <c r="D1853" t="s">
        <v>43</v>
      </c>
      <c r="E1853" t="s">
        <v>43</v>
      </c>
      <c r="F1853" s="1"/>
      <c r="G1853" t="s">
        <v>43</v>
      </c>
      <c r="H1853">
        <v>521649</v>
      </c>
      <c r="I1853" t="s">
        <v>43</v>
      </c>
      <c r="L1853" t="s">
        <v>43</v>
      </c>
      <c r="M1853" t="s">
        <v>43</v>
      </c>
      <c r="N1853" t="s">
        <v>43</v>
      </c>
      <c r="O1853" s="1"/>
      <c r="Q1853" s="317"/>
      <c r="U1853" s="317"/>
    </row>
    <row r="1854" spans="1:21">
      <c r="A1854">
        <v>1853</v>
      </c>
      <c r="D1854" t="s">
        <v>43</v>
      </c>
      <c r="E1854" t="s">
        <v>43</v>
      </c>
      <c r="F1854" s="1"/>
      <c r="G1854" t="s">
        <v>43</v>
      </c>
      <c r="H1854">
        <v>521650</v>
      </c>
      <c r="I1854" t="s">
        <v>43</v>
      </c>
      <c r="L1854" t="s">
        <v>43</v>
      </c>
      <c r="M1854" t="s">
        <v>43</v>
      </c>
      <c r="N1854" t="s">
        <v>43</v>
      </c>
      <c r="O1854" s="1"/>
      <c r="Q1854" s="317"/>
      <c r="U1854" s="317"/>
    </row>
    <row r="1855" spans="1:21">
      <c r="A1855">
        <v>1854</v>
      </c>
      <c r="D1855" t="s">
        <v>43</v>
      </c>
      <c r="E1855" t="s">
        <v>43</v>
      </c>
      <c r="F1855" s="1"/>
      <c r="G1855" t="s">
        <v>43</v>
      </c>
      <c r="H1855">
        <v>521651</v>
      </c>
      <c r="I1855" t="s">
        <v>43</v>
      </c>
      <c r="L1855" t="s">
        <v>43</v>
      </c>
      <c r="M1855" t="s">
        <v>43</v>
      </c>
      <c r="N1855" t="s">
        <v>43</v>
      </c>
      <c r="O1855" s="1"/>
      <c r="Q1855" s="317"/>
      <c r="U1855" s="317"/>
    </row>
    <row r="1856" spans="1:21">
      <c r="A1856">
        <v>1855</v>
      </c>
      <c r="D1856" t="s">
        <v>43</v>
      </c>
      <c r="E1856" t="s">
        <v>43</v>
      </c>
      <c r="F1856" s="1"/>
      <c r="G1856" t="s">
        <v>43</v>
      </c>
      <c r="H1856">
        <v>521652</v>
      </c>
      <c r="I1856" t="s">
        <v>43</v>
      </c>
      <c r="L1856" t="s">
        <v>43</v>
      </c>
      <c r="M1856" t="s">
        <v>43</v>
      </c>
      <c r="N1856" t="s">
        <v>43</v>
      </c>
      <c r="O1856" s="1"/>
      <c r="Q1856" s="317"/>
      <c r="U1856" s="317"/>
    </row>
    <row r="1857" spans="1:21">
      <c r="A1857">
        <v>1856</v>
      </c>
      <c r="D1857" t="s">
        <v>43</v>
      </c>
      <c r="E1857" t="s">
        <v>43</v>
      </c>
      <c r="F1857" s="1"/>
      <c r="G1857" t="s">
        <v>43</v>
      </c>
      <c r="H1857">
        <v>521653</v>
      </c>
      <c r="I1857" t="s">
        <v>43</v>
      </c>
      <c r="L1857" t="s">
        <v>43</v>
      </c>
      <c r="M1857" t="s">
        <v>43</v>
      </c>
      <c r="N1857" t="s">
        <v>43</v>
      </c>
      <c r="O1857" s="1"/>
      <c r="Q1857" s="317"/>
      <c r="U1857" s="317"/>
    </row>
    <row r="1858" spans="1:21">
      <c r="A1858">
        <v>1857</v>
      </c>
      <c r="D1858" t="s">
        <v>43</v>
      </c>
      <c r="E1858" t="s">
        <v>43</v>
      </c>
      <c r="F1858" s="1"/>
      <c r="G1858" t="s">
        <v>43</v>
      </c>
      <c r="H1858">
        <v>521654</v>
      </c>
      <c r="I1858" t="s">
        <v>43</v>
      </c>
      <c r="L1858" t="s">
        <v>43</v>
      </c>
      <c r="M1858" t="s">
        <v>43</v>
      </c>
      <c r="N1858" t="s">
        <v>43</v>
      </c>
      <c r="O1858" s="1"/>
      <c r="Q1858" s="317"/>
      <c r="U1858" s="317"/>
    </row>
    <row r="1859" spans="1:21">
      <c r="A1859">
        <v>1858</v>
      </c>
      <c r="D1859" t="s">
        <v>43</v>
      </c>
      <c r="E1859" t="s">
        <v>43</v>
      </c>
      <c r="F1859" s="1"/>
      <c r="G1859" t="s">
        <v>43</v>
      </c>
      <c r="H1859">
        <v>521655</v>
      </c>
      <c r="I1859" t="s">
        <v>43</v>
      </c>
      <c r="L1859" t="s">
        <v>43</v>
      </c>
      <c r="M1859" t="s">
        <v>43</v>
      </c>
      <c r="N1859" t="s">
        <v>43</v>
      </c>
      <c r="O1859" s="1"/>
      <c r="Q1859" s="317"/>
      <c r="U1859" s="317"/>
    </row>
    <row r="1860" spans="1:21">
      <c r="A1860">
        <v>1859</v>
      </c>
      <c r="D1860" t="s">
        <v>43</v>
      </c>
      <c r="E1860" t="s">
        <v>43</v>
      </c>
      <c r="F1860" s="1"/>
      <c r="G1860" t="s">
        <v>43</v>
      </c>
      <c r="H1860">
        <v>521656</v>
      </c>
      <c r="I1860" t="s">
        <v>43</v>
      </c>
      <c r="L1860" t="s">
        <v>43</v>
      </c>
      <c r="M1860" t="s">
        <v>43</v>
      </c>
      <c r="N1860" t="s">
        <v>43</v>
      </c>
      <c r="O1860" s="1"/>
      <c r="Q1860" s="317"/>
      <c r="U1860" s="317"/>
    </row>
    <row r="1861" spans="1:21">
      <c r="A1861">
        <v>1860</v>
      </c>
      <c r="D1861" t="s">
        <v>43</v>
      </c>
      <c r="E1861" t="s">
        <v>43</v>
      </c>
      <c r="F1861" s="1"/>
      <c r="G1861" t="s">
        <v>43</v>
      </c>
      <c r="H1861">
        <v>521657</v>
      </c>
      <c r="I1861" t="s">
        <v>43</v>
      </c>
      <c r="L1861" t="s">
        <v>43</v>
      </c>
      <c r="M1861" t="s">
        <v>43</v>
      </c>
      <c r="N1861" t="s">
        <v>43</v>
      </c>
      <c r="O1861" s="1"/>
      <c r="Q1861" s="317"/>
      <c r="U1861" s="317"/>
    </row>
    <row r="1862" spans="1:21">
      <c r="A1862">
        <v>1861</v>
      </c>
      <c r="D1862" t="s">
        <v>43</v>
      </c>
      <c r="E1862" t="s">
        <v>43</v>
      </c>
      <c r="F1862" s="1"/>
      <c r="G1862" t="s">
        <v>43</v>
      </c>
      <c r="H1862">
        <v>521658</v>
      </c>
      <c r="I1862" t="s">
        <v>43</v>
      </c>
      <c r="L1862" t="s">
        <v>43</v>
      </c>
      <c r="M1862" t="s">
        <v>43</v>
      </c>
      <c r="N1862" t="s">
        <v>43</v>
      </c>
      <c r="O1862" s="1"/>
      <c r="Q1862" s="317"/>
      <c r="U1862" s="317"/>
    </row>
    <row r="1863" spans="1:21">
      <c r="A1863">
        <v>1862</v>
      </c>
      <c r="D1863" t="s">
        <v>43</v>
      </c>
      <c r="E1863" t="s">
        <v>43</v>
      </c>
      <c r="F1863" s="1"/>
      <c r="G1863" t="s">
        <v>43</v>
      </c>
      <c r="H1863">
        <v>521659</v>
      </c>
      <c r="I1863" t="s">
        <v>43</v>
      </c>
      <c r="L1863" t="s">
        <v>43</v>
      </c>
      <c r="M1863" t="s">
        <v>43</v>
      </c>
      <c r="N1863" t="s">
        <v>43</v>
      </c>
      <c r="O1863" s="1"/>
      <c r="Q1863" s="317"/>
      <c r="U1863" s="317"/>
    </row>
    <row r="1864" spans="1:21">
      <c r="A1864">
        <v>1863</v>
      </c>
      <c r="D1864" t="s">
        <v>43</v>
      </c>
      <c r="E1864" t="s">
        <v>43</v>
      </c>
      <c r="F1864" s="1"/>
      <c r="G1864" t="s">
        <v>43</v>
      </c>
      <c r="H1864">
        <v>521660</v>
      </c>
      <c r="I1864" t="s">
        <v>43</v>
      </c>
      <c r="L1864" t="s">
        <v>43</v>
      </c>
      <c r="M1864" t="s">
        <v>43</v>
      </c>
      <c r="N1864" t="s">
        <v>43</v>
      </c>
      <c r="O1864" s="1"/>
      <c r="Q1864" s="317"/>
      <c r="U1864" s="317"/>
    </row>
    <row r="1865" spans="1:21">
      <c r="A1865">
        <v>1864</v>
      </c>
      <c r="D1865" t="s">
        <v>43</v>
      </c>
      <c r="E1865" t="s">
        <v>43</v>
      </c>
      <c r="F1865" s="1"/>
      <c r="G1865" t="s">
        <v>43</v>
      </c>
      <c r="H1865">
        <v>521661</v>
      </c>
      <c r="I1865" t="s">
        <v>43</v>
      </c>
      <c r="L1865" t="s">
        <v>43</v>
      </c>
      <c r="M1865" t="s">
        <v>43</v>
      </c>
      <c r="N1865" t="s">
        <v>43</v>
      </c>
      <c r="O1865" s="1"/>
      <c r="Q1865" s="317"/>
      <c r="U1865" s="317"/>
    </row>
    <row r="1866" spans="1:21">
      <c r="A1866">
        <v>1865</v>
      </c>
      <c r="D1866" t="s">
        <v>43</v>
      </c>
      <c r="E1866" t="s">
        <v>43</v>
      </c>
      <c r="F1866" s="1"/>
      <c r="G1866" t="s">
        <v>43</v>
      </c>
      <c r="H1866">
        <v>521662</v>
      </c>
      <c r="I1866" t="s">
        <v>43</v>
      </c>
      <c r="L1866" t="s">
        <v>43</v>
      </c>
      <c r="M1866" t="s">
        <v>43</v>
      </c>
      <c r="N1866" t="s">
        <v>43</v>
      </c>
      <c r="O1866" s="1"/>
      <c r="Q1866" s="317"/>
      <c r="U1866" s="317"/>
    </row>
    <row r="1867" spans="1:21">
      <c r="A1867">
        <v>1866</v>
      </c>
      <c r="D1867" t="s">
        <v>43</v>
      </c>
      <c r="E1867" t="s">
        <v>43</v>
      </c>
      <c r="F1867" s="1"/>
      <c r="G1867" t="s">
        <v>43</v>
      </c>
      <c r="H1867">
        <v>521663</v>
      </c>
      <c r="I1867" t="s">
        <v>43</v>
      </c>
      <c r="L1867" t="s">
        <v>43</v>
      </c>
      <c r="M1867" t="s">
        <v>43</v>
      </c>
      <c r="N1867" t="s">
        <v>43</v>
      </c>
      <c r="O1867" s="1"/>
      <c r="Q1867" s="317"/>
      <c r="U1867" s="317"/>
    </row>
    <row r="1868" spans="1:21">
      <c r="A1868">
        <v>1867</v>
      </c>
      <c r="D1868" t="s">
        <v>43</v>
      </c>
      <c r="E1868" t="s">
        <v>43</v>
      </c>
      <c r="F1868" s="1"/>
      <c r="G1868" t="s">
        <v>43</v>
      </c>
      <c r="H1868">
        <v>521664</v>
      </c>
      <c r="I1868" t="s">
        <v>43</v>
      </c>
      <c r="L1868" t="s">
        <v>43</v>
      </c>
      <c r="M1868" t="s">
        <v>43</v>
      </c>
      <c r="N1868" t="s">
        <v>43</v>
      </c>
      <c r="O1868" s="1"/>
      <c r="Q1868" s="317"/>
      <c r="U1868" s="317"/>
    </row>
    <row r="1869" spans="1:21">
      <c r="A1869">
        <v>1868</v>
      </c>
      <c r="D1869" t="s">
        <v>43</v>
      </c>
      <c r="E1869" t="s">
        <v>43</v>
      </c>
      <c r="F1869" s="1"/>
      <c r="G1869" t="s">
        <v>43</v>
      </c>
      <c r="H1869">
        <v>521665</v>
      </c>
      <c r="I1869" t="s">
        <v>43</v>
      </c>
      <c r="L1869" t="s">
        <v>43</v>
      </c>
      <c r="M1869" t="s">
        <v>43</v>
      </c>
      <c r="N1869" t="s">
        <v>43</v>
      </c>
      <c r="O1869" s="1"/>
      <c r="Q1869" s="317"/>
      <c r="U1869" s="317"/>
    </row>
    <row r="1870" spans="1:21">
      <c r="A1870">
        <v>1869</v>
      </c>
      <c r="D1870" t="s">
        <v>43</v>
      </c>
      <c r="E1870" t="s">
        <v>43</v>
      </c>
      <c r="F1870" s="1"/>
      <c r="G1870" t="s">
        <v>43</v>
      </c>
      <c r="H1870">
        <v>521666</v>
      </c>
      <c r="I1870" t="s">
        <v>43</v>
      </c>
      <c r="L1870" t="s">
        <v>43</v>
      </c>
      <c r="M1870" t="s">
        <v>43</v>
      </c>
      <c r="N1870" t="s">
        <v>43</v>
      </c>
      <c r="O1870" s="1"/>
      <c r="Q1870" s="317"/>
      <c r="U1870" s="317"/>
    </row>
    <row r="1871" spans="1:21">
      <c r="A1871">
        <v>1870</v>
      </c>
      <c r="D1871" t="s">
        <v>43</v>
      </c>
      <c r="E1871" t="s">
        <v>43</v>
      </c>
      <c r="F1871" s="1"/>
      <c r="G1871" t="s">
        <v>43</v>
      </c>
      <c r="H1871">
        <v>521667</v>
      </c>
      <c r="I1871" t="s">
        <v>43</v>
      </c>
      <c r="L1871" t="s">
        <v>43</v>
      </c>
      <c r="M1871" t="s">
        <v>43</v>
      </c>
      <c r="N1871" t="s">
        <v>43</v>
      </c>
      <c r="O1871" s="1"/>
      <c r="Q1871" s="317"/>
      <c r="U1871" s="317"/>
    </row>
    <row r="1872" spans="1:21">
      <c r="A1872">
        <v>1871</v>
      </c>
      <c r="D1872" t="s">
        <v>43</v>
      </c>
      <c r="E1872" t="s">
        <v>43</v>
      </c>
      <c r="F1872" s="1"/>
      <c r="G1872" t="s">
        <v>43</v>
      </c>
      <c r="H1872">
        <v>521668</v>
      </c>
      <c r="I1872" t="s">
        <v>43</v>
      </c>
      <c r="L1872" t="s">
        <v>43</v>
      </c>
      <c r="M1872" t="s">
        <v>43</v>
      </c>
      <c r="N1872" t="s">
        <v>43</v>
      </c>
      <c r="O1872" s="1"/>
      <c r="Q1872" s="317"/>
      <c r="U1872" s="317"/>
    </row>
    <row r="1873" spans="1:21">
      <c r="A1873">
        <v>1872</v>
      </c>
      <c r="D1873" t="s">
        <v>43</v>
      </c>
      <c r="E1873" t="s">
        <v>43</v>
      </c>
      <c r="F1873" s="1"/>
      <c r="G1873" t="s">
        <v>43</v>
      </c>
      <c r="H1873">
        <v>521669</v>
      </c>
      <c r="I1873" t="s">
        <v>43</v>
      </c>
      <c r="L1873" t="s">
        <v>43</v>
      </c>
      <c r="M1873" t="s">
        <v>43</v>
      </c>
      <c r="N1873" t="s">
        <v>43</v>
      </c>
      <c r="O1873" s="1"/>
      <c r="Q1873" s="317"/>
      <c r="U1873" s="317"/>
    </row>
    <row r="1874" spans="1:21">
      <c r="A1874">
        <v>1873</v>
      </c>
      <c r="D1874" t="s">
        <v>43</v>
      </c>
      <c r="E1874" t="s">
        <v>43</v>
      </c>
      <c r="F1874" s="1"/>
      <c r="G1874" t="s">
        <v>43</v>
      </c>
      <c r="H1874">
        <v>521670</v>
      </c>
      <c r="I1874" t="s">
        <v>43</v>
      </c>
      <c r="L1874" t="s">
        <v>43</v>
      </c>
      <c r="M1874" t="s">
        <v>43</v>
      </c>
      <c r="N1874" t="s">
        <v>43</v>
      </c>
      <c r="O1874" s="1"/>
      <c r="Q1874" s="317"/>
      <c r="U1874" s="317"/>
    </row>
    <row r="1875" spans="1:21">
      <c r="A1875">
        <v>1874</v>
      </c>
      <c r="D1875" t="s">
        <v>43</v>
      </c>
      <c r="E1875" t="s">
        <v>43</v>
      </c>
      <c r="F1875" s="1"/>
      <c r="G1875" t="s">
        <v>43</v>
      </c>
      <c r="H1875">
        <v>521671</v>
      </c>
      <c r="I1875" t="s">
        <v>43</v>
      </c>
      <c r="L1875" t="s">
        <v>43</v>
      </c>
      <c r="M1875" t="s">
        <v>43</v>
      </c>
      <c r="N1875" t="s">
        <v>43</v>
      </c>
      <c r="O1875" s="1"/>
      <c r="Q1875" s="317"/>
      <c r="U1875" s="317"/>
    </row>
    <row r="1876" spans="1:21">
      <c r="A1876">
        <v>1875</v>
      </c>
      <c r="D1876" t="s">
        <v>43</v>
      </c>
      <c r="E1876" t="s">
        <v>43</v>
      </c>
      <c r="F1876" s="1"/>
      <c r="G1876" t="s">
        <v>43</v>
      </c>
      <c r="H1876">
        <v>521672</v>
      </c>
      <c r="I1876" t="s">
        <v>43</v>
      </c>
      <c r="L1876" t="s">
        <v>43</v>
      </c>
      <c r="M1876" t="s">
        <v>43</v>
      </c>
      <c r="N1876" t="s">
        <v>43</v>
      </c>
      <c r="O1876" s="1"/>
      <c r="Q1876" s="317"/>
      <c r="U1876" s="317"/>
    </row>
    <row r="1877" spans="1:21">
      <c r="A1877">
        <v>1876</v>
      </c>
      <c r="D1877" t="s">
        <v>43</v>
      </c>
      <c r="E1877" t="s">
        <v>43</v>
      </c>
      <c r="F1877" s="1"/>
      <c r="G1877" t="s">
        <v>43</v>
      </c>
      <c r="H1877">
        <v>521673</v>
      </c>
      <c r="I1877" t="s">
        <v>43</v>
      </c>
      <c r="L1877" t="s">
        <v>43</v>
      </c>
      <c r="M1877" t="s">
        <v>43</v>
      </c>
      <c r="N1877" t="s">
        <v>43</v>
      </c>
      <c r="O1877" s="1"/>
      <c r="Q1877" s="317"/>
      <c r="U1877" s="317"/>
    </row>
    <row r="1878" spans="1:21">
      <c r="A1878">
        <v>1877</v>
      </c>
      <c r="D1878" t="s">
        <v>43</v>
      </c>
      <c r="E1878" t="s">
        <v>43</v>
      </c>
      <c r="F1878" s="1"/>
      <c r="G1878" t="s">
        <v>43</v>
      </c>
      <c r="H1878">
        <v>521674</v>
      </c>
      <c r="I1878" t="s">
        <v>43</v>
      </c>
      <c r="L1878" t="s">
        <v>43</v>
      </c>
      <c r="M1878" t="s">
        <v>43</v>
      </c>
      <c r="N1878" t="s">
        <v>43</v>
      </c>
      <c r="O1878" s="1"/>
      <c r="Q1878" s="317"/>
      <c r="U1878" s="317"/>
    </row>
    <row r="1879" spans="1:21">
      <c r="A1879">
        <v>1878</v>
      </c>
      <c r="D1879" t="s">
        <v>43</v>
      </c>
      <c r="E1879" t="s">
        <v>43</v>
      </c>
      <c r="F1879" s="1"/>
      <c r="G1879" t="s">
        <v>43</v>
      </c>
      <c r="H1879">
        <v>521675</v>
      </c>
      <c r="I1879" t="s">
        <v>43</v>
      </c>
      <c r="L1879" t="s">
        <v>43</v>
      </c>
      <c r="M1879" t="s">
        <v>43</v>
      </c>
      <c r="N1879" t="s">
        <v>43</v>
      </c>
      <c r="O1879" s="1"/>
      <c r="Q1879" s="317"/>
      <c r="U1879" s="317"/>
    </row>
    <row r="1880" spans="1:21">
      <c r="A1880">
        <v>1879</v>
      </c>
      <c r="D1880" t="s">
        <v>43</v>
      </c>
      <c r="E1880" t="s">
        <v>43</v>
      </c>
      <c r="F1880" s="1"/>
      <c r="G1880" t="s">
        <v>43</v>
      </c>
      <c r="H1880">
        <v>521676</v>
      </c>
      <c r="I1880" t="s">
        <v>43</v>
      </c>
      <c r="L1880" t="s">
        <v>43</v>
      </c>
      <c r="M1880" t="s">
        <v>43</v>
      </c>
      <c r="N1880" t="s">
        <v>43</v>
      </c>
      <c r="O1880" s="1"/>
      <c r="Q1880" s="317"/>
      <c r="U1880" s="317"/>
    </row>
    <row r="1881" spans="1:21">
      <c r="A1881">
        <v>1880</v>
      </c>
      <c r="D1881" t="s">
        <v>43</v>
      </c>
      <c r="E1881" t="s">
        <v>43</v>
      </c>
      <c r="F1881" s="1"/>
      <c r="G1881" t="s">
        <v>43</v>
      </c>
      <c r="H1881">
        <v>521677</v>
      </c>
      <c r="I1881" t="s">
        <v>43</v>
      </c>
      <c r="L1881" t="s">
        <v>43</v>
      </c>
      <c r="M1881" t="s">
        <v>43</v>
      </c>
      <c r="N1881" t="s">
        <v>43</v>
      </c>
      <c r="O1881" s="1"/>
      <c r="Q1881" s="317"/>
      <c r="U1881" s="317"/>
    </row>
    <row r="1882" spans="1:21">
      <c r="A1882">
        <v>1881</v>
      </c>
      <c r="D1882" t="s">
        <v>43</v>
      </c>
      <c r="E1882" t="s">
        <v>43</v>
      </c>
      <c r="F1882" s="1"/>
      <c r="G1882" t="s">
        <v>43</v>
      </c>
      <c r="H1882">
        <v>521678</v>
      </c>
      <c r="I1882" t="s">
        <v>43</v>
      </c>
      <c r="L1882" t="s">
        <v>43</v>
      </c>
      <c r="M1882" t="s">
        <v>43</v>
      </c>
      <c r="N1882" t="s">
        <v>43</v>
      </c>
      <c r="O1882" s="1"/>
      <c r="Q1882" s="317"/>
      <c r="U1882" s="317"/>
    </row>
    <row r="1883" spans="1:21">
      <c r="A1883">
        <v>1882</v>
      </c>
      <c r="D1883" t="s">
        <v>43</v>
      </c>
      <c r="E1883" t="s">
        <v>43</v>
      </c>
      <c r="F1883" s="1"/>
      <c r="G1883" t="s">
        <v>43</v>
      </c>
      <c r="H1883">
        <v>521679</v>
      </c>
      <c r="I1883" t="s">
        <v>43</v>
      </c>
      <c r="L1883" t="s">
        <v>43</v>
      </c>
      <c r="M1883" t="s">
        <v>43</v>
      </c>
      <c r="N1883" t="s">
        <v>43</v>
      </c>
      <c r="O1883" s="1"/>
      <c r="Q1883" s="317"/>
      <c r="U1883" s="317"/>
    </row>
    <row r="1884" spans="1:21">
      <c r="A1884">
        <v>1883</v>
      </c>
      <c r="D1884" t="s">
        <v>43</v>
      </c>
      <c r="E1884" t="s">
        <v>43</v>
      </c>
      <c r="F1884" s="1"/>
      <c r="G1884" t="s">
        <v>43</v>
      </c>
      <c r="H1884">
        <v>521680</v>
      </c>
      <c r="I1884" t="s">
        <v>43</v>
      </c>
      <c r="L1884" t="s">
        <v>43</v>
      </c>
      <c r="M1884" t="s">
        <v>43</v>
      </c>
      <c r="N1884" t="s">
        <v>43</v>
      </c>
      <c r="O1884" s="1"/>
      <c r="Q1884" s="317"/>
      <c r="U1884" s="317"/>
    </row>
    <row r="1885" spans="1:21">
      <c r="A1885">
        <v>1884</v>
      </c>
      <c r="D1885" t="s">
        <v>43</v>
      </c>
      <c r="E1885" t="s">
        <v>43</v>
      </c>
      <c r="F1885" s="1"/>
      <c r="G1885" t="s">
        <v>43</v>
      </c>
      <c r="H1885">
        <v>521681</v>
      </c>
      <c r="I1885" t="s">
        <v>43</v>
      </c>
      <c r="L1885" t="s">
        <v>43</v>
      </c>
      <c r="M1885" t="s">
        <v>43</v>
      </c>
      <c r="N1885" t="s">
        <v>43</v>
      </c>
      <c r="O1885" s="1"/>
      <c r="Q1885" s="317"/>
      <c r="U1885" s="317"/>
    </row>
    <row r="1886" spans="1:21">
      <c r="A1886">
        <v>1885</v>
      </c>
      <c r="D1886" t="s">
        <v>43</v>
      </c>
      <c r="E1886" t="s">
        <v>43</v>
      </c>
      <c r="F1886" s="1"/>
      <c r="G1886" t="s">
        <v>43</v>
      </c>
      <c r="H1886">
        <v>521682</v>
      </c>
      <c r="I1886" t="s">
        <v>43</v>
      </c>
      <c r="L1886" t="s">
        <v>43</v>
      </c>
      <c r="M1886" t="s">
        <v>43</v>
      </c>
      <c r="N1886" t="s">
        <v>43</v>
      </c>
      <c r="O1886" s="1"/>
      <c r="Q1886" s="317"/>
      <c r="U1886" s="317"/>
    </row>
    <row r="1887" spans="1:21">
      <c r="A1887">
        <v>1886</v>
      </c>
      <c r="D1887" t="s">
        <v>43</v>
      </c>
      <c r="E1887" t="s">
        <v>43</v>
      </c>
      <c r="F1887" s="1"/>
      <c r="G1887" t="s">
        <v>43</v>
      </c>
      <c r="H1887">
        <v>521683</v>
      </c>
      <c r="I1887" t="s">
        <v>43</v>
      </c>
      <c r="L1887" t="s">
        <v>43</v>
      </c>
      <c r="M1887" t="s">
        <v>43</v>
      </c>
      <c r="N1887" t="s">
        <v>43</v>
      </c>
      <c r="O1887" s="1"/>
      <c r="Q1887" s="317"/>
      <c r="U1887" s="317"/>
    </row>
    <row r="1888" spans="1:21">
      <c r="A1888">
        <v>1887</v>
      </c>
      <c r="D1888" t="s">
        <v>43</v>
      </c>
      <c r="E1888" t="s">
        <v>43</v>
      </c>
      <c r="F1888" s="1"/>
      <c r="G1888" t="s">
        <v>43</v>
      </c>
      <c r="H1888">
        <v>521684</v>
      </c>
      <c r="I1888" t="s">
        <v>43</v>
      </c>
      <c r="L1888" t="s">
        <v>43</v>
      </c>
      <c r="M1888" t="s">
        <v>43</v>
      </c>
      <c r="N1888" t="s">
        <v>43</v>
      </c>
      <c r="O1888" s="1"/>
      <c r="Q1888" s="317"/>
      <c r="U1888" s="317"/>
    </row>
    <row r="1889" spans="1:21">
      <c r="A1889">
        <v>1888</v>
      </c>
      <c r="D1889" t="s">
        <v>43</v>
      </c>
      <c r="E1889" t="s">
        <v>43</v>
      </c>
      <c r="F1889" s="1"/>
      <c r="G1889" t="s">
        <v>43</v>
      </c>
      <c r="H1889">
        <v>521685</v>
      </c>
      <c r="I1889" t="s">
        <v>43</v>
      </c>
      <c r="L1889" t="s">
        <v>43</v>
      </c>
      <c r="M1889" t="s">
        <v>43</v>
      </c>
      <c r="N1889" t="s">
        <v>43</v>
      </c>
      <c r="O1889" s="1"/>
      <c r="Q1889" s="317"/>
      <c r="U1889" s="317"/>
    </row>
    <row r="1890" spans="1:21">
      <c r="A1890">
        <v>1889</v>
      </c>
      <c r="D1890" t="s">
        <v>43</v>
      </c>
      <c r="E1890" t="s">
        <v>43</v>
      </c>
      <c r="F1890" s="1"/>
      <c r="G1890" t="s">
        <v>43</v>
      </c>
      <c r="H1890">
        <v>521686</v>
      </c>
      <c r="I1890" t="s">
        <v>43</v>
      </c>
      <c r="L1890" t="s">
        <v>43</v>
      </c>
      <c r="M1890" t="s">
        <v>43</v>
      </c>
      <c r="N1890" t="s">
        <v>43</v>
      </c>
      <c r="O1890" s="1"/>
      <c r="Q1890" s="317"/>
      <c r="U1890" s="317"/>
    </row>
    <row r="1891" spans="1:21">
      <c r="A1891">
        <v>1890</v>
      </c>
      <c r="D1891" t="s">
        <v>43</v>
      </c>
      <c r="E1891" t="s">
        <v>43</v>
      </c>
      <c r="F1891" s="1"/>
      <c r="G1891" t="s">
        <v>43</v>
      </c>
      <c r="H1891">
        <v>521687</v>
      </c>
      <c r="I1891" t="s">
        <v>43</v>
      </c>
      <c r="L1891" t="s">
        <v>43</v>
      </c>
      <c r="M1891" t="s">
        <v>43</v>
      </c>
      <c r="N1891" t="s">
        <v>43</v>
      </c>
      <c r="O1891" s="1"/>
      <c r="Q1891" s="317"/>
      <c r="U1891" s="317"/>
    </row>
    <row r="1892" spans="1:21">
      <c r="A1892">
        <v>1891</v>
      </c>
      <c r="D1892" t="s">
        <v>43</v>
      </c>
      <c r="E1892" t="s">
        <v>43</v>
      </c>
      <c r="F1892" s="1"/>
      <c r="G1892" t="s">
        <v>43</v>
      </c>
      <c r="I1892" t="s">
        <v>43</v>
      </c>
      <c r="L1892" t="s">
        <v>43</v>
      </c>
      <c r="M1892" t="s">
        <v>43</v>
      </c>
      <c r="N1892" t="s">
        <v>43</v>
      </c>
      <c r="O1892" s="1"/>
      <c r="Q1892" s="317"/>
      <c r="U1892" s="317"/>
    </row>
    <row r="1893" spans="1:21">
      <c r="A1893">
        <v>1892</v>
      </c>
      <c r="D1893" t="s">
        <v>43</v>
      </c>
      <c r="E1893" t="s">
        <v>43</v>
      </c>
      <c r="F1893" s="1"/>
      <c r="G1893" t="s">
        <v>43</v>
      </c>
      <c r="I1893" t="s">
        <v>43</v>
      </c>
      <c r="L1893" t="s">
        <v>43</v>
      </c>
      <c r="M1893" t="s">
        <v>43</v>
      </c>
      <c r="N1893" t="s">
        <v>43</v>
      </c>
      <c r="O1893" s="1"/>
      <c r="Q1893" s="317"/>
      <c r="U1893" s="317"/>
    </row>
    <row r="1894" spans="1:21">
      <c r="A1894">
        <v>1893</v>
      </c>
      <c r="D1894" t="s">
        <v>43</v>
      </c>
      <c r="E1894" t="s">
        <v>43</v>
      </c>
      <c r="F1894" s="1"/>
      <c r="G1894" t="s">
        <v>43</v>
      </c>
      <c r="I1894" t="s">
        <v>43</v>
      </c>
      <c r="L1894" t="s">
        <v>43</v>
      </c>
      <c r="M1894" t="s">
        <v>43</v>
      </c>
      <c r="N1894" t="s">
        <v>43</v>
      </c>
      <c r="O1894" s="1"/>
      <c r="Q1894" s="317"/>
      <c r="U1894" s="317"/>
    </row>
    <row r="1895" spans="1:21">
      <c r="A1895">
        <v>1894</v>
      </c>
      <c r="D1895" t="s">
        <v>43</v>
      </c>
      <c r="E1895" t="s">
        <v>43</v>
      </c>
      <c r="F1895" s="1"/>
      <c r="G1895" t="s">
        <v>43</v>
      </c>
      <c r="I1895" t="s">
        <v>43</v>
      </c>
      <c r="L1895" t="s">
        <v>43</v>
      </c>
      <c r="M1895" t="s">
        <v>43</v>
      </c>
      <c r="N1895" t="s">
        <v>43</v>
      </c>
      <c r="O1895" s="1"/>
      <c r="Q1895" s="317"/>
      <c r="U1895" s="317"/>
    </row>
    <row r="1896" spans="1:21">
      <c r="A1896">
        <v>1895</v>
      </c>
      <c r="D1896" t="s">
        <v>43</v>
      </c>
      <c r="E1896" t="s">
        <v>43</v>
      </c>
      <c r="F1896" s="1"/>
      <c r="G1896" t="s">
        <v>43</v>
      </c>
      <c r="I1896" t="s">
        <v>43</v>
      </c>
      <c r="L1896" t="s">
        <v>43</v>
      </c>
      <c r="M1896" t="s">
        <v>43</v>
      </c>
      <c r="N1896" t="s">
        <v>43</v>
      </c>
      <c r="O1896" s="1"/>
      <c r="Q1896" s="317"/>
      <c r="U1896" s="317"/>
    </row>
    <row r="1897" spans="1:21">
      <c r="A1897">
        <v>1896</v>
      </c>
      <c r="D1897" t="s">
        <v>43</v>
      </c>
      <c r="E1897" t="s">
        <v>43</v>
      </c>
      <c r="F1897" s="1"/>
      <c r="G1897" t="s">
        <v>43</v>
      </c>
      <c r="I1897" t="s">
        <v>43</v>
      </c>
      <c r="L1897" t="s">
        <v>43</v>
      </c>
      <c r="M1897" t="s">
        <v>43</v>
      </c>
      <c r="N1897" t="s">
        <v>43</v>
      </c>
      <c r="O1897" s="1"/>
      <c r="Q1897" s="317"/>
      <c r="U1897" s="317"/>
    </row>
    <row r="1898" spans="1:21">
      <c r="A1898">
        <v>1897</v>
      </c>
      <c r="D1898" t="s">
        <v>43</v>
      </c>
      <c r="E1898" t="s">
        <v>43</v>
      </c>
      <c r="F1898" s="1"/>
      <c r="G1898" t="s">
        <v>43</v>
      </c>
      <c r="I1898" t="s">
        <v>43</v>
      </c>
      <c r="L1898" t="s">
        <v>43</v>
      </c>
      <c r="M1898" t="s">
        <v>43</v>
      </c>
      <c r="N1898" t="s">
        <v>43</v>
      </c>
      <c r="O1898" s="1"/>
      <c r="Q1898" s="317"/>
      <c r="U1898" s="317"/>
    </row>
    <row r="1899" spans="1:21">
      <c r="A1899">
        <v>1898</v>
      </c>
      <c r="D1899" t="s">
        <v>43</v>
      </c>
      <c r="E1899" t="s">
        <v>43</v>
      </c>
      <c r="F1899" s="1"/>
      <c r="G1899" t="s">
        <v>43</v>
      </c>
      <c r="I1899" t="s">
        <v>43</v>
      </c>
      <c r="L1899" t="s">
        <v>43</v>
      </c>
      <c r="M1899" t="s">
        <v>43</v>
      </c>
      <c r="N1899" t="s">
        <v>43</v>
      </c>
      <c r="O1899" s="1"/>
      <c r="Q1899" s="317"/>
      <c r="U1899" s="317"/>
    </row>
    <row r="1900" spans="1:21">
      <c r="A1900">
        <v>1899</v>
      </c>
      <c r="D1900" t="s">
        <v>43</v>
      </c>
      <c r="E1900" t="s">
        <v>43</v>
      </c>
      <c r="F1900" s="1"/>
      <c r="G1900" t="s">
        <v>43</v>
      </c>
      <c r="I1900" t="s">
        <v>43</v>
      </c>
      <c r="L1900" t="s">
        <v>43</v>
      </c>
      <c r="M1900" t="s">
        <v>43</v>
      </c>
      <c r="N1900" t="s">
        <v>43</v>
      </c>
      <c r="O1900" s="1"/>
      <c r="Q1900" s="317"/>
      <c r="U1900" s="317"/>
    </row>
    <row r="1901" spans="1:21">
      <c r="A1901">
        <v>1900</v>
      </c>
      <c r="D1901" t="s">
        <v>43</v>
      </c>
      <c r="E1901" t="s">
        <v>43</v>
      </c>
      <c r="F1901" s="1"/>
      <c r="G1901" t="s">
        <v>43</v>
      </c>
      <c r="I1901" t="s">
        <v>43</v>
      </c>
      <c r="L1901" t="s">
        <v>43</v>
      </c>
      <c r="M1901" t="s">
        <v>43</v>
      </c>
      <c r="N1901" t="s">
        <v>43</v>
      </c>
      <c r="O1901" s="1"/>
      <c r="Q1901" s="317"/>
      <c r="U1901" s="317"/>
    </row>
    <row r="1902" spans="1:21">
      <c r="A1902">
        <v>1901</v>
      </c>
      <c r="D1902" t="s">
        <v>43</v>
      </c>
      <c r="E1902" t="s">
        <v>43</v>
      </c>
      <c r="F1902" s="1"/>
      <c r="G1902" t="s">
        <v>43</v>
      </c>
      <c r="I1902" t="s">
        <v>43</v>
      </c>
      <c r="L1902" t="s">
        <v>43</v>
      </c>
      <c r="M1902" t="s">
        <v>43</v>
      </c>
      <c r="N1902" t="s">
        <v>43</v>
      </c>
      <c r="O1902" s="1"/>
      <c r="Q1902" s="317"/>
      <c r="U1902" s="317"/>
    </row>
    <row r="1903" spans="1:21">
      <c r="A1903">
        <v>1902</v>
      </c>
      <c r="D1903" t="s">
        <v>43</v>
      </c>
      <c r="E1903" t="s">
        <v>43</v>
      </c>
      <c r="F1903" s="1"/>
      <c r="G1903" t="s">
        <v>43</v>
      </c>
      <c r="I1903" t="s">
        <v>43</v>
      </c>
      <c r="L1903" t="s">
        <v>43</v>
      </c>
      <c r="M1903" t="s">
        <v>43</v>
      </c>
      <c r="N1903" t="s">
        <v>43</v>
      </c>
      <c r="O1903" s="1"/>
      <c r="Q1903" s="317"/>
      <c r="U1903" s="317"/>
    </row>
    <row r="1904" spans="1:21">
      <c r="A1904">
        <v>1903</v>
      </c>
      <c r="D1904" t="s">
        <v>43</v>
      </c>
      <c r="E1904" t="s">
        <v>43</v>
      </c>
      <c r="F1904" s="1"/>
      <c r="G1904" t="s">
        <v>43</v>
      </c>
      <c r="I1904" t="s">
        <v>43</v>
      </c>
      <c r="L1904" t="s">
        <v>43</v>
      </c>
      <c r="M1904" t="s">
        <v>43</v>
      </c>
      <c r="N1904" t="s">
        <v>43</v>
      </c>
      <c r="O1904" s="1"/>
      <c r="Q1904" s="317"/>
      <c r="U1904" s="317"/>
    </row>
    <row r="1905" spans="1:21">
      <c r="A1905">
        <v>1904</v>
      </c>
      <c r="D1905" t="s">
        <v>43</v>
      </c>
      <c r="E1905" t="s">
        <v>43</v>
      </c>
      <c r="F1905" s="1"/>
      <c r="G1905" t="s">
        <v>43</v>
      </c>
      <c r="I1905" t="s">
        <v>43</v>
      </c>
      <c r="L1905" t="s">
        <v>43</v>
      </c>
      <c r="M1905" t="s">
        <v>43</v>
      </c>
      <c r="N1905" t="s">
        <v>43</v>
      </c>
      <c r="O1905" s="1"/>
      <c r="Q1905" s="317"/>
      <c r="U1905" s="317"/>
    </row>
    <row r="1906" spans="1:21">
      <c r="A1906">
        <v>1905</v>
      </c>
      <c r="D1906" t="s">
        <v>43</v>
      </c>
      <c r="E1906" t="s">
        <v>43</v>
      </c>
      <c r="F1906" s="1"/>
      <c r="G1906" t="s">
        <v>43</v>
      </c>
      <c r="I1906" t="s">
        <v>43</v>
      </c>
      <c r="L1906" t="s">
        <v>43</v>
      </c>
      <c r="M1906" t="s">
        <v>43</v>
      </c>
      <c r="N1906" t="s">
        <v>43</v>
      </c>
      <c r="O1906" s="1"/>
      <c r="Q1906" s="317"/>
      <c r="U1906" s="317"/>
    </row>
    <row r="1907" spans="1:21">
      <c r="A1907">
        <v>1906</v>
      </c>
      <c r="D1907" t="s">
        <v>43</v>
      </c>
      <c r="E1907" t="s">
        <v>43</v>
      </c>
      <c r="F1907" s="1"/>
      <c r="G1907" t="s">
        <v>43</v>
      </c>
      <c r="I1907" t="s">
        <v>43</v>
      </c>
      <c r="L1907" t="s">
        <v>43</v>
      </c>
      <c r="M1907" t="s">
        <v>43</v>
      </c>
      <c r="N1907" t="s">
        <v>43</v>
      </c>
      <c r="O1907" s="1"/>
      <c r="Q1907" s="317"/>
      <c r="U1907" s="317"/>
    </row>
    <row r="1908" spans="1:21">
      <c r="A1908">
        <v>1907</v>
      </c>
      <c r="D1908" t="s">
        <v>43</v>
      </c>
      <c r="E1908" t="s">
        <v>43</v>
      </c>
      <c r="F1908" s="1"/>
      <c r="G1908" t="s">
        <v>43</v>
      </c>
      <c r="I1908" t="s">
        <v>43</v>
      </c>
      <c r="L1908" t="s">
        <v>43</v>
      </c>
      <c r="M1908" t="s">
        <v>43</v>
      </c>
      <c r="N1908" t="s">
        <v>43</v>
      </c>
      <c r="O1908" s="1"/>
      <c r="Q1908" s="317"/>
      <c r="U1908" s="317"/>
    </row>
    <row r="1909" spans="1:21">
      <c r="A1909">
        <v>1908</v>
      </c>
      <c r="D1909" t="s">
        <v>43</v>
      </c>
      <c r="E1909" t="s">
        <v>43</v>
      </c>
      <c r="F1909" s="1"/>
      <c r="G1909" t="s">
        <v>43</v>
      </c>
      <c r="I1909" t="s">
        <v>43</v>
      </c>
      <c r="L1909" t="s">
        <v>43</v>
      </c>
      <c r="M1909" t="s">
        <v>43</v>
      </c>
      <c r="N1909" t="s">
        <v>43</v>
      </c>
      <c r="O1909" s="1"/>
      <c r="Q1909" s="317"/>
      <c r="U1909" s="317"/>
    </row>
    <row r="1910" spans="1:21">
      <c r="A1910">
        <v>1909</v>
      </c>
      <c r="D1910" t="s">
        <v>43</v>
      </c>
      <c r="E1910" t="s">
        <v>43</v>
      </c>
      <c r="F1910" s="1"/>
      <c r="G1910" t="s">
        <v>43</v>
      </c>
      <c r="I1910" t="s">
        <v>43</v>
      </c>
      <c r="L1910" t="s">
        <v>43</v>
      </c>
      <c r="M1910" t="s">
        <v>43</v>
      </c>
      <c r="N1910" t="s">
        <v>43</v>
      </c>
      <c r="O1910" s="1"/>
      <c r="Q1910" s="317"/>
      <c r="U1910" s="317"/>
    </row>
    <row r="1911" spans="1:21">
      <c r="A1911">
        <v>1910</v>
      </c>
      <c r="D1911" t="s">
        <v>43</v>
      </c>
      <c r="E1911" t="s">
        <v>43</v>
      </c>
      <c r="F1911" s="1"/>
      <c r="G1911" t="s">
        <v>43</v>
      </c>
      <c r="I1911" t="s">
        <v>43</v>
      </c>
      <c r="L1911" t="s">
        <v>43</v>
      </c>
      <c r="M1911" t="s">
        <v>43</v>
      </c>
      <c r="N1911" t="s">
        <v>43</v>
      </c>
      <c r="O1911" s="1"/>
      <c r="Q1911" s="317"/>
      <c r="U1911" s="317"/>
    </row>
    <row r="1912" spans="1:21">
      <c r="A1912">
        <v>1911</v>
      </c>
      <c r="D1912" t="s">
        <v>43</v>
      </c>
      <c r="E1912" t="s">
        <v>43</v>
      </c>
      <c r="F1912" s="1"/>
      <c r="G1912" t="s">
        <v>43</v>
      </c>
      <c r="I1912" t="s">
        <v>43</v>
      </c>
      <c r="L1912" t="s">
        <v>43</v>
      </c>
      <c r="M1912" t="s">
        <v>43</v>
      </c>
      <c r="N1912" t="s">
        <v>43</v>
      </c>
      <c r="O1912" s="1"/>
      <c r="Q1912" s="317"/>
      <c r="U1912" s="317"/>
    </row>
    <row r="1913" spans="1:21">
      <c r="A1913">
        <v>1912</v>
      </c>
      <c r="D1913" t="s">
        <v>43</v>
      </c>
      <c r="E1913" t="s">
        <v>43</v>
      </c>
      <c r="F1913" s="1"/>
      <c r="G1913" t="s">
        <v>43</v>
      </c>
      <c r="I1913" t="s">
        <v>43</v>
      </c>
      <c r="L1913" t="s">
        <v>43</v>
      </c>
      <c r="M1913" t="s">
        <v>43</v>
      </c>
      <c r="N1913" t="s">
        <v>43</v>
      </c>
      <c r="O1913" s="1"/>
      <c r="Q1913" s="317"/>
      <c r="U1913" s="317"/>
    </row>
    <row r="1914" spans="1:21">
      <c r="A1914">
        <v>1913</v>
      </c>
      <c r="D1914" t="s">
        <v>43</v>
      </c>
      <c r="E1914" t="s">
        <v>43</v>
      </c>
      <c r="F1914" s="1"/>
      <c r="G1914" t="s">
        <v>43</v>
      </c>
      <c r="I1914" t="s">
        <v>43</v>
      </c>
      <c r="L1914" t="s">
        <v>43</v>
      </c>
      <c r="M1914" t="s">
        <v>43</v>
      </c>
      <c r="N1914" t="s">
        <v>43</v>
      </c>
      <c r="O1914" s="1"/>
      <c r="Q1914" s="317"/>
      <c r="U1914" s="317"/>
    </row>
    <row r="1915" spans="1:21">
      <c r="A1915">
        <v>1914</v>
      </c>
      <c r="D1915" t="s">
        <v>43</v>
      </c>
      <c r="E1915" t="s">
        <v>43</v>
      </c>
      <c r="F1915" s="1"/>
      <c r="G1915" t="s">
        <v>43</v>
      </c>
      <c r="I1915" t="s">
        <v>43</v>
      </c>
      <c r="L1915" t="s">
        <v>43</v>
      </c>
      <c r="M1915" t="s">
        <v>43</v>
      </c>
      <c r="N1915" t="s">
        <v>43</v>
      </c>
      <c r="O1915" s="1"/>
      <c r="Q1915" s="317"/>
      <c r="U1915" s="317"/>
    </row>
    <row r="1916" spans="1:21">
      <c r="A1916">
        <v>1915</v>
      </c>
      <c r="D1916" t="s">
        <v>43</v>
      </c>
      <c r="E1916" t="s">
        <v>43</v>
      </c>
      <c r="F1916" s="1"/>
      <c r="G1916" t="s">
        <v>43</v>
      </c>
      <c r="I1916" t="s">
        <v>43</v>
      </c>
      <c r="L1916" t="s">
        <v>43</v>
      </c>
      <c r="M1916" t="s">
        <v>43</v>
      </c>
      <c r="N1916" t="s">
        <v>43</v>
      </c>
      <c r="O1916" s="1"/>
      <c r="Q1916" s="317"/>
      <c r="U1916" s="317"/>
    </row>
    <row r="1917" spans="1:21">
      <c r="A1917">
        <v>1916</v>
      </c>
      <c r="D1917" t="s">
        <v>43</v>
      </c>
      <c r="E1917" t="s">
        <v>43</v>
      </c>
      <c r="F1917" s="1"/>
      <c r="G1917" t="s">
        <v>43</v>
      </c>
      <c r="I1917" t="s">
        <v>43</v>
      </c>
      <c r="L1917" t="s">
        <v>43</v>
      </c>
      <c r="M1917" t="s">
        <v>43</v>
      </c>
      <c r="N1917" t="s">
        <v>43</v>
      </c>
      <c r="O1917" s="1"/>
      <c r="Q1917" s="317"/>
      <c r="U1917" s="317"/>
    </row>
    <row r="1918" spans="1:21">
      <c r="A1918">
        <v>1917</v>
      </c>
      <c r="D1918" t="s">
        <v>43</v>
      </c>
      <c r="E1918" t="s">
        <v>43</v>
      </c>
      <c r="F1918" s="1"/>
      <c r="G1918" t="s">
        <v>43</v>
      </c>
      <c r="I1918" t="s">
        <v>43</v>
      </c>
      <c r="L1918" t="s">
        <v>43</v>
      </c>
      <c r="M1918" t="s">
        <v>43</v>
      </c>
      <c r="N1918" t="s">
        <v>43</v>
      </c>
      <c r="O1918" s="1"/>
      <c r="Q1918" s="317"/>
      <c r="U1918" s="317"/>
    </row>
    <row r="1919" spans="1:21">
      <c r="A1919">
        <v>1918</v>
      </c>
      <c r="D1919" t="s">
        <v>43</v>
      </c>
      <c r="E1919" t="s">
        <v>43</v>
      </c>
      <c r="F1919" s="1"/>
      <c r="G1919" t="s">
        <v>43</v>
      </c>
      <c r="I1919" t="s">
        <v>43</v>
      </c>
      <c r="L1919" t="s">
        <v>43</v>
      </c>
      <c r="M1919" t="s">
        <v>43</v>
      </c>
      <c r="N1919" t="s">
        <v>43</v>
      </c>
      <c r="O1919" s="1"/>
      <c r="Q1919" s="317"/>
      <c r="U1919" s="317"/>
    </row>
    <row r="1920" spans="1:21">
      <c r="A1920">
        <v>1919</v>
      </c>
      <c r="D1920" t="s">
        <v>43</v>
      </c>
      <c r="E1920" t="s">
        <v>43</v>
      </c>
      <c r="F1920" s="1"/>
      <c r="G1920" t="s">
        <v>43</v>
      </c>
      <c r="I1920" t="s">
        <v>43</v>
      </c>
      <c r="L1920" t="s">
        <v>43</v>
      </c>
      <c r="M1920" t="s">
        <v>43</v>
      </c>
      <c r="N1920" t="s">
        <v>43</v>
      </c>
      <c r="O1920" s="1"/>
      <c r="Q1920" s="317"/>
      <c r="U1920" s="317"/>
    </row>
    <row r="1921" spans="1:21">
      <c r="A1921">
        <v>1920</v>
      </c>
      <c r="D1921" t="s">
        <v>43</v>
      </c>
      <c r="E1921" t="s">
        <v>43</v>
      </c>
      <c r="F1921" s="1"/>
      <c r="G1921" t="s">
        <v>43</v>
      </c>
      <c r="I1921" t="s">
        <v>43</v>
      </c>
      <c r="L1921" t="s">
        <v>43</v>
      </c>
      <c r="M1921" t="s">
        <v>43</v>
      </c>
      <c r="N1921" t="s">
        <v>43</v>
      </c>
      <c r="O1921" s="1"/>
      <c r="Q1921" s="317"/>
      <c r="U1921" s="317"/>
    </row>
    <row r="1922" spans="1:21">
      <c r="A1922">
        <v>1921</v>
      </c>
      <c r="D1922" t="s">
        <v>43</v>
      </c>
      <c r="E1922" t="s">
        <v>43</v>
      </c>
      <c r="F1922" s="1"/>
      <c r="G1922" t="s">
        <v>43</v>
      </c>
      <c r="I1922" t="s">
        <v>43</v>
      </c>
      <c r="L1922" t="s">
        <v>43</v>
      </c>
      <c r="M1922" t="s">
        <v>43</v>
      </c>
      <c r="N1922" t="s">
        <v>43</v>
      </c>
      <c r="O1922" s="1"/>
      <c r="Q1922" s="317"/>
      <c r="U1922" s="317"/>
    </row>
    <row r="1923" spans="1:21">
      <c r="A1923">
        <v>1922</v>
      </c>
      <c r="D1923" t="s">
        <v>43</v>
      </c>
      <c r="E1923" t="s">
        <v>43</v>
      </c>
      <c r="F1923" s="1"/>
      <c r="G1923" t="s">
        <v>43</v>
      </c>
      <c r="I1923" t="s">
        <v>43</v>
      </c>
      <c r="L1923" t="s">
        <v>43</v>
      </c>
      <c r="M1923" t="s">
        <v>43</v>
      </c>
      <c r="N1923" t="s">
        <v>43</v>
      </c>
      <c r="O1923" s="1"/>
      <c r="Q1923" s="317"/>
      <c r="U1923" s="317"/>
    </row>
    <row r="1924" spans="1:21">
      <c r="A1924">
        <v>1923</v>
      </c>
      <c r="D1924" t="s">
        <v>43</v>
      </c>
      <c r="E1924" t="s">
        <v>43</v>
      </c>
      <c r="F1924" s="1"/>
      <c r="G1924" t="s">
        <v>43</v>
      </c>
      <c r="I1924" t="s">
        <v>43</v>
      </c>
      <c r="L1924" t="s">
        <v>43</v>
      </c>
      <c r="M1924" t="s">
        <v>43</v>
      </c>
      <c r="N1924" t="s">
        <v>43</v>
      </c>
      <c r="O1924" s="1"/>
      <c r="Q1924" s="317"/>
      <c r="U1924" s="317"/>
    </row>
    <row r="1925" spans="1:21">
      <c r="A1925">
        <v>1924</v>
      </c>
      <c r="D1925" t="s">
        <v>43</v>
      </c>
      <c r="E1925" t="s">
        <v>43</v>
      </c>
      <c r="F1925" s="1"/>
      <c r="G1925" t="s">
        <v>43</v>
      </c>
      <c r="I1925" t="s">
        <v>43</v>
      </c>
      <c r="L1925" t="s">
        <v>43</v>
      </c>
      <c r="M1925" t="s">
        <v>43</v>
      </c>
      <c r="N1925" t="s">
        <v>43</v>
      </c>
      <c r="O1925" s="1"/>
      <c r="Q1925" s="317"/>
      <c r="U1925" s="317"/>
    </row>
    <row r="1926" spans="1:21">
      <c r="A1926">
        <v>1925</v>
      </c>
      <c r="D1926" t="s">
        <v>43</v>
      </c>
      <c r="E1926" t="s">
        <v>43</v>
      </c>
      <c r="F1926" s="1"/>
      <c r="G1926" t="s">
        <v>43</v>
      </c>
      <c r="I1926" t="s">
        <v>43</v>
      </c>
      <c r="L1926" t="s">
        <v>43</v>
      </c>
      <c r="M1926" t="s">
        <v>43</v>
      </c>
      <c r="N1926" t="s">
        <v>43</v>
      </c>
      <c r="O1926" s="1"/>
      <c r="Q1926" s="317"/>
      <c r="U1926" s="317"/>
    </row>
    <row r="1927" spans="1:21">
      <c r="A1927">
        <v>1926</v>
      </c>
      <c r="D1927" t="s">
        <v>43</v>
      </c>
      <c r="E1927" t="s">
        <v>43</v>
      </c>
      <c r="F1927" s="1"/>
      <c r="G1927" t="s">
        <v>43</v>
      </c>
      <c r="I1927" t="s">
        <v>43</v>
      </c>
      <c r="L1927" t="s">
        <v>43</v>
      </c>
      <c r="M1927" t="s">
        <v>43</v>
      </c>
      <c r="N1927" t="s">
        <v>43</v>
      </c>
      <c r="O1927" s="1"/>
      <c r="Q1927" s="317"/>
      <c r="U1927" s="317"/>
    </row>
    <row r="1928" spans="1:21">
      <c r="A1928">
        <v>1927</v>
      </c>
      <c r="D1928" t="s">
        <v>43</v>
      </c>
      <c r="E1928" t="s">
        <v>43</v>
      </c>
      <c r="F1928" s="1"/>
      <c r="G1928" t="s">
        <v>43</v>
      </c>
      <c r="I1928" t="s">
        <v>43</v>
      </c>
      <c r="L1928" t="s">
        <v>43</v>
      </c>
      <c r="M1928" t="s">
        <v>43</v>
      </c>
      <c r="N1928" t="s">
        <v>43</v>
      </c>
      <c r="O1928" s="1"/>
      <c r="Q1928" s="317"/>
      <c r="U1928" s="317"/>
    </row>
    <row r="1929" spans="1:21">
      <c r="A1929">
        <v>1928</v>
      </c>
      <c r="D1929" t="s">
        <v>43</v>
      </c>
      <c r="E1929" t="s">
        <v>43</v>
      </c>
      <c r="F1929" s="1"/>
      <c r="G1929" t="s">
        <v>43</v>
      </c>
      <c r="I1929" t="s">
        <v>43</v>
      </c>
      <c r="L1929" t="s">
        <v>43</v>
      </c>
      <c r="M1929" t="s">
        <v>43</v>
      </c>
      <c r="N1929" t="s">
        <v>43</v>
      </c>
      <c r="O1929" s="1"/>
      <c r="Q1929" s="317"/>
      <c r="U1929" s="317"/>
    </row>
    <row r="1930" spans="1:21">
      <c r="A1930">
        <v>1929</v>
      </c>
      <c r="D1930" t="s">
        <v>43</v>
      </c>
      <c r="E1930" t="s">
        <v>43</v>
      </c>
      <c r="F1930" s="1"/>
      <c r="G1930" t="s">
        <v>43</v>
      </c>
      <c r="I1930" t="s">
        <v>43</v>
      </c>
      <c r="L1930" t="s">
        <v>43</v>
      </c>
      <c r="M1930" t="s">
        <v>43</v>
      </c>
      <c r="N1930" t="s">
        <v>43</v>
      </c>
      <c r="O1930" s="1"/>
      <c r="Q1930" s="317"/>
      <c r="U1930" s="317"/>
    </row>
    <row r="1931" spans="1:21">
      <c r="A1931">
        <v>1930</v>
      </c>
      <c r="D1931" t="s">
        <v>43</v>
      </c>
      <c r="E1931" t="s">
        <v>43</v>
      </c>
      <c r="F1931" s="1"/>
      <c r="G1931" t="s">
        <v>43</v>
      </c>
      <c r="I1931" t="s">
        <v>43</v>
      </c>
      <c r="L1931" t="s">
        <v>43</v>
      </c>
      <c r="M1931" t="s">
        <v>43</v>
      </c>
      <c r="N1931" t="s">
        <v>43</v>
      </c>
      <c r="O1931" s="1"/>
      <c r="Q1931" s="317"/>
      <c r="U1931" s="317"/>
    </row>
    <row r="1932" spans="1:21">
      <c r="A1932">
        <v>1931</v>
      </c>
      <c r="D1932" t="s">
        <v>43</v>
      </c>
      <c r="E1932" t="s">
        <v>43</v>
      </c>
      <c r="F1932" s="1"/>
      <c r="G1932" t="s">
        <v>43</v>
      </c>
      <c r="I1932" t="s">
        <v>43</v>
      </c>
      <c r="L1932" t="s">
        <v>43</v>
      </c>
      <c r="M1932" t="s">
        <v>43</v>
      </c>
      <c r="N1932" t="s">
        <v>43</v>
      </c>
      <c r="O1932" s="1"/>
      <c r="Q1932" s="317"/>
      <c r="U1932" s="317"/>
    </row>
    <row r="1933" spans="1:21">
      <c r="A1933">
        <v>1932</v>
      </c>
      <c r="D1933" t="s">
        <v>43</v>
      </c>
      <c r="E1933" t="s">
        <v>43</v>
      </c>
      <c r="F1933" s="1"/>
      <c r="G1933" t="s">
        <v>43</v>
      </c>
      <c r="I1933" t="s">
        <v>43</v>
      </c>
      <c r="L1933" t="s">
        <v>43</v>
      </c>
      <c r="M1933" t="s">
        <v>43</v>
      </c>
      <c r="N1933" t="s">
        <v>43</v>
      </c>
      <c r="O1933" s="1"/>
      <c r="Q1933" s="317"/>
      <c r="U1933" s="317"/>
    </row>
    <row r="1934" spans="1:21">
      <c r="A1934">
        <v>1933</v>
      </c>
      <c r="D1934" t="s">
        <v>43</v>
      </c>
      <c r="E1934" t="s">
        <v>43</v>
      </c>
      <c r="F1934" s="1"/>
      <c r="G1934" t="s">
        <v>43</v>
      </c>
      <c r="I1934" t="s">
        <v>43</v>
      </c>
      <c r="L1934" t="s">
        <v>43</v>
      </c>
      <c r="M1934" t="s">
        <v>43</v>
      </c>
      <c r="N1934" t="s">
        <v>43</v>
      </c>
      <c r="O1934" s="1"/>
      <c r="Q1934" s="317"/>
      <c r="U1934" s="317"/>
    </row>
    <row r="1935" spans="1:21">
      <c r="A1935">
        <v>1934</v>
      </c>
      <c r="D1935" t="s">
        <v>43</v>
      </c>
      <c r="E1935" t="s">
        <v>43</v>
      </c>
      <c r="F1935" s="1"/>
      <c r="G1935" t="s">
        <v>43</v>
      </c>
      <c r="I1935" t="s">
        <v>43</v>
      </c>
      <c r="L1935" t="s">
        <v>43</v>
      </c>
      <c r="M1935" t="s">
        <v>43</v>
      </c>
      <c r="N1935" t="s">
        <v>43</v>
      </c>
      <c r="O1935" s="1"/>
      <c r="Q1935" s="317"/>
      <c r="U1935" s="317"/>
    </row>
    <row r="1936" spans="1:21">
      <c r="A1936">
        <v>1935</v>
      </c>
      <c r="D1936" t="s">
        <v>43</v>
      </c>
      <c r="E1936" t="s">
        <v>43</v>
      </c>
      <c r="F1936" s="1"/>
      <c r="G1936" t="s">
        <v>43</v>
      </c>
      <c r="I1936" t="s">
        <v>43</v>
      </c>
      <c r="L1936" t="s">
        <v>43</v>
      </c>
      <c r="M1936" t="s">
        <v>43</v>
      </c>
      <c r="N1936" t="s">
        <v>43</v>
      </c>
      <c r="O1936" s="1"/>
      <c r="Q1936" s="317"/>
      <c r="U1936" s="317"/>
    </row>
    <row r="1937" spans="1:21">
      <c r="A1937">
        <v>1936</v>
      </c>
      <c r="D1937" t="s">
        <v>43</v>
      </c>
      <c r="E1937" t="s">
        <v>43</v>
      </c>
      <c r="F1937" s="1"/>
      <c r="G1937" t="s">
        <v>43</v>
      </c>
      <c r="I1937" t="s">
        <v>43</v>
      </c>
      <c r="L1937" t="s">
        <v>43</v>
      </c>
      <c r="M1937" t="s">
        <v>43</v>
      </c>
      <c r="N1937" t="s">
        <v>43</v>
      </c>
      <c r="O1937" s="1"/>
      <c r="Q1937" s="317"/>
      <c r="U1937" s="317"/>
    </row>
    <row r="1938" spans="1:21">
      <c r="A1938">
        <v>1937</v>
      </c>
      <c r="D1938" t="s">
        <v>43</v>
      </c>
      <c r="E1938" t="s">
        <v>43</v>
      </c>
      <c r="F1938" s="1"/>
      <c r="G1938" t="s">
        <v>43</v>
      </c>
      <c r="I1938" t="s">
        <v>43</v>
      </c>
      <c r="L1938" t="s">
        <v>43</v>
      </c>
      <c r="M1938" t="s">
        <v>43</v>
      </c>
      <c r="N1938" t="s">
        <v>43</v>
      </c>
      <c r="O1938" s="1"/>
      <c r="Q1938" s="317"/>
      <c r="U1938" s="317"/>
    </row>
    <row r="1939" spans="1:21">
      <c r="A1939">
        <v>1938</v>
      </c>
      <c r="D1939" t="s">
        <v>43</v>
      </c>
      <c r="E1939" t="s">
        <v>43</v>
      </c>
      <c r="F1939" s="1"/>
      <c r="G1939" t="s">
        <v>43</v>
      </c>
      <c r="I1939" t="s">
        <v>43</v>
      </c>
      <c r="L1939" t="s">
        <v>43</v>
      </c>
      <c r="M1939" t="s">
        <v>43</v>
      </c>
      <c r="N1939" t="s">
        <v>43</v>
      </c>
      <c r="O1939" s="1"/>
      <c r="Q1939" s="317"/>
      <c r="U1939" s="317"/>
    </row>
    <row r="1940" spans="1:21">
      <c r="A1940">
        <v>1939</v>
      </c>
      <c r="D1940" t="s">
        <v>43</v>
      </c>
      <c r="E1940" t="s">
        <v>43</v>
      </c>
      <c r="F1940" s="1"/>
      <c r="G1940" t="s">
        <v>43</v>
      </c>
      <c r="I1940" t="s">
        <v>43</v>
      </c>
      <c r="L1940" t="s">
        <v>43</v>
      </c>
      <c r="M1940" t="s">
        <v>43</v>
      </c>
      <c r="N1940" t="s">
        <v>43</v>
      </c>
      <c r="O1940" s="1"/>
      <c r="Q1940" s="317"/>
      <c r="U1940" s="317"/>
    </row>
    <row r="1941" spans="1:21">
      <c r="A1941">
        <v>1940</v>
      </c>
      <c r="D1941" t="s">
        <v>43</v>
      </c>
      <c r="E1941" t="s">
        <v>43</v>
      </c>
      <c r="F1941" s="1"/>
      <c r="G1941" t="s">
        <v>43</v>
      </c>
      <c r="I1941" t="s">
        <v>43</v>
      </c>
      <c r="L1941" t="s">
        <v>43</v>
      </c>
      <c r="M1941" t="s">
        <v>43</v>
      </c>
      <c r="N1941" t="s">
        <v>43</v>
      </c>
      <c r="O1941" s="1"/>
      <c r="Q1941" s="317"/>
      <c r="U1941" s="317"/>
    </row>
    <row r="1942" spans="1:21">
      <c r="A1942">
        <v>1941</v>
      </c>
      <c r="D1942" t="s">
        <v>43</v>
      </c>
      <c r="E1942" t="s">
        <v>43</v>
      </c>
      <c r="F1942" s="1"/>
      <c r="G1942" t="s">
        <v>43</v>
      </c>
      <c r="I1942" t="s">
        <v>43</v>
      </c>
      <c r="L1942" t="s">
        <v>43</v>
      </c>
      <c r="M1942" t="s">
        <v>43</v>
      </c>
      <c r="N1942" t="s">
        <v>43</v>
      </c>
      <c r="O1942" s="1"/>
      <c r="Q1942" s="317"/>
      <c r="U1942" s="317"/>
    </row>
    <row r="1943" spans="1:21">
      <c r="A1943">
        <v>1942</v>
      </c>
      <c r="D1943" t="s">
        <v>43</v>
      </c>
      <c r="E1943" t="s">
        <v>43</v>
      </c>
      <c r="F1943" s="1"/>
      <c r="G1943" t="s">
        <v>43</v>
      </c>
      <c r="I1943" t="s">
        <v>43</v>
      </c>
      <c r="L1943" t="s">
        <v>43</v>
      </c>
      <c r="M1943" t="s">
        <v>43</v>
      </c>
      <c r="N1943" t="s">
        <v>43</v>
      </c>
      <c r="O1943" s="1"/>
      <c r="Q1943" s="317"/>
      <c r="U1943" s="317"/>
    </row>
    <row r="1944" spans="1:21">
      <c r="A1944">
        <v>1943</v>
      </c>
      <c r="D1944" t="s">
        <v>43</v>
      </c>
      <c r="E1944" t="s">
        <v>43</v>
      </c>
      <c r="F1944" s="1"/>
      <c r="G1944" t="s">
        <v>43</v>
      </c>
      <c r="I1944" t="s">
        <v>43</v>
      </c>
      <c r="L1944" t="s">
        <v>43</v>
      </c>
      <c r="M1944" t="s">
        <v>43</v>
      </c>
      <c r="N1944" t="s">
        <v>43</v>
      </c>
      <c r="O1944" s="1"/>
      <c r="Q1944" s="317"/>
      <c r="U1944" s="317"/>
    </row>
    <row r="1945" spans="1:21">
      <c r="A1945">
        <v>1944</v>
      </c>
      <c r="D1945" t="s">
        <v>43</v>
      </c>
      <c r="E1945" t="s">
        <v>43</v>
      </c>
      <c r="F1945" s="1"/>
      <c r="G1945" t="s">
        <v>43</v>
      </c>
      <c r="I1945" t="s">
        <v>43</v>
      </c>
      <c r="L1945" t="s">
        <v>43</v>
      </c>
      <c r="M1945" t="s">
        <v>43</v>
      </c>
      <c r="N1945" t="s">
        <v>43</v>
      </c>
      <c r="O1945" s="1"/>
      <c r="Q1945" s="317"/>
      <c r="U1945" s="317"/>
    </row>
    <row r="1946" spans="1:21">
      <c r="A1946">
        <v>1945</v>
      </c>
      <c r="D1946" t="s">
        <v>43</v>
      </c>
      <c r="E1946" t="s">
        <v>43</v>
      </c>
      <c r="F1946" s="1"/>
      <c r="G1946" t="s">
        <v>43</v>
      </c>
      <c r="I1946" t="s">
        <v>43</v>
      </c>
      <c r="L1946" t="s">
        <v>43</v>
      </c>
      <c r="M1946" t="s">
        <v>43</v>
      </c>
      <c r="N1946" t="s">
        <v>43</v>
      </c>
      <c r="O1946" s="1"/>
      <c r="Q1946" s="317"/>
      <c r="U1946" s="317"/>
    </row>
    <row r="1947" spans="1:21">
      <c r="A1947">
        <v>1946</v>
      </c>
      <c r="D1947" t="s">
        <v>43</v>
      </c>
      <c r="E1947" t="s">
        <v>43</v>
      </c>
      <c r="F1947" s="1"/>
      <c r="G1947" t="s">
        <v>43</v>
      </c>
      <c r="I1947" t="s">
        <v>43</v>
      </c>
      <c r="L1947" t="s">
        <v>43</v>
      </c>
      <c r="M1947" t="s">
        <v>43</v>
      </c>
      <c r="N1947" t="s">
        <v>43</v>
      </c>
      <c r="O1947" s="1"/>
      <c r="Q1947" s="317"/>
      <c r="U1947" s="317"/>
    </row>
    <row r="1948" spans="1:21">
      <c r="A1948">
        <v>1947</v>
      </c>
      <c r="D1948" t="s">
        <v>43</v>
      </c>
      <c r="E1948" t="s">
        <v>43</v>
      </c>
      <c r="F1948" s="1"/>
      <c r="G1948" t="s">
        <v>43</v>
      </c>
      <c r="I1948" t="s">
        <v>43</v>
      </c>
      <c r="L1948" t="s">
        <v>43</v>
      </c>
      <c r="M1948" t="s">
        <v>43</v>
      </c>
      <c r="N1948" t="s">
        <v>43</v>
      </c>
      <c r="O1948" s="1"/>
      <c r="Q1948" s="317"/>
      <c r="U1948" s="317"/>
    </row>
    <row r="1949" spans="1:21">
      <c r="A1949">
        <v>1948</v>
      </c>
      <c r="D1949" t="s">
        <v>43</v>
      </c>
      <c r="E1949" t="s">
        <v>43</v>
      </c>
      <c r="F1949" s="1"/>
      <c r="G1949" t="s">
        <v>43</v>
      </c>
      <c r="I1949" t="s">
        <v>43</v>
      </c>
      <c r="L1949" t="s">
        <v>43</v>
      </c>
      <c r="M1949" t="s">
        <v>43</v>
      </c>
      <c r="N1949" t="s">
        <v>43</v>
      </c>
      <c r="O1949" s="1"/>
      <c r="Q1949" s="317"/>
      <c r="U1949" s="317"/>
    </row>
    <row r="1950" spans="1:21">
      <c r="A1950">
        <v>1949</v>
      </c>
      <c r="D1950" t="s">
        <v>43</v>
      </c>
      <c r="E1950" t="s">
        <v>43</v>
      </c>
      <c r="F1950" s="1"/>
      <c r="G1950" t="s">
        <v>43</v>
      </c>
      <c r="I1950" t="s">
        <v>43</v>
      </c>
      <c r="L1950" t="s">
        <v>43</v>
      </c>
      <c r="M1950" t="s">
        <v>43</v>
      </c>
      <c r="N1950" t="s">
        <v>43</v>
      </c>
      <c r="O1950" s="1"/>
      <c r="Q1950" s="317"/>
      <c r="U1950" s="317"/>
    </row>
    <row r="1951" spans="1:21">
      <c r="A1951">
        <v>1950</v>
      </c>
      <c r="D1951" t="s">
        <v>43</v>
      </c>
      <c r="E1951" t="s">
        <v>43</v>
      </c>
      <c r="F1951" s="1"/>
      <c r="G1951" t="s">
        <v>43</v>
      </c>
      <c r="I1951" t="s">
        <v>43</v>
      </c>
      <c r="L1951" t="s">
        <v>43</v>
      </c>
      <c r="M1951" t="s">
        <v>43</v>
      </c>
      <c r="N1951" t="s">
        <v>43</v>
      </c>
      <c r="O1951" s="1"/>
      <c r="Q1951" s="317"/>
      <c r="U1951" s="317"/>
    </row>
    <row r="1952" spans="1:21">
      <c r="A1952">
        <v>1951</v>
      </c>
      <c r="D1952" t="s">
        <v>43</v>
      </c>
      <c r="E1952" t="s">
        <v>43</v>
      </c>
      <c r="F1952" s="1"/>
      <c r="G1952" t="s">
        <v>43</v>
      </c>
      <c r="I1952" t="s">
        <v>43</v>
      </c>
      <c r="L1952" t="s">
        <v>43</v>
      </c>
      <c r="M1952" t="s">
        <v>43</v>
      </c>
      <c r="N1952" t="s">
        <v>43</v>
      </c>
      <c r="O1952" s="1"/>
      <c r="Q1952" s="317"/>
      <c r="U1952" s="317"/>
    </row>
    <row r="1953" spans="1:21">
      <c r="A1953">
        <v>1952</v>
      </c>
      <c r="D1953" t="s">
        <v>43</v>
      </c>
      <c r="E1953" t="s">
        <v>43</v>
      </c>
      <c r="F1953" s="1"/>
      <c r="G1953" t="s">
        <v>43</v>
      </c>
      <c r="I1953" t="s">
        <v>43</v>
      </c>
      <c r="L1953" t="s">
        <v>43</v>
      </c>
      <c r="M1953" t="s">
        <v>43</v>
      </c>
      <c r="N1953" t="s">
        <v>43</v>
      </c>
      <c r="O1953" s="1"/>
      <c r="Q1953" s="317"/>
      <c r="U1953" s="317"/>
    </row>
    <row r="1954" spans="1:21">
      <c r="A1954">
        <v>1953</v>
      </c>
      <c r="D1954" t="s">
        <v>43</v>
      </c>
      <c r="E1954" t="s">
        <v>43</v>
      </c>
      <c r="F1954" s="1"/>
      <c r="G1954" t="s">
        <v>43</v>
      </c>
      <c r="I1954" t="s">
        <v>43</v>
      </c>
      <c r="L1954" t="s">
        <v>43</v>
      </c>
      <c r="M1954" t="s">
        <v>43</v>
      </c>
      <c r="N1954" t="s">
        <v>43</v>
      </c>
      <c r="O1954" s="1"/>
      <c r="Q1954" s="317"/>
      <c r="U1954" s="317"/>
    </row>
    <row r="1955" spans="1:21">
      <c r="A1955">
        <v>1954</v>
      </c>
      <c r="D1955" t="s">
        <v>43</v>
      </c>
      <c r="E1955" t="s">
        <v>43</v>
      </c>
      <c r="F1955" s="1"/>
      <c r="G1955" t="s">
        <v>43</v>
      </c>
      <c r="I1955" t="s">
        <v>43</v>
      </c>
      <c r="L1955" t="s">
        <v>43</v>
      </c>
      <c r="M1955" t="s">
        <v>43</v>
      </c>
      <c r="N1955" t="s">
        <v>43</v>
      </c>
      <c r="O1955" s="1"/>
      <c r="Q1955" s="317"/>
      <c r="U1955" s="317"/>
    </row>
    <row r="1956" spans="1:21">
      <c r="A1956">
        <v>1955</v>
      </c>
      <c r="D1956" t="s">
        <v>43</v>
      </c>
      <c r="E1956" t="s">
        <v>43</v>
      </c>
      <c r="F1956" s="1"/>
      <c r="G1956" t="s">
        <v>43</v>
      </c>
      <c r="I1956" t="s">
        <v>43</v>
      </c>
      <c r="L1956" t="s">
        <v>43</v>
      </c>
      <c r="M1956" t="s">
        <v>43</v>
      </c>
      <c r="N1956" t="s">
        <v>43</v>
      </c>
      <c r="O1956" s="1"/>
      <c r="Q1956" s="317"/>
      <c r="U1956" s="317"/>
    </row>
    <row r="1957" spans="1:21">
      <c r="A1957">
        <v>1956</v>
      </c>
      <c r="D1957" t="s">
        <v>43</v>
      </c>
      <c r="E1957" t="s">
        <v>43</v>
      </c>
      <c r="F1957" s="1"/>
      <c r="G1957" t="s">
        <v>43</v>
      </c>
      <c r="I1957" t="s">
        <v>43</v>
      </c>
      <c r="L1957" t="s">
        <v>43</v>
      </c>
      <c r="M1957" t="s">
        <v>43</v>
      </c>
      <c r="N1957" t="s">
        <v>43</v>
      </c>
      <c r="O1957" s="1"/>
      <c r="Q1957" s="317"/>
      <c r="U1957" s="317"/>
    </row>
    <row r="1958" spans="1:21">
      <c r="A1958">
        <v>1957</v>
      </c>
      <c r="D1958" t="s">
        <v>43</v>
      </c>
      <c r="E1958" t="s">
        <v>43</v>
      </c>
      <c r="F1958" s="1"/>
      <c r="G1958" t="s">
        <v>43</v>
      </c>
      <c r="I1958" t="s">
        <v>43</v>
      </c>
      <c r="L1958" t="s">
        <v>43</v>
      </c>
      <c r="M1958" t="s">
        <v>43</v>
      </c>
      <c r="N1958" t="s">
        <v>43</v>
      </c>
      <c r="O1958" s="1"/>
      <c r="Q1958" s="317"/>
      <c r="U1958" s="317"/>
    </row>
    <row r="1959" spans="1:21">
      <c r="A1959">
        <v>1958</v>
      </c>
      <c r="D1959" t="s">
        <v>43</v>
      </c>
      <c r="E1959" t="s">
        <v>43</v>
      </c>
      <c r="F1959" s="1"/>
      <c r="G1959" t="s">
        <v>43</v>
      </c>
      <c r="I1959" t="s">
        <v>43</v>
      </c>
      <c r="L1959" t="s">
        <v>43</v>
      </c>
      <c r="M1959" t="s">
        <v>43</v>
      </c>
      <c r="N1959" t="s">
        <v>43</v>
      </c>
      <c r="O1959" s="1"/>
      <c r="Q1959" s="317"/>
      <c r="U1959" s="317"/>
    </row>
    <row r="1960" spans="1:21">
      <c r="A1960">
        <v>1959</v>
      </c>
      <c r="D1960" t="s">
        <v>43</v>
      </c>
      <c r="E1960" t="s">
        <v>43</v>
      </c>
      <c r="F1960" s="1"/>
      <c r="G1960" t="s">
        <v>43</v>
      </c>
      <c r="I1960" t="s">
        <v>43</v>
      </c>
      <c r="L1960" t="s">
        <v>43</v>
      </c>
      <c r="M1960" t="s">
        <v>43</v>
      </c>
      <c r="N1960" t="s">
        <v>43</v>
      </c>
      <c r="O1960" s="1"/>
      <c r="Q1960" s="317"/>
      <c r="U1960" s="317"/>
    </row>
    <row r="1961" spans="1:21">
      <c r="A1961">
        <v>1960</v>
      </c>
      <c r="D1961" t="s">
        <v>43</v>
      </c>
      <c r="E1961" t="s">
        <v>43</v>
      </c>
      <c r="F1961" s="1"/>
      <c r="G1961" t="s">
        <v>43</v>
      </c>
      <c r="I1961" t="s">
        <v>43</v>
      </c>
      <c r="L1961" t="s">
        <v>43</v>
      </c>
      <c r="M1961" t="s">
        <v>43</v>
      </c>
      <c r="N1961" t="s">
        <v>43</v>
      </c>
      <c r="O1961" s="1"/>
      <c r="Q1961" s="317"/>
      <c r="U1961" s="317"/>
    </row>
    <row r="1962" spans="1:21">
      <c r="A1962">
        <v>1961</v>
      </c>
      <c r="D1962" t="s">
        <v>43</v>
      </c>
      <c r="E1962" t="s">
        <v>43</v>
      </c>
      <c r="F1962" s="1"/>
      <c r="G1962" t="s">
        <v>43</v>
      </c>
      <c r="I1962" t="s">
        <v>43</v>
      </c>
      <c r="L1962" t="s">
        <v>43</v>
      </c>
      <c r="M1962" t="s">
        <v>43</v>
      </c>
      <c r="N1962" t="s">
        <v>43</v>
      </c>
      <c r="O1962" s="1"/>
      <c r="Q1962" s="317"/>
      <c r="U1962" s="317"/>
    </row>
    <row r="1963" spans="1:21">
      <c r="A1963">
        <v>1962</v>
      </c>
      <c r="D1963" t="s">
        <v>43</v>
      </c>
      <c r="E1963" t="s">
        <v>43</v>
      </c>
      <c r="F1963" s="1"/>
      <c r="G1963" t="s">
        <v>43</v>
      </c>
      <c r="I1963" t="s">
        <v>43</v>
      </c>
      <c r="L1963" t="s">
        <v>43</v>
      </c>
      <c r="M1963" t="s">
        <v>43</v>
      </c>
      <c r="N1963" t="s">
        <v>43</v>
      </c>
      <c r="O1963" s="1"/>
      <c r="Q1963" s="317"/>
      <c r="U1963" s="317"/>
    </row>
    <row r="1964" spans="1:21">
      <c r="A1964">
        <v>1963</v>
      </c>
      <c r="D1964" t="s">
        <v>43</v>
      </c>
      <c r="E1964" t="s">
        <v>43</v>
      </c>
      <c r="F1964" s="1"/>
      <c r="G1964" t="s">
        <v>43</v>
      </c>
      <c r="I1964" t="s">
        <v>43</v>
      </c>
      <c r="L1964" t="s">
        <v>43</v>
      </c>
      <c r="M1964" t="s">
        <v>43</v>
      </c>
      <c r="N1964" t="s">
        <v>43</v>
      </c>
      <c r="O1964" s="1"/>
      <c r="Q1964" s="317"/>
      <c r="U1964" s="317"/>
    </row>
    <row r="1965" spans="1:21">
      <c r="A1965">
        <v>1964</v>
      </c>
      <c r="D1965" t="s">
        <v>43</v>
      </c>
      <c r="E1965" t="s">
        <v>43</v>
      </c>
      <c r="F1965" s="1"/>
      <c r="G1965" t="s">
        <v>43</v>
      </c>
      <c r="I1965" t="s">
        <v>43</v>
      </c>
      <c r="L1965" t="s">
        <v>43</v>
      </c>
      <c r="M1965" t="s">
        <v>43</v>
      </c>
      <c r="N1965" t="s">
        <v>43</v>
      </c>
      <c r="O1965" s="1"/>
      <c r="Q1965" s="317"/>
      <c r="U1965" s="317"/>
    </row>
    <row r="1966" spans="1:21">
      <c r="A1966">
        <v>1965</v>
      </c>
      <c r="D1966" t="s">
        <v>43</v>
      </c>
      <c r="E1966" t="s">
        <v>43</v>
      </c>
      <c r="F1966" s="1"/>
      <c r="G1966" t="s">
        <v>43</v>
      </c>
      <c r="I1966" t="s">
        <v>43</v>
      </c>
      <c r="L1966" t="s">
        <v>43</v>
      </c>
      <c r="M1966" t="s">
        <v>43</v>
      </c>
      <c r="N1966" t="s">
        <v>43</v>
      </c>
      <c r="O1966" s="1"/>
      <c r="Q1966" s="317"/>
      <c r="U1966" s="317"/>
    </row>
    <row r="1967" spans="1:21">
      <c r="A1967">
        <v>1966</v>
      </c>
      <c r="D1967" t="s">
        <v>43</v>
      </c>
      <c r="E1967" t="s">
        <v>43</v>
      </c>
      <c r="F1967" s="1"/>
      <c r="G1967" t="s">
        <v>43</v>
      </c>
      <c r="I1967" t="s">
        <v>43</v>
      </c>
      <c r="L1967" t="s">
        <v>43</v>
      </c>
      <c r="M1967" t="s">
        <v>43</v>
      </c>
      <c r="N1967" t="s">
        <v>43</v>
      </c>
      <c r="O1967" s="1"/>
      <c r="Q1967" s="317"/>
      <c r="U1967" s="317"/>
    </row>
    <row r="1968" spans="1:21">
      <c r="A1968">
        <v>1967</v>
      </c>
      <c r="D1968" t="s">
        <v>43</v>
      </c>
      <c r="E1968" t="s">
        <v>43</v>
      </c>
      <c r="F1968" s="1"/>
      <c r="G1968" t="s">
        <v>43</v>
      </c>
      <c r="I1968" t="s">
        <v>43</v>
      </c>
      <c r="L1968" t="s">
        <v>43</v>
      </c>
      <c r="M1968" t="s">
        <v>43</v>
      </c>
      <c r="N1968" t="s">
        <v>43</v>
      </c>
      <c r="O1968" s="1"/>
      <c r="Q1968" s="317"/>
      <c r="U1968" s="317"/>
    </row>
    <row r="1969" spans="1:21">
      <c r="A1969">
        <v>1968</v>
      </c>
      <c r="D1969" t="s">
        <v>43</v>
      </c>
      <c r="E1969" t="s">
        <v>43</v>
      </c>
      <c r="F1969" s="1"/>
      <c r="G1969" t="s">
        <v>43</v>
      </c>
      <c r="I1969" t="s">
        <v>43</v>
      </c>
      <c r="L1969" t="s">
        <v>43</v>
      </c>
      <c r="M1969" t="s">
        <v>43</v>
      </c>
      <c r="N1969" t="s">
        <v>43</v>
      </c>
      <c r="O1969" s="1"/>
      <c r="Q1969" s="317"/>
      <c r="U1969" s="317"/>
    </row>
    <row r="1970" spans="1:21">
      <c r="A1970">
        <v>1969</v>
      </c>
      <c r="D1970" t="s">
        <v>43</v>
      </c>
      <c r="E1970" t="s">
        <v>43</v>
      </c>
      <c r="F1970" s="1"/>
      <c r="G1970" t="s">
        <v>43</v>
      </c>
      <c r="I1970" t="s">
        <v>43</v>
      </c>
      <c r="L1970" t="s">
        <v>43</v>
      </c>
      <c r="M1970" t="s">
        <v>43</v>
      </c>
      <c r="N1970" t="s">
        <v>43</v>
      </c>
      <c r="O1970" s="1"/>
      <c r="Q1970" s="317"/>
      <c r="U1970" s="317"/>
    </row>
    <row r="1971" spans="1:21">
      <c r="A1971">
        <v>1970</v>
      </c>
      <c r="D1971" t="s">
        <v>43</v>
      </c>
      <c r="E1971" t="s">
        <v>43</v>
      </c>
      <c r="F1971" s="1"/>
      <c r="G1971" t="s">
        <v>43</v>
      </c>
      <c r="I1971" t="s">
        <v>43</v>
      </c>
      <c r="L1971" t="s">
        <v>43</v>
      </c>
      <c r="M1971" t="s">
        <v>43</v>
      </c>
      <c r="N1971" t="s">
        <v>43</v>
      </c>
      <c r="O1971" s="1"/>
      <c r="Q1971" s="317"/>
      <c r="U1971" s="317"/>
    </row>
    <row r="1972" spans="1:21">
      <c r="A1972">
        <v>1971</v>
      </c>
      <c r="D1972" t="s">
        <v>43</v>
      </c>
      <c r="E1972" t="s">
        <v>43</v>
      </c>
      <c r="F1972" s="1"/>
      <c r="G1972" t="s">
        <v>43</v>
      </c>
      <c r="I1972" t="s">
        <v>43</v>
      </c>
      <c r="L1972" t="s">
        <v>43</v>
      </c>
      <c r="M1972" t="s">
        <v>43</v>
      </c>
      <c r="N1972" t="s">
        <v>43</v>
      </c>
      <c r="O1972" s="1"/>
      <c r="Q1972" s="317"/>
      <c r="U1972" s="317"/>
    </row>
    <row r="1973" spans="1:21">
      <c r="A1973">
        <v>1972</v>
      </c>
      <c r="D1973" t="s">
        <v>43</v>
      </c>
      <c r="E1973" t="s">
        <v>43</v>
      </c>
      <c r="F1973" s="1"/>
      <c r="G1973" t="s">
        <v>43</v>
      </c>
      <c r="I1973" t="s">
        <v>43</v>
      </c>
      <c r="L1973" t="s">
        <v>43</v>
      </c>
      <c r="M1973" t="s">
        <v>43</v>
      </c>
      <c r="N1973" t="s">
        <v>43</v>
      </c>
      <c r="O1973" s="1"/>
      <c r="Q1973" s="317"/>
      <c r="U1973" s="317"/>
    </row>
    <row r="1974" spans="1:21">
      <c r="A1974">
        <v>1973</v>
      </c>
      <c r="D1974" t="s">
        <v>43</v>
      </c>
      <c r="E1974" t="s">
        <v>43</v>
      </c>
      <c r="F1974" s="1"/>
      <c r="G1974" t="s">
        <v>43</v>
      </c>
      <c r="I1974" t="s">
        <v>43</v>
      </c>
      <c r="L1974" t="s">
        <v>43</v>
      </c>
      <c r="M1974" t="s">
        <v>43</v>
      </c>
      <c r="N1974" t="s">
        <v>43</v>
      </c>
      <c r="O1974" s="1"/>
      <c r="Q1974" s="317"/>
      <c r="U1974" s="317"/>
    </row>
    <row r="1975" spans="1:21">
      <c r="A1975">
        <v>1974</v>
      </c>
      <c r="D1975" t="s">
        <v>43</v>
      </c>
      <c r="E1975" t="s">
        <v>43</v>
      </c>
      <c r="F1975" s="1"/>
      <c r="G1975" t="s">
        <v>43</v>
      </c>
      <c r="I1975" t="s">
        <v>43</v>
      </c>
      <c r="L1975" t="s">
        <v>43</v>
      </c>
      <c r="M1975" t="s">
        <v>43</v>
      </c>
      <c r="N1975" t="s">
        <v>43</v>
      </c>
      <c r="O1975" s="1"/>
      <c r="Q1975" s="317"/>
      <c r="U1975" s="317"/>
    </row>
    <row r="1976" spans="1:21">
      <c r="A1976">
        <v>1975</v>
      </c>
      <c r="D1976" t="s">
        <v>43</v>
      </c>
      <c r="E1976" t="s">
        <v>43</v>
      </c>
      <c r="F1976" s="1"/>
      <c r="G1976" t="s">
        <v>43</v>
      </c>
      <c r="I1976" t="s">
        <v>43</v>
      </c>
      <c r="L1976" t="s">
        <v>43</v>
      </c>
      <c r="M1976" t="s">
        <v>43</v>
      </c>
      <c r="N1976" t="s">
        <v>43</v>
      </c>
      <c r="O1976" s="1"/>
      <c r="Q1976" s="317"/>
      <c r="U1976" s="317"/>
    </row>
    <row r="1977" spans="1:21">
      <c r="A1977">
        <v>1976</v>
      </c>
      <c r="D1977" t="s">
        <v>43</v>
      </c>
      <c r="E1977" t="s">
        <v>43</v>
      </c>
      <c r="F1977" s="1"/>
      <c r="G1977" t="s">
        <v>43</v>
      </c>
      <c r="I1977" t="s">
        <v>43</v>
      </c>
      <c r="L1977" t="s">
        <v>43</v>
      </c>
      <c r="M1977" t="s">
        <v>43</v>
      </c>
      <c r="N1977" t="s">
        <v>43</v>
      </c>
      <c r="O1977" s="1"/>
      <c r="Q1977" s="317"/>
      <c r="U1977" s="317"/>
    </row>
    <row r="1978" spans="1:21">
      <c r="A1978">
        <v>1977</v>
      </c>
      <c r="D1978" t="s">
        <v>43</v>
      </c>
      <c r="E1978" t="s">
        <v>43</v>
      </c>
      <c r="F1978" s="1"/>
      <c r="G1978" t="s">
        <v>43</v>
      </c>
      <c r="I1978" t="s">
        <v>43</v>
      </c>
      <c r="L1978" t="s">
        <v>43</v>
      </c>
      <c r="M1978" t="s">
        <v>43</v>
      </c>
      <c r="N1978" t="s">
        <v>43</v>
      </c>
      <c r="O1978" s="1"/>
      <c r="Q1978" s="317"/>
      <c r="U1978" s="317"/>
    </row>
    <row r="1979" spans="1:21">
      <c r="A1979">
        <v>1978</v>
      </c>
      <c r="D1979" t="s">
        <v>43</v>
      </c>
      <c r="E1979" t="s">
        <v>43</v>
      </c>
      <c r="F1979" s="1"/>
      <c r="G1979" t="s">
        <v>43</v>
      </c>
      <c r="I1979" t="s">
        <v>43</v>
      </c>
      <c r="L1979" t="s">
        <v>43</v>
      </c>
      <c r="M1979" t="s">
        <v>43</v>
      </c>
      <c r="N1979" t="s">
        <v>43</v>
      </c>
      <c r="O1979" s="1"/>
      <c r="Q1979" s="317"/>
      <c r="U1979" s="317"/>
    </row>
    <row r="1980" spans="1:21">
      <c r="A1980">
        <v>1979</v>
      </c>
      <c r="D1980" t="s">
        <v>43</v>
      </c>
      <c r="E1980" t="s">
        <v>43</v>
      </c>
      <c r="F1980" s="1"/>
      <c r="G1980" t="s">
        <v>43</v>
      </c>
      <c r="I1980" t="s">
        <v>43</v>
      </c>
      <c r="L1980" t="s">
        <v>43</v>
      </c>
      <c r="M1980" t="s">
        <v>43</v>
      </c>
      <c r="N1980" t="s">
        <v>43</v>
      </c>
      <c r="O1980" s="1"/>
      <c r="Q1980" s="317"/>
      <c r="U1980" s="317"/>
    </row>
    <row r="1981" spans="1:21">
      <c r="A1981">
        <v>1980</v>
      </c>
      <c r="D1981" t="s">
        <v>43</v>
      </c>
      <c r="E1981" t="s">
        <v>43</v>
      </c>
      <c r="F1981" s="1"/>
      <c r="G1981" t="s">
        <v>43</v>
      </c>
      <c r="I1981" t="s">
        <v>43</v>
      </c>
      <c r="L1981" t="s">
        <v>43</v>
      </c>
      <c r="M1981" t="s">
        <v>43</v>
      </c>
      <c r="N1981" t="s">
        <v>43</v>
      </c>
      <c r="O1981" s="1"/>
      <c r="Q1981" s="317"/>
      <c r="U1981" s="317"/>
    </row>
    <row r="1982" spans="1:21">
      <c r="A1982">
        <v>1981</v>
      </c>
      <c r="D1982" t="s">
        <v>43</v>
      </c>
      <c r="E1982" t="s">
        <v>43</v>
      </c>
      <c r="F1982" s="1"/>
      <c r="G1982" t="s">
        <v>43</v>
      </c>
      <c r="I1982" t="s">
        <v>43</v>
      </c>
      <c r="L1982" t="s">
        <v>43</v>
      </c>
      <c r="M1982" t="s">
        <v>43</v>
      </c>
      <c r="N1982" t="s">
        <v>43</v>
      </c>
      <c r="O1982" s="1"/>
      <c r="Q1982" s="317"/>
      <c r="U1982" s="317"/>
    </row>
    <row r="1983" spans="1:21">
      <c r="A1983">
        <v>1982</v>
      </c>
      <c r="D1983" t="s">
        <v>43</v>
      </c>
      <c r="E1983" t="s">
        <v>43</v>
      </c>
      <c r="F1983" s="1"/>
      <c r="G1983" t="s">
        <v>43</v>
      </c>
      <c r="I1983" t="s">
        <v>43</v>
      </c>
      <c r="L1983" t="s">
        <v>43</v>
      </c>
      <c r="M1983" t="s">
        <v>43</v>
      </c>
      <c r="N1983" t="s">
        <v>43</v>
      </c>
      <c r="O1983" s="1"/>
      <c r="Q1983" s="317"/>
      <c r="U1983" s="317"/>
    </row>
    <row r="1984" spans="1:21">
      <c r="A1984">
        <v>1983</v>
      </c>
      <c r="D1984" t="s">
        <v>43</v>
      </c>
      <c r="E1984" t="s">
        <v>43</v>
      </c>
      <c r="F1984" s="1"/>
      <c r="G1984" t="s">
        <v>43</v>
      </c>
      <c r="I1984" t="s">
        <v>43</v>
      </c>
      <c r="L1984" t="s">
        <v>43</v>
      </c>
      <c r="M1984" t="s">
        <v>43</v>
      </c>
      <c r="N1984" t="s">
        <v>43</v>
      </c>
      <c r="O1984" s="1"/>
      <c r="Q1984" s="317"/>
      <c r="U1984" s="317"/>
    </row>
    <row r="1985" spans="1:21">
      <c r="A1985">
        <v>1984</v>
      </c>
      <c r="D1985" t="s">
        <v>43</v>
      </c>
      <c r="E1985" t="s">
        <v>43</v>
      </c>
      <c r="F1985" s="1"/>
      <c r="G1985" t="s">
        <v>43</v>
      </c>
      <c r="I1985" t="s">
        <v>43</v>
      </c>
      <c r="L1985" t="s">
        <v>43</v>
      </c>
      <c r="M1985" t="s">
        <v>43</v>
      </c>
      <c r="N1985" t="s">
        <v>43</v>
      </c>
      <c r="O1985" s="1"/>
      <c r="Q1985" s="317"/>
      <c r="U1985" s="317"/>
    </row>
    <row r="1986" spans="1:21">
      <c r="A1986">
        <v>1985</v>
      </c>
      <c r="D1986" t="s">
        <v>43</v>
      </c>
      <c r="E1986" t="s">
        <v>43</v>
      </c>
      <c r="F1986" s="1"/>
      <c r="G1986" t="s">
        <v>43</v>
      </c>
      <c r="I1986" t="s">
        <v>43</v>
      </c>
      <c r="L1986" t="s">
        <v>43</v>
      </c>
      <c r="M1986" t="s">
        <v>43</v>
      </c>
      <c r="N1986" t="s">
        <v>43</v>
      </c>
      <c r="O1986" s="1"/>
      <c r="Q1986" s="317"/>
      <c r="U1986" s="317"/>
    </row>
    <row r="1987" spans="1:21">
      <c r="A1987">
        <v>1986</v>
      </c>
      <c r="D1987" t="s">
        <v>43</v>
      </c>
      <c r="E1987" t="s">
        <v>43</v>
      </c>
      <c r="F1987" s="1"/>
      <c r="G1987" t="s">
        <v>43</v>
      </c>
      <c r="I1987" t="s">
        <v>43</v>
      </c>
      <c r="L1987" t="s">
        <v>43</v>
      </c>
      <c r="M1987" t="s">
        <v>43</v>
      </c>
      <c r="N1987" t="s">
        <v>43</v>
      </c>
      <c r="O1987" s="1"/>
      <c r="Q1987" s="317"/>
      <c r="U1987" s="317"/>
    </row>
    <row r="1988" spans="1:21">
      <c r="A1988">
        <v>1987</v>
      </c>
      <c r="D1988" t="s">
        <v>43</v>
      </c>
      <c r="E1988" t="s">
        <v>43</v>
      </c>
      <c r="F1988" s="1"/>
      <c r="G1988" t="s">
        <v>43</v>
      </c>
      <c r="I1988" t="s">
        <v>43</v>
      </c>
      <c r="L1988" t="s">
        <v>43</v>
      </c>
      <c r="M1988" t="s">
        <v>43</v>
      </c>
      <c r="N1988" t="s">
        <v>43</v>
      </c>
      <c r="O1988" s="1"/>
      <c r="Q1988" s="317"/>
      <c r="U1988" s="317"/>
    </row>
    <row r="1989" spans="1:21">
      <c r="A1989">
        <v>1988</v>
      </c>
      <c r="D1989" t="s">
        <v>43</v>
      </c>
      <c r="E1989" t="s">
        <v>43</v>
      </c>
      <c r="F1989" s="1"/>
      <c r="G1989" t="s">
        <v>43</v>
      </c>
      <c r="I1989" t="s">
        <v>43</v>
      </c>
      <c r="L1989" t="s">
        <v>43</v>
      </c>
      <c r="M1989" t="s">
        <v>43</v>
      </c>
      <c r="N1989" t="s">
        <v>43</v>
      </c>
      <c r="O1989" s="1"/>
      <c r="Q1989" s="317"/>
      <c r="U1989" s="317"/>
    </row>
    <row r="1990" spans="1:21">
      <c r="A1990">
        <v>1989</v>
      </c>
      <c r="D1990" t="s">
        <v>43</v>
      </c>
      <c r="E1990" t="s">
        <v>43</v>
      </c>
      <c r="F1990" s="1"/>
      <c r="G1990" t="s">
        <v>43</v>
      </c>
      <c r="I1990" t="s">
        <v>43</v>
      </c>
      <c r="L1990" t="s">
        <v>43</v>
      </c>
      <c r="M1990" t="s">
        <v>43</v>
      </c>
      <c r="N1990" t="s">
        <v>43</v>
      </c>
      <c r="O1990" s="1"/>
      <c r="Q1990" s="317"/>
      <c r="U1990" s="317"/>
    </row>
    <row r="1991" spans="1:21">
      <c r="A1991">
        <v>1990</v>
      </c>
      <c r="D1991" t="s">
        <v>43</v>
      </c>
      <c r="E1991" t="s">
        <v>43</v>
      </c>
      <c r="F1991" s="1"/>
      <c r="G1991" t="s">
        <v>43</v>
      </c>
      <c r="I1991" t="s">
        <v>43</v>
      </c>
      <c r="L1991" t="s">
        <v>43</v>
      </c>
      <c r="M1991" t="s">
        <v>43</v>
      </c>
      <c r="N1991" t="s">
        <v>43</v>
      </c>
      <c r="O1991" s="1"/>
      <c r="Q1991" s="317"/>
      <c r="U1991" s="317"/>
    </row>
    <row r="1992" spans="1:21">
      <c r="A1992">
        <v>1991</v>
      </c>
      <c r="D1992" t="s">
        <v>43</v>
      </c>
      <c r="E1992" t="s">
        <v>43</v>
      </c>
      <c r="F1992" s="1"/>
      <c r="G1992" t="s">
        <v>43</v>
      </c>
      <c r="I1992" t="s">
        <v>43</v>
      </c>
      <c r="L1992" t="s">
        <v>43</v>
      </c>
      <c r="M1992" t="s">
        <v>43</v>
      </c>
      <c r="N1992" t="s">
        <v>43</v>
      </c>
      <c r="O1992" s="1"/>
      <c r="Q1992" s="317"/>
      <c r="U1992" s="317"/>
    </row>
    <row r="1993" spans="1:21">
      <c r="A1993">
        <v>1992</v>
      </c>
      <c r="D1993" t="s">
        <v>43</v>
      </c>
      <c r="E1993" t="s">
        <v>43</v>
      </c>
      <c r="F1993" s="1"/>
      <c r="G1993" t="s">
        <v>43</v>
      </c>
      <c r="I1993" t="s">
        <v>43</v>
      </c>
      <c r="L1993" t="s">
        <v>43</v>
      </c>
      <c r="M1993" t="s">
        <v>43</v>
      </c>
      <c r="N1993" t="s">
        <v>43</v>
      </c>
      <c r="O1993" s="1"/>
      <c r="Q1993" s="317"/>
      <c r="U1993" s="317"/>
    </row>
    <row r="1994" spans="1:21">
      <c r="A1994">
        <v>1993</v>
      </c>
      <c r="D1994" t="s">
        <v>43</v>
      </c>
      <c r="E1994" t="s">
        <v>43</v>
      </c>
      <c r="F1994" s="1"/>
      <c r="G1994" t="s">
        <v>43</v>
      </c>
      <c r="I1994" t="s">
        <v>43</v>
      </c>
      <c r="L1994" t="s">
        <v>43</v>
      </c>
      <c r="M1994" t="s">
        <v>43</v>
      </c>
      <c r="N1994" t="s">
        <v>43</v>
      </c>
      <c r="O1994" s="1"/>
      <c r="Q1994" s="317"/>
      <c r="U1994" s="317"/>
    </row>
    <row r="1995" spans="1:21">
      <c r="A1995">
        <v>1994</v>
      </c>
      <c r="D1995" t="s">
        <v>43</v>
      </c>
      <c r="E1995" t="s">
        <v>43</v>
      </c>
      <c r="F1995" s="1"/>
      <c r="G1995" t="s">
        <v>43</v>
      </c>
      <c r="I1995" t="s">
        <v>43</v>
      </c>
      <c r="L1995" t="s">
        <v>43</v>
      </c>
      <c r="M1995" t="s">
        <v>43</v>
      </c>
      <c r="N1995" t="s">
        <v>43</v>
      </c>
      <c r="O1995" s="1"/>
      <c r="Q1995" s="317"/>
      <c r="U1995" s="317"/>
    </row>
    <row r="1996" spans="1:21">
      <c r="A1996">
        <v>1995</v>
      </c>
      <c r="D1996" t="s">
        <v>43</v>
      </c>
      <c r="E1996" t="s">
        <v>43</v>
      </c>
      <c r="F1996" s="1"/>
      <c r="G1996" t="s">
        <v>43</v>
      </c>
      <c r="I1996" t="s">
        <v>43</v>
      </c>
      <c r="L1996" t="s">
        <v>43</v>
      </c>
      <c r="M1996" t="s">
        <v>43</v>
      </c>
      <c r="N1996" t="s">
        <v>43</v>
      </c>
      <c r="O1996" s="1"/>
      <c r="Q1996" s="317"/>
      <c r="U1996" s="317"/>
    </row>
    <row r="1997" spans="1:21">
      <c r="A1997">
        <v>1996</v>
      </c>
      <c r="D1997" t="s">
        <v>43</v>
      </c>
      <c r="E1997" t="s">
        <v>43</v>
      </c>
      <c r="F1997" s="1"/>
      <c r="G1997" t="s">
        <v>43</v>
      </c>
      <c r="I1997" t="s">
        <v>43</v>
      </c>
      <c r="L1997" t="s">
        <v>43</v>
      </c>
      <c r="M1997" t="s">
        <v>43</v>
      </c>
      <c r="N1997" t="s">
        <v>43</v>
      </c>
      <c r="O1997" s="1"/>
      <c r="Q1997" s="317"/>
      <c r="U1997" s="317"/>
    </row>
    <row r="1998" spans="1:21">
      <c r="A1998">
        <v>1997</v>
      </c>
      <c r="D1998" t="s">
        <v>43</v>
      </c>
      <c r="E1998" t="s">
        <v>43</v>
      </c>
      <c r="F1998" s="1"/>
      <c r="G1998" t="s">
        <v>43</v>
      </c>
      <c r="I1998" t="s">
        <v>43</v>
      </c>
      <c r="L1998" t="s">
        <v>43</v>
      </c>
      <c r="M1998" t="s">
        <v>43</v>
      </c>
      <c r="N1998" t="s">
        <v>43</v>
      </c>
      <c r="O1998" s="1"/>
      <c r="Q1998" s="317"/>
      <c r="U1998" s="317"/>
    </row>
    <row r="1999" spans="1:21">
      <c r="A1999">
        <v>1998</v>
      </c>
      <c r="D1999" t="s">
        <v>43</v>
      </c>
      <c r="E1999" t="s">
        <v>43</v>
      </c>
      <c r="F1999" s="1"/>
      <c r="G1999" t="s">
        <v>43</v>
      </c>
      <c r="I1999" t="s">
        <v>43</v>
      </c>
      <c r="L1999" t="s">
        <v>43</v>
      </c>
      <c r="M1999" t="s">
        <v>43</v>
      </c>
      <c r="N1999" t="s">
        <v>43</v>
      </c>
      <c r="O1999" s="1"/>
      <c r="Q1999" s="317"/>
      <c r="U1999" s="317"/>
    </row>
    <row r="2000" spans="1:21">
      <c r="A2000">
        <v>1999</v>
      </c>
      <c r="D2000" t="s">
        <v>43</v>
      </c>
      <c r="E2000" t="s">
        <v>43</v>
      </c>
      <c r="F2000" s="1"/>
      <c r="G2000" t="s">
        <v>43</v>
      </c>
      <c r="I2000" t="s">
        <v>43</v>
      </c>
      <c r="L2000" t="s">
        <v>43</v>
      </c>
      <c r="M2000" t="s">
        <v>43</v>
      </c>
      <c r="N2000" t="s">
        <v>43</v>
      </c>
      <c r="O2000" s="1"/>
      <c r="Q2000" s="317"/>
      <c r="U2000" s="317"/>
    </row>
    <row r="2001" spans="1:21">
      <c r="A2001">
        <v>2000</v>
      </c>
      <c r="D2001" t="s">
        <v>43</v>
      </c>
      <c r="E2001" t="s">
        <v>43</v>
      </c>
      <c r="F2001" s="1"/>
      <c r="G2001" t="s">
        <v>43</v>
      </c>
      <c r="I2001" t="s">
        <v>43</v>
      </c>
      <c r="L2001" t="s">
        <v>43</v>
      </c>
      <c r="M2001" t="s">
        <v>43</v>
      </c>
      <c r="N2001" t="s">
        <v>43</v>
      </c>
      <c r="O2001" s="1"/>
      <c r="Q2001" s="317"/>
      <c r="U2001" s="317"/>
    </row>
    <row r="2002" spans="1:21">
      <c r="A2002">
        <v>2001</v>
      </c>
      <c r="D2002" t="s">
        <v>43</v>
      </c>
      <c r="E2002" t="s">
        <v>43</v>
      </c>
      <c r="F2002" s="1"/>
      <c r="G2002" t="s">
        <v>43</v>
      </c>
      <c r="I2002" t="s">
        <v>43</v>
      </c>
      <c r="L2002" t="s">
        <v>43</v>
      </c>
      <c r="M2002" t="s">
        <v>43</v>
      </c>
      <c r="N2002" t="s">
        <v>43</v>
      </c>
      <c r="O2002" s="1"/>
      <c r="Q2002" s="317"/>
      <c r="U2002" s="317"/>
    </row>
    <row r="2003" spans="1:21">
      <c r="A2003">
        <v>2002</v>
      </c>
      <c r="D2003" t="s">
        <v>43</v>
      </c>
      <c r="E2003" t="s">
        <v>43</v>
      </c>
      <c r="F2003" s="1"/>
      <c r="G2003" t="s">
        <v>43</v>
      </c>
      <c r="I2003" t="s">
        <v>43</v>
      </c>
      <c r="L2003" t="s">
        <v>43</v>
      </c>
      <c r="M2003" t="s">
        <v>43</v>
      </c>
      <c r="N2003" t="s">
        <v>43</v>
      </c>
      <c r="O2003" s="1"/>
      <c r="Q2003" s="317"/>
      <c r="U2003" s="317"/>
    </row>
    <row r="2004" spans="1:21">
      <c r="A2004">
        <v>2003</v>
      </c>
      <c r="D2004" t="s">
        <v>43</v>
      </c>
      <c r="E2004" t="s">
        <v>43</v>
      </c>
      <c r="F2004" s="1"/>
      <c r="G2004" t="s">
        <v>43</v>
      </c>
      <c r="I2004" t="s">
        <v>43</v>
      </c>
      <c r="L2004" t="s">
        <v>43</v>
      </c>
      <c r="M2004" t="s">
        <v>43</v>
      </c>
      <c r="N2004" t="s">
        <v>43</v>
      </c>
      <c r="O2004" s="1"/>
      <c r="Q2004" s="317"/>
      <c r="U2004" s="317"/>
    </row>
    <row r="2005" spans="1:21">
      <c r="A2005">
        <v>2004</v>
      </c>
      <c r="D2005" t="s">
        <v>43</v>
      </c>
      <c r="E2005" t="s">
        <v>43</v>
      </c>
      <c r="F2005" s="1"/>
      <c r="G2005" t="s">
        <v>43</v>
      </c>
      <c r="I2005" t="s">
        <v>43</v>
      </c>
      <c r="L2005" t="s">
        <v>43</v>
      </c>
      <c r="M2005" t="s">
        <v>43</v>
      </c>
      <c r="N2005" t="s">
        <v>43</v>
      </c>
      <c r="O2005" s="1"/>
      <c r="Q2005" s="317"/>
      <c r="U2005" s="317"/>
    </row>
    <row r="2006" spans="1:21">
      <c r="A2006">
        <v>2005</v>
      </c>
      <c r="D2006" t="s">
        <v>43</v>
      </c>
      <c r="E2006" t="s">
        <v>43</v>
      </c>
      <c r="F2006" s="1"/>
      <c r="G2006" t="s">
        <v>43</v>
      </c>
      <c r="I2006" t="s">
        <v>43</v>
      </c>
      <c r="L2006" t="s">
        <v>43</v>
      </c>
      <c r="M2006" t="s">
        <v>43</v>
      </c>
      <c r="N2006" t="s">
        <v>43</v>
      </c>
      <c r="O2006" s="1"/>
      <c r="Q2006" s="317"/>
      <c r="U2006" s="317"/>
    </row>
    <row r="2007" spans="1:21">
      <c r="A2007">
        <v>2006</v>
      </c>
      <c r="D2007" t="s">
        <v>43</v>
      </c>
      <c r="E2007" t="s">
        <v>43</v>
      </c>
      <c r="F2007" s="1"/>
      <c r="G2007" t="s">
        <v>43</v>
      </c>
      <c r="I2007" t="s">
        <v>43</v>
      </c>
      <c r="L2007" t="s">
        <v>43</v>
      </c>
      <c r="M2007" t="s">
        <v>43</v>
      </c>
      <c r="N2007" t="s">
        <v>43</v>
      </c>
      <c r="O2007" s="1"/>
      <c r="Q2007" s="317"/>
      <c r="U2007" s="317"/>
    </row>
    <row r="2008" spans="1:21">
      <c r="A2008">
        <v>2007</v>
      </c>
      <c r="D2008" t="s">
        <v>43</v>
      </c>
      <c r="E2008" t="s">
        <v>43</v>
      </c>
      <c r="F2008" s="1"/>
      <c r="G2008" t="s">
        <v>43</v>
      </c>
      <c r="I2008" t="s">
        <v>43</v>
      </c>
      <c r="L2008" t="s">
        <v>43</v>
      </c>
      <c r="M2008" t="s">
        <v>43</v>
      </c>
      <c r="N2008" t="s">
        <v>43</v>
      </c>
      <c r="O2008" s="1"/>
      <c r="Q2008" s="317"/>
      <c r="U2008" s="317"/>
    </row>
    <row r="2009" spans="1:21">
      <c r="A2009">
        <v>2008</v>
      </c>
      <c r="D2009" t="s">
        <v>43</v>
      </c>
      <c r="E2009" t="s">
        <v>43</v>
      </c>
      <c r="F2009" s="1"/>
      <c r="G2009" t="s">
        <v>43</v>
      </c>
      <c r="I2009" t="s">
        <v>43</v>
      </c>
      <c r="L2009" t="s">
        <v>43</v>
      </c>
      <c r="M2009" t="s">
        <v>43</v>
      </c>
      <c r="N2009" t="s">
        <v>43</v>
      </c>
      <c r="O2009" s="1"/>
      <c r="Q2009" s="317"/>
      <c r="U2009" s="317"/>
    </row>
    <row r="2010" spans="1:21">
      <c r="A2010">
        <v>2009</v>
      </c>
      <c r="D2010" t="s">
        <v>43</v>
      </c>
      <c r="E2010" t="s">
        <v>43</v>
      </c>
      <c r="F2010" s="1"/>
      <c r="G2010" t="s">
        <v>43</v>
      </c>
      <c r="I2010" t="s">
        <v>43</v>
      </c>
      <c r="L2010" t="s">
        <v>43</v>
      </c>
      <c r="M2010" t="s">
        <v>43</v>
      </c>
      <c r="N2010" t="s">
        <v>43</v>
      </c>
      <c r="O2010" s="1"/>
      <c r="Q2010" s="317"/>
      <c r="U2010" s="317"/>
    </row>
    <row r="2011" spans="1:21">
      <c r="A2011">
        <v>2010</v>
      </c>
      <c r="D2011" t="s">
        <v>43</v>
      </c>
      <c r="E2011" t="s">
        <v>43</v>
      </c>
      <c r="F2011" s="1"/>
      <c r="G2011" t="s">
        <v>43</v>
      </c>
      <c r="I2011" t="s">
        <v>43</v>
      </c>
      <c r="L2011" t="s">
        <v>43</v>
      </c>
      <c r="M2011" t="s">
        <v>43</v>
      </c>
      <c r="N2011" t="s">
        <v>43</v>
      </c>
      <c r="O2011" s="1"/>
      <c r="Q2011" s="317"/>
      <c r="U2011" s="317"/>
    </row>
    <row r="2012" spans="1:21">
      <c r="A2012">
        <v>2011</v>
      </c>
      <c r="D2012" t="s">
        <v>43</v>
      </c>
      <c r="E2012" t="s">
        <v>43</v>
      </c>
      <c r="F2012" s="1"/>
      <c r="G2012" t="s">
        <v>43</v>
      </c>
      <c r="I2012" t="s">
        <v>43</v>
      </c>
      <c r="L2012" t="s">
        <v>43</v>
      </c>
      <c r="M2012" t="s">
        <v>43</v>
      </c>
      <c r="N2012" t="s">
        <v>43</v>
      </c>
      <c r="O2012" s="1"/>
      <c r="Q2012" s="317"/>
      <c r="U2012" s="317"/>
    </row>
    <row r="2013" spans="1:21">
      <c r="A2013">
        <v>2012</v>
      </c>
      <c r="D2013" t="s">
        <v>43</v>
      </c>
      <c r="E2013" t="s">
        <v>43</v>
      </c>
      <c r="F2013" s="1"/>
      <c r="G2013" t="s">
        <v>43</v>
      </c>
      <c r="I2013" t="s">
        <v>43</v>
      </c>
      <c r="L2013" t="s">
        <v>43</v>
      </c>
      <c r="M2013" t="s">
        <v>43</v>
      </c>
      <c r="N2013" t="s">
        <v>43</v>
      </c>
      <c r="O2013" s="1"/>
      <c r="Q2013" s="317"/>
      <c r="U2013" s="317"/>
    </row>
    <row r="2014" spans="1:21">
      <c r="A2014">
        <v>2013</v>
      </c>
      <c r="D2014" t="s">
        <v>43</v>
      </c>
      <c r="E2014" t="s">
        <v>43</v>
      </c>
      <c r="F2014" s="1"/>
      <c r="G2014" t="s">
        <v>43</v>
      </c>
      <c r="I2014" t="s">
        <v>43</v>
      </c>
      <c r="L2014" t="s">
        <v>43</v>
      </c>
      <c r="M2014" t="s">
        <v>43</v>
      </c>
      <c r="N2014" t="s">
        <v>43</v>
      </c>
      <c r="O2014" s="1"/>
      <c r="Q2014" s="317"/>
      <c r="U2014" s="317"/>
    </row>
    <row r="2015" spans="1:21">
      <c r="A2015">
        <v>2014</v>
      </c>
      <c r="D2015" t="s">
        <v>43</v>
      </c>
      <c r="E2015" t="s">
        <v>43</v>
      </c>
      <c r="F2015" s="1"/>
      <c r="G2015" t="s">
        <v>43</v>
      </c>
      <c r="I2015" t="s">
        <v>43</v>
      </c>
      <c r="L2015" t="s">
        <v>43</v>
      </c>
      <c r="M2015" t="s">
        <v>43</v>
      </c>
      <c r="N2015" t="s">
        <v>43</v>
      </c>
      <c r="O2015" s="1"/>
      <c r="Q2015" s="317"/>
      <c r="U2015" s="317"/>
    </row>
    <row r="2016" spans="1:21">
      <c r="A2016">
        <v>2015</v>
      </c>
      <c r="D2016" t="s">
        <v>43</v>
      </c>
      <c r="E2016" t="s">
        <v>43</v>
      </c>
      <c r="F2016" s="1"/>
      <c r="G2016" t="s">
        <v>43</v>
      </c>
      <c r="I2016" t="s">
        <v>43</v>
      </c>
      <c r="L2016" t="s">
        <v>43</v>
      </c>
      <c r="M2016" t="s">
        <v>43</v>
      </c>
      <c r="N2016" t="s">
        <v>43</v>
      </c>
      <c r="O2016" s="1"/>
      <c r="Q2016" s="317"/>
      <c r="U2016" s="317"/>
    </row>
    <row r="2017" spans="1:21">
      <c r="A2017">
        <v>2016</v>
      </c>
      <c r="D2017" t="s">
        <v>43</v>
      </c>
      <c r="E2017" t="s">
        <v>43</v>
      </c>
      <c r="F2017" s="1"/>
      <c r="G2017" t="s">
        <v>43</v>
      </c>
      <c r="I2017" t="s">
        <v>43</v>
      </c>
      <c r="L2017" t="s">
        <v>43</v>
      </c>
      <c r="M2017" t="s">
        <v>43</v>
      </c>
      <c r="N2017" t="s">
        <v>43</v>
      </c>
      <c r="O2017" s="1"/>
      <c r="Q2017" s="317"/>
      <c r="U2017" s="317"/>
    </row>
    <row r="2018" spans="1:21">
      <c r="A2018">
        <v>2017</v>
      </c>
      <c r="D2018" t="s">
        <v>43</v>
      </c>
      <c r="E2018" t="s">
        <v>43</v>
      </c>
      <c r="F2018" s="1"/>
      <c r="G2018" t="s">
        <v>43</v>
      </c>
      <c r="I2018" t="s">
        <v>43</v>
      </c>
      <c r="L2018" t="s">
        <v>43</v>
      </c>
      <c r="M2018" t="s">
        <v>43</v>
      </c>
      <c r="N2018" t="s">
        <v>43</v>
      </c>
      <c r="O2018" s="1"/>
      <c r="Q2018" s="317"/>
      <c r="U2018" s="317"/>
    </row>
    <row r="2019" spans="1:21">
      <c r="A2019">
        <v>2018</v>
      </c>
      <c r="D2019" t="s">
        <v>43</v>
      </c>
      <c r="E2019" t="s">
        <v>43</v>
      </c>
      <c r="F2019" s="1"/>
      <c r="G2019" t="s">
        <v>43</v>
      </c>
      <c r="I2019" t="s">
        <v>43</v>
      </c>
      <c r="L2019" t="s">
        <v>43</v>
      </c>
      <c r="M2019" t="s">
        <v>43</v>
      </c>
      <c r="N2019" t="s">
        <v>43</v>
      </c>
      <c r="O2019" s="1"/>
      <c r="Q2019" s="317"/>
      <c r="U2019" s="317"/>
    </row>
    <row r="2020" spans="1:21">
      <c r="A2020">
        <v>2019</v>
      </c>
      <c r="D2020" t="s">
        <v>43</v>
      </c>
      <c r="E2020" t="s">
        <v>43</v>
      </c>
      <c r="F2020" s="1"/>
      <c r="G2020" t="s">
        <v>43</v>
      </c>
      <c r="I2020" t="s">
        <v>43</v>
      </c>
      <c r="L2020" t="s">
        <v>43</v>
      </c>
      <c r="M2020" t="s">
        <v>43</v>
      </c>
      <c r="N2020" t="s">
        <v>43</v>
      </c>
      <c r="O2020" s="1"/>
      <c r="Q2020" s="317"/>
      <c r="U2020" s="317"/>
    </row>
    <row r="2021" spans="1:21">
      <c r="A2021">
        <v>2020</v>
      </c>
      <c r="D2021" t="s">
        <v>43</v>
      </c>
      <c r="E2021" t="s">
        <v>43</v>
      </c>
      <c r="F2021" s="1"/>
      <c r="G2021" t="s">
        <v>43</v>
      </c>
      <c r="I2021" t="s">
        <v>43</v>
      </c>
      <c r="L2021" t="s">
        <v>43</v>
      </c>
      <c r="M2021" t="s">
        <v>43</v>
      </c>
      <c r="N2021" t="s">
        <v>43</v>
      </c>
      <c r="O2021" s="1"/>
      <c r="Q2021" s="317"/>
      <c r="U2021" s="317"/>
    </row>
    <row r="2022" spans="1:21">
      <c r="A2022">
        <v>2021</v>
      </c>
      <c r="D2022" t="s">
        <v>43</v>
      </c>
      <c r="E2022" t="s">
        <v>43</v>
      </c>
      <c r="F2022" s="1"/>
      <c r="G2022" t="s">
        <v>43</v>
      </c>
      <c r="I2022" t="s">
        <v>43</v>
      </c>
      <c r="L2022" t="s">
        <v>43</v>
      </c>
      <c r="M2022" t="s">
        <v>43</v>
      </c>
      <c r="N2022" t="s">
        <v>43</v>
      </c>
      <c r="O2022" s="1"/>
      <c r="Q2022" s="317"/>
      <c r="U2022" s="317"/>
    </row>
    <row r="2023" spans="1:21">
      <c r="A2023">
        <v>2022</v>
      </c>
      <c r="D2023" t="s">
        <v>43</v>
      </c>
      <c r="E2023" t="s">
        <v>43</v>
      </c>
      <c r="F2023" s="1"/>
      <c r="G2023" t="s">
        <v>43</v>
      </c>
      <c r="I2023" t="s">
        <v>43</v>
      </c>
      <c r="L2023" t="s">
        <v>43</v>
      </c>
      <c r="M2023" t="s">
        <v>43</v>
      </c>
      <c r="N2023" t="s">
        <v>43</v>
      </c>
      <c r="O2023" s="1"/>
      <c r="Q2023" s="317"/>
      <c r="U2023" s="317"/>
    </row>
    <row r="2024" spans="1:21">
      <c r="A2024">
        <v>2023</v>
      </c>
      <c r="D2024" t="s">
        <v>43</v>
      </c>
      <c r="E2024" t="s">
        <v>43</v>
      </c>
      <c r="F2024" s="1"/>
      <c r="G2024" t="s">
        <v>43</v>
      </c>
      <c r="I2024" t="s">
        <v>43</v>
      </c>
      <c r="L2024" t="s">
        <v>43</v>
      </c>
      <c r="M2024" t="s">
        <v>43</v>
      </c>
      <c r="N2024" t="s">
        <v>43</v>
      </c>
      <c r="O2024" s="1"/>
      <c r="Q2024" s="317"/>
      <c r="U2024" s="317"/>
    </row>
    <row r="2025" spans="1:21">
      <c r="A2025">
        <v>2024</v>
      </c>
      <c r="D2025" t="s">
        <v>43</v>
      </c>
      <c r="E2025" t="s">
        <v>43</v>
      </c>
      <c r="F2025" s="1"/>
      <c r="G2025" t="s">
        <v>43</v>
      </c>
      <c r="I2025" t="s">
        <v>43</v>
      </c>
      <c r="L2025" t="s">
        <v>43</v>
      </c>
      <c r="M2025" t="s">
        <v>43</v>
      </c>
      <c r="N2025" t="s">
        <v>43</v>
      </c>
      <c r="O2025" s="1"/>
      <c r="Q2025" s="317"/>
      <c r="U2025" s="317"/>
    </row>
    <row r="2026" spans="1:21">
      <c r="A2026">
        <v>2025</v>
      </c>
      <c r="D2026" t="s">
        <v>43</v>
      </c>
      <c r="E2026" t="s">
        <v>43</v>
      </c>
      <c r="F2026" s="1"/>
      <c r="G2026" t="s">
        <v>43</v>
      </c>
      <c r="I2026" t="s">
        <v>43</v>
      </c>
      <c r="L2026" t="s">
        <v>43</v>
      </c>
      <c r="M2026" t="s">
        <v>43</v>
      </c>
      <c r="N2026" t="s">
        <v>43</v>
      </c>
      <c r="O2026" s="1"/>
      <c r="Q2026" s="317"/>
      <c r="U2026" s="317"/>
    </row>
    <row r="2027" spans="1:21">
      <c r="A2027">
        <v>2026</v>
      </c>
      <c r="D2027" t="s">
        <v>43</v>
      </c>
      <c r="E2027" t="s">
        <v>43</v>
      </c>
      <c r="F2027" s="1"/>
      <c r="G2027" t="s">
        <v>43</v>
      </c>
      <c r="I2027" t="s">
        <v>43</v>
      </c>
      <c r="L2027" t="s">
        <v>43</v>
      </c>
      <c r="M2027" t="s">
        <v>43</v>
      </c>
      <c r="N2027" t="s">
        <v>43</v>
      </c>
      <c r="O2027" s="1"/>
      <c r="Q2027" s="317"/>
      <c r="U2027" s="317"/>
    </row>
    <row r="2028" spans="1:21">
      <c r="A2028">
        <v>2027</v>
      </c>
      <c r="D2028" t="s">
        <v>43</v>
      </c>
      <c r="E2028" t="s">
        <v>43</v>
      </c>
      <c r="F2028" s="1"/>
      <c r="G2028" t="s">
        <v>43</v>
      </c>
      <c r="I2028" t="s">
        <v>43</v>
      </c>
      <c r="L2028" t="s">
        <v>43</v>
      </c>
      <c r="M2028" t="s">
        <v>43</v>
      </c>
      <c r="N2028" t="s">
        <v>43</v>
      </c>
      <c r="O2028" s="1"/>
      <c r="Q2028" s="317"/>
      <c r="U2028" s="317"/>
    </row>
    <row r="2029" spans="1:21">
      <c r="A2029">
        <v>2028</v>
      </c>
      <c r="D2029" t="s">
        <v>43</v>
      </c>
      <c r="E2029" t="s">
        <v>43</v>
      </c>
      <c r="F2029" s="1"/>
      <c r="G2029" t="s">
        <v>43</v>
      </c>
      <c r="I2029" t="s">
        <v>43</v>
      </c>
      <c r="L2029" t="s">
        <v>43</v>
      </c>
      <c r="M2029" t="s">
        <v>43</v>
      </c>
      <c r="N2029" t="s">
        <v>43</v>
      </c>
      <c r="O2029" s="1"/>
      <c r="Q2029" s="317"/>
      <c r="U2029" s="317"/>
    </row>
    <row r="2030" spans="1:21">
      <c r="A2030">
        <v>2029</v>
      </c>
      <c r="D2030" t="s">
        <v>43</v>
      </c>
      <c r="E2030" t="s">
        <v>43</v>
      </c>
      <c r="F2030" s="1"/>
      <c r="G2030" t="s">
        <v>43</v>
      </c>
      <c r="I2030" t="s">
        <v>43</v>
      </c>
      <c r="L2030" t="s">
        <v>43</v>
      </c>
      <c r="M2030" t="s">
        <v>43</v>
      </c>
      <c r="N2030" t="s">
        <v>43</v>
      </c>
      <c r="O2030" s="1"/>
      <c r="Q2030" s="317"/>
      <c r="U2030" s="317"/>
    </row>
    <row r="2031" spans="1:21">
      <c r="A2031">
        <v>2030</v>
      </c>
      <c r="D2031" t="s">
        <v>43</v>
      </c>
      <c r="E2031" t="s">
        <v>43</v>
      </c>
      <c r="F2031" s="1"/>
      <c r="G2031" t="s">
        <v>43</v>
      </c>
      <c r="I2031" t="s">
        <v>43</v>
      </c>
      <c r="L2031" t="s">
        <v>43</v>
      </c>
      <c r="M2031" t="s">
        <v>43</v>
      </c>
      <c r="N2031" t="s">
        <v>43</v>
      </c>
      <c r="O2031" s="1"/>
      <c r="Q2031" s="317"/>
      <c r="U2031" s="317"/>
    </row>
    <row r="2032" spans="1:21">
      <c r="A2032">
        <v>2031</v>
      </c>
      <c r="D2032" t="s">
        <v>43</v>
      </c>
      <c r="E2032" t="s">
        <v>43</v>
      </c>
      <c r="F2032" s="1"/>
      <c r="G2032" t="s">
        <v>43</v>
      </c>
      <c r="I2032" t="s">
        <v>43</v>
      </c>
      <c r="L2032" t="s">
        <v>43</v>
      </c>
      <c r="M2032" t="s">
        <v>43</v>
      </c>
      <c r="N2032" t="s">
        <v>43</v>
      </c>
      <c r="O2032" s="1"/>
      <c r="Q2032" s="317"/>
      <c r="U2032" s="317"/>
    </row>
    <row r="2033" spans="1:21">
      <c r="A2033">
        <v>2032</v>
      </c>
      <c r="D2033" t="s">
        <v>43</v>
      </c>
      <c r="E2033" t="s">
        <v>43</v>
      </c>
      <c r="F2033" s="1"/>
      <c r="G2033" t="s">
        <v>43</v>
      </c>
      <c r="I2033" t="s">
        <v>43</v>
      </c>
      <c r="L2033" t="s">
        <v>43</v>
      </c>
      <c r="M2033" t="s">
        <v>43</v>
      </c>
      <c r="N2033" t="s">
        <v>43</v>
      </c>
      <c r="O2033" s="1"/>
      <c r="Q2033" s="317"/>
      <c r="U2033" s="317"/>
    </row>
    <row r="2034" spans="1:21">
      <c r="A2034">
        <v>2033</v>
      </c>
      <c r="D2034" t="s">
        <v>43</v>
      </c>
      <c r="E2034" t="s">
        <v>43</v>
      </c>
      <c r="F2034" s="1"/>
      <c r="G2034" t="s">
        <v>43</v>
      </c>
      <c r="I2034" t="s">
        <v>43</v>
      </c>
      <c r="L2034" t="s">
        <v>43</v>
      </c>
      <c r="M2034" t="s">
        <v>43</v>
      </c>
      <c r="N2034" t="s">
        <v>43</v>
      </c>
      <c r="O2034" s="1"/>
      <c r="Q2034" s="317"/>
      <c r="U2034" s="317"/>
    </row>
    <row r="2035" spans="1:21">
      <c r="A2035">
        <v>2034</v>
      </c>
      <c r="D2035" t="s">
        <v>43</v>
      </c>
      <c r="E2035" t="s">
        <v>43</v>
      </c>
      <c r="F2035" s="1"/>
      <c r="G2035" t="s">
        <v>43</v>
      </c>
      <c r="I2035" t="s">
        <v>43</v>
      </c>
      <c r="L2035" t="s">
        <v>43</v>
      </c>
      <c r="M2035" t="s">
        <v>43</v>
      </c>
      <c r="N2035" t="s">
        <v>43</v>
      </c>
      <c r="O2035" s="1"/>
      <c r="Q2035" s="317"/>
      <c r="U2035" s="317"/>
    </row>
    <row r="2036" spans="1:21">
      <c r="A2036">
        <v>2035</v>
      </c>
      <c r="D2036" t="s">
        <v>43</v>
      </c>
      <c r="E2036" t="s">
        <v>43</v>
      </c>
      <c r="F2036" s="1"/>
      <c r="G2036" t="s">
        <v>43</v>
      </c>
      <c r="I2036" t="s">
        <v>43</v>
      </c>
      <c r="L2036" t="s">
        <v>43</v>
      </c>
      <c r="M2036" t="s">
        <v>43</v>
      </c>
      <c r="N2036" t="s">
        <v>43</v>
      </c>
      <c r="O2036" s="1"/>
      <c r="Q2036" s="317"/>
      <c r="U2036" s="317"/>
    </row>
    <row r="2037" spans="1:21">
      <c r="A2037">
        <v>2036</v>
      </c>
      <c r="D2037" t="s">
        <v>43</v>
      </c>
      <c r="E2037" t="s">
        <v>43</v>
      </c>
      <c r="F2037" s="1"/>
      <c r="G2037" t="s">
        <v>43</v>
      </c>
      <c r="I2037" t="s">
        <v>43</v>
      </c>
      <c r="L2037" t="s">
        <v>43</v>
      </c>
      <c r="M2037" t="s">
        <v>43</v>
      </c>
      <c r="N2037" t="s">
        <v>43</v>
      </c>
      <c r="O2037" s="1"/>
      <c r="Q2037" s="317"/>
      <c r="U2037" s="317"/>
    </row>
    <row r="2038" spans="1:21">
      <c r="A2038">
        <v>2037</v>
      </c>
      <c r="D2038" t="s">
        <v>43</v>
      </c>
      <c r="E2038" t="s">
        <v>43</v>
      </c>
      <c r="F2038" s="1"/>
      <c r="G2038" t="s">
        <v>43</v>
      </c>
      <c r="I2038" t="s">
        <v>43</v>
      </c>
      <c r="L2038" t="s">
        <v>43</v>
      </c>
      <c r="M2038" t="s">
        <v>43</v>
      </c>
      <c r="N2038" t="s">
        <v>43</v>
      </c>
      <c r="O2038" s="1"/>
      <c r="Q2038" s="317"/>
      <c r="U2038" s="317"/>
    </row>
    <row r="2039" spans="1:21">
      <c r="A2039">
        <v>2038</v>
      </c>
      <c r="D2039" t="s">
        <v>43</v>
      </c>
      <c r="E2039" t="s">
        <v>43</v>
      </c>
      <c r="F2039" s="1"/>
      <c r="G2039" t="s">
        <v>43</v>
      </c>
      <c r="I2039" t="s">
        <v>43</v>
      </c>
      <c r="L2039" t="s">
        <v>43</v>
      </c>
      <c r="M2039" t="s">
        <v>43</v>
      </c>
      <c r="N2039" t="s">
        <v>43</v>
      </c>
      <c r="O2039" s="1"/>
      <c r="Q2039" s="317"/>
      <c r="U2039" s="317"/>
    </row>
    <row r="2040" spans="1:21">
      <c r="A2040">
        <v>2039</v>
      </c>
      <c r="D2040" t="s">
        <v>43</v>
      </c>
      <c r="E2040" t="s">
        <v>43</v>
      </c>
      <c r="F2040" s="1"/>
      <c r="G2040" t="s">
        <v>43</v>
      </c>
      <c r="I2040" t="s">
        <v>43</v>
      </c>
      <c r="L2040" t="s">
        <v>43</v>
      </c>
      <c r="M2040" t="s">
        <v>43</v>
      </c>
      <c r="N2040" t="s">
        <v>43</v>
      </c>
      <c r="O2040" s="1"/>
      <c r="Q2040" s="317"/>
      <c r="U2040" s="317"/>
    </row>
    <row r="2041" spans="1:21">
      <c r="A2041">
        <v>2040</v>
      </c>
      <c r="D2041" t="s">
        <v>43</v>
      </c>
      <c r="E2041" t="s">
        <v>43</v>
      </c>
      <c r="F2041" s="1"/>
      <c r="G2041" t="s">
        <v>43</v>
      </c>
      <c r="I2041" t="s">
        <v>43</v>
      </c>
      <c r="L2041" t="s">
        <v>43</v>
      </c>
      <c r="M2041" t="s">
        <v>43</v>
      </c>
      <c r="N2041" t="s">
        <v>43</v>
      </c>
      <c r="O2041" s="1"/>
      <c r="Q2041" s="317"/>
      <c r="U2041" s="317"/>
    </row>
    <row r="2042" spans="1:21">
      <c r="A2042">
        <v>2041</v>
      </c>
      <c r="D2042" t="s">
        <v>43</v>
      </c>
      <c r="E2042" t="s">
        <v>43</v>
      </c>
      <c r="F2042" s="1"/>
      <c r="G2042" t="s">
        <v>43</v>
      </c>
      <c r="I2042" t="s">
        <v>43</v>
      </c>
      <c r="L2042" t="s">
        <v>43</v>
      </c>
      <c r="M2042" t="s">
        <v>43</v>
      </c>
      <c r="N2042" t="s">
        <v>43</v>
      </c>
      <c r="O2042" s="1"/>
      <c r="Q2042" s="317"/>
      <c r="U2042" s="317"/>
    </row>
    <row r="2043" spans="1:21">
      <c r="A2043">
        <v>2042</v>
      </c>
      <c r="D2043" t="s">
        <v>43</v>
      </c>
      <c r="E2043" t="s">
        <v>43</v>
      </c>
      <c r="F2043" s="1"/>
      <c r="G2043" t="s">
        <v>43</v>
      </c>
      <c r="I2043" t="s">
        <v>43</v>
      </c>
      <c r="L2043" t="s">
        <v>43</v>
      </c>
      <c r="M2043" t="s">
        <v>43</v>
      </c>
      <c r="N2043" t="s">
        <v>43</v>
      </c>
      <c r="O2043" s="1"/>
      <c r="Q2043" s="317"/>
      <c r="U2043" s="317"/>
    </row>
    <row r="2044" spans="1:21">
      <c r="A2044">
        <v>2043</v>
      </c>
      <c r="D2044" t="s">
        <v>43</v>
      </c>
      <c r="E2044" t="s">
        <v>43</v>
      </c>
      <c r="F2044" s="1"/>
      <c r="G2044" t="s">
        <v>43</v>
      </c>
      <c r="I2044" t="s">
        <v>43</v>
      </c>
      <c r="L2044" t="s">
        <v>43</v>
      </c>
      <c r="M2044" t="s">
        <v>43</v>
      </c>
      <c r="N2044" t="s">
        <v>43</v>
      </c>
      <c r="O2044" s="1"/>
      <c r="Q2044" s="317"/>
      <c r="U2044" s="317"/>
    </row>
    <row r="2045" spans="1:21">
      <c r="A2045">
        <v>2044</v>
      </c>
      <c r="D2045" t="s">
        <v>43</v>
      </c>
      <c r="E2045" t="s">
        <v>43</v>
      </c>
      <c r="F2045" s="1"/>
      <c r="G2045" t="s">
        <v>43</v>
      </c>
      <c r="I2045" t="s">
        <v>43</v>
      </c>
      <c r="L2045" t="s">
        <v>43</v>
      </c>
      <c r="M2045" t="s">
        <v>43</v>
      </c>
      <c r="N2045" t="s">
        <v>43</v>
      </c>
      <c r="O2045" s="1"/>
      <c r="Q2045" s="317"/>
      <c r="U2045" s="317"/>
    </row>
    <row r="2046" spans="1:21">
      <c r="A2046">
        <v>2045</v>
      </c>
      <c r="D2046" t="s">
        <v>43</v>
      </c>
      <c r="E2046" t="s">
        <v>43</v>
      </c>
      <c r="F2046" s="1"/>
      <c r="G2046" t="s">
        <v>43</v>
      </c>
      <c r="I2046" t="s">
        <v>43</v>
      </c>
      <c r="L2046" t="s">
        <v>43</v>
      </c>
      <c r="M2046" t="s">
        <v>43</v>
      </c>
      <c r="N2046" t="s">
        <v>43</v>
      </c>
      <c r="O2046" s="1"/>
      <c r="Q2046" s="317"/>
      <c r="U2046" s="317"/>
    </row>
    <row r="2047" spans="1:21">
      <c r="A2047">
        <v>2046</v>
      </c>
      <c r="D2047" t="s">
        <v>43</v>
      </c>
      <c r="E2047" t="s">
        <v>43</v>
      </c>
      <c r="F2047" s="1"/>
      <c r="G2047" t="s">
        <v>43</v>
      </c>
      <c r="I2047" t="s">
        <v>43</v>
      </c>
      <c r="L2047" t="s">
        <v>43</v>
      </c>
      <c r="M2047" t="s">
        <v>43</v>
      </c>
      <c r="N2047" t="s">
        <v>43</v>
      </c>
      <c r="O2047" s="1"/>
      <c r="Q2047" s="317"/>
      <c r="U2047" s="317"/>
    </row>
    <row r="2048" spans="1:21">
      <c r="A2048">
        <v>2047</v>
      </c>
      <c r="D2048" t="s">
        <v>43</v>
      </c>
      <c r="E2048" t="s">
        <v>43</v>
      </c>
      <c r="F2048" s="1"/>
      <c r="G2048" t="s">
        <v>43</v>
      </c>
      <c r="I2048" t="s">
        <v>43</v>
      </c>
      <c r="L2048" t="s">
        <v>43</v>
      </c>
      <c r="M2048" t="s">
        <v>43</v>
      </c>
      <c r="N2048" t="s">
        <v>43</v>
      </c>
      <c r="O2048" s="1"/>
      <c r="Q2048" s="317"/>
      <c r="U2048" s="317"/>
    </row>
    <row r="2049" spans="1:21">
      <c r="A2049">
        <v>2048</v>
      </c>
      <c r="D2049" t="s">
        <v>43</v>
      </c>
      <c r="E2049" t="s">
        <v>43</v>
      </c>
      <c r="F2049" s="1"/>
      <c r="G2049" t="s">
        <v>43</v>
      </c>
      <c r="I2049" t="s">
        <v>43</v>
      </c>
      <c r="L2049" t="s">
        <v>43</v>
      </c>
      <c r="M2049" t="s">
        <v>43</v>
      </c>
      <c r="N2049" t="s">
        <v>43</v>
      </c>
      <c r="O2049" s="1"/>
      <c r="Q2049" s="317"/>
      <c r="U2049" s="317"/>
    </row>
    <row r="2050" spans="1:21">
      <c r="A2050">
        <v>2049</v>
      </c>
      <c r="D2050" t="s">
        <v>43</v>
      </c>
      <c r="E2050" t="s">
        <v>43</v>
      </c>
      <c r="F2050" s="1"/>
      <c r="G2050" t="s">
        <v>43</v>
      </c>
      <c r="I2050" t="s">
        <v>43</v>
      </c>
      <c r="L2050" t="s">
        <v>43</v>
      </c>
      <c r="M2050" t="s">
        <v>43</v>
      </c>
      <c r="N2050" t="s">
        <v>43</v>
      </c>
      <c r="O2050" s="1"/>
      <c r="Q2050" s="317"/>
      <c r="U2050" s="317"/>
    </row>
    <row r="2051" spans="1:21">
      <c r="A2051">
        <v>2050</v>
      </c>
      <c r="D2051" t="s">
        <v>43</v>
      </c>
      <c r="E2051" t="s">
        <v>43</v>
      </c>
      <c r="F2051" s="1"/>
      <c r="G2051" t="s">
        <v>43</v>
      </c>
      <c r="I2051" t="s">
        <v>43</v>
      </c>
      <c r="L2051" t="s">
        <v>43</v>
      </c>
      <c r="M2051" t="s">
        <v>43</v>
      </c>
      <c r="N2051" t="s">
        <v>43</v>
      </c>
      <c r="O2051" s="1"/>
      <c r="Q2051" s="317"/>
      <c r="U2051" s="317"/>
    </row>
    <row r="2052" spans="1:21">
      <c r="A2052">
        <v>2051</v>
      </c>
      <c r="D2052" t="s">
        <v>43</v>
      </c>
      <c r="E2052" t="s">
        <v>43</v>
      </c>
      <c r="F2052" s="1"/>
      <c r="G2052" t="s">
        <v>43</v>
      </c>
      <c r="I2052" t="s">
        <v>43</v>
      </c>
      <c r="L2052" t="s">
        <v>43</v>
      </c>
      <c r="M2052" t="s">
        <v>43</v>
      </c>
      <c r="N2052" t="s">
        <v>43</v>
      </c>
      <c r="O2052" s="1"/>
      <c r="Q2052" s="317"/>
      <c r="U2052" s="317"/>
    </row>
    <row r="2053" spans="1:21">
      <c r="A2053">
        <v>2052</v>
      </c>
      <c r="D2053" t="s">
        <v>43</v>
      </c>
      <c r="E2053" t="s">
        <v>43</v>
      </c>
      <c r="F2053" s="1"/>
      <c r="G2053" t="s">
        <v>43</v>
      </c>
      <c r="I2053" t="s">
        <v>43</v>
      </c>
      <c r="L2053" t="s">
        <v>43</v>
      </c>
      <c r="M2053" t="s">
        <v>43</v>
      </c>
      <c r="N2053" t="s">
        <v>43</v>
      </c>
      <c r="O2053" s="1"/>
      <c r="Q2053" s="317"/>
      <c r="U2053" s="317"/>
    </row>
    <row r="2054" spans="1:21">
      <c r="A2054">
        <v>2053</v>
      </c>
      <c r="D2054" t="s">
        <v>43</v>
      </c>
      <c r="E2054" t="s">
        <v>43</v>
      </c>
      <c r="F2054" s="1"/>
      <c r="G2054" t="s">
        <v>43</v>
      </c>
      <c r="I2054" t="s">
        <v>43</v>
      </c>
      <c r="L2054" t="s">
        <v>43</v>
      </c>
      <c r="M2054" t="s">
        <v>43</v>
      </c>
      <c r="N2054" t="s">
        <v>43</v>
      </c>
      <c r="O2054" s="1"/>
      <c r="Q2054" s="317"/>
      <c r="U2054" s="317"/>
    </row>
    <row r="2055" spans="1:21">
      <c r="A2055">
        <v>2054</v>
      </c>
      <c r="D2055" t="s">
        <v>43</v>
      </c>
      <c r="E2055" t="s">
        <v>43</v>
      </c>
      <c r="F2055" s="1"/>
      <c r="G2055" t="s">
        <v>43</v>
      </c>
      <c r="I2055" t="s">
        <v>43</v>
      </c>
      <c r="L2055" t="s">
        <v>43</v>
      </c>
      <c r="M2055" t="s">
        <v>43</v>
      </c>
      <c r="N2055" t="s">
        <v>43</v>
      </c>
      <c r="O2055" s="1"/>
      <c r="Q2055" s="317"/>
      <c r="U2055" s="317"/>
    </row>
    <row r="2056" spans="1:21">
      <c r="A2056">
        <v>2055</v>
      </c>
      <c r="D2056" t="s">
        <v>43</v>
      </c>
      <c r="E2056" t="s">
        <v>43</v>
      </c>
      <c r="F2056" s="1"/>
      <c r="G2056" t="s">
        <v>43</v>
      </c>
      <c r="I2056" t="s">
        <v>43</v>
      </c>
      <c r="L2056" t="s">
        <v>43</v>
      </c>
      <c r="M2056" t="s">
        <v>43</v>
      </c>
      <c r="N2056" t="s">
        <v>43</v>
      </c>
      <c r="O2056" s="1"/>
      <c r="Q2056" s="317"/>
      <c r="U2056" s="317"/>
    </row>
    <row r="2057" spans="1:21">
      <c r="A2057">
        <v>2056</v>
      </c>
      <c r="D2057" t="s">
        <v>43</v>
      </c>
      <c r="E2057" t="s">
        <v>43</v>
      </c>
      <c r="F2057" s="1"/>
      <c r="G2057" t="s">
        <v>43</v>
      </c>
      <c r="I2057" t="s">
        <v>43</v>
      </c>
      <c r="L2057" t="s">
        <v>43</v>
      </c>
      <c r="M2057" t="s">
        <v>43</v>
      </c>
      <c r="N2057" t="s">
        <v>43</v>
      </c>
      <c r="O2057" s="1"/>
      <c r="Q2057" s="317"/>
      <c r="U2057" s="317"/>
    </row>
    <row r="2058" spans="1:21">
      <c r="A2058">
        <v>2057</v>
      </c>
      <c r="D2058" t="s">
        <v>43</v>
      </c>
      <c r="E2058" t="s">
        <v>43</v>
      </c>
      <c r="F2058" s="1"/>
      <c r="G2058" t="s">
        <v>43</v>
      </c>
      <c r="I2058" t="s">
        <v>43</v>
      </c>
      <c r="L2058" t="s">
        <v>43</v>
      </c>
      <c r="M2058" t="s">
        <v>43</v>
      </c>
      <c r="N2058" t="s">
        <v>43</v>
      </c>
      <c r="O2058" s="1"/>
      <c r="Q2058" s="317"/>
      <c r="U2058" s="317"/>
    </row>
    <row r="2059" spans="1:21">
      <c r="A2059">
        <v>2058</v>
      </c>
      <c r="D2059" t="s">
        <v>43</v>
      </c>
      <c r="E2059" t="s">
        <v>43</v>
      </c>
      <c r="F2059" s="1"/>
      <c r="G2059" t="s">
        <v>43</v>
      </c>
      <c r="I2059" t="s">
        <v>43</v>
      </c>
      <c r="L2059" t="s">
        <v>43</v>
      </c>
      <c r="M2059" t="s">
        <v>43</v>
      </c>
      <c r="N2059" t="s">
        <v>43</v>
      </c>
      <c r="O2059" s="1"/>
      <c r="Q2059" s="317"/>
      <c r="U2059" s="317"/>
    </row>
    <row r="2060" spans="1:21">
      <c r="A2060">
        <v>2059</v>
      </c>
      <c r="D2060" t="s">
        <v>43</v>
      </c>
      <c r="E2060" t="s">
        <v>43</v>
      </c>
      <c r="F2060" s="1"/>
      <c r="G2060" t="s">
        <v>43</v>
      </c>
      <c r="I2060" t="s">
        <v>43</v>
      </c>
      <c r="L2060" t="s">
        <v>43</v>
      </c>
      <c r="M2060" t="s">
        <v>43</v>
      </c>
      <c r="N2060" t="s">
        <v>43</v>
      </c>
      <c r="O2060" s="1"/>
      <c r="Q2060" s="317"/>
      <c r="U2060" s="317"/>
    </row>
    <row r="2061" spans="1:21">
      <c r="A2061">
        <v>2060</v>
      </c>
      <c r="D2061" t="s">
        <v>43</v>
      </c>
      <c r="E2061" t="s">
        <v>43</v>
      </c>
      <c r="F2061" s="1"/>
      <c r="G2061" t="s">
        <v>43</v>
      </c>
      <c r="I2061" t="s">
        <v>43</v>
      </c>
      <c r="L2061" t="s">
        <v>43</v>
      </c>
      <c r="M2061" t="s">
        <v>43</v>
      </c>
      <c r="N2061" t="s">
        <v>43</v>
      </c>
      <c r="O2061" s="1"/>
      <c r="Q2061" s="317"/>
      <c r="U2061" s="317"/>
    </row>
    <row r="2062" spans="1:21">
      <c r="A2062">
        <v>2061</v>
      </c>
      <c r="D2062" t="s">
        <v>43</v>
      </c>
      <c r="E2062" t="s">
        <v>43</v>
      </c>
      <c r="F2062" s="1"/>
      <c r="G2062" t="s">
        <v>43</v>
      </c>
      <c r="I2062" t="s">
        <v>43</v>
      </c>
      <c r="L2062" t="s">
        <v>43</v>
      </c>
      <c r="M2062" t="s">
        <v>43</v>
      </c>
      <c r="N2062" t="s">
        <v>43</v>
      </c>
      <c r="O2062" s="1"/>
      <c r="Q2062" s="317"/>
      <c r="U2062" s="317"/>
    </row>
    <row r="2063" spans="1:21">
      <c r="A2063">
        <v>2062</v>
      </c>
      <c r="D2063" t="s">
        <v>43</v>
      </c>
      <c r="E2063" t="s">
        <v>43</v>
      </c>
      <c r="F2063" s="1"/>
      <c r="G2063" t="s">
        <v>43</v>
      </c>
      <c r="I2063" t="s">
        <v>43</v>
      </c>
      <c r="L2063" t="s">
        <v>43</v>
      </c>
      <c r="M2063" t="s">
        <v>43</v>
      </c>
      <c r="N2063" t="s">
        <v>43</v>
      </c>
      <c r="O2063" s="1"/>
      <c r="Q2063" s="317"/>
      <c r="U2063" s="317"/>
    </row>
    <row r="2064" spans="1:21">
      <c r="A2064">
        <v>2063</v>
      </c>
      <c r="D2064" t="s">
        <v>43</v>
      </c>
      <c r="E2064" t="s">
        <v>43</v>
      </c>
      <c r="F2064" s="1"/>
      <c r="G2064" t="s">
        <v>43</v>
      </c>
      <c r="I2064" t="s">
        <v>43</v>
      </c>
      <c r="L2064" t="s">
        <v>43</v>
      </c>
      <c r="M2064" t="s">
        <v>43</v>
      </c>
      <c r="N2064" t="s">
        <v>43</v>
      </c>
      <c r="O2064" s="1"/>
      <c r="Q2064" s="317"/>
      <c r="U2064" s="317"/>
    </row>
    <row r="2065" spans="1:21">
      <c r="A2065">
        <v>2064</v>
      </c>
      <c r="D2065" t="s">
        <v>43</v>
      </c>
      <c r="E2065" t="s">
        <v>43</v>
      </c>
      <c r="F2065" s="1"/>
      <c r="G2065" t="s">
        <v>43</v>
      </c>
      <c r="I2065" t="s">
        <v>43</v>
      </c>
      <c r="L2065" t="s">
        <v>43</v>
      </c>
      <c r="M2065" t="s">
        <v>43</v>
      </c>
      <c r="N2065" t="s">
        <v>43</v>
      </c>
      <c r="O2065" s="1"/>
      <c r="Q2065" s="317"/>
      <c r="U2065" s="317"/>
    </row>
    <row r="2066" spans="1:21">
      <c r="A2066">
        <v>2065</v>
      </c>
      <c r="D2066" t="s">
        <v>43</v>
      </c>
      <c r="E2066" t="s">
        <v>43</v>
      </c>
      <c r="F2066" s="1"/>
      <c r="G2066" t="s">
        <v>43</v>
      </c>
      <c r="I2066" t="s">
        <v>43</v>
      </c>
      <c r="L2066" t="s">
        <v>43</v>
      </c>
      <c r="M2066" t="s">
        <v>43</v>
      </c>
      <c r="N2066" t="s">
        <v>43</v>
      </c>
      <c r="O2066" s="1"/>
      <c r="Q2066" s="317"/>
      <c r="U2066" s="317"/>
    </row>
    <row r="2067" spans="1:21">
      <c r="A2067">
        <v>2066</v>
      </c>
      <c r="D2067" t="s">
        <v>43</v>
      </c>
      <c r="E2067" t="s">
        <v>43</v>
      </c>
      <c r="F2067" s="1"/>
      <c r="G2067" t="s">
        <v>43</v>
      </c>
      <c r="I2067" t="s">
        <v>43</v>
      </c>
      <c r="L2067" t="s">
        <v>43</v>
      </c>
      <c r="M2067" t="s">
        <v>43</v>
      </c>
      <c r="N2067" t="s">
        <v>43</v>
      </c>
      <c r="O2067" s="1"/>
      <c r="Q2067" s="317"/>
      <c r="U2067" s="317"/>
    </row>
    <row r="2068" spans="1:21">
      <c r="A2068">
        <v>2067</v>
      </c>
      <c r="D2068" t="s">
        <v>43</v>
      </c>
      <c r="E2068" t="s">
        <v>43</v>
      </c>
      <c r="F2068" s="1"/>
      <c r="G2068" t="s">
        <v>43</v>
      </c>
      <c r="I2068" t="s">
        <v>43</v>
      </c>
      <c r="L2068" t="s">
        <v>43</v>
      </c>
      <c r="M2068" t="s">
        <v>43</v>
      </c>
      <c r="N2068" t="s">
        <v>43</v>
      </c>
      <c r="O2068" s="1"/>
      <c r="Q2068" s="317"/>
      <c r="U2068" s="317"/>
    </row>
    <row r="2069" spans="1:21">
      <c r="A2069">
        <v>2068</v>
      </c>
      <c r="D2069" t="s">
        <v>43</v>
      </c>
      <c r="E2069" t="s">
        <v>43</v>
      </c>
      <c r="F2069" s="1"/>
      <c r="G2069" t="s">
        <v>43</v>
      </c>
      <c r="I2069" t="s">
        <v>43</v>
      </c>
      <c r="L2069" t="s">
        <v>43</v>
      </c>
      <c r="M2069" t="s">
        <v>43</v>
      </c>
      <c r="N2069" t="s">
        <v>43</v>
      </c>
      <c r="O2069" s="1"/>
      <c r="Q2069" s="317"/>
      <c r="U2069" s="317"/>
    </row>
    <row r="2070" spans="1:21">
      <c r="A2070">
        <v>2069</v>
      </c>
      <c r="D2070" t="s">
        <v>43</v>
      </c>
      <c r="E2070" t="s">
        <v>43</v>
      </c>
      <c r="F2070" s="1"/>
      <c r="G2070" t="s">
        <v>43</v>
      </c>
      <c r="I2070" t="s">
        <v>43</v>
      </c>
      <c r="L2070" t="s">
        <v>43</v>
      </c>
      <c r="M2070" t="s">
        <v>43</v>
      </c>
      <c r="N2070" t="s">
        <v>43</v>
      </c>
      <c r="O2070" s="1"/>
      <c r="Q2070" s="317"/>
      <c r="U2070" s="317"/>
    </row>
    <row r="2071" spans="1:21">
      <c r="A2071">
        <v>2070</v>
      </c>
      <c r="D2071" t="s">
        <v>43</v>
      </c>
      <c r="E2071" t="s">
        <v>43</v>
      </c>
      <c r="F2071" s="1"/>
      <c r="G2071" t="s">
        <v>43</v>
      </c>
      <c r="I2071" t="s">
        <v>43</v>
      </c>
      <c r="L2071" t="s">
        <v>43</v>
      </c>
      <c r="M2071" t="s">
        <v>43</v>
      </c>
      <c r="N2071" t="s">
        <v>43</v>
      </c>
      <c r="O2071" s="1"/>
      <c r="Q2071" s="317"/>
      <c r="U2071" s="317"/>
    </row>
    <row r="2072" spans="1:21">
      <c r="A2072">
        <v>2071</v>
      </c>
      <c r="D2072" t="s">
        <v>43</v>
      </c>
      <c r="E2072" t="s">
        <v>43</v>
      </c>
      <c r="F2072" s="1"/>
      <c r="G2072" t="s">
        <v>43</v>
      </c>
      <c r="I2072" t="s">
        <v>43</v>
      </c>
      <c r="L2072" t="s">
        <v>43</v>
      </c>
      <c r="M2072" t="s">
        <v>43</v>
      </c>
      <c r="N2072" t="s">
        <v>43</v>
      </c>
      <c r="O2072" s="1"/>
      <c r="Q2072" s="317"/>
      <c r="U2072" s="317"/>
    </row>
    <row r="2073" spans="1:21">
      <c r="A2073">
        <v>2072</v>
      </c>
      <c r="D2073" t="s">
        <v>43</v>
      </c>
      <c r="E2073" t="s">
        <v>43</v>
      </c>
      <c r="F2073" s="1"/>
      <c r="G2073" t="s">
        <v>43</v>
      </c>
      <c r="I2073" t="s">
        <v>43</v>
      </c>
      <c r="L2073" t="s">
        <v>43</v>
      </c>
      <c r="M2073" t="s">
        <v>43</v>
      </c>
      <c r="N2073" t="s">
        <v>43</v>
      </c>
      <c r="O2073" s="1"/>
      <c r="Q2073" s="317"/>
      <c r="U2073" s="317"/>
    </row>
    <row r="2074" spans="1:21">
      <c r="A2074">
        <v>2073</v>
      </c>
      <c r="D2074" t="s">
        <v>43</v>
      </c>
      <c r="E2074" t="s">
        <v>43</v>
      </c>
      <c r="F2074" s="1"/>
      <c r="G2074" t="s">
        <v>43</v>
      </c>
      <c r="I2074" t="s">
        <v>43</v>
      </c>
      <c r="L2074" t="s">
        <v>43</v>
      </c>
      <c r="M2074" t="s">
        <v>43</v>
      </c>
      <c r="N2074" t="s">
        <v>43</v>
      </c>
      <c r="O2074" s="1"/>
      <c r="Q2074" s="317"/>
      <c r="U2074" s="317"/>
    </row>
    <row r="2075" spans="1:21">
      <c r="A2075">
        <v>2074</v>
      </c>
      <c r="D2075" t="s">
        <v>43</v>
      </c>
      <c r="E2075" t="s">
        <v>43</v>
      </c>
      <c r="F2075" s="1"/>
      <c r="G2075" t="s">
        <v>43</v>
      </c>
      <c r="I2075" t="s">
        <v>43</v>
      </c>
      <c r="L2075" t="s">
        <v>43</v>
      </c>
      <c r="M2075" t="s">
        <v>43</v>
      </c>
      <c r="N2075" t="s">
        <v>43</v>
      </c>
      <c r="O2075" s="1"/>
      <c r="Q2075" s="317"/>
      <c r="U2075" s="317"/>
    </row>
    <row r="2076" spans="1:21">
      <c r="A2076">
        <v>2075</v>
      </c>
      <c r="D2076" t="s">
        <v>43</v>
      </c>
      <c r="E2076" t="s">
        <v>43</v>
      </c>
      <c r="F2076" s="1"/>
      <c r="G2076" t="s">
        <v>43</v>
      </c>
      <c r="I2076" t="s">
        <v>43</v>
      </c>
      <c r="L2076" t="s">
        <v>43</v>
      </c>
      <c r="M2076" t="s">
        <v>43</v>
      </c>
      <c r="N2076" t="s">
        <v>43</v>
      </c>
      <c r="O2076" s="1"/>
      <c r="Q2076" s="317"/>
      <c r="U2076" s="317"/>
    </row>
    <row r="2077" spans="1:21">
      <c r="A2077">
        <v>2076</v>
      </c>
      <c r="D2077" t="s">
        <v>43</v>
      </c>
      <c r="E2077" t="s">
        <v>43</v>
      </c>
      <c r="F2077" s="1"/>
      <c r="G2077" t="s">
        <v>43</v>
      </c>
      <c r="I2077" t="s">
        <v>43</v>
      </c>
      <c r="L2077" t="s">
        <v>43</v>
      </c>
      <c r="M2077" t="s">
        <v>43</v>
      </c>
      <c r="N2077" t="s">
        <v>43</v>
      </c>
      <c r="O2077" s="1"/>
      <c r="Q2077" s="317"/>
      <c r="U2077" s="317"/>
    </row>
    <row r="2078" spans="1:21">
      <c r="A2078">
        <v>2077</v>
      </c>
      <c r="D2078" t="s">
        <v>43</v>
      </c>
      <c r="E2078" t="s">
        <v>43</v>
      </c>
      <c r="F2078" s="1"/>
      <c r="G2078" t="s">
        <v>43</v>
      </c>
      <c r="I2078" t="s">
        <v>43</v>
      </c>
      <c r="L2078" t="s">
        <v>43</v>
      </c>
      <c r="M2078" t="s">
        <v>43</v>
      </c>
      <c r="N2078" t="s">
        <v>43</v>
      </c>
      <c r="O2078" s="1"/>
      <c r="Q2078" s="317"/>
      <c r="U2078" s="317"/>
    </row>
    <row r="2079" spans="1:21">
      <c r="A2079">
        <v>2078</v>
      </c>
      <c r="D2079" t="s">
        <v>43</v>
      </c>
      <c r="E2079" t="s">
        <v>43</v>
      </c>
      <c r="F2079" s="1"/>
      <c r="G2079" t="s">
        <v>43</v>
      </c>
      <c r="I2079" t="s">
        <v>43</v>
      </c>
      <c r="L2079" t="s">
        <v>43</v>
      </c>
      <c r="M2079" t="s">
        <v>43</v>
      </c>
      <c r="N2079" t="s">
        <v>43</v>
      </c>
      <c r="O2079" s="1"/>
      <c r="Q2079" s="317"/>
      <c r="U2079" s="317"/>
    </row>
    <row r="2080" spans="1:21">
      <c r="A2080">
        <v>2079</v>
      </c>
      <c r="D2080" t="s">
        <v>43</v>
      </c>
      <c r="E2080" t="s">
        <v>43</v>
      </c>
      <c r="F2080" s="1"/>
      <c r="G2080" t="s">
        <v>43</v>
      </c>
      <c r="I2080" t="s">
        <v>43</v>
      </c>
      <c r="L2080" t="s">
        <v>43</v>
      </c>
      <c r="M2080" t="s">
        <v>43</v>
      </c>
      <c r="N2080" t="s">
        <v>43</v>
      </c>
      <c r="O2080" s="1"/>
      <c r="Q2080" s="317"/>
      <c r="U2080" s="317"/>
    </row>
    <row r="2081" spans="1:21">
      <c r="A2081">
        <v>2080</v>
      </c>
      <c r="D2081" t="s">
        <v>43</v>
      </c>
      <c r="E2081" t="s">
        <v>43</v>
      </c>
      <c r="F2081" s="1"/>
      <c r="G2081" t="s">
        <v>43</v>
      </c>
      <c r="I2081" t="s">
        <v>43</v>
      </c>
      <c r="L2081" t="s">
        <v>43</v>
      </c>
      <c r="M2081" t="s">
        <v>43</v>
      </c>
      <c r="N2081" t="s">
        <v>43</v>
      </c>
      <c r="O2081" s="1"/>
      <c r="Q2081" s="317"/>
      <c r="U2081" s="317"/>
    </row>
    <row r="2082" spans="1:21">
      <c r="A2082">
        <v>2081</v>
      </c>
      <c r="D2082" t="s">
        <v>43</v>
      </c>
      <c r="E2082" t="s">
        <v>43</v>
      </c>
      <c r="F2082" s="1"/>
      <c r="G2082" t="s">
        <v>43</v>
      </c>
      <c r="I2082" t="s">
        <v>43</v>
      </c>
      <c r="L2082" t="s">
        <v>43</v>
      </c>
      <c r="M2082" t="s">
        <v>43</v>
      </c>
      <c r="N2082" t="s">
        <v>43</v>
      </c>
      <c r="O2082" s="1"/>
      <c r="Q2082" s="317"/>
      <c r="U2082" s="317"/>
    </row>
    <row r="2083" spans="1:21">
      <c r="A2083">
        <v>2082</v>
      </c>
      <c r="D2083" t="s">
        <v>43</v>
      </c>
      <c r="E2083" t="s">
        <v>43</v>
      </c>
      <c r="F2083" s="1"/>
      <c r="G2083" t="s">
        <v>43</v>
      </c>
      <c r="I2083" t="s">
        <v>43</v>
      </c>
      <c r="L2083" t="s">
        <v>43</v>
      </c>
      <c r="M2083" t="s">
        <v>43</v>
      </c>
      <c r="N2083" t="s">
        <v>43</v>
      </c>
      <c r="O2083" s="1"/>
      <c r="Q2083" s="317"/>
      <c r="U2083" s="317"/>
    </row>
    <row r="2084" spans="1:21">
      <c r="A2084">
        <v>2083</v>
      </c>
      <c r="D2084" t="s">
        <v>43</v>
      </c>
      <c r="E2084" t="s">
        <v>43</v>
      </c>
      <c r="F2084" s="1"/>
      <c r="G2084" t="s">
        <v>43</v>
      </c>
      <c r="I2084" t="s">
        <v>43</v>
      </c>
      <c r="L2084" t="s">
        <v>43</v>
      </c>
      <c r="M2084" t="s">
        <v>43</v>
      </c>
      <c r="N2084" t="s">
        <v>43</v>
      </c>
      <c r="O2084" s="1"/>
      <c r="Q2084" s="317"/>
      <c r="U2084" s="317"/>
    </row>
    <row r="2085" spans="1:21">
      <c r="A2085">
        <v>2084</v>
      </c>
      <c r="D2085" t="s">
        <v>43</v>
      </c>
      <c r="E2085" t="s">
        <v>43</v>
      </c>
      <c r="F2085" s="1"/>
      <c r="G2085" t="s">
        <v>43</v>
      </c>
      <c r="I2085" t="s">
        <v>43</v>
      </c>
      <c r="L2085" t="s">
        <v>43</v>
      </c>
      <c r="M2085" t="s">
        <v>43</v>
      </c>
      <c r="N2085" t="s">
        <v>43</v>
      </c>
      <c r="O2085" s="1"/>
      <c r="Q2085" s="317"/>
      <c r="U2085" s="317"/>
    </row>
    <row r="2086" spans="1:21">
      <c r="A2086">
        <v>2085</v>
      </c>
      <c r="D2086" t="s">
        <v>43</v>
      </c>
      <c r="E2086" t="s">
        <v>43</v>
      </c>
      <c r="F2086" s="1"/>
      <c r="G2086" t="s">
        <v>43</v>
      </c>
      <c r="I2086" t="s">
        <v>43</v>
      </c>
      <c r="L2086" t="s">
        <v>43</v>
      </c>
      <c r="M2086" t="s">
        <v>43</v>
      </c>
      <c r="N2086" t="s">
        <v>43</v>
      </c>
      <c r="O2086" s="1"/>
      <c r="Q2086" s="317"/>
      <c r="U2086" s="317"/>
    </row>
    <row r="2087" spans="1:21">
      <c r="A2087">
        <v>2086</v>
      </c>
      <c r="D2087" t="s">
        <v>43</v>
      </c>
      <c r="E2087" t="s">
        <v>43</v>
      </c>
      <c r="F2087" s="1"/>
      <c r="G2087" t="s">
        <v>43</v>
      </c>
      <c r="I2087" t="s">
        <v>43</v>
      </c>
      <c r="L2087" t="s">
        <v>43</v>
      </c>
      <c r="M2087" t="s">
        <v>43</v>
      </c>
      <c r="N2087" t="s">
        <v>43</v>
      </c>
      <c r="O2087" s="1"/>
      <c r="Q2087" s="317"/>
      <c r="U2087" s="317"/>
    </row>
    <row r="2088" spans="1:21">
      <c r="A2088">
        <v>2087</v>
      </c>
      <c r="D2088" t="s">
        <v>43</v>
      </c>
      <c r="E2088" t="s">
        <v>43</v>
      </c>
      <c r="F2088" s="1"/>
      <c r="G2088" t="s">
        <v>43</v>
      </c>
      <c r="I2088" t="s">
        <v>43</v>
      </c>
      <c r="L2088" t="s">
        <v>43</v>
      </c>
      <c r="M2088" t="s">
        <v>43</v>
      </c>
      <c r="N2088" t="s">
        <v>43</v>
      </c>
      <c r="O2088" s="1"/>
      <c r="Q2088" s="317"/>
      <c r="U2088" s="317"/>
    </row>
    <row r="2089" spans="1:21">
      <c r="A2089">
        <v>2088</v>
      </c>
      <c r="D2089" t="s">
        <v>43</v>
      </c>
      <c r="E2089" t="s">
        <v>43</v>
      </c>
      <c r="F2089" s="1"/>
      <c r="G2089" t="s">
        <v>43</v>
      </c>
      <c r="I2089" t="s">
        <v>43</v>
      </c>
      <c r="L2089" t="s">
        <v>43</v>
      </c>
      <c r="M2089" t="s">
        <v>43</v>
      </c>
      <c r="N2089" t="s">
        <v>43</v>
      </c>
      <c r="O2089" s="1"/>
      <c r="Q2089" s="317"/>
      <c r="U2089" s="317"/>
    </row>
    <row r="2090" spans="1:21">
      <c r="A2090">
        <v>2089</v>
      </c>
      <c r="D2090" t="s">
        <v>43</v>
      </c>
      <c r="E2090" t="s">
        <v>43</v>
      </c>
      <c r="F2090" s="1"/>
      <c r="G2090" t="s">
        <v>43</v>
      </c>
      <c r="I2090" t="s">
        <v>43</v>
      </c>
      <c r="L2090" t="s">
        <v>43</v>
      </c>
      <c r="M2090" t="s">
        <v>43</v>
      </c>
      <c r="N2090" t="s">
        <v>43</v>
      </c>
      <c r="O2090" s="1"/>
      <c r="Q2090" s="317"/>
      <c r="U2090" s="317"/>
    </row>
    <row r="2091" spans="1:21">
      <c r="A2091">
        <v>2090</v>
      </c>
      <c r="D2091" t="s">
        <v>43</v>
      </c>
      <c r="E2091" t="s">
        <v>43</v>
      </c>
      <c r="F2091" s="1"/>
      <c r="G2091" t="s">
        <v>43</v>
      </c>
      <c r="I2091" t="s">
        <v>43</v>
      </c>
      <c r="L2091" t="s">
        <v>43</v>
      </c>
      <c r="M2091" t="s">
        <v>43</v>
      </c>
      <c r="N2091" t="s">
        <v>43</v>
      </c>
      <c r="O2091" s="1"/>
      <c r="Q2091" s="317"/>
      <c r="U2091" s="317"/>
    </row>
    <row r="2092" spans="1:21">
      <c r="A2092">
        <v>2091</v>
      </c>
      <c r="D2092" t="s">
        <v>43</v>
      </c>
      <c r="E2092" t="s">
        <v>43</v>
      </c>
      <c r="F2092" s="1"/>
      <c r="G2092" t="s">
        <v>43</v>
      </c>
      <c r="I2092" t="s">
        <v>43</v>
      </c>
      <c r="L2092" t="s">
        <v>43</v>
      </c>
      <c r="M2092" t="s">
        <v>43</v>
      </c>
      <c r="N2092" t="s">
        <v>43</v>
      </c>
      <c r="O2092" s="1"/>
      <c r="Q2092" s="317"/>
      <c r="U2092" s="317"/>
    </row>
    <row r="2093" spans="1:21">
      <c r="A2093">
        <v>2092</v>
      </c>
      <c r="D2093" t="s">
        <v>43</v>
      </c>
      <c r="E2093" t="s">
        <v>43</v>
      </c>
      <c r="F2093" s="1"/>
      <c r="G2093" t="s">
        <v>43</v>
      </c>
      <c r="I2093" t="s">
        <v>43</v>
      </c>
      <c r="L2093" t="s">
        <v>43</v>
      </c>
      <c r="M2093" t="s">
        <v>43</v>
      </c>
      <c r="N2093" t="s">
        <v>43</v>
      </c>
      <c r="O2093" s="1"/>
      <c r="Q2093" s="317"/>
      <c r="U2093" s="317"/>
    </row>
    <row r="2094" spans="1:21">
      <c r="A2094">
        <v>2093</v>
      </c>
      <c r="D2094" t="s">
        <v>43</v>
      </c>
      <c r="E2094" t="s">
        <v>43</v>
      </c>
      <c r="F2094" s="1"/>
      <c r="G2094" t="s">
        <v>43</v>
      </c>
      <c r="I2094" t="s">
        <v>43</v>
      </c>
      <c r="L2094" t="s">
        <v>43</v>
      </c>
      <c r="M2094" t="s">
        <v>43</v>
      </c>
      <c r="N2094" t="s">
        <v>43</v>
      </c>
      <c r="O2094" s="1"/>
      <c r="Q2094" s="317"/>
      <c r="U2094" s="317"/>
    </row>
    <row r="2095" spans="1:21">
      <c r="A2095">
        <v>2094</v>
      </c>
      <c r="D2095" t="s">
        <v>43</v>
      </c>
      <c r="E2095" t="s">
        <v>43</v>
      </c>
      <c r="F2095" s="1"/>
      <c r="G2095" t="s">
        <v>43</v>
      </c>
      <c r="I2095" t="s">
        <v>43</v>
      </c>
      <c r="L2095" t="s">
        <v>43</v>
      </c>
      <c r="M2095" t="s">
        <v>43</v>
      </c>
      <c r="N2095" t="s">
        <v>43</v>
      </c>
      <c r="O2095" s="1"/>
      <c r="Q2095" s="317"/>
      <c r="U2095" s="317"/>
    </row>
    <row r="2096" spans="1:21">
      <c r="A2096">
        <v>2095</v>
      </c>
      <c r="D2096" t="s">
        <v>43</v>
      </c>
      <c r="E2096" t="s">
        <v>43</v>
      </c>
      <c r="F2096" s="1"/>
      <c r="G2096" t="s">
        <v>43</v>
      </c>
      <c r="I2096" t="s">
        <v>43</v>
      </c>
      <c r="L2096" t="s">
        <v>43</v>
      </c>
      <c r="M2096" t="s">
        <v>43</v>
      </c>
      <c r="N2096" t="s">
        <v>43</v>
      </c>
      <c r="O2096" s="1"/>
      <c r="Q2096" s="317"/>
      <c r="U2096" s="317"/>
    </row>
    <row r="2097" spans="1:21">
      <c r="A2097">
        <v>2096</v>
      </c>
      <c r="D2097" t="s">
        <v>43</v>
      </c>
      <c r="E2097" t="s">
        <v>43</v>
      </c>
      <c r="F2097" s="1"/>
      <c r="G2097" t="s">
        <v>43</v>
      </c>
      <c r="I2097" t="s">
        <v>43</v>
      </c>
      <c r="L2097" t="s">
        <v>43</v>
      </c>
      <c r="M2097" t="s">
        <v>43</v>
      </c>
      <c r="N2097" t="s">
        <v>43</v>
      </c>
      <c r="O2097" s="1"/>
      <c r="Q2097" s="317"/>
      <c r="U2097" s="317"/>
    </row>
    <row r="2098" spans="1:21">
      <c r="A2098">
        <v>2097</v>
      </c>
      <c r="D2098" t="s">
        <v>43</v>
      </c>
      <c r="E2098" t="s">
        <v>43</v>
      </c>
      <c r="F2098" s="1"/>
      <c r="G2098" t="s">
        <v>43</v>
      </c>
      <c r="I2098" t="s">
        <v>43</v>
      </c>
      <c r="L2098" t="s">
        <v>43</v>
      </c>
      <c r="M2098" t="s">
        <v>43</v>
      </c>
      <c r="N2098" t="s">
        <v>43</v>
      </c>
      <c r="O2098" s="1"/>
      <c r="Q2098" s="317"/>
      <c r="U2098" s="317"/>
    </row>
    <row r="2099" spans="1:21">
      <c r="A2099">
        <v>2098</v>
      </c>
      <c r="D2099" t="s">
        <v>43</v>
      </c>
      <c r="E2099" t="s">
        <v>43</v>
      </c>
      <c r="F2099" s="1"/>
      <c r="G2099" t="s">
        <v>43</v>
      </c>
      <c r="I2099" t="s">
        <v>43</v>
      </c>
      <c r="L2099" t="s">
        <v>43</v>
      </c>
      <c r="M2099" t="s">
        <v>43</v>
      </c>
      <c r="N2099" t="s">
        <v>43</v>
      </c>
      <c r="O2099" s="1"/>
      <c r="Q2099" s="317"/>
      <c r="U2099" s="317"/>
    </row>
    <row r="2100" spans="1:21">
      <c r="A2100">
        <v>2099</v>
      </c>
      <c r="D2100" t="s">
        <v>43</v>
      </c>
      <c r="E2100" t="s">
        <v>43</v>
      </c>
      <c r="F2100" s="1"/>
      <c r="G2100" t="s">
        <v>43</v>
      </c>
      <c r="I2100" t="s">
        <v>43</v>
      </c>
      <c r="L2100" t="s">
        <v>43</v>
      </c>
      <c r="M2100" t="s">
        <v>43</v>
      </c>
      <c r="N2100" t="s">
        <v>43</v>
      </c>
      <c r="O2100" s="1"/>
      <c r="Q2100" s="317"/>
      <c r="U2100" s="317"/>
    </row>
    <row r="2101" spans="1:21">
      <c r="A2101">
        <v>2100</v>
      </c>
      <c r="D2101" t="s">
        <v>43</v>
      </c>
      <c r="E2101" t="s">
        <v>43</v>
      </c>
      <c r="F2101" s="1"/>
      <c r="G2101" t="s">
        <v>43</v>
      </c>
      <c r="I2101" t="s">
        <v>43</v>
      </c>
      <c r="L2101" t="s">
        <v>43</v>
      </c>
      <c r="M2101" t="s">
        <v>43</v>
      </c>
      <c r="N2101" t="s">
        <v>43</v>
      </c>
      <c r="O2101" s="1"/>
      <c r="Q2101" s="317"/>
      <c r="U2101" s="317"/>
    </row>
    <row r="2102" spans="1:21">
      <c r="A2102">
        <v>2101</v>
      </c>
      <c r="D2102" t="s">
        <v>43</v>
      </c>
      <c r="E2102" t="s">
        <v>43</v>
      </c>
      <c r="F2102" s="1"/>
      <c r="G2102" t="s">
        <v>43</v>
      </c>
      <c r="I2102" t="s">
        <v>43</v>
      </c>
      <c r="L2102" t="s">
        <v>43</v>
      </c>
      <c r="M2102" t="s">
        <v>43</v>
      </c>
      <c r="N2102" t="s">
        <v>43</v>
      </c>
      <c r="O2102" s="1"/>
      <c r="Q2102" s="317"/>
      <c r="U2102" s="317"/>
    </row>
    <row r="2103" spans="1:21">
      <c r="A2103">
        <v>2102</v>
      </c>
      <c r="D2103" t="s">
        <v>43</v>
      </c>
      <c r="E2103" t="s">
        <v>43</v>
      </c>
      <c r="F2103" s="1"/>
      <c r="G2103" t="s">
        <v>43</v>
      </c>
      <c r="I2103" t="s">
        <v>43</v>
      </c>
      <c r="L2103" t="s">
        <v>43</v>
      </c>
      <c r="M2103" t="s">
        <v>43</v>
      </c>
      <c r="N2103" t="s">
        <v>43</v>
      </c>
      <c r="O2103" s="1"/>
      <c r="Q2103" s="317"/>
      <c r="U2103" s="317"/>
    </row>
    <row r="2104" spans="1:21">
      <c r="A2104">
        <v>2103</v>
      </c>
      <c r="D2104" t="s">
        <v>43</v>
      </c>
      <c r="E2104" t="s">
        <v>43</v>
      </c>
      <c r="F2104" s="1"/>
      <c r="G2104" t="s">
        <v>43</v>
      </c>
      <c r="I2104" t="s">
        <v>43</v>
      </c>
      <c r="L2104" t="s">
        <v>43</v>
      </c>
      <c r="M2104" t="s">
        <v>43</v>
      </c>
      <c r="N2104" t="s">
        <v>43</v>
      </c>
      <c r="O2104" s="1"/>
      <c r="Q2104" s="317"/>
      <c r="U2104" s="317"/>
    </row>
    <row r="2105" spans="1:21">
      <c r="A2105">
        <v>2104</v>
      </c>
      <c r="D2105" t="s">
        <v>43</v>
      </c>
      <c r="E2105" t="s">
        <v>43</v>
      </c>
      <c r="F2105" s="1"/>
      <c r="G2105" t="s">
        <v>43</v>
      </c>
      <c r="I2105" t="s">
        <v>43</v>
      </c>
      <c r="L2105" t="s">
        <v>43</v>
      </c>
      <c r="M2105" t="s">
        <v>43</v>
      </c>
      <c r="N2105" t="s">
        <v>43</v>
      </c>
      <c r="O2105" s="1"/>
      <c r="Q2105" s="317"/>
      <c r="U2105" s="317"/>
    </row>
    <row r="2106" spans="1:21">
      <c r="A2106">
        <v>2105</v>
      </c>
      <c r="D2106" t="s">
        <v>43</v>
      </c>
      <c r="E2106" t="s">
        <v>43</v>
      </c>
      <c r="F2106" s="1"/>
      <c r="G2106" t="s">
        <v>43</v>
      </c>
      <c r="I2106" t="s">
        <v>43</v>
      </c>
      <c r="L2106" t="s">
        <v>43</v>
      </c>
      <c r="M2106" t="s">
        <v>43</v>
      </c>
      <c r="N2106" t="s">
        <v>43</v>
      </c>
      <c r="O2106" s="1"/>
      <c r="Q2106" s="317"/>
      <c r="U2106" s="317"/>
    </row>
    <row r="2107" spans="1:21">
      <c r="A2107">
        <v>2106</v>
      </c>
      <c r="D2107" t="s">
        <v>43</v>
      </c>
      <c r="E2107" t="s">
        <v>43</v>
      </c>
      <c r="F2107" s="1"/>
      <c r="G2107" t="s">
        <v>43</v>
      </c>
      <c r="I2107" t="s">
        <v>43</v>
      </c>
      <c r="L2107" t="s">
        <v>43</v>
      </c>
      <c r="M2107" t="s">
        <v>43</v>
      </c>
      <c r="N2107" t="s">
        <v>43</v>
      </c>
      <c r="O2107" s="1"/>
      <c r="Q2107" s="317"/>
      <c r="U2107" s="317"/>
    </row>
    <row r="2108" spans="1:21">
      <c r="A2108">
        <v>2107</v>
      </c>
      <c r="D2108" t="s">
        <v>43</v>
      </c>
      <c r="E2108" t="s">
        <v>43</v>
      </c>
      <c r="F2108" s="1"/>
      <c r="G2108" t="s">
        <v>43</v>
      </c>
      <c r="I2108" t="s">
        <v>43</v>
      </c>
      <c r="L2108" t="s">
        <v>43</v>
      </c>
      <c r="M2108" t="s">
        <v>43</v>
      </c>
      <c r="N2108" t="s">
        <v>43</v>
      </c>
      <c r="O2108" s="1"/>
      <c r="Q2108" s="317"/>
      <c r="U2108" s="317"/>
    </row>
    <row r="2109" spans="1:21">
      <c r="A2109">
        <v>2108</v>
      </c>
      <c r="D2109" t="s">
        <v>43</v>
      </c>
      <c r="E2109" t="s">
        <v>43</v>
      </c>
      <c r="F2109" s="1"/>
      <c r="G2109" t="s">
        <v>43</v>
      </c>
      <c r="I2109" t="s">
        <v>43</v>
      </c>
      <c r="L2109" t="s">
        <v>43</v>
      </c>
      <c r="M2109" t="s">
        <v>43</v>
      </c>
      <c r="N2109" t="s">
        <v>43</v>
      </c>
      <c r="O2109" s="1"/>
      <c r="Q2109" s="317"/>
      <c r="U2109" s="317"/>
    </row>
    <row r="2110" spans="1:21">
      <c r="A2110">
        <v>2109</v>
      </c>
      <c r="D2110" t="s">
        <v>43</v>
      </c>
      <c r="E2110" t="s">
        <v>43</v>
      </c>
      <c r="F2110" s="1"/>
      <c r="G2110" t="s">
        <v>43</v>
      </c>
      <c r="I2110" t="s">
        <v>43</v>
      </c>
      <c r="L2110" t="s">
        <v>43</v>
      </c>
      <c r="M2110" t="s">
        <v>43</v>
      </c>
      <c r="N2110" t="s">
        <v>43</v>
      </c>
      <c r="O2110" s="1"/>
      <c r="Q2110" s="317"/>
      <c r="U2110" s="317"/>
    </row>
    <row r="2111" spans="1:21">
      <c r="A2111">
        <v>2110</v>
      </c>
      <c r="D2111" t="s">
        <v>43</v>
      </c>
      <c r="E2111" t="s">
        <v>43</v>
      </c>
      <c r="F2111" s="1"/>
      <c r="G2111" t="s">
        <v>43</v>
      </c>
      <c r="I2111" t="s">
        <v>43</v>
      </c>
      <c r="L2111" t="s">
        <v>43</v>
      </c>
      <c r="M2111" t="s">
        <v>43</v>
      </c>
      <c r="N2111" t="s">
        <v>43</v>
      </c>
      <c r="O2111" s="1"/>
      <c r="Q2111" s="317"/>
      <c r="U2111" s="317"/>
    </row>
    <row r="2112" spans="1:21">
      <c r="A2112">
        <v>2111</v>
      </c>
      <c r="D2112" t="s">
        <v>43</v>
      </c>
      <c r="E2112" t="s">
        <v>43</v>
      </c>
      <c r="F2112" s="1"/>
      <c r="G2112" t="s">
        <v>43</v>
      </c>
      <c r="I2112" t="s">
        <v>43</v>
      </c>
      <c r="L2112" t="s">
        <v>43</v>
      </c>
      <c r="M2112" t="s">
        <v>43</v>
      </c>
      <c r="N2112" t="s">
        <v>43</v>
      </c>
      <c r="O2112" s="1"/>
      <c r="Q2112" s="317"/>
      <c r="U2112" s="317"/>
    </row>
    <row r="2113" spans="1:21">
      <c r="A2113">
        <v>2112</v>
      </c>
      <c r="D2113" t="s">
        <v>43</v>
      </c>
      <c r="E2113" t="s">
        <v>43</v>
      </c>
      <c r="F2113" s="1"/>
      <c r="G2113" t="s">
        <v>43</v>
      </c>
      <c r="I2113" t="s">
        <v>43</v>
      </c>
      <c r="L2113" t="s">
        <v>43</v>
      </c>
      <c r="M2113" t="s">
        <v>43</v>
      </c>
      <c r="N2113" t="s">
        <v>43</v>
      </c>
      <c r="O2113" s="1"/>
      <c r="Q2113" s="317"/>
      <c r="U2113" s="317"/>
    </row>
    <row r="2114" spans="1:21">
      <c r="A2114">
        <v>2113</v>
      </c>
      <c r="D2114" t="s">
        <v>43</v>
      </c>
      <c r="E2114" t="s">
        <v>43</v>
      </c>
      <c r="F2114" s="1"/>
      <c r="G2114" t="s">
        <v>43</v>
      </c>
      <c r="I2114" t="s">
        <v>43</v>
      </c>
      <c r="L2114" t="s">
        <v>43</v>
      </c>
      <c r="M2114" t="s">
        <v>43</v>
      </c>
      <c r="N2114" t="s">
        <v>43</v>
      </c>
      <c r="O2114" s="1"/>
      <c r="Q2114" s="317"/>
      <c r="U2114" s="317"/>
    </row>
    <row r="2115" spans="1:21">
      <c r="A2115">
        <v>2114</v>
      </c>
      <c r="D2115" t="s">
        <v>43</v>
      </c>
      <c r="E2115" t="s">
        <v>43</v>
      </c>
      <c r="F2115" s="1"/>
      <c r="G2115" t="s">
        <v>43</v>
      </c>
      <c r="I2115" t="s">
        <v>43</v>
      </c>
      <c r="L2115" t="s">
        <v>43</v>
      </c>
      <c r="M2115" t="s">
        <v>43</v>
      </c>
      <c r="N2115" t="s">
        <v>43</v>
      </c>
      <c r="O2115" s="1"/>
      <c r="Q2115" s="317"/>
      <c r="U2115" s="317"/>
    </row>
    <row r="2116" spans="1:21">
      <c r="A2116">
        <v>2115</v>
      </c>
      <c r="D2116" t="s">
        <v>43</v>
      </c>
      <c r="E2116" t="s">
        <v>43</v>
      </c>
      <c r="F2116" s="1"/>
      <c r="G2116" t="s">
        <v>43</v>
      </c>
      <c r="I2116" t="s">
        <v>43</v>
      </c>
      <c r="L2116" t="s">
        <v>43</v>
      </c>
      <c r="M2116" t="s">
        <v>43</v>
      </c>
      <c r="N2116" t="s">
        <v>43</v>
      </c>
      <c r="O2116" s="1"/>
      <c r="Q2116" s="317"/>
      <c r="U2116" s="317"/>
    </row>
    <row r="2117" spans="1:21">
      <c r="A2117">
        <v>2116</v>
      </c>
      <c r="D2117" t="s">
        <v>43</v>
      </c>
      <c r="E2117" t="s">
        <v>43</v>
      </c>
      <c r="F2117" s="1"/>
      <c r="G2117" t="s">
        <v>43</v>
      </c>
      <c r="I2117" t="s">
        <v>43</v>
      </c>
      <c r="L2117" t="s">
        <v>43</v>
      </c>
      <c r="M2117" t="s">
        <v>43</v>
      </c>
      <c r="N2117" t="s">
        <v>43</v>
      </c>
      <c r="O2117" s="1"/>
      <c r="Q2117" s="317"/>
      <c r="U2117" s="317"/>
    </row>
    <row r="2118" spans="1:21">
      <c r="A2118">
        <v>2117</v>
      </c>
      <c r="D2118" t="s">
        <v>43</v>
      </c>
      <c r="E2118" t="s">
        <v>43</v>
      </c>
      <c r="F2118" s="1"/>
      <c r="G2118" t="s">
        <v>43</v>
      </c>
      <c r="I2118" t="s">
        <v>43</v>
      </c>
      <c r="L2118" t="s">
        <v>43</v>
      </c>
      <c r="M2118" t="s">
        <v>43</v>
      </c>
      <c r="N2118" t="s">
        <v>43</v>
      </c>
      <c r="O2118" s="1"/>
      <c r="Q2118" s="317"/>
      <c r="U2118" s="317"/>
    </row>
    <row r="2119" spans="1:21">
      <c r="A2119">
        <v>2118</v>
      </c>
      <c r="D2119" t="s">
        <v>43</v>
      </c>
      <c r="E2119" t="s">
        <v>43</v>
      </c>
      <c r="F2119" s="1"/>
      <c r="G2119" t="s">
        <v>43</v>
      </c>
      <c r="I2119" t="s">
        <v>43</v>
      </c>
      <c r="L2119" t="s">
        <v>43</v>
      </c>
      <c r="M2119" t="s">
        <v>43</v>
      </c>
      <c r="N2119" t="s">
        <v>43</v>
      </c>
      <c r="O2119" s="1"/>
      <c r="Q2119" s="317"/>
      <c r="U2119" s="317"/>
    </row>
    <row r="2120" spans="1:21">
      <c r="A2120">
        <v>2119</v>
      </c>
      <c r="D2120" t="s">
        <v>43</v>
      </c>
      <c r="E2120" t="s">
        <v>43</v>
      </c>
      <c r="F2120" s="1"/>
      <c r="G2120" t="s">
        <v>43</v>
      </c>
      <c r="I2120" t="s">
        <v>43</v>
      </c>
      <c r="L2120" t="s">
        <v>43</v>
      </c>
      <c r="M2120" t="s">
        <v>43</v>
      </c>
      <c r="N2120" t="s">
        <v>43</v>
      </c>
      <c r="O2120" s="1"/>
      <c r="Q2120" s="317"/>
      <c r="U2120" s="317"/>
    </row>
    <row r="2121" spans="1:21">
      <c r="A2121">
        <v>2120</v>
      </c>
      <c r="D2121" t="s">
        <v>43</v>
      </c>
      <c r="E2121" t="s">
        <v>43</v>
      </c>
      <c r="F2121" s="1"/>
      <c r="G2121" t="s">
        <v>43</v>
      </c>
      <c r="I2121" t="s">
        <v>43</v>
      </c>
      <c r="L2121" t="s">
        <v>43</v>
      </c>
      <c r="M2121" t="s">
        <v>43</v>
      </c>
      <c r="N2121" t="s">
        <v>43</v>
      </c>
      <c r="O2121" s="1"/>
      <c r="Q2121" s="317"/>
      <c r="U2121" s="317"/>
    </row>
    <row r="2122" spans="1:21">
      <c r="A2122">
        <v>2121</v>
      </c>
      <c r="D2122" t="s">
        <v>43</v>
      </c>
      <c r="E2122" t="s">
        <v>43</v>
      </c>
      <c r="F2122" s="1"/>
      <c r="G2122" t="s">
        <v>43</v>
      </c>
      <c r="I2122" t="s">
        <v>43</v>
      </c>
      <c r="L2122" t="s">
        <v>43</v>
      </c>
      <c r="M2122" t="s">
        <v>43</v>
      </c>
      <c r="N2122" t="s">
        <v>43</v>
      </c>
      <c r="O2122" s="1"/>
      <c r="Q2122" s="317"/>
      <c r="U2122" s="317"/>
    </row>
    <row r="2123" spans="1:21">
      <c r="A2123">
        <v>2122</v>
      </c>
      <c r="D2123" t="s">
        <v>43</v>
      </c>
      <c r="E2123" t="s">
        <v>43</v>
      </c>
      <c r="F2123" s="1"/>
      <c r="G2123" t="s">
        <v>43</v>
      </c>
      <c r="I2123" t="s">
        <v>43</v>
      </c>
      <c r="L2123" t="s">
        <v>43</v>
      </c>
      <c r="M2123" t="s">
        <v>43</v>
      </c>
      <c r="N2123" t="s">
        <v>43</v>
      </c>
      <c r="O2123" s="1"/>
      <c r="Q2123" s="317"/>
      <c r="U2123" s="317"/>
    </row>
    <row r="2124" spans="1:21">
      <c r="A2124">
        <v>2123</v>
      </c>
      <c r="D2124" t="s">
        <v>43</v>
      </c>
      <c r="E2124" t="s">
        <v>43</v>
      </c>
      <c r="F2124" s="1"/>
      <c r="G2124" t="s">
        <v>43</v>
      </c>
      <c r="I2124" t="s">
        <v>43</v>
      </c>
      <c r="L2124" t="s">
        <v>43</v>
      </c>
      <c r="M2124" t="s">
        <v>43</v>
      </c>
      <c r="N2124" t="s">
        <v>43</v>
      </c>
      <c r="O2124" s="1"/>
      <c r="Q2124" s="317"/>
      <c r="U2124" s="317"/>
    </row>
    <row r="2125" spans="1:21">
      <c r="A2125">
        <v>2124</v>
      </c>
      <c r="D2125" t="s">
        <v>43</v>
      </c>
      <c r="E2125" t="s">
        <v>43</v>
      </c>
      <c r="F2125" s="1"/>
      <c r="G2125" t="s">
        <v>43</v>
      </c>
      <c r="I2125" t="s">
        <v>43</v>
      </c>
      <c r="L2125" t="s">
        <v>43</v>
      </c>
      <c r="M2125" t="s">
        <v>43</v>
      </c>
      <c r="N2125" t="s">
        <v>43</v>
      </c>
      <c r="O2125" s="1"/>
      <c r="Q2125" s="317"/>
      <c r="U2125" s="317"/>
    </row>
    <row r="2126" spans="1:21">
      <c r="A2126">
        <v>2125</v>
      </c>
      <c r="D2126" t="s">
        <v>43</v>
      </c>
      <c r="E2126" t="s">
        <v>43</v>
      </c>
      <c r="F2126" s="1"/>
      <c r="G2126" t="s">
        <v>43</v>
      </c>
      <c r="I2126" t="s">
        <v>43</v>
      </c>
      <c r="L2126" t="s">
        <v>43</v>
      </c>
      <c r="M2126" t="s">
        <v>43</v>
      </c>
      <c r="N2126" t="s">
        <v>43</v>
      </c>
      <c r="O2126" s="1"/>
      <c r="Q2126" s="317"/>
      <c r="U2126" s="317"/>
    </row>
    <row r="2127" spans="1:21">
      <c r="A2127">
        <v>2126</v>
      </c>
      <c r="D2127" t="s">
        <v>43</v>
      </c>
      <c r="E2127" t="s">
        <v>43</v>
      </c>
      <c r="F2127" s="1"/>
      <c r="G2127" t="s">
        <v>43</v>
      </c>
      <c r="I2127" t="s">
        <v>43</v>
      </c>
      <c r="L2127" t="s">
        <v>43</v>
      </c>
      <c r="M2127" t="s">
        <v>43</v>
      </c>
      <c r="N2127" t="s">
        <v>43</v>
      </c>
      <c r="O2127" s="1"/>
      <c r="Q2127" s="317"/>
      <c r="U2127" s="317"/>
    </row>
    <row r="2128" spans="1:21">
      <c r="A2128">
        <v>2127</v>
      </c>
      <c r="D2128" t="s">
        <v>43</v>
      </c>
      <c r="E2128" t="s">
        <v>43</v>
      </c>
      <c r="F2128" s="1"/>
      <c r="G2128" t="s">
        <v>43</v>
      </c>
      <c r="I2128" t="s">
        <v>43</v>
      </c>
      <c r="L2128" t="s">
        <v>43</v>
      </c>
      <c r="M2128" t="s">
        <v>43</v>
      </c>
      <c r="N2128" t="s">
        <v>43</v>
      </c>
      <c r="O2128" s="1"/>
      <c r="Q2128" s="317"/>
      <c r="U2128" s="317"/>
    </row>
    <row r="2129" spans="1:21">
      <c r="A2129">
        <v>2128</v>
      </c>
      <c r="D2129" t="s">
        <v>43</v>
      </c>
      <c r="E2129" t="s">
        <v>43</v>
      </c>
      <c r="F2129" s="1"/>
      <c r="G2129" t="s">
        <v>43</v>
      </c>
      <c r="I2129" t="s">
        <v>43</v>
      </c>
      <c r="L2129" t="s">
        <v>43</v>
      </c>
      <c r="M2129" t="s">
        <v>43</v>
      </c>
      <c r="N2129" t="s">
        <v>43</v>
      </c>
      <c r="O2129" s="1"/>
      <c r="Q2129" s="317"/>
      <c r="U2129" s="317"/>
    </row>
    <row r="2130" spans="1:21">
      <c r="A2130">
        <v>2129</v>
      </c>
      <c r="D2130" t="s">
        <v>43</v>
      </c>
      <c r="E2130" t="s">
        <v>43</v>
      </c>
      <c r="F2130" s="1"/>
      <c r="G2130" t="s">
        <v>43</v>
      </c>
      <c r="I2130" t="s">
        <v>43</v>
      </c>
      <c r="L2130" t="s">
        <v>43</v>
      </c>
      <c r="M2130" t="s">
        <v>43</v>
      </c>
      <c r="N2130" t="s">
        <v>43</v>
      </c>
      <c r="O2130" s="1"/>
      <c r="Q2130" s="317"/>
      <c r="U2130" s="317"/>
    </row>
    <row r="2131" spans="1:21">
      <c r="A2131">
        <v>2130</v>
      </c>
      <c r="D2131" t="s">
        <v>43</v>
      </c>
      <c r="E2131" t="s">
        <v>43</v>
      </c>
      <c r="F2131" s="1"/>
      <c r="G2131" t="s">
        <v>43</v>
      </c>
      <c r="I2131" t="s">
        <v>43</v>
      </c>
      <c r="L2131" t="s">
        <v>43</v>
      </c>
      <c r="M2131" t="s">
        <v>43</v>
      </c>
      <c r="N2131" t="s">
        <v>43</v>
      </c>
      <c r="O2131" s="1"/>
      <c r="Q2131" s="317"/>
      <c r="U2131" s="317"/>
    </row>
    <row r="2132" spans="1:21">
      <c r="A2132">
        <v>2131</v>
      </c>
      <c r="D2132" t="s">
        <v>43</v>
      </c>
      <c r="E2132" t="s">
        <v>43</v>
      </c>
      <c r="F2132" s="1"/>
      <c r="G2132" t="s">
        <v>43</v>
      </c>
      <c r="I2132" t="s">
        <v>43</v>
      </c>
      <c r="L2132" t="s">
        <v>43</v>
      </c>
      <c r="M2132" t="s">
        <v>43</v>
      </c>
      <c r="N2132" t="s">
        <v>43</v>
      </c>
      <c r="O2132" s="1"/>
      <c r="Q2132" s="317"/>
      <c r="U2132" s="317"/>
    </row>
    <row r="2133" spans="1:21">
      <c r="A2133">
        <v>2132</v>
      </c>
      <c r="D2133" t="s">
        <v>43</v>
      </c>
      <c r="E2133" t="s">
        <v>43</v>
      </c>
      <c r="F2133" s="1"/>
      <c r="G2133" t="s">
        <v>43</v>
      </c>
      <c r="I2133" t="s">
        <v>43</v>
      </c>
      <c r="L2133" t="s">
        <v>43</v>
      </c>
      <c r="M2133" t="s">
        <v>43</v>
      </c>
      <c r="N2133" t="s">
        <v>43</v>
      </c>
      <c r="O2133" s="1"/>
      <c r="Q2133" s="317"/>
      <c r="U2133" s="317"/>
    </row>
    <row r="2134" spans="1:21">
      <c r="A2134">
        <v>2133</v>
      </c>
      <c r="D2134" t="s">
        <v>43</v>
      </c>
      <c r="E2134" t="s">
        <v>43</v>
      </c>
      <c r="F2134" s="1"/>
      <c r="G2134" t="s">
        <v>43</v>
      </c>
      <c r="I2134" t="s">
        <v>43</v>
      </c>
      <c r="L2134" t="s">
        <v>43</v>
      </c>
      <c r="M2134" t="s">
        <v>43</v>
      </c>
      <c r="N2134" t="s">
        <v>43</v>
      </c>
      <c r="O2134" s="1"/>
      <c r="Q2134" s="317"/>
      <c r="U2134" s="317"/>
    </row>
    <row r="2135" spans="1:21">
      <c r="A2135">
        <v>2134</v>
      </c>
      <c r="D2135" t="s">
        <v>43</v>
      </c>
      <c r="E2135" t="s">
        <v>43</v>
      </c>
      <c r="F2135" s="1"/>
      <c r="G2135" t="s">
        <v>43</v>
      </c>
      <c r="I2135" t="s">
        <v>43</v>
      </c>
      <c r="L2135" t="s">
        <v>43</v>
      </c>
      <c r="M2135" t="s">
        <v>43</v>
      </c>
      <c r="N2135" t="s">
        <v>43</v>
      </c>
      <c r="O2135" s="1"/>
      <c r="Q2135" s="317"/>
      <c r="U2135" s="317"/>
    </row>
    <row r="2136" spans="1:21">
      <c r="A2136">
        <v>2135</v>
      </c>
      <c r="D2136" t="s">
        <v>43</v>
      </c>
      <c r="E2136" t="s">
        <v>43</v>
      </c>
      <c r="F2136" s="1"/>
      <c r="G2136" t="s">
        <v>43</v>
      </c>
      <c r="I2136" t="s">
        <v>43</v>
      </c>
      <c r="L2136" t="s">
        <v>43</v>
      </c>
      <c r="M2136" t="s">
        <v>43</v>
      </c>
      <c r="N2136" t="s">
        <v>43</v>
      </c>
      <c r="O2136" s="1"/>
      <c r="Q2136" s="317"/>
      <c r="U2136" s="317"/>
    </row>
    <row r="2137" spans="1:21">
      <c r="A2137">
        <v>2136</v>
      </c>
      <c r="D2137" t="s">
        <v>43</v>
      </c>
      <c r="E2137" t="s">
        <v>43</v>
      </c>
      <c r="F2137" s="1"/>
      <c r="G2137" t="s">
        <v>43</v>
      </c>
      <c r="I2137" t="s">
        <v>43</v>
      </c>
      <c r="L2137" t="s">
        <v>43</v>
      </c>
      <c r="M2137" t="s">
        <v>43</v>
      </c>
      <c r="N2137" t="s">
        <v>43</v>
      </c>
      <c r="O2137" s="1"/>
      <c r="Q2137" s="317"/>
      <c r="U2137" s="317"/>
    </row>
    <row r="2138" spans="1:21">
      <c r="A2138">
        <v>2137</v>
      </c>
      <c r="D2138" t="s">
        <v>43</v>
      </c>
      <c r="E2138" t="s">
        <v>43</v>
      </c>
      <c r="F2138" s="1"/>
      <c r="G2138" t="s">
        <v>43</v>
      </c>
      <c r="I2138" t="s">
        <v>43</v>
      </c>
      <c r="L2138" t="s">
        <v>43</v>
      </c>
      <c r="M2138" t="s">
        <v>43</v>
      </c>
      <c r="N2138" t="s">
        <v>43</v>
      </c>
      <c r="O2138" s="1"/>
      <c r="Q2138" s="317"/>
      <c r="U2138" s="317"/>
    </row>
    <row r="2139" spans="1:21">
      <c r="A2139">
        <v>2138</v>
      </c>
      <c r="D2139" t="s">
        <v>43</v>
      </c>
      <c r="E2139" t="s">
        <v>43</v>
      </c>
      <c r="F2139" s="1"/>
      <c r="G2139" t="s">
        <v>43</v>
      </c>
      <c r="I2139" t="s">
        <v>43</v>
      </c>
      <c r="L2139" t="s">
        <v>43</v>
      </c>
      <c r="M2139" t="s">
        <v>43</v>
      </c>
      <c r="N2139" t="s">
        <v>43</v>
      </c>
      <c r="O2139" s="1"/>
      <c r="Q2139" s="317"/>
      <c r="U2139" s="317"/>
    </row>
    <row r="2140" spans="1:21">
      <c r="A2140">
        <v>2139</v>
      </c>
      <c r="D2140" t="s">
        <v>43</v>
      </c>
      <c r="E2140" t="s">
        <v>43</v>
      </c>
      <c r="F2140" s="1"/>
      <c r="G2140" t="s">
        <v>43</v>
      </c>
      <c r="I2140" t="s">
        <v>43</v>
      </c>
      <c r="L2140" t="s">
        <v>43</v>
      </c>
      <c r="M2140" t="s">
        <v>43</v>
      </c>
      <c r="N2140" t="s">
        <v>43</v>
      </c>
      <c r="O2140" s="1"/>
      <c r="Q2140" s="317"/>
      <c r="U2140" s="317"/>
    </row>
    <row r="2141" spans="1:21">
      <c r="A2141">
        <v>2140</v>
      </c>
      <c r="D2141" t="s">
        <v>43</v>
      </c>
      <c r="E2141" t="s">
        <v>43</v>
      </c>
      <c r="F2141" s="1"/>
      <c r="G2141" t="s">
        <v>43</v>
      </c>
      <c r="I2141" t="s">
        <v>43</v>
      </c>
      <c r="L2141" t="s">
        <v>43</v>
      </c>
      <c r="M2141" t="s">
        <v>43</v>
      </c>
      <c r="N2141" t="s">
        <v>43</v>
      </c>
      <c r="O2141" s="1"/>
      <c r="Q2141" s="317"/>
      <c r="U2141" s="317"/>
    </row>
    <row r="2142" spans="1:21">
      <c r="A2142">
        <v>2141</v>
      </c>
      <c r="D2142" t="s">
        <v>43</v>
      </c>
      <c r="E2142" t="s">
        <v>43</v>
      </c>
      <c r="F2142" s="1"/>
      <c r="G2142" t="s">
        <v>43</v>
      </c>
      <c r="I2142" t="s">
        <v>43</v>
      </c>
      <c r="L2142" t="s">
        <v>43</v>
      </c>
      <c r="M2142" t="s">
        <v>43</v>
      </c>
      <c r="N2142" t="s">
        <v>43</v>
      </c>
      <c r="O2142" s="1"/>
      <c r="Q2142" s="317"/>
      <c r="U2142" s="317"/>
    </row>
    <row r="2143" spans="1:21">
      <c r="A2143">
        <v>2142</v>
      </c>
      <c r="D2143" t="s">
        <v>43</v>
      </c>
      <c r="E2143" t="s">
        <v>43</v>
      </c>
      <c r="F2143" s="1"/>
      <c r="G2143" t="s">
        <v>43</v>
      </c>
      <c r="I2143" t="s">
        <v>43</v>
      </c>
      <c r="L2143" t="s">
        <v>43</v>
      </c>
      <c r="M2143" t="s">
        <v>43</v>
      </c>
      <c r="N2143" t="s">
        <v>43</v>
      </c>
      <c r="O2143" s="1"/>
      <c r="Q2143" s="317"/>
      <c r="U2143" s="317"/>
    </row>
    <row r="2144" spans="1:21">
      <c r="A2144">
        <v>2143</v>
      </c>
      <c r="D2144" t="s">
        <v>43</v>
      </c>
      <c r="E2144" t="s">
        <v>43</v>
      </c>
      <c r="F2144" s="1"/>
      <c r="G2144" t="s">
        <v>43</v>
      </c>
      <c r="I2144" t="s">
        <v>43</v>
      </c>
      <c r="L2144" t="s">
        <v>43</v>
      </c>
      <c r="M2144" t="s">
        <v>43</v>
      </c>
      <c r="N2144" t="s">
        <v>43</v>
      </c>
      <c r="O2144" s="1"/>
      <c r="Q2144" s="317"/>
      <c r="U2144" s="317"/>
    </row>
    <row r="2145" spans="1:21">
      <c r="A2145">
        <v>2144</v>
      </c>
      <c r="D2145" t="s">
        <v>43</v>
      </c>
      <c r="E2145" t="s">
        <v>43</v>
      </c>
      <c r="F2145" s="1"/>
      <c r="G2145" t="s">
        <v>43</v>
      </c>
      <c r="I2145" t="s">
        <v>43</v>
      </c>
      <c r="L2145" t="s">
        <v>43</v>
      </c>
      <c r="M2145" t="s">
        <v>43</v>
      </c>
      <c r="N2145" t="s">
        <v>43</v>
      </c>
      <c r="O2145" s="1"/>
      <c r="Q2145" s="317"/>
      <c r="U2145" s="317"/>
    </row>
    <row r="2146" spans="1:21">
      <c r="A2146">
        <v>2145</v>
      </c>
      <c r="D2146" t="s">
        <v>43</v>
      </c>
      <c r="E2146" t="s">
        <v>43</v>
      </c>
      <c r="F2146" s="1"/>
      <c r="G2146" t="s">
        <v>43</v>
      </c>
      <c r="I2146" t="s">
        <v>43</v>
      </c>
      <c r="L2146" t="s">
        <v>43</v>
      </c>
      <c r="M2146" t="s">
        <v>43</v>
      </c>
      <c r="N2146" t="s">
        <v>43</v>
      </c>
      <c r="O2146" s="1"/>
      <c r="Q2146" s="317"/>
      <c r="U2146" s="317"/>
    </row>
    <row r="2147" spans="1:21">
      <c r="A2147">
        <v>2146</v>
      </c>
      <c r="D2147" t="s">
        <v>43</v>
      </c>
      <c r="E2147" t="s">
        <v>43</v>
      </c>
      <c r="F2147" s="1"/>
      <c r="G2147" t="s">
        <v>43</v>
      </c>
      <c r="I2147" t="s">
        <v>43</v>
      </c>
      <c r="L2147" t="s">
        <v>43</v>
      </c>
      <c r="M2147" t="s">
        <v>43</v>
      </c>
      <c r="N2147" t="s">
        <v>43</v>
      </c>
      <c r="O2147" s="1"/>
      <c r="Q2147" s="317"/>
      <c r="U2147" s="317"/>
    </row>
    <row r="2148" spans="1:21">
      <c r="A2148">
        <v>2147</v>
      </c>
      <c r="D2148" t="s">
        <v>43</v>
      </c>
      <c r="E2148" t="s">
        <v>43</v>
      </c>
      <c r="F2148" s="1"/>
      <c r="G2148" t="s">
        <v>43</v>
      </c>
      <c r="I2148" t="s">
        <v>43</v>
      </c>
      <c r="L2148" t="s">
        <v>43</v>
      </c>
      <c r="M2148" t="s">
        <v>43</v>
      </c>
      <c r="N2148" t="s">
        <v>43</v>
      </c>
      <c r="O2148" s="1"/>
      <c r="Q2148" s="317"/>
      <c r="U2148" s="317"/>
    </row>
    <row r="2149" spans="1:21">
      <c r="A2149">
        <v>2148</v>
      </c>
      <c r="D2149" t="s">
        <v>43</v>
      </c>
      <c r="E2149" t="s">
        <v>43</v>
      </c>
      <c r="F2149" s="1"/>
      <c r="G2149" t="s">
        <v>43</v>
      </c>
      <c r="I2149" t="s">
        <v>43</v>
      </c>
      <c r="L2149" t="s">
        <v>43</v>
      </c>
      <c r="M2149" t="s">
        <v>43</v>
      </c>
      <c r="N2149" t="s">
        <v>43</v>
      </c>
      <c r="O2149" s="1"/>
      <c r="Q2149" s="317"/>
      <c r="U2149" s="317"/>
    </row>
    <row r="2150" spans="1:21">
      <c r="A2150">
        <v>2149</v>
      </c>
      <c r="D2150" t="s">
        <v>43</v>
      </c>
      <c r="E2150" t="s">
        <v>43</v>
      </c>
      <c r="F2150" s="1"/>
      <c r="G2150" t="s">
        <v>43</v>
      </c>
      <c r="I2150" t="s">
        <v>43</v>
      </c>
      <c r="L2150" t="s">
        <v>43</v>
      </c>
      <c r="M2150" t="s">
        <v>43</v>
      </c>
      <c r="N2150" t="s">
        <v>43</v>
      </c>
      <c r="O2150" s="1"/>
      <c r="Q2150" s="317"/>
      <c r="U2150" s="317"/>
    </row>
    <row r="2151" spans="1:21">
      <c r="A2151">
        <v>2150</v>
      </c>
      <c r="D2151" t="s">
        <v>43</v>
      </c>
      <c r="E2151" t="s">
        <v>43</v>
      </c>
      <c r="F2151" s="1"/>
      <c r="G2151" t="s">
        <v>43</v>
      </c>
      <c r="I2151" t="s">
        <v>43</v>
      </c>
      <c r="L2151" t="s">
        <v>43</v>
      </c>
      <c r="M2151" t="s">
        <v>43</v>
      </c>
      <c r="N2151" t="s">
        <v>43</v>
      </c>
      <c r="O2151" s="1"/>
      <c r="Q2151" s="317"/>
      <c r="U2151" s="317"/>
    </row>
    <row r="2152" spans="1:21">
      <c r="A2152">
        <v>2151</v>
      </c>
      <c r="D2152" t="s">
        <v>43</v>
      </c>
      <c r="E2152" t="s">
        <v>43</v>
      </c>
      <c r="F2152" s="1"/>
      <c r="G2152" t="s">
        <v>43</v>
      </c>
      <c r="I2152" t="s">
        <v>43</v>
      </c>
      <c r="L2152" t="s">
        <v>43</v>
      </c>
      <c r="M2152" t="s">
        <v>43</v>
      </c>
      <c r="N2152" t="s">
        <v>43</v>
      </c>
      <c r="O2152" s="1"/>
      <c r="Q2152" s="317"/>
      <c r="U2152" s="317"/>
    </row>
    <row r="2153" spans="1:21">
      <c r="A2153">
        <v>2152</v>
      </c>
      <c r="D2153" t="s">
        <v>43</v>
      </c>
      <c r="E2153" t="s">
        <v>43</v>
      </c>
      <c r="F2153" s="1"/>
      <c r="G2153" t="s">
        <v>43</v>
      </c>
      <c r="I2153" t="s">
        <v>43</v>
      </c>
      <c r="L2153" t="s">
        <v>43</v>
      </c>
      <c r="M2153" t="s">
        <v>43</v>
      </c>
      <c r="N2153" t="s">
        <v>43</v>
      </c>
      <c r="O2153" s="1"/>
      <c r="Q2153" s="317"/>
      <c r="U2153" s="317"/>
    </row>
    <row r="2154" spans="1:21">
      <c r="A2154">
        <v>2153</v>
      </c>
      <c r="D2154" t="s">
        <v>43</v>
      </c>
      <c r="E2154" t="s">
        <v>43</v>
      </c>
      <c r="F2154" s="1"/>
      <c r="G2154" t="s">
        <v>43</v>
      </c>
      <c r="I2154" t="s">
        <v>43</v>
      </c>
      <c r="L2154" t="s">
        <v>43</v>
      </c>
      <c r="M2154" t="s">
        <v>43</v>
      </c>
      <c r="N2154" t="s">
        <v>43</v>
      </c>
      <c r="O2154" s="1"/>
      <c r="Q2154" s="317"/>
      <c r="U2154" s="317"/>
    </row>
    <row r="2155" spans="1:21">
      <c r="A2155">
        <v>2154</v>
      </c>
      <c r="D2155" t="s">
        <v>43</v>
      </c>
      <c r="E2155" t="s">
        <v>43</v>
      </c>
      <c r="F2155" s="1"/>
      <c r="G2155" t="s">
        <v>43</v>
      </c>
      <c r="I2155" t="s">
        <v>43</v>
      </c>
      <c r="L2155" t="s">
        <v>43</v>
      </c>
      <c r="M2155" t="s">
        <v>43</v>
      </c>
      <c r="N2155" t="s">
        <v>43</v>
      </c>
      <c r="O2155" s="1"/>
      <c r="Q2155" s="317"/>
      <c r="U2155" s="317"/>
    </row>
    <row r="2156" spans="1:21">
      <c r="A2156">
        <v>2155</v>
      </c>
      <c r="D2156" t="s">
        <v>43</v>
      </c>
      <c r="E2156" t="s">
        <v>43</v>
      </c>
      <c r="F2156" s="1"/>
      <c r="G2156" t="s">
        <v>43</v>
      </c>
      <c r="I2156" t="s">
        <v>43</v>
      </c>
      <c r="L2156" t="s">
        <v>43</v>
      </c>
      <c r="M2156" t="s">
        <v>43</v>
      </c>
      <c r="N2156" t="s">
        <v>43</v>
      </c>
      <c r="O2156" s="1"/>
      <c r="Q2156" s="317"/>
      <c r="U2156" s="317"/>
    </row>
    <row r="2157" spans="1:21">
      <c r="A2157">
        <v>2156</v>
      </c>
      <c r="D2157" t="s">
        <v>43</v>
      </c>
      <c r="E2157" t="s">
        <v>43</v>
      </c>
      <c r="F2157" s="1"/>
      <c r="G2157" t="s">
        <v>43</v>
      </c>
      <c r="I2157" t="s">
        <v>43</v>
      </c>
      <c r="L2157" t="s">
        <v>43</v>
      </c>
      <c r="M2157" t="s">
        <v>43</v>
      </c>
      <c r="N2157" t="s">
        <v>43</v>
      </c>
      <c r="O2157" s="1"/>
      <c r="Q2157" s="317"/>
      <c r="U2157" s="317"/>
    </row>
    <row r="2158" spans="1:21">
      <c r="A2158">
        <v>2157</v>
      </c>
      <c r="D2158" t="s">
        <v>43</v>
      </c>
      <c r="E2158" t="s">
        <v>43</v>
      </c>
      <c r="F2158" s="1"/>
      <c r="G2158" t="s">
        <v>43</v>
      </c>
      <c r="I2158" t="s">
        <v>43</v>
      </c>
      <c r="L2158" t="s">
        <v>43</v>
      </c>
      <c r="M2158" t="s">
        <v>43</v>
      </c>
      <c r="N2158" t="s">
        <v>43</v>
      </c>
      <c r="O2158" s="1"/>
      <c r="Q2158" s="317"/>
      <c r="U2158" s="317"/>
    </row>
    <row r="2159" spans="1:21">
      <c r="A2159">
        <v>2158</v>
      </c>
      <c r="D2159" t="s">
        <v>43</v>
      </c>
      <c r="E2159" t="s">
        <v>43</v>
      </c>
      <c r="F2159" s="1"/>
      <c r="G2159" t="s">
        <v>43</v>
      </c>
      <c r="I2159" t="s">
        <v>43</v>
      </c>
      <c r="L2159" t="s">
        <v>43</v>
      </c>
      <c r="M2159" t="s">
        <v>43</v>
      </c>
      <c r="N2159" t="s">
        <v>43</v>
      </c>
      <c r="O2159" s="1"/>
      <c r="Q2159" s="317"/>
      <c r="U2159" s="317"/>
    </row>
    <row r="2160" spans="1:21">
      <c r="A2160">
        <v>2159</v>
      </c>
      <c r="D2160" t="s">
        <v>43</v>
      </c>
      <c r="E2160" t="s">
        <v>43</v>
      </c>
      <c r="F2160" s="1"/>
      <c r="G2160" t="s">
        <v>43</v>
      </c>
      <c r="I2160" t="s">
        <v>43</v>
      </c>
      <c r="L2160" t="s">
        <v>43</v>
      </c>
      <c r="M2160" t="s">
        <v>43</v>
      </c>
      <c r="N2160" t="s">
        <v>43</v>
      </c>
      <c r="O2160" s="1"/>
      <c r="Q2160" s="317"/>
      <c r="U2160" s="317"/>
    </row>
    <row r="2161" spans="1:21">
      <c r="A2161">
        <v>2160</v>
      </c>
      <c r="D2161" t="s">
        <v>43</v>
      </c>
      <c r="E2161" t="s">
        <v>43</v>
      </c>
      <c r="F2161" s="1"/>
      <c r="G2161" t="s">
        <v>43</v>
      </c>
      <c r="I2161" t="s">
        <v>43</v>
      </c>
      <c r="L2161" t="s">
        <v>43</v>
      </c>
      <c r="M2161" t="s">
        <v>43</v>
      </c>
      <c r="N2161" t="s">
        <v>43</v>
      </c>
      <c r="O2161" s="1"/>
      <c r="Q2161" s="317"/>
      <c r="U2161" s="317"/>
    </row>
    <row r="2162" spans="1:21">
      <c r="A2162">
        <v>2161</v>
      </c>
      <c r="D2162" t="s">
        <v>43</v>
      </c>
      <c r="E2162" t="s">
        <v>43</v>
      </c>
      <c r="F2162" s="1"/>
      <c r="G2162" t="s">
        <v>43</v>
      </c>
      <c r="I2162" t="s">
        <v>43</v>
      </c>
      <c r="L2162" t="s">
        <v>43</v>
      </c>
      <c r="M2162" t="s">
        <v>43</v>
      </c>
      <c r="N2162" t="s">
        <v>43</v>
      </c>
      <c r="O2162" s="1"/>
      <c r="Q2162" s="317"/>
      <c r="U2162" s="317"/>
    </row>
    <row r="2163" spans="1:21">
      <c r="A2163">
        <v>2162</v>
      </c>
      <c r="D2163" t="s">
        <v>43</v>
      </c>
      <c r="E2163" t="s">
        <v>43</v>
      </c>
      <c r="F2163" s="1"/>
      <c r="G2163" t="s">
        <v>43</v>
      </c>
      <c r="I2163" t="s">
        <v>43</v>
      </c>
      <c r="L2163" t="s">
        <v>43</v>
      </c>
      <c r="M2163" t="s">
        <v>43</v>
      </c>
      <c r="N2163" t="s">
        <v>43</v>
      </c>
      <c r="O2163" s="1"/>
      <c r="Q2163" s="317"/>
      <c r="U2163" s="317"/>
    </row>
    <row r="2164" spans="1:21">
      <c r="A2164">
        <v>2163</v>
      </c>
      <c r="D2164" t="s">
        <v>43</v>
      </c>
      <c r="E2164" t="s">
        <v>43</v>
      </c>
      <c r="F2164" s="1"/>
      <c r="G2164" t="s">
        <v>43</v>
      </c>
      <c r="I2164" t="s">
        <v>43</v>
      </c>
      <c r="L2164" t="s">
        <v>43</v>
      </c>
      <c r="M2164" t="s">
        <v>43</v>
      </c>
      <c r="N2164" t="s">
        <v>43</v>
      </c>
      <c r="O2164" s="1"/>
      <c r="Q2164" s="317"/>
      <c r="U2164" s="317"/>
    </row>
    <row r="2165" spans="1:21">
      <c r="A2165">
        <v>2164</v>
      </c>
      <c r="D2165" t="s">
        <v>43</v>
      </c>
      <c r="E2165" t="s">
        <v>43</v>
      </c>
      <c r="F2165" s="1"/>
      <c r="G2165" t="s">
        <v>43</v>
      </c>
      <c r="I2165" t="s">
        <v>43</v>
      </c>
      <c r="L2165" t="s">
        <v>43</v>
      </c>
      <c r="M2165" t="s">
        <v>43</v>
      </c>
      <c r="N2165" t="s">
        <v>43</v>
      </c>
      <c r="O2165" s="1"/>
      <c r="Q2165" s="317"/>
      <c r="U2165" s="317"/>
    </row>
    <row r="2166" spans="1:21">
      <c r="A2166">
        <v>2165</v>
      </c>
      <c r="D2166" t="s">
        <v>43</v>
      </c>
      <c r="E2166" t="s">
        <v>43</v>
      </c>
      <c r="F2166" s="1"/>
      <c r="G2166" t="s">
        <v>43</v>
      </c>
      <c r="I2166" t="s">
        <v>43</v>
      </c>
      <c r="L2166" t="s">
        <v>43</v>
      </c>
      <c r="M2166" t="s">
        <v>43</v>
      </c>
      <c r="N2166" t="s">
        <v>43</v>
      </c>
      <c r="O2166" s="1"/>
      <c r="Q2166" s="317"/>
      <c r="U2166" s="317"/>
    </row>
    <row r="2167" spans="1:21">
      <c r="A2167">
        <v>2166</v>
      </c>
      <c r="D2167" t="s">
        <v>43</v>
      </c>
      <c r="E2167" t="s">
        <v>43</v>
      </c>
      <c r="F2167" s="1"/>
      <c r="G2167" t="s">
        <v>43</v>
      </c>
      <c r="I2167" t="s">
        <v>43</v>
      </c>
      <c r="L2167" t="s">
        <v>43</v>
      </c>
      <c r="M2167" t="s">
        <v>43</v>
      </c>
      <c r="N2167" t="s">
        <v>43</v>
      </c>
      <c r="O2167" s="1"/>
      <c r="Q2167" s="317"/>
      <c r="U2167" s="317"/>
    </row>
    <row r="2168" spans="1:21">
      <c r="A2168">
        <v>2167</v>
      </c>
      <c r="D2168" t="s">
        <v>43</v>
      </c>
      <c r="E2168" t="s">
        <v>43</v>
      </c>
      <c r="F2168" s="1"/>
      <c r="G2168" t="s">
        <v>43</v>
      </c>
      <c r="I2168" t="s">
        <v>43</v>
      </c>
      <c r="L2168" t="s">
        <v>43</v>
      </c>
      <c r="M2168" t="s">
        <v>43</v>
      </c>
      <c r="N2168" t="s">
        <v>43</v>
      </c>
      <c r="O2168" s="1"/>
      <c r="Q2168" s="317"/>
      <c r="U2168" s="317"/>
    </row>
    <row r="2169" spans="1:21">
      <c r="A2169">
        <v>2168</v>
      </c>
      <c r="D2169" t="s">
        <v>43</v>
      </c>
      <c r="E2169" t="s">
        <v>43</v>
      </c>
      <c r="F2169" s="1"/>
      <c r="G2169" t="s">
        <v>43</v>
      </c>
      <c r="I2169" t="s">
        <v>43</v>
      </c>
      <c r="L2169" t="s">
        <v>43</v>
      </c>
      <c r="M2169" t="s">
        <v>43</v>
      </c>
      <c r="N2169" t="s">
        <v>43</v>
      </c>
      <c r="O2169" s="1"/>
      <c r="Q2169" s="317"/>
      <c r="U2169" s="317"/>
    </row>
    <row r="2170" spans="1:21">
      <c r="A2170">
        <v>2169</v>
      </c>
      <c r="D2170" t="s">
        <v>43</v>
      </c>
      <c r="E2170" t="s">
        <v>43</v>
      </c>
      <c r="F2170" s="1"/>
      <c r="G2170" t="s">
        <v>43</v>
      </c>
      <c r="I2170" t="s">
        <v>43</v>
      </c>
      <c r="L2170" t="s">
        <v>43</v>
      </c>
      <c r="M2170" t="s">
        <v>43</v>
      </c>
      <c r="N2170" t="s">
        <v>43</v>
      </c>
      <c r="O2170" s="1"/>
      <c r="Q2170" s="317"/>
      <c r="U2170" s="317"/>
    </row>
    <row r="2171" spans="1:21">
      <c r="A2171">
        <v>2170</v>
      </c>
      <c r="D2171" t="s">
        <v>43</v>
      </c>
      <c r="E2171" t="s">
        <v>43</v>
      </c>
      <c r="F2171" s="1"/>
      <c r="G2171" t="s">
        <v>43</v>
      </c>
      <c r="I2171" t="s">
        <v>43</v>
      </c>
      <c r="L2171" t="s">
        <v>43</v>
      </c>
      <c r="M2171" t="s">
        <v>43</v>
      </c>
      <c r="N2171" t="s">
        <v>43</v>
      </c>
      <c r="O2171" s="1"/>
      <c r="Q2171" s="317"/>
      <c r="U2171" s="317"/>
    </row>
    <row r="2172" spans="1:21">
      <c r="A2172">
        <v>2171</v>
      </c>
      <c r="D2172" t="s">
        <v>43</v>
      </c>
      <c r="E2172" t="s">
        <v>43</v>
      </c>
      <c r="F2172" s="1"/>
      <c r="G2172" t="s">
        <v>43</v>
      </c>
      <c r="I2172" t="s">
        <v>43</v>
      </c>
      <c r="L2172" t="s">
        <v>43</v>
      </c>
      <c r="M2172" t="s">
        <v>43</v>
      </c>
      <c r="N2172" t="s">
        <v>43</v>
      </c>
      <c r="O2172" s="1"/>
      <c r="Q2172" s="317"/>
      <c r="U2172" s="317"/>
    </row>
    <row r="2173" spans="1:21">
      <c r="A2173">
        <v>2172</v>
      </c>
      <c r="D2173" t="s">
        <v>43</v>
      </c>
      <c r="E2173" t="s">
        <v>43</v>
      </c>
      <c r="F2173" s="1"/>
      <c r="G2173" t="s">
        <v>43</v>
      </c>
      <c r="I2173" t="s">
        <v>43</v>
      </c>
      <c r="L2173" t="s">
        <v>43</v>
      </c>
      <c r="M2173" t="s">
        <v>43</v>
      </c>
      <c r="N2173" t="s">
        <v>43</v>
      </c>
      <c r="O2173" s="1"/>
      <c r="Q2173" s="317"/>
      <c r="U2173" s="317"/>
    </row>
    <row r="2174" spans="1:21">
      <c r="A2174">
        <v>2173</v>
      </c>
      <c r="D2174" t="s">
        <v>43</v>
      </c>
      <c r="E2174" t="s">
        <v>43</v>
      </c>
      <c r="F2174" s="1"/>
      <c r="G2174" t="s">
        <v>43</v>
      </c>
      <c r="I2174" t="s">
        <v>43</v>
      </c>
      <c r="L2174" t="s">
        <v>43</v>
      </c>
      <c r="M2174" t="s">
        <v>43</v>
      </c>
      <c r="N2174" t="s">
        <v>43</v>
      </c>
      <c r="O2174" s="1"/>
      <c r="Q2174" s="317"/>
      <c r="U2174" s="317"/>
    </row>
    <row r="2175" spans="1:21">
      <c r="A2175">
        <v>2174</v>
      </c>
      <c r="D2175" t="s">
        <v>43</v>
      </c>
      <c r="E2175" t="s">
        <v>43</v>
      </c>
      <c r="F2175" s="1"/>
      <c r="G2175" t="s">
        <v>43</v>
      </c>
      <c r="I2175" t="s">
        <v>43</v>
      </c>
      <c r="L2175" t="s">
        <v>43</v>
      </c>
      <c r="M2175" t="s">
        <v>43</v>
      </c>
      <c r="N2175" t="s">
        <v>43</v>
      </c>
      <c r="O2175" s="1"/>
      <c r="Q2175" s="317"/>
      <c r="U2175" s="317"/>
    </row>
    <row r="2176" spans="1:21">
      <c r="A2176">
        <v>2175</v>
      </c>
      <c r="D2176" t="s">
        <v>43</v>
      </c>
      <c r="E2176" t="s">
        <v>43</v>
      </c>
      <c r="F2176" s="1"/>
      <c r="G2176" t="s">
        <v>43</v>
      </c>
      <c r="I2176" t="s">
        <v>43</v>
      </c>
      <c r="L2176" t="s">
        <v>43</v>
      </c>
      <c r="M2176" t="s">
        <v>43</v>
      </c>
      <c r="N2176" t="s">
        <v>43</v>
      </c>
      <c r="O2176" s="1"/>
      <c r="Q2176" s="317"/>
      <c r="U2176" s="317"/>
    </row>
    <row r="2177" spans="1:21">
      <c r="A2177">
        <v>2176</v>
      </c>
      <c r="D2177" t="s">
        <v>43</v>
      </c>
      <c r="E2177" t="s">
        <v>43</v>
      </c>
      <c r="F2177" s="1"/>
      <c r="G2177" t="s">
        <v>43</v>
      </c>
      <c r="I2177" t="s">
        <v>43</v>
      </c>
      <c r="L2177" t="s">
        <v>43</v>
      </c>
      <c r="M2177" t="s">
        <v>43</v>
      </c>
      <c r="N2177" t="s">
        <v>43</v>
      </c>
      <c r="O2177" s="1"/>
      <c r="Q2177" s="317"/>
      <c r="U2177" s="317"/>
    </row>
    <row r="2178" spans="1:21">
      <c r="A2178">
        <v>2177</v>
      </c>
      <c r="D2178" t="s">
        <v>43</v>
      </c>
      <c r="E2178" t="s">
        <v>43</v>
      </c>
      <c r="F2178" s="1"/>
      <c r="G2178" t="s">
        <v>43</v>
      </c>
      <c r="I2178" t="s">
        <v>43</v>
      </c>
      <c r="L2178" t="s">
        <v>43</v>
      </c>
      <c r="M2178" t="s">
        <v>43</v>
      </c>
      <c r="N2178" t="s">
        <v>43</v>
      </c>
      <c r="O2178" s="1"/>
      <c r="Q2178" s="317"/>
      <c r="U2178" s="317"/>
    </row>
    <row r="2179" spans="1:21">
      <c r="A2179">
        <v>2178</v>
      </c>
      <c r="D2179" t="s">
        <v>43</v>
      </c>
      <c r="E2179" t="s">
        <v>43</v>
      </c>
      <c r="F2179" s="1"/>
      <c r="G2179" t="s">
        <v>43</v>
      </c>
      <c r="I2179" t="s">
        <v>43</v>
      </c>
      <c r="L2179" t="s">
        <v>43</v>
      </c>
      <c r="M2179" t="s">
        <v>43</v>
      </c>
      <c r="N2179" t="s">
        <v>43</v>
      </c>
      <c r="O2179" s="1"/>
      <c r="Q2179" s="317"/>
      <c r="U2179" s="317"/>
    </row>
    <row r="2180" spans="1:21">
      <c r="A2180">
        <v>2179</v>
      </c>
      <c r="D2180" t="s">
        <v>43</v>
      </c>
      <c r="E2180" t="s">
        <v>43</v>
      </c>
      <c r="F2180" s="1"/>
      <c r="G2180" t="s">
        <v>43</v>
      </c>
      <c r="I2180" t="s">
        <v>43</v>
      </c>
      <c r="L2180" t="s">
        <v>43</v>
      </c>
      <c r="M2180" t="s">
        <v>43</v>
      </c>
      <c r="N2180" t="s">
        <v>43</v>
      </c>
      <c r="O2180" s="1"/>
      <c r="Q2180" s="317"/>
      <c r="U2180" s="317"/>
    </row>
    <row r="2181" spans="1:21">
      <c r="A2181">
        <v>2180</v>
      </c>
      <c r="D2181" t="s">
        <v>43</v>
      </c>
      <c r="E2181" t="s">
        <v>43</v>
      </c>
      <c r="F2181" s="1"/>
      <c r="G2181" t="s">
        <v>43</v>
      </c>
      <c r="I2181" t="s">
        <v>43</v>
      </c>
      <c r="L2181" t="s">
        <v>43</v>
      </c>
      <c r="M2181" t="s">
        <v>43</v>
      </c>
      <c r="N2181" t="s">
        <v>43</v>
      </c>
      <c r="O2181" s="1"/>
      <c r="Q2181" s="317"/>
      <c r="U2181" s="317"/>
    </row>
    <row r="2182" spans="1:21">
      <c r="A2182">
        <v>2181</v>
      </c>
      <c r="D2182" t="s">
        <v>43</v>
      </c>
      <c r="E2182" t="s">
        <v>43</v>
      </c>
      <c r="F2182" s="1"/>
      <c r="G2182" t="s">
        <v>43</v>
      </c>
      <c r="I2182" t="s">
        <v>43</v>
      </c>
      <c r="L2182" t="s">
        <v>43</v>
      </c>
      <c r="M2182" t="s">
        <v>43</v>
      </c>
      <c r="N2182" t="s">
        <v>43</v>
      </c>
      <c r="O2182" s="1"/>
      <c r="Q2182" s="317"/>
      <c r="U2182" s="317"/>
    </row>
    <row r="2183" spans="1:21">
      <c r="A2183">
        <v>2182</v>
      </c>
      <c r="D2183" t="s">
        <v>43</v>
      </c>
      <c r="E2183" t="s">
        <v>43</v>
      </c>
      <c r="F2183" s="1"/>
      <c r="G2183" t="s">
        <v>43</v>
      </c>
      <c r="I2183" t="s">
        <v>43</v>
      </c>
      <c r="L2183" t="s">
        <v>43</v>
      </c>
      <c r="M2183" t="s">
        <v>43</v>
      </c>
      <c r="N2183" t="s">
        <v>43</v>
      </c>
      <c r="O2183" s="1"/>
      <c r="Q2183" s="317"/>
      <c r="U2183" s="317"/>
    </row>
    <row r="2184" spans="1:21">
      <c r="A2184">
        <v>2183</v>
      </c>
      <c r="D2184" t="s">
        <v>43</v>
      </c>
      <c r="E2184" t="s">
        <v>43</v>
      </c>
      <c r="F2184" s="1"/>
      <c r="G2184" t="s">
        <v>43</v>
      </c>
      <c r="I2184" t="s">
        <v>43</v>
      </c>
      <c r="L2184" t="s">
        <v>43</v>
      </c>
      <c r="M2184" t="s">
        <v>43</v>
      </c>
      <c r="N2184" t="s">
        <v>43</v>
      </c>
      <c r="O2184" s="1"/>
      <c r="Q2184" s="317"/>
      <c r="U2184" s="317"/>
    </row>
    <row r="2185" spans="1:21">
      <c r="A2185">
        <v>2184</v>
      </c>
      <c r="D2185" t="s">
        <v>43</v>
      </c>
      <c r="E2185" t="s">
        <v>43</v>
      </c>
      <c r="F2185" s="1"/>
      <c r="G2185" t="s">
        <v>43</v>
      </c>
      <c r="I2185" t="s">
        <v>43</v>
      </c>
      <c r="L2185" t="s">
        <v>43</v>
      </c>
      <c r="M2185" t="s">
        <v>43</v>
      </c>
      <c r="N2185" t="s">
        <v>43</v>
      </c>
      <c r="O2185" s="1"/>
      <c r="Q2185" s="317"/>
      <c r="U2185" s="317"/>
    </row>
    <row r="2186" spans="1:21">
      <c r="A2186">
        <v>2185</v>
      </c>
      <c r="D2186" t="s">
        <v>43</v>
      </c>
      <c r="E2186" t="s">
        <v>43</v>
      </c>
      <c r="F2186" s="1"/>
      <c r="G2186" t="s">
        <v>43</v>
      </c>
      <c r="I2186" t="s">
        <v>43</v>
      </c>
      <c r="L2186" t="s">
        <v>43</v>
      </c>
      <c r="M2186" t="s">
        <v>43</v>
      </c>
      <c r="N2186" t="s">
        <v>43</v>
      </c>
      <c r="O2186" s="1"/>
      <c r="Q2186" s="317"/>
      <c r="U2186" s="317"/>
    </row>
    <row r="2187" spans="1:21">
      <c r="A2187">
        <v>2186</v>
      </c>
      <c r="D2187" t="s">
        <v>43</v>
      </c>
      <c r="E2187" t="s">
        <v>43</v>
      </c>
      <c r="F2187" s="1"/>
      <c r="G2187" t="s">
        <v>43</v>
      </c>
      <c r="I2187" t="s">
        <v>43</v>
      </c>
      <c r="L2187" t="s">
        <v>43</v>
      </c>
      <c r="M2187" t="s">
        <v>43</v>
      </c>
      <c r="N2187" t="s">
        <v>43</v>
      </c>
      <c r="O2187" s="1"/>
      <c r="Q2187" s="317"/>
      <c r="U2187" s="317"/>
    </row>
    <row r="2188" spans="1:21">
      <c r="A2188">
        <v>2187</v>
      </c>
      <c r="D2188" t="s">
        <v>43</v>
      </c>
      <c r="E2188" t="s">
        <v>43</v>
      </c>
      <c r="F2188" s="1"/>
      <c r="G2188" t="s">
        <v>43</v>
      </c>
      <c r="I2188" t="s">
        <v>43</v>
      </c>
      <c r="L2188" t="s">
        <v>43</v>
      </c>
      <c r="M2188" t="s">
        <v>43</v>
      </c>
      <c r="N2188" t="s">
        <v>43</v>
      </c>
      <c r="O2188" s="1"/>
      <c r="Q2188" s="317"/>
      <c r="U2188" s="317"/>
    </row>
    <row r="2189" spans="1:21">
      <c r="A2189">
        <v>2188</v>
      </c>
      <c r="D2189" t="s">
        <v>43</v>
      </c>
      <c r="E2189" t="s">
        <v>43</v>
      </c>
      <c r="F2189" s="1"/>
      <c r="G2189" t="s">
        <v>43</v>
      </c>
      <c r="I2189" t="s">
        <v>43</v>
      </c>
      <c r="L2189" t="s">
        <v>43</v>
      </c>
      <c r="M2189" t="s">
        <v>43</v>
      </c>
      <c r="N2189" t="s">
        <v>43</v>
      </c>
      <c r="O2189" s="1"/>
      <c r="Q2189" s="317"/>
      <c r="U2189" s="317"/>
    </row>
    <row r="2190" spans="1:21">
      <c r="A2190">
        <v>2189</v>
      </c>
      <c r="D2190" t="s">
        <v>43</v>
      </c>
      <c r="E2190" t="s">
        <v>43</v>
      </c>
      <c r="F2190" s="1"/>
      <c r="G2190" t="s">
        <v>43</v>
      </c>
      <c r="I2190" t="s">
        <v>43</v>
      </c>
      <c r="L2190" t="s">
        <v>43</v>
      </c>
      <c r="M2190" t="s">
        <v>43</v>
      </c>
      <c r="N2190" t="s">
        <v>43</v>
      </c>
      <c r="O2190" s="1"/>
      <c r="Q2190" s="317"/>
      <c r="U2190" s="317"/>
    </row>
    <row r="2191" spans="1:21">
      <c r="A2191">
        <v>2190</v>
      </c>
      <c r="D2191" t="s">
        <v>43</v>
      </c>
      <c r="E2191" t="s">
        <v>43</v>
      </c>
      <c r="F2191" s="1"/>
      <c r="G2191" t="s">
        <v>43</v>
      </c>
      <c r="I2191" t="s">
        <v>43</v>
      </c>
      <c r="L2191" t="s">
        <v>43</v>
      </c>
      <c r="M2191" t="s">
        <v>43</v>
      </c>
      <c r="N2191" t="s">
        <v>43</v>
      </c>
      <c r="O2191" s="1"/>
      <c r="Q2191" s="317"/>
      <c r="U2191" s="317"/>
    </row>
    <row r="2192" spans="1:21">
      <c r="A2192">
        <v>2191</v>
      </c>
      <c r="D2192" t="s">
        <v>43</v>
      </c>
      <c r="E2192" t="s">
        <v>43</v>
      </c>
      <c r="F2192" s="1"/>
      <c r="G2192" t="s">
        <v>43</v>
      </c>
      <c r="I2192" t="s">
        <v>43</v>
      </c>
      <c r="L2192" t="s">
        <v>43</v>
      </c>
      <c r="M2192" t="s">
        <v>43</v>
      </c>
      <c r="N2192" t="s">
        <v>43</v>
      </c>
      <c r="O2192" s="1"/>
      <c r="Q2192" s="317"/>
      <c r="U2192" s="317"/>
    </row>
    <row r="2193" spans="1:21">
      <c r="A2193">
        <v>2192</v>
      </c>
      <c r="D2193" t="s">
        <v>43</v>
      </c>
      <c r="E2193" t="s">
        <v>43</v>
      </c>
      <c r="F2193" s="1"/>
      <c r="G2193" t="s">
        <v>43</v>
      </c>
      <c r="I2193" t="s">
        <v>43</v>
      </c>
      <c r="L2193" t="s">
        <v>43</v>
      </c>
      <c r="M2193" t="s">
        <v>43</v>
      </c>
      <c r="N2193" t="s">
        <v>43</v>
      </c>
      <c r="O2193" s="1"/>
      <c r="Q2193" s="317"/>
      <c r="U2193" s="317"/>
    </row>
    <row r="2194" spans="1:21">
      <c r="A2194">
        <v>2193</v>
      </c>
      <c r="D2194" t="s">
        <v>43</v>
      </c>
      <c r="E2194" t="s">
        <v>43</v>
      </c>
      <c r="F2194" s="1"/>
      <c r="G2194" t="s">
        <v>43</v>
      </c>
      <c r="I2194" t="s">
        <v>43</v>
      </c>
      <c r="L2194" t="s">
        <v>43</v>
      </c>
      <c r="M2194" t="s">
        <v>43</v>
      </c>
      <c r="N2194" t="s">
        <v>43</v>
      </c>
      <c r="O2194" s="1"/>
      <c r="Q2194" s="317"/>
      <c r="U2194" s="317"/>
    </row>
    <row r="2195" spans="1:21">
      <c r="A2195">
        <v>2194</v>
      </c>
      <c r="D2195" t="s">
        <v>43</v>
      </c>
      <c r="E2195" t="s">
        <v>43</v>
      </c>
      <c r="F2195" s="1"/>
      <c r="G2195" t="s">
        <v>43</v>
      </c>
      <c r="I2195" t="s">
        <v>43</v>
      </c>
      <c r="L2195" t="s">
        <v>43</v>
      </c>
      <c r="M2195" t="s">
        <v>43</v>
      </c>
      <c r="N2195" t="s">
        <v>43</v>
      </c>
      <c r="O2195" s="1"/>
      <c r="Q2195" s="317"/>
      <c r="U2195" s="317"/>
    </row>
    <row r="2196" spans="1:21">
      <c r="A2196">
        <v>2195</v>
      </c>
      <c r="D2196" t="s">
        <v>43</v>
      </c>
      <c r="E2196" t="s">
        <v>43</v>
      </c>
      <c r="F2196" s="1"/>
      <c r="G2196" t="s">
        <v>43</v>
      </c>
      <c r="I2196" t="s">
        <v>43</v>
      </c>
      <c r="L2196" t="s">
        <v>43</v>
      </c>
      <c r="M2196" t="s">
        <v>43</v>
      </c>
      <c r="N2196" t="s">
        <v>43</v>
      </c>
      <c r="O2196" s="1"/>
      <c r="Q2196" s="317"/>
      <c r="U2196" s="317"/>
    </row>
    <row r="2197" spans="1:21">
      <c r="A2197">
        <v>2196</v>
      </c>
      <c r="D2197" t="s">
        <v>43</v>
      </c>
      <c r="E2197" t="s">
        <v>43</v>
      </c>
      <c r="F2197" s="1"/>
      <c r="G2197" t="s">
        <v>43</v>
      </c>
      <c r="I2197" t="s">
        <v>43</v>
      </c>
      <c r="L2197" t="s">
        <v>43</v>
      </c>
      <c r="M2197" t="s">
        <v>43</v>
      </c>
      <c r="N2197" t="s">
        <v>43</v>
      </c>
      <c r="O2197" s="1"/>
      <c r="Q2197" s="317"/>
      <c r="U2197" s="317"/>
    </row>
    <row r="2198" spans="1:21">
      <c r="A2198">
        <v>2197</v>
      </c>
      <c r="D2198" t="s">
        <v>43</v>
      </c>
      <c r="E2198" t="s">
        <v>43</v>
      </c>
      <c r="F2198" s="1"/>
      <c r="G2198" t="s">
        <v>43</v>
      </c>
      <c r="I2198" t="s">
        <v>43</v>
      </c>
      <c r="L2198" t="s">
        <v>43</v>
      </c>
      <c r="M2198" t="s">
        <v>43</v>
      </c>
      <c r="N2198" t="s">
        <v>43</v>
      </c>
      <c r="O2198" s="1"/>
      <c r="Q2198" s="317"/>
      <c r="U2198" s="317"/>
    </row>
    <row r="2199" spans="1:21">
      <c r="A2199">
        <v>2198</v>
      </c>
      <c r="D2199" t="s">
        <v>43</v>
      </c>
      <c r="E2199" t="s">
        <v>43</v>
      </c>
      <c r="F2199" s="1"/>
      <c r="G2199" t="s">
        <v>43</v>
      </c>
      <c r="I2199" t="s">
        <v>43</v>
      </c>
      <c r="L2199" t="s">
        <v>43</v>
      </c>
      <c r="M2199" t="s">
        <v>43</v>
      </c>
      <c r="N2199" t="s">
        <v>43</v>
      </c>
      <c r="O2199" s="1"/>
      <c r="Q2199" s="317"/>
      <c r="U2199" s="317"/>
    </row>
    <row r="2200" spans="1:21">
      <c r="A2200">
        <v>2199</v>
      </c>
      <c r="D2200" t="s">
        <v>43</v>
      </c>
      <c r="E2200" t="s">
        <v>43</v>
      </c>
      <c r="F2200" s="1"/>
      <c r="G2200" t="s">
        <v>43</v>
      </c>
      <c r="I2200" t="s">
        <v>43</v>
      </c>
      <c r="L2200" t="s">
        <v>43</v>
      </c>
      <c r="M2200" t="s">
        <v>43</v>
      </c>
      <c r="N2200" t="s">
        <v>43</v>
      </c>
      <c r="O2200" s="1"/>
      <c r="Q2200" s="317"/>
      <c r="U2200" s="317"/>
    </row>
    <row r="2201" spans="1:21">
      <c r="A2201">
        <v>2200</v>
      </c>
      <c r="D2201" t="s">
        <v>43</v>
      </c>
      <c r="E2201" t="s">
        <v>43</v>
      </c>
      <c r="F2201" s="1"/>
      <c r="G2201" t="s">
        <v>43</v>
      </c>
      <c r="I2201" t="s">
        <v>43</v>
      </c>
      <c r="L2201" t="s">
        <v>43</v>
      </c>
      <c r="M2201" t="s">
        <v>43</v>
      </c>
      <c r="N2201" t="s">
        <v>43</v>
      </c>
      <c r="O2201" s="1"/>
      <c r="Q2201" s="317"/>
      <c r="U2201" s="317"/>
    </row>
    <row r="2202" spans="1:21">
      <c r="A2202">
        <v>2201</v>
      </c>
      <c r="D2202" t="s">
        <v>43</v>
      </c>
      <c r="E2202" t="s">
        <v>43</v>
      </c>
      <c r="F2202" s="1"/>
      <c r="G2202" t="s">
        <v>43</v>
      </c>
      <c r="I2202" t="s">
        <v>43</v>
      </c>
      <c r="L2202" t="s">
        <v>43</v>
      </c>
      <c r="M2202" t="s">
        <v>43</v>
      </c>
      <c r="N2202" t="s">
        <v>43</v>
      </c>
      <c r="O2202" s="1"/>
      <c r="Q2202" s="317"/>
      <c r="U2202" s="317"/>
    </row>
    <row r="2203" spans="1:21">
      <c r="A2203">
        <v>2202</v>
      </c>
      <c r="D2203" t="s">
        <v>43</v>
      </c>
      <c r="E2203" t="s">
        <v>43</v>
      </c>
      <c r="F2203" s="1"/>
      <c r="G2203" t="s">
        <v>43</v>
      </c>
      <c r="I2203" t="s">
        <v>43</v>
      </c>
      <c r="L2203" t="s">
        <v>43</v>
      </c>
      <c r="M2203" t="s">
        <v>43</v>
      </c>
      <c r="N2203" t="s">
        <v>43</v>
      </c>
      <c r="O2203" s="1"/>
      <c r="Q2203" s="317"/>
      <c r="U2203" s="317"/>
    </row>
    <row r="2204" spans="1:21">
      <c r="A2204">
        <v>2203</v>
      </c>
      <c r="D2204" t="s">
        <v>43</v>
      </c>
      <c r="E2204" t="s">
        <v>43</v>
      </c>
      <c r="F2204" s="1"/>
      <c r="G2204" t="s">
        <v>43</v>
      </c>
      <c r="I2204" t="s">
        <v>43</v>
      </c>
      <c r="L2204" t="s">
        <v>43</v>
      </c>
      <c r="M2204" t="s">
        <v>43</v>
      </c>
      <c r="N2204" t="s">
        <v>43</v>
      </c>
      <c r="O2204" s="1"/>
      <c r="Q2204" s="317"/>
      <c r="U2204" s="317"/>
    </row>
    <row r="2205" spans="1:21">
      <c r="A2205">
        <v>2204</v>
      </c>
      <c r="D2205" t="s">
        <v>43</v>
      </c>
      <c r="E2205" t="s">
        <v>43</v>
      </c>
      <c r="F2205" s="1"/>
      <c r="G2205" t="s">
        <v>43</v>
      </c>
      <c r="I2205" t="s">
        <v>43</v>
      </c>
      <c r="L2205" t="s">
        <v>43</v>
      </c>
      <c r="M2205" t="s">
        <v>43</v>
      </c>
      <c r="N2205" t="s">
        <v>43</v>
      </c>
      <c r="O2205" s="1"/>
      <c r="Q2205" s="317"/>
      <c r="U2205" s="317"/>
    </row>
    <row r="2206" spans="1:21">
      <c r="A2206">
        <v>2205</v>
      </c>
      <c r="D2206" t="s">
        <v>43</v>
      </c>
      <c r="E2206" t="s">
        <v>43</v>
      </c>
      <c r="F2206" s="1"/>
      <c r="G2206" t="s">
        <v>43</v>
      </c>
      <c r="I2206" t="s">
        <v>43</v>
      </c>
      <c r="L2206" t="s">
        <v>43</v>
      </c>
      <c r="M2206" t="s">
        <v>43</v>
      </c>
      <c r="N2206" t="s">
        <v>43</v>
      </c>
      <c r="O2206" s="1"/>
      <c r="Q2206" s="317"/>
      <c r="U2206" s="317"/>
    </row>
    <row r="2207" spans="1:21">
      <c r="A2207">
        <v>2206</v>
      </c>
      <c r="D2207" t="s">
        <v>43</v>
      </c>
      <c r="E2207" t="s">
        <v>43</v>
      </c>
      <c r="F2207" s="1"/>
      <c r="G2207" t="s">
        <v>43</v>
      </c>
      <c r="I2207" t="s">
        <v>43</v>
      </c>
      <c r="L2207" t="s">
        <v>43</v>
      </c>
      <c r="M2207" t="s">
        <v>43</v>
      </c>
      <c r="N2207" t="s">
        <v>43</v>
      </c>
      <c r="O2207" s="1"/>
      <c r="Q2207" s="317"/>
      <c r="U2207" s="317"/>
    </row>
    <row r="2208" spans="1:21">
      <c r="A2208">
        <v>2207</v>
      </c>
      <c r="D2208" t="s">
        <v>43</v>
      </c>
      <c r="E2208" t="s">
        <v>43</v>
      </c>
      <c r="F2208" s="1"/>
      <c r="G2208" t="s">
        <v>43</v>
      </c>
      <c r="I2208" t="s">
        <v>43</v>
      </c>
      <c r="L2208" t="s">
        <v>43</v>
      </c>
      <c r="M2208" t="s">
        <v>43</v>
      </c>
      <c r="N2208" t="s">
        <v>43</v>
      </c>
      <c r="O2208" s="1"/>
      <c r="Q2208" s="317"/>
      <c r="U2208" s="317"/>
    </row>
    <row r="2209" spans="1:21">
      <c r="A2209">
        <v>2208</v>
      </c>
      <c r="D2209" t="s">
        <v>43</v>
      </c>
      <c r="E2209" t="s">
        <v>43</v>
      </c>
      <c r="F2209" s="1"/>
      <c r="G2209" t="s">
        <v>43</v>
      </c>
      <c r="I2209" t="s">
        <v>43</v>
      </c>
      <c r="L2209" t="s">
        <v>43</v>
      </c>
      <c r="M2209" t="s">
        <v>43</v>
      </c>
      <c r="N2209" t="s">
        <v>43</v>
      </c>
      <c r="O2209" s="1"/>
      <c r="Q2209" s="317"/>
      <c r="U2209" s="317"/>
    </row>
    <row r="2210" spans="1:21">
      <c r="A2210">
        <v>2209</v>
      </c>
      <c r="D2210" t="s">
        <v>43</v>
      </c>
      <c r="E2210" t="s">
        <v>43</v>
      </c>
      <c r="F2210" s="1"/>
      <c r="G2210" t="s">
        <v>43</v>
      </c>
      <c r="I2210" t="s">
        <v>43</v>
      </c>
      <c r="L2210" t="s">
        <v>43</v>
      </c>
      <c r="M2210" t="s">
        <v>43</v>
      </c>
      <c r="N2210" t="s">
        <v>43</v>
      </c>
      <c r="O2210" s="1"/>
      <c r="Q2210" s="317"/>
      <c r="U2210" s="317"/>
    </row>
    <row r="2211" spans="1:21">
      <c r="A2211">
        <v>2210</v>
      </c>
      <c r="D2211" t="s">
        <v>43</v>
      </c>
      <c r="E2211" t="s">
        <v>43</v>
      </c>
      <c r="F2211" s="1"/>
      <c r="G2211" t="s">
        <v>43</v>
      </c>
      <c r="I2211" t="s">
        <v>43</v>
      </c>
      <c r="L2211" t="s">
        <v>43</v>
      </c>
      <c r="M2211" t="s">
        <v>43</v>
      </c>
      <c r="N2211" t="s">
        <v>43</v>
      </c>
      <c r="O2211" s="1"/>
      <c r="Q2211" s="317"/>
      <c r="U2211" s="317"/>
    </row>
    <row r="2212" spans="1:21">
      <c r="A2212">
        <v>2211</v>
      </c>
      <c r="D2212" t="s">
        <v>43</v>
      </c>
      <c r="E2212" t="s">
        <v>43</v>
      </c>
      <c r="F2212" s="1"/>
      <c r="G2212" t="s">
        <v>43</v>
      </c>
      <c r="I2212" t="s">
        <v>43</v>
      </c>
      <c r="L2212" t="s">
        <v>43</v>
      </c>
      <c r="M2212" t="s">
        <v>43</v>
      </c>
      <c r="N2212" t="s">
        <v>43</v>
      </c>
      <c r="O2212" s="1"/>
      <c r="Q2212" s="317"/>
      <c r="U2212" s="317"/>
    </row>
    <row r="2213" spans="1:21">
      <c r="A2213">
        <v>2212</v>
      </c>
      <c r="D2213" t="s">
        <v>43</v>
      </c>
      <c r="E2213" t="s">
        <v>43</v>
      </c>
      <c r="F2213" s="1"/>
      <c r="G2213" t="s">
        <v>43</v>
      </c>
      <c r="I2213" t="s">
        <v>43</v>
      </c>
      <c r="L2213" t="s">
        <v>43</v>
      </c>
      <c r="M2213" t="s">
        <v>43</v>
      </c>
      <c r="N2213" t="s">
        <v>43</v>
      </c>
      <c r="O2213" s="1"/>
      <c r="Q2213" s="317"/>
      <c r="U2213" s="317"/>
    </row>
    <row r="2214" spans="1:21">
      <c r="A2214">
        <v>2213</v>
      </c>
      <c r="D2214" t="s">
        <v>43</v>
      </c>
      <c r="E2214" t="s">
        <v>43</v>
      </c>
      <c r="F2214" s="1"/>
      <c r="G2214" t="s">
        <v>43</v>
      </c>
      <c r="I2214" t="s">
        <v>43</v>
      </c>
      <c r="L2214" t="s">
        <v>43</v>
      </c>
      <c r="M2214" t="s">
        <v>43</v>
      </c>
      <c r="N2214" t="s">
        <v>43</v>
      </c>
      <c r="O2214" s="1"/>
      <c r="Q2214" s="317"/>
      <c r="U2214" s="317"/>
    </row>
    <row r="2215" spans="1:21">
      <c r="A2215">
        <v>2214</v>
      </c>
      <c r="D2215" t="s">
        <v>43</v>
      </c>
      <c r="E2215" t="s">
        <v>43</v>
      </c>
      <c r="F2215" s="1"/>
      <c r="G2215" t="s">
        <v>43</v>
      </c>
      <c r="I2215" t="s">
        <v>43</v>
      </c>
      <c r="L2215" t="s">
        <v>43</v>
      </c>
      <c r="M2215" t="s">
        <v>43</v>
      </c>
      <c r="N2215" t="s">
        <v>43</v>
      </c>
      <c r="O2215" s="1"/>
      <c r="Q2215" s="317"/>
      <c r="U2215" s="317"/>
    </row>
    <row r="2216" spans="1:21">
      <c r="A2216">
        <v>2215</v>
      </c>
      <c r="D2216" t="s">
        <v>43</v>
      </c>
      <c r="E2216" t="s">
        <v>43</v>
      </c>
      <c r="F2216" s="1"/>
      <c r="G2216" t="s">
        <v>43</v>
      </c>
      <c r="I2216" t="s">
        <v>43</v>
      </c>
      <c r="L2216" t="s">
        <v>43</v>
      </c>
      <c r="M2216" t="s">
        <v>43</v>
      </c>
      <c r="N2216" t="s">
        <v>43</v>
      </c>
      <c r="O2216" s="1"/>
      <c r="Q2216" s="317"/>
      <c r="U2216" s="317"/>
    </row>
    <row r="2217" spans="1:21">
      <c r="A2217">
        <v>2216</v>
      </c>
      <c r="D2217" t="s">
        <v>43</v>
      </c>
      <c r="E2217" t="s">
        <v>43</v>
      </c>
      <c r="F2217" s="1"/>
      <c r="G2217" t="s">
        <v>43</v>
      </c>
      <c r="I2217" t="s">
        <v>43</v>
      </c>
      <c r="L2217" t="s">
        <v>43</v>
      </c>
      <c r="M2217" t="s">
        <v>43</v>
      </c>
      <c r="N2217" t="s">
        <v>43</v>
      </c>
      <c r="O2217" s="1"/>
      <c r="Q2217" s="317"/>
      <c r="U2217" s="317"/>
    </row>
    <row r="2218" spans="1:21">
      <c r="A2218">
        <v>2217</v>
      </c>
      <c r="D2218" t="s">
        <v>43</v>
      </c>
      <c r="E2218" t="s">
        <v>43</v>
      </c>
      <c r="F2218" s="1"/>
      <c r="G2218" t="s">
        <v>43</v>
      </c>
      <c r="I2218" t="s">
        <v>43</v>
      </c>
      <c r="L2218" t="s">
        <v>43</v>
      </c>
      <c r="M2218" t="s">
        <v>43</v>
      </c>
      <c r="N2218" t="s">
        <v>43</v>
      </c>
      <c r="O2218" s="1"/>
      <c r="Q2218" s="317"/>
      <c r="U2218" s="317"/>
    </row>
    <row r="2219" spans="1:21">
      <c r="A2219">
        <v>2218</v>
      </c>
      <c r="D2219" t="s">
        <v>43</v>
      </c>
      <c r="E2219" t="s">
        <v>43</v>
      </c>
      <c r="F2219" s="1"/>
      <c r="G2219" t="s">
        <v>43</v>
      </c>
      <c r="I2219" t="s">
        <v>43</v>
      </c>
      <c r="L2219" t="s">
        <v>43</v>
      </c>
      <c r="M2219" t="s">
        <v>43</v>
      </c>
      <c r="N2219" t="s">
        <v>43</v>
      </c>
      <c r="O2219" s="1"/>
      <c r="Q2219" s="317"/>
      <c r="U2219" s="317"/>
    </row>
    <row r="2220" spans="1:21">
      <c r="A2220">
        <v>2219</v>
      </c>
      <c r="D2220" t="s">
        <v>43</v>
      </c>
      <c r="E2220" t="s">
        <v>43</v>
      </c>
      <c r="F2220" s="1"/>
      <c r="G2220" t="s">
        <v>43</v>
      </c>
      <c r="I2220" t="s">
        <v>43</v>
      </c>
      <c r="L2220" t="s">
        <v>43</v>
      </c>
      <c r="M2220" t="s">
        <v>43</v>
      </c>
      <c r="N2220" t="s">
        <v>43</v>
      </c>
      <c r="O2220" s="1"/>
      <c r="Q2220" s="317"/>
      <c r="U2220" s="317"/>
    </row>
    <row r="2221" spans="1:21">
      <c r="A2221">
        <v>2220</v>
      </c>
      <c r="D2221" t="s">
        <v>43</v>
      </c>
      <c r="E2221" t="s">
        <v>43</v>
      </c>
      <c r="F2221" s="1"/>
      <c r="G2221" t="s">
        <v>43</v>
      </c>
      <c r="I2221" t="s">
        <v>43</v>
      </c>
      <c r="L2221" t="s">
        <v>43</v>
      </c>
      <c r="M2221" t="s">
        <v>43</v>
      </c>
      <c r="N2221" t="s">
        <v>43</v>
      </c>
      <c r="O2221" s="1"/>
      <c r="Q2221" s="317"/>
      <c r="U2221" s="317"/>
    </row>
    <row r="2222" spans="1:21">
      <c r="A2222">
        <v>2221</v>
      </c>
      <c r="D2222" t="s">
        <v>43</v>
      </c>
      <c r="E2222" t="s">
        <v>43</v>
      </c>
      <c r="F2222" s="1"/>
      <c r="G2222" t="s">
        <v>43</v>
      </c>
      <c r="I2222" t="s">
        <v>43</v>
      </c>
      <c r="L2222" t="s">
        <v>43</v>
      </c>
      <c r="M2222" t="s">
        <v>43</v>
      </c>
      <c r="N2222" t="s">
        <v>43</v>
      </c>
      <c r="O2222" s="1"/>
      <c r="Q2222" s="317"/>
      <c r="U2222" s="317"/>
    </row>
    <row r="2223" spans="1:21">
      <c r="A2223">
        <v>2222</v>
      </c>
      <c r="D2223" t="s">
        <v>43</v>
      </c>
      <c r="E2223" t="s">
        <v>43</v>
      </c>
      <c r="F2223" s="1"/>
      <c r="G2223" t="s">
        <v>43</v>
      </c>
      <c r="I2223" t="s">
        <v>43</v>
      </c>
      <c r="L2223" t="s">
        <v>43</v>
      </c>
      <c r="M2223" t="s">
        <v>43</v>
      </c>
      <c r="N2223" t="s">
        <v>43</v>
      </c>
      <c r="O2223" s="1"/>
      <c r="Q2223" s="317"/>
      <c r="U2223" s="317"/>
    </row>
    <row r="2224" spans="1:21">
      <c r="A2224">
        <v>2223</v>
      </c>
      <c r="D2224" t="s">
        <v>43</v>
      </c>
      <c r="E2224" t="s">
        <v>43</v>
      </c>
      <c r="F2224" s="1"/>
      <c r="G2224" t="s">
        <v>43</v>
      </c>
      <c r="I2224" t="s">
        <v>43</v>
      </c>
      <c r="L2224" t="s">
        <v>43</v>
      </c>
      <c r="M2224" t="s">
        <v>43</v>
      </c>
      <c r="N2224" t="s">
        <v>43</v>
      </c>
      <c r="O2224" s="1"/>
      <c r="Q2224" s="317"/>
      <c r="U2224" s="317"/>
    </row>
    <row r="2225" spans="1:22">
      <c r="A2225">
        <v>2224</v>
      </c>
      <c r="D2225" t="s">
        <v>43</v>
      </c>
      <c r="E2225" t="s">
        <v>43</v>
      </c>
      <c r="F2225" s="1"/>
      <c r="G2225" t="s">
        <v>43</v>
      </c>
      <c r="I2225" t="s">
        <v>43</v>
      </c>
      <c r="L2225" t="s">
        <v>43</v>
      </c>
      <c r="M2225" t="s">
        <v>43</v>
      </c>
      <c r="N2225" t="s">
        <v>43</v>
      </c>
      <c r="O2225" s="1"/>
      <c r="Q2225" s="317"/>
      <c r="U2225" s="317"/>
    </row>
    <row r="2226" spans="1:22">
      <c r="F2226" s="1"/>
      <c r="K2226" s="1"/>
      <c r="L2226" s="1"/>
      <c r="M2226" s="1"/>
      <c r="O2226" s="317"/>
      <c r="S2226" s="317"/>
      <c r="T2226" s="317"/>
      <c r="U2226" s="317"/>
      <c r="V2226" s="317"/>
    </row>
    <row r="2227" spans="1:22">
      <c r="F2227" s="1"/>
      <c r="K2227" s="1"/>
      <c r="L2227" s="1"/>
      <c r="M2227" s="1"/>
      <c r="O2227" s="317"/>
      <c r="S2227" s="317"/>
      <c r="T2227" s="317"/>
      <c r="U2227" s="317"/>
      <c r="V2227" s="317"/>
    </row>
    <row r="2228" spans="1:22">
      <c r="F2228" s="1"/>
      <c r="K2228" s="1"/>
      <c r="L2228" s="1"/>
      <c r="M2228" s="1"/>
      <c r="O2228" s="317"/>
      <c r="S2228" s="317"/>
      <c r="T2228" s="317"/>
      <c r="U2228" s="317"/>
      <c r="V2228" s="317"/>
    </row>
    <row r="2229" spans="1:22">
      <c r="F2229" s="1"/>
      <c r="K2229" s="1"/>
      <c r="L2229" s="1"/>
      <c r="M2229" s="1"/>
      <c r="O2229" s="317"/>
      <c r="S2229" s="317"/>
      <c r="T2229" s="317"/>
      <c r="U2229" s="317"/>
      <c r="V2229" s="317"/>
    </row>
    <row r="2230" spans="1:22">
      <c r="F2230" s="1"/>
      <c r="K2230" s="1"/>
      <c r="L2230" s="1"/>
      <c r="M2230" s="1"/>
      <c r="O2230" s="317"/>
      <c r="S2230" s="317"/>
      <c r="T2230" s="317"/>
      <c r="U2230" s="317"/>
      <c r="V2230" s="317"/>
    </row>
    <row r="2231" spans="1:22">
      <c r="F2231" s="1"/>
      <c r="K2231" s="1"/>
      <c r="L2231" s="1"/>
      <c r="M2231" s="1"/>
      <c r="O2231" s="317"/>
      <c r="S2231" s="317"/>
      <c r="T2231" s="317"/>
      <c r="U2231" s="317"/>
      <c r="V2231" s="317"/>
    </row>
    <row r="2232" spans="1:22">
      <c r="F2232" s="1"/>
      <c r="K2232" s="1"/>
      <c r="L2232" s="1"/>
      <c r="M2232" s="1"/>
      <c r="O2232" s="317"/>
      <c r="S2232" s="317"/>
      <c r="T2232" s="317"/>
      <c r="U2232" s="317"/>
      <c r="V2232" s="317"/>
    </row>
    <row r="2233" spans="1:22">
      <c r="F2233" s="1"/>
      <c r="K2233" s="1"/>
      <c r="L2233" s="1"/>
      <c r="M2233" s="1"/>
      <c r="O2233" s="317"/>
      <c r="S2233" s="317"/>
      <c r="T2233" s="317"/>
      <c r="U2233" s="317"/>
      <c r="V2233" s="317"/>
    </row>
    <row r="2234" spans="1:22">
      <c r="F2234" s="1"/>
      <c r="K2234" s="1"/>
      <c r="L2234" s="1"/>
      <c r="M2234" s="1"/>
      <c r="O2234" s="317"/>
      <c r="S2234" s="317"/>
      <c r="T2234" s="317"/>
      <c r="U2234" s="317"/>
      <c r="V2234" s="317"/>
    </row>
    <row r="2235" spans="1:22">
      <c r="F2235" s="1"/>
      <c r="K2235" s="1"/>
      <c r="L2235" s="1"/>
      <c r="M2235" s="1"/>
      <c r="O2235" s="317"/>
      <c r="S2235" s="317"/>
      <c r="T2235" s="317"/>
      <c r="U2235" s="317"/>
      <c r="V2235" s="317"/>
    </row>
    <row r="2236" spans="1:22">
      <c r="F2236" s="1"/>
      <c r="K2236" s="1"/>
      <c r="L2236" s="1"/>
      <c r="M2236" s="1"/>
      <c r="O2236" s="317"/>
      <c r="S2236" s="317"/>
      <c r="T2236" s="317"/>
      <c r="U2236" s="317"/>
      <c r="V2236" s="317"/>
    </row>
    <row r="2237" spans="1:22">
      <c r="F2237" s="1"/>
      <c r="K2237" s="1"/>
      <c r="L2237" s="1"/>
      <c r="M2237" s="1"/>
      <c r="O2237" s="317"/>
      <c r="S2237" s="317"/>
      <c r="T2237" s="317"/>
      <c r="U2237" s="317"/>
      <c r="V2237" s="317"/>
    </row>
    <row r="2238" spans="1:22">
      <c r="F2238" s="1"/>
      <c r="K2238" s="1"/>
      <c r="L2238" s="1"/>
      <c r="M2238" s="1"/>
      <c r="O2238" s="317"/>
      <c r="S2238" s="317"/>
      <c r="T2238" s="317"/>
      <c r="U2238" s="317"/>
      <c r="V2238" s="317"/>
    </row>
    <row r="2239" spans="1:22">
      <c r="F2239" s="1"/>
      <c r="K2239" s="1"/>
      <c r="L2239" s="1"/>
      <c r="M2239" s="1"/>
      <c r="O2239" s="317"/>
      <c r="S2239" s="317"/>
      <c r="T2239" s="317"/>
      <c r="U2239" s="317"/>
      <c r="V2239" s="317"/>
    </row>
    <row r="2240" spans="1:22">
      <c r="F2240" s="1"/>
      <c r="K2240" s="1"/>
      <c r="L2240" s="1"/>
      <c r="M2240" s="1"/>
      <c r="O2240" s="317"/>
      <c r="S2240" s="317"/>
      <c r="T2240" s="317"/>
      <c r="U2240" s="317"/>
      <c r="V2240" s="317"/>
    </row>
    <row r="2241" spans="6:22">
      <c r="F2241" s="1"/>
      <c r="K2241" s="1"/>
      <c r="L2241" s="1"/>
      <c r="M2241" s="1"/>
      <c r="O2241" s="317"/>
      <c r="S2241" s="317"/>
      <c r="T2241" s="317"/>
      <c r="U2241" s="317"/>
      <c r="V2241" s="317"/>
    </row>
    <row r="2242" spans="6:22">
      <c r="F2242" s="1"/>
      <c r="K2242" s="1"/>
      <c r="L2242" s="1"/>
      <c r="M2242" s="1"/>
      <c r="O2242" s="317"/>
      <c r="S2242" s="317"/>
      <c r="T2242" s="317"/>
      <c r="U2242" s="317"/>
      <c r="V2242" s="317"/>
    </row>
    <row r="2243" spans="6:22">
      <c r="F2243" s="1"/>
      <c r="K2243" s="1"/>
      <c r="L2243" s="1"/>
      <c r="M2243" s="1"/>
      <c r="O2243" s="317"/>
      <c r="S2243" s="317"/>
      <c r="T2243" s="317"/>
      <c r="U2243" s="317"/>
      <c r="V2243" s="317"/>
    </row>
    <row r="2244" spans="6:22">
      <c r="F2244" s="1"/>
      <c r="K2244" s="1"/>
      <c r="L2244" s="1"/>
      <c r="M2244" s="1"/>
      <c r="O2244" s="317"/>
      <c r="S2244" s="317"/>
      <c r="T2244" s="317"/>
      <c r="U2244" s="317"/>
      <c r="V2244" s="317"/>
    </row>
    <row r="2245" spans="6:22">
      <c r="F2245" s="1"/>
      <c r="K2245" s="1"/>
      <c r="L2245" s="1"/>
      <c r="M2245" s="1"/>
      <c r="O2245" s="317"/>
      <c r="S2245" s="317"/>
      <c r="T2245" s="317"/>
      <c r="U2245" s="317"/>
      <c r="V2245" s="317"/>
    </row>
    <row r="2246" spans="6:22">
      <c r="F2246" s="1"/>
      <c r="K2246" s="1"/>
      <c r="L2246" s="1"/>
      <c r="M2246" s="1"/>
      <c r="O2246" s="317"/>
      <c r="S2246" s="317"/>
      <c r="T2246" s="317"/>
      <c r="U2246" s="317"/>
      <c r="V2246" s="317"/>
    </row>
    <row r="2247" spans="6:22">
      <c r="F2247" s="1"/>
      <c r="K2247" s="1"/>
      <c r="L2247" s="1"/>
      <c r="M2247" s="1"/>
      <c r="O2247" s="317"/>
      <c r="S2247" s="317"/>
      <c r="T2247" s="317"/>
      <c r="U2247" s="317"/>
      <c r="V2247" s="317"/>
    </row>
    <row r="2248" spans="6:22">
      <c r="F2248" s="1"/>
      <c r="K2248" s="1"/>
      <c r="L2248" s="1"/>
      <c r="M2248" s="1"/>
      <c r="O2248" s="317"/>
      <c r="S2248" s="317"/>
      <c r="T2248" s="317"/>
      <c r="U2248" s="317"/>
      <c r="V2248" s="317"/>
    </row>
    <row r="2249" spans="6:22">
      <c r="F2249" s="1"/>
      <c r="K2249" s="1"/>
      <c r="L2249" s="1"/>
      <c r="M2249" s="1"/>
      <c r="O2249" s="317"/>
      <c r="S2249" s="317"/>
      <c r="T2249" s="317"/>
      <c r="U2249" s="317"/>
      <c r="V2249" s="317"/>
    </row>
    <row r="2250" spans="6:22">
      <c r="F2250" s="1"/>
      <c r="K2250" s="1"/>
      <c r="L2250" s="1"/>
      <c r="M2250" s="1"/>
      <c r="O2250" s="317"/>
      <c r="S2250" s="317"/>
      <c r="T2250" s="317"/>
      <c r="U2250" s="317"/>
      <c r="V2250" s="317"/>
    </row>
    <row r="2251" spans="6:22">
      <c r="F2251" s="1"/>
      <c r="K2251" s="1"/>
      <c r="L2251" s="1"/>
      <c r="M2251" s="1"/>
      <c r="O2251" s="317"/>
      <c r="S2251" s="317"/>
      <c r="T2251" s="317"/>
      <c r="U2251" s="317"/>
      <c r="V2251" s="317"/>
    </row>
    <row r="2252" spans="6:22">
      <c r="F2252" s="1"/>
      <c r="K2252" s="1"/>
      <c r="L2252" s="1"/>
      <c r="M2252" s="1"/>
      <c r="O2252" s="317"/>
      <c r="S2252" s="317"/>
      <c r="T2252" s="317"/>
      <c r="U2252" s="317"/>
      <c r="V2252" s="317"/>
    </row>
    <row r="2253" spans="6:22">
      <c r="F2253" s="1"/>
      <c r="K2253" s="1"/>
      <c r="L2253" s="1"/>
      <c r="M2253" s="1"/>
      <c r="O2253" s="317"/>
      <c r="S2253" s="317"/>
      <c r="T2253" s="317"/>
      <c r="U2253" s="317"/>
      <c r="V2253" s="317"/>
    </row>
    <row r="2254" spans="6:22">
      <c r="F2254" s="1"/>
      <c r="K2254" s="1"/>
      <c r="L2254" s="1"/>
      <c r="M2254" s="1"/>
      <c r="O2254" s="317"/>
      <c r="S2254" s="317"/>
      <c r="T2254" s="317"/>
      <c r="U2254" s="317"/>
      <c r="V2254" s="317"/>
    </row>
    <row r="2255" spans="6:22">
      <c r="F2255" s="1"/>
      <c r="K2255" s="1"/>
      <c r="L2255" s="1"/>
      <c r="M2255" s="1"/>
      <c r="O2255" s="317"/>
      <c r="S2255" s="317"/>
      <c r="T2255" s="317"/>
      <c r="U2255" s="317"/>
      <c r="V2255" s="317"/>
    </row>
  </sheetData>
  <phoneticPr fontId="1"/>
  <pageMargins left="0.25" right="0.25" top="0.75" bottom="0.75" header="0.3" footer="0.3"/>
  <pageSetup paperSize="8" scale="55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BABC-9BBD-4D69-BDC9-CE81CEE902A5}">
  <sheetPr codeName="Sheet11">
    <pageSetUpPr fitToPage="1"/>
  </sheetPr>
  <dimension ref="A1:AF2362"/>
  <sheetViews>
    <sheetView workbookViewId="0">
      <selection activeCell="C17" sqref="C17"/>
    </sheetView>
  </sheetViews>
  <sheetFormatPr defaultRowHeight="18.75"/>
  <cols>
    <col min="1" max="1" width="11.25" bestFit="1" customWidth="1"/>
    <col min="2" max="2" width="22.5" bestFit="1" customWidth="1"/>
    <col min="3" max="3" width="29.625" bestFit="1" customWidth="1"/>
    <col min="4" max="4" width="10.375" bestFit="1" customWidth="1"/>
    <col min="5" max="5" width="17.375" bestFit="1" customWidth="1"/>
    <col min="6" max="6" width="9" bestFit="1" customWidth="1"/>
    <col min="7" max="7" width="11.25" bestFit="1" customWidth="1"/>
    <col min="8" max="8" width="12.375" bestFit="1" customWidth="1"/>
    <col min="9" max="10" width="12.75" bestFit="1" customWidth="1"/>
    <col min="11" max="11" width="14.875" bestFit="1" customWidth="1"/>
    <col min="12" max="12" width="13" bestFit="1" customWidth="1"/>
    <col min="13" max="13" width="14.875" bestFit="1" customWidth="1"/>
    <col min="14" max="15" width="12.75" bestFit="1" customWidth="1"/>
    <col min="16" max="17" width="17" bestFit="1" customWidth="1"/>
    <col min="18" max="18" width="20" bestFit="1" customWidth="1"/>
    <col min="19" max="19" width="12.375" bestFit="1" customWidth="1"/>
    <col min="20" max="20" width="9.375" bestFit="1" customWidth="1"/>
    <col min="21" max="21" width="13.25" bestFit="1" customWidth="1"/>
    <col min="22" max="22" width="17" bestFit="1" customWidth="1"/>
    <col min="23" max="23" width="24.875" bestFit="1" customWidth="1"/>
    <col min="24" max="24" width="17" bestFit="1" customWidth="1"/>
    <col min="25" max="25" width="12.75" bestFit="1" customWidth="1"/>
    <col min="26" max="26" width="23.25" bestFit="1" customWidth="1"/>
    <col min="27" max="27" width="18.875" bestFit="1" customWidth="1"/>
    <col min="28" max="28" width="12.75" bestFit="1" customWidth="1"/>
    <col min="29" max="29" width="18.875" bestFit="1" customWidth="1"/>
    <col min="30" max="30" width="12.75" bestFit="1" customWidth="1"/>
    <col min="31" max="31" width="12.75" customWidth="1"/>
    <col min="32" max="32" width="22.75" bestFit="1" customWidth="1"/>
    <col min="33" max="34" width="7.875" bestFit="1" customWidth="1"/>
    <col min="35" max="35" width="22.75" bestFit="1" customWidth="1"/>
    <col min="36" max="37" width="7.875" bestFit="1" customWidth="1"/>
    <col min="38" max="38" width="24.875" bestFit="1" customWidth="1"/>
    <col min="39" max="39" width="7.875" bestFit="1" customWidth="1"/>
    <col min="40" max="40" width="9" bestFit="1" customWidth="1"/>
    <col min="41" max="41" width="9.375" bestFit="1" customWidth="1"/>
    <col min="42" max="42" width="13.25" bestFit="1" customWidth="1"/>
    <col min="43" max="43" width="21.125" bestFit="1" customWidth="1"/>
    <col min="44" max="44" width="13.25" bestFit="1" customWidth="1"/>
    <col min="45" max="45" width="9.375" bestFit="1" customWidth="1"/>
    <col min="46" max="46" width="19.5" bestFit="1" customWidth="1"/>
    <col min="47" max="47" width="15.125" bestFit="1" customWidth="1"/>
    <col min="48" max="49" width="9.375" bestFit="1" customWidth="1"/>
    <col min="50" max="50" width="12.75" bestFit="1" customWidth="1"/>
    <col min="51" max="51" width="14.875" bestFit="1" customWidth="1"/>
    <col min="52" max="52" width="10.875" bestFit="1" customWidth="1"/>
    <col min="53" max="53" width="19" bestFit="1" customWidth="1"/>
    <col min="54" max="54" width="12.75" bestFit="1" customWidth="1"/>
    <col min="55" max="55" width="14.875" bestFit="1" customWidth="1"/>
    <col min="56" max="56" width="12.75" bestFit="1" customWidth="1"/>
    <col min="57" max="58" width="17" bestFit="1" customWidth="1"/>
    <col min="59" max="59" width="19" bestFit="1" customWidth="1"/>
    <col min="60" max="60" width="23.25" bestFit="1" customWidth="1"/>
    <col min="61" max="61" width="21.125" bestFit="1" customWidth="1"/>
    <col min="62" max="62" width="17" bestFit="1" customWidth="1"/>
    <col min="63" max="63" width="15.25" bestFit="1" customWidth="1"/>
    <col min="64" max="64" width="13.25" bestFit="1" customWidth="1"/>
    <col min="65" max="65" width="25.25" bestFit="1" customWidth="1"/>
    <col min="68" max="68" width="25.25" bestFit="1" customWidth="1"/>
    <col min="71" max="71" width="27.375" bestFit="1" customWidth="1"/>
    <col min="73" max="73" width="10.125" bestFit="1" customWidth="1"/>
    <col min="74" max="74" width="12.75" bestFit="1" customWidth="1"/>
    <col min="75" max="75" width="17" bestFit="1" customWidth="1"/>
    <col min="76" max="76" width="24.875" bestFit="1" customWidth="1"/>
    <col min="77" max="77" width="17" bestFit="1" customWidth="1"/>
    <col min="78" max="78" width="12.75" bestFit="1" customWidth="1"/>
    <col min="79" max="79" width="23.25" bestFit="1" customWidth="1"/>
    <col min="80" max="80" width="18.875" bestFit="1" customWidth="1"/>
    <col min="81" max="82" width="12.75" bestFit="1" customWidth="1"/>
  </cols>
  <sheetData>
    <row r="1" spans="1:32">
      <c r="A1" t="s">
        <v>0</v>
      </c>
      <c r="B1" t="s">
        <v>4</v>
      </c>
      <c r="C1" t="s">
        <v>10166</v>
      </c>
      <c r="D1" t="s">
        <v>10167</v>
      </c>
      <c r="E1" t="s">
        <v>8</v>
      </c>
      <c r="F1" t="s">
        <v>10173</v>
      </c>
      <c r="G1" t="s">
        <v>10174</v>
      </c>
      <c r="H1" t="s">
        <v>10175</v>
      </c>
      <c r="I1" t="s">
        <v>16337</v>
      </c>
      <c r="J1" t="s">
        <v>16338</v>
      </c>
      <c r="K1" t="s">
        <v>16339</v>
      </c>
      <c r="L1" t="s">
        <v>16340</v>
      </c>
      <c r="M1" t="s">
        <v>16341</v>
      </c>
      <c r="N1" t="s">
        <v>16342</v>
      </c>
      <c r="O1" t="s">
        <v>16343</v>
      </c>
      <c r="P1" t="s">
        <v>16344</v>
      </c>
      <c r="Q1" t="s">
        <v>16345</v>
      </c>
      <c r="R1" t="s">
        <v>10179</v>
      </c>
      <c r="S1" t="s">
        <v>10180</v>
      </c>
      <c r="T1" t="s">
        <v>10181</v>
      </c>
      <c r="U1" t="s">
        <v>10182</v>
      </c>
      <c r="V1" t="s">
        <v>16346</v>
      </c>
      <c r="W1" t="s">
        <v>16347</v>
      </c>
      <c r="X1" t="s">
        <v>16348</v>
      </c>
      <c r="Y1" t="s">
        <v>16349</v>
      </c>
      <c r="Z1" t="s">
        <v>16350</v>
      </c>
      <c r="AA1" t="s">
        <v>16351</v>
      </c>
      <c r="AB1" t="s">
        <v>16352</v>
      </c>
      <c r="AF1" s="664">
        <f>SUM(AA:AA)</f>
        <v>33752</v>
      </c>
    </row>
    <row r="2" spans="1:32">
      <c r="A2">
        <v>1</v>
      </c>
      <c r="B2" t="s">
        <v>10183</v>
      </c>
      <c r="C2" t="s">
        <v>10184</v>
      </c>
      <c r="D2" t="s">
        <v>37</v>
      </c>
      <c r="E2" t="s">
        <v>60</v>
      </c>
      <c r="G2">
        <v>45827</v>
      </c>
      <c r="I2" s="1"/>
      <c r="J2" t="s">
        <v>43</v>
      </c>
      <c r="L2" t="s">
        <v>16353</v>
      </c>
      <c r="O2" t="s">
        <v>43</v>
      </c>
      <c r="P2" t="s">
        <v>43</v>
      </c>
      <c r="Q2" t="s">
        <v>43</v>
      </c>
      <c r="V2" s="1"/>
      <c r="X2" s="317"/>
      <c r="AB2" s="317"/>
      <c r="AF2" s="665">
        <f>AF1+'杭台帳(多)'!AF1</f>
        <v>126782677.68000001</v>
      </c>
    </row>
    <row r="3" spans="1:32">
      <c r="A3">
        <v>2</v>
      </c>
      <c r="B3" t="s">
        <v>1688</v>
      </c>
      <c r="C3" t="s">
        <v>39</v>
      </c>
      <c r="D3" t="s">
        <v>37</v>
      </c>
      <c r="E3" t="s">
        <v>40</v>
      </c>
      <c r="I3" s="1"/>
      <c r="J3" t="s">
        <v>43</v>
      </c>
      <c r="L3" t="s">
        <v>16353</v>
      </c>
      <c r="O3" t="s">
        <v>43</v>
      </c>
      <c r="P3" t="s">
        <v>43</v>
      </c>
      <c r="Q3" t="s">
        <v>43</v>
      </c>
      <c r="V3" s="1"/>
      <c r="X3" s="317"/>
      <c r="AB3" s="317"/>
    </row>
    <row r="4" spans="1:32">
      <c r="A4">
        <v>3</v>
      </c>
      <c r="B4" t="s">
        <v>10186</v>
      </c>
      <c r="C4" t="s">
        <v>10187</v>
      </c>
      <c r="D4" t="s">
        <v>37</v>
      </c>
      <c r="E4" t="s">
        <v>87</v>
      </c>
      <c r="I4" s="1"/>
      <c r="J4" t="s">
        <v>43</v>
      </c>
      <c r="L4" t="s">
        <v>16353</v>
      </c>
      <c r="O4" t="s">
        <v>43</v>
      </c>
      <c r="P4" t="s">
        <v>43</v>
      </c>
      <c r="Q4" t="s">
        <v>43</v>
      </c>
      <c r="V4" s="1"/>
      <c r="X4" s="317"/>
      <c r="AB4" s="317"/>
    </row>
    <row r="5" spans="1:32">
      <c r="A5">
        <v>4</v>
      </c>
      <c r="B5" t="s">
        <v>10188</v>
      </c>
      <c r="C5" t="s">
        <v>10189</v>
      </c>
      <c r="D5" t="s">
        <v>37</v>
      </c>
      <c r="E5" t="s">
        <v>108</v>
      </c>
      <c r="I5" s="1">
        <v>45075</v>
      </c>
      <c r="J5">
        <v>5</v>
      </c>
      <c r="L5" t="s">
        <v>16353</v>
      </c>
      <c r="M5">
        <v>30001889</v>
      </c>
      <c r="N5" t="s">
        <v>6518</v>
      </c>
      <c r="O5">
        <v>1</v>
      </c>
      <c r="P5">
        <v>8</v>
      </c>
      <c r="Q5">
        <v>1</v>
      </c>
      <c r="R5">
        <v>45742</v>
      </c>
      <c r="T5">
        <v>46035</v>
      </c>
      <c r="V5" s="1"/>
      <c r="X5" s="317"/>
      <c r="Y5">
        <v>26.1</v>
      </c>
      <c r="Z5">
        <v>1</v>
      </c>
      <c r="AA5">
        <v>40</v>
      </c>
      <c r="AB5" s="317">
        <v>688424</v>
      </c>
    </row>
    <row r="6" spans="1:32">
      <c r="A6">
        <v>5</v>
      </c>
      <c r="B6" t="s">
        <v>10190</v>
      </c>
      <c r="C6" t="s">
        <v>10191</v>
      </c>
      <c r="D6" t="s">
        <v>37</v>
      </c>
      <c r="E6" t="s">
        <v>108</v>
      </c>
      <c r="I6" s="1">
        <v>45141</v>
      </c>
      <c r="J6">
        <v>8</v>
      </c>
      <c r="L6" t="s">
        <v>16353</v>
      </c>
      <c r="M6">
        <v>30015796</v>
      </c>
      <c r="N6" t="s">
        <v>267</v>
      </c>
      <c r="O6">
        <v>9</v>
      </c>
      <c r="P6">
        <v>9</v>
      </c>
      <c r="Q6">
        <v>9</v>
      </c>
      <c r="U6" t="s">
        <v>10192</v>
      </c>
      <c r="V6" s="1">
        <v>45922</v>
      </c>
      <c r="W6">
        <v>9</v>
      </c>
      <c r="X6" s="317">
        <v>516760</v>
      </c>
      <c r="Y6">
        <v>25.9</v>
      </c>
      <c r="Z6">
        <v>9</v>
      </c>
      <c r="AA6">
        <v>40</v>
      </c>
      <c r="AB6" s="317">
        <v>1048415</v>
      </c>
    </row>
    <row r="7" spans="1:32">
      <c r="A7">
        <v>6</v>
      </c>
      <c r="B7" t="s">
        <v>10193</v>
      </c>
      <c r="C7" t="s">
        <v>10194</v>
      </c>
      <c r="D7" t="s">
        <v>37</v>
      </c>
      <c r="E7" t="s">
        <v>108</v>
      </c>
      <c r="I7" s="1">
        <v>45152</v>
      </c>
      <c r="J7">
        <v>8</v>
      </c>
      <c r="L7" t="s">
        <v>16353</v>
      </c>
      <c r="M7">
        <v>30019061</v>
      </c>
      <c r="N7" t="s">
        <v>6518</v>
      </c>
      <c r="O7">
        <v>8</v>
      </c>
      <c r="P7">
        <v>12</v>
      </c>
      <c r="Q7">
        <v>8</v>
      </c>
      <c r="S7">
        <v>45908</v>
      </c>
      <c r="T7">
        <v>45909</v>
      </c>
      <c r="V7" s="1">
        <v>45890</v>
      </c>
      <c r="W7">
        <v>8</v>
      </c>
      <c r="X7" s="317">
        <v>258000</v>
      </c>
      <c r="Y7">
        <v>25.8</v>
      </c>
      <c r="Z7">
        <v>8</v>
      </c>
      <c r="AA7">
        <v>40</v>
      </c>
      <c r="AB7" s="317">
        <v>451659</v>
      </c>
      <c r="AC7" s="317"/>
      <c r="AD7" s="317"/>
      <c r="AE7" s="317"/>
    </row>
    <row r="8" spans="1:32">
      <c r="A8">
        <v>7</v>
      </c>
      <c r="B8" t="s">
        <v>85</v>
      </c>
      <c r="C8" t="s">
        <v>86</v>
      </c>
      <c r="D8" t="s">
        <v>37</v>
      </c>
      <c r="E8" t="s">
        <v>87</v>
      </c>
      <c r="I8" s="1"/>
      <c r="J8" t="s">
        <v>43</v>
      </c>
      <c r="L8" t="s">
        <v>16353</v>
      </c>
      <c r="O8" t="s">
        <v>43</v>
      </c>
      <c r="P8" t="s">
        <v>43</v>
      </c>
      <c r="Q8" t="s">
        <v>43</v>
      </c>
      <c r="V8" s="1"/>
      <c r="X8" s="317"/>
      <c r="AB8" s="317"/>
      <c r="AC8" s="317"/>
      <c r="AD8" s="317"/>
      <c r="AE8" s="317"/>
    </row>
    <row r="9" spans="1:32">
      <c r="A9">
        <v>8</v>
      </c>
      <c r="B9" t="s">
        <v>102</v>
      </c>
      <c r="C9" t="s">
        <v>103</v>
      </c>
      <c r="D9" t="s">
        <v>37</v>
      </c>
      <c r="E9" t="s">
        <v>92</v>
      </c>
      <c r="I9" s="1"/>
      <c r="J9" t="s">
        <v>43</v>
      </c>
      <c r="L9" t="s">
        <v>16353</v>
      </c>
      <c r="O9" t="s">
        <v>43</v>
      </c>
      <c r="P9" t="s">
        <v>43</v>
      </c>
      <c r="Q9" t="s">
        <v>43</v>
      </c>
      <c r="V9" s="1"/>
      <c r="X9" s="317"/>
      <c r="AB9" s="317"/>
      <c r="AC9" s="317"/>
      <c r="AD9" s="317"/>
      <c r="AE9" s="317"/>
    </row>
    <row r="10" spans="1:32">
      <c r="A10">
        <v>9</v>
      </c>
      <c r="B10" t="s">
        <v>96</v>
      </c>
      <c r="C10" t="s">
        <v>98</v>
      </c>
      <c r="D10" t="s">
        <v>37</v>
      </c>
      <c r="E10" t="s">
        <v>92</v>
      </c>
      <c r="I10" s="1"/>
      <c r="J10" t="s">
        <v>43</v>
      </c>
      <c r="L10" t="s">
        <v>16353</v>
      </c>
      <c r="O10" t="s">
        <v>43</v>
      </c>
      <c r="P10" t="s">
        <v>43</v>
      </c>
      <c r="Q10" t="s">
        <v>43</v>
      </c>
      <c r="V10" s="1"/>
      <c r="X10" s="317"/>
      <c r="AB10" s="317"/>
      <c r="AC10" s="317"/>
      <c r="AD10" s="317"/>
      <c r="AE10" s="317"/>
    </row>
    <row r="11" spans="1:32">
      <c r="A11">
        <v>10</v>
      </c>
      <c r="B11" t="s">
        <v>89</v>
      </c>
      <c r="C11" t="s">
        <v>91</v>
      </c>
      <c r="D11" t="s">
        <v>37</v>
      </c>
      <c r="E11" t="s">
        <v>92</v>
      </c>
      <c r="I11" s="1"/>
      <c r="J11" t="s">
        <v>43</v>
      </c>
      <c r="L11" t="s">
        <v>16353</v>
      </c>
      <c r="O11" t="s">
        <v>43</v>
      </c>
      <c r="P11" t="s">
        <v>43</v>
      </c>
      <c r="Q11" t="s">
        <v>43</v>
      </c>
      <c r="V11" s="1"/>
      <c r="X11" s="317"/>
      <c r="AB11" s="317"/>
      <c r="AC11" s="317"/>
      <c r="AD11" s="317"/>
      <c r="AE11" s="317"/>
    </row>
    <row r="12" spans="1:32">
      <c r="A12">
        <v>11</v>
      </c>
      <c r="B12" t="s">
        <v>10195</v>
      </c>
      <c r="C12" t="s">
        <v>10196</v>
      </c>
      <c r="D12" t="s">
        <v>37</v>
      </c>
      <c r="E12" t="s">
        <v>92</v>
      </c>
      <c r="G12">
        <v>45873</v>
      </c>
      <c r="I12" s="1"/>
      <c r="J12" t="s">
        <v>43</v>
      </c>
      <c r="L12" t="s">
        <v>16353</v>
      </c>
      <c r="O12" t="s">
        <v>43</v>
      </c>
      <c r="P12" t="s">
        <v>43</v>
      </c>
      <c r="Q12" t="s">
        <v>43</v>
      </c>
      <c r="V12" s="1"/>
      <c r="X12" s="317"/>
      <c r="AB12" s="317"/>
      <c r="AC12" s="317"/>
      <c r="AD12" s="317"/>
      <c r="AE12" s="317"/>
    </row>
    <row r="13" spans="1:32">
      <c r="A13">
        <v>12</v>
      </c>
      <c r="B13" t="s">
        <v>111</v>
      </c>
      <c r="C13" t="s">
        <v>113</v>
      </c>
      <c r="D13" t="s">
        <v>37</v>
      </c>
      <c r="E13" t="s">
        <v>60</v>
      </c>
      <c r="I13" s="1"/>
      <c r="J13" t="s">
        <v>43</v>
      </c>
      <c r="L13" t="s">
        <v>16353</v>
      </c>
      <c r="O13" t="s">
        <v>43</v>
      </c>
      <c r="P13" t="s">
        <v>43</v>
      </c>
      <c r="Q13" t="s">
        <v>43</v>
      </c>
      <c r="V13" s="1"/>
      <c r="X13" s="317"/>
      <c r="AB13" s="317"/>
      <c r="AC13" s="317"/>
      <c r="AD13" s="317"/>
      <c r="AE13" s="317"/>
    </row>
    <row r="14" spans="1:32">
      <c r="A14">
        <v>13</v>
      </c>
      <c r="B14" t="s">
        <v>125</v>
      </c>
      <c r="C14" t="s">
        <v>126</v>
      </c>
      <c r="D14" t="s">
        <v>37</v>
      </c>
      <c r="E14" t="s">
        <v>123</v>
      </c>
      <c r="I14" s="1"/>
      <c r="J14" t="s">
        <v>43</v>
      </c>
      <c r="L14" t="s">
        <v>16353</v>
      </c>
      <c r="O14" t="s">
        <v>43</v>
      </c>
      <c r="P14" t="s">
        <v>43</v>
      </c>
      <c r="Q14" t="s">
        <v>43</v>
      </c>
      <c r="V14" s="1"/>
      <c r="X14" s="317"/>
      <c r="AB14" s="317"/>
      <c r="AC14" s="317"/>
      <c r="AD14" s="317"/>
      <c r="AE14" s="317"/>
    </row>
    <row r="15" spans="1:32">
      <c r="A15">
        <v>14</v>
      </c>
      <c r="B15" t="s">
        <v>120</v>
      </c>
      <c r="C15" t="s">
        <v>122</v>
      </c>
      <c r="D15" t="s">
        <v>37</v>
      </c>
      <c r="E15" t="s">
        <v>123</v>
      </c>
      <c r="I15" s="1"/>
      <c r="J15" t="s">
        <v>43</v>
      </c>
      <c r="L15" t="s">
        <v>16353</v>
      </c>
      <c r="O15" t="s">
        <v>43</v>
      </c>
      <c r="P15" t="s">
        <v>43</v>
      </c>
      <c r="Q15" t="s">
        <v>43</v>
      </c>
      <c r="V15" s="1"/>
      <c r="X15" s="317"/>
      <c r="AB15" s="317"/>
      <c r="AC15" s="317"/>
      <c r="AD15" s="317"/>
      <c r="AE15" s="317"/>
    </row>
    <row r="16" spans="1:32">
      <c r="A16">
        <v>15</v>
      </c>
      <c r="B16" t="s">
        <v>105</v>
      </c>
      <c r="C16" t="s">
        <v>107</v>
      </c>
      <c r="D16" t="s">
        <v>37</v>
      </c>
      <c r="E16" t="s">
        <v>108</v>
      </c>
      <c r="I16" s="1"/>
      <c r="J16" t="s">
        <v>43</v>
      </c>
      <c r="L16" t="s">
        <v>16353</v>
      </c>
      <c r="O16" t="s">
        <v>43</v>
      </c>
      <c r="P16" t="s">
        <v>43</v>
      </c>
      <c r="Q16" t="s">
        <v>43</v>
      </c>
      <c r="V16" s="1"/>
      <c r="X16" s="317"/>
      <c r="AB16" s="317"/>
      <c r="AC16" s="317"/>
      <c r="AD16" s="317"/>
      <c r="AE16" s="317"/>
    </row>
    <row r="17" spans="1:31">
      <c r="A17">
        <v>16</v>
      </c>
      <c r="B17" t="s">
        <v>116</v>
      </c>
      <c r="C17" t="s">
        <v>118</v>
      </c>
      <c r="D17" t="s">
        <v>37</v>
      </c>
      <c r="E17" t="s">
        <v>72</v>
      </c>
      <c r="I17" s="1"/>
      <c r="J17" t="s">
        <v>43</v>
      </c>
      <c r="L17" t="s">
        <v>16353</v>
      </c>
      <c r="O17" t="s">
        <v>43</v>
      </c>
      <c r="P17" t="s">
        <v>43</v>
      </c>
      <c r="Q17" t="s">
        <v>43</v>
      </c>
      <c r="V17" s="1"/>
      <c r="X17" s="317"/>
      <c r="AB17" s="317"/>
      <c r="AC17" s="317"/>
      <c r="AD17" s="317"/>
      <c r="AE17" s="317"/>
    </row>
    <row r="18" spans="1:31">
      <c r="A18">
        <v>17</v>
      </c>
      <c r="B18" t="s">
        <v>136</v>
      </c>
      <c r="C18" t="s">
        <v>137</v>
      </c>
      <c r="D18" t="s">
        <v>37</v>
      </c>
      <c r="E18" t="s">
        <v>60</v>
      </c>
      <c r="G18">
        <v>45834</v>
      </c>
      <c r="I18" s="1"/>
      <c r="J18" t="s">
        <v>43</v>
      </c>
      <c r="L18" t="s">
        <v>16353</v>
      </c>
      <c r="O18" t="s">
        <v>43</v>
      </c>
      <c r="P18" t="s">
        <v>43</v>
      </c>
      <c r="Q18" t="s">
        <v>43</v>
      </c>
      <c r="V18" s="1"/>
      <c r="X18" s="317"/>
      <c r="AB18" s="317"/>
      <c r="AC18" s="317"/>
      <c r="AD18" s="317"/>
      <c r="AE18" s="317"/>
    </row>
    <row r="19" spans="1:31">
      <c r="A19">
        <v>18</v>
      </c>
      <c r="B19" t="s">
        <v>131</v>
      </c>
      <c r="C19" t="s">
        <v>132</v>
      </c>
      <c r="D19" t="s">
        <v>37</v>
      </c>
      <c r="E19" t="s">
        <v>60</v>
      </c>
      <c r="G19">
        <v>45834</v>
      </c>
      <c r="I19" s="1"/>
      <c r="J19" t="s">
        <v>43</v>
      </c>
      <c r="L19" t="s">
        <v>16353</v>
      </c>
      <c r="O19" t="s">
        <v>43</v>
      </c>
      <c r="P19" t="s">
        <v>43</v>
      </c>
      <c r="Q19" t="s">
        <v>43</v>
      </c>
      <c r="V19" s="1"/>
      <c r="X19" s="317"/>
      <c r="AB19" s="317"/>
      <c r="AC19" s="317"/>
      <c r="AD19" s="317"/>
      <c r="AE19" s="317"/>
    </row>
    <row r="20" spans="1:31">
      <c r="A20">
        <v>19</v>
      </c>
      <c r="B20" t="s">
        <v>128</v>
      </c>
      <c r="C20" t="s">
        <v>10197</v>
      </c>
      <c r="D20" t="s">
        <v>37</v>
      </c>
      <c r="E20" t="s">
        <v>72</v>
      </c>
      <c r="I20" s="1"/>
      <c r="J20" t="s">
        <v>43</v>
      </c>
      <c r="L20" t="s">
        <v>16353</v>
      </c>
      <c r="O20" t="s">
        <v>43</v>
      </c>
      <c r="P20" t="s">
        <v>43</v>
      </c>
      <c r="Q20" t="s">
        <v>43</v>
      </c>
      <c r="V20" s="1"/>
      <c r="X20" s="317"/>
      <c r="AB20" s="317"/>
      <c r="AC20" s="317"/>
      <c r="AD20" s="317"/>
      <c r="AE20" s="317"/>
    </row>
    <row r="21" spans="1:31">
      <c r="A21">
        <v>20</v>
      </c>
      <c r="B21" t="s">
        <v>2276</v>
      </c>
      <c r="C21" t="s">
        <v>2277</v>
      </c>
      <c r="D21" t="s">
        <v>37</v>
      </c>
      <c r="E21" t="s">
        <v>60</v>
      </c>
      <c r="I21" s="1">
        <v>45342</v>
      </c>
      <c r="J21">
        <v>2</v>
      </c>
      <c r="L21" t="s">
        <v>16353</v>
      </c>
      <c r="M21">
        <v>30044178</v>
      </c>
      <c r="N21" t="s">
        <v>267</v>
      </c>
      <c r="O21" t="s">
        <v>43</v>
      </c>
      <c r="P21">
        <v>11</v>
      </c>
      <c r="Q21" t="s">
        <v>43</v>
      </c>
      <c r="R21">
        <v>45344</v>
      </c>
      <c r="V21" s="1"/>
      <c r="X21" s="317"/>
      <c r="AB21" s="317"/>
      <c r="AC21" s="317"/>
      <c r="AD21" s="317"/>
      <c r="AE21" s="317"/>
    </row>
    <row r="22" spans="1:31">
      <c r="A22">
        <v>21</v>
      </c>
      <c r="B22" t="s">
        <v>10198</v>
      </c>
      <c r="C22" t="s">
        <v>10199</v>
      </c>
      <c r="D22" t="s">
        <v>37</v>
      </c>
      <c r="E22" t="s">
        <v>146</v>
      </c>
      <c r="I22" s="1"/>
      <c r="J22" t="s">
        <v>43</v>
      </c>
      <c r="L22" t="s">
        <v>16353</v>
      </c>
      <c r="O22" t="s">
        <v>43</v>
      </c>
      <c r="P22" t="s">
        <v>43</v>
      </c>
      <c r="Q22" t="s">
        <v>43</v>
      </c>
      <c r="V22" s="1"/>
      <c r="X22" s="317"/>
      <c r="AB22" s="317"/>
      <c r="AC22" s="317"/>
      <c r="AD22" s="317"/>
      <c r="AE22" s="317"/>
    </row>
    <row r="23" spans="1:31">
      <c r="A23">
        <v>22</v>
      </c>
      <c r="B23" t="s">
        <v>144</v>
      </c>
      <c r="C23" t="s">
        <v>145</v>
      </c>
      <c r="D23" t="s">
        <v>37</v>
      </c>
      <c r="E23" t="s">
        <v>146</v>
      </c>
      <c r="F23">
        <v>46027</v>
      </c>
      <c r="I23" s="1"/>
      <c r="J23" t="s">
        <v>43</v>
      </c>
      <c r="L23" t="s">
        <v>16353</v>
      </c>
      <c r="O23" t="s">
        <v>43</v>
      </c>
      <c r="P23" t="s">
        <v>43</v>
      </c>
      <c r="Q23" t="s">
        <v>43</v>
      </c>
      <c r="V23" s="1"/>
      <c r="X23" s="317"/>
      <c r="AB23" s="317"/>
      <c r="AC23" s="317"/>
      <c r="AD23" s="317"/>
      <c r="AE23" s="317"/>
    </row>
    <row r="24" spans="1:31">
      <c r="A24">
        <v>23</v>
      </c>
      <c r="B24" t="s">
        <v>831</v>
      </c>
      <c r="C24" t="s">
        <v>832</v>
      </c>
      <c r="D24" t="s">
        <v>37</v>
      </c>
      <c r="E24" t="s">
        <v>140</v>
      </c>
      <c r="I24" s="1">
        <v>45420</v>
      </c>
      <c r="J24">
        <v>5</v>
      </c>
      <c r="L24" t="s">
        <v>16353</v>
      </c>
      <c r="M24">
        <v>40019762</v>
      </c>
      <c r="N24" t="s">
        <v>267</v>
      </c>
      <c r="O24">
        <v>7</v>
      </c>
      <c r="P24">
        <v>5</v>
      </c>
      <c r="Q24">
        <v>7</v>
      </c>
      <c r="V24" s="1">
        <v>45860</v>
      </c>
      <c r="W24">
        <v>7</v>
      </c>
      <c r="X24" s="317">
        <v>30550</v>
      </c>
      <c r="Y24">
        <v>25.7</v>
      </c>
      <c r="Z24">
        <v>7</v>
      </c>
      <c r="AA24">
        <v>40</v>
      </c>
      <c r="AB24" s="317">
        <v>65565</v>
      </c>
      <c r="AC24" s="317"/>
      <c r="AD24" s="317"/>
      <c r="AE24" s="317"/>
    </row>
    <row r="25" spans="1:31">
      <c r="A25">
        <v>24</v>
      </c>
      <c r="B25" t="s">
        <v>10200</v>
      </c>
      <c r="C25" t="s">
        <v>10201</v>
      </c>
      <c r="D25" t="s">
        <v>37</v>
      </c>
      <c r="E25" t="s">
        <v>92</v>
      </c>
      <c r="I25" s="1">
        <v>45442</v>
      </c>
      <c r="J25">
        <v>5</v>
      </c>
      <c r="L25" t="s">
        <v>16353</v>
      </c>
      <c r="M25">
        <v>40038988</v>
      </c>
      <c r="N25" t="s">
        <v>10411</v>
      </c>
      <c r="O25" t="s">
        <v>43</v>
      </c>
      <c r="P25">
        <v>6</v>
      </c>
      <c r="Q25" t="s">
        <v>43</v>
      </c>
      <c r="V25" s="1"/>
      <c r="X25" s="317"/>
      <c r="AB25" s="317"/>
      <c r="AC25" s="317"/>
      <c r="AD25" s="317"/>
      <c r="AE25" s="317"/>
    </row>
    <row r="26" spans="1:31">
      <c r="A26">
        <v>25</v>
      </c>
      <c r="B26" t="s">
        <v>153</v>
      </c>
      <c r="C26" t="s">
        <v>2720</v>
      </c>
      <c r="D26" t="s">
        <v>37</v>
      </c>
      <c r="E26" t="s">
        <v>60</v>
      </c>
      <c r="I26" s="1"/>
      <c r="J26" t="s">
        <v>43</v>
      </c>
      <c r="L26" t="s">
        <v>16353</v>
      </c>
      <c r="O26" t="s">
        <v>43</v>
      </c>
      <c r="P26" t="s">
        <v>43</v>
      </c>
      <c r="Q26" t="s">
        <v>43</v>
      </c>
      <c r="V26" s="1"/>
      <c r="X26" s="317"/>
      <c r="AB26" s="317"/>
      <c r="AC26" s="317"/>
      <c r="AD26" s="317"/>
      <c r="AE26" s="317"/>
    </row>
    <row r="27" spans="1:31">
      <c r="A27">
        <v>26</v>
      </c>
      <c r="B27" t="s">
        <v>1649</v>
      </c>
      <c r="C27" t="s">
        <v>1650</v>
      </c>
      <c r="D27" t="s">
        <v>37</v>
      </c>
      <c r="E27" t="s">
        <v>108</v>
      </c>
      <c r="I27" s="1"/>
      <c r="J27" t="s">
        <v>43</v>
      </c>
      <c r="L27" t="s">
        <v>16353</v>
      </c>
      <c r="O27" t="s">
        <v>43</v>
      </c>
      <c r="P27" t="s">
        <v>43</v>
      </c>
      <c r="Q27" t="s">
        <v>43</v>
      </c>
      <c r="V27" s="1"/>
      <c r="X27" s="317"/>
      <c r="AB27" s="317"/>
      <c r="AC27" s="317"/>
      <c r="AD27" s="317"/>
      <c r="AE27" s="317"/>
    </row>
    <row r="28" spans="1:31">
      <c r="A28">
        <v>27</v>
      </c>
      <c r="B28" t="s">
        <v>10202</v>
      </c>
      <c r="C28" t="s">
        <v>10203</v>
      </c>
      <c r="D28" t="s">
        <v>37</v>
      </c>
      <c r="E28" t="s">
        <v>108</v>
      </c>
      <c r="G28">
        <v>46001</v>
      </c>
      <c r="I28" s="1"/>
      <c r="J28" t="s">
        <v>43</v>
      </c>
      <c r="L28" t="s">
        <v>16353</v>
      </c>
      <c r="O28" t="s">
        <v>43</v>
      </c>
      <c r="P28" t="s">
        <v>43</v>
      </c>
      <c r="Q28" t="s">
        <v>43</v>
      </c>
      <c r="V28" s="1"/>
      <c r="X28" s="317"/>
      <c r="AB28" s="317"/>
      <c r="AC28" s="317"/>
      <c r="AD28" s="317"/>
      <c r="AE28" s="317"/>
    </row>
    <row r="29" spans="1:31">
      <c r="A29">
        <v>28</v>
      </c>
      <c r="B29" t="s">
        <v>169</v>
      </c>
      <c r="C29" t="s">
        <v>170</v>
      </c>
      <c r="D29" t="s">
        <v>37</v>
      </c>
      <c r="E29" t="s">
        <v>108</v>
      </c>
      <c r="G29">
        <v>46001</v>
      </c>
      <c r="I29" s="1"/>
      <c r="J29" t="s">
        <v>43</v>
      </c>
      <c r="L29" t="s">
        <v>16353</v>
      </c>
      <c r="O29" t="s">
        <v>43</v>
      </c>
      <c r="P29" t="s">
        <v>43</v>
      </c>
      <c r="Q29" t="s">
        <v>43</v>
      </c>
      <c r="V29" s="1"/>
      <c r="X29" s="317"/>
      <c r="AB29" s="317"/>
      <c r="AC29" s="317"/>
      <c r="AD29" s="317"/>
      <c r="AE29" s="317"/>
    </row>
    <row r="30" spans="1:31">
      <c r="A30">
        <v>29</v>
      </c>
      <c r="B30" t="s">
        <v>173</v>
      </c>
      <c r="C30" t="s">
        <v>174</v>
      </c>
      <c r="D30" t="s">
        <v>37</v>
      </c>
      <c r="E30" t="s">
        <v>108</v>
      </c>
      <c r="I30" s="1"/>
      <c r="J30" t="s">
        <v>43</v>
      </c>
      <c r="L30" t="s">
        <v>16353</v>
      </c>
      <c r="O30" t="s">
        <v>43</v>
      </c>
      <c r="P30" t="s">
        <v>43</v>
      </c>
      <c r="Q30" t="s">
        <v>43</v>
      </c>
      <c r="V30" s="1"/>
      <c r="X30" s="317"/>
      <c r="AB30" s="317"/>
      <c r="AC30" s="317"/>
      <c r="AD30" s="317"/>
      <c r="AE30" s="317"/>
    </row>
    <row r="31" spans="1:31">
      <c r="A31">
        <v>30</v>
      </c>
      <c r="B31" t="s">
        <v>187</v>
      </c>
      <c r="C31" t="s">
        <v>10204</v>
      </c>
      <c r="D31" t="s">
        <v>37</v>
      </c>
      <c r="E31" t="s">
        <v>108</v>
      </c>
      <c r="I31" s="1"/>
      <c r="J31" t="s">
        <v>43</v>
      </c>
      <c r="L31" t="s">
        <v>16353</v>
      </c>
      <c r="O31" t="s">
        <v>43</v>
      </c>
      <c r="P31" t="s">
        <v>43</v>
      </c>
      <c r="Q31" t="s">
        <v>43</v>
      </c>
      <c r="V31" s="1"/>
      <c r="X31" s="317"/>
      <c r="AB31" s="317"/>
      <c r="AC31" s="317"/>
      <c r="AD31" s="317"/>
      <c r="AE31" s="317"/>
    </row>
    <row r="32" spans="1:31">
      <c r="A32">
        <v>31</v>
      </c>
      <c r="B32" t="s">
        <v>193</v>
      </c>
      <c r="C32" t="s">
        <v>194</v>
      </c>
      <c r="D32" t="s">
        <v>37</v>
      </c>
      <c r="E32" t="s">
        <v>108</v>
      </c>
      <c r="I32" s="1"/>
      <c r="J32" t="s">
        <v>43</v>
      </c>
      <c r="L32" t="s">
        <v>16353</v>
      </c>
      <c r="O32" t="s">
        <v>43</v>
      </c>
      <c r="P32" t="s">
        <v>43</v>
      </c>
      <c r="Q32" t="s">
        <v>43</v>
      </c>
      <c r="V32" s="1"/>
      <c r="X32" s="317"/>
      <c r="AB32" s="317"/>
      <c r="AC32" s="317"/>
      <c r="AD32" s="317"/>
      <c r="AE32" s="317"/>
    </row>
    <row r="33" spans="1:31">
      <c r="A33">
        <v>32</v>
      </c>
      <c r="B33" t="s">
        <v>165</v>
      </c>
      <c r="C33" t="s">
        <v>166</v>
      </c>
      <c r="D33" t="s">
        <v>37</v>
      </c>
      <c r="E33" t="s">
        <v>92</v>
      </c>
      <c r="G33">
        <v>46001</v>
      </c>
      <c r="I33" s="1"/>
      <c r="J33" t="s">
        <v>43</v>
      </c>
      <c r="L33" t="s">
        <v>16353</v>
      </c>
      <c r="O33" t="s">
        <v>43</v>
      </c>
      <c r="P33" t="s">
        <v>43</v>
      </c>
      <c r="Q33" t="s">
        <v>43</v>
      </c>
      <c r="V33" s="1"/>
      <c r="X33" s="317"/>
      <c r="AB33" s="317"/>
      <c r="AC33" s="317"/>
      <c r="AD33" s="317"/>
      <c r="AE33" s="317"/>
    </row>
    <row r="34" spans="1:31">
      <c r="A34">
        <v>33</v>
      </c>
      <c r="B34" t="s">
        <v>206</v>
      </c>
      <c r="C34" t="s">
        <v>207</v>
      </c>
      <c r="D34" t="s">
        <v>37</v>
      </c>
      <c r="E34" t="s">
        <v>60</v>
      </c>
      <c r="G34">
        <v>46016</v>
      </c>
      <c r="I34" s="1"/>
      <c r="J34" t="s">
        <v>43</v>
      </c>
      <c r="L34" t="s">
        <v>16353</v>
      </c>
      <c r="O34" t="s">
        <v>43</v>
      </c>
      <c r="P34" t="s">
        <v>43</v>
      </c>
      <c r="Q34" t="s">
        <v>43</v>
      </c>
      <c r="V34" s="1"/>
      <c r="X34" s="317"/>
      <c r="AB34" s="317"/>
      <c r="AC34" s="317"/>
      <c r="AD34" s="317"/>
      <c r="AE34" s="317"/>
    </row>
    <row r="35" spans="1:31">
      <c r="A35">
        <v>34</v>
      </c>
      <c r="B35" t="s">
        <v>10205</v>
      </c>
      <c r="C35" t="s">
        <v>10206</v>
      </c>
      <c r="D35" t="s">
        <v>37</v>
      </c>
      <c r="E35" t="s">
        <v>108</v>
      </c>
      <c r="I35" s="1"/>
      <c r="J35" t="s">
        <v>43</v>
      </c>
      <c r="L35" t="s">
        <v>16353</v>
      </c>
      <c r="O35" t="s">
        <v>43</v>
      </c>
      <c r="P35" t="s">
        <v>43</v>
      </c>
      <c r="Q35" t="s">
        <v>43</v>
      </c>
      <c r="V35" s="1"/>
      <c r="X35" s="317"/>
      <c r="AB35" s="317"/>
      <c r="AC35" s="317"/>
      <c r="AD35" s="317"/>
      <c r="AE35" s="317"/>
    </row>
    <row r="36" spans="1:31">
      <c r="A36">
        <v>35</v>
      </c>
      <c r="B36" t="s">
        <v>5623</v>
      </c>
      <c r="C36" t="s">
        <v>5624</v>
      </c>
      <c r="D36" t="s">
        <v>37</v>
      </c>
      <c r="E36" t="s">
        <v>108</v>
      </c>
      <c r="G36">
        <v>46001</v>
      </c>
      <c r="I36" s="1"/>
      <c r="J36" t="s">
        <v>43</v>
      </c>
      <c r="L36" t="s">
        <v>16353</v>
      </c>
      <c r="O36" t="s">
        <v>43</v>
      </c>
      <c r="P36" t="s">
        <v>43</v>
      </c>
      <c r="Q36" t="s">
        <v>43</v>
      </c>
      <c r="V36" s="1"/>
      <c r="X36" s="317"/>
      <c r="AB36" s="317"/>
      <c r="AC36" s="317"/>
      <c r="AD36" s="317"/>
      <c r="AE36" s="317"/>
    </row>
    <row r="37" spans="1:31">
      <c r="A37">
        <v>36</v>
      </c>
      <c r="B37" t="s">
        <v>176</v>
      </c>
      <c r="C37" t="s">
        <v>177</v>
      </c>
      <c r="D37" t="s">
        <v>37</v>
      </c>
      <c r="E37" t="s">
        <v>108</v>
      </c>
      <c r="I37" s="1"/>
      <c r="J37" t="s">
        <v>43</v>
      </c>
      <c r="L37" t="s">
        <v>16353</v>
      </c>
      <c r="O37" t="s">
        <v>43</v>
      </c>
      <c r="P37" t="s">
        <v>43</v>
      </c>
      <c r="Q37" t="s">
        <v>43</v>
      </c>
      <c r="V37" s="1"/>
      <c r="X37" s="317"/>
      <c r="AB37" s="317"/>
      <c r="AC37" s="317"/>
      <c r="AD37" s="317"/>
      <c r="AE37" s="317"/>
    </row>
    <row r="38" spans="1:31">
      <c r="A38">
        <v>37</v>
      </c>
      <c r="B38" t="s">
        <v>180</v>
      </c>
      <c r="C38" t="s">
        <v>181</v>
      </c>
      <c r="D38" t="s">
        <v>37</v>
      </c>
      <c r="E38" t="s">
        <v>108</v>
      </c>
      <c r="I38" s="1"/>
      <c r="J38" t="s">
        <v>43</v>
      </c>
      <c r="L38" t="s">
        <v>16353</v>
      </c>
      <c r="O38" t="s">
        <v>43</v>
      </c>
      <c r="P38" t="s">
        <v>43</v>
      </c>
      <c r="Q38" t="s">
        <v>43</v>
      </c>
      <c r="V38" s="1"/>
      <c r="X38" s="317"/>
      <c r="AB38" s="317"/>
      <c r="AC38" s="317"/>
      <c r="AD38" s="317"/>
      <c r="AE38" s="317"/>
    </row>
    <row r="39" spans="1:31">
      <c r="A39">
        <v>38</v>
      </c>
      <c r="B39" t="s">
        <v>5626</v>
      </c>
      <c r="C39" t="s">
        <v>5627</v>
      </c>
      <c r="D39" t="s">
        <v>37</v>
      </c>
      <c r="E39" t="s">
        <v>108</v>
      </c>
      <c r="I39" s="1"/>
      <c r="J39" t="s">
        <v>43</v>
      </c>
      <c r="L39" t="s">
        <v>16353</v>
      </c>
      <c r="O39" t="s">
        <v>43</v>
      </c>
      <c r="P39" t="s">
        <v>43</v>
      </c>
      <c r="Q39" t="s">
        <v>43</v>
      </c>
      <c r="V39" s="1"/>
      <c r="X39" s="317"/>
      <c r="AB39" s="317"/>
      <c r="AC39" s="317"/>
      <c r="AD39" s="317"/>
      <c r="AE39" s="317"/>
    </row>
    <row r="40" spans="1:31">
      <c r="A40">
        <v>39</v>
      </c>
      <c r="B40" t="s">
        <v>10207</v>
      </c>
      <c r="C40" t="s">
        <v>10208</v>
      </c>
      <c r="D40" t="s">
        <v>37</v>
      </c>
      <c r="E40" t="s">
        <v>108</v>
      </c>
      <c r="I40" s="1"/>
      <c r="J40" t="s">
        <v>43</v>
      </c>
      <c r="L40" t="s">
        <v>16353</v>
      </c>
      <c r="O40" t="s">
        <v>43</v>
      </c>
      <c r="P40" t="s">
        <v>43</v>
      </c>
      <c r="Q40" t="s">
        <v>43</v>
      </c>
      <c r="V40" s="1"/>
      <c r="X40" s="317"/>
      <c r="AB40" s="317"/>
      <c r="AC40" s="317"/>
      <c r="AD40" s="317"/>
      <c r="AE40" s="317"/>
    </row>
    <row r="41" spans="1:31">
      <c r="A41">
        <v>40</v>
      </c>
      <c r="B41" t="s">
        <v>184</v>
      </c>
      <c r="C41" t="s">
        <v>185</v>
      </c>
      <c r="D41" t="s">
        <v>37</v>
      </c>
      <c r="E41" t="s">
        <v>108</v>
      </c>
      <c r="I41" s="1"/>
      <c r="J41" t="s">
        <v>43</v>
      </c>
      <c r="L41" t="s">
        <v>16353</v>
      </c>
      <c r="O41" t="s">
        <v>43</v>
      </c>
      <c r="P41" t="s">
        <v>43</v>
      </c>
      <c r="Q41" t="s">
        <v>43</v>
      </c>
      <c r="V41" s="1"/>
      <c r="X41" s="317"/>
      <c r="AB41" s="317"/>
      <c r="AC41" s="317"/>
      <c r="AD41" s="317"/>
      <c r="AE41" s="317"/>
    </row>
    <row r="42" spans="1:31">
      <c r="A42">
        <v>41</v>
      </c>
      <c r="B42" t="s">
        <v>196</v>
      </c>
      <c r="C42" t="s">
        <v>198</v>
      </c>
      <c r="D42" t="s">
        <v>37</v>
      </c>
      <c r="E42" t="s">
        <v>108</v>
      </c>
      <c r="G42">
        <v>46001</v>
      </c>
      <c r="I42" s="1"/>
      <c r="J42" t="s">
        <v>43</v>
      </c>
      <c r="L42" t="s">
        <v>16353</v>
      </c>
      <c r="O42" t="s">
        <v>43</v>
      </c>
      <c r="P42" t="s">
        <v>43</v>
      </c>
      <c r="Q42" t="s">
        <v>43</v>
      </c>
      <c r="V42" s="1"/>
      <c r="X42" s="317"/>
      <c r="AB42" s="317"/>
      <c r="AC42" s="317"/>
      <c r="AD42" s="317"/>
      <c r="AE42" s="317"/>
    </row>
    <row r="43" spans="1:31">
      <c r="A43">
        <v>42</v>
      </c>
      <c r="B43" t="s">
        <v>200</v>
      </c>
      <c r="C43" t="s">
        <v>201</v>
      </c>
      <c r="D43" t="s">
        <v>37</v>
      </c>
      <c r="E43" t="s">
        <v>108</v>
      </c>
      <c r="G43">
        <v>46001</v>
      </c>
      <c r="I43" s="1"/>
      <c r="J43" t="s">
        <v>43</v>
      </c>
      <c r="L43" t="s">
        <v>16353</v>
      </c>
      <c r="O43" t="s">
        <v>43</v>
      </c>
      <c r="P43" t="s">
        <v>43</v>
      </c>
      <c r="Q43" t="s">
        <v>43</v>
      </c>
      <c r="V43" s="1"/>
      <c r="X43" s="317"/>
      <c r="AB43" s="317"/>
      <c r="AC43" s="317"/>
      <c r="AD43" s="317"/>
      <c r="AE43" s="317"/>
    </row>
    <row r="44" spans="1:31">
      <c r="A44">
        <v>43</v>
      </c>
      <c r="B44" t="s">
        <v>10209</v>
      </c>
      <c r="C44" t="s">
        <v>10210</v>
      </c>
      <c r="D44" t="s">
        <v>37</v>
      </c>
      <c r="E44" t="s">
        <v>87</v>
      </c>
      <c r="G44">
        <v>46000</v>
      </c>
      <c r="I44" s="1"/>
      <c r="J44" t="s">
        <v>43</v>
      </c>
      <c r="L44" t="s">
        <v>16353</v>
      </c>
      <c r="O44" t="s">
        <v>43</v>
      </c>
      <c r="P44" t="s">
        <v>43</v>
      </c>
      <c r="Q44" t="s">
        <v>43</v>
      </c>
      <c r="V44" s="1"/>
      <c r="X44" s="317"/>
      <c r="AB44" s="317"/>
      <c r="AC44" s="317"/>
      <c r="AD44" s="317"/>
      <c r="AE44" s="317"/>
    </row>
    <row r="45" spans="1:31">
      <c r="A45">
        <v>44</v>
      </c>
      <c r="B45" t="s">
        <v>10211</v>
      </c>
      <c r="C45" t="s">
        <v>10212</v>
      </c>
      <c r="D45" t="s">
        <v>37</v>
      </c>
      <c r="E45" t="s">
        <v>87</v>
      </c>
      <c r="I45" s="1"/>
      <c r="J45" t="s">
        <v>43</v>
      </c>
      <c r="L45" t="s">
        <v>16353</v>
      </c>
      <c r="O45" t="s">
        <v>43</v>
      </c>
      <c r="P45" t="s">
        <v>43</v>
      </c>
      <c r="Q45" t="s">
        <v>43</v>
      </c>
      <c r="V45" s="1"/>
      <c r="X45" s="317"/>
      <c r="AB45" s="317"/>
      <c r="AC45" s="317"/>
      <c r="AD45" s="317"/>
      <c r="AE45" s="317"/>
    </row>
    <row r="46" spans="1:31">
      <c r="A46">
        <v>45</v>
      </c>
      <c r="B46" t="s">
        <v>203</v>
      </c>
      <c r="C46" t="s">
        <v>204</v>
      </c>
      <c r="D46" t="s">
        <v>37</v>
      </c>
      <c r="E46" t="s">
        <v>87</v>
      </c>
      <c r="I46" s="1"/>
      <c r="J46" t="s">
        <v>43</v>
      </c>
      <c r="L46" t="s">
        <v>16353</v>
      </c>
      <c r="O46" t="s">
        <v>43</v>
      </c>
      <c r="P46" t="s">
        <v>43</v>
      </c>
      <c r="Q46" t="s">
        <v>43</v>
      </c>
      <c r="V46" s="1"/>
      <c r="X46" s="317"/>
      <c r="AB46" s="317"/>
      <c r="AC46" s="317"/>
      <c r="AD46" s="317"/>
      <c r="AE46" s="317"/>
    </row>
    <row r="47" spans="1:31">
      <c r="A47">
        <v>46</v>
      </c>
      <c r="B47" t="s">
        <v>10213</v>
      </c>
      <c r="C47" t="s">
        <v>10214</v>
      </c>
      <c r="D47" t="s">
        <v>37</v>
      </c>
      <c r="E47" t="s">
        <v>92</v>
      </c>
      <c r="G47">
        <v>45952</v>
      </c>
      <c r="I47" s="1"/>
      <c r="J47" t="s">
        <v>43</v>
      </c>
      <c r="L47" t="s">
        <v>16353</v>
      </c>
      <c r="O47" t="s">
        <v>43</v>
      </c>
      <c r="P47" t="s">
        <v>43</v>
      </c>
      <c r="Q47" t="s">
        <v>43</v>
      </c>
      <c r="V47" s="1"/>
      <c r="X47" s="317"/>
      <c r="AB47" s="317"/>
      <c r="AC47" s="317"/>
      <c r="AD47" s="317"/>
      <c r="AE47" s="317"/>
    </row>
    <row r="48" spans="1:31">
      <c r="A48">
        <v>47</v>
      </c>
      <c r="B48" t="s">
        <v>10215</v>
      </c>
      <c r="C48" t="s">
        <v>10216</v>
      </c>
      <c r="D48" t="s">
        <v>37</v>
      </c>
      <c r="E48" t="s">
        <v>92</v>
      </c>
      <c r="I48" s="1">
        <v>45509</v>
      </c>
      <c r="J48">
        <v>8</v>
      </c>
      <c r="L48" t="s">
        <v>16353</v>
      </c>
      <c r="M48">
        <v>40048202</v>
      </c>
      <c r="N48" t="s">
        <v>10411</v>
      </c>
      <c r="O48" t="s">
        <v>43</v>
      </c>
      <c r="P48">
        <v>8</v>
      </c>
      <c r="Q48" t="s">
        <v>43</v>
      </c>
      <c r="R48">
        <v>45604</v>
      </c>
      <c r="V48" s="1"/>
      <c r="X48" s="317"/>
      <c r="AB48" s="317"/>
      <c r="AC48" s="317"/>
      <c r="AD48" s="317"/>
      <c r="AE48" s="317"/>
    </row>
    <row r="49" spans="1:31">
      <c r="A49">
        <v>48</v>
      </c>
      <c r="B49" t="s">
        <v>10217</v>
      </c>
      <c r="C49" t="s">
        <v>10218</v>
      </c>
      <c r="D49" t="s">
        <v>37</v>
      </c>
      <c r="E49" t="s">
        <v>92</v>
      </c>
      <c r="I49" s="1">
        <v>45509</v>
      </c>
      <c r="J49">
        <v>8</v>
      </c>
      <c r="L49" t="s">
        <v>16353</v>
      </c>
      <c r="M49">
        <v>40048205</v>
      </c>
      <c r="N49" t="s">
        <v>10411</v>
      </c>
      <c r="O49" t="s">
        <v>43</v>
      </c>
      <c r="P49">
        <v>8</v>
      </c>
      <c r="Q49" t="s">
        <v>43</v>
      </c>
      <c r="R49">
        <v>45524</v>
      </c>
      <c r="V49" s="1"/>
      <c r="X49" s="317"/>
      <c r="AB49" s="317"/>
      <c r="AC49" s="317"/>
      <c r="AD49" s="317"/>
      <c r="AE49" s="317"/>
    </row>
    <row r="50" spans="1:31">
      <c r="A50">
        <v>49</v>
      </c>
      <c r="B50" t="s">
        <v>214</v>
      </c>
      <c r="C50" t="s">
        <v>215</v>
      </c>
      <c r="D50" t="s">
        <v>37</v>
      </c>
      <c r="E50" t="s">
        <v>108</v>
      </c>
      <c r="I50" s="1"/>
      <c r="J50" t="s">
        <v>43</v>
      </c>
      <c r="L50" t="s">
        <v>16353</v>
      </c>
      <c r="O50" t="s">
        <v>43</v>
      </c>
      <c r="P50" t="s">
        <v>43</v>
      </c>
      <c r="Q50" t="s">
        <v>43</v>
      </c>
      <c r="V50" s="1"/>
      <c r="X50" s="317"/>
      <c r="AB50" s="317"/>
      <c r="AC50" s="317"/>
      <c r="AD50" s="317"/>
      <c r="AE50" s="317"/>
    </row>
    <row r="51" spans="1:31">
      <c r="A51">
        <v>50</v>
      </c>
      <c r="B51" t="s">
        <v>10219</v>
      </c>
      <c r="C51" t="s">
        <v>10220</v>
      </c>
      <c r="D51" t="s">
        <v>37</v>
      </c>
      <c r="E51" t="s">
        <v>40</v>
      </c>
      <c r="I51" s="1">
        <v>45530</v>
      </c>
      <c r="J51">
        <v>8</v>
      </c>
      <c r="L51" t="s">
        <v>16353</v>
      </c>
      <c r="M51">
        <v>40060832</v>
      </c>
      <c r="N51" t="s">
        <v>10411</v>
      </c>
      <c r="O51">
        <v>11</v>
      </c>
      <c r="P51">
        <v>11</v>
      </c>
      <c r="Q51">
        <v>11</v>
      </c>
      <c r="S51">
        <v>45980</v>
      </c>
      <c r="V51" s="1">
        <v>45991</v>
      </c>
      <c r="W51">
        <v>11</v>
      </c>
      <c r="X51" s="317">
        <v>50955</v>
      </c>
      <c r="Y51">
        <v>25.11</v>
      </c>
      <c r="Z51">
        <v>11</v>
      </c>
      <c r="AA51">
        <v>42</v>
      </c>
      <c r="AB51" s="317">
        <v>105862</v>
      </c>
      <c r="AC51" s="317"/>
      <c r="AD51" s="317"/>
      <c r="AE51" s="317"/>
    </row>
    <row r="52" spans="1:31">
      <c r="A52">
        <v>51</v>
      </c>
      <c r="B52" t="s">
        <v>10221</v>
      </c>
      <c r="C52" t="s">
        <v>10222</v>
      </c>
      <c r="D52" t="s">
        <v>37</v>
      </c>
      <c r="E52" t="s">
        <v>108</v>
      </c>
      <c r="I52" s="1">
        <v>45565</v>
      </c>
      <c r="J52">
        <v>9</v>
      </c>
      <c r="L52" t="s">
        <v>16353</v>
      </c>
      <c r="M52">
        <v>40054104</v>
      </c>
      <c r="N52" t="s">
        <v>267</v>
      </c>
      <c r="O52">
        <v>7</v>
      </c>
      <c r="P52">
        <v>9</v>
      </c>
      <c r="Q52">
        <v>7</v>
      </c>
      <c r="S52">
        <v>45861</v>
      </c>
      <c r="T52">
        <v>45876</v>
      </c>
      <c r="V52" s="1">
        <v>45860</v>
      </c>
      <c r="W52">
        <v>7</v>
      </c>
      <c r="X52" s="317">
        <v>68120</v>
      </c>
      <c r="Y52">
        <v>25.7</v>
      </c>
      <c r="Z52">
        <v>7</v>
      </c>
      <c r="AA52">
        <v>40</v>
      </c>
      <c r="AB52" s="317">
        <v>133929</v>
      </c>
      <c r="AC52" s="317"/>
      <c r="AD52" s="317"/>
      <c r="AE52" s="317"/>
    </row>
    <row r="53" spans="1:31">
      <c r="A53">
        <v>52</v>
      </c>
      <c r="B53" t="s">
        <v>249</v>
      </c>
      <c r="C53" t="s">
        <v>246</v>
      </c>
      <c r="D53" t="s">
        <v>37</v>
      </c>
      <c r="E53" t="s">
        <v>40</v>
      </c>
      <c r="I53" s="1"/>
      <c r="J53" t="s">
        <v>43</v>
      </c>
      <c r="L53" t="s">
        <v>16353</v>
      </c>
      <c r="O53" t="s">
        <v>43</v>
      </c>
      <c r="P53" t="s">
        <v>43</v>
      </c>
      <c r="Q53" t="s">
        <v>43</v>
      </c>
      <c r="V53" s="1"/>
      <c r="X53" s="317"/>
      <c r="AB53" s="317"/>
      <c r="AC53" s="317"/>
      <c r="AD53" s="317"/>
      <c r="AE53" s="317"/>
    </row>
    <row r="54" spans="1:31">
      <c r="A54">
        <v>53</v>
      </c>
      <c r="B54" t="s">
        <v>346</v>
      </c>
      <c r="C54" t="s">
        <v>347</v>
      </c>
      <c r="D54" t="s">
        <v>37</v>
      </c>
      <c r="E54" t="s">
        <v>60</v>
      </c>
      <c r="I54" s="1"/>
      <c r="J54" t="s">
        <v>43</v>
      </c>
      <c r="L54" t="s">
        <v>16353</v>
      </c>
      <c r="O54" t="s">
        <v>43</v>
      </c>
      <c r="P54" t="s">
        <v>43</v>
      </c>
      <c r="Q54" t="s">
        <v>43</v>
      </c>
      <c r="V54" s="1"/>
      <c r="X54" s="317"/>
      <c r="AB54" s="317"/>
      <c r="AC54" s="317"/>
      <c r="AD54" s="317"/>
      <c r="AE54" s="317"/>
    </row>
    <row r="55" spans="1:31">
      <c r="A55">
        <v>54</v>
      </c>
      <c r="B55" t="s">
        <v>343</v>
      </c>
      <c r="C55" t="s">
        <v>344</v>
      </c>
      <c r="D55" t="s">
        <v>37</v>
      </c>
      <c r="E55" t="s">
        <v>60</v>
      </c>
      <c r="I55" s="1"/>
      <c r="J55" t="s">
        <v>43</v>
      </c>
      <c r="L55" t="s">
        <v>16353</v>
      </c>
      <c r="O55" t="s">
        <v>43</v>
      </c>
      <c r="P55" t="s">
        <v>43</v>
      </c>
      <c r="Q55" t="s">
        <v>43</v>
      </c>
      <c r="V55" s="1"/>
      <c r="X55" s="317"/>
      <c r="AB55" s="317"/>
      <c r="AC55" s="317"/>
      <c r="AD55" s="317"/>
      <c r="AE55" s="317"/>
    </row>
    <row r="56" spans="1:31">
      <c r="A56">
        <v>55</v>
      </c>
      <c r="B56" t="s">
        <v>340</v>
      </c>
      <c r="C56" t="s">
        <v>341</v>
      </c>
      <c r="D56" t="s">
        <v>37</v>
      </c>
      <c r="E56" t="s">
        <v>60</v>
      </c>
      <c r="I56" s="1"/>
      <c r="J56" t="s">
        <v>43</v>
      </c>
      <c r="L56" t="s">
        <v>16353</v>
      </c>
      <c r="O56" t="s">
        <v>43</v>
      </c>
      <c r="P56" t="s">
        <v>43</v>
      </c>
      <c r="Q56" t="s">
        <v>43</v>
      </c>
      <c r="V56" s="1"/>
      <c r="X56" s="317"/>
      <c r="AB56" s="317"/>
      <c r="AC56" s="317"/>
      <c r="AD56" s="317"/>
      <c r="AE56" s="317"/>
    </row>
    <row r="57" spans="1:31">
      <c r="A57">
        <v>56</v>
      </c>
      <c r="B57" t="s">
        <v>272</v>
      </c>
      <c r="C57" t="s">
        <v>273</v>
      </c>
      <c r="D57" t="s">
        <v>37</v>
      </c>
      <c r="E57" t="s">
        <v>140</v>
      </c>
      <c r="I57" s="1"/>
      <c r="J57" t="s">
        <v>43</v>
      </c>
      <c r="L57" t="s">
        <v>16353</v>
      </c>
      <c r="O57" t="s">
        <v>43</v>
      </c>
      <c r="P57" t="s">
        <v>43</v>
      </c>
      <c r="Q57" t="s">
        <v>43</v>
      </c>
      <c r="V57" s="1"/>
      <c r="X57" s="317"/>
      <c r="AB57" s="317"/>
      <c r="AC57" s="317"/>
      <c r="AD57" s="317"/>
      <c r="AE57" s="317"/>
    </row>
    <row r="58" spans="1:31">
      <c r="A58">
        <v>57</v>
      </c>
      <c r="B58" t="s">
        <v>310</v>
      </c>
      <c r="C58" t="s">
        <v>311</v>
      </c>
      <c r="D58" t="s">
        <v>37</v>
      </c>
      <c r="E58" t="s">
        <v>87</v>
      </c>
      <c r="I58" s="1"/>
      <c r="J58" t="s">
        <v>43</v>
      </c>
      <c r="L58" t="s">
        <v>16353</v>
      </c>
      <c r="O58" t="s">
        <v>43</v>
      </c>
      <c r="P58" t="s">
        <v>43</v>
      </c>
      <c r="Q58" t="s">
        <v>43</v>
      </c>
      <c r="V58" s="1"/>
      <c r="X58" s="317"/>
      <c r="AB58" s="317"/>
      <c r="AC58" s="317"/>
      <c r="AD58" s="317"/>
      <c r="AE58" s="317"/>
    </row>
    <row r="59" spans="1:31">
      <c r="A59">
        <v>58</v>
      </c>
      <c r="B59" t="s">
        <v>313</v>
      </c>
      <c r="C59" t="s">
        <v>314</v>
      </c>
      <c r="D59" t="s">
        <v>37</v>
      </c>
      <c r="E59" t="s">
        <v>87</v>
      </c>
      <c r="I59" s="1"/>
      <c r="J59" t="s">
        <v>43</v>
      </c>
      <c r="L59" t="s">
        <v>16353</v>
      </c>
      <c r="O59" t="s">
        <v>43</v>
      </c>
      <c r="P59" t="s">
        <v>43</v>
      </c>
      <c r="Q59" t="s">
        <v>43</v>
      </c>
      <c r="V59" s="1"/>
      <c r="X59" s="317"/>
      <c r="AB59" s="317"/>
      <c r="AC59" s="317"/>
      <c r="AD59" s="317"/>
      <c r="AE59" s="317"/>
    </row>
    <row r="60" spans="1:31">
      <c r="A60">
        <v>59</v>
      </c>
      <c r="B60" t="s">
        <v>316</v>
      </c>
      <c r="C60" t="s">
        <v>317</v>
      </c>
      <c r="D60" t="s">
        <v>37</v>
      </c>
      <c r="E60" t="s">
        <v>87</v>
      </c>
      <c r="I60" s="1"/>
      <c r="J60" t="s">
        <v>43</v>
      </c>
      <c r="L60" t="s">
        <v>16353</v>
      </c>
      <c r="O60" t="s">
        <v>43</v>
      </c>
      <c r="P60" t="s">
        <v>43</v>
      </c>
      <c r="Q60" t="s">
        <v>43</v>
      </c>
      <c r="V60" s="1"/>
      <c r="X60" s="317"/>
      <c r="AB60" s="317"/>
      <c r="AC60" s="317"/>
      <c r="AD60" s="317"/>
      <c r="AE60" s="317"/>
    </row>
    <row r="61" spans="1:31">
      <c r="A61">
        <v>60</v>
      </c>
      <c r="B61" t="s">
        <v>276</v>
      </c>
      <c r="C61" t="s">
        <v>277</v>
      </c>
      <c r="D61" t="s">
        <v>37</v>
      </c>
      <c r="E61" t="s">
        <v>72</v>
      </c>
      <c r="I61" s="1"/>
      <c r="J61" t="s">
        <v>43</v>
      </c>
      <c r="L61" t="s">
        <v>16353</v>
      </c>
      <c r="O61" t="s">
        <v>43</v>
      </c>
      <c r="P61" t="s">
        <v>43</v>
      </c>
      <c r="Q61" t="s">
        <v>43</v>
      </c>
      <c r="V61" s="1"/>
      <c r="X61" s="317"/>
      <c r="AB61" s="317"/>
      <c r="AC61" s="317"/>
      <c r="AD61" s="317"/>
      <c r="AE61" s="317"/>
    </row>
    <row r="62" spans="1:31">
      <c r="A62">
        <v>61</v>
      </c>
      <c r="B62" t="s">
        <v>282</v>
      </c>
      <c r="C62" t="s">
        <v>283</v>
      </c>
      <c r="D62" t="s">
        <v>37</v>
      </c>
      <c r="E62" t="s">
        <v>92</v>
      </c>
      <c r="I62" s="1"/>
      <c r="J62" t="s">
        <v>43</v>
      </c>
      <c r="L62" t="s">
        <v>16353</v>
      </c>
      <c r="O62" t="s">
        <v>43</v>
      </c>
      <c r="P62" t="s">
        <v>43</v>
      </c>
      <c r="Q62" t="s">
        <v>43</v>
      </c>
      <c r="V62" s="1"/>
      <c r="X62" s="317"/>
      <c r="AB62" s="317"/>
      <c r="AC62" s="317"/>
      <c r="AD62" s="317"/>
      <c r="AE62" s="317"/>
    </row>
    <row r="63" spans="1:31">
      <c r="A63">
        <v>62</v>
      </c>
      <c r="B63" t="s">
        <v>319</v>
      </c>
      <c r="C63" t="s">
        <v>320</v>
      </c>
      <c r="D63" t="s">
        <v>37</v>
      </c>
      <c r="E63" t="s">
        <v>92</v>
      </c>
      <c r="I63" s="1"/>
      <c r="J63" t="s">
        <v>43</v>
      </c>
      <c r="L63" t="s">
        <v>16353</v>
      </c>
      <c r="O63" t="s">
        <v>43</v>
      </c>
      <c r="P63" t="s">
        <v>43</v>
      </c>
      <c r="Q63" t="s">
        <v>43</v>
      </c>
      <c r="V63" s="1"/>
      <c r="X63" s="317"/>
      <c r="AB63" s="317"/>
      <c r="AC63" s="317"/>
      <c r="AD63" s="317"/>
      <c r="AE63" s="317"/>
    </row>
    <row r="64" spans="1:31">
      <c r="A64">
        <v>63</v>
      </c>
      <c r="B64" t="s">
        <v>279</v>
      </c>
      <c r="C64" t="s">
        <v>280</v>
      </c>
      <c r="D64" t="s">
        <v>37</v>
      </c>
      <c r="E64" t="s">
        <v>92</v>
      </c>
      <c r="I64" s="1"/>
      <c r="J64" t="s">
        <v>43</v>
      </c>
      <c r="L64" t="s">
        <v>16353</v>
      </c>
      <c r="O64" t="s">
        <v>43</v>
      </c>
      <c r="P64" t="s">
        <v>43</v>
      </c>
      <c r="Q64" t="s">
        <v>43</v>
      </c>
      <c r="V64" s="1"/>
      <c r="X64" s="317"/>
      <c r="AB64" s="317"/>
      <c r="AC64" s="317"/>
      <c r="AD64" s="317"/>
      <c r="AE64" s="317"/>
    </row>
    <row r="65" spans="1:31">
      <c r="A65">
        <v>64</v>
      </c>
      <c r="B65" t="s">
        <v>269</v>
      </c>
      <c r="C65" t="s">
        <v>270</v>
      </c>
      <c r="D65" t="s">
        <v>37</v>
      </c>
      <c r="E65" t="s">
        <v>108</v>
      </c>
      <c r="I65" s="1"/>
      <c r="J65" t="s">
        <v>43</v>
      </c>
      <c r="L65" t="s">
        <v>16353</v>
      </c>
      <c r="O65" t="s">
        <v>43</v>
      </c>
      <c r="P65" t="s">
        <v>43</v>
      </c>
      <c r="Q65" t="s">
        <v>43</v>
      </c>
      <c r="V65" s="1"/>
      <c r="X65" s="317"/>
      <c r="AB65" s="317"/>
      <c r="AC65" s="317"/>
      <c r="AD65" s="317"/>
      <c r="AE65" s="317"/>
    </row>
    <row r="66" spans="1:31">
      <c r="A66">
        <v>65</v>
      </c>
      <c r="B66" t="s">
        <v>265</v>
      </c>
      <c r="C66" t="s">
        <v>266</v>
      </c>
      <c r="D66" t="s">
        <v>37</v>
      </c>
      <c r="E66" t="s">
        <v>108</v>
      </c>
      <c r="I66" s="1"/>
      <c r="J66" t="s">
        <v>43</v>
      </c>
      <c r="L66" t="s">
        <v>16353</v>
      </c>
      <c r="O66" t="s">
        <v>43</v>
      </c>
      <c r="P66" t="s">
        <v>43</v>
      </c>
      <c r="Q66" t="s">
        <v>43</v>
      </c>
      <c r="V66" s="1"/>
      <c r="X66" s="317"/>
      <c r="AB66" s="317"/>
      <c r="AC66" s="317"/>
      <c r="AD66" s="317"/>
      <c r="AE66" s="317"/>
    </row>
    <row r="67" spans="1:31">
      <c r="A67">
        <v>66</v>
      </c>
      <c r="B67" t="s">
        <v>262</v>
      </c>
      <c r="C67" t="s">
        <v>263</v>
      </c>
      <c r="D67" t="s">
        <v>37</v>
      </c>
      <c r="E67" t="s">
        <v>108</v>
      </c>
      <c r="I67" s="1"/>
      <c r="J67" t="s">
        <v>43</v>
      </c>
      <c r="L67" t="s">
        <v>16353</v>
      </c>
      <c r="O67" t="s">
        <v>43</v>
      </c>
      <c r="P67" t="s">
        <v>43</v>
      </c>
      <c r="Q67" t="s">
        <v>43</v>
      </c>
      <c r="V67" s="1"/>
      <c r="X67" s="317"/>
      <c r="AB67" s="317"/>
      <c r="AC67" s="317"/>
      <c r="AD67" s="317"/>
      <c r="AE67" s="317"/>
    </row>
    <row r="68" spans="1:31">
      <c r="A68">
        <v>67</v>
      </c>
      <c r="B68" t="s">
        <v>259</v>
      </c>
      <c r="C68" t="s">
        <v>260</v>
      </c>
      <c r="D68" t="s">
        <v>37</v>
      </c>
      <c r="E68" t="s">
        <v>108</v>
      </c>
      <c r="I68" s="1"/>
      <c r="J68" t="s">
        <v>43</v>
      </c>
      <c r="L68" t="s">
        <v>16353</v>
      </c>
      <c r="O68" t="s">
        <v>43</v>
      </c>
      <c r="P68" t="s">
        <v>43</v>
      </c>
      <c r="Q68" t="s">
        <v>43</v>
      </c>
      <c r="V68" s="1"/>
      <c r="X68" s="317"/>
      <c r="AB68" s="317"/>
      <c r="AC68" s="317"/>
      <c r="AD68" s="317"/>
      <c r="AE68" s="317"/>
    </row>
    <row r="69" spans="1:31">
      <c r="A69">
        <v>68</v>
      </c>
      <c r="B69" t="s">
        <v>304</v>
      </c>
      <c r="C69" t="s">
        <v>305</v>
      </c>
      <c r="D69" t="s">
        <v>37</v>
      </c>
      <c r="E69" t="s">
        <v>123</v>
      </c>
      <c r="I69" s="1"/>
      <c r="J69" t="s">
        <v>43</v>
      </c>
      <c r="L69" t="s">
        <v>16353</v>
      </c>
      <c r="O69" t="s">
        <v>43</v>
      </c>
      <c r="P69" t="s">
        <v>43</v>
      </c>
      <c r="Q69" t="s">
        <v>43</v>
      </c>
      <c r="V69" s="1"/>
      <c r="X69" s="317"/>
      <c r="AB69" s="317"/>
      <c r="AC69" s="317"/>
      <c r="AD69" s="317"/>
      <c r="AE69" s="317"/>
    </row>
    <row r="70" spans="1:31">
      <c r="A70">
        <v>69</v>
      </c>
      <c r="B70" t="s">
        <v>301</v>
      </c>
      <c r="C70" t="s">
        <v>302</v>
      </c>
      <c r="D70" t="s">
        <v>37</v>
      </c>
      <c r="E70" t="s">
        <v>123</v>
      </c>
      <c r="I70" s="1"/>
      <c r="J70" t="s">
        <v>43</v>
      </c>
      <c r="L70" t="s">
        <v>16353</v>
      </c>
      <c r="O70" t="s">
        <v>43</v>
      </c>
      <c r="P70" t="s">
        <v>43</v>
      </c>
      <c r="Q70" t="s">
        <v>43</v>
      </c>
      <c r="V70" s="1"/>
      <c r="X70" s="317"/>
      <c r="AB70" s="317"/>
      <c r="AC70" s="317"/>
      <c r="AD70" s="317"/>
      <c r="AE70" s="317"/>
    </row>
    <row r="71" spans="1:31">
      <c r="A71">
        <v>70</v>
      </c>
      <c r="B71" t="s">
        <v>307</v>
      </c>
      <c r="C71" t="s">
        <v>308</v>
      </c>
      <c r="D71" t="s">
        <v>37</v>
      </c>
      <c r="E71" t="s">
        <v>40</v>
      </c>
      <c r="I71" s="1"/>
      <c r="J71" t="s">
        <v>43</v>
      </c>
      <c r="L71" t="s">
        <v>16353</v>
      </c>
      <c r="O71" t="s">
        <v>43</v>
      </c>
      <c r="P71" t="s">
        <v>43</v>
      </c>
      <c r="Q71" t="s">
        <v>43</v>
      </c>
      <c r="V71" s="1"/>
      <c r="X71" s="317"/>
      <c r="AB71" s="317"/>
      <c r="AC71" s="317"/>
      <c r="AD71" s="317"/>
      <c r="AE71" s="317"/>
    </row>
    <row r="72" spans="1:31">
      <c r="A72">
        <v>71</v>
      </c>
      <c r="B72" t="s">
        <v>322</v>
      </c>
      <c r="C72" t="s">
        <v>323</v>
      </c>
      <c r="D72" t="s">
        <v>37</v>
      </c>
      <c r="E72" t="s">
        <v>40</v>
      </c>
      <c r="I72" s="1"/>
      <c r="J72" t="s">
        <v>43</v>
      </c>
      <c r="L72" t="s">
        <v>16353</v>
      </c>
      <c r="O72" t="s">
        <v>43</v>
      </c>
      <c r="P72" t="s">
        <v>43</v>
      </c>
      <c r="Q72" t="s">
        <v>43</v>
      </c>
      <c r="V72" s="1"/>
      <c r="X72" s="317"/>
      <c r="AB72" s="317"/>
      <c r="AC72" s="317"/>
      <c r="AD72" s="317"/>
      <c r="AE72" s="317"/>
    </row>
    <row r="73" spans="1:31">
      <c r="A73">
        <v>72</v>
      </c>
      <c r="B73" t="s">
        <v>298</v>
      </c>
      <c r="C73" t="s">
        <v>299</v>
      </c>
      <c r="D73" t="s">
        <v>37</v>
      </c>
      <c r="E73" t="s">
        <v>146</v>
      </c>
      <c r="I73" s="1"/>
      <c r="J73" t="s">
        <v>43</v>
      </c>
      <c r="L73" t="s">
        <v>16353</v>
      </c>
      <c r="O73" t="s">
        <v>43</v>
      </c>
      <c r="P73" t="s">
        <v>43</v>
      </c>
      <c r="Q73" t="s">
        <v>43</v>
      </c>
      <c r="V73" s="1"/>
      <c r="X73" s="317"/>
      <c r="AB73" s="317"/>
      <c r="AC73" s="317"/>
      <c r="AD73" s="317"/>
      <c r="AE73" s="317"/>
    </row>
    <row r="74" spans="1:31">
      <c r="A74">
        <v>73</v>
      </c>
      <c r="B74" t="s">
        <v>325</v>
      </c>
      <c r="C74" t="s">
        <v>326</v>
      </c>
      <c r="D74" t="s">
        <v>37</v>
      </c>
      <c r="E74" t="s">
        <v>60</v>
      </c>
      <c r="I74" s="1"/>
      <c r="J74" t="s">
        <v>43</v>
      </c>
      <c r="L74" t="s">
        <v>16353</v>
      </c>
      <c r="O74" t="s">
        <v>43</v>
      </c>
      <c r="P74" t="s">
        <v>43</v>
      </c>
      <c r="Q74" t="s">
        <v>43</v>
      </c>
      <c r="V74" s="1"/>
      <c r="X74" s="317"/>
      <c r="AB74" s="317"/>
      <c r="AC74" s="317"/>
      <c r="AD74" s="317"/>
      <c r="AE74" s="317"/>
    </row>
    <row r="75" spans="1:31">
      <c r="A75">
        <v>74</v>
      </c>
      <c r="B75" t="s">
        <v>328</v>
      </c>
      <c r="C75" t="s">
        <v>329</v>
      </c>
      <c r="D75" t="s">
        <v>37</v>
      </c>
      <c r="E75" t="s">
        <v>60</v>
      </c>
      <c r="I75" s="1"/>
      <c r="J75" t="s">
        <v>43</v>
      </c>
      <c r="L75" t="s">
        <v>16353</v>
      </c>
      <c r="O75" t="s">
        <v>43</v>
      </c>
      <c r="P75" t="s">
        <v>43</v>
      </c>
      <c r="Q75" t="s">
        <v>43</v>
      </c>
      <c r="V75" s="1"/>
      <c r="X75" s="317"/>
      <c r="AB75" s="317"/>
      <c r="AC75" s="317"/>
      <c r="AD75" s="317"/>
      <c r="AE75" s="317"/>
    </row>
    <row r="76" spans="1:31">
      <c r="A76">
        <v>75</v>
      </c>
      <c r="B76" t="s">
        <v>331</v>
      </c>
      <c r="C76" t="s">
        <v>332</v>
      </c>
      <c r="D76" t="s">
        <v>37</v>
      </c>
      <c r="E76" t="s">
        <v>60</v>
      </c>
      <c r="I76" s="1"/>
      <c r="J76" t="s">
        <v>43</v>
      </c>
      <c r="L76" t="s">
        <v>16353</v>
      </c>
      <c r="O76" t="s">
        <v>43</v>
      </c>
      <c r="P76" t="s">
        <v>43</v>
      </c>
      <c r="Q76" t="s">
        <v>43</v>
      </c>
      <c r="V76" s="1"/>
      <c r="X76" s="317"/>
      <c r="AB76" s="317"/>
      <c r="AC76" s="317"/>
      <c r="AD76" s="317"/>
      <c r="AE76" s="317"/>
    </row>
    <row r="77" spans="1:31">
      <c r="A77">
        <v>76</v>
      </c>
      <c r="B77" t="s">
        <v>334</v>
      </c>
      <c r="C77" t="s">
        <v>335</v>
      </c>
      <c r="D77" t="s">
        <v>37</v>
      </c>
      <c r="E77" t="s">
        <v>60</v>
      </c>
      <c r="I77" s="1"/>
      <c r="J77" t="s">
        <v>43</v>
      </c>
      <c r="L77" t="s">
        <v>16353</v>
      </c>
      <c r="O77" t="s">
        <v>43</v>
      </c>
      <c r="P77" t="s">
        <v>43</v>
      </c>
      <c r="Q77" t="s">
        <v>43</v>
      </c>
      <c r="V77" s="1"/>
      <c r="X77" s="317"/>
      <c r="AB77" s="317"/>
      <c r="AC77" s="317"/>
      <c r="AD77" s="317"/>
      <c r="AE77" s="317"/>
    </row>
    <row r="78" spans="1:31">
      <c r="A78">
        <v>77</v>
      </c>
      <c r="B78" t="s">
        <v>337</v>
      </c>
      <c r="C78" t="s">
        <v>338</v>
      </c>
      <c r="D78" t="s">
        <v>37</v>
      </c>
      <c r="E78" t="s">
        <v>60</v>
      </c>
      <c r="I78" s="1"/>
      <c r="J78" t="s">
        <v>43</v>
      </c>
      <c r="L78" t="s">
        <v>16353</v>
      </c>
      <c r="O78" t="s">
        <v>43</v>
      </c>
      <c r="P78" t="s">
        <v>43</v>
      </c>
      <c r="Q78" t="s">
        <v>43</v>
      </c>
      <c r="V78" s="1"/>
      <c r="X78" s="317"/>
      <c r="AB78" s="317"/>
      <c r="AC78" s="317"/>
      <c r="AD78" s="317"/>
      <c r="AE78" s="317"/>
    </row>
    <row r="79" spans="1:31">
      <c r="A79">
        <v>78</v>
      </c>
      <c r="B79" t="s">
        <v>288</v>
      </c>
      <c r="C79" t="s">
        <v>5074</v>
      </c>
      <c r="D79" t="s">
        <v>37</v>
      </c>
      <c r="E79" t="s">
        <v>92</v>
      </c>
      <c r="I79" s="1"/>
      <c r="J79" t="s">
        <v>43</v>
      </c>
      <c r="L79" t="s">
        <v>16353</v>
      </c>
      <c r="O79" t="s">
        <v>43</v>
      </c>
      <c r="P79" t="s">
        <v>43</v>
      </c>
      <c r="Q79" t="s">
        <v>43</v>
      </c>
      <c r="V79" s="1"/>
      <c r="X79" s="317"/>
      <c r="AB79" s="317"/>
      <c r="AC79" s="317"/>
      <c r="AD79" s="317"/>
      <c r="AE79" s="317"/>
    </row>
    <row r="80" spans="1:31">
      <c r="A80">
        <v>79</v>
      </c>
      <c r="B80" t="s">
        <v>285</v>
      </c>
      <c r="C80" t="s">
        <v>10223</v>
      </c>
      <c r="D80" t="s">
        <v>37</v>
      </c>
      <c r="E80" t="s">
        <v>92</v>
      </c>
      <c r="I80" s="1"/>
      <c r="J80" t="s">
        <v>43</v>
      </c>
      <c r="L80" t="s">
        <v>16353</v>
      </c>
      <c r="O80" t="s">
        <v>43</v>
      </c>
      <c r="P80" t="s">
        <v>43</v>
      </c>
      <c r="Q80" t="s">
        <v>43</v>
      </c>
      <c r="V80" s="1"/>
      <c r="X80" s="317"/>
      <c r="AB80" s="317"/>
      <c r="AC80" s="317"/>
      <c r="AD80" s="317"/>
      <c r="AE80" s="317"/>
    </row>
    <row r="81" spans="1:31">
      <c r="A81">
        <v>80</v>
      </c>
      <c r="B81" t="s">
        <v>296</v>
      </c>
      <c r="C81" t="s">
        <v>5074</v>
      </c>
      <c r="D81" t="s">
        <v>37</v>
      </c>
      <c r="E81" t="s">
        <v>92</v>
      </c>
      <c r="I81" s="1"/>
      <c r="J81" t="s">
        <v>43</v>
      </c>
      <c r="L81" t="s">
        <v>16353</v>
      </c>
      <c r="O81" t="s">
        <v>43</v>
      </c>
      <c r="P81" t="s">
        <v>43</v>
      </c>
      <c r="Q81" t="s">
        <v>43</v>
      </c>
      <c r="V81" s="1"/>
      <c r="X81" s="317"/>
      <c r="AB81" s="317"/>
      <c r="AC81" s="317"/>
      <c r="AD81" s="317"/>
      <c r="AE81" s="317"/>
    </row>
    <row r="82" spans="1:31">
      <c r="A82">
        <v>81</v>
      </c>
      <c r="B82" t="s">
        <v>293</v>
      </c>
      <c r="C82" t="s">
        <v>783</v>
      </c>
      <c r="D82" t="s">
        <v>37</v>
      </c>
      <c r="E82" t="s">
        <v>92</v>
      </c>
      <c r="I82" s="1"/>
      <c r="J82" t="s">
        <v>43</v>
      </c>
      <c r="L82" t="s">
        <v>16353</v>
      </c>
      <c r="O82" t="s">
        <v>43</v>
      </c>
      <c r="P82" t="s">
        <v>43</v>
      </c>
      <c r="Q82" t="s">
        <v>43</v>
      </c>
      <c r="V82" s="1"/>
      <c r="X82" s="317"/>
      <c r="AB82" s="317"/>
      <c r="AC82" s="317"/>
      <c r="AD82" s="317"/>
      <c r="AE82" s="317"/>
    </row>
    <row r="83" spans="1:31">
      <c r="A83">
        <v>82</v>
      </c>
      <c r="B83" t="s">
        <v>291</v>
      </c>
      <c r="C83" t="s">
        <v>280</v>
      </c>
      <c r="D83" t="s">
        <v>37</v>
      </c>
      <c r="E83" t="s">
        <v>92</v>
      </c>
      <c r="I83" s="1"/>
      <c r="J83" t="s">
        <v>43</v>
      </c>
      <c r="L83" t="s">
        <v>16353</v>
      </c>
      <c r="O83" t="s">
        <v>43</v>
      </c>
      <c r="P83" t="s">
        <v>43</v>
      </c>
      <c r="Q83" t="s">
        <v>43</v>
      </c>
      <c r="V83" s="1"/>
      <c r="X83" s="317"/>
      <c r="AB83" s="317"/>
      <c r="AC83" s="317"/>
      <c r="AD83" s="317"/>
      <c r="AE83" s="317"/>
    </row>
    <row r="84" spans="1:31">
      <c r="A84">
        <v>83</v>
      </c>
      <c r="B84" t="s">
        <v>251</v>
      </c>
      <c r="C84" t="s">
        <v>252</v>
      </c>
      <c r="D84" t="s">
        <v>37</v>
      </c>
      <c r="E84" t="s">
        <v>108</v>
      </c>
      <c r="G84">
        <v>45827</v>
      </c>
      <c r="I84" s="1"/>
      <c r="J84" t="s">
        <v>43</v>
      </c>
      <c r="L84" t="s">
        <v>16353</v>
      </c>
      <c r="O84" t="s">
        <v>43</v>
      </c>
      <c r="P84" t="s">
        <v>43</v>
      </c>
      <c r="Q84" t="s">
        <v>43</v>
      </c>
      <c r="V84" s="1"/>
      <c r="X84" s="317"/>
      <c r="AB84" s="317"/>
      <c r="AC84" s="317"/>
      <c r="AD84" s="317"/>
      <c r="AE84" s="317"/>
    </row>
    <row r="85" spans="1:31">
      <c r="A85">
        <v>84</v>
      </c>
      <c r="B85" t="s">
        <v>3384</v>
      </c>
      <c r="C85" t="s">
        <v>3385</v>
      </c>
      <c r="D85" t="s">
        <v>37</v>
      </c>
      <c r="E85" t="s">
        <v>140</v>
      </c>
      <c r="I85" s="1">
        <v>45622</v>
      </c>
      <c r="J85">
        <v>11</v>
      </c>
      <c r="L85" t="s">
        <v>16353</v>
      </c>
      <c r="M85">
        <v>40060687</v>
      </c>
      <c r="N85" t="s">
        <v>6518</v>
      </c>
      <c r="O85">
        <v>10</v>
      </c>
      <c r="P85">
        <v>11</v>
      </c>
      <c r="Q85">
        <v>10</v>
      </c>
      <c r="R85">
        <v>45625</v>
      </c>
      <c r="S85">
        <v>45954</v>
      </c>
      <c r="T85">
        <v>45958</v>
      </c>
      <c r="V85" s="1"/>
      <c r="X85" s="317"/>
      <c r="Y85">
        <v>25.1</v>
      </c>
      <c r="Z85">
        <v>10</v>
      </c>
      <c r="AA85">
        <v>40</v>
      </c>
      <c r="AB85" s="317">
        <v>258979</v>
      </c>
      <c r="AC85" s="317"/>
      <c r="AD85" s="317"/>
      <c r="AE85" s="317"/>
    </row>
    <row r="86" spans="1:31">
      <c r="A86">
        <v>85</v>
      </c>
      <c r="B86" t="s">
        <v>10224</v>
      </c>
      <c r="C86" t="s">
        <v>10225</v>
      </c>
      <c r="D86" t="s">
        <v>37</v>
      </c>
      <c r="E86" t="s">
        <v>92</v>
      </c>
      <c r="I86" s="1">
        <v>45628</v>
      </c>
      <c r="J86">
        <v>12</v>
      </c>
      <c r="L86" t="s">
        <v>16353</v>
      </c>
      <c r="M86">
        <v>40061339</v>
      </c>
      <c r="N86" t="s">
        <v>10411</v>
      </c>
      <c r="O86">
        <v>1</v>
      </c>
      <c r="P86">
        <v>12</v>
      </c>
      <c r="Q86">
        <v>1</v>
      </c>
      <c r="S86">
        <v>46042</v>
      </c>
      <c r="T86">
        <v>46052</v>
      </c>
      <c r="V86" s="1"/>
      <c r="X86" s="317"/>
      <c r="Y86">
        <v>26.1</v>
      </c>
      <c r="Z86">
        <v>1</v>
      </c>
      <c r="AA86">
        <v>40</v>
      </c>
      <c r="AB86" s="317">
        <v>126904</v>
      </c>
      <c r="AC86" s="317"/>
      <c r="AD86" s="317"/>
      <c r="AE86" s="317"/>
    </row>
    <row r="87" spans="1:31">
      <c r="A87">
        <v>86</v>
      </c>
      <c r="B87" t="s">
        <v>1520</v>
      </c>
      <c r="C87" t="s">
        <v>1521</v>
      </c>
      <c r="D87" t="s">
        <v>37</v>
      </c>
      <c r="E87" t="s">
        <v>60</v>
      </c>
      <c r="G87">
        <v>45873</v>
      </c>
      <c r="I87" s="1">
        <v>46016</v>
      </c>
      <c r="J87">
        <v>12</v>
      </c>
      <c r="L87" t="s">
        <v>16353</v>
      </c>
      <c r="M87">
        <v>50051521</v>
      </c>
      <c r="N87" t="s">
        <v>6518</v>
      </c>
      <c r="O87">
        <v>1</v>
      </c>
      <c r="P87">
        <v>12</v>
      </c>
      <c r="Q87">
        <v>1</v>
      </c>
      <c r="S87">
        <v>46042</v>
      </c>
      <c r="T87">
        <v>46052</v>
      </c>
      <c r="V87" s="1"/>
      <c r="X87" s="317"/>
      <c r="Y87">
        <v>26.1</v>
      </c>
      <c r="Z87">
        <v>1</v>
      </c>
      <c r="AA87">
        <v>40</v>
      </c>
      <c r="AB87" s="317">
        <v>152721</v>
      </c>
      <c r="AC87" s="317"/>
      <c r="AD87" s="317"/>
      <c r="AE87" s="317"/>
    </row>
    <row r="88" spans="1:31">
      <c r="A88">
        <v>87</v>
      </c>
      <c r="B88" t="s">
        <v>566</v>
      </c>
      <c r="C88" t="s">
        <v>10226</v>
      </c>
      <c r="D88" t="s">
        <v>37</v>
      </c>
      <c r="E88" t="s">
        <v>146</v>
      </c>
      <c r="I88" s="1"/>
      <c r="J88" t="s">
        <v>43</v>
      </c>
      <c r="L88" t="s">
        <v>16353</v>
      </c>
      <c r="O88" t="s">
        <v>43</v>
      </c>
      <c r="P88" t="s">
        <v>43</v>
      </c>
      <c r="Q88" t="s">
        <v>43</v>
      </c>
      <c r="V88" s="1"/>
      <c r="X88" s="317"/>
      <c r="AB88" s="317"/>
      <c r="AC88" s="317"/>
      <c r="AD88" s="317"/>
      <c r="AE88" s="317"/>
    </row>
    <row r="89" spans="1:31">
      <c r="A89">
        <v>88</v>
      </c>
      <c r="B89" t="s">
        <v>379</v>
      </c>
      <c r="C89" t="s">
        <v>380</v>
      </c>
      <c r="D89" t="s">
        <v>37</v>
      </c>
      <c r="E89" t="s">
        <v>123</v>
      </c>
      <c r="G89">
        <v>45978</v>
      </c>
      <c r="I89" s="1"/>
      <c r="J89" t="s">
        <v>43</v>
      </c>
      <c r="L89" t="s">
        <v>16353</v>
      </c>
      <c r="O89" t="s">
        <v>43</v>
      </c>
      <c r="P89" t="s">
        <v>43</v>
      </c>
      <c r="Q89" t="s">
        <v>43</v>
      </c>
      <c r="V89" s="1"/>
      <c r="X89" s="317"/>
      <c r="AB89" s="317"/>
      <c r="AC89" s="317"/>
      <c r="AD89" s="317"/>
      <c r="AE89" s="317"/>
    </row>
    <row r="90" spans="1:31">
      <c r="A90">
        <v>89</v>
      </c>
      <c r="B90" t="s">
        <v>498</v>
      </c>
      <c r="C90" t="s">
        <v>5936</v>
      </c>
      <c r="D90" t="s">
        <v>37</v>
      </c>
      <c r="E90" t="s">
        <v>40</v>
      </c>
      <c r="G90">
        <v>45834</v>
      </c>
      <c r="I90" s="1"/>
      <c r="J90" t="s">
        <v>43</v>
      </c>
      <c r="L90" t="s">
        <v>16353</v>
      </c>
      <c r="O90" t="s">
        <v>43</v>
      </c>
      <c r="P90" t="s">
        <v>43</v>
      </c>
      <c r="Q90" t="s">
        <v>43</v>
      </c>
      <c r="V90" s="1"/>
      <c r="X90" s="317"/>
      <c r="AB90" s="317"/>
      <c r="AC90" s="317"/>
      <c r="AD90" s="317"/>
      <c r="AE90" s="317"/>
    </row>
    <row r="91" spans="1:31">
      <c r="A91">
        <v>90</v>
      </c>
      <c r="B91" t="s">
        <v>501</v>
      </c>
      <c r="C91" t="s">
        <v>502</v>
      </c>
      <c r="D91" t="s">
        <v>37</v>
      </c>
      <c r="E91" t="s">
        <v>40</v>
      </c>
      <c r="I91" s="1"/>
      <c r="J91" t="s">
        <v>43</v>
      </c>
      <c r="L91" t="s">
        <v>16353</v>
      </c>
      <c r="O91" t="s">
        <v>43</v>
      </c>
      <c r="P91" t="s">
        <v>43</v>
      </c>
      <c r="Q91" t="s">
        <v>43</v>
      </c>
      <c r="V91" s="1"/>
      <c r="X91" s="317"/>
      <c r="AB91" s="317"/>
      <c r="AC91" s="317"/>
      <c r="AD91" s="317"/>
      <c r="AE91" s="317"/>
    </row>
    <row r="92" spans="1:31">
      <c r="A92">
        <v>91</v>
      </c>
      <c r="B92" t="s">
        <v>402</v>
      </c>
      <c r="C92" t="s">
        <v>403</v>
      </c>
      <c r="D92" t="s">
        <v>37</v>
      </c>
      <c r="E92" t="s">
        <v>40</v>
      </c>
      <c r="G92">
        <v>45910</v>
      </c>
      <c r="I92" s="1"/>
      <c r="J92" t="s">
        <v>43</v>
      </c>
      <c r="L92" t="s">
        <v>16353</v>
      </c>
      <c r="O92" t="s">
        <v>43</v>
      </c>
      <c r="P92" t="s">
        <v>43</v>
      </c>
      <c r="Q92" t="s">
        <v>43</v>
      </c>
      <c r="V92" s="1"/>
      <c r="X92" s="317"/>
      <c r="AB92" s="317"/>
      <c r="AC92" s="317"/>
      <c r="AD92" s="317"/>
      <c r="AE92" s="317"/>
    </row>
    <row r="93" spans="1:31">
      <c r="A93">
        <v>92</v>
      </c>
      <c r="B93" t="s">
        <v>406</v>
      </c>
      <c r="C93" t="s">
        <v>407</v>
      </c>
      <c r="D93" t="s">
        <v>37</v>
      </c>
      <c r="E93" t="s">
        <v>40</v>
      </c>
      <c r="I93" s="1"/>
      <c r="J93" t="s">
        <v>43</v>
      </c>
      <c r="L93" t="s">
        <v>16353</v>
      </c>
      <c r="O93" t="s">
        <v>43</v>
      </c>
      <c r="P93" t="s">
        <v>43</v>
      </c>
      <c r="Q93" t="s">
        <v>43</v>
      </c>
      <c r="V93" s="1"/>
      <c r="X93" s="317"/>
      <c r="AB93" s="317"/>
      <c r="AC93" s="317"/>
      <c r="AD93" s="317"/>
      <c r="AE93" s="317"/>
    </row>
    <row r="94" spans="1:31">
      <c r="A94">
        <v>93</v>
      </c>
      <c r="B94" t="s">
        <v>409</v>
      </c>
      <c r="C94" t="s">
        <v>410</v>
      </c>
      <c r="D94" t="s">
        <v>37</v>
      </c>
      <c r="E94" t="s">
        <v>40</v>
      </c>
      <c r="I94" s="1"/>
      <c r="J94" t="s">
        <v>43</v>
      </c>
      <c r="L94" t="s">
        <v>16353</v>
      </c>
      <c r="O94" t="s">
        <v>43</v>
      </c>
      <c r="P94" t="s">
        <v>43</v>
      </c>
      <c r="Q94" t="s">
        <v>43</v>
      </c>
      <c r="V94" s="1"/>
      <c r="X94" s="317"/>
      <c r="AB94" s="317"/>
      <c r="AC94" s="317"/>
      <c r="AD94" s="317"/>
      <c r="AE94" s="317"/>
    </row>
    <row r="95" spans="1:31">
      <c r="A95">
        <v>94</v>
      </c>
      <c r="B95" t="s">
        <v>412</v>
      </c>
      <c r="C95" t="s">
        <v>413</v>
      </c>
      <c r="D95" t="s">
        <v>37</v>
      </c>
      <c r="E95" t="s">
        <v>40</v>
      </c>
      <c r="I95" s="1"/>
      <c r="J95" t="s">
        <v>43</v>
      </c>
      <c r="L95" t="s">
        <v>16353</v>
      </c>
      <c r="O95" t="s">
        <v>43</v>
      </c>
      <c r="P95" t="s">
        <v>43</v>
      </c>
      <c r="Q95" t="s">
        <v>43</v>
      </c>
      <c r="V95" s="1"/>
      <c r="X95" s="317"/>
      <c r="AB95" s="317"/>
      <c r="AC95" s="317"/>
      <c r="AD95" s="317"/>
      <c r="AE95" s="317"/>
    </row>
    <row r="96" spans="1:31">
      <c r="A96">
        <v>94</v>
      </c>
      <c r="B96" t="s">
        <v>10227</v>
      </c>
      <c r="C96" t="s">
        <v>10228</v>
      </c>
      <c r="D96" t="s">
        <v>37</v>
      </c>
      <c r="E96" t="s">
        <v>92</v>
      </c>
      <c r="I96" s="1">
        <v>45824</v>
      </c>
      <c r="J96">
        <v>6</v>
      </c>
      <c r="L96" t="s">
        <v>16353</v>
      </c>
      <c r="M96">
        <v>530910</v>
      </c>
      <c r="N96" t="s">
        <v>10411</v>
      </c>
      <c r="O96">
        <v>9</v>
      </c>
      <c r="P96">
        <v>6</v>
      </c>
      <c r="Q96">
        <v>9</v>
      </c>
      <c r="S96">
        <v>45905</v>
      </c>
      <c r="T96">
        <v>45911</v>
      </c>
      <c r="V96" s="1">
        <v>45922</v>
      </c>
      <c r="W96">
        <v>9</v>
      </c>
      <c r="X96" s="317">
        <v>106930</v>
      </c>
      <c r="Y96">
        <v>25.9</v>
      </c>
      <c r="Z96">
        <v>9</v>
      </c>
      <c r="AA96">
        <v>101</v>
      </c>
      <c r="AB96" s="317">
        <v>279214</v>
      </c>
      <c r="AC96" s="317"/>
      <c r="AD96" s="317"/>
      <c r="AE96" s="317"/>
    </row>
    <row r="97" spans="1:31">
      <c r="A97">
        <v>95</v>
      </c>
      <c r="B97" t="s">
        <v>504</v>
      </c>
      <c r="C97" t="s">
        <v>5937</v>
      </c>
      <c r="D97" t="s">
        <v>37</v>
      </c>
      <c r="E97" t="s">
        <v>40</v>
      </c>
      <c r="I97" s="1"/>
      <c r="J97" t="s">
        <v>43</v>
      </c>
      <c r="L97" t="s">
        <v>16353</v>
      </c>
      <c r="O97" t="s">
        <v>43</v>
      </c>
      <c r="P97" t="s">
        <v>43</v>
      </c>
      <c r="Q97" t="s">
        <v>43</v>
      </c>
      <c r="V97" s="1"/>
      <c r="X97" s="317"/>
      <c r="AB97" s="317"/>
      <c r="AC97" s="317"/>
      <c r="AD97" s="317"/>
      <c r="AE97" s="317"/>
    </row>
    <row r="98" spans="1:31">
      <c r="A98">
        <v>96</v>
      </c>
      <c r="B98" t="s">
        <v>415</v>
      </c>
      <c r="C98" t="s">
        <v>416</v>
      </c>
      <c r="D98" t="s">
        <v>37</v>
      </c>
      <c r="E98" t="s">
        <v>40</v>
      </c>
      <c r="I98" s="1"/>
      <c r="J98" t="s">
        <v>43</v>
      </c>
      <c r="L98" t="s">
        <v>16353</v>
      </c>
      <c r="O98" t="s">
        <v>43</v>
      </c>
      <c r="P98" t="s">
        <v>43</v>
      </c>
      <c r="Q98" t="s">
        <v>43</v>
      </c>
      <c r="V98" s="1"/>
      <c r="X98" s="317"/>
      <c r="AB98" s="317"/>
      <c r="AC98" s="317"/>
      <c r="AD98" s="317"/>
      <c r="AE98" s="317"/>
    </row>
    <row r="99" spans="1:31">
      <c r="A99">
        <v>97</v>
      </c>
      <c r="B99" t="s">
        <v>418</v>
      </c>
      <c r="C99" t="s">
        <v>419</v>
      </c>
      <c r="D99" t="s">
        <v>37</v>
      </c>
      <c r="E99" t="s">
        <v>40</v>
      </c>
      <c r="I99" s="1"/>
      <c r="J99" t="s">
        <v>43</v>
      </c>
      <c r="L99" t="s">
        <v>16353</v>
      </c>
      <c r="O99" t="s">
        <v>43</v>
      </c>
      <c r="P99" t="s">
        <v>43</v>
      </c>
      <c r="Q99" t="s">
        <v>43</v>
      </c>
      <c r="V99" s="1"/>
      <c r="X99" s="317"/>
      <c r="AB99" s="317"/>
      <c r="AC99" s="317"/>
      <c r="AD99" s="317"/>
      <c r="AE99" s="317"/>
    </row>
    <row r="100" spans="1:31">
      <c r="A100">
        <v>98</v>
      </c>
      <c r="B100" t="s">
        <v>460</v>
      </c>
      <c r="C100" t="s">
        <v>461</v>
      </c>
      <c r="D100" t="s">
        <v>37</v>
      </c>
      <c r="E100" t="s">
        <v>108</v>
      </c>
      <c r="G100">
        <v>45827</v>
      </c>
      <c r="I100" s="1"/>
      <c r="J100" t="s">
        <v>43</v>
      </c>
      <c r="L100" t="s">
        <v>16353</v>
      </c>
      <c r="O100" t="s">
        <v>43</v>
      </c>
      <c r="P100" t="s">
        <v>43</v>
      </c>
      <c r="Q100" t="s">
        <v>43</v>
      </c>
      <c r="V100" s="1"/>
      <c r="X100" s="317"/>
      <c r="AB100" s="317"/>
      <c r="AC100" s="317"/>
      <c r="AD100" s="317"/>
      <c r="AE100" s="317"/>
    </row>
    <row r="101" spans="1:31">
      <c r="A101">
        <v>99</v>
      </c>
      <c r="B101" t="s">
        <v>495</v>
      </c>
      <c r="C101" t="s">
        <v>496</v>
      </c>
      <c r="D101" t="s">
        <v>37</v>
      </c>
      <c r="E101" t="s">
        <v>72</v>
      </c>
      <c r="G101">
        <v>45834</v>
      </c>
      <c r="I101" s="1"/>
      <c r="J101" t="s">
        <v>43</v>
      </c>
      <c r="L101" t="s">
        <v>16353</v>
      </c>
      <c r="O101" t="s">
        <v>43</v>
      </c>
      <c r="P101" t="s">
        <v>43</v>
      </c>
      <c r="Q101" t="s">
        <v>43</v>
      </c>
      <c r="V101" s="1"/>
      <c r="X101" s="317"/>
      <c r="AB101" s="317"/>
      <c r="AC101" s="317"/>
      <c r="AD101" s="317"/>
      <c r="AE101" s="317"/>
    </row>
    <row r="102" spans="1:31">
      <c r="A102">
        <v>100</v>
      </c>
      <c r="B102" t="s">
        <v>386</v>
      </c>
      <c r="C102" t="s">
        <v>387</v>
      </c>
      <c r="D102" t="s">
        <v>37</v>
      </c>
      <c r="E102" t="s">
        <v>108</v>
      </c>
      <c r="G102">
        <v>45947</v>
      </c>
      <c r="I102" s="1"/>
      <c r="J102" t="s">
        <v>43</v>
      </c>
      <c r="L102" t="s">
        <v>16353</v>
      </c>
      <c r="O102" t="s">
        <v>43</v>
      </c>
      <c r="P102" t="s">
        <v>43</v>
      </c>
      <c r="Q102" t="s">
        <v>43</v>
      </c>
      <c r="V102" s="1"/>
      <c r="X102" s="317"/>
      <c r="AB102" s="317"/>
      <c r="AC102" s="317"/>
      <c r="AD102" s="317"/>
      <c r="AE102" s="317"/>
    </row>
    <row r="103" spans="1:31">
      <c r="A103">
        <v>101</v>
      </c>
      <c r="B103" t="s">
        <v>389</v>
      </c>
      <c r="C103" t="s">
        <v>390</v>
      </c>
      <c r="D103" t="s">
        <v>37</v>
      </c>
      <c r="E103" t="s">
        <v>108</v>
      </c>
      <c r="G103">
        <v>45947</v>
      </c>
      <c r="I103" s="1"/>
      <c r="J103" t="s">
        <v>43</v>
      </c>
      <c r="L103" t="s">
        <v>16353</v>
      </c>
      <c r="O103" t="s">
        <v>43</v>
      </c>
      <c r="P103" t="s">
        <v>43</v>
      </c>
      <c r="Q103" t="s">
        <v>43</v>
      </c>
      <c r="V103" s="1"/>
      <c r="X103" s="317"/>
      <c r="AB103" s="317"/>
      <c r="AC103" s="317"/>
      <c r="AD103" s="317"/>
      <c r="AE103" s="317"/>
    </row>
    <row r="104" spans="1:31">
      <c r="A104">
        <v>102</v>
      </c>
      <c r="B104" t="s">
        <v>466</v>
      </c>
      <c r="C104" t="s">
        <v>467</v>
      </c>
      <c r="D104" t="s">
        <v>37</v>
      </c>
      <c r="E104" t="s">
        <v>108</v>
      </c>
      <c r="G104">
        <v>45827</v>
      </c>
      <c r="I104" s="1"/>
      <c r="J104" t="s">
        <v>43</v>
      </c>
      <c r="L104" t="s">
        <v>16353</v>
      </c>
      <c r="O104" t="s">
        <v>43</v>
      </c>
      <c r="P104" t="s">
        <v>43</v>
      </c>
      <c r="Q104" t="s">
        <v>43</v>
      </c>
      <c r="V104" s="1"/>
      <c r="X104" s="317"/>
      <c r="AB104" s="317"/>
      <c r="AC104" s="317"/>
      <c r="AD104" s="317"/>
      <c r="AE104" s="317"/>
    </row>
    <row r="105" spans="1:31">
      <c r="A105">
        <v>103</v>
      </c>
      <c r="B105" t="s">
        <v>10229</v>
      </c>
      <c r="C105" t="s">
        <v>2780</v>
      </c>
      <c r="D105" t="s">
        <v>37</v>
      </c>
      <c r="E105" t="s">
        <v>108</v>
      </c>
      <c r="I105" s="1"/>
      <c r="J105" t="s">
        <v>43</v>
      </c>
      <c r="L105" t="s">
        <v>16353</v>
      </c>
      <c r="O105" t="s">
        <v>43</v>
      </c>
      <c r="P105" t="s">
        <v>43</v>
      </c>
      <c r="Q105" t="s">
        <v>43</v>
      </c>
      <c r="V105" s="1"/>
      <c r="X105" s="317"/>
      <c r="AB105" s="317"/>
      <c r="AC105" s="317"/>
      <c r="AD105" s="317"/>
      <c r="AE105" s="317"/>
    </row>
    <row r="106" spans="1:31">
      <c r="A106">
        <v>104</v>
      </c>
      <c r="B106" t="s">
        <v>10230</v>
      </c>
      <c r="C106" t="s">
        <v>2783</v>
      </c>
      <c r="D106" t="s">
        <v>37</v>
      </c>
      <c r="E106" t="s">
        <v>108</v>
      </c>
      <c r="I106" s="1"/>
      <c r="J106" t="s">
        <v>43</v>
      </c>
      <c r="L106" t="s">
        <v>16353</v>
      </c>
      <c r="O106" t="s">
        <v>43</v>
      </c>
      <c r="P106" t="s">
        <v>43</v>
      </c>
      <c r="Q106" t="s">
        <v>43</v>
      </c>
      <c r="V106" s="1"/>
      <c r="X106" s="317"/>
      <c r="AB106" s="317"/>
      <c r="AC106" s="317"/>
      <c r="AD106" s="317"/>
      <c r="AE106" s="317"/>
    </row>
    <row r="107" spans="1:31">
      <c r="A107">
        <v>105</v>
      </c>
      <c r="B107" t="s">
        <v>476</v>
      </c>
      <c r="C107" t="s">
        <v>477</v>
      </c>
      <c r="D107" t="s">
        <v>37</v>
      </c>
      <c r="E107" t="s">
        <v>108</v>
      </c>
      <c r="I107" s="1"/>
      <c r="J107" t="s">
        <v>43</v>
      </c>
      <c r="L107" t="s">
        <v>16353</v>
      </c>
      <c r="O107" t="s">
        <v>43</v>
      </c>
      <c r="P107" t="s">
        <v>43</v>
      </c>
      <c r="Q107" t="s">
        <v>43</v>
      </c>
      <c r="V107" s="1"/>
      <c r="X107" s="317"/>
      <c r="AB107" s="317"/>
      <c r="AC107" s="317"/>
      <c r="AD107" s="317"/>
      <c r="AE107" s="317"/>
    </row>
    <row r="108" spans="1:31">
      <c r="A108">
        <v>106</v>
      </c>
      <c r="B108" t="s">
        <v>393</v>
      </c>
      <c r="C108" t="s">
        <v>394</v>
      </c>
      <c r="D108" t="s">
        <v>37</v>
      </c>
      <c r="E108" t="s">
        <v>108</v>
      </c>
      <c r="G108">
        <v>45947</v>
      </c>
      <c r="I108" s="1"/>
      <c r="J108" t="s">
        <v>43</v>
      </c>
      <c r="L108" t="s">
        <v>16353</v>
      </c>
      <c r="O108" t="s">
        <v>43</v>
      </c>
      <c r="P108" t="s">
        <v>43</v>
      </c>
      <c r="Q108" t="s">
        <v>43</v>
      </c>
      <c r="V108" s="1"/>
      <c r="X108" s="317"/>
      <c r="AB108" s="317"/>
      <c r="AC108" s="317"/>
      <c r="AD108" s="317"/>
      <c r="AE108" s="317"/>
    </row>
    <row r="109" spans="1:31">
      <c r="A109">
        <v>107</v>
      </c>
      <c r="B109" t="s">
        <v>396</v>
      </c>
      <c r="C109" t="s">
        <v>397</v>
      </c>
      <c r="D109" t="s">
        <v>37</v>
      </c>
      <c r="E109" t="s">
        <v>108</v>
      </c>
      <c r="I109" s="1"/>
      <c r="J109" t="s">
        <v>43</v>
      </c>
      <c r="L109" t="s">
        <v>16353</v>
      </c>
      <c r="O109" t="s">
        <v>43</v>
      </c>
      <c r="P109" t="s">
        <v>43</v>
      </c>
      <c r="Q109" t="s">
        <v>43</v>
      </c>
      <c r="V109" s="1"/>
      <c r="X109" s="317"/>
      <c r="AB109" s="317"/>
      <c r="AC109" s="317"/>
      <c r="AD109" s="317"/>
      <c r="AE109" s="317"/>
    </row>
    <row r="110" spans="1:31">
      <c r="A110">
        <v>108</v>
      </c>
      <c r="B110" t="s">
        <v>399</v>
      </c>
      <c r="C110" t="s">
        <v>400</v>
      </c>
      <c r="D110" t="s">
        <v>37</v>
      </c>
      <c r="E110" t="s">
        <v>108</v>
      </c>
      <c r="G110">
        <v>45947</v>
      </c>
      <c r="I110" s="1"/>
      <c r="J110" t="s">
        <v>43</v>
      </c>
      <c r="L110" t="s">
        <v>16353</v>
      </c>
      <c r="O110" t="s">
        <v>43</v>
      </c>
      <c r="P110" t="s">
        <v>43</v>
      </c>
      <c r="Q110" t="s">
        <v>43</v>
      </c>
      <c r="V110" s="1"/>
      <c r="X110" s="317"/>
      <c r="AB110" s="317"/>
      <c r="AC110" s="317"/>
      <c r="AD110" s="317"/>
      <c r="AE110" s="317"/>
    </row>
    <row r="111" spans="1:31">
      <c r="A111">
        <v>109</v>
      </c>
      <c r="B111" t="s">
        <v>361</v>
      </c>
      <c r="C111" t="s">
        <v>10231</v>
      </c>
      <c r="D111" t="s">
        <v>37</v>
      </c>
      <c r="E111" t="s">
        <v>108</v>
      </c>
      <c r="I111" s="1"/>
      <c r="J111" t="s">
        <v>43</v>
      </c>
      <c r="L111" t="s">
        <v>16353</v>
      </c>
      <c r="O111" t="s">
        <v>43</v>
      </c>
      <c r="P111" t="s">
        <v>43</v>
      </c>
      <c r="Q111" t="s">
        <v>43</v>
      </c>
      <c r="V111" s="1"/>
      <c r="X111" s="317"/>
      <c r="AB111" s="317"/>
      <c r="AC111" s="317"/>
      <c r="AD111" s="317"/>
      <c r="AE111" s="317"/>
    </row>
    <row r="112" spans="1:31">
      <c r="A112">
        <v>110</v>
      </c>
      <c r="B112" t="s">
        <v>357</v>
      </c>
      <c r="C112" t="s">
        <v>10232</v>
      </c>
      <c r="D112" t="s">
        <v>37</v>
      </c>
      <c r="E112" t="s">
        <v>108</v>
      </c>
      <c r="I112" s="1"/>
      <c r="J112" t="s">
        <v>43</v>
      </c>
      <c r="L112" t="s">
        <v>16353</v>
      </c>
      <c r="O112" t="s">
        <v>43</v>
      </c>
      <c r="P112" t="s">
        <v>43</v>
      </c>
      <c r="Q112" t="s">
        <v>43</v>
      </c>
      <c r="V112" s="1"/>
      <c r="X112" s="317"/>
      <c r="AB112" s="317"/>
      <c r="AC112" s="317"/>
      <c r="AD112" s="317"/>
      <c r="AE112" s="317"/>
    </row>
    <row r="113" spans="1:31">
      <c r="A113">
        <v>111</v>
      </c>
      <c r="B113" t="s">
        <v>382</v>
      </c>
      <c r="C113" t="s">
        <v>384</v>
      </c>
      <c r="D113" t="s">
        <v>37</v>
      </c>
      <c r="E113" t="s">
        <v>108</v>
      </c>
      <c r="G113">
        <v>45947</v>
      </c>
      <c r="I113" s="1"/>
      <c r="J113" t="s">
        <v>43</v>
      </c>
      <c r="L113" t="s">
        <v>16353</v>
      </c>
      <c r="O113" t="s">
        <v>43</v>
      </c>
      <c r="P113" t="s">
        <v>43</v>
      </c>
      <c r="Q113" t="s">
        <v>43</v>
      </c>
      <c r="V113" s="1"/>
      <c r="X113" s="317"/>
      <c r="AB113" s="317"/>
      <c r="AC113" s="317"/>
      <c r="AD113" s="317"/>
      <c r="AE113" s="317"/>
    </row>
    <row r="114" spans="1:31">
      <c r="A114">
        <v>112</v>
      </c>
      <c r="B114" t="s">
        <v>569</v>
      </c>
      <c r="C114" t="s">
        <v>570</v>
      </c>
      <c r="D114" t="s">
        <v>37</v>
      </c>
      <c r="E114" t="s">
        <v>92</v>
      </c>
      <c r="G114">
        <v>45890</v>
      </c>
      <c r="I114" s="1"/>
      <c r="J114" t="s">
        <v>43</v>
      </c>
      <c r="L114" t="s">
        <v>16353</v>
      </c>
      <c r="O114" t="s">
        <v>43</v>
      </c>
      <c r="P114" t="s">
        <v>43</v>
      </c>
      <c r="Q114" t="s">
        <v>43</v>
      </c>
      <c r="V114" s="1"/>
      <c r="X114" s="317"/>
      <c r="AB114" s="317"/>
      <c r="AC114" s="317"/>
      <c r="AD114" s="317"/>
      <c r="AE114" s="317"/>
    </row>
    <row r="115" spans="1:31">
      <c r="A115">
        <v>113</v>
      </c>
      <c r="B115" t="s">
        <v>349</v>
      </c>
      <c r="C115" t="s">
        <v>299</v>
      </c>
      <c r="D115" t="s">
        <v>37</v>
      </c>
      <c r="E115" t="s">
        <v>146</v>
      </c>
      <c r="I115" s="1"/>
      <c r="J115" t="s">
        <v>43</v>
      </c>
      <c r="L115" t="s">
        <v>16353</v>
      </c>
      <c r="O115" t="s">
        <v>43</v>
      </c>
      <c r="P115" t="s">
        <v>43</v>
      </c>
      <c r="Q115" t="s">
        <v>43</v>
      </c>
      <c r="V115" s="1"/>
      <c r="X115" s="317"/>
      <c r="AB115" s="317"/>
      <c r="AC115" s="317"/>
      <c r="AD115" s="317"/>
      <c r="AE115" s="317"/>
    </row>
    <row r="116" spans="1:31">
      <c r="A116">
        <v>114</v>
      </c>
      <c r="B116" t="s">
        <v>364</v>
      </c>
      <c r="C116" t="s">
        <v>365</v>
      </c>
      <c r="D116" t="s">
        <v>37</v>
      </c>
      <c r="E116" t="s">
        <v>140</v>
      </c>
      <c r="I116" s="1"/>
      <c r="J116" t="s">
        <v>43</v>
      </c>
      <c r="L116" t="s">
        <v>16353</v>
      </c>
      <c r="O116" t="s">
        <v>43</v>
      </c>
      <c r="P116" t="s">
        <v>43</v>
      </c>
      <c r="Q116" t="s">
        <v>43</v>
      </c>
      <c r="V116" s="1"/>
      <c r="X116" s="317"/>
      <c r="AB116" s="317"/>
      <c r="AC116" s="317"/>
      <c r="AD116" s="317"/>
      <c r="AE116" s="317"/>
    </row>
    <row r="117" spans="1:31">
      <c r="A117">
        <v>115</v>
      </c>
      <c r="B117" t="s">
        <v>351</v>
      </c>
      <c r="C117" t="s">
        <v>10233</v>
      </c>
      <c r="D117" t="s">
        <v>37</v>
      </c>
      <c r="E117" t="s">
        <v>140</v>
      </c>
      <c r="I117" s="1"/>
      <c r="J117" t="s">
        <v>43</v>
      </c>
      <c r="L117" t="s">
        <v>16353</v>
      </c>
      <c r="O117" t="s">
        <v>43</v>
      </c>
      <c r="P117" t="s">
        <v>43</v>
      </c>
      <c r="Q117" t="s">
        <v>43</v>
      </c>
      <c r="V117" s="1"/>
      <c r="X117" s="317"/>
      <c r="AB117" s="317"/>
      <c r="AC117" s="317"/>
      <c r="AD117" s="317"/>
      <c r="AE117" s="317"/>
    </row>
    <row r="118" spans="1:31">
      <c r="A118">
        <v>116</v>
      </c>
      <c r="B118" t="s">
        <v>445</v>
      </c>
      <c r="C118" t="s">
        <v>446</v>
      </c>
      <c r="D118" t="s">
        <v>37</v>
      </c>
      <c r="E118" t="s">
        <v>92</v>
      </c>
      <c r="I118" s="1"/>
      <c r="J118" t="s">
        <v>43</v>
      </c>
      <c r="L118" t="s">
        <v>16353</v>
      </c>
      <c r="O118" t="s">
        <v>43</v>
      </c>
      <c r="P118" t="s">
        <v>43</v>
      </c>
      <c r="Q118" t="s">
        <v>43</v>
      </c>
      <c r="V118" s="1"/>
      <c r="X118" s="317"/>
      <c r="AB118" s="317"/>
      <c r="AC118" s="317"/>
      <c r="AD118" s="317"/>
      <c r="AE118" s="317"/>
    </row>
    <row r="119" spans="1:31">
      <c r="A119">
        <v>117</v>
      </c>
      <c r="B119" t="s">
        <v>428</v>
      </c>
      <c r="C119" t="s">
        <v>429</v>
      </c>
      <c r="D119" t="s">
        <v>37</v>
      </c>
      <c r="E119" t="s">
        <v>92</v>
      </c>
      <c r="I119" s="1"/>
      <c r="J119" t="s">
        <v>43</v>
      </c>
      <c r="L119" t="s">
        <v>16353</v>
      </c>
      <c r="O119" t="s">
        <v>43</v>
      </c>
      <c r="P119" t="s">
        <v>43</v>
      </c>
      <c r="Q119" t="s">
        <v>43</v>
      </c>
      <c r="V119" s="1"/>
      <c r="X119" s="317"/>
      <c r="AB119" s="317"/>
      <c r="AC119" s="317"/>
      <c r="AD119" s="317"/>
      <c r="AE119" s="317"/>
    </row>
    <row r="120" spans="1:31">
      <c r="A120">
        <v>118</v>
      </c>
      <c r="B120" t="s">
        <v>448</v>
      </c>
      <c r="C120" t="s">
        <v>10234</v>
      </c>
      <c r="D120" t="s">
        <v>37</v>
      </c>
      <c r="E120" t="s">
        <v>92</v>
      </c>
      <c r="G120">
        <v>45827</v>
      </c>
      <c r="I120" s="1"/>
      <c r="J120" t="s">
        <v>43</v>
      </c>
      <c r="L120" t="s">
        <v>16353</v>
      </c>
      <c r="O120" t="s">
        <v>43</v>
      </c>
      <c r="P120" t="s">
        <v>43</v>
      </c>
      <c r="Q120" t="s">
        <v>43</v>
      </c>
      <c r="V120" s="1"/>
      <c r="X120" s="317"/>
      <c r="AB120" s="317"/>
      <c r="AC120" s="317"/>
      <c r="AD120" s="317"/>
      <c r="AE120" s="317"/>
    </row>
    <row r="121" spans="1:31">
      <c r="A121">
        <v>119</v>
      </c>
      <c r="B121" t="s">
        <v>431</v>
      </c>
      <c r="C121" t="s">
        <v>432</v>
      </c>
      <c r="D121" t="s">
        <v>37</v>
      </c>
      <c r="E121" t="s">
        <v>92</v>
      </c>
      <c r="G121">
        <v>45947</v>
      </c>
      <c r="I121" s="1"/>
      <c r="J121" t="s">
        <v>43</v>
      </c>
      <c r="L121" t="s">
        <v>16353</v>
      </c>
      <c r="O121" t="s">
        <v>43</v>
      </c>
      <c r="P121" t="s">
        <v>43</v>
      </c>
      <c r="Q121" t="s">
        <v>43</v>
      </c>
      <c r="V121" s="1"/>
      <c r="X121" s="317"/>
      <c r="AB121" s="317"/>
      <c r="AC121" s="317"/>
      <c r="AD121" s="317"/>
      <c r="AE121" s="317"/>
    </row>
    <row r="122" spans="1:31">
      <c r="A122">
        <v>120</v>
      </c>
      <c r="B122" t="s">
        <v>434</v>
      </c>
      <c r="C122" t="s">
        <v>435</v>
      </c>
      <c r="D122" t="s">
        <v>37</v>
      </c>
      <c r="E122" t="s">
        <v>92</v>
      </c>
      <c r="I122" s="1"/>
      <c r="J122" t="s">
        <v>43</v>
      </c>
      <c r="L122" t="s">
        <v>16353</v>
      </c>
      <c r="O122" t="s">
        <v>43</v>
      </c>
      <c r="P122" t="s">
        <v>43</v>
      </c>
      <c r="Q122" t="s">
        <v>43</v>
      </c>
      <c r="V122" s="1"/>
      <c r="X122" s="317"/>
      <c r="AB122" s="317"/>
      <c r="AC122" s="317"/>
      <c r="AD122" s="317"/>
      <c r="AE122" s="317"/>
    </row>
    <row r="123" spans="1:31">
      <c r="A123">
        <v>121</v>
      </c>
      <c r="B123" t="s">
        <v>425</v>
      </c>
      <c r="C123" t="s">
        <v>426</v>
      </c>
      <c r="D123" t="s">
        <v>37</v>
      </c>
      <c r="E123" t="s">
        <v>92</v>
      </c>
      <c r="G123">
        <v>45947</v>
      </c>
      <c r="I123" s="1"/>
      <c r="J123" t="s">
        <v>43</v>
      </c>
      <c r="L123" t="s">
        <v>16353</v>
      </c>
      <c r="O123" t="s">
        <v>43</v>
      </c>
      <c r="P123" t="s">
        <v>43</v>
      </c>
      <c r="Q123" t="s">
        <v>43</v>
      </c>
      <c r="V123" s="1"/>
      <c r="X123" s="317"/>
      <c r="AB123" s="317"/>
      <c r="AC123" s="317"/>
      <c r="AD123" s="317"/>
      <c r="AE123" s="317"/>
    </row>
    <row r="124" spans="1:31">
      <c r="A124">
        <v>122</v>
      </c>
      <c r="B124" t="s">
        <v>516</v>
      </c>
      <c r="C124" t="s">
        <v>10235</v>
      </c>
      <c r="D124" t="s">
        <v>37</v>
      </c>
      <c r="E124" t="s">
        <v>92</v>
      </c>
      <c r="I124" s="1"/>
      <c r="J124" t="s">
        <v>43</v>
      </c>
      <c r="L124" t="s">
        <v>16353</v>
      </c>
      <c r="O124" t="s">
        <v>43</v>
      </c>
      <c r="P124" t="s">
        <v>43</v>
      </c>
      <c r="Q124" t="s">
        <v>43</v>
      </c>
      <c r="V124" s="1"/>
      <c r="X124" s="317"/>
      <c r="AB124" s="317"/>
      <c r="AC124" s="317"/>
      <c r="AD124" s="317"/>
      <c r="AE124" s="317"/>
    </row>
    <row r="125" spans="1:31">
      <c r="A125">
        <v>123</v>
      </c>
      <c r="B125" t="s">
        <v>765</v>
      </c>
      <c r="C125" t="s">
        <v>766</v>
      </c>
      <c r="D125" t="s">
        <v>37</v>
      </c>
      <c r="E125" t="s">
        <v>108</v>
      </c>
      <c r="I125" s="1"/>
      <c r="J125" t="s">
        <v>43</v>
      </c>
      <c r="L125" t="s">
        <v>16353</v>
      </c>
      <c r="O125" t="s">
        <v>43</v>
      </c>
      <c r="P125" t="s">
        <v>43</v>
      </c>
      <c r="Q125" t="s">
        <v>43</v>
      </c>
      <c r="V125" s="1"/>
      <c r="X125" s="317"/>
      <c r="AB125" s="317"/>
      <c r="AC125" s="317"/>
      <c r="AD125" s="317"/>
      <c r="AE125" s="317"/>
    </row>
    <row r="126" spans="1:31">
      <c r="A126">
        <v>124</v>
      </c>
      <c r="B126" t="s">
        <v>770</v>
      </c>
      <c r="C126" t="s">
        <v>771</v>
      </c>
      <c r="D126" t="s">
        <v>37</v>
      </c>
      <c r="E126" t="s">
        <v>40</v>
      </c>
      <c r="I126" s="1"/>
      <c r="J126" t="s">
        <v>43</v>
      </c>
      <c r="L126" t="s">
        <v>16353</v>
      </c>
      <c r="O126" t="s">
        <v>43</v>
      </c>
      <c r="P126" t="s">
        <v>43</v>
      </c>
      <c r="Q126" t="s">
        <v>43</v>
      </c>
      <c r="V126" s="1"/>
      <c r="X126" s="317"/>
      <c r="AB126" s="317"/>
      <c r="AC126" s="317"/>
      <c r="AD126" s="317"/>
      <c r="AE126" s="317"/>
    </row>
    <row r="127" spans="1:31">
      <c r="A127">
        <v>125</v>
      </c>
      <c r="B127" t="s">
        <v>776</v>
      </c>
      <c r="C127" t="s">
        <v>777</v>
      </c>
      <c r="D127" t="s">
        <v>37</v>
      </c>
      <c r="E127" t="s">
        <v>123</v>
      </c>
      <c r="I127" s="1"/>
      <c r="J127" t="s">
        <v>43</v>
      </c>
      <c r="L127" t="s">
        <v>16353</v>
      </c>
      <c r="O127" t="s">
        <v>43</v>
      </c>
      <c r="P127" t="s">
        <v>43</v>
      </c>
      <c r="Q127" t="s">
        <v>43</v>
      </c>
      <c r="V127" s="1"/>
      <c r="X127" s="317"/>
      <c r="AB127" s="317"/>
      <c r="AC127" s="317"/>
      <c r="AD127" s="317"/>
      <c r="AE127" s="317"/>
    </row>
    <row r="128" spans="1:31">
      <c r="A128">
        <v>126</v>
      </c>
      <c r="B128" t="s">
        <v>519</v>
      </c>
      <c r="C128" t="s">
        <v>10236</v>
      </c>
      <c r="D128" t="s">
        <v>37</v>
      </c>
      <c r="E128" t="s">
        <v>108</v>
      </c>
      <c r="I128" s="1"/>
      <c r="J128" t="s">
        <v>43</v>
      </c>
      <c r="L128" t="s">
        <v>16353</v>
      </c>
      <c r="O128" t="s">
        <v>43</v>
      </c>
      <c r="P128" t="s">
        <v>43</v>
      </c>
      <c r="Q128" t="s">
        <v>43</v>
      </c>
      <c r="V128" s="1"/>
      <c r="X128" s="317"/>
      <c r="AB128" s="317"/>
      <c r="AC128" s="317"/>
      <c r="AD128" s="317"/>
      <c r="AE128" s="317"/>
    </row>
    <row r="129" spans="1:31">
      <c r="A129">
        <v>127</v>
      </c>
      <c r="B129" t="s">
        <v>745</v>
      </c>
      <c r="C129" t="s">
        <v>273</v>
      </c>
      <c r="D129" t="s">
        <v>37</v>
      </c>
      <c r="E129" t="s">
        <v>140</v>
      </c>
      <c r="I129" s="1"/>
      <c r="J129" t="s">
        <v>43</v>
      </c>
      <c r="L129" t="s">
        <v>16353</v>
      </c>
      <c r="O129" t="s">
        <v>43</v>
      </c>
      <c r="P129" t="s">
        <v>43</v>
      </c>
      <c r="Q129" t="s">
        <v>43</v>
      </c>
      <c r="V129" s="1"/>
      <c r="X129" s="317"/>
      <c r="AB129" s="317"/>
      <c r="AC129" s="317"/>
      <c r="AD129" s="317"/>
      <c r="AE129" s="317"/>
    </row>
    <row r="130" spans="1:31">
      <c r="A130">
        <v>128</v>
      </c>
      <c r="B130" t="s">
        <v>751</v>
      </c>
      <c r="C130" t="s">
        <v>753</v>
      </c>
      <c r="D130" t="s">
        <v>37</v>
      </c>
      <c r="E130" t="s">
        <v>140</v>
      </c>
      <c r="I130" s="1"/>
      <c r="J130" t="s">
        <v>43</v>
      </c>
      <c r="L130" t="s">
        <v>16353</v>
      </c>
      <c r="O130" t="s">
        <v>43</v>
      </c>
      <c r="P130" t="s">
        <v>43</v>
      </c>
      <c r="Q130" t="s">
        <v>43</v>
      </c>
      <c r="V130" s="1"/>
      <c r="X130" s="317"/>
      <c r="AB130" s="317"/>
      <c r="AC130" s="317"/>
      <c r="AD130" s="317"/>
      <c r="AE130" s="317"/>
    </row>
    <row r="131" spans="1:31">
      <c r="A131">
        <v>129</v>
      </c>
      <c r="B131" t="s">
        <v>758</v>
      </c>
      <c r="C131" t="s">
        <v>760</v>
      </c>
      <c r="D131" t="s">
        <v>37</v>
      </c>
      <c r="E131" t="s">
        <v>140</v>
      </c>
      <c r="I131" s="1"/>
      <c r="J131" t="s">
        <v>43</v>
      </c>
      <c r="L131" t="s">
        <v>16353</v>
      </c>
      <c r="O131" t="s">
        <v>43</v>
      </c>
      <c r="P131" t="s">
        <v>43</v>
      </c>
      <c r="Q131" t="s">
        <v>43</v>
      </c>
      <c r="V131" s="1"/>
      <c r="X131" s="317"/>
      <c r="AB131" s="317"/>
      <c r="AC131" s="317"/>
      <c r="AD131" s="317"/>
      <c r="AE131" s="317"/>
    </row>
    <row r="132" spans="1:31">
      <c r="A132">
        <v>130</v>
      </c>
      <c r="B132" t="s">
        <v>373</v>
      </c>
      <c r="C132" t="s">
        <v>10237</v>
      </c>
      <c r="D132" t="s">
        <v>37</v>
      </c>
      <c r="E132" t="s">
        <v>140</v>
      </c>
      <c r="I132" s="1"/>
      <c r="J132" t="s">
        <v>43</v>
      </c>
      <c r="L132" t="s">
        <v>16353</v>
      </c>
      <c r="O132" t="s">
        <v>43</v>
      </c>
      <c r="P132" t="s">
        <v>43</v>
      </c>
      <c r="Q132" t="s">
        <v>43</v>
      </c>
      <c r="V132" s="1"/>
      <c r="X132" s="317"/>
      <c r="AB132" s="317"/>
      <c r="AC132" s="317"/>
      <c r="AD132" s="317"/>
      <c r="AE132" s="317"/>
    </row>
    <row r="133" spans="1:31">
      <c r="A133">
        <v>131</v>
      </c>
      <c r="B133" t="s">
        <v>370</v>
      </c>
      <c r="C133" t="s">
        <v>10238</v>
      </c>
      <c r="D133" t="s">
        <v>37</v>
      </c>
      <c r="E133" t="s">
        <v>140</v>
      </c>
      <c r="I133" s="1"/>
      <c r="J133" t="s">
        <v>43</v>
      </c>
      <c r="L133" t="s">
        <v>16353</v>
      </c>
      <c r="O133" t="s">
        <v>43</v>
      </c>
      <c r="P133" t="s">
        <v>43</v>
      </c>
      <c r="Q133" t="s">
        <v>43</v>
      </c>
      <c r="V133" s="1"/>
      <c r="X133" s="317"/>
      <c r="AB133" s="317"/>
      <c r="AC133" s="317"/>
      <c r="AD133" s="317"/>
      <c r="AE133" s="317"/>
    </row>
    <row r="134" spans="1:31">
      <c r="A134">
        <v>132</v>
      </c>
      <c r="B134" t="s">
        <v>794</v>
      </c>
      <c r="C134" t="s">
        <v>795</v>
      </c>
      <c r="D134" t="s">
        <v>37</v>
      </c>
      <c r="E134" t="s">
        <v>87</v>
      </c>
      <c r="I134" s="1"/>
      <c r="J134" t="s">
        <v>43</v>
      </c>
      <c r="L134" t="s">
        <v>16353</v>
      </c>
      <c r="O134" t="s">
        <v>43</v>
      </c>
      <c r="P134" t="s">
        <v>43</v>
      </c>
      <c r="Q134" t="s">
        <v>43</v>
      </c>
      <c r="V134" s="1"/>
      <c r="X134" s="317"/>
      <c r="AB134" s="317"/>
      <c r="AC134" s="317"/>
      <c r="AD134" s="317"/>
      <c r="AE134" s="317"/>
    </row>
    <row r="135" spans="1:31">
      <c r="A135">
        <v>133</v>
      </c>
      <c r="B135" t="s">
        <v>800</v>
      </c>
      <c r="C135" t="s">
        <v>801</v>
      </c>
      <c r="D135" t="s">
        <v>37</v>
      </c>
      <c r="E135" t="s">
        <v>87</v>
      </c>
      <c r="I135" s="1"/>
      <c r="J135" t="s">
        <v>43</v>
      </c>
      <c r="L135" t="s">
        <v>16353</v>
      </c>
      <c r="O135" t="s">
        <v>43</v>
      </c>
      <c r="P135" t="s">
        <v>43</v>
      </c>
      <c r="Q135" t="s">
        <v>43</v>
      </c>
      <c r="V135" s="1"/>
      <c r="X135" s="317"/>
      <c r="AB135" s="317"/>
      <c r="AC135" s="317"/>
      <c r="AD135" s="317"/>
      <c r="AE135" s="317"/>
    </row>
    <row r="136" spans="1:31">
      <c r="A136">
        <v>134</v>
      </c>
      <c r="B136" t="s">
        <v>806</v>
      </c>
      <c r="C136" t="s">
        <v>807</v>
      </c>
      <c r="D136" t="s">
        <v>37</v>
      </c>
      <c r="E136" t="s">
        <v>87</v>
      </c>
      <c r="I136" s="1"/>
      <c r="J136" t="s">
        <v>43</v>
      </c>
      <c r="L136" t="s">
        <v>16353</v>
      </c>
      <c r="O136" t="s">
        <v>43</v>
      </c>
      <c r="P136" t="s">
        <v>43</v>
      </c>
      <c r="Q136" t="s">
        <v>43</v>
      </c>
      <c r="V136" s="1"/>
      <c r="X136" s="317"/>
      <c r="AB136" s="317"/>
      <c r="AC136" s="317"/>
      <c r="AD136" s="317"/>
      <c r="AE136" s="317"/>
    </row>
    <row r="137" spans="1:31">
      <c r="A137">
        <v>135</v>
      </c>
      <c r="B137" t="s">
        <v>813</v>
      </c>
      <c r="C137" t="s">
        <v>814</v>
      </c>
      <c r="D137" t="s">
        <v>37</v>
      </c>
      <c r="E137" t="s">
        <v>87</v>
      </c>
      <c r="I137" s="1"/>
      <c r="J137" t="s">
        <v>43</v>
      </c>
      <c r="L137" t="s">
        <v>16353</v>
      </c>
      <c r="O137" t="s">
        <v>43</v>
      </c>
      <c r="P137" t="s">
        <v>43</v>
      </c>
      <c r="Q137" t="s">
        <v>43</v>
      </c>
      <c r="V137" s="1"/>
      <c r="X137" s="317"/>
      <c r="AB137" s="317"/>
      <c r="AC137" s="317"/>
      <c r="AD137" s="317"/>
      <c r="AE137" s="317"/>
    </row>
    <row r="138" spans="1:31">
      <c r="A138">
        <v>136</v>
      </c>
      <c r="B138" t="s">
        <v>825</v>
      </c>
      <c r="C138" t="s">
        <v>826</v>
      </c>
      <c r="D138" t="s">
        <v>37</v>
      </c>
      <c r="E138" t="s">
        <v>87</v>
      </c>
      <c r="I138" s="1"/>
      <c r="J138" t="s">
        <v>43</v>
      </c>
      <c r="L138" t="s">
        <v>16353</v>
      </c>
      <c r="O138" t="s">
        <v>43</v>
      </c>
      <c r="P138" t="s">
        <v>43</v>
      </c>
      <c r="Q138" t="s">
        <v>43</v>
      </c>
      <c r="V138" s="1"/>
      <c r="X138" s="317"/>
      <c r="AB138" s="317"/>
      <c r="AC138" s="317"/>
      <c r="AD138" s="317"/>
      <c r="AE138" s="317"/>
    </row>
    <row r="139" spans="1:31">
      <c r="A139">
        <v>137</v>
      </c>
      <c r="B139" t="s">
        <v>819</v>
      </c>
      <c r="C139" t="s">
        <v>820</v>
      </c>
      <c r="D139" t="s">
        <v>37</v>
      </c>
      <c r="E139" t="s">
        <v>87</v>
      </c>
      <c r="I139" s="1"/>
      <c r="J139" t="s">
        <v>43</v>
      </c>
      <c r="L139" t="s">
        <v>16353</v>
      </c>
      <c r="O139" t="s">
        <v>43</v>
      </c>
      <c r="P139" t="s">
        <v>43</v>
      </c>
      <c r="Q139" t="s">
        <v>43</v>
      </c>
      <c r="V139" s="1"/>
      <c r="X139" s="317"/>
      <c r="AB139" s="317"/>
      <c r="AC139" s="317"/>
      <c r="AD139" s="317"/>
      <c r="AE139" s="317"/>
    </row>
    <row r="140" spans="1:31">
      <c r="A140">
        <v>138</v>
      </c>
      <c r="B140" t="s">
        <v>782</v>
      </c>
      <c r="C140" t="s">
        <v>783</v>
      </c>
      <c r="D140" t="s">
        <v>37</v>
      </c>
      <c r="E140" t="s">
        <v>92</v>
      </c>
      <c r="I140" s="1"/>
      <c r="J140" t="s">
        <v>43</v>
      </c>
      <c r="L140" t="s">
        <v>16353</v>
      </c>
      <c r="O140" t="s">
        <v>43</v>
      </c>
      <c r="P140" t="s">
        <v>43</v>
      </c>
      <c r="Q140" t="s">
        <v>43</v>
      </c>
      <c r="V140" s="1"/>
      <c r="X140" s="317"/>
      <c r="AB140" s="317"/>
      <c r="AC140" s="317"/>
      <c r="AD140" s="317"/>
      <c r="AE140" s="317"/>
    </row>
    <row r="141" spans="1:31">
      <c r="A141">
        <v>139</v>
      </c>
      <c r="B141" t="s">
        <v>788</v>
      </c>
      <c r="C141" t="s">
        <v>789</v>
      </c>
      <c r="D141" t="s">
        <v>37</v>
      </c>
      <c r="E141" t="s">
        <v>123</v>
      </c>
      <c r="I141" s="1"/>
      <c r="J141" t="s">
        <v>43</v>
      </c>
      <c r="L141" t="s">
        <v>16353</v>
      </c>
      <c r="O141" t="s">
        <v>43</v>
      </c>
      <c r="P141" t="s">
        <v>43</v>
      </c>
      <c r="Q141" t="s">
        <v>43</v>
      </c>
      <c r="V141" s="1"/>
      <c r="X141" s="317"/>
      <c r="AB141" s="317"/>
      <c r="AC141" s="317"/>
      <c r="AD141" s="317"/>
      <c r="AE141" s="317"/>
    </row>
    <row r="142" spans="1:31">
      <c r="A142">
        <v>140</v>
      </c>
      <c r="B142" t="s">
        <v>560</v>
      </c>
      <c r="C142" t="s">
        <v>10239</v>
      </c>
      <c r="D142" t="s">
        <v>37</v>
      </c>
      <c r="E142" t="s">
        <v>108</v>
      </c>
      <c r="I142" s="1"/>
      <c r="J142" t="s">
        <v>43</v>
      </c>
      <c r="L142" t="s">
        <v>16353</v>
      </c>
      <c r="O142" t="s">
        <v>43</v>
      </c>
      <c r="P142" t="s">
        <v>43</v>
      </c>
      <c r="Q142" t="s">
        <v>43</v>
      </c>
      <c r="V142" s="1"/>
      <c r="X142" s="317"/>
      <c r="AB142" s="317"/>
      <c r="AC142" s="317"/>
      <c r="AD142" s="317"/>
      <c r="AE142" s="317"/>
    </row>
    <row r="143" spans="1:31">
      <c r="A143">
        <v>141</v>
      </c>
      <c r="B143" t="s">
        <v>10240</v>
      </c>
      <c r="C143" t="s">
        <v>10241</v>
      </c>
      <c r="D143" t="s">
        <v>37</v>
      </c>
      <c r="E143" t="s">
        <v>108</v>
      </c>
      <c r="I143" s="1">
        <v>45667</v>
      </c>
      <c r="J143">
        <v>1</v>
      </c>
      <c r="L143" t="s">
        <v>16353</v>
      </c>
      <c r="M143">
        <v>40065823</v>
      </c>
      <c r="N143" t="s">
        <v>6518</v>
      </c>
      <c r="O143">
        <v>9</v>
      </c>
      <c r="P143">
        <v>8</v>
      </c>
      <c r="Q143">
        <v>9</v>
      </c>
      <c r="S143">
        <v>45947</v>
      </c>
      <c r="T143">
        <v>45958</v>
      </c>
      <c r="V143" s="1">
        <v>45926</v>
      </c>
      <c r="W143">
        <v>9</v>
      </c>
      <c r="X143" s="317">
        <v>412000</v>
      </c>
      <c r="Y143">
        <v>25.9</v>
      </c>
      <c r="Z143">
        <v>9</v>
      </c>
      <c r="AA143">
        <v>40</v>
      </c>
      <c r="AB143" s="317">
        <v>709174</v>
      </c>
      <c r="AC143" s="317"/>
      <c r="AD143" s="317"/>
      <c r="AE143" s="317"/>
    </row>
    <row r="144" spans="1:31">
      <c r="A144">
        <v>142</v>
      </c>
      <c r="B144" t="s">
        <v>572</v>
      </c>
      <c r="C144" t="s">
        <v>10242</v>
      </c>
      <c r="D144" t="s">
        <v>37</v>
      </c>
      <c r="E144" t="s">
        <v>108</v>
      </c>
      <c r="I144" s="1"/>
      <c r="J144" t="s">
        <v>43</v>
      </c>
      <c r="L144" t="s">
        <v>16353</v>
      </c>
      <c r="O144" t="s">
        <v>43</v>
      </c>
      <c r="P144" t="s">
        <v>43</v>
      </c>
      <c r="Q144" t="s">
        <v>43</v>
      </c>
      <c r="V144" s="1"/>
      <c r="X144" s="317"/>
      <c r="AB144" s="317"/>
      <c r="AC144" s="317"/>
      <c r="AD144" s="317"/>
      <c r="AE144" s="317"/>
    </row>
    <row r="145" spans="1:31">
      <c r="A145">
        <v>143</v>
      </c>
      <c r="B145" t="s">
        <v>563</v>
      </c>
      <c r="C145" t="s">
        <v>283</v>
      </c>
      <c r="D145" t="s">
        <v>37</v>
      </c>
      <c r="E145" t="s">
        <v>92</v>
      </c>
      <c r="I145" s="1"/>
      <c r="J145" t="s">
        <v>43</v>
      </c>
      <c r="L145" t="s">
        <v>16353</v>
      </c>
      <c r="O145" t="s">
        <v>43</v>
      </c>
      <c r="P145" t="s">
        <v>43</v>
      </c>
      <c r="Q145" t="s">
        <v>43</v>
      </c>
      <c r="V145" s="1"/>
      <c r="X145" s="317"/>
      <c r="AB145" s="317"/>
      <c r="AC145" s="317"/>
      <c r="AD145" s="317"/>
      <c r="AE145" s="317"/>
    </row>
    <row r="146" spans="1:31">
      <c r="A146">
        <v>144</v>
      </c>
      <c r="B146" t="s">
        <v>523</v>
      </c>
      <c r="C146" t="s">
        <v>524</v>
      </c>
      <c r="D146" t="s">
        <v>37</v>
      </c>
      <c r="E146" t="s">
        <v>92</v>
      </c>
      <c r="I146" s="1"/>
      <c r="J146" t="s">
        <v>43</v>
      </c>
      <c r="L146" t="s">
        <v>16353</v>
      </c>
      <c r="O146" t="s">
        <v>43</v>
      </c>
      <c r="P146" t="s">
        <v>43</v>
      </c>
      <c r="Q146" t="s">
        <v>43</v>
      </c>
      <c r="V146" s="1"/>
      <c r="X146" s="317"/>
      <c r="AB146" s="317"/>
      <c r="AC146" s="317"/>
      <c r="AD146" s="317"/>
      <c r="AE146" s="317"/>
    </row>
    <row r="147" spans="1:31">
      <c r="A147">
        <v>145</v>
      </c>
      <c r="B147" t="s">
        <v>526</v>
      </c>
      <c r="C147" t="s">
        <v>527</v>
      </c>
      <c r="D147" t="s">
        <v>37</v>
      </c>
      <c r="E147" t="s">
        <v>92</v>
      </c>
      <c r="I147" s="1"/>
      <c r="J147" t="s">
        <v>43</v>
      </c>
      <c r="L147" t="s">
        <v>16353</v>
      </c>
      <c r="O147" t="s">
        <v>43</v>
      </c>
      <c r="P147" t="s">
        <v>43</v>
      </c>
      <c r="Q147" t="s">
        <v>43</v>
      </c>
      <c r="V147" s="1"/>
      <c r="X147" s="317"/>
      <c r="AB147" s="317"/>
      <c r="AC147" s="317"/>
      <c r="AD147" s="317"/>
      <c r="AE147" s="317"/>
    </row>
    <row r="148" spans="1:31">
      <c r="A148">
        <v>146</v>
      </c>
      <c r="B148" t="s">
        <v>529</v>
      </c>
      <c r="C148" t="s">
        <v>530</v>
      </c>
      <c r="D148" t="s">
        <v>37</v>
      </c>
      <c r="E148" t="s">
        <v>92</v>
      </c>
      <c r="I148" s="1"/>
      <c r="J148" t="s">
        <v>43</v>
      </c>
      <c r="L148" t="s">
        <v>16353</v>
      </c>
      <c r="O148" t="s">
        <v>43</v>
      </c>
      <c r="P148" t="s">
        <v>43</v>
      </c>
      <c r="Q148" t="s">
        <v>43</v>
      </c>
      <c r="V148" s="1"/>
      <c r="X148" s="317"/>
      <c r="AB148" s="317"/>
      <c r="AC148" s="317"/>
      <c r="AD148" s="317"/>
      <c r="AE148" s="317"/>
    </row>
    <row r="149" spans="1:31">
      <c r="A149">
        <v>147</v>
      </c>
      <c r="B149" t="s">
        <v>532</v>
      </c>
      <c r="C149" t="s">
        <v>533</v>
      </c>
      <c r="D149" t="s">
        <v>37</v>
      </c>
      <c r="E149" t="s">
        <v>92</v>
      </c>
      <c r="I149" s="1"/>
      <c r="J149" t="s">
        <v>43</v>
      </c>
      <c r="L149" t="s">
        <v>16353</v>
      </c>
      <c r="O149" t="s">
        <v>43</v>
      </c>
      <c r="P149" t="s">
        <v>43</v>
      </c>
      <c r="Q149" t="s">
        <v>43</v>
      </c>
      <c r="V149" s="1"/>
      <c r="X149" s="317"/>
      <c r="AB149" s="317"/>
      <c r="AC149" s="317"/>
      <c r="AD149" s="317"/>
      <c r="AE149" s="317"/>
    </row>
    <row r="150" spans="1:31">
      <c r="A150">
        <v>148</v>
      </c>
      <c r="B150" t="s">
        <v>536</v>
      </c>
      <c r="C150" t="s">
        <v>537</v>
      </c>
      <c r="D150" t="s">
        <v>37</v>
      </c>
      <c r="E150" t="s">
        <v>92</v>
      </c>
      <c r="I150" s="1"/>
      <c r="J150" t="s">
        <v>43</v>
      </c>
      <c r="L150" t="s">
        <v>16353</v>
      </c>
      <c r="O150" t="s">
        <v>43</v>
      </c>
      <c r="P150" t="s">
        <v>43</v>
      </c>
      <c r="Q150" t="s">
        <v>43</v>
      </c>
      <c r="V150" s="1"/>
      <c r="X150" s="317"/>
      <c r="AB150" s="317"/>
      <c r="AC150" s="317"/>
      <c r="AD150" s="317"/>
      <c r="AE150" s="317"/>
    </row>
    <row r="151" spans="1:31">
      <c r="A151">
        <v>149</v>
      </c>
      <c r="B151" t="s">
        <v>10243</v>
      </c>
      <c r="C151" t="s">
        <v>10244</v>
      </c>
      <c r="D151" t="s">
        <v>37</v>
      </c>
      <c r="E151" t="s">
        <v>123</v>
      </c>
      <c r="I151" s="1">
        <v>45691</v>
      </c>
      <c r="J151">
        <v>2</v>
      </c>
      <c r="L151" t="s">
        <v>16353</v>
      </c>
      <c r="M151">
        <v>40068409</v>
      </c>
      <c r="N151" t="s">
        <v>6518</v>
      </c>
      <c r="O151">
        <v>6</v>
      </c>
      <c r="P151">
        <v>2</v>
      </c>
      <c r="Q151">
        <v>6</v>
      </c>
      <c r="S151">
        <v>45806</v>
      </c>
      <c r="T151">
        <v>45812</v>
      </c>
      <c r="V151" s="1">
        <v>45828</v>
      </c>
      <c r="W151">
        <v>6</v>
      </c>
      <c r="X151" s="317">
        <v>233000</v>
      </c>
      <c r="Y151">
        <v>25.6</v>
      </c>
      <c r="Z151">
        <v>6</v>
      </c>
      <c r="AA151">
        <v>40</v>
      </c>
      <c r="AB151" s="317">
        <v>428908</v>
      </c>
      <c r="AC151" s="317"/>
      <c r="AD151" s="317"/>
      <c r="AE151" s="317"/>
    </row>
    <row r="152" spans="1:31">
      <c r="A152">
        <v>150</v>
      </c>
      <c r="B152" t="s">
        <v>539</v>
      </c>
      <c r="C152" t="s">
        <v>540</v>
      </c>
      <c r="D152" t="s">
        <v>37</v>
      </c>
      <c r="E152" t="s">
        <v>92</v>
      </c>
      <c r="I152" s="1"/>
      <c r="J152" t="s">
        <v>43</v>
      </c>
      <c r="L152" t="s">
        <v>16353</v>
      </c>
      <c r="O152" t="s">
        <v>43</v>
      </c>
      <c r="P152" t="s">
        <v>43</v>
      </c>
      <c r="Q152" t="s">
        <v>43</v>
      </c>
      <c r="V152" s="1"/>
      <c r="X152" s="317"/>
      <c r="AB152" s="317"/>
      <c r="AC152" s="317"/>
      <c r="AD152" s="317"/>
      <c r="AE152" s="317"/>
    </row>
    <row r="153" spans="1:31">
      <c r="A153">
        <v>151</v>
      </c>
      <c r="B153" t="s">
        <v>542</v>
      </c>
      <c r="C153" t="s">
        <v>543</v>
      </c>
      <c r="D153" t="s">
        <v>37</v>
      </c>
      <c r="E153" t="s">
        <v>92</v>
      </c>
      <c r="I153" s="1"/>
      <c r="J153" t="s">
        <v>43</v>
      </c>
      <c r="L153" t="s">
        <v>16353</v>
      </c>
      <c r="O153" t="s">
        <v>43</v>
      </c>
      <c r="P153" t="s">
        <v>43</v>
      </c>
      <c r="Q153" t="s">
        <v>43</v>
      </c>
      <c r="V153" s="1"/>
      <c r="X153" s="317"/>
      <c r="AB153" s="317"/>
      <c r="AC153" s="317"/>
      <c r="AD153" s="317"/>
      <c r="AE153" s="317"/>
    </row>
    <row r="154" spans="1:31">
      <c r="A154">
        <v>152</v>
      </c>
      <c r="B154" t="s">
        <v>545</v>
      </c>
      <c r="C154" t="s">
        <v>546</v>
      </c>
      <c r="D154" t="s">
        <v>37</v>
      </c>
      <c r="E154" t="s">
        <v>92</v>
      </c>
      <c r="I154" s="1"/>
      <c r="L154" t="s">
        <v>16353</v>
      </c>
      <c r="O154" t="s">
        <v>43</v>
      </c>
      <c r="P154" t="s">
        <v>43</v>
      </c>
      <c r="Q154" t="s">
        <v>43</v>
      </c>
      <c r="V154" s="1"/>
      <c r="X154" s="317"/>
      <c r="AB154" s="317"/>
      <c r="AC154" s="317"/>
      <c r="AD154" s="317"/>
      <c r="AE154" s="317"/>
    </row>
    <row r="155" spans="1:31">
      <c r="A155">
        <v>153</v>
      </c>
      <c r="B155" t="s">
        <v>548</v>
      </c>
      <c r="C155" t="s">
        <v>549</v>
      </c>
      <c r="D155" t="s">
        <v>37</v>
      </c>
      <c r="E155" t="s">
        <v>92</v>
      </c>
      <c r="I155" s="1"/>
      <c r="J155" t="s">
        <v>43</v>
      </c>
      <c r="L155" t="s">
        <v>16353</v>
      </c>
      <c r="O155" t="s">
        <v>43</v>
      </c>
      <c r="P155" t="s">
        <v>43</v>
      </c>
      <c r="Q155" t="s">
        <v>43</v>
      </c>
      <c r="V155" s="1"/>
      <c r="X155" s="317"/>
      <c r="AB155" s="317"/>
      <c r="AC155" s="317"/>
      <c r="AD155" s="317"/>
      <c r="AE155" s="317"/>
    </row>
    <row r="156" spans="1:31">
      <c r="A156">
        <v>154</v>
      </c>
      <c r="B156" t="s">
        <v>551</v>
      </c>
      <c r="C156" t="s">
        <v>552</v>
      </c>
      <c r="D156" t="s">
        <v>37</v>
      </c>
      <c r="E156" t="s">
        <v>92</v>
      </c>
      <c r="I156" s="1"/>
      <c r="J156" t="s">
        <v>43</v>
      </c>
      <c r="L156" t="s">
        <v>16353</v>
      </c>
      <c r="O156" t="s">
        <v>43</v>
      </c>
      <c r="P156" t="s">
        <v>43</v>
      </c>
      <c r="Q156" t="s">
        <v>43</v>
      </c>
      <c r="V156" s="1"/>
      <c r="X156" s="317"/>
      <c r="AB156" s="317"/>
      <c r="AC156" s="317"/>
      <c r="AD156" s="317"/>
      <c r="AE156" s="317"/>
    </row>
    <row r="157" spans="1:31">
      <c r="A157">
        <v>155</v>
      </c>
      <c r="B157" t="s">
        <v>554</v>
      </c>
      <c r="C157" t="s">
        <v>555</v>
      </c>
      <c r="D157" t="s">
        <v>37</v>
      </c>
      <c r="E157" t="s">
        <v>92</v>
      </c>
      <c r="I157" s="1"/>
      <c r="J157" t="s">
        <v>43</v>
      </c>
      <c r="L157" t="s">
        <v>16353</v>
      </c>
      <c r="O157" t="s">
        <v>43</v>
      </c>
      <c r="P157" t="s">
        <v>43</v>
      </c>
      <c r="Q157" t="s">
        <v>43</v>
      </c>
      <c r="V157" s="1"/>
      <c r="X157" s="317"/>
      <c r="AB157" s="317"/>
      <c r="AC157" s="317"/>
      <c r="AD157" s="317"/>
      <c r="AE157" s="317"/>
    </row>
    <row r="158" spans="1:31">
      <c r="A158">
        <v>156</v>
      </c>
      <c r="B158" t="s">
        <v>557</v>
      </c>
      <c r="C158" t="s">
        <v>558</v>
      </c>
      <c r="D158" t="s">
        <v>37</v>
      </c>
      <c r="E158" t="s">
        <v>92</v>
      </c>
      <c r="I158" s="1"/>
      <c r="J158" t="s">
        <v>43</v>
      </c>
      <c r="L158" t="s">
        <v>16353</v>
      </c>
      <c r="O158" t="s">
        <v>43</v>
      </c>
      <c r="P158" t="s">
        <v>43</v>
      </c>
      <c r="Q158" t="s">
        <v>43</v>
      </c>
      <c r="V158" s="1"/>
      <c r="X158" s="317"/>
      <c r="AB158" s="317"/>
      <c r="AC158" s="317"/>
      <c r="AD158" s="317"/>
      <c r="AE158" s="317"/>
    </row>
    <row r="159" spans="1:31">
      <c r="A159">
        <v>157</v>
      </c>
      <c r="B159" t="s">
        <v>10245</v>
      </c>
      <c r="C159" t="s">
        <v>10246</v>
      </c>
      <c r="D159" t="s">
        <v>37</v>
      </c>
      <c r="E159" t="s">
        <v>87</v>
      </c>
      <c r="I159" s="1"/>
      <c r="J159" t="s">
        <v>43</v>
      </c>
      <c r="L159" t="s">
        <v>16353</v>
      </c>
      <c r="O159" t="s">
        <v>43</v>
      </c>
      <c r="P159" t="s">
        <v>43</v>
      </c>
      <c r="Q159" t="s">
        <v>43</v>
      </c>
      <c r="V159" s="1"/>
      <c r="X159" s="317"/>
      <c r="AB159" s="317"/>
      <c r="AC159" s="317"/>
      <c r="AD159" s="317"/>
      <c r="AE159" s="317"/>
    </row>
    <row r="160" spans="1:31">
      <c r="A160">
        <v>158</v>
      </c>
      <c r="B160" t="s">
        <v>10247</v>
      </c>
      <c r="C160" t="s">
        <v>10248</v>
      </c>
      <c r="D160" t="s">
        <v>37</v>
      </c>
      <c r="E160" t="s">
        <v>108</v>
      </c>
      <c r="I160" s="1">
        <v>45694</v>
      </c>
      <c r="J160">
        <v>2</v>
      </c>
      <c r="L160" t="s">
        <v>16353</v>
      </c>
      <c r="M160">
        <v>40069112</v>
      </c>
      <c r="N160" t="s">
        <v>6518</v>
      </c>
      <c r="O160">
        <v>1</v>
      </c>
      <c r="P160">
        <v>2</v>
      </c>
      <c r="Q160">
        <v>1</v>
      </c>
      <c r="T160">
        <v>46006</v>
      </c>
      <c r="V160" s="1"/>
      <c r="X160" s="317"/>
      <c r="Y160">
        <v>26.1</v>
      </c>
      <c r="Z160">
        <v>1</v>
      </c>
      <c r="AA160">
        <v>40</v>
      </c>
      <c r="AB160" s="317">
        <v>445508</v>
      </c>
      <c r="AC160" s="317"/>
      <c r="AD160" s="317"/>
      <c r="AE160" s="317"/>
    </row>
    <row r="161" spans="1:31">
      <c r="A161">
        <v>159</v>
      </c>
      <c r="B161" t="s">
        <v>1113</v>
      </c>
      <c r="C161" t="s">
        <v>1114</v>
      </c>
      <c r="D161" t="s">
        <v>37</v>
      </c>
      <c r="E161" t="s">
        <v>146</v>
      </c>
      <c r="I161" s="1"/>
      <c r="J161" t="s">
        <v>43</v>
      </c>
      <c r="L161" t="s">
        <v>16353</v>
      </c>
      <c r="O161" t="s">
        <v>43</v>
      </c>
      <c r="P161" t="s">
        <v>43</v>
      </c>
      <c r="Q161" t="s">
        <v>43</v>
      </c>
      <c r="V161" s="1"/>
      <c r="X161" s="317"/>
      <c r="AB161" s="317"/>
      <c r="AC161" s="317"/>
      <c r="AD161" s="317"/>
      <c r="AE161" s="317"/>
    </row>
    <row r="162" spans="1:31">
      <c r="A162">
        <v>160</v>
      </c>
      <c r="B162" t="s">
        <v>904</v>
      </c>
      <c r="C162" t="s">
        <v>905</v>
      </c>
      <c r="D162" t="s">
        <v>37</v>
      </c>
      <c r="E162" t="s">
        <v>146</v>
      </c>
      <c r="I162" s="1"/>
      <c r="L162" t="s">
        <v>16353</v>
      </c>
      <c r="O162" t="s">
        <v>43</v>
      </c>
      <c r="P162" t="s">
        <v>43</v>
      </c>
      <c r="Q162" t="s">
        <v>43</v>
      </c>
      <c r="V162" s="1"/>
      <c r="X162" s="317"/>
      <c r="AB162" s="317"/>
      <c r="AC162" s="317"/>
      <c r="AD162" s="317"/>
      <c r="AE162" s="317"/>
    </row>
    <row r="163" spans="1:31">
      <c r="A163">
        <v>161</v>
      </c>
      <c r="B163" t="s">
        <v>3459</v>
      </c>
      <c r="C163" t="s">
        <v>10250</v>
      </c>
      <c r="D163" t="s">
        <v>37</v>
      </c>
      <c r="E163" t="s">
        <v>108</v>
      </c>
      <c r="I163" s="1">
        <v>45705</v>
      </c>
      <c r="J163">
        <v>2</v>
      </c>
      <c r="L163" t="s">
        <v>16353</v>
      </c>
      <c r="M163">
        <v>40070361</v>
      </c>
      <c r="N163" t="s">
        <v>6518</v>
      </c>
      <c r="O163">
        <v>10</v>
      </c>
      <c r="P163">
        <v>2</v>
      </c>
      <c r="Q163">
        <v>10</v>
      </c>
      <c r="V163" s="1"/>
      <c r="X163" s="317"/>
      <c r="Y163">
        <v>25.1</v>
      </c>
      <c r="Z163">
        <v>10</v>
      </c>
      <c r="AA163">
        <v>40</v>
      </c>
      <c r="AB163" s="317">
        <v>361942</v>
      </c>
      <c r="AC163" s="317"/>
      <c r="AD163" s="317"/>
      <c r="AE163" s="317"/>
    </row>
    <row r="164" spans="1:31">
      <c r="A164">
        <v>162</v>
      </c>
      <c r="B164" t="s">
        <v>590</v>
      </c>
      <c r="C164" t="s">
        <v>591</v>
      </c>
      <c r="D164" t="s">
        <v>37</v>
      </c>
      <c r="E164" t="s">
        <v>108</v>
      </c>
      <c r="G164">
        <v>45827</v>
      </c>
      <c r="I164" s="1"/>
      <c r="J164" t="s">
        <v>43</v>
      </c>
      <c r="L164" t="s">
        <v>16353</v>
      </c>
      <c r="O164" t="s">
        <v>43</v>
      </c>
      <c r="P164" t="s">
        <v>43</v>
      </c>
      <c r="Q164" t="s">
        <v>43</v>
      </c>
      <c r="V164" s="1"/>
      <c r="X164" s="317"/>
      <c r="AB164" s="317"/>
      <c r="AC164" s="317"/>
      <c r="AD164" s="317"/>
      <c r="AE164" s="317"/>
    </row>
    <row r="165" spans="1:31">
      <c r="A165">
        <v>163</v>
      </c>
      <c r="B165" t="s">
        <v>10251</v>
      </c>
      <c r="C165" t="s">
        <v>4610</v>
      </c>
      <c r="D165" t="s">
        <v>37</v>
      </c>
      <c r="E165" t="s">
        <v>92</v>
      </c>
      <c r="I165" s="1">
        <v>45714</v>
      </c>
      <c r="J165">
        <v>2</v>
      </c>
      <c r="L165" t="s">
        <v>16353</v>
      </c>
      <c r="M165">
        <v>40071290</v>
      </c>
      <c r="N165" t="s">
        <v>10411</v>
      </c>
      <c r="O165">
        <v>8</v>
      </c>
      <c r="P165">
        <v>2</v>
      </c>
      <c r="Q165">
        <v>8</v>
      </c>
      <c r="R165">
        <v>45727</v>
      </c>
      <c r="S165">
        <v>45874</v>
      </c>
      <c r="T165">
        <v>45894</v>
      </c>
      <c r="V165" s="1">
        <v>45889</v>
      </c>
      <c r="W165">
        <v>8</v>
      </c>
      <c r="X165" s="317">
        <v>67470</v>
      </c>
      <c r="Y165">
        <v>25.8</v>
      </c>
      <c r="Z165">
        <v>8</v>
      </c>
      <c r="AA165">
        <v>40</v>
      </c>
      <c r="AB165" s="317">
        <v>151102</v>
      </c>
      <c r="AC165" s="317"/>
      <c r="AD165" s="317"/>
      <c r="AE165" s="317"/>
    </row>
    <row r="166" spans="1:31">
      <c r="A166">
        <v>164</v>
      </c>
      <c r="B166" t="s">
        <v>597</v>
      </c>
      <c r="C166" t="s">
        <v>598</v>
      </c>
      <c r="D166" t="s">
        <v>37</v>
      </c>
      <c r="E166" t="s">
        <v>87</v>
      </c>
      <c r="I166" s="1">
        <v>45944</v>
      </c>
      <c r="J166">
        <v>10</v>
      </c>
      <c r="L166" t="s">
        <v>16353</v>
      </c>
      <c r="M166">
        <v>50037118</v>
      </c>
      <c r="N166" t="s">
        <v>267</v>
      </c>
      <c r="O166">
        <v>12</v>
      </c>
      <c r="P166">
        <v>10</v>
      </c>
      <c r="Q166">
        <v>12</v>
      </c>
      <c r="V166" s="1"/>
      <c r="X166" s="317"/>
      <c r="Y166">
        <v>26.1</v>
      </c>
      <c r="Z166">
        <v>1</v>
      </c>
      <c r="AA166">
        <v>40</v>
      </c>
      <c r="AB166" s="317">
        <v>71496</v>
      </c>
      <c r="AC166" s="317"/>
      <c r="AD166" s="317"/>
      <c r="AE166" s="317"/>
    </row>
    <row r="167" spans="1:31">
      <c r="A167">
        <v>165</v>
      </c>
      <c r="B167" t="s">
        <v>10252</v>
      </c>
      <c r="C167" t="s">
        <v>10253</v>
      </c>
      <c r="D167" t="s">
        <v>37</v>
      </c>
      <c r="E167" t="s">
        <v>108</v>
      </c>
      <c r="I167" s="1">
        <v>45716</v>
      </c>
      <c r="J167">
        <v>2</v>
      </c>
      <c r="L167" t="s">
        <v>16353</v>
      </c>
      <c r="M167">
        <v>40071817</v>
      </c>
      <c r="N167" t="s">
        <v>6518</v>
      </c>
      <c r="O167">
        <v>8</v>
      </c>
      <c r="P167">
        <v>3</v>
      </c>
      <c r="Q167">
        <v>8</v>
      </c>
      <c r="V167" s="1">
        <v>45890</v>
      </c>
      <c r="W167">
        <v>8</v>
      </c>
      <c r="X167" s="317">
        <v>25300</v>
      </c>
      <c r="Y167">
        <v>25.8</v>
      </c>
      <c r="Z167">
        <v>8</v>
      </c>
      <c r="AA167">
        <v>40</v>
      </c>
      <c r="AB167" s="317">
        <v>53967</v>
      </c>
      <c r="AC167" s="317"/>
      <c r="AD167" s="317"/>
      <c r="AE167" s="317"/>
    </row>
    <row r="168" spans="1:31">
      <c r="A168">
        <v>166</v>
      </c>
      <c r="B168" t="s">
        <v>10254</v>
      </c>
      <c r="C168" t="s">
        <v>10255</v>
      </c>
      <c r="D168" t="s">
        <v>37</v>
      </c>
      <c r="E168" t="s">
        <v>108</v>
      </c>
      <c r="I168" s="1">
        <v>45716</v>
      </c>
      <c r="J168">
        <v>2</v>
      </c>
      <c r="L168" t="s">
        <v>16353</v>
      </c>
      <c r="M168">
        <v>40071825</v>
      </c>
      <c r="N168" t="s">
        <v>267</v>
      </c>
      <c r="O168">
        <v>6</v>
      </c>
      <c r="P168">
        <v>3</v>
      </c>
      <c r="Q168">
        <v>6</v>
      </c>
      <c r="V168" s="1">
        <v>45828</v>
      </c>
      <c r="W168">
        <v>6</v>
      </c>
      <c r="X168" s="317">
        <v>23300</v>
      </c>
      <c r="Y168">
        <v>25.6</v>
      </c>
      <c r="Z168">
        <v>6</v>
      </c>
      <c r="AA168">
        <v>40</v>
      </c>
      <c r="AB168" s="317">
        <v>49703</v>
      </c>
      <c r="AC168" s="317"/>
      <c r="AD168" s="317"/>
      <c r="AE168" s="317"/>
    </row>
    <row r="169" spans="1:31">
      <c r="A169">
        <v>167</v>
      </c>
      <c r="B169" t="s">
        <v>10256</v>
      </c>
      <c r="C169" t="s">
        <v>10255</v>
      </c>
      <c r="D169" t="s">
        <v>37</v>
      </c>
      <c r="E169" t="s">
        <v>108</v>
      </c>
      <c r="I169" s="1">
        <v>45716</v>
      </c>
      <c r="J169">
        <v>2</v>
      </c>
      <c r="L169" t="s">
        <v>16353</v>
      </c>
      <c r="M169">
        <v>40071827</v>
      </c>
      <c r="N169" t="s">
        <v>6518</v>
      </c>
      <c r="O169">
        <v>8</v>
      </c>
      <c r="P169">
        <v>3</v>
      </c>
      <c r="Q169">
        <v>8</v>
      </c>
      <c r="V169" s="1">
        <v>45890</v>
      </c>
      <c r="W169">
        <v>8</v>
      </c>
      <c r="X169" s="317">
        <v>23620</v>
      </c>
      <c r="Y169">
        <v>25.8</v>
      </c>
      <c r="Z169">
        <v>8</v>
      </c>
      <c r="AA169">
        <v>40</v>
      </c>
      <c r="AB169" s="317">
        <v>50380</v>
      </c>
      <c r="AC169" s="317"/>
      <c r="AD169" s="317"/>
      <c r="AE169" s="317"/>
    </row>
    <row r="170" spans="1:31">
      <c r="A170">
        <v>168</v>
      </c>
      <c r="B170" t="s">
        <v>10257</v>
      </c>
      <c r="C170" t="s">
        <v>10258</v>
      </c>
      <c r="D170" t="s">
        <v>37</v>
      </c>
      <c r="E170" t="s">
        <v>108</v>
      </c>
      <c r="I170" s="1">
        <v>45716</v>
      </c>
      <c r="J170">
        <v>2</v>
      </c>
      <c r="L170" t="s">
        <v>16353</v>
      </c>
      <c r="M170">
        <v>40071719</v>
      </c>
      <c r="N170" t="s">
        <v>6518</v>
      </c>
      <c r="O170">
        <v>6</v>
      </c>
      <c r="P170">
        <v>3</v>
      </c>
      <c r="Q170">
        <v>6</v>
      </c>
      <c r="V170" s="1">
        <v>45828</v>
      </c>
      <c r="W170">
        <v>6</v>
      </c>
      <c r="X170" s="317">
        <v>24620</v>
      </c>
      <c r="Y170">
        <v>25.6</v>
      </c>
      <c r="Z170">
        <v>6</v>
      </c>
      <c r="AA170">
        <v>40</v>
      </c>
      <c r="AB170" s="317">
        <v>52512</v>
      </c>
      <c r="AC170" s="317"/>
      <c r="AD170" s="317"/>
      <c r="AE170" s="317"/>
    </row>
    <row r="171" spans="1:31">
      <c r="A171">
        <v>169</v>
      </c>
      <c r="B171" t="s">
        <v>10259</v>
      </c>
      <c r="C171" t="s">
        <v>10260</v>
      </c>
      <c r="D171" t="s">
        <v>37</v>
      </c>
      <c r="E171" t="s">
        <v>108</v>
      </c>
      <c r="I171" s="1">
        <v>45716</v>
      </c>
      <c r="J171">
        <v>2</v>
      </c>
      <c r="L171" t="s">
        <v>16353</v>
      </c>
      <c r="M171">
        <v>40071728</v>
      </c>
      <c r="N171" t="s">
        <v>267</v>
      </c>
      <c r="O171">
        <v>7</v>
      </c>
      <c r="P171">
        <v>3</v>
      </c>
      <c r="Q171">
        <v>7</v>
      </c>
      <c r="R171">
        <v>45867</v>
      </c>
      <c r="S171">
        <v>45890</v>
      </c>
      <c r="V171" s="1">
        <v>45891</v>
      </c>
      <c r="W171">
        <v>8</v>
      </c>
      <c r="X171" s="317">
        <v>180920</v>
      </c>
      <c r="Y171">
        <v>25.8</v>
      </c>
      <c r="Z171">
        <v>8</v>
      </c>
      <c r="AA171">
        <v>40</v>
      </c>
      <c r="AB171" s="317">
        <v>327448</v>
      </c>
      <c r="AC171" s="317"/>
      <c r="AD171" s="317"/>
      <c r="AE171" s="317"/>
    </row>
    <row r="172" spans="1:31">
      <c r="A172">
        <v>170</v>
      </c>
      <c r="B172" t="s">
        <v>10261</v>
      </c>
      <c r="C172" t="s">
        <v>10262</v>
      </c>
      <c r="D172" t="s">
        <v>37</v>
      </c>
      <c r="E172" t="s">
        <v>108</v>
      </c>
      <c r="I172" s="1">
        <v>45716</v>
      </c>
      <c r="J172">
        <v>2</v>
      </c>
      <c r="L172" t="s">
        <v>16353</v>
      </c>
      <c r="M172">
        <v>40071773</v>
      </c>
      <c r="N172" t="s">
        <v>267</v>
      </c>
      <c r="O172">
        <v>6</v>
      </c>
      <c r="P172">
        <v>3</v>
      </c>
      <c r="Q172">
        <v>6</v>
      </c>
      <c r="V172" s="1">
        <v>45828</v>
      </c>
      <c r="W172">
        <v>6</v>
      </c>
      <c r="X172" s="317">
        <v>29300</v>
      </c>
      <c r="Y172">
        <v>25.6</v>
      </c>
      <c r="Z172">
        <v>6</v>
      </c>
      <c r="AA172">
        <v>40</v>
      </c>
      <c r="AB172" s="317">
        <v>62495</v>
      </c>
      <c r="AC172" s="317"/>
      <c r="AD172" s="317"/>
      <c r="AE172" s="317"/>
    </row>
    <row r="173" spans="1:31">
      <c r="A173">
        <v>171</v>
      </c>
      <c r="B173" t="s">
        <v>10263</v>
      </c>
      <c r="C173" t="s">
        <v>10264</v>
      </c>
      <c r="D173" t="s">
        <v>37</v>
      </c>
      <c r="E173" t="s">
        <v>108</v>
      </c>
      <c r="I173" s="1">
        <v>45716</v>
      </c>
      <c r="J173">
        <v>2</v>
      </c>
      <c r="L173" t="s">
        <v>16353</v>
      </c>
      <c r="M173">
        <v>40071777</v>
      </c>
      <c r="N173" t="s">
        <v>6518</v>
      </c>
      <c r="O173">
        <v>7</v>
      </c>
      <c r="P173">
        <v>3</v>
      </c>
      <c r="Q173">
        <v>7</v>
      </c>
      <c r="V173" s="1">
        <v>45861</v>
      </c>
      <c r="W173">
        <v>7</v>
      </c>
      <c r="X173" s="317">
        <v>35660</v>
      </c>
      <c r="Y173">
        <v>25.7</v>
      </c>
      <c r="Z173">
        <v>7</v>
      </c>
      <c r="AA173">
        <v>40</v>
      </c>
      <c r="AB173" s="317">
        <v>76064</v>
      </c>
      <c r="AC173" s="317"/>
      <c r="AD173" s="317"/>
      <c r="AE173" s="317"/>
    </row>
    <row r="174" spans="1:31">
      <c r="A174">
        <v>172</v>
      </c>
      <c r="B174" t="s">
        <v>10265</v>
      </c>
      <c r="C174" t="s">
        <v>10266</v>
      </c>
      <c r="D174" t="s">
        <v>37</v>
      </c>
      <c r="E174" t="s">
        <v>108</v>
      </c>
      <c r="I174" s="1">
        <v>45716</v>
      </c>
      <c r="J174">
        <v>2</v>
      </c>
      <c r="L174" t="s">
        <v>16353</v>
      </c>
      <c r="M174">
        <v>40071779</v>
      </c>
      <c r="N174" t="s">
        <v>267</v>
      </c>
      <c r="O174">
        <v>6</v>
      </c>
      <c r="P174">
        <v>3</v>
      </c>
      <c r="Q174">
        <v>6</v>
      </c>
      <c r="V174" s="1">
        <v>45828</v>
      </c>
      <c r="W174">
        <v>6</v>
      </c>
      <c r="X174" s="317">
        <v>23300</v>
      </c>
      <c r="Y174">
        <v>25.6</v>
      </c>
      <c r="Z174">
        <v>6</v>
      </c>
      <c r="AA174">
        <v>40</v>
      </c>
      <c r="AB174" s="317">
        <v>49703</v>
      </c>
      <c r="AC174" s="317"/>
      <c r="AD174" s="317"/>
      <c r="AE174" s="317"/>
    </row>
    <row r="175" spans="1:31">
      <c r="A175">
        <v>173</v>
      </c>
      <c r="B175" t="s">
        <v>10267</v>
      </c>
      <c r="C175" t="s">
        <v>10268</v>
      </c>
      <c r="D175" t="s">
        <v>37</v>
      </c>
      <c r="E175" t="s">
        <v>108</v>
      </c>
      <c r="I175" s="1">
        <v>45716</v>
      </c>
      <c r="J175">
        <v>2</v>
      </c>
      <c r="L175" t="s">
        <v>16353</v>
      </c>
      <c r="M175">
        <v>40071786</v>
      </c>
      <c r="N175" t="s">
        <v>6518</v>
      </c>
      <c r="O175">
        <v>7</v>
      </c>
      <c r="P175">
        <v>3</v>
      </c>
      <c r="Q175">
        <v>7</v>
      </c>
      <c r="V175" s="1">
        <v>45861</v>
      </c>
      <c r="W175">
        <v>7</v>
      </c>
      <c r="X175" s="317">
        <v>22620</v>
      </c>
      <c r="Y175">
        <v>25.7</v>
      </c>
      <c r="Z175">
        <v>7</v>
      </c>
      <c r="AA175">
        <v>40</v>
      </c>
      <c r="AB175" s="317">
        <v>48248</v>
      </c>
      <c r="AC175" s="317"/>
      <c r="AD175" s="317"/>
      <c r="AE175" s="317"/>
    </row>
    <row r="176" spans="1:31">
      <c r="A176">
        <v>174</v>
      </c>
      <c r="B176" t="s">
        <v>10269</v>
      </c>
      <c r="C176" t="s">
        <v>10270</v>
      </c>
      <c r="D176" t="s">
        <v>37</v>
      </c>
      <c r="E176" t="s">
        <v>108</v>
      </c>
      <c r="I176" s="1">
        <v>45716</v>
      </c>
      <c r="J176">
        <v>2</v>
      </c>
      <c r="L176" t="s">
        <v>16353</v>
      </c>
      <c r="M176">
        <v>40071788</v>
      </c>
      <c r="N176" t="s">
        <v>267</v>
      </c>
      <c r="O176">
        <v>6</v>
      </c>
      <c r="P176">
        <v>3</v>
      </c>
      <c r="Q176">
        <v>6</v>
      </c>
      <c r="V176" s="1">
        <v>45828</v>
      </c>
      <c r="W176">
        <v>6</v>
      </c>
      <c r="X176" s="317">
        <v>20620</v>
      </c>
      <c r="Y176">
        <v>25.6</v>
      </c>
      <c r="Z176">
        <v>6</v>
      </c>
      <c r="AA176">
        <v>40</v>
      </c>
      <c r="AB176" s="317">
        <v>43984</v>
      </c>
      <c r="AC176" s="317"/>
      <c r="AD176" s="317"/>
      <c r="AE176" s="317"/>
    </row>
    <row r="177" spans="1:31">
      <c r="A177">
        <v>175</v>
      </c>
      <c r="B177" t="s">
        <v>10271</v>
      </c>
      <c r="C177" t="s">
        <v>10272</v>
      </c>
      <c r="D177" t="s">
        <v>37</v>
      </c>
      <c r="E177" t="s">
        <v>108</v>
      </c>
      <c r="I177" s="1">
        <v>45716</v>
      </c>
      <c r="J177">
        <v>2</v>
      </c>
      <c r="L177" t="s">
        <v>16353</v>
      </c>
      <c r="M177">
        <v>40071793</v>
      </c>
      <c r="N177" t="s">
        <v>6518</v>
      </c>
      <c r="O177">
        <v>7</v>
      </c>
      <c r="P177">
        <v>3</v>
      </c>
      <c r="Q177">
        <v>7</v>
      </c>
      <c r="V177" s="1">
        <v>45861</v>
      </c>
      <c r="W177">
        <v>7</v>
      </c>
      <c r="X177" s="317">
        <v>26980</v>
      </c>
      <c r="Y177">
        <v>25.7</v>
      </c>
      <c r="Z177">
        <v>7</v>
      </c>
      <c r="AA177">
        <v>40</v>
      </c>
      <c r="AB177" s="317">
        <v>57554</v>
      </c>
      <c r="AC177" s="317"/>
      <c r="AD177" s="317"/>
      <c r="AE177" s="317"/>
    </row>
    <row r="178" spans="1:31">
      <c r="A178">
        <v>176</v>
      </c>
      <c r="B178" t="s">
        <v>10273</v>
      </c>
      <c r="C178" t="s">
        <v>10274</v>
      </c>
      <c r="D178" t="s">
        <v>37</v>
      </c>
      <c r="E178" t="s">
        <v>108</v>
      </c>
      <c r="I178" s="1">
        <v>45716</v>
      </c>
      <c r="J178">
        <v>2</v>
      </c>
      <c r="L178" t="s">
        <v>16353</v>
      </c>
      <c r="M178">
        <v>40071796</v>
      </c>
      <c r="N178" t="s">
        <v>6518</v>
      </c>
      <c r="O178">
        <v>7</v>
      </c>
      <c r="P178">
        <v>3</v>
      </c>
      <c r="Q178">
        <v>7</v>
      </c>
      <c r="V178" s="1">
        <v>45861</v>
      </c>
      <c r="W178">
        <v>7</v>
      </c>
      <c r="X178" s="317">
        <v>30660</v>
      </c>
      <c r="Y178">
        <v>25.7</v>
      </c>
      <c r="Z178">
        <v>7</v>
      </c>
      <c r="AA178">
        <v>40</v>
      </c>
      <c r="AB178" s="317">
        <v>65405</v>
      </c>
      <c r="AC178" s="317"/>
      <c r="AD178" s="317"/>
      <c r="AE178" s="317"/>
    </row>
    <row r="179" spans="1:31">
      <c r="A179">
        <v>177</v>
      </c>
      <c r="B179" t="s">
        <v>10275</v>
      </c>
      <c r="C179" t="s">
        <v>10276</v>
      </c>
      <c r="D179" t="s">
        <v>37</v>
      </c>
      <c r="E179" t="s">
        <v>108</v>
      </c>
      <c r="I179" s="1">
        <v>45716</v>
      </c>
      <c r="J179">
        <v>2</v>
      </c>
      <c r="L179" t="s">
        <v>16353</v>
      </c>
      <c r="M179">
        <v>40071798</v>
      </c>
      <c r="N179" t="s">
        <v>6518</v>
      </c>
      <c r="O179">
        <v>8</v>
      </c>
      <c r="P179">
        <v>3</v>
      </c>
      <c r="Q179">
        <v>8</v>
      </c>
      <c r="V179" s="1">
        <v>45890</v>
      </c>
      <c r="W179">
        <v>8</v>
      </c>
      <c r="X179" s="317">
        <v>24300</v>
      </c>
      <c r="Y179">
        <v>25.8</v>
      </c>
      <c r="Z179">
        <v>8</v>
      </c>
      <c r="AA179">
        <v>40</v>
      </c>
      <c r="AB179" s="317">
        <v>51835</v>
      </c>
      <c r="AC179" s="317"/>
      <c r="AD179" s="317"/>
      <c r="AE179" s="317"/>
    </row>
    <row r="180" spans="1:31">
      <c r="A180">
        <v>178</v>
      </c>
      <c r="B180" t="s">
        <v>10277</v>
      </c>
      <c r="C180" t="s">
        <v>10278</v>
      </c>
      <c r="D180" t="s">
        <v>37</v>
      </c>
      <c r="E180" t="s">
        <v>108</v>
      </c>
      <c r="I180" s="1">
        <v>45716</v>
      </c>
      <c r="J180">
        <v>2</v>
      </c>
      <c r="L180" t="s">
        <v>16353</v>
      </c>
      <c r="M180">
        <v>40071801</v>
      </c>
      <c r="N180" t="s">
        <v>6518</v>
      </c>
      <c r="O180">
        <v>7</v>
      </c>
      <c r="P180">
        <v>3</v>
      </c>
      <c r="Q180">
        <v>7</v>
      </c>
      <c r="V180" s="1">
        <v>45861</v>
      </c>
      <c r="W180">
        <v>7</v>
      </c>
      <c r="X180" s="317">
        <v>25620</v>
      </c>
      <c r="Y180">
        <v>25.7</v>
      </c>
      <c r="Z180">
        <v>7</v>
      </c>
      <c r="AA180">
        <v>40</v>
      </c>
      <c r="AB180" s="317">
        <v>54644</v>
      </c>
      <c r="AC180" s="317"/>
      <c r="AD180" s="317"/>
      <c r="AE180" s="317"/>
    </row>
    <row r="181" spans="1:31">
      <c r="A181">
        <v>179</v>
      </c>
      <c r="B181" t="s">
        <v>10279</v>
      </c>
      <c r="C181" t="s">
        <v>10280</v>
      </c>
      <c r="D181" t="s">
        <v>37</v>
      </c>
      <c r="E181" t="s">
        <v>108</v>
      </c>
      <c r="I181" s="1">
        <v>45716</v>
      </c>
      <c r="J181">
        <v>2</v>
      </c>
      <c r="L181" t="s">
        <v>16353</v>
      </c>
      <c r="M181">
        <v>40071802</v>
      </c>
      <c r="N181" t="s">
        <v>6518</v>
      </c>
      <c r="O181">
        <v>8</v>
      </c>
      <c r="P181">
        <v>3</v>
      </c>
      <c r="Q181">
        <v>8</v>
      </c>
      <c r="V181" s="1">
        <v>45890</v>
      </c>
      <c r="W181">
        <v>8</v>
      </c>
      <c r="X181" s="317">
        <v>31340</v>
      </c>
      <c r="Y181">
        <v>25.8</v>
      </c>
      <c r="Z181">
        <v>8</v>
      </c>
      <c r="AA181">
        <v>40</v>
      </c>
      <c r="AB181" s="317">
        <v>66860</v>
      </c>
      <c r="AC181" s="317"/>
      <c r="AD181" s="317"/>
      <c r="AE181" s="317"/>
    </row>
    <row r="182" spans="1:31">
      <c r="A182">
        <v>180</v>
      </c>
      <c r="B182" t="s">
        <v>10281</v>
      </c>
      <c r="C182" t="s">
        <v>10282</v>
      </c>
      <c r="D182" t="s">
        <v>37</v>
      </c>
      <c r="E182" t="s">
        <v>108</v>
      </c>
      <c r="I182" s="1">
        <v>45716</v>
      </c>
      <c r="J182">
        <v>2</v>
      </c>
      <c r="L182" t="s">
        <v>16353</v>
      </c>
      <c r="M182">
        <v>40071805</v>
      </c>
      <c r="N182" t="s">
        <v>267</v>
      </c>
      <c r="O182">
        <v>7</v>
      </c>
      <c r="P182">
        <v>3</v>
      </c>
      <c r="Q182">
        <v>7</v>
      </c>
      <c r="V182" s="1">
        <v>45860</v>
      </c>
      <c r="W182">
        <v>7</v>
      </c>
      <c r="X182" s="317">
        <v>20620</v>
      </c>
      <c r="Y182">
        <v>25.7</v>
      </c>
      <c r="Z182">
        <v>7</v>
      </c>
      <c r="AA182">
        <v>40</v>
      </c>
      <c r="AB182" s="317">
        <v>43984</v>
      </c>
      <c r="AC182" s="317"/>
      <c r="AD182" s="317"/>
      <c r="AE182" s="317"/>
    </row>
    <row r="183" spans="1:31">
      <c r="A183">
        <v>181</v>
      </c>
      <c r="B183" t="s">
        <v>10283</v>
      </c>
      <c r="C183" t="s">
        <v>10284</v>
      </c>
      <c r="D183" t="s">
        <v>37</v>
      </c>
      <c r="E183" t="s">
        <v>108</v>
      </c>
      <c r="I183" s="1">
        <v>45716</v>
      </c>
      <c r="J183">
        <v>2</v>
      </c>
      <c r="L183" t="s">
        <v>16353</v>
      </c>
      <c r="M183">
        <v>40071806</v>
      </c>
      <c r="N183" t="s">
        <v>6518</v>
      </c>
      <c r="O183">
        <v>8</v>
      </c>
      <c r="P183">
        <v>3</v>
      </c>
      <c r="Q183">
        <v>8</v>
      </c>
      <c r="V183" s="1">
        <v>45890</v>
      </c>
      <c r="W183">
        <v>8</v>
      </c>
      <c r="X183" s="317">
        <v>26980</v>
      </c>
      <c r="Y183">
        <v>25.8</v>
      </c>
      <c r="Z183">
        <v>8</v>
      </c>
      <c r="AA183">
        <v>40</v>
      </c>
      <c r="AB183" s="317">
        <v>57554</v>
      </c>
      <c r="AC183" s="317"/>
      <c r="AD183" s="317"/>
      <c r="AE183" s="317"/>
    </row>
    <row r="184" spans="1:31">
      <c r="A184">
        <v>182</v>
      </c>
      <c r="B184" t="s">
        <v>10285</v>
      </c>
      <c r="C184" t="s">
        <v>10286</v>
      </c>
      <c r="D184" t="s">
        <v>37</v>
      </c>
      <c r="E184" t="s">
        <v>108</v>
      </c>
      <c r="I184" s="1">
        <v>45716</v>
      </c>
      <c r="J184">
        <v>2</v>
      </c>
      <c r="L184" t="s">
        <v>16353</v>
      </c>
      <c r="M184">
        <v>40071812</v>
      </c>
      <c r="N184" t="s">
        <v>6518</v>
      </c>
      <c r="O184">
        <v>8</v>
      </c>
      <c r="P184">
        <v>3</v>
      </c>
      <c r="Q184">
        <v>8</v>
      </c>
      <c r="V184" s="1">
        <v>45890</v>
      </c>
      <c r="W184">
        <v>8</v>
      </c>
      <c r="X184" s="317">
        <v>21620</v>
      </c>
      <c r="Y184">
        <v>25.8</v>
      </c>
      <c r="Z184">
        <v>8</v>
      </c>
      <c r="AA184">
        <v>40</v>
      </c>
      <c r="AB184" s="317">
        <v>46116</v>
      </c>
      <c r="AC184" s="317"/>
      <c r="AD184" s="317"/>
      <c r="AE184" s="317"/>
    </row>
    <row r="185" spans="1:31">
      <c r="A185">
        <v>183</v>
      </c>
      <c r="B185" t="s">
        <v>10287</v>
      </c>
      <c r="C185" t="s">
        <v>10288</v>
      </c>
      <c r="D185" t="s">
        <v>37</v>
      </c>
      <c r="E185" t="s">
        <v>108</v>
      </c>
      <c r="I185" s="1">
        <v>45716</v>
      </c>
      <c r="J185">
        <v>2</v>
      </c>
      <c r="L185" t="s">
        <v>16353</v>
      </c>
      <c r="M185">
        <v>40071830</v>
      </c>
      <c r="N185" t="s">
        <v>6518</v>
      </c>
      <c r="O185">
        <v>8</v>
      </c>
      <c r="P185">
        <v>3</v>
      </c>
      <c r="Q185">
        <v>8</v>
      </c>
      <c r="V185" s="1">
        <v>45890</v>
      </c>
      <c r="W185">
        <v>8</v>
      </c>
      <c r="X185" s="317">
        <v>26980</v>
      </c>
      <c r="Y185">
        <v>25.8</v>
      </c>
      <c r="Z185">
        <v>8</v>
      </c>
      <c r="AA185">
        <v>40</v>
      </c>
      <c r="AB185" s="317">
        <v>57554</v>
      </c>
      <c r="AC185" s="317"/>
      <c r="AD185" s="317"/>
      <c r="AE185" s="317"/>
    </row>
    <row r="186" spans="1:31">
      <c r="A186">
        <v>184</v>
      </c>
      <c r="B186" t="s">
        <v>10289</v>
      </c>
      <c r="C186" t="s">
        <v>10290</v>
      </c>
      <c r="D186" t="s">
        <v>37</v>
      </c>
      <c r="E186" t="s">
        <v>108</v>
      </c>
      <c r="I186" s="1">
        <v>45716</v>
      </c>
      <c r="J186">
        <v>2</v>
      </c>
      <c r="L186" t="s">
        <v>16353</v>
      </c>
      <c r="M186">
        <v>40071841</v>
      </c>
      <c r="N186" t="s">
        <v>6518</v>
      </c>
      <c r="O186">
        <v>8</v>
      </c>
      <c r="P186">
        <v>3</v>
      </c>
      <c r="Q186">
        <v>8</v>
      </c>
      <c r="S186">
        <v>45908</v>
      </c>
      <c r="T186">
        <v>45909</v>
      </c>
      <c r="V186" s="1">
        <v>45890</v>
      </c>
      <c r="W186">
        <v>8</v>
      </c>
      <c r="X186" s="317">
        <v>100000</v>
      </c>
      <c r="Y186">
        <v>25.8</v>
      </c>
      <c r="Z186">
        <v>8</v>
      </c>
      <c r="AA186">
        <v>40</v>
      </c>
      <c r="AB186" s="317">
        <v>187439</v>
      </c>
      <c r="AC186" s="317"/>
      <c r="AD186" s="317"/>
      <c r="AE186" s="317"/>
    </row>
    <row r="187" spans="1:31">
      <c r="A187">
        <v>185</v>
      </c>
      <c r="B187" t="s">
        <v>10291</v>
      </c>
      <c r="C187" t="s">
        <v>10292</v>
      </c>
      <c r="D187" t="s">
        <v>37</v>
      </c>
      <c r="E187" t="s">
        <v>108</v>
      </c>
      <c r="I187" s="1">
        <v>45716</v>
      </c>
      <c r="J187">
        <v>2</v>
      </c>
      <c r="L187" t="s">
        <v>16353</v>
      </c>
      <c r="M187">
        <v>40071854</v>
      </c>
      <c r="N187" t="s">
        <v>267</v>
      </c>
      <c r="O187">
        <v>6</v>
      </c>
      <c r="P187">
        <v>3</v>
      </c>
      <c r="Q187">
        <v>6</v>
      </c>
      <c r="V187" s="1">
        <v>45828</v>
      </c>
      <c r="W187">
        <v>6</v>
      </c>
      <c r="X187" s="317">
        <v>26300</v>
      </c>
      <c r="Y187">
        <v>25.6</v>
      </c>
      <c r="Z187">
        <v>6</v>
      </c>
      <c r="AA187">
        <v>40</v>
      </c>
      <c r="AB187" s="317">
        <v>56099</v>
      </c>
      <c r="AC187" s="317"/>
      <c r="AD187" s="317"/>
      <c r="AE187" s="317"/>
    </row>
    <row r="188" spans="1:31">
      <c r="A188">
        <v>186</v>
      </c>
      <c r="B188" t="s">
        <v>10293</v>
      </c>
      <c r="C188" t="s">
        <v>10294</v>
      </c>
      <c r="D188" t="s">
        <v>37</v>
      </c>
      <c r="E188" t="s">
        <v>108</v>
      </c>
      <c r="I188" s="1">
        <v>45716</v>
      </c>
      <c r="J188">
        <v>2</v>
      </c>
      <c r="L188" t="s">
        <v>16353</v>
      </c>
      <c r="M188">
        <v>40071860</v>
      </c>
      <c r="N188" t="s">
        <v>6518</v>
      </c>
      <c r="O188">
        <v>8</v>
      </c>
      <c r="P188">
        <v>3</v>
      </c>
      <c r="Q188">
        <v>8</v>
      </c>
      <c r="V188" s="1">
        <v>45890</v>
      </c>
      <c r="W188">
        <v>8</v>
      </c>
      <c r="X188" s="317">
        <v>23620</v>
      </c>
      <c r="Y188">
        <v>25.8</v>
      </c>
      <c r="Z188">
        <v>8</v>
      </c>
      <c r="AA188">
        <v>40</v>
      </c>
      <c r="AB188" s="317">
        <v>50380</v>
      </c>
      <c r="AC188" s="317"/>
      <c r="AD188" s="317"/>
      <c r="AE188" s="317"/>
    </row>
    <row r="189" spans="1:31">
      <c r="A189">
        <v>187</v>
      </c>
      <c r="B189" t="s">
        <v>10295</v>
      </c>
      <c r="C189" t="s">
        <v>218</v>
      </c>
      <c r="D189" t="s">
        <v>37</v>
      </c>
      <c r="E189" t="s">
        <v>108</v>
      </c>
      <c r="I189" s="1">
        <v>45719</v>
      </c>
      <c r="J189">
        <v>3</v>
      </c>
      <c r="L189" t="s">
        <v>16353</v>
      </c>
      <c r="M189">
        <v>40071895</v>
      </c>
      <c r="N189" t="s">
        <v>6518</v>
      </c>
      <c r="O189">
        <v>8</v>
      </c>
      <c r="P189">
        <v>3</v>
      </c>
      <c r="Q189">
        <v>8</v>
      </c>
      <c r="V189" s="1">
        <v>45890</v>
      </c>
      <c r="W189">
        <v>8</v>
      </c>
      <c r="X189" s="317">
        <v>23300</v>
      </c>
      <c r="Y189">
        <v>25.8</v>
      </c>
      <c r="Z189">
        <v>8</v>
      </c>
      <c r="AA189">
        <v>40</v>
      </c>
      <c r="AB189" s="317">
        <v>49703</v>
      </c>
      <c r="AC189" s="317"/>
      <c r="AD189" s="317"/>
      <c r="AE189" s="317"/>
    </row>
    <row r="190" spans="1:31">
      <c r="A190">
        <v>188</v>
      </c>
      <c r="B190" t="s">
        <v>10296</v>
      </c>
      <c r="C190" t="s">
        <v>10297</v>
      </c>
      <c r="D190" t="s">
        <v>37</v>
      </c>
      <c r="E190" t="s">
        <v>108</v>
      </c>
      <c r="I190" s="1">
        <v>45719</v>
      </c>
      <c r="J190">
        <v>3</v>
      </c>
      <c r="L190" t="s">
        <v>16353</v>
      </c>
      <c r="M190">
        <v>40071905</v>
      </c>
      <c r="N190" t="s">
        <v>6518</v>
      </c>
      <c r="O190">
        <v>8</v>
      </c>
      <c r="P190">
        <v>3</v>
      </c>
      <c r="Q190">
        <v>8</v>
      </c>
      <c r="V190" s="1">
        <v>45890</v>
      </c>
      <c r="W190">
        <v>8</v>
      </c>
      <c r="X190" s="317">
        <v>28300</v>
      </c>
      <c r="Y190">
        <v>25.8</v>
      </c>
      <c r="Z190">
        <v>8</v>
      </c>
      <c r="AA190">
        <v>40</v>
      </c>
      <c r="AB190" s="317">
        <v>60363</v>
      </c>
      <c r="AC190" s="317"/>
      <c r="AD190" s="317"/>
      <c r="AE190" s="317"/>
    </row>
    <row r="191" spans="1:31">
      <c r="A191">
        <v>189</v>
      </c>
      <c r="B191" t="s">
        <v>10298</v>
      </c>
      <c r="C191" t="s">
        <v>10299</v>
      </c>
      <c r="D191" t="s">
        <v>37</v>
      </c>
      <c r="E191" t="s">
        <v>108</v>
      </c>
      <c r="I191" s="1">
        <v>45719</v>
      </c>
      <c r="J191">
        <v>3</v>
      </c>
      <c r="L191" t="s">
        <v>16353</v>
      </c>
      <c r="M191">
        <v>40072077</v>
      </c>
      <c r="N191" t="s">
        <v>6518</v>
      </c>
      <c r="O191">
        <v>8</v>
      </c>
      <c r="P191">
        <v>3</v>
      </c>
      <c r="Q191">
        <v>8</v>
      </c>
      <c r="V191" s="1">
        <v>45890</v>
      </c>
      <c r="W191">
        <v>8</v>
      </c>
      <c r="X191" s="317">
        <v>34980</v>
      </c>
      <c r="Y191">
        <v>25.8</v>
      </c>
      <c r="Z191">
        <v>8</v>
      </c>
      <c r="AA191">
        <v>40</v>
      </c>
      <c r="AB191" s="317">
        <v>74609</v>
      </c>
      <c r="AC191" s="317"/>
      <c r="AD191" s="317"/>
      <c r="AE191" s="317"/>
    </row>
    <row r="192" spans="1:31">
      <c r="A192">
        <v>190</v>
      </c>
      <c r="B192" t="s">
        <v>606</v>
      </c>
      <c r="C192" t="s">
        <v>607</v>
      </c>
      <c r="D192" t="s">
        <v>37</v>
      </c>
      <c r="E192" t="s">
        <v>60</v>
      </c>
      <c r="I192" s="1"/>
      <c r="J192" t="s">
        <v>43</v>
      </c>
      <c r="L192" t="s">
        <v>16353</v>
      </c>
      <c r="O192" t="s">
        <v>43</v>
      </c>
      <c r="P192" t="s">
        <v>43</v>
      </c>
      <c r="Q192" t="s">
        <v>43</v>
      </c>
      <c r="V192" s="1"/>
      <c r="X192" s="317"/>
      <c r="AB192" s="317"/>
      <c r="AC192" s="317"/>
      <c r="AD192" s="317"/>
      <c r="AE192" s="317"/>
    </row>
    <row r="193" spans="1:31">
      <c r="A193">
        <v>191</v>
      </c>
      <c r="B193" t="s">
        <v>10300</v>
      </c>
      <c r="C193" t="s">
        <v>10301</v>
      </c>
      <c r="D193" t="s">
        <v>37</v>
      </c>
      <c r="E193" t="s">
        <v>87</v>
      </c>
      <c r="G193">
        <v>45813</v>
      </c>
      <c r="I193" s="1"/>
      <c r="J193" t="s">
        <v>43</v>
      </c>
      <c r="L193" t="s">
        <v>16353</v>
      </c>
      <c r="O193" t="s">
        <v>43</v>
      </c>
      <c r="P193" t="s">
        <v>43</v>
      </c>
      <c r="Q193" t="s">
        <v>43</v>
      </c>
      <c r="V193" s="1"/>
      <c r="X193" s="317"/>
      <c r="AB193" s="317"/>
      <c r="AC193" s="317"/>
      <c r="AD193" s="317"/>
      <c r="AE193" s="317"/>
    </row>
    <row r="194" spans="1:31">
      <c r="A194">
        <v>192</v>
      </c>
      <c r="B194" t="s">
        <v>10302</v>
      </c>
      <c r="C194" t="s">
        <v>1610</v>
      </c>
      <c r="D194" t="s">
        <v>37</v>
      </c>
      <c r="E194" t="s">
        <v>92</v>
      </c>
      <c r="I194" s="1">
        <v>45720</v>
      </c>
      <c r="J194">
        <v>3</v>
      </c>
      <c r="L194" t="s">
        <v>16353</v>
      </c>
      <c r="M194">
        <v>40072301</v>
      </c>
      <c r="N194" t="s">
        <v>10340</v>
      </c>
      <c r="O194">
        <v>5</v>
      </c>
      <c r="P194">
        <v>3</v>
      </c>
      <c r="Q194">
        <v>5</v>
      </c>
      <c r="R194">
        <v>45728</v>
      </c>
      <c r="S194">
        <v>45803</v>
      </c>
      <c r="T194">
        <v>45810</v>
      </c>
      <c r="V194" s="1">
        <v>45828</v>
      </c>
      <c r="W194">
        <v>6</v>
      </c>
      <c r="X194" s="317">
        <v>168705</v>
      </c>
      <c r="Y194">
        <v>25.6</v>
      </c>
      <c r="Z194">
        <v>6</v>
      </c>
      <c r="AA194">
        <v>40</v>
      </c>
      <c r="AB194" s="317">
        <v>290558</v>
      </c>
      <c r="AC194" s="317"/>
      <c r="AD194" s="317"/>
      <c r="AE194" s="317"/>
    </row>
    <row r="195" spans="1:31">
      <c r="A195">
        <v>193</v>
      </c>
      <c r="B195" t="s">
        <v>10303</v>
      </c>
      <c r="C195" t="s">
        <v>10304</v>
      </c>
      <c r="D195" t="s">
        <v>37</v>
      </c>
      <c r="E195" t="s">
        <v>108</v>
      </c>
      <c r="I195" s="1">
        <v>45722</v>
      </c>
      <c r="J195">
        <v>3</v>
      </c>
      <c r="L195" t="s">
        <v>16353</v>
      </c>
      <c r="M195">
        <v>40072549</v>
      </c>
      <c r="N195" t="s">
        <v>267</v>
      </c>
      <c r="O195">
        <v>6</v>
      </c>
      <c r="P195">
        <v>3</v>
      </c>
      <c r="Q195">
        <v>6</v>
      </c>
      <c r="V195" s="1">
        <v>45828</v>
      </c>
      <c r="W195">
        <v>6</v>
      </c>
      <c r="X195" s="317">
        <v>29980</v>
      </c>
      <c r="Y195">
        <v>25.6</v>
      </c>
      <c r="Z195">
        <v>6</v>
      </c>
      <c r="AA195">
        <v>40</v>
      </c>
      <c r="AB195" s="317">
        <v>63950</v>
      </c>
      <c r="AC195" s="317"/>
      <c r="AD195" s="317"/>
      <c r="AE195" s="317"/>
    </row>
    <row r="196" spans="1:31">
      <c r="A196">
        <v>194</v>
      </c>
      <c r="B196" t="s">
        <v>10305</v>
      </c>
      <c r="C196" t="s">
        <v>161</v>
      </c>
      <c r="D196" t="s">
        <v>37</v>
      </c>
      <c r="E196" t="s">
        <v>108</v>
      </c>
      <c r="I196" s="1">
        <v>45723</v>
      </c>
      <c r="J196">
        <v>3</v>
      </c>
      <c r="L196" t="s">
        <v>16353</v>
      </c>
      <c r="M196">
        <v>40072699</v>
      </c>
      <c r="N196" t="s">
        <v>6518</v>
      </c>
      <c r="O196">
        <v>8</v>
      </c>
      <c r="P196">
        <v>3</v>
      </c>
      <c r="Q196">
        <v>8</v>
      </c>
      <c r="V196" s="1">
        <v>45890</v>
      </c>
      <c r="W196">
        <v>8</v>
      </c>
      <c r="X196" s="317">
        <v>21620</v>
      </c>
      <c r="Y196">
        <v>25.8</v>
      </c>
      <c r="Z196">
        <v>8</v>
      </c>
      <c r="AA196">
        <v>40</v>
      </c>
      <c r="AB196" s="317">
        <v>46116</v>
      </c>
      <c r="AC196" s="317"/>
      <c r="AD196" s="317"/>
      <c r="AE196" s="317"/>
    </row>
    <row r="197" spans="1:31">
      <c r="A197">
        <v>195</v>
      </c>
      <c r="B197" t="s">
        <v>1484</v>
      </c>
      <c r="C197" t="s">
        <v>10306</v>
      </c>
      <c r="D197" t="s">
        <v>37</v>
      </c>
      <c r="E197" t="s">
        <v>108</v>
      </c>
      <c r="I197" s="1">
        <v>46008</v>
      </c>
      <c r="J197">
        <v>12</v>
      </c>
      <c r="L197" t="s">
        <v>16353</v>
      </c>
      <c r="M197">
        <v>50049449</v>
      </c>
      <c r="N197" t="s">
        <v>6518</v>
      </c>
      <c r="O197">
        <v>1</v>
      </c>
      <c r="P197">
        <v>12</v>
      </c>
      <c r="Q197">
        <v>1</v>
      </c>
      <c r="V197" s="1"/>
      <c r="X197" s="317"/>
      <c r="Y197">
        <v>26.1</v>
      </c>
      <c r="Z197">
        <v>1</v>
      </c>
      <c r="AA197">
        <v>40</v>
      </c>
      <c r="AB197" s="317">
        <v>69300</v>
      </c>
      <c r="AC197" s="317"/>
      <c r="AD197" s="317"/>
      <c r="AE197" s="317"/>
    </row>
    <row r="198" spans="1:31">
      <c r="A198">
        <v>196</v>
      </c>
      <c r="B198" t="s">
        <v>10307</v>
      </c>
      <c r="C198" t="s">
        <v>10308</v>
      </c>
      <c r="D198" t="s">
        <v>37</v>
      </c>
      <c r="E198" t="s">
        <v>92</v>
      </c>
      <c r="I198" s="1">
        <v>45727</v>
      </c>
      <c r="J198">
        <v>3</v>
      </c>
      <c r="L198" t="s">
        <v>16353</v>
      </c>
      <c r="M198">
        <v>40072918</v>
      </c>
      <c r="N198" t="s">
        <v>267</v>
      </c>
      <c r="O198">
        <v>7</v>
      </c>
      <c r="P198">
        <v>3</v>
      </c>
      <c r="Q198">
        <v>7</v>
      </c>
      <c r="R198">
        <v>45743</v>
      </c>
      <c r="S198">
        <v>45867</v>
      </c>
      <c r="T198">
        <v>45873</v>
      </c>
      <c r="V198" s="1">
        <v>45860</v>
      </c>
      <c r="W198">
        <v>7</v>
      </c>
      <c r="X198" s="317">
        <v>158210</v>
      </c>
      <c r="Y198">
        <v>25.7</v>
      </c>
      <c r="Z198">
        <v>7</v>
      </c>
      <c r="AA198">
        <v>40</v>
      </c>
      <c r="AB198" s="317">
        <v>286266</v>
      </c>
      <c r="AC198" s="317"/>
      <c r="AD198" s="317"/>
      <c r="AE198" s="317"/>
    </row>
    <row r="199" spans="1:31">
      <c r="A199">
        <v>197</v>
      </c>
      <c r="B199" t="s">
        <v>10309</v>
      </c>
      <c r="C199" t="s">
        <v>10310</v>
      </c>
      <c r="D199" t="s">
        <v>37</v>
      </c>
      <c r="E199" t="s">
        <v>72</v>
      </c>
      <c r="I199" s="1">
        <v>45727</v>
      </c>
      <c r="J199">
        <v>3</v>
      </c>
      <c r="L199" t="s">
        <v>16353</v>
      </c>
      <c r="M199">
        <v>40073144</v>
      </c>
      <c r="N199" t="s">
        <v>10411</v>
      </c>
      <c r="O199">
        <v>10</v>
      </c>
      <c r="P199">
        <v>3</v>
      </c>
      <c r="Q199">
        <v>10</v>
      </c>
      <c r="V199" s="1">
        <v>45950</v>
      </c>
      <c r="W199">
        <v>10</v>
      </c>
      <c r="X199" s="317">
        <v>52140</v>
      </c>
      <c r="Y199">
        <v>25.1</v>
      </c>
      <c r="Z199">
        <v>10</v>
      </c>
      <c r="AA199">
        <v>40</v>
      </c>
      <c r="AB199" s="317">
        <v>111258</v>
      </c>
      <c r="AC199" s="317"/>
      <c r="AD199" s="317"/>
      <c r="AE199" s="317"/>
    </row>
    <row r="200" spans="1:31">
      <c r="A200">
        <v>198</v>
      </c>
      <c r="B200" t="s">
        <v>10311</v>
      </c>
      <c r="C200" t="s">
        <v>10312</v>
      </c>
      <c r="D200" t="s">
        <v>37</v>
      </c>
      <c r="E200" t="s">
        <v>108</v>
      </c>
      <c r="I200" s="1">
        <v>45727</v>
      </c>
      <c r="J200">
        <v>3</v>
      </c>
      <c r="L200" t="s">
        <v>16353</v>
      </c>
      <c r="M200">
        <v>40073271</v>
      </c>
      <c r="N200" t="s">
        <v>6518</v>
      </c>
      <c r="O200">
        <v>8</v>
      </c>
      <c r="P200">
        <v>3</v>
      </c>
      <c r="Q200">
        <v>8</v>
      </c>
      <c r="V200" s="1">
        <v>45890</v>
      </c>
      <c r="W200">
        <v>8</v>
      </c>
      <c r="X200" s="317">
        <v>26980</v>
      </c>
      <c r="Y200">
        <v>25.8</v>
      </c>
      <c r="Z200">
        <v>8</v>
      </c>
      <c r="AA200">
        <v>40</v>
      </c>
      <c r="AB200" s="317">
        <v>57554</v>
      </c>
      <c r="AC200" s="317"/>
      <c r="AD200" s="317"/>
      <c r="AE200" s="317"/>
    </row>
    <row r="201" spans="1:31">
      <c r="A201">
        <v>199</v>
      </c>
      <c r="B201" t="s">
        <v>631</v>
      </c>
      <c r="C201" t="s">
        <v>10313</v>
      </c>
      <c r="D201" t="s">
        <v>37</v>
      </c>
      <c r="E201" t="s">
        <v>1917</v>
      </c>
      <c r="I201" s="1"/>
      <c r="J201" t="s">
        <v>43</v>
      </c>
      <c r="L201" t="s">
        <v>16353</v>
      </c>
      <c r="O201" t="s">
        <v>43</v>
      </c>
      <c r="P201" t="s">
        <v>43</v>
      </c>
      <c r="Q201" t="s">
        <v>43</v>
      </c>
      <c r="V201" s="1"/>
      <c r="X201" s="317"/>
      <c r="AB201" s="317"/>
      <c r="AC201" s="317"/>
      <c r="AD201" s="317"/>
      <c r="AE201" s="317"/>
    </row>
    <row r="202" spans="1:31">
      <c r="A202">
        <v>200</v>
      </c>
      <c r="B202" t="s">
        <v>10314</v>
      </c>
      <c r="C202" t="s">
        <v>10315</v>
      </c>
      <c r="D202" t="s">
        <v>37</v>
      </c>
      <c r="E202" t="s">
        <v>108</v>
      </c>
      <c r="I202" s="1">
        <v>45728</v>
      </c>
      <c r="J202">
        <v>3</v>
      </c>
      <c r="L202" t="s">
        <v>16353</v>
      </c>
      <c r="M202">
        <v>40073455</v>
      </c>
      <c r="N202" t="s">
        <v>10411</v>
      </c>
      <c r="O202">
        <v>6</v>
      </c>
      <c r="P202">
        <v>3</v>
      </c>
      <c r="Q202">
        <v>6</v>
      </c>
      <c r="R202">
        <v>45768</v>
      </c>
      <c r="V202" s="1">
        <v>45828</v>
      </c>
      <c r="W202">
        <v>6</v>
      </c>
      <c r="X202" s="317">
        <v>30370</v>
      </c>
      <c r="Y202">
        <v>25.6</v>
      </c>
      <c r="Z202">
        <v>6</v>
      </c>
      <c r="AA202">
        <v>40</v>
      </c>
      <c r="AB202" s="317">
        <v>64787</v>
      </c>
      <c r="AC202" s="317"/>
      <c r="AD202" s="317"/>
      <c r="AE202" s="317"/>
    </row>
    <row r="203" spans="1:31">
      <c r="A203">
        <v>201</v>
      </c>
      <c r="B203" t="s">
        <v>10316</v>
      </c>
      <c r="C203" t="s">
        <v>10317</v>
      </c>
      <c r="D203" t="s">
        <v>37</v>
      </c>
      <c r="E203" t="s">
        <v>108</v>
      </c>
      <c r="I203" s="1">
        <v>45728</v>
      </c>
      <c r="J203">
        <v>3</v>
      </c>
      <c r="L203" t="s">
        <v>16353</v>
      </c>
      <c r="M203">
        <v>40073384</v>
      </c>
      <c r="N203" t="s">
        <v>267</v>
      </c>
      <c r="O203">
        <v>8</v>
      </c>
      <c r="P203">
        <v>3</v>
      </c>
      <c r="Q203">
        <v>8</v>
      </c>
      <c r="V203" s="1">
        <v>45891</v>
      </c>
      <c r="W203">
        <v>8</v>
      </c>
      <c r="X203" s="317">
        <v>25300</v>
      </c>
      <c r="Y203">
        <v>25.8</v>
      </c>
      <c r="Z203">
        <v>8</v>
      </c>
      <c r="AA203">
        <v>40</v>
      </c>
      <c r="AB203" s="317">
        <v>53967</v>
      </c>
      <c r="AC203" s="317"/>
      <c r="AD203" s="317"/>
      <c r="AE203" s="317"/>
    </row>
    <row r="204" spans="1:31">
      <c r="A204">
        <v>202</v>
      </c>
      <c r="B204" t="s">
        <v>624</v>
      </c>
      <c r="C204" t="s">
        <v>625</v>
      </c>
      <c r="D204" t="s">
        <v>37</v>
      </c>
      <c r="E204" t="s">
        <v>72</v>
      </c>
      <c r="I204" s="1"/>
      <c r="J204" t="s">
        <v>43</v>
      </c>
      <c r="L204" t="s">
        <v>16353</v>
      </c>
      <c r="O204" t="s">
        <v>43</v>
      </c>
      <c r="P204" t="s">
        <v>43</v>
      </c>
      <c r="Q204" t="s">
        <v>43</v>
      </c>
      <c r="V204" s="1"/>
      <c r="X204" s="317"/>
      <c r="AB204" s="317"/>
      <c r="AC204" s="317"/>
      <c r="AD204" s="317"/>
      <c r="AE204" s="317"/>
    </row>
    <row r="205" spans="1:31">
      <c r="A205">
        <v>203</v>
      </c>
      <c r="B205" t="s">
        <v>10318</v>
      </c>
      <c r="C205" t="s">
        <v>10319</v>
      </c>
      <c r="D205" t="s">
        <v>37</v>
      </c>
      <c r="E205" t="s">
        <v>87</v>
      </c>
      <c r="I205" s="1">
        <v>45733</v>
      </c>
      <c r="J205">
        <v>3</v>
      </c>
      <c r="L205" t="s">
        <v>16353</v>
      </c>
      <c r="M205">
        <v>40073944</v>
      </c>
      <c r="N205" t="s">
        <v>267</v>
      </c>
      <c r="O205">
        <v>7</v>
      </c>
      <c r="P205">
        <v>3</v>
      </c>
      <c r="Q205">
        <v>7</v>
      </c>
      <c r="S205">
        <v>45861</v>
      </c>
      <c r="T205">
        <v>45862</v>
      </c>
      <c r="V205" s="1">
        <v>45860</v>
      </c>
      <c r="W205">
        <v>7</v>
      </c>
      <c r="X205" s="317">
        <v>92750</v>
      </c>
      <c r="Y205">
        <v>25.7</v>
      </c>
      <c r="Z205">
        <v>7</v>
      </c>
      <c r="AA205">
        <v>40</v>
      </c>
      <c r="AB205" s="317">
        <v>175724</v>
      </c>
      <c r="AC205" s="317"/>
      <c r="AD205" s="317"/>
      <c r="AE205" s="317"/>
    </row>
    <row r="206" spans="1:31">
      <c r="A206">
        <v>204</v>
      </c>
      <c r="B206" t="s">
        <v>10320</v>
      </c>
      <c r="C206" t="s">
        <v>662</v>
      </c>
      <c r="D206" t="s">
        <v>37</v>
      </c>
      <c r="E206" t="s">
        <v>87</v>
      </c>
      <c r="I206" s="1">
        <v>45733</v>
      </c>
      <c r="J206">
        <v>3</v>
      </c>
      <c r="L206" t="s">
        <v>16353</v>
      </c>
      <c r="M206">
        <v>40073931</v>
      </c>
      <c r="N206" t="s">
        <v>10340</v>
      </c>
      <c r="O206">
        <v>7</v>
      </c>
      <c r="P206">
        <v>3</v>
      </c>
      <c r="Q206">
        <v>7</v>
      </c>
      <c r="V206" s="1">
        <v>45889</v>
      </c>
      <c r="W206">
        <v>8</v>
      </c>
      <c r="X206" s="317">
        <v>35660</v>
      </c>
      <c r="Y206">
        <v>25.8</v>
      </c>
      <c r="Z206">
        <v>8</v>
      </c>
      <c r="AA206">
        <v>40</v>
      </c>
      <c r="AB206" s="317">
        <v>76064</v>
      </c>
      <c r="AC206" s="317"/>
      <c r="AD206" s="317"/>
      <c r="AE206" s="317"/>
    </row>
    <row r="207" spans="1:31">
      <c r="A207">
        <v>205</v>
      </c>
      <c r="B207" t="s">
        <v>10321</v>
      </c>
      <c r="C207" t="s">
        <v>10322</v>
      </c>
      <c r="D207" t="s">
        <v>37</v>
      </c>
      <c r="E207" t="s">
        <v>72</v>
      </c>
      <c r="I207" s="1">
        <v>45740</v>
      </c>
      <c r="J207">
        <v>3</v>
      </c>
      <c r="L207" t="s">
        <v>16353</v>
      </c>
      <c r="M207">
        <v>40074660</v>
      </c>
      <c r="N207" t="s">
        <v>267</v>
      </c>
      <c r="O207">
        <v>7</v>
      </c>
      <c r="P207">
        <v>3</v>
      </c>
      <c r="Q207">
        <v>7</v>
      </c>
      <c r="R207">
        <v>45743</v>
      </c>
      <c r="V207" s="1">
        <v>45860</v>
      </c>
      <c r="W207">
        <v>7</v>
      </c>
      <c r="X207" s="317">
        <v>96830</v>
      </c>
      <c r="Y207">
        <v>25.7</v>
      </c>
      <c r="Z207">
        <v>7</v>
      </c>
      <c r="AA207">
        <v>40</v>
      </c>
      <c r="AB207" s="317">
        <v>210989</v>
      </c>
      <c r="AC207" s="317"/>
      <c r="AD207" s="317"/>
      <c r="AE207" s="317"/>
    </row>
    <row r="208" spans="1:31">
      <c r="A208">
        <v>206</v>
      </c>
      <c r="B208" t="s">
        <v>10323</v>
      </c>
      <c r="C208" t="s">
        <v>10324</v>
      </c>
      <c r="D208" t="s">
        <v>37</v>
      </c>
      <c r="E208" t="s">
        <v>108</v>
      </c>
      <c r="I208" s="1">
        <v>45740</v>
      </c>
      <c r="J208">
        <v>3</v>
      </c>
      <c r="L208" t="s">
        <v>16353</v>
      </c>
      <c r="M208">
        <v>40074546</v>
      </c>
      <c r="N208" t="s">
        <v>10340</v>
      </c>
      <c r="O208">
        <v>10</v>
      </c>
      <c r="P208">
        <v>3</v>
      </c>
      <c r="Q208">
        <v>10</v>
      </c>
      <c r="V208" s="1">
        <v>45991</v>
      </c>
      <c r="W208">
        <v>11</v>
      </c>
      <c r="X208" s="317">
        <v>43610</v>
      </c>
      <c r="Y208">
        <v>25.11</v>
      </c>
      <c r="Z208">
        <v>11</v>
      </c>
      <c r="AA208">
        <v>40</v>
      </c>
      <c r="AB208" s="317">
        <v>86831</v>
      </c>
      <c r="AC208" s="317"/>
      <c r="AD208" s="317"/>
      <c r="AE208" s="317"/>
    </row>
    <row r="209" spans="1:31">
      <c r="A209">
        <v>207</v>
      </c>
      <c r="B209" t="s">
        <v>658</v>
      </c>
      <c r="C209" t="s">
        <v>10325</v>
      </c>
      <c r="D209" t="s">
        <v>37</v>
      </c>
      <c r="E209" t="s">
        <v>146</v>
      </c>
      <c r="I209" s="1"/>
      <c r="J209" t="s">
        <v>43</v>
      </c>
      <c r="L209" t="s">
        <v>16353</v>
      </c>
      <c r="O209" t="s">
        <v>43</v>
      </c>
      <c r="P209" t="s">
        <v>43</v>
      </c>
      <c r="Q209" t="s">
        <v>43</v>
      </c>
      <c r="V209" s="1"/>
      <c r="X209" s="317"/>
      <c r="AB209" s="317"/>
      <c r="AC209" s="317"/>
      <c r="AD209" s="317"/>
      <c r="AE209" s="317"/>
    </row>
    <row r="210" spans="1:31">
      <c r="A210">
        <v>208</v>
      </c>
      <c r="B210" t="s">
        <v>10326</v>
      </c>
      <c r="C210" t="s">
        <v>10327</v>
      </c>
      <c r="D210" t="s">
        <v>37</v>
      </c>
      <c r="E210" t="s">
        <v>92</v>
      </c>
      <c r="G210">
        <v>45827</v>
      </c>
      <c r="I210" s="1"/>
      <c r="J210" t="s">
        <v>43</v>
      </c>
      <c r="L210" t="s">
        <v>16353</v>
      </c>
      <c r="O210" t="s">
        <v>43</v>
      </c>
      <c r="P210" t="s">
        <v>43</v>
      </c>
      <c r="Q210" t="s">
        <v>43</v>
      </c>
      <c r="V210" s="1"/>
      <c r="X210" s="317"/>
      <c r="AB210" s="317"/>
      <c r="AC210" s="317"/>
      <c r="AD210" s="317"/>
      <c r="AE210" s="317"/>
    </row>
    <row r="211" spans="1:31">
      <c r="A211">
        <v>209</v>
      </c>
      <c r="B211" t="s">
        <v>10328</v>
      </c>
      <c r="C211" t="s">
        <v>10329</v>
      </c>
      <c r="D211" t="s">
        <v>37</v>
      </c>
      <c r="E211" t="s">
        <v>40</v>
      </c>
      <c r="I211" s="1"/>
      <c r="J211" t="s">
        <v>43</v>
      </c>
      <c r="L211" t="s">
        <v>16353</v>
      </c>
      <c r="O211" t="s">
        <v>43</v>
      </c>
      <c r="P211" t="s">
        <v>43</v>
      </c>
      <c r="Q211" t="s">
        <v>43</v>
      </c>
      <c r="V211" s="1"/>
      <c r="X211" s="317"/>
      <c r="AB211" s="317"/>
      <c r="AC211" s="317"/>
      <c r="AD211" s="317"/>
      <c r="AE211" s="317"/>
    </row>
    <row r="212" spans="1:31">
      <c r="A212">
        <v>210</v>
      </c>
      <c r="B212" t="s">
        <v>10330</v>
      </c>
      <c r="C212" t="s">
        <v>10331</v>
      </c>
      <c r="D212" t="s">
        <v>37</v>
      </c>
      <c r="E212" t="s">
        <v>108</v>
      </c>
      <c r="I212" s="1">
        <v>45741</v>
      </c>
      <c r="J212">
        <v>3</v>
      </c>
      <c r="L212" t="s">
        <v>16353</v>
      </c>
      <c r="M212">
        <v>40074721</v>
      </c>
      <c r="N212" t="s">
        <v>6518</v>
      </c>
      <c r="O212">
        <v>8</v>
      </c>
      <c r="P212">
        <v>3</v>
      </c>
      <c r="Q212">
        <v>8</v>
      </c>
      <c r="V212" s="1">
        <v>45890</v>
      </c>
      <c r="W212">
        <v>8</v>
      </c>
      <c r="X212" s="317">
        <v>34660</v>
      </c>
      <c r="Y212">
        <v>25.8</v>
      </c>
      <c r="Z212">
        <v>8</v>
      </c>
      <c r="AA212">
        <v>40</v>
      </c>
      <c r="AB212" s="317">
        <v>73933</v>
      </c>
      <c r="AC212" s="317"/>
      <c r="AD212" s="317"/>
      <c r="AE212" s="317"/>
    </row>
    <row r="213" spans="1:31">
      <c r="A213">
        <v>211</v>
      </c>
      <c r="B213" t="s">
        <v>10332</v>
      </c>
      <c r="C213" t="s">
        <v>10333</v>
      </c>
      <c r="D213" t="s">
        <v>37</v>
      </c>
      <c r="E213" t="s">
        <v>92</v>
      </c>
      <c r="I213" s="1">
        <v>45741</v>
      </c>
      <c r="J213">
        <v>3</v>
      </c>
      <c r="L213" t="s">
        <v>16353</v>
      </c>
      <c r="M213">
        <v>40074923</v>
      </c>
      <c r="N213" t="s">
        <v>267</v>
      </c>
      <c r="O213">
        <v>6</v>
      </c>
      <c r="P213">
        <v>3</v>
      </c>
      <c r="Q213">
        <v>6</v>
      </c>
      <c r="R213">
        <v>45743</v>
      </c>
      <c r="S213">
        <v>45842</v>
      </c>
      <c r="T213">
        <v>45861</v>
      </c>
      <c r="V213" s="1">
        <v>45828</v>
      </c>
      <c r="W213">
        <v>6</v>
      </c>
      <c r="X213" s="317">
        <v>163110</v>
      </c>
      <c r="Y213">
        <v>25.6</v>
      </c>
      <c r="Z213">
        <v>6</v>
      </c>
      <c r="AA213">
        <v>40</v>
      </c>
      <c r="AB213" s="317">
        <v>355157</v>
      </c>
      <c r="AC213" s="317"/>
      <c r="AD213" s="317"/>
      <c r="AE213" s="317"/>
    </row>
    <row r="214" spans="1:31">
      <c r="A214">
        <v>212</v>
      </c>
      <c r="B214" t="s">
        <v>10334</v>
      </c>
      <c r="C214" t="s">
        <v>10335</v>
      </c>
      <c r="D214" t="s">
        <v>37</v>
      </c>
      <c r="E214" t="s">
        <v>108</v>
      </c>
      <c r="I214" s="1">
        <v>45742</v>
      </c>
      <c r="J214">
        <v>3</v>
      </c>
      <c r="L214" t="s">
        <v>16353</v>
      </c>
      <c r="M214">
        <v>40075275</v>
      </c>
      <c r="N214" t="s">
        <v>6518</v>
      </c>
      <c r="O214">
        <v>8</v>
      </c>
      <c r="P214">
        <v>3</v>
      </c>
      <c r="Q214">
        <v>8</v>
      </c>
      <c r="R214">
        <v>45749</v>
      </c>
      <c r="S214">
        <v>45908</v>
      </c>
      <c r="T214">
        <v>45909</v>
      </c>
      <c r="V214" s="1">
        <v>45890</v>
      </c>
      <c r="W214">
        <v>8</v>
      </c>
      <c r="X214" s="317">
        <v>100000</v>
      </c>
      <c r="Y214">
        <v>25.8</v>
      </c>
      <c r="Z214">
        <v>8</v>
      </c>
      <c r="AA214">
        <v>40</v>
      </c>
      <c r="AB214" s="317">
        <v>187439</v>
      </c>
      <c r="AC214" s="317"/>
      <c r="AD214" s="317"/>
      <c r="AE214" s="317"/>
    </row>
    <row r="215" spans="1:31">
      <c r="A215">
        <v>213</v>
      </c>
      <c r="B215" t="s">
        <v>685</v>
      </c>
      <c r="C215" t="s">
        <v>686</v>
      </c>
      <c r="D215" t="s">
        <v>37</v>
      </c>
      <c r="E215" t="s">
        <v>146</v>
      </c>
      <c r="I215" s="1">
        <v>46062</v>
      </c>
      <c r="J215">
        <v>2</v>
      </c>
      <c r="L215" t="s">
        <v>16353</v>
      </c>
      <c r="M215">
        <v>50056766</v>
      </c>
      <c r="N215" t="s">
        <v>267</v>
      </c>
      <c r="O215" t="s">
        <v>43</v>
      </c>
      <c r="P215">
        <v>2</v>
      </c>
      <c r="Q215" t="s">
        <v>43</v>
      </c>
      <c r="V215" s="1"/>
      <c r="X215" s="317"/>
      <c r="AB215" s="317"/>
      <c r="AC215" s="317"/>
      <c r="AD215" s="317"/>
      <c r="AE215" s="317"/>
    </row>
    <row r="216" spans="1:31">
      <c r="A216">
        <v>214</v>
      </c>
      <c r="B216" t="s">
        <v>593</v>
      </c>
      <c r="C216" t="s">
        <v>594</v>
      </c>
      <c r="D216" t="s">
        <v>37</v>
      </c>
      <c r="E216" t="s">
        <v>72</v>
      </c>
      <c r="I216" s="1"/>
      <c r="J216" t="s">
        <v>43</v>
      </c>
      <c r="L216" t="s">
        <v>16353</v>
      </c>
      <c r="O216" t="s">
        <v>43</v>
      </c>
      <c r="P216" t="s">
        <v>43</v>
      </c>
      <c r="Q216" t="s">
        <v>43</v>
      </c>
      <c r="V216" s="1"/>
      <c r="X216" s="317"/>
      <c r="AB216" s="317"/>
      <c r="AC216" s="317"/>
      <c r="AD216" s="317"/>
      <c r="AE216" s="317"/>
    </row>
    <row r="217" spans="1:31">
      <c r="A217">
        <v>215</v>
      </c>
      <c r="B217" t="s">
        <v>10336</v>
      </c>
      <c r="C217" t="s">
        <v>10337</v>
      </c>
      <c r="D217" t="s">
        <v>37</v>
      </c>
      <c r="E217" t="s">
        <v>140</v>
      </c>
      <c r="I217" s="1"/>
      <c r="J217" t="s">
        <v>43</v>
      </c>
      <c r="L217" t="s">
        <v>16353</v>
      </c>
      <c r="O217" t="s">
        <v>43</v>
      </c>
      <c r="P217" t="s">
        <v>43</v>
      </c>
      <c r="Q217" t="s">
        <v>43</v>
      </c>
      <c r="V217" s="1"/>
      <c r="X217" s="317"/>
      <c r="AB217" s="317"/>
      <c r="AC217" s="317"/>
      <c r="AD217" s="317"/>
      <c r="AE217" s="317"/>
    </row>
    <row r="218" spans="1:31">
      <c r="A218">
        <v>216</v>
      </c>
      <c r="B218" t="s">
        <v>10338</v>
      </c>
      <c r="C218" t="s">
        <v>674</v>
      </c>
      <c r="D218" t="s">
        <v>37</v>
      </c>
      <c r="E218" t="s">
        <v>72</v>
      </c>
      <c r="I218" s="1">
        <v>45743</v>
      </c>
      <c r="J218">
        <v>3</v>
      </c>
      <c r="L218" t="s">
        <v>16353</v>
      </c>
      <c r="M218">
        <v>40075473</v>
      </c>
      <c r="N218" t="s">
        <v>6518</v>
      </c>
      <c r="O218">
        <v>7</v>
      </c>
      <c r="P218">
        <v>4</v>
      </c>
      <c r="Q218">
        <v>7</v>
      </c>
      <c r="R218">
        <v>45769</v>
      </c>
      <c r="V218" s="1">
        <v>45861</v>
      </c>
      <c r="W218">
        <v>7</v>
      </c>
      <c r="X218" s="317">
        <v>129000</v>
      </c>
      <c r="Y218">
        <v>25.7</v>
      </c>
      <c r="Z218">
        <v>7</v>
      </c>
      <c r="AA218">
        <v>40</v>
      </c>
      <c r="AB218" s="317">
        <v>220767</v>
      </c>
      <c r="AC218" s="317"/>
      <c r="AD218" s="317"/>
      <c r="AE218" s="317"/>
    </row>
    <row r="219" spans="1:31">
      <c r="A219">
        <v>217</v>
      </c>
      <c r="B219" t="s">
        <v>10339</v>
      </c>
      <c r="C219" t="s">
        <v>829</v>
      </c>
      <c r="D219" t="s">
        <v>37</v>
      </c>
      <c r="E219" t="s">
        <v>140</v>
      </c>
      <c r="I219" s="1">
        <v>46069</v>
      </c>
      <c r="J219">
        <v>2</v>
      </c>
      <c r="L219" t="s">
        <v>16353</v>
      </c>
      <c r="M219">
        <v>50057387</v>
      </c>
      <c r="N219" t="s">
        <v>10340</v>
      </c>
      <c r="O219" t="s">
        <v>43</v>
      </c>
      <c r="P219">
        <v>2</v>
      </c>
      <c r="Q219" t="s">
        <v>43</v>
      </c>
      <c r="V219" s="1"/>
      <c r="X219" s="317"/>
      <c r="AB219" s="317"/>
      <c r="AC219" s="317"/>
      <c r="AD219" s="317"/>
      <c r="AE219" s="317"/>
    </row>
    <row r="220" spans="1:31">
      <c r="A220">
        <v>218</v>
      </c>
      <c r="B220" t="s">
        <v>10341</v>
      </c>
      <c r="C220" t="s">
        <v>10342</v>
      </c>
      <c r="D220" t="s">
        <v>37</v>
      </c>
      <c r="E220" t="s">
        <v>108</v>
      </c>
      <c r="I220" s="1">
        <v>45747</v>
      </c>
      <c r="J220">
        <v>3</v>
      </c>
      <c r="L220" t="s">
        <v>16353</v>
      </c>
      <c r="M220">
        <v>40075827</v>
      </c>
      <c r="N220" t="s">
        <v>267</v>
      </c>
      <c r="O220">
        <v>7</v>
      </c>
      <c r="P220">
        <v>3</v>
      </c>
      <c r="Q220">
        <v>7</v>
      </c>
      <c r="V220" s="1">
        <v>45860</v>
      </c>
      <c r="W220">
        <v>7</v>
      </c>
      <c r="X220" s="317">
        <v>21620</v>
      </c>
      <c r="Y220">
        <v>25.7</v>
      </c>
      <c r="Z220">
        <v>7</v>
      </c>
      <c r="AA220">
        <v>40</v>
      </c>
      <c r="AB220" s="317">
        <v>46116</v>
      </c>
      <c r="AC220" s="317"/>
      <c r="AD220" s="317"/>
      <c r="AE220" s="317"/>
    </row>
    <row r="221" spans="1:31">
      <c r="A221">
        <v>219</v>
      </c>
      <c r="B221" t="s">
        <v>10343</v>
      </c>
      <c r="C221" t="s">
        <v>10344</v>
      </c>
      <c r="D221" t="s">
        <v>37</v>
      </c>
      <c r="E221" t="s">
        <v>92</v>
      </c>
      <c r="I221" s="1">
        <v>45747</v>
      </c>
      <c r="J221">
        <v>3</v>
      </c>
      <c r="L221" t="s">
        <v>16353</v>
      </c>
      <c r="M221">
        <v>40075834</v>
      </c>
      <c r="N221" t="s">
        <v>10340</v>
      </c>
      <c r="O221">
        <v>6</v>
      </c>
      <c r="P221">
        <v>4</v>
      </c>
      <c r="Q221">
        <v>6</v>
      </c>
      <c r="S221">
        <v>45825</v>
      </c>
      <c r="T221">
        <v>45840</v>
      </c>
      <c r="V221" s="1">
        <v>45860</v>
      </c>
      <c r="W221">
        <v>7</v>
      </c>
      <c r="X221" s="317">
        <v>82740</v>
      </c>
      <c r="Y221">
        <v>25.7</v>
      </c>
      <c r="Z221">
        <v>7</v>
      </c>
      <c r="AA221">
        <v>40</v>
      </c>
      <c r="AB221" s="317">
        <v>190430</v>
      </c>
      <c r="AC221" s="317"/>
      <c r="AD221" s="317"/>
      <c r="AE221" s="317"/>
    </row>
    <row r="222" spans="1:31">
      <c r="A222">
        <v>220</v>
      </c>
      <c r="B222" t="s">
        <v>10345</v>
      </c>
      <c r="C222" t="s">
        <v>10346</v>
      </c>
      <c r="D222" t="s">
        <v>37</v>
      </c>
      <c r="E222" t="s">
        <v>108</v>
      </c>
      <c r="I222" s="1">
        <v>45747</v>
      </c>
      <c r="J222">
        <v>3</v>
      </c>
      <c r="L222" t="s">
        <v>16353</v>
      </c>
      <c r="M222">
        <v>40075852</v>
      </c>
      <c r="N222" t="s">
        <v>6518</v>
      </c>
      <c r="O222">
        <v>8</v>
      </c>
      <c r="P222">
        <v>4</v>
      </c>
      <c r="Q222">
        <v>8</v>
      </c>
      <c r="V222" s="1">
        <v>45890</v>
      </c>
      <c r="W222">
        <v>8</v>
      </c>
      <c r="X222" s="317">
        <v>27300</v>
      </c>
      <c r="Y222">
        <v>25.8</v>
      </c>
      <c r="Z222">
        <v>8</v>
      </c>
      <c r="AA222">
        <v>40</v>
      </c>
      <c r="AB222" s="317">
        <v>58231</v>
      </c>
      <c r="AC222" s="317"/>
      <c r="AD222" s="317"/>
      <c r="AE222" s="317"/>
    </row>
    <row r="223" spans="1:31">
      <c r="A223">
        <v>221</v>
      </c>
      <c r="B223" t="s">
        <v>10347</v>
      </c>
      <c r="C223" t="s">
        <v>668</v>
      </c>
      <c r="D223" t="s">
        <v>37</v>
      </c>
      <c r="E223" t="s">
        <v>87</v>
      </c>
      <c r="I223" s="1">
        <v>45748</v>
      </c>
      <c r="J223">
        <v>4</v>
      </c>
      <c r="L223" t="s">
        <v>16353</v>
      </c>
      <c r="M223">
        <v>50000003</v>
      </c>
      <c r="N223" t="s">
        <v>10411</v>
      </c>
      <c r="O223">
        <v>7</v>
      </c>
      <c r="P223">
        <v>4</v>
      </c>
      <c r="Q223">
        <v>7</v>
      </c>
      <c r="V223" s="1">
        <v>45860</v>
      </c>
      <c r="W223">
        <v>7</v>
      </c>
      <c r="X223" s="317">
        <v>21620</v>
      </c>
      <c r="Y223">
        <v>25.7</v>
      </c>
      <c r="Z223">
        <v>7</v>
      </c>
      <c r="AA223">
        <v>40</v>
      </c>
      <c r="AB223" s="317">
        <v>46116</v>
      </c>
      <c r="AC223" s="317"/>
      <c r="AD223" s="317"/>
      <c r="AE223" s="317"/>
    </row>
    <row r="224" spans="1:31">
      <c r="A224">
        <v>222</v>
      </c>
      <c r="B224" t="s">
        <v>10348</v>
      </c>
      <c r="C224" t="s">
        <v>671</v>
      </c>
      <c r="D224" t="s">
        <v>37</v>
      </c>
      <c r="E224" t="s">
        <v>87</v>
      </c>
      <c r="I224" s="1">
        <v>45748</v>
      </c>
      <c r="J224">
        <v>4</v>
      </c>
      <c r="L224" t="s">
        <v>16353</v>
      </c>
      <c r="M224">
        <v>50000020</v>
      </c>
      <c r="N224" t="s">
        <v>10411</v>
      </c>
      <c r="O224">
        <v>7</v>
      </c>
      <c r="P224">
        <v>4</v>
      </c>
      <c r="Q224">
        <v>7</v>
      </c>
      <c r="R224">
        <v>45768</v>
      </c>
      <c r="S224">
        <v>45849</v>
      </c>
      <c r="T224">
        <v>45854</v>
      </c>
      <c r="V224" s="1">
        <v>45860</v>
      </c>
      <c r="W224">
        <v>7</v>
      </c>
      <c r="X224" s="317">
        <v>34650</v>
      </c>
      <c r="Y224">
        <v>25.7</v>
      </c>
      <c r="Z224">
        <v>7</v>
      </c>
      <c r="AA224">
        <v>40</v>
      </c>
      <c r="AB224" s="317">
        <v>85148</v>
      </c>
      <c r="AC224" s="317"/>
      <c r="AD224" s="317"/>
      <c r="AE224" s="317"/>
    </row>
    <row r="225" spans="1:31">
      <c r="A225">
        <v>223</v>
      </c>
      <c r="B225" t="s">
        <v>5673</v>
      </c>
      <c r="C225" t="s">
        <v>5674</v>
      </c>
      <c r="D225" t="s">
        <v>37</v>
      </c>
      <c r="E225" t="s">
        <v>108</v>
      </c>
      <c r="I225" s="1">
        <v>46083</v>
      </c>
      <c r="J225">
        <v>3</v>
      </c>
      <c r="L225" t="s">
        <v>16353</v>
      </c>
      <c r="M225">
        <v>50058935</v>
      </c>
      <c r="N225" t="s">
        <v>6518</v>
      </c>
      <c r="O225" t="s">
        <v>43</v>
      </c>
      <c r="P225">
        <v>3</v>
      </c>
      <c r="Q225" t="s">
        <v>43</v>
      </c>
      <c r="V225" s="1"/>
      <c r="X225" s="317"/>
      <c r="AB225" s="317"/>
      <c r="AC225" s="317"/>
      <c r="AD225" s="317"/>
      <c r="AE225" s="317"/>
    </row>
    <row r="226" spans="1:31">
      <c r="A226">
        <v>224</v>
      </c>
      <c r="B226" t="s">
        <v>718</v>
      </c>
      <c r="C226" t="s">
        <v>719</v>
      </c>
      <c r="D226" t="s">
        <v>37</v>
      </c>
      <c r="E226" t="s">
        <v>108</v>
      </c>
      <c r="G226">
        <v>45797</v>
      </c>
      <c r="I226" s="1"/>
      <c r="J226" t="s">
        <v>43</v>
      </c>
      <c r="L226" t="s">
        <v>16353</v>
      </c>
      <c r="O226" t="s">
        <v>43</v>
      </c>
      <c r="P226" t="s">
        <v>43</v>
      </c>
      <c r="Q226" t="s">
        <v>43</v>
      </c>
      <c r="V226" s="1"/>
      <c r="X226" s="317"/>
      <c r="AB226" s="317"/>
      <c r="AC226" s="317"/>
      <c r="AD226" s="317"/>
      <c r="AE226" s="317"/>
    </row>
    <row r="227" spans="1:31">
      <c r="A227">
        <v>225</v>
      </c>
      <c r="B227" t="s">
        <v>4468</v>
      </c>
      <c r="C227" t="s">
        <v>4469</v>
      </c>
      <c r="D227" t="s">
        <v>37</v>
      </c>
      <c r="E227" t="s">
        <v>87</v>
      </c>
      <c r="I227" s="1">
        <v>45999</v>
      </c>
      <c r="J227">
        <v>12</v>
      </c>
      <c r="L227" t="s">
        <v>16353</v>
      </c>
      <c r="M227">
        <v>50047403</v>
      </c>
      <c r="N227" t="s">
        <v>267</v>
      </c>
      <c r="O227">
        <v>12</v>
      </c>
      <c r="P227">
        <v>12</v>
      </c>
      <c r="Q227">
        <v>12</v>
      </c>
      <c r="V227" s="1">
        <v>46022</v>
      </c>
      <c r="W227">
        <v>12</v>
      </c>
      <c r="X227" s="317">
        <v>22970</v>
      </c>
      <c r="Y227">
        <v>25.12</v>
      </c>
      <c r="Z227">
        <v>12</v>
      </c>
      <c r="AA227">
        <v>40</v>
      </c>
      <c r="AB227" s="317">
        <v>49567</v>
      </c>
      <c r="AC227" s="317"/>
      <c r="AD227" s="317"/>
      <c r="AE227" s="317"/>
    </row>
    <row r="228" spans="1:31">
      <c r="A228">
        <v>226</v>
      </c>
      <c r="B228" t="s">
        <v>10349</v>
      </c>
      <c r="C228" t="s">
        <v>10350</v>
      </c>
      <c r="D228" t="s">
        <v>37</v>
      </c>
      <c r="E228" t="s">
        <v>140</v>
      </c>
      <c r="I228" s="1">
        <v>45750</v>
      </c>
      <c r="J228">
        <v>4</v>
      </c>
      <c r="L228" t="s">
        <v>16353</v>
      </c>
      <c r="M228">
        <v>50006441</v>
      </c>
      <c r="N228" t="s">
        <v>10340</v>
      </c>
      <c r="O228">
        <v>6</v>
      </c>
      <c r="P228">
        <v>4</v>
      </c>
      <c r="Q228">
        <v>6</v>
      </c>
      <c r="R228">
        <v>45818</v>
      </c>
      <c r="V228" s="1">
        <v>45860</v>
      </c>
      <c r="W228">
        <v>7</v>
      </c>
      <c r="X228" s="317">
        <v>46490</v>
      </c>
      <c r="Y228">
        <v>25.7</v>
      </c>
      <c r="Z228">
        <v>7</v>
      </c>
      <c r="AA228">
        <v>40</v>
      </c>
      <c r="AB228" s="317">
        <v>99203</v>
      </c>
      <c r="AC228" s="317"/>
      <c r="AD228" s="317"/>
      <c r="AE228" s="317"/>
    </row>
    <row r="229" spans="1:31">
      <c r="A229">
        <v>227</v>
      </c>
      <c r="B229" t="s">
        <v>10351</v>
      </c>
      <c r="C229" t="s">
        <v>683</v>
      </c>
      <c r="D229" t="s">
        <v>37</v>
      </c>
      <c r="E229" t="s">
        <v>60</v>
      </c>
      <c r="I229" s="1">
        <v>45750</v>
      </c>
      <c r="J229">
        <v>4</v>
      </c>
      <c r="L229" t="s">
        <v>16353</v>
      </c>
      <c r="M229">
        <v>50000480</v>
      </c>
      <c r="N229" t="s">
        <v>267</v>
      </c>
      <c r="O229">
        <v>7</v>
      </c>
      <c r="P229">
        <v>4</v>
      </c>
      <c r="Q229">
        <v>7</v>
      </c>
      <c r="S229">
        <v>45867</v>
      </c>
      <c r="T229">
        <v>45873</v>
      </c>
      <c r="V229" s="1">
        <v>45860</v>
      </c>
      <c r="W229">
        <v>7</v>
      </c>
      <c r="X229" s="317">
        <v>50090</v>
      </c>
      <c r="Y229">
        <v>25.7</v>
      </c>
      <c r="Z229">
        <v>7</v>
      </c>
      <c r="AA229">
        <v>40</v>
      </c>
      <c r="AB229" s="317">
        <v>122225</v>
      </c>
      <c r="AC229" s="317"/>
      <c r="AD229" s="317"/>
      <c r="AE229" s="317"/>
    </row>
    <row r="230" spans="1:31">
      <c r="A230">
        <v>228</v>
      </c>
      <c r="B230" t="s">
        <v>682</v>
      </c>
      <c r="C230" t="s">
        <v>683</v>
      </c>
      <c r="D230" t="s">
        <v>37</v>
      </c>
      <c r="E230" t="s">
        <v>60</v>
      </c>
      <c r="I230" s="1">
        <v>45750</v>
      </c>
      <c r="J230">
        <v>4</v>
      </c>
      <c r="L230" t="s">
        <v>16353</v>
      </c>
      <c r="M230">
        <v>50000474</v>
      </c>
      <c r="N230" t="s">
        <v>267</v>
      </c>
      <c r="O230">
        <v>6</v>
      </c>
      <c r="P230">
        <v>4</v>
      </c>
      <c r="Q230">
        <v>6</v>
      </c>
      <c r="S230">
        <v>45842</v>
      </c>
      <c r="T230">
        <v>45861</v>
      </c>
      <c r="V230" s="1">
        <v>45828</v>
      </c>
      <c r="W230">
        <v>6</v>
      </c>
      <c r="X230" s="317">
        <v>46830</v>
      </c>
      <c r="Y230">
        <v>25.6</v>
      </c>
      <c r="Z230">
        <v>6</v>
      </c>
      <c r="AA230">
        <v>40</v>
      </c>
      <c r="AB230" s="317">
        <v>108918</v>
      </c>
      <c r="AC230" s="317"/>
      <c r="AD230" s="317"/>
      <c r="AE230" s="317"/>
    </row>
    <row r="231" spans="1:31">
      <c r="A231">
        <v>229</v>
      </c>
      <c r="B231" t="s">
        <v>676</v>
      </c>
      <c r="C231" t="s">
        <v>677</v>
      </c>
      <c r="D231" t="s">
        <v>37</v>
      </c>
      <c r="E231" t="s">
        <v>60</v>
      </c>
      <c r="I231" s="1">
        <v>45750</v>
      </c>
      <c r="J231">
        <v>4</v>
      </c>
      <c r="L231" t="s">
        <v>16353</v>
      </c>
      <c r="M231">
        <v>50000455</v>
      </c>
      <c r="N231" t="s">
        <v>267</v>
      </c>
      <c r="O231">
        <v>7</v>
      </c>
      <c r="P231">
        <v>4</v>
      </c>
      <c r="Q231">
        <v>7</v>
      </c>
      <c r="S231">
        <v>45867</v>
      </c>
      <c r="T231">
        <v>45873</v>
      </c>
      <c r="V231" s="1">
        <v>45860</v>
      </c>
      <c r="W231">
        <v>7</v>
      </c>
      <c r="X231" s="317">
        <v>134130</v>
      </c>
      <c r="Y231">
        <v>25.7</v>
      </c>
      <c r="Z231">
        <v>7</v>
      </c>
      <c r="AA231">
        <v>40</v>
      </c>
      <c r="AB231" s="317">
        <v>301552</v>
      </c>
      <c r="AC231" s="317"/>
      <c r="AD231" s="317"/>
      <c r="AE231" s="317"/>
    </row>
    <row r="232" spans="1:31">
      <c r="A232">
        <v>230</v>
      </c>
      <c r="B232" t="s">
        <v>4360</v>
      </c>
      <c r="C232" t="s">
        <v>10352</v>
      </c>
      <c r="D232" t="s">
        <v>37</v>
      </c>
      <c r="E232" t="s">
        <v>40</v>
      </c>
      <c r="G232">
        <v>45827</v>
      </c>
      <c r="I232" s="1"/>
      <c r="J232" t="s">
        <v>43</v>
      </c>
      <c r="L232" t="s">
        <v>16353</v>
      </c>
      <c r="O232" t="s">
        <v>43</v>
      </c>
      <c r="P232" t="s">
        <v>43</v>
      </c>
      <c r="Q232" t="s">
        <v>43</v>
      </c>
      <c r="V232" s="1"/>
      <c r="X232" s="317"/>
      <c r="AB232" s="317"/>
      <c r="AC232" s="317"/>
      <c r="AD232" s="317"/>
      <c r="AE232" s="317"/>
    </row>
    <row r="233" spans="1:31">
      <c r="A233">
        <v>231</v>
      </c>
      <c r="B233" t="s">
        <v>10353</v>
      </c>
      <c r="C233" t="s">
        <v>10354</v>
      </c>
      <c r="D233" t="s">
        <v>37</v>
      </c>
      <c r="E233" t="s">
        <v>92</v>
      </c>
      <c r="I233" s="1">
        <v>45754</v>
      </c>
      <c r="J233">
        <v>4</v>
      </c>
      <c r="L233" t="s">
        <v>16353</v>
      </c>
      <c r="M233">
        <v>50001043</v>
      </c>
      <c r="N233" t="s">
        <v>267</v>
      </c>
      <c r="O233">
        <v>6</v>
      </c>
      <c r="P233">
        <v>4</v>
      </c>
      <c r="Q233">
        <v>6</v>
      </c>
      <c r="R233">
        <v>45803</v>
      </c>
      <c r="S233">
        <v>45842</v>
      </c>
      <c r="T233">
        <v>45861</v>
      </c>
      <c r="V233" s="1">
        <v>45828</v>
      </c>
      <c r="W233">
        <v>6</v>
      </c>
      <c r="X233" s="317">
        <v>232830</v>
      </c>
      <c r="Y233">
        <v>25.6</v>
      </c>
      <c r="Z233">
        <v>6</v>
      </c>
      <c r="AA233">
        <v>40</v>
      </c>
      <c r="AB233" s="317">
        <v>490317</v>
      </c>
      <c r="AC233" s="317"/>
      <c r="AD233" s="317"/>
      <c r="AE233" s="317"/>
    </row>
    <row r="234" spans="1:31">
      <c r="A234">
        <v>232</v>
      </c>
      <c r="B234" t="s">
        <v>884</v>
      </c>
      <c r="C234" t="s">
        <v>885</v>
      </c>
      <c r="D234" t="s">
        <v>37</v>
      </c>
      <c r="E234" t="s">
        <v>108</v>
      </c>
      <c r="I234" s="1"/>
      <c r="J234" t="s">
        <v>43</v>
      </c>
      <c r="L234" t="s">
        <v>16353</v>
      </c>
      <c r="O234" t="s">
        <v>43</v>
      </c>
      <c r="P234" t="s">
        <v>43</v>
      </c>
      <c r="Q234" t="s">
        <v>43</v>
      </c>
      <c r="V234" s="1"/>
      <c r="X234" s="317"/>
      <c r="AB234" s="317"/>
      <c r="AC234" s="317"/>
      <c r="AD234" s="317"/>
      <c r="AE234" s="317"/>
    </row>
    <row r="235" spans="1:31">
      <c r="A235">
        <v>233</v>
      </c>
      <c r="B235" t="s">
        <v>861</v>
      </c>
      <c r="C235" t="s">
        <v>10355</v>
      </c>
      <c r="D235" t="s">
        <v>37</v>
      </c>
      <c r="E235" t="s">
        <v>108</v>
      </c>
      <c r="G235">
        <v>45827</v>
      </c>
      <c r="I235" s="1">
        <v>45951</v>
      </c>
      <c r="J235">
        <v>10</v>
      </c>
      <c r="L235" t="s">
        <v>16353</v>
      </c>
      <c r="M235">
        <v>50038472</v>
      </c>
      <c r="N235" t="s">
        <v>6518</v>
      </c>
      <c r="O235">
        <v>11</v>
      </c>
      <c r="P235">
        <v>10</v>
      </c>
      <c r="Q235">
        <v>11</v>
      </c>
      <c r="S235">
        <v>46036</v>
      </c>
      <c r="T235">
        <v>46038</v>
      </c>
      <c r="V235" s="1">
        <v>46022</v>
      </c>
      <c r="W235">
        <v>12</v>
      </c>
      <c r="X235" s="317">
        <v>92250</v>
      </c>
      <c r="Y235">
        <v>25.12</v>
      </c>
      <c r="Z235">
        <v>12</v>
      </c>
      <c r="AA235">
        <v>40</v>
      </c>
      <c r="AB235" s="317">
        <v>121470</v>
      </c>
      <c r="AC235" s="317"/>
      <c r="AD235" s="317"/>
      <c r="AE235" s="317"/>
    </row>
    <row r="236" spans="1:31">
      <c r="A236">
        <v>234</v>
      </c>
      <c r="B236" t="s">
        <v>4675</v>
      </c>
      <c r="C236" t="s">
        <v>4676</v>
      </c>
      <c r="D236" t="s">
        <v>37</v>
      </c>
      <c r="E236" t="s">
        <v>108</v>
      </c>
      <c r="I236" s="1"/>
      <c r="J236" t="s">
        <v>43</v>
      </c>
      <c r="L236" t="s">
        <v>16353</v>
      </c>
      <c r="O236" t="s">
        <v>43</v>
      </c>
      <c r="P236" t="s">
        <v>43</v>
      </c>
      <c r="Q236" t="s">
        <v>43</v>
      </c>
      <c r="V236" s="1"/>
      <c r="X236" s="317"/>
      <c r="AB236" s="317"/>
      <c r="AC236" s="317"/>
      <c r="AD236" s="317"/>
      <c r="AE236" s="317"/>
    </row>
    <row r="237" spans="1:31">
      <c r="A237">
        <v>235</v>
      </c>
      <c r="B237" t="s">
        <v>872</v>
      </c>
      <c r="C237" t="s">
        <v>873</v>
      </c>
      <c r="D237" t="s">
        <v>37</v>
      </c>
      <c r="E237" t="s">
        <v>123</v>
      </c>
      <c r="G237">
        <v>45873</v>
      </c>
      <c r="I237" s="1"/>
      <c r="J237" t="s">
        <v>43</v>
      </c>
      <c r="L237" t="s">
        <v>16353</v>
      </c>
      <c r="O237" t="s">
        <v>43</v>
      </c>
      <c r="P237" t="s">
        <v>43</v>
      </c>
      <c r="Q237" t="s">
        <v>43</v>
      </c>
      <c r="V237" s="1"/>
      <c r="X237" s="317"/>
      <c r="AB237" s="317"/>
      <c r="AC237" s="317"/>
      <c r="AD237" s="317"/>
      <c r="AE237" s="317"/>
    </row>
    <row r="238" spans="1:31">
      <c r="A238">
        <v>236</v>
      </c>
      <c r="B238" t="s">
        <v>878</v>
      </c>
      <c r="C238" t="s">
        <v>873</v>
      </c>
      <c r="D238" t="s">
        <v>37</v>
      </c>
      <c r="E238" t="s">
        <v>123</v>
      </c>
      <c r="F238">
        <v>45887</v>
      </c>
      <c r="G238">
        <v>45873</v>
      </c>
      <c r="I238" s="1"/>
      <c r="J238" t="s">
        <v>43</v>
      </c>
      <c r="L238" t="s">
        <v>16353</v>
      </c>
      <c r="O238" t="s">
        <v>43</v>
      </c>
      <c r="P238" t="s">
        <v>43</v>
      </c>
      <c r="Q238" t="s">
        <v>43</v>
      </c>
      <c r="V238" s="1"/>
      <c r="X238" s="317"/>
      <c r="AB238" s="317"/>
      <c r="AC238" s="317"/>
      <c r="AD238" s="317"/>
      <c r="AE238" s="317"/>
    </row>
    <row r="239" spans="1:31">
      <c r="A239">
        <v>237</v>
      </c>
      <c r="B239" t="s">
        <v>867</v>
      </c>
      <c r="C239" t="s">
        <v>873</v>
      </c>
      <c r="D239" t="s">
        <v>37</v>
      </c>
      <c r="E239" t="s">
        <v>123</v>
      </c>
      <c r="G239">
        <v>45873</v>
      </c>
      <c r="I239" s="1"/>
      <c r="J239" t="s">
        <v>43</v>
      </c>
      <c r="L239" t="s">
        <v>16353</v>
      </c>
      <c r="O239" t="s">
        <v>43</v>
      </c>
      <c r="P239" t="s">
        <v>43</v>
      </c>
      <c r="Q239" t="s">
        <v>43</v>
      </c>
      <c r="V239" s="1"/>
      <c r="X239" s="317"/>
      <c r="AB239" s="317"/>
      <c r="AC239" s="317"/>
      <c r="AD239" s="317"/>
      <c r="AE239" s="317"/>
    </row>
    <row r="240" spans="1:31">
      <c r="A240">
        <v>238</v>
      </c>
      <c r="B240" t="s">
        <v>894</v>
      </c>
      <c r="C240" t="s">
        <v>895</v>
      </c>
      <c r="D240" t="s">
        <v>37</v>
      </c>
      <c r="E240" t="s">
        <v>92</v>
      </c>
      <c r="G240">
        <v>45827</v>
      </c>
      <c r="I240" s="1">
        <v>46029</v>
      </c>
      <c r="J240">
        <v>1</v>
      </c>
      <c r="L240" t="s">
        <v>16353</v>
      </c>
      <c r="M240">
        <v>50052729</v>
      </c>
      <c r="N240" t="s">
        <v>6518</v>
      </c>
      <c r="O240">
        <v>2</v>
      </c>
      <c r="P240">
        <v>1</v>
      </c>
      <c r="Q240">
        <v>2</v>
      </c>
      <c r="S240">
        <v>46070</v>
      </c>
      <c r="T240">
        <v>46077</v>
      </c>
      <c r="V240" s="1"/>
      <c r="X240" s="317"/>
      <c r="Y240">
        <v>26.2</v>
      </c>
      <c r="Z240">
        <v>2</v>
      </c>
      <c r="AA240">
        <v>40</v>
      </c>
      <c r="AB240" s="317">
        <v>159969</v>
      </c>
      <c r="AC240" s="317"/>
      <c r="AD240" s="317"/>
      <c r="AE240" s="317"/>
    </row>
    <row r="241" spans="1:31">
      <c r="A241">
        <v>239</v>
      </c>
      <c r="B241" t="s">
        <v>10356</v>
      </c>
      <c r="C241" t="s">
        <v>10357</v>
      </c>
      <c r="D241" t="s">
        <v>37</v>
      </c>
      <c r="E241" t="s">
        <v>140</v>
      </c>
      <c r="I241" s="1">
        <v>45756</v>
      </c>
      <c r="J241">
        <v>4</v>
      </c>
      <c r="L241" t="s">
        <v>16353</v>
      </c>
      <c r="M241">
        <v>50001609</v>
      </c>
      <c r="N241" t="s">
        <v>10340</v>
      </c>
      <c r="O241">
        <v>6</v>
      </c>
      <c r="P241">
        <v>4</v>
      </c>
      <c r="Q241">
        <v>6</v>
      </c>
      <c r="V241" s="1">
        <v>45860</v>
      </c>
      <c r="W241">
        <v>7</v>
      </c>
      <c r="X241" s="317">
        <v>21620</v>
      </c>
      <c r="Y241">
        <v>25.7</v>
      </c>
      <c r="Z241">
        <v>7</v>
      </c>
      <c r="AA241">
        <v>40</v>
      </c>
      <c r="AB241" s="317">
        <v>46116</v>
      </c>
      <c r="AC241" s="317"/>
      <c r="AD241" s="317"/>
      <c r="AE241" s="317"/>
    </row>
    <row r="242" spans="1:31">
      <c r="A242">
        <v>240</v>
      </c>
      <c r="B242" t="s">
        <v>225</v>
      </c>
      <c r="C242" t="s">
        <v>226</v>
      </c>
      <c r="D242" t="s">
        <v>37</v>
      </c>
      <c r="E242" t="s">
        <v>108</v>
      </c>
      <c r="I242" s="1">
        <v>45756</v>
      </c>
      <c r="J242">
        <v>4</v>
      </c>
      <c r="L242" t="s">
        <v>16353</v>
      </c>
      <c r="N242" t="s">
        <v>6518</v>
      </c>
      <c r="O242">
        <v>6</v>
      </c>
      <c r="P242">
        <v>4</v>
      </c>
      <c r="Q242">
        <v>6</v>
      </c>
      <c r="V242" s="1">
        <v>45828</v>
      </c>
      <c r="W242">
        <v>6</v>
      </c>
      <c r="X242" s="317">
        <v>20620</v>
      </c>
      <c r="Y242">
        <v>25.6</v>
      </c>
      <c r="Z242">
        <v>6</v>
      </c>
      <c r="AA242" t="s">
        <v>620</v>
      </c>
      <c r="AB242" s="317">
        <v>51990</v>
      </c>
      <c r="AC242" s="317"/>
      <c r="AD242" s="317"/>
      <c r="AE242" s="317"/>
    </row>
    <row r="243" spans="1:31">
      <c r="A243">
        <v>241</v>
      </c>
      <c r="B243" t="s">
        <v>10358</v>
      </c>
      <c r="C243" t="s">
        <v>697</v>
      </c>
      <c r="D243" t="s">
        <v>37</v>
      </c>
      <c r="E243" t="s">
        <v>87</v>
      </c>
      <c r="I243" s="1">
        <v>45757</v>
      </c>
      <c r="J243">
        <v>4</v>
      </c>
      <c r="L243" t="s">
        <v>16353</v>
      </c>
      <c r="M243">
        <v>50001849</v>
      </c>
      <c r="N243" t="s">
        <v>267</v>
      </c>
      <c r="O243">
        <v>9</v>
      </c>
      <c r="P243">
        <v>4</v>
      </c>
      <c r="Q243">
        <v>9</v>
      </c>
      <c r="V243" s="1">
        <v>45922</v>
      </c>
      <c r="W243">
        <v>9</v>
      </c>
      <c r="X243" s="317">
        <v>31980</v>
      </c>
      <c r="Y243">
        <v>25.9</v>
      </c>
      <c r="Z243">
        <v>9</v>
      </c>
      <c r="AA243">
        <v>40</v>
      </c>
      <c r="AB243" s="317">
        <v>68214</v>
      </c>
      <c r="AC243" s="317"/>
      <c r="AD243" s="317"/>
      <c r="AE243" s="317"/>
    </row>
    <row r="244" spans="1:31">
      <c r="A244">
        <v>242</v>
      </c>
      <c r="B244" t="s">
        <v>10359</v>
      </c>
      <c r="C244" t="s">
        <v>10360</v>
      </c>
      <c r="D244" t="s">
        <v>37</v>
      </c>
      <c r="E244" t="s">
        <v>40</v>
      </c>
      <c r="I244" s="1">
        <v>45757</v>
      </c>
      <c r="J244">
        <v>4</v>
      </c>
      <c r="L244" t="s">
        <v>16353</v>
      </c>
      <c r="M244">
        <v>50001957</v>
      </c>
      <c r="N244" t="s">
        <v>10340</v>
      </c>
      <c r="O244">
        <v>5</v>
      </c>
      <c r="P244">
        <v>4</v>
      </c>
      <c r="Q244">
        <v>5</v>
      </c>
      <c r="V244" s="1">
        <v>45828</v>
      </c>
      <c r="W244">
        <v>6</v>
      </c>
      <c r="X244" s="317">
        <v>20620</v>
      </c>
      <c r="Y244">
        <v>25.6</v>
      </c>
      <c r="Z244">
        <v>6</v>
      </c>
      <c r="AA244">
        <v>40</v>
      </c>
      <c r="AB244" s="317">
        <v>43984</v>
      </c>
      <c r="AC244" s="317"/>
      <c r="AD244" s="317"/>
      <c r="AE244" s="317"/>
    </row>
    <row r="245" spans="1:31">
      <c r="A245">
        <v>243</v>
      </c>
      <c r="B245" t="s">
        <v>5556</v>
      </c>
      <c r="C245" t="s">
        <v>5557</v>
      </c>
      <c r="D245" t="s">
        <v>37</v>
      </c>
      <c r="E245" t="s">
        <v>108</v>
      </c>
      <c r="I245" s="1">
        <v>46077</v>
      </c>
      <c r="J245">
        <v>2</v>
      </c>
      <c r="L245" t="s">
        <v>16353</v>
      </c>
      <c r="M245">
        <v>50058270</v>
      </c>
      <c r="N245" t="s">
        <v>6518</v>
      </c>
      <c r="O245" t="s">
        <v>43</v>
      </c>
      <c r="P245">
        <v>2</v>
      </c>
      <c r="Q245" t="s">
        <v>43</v>
      </c>
      <c r="V245" s="1"/>
      <c r="X245" s="317"/>
      <c r="AB245" s="317"/>
      <c r="AC245" s="317"/>
      <c r="AD245" s="317"/>
      <c r="AE245" s="317"/>
    </row>
    <row r="246" spans="1:31">
      <c r="A246">
        <v>244</v>
      </c>
      <c r="B246" t="s">
        <v>954</v>
      </c>
      <c r="C246" t="s">
        <v>955</v>
      </c>
      <c r="D246" t="s">
        <v>37</v>
      </c>
      <c r="E246" t="s">
        <v>140</v>
      </c>
      <c r="I246" s="1">
        <v>46002</v>
      </c>
      <c r="J246">
        <v>12</v>
      </c>
      <c r="L246" t="s">
        <v>16353</v>
      </c>
      <c r="M246">
        <v>50048146</v>
      </c>
      <c r="N246" t="s">
        <v>267</v>
      </c>
      <c r="O246">
        <v>12</v>
      </c>
      <c r="P246">
        <v>12</v>
      </c>
      <c r="Q246">
        <v>12</v>
      </c>
      <c r="V246" s="1">
        <v>46022</v>
      </c>
      <c r="W246">
        <v>12</v>
      </c>
      <c r="X246" s="317">
        <v>41670</v>
      </c>
      <c r="Y246">
        <v>25.12</v>
      </c>
      <c r="Z246">
        <v>12</v>
      </c>
      <c r="AA246">
        <v>40</v>
      </c>
      <c r="AB246" s="317">
        <v>107420</v>
      </c>
      <c r="AC246" s="317"/>
      <c r="AD246" s="317"/>
      <c r="AE246" s="317"/>
    </row>
    <row r="247" spans="1:31">
      <c r="A247">
        <v>245</v>
      </c>
      <c r="B247" t="s">
        <v>10361</v>
      </c>
      <c r="C247" t="s">
        <v>10362</v>
      </c>
      <c r="D247" t="s">
        <v>37</v>
      </c>
      <c r="E247" t="s">
        <v>108</v>
      </c>
      <c r="I247" s="1">
        <v>45768</v>
      </c>
      <c r="J247">
        <v>4</v>
      </c>
      <c r="L247" t="s">
        <v>16353</v>
      </c>
      <c r="M247">
        <v>50003587</v>
      </c>
      <c r="N247" t="s">
        <v>6518</v>
      </c>
      <c r="O247">
        <v>7</v>
      </c>
      <c r="P247">
        <v>4</v>
      </c>
      <c r="Q247">
        <v>7</v>
      </c>
      <c r="R247">
        <v>45792</v>
      </c>
      <c r="S247">
        <v>45856</v>
      </c>
      <c r="T247">
        <v>45861</v>
      </c>
      <c r="V247" s="1">
        <v>45861</v>
      </c>
      <c r="W247">
        <v>7</v>
      </c>
      <c r="X247" s="317">
        <v>130000</v>
      </c>
      <c r="Y247">
        <v>25.7</v>
      </c>
      <c r="Z247">
        <v>7</v>
      </c>
      <c r="AA247">
        <v>40</v>
      </c>
      <c r="AB247" s="317">
        <v>237102</v>
      </c>
      <c r="AC247" s="317"/>
      <c r="AD247" s="317"/>
      <c r="AE247" s="317"/>
    </row>
    <row r="248" spans="1:31">
      <c r="A248">
        <v>246</v>
      </c>
      <c r="B248" t="s">
        <v>10363</v>
      </c>
      <c r="C248" t="s">
        <v>10364</v>
      </c>
      <c r="D248" t="s">
        <v>37</v>
      </c>
      <c r="E248" t="s">
        <v>108</v>
      </c>
      <c r="I248" s="1">
        <v>45765</v>
      </c>
      <c r="J248">
        <v>4</v>
      </c>
      <c r="L248" t="s">
        <v>16353</v>
      </c>
      <c r="M248">
        <v>50003395</v>
      </c>
      <c r="N248" t="s">
        <v>6518</v>
      </c>
      <c r="O248">
        <v>7</v>
      </c>
      <c r="P248">
        <v>4</v>
      </c>
      <c r="Q248">
        <v>7</v>
      </c>
      <c r="R248">
        <v>45769</v>
      </c>
      <c r="S248">
        <v>45873</v>
      </c>
      <c r="T248">
        <v>45876</v>
      </c>
      <c r="V248" s="1">
        <v>45861</v>
      </c>
      <c r="W248">
        <v>7</v>
      </c>
      <c r="X248" s="317">
        <v>164000</v>
      </c>
      <c r="Y248">
        <v>25.7</v>
      </c>
      <c r="Z248">
        <v>7</v>
      </c>
      <c r="AA248">
        <v>40</v>
      </c>
      <c r="AB248" s="317">
        <v>293860</v>
      </c>
      <c r="AC248" s="317"/>
      <c r="AD248" s="317"/>
      <c r="AE248" s="317"/>
    </row>
    <row r="249" spans="1:31">
      <c r="A249">
        <v>247</v>
      </c>
      <c r="B249" t="s">
        <v>10365</v>
      </c>
      <c r="C249" t="s">
        <v>706</v>
      </c>
      <c r="D249" t="s">
        <v>37</v>
      </c>
      <c r="E249" t="s">
        <v>108</v>
      </c>
      <c r="I249" s="1">
        <v>45762</v>
      </c>
      <c r="J249">
        <v>4</v>
      </c>
      <c r="L249" t="s">
        <v>16353</v>
      </c>
      <c r="M249">
        <v>50002385</v>
      </c>
      <c r="N249" t="s">
        <v>6518</v>
      </c>
      <c r="O249">
        <v>6</v>
      </c>
      <c r="P249">
        <v>4</v>
      </c>
      <c r="Q249">
        <v>6</v>
      </c>
      <c r="S249">
        <v>45834</v>
      </c>
      <c r="T249">
        <v>45840</v>
      </c>
      <c r="V249" s="1">
        <v>45828</v>
      </c>
      <c r="W249">
        <v>6</v>
      </c>
      <c r="X249" s="317">
        <v>100000</v>
      </c>
      <c r="Y249">
        <v>25.6</v>
      </c>
      <c r="Z249">
        <v>6</v>
      </c>
      <c r="AA249">
        <v>40</v>
      </c>
      <c r="AB249" s="317">
        <v>187439</v>
      </c>
      <c r="AC249" s="317"/>
      <c r="AD249" s="317"/>
      <c r="AE249" s="317"/>
    </row>
    <row r="250" spans="1:31">
      <c r="A250">
        <v>248</v>
      </c>
      <c r="B250" t="s">
        <v>10366</v>
      </c>
      <c r="C250" t="s">
        <v>709</v>
      </c>
      <c r="D250" t="s">
        <v>37</v>
      </c>
      <c r="E250" t="s">
        <v>108</v>
      </c>
      <c r="I250" s="1">
        <v>45762</v>
      </c>
      <c r="J250">
        <v>4</v>
      </c>
      <c r="L250" t="s">
        <v>16353</v>
      </c>
      <c r="M250">
        <v>50002377</v>
      </c>
      <c r="N250" t="s">
        <v>6518</v>
      </c>
      <c r="O250">
        <v>6</v>
      </c>
      <c r="P250">
        <v>4</v>
      </c>
      <c r="Q250">
        <v>6</v>
      </c>
      <c r="S250">
        <v>45834</v>
      </c>
      <c r="T250">
        <v>45840</v>
      </c>
      <c r="V250" s="1">
        <v>45828</v>
      </c>
      <c r="W250">
        <v>6</v>
      </c>
      <c r="X250" s="317">
        <v>100000</v>
      </c>
      <c r="Y250">
        <v>25.6</v>
      </c>
      <c r="Z250">
        <v>6</v>
      </c>
      <c r="AA250">
        <v>40</v>
      </c>
      <c r="AB250" s="317">
        <v>187439</v>
      </c>
      <c r="AC250" s="317"/>
      <c r="AD250" s="317"/>
      <c r="AE250" s="317"/>
    </row>
    <row r="251" spans="1:31">
      <c r="A251">
        <v>249</v>
      </c>
      <c r="B251" t="s">
        <v>702</v>
      </c>
      <c r="C251" t="s">
        <v>703</v>
      </c>
      <c r="D251" t="s">
        <v>37</v>
      </c>
      <c r="E251" t="s">
        <v>60</v>
      </c>
      <c r="I251" s="1">
        <v>45761</v>
      </c>
      <c r="J251">
        <v>4</v>
      </c>
      <c r="L251" t="s">
        <v>16353</v>
      </c>
      <c r="M251">
        <v>50002364</v>
      </c>
      <c r="N251" t="s">
        <v>6518</v>
      </c>
      <c r="O251">
        <v>7</v>
      </c>
      <c r="P251">
        <v>4</v>
      </c>
      <c r="Q251">
        <v>7</v>
      </c>
      <c r="R251">
        <v>45800</v>
      </c>
      <c r="S251">
        <v>45873</v>
      </c>
      <c r="T251">
        <v>45875</v>
      </c>
      <c r="V251" s="1">
        <v>45861</v>
      </c>
      <c r="W251">
        <v>7</v>
      </c>
      <c r="X251" s="317">
        <v>143000</v>
      </c>
      <c r="Y251">
        <v>25.7</v>
      </c>
      <c r="Z251">
        <v>7</v>
      </c>
      <c r="AA251">
        <v>40</v>
      </c>
      <c r="AB251" s="317">
        <v>276071</v>
      </c>
      <c r="AC251" s="317"/>
      <c r="AD251" s="317"/>
      <c r="AE251" s="317"/>
    </row>
    <row r="252" spans="1:31">
      <c r="A252">
        <v>250</v>
      </c>
      <c r="B252" t="s">
        <v>699</v>
      </c>
      <c r="C252" t="s">
        <v>700</v>
      </c>
      <c r="D252" t="s">
        <v>37</v>
      </c>
      <c r="E252" t="s">
        <v>60</v>
      </c>
      <c r="I252" s="1">
        <v>45761</v>
      </c>
      <c r="J252">
        <v>4</v>
      </c>
      <c r="L252" t="s">
        <v>16353</v>
      </c>
      <c r="M252">
        <v>50002362</v>
      </c>
      <c r="N252" t="s">
        <v>6518</v>
      </c>
      <c r="O252">
        <v>6</v>
      </c>
      <c r="P252">
        <v>4</v>
      </c>
      <c r="Q252">
        <v>6</v>
      </c>
      <c r="S252">
        <v>45834</v>
      </c>
      <c r="T252">
        <v>45840</v>
      </c>
      <c r="V252" s="1">
        <v>45828</v>
      </c>
      <c r="W252">
        <v>6</v>
      </c>
      <c r="X252" s="317">
        <v>100000</v>
      </c>
      <c r="Y252">
        <v>25.6</v>
      </c>
      <c r="Z252">
        <v>6</v>
      </c>
      <c r="AA252">
        <v>40</v>
      </c>
      <c r="AB252" s="317">
        <v>185545</v>
      </c>
      <c r="AC252" s="317"/>
      <c r="AD252" s="317"/>
      <c r="AE252" s="317"/>
    </row>
    <row r="253" spans="1:31">
      <c r="A253">
        <v>251</v>
      </c>
      <c r="B253" t="s">
        <v>10367</v>
      </c>
      <c r="C253" t="s">
        <v>10368</v>
      </c>
      <c r="D253" t="s">
        <v>37</v>
      </c>
      <c r="E253" t="s">
        <v>87</v>
      </c>
      <c r="I253" s="1">
        <v>45758</v>
      </c>
      <c r="J253">
        <v>4</v>
      </c>
      <c r="L253" t="s">
        <v>16353</v>
      </c>
      <c r="M253">
        <v>50002112</v>
      </c>
      <c r="N253" t="s">
        <v>10411</v>
      </c>
      <c r="O253">
        <v>6</v>
      </c>
      <c r="P253">
        <v>4</v>
      </c>
      <c r="Q253">
        <v>6</v>
      </c>
      <c r="V253" s="1">
        <v>45828</v>
      </c>
      <c r="W253">
        <v>6</v>
      </c>
      <c r="X253" s="317">
        <v>21620</v>
      </c>
      <c r="Y253">
        <v>25.6</v>
      </c>
      <c r="Z253">
        <v>6</v>
      </c>
      <c r="AA253">
        <v>40</v>
      </c>
      <c r="AB253" s="317">
        <v>46116</v>
      </c>
      <c r="AC253" s="317"/>
      <c r="AD253" s="317"/>
      <c r="AE253" s="317"/>
    </row>
    <row r="254" spans="1:31">
      <c r="A254">
        <v>252</v>
      </c>
      <c r="B254" t="s">
        <v>10369</v>
      </c>
      <c r="C254" t="s">
        <v>10370</v>
      </c>
      <c r="D254" t="s">
        <v>37</v>
      </c>
      <c r="E254" t="s">
        <v>72</v>
      </c>
      <c r="I254" s="1">
        <v>45758</v>
      </c>
      <c r="J254">
        <v>4</v>
      </c>
      <c r="L254" t="s">
        <v>16353</v>
      </c>
      <c r="M254">
        <v>50002025</v>
      </c>
      <c r="N254" t="s">
        <v>267</v>
      </c>
      <c r="O254">
        <v>6</v>
      </c>
      <c r="P254">
        <v>4</v>
      </c>
      <c r="Q254">
        <v>6</v>
      </c>
      <c r="V254" s="1">
        <v>45828</v>
      </c>
      <c r="W254">
        <v>6</v>
      </c>
      <c r="X254" s="317">
        <v>31360</v>
      </c>
      <c r="Y254">
        <v>25.6</v>
      </c>
      <c r="Z254">
        <v>6</v>
      </c>
      <c r="AA254">
        <v>40</v>
      </c>
      <c r="AB254" s="317">
        <v>66911</v>
      </c>
      <c r="AC254" s="317"/>
      <c r="AD254" s="317"/>
      <c r="AE254" s="317"/>
    </row>
    <row r="255" spans="1:31">
      <c r="A255">
        <v>253</v>
      </c>
      <c r="B255" t="s">
        <v>1000</v>
      </c>
      <c r="C255" t="s">
        <v>1001</v>
      </c>
      <c r="D255" t="s">
        <v>37</v>
      </c>
      <c r="E255" t="s">
        <v>92</v>
      </c>
      <c r="I255" s="1"/>
      <c r="J255" t="s">
        <v>43</v>
      </c>
      <c r="L255" t="s">
        <v>16353</v>
      </c>
      <c r="O255" t="s">
        <v>43</v>
      </c>
      <c r="P255" t="s">
        <v>43</v>
      </c>
      <c r="Q255" t="s">
        <v>43</v>
      </c>
      <c r="V255" s="1"/>
      <c r="X255" s="317"/>
      <c r="AB255" s="317"/>
      <c r="AC255" s="317"/>
      <c r="AD255" s="317"/>
      <c r="AE255" s="317"/>
    </row>
    <row r="256" spans="1:31">
      <c r="A256">
        <v>254</v>
      </c>
      <c r="B256" t="s">
        <v>1012</v>
      </c>
      <c r="C256" t="s">
        <v>10371</v>
      </c>
      <c r="D256" t="s">
        <v>37</v>
      </c>
      <c r="E256" t="s">
        <v>108</v>
      </c>
      <c r="I256" s="1">
        <v>46002</v>
      </c>
      <c r="J256">
        <v>12</v>
      </c>
      <c r="L256" t="s">
        <v>16353</v>
      </c>
      <c r="M256">
        <v>50048425</v>
      </c>
      <c r="N256" t="s">
        <v>6518</v>
      </c>
      <c r="O256">
        <v>1</v>
      </c>
      <c r="P256">
        <v>12</v>
      </c>
      <c r="Q256">
        <v>1</v>
      </c>
      <c r="R256">
        <v>45910</v>
      </c>
      <c r="S256">
        <v>46042</v>
      </c>
      <c r="T256">
        <v>46044</v>
      </c>
      <c r="V256" s="1"/>
      <c r="X256" s="317"/>
      <c r="Y256">
        <v>26.1</v>
      </c>
      <c r="Z256">
        <v>1</v>
      </c>
      <c r="AA256">
        <v>40</v>
      </c>
      <c r="AB256" s="317">
        <v>72786</v>
      </c>
      <c r="AC256" s="317"/>
      <c r="AD256" s="317"/>
      <c r="AE256" s="317"/>
    </row>
    <row r="257" spans="1:31">
      <c r="A257">
        <v>255</v>
      </c>
      <c r="B257" t="s">
        <v>354</v>
      </c>
      <c r="C257" t="s">
        <v>10372</v>
      </c>
      <c r="D257" t="s">
        <v>37</v>
      </c>
      <c r="E257" t="s">
        <v>108</v>
      </c>
      <c r="I257" s="1"/>
      <c r="J257" t="s">
        <v>43</v>
      </c>
      <c r="L257" t="s">
        <v>16353</v>
      </c>
      <c r="O257" t="s">
        <v>43</v>
      </c>
      <c r="P257" t="s">
        <v>43</v>
      </c>
      <c r="Q257" t="s">
        <v>43</v>
      </c>
      <c r="V257" s="1"/>
      <c r="X257" s="317"/>
      <c r="AB257" s="317"/>
      <c r="AC257" s="317"/>
      <c r="AD257" s="317"/>
      <c r="AE257" s="317"/>
    </row>
    <row r="258" spans="1:31">
      <c r="A258">
        <v>256</v>
      </c>
      <c r="B258" t="s">
        <v>1268</v>
      </c>
      <c r="C258" t="s">
        <v>59</v>
      </c>
      <c r="D258" t="s">
        <v>37</v>
      </c>
      <c r="E258" t="s">
        <v>60</v>
      </c>
      <c r="I258" s="1"/>
      <c r="L258" t="s">
        <v>16353</v>
      </c>
      <c r="O258" t="s">
        <v>43</v>
      </c>
      <c r="P258" t="s">
        <v>43</v>
      </c>
      <c r="Q258" t="s">
        <v>43</v>
      </c>
      <c r="V258" s="1"/>
      <c r="X258" s="317"/>
      <c r="AB258" s="317"/>
      <c r="AC258" s="317"/>
      <c r="AD258" s="317"/>
      <c r="AE258" s="317"/>
    </row>
    <row r="259" spans="1:31">
      <c r="A259">
        <v>257</v>
      </c>
      <c r="B259" t="s">
        <v>977</v>
      </c>
      <c r="C259" t="s">
        <v>974</v>
      </c>
      <c r="D259" t="s">
        <v>37</v>
      </c>
      <c r="E259" t="s">
        <v>123</v>
      </c>
      <c r="I259" s="1"/>
      <c r="J259" t="s">
        <v>43</v>
      </c>
      <c r="L259" t="s">
        <v>16353</v>
      </c>
      <c r="O259" t="s">
        <v>43</v>
      </c>
      <c r="P259" t="s">
        <v>43</v>
      </c>
      <c r="Q259" t="s">
        <v>43</v>
      </c>
      <c r="V259" s="1"/>
      <c r="X259" s="317"/>
      <c r="AB259" s="317"/>
      <c r="AC259" s="317"/>
      <c r="AD259" s="317"/>
      <c r="AE259" s="317"/>
    </row>
    <row r="260" spans="1:31">
      <c r="A260">
        <v>258</v>
      </c>
      <c r="B260" t="s">
        <v>973</v>
      </c>
      <c r="C260" t="s">
        <v>974</v>
      </c>
      <c r="D260" t="s">
        <v>37</v>
      </c>
      <c r="E260" t="s">
        <v>123</v>
      </c>
      <c r="I260" s="1"/>
      <c r="J260" t="s">
        <v>43</v>
      </c>
      <c r="L260" t="s">
        <v>16353</v>
      </c>
      <c r="O260" t="s">
        <v>43</v>
      </c>
      <c r="P260" t="s">
        <v>43</v>
      </c>
      <c r="Q260" t="s">
        <v>43</v>
      </c>
      <c r="V260" s="1"/>
      <c r="X260" s="317"/>
      <c r="AB260" s="317"/>
      <c r="AC260" s="317"/>
      <c r="AD260" s="317"/>
      <c r="AE260" s="317"/>
    </row>
    <row r="261" spans="1:31">
      <c r="A261">
        <v>259</v>
      </c>
      <c r="B261" t="s">
        <v>5234</v>
      </c>
      <c r="C261" t="s">
        <v>10373</v>
      </c>
      <c r="D261" t="s">
        <v>37</v>
      </c>
      <c r="E261" t="s">
        <v>108</v>
      </c>
      <c r="I261" s="1"/>
      <c r="J261" t="s">
        <v>43</v>
      </c>
      <c r="L261" t="s">
        <v>16353</v>
      </c>
      <c r="O261" t="s">
        <v>43</v>
      </c>
      <c r="P261" t="s">
        <v>43</v>
      </c>
      <c r="Q261" t="s">
        <v>43</v>
      </c>
      <c r="V261" s="1"/>
      <c r="X261" s="317"/>
      <c r="AB261" s="317"/>
      <c r="AC261" s="317"/>
      <c r="AD261" s="317"/>
      <c r="AE261" s="317"/>
    </row>
    <row r="262" spans="1:31">
      <c r="A262">
        <v>260</v>
      </c>
      <c r="B262" t="s">
        <v>2376</v>
      </c>
      <c r="C262" t="s">
        <v>2377</v>
      </c>
      <c r="D262" t="s">
        <v>37</v>
      </c>
      <c r="E262" t="s">
        <v>140</v>
      </c>
      <c r="I262" s="1">
        <v>45961</v>
      </c>
      <c r="J262">
        <v>10</v>
      </c>
      <c r="L262" t="s">
        <v>16353</v>
      </c>
      <c r="M262">
        <v>50040632</v>
      </c>
      <c r="N262" t="s">
        <v>267</v>
      </c>
      <c r="O262">
        <v>45961</v>
      </c>
      <c r="P262">
        <v>10</v>
      </c>
      <c r="Q262">
        <v>11</v>
      </c>
      <c r="V262" s="1">
        <v>45991</v>
      </c>
      <c r="W262">
        <v>11</v>
      </c>
      <c r="X262" s="317">
        <v>26710</v>
      </c>
      <c r="Y262">
        <v>25.11</v>
      </c>
      <c r="Z262">
        <v>11</v>
      </c>
      <c r="AA262">
        <v>40</v>
      </c>
      <c r="AB262" s="317">
        <v>68860</v>
      </c>
      <c r="AC262" s="317"/>
      <c r="AD262" s="317"/>
      <c r="AE262" s="317"/>
    </row>
    <row r="263" spans="1:31">
      <c r="A263">
        <v>261</v>
      </c>
      <c r="B263" t="s">
        <v>2632</v>
      </c>
      <c r="C263" t="s">
        <v>10374</v>
      </c>
      <c r="D263" t="s">
        <v>37</v>
      </c>
      <c r="E263" t="s">
        <v>140</v>
      </c>
      <c r="I263" s="1">
        <v>45875</v>
      </c>
      <c r="J263">
        <v>8</v>
      </c>
      <c r="L263" t="s">
        <v>16353</v>
      </c>
      <c r="M263">
        <v>50024455</v>
      </c>
      <c r="N263" t="s">
        <v>267</v>
      </c>
      <c r="O263">
        <v>8</v>
      </c>
      <c r="P263">
        <v>8</v>
      </c>
      <c r="Q263">
        <v>8</v>
      </c>
      <c r="V263" s="1">
        <v>45891</v>
      </c>
      <c r="W263">
        <v>8</v>
      </c>
      <c r="X263" s="317">
        <v>24620</v>
      </c>
      <c r="Y263">
        <v>25.8</v>
      </c>
      <c r="Z263">
        <v>8</v>
      </c>
      <c r="AA263">
        <v>40</v>
      </c>
      <c r="AB263" s="317">
        <v>54533</v>
      </c>
      <c r="AC263" s="317"/>
      <c r="AD263" s="317"/>
      <c r="AE263" s="317"/>
    </row>
    <row r="264" spans="1:31">
      <c r="A264">
        <v>262</v>
      </c>
      <c r="B264" t="s">
        <v>10375</v>
      </c>
      <c r="C264" t="s">
        <v>2532</v>
      </c>
      <c r="D264" t="s">
        <v>37</v>
      </c>
      <c r="E264" t="s">
        <v>140</v>
      </c>
      <c r="I264" s="1"/>
      <c r="J264" t="s">
        <v>43</v>
      </c>
      <c r="L264" t="s">
        <v>16353</v>
      </c>
      <c r="O264" t="s">
        <v>43</v>
      </c>
      <c r="P264" t="s">
        <v>43</v>
      </c>
      <c r="Q264" t="s">
        <v>43</v>
      </c>
      <c r="V264" s="1"/>
      <c r="X264" s="317"/>
      <c r="AB264" s="317"/>
      <c r="AC264" s="317"/>
      <c r="AD264" s="317"/>
      <c r="AE264" s="317"/>
    </row>
    <row r="265" spans="1:31">
      <c r="A265">
        <v>263</v>
      </c>
      <c r="B265" t="s">
        <v>10376</v>
      </c>
      <c r="C265" t="s">
        <v>10377</v>
      </c>
      <c r="D265" t="s">
        <v>37</v>
      </c>
      <c r="E265" t="s">
        <v>87</v>
      </c>
      <c r="I265" s="1">
        <v>45769</v>
      </c>
      <c r="J265">
        <v>4</v>
      </c>
      <c r="L265" t="s">
        <v>16353</v>
      </c>
      <c r="M265">
        <v>50003969</v>
      </c>
      <c r="N265" t="s">
        <v>10411</v>
      </c>
      <c r="O265">
        <v>6</v>
      </c>
      <c r="P265">
        <v>4</v>
      </c>
      <c r="Q265">
        <v>6</v>
      </c>
      <c r="R265">
        <v>45792</v>
      </c>
      <c r="S265">
        <v>45828</v>
      </c>
      <c r="T265">
        <v>45832</v>
      </c>
      <c r="V265" s="1">
        <v>45828</v>
      </c>
      <c r="W265">
        <v>6</v>
      </c>
      <c r="X265" s="317">
        <v>43620</v>
      </c>
      <c r="Y265">
        <v>25.6</v>
      </c>
      <c r="Z265">
        <v>6</v>
      </c>
      <c r="AA265">
        <v>40</v>
      </c>
      <c r="AB265" s="317">
        <v>103185</v>
      </c>
      <c r="AC265" s="317"/>
      <c r="AD265" s="317"/>
      <c r="AE265" s="317"/>
    </row>
    <row r="266" spans="1:31">
      <c r="A266">
        <v>264</v>
      </c>
      <c r="B266" t="s">
        <v>1006</v>
      </c>
      <c r="C266" t="s">
        <v>1007</v>
      </c>
      <c r="D266" t="s">
        <v>37</v>
      </c>
      <c r="E266" t="s">
        <v>123</v>
      </c>
      <c r="G266">
        <v>45856</v>
      </c>
      <c r="I266" s="1"/>
      <c r="J266" t="s">
        <v>43</v>
      </c>
      <c r="L266" t="s">
        <v>16353</v>
      </c>
      <c r="O266" t="s">
        <v>43</v>
      </c>
      <c r="P266" t="s">
        <v>43</v>
      </c>
      <c r="Q266" t="s">
        <v>43</v>
      </c>
      <c r="V266" s="1"/>
      <c r="X266" s="317"/>
      <c r="AB266" s="317"/>
      <c r="AC266" s="317"/>
      <c r="AD266" s="317"/>
      <c r="AE266" s="317"/>
    </row>
    <row r="267" spans="1:31">
      <c r="A267">
        <v>265</v>
      </c>
      <c r="B267" t="s">
        <v>1491</v>
      </c>
      <c r="C267" t="s">
        <v>10378</v>
      </c>
      <c r="D267" t="s">
        <v>37</v>
      </c>
      <c r="E267" t="s">
        <v>40</v>
      </c>
      <c r="I267" s="1"/>
      <c r="J267" t="s">
        <v>43</v>
      </c>
      <c r="L267" t="s">
        <v>16353</v>
      </c>
      <c r="O267" t="s">
        <v>43</v>
      </c>
      <c r="P267" t="s">
        <v>43</v>
      </c>
      <c r="Q267" t="s">
        <v>43</v>
      </c>
      <c r="V267" s="1"/>
      <c r="X267" s="317"/>
      <c r="AB267" s="317"/>
      <c r="AC267" s="317"/>
      <c r="AD267" s="317"/>
      <c r="AE267" s="317"/>
    </row>
    <row r="268" spans="1:31">
      <c r="A268">
        <v>266</v>
      </c>
      <c r="B268" t="s">
        <v>10379</v>
      </c>
      <c r="C268" t="s">
        <v>10380</v>
      </c>
      <c r="D268" t="s">
        <v>37</v>
      </c>
      <c r="E268" t="s">
        <v>146</v>
      </c>
      <c r="I268" s="1">
        <v>45777</v>
      </c>
      <c r="J268">
        <v>4</v>
      </c>
      <c r="L268" t="s">
        <v>16353</v>
      </c>
      <c r="M268">
        <v>50005512</v>
      </c>
      <c r="N268" t="s">
        <v>267</v>
      </c>
      <c r="O268">
        <v>6</v>
      </c>
      <c r="P268">
        <v>5</v>
      </c>
      <c r="Q268">
        <v>6</v>
      </c>
      <c r="V268" s="1">
        <v>45828</v>
      </c>
      <c r="W268">
        <v>6</v>
      </c>
      <c r="X268" s="317">
        <v>85880</v>
      </c>
      <c r="Y268">
        <v>25.6</v>
      </c>
      <c r="Z268">
        <v>6</v>
      </c>
      <c r="AA268">
        <v>40</v>
      </c>
      <c r="AB268" s="317">
        <v>152040</v>
      </c>
      <c r="AC268" s="317"/>
      <c r="AD268" s="317"/>
      <c r="AE268" s="317"/>
    </row>
    <row r="269" spans="1:31">
      <c r="A269">
        <v>267</v>
      </c>
      <c r="B269" t="s">
        <v>4539</v>
      </c>
      <c r="C269" t="s">
        <v>2319</v>
      </c>
      <c r="D269" t="s">
        <v>37</v>
      </c>
      <c r="E269" t="s">
        <v>92</v>
      </c>
      <c r="G269">
        <v>45814</v>
      </c>
      <c r="I269" s="1"/>
      <c r="J269" t="s">
        <v>43</v>
      </c>
      <c r="L269" t="s">
        <v>16353</v>
      </c>
      <c r="O269" t="s">
        <v>43</v>
      </c>
      <c r="P269" t="s">
        <v>43</v>
      </c>
      <c r="Q269" t="s">
        <v>43</v>
      </c>
      <c r="V269" s="1"/>
      <c r="X269" s="317"/>
      <c r="AB269" s="317"/>
      <c r="AC269" s="317"/>
      <c r="AD269" s="317"/>
      <c r="AE269" s="317"/>
    </row>
    <row r="270" spans="1:31">
      <c r="A270">
        <v>268</v>
      </c>
      <c r="B270" t="s">
        <v>10381</v>
      </c>
      <c r="C270" t="s">
        <v>10382</v>
      </c>
      <c r="D270" t="s">
        <v>37</v>
      </c>
      <c r="E270" t="s">
        <v>140</v>
      </c>
      <c r="I270" s="1"/>
      <c r="J270" t="s">
        <v>43</v>
      </c>
      <c r="L270" t="s">
        <v>16353</v>
      </c>
      <c r="O270" t="s">
        <v>43</v>
      </c>
      <c r="P270" t="s">
        <v>43</v>
      </c>
      <c r="Q270" t="s">
        <v>43</v>
      </c>
      <c r="V270" s="1"/>
      <c r="X270" s="317"/>
      <c r="AB270" s="317"/>
      <c r="AC270" s="317"/>
      <c r="AD270" s="317"/>
      <c r="AE270" s="317"/>
    </row>
    <row r="271" spans="1:31">
      <c r="A271">
        <v>269</v>
      </c>
      <c r="B271" t="s">
        <v>1072</v>
      </c>
      <c r="C271" t="s">
        <v>4357</v>
      </c>
      <c r="D271" t="s">
        <v>37</v>
      </c>
      <c r="E271" t="s">
        <v>40</v>
      </c>
      <c r="I271" s="1"/>
      <c r="J271" t="s">
        <v>43</v>
      </c>
      <c r="L271" t="s">
        <v>16353</v>
      </c>
      <c r="O271" t="s">
        <v>43</v>
      </c>
      <c r="P271" t="s">
        <v>43</v>
      </c>
      <c r="Q271" t="s">
        <v>43</v>
      </c>
      <c r="V271" s="1"/>
      <c r="X271" s="317"/>
      <c r="AB271" s="317"/>
      <c r="AC271" s="317"/>
      <c r="AD271" s="317"/>
      <c r="AE271" s="317"/>
    </row>
    <row r="272" spans="1:31">
      <c r="A272">
        <v>270</v>
      </c>
      <c r="B272" t="s">
        <v>1086</v>
      </c>
      <c r="C272" t="s">
        <v>1087</v>
      </c>
      <c r="D272" t="s">
        <v>37</v>
      </c>
      <c r="E272" t="s">
        <v>108</v>
      </c>
      <c r="I272" s="1">
        <v>45992</v>
      </c>
      <c r="J272">
        <v>12</v>
      </c>
      <c r="L272" t="s">
        <v>16353</v>
      </c>
      <c r="M272">
        <v>50046282</v>
      </c>
      <c r="N272" t="s">
        <v>6518</v>
      </c>
      <c r="O272">
        <v>12</v>
      </c>
      <c r="P272">
        <v>12</v>
      </c>
      <c r="Q272">
        <v>12</v>
      </c>
      <c r="V272" s="1">
        <v>46022</v>
      </c>
      <c r="W272">
        <v>12</v>
      </c>
      <c r="X272" s="317">
        <v>38610</v>
      </c>
      <c r="Y272">
        <v>25.12</v>
      </c>
      <c r="Z272">
        <v>12</v>
      </c>
      <c r="AA272">
        <v>40</v>
      </c>
      <c r="AB272" s="317">
        <v>57248</v>
      </c>
      <c r="AC272" s="317"/>
      <c r="AD272" s="317"/>
      <c r="AE272" s="317"/>
    </row>
    <row r="273" spans="1:31">
      <c r="A273">
        <v>271</v>
      </c>
      <c r="B273" t="s">
        <v>10383</v>
      </c>
      <c r="C273" t="s">
        <v>10384</v>
      </c>
      <c r="D273" t="s">
        <v>37</v>
      </c>
      <c r="E273" t="s">
        <v>60</v>
      </c>
      <c r="I273" s="1">
        <v>45784</v>
      </c>
      <c r="J273">
        <v>5</v>
      </c>
      <c r="L273" t="s">
        <v>16353</v>
      </c>
      <c r="M273">
        <v>50005737</v>
      </c>
      <c r="N273" t="s">
        <v>6518</v>
      </c>
      <c r="O273">
        <v>7</v>
      </c>
      <c r="P273">
        <v>5</v>
      </c>
      <c r="Q273">
        <v>7</v>
      </c>
      <c r="V273" s="1">
        <v>45861</v>
      </c>
      <c r="W273">
        <v>7</v>
      </c>
      <c r="X273" s="317">
        <v>44020</v>
      </c>
      <c r="Y273">
        <v>25.7</v>
      </c>
      <c r="Z273">
        <v>7</v>
      </c>
      <c r="AA273">
        <v>40</v>
      </c>
      <c r="AB273" s="317">
        <v>93898</v>
      </c>
      <c r="AC273" s="317"/>
      <c r="AD273" s="317"/>
      <c r="AE273" s="317"/>
    </row>
    <row r="274" spans="1:31">
      <c r="A274">
        <v>272</v>
      </c>
      <c r="B274" t="s">
        <v>10385</v>
      </c>
      <c r="C274" t="s">
        <v>786</v>
      </c>
      <c r="D274" t="s">
        <v>37</v>
      </c>
      <c r="E274" t="s">
        <v>123</v>
      </c>
      <c r="I274" s="1">
        <v>45784</v>
      </c>
      <c r="J274">
        <v>5</v>
      </c>
      <c r="L274" t="s">
        <v>16353</v>
      </c>
      <c r="M274">
        <v>50005753</v>
      </c>
      <c r="N274" t="s">
        <v>10411</v>
      </c>
      <c r="O274">
        <v>8</v>
      </c>
      <c r="P274">
        <v>5</v>
      </c>
      <c r="Q274">
        <v>8</v>
      </c>
      <c r="S274">
        <v>45882</v>
      </c>
      <c r="T274">
        <v>45894</v>
      </c>
      <c r="V274" s="1">
        <v>45889</v>
      </c>
      <c r="W274">
        <v>8</v>
      </c>
      <c r="X274" s="317">
        <v>55470</v>
      </c>
      <c r="Y274">
        <v>25.8</v>
      </c>
      <c r="Z274">
        <v>8</v>
      </c>
      <c r="AA274">
        <v>40</v>
      </c>
      <c r="AB274" s="317">
        <v>125458</v>
      </c>
      <c r="AC274" s="317"/>
      <c r="AD274" s="317"/>
      <c r="AE274" s="317"/>
    </row>
    <row r="275" spans="1:31">
      <c r="A275">
        <v>273</v>
      </c>
      <c r="B275" t="s">
        <v>10386</v>
      </c>
      <c r="C275" t="s">
        <v>763</v>
      </c>
      <c r="D275" t="s">
        <v>37</v>
      </c>
      <c r="E275" t="s">
        <v>60</v>
      </c>
      <c r="I275" s="1">
        <v>45784</v>
      </c>
      <c r="J275">
        <v>5</v>
      </c>
      <c r="L275" t="s">
        <v>16353</v>
      </c>
      <c r="M275">
        <v>50005728</v>
      </c>
      <c r="N275" t="s">
        <v>267</v>
      </c>
      <c r="O275">
        <v>6</v>
      </c>
      <c r="P275">
        <v>5</v>
      </c>
      <c r="Q275">
        <v>6</v>
      </c>
      <c r="V275" s="1">
        <v>45828</v>
      </c>
      <c r="W275">
        <v>6</v>
      </c>
      <c r="X275" s="317">
        <v>21620</v>
      </c>
      <c r="Y275">
        <v>25.6</v>
      </c>
      <c r="Z275">
        <v>6</v>
      </c>
      <c r="AA275">
        <v>40</v>
      </c>
      <c r="AB275" s="317">
        <v>46116</v>
      </c>
      <c r="AC275" s="317"/>
      <c r="AD275" s="317"/>
      <c r="AE275" s="317"/>
    </row>
    <row r="276" spans="1:31">
      <c r="A276">
        <v>274</v>
      </c>
      <c r="B276" t="s">
        <v>10387</v>
      </c>
      <c r="C276" t="s">
        <v>749</v>
      </c>
      <c r="D276" t="s">
        <v>37</v>
      </c>
      <c r="E276" t="s">
        <v>60</v>
      </c>
      <c r="I276" s="1">
        <v>45784</v>
      </c>
      <c r="J276">
        <v>5</v>
      </c>
      <c r="L276" t="s">
        <v>16353</v>
      </c>
      <c r="M276">
        <v>50005722</v>
      </c>
      <c r="N276" t="s">
        <v>6518</v>
      </c>
      <c r="O276">
        <v>7</v>
      </c>
      <c r="P276">
        <v>5</v>
      </c>
      <c r="Q276">
        <v>7</v>
      </c>
      <c r="R276">
        <v>45792</v>
      </c>
      <c r="V276" s="1">
        <v>45861</v>
      </c>
      <c r="W276">
        <v>7</v>
      </c>
      <c r="X276" s="317">
        <v>35680</v>
      </c>
      <c r="Y276">
        <v>25.7</v>
      </c>
      <c r="Z276">
        <v>7</v>
      </c>
      <c r="AA276">
        <v>40</v>
      </c>
      <c r="AB276" s="317">
        <v>76115</v>
      </c>
      <c r="AC276" s="317"/>
      <c r="AD276" s="317"/>
      <c r="AE276" s="317"/>
    </row>
    <row r="277" spans="1:31">
      <c r="A277">
        <v>275</v>
      </c>
      <c r="B277" t="s">
        <v>10388</v>
      </c>
      <c r="C277" t="s">
        <v>743</v>
      </c>
      <c r="D277" t="s">
        <v>37</v>
      </c>
      <c r="E277" t="s">
        <v>108</v>
      </c>
      <c r="I277" s="1">
        <v>45784</v>
      </c>
      <c r="J277">
        <v>5</v>
      </c>
      <c r="L277" t="s">
        <v>16353</v>
      </c>
      <c r="M277">
        <v>50005591</v>
      </c>
      <c r="N277" t="s">
        <v>6518</v>
      </c>
      <c r="O277">
        <v>7</v>
      </c>
      <c r="P277">
        <v>5</v>
      </c>
      <c r="Q277">
        <v>7</v>
      </c>
      <c r="S277">
        <v>45856</v>
      </c>
      <c r="T277">
        <v>45861</v>
      </c>
      <c r="V277" s="1">
        <v>45861</v>
      </c>
      <c r="W277">
        <v>7</v>
      </c>
      <c r="X277" s="317">
        <v>169000</v>
      </c>
      <c r="Y277">
        <v>25.7</v>
      </c>
      <c r="Z277">
        <v>7</v>
      </c>
      <c r="AA277">
        <v>40</v>
      </c>
      <c r="AB277" s="317">
        <v>302276</v>
      </c>
      <c r="AC277" s="317"/>
      <c r="AD277" s="317"/>
      <c r="AE277" s="317"/>
    </row>
    <row r="278" spans="1:31">
      <c r="A278">
        <v>276</v>
      </c>
      <c r="B278" t="s">
        <v>768</v>
      </c>
      <c r="C278" t="s">
        <v>763</v>
      </c>
      <c r="D278" t="s">
        <v>37</v>
      </c>
      <c r="E278" t="s">
        <v>60</v>
      </c>
      <c r="I278" s="1">
        <v>45784</v>
      </c>
      <c r="J278">
        <v>5</v>
      </c>
      <c r="L278" t="s">
        <v>16353</v>
      </c>
      <c r="M278">
        <v>50005734</v>
      </c>
      <c r="N278" t="s">
        <v>267</v>
      </c>
      <c r="O278">
        <v>6</v>
      </c>
      <c r="P278">
        <v>5</v>
      </c>
      <c r="Q278">
        <v>6</v>
      </c>
      <c r="V278" s="1">
        <v>45828</v>
      </c>
      <c r="W278">
        <v>6</v>
      </c>
      <c r="X278" s="317">
        <v>35200</v>
      </c>
      <c r="Y278">
        <v>25.6</v>
      </c>
      <c r="Z278">
        <v>6</v>
      </c>
      <c r="AA278">
        <v>40</v>
      </c>
      <c r="AB278" s="317">
        <v>73198</v>
      </c>
      <c r="AC278" s="317"/>
      <c r="AD278" s="317"/>
      <c r="AE278" s="317"/>
    </row>
    <row r="279" spans="1:31">
      <c r="A279">
        <v>277</v>
      </c>
      <c r="B279" t="s">
        <v>10389</v>
      </c>
      <c r="C279" t="s">
        <v>792</v>
      </c>
      <c r="D279" t="s">
        <v>37</v>
      </c>
      <c r="E279" t="s">
        <v>123</v>
      </c>
      <c r="I279" s="1">
        <v>45784</v>
      </c>
      <c r="J279">
        <v>5</v>
      </c>
      <c r="L279" t="s">
        <v>16353</v>
      </c>
      <c r="M279">
        <v>50005756</v>
      </c>
      <c r="N279" t="s">
        <v>6518</v>
      </c>
      <c r="O279">
        <v>7</v>
      </c>
      <c r="P279">
        <v>5</v>
      </c>
      <c r="Q279">
        <v>7</v>
      </c>
      <c r="S279">
        <v>45856</v>
      </c>
      <c r="T279">
        <v>45861</v>
      </c>
      <c r="V279" s="1">
        <v>45861</v>
      </c>
      <c r="W279">
        <v>7</v>
      </c>
      <c r="X279" s="317">
        <v>83780</v>
      </c>
      <c r="Y279">
        <v>25.7</v>
      </c>
      <c r="Z279">
        <v>7</v>
      </c>
      <c r="AA279">
        <v>40</v>
      </c>
      <c r="AB279" s="317">
        <v>185862</v>
      </c>
      <c r="AC279" s="317"/>
      <c r="AD279" s="317"/>
      <c r="AE279" s="317"/>
    </row>
    <row r="280" spans="1:31">
      <c r="A280">
        <v>278</v>
      </c>
      <c r="B280" t="s">
        <v>10390</v>
      </c>
      <c r="C280" t="s">
        <v>740</v>
      </c>
      <c r="D280" t="s">
        <v>37</v>
      </c>
      <c r="E280" t="s">
        <v>40</v>
      </c>
      <c r="I280" s="1">
        <v>45784</v>
      </c>
      <c r="J280">
        <v>5</v>
      </c>
      <c r="L280" t="s">
        <v>16353</v>
      </c>
      <c r="M280">
        <v>50005754</v>
      </c>
      <c r="N280" t="s">
        <v>6518</v>
      </c>
      <c r="O280">
        <v>7</v>
      </c>
      <c r="P280">
        <v>5</v>
      </c>
      <c r="Q280">
        <v>7</v>
      </c>
      <c r="V280" s="1">
        <v>45861</v>
      </c>
      <c r="W280">
        <v>7</v>
      </c>
      <c r="X280" s="317">
        <v>27640</v>
      </c>
      <c r="Y280">
        <v>25.7</v>
      </c>
      <c r="Z280">
        <v>7</v>
      </c>
      <c r="AA280">
        <v>40</v>
      </c>
      <c r="AB280" s="317">
        <v>58959</v>
      </c>
      <c r="AC280" s="317"/>
      <c r="AD280" s="317"/>
      <c r="AE280" s="317"/>
    </row>
    <row r="281" spans="1:31">
      <c r="A281">
        <v>279</v>
      </c>
      <c r="B281" t="s">
        <v>10391</v>
      </c>
      <c r="C281" t="s">
        <v>737</v>
      </c>
      <c r="D281" t="s">
        <v>37</v>
      </c>
      <c r="E281" t="s">
        <v>92</v>
      </c>
      <c r="I281" s="1">
        <v>45784</v>
      </c>
      <c r="J281">
        <v>5</v>
      </c>
      <c r="L281" t="s">
        <v>16353</v>
      </c>
      <c r="M281">
        <v>50005992</v>
      </c>
      <c r="N281" t="s">
        <v>10340</v>
      </c>
      <c r="O281">
        <v>7</v>
      </c>
      <c r="P281">
        <v>5</v>
      </c>
      <c r="Q281">
        <v>7</v>
      </c>
      <c r="S281">
        <v>45870</v>
      </c>
      <c r="T281">
        <v>45873</v>
      </c>
      <c r="V281" s="1">
        <v>45889</v>
      </c>
      <c r="W281">
        <v>8</v>
      </c>
      <c r="X281" s="317">
        <v>64790</v>
      </c>
      <c r="Y281">
        <v>25.8</v>
      </c>
      <c r="Z281">
        <v>8</v>
      </c>
      <c r="AA281">
        <v>40</v>
      </c>
      <c r="AB281" s="317">
        <v>147242</v>
      </c>
      <c r="AC281" s="317"/>
      <c r="AD281" s="317"/>
      <c r="AE281" s="317"/>
    </row>
    <row r="282" spans="1:31">
      <c r="A282">
        <v>280</v>
      </c>
      <c r="B282" t="s">
        <v>10392</v>
      </c>
      <c r="C282" t="s">
        <v>731</v>
      </c>
      <c r="D282" t="s">
        <v>37</v>
      </c>
      <c r="E282" t="s">
        <v>92</v>
      </c>
      <c r="I282" s="1">
        <v>45784</v>
      </c>
      <c r="J282">
        <v>5</v>
      </c>
      <c r="L282" t="s">
        <v>16353</v>
      </c>
      <c r="M282">
        <v>50005994</v>
      </c>
      <c r="N282" t="s">
        <v>10411</v>
      </c>
      <c r="O282">
        <v>7</v>
      </c>
      <c r="P282">
        <v>5</v>
      </c>
      <c r="Q282">
        <v>7</v>
      </c>
      <c r="S282">
        <v>45849</v>
      </c>
      <c r="T282">
        <v>45854</v>
      </c>
      <c r="V282" s="1">
        <v>45860</v>
      </c>
      <c r="W282">
        <v>7</v>
      </c>
      <c r="X282" s="317">
        <v>63110</v>
      </c>
      <c r="Y282">
        <v>25.7</v>
      </c>
      <c r="Z282">
        <v>7</v>
      </c>
      <c r="AA282">
        <v>40</v>
      </c>
      <c r="AB282" s="317">
        <v>143655</v>
      </c>
      <c r="AC282" s="317"/>
      <c r="AD282" s="317"/>
      <c r="AE282" s="317"/>
    </row>
    <row r="283" spans="1:31">
      <c r="A283">
        <v>281</v>
      </c>
      <c r="B283" t="s">
        <v>10393</v>
      </c>
      <c r="C283" t="s">
        <v>10394</v>
      </c>
      <c r="D283" t="s">
        <v>37</v>
      </c>
      <c r="E283" t="s">
        <v>140</v>
      </c>
      <c r="I283" s="1">
        <v>45784</v>
      </c>
      <c r="J283">
        <v>5</v>
      </c>
      <c r="L283" t="s">
        <v>16353</v>
      </c>
      <c r="M283">
        <v>50005947</v>
      </c>
      <c r="N283" t="s">
        <v>6518</v>
      </c>
      <c r="O283">
        <v>7</v>
      </c>
      <c r="P283">
        <v>5</v>
      </c>
      <c r="Q283">
        <v>7</v>
      </c>
      <c r="V283" s="1">
        <v>45861</v>
      </c>
      <c r="W283">
        <v>7</v>
      </c>
      <c r="X283" s="317">
        <v>39980</v>
      </c>
      <c r="Y283">
        <v>25.7</v>
      </c>
      <c r="Z283">
        <v>7</v>
      </c>
      <c r="AA283">
        <v>40</v>
      </c>
      <c r="AB283" s="317">
        <v>85269</v>
      </c>
      <c r="AC283" s="317"/>
      <c r="AD283" s="317"/>
      <c r="AE283" s="317"/>
    </row>
    <row r="284" spans="1:31">
      <c r="A284">
        <v>282</v>
      </c>
      <c r="B284" t="s">
        <v>10395</v>
      </c>
      <c r="C284" t="s">
        <v>804</v>
      </c>
      <c r="D284" t="s">
        <v>37</v>
      </c>
      <c r="E284" t="s">
        <v>92</v>
      </c>
      <c r="I284" s="1">
        <v>45784</v>
      </c>
      <c r="J284">
        <v>5</v>
      </c>
      <c r="L284" t="s">
        <v>16353</v>
      </c>
      <c r="M284">
        <v>50005969</v>
      </c>
      <c r="N284" t="s">
        <v>267</v>
      </c>
      <c r="O284">
        <v>8</v>
      </c>
      <c r="P284">
        <v>5</v>
      </c>
      <c r="Q284">
        <v>8</v>
      </c>
      <c r="S284">
        <v>45890</v>
      </c>
      <c r="T284">
        <v>45897</v>
      </c>
      <c r="V284" s="1">
        <v>45891</v>
      </c>
      <c r="W284">
        <v>8</v>
      </c>
      <c r="X284" s="317">
        <v>30550</v>
      </c>
      <c r="Y284">
        <v>25.8</v>
      </c>
      <c r="Z284">
        <v>8</v>
      </c>
      <c r="AA284">
        <v>40</v>
      </c>
      <c r="AB284" s="317">
        <v>74181</v>
      </c>
      <c r="AC284" s="317"/>
      <c r="AD284" s="317"/>
      <c r="AE284" s="317"/>
    </row>
    <row r="285" spans="1:31">
      <c r="A285">
        <v>283</v>
      </c>
      <c r="B285" t="s">
        <v>10396</v>
      </c>
      <c r="C285" t="s">
        <v>810</v>
      </c>
      <c r="D285" t="s">
        <v>37</v>
      </c>
      <c r="E285" t="s">
        <v>140</v>
      </c>
      <c r="I285" s="1">
        <v>45784</v>
      </c>
      <c r="J285">
        <v>5</v>
      </c>
      <c r="L285" t="s">
        <v>16353</v>
      </c>
      <c r="M285">
        <v>50005977</v>
      </c>
      <c r="N285" t="s">
        <v>10340</v>
      </c>
      <c r="O285">
        <v>7</v>
      </c>
      <c r="P285">
        <v>5</v>
      </c>
      <c r="Q285">
        <v>7</v>
      </c>
      <c r="V285" s="1">
        <v>45889</v>
      </c>
      <c r="W285">
        <v>8</v>
      </c>
      <c r="X285" s="317">
        <v>28620</v>
      </c>
      <c r="Y285">
        <v>25.8</v>
      </c>
      <c r="Z285">
        <v>8</v>
      </c>
      <c r="AA285">
        <v>40</v>
      </c>
      <c r="AB285" s="317">
        <v>61039</v>
      </c>
      <c r="AC285" s="317"/>
      <c r="AD285" s="317"/>
      <c r="AE285" s="317"/>
    </row>
    <row r="286" spans="1:31">
      <c r="A286">
        <v>284</v>
      </c>
      <c r="B286" t="s">
        <v>10397</v>
      </c>
      <c r="C286" t="s">
        <v>817</v>
      </c>
      <c r="D286" t="s">
        <v>37</v>
      </c>
      <c r="E286" t="s">
        <v>140</v>
      </c>
      <c r="I286" s="1">
        <v>45784</v>
      </c>
      <c r="J286">
        <v>5</v>
      </c>
      <c r="L286" t="s">
        <v>16353</v>
      </c>
      <c r="M286">
        <v>50005982</v>
      </c>
      <c r="N286" t="s">
        <v>10340</v>
      </c>
      <c r="O286">
        <v>7</v>
      </c>
      <c r="P286">
        <v>5</v>
      </c>
      <c r="Q286">
        <v>7</v>
      </c>
      <c r="V286" s="1">
        <v>45889</v>
      </c>
      <c r="W286">
        <v>8</v>
      </c>
      <c r="X286" s="317">
        <v>28300</v>
      </c>
      <c r="Y286">
        <v>25.8</v>
      </c>
      <c r="Z286">
        <v>8</v>
      </c>
      <c r="AA286">
        <v>40</v>
      </c>
      <c r="AB286" s="317">
        <v>60363</v>
      </c>
      <c r="AC286" s="317"/>
      <c r="AD286" s="317"/>
      <c r="AE286" s="317"/>
    </row>
    <row r="287" spans="1:31">
      <c r="A287">
        <v>285</v>
      </c>
      <c r="B287" t="s">
        <v>10398</v>
      </c>
      <c r="C287" t="s">
        <v>10399</v>
      </c>
      <c r="D287" t="s">
        <v>37</v>
      </c>
      <c r="E287" t="s">
        <v>92</v>
      </c>
      <c r="I287" s="1">
        <v>45784</v>
      </c>
      <c r="J287">
        <v>5</v>
      </c>
      <c r="L287" t="s">
        <v>16353</v>
      </c>
      <c r="M287">
        <v>50005989</v>
      </c>
      <c r="N287" t="s">
        <v>10411</v>
      </c>
      <c r="O287">
        <v>7</v>
      </c>
      <c r="P287">
        <v>5</v>
      </c>
      <c r="Q287">
        <v>7</v>
      </c>
      <c r="V287" s="1">
        <v>45860</v>
      </c>
      <c r="W287">
        <v>7</v>
      </c>
      <c r="X287" s="317">
        <v>24300</v>
      </c>
      <c r="Y287">
        <v>25.7</v>
      </c>
      <c r="Z287">
        <v>7</v>
      </c>
      <c r="AA287">
        <v>40</v>
      </c>
      <c r="AB287" s="317">
        <v>51835</v>
      </c>
      <c r="AC287" s="317"/>
      <c r="AD287" s="317"/>
      <c r="AE287" s="317"/>
    </row>
    <row r="288" spans="1:31">
      <c r="A288">
        <v>286</v>
      </c>
      <c r="B288" t="s">
        <v>10400</v>
      </c>
      <c r="C288" t="s">
        <v>734</v>
      </c>
      <c r="D288" t="s">
        <v>37</v>
      </c>
      <c r="E288" t="s">
        <v>92</v>
      </c>
      <c r="I288" s="1">
        <v>45784</v>
      </c>
      <c r="J288">
        <v>5</v>
      </c>
      <c r="L288" t="s">
        <v>16353</v>
      </c>
      <c r="M288">
        <v>50005991</v>
      </c>
      <c r="N288" t="s">
        <v>10340</v>
      </c>
      <c r="O288">
        <v>7</v>
      </c>
      <c r="P288">
        <v>5</v>
      </c>
      <c r="Q288">
        <v>7</v>
      </c>
      <c r="S288">
        <v>45870</v>
      </c>
      <c r="T288">
        <v>45873</v>
      </c>
      <c r="V288" s="1">
        <v>45889</v>
      </c>
      <c r="W288">
        <v>8</v>
      </c>
      <c r="X288" s="317">
        <v>86030</v>
      </c>
      <c r="Y288">
        <v>25.8</v>
      </c>
      <c r="Z288">
        <v>8</v>
      </c>
      <c r="AA288">
        <v>40</v>
      </c>
      <c r="AB288" s="317">
        <v>192562</v>
      </c>
      <c r="AC288" s="317"/>
      <c r="AD288" s="317"/>
      <c r="AE288" s="317"/>
    </row>
    <row r="289" spans="1:31">
      <c r="A289">
        <v>287</v>
      </c>
      <c r="B289" t="s">
        <v>10401</v>
      </c>
      <c r="C289" t="s">
        <v>10402</v>
      </c>
      <c r="D289" t="s">
        <v>37</v>
      </c>
      <c r="E289" t="s">
        <v>87</v>
      </c>
      <c r="I289" s="1">
        <v>45784</v>
      </c>
      <c r="J289">
        <v>5</v>
      </c>
      <c r="L289" t="s">
        <v>16353</v>
      </c>
      <c r="M289">
        <v>50005997</v>
      </c>
      <c r="N289" t="s">
        <v>6518</v>
      </c>
      <c r="O289">
        <v>7</v>
      </c>
      <c r="P289">
        <v>5</v>
      </c>
      <c r="Q289">
        <v>7</v>
      </c>
      <c r="V289" s="1">
        <v>45861</v>
      </c>
      <c r="W289">
        <v>7</v>
      </c>
      <c r="X289" s="317">
        <v>25620</v>
      </c>
      <c r="Y289">
        <v>25.7</v>
      </c>
      <c r="Z289">
        <v>7</v>
      </c>
      <c r="AA289">
        <v>40</v>
      </c>
      <c r="AB289" s="317">
        <v>54644</v>
      </c>
      <c r="AC289" s="317"/>
      <c r="AD289" s="317"/>
      <c r="AE289" s="317"/>
    </row>
    <row r="290" spans="1:31">
      <c r="A290">
        <v>288</v>
      </c>
      <c r="B290" t="s">
        <v>10403</v>
      </c>
      <c r="C290" t="s">
        <v>823</v>
      </c>
      <c r="D290" t="s">
        <v>37</v>
      </c>
      <c r="E290" t="s">
        <v>146</v>
      </c>
      <c r="I290" s="1">
        <v>45785</v>
      </c>
      <c r="J290">
        <v>5</v>
      </c>
      <c r="L290" t="s">
        <v>16353</v>
      </c>
      <c r="M290">
        <v>50006151</v>
      </c>
      <c r="N290" t="s">
        <v>10340</v>
      </c>
      <c r="O290">
        <v>7</v>
      </c>
      <c r="P290">
        <v>5</v>
      </c>
      <c r="Q290">
        <v>7</v>
      </c>
      <c r="V290" s="1">
        <v>45889</v>
      </c>
      <c r="W290">
        <v>8</v>
      </c>
      <c r="X290" s="317">
        <v>27620</v>
      </c>
      <c r="Y290">
        <v>25.8</v>
      </c>
      <c r="Z290">
        <v>8</v>
      </c>
      <c r="AA290">
        <v>40</v>
      </c>
      <c r="AB290" s="317">
        <v>58907</v>
      </c>
      <c r="AC290" s="317"/>
      <c r="AD290" s="317"/>
      <c r="AE290" s="317"/>
    </row>
    <row r="291" spans="1:31">
      <c r="A291">
        <v>289</v>
      </c>
      <c r="B291" t="s">
        <v>1051</v>
      </c>
      <c r="C291" t="s">
        <v>1052</v>
      </c>
      <c r="D291" t="s">
        <v>37</v>
      </c>
      <c r="E291" t="s">
        <v>87</v>
      </c>
      <c r="I291" s="1">
        <v>45874</v>
      </c>
      <c r="J291">
        <v>8</v>
      </c>
      <c r="L291" t="s">
        <v>16353</v>
      </c>
      <c r="M291">
        <v>50023883</v>
      </c>
      <c r="N291" t="s">
        <v>267</v>
      </c>
      <c r="O291">
        <v>8</v>
      </c>
      <c r="P291">
        <v>8</v>
      </c>
      <c r="Q291">
        <v>8</v>
      </c>
      <c r="V291" s="1">
        <v>45891</v>
      </c>
      <c r="W291">
        <v>8</v>
      </c>
      <c r="X291" s="317">
        <v>24620</v>
      </c>
      <c r="Y291">
        <v>25.8</v>
      </c>
      <c r="Z291">
        <v>8</v>
      </c>
      <c r="AA291">
        <v>40</v>
      </c>
      <c r="AB291" s="317">
        <v>54533</v>
      </c>
      <c r="AC291" s="317"/>
      <c r="AD291" s="317"/>
      <c r="AE291" s="317"/>
    </row>
    <row r="292" spans="1:31">
      <c r="A292">
        <v>290</v>
      </c>
      <c r="B292" t="s">
        <v>10404</v>
      </c>
      <c r="C292" t="s">
        <v>10405</v>
      </c>
      <c r="D292" t="s">
        <v>37</v>
      </c>
      <c r="E292" t="s">
        <v>87</v>
      </c>
      <c r="I292" s="1"/>
      <c r="J292" t="s">
        <v>43</v>
      </c>
      <c r="L292" t="s">
        <v>16353</v>
      </c>
      <c r="O292" t="s">
        <v>43</v>
      </c>
      <c r="P292" t="s">
        <v>43</v>
      </c>
      <c r="Q292" t="s">
        <v>43</v>
      </c>
      <c r="V292" s="1"/>
      <c r="X292" s="317"/>
      <c r="AB292" s="317"/>
      <c r="AC292" s="317"/>
      <c r="AD292" s="317"/>
      <c r="AE292" s="317"/>
    </row>
    <row r="293" spans="1:31">
      <c r="A293">
        <v>291</v>
      </c>
      <c r="B293" t="s">
        <v>1096</v>
      </c>
      <c r="C293" t="s">
        <v>1097</v>
      </c>
      <c r="D293" t="s">
        <v>37</v>
      </c>
      <c r="E293" t="s">
        <v>60</v>
      </c>
      <c r="I293" s="1"/>
      <c r="J293" t="s">
        <v>43</v>
      </c>
      <c r="L293" t="s">
        <v>16353</v>
      </c>
      <c r="O293" t="s">
        <v>43</v>
      </c>
      <c r="P293" t="s">
        <v>43</v>
      </c>
      <c r="Q293" t="s">
        <v>43</v>
      </c>
      <c r="V293" s="1"/>
      <c r="X293" s="317"/>
      <c r="AB293" s="317"/>
      <c r="AC293" s="317"/>
      <c r="AD293" s="317"/>
      <c r="AE293" s="317"/>
    </row>
    <row r="294" spans="1:31">
      <c r="A294">
        <v>292</v>
      </c>
      <c r="B294" t="s">
        <v>10406</v>
      </c>
      <c r="C294" t="s">
        <v>10407</v>
      </c>
      <c r="D294" t="s">
        <v>37</v>
      </c>
      <c r="E294" t="s">
        <v>72</v>
      </c>
      <c r="I294" s="1">
        <v>45842</v>
      </c>
      <c r="J294">
        <v>7</v>
      </c>
      <c r="L294" t="s">
        <v>16353</v>
      </c>
      <c r="M294">
        <v>50017019</v>
      </c>
      <c r="N294" t="s">
        <v>267</v>
      </c>
      <c r="O294">
        <v>8</v>
      </c>
      <c r="P294">
        <v>7</v>
      </c>
      <c r="Q294">
        <v>8</v>
      </c>
      <c r="V294" s="1">
        <v>45891</v>
      </c>
      <c r="W294">
        <v>8</v>
      </c>
      <c r="X294" s="317">
        <v>21620</v>
      </c>
      <c r="Y294">
        <v>25.8</v>
      </c>
      <c r="Z294">
        <v>8</v>
      </c>
      <c r="AA294">
        <v>40</v>
      </c>
      <c r="AB294" s="317">
        <v>46116</v>
      </c>
      <c r="AC294" s="317"/>
      <c r="AD294" s="317"/>
      <c r="AE294" s="317"/>
    </row>
    <row r="295" spans="1:31">
      <c r="A295">
        <v>293</v>
      </c>
      <c r="B295" t="s">
        <v>1066</v>
      </c>
      <c r="C295" t="s">
        <v>1067</v>
      </c>
      <c r="D295" t="s">
        <v>37</v>
      </c>
      <c r="E295" t="s">
        <v>140</v>
      </c>
      <c r="I295" s="1">
        <v>46080</v>
      </c>
      <c r="J295">
        <v>2</v>
      </c>
      <c r="L295" t="s">
        <v>16353</v>
      </c>
      <c r="M295">
        <v>50058802</v>
      </c>
      <c r="N295" t="s">
        <v>10340</v>
      </c>
      <c r="O295" t="s">
        <v>43</v>
      </c>
      <c r="P295">
        <v>3</v>
      </c>
      <c r="Q295" t="s">
        <v>43</v>
      </c>
      <c r="V295" s="1"/>
      <c r="X295" s="317"/>
      <c r="AB295" s="317"/>
      <c r="AC295" s="317"/>
      <c r="AD295" s="317"/>
      <c r="AE295" s="317"/>
    </row>
    <row r="296" spans="1:31">
      <c r="A296">
        <v>294</v>
      </c>
      <c r="B296" t="s">
        <v>1104</v>
      </c>
      <c r="C296" t="s">
        <v>10408</v>
      </c>
      <c r="D296" t="s">
        <v>37</v>
      </c>
      <c r="E296" t="s">
        <v>108</v>
      </c>
      <c r="I296" s="1">
        <v>45978</v>
      </c>
      <c r="J296">
        <v>11</v>
      </c>
      <c r="L296" t="s">
        <v>16353</v>
      </c>
      <c r="M296">
        <v>50043522</v>
      </c>
      <c r="N296" t="s">
        <v>267</v>
      </c>
      <c r="O296">
        <v>1</v>
      </c>
      <c r="P296">
        <v>11</v>
      </c>
      <c r="Q296">
        <v>1</v>
      </c>
      <c r="V296" s="1"/>
      <c r="X296" s="317"/>
      <c r="Y296">
        <v>26.1</v>
      </c>
      <c r="Z296">
        <v>1</v>
      </c>
      <c r="AA296">
        <v>40</v>
      </c>
      <c r="AB296" s="317">
        <v>80719</v>
      </c>
      <c r="AC296" s="317"/>
      <c r="AD296" s="317"/>
      <c r="AE296" s="317"/>
    </row>
    <row r="297" spans="1:31">
      <c r="A297">
        <v>295</v>
      </c>
      <c r="B297" t="s">
        <v>10409</v>
      </c>
      <c r="C297" t="s">
        <v>838</v>
      </c>
      <c r="D297" t="s">
        <v>37</v>
      </c>
      <c r="E297" t="s">
        <v>87</v>
      </c>
      <c r="I297" s="1">
        <v>45786</v>
      </c>
      <c r="J297">
        <v>5</v>
      </c>
      <c r="L297" t="s">
        <v>16353</v>
      </c>
      <c r="M297">
        <v>50006439</v>
      </c>
      <c r="N297" t="s">
        <v>267</v>
      </c>
      <c r="O297">
        <v>7</v>
      </c>
      <c r="P297">
        <v>5</v>
      </c>
      <c r="Q297">
        <v>7</v>
      </c>
      <c r="S297">
        <v>45867</v>
      </c>
      <c r="T297">
        <v>45873</v>
      </c>
      <c r="V297" s="1">
        <v>45860</v>
      </c>
      <c r="W297">
        <v>7</v>
      </c>
      <c r="X297" s="317">
        <v>110690</v>
      </c>
      <c r="Y297">
        <v>25.7</v>
      </c>
      <c r="Z297">
        <v>7</v>
      </c>
      <c r="AA297">
        <v>40</v>
      </c>
      <c r="AB297" s="317">
        <v>206615</v>
      </c>
      <c r="AC297" s="317"/>
      <c r="AD297" s="317"/>
      <c r="AE297" s="317"/>
    </row>
    <row r="298" spans="1:31">
      <c r="A298">
        <v>296</v>
      </c>
      <c r="B298" t="s">
        <v>1127</v>
      </c>
      <c r="C298" t="s">
        <v>1128</v>
      </c>
      <c r="D298" t="s">
        <v>37</v>
      </c>
      <c r="E298" t="s">
        <v>72</v>
      </c>
      <c r="I298" s="1"/>
      <c r="J298" t="s">
        <v>43</v>
      </c>
      <c r="L298" t="s">
        <v>16353</v>
      </c>
      <c r="O298" t="s">
        <v>43</v>
      </c>
      <c r="P298" t="s">
        <v>43</v>
      </c>
      <c r="Q298" t="s">
        <v>43</v>
      </c>
      <c r="V298" s="1"/>
      <c r="X298" s="317"/>
      <c r="AB298" s="317"/>
      <c r="AC298" s="317"/>
      <c r="AD298" s="317"/>
      <c r="AE298" s="317"/>
    </row>
    <row r="299" spans="1:31">
      <c r="A299">
        <v>297</v>
      </c>
      <c r="B299" t="s">
        <v>1136</v>
      </c>
      <c r="C299" t="s">
        <v>10410</v>
      </c>
      <c r="D299" t="s">
        <v>37</v>
      </c>
      <c r="E299" t="s">
        <v>87</v>
      </c>
      <c r="I299" s="1"/>
      <c r="J299" t="s">
        <v>43</v>
      </c>
      <c r="L299" t="s">
        <v>16353</v>
      </c>
      <c r="O299" t="s">
        <v>43</v>
      </c>
      <c r="P299" t="s">
        <v>43</v>
      </c>
      <c r="Q299" t="s">
        <v>43</v>
      </c>
      <c r="V299" s="1"/>
      <c r="X299" s="317"/>
      <c r="AB299" s="317"/>
      <c r="AC299" s="317"/>
      <c r="AD299" s="317"/>
      <c r="AE299" s="317"/>
    </row>
    <row r="300" spans="1:31">
      <c r="A300">
        <v>298</v>
      </c>
      <c r="B300" t="s">
        <v>1180</v>
      </c>
      <c r="C300" t="s">
        <v>1181</v>
      </c>
      <c r="D300" t="s">
        <v>37</v>
      </c>
      <c r="E300" t="s">
        <v>72</v>
      </c>
      <c r="I300" s="1"/>
      <c r="J300" t="s">
        <v>43</v>
      </c>
      <c r="L300" t="s">
        <v>16353</v>
      </c>
      <c r="O300" t="s">
        <v>43</v>
      </c>
      <c r="P300" t="s">
        <v>43</v>
      </c>
      <c r="Q300" t="s">
        <v>43</v>
      </c>
      <c r="V300" s="1"/>
      <c r="X300" s="317"/>
      <c r="AB300" s="317"/>
      <c r="AC300" s="317"/>
      <c r="AD300" s="317"/>
      <c r="AE300" s="317"/>
    </row>
    <row r="301" spans="1:31">
      <c r="A301">
        <v>299</v>
      </c>
      <c r="B301" t="s">
        <v>1160</v>
      </c>
      <c r="C301" t="s">
        <v>1161</v>
      </c>
      <c r="D301" t="s">
        <v>37</v>
      </c>
      <c r="E301" t="s">
        <v>60</v>
      </c>
      <c r="I301" s="1"/>
      <c r="L301" t="s">
        <v>16353</v>
      </c>
      <c r="O301" t="s">
        <v>43</v>
      </c>
      <c r="P301" t="s">
        <v>43</v>
      </c>
      <c r="Q301" t="s">
        <v>43</v>
      </c>
      <c r="V301" s="1"/>
      <c r="X301" s="317"/>
      <c r="AB301" s="317"/>
      <c r="AC301" s="317"/>
      <c r="AD301" s="317"/>
      <c r="AE301" s="317"/>
    </row>
    <row r="302" spans="1:31">
      <c r="A302">
        <v>300</v>
      </c>
      <c r="B302" t="s">
        <v>10412</v>
      </c>
      <c r="C302" t="s">
        <v>844</v>
      </c>
      <c r="D302" t="s">
        <v>37</v>
      </c>
      <c r="E302" t="s">
        <v>92</v>
      </c>
      <c r="I302" s="1">
        <v>45791</v>
      </c>
      <c r="J302">
        <v>5</v>
      </c>
      <c r="L302" t="s">
        <v>16353</v>
      </c>
      <c r="M302">
        <v>50007066</v>
      </c>
      <c r="N302" t="s">
        <v>267</v>
      </c>
      <c r="O302">
        <v>7</v>
      </c>
      <c r="P302">
        <v>5</v>
      </c>
      <c r="Q302">
        <v>7</v>
      </c>
      <c r="S302">
        <v>45890</v>
      </c>
      <c r="T302">
        <v>45897</v>
      </c>
      <c r="V302" s="1">
        <v>45860</v>
      </c>
      <c r="W302">
        <v>7</v>
      </c>
      <c r="X302" s="317">
        <v>108590</v>
      </c>
      <c r="Y302">
        <v>25.7</v>
      </c>
      <c r="Z302">
        <v>7</v>
      </c>
      <c r="AA302">
        <v>40</v>
      </c>
      <c r="AB302" s="317">
        <v>210906</v>
      </c>
      <c r="AC302" s="317"/>
      <c r="AD302" s="317"/>
      <c r="AE302" s="317"/>
    </row>
    <row r="303" spans="1:31">
      <c r="A303">
        <v>301</v>
      </c>
      <c r="B303" t="s">
        <v>10413</v>
      </c>
      <c r="C303" t="s">
        <v>850</v>
      </c>
      <c r="D303" t="s">
        <v>37</v>
      </c>
      <c r="E303" t="s">
        <v>87</v>
      </c>
      <c r="I303" s="1">
        <v>45791</v>
      </c>
      <c r="J303">
        <v>5</v>
      </c>
      <c r="L303" t="s">
        <v>16353</v>
      </c>
      <c r="M303">
        <v>50007040</v>
      </c>
      <c r="N303" t="s">
        <v>10411</v>
      </c>
      <c r="O303">
        <v>6</v>
      </c>
      <c r="P303">
        <v>5</v>
      </c>
      <c r="Q303">
        <v>6</v>
      </c>
      <c r="V303" s="1">
        <v>45828</v>
      </c>
      <c r="W303">
        <v>6</v>
      </c>
      <c r="X303" s="317">
        <v>27300</v>
      </c>
      <c r="Y303">
        <v>25.6</v>
      </c>
      <c r="Z303">
        <v>6</v>
      </c>
      <c r="AA303">
        <v>40</v>
      </c>
      <c r="AB303" s="317">
        <v>58231</v>
      </c>
      <c r="AC303" s="317"/>
      <c r="AD303" s="317"/>
      <c r="AE303" s="317"/>
    </row>
    <row r="304" spans="1:31">
      <c r="A304">
        <v>302</v>
      </c>
      <c r="B304" t="s">
        <v>2182</v>
      </c>
      <c r="C304" t="s">
        <v>2183</v>
      </c>
      <c r="D304" t="s">
        <v>37</v>
      </c>
      <c r="E304" t="s">
        <v>60</v>
      </c>
      <c r="I304" s="1">
        <v>45791</v>
      </c>
      <c r="J304">
        <v>5</v>
      </c>
      <c r="L304" t="s">
        <v>16353</v>
      </c>
      <c r="M304">
        <v>50007113</v>
      </c>
      <c r="N304" t="s">
        <v>6518</v>
      </c>
      <c r="O304">
        <v>5</v>
      </c>
      <c r="P304">
        <v>5</v>
      </c>
      <c r="Q304">
        <v>5</v>
      </c>
      <c r="S304">
        <v>45806</v>
      </c>
      <c r="T304">
        <v>45812</v>
      </c>
      <c r="V304" s="1">
        <v>45828</v>
      </c>
      <c r="W304">
        <v>6</v>
      </c>
      <c r="X304" s="317">
        <v>115000</v>
      </c>
      <c r="Y304">
        <v>25.6</v>
      </c>
      <c r="Z304">
        <v>6</v>
      </c>
      <c r="AA304">
        <v>40</v>
      </c>
      <c r="AB304" s="317">
        <v>209787</v>
      </c>
      <c r="AC304" s="317"/>
      <c r="AD304" s="317"/>
      <c r="AE304" s="317"/>
    </row>
    <row r="305" spans="1:31">
      <c r="A305">
        <v>303</v>
      </c>
      <c r="B305" t="s">
        <v>10414</v>
      </c>
      <c r="C305" t="s">
        <v>876</v>
      </c>
      <c r="D305" t="s">
        <v>37</v>
      </c>
      <c r="E305" t="s">
        <v>108</v>
      </c>
      <c r="I305" s="1">
        <v>45792</v>
      </c>
      <c r="J305">
        <v>5</v>
      </c>
      <c r="L305" t="s">
        <v>16353</v>
      </c>
      <c r="M305">
        <v>50007121</v>
      </c>
      <c r="N305" t="s">
        <v>267</v>
      </c>
      <c r="O305">
        <v>6</v>
      </c>
      <c r="P305">
        <v>5</v>
      </c>
      <c r="Q305">
        <v>6</v>
      </c>
      <c r="V305" s="1">
        <v>45828</v>
      </c>
      <c r="W305">
        <v>6</v>
      </c>
      <c r="X305" s="317">
        <v>38300</v>
      </c>
      <c r="Y305">
        <v>25.6</v>
      </c>
      <c r="Z305">
        <v>6</v>
      </c>
      <c r="AA305">
        <v>40</v>
      </c>
      <c r="AB305" s="317">
        <v>81682</v>
      </c>
      <c r="AC305" s="317"/>
      <c r="AD305" s="317"/>
      <c r="AE305" s="317"/>
    </row>
    <row r="306" spans="1:31">
      <c r="A306">
        <v>304</v>
      </c>
      <c r="B306" t="s">
        <v>10415</v>
      </c>
      <c r="C306" t="s">
        <v>882</v>
      </c>
      <c r="D306" t="s">
        <v>37</v>
      </c>
      <c r="E306" t="s">
        <v>108</v>
      </c>
      <c r="I306" s="1">
        <v>45792</v>
      </c>
      <c r="J306">
        <v>5</v>
      </c>
      <c r="L306" t="s">
        <v>16353</v>
      </c>
      <c r="M306">
        <v>50007134</v>
      </c>
      <c r="N306" t="s">
        <v>6518</v>
      </c>
      <c r="O306">
        <v>7</v>
      </c>
      <c r="P306">
        <v>5</v>
      </c>
      <c r="Q306">
        <v>7</v>
      </c>
      <c r="V306" s="1">
        <v>45861</v>
      </c>
      <c r="W306">
        <v>7</v>
      </c>
      <c r="X306" s="317">
        <v>24620</v>
      </c>
      <c r="Y306">
        <v>25.7</v>
      </c>
      <c r="Z306">
        <v>7</v>
      </c>
      <c r="AA306">
        <v>40</v>
      </c>
      <c r="AB306" s="317">
        <v>52512</v>
      </c>
      <c r="AC306" s="317"/>
      <c r="AD306" s="317"/>
      <c r="AE306" s="317"/>
    </row>
    <row r="307" spans="1:31">
      <c r="A307">
        <v>305</v>
      </c>
      <c r="B307" t="s">
        <v>10416</v>
      </c>
      <c r="C307" t="s">
        <v>889</v>
      </c>
      <c r="D307" t="s">
        <v>37</v>
      </c>
      <c r="E307" t="s">
        <v>108</v>
      </c>
      <c r="I307" s="1">
        <v>45792</v>
      </c>
      <c r="J307">
        <v>5</v>
      </c>
      <c r="L307" t="s">
        <v>16353</v>
      </c>
      <c r="M307">
        <v>50007140</v>
      </c>
      <c r="N307" t="s">
        <v>6518</v>
      </c>
      <c r="O307">
        <v>7</v>
      </c>
      <c r="P307">
        <v>5</v>
      </c>
      <c r="Q307">
        <v>7</v>
      </c>
      <c r="V307" s="1">
        <v>45861</v>
      </c>
      <c r="W307">
        <v>7</v>
      </c>
      <c r="X307" s="317">
        <v>23620</v>
      </c>
      <c r="Y307">
        <v>25.7</v>
      </c>
      <c r="Z307">
        <v>7</v>
      </c>
      <c r="AA307">
        <v>40</v>
      </c>
      <c r="AB307" s="317">
        <v>50380</v>
      </c>
      <c r="AC307" s="317"/>
      <c r="AD307" s="317"/>
      <c r="AE307" s="317"/>
    </row>
    <row r="308" spans="1:31">
      <c r="A308">
        <v>306</v>
      </c>
      <c r="B308" t="s">
        <v>10417</v>
      </c>
      <c r="C308" t="s">
        <v>854</v>
      </c>
      <c r="D308" t="s">
        <v>37</v>
      </c>
      <c r="E308" t="s">
        <v>123</v>
      </c>
      <c r="I308" s="1">
        <v>45792</v>
      </c>
      <c r="J308">
        <v>5</v>
      </c>
      <c r="L308" t="s">
        <v>16353</v>
      </c>
      <c r="M308">
        <v>50007152</v>
      </c>
      <c r="N308" t="s">
        <v>10411</v>
      </c>
      <c r="O308">
        <v>6</v>
      </c>
      <c r="P308">
        <v>5</v>
      </c>
      <c r="Q308">
        <v>6</v>
      </c>
      <c r="S308">
        <v>45828</v>
      </c>
      <c r="T308">
        <v>45832</v>
      </c>
      <c r="V308" s="1">
        <v>45828</v>
      </c>
      <c r="W308">
        <v>6</v>
      </c>
      <c r="X308" s="317">
        <v>30550</v>
      </c>
      <c r="Y308">
        <v>25.6</v>
      </c>
      <c r="Z308">
        <v>6</v>
      </c>
      <c r="AA308">
        <v>40</v>
      </c>
      <c r="AB308" s="317">
        <v>72286</v>
      </c>
      <c r="AC308" s="317"/>
      <c r="AD308" s="317"/>
      <c r="AE308" s="317"/>
    </row>
    <row r="309" spans="1:31">
      <c r="A309">
        <v>307</v>
      </c>
      <c r="B309" t="s">
        <v>10418</v>
      </c>
      <c r="C309" t="s">
        <v>10419</v>
      </c>
      <c r="D309" t="s">
        <v>37</v>
      </c>
      <c r="E309" t="s">
        <v>123</v>
      </c>
      <c r="I309" s="1">
        <v>45792</v>
      </c>
      <c r="J309">
        <v>5</v>
      </c>
      <c r="L309" t="s">
        <v>16353</v>
      </c>
      <c r="M309">
        <v>50007154</v>
      </c>
      <c r="N309" t="s">
        <v>10411</v>
      </c>
      <c r="O309">
        <v>8</v>
      </c>
      <c r="P309">
        <v>5</v>
      </c>
      <c r="Q309">
        <v>8</v>
      </c>
      <c r="S309">
        <v>45882</v>
      </c>
      <c r="T309">
        <v>45894</v>
      </c>
      <c r="V309" s="1">
        <v>45889</v>
      </c>
      <c r="W309">
        <v>8</v>
      </c>
      <c r="X309" s="317">
        <v>98360</v>
      </c>
      <c r="Y309">
        <v>25.8</v>
      </c>
      <c r="Z309">
        <v>8</v>
      </c>
      <c r="AA309">
        <v>40</v>
      </c>
      <c r="AB309" s="317">
        <v>215101</v>
      </c>
      <c r="AC309" s="317"/>
      <c r="AD309" s="317"/>
      <c r="AE309" s="317"/>
    </row>
    <row r="310" spans="1:31">
      <c r="A310">
        <v>308</v>
      </c>
      <c r="B310" t="s">
        <v>10420</v>
      </c>
      <c r="C310" t="s">
        <v>858</v>
      </c>
      <c r="D310" t="s">
        <v>37</v>
      </c>
      <c r="E310" t="s">
        <v>40</v>
      </c>
      <c r="I310" s="1">
        <v>45792</v>
      </c>
      <c r="J310">
        <v>5</v>
      </c>
      <c r="L310" t="s">
        <v>16353</v>
      </c>
      <c r="M310">
        <v>50007173</v>
      </c>
      <c r="N310" t="s">
        <v>6518</v>
      </c>
      <c r="O310">
        <v>7</v>
      </c>
      <c r="P310">
        <v>5</v>
      </c>
      <c r="Q310">
        <v>7</v>
      </c>
      <c r="V310" s="1">
        <v>45861</v>
      </c>
      <c r="W310">
        <v>7</v>
      </c>
      <c r="X310" s="317">
        <v>27980</v>
      </c>
      <c r="Y310">
        <v>25.7</v>
      </c>
      <c r="Z310">
        <v>7</v>
      </c>
      <c r="AA310">
        <v>40</v>
      </c>
      <c r="AB310" s="317">
        <v>59686</v>
      </c>
      <c r="AC310" s="317"/>
      <c r="AD310" s="317"/>
      <c r="AE310" s="317"/>
    </row>
    <row r="311" spans="1:31">
      <c r="A311">
        <v>309</v>
      </c>
      <c r="B311" t="s">
        <v>864</v>
      </c>
      <c r="C311" t="s">
        <v>10421</v>
      </c>
      <c r="D311" t="s">
        <v>37</v>
      </c>
      <c r="E311" t="s">
        <v>40</v>
      </c>
      <c r="I311" s="1">
        <v>45792</v>
      </c>
      <c r="J311">
        <v>5</v>
      </c>
      <c r="L311" t="s">
        <v>16353</v>
      </c>
      <c r="M311">
        <v>50007175</v>
      </c>
      <c r="N311" t="s">
        <v>6518</v>
      </c>
      <c r="O311">
        <v>7</v>
      </c>
      <c r="P311">
        <v>5</v>
      </c>
      <c r="Q311">
        <v>7</v>
      </c>
      <c r="V311" s="1">
        <v>45861</v>
      </c>
      <c r="W311">
        <v>7</v>
      </c>
      <c r="X311" s="317">
        <v>146450</v>
      </c>
      <c r="Y311">
        <v>25.7</v>
      </c>
      <c r="Z311">
        <v>7</v>
      </c>
      <c r="AA311">
        <v>40</v>
      </c>
      <c r="AB311" s="317">
        <v>319717</v>
      </c>
      <c r="AC311" s="317"/>
      <c r="AD311" s="317"/>
      <c r="AE311" s="317"/>
    </row>
    <row r="312" spans="1:31">
      <c r="A312">
        <v>310</v>
      </c>
      <c r="B312" t="s">
        <v>1309</v>
      </c>
      <c r="C312" t="s">
        <v>1310</v>
      </c>
      <c r="D312" t="s">
        <v>37</v>
      </c>
      <c r="E312" t="s">
        <v>92</v>
      </c>
      <c r="I312" s="1"/>
      <c r="J312" t="s">
        <v>43</v>
      </c>
      <c r="L312" t="s">
        <v>16353</v>
      </c>
      <c r="O312" t="s">
        <v>43</v>
      </c>
      <c r="P312" t="s">
        <v>43</v>
      </c>
      <c r="Q312" t="s">
        <v>43</v>
      </c>
      <c r="V312" s="1"/>
      <c r="X312" s="317"/>
      <c r="AB312" s="317"/>
      <c r="AC312" s="317"/>
      <c r="AD312" s="317"/>
      <c r="AE312" s="317"/>
    </row>
    <row r="313" spans="1:31">
      <c r="A313">
        <v>311</v>
      </c>
      <c r="B313" t="s">
        <v>1309</v>
      </c>
      <c r="C313" t="s">
        <v>1310</v>
      </c>
      <c r="D313" t="s">
        <v>37</v>
      </c>
      <c r="E313" t="s">
        <v>92</v>
      </c>
      <c r="I313" s="1"/>
      <c r="L313" t="s">
        <v>16353</v>
      </c>
      <c r="O313" t="s">
        <v>43</v>
      </c>
      <c r="P313" t="s">
        <v>43</v>
      </c>
      <c r="Q313" t="s">
        <v>43</v>
      </c>
      <c r="V313" s="1"/>
      <c r="X313" s="317"/>
      <c r="AB313" s="317"/>
      <c r="AC313" s="317"/>
      <c r="AD313" s="317"/>
      <c r="AE313" s="317"/>
    </row>
    <row r="314" spans="1:31">
      <c r="A314">
        <v>312</v>
      </c>
      <c r="B314" t="s">
        <v>10422</v>
      </c>
      <c r="C314" t="s">
        <v>10423</v>
      </c>
      <c r="D314" t="s">
        <v>37</v>
      </c>
      <c r="E314" t="s">
        <v>108</v>
      </c>
      <c r="I314" s="1">
        <v>45793</v>
      </c>
      <c r="J314">
        <v>5</v>
      </c>
      <c r="L314" t="s">
        <v>16353</v>
      </c>
      <c r="M314">
        <v>50007693</v>
      </c>
      <c r="N314" t="s">
        <v>6518</v>
      </c>
      <c r="O314">
        <v>7</v>
      </c>
      <c r="P314">
        <v>5</v>
      </c>
      <c r="Q314">
        <v>7</v>
      </c>
      <c r="V314" s="1">
        <v>45861</v>
      </c>
      <c r="W314">
        <v>7</v>
      </c>
      <c r="X314" s="317">
        <v>24620</v>
      </c>
      <c r="Y314">
        <v>25.7</v>
      </c>
      <c r="Z314">
        <v>7</v>
      </c>
      <c r="AA314">
        <v>40</v>
      </c>
      <c r="AB314" s="317">
        <v>52512</v>
      </c>
      <c r="AC314" s="317"/>
      <c r="AD314" s="317"/>
      <c r="AE314" s="317"/>
    </row>
    <row r="315" spans="1:31">
      <c r="A315">
        <v>313</v>
      </c>
      <c r="B315" t="s">
        <v>10424</v>
      </c>
      <c r="C315" t="s">
        <v>899</v>
      </c>
      <c r="D315" t="s">
        <v>37</v>
      </c>
      <c r="E315" t="s">
        <v>108</v>
      </c>
      <c r="I315" s="1">
        <v>45793</v>
      </c>
      <c r="J315">
        <v>5</v>
      </c>
      <c r="L315" t="s">
        <v>16353</v>
      </c>
      <c r="M315">
        <v>50007701</v>
      </c>
      <c r="N315" t="s">
        <v>10411</v>
      </c>
      <c r="O315">
        <v>6</v>
      </c>
      <c r="P315">
        <v>5</v>
      </c>
      <c r="Q315">
        <v>6</v>
      </c>
      <c r="V315" s="1">
        <v>45828</v>
      </c>
      <c r="W315">
        <v>6</v>
      </c>
      <c r="X315" s="317">
        <v>29620</v>
      </c>
      <c r="Y315">
        <v>25.6</v>
      </c>
      <c r="Z315">
        <v>6</v>
      </c>
      <c r="AA315">
        <v>40</v>
      </c>
      <c r="AB315" s="317">
        <v>63171</v>
      </c>
      <c r="AC315" s="317"/>
      <c r="AD315" s="317"/>
      <c r="AE315" s="317"/>
    </row>
    <row r="316" spans="1:31">
      <c r="A316">
        <v>314</v>
      </c>
      <c r="B316" t="s">
        <v>10425</v>
      </c>
      <c r="C316" t="s">
        <v>946</v>
      </c>
      <c r="D316" t="s">
        <v>37</v>
      </c>
      <c r="E316" t="s">
        <v>72</v>
      </c>
      <c r="I316" s="1">
        <v>45796</v>
      </c>
      <c r="J316">
        <v>5</v>
      </c>
      <c r="L316" t="s">
        <v>16353</v>
      </c>
      <c r="M316">
        <v>50008092</v>
      </c>
      <c r="N316" t="s">
        <v>267</v>
      </c>
      <c r="O316">
        <v>9</v>
      </c>
      <c r="P316">
        <v>5</v>
      </c>
      <c r="Q316">
        <v>9</v>
      </c>
      <c r="V316" s="1">
        <v>45922</v>
      </c>
      <c r="W316">
        <v>9</v>
      </c>
      <c r="X316" s="317">
        <v>37340</v>
      </c>
      <c r="Y316">
        <v>25.9</v>
      </c>
      <c r="Z316">
        <v>9</v>
      </c>
      <c r="AA316">
        <v>40</v>
      </c>
      <c r="AB316" s="317">
        <v>79652</v>
      </c>
      <c r="AC316" s="317"/>
      <c r="AD316" s="317"/>
      <c r="AE316" s="317"/>
    </row>
    <row r="317" spans="1:31">
      <c r="A317">
        <v>315</v>
      </c>
      <c r="B317" t="s">
        <v>10426</v>
      </c>
      <c r="C317" t="s">
        <v>943</v>
      </c>
      <c r="D317" t="s">
        <v>37</v>
      </c>
      <c r="E317" t="s">
        <v>72</v>
      </c>
      <c r="I317" s="1">
        <v>45796</v>
      </c>
      <c r="J317">
        <v>5</v>
      </c>
      <c r="L317" t="s">
        <v>16353</v>
      </c>
      <c r="M317">
        <v>50008105</v>
      </c>
      <c r="N317" t="s">
        <v>267</v>
      </c>
      <c r="O317">
        <v>9</v>
      </c>
      <c r="P317">
        <v>5</v>
      </c>
      <c r="Q317">
        <v>9</v>
      </c>
      <c r="V317" s="1">
        <v>45922</v>
      </c>
      <c r="W317">
        <v>9</v>
      </c>
      <c r="X317" s="317">
        <v>23300</v>
      </c>
      <c r="Y317">
        <v>25.9</v>
      </c>
      <c r="Z317">
        <v>9</v>
      </c>
      <c r="AA317">
        <v>40</v>
      </c>
      <c r="AB317" s="317">
        <v>49703</v>
      </c>
      <c r="AC317" s="317"/>
      <c r="AD317" s="317"/>
      <c r="AE317" s="317"/>
    </row>
    <row r="318" spans="1:31">
      <c r="A318">
        <v>316</v>
      </c>
      <c r="B318" t="s">
        <v>10427</v>
      </c>
      <c r="C318" t="s">
        <v>940</v>
      </c>
      <c r="D318" t="s">
        <v>37</v>
      </c>
      <c r="E318" t="s">
        <v>72</v>
      </c>
      <c r="I318" s="1">
        <v>45796</v>
      </c>
      <c r="J318">
        <v>5</v>
      </c>
      <c r="L318" t="s">
        <v>16353</v>
      </c>
      <c r="M318">
        <v>50008114</v>
      </c>
      <c r="N318" t="s">
        <v>10411</v>
      </c>
      <c r="O318">
        <v>9</v>
      </c>
      <c r="P318">
        <v>5</v>
      </c>
      <c r="Q318">
        <v>9</v>
      </c>
      <c r="V318" s="1">
        <v>45922</v>
      </c>
      <c r="W318">
        <v>9</v>
      </c>
      <c r="X318" s="317">
        <v>35020</v>
      </c>
      <c r="Y318">
        <v>25.9</v>
      </c>
      <c r="Z318">
        <v>9</v>
      </c>
      <c r="AA318">
        <v>40</v>
      </c>
      <c r="AB318" s="317">
        <v>74711</v>
      </c>
      <c r="AC318" s="317"/>
      <c r="AD318" s="317"/>
      <c r="AE318" s="317"/>
    </row>
    <row r="319" spans="1:31">
      <c r="A319">
        <v>317</v>
      </c>
      <c r="B319" t="s">
        <v>10428</v>
      </c>
      <c r="C319" t="s">
        <v>937</v>
      </c>
      <c r="D319" t="s">
        <v>37</v>
      </c>
      <c r="E319" t="s">
        <v>87</v>
      </c>
      <c r="I319" s="1">
        <v>45796</v>
      </c>
      <c r="J319">
        <v>5</v>
      </c>
      <c r="L319" t="s">
        <v>16353</v>
      </c>
      <c r="M319">
        <v>50008136</v>
      </c>
      <c r="N319" t="s">
        <v>10411</v>
      </c>
      <c r="O319">
        <v>6</v>
      </c>
      <c r="P319">
        <v>5</v>
      </c>
      <c r="Q319">
        <v>6</v>
      </c>
      <c r="V319" s="1">
        <v>45828</v>
      </c>
      <c r="W319">
        <v>6</v>
      </c>
      <c r="X319" s="317">
        <v>44700</v>
      </c>
      <c r="Y319">
        <v>25.6</v>
      </c>
      <c r="Z319">
        <v>6</v>
      </c>
      <c r="AA319">
        <v>40</v>
      </c>
      <c r="AB319" s="317">
        <v>95353</v>
      </c>
      <c r="AC319" s="317"/>
      <c r="AD319" s="317"/>
      <c r="AE319" s="317"/>
    </row>
    <row r="320" spans="1:31">
      <c r="A320">
        <v>318</v>
      </c>
      <c r="B320" t="s">
        <v>1200</v>
      </c>
      <c r="C320" t="s">
        <v>1201</v>
      </c>
      <c r="D320" t="s">
        <v>37</v>
      </c>
      <c r="E320" t="s">
        <v>92</v>
      </c>
      <c r="G320">
        <v>45861</v>
      </c>
      <c r="I320" s="1"/>
      <c r="J320" t="s">
        <v>43</v>
      </c>
      <c r="L320" t="s">
        <v>16353</v>
      </c>
      <c r="O320" t="s">
        <v>43</v>
      </c>
      <c r="P320" t="s">
        <v>43</v>
      </c>
      <c r="Q320" t="s">
        <v>43</v>
      </c>
      <c r="V320" s="1"/>
      <c r="X320" s="317"/>
      <c r="AB320" s="317"/>
      <c r="AC320" s="317"/>
      <c r="AD320" s="317"/>
      <c r="AE320" s="317"/>
    </row>
    <row r="321" spans="1:31">
      <c r="A321">
        <v>319</v>
      </c>
      <c r="B321" t="s">
        <v>10429</v>
      </c>
      <c r="C321" t="s">
        <v>929</v>
      </c>
      <c r="D321" t="s">
        <v>37</v>
      </c>
      <c r="E321" t="s">
        <v>87</v>
      </c>
      <c r="I321" s="1">
        <v>45796</v>
      </c>
      <c r="J321">
        <v>5</v>
      </c>
      <c r="L321" t="s">
        <v>16353</v>
      </c>
      <c r="M321">
        <v>50008216</v>
      </c>
      <c r="N321" t="s">
        <v>10411</v>
      </c>
      <c r="O321">
        <v>7</v>
      </c>
      <c r="P321">
        <v>5</v>
      </c>
      <c r="Q321">
        <v>7</v>
      </c>
      <c r="V321" s="1">
        <v>45860</v>
      </c>
      <c r="W321">
        <v>7</v>
      </c>
      <c r="X321" s="317">
        <v>21620</v>
      </c>
      <c r="Y321">
        <v>25.7</v>
      </c>
      <c r="Z321">
        <v>7</v>
      </c>
      <c r="AA321">
        <v>40</v>
      </c>
      <c r="AB321" s="317">
        <v>46116</v>
      </c>
      <c r="AC321" s="317"/>
      <c r="AD321" s="317"/>
      <c r="AE321" s="317"/>
    </row>
    <row r="322" spans="1:31">
      <c r="A322">
        <v>320</v>
      </c>
      <c r="B322" t="s">
        <v>10430</v>
      </c>
      <c r="C322" t="s">
        <v>926</v>
      </c>
      <c r="D322" t="s">
        <v>37</v>
      </c>
      <c r="E322" t="s">
        <v>87</v>
      </c>
      <c r="I322" s="1">
        <v>45796</v>
      </c>
      <c r="J322">
        <v>5</v>
      </c>
      <c r="L322" t="s">
        <v>16353</v>
      </c>
      <c r="M322">
        <v>50008225</v>
      </c>
      <c r="N322" t="s">
        <v>267</v>
      </c>
      <c r="O322">
        <v>9</v>
      </c>
      <c r="P322">
        <v>5</v>
      </c>
      <c r="Q322">
        <v>9</v>
      </c>
      <c r="V322" s="1">
        <v>45922</v>
      </c>
      <c r="W322">
        <v>9</v>
      </c>
      <c r="X322" s="317">
        <v>39400</v>
      </c>
      <c r="Y322">
        <v>25.9</v>
      </c>
      <c r="Z322">
        <v>9</v>
      </c>
      <c r="AA322">
        <v>40</v>
      </c>
      <c r="AB322" s="317">
        <v>84068</v>
      </c>
      <c r="AC322" s="317"/>
      <c r="AD322" s="317"/>
      <c r="AE322" s="317"/>
    </row>
    <row r="323" spans="1:31">
      <c r="A323">
        <v>321</v>
      </c>
      <c r="B323" t="s">
        <v>10431</v>
      </c>
      <c r="C323" t="s">
        <v>923</v>
      </c>
      <c r="D323" t="s">
        <v>37</v>
      </c>
      <c r="E323" t="s">
        <v>87</v>
      </c>
      <c r="I323" s="1">
        <v>45796</v>
      </c>
      <c r="J323">
        <v>5</v>
      </c>
      <c r="L323" t="s">
        <v>16353</v>
      </c>
      <c r="M323">
        <v>50008233</v>
      </c>
      <c r="N323" t="s">
        <v>10411</v>
      </c>
      <c r="O323">
        <v>8</v>
      </c>
      <c r="P323">
        <v>5</v>
      </c>
      <c r="Q323">
        <v>8</v>
      </c>
      <c r="V323" s="1">
        <v>45889</v>
      </c>
      <c r="W323">
        <v>8</v>
      </c>
      <c r="X323" s="317">
        <v>37035</v>
      </c>
      <c r="Y323">
        <v>25.8</v>
      </c>
      <c r="Z323">
        <v>8</v>
      </c>
      <c r="AA323">
        <v>40</v>
      </c>
      <c r="AB323" s="317">
        <v>73850</v>
      </c>
      <c r="AC323" s="317"/>
      <c r="AD323" s="317"/>
      <c r="AE323" s="317"/>
    </row>
    <row r="324" spans="1:31">
      <c r="A324">
        <v>322</v>
      </c>
      <c r="B324" t="s">
        <v>10432</v>
      </c>
      <c r="C324" t="s">
        <v>920</v>
      </c>
      <c r="D324" t="s">
        <v>37</v>
      </c>
      <c r="E324" t="s">
        <v>87</v>
      </c>
      <c r="I324" s="1">
        <v>45796</v>
      </c>
      <c r="J324">
        <v>5</v>
      </c>
      <c r="L324" t="s">
        <v>16353</v>
      </c>
      <c r="M324">
        <v>50008240</v>
      </c>
      <c r="N324" t="s">
        <v>6518</v>
      </c>
      <c r="O324">
        <v>7</v>
      </c>
      <c r="P324">
        <v>5</v>
      </c>
      <c r="Q324">
        <v>7</v>
      </c>
      <c r="V324" s="1">
        <v>45861</v>
      </c>
      <c r="W324">
        <v>7</v>
      </c>
      <c r="X324" s="317">
        <v>34660</v>
      </c>
      <c r="Y324">
        <v>25.7</v>
      </c>
      <c r="Z324">
        <v>7</v>
      </c>
      <c r="AA324">
        <v>40</v>
      </c>
      <c r="AB324" s="317">
        <v>73933</v>
      </c>
      <c r="AC324" s="317"/>
      <c r="AD324" s="317"/>
      <c r="AE324" s="317"/>
    </row>
    <row r="325" spans="1:31">
      <c r="A325">
        <v>323</v>
      </c>
      <c r="B325" t="s">
        <v>10433</v>
      </c>
      <c r="C325" t="s">
        <v>10434</v>
      </c>
      <c r="D325" t="s">
        <v>37</v>
      </c>
      <c r="E325" t="s">
        <v>87</v>
      </c>
      <c r="I325" s="1">
        <v>45796</v>
      </c>
      <c r="J325">
        <v>5</v>
      </c>
      <c r="L325" t="s">
        <v>16353</v>
      </c>
      <c r="M325">
        <v>50008248</v>
      </c>
      <c r="N325" t="s">
        <v>6518</v>
      </c>
      <c r="O325">
        <v>7</v>
      </c>
      <c r="P325">
        <v>5</v>
      </c>
      <c r="Q325">
        <v>7</v>
      </c>
      <c r="V325" s="1">
        <v>45861</v>
      </c>
      <c r="W325">
        <v>7</v>
      </c>
      <c r="X325" s="317">
        <v>27980</v>
      </c>
      <c r="Y325">
        <v>25.7</v>
      </c>
      <c r="Z325">
        <v>7</v>
      </c>
      <c r="AA325">
        <v>40</v>
      </c>
      <c r="AB325" s="317">
        <v>59686</v>
      </c>
      <c r="AC325" s="317"/>
      <c r="AD325" s="317"/>
      <c r="AE325" s="317"/>
    </row>
    <row r="326" spans="1:31">
      <c r="A326">
        <v>324</v>
      </c>
      <c r="B326" t="s">
        <v>10435</v>
      </c>
      <c r="C326" t="s">
        <v>917</v>
      </c>
      <c r="D326" t="s">
        <v>37</v>
      </c>
      <c r="E326" t="s">
        <v>87</v>
      </c>
      <c r="I326" s="1">
        <v>45796</v>
      </c>
      <c r="J326">
        <v>5</v>
      </c>
      <c r="L326" t="s">
        <v>16353</v>
      </c>
      <c r="M326">
        <v>50008256</v>
      </c>
      <c r="N326" t="s">
        <v>10411</v>
      </c>
      <c r="O326">
        <v>6</v>
      </c>
      <c r="P326">
        <v>5</v>
      </c>
      <c r="Q326">
        <v>6</v>
      </c>
      <c r="V326" s="1">
        <v>45828</v>
      </c>
      <c r="W326">
        <v>6</v>
      </c>
      <c r="X326" s="317">
        <v>24640</v>
      </c>
      <c r="Y326">
        <v>25.6</v>
      </c>
      <c r="Z326">
        <v>6</v>
      </c>
      <c r="AA326">
        <v>40</v>
      </c>
      <c r="AB326" s="317">
        <v>52563</v>
      </c>
      <c r="AC326" s="317"/>
      <c r="AD326" s="317"/>
      <c r="AE326" s="317"/>
    </row>
    <row r="327" spans="1:31">
      <c r="A327">
        <v>325</v>
      </c>
      <c r="B327" t="s">
        <v>913</v>
      </c>
      <c r="C327" t="s">
        <v>10436</v>
      </c>
      <c r="D327" t="s">
        <v>37</v>
      </c>
      <c r="E327" t="s">
        <v>108</v>
      </c>
      <c r="I327" s="1">
        <v>45796</v>
      </c>
      <c r="J327">
        <v>5</v>
      </c>
      <c r="L327" t="s">
        <v>16353</v>
      </c>
      <c r="M327">
        <v>50008287</v>
      </c>
      <c r="N327" t="s">
        <v>267</v>
      </c>
      <c r="O327">
        <v>9</v>
      </c>
      <c r="P327">
        <v>5</v>
      </c>
      <c r="Q327">
        <v>9</v>
      </c>
      <c r="V327" s="1">
        <v>45922</v>
      </c>
      <c r="W327">
        <v>9</v>
      </c>
      <c r="X327" s="317">
        <v>30660</v>
      </c>
      <c r="Y327">
        <v>25.9</v>
      </c>
      <c r="Z327">
        <v>9</v>
      </c>
      <c r="AA327">
        <v>40</v>
      </c>
      <c r="AB327" s="317">
        <v>65405</v>
      </c>
      <c r="AC327" s="317"/>
      <c r="AD327" s="317"/>
      <c r="AE327" s="317"/>
    </row>
    <row r="328" spans="1:31">
      <c r="A328">
        <v>326</v>
      </c>
      <c r="B328" t="s">
        <v>834</v>
      </c>
      <c r="C328" t="s">
        <v>835</v>
      </c>
      <c r="D328" t="s">
        <v>37</v>
      </c>
      <c r="E328" t="s">
        <v>140</v>
      </c>
      <c r="I328" s="1">
        <v>45796</v>
      </c>
      <c r="J328">
        <v>5</v>
      </c>
      <c r="L328" t="s">
        <v>16353</v>
      </c>
      <c r="M328">
        <v>50008308</v>
      </c>
      <c r="N328" t="s">
        <v>267</v>
      </c>
      <c r="O328">
        <v>9</v>
      </c>
      <c r="P328">
        <v>5</v>
      </c>
      <c r="Q328">
        <v>9</v>
      </c>
      <c r="V328" s="1">
        <v>45922</v>
      </c>
      <c r="W328">
        <v>9</v>
      </c>
      <c r="X328" s="317">
        <v>58190</v>
      </c>
      <c r="Y328">
        <v>25.9</v>
      </c>
      <c r="Z328">
        <v>9</v>
      </c>
      <c r="AA328">
        <v>40</v>
      </c>
      <c r="AB328" s="317">
        <v>124126</v>
      </c>
      <c r="AC328" s="317"/>
      <c r="AD328" s="317"/>
      <c r="AE328" s="317"/>
    </row>
    <row r="329" spans="1:31">
      <c r="A329">
        <v>327</v>
      </c>
      <c r="B329" t="s">
        <v>10437</v>
      </c>
      <c r="C329" t="s">
        <v>911</v>
      </c>
      <c r="D329" t="s">
        <v>37</v>
      </c>
      <c r="E329" t="s">
        <v>140</v>
      </c>
      <c r="I329" s="1">
        <v>45797</v>
      </c>
      <c r="J329">
        <v>5</v>
      </c>
      <c r="L329" t="s">
        <v>16353</v>
      </c>
      <c r="M329">
        <v>50008380</v>
      </c>
      <c r="N329" t="s">
        <v>10411</v>
      </c>
      <c r="O329">
        <v>7</v>
      </c>
      <c r="P329">
        <v>5</v>
      </c>
      <c r="Q329">
        <v>7</v>
      </c>
      <c r="V329" s="1">
        <v>45860</v>
      </c>
      <c r="W329">
        <v>7</v>
      </c>
      <c r="X329" s="317">
        <v>22620</v>
      </c>
      <c r="Y329">
        <v>25.7</v>
      </c>
      <c r="Z329">
        <v>7</v>
      </c>
      <c r="AA329">
        <v>40</v>
      </c>
      <c r="AB329" s="317">
        <v>48248</v>
      </c>
      <c r="AC329" s="317"/>
      <c r="AD329" s="317"/>
      <c r="AE329" s="317"/>
    </row>
    <row r="330" spans="1:31">
      <c r="A330">
        <v>328</v>
      </c>
      <c r="B330" t="s">
        <v>10438</v>
      </c>
      <c r="C330" t="s">
        <v>908</v>
      </c>
      <c r="D330" t="s">
        <v>37</v>
      </c>
      <c r="E330" t="s">
        <v>140</v>
      </c>
      <c r="I330" s="1">
        <v>45797</v>
      </c>
      <c r="J330">
        <v>5</v>
      </c>
      <c r="L330" t="s">
        <v>16353</v>
      </c>
      <c r="M330">
        <v>50008382</v>
      </c>
      <c r="N330" t="s">
        <v>6518</v>
      </c>
      <c r="O330">
        <v>7</v>
      </c>
      <c r="P330">
        <v>5</v>
      </c>
      <c r="Q330">
        <v>7</v>
      </c>
      <c r="V330" s="1">
        <v>45861</v>
      </c>
      <c r="W330">
        <v>7</v>
      </c>
      <c r="X330" s="317">
        <v>24620</v>
      </c>
      <c r="Y330">
        <v>25.7</v>
      </c>
      <c r="Z330">
        <v>7</v>
      </c>
      <c r="AA330">
        <v>40</v>
      </c>
      <c r="AB330" s="317">
        <v>52512</v>
      </c>
      <c r="AC330" s="317"/>
      <c r="AD330" s="317"/>
      <c r="AE330" s="317"/>
    </row>
    <row r="331" spans="1:31">
      <c r="A331">
        <v>329</v>
      </c>
      <c r="B331" t="s">
        <v>10439</v>
      </c>
      <c r="C331" t="s">
        <v>902</v>
      </c>
      <c r="D331" t="s">
        <v>37</v>
      </c>
      <c r="E331" t="s">
        <v>140</v>
      </c>
      <c r="I331" s="1">
        <v>45797</v>
      </c>
      <c r="J331">
        <v>5</v>
      </c>
      <c r="L331" t="s">
        <v>16353</v>
      </c>
      <c r="M331">
        <v>50008384</v>
      </c>
      <c r="N331" t="s">
        <v>267</v>
      </c>
      <c r="O331">
        <v>9</v>
      </c>
      <c r="P331">
        <v>5</v>
      </c>
      <c r="Q331">
        <v>9</v>
      </c>
      <c r="V331" s="1">
        <v>45922</v>
      </c>
      <c r="W331">
        <v>9</v>
      </c>
      <c r="X331" s="317">
        <v>33340</v>
      </c>
      <c r="Y331">
        <v>25.9</v>
      </c>
      <c r="Z331">
        <v>9</v>
      </c>
      <c r="AA331">
        <v>40</v>
      </c>
      <c r="AB331" s="317">
        <v>71124</v>
      </c>
      <c r="AC331" s="317"/>
      <c r="AD331" s="317"/>
      <c r="AE331" s="317"/>
    </row>
    <row r="332" spans="1:31">
      <c r="A332">
        <v>330</v>
      </c>
      <c r="B332" t="s">
        <v>10440</v>
      </c>
      <c r="C332" t="s">
        <v>10441</v>
      </c>
      <c r="D332" t="s">
        <v>37</v>
      </c>
      <c r="E332" t="s">
        <v>140</v>
      </c>
      <c r="I332" s="1">
        <v>45797</v>
      </c>
      <c r="J332">
        <v>5</v>
      </c>
      <c r="L332" t="s">
        <v>16353</v>
      </c>
      <c r="M332">
        <v>50008389</v>
      </c>
      <c r="N332" t="s">
        <v>6518</v>
      </c>
      <c r="O332">
        <v>7</v>
      </c>
      <c r="P332">
        <v>5</v>
      </c>
      <c r="Q332">
        <v>7</v>
      </c>
      <c r="V332" s="1">
        <v>45861</v>
      </c>
      <c r="W332">
        <v>7</v>
      </c>
      <c r="X332" s="317">
        <v>22620</v>
      </c>
      <c r="Y332">
        <v>25.7</v>
      </c>
      <c r="Z332">
        <v>7</v>
      </c>
      <c r="AA332">
        <v>40</v>
      </c>
      <c r="AB332" s="317">
        <v>48248</v>
      </c>
      <c r="AC332" s="317"/>
      <c r="AD332" s="317"/>
      <c r="AE332" s="317"/>
    </row>
    <row r="333" spans="1:31">
      <c r="A333">
        <v>331</v>
      </c>
      <c r="B333" t="s">
        <v>10442</v>
      </c>
      <c r="C333" t="s">
        <v>10443</v>
      </c>
      <c r="D333" t="s">
        <v>37</v>
      </c>
      <c r="E333" t="s">
        <v>87</v>
      </c>
      <c r="I333" s="1"/>
      <c r="L333" t="s">
        <v>16353</v>
      </c>
      <c r="O333" t="s">
        <v>43</v>
      </c>
      <c r="P333" t="s">
        <v>43</v>
      </c>
      <c r="Q333" t="s">
        <v>43</v>
      </c>
      <c r="V333" s="1"/>
      <c r="X333" s="317"/>
      <c r="AB333" s="317"/>
      <c r="AC333" s="317"/>
      <c r="AD333" s="317"/>
      <c r="AE333" s="317"/>
    </row>
    <row r="334" spans="1:31">
      <c r="A334">
        <v>332</v>
      </c>
      <c r="B334" t="s">
        <v>10444</v>
      </c>
      <c r="C334" t="s">
        <v>958</v>
      </c>
      <c r="D334" t="s">
        <v>37</v>
      </c>
      <c r="E334" t="s">
        <v>108</v>
      </c>
      <c r="I334" s="1">
        <v>45798</v>
      </c>
      <c r="J334">
        <v>5</v>
      </c>
      <c r="L334" t="s">
        <v>16353</v>
      </c>
      <c r="M334">
        <v>50008682</v>
      </c>
      <c r="N334" t="s">
        <v>6518</v>
      </c>
      <c r="O334">
        <v>7</v>
      </c>
      <c r="P334">
        <v>5</v>
      </c>
      <c r="Q334">
        <v>7</v>
      </c>
      <c r="V334" s="1">
        <v>45861</v>
      </c>
      <c r="W334">
        <v>7</v>
      </c>
      <c r="X334" s="317">
        <v>32340</v>
      </c>
      <c r="Y334">
        <v>25.7</v>
      </c>
      <c r="Z334">
        <v>7</v>
      </c>
      <c r="AA334">
        <v>40</v>
      </c>
      <c r="AB334" s="317">
        <v>68992</v>
      </c>
      <c r="AC334" s="317"/>
      <c r="AD334" s="317"/>
      <c r="AE334" s="317"/>
    </row>
    <row r="335" spans="1:31">
      <c r="A335">
        <v>333</v>
      </c>
      <c r="B335" t="s">
        <v>10445</v>
      </c>
      <c r="C335" t="s">
        <v>961</v>
      </c>
      <c r="D335" t="s">
        <v>37</v>
      </c>
      <c r="E335" t="s">
        <v>108</v>
      </c>
      <c r="I335" s="1">
        <v>45798</v>
      </c>
      <c r="J335">
        <v>5</v>
      </c>
      <c r="L335" t="s">
        <v>16353</v>
      </c>
      <c r="M335">
        <v>50008661</v>
      </c>
      <c r="N335" t="s">
        <v>6518</v>
      </c>
      <c r="O335">
        <v>7</v>
      </c>
      <c r="P335">
        <v>5</v>
      </c>
      <c r="Q335">
        <v>7</v>
      </c>
      <c r="V335" s="1">
        <v>45861</v>
      </c>
      <c r="W335">
        <v>7</v>
      </c>
      <c r="X335" s="317">
        <v>26300</v>
      </c>
      <c r="Y335">
        <v>25.7</v>
      </c>
      <c r="Z335">
        <v>7</v>
      </c>
      <c r="AA335">
        <v>40</v>
      </c>
      <c r="AB335" s="317">
        <v>56099</v>
      </c>
      <c r="AC335" s="317"/>
      <c r="AD335" s="317"/>
      <c r="AE335" s="317"/>
    </row>
    <row r="336" spans="1:31">
      <c r="A336">
        <v>334</v>
      </c>
      <c r="B336" t="s">
        <v>10446</v>
      </c>
      <c r="C336" t="s">
        <v>952</v>
      </c>
      <c r="D336" t="s">
        <v>37</v>
      </c>
      <c r="E336" t="s">
        <v>87</v>
      </c>
      <c r="I336" s="1">
        <v>45798</v>
      </c>
      <c r="J336">
        <v>5</v>
      </c>
      <c r="L336" t="s">
        <v>16353</v>
      </c>
      <c r="M336">
        <v>50008510</v>
      </c>
      <c r="N336" t="s">
        <v>267</v>
      </c>
      <c r="O336">
        <v>6</v>
      </c>
      <c r="P336">
        <v>5</v>
      </c>
      <c r="Q336">
        <v>6</v>
      </c>
      <c r="V336" s="1">
        <v>45828</v>
      </c>
      <c r="W336">
        <v>6</v>
      </c>
      <c r="X336" s="317">
        <v>35020</v>
      </c>
      <c r="Y336">
        <v>25.6</v>
      </c>
      <c r="Z336">
        <v>6</v>
      </c>
      <c r="AA336">
        <v>40</v>
      </c>
      <c r="AB336" s="317">
        <v>74711</v>
      </c>
      <c r="AC336" s="317"/>
      <c r="AD336" s="317"/>
      <c r="AE336" s="317"/>
    </row>
    <row r="337" spans="1:31">
      <c r="A337">
        <v>335</v>
      </c>
      <c r="B337" t="s">
        <v>1216</v>
      </c>
      <c r="C337" t="s">
        <v>1217</v>
      </c>
      <c r="D337" t="s">
        <v>37</v>
      </c>
      <c r="E337" t="s">
        <v>92</v>
      </c>
      <c r="I337" s="1">
        <v>46036</v>
      </c>
      <c r="J337">
        <v>1</v>
      </c>
      <c r="L337" t="s">
        <v>16353</v>
      </c>
      <c r="M337">
        <v>50053316</v>
      </c>
      <c r="N337" t="s">
        <v>267</v>
      </c>
      <c r="O337">
        <v>2</v>
      </c>
      <c r="P337">
        <v>1</v>
      </c>
      <c r="Q337">
        <v>2</v>
      </c>
      <c r="S337">
        <v>46072</v>
      </c>
      <c r="T337">
        <v>46077</v>
      </c>
      <c r="V337" s="1"/>
      <c r="X337" s="317"/>
      <c r="Y337">
        <v>26.2</v>
      </c>
      <c r="Z337">
        <v>2</v>
      </c>
      <c r="AA337">
        <v>40</v>
      </c>
      <c r="AB337" s="317">
        <v>95147</v>
      </c>
      <c r="AC337" s="317"/>
      <c r="AD337" s="317"/>
      <c r="AE337" s="317"/>
    </row>
    <row r="338" spans="1:31">
      <c r="A338">
        <v>336</v>
      </c>
      <c r="B338" t="s">
        <v>10447</v>
      </c>
      <c r="C338" t="s">
        <v>715</v>
      </c>
      <c r="D338" t="s">
        <v>37</v>
      </c>
      <c r="E338" t="s">
        <v>108</v>
      </c>
      <c r="I338" s="1">
        <v>45799</v>
      </c>
      <c r="J338">
        <v>5</v>
      </c>
      <c r="L338" t="s">
        <v>16353</v>
      </c>
      <c r="M338">
        <v>50008737</v>
      </c>
      <c r="N338" t="s">
        <v>6518</v>
      </c>
      <c r="O338">
        <v>7</v>
      </c>
      <c r="P338">
        <v>5</v>
      </c>
      <c r="Q338">
        <v>7</v>
      </c>
      <c r="R338">
        <v>45800</v>
      </c>
      <c r="S338">
        <v>45873</v>
      </c>
      <c r="T338">
        <v>45876</v>
      </c>
      <c r="V338" s="1">
        <v>45861</v>
      </c>
      <c r="W338">
        <v>7</v>
      </c>
      <c r="X338" s="317">
        <v>119000</v>
      </c>
      <c r="Y338">
        <v>25.7</v>
      </c>
      <c r="Z338">
        <v>7</v>
      </c>
      <c r="AA338">
        <v>40</v>
      </c>
      <c r="AB338" s="317">
        <v>218547</v>
      </c>
      <c r="AC338" s="317"/>
      <c r="AD338" s="317"/>
      <c r="AE338" s="317"/>
    </row>
    <row r="339" spans="1:31">
      <c r="A339">
        <v>337</v>
      </c>
      <c r="B339" t="s">
        <v>1232</v>
      </c>
      <c r="C339" t="s">
        <v>1233</v>
      </c>
      <c r="D339" t="s">
        <v>37</v>
      </c>
      <c r="E339" t="s">
        <v>60</v>
      </c>
      <c r="G339">
        <v>45813</v>
      </c>
      <c r="I339" s="1">
        <v>45919</v>
      </c>
      <c r="J339">
        <v>9</v>
      </c>
      <c r="L339" t="s">
        <v>16353</v>
      </c>
      <c r="M339">
        <v>50033339</v>
      </c>
      <c r="N339" t="s">
        <v>6518</v>
      </c>
      <c r="O339">
        <v>45919</v>
      </c>
      <c r="P339">
        <v>9</v>
      </c>
      <c r="Q339">
        <v>11</v>
      </c>
      <c r="S339">
        <v>46036</v>
      </c>
      <c r="T339">
        <v>46038</v>
      </c>
      <c r="V339" s="1">
        <v>46022</v>
      </c>
      <c r="W339">
        <v>12</v>
      </c>
      <c r="X339" s="317">
        <v>45570</v>
      </c>
      <c r="Y339">
        <v>25.12</v>
      </c>
      <c r="Z339">
        <v>12</v>
      </c>
      <c r="AA339">
        <v>40</v>
      </c>
      <c r="AB339" s="317">
        <v>110315</v>
      </c>
      <c r="AC339" s="317"/>
      <c r="AD339" s="317"/>
      <c r="AE339" s="317"/>
    </row>
    <row r="340" spans="1:31">
      <c r="A340">
        <v>338</v>
      </c>
      <c r="B340" t="s">
        <v>10448</v>
      </c>
      <c r="C340" t="s">
        <v>4814</v>
      </c>
      <c r="D340" t="s">
        <v>37</v>
      </c>
      <c r="E340" t="s">
        <v>40</v>
      </c>
      <c r="I340" s="1"/>
      <c r="J340" t="s">
        <v>43</v>
      </c>
      <c r="L340" t="s">
        <v>16353</v>
      </c>
      <c r="O340" t="s">
        <v>43</v>
      </c>
      <c r="P340" t="s">
        <v>43</v>
      </c>
      <c r="Q340" t="s">
        <v>43</v>
      </c>
      <c r="V340" s="1"/>
      <c r="X340" s="317"/>
      <c r="AB340" s="317"/>
      <c r="AC340" s="317"/>
      <c r="AD340" s="317"/>
      <c r="AE340" s="317"/>
    </row>
    <row r="341" spans="1:31">
      <c r="A341">
        <v>339</v>
      </c>
      <c r="B341" t="s">
        <v>2604</v>
      </c>
      <c r="C341" t="s">
        <v>10449</v>
      </c>
      <c r="D341" t="s">
        <v>37</v>
      </c>
      <c r="E341" t="s">
        <v>87</v>
      </c>
      <c r="I341" s="1">
        <v>45874</v>
      </c>
      <c r="J341">
        <v>8</v>
      </c>
      <c r="L341" t="s">
        <v>16353</v>
      </c>
      <c r="M341">
        <v>50023857</v>
      </c>
      <c r="N341" t="s">
        <v>10411</v>
      </c>
      <c r="O341">
        <v>9</v>
      </c>
      <c r="P341">
        <v>8</v>
      </c>
      <c r="Q341">
        <v>9</v>
      </c>
      <c r="S341">
        <v>45922</v>
      </c>
      <c r="V341" s="1">
        <v>45922</v>
      </c>
      <c r="W341">
        <v>9</v>
      </c>
      <c r="X341" s="317">
        <v>73570</v>
      </c>
      <c r="Y341">
        <v>25.9</v>
      </c>
      <c r="Z341">
        <v>9</v>
      </c>
      <c r="AA341">
        <v>40</v>
      </c>
      <c r="AB341" s="317">
        <v>156355</v>
      </c>
      <c r="AC341" s="317"/>
      <c r="AD341" s="317"/>
      <c r="AE341" s="317"/>
    </row>
    <row r="342" spans="1:31">
      <c r="A342">
        <v>340</v>
      </c>
      <c r="B342" t="s">
        <v>1239</v>
      </c>
      <c r="C342" t="s">
        <v>3803</v>
      </c>
      <c r="D342" t="s">
        <v>37</v>
      </c>
      <c r="E342" t="s">
        <v>40</v>
      </c>
      <c r="I342" s="1"/>
      <c r="J342" t="s">
        <v>43</v>
      </c>
      <c r="L342" t="s">
        <v>16353</v>
      </c>
      <c r="O342" t="s">
        <v>43</v>
      </c>
      <c r="P342" t="s">
        <v>43</v>
      </c>
      <c r="Q342" t="s">
        <v>43</v>
      </c>
      <c r="V342" s="1"/>
      <c r="X342" s="317"/>
      <c r="AB342" s="317"/>
      <c r="AC342" s="317"/>
      <c r="AD342" s="317"/>
      <c r="AE342" s="317"/>
    </row>
    <row r="343" spans="1:31">
      <c r="A343">
        <v>341</v>
      </c>
      <c r="B343" t="s">
        <v>1026</v>
      </c>
      <c r="C343" t="s">
        <v>1027</v>
      </c>
      <c r="D343" t="s">
        <v>37</v>
      </c>
      <c r="E343" t="s">
        <v>92</v>
      </c>
      <c r="G343">
        <v>45910</v>
      </c>
      <c r="I343" s="1"/>
      <c r="J343" t="s">
        <v>43</v>
      </c>
      <c r="L343" t="s">
        <v>16353</v>
      </c>
      <c r="O343" t="s">
        <v>43</v>
      </c>
      <c r="P343" t="s">
        <v>43</v>
      </c>
      <c r="Q343" t="s">
        <v>43</v>
      </c>
      <c r="V343" s="1"/>
      <c r="X343" s="317"/>
      <c r="AB343" s="317"/>
      <c r="AC343" s="317"/>
      <c r="AD343" s="317"/>
      <c r="AE343" s="317"/>
    </row>
    <row r="344" spans="1:31">
      <c r="A344">
        <v>342</v>
      </c>
      <c r="B344" t="s">
        <v>1289</v>
      </c>
      <c r="C344" t="s">
        <v>5228</v>
      </c>
      <c r="D344" t="s">
        <v>37</v>
      </c>
      <c r="E344" t="s">
        <v>60</v>
      </c>
      <c r="I344" s="1">
        <v>46052</v>
      </c>
      <c r="J344">
        <v>1</v>
      </c>
      <c r="L344" t="s">
        <v>16353</v>
      </c>
      <c r="M344">
        <v>50055703</v>
      </c>
      <c r="N344" t="s">
        <v>267</v>
      </c>
      <c r="O344">
        <v>2</v>
      </c>
      <c r="P344">
        <v>1</v>
      </c>
      <c r="Q344">
        <v>2</v>
      </c>
      <c r="V344" s="1"/>
      <c r="X344" s="317"/>
      <c r="Y344">
        <v>26.2</v>
      </c>
      <c r="Z344">
        <v>2</v>
      </c>
      <c r="AA344">
        <v>40</v>
      </c>
      <c r="AB344" s="317">
        <v>61236</v>
      </c>
      <c r="AC344" s="317"/>
      <c r="AD344" s="317"/>
      <c r="AE344" s="317"/>
    </row>
    <row r="345" spans="1:31">
      <c r="A345">
        <v>343</v>
      </c>
      <c r="B345" t="s">
        <v>1223</v>
      </c>
      <c r="C345" t="s">
        <v>10450</v>
      </c>
      <c r="D345" t="s">
        <v>37</v>
      </c>
      <c r="E345" t="s">
        <v>140</v>
      </c>
      <c r="I345" s="1"/>
      <c r="J345" t="s">
        <v>43</v>
      </c>
      <c r="L345" t="s">
        <v>16353</v>
      </c>
      <c r="O345" t="s">
        <v>43</v>
      </c>
      <c r="P345" t="s">
        <v>43</v>
      </c>
      <c r="Q345" t="s">
        <v>43</v>
      </c>
      <c r="V345" s="1"/>
      <c r="X345" s="317"/>
      <c r="AB345" s="317"/>
      <c r="AC345" s="317"/>
      <c r="AD345" s="317"/>
      <c r="AE345" s="317"/>
    </row>
    <row r="346" spans="1:31">
      <c r="A346">
        <v>344</v>
      </c>
      <c r="B346" t="s">
        <v>1268</v>
      </c>
      <c r="C346" t="s">
        <v>59</v>
      </c>
      <c r="D346" t="s">
        <v>37</v>
      </c>
      <c r="E346" t="s">
        <v>60</v>
      </c>
      <c r="I346" s="1">
        <v>46065</v>
      </c>
      <c r="J346">
        <v>2</v>
      </c>
      <c r="L346" t="s">
        <v>16353</v>
      </c>
      <c r="M346">
        <v>50057035</v>
      </c>
      <c r="N346" t="s">
        <v>6518</v>
      </c>
      <c r="O346" t="s">
        <v>43</v>
      </c>
      <c r="P346">
        <v>2</v>
      </c>
      <c r="Q346" t="s">
        <v>43</v>
      </c>
      <c r="V346" s="1"/>
      <c r="X346" s="317"/>
      <c r="AB346" s="317"/>
      <c r="AC346" s="317"/>
      <c r="AD346" s="317"/>
      <c r="AE346" s="317"/>
    </row>
    <row r="347" spans="1:31">
      <c r="A347">
        <v>345</v>
      </c>
      <c r="B347" t="s">
        <v>10451</v>
      </c>
      <c r="C347" t="s">
        <v>10452</v>
      </c>
      <c r="D347" t="s">
        <v>37</v>
      </c>
      <c r="I347" s="1">
        <v>45308</v>
      </c>
      <c r="J347">
        <v>1</v>
      </c>
      <c r="L347" t="s">
        <v>16353</v>
      </c>
      <c r="M347">
        <v>530804</v>
      </c>
      <c r="N347" t="s">
        <v>10411</v>
      </c>
      <c r="O347">
        <v>8</v>
      </c>
      <c r="P347">
        <v>2</v>
      </c>
      <c r="Q347">
        <v>8</v>
      </c>
      <c r="S347">
        <v>45874</v>
      </c>
      <c r="T347">
        <v>45883</v>
      </c>
      <c r="V347" s="1">
        <v>45889</v>
      </c>
      <c r="W347">
        <v>8</v>
      </c>
      <c r="X347" s="317">
        <v>60050</v>
      </c>
      <c r="Y347">
        <v>25.8</v>
      </c>
      <c r="Z347">
        <v>8</v>
      </c>
      <c r="AA347">
        <v>101</v>
      </c>
      <c r="AB347" s="317">
        <v>156985</v>
      </c>
      <c r="AC347" s="317"/>
      <c r="AD347" s="317"/>
      <c r="AE347" s="317"/>
    </row>
    <row r="348" spans="1:31">
      <c r="A348">
        <v>346</v>
      </c>
      <c r="B348" t="s">
        <v>10453</v>
      </c>
      <c r="C348" t="s">
        <v>10454</v>
      </c>
      <c r="D348" t="s">
        <v>37</v>
      </c>
      <c r="I348" s="1">
        <v>45674</v>
      </c>
      <c r="J348">
        <v>1</v>
      </c>
      <c r="L348" t="s">
        <v>16353</v>
      </c>
      <c r="M348">
        <v>530910</v>
      </c>
      <c r="N348" t="s">
        <v>10411</v>
      </c>
      <c r="O348">
        <v>9</v>
      </c>
      <c r="P348">
        <v>7</v>
      </c>
      <c r="Q348">
        <v>9</v>
      </c>
      <c r="S348">
        <v>45905</v>
      </c>
      <c r="T348">
        <v>45926</v>
      </c>
      <c r="V348" s="1">
        <v>45922</v>
      </c>
      <c r="W348">
        <v>9</v>
      </c>
      <c r="X348" s="317">
        <v>58800</v>
      </c>
      <c r="Y348">
        <v>25.9</v>
      </c>
      <c r="Z348">
        <v>9</v>
      </c>
      <c r="AA348">
        <v>101</v>
      </c>
      <c r="AB348" s="317">
        <v>161965</v>
      </c>
      <c r="AC348" s="317"/>
      <c r="AD348" s="317"/>
      <c r="AE348" s="317"/>
    </row>
    <row r="349" spans="1:31">
      <c r="A349">
        <v>347</v>
      </c>
      <c r="B349" t="s">
        <v>10455</v>
      </c>
      <c r="C349" t="s">
        <v>10456</v>
      </c>
      <c r="D349" t="s">
        <v>37</v>
      </c>
      <c r="I349" s="1">
        <v>45308</v>
      </c>
      <c r="J349">
        <v>1</v>
      </c>
      <c r="L349" t="s">
        <v>16353</v>
      </c>
      <c r="M349">
        <v>531205</v>
      </c>
      <c r="N349" t="s">
        <v>10411</v>
      </c>
      <c r="O349">
        <v>12</v>
      </c>
      <c r="P349">
        <v>9</v>
      </c>
      <c r="Q349">
        <v>12</v>
      </c>
      <c r="S349">
        <v>46010</v>
      </c>
      <c r="T349">
        <v>46017</v>
      </c>
      <c r="V349" s="1">
        <v>46022</v>
      </c>
      <c r="W349">
        <v>12</v>
      </c>
      <c r="X349" s="317">
        <v>107120</v>
      </c>
      <c r="Y349">
        <v>25.12</v>
      </c>
      <c r="Z349">
        <v>12</v>
      </c>
      <c r="AA349">
        <v>101</v>
      </c>
      <c r="AB349" s="317">
        <v>287957</v>
      </c>
      <c r="AC349" s="317"/>
      <c r="AD349" s="317"/>
      <c r="AE349" s="317"/>
    </row>
    <row r="350" spans="1:31">
      <c r="A350">
        <v>348</v>
      </c>
      <c r="B350" t="s">
        <v>10457</v>
      </c>
      <c r="C350" t="s">
        <v>10458</v>
      </c>
      <c r="D350" t="s">
        <v>37</v>
      </c>
      <c r="I350" s="1">
        <v>45491</v>
      </c>
      <c r="J350">
        <v>7</v>
      </c>
      <c r="L350" t="s">
        <v>16353</v>
      </c>
      <c r="M350">
        <v>530809</v>
      </c>
      <c r="N350" t="s">
        <v>10411</v>
      </c>
      <c r="O350">
        <v>8</v>
      </c>
      <c r="P350">
        <v>7</v>
      </c>
      <c r="Q350">
        <v>8</v>
      </c>
      <c r="S350">
        <v>45874</v>
      </c>
      <c r="V350" s="1">
        <v>45889</v>
      </c>
      <c r="W350">
        <v>8</v>
      </c>
      <c r="X350" s="317">
        <v>24120</v>
      </c>
      <c r="Y350">
        <v>25.8</v>
      </c>
      <c r="Z350">
        <v>8</v>
      </c>
      <c r="AA350">
        <v>101</v>
      </c>
      <c r="AB350" s="317">
        <v>61943</v>
      </c>
      <c r="AC350" s="317"/>
      <c r="AD350" s="317"/>
      <c r="AE350" s="317"/>
    </row>
    <row r="351" spans="1:31">
      <c r="A351">
        <v>349</v>
      </c>
      <c r="B351" t="s">
        <v>10459</v>
      </c>
      <c r="C351" t="s">
        <v>10460</v>
      </c>
      <c r="D351" t="s">
        <v>37</v>
      </c>
      <c r="I351" s="1">
        <v>45631</v>
      </c>
      <c r="J351">
        <v>12</v>
      </c>
      <c r="L351" t="s">
        <v>16353</v>
      </c>
      <c r="N351" t="s">
        <v>10340</v>
      </c>
      <c r="O351">
        <v>5</v>
      </c>
      <c r="P351">
        <v>12</v>
      </c>
      <c r="Q351">
        <v>5</v>
      </c>
      <c r="R351">
        <v>46004</v>
      </c>
      <c r="V351" s="1">
        <v>45828</v>
      </c>
      <c r="W351">
        <v>6</v>
      </c>
      <c r="X351" s="317">
        <v>52060</v>
      </c>
      <c r="Y351">
        <v>25.6</v>
      </c>
      <c r="Z351">
        <v>6</v>
      </c>
      <c r="AA351">
        <v>101</v>
      </c>
      <c r="AB351" s="317">
        <v>131270</v>
      </c>
      <c r="AC351" s="317"/>
      <c r="AD351" s="317"/>
      <c r="AE351" s="317"/>
    </row>
    <row r="352" spans="1:31">
      <c r="A352">
        <v>350</v>
      </c>
      <c r="B352" t="s">
        <v>10461</v>
      </c>
      <c r="C352" t="s">
        <v>10462</v>
      </c>
      <c r="D352" t="s">
        <v>37</v>
      </c>
      <c r="I352" s="1">
        <v>45637</v>
      </c>
      <c r="J352">
        <v>12</v>
      </c>
      <c r="L352" t="s">
        <v>16353</v>
      </c>
      <c r="M352">
        <v>530910</v>
      </c>
      <c r="N352" t="s">
        <v>10411</v>
      </c>
      <c r="O352">
        <v>9</v>
      </c>
      <c r="P352">
        <v>1</v>
      </c>
      <c r="Q352">
        <v>9</v>
      </c>
      <c r="S352">
        <v>45922</v>
      </c>
      <c r="V352" s="1">
        <v>45922</v>
      </c>
      <c r="W352">
        <v>9</v>
      </c>
      <c r="X352" s="317">
        <v>58950</v>
      </c>
      <c r="Y352">
        <v>25.9</v>
      </c>
      <c r="Z352">
        <v>9</v>
      </c>
      <c r="AA352">
        <v>101</v>
      </c>
      <c r="AB352" s="317">
        <v>161897</v>
      </c>
      <c r="AC352" s="317"/>
      <c r="AD352" s="317"/>
      <c r="AE352" s="317"/>
    </row>
    <row r="353" spans="1:31">
      <c r="A353">
        <v>351</v>
      </c>
      <c r="B353" t="s">
        <v>10463</v>
      </c>
      <c r="C353" t="s">
        <v>10464</v>
      </c>
      <c r="D353" t="s">
        <v>37</v>
      </c>
      <c r="I353" s="1">
        <v>45638</v>
      </c>
      <c r="J353">
        <v>12</v>
      </c>
      <c r="L353" t="s">
        <v>16353</v>
      </c>
      <c r="M353">
        <v>630109</v>
      </c>
      <c r="N353" t="s">
        <v>10411</v>
      </c>
      <c r="O353">
        <v>1</v>
      </c>
      <c r="P353">
        <v>12</v>
      </c>
      <c r="Q353">
        <v>1</v>
      </c>
      <c r="S353">
        <v>46052</v>
      </c>
      <c r="V353" s="1"/>
      <c r="X353" s="317"/>
      <c r="Y353">
        <v>26.1</v>
      </c>
      <c r="Z353">
        <v>1</v>
      </c>
      <c r="AA353">
        <v>101</v>
      </c>
      <c r="AB353" s="317">
        <v>121150</v>
      </c>
      <c r="AC353" s="317"/>
      <c r="AD353" s="317"/>
      <c r="AE353" s="317"/>
    </row>
    <row r="354" spans="1:31">
      <c r="A354">
        <v>352</v>
      </c>
      <c r="B354" t="s">
        <v>10465</v>
      </c>
      <c r="C354" t="s">
        <v>10466</v>
      </c>
      <c r="D354" t="s">
        <v>37</v>
      </c>
      <c r="I354" s="1">
        <v>45705</v>
      </c>
      <c r="J354">
        <v>2</v>
      </c>
      <c r="L354" t="s">
        <v>16353</v>
      </c>
      <c r="M354">
        <v>530809</v>
      </c>
      <c r="N354" t="s">
        <v>10411</v>
      </c>
      <c r="O354">
        <v>8</v>
      </c>
      <c r="P354">
        <v>2</v>
      </c>
      <c r="Q354">
        <v>8</v>
      </c>
      <c r="R354">
        <v>45727</v>
      </c>
      <c r="S354">
        <v>45889</v>
      </c>
      <c r="T354">
        <v>45902</v>
      </c>
      <c r="V354" s="1">
        <v>45889</v>
      </c>
      <c r="W354">
        <v>8</v>
      </c>
      <c r="X354" s="317">
        <v>70270</v>
      </c>
      <c r="Y354">
        <v>25.8</v>
      </c>
      <c r="Z354">
        <v>8</v>
      </c>
      <c r="AA354">
        <v>101</v>
      </c>
      <c r="AB354" s="317">
        <v>185624</v>
      </c>
      <c r="AC354" s="317"/>
      <c r="AD354" s="317"/>
      <c r="AE354" s="317"/>
    </row>
    <row r="355" spans="1:31">
      <c r="A355">
        <v>353</v>
      </c>
      <c r="B355" t="s">
        <v>10467</v>
      </c>
      <c r="C355" t="s">
        <v>10468</v>
      </c>
      <c r="D355" t="s">
        <v>37</v>
      </c>
      <c r="I355" s="1">
        <v>45751</v>
      </c>
      <c r="J355">
        <v>4</v>
      </c>
      <c r="L355" t="s">
        <v>16353</v>
      </c>
      <c r="M355">
        <v>530809</v>
      </c>
      <c r="N355" t="s">
        <v>10411</v>
      </c>
      <c r="O355">
        <v>7</v>
      </c>
      <c r="P355">
        <v>4</v>
      </c>
      <c r="Q355">
        <v>7</v>
      </c>
      <c r="S355">
        <v>45869</v>
      </c>
      <c r="T355">
        <v>45894</v>
      </c>
      <c r="V355" s="1">
        <v>45889</v>
      </c>
      <c r="W355">
        <v>8</v>
      </c>
      <c r="X355" s="317">
        <v>68990</v>
      </c>
      <c r="Y355">
        <v>25.8</v>
      </c>
      <c r="Z355">
        <v>8</v>
      </c>
      <c r="AA355">
        <v>101</v>
      </c>
      <c r="AB355" s="317">
        <v>145516</v>
      </c>
      <c r="AC355" s="317"/>
      <c r="AD355" s="317"/>
      <c r="AE355" s="317"/>
    </row>
    <row r="356" spans="1:31">
      <c r="A356">
        <v>354</v>
      </c>
      <c r="B356" t="s">
        <v>10469</v>
      </c>
      <c r="C356" t="s">
        <v>10470</v>
      </c>
      <c r="D356" t="s">
        <v>37</v>
      </c>
      <c r="I356" s="1">
        <v>45751</v>
      </c>
      <c r="J356">
        <v>4</v>
      </c>
      <c r="L356" t="s">
        <v>16353</v>
      </c>
      <c r="N356" t="s">
        <v>10411</v>
      </c>
      <c r="O356">
        <v>6</v>
      </c>
      <c r="P356">
        <v>4</v>
      </c>
      <c r="Q356">
        <v>6</v>
      </c>
      <c r="R356">
        <v>45768</v>
      </c>
      <c r="V356" s="1">
        <v>45828</v>
      </c>
      <c r="W356">
        <v>6</v>
      </c>
      <c r="X356" s="317">
        <v>33720</v>
      </c>
      <c r="Y356">
        <v>25.6</v>
      </c>
      <c r="Z356">
        <v>6</v>
      </c>
      <c r="AA356">
        <v>101</v>
      </c>
      <c r="AB356" s="317">
        <v>85050</v>
      </c>
      <c r="AC356" s="317"/>
      <c r="AD356" s="317"/>
      <c r="AE356" s="317"/>
    </row>
    <row r="357" spans="1:31">
      <c r="A357">
        <v>355</v>
      </c>
      <c r="B357" t="s">
        <v>10471</v>
      </c>
      <c r="C357" t="s">
        <v>10472</v>
      </c>
      <c r="D357" t="s">
        <v>37</v>
      </c>
      <c r="I357" s="1">
        <v>45763</v>
      </c>
      <c r="J357">
        <v>4</v>
      </c>
      <c r="L357" t="s">
        <v>16353</v>
      </c>
      <c r="M357">
        <v>530809</v>
      </c>
      <c r="N357" t="s">
        <v>10411</v>
      </c>
      <c r="O357">
        <v>8</v>
      </c>
      <c r="P357">
        <v>4</v>
      </c>
      <c r="Q357">
        <v>8</v>
      </c>
      <c r="S357">
        <v>45889</v>
      </c>
      <c r="T357">
        <v>45902</v>
      </c>
      <c r="V357" s="1">
        <v>45889</v>
      </c>
      <c r="W357">
        <v>8</v>
      </c>
      <c r="X357" s="317">
        <v>74870</v>
      </c>
      <c r="Y357">
        <v>25.8</v>
      </c>
      <c r="Z357">
        <v>8</v>
      </c>
      <c r="AA357">
        <v>101</v>
      </c>
      <c r="AB357" s="317">
        <v>197214</v>
      </c>
      <c r="AC357" s="317"/>
      <c r="AD357" s="317"/>
      <c r="AE357" s="317"/>
    </row>
    <row r="358" spans="1:31">
      <c r="A358">
        <v>356</v>
      </c>
      <c r="B358" t="s">
        <v>10473</v>
      </c>
      <c r="C358" t="s">
        <v>10474</v>
      </c>
      <c r="D358" t="s">
        <v>37</v>
      </c>
      <c r="I358" s="1">
        <v>45763</v>
      </c>
      <c r="J358">
        <v>4</v>
      </c>
      <c r="L358" t="s">
        <v>16353</v>
      </c>
      <c r="N358" t="s">
        <v>10411</v>
      </c>
      <c r="O358">
        <v>6</v>
      </c>
      <c r="P358">
        <v>4</v>
      </c>
      <c r="Q358">
        <v>6</v>
      </c>
      <c r="S358">
        <v>45825</v>
      </c>
      <c r="T358">
        <v>45852</v>
      </c>
      <c r="V358" s="1">
        <v>45828</v>
      </c>
      <c r="W358">
        <v>6</v>
      </c>
      <c r="X358" s="317">
        <v>56510</v>
      </c>
      <c r="Y358">
        <v>25.6</v>
      </c>
      <c r="Z358">
        <v>6</v>
      </c>
      <c r="AA358">
        <v>101</v>
      </c>
      <c r="AB358" s="317">
        <v>150904</v>
      </c>
      <c r="AC358" s="317"/>
      <c r="AD358" s="317"/>
      <c r="AE358" s="317"/>
    </row>
    <row r="359" spans="1:31">
      <c r="A359">
        <v>357</v>
      </c>
      <c r="B359" t="s">
        <v>10475</v>
      </c>
      <c r="C359" t="s">
        <v>10476</v>
      </c>
      <c r="D359" t="s">
        <v>37</v>
      </c>
      <c r="I359" s="1">
        <v>45785</v>
      </c>
      <c r="J359">
        <v>5</v>
      </c>
      <c r="L359" t="s">
        <v>16353</v>
      </c>
      <c r="N359" t="s">
        <v>10411</v>
      </c>
      <c r="O359">
        <v>6</v>
      </c>
      <c r="P359">
        <v>5</v>
      </c>
      <c r="Q359">
        <v>6</v>
      </c>
      <c r="R359">
        <v>45792</v>
      </c>
      <c r="V359" s="1">
        <v>45828</v>
      </c>
      <c r="W359">
        <v>6</v>
      </c>
      <c r="X359" s="317">
        <v>29640</v>
      </c>
      <c r="Y359">
        <v>25.6</v>
      </c>
      <c r="Z359">
        <v>6</v>
      </c>
      <c r="AA359">
        <v>101</v>
      </c>
      <c r="AB359" s="317">
        <v>74730</v>
      </c>
      <c r="AC359" s="317"/>
      <c r="AD359" s="317"/>
      <c r="AE359" s="317"/>
    </row>
    <row r="360" spans="1:31">
      <c r="A360">
        <v>358</v>
      </c>
      <c r="B360" t="s">
        <v>10477</v>
      </c>
      <c r="C360" t="s">
        <v>10478</v>
      </c>
      <c r="D360" t="s">
        <v>37</v>
      </c>
      <c r="I360" s="1">
        <v>45786</v>
      </c>
      <c r="J360">
        <v>5</v>
      </c>
      <c r="L360" t="s">
        <v>16353</v>
      </c>
      <c r="M360">
        <v>530809</v>
      </c>
      <c r="N360" t="s">
        <v>10411</v>
      </c>
      <c r="O360">
        <v>8</v>
      </c>
      <c r="P360">
        <v>5</v>
      </c>
      <c r="Q360">
        <v>8</v>
      </c>
      <c r="S360">
        <v>45889</v>
      </c>
      <c r="T360">
        <v>45902</v>
      </c>
      <c r="V360" s="1">
        <v>45889</v>
      </c>
      <c r="W360">
        <v>8</v>
      </c>
      <c r="X360" s="317">
        <v>51610</v>
      </c>
      <c r="Y360">
        <v>25.8</v>
      </c>
      <c r="Z360">
        <v>8</v>
      </c>
      <c r="AA360">
        <v>101</v>
      </c>
      <c r="AB360" s="317">
        <v>138574</v>
      </c>
      <c r="AC360" s="317"/>
      <c r="AD360" s="317"/>
      <c r="AE360" s="317"/>
    </row>
    <row r="361" spans="1:31">
      <c r="A361">
        <v>359</v>
      </c>
      <c r="B361" t="s">
        <v>10479</v>
      </c>
      <c r="C361" t="s">
        <v>10480</v>
      </c>
      <c r="D361" t="s">
        <v>37</v>
      </c>
      <c r="I361" s="1">
        <v>45786</v>
      </c>
      <c r="J361">
        <v>5</v>
      </c>
      <c r="L361" t="s">
        <v>16353</v>
      </c>
      <c r="N361" t="s">
        <v>10411</v>
      </c>
      <c r="O361">
        <v>6</v>
      </c>
      <c r="P361">
        <v>5</v>
      </c>
      <c r="Q361">
        <v>6</v>
      </c>
      <c r="S361">
        <v>45825</v>
      </c>
      <c r="T361">
        <v>45852</v>
      </c>
      <c r="V361" s="1">
        <v>45828</v>
      </c>
      <c r="W361">
        <v>6</v>
      </c>
      <c r="X361" s="317">
        <v>54570</v>
      </c>
      <c r="Y361">
        <v>25.6</v>
      </c>
      <c r="Z361">
        <v>6</v>
      </c>
      <c r="AA361">
        <v>101</v>
      </c>
      <c r="AB361" s="317">
        <v>146014</v>
      </c>
      <c r="AC361" s="317"/>
      <c r="AD361" s="317"/>
      <c r="AE361" s="317"/>
    </row>
    <row r="362" spans="1:31">
      <c r="A362">
        <v>360</v>
      </c>
      <c r="B362" t="s">
        <v>10481</v>
      </c>
      <c r="C362" t="s">
        <v>10482</v>
      </c>
      <c r="D362" t="s">
        <v>37</v>
      </c>
      <c r="I362" s="1">
        <v>45786</v>
      </c>
      <c r="J362">
        <v>5</v>
      </c>
      <c r="L362" t="s">
        <v>16353</v>
      </c>
      <c r="N362" t="s">
        <v>10411</v>
      </c>
      <c r="O362">
        <v>6</v>
      </c>
      <c r="P362">
        <v>5</v>
      </c>
      <c r="Q362">
        <v>6</v>
      </c>
      <c r="S362">
        <v>45825</v>
      </c>
      <c r="T362">
        <v>45852</v>
      </c>
      <c r="V362" s="1">
        <v>45828</v>
      </c>
      <c r="W362">
        <v>6</v>
      </c>
      <c r="X362" s="317">
        <v>59910</v>
      </c>
      <c r="Y362">
        <v>25.6</v>
      </c>
      <c r="Z362">
        <v>6</v>
      </c>
      <c r="AA362">
        <v>101</v>
      </c>
      <c r="AB362" s="317">
        <v>159504</v>
      </c>
      <c r="AC362" s="317"/>
      <c r="AD362" s="317"/>
      <c r="AE362" s="317"/>
    </row>
    <row r="363" spans="1:31">
      <c r="A363">
        <v>361</v>
      </c>
      <c r="B363" t="s">
        <v>10483</v>
      </c>
      <c r="C363" t="s">
        <v>10484</v>
      </c>
      <c r="D363" t="s">
        <v>37</v>
      </c>
      <c r="I363" s="1">
        <v>45786</v>
      </c>
      <c r="J363">
        <v>5</v>
      </c>
      <c r="L363" t="s">
        <v>16353</v>
      </c>
      <c r="M363">
        <v>530907</v>
      </c>
      <c r="N363" t="s">
        <v>10411</v>
      </c>
      <c r="O363">
        <v>8</v>
      </c>
      <c r="P363">
        <v>5</v>
      </c>
      <c r="Q363">
        <v>8</v>
      </c>
      <c r="S363">
        <v>45905</v>
      </c>
      <c r="T363">
        <v>45918</v>
      </c>
      <c r="V363" s="1">
        <v>45922</v>
      </c>
      <c r="W363">
        <v>9</v>
      </c>
      <c r="X363" s="317">
        <v>53970</v>
      </c>
      <c r="Y363">
        <v>25.9</v>
      </c>
      <c r="Z363">
        <v>9</v>
      </c>
      <c r="AA363">
        <v>101</v>
      </c>
      <c r="AB363" s="317">
        <v>144504</v>
      </c>
      <c r="AC363" s="317"/>
      <c r="AD363" s="317"/>
      <c r="AE363" s="317"/>
    </row>
    <row r="364" spans="1:31">
      <c r="A364">
        <v>362</v>
      </c>
      <c r="B364" t="s">
        <v>10485</v>
      </c>
      <c r="C364" t="s">
        <v>10486</v>
      </c>
      <c r="D364" t="s">
        <v>37</v>
      </c>
      <c r="I364" s="1">
        <v>45791</v>
      </c>
      <c r="J364">
        <v>5</v>
      </c>
      <c r="L364" t="s">
        <v>16353</v>
      </c>
      <c r="M364">
        <v>530809</v>
      </c>
      <c r="N364" t="s">
        <v>10411</v>
      </c>
      <c r="O364">
        <v>8</v>
      </c>
      <c r="P364">
        <v>5</v>
      </c>
      <c r="Q364">
        <v>8</v>
      </c>
      <c r="R364">
        <v>45792</v>
      </c>
      <c r="S364">
        <v>45889</v>
      </c>
      <c r="T364">
        <v>45903</v>
      </c>
      <c r="V364" s="1">
        <v>45889</v>
      </c>
      <c r="W364">
        <v>8</v>
      </c>
      <c r="X364" s="317">
        <v>43010</v>
      </c>
      <c r="Y364">
        <v>25.8</v>
      </c>
      <c r="Z364">
        <v>8</v>
      </c>
      <c r="AA364">
        <v>101</v>
      </c>
      <c r="AB364" s="317">
        <v>121727</v>
      </c>
      <c r="AC364" s="317"/>
      <c r="AD364" s="317"/>
      <c r="AE364" s="317"/>
    </row>
    <row r="365" spans="1:31">
      <c r="A365">
        <v>363</v>
      </c>
      <c r="B365" t="s">
        <v>10487</v>
      </c>
      <c r="C365" t="s">
        <v>10488</v>
      </c>
      <c r="D365" t="s">
        <v>37</v>
      </c>
      <c r="I365" s="1">
        <v>45791</v>
      </c>
      <c r="J365">
        <v>5</v>
      </c>
      <c r="L365" t="s">
        <v>16353</v>
      </c>
      <c r="N365" t="s">
        <v>10411</v>
      </c>
      <c r="O365">
        <v>6</v>
      </c>
      <c r="P365">
        <v>5</v>
      </c>
      <c r="Q365">
        <v>6</v>
      </c>
      <c r="R365">
        <v>45792</v>
      </c>
      <c r="S365">
        <v>45828</v>
      </c>
      <c r="T365">
        <v>45840</v>
      </c>
      <c r="V365" s="1">
        <v>45828</v>
      </c>
      <c r="W365">
        <v>6</v>
      </c>
      <c r="X365" s="317">
        <v>47320</v>
      </c>
      <c r="Y365">
        <v>25.6</v>
      </c>
      <c r="Z365">
        <v>6</v>
      </c>
      <c r="AA365">
        <v>101</v>
      </c>
      <c r="AB365" s="317">
        <v>131306</v>
      </c>
      <c r="AC365" s="317"/>
      <c r="AD365" s="317"/>
      <c r="AE365" s="317"/>
    </row>
    <row r="366" spans="1:31">
      <c r="A366">
        <v>364</v>
      </c>
      <c r="B366" t="s">
        <v>10489</v>
      </c>
      <c r="C366" t="s">
        <v>10490</v>
      </c>
      <c r="D366" t="s">
        <v>37</v>
      </c>
      <c r="I366" s="1">
        <v>45791</v>
      </c>
      <c r="J366">
        <v>5</v>
      </c>
      <c r="L366" t="s">
        <v>16353</v>
      </c>
      <c r="N366" t="s">
        <v>10411</v>
      </c>
      <c r="O366">
        <v>6</v>
      </c>
      <c r="P366">
        <v>5</v>
      </c>
      <c r="Q366">
        <v>6</v>
      </c>
      <c r="R366">
        <v>45792</v>
      </c>
      <c r="V366" s="1">
        <v>45828</v>
      </c>
      <c r="W366">
        <v>6</v>
      </c>
      <c r="X366" s="317">
        <v>42040</v>
      </c>
      <c r="Y366">
        <v>25.6</v>
      </c>
      <c r="Z366">
        <v>6</v>
      </c>
      <c r="AA366">
        <v>101</v>
      </c>
      <c r="AB366" s="317">
        <v>106010</v>
      </c>
      <c r="AC366" s="317"/>
      <c r="AD366" s="317"/>
      <c r="AE366" s="317"/>
    </row>
    <row r="367" spans="1:31">
      <c r="A367">
        <v>365</v>
      </c>
      <c r="B367" t="s">
        <v>10491</v>
      </c>
      <c r="C367" t="s">
        <v>10492</v>
      </c>
      <c r="D367" t="s">
        <v>37</v>
      </c>
      <c r="I367" s="1">
        <v>45791</v>
      </c>
      <c r="J367">
        <v>5</v>
      </c>
      <c r="L367" t="s">
        <v>16353</v>
      </c>
      <c r="N367" t="s">
        <v>10411</v>
      </c>
      <c r="O367">
        <v>6</v>
      </c>
      <c r="P367">
        <v>5</v>
      </c>
      <c r="Q367">
        <v>6</v>
      </c>
      <c r="V367" s="1">
        <v>45828</v>
      </c>
      <c r="W367">
        <v>6</v>
      </c>
      <c r="X367" s="317">
        <v>43060</v>
      </c>
      <c r="Y367">
        <v>25.6</v>
      </c>
      <c r="Z367">
        <v>6</v>
      </c>
      <c r="AA367">
        <v>101</v>
      </c>
      <c r="AB367" s="317">
        <v>108590</v>
      </c>
      <c r="AC367" s="317"/>
      <c r="AD367" s="317"/>
      <c r="AE367" s="317"/>
    </row>
    <row r="368" spans="1:31">
      <c r="A368">
        <v>366</v>
      </c>
      <c r="B368" t="s">
        <v>10493</v>
      </c>
      <c r="C368" t="s">
        <v>10494</v>
      </c>
      <c r="D368" t="s">
        <v>37</v>
      </c>
      <c r="G368">
        <v>45810</v>
      </c>
      <c r="I368" s="1"/>
      <c r="J368" t="s">
        <v>43</v>
      </c>
      <c r="L368" t="s">
        <v>16353</v>
      </c>
      <c r="O368" t="s">
        <v>43</v>
      </c>
      <c r="P368" t="s">
        <v>43</v>
      </c>
      <c r="Q368" t="s">
        <v>43</v>
      </c>
      <c r="V368" s="1"/>
      <c r="X368" s="317"/>
      <c r="AB368" s="317"/>
      <c r="AC368" s="317"/>
      <c r="AD368" s="317"/>
      <c r="AE368" s="317"/>
    </row>
    <row r="369" spans="1:31">
      <c r="A369">
        <v>367</v>
      </c>
      <c r="B369" t="s">
        <v>10495</v>
      </c>
      <c r="C369" t="s">
        <v>10496</v>
      </c>
      <c r="D369" t="s">
        <v>37</v>
      </c>
      <c r="I369" s="1">
        <v>45792</v>
      </c>
      <c r="J369">
        <v>5</v>
      </c>
      <c r="L369" t="s">
        <v>16353</v>
      </c>
      <c r="N369" t="s">
        <v>10340</v>
      </c>
      <c r="O369">
        <v>6</v>
      </c>
      <c r="P369">
        <v>5</v>
      </c>
      <c r="Q369">
        <v>6</v>
      </c>
      <c r="V369" s="1">
        <v>45828</v>
      </c>
      <c r="W369">
        <v>6</v>
      </c>
      <c r="X369" s="317">
        <v>36020</v>
      </c>
      <c r="Y369">
        <v>25.6</v>
      </c>
      <c r="Z369">
        <v>6</v>
      </c>
      <c r="AA369">
        <v>101</v>
      </c>
      <c r="AB369" s="317">
        <v>90830</v>
      </c>
      <c r="AC369" s="317"/>
      <c r="AD369" s="317"/>
      <c r="AE369" s="317"/>
    </row>
    <row r="370" spans="1:31">
      <c r="A370">
        <v>368</v>
      </c>
      <c r="B370" t="s">
        <v>10497</v>
      </c>
      <c r="C370" t="s">
        <v>10498</v>
      </c>
      <c r="D370" t="s">
        <v>37</v>
      </c>
      <c r="I370" s="1">
        <v>45792</v>
      </c>
      <c r="J370">
        <v>5</v>
      </c>
      <c r="L370" t="s">
        <v>16353</v>
      </c>
      <c r="N370" t="s">
        <v>10411</v>
      </c>
      <c r="O370">
        <v>6</v>
      </c>
      <c r="P370">
        <v>5</v>
      </c>
      <c r="Q370">
        <v>6</v>
      </c>
      <c r="V370" s="1">
        <v>45828</v>
      </c>
      <c r="W370">
        <v>6</v>
      </c>
      <c r="X370" s="317">
        <v>43380</v>
      </c>
      <c r="Y370">
        <v>25.6</v>
      </c>
      <c r="Z370">
        <v>6</v>
      </c>
      <c r="AA370">
        <v>101</v>
      </c>
      <c r="AB370" s="317">
        <v>109390</v>
      </c>
      <c r="AC370" s="317"/>
      <c r="AD370" s="317"/>
      <c r="AE370" s="317"/>
    </row>
    <row r="371" spans="1:31">
      <c r="A371">
        <v>369</v>
      </c>
      <c r="B371" t="s">
        <v>10499</v>
      </c>
      <c r="C371" t="s">
        <v>10500</v>
      </c>
      <c r="D371" t="s">
        <v>37</v>
      </c>
      <c r="I371" s="1">
        <v>45792</v>
      </c>
      <c r="J371">
        <v>5</v>
      </c>
      <c r="L371" t="s">
        <v>16353</v>
      </c>
      <c r="N371" t="s">
        <v>10340</v>
      </c>
      <c r="O371">
        <v>6</v>
      </c>
      <c r="P371">
        <v>5</v>
      </c>
      <c r="Q371">
        <v>6</v>
      </c>
      <c r="V371" s="1">
        <v>45828</v>
      </c>
      <c r="W371">
        <v>6</v>
      </c>
      <c r="X371" s="317">
        <v>30620</v>
      </c>
      <c r="Y371">
        <v>25.6</v>
      </c>
      <c r="Z371">
        <v>6</v>
      </c>
      <c r="AA371">
        <v>101</v>
      </c>
      <c r="AB371" s="317">
        <v>77190</v>
      </c>
      <c r="AC371" s="317"/>
      <c r="AD371" s="317"/>
      <c r="AE371" s="317"/>
    </row>
    <row r="372" spans="1:31">
      <c r="A372">
        <v>370</v>
      </c>
      <c r="B372" t="s">
        <v>10501</v>
      </c>
      <c r="C372" t="s">
        <v>10502</v>
      </c>
      <c r="D372" t="s">
        <v>37</v>
      </c>
      <c r="G372">
        <v>45814</v>
      </c>
      <c r="I372" s="1">
        <v>45972</v>
      </c>
      <c r="J372">
        <v>11</v>
      </c>
      <c r="L372" t="s">
        <v>16353</v>
      </c>
      <c r="M372">
        <v>531205</v>
      </c>
      <c r="N372" t="s">
        <v>10411</v>
      </c>
      <c r="O372">
        <v>12</v>
      </c>
      <c r="P372">
        <v>11</v>
      </c>
      <c r="Q372">
        <v>12</v>
      </c>
      <c r="S372">
        <v>46010</v>
      </c>
      <c r="T372">
        <v>46015</v>
      </c>
      <c r="V372" s="1">
        <v>46022</v>
      </c>
      <c r="W372">
        <v>12</v>
      </c>
      <c r="X372" s="317">
        <v>34080</v>
      </c>
      <c r="Y372">
        <v>25.12</v>
      </c>
      <c r="Z372">
        <v>12</v>
      </c>
      <c r="AA372">
        <v>101</v>
      </c>
      <c r="AB372" s="317">
        <v>96580</v>
      </c>
      <c r="AC372" s="317"/>
      <c r="AD372" s="317"/>
      <c r="AE372" s="317"/>
    </row>
    <row r="373" spans="1:31">
      <c r="A373">
        <v>371</v>
      </c>
      <c r="B373" t="s">
        <v>10503</v>
      </c>
      <c r="C373" t="s">
        <v>10504</v>
      </c>
      <c r="D373" t="s">
        <v>37</v>
      </c>
      <c r="I373" s="1"/>
      <c r="J373" t="s">
        <v>43</v>
      </c>
      <c r="L373" t="s">
        <v>16353</v>
      </c>
      <c r="O373" t="s">
        <v>43</v>
      </c>
      <c r="P373" t="s">
        <v>43</v>
      </c>
      <c r="Q373" t="s">
        <v>43</v>
      </c>
      <c r="V373" s="1"/>
      <c r="X373" s="317"/>
      <c r="AB373" s="317"/>
      <c r="AC373" s="317"/>
      <c r="AD373" s="317"/>
      <c r="AE373" s="317"/>
    </row>
    <row r="374" spans="1:31">
      <c r="A374">
        <v>372</v>
      </c>
      <c r="B374" t="s">
        <v>10505</v>
      </c>
      <c r="C374" t="s">
        <v>10506</v>
      </c>
      <c r="D374" t="s">
        <v>37</v>
      </c>
      <c r="I374" s="1"/>
      <c r="J374" t="s">
        <v>43</v>
      </c>
      <c r="L374" t="s">
        <v>16353</v>
      </c>
      <c r="O374" t="s">
        <v>43</v>
      </c>
      <c r="P374" t="s">
        <v>43</v>
      </c>
      <c r="Q374" t="s">
        <v>43</v>
      </c>
      <c r="V374" s="1"/>
      <c r="X374" s="317"/>
      <c r="AB374" s="317"/>
      <c r="AC374" s="317"/>
      <c r="AD374" s="317"/>
      <c r="AE374" s="317"/>
    </row>
    <row r="375" spans="1:31">
      <c r="A375">
        <v>373</v>
      </c>
      <c r="B375" t="s">
        <v>10507</v>
      </c>
      <c r="C375" t="s">
        <v>10508</v>
      </c>
      <c r="D375" t="s">
        <v>37</v>
      </c>
      <c r="I375" s="1">
        <v>45825</v>
      </c>
      <c r="J375">
        <v>6</v>
      </c>
      <c r="L375" t="s">
        <v>16353</v>
      </c>
      <c r="M375">
        <v>530809</v>
      </c>
      <c r="N375" t="s">
        <v>10411</v>
      </c>
      <c r="O375">
        <v>8</v>
      </c>
      <c r="P375">
        <v>6</v>
      </c>
      <c r="Q375">
        <v>8</v>
      </c>
      <c r="V375" s="1">
        <v>45889</v>
      </c>
      <c r="W375">
        <v>8</v>
      </c>
      <c r="X375" s="317">
        <v>38340</v>
      </c>
      <c r="Y375">
        <v>25.8</v>
      </c>
      <c r="Z375">
        <v>8</v>
      </c>
      <c r="AA375">
        <v>101</v>
      </c>
      <c r="AB375" s="317">
        <v>96670</v>
      </c>
      <c r="AC375" s="317"/>
      <c r="AD375" s="317"/>
      <c r="AE375" s="317"/>
    </row>
    <row r="376" spans="1:31">
      <c r="A376">
        <v>374</v>
      </c>
      <c r="B376" t="s">
        <v>10509</v>
      </c>
      <c r="C376" t="s">
        <v>10510</v>
      </c>
      <c r="D376" t="s">
        <v>37</v>
      </c>
      <c r="I376" s="1">
        <v>45869</v>
      </c>
      <c r="J376">
        <v>7</v>
      </c>
      <c r="L376" t="s">
        <v>16353</v>
      </c>
      <c r="M376">
        <v>530910</v>
      </c>
      <c r="N376" t="s">
        <v>10411</v>
      </c>
      <c r="O376">
        <v>9</v>
      </c>
      <c r="P376">
        <v>7</v>
      </c>
      <c r="Q376">
        <v>9</v>
      </c>
      <c r="V376" s="1">
        <v>45922</v>
      </c>
      <c r="W376">
        <v>9</v>
      </c>
      <c r="X376" s="317">
        <v>48110</v>
      </c>
      <c r="Y376">
        <v>25.9</v>
      </c>
      <c r="Z376">
        <v>9</v>
      </c>
      <c r="AA376">
        <v>101</v>
      </c>
      <c r="AB376" s="317">
        <v>121320</v>
      </c>
      <c r="AC376" s="317"/>
      <c r="AD376" s="317"/>
      <c r="AE376" s="317"/>
    </row>
    <row r="377" spans="1:31">
      <c r="A377">
        <v>375</v>
      </c>
      <c r="B377" t="s">
        <v>10511</v>
      </c>
      <c r="C377" t="s">
        <v>10512</v>
      </c>
      <c r="D377" t="s">
        <v>37</v>
      </c>
      <c r="I377" s="1">
        <v>46036</v>
      </c>
      <c r="J377">
        <v>1</v>
      </c>
      <c r="L377" t="s">
        <v>16353</v>
      </c>
      <c r="M377">
        <v>630108</v>
      </c>
      <c r="N377" t="s">
        <v>10411</v>
      </c>
      <c r="O377">
        <v>1</v>
      </c>
      <c r="P377">
        <v>1</v>
      </c>
      <c r="Q377">
        <v>1</v>
      </c>
      <c r="V377" s="1"/>
      <c r="X377" s="317"/>
      <c r="Y377">
        <v>26.1</v>
      </c>
      <c r="Z377">
        <v>1</v>
      </c>
      <c r="AA377">
        <v>101</v>
      </c>
      <c r="AB377" s="317">
        <v>56600</v>
      </c>
      <c r="AC377" s="317"/>
      <c r="AD377" s="317"/>
      <c r="AE377" s="317"/>
    </row>
    <row r="378" spans="1:31">
      <c r="A378">
        <v>376</v>
      </c>
      <c r="B378" t="s">
        <v>10513</v>
      </c>
      <c r="C378" t="s">
        <v>10514</v>
      </c>
      <c r="D378" t="s">
        <v>37</v>
      </c>
      <c r="I378" s="1"/>
      <c r="J378" t="s">
        <v>43</v>
      </c>
      <c r="L378" t="s">
        <v>16353</v>
      </c>
      <c r="O378" t="s">
        <v>43</v>
      </c>
      <c r="P378" t="s">
        <v>43</v>
      </c>
      <c r="Q378" t="s">
        <v>43</v>
      </c>
      <c r="V378" s="1"/>
      <c r="X378" s="317"/>
      <c r="AB378" s="317"/>
      <c r="AC378" s="317"/>
      <c r="AD378" s="317"/>
      <c r="AE378" s="317"/>
    </row>
    <row r="379" spans="1:31">
      <c r="A379">
        <v>377</v>
      </c>
      <c r="B379" t="s">
        <v>10515</v>
      </c>
      <c r="C379" t="s">
        <v>10516</v>
      </c>
      <c r="D379" t="s">
        <v>37</v>
      </c>
      <c r="I379" s="1"/>
      <c r="J379" t="s">
        <v>43</v>
      </c>
      <c r="L379" t="s">
        <v>16353</v>
      </c>
      <c r="O379" t="s">
        <v>43</v>
      </c>
      <c r="P379" t="s">
        <v>43</v>
      </c>
      <c r="Q379" t="s">
        <v>43</v>
      </c>
      <c r="V379" s="1"/>
      <c r="X379" s="317"/>
      <c r="AB379" s="317"/>
      <c r="AC379" s="317"/>
      <c r="AD379" s="317"/>
      <c r="AE379" s="317"/>
    </row>
    <row r="380" spans="1:31">
      <c r="A380">
        <v>378</v>
      </c>
      <c r="B380" t="s">
        <v>10517</v>
      </c>
      <c r="C380" t="s">
        <v>10518</v>
      </c>
      <c r="D380" t="s">
        <v>37</v>
      </c>
      <c r="I380" s="1">
        <v>45869</v>
      </c>
      <c r="J380">
        <v>7</v>
      </c>
      <c r="L380" t="s">
        <v>16353</v>
      </c>
      <c r="M380">
        <v>530907</v>
      </c>
      <c r="N380" t="s">
        <v>10411</v>
      </c>
      <c r="O380">
        <v>9</v>
      </c>
      <c r="P380">
        <v>7</v>
      </c>
      <c r="Q380">
        <v>9</v>
      </c>
      <c r="V380" s="1">
        <v>45922</v>
      </c>
      <c r="W380">
        <v>9</v>
      </c>
      <c r="X380" s="317">
        <v>29680</v>
      </c>
      <c r="Y380">
        <v>25.9</v>
      </c>
      <c r="Z380">
        <v>9</v>
      </c>
      <c r="AA380">
        <v>101</v>
      </c>
      <c r="AB380" s="317">
        <v>74850</v>
      </c>
      <c r="AC380" s="317"/>
      <c r="AD380" s="317"/>
      <c r="AE380" s="317"/>
    </row>
    <row r="381" spans="1:31">
      <c r="A381">
        <v>379</v>
      </c>
      <c r="B381" t="s">
        <v>10519</v>
      </c>
      <c r="C381" t="s">
        <v>10520</v>
      </c>
      <c r="D381" t="s">
        <v>37</v>
      </c>
      <c r="I381" s="1"/>
      <c r="J381" t="s">
        <v>43</v>
      </c>
      <c r="L381" t="s">
        <v>16353</v>
      </c>
      <c r="O381" t="s">
        <v>43</v>
      </c>
      <c r="P381" t="s">
        <v>43</v>
      </c>
      <c r="Q381" t="s">
        <v>43</v>
      </c>
      <c r="V381" s="1"/>
      <c r="X381" s="317"/>
      <c r="AB381" s="317"/>
      <c r="AC381" s="317"/>
      <c r="AD381" s="317"/>
      <c r="AE381" s="317"/>
    </row>
    <row r="382" spans="1:31">
      <c r="A382">
        <v>380</v>
      </c>
      <c r="B382" t="s">
        <v>10521</v>
      </c>
      <c r="C382" t="s">
        <v>10522</v>
      </c>
      <c r="D382" t="s">
        <v>37</v>
      </c>
      <c r="I382" s="1">
        <v>46035</v>
      </c>
      <c r="J382">
        <v>1</v>
      </c>
      <c r="L382" t="s">
        <v>16353</v>
      </c>
      <c r="M382">
        <v>630108</v>
      </c>
      <c r="N382" t="s">
        <v>10411</v>
      </c>
      <c r="O382">
        <v>1</v>
      </c>
      <c r="P382">
        <v>1</v>
      </c>
      <c r="Q382">
        <v>1</v>
      </c>
      <c r="V382" s="1"/>
      <c r="X382" s="317"/>
      <c r="Y382">
        <v>26.1</v>
      </c>
      <c r="Z382">
        <v>1</v>
      </c>
      <c r="AA382">
        <v>101</v>
      </c>
      <c r="AB382" s="317">
        <v>61000</v>
      </c>
      <c r="AC382" s="317"/>
      <c r="AD382" s="317"/>
      <c r="AE382" s="317"/>
    </row>
    <row r="383" spans="1:31">
      <c r="A383">
        <v>381</v>
      </c>
      <c r="B383" t="s">
        <v>10523</v>
      </c>
      <c r="C383" t="s">
        <v>10524</v>
      </c>
      <c r="D383" t="s">
        <v>37</v>
      </c>
      <c r="I383" s="1"/>
      <c r="J383" t="s">
        <v>43</v>
      </c>
      <c r="L383" t="s">
        <v>16353</v>
      </c>
      <c r="O383" t="s">
        <v>43</v>
      </c>
      <c r="P383" t="s">
        <v>43</v>
      </c>
      <c r="Q383" t="s">
        <v>43</v>
      </c>
      <c r="V383" s="1"/>
      <c r="X383" s="317"/>
      <c r="AB383" s="317"/>
      <c r="AC383" s="317"/>
      <c r="AD383" s="317"/>
      <c r="AE383" s="317"/>
    </row>
    <row r="384" spans="1:31">
      <c r="A384">
        <v>382</v>
      </c>
      <c r="B384" t="s">
        <v>1316</v>
      </c>
      <c r="C384" t="s">
        <v>1317</v>
      </c>
      <c r="D384" t="s">
        <v>37</v>
      </c>
      <c r="E384" t="s">
        <v>123</v>
      </c>
      <c r="F384">
        <v>45889</v>
      </c>
      <c r="G384">
        <v>45856</v>
      </c>
      <c r="I384" s="1"/>
      <c r="J384" t="s">
        <v>43</v>
      </c>
      <c r="L384" t="s">
        <v>16353</v>
      </c>
      <c r="O384" t="s">
        <v>43</v>
      </c>
      <c r="P384" t="s">
        <v>43</v>
      </c>
      <c r="Q384" t="s">
        <v>43</v>
      </c>
      <c r="V384" s="1"/>
      <c r="X384" s="317"/>
      <c r="AB384" s="317"/>
      <c r="AC384" s="317"/>
      <c r="AD384" s="317"/>
      <c r="AE384" s="317"/>
    </row>
    <row r="385" spans="1:31">
      <c r="A385">
        <v>383</v>
      </c>
      <c r="B385" t="s">
        <v>10525</v>
      </c>
      <c r="C385" t="s">
        <v>971</v>
      </c>
      <c r="D385" t="s">
        <v>37</v>
      </c>
      <c r="E385" t="s">
        <v>40</v>
      </c>
      <c r="I385" s="1">
        <v>45804</v>
      </c>
      <c r="J385">
        <v>5</v>
      </c>
      <c r="L385" t="s">
        <v>16353</v>
      </c>
      <c r="M385">
        <v>50009672</v>
      </c>
      <c r="N385" t="s">
        <v>267</v>
      </c>
      <c r="O385">
        <v>6</v>
      </c>
      <c r="P385">
        <v>5</v>
      </c>
      <c r="Q385">
        <v>6</v>
      </c>
      <c r="V385" s="1">
        <v>45828</v>
      </c>
      <c r="W385">
        <v>6</v>
      </c>
      <c r="X385" s="317">
        <v>63360</v>
      </c>
      <c r="Y385">
        <v>25.6</v>
      </c>
      <c r="Z385">
        <v>6</v>
      </c>
      <c r="AA385">
        <v>40</v>
      </c>
      <c r="AB385" s="317">
        <v>113255</v>
      </c>
      <c r="AC385" s="317"/>
      <c r="AD385" s="317"/>
      <c r="AE385" s="317"/>
    </row>
    <row r="386" spans="1:31">
      <c r="A386">
        <v>384</v>
      </c>
      <c r="B386" t="s">
        <v>10526</v>
      </c>
      <c r="C386" t="s">
        <v>10527</v>
      </c>
      <c r="D386" t="s">
        <v>37</v>
      </c>
      <c r="E386" t="s">
        <v>123</v>
      </c>
      <c r="I386" s="1">
        <v>45804</v>
      </c>
      <c r="J386">
        <v>5</v>
      </c>
      <c r="L386" t="s">
        <v>16353</v>
      </c>
      <c r="M386">
        <v>50009673</v>
      </c>
      <c r="N386" t="s">
        <v>10411</v>
      </c>
      <c r="O386">
        <v>6</v>
      </c>
      <c r="P386">
        <v>5</v>
      </c>
      <c r="Q386">
        <v>6</v>
      </c>
      <c r="V386" s="1">
        <v>45828</v>
      </c>
      <c r="W386">
        <v>6</v>
      </c>
      <c r="X386" s="317">
        <v>23620</v>
      </c>
      <c r="Y386">
        <v>25.6</v>
      </c>
      <c r="Z386">
        <v>6</v>
      </c>
      <c r="AA386">
        <v>40</v>
      </c>
      <c r="AB386" s="317">
        <v>50380</v>
      </c>
      <c r="AC386" s="317"/>
      <c r="AD386" s="317"/>
      <c r="AE386" s="317"/>
    </row>
    <row r="387" spans="1:31">
      <c r="A387">
        <v>385</v>
      </c>
      <c r="B387" t="s">
        <v>10528</v>
      </c>
      <c r="C387" t="s">
        <v>10490</v>
      </c>
      <c r="D387" t="s">
        <v>37</v>
      </c>
      <c r="E387" t="s">
        <v>108</v>
      </c>
      <c r="I387" s="1">
        <v>45804</v>
      </c>
      <c r="J387">
        <v>5</v>
      </c>
      <c r="L387" t="s">
        <v>16353</v>
      </c>
      <c r="N387" t="s">
        <v>10411</v>
      </c>
      <c r="O387">
        <v>6</v>
      </c>
      <c r="P387">
        <v>5</v>
      </c>
      <c r="Q387">
        <v>6</v>
      </c>
      <c r="V387" s="1">
        <v>45828</v>
      </c>
      <c r="W387">
        <v>6</v>
      </c>
      <c r="X387" s="317">
        <v>51070</v>
      </c>
      <c r="Y387">
        <v>25.6</v>
      </c>
      <c r="Z387">
        <v>6</v>
      </c>
      <c r="AA387">
        <v>101</v>
      </c>
      <c r="AB387" s="317">
        <v>128760</v>
      </c>
      <c r="AC387" s="317"/>
      <c r="AD387" s="317"/>
      <c r="AE387" s="317"/>
    </row>
    <row r="388" spans="1:31">
      <c r="A388">
        <v>386</v>
      </c>
      <c r="B388" t="s">
        <v>10529</v>
      </c>
      <c r="C388" t="s">
        <v>10530</v>
      </c>
      <c r="D388" t="s">
        <v>37</v>
      </c>
      <c r="E388" t="s">
        <v>140</v>
      </c>
      <c r="I388" s="1">
        <v>45804</v>
      </c>
      <c r="J388">
        <v>5</v>
      </c>
      <c r="L388" t="s">
        <v>16353</v>
      </c>
      <c r="M388">
        <v>530709</v>
      </c>
      <c r="N388" t="s">
        <v>10411</v>
      </c>
      <c r="O388">
        <v>7</v>
      </c>
      <c r="P388">
        <v>5</v>
      </c>
      <c r="Q388">
        <v>7</v>
      </c>
      <c r="V388" s="1">
        <v>45860</v>
      </c>
      <c r="W388">
        <v>7</v>
      </c>
      <c r="X388" s="317">
        <v>34660</v>
      </c>
      <c r="Y388">
        <v>25.7</v>
      </c>
      <c r="Z388">
        <v>7</v>
      </c>
      <c r="AA388">
        <v>101</v>
      </c>
      <c r="AB388" s="317">
        <v>87390</v>
      </c>
      <c r="AC388" s="317"/>
      <c r="AD388" s="317"/>
      <c r="AE388" s="317"/>
    </row>
    <row r="389" spans="1:31">
      <c r="A389">
        <v>387</v>
      </c>
      <c r="B389" t="s">
        <v>10531</v>
      </c>
      <c r="C389" t="s">
        <v>10532</v>
      </c>
      <c r="D389" t="s">
        <v>37</v>
      </c>
      <c r="E389" t="s">
        <v>108</v>
      </c>
      <c r="I389" s="1">
        <v>45804</v>
      </c>
      <c r="J389">
        <v>5</v>
      </c>
      <c r="L389" t="s">
        <v>16353</v>
      </c>
      <c r="M389">
        <v>530809</v>
      </c>
      <c r="N389" t="s">
        <v>10411</v>
      </c>
      <c r="O389">
        <v>8</v>
      </c>
      <c r="P389">
        <v>5</v>
      </c>
      <c r="Q389">
        <v>8</v>
      </c>
      <c r="V389" s="1">
        <v>45889</v>
      </c>
      <c r="W389">
        <v>8</v>
      </c>
      <c r="X389" s="317">
        <v>54860</v>
      </c>
      <c r="Y389">
        <v>25.8</v>
      </c>
      <c r="Z389">
        <v>8</v>
      </c>
      <c r="AA389">
        <v>101</v>
      </c>
      <c r="AB389" s="317">
        <v>127395</v>
      </c>
      <c r="AC389" s="317"/>
      <c r="AD389" s="317"/>
      <c r="AE389" s="317"/>
    </row>
    <row r="390" spans="1:31">
      <c r="A390">
        <v>388</v>
      </c>
      <c r="B390" t="s">
        <v>1319</v>
      </c>
      <c r="C390" t="s">
        <v>10533</v>
      </c>
      <c r="D390" t="s">
        <v>37</v>
      </c>
      <c r="E390" t="s">
        <v>72</v>
      </c>
      <c r="F390">
        <v>45964</v>
      </c>
      <c r="I390" s="1"/>
      <c r="J390" t="s">
        <v>43</v>
      </c>
      <c r="L390" t="s">
        <v>16353</v>
      </c>
      <c r="O390" t="s">
        <v>43</v>
      </c>
      <c r="P390" t="s">
        <v>43</v>
      </c>
      <c r="Q390" t="s">
        <v>43</v>
      </c>
      <c r="V390" s="1"/>
      <c r="X390" s="317"/>
      <c r="AB390" s="317"/>
      <c r="AC390" s="317"/>
      <c r="AD390" s="317"/>
      <c r="AE390" s="317"/>
    </row>
    <row r="391" spans="1:31">
      <c r="A391">
        <v>389</v>
      </c>
      <c r="B391" t="s">
        <v>1346</v>
      </c>
      <c r="C391" t="s">
        <v>10534</v>
      </c>
      <c r="D391" t="s">
        <v>37</v>
      </c>
      <c r="E391" t="s">
        <v>140</v>
      </c>
      <c r="F391">
        <v>45880</v>
      </c>
      <c r="I391" s="1">
        <v>45989</v>
      </c>
      <c r="J391">
        <v>11</v>
      </c>
      <c r="L391" t="s">
        <v>16353</v>
      </c>
      <c r="M391">
        <v>50045910</v>
      </c>
      <c r="N391" t="s">
        <v>10340</v>
      </c>
      <c r="O391">
        <v>1</v>
      </c>
      <c r="P391">
        <v>11</v>
      </c>
      <c r="Q391">
        <v>1</v>
      </c>
      <c r="V391" s="1"/>
      <c r="X391" s="317"/>
      <c r="Y391">
        <v>26.2</v>
      </c>
      <c r="Z391">
        <v>2</v>
      </c>
      <c r="AA391">
        <v>40</v>
      </c>
      <c r="AB391" s="317">
        <v>82800</v>
      </c>
      <c r="AC391" s="317"/>
      <c r="AD391" s="317"/>
      <c r="AE391" s="317"/>
    </row>
    <row r="392" spans="1:31">
      <c r="A392">
        <v>390</v>
      </c>
      <c r="B392" t="s">
        <v>1282</v>
      </c>
      <c r="C392" t="s">
        <v>5111</v>
      </c>
      <c r="D392" t="s">
        <v>37</v>
      </c>
      <c r="E392" t="s">
        <v>108</v>
      </c>
      <c r="F392">
        <v>45931</v>
      </c>
      <c r="G392">
        <v>45908</v>
      </c>
      <c r="I392" s="1">
        <v>46045</v>
      </c>
      <c r="J392">
        <v>1</v>
      </c>
      <c r="L392" t="s">
        <v>16353</v>
      </c>
      <c r="M392">
        <v>50054884</v>
      </c>
      <c r="N392" t="s">
        <v>6518</v>
      </c>
      <c r="O392">
        <v>2</v>
      </c>
      <c r="P392">
        <v>1</v>
      </c>
      <c r="Q392">
        <v>2</v>
      </c>
      <c r="S392">
        <v>46070</v>
      </c>
      <c r="T392">
        <v>46077</v>
      </c>
      <c r="V392" s="1"/>
      <c r="X392" s="317"/>
      <c r="Y392">
        <v>26.2</v>
      </c>
      <c r="Z392">
        <v>2</v>
      </c>
      <c r="AA392">
        <v>40</v>
      </c>
      <c r="AB392" s="317">
        <v>121470</v>
      </c>
      <c r="AC392" s="317"/>
      <c r="AD392" s="317"/>
      <c r="AE392" s="317"/>
    </row>
    <row r="393" spans="1:31">
      <c r="A393">
        <v>391</v>
      </c>
      <c r="B393" t="s">
        <v>1254</v>
      </c>
      <c r="C393" t="s">
        <v>10535</v>
      </c>
      <c r="D393" t="s">
        <v>37</v>
      </c>
      <c r="E393" t="s">
        <v>108</v>
      </c>
      <c r="F393">
        <v>45852</v>
      </c>
      <c r="I393" s="1"/>
      <c r="J393" t="s">
        <v>43</v>
      </c>
      <c r="L393" t="s">
        <v>16353</v>
      </c>
      <c r="O393" t="s">
        <v>43</v>
      </c>
      <c r="P393" t="s">
        <v>43</v>
      </c>
      <c r="Q393" t="s">
        <v>43</v>
      </c>
      <c r="V393" s="1"/>
      <c r="X393" s="317"/>
      <c r="AB393" s="317"/>
      <c r="AC393" s="317"/>
      <c r="AD393" s="317"/>
      <c r="AE393" s="317"/>
    </row>
    <row r="394" spans="1:31">
      <c r="A394">
        <v>392</v>
      </c>
      <c r="B394" t="s">
        <v>10536</v>
      </c>
      <c r="C394" t="s">
        <v>10537</v>
      </c>
      <c r="D394" t="s">
        <v>37</v>
      </c>
      <c r="E394" t="s">
        <v>87</v>
      </c>
      <c r="I394" s="1"/>
      <c r="J394" t="s">
        <v>43</v>
      </c>
      <c r="L394" t="s">
        <v>16353</v>
      </c>
      <c r="O394" t="s">
        <v>43</v>
      </c>
      <c r="P394" t="s">
        <v>43</v>
      </c>
      <c r="Q394" t="s">
        <v>43</v>
      </c>
      <c r="V394" s="1"/>
      <c r="X394" s="317"/>
      <c r="AB394" s="317"/>
      <c r="AC394" s="317"/>
      <c r="AD394" s="317"/>
      <c r="AE394" s="317"/>
    </row>
    <row r="395" spans="1:31">
      <c r="A395">
        <v>393</v>
      </c>
      <c r="B395" t="s">
        <v>10538</v>
      </c>
      <c r="C395" t="s">
        <v>10539</v>
      </c>
      <c r="D395" t="s">
        <v>37</v>
      </c>
      <c r="E395" t="s">
        <v>87</v>
      </c>
      <c r="I395" s="1"/>
      <c r="J395" t="s">
        <v>43</v>
      </c>
      <c r="L395" t="s">
        <v>16353</v>
      </c>
      <c r="O395" t="s">
        <v>43</v>
      </c>
      <c r="P395" t="s">
        <v>43</v>
      </c>
      <c r="Q395" t="s">
        <v>43</v>
      </c>
      <c r="V395" s="1"/>
      <c r="X395" s="317"/>
      <c r="AB395" s="317"/>
      <c r="AC395" s="317"/>
      <c r="AD395" s="317"/>
      <c r="AE395" s="317"/>
    </row>
    <row r="396" spans="1:31">
      <c r="A396">
        <v>394</v>
      </c>
      <c r="B396" t="s">
        <v>10540</v>
      </c>
      <c r="C396" t="s">
        <v>10541</v>
      </c>
      <c r="D396" t="s">
        <v>37</v>
      </c>
      <c r="E396" t="s">
        <v>108</v>
      </c>
      <c r="I396" s="1">
        <v>45806</v>
      </c>
      <c r="J396">
        <v>5</v>
      </c>
      <c r="L396" t="s">
        <v>16353</v>
      </c>
      <c r="M396">
        <v>50010185</v>
      </c>
      <c r="N396" t="s">
        <v>6518</v>
      </c>
      <c r="O396">
        <v>7</v>
      </c>
      <c r="P396">
        <v>5</v>
      </c>
      <c r="Q396">
        <v>7</v>
      </c>
      <c r="V396" s="1">
        <v>45861</v>
      </c>
      <c r="W396">
        <v>7</v>
      </c>
      <c r="X396" s="317">
        <v>29660</v>
      </c>
      <c r="Y396">
        <v>25.7</v>
      </c>
      <c r="Z396">
        <v>7</v>
      </c>
      <c r="AA396">
        <v>40</v>
      </c>
      <c r="AB396" s="317">
        <v>63273</v>
      </c>
      <c r="AC396" s="317"/>
      <c r="AD396" s="317"/>
      <c r="AE396" s="317"/>
    </row>
    <row r="397" spans="1:31">
      <c r="A397">
        <v>395</v>
      </c>
      <c r="B397" t="s">
        <v>990</v>
      </c>
      <c r="C397" t="s">
        <v>10542</v>
      </c>
      <c r="D397" t="s">
        <v>37</v>
      </c>
      <c r="E397" t="s">
        <v>108</v>
      </c>
      <c r="I397" s="1">
        <v>45806</v>
      </c>
      <c r="J397">
        <v>5</v>
      </c>
      <c r="L397" t="s">
        <v>16353</v>
      </c>
      <c r="M397">
        <v>50010197</v>
      </c>
      <c r="N397" t="s">
        <v>267</v>
      </c>
      <c r="O397">
        <v>8</v>
      </c>
      <c r="P397">
        <v>5</v>
      </c>
      <c r="Q397">
        <v>8</v>
      </c>
      <c r="R397">
        <v>45813</v>
      </c>
      <c r="V397" s="1">
        <v>45922</v>
      </c>
      <c r="W397">
        <v>9</v>
      </c>
      <c r="X397" s="317">
        <v>99430</v>
      </c>
      <c r="Y397">
        <v>25.9</v>
      </c>
      <c r="Z397">
        <v>9</v>
      </c>
      <c r="AA397">
        <v>40</v>
      </c>
      <c r="AB397" s="317">
        <v>187222</v>
      </c>
      <c r="AC397" s="317"/>
      <c r="AD397" s="317"/>
      <c r="AE397" s="317"/>
    </row>
    <row r="398" spans="1:31">
      <c r="A398">
        <v>396</v>
      </c>
      <c r="B398" t="s">
        <v>1275</v>
      </c>
      <c r="C398" t="s">
        <v>1108</v>
      </c>
      <c r="D398" t="s">
        <v>37</v>
      </c>
      <c r="E398" t="s">
        <v>40</v>
      </c>
      <c r="F398" t="s">
        <v>10543</v>
      </c>
      <c r="I398" s="1"/>
      <c r="J398" t="s">
        <v>43</v>
      </c>
      <c r="L398" t="s">
        <v>16353</v>
      </c>
      <c r="O398" t="s">
        <v>43</v>
      </c>
      <c r="P398" t="s">
        <v>43</v>
      </c>
      <c r="Q398" t="s">
        <v>43</v>
      </c>
      <c r="V398" s="1"/>
      <c r="X398" s="317"/>
      <c r="AB398" s="317"/>
      <c r="AC398" s="317"/>
      <c r="AD398" s="317"/>
      <c r="AE398" s="317"/>
    </row>
    <row r="399" spans="1:31">
      <c r="A399">
        <v>397</v>
      </c>
      <c r="B399" t="s">
        <v>1353</v>
      </c>
      <c r="C399" t="s">
        <v>4071</v>
      </c>
      <c r="D399" t="s">
        <v>37</v>
      </c>
      <c r="E399" t="s">
        <v>40</v>
      </c>
      <c r="F399">
        <v>45964</v>
      </c>
      <c r="I399" s="1"/>
      <c r="J399" t="s">
        <v>43</v>
      </c>
      <c r="L399" t="s">
        <v>16353</v>
      </c>
      <c r="O399" t="s">
        <v>43</v>
      </c>
      <c r="P399" t="s">
        <v>43</v>
      </c>
      <c r="Q399" t="s">
        <v>43</v>
      </c>
      <c r="V399" s="1"/>
      <c r="X399" s="317"/>
      <c r="AB399" s="317"/>
      <c r="AC399" s="317"/>
      <c r="AD399" s="317"/>
      <c r="AE399" s="317"/>
    </row>
    <row r="400" spans="1:31">
      <c r="A400">
        <v>398</v>
      </c>
      <c r="B400" t="s">
        <v>1386</v>
      </c>
      <c r="C400" t="s">
        <v>1387</v>
      </c>
      <c r="D400" t="s">
        <v>37</v>
      </c>
      <c r="E400" t="s">
        <v>92</v>
      </c>
      <c r="F400">
        <v>45860</v>
      </c>
      <c r="G400">
        <v>45840</v>
      </c>
      <c r="I400" s="1">
        <v>45931</v>
      </c>
      <c r="J400">
        <v>10</v>
      </c>
      <c r="L400" t="s">
        <v>16353</v>
      </c>
      <c r="M400">
        <v>50034953</v>
      </c>
      <c r="N400" t="s">
        <v>10340</v>
      </c>
      <c r="O400">
        <v>12</v>
      </c>
      <c r="P400">
        <v>10</v>
      </c>
      <c r="Q400">
        <v>12</v>
      </c>
      <c r="S400">
        <v>46010</v>
      </c>
      <c r="T400">
        <v>46028</v>
      </c>
      <c r="V400" s="1">
        <v>46022</v>
      </c>
      <c r="W400">
        <v>12</v>
      </c>
      <c r="X400" s="317">
        <v>26320</v>
      </c>
      <c r="Y400">
        <v>25.12</v>
      </c>
      <c r="Z400">
        <v>12</v>
      </c>
      <c r="AA400">
        <v>40</v>
      </c>
      <c r="AB400" s="317">
        <v>66036</v>
      </c>
      <c r="AC400" s="317"/>
      <c r="AD400" s="317"/>
      <c r="AE400" s="317"/>
    </row>
    <row r="401" spans="1:31">
      <c r="A401">
        <v>399</v>
      </c>
      <c r="B401" t="s">
        <v>2373</v>
      </c>
      <c r="C401" t="s">
        <v>2374</v>
      </c>
      <c r="D401" t="s">
        <v>37</v>
      </c>
      <c r="E401" t="s">
        <v>40</v>
      </c>
      <c r="I401" s="1"/>
      <c r="J401" t="s">
        <v>43</v>
      </c>
      <c r="L401" t="s">
        <v>16353</v>
      </c>
      <c r="O401" t="s">
        <v>43</v>
      </c>
      <c r="P401" t="s">
        <v>43</v>
      </c>
      <c r="Q401" t="s">
        <v>43</v>
      </c>
      <c r="V401" s="1"/>
      <c r="X401" s="317"/>
      <c r="AB401" s="317"/>
      <c r="AC401" s="317"/>
      <c r="AD401" s="317"/>
      <c r="AE401" s="317"/>
    </row>
    <row r="402" spans="1:31">
      <c r="A402">
        <v>400</v>
      </c>
      <c r="B402" t="s">
        <v>10544</v>
      </c>
      <c r="C402" t="s">
        <v>10545</v>
      </c>
      <c r="D402" t="s">
        <v>37</v>
      </c>
      <c r="E402" t="s">
        <v>636</v>
      </c>
      <c r="I402" s="1"/>
      <c r="J402" t="s">
        <v>43</v>
      </c>
      <c r="L402" t="s">
        <v>16353</v>
      </c>
      <c r="O402" t="s">
        <v>43</v>
      </c>
      <c r="P402" t="s">
        <v>43</v>
      </c>
      <c r="Q402" t="s">
        <v>43</v>
      </c>
      <c r="V402" s="1"/>
      <c r="X402" s="317"/>
      <c r="AB402" s="317"/>
      <c r="AC402" s="317"/>
      <c r="AD402" s="317"/>
      <c r="AE402" s="317"/>
    </row>
    <row r="403" spans="1:31">
      <c r="A403">
        <v>401</v>
      </c>
      <c r="B403" t="s">
        <v>10546</v>
      </c>
      <c r="C403" t="s">
        <v>10547</v>
      </c>
      <c r="D403" t="s">
        <v>37</v>
      </c>
      <c r="E403" t="s">
        <v>40</v>
      </c>
      <c r="I403" s="1">
        <v>46007</v>
      </c>
      <c r="J403">
        <v>12</v>
      </c>
      <c r="L403" t="s">
        <v>16353</v>
      </c>
      <c r="M403">
        <v>630108</v>
      </c>
      <c r="N403" t="s">
        <v>10411</v>
      </c>
      <c r="O403">
        <v>1</v>
      </c>
      <c r="P403">
        <v>12</v>
      </c>
      <c r="Q403">
        <v>1</v>
      </c>
      <c r="V403" s="1"/>
      <c r="X403" s="317"/>
      <c r="Y403">
        <v>26.1</v>
      </c>
      <c r="Z403">
        <v>1</v>
      </c>
      <c r="AA403">
        <v>101</v>
      </c>
      <c r="AB403" s="317">
        <v>74100</v>
      </c>
      <c r="AC403" s="317"/>
      <c r="AD403" s="317"/>
      <c r="AE403" s="317"/>
    </row>
    <row r="404" spans="1:31">
      <c r="A404">
        <v>402</v>
      </c>
      <c r="B404" t="s">
        <v>1397</v>
      </c>
      <c r="C404" t="s">
        <v>1398</v>
      </c>
      <c r="D404" t="s">
        <v>37</v>
      </c>
      <c r="E404" t="s">
        <v>92</v>
      </c>
      <c r="F404">
        <v>45859</v>
      </c>
      <c r="G404">
        <v>45861</v>
      </c>
      <c r="I404" s="1">
        <v>46008</v>
      </c>
      <c r="J404">
        <v>12</v>
      </c>
      <c r="L404" t="s">
        <v>16353</v>
      </c>
      <c r="M404">
        <v>50049506</v>
      </c>
      <c r="N404" t="s">
        <v>267</v>
      </c>
      <c r="O404" t="s">
        <v>43</v>
      </c>
      <c r="P404">
        <v>12</v>
      </c>
      <c r="Q404" t="s">
        <v>43</v>
      </c>
      <c r="V404" s="1"/>
      <c r="X404" s="317"/>
      <c r="AB404" s="317"/>
      <c r="AC404" s="317"/>
      <c r="AD404" s="317"/>
      <c r="AE404" s="317"/>
    </row>
    <row r="405" spans="1:31">
      <c r="A405">
        <v>403</v>
      </c>
      <c r="B405" t="s">
        <v>10548</v>
      </c>
      <c r="C405" t="s">
        <v>10549</v>
      </c>
      <c r="D405" t="s">
        <v>37</v>
      </c>
      <c r="E405" t="s">
        <v>636</v>
      </c>
      <c r="I405" s="1">
        <v>46035</v>
      </c>
      <c r="J405">
        <v>1</v>
      </c>
      <c r="L405" t="s">
        <v>16353</v>
      </c>
      <c r="M405">
        <v>630108</v>
      </c>
      <c r="N405" t="s">
        <v>10411</v>
      </c>
      <c r="O405">
        <v>1</v>
      </c>
      <c r="P405">
        <v>1</v>
      </c>
      <c r="Q405">
        <v>1</v>
      </c>
      <c r="V405" s="1"/>
      <c r="X405" s="317"/>
      <c r="Y405">
        <v>26.1</v>
      </c>
      <c r="Z405">
        <v>1</v>
      </c>
      <c r="AA405">
        <v>101</v>
      </c>
      <c r="AB405" s="317">
        <v>59220</v>
      </c>
      <c r="AC405" s="317"/>
      <c r="AD405" s="317"/>
      <c r="AE405" s="317"/>
    </row>
    <row r="406" spans="1:31">
      <c r="A406">
        <v>404</v>
      </c>
      <c r="B406" t="s">
        <v>10550</v>
      </c>
      <c r="C406" t="s">
        <v>10551</v>
      </c>
      <c r="D406" t="s">
        <v>37</v>
      </c>
      <c r="E406" t="s">
        <v>92</v>
      </c>
      <c r="G406">
        <v>45828</v>
      </c>
      <c r="I406" s="1"/>
      <c r="J406" t="s">
        <v>43</v>
      </c>
      <c r="L406" t="s">
        <v>16353</v>
      </c>
      <c r="O406" t="s">
        <v>43</v>
      </c>
      <c r="P406" t="s">
        <v>43</v>
      </c>
      <c r="Q406" t="s">
        <v>43</v>
      </c>
      <c r="V406" s="1"/>
      <c r="X406" s="317"/>
      <c r="AB406" s="317"/>
      <c r="AC406" s="317"/>
      <c r="AD406" s="317"/>
      <c r="AE406" s="317"/>
    </row>
    <row r="407" spans="1:31">
      <c r="A407">
        <v>405</v>
      </c>
      <c r="B407" t="s">
        <v>10552</v>
      </c>
      <c r="C407" t="s">
        <v>10553</v>
      </c>
      <c r="D407" t="s">
        <v>37</v>
      </c>
      <c r="E407" t="s">
        <v>1423</v>
      </c>
      <c r="I407" s="1"/>
      <c r="J407" t="s">
        <v>43</v>
      </c>
      <c r="L407" t="s">
        <v>16353</v>
      </c>
      <c r="O407" t="s">
        <v>43</v>
      </c>
      <c r="P407" t="s">
        <v>43</v>
      </c>
      <c r="Q407" t="s">
        <v>43</v>
      </c>
      <c r="V407" s="1"/>
      <c r="X407" s="317"/>
      <c r="AB407" s="317"/>
      <c r="AC407" s="317"/>
      <c r="AD407" s="317"/>
      <c r="AE407" s="317"/>
    </row>
    <row r="408" spans="1:31">
      <c r="A408">
        <v>406</v>
      </c>
      <c r="B408" t="s">
        <v>10554</v>
      </c>
      <c r="C408" t="s">
        <v>10555</v>
      </c>
      <c r="D408" t="s">
        <v>37</v>
      </c>
      <c r="E408" t="s">
        <v>40</v>
      </c>
      <c r="I408" s="1">
        <v>45803</v>
      </c>
      <c r="J408">
        <v>5</v>
      </c>
      <c r="L408" t="s">
        <v>16353</v>
      </c>
      <c r="N408" t="s">
        <v>10411</v>
      </c>
      <c r="O408">
        <v>6</v>
      </c>
      <c r="P408">
        <v>5</v>
      </c>
      <c r="Q408">
        <v>6</v>
      </c>
      <c r="S408">
        <v>45828</v>
      </c>
      <c r="V408" s="1">
        <v>45828</v>
      </c>
      <c r="W408">
        <v>6</v>
      </c>
      <c r="X408" s="317">
        <v>65230</v>
      </c>
      <c r="Y408">
        <v>25.6</v>
      </c>
      <c r="Z408">
        <v>6</v>
      </c>
      <c r="AA408">
        <v>101</v>
      </c>
      <c r="AB408" s="317">
        <v>152647</v>
      </c>
      <c r="AC408" s="317"/>
      <c r="AD408" s="317"/>
      <c r="AE408" s="317"/>
    </row>
    <row r="409" spans="1:31">
      <c r="A409">
        <v>407</v>
      </c>
      <c r="B409" t="s">
        <v>10556</v>
      </c>
      <c r="C409" t="s">
        <v>10557</v>
      </c>
      <c r="D409" t="s">
        <v>37</v>
      </c>
      <c r="E409" t="s">
        <v>40</v>
      </c>
      <c r="I409" s="1">
        <v>46036</v>
      </c>
      <c r="J409">
        <v>1</v>
      </c>
      <c r="L409" t="s">
        <v>16353</v>
      </c>
      <c r="M409">
        <v>630108</v>
      </c>
      <c r="N409" t="s">
        <v>10411</v>
      </c>
      <c r="O409">
        <v>1</v>
      </c>
      <c r="P409">
        <v>1</v>
      </c>
      <c r="Q409">
        <v>1</v>
      </c>
      <c r="V409" s="1"/>
      <c r="X409" s="317"/>
      <c r="Y409">
        <v>26.1</v>
      </c>
      <c r="Z409">
        <v>1</v>
      </c>
      <c r="AA409">
        <v>101</v>
      </c>
      <c r="AB409" s="317">
        <v>101340</v>
      </c>
      <c r="AC409" s="317"/>
      <c r="AD409" s="317"/>
      <c r="AE409" s="317"/>
    </row>
    <row r="410" spans="1:31">
      <c r="A410">
        <v>408</v>
      </c>
      <c r="B410" t="s">
        <v>10558</v>
      </c>
      <c r="C410" t="s">
        <v>10559</v>
      </c>
      <c r="D410" t="s">
        <v>37</v>
      </c>
      <c r="E410" t="s">
        <v>123</v>
      </c>
      <c r="I410" s="1">
        <v>45910</v>
      </c>
      <c r="J410">
        <v>9</v>
      </c>
      <c r="L410" t="s">
        <v>16353</v>
      </c>
      <c r="M410">
        <v>531002</v>
      </c>
      <c r="N410" t="s">
        <v>10411</v>
      </c>
      <c r="O410">
        <v>10</v>
      </c>
      <c r="P410">
        <v>9</v>
      </c>
      <c r="Q410">
        <v>10</v>
      </c>
      <c r="V410" s="1">
        <v>45950</v>
      </c>
      <c r="W410">
        <v>10</v>
      </c>
      <c r="X410" s="317">
        <v>30640</v>
      </c>
      <c r="Y410">
        <v>25.1</v>
      </c>
      <c r="Z410">
        <v>10</v>
      </c>
      <c r="AA410">
        <v>101</v>
      </c>
      <c r="AB410" s="317">
        <v>80230</v>
      </c>
      <c r="AC410" s="317"/>
      <c r="AD410" s="317"/>
      <c r="AE410" s="317"/>
    </row>
    <row r="411" spans="1:31">
      <c r="A411">
        <v>409</v>
      </c>
      <c r="B411" t="s">
        <v>10560</v>
      </c>
      <c r="C411" t="s">
        <v>10561</v>
      </c>
      <c r="D411" t="s">
        <v>37</v>
      </c>
      <c r="E411" t="s">
        <v>40</v>
      </c>
      <c r="I411" s="1">
        <v>45902</v>
      </c>
      <c r="J411">
        <v>9</v>
      </c>
      <c r="L411" t="s">
        <v>16353</v>
      </c>
      <c r="M411">
        <v>531102</v>
      </c>
      <c r="N411" t="s">
        <v>10411</v>
      </c>
      <c r="O411">
        <v>10</v>
      </c>
      <c r="P411">
        <v>9</v>
      </c>
      <c r="Q411">
        <v>10</v>
      </c>
      <c r="V411" s="1">
        <v>45991</v>
      </c>
      <c r="W411">
        <v>11</v>
      </c>
      <c r="X411" s="317">
        <v>28980</v>
      </c>
      <c r="Y411">
        <v>25.11</v>
      </c>
      <c r="Z411">
        <v>11</v>
      </c>
      <c r="AA411">
        <v>101</v>
      </c>
      <c r="AB411" s="317">
        <v>75880</v>
      </c>
      <c r="AC411" s="317"/>
      <c r="AD411" s="317"/>
      <c r="AE411" s="317"/>
    </row>
    <row r="412" spans="1:31">
      <c r="A412">
        <v>410</v>
      </c>
      <c r="B412" t="s">
        <v>1257</v>
      </c>
      <c r="C412" t="s">
        <v>10562</v>
      </c>
      <c r="D412" t="s">
        <v>37</v>
      </c>
      <c r="E412" t="s">
        <v>92</v>
      </c>
      <c r="G412">
        <v>45825</v>
      </c>
      <c r="I412" s="1">
        <v>45895</v>
      </c>
      <c r="J412">
        <v>8</v>
      </c>
      <c r="L412" t="s">
        <v>16353</v>
      </c>
      <c r="M412">
        <v>50027943</v>
      </c>
      <c r="N412" t="s">
        <v>10411</v>
      </c>
      <c r="O412">
        <v>9</v>
      </c>
      <c r="P412">
        <v>8</v>
      </c>
      <c r="Q412">
        <v>9</v>
      </c>
      <c r="R412">
        <v>45903</v>
      </c>
      <c r="S412">
        <v>45922</v>
      </c>
      <c r="T412">
        <v>45954</v>
      </c>
      <c r="V412" s="1">
        <v>45922</v>
      </c>
      <c r="W412">
        <v>9</v>
      </c>
      <c r="X412" s="317">
        <v>78320</v>
      </c>
      <c r="Y412">
        <v>25.9</v>
      </c>
      <c r="Z412">
        <v>9</v>
      </c>
      <c r="AA412">
        <v>52</v>
      </c>
      <c r="AB412" s="317">
        <v>213694</v>
      </c>
      <c r="AC412" s="317"/>
      <c r="AD412" s="317"/>
      <c r="AE412" s="317"/>
    </row>
    <row r="413" spans="1:31">
      <c r="A413">
        <v>411</v>
      </c>
      <c r="B413" t="s">
        <v>10563</v>
      </c>
      <c r="C413" t="s">
        <v>1108</v>
      </c>
      <c r="D413" t="s">
        <v>37</v>
      </c>
      <c r="E413" t="s">
        <v>40</v>
      </c>
      <c r="I413" s="1"/>
      <c r="J413" t="s">
        <v>43</v>
      </c>
      <c r="L413" t="s">
        <v>16353</v>
      </c>
      <c r="O413" t="s">
        <v>43</v>
      </c>
      <c r="P413" t="s">
        <v>43</v>
      </c>
      <c r="Q413" t="s">
        <v>43</v>
      </c>
      <c r="V413" s="1"/>
      <c r="X413" s="317"/>
      <c r="AB413" s="317"/>
      <c r="AC413" s="317"/>
      <c r="AD413" s="317"/>
      <c r="AE413" s="317"/>
    </row>
    <row r="414" spans="1:31">
      <c r="A414">
        <v>412</v>
      </c>
      <c r="B414" t="s">
        <v>10564</v>
      </c>
      <c r="C414" t="s">
        <v>10565</v>
      </c>
      <c r="D414" t="s">
        <v>37</v>
      </c>
      <c r="E414" t="s">
        <v>40</v>
      </c>
      <c r="F414">
        <v>45821</v>
      </c>
      <c r="I414" s="1"/>
      <c r="L414" t="s">
        <v>16353</v>
      </c>
      <c r="O414" t="s">
        <v>43</v>
      </c>
      <c r="P414" t="s">
        <v>43</v>
      </c>
      <c r="Q414" t="s">
        <v>43</v>
      </c>
      <c r="V414" s="1"/>
      <c r="X414" s="317"/>
      <c r="AB414" s="317"/>
      <c r="AC414" s="317"/>
      <c r="AD414" s="317"/>
      <c r="AE414" s="317"/>
    </row>
    <row r="415" spans="1:31">
      <c r="A415">
        <v>413</v>
      </c>
      <c r="B415" t="s">
        <v>10567</v>
      </c>
      <c r="C415" t="s">
        <v>1004</v>
      </c>
      <c r="D415" t="s">
        <v>37</v>
      </c>
      <c r="E415" t="s">
        <v>140</v>
      </c>
      <c r="I415" s="1">
        <v>45810</v>
      </c>
      <c r="J415">
        <v>6</v>
      </c>
      <c r="L415" t="s">
        <v>16353</v>
      </c>
      <c r="M415">
        <v>50010704</v>
      </c>
      <c r="N415" t="s">
        <v>267</v>
      </c>
      <c r="O415">
        <v>7</v>
      </c>
      <c r="P415">
        <v>6</v>
      </c>
      <c r="Q415">
        <v>7</v>
      </c>
      <c r="V415" s="1">
        <v>45860</v>
      </c>
      <c r="W415">
        <v>7</v>
      </c>
      <c r="X415" s="317">
        <v>22620</v>
      </c>
      <c r="Y415">
        <v>25.7</v>
      </c>
      <c r="Z415">
        <v>7</v>
      </c>
      <c r="AA415">
        <v>40</v>
      </c>
      <c r="AB415" s="317">
        <v>48248</v>
      </c>
      <c r="AC415" s="317"/>
      <c r="AD415" s="317"/>
      <c r="AE415" s="317"/>
    </row>
    <row r="416" spans="1:31">
      <c r="A416">
        <v>414</v>
      </c>
      <c r="B416" t="s">
        <v>10568</v>
      </c>
      <c r="C416" t="s">
        <v>10569</v>
      </c>
      <c r="D416" t="s">
        <v>37</v>
      </c>
      <c r="E416" t="s">
        <v>92</v>
      </c>
      <c r="I416" s="1"/>
      <c r="L416" t="s">
        <v>16353</v>
      </c>
      <c r="O416" t="s">
        <v>43</v>
      </c>
      <c r="P416" t="s">
        <v>43</v>
      </c>
      <c r="Q416" t="s">
        <v>43</v>
      </c>
      <c r="V416" s="1"/>
      <c r="X416" s="317"/>
      <c r="AB416" s="317"/>
      <c r="AC416" s="317"/>
      <c r="AD416" s="317"/>
      <c r="AE416" s="317"/>
    </row>
    <row r="417" spans="1:31">
      <c r="A417">
        <v>415</v>
      </c>
      <c r="B417" t="s">
        <v>10570</v>
      </c>
      <c r="C417" t="s">
        <v>10571</v>
      </c>
      <c r="D417" t="s">
        <v>37</v>
      </c>
      <c r="E417" t="s">
        <v>140</v>
      </c>
      <c r="I417" s="1">
        <v>45810</v>
      </c>
      <c r="J417">
        <v>6</v>
      </c>
      <c r="L417" t="s">
        <v>16353</v>
      </c>
      <c r="M417">
        <v>50010872</v>
      </c>
      <c r="N417" t="s">
        <v>6518</v>
      </c>
      <c r="O417">
        <v>6</v>
      </c>
      <c r="P417">
        <v>6</v>
      </c>
      <c r="Q417">
        <v>6</v>
      </c>
      <c r="V417" s="1">
        <v>45828</v>
      </c>
      <c r="W417">
        <v>6</v>
      </c>
      <c r="X417" s="317">
        <v>24660</v>
      </c>
      <c r="Y417">
        <v>25.6</v>
      </c>
      <c r="Z417">
        <v>6</v>
      </c>
      <c r="AA417">
        <v>40</v>
      </c>
      <c r="AB417" s="317">
        <v>52613</v>
      </c>
      <c r="AC417" s="317"/>
      <c r="AD417" s="317"/>
      <c r="AE417" s="317"/>
    </row>
    <row r="418" spans="1:31">
      <c r="A418">
        <v>416</v>
      </c>
      <c r="B418" t="s">
        <v>1434</v>
      </c>
      <c r="C418" t="s">
        <v>1435</v>
      </c>
      <c r="D418" t="s">
        <v>37</v>
      </c>
      <c r="E418" t="s">
        <v>146</v>
      </c>
      <c r="F418">
        <v>45852</v>
      </c>
      <c r="I418" s="1">
        <v>46031</v>
      </c>
      <c r="J418">
        <v>1</v>
      </c>
      <c r="L418" t="s">
        <v>16353</v>
      </c>
      <c r="M418">
        <v>50053014</v>
      </c>
      <c r="N418" t="s">
        <v>267</v>
      </c>
      <c r="O418">
        <v>2</v>
      </c>
      <c r="P418">
        <v>1</v>
      </c>
      <c r="Q418">
        <v>2</v>
      </c>
      <c r="V418" s="1"/>
      <c r="X418" s="317"/>
      <c r="Y418">
        <v>26.2</v>
      </c>
      <c r="Z418">
        <v>2</v>
      </c>
      <c r="AA418">
        <v>40</v>
      </c>
      <c r="AB418" s="317">
        <v>80280</v>
      </c>
      <c r="AC418" s="317"/>
      <c r="AD418" s="317"/>
      <c r="AE418" s="317"/>
    </row>
    <row r="419" spans="1:31">
      <c r="A419">
        <v>417</v>
      </c>
      <c r="B419" t="s">
        <v>1442</v>
      </c>
      <c r="C419" t="s">
        <v>1443</v>
      </c>
      <c r="D419" t="s">
        <v>37</v>
      </c>
      <c r="E419" t="s">
        <v>108</v>
      </c>
      <c r="F419">
        <v>45931</v>
      </c>
      <c r="I419" s="1"/>
      <c r="J419" t="s">
        <v>43</v>
      </c>
      <c r="L419" t="s">
        <v>16353</v>
      </c>
      <c r="O419" t="s">
        <v>43</v>
      </c>
      <c r="P419" t="s">
        <v>43</v>
      </c>
      <c r="Q419" t="s">
        <v>43</v>
      </c>
      <c r="V419" s="1"/>
      <c r="X419" s="317"/>
      <c r="AB419" s="317"/>
      <c r="AC419" s="317"/>
      <c r="AD419" s="317"/>
      <c r="AE419" s="317"/>
    </row>
    <row r="420" spans="1:31">
      <c r="A420">
        <v>418</v>
      </c>
      <c r="B420" t="s">
        <v>1437</v>
      </c>
      <c r="C420" t="s">
        <v>10572</v>
      </c>
      <c r="D420" t="s">
        <v>37</v>
      </c>
      <c r="E420" t="s">
        <v>87</v>
      </c>
      <c r="F420">
        <v>45962</v>
      </c>
      <c r="I420" s="1"/>
      <c r="J420" t="s">
        <v>43</v>
      </c>
      <c r="L420" t="s">
        <v>16353</v>
      </c>
      <c r="O420" t="s">
        <v>43</v>
      </c>
      <c r="P420" t="s">
        <v>43</v>
      </c>
      <c r="Q420" t="s">
        <v>43</v>
      </c>
      <c r="V420" s="1"/>
      <c r="X420" s="317"/>
      <c r="AB420" s="317"/>
      <c r="AC420" s="317"/>
      <c r="AD420" s="317"/>
      <c r="AE420" s="317"/>
    </row>
    <row r="421" spans="1:31">
      <c r="A421">
        <v>419</v>
      </c>
      <c r="B421" t="s">
        <v>3846</v>
      </c>
      <c r="C421" t="s">
        <v>3847</v>
      </c>
      <c r="D421" t="s">
        <v>37</v>
      </c>
      <c r="E421" t="s">
        <v>92</v>
      </c>
      <c r="I421" s="1">
        <v>45811</v>
      </c>
      <c r="J421">
        <v>6</v>
      </c>
      <c r="L421" t="s">
        <v>16353</v>
      </c>
      <c r="M421">
        <v>50010944</v>
      </c>
      <c r="N421" t="s">
        <v>267</v>
      </c>
      <c r="O421">
        <v>7</v>
      </c>
      <c r="P421">
        <v>6</v>
      </c>
      <c r="Q421">
        <v>7</v>
      </c>
      <c r="S421">
        <v>45842</v>
      </c>
      <c r="T421">
        <v>45861</v>
      </c>
      <c r="V421" s="1">
        <v>45860</v>
      </c>
      <c r="W421">
        <v>7</v>
      </c>
      <c r="X421" s="317">
        <v>163745</v>
      </c>
      <c r="Y421">
        <v>25.7</v>
      </c>
      <c r="Z421">
        <v>7</v>
      </c>
      <c r="AA421">
        <v>40</v>
      </c>
      <c r="AB421" s="317">
        <v>295869</v>
      </c>
      <c r="AC421" s="317"/>
      <c r="AD421" s="317"/>
      <c r="AE421" s="317"/>
    </row>
    <row r="422" spans="1:31">
      <c r="A422">
        <v>420</v>
      </c>
      <c r="B422" t="s">
        <v>1024</v>
      </c>
      <c r="C422" t="s">
        <v>1025</v>
      </c>
      <c r="D422" t="s">
        <v>37</v>
      </c>
      <c r="E422" t="s">
        <v>140</v>
      </c>
      <c r="I422" s="1">
        <v>45811</v>
      </c>
      <c r="J422">
        <v>6</v>
      </c>
      <c r="L422" t="s">
        <v>16353</v>
      </c>
      <c r="M422">
        <v>50011017</v>
      </c>
      <c r="N422" t="s">
        <v>267</v>
      </c>
      <c r="O422" t="s">
        <v>43</v>
      </c>
      <c r="P422" t="s">
        <v>43</v>
      </c>
      <c r="Q422" t="s">
        <v>43</v>
      </c>
      <c r="V422" s="1"/>
      <c r="X422" s="317"/>
      <c r="AB422" s="317"/>
      <c r="AC422" s="317"/>
      <c r="AD422" s="317"/>
      <c r="AE422" s="317"/>
    </row>
    <row r="423" spans="1:31">
      <c r="A423">
        <v>421</v>
      </c>
      <c r="B423" t="s">
        <v>10573</v>
      </c>
      <c r="C423" t="s">
        <v>10297</v>
      </c>
      <c r="D423" t="s">
        <v>37</v>
      </c>
      <c r="E423" t="s">
        <v>108</v>
      </c>
      <c r="I423" s="1">
        <v>45811</v>
      </c>
      <c r="J423">
        <v>6</v>
      </c>
      <c r="L423" t="s">
        <v>16353</v>
      </c>
      <c r="M423">
        <v>50010998</v>
      </c>
      <c r="N423" t="s">
        <v>6518</v>
      </c>
      <c r="O423">
        <v>8</v>
      </c>
      <c r="P423">
        <v>6</v>
      </c>
      <c r="Q423">
        <v>8</v>
      </c>
      <c r="V423" s="1">
        <v>45890</v>
      </c>
      <c r="W423">
        <v>8</v>
      </c>
      <c r="X423" s="317">
        <v>20620</v>
      </c>
      <c r="Y423">
        <v>25.8</v>
      </c>
      <c r="Z423">
        <v>8</v>
      </c>
      <c r="AA423">
        <v>40</v>
      </c>
      <c r="AB423" s="317">
        <v>43984</v>
      </c>
      <c r="AC423" s="317"/>
      <c r="AD423" s="317"/>
      <c r="AE423" s="317"/>
    </row>
    <row r="424" spans="1:31">
      <c r="A424">
        <v>422</v>
      </c>
      <c r="B424" t="s">
        <v>10574</v>
      </c>
      <c r="C424" t="s">
        <v>10575</v>
      </c>
      <c r="D424" t="s">
        <v>37</v>
      </c>
      <c r="E424" t="s">
        <v>140</v>
      </c>
      <c r="I424" s="1">
        <v>45811</v>
      </c>
      <c r="J424">
        <v>6</v>
      </c>
      <c r="L424" t="s">
        <v>16353</v>
      </c>
      <c r="M424">
        <v>50011003</v>
      </c>
      <c r="N424" t="s">
        <v>10340</v>
      </c>
      <c r="O424">
        <v>8</v>
      </c>
      <c r="P424">
        <v>6</v>
      </c>
      <c r="Q424">
        <v>8</v>
      </c>
      <c r="R424">
        <v>45818</v>
      </c>
      <c r="V424" s="1">
        <v>45889</v>
      </c>
      <c r="W424">
        <v>8</v>
      </c>
      <c r="X424" s="317">
        <v>44150</v>
      </c>
      <c r="AB424" s="317"/>
      <c r="AC424" s="317"/>
      <c r="AD424" s="317"/>
      <c r="AE424" s="317"/>
    </row>
    <row r="425" spans="1:31">
      <c r="A425">
        <v>423</v>
      </c>
      <c r="B425" t="s">
        <v>10576</v>
      </c>
      <c r="C425" t="s">
        <v>10577</v>
      </c>
      <c r="D425" t="s">
        <v>37</v>
      </c>
      <c r="E425" t="s">
        <v>40</v>
      </c>
      <c r="I425" s="1"/>
      <c r="J425" t="s">
        <v>43</v>
      </c>
      <c r="L425" t="s">
        <v>16353</v>
      </c>
      <c r="O425" t="s">
        <v>43</v>
      </c>
      <c r="P425" t="s">
        <v>43</v>
      </c>
      <c r="Q425" t="s">
        <v>43</v>
      </c>
      <c r="V425" s="1">
        <v>45889</v>
      </c>
      <c r="W425">
        <v>8</v>
      </c>
      <c r="X425" s="317">
        <v>37290</v>
      </c>
      <c r="AB425" s="317"/>
      <c r="AC425" s="317"/>
      <c r="AD425" s="317"/>
      <c r="AE425" s="317"/>
    </row>
    <row r="426" spans="1:31">
      <c r="A426">
        <v>424</v>
      </c>
      <c r="B426" t="s">
        <v>1469</v>
      </c>
      <c r="C426" t="s">
        <v>4752</v>
      </c>
      <c r="D426" t="s">
        <v>37</v>
      </c>
      <c r="E426" t="s">
        <v>60</v>
      </c>
      <c r="G426">
        <v>45908</v>
      </c>
      <c r="I426" s="1"/>
      <c r="J426" t="s">
        <v>43</v>
      </c>
      <c r="L426" t="s">
        <v>16353</v>
      </c>
      <c r="O426" t="s">
        <v>43</v>
      </c>
      <c r="P426" t="s">
        <v>43</v>
      </c>
      <c r="Q426" t="s">
        <v>43</v>
      </c>
      <c r="V426" s="1"/>
      <c r="X426" s="317"/>
      <c r="AB426" s="317"/>
      <c r="AC426" s="317"/>
      <c r="AD426" s="317"/>
      <c r="AE426" s="317"/>
    </row>
    <row r="427" spans="1:31">
      <c r="A427">
        <v>425</v>
      </c>
      <c r="B427" t="s">
        <v>1029</v>
      </c>
      <c r="C427" t="s">
        <v>1030</v>
      </c>
      <c r="D427" t="s">
        <v>37</v>
      </c>
      <c r="E427" t="s">
        <v>108</v>
      </c>
      <c r="I427" s="1">
        <v>45811</v>
      </c>
      <c r="J427">
        <v>6</v>
      </c>
      <c r="L427" t="s">
        <v>16353</v>
      </c>
      <c r="M427">
        <v>50011133</v>
      </c>
      <c r="N427" t="s">
        <v>267</v>
      </c>
      <c r="O427">
        <v>7</v>
      </c>
      <c r="P427">
        <v>6</v>
      </c>
      <c r="Q427">
        <v>7</v>
      </c>
      <c r="V427" s="1">
        <v>45860</v>
      </c>
      <c r="W427">
        <v>7</v>
      </c>
      <c r="X427" s="317">
        <v>26980</v>
      </c>
      <c r="Y427">
        <v>25.7</v>
      </c>
      <c r="Z427">
        <v>7</v>
      </c>
      <c r="AA427">
        <v>40</v>
      </c>
      <c r="AB427" s="317">
        <v>57554</v>
      </c>
      <c r="AC427" s="317"/>
      <c r="AD427" s="317"/>
      <c r="AE427" s="317"/>
    </row>
    <row r="428" spans="1:31">
      <c r="A428">
        <v>426</v>
      </c>
      <c r="B428" t="s">
        <v>1460</v>
      </c>
      <c r="C428" t="s">
        <v>1461</v>
      </c>
      <c r="D428" t="s">
        <v>37</v>
      </c>
      <c r="E428" t="s">
        <v>108</v>
      </c>
      <c r="F428">
        <v>45961</v>
      </c>
      <c r="I428" s="1">
        <v>45958</v>
      </c>
      <c r="J428">
        <v>10</v>
      </c>
      <c r="L428" t="s">
        <v>16353</v>
      </c>
      <c r="M428">
        <v>50040041</v>
      </c>
      <c r="N428" t="s">
        <v>267</v>
      </c>
      <c r="O428">
        <v>12</v>
      </c>
      <c r="P428">
        <v>10</v>
      </c>
      <c r="Q428">
        <v>12</v>
      </c>
      <c r="V428" s="1">
        <v>46022</v>
      </c>
      <c r="W428">
        <v>12</v>
      </c>
      <c r="X428" s="317">
        <v>32150</v>
      </c>
      <c r="Y428">
        <v>25.12</v>
      </c>
      <c r="Z428">
        <v>12</v>
      </c>
      <c r="AA428">
        <v>40</v>
      </c>
      <c r="AB428" s="317">
        <v>47611</v>
      </c>
      <c r="AC428" s="317"/>
      <c r="AD428" s="317"/>
      <c r="AE428" s="317"/>
    </row>
    <row r="429" spans="1:31">
      <c r="A429">
        <v>427</v>
      </c>
      <c r="B429" t="s">
        <v>1463</v>
      </c>
      <c r="C429" t="s">
        <v>10578</v>
      </c>
      <c r="D429" t="s">
        <v>37</v>
      </c>
      <c r="E429" t="s">
        <v>108</v>
      </c>
      <c r="F429">
        <v>45870</v>
      </c>
      <c r="G429">
        <v>45861</v>
      </c>
      <c r="I429" s="1">
        <v>45981</v>
      </c>
      <c r="J429">
        <v>11</v>
      </c>
      <c r="L429" t="s">
        <v>16353</v>
      </c>
      <c r="M429">
        <v>50044604</v>
      </c>
      <c r="N429" t="s">
        <v>267</v>
      </c>
      <c r="O429">
        <v>12</v>
      </c>
      <c r="P429">
        <v>11</v>
      </c>
      <c r="Q429">
        <v>12</v>
      </c>
      <c r="S429">
        <v>46016</v>
      </c>
      <c r="T429">
        <v>46035</v>
      </c>
      <c r="V429" s="1">
        <v>46022</v>
      </c>
      <c r="W429">
        <v>12</v>
      </c>
      <c r="X429" s="317">
        <v>89730</v>
      </c>
      <c r="Y429">
        <v>25.12</v>
      </c>
      <c r="Z429">
        <v>12</v>
      </c>
      <c r="AA429">
        <v>40</v>
      </c>
      <c r="AB429" s="317">
        <v>118438</v>
      </c>
      <c r="AC429" s="317"/>
      <c r="AD429" s="317"/>
      <c r="AE429" s="317"/>
    </row>
    <row r="430" spans="1:31">
      <c r="A430">
        <v>428</v>
      </c>
      <c r="B430" t="s">
        <v>10579</v>
      </c>
      <c r="C430" t="s">
        <v>10580</v>
      </c>
      <c r="D430" t="s">
        <v>37</v>
      </c>
      <c r="E430" t="s">
        <v>108</v>
      </c>
      <c r="I430" s="1">
        <v>45811</v>
      </c>
      <c r="J430">
        <v>6</v>
      </c>
      <c r="L430" t="s">
        <v>16353</v>
      </c>
      <c r="M430">
        <v>50011104</v>
      </c>
      <c r="N430" t="s">
        <v>6518</v>
      </c>
      <c r="O430">
        <v>6</v>
      </c>
      <c r="P430">
        <v>6</v>
      </c>
      <c r="Q430">
        <v>6</v>
      </c>
      <c r="V430" s="1">
        <v>45828</v>
      </c>
      <c r="W430">
        <v>6</v>
      </c>
      <c r="X430" s="317">
        <v>35320</v>
      </c>
      <c r="Y430">
        <v>25.6</v>
      </c>
      <c r="Z430">
        <v>6</v>
      </c>
      <c r="AA430">
        <v>42</v>
      </c>
      <c r="AB430" s="317">
        <v>75337</v>
      </c>
      <c r="AC430" s="317"/>
      <c r="AD430" s="317"/>
      <c r="AE430" s="317"/>
    </row>
    <row r="431" spans="1:31">
      <c r="A431">
        <v>429</v>
      </c>
      <c r="B431" t="s">
        <v>10581</v>
      </c>
      <c r="C431" t="s">
        <v>10582</v>
      </c>
      <c r="D431" t="s">
        <v>37</v>
      </c>
      <c r="E431" t="s">
        <v>87</v>
      </c>
      <c r="I431" s="1">
        <v>45910</v>
      </c>
      <c r="J431">
        <v>9</v>
      </c>
      <c r="L431" t="s">
        <v>16353</v>
      </c>
      <c r="M431">
        <v>531007</v>
      </c>
      <c r="N431" t="s">
        <v>10411</v>
      </c>
      <c r="O431">
        <v>10</v>
      </c>
      <c r="P431">
        <v>9</v>
      </c>
      <c r="Q431">
        <v>10</v>
      </c>
      <c r="V431" s="1">
        <v>45950</v>
      </c>
      <c r="W431">
        <v>10</v>
      </c>
      <c r="X431" s="317">
        <v>21620</v>
      </c>
      <c r="Y431">
        <v>25.1</v>
      </c>
      <c r="Z431">
        <v>10</v>
      </c>
      <c r="AA431">
        <v>101</v>
      </c>
      <c r="AB431" s="317">
        <v>56600</v>
      </c>
      <c r="AC431" s="317"/>
      <c r="AD431" s="317"/>
      <c r="AE431" s="317"/>
    </row>
    <row r="432" spans="1:31">
      <c r="A432">
        <v>430</v>
      </c>
      <c r="B432" t="s">
        <v>10583</v>
      </c>
      <c r="C432" t="s">
        <v>10584</v>
      </c>
      <c r="D432" t="s">
        <v>37</v>
      </c>
      <c r="E432" t="s">
        <v>72</v>
      </c>
      <c r="I432" s="1"/>
      <c r="J432" t="s">
        <v>43</v>
      </c>
      <c r="L432" t="s">
        <v>16353</v>
      </c>
      <c r="O432" t="s">
        <v>43</v>
      </c>
      <c r="P432" t="s">
        <v>43</v>
      </c>
      <c r="Q432" t="s">
        <v>43</v>
      </c>
      <c r="V432" s="1"/>
      <c r="X432" s="317"/>
      <c r="AB432" s="317"/>
      <c r="AC432" s="317"/>
      <c r="AD432" s="317"/>
      <c r="AE432" s="317"/>
    </row>
    <row r="433" spans="1:31">
      <c r="A433">
        <v>431</v>
      </c>
      <c r="B433" t="s">
        <v>10585</v>
      </c>
      <c r="C433" t="s">
        <v>10586</v>
      </c>
      <c r="D433" t="s">
        <v>37</v>
      </c>
      <c r="E433" t="s">
        <v>72</v>
      </c>
      <c r="I433" s="1"/>
      <c r="J433" t="s">
        <v>43</v>
      </c>
      <c r="L433" t="s">
        <v>16353</v>
      </c>
      <c r="O433" t="s">
        <v>43</v>
      </c>
      <c r="P433" t="s">
        <v>43</v>
      </c>
      <c r="Q433" t="s">
        <v>43</v>
      </c>
      <c r="V433" s="1"/>
      <c r="X433" s="317"/>
      <c r="AB433" s="317"/>
      <c r="AC433" s="317"/>
      <c r="AD433" s="317"/>
      <c r="AE433" s="317"/>
    </row>
    <row r="434" spans="1:31">
      <c r="A434">
        <v>432</v>
      </c>
      <c r="B434" t="s">
        <v>10587</v>
      </c>
      <c r="C434" t="s">
        <v>10588</v>
      </c>
      <c r="D434" t="s">
        <v>37</v>
      </c>
      <c r="E434" t="s">
        <v>1423</v>
      </c>
      <c r="I434" s="1">
        <v>45896</v>
      </c>
      <c r="J434">
        <v>8</v>
      </c>
      <c r="L434" t="s">
        <v>16353</v>
      </c>
      <c r="M434">
        <v>530909</v>
      </c>
      <c r="N434" t="s">
        <v>10411</v>
      </c>
      <c r="O434">
        <v>9</v>
      </c>
      <c r="P434">
        <v>8</v>
      </c>
      <c r="Q434">
        <v>9</v>
      </c>
      <c r="V434" s="1">
        <v>45922</v>
      </c>
      <c r="W434">
        <v>9</v>
      </c>
      <c r="X434" s="317">
        <v>39640</v>
      </c>
      <c r="Y434">
        <v>25.9</v>
      </c>
      <c r="Z434">
        <v>9</v>
      </c>
      <c r="AA434">
        <v>101</v>
      </c>
      <c r="AB434" s="317">
        <v>103810</v>
      </c>
      <c r="AC434" s="317"/>
      <c r="AD434" s="317"/>
      <c r="AE434" s="317"/>
    </row>
    <row r="435" spans="1:31">
      <c r="A435">
        <v>433</v>
      </c>
      <c r="B435" t="s">
        <v>10589</v>
      </c>
      <c r="C435" t="s">
        <v>10590</v>
      </c>
      <c r="D435" t="s">
        <v>37</v>
      </c>
      <c r="E435" t="s">
        <v>92</v>
      </c>
      <c r="G435">
        <v>45828</v>
      </c>
      <c r="I435" s="1">
        <v>45911</v>
      </c>
      <c r="J435">
        <v>9</v>
      </c>
      <c r="L435" t="s">
        <v>16353</v>
      </c>
      <c r="M435">
        <v>531002</v>
      </c>
      <c r="N435" t="s">
        <v>10411</v>
      </c>
      <c r="O435">
        <v>10</v>
      </c>
      <c r="P435">
        <v>9</v>
      </c>
      <c r="Q435">
        <v>10</v>
      </c>
      <c r="S435">
        <v>45939</v>
      </c>
      <c r="T435">
        <v>45954</v>
      </c>
      <c r="V435" s="1"/>
      <c r="X435" s="317"/>
      <c r="Y435">
        <v>25.1</v>
      </c>
      <c r="Z435">
        <v>10</v>
      </c>
      <c r="AA435">
        <v>101</v>
      </c>
      <c r="AB435" s="317">
        <v>161169.06</v>
      </c>
      <c r="AC435" s="317"/>
      <c r="AD435" s="317"/>
      <c r="AE435" s="317"/>
    </row>
    <row r="436" spans="1:31">
      <c r="A436">
        <v>434</v>
      </c>
      <c r="B436" t="s">
        <v>10591</v>
      </c>
      <c r="C436" t="s">
        <v>10592</v>
      </c>
      <c r="D436" t="s">
        <v>37</v>
      </c>
      <c r="E436" t="s">
        <v>60</v>
      </c>
      <c r="I436" s="1">
        <v>46007</v>
      </c>
      <c r="J436">
        <v>12</v>
      </c>
      <c r="L436" t="s">
        <v>16353</v>
      </c>
      <c r="M436">
        <v>630108</v>
      </c>
      <c r="N436" t="s">
        <v>10411</v>
      </c>
      <c r="O436">
        <v>1</v>
      </c>
      <c r="P436">
        <v>12</v>
      </c>
      <c r="Q436">
        <v>1</v>
      </c>
      <c r="V436" s="1"/>
      <c r="X436" s="317"/>
      <c r="Y436">
        <v>26.1</v>
      </c>
      <c r="Z436">
        <v>1</v>
      </c>
      <c r="AA436">
        <v>101</v>
      </c>
      <c r="AB436" s="317">
        <v>56600</v>
      </c>
      <c r="AC436" s="317"/>
      <c r="AD436" s="317"/>
      <c r="AE436" s="317"/>
    </row>
    <row r="437" spans="1:31">
      <c r="A437">
        <v>435</v>
      </c>
      <c r="B437" t="s">
        <v>10593</v>
      </c>
      <c r="C437" t="s">
        <v>10594</v>
      </c>
      <c r="D437" t="s">
        <v>37</v>
      </c>
      <c r="E437" t="s">
        <v>636</v>
      </c>
      <c r="I437" s="1"/>
      <c r="J437" t="s">
        <v>43</v>
      </c>
      <c r="L437" t="s">
        <v>16353</v>
      </c>
      <c r="O437" t="s">
        <v>43</v>
      </c>
      <c r="P437" t="s">
        <v>43</v>
      </c>
      <c r="Q437" t="s">
        <v>43</v>
      </c>
      <c r="V437" s="1"/>
      <c r="X437" s="317"/>
      <c r="AB437" s="317"/>
      <c r="AC437" s="317"/>
      <c r="AD437" s="317"/>
      <c r="AE437" s="317"/>
    </row>
    <row r="438" spans="1:31">
      <c r="A438">
        <v>436</v>
      </c>
      <c r="B438" t="s">
        <v>10595</v>
      </c>
      <c r="C438" t="s">
        <v>10596</v>
      </c>
      <c r="D438" t="s">
        <v>37</v>
      </c>
      <c r="E438" t="s">
        <v>87</v>
      </c>
      <c r="I438" s="1"/>
      <c r="J438" t="s">
        <v>43</v>
      </c>
      <c r="L438" t="s">
        <v>16353</v>
      </c>
      <c r="O438" t="s">
        <v>43</v>
      </c>
      <c r="P438" t="s">
        <v>43</v>
      </c>
      <c r="Q438" t="s">
        <v>43</v>
      </c>
      <c r="V438" s="1"/>
      <c r="X438" s="317"/>
      <c r="AB438" s="317"/>
      <c r="AC438" s="317"/>
      <c r="AD438" s="317"/>
      <c r="AE438" s="317"/>
    </row>
    <row r="439" spans="1:31">
      <c r="A439">
        <v>437</v>
      </c>
      <c r="B439" t="s">
        <v>10597</v>
      </c>
      <c r="C439" t="s">
        <v>10598</v>
      </c>
      <c r="D439" t="s">
        <v>37</v>
      </c>
      <c r="E439" t="s">
        <v>636</v>
      </c>
      <c r="I439" s="1">
        <v>45812</v>
      </c>
      <c r="J439">
        <v>6</v>
      </c>
      <c r="L439" t="s">
        <v>16353</v>
      </c>
      <c r="M439">
        <v>530910</v>
      </c>
      <c r="N439" t="s">
        <v>10411</v>
      </c>
      <c r="O439">
        <v>9</v>
      </c>
      <c r="P439">
        <v>6</v>
      </c>
      <c r="Q439">
        <v>9</v>
      </c>
      <c r="V439" s="1">
        <v>45922</v>
      </c>
      <c r="W439">
        <v>9</v>
      </c>
      <c r="X439" s="317">
        <v>59510</v>
      </c>
      <c r="Y439">
        <v>25.9</v>
      </c>
      <c r="Z439">
        <v>9</v>
      </c>
      <c r="AA439">
        <v>101</v>
      </c>
      <c r="AB439" s="317">
        <v>150080</v>
      </c>
      <c r="AC439" s="317"/>
      <c r="AD439" s="317"/>
      <c r="AE439" s="317"/>
    </row>
    <row r="440" spans="1:31">
      <c r="A440">
        <v>438</v>
      </c>
      <c r="B440" t="s">
        <v>10599</v>
      </c>
      <c r="C440" t="s">
        <v>10600</v>
      </c>
      <c r="D440" t="s">
        <v>37</v>
      </c>
      <c r="E440" t="s">
        <v>636</v>
      </c>
      <c r="I440" s="1">
        <v>45812</v>
      </c>
      <c r="J440">
        <v>6</v>
      </c>
      <c r="L440" t="s">
        <v>16353</v>
      </c>
      <c r="M440">
        <v>530710</v>
      </c>
      <c r="N440" t="s">
        <v>10411</v>
      </c>
      <c r="O440">
        <v>7</v>
      </c>
      <c r="P440">
        <v>6</v>
      </c>
      <c r="Q440">
        <v>7</v>
      </c>
      <c r="V440" s="1">
        <v>45860</v>
      </c>
      <c r="W440">
        <v>7</v>
      </c>
      <c r="X440" s="317">
        <v>39660</v>
      </c>
      <c r="Y440">
        <v>25.7</v>
      </c>
      <c r="Z440">
        <v>7</v>
      </c>
      <c r="AA440">
        <v>101</v>
      </c>
      <c r="AB440" s="317">
        <v>99990</v>
      </c>
      <c r="AC440" s="317"/>
      <c r="AD440" s="317"/>
      <c r="AE440" s="317"/>
    </row>
    <row r="441" spans="1:31">
      <c r="A441">
        <v>439</v>
      </c>
      <c r="B441" t="s">
        <v>10601</v>
      </c>
      <c r="C441" t="s">
        <v>10602</v>
      </c>
      <c r="D441" t="s">
        <v>37</v>
      </c>
      <c r="E441" t="s">
        <v>1423</v>
      </c>
      <c r="I441" s="1">
        <v>45812</v>
      </c>
      <c r="J441">
        <v>6</v>
      </c>
      <c r="L441" t="s">
        <v>16353</v>
      </c>
      <c r="M441">
        <v>530710</v>
      </c>
      <c r="N441" t="s">
        <v>10340</v>
      </c>
      <c r="O441">
        <v>7</v>
      </c>
      <c r="P441">
        <v>6</v>
      </c>
      <c r="Q441">
        <v>7</v>
      </c>
      <c r="V441" s="1">
        <v>45860</v>
      </c>
      <c r="W441">
        <v>7</v>
      </c>
      <c r="X441" s="317">
        <v>34700</v>
      </c>
      <c r="Y441">
        <v>25.7</v>
      </c>
      <c r="Z441">
        <v>7</v>
      </c>
      <c r="AA441">
        <v>101</v>
      </c>
      <c r="AB441" s="317">
        <v>87510</v>
      </c>
      <c r="AC441" s="317"/>
      <c r="AD441" s="317"/>
      <c r="AE441" s="317"/>
    </row>
    <row r="442" spans="1:31">
      <c r="A442">
        <v>440</v>
      </c>
      <c r="B442" t="s">
        <v>10603</v>
      </c>
      <c r="C442" t="s">
        <v>10604</v>
      </c>
      <c r="D442" t="s">
        <v>37</v>
      </c>
      <c r="E442" t="s">
        <v>1423</v>
      </c>
      <c r="I442" s="1">
        <v>45812</v>
      </c>
      <c r="J442">
        <v>6</v>
      </c>
      <c r="L442" t="s">
        <v>16353</v>
      </c>
      <c r="M442">
        <v>530710</v>
      </c>
      <c r="N442" t="s">
        <v>10340</v>
      </c>
      <c r="O442">
        <v>7</v>
      </c>
      <c r="P442">
        <v>6</v>
      </c>
      <c r="Q442">
        <v>7</v>
      </c>
      <c r="V442" s="1">
        <v>45860</v>
      </c>
      <c r="W442">
        <v>7</v>
      </c>
      <c r="X442" s="317">
        <v>32660</v>
      </c>
      <c r="Y442">
        <v>25.7</v>
      </c>
      <c r="Z442">
        <v>7</v>
      </c>
      <c r="AA442">
        <v>101</v>
      </c>
      <c r="AB442" s="317">
        <v>82350</v>
      </c>
      <c r="AC442" s="317"/>
      <c r="AD442" s="317"/>
      <c r="AE442" s="317"/>
    </row>
    <row r="443" spans="1:31">
      <c r="A443">
        <v>441</v>
      </c>
      <c r="B443" t="s">
        <v>10605</v>
      </c>
      <c r="C443" t="s">
        <v>10606</v>
      </c>
      <c r="D443" t="s">
        <v>37</v>
      </c>
      <c r="E443" t="s">
        <v>636</v>
      </c>
      <c r="I443" s="1">
        <v>45813</v>
      </c>
      <c r="J443">
        <v>6</v>
      </c>
      <c r="L443" t="s">
        <v>16353</v>
      </c>
      <c r="M443">
        <v>530805</v>
      </c>
      <c r="N443" t="s">
        <v>10411</v>
      </c>
      <c r="O443">
        <v>8</v>
      </c>
      <c r="P443">
        <v>6</v>
      </c>
      <c r="Q443">
        <v>8</v>
      </c>
      <c r="V443" s="1">
        <v>45889</v>
      </c>
      <c r="W443">
        <v>8</v>
      </c>
      <c r="X443" s="317">
        <v>35340</v>
      </c>
      <c r="Y443">
        <v>25.8</v>
      </c>
      <c r="Z443">
        <v>8</v>
      </c>
      <c r="AA443">
        <v>101</v>
      </c>
      <c r="AB443" s="317">
        <v>89110</v>
      </c>
      <c r="AC443" s="317"/>
      <c r="AD443" s="317"/>
      <c r="AE443" s="317"/>
    </row>
    <row r="444" spans="1:31">
      <c r="A444">
        <v>442</v>
      </c>
      <c r="B444" t="s">
        <v>10607</v>
      </c>
      <c r="C444" t="s">
        <v>10608</v>
      </c>
      <c r="D444" t="s">
        <v>37</v>
      </c>
      <c r="E444" t="s">
        <v>636</v>
      </c>
      <c r="I444" s="1">
        <v>45813</v>
      </c>
      <c r="J444">
        <v>6</v>
      </c>
      <c r="L444" t="s">
        <v>16353</v>
      </c>
      <c r="M444">
        <v>530907</v>
      </c>
      <c r="N444" t="s">
        <v>10411</v>
      </c>
      <c r="O444">
        <v>8</v>
      </c>
      <c r="P444">
        <v>6</v>
      </c>
      <c r="Q444">
        <v>8</v>
      </c>
      <c r="V444" s="1">
        <v>45922</v>
      </c>
      <c r="W444">
        <v>9</v>
      </c>
      <c r="X444" s="317">
        <v>46400</v>
      </c>
      <c r="Y444">
        <v>25.9</v>
      </c>
      <c r="Z444">
        <v>9</v>
      </c>
      <c r="AA444">
        <v>101</v>
      </c>
      <c r="AB444" s="317">
        <v>117010</v>
      </c>
      <c r="AC444" s="317"/>
      <c r="AD444" s="317"/>
      <c r="AE444" s="317"/>
    </row>
    <row r="445" spans="1:31">
      <c r="A445">
        <v>443</v>
      </c>
      <c r="B445" t="s">
        <v>10609</v>
      </c>
      <c r="C445" t="s">
        <v>10610</v>
      </c>
      <c r="D445" t="s">
        <v>37</v>
      </c>
      <c r="E445" t="s">
        <v>636</v>
      </c>
      <c r="I445" s="1">
        <v>45813</v>
      </c>
      <c r="J445">
        <v>6</v>
      </c>
      <c r="L445" t="s">
        <v>16353</v>
      </c>
      <c r="M445">
        <v>530710</v>
      </c>
      <c r="N445" t="s">
        <v>10411</v>
      </c>
      <c r="O445">
        <v>7</v>
      </c>
      <c r="P445">
        <v>6</v>
      </c>
      <c r="Q445">
        <v>7</v>
      </c>
      <c r="V445" s="1">
        <v>45860</v>
      </c>
      <c r="W445">
        <v>7</v>
      </c>
      <c r="X445" s="317">
        <v>71180</v>
      </c>
      <c r="Y445">
        <v>25.7</v>
      </c>
      <c r="Z445">
        <v>7</v>
      </c>
      <c r="AA445">
        <v>101</v>
      </c>
      <c r="AB445" s="317">
        <v>179510</v>
      </c>
      <c r="AC445" s="317"/>
      <c r="AD445" s="317"/>
      <c r="AE445" s="317"/>
    </row>
    <row r="446" spans="1:31">
      <c r="A446">
        <v>444</v>
      </c>
      <c r="B446" t="s">
        <v>10611</v>
      </c>
      <c r="C446" t="s">
        <v>10612</v>
      </c>
      <c r="D446" t="s">
        <v>37</v>
      </c>
      <c r="E446" t="s">
        <v>87</v>
      </c>
      <c r="I446" s="1">
        <v>45813</v>
      </c>
      <c r="J446">
        <v>6</v>
      </c>
      <c r="L446" t="s">
        <v>16353</v>
      </c>
      <c r="M446">
        <v>530809</v>
      </c>
      <c r="N446" t="s">
        <v>10411</v>
      </c>
      <c r="O446">
        <v>8</v>
      </c>
      <c r="P446">
        <v>6</v>
      </c>
      <c r="Q446">
        <v>8</v>
      </c>
      <c r="V446" s="1">
        <v>45889</v>
      </c>
      <c r="W446">
        <v>8</v>
      </c>
      <c r="X446" s="317">
        <v>75625</v>
      </c>
      <c r="Y446">
        <v>25.8</v>
      </c>
      <c r="Z446">
        <v>8</v>
      </c>
      <c r="AA446">
        <v>101</v>
      </c>
      <c r="AB446" s="317">
        <v>184643</v>
      </c>
      <c r="AC446" s="317"/>
      <c r="AD446" s="317"/>
      <c r="AE446" s="317"/>
    </row>
    <row r="447" spans="1:31">
      <c r="A447">
        <v>445</v>
      </c>
      <c r="B447" t="s">
        <v>1364</v>
      </c>
      <c r="C447" t="s">
        <v>10613</v>
      </c>
      <c r="D447" t="s">
        <v>37</v>
      </c>
      <c r="E447" t="s">
        <v>140</v>
      </c>
      <c r="I447" s="1">
        <v>45926</v>
      </c>
      <c r="J447">
        <v>9</v>
      </c>
      <c r="L447" t="s">
        <v>16353</v>
      </c>
      <c r="M447">
        <v>50034341</v>
      </c>
      <c r="N447" t="s">
        <v>267</v>
      </c>
      <c r="O447">
        <v>10</v>
      </c>
      <c r="P447">
        <v>9</v>
      </c>
      <c r="Q447">
        <v>10</v>
      </c>
      <c r="R447">
        <v>45936</v>
      </c>
      <c r="V447" s="1"/>
      <c r="X447" s="317"/>
      <c r="Y447">
        <v>25.1</v>
      </c>
      <c r="Z447">
        <v>10</v>
      </c>
      <c r="AA447">
        <v>52</v>
      </c>
      <c r="AB447" s="317">
        <v>75960</v>
      </c>
      <c r="AC447" s="317"/>
      <c r="AD447" s="317"/>
      <c r="AE447" s="317"/>
    </row>
    <row r="448" spans="1:31">
      <c r="A448">
        <v>446</v>
      </c>
      <c r="B448" t="s">
        <v>10614</v>
      </c>
      <c r="C448" t="s">
        <v>10615</v>
      </c>
      <c r="D448" t="s">
        <v>37</v>
      </c>
      <c r="E448" t="s">
        <v>60</v>
      </c>
      <c r="I448" s="1">
        <v>45812</v>
      </c>
      <c r="J448">
        <v>6</v>
      </c>
      <c r="L448" t="s">
        <v>16353</v>
      </c>
      <c r="M448">
        <v>530809</v>
      </c>
      <c r="N448" t="s">
        <v>10411</v>
      </c>
      <c r="O448">
        <v>8</v>
      </c>
      <c r="P448">
        <v>6</v>
      </c>
      <c r="Q448">
        <v>8</v>
      </c>
      <c r="S448">
        <v>45889</v>
      </c>
      <c r="T448">
        <v>45918</v>
      </c>
      <c r="V448" s="1">
        <v>45889</v>
      </c>
      <c r="W448">
        <v>8</v>
      </c>
      <c r="X448" s="317">
        <v>65510</v>
      </c>
      <c r="Y448">
        <v>25.8</v>
      </c>
      <c r="Z448">
        <v>8</v>
      </c>
      <c r="AA448">
        <v>101</v>
      </c>
      <c r="AB448" s="317">
        <v>173614</v>
      </c>
      <c r="AC448" s="317"/>
      <c r="AD448" s="317"/>
      <c r="AE448" s="317"/>
    </row>
    <row r="449" spans="1:31">
      <c r="A449">
        <v>447</v>
      </c>
      <c r="B449" t="s">
        <v>10616</v>
      </c>
      <c r="C449" t="s">
        <v>10617</v>
      </c>
      <c r="D449" t="s">
        <v>37</v>
      </c>
      <c r="E449" t="s">
        <v>60</v>
      </c>
      <c r="I449" s="1">
        <v>45812</v>
      </c>
      <c r="J449">
        <v>6</v>
      </c>
      <c r="L449" t="s">
        <v>16353</v>
      </c>
      <c r="M449">
        <v>530809</v>
      </c>
      <c r="N449" t="s">
        <v>10411</v>
      </c>
      <c r="O449">
        <v>8</v>
      </c>
      <c r="P449">
        <v>6</v>
      </c>
      <c r="Q449">
        <v>8</v>
      </c>
      <c r="S449">
        <v>45889</v>
      </c>
      <c r="T449">
        <v>45918</v>
      </c>
      <c r="V449" s="1">
        <v>45889</v>
      </c>
      <c r="W449">
        <v>8</v>
      </c>
      <c r="X449" s="317">
        <v>51630</v>
      </c>
      <c r="Y449">
        <v>25.8</v>
      </c>
      <c r="Z449">
        <v>8</v>
      </c>
      <c r="AA449">
        <v>101</v>
      </c>
      <c r="AB449" s="317">
        <v>138604</v>
      </c>
      <c r="AC449" s="317"/>
      <c r="AD449" s="317"/>
      <c r="AE449" s="317"/>
    </row>
    <row r="450" spans="1:31">
      <c r="A450">
        <v>448</v>
      </c>
      <c r="B450" t="s">
        <v>10618</v>
      </c>
      <c r="C450" t="s">
        <v>10619</v>
      </c>
      <c r="D450" t="s">
        <v>37</v>
      </c>
      <c r="E450" t="s">
        <v>60</v>
      </c>
      <c r="I450" s="1">
        <v>45812</v>
      </c>
      <c r="J450">
        <v>6</v>
      </c>
      <c r="L450" t="s">
        <v>16353</v>
      </c>
      <c r="M450">
        <v>530809</v>
      </c>
      <c r="N450" t="s">
        <v>10411</v>
      </c>
      <c r="O450">
        <v>8</v>
      </c>
      <c r="P450">
        <v>6</v>
      </c>
      <c r="Q450">
        <v>8</v>
      </c>
      <c r="S450">
        <v>45889</v>
      </c>
      <c r="T450">
        <v>45926</v>
      </c>
      <c r="V450" s="1">
        <v>45889</v>
      </c>
      <c r="W450">
        <v>8</v>
      </c>
      <c r="X450" s="317">
        <v>43590</v>
      </c>
      <c r="Y450">
        <v>25.8</v>
      </c>
      <c r="Z450">
        <v>8</v>
      </c>
      <c r="AA450">
        <v>101</v>
      </c>
      <c r="AB450" s="317">
        <v>118324</v>
      </c>
      <c r="AC450" s="317"/>
      <c r="AD450" s="317"/>
      <c r="AE450" s="317"/>
    </row>
    <row r="451" spans="1:31">
      <c r="A451">
        <v>449</v>
      </c>
      <c r="B451" t="s">
        <v>1472</v>
      </c>
      <c r="C451" t="s">
        <v>10620</v>
      </c>
      <c r="D451" t="s">
        <v>37</v>
      </c>
      <c r="E451" t="s">
        <v>60</v>
      </c>
      <c r="F451">
        <v>45887</v>
      </c>
      <c r="G451">
        <v>45873</v>
      </c>
      <c r="I451" s="1">
        <v>46016</v>
      </c>
      <c r="J451">
        <v>12</v>
      </c>
      <c r="L451" t="s">
        <v>16353</v>
      </c>
      <c r="M451">
        <v>50051301</v>
      </c>
      <c r="N451" t="s">
        <v>6518</v>
      </c>
      <c r="O451">
        <v>2</v>
      </c>
      <c r="P451">
        <v>12</v>
      </c>
      <c r="Q451">
        <v>2</v>
      </c>
      <c r="S451">
        <v>46070</v>
      </c>
      <c r="V451" s="1"/>
      <c r="X451" s="317"/>
      <c r="Y451">
        <v>26.2</v>
      </c>
      <c r="Z451">
        <v>2</v>
      </c>
      <c r="AA451">
        <v>40</v>
      </c>
      <c r="AB451" s="317">
        <v>113015</v>
      </c>
      <c r="AC451" s="317"/>
      <c r="AD451" s="317"/>
      <c r="AE451" s="317"/>
    </row>
    <row r="452" spans="1:31">
      <c r="A452">
        <v>450</v>
      </c>
      <c r="B452" t="s">
        <v>1475</v>
      </c>
      <c r="C452" t="s">
        <v>1476</v>
      </c>
      <c r="D452" t="s">
        <v>37</v>
      </c>
      <c r="E452" t="s">
        <v>92</v>
      </c>
      <c r="F452">
        <v>45901</v>
      </c>
      <c r="G452">
        <v>45867</v>
      </c>
      <c r="I452" s="1">
        <v>46084</v>
      </c>
      <c r="J452">
        <v>3</v>
      </c>
      <c r="L452" t="s">
        <v>16353</v>
      </c>
      <c r="M452">
        <v>50059121</v>
      </c>
      <c r="N452" t="s">
        <v>267</v>
      </c>
      <c r="O452" t="s">
        <v>43</v>
      </c>
      <c r="P452">
        <v>3</v>
      </c>
      <c r="Q452" t="s">
        <v>43</v>
      </c>
      <c r="V452" s="1"/>
      <c r="X452" s="317"/>
      <c r="AB452" s="317"/>
      <c r="AC452" s="317"/>
      <c r="AD452" s="317"/>
      <c r="AE452" s="317"/>
    </row>
    <row r="453" spans="1:31">
      <c r="A453">
        <v>451</v>
      </c>
      <c r="B453" t="s">
        <v>1466</v>
      </c>
      <c r="C453" t="s">
        <v>1467</v>
      </c>
      <c r="D453" t="s">
        <v>37</v>
      </c>
      <c r="E453" t="s">
        <v>140</v>
      </c>
      <c r="F453">
        <v>45866</v>
      </c>
      <c r="I453" s="1"/>
      <c r="J453" t="s">
        <v>43</v>
      </c>
      <c r="L453" t="s">
        <v>16353</v>
      </c>
      <c r="O453" t="s">
        <v>43</v>
      </c>
      <c r="P453" t="s">
        <v>43</v>
      </c>
      <c r="Q453" t="s">
        <v>43</v>
      </c>
      <c r="V453" s="1"/>
      <c r="X453" s="317"/>
      <c r="AB453" s="317"/>
      <c r="AC453" s="317"/>
      <c r="AD453" s="317"/>
      <c r="AE453" s="317"/>
    </row>
    <row r="454" spans="1:31">
      <c r="A454">
        <v>452</v>
      </c>
      <c r="B454" t="s">
        <v>1440</v>
      </c>
      <c r="C454" t="s">
        <v>10572</v>
      </c>
      <c r="D454" t="s">
        <v>37</v>
      </c>
      <c r="E454" t="s">
        <v>87</v>
      </c>
      <c r="F454">
        <v>45962</v>
      </c>
      <c r="I454" s="1"/>
      <c r="J454" t="s">
        <v>43</v>
      </c>
      <c r="L454" t="s">
        <v>16353</v>
      </c>
      <c r="O454" t="s">
        <v>43</v>
      </c>
      <c r="P454" t="s">
        <v>43</v>
      </c>
      <c r="Q454" t="s">
        <v>43</v>
      </c>
      <c r="V454" s="1"/>
      <c r="X454" s="317"/>
      <c r="AB454" s="317"/>
      <c r="AC454" s="317"/>
      <c r="AD454" s="317"/>
      <c r="AE454" s="317"/>
    </row>
    <row r="455" spans="1:31">
      <c r="A455">
        <v>453</v>
      </c>
      <c r="B455" t="s">
        <v>10621</v>
      </c>
      <c r="C455" t="s">
        <v>1033</v>
      </c>
      <c r="D455" t="s">
        <v>37</v>
      </c>
      <c r="E455" t="s">
        <v>108</v>
      </c>
      <c r="I455" s="1">
        <v>45811</v>
      </c>
      <c r="J455">
        <v>6</v>
      </c>
      <c r="L455" t="s">
        <v>16353</v>
      </c>
      <c r="M455">
        <v>50011152</v>
      </c>
      <c r="N455" t="s">
        <v>6518</v>
      </c>
      <c r="O455">
        <v>8</v>
      </c>
      <c r="P455">
        <v>6</v>
      </c>
      <c r="Q455">
        <v>8</v>
      </c>
      <c r="V455" s="1">
        <v>45890</v>
      </c>
      <c r="W455">
        <v>8</v>
      </c>
      <c r="X455" s="317">
        <v>56300</v>
      </c>
      <c r="Y455">
        <v>25.8</v>
      </c>
      <c r="Z455">
        <v>8</v>
      </c>
      <c r="AA455">
        <v>40</v>
      </c>
      <c r="AB455" s="317">
        <v>120056</v>
      </c>
      <c r="AC455" s="317"/>
      <c r="AD455" s="317"/>
      <c r="AE455" s="317"/>
    </row>
    <row r="456" spans="1:31">
      <c r="A456">
        <v>454</v>
      </c>
      <c r="B456" t="s">
        <v>10622</v>
      </c>
      <c r="C456" t="s">
        <v>1041</v>
      </c>
      <c r="D456" t="s">
        <v>37</v>
      </c>
      <c r="E456" t="s">
        <v>108</v>
      </c>
      <c r="I456" s="1">
        <v>45811</v>
      </c>
      <c r="J456">
        <v>6</v>
      </c>
      <c r="L456" t="s">
        <v>16353</v>
      </c>
      <c r="M456">
        <v>50011161</v>
      </c>
      <c r="N456" t="s">
        <v>267</v>
      </c>
      <c r="O456">
        <v>9</v>
      </c>
      <c r="P456">
        <v>6</v>
      </c>
      <c r="Q456">
        <v>9</v>
      </c>
      <c r="S456">
        <v>45925</v>
      </c>
      <c r="T456">
        <v>45936</v>
      </c>
      <c r="V456" s="1">
        <v>45922</v>
      </c>
      <c r="W456">
        <v>9</v>
      </c>
      <c r="X456" s="317">
        <v>119850</v>
      </c>
      <c r="Y456">
        <v>25.9</v>
      </c>
      <c r="Z456">
        <v>9</v>
      </c>
      <c r="AA456">
        <v>40</v>
      </c>
      <c r="AB456" s="317">
        <v>222404</v>
      </c>
      <c r="AC456" s="317"/>
      <c r="AD456" s="317"/>
      <c r="AE456" s="317"/>
    </row>
    <row r="457" spans="1:31">
      <c r="A457">
        <v>455</v>
      </c>
      <c r="B457" t="s">
        <v>10623</v>
      </c>
      <c r="C457" t="s">
        <v>1064</v>
      </c>
      <c r="D457" t="s">
        <v>37</v>
      </c>
      <c r="E457" t="s">
        <v>40</v>
      </c>
      <c r="I457" s="1">
        <v>45813</v>
      </c>
      <c r="J457">
        <v>6</v>
      </c>
      <c r="L457" t="s">
        <v>16353</v>
      </c>
      <c r="M457">
        <v>50011653</v>
      </c>
      <c r="N457" t="s">
        <v>10411</v>
      </c>
      <c r="O457">
        <v>7</v>
      </c>
      <c r="P457">
        <v>6</v>
      </c>
      <c r="Q457">
        <v>7</v>
      </c>
      <c r="V457" s="1">
        <v>45860</v>
      </c>
      <c r="W457">
        <v>7</v>
      </c>
      <c r="X457" s="317">
        <v>36020</v>
      </c>
      <c r="Y457">
        <v>25.7</v>
      </c>
      <c r="Z457">
        <v>7</v>
      </c>
      <c r="AA457">
        <v>40</v>
      </c>
      <c r="AB457" s="317">
        <v>76843</v>
      </c>
      <c r="AC457" s="317"/>
      <c r="AD457" s="317"/>
      <c r="AE457" s="317"/>
    </row>
    <row r="458" spans="1:31">
      <c r="A458">
        <v>456</v>
      </c>
      <c r="B458" t="s">
        <v>10624</v>
      </c>
      <c r="C458" t="s">
        <v>10625</v>
      </c>
      <c r="D458" t="s">
        <v>37</v>
      </c>
      <c r="E458" t="s">
        <v>40</v>
      </c>
      <c r="I458" s="1">
        <v>45813</v>
      </c>
      <c r="J458">
        <v>6</v>
      </c>
      <c r="L458" t="s">
        <v>16353</v>
      </c>
      <c r="M458">
        <v>50011647</v>
      </c>
      <c r="N458" t="s">
        <v>6518</v>
      </c>
      <c r="O458">
        <v>8</v>
      </c>
      <c r="P458">
        <v>6</v>
      </c>
      <c r="Q458">
        <v>8</v>
      </c>
      <c r="S458">
        <v>45908</v>
      </c>
      <c r="T458">
        <v>45909</v>
      </c>
      <c r="V458" s="1">
        <v>45890</v>
      </c>
      <c r="W458">
        <v>8</v>
      </c>
      <c r="X458" s="317">
        <v>60330</v>
      </c>
      <c r="Y458">
        <v>25.8</v>
      </c>
      <c r="Z458">
        <v>8</v>
      </c>
      <c r="AA458">
        <v>40</v>
      </c>
      <c r="AB458" s="317">
        <v>135821</v>
      </c>
      <c r="AC458" s="317"/>
      <c r="AD458" s="317"/>
      <c r="AE458" s="317"/>
    </row>
    <row r="459" spans="1:31">
      <c r="A459">
        <v>457</v>
      </c>
      <c r="B459" t="s">
        <v>10626</v>
      </c>
      <c r="C459" t="s">
        <v>1070</v>
      </c>
      <c r="D459" t="s">
        <v>37</v>
      </c>
      <c r="E459" t="s">
        <v>87</v>
      </c>
      <c r="I459" s="1">
        <v>45813</v>
      </c>
      <c r="J459">
        <v>6</v>
      </c>
      <c r="L459" t="s">
        <v>16353</v>
      </c>
      <c r="M459">
        <v>50011612</v>
      </c>
      <c r="N459" t="s">
        <v>10340</v>
      </c>
      <c r="O459">
        <v>7</v>
      </c>
      <c r="P459">
        <v>6</v>
      </c>
      <c r="Q459">
        <v>7</v>
      </c>
      <c r="V459" s="1">
        <v>45889</v>
      </c>
      <c r="W459">
        <v>8</v>
      </c>
      <c r="X459" s="317">
        <v>20620</v>
      </c>
      <c r="Y459">
        <v>25.8</v>
      </c>
      <c r="Z459">
        <v>8</v>
      </c>
      <c r="AA459">
        <v>40</v>
      </c>
      <c r="AB459" s="317">
        <v>43984</v>
      </c>
      <c r="AC459" s="317"/>
      <c r="AD459" s="317"/>
      <c r="AE459" s="317"/>
    </row>
    <row r="460" spans="1:31">
      <c r="A460">
        <v>458</v>
      </c>
      <c r="B460" t="s">
        <v>10627</v>
      </c>
      <c r="C460" t="s">
        <v>728</v>
      </c>
      <c r="D460" t="s">
        <v>37</v>
      </c>
      <c r="E460" t="s">
        <v>87</v>
      </c>
      <c r="I460" s="1">
        <v>45813</v>
      </c>
      <c r="J460">
        <v>6</v>
      </c>
      <c r="L460" t="s">
        <v>16353</v>
      </c>
      <c r="M460">
        <v>50011610</v>
      </c>
      <c r="N460" t="s">
        <v>6518</v>
      </c>
      <c r="O460">
        <v>8</v>
      </c>
      <c r="P460">
        <v>6</v>
      </c>
      <c r="Q460">
        <v>8</v>
      </c>
      <c r="V460" s="1">
        <v>45890</v>
      </c>
      <c r="W460">
        <v>8</v>
      </c>
      <c r="X460" s="317">
        <v>31300</v>
      </c>
      <c r="Y460">
        <v>25.8</v>
      </c>
      <c r="Z460">
        <v>8</v>
      </c>
      <c r="AA460">
        <v>40</v>
      </c>
      <c r="AB460" s="317">
        <v>66758</v>
      </c>
      <c r="AC460" s="317"/>
      <c r="AD460" s="317"/>
      <c r="AE460" s="317"/>
    </row>
    <row r="461" spans="1:31">
      <c r="A461">
        <v>459</v>
      </c>
      <c r="B461" t="s">
        <v>10628</v>
      </c>
      <c r="C461" t="s">
        <v>10629</v>
      </c>
      <c r="D461" t="s">
        <v>37</v>
      </c>
      <c r="E461" t="s">
        <v>87</v>
      </c>
      <c r="I461" s="1">
        <v>45813</v>
      </c>
      <c r="J461">
        <v>6</v>
      </c>
      <c r="L461" t="s">
        <v>16353</v>
      </c>
      <c r="M461">
        <v>50011609</v>
      </c>
      <c r="N461" t="s">
        <v>10411</v>
      </c>
      <c r="O461">
        <v>8</v>
      </c>
      <c r="P461">
        <v>6</v>
      </c>
      <c r="Q461">
        <v>8</v>
      </c>
      <c r="V461" s="1">
        <v>45889</v>
      </c>
      <c r="W461">
        <v>8</v>
      </c>
      <c r="X461" s="317">
        <v>43395</v>
      </c>
      <c r="Y461">
        <v>25.8</v>
      </c>
      <c r="Z461">
        <v>8</v>
      </c>
      <c r="AA461">
        <v>40</v>
      </c>
      <c r="AB461" s="317">
        <v>87420</v>
      </c>
      <c r="AC461" s="317"/>
      <c r="AD461" s="317"/>
      <c r="AE461" s="317"/>
    </row>
    <row r="462" spans="1:31">
      <c r="A462">
        <v>460</v>
      </c>
      <c r="B462" t="s">
        <v>10630</v>
      </c>
      <c r="C462" t="s">
        <v>1061</v>
      </c>
      <c r="D462" t="s">
        <v>37</v>
      </c>
      <c r="E462" t="s">
        <v>87</v>
      </c>
      <c r="I462" s="1">
        <v>45813</v>
      </c>
      <c r="J462">
        <v>6</v>
      </c>
      <c r="L462" t="s">
        <v>16353</v>
      </c>
      <c r="M462">
        <v>50011604</v>
      </c>
      <c r="N462" t="s">
        <v>10340</v>
      </c>
      <c r="O462">
        <v>7</v>
      </c>
      <c r="P462">
        <v>6</v>
      </c>
      <c r="Q462">
        <v>7</v>
      </c>
      <c r="V462" s="1">
        <v>45889</v>
      </c>
      <c r="W462">
        <v>8</v>
      </c>
      <c r="X462" s="317">
        <v>28300</v>
      </c>
      <c r="Y462">
        <v>25.8</v>
      </c>
      <c r="Z462">
        <v>8</v>
      </c>
      <c r="AA462">
        <v>40</v>
      </c>
      <c r="AB462" s="317">
        <v>60363</v>
      </c>
      <c r="AC462" s="317"/>
      <c r="AD462" s="317"/>
      <c r="AE462" s="317"/>
    </row>
    <row r="463" spans="1:31">
      <c r="A463">
        <v>461</v>
      </c>
      <c r="B463" t="s">
        <v>1054</v>
      </c>
      <c r="C463" t="s">
        <v>1055</v>
      </c>
      <c r="D463" t="s">
        <v>37</v>
      </c>
      <c r="E463" t="s">
        <v>108</v>
      </c>
      <c r="I463" s="1">
        <v>45812</v>
      </c>
      <c r="J463">
        <v>6</v>
      </c>
      <c r="L463" t="s">
        <v>16353</v>
      </c>
      <c r="M463">
        <v>50011330</v>
      </c>
      <c r="N463" t="s">
        <v>267</v>
      </c>
      <c r="O463">
        <v>10</v>
      </c>
      <c r="P463">
        <v>6</v>
      </c>
      <c r="Q463">
        <v>10</v>
      </c>
      <c r="S463">
        <v>45952</v>
      </c>
      <c r="T463">
        <v>45958</v>
      </c>
      <c r="V463" s="1"/>
      <c r="X463" s="317"/>
      <c r="Y463">
        <v>25.1</v>
      </c>
      <c r="Z463">
        <v>10</v>
      </c>
      <c r="AA463">
        <v>40</v>
      </c>
      <c r="AB463" s="317">
        <v>261189</v>
      </c>
      <c r="AC463" s="317"/>
      <c r="AD463" s="317"/>
      <c r="AE463" s="317"/>
    </row>
    <row r="464" spans="1:31">
      <c r="A464">
        <v>462</v>
      </c>
      <c r="B464" t="s">
        <v>10631</v>
      </c>
      <c r="C464" t="s">
        <v>1049</v>
      </c>
      <c r="D464" t="s">
        <v>37</v>
      </c>
      <c r="E464" t="s">
        <v>140</v>
      </c>
      <c r="I464" s="1">
        <v>45812</v>
      </c>
      <c r="J464">
        <v>6</v>
      </c>
      <c r="L464" t="s">
        <v>16353</v>
      </c>
      <c r="M464">
        <v>50011314</v>
      </c>
      <c r="N464" t="s">
        <v>10340</v>
      </c>
      <c r="O464">
        <v>7</v>
      </c>
      <c r="P464">
        <v>6</v>
      </c>
      <c r="Q464">
        <v>7</v>
      </c>
      <c r="V464" s="1">
        <v>45889</v>
      </c>
      <c r="W464">
        <v>8</v>
      </c>
      <c r="X464" s="317">
        <v>32660</v>
      </c>
      <c r="Y464">
        <v>25.8</v>
      </c>
      <c r="Z464">
        <v>8</v>
      </c>
      <c r="AA464">
        <v>40</v>
      </c>
      <c r="AB464" s="317">
        <v>69669</v>
      </c>
      <c r="AC464" s="317"/>
      <c r="AD464" s="317"/>
      <c r="AE464" s="317"/>
    </row>
    <row r="465" spans="1:31">
      <c r="A465">
        <v>463</v>
      </c>
      <c r="B465" t="s">
        <v>221</v>
      </c>
      <c r="C465" t="s">
        <v>222</v>
      </c>
      <c r="D465" t="s">
        <v>37</v>
      </c>
      <c r="E465" t="s">
        <v>87</v>
      </c>
      <c r="I465" s="1">
        <v>45812</v>
      </c>
      <c r="J465">
        <v>6</v>
      </c>
      <c r="L465" t="s">
        <v>16353</v>
      </c>
      <c r="M465">
        <v>50011313</v>
      </c>
      <c r="N465" t="s">
        <v>267</v>
      </c>
      <c r="O465">
        <v>9</v>
      </c>
      <c r="P465">
        <v>6</v>
      </c>
      <c r="Q465">
        <v>9</v>
      </c>
      <c r="S465">
        <v>45952</v>
      </c>
      <c r="T465">
        <v>45959</v>
      </c>
      <c r="V465" s="1">
        <v>45991</v>
      </c>
      <c r="W465">
        <v>11</v>
      </c>
      <c r="X465" s="317">
        <v>126720</v>
      </c>
      <c r="Y465">
        <v>25.1</v>
      </c>
      <c r="Z465">
        <v>10</v>
      </c>
      <c r="AA465">
        <v>40</v>
      </c>
      <c r="AB465" s="317">
        <v>231943</v>
      </c>
      <c r="AC465" s="317"/>
      <c r="AD465" s="317"/>
      <c r="AE465" s="317"/>
    </row>
    <row r="466" spans="1:31">
      <c r="A466">
        <v>464</v>
      </c>
      <c r="B466" t="s">
        <v>10632</v>
      </c>
      <c r="C466" t="s">
        <v>10633</v>
      </c>
      <c r="D466" t="s">
        <v>37</v>
      </c>
      <c r="E466" t="s">
        <v>87</v>
      </c>
      <c r="I466" s="1">
        <v>45812</v>
      </c>
      <c r="J466">
        <v>6</v>
      </c>
      <c r="L466" t="s">
        <v>16353</v>
      </c>
      <c r="M466">
        <v>50011310</v>
      </c>
      <c r="N466" t="s">
        <v>10340</v>
      </c>
      <c r="O466">
        <v>7</v>
      </c>
      <c r="P466">
        <v>6</v>
      </c>
      <c r="Q466">
        <v>7</v>
      </c>
      <c r="V466" s="1">
        <v>45889</v>
      </c>
      <c r="W466">
        <v>8</v>
      </c>
      <c r="X466" s="317">
        <v>20620</v>
      </c>
      <c r="Y466">
        <v>25.8</v>
      </c>
      <c r="Z466">
        <v>8</v>
      </c>
      <c r="AA466">
        <v>40</v>
      </c>
      <c r="AB466" s="317">
        <v>43984</v>
      </c>
      <c r="AC466" s="317"/>
      <c r="AD466" s="317"/>
      <c r="AE466" s="317"/>
    </row>
    <row r="467" spans="1:31">
      <c r="A467">
        <v>465</v>
      </c>
      <c r="B467" t="s">
        <v>1507</v>
      </c>
      <c r="C467" t="s">
        <v>10634</v>
      </c>
      <c r="D467" t="s">
        <v>37</v>
      </c>
      <c r="E467" t="s">
        <v>108</v>
      </c>
      <c r="F467">
        <v>45931</v>
      </c>
      <c r="I467" s="1">
        <v>46029</v>
      </c>
      <c r="J467">
        <v>1</v>
      </c>
      <c r="L467" t="s">
        <v>16353</v>
      </c>
      <c r="M467">
        <v>50052288</v>
      </c>
      <c r="N467" t="s">
        <v>10340</v>
      </c>
      <c r="O467" t="s">
        <v>43</v>
      </c>
      <c r="P467">
        <v>1</v>
      </c>
      <c r="Q467" t="s">
        <v>43</v>
      </c>
      <c r="V467" s="1"/>
      <c r="X467" s="317"/>
      <c r="AB467" s="317"/>
      <c r="AC467" s="317"/>
      <c r="AD467" s="317"/>
      <c r="AE467" s="317"/>
    </row>
    <row r="468" spans="1:31">
      <c r="A468">
        <v>466</v>
      </c>
      <c r="B468" t="s">
        <v>1498</v>
      </c>
      <c r="C468" t="s">
        <v>1499</v>
      </c>
      <c r="D468" t="s">
        <v>37</v>
      </c>
      <c r="E468" t="s">
        <v>140</v>
      </c>
      <c r="F468">
        <v>45901</v>
      </c>
      <c r="I468" s="1">
        <v>46069</v>
      </c>
      <c r="J468">
        <v>2</v>
      </c>
      <c r="L468" t="s">
        <v>16353</v>
      </c>
      <c r="M468">
        <v>50057404</v>
      </c>
      <c r="N468" t="s">
        <v>10340</v>
      </c>
      <c r="O468" t="s">
        <v>43</v>
      </c>
      <c r="P468">
        <v>2</v>
      </c>
      <c r="Q468" t="s">
        <v>43</v>
      </c>
      <c r="V468" s="1"/>
      <c r="X468" s="317"/>
      <c r="AB468" s="317"/>
      <c r="AC468" s="317"/>
      <c r="AD468" s="317"/>
      <c r="AE468" s="317"/>
    </row>
    <row r="469" spans="1:31">
      <c r="A469">
        <v>467</v>
      </c>
      <c r="B469" t="s">
        <v>1057</v>
      </c>
      <c r="C469" t="s">
        <v>1058</v>
      </c>
      <c r="D469" t="s">
        <v>37</v>
      </c>
      <c r="E469" t="s">
        <v>108</v>
      </c>
      <c r="I469" s="1">
        <v>45817</v>
      </c>
      <c r="J469">
        <v>6</v>
      </c>
      <c r="L469" t="s">
        <v>16353</v>
      </c>
      <c r="M469">
        <v>50012262</v>
      </c>
      <c r="N469" t="s">
        <v>6518</v>
      </c>
      <c r="O469">
        <v>8</v>
      </c>
      <c r="P469">
        <v>6</v>
      </c>
      <c r="Q469">
        <v>8</v>
      </c>
      <c r="R469" t="s">
        <v>10635</v>
      </c>
      <c r="S469">
        <v>45910</v>
      </c>
      <c r="T469">
        <v>45936</v>
      </c>
      <c r="V469" s="1">
        <v>45890</v>
      </c>
      <c r="W469">
        <v>8</v>
      </c>
      <c r="X469" s="317">
        <v>127000</v>
      </c>
      <c r="Y469">
        <v>25.8</v>
      </c>
      <c r="Z469">
        <v>8</v>
      </c>
      <c r="AA469">
        <v>40</v>
      </c>
      <c r="AB469" s="317">
        <v>232966</v>
      </c>
      <c r="AC469" s="317"/>
      <c r="AD469" s="317"/>
      <c r="AE469" s="317"/>
    </row>
    <row r="470" spans="1:31">
      <c r="A470">
        <v>468</v>
      </c>
      <c r="B470" t="s">
        <v>1624</v>
      </c>
      <c r="C470" t="s">
        <v>1625</v>
      </c>
      <c r="D470" t="s">
        <v>37</v>
      </c>
      <c r="E470" t="s">
        <v>108</v>
      </c>
      <c r="I470" s="1">
        <v>45817</v>
      </c>
      <c r="J470">
        <v>6</v>
      </c>
      <c r="L470" t="s">
        <v>16353</v>
      </c>
      <c r="M470">
        <v>50012254</v>
      </c>
      <c r="N470" t="s">
        <v>267</v>
      </c>
      <c r="O470">
        <v>11</v>
      </c>
      <c r="P470">
        <v>6</v>
      </c>
      <c r="Q470">
        <v>11</v>
      </c>
      <c r="S470">
        <v>46000</v>
      </c>
      <c r="T470">
        <v>46006</v>
      </c>
      <c r="V470" s="1">
        <v>46022</v>
      </c>
      <c r="W470">
        <v>12</v>
      </c>
      <c r="X470" s="317">
        <v>119850</v>
      </c>
      <c r="Y470">
        <v>25.12</v>
      </c>
      <c r="Z470">
        <v>12</v>
      </c>
      <c r="AA470">
        <v>40</v>
      </c>
      <c r="AB470" s="317">
        <v>222404</v>
      </c>
      <c r="AC470" s="317"/>
      <c r="AD470" s="317"/>
      <c r="AE470" s="317"/>
    </row>
    <row r="471" spans="1:31">
      <c r="A471">
        <v>469</v>
      </c>
      <c r="B471" t="s">
        <v>10636</v>
      </c>
      <c r="C471" t="s">
        <v>988</v>
      </c>
      <c r="D471" t="s">
        <v>37</v>
      </c>
      <c r="E471" t="s">
        <v>108</v>
      </c>
      <c r="I471" s="1">
        <v>45817</v>
      </c>
      <c r="J471">
        <v>6</v>
      </c>
      <c r="L471" t="s">
        <v>16353</v>
      </c>
      <c r="M471">
        <v>50012234</v>
      </c>
      <c r="N471" t="s">
        <v>10340</v>
      </c>
      <c r="O471">
        <v>9</v>
      </c>
      <c r="P471">
        <v>6</v>
      </c>
      <c r="Q471">
        <v>9</v>
      </c>
      <c r="V471" s="1"/>
      <c r="X471" s="317"/>
      <c r="Y471">
        <v>25.1</v>
      </c>
      <c r="Z471">
        <v>10</v>
      </c>
      <c r="AA471">
        <v>40</v>
      </c>
      <c r="AB471" s="317">
        <v>71124</v>
      </c>
      <c r="AC471" s="317"/>
      <c r="AD471" s="317"/>
      <c r="AE471" s="317"/>
    </row>
    <row r="472" spans="1:31">
      <c r="A472">
        <v>470</v>
      </c>
      <c r="B472" t="s">
        <v>10637</v>
      </c>
      <c r="C472" t="s">
        <v>983</v>
      </c>
      <c r="D472" t="s">
        <v>37</v>
      </c>
      <c r="E472" t="s">
        <v>108</v>
      </c>
      <c r="I472" s="1">
        <v>45817</v>
      </c>
      <c r="J472">
        <v>6</v>
      </c>
      <c r="L472" t="s">
        <v>16353</v>
      </c>
      <c r="M472">
        <v>50012224</v>
      </c>
      <c r="N472" t="s">
        <v>6518</v>
      </c>
      <c r="O472">
        <v>8</v>
      </c>
      <c r="P472">
        <v>6</v>
      </c>
      <c r="Q472">
        <v>8</v>
      </c>
      <c r="V472" s="1">
        <v>45890</v>
      </c>
      <c r="W472">
        <v>8</v>
      </c>
      <c r="X472" s="317">
        <v>39340</v>
      </c>
      <c r="Y472">
        <v>25.8</v>
      </c>
      <c r="Z472">
        <v>8</v>
      </c>
      <c r="AA472">
        <v>40</v>
      </c>
      <c r="AB472" s="317">
        <v>83915</v>
      </c>
      <c r="AC472" s="317"/>
      <c r="AD472" s="317"/>
      <c r="AE472" s="317"/>
    </row>
    <row r="473" spans="1:31">
      <c r="A473">
        <v>471</v>
      </c>
      <c r="B473" t="s">
        <v>10638</v>
      </c>
      <c r="C473" t="s">
        <v>10639</v>
      </c>
      <c r="D473" t="s">
        <v>37</v>
      </c>
      <c r="E473" t="s">
        <v>40</v>
      </c>
      <c r="I473" s="1"/>
      <c r="J473" t="s">
        <v>43</v>
      </c>
      <c r="L473" t="s">
        <v>16353</v>
      </c>
      <c r="O473" t="s">
        <v>43</v>
      </c>
      <c r="P473" t="s">
        <v>43</v>
      </c>
      <c r="Q473" t="s">
        <v>43</v>
      </c>
      <c r="V473" s="1"/>
      <c r="X473" s="317"/>
      <c r="AB473" s="317"/>
      <c r="AC473" s="317"/>
      <c r="AD473" s="317"/>
      <c r="AE473" s="317"/>
    </row>
    <row r="474" spans="1:31">
      <c r="A474">
        <v>472</v>
      </c>
      <c r="B474" t="s">
        <v>10640</v>
      </c>
      <c r="C474" t="s">
        <v>10641</v>
      </c>
      <c r="D474" t="s">
        <v>37</v>
      </c>
      <c r="E474" t="s">
        <v>1423</v>
      </c>
      <c r="I474" s="1"/>
      <c r="J474" t="s">
        <v>43</v>
      </c>
      <c r="L474" t="s">
        <v>16353</v>
      </c>
      <c r="O474" t="s">
        <v>43</v>
      </c>
      <c r="P474" t="s">
        <v>43</v>
      </c>
      <c r="Q474" t="s">
        <v>43</v>
      </c>
      <c r="V474" s="1"/>
      <c r="X474" s="317"/>
      <c r="AB474" s="317"/>
      <c r="AC474" s="317"/>
      <c r="AD474" s="317"/>
      <c r="AE474" s="317"/>
    </row>
    <row r="475" spans="1:31">
      <c r="A475">
        <v>473</v>
      </c>
      <c r="B475" t="s">
        <v>10642</v>
      </c>
      <c r="C475" t="s">
        <v>10643</v>
      </c>
      <c r="D475" t="s">
        <v>37</v>
      </c>
      <c r="E475" t="s">
        <v>636</v>
      </c>
      <c r="I475" s="1">
        <v>45813</v>
      </c>
      <c r="J475">
        <v>6</v>
      </c>
      <c r="L475" t="s">
        <v>16353</v>
      </c>
      <c r="M475">
        <v>530710</v>
      </c>
      <c r="N475" t="s">
        <v>10411</v>
      </c>
      <c r="O475">
        <v>7</v>
      </c>
      <c r="P475">
        <v>6</v>
      </c>
      <c r="Q475">
        <v>7</v>
      </c>
      <c r="V475" s="1">
        <v>45860</v>
      </c>
      <c r="W475">
        <v>7</v>
      </c>
      <c r="X475" s="317">
        <v>27640</v>
      </c>
      <c r="Y475">
        <v>25.7</v>
      </c>
      <c r="Z475">
        <v>7</v>
      </c>
      <c r="AA475">
        <v>101</v>
      </c>
      <c r="AB475" s="317">
        <v>69690</v>
      </c>
      <c r="AC475" s="317"/>
      <c r="AD475" s="317"/>
      <c r="AE475" s="317"/>
    </row>
    <row r="476" spans="1:31">
      <c r="A476">
        <v>474</v>
      </c>
      <c r="B476" t="s">
        <v>10644</v>
      </c>
      <c r="C476" t="s">
        <v>10645</v>
      </c>
      <c r="D476" t="s">
        <v>37</v>
      </c>
      <c r="E476" t="s">
        <v>636</v>
      </c>
      <c r="I476" s="1">
        <v>45813</v>
      </c>
      <c r="J476">
        <v>6</v>
      </c>
      <c r="L476" t="s">
        <v>16353</v>
      </c>
      <c r="M476">
        <v>530805</v>
      </c>
      <c r="N476" t="s">
        <v>10411</v>
      </c>
      <c r="O476">
        <v>8</v>
      </c>
      <c r="P476">
        <v>6</v>
      </c>
      <c r="Q476">
        <v>8</v>
      </c>
      <c r="V476" s="1">
        <v>45889</v>
      </c>
      <c r="W476">
        <v>8</v>
      </c>
      <c r="X476" s="317">
        <v>33620</v>
      </c>
      <c r="Y476">
        <v>25.8</v>
      </c>
      <c r="Z476">
        <v>8</v>
      </c>
      <c r="AA476">
        <v>101</v>
      </c>
      <c r="AB476" s="317">
        <v>84750</v>
      </c>
      <c r="AC476" s="317"/>
      <c r="AD476" s="317"/>
      <c r="AE476" s="317"/>
    </row>
    <row r="477" spans="1:31">
      <c r="A477">
        <v>475</v>
      </c>
      <c r="B477" t="s">
        <v>10646</v>
      </c>
      <c r="C477" t="s">
        <v>10647</v>
      </c>
      <c r="D477" t="s">
        <v>37</v>
      </c>
      <c r="E477" t="s">
        <v>1423</v>
      </c>
      <c r="I477" s="1">
        <v>45813</v>
      </c>
      <c r="J477">
        <v>6</v>
      </c>
      <c r="L477" t="s">
        <v>16353</v>
      </c>
      <c r="M477">
        <v>530710</v>
      </c>
      <c r="N477" t="s">
        <v>10340</v>
      </c>
      <c r="O477">
        <v>7</v>
      </c>
      <c r="P477">
        <v>6</v>
      </c>
      <c r="Q477">
        <v>7</v>
      </c>
      <c r="V477" s="1">
        <v>45860</v>
      </c>
      <c r="W477">
        <v>7</v>
      </c>
      <c r="X477" s="317">
        <v>35720</v>
      </c>
      <c r="Y477">
        <v>25.7</v>
      </c>
      <c r="Z477">
        <v>7</v>
      </c>
      <c r="AA477">
        <v>101</v>
      </c>
      <c r="AB477" s="317">
        <v>90090</v>
      </c>
      <c r="AC477" s="317"/>
      <c r="AD477" s="317"/>
      <c r="AE477" s="317"/>
    </row>
    <row r="478" spans="1:31">
      <c r="A478">
        <v>476</v>
      </c>
      <c r="B478" t="s">
        <v>10648</v>
      </c>
      <c r="C478" t="s">
        <v>10649</v>
      </c>
      <c r="D478" t="s">
        <v>37</v>
      </c>
      <c r="E478" t="s">
        <v>60</v>
      </c>
      <c r="I478" s="1">
        <v>45814</v>
      </c>
      <c r="J478">
        <v>6</v>
      </c>
      <c r="L478" t="s">
        <v>16353</v>
      </c>
      <c r="M478">
        <v>530809</v>
      </c>
      <c r="N478" t="s">
        <v>10411</v>
      </c>
      <c r="O478">
        <v>8</v>
      </c>
      <c r="P478">
        <v>6</v>
      </c>
      <c r="Q478">
        <v>8</v>
      </c>
      <c r="S478">
        <v>45889</v>
      </c>
      <c r="V478" s="1">
        <v>45889</v>
      </c>
      <c r="W478">
        <v>8</v>
      </c>
      <c r="X478" s="317">
        <v>41910</v>
      </c>
      <c r="Y478">
        <v>25.8</v>
      </c>
      <c r="Z478">
        <v>8</v>
      </c>
      <c r="AA478">
        <v>101</v>
      </c>
      <c r="AB478" s="317">
        <v>114084</v>
      </c>
      <c r="AC478" s="317"/>
      <c r="AD478" s="317"/>
      <c r="AE478" s="317"/>
    </row>
    <row r="479" spans="1:31">
      <c r="A479">
        <v>477</v>
      </c>
      <c r="B479" t="s">
        <v>10650</v>
      </c>
      <c r="C479" t="s">
        <v>10651</v>
      </c>
      <c r="D479" t="s">
        <v>37</v>
      </c>
      <c r="E479" t="s">
        <v>636</v>
      </c>
      <c r="I479" s="1">
        <v>45817</v>
      </c>
      <c r="J479">
        <v>6</v>
      </c>
      <c r="L479" t="s">
        <v>16353</v>
      </c>
      <c r="M479">
        <v>530710</v>
      </c>
      <c r="N479" t="s">
        <v>10411</v>
      </c>
      <c r="O479">
        <v>7</v>
      </c>
      <c r="P479">
        <v>6</v>
      </c>
      <c r="Q479">
        <v>7</v>
      </c>
      <c r="V479" s="1">
        <v>45860</v>
      </c>
      <c r="W479">
        <v>7</v>
      </c>
      <c r="X479" s="317">
        <v>41660</v>
      </c>
      <c r="Y479">
        <v>25.7</v>
      </c>
      <c r="Z479">
        <v>7</v>
      </c>
      <c r="AA479">
        <v>101</v>
      </c>
      <c r="AB479" s="317">
        <v>105030</v>
      </c>
      <c r="AC479" s="317"/>
      <c r="AD479" s="317"/>
      <c r="AE479" s="317"/>
    </row>
    <row r="480" spans="1:31">
      <c r="A480">
        <v>478</v>
      </c>
      <c r="B480" t="s">
        <v>10652</v>
      </c>
      <c r="C480" t="s">
        <v>10653</v>
      </c>
      <c r="D480" t="s">
        <v>37</v>
      </c>
      <c r="E480" t="s">
        <v>636</v>
      </c>
      <c r="I480" s="1">
        <v>45817</v>
      </c>
      <c r="J480">
        <v>6</v>
      </c>
      <c r="L480" t="s">
        <v>16353</v>
      </c>
      <c r="M480">
        <v>530710</v>
      </c>
      <c r="N480" t="s">
        <v>10411</v>
      </c>
      <c r="O480">
        <v>7</v>
      </c>
      <c r="P480">
        <v>6</v>
      </c>
      <c r="Q480">
        <v>7</v>
      </c>
      <c r="V480" s="1">
        <v>45860</v>
      </c>
      <c r="W480">
        <v>7</v>
      </c>
      <c r="X480" s="317">
        <v>51150</v>
      </c>
      <c r="Y480">
        <v>25.7</v>
      </c>
      <c r="Z480">
        <v>7</v>
      </c>
      <c r="AA480">
        <v>101</v>
      </c>
      <c r="AB480" s="317">
        <v>129000</v>
      </c>
      <c r="AC480" s="317"/>
      <c r="AD480" s="317"/>
      <c r="AE480" s="317"/>
    </row>
    <row r="481" spans="1:31">
      <c r="A481">
        <v>479</v>
      </c>
      <c r="B481" t="s">
        <v>10654</v>
      </c>
      <c r="C481" t="s">
        <v>10655</v>
      </c>
      <c r="D481" t="s">
        <v>37</v>
      </c>
      <c r="E481" t="s">
        <v>1423</v>
      </c>
      <c r="I481" s="1">
        <v>45817</v>
      </c>
      <c r="J481">
        <v>6</v>
      </c>
      <c r="L481" t="s">
        <v>16353</v>
      </c>
      <c r="M481">
        <v>530710</v>
      </c>
      <c r="N481" t="s">
        <v>10340</v>
      </c>
      <c r="O481">
        <v>7</v>
      </c>
      <c r="P481">
        <v>6</v>
      </c>
      <c r="Q481">
        <v>7</v>
      </c>
      <c r="V481" s="1">
        <v>45860</v>
      </c>
      <c r="W481">
        <v>7</v>
      </c>
      <c r="X481" s="317">
        <v>36680</v>
      </c>
      <c r="Y481">
        <v>25.7</v>
      </c>
      <c r="Z481">
        <v>7</v>
      </c>
      <c r="AA481">
        <v>101</v>
      </c>
      <c r="AB481" s="317">
        <v>92490</v>
      </c>
      <c r="AC481" s="317"/>
      <c r="AD481" s="317"/>
      <c r="AE481" s="317"/>
    </row>
    <row r="482" spans="1:31">
      <c r="A482">
        <v>480</v>
      </c>
      <c r="B482" t="s">
        <v>10656</v>
      </c>
      <c r="C482" t="s">
        <v>10657</v>
      </c>
      <c r="D482" t="s">
        <v>37</v>
      </c>
      <c r="E482" t="s">
        <v>636</v>
      </c>
      <c r="I482" s="1">
        <v>45817</v>
      </c>
      <c r="J482">
        <v>6</v>
      </c>
      <c r="L482" t="s">
        <v>16353</v>
      </c>
      <c r="M482">
        <v>530710</v>
      </c>
      <c r="N482" t="s">
        <v>10340</v>
      </c>
      <c r="O482">
        <v>7</v>
      </c>
      <c r="P482">
        <v>6</v>
      </c>
      <c r="Q482">
        <v>7</v>
      </c>
      <c r="V482" s="1">
        <v>45860</v>
      </c>
      <c r="W482">
        <v>7</v>
      </c>
      <c r="X482" s="317">
        <v>33680</v>
      </c>
      <c r="Y482">
        <v>25.7</v>
      </c>
      <c r="Z482">
        <v>7</v>
      </c>
      <c r="AA482">
        <v>101</v>
      </c>
      <c r="AB482" s="317">
        <v>84930</v>
      </c>
      <c r="AC482" s="317"/>
      <c r="AD482" s="317"/>
      <c r="AE482" s="317"/>
    </row>
    <row r="483" spans="1:31">
      <c r="A483">
        <v>481</v>
      </c>
      <c r="B483" t="s">
        <v>1501</v>
      </c>
      <c r="C483" t="s">
        <v>10658</v>
      </c>
      <c r="D483" t="s">
        <v>37</v>
      </c>
      <c r="E483" t="s">
        <v>146</v>
      </c>
      <c r="I483" s="1"/>
      <c r="J483" t="s">
        <v>43</v>
      </c>
      <c r="L483" t="s">
        <v>16353</v>
      </c>
      <c r="O483" t="s">
        <v>43</v>
      </c>
      <c r="P483" t="s">
        <v>43</v>
      </c>
      <c r="Q483" t="s">
        <v>43</v>
      </c>
      <c r="V483" s="1"/>
      <c r="X483" s="317"/>
      <c r="AB483" s="317"/>
      <c r="AC483" s="317"/>
      <c r="AD483" s="317"/>
      <c r="AE483" s="317"/>
    </row>
    <row r="484" spans="1:31">
      <c r="A484">
        <v>482</v>
      </c>
      <c r="B484" t="s">
        <v>10659</v>
      </c>
      <c r="C484" t="s">
        <v>10660</v>
      </c>
      <c r="D484" t="s">
        <v>37</v>
      </c>
      <c r="E484" t="s">
        <v>108</v>
      </c>
      <c r="I484" s="1"/>
      <c r="J484" t="s">
        <v>43</v>
      </c>
      <c r="L484" t="s">
        <v>16353</v>
      </c>
      <c r="O484" t="s">
        <v>43</v>
      </c>
      <c r="P484" t="s">
        <v>43</v>
      </c>
      <c r="Q484" t="s">
        <v>43</v>
      </c>
      <c r="V484" s="1"/>
      <c r="X484" s="317"/>
      <c r="AB484" s="317"/>
      <c r="AC484" s="317"/>
      <c r="AD484" s="317"/>
      <c r="AE484" s="317"/>
    </row>
    <row r="485" spans="1:31">
      <c r="A485">
        <v>483</v>
      </c>
      <c r="B485" t="s">
        <v>10661</v>
      </c>
      <c r="C485" t="s">
        <v>10662</v>
      </c>
      <c r="D485" t="s">
        <v>37</v>
      </c>
      <c r="E485" t="s">
        <v>108</v>
      </c>
      <c r="I485" s="1"/>
      <c r="J485" t="s">
        <v>43</v>
      </c>
      <c r="L485" t="s">
        <v>16353</v>
      </c>
      <c r="O485" t="s">
        <v>43</v>
      </c>
      <c r="P485" t="s">
        <v>43</v>
      </c>
      <c r="Q485" t="s">
        <v>43</v>
      </c>
      <c r="V485" s="1"/>
      <c r="X485" s="317"/>
      <c r="AB485" s="317"/>
      <c r="AC485" s="317"/>
      <c r="AD485" s="317"/>
      <c r="AE485" s="317"/>
    </row>
    <row r="486" spans="1:31">
      <c r="A486">
        <v>484</v>
      </c>
      <c r="B486" t="s">
        <v>10663</v>
      </c>
      <c r="C486" t="s">
        <v>10664</v>
      </c>
      <c r="D486" t="s">
        <v>37</v>
      </c>
      <c r="E486" t="s">
        <v>1423</v>
      </c>
      <c r="I486" s="1">
        <v>45818</v>
      </c>
      <c r="J486">
        <v>6</v>
      </c>
      <c r="L486" t="s">
        <v>16353</v>
      </c>
      <c r="M486">
        <v>530805</v>
      </c>
      <c r="N486" t="s">
        <v>10340</v>
      </c>
      <c r="O486">
        <v>7</v>
      </c>
      <c r="P486">
        <v>6</v>
      </c>
      <c r="Q486">
        <v>7</v>
      </c>
      <c r="V486" s="1">
        <v>45889</v>
      </c>
      <c r="W486">
        <v>8</v>
      </c>
      <c r="X486" s="317">
        <v>36700</v>
      </c>
      <c r="Y486">
        <v>25.8</v>
      </c>
      <c r="Z486">
        <v>8</v>
      </c>
      <c r="AA486">
        <v>101</v>
      </c>
      <c r="AB486" s="317">
        <v>92550</v>
      </c>
      <c r="AC486" s="317"/>
      <c r="AD486" s="317"/>
      <c r="AE486" s="317"/>
    </row>
    <row r="487" spans="1:31">
      <c r="A487">
        <v>485</v>
      </c>
      <c r="B487" t="s">
        <v>10665</v>
      </c>
      <c r="C487" t="s">
        <v>10666</v>
      </c>
      <c r="D487" t="s">
        <v>37</v>
      </c>
      <c r="E487" t="s">
        <v>1423</v>
      </c>
      <c r="I487" s="1">
        <v>45818</v>
      </c>
      <c r="J487">
        <v>6</v>
      </c>
      <c r="L487" t="s">
        <v>16353</v>
      </c>
      <c r="M487">
        <v>530805</v>
      </c>
      <c r="N487" t="s">
        <v>10340</v>
      </c>
      <c r="O487">
        <v>7</v>
      </c>
      <c r="P487">
        <v>6</v>
      </c>
      <c r="Q487">
        <v>7</v>
      </c>
      <c r="V487" s="1">
        <v>45889</v>
      </c>
      <c r="W487">
        <v>8</v>
      </c>
      <c r="X487" s="317">
        <v>37360</v>
      </c>
      <c r="Y487">
        <v>25.8</v>
      </c>
      <c r="Z487">
        <v>8</v>
      </c>
      <c r="AA487">
        <v>101</v>
      </c>
      <c r="AB487" s="317">
        <v>94210</v>
      </c>
      <c r="AC487" s="317"/>
      <c r="AD487" s="317"/>
      <c r="AE487" s="317"/>
    </row>
    <row r="488" spans="1:31">
      <c r="A488">
        <v>486</v>
      </c>
      <c r="B488" t="s">
        <v>10667</v>
      </c>
      <c r="C488" t="s">
        <v>2155</v>
      </c>
      <c r="D488" t="s">
        <v>37</v>
      </c>
      <c r="E488" t="s">
        <v>108</v>
      </c>
      <c r="I488" s="1"/>
      <c r="J488" t="s">
        <v>43</v>
      </c>
      <c r="L488" t="s">
        <v>16353</v>
      </c>
      <c r="O488" t="s">
        <v>43</v>
      </c>
      <c r="P488" t="s">
        <v>43</v>
      </c>
      <c r="Q488" t="s">
        <v>43</v>
      </c>
      <c r="V488" s="1"/>
      <c r="X488" s="317"/>
      <c r="AB488" s="317"/>
      <c r="AC488" s="317"/>
      <c r="AD488" s="317"/>
      <c r="AE488" s="317"/>
    </row>
    <row r="489" spans="1:31">
      <c r="A489">
        <v>487</v>
      </c>
      <c r="B489" t="s">
        <v>10668</v>
      </c>
      <c r="C489" t="s">
        <v>10669</v>
      </c>
      <c r="D489" t="s">
        <v>37</v>
      </c>
      <c r="E489" t="s">
        <v>108</v>
      </c>
      <c r="I489" s="1"/>
      <c r="J489" t="s">
        <v>43</v>
      </c>
      <c r="L489" t="s">
        <v>16353</v>
      </c>
      <c r="O489" t="s">
        <v>43</v>
      </c>
      <c r="P489" t="s">
        <v>43</v>
      </c>
      <c r="Q489" t="s">
        <v>43</v>
      </c>
      <c r="V489" s="1"/>
      <c r="X489" s="317"/>
      <c r="AB489" s="317"/>
      <c r="AC489" s="317"/>
      <c r="AD489" s="317"/>
      <c r="AE489" s="317"/>
    </row>
    <row r="490" spans="1:31">
      <c r="A490">
        <v>488</v>
      </c>
      <c r="B490" t="s">
        <v>10670</v>
      </c>
      <c r="C490" t="s">
        <v>10671</v>
      </c>
      <c r="D490" t="s">
        <v>37</v>
      </c>
      <c r="E490" t="s">
        <v>108</v>
      </c>
      <c r="G490">
        <v>45828</v>
      </c>
      <c r="I490" s="1"/>
      <c r="J490" t="s">
        <v>43</v>
      </c>
      <c r="L490" t="s">
        <v>16353</v>
      </c>
      <c r="O490" t="s">
        <v>43</v>
      </c>
      <c r="P490" t="s">
        <v>43</v>
      </c>
      <c r="Q490" t="s">
        <v>43</v>
      </c>
      <c r="V490" s="1"/>
      <c r="X490" s="317"/>
      <c r="AB490" s="317"/>
      <c r="AC490" s="317"/>
      <c r="AD490" s="317"/>
      <c r="AE490" s="317"/>
    </row>
    <row r="491" spans="1:31">
      <c r="A491">
        <v>489</v>
      </c>
      <c r="B491" t="s">
        <v>1622</v>
      </c>
      <c r="C491" t="s">
        <v>1010</v>
      </c>
      <c r="D491" t="s">
        <v>37</v>
      </c>
      <c r="E491" t="s">
        <v>60</v>
      </c>
      <c r="I491" s="1">
        <v>45818</v>
      </c>
      <c r="J491">
        <v>6</v>
      </c>
      <c r="L491" t="s">
        <v>16353</v>
      </c>
      <c r="M491">
        <v>50012587</v>
      </c>
      <c r="N491" t="s">
        <v>6518</v>
      </c>
      <c r="O491">
        <v>8</v>
      </c>
      <c r="P491">
        <v>6</v>
      </c>
      <c r="Q491">
        <v>8</v>
      </c>
      <c r="S491">
        <v>45908</v>
      </c>
      <c r="T491">
        <v>45909</v>
      </c>
      <c r="V491" s="1">
        <v>45890</v>
      </c>
      <c r="W491">
        <v>8</v>
      </c>
      <c r="X491" s="317">
        <v>40870</v>
      </c>
      <c r="Y491">
        <v>25.8</v>
      </c>
      <c r="Z491">
        <v>8</v>
      </c>
      <c r="AA491">
        <v>40</v>
      </c>
      <c r="AB491" s="317">
        <v>98413</v>
      </c>
      <c r="AC491" s="317"/>
      <c r="AD491" s="317"/>
      <c r="AE491" s="317"/>
    </row>
    <row r="492" spans="1:31">
      <c r="A492">
        <v>490</v>
      </c>
      <c r="B492" t="s">
        <v>1542</v>
      </c>
      <c r="C492" t="s">
        <v>1543</v>
      </c>
      <c r="D492" t="s">
        <v>37</v>
      </c>
      <c r="E492" t="s">
        <v>60</v>
      </c>
      <c r="F492">
        <v>45961</v>
      </c>
      <c r="I492" s="1"/>
      <c r="J492" t="s">
        <v>43</v>
      </c>
      <c r="L492" t="s">
        <v>16353</v>
      </c>
      <c r="O492" t="s">
        <v>43</v>
      </c>
      <c r="P492" t="s">
        <v>43</v>
      </c>
      <c r="Q492" t="s">
        <v>43</v>
      </c>
      <c r="V492" s="1"/>
      <c r="X492" s="317"/>
      <c r="AB492" s="317"/>
      <c r="AC492" s="317"/>
      <c r="AD492" s="317"/>
      <c r="AE492" s="317"/>
    </row>
    <row r="493" spans="1:31">
      <c r="A493">
        <v>491</v>
      </c>
      <c r="B493" t="s">
        <v>10672</v>
      </c>
      <c r="C493" t="s">
        <v>10673</v>
      </c>
      <c r="D493" t="s">
        <v>37</v>
      </c>
      <c r="E493" t="s">
        <v>636</v>
      </c>
      <c r="I493" s="1">
        <v>45904</v>
      </c>
      <c r="J493">
        <v>9</v>
      </c>
      <c r="L493" t="s">
        <v>16353</v>
      </c>
      <c r="M493">
        <v>530909</v>
      </c>
      <c r="N493" t="s">
        <v>10411</v>
      </c>
      <c r="O493">
        <v>9</v>
      </c>
      <c r="P493">
        <v>9</v>
      </c>
      <c r="Q493">
        <v>9</v>
      </c>
      <c r="V493" s="1">
        <v>45922</v>
      </c>
      <c r="W493">
        <v>9</v>
      </c>
      <c r="X493" s="317">
        <v>37640</v>
      </c>
      <c r="Y493">
        <v>25.9</v>
      </c>
      <c r="Z493">
        <v>9</v>
      </c>
      <c r="AA493">
        <v>101</v>
      </c>
      <c r="AB493" s="317">
        <v>98570</v>
      </c>
      <c r="AC493" s="317"/>
      <c r="AD493" s="317"/>
      <c r="AE493" s="317"/>
    </row>
    <row r="494" spans="1:31">
      <c r="A494">
        <v>492</v>
      </c>
      <c r="B494" t="s">
        <v>10674</v>
      </c>
      <c r="C494" t="s">
        <v>10675</v>
      </c>
      <c r="D494" t="s">
        <v>37</v>
      </c>
      <c r="E494" t="s">
        <v>636</v>
      </c>
      <c r="I494" s="1">
        <v>45819</v>
      </c>
      <c r="J494">
        <v>6</v>
      </c>
      <c r="L494" t="s">
        <v>16353</v>
      </c>
      <c r="M494">
        <v>530805</v>
      </c>
      <c r="N494" t="s">
        <v>10411</v>
      </c>
      <c r="O494">
        <v>7</v>
      </c>
      <c r="P494">
        <v>6</v>
      </c>
      <c r="Q494">
        <v>7</v>
      </c>
      <c r="V494" s="1">
        <v>45889</v>
      </c>
      <c r="W494">
        <v>8</v>
      </c>
      <c r="X494" s="317">
        <v>44800</v>
      </c>
      <c r="Y494">
        <v>25.8</v>
      </c>
      <c r="Z494">
        <v>8</v>
      </c>
      <c r="AA494">
        <v>101</v>
      </c>
      <c r="AB494" s="317">
        <v>113010</v>
      </c>
      <c r="AC494" s="317"/>
      <c r="AD494" s="317"/>
      <c r="AE494" s="317"/>
    </row>
    <row r="495" spans="1:31">
      <c r="A495">
        <v>493</v>
      </c>
      <c r="B495" t="s">
        <v>1495</v>
      </c>
      <c r="C495" t="s">
        <v>5330</v>
      </c>
      <c r="D495" t="s">
        <v>37</v>
      </c>
      <c r="E495" t="s">
        <v>87</v>
      </c>
      <c r="F495">
        <v>45884</v>
      </c>
      <c r="G495">
        <v>45867</v>
      </c>
      <c r="I495" s="1">
        <v>46058</v>
      </c>
      <c r="J495">
        <v>2</v>
      </c>
      <c r="L495" t="s">
        <v>16353</v>
      </c>
      <c r="M495">
        <v>50056232</v>
      </c>
      <c r="N495" t="s">
        <v>267</v>
      </c>
      <c r="O495" t="s">
        <v>43</v>
      </c>
      <c r="P495">
        <v>2</v>
      </c>
      <c r="Q495" t="s">
        <v>43</v>
      </c>
      <c r="V495" s="1"/>
      <c r="X495" s="317"/>
      <c r="AB495" s="317"/>
      <c r="AC495" s="317"/>
      <c r="AD495" s="317"/>
      <c r="AE495" s="317"/>
    </row>
    <row r="496" spans="1:31">
      <c r="A496">
        <v>494</v>
      </c>
      <c r="B496" t="s">
        <v>1504</v>
      </c>
      <c r="C496" t="s">
        <v>1505</v>
      </c>
      <c r="D496" t="s">
        <v>37</v>
      </c>
      <c r="E496" t="s">
        <v>72</v>
      </c>
      <c r="F496">
        <v>45943</v>
      </c>
      <c r="I496" s="1"/>
      <c r="J496" t="s">
        <v>43</v>
      </c>
      <c r="L496" t="s">
        <v>16353</v>
      </c>
      <c r="O496" t="s">
        <v>43</v>
      </c>
      <c r="P496" t="s">
        <v>43</v>
      </c>
      <c r="Q496" t="s">
        <v>43</v>
      </c>
      <c r="V496" s="1"/>
      <c r="X496" s="317"/>
      <c r="AB496" s="317"/>
      <c r="AC496" s="317"/>
      <c r="AD496" s="317"/>
      <c r="AE496" s="317"/>
    </row>
    <row r="497" spans="1:31">
      <c r="A497">
        <v>495</v>
      </c>
      <c r="B497" t="s">
        <v>10676</v>
      </c>
      <c r="C497" t="s">
        <v>10677</v>
      </c>
      <c r="D497" t="s">
        <v>37</v>
      </c>
      <c r="E497" t="s">
        <v>92</v>
      </c>
      <c r="I497" s="1">
        <v>45911</v>
      </c>
      <c r="J497">
        <v>9</v>
      </c>
      <c r="L497" t="s">
        <v>16353</v>
      </c>
      <c r="M497">
        <v>630108</v>
      </c>
      <c r="N497" t="s">
        <v>10411</v>
      </c>
      <c r="O497">
        <v>1</v>
      </c>
      <c r="P497">
        <v>9</v>
      </c>
      <c r="Q497">
        <v>1</v>
      </c>
      <c r="V497" s="1"/>
      <c r="X497" s="317"/>
      <c r="Y497">
        <v>26.1</v>
      </c>
      <c r="Z497">
        <v>1</v>
      </c>
      <c r="AA497">
        <v>101</v>
      </c>
      <c r="AB497" s="317">
        <v>53980</v>
      </c>
      <c r="AC497" s="317"/>
      <c r="AD497" s="317"/>
      <c r="AE497" s="317"/>
    </row>
    <row r="498" spans="1:31">
      <c r="A498">
        <v>496</v>
      </c>
      <c r="B498" t="s">
        <v>1619</v>
      </c>
      <c r="C498" t="s">
        <v>1620</v>
      </c>
      <c r="D498" t="s">
        <v>37</v>
      </c>
      <c r="E498" t="s">
        <v>146</v>
      </c>
      <c r="I498" s="1">
        <v>45821</v>
      </c>
      <c r="J498">
        <v>6</v>
      </c>
      <c r="L498" t="s">
        <v>16353</v>
      </c>
      <c r="M498">
        <v>50013406</v>
      </c>
      <c r="N498" t="s">
        <v>267</v>
      </c>
      <c r="O498">
        <v>8</v>
      </c>
      <c r="P498">
        <v>6</v>
      </c>
      <c r="Q498">
        <v>8</v>
      </c>
      <c r="V498" s="1">
        <v>45891</v>
      </c>
      <c r="W498">
        <v>8</v>
      </c>
      <c r="X498" s="317">
        <v>20620</v>
      </c>
      <c r="Y498">
        <v>25.8</v>
      </c>
      <c r="Z498">
        <v>8</v>
      </c>
      <c r="AA498">
        <v>40</v>
      </c>
      <c r="AB498" s="317">
        <v>43984</v>
      </c>
      <c r="AC498" s="317"/>
      <c r="AD498" s="317"/>
      <c r="AE498" s="317"/>
    </row>
    <row r="499" spans="1:31">
      <c r="A499">
        <v>497</v>
      </c>
      <c r="B499" t="s">
        <v>1575</v>
      </c>
      <c r="C499" t="s">
        <v>10678</v>
      </c>
      <c r="D499" t="s">
        <v>37</v>
      </c>
      <c r="E499" t="s">
        <v>123</v>
      </c>
      <c r="F499">
        <v>45919</v>
      </c>
      <c r="I499" s="1"/>
      <c r="J499" t="s">
        <v>43</v>
      </c>
      <c r="L499" t="s">
        <v>16353</v>
      </c>
      <c r="O499" t="s">
        <v>43</v>
      </c>
      <c r="P499" t="s">
        <v>43</v>
      </c>
      <c r="Q499" t="s">
        <v>43</v>
      </c>
      <c r="V499" s="1"/>
      <c r="X499" s="317"/>
      <c r="AB499" s="317"/>
      <c r="AC499" s="317"/>
      <c r="AD499" s="317"/>
      <c r="AE499" s="317"/>
    </row>
    <row r="500" spans="1:31">
      <c r="A500">
        <v>498</v>
      </c>
      <c r="B500" t="s">
        <v>1517</v>
      </c>
      <c r="C500" t="s">
        <v>1518</v>
      </c>
      <c r="D500" t="s">
        <v>37</v>
      </c>
      <c r="E500" t="s">
        <v>40</v>
      </c>
      <c r="F500">
        <v>45870</v>
      </c>
      <c r="G500">
        <v>45842</v>
      </c>
      <c r="I500" s="1"/>
      <c r="J500" t="s">
        <v>43</v>
      </c>
      <c r="L500" t="s">
        <v>16353</v>
      </c>
      <c r="O500" t="s">
        <v>43</v>
      </c>
      <c r="P500" t="s">
        <v>43</v>
      </c>
      <c r="Q500" t="s">
        <v>43</v>
      </c>
      <c r="V500" s="1"/>
      <c r="X500" s="317"/>
      <c r="AB500" s="317"/>
      <c r="AC500" s="317"/>
      <c r="AD500" s="317"/>
      <c r="AE500" s="317"/>
    </row>
    <row r="501" spans="1:31">
      <c r="A501">
        <v>499</v>
      </c>
      <c r="B501" t="s">
        <v>1749</v>
      </c>
      <c r="C501" t="s">
        <v>1750</v>
      </c>
      <c r="D501" t="s">
        <v>37</v>
      </c>
      <c r="E501" t="s">
        <v>60</v>
      </c>
      <c r="F501">
        <v>45839</v>
      </c>
      <c r="G501">
        <v>45834</v>
      </c>
      <c r="I501" s="1"/>
      <c r="J501" t="s">
        <v>43</v>
      </c>
      <c r="L501" t="s">
        <v>16353</v>
      </c>
      <c r="O501" t="s">
        <v>43</v>
      </c>
      <c r="P501" t="s">
        <v>43</v>
      </c>
      <c r="Q501" t="s">
        <v>43</v>
      </c>
      <c r="V501" s="1"/>
      <c r="X501" s="317"/>
      <c r="AB501" s="317"/>
      <c r="AC501" s="317"/>
      <c r="AD501" s="317"/>
      <c r="AE501" s="317"/>
    </row>
    <row r="502" spans="1:31">
      <c r="A502">
        <v>500</v>
      </c>
      <c r="B502" t="s">
        <v>1481</v>
      </c>
      <c r="C502" t="s">
        <v>1482</v>
      </c>
      <c r="D502" t="s">
        <v>37</v>
      </c>
      <c r="E502" t="s">
        <v>60</v>
      </c>
      <c r="F502">
        <v>45839</v>
      </c>
      <c r="G502">
        <v>45834</v>
      </c>
      <c r="I502" s="1"/>
      <c r="J502" t="s">
        <v>43</v>
      </c>
      <c r="L502" t="s">
        <v>16353</v>
      </c>
      <c r="O502" t="s">
        <v>43</v>
      </c>
      <c r="P502" t="s">
        <v>43</v>
      </c>
      <c r="Q502" t="s">
        <v>43</v>
      </c>
      <c r="V502" s="1"/>
      <c r="X502" s="317"/>
      <c r="AB502" s="317"/>
      <c r="AC502" s="317"/>
      <c r="AD502" s="317"/>
      <c r="AE502" s="317"/>
    </row>
    <row r="503" spans="1:31">
      <c r="A503">
        <v>501</v>
      </c>
      <c r="B503" t="s">
        <v>10679</v>
      </c>
      <c r="C503" t="s">
        <v>10680</v>
      </c>
      <c r="D503" t="s">
        <v>37</v>
      </c>
      <c r="E503" t="s">
        <v>636</v>
      </c>
      <c r="I503" s="1">
        <v>45936</v>
      </c>
      <c r="J503">
        <v>10</v>
      </c>
      <c r="L503" t="s">
        <v>16353</v>
      </c>
      <c r="M503">
        <v>531102</v>
      </c>
      <c r="N503" t="s">
        <v>10411</v>
      </c>
      <c r="O503">
        <v>10</v>
      </c>
      <c r="P503">
        <v>10</v>
      </c>
      <c r="Q503">
        <v>10</v>
      </c>
      <c r="V503" s="1">
        <v>45991</v>
      </c>
      <c r="W503">
        <v>11</v>
      </c>
      <c r="X503" s="317">
        <v>21950</v>
      </c>
      <c r="Y503">
        <v>25.11</v>
      </c>
      <c r="Z503">
        <v>11</v>
      </c>
      <c r="AA503">
        <v>101</v>
      </c>
      <c r="AB503" s="317">
        <v>56600</v>
      </c>
      <c r="AC503" s="317"/>
      <c r="AD503" s="317"/>
      <c r="AE503" s="317"/>
    </row>
    <row r="504" spans="1:31">
      <c r="A504">
        <v>502</v>
      </c>
      <c r="B504" t="s">
        <v>1627</v>
      </c>
      <c r="C504" t="s">
        <v>10681</v>
      </c>
      <c r="D504" t="s">
        <v>37</v>
      </c>
      <c r="E504" t="s">
        <v>108</v>
      </c>
      <c r="I504" s="1">
        <v>45821</v>
      </c>
      <c r="J504">
        <v>6</v>
      </c>
      <c r="L504" t="s">
        <v>16353</v>
      </c>
      <c r="M504">
        <v>50013552</v>
      </c>
      <c r="N504" t="s">
        <v>10411</v>
      </c>
      <c r="O504">
        <v>7</v>
      </c>
      <c r="P504">
        <v>6</v>
      </c>
      <c r="Q504">
        <v>7</v>
      </c>
      <c r="V504" s="1">
        <v>45860</v>
      </c>
      <c r="W504">
        <v>7</v>
      </c>
      <c r="X504" s="317">
        <v>26300</v>
      </c>
      <c r="Y504">
        <v>25.7</v>
      </c>
      <c r="Z504">
        <v>7</v>
      </c>
      <c r="AA504">
        <v>40</v>
      </c>
      <c r="AB504" s="317">
        <v>56099</v>
      </c>
      <c r="AC504" s="317"/>
      <c r="AD504" s="317"/>
      <c r="AE504" s="317"/>
    </row>
    <row r="505" spans="1:31">
      <c r="A505">
        <v>503</v>
      </c>
      <c r="B505" t="s">
        <v>1630</v>
      </c>
      <c r="C505" t="s">
        <v>10682</v>
      </c>
      <c r="D505" t="s">
        <v>37</v>
      </c>
      <c r="E505" t="s">
        <v>108</v>
      </c>
      <c r="I505" s="1">
        <v>45821</v>
      </c>
      <c r="J505">
        <v>6</v>
      </c>
      <c r="L505" t="s">
        <v>16353</v>
      </c>
      <c r="M505">
        <v>50013554</v>
      </c>
      <c r="N505" t="s">
        <v>267</v>
      </c>
      <c r="O505">
        <v>10</v>
      </c>
      <c r="P505">
        <v>6</v>
      </c>
      <c r="Q505">
        <v>10</v>
      </c>
      <c r="S505">
        <v>45952</v>
      </c>
      <c r="T505">
        <v>45958</v>
      </c>
      <c r="V505" s="1"/>
      <c r="X505" s="317"/>
      <c r="Y505">
        <v>25.1</v>
      </c>
      <c r="Z505">
        <v>10</v>
      </c>
      <c r="AA505">
        <v>40</v>
      </c>
      <c r="AB505" s="317">
        <v>167829</v>
      </c>
      <c r="AC505" s="317"/>
      <c r="AD505" s="317"/>
      <c r="AE505" s="317"/>
    </row>
    <row r="506" spans="1:31">
      <c r="A506">
        <v>504</v>
      </c>
      <c r="B506" t="s">
        <v>10568</v>
      </c>
      <c r="C506" t="s">
        <v>10569</v>
      </c>
      <c r="D506" t="s">
        <v>37</v>
      </c>
      <c r="E506" t="s">
        <v>92</v>
      </c>
      <c r="I506" s="1"/>
      <c r="L506" t="s">
        <v>16353</v>
      </c>
      <c r="O506" t="s">
        <v>43</v>
      </c>
      <c r="P506" t="s">
        <v>43</v>
      </c>
      <c r="Q506" t="s">
        <v>43</v>
      </c>
      <c r="V506" s="1"/>
      <c r="X506" s="317"/>
      <c r="AB506" s="317"/>
      <c r="AC506" s="317"/>
      <c r="AD506" s="317"/>
      <c r="AE506" s="317"/>
    </row>
    <row r="507" spans="1:31">
      <c r="A507">
        <v>505</v>
      </c>
      <c r="B507" t="s">
        <v>1523</v>
      </c>
      <c r="C507" t="s">
        <v>3099</v>
      </c>
      <c r="D507" t="s">
        <v>37</v>
      </c>
      <c r="E507" t="s">
        <v>108</v>
      </c>
      <c r="F507">
        <v>46055</v>
      </c>
      <c r="G507">
        <v>46036</v>
      </c>
      <c r="I507" s="1"/>
      <c r="J507" t="s">
        <v>43</v>
      </c>
      <c r="L507" t="s">
        <v>16353</v>
      </c>
      <c r="O507" t="s">
        <v>43</v>
      </c>
      <c r="P507" t="s">
        <v>43</v>
      </c>
      <c r="Q507" t="s">
        <v>43</v>
      </c>
      <c r="V507" s="1"/>
      <c r="X507" s="317"/>
      <c r="AB507" s="317"/>
      <c r="AC507" s="317"/>
      <c r="AD507" s="317"/>
      <c r="AE507" s="317"/>
    </row>
    <row r="508" spans="1:31">
      <c r="A508">
        <v>506</v>
      </c>
      <c r="B508" t="s">
        <v>1545</v>
      </c>
      <c r="C508" t="s">
        <v>10683</v>
      </c>
      <c r="D508" t="s">
        <v>37</v>
      </c>
      <c r="E508" t="s">
        <v>140</v>
      </c>
      <c r="F508">
        <v>45931</v>
      </c>
      <c r="I508" s="1">
        <v>46085</v>
      </c>
      <c r="J508">
        <v>3</v>
      </c>
      <c r="L508" t="s">
        <v>16353</v>
      </c>
      <c r="M508">
        <v>50059651</v>
      </c>
      <c r="N508" t="s">
        <v>10340</v>
      </c>
      <c r="O508" t="s">
        <v>43</v>
      </c>
      <c r="P508">
        <v>3</v>
      </c>
      <c r="Q508" t="s">
        <v>43</v>
      </c>
      <c r="V508" s="1"/>
      <c r="X508" s="317"/>
      <c r="AB508" s="317"/>
      <c r="AC508" s="317"/>
      <c r="AD508" s="317"/>
      <c r="AE508" s="317"/>
    </row>
    <row r="509" spans="1:31">
      <c r="A509">
        <v>507</v>
      </c>
      <c r="B509" t="s">
        <v>10684</v>
      </c>
      <c r="C509" t="s">
        <v>10685</v>
      </c>
      <c r="D509" t="s">
        <v>37</v>
      </c>
      <c r="E509" t="s">
        <v>636</v>
      </c>
      <c r="I509" s="1"/>
      <c r="J509" t="s">
        <v>43</v>
      </c>
      <c r="L509" t="s">
        <v>16353</v>
      </c>
      <c r="O509" t="s">
        <v>43</v>
      </c>
      <c r="P509" t="s">
        <v>43</v>
      </c>
      <c r="Q509" t="s">
        <v>43</v>
      </c>
      <c r="V509" s="1"/>
      <c r="X509" s="317"/>
      <c r="AB509" s="317"/>
      <c r="AC509" s="317"/>
      <c r="AD509" s="317"/>
      <c r="AE509" s="317"/>
    </row>
    <row r="510" spans="1:31">
      <c r="A510">
        <v>508</v>
      </c>
      <c r="B510" t="s">
        <v>10686</v>
      </c>
      <c r="C510" t="s">
        <v>10687</v>
      </c>
      <c r="D510" t="s">
        <v>37</v>
      </c>
      <c r="E510" t="s">
        <v>140</v>
      </c>
      <c r="I510" s="1">
        <v>45821</v>
      </c>
      <c r="J510">
        <v>6</v>
      </c>
      <c r="L510" t="s">
        <v>16353</v>
      </c>
      <c r="M510">
        <v>530709</v>
      </c>
      <c r="N510" t="s">
        <v>10411</v>
      </c>
      <c r="O510">
        <v>7</v>
      </c>
      <c r="P510">
        <v>6</v>
      </c>
      <c r="Q510">
        <v>7</v>
      </c>
      <c r="V510" s="1">
        <v>45860</v>
      </c>
      <c r="W510">
        <v>7</v>
      </c>
      <c r="X510" s="317">
        <v>31640</v>
      </c>
      <c r="Y510">
        <v>25.7</v>
      </c>
      <c r="Z510">
        <v>7</v>
      </c>
      <c r="AA510">
        <v>101</v>
      </c>
      <c r="AB510" s="317">
        <v>79770</v>
      </c>
      <c r="AC510" s="317"/>
      <c r="AD510" s="317"/>
      <c r="AE510" s="317"/>
    </row>
    <row r="511" spans="1:31">
      <c r="A511">
        <v>509</v>
      </c>
      <c r="B511" t="s">
        <v>10688</v>
      </c>
      <c r="C511" t="s">
        <v>10689</v>
      </c>
      <c r="D511" t="s">
        <v>37</v>
      </c>
      <c r="E511" t="s">
        <v>1423</v>
      </c>
      <c r="I511" s="1">
        <v>45821</v>
      </c>
      <c r="J511">
        <v>6</v>
      </c>
      <c r="L511" t="s">
        <v>16353</v>
      </c>
      <c r="M511">
        <v>530910</v>
      </c>
      <c r="N511" t="s">
        <v>10411</v>
      </c>
      <c r="O511">
        <v>9</v>
      </c>
      <c r="P511">
        <v>6</v>
      </c>
      <c r="Q511">
        <v>9</v>
      </c>
      <c r="V511" s="1">
        <v>45922</v>
      </c>
      <c r="W511">
        <v>9</v>
      </c>
      <c r="X511" s="317">
        <v>35360</v>
      </c>
      <c r="Y511">
        <v>25.9</v>
      </c>
      <c r="Z511">
        <v>9</v>
      </c>
      <c r="AA511">
        <v>101</v>
      </c>
      <c r="AB511" s="317">
        <v>89170</v>
      </c>
      <c r="AC511" s="317"/>
      <c r="AD511" s="317"/>
      <c r="AE511" s="317"/>
    </row>
    <row r="512" spans="1:31">
      <c r="A512">
        <v>510</v>
      </c>
      <c r="B512" t="s">
        <v>10690</v>
      </c>
      <c r="C512" t="s">
        <v>10691</v>
      </c>
      <c r="D512" t="s">
        <v>37</v>
      </c>
      <c r="E512" t="s">
        <v>1423</v>
      </c>
      <c r="I512" s="1">
        <v>45821</v>
      </c>
      <c r="J512">
        <v>6</v>
      </c>
      <c r="L512" t="s">
        <v>16353</v>
      </c>
      <c r="M512">
        <v>530910</v>
      </c>
      <c r="N512" t="s">
        <v>10411</v>
      </c>
      <c r="O512">
        <v>9</v>
      </c>
      <c r="P512">
        <v>6</v>
      </c>
      <c r="Q512">
        <v>9</v>
      </c>
      <c r="V512" s="1">
        <v>45922</v>
      </c>
      <c r="W512">
        <v>9</v>
      </c>
      <c r="X512" s="317">
        <v>34700</v>
      </c>
      <c r="Y512">
        <v>25.9</v>
      </c>
      <c r="Z512">
        <v>9</v>
      </c>
      <c r="AA512">
        <v>101</v>
      </c>
      <c r="AB512" s="317">
        <v>87510</v>
      </c>
      <c r="AC512" s="317"/>
      <c r="AD512" s="317"/>
      <c r="AE512" s="317"/>
    </row>
    <row r="513" spans="1:31">
      <c r="A513">
        <v>511</v>
      </c>
      <c r="B513" t="s">
        <v>10692</v>
      </c>
      <c r="C513" t="s">
        <v>10693</v>
      </c>
      <c r="D513" t="s">
        <v>37</v>
      </c>
      <c r="E513" t="s">
        <v>87</v>
      </c>
      <c r="I513" s="1">
        <v>45821</v>
      </c>
      <c r="J513">
        <v>6</v>
      </c>
      <c r="L513" t="s">
        <v>16353</v>
      </c>
      <c r="M513">
        <v>530805</v>
      </c>
      <c r="N513" t="s">
        <v>10340</v>
      </c>
      <c r="O513">
        <v>7</v>
      </c>
      <c r="P513">
        <v>6</v>
      </c>
      <c r="Q513">
        <v>7</v>
      </c>
      <c r="V513" s="1">
        <v>45889</v>
      </c>
      <c r="W513">
        <v>8</v>
      </c>
      <c r="X513" s="317">
        <v>35680</v>
      </c>
      <c r="Y513">
        <v>25.8</v>
      </c>
      <c r="Z513">
        <v>8</v>
      </c>
      <c r="AA513">
        <v>101</v>
      </c>
      <c r="AB513" s="317">
        <v>89970</v>
      </c>
      <c r="AC513" s="317"/>
      <c r="AD513" s="317"/>
      <c r="AE513" s="317"/>
    </row>
    <row r="514" spans="1:31">
      <c r="A514">
        <v>512</v>
      </c>
      <c r="B514" t="s">
        <v>10694</v>
      </c>
      <c r="C514" t="s">
        <v>10695</v>
      </c>
      <c r="D514" t="s">
        <v>37</v>
      </c>
      <c r="E514" t="s">
        <v>108</v>
      </c>
      <c r="I514" s="1"/>
      <c r="J514" t="s">
        <v>43</v>
      </c>
      <c r="L514" t="s">
        <v>16353</v>
      </c>
      <c r="O514" t="s">
        <v>43</v>
      </c>
      <c r="P514" t="s">
        <v>43</v>
      </c>
      <c r="Q514" t="s">
        <v>43</v>
      </c>
      <c r="V514" s="1"/>
      <c r="X514" s="317"/>
      <c r="AB514" s="317"/>
      <c r="AC514" s="317"/>
      <c r="AD514" s="317"/>
      <c r="AE514" s="317"/>
    </row>
    <row r="515" spans="1:31">
      <c r="A515">
        <v>513</v>
      </c>
      <c r="B515" t="s">
        <v>10696</v>
      </c>
      <c r="C515" t="s">
        <v>10697</v>
      </c>
      <c r="D515" t="s">
        <v>37</v>
      </c>
      <c r="E515" t="s">
        <v>636</v>
      </c>
      <c r="I515" s="1">
        <v>45824</v>
      </c>
      <c r="J515">
        <v>6</v>
      </c>
      <c r="L515" t="s">
        <v>16353</v>
      </c>
      <c r="M515">
        <v>530710</v>
      </c>
      <c r="N515" t="s">
        <v>10411</v>
      </c>
      <c r="O515">
        <v>7</v>
      </c>
      <c r="P515">
        <v>6</v>
      </c>
      <c r="Q515">
        <v>7</v>
      </c>
      <c r="V515" s="1">
        <v>45860</v>
      </c>
      <c r="W515">
        <v>7</v>
      </c>
      <c r="X515" s="317">
        <v>38040</v>
      </c>
      <c r="Y515">
        <v>25.7</v>
      </c>
      <c r="Z515">
        <v>7</v>
      </c>
      <c r="AA515">
        <v>101</v>
      </c>
      <c r="AB515" s="317">
        <v>95930</v>
      </c>
      <c r="AC515" s="317"/>
      <c r="AD515" s="317"/>
      <c r="AE515" s="317"/>
    </row>
    <row r="516" spans="1:31">
      <c r="A516">
        <v>515</v>
      </c>
      <c r="B516" t="s">
        <v>10698</v>
      </c>
      <c r="C516" t="s">
        <v>10699</v>
      </c>
      <c r="D516" t="s">
        <v>37</v>
      </c>
      <c r="E516" t="s">
        <v>636</v>
      </c>
      <c r="I516" s="1">
        <v>45824</v>
      </c>
      <c r="J516">
        <v>6</v>
      </c>
      <c r="L516" t="s">
        <v>16353</v>
      </c>
      <c r="M516">
        <v>530805</v>
      </c>
      <c r="N516" t="s">
        <v>10411</v>
      </c>
      <c r="O516">
        <v>8</v>
      </c>
      <c r="P516">
        <v>6</v>
      </c>
      <c r="Q516">
        <v>8</v>
      </c>
      <c r="V516" s="1">
        <v>45889</v>
      </c>
      <c r="W516">
        <v>8</v>
      </c>
      <c r="X516" s="317">
        <v>41700</v>
      </c>
      <c r="Y516">
        <v>25.8</v>
      </c>
      <c r="Z516">
        <v>8</v>
      </c>
      <c r="AA516">
        <v>101</v>
      </c>
      <c r="AB516" s="317">
        <v>105150</v>
      </c>
      <c r="AC516" s="317"/>
      <c r="AD516" s="317"/>
      <c r="AE516" s="317"/>
    </row>
    <row r="517" spans="1:31">
      <c r="A517">
        <v>516</v>
      </c>
      <c r="B517" t="s">
        <v>10700</v>
      </c>
      <c r="C517" t="s">
        <v>10701</v>
      </c>
      <c r="D517" t="s">
        <v>37</v>
      </c>
      <c r="E517" t="s">
        <v>140</v>
      </c>
      <c r="I517" s="1">
        <v>45824</v>
      </c>
      <c r="J517">
        <v>6</v>
      </c>
      <c r="L517" t="s">
        <v>16353</v>
      </c>
      <c r="M517">
        <v>530705</v>
      </c>
      <c r="N517" t="s">
        <v>10340</v>
      </c>
      <c r="O517">
        <v>7</v>
      </c>
      <c r="P517">
        <v>6</v>
      </c>
      <c r="Q517">
        <v>7</v>
      </c>
      <c r="V517" s="1">
        <v>45860</v>
      </c>
      <c r="W517">
        <v>7</v>
      </c>
      <c r="X517" s="317">
        <v>36680</v>
      </c>
      <c r="Y517">
        <v>25.7</v>
      </c>
      <c r="Z517">
        <v>7</v>
      </c>
      <c r="AA517">
        <v>101</v>
      </c>
      <c r="AB517" s="317">
        <v>92490</v>
      </c>
      <c r="AC517" s="317"/>
      <c r="AD517" s="317"/>
      <c r="AE517" s="317"/>
    </row>
    <row r="518" spans="1:31">
      <c r="A518">
        <v>517</v>
      </c>
      <c r="B518" t="s">
        <v>10702</v>
      </c>
      <c r="C518" t="s">
        <v>10703</v>
      </c>
      <c r="D518" t="s">
        <v>37</v>
      </c>
      <c r="E518" t="s">
        <v>140</v>
      </c>
      <c r="I518" s="1">
        <v>45824</v>
      </c>
      <c r="J518">
        <v>6</v>
      </c>
      <c r="L518" t="s">
        <v>16353</v>
      </c>
      <c r="M518">
        <v>530705</v>
      </c>
      <c r="N518" t="s">
        <v>10340</v>
      </c>
      <c r="O518">
        <v>7</v>
      </c>
      <c r="P518">
        <v>6</v>
      </c>
      <c r="Q518">
        <v>7</v>
      </c>
      <c r="V518" s="1">
        <v>45860</v>
      </c>
      <c r="W518">
        <v>7</v>
      </c>
      <c r="X518" s="317">
        <v>31680</v>
      </c>
      <c r="Y518">
        <v>25.7</v>
      </c>
      <c r="Z518">
        <v>7</v>
      </c>
      <c r="AA518">
        <v>101</v>
      </c>
      <c r="AB518" s="317">
        <v>79890</v>
      </c>
      <c r="AC518" s="317"/>
      <c r="AD518" s="317"/>
      <c r="AE518" s="317"/>
    </row>
    <row r="519" spans="1:31">
      <c r="A519">
        <v>518</v>
      </c>
      <c r="B519" t="s">
        <v>10704</v>
      </c>
      <c r="C519" t="s">
        <v>10701</v>
      </c>
      <c r="D519" t="s">
        <v>37</v>
      </c>
      <c r="E519" t="s">
        <v>140</v>
      </c>
      <c r="I519" s="1">
        <v>45824</v>
      </c>
      <c r="J519">
        <v>6</v>
      </c>
      <c r="L519" t="s">
        <v>16353</v>
      </c>
      <c r="M519">
        <v>530705</v>
      </c>
      <c r="N519" t="s">
        <v>10340</v>
      </c>
      <c r="O519">
        <v>7</v>
      </c>
      <c r="P519">
        <v>6</v>
      </c>
      <c r="Q519">
        <v>7</v>
      </c>
      <c r="V519" s="1">
        <v>45860</v>
      </c>
      <c r="W519">
        <v>7</v>
      </c>
      <c r="X519" s="317">
        <v>35680</v>
      </c>
      <c r="Y519">
        <v>25.7</v>
      </c>
      <c r="Z519">
        <v>7</v>
      </c>
      <c r="AA519">
        <v>101</v>
      </c>
      <c r="AB519" s="317">
        <v>89970</v>
      </c>
      <c r="AC519" s="317"/>
      <c r="AD519" s="317"/>
      <c r="AE519" s="317"/>
    </row>
    <row r="520" spans="1:31">
      <c r="A520">
        <v>519</v>
      </c>
      <c r="B520" t="s">
        <v>10705</v>
      </c>
      <c r="C520" t="s">
        <v>10706</v>
      </c>
      <c r="D520" t="s">
        <v>37</v>
      </c>
      <c r="E520" t="s">
        <v>140</v>
      </c>
      <c r="I520" s="1">
        <v>45824</v>
      </c>
      <c r="J520">
        <v>6</v>
      </c>
      <c r="L520" t="s">
        <v>16353</v>
      </c>
      <c r="M520">
        <v>530705</v>
      </c>
      <c r="N520" t="s">
        <v>10340</v>
      </c>
      <c r="O520">
        <v>7</v>
      </c>
      <c r="P520">
        <v>6</v>
      </c>
      <c r="Q520">
        <v>7</v>
      </c>
      <c r="V520" s="1">
        <v>45860</v>
      </c>
      <c r="W520">
        <v>7</v>
      </c>
      <c r="X520" s="317">
        <v>32660</v>
      </c>
      <c r="Y520">
        <v>25.7</v>
      </c>
      <c r="Z520">
        <v>7</v>
      </c>
      <c r="AA520">
        <v>101</v>
      </c>
      <c r="AB520" s="317">
        <v>82350</v>
      </c>
      <c r="AC520" s="317"/>
      <c r="AD520" s="317"/>
      <c r="AE520" s="317"/>
    </row>
    <row r="521" spans="1:31">
      <c r="A521">
        <v>520</v>
      </c>
      <c r="B521" t="s">
        <v>10707</v>
      </c>
      <c r="C521" t="s">
        <v>10708</v>
      </c>
      <c r="D521" t="s">
        <v>37</v>
      </c>
      <c r="E521" t="s">
        <v>140</v>
      </c>
      <c r="I521" s="1">
        <v>45824</v>
      </c>
      <c r="J521">
        <v>6</v>
      </c>
      <c r="L521" t="s">
        <v>16353</v>
      </c>
      <c r="M521">
        <v>530710</v>
      </c>
      <c r="N521" t="s">
        <v>10340</v>
      </c>
      <c r="O521">
        <v>7</v>
      </c>
      <c r="P521">
        <v>6</v>
      </c>
      <c r="Q521">
        <v>7</v>
      </c>
      <c r="V521" s="1">
        <v>45860</v>
      </c>
      <c r="W521">
        <v>7</v>
      </c>
      <c r="X521" s="317">
        <v>28620</v>
      </c>
      <c r="Y521">
        <v>25.7</v>
      </c>
      <c r="Z521">
        <v>7</v>
      </c>
      <c r="AA521">
        <v>101</v>
      </c>
      <c r="AB521" s="317">
        <v>72150</v>
      </c>
      <c r="AC521" s="317"/>
      <c r="AD521" s="317"/>
      <c r="AE521" s="317"/>
    </row>
    <row r="522" spans="1:31">
      <c r="A522">
        <v>521</v>
      </c>
      <c r="B522" t="s">
        <v>10709</v>
      </c>
      <c r="C522" t="s">
        <v>10710</v>
      </c>
      <c r="D522" t="s">
        <v>37</v>
      </c>
      <c r="E522" t="s">
        <v>140</v>
      </c>
      <c r="I522" s="1">
        <v>45824</v>
      </c>
      <c r="J522">
        <v>6</v>
      </c>
      <c r="L522" t="s">
        <v>16353</v>
      </c>
      <c r="M522">
        <v>530710</v>
      </c>
      <c r="N522" t="s">
        <v>10340</v>
      </c>
      <c r="O522">
        <v>7</v>
      </c>
      <c r="P522">
        <v>6</v>
      </c>
      <c r="Q522">
        <v>7</v>
      </c>
      <c r="V522" s="1">
        <v>45860</v>
      </c>
      <c r="W522">
        <v>7</v>
      </c>
      <c r="X522" s="317">
        <v>37380</v>
      </c>
      <c r="Y522">
        <v>25.7</v>
      </c>
      <c r="Z522">
        <v>7</v>
      </c>
      <c r="AA522">
        <v>101</v>
      </c>
      <c r="AB522" s="317">
        <v>94270</v>
      </c>
      <c r="AC522" s="317"/>
      <c r="AD522" s="317"/>
      <c r="AE522" s="317"/>
    </row>
    <row r="523" spans="1:31">
      <c r="A523">
        <v>522</v>
      </c>
      <c r="B523" t="s">
        <v>1578</v>
      </c>
      <c r="C523" t="s">
        <v>10711</v>
      </c>
      <c r="D523" t="s">
        <v>37</v>
      </c>
      <c r="E523" t="s">
        <v>108</v>
      </c>
      <c r="I523" s="1">
        <v>45824</v>
      </c>
      <c r="J523">
        <v>6</v>
      </c>
      <c r="L523" t="s">
        <v>16353</v>
      </c>
      <c r="M523">
        <v>50013636</v>
      </c>
      <c r="N523" t="s">
        <v>6518</v>
      </c>
      <c r="O523">
        <v>11</v>
      </c>
      <c r="P523">
        <v>10</v>
      </c>
      <c r="Q523">
        <v>11</v>
      </c>
      <c r="R523">
        <v>45947</v>
      </c>
      <c r="S523">
        <v>46036</v>
      </c>
      <c r="T523">
        <v>46038</v>
      </c>
      <c r="V523" s="1">
        <v>46022</v>
      </c>
      <c r="W523">
        <v>12</v>
      </c>
      <c r="X523" s="317">
        <v>80600</v>
      </c>
      <c r="Y523">
        <v>25.12</v>
      </c>
      <c r="Z523">
        <v>12</v>
      </c>
      <c r="AA523">
        <v>52</v>
      </c>
      <c r="AB523" s="317">
        <v>245633</v>
      </c>
      <c r="AC523" s="317"/>
      <c r="AD523" s="317"/>
      <c r="AE523" s="317"/>
    </row>
    <row r="524" spans="1:31">
      <c r="A524">
        <v>523</v>
      </c>
      <c r="B524" t="s">
        <v>10712</v>
      </c>
      <c r="C524" t="s">
        <v>998</v>
      </c>
      <c r="D524" t="s">
        <v>37</v>
      </c>
      <c r="E524" t="s">
        <v>92</v>
      </c>
      <c r="I524" s="1">
        <v>45824</v>
      </c>
      <c r="J524">
        <v>6</v>
      </c>
      <c r="L524" t="s">
        <v>16353</v>
      </c>
      <c r="M524">
        <v>50013667</v>
      </c>
      <c r="N524" t="s">
        <v>267</v>
      </c>
      <c r="O524">
        <v>9</v>
      </c>
      <c r="P524">
        <v>6</v>
      </c>
      <c r="Q524">
        <v>9</v>
      </c>
      <c r="S524">
        <v>45925</v>
      </c>
      <c r="T524">
        <v>45929</v>
      </c>
      <c r="V524" s="1">
        <v>45922</v>
      </c>
      <c r="W524">
        <v>9</v>
      </c>
      <c r="X524" s="317">
        <v>40190</v>
      </c>
      <c r="Y524">
        <v>25.9</v>
      </c>
      <c r="Z524">
        <v>9</v>
      </c>
      <c r="AA524">
        <v>40</v>
      </c>
      <c r="AB524" s="317">
        <v>94748</v>
      </c>
      <c r="AC524" s="317"/>
      <c r="AD524" s="317"/>
      <c r="AE524" s="317"/>
    </row>
    <row r="525" spans="1:31">
      <c r="A525">
        <v>524</v>
      </c>
      <c r="B525" t="s">
        <v>1615</v>
      </c>
      <c r="C525" t="s">
        <v>1616</v>
      </c>
      <c r="D525" t="s">
        <v>37</v>
      </c>
      <c r="E525" t="s">
        <v>92</v>
      </c>
      <c r="I525" s="1">
        <v>45824</v>
      </c>
      <c r="J525">
        <v>6</v>
      </c>
      <c r="L525" t="s">
        <v>16353</v>
      </c>
      <c r="M525">
        <v>50013687</v>
      </c>
      <c r="N525" t="s">
        <v>6518</v>
      </c>
      <c r="O525">
        <v>8</v>
      </c>
      <c r="P525">
        <v>6</v>
      </c>
      <c r="Q525">
        <v>8</v>
      </c>
      <c r="S525">
        <v>45908</v>
      </c>
      <c r="T525">
        <v>45909</v>
      </c>
      <c r="V525" s="1">
        <v>45890</v>
      </c>
      <c r="W525">
        <v>8</v>
      </c>
      <c r="X525" s="317">
        <v>100000</v>
      </c>
      <c r="Y525">
        <v>25.8</v>
      </c>
      <c r="Z525">
        <v>8</v>
      </c>
      <c r="AA525">
        <v>40</v>
      </c>
      <c r="AB525" s="317">
        <v>185545</v>
      </c>
      <c r="AC525" s="317"/>
      <c r="AD525" s="317"/>
      <c r="AE525" s="317"/>
    </row>
    <row r="526" spans="1:31">
      <c r="A526">
        <v>525</v>
      </c>
      <c r="B526" t="s">
        <v>1609</v>
      </c>
      <c r="C526" t="s">
        <v>1610</v>
      </c>
      <c r="D526" t="s">
        <v>37</v>
      </c>
      <c r="E526" t="s">
        <v>92</v>
      </c>
      <c r="F526">
        <v>45910</v>
      </c>
      <c r="I526" s="1"/>
      <c r="J526" t="s">
        <v>43</v>
      </c>
      <c r="L526" t="s">
        <v>16353</v>
      </c>
      <c r="O526" t="s">
        <v>43</v>
      </c>
      <c r="P526" t="s">
        <v>43</v>
      </c>
      <c r="Q526" t="s">
        <v>43</v>
      </c>
      <c r="V526" s="1"/>
      <c r="X526" s="317"/>
      <c r="AB526" s="317"/>
      <c r="AC526" s="317"/>
      <c r="AD526" s="317"/>
      <c r="AE526" s="317"/>
    </row>
    <row r="527" spans="1:31">
      <c r="A527">
        <v>526</v>
      </c>
      <c r="B527" t="s">
        <v>1636</v>
      </c>
      <c r="C527" t="s">
        <v>10713</v>
      </c>
      <c r="D527" t="s">
        <v>37</v>
      </c>
      <c r="E527" t="s">
        <v>108</v>
      </c>
      <c r="I527" s="1">
        <v>45824</v>
      </c>
      <c r="J527">
        <v>6</v>
      </c>
      <c r="L527" t="s">
        <v>16353</v>
      </c>
      <c r="M527">
        <v>50013790</v>
      </c>
      <c r="N527" t="s">
        <v>267</v>
      </c>
      <c r="O527">
        <v>10</v>
      </c>
      <c r="P527">
        <v>6</v>
      </c>
      <c r="Q527">
        <v>10</v>
      </c>
      <c r="S527">
        <v>45965</v>
      </c>
      <c r="T527">
        <v>45981</v>
      </c>
      <c r="V527" s="1"/>
      <c r="X527" s="317"/>
      <c r="Y527">
        <v>25.1</v>
      </c>
      <c r="Z527">
        <v>10</v>
      </c>
      <c r="AA527">
        <v>40</v>
      </c>
      <c r="AB527" s="317">
        <v>230299</v>
      </c>
      <c r="AC527" s="317"/>
      <c r="AD527" s="317"/>
      <c r="AE527" s="317"/>
    </row>
    <row r="528" spans="1:31">
      <c r="A528">
        <v>527</v>
      </c>
      <c r="B528" t="s">
        <v>1663</v>
      </c>
      <c r="C528" t="s">
        <v>10714</v>
      </c>
      <c r="D528" t="s">
        <v>37</v>
      </c>
      <c r="E528" t="s">
        <v>87</v>
      </c>
      <c r="I528" s="1">
        <v>45825</v>
      </c>
      <c r="J528">
        <v>6</v>
      </c>
      <c r="L528" t="s">
        <v>16353</v>
      </c>
      <c r="M528">
        <v>50013792</v>
      </c>
      <c r="N528" t="s">
        <v>10340</v>
      </c>
      <c r="O528">
        <v>7</v>
      </c>
      <c r="P528">
        <v>6</v>
      </c>
      <c r="Q528">
        <v>7</v>
      </c>
      <c r="V528" s="1">
        <v>45889</v>
      </c>
      <c r="W528">
        <v>8</v>
      </c>
      <c r="X528" s="317">
        <v>27980</v>
      </c>
      <c r="Y528">
        <v>25.8</v>
      </c>
      <c r="Z528">
        <v>8</v>
      </c>
      <c r="AA528">
        <v>40</v>
      </c>
      <c r="AB528" s="317">
        <v>59686</v>
      </c>
      <c r="AC528" s="317"/>
      <c r="AD528" s="317"/>
      <c r="AE528" s="317"/>
    </row>
    <row r="529" spans="1:31">
      <c r="A529">
        <v>528</v>
      </c>
      <c r="B529" t="s">
        <v>1666</v>
      </c>
      <c r="C529" t="s">
        <v>1667</v>
      </c>
      <c r="D529" t="s">
        <v>37</v>
      </c>
      <c r="E529" t="s">
        <v>92</v>
      </c>
      <c r="I529" s="1">
        <v>45825</v>
      </c>
      <c r="J529">
        <v>6</v>
      </c>
      <c r="L529" t="s">
        <v>16353</v>
      </c>
      <c r="M529">
        <v>50013910</v>
      </c>
      <c r="N529" t="s">
        <v>267</v>
      </c>
      <c r="O529">
        <v>9</v>
      </c>
      <c r="P529">
        <v>6</v>
      </c>
      <c r="Q529">
        <v>9</v>
      </c>
      <c r="S529">
        <v>45952</v>
      </c>
      <c r="T529">
        <v>45966</v>
      </c>
      <c r="V529" s="1">
        <v>45922</v>
      </c>
      <c r="W529">
        <v>9</v>
      </c>
      <c r="X529" s="317">
        <v>88170</v>
      </c>
      <c r="Y529">
        <v>25.9</v>
      </c>
      <c r="Z529">
        <v>9</v>
      </c>
      <c r="AA529">
        <v>40</v>
      </c>
      <c r="AB529" s="317">
        <v>165619</v>
      </c>
      <c r="AC529" s="317"/>
      <c r="AD529" s="317"/>
      <c r="AE529" s="317"/>
    </row>
    <row r="530" spans="1:31">
      <c r="A530">
        <v>529</v>
      </c>
      <c r="B530" t="s">
        <v>1572</v>
      </c>
      <c r="C530" t="s">
        <v>10715</v>
      </c>
      <c r="D530" t="s">
        <v>37</v>
      </c>
      <c r="E530" t="s">
        <v>140</v>
      </c>
      <c r="F530">
        <v>45978</v>
      </c>
      <c r="I530" s="1">
        <v>46085</v>
      </c>
      <c r="J530">
        <v>3</v>
      </c>
      <c r="L530" t="s">
        <v>16353</v>
      </c>
      <c r="M530">
        <v>50059392</v>
      </c>
      <c r="N530" t="s">
        <v>267</v>
      </c>
      <c r="O530" t="s">
        <v>43</v>
      </c>
      <c r="P530">
        <v>3</v>
      </c>
      <c r="Q530" t="s">
        <v>43</v>
      </c>
      <c r="V530" s="1"/>
      <c r="X530" s="317"/>
      <c r="AB530" s="317"/>
      <c r="AC530" s="317"/>
      <c r="AD530" s="317"/>
      <c r="AE530" s="317"/>
    </row>
    <row r="531" spans="1:31">
      <c r="A531">
        <v>530</v>
      </c>
      <c r="B531" t="s">
        <v>1564</v>
      </c>
      <c r="C531" t="s">
        <v>1565</v>
      </c>
      <c r="D531" t="s">
        <v>37</v>
      </c>
      <c r="E531" t="s">
        <v>140</v>
      </c>
      <c r="F531">
        <v>45915</v>
      </c>
      <c r="I531" s="1">
        <v>46085</v>
      </c>
      <c r="J531">
        <v>3</v>
      </c>
      <c r="L531" t="s">
        <v>16353</v>
      </c>
      <c r="M531">
        <v>50059400</v>
      </c>
      <c r="N531" t="s">
        <v>267</v>
      </c>
      <c r="O531" t="s">
        <v>43</v>
      </c>
      <c r="P531">
        <v>3</v>
      </c>
      <c r="Q531" t="s">
        <v>43</v>
      </c>
      <c r="V531" s="1"/>
      <c r="X531" s="317"/>
      <c r="AB531" s="317"/>
      <c r="AC531" s="317"/>
      <c r="AD531" s="317"/>
      <c r="AE531" s="317"/>
    </row>
    <row r="532" spans="1:31">
      <c r="A532">
        <v>531</v>
      </c>
      <c r="B532" t="s">
        <v>1568</v>
      </c>
      <c r="C532" t="s">
        <v>10716</v>
      </c>
      <c r="D532" t="s">
        <v>37</v>
      </c>
      <c r="E532" t="s">
        <v>140</v>
      </c>
      <c r="F532">
        <v>45870</v>
      </c>
      <c r="I532" s="1">
        <v>46085</v>
      </c>
      <c r="J532">
        <v>3</v>
      </c>
      <c r="L532" t="s">
        <v>16353</v>
      </c>
      <c r="M532">
        <v>50059397</v>
      </c>
      <c r="N532" t="s">
        <v>267</v>
      </c>
      <c r="O532" t="s">
        <v>43</v>
      </c>
      <c r="P532">
        <v>3</v>
      </c>
      <c r="Q532" t="s">
        <v>43</v>
      </c>
      <c r="V532" s="1"/>
      <c r="X532" s="317"/>
      <c r="AB532" s="317"/>
      <c r="AC532" s="317"/>
      <c r="AD532" s="317"/>
      <c r="AE532" s="317"/>
    </row>
    <row r="533" spans="1:31">
      <c r="A533">
        <v>532</v>
      </c>
      <c r="B533" t="s">
        <v>1539</v>
      </c>
      <c r="C533" t="s">
        <v>10717</v>
      </c>
      <c r="D533" t="s">
        <v>37</v>
      </c>
      <c r="E533" t="s">
        <v>140</v>
      </c>
      <c r="F533">
        <v>45922</v>
      </c>
      <c r="I533" s="1"/>
      <c r="J533" t="s">
        <v>43</v>
      </c>
      <c r="L533" t="s">
        <v>16353</v>
      </c>
      <c r="O533" t="s">
        <v>43</v>
      </c>
      <c r="P533" t="s">
        <v>43</v>
      </c>
      <c r="Q533" t="s">
        <v>43</v>
      </c>
      <c r="V533" s="1"/>
      <c r="X533" s="317"/>
      <c r="AB533" s="317"/>
      <c r="AC533" s="317"/>
      <c r="AD533" s="317"/>
      <c r="AE533" s="317"/>
    </row>
    <row r="534" spans="1:31">
      <c r="A534">
        <v>533</v>
      </c>
      <c r="B534" t="s">
        <v>1560</v>
      </c>
      <c r="C534" t="s">
        <v>1561</v>
      </c>
      <c r="D534" t="s">
        <v>37</v>
      </c>
      <c r="E534" t="s">
        <v>140</v>
      </c>
      <c r="F534">
        <v>45962</v>
      </c>
      <c r="I534" s="1">
        <v>46085</v>
      </c>
      <c r="J534">
        <v>3</v>
      </c>
      <c r="L534" t="s">
        <v>16353</v>
      </c>
      <c r="M534">
        <v>50059658</v>
      </c>
      <c r="N534" t="s">
        <v>10340</v>
      </c>
      <c r="O534" t="s">
        <v>43</v>
      </c>
      <c r="P534">
        <v>3</v>
      </c>
      <c r="Q534" t="s">
        <v>43</v>
      </c>
      <c r="V534" s="1"/>
      <c r="X534" s="317"/>
      <c r="AB534" s="317"/>
      <c r="AC534" s="317"/>
      <c r="AD534" s="317"/>
      <c r="AE534" s="317"/>
    </row>
    <row r="535" spans="1:31">
      <c r="A535">
        <v>534</v>
      </c>
      <c r="B535" t="s">
        <v>1556</v>
      </c>
      <c r="C535" t="s">
        <v>10718</v>
      </c>
      <c r="D535" t="s">
        <v>37</v>
      </c>
      <c r="E535" t="s">
        <v>140</v>
      </c>
      <c r="F535">
        <v>45964</v>
      </c>
      <c r="I535" s="1"/>
      <c r="L535" t="s">
        <v>16353</v>
      </c>
      <c r="O535" t="s">
        <v>43</v>
      </c>
      <c r="P535" t="s">
        <v>43</v>
      </c>
      <c r="Q535" t="s">
        <v>43</v>
      </c>
      <c r="V535" s="1"/>
      <c r="X535" s="317"/>
      <c r="AB535" s="317"/>
      <c r="AC535" s="317"/>
      <c r="AD535" s="317"/>
      <c r="AE535" s="317"/>
    </row>
    <row r="536" spans="1:31">
      <c r="A536">
        <v>535</v>
      </c>
      <c r="B536" t="s">
        <v>1646</v>
      </c>
      <c r="C536" t="s">
        <v>1647</v>
      </c>
      <c r="D536" t="s">
        <v>37</v>
      </c>
      <c r="E536" t="s">
        <v>40</v>
      </c>
      <c r="F536">
        <v>45887</v>
      </c>
      <c r="G536">
        <v>45873</v>
      </c>
      <c r="I536" s="1"/>
      <c r="J536" t="s">
        <v>43</v>
      </c>
      <c r="L536" t="s">
        <v>16353</v>
      </c>
      <c r="O536" t="s">
        <v>43</v>
      </c>
      <c r="P536" t="s">
        <v>43</v>
      </c>
      <c r="Q536" t="s">
        <v>43</v>
      </c>
      <c r="V536" s="1"/>
      <c r="X536" s="317"/>
      <c r="AB536" s="317"/>
      <c r="AC536" s="317"/>
      <c r="AD536" s="317"/>
      <c r="AE536" s="317"/>
    </row>
    <row r="537" spans="1:31">
      <c r="A537">
        <v>536</v>
      </c>
      <c r="B537" t="s">
        <v>1669</v>
      </c>
      <c r="C537" t="s">
        <v>1670</v>
      </c>
      <c r="D537" t="s">
        <v>37</v>
      </c>
      <c r="E537" t="s">
        <v>60</v>
      </c>
      <c r="I537" s="1">
        <v>45825</v>
      </c>
      <c r="J537">
        <v>6</v>
      </c>
      <c r="L537" t="s">
        <v>16353</v>
      </c>
      <c r="M537">
        <v>50014075</v>
      </c>
      <c r="N537" t="s">
        <v>6518</v>
      </c>
      <c r="O537">
        <v>8</v>
      </c>
      <c r="P537">
        <v>6</v>
      </c>
      <c r="Q537">
        <v>8</v>
      </c>
      <c r="S537">
        <v>45908</v>
      </c>
      <c r="T537">
        <v>45909</v>
      </c>
      <c r="V537" s="1">
        <v>45890</v>
      </c>
      <c r="W537">
        <v>8</v>
      </c>
      <c r="X537" s="317">
        <v>40190</v>
      </c>
      <c r="Y537">
        <v>25.8</v>
      </c>
      <c r="Z537">
        <v>8</v>
      </c>
      <c r="AA537">
        <v>40</v>
      </c>
      <c r="AB537" s="317">
        <v>96958</v>
      </c>
      <c r="AC537" s="317"/>
      <c r="AD537" s="317"/>
      <c r="AE537" s="317"/>
    </row>
    <row r="538" spans="1:31">
      <c r="A538">
        <v>537</v>
      </c>
      <c r="B538" t="s">
        <v>1683</v>
      </c>
      <c r="C538" t="s">
        <v>1684</v>
      </c>
      <c r="D538" t="s">
        <v>37</v>
      </c>
      <c r="E538" t="s">
        <v>1685</v>
      </c>
      <c r="F538">
        <v>45931</v>
      </c>
      <c r="I538" s="1"/>
      <c r="J538" t="s">
        <v>43</v>
      </c>
      <c r="L538" t="s">
        <v>16353</v>
      </c>
      <c r="O538" t="s">
        <v>43</v>
      </c>
      <c r="P538" t="s">
        <v>43</v>
      </c>
      <c r="Q538" t="s">
        <v>43</v>
      </c>
      <c r="V538" s="1"/>
      <c r="X538" s="317"/>
      <c r="AB538" s="317"/>
      <c r="AC538" s="317"/>
      <c r="AD538" s="317"/>
      <c r="AE538" s="317"/>
    </row>
    <row r="539" spans="1:31">
      <c r="A539">
        <v>538</v>
      </c>
      <c r="B539" t="s">
        <v>1656</v>
      </c>
      <c r="C539" t="s">
        <v>1657</v>
      </c>
      <c r="D539" t="s">
        <v>37</v>
      </c>
      <c r="E539" t="s">
        <v>108</v>
      </c>
      <c r="F539">
        <v>45931</v>
      </c>
      <c r="I539" s="1"/>
      <c r="J539" t="s">
        <v>43</v>
      </c>
      <c r="L539" t="s">
        <v>16353</v>
      </c>
      <c r="O539" t="s">
        <v>43</v>
      </c>
      <c r="P539" t="s">
        <v>43</v>
      </c>
      <c r="Q539" t="s">
        <v>43</v>
      </c>
      <c r="V539" s="1"/>
      <c r="X539" s="317"/>
      <c r="AB539" s="317"/>
    </row>
    <row r="540" spans="1:31">
      <c r="A540">
        <v>539</v>
      </c>
      <c r="B540" t="s">
        <v>1653</v>
      </c>
      <c r="C540" t="s">
        <v>1654</v>
      </c>
      <c r="D540" t="s">
        <v>37</v>
      </c>
      <c r="E540" t="s">
        <v>108</v>
      </c>
      <c r="F540">
        <v>45875</v>
      </c>
      <c r="I540" s="1">
        <v>45992</v>
      </c>
      <c r="J540">
        <v>12</v>
      </c>
      <c r="L540" t="s">
        <v>16353</v>
      </c>
      <c r="M540">
        <v>50046258</v>
      </c>
      <c r="N540" t="s">
        <v>6518</v>
      </c>
      <c r="O540">
        <v>1</v>
      </c>
      <c r="P540">
        <v>12</v>
      </c>
      <c r="Q540">
        <v>1</v>
      </c>
      <c r="V540" s="1"/>
      <c r="X540" s="317"/>
      <c r="Y540">
        <v>26.1</v>
      </c>
      <c r="Z540">
        <v>1</v>
      </c>
      <c r="AA540">
        <v>40</v>
      </c>
      <c r="AB540" s="317">
        <v>45138</v>
      </c>
    </row>
    <row r="541" spans="1:31">
      <c r="A541">
        <v>540</v>
      </c>
      <c r="B541" t="s">
        <v>1672</v>
      </c>
      <c r="C541" t="s">
        <v>10719</v>
      </c>
      <c r="D541" t="s">
        <v>37</v>
      </c>
      <c r="E541" t="s">
        <v>108</v>
      </c>
      <c r="I541" s="1">
        <v>45825</v>
      </c>
      <c r="J541">
        <v>6</v>
      </c>
      <c r="L541" t="s">
        <v>16353</v>
      </c>
      <c r="M541">
        <v>50014118</v>
      </c>
      <c r="N541" t="s">
        <v>6518</v>
      </c>
      <c r="O541">
        <v>8</v>
      </c>
      <c r="P541">
        <v>6</v>
      </c>
      <c r="Q541">
        <v>8</v>
      </c>
      <c r="V541" s="1">
        <v>45890</v>
      </c>
      <c r="W541">
        <v>8</v>
      </c>
      <c r="X541" s="317">
        <v>26300</v>
      </c>
      <c r="Y541">
        <v>25.8</v>
      </c>
      <c r="Z541">
        <v>8</v>
      </c>
      <c r="AA541">
        <v>40</v>
      </c>
      <c r="AB541" s="317">
        <v>56099</v>
      </c>
    </row>
    <row r="542" spans="1:31">
      <c r="A542">
        <v>541</v>
      </c>
      <c r="B542" t="s">
        <v>10720</v>
      </c>
      <c r="C542" t="s">
        <v>10721</v>
      </c>
      <c r="D542" t="s">
        <v>37</v>
      </c>
      <c r="E542" t="s">
        <v>1423</v>
      </c>
      <c r="I542" s="1"/>
      <c r="J542" t="s">
        <v>43</v>
      </c>
      <c r="L542" t="s">
        <v>16353</v>
      </c>
      <c r="O542" t="s">
        <v>43</v>
      </c>
      <c r="P542" t="s">
        <v>43</v>
      </c>
      <c r="Q542" t="s">
        <v>43</v>
      </c>
      <c r="V542" s="1"/>
      <c r="X542" s="317"/>
      <c r="AB542" s="317"/>
    </row>
    <row r="543" spans="1:31">
      <c r="A543">
        <v>542</v>
      </c>
      <c r="B543" t="s">
        <v>10722</v>
      </c>
      <c r="C543" t="s">
        <v>10723</v>
      </c>
      <c r="D543" t="s">
        <v>37</v>
      </c>
      <c r="E543" t="s">
        <v>60</v>
      </c>
      <c r="I543" s="1"/>
      <c r="J543" t="s">
        <v>43</v>
      </c>
      <c r="L543" t="s">
        <v>16353</v>
      </c>
      <c r="O543" t="s">
        <v>43</v>
      </c>
      <c r="P543" t="s">
        <v>43</v>
      </c>
      <c r="Q543" t="s">
        <v>43</v>
      </c>
      <c r="V543" s="1"/>
      <c r="X543" s="317"/>
      <c r="AB543" s="317"/>
    </row>
    <row r="544" spans="1:31">
      <c r="A544">
        <v>543</v>
      </c>
      <c r="B544" t="s">
        <v>10724</v>
      </c>
      <c r="C544" t="s">
        <v>10725</v>
      </c>
      <c r="D544" t="s">
        <v>37</v>
      </c>
      <c r="E544" t="s">
        <v>87</v>
      </c>
      <c r="I544" s="1">
        <v>46016</v>
      </c>
      <c r="J544">
        <v>12</v>
      </c>
      <c r="L544" t="s">
        <v>16353</v>
      </c>
      <c r="M544">
        <v>630205</v>
      </c>
      <c r="N544" t="s">
        <v>10411</v>
      </c>
      <c r="O544">
        <v>2</v>
      </c>
      <c r="P544">
        <v>12</v>
      </c>
      <c r="Q544">
        <v>2</v>
      </c>
      <c r="R544">
        <v>46042</v>
      </c>
      <c r="V544" s="1"/>
      <c r="X544" s="317"/>
      <c r="Y544">
        <v>26.2</v>
      </c>
      <c r="Z544">
        <v>2</v>
      </c>
      <c r="AA544">
        <v>101</v>
      </c>
      <c r="AB544" s="317">
        <v>63620</v>
      </c>
    </row>
    <row r="545" spans="1:28">
      <c r="A545">
        <v>544</v>
      </c>
      <c r="B545" t="s">
        <v>1526</v>
      </c>
      <c r="C545" t="s">
        <v>1527</v>
      </c>
      <c r="D545" t="s">
        <v>37</v>
      </c>
      <c r="E545" t="s">
        <v>40</v>
      </c>
      <c r="I545" s="1">
        <v>46007</v>
      </c>
      <c r="J545">
        <v>12</v>
      </c>
      <c r="L545" t="s">
        <v>16353</v>
      </c>
      <c r="M545">
        <v>630108</v>
      </c>
      <c r="N545" t="s">
        <v>10411</v>
      </c>
      <c r="O545">
        <v>1</v>
      </c>
      <c r="P545">
        <v>12</v>
      </c>
      <c r="Q545">
        <v>1</v>
      </c>
      <c r="R545">
        <v>45974</v>
      </c>
      <c r="V545" s="1"/>
      <c r="X545" s="317"/>
      <c r="Y545">
        <v>26.1</v>
      </c>
      <c r="Z545">
        <v>1</v>
      </c>
      <c r="AA545">
        <v>101</v>
      </c>
      <c r="AB545" s="317">
        <v>70640</v>
      </c>
    </row>
    <row r="546" spans="1:28">
      <c r="A546">
        <v>545</v>
      </c>
      <c r="B546" t="s">
        <v>10726</v>
      </c>
      <c r="C546" t="s">
        <v>911</v>
      </c>
      <c r="D546" t="s">
        <v>37</v>
      </c>
      <c r="E546" t="s">
        <v>140</v>
      </c>
      <c r="I546" s="1">
        <v>45825</v>
      </c>
      <c r="J546">
        <v>6</v>
      </c>
      <c r="L546" t="s">
        <v>16353</v>
      </c>
      <c r="M546">
        <v>530705</v>
      </c>
      <c r="N546" t="s">
        <v>10340</v>
      </c>
      <c r="O546">
        <v>7</v>
      </c>
      <c r="P546">
        <v>6</v>
      </c>
      <c r="Q546">
        <v>7</v>
      </c>
      <c r="V546" s="1">
        <v>45860</v>
      </c>
      <c r="W546">
        <v>7</v>
      </c>
      <c r="X546" s="317">
        <v>29300</v>
      </c>
      <c r="Y546">
        <v>25.7</v>
      </c>
      <c r="Z546">
        <v>7</v>
      </c>
      <c r="AA546">
        <v>101</v>
      </c>
      <c r="AB546" s="317">
        <v>73870</v>
      </c>
    </row>
    <row r="547" spans="1:28">
      <c r="A547">
        <v>546</v>
      </c>
      <c r="B547" t="s">
        <v>10727</v>
      </c>
      <c r="C547" t="s">
        <v>10728</v>
      </c>
      <c r="D547" t="s">
        <v>37</v>
      </c>
      <c r="E547" t="s">
        <v>60</v>
      </c>
      <c r="I547" s="1">
        <v>45825</v>
      </c>
      <c r="J547">
        <v>6</v>
      </c>
      <c r="L547" t="s">
        <v>16353</v>
      </c>
      <c r="M547">
        <v>530809</v>
      </c>
      <c r="N547" t="s">
        <v>10411</v>
      </c>
      <c r="O547">
        <v>8</v>
      </c>
      <c r="P547">
        <v>6</v>
      </c>
      <c r="Q547">
        <v>8</v>
      </c>
      <c r="V547" s="1">
        <v>45889</v>
      </c>
      <c r="W547">
        <v>8</v>
      </c>
      <c r="X547" s="317">
        <v>28640</v>
      </c>
      <c r="Y547">
        <v>25.8</v>
      </c>
      <c r="Z547">
        <v>8</v>
      </c>
      <c r="AA547">
        <v>101</v>
      </c>
      <c r="AB547" s="317">
        <v>72210</v>
      </c>
    </row>
    <row r="548" spans="1:28">
      <c r="A548">
        <v>547</v>
      </c>
      <c r="B548" t="s">
        <v>10729</v>
      </c>
      <c r="C548" t="s">
        <v>10730</v>
      </c>
      <c r="D548" t="s">
        <v>37</v>
      </c>
      <c r="E548" t="s">
        <v>72</v>
      </c>
      <c r="G548">
        <v>45839</v>
      </c>
      <c r="I548" s="1"/>
      <c r="J548" t="s">
        <v>43</v>
      </c>
      <c r="L548" t="s">
        <v>16353</v>
      </c>
      <c r="O548" t="s">
        <v>43</v>
      </c>
      <c r="P548" t="s">
        <v>43</v>
      </c>
      <c r="Q548" t="s">
        <v>43</v>
      </c>
      <c r="V548" s="1"/>
      <c r="X548" s="317"/>
      <c r="AB548" s="317"/>
    </row>
    <row r="549" spans="1:28">
      <c r="A549">
        <v>548</v>
      </c>
      <c r="B549" t="s">
        <v>10731</v>
      </c>
      <c r="C549" t="s">
        <v>5255</v>
      </c>
      <c r="D549" t="s">
        <v>37</v>
      </c>
      <c r="E549" t="s">
        <v>60</v>
      </c>
      <c r="I549" s="1"/>
      <c r="J549" t="s">
        <v>43</v>
      </c>
      <c r="L549" t="s">
        <v>16353</v>
      </c>
      <c r="O549" t="s">
        <v>43</v>
      </c>
      <c r="P549" t="s">
        <v>43</v>
      </c>
      <c r="Q549" t="s">
        <v>43</v>
      </c>
      <c r="V549" s="1"/>
      <c r="X549" s="317"/>
      <c r="AB549" s="317"/>
    </row>
    <row r="550" spans="1:28">
      <c r="A550">
        <v>549</v>
      </c>
      <c r="B550" t="s">
        <v>10732</v>
      </c>
      <c r="C550" t="s">
        <v>10733</v>
      </c>
      <c r="D550" t="s">
        <v>37</v>
      </c>
      <c r="E550" t="s">
        <v>60</v>
      </c>
      <c r="G550">
        <v>45840</v>
      </c>
      <c r="I550" s="1">
        <v>45972</v>
      </c>
      <c r="J550">
        <v>11</v>
      </c>
      <c r="L550" t="s">
        <v>16353</v>
      </c>
      <c r="M550">
        <v>630108</v>
      </c>
      <c r="N550" t="s">
        <v>10411</v>
      </c>
      <c r="O550">
        <v>12</v>
      </c>
      <c r="P550">
        <v>11</v>
      </c>
      <c r="Q550">
        <v>12</v>
      </c>
      <c r="S550">
        <v>46014</v>
      </c>
      <c r="V550" s="1"/>
      <c r="X550" s="317"/>
      <c r="Y550">
        <v>26.1</v>
      </c>
      <c r="Z550">
        <v>1</v>
      </c>
      <c r="AA550">
        <v>101</v>
      </c>
      <c r="AB550" s="317">
        <v>139388</v>
      </c>
    </row>
    <row r="551" spans="1:28">
      <c r="A551">
        <v>550</v>
      </c>
      <c r="B551" t="s">
        <v>10734</v>
      </c>
      <c r="C551" t="s">
        <v>10735</v>
      </c>
      <c r="D551" t="s">
        <v>37</v>
      </c>
      <c r="E551" t="s">
        <v>60</v>
      </c>
      <c r="I551" s="1">
        <v>45827</v>
      </c>
      <c r="J551">
        <v>6</v>
      </c>
      <c r="L551" t="s">
        <v>16353</v>
      </c>
      <c r="M551">
        <v>530907</v>
      </c>
      <c r="N551" t="s">
        <v>10411</v>
      </c>
      <c r="O551">
        <v>8</v>
      </c>
      <c r="P551">
        <v>6</v>
      </c>
      <c r="Q551">
        <v>8</v>
      </c>
      <c r="S551">
        <v>45905</v>
      </c>
      <c r="T551">
        <v>45926</v>
      </c>
      <c r="V551" s="1">
        <v>45922</v>
      </c>
      <c r="W551">
        <v>9</v>
      </c>
      <c r="X551" s="317">
        <v>37550</v>
      </c>
      <c r="Y551">
        <v>25.9</v>
      </c>
      <c r="Z551">
        <v>9</v>
      </c>
      <c r="AA551">
        <v>101</v>
      </c>
      <c r="AB551" s="317">
        <v>103084</v>
      </c>
    </row>
    <row r="552" spans="1:28">
      <c r="A552">
        <v>551</v>
      </c>
      <c r="B552" t="s">
        <v>10736</v>
      </c>
      <c r="C552" t="s">
        <v>10737</v>
      </c>
      <c r="D552" t="s">
        <v>37</v>
      </c>
      <c r="E552" t="s">
        <v>60</v>
      </c>
      <c r="I552" s="1">
        <v>45827</v>
      </c>
      <c r="J552">
        <v>6</v>
      </c>
      <c r="L552" t="s">
        <v>16353</v>
      </c>
      <c r="M552">
        <v>530907</v>
      </c>
      <c r="N552" t="s">
        <v>10411</v>
      </c>
      <c r="O552">
        <v>8</v>
      </c>
      <c r="P552">
        <v>6</v>
      </c>
      <c r="Q552">
        <v>8</v>
      </c>
      <c r="V552" s="1">
        <v>45922</v>
      </c>
      <c r="W552">
        <v>9</v>
      </c>
      <c r="X552" s="317">
        <v>51340</v>
      </c>
      <c r="Y552">
        <v>25.9</v>
      </c>
      <c r="Z552">
        <v>9</v>
      </c>
      <c r="AA552">
        <v>101</v>
      </c>
      <c r="AB552" s="317">
        <v>129430</v>
      </c>
    </row>
    <row r="553" spans="1:28">
      <c r="A553">
        <v>552</v>
      </c>
      <c r="B553" t="s">
        <v>10738</v>
      </c>
      <c r="C553" t="s">
        <v>10739</v>
      </c>
      <c r="D553" t="s">
        <v>37</v>
      </c>
      <c r="E553" t="s">
        <v>60</v>
      </c>
      <c r="I553" s="1">
        <v>45827</v>
      </c>
      <c r="J553">
        <v>6</v>
      </c>
      <c r="L553" t="s">
        <v>16353</v>
      </c>
      <c r="M553">
        <v>530809</v>
      </c>
      <c r="N553" t="s">
        <v>10411</v>
      </c>
      <c r="O553">
        <v>8</v>
      </c>
      <c r="P553">
        <v>6</v>
      </c>
      <c r="Q553">
        <v>8</v>
      </c>
      <c r="S553">
        <v>45889</v>
      </c>
      <c r="T553">
        <v>45918</v>
      </c>
      <c r="V553" s="1">
        <v>45889</v>
      </c>
      <c r="W553">
        <v>8</v>
      </c>
      <c r="X553" s="317">
        <v>53590</v>
      </c>
      <c r="Y553">
        <v>25.8</v>
      </c>
      <c r="Z553">
        <v>8</v>
      </c>
      <c r="AA553">
        <v>101</v>
      </c>
      <c r="AB553" s="317">
        <v>143554</v>
      </c>
    </row>
    <row r="554" spans="1:28">
      <c r="A554">
        <v>553</v>
      </c>
      <c r="B554" t="s">
        <v>10740</v>
      </c>
      <c r="C554" t="s">
        <v>4567</v>
      </c>
      <c r="D554" t="s">
        <v>37</v>
      </c>
      <c r="E554" t="s">
        <v>87</v>
      </c>
      <c r="I554" s="1"/>
      <c r="J554" t="s">
        <v>43</v>
      </c>
      <c r="L554" t="s">
        <v>16353</v>
      </c>
      <c r="O554" t="s">
        <v>43</v>
      </c>
      <c r="P554" t="s">
        <v>43</v>
      </c>
      <c r="Q554" t="s">
        <v>43</v>
      </c>
      <c r="V554" s="1"/>
      <c r="X554" s="317"/>
      <c r="AB554" s="317"/>
    </row>
    <row r="555" spans="1:28">
      <c r="A555">
        <v>554</v>
      </c>
      <c r="B555" t="s">
        <v>1713</v>
      </c>
      <c r="C555" t="s">
        <v>10741</v>
      </c>
      <c r="D555" t="s">
        <v>37</v>
      </c>
      <c r="E555" t="s">
        <v>146</v>
      </c>
      <c r="I555" s="1">
        <v>45827</v>
      </c>
      <c r="J555">
        <v>6</v>
      </c>
      <c r="L555" t="s">
        <v>16353</v>
      </c>
      <c r="M555">
        <v>50014336</v>
      </c>
      <c r="N555" t="s">
        <v>267</v>
      </c>
      <c r="O555">
        <v>8</v>
      </c>
      <c r="P555">
        <v>6</v>
      </c>
      <c r="Q555">
        <v>8</v>
      </c>
      <c r="V555" s="1">
        <v>45891</v>
      </c>
      <c r="W555">
        <v>8</v>
      </c>
      <c r="X555" s="317">
        <v>20620</v>
      </c>
      <c r="Y555">
        <v>25.8</v>
      </c>
      <c r="Z555">
        <v>8</v>
      </c>
      <c r="AA555">
        <v>40</v>
      </c>
      <c r="AB555" s="317">
        <v>43984</v>
      </c>
    </row>
    <row r="556" spans="1:28">
      <c r="A556">
        <v>555</v>
      </c>
      <c r="B556" t="s">
        <v>1716</v>
      </c>
      <c r="C556" t="s">
        <v>2077</v>
      </c>
      <c r="D556" t="s">
        <v>37</v>
      </c>
      <c r="E556" t="s">
        <v>40</v>
      </c>
      <c r="I556" s="1">
        <v>45827</v>
      </c>
      <c r="J556">
        <v>6</v>
      </c>
      <c r="L556" t="s">
        <v>16353</v>
      </c>
      <c r="M556">
        <v>50014393</v>
      </c>
      <c r="N556" t="s">
        <v>267</v>
      </c>
      <c r="O556">
        <v>8</v>
      </c>
      <c r="P556">
        <v>6</v>
      </c>
      <c r="Q556">
        <v>8</v>
      </c>
      <c r="V556" s="1">
        <v>45891</v>
      </c>
      <c r="W556">
        <v>8</v>
      </c>
      <c r="X556" s="317">
        <v>33660</v>
      </c>
      <c r="Y556">
        <v>25.8</v>
      </c>
      <c r="Z556">
        <v>8</v>
      </c>
      <c r="AA556">
        <v>40</v>
      </c>
      <c r="AB556" s="317">
        <v>71801</v>
      </c>
    </row>
    <row r="557" spans="1:28">
      <c r="A557">
        <v>556</v>
      </c>
      <c r="B557" t="s">
        <v>2002</v>
      </c>
      <c r="C557" t="s">
        <v>2003</v>
      </c>
      <c r="D557" t="s">
        <v>37</v>
      </c>
      <c r="E557" t="s">
        <v>140</v>
      </c>
      <c r="I557" s="1">
        <v>45827</v>
      </c>
      <c r="J557">
        <v>6</v>
      </c>
      <c r="L557" t="s">
        <v>16353</v>
      </c>
      <c r="M557">
        <v>50014452</v>
      </c>
      <c r="N557" t="s">
        <v>10411</v>
      </c>
      <c r="O557">
        <v>9</v>
      </c>
      <c r="P557">
        <v>6</v>
      </c>
      <c r="Q557">
        <v>9</v>
      </c>
      <c r="V557" s="1">
        <v>45922</v>
      </c>
      <c r="W557">
        <v>9</v>
      </c>
      <c r="X557" s="317">
        <v>53410</v>
      </c>
      <c r="Y557">
        <v>25.9</v>
      </c>
      <c r="Z557">
        <v>9</v>
      </c>
      <c r="AA557">
        <v>40</v>
      </c>
      <c r="AB557" s="317">
        <v>113923</v>
      </c>
    </row>
    <row r="558" spans="1:28">
      <c r="A558">
        <v>557</v>
      </c>
      <c r="B558" t="s">
        <v>1719</v>
      </c>
      <c r="C558" t="s">
        <v>1720</v>
      </c>
      <c r="D558" t="s">
        <v>37</v>
      </c>
      <c r="E558" t="s">
        <v>140</v>
      </c>
      <c r="I558" s="1">
        <v>45827</v>
      </c>
      <c r="J558">
        <v>6</v>
      </c>
      <c r="L558" t="s">
        <v>16353</v>
      </c>
      <c r="M558">
        <v>50014455</v>
      </c>
      <c r="N558" t="s">
        <v>10411</v>
      </c>
      <c r="O558">
        <v>8</v>
      </c>
      <c r="P558">
        <v>6</v>
      </c>
      <c r="Q558">
        <v>8</v>
      </c>
      <c r="V558" s="1">
        <v>45889</v>
      </c>
      <c r="W558">
        <v>8</v>
      </c>
      <c r="X558" s="317">
        <v>25980</v>
      </c>
      <c r="Y558">
        <v>25.8</v>
      </c>
      <c r="Z558">
        <v>8</v>
      </c>
      <c r="AA558">
        <v>40</v>
      </c>
      <c r="AB558" s="317">
        <v>55422</v>
      </c>
    </row>
    <row r="559" spans="1:28">
      <c r="A559">
        <v>558</v>
      </c>
      <c r="B559" t="s">
        <v>1774</v>
      </c>
      <c r="C559" t="s">
        <v>1775</v>
      </c>
      <c r="D559" t="s">
        <v>37</v>
      </c>
      <c r="E559" t="s">
        <v>140</v>
      </c>
      <c r="I559" s="1">
        <v>45828</v>
      </c>
      <c r="J559">
        <v>6</v>
      </c>
      <c r="L559" t="s">
        <v>16353</v>
      </c>
      <c r="M559">
        <v>50014672</v>
      </c>
      <c r="N559" t="s">
        <v>10340</v>
      </c>
      <c r="O559">
        <v>9</v>
      </c>
      <c r="P559">
        <v>6</v>
      </c>
      <c r="Q559">
        <v>9</v>
      </c>
      <c r="V559" s="1"/>
      <c r="X559" s="317"/>
      <c r="Y559">
        <v>25.1</v>
      </c>
      <c r="Z559">
        <v>10</v>
      </c>
      <c r="AA559">
        <v>40</v>
      </c>
      <c r="AB559" s="317">
        <v>95353</v>
      </c>
    </row>
    <row r="560" spans="1:28">
      <c r="A560">
        <v>559</v>
      </c>
      <c r="B560" t="s">
        <v>1736</v>
      </c>
      <c r="C560" t="s">
        <v>1737</v>
      </c>
      <c r="D560" t="s">
        <v>37</v>
      </c>
      <c r="E560" t="s">
        <v>72</v>
      </c>
      <c r="F560">
        <v>45884</v>
      </c>
      <c r="I560" s="1"/>
      <c r="J560" t="s">
        <v>43</v>
      </c>
      <c r="L560" t="s">
        <v>16353</v>
      </c>
      <c r="O560" t="s">
        <v>43</v>
      </c>
      <c r="P560" t="s">
        <v>43</v>
      </c>
      <c r="Q560" t="s">
        <v>43</v>
      </c>
      <c r="V560" s="1"/>
      <c r="X560" s="317"/>
      <c r="AB560" s="317"/>
    </row>
    <row r="561" spans="1:28">
      <c r="A561">
        <v>560</v>
      </c>
      <c r="B561" t="s">
        <v>1733</v>
      </c>
      <c r="C561" t="s">
        <v>10742</v>
      </c>
      <c r="D561" t="s">
        <v>37</v>
      </c>
      <c r="E561" t="s">
        <v>108</v>
      </c>
      <c r="F561">
        <v>45887</v>
      </c>
      <c r="I561" s="1"/>
      <c r="J561" t="s">
        <v>43</v>
      </c>
      <c r="L561" t="s">
        <v>16353</v>
      </c>
      <c r="O561" t="s">
        <v>43</v>
      </c>
      <c r="P561" t="s">
        <v>43</v>
      </c>
      <c r="Q561" t="s">
        <v>43</v>
      </c>
      <c r="V561" s="1"/>
      <c r="X561" s="317"/>
      <c r="AB561" s="317"/>
    </row>
    <row r="562" spans="1:28">
      <c r="A562">
        <v>561</v>
      </c>
      <c r="B562" t="s">
        <v>10743</v>
      </c>
      <c r="C562" t="s">
        <v>10744</v>
      </c>
      <c r="D562" t="s">
        <v>37</v>
      </c>
      <c r="E562" t="s">
        <v>1423</v>
      </c>
      <c r="I562" s="1">
        <v>46031</v>
      </c>
      <c r="J562">
        <v>1</v>
      </c>
      <c r="L562" t="s">
        <v>16353</v>
      </c>
      <c r="M562">
        <v>630108</v>
      </c>
      <c r="N562" t="s">
        <v>10411</v>
      </c>
      <c r="O562">
        <v>1</v>
      </c>
      <c r="P562">
        <v>1</v>
      </c>
      <c r="Q562">
        <v>1</v>
      </c>
      <c r="V562" s="1"/>
      <c r="X562" s="317"/>
      <c r="Y562">
        <v>26.1</v>
      </c>
      <c r="Z562">
        <v>1</v>
      </c>
      <c r="AA562">
        <v>101</v>
      </c>
      <c r="AB562" s="317">
        <v>88190</v>
      </c>
    </row>
    <row r="563" spans="1:28">
      <c r="A563">
        <v>562</v>
      </c>
      <c r="B563" t="s">
        <v>10745</v>
      </c>
      <c r="C563" t="s">
        <v>10746</v>
      </c>
      <c r="D563" t="s">
        <v>37</v>
      </c>
      <c r="E563" t="s">
        <v>108</v>
      </c>
      <c r="I563" s="1">
        <v>45828</v>
      </c>
      <c r="J563">
        <v>6</v>
      </c>
      <c r="L563" t="s">
        <v>16353</v>
      </c>
      <c r="M563">
        <v>531110</v>
      </c>
      <c r="N563" t="s">
        <v>10411</v>
      </c>
      <c r="O563">
        <v>11</v>
      </c>
      <c r="P563">
        <v>6</v>
      </c>
      <c r="Q563">
        <v>11</v>
      </c>
      <c r="V563" s="1">
        <v>45991</v>
      </c>
      <c r="W563">
        <v>11</v>
      </c>
      <c r="X563" s="317">
        <v>26690</v>
      </c>
      <c r="Y563">
        <v>25.11</v>
      </c>
      <c r="Z563">
        <v>11</v>
      </c>
      <c r="AA563">
        <v>101</v>
      </c>
      <c r="AB563" s="317">
        <v>69880</v>
      </c>
    </row>
    <row r="564" spans="1:28">
      <c r="A564">
        <v>563</v>
      </c>
      <c r="B564" t="s">
        <v>10747</v>
      </c>
      <c r="C564" t="s">
        <v>10748</v>
      </c>
      <c r="D564" t="s">
        <v>37</v>
      </c>
      <c r="E564" t="s">
        <v>108</v>
      </c>
      <c r="I564" s="1">
        <v>45828</v>
      </c>
      <c r="J564">
        <v>6</v>
      </c>
      <c r="L564" t="s">
        <v>16353</v>
      </c>
      <c r="M564">
        <v>530809</v>
      </c>
      <c r="N564" t="s">
        <v>10411</v>
      </c>
      <c r="O564">
        <v>8</v>
      </c>
      <c r="P564">
        <v>6</v>
      </c>
      <c r="Q564">
        <v>8</v>
      </c>
      <c r="V564" s="1">
        <v>45889</v>
      </c>
      <c r="W564">
        <v>8</v>
      </c>
      <c r="X564" s="317">
        <v>42000</v>
      </c>
      <c r="Y564">
        <v>25.8</v>
      </c>
      <c r="Z564">
        <v>8</v>
      </c>
      <c r="AA564">
        <v>101</v>
      </c>
      <c r="AB564" s="317">
        <v>105890</v>
      </c>
    </row>
    <row r="565" spans="1:28">
      <c r="A565">
        <v>564</v>
      </c>
      <c r="B565" t="s">
        <v>10749</v>
      </c>
      <c r="C565" t="s">
        <v>10750</v>
      </c>
      <c r="D565" t="s">
        <v>37</v>
      </c>
      <c r="E565" t="s">
        <v>108</v>
      </c>
      <c r="I565" s="1">
        <v>45828</v>
      </c>
      <c r="J565">
        <v>6</v>
      </c>
      <c r="L565" t="s">
        <v>16353</v>
      </c>
      <c r="M565">
        <v>530809</v>
      </c>
      <c r="N565" t="s">
        <v>10411</v>
      </c>
      <c r="O565">
        <v>8</v>
      </c>
      <c r="P565">
        <v>6</v>
      </c>
      <c r="Q565">
        <v>8</v>
      </c>
      <c r="S565">
        <v>45889</v>
      </c>
      <c r="T565">
        <v>45903</v>
      </c>
      <c r="V565" s="1">
        <v>45889</v>
      </c>
      <c r="W565">
        <v>8</v>
      </c>
      <c r="X565" s="317">
        <v>68370</v>
      </c>
      <c r="Y565">
        <v>25.8</v>
      </c>
      <c r="Z565">
        <v>8</v>
      </c>
      <c r="AA565">
        <v>101</v>
      </c>
      <c r="AB565" s="317">
        <v>185677</v>
      </c>
    </row>
    <row r="566" spans="1:28">
      <c r="A566">
        <v>565</v>
      </c>
      <c r="B566" t="s">
        <v>1783</v>
      </c>
      <c r="C566" t="s">
        <v>1784</v>
      </c>
      <c r="D566" t="s">
        <v>37</v>
      </c>
      <c r="E566" t="s">
        <v>140</v>
      </c>
      <c r="F566">
        <v>45931</v>
      </c>
      <c r="I566" s="1"/>
      <c r="L566" t="s">
        <v>16353</v>
      </c>
      <c r="O566" t="s">
        <v>43</v>
      </c>
      <c r="P566" t="s">
        <v>43</v>
      </c>
      <c r="Q566" t="s">
        <v>43</v>
      </c>
      <c r="V566" s="1"/>
      <c r="X566" s="317"/>
      <c r="AB566" s="317"/>
    </row>
    <row r="567" spans="1:28">
      <c r="A567">
        <v>566</v>
      </c>
      <c r="B567" t="s">
        <v>1771</v>
      </c>
      <c r="C567" t="s">
        <v>10751</v>
      </c>
      <c r="D567" t="s">
        <v>37</v>
      </c>
      <c r="E567" t="s">
        <v>87</v>
      </c>
      <c r="I567" s="1">
        <v>45831</v>
      </c>
      <c r="J567">
        <v>6</v>
      </c>
      <c r="L567" t="s">
        <v>16353</v>
      </c>
      <c r="M567">
        <v>50014659</v>
      </c>
      <c r="N567" t="s">
        <v>267</v>
      </c>
      <c r="O567">
        <v>7</v>
      </c>
      <c r="P567">
        <v>6</v>
      </c>
      <c r="Q567">
        <v>7</v>
      </c>
      <c r="V567" s="1">
        <v>45860</v>
      </c>
      <c r="W567">
        <v>7</v>
      </c>
      <c r="X567" s="317">
        <v>25980</v>
      </c>
      <c r="Y567">
        <v>25.7</v>
      </c>
      <c r="Z567">
        <v>7</v>
      </c>
      <c r="AA567">
        <v>40</v>
      </c>
      <c r="AB567" s="317">
        <v>55422</v>
      </c>
    </row>
    <row r="568" spans="1:28">
      <c r="A568">
        <v>567</v>
      </c>
      <c r="B568" t="s">
        <v>1743</v>
      </c>
      <c r="C568" t="s">
        <v>4263</v>
      </c>
      <c r="D568" t="s">
        <v>37</v>
      </c>
      <c r="E568" t="s">
        <v>108</v>
      </c>
      <c r="F568">
        <v>45910</v>
      </c>
      <c r="I568" s="1">
        <v>45981</v>
      </c>
      <c r="J568">
        <v>11</v>
      </c>
      <c r="L568" t="s">
        <v>16353</v>
      </c>
      <c r="M568">
        <v>50044602</v>
      </c>
      <c r="N568" t="s">
        <v>6518</v>
      </c>
      <c r="O568">
        <v>12</v>
      </c>
      <c r="P568">
        <v>11</v>
      </c>
      <c r="Q568">
        <v>12</v>
      </c>
      <c r="V568" s="1">
        <v>46022</v>
      </c>
      <c r="W568">
        <v>12</v>
      </c>
      <c r="X568" s="317">
        <v>28070</v>
      </c>
      <c r="Y568">
        <v>25.12</v>
      </c>
      <c r="Z568">
        <v>12</v>
      </c>
      <c r="AA568">
        <v>40</v>
      </c>
      <c r="AB568" s="317">
        <v>41585</v>
      </c>
    </row>
    <row r="569" spans="1:28">
      <c r="A569">
        <v>568</v>
      </c>
      <c r="B569" t="s">
        <v>10752</v>
      </c>
      <c r="C569" t="s">
        <v>10753</v>
      </c>
      <c r="D569" t="s">
        <v>37</v>
      </c>
      <c r="E569" t="s">
        <v>108</v>
      </c>
      <c r="I569" s="1"/>
      <c r="J569" t="s">
        <v>43</v>
      </c>
      <c r="L569" t="s">
        <v>16353</v>
      </c>
      <c r="O569" t="s">
        <v>43</v>
      </c>
      <c r="P569" t="s">
        <v>43</v>
      </c>
      <c r="Q569" t="s">
        <v>43</v>
      </c>
      <c r="V569" s="1"/>
      <c r="X569" s="317"/>
      <c r="AB569" s="317"/>
    </row>
    <row r="570" spans="1:28">
      <c r="A570">
        <v>569</v>
      </c>
      <c r="B570" t="s">
        <v>10754</v>
      </c>
      <c r="C570" t="s">
        <v>1654</v>
      </c>
      <c r="D570" t="s">
        <v>37</v>
      </c>
      <c r="E570" t="s">
        <v>108</v>
      </c>
      <c r="I570" s="1"/>
      <c r="J570" t="s">
        <v>43</v>
      </c>
      <c r="L570" t="s">
        <v>16353</v>
      </c>
      <c r="O570" t="s">
        <v>43</v>
      </c>
      <c r="P570" t="s">
        <v>43</v>
      </c>
      <c r="Q570" t="s">
        <v>43</v>
      </c>
      <c r="V570" s="1"/>
      <c r="X570" s="317"/>
      <c r="AB570" s="317"/>
    </row>
    <row r="571" spans="1:28">
      <c r="A571">
        <v>570</v>
      </c>
      <c r="B571" t="s">
        <v>1612</v>
      </c>
      <c r="C571" t="s">
        <v>1613</v>
      </c>
      <c r="D571" t="s">
        <v>37</v>
      </c>
      <c r="E571" t="s">
        <v>87</v>
      </c>
      <c r="I571" s="1"/>
      <c r="J571" t="s">
        <v>43</v>
      </c>
      <c r="L571" t="s">
        <v>16353</v>
      </c>
      <c r="O571" t="s">
        <v>43</v>
      </c>
      <c r="P571" t="s">
        <v>43</v>
      </c>
      <c r="Q571" t="s">
        <v>43</v>
      </c>
      <c r="V571" s="1"/>
      <c r="X571" s="317"/>
      <c r="AB571" s="317"/>
    </row>
    <row r="572" spans="1:28">
      <c r="A572">
        <v>571</v>
      </c>
      <c r="B572" t="s">
        <v>1763</v>
      </c>
      <c r="C572" t="s">
        <v>10755</v>
      </c>
      <c r="D572" t="s">
        <v>37</v>
      </c>
      <c r="E572" t="s">
        <v>87</v>
      </c>
      <c r="I572" s="1"/>
      <c r="J572" t="s">
        <v>43</v>
      </c>
      <c r="L572" t="s">
        <v>16353</v>
      </c>
      <c r="O572" t="s">
        <v>43</v>
      </c>
      <c r="P572" t="s">
        <v>43</v>
      </c>
      <c r="Q572" t="s">
        <v>43</v>
      </c>
      <c r="V572" s="1"/>
      <c r="X572" s="317"/>
      <c r="AB572" s="317"/>
    </row>
    <row r="573" spans="1:28">
      <c r="A573">
        <v>572</v>
      </c>
      <c r="B573" t="s">
        <v>10756</v>
      </c>
      <c r="C573" t="s">
        <v>10757</v>
      </c>
      <c r="D573" t="s">
        <v>37</v>
      </c>
      <c r="E573" t="s">
        <v>87</v>
      </c>
      <c r="I573" s="1"/>
      <c r="J573" t="s">
        <v>43</v>
      </c>
      <c r="L573" t="s">
        <v>16353</v>
      </c>
      <c r="O573" t="s">
        <v>43</v>
      </c>
      <c r="P573" t="s">
        <v>43</v>
      </c>
      <c r="Q573" t="s">
        <v>43</v>
      </c>
      <c r="V573" s="1"/>
      <c r="X573" s="317"/>
      <c r="AB573" s="317"/>
    </row>
    <row r="574" spans="1:28">
      <c r="A574">
        <v>573</v>
      </c>
      <c r="B574" t="s">
        <v>1356</v>
      </c>
      <c r="C574" t="s">
        <v>10758</v>
      </c>
      <c r="D574" t="s">
        <v>37</v>
      </c>
      <c r="E574" t="s">
        <v>60</v>
      </c>
      <c r="G574">
        <v>45839</v>
      </c>
      <c r="I574" s="1">
        <v>46070</v>
      </c>
      <c r="J574">
        <v>2</v>
      </c>
      <c r="L574" t="s">
        <v>16353</v>
      </c>
      <c r="M574">
        <v>50057680</v>
      </c>
      <c r="N574" t="s">
        <v>10411</v>
      </c>
      <c r="O574" t="s">
        <v>43</v>
      </c>
      <c r="P574">
        <v>2</v>
      </c>
      <c r="Q574" t="s">
        <v>43</v>
      </c>
      <c r="V574" s="1"/>
      <c r="X574" s="317"/>
      <c r="AB574" s="317"/>
    </row>
    <row r="575" spans="1:28">
      <c r="A575">
        <v>574</v>
      </c>
      <c r="B575" t="s">
        <v>10759</v>
      </c>
      <c r="C575" t="s">
        <v>570</v>
      </c>
      <c r="D575" t="s">
        <v>37</v>
      </c>
      <c r="E575" t="s">
        <v>92</v>
      </c>
      <c r="I575" s="1">
        <v>45832</v>
      </c>
      <c r="J575">
        <v>6</v>
      </c>
      <c r="L575" t="s">
        <v>16353</v>
      </c>
      <c r="M575">
        <v>50015131</v>
      </c>
      <c r="N575" t="s">
        <v>267</v>
      </c>
      <c r="O575">
        <v>7</v>
      </c>
      <c r="P575">
        <v>6</v>
      </c>
      <c r="Q575">
        <v>7</v>
      </c>
      <c r="V575" s="1">
        <v>45860</v>
      </c>
      <c r="W575">
        <v>7</v>
      </c>
      <c r="X575" s="317">
        <v>23620</v>
      </c>
      <c r="Y575">
        <v>25.7</v>
      </c>
      <c r="Z575">
        <v>7</v>
      </c>
      <c r="AA575">
        <v>40</v>
      </c>
      <c r="AB575" s="317">
        <v>50380</v>
      </c>
    </row>
    <row r="576" spans="1:28">
      <c r="A576">
        <v>575</v>
      </c>
      <c r="B576" t="s">
        <v>10760</v>
      </c>
      <c r="C576" t="s">
        <v>1090</v>
      </c>
      <c r="D576" t="s">
        <v>37</v>
      </c>
      <c r="E576" t="s">
        <v>92</v>
      </c>
      <c r="I576" s="1">
        <v>45832</v>
      </c>
      <c r="J576">
        <v>6</v>
      </c>
      <c r="L576" t="s">
        <v>16353</v>
      </c>
      <c r="M576">
        <v>50015106</v>
      </c>
      <c r="N576" t="s">
        <v>267</v>
      </c>
      <c r="O576">
        <v>7</v>
      </c>
      <c r="P576">
        <v>6</v>
      </c>
      <c r="Q576">
        <v>7</v>
      </c>
      <c r="S576">
        <v>45867</v>
      </c>
      <c r="T576">
        <v>45873</v>
      </c>
      <c r="V576" s="1">
        <v>45860</v>
      </c>
      <c r="W576">
        <v>7</v>
      </c>
      <c r="X576" s="317">
        <v>39190</v>
      </c>
      <c r="Y576">
        <v>25.7</v>
      </c>
      <c r="Z576">
        <v>7</v>
      </c>
      <c r="AA576">
        <v>40</v>
      </c>
      <c r="AB576" s="317">
        <v>92616</v>
      </c>
    </row>
    <row r="577" spans="1:28">
      <c r="A577">
        <v>576</v>
      </c>
      <c r="B577" t="s">
        <v>1796</v>
      </c>
      <c r="C577" t="s">
        <v>10761</v>
      </c>
      <c r="D577" t="s">
        <v>37</v>
      </c>
      <c r="E577" t="s">
        <v>87</v>
      </c>
      <c r="I577" s="1">
        <v>45832</v>
      </c>
      <c r="J577">
        <v>6</v>
      </c>
      <c r="L577" t="s">
        <v>16353</v>
      </c>
      <c r="M577">
        <v>50015034</v>
      </c>
      <c r="N577" t="s">
        <v>10340</v>
      </c>
      <c r="O577">
        <v>9</v>
      </c>
      <c r="P577">
        <v>6</v>
      </c>
      <c r="Q577">
        <v>9</v>
      </c>
      <c r="R577">
        <v>45904</v>
      </c>
      <c r="V577" s="1">
        <v>45925</v>
      </c>
      <c r="W577">
        <v>9</v>
      </c>
      <c r="X577" s="317">
        <v>43770</v>
      </c>
      <c r="Y577">
        <v>25.9</v>
      </c>
      <c r="Z577">
        <v>9</v>
      </c>
      <c r="AA577">
        <v>40</v>
      </c>
      <c r="AB577" s="317">
        <v>93382</v>
      </c>
    </row>
    <row r="578" spans="1:28">
      <c r="A578">
        <v>577</v>
      </c>
      <c r="B578" t="s">
        <v>10762</v>
      </c>
      <c r="C578" t="s">
        <v>10763</v>
      </c>
      <c r="D578" t="s">
        <v>37</v>
      </c>
      <c r="E578" t="s">
        <v>87</v>
      </c>
      <c r="I578" s="1">
        <v>45832</v>
      </c>
      <c r="J578">
        <v>6</v>
      </c>
      <c r="L578" t="s">
        <v>16353</v>
      </c>
      <c r="M578">
        <v>50015154</v>
      </c>
      <c r="N578" t="s">
        <v>6518</v>
      </c>
      <c r="O578">
        <v>8</v>
      </c>
      <c r="P578">
        <v>6</v>
      </c>
      <c r="Q578">
        <v>8</v>
      </c>
      <c r="R578">
        <v>45834</v>
      </c>
      <c r="V578" s="1">
        <v>45890</v>
      </c>
      <c r="W578">
        <v>8</v>
      </c>
      <c r="X578" s="317">
        <v>100000</v>
      </c>
      <c r="Y578">
        <v>25.8</v>
      </c>
      <c r="Z578">
        <v>8</v>
      </c>
      <c r="AA578">
        <v>40</v>
      </c>
      <c r="AB578" s="317">
        <v>171650</v>
      </c>
    </row>
    <row r="579" spans="1:28">
      <c r="A579">
        <v>578</v>
      </c>
      <c r="B579" t="s">
        <v>1856</v>
      </c>
      <c r="C579" t="s">
        <v>10764</v>
      </c>
      <c r="D579" t="s">
        <v>37</v>
      </c>
      <c r="E579" t="s">
        <v>108</v>
      </c>
      <c r="I579" s="1">
        <v>45833</v>
      </c>
      <c r="J579">
        <v>6</v>
      </c>
      <c r="L579" t="s">
        <v>16353</v>
      </c>
      <c r="M579">
        <v>50015360</v>
      </c>
      <c r="N579" t="s">
        <v>6518</v>
      </c>
      <c r="O579">
        <v>8</v>
      </c>
      <c r="P579">
        <v>6</v>
      </c>
      <c r="Q579">
        <v>8</v>
      </c>
      <c r="S579">
        <v>45908</v>
      </c>
      <c r="T579">
        <v>45909</v>
      </c>
      <c r="V579" s="1">
        <v>45890</v>
      </c>
      <c r="W579">
        <v>8</v>
      </c>
      <c r="X579" s="317">
        <v>100000</v>
      </c>
      <c r="Y579">
        <v>25.8</v>
      </c>
      <c r="Z579">
        <v>8</v>
      </c>
      <c r="AA579">
        <v>40</v>
      </c>
      <c r="AB579" s="317">
        <v>187439</v>
      </c>
    </row>
    <row r="580" spans="1:28">
      <c r="A580">
        <v>579</v>
      </c>
      <c r="B580" t="s">
        <v>1859</v>
      </c>
      <c r="C580" t="s">
        <v>10765</v>
      </c>
      <c r="D580" t="s">
        <v>37</v>
      </c>
      <c r="E580" t="s">
        <v>108</v>
      </c>
      <c r="I580" s="1">
        <v>45833</v>
      </c>
      <c r="J580">
        <v>6</v>
      </c>
      <c r="L580" t="s">
        <v>16353</v>
      </c>
      <c r="M580">
        <v>50015362</v>
      </c>
      <c r="N580" t="s">
        <v>10411</v>
      </c>
      <c r="O580">
        <v>9</v>
      </c>
      <c r="P580">
        <v>6</v>
      </c>
      <c r="Q580">
        <v>9</v>
      </c>
      <c r="V580" s="1">
        <v>45922</v>
      </c>
      <c r="W580">
        <v>9</v>
      </c>
      <c r="X580" s="317">
        <v>31660</v>
      </c>
      <c r="Y580">
        <v>25.9</v>
      </c>
      <c r="Z580">
        <v>9</v>
      </c>
      <c r="AA580">
        <v>40</v>
      </c>
      <c r="AB580" s="317">
        <v>67537</v>
      </c>
    </row>
    <row r="581" spans="1:28">
      <c r="A581">
        <v>580</v>
      </c>
      <c r="B581" t="s">
        <v>1862</v>
      </c>
      <c r="C581" t="s">
        <v>10766</v>
      </c>
      <c r="D581" t="s">
        <v>37</v>
      </c>
      <c r="E581" t="s">
        <v>108</v>
      </c>
      <c r="I581" s="1">
        <v>45833</v>
      </c>
      <c r="J581">
        <v>6</v>
      </c>
      <c r="L581" t="s">
        <v>16353</v>
      </c>
      <c r="M581">
        <v>50015365</v>
      </c>
      <c r="N581" t="s">
        <v>267</v>
      </c>
      <c r="O581">
        <v>7</v>
      </c>
      <c r="P581">
        <v>6</v>
      </c>
      <c r="Q581">
        <v>7</v>
      </c>
      <c r="V581" s="1">
        <v>45860</v>
      </c>
      <c r="W581">
        <v>7</v>
      </c>
      <c r="X581" s="317">
        <v>23620</v>
      </c>
      <c r="Y581">
        <v>25.7</v>
      </c>
      <c r="Z581">
        <v>7</v>
      </c>
      <c r="AA581">
        <v>40</v>
      </c>
      <c r="AB581" s="317">
        <v>50380</v>
      </c>
    </row>
    <row r="582" spans="1:28">
      <c r="A582">
        <v>581</v>
      </c>
      <c r="B582" t="s">
        <v>10767</v>
      </c>
      <c r="C582" t="s">
        <v>10768</v>
      </c>
      <c r="D582" t="s">
        <v>37</v>
      </c>
      <c r="E582" t="s">
        <v>108</v>
      </c>
      <c r="I582" s="1">
        <v>45833</v>
      </c>
      <c r="J582">
        <v>6</v>
      </c>
      <c r="L582" t="s">
        <v>16353</v>
      </c>
      <c r="M582">
        <v>50015356</v>
      </c>
      <c r="N582" t="s">
        <v>10340</v>
      </c>
      <c r="O582">
        <v>9</v>
      </c>
      <c r="P582">
        <v>6</v>
      </c>
      <c r="Q582">
        <v>9</v>
      </c>
      <c r="V582" s="1"/>
      <c r="X582" s="317"/>
      <c r="Y582">
        <v>25.1</v>
      </c>
      <c r="Z582">
        <v>10</v>
      </c>
      <c r="AA582">
        <v>40</v>
      </c>
      <c r="AB582" s="317">
        <v>50380</v>
      </c>
    </row>
    <row r="583" spans="1:28">
      <c r="A583">
        <v>582</v>
      </c>
      <c r="B583" t="s">
        <v>1865</v>
      </c>
      <c r="C583" t="s">
        <v>1866</v>
      </c>
      <c r="D583" t="s">
        <v>37</v>
      </c>
      <c r="E583" t="s">
        <v>108</v>
      </c>
      <c r="I583" s="1">
        <v>45833</v>
      </c>
      <c r="J583">
        <v>6</v>
      </c>
      <c r="L583" t="s">
        <v>16353</v>
      </c>
      <c r="M583">
        <v>50015370</v>
      </c>
      <c r="N583" t="s">
        <v>6518</v>
      </c>
      <c r="O583">
        <v>8</v>
      </c>
      <c r="P583">
        <v>6</v>
      </c>
      <c r="Q583">
        <v>8</v>
      </c>
      <c r="V583" s="1">
        <v>45890</v>
      </c>
      <c r="W583">
        <v>8</v>
      </c>
      <c r="X583" s="317">
        <v>42380</v>
      </c>
      <c r="Y583">
        <v>25.8</v>
      </c>
      <c r="Z583">
        <v>8</v>
      </c>
      <c r="AA583">
        <v>40</v>
      </c>
      <c r="AB583" s="317">
        <v>90413</v>
      </c>
    </row>
    <row r="584" spans="1:28">
      <c r="A584">
        <v>583</v>
      </c>
      <c r="B584" t="s">
        <v>1831</v>
      </c>
      <c r="C584" t="s">
        <v>1832</v>
      </c>
      <c r="D584" t="s">
        <v>37</v>
      </c>
      <c r="E584" t="s">
        <v>92</v>
      </c>
      <c r="F584">
        <v>45901</v>
      </c>
      <c r="I584" s="1"/>
      <c r="L584" t="s">
        <v>16353</v>
      </c>
      <c r="O584" t="s">
        <v>43</v>
      </c>
      <c r="P584" t="s">
        <v>43</v>
      </c>
      <c r="Q584" t="s">
        <v>43</v>
      </c>
      <c r="V584" s="1"/>
      <c r="X584" s="317"/>
      <c r="AB584" s="317"/>
    </row>
    <row r="585" spans="1:28">
      <c r="A585">
        <v>584</v>
      </c>
      <c r="B585" t="s">
        <v>10769</v>
      </c>
      <c r="C585" t="s">
        <v>10770</v>
      </c>
      <c r="D585" t="s">
        <v>37</v>
      </c>
      <c r="E585" t="s">
        <v>87</v>
      </c>
      <c r="I585" s="1"/>
      <c r="J585" t="s">
        <v>43</v>
      </c>
      <c r="L585" t="s">
        <v>16353</v>
      </c>
      <c r="O585" t="s">
        <v>43</v>
      </c>
      <c r="P585" t="s">
        <v>43</v>
      </c>
      <c r="Q585" t="s">
        <v>43</v>
      </c>
      <c r="V585" s="1"/>
      <c r="X585" s="317"/>
      <c r="AB585" s="317"/>
    </row>
    <row r="586" spans="1:28">
      <c r="A586">
        <v>585</v>
      </c>
      <c r="B586" t="s">
        <v>10771</v>
      </c>
      <c r="C586" t="s">
        <v>10772</v>
      </c>
      <c r="D586" t="s">
        <v>37</v>
      </c>
      <c r="E586" t="s">
        <v>92</v>
      </c>
      <c r="G586">
        <v>45849</v>
      </c>
      <c r="I586" s="1"/>
      <c r="J586" t="s">
        <v>43</v>
      </c>
      <c r="L586" t="s">
        <v>16353</v>
      </c>
      <c r="O586" t="s">
        <v>43</v>
      </c>
      <c r="P586" t="s">
        <v>43</v>
      </c>
      <c r="Q586" t="s">
        <v>43</v>
      </c>
      <c r="V586" s="1"/>
      <c r="X586" s="317"/>
      <c r="AB586" s="317"/>
    </row>
    <row r="587" spans="1:28">
      <c r="A587">
        <v>586</v>
      </c>
      <c r="B587" t="s">
        <v>10773</v>
      </c>
      <c r="C587" t="s">
        <v>10774</v>
      </c>
      <c r="D587" t="s">
        <v>37</v>
      </c>
      <c r="E587" t="s">
        <v>92</v>
      </c>
      <c r="I587" s="1"/>
      <c r="J587" t="s">
        <v>43</v>
      </c>
      <c r="L587" t="s">
        <v>16353</v>
      </c>
      <c r="O587" t="s">
        <v>43</v>
      </c>
      <c r="P587" t="s">
        <v>43</v>
      </c>
      <c r="Q587" t="s">
        <v>43</v>
      </c>
      <c r="V587" s="1"/>
      <c r="X587" s="317"/>
      <c r="AB587" s="317"/>
    </row>
    <row r="588" spans="1:28">
      <c r="A588">
        <v>587</v>
      </c>
      <c r="B588" t="s">
        <v>10775</v>
      </c>
      <c r="C588" t="s">
        <v>10776</v>
      </c>
      <c r="D588" t="s">
        <v>37</v>
      </c>
      <c r="E588" t="s">
        <v>92</v>
      </c>
      <c r="G588">
        <v>45849</v>
      </c>
      <c r="I588" s="1">
        <v>45988</v>
      </c>
      <c r="J588">
        <v>11</v>
      </c>
      <c r="L588" t="s">
        <v>16353</v>
      </c>
      <c r="M588">
        <v>630108</v>
      </c>
      <c r="N588" t="s">
        <v>10411</v>
      </c>
      <c r="O588">
        <v>12</v>
      </c>
      <c r="P588">
        <v>11</v>
      </c>
      <c r="Q588">
        <v>12</v>
      </c>
      <c r="S588">
        <v>46017</v>
      </c>
      <c r="T588">
        <v>46052</v>
      </c>
      <c r="V588" s="1"/>
      <c r="X588" s="317"/>
      <c r="Y588">
        <v>26.1</v>
      </c>
      <c r="Z588">
        <v>1</v>
      </c>
      <c r="AA588">
        <v>101</v>
      </c>
      <c r="AB588" s="317">
        <v>101525</v>
      </c>
    </row>
    <row r="589" spans="1:28">
      <c r="A589">
        <v>588</v>
      </c>
      <c r="B589" t="s">
        <v>10777</v>
      </c>
      <c r="C589" t="s">
        <v>10778</v>
      </c>
      <c r="D589" t="s">
        <v>37</v>
      </c>
      <c r="E589" t="s">
        <v>87</v>
      </c>
      <c r="I589" s="1"/>
      <c r="J589" t="s">
        <v>43</v>
      </c>
      <c r="L589" t="s">
        <v>16353</v>
      </c>
      <c r="O589" t="s">
        <v>43</v>
      </c>
      <c r="P589" t="s">
        <v>43</v>
      </c>
      <c r="Q589" t="s">
        <v>43</v>
      </c>
      <c r="V589" s="1"/>
      <c r="X589" s="317"/>
      <c r="AB589" s="317"/>
    </row>
    <row r="590" spans="1:28">
      <c r="A590">
        <v>589</v>
      </c>
      <c r="B590" t="s">
        <v>10779</v>
      </c>
      <c r="C590" t="s">
        <v>10780</v>
      </c>
      <c r="D590" t="s">
        <v>37</v>
      </c>
      <c r="E590" t="s">
        <v>636</v>
      </c>
      <c r="I590" s="1">
        <v>45937</v>
      </c>
      <c r="J590">
        <v>10</v>
      </c>
      <c r="L590" t="s">
        <v>16353</v>
      </c>
      <c r="M590">
        <v>531102</v>
      </c>
      <c r="N590" t="s">
        <v>10411</v>
      </c>
      <c r="O590">
        <v>10</v>
      </c>
      <c r="P590">
        <v>10</v>
      </c>
      <c r="Q590">
        <v>10</v>
      </c>
      <c r="V590" s="1">
        <v>45991</v>
      </c>
      <c r="W590">
        <v>11</v>
      </c>
      <c r="X590" s="317">
        <v>22970</v>
      </c>
      <c r="Y590">
        <v>25.11</v>
      </c>
      <c r="Z590">
        <v>11</v>
      </c>
      <c r="AA590">
        <v>101</v>
      </c>
      <c r="AB590" s="317">
        <v>59220</v>
      </c>
    </row>
    <row r="591" spans="1:28">
      <c r="A591">
        <v>590</v>
      </c>
      <c r="B591" t="s">
        <v>229</v>
      </c>
      <c r="C591" t="s">
        <v>230</v>
      </c>
      <c r="D591" t="s">
        <v>37</v>
      </c>
      <c r="E591" t="s">
        <v>140</v>
      </c>
      <c r="F591">
        <v>45901</v>
      </c>
      <c r="I591" s="1"/>
      <c r="J591" t="s">
        <v>43</v>
      </c>
      <c r="L591" t="s">
        <v>16353</v>
      </c>
      <c r="O591" t="s">
        <v>43</v>
      </c>
      <c r="P591" t="s">
        <v>43</v>
      </c>
      <c r="Q591" t="s">
        <v>43</v>
      </c>
      <c r="V591" s="1"/>
      <c r="X591" s="317"/>
      <c r="AB591" s="317"/>
    </row>
    <row r="592" spans="1:28">
      <c r="A592">
        <v>591</v>
      </c>
      <c r="B592" t="s">
        <v>10781</v>
      </c>
      <c r="C592" t="s">
        <v>10782</v>
      </c>
      <c r="D592" t="s">
        <v>37</v>
      </c>
      <c r="E592" t="s">
        <v>40</v>
      </c>
      <c r="I592" s="1">
        <v>45835</v>
      </c>
      <c r="J592">
        <v>6</v>
      </c>
      <c r="L592" t="s">
        <v>16353</v>
      </c>
      <c r="M592">
        <v>50015649</v>
      </c>
      <c r="N592" t="s">
        <v>6518</v>
      </c>
      <c r="O592">
        <v>8</v>
      </c>
      <c r="P592">
        <v>6</v>
      </c>
      <c r="Q592">
        <v>8</v>
      </c>
      <c r="R592">
        <v>45839</v>
      </c>
      <c r="V592" s="1">
        <v>45890</v>
      </c>
      <c r="W592">
        <v>8</v>
      </c>
      <c r="X592" s="317">
        <v>96900</v>
      </c>
      <c r="Y592">
        <v>25.8</v>
      </c>
      <c r="Z592">
        <v>8</v>
      </c>
      <c r="AA592">
        <v>40</v>
      </c>
      <c r="AB592" s="317">
        <v>206721</v>
      </c>
    </row>
    <row r="593" spans="1:28">
      <c r="A593">
        <v>592</v>
      </c>
      <c r="B593" t="s">
        <v>840</v>
      </c>
      <c r="C593" t="s">
        <v>841</v>
      </c>
      <c r="D593" t="s">
        <v>37</v>
      </c>
      <c r="E593" t="s">
        <v>40</v>
      </c>
      <c r="I593" s="1">
        <v>45835</v>
      </c>
      <c r="J593">
        <v>6</v>
      </c>
      <c r="L593" t="s">
        <v>16353</v>
      </c>
      <c r="M593">
        <v>50015651</v>
      </c>
      <c r="N593" t="s">
        <v>6518</v>
      </c>
      <c r="O593" t="s">
        <v>43</v>
      </c>
      <c r="P593">
        <v>6</v>
      </c>
      <c r="Q593" t="s">
        <v>43</v>
      </c>
      <c r="R593">
        <v>45839</v>
      </c>
      <c r="V593" s="1"/>
      <c r="X593" s="317"/>
      <c r="AB593" s="317"/>
    </row>
    <row r="594" spans="1:28">
      <c r="A594">
        <v>593</v>
      </c>
      <c r="B594" t="s">
        <v>1927</v>
      </c>
      <c r="C594" t="s">
        <v>10783</v>
      </c>
      <c r="D594" t="s">
        <v>37</v>
      </c>
      <c r="E594" t="s">
        <v>87</v>
      </c>
      <c r="F594">
        <v>45909</v>
      </c>
      <c r="I594" s="1"/>
      <c r="J594" t="s">
        <v>43</v>
      </c>
      <c r="L594" t="s">
        <v>16353</v>
      </c>
      <c r="O594" t="s">
        <v>43</v>
      </c>
      <c r="P594" t="s">
        <v>43</v>
      </c>
      <c r="Q594" t="s">
        <v>43</v>
      </c>
      <c r="V594" s="1"/>
      <c r="X594" s="317"/>
      <c r="AB594" s="317"/>
    </row>
    <row r="595" spans="1:28">
      <c r="A595">
        <v>594</v>
      </c>
      <c r="B595" t="s">
        <v>1933</v>
      </c>
      <c r="C595" t="s">
        <v>1934</v>
      </c>
      <c r="D595" t="s">
        <v>37</v>
      </c>
      <c r="E595" t="s">
        <v>108</v>
      </c>
      <c r="F595">
        <v>45901</v>
      </c>
      <c r="I595" s="1">
        <v>46013</v>
      </c>
      <c r="J595">
        <v>12</v>
      </c>
      <c r="L595" t="s">
        <v>16353</v>
      </c>
      <c r="M595">
        <v>50050577</v>
      </c>
      <c r="N595" t="s">
        <v>267</v>
      </c>
      <c r="O595">
        <v>2</v>
      </c>
      <c r="P595">
        <v>12</v>
      </c>
      <c r="Q595">
        <v>2</v>
      </c>
      <c r="V595" s="1"/>
      <c r="X595" s="317"/>
      <c r="Y595">
        <v>26.2</v>
      </c>
      <c r="Z595">
        <v>2</v>
      </c>
      <c r="AA595">
        <v>40</v>
      </c>
      <c r="AB595" s="317">
        <v>52292</v>
      </c>
    </row>
    <row r="596" spans="1:28">
      <c r="A596">
        <v>595</v>
      </c>
      <c r="B596" t="s">
        <v>1924</v>
      </c>
      <c r="C596" t="s">
        <v>10784</v>
      </c>
      <c r="D596" t="s">
        <v>37</v>
      </c>
      <c r="E596" t="s">
        <v>108</v>
      </c>
      <c r="F596">
        <v>45894</v>
      </c>
      <c r="I596" s="1"/>
      <c r="J596" t="s">
        <v>43</v>
      </c>
      <c r="L596" t="s">
        <v>16353</v>
      </c>
      <c r="O596" t="s">
        <v>43</v>
      </c>
      <c r="P596" t="s">
        <v>43</v>
      </c>
      <c r="Q596" t="s">
        <v>43</v>
      </c>
      <c r="V596" s="1"/>
      <c r="X596" s="317"/>
      <c r="AB596" s="317"/>
    </row>
    <row r="597" spans="1:28">
      <c r="A597">
        <v>596</v>
      </c>
      <c r="B597" t="s">
        <v>1903</v>
      </c>
      <c r="C597" t="s">
        <v>1904</v>
      </c>
      <c r="D597" t="s">
        <v>37</v>
      </c>
      <c r="E597" t="s">
        <v>72</v>
      </c>
      <c r="F597">
        <v>45887</v>
      </c>
      <c r="I597" s="1"/>
      <c r="J597" t="s">
        <v>43</v>
      </c>
      <c r="L597" t="s">
        <v>16353</v>
      </c>
      <c r="O597" t="s">
        <v>43</v>
      </c>
      <c r="P597" t="s">
        <v>43</v>
      </c>
      <c r="Q597" t="s">
        <v>43</v>
      </c>
      <c r="V597" s="1"/>
      <c r="X597" s="317"/>
      <c r="AB597" s="317"/>
    </row>
    <row r="598" spans="1:28">
      <c r="A598">
        <v>597</v>
      </c>
      <c r="B598" t="s">
        <v>10785</v>
      </c>
      <c r="C598" t="s">
        <v>10786</v>
      </c>
      <c r="D598" t="s">
        <v>37</v>
      </c>
      <c r="E598" t="s">
        <v>40</v>
      </c>
      <c r="I598" s="1">
        <v>45922</v>
      </c>
      <c r="J598">
        <v>9</v>
      </c>
      <c r="L598" t="s">
        <v>16353</v>
      </c>
      <c r="M598">
        <v>531110</v>
      </c>
      <c r="N598" t="s">
        <v>10411</v>
      </c>
      <c r="O598">
        <v>11</v>
      </c>
      <c r="P598">
        <v>9</v>
      </c>
      <c r="Q598">
        <v>11</v>
      </c>
      <c r="V598" s="1">
        <v>45991</v>
      </c>
      <c r="W598">
        <v>11</v>
      </c>
      <c r="X598" s="317">
        <v>29980</v>
      </c>
      <c r="Y598">
        <v>25.11</v>
      </c>
      <c r="Z598">
        <v>11</v>
      </c>
      <c r="AA598">
        <v>101</v>
      </c>
      <c r="AB598" s="317">
        <v>78500</v>
      </c>
    </row>
    <row r="599" spans="1:28">
      <c r="A599">
        <v>598</v>
      </c>
      <c r="B599" t="s">
        <v>10787</v>
      </c>
      <c r="C599" t="s">
        <v>10788</v>
      </c>
      <c r="D599" t="s">
        <v>37</v>
      </c>
      <c r="E599" t="s">
        <v>72</v>
      </c>
      <c r="G599">
        <v>45874</v>
      </c>
      <c r="I599" s="1">
        <v>46038</v>
      </c>
      <c r="J599">
        <v>1</v>
      </c>
      <c r="L599" t="s">
        <v>16353</v>
      </c>
      <c r="M599">
        <v>630205</v>
      </c>
      <c r="N599" t="s">
        <v>10411</v>
      </c>
      <c r="O599">
        <v>2</v>
      </c>
      <c r="P599">
        <v>1</v>
      </c>
      <c r="Q599">
        <v>2</v>
      </c>
      <c r="R599">
        <v>46042</v>
      </c>
      <c r="S599">
        <v>46063</v>
      </c>
      <c r="T599">
        <v>46065</v>
      </c>
      <c r="V599" s="1"/>
      <c r="X599" s="317"/>
      <c r="Y599">
        <v>26.2</v>
      </c>
      <c r="Z599">
        <v>2</v>
      </c>
      <c r="AA599">
        <v>101</v>
      </c>
      <c r="AB599" s="317">
        <v>88939</v>
      </c>
    </row>
    <row r="600" spans="1:28">
      <c r="A600">
        <v>599</v>
      </c>
      <c r="B600" t="s">
        <v>1906</v>
      </c>
      <c r="C600" t="s">
        <v>1907</v>
      </c>
      <c r="D600" t="s">
        <v>37</v>
      </c>
      <c r="E600" t="s">
        <v>146</v>
      </c>
      <c r="F600">
        <v>45901</v>
      </c>
      <c r="G600">
        <v>45910</v>
      </c>
      <c r="I600" s="1">
        <v>46055</v>
      </c>
      <c r="J600">
        <v>2</v>
      </c>
      <c r="L600" t="s">
        <v>16353</v>
      </c>
      <c r="M600">
        <v>50055893</v>
      </c>
      <c r="N600" t="s">
        <v>267</v>
      </c>
      <c r="O600" t="s">
        <v>43</v>
      </c>
      <c r="P600">
        <v>2</v>
      </c>
      <c r="Q600" t="s">
        <v>43</v>
      </c>
      <c r="R600">
        <v>46072</v>
      </c>
      <c r="V600" s="1"/>
      <c r="X600" s="317"/>
      <c r="AB600" s="317"/>
    </row>
    <row r="601" spans="1:28">
      <c r="A601">
        <v>600</v>
      </c>
      <c r="B601" t="s">
        <v>1990</v>
      </c>
      <c r="C601" t="s">
        <v>10789</v>
      </c>
      <c r="D601" t="s">
        <v>37</v>
      </c>
      <c r="E601" t="s">
        <v>146</v>
      </c>
      <c r="F601">
        <v>45910</v>
      </c>
      <c r="I601" s="1"/>
      <c r="J601" t="s">
        <v>43</v>
      </c>
      <c r="L601" t="s">
        <v>16353</v>
      </c>
      <c r="O601" t="s">
        <v>43</v>
      </c>
      <c r="P601" t="s">
        <v>43</v>
      </c>
      <c r="Q601" t="s">
        <v>43</v>
      </c>
      <c r="V601" s="1"/>
      <c r="X601" s="317"/>
      <c r="AB601" s="317"/>
    </row>
    <row r="602" spans="1:28">
      <c r="A602">
        <v>601</v>
      </c>
      <c r="B602" t="s">
        <v>1976</v>
      </c>
      <c r="C602" t="s">
        <v>10790</v>
      </c>
      <c r="D602" t="s">
        <v>37</v>
      </c>
      <c r="E602" t="s">
        <v>108</v>
      </c>
      <c r="F602">
        <v>45895</v>
      </c>
      <c r="I602" s="1"/>
      <c r="J602" t="s">
        <v>43</v>
      </c>
      <c r="L602" t="s">
        <v>16353</v>
      </c>
      <c r="O602" t="s">
        <v>43</v>
      </c>
      <c r="P602" t="s">
        <v>43</v>
      </c>
      <c r="Q602" t="s">
        <v>43</v>
      </c>
      <c r="V602" s="1"/>
      <c r="X602" s="317"/>
      <c r="AB602" s="317"/>
    </row>
    <row r="603" spans="1:28">
      <c r="A603">
        <v>602</v>
      </c>
      <c r="B603" t="s">
        <v>1970</v>
      </c>
      <c r="C603" t="s">
        <v>1971</v>
      </c>
      <c r="D603" t="s">
        <v>37</v>
      </c>
      <c r="E603" t="s">
        <v>72</v>
      </c>
      <c r="I603" s="1">
        <v>45838</v>
      </c>
      <c r="J603">
        <v>6</v>
      </c>
      <c r="L603" t="s">
        <v>16353</v>
      </c>
      <c r="M603">
        <v>50016068</v>
      </c>
      <c r="N603" t="s">
        <v>267</v>
      </c>
      <c r="O603">
        <v>8</v>
      </c>
      <c r="P603">
        <v>6</v>
      </c>
      <c r="Q603">
        <v>8</v>
      </c>
      <c r="V603" s="1">
        <v>45922</v>
      </c>
      <c r="W603">
        <v>9</v>
      </c>
      <c r="X603" s="317">
        <v>47510</v>
      </c>
      <c r="Y603">
        <v>25.9</v>
      </c>
      <c r="Z603">
        <v>9</v>
      </c>
      <c r="AA603">
        <v>40</v>
      </c>
      <c r="AB603" s="317">
        <v>94550</v>
      </c>
    </row>
    <row r="604" spans="1:28">
      <c r="A604">
        <v>603</v>
      </c>
      <c r="B604" t="s">
        <v>1973</v>
      </c>
      <c r="C604" t="s">
        <v>10791</v>
      </c>
      <c r="D604" t="s">
        <v>37</v>
      </c>
      <c r="E604" t="s">
        <v>108</v>
      </c>
      <c r="F604">
        <v>45894</v>
      </c>
      <c r="G604">
        <v>45908</v>
      </c>
      <c r="I604" s="1"/>
      <c r="J604" t="s">
        <v>43</v>
      </c>
      <c r="L604" t="s">
        <v>16353</v>
      </c>
      <c r="O604" t="s">
        <v>43</v>
      </c>
      <c r="P604" t="s">
        <v>43</v>
      </c>
      <c r="Q604" t="s">
        <v>43</v>
      </c>
      <c r="V604" s="1"/>
      <c r="X604" s="317"/>
      <c r="AB604" s="317"/>
    </row>
    <row r="605" spans="1:28">
      <c r="A605">
        <v>604</v>
      </c>
      <c r="B605" t="s">
        <v>1999</v>
      </c>
      <c r="C605" t="s">
        <v>10792</v>
      </c>
      <c r="D605" t="s">
        <v>37</v>
      </c>
      <c r="E605" t="s">
        <v>92</v>
      </c>
      <c r="I605" s="1">
        <v>45838</v>
      </c>
      <c r="J605">
        <v>6</v>
      </c>
      <c r="L605" t="s">
        <v>16353</v>
      </c>
      <c r="M605">
        <v>50016120</v>
      </c>
      <c r="N605" t="s">
        <v>267</v>
      </c>
      <c r="O605">
        <v>9</v>
      </c>
      <c r="P605">
        <v>7</v>
      </c>
      <c r="Q605">
        <v>9</v>
      </c>
      <c r="V605" s="1">
        <v>45922</v>
      </c>
      <c r="W605">
        <v>9</v>
      </c>
      <c r="X605" s="317">
        <v>23620</v>
      </c>
      <c r="Y605">
        <v>25.9</v>
      </c>
      <c r="Z605">
        <v>9</v>
      </c>
      <c r="AA605">
        <v>40</v>
      </c>
      <c r="AB605" s="317">
        <v>50380</v>
      </c>
    </row>
    <row r="606" spans="1:28">
      <c r="A606">
        <v>605</v>
      </c>
      <c r="B606" t="s">
        <v>1930</v>
      </c>
      <c r="C606" t="s">
        <v>1931</v>
      </c>
      <c r="D606" t="s">
        <v>37</v>
      </c>
      <c r="E606" t="s">
        <v>140</v>
      </c>
      <c r="F606">
        <v>45925</v>
      </c>
      <c r="I606" s="1">
        <v>46028</v>
      </c>
      <c r="J606">
        <v>1</v>
      </c>
      <c r="L606" t="s">
        <v>16353</v>
      </c>
      <c r="M606">
        <v>50052422</v>
      </c>
      <c r="N606" t="s">
        <v>267</v>
      </c>
      <c r="O606">
        <v>1</v>
      </c>
      <c r="P606">
        <v>1</v>
      </c>
      <c r="Q606">
        <v>1</v>
      </c>
      <c r="V606" s="1"/>
      <c r="X606" s="317"/>
      <c r="Y606">
        <v>26.1</v>
      </c>
      <c r="Z606">
        <v>1</v>
      </c>
      <c r="AA606">
        <v>40</v>
      </c>
      <c r="AB606" s="317">
        <v>73260</v>
      </c>
    </row>
    <row r="607" spans="1:28">
      <c r="A607">
        <v>606</v>
      </c>
      <c r="B607" t="s">
        <v>10793</v>
      </c>
      <c r="C607" t="s">
        <v>10794</v>
      </c>
      <c r="D607" t="s">
        <v>37</v>
      </c>
      <c r="E607" t="s">
        <v>140</v>
      </c>
      <c r="I607" s="1">
        <v>45839</v>
      </c>
      <c r="J607">
        <v>7</v>
      </c>
      <c r="L607" t="s">
        <v>16353</v>
      </c>
      <c r="M607">
        <v>50016176</v>
      </c>
      <c r="N607" t="s">
        <v>267</v>
      </c>
      <c r="O607">
        <v>7</v>
      </c>
      <c r="P607">
        <v>7</v>
      </c>
      <c r="Q607">
        <v>7</v>
      </c>
      <c r="V607" s="1">
        <v>45860</v>
      </c>
      <c r="W607">
        <v>7</v>
      </c>
      <c r="X607" s="317">
        <v>36640</v>
      </c>
      <c r="Y607">
        <v>25.7</v>
      </c>
      <c r="Z607">
        <v>7</v>
      </c>
      <c r="AA607">
        <v>40</v>
      </c>
      <c r="AB607" s="317">
        <v>78146</v>
      </c>
    </row>
    <row r="608" spans="1:28">
      <c r="A608">
        <v>607</v>
      </c>
      <c r="B608" t="s">
        <v>2013</v>
      </c>
      <c r="C608" t="s">
        <v>2014</v>
      </c>
      <c r="D608" t="s">
        <v>37</v>
      </c>
      <c r="E608" t="s">
        <v>108</v>
      </c>
      <c r="I608" s="1">
        <v>46041</v>
      </c>
      <c r="J608">
        <v>1</v>
      </c>
      <c r="L608" t="s">
        <v>16353</v>
      </c>
      <c r="M608">
        <v>50054142</v>
      </c>
      <c r="N608" t="s">
        <v>6518</v>
      </c>
      <c r="O608">
        <v>2</v>
      </c>
      <c r="P608">
        <v>1</v>
      </c>
      <c r="Q608">
        <v>2</v>
      </c>
      <c r="V608" s="1"/>
      <c r="X608" s="317"/>
      <c r="Y608">
        <v>26.2</v>
      </c>
      <c r="Z608">
        <v>2</v>
      </c>
      <c r="AA608">
        <v>40</v>
      </c>
      <c r="AB608" s="317">
        <v>34052</v>
      </c>
    </row>
    <row r="609" spans="1:28">
      <c r="A609">
        <v>608</v>
      </c>
      <c r="B609" t="s">
        <v>10795</v>
      </c>
      <c r="C609" t="s">
        <v>10796</v>
      </c>
      <c r="D609" t="s">
        <v>37</v>
      </c>
      <c r="E609" t="s">
        <v>60</v>
      </c>
      <c r="I609" s="1">
        <v>45839</v>
      </c>
      <c r="J609">
        <v>7</v>
      </c>
      <c r="L609" t="s">
        <v>16353</v>
      </c>
      <c r="M609">
        <v>50016228</v>
      </c>
      <c r="N609" t="s">
        <v>6518</v>
      </c>
      <c r="O609">
        <v>12</v>
      </c>
      <c r="P609">
        <v>7</v>
      </c>
      <c r="Q609">
        <v>12</v>
      </c>
      <c r="R609">
        <v>45887</v>
      </c>
      <c r="S609">
        <v>46036</v>
      </c>
      <c r="T609">
        <v>46038</v>
      </c>
      <c r="V609" s="1">
        <v>46022</v>
      </c>
      <c r="W609">
        <v>12</v>
      </c>
      <c r="X609" s="317">
        <v>451060</v>
      </c>
      <c r="Y609">
        <v>25.12</v>
      </c>
      <c r="Z609">
        <v>12</v>
      </c>
      <c r="AA609">
        <v>40</v>
      </c>
      <c r="AB609" s="317">
        <v>820580</v>
      </c>
    </row>
    <row r="610" spans="1:28">
      <c r="A610">
        <v>609</v>
      </c>
      <c r="B610" t="s">
        <v>10797</v>
      </c>
      <c r="C610" t="s">
        <v>10798</v>
      </c>
      <c r="D610" t="s">
        <v>37</v>
      </c>
      <c r="E610" t="s">
        <v>60</v>
      </c>
      <c r="I610" s="1">
        <v>45839</v>
      </c>
      <c r="J610">
        <v>7</v>
      </c>
      <c r="L610" t="s">
        <v>16353</v>
      </c>
      <c r="M610">
        <v>50016226</v>
      </c>
      <c r="N610" t="s">
        <v>6518</v>
      </c>
      <c r="O610">
        <v>12</v>
      </c>
      <c r="P610">
        <v>7</v>
      </c>
      <c r="Q610">
        <v>12</v>
      </c>
      <c r="R610">
        <v>45887</v>
      </c>
      <c r="S610">
        <v>46036</v>
      </c>
      <c r="T610">
        <v>46038</v>
      </c>
      <c r="V610" s="1">
        <v>46022</v>
      </c>
      <c r="W610">
        <v>12</v>
      </c>
      <c r="X610" s="317">
        <v>411650</v>
      </c>
      <c r="Y610">
        <v>25.12</v>
      </c>
      <c r="Z610">
        <v>12</v>
      </c>
      <c r="AA610">
        <v>40</v>
      </c>
      <c r="AB610" s="317">
        <v>725074</v>
      </c>
    </row>
    <row r="611" spans="1:28">
      <c r="A611">
        <v>610</v>
      </c>
      <c r="B611" t="s">
        <v>2025</v>
      </c>
      <c r="C611" t="s">
        <v>2023</v>
      </c>
      <c r="D611" t="s">
        <v>37</v>
      </c>
      <c r="E611" t="s">
        <v>92</v>
      </c>
      <c r="I611" s="1">
        <v>45839</v>
      </c>
      <c r="J611">
        <v>7</v>
      </c>
      <c r="L611" t="s">
        <v>16353</v>
      </c>
      <c r="M611">
        <v>50016273</v>
      </c>
      <c r="N611" t="s">
        <v>10411</v>
      </c>
      <c r="O611">
        <v>7</v>
      </c>
      <c r="P611">
        <v>7</v>
      </c>
      <c r="Q611">
        <v>7</v>
      </c>
      <c r="S611">
        <v>45849</v>
      </c>
      <c r="T611">
        <v>45854</v>
      </c>
      <c r="V611" s="1">
        <v>45860</v>
      </c>
      <c r="W611">
        <v>7</v>
      </c>
      <c r="X611" s="317">
        <v>67110</v>
      </c>
      <c r="Y611">
        <v>25.7</v>
      </c>
      <c r="Z611">
        <v>7</v>
      </c>
      <c r="AA611">
        <v>40</v>
      </c>
      <c r="AB611" s="317">
        <v>152183</v>
      </c>
    </row>
    <row r="612" spans="1:28">
      <c r="A612">
        <v>611</v>
      </c>
      <c r="B612" t="s">
        <v>2022</v>
      </c>
      <c r="C612" t="s">
        <v>2023</v>
      </c>
      <c r="D612" t="s">
        <v>37</v>
      </c>
      <c r="E612" t="s">
        <v>92</v>
      </c>
      <c r="I612" s="1">
        <v>45839</v>
      </c>
      <c r="J612">
        <v>7</v>
      </c>
      <c r="L612" t="s">
        <v>16353</v>
      </c>
      <c r="M612">
        <v>50016269</v>
      </c>
      <c r="N612" t="s">
        <v>10411</v>
      </c>
      <c r="O612">
        <v>7</v>
      </c>
      <c r="P612">
        <v>7</v>
      </c>
      <c r="Q612">
        <v>7</v>
      </c>
      <c r="S612">
        <v>45849</v>
      </c>
      <c r="T612">
        <v>45854</v>
      </c>
      <c r="V612" s="1">
        <v>45860</v>
      </c>
      <c r="W612">
        <v>7</v>
      </c>
      <c r="X612" s="317">
        <v>48830</v>
      </c>
      <c r="Y612">
        <v>25.7</v>
      </c>
      <c r="Z612">
        <v>7</v>
      </c>
      <c r="AA612">
        <v>40</v>
      </c>
      <c r="AB612" s="317">
        <v>113182</v>
      </c>
    </row>
    <row r="613" spans="1:28">
      <c r="A613">
        <v>612</v>
      </c>
      <c r="B613" t="s">
        <v>2005</v>
      </c>
      <c r="C613" t="s">
        <v>3835</v>
      </c>
      <c r="D613" t="s">
        <v>37</v>
      </c>
      <c r="E613" t="s">
        <v>40</v>
      </c>
      <c r="F613">
        <v>45875</v>
      </c>
      <c r="I613" s="1"/>
      <c r="J613" t="s">
        <v>43</v>
      </c>
      <c r="L613" t="s">
        <v>16353</v>
      </c>
      <c r="O613" t="s">
        <v>43</v>
      </c>
      <c r="P613" t="s">
        <v>43</v>
      </c>
      <c r="Q613" t="s">
        <v>43</v>
      </c>
      <c r="V613" s="1"/>
      <c r="X613" s="317"/>
      <c r="AB613" s="317"/>
    </row>
    <row r="614" spans="1:28">
      <c r="A614">
        <v>613</v>
      </c>
      <c r="B614" t="s">
        <v>2027</v>
      </c>
      <c r="C614" t="s">
        <v>2028</v>
      </c>
      <c r="D614" t="s">
        <v>37</v>
      </c>
      <c r="E614" t="s">
        <v>140</v>
      </c>
      <c r="I614" s="1">
        <v>45839</v>
      </c>
      <c r="J614">
        <v>7</v>
      </c>
      <c r="L614" t="s">
        <v>16353</v>
      </c>
      <c r="M614">
        <v>50016290</v>
      </c>
      <c r="N614" t="s">
        <v>10340</v>
      </c>
      <c r="O614">
        <v>8</v>
      </c>
      <c r="P614">
        <v>7</v>
      </c>
      <c r="Q614">
        <v>8</v>
      </c>
      <c r="V614" s="1">
        <v>45889</v>
      </c>
      <c r="W614">
        <v>8</v>
      </c>
      <c r="X614" s="317">
        <v>44380</v>
      </c>
      <c r="Y614">
        <v>25.8</v>
      </c>
      <c r="Z614">
        <v>8</v>
      </c>
      <c r="AA614">
        <v>40</v>
      </c>
      <c r="AB614" s="317">
        <v>94677</v>
      </c>
    </row>
    <row r="615" spans="1:28">
      <c r="A615">
        <v>614</v>
      </c>
      <c r="B615" t="s">
        <v>1985</v>
      </c>
      <c r="C615" t="s">
        <v>10799</v>
      </c>
      <c r="D615" t="s">
        <v>37</v>
      </c>
      <c r="E615" t="s">
        <v>40</v>
      </c>
      <c r="G615">
        <v>45873</v>
      </c>
      <c r="I615" s="1"/>
      <c r="J615" t="s">
        <v>43</v>
      </c>
      <c r="L615" t="s">
        <v>16353</v>
      </c>
      <c r="O615" t="s">
        <v>43</v>
      </c>
      <c r="P615" t="s">
        <v>43</v>
      </c>
      <c r="Q615" t="s">
        <v>43</v>
      </c>
      <c r="V615" s="1"/>
      <c r="X615" s="317"/>
      <c r="AB615" s="317"/>
    </row>
    <row r="616" spans="1:28">
      <c r="A616">
        <v>615</v>
      </c>
      <c r="B616" t="s">
        <v>1979</v>
      </c>
      <c r="C616" t="s">
        <v>1980</v>
      </c>
      <c r="D616" t="s">
        <v>37</v>
      </c>
      <c r="E616" t="s">
        <v>40</v>
      </c>
      <c r="G616">
        <v>45936</v>
      </c>
      <c r="I616" s="1"/>
      <c r="J616" t="s">
        <v>43</v>
      </c>
      <c r="L616" t="s">
        <v>16353</v>
      </c>
      <c r="O616" t="s">
        <v>43</v>
      </c>
      <c r="P616" t="s">
        <v>43</v>
      </c>
      <c r="Q616" t="s">
        <v>43</v>
      </c>
      <c r="V616" s="1"/>
      <c r="X616" s="317"/>
      <c r="AB616" s="317"/>
    </row>
    <row r="617" spans="1:28">
      <c r="A617">
        <v>616</v>
      </c>
      <c r="B617" t="s">
        <v>1982</v>
      </c>
      <c r="C617" t="s">
        <v>1983</v>
      </c>
      <c r="D617" t="s">
        <v>37</v>
      </c>
      <c r="E617" t="s">
        <v>40</v>
      </c>
      <c r="I617" s="1"/>
      <c r="J617" t="s">
        <v>43</v>
      </c>
      <c r="L617" t="s">
        <v>16353</v>
      </c>
      <c r="O617" t="s">
        <v>43</v>
      </c>
      <c r="P617" t="s">
        <v>43</v>
      </c>
      <c r="Q617" t="s">
        <v>43</v>
      </c>
      <c r="V617" s="1"/>
      <c r="X617" s="317"/>
      <c r="AB617" s="317"/>
    </row>
    <row r="618" spans="1:28">
      <c r="A618">
        <v>617</v>
      </c>
      <c r="B618" t="s">
        <v>10800</v>
      </c>
      <c r="C618" t="s">
        <v>10801</v>
      </c>
      <c r="D618" t="s">
        <v>37</v>
      </c>
      <c r="E618" t="s">
        <v>1423</v>
      </c>
      <c r="I618" s="1">
        <v>46031</v>
      </c>
      <c r="J618">
        <v>1</v>
      </c>
      <c r="L618" t="s">
        <v>16353</v>
      </c>
      <c r="M618">
        <v>630108</v>
      </c>
      <c r="N618" t="s">
        <v>10411</v>
      </c>
      <c r="O618">
        <v>1</v>
      </c>
      <c r="P618">
        <v>1</v>
      </c>
      <c r="Q618">
        <v>1</v>
      </c>
      <c r="V618" s="1"/>
      <c r="X618" s="317"/>
      <c r="Y618">
        <v>26.1</v>
      </c>
      <c r="Z618">
        <v>1</v>
      </c>
      <c r="AA618">
        <v>101</v>
      </c>
      <c r="AB618" s="317">
        <v>67080</v>
      </c>
    </row>
    <row r="619" spans="1:28">
      <c r="A619">
        <v>618</v>
      </c>
      <c r="B619" t="s">
        <v>10802</v>
      </c>
      <c r="C619" t="s">
        <v>3045</v>
      </c>
      <c r="D619" t="s">
        <v>37</v>
      </c>
      <c r="E619" t="s">
        <v>146</v>
      </c>
      <c r="I619" s="1"/>
      <c r="J619" t="s">
        <v>43</v>
      </c>
      <c r="L619" t="s">
        <v>16353</v>
      </c>
      <c r="O619" t="s">
        <v>43</v>
      </c>
      <c r="P619" t="s">
        <v>43</v>
      </c>
      <c r="Q619" t="s">
        <v>43</v>
      </c>
      <c r="V619" s="1"/>
      <c r="X619" s="317"/>
      <c r="AB619" s="317"/>
    </row>
    <row r="620" spans="1:28">
      <c r="A620">
        <v>619</v>
      </c>
      <c r="B620" t="s">
        <v>10803</v>
      </c>
      <c r="C620" t="s">
        <v>10804</v>
      </c>
      <c r="D620" t="s">
        <v>37</v>
      </c>
      <c r="E620" t="s">
        <v>108</v>
      </c>
      <c r="I620" s="1"/>
      <c r="J620" t="s">
        <v>43</v>
      </c>
      <c r="L620" t="s">
        <v>16353</v>
      </c>
      <c r="O620" t="s">
        <v>43</v>
      </c>
      <c r="P620" t="s">
        <v>43</v>
      </c>
      <c r="Q620" t="s">
        <v>43</v>
      </c>
      <c r="V620" s="1"/>
      <c r="X620" s="317"/>
      <c r="AB620" s="317"/>
    </row>
    <row r="621" spans="1:28">
      <c r="A621">
        <v>620</v>
      </c>
      <c r="B621" t="s">
        <v>2039</v>
      </c>
      <c r="C621" t="s">
        <v>10805</v>
      </c>
      <c r="D621" t="s">
        <v>37</v>
      </c>
      <c r="E621" t="s">
        <v>108</v>
      </c>
      <c r="I621" s="1">
        <v>45839</v>
      </c>
      <c r="J621">
        <v>7</v>
      </c>
      <c r="L621" t="s">
        <v>16353</v>
      </c>
      <c r="M621">
        <v>50016391</v>
      </c>
      <c r="N621" t="s">
        <v>6518</v>
      </c>
      <c r="O621">
        <v>8</v>
      </c>
      <c r="P621">
        <v>7</v>
      </c>
      <c r="Q621">
        <v>8</v>
      </c>
      <c r="V621" s="1">
        <v>45890</v>
      </c>
      <c r="W621">
        <v>8</v>
      </c>
      <c r="X621" s="317">
        <v>40340</v>
      </c>
      <c r="Y621">
        <v>25.8</v>
      </c>
      <c r="Z621">
        <v>8</v>
      </c>
      <c r="AA621">
        <v>40</v>
      </c>
      <c r="AB621" s="317">
        <v>86047</v>
      </c>
    </row>
    <row r="622" spans="1:28">
      <c r="A622">
        <v>621</v>
      </c>
      <c r="B622" t="s">
        <v>10806</v>
      </c>
      <c r="C622" t="s">
        <v>10807</v>
      </c>
      <c r="D622" t="s">
        <v>37</v>
      </c>
      <c r="E622" t="s">
        <v>140</v>
      </c>
      <c r="I622" s="1">
        <v>45840</v>
      </c>
      <c r="J622">
        <v>7</v>
      </c>
      <c r="L622" t="s">
        <v>16353</v>
      </c>
      <c r="M622">
        <v>50016564</v>
      </c>
      <c r="N622" t="s">
        <v>267</v>
      </c>
      <c r="O622">
        <v>8</v>
      </c>
      <c r="P622">
        <v>7</v>
      </c>
      <c r="Q622">
        <v>8</v>
      </c>
      <c r="V622" s="1">
        <v>45891</v>
      </c>
      <c r="W622">
        <v>8</v>
      </c>
      <c r="X622" s="317">
        <v>25660</v>
      </c>
      <c r="Y622">
        <v>25.8</v>
      </c>
      <c r="Z622">
        <v>8</v>
      </c>
      <c r="AA622">
        <v>40</v>
      </c>
      <c r="AB622" s="317">
        <v>54745</v>
      </c>
    </row>
    <row r="623" spans="1:28">
      <c r="A623">
        <v>622</v>
      </c>
      <c r="B623" t="s">
        <v>2042</v>
      </c>
      <c r="C623" t="s">
        <v>2043</v>
      </c>
      <c r="D623" t="s">
        <v>37</v>
      </c>
      <c r="E623" t="s">
        <v>92</v>
      </c>
      <c r="I623" s="1">
        <v>45840</v>
      </c>
      <c r="J623">
        <v>7</v>
      </c>
      <c r="L623" t="s">
        <v>16353</v>
      </c>
      <c r="M623">
        <v>50016523</v>
      </c>
      <c r="N623" t="s">
        <v>267</v>
      </c>
      <c r="O623">
        <v>7</v>
      </c>
      <c r="P623">
        <v>7</v>
      </c>
      <c r="Q623">
        <v>7</v>
      </c>
      <c r="S623">
        <v>45861</v>
      </c>
      <c r="T623">
        <v>45862</v>
      </c>
      <c r="V623" s="1">
        <v>45860</v>
      </c>
      <c r="W623">
        <v>7</v>
      </c>
      <c r="X623" s="317">
        <v>71750</v>
      </c>
      <c r="Y623">
        <v>25.7</v>
      </c>
      <c r="Z623">
        <v>7</v>
      </c>
      <c r="AA623">
        <v>40</v>
      </c>
      <c r="AB623" s="317">
        <v>162090</v>
      </c>
    </row>
    <row r="624" spans="1:28">
      <c r="A624">
        <v>623</v>
      </c>
      <c r="B624" t="s">
        <v>2045</v>
      </c>
      <c r="C624" t="s">
        <v>10808</v>
      </c>
      <c r="D624" t="s">
        <v>37</v>
      </c>
      <c r="E624" t="s">
        <v>140</v>
      </c>
      <c r="I624" s="1">
        <v>45840</v>
      </c>
      <c r="J624">
        <v>7</v>
      </c>
      <c r="L624" t="s">
        <v>16353</v>
      </c>
      <c r="M624">
        <v>50016609</v>
      </c>
      <c r="N624" t="s">
        <v>10411</v>
      </c>
      <c r="O624">
        <v>8</v>
      </c>
      <c r="P624">
        <v>7</v>
      </c>
      <c r="Q624">
        <v>8</v>
      </c>
      <c r="V624" s="1">
        <v>45889</v>
      </c>
      <c r="W624">
        <v>8</v>
      </c>
      <c r="X624" s="317">
        <v>23620</v>
      </c>
      <c r="Y624">
        <v>25.8</v>
      </c>
      <c r="Z624">
        <v>8</v>
      </c>
      <c r="AA624">
        <v>40</v>
      </c>
      <c r="AB624" s="317">
        <v>50380</v>
      </c>
    </row>
    <row r="625" spans="1:28">
      <c r="A625">
        <v>624</v>
      </c>
      <c r="B625" t="s">
        <v>10809</v>
      </c>
      <c r="C625" t="s">
        <v>10810</v>
      </c>
      <c r="D625" t="s">
        <v>37</v>
      </c>
      <c r="E625" t="s">
        <v>140</v>
      </c>
      <c r="I625" s="1"/>
      <c r="J625" t="s">
        <v>43</v>
      </c>
      <c r="L625" t="s">
        <v>16353</v>
      </c>
      <c r="O625" t="s">
        <v>43</v>
      </c>
      <c r="P625" t="s">
        <v>43</v>
      </c>
      <c r="Q625" t="s">
        <v>43</v>
      </c>
      <c r="V625" s="1"/>
      <c r="X625" s="317"/>
      <c r="AB625" s="317"/>
    </row>
    <row r="626" spans="1:28">
      <c r="A626">
        <v>625</v>
      </c>
      <c r="B626" t="s">
        <v>2066</v>
      </c>
      <c r="C626" t="s">
        <v>10811</v>
      </c>
      <c r="D626" t="s">
        <v>37</v>
      </c>
      <c r="E626" t="s">
        <v>108</v>
      </c>
      <c r="F626">
        <v>45921</v>
      </c>
      <c r="I626" s="1"/>
      <c r="J626" t="s">
        <v>43</v>
      </c>
      <c r="L626" t="s">
        <v>16353</v>
      </c>
      <c r="O626" t="s">
        <v>43</v>
      </c>
      <c r="P626" t="s">
        <v>43</v>
      </c>
      <c r="Q626" t="s">
        <v>43</v>
      </c>
      <c r="V626" s="1"/>
      <c r="X626" s="317"/>
      <c r="AB626" s="317"/>
    </row>
    <row r="627" spans="1:28">
      <c r="A627">
        <v>626</v>
      </c>
      <c r="B627" t="s">
        <v>2105</v>
      </c>
      <c r="C627" t="s">
        <v>10812</v>
      </c>
      <c r="D627" t="s">
        <v>37</v>
      </c>
      <c r="E627" t="s">
        <v>92</v>
      </c>
      <c r="I627" s="1">
        <v>45841</v>
      </c>
      <c r="J627">
        <v>7</v>
      </c>
      <c r="L627" t="s">
        <v>16353</v>
      </c>
      <c r="M627">
        <v>50016891</v>
      </c>
      <c r="N627" t="s">
        <v>267</v>
      </c>
      <c r="O627">
        <v>9</v>
      </c>
      <c r="P627">
        <v>7</v>
      </c>
      <c r="Q627">
        <v>9</v>
      </c>
      <c r="S627">
        <v>45910</v>
      </c>
      <c r="T627">
        <v>45911</v>
      </c>
      <c r="V627" s="1">
        <v>45922</v>
      </c>
      <c r="W627">
        <v>9</v>
      </c>
      <c r="X627" s="317">
        <v>85030</v>
      </c>
      <c r="Y627">
        <v>25.9</v>
      </c>
      <c r="Z627">
        <v>9</v>
      </c>
      <c r="AA627">
        <v>40</v>
      </c>
      <c r="AB627" s="317">
        <v>190430</v>
      </c>
    </row>
    <row r="628" spans="1:28">
      <c r="A628">
        <v>627</v>
      </c>
      <c r="B628" t="s">
        <v>2073</v>
      </c>
      <c r="C628" t="s">
        <v>10813</v>
      </c>
      <c r="D628" t="s">
        <v>37</v>
      </c>
      <c r="E628" t="s">
        <v>140</v>
      </c>
      <c r="F628">
        <v>45952</v>
      </c>
      <c r="I628" s="1">
        <v>46055</v>
      </c>
      <c r="J628">
        <v>2</v>
      </c>
      <c r="L628" t="s">
        <v>16353</v>
      </c>
      <c r="M628">
        <v>50055752</v>
      </c>
      <c r="N628" t="s">
        <v>267</v>
      </c>
      <c r="O628">
        <v>3</v>
      </c>
      <c r="P628">
        <v>2</v>
      </c>
      <c r="Q628">
        <v>3</v>
      </c>
      <c r="V628" s="1"/>
      <c r="X628" s="317"/>
      <c r="AB628" s="317"/>
    </row>
    <row r="629" spans="1:28">
      <c r="A629">
        <v>628</v>
      </c>
      <c r="B629" t="s">
        <v>10814</v>
      </c>
      <c r="C629" t="s">
        <v>10815</v>
      </c>
      <c r="D629" t="s">
        <v>37</v>
      </c>
      <c r="E629" t="s">
        <v>1423</v>
      </c>
      <c r="I629" s="1">
        <v>45841</v>
      </c>
      <c r="J629">
        <v>7</v>
      </c>
      <c r="L629" t="s">
        <v>16353</v>
      </c>
      <c r="M629">
        <v>530809</v>
      </c>
      <c r="N629" t="s">
        <v>10340</v>
      </c>
      <c r="O629">
        <v>8</v>
      </c>
      <c r="P629">
        <v>7</v>
      </c>
      <c r="Q629">
        <v>8</v>
      </c>
      <c r="V629" s="1">
        <v>45889</v>
      </c>
      <c r="W629">
        <v>8</v>
      </c>
      <c r="X629" s="317">
        <v>36020</v>
      </c>
      <c r="Y629">
        <v>25.8</v>
      </c>
      <c r="Z629">
        <v>8</v>
      </c>
      <c r="AA629">
        <v>101</v>
      </c>
      <c r="AB629" s="317">
        <v>90830</v>
      </c>
    </row>
    <row r="630" spans="1:28">
      <c r="A630">
        <v>629</v>
      </c>
      <c r="B630" t="s">
        <v>10816</v>
      </c>
      <c r="C630" t="s">
        <v>10817</v>
      </c>
      <c r="D630" t="s">
        <v>37</v>
      </c>
      <c r="E630" t="s">
        <v>636</v>
      </c>
      <c r="I630" s="1">
        <v>45841</v>
      </c>
      <c r="J630">
        <v>7</v>
      </c>
      <c r="L630" t="s">
        <v>16353</v>
      </c>
      <c r="M630">
        <v>530809</v>
      </c>
      <c r="N630" t="s">
        <v>10340</v>
      </c>
      <c r="O630">
        <v>8</v>
      </c>
      <c r="P630">
        <v>7</v>
      </c>
      <c r="Q630">
        <v>8</v>
      </c>
      <c r="V630" s="1">
        <v>45889</v>
      </c>
      <c r="W630">
        <v>8</v>
      </c>
      <c r="X630" s="317">
        <v>30620</v>
      </c>
      <c r="Y630">
        <v>25.8</v>
      </c>
      <c r="Z630">
        <v>8</v>
      </c>
      <c r="AA630">
        <v>101</v>
      </c>
      <c r="AB630" s="317">
        <v>77190</v>
      </c>
    </row>
    <row r="631" spans="1:28">
      <c r="A631">
        <v>630</v>
      </c>
      <c r="B631" t="s">
        <v>10818</v>
      </c>
      <c r="C631" t="s">
        <v>10819</v>
      </c>
      <c r="D631" t="s">
        <v>37</v>
      </c>
      <c r="E631" t="s">
        <v>636</v>
      </c>
      <c r="I631" s="1">
        <v>45841</v>
      </c>
      <c r="J631">
        <v>7</v>
      </c>
      <c r="L631" t="s">
        <v>16353</v>
      </c>
      <c r="M631">
        <v>530809</v>
      </c>
      <c r="N631" t="s">
        <v>10340</v>
      </c>
      <c r="O631">
        <v>8</v>
      </c>
      <c r="P631">
        <v>7</v>
      </c>
      <c r="Q631">
        <v>8</v>
      </c>
      <c r="V631" s="1">
        <v>45889</v>
      </c>
      <c r="W631">
        <v>8</v>
      </c>
      <c r="X631" s="317">
        <v>33660</v>
      </c>
      <c r="Y631">
        <v>25.8</v>
      </c>
      <c r="Z631">
        <v>8</v>
      </c>
      <c r="AA631">
        <v>101</v>
      </c>
      <c r="AB631" s="317">
        <v>84870</v>
      </c>
    </row>
    <row r="632" spans="1:28">
      <c r="A632">
        <v>631</v>
      </c>
      <c r="B632" t="s">
        <v>10820</v>
      </c>
      <c r="C632" t="s">
        <v>10821</v>
      </c>
      <c r="D632" t="s">
        <v>37</v>
      </c>
      <c r="E632" t="s">
        <v>636</v>
      </c>
      <c r="I632" s="1">
        <v>45841</v>
      </c>
      <c r="J632">
        <v>7</v>
      </c>
      <c r="L632" t="s">
        <v>16353</v>
      </c>
      <c r="M632">
        <v>530805</v>
      </c>
      <c r="N632" t="s">
        <v>10411</v>
      </c>
      <c r="O632">
        <v>8</v>
      </c>
      <c r="P632">
        <v>7</v>
      </c>
      <c r="Q632">
        <v>8</v>
      </c>
      <c r="V632" s="1">
        <v>45889</v>
      </c>
      <c r="W632">
        <v>8</v>
      </c>
      <c r="X632" s="317">
        <v>37320</v>
      </c>
      <c r="Y632">
        <v>25.8</v>
      </c>
      <c r="Z632">
        <v>8</v>
      </c>
      <c r="AA632">
        <v>101</v>
      </c>
      <c r="AB632" s="317">
        <v>94090</v>
      </c>
    </row>
    <row r="633" spans="1:28">
      <c r="A633">
        <v>632</v>
      </c>
      <c r="B633" t="s">
        <v>10822</v>
      </c>
      <c r="C633" t="s">
        <v>10823</v>
      </c>
      <c r="D633" t="s">
        <v>37</v>
      </c>
      <c r="E633" t="s">
        <v>636</v>
      </c>
      <c r="I633" s="1">
        <v>45841</v>
      </c>
      <c r="J633">
        <v>7</v>
      </c>
      <c r="L633" t="s">
        <v>16353</v>
      </c>
      <c r="M633">
        <v>530805</v>
      </c>
      <c r="N633" t="s">
        <v>10411</v>
      </c>
      <c r="O633">
        <v>8</v>
      </c>
      <c r="P633">
        <v>7</v>
      </c>
      <c r="Q633">
        <v>8</v>
      </c>
      <c r="V633" s="1">
        <v>45889</v>
      </c>
      <c r="W633">
        <v>8</v>
      </c>
      <c r="X633" s="317">
        <v>43360</v>
      </c>
      <c r="Y633">
        <v>25.8</v>
      </c>
      <c r="Z633">
        <v>8</v>
      </c>
      <c r="AA633">
        <v>101</v>
      </c>
      <c r="AB633" s="317">
        <v>109330</v>
      </c>
    </row>
    <row r="634" spans="1:28">
      <c r="A634">
        <v>633</v>
      </c>
      <c r="B634" t="s">
        <v>10824</v>
      </c>
      <c r="C634" t="s">
        <v>10825</v>
      </c>
      <c r="D634" t="s">
        <v>37</v>
      </c>
      <c r="E634" t="s">
        <v>636</v>
      </c>
      <c r="I634" s="1">
        <v>45841</v>
      </c>
      <c r="J634">
        <v>7</v>
      </c>
      <c r="L634" t="s">
        <v>16353</v>
      </c>
      <c r="M634">
        <v>530805</v>
      </c>
      <c r="N634" t="s">
        <v>10411</v>
      </c>
      <c r="O634">
        <v>8</v>
      </c>
      <c r="P634">
        <v>7</v>
      </c>
      <c r="Q634">
        <v>8</v>
      </c>
      <c r="V634" s="1">
        <v>45889</v>
      </c>
      <c r="W634">
        <v>8</v>
      </c>
      <c r="X634" s="317">
        <v>33320</v>
      </c>
      <c r="Y634">
        <v>25.8</v>
      </c>
      <c r="Z634">
        <v>8</v>
      </c>
      <c r="AA634">
        <v>101</v>
      </c>
      <c r="AB634" s="317">
        <v>84010</v>
      </c>
    </row>
    <row r="635" spans="1:28">
      <c r="A635">
        <v>634</v>
      </c>
      <c r="B635" t="s">
        <v>10826</v>
      </c>
      <c r="C635" t="s">
        <v>10827</v>
      </c>
      <c r="D635" t="s">
        <v>37</v>
      </c>
      <c r="E635" t="s">
        <v>636</v>
      </c>
      <c r="I635" s="1">
        <v>45841</v>
      </c>
      <c r="J635">
        <v>7</v>
      </c>
      <c r="L635" t="s">
        <v>16353</v>
      </c>
      <c r="M635">
        <v>530805</v>
      </c>
      <c r="N635" t="s">
        <v>10411</v>
      </c>
      <c r="O635">
        <v>8</v>
      </c>
      <c r="P635">
        <v>7</v>
      </c>
      <c r="Q635">
        <v>8</v>
      </c>
      <c r="V635" s="1">
        <v>45889</v>
      </c>
      <c r="W635">
        <v>8</v>
      </c>
      <c r="X635" s="317">
        <v>57100</v>
      </c>
      <c r="Y635">
        <v>25.8</v>
      </c>
      <c r="Z635">
        <v>8</v>
      </c>
      <c r="AA635">
        <v>101</v>
      </c>
      <c r="AB635" s="317">
        <v>143990</v>
      </c>
    </row>
    <row r="636" spans="1:28">
      <c r="A636">
        <v>635</v>
      </c>
      <c r="B636" t="s">
        <v>10828</v>
      </c>
      <c r="C636" t="s">
        <v>10829</v>
      </c>
      <c r="D636" t="s">
        <v>37</v>
      </c>
      <c r="E636" t="s">
        <v>108</v>
      </c>
      <c r="G636">
        <v>45849</v>
      </c>
      <c r="I636" s="1">
        <v>45904</v>
      </c>
      <c r="J636">
        <v>9</v>
      </c>
      <c r="L636" t="s">
        <v>16353</v>
      </c>
      <c r="M636">
        <v>531007</v>
      </c>
      <c r="N636" t="s">
        <v>10411</v>
      </c>
      <c r="O636">
        <v>10</v>
      </c>
      <c r="P636">
        <v>9</v>
      </c>
      <c r="Q636">
        <v>10</v>
      </c>
      <c r="R636">
        <v>45912</v>
      </c>
      <c r="S636">
        <v>45950</v>
      </c>
      <c r="T636">
        <v>45958</v>
      </c>
      <c r="V636" s="1"/>
      <c r="X636" s="317"/>
      <c r="Y636">
        <v>25.1</v>
      </c>
      <c r="Z636">
        <v>10</v>
      </c>
      <c r="AA636">
        <v>101</v>
      </c>
      <c r="AB636" s="317">
        <v>123029</v>
      </c>
    </row>
    <row r="637" spans="1:28">
      <c r="A637">
        <v>636</v>
      </c>
      <c r="B637" t="s">
        <v>10830</v>
      </c>
      <c r="C637" t="s">
        <v>10831</v>
      </c>
      <c r="D637" t="s">
        <v>37</v>
      </c>
      <c r="E637" t="s">
        <v>72</v>
      </c>
      <c r="H637" t="s">
        <v>10832</v>
      </c>
      <c r="I637" s="1"/>
      <c r="J637" t="s">
        <v>43</v>
      </c>
      <c r="L637" t="s">
        <v>16353</v>
      </c>
      <c r="O637" t="s">
        <v>43</v>
      </c>
      <c r="P637" t="s">
        <v>43</v>
      </c>
      <c r="Q637" t="s">
        <v>43</v>
      </c>
      <c r="V637" s="1"/>
      <c r="X637" s="317"/>
      <c r="AB637" s="317"/>
    </row>
    <row r="638" spans="1:28">
      <c r="A638">
        <v>637</v>
      </c>
      <c r="B638" t="s">
        <v>10833</v>
      </c>
      <c r="C638" t="s">
        <v>10834</v>
      </c>
      <c r="D638" t="s">
        <v>37</v>
      </c>
      <c r="E638" t="s">
        <v>87</v>
      </c>
      <c r="I638" s="1">
        <v>45842</v>
      </c>
      <c r="J638">
        <v>7</v>
      </c>
      <c r="L638" t="s">
        <v>16353</v>
      </c>
      <c r="M638">
        <v>530809</v>
      </c>
      <c r="N638" t="s">
        <v>10340</v>
      </c>
      <c r="O638">
        <v>8</v>
      </c>
      <c r="P638">
        <v>7</v>
      </c>
      <c r="Q638">
        <v>8</v>
      </c>
      <c r="V638" s="1">
        <v>45889</v>
      </c>
      <c r="W638">
        <v>8</v>
      </c>
      <c r="X638" s="317">
        <v>31640</v>
      </c>
      <c r="Y638">
        <v>25.8</v>
      </c>
      <c r="Z638">
        <v>8</v>
      </c>
      <c r="AA638">
        <v>101</v>
      </c>
      <c r="AB638" s="317">
        <v>79770</v>
      </c>
    </row>
    <row r="639" spans="1:28">
      <c r="A639">
        <v>638</v>
      </c>
      <c r="B639" t="s">
        <v>10835</v>
      </c>
      <c r="C639" t="s">
        <v>10836</v>
      </c>
      <c r="D639" t="s">
        <v>37</v>
      </c>
      <c r="E639" t="s">
        <v>636</v>
      </c>
      <c r="I639" s="1">
        <v>45842</v>
      </c>
      <c r="J639">
        <v>7</v>
      </c>
      <c r="L639" t="s">
        <v>16353</v>
      </c>
      <c r="M639">
        <v>530805</v>
      </c>
      <c r="N639" t="s">
        <v>10411</v>
      </c>
      <c r="O639">
        <v>8</v>
      </c>
      <c r="P639">
        <v>7</v>
      </c>
      <c r="Q639">
        <v>8</v>
      </c>
      <c r="V639" s="1">
        <v>45889</v>
      </c>
      <c r="W639">
        <v>8</v>
      </c>
      <c r="X639" s="317">
        <v>44300</v>
      </c>
      <c r="Y639">
        <v>25.8</v>
      </c>
      <c r="Z639">
        <v>8</v>
      </c>
      <c r="AA639">
        <v>101</v>
      </c>
      <c r="AB639" s="317">
        <v>111670</v>
      </c>
    </row>
    <row r="640" spans="1:28">
      <c r="A640">
        <v>639</v>
      </c>
      <c r="B640" t="s">
        <v>10837</v>
      </c>
      <c r="C640" t="s">
        <v>10838</v>
      </c>
      <c r="D640" t="s">
        <v>37</v>
      </c>
      <c r="E640" t="s">
        <v>636</v>
      </c>
      <c r="I640" s="1">
        <v>45842</v>
      </c>
      <c r="J640">
        <v>7</v>
      </c>
      <c r="L640" t="s">
        <v>16353</v>
      </c>
      <c r="M640">
        <v>530805</v>
      </c>
      <c r="N640" t="s">
        <v>10411</v>
      </c>
      <c r="O640">
        <v>8</v>
      </c>
      <c r="P640">
        <v>7</v>
      </c>
      <c r="Q640">
        <v>8</v>
      </c>
      <c r="V640" s="1">
        <v>45889</v>
      </c>
      <c r="W640">
        <v>8</v>
      </c>
      <c r="X640" s="317">
        <v>27300</v>
      </c>
      <c r="Y640">
        <v>25.8</v>
      </c>
      <c r="Z640">
        <v>8</v>
      </c>
      <c r="AA640">
        <v>101</v>
      </c>
      <c r="AB640" s="317">
        <v>68830</v>
      </c>
    </row>
    <row r="641" spans="1:28">
      <c r="A641">
        <v>640</v>
      </c>
      <c r="B641" t="s">
        <v>10839</v>
      </c>
      <c r="C641" t="s">
        <v>10840</v>
      </c>
      <c r="D641" t="s">
        <v>37</v>
      </c>
      <c r="E641" t="s">
        <v>636</v>
      </c>
      <c r="I641" s="1">
        <v>45842</v>
      </c>
      <c r="J641">
        <v>7</v>
      </c>
      <c r="L641" t="s">
        <v>16353</v>
      </c>
      <c r="M641">
        <v>530910</v>
      </c>
      <c r="N641" t="s">
        <v>10411</v>
      </c>
      <c r="O641">
        <v>8</v>
      </c>
      <c r="P641">
        <v>7</v>
      </c>
      <c r="Q641">
        <v>8</v>
      </c>
      <c r="V641" s="1">
        <v>45922</v>
      </c>
      <c r="W641">
        <v>9</v>
      </c>
      <c r="X641" s="317">
        <v>49600</v>
      </c>
      <c r="Y641">
        <v>25.9</v>
      </c>
      <c r="Z641">
        <v>9</v>
      </c>
      <c r="AA641">
        <v>101</v>
      </c>
      <c r="AB641" s="317">
        <v>119592</v>
      </c>
    </row>
    <row r="642" spans="1:28">
      <c r="A642">
        <v>641</v>
      </c>
      <c r="B642" t="s">
        <v>2069</v>
      </c>
      <c r="C642" t="s">
        <v>2070</v>
      </c>
      <c r="D642" t="s">
        <v>37</v>
      </c>
      <c r="E642" t="s">
        <v>87</v>
      </c>
      <c r="F642">
        <v>45908</v>
      </c>
      <c r="I642" s="1"/>
      <c r="J642" t="s">
        <v>43</v>
      </c>
      <c r="L642" t="s">
        <v>16353</v>
      </c>
      <c r="O642" t="s">
        <v>43</v>
      </c>
      <c r="P642" t="s">
        <v>43</v>
      </c>
      <c r="Q642" t="s">
        <v>43</v>
      </c>
      <c r="V642" s="1"/>
      <c r="X642" s="317"/>
      <c r="AB642" s="317"/>
    </row>
    <row r="643" spans="1:28">
      <c r="A643">
        <v>642</v>
      </c>
      <c r="B643" t="s">
        <v>2089</v>
      </c>
      <c r="C643" t="s">
        <v>10841</v>
      </c>
      <c r="D643" t="s">
        <v>37</v>
      </c>
      <c r="E643" t="s">
        <v>140</v>
      </c>
      <c r="F643">
        <v>45901</v>
      </c>
      <c r="I643" s="1"/>
      <c r="J643" t="s">
        <v>43</v>
      </c>
      <c r="L643" t="s">
        <v>16353</v>
      </c>
      <c r="O643" t="s">
        <v>43</v>
      </c>
      <c r="P643" t="s">
        <v>43</v>
      </c>
      <c r="Q643" t="s">
        <v>43</v>
      </c>
      <c r="V643" s="1"/>
      <c r="X643" s="317"/>
      <c r="AB643" s="317"/>
    </row>
    <row r="644" spans="1:28">
      <c r="A644">
        <v>643</v>
      </c>
      <c r="B644" t="s">
        <v>2109</v>
      </c>
      <c r="C644" t="s">
        <v>2110</v>
      </c>
      <c r="D644" t="s">
        <v>37</v>
      </c>
      <c r="E644" t="s">
        <v>92</v>
      </c>
      <c r="I644" s="1">
        <v>45842</v>
      </c>
      <c r="J644">
        <v>7</v>
      </c>
      <c r="L644" t="s">
        <v>16353</v>
      </c>
      <c r="M644">
        <v>50017051</v>
      </c>
      <c r="N644" t="s">
        <v>267</v>
      </c>
      <c r="O644">
        <v>9</v>
      </c>
      <c r="P644">
        <v>7</v>
      </c>
      <c r="Q644">
        <v>9</v>
      </c>
      <c r="S644">
        <v>45925</v>
      </c>
      <c r="T644">
        <v>45929</v>
      </c>
      <c r="V644" s="1">
        <v>45922</v>
      </c>
      <c r="W644">
        <v>9</v>
      </c>
      <c r="X644" s="317">
        <v>88080</v>
      </c>
      <c r="Y644">
        <v>25.9</v>
      </c>
      <c r="Z644">
        <v>9</v>
      </c>
      <c r="AA644">
        <v>40</v>
      </c>
      <c r="AB644" s="317">
        <v>196971</v>
      </c>
    </row>
    <row r="645" spans="1:28">
      <c r="A645">
        <v>644</v>
      </c>
      <c r="B645" t="s">
        <v>1679</v>
      </c>
      <c r="C645" t="s">
        <v>10791</v>
      </c>
      <c r="D645" t="s">
        <v>37</v>
      </c>
      <c r="E645" t="s">
        <v>108</v>
      </c>
      <c r="I645" s="1"/>
      <c r="J645" t="s">
        <v>43</v>
      </c>
      <c r="L645" t="s">
        <v>16353</v>
      </c>
      <c r="O645" t="s">
        <v>43</v>
      </c>
      <c r="P645" t="s">
        <v>43</v>
      </c>
      <c r="Q645" t="s">
        <v>43</v>
      </c>
      <c r="V645" s="1"/>
      <c r="X645" s="317"/>
      <c r="AB645" s="317"/>
    </row>
    <row r="646" spans="1:28">
      <c r="A646">
        <v>645</v>
      </c>
      <c r="B646" t="s">
        <v>2076</v>
      </c>
      <c r="C646" t="s">
        <v>2077</v>
      </c>
      <c r="D646" t="s">
        <v>37</v>
      </c>
      <c r="E646" t="s">
        <v>40</v>
      </c>
      <c r="F646">
        <v>45887</v>
      </c>
      <c r="I646" s="1"/>
      <c r="J646" t="s">
        <v>43</v>
      </c>
      <c r="L646" t="s">
        <v>16353</v>
      </c>
      <c r="O646" t="s">
        <v>43</v>
      </c>
      <c r="P646" t="s">
        <v>43</v>
      </c>
      <c r="Q646" t="s">
        <v>43</v>
      </c>
      <c r="V646" s="1"/>
      <c r="X646" s="317"/>
      <c r="AB646" s="317"/>
    </row>
    <row r="647" spans="1:28">
      <c r="A647">
        <v>646</v>
      </c>
      <c r="B647" t="s">
        <v>2082</v>
      </c>
      <c r="C647" t="s">
        <v>10842</v>
      </c>
      <c r="D647" t="s">
        <v>37</v>
      </c>
      <c r="E647" t="s">
        <v>40</v>
      </c>
      <c r="F647">
        <v>45901</v>
      </c>
      <c r="I647" s="1"/>
      <c r="J647" t="s">
        <v>43</v>
      </c>
      <c r="L647" t="s">
        <v>16353</v>
      </c>
      <c r="O647" t="s">
        <v>43</v>
      </c>
      <c r="P647" t="s">
        <v>43</v>
      </c>
      <c r="Q647" t="s">
        <v>43</v>
      </c>
      <c r="V647" s="1"/>
      <c r="X647" s="317"/>
      <c r="AB647" s="317"/>
    </row>
    <row r="648" spans="1:28">
      <c r="A648">
        <v>647</v>
      </c>
      <c r="B648" t="s">
        <v>2079</v>
      </c>
      <c r="C648" t="s">
        <v>10843</v>
      </c>
      <c r="D648" t="s">
        <v>37</v>
      </c>
      <c r="E648" t="s">
        <v>40</v>
      </c>
      <c r="F648">
        <v>45901</v>
      </c>
      <c r="I648" s="1"/>
      <c r="J648" t="s">
        <v>43</v>
      </c>
      <c r="L648" t="s">
        <v>16353</v>
      </c>
      <c r="O648" t="s">
        <v>43</v>
      </c>
      <c r="P648" t="s">
        <v>43</v>
      </c>
      <c r="Q648" t="s">
        <v>43</v>
      </c>
      <c r="V648" s="1"/>
      <c r="X648" s="317"/>
      <c r="AB648" s="317"/>
    </row>
    <row r="649" spans="1:28">
      <c r="A649">
        <v>648</v>
      </c>
      <c r="B649" t="s">
        <v>10844</v>
      </c>
      <c r="C649" t="s">
        <v>10845</v>
      </c>
      <c r="D649" t="s">
        <v>37</v>
      </c>
      <c r="E649" t="s">
        <v>636</v>
      </c>
      <c r="I649" s="1">
        <v>45845</v>
      </c>
      <c r="J649">
        <v>7</v>
      </c>
      <c r="L649" t="s">
        <v>16353</v>
      </c>
      <c r="M649">
        <v>530804</v>
      </c>
      <c r="N649" t="s">
        <v>10411</v>
      </c>
      <c r="O649">
        <v>8</v>
      </c>
      <c r="P649">
        <v>7</v>
      </c>
      <c r="Q649">
        <v>8</v>
      </c>
      <c r="V649" s="1">
        <v>45889</v>
      </c>
      <c r="W649">
        <v>8</v>
      </c>
      <c r="X649" s="317">
        <v>40700</v>
      </c>
      <c r="Y649">
        <v>25.8</v>
      </c>
      <c r="Z649">
        <v>8</v>
      </c>
      <c r="AA649">
        <v>101</v>
      </c>
      <c r="AB649" s="317">
        <v>102630</v>
      </c>
    </row>
    <row r="650" spans="1:28">
      <c r="A650">
        <v>649</v>
      </c>
      <c r="B650" t="s">
        <v>10846</v>
      </c>
      <c r="C650" t="s">
        <v>10847</v>
      </c>
      <c r="D650" t="s">
        <v>37</v>
      </c>
      <c r="E650" t="s">
        <v>636</v>
      </c>
      <c r="I650" s="1">
        <v>45845</v>
      </c>
      <c r="J650">
        <v>7</v>
      </c>
      <c r="L650" t="s">
        <v>16353</v>
      </c>
      <c r="M650">
        <v>530907</v>
      </c>
      <c r="N650" t="s">
        <v>10340</v>
      </c>
      <c r="O650">
        <v>8</v>
      </c>
      <c r="P650">
        <v>7</v>
      </c>
      <c r="Q650">
        <v>8</v>
      </c>
      <c r="V650" s="1"/>
      <c r="X650" s="317"/>
      <c r="Y650">
        <v>25.9</v>
      </c>
      <c r="Z650">
        <v>9</v>
      </c>
      <c r="AA650">
        <v>101</v>
      </c>
      <c r="AB650" s="317">
        <v>77250</v>
      </c>
    </row>
    <row r="651" spans="1:28">
      <c r="A651">
        <v>650</v>
      </c>
      <c r="B651" t="s">
        <v>2121</v>
      </c>
      <c r="C651" t="s">
        <v>2122</v>
      </c>
      <c r="D651" t="s">
        <v>37</v>
      </c>
      <c r="E651" t="s">
        <v>140</v>
      </c>
      <c r="I651" s="1">
        <v>45846</v>
      </c>
      <c r="J651">
        <v>7</v>
      </c>
      <c r="L651" t="s">
        <v>16353</v>
      </c>
      <c r="M651">
        <v>50017276</v>
      </c>
      <c r="N651" t="s">
        <v>6518</v>
      </c>
      <c r="O651">
        <v>8</v>
      </c>
      <c r="P651">
        <v>7</v>
      </c>
      <c r="Q651">
        <v>8</v>
      </c>
      <c r="V651" s="1">
        <v>45890</v>
      </c>
      <c r="W651">
        <v>8</v>
      </c>
      <c r="X651" s="317">
        <v>20620</v>
      </c>
      <c r="Y651">
        <v>25.8</v>
      </c>
      <c r="Z651">
        <v>8</v>
      </c>
      <c r="AA651">
        <v>40</v>
      </c>
      <c r="AB651" s="317">
        <v>43984</v>
      </c>
    </row>
    <row r="652" spans="1:28">
      <c r="A652">
        <v>651</v>
      </c>
      <c r="B652" t="s">
        <v>2099</v>
      </c>
      <c r="C652" t="s">
        <v>2100</v>
      </c>
      <c r="D652" t="s">
        <v>37</v>
      </c>
      <c r="E652" t="s">
        <v>108</v>
      </c>
      <c r="F652">
        <v>45989</v>
      </c>
      <c r="G652">
        <v>45954</v>
      </c>
      <c r="I652" s="1"/>
      <c r="J652" t="s">
        <v>43</v>
      </c>
      <c r="L652" t="s">
        <v>16353</v>
      </c>
      <c r="O652" t="s">
        <v>43</v>
      </c>
      <c r="P652" t="s">
        <v>43</v>
      </c>
      <c r="Q652" t="s">
        <v>43</v>
      </c>
      <c r="V652" s="1"/>
      <c r="X652" s="317"/>
      <c r="AB652" s="317"/>
    </row>
    <row r="653" spans="1:28">
      <c r="A653">
        <v>652</v>
      </c>
      <c r="B653" t="s">
        <v>2112</v>
      </c>
      <c r="C653" t="s">
        <v>10848</v>
      </c>
      <c r="D653" t="s">
        <v>37</v>
      </c>
      <c r="E653" t="s">
        <v>123</v>
      </c>
      <c r="F653">
        <v>45950</v>
      </c>
      <c r="G653">
        <v>45936</v>
      </c>
      <c r="I653" s="1"/>
      <c r="J653" t="s">
        <v>43</v>
      </c>
      <c r="L653" t="s">
        <v>16353</v>
      </c>
      <c r="O653" t="s">
        <v>43</v>
      </c>
      <c r="P653" t="s">
        <v>43</v>
      </c>
      <c r="Q653" t="s">
        <v>43</v>
      </c>
      <c r="V653" s="1"/>
      <c r="X653" s="317"/>
      <c r="AB653" s="317"/>
    </row>
    <row r="654" spans="1:28">
      <c r="A654">
        <v>653</v>
      </c>
      <c r="B654" t="s">
        <v>2033</v>
      </c>
      <c r="C654" t="s">
        <v>10849</v>
      </c>
      <c r="D654" t="s">
        <v>37</v>
      </c>
      <c r="E654" t="s">
        <v>40</v>
      </c>
      <c r="I654" s="1">
        <v>45846</v>
      </c>
      <c r="J654">
        <v>7</v>
      </c>
      <c r="L654" t="s">
        <v>16353</v>
      </c>
      <c r="M654">
        <v>50017361</v>
      </c>
      <c r="N654" t="s">
        <v>267</v>
      </c>
      <c r="O654">
        <v>8</v>
      </c>
      <c r="P654">
        <v>7</v>
      </c>
      <c r="Q654">
        <v>8</v>
      </c>
      <c r="V654" s="1">
        <v>45891</v>
      </c>
      <c r="W654">
        <v>8</v>
      </c>
      <c r="X654" s="317">
        <v>32660</v>
      </c>
      <c r="Y654">
        <v>25.8</v>
      </c>
      <c r="Z654">
        <v>8</v>
      </c>
      <c r="AA654">
        <v>40</v>
      </c>
      <c r="AB654" s="317">
        <v>69669</v>
      </c>
    </row>
    <row r="655" spans="1:28">
      <c r="A655">
        <v>654</v>
      </c>
      <c r="B655" t="s">
        <v>10850</v>
      </c>
      <c r="C655" t="s">
        <v>10851</v>
      </c>
      <c r="D655" t="s">
        <v>37</v>
      </c>
      <c r="E655" t="s">
        <v>636</v>
      </c>
      <c r="G655">
        <v>45869</v>
      </c>
      <c r="I655" s="1"/>
      <c r="J655" t="s">
        <v>43</v>
      </c>
      <c r="L655" t="s">
        <v>16353</v>
      </c>
      <c r="O655" t="s">
        <v>43</v>
      </c>
      <c r="P655" t="s">
        <v>43</v>
      </c>
      <c r="Q655" t="s">
        <v>43</v>
      </c>
      <c r="V655" s="1"/>
      <c r="X655" s="317"/>
      <c r="AB655" s="317"/>
    </row>
    <row r="656" spans="1:28">
      <c r="A656">
        <v>655</v>
      </c>
      <c r="B656" t="s">
        <v>10852</v>
      </c>
      <c r="C656" t="s">
        <v>10853</v>
      </c>
      <c r="D656" t="s">
        <v>37</v>
      </c>
      <c r="E656" t="s">
        <v>108</v>
      </c>
      <c r="H656" t="s">
        <v>10832</v>
      </c>
      <c r="I656" s="1"/>
      <c r="J656" t="s">
        <v>43</v>
      </c>
      <c r="L656" t="s">
        <v>16353</v>
      </c>
      <c r="O656" t="s">
        <v>43</v>
      </c>
      <c r="P656" t="s">
        <v>43</v>
      </c>
      <c r="Q656" t="s">
        <v>43</v>
      </c>
      <c r="V656" s="1"/>
      <c r="X656" s="317"/>
      <c r="AB656" s="317"/>
    </row>
    <row r="657" spans="1:28">
      <c r="A657">
        <v>656</v>
      </c>
      <c r="B657" t="s">
        <v>10854</v>
      </c>
      <c r="C657" t="s">
        <v>10855</v>
      </c>
      <c r="D657" t="s">
        <v>37</v>
      </c>
      <c r="E657" t="s">
        <v>123</v>
      </c>
      <c r="H657" t="s">
        <v>10832</v>
      </c>
      <c r="I657" s="1"/>
      <c r="J657" t="s">
        <v>43</v>
      </c>
      <c r="L657" t="s">
        <v>16353</v>
      </c>
      <c r="O657" t="s">
        <v>43</v>
      </c>
      <c r="P657" t="s">
        <v>43</v>
      </c>
      <c r="Q657" t="s">
        <v>43</v>
      </c>
      <c r="V657" s="1"/>
      <c r="X657" s="317"/>
      <c r="AB657" s="317"/>
    </row>
    <row r="658" spans="1:28">
      <c r="A658">
        <v>657</v>
      </c>
      <c r="B658" t="s">
        <v>2266</v>
      </c>
      <c r="C658" t="s">
        <v>10856</v>
      </c>
      <c r="D658" t="s">
        <v>37</v>
      </c>
      <c r="E658" t="s">
        <v>108</v>
      </c>
      <c r="I658" s="1">
        <v>45846</v>
      </c>
      <c r="J658">
        <v>7</v>
      </c>
      <c r="L658" t="s">
        <v>16353</v>
      </c>
      <c r="M658">
        <v>50017574</v>
      </c>
      <c r="N658" t="s">
        <v>6518</v>
      </c>
      <c r="O658" t="s">
        <v>43</v>
      </c>
      <c r="P658">
        <v>7</v>
      </c>
      <c r="Q658" t="s">
        <v>43</v>
      </c>
      <c r="R658">
        <v>45856</v>
      </c>
      <c r="U658" t="s">
        <v>10857</v>
      </c>
      <c r="V658" s="1"/>
      <c r="X658" s="317"/>
      <c r="AB658" s="317"/>
    </row>
    <row r="659" spans="1:28">
      <c r="A659">
        <v>658</v>
      </c>
      <c r="B659" t="s">
        <v>1152</v>
      </c>
      <c r="C659" t="s">
        <v>10858</v>
      </c>
      <c r="D659" t="s">
        <v>37</v>
      </c>
      <c r="E659" t="s">
        <v>108</v>
      </c>
      <c r="I659" s="1">
        <v>45847</v>
      </c>
      <c r="J659">
        <v>7</v>
      </c>
      <c r="L659" t="s">
        <v>16353</v>
      </c>
      <c r="M659">
        <v>50017759</v>
      </c>
      <c r="N659" t="s">
        <v>6518</v>
      </c>
      <c r="O659">
        <v>8</v>
      </c>
      <c r="P659">
        <v>7</v>
      </c>
      <c r="Q659">
        <v>8</v>
      </c>
      <c r="V659" s="1">
        <v>45926</v>
      </c>
      <c r="W659">
        <v>9</v>
      </c>
      <c r="X659" s="317">
        <v>50060</v>
      </c>
      <c r="Y659">
        <v>25.9</v>
      </c>
      <c r="Z659">
        <v>9</v>
      </c>
      <c r="AA659">
        <v>40</v>
      </c>
      <c r="AB659" s="317">
        <v>106791</v>
      </c>
    </row>
    <row r="660" spans="1:28">
      <c r="A660">
        <v>659</v>
      </c>
      <c r="B660" t="s">
        <v>10859</v>
      </c>
      <c r="C660" t="s">
        <v>10860</v>
      </c>
      <c r="D660" t="s">
        <v>37</v>
      </c>
      <c r="E660" t="s">
        <v>123</v>
      </c>
      <c r="H660" t="s">
        <v>10832</v>
      </c>
      <c r="I660" s="1"/>
      <c r="J660" t="s">
        <v>43</v>
      </c>
      <c r="L660" t="s">
        <v>16353</v>
      </c>
      <c r="O660" t="s">
        <v>43</v>
      </c>
      <c r="P660" t="s">
        <v>43</v>
      </c>
      <c r="Q660" t="s">
        <v>43</v>
      </c>
      <c r="V660" s="1"/>
      <c r="X660" s="317"/>
      <c r="AB660" s="317"/>
    </row>
    <row r="661" spans="1:28">
      <c r="A661">
        <v>660</v>
      </c>
      <c r="B661" t="s">
        <v>10861</v>
      </c>
      <c r="C661" t="s">
        <v>10862</v>
      </c>
      <c r="D661" t="s">
        <v>37</v>
      </c>
      <c r="E661" t="s">
        <v>60</v>
      </c>
      <c r="G661">
        <v>45856</v>
      </c>
      <c r="H661" t="s">
        <v>10832</v>
      </c>
      <c r="I661" s="1">
        <v>45958</v>
      </c>
      <c r="J661">
        <v>10</v>
      </c>
      <c r="L661" t="s">
        <v>16353</v>
      </c>
      <c r="M661">
        <v>531110</v>
      </c>
      <c r="N661" t="s">
        <v>10411</v>
      </c>
      <c r="O661">
        <v>11</v>
      </c>
      <c r="P661">
        <v>10</v>
      </c>
      <c r="Q661">
        <v>11</v>
      </c>
      <c r="S661">
        <v>45980</v>
      </c>
      <c r="T661">
        <v>46028</v>
      </c>
      <c r="V661" s="1">
        <v>45991</v>
      </c>
      <c r="W661">
        <v>11</v>
      </c>
      <c r="X661" s="317">
        <v>40200</v>
      </c>
      <c r="Y661">
        <v>25.11</v>
      </c>
      <c r="Z661">
        <v>11</v>
      </c>
      <c r="AA661">
        <v>101</v>
      </c>
      <c r="AB661" s="317">
        <v>114725</v>
      </c>
    </row>
    <row r="662" spans="1:28">
      <c r="A662">
        <v>661</v>
      </c>
      <c r="B662" t="s">
        <v>2321</v>
      </c>
      <c r="C662" t="s">
        <v>2322</v>
      </c>
      <c r="D662" t="s">
        <v>37</v>
      </c>
      <c r="E662" t="s">
        <v>108</v>
      </c>
      <c r="I662" s="1"/>
      <c r="J662" t="s">
        <v>43</v>
      </c>
      <c r="L662" t="s">
        <v>16353</v>
      </c>
      <c r="O662" t="s">
        <v>43</v>
      </c>
      <c r="P662" t="s">
        <v>43</v>
      </c>
      <c r="Q662" t="s">
        <v>43</v>
      </c>
      <c r="V662" s="1"/>
      <c r="X662" s="317"/>
      <c r="AB662" s="317"/>
    </row>
    <row r="663" spans="1:28">
      <c r="A663">
        <v>662</v>
      </c>
      <c r="B663" t="s">
        <v>2157</v>
      </c>
      <c r="C663" t="s">
        <v>5372</v>
      </c>
      <c r="D663" t="s">
        <v>37</v>
      </c>
      <c r="E663" t="s">
        <v>108</v>
      </c>
      <c r="F663">
        <v>45962</v>
      </c>
      <c r="I663" s="1">
        <v>46062</v>
      </c>
      <c r="J663">
        <v>2</v>
      </c>
      <c r="L663" t="s">
        <v>16353</v>
      </c>
      <c r="M663">
        <v>50056778</v>
      </c>
      <c r="N663" t="s">
        <v>6518</v>
      </c>
      <c r="O663" t="s">
        <v>43</v>
      </c>
      <c r="P663">
        <v>2</v>
      </c>
      <c r="Q663" t="s">
        <v>43</v>
      </c>
      <c r="V663" s="1"/>
      <c r="X663" s="317"/>
      <c r="AB663" s="317"/>
    </row>
    <row r="664" spans="1:28">
      <c r="A664">
        <v>663</v>
      </c>
      <c r="B664" t="s">
        <v>2154</v>
      </c>
      <c r="C664" t="s">
        <v>2155</v>
      </c>
      <c r="D664" t="s">
        <v>37</v>
      </c>
      <c r="E664" t="s">
        <v>108</v>
      </c>
      <c r="F664">
        <v>45894</v>
      </c>
      <c r="G664">
        <v>45908</v>
      </c>
      <c r="I664" s="1">
        <v>45926</v>
      </c>
      <c r="J664">
        <v>9</v>
      </c>
      <c r="L664" t="s">
        <v>16353</v>
      </c>
      <c r="M664">
        <v>50034332</v>
      </c>
      <c r="N664" t="s">
        <v>6518</v>
      </c>
      <c r="O664">
        <v>11</v>
      </c>
      <c r="P664">
        <v>9</v>
      </c>
      <c r="Q664">
        <v>11</v>
      </c>
      <c r="V664" s="1">
        <v>45991</v>
      </c>
      <c r="W664">
        <v>11</v>
      </c>
      <c r="X664" s="317">
        <v>27980</v>
      </c>
      <c r="Y664">
        <v>25.11</v>
      </c>
      <c r="Z664">
        <v>11</v>
      </c>
      <c r="AA664">
        <v>40</v>
      </c>
      <c r="AB664" s="317">
        <v>61978</v>
      </c>
    </row>
    <row r="665" spans="1:28">
      <c r="A665">
        <v>664</v>
      </c>
      <c r="B665" t="s">
        <v>2131</v>
      </c>
      <c r="C665" t="s">
        <v>3077</v>
      </c>
      <c r="D665" t="s">
        <v>37</v>
      </c>
      <c r="E665" t="s">
        <v>87</v>
      </c>
      <c r="F665">
        <v>45981</v>
      </c>
      <c r="I665" s="1"/>
      <c r="J665" t="s">
        <v>43</v>
      </c>
      <c r="L665" t="s">
        <v>16353</v>
      </c>
      <c r="O665" t="s">
        <v>43</v>
      </c>
      <c r="P665" t="s">
        <v>43</v>
      </c>
      <c r="Q665" t="s">
        <v>43</v>
      </c>
      <c r="V665" s="1"/>
      <c r="X665" s="317"/>
      <c r="AB665" s="317"/>
    </row>
    <row r="666" spans="1:28">
      <c r="A666">
        <v>665</v>
      </c>
      <c r="B666" t="s">
        <v>2170</v>
      </c>
      <c r="C666" t="s">
        <v>10863</v>
      </c>
      <c r="D666" t="s">
        <v>37</v>
      </c>
      <c r="E666" t="s">
        <v>1685</v>
      </c>
      <c r="I666" s="1">
        <v>45848</v>
      </c>
      <c r="J666">
        <v>7</v>
      </c>
      <c r="L666" t="s">
        <v>16353</v>
      </c>
      <c r="M666">
        <v>50017694</v>
      </c>
      <c r="N666" t="s">
        <v>6518</v>
      </c>
      <c r="O666">
        <v>10</v>
      </c>
      <c r="P666">
        <v>7</v>
      </c>
      <c r="Q666">
        <v>10</v>
      </c>
      <c r="R666">
        <v>45887</v>
      </c>
      <c r="V666" s="1"/>
      <c r="X666" s="317"/>
      <c r="Y666">
        <v>25.1</v>
      </c>
      <c r="Z666">
        <v>10</v>
      </c>
      <c r="AA666">
        <v>40</v>
      </c>
      <c r="AB666" s="317">
        <v>76285</v>
      </c>
    </row>
    <row r="667" spans="1:28">
      <c r="A667">
        <v>666</v>
      </c>
      <c r="B667" t="s">
        <v>2173</v>
      </c>
      <c r="C667" t="s">
        <v>10864</v>
      </c>
      <c r="D667" t="s">
        <v>37</v>
      </c>
      <c r="E667" t="s">
        <v>87</v>
      </c>
      <c r="I667" s="1">
        <v>45848</v>
      </c>
      <c r="J667">
        <v>7</v>
      </c>
      <c r="L667" t="s">
        <v>16353</v>
      </c>
      <c r="M667">
        <v>50017699</v>
      </c>
      <c r="N667" t="s">
        <v>10340</v>
      </c>
      <c r="O667">
        <v>9</v>
      </c>
      <c r="P667">
        <v>7</v>
      </c>
      <c r="Q667">
        <v>9</v>
      </c>
      <c r="V667" s="1">
        <v>45925</v>
      </c>
      <c r="W667">
        <v>9</v>
      </c>
      <c r="X667" s="317">
        <v>28445</v>
      </c>
      <c r="Y667">
        <v>25.9</v>
      </c>
      <c r="Z667">
        <v>9</v>
      </c>
      <c r="AA667">
        <v>40</v>
      </c>
      <c r="AB667" s="317">
        <v>59349</v>
      </c>
    </row>
    <row r="668" spans="1:28">
      <c r="A668">
        <v>667</v>
      </c>
      <c r="B668" t="s">
        <v>2176</v>
      </c>
      <c r="C668" t="s">
        <v>2177</v>
      </c>
      <c r="D668" t="s">
        <v>37</v>
      </c>
      <c r="E668" t="s">
        <v>87</v>
      </c>
      <c r="I668" s="1">
        <v>45848</v>
      </c>
      <c r="J668">
        <v>7</v>
      </c>
      <c r="L668" t="s">
        <v>16353</v>
      </c>
      <c r="M668">
        <v>50017705</v>
      </c>
      <c r="N668" t="s">
        <v>267</v>
      </c>
      <c r="O668">
        <v>8</v>
      </c>
      <c r="P668">
        <v>7</v>
      </c>
      <c r="Q668">
        <v>8</v>
      </c>
      <c r="V668" s="1">
        <v>45891</v>
      </c>
      <c r="W668">
        <v>8</v>
      </c>
      <c r="X668" s="317">
        <v>34660</v>
      </c>
      <c r="Y668">
        <v>25.8</v>
      </c>
      <c r="Z668">
        <v>8</v>
      </c>
      <c r="AA668">
        <v>40</v>
      </c>
      <c r="AB668" s="317">
        <v>73933</v>
      </c>
    </row>
    <row r="669" spans="1:28">
      <c r="A669">
        <v>668</v>
      </c>
      <c r="B669" t="s">
        <v>2179</v>
      </c>
      <c r="C669" t="s">
        <v>2180</v>
      </c>
      <c r="D669" t="s">
        <v>37</v>
      </c>
      <c r="E669" t="s">
        <v>87</v>
      </c>
      <c r="I669" s="1">
        <v>45848</v>
      </c>
      <c r="J669">
        <v>7</v>
      </c>
      <c r="L669" t="s">
        <v>16353</v>
      </c>
      <c r="M669">
        <v>50017712</v>
      </c>
      <c r="N669" t="s">
        <v>10340</v>
      </c>
      <c r="O669">
        <v>9</v>
      </c>
      <c r="P669">
        <v>7</v>
      </c>
      <c r="Q669">
        <v>9</v>
      </c>
      <c r="V669" s="1"/>
      <c r="X669" s="317"/>
      <c r="Y669">
        <v>25.1</v>
      </c>
      <c r="Z669">
        <v>10</v>
      </c>
      <c r="AA669">
        <v>40</v>
      </c>
      <c r="AB669" s="317">
        <v>59686</v>
      </c>
    </row>
    <row r="670" spans="1:28">
      <c r="A670">
        <v>669</v>
      </c>
      <c r="B670" t="s">
        <v>2185</v>
      </c>
      <c r="C670" t="s">
        <v>2186</v>
      </c>
      <c r="D670" t="s">
        <v>37</v>
      </c>
      <c r="E670" t="s">
        <v>60</v>
      </c>
      <c r="I670" s="1">
        <v>45848</v>
      </c>
      <c r="J670">
        <v>7</v>
      </c>
      <c r="L670" t="s">
        <v>16353</v>
      </c>
      <c r="M670">
        <v>50017927</v>
      </c>
      <c r="N670" t="s">
        <v>6518</v>
      </c>
      <c r="O670">
        <v>8</v>
      </c>
      <c r="P670">
        <v>7</v>
      </c>
      <c r="Q670">
        <v>8</v>
      </c>
      <c r="S670">
        <v>45908</v>
      </c>
      <c r="T670">
        <v>45909</v>
      </c>
      <c r="V670" s="1">
        <v>45926</v>
      </c>
      <c r="W670">
        <v>9</v>
      </c>
      <c r="X670" s="317">
        <v>30590</v>
      </c>
      <c r="Y670">
        <v>25.9</v>
      </c>
      <c r="Z670">
        <v>9</v>
      </c>
      <c r="AA670">
        <v>40</v>
      </c>
      <c r="AB670" s="317">
        <v>76468</v>
      </c>
    </row>
    <row r="671" spans="1:28">
      <c r="A671">
        <v>670</v>
      </c>
      <c r="B671" t="s">
        <v>2192</v>
      </c>
      <c r="C671" t="s">
        <v>2193</v>
      </c>
      <c r="D671" t="s">
        <v>37</v>
      </c>
      <c r="E671" t="s">
        <v>108</v>
      </c>
      <c r="F671">
        <v>45670</v>
      </c>
      <c r="G671">
        <v>45982</v>
      </c>
      <c r="I671" s="1"/>
      <c r="J671" t="s">
        <v>43</v>
      </c>
      <c r="L671" t="s">
        <v>16353</v>
      </c>
      <c r="O671" t="s">
        <v>43</v>
      </c>
      <c r="P671" t="s">
        <v>43</v>
      </c>
      <c r="Q671" t="s">
        <v>43</v>
      </c>
      <c r="V671" s="1"/>
      <c r="X671" s="317"/>
      <c r="AB671" s="317"/>
    </row>
    <row r="672" spans="1:28">
      <c r="A672">
        <v>671</v>
      </c>
      <c r="B672" t="s">
        <v>2167</v>
      </c>
      <c r="C672" t="s">
        <v>10865</v>
      </c>
      <c r="D672" t="s">
        <v>37</v>
      </c>
      <c r="E672" t="s">
        <v>108</v>
      </c>
      <c r="F672">
        <v>45992</v>
      </c>
      <c r="I672" s="1"/>
      <c r="J672" t="s">
        <v>43</v>
      </c>
      <c r="L672" t="s">
        <v>16353</v>
      </c>
      <c r="O672" t="s">
        <v>43</v>
      </c>
      <c r="P672" t="s">
        <v>43</v>
      </c>
      <c r="Q672" t="s">
        <v>43</v>
      </c>
      <c r="V672" s="1"/>
      <c r="X672" s="317"/>
      <c r="AB672" s="317"/>
    </row>
    <row r="673" spans="1:28">
      <c r="A673">
        <v>672</v>
      </c>
      <c r="B673" t="s">
        <v>2145</v>
      </c>
      <c r="C673" t="s">
        <v>2146</v>
      </c>
      <c r="D673" t="s">
        <v>37</v>
      </c>
      <c r="E673" t="s">
        <v>40</v>
      </c>
      <c r="F673">
        <v>45901</v>
      </c>
      <c r="I673" s="1"/>
      <c r="J673" t="s">
        <v>43</v>
      </c>
      <c r="L673" t="s">
        <v>16353</v>
      </c>
      <c r="O673" t="s">
        <v>43</v>
      </c>
      <c r="P673" t="s">
        <v>43</v>
      </c>
      <c r="Q673" t="s">
        <v>43</v>
      </c>
      <c r="V673" s="1"/>
      <c r="X673" s="317"/>
      <c r="AB673" s="317"/>
    </row>
    <row r="674" spans="1:28">
      <c r="A674">
        <v>673</v>
      </c>
      <c r="B674" t="s">
        <v>2151</v>
      </c>
      <c r="C674" t="s">
        <v>10866</v>
      </c>
      <c r="D674" t="s">
        <v>37</v>
      </c>
      <c r="E674" t="s">
        <v>40</v>
      </c>
      <c r="F674">
        <v>45920</v>
      </c>
      <c r="I674" s="1"/>
      <c r="J674" t="s">
        <v>43</v>
      </c>
      <c r="L674" t="s">
        <v>16353</v>
      </c>
      <c r="O674" t="s">
        <v>43</v>
      </c>
      <c r="P674" t="s">
        <v>43</v>
      </c>
      <c r="Q674" t="s">
        <v>43</v>
      </c>
      <c r="V674" s="1"/>
      <c r="X674" s="317"/>
      <c r="AB674" s="317"/>
    </row>
    <row r="675" spans="1:28">
      <c r="A675">
        <v>674</v>
      </c>
      <c r="B675" t="s">
        <v>2189</v>
      </c>
      <c r="C675" t="s">
        <v>2190</v>
      </c>
      <c r="D675" t="s">
        <v>37</v>
      </c>
      <c r="E675" t="s">
        <v>72</v>
      </c>
      <c r="F675">
        <v>45915</v>
      </c>
      <c r="I675" s="1">
        <v>46058</v>
      </c>
      <c r="J675">
        <v>2</v>
      </c>
      <c r="L675" t="s">
        <v>16353</v>
      </c>
      <c r="M675">
        <v>50056242</v>
      </c>
      <c r="N675" t="s">
        <v>267</v>
      </c>
      <c r="O675" t="s">
        <v>43</v>
      </c>
      <c r="P675">
        <v>2</v>
      </c>
      <c r="Q675" t="s">
        <v>43</v>
      </c>
      <c r="V675" s="1"/>
      <c r="X675" s="317"/>
      <c r="AB675" s="317"/>
    </row>
    <row r="676" spans="1:28">
      <c r="A676">
        <v>675</v>
      </c>
      <c r="B676" t="s">
        <v>10867</v>
      </c>
      <c r="C676" t="s">
        <v>10868</v>
      </c>
      <c r="D676" t="s">
        <v>37</v>
      </c>
      <c r="E676" t="s">
        <v>1423</v>
      </c>
      <c r="H676" t="s">
        <v>10832</v>
      </c>
      <c r="I676" s="1"/>
      <c r="J676" t="s">
        <v>43</v>
      </c>
      <c r="L676" t="s">
        <v>16353</v>
      </c>
      <c r="O676" t="s">
        <v>43</v>
      </c>
      <c r="P676" t="s">
        <v>43</v>
      </c>
      <c r="Q676" t="s">
        <v>43</v>
      </c>
      <c r="V676" s="1"/>
      <c r="X676" s="317"/>
      <c r="AB676" s="317"/>
    </row>
    <row r="677" spans="1:28">
      <c r="A677">
        <v>676</v>
      </c>
      <c r="B677" t="s">
        <v>10869</v>
      </c>
      <c r="C677" t="s">
        <v>10184</v>
      </c>
      <c r="D677" t="s">
        <v>37</v>
      </c>
      <c r="E677" t="s">
        <v>60</v>
      </c>
      <c r="H677" t="s">
        <v>10832</v>
      </c>
      <c r="I677" s="1">
        <v>45972</v>
      </c>
      <c r="J677">
        <v>11</v>
      </c>
      <c r="L677" t="s">
        <v>16353</v>
      </c>
      <c r="M677">
        <v>630105</v>
      </c>
      <c r="N677" t="s">
        <v>10411</v>
      </c>
      <c r="O677">
        <v>12</v>
      </c>
      <c r="P677">
        <v>11</v>
      </c>
      <c r="Q677">
        <v>12</v>
      </c>
      <c r="R677">
        <v>45974</v>
      </c>
      <c r="V677" s="1">
        <v>46022</v>
      </c>
      <c r="W677">
        <v>12</v>
      </c>
      <c r="X677" s="317">
        <v>27070</v>
      </c>
      <c r="Y677">
        <v>26.1</v>
      </c>
      <c r="Z677">
        <v>1</v>
      </c>
      <c r="AA677">
        <v>101</v>
      </c>
      <c r="AB677" s="317">
        <v>69800</v>
      </c>
    </row>
    <row r="678" spans="1:28">
      <c r="A678">
        <v>677</v>
      </c>
      <c r="B678" t="s">
        <v>10870</v>
      </c>
      <c r="C678" t="s">
        <v>10871</v>
      </c>
      <c r="D678" t="s">
        <v>37</v>
      </c>
      <c r="E678" t="s">
        <v>92</v>
      </c>
      <c r="I678" s="1"/>
      <c r="J678" t="s">
        <v>43</v>
      </c>
      <c r="L678" t="s">
        <v>16353</v>
      </c>
      <c r="O678" t="s">
        <v>43</v>
      </c>
      <c r="P678" t="s">
        <v>43</v>
      </c>
      <c r="Q678" t="s">
        <v>43</v>
      </c>
      <c r="V678" s="1"/>
      <c r="X678" s="317"/>
      <c r="AB678" s="317"/>
    </row>
    <row r="679" spans="1:28">
      <c r="A679">
        <v>678</v>
      </c>
      <c r="B679" t="s">
        <v>10872</v>
      </c>
      <c r="C679" t="s">
        <v>10873</v>
      </c>
      <c r="D679" t="s">
        <v>37</v>
      </c>
      <c r="E679" t="s">
        <v>140</v>
      </c>
      <c r="I679" s="1">
        <v>45902</v>
      </c>
      <c r="J679">
        <v>9</v>
      </c>
      <c r="L679" t="s">
        <v>16353</v>
      </c>
      <c r="M679">
        <v>50029172</v>
      </c>
      <c r="N679" t="s">
        <v>10411</v>
      </c>
      <c r="O679">
        <v>9</v>
      </c>
      <c r="P679">
        <v>9</v>
      </c>
      <c r="Q679">
        <v>9</v>
      </c>
      <c r="R679">
        <v>45912</v>
      </c>
      <c r="V679" s="1">
        <v>45922</v>
      </c>
      <c r="W679">
        <v>9</v>
      </c>
      <c r="X679" s="317">
        <v>133130</v>
      </c>
      <c r="Y679">
        <v>25.9</v>
      </c>
      <c r="Z679">
        <v>9</v>
      </c>
      <c r="AA679">
        <v>42</v>
      </c>
      <c r="AB679" s="317">
        <v>294999</v>
      </c>
    </row>
    <row r="680" spans="1:28">
      <c r="A680">
        <v>679</v>
      </c>
      <c r="B680" t="s">
        <v>10874</v>
      </c>
      <c r="C680" t="s">
        <v>10875</v>
      </c>
      <c r="D680" t="s">
        <v>37</v>
      </c>
      <c r="E680" t="s">
        <v>72</v>
      </c>
      <c r="G680">
        <v>45860</v>
      </c>
      <c r="H680" t="s">
        <v>10832</v>
      </c>
      <c r="I680" s="1"/>
      <c r="J680" t="s">
        <v>43</v>
      </c>
      <c r="L680" t="s">
        <v>16353</v>
      </c>
      <c r="O680" t="s">
        <v>43</v>
      </c>
      <c r="P680" t="s">
        <v>43</v>
      </c>
      <c r="Q680" t="s">
        <v>43</v>
      </c>
      <c r="V680" s="1"/>
      <c r="X680" s="317"/>
      <c r="AB680" s="317"/>
    </row>
    <row r="681" spans="1:28">
      <c r="A681">
        <v>680</v>
      </c>
      <c r="B681" t="s">
        <v>10876</v>
      </c>
      <c r="C681" t="s">
        <v>10877</v>
      </c>
      <c r="D681" t="s">
        <v>37</v>
      </c>
      <c r="E681" t="s">
        <v>636</v>
      </c>
      <c r="I681" s="1">
        <v>45849</v>
      </c>
      <c r="J681">
        <v>7</v>
      </c>
      <c r="L681" t="s">
        <v>16353</v>
      </c>
      <c r="M681">
        <v>530907</v>
      </c>
      <c r="N681" t="s">
        <v>10340</v>
      </c>
      <c r="O681">
        <v>9</v>
      </c>
      <c r="P681">
        <v>7</v>
      </c>
      <c r="Q681">
        <v>9</v>
      </c>
      <c r="V681" s="1"/>
      <c r="X681" s="317"/>
      <c r="Y681">
        <v>25.9</v>
      </c>
      <c r="Z681">
        <v>9</v>
      </c>
      <c r="AA681">
        <v>101</v>
      </c>
      <c r="AB681" s="317">
        <v>87390</v>
      </c>
    </row>
    <row r="682" spans="1:28">
      <c r="A682">
        <v>681</v>
      </c>
      <c r="B682" t="s">
        <v>10878</v>
      </c>
      <c r="C682" t="s">
        <v>10879</v>
      </c>
      <c r="D682" t="s">
        <v>37</v>
      </c>
      <c r="E682" t="s">
        <v>40</v>
      </c>
      <c r="H682" t="s">
        <v>10832</v>
      </c>
      <c r="I682" s="1"/>
      <c r="J682" t="s">
        <v>43</v>
      </c>
      <c r="L682" t="s">
        <v>16353</v>
      </c>
      <c r="O682" t="s">
        <v>43</v>
      </c>
      <c r="P682" t="s">
        <v>43</v>
      </c>
      <c r="Q682" t="s">
        <v>43</v>
      </c>
      <c r="V682" s="1"/>
      <c r="X682" s="317"/>
      <c r="AB682" s="317"/>
    </row>
    <row r="683" spans="1:28">
      <c r="A683">
        <v>682</v>
      </c>
      <c r="B683" t="s">
        <v>10880</v>
      </c>
      <c r="C683" t="s">
        <v>10881</v>
      </c>
      <c r="D683" t="s">
        <v>37</v>
      </c>
      <c r="E683" t="s">
        <v>636</v>
      </c>
      <c r="H683" t="s">
        <v>10832</v>
      </c>
      <c r="I683" s="1">
        <v>46030</v>
      </c>
      <c r="J683">
        <v>1</v>
      </c>
      <c r="L683" t="s">
        <v>16353</v>
      </c>
      <c r="M683">
        <v>630108</v>
      </c>
      <c r="N683" t="s">
        <v>10411</v>
      </c>
      <c r="O683">
        <v>1</v>
      </c>
      <c r="P683">
        <v>1</v>
      </c>
      <c r="Q683">
        <v>1</v>
      </c>
      <c r="V683" s="1"/>
      <c r="X683" s="317"/>
      <c r="Y683">
        <v>26.1</v>
      </c>
      <c r="Z683">
        <v>1</v>
      </c>
      <c r="AA683">
        <v>101</v>
      </c>
      <c r="AB683" s="317">
        <v>75040</v>
      </c>
    </row>
    <row r="684" spans="1:28">
      <c r="A684">
        <v>683</v>
      </c>
      <c r="B684" t="s">
        <v>2055</v>
      </c>
      <c r="C684" t="s">
        <v>2056</v>
      </c>
      <c r="D684" t="s">
        <v>37</v>
      </c>
      <c r="E684" t="s">
        <v>140</v>
      </c>
      <c r="I684" s="1">
        <v>45849</v>
      </c>
      <c r="J684">
        <v>7</v>
      </c>
      <c r="L684" t="s">
        <v>16353</v>
      </c>
      <c r="M684">
        <v>50018349</v>
      </c>
      <c r="N684" t="s">
        <v>267</v>
      </c>
      <c r="O684">
        <v>9</v>
      </c>
      <c r="P684">
        <v>7</v>
      </c>
      <c r="Q684">
        <v>9</v>
      </c>
      <c r="R684">
        <v>45867</v>
      </c>
      <c r="V684" s="1">
        <v>45922</v>
      </c>
      <c r="W684">
        <v>9</v>
      </c>
      <c r="X684" s="317">
        <v>111930</v>
      </c>
      <c r="Y684">
        <v>25.9</v>
      </c>
      <c r="Z684">
        <v>9</v>
      </c>
      <c r="AA684">
        <v>40</v>
      </c>
      <c r="AB684" s="317">
        <v>197076</v>
      </c>
    </row>
    <row r="685" spans="1:28">
      <c r="A685">
        <v>684</v>
      </c>
      <c r="B685" t="s">
        <v>2058</v>
      </c>
      <c r="C685" t="s">
        <v>2059</v>
      </c>
      <c r="D685" t="s">
        <v>37</v>
      </c>
      <c r="E685" t="s">
        <v>140</v>
      </c>
      <c r="I685" s="1">
        <v>45849</v>
      </c>
      <c r="J685">
        <v>7</v>
      </c>
      <c r="L685" t="s">
        <v>16353</v>
      </c>
      <c r="M685">
        <v>50018348</v>
      </c>
      <c r="N685" t="s">
        <v>267</v>
      </c>
      <c r="O685">
        <v>8</v>
      </c>
      <c r="P685">
        <v>7</v>
      </c>
      <c r="Q685">
        <v>8</v>
      </c>
      <c r="R685">
        <v>45867</v>
      </c>
      <c r="V685" s="1">
        <v>45891</v>
      </c>
      <c r="W685">
        <v>8</v>
      </c>
      <c r="X685" s="317">
        <v>43010</v>
      </c>
      <c r="Y685">
        <v>25.8</v>
      </c>
      <c r="Z685">
        <v>8</v>
      </c>
      <c r="AA685">
        <v>40</v>
      </c>
      <c r="AB685" s="317">
        <v>91723</v>
      </c>
    </row>
    <row r="686" spans="1:28">
      <c r="A686">
        <v>685</v>
      </c>
      <c r="B686" t="s">
        <v>2148</v>
      </c>
      <c r="C686" t="s">
        <v>10882</v>
      </c>
      <c r="D686" t="s">
        <v>37</v>
      </c>
      <c r="E686" t="s">
        <v>140</v>
      </c>
      <c r="I686" s="1"/>
      <c r="J686" t="s">
        <v>43</v>
      </c>
      <c r="L686" t="s">
        <v>16353</v>
      </c>
      <c r="O686" t="s">
        <v>43</v>
      </c>
      <c r="P686" t="s">
        <v>43</v>
      </c>
      <c r="Q686" t="s">
        <v>43</v>
      </c>
      <c r="V686" s="1"/>
      <c r="X686" s="317"/>
      <c r="AB686" s="317"/>
    </row>
    <row r="687" spans="1:28">
      <c r="A687">
        <v>686</v>
      </c>
      <c r="B687" t="s">
        <v>2142</v>
      </c>
      <c r="C687" t="s">
        <v>2143</v>
      </c>
      <c r="D687" t="s">
        <v>37</v>
      </c>
      <c r="E687" t="s">
        <v>140</v>
      </c>
      <c r="I687" s="1">
        <v>45989</v>
      </c>
      <c r="J687">
        <v>11</v>
      </c>
      <c r="L687" t="s">
        <v>16353</v>
      </c>
      <c r="M687">
        <v>50046057</v>
      </c>
      <c r="N687" t="s">
        <v>267</v>
      </c>
      <c r="O687">
        <v>12</v>
      </c>
      <c r="P687">
        <v>11</v>
      </c>
      <c r="Q687">
        <v>12</v>
      </c>
      <c r="V687" s="1">
        <v>46022</v>
      </c>
      <c r="W687">
        <v>12</v>
      </c>
      <c r="X687" s="317">
        <v>20930</v>
      </c>
      <c r="Y687">
        <v>25.12</v>
      </c>
      <c r="Z687">
        <v>12</v>
      </c>
      <c r="AA687">
        <v>40</v>
      </c>
      <c r="AB687" s="317">
        <v>53980</v>
      </c>
    </row>
    <row r="688" spans="1:28">
      <c r="A688">
        <v>687</v>
      </c>
      <c r="B688" t="s">
        <v>10883</v>
      </c>
      <c r="C688" t="s">
        <v>4472</v>
      </c>
      <c r="D688" t="s">
        <v>37</v>
      </c>
      <c r="E688" t="s">
        <v>87</v>
      </c>
      <c r="I688" s="1">
        <v>45853</v>
      </c>
      <c r="J688">
        <v>7</v>
      </c>
      <c r="L688" t="s">
        <v>16354</v>
      </c>
      <c r="M688">
        <v>50019027</v>
      </c>
      <c r="N688" t="s">
        <v>267</v>
      </c>
      <c r="O688">
        <v>7</v>
      </c>
      <c r="P688">
        <v>7</v>
      </c>
      <c r="Q688">
        <v>7</v>
      </c>
      <c r="V688" s="1">
        <v>45860</v>
      </c>
      <c r="W688">
        <v>7</v>
      </c>
      <c r="X688" s="317">
        <v>30535</v>
      </c>
      <c r="Y688">
        <v>25.7</v>
      </c>
      <c r="Z688">
        <v>7</v>
      </c>
      <c r="AA688">
        <v>40</v>
      </c>
      <c r="AB688" s="317">
        <v>70364</v>
      </c>
    </row>
    <row r="689" spans="1:28">
      <c r="A689">
        <v>688</v>
      </c>
      <c r="B689" t="s">
        <v>2228</v>
      </c>
      <c r="C689" t="s">
        <v>10884</v>
      </c>
      <c r="D689" t="s">
        <v>37</v>
      </c>
      <c r="E689" t="s">
        <v>108</v>
      </c>
      <c r="F689">
        <v>45991</v>
      </c>
      <c r="I689" s="1">
        <v>45981</v>
      </c>
      <c r="J689">
        <v>11</v>
      </c>
      <c r="L689" t="s">
        <v>16353</v>
      </c>
      <c r="M689">
        <v>50044606</v>
      </c>
      <c r="N689" t="s">
        <v>6518</v>
      </c>
      <c r="O689">
        <v>12</v>
      </c>
      <c r="P689">
        <v>11</v>
      </c>
      <c r="Q689">
        <v>12</v>
      </c>
      <c r="V689" s="1">
        <v>46022</v>
      </c>
      <c r="W689">
        <v>12</v>
      </c>
      <c r="X689" s="317">
        <v>24670</v>
      </c>
      <c r="Y689">
        <v>25.12</v>
      </c>
      <c r="Z689">
        <v>12</v>
      </c>
      <c r="AA689">
        <v>40</v>
      </c>
      <c r="AB689" s="317">
        <v>36583</v>
      </c>
    </row>
    <row r="690" spans="1:28">
      <c r="A690">
        <v>689</v>
      </c>
      <c r="B690" t="s">
        <v>2231</v>
      </c>
      <c r="C690" t="s">
        <v>2232</v>
      </c>
      <c r="D690" t="s">
        <v>37</v>
      </c>
      <c r="E690" t="s">
        <v>108</v>
      </c>
      <c r="F690">
        <v>45922</v>
      </c>
      <c r="I690" s="1">
        <v>46080</v>
      </c>
      <c r="J690">
        <v>2</v>
      </c>
      <c r="L690" t="s">
        <v>16353</v>
      </c>
      <c r="M690">
        <v>50058691</v>
      </c>
      <c r="N690" t="s">
        <v>6518</v>
      </c>
      <c r="O690" t="s">
        <v>43</v>
      </c>
      <c r="P690">
        <v>2</v>
      </c>
      <c r="Q690" t="s">
        <v>43</v>
      </c>
      <c r="V690" s="1"/>
      <c r="X690" s="317"/>
      <c r="AB690" s="317"/>
    </row>
    <row r="691" spans="1:28">
      <c r="A691">
        <v>690</v>
      </c>
      <c r="B691" t="s">
        <v>2225</v>
      </c>
      <c r="C691" t="s">
        <v>2226</v>
      </c>
      <c r="D691" t="s">
        <v>37</v>
      </c>
      <c r="E691" t="s">
        <v>40</v>
      </c>
      <c r="F691">
        <v>45945</v>
      </c>
      <c r="I691" s="1">
        <v>46028</v>
      </c>
      <c r="J691">
        <v>1</v>
      </c>
      <c r="L691" t="s">
        <v>16353</v>
      </c>
      <c r="M691">
        <v>50051763</v>
      </c>
      <c r="N691" t="s">
        <v>10340</v>
      </c>
      <c r="O691">
        <v>2</v>
      </c>
      <c r="P691">
        <v>1</v>
      </c>
      <c r="Q691">
        <v>2</v>
      </c>
      <c r="V691" s="1"/>
      <c r="X691" s="317"/>
      <c r="AB691" s="317"/>
    </row>
    <row r="692" spans="1:28">
      <c r="A692">
        <v>691</v>
      </c>
      <c r="B692" t="s">
        <v>3029</v>
      </c>
      <c r="C692" t="s">
        <v>3343</v>
      </c>
      <c r="D692" t="s">
        <v>37</v>
      </c>
      <c r="E692" t="s">
        <v>108</v>
      </c>
      <c r="I692" s="1">
        <v>45901</v>
      </c>
      <c r="J692">
        <v>9</v>
      </c>
      <c r="L692" t="s">
        <v>16353</v>
      </c>
      <c r="M692">
        <v>50029195</v>
      </c>
      <c r="N692" t="s">
        <v>267</v>
      </c>
      <c r="O692">
        <v>11</v>
      </c>
      <c r="P692">
        <v>9</v>
      </c>
      <c r="Q692">
        <v>11</v>
      </c>
      <c r="R692">
        <v>45925</v>
      </c>
      <c r="V692" s="1">
        <v>46022</v>
      </c>
      <c r="W692">
        <v>12</v>
      </c>
      <c r="X692" s="317">
        <v>77890</v>
      </c>
      <c r="Y692">
        <v>25.12</v>
      </c>
      <c r="Z692">
        <v>12</v>
      </c>
      <c r="AA692">
        <v>40</v>
      </c>
      <c r="AB692" s="317">
        <v>172583</v>
      </c>
    </row>
    <row r="693" spans="1:28">
      <c r="A693">
        <v>692</v>
      </c>
      <c r="B693" t="s">
        <v>10885</v>
      </c>
      <c r="C693" t="s">
        <v>10886</v>
      </c>
      <c r="D693" t="s">
        <v>37</v>
      </c>
      <c r="E693" t="s">
        <v>87</v>
      </c>
      <c r="I693" s="1"/>
      <c r="J693" t="s">
        <v>43</v>
      </c>
      <c r="L693" t="s">
        <v>16353</v>
      </c>
      <c r="O693" t="s">
        <v>43</v>
      </c>
      <c r="P693" t="s">
        <v>43</v>
      </c>
      <c r="Q693" t="s">
        <v>43</v>
      </c>
      <c r="V693" s="1"/>
      <c r="X693" s="317"/>
      <c r="AB693" s="317"/>
    </row>
    <row r="694" spans="1:28">
      <c r="A694">
        <v>693</v>
      </c>
      <c r="B694" t="s">
        <v>10576</v>
      </c>
      <c r="C694" t="s">
        <v>10577</v>
      </c>
      <c r="D694" t="s">
        <v>37</v>
      </c>
      <c r="E694" t="s">
        <v>40</v>
      </c>
      <c r="I694" s="1">
        <v>45853</v>
      </c>
      <c r="J694">
        <v>7</v>
      </c>
      <c r="L694" t="s">
        <v>16353</v>
      </c>
      <c r="M694">
        <v>530809</v>
      </c>
      <c r="N694" t="s">
        <v>10411</v>
      </c>
      <c r="O694">
        <v>8</v>
      </c>
      <c r="P694">
        <v>7</v>
      </c>
      <c r="Q694">
        <v>8</v>
      </c>
      <c r="R694">
        <v>45860</v>
      </c>
      <c r="T694">
        <v>45911</v>
      </c>
      <c r="V694" s="1"/>
      <c r="X694" s="317"/>
      <c r="Y694">
        <v>25.8</v>
      </c>
      <c r="Z694">
        <v>8</v>
      </c>
      <c r="AA694">
        <v>101</v>
      </c>
      <c r="AB694" s="317">
        <v>109526</v>
      </c>
    </row>
    <row r="695" spans="1:28">
      <c r="A695">
        <v>694</v>
      </c>
      <c r="B695" t="s">
        <v>2234</v>
      </c>
      <c r="C695" t="s">
        <v>10887</v>
      </c>
      <c r="D695" t="s">
        <v>37</v>
      </c>
      <c r="E695" t="s">
        <v>108</v>
      </c>
      <c r="F695">
        <v>45961</v>
      </c>
      <c r="I695" s="1"/>
      <c r="J695" t="s">
        <v>43</v>
      </c>
      <c r="L695" t="s">
        <v>16353</v>
      </c>
      <c r="O695" t="s">
        <v>43</v>
      </c>
      <c r="P695" t="s">
        <v>43</v>
      </c>
      <c r="Q695" t="s">
        <v>43</v>
      </c>
      <c r="V695" s="1"/>
      <c r="X695" s="317"/>
      <c r="AB695" s="317"/>
    </row>
    <row r="696" spans="1:28">
      <c r="A696">
        <v>695</v>
      </c>
      <c r="B696" t="s">
        <v>2257</v>
      </c>
      <c r="C696" t="s">
        <v>2258</v>
      </c>
      <c r="D696" t="s">
        <v>37</v>
      </c>
      <c r="E696" t="s">
        <v>92</v>
      </c>
      <c r="I696" s="1">
        <v>45854</v>
      </c>
      <c r="J696">
        <v>7</v>
      </c>
      <c r="L696" t="s">
        <v>16353</v>
      </c>
      <c r="M696">
        <v>50019519</v>
      </c>
      <c r="N696" t="s">
        <v>267</v>
      </c>
      <c r="O696">
        <v>8</v>
      </c>
      <c r="P696">
        <v>7</v>
      </c>
      <c r="Q696">
        <v>8</v>
      </c>
      <c r="S696">
        <v>45890</v>
      </c>
      <c r="T696">
        <v>45897</v>
      </c>
      <c r="V696" s="1">
        <v>45891</v>
      </c>
      <c r="W696">
        <v>8</v>
      </c>
      <c r="X696" s="317">
        <v>70750</v>
      </c>
      <c r="Y696">
        <v>25.8</v>
      </c>
      <c r="Z696">
        <v>8</v>
      </c>
      <c r="AA696">
        <v>40</v>
      </c>
      <c r="AB696" s="317">
        <v>159958</v>
      </c>
    </row>
    <row r="697" spans="1:28">
      <c r="A697">
        <v>696</v>
      </c>
      <c r="B697" t="s">
        <v>10888</v>
      </c>
      <c r="C697" t="s">
        <v>10889</v>
      </c>
      <c r="D697" t="s">
        <v>37</v>
      </c>
      <c r="E697" t="s">
        <v>1423</v>
      </c>
      <c r="H697" t="s">
        <v>10832</v>
      </c>
      <c r="I697" s="1"/>
      <c r="J697" t="s">
        <v>43</v>
      </c>
      <c r="L697" t="s">
        <v>16353</v>
      </c>
      <c r="O697" t="s">
        <v>43</v>
      </c>
      <c r="P697" t="s">
        <v>43</v>
      </c>
      <c r="Q697" t="s">
        <v>43</v>
      </c>
      <c r="V697" s="1"/>
      <c r="X697" s="317"/>
      <c r="AB697" s="317"/>
    </row>
    <row r="698" spans="1:28">
      <c r="A698">
        <v>697</v>
      </c>
      <c r="B698" t="s">
        <v>10890</v>
      </c>
      <c r="C698" t="s">
        <v>10514</v>
      </c>
      <c r="D698" t="s">
        <v>37</v>
      </c>
      <c r="E698" t="s">
        <v>40</v>
      </c>
      <c r="I698" s="1"/>
      <c r="J698" t="s">
        <v>43</v>
      </c>
      <c r="L698" t="s">
        <v>16353</v>
      </c>
      <c r="O698" t="s">
        <v>43</v>
      </c>
      <c r="P698" t="s">
        <v>43</v>
      </c>
      <c r="Q698" t="s">
        <v>43</v>
      </c>
      <c r="V698" s="1"/>
      <c r="X698" s="317"/>
      <c r="AB698" s="317"/>
    </row>
    <row r="699" spans="1:28">
      <c r="A699">
        <v>698</v>
      </c>
      <c r="B699" t="s">
        <v>10891</v>
      </c>
      <c r="C699" t="s">
        <v>10892</v>
      </c>
      <c r="D699" t="s">
        <v>37</v>
      </c>
      <c r="E699" t="s">
        <v>636</v>
      </c>
      <c r="I699" s="1"/>
      <c r="J699" t="s">
        <v>43</v>
      </c>
      <c r="L699" t="s">
        <v>16353</v>
      </c>
      <c r="O699" t="s">
        <v>43</v>
      </c>
      <c r="P699" t="s">
        <v>43</v>
      </c>
      <c r="Q699" t="s">
        <v>43</v>
      </c>
      <c r="V699" s="1"/>
      <c r="X699" s="317"/>
      <c r="AB699" s="317"/>
    </row>
    <row r="700" spans="1:28">
      <c r="A700">
        <v>699</v>
      </c>
      <c r="B700" t="s">
        <v>2243</v>
      </c>
      <c r="C700" t="s">
        <v>10893</v>
      </c>
      <c r="D700" t="s">
        <v>37</v>
      </c>
      <c r="E700" t="s">
        <v>140</v>
      </c>
      <c r="F700">
        <v>45943</v>
      </c>
      <c r="I700" s="1">
        <v>46083</v>
      </c>
      <c r="J700">
        <v>3</v>
      </c>
      <c r="L700" t="s">
        <v>16353</v>
      </c>
      <c r="M700">
        <v>50058884</v>
      </c>
      <c r="N700" t="s">
        <v>267</v>
      </c>
      <c r="O700" t="s">
        <v>43</v>
      </c>
      <c r="P700">
        <v>3</v>
      </c>
      <c r="Q700" t="s">
        <v>43</v>
      </c>
      <c r="V700" s="1"/>
      <c r="X700" s="317"/>
      <c r="AB700" s="317"/>
    </row>
    <row r="701" spans="1:28">
      <c r="A701">
        <v>700</v>
      </c>
      <c r="B701" t="s">
        <v>2263</v>
      </c>
      <c r="C701" t="s">
        <v>10894</v>
      </c>
      <c r="D701" t="s">
        <v>37</v>
      </c>
      <c r="E701" t="s">
        <v>140</v>
      </c>
      <c r="I701" s="1">
        <v>45855</v>
      </c>
      <c r="J701">
        <v>7</v>
      </c>
      <c r="L701" t="s">
        <v>16353</v>
      </c>
      <c r="M701">
        <v>50019623</v>
      </c>
      <c r="N701" t="s">
        <v>267</v>
      </c>
      <c r="O701">
        <v>8</v>
      </c>
      <c r="P701">
        <v>7</v>
      </c>
      <c r="Q701">
        <v>8</v>
      </c>
      <c r="V701" s="1">
        <v>45891</v>
      </c>
      <c r="W701">
        <v>8</v>
      </c>
      <c r="X701" s="317">
        <v>25640</v>
      </c>
      <c r="Y701">
        <v>25.8</v>
      </c>
      <c r="Z701">
        <v>8</v>
      </c>
      <c r="AA701">
        <v>40</v>
      </c>
      <c r="AB701" s="317">
        <v>54695</v>
      </c>
    </row>
    <row r="702" spans="1:28">
      <c r="A702">
        <v>701</v>
      </c>
      <c r="B702" t="s">
        <v>2272</v>
      </c>
      <c r="C702" t="s">
        <v>2273</v>
      </c>
      <c r="D702" t="s">
        <v>37</v>
      </c>
      <c r="E702" t="s">
        <v>108</v>
      </c>
      <c r="I702" s="1">
        <v>45855</v>
      </c>
      <c r="J702">
        <v>7</v>
      </c>
      <c r="L702" t="s">
        <v>16353</v>
      </c>
      <c r="M702">
        <v>50019681</v>
      </c>
      <c r="N702" t="s">
        <v>6518</v>
      </c>
      <c r="O702">
        <v>8</v>
      </c>
      <c r="P702">
        <v>7</v>
      </c>
      <c r="Q702">
        <v>8</v>
      </c>
      <c r="R702">
        <v>45856</v>
      </c>
      <c r="S702">
        <v>45908</v>
      </c>
      <c r="T702">
        <v>45909</v>
      </c>
      <c r="V702" s="1">
        <v>45926</v>
      </c>
      <c r="W702">
        <v>9</v>
      </c>
      <c r="X702" s="317">
        <v>100000</v>
      </c>
      <c r="Y702">
        <v>25.9</v>
      </c>
      <c r="Z702">
        <v>9</v>
      </c>
      <c r="AA702">
        <v>40</v>
      </c>
      <c r="AB702" s="317">
        <v>187439</v>
      </c>
    </row>
    <row r="703" spans="1:28">
      <c r="A703">
        <v>702</v>
      </c>
      <c r="B703" t="s">
        <v>10895</v>
      </c>
      <c r="C703" t="s">
        <v>10896</v>
      </c>
      <c r="D703" t="s">
        <v>37</v>
      </c>
      <c r="E703" t="s">
        <v>108</v>
      </c>
      <c r="I703" s="1">
        <v>45855</v>
      </c>
      <c r="J703">
        <v>7</v>
      </c>
      <c r="L703" t="s">
        <v>16353</v>
      </c>
      <c r="M703">
        <v>50019685</v>
      </c>
      <c r="N703" t="s">
        <v>10340</v>
      </c>
      <c r="O703">
        <v>9</v>
      </c>
      <c r="P703">
        <v>7</v>
      </c>
      <c r="Q703">
        <v>9</v>
      </c>
      <c r="V703" s="1"/>
      <c r="X703" s="317"/>
      <c r="Y703">
        <v>25.1</v>
      </c>
      <c r="Z703">
        <v>10</v>
      </c>
      <c r="AA703">
        <v>40</v>
      </c>
      <c r="AB703" s="317">
        <v>66082</v>
      </c>
    </row>
    <row r="704" spans="1:28">
      <c r="A704">
        <v>703</v>
      </c>
      <c r="B704" t="s">
        <v>1706</v>
      </c>
      <c r="C704" t="s">
        <v>1707</v>
      </c>
      <c r="D704" t="s">
        <v>37</v>
      </c>
      <c r="E704" t="s">
        <v>108</v>
      </c>
      <c r="I704" s="1">
        <v>45855</v>
      </c>
      <c r="J704">
        <v>7</v>
      </c>
      <c r="L704" t="s">
        <v>16353</v>
      </c>
      <c r="M704">
        <v>50019688</v>
      </c>
      <c r="N704" t="s">
        <v>6518</v>
      </c>
      <c r="O704">
        <v>8</v>
      </c>
      <c r="P704">
        <v>7</v>
      </c>
      <c r="Q704">
        <v>8</v>
      </c>
      <c r="V704" s="1">
        <v>45926</v>
      </c>
      <c r="W704">
        <v>9</v>
      </c>
      <c r="X704" s="317">
        <v>29320</v>
      </c>
      <c r="Y704">
        <v>25.9</v>
      </c>
      <c r="Z704">
        <v>9</v>
      </c>
      <c r="AA704">
        <v>40</v>
      </c>
      <c r="AB704" s="317">
        <v>62546</v>
      </c>
    </row>
    <row r="705" spans="1:28">
      <c r="A705">
        <v>704</v>
      </c>
      <c r="B705" t="s">
        <v>1958</v>
      </c>
      <c r="C705" t="s">
        <v>1959</v>
      </c>
      <c r="D705" t="s">
        <v>37</v>
      </c>
      <c r="E705" t="s">
        <v>108</v>
      </c>
      <c r="I705" s="1"/>
      <c r="J705" t="s">
        <v>43</v>
      </c>
      <c r="L705" t="s">
        <v>16353</v>
      </c>
      <c r="O705" t="s">
        <v>43</v>
      </c>
      <c r="P705" t="s">
        <v>43</v>
      </c>
      <c r="Q705" t="s">
        <v>43</v>
      </c>
      <c r="V705" s="1"/>
      <c r="X705" s="317"/>
      <c r="AB705" s="317"/>
    </row>
    <row r="706" spans="1:28">
      <c r="A706">
        <v>705</v>
      </c>
      <c r="B706" t="s">
        <v>10897</v>
      </c>
      <c r="C706" t="s">
        <v>10898</v>
      </c>
      <c r="D706" t="s">
        <v>37</v>
      </c>
      <c r="E706" t="s">
        <v>92</v>
      </c>
      <c r="H706" t="s">
        <v>10899</v>
      </c>
      <c r="I706" s="1"/>
      <c r="J706" t="s">
        <v>43</v>
      </c>
      <c r="L706" t="s">
        <v>16353</v>
      </c>
      <c r="O706" t="s">
        <v>43</v>
      </c>
      <c r="P706" t="s">
        <v>43</v>
      </c>
      <c r="Q706" t="s">
        <v>43</v>
      </c>
      <c r="V706" s="1"/>
      <c r="X706" s="317"/>
      <c r="AB706" s="317"/>
    </row>
    <row r="707" spans="1:28">
      <c r="A707">
        <v>706</v>
      </c>
      <c r="B707" t="s">
        <v>10900</v>
      </c>
      <c r="C707" t="s">
        <v>10901</v>
      </c>
      <c r="D707" t="s">
        <v>37</v>
      </c>
      <c r="E707" t="s">
        <v>92</v>
      </c>
      <c r="G707">
        <v>45869</v>
      </c>
      <c r="I707" s="1">
        <v>45911</v>
      </c>
      <c r="J707">
        <v>9</v>
      </c>
      <c r="L707" t="s">
        <v>16353</v>
      </c>
      <c r="M707">
        <v>531002</v>
      </c>
      <c r="N707" t="s">
        <v>10411</v>
      </c>
      <c r="O707">
        <v>10</v>
      </c>
      <c r="P707">
        <v>9</v>
      </c>
      <c r="Q707">
        <v>10</v>
      </c>
      <c r="S707">
        <v>45939</v>
      </c>
      <c r="T707">
        <v>45954</v>
      </c>
      <c r="V707" s="1">
        <v>45950</v>
      </c>
      <c r="W707">
        <v>10</v>
      </c>
      <c r="X707" s="317">
        <v>100090</v>
      </c>
      <c r="Y707">
        <v>25.1</v>
      </c>
      <c r="Z707">
        <v>10</v>
      </c>
      <c r="AA707">
        <v>101</v>
      </c>
      <c r="AB707" s="317">
        <v>273185.27999999997</v>
      </c>
    </row>
    <row r="708" spans="1:28">
      <c r="A708">
        <v>707</v>
      </c>
      <c r="B708" t="s">
        <v>10902</v>
      </c>
      <c r="C708" t="s">
        <v>10903</v>
      </c>
      <c r="D708" t="s">
        <v>37</v>
      </c>
      <c r="E708" t="s">
        <v>108</v>
      </c>
      <c r="I708" s="1"/>
      <c r="J708" t="s">
        <v>43</v>
      </c>
      <c r="L708" t="s">
        <v>16353</v>
      </c>
      <c r="O708" t="s">
        <v>43</v>
      </c>
      <c r="P708" t="s">
        <v>43</v>
      </c>
      <c r="Q708" t="s">
        <v>43</v>
      </c>
      <c r="V708" s="1"/>
      <c r="X708" s="317"/>
      <c r="AB708" s="317"/>
    </row>
    <row r="709" spans="1:28">
      <c r="A709">
        <v>708</v>
      </c>
      <c r="B709" t="s">
        <v>10904</v>
      </c>
      <c r="C709" t="s">
        <v>10905</v>
      </c>
      <c r="D709" t="s">
        <v>37</v>
      </c>
      <c r="E709" t="s">
        <v>40</v>
      </c>
      <c r="G709">
        <v>45875</v>
      </c>
      <c r="I709" s="1">
        <v>46035</v>
      </c>
      <c r="J709">
        <v>1</v>
      </c>
      <c r="L709" t="s">
        <v>16353</v>
      </c>
      <c r="M709">
        <v>630108</v>
      </c>
      <c r="N709" t="s">
        <v>10411</v>
      </c>
      <c r="O709">
        <v>1</v>
      </c>
      <c r="P709">
        <v>1</v>
      </c>
      <c r="Q709">
        <v>1</v>
      </c>
      <c r="V709" s="1"/>
      <c r="X709" s="317"/>
      <c r="Y709">
        <v>26.1</v>
      </c>
      <c r="Z709">
        <v>1</v>
      </c>
      <c r="AA709">
        <v>101</v>
      </c>
      <c r="AB709" s="317">
        <v>84269</v>
      </c>
    </row>
    <row r="710" spans="1:28">
      <c r="A710">
        <v>709</v>
      </c>
      <c r="B710" t="s">
        <v>10906</v>
      </c>
      <c r="C710" t="s">
        <v>10907</v>
      </c>
      <c r="D710" t="s">
        <v>37</v>
      </c>
      <c r="E710" t="s">
        <v>123</v>
      </c>
      <c r="I710" s="1"/>
      <c r="J710" t="s">
        <v>43</v>
      </c>
      <c r="L710" t="s">
        <v>16353</v>
      </c>
      <c r="O710" t="s">
        <v>43</v>
      </c>
      <c r="P710" t="s">
        <v>43</v>
      </c>
      <c r="Q710" t="s">
        <v>43</v>
      </c>
      <c r="V710" s="1"/>
      <c r="X710" s="317"/>
      <c r="AB710" s="317"/>
    </row>
    <row r="711" spans="1:28">
      <c r="A711">
        <v>710</v>
      </c>
      <c r="B711" t="s">
        <v>10908</v>
      </c>
      <c r="C711" t="s">
        <v>10909</v>
      </c>
      <c r="D711" t="s">
        <v>37</v>
      </c>
      <c r="E711" t="s">
        <v>60</v>
      </c>
      <c r="I711" s="1"/>
      <c r="J711" t="s">
        <v>43</v>
      </c>
      <c r="L711" t="s">
        <v>16353</v>
      </c>
      <c r="O711" t="s">
        <v>43</v>
      </c>
      <c r="P711" t="s">
        <v>43</v>
      </c>
      <c r="Q711" t="s">
        <v>43</v>
      </c>
      <c r="V711" s="1"/>
      <c r="X711" s="317"/>
      <c r="AB711" s="317"/>
    </row>
    <row r="712" spans="1:28">
      <c r="A712">
        <v>711</v>
      </c>
      <c r="B712" t="s">
        <v>2286</v>
      </c>
      <c r="C712" t="s">
        <v>2287</v>
      </c>
      <c r="D712" t="s">
        <v>37</v>
      </c>
      <c r="E712" t="s">
        <v>72</v>
      </c>
      <c r="F712">
        <v>45926</v>
      </c>
      <c r="I712" s="1"/>
      <c r="J712" t="s">
        <v>43</v>
      </c>
      <c r="L712" t="s">
        <v>16353</v>
      </c>
      <c r="O712" t="s">
        <v>43</v>
      </c>
      <c r="P712" t="s">
        <v>43</v>
      </c>
      <c r="Q712" t="s">
        <v>43</v>
      </c>
      <c r="V712" s="1"/>
      <c r="X712" s="317"/>
      <c r="AB712" s="317"/>
    </row>
    <row r="713" spans="1:28">
      <c r="A713">
        <v>712</v>
      </c>
      <c r="B713" t="s">
        <v>2283</v>
      </c>
      <c r="C713" t="s">
        <v>10910</v>
      </c>
      <c r="D713" t="s">
        <v>37</v>
      </c>
      <c r="E713" t="s">
        <v>72</v>
      </c>
      <c r="F713">
        <v>45915</v>
      </c>
      <c r="I713" s="1">
        <v>46058</v>
      </c>
      <c r="J713">
        <v>2</v>
      </c>
      <c r="L713" t="s">
        <v>16353</v>
      </c>
      <c r="M713">
        <v>50056229</v>
      </c>
      <c r="N713" t="s">
        <v>267</v>
      </c>
      <c r="O713" t="s">
        <v>43</v>
      </c>
      <c r="P713">
        <v>2</v>
      </c>
      <c r="Q713" t="s">
        <v>43</v>
      </c>
      <c r="V713" s="1"/>
      <c r="X713" s="317"/>
      <c r="AB713" s="317"/>
    </row>
    <row r="714" spans="1:28">
      <c r="A714">
        <v>713</v>
      </c>
      <c r="B714" t="s">
        <v>2293</v>
      </c>
      <c r="C714" t="s">
        <v>10911</v>
      </c>
      <c r="D714" t="s">
        <v>37</v>
      </c>
      <c r="E714" t="s">
        <v>1685</v>
      </c>
      <c r="F714">
        <v>45901</v>
      </c>
      <c r="I714" s="1"/>
      <c r="J714" t="s">
        <v>43</v>
      </c>
      <c r="L714" t="s">
        <v>16353</v>
      </c>
      <c r="O714" t="s">
        <v>43</v>
      </c>
      <c r="P714" t="s">
        <v>43</v>
      </c>
      <c r="Q714" t="s">
        <v>43</v>
      </c>
      <c r="V714" s="1"/>
      <c r="X714" s="317"/>
      <c r="AB714" s="317"/>
    </row>
    <row r="715" spans="1:28">
      <c r="A715">
        <v>714</v>
      </c>
      <c r="B715" t="s">
        <v>2296</v>
      </c>
      <c r="C715" t="s">
        <v>2297</v>
      </c>
      <c r="D715" t="s">
        <v>37</v>
      </c>
      <c r="E715" t="s">
        <v>92</v>
      </c>
      <c r="F715">
        <v>45922</v>
      </c>
      <c r="G715">
        <v>45902</v>
      </c>
      <c r="I715" s="1">
        <v>46027</v>
      </c>
      <c r="J715">
        <v>1</v>
      </c>
      <c r="L715" t="s">
        <v>16353</v>
      </c>
      <c r="M715">
        <v>50051905</v>
      </c>
      <c r="N715" t="s">
        <v>10340</v>
      </c>
      <c r="O715" t="s">
        <v>43</v>
      </c>
      <c r="P715">
        <v>1</v>
      </c>
      <c r="Q715" t="s">
        <v>43</v>
      </c>
      <c r="V715" s="1"/>
      <c r="X715" s="317"/>
      <c r="AB715" s="317"/>
    </row>
    <row r="716" spans="1:28">
      <c r="A716">
        <v>715</v>
      </c>
      <c r="B716" t="s">
        <v>2290</v>
      </c>
      <c r="C716" t="s">
        <v>2291</v>
      </c>
      <c r="D716" t="s">
        <v>37</v>
      </c>
      <c r="E716" t="s">
        <v>40</v>
      </c>
      <c r="F716">
        <v>45901</v>
      </c>
      <c r="G716">
        <v>45890</v>
      </c>
      <c r="I716" s="1"/>
      <c r="J716" t="s">
        <v>43</v>
      </c>
      <c r="L716" t="s">
        <v>16353</v>
      </c>
      <c r="O716" t="s">
        <v>43</v>
      </c>
      <c r="P716" t="s">
        <v>43</v>
      </c>
      <c r="Q716" t="s">
        <v>43</v>
      </c>
      <c r="V716" s="1"/>
      <c r="X716" s="317"/>
      <c r="AB716" s="317"/>
    </row>
    <row r="717" spans="1:28">
      <c r="A717">
        <v>716</v>
      </c>
      <c r="B717" t="s">
        <v>2336</v>
      </c>
      <c r="C717" t="s">
        <v>2337</v>
      </c>
      <c r="D717" t="s">
        <v>37</v>
      </c>
      <c r="E717" t="s">
        <v>92</v>
      </c>
      <c r="I717" s="1">
        <v>45860</v>
      </c>
      <c r="J717">
        <v>7</v>
      </c>
      <c r="L717" t="s">
        <v>16353</v>
      </c>
      <c r="M717">
        <v>50020446</v>
      </c>
      <c r="N717" t="s">
        <v>10340</v>
      </c>
      <c r="O717">
        <v>9</v>
      </c>
      <c r="P717">
        <v>7</v>
      </c>
      <c r="Q717">
        <v>9</v>
      </c>
      <c r="S717">
        <v>45929</v>
      </c>
      <c r="T717">
        <v>45929</v>
      </c>
      <c r="V717" s="1"/>
      <c r="X717" s="317"/>
      <c r="Y717">
        <v>25.1</v>
      </c>
      <c r="Z717">
        <v>10</v>
      </c>
      <c r="AA717">
        <v>40</v>
      </c>
      <c r="AB717" s="317">
        <v>96880</v>
      </c>
    </row>
    <row r="718" spans="1:28">
      <c r="A718">
        <v>717</v>
      </c>
      <c r="B718" t="s">
        <v>2343</v>
      </c>
      <c r="C718" t="s">
        <v>10912</v>
      </c>
      <c r="D718" t="s">
        <v>37</v>
      </c>
      <c r="E718" t="s">
        <v>108</v>
      </c>
      <c r="I718" s="1">
        <v>45860</v>
      </c>
      <c r="J718">
        <v>7</v>
      </c>
      <c r="L718" t="s">
        <v>16353</v>
      </c>
      <c r="M718">
        <v>50020467</v>
      </c>
      <c r="N718" t="s">
        <v>6518</v>
      </c>
      <c r="O718">
        <v>8</v>
      </c>
      <c r="P718">
        <v>7</v>
      </c>
      <c r="Q718">
        <v>8</v>
      </c>
      <c r="V718" s="1">
        <v>45926</v>
      </c>
      <c r="W718">
        <v>9</v>
      </c>
      <c r="X718" s="317">
        <v>22620</v>
      </c>
      <c r="Y718">
        <v>25.9</v>
      </c>
      <c r="Z718">
        <v>9</v>
      </c>
      <c r="AA718">
        <v>40</v>
      </c>
      <c r="AB718" s="317">
        <v>48248</v>
      </c>
    </row>
    <row r="719" spans="1:28">
      <c r="A719">
        <v>718</v>
      </c>
      <c r="B719" t="s">
        <v>10913</v>
      </c>
      <c r="C719" t="s">
        <v>10914</v>
      </c>
      <c r="D719" t="s">
        <v>37</v>
      </c>
      <c r="E719" t="s">
        <v>108</v>
      </c>
      <c r="I719" s="1"/>
      <c r="J719" t="s">
        <v>43</v>
      </c>
      <c r="L719" t="s">
        <v>16353</v>
      </c>
      <c r="O719" t="s">
        <v>43</v>
      </c>
      <c r="V719" s="1"/>
      <c r="X719" s="317"/>
      <c r="AB719" s="317"/>
    </row>
    <row r="720" spans="1:28">
      <c r="A720">
        <v>719</v>
      </c>
      <c r="B720" t="s">
        <v>10915</v>
      </c>
      <c r="C720" t="s">
        <v>10916</v>
      </c>
      <c r="D720" t="s">
        <v>37</v>
      </c>
      <c r="E720" t="s">
        <v>72</v>
      </c>
      <c r="G720">
        <v>45874</v>
      </c>
      <c r="I720" s="1"/>
      <c r="J720" t="s">
        <v>43</v>
      </c>
      <c r="L720" t="s">
        <v>16353</v>
      </c>
      <c r="O720" t="s">
        <v>43</v>
      </c>
      <c r="P720" t="s">
        <v>43</v>
      </c>
      <c r="Q720" t="s">
        <v>43</v>
      </c>
      <c r="V720" s="1"/>
      <c r="X720" s="317"/>
      <c r="AB720" s="317"/>
    </row>
    <row r="721" spans="1:28">
      <c r="A721">
        <v>720</v>
      </c>
      <c r="B721" t="s">
        <v>10917</v>
      </c>
      <c r="C721" t="s">
        <v>10918</v>
      </c>
      <c r="D721" t="s">
        <v>37</v>
      </c>
      <c r="E721" t="s">
        <v>140</v>
      </c>
      <c r="I721" s="1"/>
      <c r="J721" t="s">
        <v>43</v>
      </c>
      <c r="L721" t="s">
        <v>16353</v>
      </c>
      <c r="O721" t="s">
        <v>43</v>
      </c>
      <c r="P721" t="s">
        <v>43</v>
      </c>
      <c r="Q721" t="s">
        <v>43</v>
      </c>
      <c r="V721" s="1"/>
      <c r="X721" s="317"/>
      <c r="AB721" s="317"/>
    </row>
    <row r="722" spans="1:28">
      <c r="A722">
        <v>721</v>
      </c>
      <c r="B722" t="s">
        <v>2346</v>
      </c>
      <c r="C722" t="s">
        <v>2347</v>
      </c>
      <c r="D722" t="s">
        <v>37</v>
      </c>
      <c r="E722" t="s">
        <v>60</v>
      </c>
      <c r="F722">
        <v>45960</v>
      </c>
      <c r="G722">
        <v>45932</v>
      </c>
      <c r="I722" s="1"/>
      <c r="J722" t="s">
        <v>43</v>
      </c>
      <c r="L722" t="s">
        <v>16353</v>
      </c>
      <c r="O722" t="s">
        <v>43</v>
      </c>
      <c r="P722" t="s">
        <v>43</v>
      </c>
      <c r="Q722" t="s">
        <v>43</v>
      </c>
      <c r="V722" s="1"/>
      <c r="X722" s="317"/>
      <c r="AB722" s="317"/>
    </row>
    <row r="723" spans="1:28">
      <c r="A723">
        <v>722</v>
      </c>
      <c r="B723" t="s">
        <v>2368</v>
      </c>
      <c r="C723" t="s">
        <v>2369</v>
      </c>
      <c r="D723" t="s">
        <v>37</v>
      </c>
      <c r="E723" t="s">
        <v>60</v>
      </c>
      <c r="I723" s="1">
        <v>45862</v>
      </c>
      <c r="J723">
        <v>7</v>
      </c>
      <c r="L723" t="s">
        <v>16353</v>
      </c>
      <c r="M723">
        <v>50020869</v>
      </c>
      <c r="N723" t="s">
        <v>6518</v>
      </c>
      <c r="O723">
        <v>8</v>
      </c>
      <c r="P723">
        <v>7</v>
      </c>
      <c r="Q723">
        <v>8</v>
      </c>
      <c r="S723">
        <v>45908</v>
      </c>
      <c r="T723">
        <v>45909</v>
      </c>
      <c r="V723" s="1">
        <v>45926</v>
      </c>
      <c r="W723">
        <v>9</v>
      </c>
      <c r="X723" s="317">
        <v>40930</v>
      </c>
      <c r="Y723">
        <v>25.9</v>
      </c>
      <c r="Z723">
        <v>9</v>
      </c>
      <c r="AA723">
        <v>40</v>
      </c>
      <c r="AB723" s="317">
        <v>98540</v>
      </c>
    </row>
    <row r="724" spans="1:28">
      <c r="A724">
        <v>723</v>
      </c>
      <c r="B724" t="s">
        <v>2362</v>
      </c>
      <c r="C724" t="s">
        <v>2363</v>
      </c>
      <c r="D724" t="s">
        <v>37</v>
      </c>
      <c r="E724" t="s">
        <v>92</v>
      </c>
      <c r="I724" s="1">
        <v>45862</v>
      </c>
      <c r="J724">
        <v>7</v>
      </c>
      <c r="L724" t="s">
        <v>16353</v>
      </c>
      <c r="M724">
        <v>50020972</v>
      </c>
      <c r="N724" t="s">
        <v>10411</v>
      </c>
      <c r="O724">
        <v>11</v>
      </c>
      <c r="P724">
        <v>7</v>
      </c>
      <c r="Q724">
        <v>11</v>
      </c>
      <c r="S724">
        <v>45975</v>
      </c>
      <c r="T724">
        <v>45978</v>
      </c>
      <c r="V724" s="1">
        <v>45991</v>
      </c>
      <c r="W724">
        <v>11</v>
      </c>
      <c r="X724" s="317">
        <v>65100</v>
      </c>
      <c r="Y724">
        <v>25.11</v>
      </c>
      <c r="Z724">
        <v>11</v>
      </c>
      <c r="AA724">
        <v>40</v>
      </c>
      <c r="AB724" s="317">
        <v>160724</v>
      </c>
    </row>
    <row r="725" spans="1:28">
      <c r="A725">
        <v>724</v>
      </c>
      <c r="B725" t="s">
        <v>2365</v>
      </c>
      <c r="C725" t="s">
        <v>2366</v>
      </c>
      <c r="D725" t="s">
        <v>37</v>
      </c>
      <c r="E725" t="s">
        <v>92</v>
      </c>
      <c r="I725" s="1">
        <v>45862</v>
      </c>
      <c r="J725">
        <v>7</v>
      </c>
      <c r="L725" t="s">
        <v>16353</v>
      </c>
      <c r="M725">
        <v>50021033</v>
      </c>
      <c r="N725" t="s">
        <v>10411</v>
      </c>
      <c r="O725">
        <v>8</v>
      </c>
      <c r="P725">
        <v>7</v>
      </c>
      <c r="Q725">
        <v>8</v>
      </c>
      <c r="S725">
        <v>45882</v>
      </c>
      <c r="T725">
        <v>45894</v>
      </c>
      <c r="V725" s="1">
        <v>45889</v>
      </c>
      <c r="W725">
        <v>8</v>
      </c>
      <c r="X725" s="317">
        <v>88030</v>
      </c>
      <c r="Y725">
        <v>25.8</v>
      </c>
      <c r="Z725">
        <v>8</v>
      </c>
      <c r="AA725">
        <v>40</v>
      </c>
      <c r="AB725" s="317">
        <v>196826</v>
      </c>
    </row>
    <row r="726" spans="1:28">
      <c r="A726">
        <v>725</v>
      </c>
      <c r="B726" t="s">
        <v>1035</v>
      </c>
      <c r="C726" t="s">
        <v>1036</v>
      </c>
      <c r="D726" t="s">
        <v>37</v>
      </c>
      <c r="E726" t="s">
        <v>108</v>
      </c>
      <c r="I726" s="1">
        <v>45866</v>
      </c>
      <c r="J726">
        <v>7</v>
      </c>
      <c r="L726" t="s">
        <v>16353</v>
      </c>
      <c r="M726">
        <v>50021631</v>
      </c>
      <c r="N726" t="s">
        <v>267</v>
      </c>
      <c r="O726">
        <v>8</v>
      </c>
      <c r="P726">
        <v>8</v>
      </c>
      <c r="Q726">
        <v>8</v>
      </c>
      <c r="V726" s="1">
        <v>45891</v>
      </c>
      <c r="W726">
        <v>8</v>
      </c>
      <c r="X726" s="317">
        <v>29660</v>
      </c>
      <c r="Y726">
        <v>25.8</v>
      </c>
      <c r="Z726">
        <v>8</v>
      </c>
      <c r="AA726">
        <v>40</v>
      </c>
      <c r="AB726" s="317">
        <v>63273</v>
      </c>
    </row>
    <row r="727" spans="1:28">
      <c r="A727">
        <v>726</v>
      </c>
      <c r="B727" t="s">
        <v>2387</v>
      </c>
      <c r="C727" t="s">
        <v>5676</v>
      </c>
      <c r="D727" t="s">
        <v>37</v>
      </c>
      <c r="E727" t="s">
        <v>108</v>
      </c>
      <c r="F727">
        <v>45931</v>
      </c>
      <c r="G727">
        <v>45926</v>
      </c>
      <c r="I727" s="1">
        <v>46083</v>
      </c>
      <c r="J727">
        <v>3</v>
      </c>
      <c r="L727" t="s">
        <v>16353</v>
      </c>
      <c r="M727">
        <v>50058944</v>
      </c>
      <c r="N727" t="s">
        <v>267</v>
      </c>
      <c r="O727" t="s">
        <v>43</v>
      </c>
      <c r="P727">
        <v>3</v>
      </c>
      <c r="Q727" t="s">
        <v>43</v>
      </c>
      <c r="V727" s="1"/>
      <c r="X727" s="317"/>
      <c r="AB727" s="317"/>
    </row>
    <row r="728" spans="1:28">
      <c r="A728">
        <v>727</v>
      </c>
      <c r="B728" t="s">
        <v>10919</v>
      </c>
      <c r="C728" t="s">
        <v>10920</v>
      </c>
      <c r="D728" t="s">
        <v>37</v>
      </c>
      <c r="E728" t="s">
        <v>636</v>
      </c>
      <c r="I728" s="1">
        <v>45863</v>
      </c>
      <c r="J728">
        <v>7</v>
      </c>
      <c r="L728" t="s">
        <v>16353</v>
      </c>
      <c r="M728">
        <v>530805</v>
      </c>
      <c r="N728" t="s">
        <v>10411</v>
      </c>
      <c r="O728">
        <v>8</v>
      </c>
      <c r="P728">
        <v>7</v>
      </c>
      <c r="Q728">
        <v>8</v>
      </c>
      <c r="V728" s="1">
        <v>45889</v>
      </c>
      <c r="W728">
        <v>8</v>
      </c>
      <c r="X728" s="317">
        <v>51080</v>
      </c>
      <c r="Y728">
        <v>25.8</v>
      </c>
      <c r="Z728">
        <v>8</v>
      </c>
      <c r="AA728">
        <v>101</v>
      </c>
      <c r="AB728" s="317">
        <v>128810</v>
      </c>
    </row>
    <row r="729" spans="1:28">
      <c r="A729">
        <v>728</v>
      </c>
      <c r="B729" t="s">
        <v>10921</v>
      </c>
      <c r="C729" t="s">
        <v>10922</v>
      </c>
      <c r="D729" t="s">
        <v>37</v>
      </c>
      <c r="E729" t="s">
        <v>60</v>
      </c>
      <c r="I729" s="1">
        <v>46036</v>
      </c>
      <c r="J729">
        <v>1</v>
      </c>
      <c r="L729" t="s">
        <v>16353</v>
      </c>
      <c r="M729">
        <v>630108</v>
      </c>
      <c r="N729" t="s">
        <v>10411</v>
      </c>
      <c r="O729">
        <v>1</v>
      </c>
      <c r="P729">
        <v>1</v>
      </c>
      <c r="Q729">
        <v>1</v>
      </c>
      <c r="V729" s="1"/>
      <c r="X729" s="317"/>
      <c r="Y729">
        <v>26.1</v>
      </c>
      <c r="Z729">
        <v>1</v>
      </c>
      <c r="AA729">
        <v>101</v>
      </c>
      <c r="AB729" s="317">
        <v>53980</v>
      </c>
    </row>
    <row r="730" spans="1:28">
      <c r="A730">
        <v>729</v>
      </c>
      <c r="B730" t="s">
        <v>10923</v>
      </c>
      <c r="C730" t="s">
        <v>10924</v>
      </c>
      <c r="D730" t="s">
        <v>37</v>
      </c>
      <c r="E730" t="s">
        <v>140</v>
      </c>
      <c r="I730" s="1"/>
      <c r="J730" t="s">
        <v>43</v>
      </c>
      <c r="L730" t="s">
        <v>16353</v>
      </c>
      <c r="O730" t="s">
        <v>43</v>
      </c>
      <c r="P730" t="s">
        <v>43</v>
      </c>
      <c r="Q730" t="s">
        <v>43</v>
      </c>
      <c r="V730" s="1"/>
      <c r="X730" s="317"/>
      <c r="AB730" s="317"/>
    </row>
    <row r="731" spans="1:28">
      <c r="A731">
        <v>730</v>
      </c>
      <c r="B731" t="s">
        <v>2410</v>
      </c>
      <c r="C731" t="s">
        <v>2077</v>
      </c>
      <c r="D731" t="s">
        <v>37</v>
      </c>
      <c r="E731" t="s">
        <v>40</v>
      </c>
      <c r="I731" s="1"/>
      <c r="J731" t="s">
        <v>43</v>
      </c>
      <c r="L731" t="s">
        <v>16353</v>
      </c>
      <c r="O731" t="s">
        <v>43</v>
      </c>
      <c r="P731" t="s">
        <v>43</v>
      </c>
      <c r="Q731" t="s">
        <v>43</v>
      </c>
      <c r="V731" s="1"/>
      <c r="X731" s="317"/>
      <c r="AB731" s="317"/>
    </row>
    <row r="732" spans="1:28">
      <c r="A732">
        <v>731</v>
      </c>
      <c r="B732" t="s">
        <v>2384</v>
      </c>
      <c r="C732" t="s">
        <v>4727</v>
      </c>
      <c r="D732" t="s">
        <v>37</v>
      </c>
      <c r="E732" t="s">
        <v>108</v>
      </c>
      <c r="F732">
        <v>45931</v>
      </c>
      <c r="I732" s="1">
        <v>46015</v>
      </c>
      <c r="J732">
        <v>12</v>
      </c>
      <c r="L732" t="s">
        <v>16353</v>
      </c>
      <c r="M732">
        <v>50050976</v>
      </c>
      <c r="N732" t="s">
        <v>6518</v>
      </c>
      <c r="O732">
        <v>1</v>
      </c>
      <c r="P732">
        <v>12</v>
      </c>
      <c r="Q732">
        <v>1</v>
      </c>
      <c r="V732" s="1"/>
      <c r="X732" s="317"/>
      <c r="Y732">
        <v>26.1</v>
      </c>
      <c r="Z732">
        <v>1</v>
      </c>
      <c r="AA732">
        <v>40</v>
      </c>
      <c r="AB732" s="317">
        <v>35559</v>
      </c>
    </row>
    <row r="733" spans="1:28">
      <c r="A733">
        <v>732</v>
      </c>
      <c r="B733" t="s">
        <v>2565</v>
      </c>
      <c r="C733" t="s">
        <v>10925</v>
      </c>
      <c r="D733" t="s">
        <v>37</v>
      </c>
      <c r="E733" t="s">
        <v>108</v>
      </c>
      <c r="I733" s="1">
        <v>45867</v>
      </c>
      <c r="J733">
        <v>7</v>
      </c>
      <c r="L733" t="s">
        <v>16353</v>
      </c>
      <c r="M733">
        <v>50021880</v>
      </c>
      <c r="N733" t="s">
        <v>6518</v>
      </c>
      <c r="O733">
        <v>8</v>
      </c>
      <c r="P733">
        <v>7</v>
      </c>
      <c r="Q733">
        <v>8</v>
      </c>
      <c r="R733">
        <v>45873</v>
      </c>
      <c r="V733" s="1">
        <v>45926</v>
      </c>
      <c r="W733">
        <v>9</v>
      </c>
      <c r="X733" s="317">
        <v>33720</v>
      </c>
      <c r="Y733">
        <v>25.9</v>
      </c>
      <c r="Z733">
        <v>9</v>
      </c>
      <c r="AA733">
        <v>40</v>
      </c>
      <c r="AB733" s="317">
        <v>71953</v>
      </c>
    </row>
    <row r="734" spans="1:28">
      <c r="A734">
        <v>733</v>
      </c>
      <c r="B734" t="s">
        <v>2379</v>
      </c>
      <c r="C734" t="s">
        <v>2380</v>
      </c>
      <c r="D734" t="s">
        <v>37</v>
      </c>
      <c r="E734" t="s">
        <v>40</v>
      </c>
      <c r="F734">
        <v>45915</v>
      </c>
      <c r="I734" s="1"/>
      <c r="J734" t="s">
        <v>43</v>
      </c>
      <c r="L734" t="s">
        <v>16353</v>
      </c>
      <c r="O734" t="s">
        <v>43</v>
      </c>
      <c r="P734" t="s">
        <v>43</v>
      </c>
      <c r="Q734" t="s">
        <v>43</v>
      </c>
      <c r="V734" s="1"/>
      <c r="X734" s="317"/>
      <c r="AB734" s="317"/>
    </row>
    <row r="735" spans="1:28">
      <c r="A735">
        <v>734</v>
      </c>
      <c r="B735" t="s">
        <v>2404</v>
      </c>
      <c r="C735" t="s">
        <v>10926</v>
      </c>
      <c r="D735" t="s">
        <v>37</v>
      </c>
      <c r="E735" t="s">
        <v>92</v>
      </c>
      <c r="F735">
        <v>45930</v>
      </c>
      <c r="G735">
        <v>45910</v>
      </c>
      <c r="I735" s="1"/>
      <c r="J735" t="s">
        <v>43</v>
      </c>
      <c r="L735" t="s">
        <v>16353</v>
      </c>
      <c r="O735" t="s">
        <v>43</v>
      </c>
      <c r="P735" t="s">
        <v>43</v>
      </c>
      <c r="Q735" t="s">
        <v>43</v>
      </c>
      <c r="V735" s="1"/>
      <c r="X735" s="317"/>
      <c r="AB735" s="317"/>
    </row>
    <row r="736" spans="1:28">
      <c r="A736">
        <v>735</v>
      </c>
      <c r="B736" t="s">
        <v>904</v>
      </c>
      <c r="C736" t="s">
        <v>905</v>
      </c>
      <c r="D736" t="s">
        <v>37</v>
      </c>
      <c r="E736" t="s">
        <v>146</v>
      </c>
      <c r="I736" s="1"/>
      <c r="L736" t="s">
        <v>16353</v>
      </c>
      <c r="O736" t="s">
        <v>43</v>
      </c>
      <c r="P736" t="s">
        <v>43</v>
      </c>
      <c r="Q736" t="s">
        <v>43</v>
      </c>
      <c r="V736" s="1"/>
      <c r="X736" s="317"/>
      <c r="AB736" s="317"/>
    </row>
    <row r="737" spans="1:28">
      <c r="A737">
        <v>736</v>
      </c>
      <c r="B737" t="s">
        <v>10927</v>
      </c>
      <c r="C737" t="s">
        <v>10928</v>
      </c>
      <c r="D737" t="s">
        <v>37</v>
      </c>
      <c r="E737" t="s">
        <v>92</v>
      </c>
      <c r="G737">
        <v>45895</v>
      </c>
      <c r="I737" s="1"/>
      <c r="J737" t="s">
        <v>43</v>
      </c>
      <c r="L737" t="s">
        <v>16353</v>
      </c>
      <c r="O737" t="s">
        <v>43</v>
      </c>
      <c r="P737" t="s">
        <v>43</v>
      </c>
      <c r="Q737" t="s">
        <v>43</v>
      </c>
      <c r="V737" s="1"/>
      <c r="X737" s="317"/>
      <c r="AB737" s="317"/>
    </row>
    <row r="738" spans="1:28">
      <c r="A738">
        <v>737</v>
      </c>
      <c r="B738" t="s">
        <v>10929</v>
      </c>
      <c r="C738" t="s">
        <v>10930</v>
      </c>
      <c r="D738" t="s">
        <v>37</v>
      </c>
      <c r="E738" t="s">
        <v>1423</v>
      </c>
      <c r="H738" t="s">
        <v>10832</v>
      </c>
      <c r="I738" s="1">
        <v>45971</v>
      </c>
      <c r="J738">
        <v>11</v>
      </c>
      <c r="L738" t="s">
        <v>16353</v>
      </c>
      <c r="M738">
        <v>531205</v>
      </c>
      <c r="N738" t="s">
        <v>10340</v>
      </c>
      <c r="O738">
        <v>12</v>
      </c>
      <c r="P738">
        <v>11</v>
      </c>
      <c r="Q738">
        <v>12</v>
      </c>
      <c r="R738">
        <v>46042</v>
      </c>
      <c r="V738" s="1">
        <v>46022</v>
      </c>
      <c r="W738">
        <v>12</v>
      </c>
      <c r="X738" s="317">
        <v>21950</v>
      </c>
      <c r="Y738">
        <v>25.12</v>
      </c>
      <c r="Z738">
        <v>12</v>
      </c>
      <c r="AA738">
        <v>101</v>
      </c>
      <c r="AB738" s="317">
        <v>56600</v>
      </c>
    </row>
    <row r="739" spans="1:28">
      <c r="A739">
        <v>738</v>
      </c>
      <c r="B739" t="s">
        <v>10931</v>
      </c>
      <c r="C739" t="s">
        <v>10932</v>
      </c>
      <c r="D739" t="s">
        <v>37</v>
      </c>
      <c r="E739" t="s">
        <v>60</v>
      </c>
      <c r="I739" s="1"/>
      <c r="J739" t="s">
        <v>43</v>
      </c>
      <c r="L739" t="s">
        <v>16353</v>
      </c>
      <c r="O739" t="s">
        <v>43</v>
      </c>
      <c r="P739" t="s">
        <v>43</v>
      </c>
      <c r="Q739" t="s">
        <v>43</v>
      </c>
      <c r="V739" s="1"/>
      <c r="X739" s="317"/>
      <c r="AB739" s="317"/>
    </row>
    <row r="740" spans="1:28">
      <c r="A740">
        <v>739</v>
      </c>
      <c r="B740" t="s">
        <v>10933</v>
      </c>
      <c r="C740" t="s">
        <v>10934</v>
      </c>
      <c r="D740" t="s">
        <v>37</v>
      </c>
      <c r="E740" t="s">
        <v>60</v>
      </c>
      <c r="I740" s="1"/>
      <c r="J740" t="s">
        <v>43</v>
      </c>
      <c r="L740" t="s">
        <v>16353</v>
      </c>
      <c r="O740" t="s">
        <v>43</v>
      </c>
      <c r="P740" t="s">
        <v>43</v>
      </c>
      <c r="Q740" t="s">
        <v>43</v>
      </c>
      <c r="V740" s="1"/>
      <c r="X740" s="317"/>
      <c r="AB740" s="317"/>
    </row>
    <row r="741" spans="1:28">
      <c r="A741">
        <v>740</v>
      </c>
      <c r="B741" t="s">
        <v>10935</v>
      </c>
      <c r="C741" t="s">
        <v>10936</v>
      </c>
      <c r="D741" t="s">
        <v>37</v>
      </c>
      <c r="E741" t="s">
        <v>92</v>
      </c>
      <c r="I741" s="1"/>
      <c r="J741" t="s">
        <v>43</v>
      </c>
      <c r="L741" t="s">
        <v>16353</v>
      </c>
      <c r="O741" t="s">
        <v>43</v>
      </c>
      <c r="P741" t="s">
        <v>43</v>
      </c>
      <c r="Q741" t="s">
        <v>43</v>
      </c>
      <c r="V741" s="1"/>
      <c r="X741" s="317"/>
      <c r="AB741" s="317"/>
    </row>
    <row r="742" spans="1:28">
      <c r="A742">
        <v>741</v>
      </c>
      <c r="B742" t="s">
        <v>10937</v>
      </c>
      <c r="C742" t="s">
        <v>10938</v>
      </c>
      <c r="D742" t="s">
        <v>37</v>
      </c>
      <c r="E742" t="s">
        <v>72</v>
      </c>
      <c r="I742" s="1"/>
      <c r="J742" t="s">
        <v>43</v>
      </c>
      <c r="L742" t="s">
        <v>16353</v>
      </c>
      <c r="O742" t="s">
        <v>43</v>
      </c>
      <c r="P742" t="s">
        <v>43</v>
      </c>
      <c r="Q742" t="s">
        <v>43</v>
      </c>
      <c r="V742" s="1"/>
      <c r="X742" s="317"/>
      <c r="AB742" s="317"/>
    </row>
    <row r="743" spans="1:28">
      <c r="A743">
        <v>742</v>
      </c>
      <c r="B743" t="s">
        <v>10939</v>
      </c>
      <c r="C743" t="s">
        <v>10940</v>
      </c>
      <c r="D743" t="s">
        <v>37</v>
      </c>
      <c r="E743" t="s">
        <v>72</v>
      </c>
      <c r="I743" s="1"/>
      <c r="J743" t="s">
        <v>43</v>
      </c>
      <c r="L743" t="s">
        <v>16353</v>
      </c>
      <c r="O743" t="s">
        <v>43</v>
      </c>
      <c r="P743" t="s">
        <v>43</v>
      </c>
      <c r="Q743" t="s">
        <v>43</v>
      </c>
      <c r="V743" s="1"/>
      <c r="X743" s="317"/>
      <c r="AB743" s="317"/>
    </row>
    <row r="744" spans="1:28">
      <c r="A744">
        <v>743</v>
      </c>
      <c r="B744" t="s">
        <v>10941</v>
      </c>
      <c r="C744" t="s">
        <v>10942</v>
      </c>
      <c r="D744" t="s">
        <v>37</v>
      </c>
      <c r="E744" t="s">
        <v>60</v>
      </c>
      <c r="I744" s="1"/>
      <c r="J744" t="s">
        <v>43</v>
      </c>
      <c r="L744" t="s">
        <v>16353</v>
      </c>
      <c r="O744" t="s">
        <v>43</v>
      </c>
      <c r="P744" t="s">
        <v>43</v>
      </c>
      <c r="Q744" t="s">
        <v>43</v>
      </c>
      <c r="V744" s="1"/>
      <c r="X744" s="317"/>
      <c r="AB744" s="317"/>
    </row>
    <row r="745" spans="1:28">
      <c r="A745">
        <v>744</v>
      </c>
      <c r="B745" t="s">
        <v>10943</v>
      </c>
      <c r="C745" t="s">
        <v>10944</v>
      </c>
      <c r="D745" t="s">
        <v>37</v>
      </c>
      <c r="E745" t="s">
        <v>92</v>
      </c>
      <c r="I745" s="1"/>
      <c r="J745" t="s">
        <v>43</v>
      </c>
      <c r="L745" t="s">
        <v>16353</v>
      </c>
      <c r="O745" t="s">
        <v>43</v>
      </c>
      <c r="P745" t="s">
        <v>43</v>
      </c>
      <c r="Q745" t="s">
        <v>43</v>
      </c>
      <c r="V745" s="1"/>
      <c r="X745" s="317"/>
      <c r="AB745" s="317"/>
    </row>
    <row r="746" spans="1:28">
      <c r="A746">
        <v>745</v>
      </c>
      <c r="B746" t="s">
        <v>10945</v>
      </c>
      <c r="C746" t="s">
        <v>10946</v>
      </c>
      <c r="D746" t="s">
        <v>37</v>
      </c>
      <c r="E746" t="s">
        <v>1418</v>
      </c>
      <c r="I746" s="1">
        <v>46058</v>
      </c>
      <c r="J746">
        <v>2</v>
      </c>
      <c r="L746" t="s">
        <v>16353</v>
      </c>
      <c r="N746" t="s">
        <v>10340</v>
      </c>
      <c r="O746" t="s">
        <v>43</v>
      </c>
      <c r="P746">
        <v>2</v>
      </c>
      <c r="Q746" t="s">
        <v>43</v>
      </c>
      <c r="V746" s="1"/>
      <c r="X746" s="317"/>
      <c r="AB746" s="317"/>
    </row>
    <row r="747" spans="1:28">
      <c r="A747">
        <v>746</v>
      </c>
      <c r="B747" t="s">
        <v>10947</v>
      </c>
      <c r="C747" t="s">
        <v>10948</v>
      </c>
      <c r="D747" t="s">
        <v>37</v>
      </c>
      <c r="E747" t="s">
        <v>140</v>
      </c>
      <c r="I747" s="1"/>
      <c r="J747" t="s">
        <v>43</v>
      </c>
      <c r="L747" t="s">
        <v>16353</v>
      </c>
      <c r="O747" t="s">
        <v>43</v>
      </c>
      <c r="P747" t="s">
        <v>43</v>
      </c>
      <c r="Q747" t="s">
        <v>43</v>
      </c>
      <c r="V747" s="1"/>
      <c r="X747" s="317"/>
      <c r="AB747" s="317"/>
    </row>
    <row r="748" spans="1:28">
      <c r="A748">
        <v>747</v>
      </c>
      <c r="B748" t="s">
        <v>10949</v>
      </c>
      <c r="C748" t="s">
        <v>2374</v>
      </c>
      <c r="D748" t="s">
        <v>37</v>
      </c>
      <c r="E748" t="s">
        <v>40</v>
      </c>
      <c r="I748" s="1"/>
      <c r="J748" t="s">
        <v>43</v>
      </c>
      <c r="L748" t="s">
        <v>16353</v>
      </c>
      <c r="O748" t="s">
        <v>43</v>
      </c>
      <c r="P748" t="s">
        <v>43</v>
      </c>
      <c r="Q748" t="s">
        <v>43</v>
      </c>
      <c r="V748" s="1"/>
      <c r="X748" s="317"/>
      <c r="AB748" s="317"/>
    </row>
    <row r="749" spans="1:28">
      <c r="A749">
        <v>748</v>
      </c>
      <c r="B749" t="s">
        <v>10950</v>
      </c>
      <c r="C749" t="s">
        <v>10951</v>
      </c>
      <c r="D749" t="s">
        <v>37</v>
      </c>
      <c r="E749" t="s">
        <v>636</v>
      </c>
      <c r="I749" s="1">
        <v>45902</v>
      </c>
      <c r="J749">
        <v>9</v>
      </c>
      <c r="L749" t="s">
        <v>16353</v>
      </c>
      <c r="M749">
        <v>531007</v>
      </c>
      <c r="N749" t="s">
        <v>10340</v>
      </c>
      <c r="O749">
        <v>10</v>
      </c>
      <c r="P749">
        <v>9</v>
      </c>
      <c r="Q749">
        <v>10</v>
      </c>
      <c r="V749" s="1"/>
      <c r="X749" s="317"/>
      <c r="Y749">
        <v>25.1</v>
      </c>
      <c r="Z749">
        <v>10</v>
      </c>
      <c r="AA749">
        <v>101</v>
      </c>
      <c r="AB749" s="317">
        <v>82850</v>
      </c>
    </row>
    <row r="750" spans="1:28">
      <c r="A750">
        <v>749</v>
      </c>
      <c r="B750" t="s">
        <v>10952</v>
      </c>
      <c r="C750" t="s">
        <v>10953</v>
      </c>
      <c r="D750" t="s">
        <v>37</v>
      </c>
      <c r="E750" t="s">
        <v>636</v>
      </c>
      <c r="I750" s="1">
        <v>45902</v>
      </c>
      <c r="J750">
        <v>9</v>
      </c>
      <c r="L750" t="s">
        <v>16353</v>
      </c>
      <c r="M750">
        <v>531102</v>
      </c>
      <c r="N750" t="s">
        <v>10340</v>
      </c>
      <c r="O750">
        <v>11</v>
      </c>
      <c r="P750">
        <v>9</v>
      </c>
      <c r="Q750">
        <v>11</v>
      </c>
      <c r="V750" s="1">
        <v>45991</v>
      </c>
      <c r="W750">
        <v>11</v>
      </c>
      <c r="X750" s="317">
        <v>25980</v>
      </c>
      <c r="Y750">
        <v>25.11</v>
      </c>
      <c r="Z750">
        <v>11</v>
      </c>
      <c r="AA750">
        <v>101</v>
      </c>
      <c r="AB750" s="317">
        <v>68020</v>
      </c>
    </row>
    <row r="751" spans="1:28">
      <c r="A751">
        <v>750</v>
      </c>
      <c r="B751" t="s">
        <v>10954</v>
      </c>
      <c r="C751" t="s">
        <v>10955</v>
      </c>
      <c r="D751" t="s">
        <v>37</v>
      </c>
      <c r="E751" t="s">
        <v>92</v>
      </c>
      <c r="I751" s="1"/>
      <c r="J751" t="s">
        <v>43</v>
      </c>
      <c r="L751" t="s">
        <v>16353</v>
      </c>
      <c r="O751" t="s">
        <v>43</v>
      </c>
      <c r="P751" t="s">
        <v>43</v>
      </c>
      <c r="Q751" t="s">
        <v>43</v>
      </c>
      <c r="V751" s="1"/>
      <c r="X751" s="317"/>
      <c r="AB751" s="317"/>
    </row>
    <row r="752" spans="1:28">
      <c r="A752">
        <v>751</v>
      </c>
      <c r="B752" t="s">
        <v>10956</v>
      </c>
      <c r="C752" t="s">
        <v>10957</v>
      </c>
      <c r="D752" t="s">
        <v>37</v>
      </c>
      <c r="E752" t="s">
        <v>60</v>
      </c>
      <c r="I752" s="1"/>
      <c r="J752" t="s">
        <v>43</v>
      </c>
      <c r="L752" t="s">
        <v>16353</v>
      </c>
      <c r="O752" t="s">
        <v>43</v>
      </c>
      <c r="P752" t="s">
        <v>43</v>
      </c>
      <c r="Q752" t="s">
        <v>43</v>
      </c>
      <c r="V752" s="1"/>
      <c r="X752" s="317"/>
      <c r="AB752" s="317"/>
    </row>
    <row r="753" spans="1:28">
      <c r="A753">
        <v>752</v>
      </c>
      <c r="B753" t="s">
        <v>10958</v>
      </c>
      <c r="C753" t="s">
        <v>10959</v>
      </c>
      <c r="D753" t="s">
        <v>37</v>
      </c>
      <c r="E753" t="s">
        <v>123</v>
      </c>
      <c r="I753" s="1"/>
      <c r="J753" t="s">
        <v>43</v>
      </c>
      <c r="L753" t="s">
        <v>16353</v>
      </c>
      <c r="O753" t="s">
        <v>43</v>
      </c>
      <c r="P753" t="s">
        <v>43</v>
      </c>
      <c r="Q753" t="s">
        <v>43</v>
      </c>
      <c r="V753" s="1"/>
      <c r="X753" s="317"/>
      <c r="AB753" s="317"/>
    </row>
    <row r="754" spans="1:28">
      <c r="A754">
        <v>753</v>
      </c>
      <c r="B754" t="s">
        <v>10960</v>
      </c>
      <c r="C754" t="s">
        <v>10961</v>
      </c>
      <c r="D754" t="s">
        <v>37</v>
      </c>
      <c r="E754" t="s">
        <v>108</v>
      </c>
      <c r="I754" s="1"/>
      <c r="J754" t="s">
        <v>43</v>
      </c>
      <c r="L754" t="s">
        <v>16353</v>
      </c>
      <c r="O754" t="s">
        <v>43</v>
      </c>
      <c r="P754" t="s">
        <v>43</v>
      </c>
      <c r="Q754" t="s">
        <v>43</v>
      </c>
      <c r="V754" s="1"/>
      <c r="X754" s="317"/>
      <c r="AB754" s="317"/>
    </row>
    <row r="755" spans="1:28">
      <c r="A755">
        <v>754</v>
      </c>
      <c r="B755" t="s">
        <v>10962</v>
      </c>
      <c r="C755" t="s">
        <v>10963</v>
      </c>
      <c r="D755" t="s">
        <v>37</v>
      </c>
      <c r="E755" t="s">
        <v>40</v>
      </c>
      <c r="I755" s="1"/>
      <c r="J755" t="s">
        <v>43</v>
      </c>
      <c r="L755" t="s">
        <v>16353</v>
      </c>
      <c r="O755" t="s">
        <v>43</v>
      </c>
      <c r="P755" t="s">
        <v>43</v>
      </c>
      <c r="Q755" t="s">
        <v>43</v>
      </c>
      <c r="V755" s="1"/>
      <c r="X755" s="317"/>
      <c r="AB755" s="317"/>
    </row>
    <row r="756" spans="1:28">
      <c r="A756">
        <v>755</v>
      </c>
      <c r="B756" t="s">
        <v>10964</v>
      </c>
      <c r="C756" t="s">
        <v>10466</v>
      </c>
      <c r="D756" t="s">
        <v>37</v>
      </c>
      <c r="E756" t="s">
        <v>60</v>
      </c>
      <c r="I756" s="1"/>
      <c r="J756" t="s">
        <v>43</v>
      </c>
      <c r="L756" t="s">
        <v>16353</v>
      </c>
      <c r="O756" t="s">
        <v>43</v>
      </c>
      <c r="P756" t="s">
        <v>43</v>
      </c>
      <c r="Q756" t="s">
        <v>43</v>
      </c>
      <c r="V756" s="1"/>
      <c r="X756" s="317"/>
      <c r="AB756" s="317"/>
    </row>
    <row r="757" spans="1:28">
      <c r="A757">
        <v>756</v>
      </c>
      <c r="B757" t="s">
        <v>10965</v>
      </c>
      <c r="C757" t="s">
        <v>10966</v>
      </c>
      <c r="D757" t="s">
        <v>37</v>
      </c>
      <c r="E757" t="s">
        <v>1423</v>
      </c>
      <c r="I757" s="1">
        <v>46058</v>
      </c>
      <c r="J757">
        <v>2</v>
      </c>
      <c r="L757" t="s">
        <v>16353</v>
      </c>
      <c r="N757" t="s">
        <v>10340</v>
      </c>
      <c r="O757" t="s">
        <v>43</v>
      </c>
      <c r="P757">
        <v>2</v>
      </c>
      <c r="Q757" t="s">
        <v>43</v>
      </c>
      <c r="V757" s="1"/>
      <c r="X757" s="317"/>
      <c r="AB757" s="317"/>
    </row>
    <row r="758" spans="1:28">
      <c r="A758">
        <v>757</v>
      </c>
      <c r="B758" t="s">
        <v>10967</v>
      </c>
      <c r="C758" t="s">
        <v>10968</v>
      </c>
      <c r="D758" t="s">
        <v>37</v>
      </c>
      <c r="E758" t="s">
        <v>636</v>
      </c>
      <c r="I758" s="1"/>
      <c r="J758" t="s">
        <v>43</v>
      </c>
      <c r="L758" t="s">
        <v>16353</v>
      </c>
      <c r="O758" t="s">
        <v>43</v>
      </c>
      <c r="P758" t="s">
        <v>43</v>
      </c>
      <c r="Q758" t="s">
        <v>43</v>
      </c>
      <c r="V758" s="1"/>
      <c r="X758" s="317"/>
      <c r="AB758" s="317"/>
    </row>
    <row r="759" spans="1:28">
      <c r="A759">
        <v>758</v>
      </c>
      <c r="B759" t="s">
        <v>10969</v>
      </c>
      <c r="C759" t="s">
        <v>10970</v>
      </c>
      <c r="D759" t="s">
        <v>37</v>
      </c>
      <c r="E759" t="s">
        <v>87</v>
      </c>
      <c r="I759" s="1"/>
      <c r="J759" t="s">
        <v>43</v>
      </c>
      <c r="L759" t="s">
        <v>16353</v>
      </c>
      <c r="O759" t="s">
        <v>43</v>
      </c>
      <c r="P759" t="s">
        <v>43</v>
      </c>
      <c r="Q759" t="s">
        <v>43</v>
      </c>
      <c r="V759" s="1"/>
      <c r="X759" s="317"/>
      <c r="AB759" s="317"/>
    </row>
    <row r="760" spans="1:28">
      <c r="A760">
        <v>759</v>
      </c>
      <c r="B760" t="s">
        <v>10971</v>
      </c>
      <c r="C760" t="s">
        <v>10972</v>
      </c>
      <c r="D760" t="s">
        <v>37</v>
      </c>
      <c r="E760" t="s">
        <v>40</v>
      </c>
      <c r="I760" s="1"/>
      <c r="J760" t="s">
        <v>43</v>
      </c>
      <c r="L760" t="s">
        <v>16353</v>
      </c>
      <c r="O760" t="s">
        <v>43</v>
      </c>
      <c r="P760" t="s">
        <v>43</v>
      </c>
      <c r="Q760" t="s">
        <v>43</v>
      </c>
      <c r="V760" s="1"/>
      <c r="X760" s="317"/>
      <c r="AB760" s="317"/>
    </row>
    <row r="761" spans="1:28">
      <c r="A761">
        <v>760</v>
      </c>
      <c r="B761" t="s">
        <v>10973</v>
      </c>
      <c r="C761" t="s">
        <v>10974</v>
      </c>
      <c r="D761" t="s">
        <v>37</v>
      </c>
      <c r="E761" t="s">
        <v>92</v>
      </c>
      <c r="I761" s="1"/>
      <c r="J761" t="s">
        <v>43</v>
      </c>
      <c r="L761" t="s">
        <v>16353</v>
      </c>
      <c r="O761" t="s">
        <v>43</v>
      </c>
      <c r="P761" t="s">
        <v>43</v>
      </c>
      <c r="Q761" t="s">
        <v>43</v>
      </c>
      <c r="V761" s="1"/>
      <c r="X761" s="317"/>
      <c r="AB761" s="317"/>
    </row>
    <row r="762" spans="1:28">
      <c r="A762">
        <v>761</v>
      </c>
      <c r="B762" t="s">
        <v>10975</v>
      </c>
      <c r="C762" t="s">
        <v>10976</v>
      </c>
      <c r="D762" t="s">
        <v>37</v>
      </c>
      <c r="E762" t="s">
        <v>1418</v>
      </c>
      <c r="I762" s="1">
        <v>46035</v>
      </c>
      <c r="J762">
        <v>1</v>
      </c>
      <c r="L762" t="s">
        <v>16353</v>
      </c>
      <c r="N762" t="s">
        <v>10340</v>
      </c>
      <c r="O762" t="s">
        <v>43</v>
      </c>
      <c r="P762">
        <v>1</v>
      </c>
      <c r="Q762" t="s">
        <v>43</v>
      </c>
      <c r="V762" s="1"/>
      <c r="X762" s="317"/>
      <c r="AB762" s="317"/>
    </row>
    <row r="763" spans="1:28">
      <c r="A763">
        <v>762</v>
      </c>
      <c r="B763" t="s">
        <v>10977</v>
      </c>
      <c r="C763" t="s">
        <v>10978</v>
      </c>
      <c r="D763" t="s">
        <v>37</v>
      </c>
      <c r="E763" t="s">
        <v>60</v>
      </c>
      <c r="I763" s="1"/>
      <c r="J763" t="s">
        <v>43</v>
      </c>
      <c r="L763" t="s">
        <v>16353</v>
      </c>
      <c r="O763" t="s">
        <v>43</v>
      </c>
      <c r="P763" t="s">
        <v>43</v>
      </c>
      <c r="Q763" t="s">
        <v>43</v>
      </c>
      <c r="V763" s="1"/>
      <c r="X763" s="317"/>
      <c r="AB763" s="317"/>
    </row>
    <row r="764" spans="1:28">
      <c r="A764">
        <v>763</v>
      </c>
      <c r="B764" t="s">
        <v>10979</v>
      </c>
      <c r="C764" t="s">
        <v>10980</v>
      </c>
      <c r="D764" t="s">
        <v>37</v>
      </c>
      <c r="E764" t="s">
        <v>87</v>
      </c>
      <c r="I764" s="1"/>
      <c r="J764" t="s">
        <v>43</v>
      </c>
      <c r="L764" t="s">
        <v>16353</v>
      </c>
      <c r="O764" t="s">
        <v>43</v>
      </c>
      <c r="P764" t="s">
        <v>43</v>
      </c>
      <c r="Q764" t="s">
        <v>43</v>
      </c>
      <c r="V764" s="1"/>
      <c r="X764" s="317"/>
      <c r="AB764" s="317"/>
    </row>
    <row r="765" spans="1:28">
      <c r="A765">
        <v>764</v>
      </c>
      <c r="B765" t="s">
        <v>10981</v>
      </c>
      <c r="C765" t="s">
        <v>10703</v>
      </c>
      <c r="D765" t="s">
        <v>37</v>
      </c>
      <c r="E765" t="s">
        <v>140</v>
      </c>
      <c r="I765" s="1"/>
      <c r="J765" t="s">
        <v>43</v>
      </c>
      <c r="L765" t="s">
        <v>16353</v>
      </c>
      <c r="O765" t="s">
        <v>43</v>
      </c>
      <c r="P765" t="s">
        <v>43</v>
      </c>
      <c r="Q765" t="s">
        <v>43</v>
      </c>
      <c r="V765" s="1"/>
      <c r="X765" s="317"/>
      <c r="AB765" s="317"/>
    </row>
    <row r="766" spans="1:28">
      <c r="A766">
        <v>765</v>
      </c>
      <c r="B766" t="s">
        <v>10982</v>
      </c>
      <c r="C766" t="s">
        <v>10983</v>
      </c>
      <c r="D766" t="s">
        <v>37</v>
      </c>
      <c r="E766" t="s">
        <v>1418</v>
      </c>
      <c r="I766" s="1"/>
      <c r="J766" t="s">
        <v>43</v>
      </c>
      <c r="L766" t="s">
        <v>16353</v>
      </c>
      <c r="O766" t="s">
        <v>43</v>
      </c>
      <c r="P766" t="s">
        <v>43</v>
      </c>
      <c r="Q766" t="s">
        <v>43</v>
      </c>
      <c r="V766" s="1"/>
      <c r="X766" s="317"/>
      <c r="AB766" s="317"/>
    </row>
    <row r="767" spans="1:28">
      <c r="A767">
        <v>766</v>
      </c>
      <c r="B767" t="s">
        <v>10984</v>
      </c>
      <c r="C767" t="s">
        <v>10985</v>
      </c>
      <c r="D767" t="s">
        <v>37</v>
      </c>
      <c r="E767" t="s">
        <v>87</v>
      </c>
      <c r="I767" s="1"/>
      <c r="J767" t="s">
        <v>43</v>
      </c>
      <c r="L767" t="s">
        <v>16353</v>
      </c>
      <c r="O767" t="s">
        <v>43</v>
      </c>
      <c r="P767" t="s">
        <v>43</v>
      </c>
      <c r="Q767" t="s">
        <v>43</v>
      </c>
      <c r="V767" s="1"/>
      <c r="X767" s="317"/>
      <c r="AB767" s="317"/>
    </row>
    <row r="768" spans="1:28">
      <c r="A768">
        <v>767</v>
      </c>
      <c r="B768" t="s">
        <v>10986</v>
      </c>
      <c r="C768" t="s">
        <v>10987</v>
      </c>
      <c r="D768" t="s">
        <v>37</v>
      </c>
      <c r="E768" t="s">
        <v>92</v>
      </c>
      <c r="I768" s="1"/>
      <c r="J768" t="s">
        <v>43</v>
      </c>
      <c r="L768" t="s">
        <v>16353</v>
      </c>
      <c r="O768" t="s">
        <v>43</v>
      </c>
      <c r="P768" t="s">
        <v>43</v>
      </c>
      <c r="Q768" t="s">
        <v>43</v>
      </c>
      <c r="V768" s="1"/>
      <c r="X768" s="317"/>
      <c r="AB768" s="317"/>
    </row>
    <row r="769" spans="1:28">
      <c r="A769">
        <v>768</v>
      </c>
      <c r="B769" t="s">
        <v>10988</v>
      </c>
      <c r="C769" t="s">
        <v>10989</v>
      </c>
      <c r="D769" t="s">
        <v>37</v>
      </c>
      <c r="E769" t="s">
        <v>636</v>
      </c>
      <c r="I769" s="1"/>
      <c r="J769" t="s">
        <v>43</v>
      </c>
      <c r="L769" t="s">
        <v>16353</v>
      </c>
      <c r="O769" t="s">
        <v>43</v>
      </c>
      <c r="P769" t="s">
        <v>43</v>
      </c>
      <c r="Q769" t="s">
        <v>43</v>
      </c>
      <c r="V769" s="1"/>
      <c r="X769" s="317"/>
      <c r="AB769" s="317"/>
    </row>
    <row r="770" spans="1:28">
      <c r="A770">
        <v>769</v>
      </c>
      <c r="B770" t="s">
        <v>10990</v>
      </c>
      <c r="C770" t="s">
        <v>10991</v>
      </c>
      <c r="D770" t="s">
        <v>37</v>
      </c>
      <c r="E770" t="s">
        <v>92</v>
      </c>
      <c r="I770" s="1"/>
      <c r="J770" t="s">
        <v>43</v>
      </c>
      <c r="L770" t="s">
        <v>16353</v>
      </c>
      <c r="O770" t="s">
        <v>43</v>
      </c>
      <c r="P770" t="s">
        <v>43</v>
      </c>
      <c r="Q770" t="s">
        <v>43</v>
      </c>
      <c r="V770" s="1"/>
      <c r="X770" s="317"/>
      <c r="AB770" s="317"/>
    </row>
    <row r="771" spans="1:28">
      <c r="A771">
        <v>770</v>
      </c>
      <c r="B771" t="s">
        <v>10992</v>
      </c>
      <c r="C771" t="s">
        <v>10993</v>
      </c>
      <c r="D771" t="s">
        <v>37</v>
      </c>
      <c r="E771" t="s">
        <v>60</v>
      </c>
      <c r="I771" s="1"/>
      <c r="J771" t="s">
        <v>43</v>
      </c>
      <c r="L771" t="s">
        <v>16353</v>
      </c>
      <c r="O771" t="s">
        <v>43</v>
      </c>
      <c r="P771" t="s">
        <v>43</v>
      </c>
      <c r="Q771" t="s">
        <v>43</v>
      </c>
      <c r="V771" s="1"/>
      <c r="X771" s="317"/>
      <c r="AB771" s="317"/>
    </row>
    <row r="772" spans="1:28">
      <c r="A772">
        <v>771</v>
      </c>
      <c r="B772" t="s">
        <v>10994</v>
      </c>
      <c r="C772" t="s">
        <v>10995</v>
      </c>
      <c r="D772" t="s">
        <v>37</v>
      </c>
      <c r="E772" t="s">
        <v>40</v>
      </c>
      <c r="I772" s="1"/>
      <c r="J772" t="s">
        <v>43</v>
      </c>
      <c r="L772" t="s">
        <v>16353</v>
      </c>
      <c r="O772" t="s">
        <v>43</v>
      </c>
      <c r="P772" t="s">
        <v>43</v>
      </c>
      <c r="Q772" t="s">
        <v>43</v>
      </c>
      <c r="V772" s="1"/>
      <c r="X772" s="317"/>
      <c r="AB772" s="317"/>
    </row>
    <row r="773" spans="1:28">
      <c r="A773">
        <v>772</v>
      </c>
      <c r="B773" t="s">
        <v>10996</v>
      </c>
      <c r="C773" t="s">
        <v>10997</v>
      </c>
      <c r="D773" t="s">
        <v>37</v>
      </c>
      <c r="E773" t="s">
        <v>40</v>
      </c>
      <c r="I773" s="1"/>
      <c r="J773" t="s">
        <v>43</v>
      </c>
      <c r="L773" t="s">
        <v>16353</v>
      </c>
      <c r="O773" t="s">
        <v>43</v>
      </c>
      <c r="P773" t="s">
        <v>43</v>
      </c>
      <c r="Q773" t="s">
        <v>43</v>
      </c>
      <c r="V773" s="1"/>
      <c r="X773" s="317"/>
      <c r="AB773" s="317"/>
    </row>
    <row r="774" spans="1:28">
      <c r="A774">
        <v>773</v>
      </c>
      <c r="B774" t="s">
        <v>10998</v>
      </c>
      <c r="C774" t="s">
        <v>10999</v>
      </c>
      <c r="D774" t="s">
        <v>37</v>
      </c>
      <c r="E774" t="s">
        <v>92</v>
      </c>
      <c r="I774" s="1"/>
      <c r="J774" t="s">
        <v>43</v>
      </c>
      <c r="L774" t="s">
        <v>16353</v>
      </c>
      <c r="O774" t="s">
        <v>43</v>
      </c>
      <c r="P774" t="s">
        <v>43</v>
      </c>
      <c r="Q774" t="s">
        <v>43</v>
      </c>
      <c r="V774" s="1"/>
      <c r="X774" s="317"/>
      <c r="AB774" s="317"/>
    </row>
    <row r="775" spans="1:28">
      <c r="A775">
        <v>774</v>
      </c>
      <c r="B775" t="s">
        <v>11000</v>
      </c>
      <c r="C775" t="s">
        <v>11001</v>
      </c>
      <c r="D775" t="s">
        <v>46</v>
      </c>
      <c r="E775" t="s">
        <v>49</v>
      </c>
      <c r="I775" s="1"/>
      <c r="J775" t="s">
        <v>43</v>
      </c>
      <c r="L775" t="s">
        <v>16353</v>
      </c>
      <c r="O775" t="s">
        <v>43</v>
      </c>
      <c r="P775" t="s">
        <v>43</v>
      </c>
      <c r="Q775" t="s">
        <v>43</v>
      </c>
      <c r="V775" s="1"/>
      <c r="X775" s="317"/>
      <c r="AB775" s="317"/>
    </row>
    <row r="776" spans="1:28">
      <c r="A776">
        <v>775</v>
      </c>
      <c r="B776" t="s">
        <v>11002</v>
      </c>
      <c r="C776" t="s">
        <v>11003</v>
      </c>
      <c r="D776" t="s">
        <v>37</v>
      </c>
      <c r="E776" t="s">
        <v>72</v>
      </c>
      <c r="I776" s="1"/>
      <c r="J776" t="s">
        <v>43</v>
      </c>
      <c r="L776" t="s">
        <v>16353</v>
      </c>
      <c r="O776" t="s">
        <v>43</v>
      </c>
      <c r="P776" t="s">
        <v>43</v>
      </c>
      <c r="Q776" t="s">
        <v>43</v>
      </c>
      <c r="V776" s="1"/>
      <c r="X776" s="317"/>
      <c r="AB776" s="317"/>
    </row>
    <row r="777" spans="1:28">
      <c r="A777">
        <v>776</v>
      </c>
      <c r="B777" t="s">
        <v>11004</v>
      </c>
      <c r="C777" t="s">
        <v>11005</v>
      </c>
      <c r="D777" t="s">
        <v>37</v>
      </c>
      <c r="E777" t="s">
        <v>40</v>
      </c>
      <c r="I777" s="1"/>
      <c r="J777" t="s">
        <v>43</v>
      </c>
      <c r="L777" t="s">
        <v>16353</v>
      </c>
      <c r="O777" t="s">
        <v>43</v>
      </c>
      <c r="P777" t="s">
        <v>43</v>
      </c>
      <c r="Q777" t="s">
        <v>43</v>
      </c>
      <c r="V777" s="1"/>
      <c r="X777" s="317"/>
      <c r="AB777" s="317"/>
    </row>
    <row r="778" spans="1:28">
      <c r="A778">
        <v>777</v>
      </c>
      <c r="B778" t="s">
        <v>11006</v>
      </c>
      <c r="C778" t="s">
        <v>11007</v>
      </c>
      <c r="D778" t="s">
        <v>37</v>
      </c>
      <c r="E778" t="s">
        <v>108</v>
      </c>
      <c r="I778" s="1"/>
      <c r="J778" t="s">
        <v>43</v>
      </c>
      <c r="L778" t="s">
        <v>16353</v>
      </c>
      <c r="O778" t="s">
        <v>43</v>
      </c>
      <c r="P778" t="s">
        <v>43</v>
      </c>
      <c r="Q778" t="s">
        <v>43</v>
      </c>
      <c r="V778" s="1"/>
      <c r="X778" s="317"/>
      <c r="AB778" s="317"/>
    </row>
    <row r="779" spans="1:28">
      <c r="A779">
        <v>778</v>
      </c>
      <c r="B779" t="s">
        <v>11008</v>
      </c>
      <c r="C779" t="s">
        <v>11009</v>
      </c>
      <c r="D779" t="s">
        <v>37</v>
      </c>
      <c r="E779" t="s">
        <v>92</v>
      </c>
      <c r="I779" s="1"/>
      <c r="J779" t="s">
        <v>43</v>
      </c>
      <c r="L779" t="s">
        <v>16353</v>
      </c>
      <c r="O779" t="s">
        <v>43</v>
      </c>
      <c r="P779" t="s">
        <v>43</v>
      </c>
      <c r="Q779" t="s">
        <v>43</v>
      </c>
      <c r="V779" s="1"/>
      <c r="X779" s="317"/>
      <c r="AB779" s="317"/>
    </row>
    <row r="780" spans="1:28">
      <c r="A780">
        <v>779</v>
      </c>
      <c r="B780" t="s">
        <v>11010</v>
      </c>
      <c r="C780" t="s">
        <v>11011</v>
      </c>
      <c r="D780" t="s">
        <v>37</v>
      </c>
      <c r="E780" t="s">
        <v>60</v>
      </c>
      <c r="I780" s="1"/>
      <c r="J780" t="s">
        <v>43</v>
      </c>
      <c r="L780" t="s">
        <v>16353</v>
      </c>
      <c r="O780" t="s">
        <v>43</v>
      </c>
      <c r="P780" t="s">
        <v>43</v>
      </c>
      <c r="Q780" t="s">
        <v>43</v>
      </c>
      <c r="V780" s="1"/>
      <c r="X780" s="317"/>
      <c r="AB780" s="317"/>
    </row>
    <row r="781" spans="1:28">
      <c r="A781">
        <v>780</v>
      </c>
      <c r="B781" t="s">
        <v>11012</v>
      </c>
      <c r="C781" t="s">
        <v>11013</v>
      </c>
      <c r="D781" t="s">
        <v>37</v>
      </c>
      <c r="E781" t="s">
        <v>87</v>
      </c>
      <c r="I781" s="1"/>
      <c r="J781" t="s">
        <v>43</v>
      </c>
      <c r="L781" t="s">
        <v>16353</v>
      </c>
      <c r="O781" t="s">
        <v>43</v>
      </c>
      <c r="P781" t="s">
        <v>43</v>
      </c>
      <c r="Q781" t="s">
        <v>43</v>
      </c>
      <c r="V781" s="1"/>
      <c r="X781" s="317"/>
      <c r="AB781" s="317"/>
    </row>
    <row r="782" spans="1:28">
      <c r="A782">
        <v>781</v>
      </c>
      <c r="B782" t="s">
        <v>11014</v>
      </c>
      <c r="C782" t="s">
        <v>11015</v>
      </c>
      <c r="D782" t="s">
        <v>37</v>
      </c>
      <c r="E782" t="s">
        <v>87</v>
      </c>
      <c r="I782" s="1"/>
      <c r="J782" t="s">
        <v>43</v>
      </c>
      <c r="L782" t="s">
        <v>16353</v>
      </c>
      <c r="O782" t="s">
        <v>43</v>
      </c>
      <c r="P782" t="s">
        <v>43</v>
      </c>
      <c r="Q782" t="s">
        <v>43</v>
      </c>
      <c r="V782" s="1"/>
      <c r="X782" s="317"/>
      <c r="AB782" s="317"/>
    </row>
    <row r="783" spans="1:28">
      <c r="A783">
        <v>782</v>
      </c>
      <c r="B783" t="s">
        <v>11016</v>
      </c>
      <c r="C783" t="s">
        <v>11017</v>
      </c>
      <c r="D783" t="s">
        <v>37</v>
      </c>
      <c r="E783" t="s">
        <v>146</v>
      </c>
      <c r="I783" s="1">
        <v>46035</v>
      </c>
      <c r="J783">
        <v>1</v>
      </c>
      <c r="L783" t="s">
        <v>16353</v>
      </c>
      <c r="M783">
        <v>630108</v>
      </c>
      <c r="N783" t="s">
        <v>10411</v>
      </c>
      <c r="O783">
        <v>1</v>
      </c>
      <c r="P783">
        <v>1</v>
      </c>
      <c r="Q783">
        <v>1</v>
      </c>
      <c r="V783" s="1"/>
      <c r="X783" s="317"/>
      <c r="Y783">
        <v>26.1</v>
      </c>
      <c r="Z783">
        <v>1</v>
      </c>
      <c r="AA783">
        <v>101</v>
      </c>
      <c r="AB783" s="317">
        <v>80280</v>
      </c>
    </row>
    <row r="784" spans="1:28">
      <c r="A784">
        <v>783</v>
      </c>
      <c r="B784" t="s">
        <v>11018</v>
      </c>
      <c r="C784" t="s">
        <v>11019</v>
      </c>
      <c r="D784" t="s">
        <v>46</v>
      </c>
      <c r="E784" t="s">
        <v>6161</v>
      </c>
      <c r="I784" s="1"/>
      <c r="J784" t="s">
        <v>43</v>
      </c>
      <c r="L784" t="s">
        <v>16353</v>
      </c>
      <c r="O784" t="s">
        <v>43</v>
      </c>
      <c r="P784" t="s">
        <v>43</v>
      </c>
      <c r="Q784" t="s">
        <v>43</v>
      </c>
      <c r="V784" s="1"/>
      <c r="X784" s="317"/>
      <c r="AB784" s="317"/>
    </row>
    <row r="785" spans="1:28">
      <c r="A785">
        <v>784</v>
      </c>
      <c r="B785" t="s">
        <v>11020</v>
      </c>
      <c r="C785" t="s">
        <v>11021</v>
      </c>
      <c r="D785" t="s">
        <v>37</v>
      </c>
      <c r="E785" t="s">
        <v>60</v>
      </c>
      <c r="I785" s="1"/>
      <c r="J785" t="s">
        <v>43</v>
      </c>
      <c r="L785" t="s">
        <v>16353</v>
      </c>
      <c r="O785" t="s">
        <v>43</v>
      </c>
      <c r="P785" t="s">
        <v>43</v>
      </c>
      <c r="Q785" t="s">
        <v>43</v>
      </c>
      <c r="V785" s="1"/>
      <c r="X785" s="317"/>
      <c r="AB785" s="317"/>
    </row>
    <row r="786" spans="1:28">
      <c r="A786">
        <v>785</v>
      </c>
      <c r="B786" t="s">
        <v>11022</v>
      </c>
      <c r="C786" t="s">
        <v>11023</v>
      </c>
      <c r="D786" t="s">
        <v>37</v>
      </c>
      <c r="E786" t="s">
        <v>140</v>
      </c>
      <c r="I786" s="1"/>
      <c r="J786" t="s">
        <v>43</v>
      </c>
      <c r="L786" t="s">
        <v>16353</v>
      </c>
      <c r="O786" t="s">
        <v>43</v>
      </c>
      <c r="P786" t="s">
        <v>43</v>
      </c>
      <c r="Q786" t="s">
        <v>43</v>
      </c>
      <c r="V786" s="1"/>
      <c r="X786" s="317"/>
      <c r="AB786" s="317"/>
    </row>
    <row r="787" spans="1:28">
      <c r="A787">
        <v>786</v>
      </c>
      <c r="B787" t="s">
        <v>11024</v>
      </c>
      <c r="C787" t="s">
        <v>11025</v>
      </c>
      <c r="D787" t="s">
        <v>37</v>
      </c>
      <c r="E787" t="s">
        <v>108</v>
      </c>
      <c r="I787" s="1"/>
      <c r="J787" t="s">
        <v>43</v>
      </c>
      <c r="L787" t="s">
        <v>16353</v>
      </c>
      <c r="O787" t="s">
        <v>43</v>
      </c>
      <c r="P787" t="s">
        <v>43</v>
      </c>
      <c r="Q787" t="s">
        <v>43</v>
      </c>
      <c r="V787" s="1"/>
      <c r="X787" s="317"/>
      <c r="AB787" s="317"/>
    </row>
    <row r="788" spans="1:28">
      <c r="A788">
        <v>787</v>
      </c>
      <c r="B788" t="s">
        <v>11026</v>
      </c>
      <c r="C788" t="s">
        <v>11027</v>
      </c>
      <c r="D788" t="s">
        <v>37</v>
      </c>
      <c r="E788" t="s">
        <v>60</v>
      </c>
      <c r="I788" s="1"/>
      <c r="J788" t="s">
        <v>43</v>
      </c>
      <c r="L788" t="s">
        <v>16353</v>
      </c>
      <c r="O788" t="s">
        <v>43</v>
      </c>
      <c r="P788" t="s">
        <v>43</v>
      </c>
      <c r="Q788" t="s">
        <v>43</v>
      </c>
      <c r="V788" s="1"/>
      <c r="X788" s="317"/>
      <c r="AB788" s="317"/>
    </row>
    <row r="789" spans="1:28">
      <c r="A789">
        <v>788</v>
      </c>
      <c r="B789" t="s">
        <v>11028</v>
      </c>
      <c r="C789" t="s">
        <v>11029</v>
      </c>
      <c r="D789" t="s">
        <v>37</v>
      </c>
      <c r="E789" t="s">
        <v>1418</v>
      </c>
      <c r="I789" s="1"/>
      <c r="J789" t="s">
        <v>43</v>
      </c>
      <c r="L789" t="s">
        <v>16353</v>
      </c>
      <c r="O789" t="s">
        <v>43</v>
      </c>
      <c r="P789" t="s">
        <v>43</v>
      </c>
      <c r="Q789" t="s">
        <v>43</v>
      </c>
      <c r="V789" s="1"/>
      <c r="X789" s="317"/>
      <c r="AB789" s="317"/>
    </row>
    <row r="790" spans="1:28">
      <c r="A790">
        <v>789</v>
      </c>
      <c r="B790" t="s">
        <v>11030</v>
      </c>
      <c r="C790" t="s">
        <v>11031</v>
      </c>
      <c r="D790" t="s">
        <v>37</v>
      </c>
      <c r="E790" t="s">
        <v>108</v>
      </c>
      <c r="I790" s="1"/>
      <c r="J790" t="s">
        <v>43</v>
      </c>
      <c r="L790" t="s">
        <v>16353</v>
      </c>
      <c r="O790" t="s">
        <v>43</v>
      </c>
      <c r="P790" t="s">
        <v>43</v>
      </c>
      <c r="Q790" t="s">
        <v>43</v>
      </c>
      <c r="V790" s="1"/>
      <c r="X790" s="317"/>
      <c r="AB790" s="317"/>
    </row>
    <row r="791" spans="1:28">
      <c r="A791">
        <v>790</v>
      </c>
      <c r="B791" t="s">
        <v>11032</v>
      </c>
      <c r="C791" t="s">
        <v>11033</v>
      </c>
      <c r="D791" t="s">
        <v>37</v>
      </c>
      <c r="E791" t="s">
        <v>108</v>
      </c>
      <c r="I791" s="1"/>
      <c r="J791" t="s">
        <v>43</v>
      </c>
      <c r="L791" t="s">
        <v>16353</v>
      </c>
      <c r="O791" t="s">
        <v>43</v>
      </c>
      <c r="P791" t="s">
        <v>43</v>
      </c>
      <c r="Q791" t="s">
        <v>43</v>
      </c>
      <c r="V791" s="1"/>
      <c r="X791" s="317"/>
      <c r="AB791" s="317"/>
    </row>
    <row r="792" spans="1:28">
      <c r="A792">
        <v>791</v>
      </c>
      <c r="B792" t="s">
        <v>11034</v>
      </c>
      <c r="C792" t="s">
        <v>11035</v>
      </c>
      <c r="D792" t="s">
        <v>37</v>
      </c>
      <c r="E792" t="s">
        <v>1423</v>
      </c>
      <c r="I792" s="1"/>
      <c r="J792" t="s">
        <v>43</v>
      </c>
      <c r="L792" t="s">
        <v>16353</v>
      </c>
      <c r="O792" t="s">
        <v>43</v>
      </c>
      <c r="P792" t="s">
        <v>43</v>
      </c>
      <c r="Q792" t="s">
        <v>43</v>
      </c>
      <c r="V792" s="1"/>
      <c r="X792" s="317"/>
      <c r="AB792" s="317"/>
    </row>
    <row r="793" spans="1:28">
      <c r="A793">
        <v>792</v>
      </c>
      <c r="B793" t="s">
        <v>11036</v>
      </c>
      <c r="C793" t="s">
        <v>11037</v>
      </c>
      <c r="D793" t="s">
        <v>37</v>
      </c>
      <c r="E793" t="s">
        <v>87</v>
      </c>
      <c r="I793" s="1"/>
      <c r="J793" t="s">
        <v>43</v>
      </c>
      <c r="L793" t="s">
        <v>16353</v>
      </c>
      <c r="O793" t="s">
        <v>43</v>
      </c>
      <c r="P793" t="s">
        <v>43</v>
      </c>
      <c r="Q793" t="s">
        <v>43</v>
      </c>
      <c r="V793" s="1"/>
      <c r="X793" s="317"/>
      <c r="AB793" s="317"/>
    </row>
    <row r="794" spans="1:28">
      <c r="A794">
        <v>793</v>
      </c>
      <c r="B794" t="s">
        <v>11038</v>
      </c>
      <c r="C794" t="s">
        <v>11039</v>
      </c>
      <c r="D794" t="s">
        <v>37</v>
      </c>
      <c r="E794" t="s">
        <v>1423</v>
      </c>
      <c r="I794" s="1">
        <v>46058</v>
      </c>
      <c r="J794">
        <v>2</v>
      </c>
      <c r="L794" t="s">
        <v>16353</v>
      </c>
      <c r="N794" t="s">
        <v>10340</v>
      </c>
      <c r="O794" t="s">
        <v>43</v>
      </c>
      <c r="P794">
        <v>2</v>
      </c>
      <c r="Q794" t="s">
        <v>43</v>
      </c>
      <c r="V794" s="1"/>
      <c r="X794" s="317"/>
      <c r="AB794" s="317"/>
    </row>
    <row r="795" spans="1:28">
      <c r="A795">
        <v>794</v>
      </c>
      <c r="B795" t="s">
        <v>11040</v>
      </c>
      <c r="C795" t="s">
        <v>11041</v>
      </c>
      <c r="D795" t="s">
        <v>37</v>
      </c>
      <c r="E795" t="s">
        <v>1423</v>
      </c>
      <c r="I795" s="1">
        <v>45904</v>
      </c>
      <c r="J795">
        <v>9</v>
      </c>
      <c r="L795" t="s">
        <v>16353</v>
      </c>
      <c r="M795">
        <v>531102</v>
      </c>
      <c r="N795" t="s">
        <v>10340</v>
      </c>
      <c r="O795">
        <v>11</v>
      </c>
      <c r="P795">
        <v>9</v>
      </c>
      <c r="Q795">
        <v>11</v>
      </c>
      <c r="V795" s="1"/>
      <c r="X795" s="317"/>
      <c r="Y795">
        <v>25.11</v>
      </c>
      <c r="Z795">
        <v>11</v>
      </c>
      <c r="AA795">
        <v>101</v>
      </c>
      <c r="AB795" s="317">
        <v>53980</v>
      </c>
    </row>
    <row r="796" spans="1:28">
      <c r="A796">
        <v>795</v>
      </c>
      <c r="B796" t="s">
        <v>11042</v>
      </c>
      <c r="C796" t="s">
        <v>11043</v>
      </c>
      <c r="D796" t="s">
        <v>37</v>
      </c>
      <c r="E796" t="s">
        <v>72</v>
      </c>
      <c r="I796" s="1"/>
      <c r="J796" t="s">
        <v>43</v>
      </c>
      <c r="L796" t="s">
        <v>16353</v>
      </c>
      <c r="O796" t="s">
        <v>43</v>
      </c>
      <c r="P796" t="s">
        <v>43</v>
      </c>
      <c r="Q796" t="s">
        <v>43</v>
      </c>
      <c r="V796" s="1"/>
      <c r="X796" s="317"/>
      <c r="AB796" s="317"/>
    </row>
    <row r="797" spans="1:28">
      <c r="A797">
        <v>796</v>
      </c>
      <c r="B797" t="s">
        <v>11044</v>
      </c>
      <c r="C797" t="s">
        <v>11045</v>
      </c>
      <c r="D797" t="s">
        <v>37</v>
      </c>
      <c r="E797" t="s">
        <v>1423</v>
      </c>
      <c r="I797" s="1"/>
      <c r="J797" t="s">
        <v>43</v>
      </c>
      <c r="L797" t="s">
        <v>16353</v>
      </c>
      <c r="O797" t="s">
        <v>43</v>
      </c>
      <c r="P797" t="s">
        <v>43</v>
      </c>
      <c r="Q797" t="s">
        <v>43</v>
      </c>
      <c r="V797" s="1"/>
      <c r="X797" s="317"/>
      <c r="AB797" s="317"/>
    </row>
    <row r="798" spans="1:28">
      <c r="A798">
        <v>797</v>
      </c>
      <c r="B798" t="s">
        <v>11046</v>
      </c>
      <c r="C798" t="s">
        <v>11047</v>
      </c>
      <c r="D798" t="s">
        <v>37</v>
      </c>
      <c r="E798" t="s">
        <v>1423</v>
      </c>
      <c r="I798" s="1"/>
      <c r="J798" t="s">
        <v>43</v>
      </c>
      <c r="L798" t="s">
        <v>16353</v>
      </c>
      <c r="O798" t="s">
        <v>43</v>
      </c>
      <c r="P798" t="s">
        <v>43</v>
      </c>
      <c r="Q798" t="s">
        <v>43</v>
      </c>
      <c r="V798" s="1"/>
      <c r="X798" s="317"/>
      <c r="AB798" s="317"/>
    </row>
    <row r="799" spans="1:28">
      <c r="A799">
        <v>798</v>
      </c>
      <c r="B799" t="s">
        <v>11048</v>
      </c>
      <c r="C799" t="s">
        <v>11049</v>
      </c>
      <c r="D799" t="s">
        <v>37</v>
      </c>
      <c r="E799" t="s">
        <v>60</v>
      </c>
      <c r="I799" s="1"/>
      <c r="J799" t="s">
        <v>43</v>
      </c>
      <c r="L799" t="s">
        <v>16353</v>
      </c>
      <c r="O799" t="s">
        <v>43</v>
      </c>
      <c r="P799" t="s">
        <v>43</v>
      </c>
      <c r="Q799" t="s">
        <v>43</v>
      </c>
      <c r="V799" s="1"/>
      <c r="X799" s="317"/>
      <c r="AB799" s="317"/>
    </row>
    <row r="800" spans="1:28">
      <c r="A800">
        <v>799</v>
      </c>
      <c r="B800" t="s">
        <v>11050</v>
      </c>
      <c r="C800" t="s">
        <v>11051</v>
      </c>
      <c r="D800" t="s">
        <v>37</v>
      </c>
      <c r="E800" t="s">
        <v>108</v>
      </c>
      <c r="I800" s="1"/>
      <c r="J800" t="s">
        <v>43</v>
      </c>
      <c r="L800" t="s">
        <v>16353</v>
      </c>
      <c r="O800" t="s">
        <v>43</v>
      </c>
      <c r="P800" t="s">
        <v>43</v>
      </c>
      <c r="Q800" t="s">
        <v>43</v>
      </c>
      <c r="V800" s="1"/>
      <c r="X800" s="317"/>
      <c r="AB800" s="317"/>
    </row>
    <row r="801" spans="1:28">
      <c r="A801">
        <v>800</v>
      </c>
      <c r="B801" t="s">
        <v>11052</v>
      </c>
      <c r="C801" t="s">
        <v>11053</v>
      </c>
      <c r="D801" t="s">
        <v>37</v>
      </c>
      <c r="E801" t="s">
        <v>123</v>
      </c>
      <c r="I801" s="1"/>
      <c r="J801" t="s">
        <v>43</v>
      </c>
      <c r="L801" t="s">
        <v>16353</v>
      </c>
      <c r="O801" t="s">
        <v>43</v>
      </c>
      <c r="P801" t="s">
        <v>43</v>
      </c>
      <c r="Q801" t="s">
        <v>43</v>
      </c>
      <c r="V801" s="1"/>
      <c r="X801" s="317"/>
      <c r="AB801" s="317"/>
    </row>
    <row r="802" spans="1:28">
      <c r="A802">
        <v>801</v>
      </c>
      <c r="B802" t="s">
        <v>11054</v>
      </c>
      <c r="C802" t="s">
        <v>11055</v>
      </c>
      <c r="D802" t="s">
        <v>37</v>
      </c>
      <c r="E802" t="s">
        <v>92</v>
      </c>
      <c r="I802" s="1"/>
      <c r="J802" t="s">
        <v>43</v>
      </c>
      <c r="L802" t="s">
        <v>16353</v>
      </c>
      <c r="O802" t="s">
        <v>43</v>
      </c>
      <c r="P802" t="s">
        <v>43</v>
      </c>
      <c r="Q802" t="s">
        <v>43</v>
      </c>
      <c r="V802" s="1"/>
      <c r="X802" s="317"/>
      <c r="AB802" s="317"/>
    </row>
    <row r="803" spans="1:28">
      <c r="A803">
        <v>802</v>
      </c>
      <c r="B803" t="s">
        <v>11056</v>
      </c>
      <c r="C803" t="s">
        <v>11057</v>
      </c>
      <c r="D803" t="s">
        <v>37</v>
      </c>
      <c r="E803" t="s">
        <v>146</v>
      </c>
      <c r="I803" s="1"/>
      <c r="J803" t="s">
        <v>43</v>
      </c>
      <c r="L803" t="s">
        <v>16353</v>
      </c>
      <c r="O803" t="s">
        <v>43</v>
      </c>
      <c r="P803" t="s">
        <v>43</v>
      </c>
      <c r="Q803" t="s">
        <v>43</v>
      </c>
      <c r="V803" s="1"/>
      <c r="X803" s="317"/>
      <c r="AB803" s="317"/>
    </row>
    <row r="804" spans="1:28">
      <c r="A804">
        <v>803</v>
      </c>
      <c r="B804" t="s">
        <v>11058</v>
      </c>
      <c r="C804" t="s">
        <v>11059</v>
      </c>
      <c r="D804" t="s">
        <v>37</v>
      </c>
      <c r="E804" t="s">
        <v>92</v>
      </c>
      <c r="I804" s="1"/>
      <c r="J804" t="s">
        <v>43</v>
      </c>
      <c r="L804" t="s">
        <v>16353</v>
      </c>
      <c r="O804" t="s">
        <v>43</v>
      </c>
      <c r="P804" t="s">
        <v>43</v>
      </c>
      <c r="Q804" t="s">
        <v>43</v>
      </c>
      <c r="V804" s="1"/>
      <c r="X804" s="317"/>
      <c r="AB804" s="317"/>
    </row>
    <row r="805" spans="1:28">
      <c r="A805">
        <v>804</v>
      </c>
      <c r="B805" t="s">
        <v>11060</v>
      </c>
      <c r="C805" t="s">
        <v>11061</v>
      </c>
      <c r="D805" t="s">
        <v>37</v>
      </c>
      <c r="E805" t="s">
        <v>40</v>
      </c>
      <c r="I805" s="1"/>
      <c r="J805" t="s">
        <v>43</v>
      </c>
      <c r="L805" t="s">
        <v>16353</v>
      </c>
      <c r="O805" t="s">
        <v>43</v>
      </c>
      <c r="P805" t="s">
        <v>43</v>
      </c>
      <c r="Q805" t="s">
        <v>43</v>
      </c>
      <c r="V805" s="1"/>
      <c r="X805" s="317"/>
      <c r="AB805" s="317"/>
    </row>
    <row r="806" spans="1:28">
      <c r="A806">
        <v>805</v>
      </c>
      <c r="B806" t="s">
        <v>11062</v>
      </c>
      <c r="C806" t="s">
        <v>11063</v>
      </c>
      <c r="D806" t="s">
        <v>37</v>
      </c>
      <c r="E806" t="s">
        <v>636</v>
      </c>
      <c r="I806" s="1"/>
      <c r="J806" t="s">
        <v>43</v>
      </c>
      <c r="L806" t="s">
        <v>16353</v>
      </c>
      <c r="O806" t="s">
        <v>43</v>
      </c>
      <c r="P806" t="s">
        <v>43</v>
      </c>
      <c r="Q806" t="s">
        <v>43</v>
      </c>
      <c r="V806" s="1"/>
      <c r="X806" s="317"/>
      <c r="AB806" s="317"/>
    </row>
    <row r="807" spans="1:28">
      <c r="A807">
        <v>806</v>
      </c>
      <c r="B807" t="s">
        <v>11064</v>
      </c>
      <c r="C807" t="s">
        <v>11065</v>
      </c>
      <c r="D807" t="s">
        <v>37</v>
      </c>
      <c r="E807" t="s">
        <v>636</v>
      </c>
      <c r="I807" s="1"/>
      <c r="J807" t="s">
        <v>43</v>
      </c>
      <c r="L807" t="s">
        <v>16353</v>
      </c>
      <c r="O807" t="s">
        <v>43</v>
      </c>
      <c r="P807" t="s">
        <v>43</v>
      </c>
      <c r="Q807" t="s">
        <v>43</v>
      </c>
      <c r="V807" s="1"/>
      <c r="X807" s="317"/>
      <c r="AB807" s="317"/>
    </row>
    <row r="808" spans="1:28">
      <c r="A808">
        <v>807</v>
      </c>
      <c r="B808" t="s">
        <v>11066</v>
      </c>
      <c r="C808" t="s">
        <v>11067</v>
      </c>
      <c r="D808" t="s">
        <v>37</v>
      </c>
      <c r="E808" t="s">
        <v>1423</v>
      </c>
      <c r="I808" s="1"/>
      <c r="J808" t="s">
        <v>43</v>
      </c>
      <c r="L808" t="s">
        <v>16353</v>
      </c>
      <c r="O808" t="s">
        <v>43</v>
      </c>
      <c r="P808" t="s">
        <v>43</v>
      </c>
      <c r="Q808" t="s">
        <v>43</v>
      </c>
      <c r="V808" s="1"/>
      <c r="X808" s="317"/>
      <c r="AB808" s="317"/>
    </row>
    <row r="809" spans="1:28">
      <c r="A809">
        <v>808</v>
      </c>
      <c r="B809" t="s">
        <v>11068</v>
      </c>
      <c r="C809" t="s">
        <v>11069</v>
      </c>
      <c r="D809" t="s">
        <v>37</v>
      </c>
      <c r="E809" t="s">
        <v>92</v>
      </c>
      <c r="I809" s="1"/>
      <c r="J809" t="s">
        <v>43</v>
      </c>
      <c r="L809" t="s">
        <v>16353</v>
      </c>
      <c r="O809" t="s">
        <v>43</v>
      </c>
      <c r="P809" t="s">
        <v>43</v>
      </c>
      <c r="Q809" t="s">
        <v>43</v>
      </c>
      <c r="V809" s="1"/>
      <c r="X809" s="317"/>
      <c r="AB809" s="317"/>
    </row>
    <row r="810" spans="1:28">
      <c r="A810">
        <v>809</v>
      </c>
      <c r="B810" t="s">
        <v>11070</v>
      </c>
      <c r="C810" t="s">
        <v>11071</v>
      </c>
      <c r="D810" t="s">
        <v>37</v>
      </c>
      <c r="E810" t="s">
        <v>1423</v>
      </c>
      <c r="I810" s="1"/>
      <c r="J810" t="s">
        <v>43</v>
      </c>
      <c r="L810" t="s">
        <v>16353</v>
      </c>
      <c r="O810" t="s">
        <v>43</v>
      </c>
      <c r="P810" t="s">
        <v>43</v>
      </c>
      <c r="Q810" t="s">
        <v>43</v>
      </c>
      <c r="V810" s="1"/>
      <c r="X810" s="317"/>
      <c r="AB810" s="317"/>
    </row>
    <row r="811" spans="1:28">
      <c r="A811">
        <v>810</v>
      </c>
      <c r="B811" t="s">
        <v>11072</v>
      </c>
      <c r="C811" t="s">
        <v>11073</v>
      </c>
      <c r="D811" t="s">
        <v>37</v>
      </c>
      <c r="E811" t="s">
        <v>60</v>
      </c>
      <c r="I811" s="1"/>
      <c r="J811" t="s">
        <v>43</v>
      </c>
      <c r="L811" t="s">
        <v>16353</v>
      </c>
      <c r="O811" t="s">
        <v>43</v>
      </c>
      <c r="P811" t="s">
        <v>43</v>
      </c>
      <c r="Q811" t="s">
        <v>43</v>
      </c>
      <c r="V811" s="1"/>
      <c r="X811" s="317"/>
      <c r="AB811" s="317"/>
    </row>
    <row r="812" spans="1:28">
      <c r="A812">
        <v>811</v>
      </c>
      <c r="B812" t="s">
        <v>11074</v>
      </c>
      <c r="C812" t="s">
        <v>11075</v>
      </c>
      <c r="D812" t="s">
        <v>37</v>
      </c>
      <c r="E812" t="s">
        <v>72</v>
      </c>
      <c r="I812" s="1"/>
      <c r="J812" t="s">
        <v>43</v>
      </c>
      <c r="L812" t="s">
        <v>16353</v>
      </c>
      <c r="O812" t="s">
        <v>43</v>
      </c>
      <c r="P812" t="s">
        <v>43</v>
      </c>
      <c r="Q812" t="s">
        <v>43</v>
      </c>
      <c r="V812" s="1"/>
      <c r="X812" s="317"/>
      <c r="AB812" s="317"/>
    </row>
    <row r="813" spans="1:28">
      <c r="A813">
        <v>812</v>
      </c>
      <c r="B813" t="s">
        <v>11076</v>
      </c>
      <c r="C813" t="s">
        <v>11077</v>
      </c>
      <c r="D813" t="s">
        <v>37</v>
      </c>
      <c r="E813" t="s">
        <v>146</v>
      </c>
      <c r="I813" s="1">
        <v>46035</v>
      </c>
      <c r="J813">
        <v>1</v>
      </c>
      <c r="L813" t="s">
        <v>16353</v>
      </c>
      <c r="M813">
        <v>630207</v>
      </c>
      <c r="N813" t="s">
        <v>10340</v>
      </c>
      <c r="O813">
        <v>2</v>
      </c>
      <c r="P813">
        <v>1</v>
      </c>
      <c r="Q813">
        <v>2</v>
      </c>
      <c r="V813" s="1"/>
      <c r="X813" s="317"/>
      <c r="Y813">
        <v>26.2</v>
      </c>
      <c r="Z813">
        <v>2</v>
      </c>
      <c r="AA813">
        <v>101</v>
      </c>
      <c r="AB813" s="317">
        <v>61840</v>
      </c>
    </row>
    <row r="814" spans="1:28">
      <c r="A814">
        <v>813</v>
      </c>
      <c r="B814" t="s">
        <v>11078</v>
      </c>
      <c r="C814" t="s">
        <v>11079</v>
      </c>
      <c r="D814" t="s">
        <v>37</v>
      </c>
      <c r="E814" t="s">
        <v>92</v>
      </c>
      <c r="I814" s="1"/>
      <c r="J814" t="s">
        <v>43</v>
      </c>
      <c r="L814" t="s">
        <v>16353</v>
      </c>
      <c r="O814" t="s">
        <v>43</v>
      </c>
      <c r="P814" t="s">
        <v>43</v>
      </c>
      <c r="Q814" t="s">
        <v>43</v>
      </c>
      <c r="V814" s="1"/>
      <c r="X814" s="317"/>
      <c r="AB814" s="317"/>
    </row>
    <row r="815" spans="1:28">
      <c r="A815">
        <v>814</v>
      </c>
      <c r="B815" t="s">
        <v>11080</v>
      </c>
      <c r="C815" t="s">
        <v>11081</v>
      </c>
      <c r="D815" t="s">
        <v>37</v>
      </c>
      <c r="E815" t="s">
        <v>1423</v>
      </c>
      <c r="I815" s="1">
        <v>45874</v>
      </c>
      <c r="J815">
        <v>8</v>
      </c>
      <c r="L815" t="s">
        <v>16353</v>
      </c>
      <c r="M815">
        <v>531002</v>
      </c>
      <c r="N815" t="s">
        <v>10340</v>
      </c>
      <c r="O815">
        <v>9</v>
      </c>
      <c r="P815">
        <v>8</v>
      </c>
      <c r="Q815">
        <v>9</v>
      </c>
      <c r="V815" s="1"/>
      <c r="X815" s="317"/>
      <c r="Y815">
        <v>25.1</v>
      </c>
      <c r="Z815">
        <v>10</v>
      </c>
      <c r="AA815">
        <v>101</v>
      </c>
      <c r="AB815" s="317">
        <v>93430</v>
      </c>
    </row>
    <row r="816" spans="1:28">
      <c r="A816">
        <v>815</v>
      </c>
      <c r="B816" t="s">
        <v>11082</v>
      </c>
      <c r="C816" t="s">
        <v>11083</v>
      </c>
      <c r="D816" t="s">
        <v>37</v>
      </c>
      <c r="E816" t="s">
        <v>108</v>
      </c>
      <c r="I816" s="1"/>
      <c r="J816" t="s">
        <v>43</v>
      </c>
      <c r="L816" t="s">
        <v>16353</v>
      </c>
      <c r="O816" t="s">
        <v>43</v>
      </c>
      <c r="P816" t="s">
        <v>43</v>
      </c>
      <c r="Q816" t="s">
        <v>43</v>
      </c>
      <c r="V816" s="1"/>
      <c r="X816" s="317"/>
      <c r="AB816" s="317"/>
    </row>
    <row r="817" spans="1:28">
      <c r="A817">
        <v>816</v>
      </c>
      <c r="B817" t="s">
        <v>11084</v>
      </c>
      <c r="C817" t="s">
        <v>11085</v>
      </c>
      <c r="D817" t="s">
        <v>37</v>
      </c>
      <c r="E817" t="s">
        <v>87</v>
      </c>
      <c r="I817" s="1"/>
      <c r="J817" t="s">
        <v>43</v>
      </c>
      <c r="L817" t="s">
        <v>16353</v>
      </c>
      <c r="O817" t="s">
        <v>43</v>
      </c>
      <c r="P817" t="s">
        <v>43</v>
      </c>
      <c r="Q817" t="s">
        <v>43</v>
      </c>
      <c r="V817" s="1"/>
      <c r="X817" s="317"/>
      <c r="AB817" s="317"/>
    </row>
    <row r="818" spans="1:28">
      <c r="A818">
        <v>817</v>
      </c>
      <c r="B818" t="s">
        <v>11086</v>
      </c>
      <c r="C818" t="s">
        <v>11087</v>
      </c>
      <c r="D818" t="s">
        <v>37</v>
      </c>
      <c r="E818" t="s">
        <v>40</v>
      </c>
      <c r="I818" s="1"/>
      <c r="J818" t="s">
        <v>43</v>
      </c>
      <c r="L818" t="s">
        <v>16353</v>
      </c>
      <c r="O818" t="s">
        <v>43</v>
      </c>
      <c r="P818" t="s">
        <v>43</v>
      </c>
      <c r="Q818" t="s">
        <v>43</v>
      </c>
      <c r="V818" s="1"/>
      <c r="X818" s="317"/>
      <c r="AB818" s="317"/>
    </row>
    <row r="819" spans="1:28">
      <c r="A819">
        <v>818</v>
      </c>
      <c r="B819" t="s">
        <v>11088</v>
      </c>
      <c r="C819" t="s">
        <v>11089</v>
      </c>
      <c r="D819" t="s">
        <v>37</v>
      </c>
      <c r="E819" t="s">
        <v>108</v>
      </c>
      <c r="I819" s="1"/>
      <c r="J819" t="s">
        <v>43</v>
      </c>
      <c r="L819" t="s">
        <v>16353</v>
      </c>
      <c r="O819" t="s">
        <v>43</v>
      </c>
      <c r="P819" t="s">
        <v>43</v>
      </c>
      <c r="Q819" t="s">
        <v>43</v>
      </c>
      <c r="V819" s="1"/>
      <c r="X819" s="317"/>
      <c r="AB819" s="317"/>
    </row>
    <row r="820" spans="1:28">
      <c r="A820">
        <v>819</v>
      </c>
      <c r="B820" t="s">
        <v>11090</v>
      </c>
      <c r="C820" t="s">
        <v>11091</v>
      </c>
      <c r="D820" t="s">
        <v>37</v>
      </c>
      <c r="E820" t="s">
        <v>108</v>
      </c>
      <c r="I820" s="1"/>
      <c r="J820" t="s">
        <v>43</v>
      </c>
      <c r="L820" t="s">
        <v>16353</v>
      </c>
      <c r="O820" t="s">
        <v>43</v>
      </c>
      <c r="P820" t="s">
        <v>43</v>
      </c>
      <c r="Q820" t="s">
        <v>43</v>
      </c>
      <c r="V820" s="1"/>
      <c r="X820" s="317"/>
      <c r="AB820" s="317"/>
    </row>
    <row r="821" spans="1:28">
      <c r="A821">
        <v>820</v>
      </c>
      <c r="B821" t="s">
        <v>11092</v>
      </c>
      <c r="C821" t="s">
        <v>11093</v>
      </c>
      <c r="D821" t="s">
        <v>37</v>
      </c>
      <c r="E821" t="s">
        <v>92</v>
      </c>
      <c r="I821" s="1"/>
      <c r="J821" t="s">
        <v>43</v>
      </c>
      <c r="L821" t="s">
        <v>16353</v>
      </c>
      <c r="O821" t="s">
        <v>43</v>
      </c>
      <c r="P821" t="s">
        <v>43</v>
      </c>
      <c r="Q821" t="s">
        <v>43</v>
      </c>
      <c r="V821" s="1"/>
      <c r="X821" s="317"/>
      <c r="AB821" s="317"/>
    </row>
    <row r="822" spans="1:28">
      <c r="A822">
        <v>821</v>
      </c>
      <c r="B822" t="s">
        <v>11094</v>
      </c>
      <c r="C822" t="s">
        <v>11095</v>
      </c>
      <c r="D822" t="s">
        <v>37</v>
      </c>
      <c r="E822" t="s">
        <v>146</v>
      </c>
      <c r="I822" s="1">
        <v>46035</v>
      </c>
      <c r="J822">
        <v>1</v>
      </c>
      <c r="L822" t="s">
        <v>16353</v>
      </c>
      <c r="M822">
        <v>630108</v>
      </c>
      <c r="N822" t="s">
        <v>10411</v>
      </c>
      <c r="O822">
        <v>1</v>
      </c>
      <c r="P822">
        <v>1</v>
      </c>
      <c r="Q822">
        <v>1</v>
      </c>
      <c r="V822" s="1"/>
      <c r="X822" s="317"/>
      <c r="Y822">
        <v>26.1</v>
      </c>
      <c r="Z822">
        <v>1</v>
      </c>
      <c r="AA822">
        <v>101</v>
      </c>
      <c r="AB822" s="317">
        <v>68020</v>
      </c>
    </row>
    <row r="823" spans="1:28">
      <c r="A823">
        <v>822</v>
      </c>
      <c r="B823" t="s">
        <v>11096</v>
      </c>
      <c r="C823" t="s">
        <v>11097</v>
      </c>
      <c r="D823" t="s">
        <v>37</v>
      </c>
      <c r="E823" t="s">
        <v>40</v>
      </c>
      <c r="I823" s="1"/>
      <c r="J823" t="s">
        <v>43</v>
      </c>
      <c r="L823" t="s">
        <v>16353</v>
      </c>
      <c r="O823" t="s">
        <v>43</v>
      </c>
      <c r="P823" t="s">
        <v>43</v>
      </c>
      <c r="Q823" t="s">
        <v>43</v>
      </c>
      <c r="V823" s="1"/>
      <c r="X823" s="317"/>
      <c r="AB823" s="317"/>
    </row>
    <row r="824" spans="1:28">
      <c r="A824">
        <v>823</v>
      </c>
      <c r="B824" t="s">
        <v>11098</v>
      </c>
      <c r="C824" t="s">
        <v>11099</v>
      </c>
      <c r="D824" t="s">
        <v>37</v>
      </c>
      <c r="E824" t="s">
        <v>108</v>
      </c>
      <c r="I824" s="1"/>
      <c r="J824" t="s">
        <v>43</v>
      </c>
      <c r="L824" t="s">
        <v>16353</v>
      </c>
      <c r="O824" t="s">
        <v>43</v>
      </c>
      <c r="P824" t="s">
        <v>43</v>
      </c>
      <c r="Q824" t="s">
        <v>43</v>
      </c>
      <c r="V824" s="1"/>
      <c r="X824" s="317"/>
      <c r="AB824" s="317"/>
    </row>
    <row r="825" spans="1:28">
      <c r="A825">
        <v>824</v>
      </c>
      <c r="B825" t="s">
        <v>11100</v>
      </c>
      <c r="C825" t="s">
        <v>11101</v>
      </c>
      <c r="D825" t="s">
        <v>37</v>
      </c>
      <c r="E825" t="s">
        <v>40</v>
      </c>
      <c r="I825" s="1"/>
      <c r="J825" t="s">
        <v>43</v>
      </c>
      <c r="L825" t="s">
        <v>16353</v>
      </c>
      <c r="O825" t="s">
        <v>43</v>
      </c>
      <c r="P825" t="s">
        <v>43</v>
      </c>
      <c r="Q825" t="s">
        <v>43</v>
      </c>
      <c r="V825" s="1"/>
      <c r="X825" s="317"/>
      <c r="AB825" s="317"/>
    </row>
    <row r="826" spans="1:28">
      <c r="A826">
        <v>825</v>
      </c>
      <c r="B826" t="s">
        <v>11102</v>
      </c>
      <c r="C826" t="s">
        <v>11103</v>
      </c>
      <c r="D826" t="s">
        <v>37</v>
      </c>
      <c r="E826" t="s">
        <v>60</v>
      </c>
      <c r="I826" s="1">
        <v>45793</v>
      </c>
      <c r="J826">
        <v>5</v>
      </c>
      <c r="L826" t="s">
        <v>16353</v>
      </c>
      <c r="M826">
        <v>530910</v>
      </c>
      <c r="N826" t="s">
        <v>10411</v>
      </c>
      <c r="O826">
        <v>9</v>
      </c>
      <c r="P826">
        <v>6</v>
      </c>
      <c r="Q826">
        <v>9</v>
      </c>
      <c r="S826">
        <v>45905</v>
      </c>
      <c r="V826" s="1">
        <v>45922</v>
      </c>
      <c r="W826">
        <v>9</v>
      </c>
      <c r="X826" s="317">
        <v>55290</v>
      </c>
      <c r="Y826">
        <v>25.9</v>
      </c>
      <c r="Z826">
        <v>9</v>
      </c>
      <c r="AA826">
        <v>101</v>
      </c>
      <c r="AB826" s="317">
        <v>147854</v>
      </c>
    </row>
    <row r="827" spans="1:28">
      <c r="A827">
        <v>826</v>
      </c>
      <c r="B827" t="s">
        <v>11104</v>
      </c>
      <c r="C827" t="s">
        <v>11105</v>
      </c>
      <c r="D827" t="s">
        <v>37</v>
      </c>
      <c r="E827" t="s">
        <v>92</v>
      </c>
      <c r="I827" s="1"/>
      <c r="J827" t="s">
        <v>43</v>
      </c>
      <c r="L827" t="s">
        <v>16353</v>
      </c>
      <c r="O827" t="s">
        <v>43</v>
      </c>
      <c r="P827" t="s">
        <v>43</v>
      </c>
      <c r="Q827" t="s">
        <v>43</v>
      </c>
      <c r="V827" s="1"/>
      <c r="X827" s="317"/>
      <c r="AB827" s="317"/>
    </row>
    <row r="828" spans="1:28">
      <c r="A828">
        <v>827</v>
      </c>
      <c r="B828" t="s">
        <v>11106</v>
      </c>
      <c r="C828" t="s">
        <v>11107</v>
      </c>
      <c r="D828" t="s">
        <v>46</v>
      </c>
      <c r="E828" t="s">
        <v>5754</v>
      </c>
      <c r="I828" s="1"/>
      <c r="J828" t="s">
        <v>43</v>
      </c>
      <c r="L828" t="s">
        <v>16353</v>
      </c>
      <c r="O828" t="s">
        <v>43</v>
      </c>
      <c r="P828" t="s">
        <v>43</v>
      </c>
      <c r="Q828" t="s">
        <v>43</v>
      </c>
      <c r="V828" s="1"/>
      <c r="X828" s="317"/>
      <c r="AB828" s="317"/>
    </row>
    <row r="829" spans="1:28">
      <c r="A829">
        <v>828</v>
      </c>
      <c r="B829" t="s">
        <v>11108</v>
      </c>
      <c r="C829" t="s">
        <v>11109</v>
      </c>
      <c r="D829" t="s">
        <v>37</v>
      </c>
      <c r="E829" t="s">
        <v>72</v>
      </c>
      <c r="I829" s="1"/>
      <c r="J829" t="s">
        <v>43</v>
      </c>
      <c r="L829" t="s">
        <v>16353</v>
      </c>
      <c r="O829" t="s">
        <v>43</v>
      </c>
      <c r="P829" t="s">
        <v>43</v>
      </c>
      <c r="Q829" t="s">
        <v>43</v>
      </c>
      <c r="V829" s="1"/>
      <c r="X829" s="317"/>
      <c r="AB829" s="317"/>
    </row>
    <row r="830" spans="1:28">
      <c r="A830">
        <v>829</v>
      </c>
      <c r="B830" t="s">
        <v>11110</v>
      </c>
      <c r="C830" t="s">
        <v>11111</v>
      </c>
      <c r="D830" t="s">
        <v>37</v>
      </c>
      <c r="E830" t="s">
        <v>87</v>
      </c>
      <c r="I830" s="1"/>
      <c r="J830" t="s">
        <v>43</v>
      </c>
      <c r="L830" t="s">
        <v>16353</v>
      </c>
      <c r="O830" t="s">
        <v>43</v>
      </c>
      <c r="P830" t="s">
        <v>43</v>
      </c>
      <c r="Q830" t="s">
        <v>43</v>
      </c>
      <c r="V830" s="1"/>
      <c r="X830" s="317"/>
      <c r="AB830" s="317"/>
    </row>
    <row r="831" spans="1:28">
      <c r="A831">
        <v>830</v>
      </c>
      <c r="B831" t="s">
        <v>11112</v>
      </c>
      <c r="C831" t="s">
        <v>11113</v>
      </c>
      <c r="D831" t="s">
        <v>37</v>
      </c>
      <c r="E831" t="s">
        <v>1418</v>
      </c>
      <c r="I831" s="1">
        <v>46035</v>
      </c>
      <c r="J831">
        <v>1</v>
      </c>
      <c r="L831" t="s">
        <v>16353</v>
      </c>
      <c r="N831" t="s">
        <v>10411</v>
      </c>
      <c r="O831" t="s">
        <v>43</v>
      </c>
      <c r="P831">
        <v>1</v>
      </c>
      <c r="Q831" t="s">
        <v>43</v>
      </c>
      <c r="V831" s="1"/>
      <c r="X831" s="317"/>
      <c r="AB831" s="317"/>
    </row>
    <row r="832" spans="1:28">
      <c r="A832">
        <v>831</v>
      </c>
      <c r="B832" t="s">
        <v>11114</v>
      </c>
      <c r="C832" t="s">
        <v>11115</v>
      </c>
      <c r="D832" t="s">
        <v>37</v>
      </c>
      <c r="E832" t="s">
        <v>108</v>
      </c>
      <c r="I832" s="1"/>
      <c r="J832" t="s">
        <v>43</v>
      </c>
      <c r="L832" t="s">
        <v>16353</v>
      </c>
      <c r="O832" t="s">
        <v>43</v>
      </c>
      <c r="P832" t="s">
        <v>43</v>
      </c>
      <c r="Q832" t="s">
        <v>43</v>
      </c>
      <c r="V832" s="1"/>
      <c r="X832" s="317"/>
      <c r="AB832" s="317"/>
    </row>
    <row r="833" spans="1:28">
      <c r="A833">
        <v>832</v>
      </c>
      <c r="B833" t="s">
        <v>11116</v>
      </c>
      <c r="C833" t="s">
        <v>11117</v>
      </c>
      <c r="D833" t="s">
        <v>37</v>
      </c>
      <c r="E833" t="s">
        <v>72</v>
      </c>
      <c r="I833" s="1"/>
      <c r="J833" t="s">
        <v>43</v>
      </c>
      <c r="L833" t="s">
        <v>16353</v>
      </c>
      <c r="O833" t="s">
        <v>43</v>
      </c>
      <c r="P833" t="s">
        <v>43</v>
      </c>
      <c r="Q833" t="s">
        <v>43</v>
      </c>
      <c r="V833" s="1"/>
      <c r="X833" s="317"/>
      <c r="AB833" s="317"/>
    </row>
    <row r="834" spans="1:28">
      <c r="A834">
        <v>833</v>
      </c>
      <c r="B834" t="s">
        <v>11118</v>
      </c>
      <c r="C834" t="s">
        <v>11119</v>
      </c>
      <c r="D834" t="s">
        <v>37</v>
      </c>
      <c r="E834" t="s">
        <v>123</v>
      </c>
      <c r="I834" s="1"/>
      <c r="J834" t="s">
        <v>43</v>
      </c>
      <c r="L834" t="s">
        <v>16353</v>
      </c>
      <c r="O834" t="s">
        <v>43</v>
      </c>
      <c r="P834" t="s">
        <v>43</v>
      </c>
      <c r="Q834" t="s">
        <v>43</v>
      </c>
      <c r="V834" s="1"/>
      <c r="X834" s="317"/>
      <c r="AB834" s="317"/>
    </row>
    <row r="835" spans="1:28">
      <c r="A835">
        <v>834</v>
      </c>
      <c r="B835" t="s">
        <v>11120</v>
      </c>
      <c r="C835" t="s">
        <v>11121</v>
      </c>
      <c r="D835" t="s">
        <v>37</v>
      </c>
      <c r="E835" t="s">
        <v>60</v>
      </c>
      <c r="I835" s="1"/>
      <c r="J835" t="s">
        <v>43</v>
      </c>
      <c r="L835" t="s">
        <v>16353</v>
      </c>
      <c r="O835" t="s">
        <v>43</v>
      </c>
      <c r="P835" t="s">
        <v>43</v>
      </c>
      <c r="Q835" t="s">
        <v>43</v>
      </c>
      <c r="V835" s="1"/>
      <c r="X835" s="317"/>
      <c r="AB835" s="317"/>
    </row>
    <row r="836" spans="1:28">
      <c r="A836">
        <v>835</v>
      </c>
      <c r="B836" t="s">
        <v>11122</v>
      </c>
      <c r="C836" t="s">
        <v>11123</v>
      </c>
      <c r="D836" t="s">
        <v>46</v>
      </c>
      <c r="E836" t="s">
        <v>6208</v>
      </c>
      <c r="I836" s="1"/>
      <c r="J836" t="s">
        <v>43</v>
      </c>
      <c r="L836" t="s">
        <v>16353</v>
      </c>
      <c r="O836" t="s">
        <v>43</v>
      </c>
      <c r="P836" t="s">
        <v>43</v>
      </c>
      <c r="Q836" t="s">
        <v>43</v>
      </c>
      <c r="V836" s="1"/>
      <c r="X836" s="317"/>
      <c r="AB836" s="317"/>
    </row>
    <row r="837" spans="1:28">
      <c r="A837">
        <v>836</v>
      </c>
      <c r="B837" t="s">
        <v>11124</v>
      </c>
      <c r="C837" t="s">
        <v>11125</v>
      </c>
      <c r="D837" t="s">
        <v>37</v>
      </c>
      <c r="E837" t="s">
        <v>60</v>
      </c>
      <c r="I837" s="1"/>
      <c r="J837" t="s">
        <v>43</v>
      </c>
      <c r="L837" t="s">
        <v>16353</v>
      </c>
      <c r="O837" t="s">
        <v>43</v>
      </c>
      <c r="P837" t="s">
        <v>43</v>
      </c>
      <c r="Q837" t="s">
        <v>43</v>
      </c>
      <c r="V837" s="1"/>
      <c r="X837" s="317"/>
      <c r="AB837" s="317"/>
    </row>
    <row r="838" spans="1:28">
      <c r="A838">
        <v>837</v>
      </c>
      <c r="B838" t="s">
        <v>11126</v>
      </c>
      <c r="C838" t="s">
        <v>11127</v>
      </c>
      <c r="D838" t="s">
        <v>37</v>
      </c>
      <c r="E838" t="s">
        <v>60</v>
      </c>
      <c r="I838" s="1"/>
      <c r="J838" t="s">
        <v>43</v>
      </c>
      <c r="L838" t="s">
        <v>16353</v>
      </c>
      <c r="O838" t="s">
        <v>43</v>
      </c>
      <c r="P838" t="s">
        <v>43</v>
      </c>
      <c r="Q838" t="s">
        <v>43</v>
      </c>
      <c r="V838" s="1"/>
      <c r="X838" s="317"/>
      <c r="AB838" s="317"/>
    </row>
    <row r="839" spans="1:28">
      <c r="A839">
        <v>838</v>
      </c>
      <c r="B839" t="s">
        <v>11128</v>
      </c>
      <c r="C839" t="s">
        <v>11129</v>
      </c>
      <c r="D839" t="s">
        <v>37</v>
      </c>
      <c r="E839" t="s">
        <v>72</v>
      </c>
      <c r="I839" s="1"/>
      <c r="J839" t="s">
        <v>43</v>
      </c>
      <c r="L839" t="s">
        <v>16353</v>
      </c>
      <c r="O839" t="s">
        <v>43</v>
      </c>
      <c r="P839" t="s">
        <v>43</v>
      </c>
      <c r="Q839" t="s">
        <v>43</v>
      </c>
      <c r="V839" s="1"/>
      <c r="X839" s="317"/>
      <c r="AB839" s="317"/>
    </row>
    <row r="840" spans="1:28">
      <c r="A840">
        <v>839</v>
      </c>
      <c r="B840" t="s">
        <v>11130</v>
      </c>
      <c r="C840" t="s">
        <v>11131</v>
      </c>
      <c r="D840" t="s">
        <v>37</v>
      </c>
      <c r="E840" t="s">
        <v>123</v>
      </c>
      <c r="I840" s="1"/>
      <c r="J840" t="s">
        <v>43</v>
      </c>
      <c r="L840" t="s">
        <v>16353</v>
      </c>
      <c r="O840" t="s">
        <v>43</v>
      </c>
      <c r="P840" t="s">
        <v>43</v>
      </c>
      <c r="Q840" t="s">
        <v>43</v>
      </c>
      <c r="V840" s="1"/>
      <c r="X840" s="317"/>
      <c r="AB840" s="317"/>
    </row>
    <row r="841" spans="1:28">
      <c r="A841">
        <v>840</v>
      </c>
      <c r="B841" t="s">
        <v>11132</v>
      </c>
      <c r="C841" t="s">
        <v>11133</v>
      </c>
      <c r="D841" t="s">
        <v>37</v>
      </c>
      <c r="E841" t="s">
        <v>108</v>
      </c>
      <c r="I841" s="1"/>
      <c r="J841" t="s">
        <v>43</v>
      </c>
      <c r="L841" t="s">
        <v>16353</v>
      </c>
      <c r="O841" t="s">
        <v>43</v>
      </c>
      <c r="P841" t="s">
        <v>43</v>
      </c>
      <c r="Q841" t="s">
        <v>43</v>
      </c>
      <c r="V841" s="1"/>
      <c r="X841" s="317"/>
      <c r="AB841" s="317"/>
    </row>
    <row r="842" spans="1:28">
      <c r="A842">
        <v>841</v>
      </c>
      <c r="B842" t="s">
        <v>11134</v>
      </c>
      <c r="C842" t="s">
        <v>11135</v>
      </c>
      <c r="D842" t="s">
        <v>37</v>
      </c>
      <c r="E842" t="s">
        <v>108</v>
      </c>
      <c r="I842" s="1"/>
      <c r="J842" t="s">
        <v>43</v>
      </c>
      <c r="L842" t="s">
        <v>16353</v>
      </c>
      <c r="O842" t="s">
        <v>43</v>
      </c>
      <c r="P842" t="s">
        <v>43</v>
      </c>
      <c r="Q842" t="s">
        <v>43</v>
      </c>
      <c r="V842" s="1"/>
      <c r="X842" s="317"/>
      <c r="AB842" s="317"/>
    </row>
    <row r="843" spans="1:28">
      <c r="A843">
        <v>842</v>
      </c>
      <c r="B843" t="s">
        <v>11136</v>
      </c>
      <c r="C843" t="s">
        <v>11137</v>
      </c>
      <c r="D843" t="s">
        <v>37</v>
      </c>
      <c r="E843" t="s">
        <v>140</v>
      </c>
      <c r="I843" s="1"/>
      <c r="J843" t="s">
        <v>43</v>
      </c>
      <c r="L843" t="s">
        <v>16353</v>
      </c>
      <c r="O843" t="s">
        <v>43</v>
      </c>
      <c r="P843" t="s">
        <v>43</v>
      </c>
      <c r="Q843" t="s">
        <v>43</v>
      </c>
      <c r="V843" s="1"/>
      <c r="X843" s="317"/>
      <c r="AB843" s="317"/>
    </row>
    <row r="844" spans="1:28">
      <c r="A844">
        <v>843</v>
      </c>
      <c r="B844" t="s">
        <v>11138</v>
      </c>
      <c r="C844" t="s">
        <v>11139</v>
      </c>
      <c r="D844" t="s">
        <v>37</v>
      </c>
      <c r="E844" t="s">
        <v>1418</v>
      </c>
      <c r="I844" s="1">
        <v>46035</v>
      </c>
      <c r="J844">
        <v>1</v>
      </c>
      <c r="L844" t="s">
        <v>16353</v>
      </c>
      <c r="M844">
        <v>630108</v>
      </c>
      <c r="N844" t="s">
        <v>10411</v>
      </c>
      <c r="O844">
        <v>1</v>
      </c>
      <c r="P844">
        <v>1</v>
      </c>
      <c r="Q844">
        <v>1</v>
      </c>
      <c r="V844" s="1"/>
      <c r="X844" s="317"/>
      <c r="Y844">
        <v>26.1</v>
      </c>
      <c r="Z844">
        <v>1</v>
      </c>
      <c r="AA844">
        <v>101</v>
      </c>
      <c r="AB844" s="317">
        <v>59220</v>
      </c>
    </row>
    <row r="845" spans="1:28">
      <c r="A845">
        <v>844</v>
      </c>
      <c r="B845" t="s">
        <v>11140</v>
      </c>
      <c r="C845" t="s">
        <v>11141</v>
      </c>
      <c r="D845" t="s">
        <v>37</v>
      </c>
      <c r="E845" t="s">
        <v>87</v>
      </c>
      <c r="I845" s="1"/>
      <c r="J845" t="s">
        <v>43</v>
      </c>
      <c r="L845" t="s">
        <v>16353</v>
      </c>
      <c r="O845" t="s">
        <v>43</v>
      </c>
      <c r="P845" t="s">
        <v>43</v>
      </c>
      <c r="Q845" t="s">
        <v>43</v>
      </c>
      <c r="V845" s="1"/>
      <c r="X845" s="317"/>
      <c r="AB845" s="317"/>
    </row>
    <row r="846" spans="1:28">
      <c r="A846">
        <v>845</v>
      </c>
      <c r="B846" t="s">
        <v>11142</v>
      </c>
      <c r="C846" t="s">
        <v>11143</v>
      </c>
      <c r="D846" t="s">
        <v>37</v>
      </c>
      <c r="E846" t="s">
        <v>123</v>
      </c>
      <c r="I846" s="1"/>
      <c r="J846" t="s">
        <v>43</v>
      </c>
      <c r="L846" t="s">
        <v>16353</v>
      </c>
      <c r="O846" t="s">
        <v>43</v>
      </c>
      <c r="P846" t="s">
        <v>43</v>
      </c>
      <c r="Q846" t="s">
        <v>43</v>
      </c>
      <c r="V846" s="1"/>
      <c r="X846" s="317"/>
      <c r="AB846" s="317"/>
    </row>
    <row r="847" spans="1:28">
      <c r="A847">
        <v>846</v>
      </c>
      <c r="B847" t="s">
        <v>11144</v>
      </c>
      <c r="C847" t="s">
        <v>11145</v>
      </c>
      <c r="D847" t="s">
        <v>37</v>
      </c>
      <c r="E847" t="s">
        <v>72</v>
      </c>
      <c r="I847" s="1"/>
      <c r="J847" t="s">
        <v>43</v>
      </c>
      <c r="L847" t="s">
        <v>16353</v>
      </c>
      <c r="O847" t="s">
        <v>43</v>
      </c>
      <c r="P847" t="s">
        <v>43</v>
      </c>
      <c r="Q847" t="s">
        <v>43</v>
      </c>
      <c r="V847" s="1"/>
      <c r="X847" s="317"/>
      <c r="AB847" s="317"/>
    </row>
    <row r="848" spans="1:28">
      <c r="A848">
        <v>847</v>
      </c>
      <c r="B848" t="s">
        <v>11146</v>
      </c>
      <c r="C848" t="s">
        <v>11147</v>
      </c>
      <c r="D848" t="s">
        <v>37</v>
      </c>
      <c r="E848" t="s">
        <v>87</v>
      </c>
      <c r="I848" s="1"/>
      <c r="J848" t="s">
        <v>43</v>
      </c>
      <c r="L848" t="s">
        <v>16353</v>
      </c>
      <c r="O848" t="s">
        <v>43</v>
      </c>
      <c r="P848" t="s">
        <v>43</v>
      </c>
      <c r="Q848" t="s">
        <v>43</v>
      </c>
      <c r="V848" s="1"/>
      <c r="X848" s="317"/>
      <c r="AB848" s="317"/>
    </row>
    <row r="849" spans="1:28">
      <c r="A849">
        <v>848</v>
      </c>
      <c r="B849" t="s">
        <v>11148</v>
      </c>
      <c r="C849" t="s">
        <v>11149</v>
      </c>
      <c r="D849" t="s">
        <v>37</v>
      </c>
      <c r="E849" t="s">
        <v>92</v>
      </c>
      <c r="I849" s="1"/>
      <c r="J849" t="s">
        <v>43</v>
      </c>
      <c r="L849" t="s">
        <v>16353</v>
      </c>
      <c r="O849" t="s">
        <v>43</v>
      </c>
      <c r="P849" t="s">
        <v>43</v>
      </c>
      <c r="Q849" t="s">
        <v>43</v>
      </c>
      <c r="V849" s="1"/>
      <c r="X849" s="317"/>
      <c r="AB849" s="317"/>
    </row>
    <row r="850" spans="1:28">
      <c r="A850">
        <v>849</v>
      </c>
      <c r="B850" t="s">
        <v>11150</v>
      </c>
      <c r="C850" t="s">
        <v>11151</v>
      </c>
      <c r="D850" t="s">
        <v>37</v>
      </c>
      <c r="E850" t="s">
        <v>108</v>
      </c>
      <c r="I850" s="1"/>
      <c r="J850" t="s">
        <v>43</v>
      </c>
      <c r="L850" t="s">
        <v>16353</v>
      </c>
      <c r="O850" t="s">
        <v>43</v>
      </c>
      <c r="P850" t="s">
        <v>43</v>
      </c>
      <c r="Q850" t="s">
        <v>43</v>
      </c>
      <c r="V850" s="1"/>
      <c r="X850" s="317"/>
      <c r="AB850" s="317"/>
    </row>
    <row r="851" spans="1:28">
      <c r="A851">
        <v>850</v>
      </c>
      <c r="B851" t="s">
        <v>11152</v>
      </c>
      <c r="C851" t="s">
        <v>11153</v>
      </c>
      <c r="D851" t="s">
        <v>37</v>
      </c>
      <c r="E851" t="s">
        <v>1418</v>
      </c>
      <c r="I851" s="1"/>
      <c r="J851" t="s">
        <v>43</v>
      </c>
      <c r="L851" t="s">
        <v>16353</v>
      </c>
      <c r="O851" t="s">
        <v>43</v>
      </c>
      <c r="P851" t="s">
        <v>43</v>
      </c>
      <c r="Q851" t="s">
        <v>43</v>
      </c>
      <c r="V851" s="1"/>
      <c r="X851" s="317"/>
      <c r="AB851" s="317"/>
    </row>
    <row r="852" spans="1:28">
      <c r="A852">
        <v>851</v>
      </c>
      <c r="B852" t="s">
        <v>11154</v>
      </c>
      <c r="C852" t="s">
        <v>11155</v>
      </c>
      <c r="D852" t="s">
        <v>37</v>
      </c>
      <c r="E852" t="s">
        <v>636</v>
      </c>
      <c r="I852" s="1"/>
      <c r="J852" t="s">
        <v>43</v>
      </c>
      <c r="L852" t="s">
        <v>16353</v>
      </c>
      <c r="O852" t="s">
        <v>43</v>
      </c>
      <c r="P852" t="s">
        <v>43</v>
      </c>
      <c r="Q852" t="s">
        <v>43</v>
      </c>
      <c r="V852" s="1"/>
      <c r="X852" s="317"/>
      <c r="AB852" s="317"/>
    </row>
    <row r="853" spans="1:28">
      <c r="A853">
        <v>852</v>
      </c>
      <c r="B853" t="s">
        <v>11156</v>
      </c>
      <c r="C853" t="s">
        <v>11157</v>
      </c>
      <c r="D853" t="s">
        <v>37</v>
      </c>
      <c r="E853" t="s">
        <v>92</v>
      </c>
      <c r="I853" s="1"/>
      <c r="J853" t="s">
        <v>43</v>
      </c>
      <c r="L853" t="s">
        <v>16353</v>
      </c>
      <c r="O853" t="s">
        <v>43</v>
      </c>
      <c r="P853" t="s">
        <v>43</v>
      </c>
      <c r="Q853" t="s">
        <v>43</v>
      </c>
      <c r="V853" s="1"/>
      <c r="X853" s="317"/>
      <c r="AB853" s="317"/>
    </row>
    <row r="854" spans="1:28">
      <c r="A854">
        <v>853</v>
      </c>
      <c r="B854" t="s">
        <v>11158</v>
      </c>
      <c r="C854" t="s">
        <v>11159</v>
      </c>
      <c r="D854" t="s">
        <v>37</v>
      </c>
      <c r="E854" t="s">
        <v>108</v>
      </c>
      <c r="I854" s="1"/>
      <c r="J854" t="s">
        <v>43</v>
      </c>
      <c r="L854" t="s">
        <v>16353</v>
      </c>
      <c r="O854" t="s">
        <v>43</v>
      </c>
      <c r="P854" t="s">
        <v>43</v>
      </c>
      <c r="Q854" t="s">
        <v>43</v>
      </c>
      <c r="V854" s="1"/>
      <c r="X854" s="317"/>
      <c r="AB854" s="317"/>
    </row>
    <row r="855" spans="1:28">
      <c r="A855">
        <v>854</v>
      </c>
      <c r="B855" t="s">
        <v>11160</v>
      </c>
      <c r="C855" t="s">
        <v>11161</v>
      </c>
      <c r="D855" t="s">
        <v>37</v>
      </c>
      <c r="E855" t="s">
        <v>60</v>
      </c>
      <c r="I855" s="1"/>
      <c r="J855" t="s">
        <v>43</v>
      </c>
      <c r="L855" t="s">
        <v>16353</v>
      </c>
      <c r="O855" t="s">
        <v>43</v>
      </c>
      <c r="P855" t="s">
        <v>43</v>
      </c>
      <c r="Q855" t="s">
        <v>43</v>
      </c>
      <c r="V855" s="1"/>
      <c r="X855" s="317"/>
      <c r="AB855" s="317"/>
    </row>
    <row r="856" spans="1:28">
      <c r="A856">
        <v>855</v>
      </c>
      <c r="B856" t="s">
        <v>11162</v>
      </c>
      <c r="C856" t="s">
        <v>11163</v>
      </c>
      <c r="D856" t="s">
        <v>37</v>
      </c>
      <c r="E856" t="s">
        <v>60</v>
      </c>
      <c r="I856" s="1">
        <v>45875</v>
      </c>
      <c r="J856">
        <v>8</v>
      </c>
      <c r="L856" t="s">
        <v>16353</v>
      </c>
      <c r="M856">
        <v>530810</v>
      </c>
      <c r="N856" t="s">
        <v>10411</v>
      </c>
      <c r="O856">
        <v>8</v>
      </c>
      <c r="P856">
        <v>8</v>
      </c>
      <c r="Q856">
        <v>8</v>
      </c>
      <c r="S856">
        <v>45889</v>
      </c>
      <c r="T856">
        <v>45918</v>
      </c>
      <c r="V856" s="1">
        <v>45889</v>
      </c>
      <c r="W856">
        <v>8</v>
      </c>
      <c r="X856" s="317">
        <v>43230</v>
      </c>
      <c r="Y856">
        <v>25.8</v>
      </c>
      <c r="Z856">
        <v>8</v>
      </c>
      <c r="AA856">
        <v>101</v>
      </c>
      <c r="AB856" s="317">
        <v>121940</v>
      </c>
    </row>
    <row r="857" spans="1:28">
      <c r="A857">
        <v>856</v>
      </c>
      <c r="B857" t="s">
        <v>11164</v>
      </c>
      <c r="C857" t="s">
        <v>11165</v>
      </c>
      <c r="D857" t="s">
        <v>37</v>
      </c>
      <c r="E857" t="s">
        <v>108</v>
      </c>
      <c r="I857" s="1">
        <v>45925</v>
      </c>
      <c r="J857">
        <v>9</v>
      </c>
      <c r="L857" t="s">
        <v>16353</v>
      </c>
      <c r="M857">
        <v>531007</v>
      </c>
      <c r="N857" t="s">
        <v>10411</v>
      </c>
      <c r="O857">
        <v>10</v>
      </c>
      <c r="P857">
        <v>9</v>
      </c>
      <c r="Q857">
        <v>10</v>
      </c>
      <c r="R857">
        <v>45930</v>
      </c>
      <c r="V857" s="1">
        <v>45950</v>
      </c>
      <c r="W857">
        <v>10</v>
      </c>
      <c r="X857" s="317">
        <v>27690</v>
      </c>
      <c r="Y857">
        <v>25.1</v>
      </c>
      <c r="Z857">
        <v>10</v>
      </c>
      <c r="AA857">
        <v>101</v>
      </c>
      <c r="AB857" s="317">
        <v>72500</v>
      </c>
    </row>
    <row r="858" spans="1:28">
      <c r="A858">
        <v>857</v>
      </c>
      <c r="B858" t="s">
        <v>11166</v>
      </c>
      <c r="C858" t="s">
        <v>11167</v>
      </c>
      <c r="D858" t="s">
        <v>37</v>
      </c>
      <c r="E858" t="s">
        <v>72</v>
      </c>
      <c r="I858" s="1"/>
      <c r="J858" t="s">
        <v>43</v>
      </c>
      <c r="L858" t="s">
        <v>16353</v>
      </c>
      <c r="O858" t="s">
        <v>43</v>
      </c>
      <c r="P858" t="s">
        <v>43</v>
      </c>
      <c r="Q858" t="s">
        <v>43</v>
      </c>
      <c r="V858" s="1"/>
      <c r="X858" s="317"/>
      <c r="AB858" s="317"/>
    </row>
    <row r="859" spans="1:28">
      <c r="A859">
        <v>858</v>
      </c>
      <c r="B859" t="s">
        <v>11168</v>
      </c>
      <c r="C859" t="s">
        <v>11169</v>
      </c>
      <c r="D859" t="s">
        <v>37</v>
      </c>
      <c r="E859" t="s">
        <v>60</v>
      </c>
      <c r="I859" s="1">
        <v>45875</v>
      </c>
      <c r="J859">
        <v>8</v>
      </c>
      <c r="L859" t="s">
        <v>16353</v>
      </c>
      <c r="M859">
        <v>530909</v>
      </c>
      <c r="N859" t="s">
        <v>10411</v>
      </c>
      <c r="O859">
        <v>8</v>
      </c>
      <c r="P859">
        <v>8</v>
      </c>
      <c r="Q859">
        <v>8</v>
      </c>
      <c r="S859">
        <v>45905</v>
      </c>
      <c r="V859" s="1">
        <v>45922</v>
      </c>
      <c r="W859">
        <v>9</v>
      </c>
      <c r="X859" s="317">
        <v>55650</v>
      </c>
      <c r="Y859">
        <v>25.9</v>
      </c>
      <c r="Z859">
        <v>9</v>
      </c>
      <c r="AA859">
        <v>101</v>
      </c>
      <c r="AB859" s="317">
        <v>154470</v>
      </c>
    </row>
    <row r="860" spans="1:28">
      <c r="A860">
        <v>859</v>
      </c>
      <c r="B860" t="s">
        <v>11170</v>
      </c>
      <c r="C860" t="s">
        <v>11171</v>
      </c>
      <c r="D860" t="s">
        <v>37</v>
      </c>
      <c r="E860" t="s">
        <v>636</v>
      </c>
      <c r="I860" s="1"/>
      <c r="J860" t="s">
        <v>43</v>
      </c>
      <c r="L860" t="s">
        <v>16353</v>
      </c>
      <c r="O860" t="s">
        <v>43</v>
      </c>
      <c r="P860" t="s">
        <v>43</v>
      </c>
      <c r="Q860" t="s">
        <v>43</v>
      </c>
      <c r="V860" s="1"/>
      <c r="X860" s="317"/>
      <c r="AB860" s="317"/>
    </row>
    <row r="861" spans="1:28">
      <c r="A861">
        <v>860</v>
      </c>
      <c r="B861" t="s">
        <v>11172</v>
      </c>
      <c r="C861" t="s">
        <v>11173</v>
      </c>
      <c r="D861" t="s">
        <v>37</v>
      </c>
      <c r="E861" t="s">
        <v>92</v>
      </c>
      <c r="I861" s="1"/>
      <c r="J861" t="s">
        <v>43</v>
      </c>
      <c r="L861" t="s">
        <v>16353</v>
      </c>
      <c r="O861" t="s">
        <v>43</v>
      </c>
      <c r="P861" t="s">
        <v>43</v>
      </c>
      <c r="Q861" t="s">
        <v>43</v>
      </c>
      <c r="V861" s="1"/>
      <c r="X861" s="317"/>
      <c r="AB861" s="317"/>
    </row>
    <row r="862" spans="1:28">
      <c r="A862">
        <v>861</v>
      </c>
      <c r="B862" t="s">
        <v>11174</v>
      </c>
      <c r="C862" t="s">
        <v>11175</v>
      </c>
      <c r="D862" t="s">
        <v>37</v>
      </c>
      <c r="E862" t="s">
        <v>108</v>
      </c>
      <c r="I862" s="1"/>
      <c r="J862" t="s">
        <v>43</v>
      </c>
      <c r="L862" t="s">
        <v>16353</v>
      </c>
      <c r="O862" t="s">
        <v>43</v>
      </c>
      <c r="P862" t="s">
        <v>43</v>
      </c>
      <c r="Q862" t="s">
        <v>43</v>
      </c>
      <c r="V862" s="1"/>
      <c r="X862" s="317"/>
      <c r="AB862" s="317"/>
    </row>
    <row r="863" spans="1:28">
      <c r="A863">
        <v>862</v>
      </c>
      <c r="B863" t="s">
        <v>11176</v>
      </c>
      <c r="C863" t="s">
        <v>11177</v>
      </c>
      <c r="D863" t="s">
        <v>37</v>
      </c>
      <c r="E863" t="s">
        <v>60</v>
      </c>
      <c r="I863" s="1"/>
      <c r="J863" t="s">
        <v>43</v>
      </c>
      <c r="L863" t="s">
        <v>16353</v>
      </c>
      <c r="O863" t="s">
        <v>43</v>
      </c>
      <c r="P863" t="s">
        <v>43</v>
      </c>
      <c r="Q863" t="s">
        <v>43</v>
      </c>
      <c r="V863" s="1"/>
      <c r="X863" s="317"/>
      <c r="AB863" s="317"/>
    </row>
    <row r="864" spans="1:28">
      <c r="A864">
        <v>863</v>
      </c>
      <c r="B864" t="s">
        <v>11178</v>
      </c>
      <c r="C864" t="s">
        <v>11179</v>
      </c>
      <c r="D864" t="s">
        <v>37</v>
      </c>
      <c r="E864" t="s">
        <v>146</v>
      </c>
      <c r="I864" s="1"/>
      <c r="J864" t="s">
        <v>43</v>
      </c>
      <c r="L864" t="s">
        <v>16353</v>
      </c>
      <c r="O864" t="s">
        <v>43</v>
      </c>
      <c r="P864" t="s">
        <v>43</v>
      </c>
      <c r="Q864" t="s">
        <v>43</v>
      </c>
      <c r="V864" s="1"/>
      <c r="X864" s="317"/>
      <c r="AB864" s="317"/>
    </row>
    <row r="865" spans="1:28">
      <c r="A865">
        <v>864</v>
      </c>
      <c r="B865" t="s">
        <v>11180</v>
      </c>
      <c r="C865" t="s">
        <v>11181</v>
      </c>
      <c r="D865" t="s">
        <v>37</v>
      </c>
      <c r="E865" t="s">
        <v>636</v>
      </c>
      <c r="I865" s="1">
        <v>45937</v>
      </c>
      <c r="J865">
        <v>10</v>
      </c>
      <c r="L865" t="s">
        <v>16353</v>
      </c>
      <c r="M865">
        <v>531102</v>
      </c>
      <c r="N865" t="s">
        <v>10411</v>
      </c>
      <c r="O865">
        <v>10</v>
      </c>
      <c r="P865">
        <v>10</v>
      </c>
      <c r="Q865">
        <v>10</v>
      </c>
      <c r="V865" s="1">
        <v>45991</v>
      </c>
      <c r="W865">
        <v>11</v>
      </c>
      <c r="X865" s="317">
        <v>25690</v>
      </c>
      <c r="Y865">
        <v>25.11</v>
      </c>
      <c r="Z865">
        <v>11</v>
      </c>
      <c r="AA865">
        <v>101</v>
      </c>
      <c r="AB865" s="317">
        <v>66240</v>
      </c>
    </row>
    <row r="866" spans="1:28">
      <c r="A866">
        <v>865</v>
      </c>
      <c r="B866" t="s">
        <v>11182</v>
      </c>
      <c r="C866" t="s">
        <v>11183</v>
      </c>
      <c r="D866" t="s">
        <v>37</v>
      </c>
      <c r="E866" t="s">
        <v>40</v>
      </c>
      <c r="I866" s="1"/>
      <c r="J866" t="s">
        <v>43</v>
      </c>
      <c r="L866" t="s">
        <v>16353</v>
      </c>
      <c r="O866" t="s">
        <v>43</v>
      </c>
      <c r="P866" t="s">
        <v>43</v>
      </c>
      <c r="Q866" t="s">
        <v>43</v>
      </c>
      <c r="V866" s="1"/>
      <c r="X866" s="317"/>
      <c r="AB866" s="317"/>
    </row>
    <row r="867" spans="1:28">
      <c r="A867">
        <v>866</v>
      </c>
      <c r="B867" t="s">
        <v>11184</v>
      </c>
      <c r="C867" t="s">
        <v>11185</v>
      </c>
      <c r="D867" t="s">
        <v>37</v>
      </c>
      <c r="E867" t="s">
        <v>92</v>
      </c>
      <c r="I867" s="1"/>
      <c r="J867" t="s">
        <v>43</v>
      </c>
      <c r="L867" t="s">
        <v>16353</v>
      </c>
      <c r="O867" t="s">
        <v>43</v>
      </c>
      <c r="P867" t="s">
        <v>43</v>
      </c>
      <c r="Q867" t="s">
        <v>43</v>
      </c>
      <c r="V867" s="1"/>
      <c r="X867" s="317"/>
      <c r="AB867" s="317"/>
    </row>
    <row r="868" spans="1:28">
      <c r="A868">
        <v>867</v>
      </c>
      <c r="B868" t="s">
        <v>11186</v>
      </c>
      <c r="C868" t="s">
        <v>11187</v>
      </c>
      <c r="D868" t="s">
        <v>37</v>
      </c>
      <c r="E868" t="s">
        <v>92</v>
      </c>
      <c r="I868" s="1"/>
      <c r="J868" t="s">
        <v>43</v>
      </c>
      <c r="L868" t="s">
        <v>16353</v>
      </c>
      <c r="O868" t="s">
        <v>43</v>
      </c>
      <c r="P868" t="s">
        <v>43</v>
      </c>
      <c r="Q868" t="s">
        <v>43</v>
      </c>
      <c r="V868" s="1"/>
      <c r="X868" s="317"/>
      <c r="AB868" s="317"/>
    </row>
    <row r="869" spans="1:28">
      <c r="A869">
        <v>868</v>
      </c>
      <c r="B869" t="s">
        <v>11188</v>
      </c>
      <c r="C869" t="s">
        <v>11189</v>
      </c>
      <c r="D869" t="s">
        <v>37</v>
      </c>
      <c r="E869" t="s">
        <v>636</v>
      </c>
      <c r="I869" s="1"/>
      <c r="J869" t="s">
        <v>43</v>
      </c>
      <c r="L869" t="s">
        <v>16353</v>
      </c>
      <c r="O869" t="s">
        <v>43</v>
      </c>
      <c r="P869" t="s">
        <v>43</v>
      </c>
      <c r="Q869" t="s">
        <v>43</v>
      </c>
      <c r="V869" s="1"/>
      <c r="X869" s="317"/>
      <c r="AB869" s="317"/>
    </row>
    <row r="870" spans="1:28">
      <c r="A870">
        <v>869</v>
      </c>
      <c r="B870" t="s">
        <v>11190</v>
      </c>
      <c r="C870" t="s">
        <v>11191</v>
      </c>
      <c r="D870" t="s">
        <v>37</v>
      </c>
      <c r="E870" t="s">
        <v>636</v>
      </c>
      <c r="I870" s="1">
        <v>45891</v>
      </c>
      <c r="J870">
        <v>8</v>
      </c>
      <c r="L870" t="s">
        <v>16353</v>
      </c>
      <c r="M870">
        <v>530909</v>
      </c>
      <c r="N870" t="s">
        <v>10411</v>
      </c>
      <c r="O870">
        <v>9</v>
      </c>
      <c r="P870">
        <v>8</v>
      </c>
      <c r="Q870">
        <v>9</v>
      </c>
      <c r="V870" s="1">
        <v>45922</v>
      </c>
      <c r="W870">
        <v>9</v>
      </c>
      <c r="X870" s="317">
        <v>32620</v>
      </c>
      <c r="Y870">
        <v>25.9</v>
      </c>
      <c r="Z870">
        <v>9</v>
      </c>
      <c r="AA870">
        <v>101</v>
      </c>
      <c r="AB870" s="317">
        <v>85420</v>
      </c>
    </row>
    <row r="871" spans="1:28">
      <c r="A871">
        <v>870</v>
      </c>
      <c r="B871" t="s">
        <v>11192</v>
      </c>
      <c r="C871" t="s">
        <v>11193</v>
      </c>
      <c r="D871" t="s">
        <v>37</v>
      </c>
      <c r="E871" t="s">
        <v>1423</v>
      </c>
      <c r="I871" s="1"/>
      <c r="J871" t="s">
        <v>43</v>
      </c>
      <c r="L871" t="s">
        <v>16353</v>
      </c>
      <c r="O871" t="s">
        <v>43</v>
      </c>
      <c r="P871" t="s">
        <v>43</v>
      </c>
      <c r="Q871" t="s">
        <v>43</v>
      </c>
      <c r="V871" s="1"/>
      <c r="X871" s="317"/>
      <c r="AB871" s="317"/>
    </row>
    <row r="872" spans="1:28">
      <c r="A872">
        <v>871</v>
      </c>
      <c r="B872" t="s">
        <v>11194</v>
      </c>
      <c r="C872" t="s">
        <v>11195</v>
      </c>
      <c r="D872" t="s">
        <v>37</v>
      </c>
      <c r="E872" t="s">
        <v>92</v>
      </c>
      <c r="I872" s="1"/>
      <c r="J872" t="s">
        <v>43</v>
      </c>
      <c r="L872" t="s">
        <v>16353</v>
      </c>
      <c r="O872" t="s">
        <v>43</v>
      </c>
      <c r="P872" t="s">
        <v>43</v>
      </c>
      <c r="Q872" t="s">
        <v>43</v>
      </c>
      <c r="V872" s="1"/>
      <c r="X872" s="317"/>
      <c r="AB872" s="317"/>
    </row>
    <row r="873" spans="1:28">
      <c r="A873">
        <v>872</v>
      </c>
      <c r="B873" t="s">
        <v>11196</v>
      </c>
      <c r="C873" t="s">
        <v>11197</v>
      </c>
      <c r="D873" t="s">
        <v>37</v>
      </c>
      <c r="E873" t="s">
        <v>92</v>
      </c>
      <c r="I873" s="1"/>
      <c r="J873" t="s">
        <v>43</v>
      </c>
      <c r="L873" t="s">
        <v>16353</v>
      </c>
      <c r="O873" t="s">
        <v>43</v>
      </c>
      <c r="P873" t="s">
        <v>43</v>
      </c>
      <c r="Q873" t="s">
        <v>43</v>
      </c>
      <c r="V873" s="1"/>
      <c r="X873" s="317"/>
      <c r="AB873" s="317"/>
    </row>
    <row r="874" spans="1:28">
      <c r="A874">
        <v>873</v>
      </c>
      <c r="B874" t="s">
        <v>11198</v>
      </c>
      <c r="C874" t="s">
        <v>11199</v>
      </c>
      <c r="D874" t="s">
        <v>37</v>
      </c>
      <c r="E874" t="s">
        <v>108</v>
      </c>
      <c r="I874" s="1"/>
      <c r="J874" t="s">
        <v>43</v>
      </c>
      <c r="L874" t="s">
        <v>16353</v>
      </c>
      <c r="O874" t="s">
        <v>43</v>
      </c>
      <c r="P874" t="s">
        <v>43</v>
      </c>
      <c r="Q874" t="s">
        <v>43</v>
      </c>
      <c r="V874" s="1"/>
      <c r="X874" s="317"/>
      <c r="AB874" s="317"/>
    </row>
    <row r="875" spans="1:28">
      <c r="A875">
        <v>874</v>
      </c>
      <c r="B875" t="s">
        <v>11200</v>
      </c>
      <c r="C875" t="s">
        <v>11201</v>
      </c>
      <c r="D875" t="s">
        <v>37</v>
      </c>
      <c r="E875" t="s">
        <v>1418</v>
      </c>
      <c r="I875" s="1"/>
      <c r="J875" t="s">
        <v>43</v>
      </c>
      <c r="L875" t="s">
        <v>16353</v>
      </c>
      <c r="O875" t="s">
        <v>43</v>
      </c>
      <c r="P875" t="s">
        <v>43</v>
      </c>
      <c r="Q875" t="s">
        <v>43</v>
      </c>
      <c r="V875" s="1"/>
      <c r="X875" s="317"/>
      <c r="AB875" s="317"/>
    </row>
    <row r="876" spans="1:28">
      <c r="A876">
        <v>875</v>
      </c>
      <c r="B876" t="s">
        <v>11202</v>
      </c>
      <c r="C876" t="s">
        <v>11203</v>
      </c>
      <c r="D876" t="s">
        <v>37</v>
      </c>
      <c r="E876" t="s">
        <v>60</v>
      </c>
      <c r="I876" s="1"/>
      <c r="J876" t="s">
        <v>43</v>
      </c>
      <c r="L876" t="s">
        <v>16353</v>
      </c>
      <c r="O876" t="s">
        <v>43</v>
      </c>
      <c r="P876" t="s">
        <v>43</v>
      </c>
      <c r="Q876" t="s">
        <v>43</v>
      </c>
      <c r="V876" s="1"/>
      <c r="X876" s="317"/>
      <c r="AB876" s="317"/>
    </row>
    <row r="877" spans="1:28">
      <c r="A877">
        <v>876</v>
      </c>
      <c r="B877" t="s">
        <v>11204</v>
      </c>
      <c r="C877" t="s">
        <v>11205</v>
      </c>
      <c r="D877" t="s">
        <v>37</v>
      </c>
      <c r="E877" t="s">
        <v>60</v>
      </c>
      <c r="I877" s="1"/>
      <c r="J877" t="s">
        <v>43</v>
      </c>
      <c r="L877" t="s">
        <v>16353</v>
      </c>
      <c r="O877" t="s">
        <v>43</v>
      </c>
      <c r="P877" t="s">
        <v>43</v>
      </c>
      <c r="Q877" t="s">
        <v>43</v>
      </c>
      <c r="V877" s="1"/>
      <c r="X877" s="317"/>
      <c r="AB877" s="317"/>
    </row>
    <row r="878" spans="1:28">
      <c r="A878">
        <v>877</v>
      </c>
      <c r="B878" t="s">
        <v>11206</v>
      </c>
      <c r="C878" t="s">
        <v>11207</v>
      </c>
      <c r="D878" t="s">
        <v>37</v>
      </c>
      <c r="E878" t="s">
        <v>1423</v>
      </c>
      <c r="I878" s="1">
        <v>45936</v>
      </c>
      <c r="J878">
        <v>10</v>
      </c>
      <c r="L878" t="s">
        <v>16353</v>
      </c>
      <c r="M878">
        <v>531102</v>
      </c>
      <c r="N878" t="s">
        <v>10411</v>
      </c>
      <c r="O878">
        <v>10</v>
      </c>
      <c r="P878">
        <v>10</v>
      </c>
      <c r="Q878">
        <v>10</v>
      </c>
      <c r="V878" s="1">
        <v>45991</v>
      </c>
      <c r="W878">
        <v>11</v>
      </c>
      <c r="X878" s="317">
        <v>22970</v>
      </c>
      <c r="Y878">
        <v>25.11</v>
      </c>
      <c r="Z878">
        <v>11</v>
      </c>
      <c r="AA878">
        <v>101</v>
      </c>
      <c r="AB878" s="317">
        <v>59220</v>
      </c>
    </row>
    <row r="879" spans="1:28">
      <c r="A879">
        <v>878</v>
      </c>
      <c r="B879" t="s">
        <v>11208</v>
      </c>
      <c r="C879" t="s">
        <v>11209</v>
      </c>
      <c r="D879" t="s">
        <v>37</v>
      </c>
      <c r="E879" t="s">
        <v>1423</v>
      </c>
      <c r="I879" s="1"/>
      <c r="J879" t="s">
        <v>43</v>
      </c>
      <c r="L879" t="s">
        <v>16353</v>
      </c>
      <c r="O879" t="s">
        <v>43</v>
      </c>
      <c r="P879" t="s">
        <v>43</v>
      </c>
      <c r="Q879" t="s">
        <v>43</v>
      </c>
      <c r="V879" s="1"/>
      <c r="X879" s="317"/>
      <c r="AB879" s="317"/>
    </row>
    <row r="880" spans="1:28">
      <c r="A880">
        <v>879</v>
      </c>
      <c r="B880" t="s">
        <v>11210</v>
      </c>
      <c r="C880" t="s">
        <v>11211</v>
      </c>
      <c r="D880" t="s">
        <v>37</v>
      </c>
      <c r="E880" t="s">
        <v>108</v>
      </c>
      <c r="I880" s="1"/>
      <c r="J880" t="s">
        <v>43</v>
      </c>
      <c r="L880" t="s">
        <v>16353</v>
      </c>
      <c r="O880" t="s">
        <v>43</v>
      </c>
      <c r="P880" t="s">
        <v>43</v>
      </c>
      <c r="Q880" t="s">
        <v>43</v>
      </c>
      <c r="V880" s="1"/>
      <c r="X880" s="317"/>
      <c r="AB880" s="317"/>
    </row>
    <row r="881" spans="1:28">
      <c r="A881">
        <v>880</v>
      </c>
      <c r="B881" t="s">
        <v>11212</v>
      </c>
      <c r="C881" t="s">
        <v>11213</v>
      </c>
      <c r="D881" t="s">
        <v>37</v>
      </c>
      <c r="E881" t="s">
        <v>40</v>
      </c>
      <c r="I881" s="1"/>
      <c r="J881" t="s">
        <v>43</v>
      </c>
      <c r="L881" t="s">
        <v>16353</v>
      </c>
      <c r="O881" t="s">
        <v>43</v>
      </c>
      <c r="P881" t="s">
        <v>43</v>
      </c>
      <c r="Q881" t="s">
        <v>43</v>
      </c>
      <c r="V881" s="1"/>
      <c r="X881" s="317"/>
      <c r="AB881" s="317"/>
    </row>
    <row r="882" spans="1:28">
      <c r="A882">
        <v>881</v>
      </c>
      <c r="B882" t="s">
        <v>11214</v>
      </c>
      <c r="C882" t="s">
        <v>11215</v>
      </c>
      <c r="D882" t="s">
        <v>37</v>
      </c>
      <c r="E882" t="s">
        <v>40</v>
      </c>
      <c r="I882" s="1">
        <v>45896</v>
      </c>
      <c r="J882">
        <v>8</v>
      </c>
      <c r="L882" t="s">
        <v>16353</v>
      </c>
      <c r="M882">
        <v>531102</v>
      </c>
      <c r="N882" t="s">
        <v>10411</v>
      </c>
      <c r="O882">
        <v>10</v>
      </c>
      <c r="P882">
        <v>8</v>
      </c>
      <c r="Q882">
        <v>10</v>
      </c>
      <c r="V882" s="1"/>
      <c r="X882" s="317"/>
      <c r="Y882">
        <v>25.11</v>
      </c>
      <c r="Z882">
        <v>11</v>
      </c>
      <c r="AA882">
        <v>101</v>
      </c>
      <c r="AB882" s="317">
        <v>53980</v>
      </c>
    </row>
    <row r="883" spans="1:28">
      <c r="A883">
        <v>882</v>
      </c>
      <c r="B883" t="s">
        <v>11216</v>
      </c>
      <c r="C883" t="s">
        <v>11217</v>
      </c>
      <c r="D883" t="s">
        <v>37</v>
      </c>
      <c r="E883" t="s">
        <v>146</v>
      </c>
      <c r="I883" s="1"/>
      <c r="J883" t="s">
        <v>43</v>
      </c>
      <c r="L883" t="s">
        <v>16353</v>
      </c>
      <c r="O883" t="s">
        <v>43</v>
      </c>
      <c r="P883" t="s">
        <v>43</v>
      </c>
      <c r="Q883" t="s">
        <v>43</v>
      </c>
      <c r="V883" s="1"/>
      <c r="X883" s="317"/>
      <c r="AB883" s="317"/>
    </row>
    <row r="884" spans="1:28">
      <c r="A884">
        <v>883</v>
      </c>
      <c r="B884" t="s">
        <v>11218</v>
      </c>
      <c r="C884" t="s">
        <v>11219</v>
      </c>
      <c r="D884" t="s">
        <v>37</v>
      </c>
      <c r="E884" t="s">
        <v>72</v>
      </c>
      <c r="I884" s="1"/>
      <c r="J884" t="s">
        <v>43</v>
      </c>
      <c r="L884" t="s">
        <v>16353</v>
      </c>
      <c r="O884" t="s">
        <v>43</v>
      </c>
      <c r="P884" t="s">
        <v>43</v>
      </c>
      <c r="Q884" t="s">
        <v>43</v>
      </c>
      <c r="V884" s="1"/>
      <c r="X884" s="317"/>
      <c r="AB884" s="317"/>
    </row>
    <row r="885" spans="1:28">
      <c r="A885">
        <v>884</v>
      </c>
      <c r="B885" t="s">
        <v>11220</v>
      </c>
      <c r="C885" t="s">
        <v>11221</v>
      </c>
      <c r="D885" t="s">
        <v>37</v>
      </c>
      <c r="E885" t="s">
        <v>140</v>
      </c>
      <c r="I885" s="1"/>
      <c r="J885" t="s">
        <v>43</v>
      </c>
      <c r="L885" t="s">
        <v>16353</v>
      </c>
      <c r="O885" t="s">
        <v>43</v>
      </c>
      <c r="P885" t="s">
        <v>43</v>
      </c>
      <c r="Q885" t="s">
        <v>43</v>
      </c>
      <c r="V885" s="1"/>
      <c r="X885" s="317"/>
      <c r="AB885" s="317"/>
    </row>
    <row r="886" spans="1:28">
      <c r="A886">
        <v>885</v>
      </c>
      <c r="B886" t="s">
        <v>11222</v>
      </c>
      <c r="C886" t="s">
        <v>11223</v>
      </c>
      <c r="D886" t="s">
        <v>37</v>
      </c>
      <c r="E886" t="s">
        <v>72</v>
      </c>
      <c r="I886" s="1"/>
      <c r="J886" t="s">
        <v>43</v>
      </c>
      <c r="L886" t="s">
        <v>16353</v>
      </c>
      <c r="O886" t="s">
        <v>43</v>
      </c>
      <c r="P886" t="s">
        <v>43</v>
      </c>
      <c r="Q886" t="s">
        <v>43</v>
      </c>
      <c r="V886" s="1"/>
      <c r="X886" s="317"/>
      <c r="AB886" s="317"/>
    </row>
    <row r="887" spans="1:28">
      <c r="A887">
        <v>886</v>
      </c>
      <c r="B887" t="s">
        <v>11224</v>
      </c>
      <c r="C887" t="s">
        <v>11225</v>
      </c>
      <c r="D887" t="s">
        <v>37</v>
      </c>
      <c r="E887" t="s">
        <v>108</v>
      </c>
      <c r="I887" s="1"/>
      <c r="J887" t="s">
        <v>43</v>
      </c>
      <c r="L887" t="s">
        <v>16353</v>
      </c>
      <c r="O887" t="s">
        <v>43</v>
      </c>
      <c r="P887" t="s">
        <v>43</v>
      </c>
      <c r="Q887" t="s">
        <v>43</v>
      </c>
      <c r="V887" s="1"/>
      <c r="X887" s="317"/>
      <c r="AB887" s="317"/>
    </row>
    <row r="888" spans="1:28">
      <c r="A888">
        <v>887</v>
      </c>
      <c r="B888" t="s">
        <v>11226</v>
      </c>
      <c r="C888" t="s">
        <v>11227</v>
      </c>
      <c r="D888" t="s">
        <v>37</v>
      </c>
      <c r="E888" t="s">
        <v>636</v>
      </c>
      <c r="I888" s="1"/>
      <c r="J888" t="s">
        <v>43</v>
      </c>
      <c r="L888" t="s">
        <v>16353</v>
      </c>
      <c r="O888" t="s">
        <v>43</v>
      </c>
      <c r="P888" t="s">
        <v>43</v>
      </c>
      <c r="Q888" t="s">
        <v>43</v>
      </c>
      <c r="V888" s="1"/>
      <c r="X888" s="317"/>
      <c r="AB888" s="317"/>
    </row>
    <row r="889" spans="1:28">
      <c r="A889">
        <v>888</v>
      </c>
      <c r="B889" t="s">
        <v>11228</v>
      </c>
      <c r="C889" t="s">
        <v>11229</v>
      </c>
      <c r="D889" t="s">
        <v>37</v>
      </c>
      <c r="E889" t="s">
        <v>123</v>
      </c>
      <c r="I889" s="1"/>
      <c r="J889" t="s">
        <v>43</v>
      </c>
      <c r="L889" t="s">
        <v>16353</v>
      </c>
      <c r="O889" t="s">
        <v>43</v>
      </c>
      <c r="P889" t="s">
        <v>43</v>
      </c>
      <c r="Q889" t="s">
        <v>43</v>
      </c>
      <c r="V889" s="1"/>
      <c r="X889" s="317"/>
      <c r="AB889" s="317"/>
    </row>
    <row r="890" spans="1:28">
      <c r="A890">
        <v>889</v>
      </c>
      <c r="B890" t="s">
        <v>11230</v>
      </c>
      <c r="C890" t="s">
        <v>11231</v>
      </c>
      <c r="D890" t="s">
        <v>37</v>
      </c>
      <c r="E890" t="s">
        <v>72</v>
      </c>
      <c r="I890" s="1"/>
      <c r="J890" t="s">
        <v>43</v>
      </c>
      <c r="L890" t="s">
        <v>16353</v>
      </c>
      <c r="O890" t="s">
        <v>43</v>
      </c>
      <c r="P890" t="s">
        <v>43</v>
      </c>
      <c r="Q890" t="s">
        <v>43</v>
      </c>
      <c r="V890" s="1"/>
      <c r="X890" s="317"/>
      <c r="AB890" s="317"/>
    </row>
    <row r="891" spans="1:28">
      <c r="A891">
        <v>890</v>
      </c>
      <c r="B891" t="s">
        <v>11232</v>
      </c>
      <c r="C891" t="s">
        <v>11233</v>
      </c>
      <c r="D891" t="s">
        <v>37</v>
      </c>
      <c r="E891" t="s">
        <v>60</v>
      </c>
      <c r="I891" s="1"/>
      <c r="J891" t="s">
        <v>43</v>
      </c>
      <c r="L891" t="s">
        <v>16353</v>
      </c>
      <c r="O891" t="s">
        <v>43</v>
      </c>
      <c r="P891" t="s">
        <v>43</v>
      </c>
      <c r="Q891" t="s">
        <v>43</v>
      </c>
      <c r="V891" s="1"/>
      <c r="X891" s="317"/>
      <c r="AB891" s="317"/>
    </row>
    <row r="892" spans="1:28">
      <c r="A892">
        <v>891</v>
      </c>
      <c r="B892" t="s">
        <v>11234</v>
      </c>
      <c r="C892" t="s">
        <v>11235</v>
      </c>
      <c r="D892" t="s">
        <v>37</v>
      </c>
      <c r="E892" t="s">
        <v>123</v>
      </c>
      <c r="I892" s="1">
        <v>45980</v>
      </c>
      <c r="J892">
        <v>11</v>
      </c>
      <c r="L892" t="s">
        <v>16353</v>
      </c>
      <c r="M892">
        <v>630109</v>
      </c>
      <c r="N892" t="s">
        <v>10411</v>
      </c>
      <c r="O892">
        <v>12</v>
      </c>
      <c r="P892">
        <v>11</v>
      </c>
      <c r="Q892">
        <v>12</v>
      </c>
      <c r="S892">
        <v>46014</v>
      </c>
      <c r="T892">
        <v>46038</v>
      </c>
      <c r="V892" s="1"/>
      <c r="X892" s="317"/>
      <c r="Y892">
        <v>26.1</v>
      </c>
      <c r="Z892">
        <v>1</v>
      </c>
      <c r="AA892">
        <v>101</v>
      </c>
      <c r="AB892" s="317">
        <v>91928</v>
      </c>
    </row>
    <row r="893" spans="1:28">
      <c r="A893">
        <v>892</v>
      </c>
      <c r="B893" t="s">
        <v>11236</v>
      </c>
      <c r="C893" t="s">
        <v>11237</v>
      </c>
      <c r="D893" t="s">
        <v>37</v>
      </c>
      <c r="E893" t="s">
        <v>140</v>
      </c>
      <c r="I893" s="1"/>
      <c r="J893" t="s">
        <v>43</v>
      </c>
      <c r="L893" t="s">
        <v>16353</v>
      </c>
      <c r="O893" t="s">
        <v>43</v>
      </c>
      <c r="P893" t="s">
        <v>43</v>
      </c>
      <c r="Q893" t="s">
        <v>43</v>
      </c>
      <c r="V893" s="1"/>
      <c r="X893" s="317"/>
      <c r="AB893" s="317"/>
    </row>
    <row r="894" spans="1:28">
      <c r="A894">
        <v>893</v>
      </c>
      <c r="B894" t="s">
        <v>11238</v>
      </c>
      <c r="C894" t="s">
        <v>11239</v>
      </c>
      <c r="D894" t="s">
        <v>37</v>
      </c>
      <c r="E894" t="s">
        <v>87</v>
      </c>
      <c r="I894" s="1"/>
      <c r="J894" t="s">
        <v>43</v>
      </c>
      <c r="L894" t="s">
        <v>16353</v>
      </c>
      <c r="O894" t="s">
        <v>43</v>
      </c>
      <c r="P894" t="s">
        <v>43</v>
      </c>
      <c r="Q894" t="s">
        <v>43</v>
      </c>
      <c r="V894" s="1"/>
      <c r="X894" s="317"/>
      <c r="AB894" s="317"/>
    </row>
    <row r="895" spans="1:28">
      <c r="A895">
        <v>894</v>
      </c>
      <c r="B895" t="s">
        <v>11240</v>
      </c>
      <c r="C895" t="s">
        <v>10518</v>
      </c>
      <c r="D895" t="s">
        <v>37</v>
      </c>
      <c r="E895" t="s">
        <v>60</v>
      </c>
      <c r="I895" s="1"/>
      <c r="J895" t="s">
        <v>43</v>
      </c>
      <c r="L895" t="s">
        <v>16353</v>
      </c>
      <c r="O895" t="s">
        <v>43</v>
      </c>
      <c r="P895" t="s">
        <v>43</v>
      </c>
      <c r="Q895" t="s">
        <v>43</v>
      </c>
      <c r="V895" s="1"/>
      <c r="X895" s="317"/>
      <c r="AB895" s="317"/>
    </row>
    <row r="896" spans="1:28">
      <c r="A896">
        <v>895</v>
      </c>
      <c r="B896" t="s">
        <v>11241</v>
      </c>
      <c r="C896" t="s">
        <v>11242</v>
      </c>
      <c r="D896" t="s">
        <v>37</v>
      </c>
      <c r="E896" t="s">
        <v>1423</v>
      </c>
      <c r="I896" s="1"/>
      <c r="J896" t="s">
        <v>43</v>
      </c>
      <c r="L896" t="s">
        <v>16353</v>
      </c>
      <c r="O896" t="s">
        <v>43</v>
      </c>
      <c r="P896" t="s">
        <v>43</v>
      </c>
      <c r="Q896" t="s">
        <v>43</v>
      </c>
      <c r="V896" s="1"/>
      <c r="X896" s="317"/>
      <c r="AB896" s="317"/>
    </row>
    <row r="897" spans="1:28">
      <c r="A897">
        <v>896</v>
      </c>
      <c r="B897" t="s">
        <v>11243</v>
      </c>
      <c r="C897" t="s">
        <v>11244</v>
      </c>
      <c r="D897" t="s">
        <v>37</v>
      </c>
      <c r="E897" t="s">
        <v>92</v>
      </c>
      <c r="I897" s="1"/>
      <c r="J897" t="s">
        <v>43</v>
      </c>
      <c r="L897" t="s">
        <v>16353</v>
      </c>
      <c r="O897" t="s">
        <v>43</v>
      </c>
      <c r="P897" t="s">
        <v>43</v>
      </c>
      <c r="Q897" t="s">
        <v>43</v>
      </c>
      <c r="V897" s="1"/>
      <c r="X897" s="317"/>
      <c r="AB897" s="317"/>
    </row>
    <row r="898" spans="1:28">
      <c r="A898">
        <v>897</v>
      </c>
      <c r="B898" t="s">
        <v>11245</v>
      </c>
      <c r="C898" t="s">
        <v>11246</v>
      </c>
      <c r="D898" t="s">
        <v>37</v>
      </c>
      <c r="E898" t="s">
        <v>140</v>
      </c>
      <c r="I898" s="1"/>
      <c r="J898" t="s">
        <v>43</v>
      </c>
      <c r="L898" t="s">
        <v>16353</v>
      </c>
      <c r="O898" t="s">
        <v>43</v>
      </c>
      <c r="P898" t="s">
        <v>43</v>
      </c>
      <c r="Q898" t="s">
        <v>43</v>
      </c>
      <c r="V898" s="1"/>
      <c r="X898" s="317"/>
      <c r="AB898" s="317"/>
    </row>
    <row r="899" spans="1:28">
      <c r="A899">
        <v>898</v>
      </c>
      <c r="B899" t="s">
        <v>11247</v>
      </c>
      <c r="C899" t="s">
        <v>11248</v>
      </c>
      <c r="D899" t="s">
        <v>37</v>
      </c>
      <c r="E899" t="s">
        <v>636</v>
      </c>
      <c r="I899" s="1">
        <v>45937</v>
      </c>
      <c r="J899">
        <v>10</v>
      </c>
      <c r="L899" t="s">
        <v>16353</v>
      </c>
      <c r="M899">
        <v>531102</v>
      </c>
      <c r="N899" t="s">
        <v>10411</v>
      </c>
      <c r="O899">
        <v>10</v>
      </c>
      <c r="P899">
        <v>10</v>
      </c>
      <c r="Q899">
        <v>10</v>
      </c>
      <c r="V899" s="1">
        <v>45991</v>
      </c>
      <c r="W899">
        <v>11</v>
      </c>
      <c r="X899" s="317">
        <v>20930</v>
      </c>
      <c r="Y899">
        <v>25.11</v>
      </c>
      <c r="Z899">
        <v>11</v>
      </c>
      <c r="AA899">
        <v>101</v>
      </c>
      <c r="AB899" s="317">
        <v>53980</v>
      </c>
    </row>
    <row r="900" spans="1:28">
      <c r="A900">
        <v>899</v>
      </c>
      <c r="B900" t="s">
        <v>11249</v>
      </c>
      <c r="C900" t="s">
        <v>11250</v>
      </c>
      <c r="D900" t="s">
        <v>37</v>
      </c>
      <c r="E900" t="s">
        <v>60</v>
      </c>
      <c r="I900" s="1">
        <v>45875</v>
      </c>
      <c r="J900">
        <v>8</v>
      </c>
      <c r="L900" t="s">
        <v>16353</v>
      </c>
      <c r="M900">
        <v>530909</v>
      </c>
      <c r="N900" t="s">
        <v>10411</v>
      </c>
      <c r="O900">
        <v>8</v>
      </c>
      <c r="P900">
        <v>8</v>
      </c>
      <c r="Q900">
        <v>8</v>
      </c>
      <c r="S900">
        <v>45905</v>
      </c>
      <c r="T900">
        <v>45926</v>
      </c>
      <c r="V900" s="1">
        <v>45922</v>
      </c>
      <c r="W900">
        <v>9</v>
      </c>
      <c r="X900" s="317">
        <v>48870</v>
      </c>
      <c r="Y900">
        <v>25.9</v>
      </c>
      <c r="Z900">
        <v>9</v>
      </c>
      <c r="AA900">
        <v>101</v>
      </c>
      <c r="AB900" s="317">
        <v>136710</v>
      </c>
    </row>
    <row r="901" spans="1:28">
      <c r="A901">
        <v>900</v>
      </c>
      <c r="B901" t="s">
        <v>11251</v>
      </c>
      <c r="C901" t="s">
        <v>11252</v>
      </c>
      <c r="D901" t="s">
        <v>37</v>
      </c>
      <c r="E901" t="s">
        <v>40</v>
      </c>
      <c r="I901" s="1"/>
      <c r="J901" t="s">
        <v>43</v>
      </c>
      <c r="L901" t="s">
        <v>16353</v>
      </c>
      <c r="O901" t="s">
        <v>43</v>
      </c>
      <c r="P901" t="s">
        <v>43</v>
      </c>
      <c r="Q901" t="s">
        <v>43</v>
      </c>
      <c r="V901" s="1"/>
      <c r="X901" s="317"/>
      <c r="AB901" s="317"/>
    </row>
    <row r="902" spans="1:28">
      <c r="A902">
        <v>901</v>
      </c>
      <c r="B902" t="s">
        <v>11253</v>
      </c>
      <c r="C902" t="s">
        <v>11254</v>
      </c>
      <c r="D902" t="s">
        <v>37</v>
      </c>
      <c r="E902" t="s">
        <v>60</v>
      </c>
      <c r="I902" s="1">
        <v>45875</v>
      </c>
      <c r="J902">
        <v>8</v>
      </c>
      <c r="L902" t="s">
        <v>16353</v>
      </c>
      <c r="M902">
        <v>530909</v>
      </c>
      <c r="N902" t="s">
        <v>10411</v>
      </c>
      <c r="O902">
        <v>8</v>
      </c>
      <c r="P902">
        <v>8</v>
      </c>
      <c r="Q902">
        <v>8</v>
      </c>
      <c r="S902">
        <v>45905</v>
      </c>
      <c r="T902">
        <v>45926</v>
      </c>
      <c r="V902" s="1">
        <v>45922</v>
      </c>
      <c r="W902">
        <v>9</v>
      </c>
      <c r="X902" s="317">
        <v>43590</v>
      </c>
      <c r="Y902">
        <v>25.9</v>
      </c>
      <c r="Z902">
        <v>9</v>
      </c>
      <c r="AA902">
        <v>101</v>
      </c>
      <c r="AB902" s="317">
        <v>122880</v>
      </c>
    </row>
    <row r="903" spans="1:28">
      <c r="A903">
        <v>902</v>
      </c>
      <c r="B903" t="s">
        <v>11255</v>
      </c>
      <c r="C903" t="s">
        <v>11256</v>
      </c>
      <c r="D903" t="s">
        <v>37</v>
      </c>
      <c r="E903" t="s">
        <v>60</v>
      </c>
      <c r="I903" s="1">
        <v>45875</v>
      </c>
      <c r="J903">
        <v>8</v>
      </c>
      <c r="L903" t="s">
        <v>16353</v>
      </c>
      <c r="M903">
        <v>530909</v>
      </c>
      <c r="N903" t="s">
        <v>10411</v>
      </c>
      <c r="O903">
        <v>9</v>
      </c>
      <c r="P903">
        <v>8</v>
      </c>
      <c r="Q903">
        <v>9</v>
      </c>
      <c r="S903">
        <v>45905</v>
      </c>
      <c r="V903" s="1">
        <v>45922</v>
      </c>
      <c r="W903">
        <v>9</v>
      </c>
      <c r="X903" s="317">
        <v>52230</v>
      </c>
      <c r="Y903">
        <v>25.9</v>
      </c>
      <c r="Z903">
        <v>9</v>
      </c>
      <c r="AA903">
        <v>101</v>
      </c>
      <c r="AB903" s="317">
        <v>145510</v>
      </c>
    </row>
    <row r="904" spans="1:28">
      <c r="A904">
        <v>903</v>
      </c>
      <c r="B904" t="s">
        <v>11257</v>
      </c>
      <c r="C904" t="s">
        <v>11258</v>
      </c>
      <c r="D904" t="s">
        <v>37</v>
      </c>
      <c r="E904" t="s">
        <v>1418</v>
      </c>
      <c r="I904" s="1"/>
      <c r="J904" t="s">
        <v>43</v>
      </c>
      <c r="L904" t="s">
        <v>16353</v>
      </c>
      <c r="O904" t="s">
        <v>43</v>
      </c>
      <c r="P904" t="s">
        <v>43</v>
      </c>
      <c r="Q904" t="s">
        <v>43</v>
      </c>
      <c r="V904" s="1"/>
      <c r="X904" s="317"/>
      <c r="AB904" s="317"/>
    </row>
    <row r="905" spans="1:28">
      <c r="A905">
        <v>904</v>
      </c>
      <c r="B905" t="s">
        <v>11259</v>
      </c>
      <c r="C905" t="s">
        <v>11260</v>
      </c>
      <c r="D905" t="s">
        <v>37</v>
      </c>
      <c r="E905" t="s">
        <v>636</v>
      </c>
      <c r="I905" s="1">
        <v>45904</v>
      </c>
      <c r="J905">
        <v>9</v>
      </c>
      <c r="L905" t="s">
        <v>16353</v>
      </c>
      <c r="M905">
        <v>530909</v>
      </c>
      <c r="N905" t="s">
        <v>10411</v>
      </c>
      <c r="O905">
        <v>9</v>
      </c>
      <c r="P905">
        <v>9</v>
      </c>
      <c r="Q905">
        <v>9</v>
      </c>
      <c r="V905" s="1">
        <v>45922</v>
      </c>
      <c r="W905">
        <v>9</v>
      </c>
      <c r="X905" s="317">
        <v>31660</v>
      </c>
      <c r="Y905">
        <v>25.9</v>
      </c>
      <c r="Z905">
        <v>9</v>
      </c>
      <c r="AA905">
        <v>101</v>
      </c>
      <c r="AB905" s="317">
        <v>82900</v>
      </c>
    </row>
    <row r="906" spans="1:28">
      <c r="A906">
        <v>905</v>
      </c>
      <c r="B906" t="s">
        <v>11261</v>
      </c>
      <c r="C906" t="s">
        <v>11262</v>
      </c>
      <c r="D906" t="s">
        <v>37</v>
      </c>
      <c r="E906" t="s">
        <v>108</v>
      </c>
      <c r="I906" s="1"/>
      <c r="J906" t="s">
        <v>43</v>
      </c>
      <c r="L906" t="s">
        <v>16353</v>
      </c>
      <c r="O906" t="s">
        <v>43</v>
      </c>
      <c r="P906" t="s">
        <v>43</v>
      </c>
      <c r="Q906" t="s">
        <v>43</v>
      </c>
      <c r="V906" s="1"/>
      <c r="X906" s="317"/>
      <c r="AB906" s="317"/>
    </row>
    <row r="907" spans="1:28">
      <c r="A907">
        <v>906</v>
      </c>
      <c r="B907" t="s">
        <v>11263</v>
      </c>
      <c r="C907" t="s">
        <v>11264</v>
      </c>
      <c r="D907" t="s">
        <v>37</v>
      </c>
      <c r="E907" t="s">
        <v>108</v>
      </c>
      <c r="I907" s="1"/>
      <c r="J907" t="s">
        <v>43</v>
      </c>
      <c r="L907" t="s">
        <v>16353</v>
      </c>
      <c r="O907" t="s">
        <v>43</v>
      </c>
      <c r="P907" t="s">
        <v>43</v>
      </c>
      <c r="Q907" t="s">
        <v>43</v>
      </c>
      <c r="V907" s="1"/>
      <c r="X907" s="317"/>
      <c r="AB907" s="317"/>
    </row>
    <row r="908" spans="1:28">
      <c r="A908">
        <v>907</v>
      </c>
      <c r="B908" t="s">
        <v>11265</v>
      </c>
      <c r="C908" t="s">
        <v>11266</v>
      </c>
      <c r="D908" t="s">
        <v>37</v>
      </c>
      <c r="E908" t="s">
        <v>123</v>
      </c>
      <c r="I908" s="1"/>
      <c r="J908" t="s">
        <v>43</v>
      </c>
      <c r="L908" t="s">
        <v>16353</v>
      </c>
      <c r="O908" t="s">
        <v>43</v>
      </c>
      <c r="P908" t="s">
        <v>43</v>
      </c>
      <c r="Q908" t="s">
        <v>43</v>
      </c>
      <c r="V908" s="1"/>
      <c r="X908" s="317"/>
      <c r="AB908" s="317"/>
    </row>
    <row r="909" spans="1:28">
      <c r="A909">
        <v>908</v>
      </c>
      <c r="B909" t="s">
        <v>11267</v>
      </c>
      <c r="C909" t="s">
        <v>674</v>
      </c>
      <c r="D909" t="s">
        <v>37</v>
      </c>
      <c r="E909" t="s">
        <v>72</v>
      </c>
      <c r="I909" s="1">
        <v>45910</v>
      </c>
      <c r="J909">
        <v>9</v>
      </c>
      <c r="L909" t="s">
        <v>16353</v>
      </c>
      <c r="M909">
        <v>531002</v>
      </c>
      <c r="N909" t="s">
        <v>10411</v>
      </c>
      <c r="O909">
        <v>10</v>
      </c>
      <c r="P909">
        <v>9</v>
      </c>
      <c r="Q909">
        <v>10</v>
      </c>
      <c r="S909">
        <v>45939</v>
      </c>
      <c r="T909">
        <v>45939</v>
      </c>
      <c r="V909" s="1"/>
      <c r="X909" s="317"/>
      <c r="Y909">
        <v>25.1</v>
      </c>
      <c r="Z909">
        <v>10</v>
      </c>
      <c r="AA909">
        <v>101</v>
      </c>
      <c r="AB909" s="317">
        <v>212359.06</v>
      </c>
    </row>
    <row r="910" spans="1:28">
      <c r="A910">
        <v>909</v>
      </c>
      <c r="B910" t="s">
        <v>11268</v>
      </c>
      <c r="C910" t="s">
        <v>11269</v>
      </c>
      <c r="D910" t="s">
        <v>37</v>
      </c>
      <c r="E910" t="s">
        <v>1418</v>
      </c>
      <c r="I910" s="1"/>
      <c r="J910" t="s">
        <v>43</v>
      </c>
      <c r="L910" t="s">
        <v>16353</v>
      </c>
      <c r="O910" t="s">
        <v>43</v>
      </c>
      <c r="P910" t="s">
        <v>43</v>
      </c>
      <c r="Q910" t="s">
        <v>43</v>
      </c>
      <c r="V910" s="1"/>
      <c r="X910" s="317"/>
      <c r="AB910" s="317"/>
    </row>
    <row r="911" spans="1:28">
      <c r="A911">
        <v>910</v>
      </c>
      <c r="B911" t="s">
        <v>11270</v>
      </c>
      <c r="C911" t="s">
        <v>11271</v>
      </c>
      <c r="D911" t="s">
        <v>37</v>
      </c>
      <c r="E911" t="s">
        <v>60</v>
      </c>
      <c r="I911" s="1">
        <v>45896</v>
      </c>
      <c r="J911">
        <v>8</v>
      </c>
      <c r="L911" t="s">
        <v>16353</v>
      </c>
      <c r="M911">
        <v>530909</v>
      </c>
      <c r="N911" t="s">
        <v>10411</v>
      </c>
      <c r="O911">
        <v>9</v>
      </c>
      <c r="P911">
        <v>8</v>
      </c>
      <c r="Q911">
        <v>9</v>
      </c>
      <c r="S911">
        <v>45910</v>
      </c>
      <c r="V911" s="1">
        <v>45922</v>
      </c>
      <c r="W911">
        <v>9</v>
      </c>
      <c r="X911" s="317">
        <v>55230</v>
      </c>
      <c r="Y911">
        <v>25.9</v>
      </c>
      <c r="Z911">
        <v>9</v>
      </c>
      <c r="AA911">
        <v>101</v>
      </c>
      <c r="AB911" s="317">
        <v>153370</v>
      </c>
    </row>
    <row r="912" spans="1:28">
      <c r="A912">
        <v>911</v>
      </c>
      <c r="B912" t="s">
        <v>11272</v>
      </c>
      <c r="C912" t="s">
        <v>11273</v>
      </c>
      <c r="D912" t="s">
        <v>37</v>
      </c>
      <c r="E912" t="s">
        <v>60</v>
      </c>
      <c r="I912" s="1">
        <v>45896</v>
      </c>
      <c r="J912">
        <v>8</v>
      </c>
      <c r="L912" t="s">
        <v>16353</v>
      </c>
      <c r="M912">
        <v>530909</v>
      </c>
      <c r="N912" t="s">
        <v>10411</v>
      </c>
      <c r="O912">
        <v>9</v>
      </c>
      <c r="P912">
        <v>8</v>
      </c>
      <c r="Q912">
        <v>9</v>
      </c>
      <c r="S912">
        <v>45910</v>
      </c>
      <c r="V912" s="1">
        <v>45922</v>
      </c>
      <c r="W912">
        <v>9</v>
      </c>
      <c r="X912" s="317">
        <v>59150</v>
      </c>
      <c r="Y912">
        <v>25.9</v>
      </c>
      <c r="Z912">
        <v>9</v>
      </c>
      <c r="AA912">
        <v>101</v>
      </c>
      <c r="AB912" s="317">
        <v>163630</v>
      </c>
    </row>
    <row r="913" spans="1:28">
      <c r="A913">
        <v>912</v>
      </c>
      <c r="B913" t="s">
        <v>11274</v>
      </c>
      <c r="C913" t="s">
        <v>11275</v>
      </c>
      <c r="D913" t="s">
        <v>37</v>
      </c>
      <c r="E913" t="s">
        <v>636</v>
      </c>
      <c r="I913" s="1"/>
      <c r="J913" t="s">
        <v>43</v>
      </c>
      <c r="L913" t="s">
        <v>16353</v>
      </c>
      <c r="O913" t="s">
        <v>43</v>
      </c>
      <c r="P913" t="s">
        <v>43</v>
      </c>
      <c r="Q913" t="s">
        <v>43</v>
      </c>
      <c r="V913" s="1"/>
      <c r="X913" s="317"/>
      <c r="AB913" s="317"/>
    </row>
    <row r="914" spans="1:28">
      <c r="A914">
        <v>913</v>
      </c>
      <c r="B914" t="s">
        <v>11276</v>
      </c>
      <c r="C914" t="s">
        <v>11277</v>
      </c>
      <c r="D914" t="s">
        <v>37</v>
      </c>
      <c r="E914" t="s">
        <v>60</v>
      </c>
      <c r="I914" s="1"/>
      <c r="J914" t="s">
        <v>43</v>
      </c>
      <c r="L914" t="s">
        <v>16353</v>
      </c>
      <c r="O914" t="s">
        <v>43</v>
      </c>
      <c r="P914" t="s">
        <v>43</v>
      </c>
      <c r="Q914" t="s">
        <v>43</v>
      </c>
      <c r="V914" s="1"/>
      <c r="X914" s="317"/>
      <c r="AB914" s="317"/>
    </row>
    <row r="915" spans="1:28">
      <c r="A915">
        <v>914</v>
      </c>
      <c r="B915" t="s">
        <v>11278</v>
      </c>
      <c r="C915" t="s">
        <v>11279</v>
      </c>
      <c r="D915" t="s">
        <v>37</v>
      </c>
      <c r="E915" t="s">
        <v>60</v>
      </c>
      <c r="I915" s="1">
        <v>45896</v>
      </c>
      <c r="J915">
        <v>8</v>
      </c>
      <c r="L915" t="s">
        <v>16353</v>
      </c>
      <c r="M915">
        <v>530909</v>
      </c>
      <c r="N915" t="s">
        <v>10411</v>
      </c>
      <c r="O915">
        <v>9</v>
      </c>
      <c r="P915">
        <v>8</v>
      </c>
      <c r="Q915">
        <v>9</v>
      </c>
      <c r="S915">
        <v>45910</v>
      </c>
      <c r="V915" s="1">
        <v>45922</v>
      </c>
      <c r="W915">
        <v>9</v>
      </c>
      <c r="X915" s="317">
        <v>38230</v>
      </c>
      <c r="Y915">
        <v>25.9</v>
      </c>
      <c r="Z915">
        <v>9</v>
      </c>
      <c r="AA915">
        <v>101</v>
      </c>
      <c r="AB915" s="317">
        <v>108840</v>
      </c>
    </row>
    <row r="916" spans="1:28">
      <c r="A916">
        <v>915</v>
      </c>
      <c r="B916" t="s">
        <v>11280</v>
      </c>
      <c r="C916" t="s">
        <v>11281</v>
      </c>
      <c r="D916" t="s">
        <v>37</v>
      </c>
      <c r="E916" t="s">
        <v>1423</v>
      </c>
      <c r="I916" s="1">
        <v>45873</v>
      </c>
      <c r="J916">
        <v>8</v>
      </c>
      <c r="L916" t="s">
        <v>16353</v>
      </c>
      <c r="M916">
        <v>530909</v>
      </c>
      <c r="N916" t="s">
        <v>10411</v>
      </c>
      <c r="O916">
        <v>9</v>
      </c>
      <c r="P916">
        <v>8</v>
      </c>
      <c r="Q916">
        <v>9</v>
      </c>
      <c r="V916" s="1">
        <v>45922</v>
      </c>
      <c r="W916">
        <v>9</v>
      </c>
      <c r="X916" s="317">
        <v>37300</v>
      </c>
      <c r="Y916">
        <v>25.9</v>
      </c>
      <c r="Z916">
        <v>9</v>
      </c>
      <c r="AA916">
        <v>101</v>
      </c>
      <c r="AB916" s="317">
        <v>97680</v>
      </c>
    </row>
    <row r="917" spans="1:28">
      <c r="A917">
        <v>916</v>
      </c>
      <c r="B917" t="s">
        <v>11282</v>
      </c>
      <c r="C917" t="s">
        <v>11283</v>
      </c>
      <c r="D917" t="s">
        <v>37</v>
      </c>
      <c r="E917" t="s">
        <v>72</v>
      </c>
      <c r="I917" s="1"/>
      <c r="J917" t="s">
        <v>43</v>
      </c>
      <c r="L917" t="s">
        <v>16353</v>
      </c>
      <c r="O917" t="s">
        <v>43</v>
      </c>
      <c r="P917" t="s">
        <v>43</v>
      </c>
      <c r="Q917" t="s">
        <v>43</v>
      </c>
      <c r="V917" s="1"/>
      <c r="X917" s="317"/>
      <c r="AB917" s="317"/>
    </row>
    <row r="918" spans="1:28">
      <c r="A918">
        <v>917</v>
      </c>
      <c r="B918" t="s">
        <v>11284</v>
      </c>
      <c r="C918" t="s">
        <v>11285</v>
      </c>
      <c r="D918" t="s">
        <v>37</v>
      </c>
      <c r="E918" t="s">
        <v>146</v>
      </c>
      <c r="I918" s="1"/>
      <c r="J918" t="s">
        <v>43</v>
      </c>
      <c r="L918" t="s">
        <v>16353</v>
      </c>
      <c r="O918" t="s">
        <v>43</v>
      </c>
      <c r="P918" t="s">
        <v>43</v>
      </c>
      <c r="Q918" t="s">
        <v>43</v>
      </c>
      <c r="V918" s="1"/>
      <c r="X918" s="317"/>
      <c r="AB918" s="317"/>
    </row>
    <row r="919" spans="1:28">
      <c r="A919">
        <v>918</v>
      </c>
      <c r="B919" t="s">
        <v>11286</v>
      </c>
      <c r="C919" t="s">
        <v>11287</v>
      </c>
      <c r="D919" t="s">
        <v>37</v>
      </c>
      <c r="E919" t="s">
        <v>123</v>
      </c>
      <c r="I919" s="1">
        <v>45911</v>
      </c>
      <c r="J919">
        <v>9</v>
      </c>
      <c r="L919" t="s">
        <v>16353</v>
      </c>
      <c r="M919">
        <v>531002</v>
      </c>
      <c r="N919" t="s">
        <v>10411</v>
      </c>
      <c r="O919">
        <v>10</v>
      </c>
      <c r="P919">
        <v>9</v>
      </c>
      <c r="Q919">
        <v>10</v>
      </c>
      <c r="S919">
        <v>45939</v>
      </c>
      <c r="T919">
        <v>45945</v>
      </c>
      <c r="V919" s="1"/>
      <c r="X919" s="317"/>
      <c r="Y919">
        <v>25.1</v>
      </c>
      <c r="Z919">
        <v>10</v>
      </c>
      <c r="AA919">
        <v>101</v>
      </c>
      <c r="AB919" s="317">
        <v>84068.12</v>
      </c>
    </row>
    <row r="920" spans="1:28">
      <c r="A920">
        <v>919</v>
      </c>
      <c r="B920" t="s">
        <v>11288</v>
      </c>
      <c r="C920" t="s">
        <v>11289</v>
      </c>
      <c r="D920" t="s">
        <v>37</v>
      </c>
      <c r="E920" t="s">
        <v>1418</v>
      </c>
      <c r="I920" s="1"/>
      <c r="J920" t="s">
        <v>43</v>
      </c>
      <c r="L920" t="s">
        <v>16353</v>
      </c>
      <c r="O920" t="s">
        <v>43</v>
      </c>
      <c r="P920" t="s">
        <v>43</v>
      </c>
      <c r="Q920" t="s">
        <v>43</v>
      </c>
      <c r="V920" s="1"/>
      <c r="X920" s="317"/>
      <c r="AB920" s="317"/>
    </row>
    <row r="921" spans="1:28">
      <c r="A921">
        <v>920</v>
      </c>
      <c r="B921" t="s">
        <v>11290</v>
      </c>
      <c r="C921" t="s">
        <v>11291</v>
      </c>
      <c r="D921" t="s">
        <v>37</v>
      </c>
      <c r="E921" t="s">
        <v>92</v>
      </c>
      <c r="I921" s="1"/>
      <c r="J921" t="s">
        <v>43</v>
      </c>
      <c r="L921" t="s">
        <v>16353</v>
      </c>
      <c r="O921" t="s">
        <v>43</v>
      </c>
      <c r="P921" t="s">
        <v>43</v>
      </c>
      <c r="Q921" t="s">
        <v>43</v>
      </c>
      <c r="V921" s="1"/>
      <c r="X921" s="317"/>
      <c r="AB921" s="317"/>
    </row>
    <row r="922" spans="1:28">
      <c r="A922">
        <v>921</v>
      </c>
      <c r="B922" t="s">
        <v>11292</v>
      </c>
      <c r="C922" t="s">
        <v>11293</v>
      </c>
      <c r="D922" t="s">
        <v>37</v>
      </c>
      <c r="E922" t="s">
        <v>60</v>
      </c>
      <c r="I922" s="1">
        <v>45896</v>
      </c>
      <c r="J922">
        <v>8</v>
      </c>
      <c r="L922" t="s">
        <v>16353</v>
      </c>
      <c r="M922">
        <v>530909</v>
      </c>
      <c r="N922" t="s">
        <v>10411</v>
      </c>
      <c r="O922">
        <v>9</v>
      </c>
      <c r="P922">
        <v>8</v>
      </c>
      <c r="Q922">
        <v>9</v>
      </c>
      <c r="S922">
        <v>45910</v>
      </c>
      <c r="V922" s="1">
        <v>45922</v>
      </c>
      <c r="W922">
        <v>9</v>
      </c>
      <c r="X922" s="317">
        <v>41910</v>
      </c>
      <c r="Y922">
        <v>25.9</v>
      </c>
      <c r="Z922">
        <v>9</v>
      </c>
      <c r="AA922">
        <v>101</v>
      </c>
      <c r="AB922" s="317">
        <v>118480</v>
      </c>
    </row>
    <row r="923" spans="1:28">
      <c r="A923">
        <v>922</v>
      </c>
      <c r="B923" t="s">
        <v>11294</v>
      </c>
      <c r="C923" t="s">
        <v>11295</v>
      </c>
      <c r="D923" t="s">
        <v>37</v>
      </c>
      <c r="E923" t="s">
        <v>72</v>
      </c>
      <c r="I923" s="1"/>
      <c r="J923" t="s">
        <v>43</v>
      </c>
      <c r="L923" t="s">
        <v>16353</v>
      </c>
      <c r="O923" t="s">
        <v>43</v>
      </c>
      <c r="P923" t="s">
        <v>43</v>
      </c>
      <c r="Q923" t="s">
        <v>43</v>
      </c>
      <c r="V923" s="1"/>
      <c r="X923" s="317"/>
      <c r="AB923" s="317"/>
    </row>
    <row r="924" spans="1:28">
      <c r="A924">
        <v>923</v>
      </c>
      <c r="B924" t="s">
        <v>11296</v>
      </c>
      <c r="C924" t="s">
        <v>11297</v>
      </c>
      <c r="D924" t="s">
        <v>37</v>
      </c>
      <c r="E924" t="s">
        <v>108</v>
      </c>
      <c r="I924" s="1"/>
      <c r="J924" t="s">
        <v>43</v>
      </c>
      <c r="L924" t="s">
        <v>16353</v>
      </c>
      <c r="O924" t="s">
        <v>43</v>
      </c>
      <c r="P924" t="s">
        <v>43</v>
      </c>
      <c r="Q924" t="s">
        <v>43</v>
      </c>
      <c r="V924" s="1"/>
      <c r="X924" s="317"/>
      <c r="AB924" s="317"/>
    </row>
    <row r="925" spans="1:28">
      <c r="A925">
        <v>924</v>
      </c>
      <c r="B925" t="s">
        <v>11298</v>
      </c>
      <c r="C925" t="s">
        <v>11299</v>
      </c>
      <c r="D925" t="s">
        <v>37</v>
      </c>
      <c r="E925" t="s">
        <v>40</v>
      </c>
      <c r="I925" s="1"/>
      <c r="J925" t="s">
        <v>43</v>
      </c>
      <c r="L925" t="s">
        <v>16353</v>
      </c>
      <c r="O925" t="s">
        <v>43</v>
      </c>
      <c r="P925" t="s">
        <v>43</v>
      </c>
      <c r="Q925" t="s">
        <v>43</v>
      </c>
      <c r="V925" s="1"/>
      <c r="X925" s="317"/>
      <c r="AB925" s="317"/>
    </row>
    <row r="926" spans="1:28">
      <c r="A926">
        <v>925</v>
      </c>
      <c r="B926" t="s">
        <v>11300</v>
      </c>
      <c r="C926" t="s">
        <v>11301</v>
      </c>
      <c r="D926" t="s">
        <v>37</v>
      </c>
      <c r="E926" t="s">
        <v>123</v>
      </c>
      <c r="I926" s="1">
        <v>45911</v>
      </c>
      <c r="J926">
        <v>9</v>
      </c>
      <c r="L926" t="s">
        <v>16353</v>
      </c>
      <c r="M926">
        <v>531002</v>
      </c>
      <c r="N926" t="s">
        <v>10411</v>
      </c>
      <c r="O926">
        <v>10</v>
      </c>
      <c r="P926">
        <v>9</v>
      </c>
      <c r="Q926">
        <v>10</v>
      </c>
      <c r="S926">
        <v>45939</v>
      </c>
      <c r="T926">
        <v>45945</v>
      </c>
      <c r="V926" s="1">
        <v>45950</v>
      </c>
      <c r="W926">
        <v>10</v>
      </c>
      <c r="X926" s="317">
        <v>58870</v>
      </c>
      <c r="Y926">
        <v>25.1</v>
      </c>
      <c r="Z926">
        <v>10</v>
      </c>
      <c r="AA926">
        <v>101</v>
      </c>
      <c r="AB926" s="317">
        <v>158248.12</v>
      </c>
    </row>
    <row r="927" spans="1:28">
      <c r="A927">
        <v>926</v>
      </c>
      <c r="B927" t="s">
        <v>11302</v>
      </c>
      <c r="C927" t="s">
        <v>5609</v>
      </c>
      <c r="D927" t="s">
        <v>37</v>
      </c>
      <c r="E927" t="s">
        <v>72</v>
      </c>
      <c r="I927" s="1"/>
      <c r="J927" t="s">
        <v>43</v>
      </c>
      <c r="L927" t="s">
        <v>16353</v>
      </c>
      <c r="O927" t="s">
        <v>43</v>
      </c>
      <c r="P927" t="s">
        <v>43</v>
      </c>
      <c r="Q927" t="s">
        <v>43</v>
      </c>
      <c r="V927" s="1"/>
      <c r="X927" s="317"/>
      <c r="AB927" s="317"/>
    </row>
    <row r="928" spans="1:28">
      <c r="A928">
        <v>927</v>
      </c>
      <c r="B928" t="s">
        <v>11303</v>
      </c>
      <c r="C928" t="s">
        <v>2529</v>
      </c>
      <c r="D928" t="s">
        <v>37</v>
      </c>
      <c r="E928" t="s">
        <v>87</v>
      </c>
      <c r="F928">
        <v>45922</v>
      </c>
      <c r="I928" s="1"/>
      <c r="L928" t="s">
        <v>16353</v>
      </c>
      <c r="O928" t="s">
        <v>43</v>
      </c>
      <c r="P928" t="s">
        <v>43</v>
      </c>
      <c r="Q928" t="s">
        <v>43</v>
      </c>
      <c r="V928" s="1"/>
      <c r="X928" s="317"/>
      <c r="AB928" s="317"/>
    </row>
    <row r="929" spans="1:28">
      <c r="A929">
        <v>928</v>
      </c>
      <c r="B929" t="s">
        <v>2415</v>
      </c>
      <c r="C929" t="s">
        <v>2416</v>
      </c>
      <c r="D929" t="s">
        <v>37</v>
      </c>
      <c r="E929" t="s">
        <v>60</v>
      </c>
      <c r="F929">
        <v>45986</v>
      </c>
      <c r="G929">
        <v>45954</v>
      </c>
      <c r="I929" s="1"/>
      <c r="J929" t="s">
        <v>43</v>
      </c>
      <c r="L929" t="s">
        <v>16353</v>
      </c>
      <c r="O929" t="s">
        <v>43</v>
      </c>
      <c r="P929" t="s">
        <v>43</v>
      </c>
      <c r="Q929" t="s">
        <v>43</v>
      </c>
      <c r="V929" s="1"/>
      <c r="X929" s="317"/>
      <c r="AB929" s="317"/>
    </row>
    <row r="930" spans="1:28">
      <c r="A930">
        <v>929</v>
      </c>
      <c r="B930" t="s">
        <v>1275</v>
      </c>
      <c r="C930" t="s">
        <v>10514</v>
      </c>
      <c r="D930" t="s">
        <v>37</v>
      </c>
      <c r="E930" t="s">
        <v>40</v>
      </c>
      <c r="I930" s="1">
        <v>45868</v>
      </c>
      <c r="J930">
        <v>7</v>
      </c>
      <c r="L930" t="s">
        <v>16353</v>
      </c>
      <c r="M930">
        <v>50022381</v>
      </c>
      <c r="N930" t="s">
        <v>267</v>
      </c>
      <c r="O930">
        <v>9</v>
      </c>
      <c r="P930">
        <v>8</v>
      </c>
      <c r="Q930">
        <v>9</v>
      </c>
      <c r="V930" s="1">
        <v>45922</v>
      </c>
      <c r="W930">
        <v>9</v>
      </c>
      <c r="X930" s="317">
        <v>52100</v>
      </c>
      <c r="Y930">
        <v>25.9</v>
      </c>
      <c r="Z930">
        <v>9</v>
      </c>
      <c r="AA930">
        <v>40</v>
      </c>
      <c r="AB930" s="317">
        <v>117547</v>
      </c>
    </row>
    <row r="931" spans="1:28">
      <c r="A931">
        <v>930</v>
      </c>
      <c r="B931" t="s">
        <v>11304</v>
      </c>
      <c r="C931" t="s">
        <v>11305</v>
      </c>
      <c r="D931" t="s">
        <v>37</v>
      </c>
      <c r="E931" t="s">
        <v>72</v>
      </c>
      <c r="I931" s="1">
        <v>45866</v>
      </c>
      <c r="J931">
        <v>7</v>
      </c>
      <c r="L931" t="s">
        <v>16353</v>
      </c>
      <c r="M931">
        <v>530805</v>
      </c>
      <c r="N931" t="s">
        <v>10411</v>
      </c>
      <c r="O931">
        <v>8</v>
      </c>
      <c r="P931">
        <v>7</v>
      </c>
      <c r="Q931">
        <v>8</v>
      </c>
      <c r="S931">
        <v>45882</v>
      </c>
      <c r="T931">
        <v>45884</v>
      </c>
      <c r="V931" s="1">
        <v>45889</v>
      </c>
      <c r="W931">
        <v>8</v>
      </c>
      <c r="X931" s="317">
        <v>38190</v>
      </c>
      <c r="Y931">
        <v>25.8</v>
      </c>
      <c r="Z931">
        <v>8</v>
      </c>
      <c r="AA931">
        <v>101</v>
      </c>
      <c r="AB931" s="317">
        <v>95383</v>
      </c>
    </row>
    <row r="932" spans="1:28">
      <c r="A932">
        <v>931</v>
      </c>
      <c r="B932" t="s">
        <v>11306</v>
      </c>
      <c r="C932" t="s">
        <v>11307</v>
      </c>
      <c r="D932" t="s">
        <v>37</v>
      </c>
      <c r="E932" t="s">
        <v>87</v>
      </c>
      <c r="I932" s="1"/>
      <c r="J932" t="s">
        <v>43</v>
      </c>
      <c r="L932" t="s">
        <v>16353</v>
      </c>
      <c r="O932" t="s">
        <v>43</v>
      </c>
      <c r="P932" t="s">
        <v>43</v>
      </c>
      <c r="Q932" t="s">
        <v>43</v>
      </c>
      <c r="V932" s="1"/>
      <c r="X932" s="317"/>
      <c r="AB932" s="317"/>
    </row>
    <row r="933" spans="1:28">
      <c r="A933">
        <v>932</v>
      </c>
      <c r="B933" t="s">
        <v>11308</v>
      </c>
      <c r="C933" t="s">
        <v>11309</v>
      </c>
      <c r="D933" t="s">
        <v>37</v>
      </c>
      <c r="E933" t="s">
        <v>72</v>
      </c>
      <c r="G933">
        <v>45882</v>
      </c>
      <c r="I933" s="1">
        <v>45909</v>
      </c>
      <c r="J933">
        <v>9</v>
      </c>
      <c r="L933" t="s">
        <v>16353</v>
      </c>
      <c r="M933">
        <v>531110</v>
      </c>
      <c r="N933" t="s">
        <v>10411</v>
      </c>
      <c r="O933">
        <v>11</v>
      </c>
      <c r="P933">
        <v>9</v>
      </c>
      <c r="Q933">
        <v>11</v>
      </c>
      <c r="S933">
        <v>45980</v>
      </c>
      <c r="T933">
        <v>45989</v>
      </c>
      <c r="V933" s="1">
        <v>45991</v>
      </c>
      <c r="W933">
        <v>11</v>
      </c>
      <c r="X933" s="317">
        <v>64440</v>
      </c>
      <c r="Y933">
        <v>25.11</v>
      </c>
      <c r="Z933">
        <v>11</v>
      </c>
      <c r="AA933">
        <v>101</v>
      </c>
      <c r="AB933" s="317">
        <v>159451</v>
      </c>
    </row>
    <row r="934" spans="1:28">
      <c r="A934">
        <v>933</v>
      </c>
      <c r="B934" t="s">
        <v>2444</v>
      </c>
      <c r="C934" t="s">
        <v>2445</v>
      </c>
      <c r="D934" t="s">
        <v>37</v>
      </c>
      <c r="E934" t="s">
        <v>72</v>
      </c>
      <c r="F934">
        <v>45931</v>
      </c>
      <c r="I934" s="1"/>
      <c r="J934" t="s">
        <v>43</v>
      </c>
      <c r="L934" t="s">
        <v>16353</v>
      </c>
      <c r="O934" t="s">
        <v>43</v>
      </c>
      <c r="P934" t="s">
        <v>43</v>
      </c>
      <c r="Q934" t="s">
        <v>43</v>
      </c>
      <c r="V934" s="1"/>
      <c r="X934" s="317"/>
      <c r="AB934" s="317"/>
    </row>
    <row r="935" spans="1:28">
      <c r="A935">
        <v>934</v>
      </c>
      <c r="B935" t="s">
        <v>2447</v>
      </c>
      <c r="C935" t="s">
        <v>2448</v>
      </c>
      <c r="D935" t="s">
        <v>37</v>
      </c>
      <c r="E935" t="s">
        <v>72</v>
      </c>
      <c r="F935">
        <v>45924</v>
      </c>
      <c r="I935" s="1">
        <v>46058</v>
      </c>
      <c r="J935">
        <v>2</v>
      </c>
      <c r="L935" t="s">
        <v>16353</v>
      </c>
      <c r="M935">
        <v>50056238</v>
      </c>
      <c r="N935" t="s">
        <v>267</v>
      </c>
      <c r="O935" t="s">
        <v>43</v>
      </c>
      <c r="P935">
        <v>2</v>
      </c>
      <c r="Q935" t="s">
        <v>43</v>
      </c>
      <c r="V935" s="1"/>
      <c r="X935" s="317"/>
      <c r="AB935" s="317"/>
    </row>
    <row r="936" spans="1:28">
      <c r="A936">
        <v>935</v>
      </c>
      <c r="B936" t="s">
        <v>11310</v>
      </c>
      <c r="C936" t="s">
        <v>11311</v>
      </c>
      <c r="D936" t="s">
        <v>37</v>
      </c>
      <c r="E936" t="s">
        <v>40</v>
      </c>
      <c r="I936" s="1"/>
      <c r="J936" t="s">
        <v>43</v>
      </c>
      <c r="L936" t="s">
        <v>16353</v>
      </c>
      <c r="O936" t="s">
        <v>43</v>
      </c>
      <c r="P936" t="s">
        <v>43</v>
      </c>
      <c r="Q936" t="s">
        <v>43</v>
      </c>
      <c r="V936" s="1"/>
      <c r="X936" s="317"/>
      <c r="AB936" s="317"/>
    </row>
    <row r="937" spans="1:28">
      <c r="A937">
        <v>936</v>
      </c>
      <c r="B937" t="s">
        <v>11312</v>
      </c>
      <c r="C937" t="s">
        <v>11313</v>
      </c>
      <c r="D937" t="s">
        <v>37</v>
      </c>
      <c r="E937" t="s">
        <v>40</v>
      </c>
      <c r="G937">
        <v>45882</v>
      </c>
      <c r="I937" s="1"/>
      <c r="J937" t="s">
        <v>43</v>
      </c>
      <c r="L937" t="s">
        <v>16353</v>
      </c>
      <c r="O937" t="s">
        <v>43</v>
      </c>
      <c r="P937" t="s">
        <v>43</v>
      </c>
      <c r="Q937" t="s">
        <v>43</v>
      </c>
      <c r="V937" s="1"/>
      <c r="X937" s="317"/>
      <c r="AB937" s="317"/>
    </row>
    <row r="938" spans="1:28">
      <c r="A938">
        <v>937</v>
      </c>
      <c r="B938" t="s">
        <v>11314</v>
      </c>
      <c r="C938" t="s">
        <v>11315</v>
      </c>
      <c r="D938" t="s">
        <v>37</v>
      </c>
      <c r="E938" t="s">
        <v>40</v>
      </c>
      <c r="I938" s="1">
        <v>45972</v>
      </c>
      <c r="J938">
        <v>11</v>
      </c>
      <c r="L938" t="s">
        <v>16353</v>
      </c>
      <c r="M938">
        <v>630105</v>
      </c>
      <c r="N938" t="s">
        <v>10411</v>
      </c>
      <c r="O938">
        <v>12</v>
      </c>
      <c r="P938">
        <v>11</v>
      </c>
      <c r="Q938">
        <v>12</v>
      </c>
      <c r="R938">
        <v>45974</v>
      </c>
      <c r="V938" s="1"/>
      <c r="X938" s="317"/>
      <c r="Y938">
        <v>26.1</v>
      </c>
      <c r="Z938">
        <v>1</v>
      </c>
      <c r="AA938">
        <v>101</v>
      </c>
      <c r="AB938" s="317">
        <v>66240</v>
      </c>
    </row>
    <row r="939" spans="1:28">
      <c r="A939">
        <v>938</v>
      </c>
      <c r="B939" t="s">
        <v>2559</v>
      </c>
      <c r="C939" t="s">
        <v>11316</v>
      </c>
      <c r="D939" t="s">
        <v>37</v>
      </c>
      <c r="E939" t="s">
        <v>92</v>
      </c>
      <c r="I939" s="1">
        <v>45870</v>
      </c>
      <c r="J939">
        <v>8</v>
      </c>
      <c r="L939" t="s">
        <v>16353</v>
      </c>
      <c r="M939">
        <v>50022845</v>
      </c>
      <c r="N939" t="s">
        <v>267</v>
      </c>
      <c r="O939">
        <v>9</v>
      </c>
      <c r="P939">
        <v>8</v>
      </c>
      <c r="Q939">
        <v>9</v>
      </c>
      <c r="S939">
        <v>45925</v>
      </c>
      <c r="T939">
        <v>45929</v>
      </c>
      <c r="V939" s="1">
        <v>45922</v>
      </c>
      <c r="W939">
        <v>9</v>
      </c>
      <c r="X939" s="317">
        <v>131110</v>
      </c>
      <c r="Y939">
        <v>25.9</v>
      </c>
      <c r="Z939">
        <v>9</v>
      </c>
      <c r="AA939">
        <v>40</v>
      </c>
      <c r="AB939" s="317">
        <v>248763</v>
      </c>
    </row>
    <row r="940" spans="1:28">
      <c r="A940">
        <v>939</v>
      </c>
      <c r="B940" t="s">
        <v>2562</v>
      </c>
      <c r="C940" t="s">
        <v>11317</v>
      </c>
      <c r="D940" t="s">
        <v>37</v>
      </c>
      <c r="E940" t="s">
        <v>140</v>
      </c>
      <c r="I940" s="1">
        <v>45870</v>
      </c>
      <c r="J940">
        <v>8</v>
      </c>
      <c r="L940" t="s">
        <v>16353</v>
      </c>
      <c r="M940">
        <v>50022867</v>
      </c>
      <c r="N940" t="s">
        <v>10411</v>
      </c>
      <c r="O940">
        <v>11</v>
      </c>
      <c r="P940">
        <v>8</v>
      </c>
      <c r="Q940">
        <v>11</v>
      </c>
      <c r="V940" s="1">
        <v>45991</v>
      </c>
      <c r="W940">
        <v>11</v>
      </c>
      <c r="X940" s="317">
        <v>44380</v>
      </c>
      <c r="Y940">
        <v>25.12</v>
      </c>
      <c r="Z940">
        <v>12</v>
      </c>
      <c r="AA940">
        <v>40</v>
      </c>
      <c r="AB940" s="317">
        <v>98322</v>
      </c>
    </row>
    <row r="941" spans="1:28">
      <c r="A941">
        <v>940</v>
      </c>
      <c r="B941" t="s">
        <v>2260</v>
      </c>
      <c r="C941" t="s">
        <v>11318</v>
      </c>
      <c r="D941" t="s">
        <v>37</v>
      </c>
      <c r="E941" t="s">
        <v>108</v>
      </c>
      <c r="I941" s="1">
        <v>45870</v>
      </c>
      <c r="J941">
        <v>8</v>
      </c>
      <c r="L941" t="s">
        <v>16353</v>
      </c>
      <c r="M941">
        <v>50023020</v>
      </c>
      <c r="N941" t="s">
        <v>6518</v>
      </c>
      <c r="O941">
        <v>9</v>
      </c>
      <c r="P941">
        <v>8</v>
      </c>
      <c r="Q941">
        <v>9</v>
      </c>
      <c r="V941" s="1">
        <v>45926</v>
      </c>
      <c r="W941">
        <v>9</v>
      </c>
      <c r="X941" s="317">
        <v>23640</v>
      </c>
      <c r="Y941">
        <v>25.9</v>
      </c>
      <c r="Z941">
        <v>9</v>
      </c>
      <c r="AA941">
        <v>40</v>
      </c>
      <c r="AB941" s="317">
        <v>52359</v>
      </c>
    </row>
    <row r="942" spans="1:28">
      <c r="A942">
        <v>941</v>
      </c>
      <c r="B942" t="s">
        <v>2574</v>
      </c>
      <c r="C942" t="s">
        <v>2575</v>
      </c>
      <c r="D942" t="s">
        <v>37</v>
      </c>
      <c r="E942" t="s">
        <v>108</v>
      </c>
      <c r="I942" s="1">
        <v>45873</v>
      </c>
      <c r="J942">
        <v>8</v>
      </c>
      <c r="L942" t="s">
        <v>16353</v>
      </c>
      <c r="M942">
        <v>50023423</v>
      </c>
      <c r="N942" t="s">
        <v>6518</v>
      </c>
      <c r="O942">
        <v>9</v>
      </c>
      <c r="P942">
        <v>8</v>
      </c>
      <c r="Q942">
        <v>9</v>
      </c>
      <c r="V942" s="1">
        <v>45926</v>
      </c>
      <c r="W942">
        <v>9</v>
      </c>
      <c r="X942" s="317">
        <v>37660</v>
      </c>
      <c r="Y942">
        <v>25.9</v>
      </c>
      <c r="Z942">
        <v>9</v>
      </c>
      <c r="AA942">
        <v>40</v>
      </c>
      <c r="AB942" s="317">
        <v>83433</v>
      </c>
    </row>
    <row r="943" spans="1:28">
      <c r="A943">
        <v>942</v>
      </c>
      <c r="B943" t="s">
        <v>2453</v>
      </c>
      <c r="C943" t="s">
        <v>11319</v>
      </c>
      <c r="D943" t="s">
        <v>37</v>
      </c>
      <c r="E943" t="s">
        <v>92</v>
      </c>
      <c r="F943">
        <v>45936</v>
      </c>
      <c r="I943" s="1"/>
      <c r="J943" t="s">
        <v>43</v>
      </c>
      <c r="L943" t="s">
        <v>16353</v>
      </c>
      <c r="O943" t="s">
        <v>43</v>
      </c>
      <c r="P943" t="s">
        <v>43</v>
      </c>
      <c r="Q943" t="s">
        <v>43</v>
      </c>
      <c r="V943" s="1"/>
      <c r="X943" s="317"/>
      <c r="AB943" s="317"/>
    </row>
    <row r="944" spans="1:28">
      <c r="A944">
        <v>943</v>
      </c>
      <c r="B944" t="s">
        <v>2450</v>
      </c>
      <c r="C944" t="s">
        <v>2451</v>
      </c>
      <c r="D944" t="s">
        <v>37</v>
      </c>
      <c r="E944" t="s">
        <v>108</v>
      </c>
      <c r="F944">
        <v>45950</v>
      </c>
      <c r="I944" s="1"/>
      <c r="J944" t="s">
        <v>43</v>
      </c>
      <c r="L944" t="s">
        <v>16353</v>
      </c>
      <c r="O944" t="s">
        <v>43</v>
      </c>
      <c r="P944" t="s">
        <v>43</v>
      </c>
      <c r="Q944" t="s">
        <v>43</v>
      </c>
      <c r="V944" s="1"/>
      <c r="X944" s="317"/>
      <c r="AB944" s="317"/>
    </row>
    <row r="945" spans="1:28">
      <c r="A945">
        <v>944</v>
      </c>
      <c r="B945" t="s">
        <v>2517</v>
      </c>
      <c r="C945" t="s">
        <v>2518</v>
      </c>
      <c r="D945" t="s">
        <v>37</v>
      </c>
      <c r="E945" t="s">
        <v>40</v>
      </c>
      <c r="F945">
        <v>45950</v>
      </c>
      <c r="I945" s="1"/>
      <c r="J945" t="s">
        <v>43</v>
      </c>
      <c r="L945" t="s">
        <v>16353</v>
      </c>
      <c r="O945" t="s">
        <v>43</v>
      </c>
      <c r="P945" t="s">
        <v>43</v>
      </c>
      <c r="Q945" t="s">
        <v>43</v>
      </c>
      <c r="V945" s="1"/>
      <c r="X945" s="317"/>
      <c r="AB945" s="317"/>
    </row>
    <row r="946" spans="1:28">
      <c r="A946">
        <v>945</v>
      </c>
      <c r="B946" t="s">
        <v>2525</v>
      </c>
      <c r="C946" t="s">
        <v>2526</v>
      </c>
      <c r="D946" t="s">
        <v>37</v>
      </c>
      <c r="E946" t="s">
        <v>108</v>
      </c>
      <c r="F946">
        <v>45966</v>
      </c>
      <c r="G946">
        <v>45947</v>
      </c>
      <c r="I946" s="1">
        <v>46028</v>
      </c>
      <c r="J946">
        <v>1</v>
      </c>
      <c r="L946" t="s">
        <v>16353</v>
      </c>
      <c r="M946">
        <v>50052187</v>
      </c>
      <c r="N946" t="s">
        <v>6518</v>
      </c>
      <c r="O946">
        <v>2</v>
      </c>
      <c r="P946">
        <v>1</v>
      </c>
      <c r="Q946">
        <v>2</v>
      </c>
      <c r="S946">
        <v>2.17</v>
      </c>
      <c r="T946">
        <v>46077</v>
      </c>
      <c r="V946" s="1"/>
      <c r="X946" s="317"/>
      <c r="Y946">
        <v>26.2</v>
      </c>
      <c r="Z946">
        <v>2</v>
      </c>
      <c r="AA946">
        <v>40</v>
      </c>
      <c r="AB946" s="317">
        <v>162524</v>
      </c>
    </row>
    <row r="947" spans="1:28">
      <c r="A947">
        <v>946</v>
      </c>
      <c r="B947" t="s">
        <v>2528</v>
      </c>
      <c r="C947" t="s">
        <v>2529</v>
      </c>
      <c r="D947" t="s">
        <v>37</v>
      </c>
      <c r="E947" t="s">
        <v>87</v>
      </c>
      <c r="F947">
        <v>45910</v>
      </c>
      <c r="I947" s="1">
        <v>46063</v>
      </c>
      <c r="J947">
        <v>2</v>
      </c>
      <c r="L947" t="s">
        <v>16353</v>
      </c>
      <c r="M947">
        <v>50057025</v>
      </c>
      <c r="N947" t="s">
        <v>10340</v>
      </c>
      <c r="O947" t="s">
        <v>43</v>
      </c>
      <c r="P947">
        <v>2</v>
      </c>
      <c r="Q947" t="s">
        <v>43</v>
      </c>
      <c r="V947" s="1"/>
      <c r="X947" s="317"/>
      <c r="AB947" s="317"/>
    </row>
    <row r="948" spans="1:28">
      <c r="A948">
        <v>947</v>
      </c>
      <c r="B948" t="s">
        <v>2523</v>
      </c>
      <c r="C948" t="s">
        <v>2521</v>
      </c>
      <c r="D948" t="s">
        <v>37</v>
      </c>
      <c r="E948" t="s">
        <v>87</v>
      </c>
      <c r="F948">
        <v>45934</v>
      </c>
      <c r="I948" s="1"/>
      <c r="J948" t="s">
        <v>43</v>
      </c>
      <c r="L948" t="s">
        <v>16353</v>
      </c>
      <c r="O948" t="s">
        <v>43</v>
      </c>
      <c r="P948" t="s">
        <v>43</v>
      </c>
      <c r="Q948" t="s">
        <v>43</v>
      </c>
      <c r="V948" s="1"/>
      <c r="X948" s="317"/>
      <c r="AB948" s="317"/>
    </row>
    <row r="949" spans="1:28">
      <c r="A949">
        <v>948</v>
      </c>
      <c r="B949" t="s">
        <v>2520</v>
      </c>
      <c r="C949" t="s">
        <v>2521</v>
      </c>
      <c r="D949" t="s">
        <v>37</v>
      </c>
      <c r="E949" t="s">
        <v>87</v>
      </c>
      <c r="F949">
        <v>45920</v>
      </c>
      <c r="I949" s="1"/>
      <c r="J949" t="s">
        <v>43</v>
      </c>
      <c r="L949" t="s">
        <v>16353</v>
      </c>
      <c r="O949" t="s">
        <v>43</v>
      </c>
      <c r="P949" t="s">
        <v>43</v>
      </c>
      <c r="Q949" t="s">
        <v>43</v>
      </c>
      <c r="V949" s="1"/>
      <c r="X949" s="317"/>
      <c r="AB949" s="317"/>
    </row>
    <row r="950" spans="1:28">
      <c r="A950">
        <v>949</v>
      </c>
      <c r="B950" t="s">
        <v>2586</v>
      </c>
      <c r="C950" t="s">
        <v>2587</v>
      </c>
      <c r="D950" t="s">
        <v>37</v>
      </c>
      <c r="E950" t="s">
        <v>108</v>
      </c>
      <c r="F950">
        <v>45929</v>
      </c>
      <c r="I950" s="1"/>
      <c r="J950" t="s">
        <v>43</v>
      </c>
      <c r="L950" t="s">
        <v>16353</v>
      </c>
      <c r="O950" t="s">
        <v>43</v>
      </c>
      <c r="P950" t="s">
        <v>43</v>
      </c>
      <c r="Q950" t="s">
        <v>43</v>
      </c>
      <c r="V950" s="1"/>
      <c r="X950" s="317"/>
      <c r="AB950" s="317"/>
    </row>
    <row r="951" spans="1:28">
      <c r="A951">
        <v>950</v>
      </c>
      <c r="B951" t="s">
        <v>2577</v>
      </c>
      <c r="C951" t="s">
        <v>2578</v>
      </c>
      <c r="D951" t="s">
        <v>37</v>
      </c>
      <c r="E951" t="s">
        <v>108</v>
      </c>
      <c r="I951" s="1">
        <v>45873</v>
      </c>
      <c r="J951">
        <v>8</v>
      </c>
      <c r="L951" t="s">
        <v>16353</v>
      </c>
      <c r="M951">
        <v>50023466</v>
      </c>
      <c r="N951" t="s">
        <v>6518</v>
      </c>
      <c r="O951">
        <v>11</v>
      </c>
      <c r="P951">
        <v>8</v>
      </c>
      <c r="Q951">
        <v>11</v>
      </c>
      <c r="R951">
        <v>45876</v>
      </c>
      <c r="S951">
        <v>46001</v>
      </c>
      <c r="T951">
        <v>46006</v>
      </c>
      <c r="V951" s="1">
        <v>45991</v>
      </c>
      <c r="W951">
        <v>11</v>
      </c>
      <c r="X951" s="317">
        <v>492950</v>
      </c>
      <c r="Y951">
        <v>25.11</v>
      </c>
      <c r="Z951">
        <v>11</v>
      </c>
      <c r="AA951">
        <v>40</v>
      </c>
      <c r="AB951" s="317">
        <v>898247</v>
      </c>
    </row>
    <row r="952" spans="1:28">
      <c r="A952">
        <v>951</v>
      </c>
      <c r="B952" t="s">
        <v>2473</v>
      </c>
      <c r="C952" t="s">
        <v>2474</v>
      </c>
      <c r="D952" t="s">
        <v>37</v>
      </c>
      <c r="E952" t="s">
        <v>92</v>
      </c>
      <c r="I952" s="1"/>
      <c r="J952" t="s">
        <v>43</v>
      </c>
      <c r="L952" t="s">
        <v>16353</v>
      </c>
      <c r="O952" t="s">
        <v>43</v>
      </c>
      <c r="P952" t="s">
        <v>43</v>
      </c>
      <c r="Q952" t="s">
        <v>43</v>
      </c>
      <c r="V952" s="1"/>
      <c r="X952" s="317"/>
      <c r="AB952" s="317"/>
    </row>
    <row r="953" spans="1:28">
      <c r="A953">
        <v>952</v>
      </c>
      <c r="B953" t="s">
        <v>2476</v>
      </c>
      <c r="C953" t="s">
        <v>2477</v>
      </c>
      <c r="D953" t="s">
        <v>37</v>
      </c>
      <c r="E953" t="s">
        <v>92</v>
      </c>
      <c r="I953" s="1"/>
      <c r="J953" t="s">
        <v>43</v>
      </c>
      <c r="L953" t="s">
        <v>16353</v>
      </c>
      <c r="O953" t="s">
        <v>43</v>
      </c>
      <c r="P953" t="s">
        <v>43</v>
      </c>
      <c r="Q953" t="s">
        <v>43</v>
      </c>
      <c r="V953" s="1"/>
      <c r="X953" s="317"/>
      <c r="AB953" s="317"/>
    </row>
    <row r="954" spans="1:28">
      <c r="A954">
        <v>953</v>
      </c>
      <c r="B954" t="s">
        <v>2479</v>
      </c>
      <c r="C954" t="s">
        <v>2480</v>
      </c>
      <c r="D954" t="s">
        <v>37</v>
      </c>
      <c r="E954" t="s">
        <v>92</v>
      </c>
      <c r="I954" s="1"/>
      <c r="J954" t="s">
        <v>43</v>
      </c>
      <c r="L954" t="s">
        <v>16353</v>
      </c>
      <c r="O954" t="s">
        <v>43</v>
      </c>
      <c r="P954" t="s">
        <v>43</v>
      </c>
      <c r="Q954" t="s">
        <v>43</v>
      </c>
      <c r="V954" s="1"/>
      <c r="X954" s="317"/>
      <c r="AB954" s="317"/>
    </row>
    <row r="955" spans="1:28">
      <c r="A955">
        <v>954</v>
      </c>
      <c r="B955" t="s">
        <v>2482</v>
      </c>
      <c r="C955" t="s">
        <v>2483</v>
      </c>
      <c r="D955" t="s">
        <v>37</v>
      </c>
      <c r="E955" t="s">
        <v>92</v>
      </c>
      <c r="I955" s="1"/>
      <c r="J955" t="s">
        <v>43</v>
      </c>
      <c r="L955" t="s">
        <v>16353</v>
      </c>
      <c r="O955" t="s">
        <v>43</v>
      </c>
      <c r="P955" t="s">
        <v>43</v>
      </c>
      <c r="Q955" t="s">
        <v>43</v>
      </c>
      <c r="V955" s="1"/>
      <c r="X955" s="317"/>
      <c r="AB955" s="317"/>
    </row>
    <row r="956" spans="1:28">
      <c r="A956">
        <v>955</v>
      </c>
      <c r="B956" t="s">
        <v>2485</v>
      </c>
      <c r="C956" t="s">
        <v>2486</v>
      </c>
      <c r="D956" t="s">
        <v>37</v>
      </c>
      <c r="E956" t="s">
        <v>92</v>
      </c>
      <c r="I956" s="1"/>
      <c r="J956" t="s">
        <v>43</v>
      </c>
      <c r="L956" t="s">
        <v>16353</v>
      </c>
      <c r="O956" t="s">
        <v>43</v>
      </c>
      <c r="P956" t="s">
        <v>43</v>
      </c>
      <c r="Q956" t="s">
        <v>43</v>
      </c>
      <c r="V956" s="1"/>
      <c r="X956" s="317"/>
      <c r="AB956" s="317"/>
    </row>
    <row r="957" spans="1:28">
      <c r="A957">
        <v>956</v>
      </c>
      <c r="B957" t="s">
        <v>2488</v>
      </c>
      <c r="C957" t="s">
        <v>2489</v>
      </c>
      <c r="D957" t="s">
        <v>37</v>
      </c>
      <c r="E957" t="s">
        <v>108</v>
      </c>
      <c r="I957" s="1"/>
      <c r="J957" t="s">
        <v>43</v>
      </c>
      <c r="L957" t="s">
        <v>16353</v>
      </c>
      <c r="O957" t="s">
        <v>43</v>
      </c>
      <c r="P957" t="s">
        <v>43</v>
      </c>
      <c r="Q957" t="s">
        <v>43</v>
      </c>
      <c r="V957" s="1"/>
      <c r="X957" s="317"/>
      <c r="AB957" s="317"/>
    </row>
    <row r="958" spans="1:28">
      <c r="A958">
        <v>957</v>
      </c>
      <c r="B958" t="s">
        <v>2503</v>
      </c>
      <c r="C958" t="s">
        <v>2504</v>
      </c>
      <c r="D958" t="s">
        <v>37</v>
      </c>
      <c r="E958" t="s">
        <v>92</v>
      </c>
      <c r="I958" s="1"/>
      <c r="J958" t="s">
        <v>43</v>
      </c>
      <c r="L958" t="s">
        <v>16353</v>
      </c>
      <c r="O958" t="s">
        <v>43</v>
      </c>
      <c r="P958" t="s">
        <v>43</v>
      </c>
      <c r="Q958" t="s">
        <v>43</v>
      </c>
      <c r="V958" s="1"/>
      <c r="X958" s="317"/>
      <c r="AB958" s="317"/>
    </row>
    <row r="959" spans="1:28">
      <c r="A959">
        <v>958</v>
      </c>
      <c r="B959" t="s">
        <v>11320</v>
      </c>
      <c r="C959" t="s">
        <v>11321</v>
      </c>
      <c r="D959" t="s">
        <v>37</v>
      </c>
      <c r="E959" t="s">
        <v>92</v>
      </c>
      <c r="I959" s="1"/>
      <c r="J959" t="s">
        <v>43</v>
      </c>
      <c r="L959" t="s">
        <v>16353</v>
      </c>
      <c r="O959" t="s">
        <v>43</v>
      </c>
      <c r="P959" t="s">
        <v>43</v>
      </c>
      <c r="Q959" t="s">
        <v>43</v>
      </c>
      <c r="V959" s="1"/>
      <c r="X959" s="317"/>
      <c r="AB959" s="317"/>
    </row>
    <row r="960" spans="1:28">
      <c r="A960">
        <v>959</v>
      </c>
      <c r="B960" t="s">
        <v>11322</v>
      </c>
      <c r="C960" t="s">
        <v>11323</v>
      </c>
      <c r="D960" t="s">
        <v>37</v>
      </c>
      <c r="E960" t="s">
        <v>146</v>
      </c>
      <c r="H960" t="s">
        <v>10832</v>
      </c>
      <c r="I960" s="1"/>
      <c r="J960" t="s">
        <v>43</v>
      </c>
      <c r="L960" t="s">
        <v>16353</v>
      </c>
      <c r="O960" t="s">
        <v>43</v>
      </c>
      <c r="P960" t="s">
        <v>43</v>
      </c>
      <c r="Q960" t="s">
        <v>43</v>
      </c>
      <c r="V960" s="1"/>
      <c r="X960" s="317"/>
      <c r="AB960" s="317"/>
    </row>
    <row r="961" spans="1:28">
      <c r="A961">
        <v>960</v>
      </c>
      <c r="B961" t="s">
        <v>11324</v>
      </c>
      <c r="C961" t="s">
        <v>11325</v>
      </c>
      <c r="D961" t="s">
        <v>37</v>
      </c>
      <c r="E961" t="s">
        <v>72</v>
      </c>
      <c r="G961">
        <v>45882</v>
      </c>
      <c r="I961" s="1">
        <v>45909</v>
      </c>
      <c r="J961">
        <v>9</v>
      </c>
      <c r="L961" t="s">
        <v>16353</v>
      </c>
      <c r="M961">
        <v>531110</v>
      </c>
      <c r="N961" t="s">
        <v>10411</v>
      </c>
      <c r="O961">
        <v>11</v>
      </c>
      <c r="P961">
        <v>9</v>
      </c>
      <c r="Q961">
        <v>11</v>
      </c>
      <c r="S961">
        <v>45980</v>
      </c>
      <c r="T961">
        <v>45996</v>
      </c>
      <c r="V961" s="1">
        <v>45991</v>
      </c>
      <c r="W961">
        <v>11</v>
      </c>
      <c r="X961" s="317">
        <v>85130</v>
      </c>
      <c r="Y961">
        <v>25.11</v>
      </c>
      <c r="Z961">
        <v>11</v>
      </c>
      <c r="AA961">
        <v>101</v>
      </c>
      <c r="AB961" s="317">
        <v>224319</v>
      </c>
    </row>
    <row r="962" spans="1:28">
      <c r="A962">
        <v>961</v>
      </c>
      <c r="B962" t="s">
        <v>2984</v>
      </c>
      <c r="C962" t="s">
        <v>2985</v>
      </c>
      <c r="D962" t="s">
        <v>37</v>
      </c>
      <c r="E962" t="s">
        <v>108</v>
      </c>
      <c r="I962" s="1">
        <v>45874</v>
      </c>
      <c r="J962">
        <v>8</v>
      </c>
      <c r="L962" t="s">
        <v>16353</v>
      </c>
      <c r="M962">
        <v>50023815</v>
      </c>
      <c r="N962" t="s">
        <v>6518</v>
      </c>
      <c r="O962">
        <v>11</v>
      </c>
      <c r="P962">
        <v>8</v>
      </c>
      <c r="Q962">
        <v>11</v>
      </c>
      <c r="S962">
        <v>46001</v>
      </c>
      <c r="T962">
        <v>46006</v>
      </c>
      <c r="V962" s="1">
        <v>45991</v>
      </c>
      <c r="W962">
        <v>11</v>
      </c>
      <c r="X962" s="317">
        <v>364130</v>
      </c>
      <c r="Y962">
        <v>25.11</v>
      </c>
      <c r="Z962">
        <v>11</v>
      </c>
      <c r="AA962">
        <v>40</v>
      </c>
      <c r="AB962" s="317">
        <v>667849</v>
      </c>
    </row>
    <row r="963" spans="1:28">
      <c r="A963">
        <v>962</v>
      </c>
      <c r="B963" t="s">
        <v>2595</v>
      </c>
      <c r="C963" t="s">
        <v>2596</v>
      </c>
      <c r="D963" t="s">
        <v>37</v>
      </c>
      <c r="E963" t="s">
        <v>108</v>
      </c>
      <c r="F963">
        <v>45940</v>
      </c>
      <c r="I963" s="1"/>
      <c r="J963" t="s">
        <v>43</v>
      </c>
      <c r="L963" t="s">
        <v>16353</v>
      </c>
      <c r="O963" t="s">
        <v>43</v>
      </c>
      <c r="P963" t="s">
        <v>43</v>
      </c>
      <c r="Q963" t="s">
        <v>43</v>
      </c>
      <c r="V963" s="1"/>
      <c r="X963" s="317"/>
      <c r="AB963" s="317"/>
    </row>
    <row r="964" spans="1:28">
      <c r="A964">
        <v>963</v>
      </c>
      <c r="B964" t="s">
        <v>2598</v>
      </c>
      <c r="C964" t="s">
        <v>952</v>
      </c>
      <c r="D964" t="s">
        <v>37</v>
      </c>
      <c r="E964" t="s">
        <v>87</v>
      </c>
      <c r="F964">
        <v>45966</v>
      </c>
      <c r="I964" s="1"/>
      <c r="J964" t="s">
        <v>43</v>
      </c>
      <c r="L964" t="s">
        <v>16353</v>
      </c>
      <c r="O964" t="s">
        <v>43</v>
      </c>
      <c r="P964" t="s">
        <v>43</v>
      </c>
      <c r="Q964" t="s">
        <v>43</v>
      </c>
      <c r="V964" s="1"/>
      <c r="X964" s="317"/>
      <c r="AB964" s="317"/>
    </row>
    <row r="965" spans="1:28">
      <c r="A965">
        <v>964</v>
      </c>
      <c r="B965" t="s">
        <v>2531</v>
      </c>
      <c r="C965" t="s">
        <v>2532</v>
      </c>
      <c r="D965" t="s">
        <v>37</v>
      </c>
      <c r="E965" t="s">
        <v>140</v>
      </c>
      <c r="F965">
        <v>45925</v>
      </c>
      <c r="I965" s="1"/>
      <c r="J965" t="s">
        <v>43</v>
      </c>
      <c r="L965" t="s">
        <v>16353</v>
      </c>
      <c r="O965" t="s">
        <v>43</v>
      </c>
      <c r="P965" t="s">
        <v>43</v>
      </c>
      <c r="Q965" t="s">
        <v>43</v>
      </c>
      <c r="V965" s="1"/>
      <c r="X965" s="317"/>
      <c r="AB965" s="317"/>
    </row>
    <row r="966" spans="1:28">
      <c r="A966">
        <v>965</v>
      </c>
      <c r="B966" t="s">
        <v>2494</v>
      </c>
      <c r="C966" t="s">
        <v>2495</v>
      </c>
      <c r="D966" t="s">
        <v>37</v>
      </c>
      <c r="E966" t="s">
        <v>60</v>
      </c>
      <c r="I966" s="1"/>
      <c r="J966" t="s">
        <v>43</v>
      </c>
      <c r="L966" t="s">
        <v>16353</v>
      </c>
      <c r="O966" t="s">
        <v>43</v>
      </c>
      <c r="P966" t="s">
        <v>43</v>
      </c>
      <c r="Q966" t="s">
        <v>43</v>
      </c>
      <c r="V966" s="1"/>
      <c r="X966" s="317"/>
      <c r="AB966" s="317"/>
    </row>
    <row r="967" spans="1:28">
      <c r="A967">
        <v>966</v>
      </c>
      <c r="B967" t="s">
        <v>2497</v>
      </c>
      <c r="C967" t="s">
        <v>2498</v>
      </c>
      <c r="D967" t="s">
        <v>37</v>
      </c>
      <c r="E967" t="s">
        <v>60</v>
      </c>
      <c r="I967" s="1"/>
      <c r="J967" t="s">
        <v>43</v>
      </c>
      <c r="L967" t="s">
        <v>16353</v>
      </c>
      <c r="O967" t="s">
        <v>43</v>
      </c>
      <c r="P967" t="s">
        <v>43</v>
      </c>
      <c r="Q967" t="s">
        <v>43</v>
      </c>
      <c r="V967" s="1"/>
      <c r="X967" s="317"/>
      <c r="AB967" s="317"/>
    </row>
    <row r="968" spans="1:28">
      <c r="A968">
        <v>967</v>
      </c>
      <c r="B968" t="s">
        <v>2506</v>
      </c>
      <c r="C968" t="s">
        <v>2507</v>
      </c>
      <c r="D968" t="s">
        <v>37</v>
      </c>
      <c r="E968" t="s">
        <v>92</v>
      </c>
      <c r="I968" s="1"/>
      <c r="J968" t="s">
        <v>43</v>
      </c>
      <c r="L968" t="s">
        <v>16353</v>
      </c>
      <c r="O968" t="s">
        <v>43</v>
      </c>
      <c r="P968" t="s">
        <v>43</v>
      </c>
      <c r="Q968" t="s">
        <v>43</v>
      </c>
      <c r="V968" s="1"/>
      <c r="X968" s="317"/>
      <c r="AB968" s="317"/>
    </row>
    <row r="969" spans="1:28">
      <c r="A969">
        <v>968</v>
      </c>
      <c r="B969" t="s">
        <v>2512</v>
      </c>
      <c r="C969" t="s">
        <v>2513</v>
      </c>
      <c r="D969" t="s">
        <v>37</v>
      </c>
      <c r="E969" t="s">
        <v>92</v>
      </c>
      <c r="I969" s="1"/>
      <c r="J969" t="s">
        <v>43</v>
      </c>
      <c r="L969" t="s">
        <v>16353</v>
      </c>
      <c r="O969" t="s">
        <v>43</v>
      </c>
      <c r="P969" t="s">
        <v>43</v>
      </c>
      <c r="Q969" t="s">
        <v>43</v>
      </c>
      <c r="V969" s="1"/>
      <c r="X969" s="317"/>
      <c r="AB969" s="317"/>
    </row>
    <row r="970" spans="1:28">
      <c r="A970">
        <v>969</v>
      </c>
      <c r="B970" t="s">
        <v>2515</v>
      </c>
      <c r="C970" t="s">
        <v>2513</v>
      </c>
      <c r="D970" t="s">
        <v>37</v>
      </c>
      <c r="E970" t="s">
        <v>92</v>
      </c>
      <c r="I970" s="1"/>
      <c r="J970" t="s">
        <v>43</v>
      </c>
      <c r="L970" t="s">
        <v>16353</v>
      </c>
      <c r="O970" t="s">
        <v>43</v>
      </c>
      <c r="P970" t="s">
        <v>43</v>
      </c>
      <c r="Q970" t="s">
        <v>43</v>
      </c>
      <c r="V970" s="1"/>
      <c r="X970" s="317"/>
      <c r="AB970" s="317"/>
    </row>
    <row r="971" spans="1:28">
      <c r="A971">
        <v>970</v>
      </c>
      <c r="B971" t="s">
        <v>11326</v>
      </c>
      <c r="C971" t="s">
        <v>11327</v>
      </c>
      <c r="D971" t="s">
        <v>37</v>
      </c>
      <c r="E971" t="s">
        <v>636</v>
      </c>
      <c r="H971" t="s">
        <v>10832</v>
      </c>
      <c r="I971" s="1">
        <v>46031</v>
      </c>
      <c r="J971">
        <v>1</v>
      </c>
      <c r="L971" t="s">
        <v>16353</v>
      </c>
      <c r="M971">
        <v>630108</v>
      </c>
      <c r="N971" t="s">
        <v>10411</v>
      </c>
      <c r="O971">
        <v>1</v>
      </c>
      <c r="P971">
        <v>1</v>
      </c>
      <c r="Q971">
        <v>1</v>
      </c>
      <c r="V971" s="1"/>
      <c r="X971" s="317"/>
      <c r="Y971">
        <v>26.1</v>
      </c>
      <c r="Z971">
        <v>1</v>
      </c>
      <c r="AA971">
        <v>101</v>
      </c>
      <c r="AB971" s="317">
        <v>59220</v>
      </c>
    </row>
    <row r="972" spans="1:28">
      <c r="A972">
        <v>971</v>
      </c>
      <c r="B972" t="s">
        <v>11328</v>
      </c>
      <c r="C972" t="s">
        <v>11329</v>
      </c>
      <c r="D972" t="s">
        <v>37</v>
      </c>
      <c r="E972" t="s">
        <v>108</v>
      </c>
      <c r="H972" t="s">
        <v>10832</v>
      </c>
      <c r="I972" s="1"/>
      <c r="J972" t="s">
        <v>43</v>
      </c>
      <c r="L972" t="s">
        <v>16353</v>
      </c>
      <c r="O972" t="s">
        <v>43</v>
      </c>
      <c r="P972" t="s">
        <v>43</v>
      </c>
      <c r="Q972" t="s">
        <v>43</v>
      </c>
      <c r="V972" s="1"/>
      <c r="X972" s="317"/>
      <c r="AB972" s="317"/>
    </row>
    <row r="973" spans="1:28">
      <c r="A973">
        <v>972</v>
      </c>
      <c r="B973" t="s">
        <v>11330</v>
      </c>
      <c r="C973" t="s">
        <v>11331</v>
      </c>
      <c r="D973" t="s">
        <v>37</v>
      </c>
      <c r="E973" t="s">
        <v>108</v>
      </c>
      <c r="H973" t="s">
        <v>10832</v>
      </c>
      <c r="I973" s="1"/>
      <c r="J973" t="s">
        <v>43</v>
      </c>
      <c r="L973" t="s">
        <v>16353</v>
      </c>
      <c r="O973" t="s">
        <v>43</v>
      </c>
      <c r="P973" t="s">
        <v>43</v>
      </c>
      <c r="Q973" t="s">
        <v>43</v>
      </c>
      <c r="V973" s="1"/>
      <c r="X973" s="317"/>
      <c r="AB973" s="317"/>
    </row>
    <row r="974" spans="1:28">
      <c r="A974">
        <v>973</v>
      </c>
      <c r="B974" t="s">
        <v>11332</v>
      </c>
      <c r="C974" t="s">
        <v>11333</v>
      </c>
      <c r="D974" t="s">
        <v>37</v>
      </c>
      <c r="E974" t="s">
        <v>87</v>
      </c>
      <c r="I974" s="1">
        <v>45874</v>
      </c>
      <c r="J974">
        <v>8</v>
      </c>
      <c r="L974" t="s">
        <v>16353</v>
      </c>
      <c r="M974">
        <v>50023849</v>
      </c>
      <c r="N974" t="s">
        <v>10411</v>
      </c>
      <c r="O974">
        <v>8</v>
      </c>
      <c r="P974">
        <v>8</v>
      </c>
      <c r="Q974">
        <v>8</v>
      </c>
      <c r="V974" s="1">
        <v>45889</v>
      </c>
      <c r="W974">
        <v>8</v>
      </c>
      <c r="X974" s="317">
        <v>23620</v>
      </c>
      <c r="Y974">
        <v>25.8</v>
      </c>
      <c r="Z974">
        <v>8</v>
      </c>
      <c r="AA974">
        <v>40</v>
      </c>
      <c r="AB974" s="317">
        <v>52317</v>
      </c>
    </row>
    <row r="975" spans="1:28">
      <c r="A975">
        <v>974</v>
      </c>
      <c r="B975" t="s">
        <v>11334</v>
      </c>
      <c r="C975" t="s">
        <v>11335</v>
      </c>
      <c r="D975" t="s">
        <v>37</v>
      </c>
      <c r="E975" t="s">
        <v>87</v>
      </c>
      <c r="I975" s="1">
        <v>45874</v>
      </c>
      <c r="J975">
        <v>8</v>
      </c>
      <c r="L975" t="s">
        <v>16353</v>
      </c>
      <c r="M975">
        <v>50023863</v>
      </c>
      <c r="N975" t="s">
        <v>10411</v>
      </c>
      <c r="O975">
        <v>8</v>
      </c>
      <c r="P975">
        <v>8</v>
      </c>
      <c r="Q975">
        <v>8</v>
      </c>
      <c r="V975" s="1">
        <v>45889</v>
      </c>
      <c r="W975">
        <v>8</v>
      </c>
      <c r="X975" s="317">
        <v>20620</v>
      </c>
      <c r="Y975">
        <v>25.8</v>
      </c>
      <c r="Z975">
        <v>8</v>
      </c>
      <c r="AA975">
        <v>40</v>
      </c>
      <c r="AB975" s="317">
        <v>45667</v>
      </c>
    </row>
    <row r="976" spans="1:28">
      <c r="A976">
        <v>975</v>
      </c>
      <c r="B976" t="s">
        <v>2609</v>
      </c>
      <c r="C976" t="s">
        <v>11336</v>
      </c>
      <c r="D976" t="s">
        <v>37</v>
      </c>
      <c r="E976" t="s">
        <v>87</v>
      </c>
      <c r="I976" s="1">
        <v>45874</v>
      </c>
      <c r="J976">
        <v>8</v>
      </c>
      <c r="L976" t="s">
        <v>16353</v>
      </c>
      <c r="M976">
        <v>50023868</v>
      </c>
      <c r="N976" t="s">
        <v>10340</v>
      </c>
      <c r="O976">
        <v>10</v>
      </c>
      <c r="P976">
        <v>8</v>
      </c>
      <c r="Q976">
        <v>10</v>
      </c>
      <c r="V976" s="1">
        <v>45991</v>
      </c>
      <c r="W976">
        <v>11</v>
      </c>
      <c r="X976" s="317">
        <v>28980</v>
      </c>
      <c r="Y976">
        <v>25.11</v>
      </c>
      <c r="Z976">
        <v>11</v>
      </c>
      <c r="AA976">
        <v>40</v>
      </c>
      <c r="AB976" s="317">
        <v>64195</v>
      </c>
    </row>
    <row r="977" spans="1:28">
      <c r="A977">
        <v>976</v>
      </c>
      <c r="B977" t="s">
        <v>2612</v>
      </c>
      <c r="C977" t="s">
        <v>2070</v>
      </c>
      <c r="D977" t="s">
        <v>37</v>
      </c>
      <c r="E977" t="s">
        <v>87</v>
      </c>
      <c r="I977" s="1">
        <v>45874</v>
      </c>
      <c r="J977">
        <v>8</v>
      </c>
      <c r="L977" t="s">
        <v>16353</v>
      </c>
      <c r="M977">
        <v>50023872</v>
      </c>
      <c r="N977" t="s">
        <v>267</v>
      </c>
      <c r="O977">
        <v>8</v>
      </c>
      <c r="P977">
        <v>8</v>
      </c>
      <c r="Q977">
        <v>8</v>
      </c>
      <c r="V977" s="1">
        <v>45891</v>
      </c>
      <c r="W977">
        <v>8</v>
      </c>
      <c r="X977" s="317">
        <v>57085</v>
      </c>
      <c r="Y977">
        <v>25.8</v>
      </c>
      <c r="Z977">
        <v>8</v>
      </c>
      <c r="AA977">
        <v>40</v>
      </c>
      <c r="AB977" s="317">
        <v>116891</v>
      </c>
    </row>
    <row r="978" spans="1:28">
      <c r="A978">
        <v>977</v>
      </c>
      <c r="B978" t="s">
        <v>2619</v>
      </c>
      <c r="C978" t="s">
        <v>2620</v>
      </c>
      <c r="D978" t="s">
        <v>37</v>
      </c>
      <c r="E978" t="s">
        <v>87</v>
      </c>
      <c r="I978" s="1">
        <v>45874</v>
      </c>
      <c r="J978">
        <v>8</v>
      </c>
      <c r="L978" t="s">
        <v>16353</v>
      </c>
      <c r="M978">
        <v>50023889</v>
      </c>
      <c r="N978" t="s">
        <v>267</v>
      </c>
      <c r="O978">
        <v>8</v>
      </c>
      <c r="P978">
        <v>8</v>
      </c>
      <c r="Q978">
        <v>8</v>
      </c>
      <c r="V978" s="1">
        <v>45891</v>
      </c>
      <c r="W978">
        <v>8</v>
      </c>
      <c r="X978" s="317">
        <v>36700</v>
      </c>
      <c r="Y978">
        <v>25.8</v>
      </c>
      <c r="Z978">
        <v>8</v>
      </c>
      <c r="AA978">
        <v>40</v>
      </c>
      <c r="AB978" s="317">
        <v>81301</v>
      </c>
    </row>
    <row r="979" spans="1:28">
      <c r="A979">
        <v>978</v>
      </c>
      <c r="B979" t="s">
        <v>2601</v>
      </c>
      <c r="C979" t="s">
        <v>4474</v>
      </c>
      <c r="D979" t="s">
        <v>37</v>
      </c>
      <c r="E979" t="s">
        <v>140</v>
      </c>
      <c r="F979">
        <v>46055</v>
      </c>
      <c r="I979" s="1"/>
      <c r="J979" t="s">
        <v>43</v>
      </c>
      <c r="L979" t="s">
        <v>16353</v>
      </c>
      <c r="O979" t="s">
        <v>43</v>
      </c>
      <c r="P979" t="s">
        <v>43</v>
      </c>
      <c r="Q979" t="s">
        <v>43</v>
      </c>
      <c r="V979" s="1"/>
      <c r="X979" s="317"/>
      <c r="AB979" s="317"/>
    </row>
    <row r="980" spans="1:28">
      <c r="A980">
        <v>979</v>
      </c>
      <c r="B980" t="s">
        <v>2500</v>
      </c>
      <c r="C980" t="s">
        <v>11337</v>
      </c>
      <c r="D980" t="s">
        <v>37</v>
      </c>
      <c r="E980" t="s">
        <v>60</v>
      </c>
      <c r="I980" s="1"/>
      <c r="J980" t="s">
        <v>43</v>
      </c>
      <c r="L980" t="s">
        <v>16353</v>
      </c>
      <c r="O980" t="s">
        <v>43</v>
      </c>
      <c r="P980" t="s">
        <v>43</v>
      </c>
      <c r="Q980" t="s">
        <v>43</v>
      </c>
      <c r="V980" s="1"/>
      <c r="X980" s="317"/>
      <c r="AB980" s="317"/>
    </row>
    <row r="981" spans="1:28">
      <c r="A981">
        <v>980</v>
      </c>
      <c r="B981" t="s">
        <v>2635</v>
      </c>
      <c r="C981" t="s">
        <v>2636</v>
      </c>
      <c r="D981" t="s">
        <v>37</v>
      </c>
      <c r="E981" t="s">
        <v>140</v>
      </c>
      <c r="I981" s="1">
        <v>45875</v>
      </c>
      <c r="J981">
        <v>8</v>
      </c>
      <c r="L981" t="s">
        <v>16353</v>
      </c>
      <c r="M981">
        <v>50024462</v>
      </c>
      <c r="N981" t="s">
        <v>267</v>
      </c>
      <c r="O981">
        <v>8</v>
      </c>
      <c r="P981">
        <v>8</v>
      </c>
      <c r="Q981">
        <v>8</v>
      </c>
      <c r="V981" s="1">
        <v>45891</v>
      </c>
      <c r="W981">
        <v>8</v>
      </c>
      <c r="X981" s="317">
        <v>22620</v>
      </c>
      <c r="Y981">
        <v>25.8</v>
      </c>
      <c r="Z981">
        <v>8</v>
      </c>
      <c r="AA981">
        <v>40</v>
      </c>
      <c r="AB981" s="317">
        <v>50100</v>
      </c>
    </row>
    <row r="982" spans="1:28">
      <c r="A982">
        <v>981</v>
      </c>
      <c r="B982" t="s">
        <v>11338</v>
      </c>
      <c r="C982" t="s">
        <v>11339</v>
      </c>
      <c r="D982" t="s">
        <v>37</v>
      </c>
      <c r="E982" t="s">
        <v>140</v>
      </c>
      <c r="I982" s="1">
        <v>46042</v>
      </c>
      <c r="J982">
        <v>1</v>
      </c>
      <c r="L982" t="s">
        <v>16353</v>
      </c>
      <c r="M982">
        <v>630204</v>
      </c>
      <c r="N982" t="s">
        <v>10340</v>
      </c>
      <c r="O982">
        <v>1</v>
      </c>
      <c r="P982">
        <v>1</v>
      </c>
      <c r="Q982">
        <v>1</v>
      </c>
      <c r="V982" s="1"/>
      <c r="X982" s="317"/>
      <c r="Y982">
        <v>26.2</v>
      </c>
      <c r="Z982">
        <v>2</v>
      </c>
      <c r="AA982">
        <v>101</v>
      </c>
      <c r="AB982" s="317">
        <v>125910</v>
      </c>
    </row>
    <row r="983" spans="1:28">
      <c r="A983">
        <v>982</v>
      </c>
      <c r="B983" t="s">
        <v>1526</v>
      </c>
      <c r="C983" t="s">
        <v>1527</v>
      </c>
      <c r="D983" t="s">
        <v>37</v>
      </c>
      <c r="E983" t="s">
        <v>40</v>
      </c>
      <c r="H983" t="s">
        <v>10832</v>
      </c>
      <c r="I983" s="1"/>
      <c r="J983" t="s">
        <v>43</v>
      </c>
      <c r="L983" t="s">
        <v>16353</v>
      </c>
      <c r="O983" t="s">
        <v>43</v>
      </c>
      <c r="P983" t="s">
        <v>43</v>
      </c>
      <c r="Q983" t="s">
        <v>43</v>
      </c>
      <c r="V983" s="1"/>
      <c r="X983" s="317"/>
      <c r="AB983" s="317"/>
    </row>
    <row r="984" spans="1:28">
      <c r="A984">
        <v>983</v>
      </c>
      <c r="B984" t="s">
        <v>11340</v>
      </c>
      <c r="C984" t="s">
        <v>11341</v>
      </c>
      <c r="D984" t="s">
        <v>37</v>
      </c>
      <c r="E984" t="s">
        <v>60</v>
      </c>
      <c r="G984">
        <v>45889</v>
      </c>
      <c r="H984" t="s">
        <v>10832</v>
      </c>
      <c r="I984" s="1"/>
      <c r="J984" t="s">
        <v>43</v>
      </c>
      <c r="L984" t="s">
        <v>16353</v>
      </c>
      <c r="O984" t="s">
        <v>43</v>
      </c>
      <c r="P984" t="s">
        <v>43</v>
      </c>
      <c r="Q984" t="s">
        <v>43</v>
      </c>
      <c r="V984" s="1"/>
      <c r="X984" s="317"/>
      <c r="AB984" s="317"/>
    </row>
    <row r="985" spans="1:28">
      <c r="A985">
        <v>984</v>
      </c>
      <c r="B985" t="s">
        <v>11342</v>
      </c>
      <c r="C985" t="s">
        <v>1417</v>
      </c>
      <c r="D985" t="s">
        <v>37</v>
      </c>
      <c r="E985" t="s">
        <v>1418</v>
      </c>
      <c r="H985" t="s">
        <v>10832</v>
      </c>
      <c r="I985" s="1"/>
      <c r="J985" t="s">
        <v>43</v>
      </c>
      <c r="L985" t="s">
        <v>16353</v>
      </c>
      <c r="O985" t="s">
        <v>43</v>
      </c>
      <c r="P985" t="s">
        <v>43</v>
      </c>
      <c r="Q985" t="s">
        <v>43</v>
      </c>
      <c r="V985" s="1"/>
      <c r="X985" s="317"/>
      <c r="AB985" s="317"/>
    </row>
    <row r="986" spans="1:28">
      <c r="A986">
        <v>985</v>
      </c>
      <c r="B986" t="s">
        <v>11343</v>
      </c>
      <c r="C986" t="s">
        <v>11344</v>
      </c>
      <c r="D986" t="s">
        <v>37</v>
      </c>
      <c r="E986" t="s">
        <v>108</v>
      </c>
      <c r="H986" t="s">
        <v>10832</v>
      </c>
      <c r="I986" s="1"/>
      <c r="J986" t="s">
        <v>43</v>
      </c>
      <c r="L986" t="s">
        <v>16353</v>
      </c>
      <c r="O986" t="s">
        <v>43</v>
      </c>
      <c r="P986" t="s">
        <v>43</v>
      </c>
      <c r="Q986" t="s">
        <v>43</v>
      </c>
      <c r="V986" s="1"/>
      <c r="X986" s="317"/>
      <c r="AB986" s="317"/>
    </row>
    <row r="987" spans="1:28">
      <c r="A987">
        <v>986</v>
      </c>
      <c r="B987" t="s">
        <v>11345</v>
      </c>
      <c r="C987" t="s">
        <v>11346</v>
      </c>
      <c r="D987" t="s">
        <v>37</v>
      </c>
      <c r="E987" t="s">
        <v>636</v>
      </c>
      <c r="H987" t="s">
        <v>10832</v>
      </c>
      <c r="I987" s="1"/>
      <c r="J987" t="s">
        <v>43</v>
      </c>
      <c r="L987" t="s">
        <v>16353</v>
      </c>
      <c r="O987" t="s">
        <v>43</v>
      </c>
      <c r="P987" t="s">
        <v>43</v>
      </c>
      <c r="Q987" t="s">
        <v>43</v>
      </c>
      <c r="V987" s="1"/>
      <c r="X987" s="317"/>
      <c r="AB987" s="317"/>
    </row>
    <row r="988" spans="1:28">
      <c r="A988">
        <v>987</v>
      </c>
      <c r="B988" t="s">
        <v>2470</v>
      </c>
      <c r="C988" t="s">
        <v>11347</v>
      </c>
      <c r="D988" t="s">
        <v>37</v>
      </c>
      <c r="E988" t="s">
        <v>92</v>
      </c>
      <c r="I988" s="1"/>
      <c r="J988" t="s">
        <v>43</v>
      </c>
      <c r="L988" t="s">
        <v>16353</v>
      </c>
      <c r="O988" t="s">
        <v>43</v>
      </c>
      <c r="P988" t="s">
        <v>43</v>
      </c>
      <c r="Q988" t="s">
        <v>43</v>
      </c>
      <c r="V988" s="1"/>
      <c r="X988" s="317"/>
      <c r="AB988" s="317"/>
    </row>
    <row r="989" spans="1:28">
      <c r="A989">
        <v>988</v>
      </c>
      <c r="B989" t="s">
        <v>2509</v>
      </c>
      <c r="C989" t="s">
        <v>2510</v>
      </c>
      <c r="D989" t="s">
        <v>37</v>
      </c>
      <c r="E989" t="s">
        <v>92</v>
      </c>
      <c r="I989" s="1"/>
      <c r="J989" t="s">
        <v>43</v>
      </c>
      <c r="L989" t="s">
        <v>16353</v>
      </c>
      <c r="O989" t="s">
        <v>43</v>
      </c>
      <c r="P989" t="s">
        <v>43</v>
      </c>
      <c r="Q989" t="s">
        <v>43</v>
      </c>
      <c r="V989" s="1"/>
      <c r="X989" s="317"/>
      <c r="AB989" s="317"/>
    </row>
    <row r="990" spans="1:28">
      <c r="A990">
        <v>989</v>
      </c>
      <c r="B990" t="s">
        <v>2772</v>
      </c>
      <c r="C990" t="s">
        <v>438</v>
      </c>
      <c r="D990" t="s">
        <v>37</v>
      </c>
      <c r="E990" t="s">
        <v>87</v>
      </c>
      <c r="I990" s="1"/>
      <c r="J990" t="s">
        <v>43</v>
      </c>
      <c r="L990" t="s">
        <v>16353</v>
      </c>
      <c r="O990" t="s">
        <v>43</v>
      </c>
      <c r="P990" t="s">
        <v>43</v>
      </c>
      <c r="Q990" t="s">
        <v>43</v>
      </c>
      <c r="V990" s="1"/>
      <c r="X990" s="317"/>
      <c r="AB990" s="317"/>
    </row>
    <row r="991" spans="1:28">
      <c r="A991">
        <v>990</v>
      </c>
      <c r="B991" t="s">
        <v>2774</v>
      </c>
      <c r="C991" t="s">
        <v>2775</v>
      </c>
      <c r="D991" t="s">
        <v>37</v>
      </c>
      <c r="E991" t="s">
        <v>87</v>
      </c>
      <c r="I991" s="1"/>
      <c r="J991" t="s">
        <v>43</v>
      </c>
      <c r="L991" t="s">
        <v>16353</v>
      </c>
      <c r="O991" t="s">
        <v>43</v>
      </c>
      <c r="P991" t="s">
        <v>43</v>
      </c>
      <c r="Q991" t="s">
        <v>43</v>
      </c>
      <c r="V991" s="1"/>
      <c r="X991" s="317"/>
      <c r="AB991" s="317"/>
    </row>
    <row r="992" spans="1:28">
      <c r="A992">
        <v>991</v>
      </c>
      <c r="B992" t="s">
        <v>2764</v>
      </c>
      <c r="C992" t="s">
        <v>429</v>
      </c>
      <c r="D992" t="s">
        <v>37</v>
      </c>
      <c r="E992" t="s">
        <v>92</v>
      </c>
      <c r="I992" s="1"/>
      <c r="J992" t="s">
        <v>43</v>
      </c>
      <c r="L992" t="s">
        <v>16353</v>
      </c>
      <c r="O992" t="s">
        <v>43</v>
      </c>
      <c r="P992" t="s">
        <v>43</v>
      </c>
      <c r="Q992" t="s">
        <v>43</v>
      </c>
      <c r="V992" s="1"/>
      <c r="X992" s="317"/>
      <c r="AB992" s="317"/>
    </row>
    <row r="993" spans="1:28">
      <c r="A993">
        <v>992</v>
      </c>
      <c r="B993" t="s">
        <v>2761</v>
      </c>
      <c r="C993" t="s">
        <v>2762</v>
      </c>
      <c r="D993" t="s">
        <v>37</v>
      </c>
      <c r="E993" t="s">
        <v>92</v>
      </c>
      <c r="I993" s="1"/>
      <c r="J993" t="s">
        <v>43</v>
      </c>
      <c r="L993" t="s">
        <v>16353</v>
      </c>
      <c r="O993" t="s">
        <v>43</v>
      </c>
      <c r="P993" t="s">
        <v>43</v>
      </c>
      <c r="Q993" t="s">
        <v>43</v>
      </c>
      <c r="V993" s="1"/>
      <c r="X993" s="317"/>
      <c r="AB993" s="317"/>
    </row>
    <row r="994" spans="1:28">
      <c r="A994">
        <v>993</v>
      </c>
      <c r="B994" t="s">
        <v>2766</v>
      </c>
      <c r="C994" t="s">
        <v>435</v>
      </c>
      <c r="D994" t="s">
        <v>37</v>
      </c>
      <c r="E994" t="s">
        <v>92</v>
      </c>
      <c r="I994" s="1"/>
      <c r="J994" t="s">
        <v>43</v>
      </c>
      <c r="L994" t="s">
        <v>16353</v>
      </c>
      <c r="O994" t="s">
        <v>43</v>
      </c>
      <c r="P994" t="s">
        <v>43</v>
      </c>
      <c r="Q994" t="s">
        <v>43</v>
      </c>
      <c r="V994" s="1"/>
      <c r="X994" s="317"/>
      <c r="AB994" s="317"/>
    </row>
    <row r="995" spans="1:28">
      <c r="A995">
        <v>994</v>
      </c>
      <c r="B995" t="s">
        <v>2688</v>
      </c>
      <c r="C995" t="s">
        <v>1610</v>
      </c>
      <c r="D995" t="s">
        <v>37</v>
      </c>
      <c r="E995" t="s">
        <v>92</v>
      </c>
      <c r="F995" t="s">
        <v>11348</v>
      </c>
      <c r="G995">
        <v>45910</v>
      </c>
      <c r="I995" s="1"/>
      <c r="J995" t="s">
        <v>43</v>
      </c>
      <c r="L995" t="s">
        <v>16353</v>
      </c>
      <c r="O995" t="s">
        <v>43</v>
      </c>
      <c r="P995" t="s">
        <v>43</v>
      </c>
      <c r="Q995" t="s">
        <v>43</v>
      </c>
      <c r="V995" s="1"/>
      <c r="X995" s="317"/>
      <c r="AB995" s="317"/>
    </row>
    <row r="996" spans="1:28">
      <c r="A996">
        <v>995</v>
      </c>
      <c r="B996" t="s">
        <v>2614</v>
      </c>
      <c r="C996" t="s">
        <v>10783</v>
      </c>
      <c r="D996" t="s">
        <v>37</v>
      </c>
      <c r="E996" t="s">
        <v>87</v>
      </c>
      <c r="I996" s="1">
        <v>45876</v>
      </c>
      <c r="J996">
        <v>8</v>
      </c>
      <c r="L996" t="s">
        <v>16353</v>
      </c>
      <c r="M996">
        <v>50024602</v>
      </c>
      <c r="N996" t="s">
        <v>267</v>
      </c>
      <c r="O996">
        <v>10</v>
      </c>
      <c r="P996">
        <v>8</v>
      </c>
      <c r="Q996">
        <v>10</v>
      </c>
      <c r="V996" s="1"/>
      <c r="X996" s="317"/>
      <c r="Y996">
        <v>25.1</v>
      </c>
      <c r="Z996">
        <v>10</v>
      </c>
      <c r="AA996">
        <v>40</v>
      </c>
      <c r="AB996" s="317">
        <v>67959</v>
      </c>
    </row>
    <row r="997" spans="1:28">
      <c r="A997">
        <v>996</v>
      </c>
      <c r="B997" t="s">
        <v>2641</v>
      </c>
      <c r="C997" t="s">
        <v>2642</v>
      </c>
      <c r="D997" t="s">
        <v>37</v>
      </c>
      <c r="E997" t="s">
        <v>92</v>
      </c>
      <c r="I997" s="1">
        <v>45876</v>
      </c>
      <c r="J997">
        <v>8</v>
      </c>
      <c r="L997" t="s">
        <v>16353</v>
      </c>
      <c r="M997">
        <v>50024633</v>
      </c>
      <c r="N997" t="s">
        <v>267</v>
      </c>
      <c r="O997">
        <v>12</v>
      </c>
      <c r="P997">
        <v>8</v>
      </c>
      <c r="Q997">
        <v>12</v>
      </c>
      <c r="S997">
        <v>46016</v>
      </c>
      <c r="T997">
        <v>46028</v>
      </c>
      <c r="V997" s="1">
        <v>46022</v>
      </c>
      <c r="W997">
        <v>12</v>
      </c>
      <c r="X997" s="317">
        <v>124430</v>
      </c>
      <c r="Y997">
        <v>25.12</v>
      </c>
      <c r="Z997">
        <v>12</v>
      </c>
      <c r="AA997">
        <v>40</v>
      </c>
      <c r="AB997" s="317">
        <v>236827</v>
      </c>
    </row>
    <row r="998" spans="1:28">
      <c r="A998">
        <v>997</v>
      </c>
      <c r="B998" t="s">
        <v>2644</v>
      </c>
      <c r="C998" t="s">
        <v>2645</v>
      </c>
      <c r="D998" t="s">
        <v>37</v>
      </c>
      <c r="E998" t="s">
        <v>92</v>
      </c>
      <c r="I998" s="1">
        <v>45876</v>
      </c>
      <c r="J998">
        <v>8</v>
      </c>
      <c r="L998" t="s">
        <v>16353</v>
      </c>
      <c r="M998">
        <v>50024636</v>
      </c>
      <c r="N998" t="s">
        <v>10411</v>
      </c>
      <c r="O998">
        <v>2</v>
      </c>
      <c r="P998">
        <v>8</v>
      </c>
      <c r="Q998">
        <v>2</v>
      </c>
      <c r="S998">
        <v>46063</v>
      </c>
      <c r="T998">
        <v>46070</v>
      </c>
      <c r="V998" s="1"/>
      <c r="X998" s="317"/>
      <c r="Y998">
        <v>26.2</v>
      </c>
      <c r="Z998">
        <v>2</v>
      </c>
      <c r="AA998">
        <v>40</v>
      </c>
      <c r="AB998" s="317">
        <v>146380</v>
      </c>
    </row>
    <row r="999" spans="1:28">
      <c r="A999">
        <v>998</v>
      </c>
      <c r="B999" t="s">
        <v>2647</v>
      </c>
      <c r="C999" t="s">
        <v>946</v>
      </c>
      <c r="D999" t="s">
        <v>37</v>
      </c>
      <c r="E999" t="s">
        <v>72</v>
      </c>
      <c r="I999" s="1">
        <v>45876</v>
      </c>
      <c r="J999">
        <v>8</v>
      </c>
      <c r="L999" t="s">
        <v>16353</v>
      </c>
      <c r="M999">
        <v>50024656</v>
      </c>
      <c r="N999" t="s">
        <v>534</v>
      </c>
      <c r="P999" t="s">
        <v>534</v>
      </c>
      <c r="Q999" t="s">
        <v>534</v>
      </c>
      <c r="R999" t="s">
        <v>534</v>
      </c>
      <c r="S999" t="s">
        <v>534</v>
      </c>
      <c r="T999" t="s">
        <v>534</v>
      </c>
      <c r="V999" s="1"/>
      <c r="X999" s="317"/>
      <c r="AA999" t="s">
        <v>534</v>
      </c>
      <c r="AB999" s="317"/>
    </row>
    <row r="1000" spans="1:28">
      <c r="A1000">
        <v>999</v>
      </c>
      <c r="B1000" t="s">
        <v>2649</v>
      </c>
      <c r="C1000" t="s">
        <v>2650</v>
      </c>
      <c r="D1000" t="s">
        <v>37</v>
      </c>
      <c r="E1000" t="s">
        <v>72</v>
      </c>
      <c r="I1000" s="1">
        <v>45876</v>
      </c>
      <c r="J1000">
        <v>8</v>
      </c>
      <c r="L1000" t="s">
        <v>16353</v>
      </c>
      <c r="M1000">
        <v>50024675</v>
      </c>
      <c r="N1000" t="s">
        <v>267</v>
      </c>
      <c r="O1000">
        <v>10</v>
      </c>
      <c r="P1000">
        <v>8</v>
      </c>
      <c r="Q1000">
        <v>10</v>
      </c>
      <c r="V1000" s="1"/>
      <c r="X1000" s="317"/>
      <c r="Y1000">
        <v>25.1</v>
      </c>
      <c r="Z1000">
        <v>10</v>
      </c>
      <c r="AA1000">
        <v>40</v>
      </c>
      <c r="AB1000" s="317">
        <v>56039</v>
      </c>
    </row>
    <row r="1001" spans="1:28">
      <c r="A1001">
        <v>1000</v>
      </c>
      <c r="B1001" t="s">
        <v>2652</v>
      </c>
      <c r="C1001" t="s">
        <v>2653</v>
      </c>
      <c r="D1001" t="s">
        <v>37</v>
      </c>
      <c r="E1001" t="s">
        <v>87</v>
      </c>
      <c r="I1001" s="1">
        <v>45876</v>
      </c>
      <c r="J1001">
        <v>8</v>
      </c>
      <c r="L1001" t="s">
        <v>16353</v>
      </c>
      <c r="M1001">
        <v>50024677</v>
      </c>
      <c r="N1001" t="s">
        <v>267</v>
      </c>
      <c r="O1001">
        <v>8</v>
      </c>
      <c r="P1001">
        <v>8</v>
      </c>
      <c r="Q1001">
        <v>8</v>
      </c>
      <c r="V1001" s="1">
        <v>45891</v>
      </c>
      <c r="W1001">
        <v>8</v>
      </c>
      <c r="X1001" s="317">
        <v>30660</v>
      </c>
      <c r="Y1001">
        <v>25.8</v>
      </c>
      <c r="Z1001">
        <v>8</v>
      </c>
      <c r="AA1001">
        <v>40</v>
      </c>
      <c r="AB1001" s="317">
        <v>67917</v>
      </c>
    </row>
    <row r="1002" spans="1:28">
      <c r="A1002">
        <v>1001</v>
      </c>
      <c r="B1002" t="s">
        <v>2655</v>
      </c>
      <c r="C1002" t="s">
        <v>2656</v>
      </c>
      <c r="D1002" t="s">
        <v>37</v>
      </c>
      <c r="E1002" t="s">
        <v>87</v>
      </c>
      <c r="I1002" s="1">
        <v>45876</v>
      </c>
      <c r="J1002">
        <v>8</v>
      </c>
      <c r="L1002" t="s">
        <v>16353</v>
      </c>
      <c r="M1002">
        <v>50024681</v>
      </c>
      <c r="N1002" t="s">
        <v>10411</v>
      </c>
      <c r="O1002">
        <v>9</v>
      </c>
      <c r="P1002">
        <v>8</v>
      </c>
      <c r="Q1002">
        <v>9</v>
      </c>
      <c r="V1002" s="1">
        <v>45922</v>
      </c>
      <c r="W1002">
        <v>9</v>
      </c>
      <c r="X1002" s="317">
        <v>40700</v>
      </c>
      <c r="Y1002">
        <v>25.9</v>
      </c>
      <c r="Z1002">
        <v>9</v>
      </c>
      <c r="AA1002">
        <v>40</v>
      </c>
      <c r="AB1002" s="317">
        <v>90167</v>
      </c>
    </row>
    <row r="1003" spans="1:28">
      <c r="A1003">
        <v>1002</v>
      </c>
      <c r="B1003" t="s">
        <v>2658</v>
      </c>
      <c r="C1003" t="s">
        <v>2659</v>
      </c>
      <c r="D1003" t="s">
        <v>37</v>
      </c>
      <c r="E1003" t="s">
        <v>87</v>
      </c>
      <c r="I1003" s="1">
        <v>45876</v>
      </c>
      <c r="J1003">
        <v>8</v>
      </c>
      <c r="L1003" t="s">
        <v>16353</v>
      </c>
      <c r="M1003">
        <v>50024689</v>
      </c>
      <c r="N1003" t="s">
        <v>6518</v>
      </c>
      <c r="O1003">
        <v>10</v>
      </c>
      <c r="P1003">
        <v>8</v>
      </c>
      <c r="Q1003">
        <v>10</v>
      </c>
      <c r="V1003" s="1"/>
      <c r="X1003" s="317"/>
      <c r="Y1003">
        <v>25.1</v>
      </c>
      <c r="Z1003">
        <v>10</v>
      </c>
      <c r="AA1003">
        <v>40</v>
      </c>
      <c r="AB1003" s="317">
        <v>68628</v>
      </c>
    </row>
    <row r="1004" spans="1:28">
      <c r="A1004">
        <v>1003</v>
      </c>
      <c r="B1004" t="s">
        <v>2661</v>
      </c>
      <c r="C1004" t="s">
        <v>2659</v>
      </c>
      <c r="D1004" t="s">
        <v>37</v>
      </c>
      <c r="E1004" t="s">
        <v>87</v>
      </c>
      <c r="I1004" s="1">
        <v>45876</v>
      </c>
      <c r="J1004">
        <v>8</v>
      </c>
      <c r="L1004" t="s">
        <v>16353</v>
      </c>
      <c r="M1004">
        <v>50024697</v>
      </c>
      <c r="N1004" t="s">
        <v>6518</v>
      </c>
      <c r="O1004">
        <v>10</v>
      </c>
      <c r="P1004">
        <v>8</v>
      </c>
      <c r="Q1004">
        <v>10</v>
      </c>
      <c r="V1004" s="1"/>
      <c r="X1004" s="317"/>
      <c r="Y1004">
        <v>25.1</v>
      </c>
      <c r="Z1004">
        <v>10</v>
      </c>
      <c r="AA1004">
        <v>40</v>
      </c>
      <c r="AB1004" s="317">
        <v>85649</v>
      </c>
    </row>
    <row r="1005" spans="1:28">
      <c r="A1005">
        <v>1004</v>
      </c>
      <c r="B1005" t="s">
        <v>2663</v>
      </c>
      <c r="C1005" t="s">
        <v>2664</v>
      </c>
      <c r="D1005" t="s">
        <v>37</v>
      </c>
      <c r="E1005" t="s">
        <v>72</v>
      </c>
      <c r="I1005" s="1">
        <v>45876</v>
      </c>
      <c r="J1005">
        <v>8</v>
      </c>
      <c r="L1005" t="s">
        <v>16353</v>
      </c>
      <c r="M1005">
        <v>50024708</v>
      </c>
      <c r="N1005" t="s">
        <v>267</v>
      </c>
      <c r="O1005">
        <v>11</v>
      </c>
      <c r="P1005">
        <v>8</v>
      </c>
      <c r="Q1005">
        <v>11</v>
      </c>
      <c r="V1005" s="1">
        <v>46022</v>
      </c>
      <c r="W1005">
        <v>12</v>
      </c>
      <c r="X1005" s="317">
        <v>31700</v>
      </c>
      <c r="Y1005">
        <v>25.12</v>
      </c>
      <c r="Z1005">
        <v>12</v>
      </c>
      <c r="AA1005">
        <v>40</v>
      </c>
      <c r="AB1005" s="317">
        <v>70218</v>
      </c>
    </row>
    <row r="1006" spans="1:28">
      <c r="A1006">
        <v>1005</v>
      </c>
      <c r="B1006" t="s">
        <v>2666</v>
      </c>
      <c r="C1006" t="s">
        <v>11349</v>
      </c>
      <c r="D1006" t="s">
        <v>37</v>
      </c>
      <c r="E1006" t="s">
        <v>87</v>
      </c>
      <c r="I1006" s="1">
        <v>45876</v>
      </c>
      <c r="J1006">
        <v>8</v>
      </c>
      <c r="L1006" t="s">
        <v>16353</v>
      </c>
      <c r="M1006">
        <v>50024719</v>
      </c>
      <c r="N1006" t="s">
        <v>267</v>
      </c>
      <c r="O1006">
        <v>8</v>
      </c>
      <c r="P1006">
        <v>8</v>
      </c>
      <c r="Q1006">
        <v>8</v>
      </c>
      <c r="V1006" s="1">
        <v>45891</v>
      </c>
      <c r="W1006">
        <v>8</v>
      </c>
      <c r="X1006" s="317">
        <v>40055</v>
      </c>
      <c r="Y1006">
        <v>25.8</v>
      </c>
      <c r="Z1006">
        <v>8</v>
      </c>
      <c r="AA1006">
        <v>40</v>
      </c>
      <c r="AB1006" s="317">
        <v>82750</v>
      </c>
    </row>
    <row r="1007" spans="1:28">
      <c r="A1007">
        <v>1006</v>
      </c>
      <c r="B1007" t="s">
        <v>11350</v>
      </c>
      <c r="C1007" t="s">
        <v>2670</v>
      </c>
      <c r="D1007" t="s">
        <v>37</v>
      </c>
      <c r="E1007" t="s">
        <v>87</v>
      </c>
      <c r="I1007" s="1">
        <v>45876</v>
      </c>
      <c r="J1007">
        <v>8</v>
      </c>
      <c r="L1007" t="s">
        <v>16353</v>
      </c>
      <c r="M1007">
        <v>50024728</v>
      </c>
      <c r="N1007" t="s">
        <v>267</v>
      </c>
      <c r="O1007">
        <v>8</v>
      </c>
      <c r="P1007">
        <v>8</v>
      </c>
      <c r="Q1007">
        <v>8</v>
      </c>
      <c r="V1007" s="1">
        <v>45891</v>
      </c>
      <c r="W1007">
        <v>8</v>
      </c>
      <c r="X1007" s="317">
        <v>25980</v>
      </c>
      <c r="Y1007">
        <v>25.8</v>
      </c>
      <c r="Z1007">
        <v>8</v>
      </c>
      <c r="AA1007">
        <v>40</v>
      </c>
      <c r="AB1007" s="317">
        <v>57545</v>
      </c>
    </row>
    <row r="1008" spans="1:28">
      <c r="A1008">
        <v>1007</v>
      </c>
      <c r="B1008" t="s">
        <v>2672</v>
      </c>
      <c r="C1008" t="s">
        <v>2673</v>
      </c>
      <c r="D1008" t="s">
        <v>37</v>
      </c>
      <c r="E1008" t="s">
        <v>72</v>
      </c>
      <c r="I1008" s="1">
        <v>45876</v>
      </c>
      <c r="J1008">
        <v>8</v>
      </c>
      <c r="L1008" t="s">
        <v>16353</v>
      </c>
      <c r="M1008">
        <v>50024737</v>
      </c>
      <c r="N1008" t="s">
        <v>10411</v>
      </c>
      <c r="O1008">
        <v>9</v>
      </c>
      <c r="P1008">
        <v>8</v>
      </c>
      <c r="Q1008">
        <v>9</v>
      </c>
      <c r="V1008" s="1">
        <v>45922</v>
      </c>
      <c r="W1008">
        <v>9</v>
      </c>
      <c r="X1008" s="317">
        <v>38340</v>
      </c>
      <c r="Y1008">
        <v>25.9</v>
      </c>
      <c r="Z1008">
        <v>9</v>
      </c>
      <c r="AA1008">
        <v>40</v>
      </c>
      <c r="AB1008" s="317">
        <v>84939</v>
      </c>
    </row>
    <row r="1009" spans="1:28">
      <c r="A1009">
        <v>1008</v>
      </c>
      <c r="B1009" t="s">
        <v>2638</v>
      </c>
      <c r="C1009" t="s">
        <v>2639</v>
      </c>
      <c r="D1009" t="s">
        <v>37</v>
      </c>
      <c r="E1009" t="s">
        <v>72</v>
      </c>
      <c r="I1009" s="1">
        <v>45876</v>
      </c>
      <c r="J1009">
        <v>8</v>
      </c>
      <c r="L1009" t="s">
        <v>16353</v>
      </c>
      <c r="M1009">
        <v>50024765</v>
      </c>
      <c r="N1009" t="s">
        <v>267</v>
      </c>
      <c r="O1009">
        <v>11</v>
      </c>
      <c r="P1009">
        <v>8</v>
      </c>
      <c r="Q1009">
        <v>11</v>
      </c>
      <c r="V1009" s="1">
        <v>45991</v>
      </c>
      <c r="W1009">
        <v>11</v>
      </c>
      <c r="X1009" s="317">
        <v>32295</v>
      </c>
      <c r="Y1009">
        <v>25.11</v>
      </c>
      <c r="Z1009">
        <v>11</v>
      </c>
      <c r="AA1009">
        <v>40</v>
      </c>
      <c r="AB1009" s="317">
        <v>68317</v>
      </c>
    </row>
    <row r="1010" spans="1:28">
      <c r="A1010">
        <v>1009</v>
      </c>
      <c r="B1010" t="s">
        <v>2714</v>
      </c>
      <c r="C1010" t="s">
        <v>2715</v>
      </c>
      <c r="D1010" t="s">
        <v>37</v>
      </c>
      <c r="E1010" t="s">
        <v>40</v>
      </c>
      <c r="I1010" s="1">
        <v>45877</v>
      </c>
      <c r="J1010">
        <v>8</v>
      </c>
      <c r="L1010" t="s">
        <v>16353</v>
      </c>
      <c r="M1010">
        <v>50024914</v>
      </c>
      <c r="N1010" t="s">
        <v>267</v>
      </c>
      <c r="O1010">
        <v>11</v>
      </c>
      <c r="P1010">
        <v>8</v>
      </c>
      <c r="Q1010">
        <v>11</v>
      </c>
      <c r="S1010">
        <v>45975</v>
      </c>
      <c r="T1010">
        <v>45978</v>
      </c>
      <c r="V1010" s="1">
        <v>45991</v>
      </c>
      <c r="W1010">
        <v>11</v>
      </c>
      <c r="X1010" s="317">
        <v>85750</v>
      </c>
      <c r="Y1010">
        <v>25.11</v>
      </c>
      <c r="Z1010">
        <v>11</v>
      </c>
      <c r="AA1010">
        <v>40</v>
      </c>
      <c r="AB1010" s="317">
        <v>197380</v>
      </c>
    </row>
    <row r="1011" spans="1:28">
      <c r="A1011">
        <v>1010</v>
      </c>
      <c r="B1011" t="s">
        <v>2254</v>
      </c>
      <c r="C1011" t="s">
        <v>11351</v>
      </c>
      <c r="D1011" t="s">
        <v>37</v>
      </c>
      <c r="E1011" t="s">
        <v>146</v>
      </c>
      <c r="I1011" s="1">
        <v>45877</v>
      </c>
      <c r="J1011">
        <v>8</v>
      </c>
      <c r="L1011" t="s">
        <v>16353</v>
      </c>
      <c r="M1011">
        <v>50024433</v>
      </c>
      <c r="N1011" t="s">
        <v>267</v>
      </c>
      <c r="O1011">
        <v>8</v>
      </c>
      <c r="P1011">
        <v>8</v>
      </c>
      <c r="Q1011">
        <v>8</v>
      </c>
      <c r="V1011" s="1">
        <v>45891</v>
      </c>
      <c r="W1011">
        <v>8</v>
      </c>
      <c r="X1011" s="317">
        <v>24300</v>
      </c>
      <c r="Y1011">
        <v>25.8</v>
      </c>
      <c r="Z1011">
        <v>8</v>
      </c>
      <c r="AA1011">
        <v>40</v>
      </c>
      <c r="AB1011" s="317">
        <v>53823</v>
      </c>
    </row>
    <row r="1012" spans="1:28">
      <c r="A1012">
        <v>1011</v>
      </c>
      <c r="B1012" t="s">
        <v>2711</v>
      </c>
      <c r="C1012" t="s">
        <v>2712</v>
      </c>
      <c r="D1012" t="s">
        <v>37</v>
      </c>
      <c r="E1012" t="s">
        <v>40</v>
      </c>
      <c r="F1012">
        <v>45961</v>
      </c>
      <c r="I1012" s="1"/>
      <c r="J1012" t="s">
        <v>43</v>
      </c>
      <c r="L1012" t="s">
        <v>16353</v>
      </c>
      <c r="O1012" t="s">
        <v>43</v>
      </c>
      <c r="P1012" t="s">
        <v>43</v>
      </c>
      <c r="Q1012" t="s">
        <v>43</v>
      </c>
      <c r="V1012" s="1"/>
      <c r="X1012" s="317"/>
      <c r="AB1012" s="317"/>
    </row>
    <row r="1013" spans="1:28">
      <c r="A1013">
        <v>1012</v>
      </c>
      <c r="B1013" t="s">
        <v>2690</v>
      </c>
      <c r="C1013" t="s">
        <v>2691</v>
      </c>
      <c r="D1013" t="s">
        <v>37</v>
      </c>
      <c r="E1013" t="s">
        <v>140</v>
      </c>
      <c r="F1013">
        <v>45950</v>
      </c>
      <c r="I1013" s="1">
        <v>46028</v>
      </c>
      <c r="J1013">
        <v>1</v>
      </c>
      <c r="L1013" t="s">
        <v>16353</v>
      </c>
      <c r="M1013">
        <v>50052405</v>
      </c>
      <c r="N1013" t="s">
        <v>267</v>
      </c>
      <c r="O1013">
        <v>1</v>
      </c>
      <c r="P1013">
        <v>1</v>
      </c>
      <c r="Q1013">
        <v>1</v>
      </c>
      <c r="V1013" s="1"/>
      <c r="X1013" s="317"/>
      <c r="Y1013">
        <v>26.1</v>
      </c>
      <c r="Z1013">
        <v>1</v>
      </c>
      <c r="AA1013">
        <v>40</v>
      </c>
      <c r="AB1013" s="317">
        <v>80280</v>
      </c>
    </row>
    <row r="1014" spans="1:28">
      <c r="A1014">
        <v>1013</v>
      </c>
      <c r="B1014" t="s">
        <v>2777</v>
      </c>
      <c r="C1014" t="s">
        <v>1058</v>
      </c>
      <c r="D1014" t="s">
        <v>37</v>
      </c>
      <c r="E1014" t="s">
        <v>108</v>
      </c>
      <c r="I1014" s="1"/>
      <c r="J1014" t="s">
        <v>43</v>
      </c>
      <c r="L1014" t="s">
        <v>16353</v>
      </c>
      <c r="O1014" t="s">
        <v>43</v>
      </c>
      <c r="P1014" t="s">
        <v>43</v>
      </c>
      <c r="Q1014" t="s">
        <v>43</v>
      </c>
      <c r="V1014" s="1"/>
      <c r="X1014" s="317"/>
      <c r="AB1014" s="317"/>
    </row>
    <row r="1015" spans="1:28">
      <c r="A1015">
        <v>1014</v>
      </c>
      <c r="B1015" t="s">
        <v>2779</v>
      </c>
      <c r="C1015" t="s">
        <v>11352</v>
      </c>
      <c r="D1015" t="s">
        <v>37</v>
      </c>
      <c r="E1015" t="s">
        <v>108</v>
      </c>
      <c r="I1015" s="1"/>
      <c r="J1015" t="s">
        <v>43</v>
      </c>
      <c r="L1015" t="s">
        <v>16353</v>
      </c>
      <c r="O1015" t="s">
        <v>43</v>
      </c>
      <c r="P1015" t="s">
        <v>43</v>
      </c>
      <c r="Q1015" t="s">
        <v>43</v>
      </c>
      <c r="V1015" s="1"/>
      <c r="X1015" s="317"/>
      <c r="AB1015" s="317"/>
    </row>
    <row r="1016" spans="1:28">
      <c r="A1016">
        <v>1015</v>
      </c>
      <c r="B1016" t="s">
        <v>2782</v>
      </c>
      <c r="C1016" t="s">
        <v>2783</v>
      </c>
      <c r="D1016" t="s">
        <v>37</v>
      </c>
      <c r="E1016" t="s">
        <v>108</v>
      </c>
      <c r="I1016" s="1"/>
      <c r="J1016" t="s">
        <v>43</v>
      </c>
      <c r="L1016" t="s">
        <v>16353</v>
      </c>
      <c r="O1016" t="s">
        <v>43</v>
      </c>
      <c r="P1016" t="s">
        <v>43</v>
      </c>
      <c r="Q1016" t="s">
        <v>43</v>
      </c>
      <c r="V1016" s="1"/>
      <c r="X1016" s="317"/>
      <c r="AB1016" s="317"/>
    </row>
    <row r="1017" spans="1:28">
      <c r="A1017">
        <v>1016</v>
      </c>
      <c r="B1017" t="s">
        <v>2693</v>
      </c>
      <c r="C1017" t="s">
        <v>11353</v>
      </c>
      <c r="D1017" t="s">
        <v>37</v>
      </c>
      <c r="E1017" t="s">
        <v>108</v>
      </c>
      <c r="F1017">
        <v>45936</v>
      </c>
      <c r="I1017" s="1"/>
      <c r="J1017" t="s">
        <v>43</v>
      </c>
      <c r="L1017" t="s">
        <v>16353</v>
      </c>
      <c r="O1017" t="s">
        <v>43</v>
      </c>
      <c r="P1017" t="s">
        <v>43</v>
      </c>
      <c r="Q1017" t="s">
        <v>43</v>
      </c>
      <c r="V1017" s="1"/>
      <c r="X1017" s="317"/>
      <c r="AB1017" s="317"/>
    </row>
    <row r="1018" spans="1:28">
      <c r="A1018">
        <v>1017</v>
      </c>
      <c r="B1018" t="s">
        <v>4972</v>
      </c>
      <c r="C1018" t="s">
        <v>4973</v>
      </c>
      <c r="D1018" t="s">
        <v>37</v>
      </c>
      <c r="E1018" t="s">
        <v>108</v>
      </c>
      <c r="I1018" s="1">
        <v>45881</v>
      </c>
      <c r="J1018">
        <v>8</v>
      </c>
      <c r="L1018" t="s">
        <v>16353</v>
      </c>
      <c r="M1018">
        <v>50025631</v>
      </c>
      <c r="N1018" t="s">
        <v>6518</v>
      </c>
      <c r="O1018">
        <v>10</v>
      </c>
      <c r="P1018">
        <v>8</v>
      </c>
      <c r="Q1018">
        <v>10</v>
      </c>
      <c r="R1018">
        <v>45910</v>
      </c>
      <c r="S1018">
        <v>46001</v>
      </c>
      <c r="T1018">
        <v>46006</v>
      </c>
      <c r="V1018" s="1">
        <v>45991</v>
      </c>
      <c r="W1018">
        <v>11</v>
      </c>
      <c r="X1018" s="317">
        <v>235310</v>
      </c>
      <c r="Y1018">
        <v>25.11</v>
      </c>
      <c r="Z1018">
        <v>11</v>
      </c>
      <c r="AA1018">
        <v>40</v>
      </c>
      <c r="AB1018" s="317">
        <v>437451</v>
      </c>
    </row>
    <row r="1019" spans="1:28">
      <c r="A1019">
        <v>1018</v>
      </c>
      <c r="B1019" t="s">
        <v>2798</v>
      </c>
      <c r="C1019" t="s">
        <v>2799</v>
      </c>
      <c r="D1019" t="s">
        <v>37</v>
      </c>
      <c r="E1019" t="s">
        <v>140</v>
      </c>
      <c r="F1019">
        <v>45964</v>
      </c>
      <c r="I1019" s="1"/>
      <c r="J1019" t="s">
        <v>43</v>
      </c>
      <c r="L1019" t="s">
        <v>16353</v>
      </c>
      <c r="O1019" t="s">
        <v>43</v>
      </c>
      <c r="P1019" t="s">
        <v>43</v>
      </c>
      <c r="Q1019" t="s">
        <v>43</v>
      </c>
      <c r="V1019" s="1"/>
      <c r="X1019" s="317"/>
      <c r="AB1019" s="317"/>
    </row>
    <row r="1020" spans="1:28">
      <c r="A1020">
        <v>1019</v>
      </c>
      <c r="B1020" t="s">
        <v>2795</v>
      </c>
      <c r="C1020" t="s">
        <v>2796</v>
      </c>
      <c r="D1020" t="s">
        <v>37</v>
      </c>
      <c r="E1020" t="s">
        <v>140</v>
      </c>
      <c r="F1020">
        <v>46055</v>
      </c>
      <c r="I1020" s="1"/>
      <c r="J1020" t="s">
        <v>43</v>
      </c>
      <c r="L1020" t="s">
        <v>16353</v>
      </c>
      <c r="O1020" t="s">
        <v>43</v>
      </c>
      <c r="P1020" t="s">
        <v>43</v>
      </c>
      <c r="Q1020" t="s">
        <v>43</v>
      </c>
      <c r="V1020" s="1"/>
      <c r="X1020" s="317"/>
      <c r="AB1020" s="317"/>
    </row>
    <row r="1021" spans="1:28">
      <c r="A1021">
        <v>1020</v>
      </c>
      <c r="B1021" t="s">
        <v>2810</v>
      </c>
      <c r="C1021" t="s">
        <v>11354</v>
      </c>
      <c r="D1021" t="s">
        <v>37</v>
      </c>
      <c r="E1021" t="s">
        <v>146</v>
      </c>
      <c r="I1021" s="1">
        <v>45882</v>
      </c>
      <c r="J1021">
        <v>8</v>
      </c>
      <c r="L1021" t="s">
        <v>16353</v>
      </c>
      <c r="M1021">
        <v>50025665</v>
      </c>
      <c r="N1021" t="s">
        <v>10411</v>
      </c>
      <c r="O1021">
        <v>9</v>
      </c>
      <c r="P1021">
        <v>8</v>
      </c>
      <c r="Q1021">
        <v>9</v>
      </c>
      <c r="S1021">
        <v>45922</v>
      </c>
      <c r="T1021">
        <v>45936</v>
      </c>
      <c r="V1021" s="1">
        <v>45922</v>
      </c>
      <c r="W1021">
        <v>9</v>
      </c>
      <c r="X1021" s="317">
        <v>73700</v>
      </c>
      <c r="Y1021">
        <v>25.9</v>
      </c>
      <c r="Z1021">
        <v>9</v>
      </c>
      <c r="AA1021">
        <v>40</v>
      </c>
      <c r="AB1021" s="317">
        <v>174943</v>
      </c>
    </row>
    <row r="1022" spans="1:28">
      <c r="A1022">
        <v>1021</v>
      </c>
      <c r="B1022" t="s">
        <v>2816</v>
      </c>
      <c r="C1022" t="s">
        <v>2817</v>
      </c>
      <c r="D1022" t="s">
        <v>37</v>
      </c>
      <c r="E1022" t="s">
        <v>140</v>
      </c>
      <c r="I1022" s="1">
        <v>45882</v>
      </c>
      <c r="J1022">
        <v>8</v>
      </c>
      <c r="L1022" t="s">
        <v>16353</v>
      </c>
      <c r="M1022">
        <v>50025722</v>
      </c>
      <c r="N1022" t="s">
        <v>267</v>
      </c>
      <c r="O1022">
        <v>10</v>
      </c>
      <c r="P1022">
        <v>8</v>
      </c>
      <c r="Q1022">
        <v>10</v>
      </c>
      <c r="V1022" s="1"/>
      <c r="X1022" s="317"/>
      <c r="Y1022">
        <v>25.1</v>
      </c>
      <c r="Z1022">
        <v>10</v>
      </c>
      <c r="AA1022">
        <v>40</v>
      </c>
      <c r="AB1022" s="317">
        <v>75988</v>
      </c>
    </row>
    <row r="1023" spans="1:28">
      <c r="A1023">
        <v>1022</v>
      </c>
      <c r="B1023" t="s">
        <v>11355</v>
      </c>
      <c r="C1023" t="s">
        <v>11356</v>
      </c>
      <c r="D1023" t="s">
        <v>37</v>
      </c>
      <c r="E1023" t="s">
        <v>108</v>
      </c>
      <c r="H1023" t="s">
        <v>10832</v>
      </c>
      <c r="I1023" s="1"/>
      <c r="J1023" t="s">
        <v>43</v>
      </c>
      <c r="L1023" t="s">
        <v>16353</v>
      </c>
      <c r="O1023" t="s">
        <v>43</v>
      </c>
      <c r="P1023" t="s">
        <v>43</v>
      </c>
      <c r="Q1023" t="s">
        <v>43</v>
      </c>
      <c r="V1023" s="1"/>
      <c r="X1023" s="317"/>
      <c r="AB1023" s="317"/>
    </row>
    <row r="1024" spans="1:28">
      <c r="A1024">
        <v>1023</v>
      </c>
      <c r="B1024" t="s">
        <v>2758</v>
      </c>
      <c r="C1024" t="s">
        <v>4463</v>
      </c>
      <c r="D1024" t="s">
        <v>37</v>
      </c>
      <c r="E1024" t="s">
        <v>72</v>
      </c>
      <c r="F1024">
        <v>45931</v>
      </c>
      <c r="I1024" s="1">
        <v>45999</v>
      </c>
      <c r="J1024">
        <v>12</v>
      </c>
      <c r="L1024" t="s">
        <v>16353</v>
      </c>
      <c r="M1024">
        <v>50047397</v>
      </c>
      <c r="N1024" t="s">
        <v>267</v>
      </c>
      <c r="O1024">
        <v>2</v>
      </c>
      <c r="P1024">
        <v>12</v>
      </c>
      <c r="Q1024">
        <v>2</v>
      </c>
      <c r="V1024" s="1"/>
      <c r="X1024" s="317"/>
      <c r="Y1024">
        <v>26.2</v>
      </c>
      <c r="Z1024">
        <v>2</v>
      </c>
      <c r="AA1024">
        <v>40</v>
      </c>
      <c r="AB1024" s="317">
        <v>226043</v>
      </c>
    </row>
    <row r="1025" spans="1:28">
      <c r="A1025">
        <v>1024</v>
      </c>
      <c r="B1025" t="s">
        <v>2822</v>
      </c>
      <c r="C1025" t="s">
        <v>835</v>
      </c>
      <c r="D1025" t="s">
        <v>37</v>
      </c>
      <c r="E1025" t="s">
        <v>140</v>
      </c>
      <c r="F1025">
        <v>45964</v>
      </c>
      <c r="I1025" s="1">
        <v>46084</v>
      </c>
      <c r="J1025">
        <v>3</v>
      </c>
      <c r="L1025" t="s">
        <v>16353</v>
      </c>
      <c r="M1025">
        <v>50059147</v>
      </c>
      <c r="N1025" t="s">
        <v>267</v>
      </c>
      <c r="O1025" t="s">
        <v>43</v>
      </c>
      <c r="P1025">
        <v>3</v>
      </c>
      <c r="Q1025" t="s">
        <v>43</v>
      </c>
      <c r="V1025" s="1"/>
      <c r="X1025" s="317"/>
      <c r="AB1025" s="317"/>
    </row>
    <row r="1026" spans="1:28">
      <c r="A1026">
        <v>1025</v>
      </c>
      <c r="B1026" t="s">
        <v>2792</v>
      </c>
      <c r="C1026" t="s">
        <v>2793</v>
      </c>
      <c r="D1026" t="s">
        <v>37</v>
      </c>
      <c r="E1026" t="s">
        <v>92</v>
      </c>
      <c r="F1026">
        <v>45936</v>
      </c>
      <c r="I1026" s="1"/>
      <c r="J1026" t="s">
        <v>43</v>
      </c>
      <c r="L1026" t="s">
        <v>16353</v>
      </c>
      <c r="O1026" t="s">
        <v>43</v>
      </c>
      <c r="P1026" t="s">
        <v>43</v>
      </c>
      <c r="Q1026" t="s">
        <v>43</v>
      </c>
      <c r="V1026" s="1"/>
      <c r="X1026" s="317"/>
      <c r="AB1026" s="317"/>
    </row>
    <row r="1027" spans="1:28">
      <c r="A1027">
        <v>1026</v>
      </c>
      <c r="B1027" t="s">
        <v>2819</v>
      </c>
      <c r="C1027" t="s">
        <v>2820</v>
      </c>
      <c r="D1027" t="s">
        <v>37</v>
      </c>
      <c r="E1027" t="s">
        <v>123</v>
      </c>
      <c r="F1027">
        <v>45931</v>
      </c>
      <c r="I1027" s="1"/>
      <c r="J1027" t="s">
        <v>43</v>
      </c>
      <c r="L1027" t="s">
        <v>16353</v>
      </c>
      <c r="O1027" t="s">
        <v>43</v>
      </c>
      <c r="P1027" t="s">
        <v>43</v>
      </c>
      <c r="Q1027" t="s">
        <v>43</v>
      </c>
      <c r="V1027" s="1"/>
      <c r="X1027" s="317"/>
      <c r="AB1027" s="317"/>
    </row>
    <row r="1028" spans="1:28">
      <c r="A1028">
        <v>1027</v>
      </c>
      <c r="B1028" t="s">
        <v>2550</v>
      </c>
      <c r="C1028" t="s">
        <v>11357</v>
      </c>
      <c r="D1028" t="s">
        <v>37</v>
      </c>
      <c r="E1028" t="s">
        <v>92</v>
      </c>
      <c r="I1028" s="1"/>
      <c r="J1028" t="s">
        <v>43</v>
      </c>
      <c r="L1028" t="s">
        <v>16353</v>
      </c>
      <c r="O1028" t="s">
        <v>43</v>
      </c>
      <c r="P1028" t="s">
        <v>43</v>
      </c>
      <c r="Q1028" t="s">
        <v>43</v>
      </c>
      <c r="V1028" s="1"/>
      <c r="X1028" s="317"/>
      <c r="AB1028" s="317"/>
    </row>
    <row r="1029" spans="1:28">
      <c r="A1029">
        <v>1028</v>
      </c>
      <c r="B1029" t="s">
        <v>11358</v>
      </c>
      <c r="C1029" t="s">
        <v>11359</v>
      </c>
      <c r="D1029" t="s">
        <v>37</v>
      </c>
      <c r="E1029" t="s">
        <v>60</v>
      </c>
      <c r="I1029" s="1"/>
      <c r="J1029" t="s">
        <v>43</v>
      </c>
      <c r="L1029" t="s">
        <v>16353</v>
      </c>
      <c r="O1029" t="s">
        <v>43</v>
      </c>
      <c r="P1029" t="s">
        <v>43</v>
      </c>
      <c r="Q1029" t="s">
        <v>43</v>
      </c>
      <c r="V1029" s="1">
        <v>45922</v>
      </c>
      <c r="W1029">
        <v>9</v>
      </c>
      <c r="X1029" s="317">
        <v>42210</v>
      </c>
      <c r="AB1029" s="317"/>
    </row>
    <row r="1030" spans="1:28">
      <c r="A1030">
        <v>1029</v>
      </c>
      <c r="B1030" t="s">
        <v>11360</v>
      </c>
      <c r="C1030" t="s">
        <v>11361</v>
      </c>
      <c r="D1030" t="s">
        <v>37</v>
      </c>
      <c r="E1030" t="s">
        <v>40</v>
      </c>
      <c r="I1030" s="1">
        <v>46007</v>
      </c>
      <c r="J1030">
        <v>12</v>
      </c>
      <c r="L1030" t="s">
        <v>16353</v>
      </c>
      <c r="M1030">
        <v>630108</v>
      </c>
      <c r="N1030" t="s">
        <v>10411</v>
      </c>
      <c r="O1030">
        <v>1</v>
      </c>
      <c r="P1030">
        <v>12</v>
      </c>
      <c r="Q1030">
        <v>1</v>
      </c>
      <c r="V1030" s="1"/>
      <c r="X1030" s="317"/>
      <c r="Y1030">
        <v>26.1</v>
      </c>
      <c r="Z1030">
        <v>1</v>
      </c>
      <c r="AA1030">
        <v>101</v>
      </c>
      <c r="AB1030" s="317">
        <v>82900</v>
      </c>
    </row>
    <row r="1031" spans="1:28">
      <c r="A1031">
        <v>1030</v>
      </c>
      <c r="B1031" t="s">
        <v>11362</v>
      </c>
      <c r="C1031" t="s">
        <v>11363</v>
      </c>
      <c r="D1031" t="s">
        <v>37</v>
      </c>
      <c r="E1031" t="s">
        <v>87</v>
      </c>
      <c r="I1031" s="1"/>
      <c r="J1031" t="s">
        <v>43</v>
      </c>
      <c r="L1031" t="s">
        <v>16353</v>
      </c>
      <c r="O1031" t="s">
        <v>43</v>
      </c>
      <c r="P1031" t="s">
        <v>43</v>
      </c>
      <c r="Q1031" t="s">
        <v>43</v>
      </c>
      <c r="V1031" s="1"/>
      <c r="X1031" s="317"/>
      <c r="AB1031" s="317"/>
    </row>
    <row r="1032" spans="1:28">
      <c r="A1032">
        <v>1031</v>
      </c>
      <c r="B1032" t="s">
        <v>2868</v>
      </c>
      <c r="C1032" t="s">
        <v>2869</v>
      </c>
      <c r="D1032" t="s">
        <v>37</v>
      </c>
      <c r="E1032" t="s">
        <v>60</v>
      </c>
      <c r="F1032">
        <v>45960</v>
      </c>
      <c r="G1032">
        <v>45924</v>
      </c>
      <c r="I1032" s="1">
        <v>46062</v>
      </c>
      <c r="J1032">
        <v>2</v>
      </c>
      <c r="L1032" t="s">
        <v>16353</v>
      </c>
      <c r="M1032">
        <v>50056805</v>
      </c>
      <c r="N1032" t="s">
        <v>6518</v>
      </c>
      <c r="O1032">
        <v>2</v>
      </c>
      <c r="P1032">
        <v>2</v>
      </c>
      <c r="Q1032">
        <v>2</v>
      </c>
      <c r="V1032" s="1"/>
      <c r="X1032" s="317"/>
      <c r="Y1032">
        <v>26.2</v>
      </c>
      <c r="Z1032">
        <v>2</v>
      </c>
      <c r="AA1032">
        <v>40</v>
      </c>
      <c r="AB1032" s="317">
        <v>150090</v>
      </c>
    </row>
    <row r="1033" spans="1:28">
      <c r="A1033">
        <v>1032</v>
      </c>
      <c r="B1033" t="s">
        <v>11364</v>
      </c>
      <c r="C1033" t="s">
        <v>11365</v>
      </c>
      <c r="D1033" t="s">
        <v>37</v>
      </c>
      <c r="E1033" t="s">
        <v>636</v>
      </c>
      <c r="I1033" s="1"/>
      <c r="J1033" t="s">
        <v>43</v>
      </c>
      <c r="L1033" t="s">
        <v>16353</v>
      </c>
      <c r="O1033" t="s">
        <v>43</v>
      </c>
      <c r="P1033" t="s">
        <v>43</v>
      </c>
      <c r="Q1033" t="s">
        <v>43</v>
      </c>
      <c r="V1033" s="1"/>
      <c r="X1033" s="317"/>
      <c r="AB1033" s="317"/>
    </row>
    <row r="1034" spans="1:28">
      <c r="A1034">
        <v>1033</v>
      </c>
      <c r="B1034" t="s">
        <v>11366</v>
      </c>
      <c r="C1034" t="s">
        <v>11367</v>
      </c>
      <c r="D1034" t="s">
        <v>37</v>
      </c>
      <c r="E1034" t="s">
        <v>140</v>
      </c>
      <c r="I1034" s="1"/>
      <c r="J1034" t="s">
        <v>43</v>
      </c>
      <c r="L1034" t="s">
        <v>16353</v>
      </c>
      <c r="O1034" t="s">
        <v>43</v>
      </c>
      <c r="P1034" t="s">
        <v>43</v>
      </c>
      <c r="Q1034" t="s">
        <v>43</v>
      </c>
      <c r="V1034" s="1"/>
      <c r="X1034" s="317"/>
      <c r="AB1034" s="317"/>
    </row>
    <row r="1035" spans="1:28">
      <c r="A1035">
        <v>1034</v>
      </c>
      <c r="B1035" t="s">
        <v>11368</v>
      </c>
      <c r="C1035" t="s">
        <v>11369</v>
      </c>
      <c r="D1035" t="s">
        <v>37</v>
      </c>
      <c r="E1035" t="s">
        <v>60</v>
      </c>
      <c r="G1035">
        <v>45905</v>
      </c>
      <c r="H1035" t="s">
        <v>10832</v>
      </c>
      <c r="I1035" s="1">
        <v>46035</v>
      </c>
      <c r="J1035">
        <v>1</v>
      </c>
      <c r="L1035" t="s">
        <v>16353</v>
      </c>
      <c r="M1035">
        <v>630108</v>
      </c>
      <c r="N1035" t="s">
        <v>10411</v>
      </c>
      <c r="O1035">
        <v>1</v>
      </c>
      <c r="P1035">
        <v>1</v>
      </c>
      <c r="Q1035">
        <v>1</v>
      </c>
      <c r="S1035">
        <v>46042</v>
      </c>
      <c r="T1035">
        <v>46049</v>
      </c>
      <c r="V1035" s="1"/>
      <c r="X1035" s="317"/>
      <c r="Y1035">
        <v>26.1</v>
      </c>
      <c r="Z1035">
        <v>1</v>
      </c>
      <c r="AA1035">
        <v>101</v>
      </c>
      <c r="AB1035" s="317">
        <v>115075</v>
      </c>
    </row>
    <row r="1036" spans="1:28">
      <c r="A1036">
        <v>1035</v>
      </c>
      <c r="B1036" t="s">
        <v>11370</v>
      </c>
      <c r="C1036" t="s">
        <v>11371</v>
      </c>
      <c r="D1036" t="s">
        <v>37</v>
      </c>
      <c r="E1036" t="s">
        <v>87</v>
      </c>
      <c r="I1036" s="1"/>
      <c r="J1036" t="s">
        <v>43</v>
      </c>
      <c r="L1036" t="s">
        <v>16353</v>
      </c>
      <c r="O1036" t="s">
        <v>43</v>
      </c>
      <c r="P1036" t="s">
        <v>43</v>
      </c>
      <c r="Q1036" t="s">
        <v>43</v>
      </c>
      <c r="V1036" s="1"/>
      <c r="X1036" s="317"/>
      <c r="AB1036" s="317"/>
    </row>
    <row r="1037" spans="1:28">
      <c r="A1037">
        <v>1036</v>
      </c>
      <c r="B1037" t="s">
        <v>2893</v>
      </c>
      <c r="C1037" t="s">
        <v>2894</v>
      </c>
      <c r="D1037" t="s">
        <v>37</v>
      </c>
      <c r="E1037" t="s">
        <v>108</v>
      </c>
      <c r="F1037">
        <v>45965</v>
      </c>
      <c r="G1037">
        <v>45947</v>
      </c>
      <c r="I1037" s="1"/>
      <c r="J1037" t="s">
        <v>43</v>
      </c>
      <c r="L1037" t="s">
        <v>16353</v>
      </c>
      <c r="O1037" t="s">
        <v>43</v>
      </c>
      <c r="P1037" t="s">
        <v>43</v>
      </c>
      <c r="Q1037" t="s">
        <v>43</v>
      </c>
      <c r="V1037" s="1"/>
      <c r="X1037" s="317"/>
      <c r="AB1037" s="317"/>
    </row>
    <row r="1038" spans="1:28">
      <c r="A1038">
        <v>1037</v>
      </c>
      <c r="B1038" t="s">
        <v>2887</v>
      </c>
      <c r="C1038" t="s">
        <v>11372</v>
      </c>
      <c r="D1038" t="s">
        <v>37</v>
      </c>
      <c r="E1038" t="s">
        <v>108</v>
      </c>
      <c r="F1038">
        <v>45978</v>
      </c>
      <c r="I1038" s="1"/>
      <c r="J1038" t="s">
        <v>43</v>
      </c>
      <c r="L1038" t="s">
        <v>16353</v>
      </c>
      <c r="O1038" t="s">
        <v>43</v>
      </c>
      <c r="P1038" t="s">
        <v>43</v>
      </c>
      <c r="Q1038" t="s">
        <v>43</v>
      </c>
      <c r="V1038" s="1"/>
      <c r="X1038" s="317"/>
      <c r="AB1038" s="317"/>
    </row>
    <row r="1039" spans="1:28">
      <c r="A1039">
        <v>1038</v>
      </c>
      <c r="B1039" t="s">
        <v>2884</v>
      </c>
      <c r="C1039" t="s">
        <v>11373</v>
      </c>
      <c r="D1039" t="s">
        <v>37</v>
      </c>
      <c r="E1039" t="s">
        <v>108</v>
      </c>
      <c r="F1039">
        <v>45981</v>
      </c>
      <c r="I1039" s="1">
        <v>46077</v>
      </c>
      <c r="J1039">
        <v>2</v>
      </c>
      <c r="L1039" t="s">
        <v>16353</v>
      </c>
      <c r="M1039">
        <v>50058266</v>
      </c>
      <c r="N1039" t="s">
        <v>6518</v>
      </c>
      <c r="O1039" t="s">
        <v>43</v>
      </c>
      <c r="P1039">
        <v>2</v>
      </c>
      <c r="Q1039" t="s">
        <v>43</v>
      </c>
      <c r="V1039" s="1"/>
      <c r="X1039" s="317"/>
      <c r="AB1039" s="317"/>
    </row>
    <row r="1040" spans="1:28">
      <c r="A1040">
        <v>1039</v>
      </c>
      <c r="B1040" t="s">
        <v>2875</v>
      </c>
      <c r="C1040" t="s">
        <v>2876</v>
      </c>
      <c r="D1040" t="s">
        <v>37</v>
      </c>
      <c r="E1040" t="s">
        <v>123</v>
      </c>
      <c r="F1040">
        <v>45950</v>
      </c>
      <c r="G1040">
        <v>45936</v>
      </c>
      <c r="I1040" s="1"/>
      <c r="J1040" t="s">
        <v>43</v>
      </c>
      <c r="L1040" t="s">
        <v>16353</v>
      </c>
      <c r="O1040" t="s">
        <v>43</v>
      </c>
      <c r="P1040" t="s">
        <v>43</v>
      </c>
      <c r="Q1040" t="s">
        <v>43</v>
      </c>
      <c r="V1040" s="1"/>
      <c r="X1040" s="317"/>
      <c r="AB1040" s="317"/>
    </row>
    <row r="1041" spans="1:28">
      <c r="A1041">
        <v>1040</v>
      </c>
      <c r="B1041" t="s">
        <v>2881</v>
      </c>
      <c r="C1041" t="s">
        <v>11374</v>
      </c>
      <c r="D1041" t="s">
        <v>37</v>
      </c>
      <c r="E1041" t="s">
        <v>40</v>
      </c>
      <c r="F1041">
        <v>45940</v>
      </c>
      <c r="I1041" s="1"/>
      <c r="J1041" t="s">
        <v>43</v>
      </c>
      <c r="L1041" t="s">
        <v>16353</v>
      </c>
      <c r="O1041" t="s">
        <v>43</v>
      </c>
      <c r="P1041" t="s">
        <v>43</v>
      </c>
      <c r="Q1041" t="s">
        <v>43</v>
      </c>
      <c r="V1041" s="1"/>
      <c r="X1041" s="317"/>
      <c r="AB1041" s="317"/>
    </row>
    <row r="1042" spans="1:28">
      <c r="A1042">
        <v>1041</v>
      </c>
      <c r="B1042" t="s">
        <v>2878</v>
      </c>
      <c r="C1042" t="s">
        <v>11375</v>
      </c>
      <c r="D1042" t="s">
        <v>37</v>
      </c>
      <c r="E1042" t="s">
        <v>40</v>
      </c>
      <c r="F1042">
        <v>45950</v>
      </c>
      <c r="G1042">
        <v>45952</v>
      </c>
      <c r="I1042" s="1"/>
      <c r="J1042" t="s">
        <v>43</v>
      </c>
      <c r="L1042" t="s">
        <v>16353</v>
      </c>
      <c r="O1042" t="s">
        <v>43</v>
      </c>
      <c r="P1042" t="s">
        <v>43</v>
      </c>
      <c r="Q1042" t="s">
        <v>43</v>
      </c>
      <c r="V1042" s="1"/>
      <c r="X1042" s="317"/>
      <c r="AB1042" s="317"/>
    </row>
    <row r="1043" spans="1:28">
      <c r="A1043">
        <v>1042</v>
      </c>
      <c r="B1043" t="s">
        <v>2896</v>
      </c>
      <c r="C1043" t="s">
        <v>2897</v>
      </c>
      <c r="D1043" t="s">
        <v>37</v>
      </c>
      <c r="E1043" t="s">
        <v>108</v>
      </c>
      <c r="F1043">
        <v>45965</v>
      </c>
      <c r="I1043" s="1"/>
      <c r="J1043" t="s">
        <v>43</v>
      </c>
      <c r="L1043" t="s">
        <v>16353</v>
      </c>
      <c r="O1043" t="s">
        <v>43</v>
      </c>
      <c r="P1043" t="s">
        <v>43</v>
      </c>
      <c r="Q1043" t="s">
        <v>43</v>
      </c>
      <c r="V1043" s="1"/>
      <c r="X1043" s="317"/>
      <c r="AB1043" s="317"/>
    </row>
    <row r="1044" spans="1:28">
      <c r="A1044">
        <v>1043</v>
      </c>
      <c r="B1044" t="s">
        <v>11376</v>
      </c>
      <c r="C1044" t="s">
        <v>11377</v>
      </c>
      <c r="D1044" t="s">
        <v>37</v>
      </c>
      <c r="E1044" t="s">
        <v>40</v>
      </c>
      <c r="G1044">
        <v>45905</v>
      </c>
      <c r="I1044" s="1"/>
      <c r="J1044" t="s">
        <v>43</v>
      </c>
      <c r="L1044" t="s">
        <v>16353</v>
      </c>
      <c r="O1044" t="s">
        <v>43</v>
      </c>
      <c r="P1044" t="s">
        <v>43</v>
      </c>
      <c r="Q1044" t="s">
        <v>43</v>
      </c>
      <c r="V1044" s="1"/>
      <c r="X1044" s="317"/>
      <c r="AB1044" s="317"/>
    </row>
    <row r="1045" spans="1:28">
      <c r="A1045">
        <v>1044</v>
      </c>
      <c r="B1045" t="s">
        <v>1160</v>
      </c>
      <c r="C1045" t="s">
        <v>1161</v>
      </c>
      <c r="D1045" t="s">
        <v>37</v>
      </c>
      <c r="E1045" t="s">
        <v>60</v>
      </c>
      <c r="F1045">
        <v>45902</v>
      </c>
      <c r="I1045" s="1">
        <v>45951</v>
      </c>
      <c r="J1045">
        <v>10</v>
      </c>
      <c r="L1045" t="s">
        <v>16353</v>
      </c>
      <c r="M1045">
        <v>50038792</v>
      </c>
      <c r="N1045" t="s">
        <v>10411</v>
      </c>
      <c r="O1045">
        <v>12</v>
      </c>
      <c r="P1045">
        <v>10</v>
      </c>
      <c r="Q1045">
        <v>12</v>
      </c>
      <c r="V1045" s="1">
        <v>46022</v>
      </c>
      <c r="W1045">
        <v>12</v>
      </c>
      <c r="X1045" s="317">
        <v>34625</v>
      </c>
      <c r="Y1045">
        <v>25.12</v>
      </c>
      <c r="Z1045">
        <v>12</v>
      </c>
      <c r="AA1045">
        <v>40</v>
      </c>
      <c r="AB1045" s="317">
        <v>67112</v>
      </c>
    </row>
    <row r="1046" spans="1:28">
      <c r="A1046">
        <v>1045</v>
      </c>
      <c r="B1046" t="s">
        <v>2935</v>
      </c>
      <c r="C1046" t="s">
        <v>11378</v>
      </c>
      <c r="D1046" t="s">
        <v>37</v>
      </c>
      <c r="E1046" t="s">
        <v>92</v>
      </c>
      <c r="I1046" s="1">
        <v>45895</v>
      </c>
      <c r="J1046">
        <v>8</v>
      </c>
      <c r="L1046" t="s">
        <v>16353</v>
      </c>
      <c r="M1046">
        <v>50028006</v>
      </c>
      <c r="N1046" t="s">
        <v>10411</v>
      </c>
      <c r="O1046">
        <v>9</v>
      </c>
      <c r="P1046">
        <v>8</v>
      </c>
      <c r="Q1046">
        <v>9</v>
      </c>
      <c r="T1046">
        <v>45911</v>
      </c>
      <c r="V1046" s="1">
        <v>45922</v>
      </c>
      <c r="W1046">
        <v>9</v>
      </c>
      <c r="X1046" s="317">
        <v>179710</v>
      </c>
      <c r="Y1046">
        <v>25.9</v>
      </c>
      <c r="Z1046">
        <v>9</v>
      </c>
      <c r="AA1046">
        <v>40</v>
      </c>
      <c r="AB1046" s="317">
        <v>407531</v>
      </c>
    </row>
    <row r="1047" spans="1:28">
      <c r="A1047">
        <v>1046</v>
      </c>
      <c r="B1047" t="s">
        <v>2938</v>
      </c>
      <c r="C1047" t="s">
        <v>11379</v>
      </c>
      <c r="D1047" t="s">
        <v>37</v>
      </c>
      <c r="E1047" t="s">
        <v>108</v>
      </c>
      <c r="F1047">
        <v>45992</v>
      </c>
      <c r="G1047">
        <v>45978</v>
      </c>
      <c r="I1047" s="1"/>
      <c r="J1047" t="s">
        <v>43</v>
      </c>
      <c r="L1047" t="s">
        <v>16353</v>
      </c>
      <c r="O1047" t="s">
        <v>43</v>
      </c>
      <c r="P1047" t="s">
        <v>43</v>
      </c>
      <c r="Q1047" t="s">
        <v>43</v>
      </c>
      <c r="V1047" s="1"/>
      <c r="X1047" s="317"/>
      <c r="AB1047" s="317"/>
    </row>
    <row r="1048" spans="1:28">
      <c r="A1048">
        <v>1047</v>
      </c>
      <c r="B1048" t="s">
        <v>2959</v>
      </c>
      <c r="C1048" t="s">
        <v>11380</v>
      </c>
      <c r="D1048" t="s">
        <v>37</v>
      </c>
      <c r="E1048" t="s">
        <v>108</v>
      </c>
      <c r="F1048">
        <v>45992</v>
      </c>
      <c r="G1048">
        <v>45978</v>
      </c>
      <c r="I1048" s="1"/>
      <c r="J1048" t="s">
        <v>43</v>
      </c>
      <c r="L1048" t="s">
        <v>16353</v>
      </c>
      <c r="O1048" t="s">
        <v>43</v>
      </c>
      <c r="P1048" t="s">
        <v>43</v>
      </c>
      <c r="Q1048" t="s">
        <v>43</v>
      </c>
      <c r="V1048" s="1"/>
      <c r="X1048" s="317"/>
      <c r="AB1048" s="317"/>
    </row>
    <row r="1049" spans="1:28">
      <c r="A1049">
        <v>1048</v>
      </c>
      <c r="B1049" t="s">
        <v>2941</v>
      </c>
      <c r="C1049" t="s">
        <v>11381</v>
      </c>
      <c r="D1049" t="s">
        <v>37</v>
      </c>
      <c r="E1049" t="s">
        <v>108</v>
      </c>
      <c r="I1049" s="1">
        <v>45895</v>
      </c>
      <c r="J1049">
        <v>8</v>
      </c>
      <c r="L1049" t="s">
        <v>16353</v>
      </c>
      <c r="M1049">
        <v>50028103</v>
      </c>
      <c r="N1049" t="s">
        <v>10411</v>
      </c>
      <c r="O1049">
        <v>9</v>
      </c>
      <c r="P1049">
        <v>8</v>
      </c>
      <c r="Q1049">
        <v>9</v>
      </c>
      <c r="V1049" s="1">
        <v>45922</v>
      </c>
      <c r="W1049">
        <v>9</v>
      </c>
      <c r="X1049" s="317">
        <v>21620</v>
      </c>
      <c r="Y1049">
        <v>25.9</v>
      </c>
      <c r="Z1049">
        <v>9</v>
      </c>
      <c r="AA1049">
        <v>40</v>
      </c>
      <c r="AB1049" s="317">
        <v>47884</v>
      </c>
    </row>
    <row r="1050" spans="1:28">
      <c r="A1050">
        <v>1049</v>
      </c>
      <c r="B1050" t="s">
        <v>2944</v>
      </c>
      <c r="C1050" t="s">
        <v>11382</v>
      </c>
      <c r="D1050" t="s">
        <v>37</v>
      </c>
      <c r="E1050" t="s">
        <v>108</v>
      </c>
      <c r="I1050" s="1">
        <v>45895</v>
      </c>
      <c r="J1050">
        <v>8</v>
      </c>
      <c r="L1050" t="s">
        <v>16353</v>
      </c>
      <c r="M1050">
        <v>50028109</v>
      </c>
      <c r="N1050" t="s">
        <v>267</v>
      </c>
      <c r="O1050">
        <v>9</v>
      </c>
      <c r="P1050">
        <v>8</v>
      </c>
      <c r="Q1050">
        <v>9</v>
      </c>
      <c r="S1050">
        <v>45925</v>
      </c>
      <c r="T1050">
        <v>45936</v>
      </c>
      <c r="V1050" s="1">
        <v>45922</v>
      </c>
      <c r="W1050">
        <v>9</v>
      </c>
      <c r="X1050" s="317">
        <v>111835</v>
      </c>
      <c r="Y1050">
        <v>25.9</v>
      </c>
      <c r="Z1050">
        <v>9</v>
      </c>
      <c r="AA1050">
        <v>40</v>
      </c>
      <c r="AB1050" s="317">
        <v>216495</v>
      </c>
    </row>
    <row r="1051" spans="1:28">
      <c r="A1051">
        <v>1050</v>
      </c>
      <c r="B1051" t="s">
        <v>2947</v>
      </c>
      <c r="C1051" t="s">
        <v>2948</v>
      </c>
      <c r="D1051" t="s">
        <v>37</v>
      </c>
      <c r="E1051" t="s">
        <v>108</v>
      </c>
      <c r="I1051" s="1">
        <v>45895</v>
      </c>
      <c r="J1051">
        <v>8</v>
      </c>
      <c r="L1051" t="s">
        <v>16353</v>
      </c>
      <c r="M1051">
        <v>50028142</v>
      </c>
      <c r="N1051" t="s">
        <v>267</v>
      </c>
      <c r="O1051">
        <v>9</v>
      </c>
      <c r="P1051">
        <v>8</v>
      </c>
      <c r="Q1051">
        <v>9</v>
      </c>
      <c r="V1051" s="1">
        <v>45922</v>
      </c>
      <c r="W1051">
        <v>9</v>
      </c>
      <c r="X1051" s="317">
        <v>100940</v>
      </c>
      <c r="Y1051">
        <v>25.9</v>
      </c>
      <c r="Z1051">
        <v>9</v>
      </c>
      <c r="AA1051">
        <v>40</v>
      </c>
      <c r="AB1051" s="317">
        <v>223665</v>
      </c>
    </row>
    <row r="1052" spans="1:28">
      <c r="A1052">
        <v>1051</v>
      </c>
      <c r="B1052" t="s">
        <v>2952</v>
      </c>
      <c r="C1052" t="s">
        <v>10436</v>
      </c>
      <c r="D1052" t="s">
        <v>37</v>
      </c>
      <c r="E1052" t="s">
        <v>108</v>
      </c>
      <c r="I1052" s="1">
        <v>45895</v>
      </c>
      <c r="J1052">
        <v>8</v>
      </c>
      <c r="L1052" t="s">
        <v>16353</v>
      </c>
      <c r="M1052">
        <v>50028152</v>
      </c>
      <c r="N1052" t="s">
        <v>267</v>
      </c>
      <c r="O1052">
        <v>10</v>
      </c>
      <c r="P1052">
        <v>8</v>
      </c>
      <c r="Q1052">
        <v>10</v>
      </c>
      <c r="V1052" s="1"/>
      <c r="X1052" s="317"/>
      <c r="Y1052">
        <v>25.1</v>
      </c>
      <c r="Z1052">
        <v>10</v>
      </c>
      <c r="AA1052">
        <v>40</v>
      </c>
      <c r="AB1052" s="317">
        <v>113879</v>
      </c>
    </row>
    <row r="1053" spans="1:28">
      <c r="A1053">
        <v>1052</v>
      </c>
      <c r="B1053" t="s">
        <v>2954</v>
      </c>
      <c r="C1053" t="s">
        <v>2955</v>
      </c>
      <c r="D1053" t="s">
        <v>37</v>
      </c>
      <c r="E1053" t="s">
        <v>108</v>
      </c>
      <c r="I1053" s="1">
        <v>45895</v>
      </c>
      <c r="J1053">
        <v>8</v>
      </c>
      <c r="L1053" t="s">
        <v>16353</v>
      </c>
      <c r="M1053">
        <v>50028167</v>
      </c>
      <c r="N1053" t="s">
        <v>6518</v>
      </c>
      <c r="O1053">
        <v>12</v>
      </c>
      <c r="P1053">
        <v>8</v>
      </c>
      <c r="Q1053">
        <v>12</v>
      </c>
      <c r="S1053">
        <v>46036</v>
      </c>
      <c r="T1053">
        <v>46038</v>
      </c>
      <c r="V1053" s="1">
        <v>46022</v>
      </c>
      <c r="W1053">
        <v>12</v>
      </c>
      <c r="X1053" s="317">
        <v>127245</v>
      </c>
      <c r="Y1053">
        <v>25.12</v>
      </c>
      <c r="Z1053">
        <v>12</v>
      </c>
      <c r="AA1053">
        <v>40</v>
      </c>
      <c r="AB1053" s="317">
        <v>244193</v>
      </c>
    </row>
    <row r="1054" spans="1:28">
      <c r="A1054">
        <v>1053</v>
      </c>
      <c r="B1054" t="s">
        <v>11383</v>
      </c>
      <c r="C1054" t="s">
        <v>11384</v>
      </c>
      <c r="D1054" t="s">
        <v>37</v>
      </c>
      <c r="E1054" t="s">
        <v>636</v>
      </c>
      <c r="I1054" s="1"/>
      <c r="J1054" t="s">
        <v>43</v>
      </c>
      <c r="L1054" t="s">
        <v>16353</v>
      </c>
      <c r="O1054" t="s">
        <v>43</v>
      </c>
      <c r="P1054" t="s">
        <v>43</v>
      </c>
      <c r="Q1054" t="s">
        <v>43</v>
      </c>
      <c r="V1054" s="1"/>
      <c r="X1054" s="317"/>
      <c r="AB1054" s="317"/>
    </row>
    <row r="1055" spans="1:28">
      <c r="A1055">
        <v>1054</v>
      </c>
      <c r="B1055" t="s">
        <v>1413</v>
      </c>
      <c r="C1055" t="s">
        <v>1414</v>
      </c>
      <c r="D1055" t="s">
        <v>37</v>
      </c>
      <c r="E1055" t="s">
        <v>108</v>
      </c>
      <c r="I1055" s="1">
        <v>45924</v>
      </c>
      <c r="J1055">
        <v>9</v>
      </c>
      <c r="L1055" t="s">
        <v>16353</v>
      </c>
      <c r="M1055">
        <v>531110</v>
      </c>
      <c r="N1055" t="s">
        <v>10411</v>
      </c>
      <c r="O1055">
        <v>11</v>
      </c>
      <c r="P1055">
        <v>9</v>
      </c>
      <c r="Q1055">
        <v>11</v>
      </c>
      <c r="R1055">
        <v>45930</v>
      </c>
      <c r="V1055" s="1">
        <v>45991</v>
      </c>
      <c r="W1055">
        <v>11</v>
      </c>
      <c r="X1055" s="317">
        <v>37050</v>
      </c>
      <c r="Y1055">
        <v>25.11</v>
      </c>
      <c r="Z1055">
        <v>11</v>
      </c>
      <c r="AA1055">
        <v>101</v>
      </c>
      <c r="AB1055" s="317">
        <v>97020</v>
      </c>
    </row>
    <row r="1056" spans="1:28">
      <c r="A1056">
        <v>1055</v>
      </c>
      <c r="B1056" t="s">
        <v>2905</v>
      </c>
      <c r="C1056" t="s">
        <v>2906</v>
      </c>
      <c r="D1056" t="s">
        <v>37</v>
      </c>
      <c r="E1056" t="s">
        <v>140</v>
      </c>
      <c r="F1056">
        <v>45986</v>
      </c>
      <c r="I1056" s="1"/>
      <c r="J1056" t="s">
        <v>43</v>
      </c>
      <c r="L1056" t="s">
        <v>16353</v>
      </c>
      <c r="O1056" t="s">
        <v>43</v>
      </c>
      <c r="P1056" t="s">
        <v>43</v>
      </c>
      <c r="Q1056" t="s">
        <v>43</v>
      </c>
      <c r="V1056" s="1"/>
      <c r="X1056" s="317"/>
      <c r="AB1056" s="317"/>
    </row>
    <row r="1057" spans="1:28">
      <c r="A1057">
        <v>1056</v>
      </c>
      <c r="B1057" t="s">
        <v>2902</v>
      </c>
      <c r="C1057" t="s">
        <v>11385</v>
      </c>
      <c r="D1057" t="s">
        <v>37</v>
      </c>
      <c r="E1057" t="s">
        <v>40</v>
      </c>
      <c r="F1057">
        <v>45964</v>
      </c>
      <c r="I1057" s="1"/>
      <c r="J1057" t="s">
        <v>43</v>
      </c>
      <c r="L1057" t="s">
        <v>16353</v>
      </c>
      <c r="O1057" t="s">
        <v>43</v>
      </c>
      <c r="P1057" t="s">
        <v>43</v>
      </c>
      <c r="Q1057" t="s">
        <v>43</v>
      </c>
      <c r="V1057" s="1"/>
      <c r="X1057" s="317"/>
      <c r="AB1057" s="317"/>
    </row>
    <row r="1058" spans="1:28">
      <c r="A1058">
        <v>1057</v>
      </c>
      <c r="B1058" t="s">
        <v>2962</v>
      </c>
      <c r="C1058" t="s">
        <v>2963</v>
      </c>
      <c r="D1058" t="s">
        <v>37</v>
      </c>
      <c r="E1058" t="s">
        <v>40</v>
      </c>
      <c r="F1058">
        <v>45950</v>
      </c>
      <c r="I1058" s="1"/>
      <c r="J1058" t="s">
        <v>43</v>
      </c>
      <c r="L1058" t="s">
        <v>16353</v>
      </c>
      <c r="O1058" t="s">
        <v>43</v>
      </c>
      <c r="P1058" t="s">
        <v>43</v>
      </c>
      <c r="Q1058" t="s">
        <v>43</v>
      </c>
      <c r="V1058" s="1"/>
      <c r="X1058" s="317"/>
      <c r="AB1058" s="317"/>
    </row>
    <row r="1059" spans="1:28">
      <c r="A1059">
        <v>1058</v>
      </c>
      <c r="B1059" t="s">
        <v>2981</v>
      </c>
      <c r="C1059" t="s">
        <v>2982</v>
      </c>
      <c r="D1059" t="s">
        <v>37</v>
      </c>
      <c r="E1059" t="s">
        <v>92</v>
      </c>
      <c r="I1059" s="1">
        <v>45897</v>
      </c>
      <c r="J1059">
        <v>8</v>
      </c>
      <c r="L1059" t="s">
        <v>16353</v>
      </c>
      <c r="M1059">
        <v>50028214</v>
      </c>
      <c r="N1059" t="s">
        <v>10340</v>
      </c>
      <c r="O1059">
        <v>10</v>
      </c>
      <c r="P1059">
        <v>8</v>
      </c>
      <c r="Q1059">
        <v>10</v>
      </c>
      <c r="S1059">
        <v>45960</v>
      </c>
      <c r="T1059">
        <v>45966</v>
      </c>
      <c r="V1059" s="1">
        <v>45991</v>
      </c>
      <c r="W1059">
        <v>11</v>
      </c>
      <c r="X1059" s="317">
        <v>44190</v>
      </c>
      <c r="Y1059">
        <v>25.11</v>
      </c>
      <c r="Z1059">
        <v>11</v>
      </c>
      <c r="AA1059">
        <v>40</v>
      </c>
      <c r="AB1059" s="317">
        <v>107252</v>
      </c>
    </row>
    <row r="1060" spans="1:28">
      <c r="A1060">
        <v>1059</v>
      </c>
      <c r="B1060" t="s">
        <v>2987</v>
      </c>
      <c r="C1060" t="s">
        <v>2988</v>
      </c>
      <c r="D1060" t="s">
        <v>37</v>
      </c>
      <c r="E1060" t="s">
        <v>87</v>
      </c>
      <c r="F1060">
        <v>45950</v>
      </c>
      <c r="I1060" s="1"/>
      <c r="J1060" t="s">
        <v>43</v>
      </c>
      <c r="L1060" t="s">
        <v>16353</v>
      </c>
      <c r="O1060" t="s">
        <v>43</v>
      </c>
      <c r="P1060" t="s">
        <v>43</v>
      </c>
      <c r="Q1060" t="s">
        <v>43</v>
      </c>
      <c r="V1060" s="1"/>
      <c r="X1060" s="317"/>
      <c r="AB1060" s="317"/>
    </row>
    <row r="1061" spans="1:28">
      <c r="A1061">
        <v>1060</v>
      </c>
      <c r="B1061" t="s">
        <v>2995</v>
      </c>
      <c r="C1061" t="s">
        <v>11386</v>
      </c>
      <c r="D1061" t="s">
        <v>37</v>
      </c>
      <c r="E1061" t="s">
        <v>87</v>
      </c>
      <c r="I1061" s="1">
        <v>45897</v>
      </c>
      <c r="J1061">
        <v>8</v>
      </c>
      <c r="L1061" t="s">
        <v>16353</v>
      </c>
      <c r="M1061">
        <v>50028771</v>
      </c>
      <c r="N1061" t="s">
        <v>10411</v>
      </c>
      <c r="O1061">
        <v>2</v>
      </c>
      <c r="P1061">
        <v>8</v>
      </c>
      <c r="Q1061">
        <v>2</v>
      </c>
      <c r="V1061" s="1"/>
      <c r="X1061" s="317"/>
      <c r="Y1061">
        <v>26.2</v>
      </c>
      <c r="Z1061">
        <v>2</v>
      </c>
      <c r="AA1061">
        <v>40</v>
      </c>
      <c r="AB1061" s="317">
        <v>111121</v>
      </c>
    </row>
    <row r="1062" spans="1:28">
      <c r="A1062">
        <v>1061</v>
      </c>
      <c r="B1062" t="s">
        <v>11387</v>
      </c>
      <c r="C1062" t="s">
        <v>11388</v>
      </c>
      <c r="D1062" t="s">
        <v>37</v>
      </c>
      <c r="E1062" t="s">
        <v>92</v>
      </c>
      <c r="G1062">
        <v>45916</v>
      </c>
      <c r="H1062" t="s">
        <v>10832</v>
      </c>
      <c r="I1062" s="1"/>
      <c r="J1062" t="s">
        <v>43</v>
      </c>
      <c r="L1062" t="s">
        <v>16353</v>
      </c>
      <c r="O1062" t="s">
        <v>43</v>
      </c>
      <c r="P1062" t="s">
        <v>43</v>
      </c>
      <c r="Q1062" t="s">
        <v>43</v>
      </c>
      <c r="V1062" s="1"/>
      <c r="X1062" s="317"/>
      <c r="AB1062" s="317"/>
    </row>
    <row r="1063" spans="1:28">
      <c r="A1063">
        <v>1062</v>
      </c>
      <c r="B1063" t="s">
        <v>11389</v>
      </c>
      <c r="C1063" t="s">
        <v>11390</v>
      </c>
      <c r="D1063" t="s">
        <v>37</v>
      </c>
      <c r="E1063" t="s">
        <v>140</v>
      </c>
      <c r="H1063" t="s">
        <v>10832</v>
      </c>
      <c r="I1063" s="1"/>
      <c r="J1063" t="s">
        <v>43</v>
      </c>
      <c r="L1063" t="s">
        <v>16353</v>
      </c>
      <c r="O1063" t="s">
        <v>43</v>
      </c>
      <c r="P1063" t="s">
        <v>43</v>
      </c>
      <c r="Q1063" t="s">
        <v>43</v>
      </c>
      <c r="V1063" s="1">
        <v>45925</v>
      </c>
      <c r="W1063">
        <v>9</v>
      </c>
      <c r="X1063" s="317">
        <v>40710</v>
      </c>
      <c r="AB1063" s="317"/>
    </row>
    <row r="1064" spans="1:28">
      <c r="A1064">
        <v>1063</v>
      </c>
      <c r="B1064" t="s">
        <v>11391</v>
      </c>
      <c r="C1064" t="s">
        <v>11392</v>
      </c>
      <c r="D1064" t="s">
        <v>37</v>
      </c>
      <c r="E1064" t="s">
        <v>108</v>
      </c>
      <c r="H1064" t="s">
        <v>10832</v>
      </c>
      <c r="I1064" s="1"/>
      <c r="J1064" t="s">
        <v>43</v>
      </c>
      <c r="L1064" t="s">
        <v>16353</v>
      </c>
      <c r="O1064" t="s">
        <v>43</v>
      </c>
      <c r="P1064" t="s">
        <v>43</v>
      </c>
      <c r="Q1064" t="s">
        <v>43</v>
      </c>
      <c r="V1064" s="1"/>
      <c r="X1064" s="317"/>
      <c r="AB1064" s="317"/>
    </row>
    <row r="1065" spans="1:28">
      <c r="A1065">
        <v>1064</v>
      </c>
      <c r="B1065" t="s">
        <v>2990</v>
      </c>
      <c r="C1065" t="s">
        <v>1513</v>
      </c>
      <c r="D1065" t="s">
        <v>37</v>
      </c>
      <c r="E1065" t="s">
        <v>108</v>
      </c>
      <c r="F1065">
        <v>45992</v>
      </c>
      <c r="G1065">
        <v>45982</v>
      </c>
      <c r="I1065" s="1">
        <v>46028</v>
      </c>
      <c r="J1065">
        <v>1</v>
      </c>
      <c r="L1065" t="s">
        <v>16353</v>
      </c>
      <c r="M1065">
        <v>50051952</v>
      </c>
      <c r="N1065" t="s">
        <v>6518</v>
      </c>
      <c r="O1065">
        <v>2</v>
      </c>
      <c r="P1065">
        <v>1</v>
      </c>
      <c r="Q1065">
        <v>2</v>
      </c>
      <c r="S1065">
        <v>46070</v>
      </c>
      <c r="T1065">
        <v>46077</v>
      </c>
      <c r="V1065" s="1"/>
      <c r="X1065" s="317"/>
      <c r="Y1065">
        <v>26.2</v>
      </c>
      <c r="Z1065">
        <v>2</v>
      </c>
      <c r="AA1065">
        <v>40</v>
      </c>
      <c r="AB1065" s="317">
        <v>96032</v>
      </c>
    </row>
    <row r="1066" spans="1:28">
      <c r="A1066">
        <v>1065</v>
      </c>
      <c r="B1066" t="s">
        <v>11393</v>
      </c>
      <c r="C1066" t="s">
        <v>11394</v>
      </c>
      <c r="D1066" t="s">
        <v>37</v>
      </c>
      <c r="E1066" t="s">
        <v>60</v>
      </c>
      <c r="G1066">
        <v>45905</v>
      </c>
      <c r="H1066" t="s">
        <v>10832</v>
      </c>
      <c r="I1066" s="1">
        <v>46080</v>
      </c>
      <c r="J1066">
        <v>2</v>
      </c>
      <c r="L1066" t="s">
        <v>16353</v>
      </c>
      <c r="N1066" t="s">
        <v>10411</v>
      </c>
      <c r="O1066" t="s">
        <v>43</v>
      </c>
      <c r="P1066">
        <v>3</v>
      </c>
      <c r="Q1066" t="s">
        <v>43</v>
      </c>
      <c r="V1066" s="1">
        <v>45922</v>
      </c>
      <c r="W1066">
        <v>9</v>
      </c>
      <c r="X1066" s="317">
        <v>63540</v>
      </c>
      <c r="AB1066" s="317"/>
    </row>
    <row r="1067" spans="1:28">
      <c r="A1067">
        <v>1066</v>
      </c>
      <c r="B1067" t="s">
        <v>3001</v>
      </c>
      <c r="C1067" t="s">
        <v>5479</v>
      </c>
      <c r="D1067" t="s">
        <v>37</v>
      </c>
      <c r="E1067" t="s">
        <v>40</v>
      </c>
      <c r="F1067">
        <v>45957</v>
      </c>
      <c r="I1067" s="1"/>
      <c r="J1067" t="s">
        <v>43</v>
      </c>
      <c r="L1067" t="s">
        <v>16353</v>
      </c>
      <c r="O1067" t="s">
        <v>43</v>
      </c>
      <c r="P1067" t="s">
        <v>43</v>
      </c>
      <c r="Q1067" t="s">
        <v>43</v>
      </c>
      <c r="V1067" s="1"/>
      <c r="X1067" s="317"/>
      <c r="AB1067" s="317"/>
    </row>
    <row r="1068" spans="1:28">
      <c r="A1068">
        <v>1067</v>
      </c>
      <c r="B1068" t="s">
        <v>2992</v>
      </c>
      <c r="C1068" t="s">
        <v>2993</v>
      </c>
      <c r="D1068" t="s">
        <v>37</v>
      </c>
      <c r="E1068" t="s">
        <v>146</v>
      </c>
      <c r="F1068">
        <v>45978</v>
      </c>
      <c r="I1068" s="1"/>
      <c r="J1068" t="s">
        <v>43</v>
      </c>
      <c r="L1068" t="s">
        <v>16353</v>
      </c>
      <c r="O1068" t="s">
        <v>43</v>
      </c>
      <c r="P1068" t="s">
        <v>43</v>
      </c>
      <c r="Q1068" t="s">
        <v>43</v>
      </c>
      <c r="V1068" s="1"/>
      <c r="X1068" s="317"/>
      <c r="AB1068" s="317"/>
    </row>
    <row r="1069" spans="1:28">
      <c r="A1069">
        <v>1068</v>
      </c>
      <c r="B1069" t="s">
        <v>3006</v>
      </c>
      <c r="C1069" t="s">
        <v>11395</v>
      </c>
      <c r="D1069" t="s">
        <v>37</v>
      </c>
      <c r="E1069" t="s">
        <v>92</v>
      </c>
      <c r="F1069">
        <v>45965</v>
      </c>
      <c r="I1069" s="1"/>
      <c r="J1069" t="s">
        <v>43</v>
      </c>
      <c r="L1069" t="s">
        <v>16353</v>
      </c>
      <c r="O1069" t="s">
        <v>43</v>
      </c>
      <c r="P1069" t="s">
        <v>43</v>
      </c>
      <c r="Q1069" t="s">
        <v>43</v>
      </c>
      <c r="V1069" s="1"/>
      <c r="X1069" s="317"/>
      <c r="AB1069" s="317"/>
    </row>
    <row r="1070" spans="1:28">
      <c r="A1070">
        <v>1069</v>
      </c>
      <c r="B1070" t="s">
        <v>3032</v>
      </c>
      <c r="C1070" t="s">
        <v>3033</v>
      </c>
      <c r="D1070" t="s">
        <v>37</v>
      </c>
      <c r="E1070" t="s">
        <v>108</v>
      </c>
      <c r="I1070" s="1">
        <v>45901</v>
      </c>
      <c r="J1070">
        <v>9</v>
      </c>
      <c r="L1070" t="s">
        <v>16353</v>
      </c>
      <c r="M1070">
        <v>50029202</v>
      </c>
      <c r="N1070" t="s">
        <v>6518</v>
      </c>
      <c r="O1070">
        <v>11</v>
      </c>
      <c r="P1070">
        <v>9</v>
      </c>
      <c r="Q1070">
        <v>11</v>
      </c>
      <c r="V1070" s="1">
        <v>45991</v>
      </c>
      <c r="W1070">
        <v>11</v>
      </c>
      <c r="X1070" s="317">
        <v>38700</v>
      </c>
      <c r="Y1070">
        <v>25.11</v>
      </c>
      <c r="Z1070">
        <v>11</v>
      </c>
      <c r="AA1070">
        <v>40</v>
      </c>
      <c r="AB1070" s="317">
        <v>85734</v>
      </c>
    </row>
    <row r="1071" spans="1:28">
      <c r="A1071">
        <v>1070</v>
      </c>
      <c r="B1071" t="s">
        <v>3038</v>
      </c>
      <c r="C1071" t="s">
        <v>11396</v>
      </c>
      <c r="D1071" t="s">
        <v>37</v>
      </c>
      <c r="E1071" t="s">
        <v>108</v>
      </c>
      <c r="I1071" s="1">
        <v>45901</v>
      </c>
      <c r="J1071">
        <v>9</v>
      </c>
      <c r="L1071" t="s">
        <v>16353</v>
      </c>
      <c r="M1071">
        <v>50029215</v>
      </c>
      <c r="N1071" t="s">
        <v>267</v>
      </c>
      <c r="O1071">
        <v>11</v>
      </c>
      <c r="P1071">
        <v>9</v>
      </c>
      <c r="Q1071">
        <v>11</v>
      </c>
      <c r="R1071">
        <v>45925</v>
      </c>
      <c r="S1071">
        <v>46000</v>
      </c>
      <c r="T1071">
        <v>46006</v>
      </c>
      <c r="V1071" s="1">
        <v>46022</v>
      </c>
      <c r="W1071">
        <v>12</v>
      </c>
      <c r="X1071" s="317">
        <v>110690</v>
      </c>
      <c r="Y1071">
        <v>25.12</v>
      </c>
      <c r="Z1071">
        <v>12</v>
      </c>
      <c r="AA1071">
        <v>40</v>
      </c>
      <c r="AB1071" s="317">
        <v>214527</v>
      </c>
    </row>
    <row r="1072" spans="1:28">
      <c r="A1072">
        <v>1071</v>
      </c>
      <c r="B1072" t="s">
        <v>3035</v>
      </c>
      <c r="C1072" t="s">
        <v>3036</v>
      </c>
      <c r="D1072" t="s">
        <v>37</v>
      </c>
      <c r="E1072" t="s">
        <v>108</v>
      </c>
      <c r="I1072" s="1">
        <v>45901</v>
      </c>
      <c r="J1072">
        <v>9</v>
      </c>
      <c r="L1072" t="s">
        <v>16353</v>
      </c>
      <c r="M1072">
        <v>50029205</v>
      </c>
      <c r="N1072" t="s">
        <v>267</v>
      </c>
      <c r="O1072">
        <v>11</v>
      </c>
      <c r="P1072">
        <v>9</v>
      </c>
      <c r="Q1072">
        <v>11</v>
      </c>
      <c r="V1072" s="1">
        <v>45991</v>
      </c>
      <c r="W1072">
        <v>11</v>
      </c>
      <c r="X1072" s="317">
        <v>42040</v>
      </c>
      <c r="Y1072">
        <v>25.11</v>
      </c>
      <c r="Z1072">
        <v>11</v>
      </c>
      <c r="AA1072">
        <v>40</v>
      </c>
      <c r="AB1072" s="317">
        <v>93136</v>
      </c>
    </row>
    <row r="1073" spans="1:28">
      <c r="A1073">
        <v>1072</v>
      </c>
      <c r="B1073" t="s">
        <v>3041</v>
      </c>
      <c r="C1073" t="s">
        <v>10865</v>
      </c>
      <c r="D1073" t="s">
        <v>37</v>
      </c>
      <c r="E1073" t="s">
        <v>108</v>
      </c>
      <c r="I1073" s="1">
        <v>45901</v>
      </c>
      <c r="J1073">
        <v>9</v>
      </c>
      <c r="L1073" t="s">
        <v>16353</v>
      </c>
      <c r="M1073">
        <v>50029230</v>
      </c>
      <c r="N1073" t="s">
        <v>267</v>
      </c>
      <c r="O1073">
        <v>12</v>
      </c>
      <c r="P1073">
        <v>9</v>
      </c>
      <c r="Q1073">
        <v>12</v>
      </c>
      <c r="V1073" s="1">
        <v>46022</v>
      </c>
      <c r="W1073">
        <v>12</v>
      </c>
      <c r="X1073" s="317">
        <v>30620</v>
      </c>
      <c r="Y1073">
        <v>25.12</v>
      </c>
      <c r="Z1073">
        <v>12</v>
      </c>
      <c r="AA1073">
        <v>40</v>
      </c>
      <c r="AB1073" s="317">
        <v>67832</v>
      </c>
    </row>
    <row r="1074" spans="1:28">
      <c r="A1074">
        <v>1073</v>
      </c>
      <c r="B1074" t="s">
        <v>3051</v>
      </c>
      <c r="C1074" t="s">
        <v>11397</v>
      </c>
      <c r="D1074" t="s">
        <v>37</v>
      </c>
      <c r="E1074" t="s">
        <v>140</v>
      </c>
      <c r="I1074" s="1">
        <v>45902</v>
      </c>
      <c r="J1074">
        <v>9</v>
      </c>
      <c r="L1074" t="s">
        <v>16353</v>
      </c>
      <c r="M1074">
        <v>50029297</v>
      </c>
      <c r="N1074" t="s">
        <v>10340</v>
      </c>
      <c r="O1074">
        <v>9</v>
      </c>
      <c r="P1074">
        <v>9</v>
      </c>
      <c r="Q1074">
        <v>9</v>
      </c>
      <c r="V1074" s="1">
        <v>45925</v>
      </c>
      <c r="W1074">
        <v>9</v>
      </c>
      <c r="X1074" s="317">
        <v>21620</v>
      </c>
      <c r="Y1074">
        <v>25.9</v>
      </c>
      <c r="Z1074">
        <v>9</v>
      </c>
      <c r="AA1074">
        <v>40</v>
      </c>
      <c r="AB1074" s="317">
        <v>47884</v>
      </c>
    </row>
    <row r="1075" spans="1:28">
      <c r="A1075">
        <v>1074</v>
      </c>
      <c r="B1075" t="s">
        <v>3054</v>
      </c>
      <c r="C1075" t="s">
        <v>3055</v>
      </c>
      <c r="D1075" t="s">
        <v>37</v>
      </c>
      <c r="E1075" t="s">
        <v>140</v>
      </c>
      <c r="I1075" s="1">
        <v>45902</v>
      </c>
      <c r="J1075">
        <v>9</v>
      </c>
      <c r="L1075" t="s">
        <v>16353</v>
      </c>
      <c r="M1075">
        <v>50029307</v>
      </c>
      <c r="N1075" t="s">
        <v>10411</v>
      </c>
      <c r="O1075">
        <v>9</v>
      </c>
      <c r="P1075">
        <v>9</v>
      </c>
      <c r="Q1075">
        <v>9</v>
      </c>
      <c r="V1075" s="1">
        <v>45922</v>
      </c>
      <c r="W1075">
        <v>9</v>
      </c>
      <c r="X1075" s="317">
        <v>51000</v>
      </c>
      <c r="Y1075">
        <v>25.9</v>
      </c>
      <c r="Z1075">
        <v>9</v>
      </c>
      <c r="AA1075">
        <v>40</v>
      </c>
      <c r="AB1075" s="317">
        <v>113000</v>
      </c>
    </row>
    <row r="1076" spans="1:28">
      <c r="A1076">
        <v>1075</v>
      </c>
      <c r="B1076" t="s">
        <v>3076</v>
      </c>
      <c r="C1076" t="s">
        <v>3077</v>
      </c>
      <c r="D1076" t="s">
        <v>37</v>
      </c>
      <c r="E1076" t="s">
        <v>87</v>
      </c>
      <c r="F1076">
        <v>45999</v>
      </c>
      <c r="I1076" s="1"/>
      <c r="J1076" t="s">
        <v>43</v>
      </c>
      <c r="L1076" t="s">
        <v>16353</v>
      </c>
      <c r="O1076" t="s">
        <v>43</v>
      </c>
      <c r="P1076" t="s">
        <v>43</v>
      </c>
      <c r="Q1076" t="s">
        <v>43</v>
      </c>
      <c r="V1076" s="1"/>
      <c r="X1076" s="317"/>
      <c r="AB1076" s="317"/>
    </row>
    <row r="1077" spans="1:28">
      <c r="A1077">
        <v>1076</v>
      </c>
      <c r="B1077" t="s">
        <v>11398</v>
      </c>
      <c r="C1077" t="s">
        <v>11399</v>
      </c>
      <c r="D1077" t="s">
        <v>37</v>
      </c>
      <c r="E1077" t="s">
        <v>108</v>
      </c>
      <c r="H1077" t="s">
        <v>10832</v>
      </c>
      <c r="I1077" s="1"/>
      <c r="J1077" t="s">
        <v>43</v>
      </c>
      <c r="L1077" t="s">
        <v>16353</v>
      </c>
      <c r="O1077" t="s">
        <v>43</v>
      </c>
      <c r="P1077" t="s">
        <v>43</v>
      </c>
      <c r="Q1077" t="s">
        <v>43</v>
      </c>
      <c r="V1077" s="1">
        <v>45922</v>
      </c>
      <c r="W1077">
        <v>9</v>
      </c>
      <c r="X1077" s="317">
        <v>45210</v>
      </c>
      <c r="AB1077" s="317"/>
    </row>
    <row r="1078" spans="1:28">
      <c r="A1078">
        <v>1077</v>
      </c>
      <c r="B1078" t="s">
        <v>11400</v>
      </c>
      <c r="C1078" t="s">
        <v>11401</v>
      </c>
      <c r="D1078" t="s">
        <v>37</v>
      </c>
      <c r="E1078" t="s">
        <v>60</v>
      </c>
      <c r="H1078" t="s">
        <v>10832</v>
      </c>
      <c r="I1078" s="1">
        <v>46080</v>
      </c>
      <c r="J1078">
        <v>2</v>
      </c>
      <c r="L1078" t="s">
        <v>16353</v>
      </c>
      <c r="N1078" t="s">
        <v>10411</v>
      </c>
      <c r="O1078" t="s">
        <v>43</v>
      </c>
      <c r="P1078">
        <v>3</v>
      </c>
      <c r="Q1078" t="s">
        <v>43</v>
      </c>
      <c r="V1078" s="1">
        <v>45922</v>
      </c>
      <c r="W1078">
        <v>9</v>
      </c>
      <c r="X1078" s="317">
        <v>50290</v>
      </c>
      <c r="AB1078" s="317"/>
    </row>
    <row r="1079" spans="1:28">
      <c r="A1079">
        <v>1078</v>
      </c>
      <c r="B1079" t="s">
        <v>1421</v>
      </c>
      <c r="C1079" t="s">
        <v>1422</v>
      </c>
      <c r="D1079" t="s">
        <v>37</v>
      </c>
      <c r="E1079" t="s">
        <v>1423</v>
      </c>
      <c r="H1079" t="s">
        <v>10832</v>
      </c>
      <c r="I1079" s="1">
        <v>45952</v>
      </c>
      <c r="J1079">
        <v>10</v>
      </c>
      <c r="L1079" t="s">
        <v>16353</v>
      </c>
      <c r="M1079">
        <v>531203</v>
      </c>
      <c r="N1079" t="s">
        <v>10340</v>
      </c>
      <c r="O1079">
        <v>12</v>
      </c>
      <c r="P1079">
        <v>10</v>
      </c>
      <c r="Q1079">
        <v>12</v>
      </c>
      <c r="V1079" s="1">
        <v>46022</v>
      </c>
      <c r="W1079">
        <v>12</v>
      </c>
      <c r="X1079" s="317">
        <v>22970</v>
      </c>
      <c r="Y1079">
        <v>25.12</v>
      </c>
      <c r="Z1079">
        <v>12</v>
      </c>
      <c r="AA1079">
        <v>101</v>
      </c>
      <c r="AB1079" s="317">
        <v>59220</v>
      </c>
    </row>
    <row r="1080" spans="1:28">
      <c r="A1080">
        <v>1079</v>
      </c>
      <c r="B1080" t="s">
        <v>3079</v>
      </c>
      <c r="C1080" t="s">
        <v>3080</v>
      </c>
      <c r="D1080" t="s">
        <v>37</v>
      </c>
      <c r="E1080" t="s">
        <v>40</v>
      </c>
      <c r="F1080">
        <v>45971</v>
      </c>
      <c r="I1080" s="1"/>
      <c r="J1080" t="s">
        <v>43</v>
      </c>
      <c r="L1080" t="s">
        <v>16353</v>
      </c>
      <c r="O1080" t="s">
        <v>43</v>
      </c>
      <c r="P1080" t="s">
        <v>43</v>
      </c>
      <c r="Q1080" t="s">
        <v>43</v>
      </c>
      <c r="V1080" s="1"/>
      <c r="X1080" s="317"/>
      <c r="AB1080" s="317"/>
    </row>
    <row r="1081" spans="1:28">
      <c r="A1081">
        <v>1080</v>
      </c>
      <c r="B1081" t="s">
        <v>3101</v>
      </c>
      <c r="C1081" t="s">
        <v>2471</v>
      </c>
      <c r="D1081" t="s">
        <v>37</v>
      </c>
      <c r="E1081" t="s">
        <v>92</v>
      </c>
      <c r="F1081">
        <v>45945</v>
      </c>
      <c r="I1081" s="1"/>
      <c r="J1081" t="s">
        <v>43</v>
      </c>
      <c r="L1081" t="s">
        <v>16353</v>
      </c>
      <c r="O1081" t="s">
        <v>43</v>
      </c>
      <c r="P1081" t="s">
        <v>43</v>
      </c>
      <c r="Q1081" t="s">
        <v>43</v>
      </c>
      <c r="V1081" s="1"/>
      <c r="X1081" s="317"/>
      <c r="AB1081" s="317"/>
    </row>
    <row r="1082" spans="1:28">
      <c r="A1082">
        <v>1081</v>
      </c>
      <c r="B1082" t="s">
        <v>3107</v>
      </c>
      <c r="C1082" t="s">
        <v>137</v>
      </c>
      <c r="D1082" t="s">
        <v>37</v>
      </c>
      <c r="E1082" t="s">
        <v>60</v>
      </c>
      <c r="F1082">
        <v>45960</v>
      </c>
      <c r="I1082" s="1"/>
      <c r="J1082" t="s">
        <v>43</v>
      </c>
      <c r="L1082" t="s">
        <v>16353</v>
      </c>
      <c r="O1082" t="s">
        <v>43</v>
      </c>
      <c r="P1082" t="s">
        <v>43</v>
      </c>
      <c r="Q1082" t="s">
        <v>43</v>
      </c>
      <c r="V1082" s="1"/>
      <c r="X1082" s="317"/>
      <c r="AB1082" s="317"/>
    </row>
    <row r="1083" spans="1:28">
      <c r="A1083">
        <v>1082</v>
      </c>
      <c r="B1083" t="s">
        <v>3104</v>
      </c>
      <c r="C1083" t="s">
        <v>3105</v>
      </c>
      <c r="D1083" t="s">
        <v>37</v>
      </c>
      <c r="E1083" t="s">
        <v>108</v>
      </c>
      <c r="F1083">
        <v>45976</v>
      </c>
      <c r="I1083" s="1"/>
      <c r="J1083" t="s">
        <v>43</v>
      </c>
      <c r="L1083" t="s">
        <v>16353</v>
      </c>
      <c r="O1083" t="s">
        <v>43</v>
      </c>
      <c r="P1083" t="s">
        <v>43</v>
      </c>
      <c r="Q1083" t="s">
        <v>43</v>
      </c>
      <c r="V1083" s="1"/>
      <c r="X1083" s="317"/>
      <c r="AB1083" s="317"/>
    </row>
    <row r="1084" spans="1:28">
      <c r="A1084">
        <v>1083</v>
      </c>
      <c r="B1084" t="s">
        <v>3084</v>
      </c>
      <c r="C1084" t="s">
        <v>3085</v>
      </c>
      <c r="D1084" t="s">
        <v>37</v>
      </c>
      <c r="E1084" t="s">
        <v>92</v>
      </c>
      <c r="F1084">
        <v>45999</v>
      </c>
      <c r="G1084">
        <v>46001</v>
      </c>
      <c r="I1084" s="1"/>
      <c r="J1084" t="s">
        <v>43</v>
      </c>
      <c r="L1084" t="s">
        <v>16353</v>
      </c>
      <c r="O1084" t="s">
        <v>43</v>
      </c>
      <c r="P1084" t="s">
        <v>43</v>
      </c>
      <c r="Q1084" t="s">
        <v>43</v>
      </c>
      <c r="V1084" s="1"/>
      <c r="X1084" s="317"/>
      <c r="AB1084" s="317"/>
    </row>
    <row r="1085" spans="1:28">
      <c r="A1085">
        <v>1084</v>
      </c>
      <c r="B1085" t="s">
        <v>3109</v>
      </c>
      <c r="C1085" t="s">
        <v>3110</v>
      </c>
      <c r="D1085" t="s">
        <v>37</v>
      </c>
      <c r="E1085" t="s">
        <v>123</v>
      </c>
      <c r="F1085">
        <v>45961</v>
      </c>
      <c r="G1085">
        <v>45925</v>
      </c>
      <c r="I1085" s="1"/>
      <c r="J1085" t="s">
        <v>43</v>
      </c>
      <c r="L1085" t="s">
        <v>16353</v>
      </c>
      <c r="O1085" t="s">
        <v>43</v>
      </c>
      <c r="P1085" t="s">
        <v>43</v>
      </c>
      <c r="Q1085" t="s">
        <v>43</v>
      </c>
      <c r="V1085" s="1"/>
      <c r="X1085" s="317"/>
      <c r="AB1085" s="317"/>
    </row>
    <row r="1086" spans="1:28">
      <c r="A1086">
        <v>1085</v>
      </c>
      <c r="B1086" t="s">
        <v>11402</v>
      </c>
      <c r="C1086" t="s">
        <v>11403</v>
      </c>
      <c r="D1086" t="s">
        <v>37</v>
      </c>
      <c r="E1086" t="s">
        <v>92</v>
      </c>
      <c r="G1086">
        <v>45912</v>
      </c>
      <c r="H1086" t="s">
        <v>10832</v>
      </c>
      <c r="I1086" s="1"/>
      <c r="J1086" t="s">
        <v>43</v>
      </c>
      <c r="L1086" t="s">
        <v>16353</v>
      </c>
      <c r="O1086" t="s">
        <v>43</v>
      </c>
      <c r="P1086" t="s">
        <v>43</v>
      </c>
      <c r="Q1086" t="s">
        <v>43</v>
      </c>
      <c r="V1086" s="1"/>
      <c r="X1086" s="317"/>
      <c r="AB1086" s="317"/>
    </row>
    <row r="1087" spans="1:28">
      <c r="A1087">
        <v>1086</v>
      </c>
      <c r="B1087" t="s">
        <v>2544</v>
      </c>
      <c r="C1087" t="s">
        <v>2545</v>
      </c>
      <c r="D1087" t="s">
        <v>37</v>
      </c>
      <c r="E1087" t="s">
        <v>92</v>
      </c>
      <c r="I1087" s="1">
        <v>45904</v>
      </c>
      <c r="J1087">
        <v>9</v>
      </c>
      <c r="L1087" t="s">
        <v>16353</v>
      </c>
      <c r="M1087">
        <v>50022506</v>
      </c>
      <c r="N1087" t="s">
        <v>10411</v>
      </c>
      <c r="P1087">
        <v>9</v>
      </c>
      <c r="V1087" s="1"/>
      <c r="X1087" s="317"/>
      <c r="AB1087" s="317"/>
    </row>
    <row r="1088" spans="1:28">
      <c r="A1088">
        <v>1087</v>
      </c>
      <c r="B1088" t="s">
        <v>3121</v>
      </c>
      <c r="C1088" t="s">
        <v>11404</v>
      </c>
      <c r="D1088" t="s">
        <v>37</v>
      </c>
      <c r="E1088" t="s">
        <v>92</v>
      </c>
      <c r="F1088">
        <v>45971</v>
      </c>
      <c r="G1088">
        <v>45947</v>
      </c>
      <c r="I1088" s="1"/>
      <c r="J1088" t="s">
        <v>43</v>
      </c>
      <c r="L1088" t="s">
        <v>16353</v>
      </c>
      <c r="O1088" t="s">
        <v>43</v>
      </c>
      <c r="P1088" t="s">
        <v>43</v>
      </c>
      <c r="Q1088" t="s">
        <v>43</v>
      </c>
      <c r="V1088" s="1"/>
      <c r="X1088" s="317"/>
      <c r="AB1088" s="317"/>
    </row>
    <row r="1089" spans="1:28">
      <c r="A1089">
        <v>1088</v>
      </c>
      <c r="B1089" t="s">
        <v>3142</v>
      </c>
      <c r="C1089" t="s">
        <v>11405</v>
      </c>
      <c r="D1089" t="s">
        <v>37</v>
      </c>
      <c r="E1089" t="s">
        <v>72</v>
      </c>
      <c r="I1089" s="1">
        <v>45905</v>
      </c>
      <c r="J1089">
        <v>9</v>
      </c>
      <c r="L1089" t="s">
        <v>16353</v>
      </c>
      <c r="M1089">
        <v>50030194</v>
      </c>
      <c r="N1089" t="s">
        <v>267</v>
      </c>
      <c r="O1089">
        <v>1</v>
      </c>
      <c r="P1089">
        <v>9</v>
      </c>
      <c r="Q1089">
        <v>1</v>
      </c>
      <c r="V1089" s="1"/>
      <c r="X1089" s="317"/>
      <c r="Y1089">
        <v>26.1</v>
      </c>
      <c r="Z1089">
        <v>1</v>
      </c>
      <c r="AA1089">
        <v>40</v>
      </c>
      <c r="AB1089" s="317">
        <v>50100</v>
      </c>
    </row>
    <row r="1090" spans="1:28">
      <c r="A1090">
        <v>1089</v>
      </c>
      <c r="B1090" t="s">
        <v>3145</v>
      </c>
      <c r="C1090" t="s">
        <v>3146</v>
      </c>
      <c r="D1090" t="s">
        <v>37</v>
      </c>
      <c r="E1090" t="s">
        <v>87</v>
      </c>
      <c r="I1090" s="1">
        <v>45905</v>
      </c>
      <c r="J1090">
        <v>9</v>
      </c>
      <c r="L1090" t="s">
        <v>16353</v>
      </c>
      <c r="M1090">
        <v>50030198</v>
      </c>
      <c r="N1090" t="s">
        <v>10411</v>
      </c>
      <c r="O1090">
        <v>9</v>
      </c>
      <c r="P1090">
        <v>9</v>
      </c>
      <c r="Q1090">
        <v>9</v>
      </c>
      <c r="V1090" s="1">
        <v>45922</v>
      </c>
      <c r="W1090">
        <v>9</v>
      </c>
      <c r="X1090" s="317">
        <v>34340</v>
      </c>
      <c r="Y1090">
        <v>25.9</v>
      </c>
      <c r="Z1090">
        <v>9</v>
      </c>
      <c r="AA1090">
        <v>40</v>
      </c>
      <c r="AB1090" s="317">
        <v>76073</v>
      </c>
    </row>
    <row r="1091" spans="1:28">
      <c r="A1091">
        <v>1090</v>
      </c>
      <c r="B1091" t="s">
        <v>3148</v>
      </c>
      <c r="C1091" t="s">
        <v>3149</v>
      </c>
      <c r="D1091" t="s">
        <v>37</v>
      </c>
      <c r="E1091" t="s">
        <v>87</v>
      </c>
      <c r="I1091" s="1">
        <v>45905</v>
      </c>
      <c r="J1091">
        <v>9</v>
      </c>
      <c r="L1091" t="s">
        <v>16353</v>
      </c>
      <c r="M1091">
        <v>50030200</v>
      </c>
      <c r="N1091" t="s">
        <v>10411</v>
      </c>
      <c r="O1091">
        <v>9</v>
      </c>
      <c r="P1091">
        <v>9</v>
      </c>
      <c r="Q1091">
        <v>9</v>
      </c>
      <c r="V1091" s="1">
        <v>45922</v>
      </c>
      <c r="W1091">
        <v>9</v>
      </c>
      <c r="X1091" s="317">
        <v>29660</v>
      </c>
      <c r="Y1091">
        <v>25.9</v>
      </c>
      <c r="Z1091">
        <v>9</v>
      </c>
      <c r="AA1091">
        <v>40</v>
      </c>
      <c r="AB1091" s="317">
        <v>65701</v>
      </c>
    </row>
    <row r="1092" spans="1:28">
      <c r="A1092">
        <v>1091</v>
      </c>
      <c r="B1092" t="s">
        <v>3151</v>
      </c>
      <c r="C1092" t="s">
        <v>3152</v>
      </c>
      <c r="D1092" t="s">
        <v>37</v>
      </c>
      <c r="E1092" t="s">
        <v>87</v>
      </c>
      <c r="I1092" s="1">
        <v>45905</v>
      </c>
      <c r="J1092">
        <v>9</v>
      </c>
      <c r="L1092" t="s">
        <v>16353</v>
      </c>
      <c r="M1092">
        <v>50030202</v>
      </c>
      <c r="N1092" t="s">
        <v>10411</v>
      </c>
      <c r="O1092">
        <v>9</v>
      </c>
      <c r="P1092">
        <v>9</v>
      </c>
      <c r="Q1092">
        <v>9</v>
      </c>
      <c r="V1092" s="1">
        <v>45922</v>
      </c>
      <c r="W1092">
        <v>9</v>
      </c>
      <c r="X1092" s="317">
        <v>25300</v>
      </c>
      <c r="Y1092">
        <v>25.9</v>
      </c>
      <c r="Z1092">
        <v>9</v>
      </c>
      <c r="AA1092">
        <v>40</v>
      </c>
      <c r="AB1092" s="317">
        <v>56039</v>
      </c>
    </row>
    <row r="1093" spans="1:28">
      <c r="A1093">
        <v>1092</v>
      </c>
      <c r="B1093" t="s">
        <v>3154</v>
      </c>
      <c r="C1093" t="s">
        <v>3155</v>
      </c>
      <c r="D1093" t="s">
        <v>37</v>
      </c>
      <c r="E1093" t="s">
        <v>87</v>
      </c>
      <c r="I1093" s="1">
        <v>45905</v>
      </c>
      <c r="J1093">
        <v>9</v>
      </c>
      <c r="L1093" t="s">
        <v>16353</v>
      </c>
      <c r="M1093">
        <v>50030204</v>
      </c>
      <c r="N1093" t="s">
        <v>267</v>
      </c>
      <c r="O1093" t="s">
        <v>43</v>
      </c>
      <c r="P1093">
        <v>9</v>
      </c>
      <c r="Q1093" t="s">
        <v>43</v>
      </c>
      <c r="V1093" s="1"/>
      <c r="X1093" s="317"/>
      <c r="AB1093" s="317"/>
    </row>
    <row r="1094" spans="1:28">
      <c r="A1094">
        <v>1093</v>
      </c>
      <c r="B1094" t="s">
        <v>3168</v>
      </c>
      <c r="C1094" t="s">
        <v>3169</v>
      </c>
      <c r="D1094" t="s">
        <v>37</v>
      </c>
      <c r="E1094" t="s">
        <v>92</v>
      </c>
      <c r="I1094" s="1">
        <v>45908</v>
      </c>
      <c r="J1094">
        <v>9</v>
      </c>
      <c r="L1094" t="s">
        <v>16353</v>
      </c>
      <c r="M1094">
        <v>50030257</v>
      </c>
      <c r="N1094" t="s">
        <v>10411</v>
      </c>
      <c r="O1094">
        <v>12</v>
      </c>
      <c r="P1094">
        <v>9</v>
      </c>
      <c r="Q1094">
        <v>12</v>
      </c>
      <c r="S1094">
        <v>46017</v>
      </c>
      <c r="T1094">
        <v>46028</v>
      </c>
      <c r="V1094" s="1"/>
      <c r="X1094" s="317"/>
      <c r="Y1094">
        <v>26.1</v>
      </c>
      <c r="Z1094">
        <v>1</v>
      </c>
      <c r="AA1094">
        <v>40</v>
      </c>
      <c r="AB1094" s="317">
        <v>132243</v>
      </c>
    </row>
    <row r="1095" spans="1:28">
      <c r="A1095">
        <v>1094</v>
      </c>
      <c r="B1095" t="s">
        <v>11406</v>
      </c>
      <c r="C1095" t="s">
        <v>11407</v>
      </c>
      <c r="D1095" t="s">
        <v>37</v>
      </c>
      <c r="E1095" t="s">
        <v>108</v>
      </c>
      <c r="I1095" s="1">
        <v>45908</v>
      </c>
      <c r="J1095">
        <v>9</v>
      </c>
      <c r="L1095" t="s">
        <v>16353</v>
      </c>
      <c r="M1095">
        <v>50030292</v>
      </c>
      <c r="N1095" t="s">
        <v>10411</v>
      </c>
      <c r="O1095" t="s">
        <v>43</v>
      </c>
      <c r="P1095">
        <v>9</v>
      </c>
      <c r="Q1095" t="s">
        <v>43</v>
      </c>
      <c r="R1095">
        <v>45912</v>
      </c>
      <c r="V1095" s="1"/>
      <c r="X1095" s="317"/>
      <c r="AB1095" s="317"/>
    </row>
    <row r="1096" spans="1:28">
      <c r="A1096">
        <v>1095</v>
      </c>
      <c r="B1096" t="s">
        <v>11408</v>
      </c>
      <c r="C1096" t="s">
        <v>11409</v>
      </c>
      <c r="D1096" t="s">
        <v>37</v>
      </c>
      <c r="E1096" t="s">
        <v>146</v>
      </c>
      <c r="I1096" s="1">
        <v>45908</v>
      </c>
      <c r="J1096">
        <v>9</v>
      </c>
      <c r="L1096" t="s">
        <v>16353</v>
      </c>
      <c r="M1096">
        <v>50030298</v>
      </c>
      <c r="N1096" t="s">
        <v>6518</v>
      </c>
      <c r="O1096">
        <v>10</v>
      </c>
      <c r="P1096">
        <v>9</v>
      </c>
      <c r="Q1096">
        <v>10</v>
      </c>
      <c r="S1096">
        <v>45954</v>
      </c>
      <c r="T1096">
        <v>45958</v>
      </c>
      <c r="V1096" s="1"/>
      <c r="X1096" s="317"/>
      <c r="Y1096">
        <v>25.1</v>
      </c>
      <c r="Z1096">
        <v>10</v>
      </c>
      <c r="AA1096">
        <v>40</v>
      </c>
      <c r="AB1096" s="317">
        <v>170521</v>
      </c>
    </row>
    <row r="1097" spans="1:28">
      <c r="A1097">
        <v>1096</v>
      </c>
      <c r="B1097" t="s">
        <v>3115</v>
      </c>
      <c r="C1097" t="s">
        <v>3116</v>
      </c>
      <c r="D1097" t="s">
        <v>37</v>
      </c>
      <c r="E1097" t="s">
        <v>40</v>
      </c>
      <c r="I1097" s="1">
        <v>45908</v>
      </c>
      <c r="J1097">
        <v>9</v>
      </c>
      <c r="L1097" t="s">
        <v>16353</v>
      </c>
      <c r="M1097">
        <v>50030326</v>
      </c>
      <c r="N1097" t="s">
        <v>6518</v>
      </c>
      <c r="O1097">
        <v>10</v>
      </c>
      <c r="P1097">
        <v>9</v>
      </c>
      <c r="Q1097">
        <v>10</v>
      </c>
      <c r="V1097" s="1"/>
      <c r="X1097" s="317"/>
      <c r="Y1097">
        <v>25.1</v>
      </c>
      <c r="Z1097">
        <v>10</v>
      </c>
      <c r="AA1097">
        <v>40</v>
      </c>
      <c r="AB1097" s="317">
        <v>239797</v>
      </c>
    </row>
    <row r="1098" spans="1:28">
      <c r="A1098">
        <v>1097</v>
      </c>
      <c r="B1098" t="s">
        <v>11410</v>
      </c>
      <c r="C1098" t="s">
        <v>11411</v>
      </c>
      <c r="D1098" t="s">
        <v>37</v>
      </c>
      <c r="E1098" t="s">
        <v>1423</v>
      </c>
      <c r="I1098" s="1">
        <v>46080</v>
      </c>
      <c r="J1098">
        <v>2</v>
      </c>
      <c r="L1098" t="s">
        <v>16353</v>
      </c>
      <c r="N1098" t="s">
        <v>10411</v>
      </c>
      <c r="O1098" t="s">
        <v>43</v>
      </c>
      <c r="P1098">
        <v>3</v>
      </c>
      <c r="Q1098" t="s">
        <v>43</v>
      </c>
      <c r="R1098">
        <v>46086</v>
      </c>
      <c r="V1098" s="1"/>
      <c r="X1098" s="317"/>
      <c r="AB1098" s="317"/>
    </row>
    <row r="1099" spans="1:28">
      <c r="A1099">
        <v>1098</v>
      </c>
      <c r="B1099" t="s">
        <v>11412</v>
      </c>
      <c r="C1099" t="s">
        <v>11413</v>
      </c>
      <c r="D1099" t="s">
        <v>37</v>
      </c>
      <c r="E1099" t="s">
        <v>108</v>
      </c>
      <c r="I1099" s="1"/>
      <c r="J1099" t="s">
        <v>43</v>
      </c>
      <c r="L1099" t="s">
        <v>16353</v>
      </c>
      <c r="O1099" t="s">
        <v>43</v>
      </c>
      <c r="P1099" t="s">
        <v>43</v>
      </c>
      <c r="Q1099" t="s">
        <v>43</v>
      </c>
      <c r="V1099" s="1"/>
      <c r="X1099" s="317"/>
      <c r="AB1099" s="317"/>
    </row>
    <row r="1100" spans="1:28">
      <c r="A1100">
        <v>1099</v>
      </c>
      <c r="B1100" t="s">
        <v>3160</v>
      </c>
      <c r="C1100" t="s">
        <v>3161</v>
      </c>
      <c r="D1100" t="s">
        <v>37</v>
      </c>
      <c r="E1100" t="s">
        <v>40</v>
      </c>
      <c r="F1100">
        <v>45971</v>
      </c>
      <c r="I1100" s="1"/>
      <c r="J1100" t="s">
        <v>43</v>
      </c>
      <c r="L1100" t="s">
        <v>16353</v>
      </c>
      <c r="O1100" t="s">
        <v>43</v>
      </c>
      <c r="P1100" t="s">
        <v>43</v>
      </c>
      <c r="Q1100" t="s">
        <v>43</v>
      </c>
      <c r="V1100" s="1"/>
      <c r="X1100" s="317"/>
      <c r="AB1100" s="317"/>
    </row>
    <row r="1101" spans="1:28">
      <c r="A1101">
        <v>1100</v>
      </c>
      <c r="B1101" t="s">
        <v>11414</v>
      </c>
      <c r="C1101" t="s">
        <v>11415</v>
      </c>
      <c r="D1101" t="s">
        <v>37</v>
      </c>
      <c r="E1101" t="s">
        <v>60</v>
      </c>
      <c r="G1101">
        <v>45917</v>
      </c>
      <c r="H1101" t="s">
        <v>10832</v>
      </c>
      <c r="I1101" s="1">
        <v>46058</v>
      </c>
      <c r="J1101">
        <v>2</v>
      </c>
      <c r="L1101" t="s">
        <v>16353</v>
      </c>
      <c r="N1101" t="s">
        <v>10411</v>
      </c>
      <c r="O1101" t="s">
        <v>43</v>
      </c>
      <c r="P1101">
        <v>2</v>
      </c>
      <c r="Q1101">
        <v>3</v>
      </c>
      <c r="S1101">
        <v>46083</v>
      </c>
      <c r="V1101" s="1"/>
      <c r="X1101" s="317"/>
      <c r="AB1101" s="317"/>
    </row>
    <row r="1102" spans="1:28">
      <c r="A1102">
        <v>1101</v>
      </c>
      <c r="B1102" t="s">
        <v>11416</v>
      </c>
      <c r="C1102" t="s">
        <v>11417</v>
      </c>
      <c r="D1102" t="s">
        <v>37</v>
      </c>
      <c r="E1102" t="s">
        <v>636</v>
      </c>
      <c r="H1102" t="s">
        <v>10832</v>
      </c>
      <c r="I1102" s="1"/>
      <c r="J1102" t="s">
        <v>43</v>
      </c>
      <c r="L1102" t="s">
        <v>16353</v>
      </c>
      <c r="O1102" t="s">
        <v>43</v>
      </c>
      <c r="P1102" t="s">
        <v>43</v>
      </c>
      <c r="Q1102" t="s">
        <v>43</v>
      </c>
      <c r="V1102" s="1"/>
      <c r="X1102" s="317"/>
      <c r="AB1102" s="317"/>
    </row>
    <row r="1103" spans="1:28">
      <c r="A1103">
        <v>1102</v>
      </c>
      <c r="B1103" t="s">
        <v>11418</v>
      </c>
      <c r="C1103" t="s">
        <v>11419</v>
      </c>
      <c r="D1103" t="s">
        <v>37</v>
      </c>
      <c r="E1103" t="s">
        <v>60</v>
      </c>
      <c r="G1103">
        <v>45917</v>
      </c>
      <c r="H1103" t="s">
        <v>10832</v>
      </c>
      <c r="I1103" s="1"/>
      <c r="J1103" t="s">
        <v>43</v>
      </c>
      <c r="L1103" t="s">
        <v>16353</v>
      </c>
      <c r="O1103" t="s">
        <v>43</v>
      </c>
      <c r="P1103" t="s">
        <v>43</v>
      </c>
      <c r="Q1103" t="s">
        <v>43</v>
      </c>
      <c r="V1103" s="1"/>
      <c r="X1103" s="317"/>
      <c r="AB1103" s="317"/>
    </row>
    <row r="1104" spans="1:28">
      <c r="A1104">
        <v>1103</v>
      </c>
      <c r="B1104" t="s">
        <v>3199</v>
      </c>
      <c r="C1104" t="s">
        <v>3200</v>
      </c>
      <c r="D1104" t="s">
        <v>37</v>
      </c>
      <c r="E1104" t="s">
        <v>146</v>
      </c>
      <c r="F1104">
        <v>45971</v>
      </c>
      <c r="I1104" s="1"/>
      <c r="J1104" t="s">
        <v>43</v>
      </c>
      <c r="L1104" t="s">
        <v>16353</v>
      </c>
      <c r="O1104" t="s">
        <v>43</v>
      </c>
      <c r="P1104" t="s">
        <v>43</v>
      </c>
      <c r="Q1104" t="s">
        <v>43</v>
      </c>
      <c r="V1104" s="1"/>
      <c r="X1104" s="317"/>
      <c r="AB1104" s="317"/>
    </row>
    <row r="1105" spans="1:28">
      <c r="A1105">
        <v>1104</v>
      </c>
      <c r="B1105" t="s">
        <v>11420</v>
      </c>
      <c r="C1105" t="s">
        <v>11421</v>
      </c>
      <c r="D1105" t="s">
        <v>37</v>
      </c>
      <c r="E1105" t="s">
        <v>636</v>
      </c>
      <c r="H1105" t="s">
        <v>10832</v>
      </c>
      <c r="I1105" s="1"/>
      <c r="J1105" t="s">
        <v>43</v>
      </c>
      <c r="L1105" t="s">
        <v>16353</v>
      </c>
      <c r="O1105" t="s">
        <v>43</v>
      </c>
      <c r="P1105" t="s">
        <v>43</v>
      </c>
      <c r="Q1105" t="s">
        <v>43</v>
      </c>
      <c r="V1105" s="1"/>
      <c r="X1105" s="317"/>
      <c r="AB1105" s="317"/>
    </row>
    <row r="1106" spans="1:28">
      <c r="A1106">
        <v>1105</v>
      </c>
      <c r="B1106" t="s">
        <v>11422</v>
      </c>
      <c r="C1106" t="s">
        <v>11423</v>
      </c>
      <c r="D1106" t="s">
        <v>37</v>
      </c>
      <c r="E1106" t="s">
        <v>636</v>
      </c>
      <c r="F1106">
        <v>45962</v>
      </c>
      <c r="G1106">
        <v>45922</v>
      </c>
      <c r="H1106" t="s">
        <v>10832</v>
      </c>
      <c r="I1106" s="1"/>
      <c r="J1106" t="s">
        <v>43</v>
      </c>
      <c r="L1106" t="s">
        <v>16353</v>
      </c>
      <c r="O1106" t="s">
        <v>43</v>
      </c>
      <c r="P1106" t="s">
        <v>43</v>
      </c>
      <c r="Q1106" t="s">
        <v>43</v>
      </c>
      <c r="V1106" s="1"/>
      <c r="X1106" s="317"/>
      <c r="AB1106" s="317"/>
    </row>
    <row r="1107" spans="1:28">
      <c r="A1107">
        <v>1106</v>
      </c>
      <c r="B1107" t="s">
        <v>11424</v>
      </c>
      <c r="C1107" t="s">
        <v>11425</v>
      </c>
      <c r="D1107" t="s">
        <v>37</v>
      </c>
      <c r="E1107" t="s">
        <v>108</v>
      </c>
      <c r="H1107" t="s">
        <v>10832</v>
      </c>
      <c r="I1107" s="1"/>
      <c r="J1107" t="s">
        <v>43</v>
      </c>
      <c r="L1107" t="s">
        <v>16353</v>
      </c>
      <c r="O1107" t="s">
        <v>43</v>
      </c>
      <c r="P1107" t="s">
        <v>43</v>
      </c>
      <c r="Q1107" t="s">
        <v>43</v>
      </c>
      <c r="V1107" s="1"/>
      <c r="X1107" s="317"/>
      <c r="AB1107" s="317"/>
    </row>
    <row r="1108" spans="1:28">
      <c r="A1108">
        <v>1107</v>
      </c>
      <c r="B1108" t="s">
        <v>11426</v>
      </c>
      <c r="C1108" t="s">
        <v>11427</v>
      </c>
      <c r="D1108" t="s">
        <v>37</v>
      </c>
      <c r="E1108" t="s">
        <v>108</v>
      </c>
      <c r="H1108" t="s">
        <v>10832</v>
      </c>
      <c r="I1108" s="1"/>
      <c r="J1108" t="s">
        <v>43</v>
      </c>
      <c r="L1108" t="s">
        <v>16353</v>
      </c>
      <c r="O1108" t="s">
        <v>43</v>
      </c>
      <c r="P1108" t="s">
        <v>43</v>
      </c>
      <c r="Q1108" t="s">
        <v>43</v>
      </c>
      <c r="V1108" s="1"/>
      <c r="X1108" s="317"/>
      <c r="AB1108" s="317"/>
    </row>
    <row r="1109" spans="1:28">
      <c r="A1109">
        <v>1108</v>
      </c>
      <c r="B1109" t="s">
        <v>11428</v>
      </c>
      <c r="C1109" t="s">
        <v>11429</v>
      </c>
      <c r="D1109" t="s">
        <v>37</v>
      </c>
      <c r="E1109" t="s">
        <v>108</v>
      </c>
      <c r="H1109" t="s">
        <v>10832</v>
      </c>
      <c r="I1109" s="1"/>
      <c r="J1109" t="s">
        <v>43</v>
      </c>
      <c r="L1109" t="s">
        <v>16353</v>
      </c>
      <c r="O1109" t="s">
        <v>43</v>
      </c>
      <c r="P1109" t="s">
        <v>43</v>
      </c>
      <c r="Q1109" t="s">
        <v>43</v>
      </c>
      <c r="V1109" s="1"/>
      <c r="X1109" s="317"/>
      <c r="AB1109" s="317"/>
    </row>
    <row r="1110" spans="1:28">
      <c r="A1110">
        <v>1109</v>
      </c>
      <c r="B1110" t="s">
        <v>11430</v>
      </c>
      <c r="C1110" t="s">
        <v>11431</v>
      </c>
      <c r="D1110" t="s">
        <v>37</v>
      </c>
      <c r="E1110" t="s">
        <v>140</v>
      </c>
      <c r="I1110" s="1">
        <v>45961</v>
      </c>
      <c r="J1110">
        <v>10</v>
      </c>
      <c r="L1110" t="s">
        <v>16353</v>
      </c>
      <c r="M1110">
        <v>531203</v>
      </c>
      <c r="N1110" t="s">
        <v>10340</v>
      </c>
      <c r="O1110">
        <v>11</v>
      </c>
      <c r="P1110">
        <v>10</v>
      </c>
      <c r="Q1110">
        <v>11</v>
      </c>
      <c r="R1110">
        <v>45968</v>
      </c>
      <c r="V1110" s="1">
        <v>46022</v>
      </c>
      <c r="W1110">
        <v>12</v>
      </c>
      <c r="X1110" s="317">
        <v>24370</v>
      </c>
      <c r="Y1110">
        <v>25.12</v>
      </c>
      <c r="Z1110">
        <v>12</v>
      </c>
      <c r="AA1110">
        <v>101</v>
      </c>
      <c r="AB1110" s="317">
        <v>62860</v>
      </c>
    </row>
    <row r="1111" spans="1:28">
      <c r="A1111">
        <v>1110</v>
      </c>
      <c r="B1111" t="s">
        <v>1437</v>
      </c>
      <c r="C1111" t="s">
        <v>10572</v>
      </c>
      <c r="D1111" t="s">
        <v>37</v>
      </c>
      <c r="E1111" t="s">
        <v>87</v>
      </c>
      <c r="F1111">
        <v>46392</v>
      </c>
      <c r="I1111" s="1"/>
      <c r="J1111" t="s">
        <v>43</v>
      </c>
      <c r="L1111" t="s">
        <v>16353</v>
      </c>
      <c r="O1111" t="s">
        <v>43</v>
      </c>
      <c r="P1111" t="s">
        <v>43</v>
      </c>
      <c r="Q1111" t="s">
        <v>43</v>
      </c>
      <c r="V1111" s="1"/>
      <c r="X1111" s="317"/>
      <c r="AB1111" s="317"/>
    </row>
    <row r="1112" spans="1:28">
      <c r="A1112">
        <v>1111</v>
      </c>
      <c r="B1112" t="s">
        <v>3185</v>
      </c>
      <c r="C1112" t="s">
        <v>3186</v>
      </c>
      <c r="D1112" t="s">
        <v>37</v>
      </c>
      <c r="E1112" t="s">
        <v>92</v>
      </c>
      <c r="F1112">
        <v>45944</v>
      </c>
      <c r="G1112">
        <v>45936</v>
      </c>
      <c r="I1112" s="1">
        <v>45994</v>
      </c>
      <c r="J1112">
        <v>12</v>
      </c>
      <c r="L1112" t="s">
        <v>16353</v>
      </c>
      <c r="M1112">
        <v>50046698</v>
      </c>
      <c r="N1112" t="s">
        <v>267</v>
      </c>
      <c r="O1112">
        <v>12</v>
      </c>
      <c r="P1112">
        <v>12</v>
      </c>
      <c r="Q1112">
        <v>12</v>
      </c>
      <c r="S1112">
        <v>46016</v>
      </c>
      <c r="T1112">
        <v>46028</v>
      </c>
      <c r="V1112" s="1">
        <v>46022</v>
      </c>
      <c r="W1112">
        <v>12</v>
      </c>
      <c r="X1112" s="317">
        <v>33060</v>
      </c>
      <c r="Y1112">
        <v>25.12</v>
      </c>
      <c r="Z1112">
        <v>12</v>
      </c>
      <c r="AA1112">
        <v>40</v>
      </c>
      <c r="AB1112" s="317">
        <v>80591</v>
      </c>
    </row>
    <row r="1113" spans="1:28">
      <c r="A1113">
        <v>1112</v>
      </c>
      <c r="B1113" t="s">
        <v>3194</v>
      </c>
      <c r="C1113" t="s">
        <v>3195</v>
      </c>
      <c r="D1113" t="s">
        <v>37</v>
      </c>
      <c r="E1113" t="s">
        <v>60</v>
      </c>
      <c r="F1113">
        <v>45971</v>
      </c>
      <c r="G1113">
        <v>45947</v>
      </c>
      <c r="I1113" s="1"/>
      <c r="J1113" t="s">
        <v>43</v>
      </c>
      <c r="L1113" t="s">
        <v>16353</v>
      </c>
      <c r="O1113" t="s">
        <v>43</v>
      </c>
      <c r="P1113" t="s">
        <v>43</v>
      </c>
      <c r="Q1113" t="s">
        <v>43</v>
      </c>
      <c r="V1113" s="1"/>
      <c r="X1113" s="317"/>
      <c r="AB1113" s="317"/>
    </row>
    <row r="1114" spans="1:28">
      <c r="A1114">
        <v>1113</v>
      </c>
      <c r="B1114" t="s">
        <v>3182</v>
      </c>
      <c r="C1114" t="s">
        <v>3183</v>
      </c>
      <c r="D1114" t="s">
        <v>37</v>
      </c>
      <c r="E1114" t="s">
        <v>87</v>
      </c>
      <c r="F1114">
        <v>45981</v>
      </c>
      <c r="I1114" s="1"/>
      <c r="J1114" t="s">
        <v>43</v>
      </c>
      <c r="L1114" t="s">
        <v>16353</v>
      </c>
      <c r="O1114" t="s">
        <v>43</v>
      </c>
      <c r="P1114" t="s">
        <v>43</v>
      </c>
      <c r="Q1114" t="s">
        <v>43</v>
      </c>
      <c r="V1114" s="1"/>
      <c r="X1114" s="317"/>
      <c r="AB1114" s="317"/>
    </row>
    <row r="1115" spans="1:28">
      <c r="A1115">
        <v>1114</v>
      </c>
      <c r="B1115" t="s">
        <v>3197</v>
      </c>
      <c r="C1115" t="s">
        <v>1201</v>
      </c>
      <c r="D1115" t="s">
        <v>37</v>
      </c>
      <c r="E1115" t="s">
        <v>92</v>
      </c>
      <c r="F1115">
        <v>45971</v>
      </c>
      <c r="G1115">
        <v>45936</v>
      </c>
      <c r="I1115" s="1"/>
      <c r="J1115" t="s">
        <v>43</v>
      </c>
      <c r="L1115" t="s">
        <v>16353</v>
      </c>
      <c r="O1115" t="s">
        <v>43</v>
      </c>
      <c r="P1115" t="s">
        <v>43</v>
      </c>
      <c r="Q1115" t="s">
        <v>43</v>
      </c>
      <c r="V1115" s="1"/>
      <c r="X1115" s="317"/>
      <c r="AB1115" s="317"/>
    </row>
    <row r="1116" spans="1:28">
      <c r="A1116">
        <v>1115</v>
      </c>
      <c r="B1116" t="s">
        <v>3215</v>
      </c>
      <c r="C1116" t="s">
        <v>11432</v>
      </c>
      <c r="D1116" t="s">
        <v>37</v>
      </c>
      <c r="E1116" t="s">
        <v>92</v>
      </c>
      <c r="I1116" s="1">
        <v>45911</v>
      </c>
      <c r="J1116">
        <v>9</v>
      </c>
      <c r="L1116" t="s">
        <v>16353</v>
      </c>
      <c r="M1116">
        <v>50031604</v>
      </c>
      <c r="N1116" t="s">
        <v>267</v>
      </c>
      <c r="O1116">
        <v>12</v>
      </c>
      <c r="P1116">
        <v>9</v>
      </c>
      <c r="Q1116">
        <v>12</v>
      </c>
      <c r="S1116">
        <v>46016</v>
      </c>
      <c r="T1116">
        <v>46028</v>
      </c>
      <c r="V1116" s="1">
        <v>46022</v>
      </c>
      <c r="W1116">
        <v>12</v>
      </c>
      <c r="X1116" s="317">
        <v>69750</v>
      </c>
      <c r="Y1116">
        <v>25.12</v>
      </c>
      <c r="Z1116">
        <v>12</v>
      </c>
      <c r="AA1116">
        <v>40</v>
      </c>
      <c r="AB1116" s="317">
        <v>163884</v>
      </c>
    </row>
    <row r="1117" spans="1:28">
      <c r="A1117">
        <v>1116</v>
      </c>
      <c r="B1117" t="s">
        <v>1834</v>
      </c>
      <c r="C1117" t="s">
        <v>1835</v>
      </c>
      <c r="D1117" t="s">
        <v>37</v>
      </c>
      <c r="E1117" t="s">
        <v>1423</v>
      </c>
      <c r="H1117" t="s">
        <v>10832</v>
      </c>
      <c r="I1117" s="1">
        <v>46030</v>
      </c>
      <c r="J1117">
        <v>1</v>
      </c>
      <c r="L1117" t="s">
        <v>16353</v>
      </c>
      <c r="M1117">
        <v>630205</v>
      </c>
      <c r="N1117" t="s">
        <v>10340</v>
      </c>
      <c r="O1117">
        <v>1</v>
      </c>
      <c r="P1117">
        <v>1</v>
      </c>
      <c r="Q1117">
        <v>1</v>
      </c>
      <c r="V1117" s="1"/>
      <c r="X1117" s="317"/>
      <c r="Y1117">
        <v>26.2</v>
      </c>
      <c r="Z1117">
        <v>2</v>
      </c>
      <c r="AA1117">
        <v>101</v>
      </c>
      <c r="AB1117" s="317">
        <v>59220</v>
      </c>
    </row>
    <row r="1118" spans="1:28">
      <c r="A1118">
        <v>1117</v>
      </c>
      <c r="B1118" t="s">
        <v>3133</v>
      </c>
      <c r="C1118" t="s">
        <v>11419</v>
      </c>
      <c r="D1118" t="s">
        <v>37</v>
      </c>
      <c r="E1118" t="s">
        <v>60</v>
      </c>
      <c r="I1118" s="1"/>
      <c r="J1118" t="s">
        <v>43</v>
      </c>
      <c r="L1118" t="s">
        <v>16353</v>
      </c>
      <c r="O1118" t="s">
        <v>43</v>
      </c>
      <c r="P1118" t="s">
        <v>43</v>
      </c>
      <c r="Q1118" t="s">
        <v>43</v>
      </c>
      <c r="V1118" s="1"/>
      <c r="X1118" s="317"/>
      <c r="AB1118" s="317"/>
    </row>
    <row r="1119" spans="1:28">
      <c r="A1119">
        <v>1118</v>
      </c>
      <c r="B1119" t="s">
        <v>3135</v>
      </c>
      <c r="C1119" t="s">
        <v>3136</v>
      </c>
      <c r="D1119" t="s">
        <v>37</v>
      </c>
      <c r="E1119" t="s">
        <v>60</v>
      </c>
      <c r="I1119" s="1"/>
      <c r="L1119" t="s">
        <v>16353</v>
      </c>
      <c r="O1119" t="s">
        <v>43</v>
      </c>
      <c r="P1119" t="s">
        <v>43</v>
      </c>
      <c r="Q1119" t="s">
        <v>43</v>
      </c>
      <c r="V1119" s="1"/>
      <c r="X1119" s="317"/>
      <c r="AB1119" s="317"/>
    </row>
    <row r="1120" spans="1:28">
      <c r="A1120">
        <v>1119</v>
      </c>
      <c r="B1120" t="s">
        <v>3221</v>
      </c>
      <c r="C1120" t="s">
        <v>5319</v>
      </c>
      <c r="D1120" t="s">
        <v>37</v>
      </c>
      <c r="E1120" t="s">
        <v>108</v>
      </c>
      <c r="F1120">
        <v>45965</v>
      </c>
      <c r="I1120" s="1">
        <v>46057</v>
      </c>
      <c r="J1120">
        <v>2</v>
      </c>
      <c r="L1120" t="s">
        <v>16353</v>
      </c>
      <c r="M1120">
        <v>50056082</v>
      </c>
      <c r="N1120" t="s">
        <v>6518</v>
      </c>
      <c r="O1120" t="s">
        <v>43</v>
      </c>
      <c r="P1120">
        <v>2</v>
      </c>
      <c r="Q1120" t="s">
        <v>43</v>
      </c>
      <c r="V1120" s="1"/>
      <c r="X1120" s="317"/>
      <c r="AB1120" s="317"/>
    </row>
    <row r="1121" spans="1:28">
      <c r="A1121">
        <v>1120</v>
      </c>
      <c r="B1121" t="s">
        <v>3224</v>
      </c>
      <c r="C1121" t="s">
        <v>11433</v>
      </c>
      <c r="D1121" t="s">
        <v>37</v>
      </c>
      <c r="E1121" t="s">
        <v>108</v>
      </c>
      <c r="F1121">
        <v>45992</v>
      </c>
      <c r="I1121" s="1"/>
      <c r="J1121" t="s">
        <v>43</v>
      </c>
      <c r="L1121" t="s">
        <v>16353</v>
      </c>
      <c r="O1121" t="s">
        <v>43</v>
      </c>
      <c r="P1121" t="s">
        <v>43</v>
      </c>
      <c r="Q1121" t="s">
        <v>43</v>
      </c>
      <c r="V1121" s="1"/>
      <c r="X1121" s="317"/>
      <c r="AB1121" s="317"/>
    </row>
    <row r="1122" spans="1:28">
      <c r="A1122">
        <v>1121</v>
      </c>
      <c r="B1122" t="s">
        <v>3227</v>
      </c>
      <c r="C1122" t="s">
        <v>3228</v>
      </c>
      <c r="D1122" t="s">
        <v>37</v>
      </c>
      <c r="E1122" t="s">
        <v>87</v>
      </c>
      <c r="F1122">
        <v>45945</v>
      </c>
      <c r="I1122" s="1"/>
      <c r="J1122" t="s">
        <v>43</v>
      </c>
      <c r="L1122" t="s">
        <v>16353</v>
      </c>
      <c r="O1122" t="s">
        <v>43</v>
      </c>
      <c r="P1122" t="s">
        <v>43</v>
      </c>
      <c r="Q1122" t="s">
        <v>43</v>
      </c>
      <c r="V1122" s="1"/>
      <c r="X1122" s="317"/>
      <c r="AB1122" s="317"/>
    </row>
    <row r="1123" spans="1:28">
      <c r="A1123">
        <v>1122</v>
      </c>
      <c r="B1123" t="s">
        <v>3233</v>
      </c>
      <c r="C1123" t="s">
        <v>11434</v>
      </c>
      <c r="D1123" t="s">
        <v>37</v>
      </c>
      <c r="E1123" t="s">
        <v>72</v>
      </c>
      <c r="F1123">
        <v>45978</v>
      </c>
      <c r="I1123" s="1"/>
      <c r="J1123" t="s">
        <v>43</v>
      </c>
      <c r="L1123" t="s">
        <v>16353</v>
      </c>
      <c r="O1123" t="s">
        <v>43</v>
      </c>
      <c r="P1123" t="s">
        <v>43</v>
      </c>
      <c r="Q1123" t="s">
        <v>43</v>
      </c>
      <c r="V1123" s="1"/>
      <c r="X1123" s="317"/>
      <c r="AB1123" s="317"/>
    </row>
    <row r="1124" spans="1:28">
      <c r="A1124">
        <v>1123</v>
      </c>
      <c r="B1124" t="s">
        <v>3239</v>
      </c>
      <c r="C1124" t="s">
        <v>3240</v>
      </c>
      <c r="D1124" t="s">
        <v>37</v>
      </c>
      <c r="E1124" t="s">
        <v>146</v>
      </c>
      <c r="F1124">
        <v>45985</v>
      </c>
      <c r="I1124" s="1"/>
      <c r="J1124" t="s">
        <v>43</v>
      </c>
      <c r="L1124" t="s">
        <v>16353</v>
      </c>
      <c r="O1124" t="s">
        <v>43</v>
      </c>
      <c r="P1124" t="s">
        <v>43</v>
      </c>
      <c r="Q1124" t="s">
        <v>43</v>
      </c>
      <c r="V1124" s="1"/>
      <c r="X1124" s="317"/>
      <c r="AB1124" s="317"/>
    </row>
    <row r="1125" spans="1:28">
      <c r="A1125">
        <v>1124</v>
      </c>
      <c r="B1125" t="s">
        <v>3244</v>
      </c>
      <c r="C1125" t="s">
        <v>3245</v>
      </c>
      <c r="D1125" t="s">
        <v>37</v>
      </c>
      <c r="E1125" t="s">
        <v>140</v>
      </c>
      <c r="I1125" s="1">
        <v>45916</v>
      </c>
      <c r="J1125">
        <v>9</v>
      </c>
      <c r="L1125" t="s">
        <v>16353</v>
      </c>
      <c r="M1125">
        <v>50032279</v>
      </c>
      <c r="N1125" t="s">
        <v>267</v>
      </c>
      <c r="O1125">
        <v>10</v>
      </c>
      <c r="P1125">
        <v>9</v>
      </c>
      <c r="Q1125">
        <v>10</v>
      </c>
      <c r="V1125" s="1"/>
      <c r="X1125" s="317"/>
      <c r="Y1125">
        <v>25.1</v>
      </c>
      <c r="Z1125">
        <v>10</v>
      </c>
      <c r="AA1125">
        <v>40</v>
      </c>
      <c r="AB1125" s="317">
        <v>346369</v>
      </c>
    </row>
    <row r="1126" spans="1:28">
      <c r="A1126">
        <v>1125</v>
      </c>
      <c r="B1126" t="s">
        <v>11435</v>
      </c>
      <c r="C1126" t="s">
        <v>11436</v>
      </c>
      <c r="D1126" t="s">
        <v>37</v>
      </c>
      <c r="E1126" t="s">
        <v>108</v>
      </c>
      <c r="H1126" t="s">
        <v>10832</v>
      </c>
      <c r="I1126" s="1"/>
      <c r="J1126" t="s">
        <v>43</v>
      </c>
      <c r="L1126" t="s">
        <v>16353</v>
      </c>
      <c r="O1126" t="s">
        <v>43</v>
      </c>
      <c r="P1126" t="s">
        <v>43</v>
      </c>
      <c r="Q1126" t="s">
        <v>43</v>
      </c>
      <c r="V1126" s="1"/>
      <c r="X1126" s="317"/>
      <c r="AB1126" s="317"/>
    </row>
    <row r="1127" spans="1:28">
      <c r="A1127">
        <v>1126</v>
      </c>
      <c r="B1127" t="s">
        <v>11437</v>
      </c>
      <c r="C1127" t="s">
        <v>11438</v>
      </c>
      <c r="D1127" t="s">
        <v>37</v>
      </c>
      <c r="E1127" t="s">
        <v>108</v>
      </c>
      <c r="H1127" t="s">
        <v>10832</v>
      </c>
      <c r="I1127" s="1"/>
      <c r="J1127" t="s">
        <v>43</v>
      </c>
      <c r="L1127" t="s">
        <v>16353</v>
      </c>
      <c r="O1127" t="s">
        <v>43</v>
      </c>
      <c r="P1127" t="s">
        <v>43</v>
      </c>
      <c r="Q1127" t="s">
        <v>43</v>
      </c>
      <c r="V1127" s="1"/>
      <c r="X1127" s="317"/>
      <c r="AB1127" s="317"/>
    </row>
    <row r="1128" spans="1:28">
      <c r="A1128">
        <v>1127</v>
      </c>
      <c r="B1128" t="s">
        <v>11439</v>
      </c>
      <c r="C1128" t="s">
        <v>11440</v>
      </c>
      <c r="D1128" t="s">
        <v>37</v>
      </c>
      <c r="E1128" t="s">
        <v>108</v>
      </c>
      <c r="H1128" t="s">
        <v>10832</v>
      </c>
      <c r="I1128" s="1"/>
      <c r="J1128" t="s">
        <v>43</v>
      </c>
      <c r="L1128" t="s">
        <v>16353</v>
      </c>
      <c r="O1128" t="s">
        <v>43</v>
      </c>
      <c r="P1128" t="s">
        <v>43</v>
      </c>
      <c r="Q1128" t="s">
        <v>43</v>
      </c>
      <c r="V1128" s="1"/>
      <c r="X1128" s="317"/>
      <c r="AB1128" s="317"/>
    </row>
    <row r="1129" spans="1:28">
      <c r="A1129">
        <v>1128</v>
      </c>
      <c r="B1129" t="s">
        <v>11441</v>
      </c>
      <c r="C1129" t="s">
        <v>11442</v>
      </c>
      <c r="D1129" t="s">
        <v>37</v>
      </c>
      <c r="E1129" t="s">
        <v>108</v>
      </c>
      <c r="H1129" t="s">
        <v>10832</v>
      </c>
      <c r="I1129" s="1"/>
      <c r="J1129" t="s">
        <v>43</v>
      </c>
      <c r="L1129" t="s">
        <v>16353</v>
      </c>
      <c r="O1129" t="s">
        <v>43</v>
      </c>
      <c r="P1129" t="s">
        <v>43</v>
      </c>
      <c r="Q1129" t="s">
        <v>43</v>
      </c>
      <c r="V1129" s="1"/>
      <c r="X1129" s="317"/>
      <c r="AB1129" s="317"/>
    </row>
    <row r="1130" spans="1:28">
      <c r="A1130">
        <v>1129</v>
      </c>
      <c r="B1130" t="s">
        <v>11443</v>
      </c>
      <c r="C1130" t="s">
        <v>11444</v>
      </c>
      <c r="D1130" t="s">
        <v>37</v>
      </c>
      <c r="E1130" t="s">
        <v>108</v>
      </c>
      <c r="H1130" t="s">
        <v>10832</v>
      </c>
      <c r="I1130" s="1"/>
      <c r="J1130" t="s">
        <v>43</v>
      </c>
      <c r="L1130" t="s">
        <v>16353</v>
      </c>
      <c r="O1130" t="s">
        <v>43</v>
      </c>
      <c r="P1130" t="s">
        <v>43</v>
      </c>
      <c r="Q1130" t="s">
        <v>43</v>
      </c>
      <c r="V1130" s="1"/>
      <c r="X1130" s="317"/>
      <c r="AB1130" s="317"/>
    </row>
    <row r="1131" spans="1:28">
      <c r="A1131">
        <v>1130</v>
      </c>
      <c r="B1131" t="s">
        <v>11445</v>
      </c>
      <c r="C1131" t="s">
        <v>11446</v>
      </c>
      <c r="D1131" t="s">
        <v>37</v>
      </c>
      <c r="E1131" t="s">
        <v>108</v>
      </c>
      <c r="H1131" t="s">
        <v>10832</v>
      </c>
      <c r="I1131" s="1"/>
      <c r="J1131" t="s">
        <v>43</v>
      </c>
      <c r="L1131" t="s">
        <v>16353</v>
      </c>
      <c r="O1131" t="s">
        <v>43</v>
      </c>
      <c r="P1131" t="s">
        <v>43</v>
      </c>
      <c r="Q1131" t="s">
        <v>43</v>
      </c>
      <c r="V1131" s="1"/>
      <c r="X1131" s="317"/>
      <c r="AB1131" s="317"/>
    </row>
    <row r="1132" spans="1:28">
      <c r="A1132">
        <v>1131</v>
      </c>
      <c r="B1132" t="s">
        <v>11447</v>
      </c>
      <c r="C1132" t="s">
        <v>11448</v>
      </c>
      <c r="D1132" t="s">
        <v>37</v>
      </c>
      <c r="E1132" t="s">
        <v>40</v>
      </c>
      <c r="H1132" t="s">
        <v>10832</v>
      </c>
      <c r="I1132" s="1"/>
      <c r="J1132" t="s">
        <v>43</v>
      </c>
      <c r="L1132" t="s">
        <v>16353</v>
      </c>
      <c r="O1132" t="s">
        <v>43</v>
      </c>
      <c r="P1132" t="s">
        <v>43</v>
      </c>
      <c r="Q1132" t="s">
        <v>43</v>
      </c>
      <c r="V1132" s="1"/>
      <c r="X1132" s="317"/>
      <c r="AB1132" s="317"/>
    </row>
    <row r="1133" spans="1:28">
      <c r="A1133">
        <v>1132</v>
      </c>
      <c r="B1133" t="s">
        <v>11449</v>
      </c>
      <c r="C1133" t="s">
        <v>11450</v>
      </c>
      <c r="D1133" t="s">
        <v>37</v>
      </c>
      <c r="E1133" t="s">
        <v>636</v>
      </c>
      <c r="H1133" t="s">
        <v>10832</v>
      </c>
      <c r="I1133" s="1"/>
      <c r="J1133" t="s">
        <v>43</v>
      </c>
      <c r="L1133" t="s">
        <v>16353</v>
      </c>
      <c r="O1133" t="s">
        <v>43</v>
      </c>
      <c r="P1133" t="s">
        <v>43</v>
      </c>
      <c r="Q1133" t="s">
        <v>43</v>
      </c>
      <c r="V1133" s="1">
        <v>45922</v>
      </c>
      <c r="W1133">
        <v>9</v>
      </c>
      <c r="X1133" s="317">
        <v>44750</v>
      </c>
      <c r="AB1133" s="317"/>
    </row>
    <row r="1134" spans="1:28">
      <c r="A1134">
        <v>1133</v>
      </c>
      <c r="B1134" t="s">
        <v>11451</v>
      </c>
      <c r="C1134" t="s">
        <v>11452</v>
      </c>
      <c r="D1134" t="s">
        <v>37</v>
      </c>
      <c r="E1134" t="s">
        <v>123</v>
      </c>
      <c r="I1134" s="1"/>
      <c r="J1134" t="s">
        <v>43</v>
      </c>
      <c r="L1134" t="s">
        <v>16353</v>
      </c>
      <c r="O1134" t="s">
        <v>43</v>
      </c>
      <c r="P1134" t="s">
        <v>43</v>
      </c>
      <c r="Q1134" t="s">
        <v>43</v>
      </c>
      <c r="V1134" s="1">
        <v>45950</v>
      </c>
      <c r="W1134">
        <v>10</v>
      </c>
      <c r="X1134" s="317">
        <v>40710</v>
      </c>
      <c r="AB1134" s="317"/>
    </row>
    <row r="1135" spans="1:28">
      <c r="A1135">
        <v>1134</v>
      </c>
      <c r="B1135" t="s">
        <v>2456</v>
      </c>
      <c r="C1135" t="s">
        <v>11453</v>
      </c>
      <c r="D1135" t="s">
        <v>37</v>
      </c>
      <c r="E1135" t="s">
        <v>87</v>
      </c>
      <c r="I1135" s="1"/>
      <c r="J1135" t="s">
        <v>43</v>
      </c>
      <c r="L1135" t="s">
        <v>16353</v>
      </c>
      <c r="O1135" t="s">
        <v>43</v>
      </c>
      <c r="P1135" t="s">
        <v>43</v>
      </c>
      <c r="Q1135" t="s">
        <v>43</v>
      </c>
      <c r="V1135" s="1"/>
      <c r="X1135" s="317"/>
      <c r="AB1135" s="317"/>
    </row>
    <row r="1136" spans="1:28">
      <c r="A1136">
        <v>1135</v>
      </c>
      <c r="B1136" t="s">
        <v>3124</v>
      </c>
      <c r="C1136" t="s">
        <v>3125</v>
      </c>
      <c r="D1136" t="s">
        <v>37</v>
      </c>
      <c r="E1136" t="s">
        <v>92</v>
      </c>
      <c r="I1136" s="1"/>
      <c r="J1136" t="s">
        <v>43</v>
      </c>
      <c r="L1136" t="s">
        <v>16353</v>
      </c>
      <c r="O1136" t="s">
        <v>43</v>
      </c>
      <c r="P1136" t="s">
        <v>43</v>
      </c>
      <c r="Q1136" t="s">
        <v>43</v>
      </c>
      <c r="V1136" s="1"/>
      <c r="X1136" s="317"/>
      <c r="AB1136" s="317"/>
    </row>
    <row r="1137" spans="1:28">
      <c r="A1137">
        <v>1136</v>
      </c>
      <c r="B1137" t="s">
        <v>3127</v>
      </c>
      <c r="C1137" t="s">
        <v>3128</v>
      </c>
      <c r="D1137" t="s">
        <v>37</v>
      </c>
      <c r="E1137" t="s">
        <v>92</v>
      </c>
      <c r="I1137" s="1"/>
      <c r="L1137" t="s">
        <v>16353</v>
      </c>
      <c r="O1137" t="s">
        <v>43</v>
      </c>
      <c r="P1137" t="s">
        <v>43</v>
      </c>
      <c r="Q1137" t="s">
        <v>43</v>
      </c>
      <c r="V1137" s="1"/>
      <c r="X1137" s="317"/>
      <c r="AB1137" s="317"/>
    </row>
    <row r="1138" spans="1:28">
      <c r="A1138">
        <v>1137</v>
      </c>
      <c r="B1138" t="s">
        <v>11454</v>
      </c>
      <c r="C1138" t="s">
        <v>11455</v>
      </c>
      <c r="D1138" t="s">
        <v>37</v>
      </c>
      <c r="E1138" t="s">
        <v>108</v>
      </c>
      <c r="H1138" t="s">
        <v>10832</v>
      </c>
      <c r="I1138" s="1"/>
      <c r="J1138" t="s">
        <v>43</v>
      </c>
      <c r="L1138" t="s">
        <v>16353</v>
      </c>
      <c r="O1138" t="s">
        <v>43</v>
      </c>
      <c r="P1138" t="s">
        <v>43</v>
      </c>
      <c r="Q1138" t="s">
        <v>43</v>
      </c>
      <c r="V1138" s="1"/>
      <c r="X1138" s="317"/>
      <c r="AB1138" s="317"/>
    </row>
    <row r="1139" spans="1:28">
      <c r="A1139">
        <v>1138</v>
      </c>
      <c r="B1139" t="s">
        <v>11456</v>
      </c>
      <c r="C1139" t="s">
        <v>11457</v>
      </c>
      <c r="D1139" t="s">
        <v>37</v>
      </c>
      <c r="E1139" t="s">
        <v>108</v>
      </c>
      <c r="H1139" t="s">
        <v>10832</v>
      </c>
      <c r="I1139" s="1"/>
      <c r="J1139" t="s">
        <v>43</v>
      </c>
      <c r="L1139" t="s">
        <v>16353</v>
      </c>
      <c r="O1139" t="s">
        <v>43</v>
      </c>
      <c r="P1139" t="s">
        <v>43</v>
      </c>
      <c r="Q1139" t="s">
        <v>43</v>
      </c>
      <c r="V1139" s="1"/>
      <c r="X1139" s="317"/>
      <c r="AB1139" s="317"/>
    </row>
    <row r="1140" spans="1:28">
      <c r="A1140">
        <v>1139</v>
      </c>
      <c r="B1140" t="s">
        <v>11458</v>
      </c>
      <c r="C1140" t="s">
        <v>11459</v>
      </c>
      <c r="D1140" t="s">
        <v>37</v>
      </c>
      <c r="E1140" t="s">
        <v>60</v>
      </c>
      <c r="H1140" t="s">
        <v>10832</v>
      </c>
      <c r="I1140" s="1"/>
      <c r="J1140" t="s">
        <v>43</v>
      </c>
      <c r="L1140" t="s">
        <v>16353</v>
      </c>
      <c r="O1140" t="s">
        <v>43</v>
      </c>
      <c r="P1140" t="s">
        <v>43</v>
      </c>
      <c r="Q1140" t="s">
        <v>43</v>
      </c>
      <c r="V1140" s="1"/>
      <c r="X1140" s="317"/>
      <c r="AB1140" s="317"/>
    </row>
    <row r="1141" spans="1:28">
      <c r="A1141">
        <v>1140</v>
      </c>
      <c r="B1141" t="s">
        <v>11460</v>
      </c>
      <c r="C1141" t="s">
        <v>11461</v>
      </c>
      <c r="D1141" t="s">
        <v>37</v>
      </c>
      <c r="E1141" t="s">
        <v>60</v>
      </c>
      <c r="H1141" t="s">
        <v>10832</v>
      </c>
      <c r="I1141" s="1"/>
      <c r="J1141" t="s">
        <v>43</v>
      </c>
      <c r="L1141" t="s">
        <v>16353</v>
      </c>
      <c r="O1141" t="s">
        <v>43</v>
      </c>
      <c r="P1141" t="s">
        <v>43</v>
      </c>
      <c r="Q1141" t="s">
        <v>43</v>
      </c>
      <c r="V1141" s="1"/>
      <c r="X1141" s="317"/>
      <c r="AB1141" s="317"/>
    </row>
    <row r="1142" spans="1:28">
      <c r="A1142">
        <v>1141</v>
      </c>
      <c r="B1142" t="s">
        <v>2216</v>
      </c>
      <c r="C1142" t="s">
        <v>2217</v>
      </c>
      <c r="D1142" t="s">
        <v>37</v>
      </c>
      <c r="E1142" t="s">
        <v>87</v>
      </c>
      <c r="H1142" t="s">
        <v>10832</v>
      </c>
      <c r="I1142" s="1"/>
      <c r="J1142" t="s">
        <v>43</v>
      </c>
      <c r="L1142" t="s">
        <v>16353</v>
      </c>
      <c r="O1142" t="s">
        <v>43</v>
      </c>
      <c r="P1142" t="s">
        <v>43</v>
      </c>
      <c r="Q1142" t="s">
        <v>43</v>
      </c>
      <c r="V1142" s="1"/>
      <c r="X1142" s="317"/>
      <c r="AB1142" s="317"/>
    </row>
    <row r="1143" spans="1:28">
      <c r="A1143">
        <v>1142</v>
      </c>
      <c r="B1143" t="s">
        <v>11462</v>
      </c>
      <c r="C1143" t="s">
        <v>11463</v>
      </c>
      <c r="D1143" t="s">
        <v>37</v>
      </c>
      <c r="E1143" t="s">
        <v>92</v>
      </c>
      <c r="H1143" t="s">
        <v>10832</v>
      </c>
      <c r="I1143" s="1"/>
      <c r="J1143" t="s">
        <v>43</v>
      </c>
      <c r="L1143" t="s">
        <v>16353</v>
      </c>
      <c r="O1143" t="s">
        <v>43</v>
      </c>
      <c r="P1143" t="s">
        <v>43</v>
      </c>
      <c r="Q1143" t="s">
        <v>43</v>
      </c>
      <c r="V1143" s="1"/>
      <c r="X1143" s="317"/>
      <c r="AB1143" s="317"/>
    </row>
    <row r="1144" spans="1:28">
      <c r="A1144">
        <v>1143</v>
      </c>
      <c r="B1144" t="s">
        <v>11464</v>
      </c>
      <c r="C1144" t="s">
        <v>11465</v>
      </c>
      <c r="D1144" t="s">
        <v>37</v>
      </c>
      <c r="E1144" t="s">
        <v>40</v>
      </c>
      <c r="H1144" t="s">
        <v>10832</v>
      </c>
      <c r="I1144" s="1"/>
      <c r="J1144" t="s">
        <v>43</v>
      </c>
      <c r="L1144" t="s">
        <v>16353</v>
      </c>
      <c r="O1144" t="s">
        <v>43</v>
      </c>
      <c r="P1144" t="s">
        <v>43</v>
      </c>
      <c r="Q1144" t="s">
        <v>43</v>
      </c>
      <c r="V1144" s="1"/>
      <c r="X1144" s="317"/>
      <c r="AB1144" s="317"/>
    </row>
    <row r="1145" spans="1:28">
      <c r="A1145">
        <v>1144</v>
      </c>
      <c r="B1145" t="s">
        <v>11466</v>
      </c>
      <c r="C1145" t="s">
        <v>11467</v>
      </c>
      <c r="D1145" t="s">
        <v>37</v>
      </c>
      <c r="E1145" t="s">
        <v>72</v>
      </c>
      <c r="H1145" t="s">
        <v>10832</v>
      </c>
      <c r="I1145" s="1"/>
      <c r="J1145" t="s">
        <v>43</v>
      </c>
      <c r="L1145" t="s">
        <v>16353</v>
      </c>
      <c r="O1145" t="s">
        <v>43</v>
      </c>
      <c r="P1145" t="s">
        <v>43</v>
      </c>
      <c r="Q1145" t="s">
        <v>43</v>
      </c>
      <c r="V1145" s="1"/>
      <c r="X1145" s="317"/>
      <c r="AB1145" s="317"/>
    </row>
    <row r="1146" spans="1:28">
      <c r="A1146">
        <v>1145</v>
      </c>
      <c r="B1146" t="s">
        <v>2096</v>
      </c>
      <c r="C1146" t="s">
        <v>5479</v>
      </c>
      <c r="D1146" t="s">
        <v>37</v>
      </c>
      <c r="E1146" t="s">
        <v>40</v>
      </c>
      <c r="I1146" s="1">
        <v>45944</v>
      </c>
      <c r="J1146">
        <v>10</v>
      </c>
      <c r="L1146" t="s">
        <v>16353</v>
      </c>
      <c r="M1146">
        <v>50037247</v>
      </c>
      <c r="N1146" t="s">
        <v>6518</v>
      </c>
      <c r="O1146">
        <v>12</v>
      </c>
      <c r="P1146">
        <v>10</v>
      </c>
      <c r="Q1146">
        <v>12</v>
      </c>
      <c r="S1146">
        <v>46036</v>
      </c>
      <c r="T1146">
        <v>46042</v>
      </c>
      <c r="V1146" s="1">
        <v>46022</v>
      </c>
      <c r="W1146">
        <v>12</v>
      </c>
      <c r="X1146" s="317">
        <v>37220</v>
      </c>
      <c r="Y1146">
        <v>25.12</v>
      </c>
      <c r="Z1146">
        <v>12</v>
      </c>
      <c r="AA1146">
        <v>40</v>
      </c>
      <c r="AB1146" s="317">
        <v>82512</v>
      </c>
    </row>
    <row r="1147" spans="1:28">
      <c r="A1147">
        <v>1146</v>
      </c>
      <c r="B1147" t="s">
        <v>1247</v>
      </c>
      <c r="C1147" t="s">
        <v>949</v>
      </c>
      <c r="D1147" t="s">
        <v>37</v>
      </c>
      <c r="E1147" t="s">
        <v>92</v>
      </c>
      <c r="I1147" s="1">
        <v>45919</v>
      </c>
      <c r="J1147">
        <v>9</v>
      </c>
      <c r="L1147" t="s">
        <v>16353</v>
      </c>
      <c r="M1147">
        <v>50033327</v>
      </c>
      <c r="N1147" t="s">
        <v>6518</v>
      </c>
      <c r="O1147">
        <v>10</v>
      </c>
      <c r="P1147">
        <v>9</v>
      </c>
      <c r="Q1147">
        <v>10</v>
      </c>
      <c r="S1147">
        <v>45954</v>
      </c>
      <c r="T1147">
        <v>45959</v>
      </c>
      <c r="V1147" s="1"/>
      <c r="X1147" s="317"/>
      <c r="Y1147">
        <v>25.1</v>
      </c>
      <c r="Z1147">
        <v>10</v>
      </c>
      <c r="AA1147">
        <v>40</v>
      </c>
      <c r="AB1147" s="317">
        <v>320673</v>
      </c>
    </row>
    <row r="1148" spans="1:28">
      <c r="A1148">
        <v>1147</v>
      </c>
      <c r="B1148" t="s">
        <v>11468</v>
      </c>
      <c r="C1148" t="s">
        <v>11469</v>
      </c>
      <c r="D1148" t="s">
        <v>37</v>
      </c>
      <c r="E1148" t="s">
        <v>60</v>
      </c>
      <c r="G1148">
        <v>45933</v>
      </c>
      <c r="H1148" t="s">
        <v>10832</v>
      </c>
      <c r="I1148" s="1"/>
      <c r="J1148" t="s">
        <v>43</v>
      </c>
      <c r="L1148" t="s">
        <v>16353</v>
      </c>
      <c r="O1148" t="s">
        <v>43</v>
      </c>
      <c r="P1148" t="s">
        <v>43</v>
      </c>
      <c r="Q1148" t="s">
        <v>43</v>
      </c>
      <c r="V1148" s="1"/>
      <c r="X1148" s="317"/>
      <c r="AB1148" s="317"/>
    </row>
    <row r="1149" spans="1:28">
      <c r="A1149">
        <v>1148</v>
      </c>
      <c r="B1149" t="s">
        <v>11470</v>
      </c>
      <c r="C1149" t="s">
        <v>11471</v>
      </c>
      <c r="D1149" t="s">
        <v>37</v>
      </c>
      <c r="E1149" t="s">
        <v>60</v>
      </c>
      <c r="G1149">
        <v>45930</v>
      </c>
      <c r="H1149" t="s">
        <v>10832</v>
      </c>
      <c r="I1149" s="1"/>
      <c r="J1149" t="s">
        <v>43</v>
      </c>
      <c r="L1149" t="s">
        <v>16353</v>
      </c>
      <c r="O1149" t="s">
        <v>43</v>
      </c>
      <c r="P1149" t="s">
        <v>43</v>
      </c>
      <c r="Q1149" t="s">
        <v>43</v>
      </c>
      <c r="V1149" s="1"/>
      <c r="X1149" s="317"/>
      <c r="AB1149" s="317"/>
    </row>
    <row r="1150" spans="1:28">
      <c r="A1150">
        <v>1149</v>
      </c>
      <c r="B1150" t="s">
        <v>3277</v>
      </c>
      <c r="C1150" t="s">
        <v>3278</v>
      </c>
      <c r="D1150" t="s">
        <v>37</v>
      </c>
      <c r="E1150" t="s">
        <v>72</v>
      </c>
      <c r="F1150">
        <v>45975</v>
      </c>
      <c r="G1150">
        <v>45952</v>
      </c>
      <c r="I1150" s="1"/>
      <c r="J1150" t="s">
        <v>43</v>
      </c>
      <c r="L1150" t="s">
        <v>16353</v>
      </c>
      <c r="O1150" t="s">
        <v>43</v>
      </c>
      <c r="P1150" t="s">
        <v>43</v>
      </c>
      <c r="Q1150" t="s">
        <v>43</v>
      </c>
      <c r="V1150" s="1"/>
      <c r="X1150" s="317"/>
      <c r="AB1150" s="317"/>
    </row>
    <row r="1151" spans="1:28">
      <c r="A1151">
        <v>1150</v>
      </c>
      <c r="B1151" t="s">
        <v>11472</v>
      </c>
      <c r="C1151" t="s">
        <v>11473</v>
      </c>
      <c r="D1151" t="s">
        <v>37</v>
      </c>
      <c r="E1151" t="s">
        <v>146</v>
      </c>
      <c r="H1151" t="s">
        <v>10832</v>
      </c>
      <c r="I1151" s="1"/>
      <c r="J1151" t="s">
        <v>43</v>
      </c>
      <c r="L1151" t="s">
        <v>16353</v>
      </c>
      <c r="O1151" t="s">
        <v>43</v>
      </c>
      <c r="P1151" t="s">
        <v>43</v>
      </c>
      <c r="Q1151" t="s">
        <v>43</v>
      </c>
      <c r="V1151" s="1"/>
      <c r="X1151" s="317"/>
      <c r="AB1151" s="317"/>
    </row>
    <row r="1152" spans="1:28">
      <c r="A1152">
        <v>1151</v>
      </c>
      <c r="B1152" t="s">
        <v>3287</v>
      </c>
      <c r="C1152" t="s">
        <v>11474</v>
      </c>
      <c r="D1152" t="s">
        <v>37</v>
      </c>
      <c r="E1152" t="s">
        <v>108</v>
      </c>
      <c r="F1152">
        <v>46006</v>
      </c>
      <c r="I1152" s="1"/>
      <c r="J1152" t="s">
        <v>43</v>
      </c>
      <c r="L1152" t="s">
        <v>16353</v>
      </c>
      <c r="O1152" t="s">
        <v>43</v>
      </c>
      <c r="P1152" t="s">
        <v>43</v>
      </c>
      <c r="Q1152" t="s">
        <v>43</v>
      </c>
      <c r="V1152" s="1"/>
      <c r="X1152" s="317"/>
      <c r="AB1152" s="317"/>
    </row>
    <row r="1153" spans="1:28">
      <c r="A1153">
        <v>1152</v>
      </c>
      <c r="B1153" t="s">
        <v>3293</v>
      </c>
      <c r="C1153" t="s">
        <v>3294</v>
      </c>
      <c r="D1153" t="s">
        <v>37</v>
      </c>
      <c r="E1153" t="s">
        <v>140</v>
      </c>
      <c r="F1153">
        <v>45971</v>
      </c>
      <c r="I1153" s="1">
        <v>46028</v>
      </c>
      <c r="J1153">
        <v>1</v>
      </c>
      <c r="L1153" t="s">
        <v>16353</v>
      </c>
      <c r="M1153">
        <v>50052282</v>
      </c>
      <c r="N1153" t="s">
        <v>6518</v>
      </c>
      <c r="O1153">
        <v>1</v>
      </c>
      <c r="P1153">
        <v>1</v>
      </c>
      <c r="Q1153">
        <v>1</v>
      </c>
      <c r="V1153" s="1"/>
      <c r="X1153" s="317"/>
      <c r="Y1153">
        <v>26.1</v>
      </c>
      <c r="Z1153">
        <v>1</v>
      </c>
      <c r="AA1153">
        <v>40</v>
      </c>
      <c r="AB1153" s="317">
        <v>61840</v>
      </c>
    </row>
    <row r="1154" spans="1:28">
      <c r="A1154">
        <v>1153</v>
      </c>
      <c r="B1154" t="s">
        <v>11475</v>
      </c>
      <c r="C1154" t="s">
        <v>11476</v>
      </c>
      <c r="D1154" t="s">
        <v>37</v>
      </c>
      <c r="E1154" t="s">
        <v>92</v>
      </c>
      <c r="H1154" t="s">
        <v>10832</v>
      </c>
      <c r="I1154" s="1"/>
      <c r="J1154" t="s">
        <v>43</v>
      </c>
      <c r="L1154" t="s">
        <v>16353</v>
      </c>
      <c r="O1154" t="s">
        <v>43</v>
      </c>
      <c r="P1154" t="s">
        <v>43</v>
      </c>
      <c r="Q1154" t="s">
        <v>43</v>
      </c>
      <c r="V1154" s="1"/>
      <c r="X1154" s="317"/>
      <c r="AB1154" s="317"/>
    </row>
    <row r="1155" spans="1:28">
      <c r="A1155">
        <v>1154</v>
      </c>
      <c r="B1155" t="s">
        <v>3290</v>
      </c>
      <c r="C1155" t="s">
        <v>3291</v>
      </c>
      <c r="D1155" t="s">
        <v>37</v>
      </c>
      <c r="E1155" t="s">
        <v>108</v>
      </c>
      <c r="F1155">
        <v>45978</v>
      </c>
      <c r="I1155" s="1">
        <v>46080</v>
      </c>
      <c r="J1155">
        <v>2</v>
      </c>
      <c r="L1155" t="s">
        <v>16353</v>
      </c>
      <c r="M1155">
        <v>50058653</v>
      </c>
      <c r="N1155" t="s">
        <v>6518</v>
      </c>
      <c r="O1155" t="s">
        <v>43</v>
      </c>
      <c r="P1155">
        <v>2</v>
      </c>
      <c r="Q1155" t="s">
        <v>43</v>
      </c>
      <c r="V1155" s="1"/>
      <c r="X1155" s="317"/>
      <c r="AB1155" s="317"/>
    </row>
    <row r="1156" spans="1:28">
      <c r="A1156">
        <v>1155</v>
      </c>
      <c r="B1156" t="s">
        <v>3314</v>
      </c>
      <c r="C1156" t="s">
        <v>11477</v>
      </c>
      <c r="D1156" t="s">
        <v>37</v>
      </c>
      <c r="E1156" t="s">
        <v>108</v>
      </c>
      <c r="F1156">
        <v>46034</v>
      </c>
      <c r="I1156" s="1"/>
      <c r="J1156" t="s">
        <v>43</v>
      </c>
      <c r="L1156" t="s">
        <v>16353</v>
      </c>
      <c r="O1156" t="s">
        <v>43</v>
      </c>
      <c r="P1156" t="s">
        <v>43</v>
      </c>
      <c r="Q1156" t="s">
        <v>43</v>
      </c>
      <c r="V1156" s="1"/>
      <c r="X1156" s="317"/>
      <c r="AB1156" s="317"/>
    </row>
    <row r="1157" spans="1:28">
      <c r="A1157">
        <v>1156</v>
      </c>
      <c r="B1157" t="s">
        <v>3212</v>
      </c>
      <c r="C1157" t="s">
        <v>3213</v>
      </c>
      <c r="D1157" t="s">
        <v>37</v>
      </c>
      <c r="E1157" t="s">
        <v>87</v>
      </c>
      <c r="F1157" t="s">
        <v>11478</v>
      </c>
      <c r="G1157">
        <v>45939</v>
      </c>
      <c r="I1157" s="1"/>
      <c r="J1157" t="s">
        <v>43</v>
      </c>
      <c r="L1157" t="s">
        <v>16353</v>
      </c>
      <c r="O1157" t="s">
        <v>43</v>
      </c>
      <c r="P1157" t="s">
        <v>43</v>
      </c>
      <c r="Q1157" t="s">
        <v>43</v>
      </c>
      <c r="V1157" s="1"/>
      <c r="X1157" s="317"/>
      <c r="AB1157" s="317"/>
    </row>
    <row r="1158" spans="1:28">
      <c r="A1158">
        <v>1157</v>
      </c>
      <c r="B1158" t="s">
        <v>11479</v>
      </c>
      <c r="C1158" t="s">
        <v>11480</v>
      </c>
      <c r="D1158" t="s">
        <v>37</v>
      </c>
      <c r="E1158" t="s">
        <v>72</v>
      </c>
      <c r="I1158" s="1"/>
      <c r="J1158" t="s">
        <v>43</v>
      </c>
      <c r="L1158" t="s">
        <v>16353</v>
      </c>
      <c r="O1158" t="s">
        <v>43</v>
      </c>
      <c r="P1158" t="s">
        <v>43</v>
      </c>
      <c r="Q1158" t="s">
        <v>43</v>
      </c>
      <c r="V1158" s="1"/>
      <c r="X1158" s="317"/>
      <c r="AB1158" s="317"/>
    </row>
    <row r="1159" spans="1:28">
      <c r="A1159">
        <v>1158</v>
      </c>
      <c r="B1159" t="s">
        <v>3318</v>
      </c>
      <c r="C1159" t="s">
        <v>11481</v>
      </c>
      <c r="D1159" t="s">
        <v>37</v>
      </c>
      <c r="E1159" t="s">
        <v>108</v>
      </c>
      <c r="F1159">
        <v>45986</v>
      </c>
      <c r="I1159" s="1"/>
      <c r="J1159" t="s">
        <v>43</v>
      </c>
      <c r="L1159" t="s">
        <v>16353</v>
      </c>
      <c r="O1159" t="s">
        <v>43</v>
      </c>
      <c r="P1159" t="s">
        <v>43</v>
      </c>
      <c r="Q1159" t="s">
        <v>43</v>
      </c>
      <c r="V1159" s="1"/>
      <c r="X1159" s="317"/>
      <c r="AB1159" s="317"/>
    </row>
    <row r="1160" spans="1:28">
      <c r="A1160">
        <v>1159</v>
      </c>
      <c r="B1160" t="s">
        <v>3321</v>
      </c>
      <c r="C1160" t="s">
        <v>5602</v>
      </c>
      <c r="D1160" t="s">
        <v>37</v>
      </c>
      <c r="E1160" t="s">
        <v>108</v>
      </c>
      <c r="F1160">
        <v>46034</v>
      </c>
      <c r="I1160" s="1">
        <v>46078</v>
      </c>
      <c r="J1160">
        <v>2</v>
      </c>
      <c r="L1160" t="s">
        <v>16353</v>
      </c>
      <c r="M1160">
        <v>50058460</v>
      </c>
      <c r="N1160" t="s">
        <v>267</v>
      </c>
      <c r="O1160" t="s">
        <v>43</v>
      </c>
      <c r="P1160">
        <v>2</v>
      </c>
      <c r="Q1160" t="s">
        <v>43</v>
      </c>
      <c r="V1160" s="1"/>
      <c r="X1160" s="317"/>
      <c r="AB1160" s="317"/>
    </row>
    <row r="1161" spans="1:28">
      <c r="A1161">
        <v>1160</v>
      </c>
      <c r="B1161" t="s">
        <v>3459</v>
      </c>
      <c r="C1161" t="s">
        <v>10250</v>
      </c>
      <c r="D1161" t="s">
        <v>37</v>
      </c>
      <c r="E1161" t="s">
        <v>108</v>
      </c>
      <c r="I1161" s="1">
        <v>45925</v>
      </c>
      <c r="J1161">
        <v>9</v>
      </c>
      <c r="L1161" t="s">
        <v>16353</v>
      </c>
      <c r="M1161">
        <v>50034127</v>
      </c>
      <c r="N1161" t="s">
        <v>6518</v>
      </c>
      <c r="O1161">
        <v>11</v>
      </c>
      <c r="P1161">
        <v>9</v>
      </c>
      <c r="Q1161">
        <v>11</v>
      </c>
      <c r="R1161">
        <v>45932</v>
      </c>
      <c r="S1161">
        <v>46036</v>
      </c>
      <c r="T1161">
        <v>46038</v>
      </c>
      <c r="V1161" s="1">
        <v>46022</v>
      </c>
      <c r="W1161">
        <v>12</v>
      </c>
      <c r="X1161" s="317">
        <v>221760</v>
      </c>
      <c r="Y1161">
        <v>25.12</v>
      </c>
      <c r="Z1161">
        <v>12</v>
      </c>
      <c r="AA1161">
        <v>40</v>
      </c>
      <c r="AB1161" s="317">
        <v>413381</v>
      </c>
    </row>
    <row r="1162" spans="1:28">
      <c r="A1162">
        <v>1161</v>
      </c>
      <c r="B1162" t="s">
        <v>11482</v>
      </c>
      <c r="C1162" t="s">
        <v>11483</v>
      </c>
      <c r="D1162" t="s">
        <v>37</v>
      </c>
      <c r="E1162" t="s">
        <v>72</v>
      </c>
      <c r="H1162" t="s">
        <v>10832</v>
      </c>
      <c r="I1162" s="1"/>
      <c r="J1162" t="s">
        <v>43</v>
      </c>
      <c r="L1162" t="s">
        <v>16353</v>
      </c>
      <c r="O1162" t="s">
        <v>43</v>
      </c>
      <c r="P1162" t="s">
        <v>43</v>
      </c>
      <c r="Q1162" t="s">
        <v>43</v>
      </c>
      <c r="V1162" s="1"/>
      <c r="X1162" s="317"/>
      <c r="AB1162" s="317"/>
    </row>
    <row r="1163" spans="1:28">
      <c r="A1163">
        <v>1162</v>
      </c>
      <c r="B1163" t="s">
        <v>11484</v>
      </c>
      <c r="C1163" t="s">
        <v>11485</v>
      </c>
      <c r="D1163" t="s">
        <v>37</v>
      </c>
      <c r="E1163" t="s">
        <v>123</v>
      </c>
      <c r="G1163">
        <v>45933</v>
      </c>
      <c r="H1163" t="s">
        <v>10832</v>
      </c>
      <c r="I1163" s="1"/>
      <c r="J1163" t="s">
        <v>43</v>
      </c>
      <c r="L1163" t="s">
        <v>16353</v>
      </c>
      <c r="O1163" t="s">
        <v>43</v>
      </c>
      <c r="P1163" t="s">
        <v>43</v>
      </c>
      <c r="Q1163" t="s">
        <v>43</v>
      </c>
      <c r="V1163" s="1">
        <v>45950</v>
      </c>
      <c r="W1163">
        <v>10</v>
      </c>
      <c r="X1163" s="317">
        <v>46140</v>
      </c>
      <c r="AB1163" s="317"/>
    </row>
    <row r="1164" spans="1:28">
      <c r="A1164">
        <v>1163</v>
      </c>
      <c r="B1164" t="s">
        <v>11486</v>
      </c>
      <c r="C1164" t="s">
        <v>11487</v>
      </c>
      <c r="D1164" t="s">
        <v>37</v>
      </c>
      <c r="E1164" t="s">
        <v>636</v>
      </c>
      <c r="H1164" t="s">
        <v>10832</v>
      </c>
      <c r="I1164" s="1"/>
      <c r="J1164" t="s">
        <v>43</v>
      </c>
      <c r="L1164" t="s">
        <v>16353</v>
      </c>
      <c r="O1164" t="s">
        <v>43</v>
      </c>
      <c r="P1164" t="s">
        <v>43</v>
      </c>
      <c r="Q1164" t="s">
        <v>43</v>
      </c>
      <c r="V1164" s="1"/>
      <c r="X1164" s="317"/>
      <c r="AB1164" s="317"/>
    </row>
    <row r="1165" spans="1:28">
      <c r="A1165">
        <v>1164</v>
      </c>
      <c r="B1165" t="s">
        <v>3351</v>
      </c>
      <c r="C1165" t="s">
        <v>3352</v>
      </c>
      <c r="D1165" t="s">
        <v>37</v>
      </c>
      <c r="E1165" t="s">
        <v>108</v>
      </c>
      <c r="I1165" s="1">
        <v>45926</v>
      </c>
      <c r="J1165">
        <v>9</v>
      </c>
      <c r="L1165" t="s">
        <v>16353</v>
      </c>
      <c r="M1165">
        <v>50034326</v>
      </c>
      <c r="N1165" t="s">
        <v>6518</v>
      </c>
      <c r="O1165">
        <v>11</v>
      </c>
      <c r="P1165">
        <v>9</v>
      </c>
      <c r="Q1165">
        <v>11</v>
      </c>
      <c r="S1165">
        <v>46001</v>
      </c>
      <c r="T1165">
        <v>46006</v>
      </c>
      <c r="V1165" s="1">
        <v>45991</v>
      </c>
      <c r="W1165">
        <v>11</v>
      </c>
      <c r="X1165" s="317">
        <v>85545</v>
      </c>
      <c r="Y1165">
        <v>25.11</v>
      </c>
      <c r="Z1165">
        <v>11</v>
      </c>
      <c r="AA1165">
        <v>40</v>
      </c>
      <c r="AB1165" s="317">
        <v>169624</v>
      </c>
    </row>
    <row r="1166" spans="1:28">
      <c r="A1166">
        <v>1165</v>
      </c>
      <c r="B1166" t="s">
        <v>11488</v>
      </c>
      <c r="C1166" t="s">
        <v>11103</v>
      </c>
      <c r="D1166" t="s">
        <v>37</v>
      </c>
      <c r="E1166" t="s">
        <v>60</v>
      </c>
      <c r="I1166" s="1">
        <v>45800</v>
      </c>
      <c r="J1166">
        <v>5</v>
      </c>
      <c r="L1166" t="s">
        <v>16353</v>
      </c>
      <c r="M1166">
        <v>530910</v>
      </c>
      <c r="N1166" t="s">
        <v>10411</v>
      </c>
      <c r="O1166">
        <v>9</v>
      </c>
      <c r="P1166">
        <v>6</v>
      </c>
      <c r="Q1166">
        <v>9</v>
      </c>
      <c r="V1166" s="1">
        <v>45922</v>
      </c>
      <c r="W1166">
        <v>9</v>
      </c>
      <c r="X1166" s="317">
        <v>10210</v>
      </c>
      <c r="Y1166">
        <v>25.9</v>
      </c>
      <c r="Z1166">
        <v>9</v>
      </c>
      <c r="AA1166">
        <v>101</v>
      </c>
      <c r="AB1166" s="317">
        <v>25459</v>
      </c>
    </row>
    <row r="1167" spans="1:28">
      <c r="A1167">
        <v>1166</v>
      </c>
      <c r="B1167" t="s">
        <v>3359</v>
      </c>
      <c r="C1167" t="s">
        <v>3360</v>
      </c>
      <c r="D1167" t="s">
        <v>37</v>
      </c>
      <c r="E1167" t="s">
        <v>92</v>
      </c>
      <c r="F1167">
        <v>45978</v>
      </c>
      <c r="I1167" s="1">
        <v>46065</v>
      </c>
      <c r="J1167">
        <v>2</v>
      </c>
      <c r="L1167" t="s">
        <v>16353</v>
      </c>
      <c r="M1167">
        <v>50057033</v>
      </c>
      <c r="N1167" t="s">
        <v>10340</v>
      </c>
      <c r="O1167" t="s">
        <v>43</v>
      </c>
      <c r="P1167">
        <v>2</v>
      </c>
      <c r="Q1167" t="s">
        <v>43</v>
      </c>
      <c r="V1167" s="1"/>
      <c r="X1167" s="317"/>
      <c r="AB1167" s="317"/>
    </row>
    <row r="1168" spans="1:28">
      <c r="A1168">
        <v>1167</v>
      </c>
      <c r="B1168" t="s">
        <v>1277</v>
      </c>
      <c r="C1168" t="s">
        <v>1278</v>
      </c>
      <c r="D1168" t="s">
        <v>37</v>
      </c>
      <c r="E1168" t="s">
        <v>72</v>
      </c>
      <c r="I1168" s="1">
        <v>45926</v>
      </c>
      <c r="J1168">
        <v>9</v>
      </c>
      <c r="L1168" t="s">
        <v>16353</v>
      </c>
      <c r="M1168">
        <v>50034329</v>
      </c>
      <c r="N1168" t="s">
        <v>10411</v>
      </c>
      <c r="O1168">
        <v>10</v>
      </c>
      <c r="P1168">
        <v>9</v>
      </c>
      <c r="Q1168">
        <v>10</v>
      </c>
      <c r="R1168">
        <v>45930</v>
      </c>
      <c r="S1168">
        <v>45950</v>
      </c>
      <c r="T1168">
        <v>45957</v>
      </c>
      <c r="V1168" s="1">
        <v>45950</v>
      </c>
      <c r="W1168">
        <v>10</v>
      </c>
      <c r="X1168" s="317">
        <v>72130</v>
      </c>
      <c r="Y1168">
        <v>25.1</v>
      </c>
      <c r="Z1168">
        <v>10</v>
      </c>
      <c r="AA1168">
        <v>52</v>
      </c>
      <c r="AB1168" s="317">
        <v>199976</v>
      </c>
    </row>
    <row r="1169" spans="1:28">
      <c r="A1169">
        <v>1168</v>
      </c>
      <c r="B1169" t="s">
        <v>11489</v>
      </c>
      <c r="C1169" t="s">
        <v>11490</v>
      </c>
      <c r="D1169" t="s">
        <v>37</v>
      </c>
      <c r="E1169" t="s">
        <v>123</v>
      </c>
      <c r="H1169" t="s">
        <v>10832</v>
      </c>
      <c r="I1169" s="1"/>
      <c r="J1169" t="s">
        <v>43</v>
      </c>
      <c r="L1169" t="s">
        <v>16353</v>
      </c>
      <c r="O1169" t="s">
        <v>43</v>
      </c>
      <c r="P1169" t="s">
        <v>43</v>
      </c>
      <c r="Q1169" t="s">
        <v>43</v>
      </c>
      <c r="V1169" s="1"/>
      <c r="X1169" s="317"/>
      <c r="AB1169" s="317"/>
    </row>
    <row r="1170" spans="1:28">
      <c r="A1170">
        <v>1169</v>
      </c>
      <c r="B1170" t="s">
        <v>3387</v>
      </c>
      <c r="C1170" t="s">
        <v>11491</v>
      </c>
      <c r="D1170" t="s">
        <v>37</v>
      </c>
      <c r="E1170" t="s">
        <v>72</v>
      </c>
      <c r="F1170">
        <v>46034</v>
      </c>
      <c r="I1170" s="1"/>
      <c r="J1170" t="s">
        <v>43</v>
      </c>
      <c r="L1170" t="s">
        <v>16353</v>
      </c>
      <c r="O1170" t="s">
        <v>43</v>
      </c>
      <c r="P1170" t="s">
        <v>43</v>
      </c>
      <c r="Q1170" t="s">
        <v>43</v>
      </c>
      <c r="V1170" s="1"/>
      <c r="X1170" s="317"/>
      <c r="AB1170" s="317"/>
    </row>
    <row r="1171" spans="1:28">
      <c r="A1171">
        <v>1170</v>
      </c>
      <c r="B1171" t="s">
        <v>3393</v>
      </c>
      <c r="C1171" t="s">
        <v>3394</v>
      </c>
      <c r="D1171" t="s">
        <v>37</v>
      </c>
      <c r="E1171" t="s">
        <v>87</v>
      </c>
      <c r="F1171">
        <v>46083</v>
      </c>
      <c r="I1171" s="1"/>
      <c r="J1171" t="s">
        <v>43</v>
      </c>
      <c r="L1171" t="s">
        <v>16353</v>
      </c>
      <c r="O1171" t="s">
        <v>43</v>
      </c>
      <c r="P1171" t="s">
        <v>43</v>
      </c>
      <c r="Q1171" t="s">
        <v>43</v>
      </c>
      <c r="V1171" s="1"/>
      <c r="X1171" s="317"/>
      <c r="AB1171" s="317"/>
    </row>
    <row r="1172" spans="1:28">
      <c r="A1172">
        <v>1171</v>
      </c>
      <c r="B1172" t="s">
        <v>3396</v>
      </c>
      <c r="C1172" t="s">
        <v>3397</v>
      </c>
      <c r="D1172" t="s">
        <v>37</v>
      </c>
      <c r="E1172" t="s">
        <v>60</v>
      </c>
      <c r="I1172" s="1">
        <v>45930</v>
      </c>
      <c r="J1172">
        <v>9</v>
      </c>
      <c r="L1172" t="s">
        <v>16353</v>
      </c>
      <c r="M1172">
        <v>50034629</v>
      </c>
      <c r="N1172" t="s">
        <v>6518</v>
      </c>
      <c r="O1172">
        <v>11</v>
      </c>
      <c r="P1172">
        <v>9</v>
      </c>
      <c r="Q1172">
        <v>11</v>
      </c>
      <c r="S1172">
        <v>46001</v>
      </c>
      <c r="T1172">
        <v>46007</v>
      </c>
      <c r="V1172" s="1">
        <v>45991</v>
      </c>
      <c r="W1172">
        <v>11</v>
      </c>
      <c r="X1172" s="317">
        <v>38230</v>
      </c>
      <c r="Y1172">
        <v>25.11</v>
      </c>
      <c r="Z1172">
        <v>11</v>
      </c>
      <c r="AA1172">
        <v>40</v>
      </c>
      <c r="AB1172" s="317">
        <v>96342</v>
      </c>
    </row>
    <row r="1173" spans="1:28">
      <c r="A1173">
        <v>1172</v>
      </c>
      <c r="B1173" t="s">
        <v>3405</v>
      </c>
      <c r="C1173" t="s">
        <v>3406</v>
      </c>
      <c r="D1173" t="s">
        <v>37</v>
      </c>
      <c r="E1173" t="s">
        <v>146</v>
      </c>
      <c r="H1173" t="s">
        <v>10832</v>
      </c>
      <c r="I1173" s="1"/>
      <c r="J1173" t="s">
        <v>43</v>
      </c>
      <c r="L1173" t="s">
        <v>16353</v>
      </c>
      <c r="O1173" t="s">
        <v>43</v>
      </c>
      <c r="P1173" t="s">
        <v>43</v>
      </c>
      <c r="Q1173" t="s">
        <v>43</v>
      </c>
      <c r="V1173" s="1"/>
      <c r="X1173" s="317"/>
      <c r="AB1173" s="317"/>
    </row>
    <row r="1174" spans="1:28">
      <c r="A1174">
        <v>1173</v>
      </c>
      <c r="B1174" t="s">
        <v>11492</v>
      </c>
      <c r="C1174" t="s">
        <v>11493</v>
      </c>
      <c r="D1174" t="s">
        <v>37</v>
      </c>
      <c r="E1174" t="s">
        <v>140</v>
      </c>
      <c r="H1174" t="s">
        <v>10832</v>
      </c>
      <c r="I1174" s="1"/>
      <c r="J1174" t="s">
        <v>43</v>
      </c>
      <c r="L1174" t="s">
        <v>16353</v>
      </c>
      <c r="O1174" t="s">
        <v>43</v>
      </c>
      <c r="P1174" t="s">
        <v>43</v>
      </c>
      <c r="Q1174" t="s">
        <v>43</v>
      </c>
      <c r="V1174" s="1"/>
      <c r="X1174" s="317"/>
      <c r="AB1174" s="317"/>
    </row>
    <row r="1175" spans="1:28">
      <c r="A1175">
        <v>1174</v>
      </c>
      <c r="B1175" t="s">
        <v>11494</v>
      </c>
      <c r="C1175" t="s">
        <v>11495</v>
      </c>
      <c r="D1175" t="s">
        <v>37</v>
      </c>
      <c r="E1175" t="s">
        <v>1423</v>
      </c>
      <c r="H1175" t="s">
        <v>10832</v>
      </c>
      <c r="I1175" s="1"/>
      <c r="J1175" t="s">
        <v>43</v>
      </c>
      <c r="L1175" t="s">
        <v>16353</v>
      </c>
      <c r="O1175" t="s">
        <v>43</v>
      </c>
      <c r="P1175" t="s">
        <v>43</v>
      </c>
      <c r="Q1175" t="s">
        <v>43</v>
      </c>
      <c r="V1175" s="1"/>
      <c r="X1175" s="317"/>
      <c r="AB1175" s="317"/>
    </row>
    <row r="1176" spans="1:28">
      <c r="A1176">
        <v>1175</v>
      </c>
      <c r="B1176" t="s">
        <v>11496</v>
      </c>
      <c r="C1176" t="s">
        <v>11497</v>
      </c>
      <c r="D1176" t="s">
        <v>37</v>
      </c>
      <c r="E1176" t="s">
        <v>140</v>
      </c>
      <c r="H1176" t="s">
        <v>10832</v>
      </c>
      <c r="I1176" s="1"/>
      <c r="J1176" t="s">
        <v>43</v>
      </c>
      <c r="L1176" t="s">
        <v>16353</v>
      </c>
      <c r="O1176" t="s">
        <v>43</v>
      </c>
      <c r="P1176" t="s">
        <v>43</v>
      </c>
      <c r="Q1176" t="s">
        <v>43</v>
      </c>
      <c r="V1176" s="1"/>
      <c r="X1176" s="317"/>
      <c r="AB1176" s="317"/>
    </row>
    <row r="1177" spans="1:28">
      <c r="A1177">
        <v>1176</v>
      </c>
      <c r="B1177" t="s">
        <v>3422</v>
      </c>
      <c r="C1177" t="s">
        <v>11498</v>
      </c>
      <c r="D1177" t="s">
        <v>37</v>
      </c>
      <c r="E1177" t="s">
        <v>87</v>
      </c>
      <c r="F1177">
        <v>45975</v>
      </c>
      <c r="I1177" s="1"/>
      <c r="L1177" t="s">
        <v>16353</v>
      </c>
      <c r="O1177" t="s">
        <v>43</v>
      </c>
      <c r="P1177" t="s">
        <v>43</v>
      </c>
      <c r="Q1177" t="s">
        <v>43</v>
      </c>
      <c r="V1177" s="1"/>
      <c r="X1177" s="317"/>
      <c r="AB1177" s="317"/>
    </row>
    <row r="1178" spans="1:28">
      <c r="A1178">
        <v>1177</v>
      </c>
      <c r="B1178" t="s">
        <v>3378</v>
      </c>
      <c r="C1178" t="s">
        <v>5314</v>
      </c>
      <c r="D1178" t="s">
        <v>37</v>
      </c>
      <c r="E1178" t="s">
        <v>108</v>
      </c>
      <c r="F1178">
        <v>45999</v>
      </c>
      <c r="I1178" s="1">
        <v>46057</v>
      </c>
      <c r="J1178">
        <v>2</v>
      </c>
      <c r="L1178" t="s">
        <v>16353</v>
      </c>
      <c r="M1178">
        <v>50056047</v>
      </c>
      <c r="N1178" t="s">
        <v>6518</v>
      </c>
      <c r="O1178" t="s">
        <v>43</v>
      </c>
      <c r="P1178">
        <v>2</v>
      </c>
      <c r="Q1178" t="s">
        <v>43</v>
      </c>
      <c r="V1178" s="1"/>
      <c r="X1178" s="317"/>
      <c r="AB1178" s="317"/>
    </row>
    <row r="1179" spans="1:28">
      <c r="A1179">
        <v>1178</v>
      </c>
      <c r="B1179" t="s">
        <v>3390</v>
      </c>
      <c r="C1179" t="s">
        <v>3391</v>
      </c>
      <c r="D1179" t="s">
        <v>37</v>
      </c>
      <c r="E1179" t="s">
        <v>123</v>
      </c>
      <c r="F1179">
        <v>46030</v>
      </c>
      <c r="G1179">
        <v>46000</v>
      </c>
      <c r="I1179" s="1"/>
      <c r="J1179" t="s">
        <v>43</v>
      </c>
      <c r="L1179" t="s">
        <v>16353</v>
      </c>
      <c r="O1179" t="s">
        <v>43</v>
      </c>
      <c r="P1179" t="s">
        <v>43</v>
      </c>
      <c r="Q1179" t="s">
        <v>43</v>
      </c>
      <c r="V1179" s="1"/>
      <c r="X1179" s="317"/>
      <c r="AB1179" s="317"/>
    </row>
    <row r="1180" spans="1:28">
      <c r="A1180">
        <v>1179</v>
      </c>
      <c r="B1180" t="s">
        <v>3462</v>
      </c>
      <c r="C1180" t="s">
        <v>3463</v>
      </c>
      <c r="D1180" t="s">
        <v>37</v>
      </c>
      <c r="E1180" t="s">
        <v>108</v>
      </c>
      <c r="I1180" s="1">
        <v>45931</v>
      </c>
      <c r="J1180">
        <v>10</v>
      </c>
      <c r="L1180" t="s">
        <v>16353</v>
      </c>
      <c r="M1180">
        <v>50035029</v>
      </c>
      <c r="N1180" t="s">
        <v>6518</v>
      </c>
      <c r="O1180">
        <v>12</v>
      </c>
      <c r="P1180">
        <v>10</v>
      </c>
      <c r="Q1180">
        <v>12</v>
      </c>
      <c r="V1180" s="1">
        <v>46022</v>
      </c>
      <c r="W1180">
        <v>12</v>
      </c>
      <c r="X1180" s="317">
        <v>41400</v>
      </c>
      <c r="Y1180">
        <v>25.12</v>
      </c>
      <c r="Z1180">
        <v>12</v>
      </c>
      <c r="AA1180">
        <v>40</v>
      </c>
      <c r="AB1180" s="317">
        <v>61416</v>
      </c>
    </row>
    <row r="1181" spans="1:28">
      <c r="A1181">
        <v>1180</v>
      </c>
      <c r="B1181" t="s">
        <v>3465</v>
      </c>
      <c r="C1181" t="s">
        <v>11499</v>
      </c>
      <c r="D1181" t="s">
        <v>37</v>
      </c>
      <c r="E1181" t="s">
        <v>108</v>
      </c>
      <c r="I1181" s="1">
        <v>45931</v>
      </c>
      <c r="J1181">
        <v>10</v>
      </c>
      <c r="L1181" t="s">
        <v>16353</v>
      </c>
      <c r="M1181">
        <v>50035031</v>
      </c>
      <c r="N1181" t="s">
        <v>10340</v>
      </c>
      <c r="O1181">
        <v>12</v>
      </c>
      <c r="P1181">
        <v>10</v>
      </c>
      <c r="Q1181">
        <v>12</v>
      </c>
      <c r="V1181" s="1">
        <v>46022</v>
      </c>
      <c r="W1181">
        <v>12</v>
      </c>
      <c r="X1181" s="317">
        <v>29430</v>
      </c>
      <c r="Y1181">
        <v>25.12</v>
      </c>
      <c r="Z1181">
        <v>12</v>
      </c>
      <c r="AA1181">
        <v>40</v>
      </c>
      <c r="AB1181" s="317">
        <v>43632</v>
      </c>
    </row>
    <row r="1182" spans="1:28">
      <c r="A1182">
        <v>1181</v>
      </c>
      <c r="B1182" t="s">
        <v>2280</v>
      </c>
      <c r="C1182" t="s">
        <v>11500</v>
      </c>
      <c r="D1182" t="s">
        <v>37</v>
      </c>
      <c r="E1182" t="s">
        <v>108</v>
      </c>
      <c r="I1182" s="1">
        <v>45931</v>
      </c>
      <c r="J1182">
        <v>10</v>
      </c>
      <c r="L1182" t="s">
        <v>16353</v>
      </c>
      <c r="M1182">
        <v>50035036</v>
      </c>
      <c r="N1182" t="s">
        <v>267</v>
      </c>
      <c r="O1182">
        <v>11</v>
      </c>
      <c r="P1182">
        <v>10</v>
      </c>
      <c r="Q1182">
        <v>11</v>
      </c>
      <c r="V1182" s="1">
        <v>45991</v>
      </c>
      <c r="W1182">
        <v>11</v>
      </c>
      <c r="X1182" s="317">
        <v>27730</v>
      </c>
      <c r="Y1182">
        <v>25.11</v>
      </c>
      <c r="Z1182">
        <v>11</v>
      </c>
      <c r="AA1182">
        <v>40</v>
      </c>
      <c r="AB1182" s="317">
        <v>41102</v>
      </c>
    </row>
    <row r="1183" spans="1:28">
      <c r="A1183">
        <v>1182</v>
      </c>
      <c r="B1183" t="s">
        <v>11501</v>
      </c>
      <c r="C1183" t="s">
        <v>11502</v>
      </c>
      <c r="D1183" t="s">
        <v>37</v>
      </c>
      <c r="E1183" t="s">
        <v>1423</v>
      </c>
      <c r="H1183" t="s">
        <v>10832</v>
      </c>
      <c r="I1183" s="1"/>
      <c r="J1183" t="s">
        <v>43</v>
      </c>
      <c r="L1183" t="s">
        <v>16353</v>
      </c>
      <c r="O1183" t="s">
        <v>43</v>
      </c>
      <c r="P1183" t="s">
        <v>43</v>
      </c>
      <c r="Q1183" t="s">
        <v>43</v>
      </c>
      <c r="V1183" s="1"/>
      <c r="X1183" s="317"/>
      <c r="AB1183" s="317"/>
    </row>
    <row r="1184" spans="1:28">
      <c r="A1184">
        <v>1183</v>
      </c>
      <c r="B1184" t="s">
        <v>11503</v>
      </c>
      <c r="C1184" t="s">
        <v>11504</v>
      </c>
      <c r="D1184" t="s">
        <v>37</v>
      </c>
      <c r="E1184" t="s">
        <v>636</v>
      </c>
      <c r="H1184" t="s">
        <v>10832</v>
      </c>
      <c r="I1184" s="1"/>
      <c r="J1184" t="s">
        <v>43</v>
      </c>
      <c r="L1184" t="s">
        <v>16353</v>
      </c>
      <c r="O1184" t="s">
        <v>43</v>
      </c>
      <c r="P1184" t="s">
        <v>43</v>
      </c>
      <c r="Q1184" t="s">
        <v>43</v>
      </c>
      <c r="V1184" s="1"/>
      <c r="X1184" s="317"/>
      <c r="AB1184" s="317"/>
    </row>
    <row r="1185" spans="1:28">
      <c r="A1185">
        <v>1184</v>
      </c>
      <c r="B1185" t="s">
        <v>11505</v>
      </c>
      <c r="C1185" t="s">
        <v>11506</v>
      </c>
      <c r="D1185" t="s">
        <v>37</v>
      </c>
      <c r="E1185" t="s">
        <v>140</v>
      </c>
      <c r="I1185" s="1">
        <v>45932</v>
      </c>
      <c r="J1185">
        <v>10</v>
      </c>
      <c r="L1185" t="s">
        <v>16353</v>
      </c>
      <c r="M1185">
        <v>50035182</v>
      </c>
      <c r="N1185" t="s">
        <v>10411</v>
      </c>
      <c r="O1185">
        <v>11</v>
      </c>
      <c r="P1185">
        <v>10</v>
      </c>
      <c r="Q1185">
        <v>11</v>
      </c>
      <c r="V1185" s="1">
        <v>45991</v>
      </c>
      <c r="W1185">
        <v>11</v>
      </c>
      <c r="X1185" s="317">
        <v>35210</v>
      </c>
      <c r="Y1185">
        <v>25.12</v>
      </c>
      <c r="Z1185">
        <v>12</v>
      </c>
      <c r="AA1185">
        <v>40</v>
      </c>
      <c r="AB1185" s="317">
        <v>90760</v>
      </c>
    </row>
    <row r="1186" spans="1:28">
      <c r="A1186">
        <v>1185</v>
      </c>
      <c r="B1186" t="s">
        <v>3526</v>
      </c>
      <c r="C1186" t="s">
        <v>2369</v>
      </c>
      <c r="D1186" t="s">
        <v>37</v>
      </c>
      <c r="E1186" t="s">
        <v>60</v>
      </c>
      <c r="F1186">
        <v>45981</v>
      </c>
      <c r="I1186" s="1"/>
      <c r="J1186" t="s">
        <v>43</v>
      </c>
      <c r="L1186" t="s">
        <v>16353</v>
      </c>
      <c r="O1186" t="s">
        <v>43</v>
      </c>
      <c r="P1186" t="s">
        <v>43</v>
      </c>
      <c r="Q1186" t="s">
        <v>43</v>
      </c>
      <c r="V1186" s="1"/>
      <c r="X1186" s="317"/>
      <c r="AB1186" s="317"/>
    </row>
    <row r="1187" spans="1:28">
      <c r="A1187">
        <v>1186</v>
      </c>
      <c r="B1187" t="s">
        <v>3529</v>
      </c>
      <c r="C1187" t="s">
        <v>11507</v>
      </c>
      <c r="D1187" t="s">
        <v>37</v>
      </c>
      <c r="E1187" t="s">
        <v>123</v>
      </c>
      <c r="F1187">
        <v>45986</v>
      </c>
      <c r="I1187" s="1"/>
      <c r="J1187" t="s">
        <v>43</v>
      </c>
      <c r="L1187" t="s">
        <v>16353</v>
      </c>
      <c r="O1187" t="s">
        <v>43</v>
      </c>
      <c r="P1187" t="s">
        <v>43</v>
      </c>
      <c r="Q1187" t="s">
        <v>43</v>
      </c>
      <c r="V1187" s="1"/>
      <c r="X1187" s="317"/>
      <c r="AB1187" s="317"/>
    </row>
    <row r="1188" spans="1:28">
      <c r="A1188">
        <v>1187</v>
      </c>
      <c r="B1188" t="s">
        <v>3469</v>
      </c>
      <c r="C1188" t="s">
        <v>3470</v>
      </c>
      <c r="D1188" t="s">
        <v>46</v>
      </c>
      <c r="E1188" t="s">
        <v>49</v>
      </c>
      <c r="F1188">
        <v>46055</v>
      </c>
      <c r="I1188" s="1"/>
      <c r="J1188" t="s">
        <v>43</v>
      </c>
      <c r="L1188" t="s">
        <v>16353</v>
      </c>
      <c r="O1188" t="s">
        <v>43</v>
      </c>
      <c r="P1188" t="s">
        <v>43</v>
      </c>
      <c r="Q1188" t="s">
        <v>43</v>
      </c>
      <c r="V1188" s="1"/>
      <c r="X1188" s="317"/>
      <c r="AB1188" s="317"/>
    </row>
    <row r="1189" spans="1:28">
      <c r="A1189">
        <v>1188</v>
      </c>
      <c r="B1189" t="s">
        <v>11508</v>
      </c>
      <c r="C1189" t="s">
        <v>11509</v>
      </c>
      <c r="D1189" t="s">
        <v>37</v>
      </c>
      <c r="E1189" t="s">
        <v>108</v>
      </c>
      <c r="H1189" t="s">
        <v>10832</v>
      </c>
      <c r="I1189" s="1"/>
      <c r="J1189" t="s">
        <v>43</v>
      </c>
      <c r="L1189" t="s">
        <v>16353</v>
      </c>
      <c r="O1189" t="s">
        <v>43</v>
      </c>
      <c r="P1189" t="s">
        <v>43</v>
      </c>
      <c r="Q1189" t="s">
        <v>43</v>
      </c>
      <c r="V1189" s="1"/>
      <c r="X1189" s="317"/>
      <c r="AB1189" s="317"/>
    </row>
    <row r="1190" spans="1:28">
      <c r="A1190">
        <v>1189</v>
      </c>
      <c r="B1190" t="s">
        <v>11510</v>
      </c>
      <c r="C1190" t="s">
        <v>11511</v>
      </c>
      <c r="D1190" t="s">
        <v>37</v>
      </c>
      <c r="E1190" t="s">
        <v>92</v>
      </c>
      <c r="G1190">
        <v>45950</v>
      </c>
      <c r="H1190" t="s">
        <v>10832</v>
      </c>
      <c r="I1190" s="1"/>
      <c r="J1190" t="s">
        <v>43</v>
      </c>
      <c r="L1190" t="s">
        <v>16353</v>
      </c>
      <c r="O1190" t="s">
        <v>43</v>
      </c>
      <c r="P1190" t="s">
        <v>43</v>
      </c>
      <c r="Q1190" t="s">
        <v>43</v>
      </c>
      <c r="V1190" s="1"/>
      <c r="X1190" s="317"/>
      <c r="AB1190" s="317"/>
    </row>
    <row r="1191" spans="1:28">
      <c r="A1191">
        <v>1190</v>
      </c>
      <c r="B1191" t="s">
        <v>11512</v>
      </c>
      <c r="C1191" t="s">
        <v>11513</v>
      </c>
      <c r="D1191" t="s">
        <v>37</v>
      </c>
      <c r="E1191" t="s">
        <v>1685</v>
      </c>
      <c r="H1191" t="s">
        <v>10832</v>
      </c>
      <c r="I1191" s="1"/>
      <c r="J1191" t="s">
        <v>43</v>
      </c>
      <c r="L1191" t="s">
        <v>16353</v>
      </c>
      <c r="O1191" t="s">
        <v>43</v>
      </c>
      <c r="P1191" t="s">
        <v>43</v>
      </c>
      <c r="Q1191" t="s">
        <v>43</v>
      </c>
      <c r="V1191" s="1"/>
      <c r="X1191" s="317"/>
      <c r="AB1191" s="317"/>
    </row>
    <row r="1192" spans="1:28">
      <c r="A1192">
        <v>1191</v>
      </c>
      <c r="B1192" t="s">
        <v>11514</v>
      </c>
      <c r="C1192" t="s">
        <v>11515</v>
      </c>
      <c r="D1192" t="s">
        <v>37</v>
      </c>
      <c r="E1192" t="s">
        <v>92</v>
      </c>
      <c r="H1192" t="s">
        <v>10832</v>
      </c>
      <c r="I1192" s="1"/>
      <c r="J1192" t="s">
        <v>43</v>
      </c>
      <c r="L1192" t="s">
        <v>16353</v>
      </c>
      <c r="O1192" t="s">
        <v>43</v>
      </c>
      <c r="P1192" t="s">
        <v>43</v>
      </c>
      <c r="Q1192" t="s">
        <v>43</v>
      </c>
      <c r="V1192" s="1"/>
      <c r="X1192" s="317"/>
      <c r="AB1192" s="317"/>
    </row>
    <row r="1193" spans="1:28">
      <c r="A1193">
        <v>1192</v>
      </c>
      <c r="B1193" t="s">
        <v>11516</v>
      </c>
      <c r="C1193" t="s">
        <v>11517</v>
      </c>
      <c r="D1193" t="s">
        <v>37</v>
      </c>
      <c r="E1193" t="s">
        <v>92</v>
      </c>
      <c r="G1193">
        <v>45973</v>
      </c>
      <c r="H1193" t="s">
        <v>10832</v>
      </c>
      <c r="I1193" s="1"/>
      <c r="J1193" t="s">
        <v>43</v>
      </c>
      <c r="L1193" t="s">
        <v>16353</v>
      </c>
      <c r="O1193" t="s">
        <v>43</v>
      </c>
      <c r="P1193" t="s">
        <v>43</v>
      </c>
      <c r="Q1193" t="s">
        <v>43</v>
      </c>
      <c r="V1193" s="1"/>
      <c r="X1193" s="317"/>
      <c r="AB1193" s="317"/>
    </row>
    <row r="1194" spans="1:28">
      <c r="A1194">
        <v>1193</v>
      </c>
      <c r="B1194" t="s">
        <v>3551</v>
      </c>
      <c r="C1194" t="s">
        <v>3552</v>
      </c>
      <c r="D1194" t="s">
        <v>46</v>
      </c>
      <c r="E1194" t="s">
        <v>3498</v>
      </c>
      <c r="F1194">
        <v>46003</v>
      </c>
      <c r="I1194" s="1"/>
      <c r="J1194" t="s">
        <v>43</v>
      </c>
      <c r="L1194" t="s">
        <v>16353</v>
      </c>
      <c r="O1194" t="s">
        <v>43</v>
      </c>
      <c r="P1194" t="s">
        <v>43</v>
      </c>
      <c r="Q1194" t="s">
        <v>43</v>
      </c>
      <c r="V1194" s="1"/>
      <c r="X1194" s="317"/>
      <c r="AB1194" s="317"/>
    </row>
    <row r="1195" spans="1:28">
      <c r="A1195">
        <v>1194</v>
      </c>
      <c r="B1195" t="s">
        <v>3548</v>
      </c>
      <c r="C1195" t="s">
        <v>3549</v>
      </c>
      <c r="D1195" t="s">
        <v>46</v>
      </c>
      <c r="E1195" t="s">
        <v>49</v>
      </c>
      <c r="F1195">
        <v>45999</v>
      </c>
      <c r="G1195">
        <v>45975</v>
      </c>
      <c r="I1195" s="1"/>
      <c r="J1195" t="s">
        <v>43</v>
      </c>
      <c r="L1195" t="s">
        <v>16353</v>
      </c>
      <c r="O1195" t="s">
        <v>43</v>
      </c>
      <c r="P1195" t="s">
        <v>43</v>
      </c>
      <c r="Q1195" t="s">
        <v>43</v>
      </c>
      <c r="V1195" s="1"/>
      <c r="X1195" s="317"/>
      <c r="AB1195" s="317"/>
    </row>
    <row r="1196" spans="1:28">
      <c r="A1196">
        <v>1195</v>
      </c>
      <c r="B1196" t="s">
        <v>3513</v>
      </c>
      <c r="C1196" t="s">
        <v>11518</v>
      </c>
      <c r="D1196" t="s">
        <v>46</v>
      </c>
      <c r="E1196" t="s">
        <v>49</v>
      </c>
      <c r="F1196">
        <v>46037</v>
      </c>
      <c r="I1196" s="1"/>
      <c r="J1196" t="s">
        <v>43</v>
      </c>
      <c r="L1196" t="s">
        <v>16353</v>
      </c>
      <c r="O1196" t="s">
        <v>43</v>
      </c>
      <c r="P1196" t="s">
        <v>43</v>
      </c>
      <c r="Q1196" t="s">
        <v>43</v>
      </c>
      <c r="V1196" s="1"/>
      <c r="X1196" s="317"/>
      <c r="AB1196" s="317"/>
    </row>
    <row r="1197" spans="1:28">
      <c r="A1197">
        <v>1196</v>
      </c>
      <c r="B1197" t="s">
        <v>931</v>
      </c>
      <c r="C1197" t="s">
        <v>5255</v>
      </c>
      <c r="D1197" t="s">
        <v>37</v>
      </c>
      <c r="E1197" t="s">
        <v>60</v>
      </c>
      <c r="I1197" s="1">
        <v>45937</v>
      </c>
      <c r="J1197">
        <v>10</v>
      </c>
      <c r="L1197" t="s">
        <v>16353</v>
      </c>
      <c r="M1197">
        <v>50036059</v>
      </c>
      <c r="N1197" t="s">
        <v>6518</v>
      </c>
      <c r="O1197">
        <v>12</v>
      </c>
      <c r="P1197">
        <v>10</v>
      </c>
      <c r="Q1197">
        <v>12</v>
      </c>
      <c r="V1197" s="1">
        <v>46022</v>
      </c>
      <c r="W1197">
        <v>12</v>
      </c>
      <c r="X1197" s="317">
        <v>40310</v>
      </c>
      <c r="Y1197">
        <v>25.12</v>
      </c>
      <c r="Z1197">
        <v>12</v>
      </c>
      <c r="AA1197">
        <v>40</v>
      </c>
      <c r="AB1197" s="317">
        <v>81921</v>
      </c>
    </row>
    <row r="1198" spans="1:28">
      <c r="A1198">
        <v>1197</v>
      </c>
      <c r="B1198" t="s">
        <v>3554</v>
      </c>
      <c r="C1198" t="s">
        <v>3555</v>
      </c>
      <c r="D1198" t="s">
        <v>37</v>
      </c>
      <c r="E1198" t="s">
        <v>108</v>
      </c>
      <c r="F1198">
        <v>45978</v>
      </c>
      <c r="I1198" s="1"/>
      <c r="J1198" t="s">
        <v>43</v>
      </c>
      <c r="L1198" t="s">
        <v>16353</v>
      </c>
      <c r="O1198" t="s">
        <v>43</v>
      </c>
      <c r="P1198" t="s">
        <v>43</v>
      </c>
      <c r="Q1198" t="s">
        <v>43</v>
      </c>
      <c r="V1198" s="1"/>
      <c r="X1198" s="317"/>
      <c r="AB1198" s="317"/>
    </row>
    <row r="1199" spans="1:28">
      <c r="A1199">
        <v>1198</v>
      </c>
      <c r="B1199" t="s">
        <v>3523</v>
      </c>
      <c r="C1199" t="s">
        <v>10625</v>
      </c>
      <c r="D1199" t="s">
        <v>37</v>
      </c>
      <c r="E1199" t="s">
        <v>40</v>
      </c>
      <c r="F1199">
        <v>46006</v>
      </c>
      <c r="I1199" s="1"/>
      <c r="J1199" t="s">
        <v>43</v>
      </c>
      <c r="L1199" t="s">
        <v>16353</v>
      </c>
      <c r="O1199" t="s">
        <v>43</v>
      </c>
      <c r="P1199" t="s">
        <v>43</v>
      </c>
      <c r="Q1199" t="s">
        <v>43</v>
      </c>
      <c r="V1199" s="1"/>
      <c r="X1199" s="317"/>
      <c r="AB1199" s="317"/>
    </row>
    <row r="1200" spans="1:28">
      <c r="A1200">
        <v>1199</v>
      </c>
      <c r="B1200" t="s">
        <v>3609</v>
      </c>
      <c r="C1200" t="s">
        <v>11519</v>
      </c>
      <c r="D1200" t="s">
        <v>37</v>
      </c>
      <c r="E1200" t="s">
        <v>72</v>
      </c>
      <c r="F1200">
        <v>46174</v>
      </c>
      <c r="I1200" s="1"/>
      <c r="J1200" t="s">
        <v>43</v>
      </c>
      <c r="L1200" t="s">
        <v>16353</v>
      </c>
      <c r="O1200" t="s">
        <v>43</v>
      </c>
      <c r="P1200" t="s">
        <v>43</v>
      </c>
      <c r="Q1200" t="s">
        <v>43</v>
      </c>
      <c r="V1200" s="1"/>
      <c r="X1200" s="317"/>
      <c r="AB1200" s="317"/>
    </row>
    <row r="1201" spans="1:28">
      <c r="A1201">
        <v>1200</v>
      </c>
      <c r="B1201" t="s">
        <v>3577</v>
      </c>
      <c r="C1201" t="s">
        <v>11520</v>
      </c>
      <c r="D1201" t="s">
        <v>37</v>
      </c>
      <c r="E1201" t="s">
        <v>40</v>
      </c>
      <c r="F1201">
        <v>45994</v>
      </c>
      <c r="I1201" s="1"/>
      <c r="J1201" t="s">
        <v>43</v>
      </c>
      <c r="L1201" t="s">
        <v>16353</v>
      </c>
      <c r="O1201" t="s">
        <v>43</v>
      </c>
      <c r="P1201" t="s">
        <v>43</v>
      </c>
      <c r="Q1201" t="s">
        <v>43</v>
      </c>
      <c r="V1201" s="1"/>
      <c r="X1201" s="317"/>
      <c r="AB1201" s="317"/>
    </row>
    <row r="1202" spans="1:28">
      <c r="A1202">
        <v>1201</v>
      </c>
      <c r="B1202" t="s">
        <v>3574</v>
      </c>
      <c r="C1202" t="s">
        <v>11521</v>
      </c>
      <c r="D1202" t="s">
        <v>37</v>
      </c>
      <c r="E1202" t="s">
        <v>123</v>
      </c>
      <c r="G1202">
        <v>45952</v>
      </c>
      <c r="I1202" s="1"/>
      <c r="J1202" t="s">
        <v>43</v>
      </c>
      <c r="L1202" t="s">
        <v>16353</v>
      </c>
      <c r="O1202" t="s">
        <v>43</v>
      </c>
      <c r="P1202" t="s">
        <v>43</v>
      </c>
      <c r="Q1202" t="s">
        <v>43</v>
      </c>
      <c r="V1202" s="1"/>
      <c r="X1202" s="317"/>
      <c r="AB1202" s="317"/>
    </row>
    <row r="1203" spans="1:28">
      <c r="A1203">
        <v>1202</v>
      </c>
      <c r="B1203" t="s">
        <v>11522</v>
      </c>
      <c r="C1203" t="s">
        <v>11307</v>
      </c>
      <c r="D1203" t="s">
        <v>37</v>
      </c>
      <c r="E1203" t="s">
        <v>87</v>
      </c>
      <c r="H1203" t="s">
        <v>10832</v>
      </c>
      <c r="I1203" s="1">
        <v>45988</v>
      </c>
      <c r="J1203">
        <v>11</v>
      </c>
      <c r="L1203" t="s">
        <v>16353</v>
      </c>
      <c r="M1203">
        <v>630105</v>
      </c>
      <c r="N1203" t="s">
        <v>10340</v>
      </c>
      <c r="O1203">
        <v>12</v>
      </c>
      <c r="P1203">
        <v>11</v>
      </c>
      <c r="Q1203">
        <v>12</v>
      </c>
      <c r="R1203">
        <v>46042</v>
      </c>
      <c r="V1203" s="1">
        <v>45991</v>
      </c>
      <c r="W1203">
        <v>11</v>
      </c>
      <c r="X1203" s="317">
        <v>39860</v>
      </c>
      <c r="Y1203">
        <v>26.1</v>
      </c>
      <c r="Z1203">
        <v>1</v>
      </c>
      <c r="AA1203">
        <v>101</v>
      </c>
      <c r="AB1203" s="317">
        <v>53980</v>
      </c>
    </row>
    <row r="1204" spans="1:28">
      <c r="A1204">
        <v>1203</v>
      </c>
      <c r="B1204" t="s">
        <v>11523</v>
      </c>
      <c r="C1204" t="s">
        <v>11524</v>
      </c>
      <c r="D1204" t="s">
        <v>37</v>
      </c>
      <c r="E1204" t="s">
        <v>60</v>
      </c>
      <c r="H1204" t="s">
        <v>10832</v>
      </c>
      <c r="I1204" s="1">
        <v>45972</v>
      </c>
      <c r="J1204">
        <v>11</v>
      </c>
      <c r="L1204" t="s">
        <v>16353</v>
      </c>
      <c r="M1204">
        <v>630108</v>
      </c>
      <c r="N1204" t="s">
        <v>10411</v>
      </c>
      <c r="O1204">
        <v>12</v>
      </c>
      <c r="P1204">
        <v>11</v>
      </c>
      <c r="Q1204">
        <v>12</v>
      </c>
      <c r="R1204">
        <v>45974</v>
      </c>
      <c r="V1204" s="1"/>
      <c r="X1204" s="317"/>
      <c r="Y1204">
        <v>26.1</v>
      </c>
      <c r="Z1204">
        <v>1</v>
      </c>
      <c r="AA1204">
        <v>101</v>
      </c>
      <c r="AB1204" s="317">
        <v>59220</v>
      </c>
    </row>
    <row r="1205" spans="1:28">
      <c r="A1205">
        <v>1204</v>
      </c>
      <c r="B1205" t="s">
        <v>3023</v>
      </c>
      <c r="C1205" t="s">
        <v>3024</v>
      </c>
      <c r="D1205" t="s">
        <v>37</v>
      </c>
      <c r="E1205" t="s">
        <v>60</v>
      </c>
      <c r="H1205" t="s">
        <v>10832</v>
      </c>
      <c r="I1205" s="1">
        <v>46007</v>
      </c>
      <c r="J1205">
        <v>12</v>
      </c>
      <c r="L1205" t="s">
        <v>16353</v>
      </c>
      <c r="M1205">
        <v>630108</v>
      </c>
      <c r="N1205" t="s">
        <v>10411</v>
      </c>
      <c r="O1205">
        <v>1</v>
      </c>
      <c r="P1205">
        <v>12</v>
      </c>
      <c r="Q1205">
        <v>1</v>
      </c>
      <c r="V1205" s="1"/>
      <c r="X1205" s="317"/>
      <c r="Y1205">
        <v>26.1</v>
      </c>
      <c r="Z1205">
        <v>1</v>
      </c>
      <c r="AA1205">
        <v>101</v>
      </c>
      <c r="AB1205" s="317">
        <v>56600</v>
      </c>
    </row>
    <row r="1206" spans="1:28">
      <c r="A1206">
        <v>1205</v>
      </c>
      <c r="B1206" t="s">
        <v>11525</v>
      </c>
      <c r="C1206" t="s">
        <v>11526</v>
      </c>
      <c r="D1206" t="s">
        <v>37</v>
      </c>
      <c r="E1206" t="s">
        <v>72</v>
      </c>
      <c r="G1206">
        <v>45950</v>
      </c>
      <c r="H1206" t="s">
        <v>10832</v>
      </c>
      <c r="I1206" s="1"/>
      <c r="J1206" t="s">
        <v>43</v>
      </c>
      <c r="L1206" t="s">
        <v>16353</v>
      </c>
      <c r="O1206" t="s">
        <v>43</v>
      </c>
      <c r="P1206" t="s">
        <v>43</v>
      </c>
      <c r="Q1206" t="s">
        <v>43</v>
      </c>
      <c r="V1206" s="1">
        <v>45950</v>
      </c>
      <c r="W1206">
        <v>10</v>
      </c>
      <c r="X1206" s="317">
        <v>45210</v>
      </c>
      <c r="AB1206" s="317"/>
    </row>
    <row r="1207" spans="1:28">
      <c r="A1207">
        <v>1206</v>
      </c>
      <c r="B1207" t="s">
        <v>11527</v>
      </c>
      <c r="C1207" t="s">
        <v>11528</v>
      </c>
      <c r="D1207" t="s">
        <v>37</v>
      </c>
      <c r="E1207" t="s">
        <v>60</v>
      </c>
      <c r="I1207" s="1">
        <v>46007</v>
      </c>
      <c r="J1207">
        <v>12</v>
      </c>
      <c r="L1207" t="s">
        <v>16353</v>
      </c>
      <c r="M1207">
        <v>630108</v>
      </c>
      <c r="N1207" t="s">
        <v>10411</v>
      </c>
      <c r="O1207">
        <v>1</v>
      </c>
      <c r="P1207">
        <v>12</v>
      </c>
      <c r="Q1207">
        <v>1</v>
      </c>
      <c r="S1207">
        <v>46042</v>
      </c>
      <c r="V1207" s="1"/>
      <c r="X1207" s="317"/>
      <c r="Y1207">
        <v>26.1</v>
      </c>
      <c r="Z1207">
        <v>1</v>
      </c>
      <c r="AA1207">
        <v>101</v>
      </c>
      <c r="AB1207" s="317">
        <v>106059</v>
      </c>
    </row>
    <row r="1208" spans="1:28">
      <c r="A1208">
        <v>1207</v>
      </c>
      <c r="B1208" t="s">
        <v>3066</v>
      </c>
      <c r="C1208" t="s">
        <v>11529</v>
      </c>
      <c r="D1208" t="s">
        <v>37</v>
      </c>
      <c r="E1208" t="s">
        <v>40</v>
      </c>
      <c r="I1208" s="1">
        <v>45938</v>
      </c>
      <c r="J1208">
        <v>10</v>
      </c>
      <c r="L1208" t="s">
        <v>16353</v>
      </c>
      <c r="M1208">
        <v>50036300</v>
      </c>
      <c r="N1208" t="s">
        <v>6518</v>
      </c>
      <c r="O1208">
        <v>11</v>
      </c>
      <c r="P1208">
        <v>10</v>
      </c>
      <c r="Q1208">
        <v>11</v>
      </c>
      <c r="S1208">
        <v>46001</v>
      </c>
      <c r="V1208" s="1">
        <v>45991</v>
      </c>
      <c r="W1208">
        <v>11</v>
      </c>
      <c r="X1208" s="317">
        <v>37210</v>
      </c>
      <c r="Y1208">
        <v>25.11</v>
      </c>
      <c r="Z1208">
        <v>11</v>
      </c>
      <c r="AA1208">
        <v>40</v>
      </c>
      <c r="AB1208" s="317">
        <v>82504</v>
      </c>
    </row>
    <row r="1209" spans="1:28">
      <c r="A1209">
        <v>1208</v>
      </c>
      <c r="B1209" t="s">
        <v>3586</v>
      </c>
      <c r="C1209" t="s">
        <v>11530</v>
      </c>
      <c r="D1209" t="s">
        <v>37</v>
      </c>
      <c r="E1209" t="s">
        <v>92</v>
      </c>
      <c r="F1209">
        <v>46055</v>
      </c>
      <c r="G1209">
        <v>46001</v>
      </c>
      <c r="I1209" s="1"/>
      <c r="J1209" t="s">
        <v>43</v>
      </c>
      <c r="L1209" t="s">
        <v>16353</v>
      </c>
      <c r="O1209" t="s">
        <v>43</v>
      </c>
      <c r="P1209" t="s">
        <v>43</v>
      </c>
      <c r="Q1209" t="s">
        <v>43</v>
      </c>
      <c r="V1209" s="1"/>
      <c r="X1209" s="317"/>
      <c r="AB1209" s="317"/>
    </row>
    <row r="1210" spans="1:28">
      <c r="A1210">
        <v>1209</v>
      </c>
      <c r="B1210" t="s">
        <v>3580</v>
      </c>
      <c r="C1210" t="s">
        <v>3581</v>
      </c>
      <c r="D1210" t="s">
        <v>37</v>
      </c>
      <c r="E1210" t="s">
        <v>636</v>
      </c>
      <c r="F1210">
        <v>45999</v>
      </c>
      <c r="G1210">
        <v>45959</v>
      </c>
      <c r="I1210" s="1"/>
      <c r="J1210" t="s">
        <v>43</v>
      </c>
      <c r="L1210" t="s">
        <v>16353</v>
      </c>
      <c r="O1210" t="s">
        <v>43</v>
      </c>
      <c r="P1210" t="s">
        <v>43</v>
      </c>
      <c r="Q1210" t="s">
        <v>43</v>
      </c>
      <c r="V1210" s="1"/>
      <c r="X1210" s="317"/>
      <c r="AB1210" s="317"/>
    </row>
    <row r="1211" spans="1:28">
      <c r="A1211">
        <v>1210</v>
      </c>
      <c r="B1211" t="s">
        <v>3612</v>
      </c>
      <c r="C1211" t="s">
        <v>11531</v>
      </c>
      <c r="D1211" t="s">
        <v>37</v>
      </c>
      <c r="E1211" t="s">
        <v>636</v>
      </c>
      <c r="F1211">
        <v>46478</v>
      </c>
      <c r="I1211" s="1"/>
      <c r="J1211" t="s">
        <v>43</v>
      </c>
      <c r="L1211" t="s">
        <v>16353</v>
      </c>
      <c r="O1211" t="s">
        <v>43</v>
      </c>
      <c r="P1211" t="s">
        <v>43</v>
      </c>
      <c r="Q1211" t="s">
        <v>43</v>
      </c>
      <c r="V1211" s="1"/>
      <c r="X1211" s="317"/>
      <c r="AB1211" s="317"/>
    </row>
    <row r="1212" spans="1:28">
      <c r="A1212">
        <v>1211</v>
      </c>
      <c r="B1212" t="s">
        <v>3563</v>
      </c>
      <c r="C1212" t="s">
        <v>11532</v>
      </c>
      <c r="D1212" t="s">
        <v>37</v>
      </c>
      <c r="E1212" t="s">
        <v>92</v>
      </c>
      <c r="F1212">
        <v>46113</v>
      </c>
      <c r="I1212" s="1"/>
      <c r="J1212" t="s">
        <v>43</v>
      </c>
      <c r="L1212" t="s">
        <v>16353</v>
      </c>
      <c r="O1212" t="s">
        <v>43</v>
      </c>
      <c r="P1212" t="s">
        <v>43</v>
      </c>
      <c r="Q1212" t="s">
        <v>43</v>
      </c>
      <c r="V1212" s="1"/>
      <c r="X1212" s="317"/>
      <c r="AB1212" s="317"/>
    </row>
    <row r="1213" spans="1:28">
      <c r="A1213">
        <v>1212</v>
      </c>
      <c r="B1213" t="s">
        <v>11533</v>
      </c>
      <c r="C1213" t="s">
        <v>11534</v>
      </c>
      <c r="D1213" t="s">
        <v>37</v>
      </c>
      <c r="E1213" t="s">
        <v>72</v>
      </c>
      <c r="H1213" t="s">
        <v>10832</v>
      </c>
      <c r="I1213" s="1"/>
      <c r="J1213" t="s">
        <v>43</v>
      </c>
      <c r="L1213" t="s">
        <v>16353</v>
      </c>
      <c r="O1213" t="s">
        <v>43</v>
      </c>
      <c r="P1213" t="s">
        <v>43</v>
      </c>
      <c r="Q1213" t="s">
        <v>43</v>
      </c>
      <c r="V1213" s="1"/>
      <c r="X1213" s="317"/>
      <c r="AB1213" s="317"/>
    </row>
    <row r="1214" spans="1:28">
      <c r="A1214">
        <v>1213</v>
      </c>
      <c r="B1214" t="s">
        <v>11535</v>
      </c>
      <c r="C1214" t="s">
        <v>11536</v>
      </c>
      <c r="D1214" t="s">
        <v>37</v>
      </c>
      <c r="E1214" t="s">
        <v>72</v>
      </c>
      <c r="H1214" t="s">
        <v>10832</v>
      </c>
      <c r="I1214" s="1"/>
      <c r="J1214" t="s">
        <v>43</v>
      </c>
      <c r="L1214" t="s">
        <v>16353</v>
      </c>
      <c r="O1214" t="s">
        <v>43</v>
      </c>
      <c r="P1214" t="s">
        <v>43</v>
      </c>
      <c r="Q1214" t="s">
        <v>43</v>
      </c>
      <c r="V1214" s="1"/>
      <c r="X1214" s="317"/>
      <c r="AB1214" s="317"/>
    </row>
    <row r="1215" spans="1:28">
      <c r="A1215">
        <v>1214</v>
      </c>
      <c r="B1215" t="s">
        <v>11537</v>
      </c>
      <c r="C1215" t="s">
        <v>11538</v>
      </c>
      <c r="D1215" t="s">
        <v>37</v>
      </c>
      <c r="E1215" t="s">
        <v>636</v>
      </c>
      <c r="H1215" t="s">
        <v>10832</v>
      </c>
      <c r="I1215" s="1"/>
      <c r="J1215" t="s">
        <v>43</v>
      </c>
      <c r="L1215" t="s">
        <v>16353</v>
      </c>
      <c r="O1215" t="s">
        <v>43</v>
      </c>
      <c r="P1215" t="s">
        <v>43</v>
      </c>
      <c r="Q1215" t="s">
        <v>43</v>
      </c>
      <c r="V1215" s="1"/>
      <c r="X1215" s="317"/>
      <c r="AB1215" s="317"/>
    </row>
    <row r="1216" spans="1:28">
      <c r="A1216">
        <v>1215</v>
      </c>
      <c r="B1216" t="s">
        <v>3606</v>
      </c>
      <c r="C1216" t="s">
        <v>3607</v>
      </c>
      <c r="D1216" t="s">
        <v>37</v>
      </c>
      <c r="E1216" t="s">
        <v>92</v>
      </c>
      <c r="F1216">
        <v>46035</v>
      </c>
      <c r="G1216">
        <v>46036</v>
      </c>
      <c r="I1216" s="1"/>
      <c r="J1216" t="s">
        <v>43</v>
      </c>
      <c r="L1216" t="s">
        <v>16353</v>
      </c>
      <c r="O1216" t="s">
        <v>43</v>
      </c>
      <c r="P1216" t="s">
        <v>43</v>
      </c>
      <c r="Q1216" t="s">
        <v>43</v>
      </c>
      <c r="V1216" s="1"/>
      <c r="X1216" s="317"/>
      <c r="AB1216" s="317"/>
    </row>
    <row r="1217" spans="1:28">
      <c r="A1217">
        <v>1216</v>
      </c>
      <c r="B1217" t="s">
        <v>3520</v>
      </c>
      <c r="C1217" t="s">
        <v>11539</v>
      </c>
      <c r="D1217" t="s">
        <v>46</v>
      </c>
      <c r="E1217" t="s">
        <v>3498</v>
      </c>
      <c r="F1217">
        <v>46041</v>
      </c>
      <c r="I1217" s="1"/>
      <c r="J1217" t="s">
        <v>43</v>
      </c>
      <c r="L1217" t="s">
        <v>16353</v>
      </c>
      <c r="O1217" t="s">
        <v>43</v>
      </c>
      <c r="P1217" t="s">
        <v>43</v>
      </c>
      <c r="Q1217" t="s">
        <v>43</v>
      </c>
      <c r="V1217" s="1"/>
      <c r="X1217" s="317"/>
      <c r="AB1217" s="317"/>
    </row>
    <row r="1218" spans="1:28">
      <c r="A1218">
        <v>1217</v>
      </c>
      <c r="B1218" t="s">
        <v>3638</v>
      </c>
      <c r="C1218" t="s">
        <v>3639</v>
      </c>
      <c r="D1218" t="s">
        <v>37</v>
      </c>
      <c r="E1218" t="s">
        <v>87</v>
      </c>
      <c r="F1218">
        <v>45992</v>
      </c>
      <c r="I1218" s="1">
        <v>46036</v>
      </c>
      <c r="J1218">
        <v>1</v>
      </c>
      <c r="L1218" t="s">
        <v>16353</v>
      </c>
      <c r="M1218">
        <v>50053318</v>
      </c>
      <c r="N1218" t="s">
        <v>10340</v>
      </c>
      <c r="O1218">
        <v>2</v>
      </c>
      <c r="P1218">
        <v>1</v>
      </c>
      <c r="Q1218">
        <v>2</v>
      </c>
      <c r="V1218" s="1"/>
      <c r="X1218" s="317"/>
      <c r="Y1218">
        <v>26.2</v>
      </c>
      <c r="Z1218">
        <v>2</v>
      </c>
      <c r="AA1218">
        <v>40</v>
      </c>
      <c r="AB1218" s="317">
        <v>49567</v>
      </c>
    </row>
    <row r="1219" spans="1:28">
      <c r="A1219">
        <v>1218</v>
      </c>
      <c r="B1219" t="s">
        <v>3583</v>
      </c>
      <c r="C1219" t="s">
        <v>3584</v>
      </c>
      <c r="D1219" t="s">
        <v>46</v>
      </c>
      <c r="E1219" t="s">
        <v>49</v>
      </c>
      <c r="F1219">
        <v>46042</v>
      </c>
      <c r="I1219" s="1"/>
      <c r="J1219" t="s">
        <v>43</v>
      </c>
      <c r="L1219" t="s">
        <v>16353</v>
      </c>
      <c r="O1219" t="s">
        <v>43</v>
      </c>
      <c r="P1219" t="s">
        <v>43</v>
      </c>
      <c r="Q1219" t="s">
        <v>43</v>
      </c>
      <c r="V1219" s="1"/>
      <c r="X1219" s="317"/>
      <c r="AB1219" s="317"/>
    </row>
    <row r="1220" spans="1:28">
      <c r="A1220">
        <v>1219</v>
      </c>
      <c r="B1220" t="s">
        <v>11540</v>
      </c>
      <c r="C1220" t="s">
        <v>11541</v>
      </c>
      <c r="D1220" t="s">
        <v>37</v>
      </c>
      <c r="E1220" t="s">
        <v>1418</v>
      </c>
      <c r="H1220" t="s">
        <v>10832</v>
      </c>
      <c r="I1220" s="1"/>
      <c r="J1220" t="s">
        <v>43</v>
      </c>
      <c r="L1220" t="s">
        <v>16353</v>
      </c>
      <c r="O1220" t="s">
        <v>43</v>
      </c>
      <c r="P1220" t="s">
        <v>43</v>
      </c>
      <c r="Q1220" t="s">
        <v>43</v>
      </c>
      <c r="V1220" s="1"/>
      <c r="X1220" s="317"/>
      <c r="AB1220" s="317"/>
    </row>
    <row r="1221" spans="1:28">
      <c r="A1221">
        <v>1220</v>
      </c>
      <c r="B1221" t="s">
        <v>11542</v>
      </c>
      <c r="C1221" t="s">
        <v>11543</v>
      </c>
      <c r="D1221" t="s">
        <v>46</v>
      </c>
      <c r="E1221" t="s">
        <v>49</v>
      </c>
      <c r="I1221" s="1"/>
      <c r="J1221" t="s">
        <v>43</v>
      </c>
      <c r="L1221" t="s">
        <v>16353</v>
      </c>
      <c r="O1221" t="s">
        <v>43</v>
      </c>
      <c r="P1221" t="s">
        <v>43</v>
      </c>
      <c r="Q1221" t="s">
        <v>43</v>
      </c>
      <c r="V1221" s="1"/>
      <c r="X1221" s="317"/>
      <c r="AB1221" s="317"/>
    </row>
    <row r="1222" spans="1:28">
      <c r="A1222">
        <v>1221</v>
      </c>
      <c r="B1222" t="s">
        <v>3643</v>
      </c>
      <c r="C1222" t="s">
        <v>3644</v>
      </c>
      <c r="D1222" t="s">
        <v>37</v>
      </c>
      <c r="E1222" t="s">
        <v>87</v>
      </c>
      <c r="I1222" s="1">
        <v>45940</v>
      </c>
      <c r="J1222">
        <v>10</v>
      </c>
      <c r="L1222" t="s">
        <v>16353</v>
      </c>
      <c r="M1222">
        <v>50036891</v>
      </c>
      <c r="N1222" t="s">
        <v>10411</v>
      </c>
      <c r="O1222" t="s">
        <v>43</v>
      </c>
      <c r="P1222">
        <v>10</v>
      </c>
      <c r="Q1222">
        <v>10</v>
      </c>
      <c r="V1222" s="1">
        <v>45950</v>
      </c>
      <c r="W1222">
        <v>10</v>
      </c>
      <c r="X1222" s="317">
        <v>29160</v>
      </c>
      <c r="Y1222">
        <v>25.1</v>
      </c>
      <c r="Z1222">
        <v>10</v>
      </c>
      <c r="AA1222">
        <v>40</v>
      </c>
      <c r="AB1222" s="317">
        <v>61318</v>
      </c>
    </row>
    <row r="1223" spans="1:28">
      <c r="A1223">
        <v>1222</v>
      </c>
      <c r="B1223" t="s">
        <v>3635</v>
      </c>
      <c r="C1223" t="s">
        <v>11544</v>
      </c>
      <c r="D1223" t="s">
        <v>37</v>
      </c>
      <c r="E1223" t="s">
        <v>108</v>
      </c>
      <c r="F1223">
        <v>46006</v>
      </c>
      <c r="I1223" s="1"/>
      <c r="J1223" t="s">
        <v>43</v>
      </c>
      <c r="L1223" t="s">
        <v>16353</v>
      </c>
      <c r="O1223" t="s">
        <v>43</v>
      </c>
      <c r="P1223" t="s">
        <v>43</v>
      </c>
      <c r="Q1223" t="s">
        <v>43</v>
      </c>
      <c r="V1223" s="1"/>
      <c r="X1223" s="317"/>
      <c r="AB1223" s="317"/>
    </row>
    <row r="1224" spans="1:28">
      <c r="A1224">
        <v>1223</v>
      </c>
      <c r="B1224" t="s">
        <v>11545</v>
      </c>
      <c r="C1224" t="s">
        <v>11546</v>
      </c>
      <c r="D1224" t="s">
        <v>37</v>
      </c>
      <c r="E1224" t="s">
        <v>146</v>
      </c>
      <c r="H1224" t="s">
        <v>10832</v>
      </c>
      <c r="I1224" s="1"/>
      <c r="J1224" t="s">
        <v>43</v>
      </c>
      <c r="L1224" t="s">
        <v>16353</v>
      </c>
      <c r="O1224" t="s">
        <v>43</v>
      </c>
      <c r="P1224" t="s">
        <v>43</v>
      </c>
      <c r="Q1224" t="s">
        <v>43</v>
      </c>
      <c r="V1224" s="1"/>
      <c r="X1224" s="317"/>
      <c r="AB1224" s="317"/>
    </row>
    <row r="1225" spans="1:28">
      <c r="A1225">
        <v>1224</v>
      </c>
      <c r="B1225" t="s">
        <v>3674</v>
      </c>
      <c r="C1225" t="s">
        <v>5300</v>
      </c>
      <c r="D1225" t="s">
        <v>37</v>
      </c>
      <c r="E1225" t="s">
        <v>123</v>
      </c>
      <c r="F1225">
        <v>45986</v>
      </c>
      <c r="I1225" s="1"/>
      <c r="J1225" t="s">
        <v>43</v>
      </c>
      <c r="L1225" t="s">
        <v>16353</v>
      </c>
      <c r="O1225" t="s">
        <v>43</v>
      </c>
      <c r="P1225" t="s">
        <v>43</v>
      </c>
      <c r="Q1225" t="s">
        <v>43</v>
      </c>
      <c r="V1225" s="1"/>
      <c r="X1225" s="317"/>
      <c r="AB1225" s="317"/>
    </row>
    <row r="1226" spans="1:28">
      <c r="A1226">
        <v>1225</v>
      </c>
      <c r="B1226" t="s">
        <v>3659</v>
      </c>
      <c r="C1226" t="s">
        <v>3660</v>
      </c>
      <c r="D1226" t="s">
        <v>37</v>
      </c>
      <c r="E1226" t="s">
        <v>87</v>
      </c>
      <c r="I1226" s="1">
        <v>45944</v>
      </c>
      <c r="J1226">
        <v>10</v>
      </c>
      <c r="L1226" t="s">
        <v>16353</v>
      </c>
      <c r="M1226">
        <v>50037113</v>
      </c>
      <c r="N1226" t="s">
        <v>267</v>
      </c>
      <c r="O1226" t="s">
        <v>43</v>
      </c>
      <c r="P1226">
        <v>10</v>
      </c>
      <c r="Q1226" t="s">
        <v>43</v>
      </c>
      <c r="R1226">
        <v>45965</v>
      </c>
      <c r="V1226" s="1"/>
      <c r="X1226" s="317"/>
      <c r="AB1226" s="317"/>
    </row>
    <row r="1227" spans="1:28">
      <c r="A1227">
        <v>1226</v>
      </c>
      <c r="B1227" t="s">
        <v>3662</v>
      </c>
      <c r="C1227" t="s">
        <v>3663</v>
      </c>
      <c r="D1227" t="s">
        <v>37</v>
      </c>
      <c r="E1227" t="s">
        <v>72</v>
      </c>
      <c r="I1227" s="1">
        <v>45944</v>
      </c>
      <c r="J1227">
        <v>10</v>
      </c>
      <c r="L1227" t="s">
        <v>16353</v>
      </c>
      <c r="M1227">
        <v>50037116</v>
      </c>
      <c r="N1227" t="s">
        <v>267</v>
      </c>
      <c r="O1227">
        <v>12</v>
      </c>
      <c r="P1227">
        <v>10</v>
      </c>
      <c r="Q1227">
        <v>12</v>
      </c>
      <c r="V1227" s="1">
        <v>46022</v>
      </c>
      <c r="W1227">
        <v>12</v>
      </c>
      <c r="X1227" s="317">
        <v>61360</v>
      </c>
      <c r="Y1227">
        <v>25.12</v>
      </c>
      <c r="Z1227">
        <v>12</v>
      </c>
      <c r="AA1227">
        <v>40</v>
      </c>
      <c r="AB1227" s="317">
        <v>129242</v>
      </c>
    </row>
    <row r="1228" spans="1:28">
      <c r="A1228">
        <v>1227</v>
      </c>
      <c r="B1228" t="s">
        <v>11547</v>
      </c>
      <c r="C1228" t="s">
        <v>11548</v>
      </c>
      <c r="D1228" t="s">
        <v>37</v>
      </c>
      <c r="E1228" t="s">
        <v>87</v>
      </c>
      <c r="H1228" t="s">
        <v>10832</v>
      </c>
      <c r="I1228" s="1"/>
      <c r="J1228" t="s">
        <v>43</v>
      </c>
      <c r="L1228" t="s">
        <v>16353</v>
      </c>
      <c r="O1228" t="s">
        <v>43</v>
      </c>
      <c r="P1228" t="s">
        <v>43</v>
      </c>
      <c r="Q1228" t="s">
        <v>43</v>
      </c>
      <c r="V1228" s="1"/>
      <c r="X1228" s="317"/>
      <c r="AB1228" s="317"/>
    </row>
    <row r="1229" spans="1:28">
      <c r="A1229">
        <v>1228</v>
      </c>
      <c r="B1229" t="s">
        <v>11549</v>
      </c>
      <c r="C1229" t="s">
        <v>11550</v>
      </c>
      <c r="D1229" t="s">
        <v>37</v>
      </c>
      <c r="E1229" t="s">
        <v>140</v>
      </c>
      <c r="H1229" t="s">
        <v>10832</v>
      </c>
      <c r="I1229" s="1"/>
      <c r="J1229" t="s">
        <v>43</v>
      </c>
      <c r="L1229" t="s">
        <v>16353</v>
      </c>
      <c r="O1229" t="s">
        <v>43</v>
      </c>
      <c r="P1229" t="s">
        <v>43</v>
      </c>
      <c r="Q1229" t="s">
        <v>43</v>
      </c>
      <c r="V1229" s="1"/>
      <c r="X1229" s="317"/>
      <c r="AB1229" s="317"/>
    </row>
    <row r="1230" spans="1:28">
      <c r="A1230">
        <v>1229</v>
      </c>
      <c r="B1230" t="s">
        <v>11551</v>
      </c>
      <c r="C1230" t="s">
        <v>11552</v>
      </c>
      <c r="D1230" t="s">
        <v>37</v>
      </c>
      <c r="E1230" t="s">
        <v>108</v>
      </c>
      <c r="H1230" t="s">
        <v>10832</v>
      </c>
      <c r="I1230" s="1"/>
      <c r="J1230" t="s">
        <v>43</v>
      </c>
      <c r="L1230" t="s">
        <v>16353</v>
      </c>
      <c r="O1230" t="s">
        <v>43</v>
      </c>
      <c r="P1230" t="s">
        <v>43</v>
      </c>
      <c r="Q1230" t="s">
        <v>43</v>
      </c>
      <c r="V1230" s="1"/>
      <c r="X1230" s="317"/>
      <c r="AB1230" s="317"/>
    </row>
    <row r="1231" spans="1:28">
      <c r="A1231">
        <v>1230</v>
      </c>
      <c r="B1231" t="s">
        <v>11553</v>
      </c>
      <c r="C1231" t="s">
        <v>11554</v>
      </c>
      <c r="D1231" t="s">
        <v>37</v>
      </c>
      <c r="E1231" t="s">
        <v>72</v>
      </c>
      <c r="G1231">
        <v>45950</v>
      </c>
      <c r="H1231" t="s">
        <v>10832</v>
      </c>
      <c r="I1231" s="1"/>
      <c r="J1231" t="s">
        <v>43</v>
      </c>
      <c r="L1231" t="s">
        <v>16353</v>
      </c>
      <c r="O1231" t="s">
        <v>43</v>
      </c>
      <c r="P1231" t="s">
        <v>43</v>
      </c>
      <c r="Q1231" t="s">
        <v>43</v>
      </c>
      <c r="V1231" s="1"/>
      <c r="X1231" s="317"/>
      <c r="AB1231" s="317"/>
    </row>
    <row r="1232" spans="1:28">
      <c r="A1232">
        <v>1231</v>
      </c>
      <c r="B1232" t="s">
        <v>11555</v>
      </c>
      <c r="C1232" t="s">
        <v>11556</v>
      </c>
      <c r="D1232" t="s">
        <v>37</v>
      </c>
      <c r="E1232" t="s">
        <v>1423</v>
      </c>
      <c r="H1232" t="s">
        <v>10832</v>
      </c>
      <c r="I1232" s="1"/>
      <c r="J1232" t="s">
        <v>43</v>
      </c>
      <c r="L1232" t="s">
        <v>16353</v>
      </c>
      <c r="O1232" t="s">
        <v>43</v>
      </c>
      <c r="P1232" t="s">
        <v>43</v>
      </c>
      <c r="Q1232" t="s">
        <v>43</v>
      </c>
      <c r="V1232" s="1"/>
      <c r="X1232" s="317"/>
      <c r="AB1232" s="317"/>
    </row>
    <row r="1233" spans="1:28">
      <c r="A1233">
        <v>1232</v>
      </c>
      <c r="B1233" t="s">
        <v>11557</v>
      </c>
      <c r="C1233" t="s">
        <v>11558</v>
      </c>
      <c r="D1233" t="s">
        <v>37</v>
      </c>
      <c r="E1233" t="s">
        <v>108</v>
      </c>
      <c r="H1233" t="s">
        <v>10832</v>
      </c>
      <c r="I1233" s="1"/>
      <c r="J1233" t="s">
        <v>43</v>
      </c>
      <c r="L1233" t="s">
        <v>16353</v>
      </c>
      <c r="O1233" t="s">
        <v>43</v>
      </c>
      <c r="P1233" t="s">
        <v>43</v>
      </c>
      <c r="Q1233" t="s">
        <v>43</v>
      </c>
      <c r="V1233" s="1"/>
      <c r="X1233" s="317"/>
      <c r="AB1233" s="317"/>
    </row>
    <row r="1234" spans="1:28">
      <c r="A1234">
        <v>1233</v>
      </c>
      <c r="B1234" t="s">
        <v>11559</v>
      </c>
      <c r="C1234" t="s">
        <v>11560</v>
      </c>
      <c r="D1234" t="s">
        <v>37</v>
      </c>
      <c r="E1234" t="s">
        <v>72</v>
      </c>
      <c r="H1234" t="s">
        <v>10832</v>
      </c>
      <c r="I1234" s="1"/>
      <c r="J1234" t="s">
        <v>43</v>
      </c>
      <c r="L1234" t="s">
        <v>16353</v>
      </c>
      <c r="O1234" t="s">
        <v>43</v>
      </c>
      <c r="P1234" t="s">
        <v>43</v>
      </c>
      <c r="Q1234" t="s">
        <v>43</v>
      </c>
      <c r="V1234" s="1"/>
      <c r="X1234" s="317"/>
      <c r="AB1234" s="317"/>
    </row>
    <row r="1235" spans="1:28">
      <c r="A1235">
        <v>1234</v>
      </c>
      <c r="B1235" t="s">
        <v>4091</v>
      </c>
      <c r="C1235" t="s">
        <v>4092</v>
      </c>
      <c r="D1235" t="s">
        <v>37</v>
      </c>
      <c r="E1235" t="s">
        <v>636</v>
      </c>
      <c r="H1235" t="s">
        <v>10832</v>
      </c>
      <c r="I1235" s="1"/>
      <c r="J1235" t="s">
        <v>43</v>
      </c>
      <c r="L1235" t="s">
        <v>16353</v>
      </c>
      <c r="O1235" t="s">
        <v>43</v>
      </c>
      <c r="P1235" t="s">
        <v>43</v>
      </c>
      <c r="Q1235" t="s">
        <v>43</v>
      </c>
      <c r="V1235" s="1"/>
      <c r="X1235" s="317"/>
      <c r="AB1235" s="317"/>
    </row>
    <row r="1236" spans="1:28">
      <c r="A1236">
        <v>1235</v>
      </c>
      <c r="B1236" t="s">
        <v>3717</v>
      </c>
      <c r="C1236" t="s">
        <v>11561</v>
      </c>
      <c r="D1236" t="s">
        <v>37</v>
      </c>
      <c r="E1236" t="s">
        <v>87</v>
      </c>
      <c r="F1236">
        <v>46006</v>
      </c>
      <c r="I1236" s="1"/>
      <c r="J1236" t="s">
        <v>43</v>
      </c>
      <c r="L1236" t="s">
        <v>16353</v>
      </c>
      <c r="O1236" t="s">
        <v>43</v>
      </c>
      <c r="P1236" t="s">
        <v>43</v>
      </c>
      <c r="Q1236" t="s">
        <v>43</v>
      </c>
      <c r="V1236" s="1"/>
      <c r="X1236" s="317"/>
      <c r="AB1236" s="317"/>
    </row>
    <row r="1237" spans="1:28">
      <c r="A1237">
        <v>1236</v>
      </c>
      <c r="B1237" t="s">
        <v>11562</v>
      </c>
      <c r="C1237" t="s">
        <v>11563</v>
      </c>
      <c r="D1237" t="s">
        <v>37</v>
      </c>
      <c r="E1237" t="s">
        <v>108</v>
      </c>
      <c r="F1237">
        <v>45951</v>
      </c>
      <c r="I1237" s="1">
        <v>45951</v>
      </c>
      <c r="J1237">
        <v>10</v>
      </c>
      <c r="L1237" t="s">
        <v>16353</v>
      </c>
      <c r="M1237">
        <v>531102</v>
      </c>
      <c r="N1237" t="s">
        <v>10411</v>
      </c>
      <c r="O1237">
        <v>10</v>
      </c>
      <c r="P1237">
        <v>10</v>
      </c>
      <c r="Q1237">
        <v>10</v>
      </c>
      <c r="V1237" s="1">
        <v>45991</v>
      </c>
      <c r="W1237">
        <v>11</v>
      </c>
      <c r="X1237" s="317">
        <v>21950</v>
      </c>
      <c r="Y1237">
        <v>25.11</v>
      </c>
      <c r="Z1237">
        <v>11</v>
      </c>
      <c r="AA1237">
        <v>101</v>
      </c>
      <c r="AB1237" s="317">
        <v>56600</v>
      </c>
    </row>
    <row r="1238" spans="1:28">
      <c r="A1238">
        <v>1237</v>
      </c>
      <c r="B1238" t="s">
        <v>3685</v>
      </c>
      <c r="C1238" t="s">
        <v>3686</v>
      </c>
      <c r="D1238" t="s">
        <v>37</v>
      </c>
      <c r="E1238" t="s">
        <v>60</v>
      </c>
      <c r="I1238" s="1">
        <v>45946</v>
      </c>
      <c r="J1238">
        <v>10</v>
      </c>
      <c r="L1238" t="s">
        <v>16353</v>
      </c>
      <c r="M1238">
        <v>50037627</v>
      </c>
      <c r="N1238" t="s">
        <v>267</v>
      </c>
      <c r="O1238">
        <v>12</v>
      </c>
      <c r="P1238">
        <v>10</v>
      </c>
      <c r="Q1238">
        <v>12</v>
      </c>
      <c r="S1238">
        <v>46016</v>
      </c>
      <c r="T1238">
        <v>46038</v>
      </c>
      <c r="V1238" s="1">
        <v>46022</v>
      </c>
      <c r="W1238">
        <v>12</v>
      </c>
      <c r="X1238" s="317">
        <v>93225</v>
      </c>
      <c r="Y1238">
        <v>25.12</v>
      </c>
      <c r="Z1238">
        <v>12</v>
      </c>
      <c r="AA1238">
        <v>40</v>
      </c>
      <c r="AB1238" s="317">
        <v>168116</v>
      </c>
    </row>
    <row r="1239" spans="1:28">
      <c r="A1239">
        <v>1238</v>
      </c>
      <c r="B1239" t="s">
        <v>2240</v>
      </c>
      <c r="C1239" t="s">
        <v>1027</v>
      </c>
      <c r="D1239" t="s">
        <v>37</v>
      </c>
      <c r="E1239" t="s">
        <v>92</v>
      </c>
      <c r="I1239" s="1"/>
      <c r="J1239" t="s">
        <v>43</v>
      </c>
      <c r="L1239" t="s">
        <v>16355</v>
      </c>
      <c r="M1239">
        <v>50052862</v>
      </c>
      <c r="N1239" t="s">
        <v>267</v>
      </c>
      <c r="O1239">
        <v>2</v>
      </c>
      <c r="P1239">
        <v>1</v>
      </c>
      <c r="Q1239">
        <v>2</v>
      </c>
      <c r="V1239" s="1"/>
      <c r="X1239" s="317"/>
      <c r="Y1239">
        <v>26.2</v>
      </c>
      <c r="Z1239">
        <v>2</v>
      </c>
      <c r="AA1239">
        <v>40</v>
      </c>
      <c r="AB1239" s="317">
        <v>112125</v>
      </c>
    </row>
    <row r="1240" spans="1:28">
      <c r="A1240">
        <v>1239</v>
      </c>
      <c r="B1240" t="s">
        <v>3705</v>
      </c>
      <c r="C1240" t="s">
        <v>4426</v>
      </c>
      <c r="D1240" t="s">
        <v>37</v>
      </c>
      <c r="E1240" t="s">
        <v>636</v>
      </c>
      <c r="F1240">
        <v>45999</v>
      </c>
      <c r="I1240" s="1"/>
      <c r="J1240" t="s">
        <v>43</v>
      </c>
      <c r="L1240" t="s">
        <v>16353</v>
      </c>
      <c r="O1240" t="s">
        <v>43</v>
      </c>
      <c r="P1240" t="s">
        <v>43</v>
      </c>
      <c r="Q1240" t="s">
        <v>43</v>
      </c>
      <c r="V1240" s="1"/>
      <c r="X1240" s="317"/>
      <c r="AB1240" s="317"/>
    </row>
    <row r="1241" spans="1:28">
      <c r="A1241">
        <v>1240</v>
      </c>
      <c r="B1241" t="s">
        <v>3708</v>
      </c>
      <c r="C1241" t="s">
        <v>11565</v>
      </c>
      <c r="D1241" t="s">
        <v>37</v>
      </c>
      <c r="E1241" t="s">
        <v>108</v>
      </c>
      <c r="F1241">
        <v>45999</v>
      </c>
      <c r="G1241">
        <v>46001</v>
      </c>
      <c r="I1241" s="1"/>
      <c r="J1241" t="s">
        <v>43</v>
      </c>
      <c r="L1241" t="s">
        <v>16353</v>
      </c>
      <c r="O1241" t="s">
        <v>43</v>
      </c>
      <c r="P1241" t="s">
        <v>43</v>
      </c>
      <c r="Q1241" t="s">
        <v>43</v>
      </c>
      <c r="V1241" s="1"/>
      <c r="X1241" s="317"/>
      <c r="AB1241" s="317"/>
    </row>
    <row r="1242" spans="1:28">
      <c r="A1242">
        <v>1241</v>
      </c>
      <c r="B1242" t="s">
        <v>11566</v>
      </c>
      <c r="C1242" t="s">
        <v>11567</v>
      </c>
      <c r="D1242" t="s">
        <v>37</v>
      </c>
      <c r="E1242" t="s">
        <v>60</v>
      </c>
      <c r="G1242">
        <v>45959</v>
      </c>
      <c r="H1242" t="s">
        <v>10832</v>
      </c>
      <c r="I1242" s="1"/>
      <c r="J1242" t="s">
        <v>43</v>
      </c>
      <c r="L1242" t="s">
        <v>16353</v>
      </c>
      <c r="O1242" t="s">
        <v>43</v>
      </c>
      <c r="P1242" t="s">
        <v>43</v>
      </c>
      <c r="Q1242" t="s">
        <v>43</v>
      </c>
      <c r="V1242" s="1"/>
      <c r="X1242" s="317"/>
      <c r="AB1242" s="317"/>
    </row>
    <row r="1243" spans="1:28">
      <c r="A1243">
        <v>1242</v>
      </c>
      <c r="B1243" t="s">
        <v>11568</v>
      </c>
      <c r="C1243" t="s">
        <v>11569</v>
      </c>
      <c r="D1243" t="s">
        <v>37</v>
      </c>
      <c r="E1243" t="s">
        <v>60</v>
      </c>
      <c r="H1243" t="s">
        <v>10832</v>
      </c>
      <c r="I1243" s="1"/>
      <c r="J1243" t="s">
        <v>43</v>
      </c>
      <c r="L1243" t="s">
        <v>16353</v>
      </c>
      <c r="O1243" t="s">
        <v>43</v>
      </c>
      <c r="P1243" t="s">
        <v>43</v>
      </c>
      <c r="Q1243" t="s">
        <v>43</v>
      </c>
      <c r="V1243" s="1"/>
      <c r="X1243" s="317"/>
      <c r="AB1243" s="317"/>
    </row>
    <row r="1244" spans="1:28">
      <c r="A1244">
        <v>1243</v>
      </c>
      <c r="B1244" t="s">
        <v>11570</v>
      </c>
      <c r="C1244" t="s">
        <v>11571</v>
      </c>
      <c r="D1244" t="s">
        <v>37</v>
      </c>
      <c r="E1244" t="s">
        <v>140</v>
      </c>
      <c r="I1244" s="1">
        <v>45947</v>
      </c>
      <c r="J1244">
        <v>10</v>
      </c>
      <c r="L1244" t="s">
        <v>16353</v>
      </c>
      <c r="M1244">
        <v>50038048</v>
      </c>
      <c r="N1244" t="s">
        <v>6518</v>
      </c>
      <c r="O1244">
        <v>11</v>
      </c>
      <c r="P1244">
        <v>10</v>
      </c>
      <c r="Q1244">
        <v>11</v>
      </c>
      <c r="U1244" t="s">
        <v>11572</v>
      </c>
      <c r="V1244" s="1">
        <v>46022</v>
      </c>
      <c r="W1244">
        <v>12</v>
      </c>
      <c r="X1244" s="317">
        <v>24370</v>
      </c>
      <c r="Y1244">
        <v>26.1</v>
      </c>
      <c r="Z1244">
        <v>1</v>
      </c>
      <c r="AA1244" t="s">
        <v>620</v>
      </c>
      <c r="AB1244" s="317">
        <v>64940</v>
      </c>
    </row>
    <row r="1245" spans="1:28">
      <c r="A1245">
        <v>1244</v>
      </c>
      <c r="B1245" t="s">
        <v>3714</v>
      </c>
      <c r="C1245" t="s">
        <v>588</v>
      </c>
      <c r="D1245" t="s">
        <v>37</v>
      </c>
      <c r="E1245" t="s">
        <v>87</v>
      </c>
      <c r="F1245">
        <v>45986</v>
      </c>
      <c r="I1245" s="1"/>
      <c r="J1245" t="s">
        <v>43</v>
      </c>
      <c r="L1245" t="s">
        <v>16353</v>
      </c>
      <c r="O1245" t="s">
        <v>43</v>
      </c>
      <c r="P1245" t="s">
        <v>43</v>
      </c>
      <c r="Q1245" t="s">
        <v>43</v>
      </c>
      <c r="V1245" s="1"/>
      <c r="X1245" s="317"/>
      <c r="AB1245" s="317"/>
    </row>
    <row r="1246" spans="1:28">
      <c r="A1246">
        <v>1245</v>
      </c>
      <c r="B1246" t="s">
        <v>3721</v>
      </c>
      <c r="C1246" t="s">
        <v>11573</v>
      </c>
      <c r="D1246" t="s">
        <v>37</v>
      </c>
      <c r="E1246" t="s">
        <v>40</v>
      </c>
      <c r="F1246">
        <v>45986</v>
      </c>
      <c r="I1246" s="1"/>
      <c r="J1246" t="s">
        <v>43</v>
      </c>
      <c r="L1246" t="s">
        <v>16353</v>
      </c>
      <c r="O1246" t="s">
        <v>43</v>
      </c>
      <c r="P1246" t="s">
        <v>43</v>
      </c>
      <c r="Q1246" t="s">
        <v>43</v>
      </c>
      <c r="V1246" s="1"/>
      <c r="X1246" s="317"/>
      <c r="AB1246" s="317"/>
    </row>
    <row r="1247" spans="1:28">
      <c r="A1247">
        <v>1246</v>
      </c>
      <c r="B1247" t="s">
        <v>11574</v>
      </c>
      <c r="C1247" t="s">
        <v>4283</v>
      </c>
      <c r="D1247" t="s">
        <v>37</v>
      </c>
      <c r="E1247" t="s">
        <v>636</v>
      </c>
      <c r="I1247" s="1"/>
      <c r="J1247" t="s">
        <v>43</v>
      </c>
      <c r="L1247" t="s">
        <v>16353</v>
      </c>
      <c r="O1247" t="s">
        <v>43</v>
      </c>
      <c r="P1247" t="s">
        <v>43</v>
      </c>
      <c r="Q1247" t="s">
        <v>43</v>
      </c>
      <c r="V1247" s="1"/>
      <c r="X1247" s="317"/>
      <c r="AB1247" s="317"/>
    </row>
    <row r="1248" spans="1:28">
      <c r="A1248">
        <v>1247</v>
      </c>
      <c r="B1248" t="s">
        <v>3724</v>
      </c>
      <c r="C1248" t="s">
        <v>5342</v>
      </c>
      <c r="D1248" t="s">
        <v>37</v>
      </c>
      <c r="E1248" t="s">
        <v>40</v>
      </c>
      <c r="F1248">
        <v>46048</v>
      </c>
      <c r="G1248">
        <v>46036</v>
      </c>
      <c r="I1248" s="1"/>
      <c r="J1248" t="s">
        <v>43</v>
      </c>
      <c r="L1248" t="s">
        <v>16353</v>
      </c>
      <c r="O1248" t="s">
        <v>43</v>
      </c>
      <c r="P1248" t="s">
        <v>43</v>
      </c>
      <c r="Q1248" t="s">
        <v>43</v>
      </c>
      <c r="V1248" s="1"/>
      <c r="X1248" s="317"/>
      <c r="AB1248" s="317"/>
    </row>
    <row r="1249" spans="1:28">
      <c r="A1249">
        <v>1248</v>
      </c>
      <c r="B1249" t="s">
        <v>3733</v>
      </c>
      <c r="C1249" t="s">
        <v>3394</v>
      </c>
      <c r="D1249" t="s">
        <v>37</v>
      </c>
      <c r="E1249" t="s">
        <v>87</v>
      </c>
      <c r="F1249">
        <v>46083</v>
      </c>
      <c r="I1249" s="1"/>
      <c r="J1249" t="s">
        <v>43</v>
      </c>
      <c r="L1249" t="s">
        <v>16353</v>
      </c>
      <c r="O1249" t="s">
        <v>43</v>
      </c>
      <c r="P1249" t="s">
        <v>43</v>
      </c>
      <c r="Q1249" t="s">
        <v>43</v>
      </c>
      <c r="V1249" s="1"/>
      <c r="X1249" s="317"/>
      <c r="AB1249" s="317"/>
    </row>
    <row r="1250" spans="1:28">
      <c r="A1250">
        <v>1249</v>
      </c>
      <c r="B1250" t="s">
        <v>3730</v>
      </c>
      <c r="C1250" t="s">
        <v>11575</v>
      </c>
      <c r="D1250" t="s">
        <v>37</v>
      </c>
      <c r="E1250" t="s">
        <v>87</v>
      </c>
      <c r="F1250">
        <v>46162</v>
      </c>
      <c r="I1250" s="1"/>
      <c r="J1250" t="s">
        <v>43</v>
      </c>
      <c r="L1250" t="s">
        <v>16353</v>
      </c>
      <c r="O1250" t="s">
        <v>43</v>
      </c>
      <c r="P1250" t="s">
        <v>43</v>
      </c>
      <c r="Q1250" t="s">
        <v>43</v>
      </c>
      <c r="V1250" s="1"/>
      <c r="X1250" s="317"/>
      <c r="AB1250" s="317"/>
    </row>
    <row r="1251" spans="1:28">
      <c r="A1251">
        <v>1250</v>
      </c>
      <c r="B1251" t="s">
        <v>11576</v>
      </c>
      <c r="C1251" t="s">
        <v>11577</v>
      </c>
      <c r="D1251" t="s">
        <v>37</v>
      </c>
      <c r="E1251" t="s">
        <v>140</v>
      </c>
      <c r="I1251" s="1"/>
      <c r="J1251" t="s">
        <v>43</v>
      </c>
      <c r="L1251" t="s">
        <v>16353</v>
      </c>
      <c r="O1251" t="s">
        <v>43</v>
      </c>
      <c r="P1251" t="s">
        <v>43</v>
      </c>
      <c r="Q1251" t="s">
        <v>43</v>
      </c>
      <c r="V1251" s="1"/>
      <c r="X1251" s="317"/>
      <c r="AB1251" s="317"/>
    </row>
    <row r="1252" spans="1:28">
      <c r="A1252">
        <v>1251</v>
      </c>
      <c r="B1252" t="s">
        <v>11578</v>
      </c>
      <c r="C1252" t="s">
        <v>11579</v>
      </c>
      <c r="D1252" t="s">
        <v>37</v>
      </c>
      <c r="E1252" t="s">
        <v>123</v>
      </c>
      <c r="G1252">
        <v>45959</v>
      </c>
      <c r="I1252" s="1"/>
      <c r="J1252" t="s">
        <v>43</v>
      </c>
      <c r="L1252" t="s">
        <v>16353</v>
      </c>
      <c r="O1252" t="s">
        <v>43</v>
      </c>
      <c r="P1252" t="s">
        <v>43</v>
      </c>
      <c r="Q1252" t="s">
        <v>43</v>
      </c>
      <c r="V1252" s="1"/>
      <c r="X1252" s="317"/>
      <c r="AB1252" s="317"/>
    </row>
    <row r="1253" spans="1:28">
      <c r="A1253">
        <v>1252</v>
      </c>
      <c r="B1253" t="s">
        <v>11580</v>
      </c>
      <c r="C1253" t="s">
        <v>11581</v>
      </c>
      <c r="D1253" t="s">
        <v>37</v>
      </c>
      <c r="E1253" t="s">
        <v>72</v>
      </c>
      <c r="I1253" s="1"/>
      <c r="J1253" t="s">
        <v>43</v>
      </c>
      <c r="L1253" t="s">
        <v>16353</v>
      </c>
      <c r="O1253" t="s">
        <v>43</v>
      </c>
      <c r="P1253" t="s">
        <v>43</v>
      </c>
      <c r="Q1253" t="s">
        <v>43</v>
      </c>
      <c r="V1253" s="1"/>
      <c r="X1253" s="317"/>
      <c r="AB1253" s="317"/>
    </row>
    <row r="1254" spans="1:28">
      <c r="A1254">
        <v>1253</v>
      </c>
      <c r="B1254" t="s">
        <v>3753</v>
      </c>
      <c r="C1254" t="s">
        <v>3754</v>
      </c>
      <c r="D1254" t="s">
        <v>37</v>
      </c>
      <c r="E1254" t="s">
        <v>72</v>
      </c>
      <c r="I1254" s="1"/>
      <c r="J1254" t="s">
        <v>43</v>
      </c>
      <c r="L1254" t="s">
        <v>16353</v>
      </c>
      <c r="O1254" t="s">
        <v>43</v>
      </c>
      <c r="P1254" t="s">
        <v>43</v>
      </c>
      <c r="Q1254" t="s">
        <v>43</v>
      </c>
      <c r="V1254" s="1"/>
      <c r="X1254" s="317"/>
      <c r="AB1254" s="317"/>
    </row>
    <row r="1255" spans="1:28">
      <c r="A1255">
        <v>1254</v>
      </c>
      <c r="B1255" t="s">
        <v>3747</v>
      </c>
      <c r="C1255" t="s">
        <v>3748</v>
      </c>
      <c r="D1255" t="s">
        <v>37</v>
      </c>
      <c r="E1255" t="s">
        <v>123</v>
      </c>
      <c r="I1255" s="1"/>
      <c r="J1255" t="s">
        <v>43</v>
      </c>
      <c r="L1255" t="s">
        <v>16353</v>
      </c>
      <c r="O1255" t="s">
        <v>43</v>
      </c>
      <c r="P1255" t="s">
        <v>43</v>
      </c>
      <c r="Q1255" t="s">
        <v>43</v>
      </c>
      <c r="V1255" s="1"/>
      <c r="X1255" s="317"/>
      <c r="AB1255" s="317"/>
    </row>
    <row r="1256" spans="1:28">
      <c r="A1256">
        <v>1255</v>
      </c>
      <c r="B1256" t="s">
        <v>3736</v>
      </c>
      <c r="C1256" t="s">
        <v>3748</v>
      </c>
      <c r="D1256" t="s">
        <v>37</v>
      </c>
      <c r="E1256" t="s">
        <v>123</v>
      </c>
      <c r="G1256">
        <v>45975</v>
      </c>
      <c r="I1256" s="1"/>
      <c r="J1256" t="s">
        <v>43</v>
      </c>
      <c r="L1256" t="s">
        <v>16353</v>
      </c>
      <c r="O1256" t="s">
        <v>43</v>
      </c>
      <c r="P1256" t="s">
        <v>43</v>
      </c>
      <c r="Q1256" t="s">
        <v>43</v>
      </c>
      <c r="V1256" s="1"/>
      <c r="X1256" s="317"/>
      <c r="AB1256" s="317"/>
    </row>
    <row r="1257" spans="1:28">
      <c r="A1257">
        <v>1256</v>
      </c>
      <c r="B1257" t="s">
        <v>3750</v>
      </c>
      <c r="C1257" t="s">
        <v>3751</v>
      </c>
      <c r="D1257" t="s">
        <v>37</v>
      </c>
      <c r="E1257" t="s">
        <v>108</v>
      </c>
      <c r="G1257">
        <v>46042</v>
      </c>
      <c r="I1257" s="1"/>
      <c r="J1257" t="s">
        <v>43</v>
      </c>
      <c r="L1257" t="s">
        <v>16353</v>
      </c>
      <c r="O1257" t="s">
        <v>43</v>
      </c>
      <c r="P1257" t="s">
        <v>43</v>
      </c>
      <c r="Q1257" t="s">
        <v>43</v>
      </c>
      <c r="V1257" s="1"/>
      <c r="X1257" s="317"/>
      <c r="AB1257" s="317"/>
    </row>
    <row r="1258" spans="1:28">
      <c r="A1258">
        <v>1257</v>
      </c>
      <c r="B1258" t="s">
        <v>11582</v>
      </c>
      <c r="C1258" t="s">
        <v>11583</v>
      </c>
      <c r="D1258" t="s">
        <v>37</v>
      </c>
      <c r="E1258" t="s">
        <v>40</v>
      </c>
      <c r="H1258" t="s">
        <v>10832</v>
      </c>
      <c r="I1258" s="1">
        <v>46058</v>
      </c>
      <c r="J1258">
        <v>2</v>
      </c>
      <c r="L1258" t="s">
        <v>16353</v>
      </c>
      <c r="N1258" t="s">
        <v>10411</v>
      </c>
      <c r="O1258" t="s">
        <v>43</v>
      </c>
      <c r="P1258">
        <v>2</v>
      </c>
      <c r="Q1258" t="s">
        <v>43</v>
      </c>
      <c r="V1258" s="1"/>
      <c r="X1258" s="317"/>
      <c r="AB1258" s="317"/>
    </row>
    <row r="1259" spans="1:28">
      <c r="A1259">
        <v>1258</v>
      </c>
      <c r="B1259" t="s">
        <v>11584</v>
      </c>
      <c r="C1259" t="s">
        <v>11585</v>
      </c>
      <c r="D1259" t="s">
        <v>37</v>
      </c>
      <c r="E1259" t="s">
        <v>60</v>
      </c>
      <c r="H1259" t="s">
        <v>10832</v>
      </c>
      <c r="I1259" s="1"/>
      <c r="J1259" t="s">
        <v>43</v>
      </c>
      <c r="L1259" t="s">
        <v>16353</v>
      </c>
      <c r="O1259" t="s">
        <v>43</v>
      </c>
      <c r="P1259" t="s">
        <v>43</v>
      </c>
      <c r="Q1259" t="s">
        <v>43</v>
      </c>
      <c r="V1259" s="1"/>
      <c r="X1259" s="317"/>
      <c r="AB1259" s="317"/>
    </row>
    <row r="1260" spans="1:28">
      <c r="A1260">
        <v>1259</v>
      </c>
      <c r="B1260" t="s">
        <v>11586</v>
      </c>
      <c r="C1260" t="s">
        <v>11587</v>
      </c>
      <c r="D1260" t="s">
        <v>37</v>
      </c>
      <c r="E1260" t="s">
        <v>60</v>
      </c>
      <c r="H1260" t="s">
        <v>10832</v>
      </c>
      <c r="I1260" s="1"/>
      <c r="J1260" t="s">
        <v>43</v>
      </c>
      <c r="L1260" t="s">
        <v>16353</v>
      </c>
      <c r="O1260" t="s">
        <v>43</v>
      </c>
      <c r="P1260" t="s">
        <v>43</v>
      </c>
      <c r="Q1260" t="s">
        <v>43</v>
      </c>
      <c r="V1260" s="1"/>
      <c r="X1260" s="317"/>
      <c r="AB1260" s="317"/>
    </row>
    <row r="1261" spans="1:28">
      <c r="A1261">
        <v>1260</v>
      </c>
      <c r="B1261" t="s">
        <v>3756</v>
      </c>
      <c r="C1261" t="s">
        <v>3757</v>
      </c>
      <c r="D1261" t="s">
        <v>37</v>
      </c>
      <c r="E1261" t="s">
        <v>60</v>
      </c>
      <c r="I1261" s="1">
        <v>45951</v>
      </c>
      <c r="J1261">
        <v>10</v>
      </c>
      <c r="L1261" t="s">
        <v>16353</v>
      </c>
      <c r="M1261">
        <v>50038687</v>
      </c>
      <c r="N1261" t="s">
        <v>10411</v>
      </c>
      <c r="O1261">
        <v>11</v>
      </c>
      <c r="P1261">
        <v>10</v>
      </c>
      <c r="Q1261">
        <v>11</v>
      </c>
      <c r="V1261" s="1">
        <v>45991</v>
      </c>
      <c r="W1261">
        <v>11</v>
      </c>
      <c r="X1261" s="317">
        <v>31130</v>
      </c>
      <c r="Y1261">
        <v>25.11</v>
      </c>
      <c r="Z1261">
        <v>11</v>
      </c>
      <c r="AA1261">
        <v>40</v>
      </c>
      <c r="AB1261" s="317">
        <v>63260</v>
      </c>
    </row>
    <row r="1262" spans="1:28">
      <c r="A1262">
        <v>1261</v>
      </c>
      <c r="B1262" t="s">
        <v>3771</v>
      </c>
      <c r="C1262" t="s">
        <v>11588</v>
      </c>
      <c r="D1262" t="s">
        <v>37</v>
      </c>
      <c r="E1262" t="s">
        <v>60</v>
      </c>
      <c r="F1262" t="s">
        <v>11589</v>
      </c>
      <c r="G1262">
        <v>45978</v>
      </c>
      <c r="I1262" s="1"/>
      <c r="J1262" t="s">
        <v>43</v>
      </c>
      <c r="L1262" t="s">
        <v>16353</v>
      </c>
      <c r="O1262" t="s">
        <v>43</v>
      </c>
      <c r="P1262" t="s">
        <v>43</v>
      </c>
      <c r="Q1262" t="s">
        <v>43</v>
      </c>
      <c r="V1262" s="1"/>
      <c r="X1262" s="317"/>
      <c r="AB1262" s="317"/>
    </row>
    <row r="1263" spans="1:28">
      <c r="A1263">
        <v>1262</v>
      </c>
      <c r="B1263" t="s">
        <v>3653</v>
      </c>
      <c r="C1263" t="s">
        <v>3654</v>
      </c>
      <c r="D1263" t="s">
        <v>37</v>
      </c>
      <c r="E1263" t="s">
        <v>92</v>
      </c>
      <c r="F1263">
        <v>46067</v>
      </c>
      <c r="I1263" s="1"/>
      <c r="J1263" t="s">
        <v>43</v>
      </c>
      <c r="L1263" t="s">
        <v>16353</v>
      </c>
      <c r="O1263" t="s">
        <v>43</v>
      </c>
      <c r="P1263" t="s">
        <v>43</v>
      </c>
      <c r="Q1263" t="s">
        <v>43</v>
      </c>
      <c r="V1263" s="1"/>
      <c r="X1263" s="317"/>
      <c r="AB1263" s="317"/>
    </row>
    <row r="1264" spans="1:28">
      <c r="A1264">
        <v>1263</v>
      </c>
      <c r="B1264" t="s">
        <v>3768</v>
      </c>
      <c r="C1264" t="s">
        <v>11590</v>
      </c>
      <c r="D1264" t="s">
        <v>37</v>
      </c>
      <c r="E1264" t="s">
        <v>92</v>
      </c>
      <c r="G1264">
        <v>45978</v>
      </c>
      <c r="I1264" s="1"/>
      <c r="J1264" t="s">
        <v>43</v>
      </c>
      <c r="L1264" t="s">
        <v>16353</v>
      </c>
      <c r="O1264" t="s">
        <v>43</v>
      </c>
      <c r="P1264" t="s">
        <v>43</v>
      </c>
      <c r="Q1264" t="s">
        <v>43</v>
      </c>
      <c r="V1264" s="1"/>
      <c r="X1264" s="317"/>
      <c r="AB1264" s="317"/>
    </row>
    <row r="1265" spans="1:28">
      <c r="A1265">
        <v>1264</v>
      </c>
      <c r="B1265" t="s">
        <v>3266</v>
      </c>
      <c r="C1265" t="s">
        <v>792</v>
      </c>
      <c r="D1265" t="s">
        <v>37</v>
      </c>
      <c r="E1265" t="s">
        <v>123</v>
      </c>
      <c r="I1265" s="1">
        <v>45952</v>
      </c>
      <c r="J1265">
        <v>10</v>
      </c>
      <c r="L1265" t="s">
        <v>16353</v>
      </c>
      <c r="M1265">
        <v>50038883</v>
      </c>
      <c r="N1265" t="s">
        <v>6518</v>
      </c>
      <c r="O1265">
        <v>1</v>
      </c>
      <c r="P1265">
        <v>10</v>
      </c>
      <c r="Q1265">
        <v>1</v>
      </c>
      <c r="S1265">
        <v>46070</v>
      </c>
      <c r="T1265">
        <v>46077</v>
      </c>
      <c r="V1265" s="1"/>
      <c r="X1265" s="317"/>
      <c r="Y1265">
        <v>26.1</v>
      </c>
      <c r="Z1265">
        <v>1</v>
      </c>
      <c r="AA1265">
        <v>40</v>
      </c>
      <c r="AB1265" s="317">
        <v>251012</v>
      </c>
    </row>
    <row r="1266" spans="1:28">
      <c r="A1266">
        <v>1265</v>
      </c>
      <c r="B1266" t="s">
        <v>2835</v>
      </c>
      <c r="C1266" t="s">
        <v>2836</v>
      </c>
      <c r="D1266" t="s">
        <v>37</v>
      </c>
      <c r="E1266" t="s">
        <v>40</v>
      </c>
      <c r="H1266" t="s">
        <v>10832</v>
      </c>
      <c r="I1266" s="1"/>
      <c r="J1266" t="s">
        <v>43</v>
      </c>
      <c r="L1266" t="s">
        <v>16353</v>
      </c>
      <c r="O1266" t="s">
        <v>43</v>
      </c>
      <c r="P1266" t="s">
        <v>43</v>
      </c>
      <c r="Q1266" t="s">
        <v>43</v>
      </c>
      <c r="V1266" s="1"/>
      <c r="X1266" s="317"/>
      <c r="AB1266" s="317"/>
    </row>
    <row r="1267" spans="1:28">
      <c r="A1267">
        <v>1266</v>
      </c>
      <c r="B1267" t="s">
        <v>11591</v>
      </c>
      <c r="C1267" t="s">
        <v>11592</v>
      </c>
      <c r="D1267" t="s">
        <v>37</v>
      </c>
      <c r="E1267" t="s">
        <v>72</v>
      </c>
      <c r="I1267" s="1">
        <v>45952</v>
      </c>
      <c r="J1267">
        <v>10</v>
      </c>
      <c r="L1267" t="s">
        <v>16353</v>
      </c>
      <c r="M1267">
        <v>50039000</v>
      </c>
      <c r="N1267" t="s">
        <v>267</v>
      </c>
      <c r="O1267">
        <v>2</v>
      </c>
      <c r="P1267">
        <v>10</v>
      </c>
      <c r="Q1267">
        <v>2</v>
      </c>
      <c r="R1267">
        <v>45965</v>
      </c>
      <c r="V1267" s="1"/>
      <c r="X1267" s="317"/>
      <c r="Y1267">
        <v>26.2</v>
      </c>
      <c r="Z1267">
        <v>2</v>
      </c>
      <c r="AA1267">
        <v>40</v>
      </c>
      <c r="AB1267" s="317">
        <v>516375</v>
      </c>
    </row>
    <row r="1268" spans="1:28">
      <c r="A1268">
        <v>1267</v>
      </c>
      <c r="B1268" t="s">
        <v>3806</v>
      </c>
      <c r="C1268" t="s">
        <v>3807</v>
      </c>
      <c r="D1268" t="s">
        <v>37</v>
      </c>
      <c r="E1268" t="s">
        <v>636</v>
      </c>
      <c r="F1268">
        <v>46035</v>
      </c>
      <c r="G1268">
        <v>45980</v>
      </c>
      <c r="I1268" s="1"/>
      <c r="J1268" t="s">
        <v>43</v>
      </c>
      <c r="L1268" t="s">
        <v>16353</v>
      </c>
      <c r="O1268" t="s">
        <v>43</v>
      </c>
      <c r="P1268" t="s">
        <v>43</v>
      </c>
      <c r="Q1268" t="s">
        <v>43</v>
      </c>
      <c r="V1268" s="1"/>
      <c r="X1268" s="317"/>
      <c r="AB1268" s="317"/>
    </row>
    <row r="1269" spans="1:28">
      <c r="A1269">
        <v>1268</v>
      </c>
      <c r="B1269" t="s">
        <v>5384</v>
      </c>
      <c r="C1269" t="s">
        <v>11593</v>
      </c>
      <c r="D1269" t="s">
        <v>37</v>
      </c>
      <c r="E1269" t="s">
        <v>40</v>
      </c>
      <c r="I1269" s="1"/>
      <c r="J1269" t="s">
        <v>43</v>
      </c>
      <c r="L1269" t="s">
        <v>16353</v>
      </c>
      <c r="O1269" t="s">
        <v>43</v>
      </c>
      <c r="P1269" t="s">
        <v>43</v>
      </c>
      <c r="Q1269" t="s">
        <v>43</v>
      </c>
      <c r="V1269" s="1"/>
      <c r="X1269" s="317"/>
      <c r="AB1269" s="317"/>
    </row>
    <row r="1270" spans="1:28">
      <c r="A1270">
        <v>1269</v>
      </c>
      <c r="B1270" t="s">
        <v>11594</v>
      </c>
      <c r="C1270" t="s">
        <v>11595</v>
      </c>
      <c r="D1270" t="s">
        <v>37</v>
      </c>
      <c r="E1270" t="s">
        <v>636</v>
      </c>
      <c r="G1270">
        <v>45967</v>
      </c>
      <c r="I1270" s="1"/>
      <c r="J1270" t="s">
        <v>43</v>
      </c>
      <c r="L1270" t="s">
        <v>16353</v>
      </c>
      <c r="O1270" t="s">
        <v>43</v>
      </c>
      <c r="P1270" t="s">
        <v>43</v>
      </c>
      <c r="Q1270" t="s">
        <v>43</v>
      </c>
      <c r="V1270" s="1"/>
      <c r="X1270" s="317"/>
      <c r="AB1270" s="317"/>
    </row>
    <row r="1271" spans="1:28">
      <c r="A1271">
        <v>1270</v>
      </c>
      <c r="B1271" t="s">
        <v>11596</v>
      </c>
      <c r="C1271" t="s">
        <v>11597</v>
      </c>
      <c r="D1271" t="s">
        <v>37</v>
      </c>
      <c r="E1271" t="s">
        <v>40</v>
      </c>
      <c r="G1271">
        <v>45967</v>
      </c>
      <c r="H1271" t="s">
        <v>10832</v>
      </c>
      <c r="I1271" s="1"/>
      <c r="J1271" t="s">
        <v>43</v>
      </c>
      <c r="L1271" t="s">
        <v>16353</v>
      </c>
      <c r="O1271" t="s">
        <v>43</v>
      </c>
      <c r="P1271" t="s">
        <v>43</v>
      </c>
      <c r="Q1271" t="s">
        <v>43</v>
      </c>
      <c r="V1271" s="1"/>
      <c r="X1271" s="317"/>
      <c r="AB1271" s="317"/>
    </row>
    <row r="1272" spans="1:28">
      <c r="A1272">
        <v>1271</v>
      </c>
      <c r="B1272" t="s">
        <v>11598</v>
      </c>
      <c r="C1272" t="s">
        <v>11599</v>
      </c>
      <c r="D1272" t="s">
        <v>37</v>
      </c>
      <c r="E1272" t="s">
        <v>1423</v>
      </c>
      <c r="H1272" t="s">
        <v>10832</v>
      </c>
      <c r="I1272" s="1"/>
      <c r="J1272" t="s">
        <v>43</v>
      </c>
      <c r="L1272" t="s">
        <v>16353</v>
      </c>
      <c r="O1272" t="s">
        <v>43</v>
      </c>
      <c r="P1272" t="s">
        <v>43</v>
      </c>
      <c r="Q1272" t="s">
        <v>43</v>
      </c>
      <c r="V1272" s="1"/>
      <c r="X1272" s="317"/>
      <c r="AB1272" s="317"/>
    </row>
    <row r="1273" spans="1:28">
      <c r="A1273">
        <v>1272</v>
      </c>
      <c r="B1273" t="s">
        <v>11600</v>
      </c>
      <c r="C1273" t="s">
        <v>11601</v>
      </c>
      <c r="D1273" t="s">
        <v>37</v>
      </c>
      <c r="E1273" t="s">
        <v>636</v>
      </c>
      <c r="H1273" t="s">
        <v>10832</v>
      </c>
      <c r="I1273" s="1"/>
      <c r="J1273" t="s">
        <v>43</v>
      </c>
      <c r="L1273" t="s">
        <v>16353</v>
      </c>
      <c r="O1273" t="s">
        <v>43</v>
      </c>
      <c r="P1273" t="s">
        <v>43</v>
      </c>
      <c r="Q1273" t="s">
        <v>43</v>
      </c>
      <c r="V1273" s="1"/>
      <c r="X1273" s="317"/>
      <c r="AB1273" s="317"/>
    </row>
    <row r="1274" spans="1:28">
      <c r="A1274">
        <v>1273</v>
      </c>
      <c r="B1274" t="s">
        <v>11602</v>
      </c>
      <c r="C1274" t="s">
        <v>11603</v>
      </c>
      <c r="D1274" t="s">
        <v>37</v>
      </c>
      <c r="E1274" t="s">
        <v>140</v>
      </c>
      <c r="I1274" s="1">
        <v>45957</v>
      </c>
      <c r="J1274">
        <v>10</v>
      </c>
      <c r="L1274" t="s">
        <v>16353</v>
      </c>
      <c r="M1274">
        <v>50039798</v>
      </c>
      <c r="N1274" t="s">
        <v>10411</v>
      </c>
      <c r="O1274">
        <v>11</v>
      </c>
      <c r="P1274">
        <v>10</v>
      </c>
      <c r="Q1274">
        <v>11</v>
      </c>
      <c r="V1274" s="1">
        <v>45991</v>
      </c>
      <c r="W1274">
        <v>11</v>
      </c>
      <c r="X1274" s="317">
        <v>25690</v>
      </c>
      <c r="Y1274">
        <v>25.11</v>
      </c>
      <c r="Z1274">
        <v>11</v>
      </c>
      <c r="AA1274">
        <v>40</v>
      </c>
      <c r="AB1274" s="317">
        <v>66240</v>
      </c>
    </row>
    <row r="1275" spans="1:28">
      <c r="A1275">
        <v>1274</v>
      </c>
      <c r="B1275" t="s">
        <v>11604</v>
      </c>
      <c r="C1275" t="s">
        <v>11605</v>
      </c>
      <c r="D1275" t="s">
        <v>37</v>
      </c>
      <c r="E1275" t="s">
        <v>636</v>
      </c>
      <c r="H1275" t="s">
        <v>10832</v>
      </c>
      <c r="I1275" s="1"/>
      <c r="J1275" t="s">
        <v>43</v>
      </c>
      <c r="L1275" t="s">
        <v>16353</v>
      </c>
      <c r="O1275" t="s">
        <v>43</v>
      </c>
      <c r="P1275" t="s">
        <v>43</v>
      </c>
      <c r="Q1275" t="s">
        <v>43</v>
      </c>
      <c r="V1275" s="1"/>
      <c r="X1275" s="317"/>
      <c r="AB1275" s="317"/>
    </row>
    <row r="1276" spans="1:28">
      <c r="A1276">
        <v>1275</v>
      </c>
      <c r="B1276" t="s">
        <v>11606</v>
      </c>
      <c r="C1276" t="s">
        <v>11607</v>
      </c>
      <c r="D1276" t="s">
        <v>37</v>
      </c>
      <c r="E1276" t="s">
        <v>60</v>
      </c>
      <c r="H1276" t="s">
        <v>10832</v>
      </c>
      <c r="I1276" s="1">
        <v>46030</v>
      </c>
      <c r="J1276">
        <v>1</v>
      </c>
      <c r="L1276" t="s">
        <v>16353</v>
      </c>
      <c r="N1276" t="s">
        <v>10411</v>
      </c>
      <c r="O1276" t="s">
        <v>43</v>
      </c>
      <c r="P1276">
        <v>1</v>
      </c>
      <c r="Q1276" t="s">
        <v>43</v>
      </c>
      <c r="R1276">
        <v>46042</v>
      </c>
      <c r="V1276" s="1"/>
      <c r="X1276" s="317"/>
      <c r="AB1276" s="317"/>
    </row>
    <row r="1277" spans="1:28">
      <c r="A1277">
        <v>1276</v>
      </c>
      <c r="B1277" t="s">
        <v>11608</v>
      </c>
      <c r="C1277" t="s">
        <v>4080</v>
      </c>
      <c r="D1277" t="s">
        <v>37</v>
      </c>
      <c r="E1277" t="s">
        <v>636</v>
      </c>
      <c r="H1277" t="s">
        <v>10832</v>
      </c>
      <c r="I1277" s="1"/>
      <c r="J1277" t="s">
        <v>43</v>
      </c>
      <c r="L1277" t="s">
        <v>16353</v>
      </c>
      <c r="O1277" t="s">
        <v>43</v>
      </c>
      <c r="P1277" t="s">
        <v>43</v>
      </c>
      <c r="Q1277" t="s">
        <v>43</v>
      </c>
      <c r="V1277" s="1"/>
      <c r="X1277" s="317"/>
      <c r="AB1277" s="317"/>
    </row>
    <row r="1278" spans="1:28">
      <c r="A1278">
        <v>1277</v>
      </c>
      <c r="B1278" t="s">
        <v>11609</v>
      </c>
      <c r="C1278" t="s">
        <v>11610</v>
      </c>
      <c r="D1278" t="s">
        <v>37</v>
      </c>
      <c r="E1278" t="s">
        <v>1423</v>
      </c>
      <c r="H1278" t="s">
        <v>10832</v>
      </c>
      <c r="I1278" s="1"/>
      <c r="J1278" t="s">
        <v>43</v>
      </c>
      <c r="L1278" t="s">
        <v>16353</v>
      </c>
      <c r="O1278" t="s">
        <v>43</v>
      </c>
      <c r="P1278" t="s">
        <v>43</v>
      </c>
      <c r="Q1278" t="s">
        <v>43</v>
      </c>
      <c r="V1278" s="1"/>
      <c r="X1278" s="317"/>
      <c r="AB1278" s="317"/>
    </row>
    <row r="1279" spans="1:28">
      <c r="A1279">
        <v>1278</v>
      </c>
      <c r="B1279" t="s">
        <v>3809</v>
      </c>
      <c r="C1279" t="s">
        <v>11611</v>
      </c>
      <c r="D1279" t="s">
        <v>37</v>
      </c>
      <c r="E1279" t="s">
        <v>636</v>
      </c>
      <c r="F1279">
        <v>46035</v>
      </c>
      <c r="I1279" s="1"/>
      <c r="J1279" t="s">
        <v>43</v>
      </c>
      <c r="L1279" t="s">
        <v>16353</v>
      </c>
      <c r="O1279" t="s">
        <v>43</v>
      </c>
      <c r="P1279" t="s">
        <v>43</v>
      </c>
      <c r="Q1279" t="s">
        <v>43</v>
      </c>
      <c r="V1279" s="1"/>
      <c r="X1279" s="317"/>
      <c r="AB1279" s="317"/>
    </row>
    <row r="1280" spans="1:28">
      <c r="A1280">
        <v>1279</v>
      </c>
      <c r="B1280" t="s">
        <v>3415</v>
      </c>
      <c r="C1280" t="s">
        <v>3416</v>
      </c>
      <c r="D1280" t="s">
        <v>37</v>
      </c>
      <c r="E1280" t="s">
        <v>60</v>
      </c>
      <c r="F1280">
        <v>46013</v>
      </c>
      <c r="I1280" s="1"/>
      <c r="J1280" t="s">
        <v>43</v>
      </c>
      <c r="L1280" t="s">
        <v>16353</v>
      </c>
      <c r="O1280" t="s">
        <v>43</v>
      </c>
      <c r="P1280" t="s">
        <v>43</v>
      </c>
      <c r="Q1280" t="s">
        <v>43</v>
      </c>
      <c r="V1280" s="1"/>
      <c r="X1280" s="317"/>
      <c r="AB1280" s="317"/>
    </row>
    <row r="1281" spans="1:28">
      <c r="A1281">
        <v>1280</v>
      </c>
      <c r="B1281" t="s">
        <v>3843</v>
      </c>
      <c r="C1281" t="s">
        <v>3844</v>
      </c>
      <c r="D1281" t="s">
        <v>46</v>
      </c>
      <c r="E1281" t="s">
        <v>49</v>
      </c>
      <c r="F1281">
        <v>45996</v>
      </c>
      <c r="I1281" s="1"/>
      <c r="J1281" t="s">
        <v>43</v>
      </c>
      <c r="L1281" t="s">
        <v>16353</v>
      </c>
      <c r="O1281" t="s">
        <v>43</v>
      </c>
      <c r="P1281" t="s">
        <v>43</v>
      </c>
      <c r="Q1281" t="s">
        <v>43</v>
      </c>
      <c r="V1281" s="1"/>
      <c r="X1281" s="317"/>
      <c r="AB1281" s="317"/>
    </row>
    <row r="1282" spans="1:28">
      <c r="A1282">
        <v>1281</v>
      </c>
      <c r="B1282" t="s">
        <v>3812</v>
      </c>
      <c r="C1282" t="s">
        <v>3813</v>
      </c>
      <c r="D1282" t="s">
        <v>37</v>
      </c>
      <c r="E1282" t="s">
        <v>108</v>
      </c>
      <c r="F1282">
        <v>46037</v>
      </c>
      <c r="I1282" s="1"/>
      <c r="J1282" t="s">
        <v>43</v>
      </c>
      <c r="L1282" t="s">
        <v>16353</v>
      </c>
      <c r="O1282" t="s">
        <v>43</v>
      </c>
      <c r="P1282" t="s">
        <v>43</v>
      </c>
      <c r="Q1282" t="s">
        <v>43</v>
      </c>
      <c r="V1282" s="1"/>
      <c r="X1282" s="317"/>
      <c r="AB1282" s="317"/>
    </row>
    <row r="1283" spans="1:28">
      <c r="A1283">
        <v>1282</v>
      </c>
      <c r="B1283" t="s">
        <v>3861</v>
      </c>
      <c r="C1283" t="s">
        <v>11612</v>
      </c>
      <c r="D1283" t="s">
        <v>37</v>
      </c>
      <c r="E1283" t="s">
        <v>108</v>
      </c>
      <c r="F1283">
        <v>46006</v>
      </c>
      <c r="I1283" s="1"/>
      <c r="J1283" t="s">
        <v>43</v>
      </c>
      <c r="L1283" t="s">
        <v>16353</v>
      </c>
      <c r="O1283" t="s">
        <v>43</v>
      </c>
      <c r="P1283" t="s">
        <v>43</v>
      </c>
      <c r="Q1283" t="s">
        <v>43</v>
      </c>
      <c r="V1283" s="1"/>
      <c r="X1283" s="317"/>
      <c r="AB1283" s="317"/>
    </row>
    <row r="1284" spans="1:28">
      <c r="A1284">
        <v>1283</v>
      </c>
      <c r="B1284" t="s">
        <v>3864</v>
      </c>
      <c r="C1284" t="s">
        <v>11613</v>
      </c>
      <c r="D1284" t="s">
        <v>46</v>
      </c>
      <c r="E1284" t="s">
        <v>49</v>
      </c>
      <c r="F1284">
        <v>46031</v>
      </c>
      <c r="I1284" s="1"/>
      <c r="J1284" t="s">
        <v>43</v>
      </c>
      <c r="L1284" t="s">
        <v>16353</v>
      </c>
      <c r="O1284" t="s">
        <v>43</v>
      </c>
      <c r="P1284" t="s">
        <v>43</v>
      </c>
      <c r="Q1284" t="s">
        <v>43</v>
      </c>
      <c r="V1284" s="1"/>
      <c r="X1284" s="317"/>
      <c r="AB1284" s="317"/>
    </row>
    <row r="1285" spans="1:28">
      <c r="A1285">
        <v>1284</v>
      </c>
      <c r="B1285" t="s">
        <v>1410</v>
      </c>
      <c r="C1285" t="s">
        <v>1411</v>
      </c>
      <c r="D1285" t="s">
        <v>37</v>
      </c>
      <c r="E1285" t="s">
        <v>108</v>
      </c>
      <c r="I1285" s="1">
        <v>45958</v>
      </c>
      <c r="J1285">
        <v>10</v>
      </c>
      <c r="L1285" t="s">
        <v>16353</v>
      </c>
      <c r="M1285">
        <v>50040046</v>
      </c>
      <c r="N1285" t="s">
        <v>6518</v>
      </c>
      <c r="O1285">
        <v>12</v>
      </c>
      <c r="P1285">
        <v>10</v>
      </c>
      <c r="Q1285">
        <v>12</v>
      </c>
      <c r="R1285">
        <v>45993</v>
      </c>
      <c r="S1285">
        <v>46036</v>
      </c>
      <c r="T1285">
        <v>46038</v>
      </c>
      <c r="V1285" s="1">
        <v>46022</v>
      </c>
      <c r="W1285">
        <v>12</v>
      </c>
      <c r="X1285" s="317">
        <v>81860</v>
      </c>
      <c r="Y1285">
        <v>25.12</v>
      </c>
      <c r="Z1285">
        <v>12</v>
      </c>
      <c r="AA1285">
        <v>40</v>
      </c>
      <c r="AB1285" s="317">
        <v>108944</v>
      </c>
    </row>
    <row r="1286" spans="1:28">
      <c r="A1286">
        <v>1285</v>
      </c>
      <c r="B1286" t="s">
        <v>11614</v>
      </c>
      <c r="C1286" t="s">
        <v>11615</v>
      </c>
      <c r="D1286" t="s">
        <v>37</v>
      </c>
      <c r="E1286" t="s">
        <v>1423</v>
      </c>
      <c r="H1286" t="s">
        <v>10832</v>
      </c>
      <c r="I1286" s="1"/>
      <c r="J1286" t="s">
        <v>43</v>
      </c>
      <c r="L1286" t="s">
        <v>16353</v>
      </c>
      <c r="O1286" t="s">
        <v>43</v>
      </c>
      <c r="P1286" t="s">
        <v>43</v>
      </c>
      <c r="Q1286" t="s">
        <v>43</v>
      </c>
      <c r="V1286" s="1"/>
      <c r="X1286" s="317"/>
      <c r="AB1286" s="317"/>
    </row>
    <row r="1287" spans="1:28">
      <c r="A1287">
        <v>1286</v>
      </c>
      <c r="B1287" t="s">
        <v>11616</v>
      </c>
      <c r="C1287" t="s">
        <v>11617</v>
      </c>
      <c r="D1287" t="s">
        <v>37</v>
      </c>
      <c r="E1287" t="s">
        <v>87</v>
      </c>
      <c r="H1287" t="s">
        <v>10832</v>
      </c>
      <c r="I1287" s="1"/>
      <c r="J1287" t="s">
        <v>43</v>
      </c>
      <c r="L1287" t="s">
        <v>16353</v>
      </c>
      <c r="O1287" t="s">
        <v>43</v>
      </c>
      <c r="P1287" t="s">
        <v>43</v>
      </c>
      <c r="Q1287" t="s">
        <v>43</v>
      </c>
      <c r="V1287" s="1"/>
      <c r="X1287" s="317"/>
      <c r="AB1287" s="317"/>
    </row>
    <row r="1288" spans="1:28">
      <c r="A1288">
        <v>1287</v>
      </c>
      <c r="B1288" t="s">
        <v>11618</v>
      </c>
      <c r="C1288" t="s">
        <v>11619</v>
      </c>
      <c r="D1288" t="s">
        <v>37</v>
      </c>
      <c r="E1288" t="s">
        <v>92</v>
      </c>
      <c r="G1288">
        <v>45992</v>
      </c>
      <c r="H1288" t="s">
        <v>10832</v>
      </c>
      <c r="I1288" s="1"/>
      <c r="J1288" t="s">
        <v>43</v>
      </c>
      <c r="L1288" t="s">
        <v>16353</v>
      </c>
      <c r="O1288" t="s">
        <v>43</v>
      </c>
      <c r="P1288" t="s">
        <v>43</v>
      </c>
      <c r="Q1288" t="s">
        <v>43</v>
      </c>
      <c r="V1288" s="1"/>
      <c r="X1288" s="317"/>
      <c r="AB1288" s="317"/>
    </row>
    <row r="1289" spans="1:28">
      <c r="A1289">
        <v>1288</v>
      </c>
      <c r="B1289" t="s">
        <v>11620</v>
      </c>
      <c r="C1289" t="s">
        <v>11621</v>
      </c>
      <c r="D1289" t="s">
        <v>37</v>
      </c>
      <c r="E1289" t="s">
        <v>108</v>
      </c>
      <c r="H1289" t="s">
        <v>10832</v>
      </c>
      <c r="I1289" s="1">
        <v>45979</v>
      </c>
      <c r="J1289">
        <v>11</v>
      </c>
      <c r="L1289" t="s">
        <v>16353</v>
      </c>
      <c r="M1289">
        <v>531110</v>
      </c>
      <c r="N1289" t="s">
        <v>10411</v>
      </c>
      <c r="O1289">
        <v>11</v>
      </c>
      <c r="P1289">
        <v>11</v>
      </c>
      <c r="Q1289">
        <v>11</v>
      </c>
      <c r="V1289" s="1">
        <v>45991</v>
      </c>
      <c r="W1289">
        <v>11</v>
      </c>
      <c r="X1289" s="317">
        <v>22980</v>
      </c>
      <c r="Y1289">
        <v>25.11</v>
      </c>
      <c r="Z1289">
        <v>11</v>
      </c>
      <c r="AA1289">
        <v>101</v>
      </c>
      <c r="AB1289" s="317">
        <v>59270</v>
      </c>
    </row>
    <row r="1290" spans="1:28">
      <c r="A1290">
        <v>1289</v>
      </c>
      <c r="B1290" t="s">
        <v>11622</v>
      </c>
      <c r="C1290" t="s">
        <v>11623</v>
      </c>
      <c r="D1290" t="s">
        <v>37</v>
      </c>
      <c r="E1290" t="s">
        <v>40</v>
      </c>
      <c r="H1290" t="s">
        <v>10832</v>
      </c>
      <c r="I1290" s="1">
        <v>46058</v>
      </c>
      <c r="J1290">
        <v>2</v>
      </c>
      <c r="L1290" t="s">
        <v>16353</v>
      </c>
      <c r="N1290" t="s">
        <v>10411</v>
      </c>
      <c r="O1290" t="s">
        <v>43</v>
      </c>
      <c r="P1290">
        <v>2</v>
      </c>
      <c r="Q1290">
        <v>3</v>
      </c>
      <c r="V1290" s="1"/>
      <c r="X1290" s="317"/>
      <c r="AB1290" s="317"/>
    </row>
    <row r="1291" spans="1:28">
      <c r="A1291">
        <v>1290</v>
      </c>
      <c r="B1291" t="s">
        <v>3870</v>
      </c>
      <c r="C1291" t="s">
        <v>3871</v>
      </c>
      <c r="D1291" t="s">
        <v>37</v>
      </c>
      <c r="E1291" t="s">
        <v>92</v>
      </c>
      <c r="F1291">
        <v>46055</v>
      </c>
      <c r="G1291">
        <v>46000</v>
      </c>
      <c r="I1291" s="1"/>
      <c r="J1291" t="s">
        <v>43</v>
      </c>
      <c r="L1291" t="s">
        <v>16353</v>
      </c>
      <c r="O1291" t="s">
        <v>43</v>
      </c>
      <c r="P1291" t="s">
        <v>43</v>
      </c>
      <c r="Q1291" t="s">
        <v>43</v>
      </c>
      <c r="V1291" s="1"/>
      <c r="X1291" s="317"/>
      <c r="AB1291" s="317"/>
    </row>
    <row r="1292" spans="1:28">
      <c r="A1292">
        <v>1291</v>
      </c>
      <c r="B1292" t="s">
        <v>3867</v>
      </c>
      <c r="C1292" t="s">
        <v>3868</v>
      </c>
      <c r="D1292" t="s">
        <v>37</v>
      </c>
      <c r="E1292" t="s">
        <v>72</v>
      </c>
      <c r="F1292">
        <v>46054</v>
      </c>
      <c r="I1292" s="1"/>
      <c r="J1292" t="s">
        <v>43</v>
      </c>
      <c r="L1292" t="s">
        <v>16353</v>
      </c>
      <c r="O1292" t="s">
        <v>43</v>
      </c>
      <c r="P1292" t="s">
        <v>43</v>
      </c>
      <c r="Q1292" t="s">
        <v>43</v>
      </c>
      <c r="V1292" s="1"/>
      <c r="X1292" s="317"/>
      <c r="AB1292" s="317"/>
    </row>
    <row r="1293" spans="1:28">
      <c r="A1293">
        <v>1292</v>
      </c>
      <c r="B1293" t="s">
        <v>3874</v>
      </c>
      <c r="C1293" t="s">
        <v>3875</v>
      </c>
      <c r="D1293" t="s">
        <v>37</v>
      </c>
      <c r="E1293" t="s">
        <v>40</v>
      </c>
      <c r="I1293" s="1">
        <v>45959</v>
      </c>
      <c r="J1293">
        <v>10</v>
      </c>
      <c r="L1293" t="s">
        <v>16353</v>
      </c>
      <c r="M1293">
        <v>50040267</v>
      </c>
      <c r="N1293" t="s">
        <v>267</v>
      </c>
      <c r="O1293">
        <v>1</v>
      </c>
      <c r="P1293">
        <v>10</v>
      </c>
      <c r="Q1293">
        <v>1</v>
      </c>
      <c r="R1293">
        <v>45995</v>
      </c>
      <c r="S1293">
        <v>46051</v>
      </c>
      <c r="T1293">
        <v>46052</v>
      </c>
      <c r="V1293" s="1"/>
      <c r="X1293" s="317"/>
      <c r="Y1293">
        <v>26.1</v>
      </c>
      <c r="Z1293">
        <v>1</v>
      </c>
      <c r="AA1293">
        <v>40</v>
      </c>
      <c r="AB1293" s="317">
        <v>283412</v>
      </c>
    </row>
    <row r="1294" spans="1:28">
      <c r="A1294">
        <v>1293</v>
      </c>
      <c r="B1294" t="s">
        <v>3877</v>
      </c>
      <c r="C1294" t="s">
        <v>11624</v>
      </c>
      <c r="D1294" t="s">
        <v>37</v>
      </c>
      <c r="E1294" t="s">
        <v>1423</v>
      </c>
      <c r="F1294">
        <v>45985</v>
      </c>
      <c r="I1294" s="1"/>
      <c r="J1294" t="s">
        <v>43</v>
      </c>
      <c r="L1294" t="s">
        <v>16353</v>
      </c>
      <c r="O1294" t="s">
        <v>43</v>
      </c>
      <c r="P1294" t="s">
        <v>43</v>
      </c>
      <c r="Q1294" t="s">
        <v>43</v>
      </c>
      <c r="V1294" s="1"/>
      <c r="X1294" s="317"/>
      <c r="AB1294" s="317"/>
    </row>
    <row r="1295" spans="1:28">
      <c r="A1295">
        <v>1294</v>
      </c>
      <c r="B1295" t="s">
        <v>3887</v>
      </c>
      <c r="C1295" t="s">
        <v>11625</v>
      </c>
      <c r="D1295" t="s">
        <v>37</v>
      </c>
      <c r="E1295" t="s">
        <v>108</v>
      </c>
      <c r="F1295">
        <v>46052</v>
      </c>
      <c r="I1295" s="1"/>
      <c r="J1295" t="s">
        <v>43</v>
      </c>
      <c r="L1295" t="s">
        <v>16353</v>
      </c>
      <c r="O1295" t="s">
        <v>43</v>
      </c>
      <c r="P1295" t="s">
        <v>43</v>
      </c>
      <c r="Q1295" t="s">
        <v>43</v>
      </c>
      <c r="V1295" s="1"/>
      <c r="X1295" s="317"/>
      <c r="AB1295" s="317"/>
    </row>
    <row r="1296" spans="1:28">
      <c r="A1296">
        <v>1295</v>
      </c>
      <c r="B1296" t="s">
        <v>3890</v>
      </c>
      <c r="C1296" t="s">
        <v>11626</v>
      </c>
      <c r="D1296" t="s">
        <v>37</v>
      </c>
      <c r="E1296" t="s">
        <v>108</v>
      </c>
      <c r="F1296">
        <v>46031</v>
      </c>
      <c r="I1296" s="1"/>
      <c r="J1296" t="s">
        <v>43</v>
      </c>
      <c r="L1296" t="s">
        <v>16353</v>
      </c>
      <c r="O1296" t="s">
        <v>43</v>
      </c>
      <c r="P1296" t="s">
        <v>43</v>
      </c>
      <c r="Q1296" t="s">
        <v>43</v>
      </c>
      <c r="V1296" s="1"/>
      <c r="X1296" s="317"/>
      <c r="AB1296" s="317"/>
    </row>
    <row r="1297" spans="1:28">
      <c r="A1297">
        <v>1296</v>
      </c>
      <c r="B1297" t="s">
        <v>3932</v>
      </c>
      <c r="C1297" t="s">
        <v>3933</v>
      </c>
      <c r="D1297" t="s">
        <v>46</v>
      </c>
      <c r="E1297" t="s">
        <v>49</v>
      </c>
      <c r="F1297">
        <v>46008</v>
      </c>
      <c r="I1297" s="1"/>
      <c r="J1297" t="s">
        <v>43</v>
      </c>
      <c r="L1297" t="s">
        <v>16353</v>
      </c>
      <c r="O1297" t="s">
        <v>43</v>
      </c>
      <c r="P1297" t="s">
        <v>43</v>
      </c>
      <c r="Q1297" t="s">
        <v>43</v>
      </c>
      <c r="V1297" s="1"/>
      <c r="X1297" s="317"/>
      <c r="AB1297" s="317"/>
    </row>
    <row r="1298" spans="1:28">
      <c r="A1298">
        <v>1297</v>
      </c>
      <c r="B1298" t="s">
        <v>11627</v>
      </c>
      <c r="C1298" t="s">
        <v>11628</v>
      </c>
      <c r="D1298" t="s">
        <v>37</v>
      </c>
      <c r="E1298" t="s">
        <v>60</v>
      </c>
      <c r="G1298">
        <v>45975</v>
      </c>
      <c r="H1298" t="s">
        <v>10832</v>
      </c>
      <c r="I1298" s="1"/>
      <c r="J1298" t="s">
        <v>43</v>
      </c>
      <c r="L1298" t="s">
        <v>16353</v>
      </c>
      <c r="O1298" t="s">
        <v>43</v>
      </c>
      <c r="P1298" t="s">
        <v>43</v>
      </c>
      <c r="Q1298" t="s">
        <v>43</v>
      </c>
      <c r="V1298" s="1"/>
      <c r="X1298" s="317"/>
      <c r="AB1298" s="317"/>
    </row>
    <row r="1299" spans="1:28">
      <c r="A1299">
        <v>1298</v>
      </c>
      <c r="B1299" t="s">
        <v>1188</v>
      </c>
      <c r="C1299" t="s">
        <v>1189</v>
      </c>
      <c r="D1299" t="s">
        <v>37</v>
      </c>
      <c r="E1299" t="s">
        <v>60</v>
      </c>
      <c r="I1299" s="1">
        <v>45960</v>
      </c>
      <c r="J1299">
        <v>10</v>
      </c>
      <c r="L1299" t="s">
        <v>16353</v>
      </c>
      <c r="M1299">
        <v>50040129</v>
      </c>
      <c r="N1299" t="s">
        <v>10411</v>
      </c>
      <c r="O1299" t="s">
        <v>43</v>
      </c>
      <c r="P1299">
        <v>10</v>
      </c>
      <c r="Q1299" t="s">
        <v>43</v>
      </c>
      <c r="V1299" s="1"/>
      <c r="X1299" s="317"/>
      <c r="AB1299" s="317"/>
    </row>
    <row r="1300" spans="1:28">
      <c r="A1300">
        <v>1299</v>
      </c>
      <c r="B1300" t="s">
        <v>11629</v>
      </c>
      <c r="C1300" t="s">
        <v>11630</v>
      </c>
      <c r="D1300" t="s">
        <v>46</v>
      </c>
      <c r="E1300" t="s">
        <v>49</v>
      </c>
      <c r="I1300" s="1"/>
      <c r="J1300" t="s">
        <v>43</v>
      </c>
      <c r="L1300" t="s">
        <v>16353</v>
      </c>
      <c r="O1300" t="s">
        <v>43</v>
      </c>
      <c r="P1300" t="s">
        <v>43</v>
      </c>
      <c r="Q1300" t="s">
        <v>43</v>
      </c>
      <c r="V1300" s="1"/>
      <c r="X1300" s="317"/>
      <c r="AB1300" s="317"/>
    </row>
    <row r="1301" spans="1:28">
      <c r="A1301">
        <v>1300</v>
      </c>
      <c r="B1301" t="s">
        <v>3929</v>
      </c>
      <c r="C1301" t="s">
        <v>3930</v>
      </c>
      <c r="D1301" t="s">
        <v>37</v>
      </c>
      <c r="E1301" t="s">
        <v>92</v>
      </c>
      <c r="F1301">
        <v>46013</v>
      </c>
      <c r="G1301">
        <v>45981</v>
      </c>
      <c r="I1301" s="1"/>
      <c r="J1301" t="s">
        <v>43</v>
      </c>
      <c r="L1301" t="s">
        <v>16353</v>
      </c>
      <c r="O1301" t="s">
        <v>43</v>
      </c>
      <c r="P1301" t="s">
        <v>43</v>
      </c>
      <c r="Q1301" t="s">
        <v>43</v>
      </c>
      <c r="V1301" s="1"/>
      <c r="X1301" s="317"/>
      <c r="AB1301" s="317"/>
    </row>
    <row r="1302" spans="1:28">
      <c r="A1302">
        <v>1301</v>
      </c>
      <c r="B1302" t="s">
        <v>3926</v>
      </c>
      <c r="C1302" t="s">
        <v>11631</v>
      </c>
      <c r="D1302" t="s">
        <v>46</v>
      </c>
      <c r="E1302" t="s">
        <v>49</v>
      </c>
      <c r="F1302">
        <v>46032</v>
      </c>
      <c r="I1302" s="1"/>
      <c r="J1302" t="s">
        <v>43</v>
      </c>
      <c r="L1302" t="s">
        <v>16353</v>
      </c>
      <c r="O1302" t="s">
        <v>43</v>
      </c>
      <c r="P1302" t="s">
        <v>43</v>
      </c>
      <c r="Q1302" t="s">
        <v>43</v>
      </c>
      <c r="V1302" s="1"/>
      <c r="X1302" s="317"/>
      <c r="AB1302" s="317"/>
    </row>
    <row r="1303" spans="1:28">
      <c r="A1303">
        <v>1302</v>
      </c>
      <c r="B1303" t="s">
        <v>3923</v>
      </c>
      <c r="C1303" t="s">
        <v>5701</v>
      </c>
      <c r="D1303" t="s">
        <v>46</v>
      </c>
      <c r="E1303" t="s">
        <v>49</v>
      </c>
      <c r="F1303">
        <v>45992</v>
      </c>
      <c r="I1303" s="1"/>
      <c r="J1303" t="s">
        <v>43</v>
      </c>
      <c r="L1303" t="s">
        <v>16353</v>
      </c>
      <c r="O1303" t="s">
        <v>43</v>
      </c>
      <c r="P1303" t="s">
        <v>43</v>
      </c>
      <c r="Q1303" t="s">
        <v>43</v>
      </c>
      <c r="V1303" s="1"/>
      <c r="X1303" s="317"/>
      <c r="AB1303" s="317"/>
    </row>
    <row r="1304" spans="1:28">
      <c r="A1304">
        <v>1303</v>
      </c>
      <c r="B1304" t="s">
        <v>3882</v>
      </c>
      <c r="C1304" t="s">
        <v>11632</v>
      </c>
      <c r="D1304" t="s">
        <v>37</v>
      </c>
      <c r="E1304" t="s">
        <v>108</v>
      </c>
      <c r="F1304">
        <v>46113</v>
      </c>
      <c r="I1304" s="1"/>
      <c r="J1304" t="s">
        <v>43</v>
      </c>
      <c r="L1304" t="s">
        <v>16353</v>
      </c>
      <c r="O1304" t="s">
        <v>43</v>
      </c>
      <c r="P1304" t="s">
        <v>43</v>
      </c>
      <c r="Q1304" t="s">
        <v>43</v>
      </c>
      <c r="V1304" s="1"/>
      <c r="X1304" s="317"/>
      <c r="AB1304" s="317"/>
    </row>
    <row r="1305" spans="1:28">
      <c r="A1305">
        <v>1304</v>
      </c>
      <c r="B1305" t="s">
        <v>3885</v>
      </c>
      <c r="C1305" t="s">
        <v>11632</v>
      </c>
      <c r="D1305" t="s">
        <v>37</v>
      </c>
      <c r="E1305" t="s">
        <v>108</v>
      </c>
      <c r="F1305">
        <v>46113</v>
      </c>
      <c r="I1305" s="1"/>
      <c r="J1305" t="s">
        <v>43</v>
      </c>
      <c r="L1305" t="s">
        <v>16353</v>
      </c>
      <c r="O1305" t="s">
        <v>43</v>
      </c>
      <c r="P1305" t="s">
        <v>43</v>
      </c>
      <c r="Q1305" t="s">
        <v>43</v>
      </c>
      <c r="V1305" s="1"/>
      <c r="X1305" s="317"/>
      <c r="AB1305" s="317"/>
    </row>
    <row r="1306" spans="1:28">
      <c r="A1306">
        <v>1305</v>
      </c>
      <c r="B1306" t="s">
        <v>11633</v>
      </c>
      <c r="C1306" t="s">
        <v>11634</v>
      </c>
      <c r="D1306" t="s">
        <v>37</v>
      </c>
      <c r="E1306" t="s">
        <v>87</v>
      </c>
      <c r="H1306" t="s">
        <v>10832</v>
      </c>
      <c r="I1306" s="1">
        <v>45988</v>
      </c>
      <c r="J1306">
        <v>11</v>
      </c>
      <c r="L1306" t="s">
        <v>16353</v>
      </c>
      <c r="M1306">
        <v>630108</v>
      </c>
      <c r="N1306" t="s">
        <v>10340</v>
      </c>
      <c r="O1306">
        <v>1</v>
      </c>
      <c r="P1306">
        <v>11</v>
      </c>
      <c r="Q1306">
        <v>1</v>
      </c>
      <c r="R1306">
        <v>46042</v>
      </c>
      <c r="V1306" s="1">
        <v>45991</v>
      </c>
      <c r="W1306">
        <v>11</v>
      </c>
      <c r="X1306" s="317">
        <v>48170</v>
      </c>
      <c r="Y1306">
        <v>26.1</v>
      </c>
      <c r="Z1306">
        <v>1</v>
      </c>
      <c r="AA1306">
        <v>101</v>
      </c>
      <c r="AB1306" s="317">
        <v>53980</v>
      </c>
    </row>
    <row r="1307" spans="1:28">
      <c r="A1307">
        <v>1306</v>
      </c>
      <c r="B1307" t="s">
        <v>3938</v>
      </c>
      <c r="C1307" t="s">
        <v>11635</v>
      </c>
      <c r="D1307" t="s">
        <v>37</v>
      </c>
      <c r="E1307" t="s">
        <v>636</v>
      </c>
      <c r="F1307">
        <v>46055</v>
      </c>
      <c r="I1307" s="1"/>
      <c r="L1307" t="s">
        <v>16353</v>
      </c>
      <c r="O1307" t="s">
        <v>43</v>
      </c>
      <c r="P1307" t="s">
        <v>43</v>
      </c>
      <c r="Q1307" t="s">
        <v>43</v>
      </c>
      <c r="V1307" s="1"/>
      <c r="X1307" s="317"/>
      <c r="AB1307" s="317"/>
    </row>
    <row r="1308" spans="1:28">
      <c r="A1308">
        <v>1307</v>
      </c>
      <c r="B1308" t="s">
        <v>3437</v>
      </c>
      <c r="C1308" t="s">
        <v>3438</v>
      </c>
      <c r="D1308" t="s">
        <v>37</v>
      </c>
      <c r="E1308" t="s">
        <v>60</v>
      </c>
      <c r="G1308">
        <v>45967</v>
      </c>
      <c r="I1308" s="1"/>
      <c r="J1308" t="s">
        <v>43</v>
      </c>
      <c r="L1308" t="s">
        <v>16353</v>
      </c>
      <c r="O1308" t="s">
        <v>43</v>
      </c>
      <c r="P1308" t="s">
        <v>43</v>
      </c>
      <c r="Q1308" t="s">
        <v>43</v>
      </c>
      <c r="V1308" s="1"/>
      <c r="X1308" s="317"/>
      <c r="AB1308" s="317"/>
    </row>
    <row r="1309" spans="1:28">
      <c r="A1309">
        <v>1308</v>
      </c>
      <c r="B1309" t="s">
        <v>3997</v>
      </c>
      <c r="C1309" t="s">
        <v>3998</v>
      </c>
      <c r="D1309" t="s">
        <v>37</v>
      </c>
      <c r="E1309" t="s">
        <v>60</v>
      </c>
      <c r="F1309">
        <v>46013</v>
      </c>
      <c r="I1309" s="1"/>
      <c r="J1309" t="s">
        <v>43</v>
      </c>
      <c r="L1309" t="s">
        <v>16353</v>
      </c>
      <c r="O1309" t="s">
        <v>43</v>
      </c>
      <c r="P1309" t="s">
        <v>43</v>
      </c>
      <c r="Q1309" t="s">
        <v>43</v>
      </c>
      <c r="V1309" s="1"/>
      <c r="X1309" s="317"/>
      <c r="AB1309" s="317"/>
    </row>
    <row r="1310" spans="1:28">
      <c r="A1310">
        <v>1309</v>
      </c>
      <c r="B1310" t="s">
        <v>3422</v>
      </c>
      <c r="C1310" t="s">
        <v>11498</v>
      </c>
      <c r="D1310" t="s">
        <v>37</v>
      </c>
      <c r="E1310" t="s">
        <v>87</v>
      </c>
      <c r="F1310" t="s">
        <v>11348</v>
      </c>
      <c r="I1310" s="1"/>
      <c r="J1310" t="s">
        <v>43</v>
      </c>
      <c r="L1310" t="s">
        <v>16353</v>
      </c>
      <c r="O1310" t="s">
        <v>43</v>
      </c>
      <c r="P1310" t="s">
        <v>43</v>
      </c>
      <c r="Q1310" t="s">
        <v>43</v>
      </c>
      <c r="V1310" s="1"/>
      <c r="X1310" s="317"/>
      <c r="AB1310" s="317"/>
    </row>
    <row r="1311" spans="1:28">
      <c r="A1311">
        <v>1310</v>
      </c>
      <c r="B1311" t="s">
        <v>3959</v>
      </c>
      <c r="C1311" t="s">
        <v>3960</v>
      </c>
      <c r="D1311" t="s">
        <v>37</v>
      </c>
      <c r="E1311" t="s">
        <v>108</v>
      </c>
      <c r="I1311" s="1">
        <v>45965</v>
      </c>
      <c r="J1311">
        <v>11</v>
      </c>
      <c r="L1311" t="s">
        <v>16353</v>
      </c>
      <c r="M1311">
        <v>50040930</v>
      </c>
      <c r="N1311" t="s">
        <v>267</v>
      </c>
      <c r="O1311">
        <v>11</v>
      </c>
      <c r="P1311">
        <v>11</v>
      </c>
      <c r="Q1311">
        <v>11</v>
      </c>
      <c r="V1311" s="1">
        <v>45991</v>
      </c>
      <c r="W1311">
        <v>11</v>
      </c>
      <c r="X1311" s="317">
        <v>23990</v>
      </c>
      <c r="Y1311">
        <v>25.11</v>
      </c>
      <c r="Z1311">
        <v>11</v>
      </c>
      <c r="AA1311">
        <v>40</v>
      </c>
      <c r="AB1311" s="317">
        <v>35559</v>
      </c>
    </row>
    <row r="1312" spans="1:28">
      <c r="A1312">
        <v>1311</v>
      </c>
      <c r="B1312" t="s">
        <v>3962</v>
      </c>
      <c r="C1312" t="s">
        <v>3963</v>
      </c>
      <c r="D1312" t="s">
        <v>37</v>
      </c>
      <c r="E1312" t="s">
        <v>108</v>
      </c>
      <c r="I1312" s="1">
        <v>45965</v>
      </c>
      <c r="J1312">
        <v>11</v>
      </c>
      <c r="L1312" t="s">
        <v>16353</v>
      </c>
      <c r="M1312">
        <v>50040949</v>
      </c>
      <c r="N1312" t="s">
        <v>267</v>
      </c>
      <c r="O1312">
        <v>11</v>
      </c>
      <c r="P1312">
        <v>11</v>
      </c>
      <c r="Q1312">
        <v>11</v>
      </c>
      <c r="V1312" s="1">
        <v>45991</v>
      </c>
      <c r="W1312">
        <v>11</v>
      </c>
      <c r="X1312" s="317">
        <v>23650</v>
      </c>
      <c r="Y1312">
        <v>25.11</v>
      </c>
      <c r="Z1312">
        <v>11</v>
      </c>
      <c r="AA1312">
        <v>40</v>
      </c>
      <c r="AB1312" s="317">
        <v>35076</v>
      </c>
    </row>
    <row r="1313" spans="1:28">
      <c r="A1313">
        <v>1312</v>
      </c>
      <c r="B1313" t="s">
        <v>3965</v>
      </c>
      <c r="C1313" t="s">
        <v>3966</v>
      </c>
      <c r="D1313" t="s">
        <v>37</v>
      </c>
      <c r="E1313" t="s">
        <v>108</v>
      </c>
      <c r="I1313" s="1">
        <v>45965</v>
      </c>
      <c r="J1313">
        <v>11</v>
      </c>
      <c r="L1313" t="s">
        <v>16353</v>
      </c>
      <c r="M1313">
        <v>50040988</v>
      </c>
      <c r="N1313" t="s">
        <v>6518</v>
      </c>
      <c r="O1313">
        <v>12</v>
      </c>
      <c r="P1313">
        <v>11</v>
      </c>
      <c r="Q1313">
        <v>12</v>
      </c>
      <c r="V1313" s="1">
        <v>46022</v>
      </c>
      <c r="W1313">
        <v>12</v>
      </c>
      <c r="X1313" s="317">
        <v>27730</v>
      </c>
      <c r="Y1313">
        <v>25.12</v>
      </c>
      <c r="Z1313">
        <v>12</v>
      </c>
      <c r="AA1313">
        <v>40</v>
      </c>
      <c r="AB1313" s="317">
        <v>41102</v>
      </c>
    </row>
    <row r="1314" spans="1:28">
      <c r="A1314">
        <v>1313</v>
      </c>
      <c r="B1314" t="s">
        <v>3992</v>
      </c>
      <c r="C1314" t="s">
        <v>11636</v>
      </c>
      <c r="D1314" t="s">
        <v>37</v>
      </c>
      <c r="E1314" t="s">
        <v>87</v>
      </c>
      <c r="F1314">
        <v>46006</v>
      </c>
      <c r="I1314" s="1"/>
      <c r="J1314" t="s">
        <v>43</v>
      </c>
      <c r="L1314" t="s">
        <v>16353</v>
      </c>
      <c r="O1314" t="s">
        <v>43</v>
      </c>
      <c r="P1314" t="s">
        <v>43</v>
      </c>
      <c r="Q1314" t="s">
        <v>43</v>
      </c>
      <c r="V1314" s="1"/>
      <c r="X1314" s="317"/>
      <c r="AB1314" s="317"/>
    </row>
    <row r="1315" spans="1:28">
      <c r="A1315">
        <v>1314</v>
      </c>
      <c r="B1315" t="s">
        <v>4009</v>
      </c>
      <c r="C1315" t="s">
        <v>4010</v>
      </c>
      <c r="D1315" t="s">
        <v>37</v>
      </c>
      <c r="E1315" t="s">
        <v>92</v>
      </c>
      <c r="F1315">
        <v>46058</v>
      </c>
      <c r="G1315">
        <v>46009</v>
      </c>
      <c r="I1315" s="1"/>
      <c r="J1315" t="s">
        <v>43</v>
      </c>
      <c r="L1315" t="s">
        <v>16353</v>
      </c>
      <c r="O1315" t="s">
        <v>43</v>
      </c>
      <c r="P1315" t="s">
        <v>43</v>
      </c>
      <c r="Q1315" t="s">
        <v>43</v>
      </c>
      <c r="V1315" s="1"/>
      <c r="X1315" s="317"/>
      <c r="AB1315" s="317"/>
    </row>
    <row r="1316" spans="1:28">
      <c r="A1316">
        <v>1315</v>
      </c>
      <c r="B1316" t="s">
        <v>4012</v>
      </c>
      <c r="C1316" t="s">
        <v>4013</v>
      </c>
      <c r="D1316" t="s">
        <v>37</v>
      </c>
      <c r="E1316" t="s">
        <v>60</v>
      </c>
      <c r="F1316">
        <v>46077</v>
      </c>
      <c r="I1316" s="1"/>
      <c r="J1316" t="s">
        <v>43</v>
      </c>
      <c r="L1316" t="s">
        <v>16353</v>
      </c>
      <c r="O1316" t="s">
        <v>43</v>
      </c>
      <c r="P1316" t="s">
        <v>43</v>
      </c>
      <c r="Q1316" t="s">
        <v>43</v>
      </c>
      <c r="V1316" s="1"/>
      <c r="X1316" s="317"/>
      <c r="AB1316" s="317"/>
    </row>
    <row r="1317" spans="1:28">
      <c r="A1317">
        <v>1316</v>
      </c>
      <c r="B1317" t="s">
        <v>4003</v>
      </c>
      <c r="C1317" t="s">
        <v>11637</v>
      </c>
      <c r="D1317" t="s">
        <v>37</v>
      </c>
      <c r="E1317" t="s">
        <v>636</v>
      </c>
      <c r="F1317">
        <v>46055</v>
      </c>
      <c r="G1317">
        <v>46001</v>
      </c>
      <c r="I1317" s="1"/>
      <c r="J1317" t="s">
        <v>43</v>
      </c>
      <c r="L1317" t="s">
        <v>16353</v>
      </c>
      <c r="O1317" t="s">
        <v>43</v>
      </c>
      <c r="P1317" t="s">
        <v>43</v>
      </c>
      <c r="Q1317" t="s">
        <v>43</v>
      </c>
      <c r="V1317" s="1"/>
      <c r="X1317" s="317"/>
      <c r="AB1317" s="317"/>
    </row>
    <row r="1318" spans="1:28">
      <c r="A1318">
        <v>1317</v>
      </c>
      <c r="B1318" t="s">
        <v>4000</v>
      </c>
      <c r="C1318" t="s">
        <v>11638</v>
      </c>
      <c r="D1318" t="s">
        <v>37</v>
      </c>
      <c r="E1318" t="s">
        <v>636</v>
      </c>
      <c r="F1318">
        <v>46055</v>
      </c>
      <c r="G1318">
        <v>46001</v>
      </c>
      <c r="I1318" s="1"/>
      <c r="J1318" t="s">
        <v>43</v>
      </c>
      <c r="L1318" t="s">
        <v>16353</v>
      </c>
      <c r="O1318" t="s">
        <v>43</v>
      </c>
      <c r="P1318" t="s">
        <v>43</v>
      </c>
      <c r="Q1318" t="s">
        <v>43</v>
      </c>
      <c r="V1318" s="1"/>
      <c r="X1318" s="317"/>
      <c r="AB1318" s="317"/>
    </row>
    <row r="1319" spans="1:28">
      <c r="A1319">
        <v>1318</v>
      </c>
      <c r="B1319" t="s">
        <v>4015</v>
      </c>
      <c r="C1319" t="s">
        <v>4016</v>
      </c>
      <c r="D1319" t="s">
        <v>37</v>
      </c>
      <c r="E1319" t="s">
        <v>108</v>
      </c>
      <c r="I1319" s="1">
        <v>45966</v>
      </c>
      <c r="J1319">
        <v>11</v>
      </c>
      <c r="L1319" t="s">
        <v>16353</v>
      </c>
      <c r="M1319">
        <v>50041280</v>
      </c>
      <c r="N1319" t="s">
        <v>6518</v>
      </c>
      <c r="O1319">
        <v>12</v>
      </c>
      <c r="P1319">
        <v>11</v>
      </c>
      <c r="Q1319">
        <v>12</v>
      </c>
      <c r="V1319" s="1">
        <v>46022</v>
      </c>
      <c r="W1319">
        <v>12</v>
      </c>
      <c r="X1319" s="317">
        <v>75670</v>
      </c>
      <c r="Y1319">
        <v>25.12</v>
      </c>
      <c r="Z1319">
        <v>12</v>
      </c>
      <c r="AA1319">
        <v>40</v>
      </c>
      <c r="AB1319" s="317">
        <v>112253</v>
      </c>
    </row>
    <row r="1320" spans="1:28">
      <c r="A1320">
        <v>1319</v>
      </c>
      <c r="B1320" t="s">
        <v>4022</v>
      </c>
      <c r="C1320" t="s">
        <v>11639</v>
      </c>
      <c r="D1320" t="s">
        <v>37</v>
      </c>
      <c r="E1320" t="s">
        <v>108</v>
      </c>
      <c r="F1320">
        <v>46041</v>
      </c>
      <c r="I1320" s="1"/>
      <c r="J1320" t="s">
        <v>43</v>
      </c>
      <c r="L1320" t="s">
        <v>16353</v>
      </c>
      <c r="O1320" t="s">
        <v>43</v>
      </c>
      <c r="P1320" t="s">
        <v>43</v>
      </c>
      <c r="Q1320" t="s">
        <v>43</v>
      </c>
      <c r="V1320" s="1"/>
      <c r="X1320" s="317"/>
      <c r="AB1320" s="317"/>
    </row>
    <row r="1321" spans="1:28">
      <c r="A1321">
        <v>1320</v>
      </c>
      <c r="B1321" t="s">
        <v>4028</v>
      </c>
      <c r="C1321" t="s">
        <v>11640</v>
      </c>
      <c r="D1321" t="s">
        <v>37</v>
      </c>
      <c r="E1321" t="s">
        <v>108</v>
      </c>
      <c r="F1321">
        <v>46080</v>
      </c>
      <c r="G1321">
        <v>46042</v>
      </c>
      <c r="I1321" s="1"/>
      <c r="J1321" t="s">
        <v>43</v>
      </c>
      <c r="L1321" t="s">
        <v>16353</v>
      </c>
      <c r="O1321" t="s">
        <v>43</v>
      </c>
      <c r="P1321" t="s">
        <v>43</v>
      </c>
      <c r="Q1321" t="s">
        <v>43</v>
      </c>
      <c r="V1321" s="1"/>
      <c r="X1321" s="317"/>
      <c r="AB1321" s="317"/>
    </row>
    <row r="1322" spans="1:28">
      <c r="A1322">
        <v>1321</v>
      </c>
      <c r="B1322" t="s">
        <v>4025</v>
      </c>
      <c r="C1322" t="s">
        <v>11641</v>
      </c>
      <c r="D1322" t="s">
        <v>37</v>
      </c>
      <c r="E1322" t="s">
        <v>108</v>
      </c>
      <c r="F1322">
        <v>46113</v>
      </c>
      <c r="I1322" s="1"/>
      <c r="L1322" t="s">
        <v>16353</v>
      </c>
      <c r="O1322" t="s">
        <v>43</v>
      </c>
      <c r="P1322" t="s">
        <v>43</v>
      </c>
      <c r="Q1322" t="s">
        <v>43</v>
      </c>
      <c r="V1322" s="1"/>
      <c r="X1322" s="317"/>
      <c r="AB1322" s="317"/>
    </row>
    <row r="1323" spans="1:28">
      <c r="A1323">
        <v>1322</v>
      </c>
      <c r="B1323" t="s">
        <v>4031</v>
      </c>
      <c r="C1323" t="s">
        <v>11642</v>
      </c>
      <c r="D1323" t="s">
        <v>37</v>
      </c>
      <c r="E1323" t="s">
        <v>108</v>
      </c>
      <c r="F1323">
        <v>46115</v>
      </c>
      <c r="I1323" s="1"/>
      <c r="L1323" t="s">
        <v>16353</v>
      </c>
      <c r="O1323" t="s">
        <v>43</v>
      </c>
      <c r="P1323" t="s">
        <v>43</v>
      </c>
      <c r="Q1323" t="s">
        <v>43</v>
      </c>
      <c r="V1323" s="1"/>
      <c r="X1323" s="317"/>
      <c r="AB1323" s="317"/>
    </row>
    <row r="1324" spans="1:28">
      <c r="A1324">
        <v>1323</v>
      </c>
      <c r="B1324" t="s">
        <v>4108</v>
      </c>
      <c r="C1324" t="s">
        <v>11643</v>
      </c>
      <c r="D1324" t="s">
        <v>46</v>
      </c>
      <c r="E1324" t="s">
        <v>3498</v>
      </c>
      <c r="F1324">
        <v>46204</v>
      </c>
      <c r="I1324" s="1"/>
      <c r="J1324" t="s">
        <v>43</v>
      </c>
      <c r="L1324" t="s">
        <v>16353</v>
      </c>
      <c r="O1324" t="s">
        <v>43</v>
      </c>
      <c r="P1324" t="s">
        <v>43</v>
      </c>
      <c r="Q1324" t="s">
        <v>43</v>
      </c>
      <c r="V1324" s="1"/>
      <c r="X1324" s="317"/>
      <c r="AB1324" s="317"/>
    </row>
    <row r="1325" spans="1:28">
      <c r="A1325">
        <v>1324</v>
      </c>
      <c r="B1325" t="s">
        <v>3989</v>
      </c>
      <c r="C1325" t="s">
        <v>3990</v>
      </c>
      <c r="D1325" t="s">
        <v>37</v>
      </c>
      <c r="E1325" t="s">
        <v>40</v>
      </c>
      <c r="F1325">
        <v>46054</v>
      </c>
      <c r="I1325" s="1"/>
      <c r="J1325" t="s">
        <v>43</v>
      </c>
      <c r="L1325" t="s">
        <v>16353</v>
      </c>
      <c r="O1325" t="s">
        <v>43</v>
      </c>
      <c r="P1325" t="s">
        <v>43</v>
      </c>
      <c r="Q1325" t="s">
        <v>43</v>
      </c>
      <c r="V1325" s="1"/>
      <c r="X1325" s="317"/>
      <c r="AB1325" s="317"/>
    </row>
    <row r="1326" spans="1:28">
      <c r="A1326">
        <v>1325</v>
      </c>
      <c r="B1326" t="s">
        <v>4019</v>
      </c>
      <c r="C1326" t="s">
        <v>11644</v>
      </c>
      <c r="D1326" t="s">
        <v>37</v>
      </c>
      <c r="E1326" t="s">
        <v>40</v>
      </c>
      <c r="F1326">
        <v>46034</v>
      </c>
      <c r="G1326">
        <v>46000</v>
      </c>
      <c r="I1326" s="1"/>
      <c r="J1326" t="s">
        <v>43</v>
      </c>
      <c r="L1326" t="s">
        <v>16353</v>
      </c>
      <c r="O1326" t="s">
        <v>43</v>
      </c>
      <c r="P1326" t="s">
        <v>43</v>
      </c>
      <c r="Q1326" t="s">
        <v>43</v>
      </c>
      <c r="V1326" s="1"/>
      <c r="X1326" s="317"/>
      <c r="AB1326" s="317"/>
    </row>
    <row r="1327" spans="1:28">
      <c r="A1327">
        <v>1326</v>
      </c>
      <c r="B1327" t="s">
        <v>4060</v>
      </c>
      <c r="C1327" t="s">
        <v>11645</v>
      </c>
      <c r="D1327" t="s">
        <v>37</v>
      </c>
      <c r="E1327" t="s">
        <v>60</v>
      </c>
      <c r="F1327">
        <v>46042</v>
      </c>
      <c r="I1327" s="1"/>
      <c r="J1327" t="s">
        <v>43</v>
      </c>
      <c r="L1327" t="s">
        <v>16353</v>
      </c>
      <c r="O1327" t="s">
        <v>43</v>
      </c>
      <c r="P1327" t="s">
        <v>43</v>
      </c>
      <c r="Q1327" t="s">
        <v>43</v>
      </c>
      <c r="V1327" s="1"/>
      <c r="X1327" s="317"/>
      <c r="AB1327" s="317"/>
    </row>
    <row r="1328" spans="1:28">
      <c r="A1328">
        <v>1327</v>
      </c>
      <c r="B1328" t="s">
        <v>11646</v>
      </c>
      <c r="C1328" t="s">
        <v>11647</v>
      </c>
      <c r="D1328" t="s">
        <v>37</v>
      </c>
      <c r="E1328" t="s">
        <v>40</v>
      </c>
      <c r="H1328" t="s">
        <v>10832</v>
      </c>
      <c r="I1328" s="1"/>
      <c r="J1328" t="s">
        <v>43</v>
      </c>
      <c r="L1328" t="s">
        <v>16353</v>
      </c>
      <c r="O1328" t="s">
        <v>43</v>
      </c>
      <c r="P1328" t="s">
        <v>43</v>
      </c>
      <c r="Q1328" t="s">
        <v>43</v>
      </c>
      <c r="V1328" s="1"/>
      <c r="X1328" s="317"/>
      <c r="AB1328" s="317"/>
    </row>
    <row r="1329" spans="1:28">
      <c r="A1329">
        <v>1328</v>
      </c>
      <c r="B1329" t="s">
        <v>11648</v>
      </c>
      <c r="C1329" t="s">
        <v>11649</v>
      </c>
      <c r="D1329" t="s">
        <v>37</v>
      </c>
      <c r="E1329" t="s">
        <v>40</v>
      </c>
      <c r="H1329" t="s">
        <v>10832</v>
      </c>
      <c r="I1329" s="1"/>
      <c r="J1329" t="s">
        <v>43</v>
      </c>
      <c r="L1329" t="s">
        <v>16353</v>
      </c>
      <c r="O1329" t="s">
        <v>43</v>
      </c>
      <c r="P1329" t="s">
        <v>43</v>
      </c>
      <c r="Q1329" t="s">
        <v>43</v>
      </c>
      <c r="V1329" s="1"/>
      <c r="X1329" s="317"/>
      <c r="AB1329" s="317"/>
    </row>
    <row r="1330" spans="1:28">
      <c r="A1330">
        <v>1329</v>
      </c>
      <c r="B1330" t="s">
        <v>11650</v>
      </c>
      <c r="C1330" t="s">
        <v>11651</v>
      </c>
      <c r="D1330" t="s">
        <v>37</v>
      </c>
      <c r="E1330" t="s">
        <v>108</v>
      </c>
      <c r="H1330" t="s">
        <v>10832</v>
      </c>
      <c r="I1330" s="1"/>
      <c r="J1330" t="s">
        <v>43</v>
      </c>
      <c r="L1330" t="s">
        <v>16353</v>
      </c>
      <c r="O1330" t="s">
        <v>43</v>
      </c>
      <c r="P1330" t="s">
        <v>43</v>
      </c>
      <c r="Q1330" t="s">
        <v>43</v>
      </c>
      <c r="V1330" s="1"/>
      <c r="X1330" s="317"/>
      <c r="AB1330" s="317"/>
    </row>
    <row r="1331" spans="1:28">
      <c r="A1331">
        <v>1330</v>
      </c>
      <c r="B1331" t="s">
        <v>11652</v>
      </c>
      <c r="C1331" t="s">
        <v>11653</v>
      </c>
      <c r="D1331" t="s">
        <v>37</v>
      </c>
      <c r="E1331" t="s">
        <v>87</v>
      </c>
      <c r="H1331" t="s">
        <v>10832</v>
      </c>
      <c r="I1331" s="1"/>
      <c r="J1331" t="s">
        <v>43</v>
      </c>
      <c r="L1331" t="s">
        <v>16353</v>
      </c>
      <c r="O1331" t="s">
        <v>43</v>
      </c>
      <c r="P1331" t="s">
        <v>43</v>
      </c>
      <c r="Q1331" t="s">
        <v>43</v>
      </c>
      <c r="V1331" s="1"/>
      <c r="X1331" s="317"/>
      <c r="AB1331" s="317"/>
    </row>
    <row r="1332" spans="1:28">
      <c r="A1332">
        <v>1331</v>
      </c>
      <c r="B1332" t="s">
        <v>11654</v>
      </c>
      <c r="C1332" t="s">
        <v>11655</v>
      </c>
      <c r="D1332" t="s">
        <v>37</v>
      </c>
      <c r="E1332" t="s">
        <v>108</v>
      </c>
      <c r="H1332" t="s">
        <v>10832</v>
      </c>
      <c r="I1332" s="1"/>
      <c r="J1332" t="s">
        <v>43</v>
      </c>
      <c r="L1332" t="s">
        <v>16353</v>
      </c>
      <c r="O1332" t="s">
        <v>43</v>
      </c>
      <c r="P1332" t="s">
        <v>43</v>
      </c>
      <c r="Q1332" t="s">
        <v>43</v>
      </c>
      <c r="V1332" s="1"/>
      <c r="X1332" s="317"/>
      <c r="AB1332" s="317"/>
    </row>
    <row r="1333" spans="1:28">
      <c r="A1333">
        <v>1332</v>
      </c>
      <c r="B1333" t="s">
        <v>4065</v>
      </c>
      <c r="C1333" t="s">
        <v>4899</v>
      </c>
      <c r="D1333" t="s">
        <v>37</v>
      </c>
      <c r="E1333" t="s">
        <v>636</v>
      </c>
      <c r="F1333">
        <v>46028</v>
      </c>
      <c r="I1333" s="1"/>
      <c r="J1333" t="s">
        <v>43</v>
      </c>
      <c r="L1333" t="s">
        <v>16353</v>
      </c>
      <c r="O1333" t="s">
        <v>43</v>
      </c>
      <c r="P1333" t="s">
        <v>43</v>
      </c>
      <c r="Q1333" t="s">
        <v>43</v>
      </c>
      <c r="V1333" s="1"/>
      <c r="X1333" s="317"/>
      <c r="AB1333" s="317"/>
    </row>
    <row r="1334" spans="1:28">
      <c r="A1334">
        <v>1333</v>
      </c>
      <c r="B1334" t="s">
        <v>4068</v>
      </c>
      <c r="C1334" t="s">
        <v>11656</v>
      </c>
      <c r="D1334" t="s">
        <v>37</v>
      </c>
      <c r="E1334" t="s">
        <v>636</v>
      </c>
      <c r="F1334">
        <v>46041</v>
      </c>
      <c r="G1334">
        <v>45987</v>
      </c>
      <c r="I1334" s="1"/>
      <c r="J1334" t="s">
        <v>43</v>
      </c>
      <c r="L1334" t="s">
        <v>16353</v>
      </c>
      <c r="O1334" t="s">
        <v>43</v>
      </c>
      <c r="P1334" t="s">
        <v>43</v>
      </c>
      <c r="Q1334" t="s">
        <v>43</v>
      </c>
      <c r="V1334" s="1"/>
      <c r="X1334" s="317"/>
      <c r="AB1334" s="317"/>
    </row>
    <row r="1335" spans="1:28">
      <c r="A1335">
        <v>1334</v>
      </c>
      <c r="B1335" t="s">
        <v>4146</v>
      </c>
      <c r="C1335" t="s">
        <v>4147</v>
      </c>
      <c r="D1335" t="s">
        <v>37</v>
      </c>
      <c r="E1335" t="s">
        <v>87</v>
      </c>
      <c r="F1335">
        <v>46055</v>
      </c>
      <c r="I1335" s="1"/>
      <c r="J1335" t="s">
        <v>43</v>
      </c>
      <c r="L1335" t="s">
        <v>16353</v>
      </c>
      <c r="O1335" t="s">
        <v>43</v>
      </c>
      <c r="P1335" t="s">
        <v>43</v>
      </c>
      <c r="Q1335" t="s">
        <v>43</v>
      </c>
      <c r="V1335" s="1"/>
      <c r="X1335" s="317"/>
      <c r="AB1335" s="317"/>
    </row>
    <row r="1336" spans="1:28">
      <c r="A1336">
        <v>1335</v>
      </c>
      <c r="B1336" t="s">
        <v>4152</v>
      </c>
      <c r="C1336" t="s">
        <v>4147</v>
      </c>
      <c r="D1336" t="s">
        <v>37</v>
      </c>
      <c r="E1336" t="s">
        <v>87</v>
      </c>
      <c r="F1336">
        <v>46174</v>
      </c>
      <c r="I1336" s="1"/>
      <c r="J1336" t="s">
        <v>43</v>
      </c>
      <c r="L1336" t="s">
        <v>16353</v>
      </c>
      <c r="O1336" t="s">
        <v>43</v>
      </c>
      <c r="P1336" t="s">
        <v>43</v>
      </c>
      <c r="Q1336" t="s">
        <v>43</v>
      </c>
      <c r="V1336" s="1"/>
      <c r="X1336" s="317"/>
      <c r="AB1336" s="317"/>
    </row>
    <row r="1337" spans="1:28">
      <c r="A1337">
        <v>1336</v>
      </c>
      <c r="B1337" t="s">
        <v>11657</v>
      </c>
      <c r="C1337" t="s">
        <v>11658</v>
      </c>
      <c r="D1337" t="s">
        <v>37</v>
      </c>
      <c r="E1337" t="s">
        <v>40</v>
      </c>
      <c r="I1337" s="1">
        <v>45962</v>
      </c>
      <c r="J1337">
        <v>11</v>
      </c>
      <c r="L1337" t="s">
        <v>16353</v>
      </c>
      <c r="M1337">
        <v>50042183</v>
      </c>
      <c r="N1337" t="s">
        <v>6518</v>
      </c>
      <c r="O1337">
        <v>11</v>
      </c>
      <c r="P1337">
        <v>11</v>
      </c>
      <c r="Q1337">
        <v>11</v>
      </c>
      <c r="V1337" s="1">
        <v>46022</v>
      </c>
      <c r="W1337">
        <v>12</v>
      </c>
      <c r="X1337" s="317">
        <v>25030</v>
      </c>
      <c r="Y1337">
        <v>25.12</v>
      </c>
      <c r="Z1337">
        <v>12</v>
      </c>
      <c r="AA1337">
        <v>40</v>
      </c>
      <c r="AB1337" s="317">
        <v>50873</v>
      </c>
    </row>
    <row r="1338" spans="1:28">
      <c r="A1338">
        <v>1337</v>
      </c>
      <c r="B1338" t="s">
        <v>4057</v>
      </c>
      <c r="C1338" t="s">
        <v>11659</v>
      </c>
      <c r="D1338" t="s">
        <v>37</v>
      </c>
      <c r="E1338" t="s">
        <v>92</v>
      </c>
      <c r="F1338">
        <v>46078</v>
      </c>
      <c r="I1338" s="1"/>
      <c r="J1338" t="s">
        <v>43</v>
      </c>
      <c r="L1338" t="s">
        <v>16353</v>
      </c>
      <c r="O1338" t="s">
        <v>43</v>
      </c>
      <c r="P1338" t="s">
        <v>43</v>
      </c>
      <c r="Q1338" t="s">
        <v>43</v>
      </c>
      <c r="V1338" s="1"/>
      <c r="X1338" s="317"/>
      <c r="AB1338" s="317"/>
    </row>
    <row r="1339" spans="1:28">
      <c r="A1339">
        <v>1338</v>
      </c>
      <c r="B1339" t="s">
        <v>4096</v>
      </c>
      <c r="C1339" t="s">
        <v>5615</v>
      </c>
      <c r="D1339" t="s">
        <v>37</v>
      </c>
      <c r="E1339" t="s">
        <v>636</v>
      </c>
      <c r="F1339">
        <v>46078</v>
      </c>
      <c r="I1339" s="1"/>
      <c r="J1339" t="s">
        <v>43</v>
      </c>
      <c r="L1339" t="s">
        <v>16353</v>
      </c>
      <c r="O1339" t="s">
        <v>43</v>
      </c>
      <c r="P1339" t="s">
        <v>43</v>
      </c>
      <c r="Q1339" t="s">
        <v>43</v>
      </c>
      <c r="V1339" s="1"/>
      <c r="X1339" s="317"/>
      <c r="AB1339" s="317"/>
    </row>
    <row r="1340" spans="1:28">
      <c r="A1340">
        <v>1339</v>
      </c>
      <c r="B1340" t="s">
        <v>4099</v>
      </c>
      <c r="C1340" t="s">
        <v>5615</v>
      </c>
      <c r="D1340" t="s">
        <v>37</v>
      </c>
      <c r="E1340" t="s">
        <v>636</v>
      </c>
      <c r="F1340">
        <v>46058</v>
      </c>
      <c r="G1340">
        <v>46016</v>
      </c>
      <c r="I1340" s="1"/>
      <c r="J1340" t="s">
        <v>43</v>
      </c>
      <c r="L1340" t="s">
        <v>16353</v>
      </c>
      <c r="O1340" t="s">
        <v>43</v>
      </c>
      <c r="P1340" t="s">
        <v>43</v>
      </c>
      <c r="Q1340" t="s">
        <v>43</v>
      </c>
      <c r="V1340" s="1"/>
      <c r="X1340" s="317"/>
      <c r="AB1340" s="317"/>
    </row>
    <row r="1341" spans="1:28">
      <c r="A1341">
        <v>1340</v>
      </c>
      <c r="B1341" t="s">
        <v>4105</v>
      </c>
      <c r="C1341" t="s">
        <v>873</v>
      </c>
      <c r="D1341" t="s">
        <v>37</v>
      </c>
      <c r="E1341" t="s">
        <v>123</v>
      </c>
      <c r="F1341">
        <v>46055</v>
      </c>
      <c r="I1341" s="1"/>
      <c r="J1341" t="s">
        <v>43</v>
      </c>
      <c r="L1341" t="s">
        <v>16353</v>
      </c>
      <c r="O1341" t="s">
        <v>43</v>
      </c>
      <c r="P1341" t="s">
        <v>43</v>
      </c>
      <c r="Q1341" t="s">
        <v>43</v>
      </c>
      <c r="V1341" s="1"/>
      <c r="X1341" s="317"/>
      <c r="AB1341" s="317"/>
    </row>
    <row r="1342" spans="1:28">
      <c r="A1342">
        <v>1341</v>
      </c>
      <c r="B1342" t="s">
        <v>4063</v>
      </c>
      <c r="C1342" t="s">
        <v>2948</v>
      </c>
      <c r="D1342" t="s">
        <v>37</v>
      </c>
      <c r="E1342" t="s">
        <v>108</v>
      </c>
      <c r="F1342">
        <v>46266</v>
      </c>
      <c r="I1342" s="1"/>
      <c r="J1342" t="s">
        <v>43</v>
      </c>
      <c r="L1342" t="s">
        <v>16353</v>
      </c>
      <c r="O1342" t="s">
        <v>43</v>
      </c>
      <c r="P1342" t="s">
        <v>43</v>
      </c>
      <c r="Q1342" t="s">
        <v>43</v>
      </c>
      <c r="V1342" s="1"/>
      <c r="X1342" s="317"/>
      <c r="AB1342" s="317"/>
    </row>
    <row r="1343" spans="1:28">
      <c r="A1343">
        <v>1342</v>
      </c>
      <c r="B1343" t="s">
        <v>3935</v>
      </c>
      <c r="C1343" t="s">
        <v>3936</v>
      </c>
      <c r="D1343" t="s">
        <v>37</v>
      </c>
      <c r="E1343" t="s">
        <v>108</v>
      </c>
      <c r="F1343">
        <v>46055</v>
      </c>
      <c r="I1343" s="1"/>
      <c r="J1343" t="s">
        <v>43</v>
      </c>
      <c r="L1343" t="s">
        <v>16353</v>
      </c>
      <c r="O1343" t="s">
        <v>43</v>
      </c>
      <c r="P1343" t="s">
        <v>43</v>
      </c>
      <c r="Q1343" t="s">
        <v>43</v>
      </c>
      <c r="V1343" s="1"/>
      <c r="X1343" s="317"/>
      <c r="AB1343" s="317"/>
    </row>
    <row r="1344" spans="1:28">
      <c r="A1344">
        <v>1343</v>
      </c>
      <c r="B1344" t="s">
        <v>4076</v>
      </c>
      <c r="C1344" t="s">
        <v>4077</v>
      </c>
      <c r="D1344" t="s">
        <v>37</v>
      </c>
      <c r="E1344" t="s">
        <v>108</v>
      </c>
      <c r="F1344">
        <v>46069</v>
      </c>
      <c r="G1344">
        <v>46049</v>
      </c>
      <c r="I1344" s="1"/>
      <c r="J1344" t="s">
        <v>43</v>
      </c>
      <c r="L1344" t="s">
        <v>16353</v>
      </c>
      <c r="O1344" t="s">
        <v>43</v>
      </c>
      <c r="P1344" t="s">
        <v>43</v>
      </c>
      <c r="Q1344" t="s">
        <v>43</v>
      </c>
      <c r="V1344" s="1"/>
      <c r="X1344" s="317"/>
      <c r="AB1344" s="317"/>
    </row>
    <row r="1345" spans="1:28">
      <c r="A1345">
        <v>1344</v>
      </c>
      <c r="B1345" t="s">
        <v>4102</v>
      </c>
      <c r="C1345" t="s">
        <v>11660</v>
      </c>
      <c r="D1345" t="s">
        <v>37</v>
      </c>
      <c r="E1345" t="s">
        <v>108</v>
      </c>
      <c r="F1345">
        <v>46013</v>
      </c>
      <c r="I1345" s="1">
        <v>46049</v>
      </c>
      <c r="J1345">
        <v>1</v>
      </c>
      <c r="L1345" t="s">
        <v>16353</v>
      </c>
      <c r="M1345">
        <v>50055131</v>
      </c>
      <c r="N1345" t="s">
        <v>6518</v>
      </c>
      <c r="O1345">
        <v>2</v>
      </c>
      <c r="P1345">
        <v>1</v>
      </c>
      <c r="Q1345">
        <v>2</v>
      </c>
      <c r="V1345" s="1"/>
      <c r="X1345" s="317"/>
      <c r="Y1345">
        <v>26.2</v>
      </c>
      <c r="Z1345">
        <v>2</v>
      </c>
      <c r="AA1345">
        <v>40</v>
      </c>
      <c r="AB1345" s="317">
        <v>49117</v>
      </c>
    </row>
    <row r="1346" spans="1:28">
      <c r="A1346">
        <v>1345</v>
      </c>
      <c r="B1346" t="s">
        <v>582</v>
      </c>
      <c r="C1346" t="s">
        <v>583</v>
      </c>
      <c r="D1346" t="s">
        <v>37</v>
      </c>
      <c r="E1346" t="s">
        <v>108</v>
      </c>
      <c r="I1346" s="1">
        <v>45972</v>
      </c>
      <c r="J1346">
        <v>11</v>
      </c>
      <c r="L1346" t="s">
        <v>16353</v>
      </c>
      <c r="M1346">
        <v>50042770</v>
      </c>
      <c r="N1346" t="s">
        <v>6518</v>
      </c>
      <c r="O1346">
        <v>12</v>
      </c>
      <c r="P1346">
        <v>11</v>
      </c>
      <c r="Q1346">
        <v>12</v>
      </c>
      <c r="V1346" s="1">
        <v>46022</v>
      </c>
      <c r="W1346">
        <v>12</v>
      </c>
      <c r="X1346" s="317">
        <v>25690</v>
      </c>
      <c r="Y1346">
        <v>25.12</v>
      </c>
      <c r="Z1346">
        <v>12</v>
      </c>
      <c r="AA1346">
        <v>40</v>
      </c>
      <c r="AB1346" s="317">
        <v>38089</v>
      </c>
    </row>
    <row r="1347" spans="1:28">
      <c r="A1347">
        <v>1346</v>
      </c>
      <c r="B1347" t="s">
        <v>4121</v>
      </c>
      <c r="C1347" t="s">
        <v>4122</v>
      </c>
      <c r="D1347" t="s">
        <v>37</v>
      </c>
      <c r="E1347" t="s">
        <v>108</v>
      </c>
      <c r="I1347" s="1">
        <v>45972</v>
      </c>
      <c r="J1347">
        <v>11</v>
      </c>
      <c r="L1347" t="s">
        <v>16353</v>
      </c>
      <c r="M1347">
        <v>50042774</v>
      </c>
      <c r="N1347" t="s">
        <v>6518</v>
      </c>
      <c r="O1347">
        <v>12</v>
      </c>
      <c r="P1347">
        <v>11</v>
      </c>
      <c r="Q1347">
        <v>12</v>
      </c>
      <c r="V1347" s="1">
        <v>46022</v>
      </c>
      <c r="W1347">
        <v>12</v>
      </c>
      <c r="X1347" s="317">
        <v>23990</v>
      </c>
      <c r="Y1347">
        <v>25.12</v>
      </c>
      <c r="Z1347">
        <v>12</v>
      </c>
      <c r="AA1347">
        <v>40</v>
      </c>
      <c r="AB1347" s="317">
        <v>35559</v>
      </c>
    </row>
    <row r="1348" spans="1:28">
      <c r="A1348">
        <v>1347</v>
      </c>
      <c r="B1348" t="s">
        <v>4118</v>
      </c>
      <c r="C1348" t="s">
        <v>4119</v>
      </c>
      <c r="D1348" t="s">
        <v>37</v>
      </c>
      <c r="E1348" t="s">
        <v>40</v>
      </c>
      <c r="I1348" s="1">
        <v>45972</v>
      </c>
      <c r="J1348">
        <v>11</v>
      </c>
      <c r="L1348" t="s">
        <v>16353</v>
      </c>
      <c r="M1348">
        <v>50042746</v>
      </c>
      <c r="N1348" t="s">
        <v>10340</v>
      </c>
      <c r="O1348">
        <v>1</v>
      </c>
      <c r="P1348">
        <v>11</v>
      </c>
      <c r="Q1348">
        <v>1</v>
      </c>
      <c r="S1348">
        <v>46037</v>
      </c>
      <c r="T1348">
        <v>46042</v>
      </c>
      <c r="V1348" s="1"/>
      <c r="X1348" s="317"/>
      <c r="Y1348">
        <v>26.1</v>
      </c>
      <c r="Z1348">
        <v>1</v>
      </c>
      <c r="AA1348">
        <v>40</v>
      </c>
      <c r="AB1348" s="317">
        <v>157639</v>
      </c>
    </row>
    <row r="1349" spans="1:28">
      <c r="A1349">
        <v>1348</v>
      </c>
      <c r="B1349" t="s">
        <v>4115</v>
      </c>
      <c r="C1349" t="s">
        <v>11661</v>
      </c>
      <c r="D1349" t="s">
        <v>37</v>
      </c>
      <c r="E1349" t="s">
        <v>40</v>
      </c>
      <c r="F1349">
        <v>46035</v>
      </c>
      <c r="I1349" s="1"/>
      <c r="J1349" t="s">
        <v>43</v>
      </c>
      <c r="L1349" t="s">
        <v>16353</v>
      </c>
      <c r="O1349" t="s">
        <v>43</v>
      </c>
      <c r="P1349" t="s">
        <v>43</v>
      </c>
      <c r="Q1349" t="s">
        <v>43</v>
      </c>
      <c r="V1349" s="1"/>
      <c r="X1349" s="317"/>
      <c r="AB1349" s="317"/>
    </row>
    <row r="1350" spans="1:28">
      <c r="A1350">
        <v>1349</v>
      </c>
      <c r="B1350" t="s">
        <v>4111</v>
      </c>
      <c r="C1350" t="s">
        <v>4112</v>
      </c>
      <c r="D1350" t="s">
        <v>37</v>
      </c>
      <c r="E1350" t="s">
        <v>636</v>
      </c>
      <c r="F1350">
        <v>46055</v>
      </c>
      <c r="I1350" s="1"/>
      <c r="J1350" t="s">
        <v>43</v>
      </c>
      <c r="L1350" t="s">
        <v>16353</v>
      </c>
      <c r="O1350" t="s">
        <v>43</v>
      </c>
      <c r="P1350" t="s">
        <v>43</v>
      </c>
      <c r="Q1350" t="s">
        <v>43</v>
      </c>
      <c r="V1350" s="1"/>
      <c r="X1350" s="317"/>
      <c r="AB1350" s="317"/>
    </row>
    <row r="1351" spans="1:28">
      <c r="A1351">
        <v>1350</v>
      </c>
      <c r="B1351" t="s">
        <v>11662</v>
      </c>
      <c r="C1351" t="s">
        <v>11663</v>
      </c>
      <c r="D1351" t="s">
        <v>37</v>
      </c>
      <c r="E1351" t="s">
        <v>92</v>
      </c>
      <c r="I1351" s="1">
        <v>45972</v>
      </c>
      <c r="J1351">
        <v>11</v>
      </c>
      <c r="L1351" t="s">
        <v>16353</v>
      </c>
      <c r="M1351">
        <v>50042566</v>
      </c>
      <c r="N1351" t="s">
        <v>267</v>
      </c>
      <c r="O1351" t="s">
        <v>43</v>
      </c>
      <c r="P1351">
        <v>11</v>
      </c>
      <c r="Q1351" t="s">
        <v>43</v>
      </c>
      <c r="V1351" s="1"/>
      <c r="X1351" s="317"/>
      <c r="AB1351" s="317"/>
    </row>
    <row r="1352" spans="1:28">
      <c r="A1352">
        <v>1351</v>
      </c>
      <c r="B1352" t="s">
        <v>587</v>
      </c>
      <c r="C1352" t="s">
        <v>588</v>
      </c>
      <c r="D1352" t="s">
        <v>37</v>
      </c>
      <c r="E1352" t="s">
        <v>87</v>
      </c>
      <c r="I1352" s="1">
        <v>45972</v>
      </c>
      <c r="J1352">
        <v>11</v>
      </c>
      <c r="L1352" t="s">
        <v>16353</v>
      </c>
      <c r="M1352">
        <v>50042584</v>
      </c>
      <c r="N1352" t="s">
        <v>267</v>
      </c>
      <c r="O1352">
        <v>1</v>
      </c>
      <c r="P1352">
        <v>11</v>
      </c>
      <c r="Q1352">
        <v>1</v>
      </c>
      <c r="R1352">
        <v>45995</v>
      </c>
      <c r="S1352">
        <v>46051</v>
      </c>
      <c r="T1352">
        <v>46052</v>
      </c>
      <c r="V1352" s="1"/>
      <c r="X1352" s="317"/>
      <c r="Y1352">
        <v>26.1</v>
      </c>
      <c r="Z1352">
        <v>1</v>
      </c>
      <c r="AA1352">
        <v>40</v>
      </c>
      <c r="AB1352" s="317">
        <v>134512</v>
      </c>
    </row>
    <row r="1353" spans="1:28">
      <c r="A1353">
        <v>1352</v>
      </c>
      <c r="B1353" t="s">
        <v>11664</v>
      </c>
      <c r="C1353" t="s">
        <v>5635</v>
      </c>
      <c r="D1353" t="s">
        <v>37</v>
      </c>
      <c r="E1353" t="s">
        <v>60</v>
      </c>
      <c r="G1353">
        <v>45975</v>
      </c>
      <c r="H1353" t="s">
        <v>10832</v>
      </c>
      <c r="I1353" s="1"/>
      <c r="J1353" t="s">
        <v>43</v>
      </c>
      <c r="L1353" t="s">
        <v>16353</v>
      </c>
      <c r="O1353" t="s">
        <v>43</v>
      </c>
      <c r="P1353" t="s">
        <v>43</v>
      </c>
      <c r="Q1353" t="s">
        <v>43</v>
      </c>
      <c r="V1353" s="1"/>
      <c r="X1353" s="317"/>
      <c r="AB1353" s="317"/>
    </row>
    <row r="1354" spans="1:28">
      <c r="A1354">
        <v>1353</v>
      </c>
      <c r="B1354" t="s">
        <v>4124</v>
      </c>
      <c r="C1354" t="s">
        <v>4125</v>
      </c>
      <c r="D1354" t="s">
        <v>37</v>
      </c>
      <c r="E1354" t="s">
        <v>60</v>
      </c>
      <c r="F1354">
        <v>46006</v>
      </c>
      <c r="I1354" s="1"/>
      <c r="J1354" t="s">
        <v>43</v>
      </c>
      <c r="L1354" t="s">
        <v>16353</v>
      </c>
      <c r="O1354" t="s">
        <v>43</v>
      </c>
      <c r="P1354" t="s">
        <v>43</v>
      </c>
      <c r="Q1354" t="s">
        <v>43</v>
      </c>
      <c r="V1354" s="1"/>
      <c r="X1354" s="317"/>
      <c r="AB1354" s="317"/>
    </row>
    <row r="1355" spans="1:28">
      <c r="A1355">
        <v>1354</v>
      </c>
      <c r="B1355" t="s">
        <v>11665</v>
      </c>
      <c r="C1355" t="s">
        <v>11666</v>
      </c>
      <c r="D1355" t="s">
        <v>37</v>
      </c>
      <c r="E1355" t="s">
        <v>1423</v>
      </c>
      <c r="H1355" t="s">
        <v>10832</v>
      </c>
      <c r="I1355" s="1"/>
      <c r="J1355" t="s">
        <v>43</v>
      </c>
      <c r="L1355" t="s">
        <v>16353</v>
      </c>
      <c r="O1355" t="s">
        <v>43</v>
      </c>
      <c r="P1355" t="s">
        <v>43</v>
      </c>
      <c r="Q1355" t="s">
        <v>43</v>
      </c>
      <c r="V1355" s="1"/>
      <c r="X1355" s="317"/>
      <c r="AB1355" s="317"/>
    </row>
    <row r="1356" spans="1:28">
      <c r="A1356">
        <v>1355</v>
      </c>
      <c r="B1356" t="s">
        <v>11667</v>
      </c>
      <c r="C1356" t="s">
        <v>11668</v>
      </c>
      <c r="D1356" t="s">
        <v>37</v>
      </c>
      <c r="E1356" t="s">
        <v>1423</v>
      </c>
      <c r="H1356" t="s">
        <v>10832</v>
      </c>
      <c r="I1356" s="1"/>
      <c r="J1356" t="s">
        <v>43</v>
      </c>
      <c r="L1356" t="s">
        <v>16353</v>
      </c>
      <c r="O1356" t="s">
        <v>43</v>
      </c>
      <c r="P1356" t="s">
        <v>43</v>
      </c>
      <c r="Q1356" t="s">
        <v>43</v>
      </c>
      <c r="V1356" s="1"/>
      <c r="X1356" s="317"/>
      <c r="AB1356" s="317"/>
    </row>
    <row r="1357" spans="1:28">
      <c r="A1357">
        <v>1356</v>
      </c>
      <c r="B1357" t="s">
        <v>11669</v>
      </c>
      <c r="C1357" t="s">
        <v>11670</v>
      </c>
      <c r="D1357" t="s">
        <v>37</v>
      </c>
      <c r="E1357" t="s">
        <v>1423</v>
      </c>
      <c r="H1357" t="s">
        <v>10832</v>
      </c>
      <c r="I1357" s="1"/>
      <c r="J1357" t="s">
        <v>43</v>
      </c>
      <c r="L1357" t="s">
        <v>16353</v>
      </c>
      <c r="O1357" t="s">
        <v>43</v>
      </c>
      <c r="P1357" t="s">
        <v>43</v>
      </c>
      <c r="Q1357" t="s">
        <v>43</v>
      </c>
      <c r="V1357" s="1"/>
      <c r="X1357" s="317"/>
      <c r="AB1357" s="317"/>
    </row>
    <row r="1358" spans="1:28">
      <c r="A1358">
        <v>1357</v>
      </c>
      <c r="B1358" t="s">
        <v>11671</v>
      </c>
      <c r="C1358" t="s">
        <v>11672</v>
      </c>
      <c r="D1358" t="s">
        <v>37</v>
      </c>
      <c r="E1358" t="s">
        <v>1423</v>
      </c>
      <c r="H1358" t="s">
        <v>10832</v>
      </c>
      <c r="I1358" s="1"/>
      <c r="J1358" t="s">
        <v>43</v>
      </c>
      <c r="L1358" t="s">
        <v>16353</v>
      </c>
      <c r="O1358" t="s">
        <v>43</v>
      </c>
      <c r="P1358" t="s">
        <v>43</v>
      </c>
      <c r="Q1358" t="s">
        <v>43</v>
      </c>
      <c r="V1358" s="1"/>
      <c r="X1358" s="317"/>
      <c r="AB1358" s="317"/>
    </row>
    <row r="1359" spans="1:28">
      <c r="A1359">
        <v>1358</v>
      </c>
      <c r="B1359" t="s">
        <v>11673</v>
      </c>
      <c r="C1359" t="s">
        <v>11674</v>
      </c>
      <c r="D1359" t="s">
        <v>37</v>
      </c>
      <c r="E1359" t="s">
        <v>40</v>
      </c>
      <c r="I1359" s="1">
        <v>46058</v>
      </c>
      <c r="J1359">
        <v>2</v>
      </c>
      <c r="L1359" t="s">
        <v>16353</v>
      </c>
      <c r="N1359" t="s">
        <v>10411</v>
      </c>
      <c r="O1359" t="s">
        <v>43</v>
      </c>
      <c r="P1359">
        <v>2</v>
      </c>
      <c r="Q1359" t="s">
        <v>43</v>
      </c>
      <c r="R1359">
        <v>46086</v>
      </c>
      <c r="V1359" s="1"/>
      <c r="X1359" s="317"/>
      <c r="AB1359" s="317"/>
    </row>
    <row r="1360" spans="1:28">
      <c r="A1360">
        <v>1359</v>
      </c>
      <c r="B1360" t="s">
        <v>11675</v>
      </c>
      <c r="C1360" t="s">
        <v>10772</v>
      </c>
      <c r="D1360" t="s">
        <v>37</v>
      </c>
      <c r="E1360" t="s">
        <v>92</v>
      </c>
      <c r="G1360">
        <v>45981</v>
      </c>
      <c r="H1360" t="s">
        <v>10832</v>
      </c>
      <c r="I1360" s="1"/>
      <c r="J1360" t="s">
        <v>43</v>
      </c>
      <c r="L1360" t="s">
        <v>16353</v>
      </c>
      <c r="O1360" t="s">
        <v>43</v>
      </c>
      <c r="P1360" t="s">
        <v>43</v>
      </c>
      <c r="Q1360" t="s">
        <v>43</v>
      </c>
      <c r="V1360" s="1"/>
      <c r="X1360" s="317"/>
      <c r="AB1360" s="317"/>
    </row>
    <row r="1361" spans="1:28">
      <c r="A1361">
        <v>1360</v>
      </c>
      <c r="B1361" t="s">
        <v>11676</v>
      </c>
      <c r="C1361" t="s">
        <v>11677</v>
      </c>
      <c r="D1361" t="s">
        <v>37</v>
      </c>
      <c r="E1361" t="s">
        <v>636</v>
      </c>
      <c r="H1361" t="s">
        <v>10832</v>
      </c>
      <c r="I1361" s="1"/>
      <c r="J1361" t="s">
        <v>43</v>
      </c>
      <c r="L1361" t="s">
        <v>16353</v>
      </c>
      <c r="O1361" t="s">
        <v>43</v>
      </c>
      <c r="P1361" t="s">
        <v>43</v>
      </c>
      <c r="Q1361" t="s">
        <v>43</v>
      </c>
      <c r="V1361" s="1"/>
      <c r="X1361" s="317"/>
      <c r="AB1361" s="317"/>
    </row>
    <row r="1362" spans="1:28">
      <c r="A1362">
        <v>1361</v>
      </c>
      <c r="B1362" t="s">
        <v>4130</v>
      </c>
      <c r="C1362" t="s">
        <v>11678</v>
      </c>
      <c r="D1362" t="s">
        <v>37</v>
      </c>
      <c r="E1362" t="s">
        <v>87</v>
      </c>
      <c r="I1362" s="1">
        <v>45973</v>
      </c>
      <c r="J1362">
        <v>11</v>
      </c>
      <c r="L1362" t="s">
        <v>16353</v>
      </c>
      <c r="M1362">
        <v>50043059</v>
      </c>
      <c r="N1362" t="s">
        <v>267</v>
      </c>
      <c r="O1362">
        <v>12</v>
      </c>
      <c r="P1362">
        <v>11</v>
      </c>
      <c r="Q1362">
        <v>12</v>
      </c>
      <c r="V1362" s="1"/>
      <c r="X1362" s="317"/>
      <c r="Y1362">
        <v>26.1</v>
      </c>
      <c r="Z1362">
        <v>1</v>
      </c>
      <c r="AA1362">
        <v>40</v>
      </c>
      <c r="AB1362" s="317">
        <v>82628</v>
      </c>
    </row>
    <row r="1363" spans="1:28">
      <c r="A1363">
        <v>1362</v>
      </c>
      <c r="B1363" t="s">
        <v>3157</v>
      </c>
      <c r="C1363" t="s">
        <v>3158</v>
      </c>
      <c r="D1363" t="s">
        <v>37</v>
      </c>
      <c r="E1363" t="s">
        <v>87</v>
      </c>
      <c r="I1363" s="1">
        <v>45973</v>
      </c>
      <c r="J1363">
        <v>11</v>
      </c>
      <c r="L1363" t="s">
        <v>16353</v>
      </c>
      <c r="M1363">
        <v>50043063</v>
      </c>
      <c r="N1363" t="s">
        <v>267</v>
      </c>
      <c r="O1363">
        <v>2</v>
      </c>
      <c r="P1363">
        <v>11</v>
      </c>
      <c r="Q1363">
        <v>2</v>
      </c>
      <c r="S1363">
        <v>46072</v>
      </c>
      <c r="V1363" s="1"/>
      <c r="X1363" s="317"/>
      <c r="Y1363">
        <v>26.2</v>
      </c>
      <c r="Z1363">
        <v>2</v>
      </c>
      <c r="AA1363">
        <v>40</v>
      </c>
      <c r="AB1363" s="317">
        <v>202383</v>
      </c>
    </row>
    <row r="1364" spans="1:28">
      <c r="A1364">
        <v>1363</v>
      </c>
      <c r="B1364" t="s">
        <v>4135</v>
      </c>
      <c r="C1364" t="s">
        <v>11679</v>
      </c>
      <c r="D1364" t="s">
        <v>37</v>
      </c>
      <c r="E1364" t="s">
        <v>87</v>
      </c>
      <c r="I1364" s="1">
        <v>45973</v>
      </c>
      <c r="J1364">
        <v>11</v>
      </c>
      <c r="L1364" t="s">
        <v>16353</v>
      </c>
      <c r="M1364">
        <v>50043066</v>
      </c>
      <c r="N1364" t="s">
        <v>267</v>
      </c>
      <c r="O1364">
        <v>12</v>
      </c>
      <c r="P1364">
        <v>11</v>
      </c>
      <c r="Q1364">
        <v>12</v>
      </c>
      <c r="V1364" s="1"/>
      <c r="X1364" s="317"/>
      <c r="Y1364">
        <v>26.1</v>
      </c>
      <c r="Z1364">
        <v>1</v>
      </c>
      <c r="AA1364">
        <v>40</v>
      </c>
      <c r="AB1364" s="317">
        <v>76753</v>
      </c>
    </row>
    <row r="1365" spans="1:28">
      <c r="A1365">
        <v>1364</v>
      </c>
      <c r="B1365" t="s">
        <v>4138</v>
      </c>
      <c r="C1365" t="s">
        <v>11680</v>
      </c>
      <c r="D1365" t="s">
        <v>37</v>
      </c>
      <c r="E1365" t="s">
        <v>72</v>
      </c>
      <c r="I1365" s="1">
        <v>45973</v>
      </c>
      <c r="J1365">
        <v>11</v>
      </c>
      <c r="L1365" t="s">
        <v>16353</v>
      </c>
      <c r="M1365">
        <v>50043068</v>
      </c>
      <c r="N1365" t="s">
        <v>267</v>
      </c>
      <c r="O1365">
        <v>1</v>
      </c>
      <c r="P1365">
        <v>11</v>
      </c>
      <c r="Q1365">
        <v>1</v>
      </c>
      <c r="V1365" s="1"/>
      <c r="X1365" s="317"/>
      <c r="Y1365">
        <v>26.2</v>
      </c>
      <c r="Z1365">
        <v>2</v>
      </c>
      <c r="AA1365">
        <v>40</v>
      </c>
      <c r="AB1365" s="317">
        <v>85440</v>
      </c>
    </row>
    <row r="1366" spans="1:28">
      <c r="A1366">
        <v>1365</v>
      </c>
      <c r="B1366" t="s">
        <v>4141</v>
      </c>
      <c r="C1366" t="s">
        <v>11681</v>
      </c>
      <c r="D1366" t="s">
        <v>37</v>
      </c>
      <c r="E1366" t="s">
        <v>72</v>
      </c>
      <c r="I1366" s="1">
        <v>45973</v>
      </c>
      <c r="J1366">
        <v>11</v>
      </c>
      <c r="L1366" t="s">
        <v>16353</v>
      </c>
      <c r="M1366">
        <v>50043071</v>
      </c>
      <c r="N1366" t="s">
        <v>267</v>
      </c>
      <c r="O1366">
        <v>10</v>
      </c>
      <c r="P1366">
        <v>11</v>
      </c>
      <c r="Q1366">
        <v>10</v>
      </c>
      <c r="S1366">
        <v>46016</v>
      </c>
      <c r="T1366">
        <v>46036</v>
      </c>
      <c r="V1366" s="1">
        <v>46022</v>
      </c>
      <c r="W1366">
        <v>12</v>
      </c>
      <c r="X1366" s="317">
        <v>91240</v>
      </c>
      <c r="Y1366">
        <v>25.12</v>
      </c>
      <c r="Z1366">
        <v>12</v>
      </c>
      <c r="AA1366">
        <v>40</v>
      </c>
      <c r="AB1366" s="317">
        <v>201244</v>
      </c>
    </row>
    <row r="1367" spans="1:28">
      <c r="A1367">
        <v>1366</v>
      </c>
      <c r="B1367" t="s">
        <v>5556</v>
      </c>
      <c r="C1367" t="s">
        <v>5557</v>
      </c>
      <c r="D1367" t="s">
        <v>37</v>
      </c>
      <c r="E1367" t="s">
        <v>108</v>
      </c>
      <c r="I1367" s="1"/>
      <c r="J1367" t="s">
        <v>43</v>
      </c>
      <c r="L1367" t="s">
        <v>16353</v>
      </c>
      <c r="O1367" t="s">
        <v>43</v>
      </c>
      <c r="P1367" t="s">
        <v>43</v>
      </c>
      <c r="Q1367" t="s">
        <v>43</v>
      </c>
      <c r="V1367" s="1"/>
      <c r="X1367" s="317"/>
      <c r="AB1367" s="317"/>
    </row>
    <row r="1368" spans="1:28">
      <c r="A1368">
        <v>1367</v>
      </c>
      <c r="B1368" t="s">
        <v>4155</v>
      </c>
      <c r="C1368" t="s">
        <v>11682</v>
      </c>
      <c r="D1368" t="s">
        <v>37</v>
      </c>
      <c r="E1368" t="s">
        <v>636</v>
      </c>
      <c r="G1368">
        <v>46000</v>
      </c>
      <c r="I1368" s="1"/>
      <c r="J1368" t="s">
        <v>43</v>
      </c>
      <c r="L1368" t="s">
        <v>16353</v>
      </c>
      <c r="O1368" t="s">
        <v>43</v>
      </c>
      <c r="P1368" t="s">
        <v>43</v>
      </c>
      <c r="Q1368" t="s">
        <v>43</v>
      </c>
      <c r="V1368" s="1"/>
      <c r="X1368" s="317"/>
      <c r="AB1368" s="317"/>
    </row>
    <row r="1369" spans="1:28">
      <c r="A1369">
        <v>1368</v>
      </c>
      <c r="B1369" t="s">
        <v>4158</v>
      </c>
      <c r="C1369" t="s">
        <v>11683</v>
      </c>
      <c r="D1369" t="s">
        <v>37</v>
      </c>
      <c r="E1369" t="s">
        <v>87</v>
      </c>
      <c r="I1369" s="1"/>
      <c r="J1369" t="s">
        <v>43</v>
      </c>
      <c r="L1369" t="s">
        <v>16353</v>
      </c>
      <c r="O1369" t="s">
        <v>43</v>
      </c>
      <c r="P1369" t="s">
        <v>43</v>
      </c>
      <c r="Q1369" t="s">
        <v>43</v>
      </c>
      <c r="V1369" s="1"/>
      <c r="X1369" s="317"/>
      <c r="AB1369" s="317"/>
    </row>
    <row r="1370" spans="1:28">
      <c r="A1370">
        <v>1369</v>
      </c>
      <c r="B1370" t="s">
        <v>11684</v>
      </c>
      <c r="C1370" t="s">
        <v>11685</v>
      </c>
      <c r="D1370" t="s">
        <v>37</v>
      </c>
      <c r="E1370" t="s">
        <v>140</v>
      </c>
      <c r="H1370" t="s">
        <v>10832</v>
      </c>
      <c r="I1370" s="1"/>
      <c r="J1370" t="s">
        <v>43</v>
      </c>
      <c r="L1370" t="s">
        <v>16353</v>
      </c>
      <c r="O1370" t="s">
        <v>43</v>
      </c>
      <c r="P1370" t="s">
        <v>43</v>
      </c>
      <c r="Q1370" t="s">
        <v>43</v>
      </c>
      <c r="V1370" s="1"/>
      <c r="X1370" s="317"/>
      <c r="AB1370" s="317"/>
    </row>
    <row r="1371" spans="1:28">
      <c r="A1371">
        <v>1370</v>
      </c>
      <c r="B1371" t="s">
        <v>11686</v>
      </c>
      <c r="C1371" t="s">
        <v>11687</v>
      </c>
      <c r="D1371" t="s">
        <v>37</v>
      </c>
      <c r="E1371" t="s">
        <v>140</v>
      </c>
      <c r="H1371" t="s">
        <v>10832</v>
      </c>
      <c r="I1371" s="1"/>
      <c r="J1371" t="s">
        <v>43</v>
      </c>
      <c r="L1371" t="s">
        <v>16353</v>
      </c>
      <c r="O1371" t="s">
        <v>43</v>
      </c>
      <c r="P1371" t="s">
        <v>43</v>
      </c>
      <c r="Q1371" t="s">
        <v>43</v>
      </c>
      <c r="V1371" s="1"/>
      <c r="X1371" s="317"/>
      <c r="AB1371" s="317"/>
    </row>
    <row r="1372" spans="1:28">
      <c r="A1372">
        <v>1371</v>
      </c>
      <c r="B1372" t="s">
        <v>11688</v>
      </c>
      <c r="C1372" t="s">
        <v>11689</v>
      </c>
      <c r="D1372" t="s">
        <v>37</v>
      </c>
      <c r="E1372" t="s">
        <v>140</v>
      </c>
      <c r="I1372" s="1"/>
      <c r="J1372" t="s">
        <v>43</v>
      </c>
      <c r="L1372" t="s">
        <v>16353</v>
      </c>
      <c r="O1372" t="s">
        <v>43</v>
      </c>
      <c r="P1372" t="s">
        <v>43</v>
      </c>
      <c r="Q1372" t="s">
        <v>43</v>
      </c>
      <c r="V1372" s="1"/>
      <c r="X1372" s="317"/>
      <c r="AB1372" s="317"/>
    </row>
    <row r="1373" spans="1:28">
      <c r="A1373">
        <v>1372</v>
      </c>
      <c r="B1373" t="s">
        <v>11690</v>
      </c>
      <c r="C1373" t="s">
        <v>11691</v>
      </c>
      <c r="D1373" t="s">
        <v>37</v>
      </c>
      <c r="E1373" t="s">
        <v>92</v>
      </c>
      <c r="I1373" s="1"/>
      <c r="J1373" t="s">
        <v>43</v>
      </c>
      <c r="L1373" t="s">
        <v>16353</v>
      </c>
      <c r="O1373" t="s">
        <v>43</v>
      </c>
      <c r="P1373" t="s">
        <v>43</v>
      </c>
      <c r="Q1373" t="s">
        <v>43</v>
      </c>
      <c r="V1373" s="1"/>
      <c r="X1373" s="317"/>
      <c r="AB1373" s="317"/>
    </row>
    <row r="1374" spans="1:28">
      <c r="A1374">
        <v>1373</v>
      </c>
      <c r="B1374" t="s">
        <v>904</v>
      </c>
      <c r="C1374" t="s">
        <v>905</v>
      </c>
      <c r="D1374" t="s">
        <v>37</v>
      </c>
      <c r="E1374" t="s">
        <v>146</v>
      </c>
      <c r="I1374" s="1"/>
      <c r="L1374" t="s">
        <v>16353</v>
      </c>
      <c r="O1374" t="s">
        <v>43</v>
      </c>
      <c r="P1374" t="s">
        <v>43</v>
      </c>
      <c r="Q1374" t="s">
        <v>43</v>
      </c>
      <c r="V1374" s="1"/>
      <c r="X1374" s="317"/>
      <c r="AB1374" s="317"/>
    </row>
    <row r="1375" spans="1:28">
      <c r="A1375">
        <v>1374</v>
      </c>
      <c r="B1375" t="s">
        <v>4177</v>
      </c>
      <c r="C1375" t="s">
        <v>4178</v>
      </c>
      <c r="D1375" t="s">
        <v>37</v>
      </c>
      <c r="E1375" t="s">
        <v>40</v>
      </c>
      <c r="F1375">
        <v>46048</v>
      </c>
      <c r="I1375" s="1"/>
      <c r="J1375" t="s">
        <v>43</v>
      </c>
      <c r="L1375" t="s">
        <v>16353</v>
      </c>
      <c r="O1375" t="s">
        <v>43</v>
      </c>
      <c r="P1375" t="s">
        <v>43</v>
      </c>
      <c r="Q1375" t="s">
        <v>43</v>
      </c>
      <c r="V1375" s="1"/>
      <c r="X1375" s="317"/>
      <c r="AB1375" s="317"/>
    </row>
    <row r="1376" spans="1:28">
      <c r="A1376">
        <v>1375</v>
      </c>
      <c r="B1376" t="s">
        <v>4285</v>
      </c>
      <c r="C1376" t="s">
        <v>4286</v>
      </c>
      <c r="D1376" t="s">
        <v>37</v>
      </c>
      <c r="E1376" t="s">
        <v>60</v>
      </c>
      <c r="F1376">
        <v>46041</v>
      </c>
      <c r="I1376" s="1"/>
      <c r="J1376" t="s">
        <v>43</v>
      </c>
      <c r="L1376" t="s">
        <v>16353</v>
      </c>
      <c r="O1376" t="s">
        <v>43</v>
      </c>
      <c r="P1376" t="s">
        <v>43</v>
      </c>
      <c r="Q1376" t="s">
        <v>43</v>
      </c>
      <c r="V1376" s="1"/>
      <c r="X1376" s="317"/>
      <c r="AB1376" s="317"/>
    </row>
    <row r="1377" spans="1:28">
      <c r="A1377">
        <v>1376</v>
      </c>
      <c r="B1377" t="s">
        <v>11692</v>
      </c>
      <c r="C1377" t="s">
        <v>11693</v>
      </c>
      <c r="D1377" t="s">
        <v>37</v>
      </c>
      <c r="E1377" t="s">
        <v>636</v>
      </c>
      <c r="G1377">
        <v>45988</v>
      </c>
      <c r="H1377" t="s">
        <v>10832</v>
      </c>
      <c r="I1377" s="1"/>
      <c r="J1377" t="s">
        <v>43</v>
      </c>
      <c r="L1377" t="s">
        <v>16353</v>
      </c>
      <c r="O1377" t="s">
        <v>43</v>
      </c>
      <c r="P1377" t="s">
        <v>43</v>
      </c>
      <c r="Q1377" t="s">
        <v>43</v>
      </c>
      <c r="V1377" s="1"/>
      <c r="X1377" s="317"/>
      <c r="AB1377" s="317"/>
    </row>
    <row r="1378" spans="1:28">
      <c r="A1378">
        <v>1377</v>
      </c>
      <c r="B1378" t="s">
        <v>11694</v>
      </c>
      <c r="C1378" t="s">
        <v>11695</v>
      </c>
      <c r="D1378" t="s">
        <v>37</v>
      </c>
      <c r="E1378" t="s">
        <v>72</v>
      </c>
      <c r="H1378" t="s">
        <v>10832</v>
      </c>
      <c r="I1378" s="1">
        <v>46016</v>
      </c>
      <c r="J1378">
        <v>12</v>
      </c>
      <c r="L1378" t="s">
        <v>16353</v>
      </c>
      <c r="M1378">
        <v>630108</v>
      </c>
      <c r="N1378" t="s">
        <v>10411</v>
      </c>
      <c r="O1378">
        <v>1</v>
      </c>
      <c r="P1378">
        <v>12</v>
      </c>
      <c r="Q1378">
        <v>1</v>
      </c>
      <c r="R1378">
        <v>46042</v>
      </c>
      <c r="V1378" s="1"/>
      <c r="X1378" s="317"/>
      <c r="Y1378">
        <v>26.1</v>
      </c>
      <c r="Z1378">
        <v>1</v>
      </c>
      <c r="AA1378">
        <v>101</v>
      </c>
      <c r="AB1378" s="317">
        <v>61000</v>
      </c>
    </row>
    <row r="1379" spans="1:28">
      <c r="A1379">
        <v>1378</v>
      </c>
      <c r="B1379" t="s">
        <v>4182</v>
      </c>
      <c r="C1379" t="s">
        <v>11696</v>
      </c>
      <c r="D1379" t="s">
        <v>37</v>
      </c>
      <c r="E1379" t="s">
        <v>108</v>
      </c>
      <c r="F1379">
        <v>46042</v>
      </c>
      <c r="I1379" s="1"/>
      <c r="J1379" t="s">
        <v>43</v>
      </c>
      <c r="L1379" t="s">
        <v>16353</v>
      </c>
      <c r="O1379" t="s">
        <v>43</v>
      </c>
      <c r="P1379" t="s">
        <v>43</v>
      </c>
      <c r="Q1379" t="s">
        <v>43</v>
      </c>
      <c r="V1379" s="1"/>
      <c r="X1379" s="317"/>
      <c r="AB1379" s="317"/>
    </row>
    <row r="1380" spans="1:28">
      <c r="A1380">
        <v>1379</v>
      </c>
      <c r="B1380" t="s">
        <v>4185</v>
      </c>
      <c r="C1380" t="s">
        <v>11697</v>
      </c>
      <c r="D1380" t="s">
        <v>37</v>
      </c>
      <c r="E1380" t="s">
        <v>108</v>
      </c>
      <c r="F1380">
        <v>46048</v>
      </c>
      <c r="I1380" s="1"/>
      <c r="J1380" t="s">
        <v>43</v>
      </c>
      <c r="L1380" t="s">
        <v>16353</v>
      </c>
      <c r="O1380" t="s">
        <v>43</v>
      </c>
      <c r="P1380" t="s">
        <v>43</v>
      </c>
      <c r="Q1380" t="s">
        <v>43</v>
      </c>
      <c r="V1380" s="1"/>
      <c r="X1380" s="317"/>
      <c r="AB1380" s="317"/>
    </row>
    <row r="1381" spans="1:28">
      <c r="A1381">
        <v>1380</v>
      </c>
      <c r="B1381" t="s">
        <v>4188</v>
      </c>
      <c r="C1381" t="s">
        <v>4189</v>
      </c>
      <c r="D1381" t="s">
        <v>37</v>
      </c>
      <c r="E1381" t="s">
        <v>92</v>
      </c>
      <c r="F1381">
        <v>46050</v>
      </c>
      <c r="I1381" s="1"/>
      <c r="L1381" t="s">
        <v>16353</v>
      </c>
      <c r="O1381" t="s">
        <v>43</v>
      </c>
      <c r="P1381" t="s">
        <v>43</v>
      </c>
      <c r="Q1381" t="s">
        <v>43</v>
      </c>
      <c r="V1381" s="1"/>
      <c r="X1381" s="317"/>
      <c r="AB1381" s="317"/>
    </row>
    <row r="1382" spans="1:28">
      <c r="A1382">
        <v>1381</v>
      </c>
      <c r="B1382" t="s">
        <v>4195</v>
      </c>
      <c r="C1382" t="s">
        <v>4196</v>
      </c>
      <c r="D1382" t="s">
        <v>37</v>
      </c>
      <c r="E1382" t="s">
        <v>72</v>
      </c>
      <c r="F1382">
        <v>46041</v>
      </c>
      <c r="I1382" s="1"/>
      <c r="J1382" t="s">
        <v>43</v>
      </c>
      <c r="L1382" t="s">
        <v>16353</v>
      </c>
      <c r="O1382" t="s">
        <v>43</v>
      </c>
      <c r="P1382" t="s">
        <v>43</v>
      </c>
      <c r="Q1382" t="s">
        <v>43</v>
      </c>
      <c r="V1382" s="1"/>
      <c r="X1382" s="317"/>
      <c r="AB1382" s="317"/>
    </row>
    <row r="1383" spans="1:28">
      <c r="A1383">
        <v>1382</v>
      </c>
      <c r="B1383" t="s">
        <v>4192</v>
      </c>
      <c r="C1383" t="s">
        <v>4193</v>
      </c>
      <c r="D1383" t="s">
        <v>37</v>
      </c>
      <c r="E1383" t="s">
        <v>87</v>
      </c>
      <c r="F1383">
        <v>46048</v>
      </c>
      <c r="I1383" s="1"/>
      <c r="J1383" t="s">
        <v>43</v>
      </c>
      <c r="L1383" t="s">
        <v>16353</v>
      </c>
      <c r="O1383" t="s">
        <v>43</v>
      </c>
      <c r="P1383" t="s">
        <v>43</v>
      </c>
      <c r="Q1383" t="s">
        <v>43</v>
      </c>
      <c r="V1383" s="1"/>
      <c r="X1383" s="317"/>
      <c r="AB1383" s="317"/>
    </row>
    <row r="1384" spans="1:28">
      <c r="A1384">
        <v>1383</v>
      </c>
      <c r="B1384" t="s">
        <v>4172</v>
      </c>
      <c r="C1384" t="s">
        <v>4173</v>
      </c>
      <c r="D1384" t="s">
        <v>37</v>
      </c>
      <c r="E1384" t="s">
        <v>87</v>
      </c>
      <c r="I1384" s="1">
        <v>45979</v>
      </c>
      <c r="J1384">
        <v>11</v>
      </c>
      <c r="L1384" t="s">
        <v>16353</v>
      </c>
      <c r="M1384">
        <v>50043891</v>
      </c>
      <c r="N1384" t="s">
        <v>10411</v>
      </c>
      <c r="O1384">
        <v>2</v>
      </c>
      <c r="P1384">
        <v>11</v>
      </c>
      <c r="Q1384">
        <v>2</v>
      </c>
      <c r="R1384">
        <v>45996</v>
      </c>
      <c r="V1384" s="1"/>
      <c r="X1384" s="317"/>
      <c r="Y1384">
        <v>26.2</v>
      </c>
      <c r="Z1384">
        <v>2</v>
      </c>
      <c r="AA1384">
        <v>40</v>
      </c>
      <c r="AB1384" s="317">
        <v>114593</v>
      </c>
    </row>
    <row r="1385" spans="1:28">
      <c r="A1385">
        <v>1384</v>
      </c>
      <c r="B1385" t="s">
        <v>11698</v>
      </c>
      <c r="C1385" t="s">
        <v>11699</v>
      </c>
      <c r="D1385" t="s">
        <v>37</v>
      </c>
      <c r="E1385" t="s">
        <v>92</v>
      </c>
      <c r="H1385" t="s">
        <v>10832</v>
      </c>
      <c r="I1385" s="1"/>
      <c r="J1385" t="s">
        <v>43</v>
      </c>
      <c r="L1385" t="s">
        <v>16353</v>
      </c>
      <c r="O1385" t="s">
        <v>43</v>
      </c>
      <c r="P1385" t="s">
        <v>43</v>
      </c>
      <c r="Q1385" t="s">
        <v>43</v>
      </c>
      <c r="V1385" s="1"/>
      <c r="X1385" s="317"/>
      <c r="AB1385" s="317"/>
    </row>
    <row r="1386" spans="1:28">
      <c r="A1386">
        <v>1385</v>
      </c>
      <c r="B1386" t="s">
        <v>4232</v>
      </c>
      <c r="C1386" t="s">
        <v>4978</v>
      </c>
      <c r="D1386" t="s">
        <v>37</v>
      </c>
      <c r="E1386" t="s">
        <v>40</v>
      </c>
      <c r="F1386">
        <v>46076</v>
      </c>
      <c r="I1386" s="1"/>
      <c r="J1386" t="s">
        <v>43</v>
      </c>
      <c r="L1386" t="s">
        <v>16353</v>
      </c>
      <c r="O1386" t="s">
        <v>43</v>
      </c>
      <c r="P1386" t="s">
        <v>43</v>
      </c>
      <c r="Q1386" t="s">
        <v>43</v>
      </c>
      <c r="V1386" s="1"/>
      <c r="X1386" s="317"/>
      <c r="AB1386" s="317"/>
    </row>
    <row r="1387" spans="1:28">
      <c r="A1387">
        <v>1386</v>
      </c>
      <c r="B1387" t="s">
        <v>4235</v>
      </c>
      <c r="C1387" t="s">
        <v>4236</v>
      </c>
      <c r="D1387" t="s">
        <v>37</v>
      </c>
      <c r="E1387" t="s">
        <v>40</v>
      </c>
      <c r="F1387">
        <v>46048</v>
      </c>
      <c r="I1387" s="1"/>
      <c r="J1387" t="s">
        <v>43</v>
      </c>
      <c r="L1387" t="s">
        <v>16353</v>
      </c>
      <c r="O1387" t="s">
        <v>43</v>
      </c>
      <c r="P1387" t="s">
        <v>43</v>
      </c>
      <c r="Q1387" t="s">
        <v>43</v>
      </c>
      <c r="V1387" s="1"/>
      <c r="X1387" s="317"/>
      <c r="AB1387" s="317"/>
    </row>
    <row r="1388" spans="1:28">
      <c r="A1388">
        <v>1387</v>
      </c>
      <c r="B1388" t="s">
        <v>4222</v>
      </c>
      <c r="C1388" t="s">
        <v>4223</v>
      </c>
      <c r="D1388" t="s">
        <v>46</v>
      </c>
      <c r="E1388" t="s">
        <v>49</v>
      </c>
      <c r="F1388">
        <v>46041</v>
      </c>
      <c r="G1388">
        <v>46016</v>
      </c>
      <c r="I1388" s="1"/>
      <c r="J1388" t="s">
        <v>43</v>
      </c>
      <c r="L1388" t="s">
        <v>16353</v>
      </c>
      <c r="O1388" t="s">
        <v>43</v>
      </c>
      <c r="P1388" t="s">
        <v>43</v>
      </c>
      <c r="Q1388" t="s">
        <v>43</v>
      </c>
      <c r="V1388" s="1"/>
      <c r="X1388" s="317"/>
      <c r="AB1388" s="317"/>
    </row>
    <row r="1389" spans="1:28">
      <c r="A1389">
        <v>1388</v>
      </c>
      <c r="B1389" t="s">
        <v>11700</v>
      </c>
      <c r="C1389" t="s">
        <v>11701</v>
      </c>
      <c r="D1389" t="s">
        <v>37</v>
      </c>
      <c r="E1389" t="s">
        <v>72</v>
      </c>
      <c r="I1389" s="1"/>
      <c r="J1389" t="s">
        <v>43</v>
      </c>
      <c r="L1389" t="s">
        <v>16353</v>
      </c>
      <c r="O1389" t="s">
        <v>43</v>
      </c>
      <c r="P1389" t="s">
        <v>43</v>
      </c>
      <c r="Q1389" t="s">
        <v>43</v>
      </c>
      <c r="V1389" s="1"/>
      <c r="X1389" s="317"/>
      <c r="AB1389" s="317"/>
    </row>
    <row r="1390" spans="1:28">
      <c r="A1390">
        <v>1389</v>
      </c>
      <c r="B1390" t="s">
        <v>11702</v>
      </c>
      <c r="C1390" t="s">
        <v>11703</v>
      </c>
      <c r="D1390" t="s">
        <v>37</v>
      </c>
      <c r="E1390" t="s">
        <v>1423</v>
      </c>
      <c r="H1390" t="s">
        <v>10832</v>
      </c>
      <c r="I1390" s="1"/>
      <c r="J1390" t="s">
        <v>43</v>
      </c>
      <c r="L1390" t="s">
        <v>16353</v>
      </c>
      <c r="O1390" t="s">
        <v>43</v>
      </c>
      <c r="P1390" t="s">
        <v>43</v>
      </c>
      <c r="Q1390" t="s">
        <v>43</v>
      </c>
      <c r="V1390" s="1"/>
      <c r="X1390" s="317"/>
      <c r="AB1390" s="317"/>
    </row>
    <row r="1391" spans="1:28">
      <c r="A1391">
        <v>1390</v>
      </c>
      <c r="B1391" t="s">
        <v>11704</v>
      </c>
      <c r="C1391" t="s">
        <v>11705</v>
      </c>
      <c r="D1391" t="s">
        <v>37</v>
      </c>
      <c r="E1391" t="s">
        <v>636</v>
      </c>
      <c r="G1391">
        <v>45993</v>
      </c>
      <c r="H1391" t="s">
        <v>10832</v>
      </c>
      <c r="I1391" s="1"/>
      <c r="J1391" t="s">
        <v>43</v>
      </c>
      <c r="L1391" t="s">
        <v>16353</v>
      </c>
      <c r="O1391" t="s">
        <v>43</v>
      </c>
      <c r="P1391" t="s">
        <v>43</v>
      </c>
      <c r="Q1391" t="s">
        <v>43</v>
      </c>
      <c r="V1391" s="1"/>
      <c r="X1391" s="317"/>
      <c r="AB1391" s="317"/>
    </row>
    <row r="1392" spans="1:28">
      <c r="A1392">
        <v>1391</v>
      </c>
      <c r="B1392" t="s">
        <v>11706</v>
      </c>
      <c r="C1392" t="s">
        <v>11707</v>
      </c>
      <c r="D1392" t="s">
        <v>37</v>
      </c>
      <c r="E1392" t="s">
        <v>123</v>
      </c>
      <c r="G1392">
        <v>45988</v>
      </c>
      <c r="H1392" t="s">
        <v>10832</v>
      </c>
      <c r="I1392" s="1"/>
      <c r="J1392" t="s">
        <v>43</v>
      </c>
      <c r="L1392" t="s">
        <v>16353</v>
      </c>
      <c r="O1392" t="s">
        <v>43</v>
      </c>
      <c r="P1392" t="s">
        <v>43</v>
      </c>
      <c r="Q1392" t="s">
        <v>43</v>
      </c>
      <c r="V1392" s="1"/>
      <c r="X1392" s="317"/>
      <c r="AB1392" s="317"/>
    </row>
    <row r="1393" spans="1:28">
      <c r="A1393">
        <v>1392</v>
      </c>
      <c r="B1393" t="s">
        <v>2456</v>
      </c>
      <c r="C1393" t="s">
        <v>11453</v>
      </c>
      <c r="D1393" t="s">
        <v>37</v>
      </c>
      <c r="E1393" t="s">
        <v>87</v>
      </c>
      <c r="I1393" s="1"/>
      <c r="L1393" t="s">
        <v>16353</v>
      </c>
      <c r="O1393" t="s">
        <v>43</v>
      </c>
      <c r="P1393" t="s">
        <v>43</v>
      </c>
      <c r="Q1393" t="s">
        <v>43</v>
      </c>
      <c r="V1393" s="1"/>
      <c r="X1393" s="317"/>
      <c r="AB1393" s="317"/>
    </row>
    <row r="1394" spans="1:28">
      <c r="A1394">
        <v>1393</v>
      </c>
      <c r="B1394" t="s">
        <v>4228</v>
      </c>
      <c r="C1394" t="s">
        <v>11708</v>
      </c>
      <c r="D1394" t="s">
        <v>37</v>
      </c>
      <c r="E1394" t="s">
        <v>87</v>
      </c>
      <c r="I1394" s="1"/>
      <c r="J1394" t="s">
        <v>43</v>
      </c>
      <c r="L1394" t="s">
        <v>16353</v>
      </c>
      <c r="O1394" t="s">
        <v>43</v>
      </c>
      <c r="P1394" t="s">
        <v>43</v>
      </c>
      <c r="Q1394" t="s">
        <v>43</v>
      </c>
      <c r="V1394" s="1"/>
      <c r="X1394" s="317"/>
      <c r="AB1394" s="317"/>
    </row>
    <row r="1395" spans="1:28">
      <c r="A1395">
        <v>1394</v>
      </c>
      <c r="B1395" t="s">
        <v>4225</v>
      </c>
      <c r="C1395" t="s">
        <v>11709</v>
      </c>
      <c r="D1395" t="s">
        <v>37</v>
      </c>
      <c r="E1395" t="s">
        <v>87</v>
      </c>
      <c r="I1395" s="1"/>
      <c r="J1395" t="s">
        <v>43</v>
      </c>
      <c r="L1395" t="s">
        <v>16353</v>
      </c>
      <c r="O1395" t="s">
        <v>43</v>
      </c>
      <c r="P1395" t="s">
        <v>43</v>
      </c>
      <c r="Q1395" t="s">
        <v>43</v>
      </c>
      <c r="V1395" s="1"/>
      <c r="X1395" s="317"/>
      <c r="AB1395" s="317"/>
    </row>
    <row r="1396" spans="1:28">
      <c r="A1396">
        <v>1395</v>
      </c>
      <c r="B1396" t="s">
        <v>4266</v>
      </c>
      <c r="C1396" t="s">
        <v>11710</v>
      </c>
      <c r="D1396" t="s">
        <v>37</v>
      </c>
      <c r="E1396" t="s">
        <v>108</v>
      </c>
      <c r="F1396">
        <v>46115</v>
      </c>
      <c r="I1396" s="1"/>
      <c r="J1396" t="s">
        <v>43</v>
      </c>
      <c r="L1396" t="s">
        <v>16353</v>
      </c>
      <c r="O1396" t="s">
        <v>43</v>
      </c>
      <c r="P1396" t="s">
        <v>43</v>
      </c>
      <c r="Q1396" t="s">
        <v>43</v>
      </c>
      <c r="V1396" s="1"/>
      <c r="X1396" s="317"/>
      <c r="AB1396" s="317"/>
    </row>
    <row r="1397" spans="1:28">
      <c r="A1397">
        <v>1396</v>
      </c>
      <c r="B1397" t="s">
        <v>11711</v>
      </c>
      <c r="C1397" t="s">
        <v>11712</v>
      </c>
      <c r="D1397" t="s">
        <v>37</v>
      </c>
      <c r="E1397" t="s">
        <v>146</v>
      </c>
      <c r="I1397" s="1">
        <v>45981</v>
      </c>
      <c r="J1397">
        <v>11</v>
      </c>
      <c r="L1397" t="s">
        <v>16353</v>
      </c>
      <c r="M1397">
        <v>50044423</v>
      </c>
      <c r="N1397" t="s">
        <v>267</v>
      </c>
      <c r="O1397">
        <v>1</v>
      </c>
      <c r="P1397">
        <v>11</v>
      </c>
      <c r="Q1397">
        <v>1</v>
      </c>
      <c r="T1397">
        <v>46063</v>
      </c>
      <c r="V1397" s="1"/>
      <c r="X1397" s="317"/>
      <c r="Y1397">
        <v>26.2</v>
      </c>
      <c r="Z1397">
        <v>2</v>
      </c>
      <c r="AA1397">
        <v>40</v>
      </c>
      <c r="AB1397" s="317">
        <v>184740</v>
      </c>
    </row>
    <row r="1398" spans="1:28">
      <c r="A1398">
        <v>1397</v>
      </c>
      <c r="B1398" t="s">
        <v>11713</v>
      </c>
      <c r="C1398" t="s">
        <v>11714</v>
      </c>
      <c r="D1398" t="s">
        <v>37</v>
      </c>
      <c r="E1398" t="s">
        <v>146</v>
      </c>
      <c r="I1398" s="1">
        <v>45981</v>
      </c>
      <c r="J1398">
        <v>11</v>
      </c>
      <c r="L1398" t="s">
        <v>16353</v>
      </c>
      <c r="M1398">
        <v>50044430</v>
      </c>
      <c r="N1398" t="s">
        <v>6518</v>
      </c>
      <c r="O1398">
        <v>12</v>
      </c>
      <c r="P1398">
        <v>11</v>
      </c>
      <c r="Q1398">
        <v>12</v>
      </c>
      <c r="V1398" s="1">
        <v>46022</v>
      </c>
      <c r="W1398">
        <v>12</v>
      </c>
      <c r="X1398" s="317">
        <v>28410</v>
      </c>
      <c r="Y1398">
        <v>25.12</v>
      </c>
      <c r="Z1398">
        <v>12</v>
      </c>
      <c r="AA1398">
        <v>40</v>
      </c>
      <c r="AB1398" s="317">
        <v>73260</v>
      </c>
    </row>
    <row r="1399" spans="1:28">
      <c r="A1399">
        <v>1398</v>
      </c>
      <c r="B1399" t="s">
        <v>11715</v>
      </c>
      <c r="C1399" t="s">
        <v>11716</v>
      </c>
      <c r="D1399" t="s">
        <v>37</v>
      </c>
      <c r="E1399" t="s">
        <v>146</v>
      </c>
      <c r="I1399" s="1">
        <v>45981</v>
      </c>
      <c r="J1399">
        <v>11</v>
      </c>
      <c r="L1399" t="s">
        <v>16353</v>
      </c>
      <c r="M1399">
        <v>50044435</v>
      </c>
      <c r="N1399" t="s">
        <v>267</v>
      </c>
      <c r="O1399">
        <v>1</v>
      </c>
      <c r="P1399">
        <v>11</v>
      </c>
      <c r="Q1399">
        <v>1</v>
      </c>
      <c r="V1399" s="1"/>
      <c r="X1399" s="317"/>
      <c r="Y1399">
        <v>26.2</v>
      </c>
      <c r="Z1399">
        <v>2</v>
      </c>
      <c r="AA1399">
        <v>40</v>
      </c>
      <c r="AB1399" s="317">
        <v>117360</v>
      </c>
    </row>
    <row r="1400" spans="1:28">
      <c r="A1400">
        <v>1399</v>
      </c>
      <c r="B1400" t="s">
        <v>4260</v>
      </c>
      <c r="C1400" t="s">
        <v>4261</v>
      </c>
      <c r="D1400" t="s">
        <v>37</v>
      </c>
      <c r="E1400" t="s">
        <v>92</v>
      </c>
      <c r="I1400" s="1">
        <v>45981</v>
      </c>
      <c r="J1400">
        <v>11</v>
      </c>
      <c r="L1400" t="s">
        <v>16353</v>
      </c>
      <c r="M1400">
        <v>50044562</v>
      </c>
      <c r="N1400" t="s">
        <v>267</v>
      </c>
      <c r="O1400" t="s">
        <v>43</v>
      </c>
      <c r="P1400">
        <v>11</v>
      </c>
      <c r="Q1400" t="s">
        <v>43</v>
      </c>
      <c r="R1400">
        <v>45995</v>
      </c>
      <c r="V1400" s="1"/>
      <c r="X1400" s="317"/>
      <c r="AB1400" s="317"/>
    </row>
    <row r="1401" spans="1:28">
      <c r="A1401">
        <v>1400</v>
      </c>
      <c r="B1401" t="s">
        <v>11717</v>
      </c>
      <c r="C1401" t="s">
        <v>11718</v>
      </c>
      <c r="D1401" t="s">
        <v>37</v>
      </c>
      <c r="E1401" t="s">
        <v>72</v>
      </c>
      <c r="G1401">
        <v>46000</v>
      </c>
      <c r="I1401" s="1"/>
      <c r="J1401" t="s">
        <v>43</v>
      </c>
      <c r="L1401" t="s">
        <v>16353</v>
      </c>
      <c r="O1401" t="s">
        <v>43</v>
      </c>
      <c r="P1401" t="s">
        <v>43</v>
      </c>
      <c r="Q1401" t="s">
        <v>43</v>
      </c>
      <c r="V1401" s="1"/>
      <c r="X1401" s="317"/>
      <c r="AB1401" s="317"/>
    </row>
    <row r="1402" spans="1:28">
      <c r="A1402">
        <v>1401</v>
      </c>
      <c r="B1402" t="s">
        <v>11719</v>
      </c>
      <c r="C1402" t="s">
        <v>11720</v>
      </c>
      <c r="D1402" t="s">
        <v>37</v>
      </c>
      <c r="E1402" t="s">
        <v>72</v>
      </c>
      <c r="H1402" t="s">
        <v>10832</v>
      </c>
      <c r="I1402" s="1">
        <v>46016</v>
      </c>
      <c r="J1402">
        <v>12</v>
      </c>
      <c r="L1402" t="s">
        <v>16353</v>
      </c>
      <c r="M1402">
        <v>630108</v>
      </c>
      <c r="N1402" t="s">
        <v>10411</v>
      </c>
      <c r="O1402">
        <v>1</v>
      </c>
      <c r="P1402">
        <v>12</v>
      </c>
      <c r="Q1402">
        <v>1</v>
      </c>
      <c r="R1402">
        <v>46042</v>
      </c>
      <c r="V1402" s="1"/>
      <c r="X1402" s="317"/>
      <c r="Y1402">
        <v>26.1</v>
      </c>
      <c r="Z1402">
        <v>1</v>
      </c>
      <c r="AA1402">
        <v>101</v>
      </c>
      <c r="AB1402" s="317">
        <v>63620</v>
      </c>
    </row>
    <row r="1403" spans="1:28">
      <c r="A1403">
        <v>1402</v>
      </c>
      <c r="B1403" t="s">
        <v>4269</v>
      </c>
      <c r="C1403" t="s">
        <v>4270</v>
      </c>
      <c r="D1403" t="s">
        <v>37</v>
      </c>
      <c r="E1403" t="s">
        <v>636</v>
      </c>
      <c r="F1403">
        <v>46062</v>
      </c>
      <c r="G1403">
        <v>46000</v>
      </c>
      <c r="I1403" s="1"/>
      <c r="J1403" t="s">
        <v>43</v>
      </c>
      <c r="L1403" t="s">
        <v>16353</v>
      </c>
      <c r="O1403" t="s">
        <v>43</v>
      </c>
      <c r="P1403" t="s">
        <v>43</v>
      </c>
      <c r="Q1403" t="s">
        <v>43</v>
      </c>
      <c r="V1403" s="1"/>
      <c r="X1403" s="317"/>
      <c r="AB1403" s="317"/>
    </row>
    <row r="1404" spans="1:28">
      <c r="A1404">
        <v>1403</v>
      </c>
      <c r="B1404" t="s">
        <v>4333</v>
      </c>
      <c r="C1404" t="s">
        <v>5043</v>
      </c>
      <c r="D1404" t="s">
        <v>37</v>
      </c>
      <c r="E1404" t="s">
        <v>636</v>
      </c>
      <c r="F1404">
        <v>46041</v>
      </c>
      <c r="I1404" s="1"/>
      <c r="J1404" t="s">
        <v>43</v>
      </c>
      <c r="L1404" t="s">
        <v>16353</v>
      </c>
      <c r="O1404" t="s">
        <v>43</v>
      </c>
      <c r="P1404" t="s">
        <v>43</v>
      </c>
      <c r="Q1404" t="s">
        <v>43</v>
      </c>
      <c r="V1404" s="1"/>
      <c r="X1404" s="317"/>
      <c r="AB1404" s="317"/>
    </row>
    <row r="1405" spans="1:28">
      <c r="A1405">
        <v>1404</v>
      </c>
      <c r="B1405" t="s">
        <v>4318</v>
      </c>
      <c r="C1405" t="s">
        <v>11721</v>
      </c>
      <c r="D1405" t="s">
        <v>37</v>
      </c>
      <c r="E1405" t="s">
        <v>1685</v>
      </c>
      <c r="F1405">
        <v>46067</v>
      </c>
      <c r="I1405" s="1"/>
      <c r="J1405" t="s">
        <v>43</v>
      </c>
      <c r="L1405" t="s">
        <v>16353</v>
      </c>
      <c r="O1405" t="s">
        <v>43</v>
      </c>
      <c r="P1405" t="s">
        <v>43</v>
      </c>
      <c r="Q1405" t="s">
        <v>43</v>
      </c>
      <c r="V1405" s="1"/>
      <c r="X1405" s="317"/>
      <c r="AB1405" s="317"/>
    </row>
    <row r="1406" spans="1:28">
      <c r="A1406">
        <v>1405</v>
      </c>
      <c r="B1406" t="s">
        <v>4313</v>
      </c>
      <c r="C1406" t="s">
        <v>11722</v>
      </c>
      <c r="D1406" t="s">
        <v>37</v>
      </c>
      <c r="E1406" t="s">
        <v>92</v>
      </c>
      <c r="F1406">
        <v>46069</v>
      </c>
      <c r="G1406">
        <v>46036</v>
      </c>
      <c r="I1406" s="1"/>
      <c r="J1406" t="s">
        <v>43</v>
      </c>
      <c r="L1406" t="s">
        <v>16353</v>
      </c>
      <c r="O1406" t="s">
        <v>43</v>
      </c>
      <c r="P1406" t="s">
        <v>43</v>
      </c>
      <c r="Q1406" t="s">
        <v>43</v>
      </c>
      <c r="V1406" s="1"/>
      <c r="X1406" s="317"/>
      <c r="AB1406" s="317"/>
    </row>
    <row r="1407" spans="1:28">
      <c r="A1407">
        <v>1406</v>
      </c>
      <c r="B1407" t="s">
        <v>4316</v>
      </c>
      <c r="C1407" t="s">
        <v>4016</v>
      </c>
      <c r="D1407" t="s">
        <v>37</v>
      </c>
      <c r="E1407" t="s">
        <v>108</v>
      </c>
      <c r="F1407">
        <v>46042</v>
      </c>
      <c r="I1407" s="1"/>
      <c r="J1407" t="s">
        <v>43</v>
      </c>
      <c r="L1407" t="s">
        <v>16353</v>
      </c>
      <c r="O1407" t="s">
        <v>43</v>
      </c>
      <c r="P1407" t="s">
        <v>43</v>
      </c>
      <c r="Q1407" t="s">
        <v>43</v>
      </c>
      <c r="V1407" s="1"/>
      <c r="X1407" s="317"/>
      <c r="AB1407" s="317"/>
    </row>
    <row r="1408" spans="1:28">
      <c r="A1408">
        <v>1407</v>
      </c>
      <c r="B1408" t="s">
        <v>11723</v>
      </c>
      <c r="C1408" t="s">
        <v>11724</v>
      </c>
      <c r="D1408" t="s">
        <v>37</v>
      </c>
      <c r="E1408" t="s">
        <v>108</v>
      </c>
      <c r="I1408" s="1">
        <v>45988</v>
      </c>
      <c r="J1408">
        <v>11</v>
      </c>
      <c r="L1408" t="s">
        <v>16353</v>
      </c>
      <c r="M1408">
        <v>50045609</v>
      </c>
      <c r="N1408" t="s">
        <v>6518</v>
      </c>
      <c r="O1408">
        <v>1</v>
      </c>
      <c r="P1408">
        <v>11</v>
      </c>
      <c r="Q1408">
        <v>1</v>
      </c>
      <c r="V1408" s="1"/>
      <c r="X1408" s="317"/>
      <c r="Y1408">
        <v>26.1</v>
      </c>
      <c r="Z1408">
        <v>1</v>
      </c>
      <c r="AA1408">
        <v>40</v>
      </c>
      <c r="AB1408" s="317">
        <v>52159</v>
      </c>
    </row>
    <row r="1409" spans="1:28">
      <c r="A1409">
        <v>1408</v>
      </c>
      <c r="B1409" t="s">
        <v>11725</v>
      </c>
      <c r="C1409" t="s">
        <v>11726</v>
      </c>
      <c r="D1409" t="s">
        <v>37</v>
      </c>
      <c r="E1409" t="s">
        <v>92</v>
      </c>
      <c r="I1409" s="1">
        <v>45988</v>
      </c>
      <c r="J1409">
        <v>11</v>
      </c>
      <c r="L1409" t="s">
        <v>16353</v>
      </c>
      <c r="M1409">
        <v>50045809</v>
      </c>
      <c r="N1409" t="s">
        <v>10340</v>
      </c>
      <c r="O1409">
        <v>2</v>
      </c>
      <c r="P1409">
        <v>11</v>
      </c>
      <c r="Q1409">
        <v>2</v>
      </c>
      <c r="V1409" s="1"/>
      <c r="X1409" s="317"/>
      <c r="Y1409">
        <v>26.2</v>
      </c>
      <c r="Z1409">
        <v>2</v>
      </c>
      <c r="AA1409">
        <v>40</v>
      </c>
      <c r="AB1409" s="317">
        <v>58339</v>
      </c>
    </row>
    <row r="1410" spans="1:28">
      <c r="A1410">
        <v>1409</v>
      </c>
      <c r="B1410" t="s">
        <v>4369</v>
      </c>
      <c r="C1410" t="s">
        <v>4370</v>
      </c>
      <c r="D1410" t="s">
        <v>37</v>
      </c>
      <c r="E1410" t="s">
        <v>40</v>
      </c>
      <c r="F1410">
        <v>46055</v>
      </c>
      <c r="I1410" s="1"/>
      <c r="J1410" t="s">
        <v>43</v>
      </c>
      <c r="L1410" t="s">
        <v>16353</v>
      </c>
      <c r="O1410" t="s">
        <v>43</v>
      </c>
      <c r="P1410" t="s">
        <v>43</v>
      </c>
      <c r="Q1410" t="s">
        <v>43</v>
      </c>
      <c r="V1410" s="1"/>
      <c r="X1410" s="317"/>
      <c r="AB1410" s="317"/>
    </row>
    <row r="1411" spans="1:28">
      <c r="A1411">
        <v>1410</v>
      </c>
      <c r="B1411" t="s">
        <v>4282</v>
      </c>
      <c r="C1411" t="s">
        <v>4283</v>
      </c>
      <c r="D1411" t="s">
        <v>37</v>
      </c>
      <c r="E1411" t="s">
        <v>636</v>
      </c>
      <c r="F1411">
        <v>46069</v>
      </c>
      <c r="G1411">
        <v>46010</v>
      </c>
      <c r="I1411" s="1"/>
      <c r="J1411" t="s">
        <v>43</v>
      </c>
      <c r="L1411" t="s">
        <v>16353</v>
      </c>
      <c r="O1411" t="s">
        <v>43</v>
      </c>
      <c r="P1411" t="s">
        <v>43</v>
      </c>
      <c r="Q1411" t="s">
        <v>43</v>
      </c>
      <c r="V1411" s="1"/>
      <c r="X1411" s="317"/>
      <c r="AB1411" s="317"/>
    </row>
    <row r="1412" spans="1:28">
      <c r="A1412">
        <v>1411</v>
      </c>
      <c r="B1412" t="s">
        <v>4251</v>
      </c>
      <c r="C1412" t="s">
        <v>11727</v>
      </c>
      <c r="D1412" t="s">
        <v>37</v>
      </c>
      <c r="E1412" t="s">
        <v>92</v>
      </c>
      <c r="H1412" t="s">
        <v>10832</v>
      </c>
      <c r="I1412" s="1"/>
      <c r="J1412" t="s">
        <v>43</v>
      </c>
      <c r="L1412" t="s">
        <v>16353</v>
      </c>
      <c r="O1412" t="s">
        <v>43</v>
      </c>
      <c r="P1412" t="s">
        <v>43</v>
      </c>
      <c r="Q1412" t="s">
        <v>43</v>
      </c>
      <c r="V1412" s="1"/>
      <c r="X1412" s="317"/>
      <c r="AB1412" s="317"/>
    </row>
    <row r="1413" spans="1:28">
      <c r="A1413">
        <v>1412</v>
      </c>
      <c r="B1413" t="s">
        <v>11728</v>
      </c>
      <c r="C1413" t="s">
        <v>11729</v>
      </c>
      <c r="D1413" t="s">
        <v>37</v>
      </c>
      <c r="E1413" t="s">
        <v>72</v>
      </c>
      <c r="I1413" s="1"/>
      <c r="J1413" t="s">
        <v>43</v>
      </c>
      <c r="L1413" t="s">
        <v>16353</v>
      </c>
      <c r="O1413" t="s">
        <v>43</v>
      </c>
      <c r="P1413" t="s">
        <v>43</v>
      </c>
      <c r="Q1413" t="s">
        <v>43</v>
      </c>
      <c r="V1413" s="1"/>
      <c r="X1413" s="317"/>
      <c r="AB1413" s="317"/>
    </row>
    <row r="1414" spans="1:28">
      <c r="A1414">
        <v>1413</v>
      </c>
      <c r="B1414" t="s">
        <v>11730</v>
      </c>
      <c r="C1414" t="s">
        <v>11731</v>
      </c>
      <c r="D1414" t="s">
        <v>37</v>
      </c>
      <c r="E1414" t="s">
        <v>636</v>
      </c>
      <c r="G1414">
        <v>46006</v>
      </c>
      <c r="H1414" t="s">
        <v>10832</v>
      </c>
      <c r="I1414" s="1"/>
      <c r="J1414" t="s">
        <v>43</v>
      </c>
      <c r="L1414" t="s">
        <v>16353</v>
      </c>
      <c r="O1414" t="s">
        <v>43</v>
      </c>
      <c r="P1414" t="s">
        <v>43</v>
      </c>
      <c r="Q1414" t="s">
        <v>43</v>
      </c>
      <c r="V1414" s="1"/>
      <c r="X1414" s="317"/>
      <c r="AB1414" s="317"/>
    </row>
    <row r="1415" spans="1:28">
      <c r="A1415">
        <v>1414</v>
      </c>
      <c r="B1415" t="s">
        <v>4372</v>
      </c>
      <c r="C1415" t="s">
        <v>11732</v>
      </c>
      <c r="D1415" t="s">
        <v>37</v>
      </c>
      <c r="E1415" t="s">
        <v>40</v>
      </c>
      <c r="F1415">
        <v>46073</v>
      </c>
      <c r="I1415" s="1"/>
      <c r="J1415" t="s">
        <v>43</v>
      </c>
      <c r="L1415" t="s">
        <v>16353</v>
      </c>
      <c r="O1415" t="s">
        <v>43</v>
      </c>
      <c r="P1415" t="s">
        <v>43</v>
      </c>
      <c r="Q1415" t="s">
        <v>43</v>
      </c>
      <c r="V1415" s="1"/>
      <c r="X1415" s="317"/>
      <c r="AB1415" s="317"/>
    </row>
    <row r="1416" spans="1:28">
      <c r="A1416">
        <v>1415</v>
      </c>
      <c r="B1416" t="s">
        <v>11733</v>
      </c>
      <c r="C1416" t="s">
        <v>11734</v>
      </c>
      <c r="D1416" t="s">
        <v>37</v>
      </c>
      <c r="E1416" t="s">
        <v>636</v>
      </c>
      <c r="H1416" t="s">
        <v>10832</v>
      </c>
      <c r="I1416" s="1"/>
      <c r="J1416" t="s">
        <v>43</v>
      </c>
      <c r="L1416" t="s">
        <v>16353</v>
      </c>
      <c r="O1416" t="s">
        <v>43</v>
      </c>
      <c r="P1416" t="s">
        <v>43</v>
      </c>
      <c r="Q1416" t="s">
        <v>43</v>
      </c>
      <c r="V1416" s="1"/>
      <c r="X1416" s="317"/>
      <c r="AB1416" s="317"/>
    </row>
    <row r="1417" spans="1:28">
      <c r="A1417">
        <v>1416</v>
      </c>
      <c r="B1417" t="s">
        <v>11735</v>
      </c>
      <c r="C1417" t="s">
        <v>11736</v>
      </c>
      <c r="D1417" t="s">
        <v>37</v>
      </c>
      <c r="E1417" t="s">
        <v>108</v>
      </c>
      <c r="H1417" t="s">
        <v>10832</v>
      </c>
      <c r="I1417" s="1"/>
      <c r="J1417" t="s">
        <v>43</v>
      </c>
      <c r="L1417" t="s">
        <v>16353</v>
      </c>
      <c r="O1417" t="s">
        <v>43</v>
      </c>
      <c r="P1417" t="s">
        <v>43</v>
      </c>
      <c r="Q1417" t="s">
        <v>43</v>
      </c>
      <c r="V1417" s="1"/>
      <c r="X1417" s="317"/>
      <c r="AB1417" s="317"/>
    </row>
    <row r="1418" spans="1:28">
      <c r="A1418">
        <v>1417</v>
      </c>
      <c r="B1418" t="s">
        <v>11737</v>
      </c>
      <c r="C1418" t="s">
        <v>11738</v>
      </c>
      <c r="D1418" t="s">
        <v>37</v>
      </c>
      <c r="E1418" t="s">
        <v>108</v>
      </c>
      <c r="H1418" t="s">
        <v>10832</v>
      </c>
      <c r="I1418" s="1"/>
      <c r="J1418" t="s">
        <v>43</v>
      </c>
      <c r="L1418" t="s">
        <v>16353</v>
      </c>
      <c r="O1418" t="s">
        <v>43</v>
      </c>
      <c r="P1418" t="s">
        <v>43</v>
      </c>
      <c r="Q1418" t="s">
        <v>43</v>
      </c>
      <c r="V1418" s="1"/>
      <c r="X1418" s="317"/>
      <c r="AB1418" s="317"/>
    </row>
    <row r="1419" spans="1:28">
      <c r="A1419">
        <v>1418</v>
      </c>
      <c r="B1419" t="s">
        <v>4367</v>
      </c>
      <c r="C1419" t="s">
        <v>4365</v>
      </c>
      <c r="D1419" t="s">
        <v>37</v>
      </c>
      <c r="E1419" t="s">
        <v>108</v>
      </c>
      <c r="F1419">
        <v>46030</v>
      </c>
      <c r="I1419" s="1"/>
      <c r="J1419" t="s">
        <v>43</v>
      </c>
      <c r="L1419" t="s">
        <v>16353</v>
      </c>
      <c r="O1419" t="s">
        <v>43</v>
      </c>
      <c r="P1419" t="s">
        <v>43</v>
      </c>
      <c r="Q1419" t="s">
        <v>43</v>
      </c>
      <c r="V1419" s="1"/>
      <c r="X1419" s="317"/>
      <c r="AB1419" s="317"/>
    </row>
    <row r="1420" spans="1:28">
      <c r="A1420">
        <v>1419</v>
      </c>
      <c r="B1420" t="s">
        <v>4512</v>
      </c>
      <c r="C1420" t="s">
        <v>4513</v>
      </c>
      <c r="D1420" t="s">
        <v>37</v>
      </c>
      <c r="E1420" t="s">
        <v>40</v>
      </c>
      <c r="I1420" s="1">
        <v>45992</v>
      </c>
      <c r="J1420">
        <v>12</v>
      </c>
      <c r="L1420" t="s">
        <v>16353</v>
      </c>
      <c r="M1420">
        <v>50046087</v>
      </c>
      <c r="N1420" t="s">
        <v>6518</v>
      </c>
      <c r="O1420">
        <v>1</v>
      </c>
      <c r="P1420">
        <v>12</v>
      </c>
      <c r="Q1420">
        <v>1</v>
      </c>
      <c r="R1420">
        <v>45993</v>
      </c>
      <c r="S1420">
        <v>46070</v>
      </c>
      <c r="T1420">
        <v>46077</v>
      </c>
      <c r="V1420" s="1"/>
      <c r="X1420" s="317"/>
      <c r="Y1420">
        <v>26.1</v>
      </c>
      <c r="Z1420">
        <v>1</v>
      </c>
      <c r="AA1420">
        <v>40</v>
      </c>
      <c r="AB1420" s="317">
        <v>72851</v>
      </c>
    </row>
    <row r="1421" spans="1:28">
      <c r="A1421">
        <v>1420</v>
      </c>
      <c r="B1421" t="s">
        <v>11739</v>
      </c>
      <c r="C1421" t="s">
        <v>1201</v>
      </c>
      <c r="D1421" t="s">
        <v>37</v>
      </c>
      <c r="E1421" t="s">
        <v>92</v>
      </c>
      <c r="I1421" s="1">
        <v>45992</v>
      </c>
      <c r="J1421">
        <v>12</v>
      </c>
      <c r="L1421" t="s">
        <v>16353</v>
      </c>
      <c r="M1421">
        <v>50046245</v>
      </c>
      <c r="N1421" t="s">
        <v>10340</v>
      </c>
      <c r="O1421">
        <v>12</v>
      </c>
      <c r="P1421">
        <v>12</v>
      </c>
      <c r="Q1421">
        <v>12</v>
      </c>
      <c r="V1421" s="1">
        <v>46022</v>
      </c>
      <c r="W1421">
        <v>12</v>
      </c>
      <c r="X1421" s="317">
        <v>25020</v>
      </c>
      <c r="Y1421">
        <v>25.12</v>
      </c>
      <c r="Z1421">
        <v>12</v>
      </c>
      <c r="AA1421">
        <v>42</v>
      </c>
      <c r="AB1421" s="317">
        <v>53995</v>
      </c>
    </row>
    <row r="1422" spans="1:28">
      <c r="A1422">
        <v>1421</v>
      </c>
      <c r="B1422" t="s">
        <v>4389</v>
      </c>
      <c r="C1422" t="s">
        <v>4390</v>
      </c>
      <c r="D1422" t="s">
        <v>37</v>
      </c>
      <c r="E1422" t="s">
        <v>636</v>
      </c>
      <c r="F1422">
        <v>46041</v>
      </c>
      <c r="G1422">
        <v>46009</v>
      </c>
      <c r="I1422" s="1"/>
      <c r="J1422" t="s">
        <v>43</v>
      </c>
      <c r="L1422" t="s">
        <v>16353</v>
      </c>
      <c r="O1422" t="s">
        <v>43</v>
      </c>
      <c r="P1422" t="s">
        <v>43</v>
      </c>
      <c r="Q1422" t="s">
        <v>43</v>
      </c>
      <c r="V1422" s="1"/>
      <c r="X1422" s="317"/>
      <c r="AB1422" s="317"/>
    </row>
    <row r="1423" spans="1:28">
      <c r="A1423">
        <v>1422</v>
      </c>
      <c r="B1423" t="s">
        <v>11740</v>
      </c>
      <c r="C1423" t="s">
        <v>11741</v>
      </c>
      <c r="D1423" t="s">
        <v>37</v>
      </c>
      <c r="E1423" t="s">
        <v>140</v>
      </c>
      <c r="I1423" s="1">
        <v>45992</v>
      </c>
      <c r="J1423">
        <v>12</v>
      </c>
      <c r="L1423" t="s">
        <v>16353</v>
      </c>
      <c r="M1423">
        <v>50046339</v>
      </c>
      <c r="N1423" t="s">
        <v>10411</v>
      </c>
      <c r="O1423">
        <v>1</v>
      </c>
      <c r="P1423">
        <v>12</v>
      </c>
      <c r="Q1423">
        <v>1</v>
      </c>
      <c r="V1423" s="1"/>
      <c r="X1423" s="317"/>
      <c r="Y1423">
        <v>26.1</v>
      </c>
      <c r="Z1423">
        <v>1</v>
      </c>
      <c r="AA1423">
        <v>40</v>
      </c>
      <c r="AB1423" s="317">
        <v>82900</v>
      </c>
    </row>
    <row r="1424" spans="1:28">
      <c r="A1424">
        <v>1423</v>
      </c>
      <c r="B1424" t="s">
        <v>4386</v>
      </c>
      <c r="C1424" t="s">
        <v>11742</v>
      </c>
      <c r="D1424" t="s">
        <v>37</v>
      </c>
      <c r="E1424" t="s">
        <v>123</v>
      </c>
      <c r="F1424">
        <v>46069</v>
      </c>
      <c r="I1424" s="1"/>
      <c r="J1424" t="s">
        <v>43</v>
      </c>
      <c r="L1424" t="s">
        <v>16353</v>
      </c>
      <c r="O1424" t="s">
        <v>43</v>
      </c>
      <c r="P1424" t="s">
        <v>43</v>
      </c>
      <c r="Q1424" t="s">
        <v>43</v>
      </c>
      <c r="V1424" s="1"/>
      <c r="X1424" s="317"/>
      <c r="AB1424" s="317"/>
    </row>
    <row r="1425" spans="1:28">
      <c r="A1425">
        <v>1424</v>
      </c>
      <c r="B1425" t="s">
        <v>4392</v>
      </c>
      <c r="C1425" t="s">
        <v>4393</v>
      </c>
      <c r="D1425" t="s">
        <v>37</v>
      </c>
      <c r="E1425" t="s">
        <v>108</v>
      </c>
      <c r="I1425" s="1">
        <v>45993</v>
      </c>
      <c r="J1425">
        <v>12</v>
      </c>
      <c r="L1425" t="s">
        <v>16353</v>
      </c>
      <c r="M1425">
        <v>50046415</v>
      </c>
      <c r="N1425" t="s">
        <v>6518</v>
      </c>
      <c r="O1425">
        <v>1</v>
      </c>
      <c r="P1425">
        <v>12</v>
      </c>
      <c r="Q1425">
        <v>1</v>
      </c>
      <c r="S1425">
        <v>46070</v>
      </c>
      <c r="T1425">
        <v>46077</v>
      </c>
      <c r="V1425" s="1"/>
      <c r="X1425" s="317"/>
      <c r="Y1425">
        <v>26.1</v>
      </c>
      <c r="Z1425">
        <v>1</v>
      </c>
      <c r="AA1425">
        <v>40</v>
      </c>
      <c r="AB1425" s="317">
        <v>110282</v>
      </c>
    </row>
    <row r="1426" spans="1:28">
      <c r="A1426">
        <v>1425</v>
      </c>
      <c r="B1426" t="s">
        <v>4398</v>
      </c>
      <c r="C1426" t="s">
        <v>4399</v>
      </c>
      <c r="D1426" t="s">
        <v>37</v>
      </c>
      <c r="E1426" t="s">
        <v>92</v>
      </c>
      <c r="I1426" s="1">
        <v>45993</v>
      </c>
      <c r="J1426">
        <v>12</v>
      </c>
      <c r="L1426" t="s">
        <v>16353</v>
      </c>
      <c r="M1426">
        <v>50046426</v>
      </c>
      <c r="N1426" t="s">
        <v>10340</v>
      </c>
      <c r="O1426">
        <v>2</v>
      </c>
      <c r="P1426">
        <v>12</v>
      </c>
      <c r="Q1426">
        <v>2</v>
      </c>
      <c r="R1426">
        <v>46066</v>
      </c>
      <c r="S1426">
        <v>46080</v>
      </c>
      <c r="V1426" s="1"/>
      <c r="X1426" s="317"/>
      <c r="AB1426" s="317"/>
    </row>
    <row r="1427" spans="1:28">
      <c r="A1427">
        <v>1426</v>
      </c>
      <c r="B1427" t="s">
        <v>4401</v>
      </c>
      <c r="C1427" t="s">
        <v>4402</v>
      </c>
      <c r="D1427" t="s">
        <v>37</v>
      </c>
      <c r="E1427" t="s">
        <v>92</v>
      </c>
      <c r="I1427" s="1">
        <v>45993</v>
      </c>
      <c r="J1427">
        <v>12</v>
      </c>
      <c r="L1427" t="s">
        <v>16353</v>
      </c>
      <c r="M1427">
        <v>50046435</v>
      </c>
      <c r="N1427" t="s">
        <v>10411</v>
      </c>
      <c r="O1427">
        <v>2</v>
      </c>
      <c r="P1427">
        <v>12</v>
      </c>
      <c r="Q1427">
        <v>2</v>
      </c>
      <c r="S1427">
        <v>46063</v>
      </c>
      <c r="T1427">
        <v>46070</v>
      </c>
      <c r="V1427" s="1"/>
      <c r="X1427" s="317"/>
      <c r="Y1427">
        <v>26.2</v>
      </c>
      <c r="Z1427">
        <v>2</v>
      </c>
      <c r="AA1427">
        <v>40</v>
      </c>
      <c r="AB1427" s="317">
        <v>122183</v>
      </c>
    </row>
    <row r="1428" spans="1:28">
      <c r="A1428">
        <v>1427</v>
      </c>
      <c r="B1428" t="s">
        <v>11743</v>
      </c>
      <c r="C1428" t="s">
        <v>11744</v>
      </c>
      <c r="D1428" t="s">
        <v>37</v>
      </c>
      <c r="E1428" t="s">
        <v>40</v>
      </c>
      <c r="H1428" t="s">
        <v>11745</v>
      </c>
      <c r="I1428" s="1"/>
      <c r="J1428" t="s">
        <v>43</v>
      </c>
      <c r="L1428" t="s">
        <v>16353</v>
      </c>
      <c r="O1428" t="s">
        <v>43</v>
      </c>
      <c r="P1428" t="s">
        <v>43</v>
      </c>
      <c r="Q1428" t="s">
        <v>43</v>
      </c>
      <c r="V1428" s="1"/>
      <c r="X1428" s="317"/>
      <c r="AB1428" s="317"/>
    </row>
    <row r="1429" spans="1:28">
      <c r="A1429">
        <v>1428</v>
      </c>
      <c r="B1429" t="s">
        <v>11746</v>
      </c>
      <c r="C1429" t="s">
        <v>11747</v>
      </c>
      <c r="D1429" t="s">
        <v>37</v>
      </c>
      <c r="E1429" t="s">
        <v>60</v>
      </c>
      <c r="H1429" t="s">
        <v>10832</v>
      </c>
      <c r="I1429" s="1"/>
      <c r="J1429" t="s">
        <v>43</v>
      </c>
      <c r="L1429" t="s">
        <v>16353</v>
      </c>
      <c r="O1429" t="s">
        <v>43</v>
      </c>
      <c r="P1429" t="s">
        <v>43</v>
      </c>
      <c r="Q1429" t="s">
        <v>43</v>
      </c>
      <c r="V1429" s="1"/>
      <c r="X1429" s="317"/>
      <c r="AB1429" s="317"/>
    </row>
    <row r="1430" spans="1:28">
      <c r="A1430">
        <v>1429</v>
      </c>
      <c r="B1430" t="s">
        <v>11748</v>
      </c>
      <c r="C1430" t="s">
        <v>11749</v>
      </c>
      <c r="D1430" t="s">
        <v>37</v>
      </c>
      <c r="E1430" t="s">
        <v>60</v>
      </c>
      <c r="H1430" t="s">
        <v>10832</v>
      </c>
      <c r="I1430" s="1"/>
      <c r="J1430" t="s">
        <v>43</v>
      </c>
      <c r="L1430" t="s">
        <v>16353</v>
      </c>
      <c r="O1430" t="s">
        <v>43</v>
      </c>
      <c r="P1430" t="s">
        <v>43</v>
      </c>
      <c r="Q1430" t="s">
        <v>43</v>
      </c>
      <c r="V1430" s="1"/>
      <c r="X1430" s="317"/>
      <c r="AB1430" s="317"/>
    </row>
    <row r="1431" spans="1:28">
      <c r="A1431">
        <v>1430</v>
      </c>
      <c r="B1431" t="s">
        <v>11750</v>
      </c>
      <c r="C1431" t="s">
        <v>11751</v>
      </c>
      <c r="D1431" t="s">
        <v>37</v>
      </c>
      <c r="E1431" t="s">
        <v>123</v>
      </c>
      <c r="H1431" t="s">
        <v>10832</v>
      </c>
      <c r="I1431" s="1"/>
      <c r="J1431" t="s">
        <v>43</v>
      </c>
      <c r="L1431" t="s">
        <v>16353</v>
      </c>
      <c r="O1431" t="s">
        <v>43</v>
      </c>
      <c r="P1431" t="s">
        <v>43</v>
      </c>
      <c r="Q1431" t="s">
        <v>43</v>
      </c>
      <c r="V1431" s="1"/>
      <c r="X1431" s="317"/>
      <c r="AB1431" s="317"/>
    </row>
    <row r="1432" spans="1:28">
      <c r="A1432">
        <v>1431</v>
      </c>
      <c r="B1432" t="s">
        <v>4420</v>
      </c>
      <c r="C1432" t="s">
        <v>4421</v>
      </c>
      <c r="D1432" t="s">
        <v>37</v>
      </c>
      <c r="E1432" t="s">
        <v>87</v>
      </c>
      <c r="F1432">
        <v>46055</v>
      </c>
      <c r="I1432" s="1"/>
      <c r="J1432" t="s">
        <v>43</v>
      </c>
      <c r="L1432" t="s">
        <v>16353</v>
      </c>
      <c r="O1432" t="s">
        <v>43</v>
      </c>
      <c r="P1432" t="s">
        <v>43</v>
      </c>
      <c r="Q1432" t="s">
        <v>43</v>
      </c>
      <c r="V1432" s="1"/>
      <c r="X1432" s="317"/>
      <c r="AB1432" s="317"/>
    </row>
    <row r="1433" spans="1:28">
      <c r="A1433">
        <v>1432</v>
      </c>
      <c r="B1433" t="s">
        <v>4418</v>
      </c>
      <c r="C1433" t="s">
        <v>1052</v>
      </c>
      <c r="D1433" t="s">
        <v>37</v>
      </c>
      <c r="E1433" t="s">
        <v>87</v>
      </c>
      <c r="F1433">
        <v>46084</v>
      </c>
      <c r="I1433" s="1"/>
      <c r="J1433" t="s">
        <v>43</v>
      </c>
      <c r="L1433" t="s">
        <v>16353</v>
      </c>
      <c r="O1433" t="s">
        <v>43</v>
      </c>
      <c r="P1433" t="s">
        <v>43</v>
      </c>
      <c r="Q1433" t="s">
        <v>43</v>
      </c>
      <c r="V1433" s="1"/>
      <c r="X1433" s="317"/>
      <c r="AB1433" s="317"/>
    </row>
    <row r="1434" spans="1:28">
      <c r="A1434">
        <v>1433</v>
      </c>
      <c r="B1434" t="s">
        <v>4435</v>
      </c>
      <c r="C1434" t="s">
        <v>11752</v>
      </c>
      <c r="D1434" t="s">
        <v>37</v>
      </c>
      <c r="E1434" t="s">
        <v>92</v>
      </c>
      <c r="F1434">
        <v>46076</v>
      </c>
      <c r="I1434" s="1"/>
      <c r="J1434" t="s">
        <v>43</v>
      </c>
      <c r="L1434" t="s">
        <v>16353</v>
      </c>
      <c r="O1434" t="s">
        <v>43</v>
      </c>
      <c r="P1434" t="s">
        <v>43</v>
      </c>
      <c r="Q1434" t="s">
        <v>43</v>
      </c>
      <c r="V1434" s="1"/>
      <c r="X1434" s="317"/>
      <c r="AB1434" s="317"/>
    </row>
    <row r="1435" spans="1:28">
      <c r="A1435">
        <v>1434</v>
      </c>
      <c r="B1435" t="s">
        <v>4429</v>
      </c>
      <c r="C1435" t="s">
        <v>4430</v>
      </c>
      <c r="D1435" t="s">
        <v>37</v>
      </c>
      <c r="E1435" t="s">
        <v>87</v>
      </c>
      <c r="F1435">
        <v>46055</v>
      </c>
      <c r="I1435" s="1"/>
      <c r="J1435" t="s">
        <v>43</v>
      </c>
      <c r="L1435" t="s">
        <v>16353</v>
      </c>
      <c r="O1435" t="s">
        <v>43</v>
      </c>
      <c r="P1435" t="s">
        <v>43</v>
      </c>
      <c r="Q1435" t="s">
        <v>43</v>
      </c>
      <c r="V1435" s="1"/>
      <c r="X1435" s="317"/>
      <c r="AB1435" s="317"/>
    </row>
    <row r="1436" spans="1:28">
      <c r="A1436">
        <v>1435</v>
      </c>
      <c r="B1436" t="s">
        <v>4432</v>
      </c>
      <c r="C1436" t="s">
        <v>11753</v>
      </c>
      <c r="D1436" t="s">
        <v>37</v>
      </c>
      <c r="E1436" t="s">
        <v>40</v>
      </c>
      <c r="F1436">
        <v>46048</v>
      </c>
      <c r="I1436" s="1"/>
      <c r="J1436" t="s">
        <v>43</v>
      </c>
      <c r="L1436" t="s">
        <v>16353</v>
      </c>
      <c r="O1436" t="s">
        <v>43</v>
      </c>
      <c r="P1436" t="s">
        <v>43</v>
      </c>
      <c r="Q1436" t="s">
        <v>43</v>
      </c>
      <c r="V1436" s="1"/>
      <c r="X1436" s="317"/>
      <c r="AB1436" s="317"/>
    </row>
    <row r="1437" spans="1:28">
      <c r="A1437">
        <v>1436</v>
      </c>
      <c r="B1437" t="s">
        <v>1275</v>
      </c>
      <c r="C1437" t="s">
        <v>1108</v>
      </c>
      <c r="D1437" t="s">
        <v>37</v>
      </c>
      <c r="E1437" t="s">
        <v>40</v>
      </c>
      <c r="I1437" s="1"/>
      <c r="J1437" t="s">
        <v>43</v>
      </c>
      <c r="L1437" t="s">
        <v>16353</v>
      </c>
      <c r="O1437" t="s">
        <v>43</v>
      </c>
      <c r="P1437" t="s">
        <v>43</v>
      </c>
      <c r="Q1437" t="s">
        <v>43</v>
      </c>
      <c r="V1437" s="1"/>
      <c r="X1437" s="317"/>
      <c r="AB1437" s="317"/>
    </row>
    <row r="1438" spans="1:28">
      <c r="A1438">
        <v>1437</v>
      </c>
      <c r="B1438" t="s">
        <v>11754</v>
      </c>
      <c r="C1438" t="s">
        <v>11755</v>
      </c>
      <c r="D1438" t="s">
        <v>37</v>
      </c>
      <c r="E1438" t="s">
        <v>108</v>
      </c>
      <c r="H1438" t="s">
        <v>10832</v>
      </c>
      <c r="I1438" s="1"/>
      <c r="J1438" t="s">
        <v>43</v>
      </c>
      <c r="L1438" t="s">
        <v>16353</v>
      </c>
      <c r="O1438" t="s">
        <v>43</v>
      </c>
      <c r="P1438" t="s">
        <v>43</v>
      </c>
      <c r="Q1438" t="s">
        <v>43</v>
      </c>
      <c r="V1438" s="1"/>
      <c r="X1438" s="317"/>
      <c r="AB1438" s="317"/>
    </row>
    <row r="1439" spans="1:28">
      <c r="A1439">
        <v>1438</v>
      </c>
      <c r="B1439" t="s">
        <v>11756</v>
      </c>
      <c r="C1439" t="s">
        <v>11757</v>
      </c>
      <c r="D1439" t="s">
        <v>37</v>
      </c>
      <c r="E1439" t="s">
        <v>108</v>
      </c>
      <c r="H1439" t="s">
        <v>10832</v>
      </c>
      <c r="I1439" s="1"/>
      <c r="J1439" t="s">
        <v>43</v>
      </c>
      <c r="L1439" t="s">
        <v>16353</v>
      </c>
      <c r="O1439" t="s">
        <v>43</v>
      </c>
      <c r="P1439" t="s">
        <v>43</v>
      </c>
      <c r="Q1439" t="s">
        <v>43</v>
      </c>
      <c r="V1439" s="1"/>
      <c r="X1439" s="317"/>
      <c r="AB1439" s="317"/>
    </row>
    <row r="1440" spans="1:28">
      <c r="A1440">
        <v>1439</v>
      </c>
      <c r="B1440" t="s">
        <v>11758</v>
      </c>
      <c r="C1440" t="s">
        <v>11759</v>
      </c>
      <c r="D1440" t="s">
        <v>37</v>
      </c>
      <c r="E1440" t="s">
        <v>60</v>
      </c>
      <c r="G1440">
        <v>46010</v>
      </c>
      <c r="H1440" t="s">
        <v>10832</v>
      </c>
      <c r="I1440" s="1"/>
      <c r="J1440" t="s">
        <v>43</v>
      </c>
      <c r="L1440" t="s">
        <v>16353</v>
      </c>
      <c r="O1440" t="s">
        <v>43</v>
      </c>
      <c r="P1440" t="s">
        <v>43</v>
      </c>
      <c r="Q1440" t="s">
        <v>43</v>
      </c>
      <c r="V1440" s="1"/>
      <c r="X1440" s="317"/>
      <c r="AB1440" s="317"/>
    </row>
    <row r="1441" spans="1:28">
      <c r="A1441">
        <v>1440</v>
      </c>
      <c r="B1441" t="s">
        <v>11760</v>
      </c>
      <c r="C1441" t="s">
        <v>11761</v>
      </c>
      <c r="D1441" t="s">
        <v>37</v>
      </c>
      <c r="E1441" t="s">
        <v>60</v>
      </c>
      <c r="H1441" t="s">
        <v>10832</v>
      </c>
      <c r="I1441" s="1"/>
      <c r="J1441" t="s">
        <v>43</v>
      </c>
      <c r="L1441" t="s">
        <v>16353</v>
      </c>
      <c r="O1441" t="s">
        <v>43</v>
      </c>
      <c r="P1441" t="s">
        <v>43</v>
      </c>
      <c r="Q1441" t="s">
        <v>43</v>
      </c>
      <c r="V1441" s="1"/>
      <c r="X1441" s="317"/>
      <c r="AB1441" s="317"/>
    </row>
    <row r="1442" spans="1:28">
      <c r="A1442">
        <v>1441</v>
      </c>
      <c r="B1442" t="s">
        <v>11762</v>
      </c>
      <c r="C1442" t="s">
        <v>11763</v>
      </c>
      <c r="D1442" t="s">
        <v>37</v>
      </c>
      <c r="E1442" t="s">
        <v>60</v>
      </c>
      <c r="H1442" t="s">
        <v>10832</v>
      </c>
      <c r="I1442" s="1"/>
      <c r="J1442" t="s">
        <v>43</v>
      </c>
      <c r="L1442" t="s">
        <v>16353</v>
      </c>
      <c r="O1442" t="s">
        <v>43</v>
      </c>
      <c r="P1442" t="s">
        <v>43</v>
      </c>
      <c r="Q1442" t="s">
        <v>43</v>
      </c>
      <c r="V1442" s="1"/>
      <c r="X1442" s="317"/>
      <c r="AB1442" s="317"/>
    </row>
    <row r="1443" spans="1:28">
      <c r="A1443">
        <v>1442</v>
      </c>
      <c r="B1443" t="s">
        <v>11764</v>
      </c>
      <c r="C1443" t="s">
        <v>1317</v>
      </c>
      <c r="D1443" t="s">
        <v>37</v>
      </c>
      <c r="E1443" t="s">
        <v>123</v>
      </c>
      <c r="G1443">
        <v>46009</v>
      </c>
      <c r="I1443" s="1"/>
      <c r="J1443" t="s">
        <v>43</v>
      </c>
      <c r="L1443" t="s">
        <v>16353</v>
      </c>
      <c r="O1443" t="s">
        <v>43</v>
      </c>
      <c r="P1443" t="s">
        <v>43</v>
      </c>
      <c r="Q1443" t="s">
        <v>43</v>
      </c>
      <c r="V1443" s="1"/>
      <c r="X1443" s="317"/>
      <c r="AB1443" s="317"/>
    </row>
    <row r="1444" spans="1:28">
      <c r="A1444">
        <v>1443</v>
      </c>
      <c r="B1444" t="s">
        <v>11765</v>
      </c>
      <c r="C1444" t="s">
        <v>11766</v>
      </c>
      <c r="D1444" t="s">
        <v>37</v>
      </c>
      <c r="E1444" t="s">
        <v>40</v>
      </c>
      <c r="H1444" t="s">
        <v>10832</v>
      </c>
      <c r="I1444" s="1"/>
      <c r="J1444" t="s">
        <v>43</v>
      </c>
      <c r="L1444" t="s">
        <v>16353</v>
      </c>
      <c r="O1444" t="s">
        <v>43</v>
      </c>
      <c r="P1444" t="s">
        <v>43</v>
      </c>
      <c r="Q1444" t="s">
        <v>43</v>
      </c>
      <c r="V1444" s="1"/>
      <c r="X1444" s="317"/>
      <c r="AB1444" s="317"/>
    </row>
    <row r="1445" spans="1:28">
      <c r="A1445">
        <v>1444</v>
      </c>
      <c r="B1445" t="s">
        <v>11767</v>
      </c>
      <c r="C1445" t="s">
        <v>700</v>
      </c>
      <c r="D1445" t="s">
        <v>37</v>
      </c>
      <c r="E1445" t="s">
        <v>60</v>
      </c>
      <c r="I1445" s="1">
        <v>45995</v>
      </c>
      <c r="J1445">
        <v>12</v>
      </c>
      <c r="L1445" t="s">
        <v>16353</v>
      </c>
      <c r="M1445">
        <v>50047033</v>
      </c>
      <c r="N1445" t="s">
        <v>6518</v>
      </c>
      <c r="O1445">
        <v>1</v>
      </c>
      <c r="P1445">
        <v>12</v>
      </c>
      <c r="Q1445">
        <v>1</v>
      </c>
      <c r="S1445">
        <v>46070</v>
      </c>
      <c r="V1445" s="1"/>
      <c r="X1445" s="317"/>
      <c r="Y1445">
        <v>26.1</v>
      </c>
      <c r="Z1445">
        <v>1</v>
      </c>
      <c r="AA1445">
        <v>40</v>
      </c>
      <c r="AB1445" s="317">
        <v>153272</v>
      </c>
    </row>
    <row r="1446" spans="1:28">
      <c r="A1446">
        <v>1445</v>
      </c>
      <c r="B1446" t="s">
        <v>4451</v>
      </c>
      <c r="C1446" t="s">
        <v>4452</v>
      </c>
      <c r="D1446" t="s">
        <v>37</v>
      </c>
      <c r="E1446" t="s">
        <v>108</v>
      </c>
      <c r="F1446">
        <v>46113</v>
      </c>
      <c r="I1446" s="1"/>
      <c r="J1446" t="s">
        <v>43</v>
      </c>
      <c r="L1446" t="s">
        <v>16353</v>
      </c>
      <c r="O1446" t="s">
        <v>43</v>
      </c>
      <c r="P1446" t="s">
        <v>43</v>
      </c>
      <c r="Q1446" t="s">
        <v>43</v>
      </c>
      <c r="V1446" s="1"/>
      <c r="X1446" s="317"/>
      <c r="AB1446" s="317"/>
    </row>
    <row r="1447" spans="1:28">
      <c r="A1447">
        <v>1446</v>
      </c>
      <c r="B1447" t="s">
        <v>11768</v>
      </c>
      <c r="C1447" t="s">
        <v>11769</v>
      </c>
      <c r="D1447" t="s">
        <v>37</v>
      </c>
      <c r="E1447" t="s">
        <v>40</v>
      </c>
      <c r="H1447" t="s">
        <v>10832</v>
      </c>
      <c r="I1447" s="1"/>
      <c r="J1447" t="s">
        <v>43</v>
      </c>
      <c r="L1447" t="s">
        <v>16353</v>
      </c>
      <c r="O1447" t="s">
        <v>43</v>
      </c>
      <c r="P1447" t="s">
        <v>43</v>
      </c>
      <c r="Q1447" t="s">
        <v>43</v>
      </c>
      <c r="V1447" s="1"/>
      <c r="X1447" s="317"/>
      <c r="AB1447" s="317"/>
    </row>
    <row r="1448" spans="1:28">
      <c r="A1448">
        <v>1447</v>
      </c>
      <c r="B1448" t="s">
        <v>11770</v>
      </c>
      <c r="C1448" t="s">
        <v>11771</v>
      </c>
      <c r="D1448" t="s">
        <v>37</v>
      </c>
      <c r="E1448" t="s">
        <v>60</v>
      </c>
      <c r="H1448" t="s">
        <v>10832</v>
      </c>
      <c r="I1448" s="1">
        <v>46058</v>
      </c>
      <c r="J1448">
        <v>2</v>
      </c>
      <c r="L1448" t="s">
        <v>16353</v>
      </c>
      <c r="N1448" t="s">
        <v>10411</v>
      </c>
      <c r="O1448" t="s">
        <v>43</v>
      </c>
      <c r="P1448">
        <v>2</v>
      </c>
      <c r="Q1448" t="s">
        <v>43</v>
      </c>
      <c r="V1448" s="1"/>
      <c r="X1448" s="317"/>
      <c r="AB1448" s="317"/>
    </row>
    <row r="1449" spans="1:28">
      <c r="A1449">
        <v>1448</v>
      </c>
      <c r="B1449" t="s">
        <v>11772</v>
      </c>
      <c r="C1449" t="s">
        <v>11773</v>
      </c>
      <c r="D1449" t="s">
        <v>37</v>
      </c>
      <c r="E1449" t="s">
        <v>108</v>
      </c>
      <c r="H1449" t="s">
        <v>10832</v>
      </c>
      <c r="I1449" s="1"/>
      <c r="J1449" t="s">
        <v>43</v>
      </c>
      <c r="L1449" t="s">
        <v>16353</v>
      </c>
      <c r="O1449" t="s">
        <v>43</v>
      </c>
      <c r="P1449" t="s">
        <v>43</v>
      </c>
      <c r="Q1449" t="s">
        <v>43</v>
      </c>
      <c r="V1449" s="1"/>
      <c r="X1449" s="317"/>
      <c r="AB1449" s="317"/>
    </row>
    <row r="1450" spans="1:28">
      <c r="A1450">
        <v>1449</v>
      </c>
      <c r="B1450" t="s">
        <v>4461</v>
      </c>
      <c r="C1450" t="s">
        <v>11774</v>
      </c>
      <c r="D1450" t="s">
        <v>37</v>
      </c>
      <c r="E1450" t="s">
        <v>40</v>
      </c>
      <c r="F1450">
        <v>46050</v>
      </c>
      <c r="I1450" s="1"/>
      <c r="J1450" t="s">
        <v>43</v>
      </c>
      <c r="L1450" t="s">
        <v>16353</v>
      </c>
      <c r="O1450" t="s">
        <v>43</v>
      </c>
      <c r="P1450" t="s">
        <v>43</v>
      </c>
      <c r="Q1450" t="s">
        <v>43</v>
      </c>
      <c r="V1450" s="1"/>
      <c r="X1450" s="317"/>
      <c r="AB1450" s="317"/>
    </row>
    <row r="1451" spans="1:28">
      <c r="A1451">
        <v>1450</v>
      </c>
      <c r="B1451" t="s">
        <v>4438</v>
      </c>
      <c r="C1451" t="s">
        <v>11775</v>
      </c>
      <c r="D1451" t="s">
        <v>37</v>
      </c>
      <c r="E1451" t="s">
        <v>40</v>
      </c>
      <c r="F1451">
        <v>46055</v>
      </c>
      <c r="I1451" s="1"/>
      <c r="J1451" t="s">
        <v>43</v>
      </c>
      <c r="L1451" t="s">
        <v>16353</v>
      </c>
      <c r="O1451" t="s">
        <v>43</v>
      </c>
      <c r="P1451" t="s">
        <v>43</v>
      </c>
      <c r="Q1451" t="s">
        <v>43</v>
      </c>
      <c r="V1451" s="1"/>
      <c r="X1451" s="317"/>
      <c r="AB1451" s="317"/>
    </row>
    <row r="1452" spans="1:28">
      <c r="A1452">
        <v>1451</v>
      </c>
      <c r="B1452" t="s">
        <v>4454</v>
      </c>
      <c r="C1452" t="s">
        <v>11776</v>
      </c>
      <c r="D1452" t="s">
        <v>37</v>
      </c>
      <c r="E1452" t="s">
        <v>123</v>
      </c>
      <c r="F1452">
        <v>46069</v>
      </c>
      <c r="I1452" s="1"/>
      <c r="J1452" t="s">
        <v>43</v>
      </c>
      <c r="L1452" t="s">
        <v>16353</v>
      </c>
      <c r="O1452" t="s">
        <v>43</v>
      </c>
      <c r="P1452" t="s">
        <v>43</v>
      </c>
      <c r="Q1452" t="s">
        <v>43</v>
      </c>
      <c r="V1452" s="1"/>
      <c r="X1452" s="317"/>
      <c r="AB1452" s="317"/>
    </row>
    <row r="1453" spans="1:28">
      <c r="A1453">
        <v>1452</v>
      </c>
      <c r="B1453" t="s">
        <v>4441</v>
      </c>
      <c r="C1453" t="s">
        <v>11777</v>
      </c>
      <c r="D1453" t="s">
        <v>37</v>
      </c>
      <c r="E1453" t="s">
        <v>40</v>
      </c>
      <c r="F1453">
        <v>46113</v>
      </c>
      <c r="G1453">
        <v>46080</v>
      </c>
      <c r="I1453" s="1"/>
      <c r="J1453" t="s">
        <v>43</v>
      </c>
      <c r="L1453" t="s">
        <v>16353</v>
      </c>
      <c r="O1453" t="s">
        <v>43</v>
      </c>
      <c r="P1453" t="s">
        <v>43</v>
      </c>
      <c r="Q1453" t="s">
        <v>43</v>
      </c>
      <c r="V1453" s="1"/>
      <c r="X1453" s="317"/>
      <c r="AB1453" s="317"/>
    </row>
    <row r="1454" spans="1:28">
      <c r="A1454">
        <v>1453</v>
      </c>
      <c r="B1454" t="s">
        <v>4448</v>
      </c>
      <c r="C1454" t="s">
        <v>11778</v>
      </c>
      <c r="D1454" t="s">
        <v>37</v>
      </c>
      <c r="E1454" t="s">
        <v>87</v>
      </c>
      <c r="F1454">
        <v>46048</v>
      </c>
      <c r="I1454" s="1"/>
      <c r="J1454" t="s">
        <v>43</v>
      </c>
      <c r="L1454" t="s">
        <v>16353</v>
      </c>
      <c r="O1454" t="s">
        <v>43</v>
      </c>
      <c r="P1454" t="s">
        <v>43</v>
      </c>
      <c r="Q1454" t="s">
        <v>43</v>
      </c>
      <c r="V1454" s="1"/>
      <c r="X1454" s="317"/>
      <c r="AB1454" s="317"/>
    </row>
    <row r="1455" spans="1:28">
      <c r="A1455">
        <v>1454</v>
      </c>
      <c r="B1455" t="s">
        <v>4445</v>
      </c>
      <c r="C1455" t="s">
        <v>4446</v>
      </c>
      <c r="D1455" t="s">
        <v>37</v>
      </c>
      <c r="E1455" t="s">
        <v>72</v>
      </c>
      <c r="F1455">
        <v>46073</v>
      </c>
      <c r="I1455" s="1"/>
      <c r="J1455" t="s">
        <v>43</v>
      </c>
      <c r="L1455" t="s">
        <v>16353</v>
      </c>
      <c r="O1455" t="s">
        <v>43</v>
      </c>
      <c r="P1455" t="s">
        <v>43</v>
      </c>
      <c r="Q1455" t="s">
        <v>43</v>
      </c>
      <c r="V1455" s="1"/>
      <c r="X1455" s="317"/>
      <c r="AB1455" s="317"/>
    </row>
    <row r="1456" spans="1:28">
      <c r="A1456">
        <v>1455</v>
      </c>
      <c r="B1456" t="s">
        <v>5269</v>
      </c>
      <c r="C1456" t="s">
        <v>11779</v>
      </c>
      <c r="D1456" t="s">
        <v>37</v>
      </c>
      <c r="E1456" t="s">
        <v>1685</v>
      </c>
      <c r="F1456">
        <v>46055</v>
      </c>
      <c r="I1456" s="1"/>
      <c r="J1456" t="s">
        <v>43</v>
      </c>
      <c r="L1456" t="s">
        <v>16353</v>
      </c>
      <c r="O1456" t="s">
        <v>43</v>
      </c>
      <c r="P1456" t="s">
        <v>43</v>
      </c>
      <c r="Q1456" t="s">
        <v>43</v>
      </c>
      <c r="V1456" s="1"/>
      <c r="X1456" s="317"/>
      <c r="AB1456" s="317"/>
    </row>
    <row r="1457" spans="1:28">
      <c r="A1457">
        <v>1456</v>
      </c>
      <c r="B1457" t="s">
        <v>4591</v>
      </c>
      <c r="C1457" t="s">
        <v>11780</v>
      </c>
      <c r="D1457" t="s">
        <v>37</v>
      </c>
      <c r="E1457" t="s">
        <v>60</v>
      </c>
      <c r="I1457" s="1"/>
      <c r="J1457" t="s">
        <v>43</v>
      </c>
      <c r="L1457" t="s">
        <v>16353</v>
      </c>
      <c r="O1457" t="s">
        <v>43</v>
      </c>
      <c r="P1457" t="s">
        <v>43</v>
      </c>
      <c r="Q1457" t="s">
        <v>43</v>
      </c>
      <c r="V1457" s="1"/>
      <c r="X1457" s="317"/>
      <c r="AB1457" s="317"/>
    </row>
    <row r="1458" spans="1:28">
      <c r="A1458">
        <v>1457</v>
      </c>
      <c r="B1458" t="s">
        <v>4466</v>
      </c>
      <c r="C1458" t="s">
        <v>11781</v>
      </c>
      <c r="D1458" t="s">
        <v>37</v>
      </c>
      <c r="E1458" t="s">
        <v>40</v>
      </c>
      <c r="F1458">
        <v>46042</v>
      </c>
      <c r="I1458" s="1"/>
      <c r="J1458" t="s">
        <v>43</v>
      </c>
      <c r="L1458" t="s">
        <v>16353</v>
      </c>
      <c r="O1458" t="s">
        <v>43</v>
      </c>
      <c r="P1458" t="s">
        <v>43</v>
      </c>
      <c r="Q1458" t="s">
        <v>43</v>
      </c>
      <c r="V1458" s="1"/>
      <c r="X1458" s="317"/>
      <c r="AB1458" s="317"/>
    </row>
    <row r="1459" spans="1:28">
      <c r="A1459">
        <v>1458</v>
      </c>
      <c r="B1459" t="s">
        <v>3600</v>
      </c>
      <c r="C1459" t="s">
        <v>11782</v>
      </c>
      <c r="D1459" t="s">
        <v>37</v>
      </c>
      <c r="E1459" t="s">
        <v>72</v>
      </c>
      <c r="I1459" s="1">
        <v>45999</v>
      </c>
      <c r="J1459">
        <v>12</v>
      </c>
      <c r="L1459" t="s">
        <v>16353</v>
      </c>
      <c r="M1459">
        <v>50047400</v>
      </c>
      <c r="N1459" t="s">
        <v>6518</v>
      </c>
      <c r="O1459">
        <v>1</v>
      </c>
      <c r="P1459">
        <v>12</v>
      </c>
      <c r="Q1459">
        <v>1</v>
      </c>
      <c r="V1459" s="1"/>
      <c r="X1459" s="317"/>
      <c r="Y1459">
        <v>26.1</v>
      </c>
      <c r="Z1459">
        <v>1</v>
      </c>
      <c r="AA1459">
        <v>40</v>
      </c>
      <c r="AB1459" s="317">
        <v>133334</v>
      </c>
    </row>
    <row r="1460" spans="1:28">
      <c r="A1460">
        <v>1459</v>
      </c>
      <c r="B1460" t="s">
        <v>4471</v>
      </c>
      <c r="C1460" t="s">
        <v>4472</v>
      </c>
      <c r="D1460" t="s">
        <v>37</v>
      </c>
      <c r="E1460" t="s">
        <v>87</v>
      </c>
      <c r="I1460" s="1">
        <v>45999</v>
      </c>
      <c r="J1460">
        <v>12</v>
      </c>
      <c r="L1460" t="s">
        <v>16353</v>
      </c>
      <c r="M1460">
        <v>50047409</v>
      </c>
      <c r="N1460" t="s">
        <v>6518</v>
      </c>
      <c r="O1460">
        <v>1</v>
      </c>
      <c r="P1460">
        <v>12</v>
      </c>
      <c r="Q1460">
        <v>1</v>
      </c>
      <c r="V1460" s="1"/>
      <c r="X1460" s="317"/>
      <c r="Y1460">
        <v>26.1</v>
      </c>
      <c r="Z1460">
        <v>1</v>
      </c>
      <c r="AA1460">
        <v>40</v>
      </c>
      <c r="AB1460" s="317">
        <v>45181</v>
      </c>
    </row>
    <row r="1461" spans="1:28">
      <c r="A1461">
        <v>1460</v>
      </c>
      <c r="B1461" t="s">
        <v>4476</v>
      </c>
      <c r="C1461" t="s">
        <v>4477</v>
      </c>
      <c r="D1461" t="s">
        <v>37</v>
      </c>
      <c r="E1461" t="s">
        <v>123</v>
      </c>
      <c r="I1461" s="1">
        <v>45999</v>
      </c>
      <c r="J1461">
        <v>12</v>
      </c>
      <c r="L1461" t="s">
        <v>16353</v>
      </c>
      <c r="M1461">
        <v>50047624</v>
      </c>
      <c r="N1461" t="s">
        <v>267</v>
      </c>
      <c r="O1461">
        <v>1</v>
      </c>
      <c r="P1461">
        <v>12</v>
      </c>
      <c r="Q1461">
        <v>1</v>
      </c>
      <c r="S1461">
        <v>46051</v>
      </c>
      <c r="T1461">
        <v>46052</v>
      </c>
      <c r="V1461" s="1"/>
      <c r="X1461" s="317"/>
      <c r="Y1461">
        <v>26.1</v>
      </c>
      <c r="Z1461">
        <v>1</v>
      </c>
      <c r="AA1461">
        <v>40</v>
      </c>
      <c r="AB1461" s="317">
        <v>219024</v>
      </c>
    </row>
    <row r="1462" spans="1:28">
      <c r="A1462">
        <v>1461</v>
      </c>
      <c r="B1462" t="s">
        <v>11783</v>
      </c>
      <c r="C1462" t="s">
        <v>11784</v>
      </c>
      <c r="D1462" t="s">
        <v>37</v>
      </c>
      <c r="E1462" t="s">
        <v>72</v>
      </c>
      <c r="G1462">
        <v>46009</v>
      </c>
      <c r="H1462" t="s">
        <v>10832</v>
      </c>
      <c r="I1462" s="1"/>
      <c r="J1462" t="s">
        <v>43</v>
      </c>
      <c r="L1462" t="s">
        <v>16353</v>
      </c>
      <c r="O1462" t="s">
        <v>43</v>
      </c>
      <c r="P1462" t="s">
        <v>43</v>
      </c>
      <c r="Q1462" t="s">
        <v>43</v>
      </c>
      <c r="V1462" s="1"/>
      <c r="X1462" s="317"/>
      <c r="AB1462" s="317"/>
    </row>
    <row r="1463" spans="1:28">
      <c r="A1463">
        <v>1462</v>
      </c>
      <c r="B1463" t="s">
        <v>11785</v>
      </c>
      <c r="C1463" t="s">
        <v>11786</v>
      </c>
      <c r="D1463" t="s">
        <v>37</v>
      </c>
      <c r="E1463" t="s">
        <v>60</v>
      </c>
      <c r="G1463">
        <v>46010</v>
      </c>
      <c r="H1463" t="s">
        <v>10832</v>
      </c>
      <c r="I1463" s="1"/>
      <c r="J1463" t="s">
        <v>43</v>
      </c>
      <c r="L1463" t="s">
        <v>16353</v>
      </c>
      <c r="O1463" t="s">
        <v>43</v>
      </c>
      <c r="P1463" t="s">
        <v>43</v>
      </c>
      <c r="Q1463" t="s">
        <v>43</v>
      </c>
      <c r="V1463" s="1"/>
      <c r="X1463" s="317"/>
      <c r="AB1463" s="317"/>
    </row>
    <row r="1464" spans="1:28">
      <c r="A1464">
        <v>1463</v>
      </c>
      <c r="B1464" t="s">
        <v>4563</v>
      </c>
      <c r="C1464" t="s">
        <v>11787</v>
      </c>
      <c r="D1464" t="s">
        <v>37</v>
      </c>
      <c r="E1464" t="s">
        <v>636</v>
      </c>
      <c r="F1464">
        <v>46113</v>
      </c>
      <c r="G1464">
        <v>46016</v>
      </c>
      <c r="I1464" s="1"/>
      <c r="J1464" t="s">
        <v>43</v>
      </c>
      <c r="L1464" t="s">
        <v>16353</v>
      </c>
      <c r="O1464" t="s">
        <v>43</v>
      </c>
      <c r="P1464" t="s">
        <v>43</v>
      </c>
      <c r="Q1464" t="s">
        <v>43</v>
      </c>
      <c r="V1464" s="1"/>
      <c r="X1464" s="317"/>
      <c r="AB1464" s="317"/>
    </row>
    <row r="1465" spans="1:28">
      <c r="A1465">
        <v>1464</v>
      </c>
      <c r="B1465" t="s">
        <v>4492</v>
      </c>
      <c r="C1465" t="s">
        <v>4493</v>
      </c>
      <c r="D1465" t="s">
        <v>37</v>
      </c>
      <c r="E1465" t="s">
        <v>1423</v>
      </c>
      <c r="F1465" t="s">
        <v>11348</v>
      </c>
      <c r="I1465" s="1"/>
      <c r="J1465" t="s">
        <v>43</v>
      </c>
      <c r="L1465" t="s">
        <v>16353</v>
      </c>
      <c r="O1465" t="s">
        <v>43</v>
      </c>
      <c r="P1465" t="s">
        <v>43</v>
      </c>
      <c r="Q1465" t="s">
        <v>43</v>
      </c>
      <c r="V1465" s="1"/>
      <c r="X1465" s="317"/>
      <c r="AB1465" s="317"/>
    </row>
    <row r="1466" spans="1:28">
      <c r="A1466">
        <v>1465</v>
      </c>
      <c r="B1466" t="s">
        <v>3603</v>
      </c>
      <c r="C1466" t="s">
        <v>3604</v>
      </c>
      <c r="D1466" t="s">
        <v>37</v>
      </c>
      <c r="E1466" t="s">
        <v>636</v>
      </c>
      <c r="G1466">
        <v>46009</v>
      </c>
      <c r="H1466" t="s">
        <v>10832</v>
      </c>
      <c r="I1466" s="1"/>
      <c r="J1466" t="s">
        <v>43</v>
      </c>
      <c r="L1466" t="s">
        <v>16353</v>
      </c>
      <c r="O1466" t="s">
        <v>43</v>
      </c>
      <c r="P1466" t="s">
        <v>43</v>
      </c>
      <c r="Q1466" t="s">
        <v>43</v>
      </c>
      <c r="V1466" s="1"/>
      <c r="X1466" s="317"/>
      <c r="AB1466" s="317"/>
    </row>
    <row r="1467" spans="1:28">
      <c r="A1467">
        <v>1466</v>
      </c>
      <c r="B1467" t="s">
        <v>11788</v>
      </c>
      <c r="C1467" t="s">
        <v>11789</v>
      </c>
      <c r="D1467" t="s">
        <v>37</v>
      </c>
      <c r="E1467" t="s">
        <v>108</v>
      </c>
      <c r="H1467" t="s">
        <v>10832</v>
      </c>
      <c r="I1467" s="1"/>
      <c r="J1467" t="s">
        <v>43</v>
      </c>
      <c r="L1467" t="s">
        <v>16353</v>
      </c>
      <c r="O1467" t="s">
        <v>43</v>
      </c>
      <c r="P1467" t="s">
        <v>43</v>
      </c>
      <c r="Q1467" t="s">
        <v>43</v>
      </c>
      <c r="V1467" s="1"/>
      <c r="X1467" s="317"/>
      <c r="AB1467" s="317"/>
    </row>
    <row r="1468" spans="1:28">
      <c r="A1468">
        <v>1467</v>
      </c>
      <c r="B1468" t="s">
        <v>11790</v>
      </c>
      <c r="C1468" t="s">
        <v>11791</v>
      </c>
      <c r="D1468" t="s">
        <v>37</v>
      </c>
      <c r="E1468" t="s">
        <v>87</v>
      </c>
      <c r="I1468" s="1"/>
      <c r="J1468" t="s">
        <v>43</v>
      </c>
      <c r="L1468" t="s">
        <v>16353</v>
      </c>
      <c r="O1468" t="s">
        <v>43</v>
      </c>
      <c r="P1468" t="s">
        <v>43</v>
      </c>
      <c r="Q1468" t="s">
        <v>43</v>
      </c>
      <c r="V1468" s="1"/>
      <c r="X1468" s="317"/>
      <c r="AB1468" s="317"/>
    </row>
    <row r="1469" spans="1:28">
      <c r="A1469">
        <v>1468</v>
      </c>
      <c r="B1469" t="s">
        <v>11792</v>
      </c>
      <c r="C1469" t="s">
        <v>11793</v>
      </c>
      <c r="D1469" t="s">
        <v>37</v>
      </c>
      <c r="E1469" t="s">
        <v>87</v>
      </c>
      <c r="H1469" t="s">
        <v>10832</v>
      </c>
      <c r="I1469" s="1"/>
      <c r="J1469" t="s">
        <v>43</v>
      </c>
      <c r="L1469" t="s">
        <v>16353</v>
      </c>
      <c r="O1469" t="s">
        <v>43</v>
      </c>
      <c r="P1469" t="s">
        <v>43</v>
      </c>
      <c r="Q1469" t="s">
        <v>43</v>
      </c>
      <c r="V1469" s="1"/>
      <c r="X1469" s="317"/>
      <c r="AB1469" s="317"/>
    </row>
    <row r="1470" spans="1:28">
      <c r="A1470">
        <v>1469</v>
      </c>
      <c r="B1470" t="s">
        <v>1787</v>
      </c>
      <c r="C1470" t="s">
        <v>1788</v>
      </c>
      <c r="D1470" t="s">
        <v>37</v>
      </c>
      <c r="E1470" t="s">
        <v>108</v>
      </c>
      <c r="I1470" s="1">
        <v>46010</v>
      </c>
      <c r="J1470">
        <v>12</v>
      </c>
      <c r="L1470" t="s">
        <v>16353</v>
      </c>
      <c r="M1470">
        <v>50050230</v>
      </c>
      <c r="N1470" t="s">
        <v>6518</v>
      </c>
      <c r="O1470">
        <v>1</v>
      </c>
      <c r="P1470">
        <v>12</v>
      </c>
      <c r="Q1470">
        <v>1</v>
      </c>
      <c r="V1470" s="1"/>
      <c r="X1470" s="317"/>
      <c r="Y1470">
        <v>26.1</v>
      </c>
      <c r="Z1470">
        <v>1</v>
      </c>
      <c r="AA1470">
        <v>40</v>
      </c>
      <c r="AB1470" s="317">
        <v>35076</v>
      </c>
    </row>
    <row r="1471" spans="1:28">
      <c r="A1471">
        <v>1470</v>
      </c>
      <c r="B1471" t="s">
        <v>3369</v>
      </c>
      <c r="C1471" t="s">
        <v>3370</v>
      </c>
      <c r="D1471" t="s">
        <v>37</v>
      </c>
      <c r="E1471" t="s">
        <v>146</v>
      </c>
      <c r="I1471" s="1"/>
      <c r="J1471" t="s">
        <v>43</v>
      </c>
      <c r="L1471" t="s">
        <v>16353</v>
      </c>
      <c r="O1471" t="s">
        <v>43</v>
      </c>
      <c r="P1471" t="s">
        <v>43</v>
      </c>
      <c r="Q1471" t="s">
        <v>43</v>
      </c>
      <c r="V1471" s="1"/>
      <c r="X1471" s="317"/>
      <c r="AB1471" s="317"/>
    </row>
    <row r="1472" spans="1:28">
      <c r="A1472">
        <v>1471</v>
      </c>
      <c r="B1472" t="s">
        <v>11794</v>
      </c>
      <c r="C1472" t="s">
        <v>11795</v>
      </c>
      <c r="D1472" t="s">
        <v>37</v>
      </c>
      <c r="E1472" t="s">
        <v>146</v>
      </c>
      <c r="I1472" s="1"/>
      <c r="J1472" t="s">
        <v>43</v>
      </c>
      <c r="L1472" t="s">
        <v>16353</v>
      </c>
      <c r="O1472" t="s">
        <v>43</v>
      </c>
      <c r="P1472" t="s">
        <v>43</v>
      </c>
      <c r="Q1472" t="s">
        <v>43</v>
      </c>
      <c r="V1472" s="1"/>
      <c r="X1472" s="317"/>
      <c r="AB1472" s="317"/>
    </row>
    <row r="1473" spans="1:28">
      <c r="A1473">
        <v>1472</v>
      </c>
      <c r="B1473" t="s">
        <v>4554</v>
      </c>
      <c r="C1473" t="s">
        <v>4555</v>
      </c>
      <c r="D1473" t="s">
        <v>37</v>
      </c>
      <c r="E1473" t="s">
        <v>108</v>
      </c>
      <c r="F1473">
        <v>46132</v>
      </c>
      <c r="I1473" s="1"/>
      <c r="J1473" t="s">
        <v>43</v>
      </c>
      <c r="L1473" t="s">
        <v>16353</v>
      </c>
      <c r="O1473" t="s">
        <v>43</v>
      </c>
      <c r="P1473" t="s">
        <v>43</v>
      </c>
      <c r="Q1473" t="s">
        <v>43</v>
      </c>
      <c r="V1473" s="1"/>
      <c r="X1473" s="317"/>
      <c r="AB1473" s="317"/>
    </row>
    <row r="1474" spans="1:28">
      <c r="A1474">
        <v>1473</v>
      </c>
      <c r="B1474" t="s">
        <v>1831</v>
      </c>
      <c r="C1474" t="s">
        <v>1832</v>
      </c>
      <c r="D1474" t="s">
        <v>37</v>
      </c>
      <c r="E1474" t="s">
        <v>92</v>
      </c>
      <c r="I1474" s="1">
        <v>46027</v>
      </c>
      <c r="J1474">
        <v>1</v>
      </c>
      <c r="L1474" t="s">
        <v>16353</v>
      </c>
      <c r="M1474">
        <v>50051901</v>
      </c>
      <c r="N1474" t="s">
        <v>6518</v>
      </c>
      <c r="O1474">
        <v>2</v>
      </c>
      <c r="P1474">
        <v>1</v>
      </c>
      <c r="Q1474">
        <v>2</v>
      </c>
      <c r="V1474" s="1"/>
      <c r="X1474" s="317"/>
      <c r="Y1474">
        <v>26.2</v>
      </c>
      <c r="Z1474">
        <v>2</v>
      </c>
      <c r="AA1474">
        <v>40</v>
      </c>
      <c r="AB1474" s="317">
        <v>58464</v>
      </c>
    </row>
    <row r="1475" spans="1:28">
      <c r="A1475">
        <v>1474</v>
      </c>
      <c r="B1475" t="s">
        <v>4557</v>
      </c>
      <c r="C1475" t="s">
        <v>4558</v>
      </c>
      <c r="D1475" t="s">
        <v>46</v>
      </c>
      <c r="E1475" t="s">
        <v>49</v>
      </c>
      <c r="F1475">
        <v>46069</v>
      </c>
      <c r="I1475" s="1"/>
      <c r="J1475" t="s">
        <v>43</v>
      </c>
      <c r="L1475" t="s">
        <v>16353</v>
      </c>
      <c r="O1475" t="s">
        <v>43</v>
      </c>
      <c r="P1475" t="s">
        <v>43</v>
      </c>
      <c r="Q1475" t="s">
        <v>43</v>
      </c>
      <c r="V1475" s="1"/>
      <c r="X1475" s="317"/>
      <c r="AB1475" s="317"/>
    </row>
    <row r="1476" spans="1:28">
      <c r="A1476">
        <v>1475</v>
      </c>
      <c r="B1476" t="s">
        <v>4560</v>
      </c>
      <c r="C1476" t="s">
        <v>11796</v>
      </c>
      <c r="D1476" t="s">
        <v>37</v>
      </c>
      <c r="E1476" t="s">
        <v>123</v>
      </c>
      <c r="F1476">
        <v>46118</v>
      </c>
      <c r="I1476" s="1"/>
      <c r="J1476" t="s">
        <v>43</v>
      </c>
      <c r="L1476" t="s">
        <v>16353</v>
      </c>
      <c r="O1476" t="s">
        <v>43</v>
      </c>
      <c r="P1476" t="s">
        <v>43</v>
      </c>
      <c r="Q1476" t="s">
        <v>43</v>
      </c>
      <c r="V1476" s="1"/>
      <c r="X1476" s="317"/>
      <c r="AB1476" s="317"/>
    </row>
    <row r="1477" spans="1:28">
      <c r="A1477">
        <v>1476</v>
      </c>
      <c r="B1477" t="s">
        <v>4551</v>
      </c>
      <c r="C1477" t="s">
        <v>11797</v>
      </c>
      <c r="D1477" t="s">
        <v>37</v>
      </c>
      <c r="E1477" t="s">
        <v>108</v>
      </c>
      <c r="F1477">
        <v>46171</v>
      </c>
      <c r="I1477" s="1"/>
      <c r="J1477" t="s">
        <v>43</v>
      </c>
      <c r="L1477" t="s">
        <v>16353</v>
      </c>
      <c r="O1477" t="s">
        <v>43</v>
      </c>
      <c r="P1477" t="s">
        <v>43</v>
      </c>
      <c r="Q1477" t="s">
        <v>43</v>
      </c>
      <c r="V1477" s="1"/>
      <c r="X1477" s="317"/>
      <c r="AB1477" s="317"/>
    </row>
    <row r="1478" spans="1:28">
      <c r="A1478">
        <v>1477</v>
      </c>
      <c r="B1478" t="s">
        <v>11798</v>
      </c>
      <c r="C1478" t="s">
        <v>11799</v>
      </c>
      <c r="D1478" t="s">
        <v>37</v>
      </c>
      <c r="E1478" t="s">
        <v>140</v>
      </c>
      <c r="H1478" t="s">
        <v>10899</v>
      </c>
      <c r="I1478" s="1"/>
      <c r="J1478" t="s">
        <v>43</v>
      </c>
      <c r="L1478" t="s">
        <v>16353</v>
      </c>
      <c r="O1478" t="s">
        <v>43</v>
      </c>
      <c r="P1478" t="s">
        <v>43</v>
      </c>
      <c r="Q1478" t="s">
        <v>43</v>
      </c>
      <c r="V1478" s="1"/>
      <c r="X1478" s="317"/>
      <c r="AB1478" s="317"/>
    </row>
    <row r="1479" spans="1:28">
      <c r="A1479">
        <v>1478</v>
      </c>
      <c r="B1479" t="s">
        <v>11800</v>
      </c>
      <c r="C1479" t="s">
        <v>11801</v>
      </c>
      <c r="D1479" t="s">
        <v>37</v>
      </c>
      <c r="E1479" t="s">
        <v>87</v>
      </c>
      <c r="H1479" t="s">
        <v>10832</v>
      </c>
      <c r="I1479" s="1">
        <v>46038</v>
      </c>
      <c r="J1479">
        <v>1</v>
      </c>
      <c r="L1479" t="s">
        <v>16353</v>
      </c>
      <c r="M1479">
        <v>630207</v>
      </c>
      <c r="N1479" t="s">
        <v>10340</v>
      </c>
      <c r="O1479">
        <v>2</v>
      </c>
      <c r="P1479">
        <v>1</v>
      </c>
      <c r="Q1479">
        <v>2</v>
      </c>
      <c r="R1479">
        <v>46042</v>
      </c>
      <c r="V1479" s="1"/>
      <c r="X1479" s="317"/>
      <c r="Y1479">
        <v>26.2</v>
      </c>
      <c r="Z1479">
        <v>2</v>
      </c>
      <c r="AA1479">
        <v>101</v>
      </c>
      <c r="AB1479" s="317">
        <v>59220</v>
      </c>
    </row>
    <row r="1480" spans="1:28">
      <c r="A1480">
        <v>1479</v>
      </c>
      <c r="B1480" t="s">
        <v>11802</v>
      </c>
      <c r="C1480" t="s">
        <v>11803</v>
      </c>
      <c r="D1480" t="s">
        <v>37</v>
      </c>
      <c r="E1480" t="s">
        <v>92</v>
      </c>
      <c r="G1480">
        <v>46027</v>
      </c>
      <c r="H1480" t="s">
        <v>10832</v>
      </c>
      <c r="I1480" s="1"/>
      <c r="J1480" t="s">
        <v>43</v>
      </c>
      <c r="L1480" t="s">
        <v>16353</v>
      </c>
      <c r="O1480" t="s">
        <v>43</v>
      </c>
      <c r="P1480" t="s">
        <v>43</v>
      </c>
      <c r="Q1480" t="s">
        <v>43</v>
      </c>
      <c r="V1480" s="1"/>
      <c r="X1480" s="317"/>
      <c r="AB1480" s="317"/>
    </row>
    <row r="1481" spans="1:28">
      <c r="A1481">
        <v>1480</v>
      </c>
      <c r="B1481" t="s">
        <v>11804</v>
      </c>
      <c r="C1481" t="s">
        <v>11805</v>
      </c>
      <c r="D1481" t="s">
        <v>37</v>
      </c>
      <c r="E1481" t="s">
        <v>40</v>
      </c>
      <c r="G1481">
        <v>46010</v>
      </c>
      <c r="H1481" t="s">
        <v>10832</v>
      </c>
      <c r="I1481" s="1"/>
      <c r="J1481" t="s">
        <v>43</v>
      </c>
      <c r="L1481" t="s">
        <v>16353</v>
      </c>
      <c r="O1481" t="s">
        <v>43</v>
      </c>
      <c r="P1481" t="s">
        <v>43</v>
      </c>
      <c r="Q1481" t="s">
        <v>43</v>
      </c>
      <c r="V1481" s="1"/>
      <c r="X1481" s="317"/>
      <c r="AB1481" s="317"/>
    </row>
    <row r="1482" spans="1:28">
      <c r="A1482">
        <v>1481</v>
      </c>
      <c r="B1482" t="s">
        <v>11806</v>
      </c>
      <c r="C1482" t="s">
        <v>11807</v>
      </c>
      <c r="D1482" t="s">
        <v>37</v>
      </c>
      <c r="E1482" t="s">
        <v>60</v>
      </c>
      <c r="H1482" t="s">
        <v>10832</v>
      </c>
      <c r="I1482" s="1">
        <v>46042</v>
      </c>
      <c r="J1482">
        <v>1</v>
      </c>
      <c r="L1482" t="s">
        <v>16353</v>
      </c>
      <c r="M1482">
        <v>630205</v>
      </c>
      <c r="N1482" t="s">
        <v>10411</v>
      </c>
      <c r="O1482">
        <v>2</v>
      </c>
      <c r="P1482">
        <v>1</v>
      </c>
      <c r="Q1482">
        <v>2</v>
      </c>
      <c r="V1482" s="1"/>
      <c r="X1482" s="317"/>
      <c r="Y1482">
        <v>26.2</v>
      </c>
      <c r="Z1482">
        <v>2</v>
      </c>
      <c r="AA1482">
        <v>101</v>
      </c>
      <c r="AB1482" s="317">
        <v>56600</v>
      </c>
    </row>
    <row r="1483" spans="1:28">
      <c r="A1483">
        <v>1482</v>
      </c>
      <c r="B1483" t="s">
        <v>11808</v>
      </c>
      <c r="C1483" t="s">
        <v>11809</v>
      </c>
      <c r="D1483" t="s">
        <v>37</v>
      </c>
      <c r="E1483" t="s">
        <v>60</v>
      </c>
      <c r="H1483" t="s">
        <v>10832</v>
      </c>
      <c r="I1483" s="1"/>
      <c r="J1483" t="s">
        <v>43</v>
      </c>
      <c r="L1483" t="s">
        <v>16353</v>
      </c>
      <c r="O1483" t="s">
        <v>43</v>
      </c>
      <c r="P1483" t="s">
        <v>43</v>
      </c>
      <c r="Q1483" t="s">
        <v>43</v>
      </c>
      <c r="V1483" s="1"/>
      <c r="X1483" s="317"/>
      <c r="AB1483" s="317"/>
    </row>
    <row r="1484" spans="1:28">
      <c r="A1484">
        <v>1483</v>
      </c>
      <c r="B1484" t="s">
        <v>11810</v>
      </c>
      <c r="C1484" t="s">
        <v>11811</v>
      </c>
      <c r="D1484" t="s">
        <v>46</v>
      </c>
      <c r="E1484" t="s">
        <v>49</v>
      </c>
      <c r="H1484" t="s">
        <v>11812</v>
      </c>
      <c r="I1484" s="1"/>
      <c r="J1484" t="s">
        <v>43</v>
      </c>
      <c r="L1484" t="s">
        <v>16353</v>
      </c>
      <c r="O1484" t="s">
        <v>43</v>
      </c>
      <c r="P1484" t="s">
        <v>43</v>
      </c>
      <c r="Q1484" t="s">
        <v>43</v>
      </c>
      <c r="V1484" s="1"/>
      <c r="X1484" s="317"/>
      <c r="AB1484" s="317"/>
    </row>
    <row r="1485" spans="1:28">
      <c r="A1485">
        <v>1484</v>
      </c>
      <c r="B1485" t="s">
        <v>4566</v>
      </c>
      <c r="C1485" t="s">
        <v>10246</v>
      </c>
      <c r="D1485" t="s">
        <v>37</v>
      </c>
      <c r="E1485" t="s">
        <v>87</v>
      </c>
      <c r="F1485">
        <v>46062</v>
      </c>
      <c r="I1485" s="1"/>
      <c r="J1485" t="s">
        <v>43</v>
      </c>
      <c r="L1485" t="s">
        <v>16353</v>
      </c>
      <c r="O1485" t="s">
        <v>43</v>
      </c>
      <c r="P1485" t="s">
        <v>43</v>
      </c>
      <c r="Q1485" t="s">
        <v>43</v>
      </c>
      <c r="V1485" s="1"/>
      <c r="X1485" s="317"/>
      <c r="AB1485" s="317"/>
    </row>
    <row r="1486" spans="1:28">
      <c r="A1486">
        <v>1485</v>
      </c>
      <c r="B1486" t="s">
        <v>4548</v>
      </c>
      <c r="C1486" t="s">
        <v>4549</v>
      </c>
      <c r="D1486" t="s">
        <v>37</v>
      </c>
      <c r="E1486" t="s">
        <v>60</v>
      </c>
      <c r="F1486">
        <v>46069</v>
      </c>
      <c r="G1486">
        <v>46042</v>
      </c>
      <c r="I1486" s="1"/>
      <c r="J1486" t="s">
        <v>43</v>
      </c>
      <c r="L1486" t="s">
        <v>16353</v>
      </c>
      <c r="O1486" t="s">
        <v>43</v>
      </c>
      <c r="P1486" t="s">
        <v>43</v>
      </c>
      <c r="Q1486" t="s">
        <v>43</v>
      </c>
      <c r="V1486" s="1"/>
      <c r="X1486" s="317"/>
      <c r="AB1486" s="317"/>
    </row>
    <row r="1487" spans="1:28">
      <c r="A1487">
        <v>1486</v>
      </c>
      <c r="B1487" t="s">
        <v>4570</v>
      </c>
      <c r="C1487" t="s">
        <v>4571</v>
      </c>
      <c r="D1487" t="s">
        <v>37</v>
      </c>
      <c r="E1487" t="s">
        <v>87</v>
      </c>
      <c r="I1487" s="1">
        <v>46006</v>
      </c>
      <c r="J1487">
        <v>12</v>
      </c>
      <c r="L1487" t="s">
        <v>16353</v>
      </c>
      <c r="M1487">
        <v>50048855</v>
      </c>
      <c r="N1487" t="s">
        <v>267</v>
      </c>
      <c r="O1487">
        <v>1</v>
      </c>
      <c r="P1487">
        <v>12</v>
      </c>
      <c r="Q1487">
        <v>1</v>
      </c>
      <c r="R1487">
        <v>46016</v>
      </c>
      <c r="V1487" s="1"/>
      <c r="X1487" s="317"/>
      <c r="Y1487">
        <v>26.1</v>
      </c>
      <c r="Z1487">
        <v>1</v>
      </c>
      <c r="AA1487">
        <v>40</v>
      </c>
      <c r="AB1487" s="317">
        <v>99519</v>
      </c>
    </row>
    <row r="1488" spans="1:28">
      <c r="A1488">
        <v>1487</v>
      </c>
      <c r="B1488" t="s">
        <v>4588</v>
      </c>
      <c r="C1488" t="s">
        <v>4589</v>
      </c>
      <c r="D1488" t="s">
        <v>37</v>
      </c>
      <c r="E1488" t="s">
        <v>92</v>
      </c>
      <c r="F1488">
        <v>46065</v>
      </c>
      <c r="G1488">
        <v>46051</v>
      </c>
      <c r="I1488" s="1"/>
      <c r="J1488" t="s">
        <v>43</v>
      </c>
      <c r="L1488" t="s">
        <v>16353</v>
      </c>
      <c r="O1488" t="s">
        <v>43</v>
      </c>
      <c r="P1488" t="s">
        <v>43</v>
      </c>
      <c r="Q1488" t="s">
        <v>43</v>
      </c>
      <c r="V1488" s="1"/>
      <c r="X1488" s="317"/>
      <c r="AB1488" s="317"/>
    </row>
    <row r="1489" spans="1:28">
      <c r="A1489">
        <v>1488</v>
      </c>
      <c r="B1489" t="s">
        <v>4585</v>
      </c>
      <c r="C1489" t="s">
        <v>4586</v>
      </c>
      <c r="D1489" t="s">
        <v>37</v>
      </c>
      <c r="E1489" t="s">
        <v>60</v>
      </c>
      <c r="F1489">
        <v>46062</v>
      </c>
      <c r="G1489">
        <v>46049</v>
      </c>
      <c r="I1489" s="1"/>
      <c r="J1489" t="s">
        <v>43</v>
      </c>
      <c r="L1489" t="s">
        <v>16353</v>
      </c>
      <c r="O1489" t="s">
        <v>43</v>
      </c>
      <c r="P1489" t="s">
        <v>43</v>
      </c>
      <c r="Q1489" t="s">
        <v>43</v>
      </c>
      <c r="V1489" s="1"/>
      <c r="X1489" s="317"/>
      <c r="AB1489" s="317"/>
    </row>
    <row r="1490" spans="1:28">
      <c r="A1490">
        <v>1489</v>
      </c>
      <c r="B1490" t="s">
        <v>11813</v>
      </c>
      <c r="C1490" t="s">
        <v>11814</v>
      </c>
      <c r="D1490" t="s">
        <v>37</v>
      </c>
      <c r="E1490" t="s">
        <v>72</v>
      </c>
      <c r="G1490">
        <v>46028</v>
      </c>
      <c r="I1490" s="1"/>
      <c r="J1490" t="s">
        <v>43</v>
      </c>
      <c r="L1490" t="s">
        <v>16353</v>
      </c>
      <c r="O1490" t="s">
        <v>43</v>
      </c>
      <c r="P1490" t="s">
        <v>43</v>
      </c>
      <c r="Q1490" t="s">
        <v>43</v>
      </c>
      <c r="V1490" s="1"/>
      <c r="X1490" s="317"/>
      <c r="AB1490" s="317"/>
    </row>
    <row r="1491" spans="1:28">
      <c r="A1491">
        <v>1490</v>
      </c>
      <c r="B1491" t="s">
        <v>11815</v>
      </c>
      <c r="C1491" t="s">
        <v>11816</v>
      </c>
      <c r="D1491" t="s">
        <v>37</v>
      </c>
      <c r="E1491" t="s">
        <v>72</v>
      </c>
      <c r="G1491">
        <v>46028</v>
      </c>
      <c r="I1491" s="1"/>
      <c r="J1491" t="s">
        <v>43</v>
      </c>
      <c r="L1491" t="s">
        <v>16353</v>
      </c>
      <c r="O1491" t="s">
        <v>43</v>
      </c>
      <c r="P1491" t="s">
        <v>43</v>
      </c>
      <c r="Q1491" t="s">
        <v>43</v>
      </c>
      <c r="V1491" s="1"/>
      <c r="X1491" s="317"/>
      <c r="AB1491" s="317"/>
    </row>
    <row r="1492" spans="1:28">
      <c r="A1492">
        <v>1491</v>
      </c>
      <c r="B1492" t="s">
        <v>11817</v>
      </c>
      <c r="C1492" t="s">
        <v>11818</v>
      </c>
      <c r="D1492" t="s">
        <v>37</v>
      </c>
      <c r="E1492" t="s">
        <v>72</v>
      </c>
      <c r="G1492">
        <v>46028</v>
      </c>
      <c r="I1492" s="1"/>
      <c r="J1492" t="s">
        <v>43</v>
      </c>
      <c r="L1492" t="s">
        <v>16353</v>
      </c>
      <c r="O1492" t="s">
        <v>43</v>
      </c>
      <c r="P1492" t="s">
        <v>43</v>
      </c>
      <c r="Q1492" t="s">
        <v>43</v>
      </c>
      <c r="V1492" s="1"/>
      <c r="X1492" s="317"/>
      <c r="AB1492" s="317"/>
    </row>
    <row r="1493" spans="1:28">
      <c r="A1493">
        <v>1492</v>
      </c>
      <c r="B1493" t="s">
        <v>3164</v>
      </c>
      <c r="C1493" t="s">
        <v>3165</v>
      </c>
      <c r="D1493" t="s">
        <v>37</v>
      </c>
      <c r="E1493" t="s">
        <v>72</v>
      </c>
      <c r="I1493" s="1"/>
      <c r="J1493" t="s">
        <v>43</v>
      </c>
      <c r="L1493" t="s">
        <v>16353</v>
      </c>
      <c r="O1493" t="s">
        <v>43</v>
      </c>
      <c r="P1493" t="s">
        <v>43</v>
      </c>
      <c r="Q1493" t="s">
        <v>43</v>
      </c>
      <c r="V1493" s="1"/>
      <c r="X1493" s="317"/>
      <c r="AB1493" s="317"/>
    </row>
    <row r="1494" spans="1:28">
      <c r="A1494">
        <v>1493</v>
      </c>
      <c r="B1494" t="s">
        <v>11819</v>
      </c>
      <c r="C1494" t="s">
        <v>11820</v>
      </c>
      <c r="D1494" t="s">
        <v>37</v>
      </c>
      <c r="E1494" t="s">
        <v>92</v>
      </c>
      <c r="H1494" t="s">
        <v>10832</v>
      </c>
      <c r="I1494" s="1"/>
      <c r="J1494" t="s">
        <v>43</v>
      </c>
      <c r="L1494" t="s">
        <v>16353</v>
      </c>
      <c r="O1494" t="s">
        <v>43</v>
      </c>
      <c r="P1494" t="s">
        <v>43</v>
      </c>
      <c r="Q1494" t="s">
        <v>43</v>
      </c>
      <c r="V1494" s="1"/>
      <c r="X1494" s="317"/>
      <c r="AB1494" s="317"/>
    </row>
    <row r="1495" spans="1:28">
      <c r="A1495">
        <v>1494</v>
      </c>
      <c r="B1495" t="s">
        <v>4605</v>
      </c>
      <c r="C1495" t="s">
        <v>11821</v>
      </c>
      <c r="D1495" t="s">
        <v>37</v>
      </c>
      <c r="E1495" t="s">
        <v>108</v>
      </c>
      <c r="F1495">
        <v>46083</v>
      </c>
      <c r="I1495" s="1"/>
      <c r="J1495" t="s">
        <v>43</v>
      </c>
      <c r="L1495" t="s">
        <v>16353</v>
      </c>
      <c r="O1495" t="s">
        <v>43</v>
      </c>
      <c r="P1495" t="s">
        <v>43</v>
      </c>
      <c r="Q1495" t="s">
        <v>43</v>
      </c>
      <c r="V1495" s="1"/>
      <c r="X1495" s="317"/>
      <c r="AB1495" s="317"/>
    </row>
    <row r="1496" spans="1:28">
      <c r="A1496">
        <v>1495</v>
      </c>
      <c r="B1496" t="s">
        <v>11822</v>
      </c>
      <c r="C1496" t="s">
        <v>11630</v>
      </c>
      <c r="D1496" t="s">
        <v>46</v>
      </c>
      <c r="E1496" t="s">
        <v>49</v>
      </c>
      <c r="I1496" s="1"/>
      <c r="J1496" t="s">
        <v>43</v>
      </c>
      <c r="L1496" t="s">
        <v>16353</v>
      </c>
      <c r="O1496" t="s">
        <v>43</v>
      </c>
      <c r="P1496" t="s">
        <v>43</v>
      </c>
      <c r="Q1496" t="s">
        <v>43</v>
      </c>
      <c r="V1496" s="1"/>
      <c r="X1496" s="317"/>
      <c r="AB1496" s="317"/>
    </row>
    <row r="1497" spans="1:28">
      <c r="A1497">
        <v>1496</v>
      </c>
      <c r="B1497" t="s">
        <v>4623</v>
      </c>
      <c r="C1497" t="s">
        <v>11823</v>
      </c>
      <c r="D1497" t="s">
        <v>37</v>
      </c>
      <c r="E1497" t="s">
        <v>92</v>
      </c>
      <c r="F1497">
        <v>46062</v>
      </c>
      <c r="I1497" s="1"/>
      <c r="J1497" t="s">
        <v>43</v>
      </c>
      <c r="L1497" t="s">
        <v>16353</v>
      </c>
      <c r="O1497" t="s">
        <v>43</v>
      </c>
      <c r="P1497" t="s">
        <v>43</v>
      </c>
      <c r="Q1497" t="s">
        <v>43</v>
      </c>
      <c r="V1497" s="1"/>
      <c r="X1497" s="317"/>
      <c r="AB1497" s="317"/>
    </row>
    <row r="1498" spans="1:28">
      <c r="A1498">
        <v>1497</v>
      </c>
      <c r="B1498" t="s">
        <v>4629</v>
      </c>
      <c r="C1498" t="s">
        <v>11824</v>
      </c>
      <c r="D1498" t="s">
        <v>37</v>
      </c>
      <c r="E1498" t="s">
        <v>108</v>
      </c>
      <c r="F1498">
        <v>46092</v>
      </c>
      <c r="G1498">
        <v>46070</v>
      </c>
      <c r="I1498" s="1"/>
      <c r="J1498" t="s">
        <v>43</v>
      </c>
      <c r="L1498" t="s">
        <v>16353</v>
      </c>
      <c r="O1498" t="s">
        <v>43</v>
      </c>
      <c r="P1498" t="s">
        <v>43</v>
      </c>
      <c r="Q1498" t="s">
        <v>43</v>
      </c>
      <c r="V1498" s="1"/>
      <c r="X1498" s="317"/>
      <c r="AB1498" s="317"/>
    </row>
    <row r="1499" spans="1:28">
      <c r="A1499">
        <v>1498</v>
      </c>
      <c r="B1499" t="s">
        <v>4612</v>
      </c>
      <c r="C1499" t="s">
        <v>11825</v>
      </c>
      <c r="D1499" t="s">
        <v>37</v>
      </c>
      <c r="E1499" t="s">
        <v>108</v>
      </c>
      <c r="I1499" s="1">
        <v>46008</v>
      </c>
      <c r="J1499">
        <v>12</v>
      </c>
      <c r="L1499" t="s">
        <v>16353</v>
      </c>
      <c r="M1499">
        <v>50049439</v>
      </c>
      <c r="N1499" t="s">
        <v>267</v>
      </c>
      <c r="O1499">
        <v>2</v>
      </c>
      <c r="P1499">
        <v>12</v>
      </c>
      <c r="Q1499">
        <v>2</v>
      </c>
      <c r="V1499" s="1"/>
      <c r="X1499" s="317"/>
      <c r="Y1499">
        <v>26.2</v>
      </c>
      <c r="Z1499">
        <v>2</v>
      </c>
      <c r="AA1499">
        <v>40</v>
      </c>
      <c r="AB1499" s="317">
        <v>34052</v>
      </c>
    </row>
    <row r="1500" spans="1:28">
      <c r="A1500">
        <v>1499</v>
      </c>
      <c r="B1500" t="s">
        <v>11826</v>
      </c>
      <c r="C1500" t="s">
        <v>11827</v>
      </c>
      <c r="D1500" t="s">
        <v>37</v>
      </c>
      <c r="E1500" t="s">
        <v>60</v>
      </c>
      <c r="G1500">
        <v>46014</v>
      </c>
      <c r="H1500" t="s">
        <v>10832</v>
      </c>
      <c r="I1500" s="1"/>
      <c r="J1500" t="s">
        <v>43</v>
      </c>
      <c r="L1500" t="s">
        <v>16353</v>
      </c>
      <c r="O1500" t="s">
        <v>43</v>
      </c>
      <c r="P1500" t="s">
        <v>43</v>
      </c>
      <c r="Q1500" t="s">
        <v>43</v>
      </c>
      <c r="V1500" s="1"/>
      <c r="X1500" s="317"/>
      <c r="AB1500" s="317"/>
    </row>
    <row r="1501" spans="1:28">
      <c r="A1501">
        <v>1500</v>
      </c>
      <c r="B1501" t="s">
        <v>11828</v>
      </c>
      <c r="C1501" t="s">
        <v>11829</v>
      </c>
      <c r="D1501" t="s">
        <v>37</v>
      </c>
      <c r="E1501" t="s">
        <v>108</v>
      </c>
      <c r="H1501" t="s">
        <v>10832</v>
      </c>
      <c r="I1501" s="1"/>
      <c r="J1501" t="s">
        <v>43</v>
      </c>
      <c r="L1501" t="s">
        <v>16353</v>
      </c>
      <c r="O1501" t="s">
        <v>43</v>
      </c>
      <c r="P1501" t="s">
        <v>43</v>
      </c>
      <c r="Q1501" t="s">
        <v>43</v>
      </c>
      <c r="V1501" s="1"/>
      <c r="X1501" s="317"/>
      <c r="AB1501" s="317"/>
    </row>
    <row r="1502" spans="1:28">
      <c r="A1502">
        <v>1501</v>
      </c>
      <c r="B1502" t="s">
        <v>11830</v>
      </c>
      <c r="C1502" t="s">
        <v>11831</v>
      </c>
      <c r="D1502" t="s">
        <v>37</v>
      </c>
      <c r="E1502" t="s">
        <v>636</v>
      </c>
      <c r="H1502" t="s">
        <v>10832</v>
      </c>
      <c r="I1502" s="1"/>
      <c r="J1502" t="s">
        <v>43</v>
      </c>
      <c r="L1502" t="s">
        <v>16353</v>
      </c>
      <c r="O1502" t="s">
        <v>43</v>
      </c>
      <c r="P1502" t="s">
        <v>43</v>
      </c>
      <c r="Q1502" t="s">
        <v>43</v>
      </c>
      <c r="V1502" s="1"/>
      <c r="X1502" s="317"/>
      <c r="AB1502" s="317"/>
    </row>
    <row r="1503" spans="1:28">
      <c r="A1503">
        <v>1502</v>
      </c>
      <c r="B1503" t="s">
        <v>11832</v>
      </c>
      <c r="C1503" t="s">
        <v>11833</v>
      </c>
      <c r="D1503" t="s">
        <v>37</v>
      </c>
      <c r="E1503" t="s">
        <v>60</v>
      </c>
      <c r="H1503" t="s">
        <v>10832</v>
      </c>
      <c r="I1503" s="1"/>
      <c r="J1503" t="s">
        <v>43</v>
      </c>
      <c r="L1503" t="s">
        <v>16353</v>
      </c>
      <c r="O1503" t="s">
        <v>43</v>
      </c>
      <c r="P1503" t="s">
        <v>43</v>
      </c>
      <c r="Q1503" t="s">
        <v>43</v>
      </c>
      <c r="V1503" s="1"/>
      <c r="X1503" s="317"/>
      <c r="AB1503" s="317"/>
    </row>
    <row r="1504" spans="1:28">
      <c r="A1504">
        <v>1503</v>
      </c>
      <c r="B1504" t="s">
        <v>4654</v>
      </c>
      <c r="C1504" t="s">
        <v>4655</v>
      </c>
      <c r="D1504" t="s">
        <v>46</v>
      </c>
      <c r="E1504" t="s">
        <v>49</v>
      </c>
      <c r="F1504">
        <v>46069</v>
      </c>
      <c r="I1504" s="1"/>
      <c r="J1504" t="s">
        <v>43</v>
      </c>
      <c r="L1504" t="s">
        <v>16353</v>
      </c>
      <c r="O1504" t="s">
        <v>43</v>
      </c>
      <c r="P1504" t="s">
        <v>43</v>
      </c>
      <c r="Q1504" t="s">
        <v>43</v>
      </c>
      <c r="V1504" s="1"/>
      <c r="X1504" s="317"/>
      <c r="AB1504" s="317"/>
    </row>
    <row r="1505" spans="1:28">
      <c r="A1505">
        <v>1504</v>
      </c>
      <c r="B1505" t="s">
        <v>4632</v>
      </c>
      <c r="C1505" t="s">
        <v>11834</v>
      </c>
      <c r="D1505" t="s">
        <v>37</v>
      </c>
      <c r="E1505" t="s">
        <v>108</v>
      </c>
      <c r="F1505">
        <v>46202</v>
      </c>
      <c r="I1505" s="1"/>
      <c r="J1505" t="s">
        <v>43</v>
      </c>
      <c r="L1505" t="s">
        <v>16353</v>
      </c>
      <c r="O1505" t="s">
        <v>43</v>
      </c>
      <c r="P1505" t="s">
        <v>43</v>
      </c>
      <c r="Q1505" t="s">
        <v>43</v>
      </c>
      <c r="V1505" s="1"/>
      <c r="X1505" s="317"/>
      <c r="AB1505" s="317"/>
    </row>
    <row r="1506" spans="1:28">
      <c r="A1506">
        <v>1505</v>
      </c>
      <c r="B1506" t="s">
        <v>4663</v>
      </c>
      <c r="C1506" t="s">
        <v>11835</v>
      </c>
      <c r="D1506" t="s">
        <v>37</v>
      </c>
      <c r="E1506" t="s">
        <v>108</v>
      </c>
      <c r="F1506">
        <v>46090</v>
      </c>
      <c r="I1506" s="1"/>
      <c r="J1506" t="s">
        <v>43</v>
      </c>
      <c r="L1506" t="s">
        <v>16353</v>
      </c>
      <c r="O1506" t="s">
        <v>43</v>
      </c>
      <c r="P1506" t="s">
        <v>43</v>
      </c>
      <c r="Q1506" t="s">
        <v>43</v>
      </c>
      <c r="V1506" s="1"/>
      <c r="X1506" s="317"/>
      <c r="AB1506" s="317"/>
    </row>
    <row r="1507" spans="1:28">
      <c r="A1507">
        <v>1506</v>
      </c>
      <c r="B1507" t="s">
        <v>11836</v>
      </c>
      <c r="C1507" t="s">
        <v>11837</v>
      </c>
      <c r="D1507" t="s">
        <v>37</v>
      </c>
      <c r="E1507" t="s">
        <v>636</v>
      </c>
      <c r="G1507">
        <v>46031</v>
      </c>
      <c r="H1507" t="s">
        <v>10832</v>
      </c>
      <c r="I1507" s="1"/>
      <c r="J1507" t="s">
        <v>43</v>
      </c>
      <c r="L1507" t="s">
        <v>16353</v>
      </c>
      <c r="O1507" t="s">
        <v>43</v>
      </c>
      <c r="P1507" t="s">
        <v>43</v>
      </c>
      <c r="Q1507" t="s">
        <v>43</v>
      </c>
      <c r="V1507" s="1"/>
      <c r="X1507" s="317"/>
      <c r="AB1507" s="317"/>
    </row>
    <row r="1508" spans="1:28">
      <c r="A1508">
        <v>1507</v>
      </c>
      <c r="B1508" t="s">
        <v>904</v>
      </c>
      <c r="C1508" t="s">
        <v>905</v>
      </c>
      <c r="D1508" t="s">
        <v>37</v>
      </c>
      <c r="E1508" t="s">
        <v>146</v>
      </c>
      <c r="I1508" s="1">
        <v>46010</v>
      </c>
      <c r="J1508">
        <v>12</v>
      </c>
      <c r="L1508" t="s">
        <v>16353</v>
      </c>
      <c r="M1508">
        <v>50050285</v>
      </c>
      <c r="N1508" t="s">
        <v>6518</v>
      </c>
      <c r="O1508">
        <v>1</v>
      </c>
      <c r="P1508">
        <v>1</v>
      </c>
      <c r="Q1508">
        <v>1</v>
      </c>
      <c r="R1508">
        <v>46014</v>
      </c>
      <c r="V1508" s="1"/>
      <c r="X1508" s="317"/>
      <c r="Y1508">
        <v>26.1</v>
      </c>
      <c r="Z1508">
        <v>1</v>
      </c>
      <c r="AA1508">
        <v>40</v>
      </c>
      <c r="AB1508" s="317">
        <v>94660</v>
      </c>
    </row>
    <row r="1509" spans="1:28">
      <c r="A1509">
        <v>1508</v>
      </c>
      <c r="B1509" t="s">
        <v>4651</v>
      </c>
      <c r="C1509" t="s">
        <v>4652</v>
      </c>
      <c r="D1509" t="s">
        <v>46</v>
      </c>
      <c r="E1509" t="s">
        <v>49</v>
      </c>
      <c r="F1509">
        <v>46175</v>
      </c>
      <c r="I1509" s="1"/>
      <c r="J1509" t="s">
        <v>43</v>
      </c>
      <c r="L1509" t="s">
        <v>16353</v>
      </c>
      <c r="O1509" t="s">
        <v>43</v>
      </c>
      <c r="P1509" t="s">
        <v>43</v>
      </c>
      <c r="Q1509" t="s">
        <v>43</v>
      </c>
      <c r="V1509" s="1"/>
      <c r="X1509" s="317"/>
      <c r="AB1509" s="317"/>
    </row>
    <row r="1510" spans="1:28">
      <c r="A1510">
        <v>1509</v>
      </c>
      <c r="B1510" t="s">
        <v>11838</v>
      </c>
      <c r="C1510" t="s">
        <v>11839</v>
      </c>
      <c r="D1510" t="s">
        <v>37</v>
      </c>
      <c r="E1510" t="s">
        <v>60</v>
      </c>
      <c r="G1510">
        <v>46031</v>
      </c>
      <c r="H1510" t="s">
        <v>10832</v>
      </c>
      <c r="I1510" s="1"/>
      <c r="J1510" t="s">
        <v>43</v>
      </c>
      <c r="L1510" t="s">
        <v>16353</v>
      </c>
      <c r="O1510" t="s">
        <v>43</v>
      </c>
      <c r="P1510" t="s">
        <v>43</v>
      </c>
      <c r="Q1510" t="s">
        <v>43</v>
      </c>
      <c r="V1510" s="1"/>
      <c r="X1510" s="317"/>
      <c r="AB1510" s="317"/>
    </row>
    <row r="1511" spans="1:28">
      <c r="A1511">
        <v>1510</v>
      </c>
      <c r="B1511" t="s">
        <v>11840</v>
      </c>
      <c r="C1511" t="s">
        <v>11841</v>
      </c>
      <c r="D1511" t="s">
        <v>37</v>
      </c>
      <c r="E1511" t="s">
        <v>40</v>
      </c>
      <c r="H1511" t="s">
        <v>10832</v>
      </c>
      <c r="I1511" s="1"/>
      <c r="J1511" t="s">
        <v>43</v>
      </c>
      <c r="L1511" t="s">
        <v>16353</v>
      </c>
      <c r="O1511" t="s">
        <v>43</v>
      </c>
      <c r="P1511" t="s">
        <v>43</v>
      </c>
      <c r="Q1511" t="s">
        <v>43</v>
      </c>
      <c r="V1511" s="1"/>
      <c r="X1511" s="317"/>
      <c r="AB1511" s="317"/>
    </row>
    <row r="1512" spans="1:28">
      <c r="A1512">
        <v>1511</v>
      </c>
      <c r="B1512" t="s">
        <v>4660</v>
      </c>
      <c r="C1512" t="s">
        <v>4661</v>
      </c>
      <c r="D1512" t="s">
        <v>37</v>
      </c>
      <c r="E1512" t="s">
        <v>92</v>
      </c>
      <c r="F1512">
        <v>46078</v>
      </c>
      <c r="G1512">
        <v>46051</v>
      </c>
      <c r="I1512" s="1"/>
      <c r="J1512" t="s">
        <v>43</v>
      </c>
      <c r="L1512" t="s">
        <v>16353</v>
      </c>
      <c r="O1512" t="s">
        <v>43</v>
      </c>
      <c r="P1512" t="s">
        <v>43</v>
      </c>
      <c r="Q1512" t="s">
        <v>43</v>
      </c>
      <c r="V1512" s="1"/>
      <c r="X1512" s="317"/>
      <c r="AB1512" s="317"/>
    </row>
    <row r="1513" spans="1:28">
      <c r="A1513">
        <v>1512</v>
      </c>
      <c r="B1513" t="s">
        <v>4657</v>
      </c>
      <c r="C1513" t="s">
        <v>4658</v>
      </c>
      <c r="D1513" t="s">
        <v>37</v>
      </c>
      <c r="E1513" t="s">
        <v>87</v>
      </c>
      <c r="F1513">
        <v>46174</v>
      </c>
      <c r="I1513" s="1"/>
      <c r="J1513" t="s">
        <v>43</v>
      </c>
      <c r="L1513" t="s">
        <v>16353</v>
      </c>
      <c r="O1513" t="s">
        <v>43</v>
      </c>
      <c r="P1513" t="s">
        <v>43</v>
      </c>
      <c r="Q1513" t="s">
        <v>43</v>
      </c>
      <c r="V1513" s="1"/>
      <c r="X1513" s="317"/>
      <c r="AB1513" s="317"/>
    </row>
    <row r="1514" spans="1:28">
      <c r="A1514">
        <v>1513</v>
      </c>
      <c r="B1514" t="s">
        <v>4666</v>
      </c>
      <c r="C1514" t="s">
        <v>4667</v>
      </c>
      <c r="D1514" t="s">
        <v>37</v>
      </c>
      <c r="E1514" t="s">
        <v>636</v>
      </c>
      <c r="F1514">
        <v>46083</v>
      </c>
      <c r="G1514">
        <v>46037</v>
      </c>
      <c r="I1514" s="1"/>
      <c r="J1514" t="s">
        <v>43</v>
      </c>
      <c r="L1514" t="s">
        <v>16353</v>
      </c>
      <c r="O1514" t="s">
        <v>43</v>
      </c>
      <c r="P1514" t="s">
        <v>43</v>
      </c>
      <c r="Q1514" t="s">
        <v>43</v>
      </c>
      <c r="V1514" s="1"/>
      <c r="X1514" s="317"/>
      <c r="AB1514" s="317"/>
    </row>
    <row r="1515" spans="1:28">
      <c r="A1515">
        <v>1514</v>
      </c>
      <c r="B1515" t="s">
        <v>4645</v>
      </c>
      <c r="C1515" t="s">
        <v>4646</v>
      </c>
      <c r="D1515" t="s">
        <v>37</v>
      </c>
      <c r="E1515" t="s">
        <v>636</v>
      </c>
      <c r="F1515">
        <v>46097</v>
      </c>
      <c r="G1515">
        <v>46037</v>
      </c>
      <c r="I1515" s="1"/>
      <c r="J1515" t="s">
        <v>43</v>
      </c>
      <c r="L1515" t="s">
        <v>16353</v>
      </c>
      <c r="O1515" t="s">
        <v>43</v>
      </c>
      <c r="P1515" t="s">
        <v>43</v>
      </c>
      <c r="Q1515" t="s">
        <v>43</v>
      </c>
      <c r="V1515" s="1"/>
      <c r="X1515" s="317"/>
      <c r="AB1515" s="317"/>
    </row>
    <row r="1516" spans="1:28">
      <c r="A1516">
        <v>1515</v>
      </c>
      <c r="B1516" t="s">
        <v>4626</v>
      </c>
      <c r="C1516" t="s">
        <v>4627</v>
      </c>
      <c r="D1516" t="s">
        <v>37</v>
      </c>
      <c r="E1516" t="s">
        <v>92</v>
      </c>
      <c r="F1516">
        <v>46062</v>
      </c>
      <c r="G1516">
        <v>46051</v>
      </c>
      <c r="I1516" s="1"/>
      <c r="J1516" t="s">
        <v>43</v>
      </c>
      <c r="L1516" t="s">
        <v>16353</v>
      </c>
      <c r="O1516" t="s">
        <v>43</v>
      </c>
      <c r="P1516" t="s">
        <v>43</v>
      </c>
      <c r="Q1516" t="s">
        <v>43</v>
      </c>
      <c r="V1516" s="1"/>
      <c r="X1516" s="317"/>
      <c r="AB1516" s="317"/>
    </row>
    <row r="1517" spans="1:28">
      <c r="A1517">
        <v>1516</v>
      </c>
      <c r="B1517" t="s">
        <v>3259</v>
      </c>
      <c r="C1517" t="s">
        <v>3260</v>
      </c>
      <c r="D1517" t="s">
        <v>37</v>
      </c>
      <c r="E1517" t="s">
        <v>87</v>
      </c>
      <c r="I1517" s="1">
        <v>46013</v>
      </c>
      <c r="J1517">
        <v>12</v>
      </c>
      <c r="L1517" t="s">
        <v>16353</v>
      </c>
      <c r="M1517">
        <v>50049919</v>
      </c>
      <c r="N1517" t="s">
        <v>267</v>
      </c>
      <c r="O1517">
        <v>1</v>
      </c>
      <c r="P1517">
        <v>12</v>
      </c>
      <c r="Q1517">
        <v>1</v>
      </c>
      <c r="V1517" s="1"/>
      <c r="X1517" s="317"/>
      <c r="Y1517">
        <v>26.1</v>
      </c>
      <c r="Z1517">
        <v>1</v>
      </c>
      <c r="AA1517">
        <v>40</v>
      </c>
      <c r="AB1517" s="317">
        <v>88504</v>
      </c>
    </row>
    <row r="1518" spans="1:28">
      <c r="A1518">
        <v>1517</v>
      </c>
      <c r="B1518" t="s">
        <v>4692</v>
      </c>
      <c r="C1518" t="s">
        <v>11842</v>
      </c>
      <c r="D1518" t="s">
        <v>37</v>
      </c>
      <c r="E1518" t="s">
        <v>1423</v>
      </c>
      <c r="F1518">
        <v>46113</v>
      </c>
      <c r="I1518" s="1"/>
      <c r="J1518" t="s">
        <v>43</v>
      </c>
      <c r="L1518" t="s">
        <v>16353</v>
      </c>
      <c r="O1518" t="s">
        <v>43</v>
      </c>
      <c r="P1518" t="s">
        <v>43</v>
      </c>
      <c r="Q1518" t="s">
        <v>43</v>
      </c>
      <c r="V1518" s="1"/>
      <c r="X1518" s="317"/>
      <c r="AB1518" s="317"/>
    </row>
    <row r="1519" spans="1:28">
      <c r="A1519">
        <v>1518</v>
      </c>
      <c r="B1519" t="s">
        <v>1378</v>
      </c>
      <c r="C1519" t="s">
        <v>1379</v>
      </c>
      <c r="D1519" t="s">
        <v>37</v>
      </c>
      <c r="E1519" t="s">
        <v>140</v>
      </c>
      <c r="F1519">
        <v>46042</v>
      </c>
      <c r="I1519" s="1">
        <v>46048</v>
      </c>
      <c r="J1519">
        <v>1</v>
      </c>
      <c r="L1519" t="s">
        <v>16353</v>
      </c>
      <c r="M1519">
        <v>50055061</v>
      </c>
      <c r="N1519" t="s">
        <v>267</v>
      </c>
      <c r="O1519">
        <v>2</v>
      </c>
      <c r="P1519">
        <v>1</v>
      </c>
      <c r="Q1519">
        <v>2</v>
      </c>
      <c r="R1519">
        <v>46055</v>
      </c>
      <c r="V1519" s="1"/>
      <c r="X1519" s="317"/>
      <c r="Y1519">
        <v>26.2</v>
      </c>
      <c r="Z1519">
        <v>2</v>
      </c>
      <c r="AA1519">
        <v>40</v>
      </c>
      <c r="AB1519" s="317">
        <v>197010</v>
      </c>
    </row>
    <row r="1520" spans="1:28">
      <c r="A1520">
        <v>1519</v>
      </c>
      <c r="B1520" t="s">
        <v>4648</v>
      </c>
      <c r="C1520" t="s">
        <v>11843</v>
      </c>
      <c r="D1520" t="s">
        <v>46</v>
      </c>
      <c r="E1520" t="s">
        <v>49</v>
      </c>
      <c r="F1520">
        <v>46125</v>
      </c>
      <c r="I1520" s="1"/>
      <c r="J1520" t="s">
        <v>43</v>
      </c>
      <c r="L1520" t="s">
        <v>16353</v>
      </c>
      <c r="O1520" t="s">
        <v>43</v>
      </c>
      <c r="P1520" t="s">
        <v>43</v>
      </c>
      <c r="Q1520" t="s">
        <v>43</v>
      </c>
      <c r="V1520" s="1"/>
      <c r="X1520" s="317"/>
      <c r="AB1520" s="317"/>
    </row>
    <row r="1521" spans="1:28">
      <c r="A1521">
        <v>1520</v>
      </c>
      <c r="B1521" t="s">
        <v>4717</v>
      </c>
      <c r="C1521" t="s">
        <v>11844</v>
      </c>
      <c r="D1521" t="s">
        <v>37</v>
      </c>
      <c r="E1521" t="s">
        <v>40</v>
      </c>
      <c r="F1521">
        <v>46069</v>
      </c>
      <c r="I1521" s="1"/>
      <c r="J1521" t="s">
        <v>43</v>
      </c>
      <c r="L1521" t="s">
        <v>16353</v>
      </c>
      <c r="O1521" t="s">
        <v>43</v>
      </c>
      <c r="P1521" t="s">
        <v>43</v>
      </c>
      <c r="Q1521" t="s">
        <v>43</v>
      </c>
      <c r="V1521" s="1"/>
      <c r="X1521" s="317"/>
      <c r="AB1521" s="317"/>
    </row>
    <row r="1522" spans="1:28">
      <c r="A1522">
        <v>1521</v>
      </c>
      <c r="B1522" t="s">
        <v>4736</v>
      </c>
      <c r="C1522" t="s">
        <v>4737</v>
      </c>
      <c r="D1522" t="s">
        <v>37</v>
      </c>
      <c r="E1522" t="s">
        <v>40</v>
      </c>
      <c r="F1522">
        <v>46078</v>
      </c>
      <c r="I1522" s="1"/>
      <c r="J1522" t="s">
        <v>43</v>
      </c>
      <c r="L1522" t="s">
        <v>16353</v>
      </c>
      <c r="O1522" t="s">
        <v>43</v>
      </c>
      <c r="P1522" t="s">
        <v>43</v>
      </c>
      <c r="Q1522" t="s">
        <v>43</v>
      </c>
      <c r="V1522" s="1"/>
      <c r="X1522" s="317"/>
      <c r="AB1522" s="317"/>
    </row>
    <row r="1523" spans="1:28">
      <c r="A1523">
        <v>1522</v>
      </c>
      <c r="B1523" t="s">
        <v>4932</v>
      </c>
      <c r="C1523" t="s">
        <v>11845</v>
      </c>
      <c r="D1523" t="s">
        <v>37</v>
      </c>
      <c r="E1523" t="s">
        <v>108</v>
      </c>
      <c r="F1523">
        <v>46113</v>
      </c>
      <c r="I1523" s="1"/>
      <c r="J1523" t="s">
        <v>43</v>
      </c>
      <c r="L1523" t="s">
        <v>16353</v>
      </c>
      <c r="O1523" t="s">
        <v>43</v>
      </c>
      <c r="P1523" t="s">
        <v>43</v>
      </c>
      <c r="Q1523" t="s">
        <v>43</v>
      </c>
      <c r="V1523" s="1"/>
      <c r="X1523" s="317"/>
      <c r="AB1523" s="317"/>
    </row>
    <row r="1524" spans="1:28">
      <c r="A1524">
        <v>1523</v>
      </c>
      <c r="B1524" t="s">
        <v>4774</v>
      </c>
      <c r="C1524" t="s">
        <v>11846</v>
      </c>
      <c r="D1524" t="s">
        <v>37</v>
      </c>
      <c r="E1524" t="s">
        <v>108</v>
      </c>
      <c r="F1524">
        <v>46113</v>
      </c>
      <c r="I1524" s="1"/>
      <c r="J1524" t="s">
        <v>43</v>
      </c>
      <c r="L1524" t="s">
        <v>16353</v>
      </c>
      <c r="O1524" t="s">
        <v>43</v>
      </c>
      <c r="P1524" t="s">
        <v>43</v>
      </c>
      <c r="Q1524" t="s">
        <v>43</v>
      </c>
      <c r="V1524" s="1"/>
      <c r="X1524" s="317"/>
      <c r="AB1524" s="317"/>
    </row>
    <row r="1525" spans="1:28">
      <c r="A1525">
        <v>1524</v>
      </c>
      <c r="B1525" t="s">
        <v>4714</v>
      </c>
      <c r="C1525" t="s">
        <v>11847</v>
      </c>
      <c r="D1525" t="s">
        <v>37</v>
      </c>
      <c r="E1525" t="s">
        <v>108</v>
      </c>
      <c r="F1525">
        <v>46113</v>
      </c>
      <c r="I1525" s="1"/>
      <c r="J1525" t="s">
        <v>43</v>
      </c>
      <c r="L1525" t="s">
        <v>16353</v>
      </c>
      <c r="O1525" t="s">
        <v>43</v>
      </c>
      <c r="P1525" t="s">
        <v>43</v>
      </c>
      <c r="Q1525" t="s">
        <v>43</v>
      </c>
      <c r="V1525" s="1"/>
      <c r="X1525" s="317"/>
      <c r="AB1525" s="317"/>
    </row>
    <row r="1526" spans="1:28">
      <c r="A1526">
        <v>1525</v>
      </c>
      <c r="B1526" t="s">
        <v>4739</v>
      </c>
      <c r="C1526" t="s">
        <v>11848</v>
      </c>
      <c r="D1526" t="s">
        <v>37</v>
      </c>
      <c r="E1526" t="s">
        <v>108</v>
      </c>
      <c r="F1526">
        <v>46080</v>
      </c>
      <c r="I1526" s="1"/>
      <c r="J1526" t="s">
        <v>43</v>
      </c>
      <c r="L1526" t="s">
        <v>16353</v>
      </c>
      <c r="O1526" t="s">
        <v>43</v>
      </c>
      <c r="P1526" t="s">
        <v>43</v>
      </c>
      <c r="Q1526" t="s">
        <v>43</v>
      </c>
      <c r="V1526" s="1"/>
      <c r="X1526" s="317"/>
      <c r="AB1526" s="317"/>
    </row>
    <row r="1527" spans="1:28">
      <c r="A1527">
        <v>1526</v>
      </c>
      <c r="B1527" t="s">
        <v>4733</v>
      </c>
      <c r="C1527" t="s">
        <v>11849</v>
      </c>
      <c r="D1527" t="s">
        <v>46</v>
      </c>
      <c r="E1527" t="s">
        <v>49</v>
      </c>
      <c r="F1527">
        <v>46104</v>
      </c>
      <c r="I1527" s="1"/>
      <c r="J1527" t="s">
        <v>43</v>
      </c>
      <c r="L1527" t="s">
        <v>16353</v>
      </c>
      <c r="O1527" t="s">
        <v>43</v>
      </c>
      <c r="P1527" t="s">
        <v>43</v>
      </c>
      <c r="Q1527" t="s">
        <v>43</v>
      </c>
      <c r="V1527" s="1"/>
      <c r="X1527" s="317"/>
      <c r="AB1527" s="317"/>
    </row>
    <row r="1528" spans="1:28">
      <c r="A1528">
        <v>1527</v>
      </c>
      <c r="B1528" t="s">
        <v>4956</v>
      </c>
      <c r="C1528" t="s">
        <v>11850</v>
      </c>
      <c r="D1528" t="s">
        <v>46</v>
      </c>
      <c r="E1528" t="s">
        <v>49</v>
      </c>
      <c r="I1528" s="1"/>
      <c r="J1528" t="s">
        <v>43</v>
      </c>
      <c r="L1528" t="s">
        <v>16353</v>
      </c>
      <c r="O1528" t="s">
        <v>43</v>
      </c>
      <c r="P1528" t="s">
        <v>43</v>
      </c>
      <c r="Q1528" t="s">
        <v>43</v>
      </c>
      <c r="V1528" s="1"/>
      <c r="X1528" s="317"/>
      <c r="AB1528" s="317"/>
    </row>
    <row r="1529" spans="1:28">
      <c r="A1529">
        <v>1528</v>
      </c>
      <c r="B1529" t="s">
        <v>4742</v>
      </c>
      <c r="C1529" t="s">
        <v>4727</v>
      </c>
      <c r="D1529" t="s">
        <v>37</v>
      </c>
      <c r="E1529" t="s">
        <v>108</v>
      </c>
      <c r="I1529" s="1">
        <v>46015</v>
      </c>
      <c r="J1529">
        <v>12</v>
      </c>
      <c r="L1529" t="s">
        <v>16353</v>
      </c>
      <c r="M1529">
        <v>50051108</v>
      </c>
      <c r="N1529" t="s">
        <v>6518</v>
      </c>
      <c r="O1529">
        <v>1</v>
      </c>
      <c r="P1529">
        <v>12</v>
      </c>
      <c r="Q1529">
        <v>1</v>
      </c>
      <c r="V1529" s="1"/>
      <c r="X1529" s="317"/>
      <c r="Y1529">
        <v>26.1</v>
      </c>
      <c r="Z1529">
        <v>1</v>
      </c>
      <c r="AA1529">
        <v>40</v>
      </c>
      <c r="AB1529" s="317">
        <v>41585</v>
      </c>
    </row>
    <row r="1530" spans="1:28">
      <c r="A1530">
        <v>1529</v>
      </c>
      <c r="B1530" t="s">
        <v>4745</v>
      </c>
      <c r="C1530" t="s">
        <v>11851</v>
      </c>
      <c r="D1530" t="s">
        <v>37</v>
      </c>
      <c r="E1530" t="s">
        <v>108</v>
      </c>
      <c r="I1530" s="1">
        <v>46015</v>
      </c>
      <c r="J1530">
        <v>12</v>
      </c>
      <c r="L1530" t="s">
        <v>16353</v>
      </c>
      <c r="M1530">
        <v>50051122</v>
      </c>
      <c r="N1530" t="s">
        <v>267</v>
      </c>
      <c r="O1530">
        <v>1</v>
      </c>
      <c r="P1530">
        <v>12</v>
      </c>
      <c r="Q1530">
        <v>1</v>
      </c>
      <c r="V1530" s="1"/>
      <c r="X1530" s="317"/>
      <c r="Y1530">
        <v>26.1</v>
      </c>
      <c r="Z1530">
        <v>1</v>
      </c>
      <c r="AA1530">
        <v>40</v>
      </c>
      <c r="AB1530" s="317">
        <v>40078</v>
      </c>
    </row>
    <row r="1531" spans="1:28">
      <c r="A1531">
        <v>1530</v>
      </c>
      <c r="B1531" t="s">
        <v>11852</v>
      </c>
      <c r="C1531" t="s">
        <v>11853</v>
      </c>
      <c r="D1531" t="s">
        <v>37</v>
      </c>
      <c r="E1531" t="s">
        <v>40</v>
      </c>
      <c r="I1531" s="1">
        <v>46015</v>
      </c>
      <c r="J1531">
        <v>12</v>
      </c>
      <c r="L1531" t="s">
        <v>16353</v>
      </c>
      <c r="M1531">
        <v>50051198</v>
      </c>
      <c r="N1531" t="s">
        <v>6518</v>
      </c>
      <c r="O1531">
        <v>2</v>
      </c>
      <c r="P1531">
        <v>12</v>
      </c>
      <c r="Q1531">
        <v>2</v>
      </c>
      <c r="S1531">
        <v>46080</v>
      </c>
      <c r="T1531">
        <v>46085</v>
      </c>
      <c r="U1531" t="s">
        <v>3614</v>
      </c>
      <c r="V1531" s="1"/>
      <c r="X1531" s="317"/>
      <c r="Y1531">
        <v>26.2</v>
      </c>
      <c r="Z1531">
        <v>2</v>
      </c>
      <c r="AA1531">
        <v>40</v>
      </c>
      <c r="AB1531" s="317">
        <v>472558</v>
      </c>
    </row>
    <row r="1532" spans="1:28">
      <c r="A1532">
        <v>1531</v>
      </c>
      <c r="B1532" t="s">
        <v>4748</v>
      </c>
      <c r="C1532" t="s">
        <v>11854</v>
      </c>
      <c r="D1532" t="s">
        <v>37</v>
      </c>
      <c r="E1532" t="s">
        <v>60</v>
      </c>
      <c r="I1532" s="1">
        <v>46015</v>
      </c>
      <c r="J1532">
        <v>12</v>
      </c>
      <c r="L1532" t="s">
        <v>16353</v>
      </c>
      <c r="M1532">
        <v>50051199</v>
      </c>
      <c r="N1532" t="s">
        <v>6518</v>
      </c>
      <c r="O1532">
        <v>2</v>
      </c>
      <c r="P1532">
        <v>12</v>
      </c>
      <c r="Q1532">
        <v>2</v>
      </c>
      <c r="S1532">
        <v>46070</v>
      </c>
      <c r="V1532" s="1"/>
      <c r="X1532" s="317"/>
      <c r="Y1532">
        <v>26.2</v>
      </c>
      <c r="Z1532">
        <v>2</v>
      </c>
      <c r="AA1532">
        <v>40</v>
      </c>
      <c r="AB1532" s="317">
        <v>117144</v>
      </c>
    </row>
    <row r="1533" spans="1:28">
      <c r="A1533">
        <v>1532</v>
      </c>
      <c r="B1533" t="s">
        <v>4777</v>
      </c>
      <c r="C1533" t="s">
        <v>4778</v>
      </c>
      <c r="D1533" t="s">
        <v>37</v>
      </c>
      <c r="E1533" t="s">
        <v>60</v>
      </c>
      <c r="F1533">
        <v>46091</v>
      </c>
      <c r="I1533" s="1"/>
      <c r="L1533" t="s">
        <v>16353</v>
      </c>
      <c r="O1533" t="s">
        <v>43</v>
      </c>
      <c r="P1533" t="s">
        <v>43</v>
      </c>
      <c r="Q1533" t="s">
        <v>43</v>
      </c>
      <c r="V1533" s="1"/>
      <c r="X1533" s="317"/>
      <c r="AB1533" s="317"/>
    </row>
    <row r="1534" spans="1:28">
      <c r="A1534">
        <v>1533</v>
      </c>
      <c r="B1534" t="s">
        <v>2846</v>
      </c>
      <c r="C1534" t="s">
        <v>2847</v>
      </c>
      <c r="D1534" t="s">
        <v>37</v>
      </c>
      <c r="E1534" t="s">
        <v>92</v>
      </c>
      <c r="I1534" s="1">
        <v>46016</v>
      </c>
      <c r="J1534">
        <v>12</v>
      </c>
      <c r="L1534" t="s">
        <v>16353</v>
      </c>
      <c r="M1534">
        <v>50051567</v>
      </c>
      <c r="N1534" t="s">
        <v>267</v>
      </c>
      <c r="O1534">
        <v>2</v>
      </c>
      <c r="P1534">
        <v>12</v>
      </c>
      <c r="Q1534">
        <v>2</v>
      </c>
      <c r="V1534" s="1"/>
      <c r="X1534" s="317"/>
      <c r="Y1534">
        <v>26.2</v>
      </c>
      <c r="Z1534">
        <v>2</v>
      </c>
      <c r="AA1534">
        <v>40</v>
      </c>
      <c r="AB1534" s="317">
        <v>53995</v>
      </c>
    </row>
    <row r="1535" spans="1:28">
      <c r="A1535">
        <v>1534</v>
      </c>
      <c r="B1535" t="s">
        <v>3688</v>
      </c>
      <c r="C1535" t="s">
        <v>3689</v>
      </c>
      <c r="D1535" t="s">
        <v>37</v>
      </c>
      <c r="E1535" t="s">
        <v>92</v>
      </c>
      <c r="I1535" s="1">
        <v>46017</v>
      </c>
      <c r="J1535">
        <v>12</v>
      </c>
      <c r="L1535" t="s">
        <v>16353</v>
      </c>
      <c r="M1535">
        <v>50051582</v>
      </c>
      <c r="N1535" t="s">
        <v>10411</v>
      </c>
      <c r="O1535">
        <v>1</v>
      </c>
      <c r="P1535">
        <v>12</v>
      </c>
      <c r="Q1535">
        <v>1</v>
      </c>
      <c r="S1535">
        <v>46042</v>
      </c>
      <c r="T1535">
        <v>46052</v>
      </c>
      <c r="V1535" s="1"/>
      <c r="X1535" s="317"/>
      <c r="Y1535">
        <v>26.1</v>
      </c>
      <c r="Z1535">
        <v>1</v>
      </c>
      <c r="AA1535">
        <v>40</v>
      </c>
      <c r="AB1535" s="317">
        <v>128643</v>
      </c>
    </row>
    <row r="1536" spans="1:28">
      <c r="A1536">
        <v>1535</v>
      </c>
      <c r="B1536" t="s">
        <v>11855</v>
      </c>
      <c r="C1536" t="s">
        <v>11856</v>
      </c>
      <c r="D1536" t="s">
        <v>37</v>
      </c>
      <c r="E1536" t="s">
        <v>123</v>
      </c>
      <c r="F1536">
        <v>46034</v>
      </c>
      <c r="H1536" t="s">
        <v>10832</v>
      </c>
      <c r="I1536" s="1">
        <v>46080</v>
      </c>
      <c r="J1536">
        <v>2</v>
      </c>
      <c r="L1536" t="s">
        <v>16353</v>
      </c>
      <c r="N1536" t="s">
        <v>10340</v>
      </c>
      <c r="O1536" t="s">
        <v>43</v>
      </c>
      <c r="P1536">
        <v>3</v>
      </c>
      <c r="Q1536" t="s">
        <v>43</v>
      </c>
      <c r="V1536" s="1"/>
      <c r="X1536" s="317"/>
      <c r="AB1536" s="317"/>
    </row>
    <row r="1537" spans="1:28">
      <c r="A1537">
        <v>1536</v>
      </c>
      <c r="B1537" t="s">
        <v>11857</v>
      </c>
      <c r="C1537" t="s">
        <v>11858</v>
      </c>
      <c r="D1537" t="s">
        <v>37</v>
      </c>
      <c r="E1537" t="s">
        <v>40</v>
      </c>
      <c r="F1537">
        <v>45683</v>
      </c>
      <c r="H1537" t="s">
        <v>10832</v>
      </c>
      <c r="I1537" s="1"/>
      <c r="J1537" t="s">
        <v>43</v>
      </c>
      <c r="L1537" t="s">
        <v>16353</v>
      </c>
      <c r="O1537" t="s">
        <v>43</v>
      </c>
      <c r="P1537" t="s">
        <v>43</v>
      </c>
      <c r="Q1537" t="s">
        <v>43</v>
      </c>
      <c r="V1537" s="1"/>
      <c r="X1537" s="317"/>
      <c r="AB1537" s="317"/>
    </row>
    <row r="1538" spans="1:28">
      <c r="A1538">
        <v>1537</v>
      </c>
      <c r="B1538" t="s">
        <v>4827</v>
      </c>
      <c r="C1538" t="s">
        <v>4828</v>
      </c>
      <c r="D1538" t="s">
        <v>37</v>
      </c>
      <c r="E1538" t="s">
        <v>636</v>
      </c>
      <c r="F1538">
        <v>46076</v>
      </c>
      <c r="I1538" s="1"/>
      <c r="J1538" t="s">
        <v>43</v>
      </c>
      <c r="L1538" t="s">
        <v>16353</v>
      </c>
      <c r="O1538" t="s">
        <v>43</v>
      </c>
      <c r="P1538" t="s">
        <v>43</v>
      </c>
      <c r="Q1538" t="s">
        <v>43</v>
      </c>
      <c r="V1538" s="1"/>
      <c r="X1538" s="317"/>
      <c r="AB1538" s="317"/>
    </row>
    <row r="1539" spans="1:28">
      <c r="A1539">
        <v>1538</v>
      </c>
      <c r="B1539" t="s">
        <v>4822</v>
      </c>
      <c r="C1539" t="s">
        <v>4823</v>
      </c>
      <c r="D1539" t="s">
        <v>37</v>
      </c>
      <c r="E1539" t="s">
        <v>636</v>
      </c>
      <c r="F1539">
        <v>46097</v>
      </c>
      <c r="I1539" s="1"/>
      <c r="J1539" t="s">
        <v>43</v>
      </c>
      <c r="L1539" t="s">
        <v>16353</v>
      </c>
      <c r="O1539" t="s">
        <v>43</v>
      </c>
      <c r="P1539" t="s">
        <v>43</v>
      </c>
      <c r="Q1539" t="s">
        <v>43</v>
      </c>
      <c r="V1539" s="1"/>
      <c r="X1539" s="317"/>
      <c r="AB1539" s="317"/>
    </row>
    <row r="1540" spans="1:28">
      <c r="A1540">
        <v>1539</v>
      </c>
      <c r="B1540" t="s">
        <v>11859</v>
      </c>
      <c r="C1540" t="s">
        <v>11860</v>
      </c>
      <c r="D1540" t="s">
        <v>37</v>
      </c>
      <c r="E1540" t="s">
        <v>1423</v>
      </c>
      <c r="F1540">
        <v>46032</v>
      </c>
      <c r="I1540" s="1"/>
      <c r="J1540" t="s">
        <v>43</v>
      </c>
      <c r="L1540" t="s">
        <v>16353</v>
      </c>
      <c r="O1540" t="s">
        <v>43</v>
      </c>
      <c r="P1540" t="s">
        <v>43</v>
      </c>
      <c r="Q1540" t="s">
        <v>43</v>
      </c>
      <c r="V1540" s="1"/>
      <c r="X1540" s="317"/>
      <c r="AB1540" s="317"/>
    </row>
    <row r="1541" spans="1:28">
      <c r="A1541">
        <v>1540</v>
      </c>
      <c r="B1541" t="s">
        <v>4771</v>
      </c>
      <c r="C1541" t="s">
        <v>11861</v>
      </c>
      <c r="D1541" t="s">
        <v>37</v>
      </c>
      <c r="E1541" t="s">
        <v>146</v>
      </c>
      <c r="F1541">
        <v>46113</v>
      </c>
      <c r="I1541" s="1"/>
      <c r="J1541" t="s">
        <v>43</v>
      </c>
      <c r="L1541" t="s">
        <v>16353</v>
      </c>
      <c r="O1541" t="s">
        <v>43</v>
      </c>
      <c r="P1541" t="s">
        <v>43</v>
      </c>
      <c r="Q1541" t="s">
        <v>43</v>
      </c>
      <c r="V1541" s="1"/>
      <c r="X1541" s="317"/>
      <c r="AB1541" s="317"/>
    </row>
    <row r="1542" spans="1:28">
      <c r="A1542">
        <v>1541</v>
      </c>
      <c r="B1542" t="s">
        <v>4767</v>
      </c>
      <c r="C1542" t="s">
        <v>11862</v>
      </c>
      <c r="D1542" t="s">
        <v>37</v>
      </c>
      <c r="E1542" t="s">
        <v>40</v>
      </c>
      <c r="F1542">
        <v>46113</v>
      </c>
      <c r="I1542" s="1"/>
      <c r="J1542" t="s">
        <v>43</v>
      </c>
      <c r="L1542" t="s">
        <v>16353</v>
      </c>
      <c r="O1542" t="s">
        <v>43</v>
      </c>
      <c r="P1542" t="s">
        <v>43</v>
      </c>
      <c r="Q1542" t="s">
        <v>43</v>
      </c>
      <c r="V1542" s="1"/>
      <c r="X1542" s="317"/>
      <c r="AB1542" s="317"/>
    </row>
    <row r="1543" spans="1:28">
      <c r="A1543">
        <v>1542</v>
      </c>
      <c r="B1543" t="s">
        <v>4783</v>
      </c>
      <c r="C1543" t="s">
        <v>11863</v>
      </c>
      <c r="D1543" t="s">
        <v>37</v>
      </c>
      <c r="E1543" t="s">
        <v>40</v>
      </c>
      <c r="F1543">
        <v>46077</v>
      </c>
      <c r="G1543">
        <v>46072</v>
      </c>
      <c r="I1543" s="1"/>
      <c r="J1543" t="s">
        <v>43</v>
      </c>
      <c r="L1543" t="s">
        <v>16353</v>
      </c>
      <c r="O1543" t="s">
        <v>43</v>
      </c>
      <c r="P1543" t="s">
        <v>43</v>
      </c>
      <c r="Q1543" t="s">
        <v>43</v>
      </c>
      <c r="V1543" s="1"/>
      <c r="X1543" s="317"/>
      <c r="AB1543" s="317"/>
    </row>
    <row r="1544" spans="1:28">
      <c r="A1544">
        <v>1543</v>
      </c>
      <c r="B1544" t="s">
        <v>4780</v>
      </c>
      <c r="C1544" t="s">
        <v>11864</v>
      </c>
      <c r="D1544" t="s">
        <v>37</v>
      </c>
      <c r="E1544" t="s">
        <v>108</v>
      </c>
      <c r="F1544">
        <v>46162</v>
      </c>
      <c r="I1544" s="1"/>
      <c r="J1544" t="s">
        <v>43</v>
      </c>
      <c r="L1544" t="s">
        <v>16353</v>
      </c>
      <c r="O1544" t="s">
        <v>43</v>
      </c>
      <c r="P1544" t="s">
        <v>43</v>
      </c>
      <c r="Q1544" t="s">
        <v>43</v>
      </c>
      <c r="V1544" s="1"/>
      <c r="X1544" s="317"/>
      <c r="AB1544" s="317"/>
    </row>
    <row r="1545" spans="1:28">
      <c r="A1545">
        <v>1544</v>
      </c>
      <c r="B1545" t="s">
        <v>4819</v>
      </c>
      <c r="C1545" t="s">
        <v>11865</v>
      </c>
      <c r="D1545" t="s">
        <v>37</v>
      </c>
      <c r="E1545" t="s">
        <v>108</v>
      </c>
      <c r="F1545">
        <v>46091</v>
      </c>
      <c r="I1545" s="1"/>
      <c r="J1545" t="s">
        <v>43</v>
      </c>
      <c r="L1545" t="s">
        <v>16353</v>
      </c>
      <c r="O1545" t="s">
        <v>43</v>
      </c>
      <c r="P1545" t="s">
        <v>43</v>
      </c>
      <c r="Q1545" t="s">
        <v>43</v>
      </c>
      <c r="V1545" s="1"/>
      <c r="X1545" s="317"/>
      <c r="AB1545" s="317"/>
    </row>
    <row r="1546" spans="1:28">
      <c r="A1546">
        <v>1545</v>
      </c>
      <c r="B1546" t="s">
        <v>4825</v>
      </c>
      <c r="C1546" t="s">
        <v>11866</v>
      </c>
      <c r="D1546" t="s">
        <v>37</v>
      </c>
      <c r="E1546" t="s">
        <v>123</v>
      </c>
      <c r="F1546">
        <v>46086</v>
      </c>
      <c r="G1546">
        <v>46072</v>
      </c>
      <c r="I1546" s="1"/>
      <c r="J1546" t="s">
        <v>43</v>
      </c>
      <c r="L1546" t="s">
        <v>16353</v>
      </c>
      <c r="O1546" t="s">
        <v>43</v>
      </c>
      <c r="P1546" t="s">
        <v>43</v>
      </c>
      <c r="Q1546" t="s">
        <v>43</v>
      </c>
      <c r="V1546" s="1"/>
      <c r="X1546" s="317"/>
      <c r="AB1546" s="317"/>
    </row>
    <row r="1547" spans="1:28">
      <c r="A1547">
        <v>1546</v>
      </c>
      <c r="B1547" t="s">
        <v>4830</v>
      </c>
      <c r="C1547" t="s">
        <v>11867</v>
      </c>
      <c r="D1547" t="s">
        <v>37</v>
      </c>
      <c r="E1547" t="s">
        <v>636</v>
      </c>
      <c r="F1547">
        <v>46054</v>
      </c>
      <c r="I1547" s="1"/>
      <c r="J1547" t="s">
        <v>43</v>
      </c>
      <c r="L1547" t="s">
        <v>16353</v>
      </c>
      <c r="O1547" t="s">
        <v>43</v>
      </c>
      <c r="P1547" t="s">
        <v>43</v>
      </c>
      <c r="Q1547" t="s">
        <v>43</v>
      </c>
      <c r="V1547" s="1"/>
      <c r="X1547" s="317"/>
      <c r="AB1547" s="317"/>
    </row>
    <row r="1548" spans="1:28">
      <c r="A1548">
        <v>1547</v>
      </c>
      <c r="B1548" t="s">
        <v>4222</v>
      </c>
      <c r="C1548" t="s">
        <v>4223</v>
      </c>
      <c r="D1548" t="s">
        <v>46</v>
      </c>
      <c r="E1548" t="s">
        <v>49</v>
      </c>
      <c r="I1548" s="1"/>
      <c r="L1548" t="s">
        <v>16353</v>
      </c>
      <c r="O1548" t="s">
        <v>43</v>
      </c>
      <c r="P1548" t="s">
        <v>43</v>
      </c>
      <c r="Q1548" t="s">
        <v>43</v>
      </c>
      <c r="V1548" s="1"/>
      <c r="X1548" s="317"/>
      <c r="AB1548" s="317"/>
    </row>
    <row r="1549" spans="1:28">
      <c r="A1549">
        <v>1548</v>
      </c>
      <c r="B1549" t="s">
        <v>11868</v>
      </c>
      <c r="C1549" t="s">
        <v>11869</v>
      </c>
      <c r="D1549" t="s">
        <v>37</v>
      </c>
      <c r="E1549" t="s">
        <v>1423</v>
      </c>
      <c r="H1549" t="s">
        <v>10832</v>
      </c>
      <c r="I1549" s="1"/>
      <c r="J1549" t="s">
        <v>43</v>
      </c>
      <c r="L1549" t="s">
        <v>16353</v>
      </c>
      <c r="O1549" t="s">
        <v>43</v>
      </c>
      <c r="P1549" t="s">
        <v>43</v>
      </c>
      <c r="Q1549" t="s">
        <v>43</v>
      </c>
      <c r="V1549" s="1"/>
      <c r="X1549" s="317"/>
      <c r="AB1549" s="317"/>
    </row>
    <row r="1550" spans="1:28">
      <c r="A1550">
        <v>1549</v>
      </c>
      <c r="B1550" t="s">
        <v>11870</v>
      </c>
      <c r="C1550" t="s">
        <v>11871</v>
      </c>
      <c r="D1550" t="s">
        <v>37</v>
      </c>
      <c r="E1550" t="s">
        <v>87</v>
      </c>
      <c r="H1550" t="s">
        <v>10832</v>
      </c>
      <c r="I1550" s="1"/>
      <c r="J1550" t="s">
        <v>43</v>
      </c>
      <c r="L1550" t="s">
        <v>16353</v>
      </c>
      <c r="O1550" t="s">
        <v>43</v>
      </c>
      <c r="P1550" t="s">
        <v>43</v>
      </c>
      <c r="Q1550" t="s">
        <v>43</v>
      </c>
      <c r="V1550" s="1"/>
      <c r="X1550" s="317"/>
      <c r="AB1550" s="317"/>
    </row>
    <row r="1551" spans="1:28">
      <c r="A1551">
        <v>1550</v>
      </c>
      <c r="B1551" t="s">
        <v>11872</v>
      </c>
      <c r="C1551" t="s">
        <v>11873</v>
      </c>
      <c r="D1551" t="s">
        <v>37</v>
      </c>
      <c r="E1551" t="s">
        <v>40</v>
      </c>
      <c r="H1551" t="s">
        <v>10832</v>
      </c>
      <c r="I1551" s="1"/>
      <c r="J1551" t="s">
        <v>43</v>
      </c>
      <c r="L1551" t="s">
        <v>16353</v>
      </c>
      <c r="O1551" t="s">
        <v>43</v>
      </c>
      <c r="P1551" t="s">
        <v>43</v>
      </c>
      <c r="Q1551" t="s">
        <v>43</v>
      </c>
      <c r="V1551" s="1"/>
      <c r="X1551" s="317"/>
      <c r="AB1551" s="317"/>
    </row>
    <row r="1552" spans="1:28">
      <c r="A1552">
        <v>1551</v>
      </c>
      <c r="B1552" t="s">
        <v>11874</v>
      </c>
      <c r="C1552" t="s">
        <v>11875</v>
      </c>
      <c r="D1552" t="s">
        <v>37</v>
      </c>
      <c r="E1552" t="s">
        <v>40</v>
      </c>
      <c r="H1552" t="s">
        <v>10832</v>
      </c>
      <c r="I1552" s="1"/>
      <c r="J1552" t="s">
        <v>43</v>
      </c>
      <c r="L1552" t="s">
        <v>16353</v>
      </c>
      <c r="O1552" t="s">
        <v>43</v>
      </c>
      <c r="P1552" t="s">
        <v>43</v>
      </c>
      <c r="Q1552" t="s">
        <v>43</v>
      </c>
      <c r="V1552" s="1"/>
      <c r="X1552" s="317"/>
      <c r="AB1552" s="317"/>
    </row>
    <row r="1553" spans="1:28">
      <c r="A1553">
        <v>1552</v>
      </c>
      <c r="B1553" t="s">
        <v>11876</v>
      </c>
      <c r="C1553" t="s">
        <v>11877</v>
      </c>
      <c r="D1553" t="s">
        <v>37</v>
      </c>
      <c r="E1553" t="s">
        <v>40</v>
      </c>
      <c r="G1553">
        <v>46037</v>
      </c>
      <c r="H1553" t="s">
        <v>10832</v>
      </c>
      <c r="I1553" s="1"/>
      <c r="J1553" t="s">
        <v>43</v>
      </c>
      <c r="L1553" t="s">
        <v>16353</v>
      </c>
      <c r="O1553" t="s">
        <v>43</v>
      </c>
      <c r="P1553" t="s">
        <v>43</v>
      </c>
      <c r="Q1553" t="s">
        <v>43</v>
      </c>
      <c r="V1553" s="1"/>
      <c r="X1553" s="317"/>
      <c r="AB1553" s="317"/>
    </row>
    <row r="1554" spans="1:28">
      <c r="A1554">
        <v>1553</v>
      </c>
      <c r="B1554" t="s">
        <v>11878</v>
      </c>
      <c r="C1554" t="s">
        <v>11879</v>
      </c>
      <c r="D1554" t="s">
        <v>37</v>
      </c>
      <c r="E1554" t="s">
        <v>60</v>
      </c>
      <c r="H1554" t="s">
        <v>10832</v>
      </c>
      <c r="I1554" s="1"/>
      <c r="J1554" t="s">
        <v>43</v>
      </c>
      <c r="L1554" t="s">
        <v>16353</v>
      </c>
      <c r="O1554" t="s">
        <v>43</v>
      </c>
      <c r="P1554" t="s">
        <v>43</v>
      </c>
      <c r="Q1554" t="s">
        <v>43</v>
      </c>
      <c r="V1554" s="1"/>
      <c r="X1554" s="317"/>
      <c r="AB1554" s="317"/>
    </row>
    <row r="1555" spans="1:28">
      <c r="A1555">
        <v>1554</v>
      </c>
      <c r="B1555" t="s">
        <v>1806</v>
      </c>
      <c r="C1555" t="s">
        <v>4855</v>
      </c>
      <c r="D1555" t="s">
        <v>37</v>
      </c>
      <c r="E1555" t="s">
        <v>108</v>
      </c>
      <c r="I1555" s="1">
        <v>46028</v>
      </c>
      <c r="J1555">
        <v>1</v>
      </c>
      <c r="L1555" t="s">
        <v>16353</v>
      </c>
      <c r="M1555">
        <v>50052063</v>
      </c>
      <c r="N1555" t="s">
        <v>267</v>
      </c>
      <c r="O1555">
        <v>2</v>
      </c>
      <c r="P1555">
        <v>1</v>
      </c>
      <c r="Q1555">
        <v>2</v>
      </c>
      <c r="V1555" s="1"/>
      <c r="X1555" s="317"/>
      <c r="Y1555">
        <v>26.2</v>
      </c>
      <c r="Z1555">
        <v>2</v>
      </c>
      <c r="AA1555">
        <v>40</v>
      </c>
      <c r="AB1555" s="317">
        <v>68961</v>
      </c>
    </row>
    <row r="1556" spans="1:28">
      <c r="A1556">
        <v>1555</v>
      </c>
      <c r="B1556" t="s">
        <v>4857</v>
      </c>
      <c r="C1556" t="s">
        <v>4858</v>
      </c>
      <c r="D1556" t="s">
        <v>37</v>
      </c>
      <c r="E1556" t="s">
        <v>108</v>
      </c>
      <c r="I1556" s="1">
        <v>46028</v>
      </c>
      <c r="J1556">
        <v>1</v>
      </c>
      <c r="L1556" t="s">
        <v>16353</v>
      </c>
      <c r="M1556">
        <v>50052068</v>
      </c>
      <c r="N1556" t="s">
        <v>6518</v>
      </c>
      <c r="O1556">
        <v>1</v>
      </c>
      <c r="P1556">
        <v>1</v>
      </c>
      <c r="Q1556">
        <v>1</v>
      </c>
      <c r="V1556" s="1"/>
      <c r="X1556" s="317"/>
      <c r="Y1556">
        <v>26.1</v>
      </c>
      <c r="Z1556">
        <v>1</v>
      </c>
      <c r="AA1556">
        <v>40</v>
      </c>
      <c r="AB1556" s="317">
        <v>69553</v>
      </c>
    </row>
    <row r="1557" spans="1:28">
      <c r="A1557">
        <v>1556</v>
      </c>
      <c r="B1557" t="s">
        <v>4006</v>
      </c>
      <c r="C1557" t="s">
        <v>11880</v>
      </c>
      <c r="D1557" t="s">
        <v>37</v>
      </c>
      <c r="E1557" t="s">
        <v>140</v>
      </c>
      <c r="I1557" s="1">
        <v>46028</v>
      </c>
      <c r="J1557">
        <v>1</v>
      </c>
      <c r="L1557" t="s">
        <v>16353</v>
      </c>
      <c r="M1557">
        <v>50052279</v>
      </c>
      <c r="N1557" t="s">
        <v>10411</v>
      </c>
      <c r="O1557">
        <v>1</v>
      </c>
      <c r="P1557">
        <v>1</v>
      </c>
      <c r="Q1557">
        <v>1</v>
      </c>
      <c r="V1557" s="1"/>
      <c r="X1557" s="317"/>
      <c r="Y1557">
        <v>26.1</v>
      </c>
      <c r="Z1557">
        <v>1</v>
      </c>
      <c r="AA1557">
        <v>40</v>
      </c>
      <c r="AB1557" s="317">
        <v>61840</v>
      </c>
    </row>
    <row r="1558" spans="1:28">
      <c r="A1558">
        <v>1557</v>
      </c>
      <c r="B1558" t="s">
        <v>4961</v>
      </c>
      <c r="C1558" t="s">
        <v>11881</v>
      </c>
      <c r="D1558" t="s">
        <v>37</v>
      </c>
      <c r="E1558" t="s">
        <v>72</v>
      </c>
      <c r="I1558" s="1">
        <v>46028</v>
      </c>
      <c r="J1558">
        <v>1</v>
      </c>
      <c r="L1558" t="s">
        <v>16353</v>
      </c>
      <c r="M1558">
        <v>50052536</v>
      </c>
      <c r="N1558" t="s">
        <v>267</v>
      </c>
      <c r="O1558" t="s">
        <v>43</v>
      </c>
      <c r="P1558">
        <v>1</v>
      </c>
      <c r="Q1558" t="s">
        <v>43</v>
      </c>
      <c r="R1558">
        <v>46055</v>
      </c>
      <c r="V1558" s="1"/>
      <c r="X1558" s="317"/>
      <c r="AB1558" s="317"/>
    </row>
    <row r="1559" spans="1:28">
      <c r="A1559">
        <v>1558</v>
      </c>
      <c r="B1559" t="s">
        <v>4609</v>
      </c>
      <c r="C1559" t="s">
        <v>4610</v>
      </c>
      <c r="D1559" t="s">
        <v>37</v>
      </c>
      <c r="E1559" t="s">
        <v>92</v>
      </c>
      <c r="I1559" s="1">
        <v>46028</v>
      </c>
      <c r="J1559">
        <v>1</v>
      </c>
      <c r="L1559" t="s">
        <v>16353</v>
      </c>
      <c r="M1559">
        <v>50052516</v>
      </c>
      <c r="N1559" t="s">
        <v>6518</v>
      </c>
      <c r="O1559">
        <v>2</v>
      </c>
      <c r="P1559">
        <v>1</v>
      </c>
      <c r="Q1559">
        <v>2</v>
      </c>
      <c r="S1559">
        <v>46080</v>
      </c>
      <c r="V1559" s="1"/>
      <c r="X1559" s="317"/>
      <c r="Y1559">
        <v>26.2</v>
      </c>
      <c r="Z1559">
        <v>2</v>
      </c>
      <c r="AA1559">
        <v>40</v>
      </c>
      <c r="AB1559" s="317">
        <v>683067</v>
      </c>
    </row>
    <row r="1560" spans="1:28">
      <c r="A1560">
        <v>1559</v>
      </c>
      <c r="B1560" t="s">
        <v>11882</v>
      </c>
      <c r="C1560" t="s">
        <v>11883</v>
      </c>
      <c r="D1560" t="s">
        <v>37</v>
      </c>
      <c r="E1560" t="s">
        <v>108</v>
      </c>
      <c r="H1560" t="s">
        <v>10832</v>
      </c>
      <c r="I1560" s="1"/>
      <c r="J1560" t="s">
        <v>43</v>
      </c>
      <c r="L1560" t="s">
        <v>16353</v>
      </c>
      <c r="O1560" t="s">
        <v>43</v>
      </c>
      <c r="P1560" t="s">
        <v>43</v>
      </c>
      <c r="Q1560" t="s">
        <v>43</v>
      </c>
      <c r="V1560" s="1"/>
      <c r="X1560" s="317"/>
      <c r="AB1560" s="317"/>
    </row>
    <row r="1561" spans="1:28">
      <c r="A1561">
        <v>1560</v>
      </c>
      <c r="B1561" t="s">
        <v>4883</v>
      </c>
      <c r="C1561" t="s">
        <v>11884</v>
      </c>
      <c r="D1561" t="s">
        <v>37</v>
      </c>
      <c r="E1561" t="s">
        <v>108</v>
      </c>
      <c r="F1561">
        <v>46112</v>
      </c>
      <c r="I1561" s="1"/>
      <c r="J1561" t="s">
        <v>43</v>
      </c>
      <c r="L1561" t="s">
        <v>16353</v>
      </c>
      <c r="O1561" t="s">
        <v>43</v>
      </c>
      <c r="P1561" t="s">
        <v>43</v>
      </c>
      <c r="Q1561" t="s">
        <v>43</v>
      </c>
      <c r="V1561" s="1"/>
      <c r="X1561" s="317"/>
      <c r="AB1561" s="317"/>
    </row>
    <row r="1562" spans="1:28">
      <c r="A1562">
        <v>1561</v>
      </c>
      <c r="B1562" t="s">
        <v>4901</v>
      </c>
      <c r="C1562" t="s">
        <v>11885</v>
      </c>
      <c r="D1562" t="s">
        <v>37</v>
      </c>
      <c r="E1562" t="s">
        <v>87</v>
      </c>
      <c r="F1562">
        <v>46073</v>
      </c>
      <c r="I1562" s="1"/>
      <c r="J1562" t="s">
        <v>43</v>
      </c>
      <c r="L1562" t="s">
        <v>16353</v>
      </c>
      <c r="O1562" t="s">
        <v>43</v>
      </c>
      <c r="P1562" t="s">
        <v>43</v>
      </c>
      <c r="Q1562" t="s">
        <v>43</v>
      </c>
      <c r="V1562" s="1"/>
      <c r="X1562" s="317"/>
      <c r="AB1562" s="317"/>
    </row>
    <row r="1563" spans="1:28">
      <c r="A1563">
        <v>1562</v>
      </c>
      <c r="B1563" t="s">
        <v>4904</v>
      </c>
      <c r="C1563" t="s">
        <v>662</v>
      </c>
      <c r="D1563" t="s">
        <v>37</v>
      </c>
      <c r="E1563" t="s">
        <v>87</v>
      </c>
      <c r="F1563">
        <v>46125</v>
      </c>
      <c r="I1563" s="1"/>
      <c r="J1563" t="s">
        <v>43</v>
      </c>
      <c r="L1563" t="s">
        <v>16353</v>
      </c>
      <c r="O1563" t="s">
        <v>43</v>
      </c>
      <c r="P1563" t="s">
        <v>43</v>
      </c>
      <c r="Q1563" t="s">
        <v>43</v>
      </c>
      <c r="V1563" s="1"/>
      <c r="X1563" s="317"/>
      <c r="AB1563" s="317"/>
    </row>
    <row r="1564" spans="1:28">
      <c r="A1564">
        <v>1563</v>
      </c>
      <c r="B1564" t="s">
        <v>11886</v>
      </c>
      <c r="C1564" t="s">
        <v>11887</v>
      </c>
      <c r="D1564" t="s">
        <v>37</v>
      </c>
      <c r="E1564" t="s">
        <v>92</v>
      </c>
      <c r="G1564">
        <v>46042</v>
      </c>
      <c r="H1564" t="s">
        <v>10832</v>
      </c>
      <c r="I1564" s="1">
        <v>46080</v>
      </c>
      <c r="J1564">
        <v>2</v>
      </c>
      <c r="L1564" t="s">
        <v>16353</v>
      </c>
      <c r="N1564" t="s">
        <v>10340</v>
      </c>
      <c r="O1564" t="s">
        <v>43</v>
      </c>
      <c r="P1564">
        <v>3</v>
      </c>
      <c r="Q1564" t="s">
        <v>43</v>
      </c>
      <c r="V1564" s="1"/>
      <c r="X1564" s="317"/>
      <c r="AB1564" s="317"/>
    </row>
    <row r="1565" spans="1:28">
      <c r="A1565">
        <v>1564</v>
      </c>
      <c r="B1565" t="s">
        <v>11888</v>
      </c>
      <c r="C1565" t="s">
        <v>11889</v>
      </c>
      <c r="D1565" t="s">
        <v>37</v>
      </c>
      <c r="E1565" t="s">
        <v>60</v>
      </c>
      <c r="G1565">
        <v>46037</v>
      </c>
      <c r="I1565" s="1"/>
      <c r="J1565" t="s">
        <v>43</v>
      </c>
      <c r="L1565" t="s">
        <v>16353</v>
      </c>
      <c r="O1565" t="s">
        <v>43</v>
      </c>
      <c r="P1565" t="s">
        <v>43</v>
      </c>
      <c r="Q1565" t="s">
        <v>43</v>
      </c>
      <c r="V1565" s="1"/>
      <c r="X1565" s="317"/>
      <c r="AB1565" s="317"/>
    </row>
    <row r="1566" spans="1:28">
      <c r="A1566">
        <v>1565</v>
      </c>
      <c r="B1566" t="s">
        <v>11890</v>
      </c>
      <c r="C1566" t="s">
        <v>11891</v>
      </c>
      <c r="D1566" t="s">
        <v>37</v>
      </c>
      <c r="E1566" t="s">
        <v>60</v>
      </c>
      <c r="I1566" s="1"/>
      <c r="J1566" t="s">
        <v>43</v>
      </c>
      <c r="L1566" t="s">
        <v>16353</v>
      </c>
      <c r="O1566" t="s">
        <v>43</v>
      </c>
      <c r="P1566" t="s">
        <v>43</v>
      </c>
      <c r="Q1566" t="s">
        <v>43</v>
      </c>
      <c r="V1566" s="1"/>
      <c r="X1566" s="317"/>
      <c r="AB1566" s="317"/>
    </row>
    <row r="1567" spans="1:28">
      <c r="A1567">
        <v>1566</v>
      </c>
      <c r="B1567" t="s">
        <v>4198</v>
      </c>
      <c r="C1567" t="s">
        <v>4199</v>
      </c>
      <c r="D1567" t="s">
        <v>37</v>
      </c>
      <c r="E1567" t="s">
        <v>1423</v>
      </c>
      <c r="I1567" s="1"/>
      <c r="J1567" t="s">
        <v>43</v>
      </c>
      <c r="L1567" t="s">
        <v>16353</v>
      </c>
      <c r="O1567" t="s">
        <v>43</v>
      </c>
      <c r="P1567" t="s">
        <v>43</v>
      </c>
      <c r="Q1567" t="s">
        <v>43</v>
      </c>
      <c r="V1567" s="1"/>
      <c r="X1567" s="317"/>
      <c r="AB1567" s="317"/>
    </row>
    <row r="1568" spans="1:28">
      <c r="A1568">
        <v>1567</v>
      </c>
      <c r="B1568" t="s">
        <v>4923</v>
      </c>
      <c r="C1568" t="s">
        <v>3995</v>
      </c>
      <c r="D1568" t="s">
        <v>37</v>
      </c>
      <c r="E1568" t="s">
        <v>108</v>
      </c>
      <c r="F1568">
        <v>46091</v>
      </c>
      <c r="I1568" s="1"/>
      <c r="J1568" t="s">
        <v>43</v>
      </c>
      <c r="L1568" t="s">
        <v>16353</v>
      </c>
      <c r="O1568" t="s">
        <v>43</v>
      </c>
      <c r="P1568" t="s">
        <v>43</v>
      </c>
      <c r="Q1568" t="s">
        <v>43</v>
      </c>
      <c r="V1568" s="1"/>
      <c r="X1568" s="317"/>
      <c r="AB1568" s="317"/>
    </row>
    <row r="1569" spans="1:28">
      <c r="A1569">
        <v>1568</v>
      </c>
      <c r="B1569" t="s">
        <v>11892</v>
      </c>
      <c r="C1569" t="s">
        <v>11893</v>
      </c>
      <c r="D1569" t="s">
        <v>37</v>
      </c>
      <c r="E1569" t="s">
        <v>108</v>
      </c>
      <c r="I1569" s="1"/>
      <c r="J1569" t="s">
        <v>43</v>
      </c>
      <c r="L1569" t="s">
        <v>16353</v>
      </c>
      <c r="O1569" t="s">
        <v>43</v>
      </c>
      <c r="P1569" t="s">
        <v>43</v>
      </c>
      <c r="Q1569" t="s">
        <v>43</v>
      </c>
      <c r="V1569" s="1"/>
      <c r="X1569" s="317"/>
      <c r="AB1569" s="317"/>
    </row>
    <row r="1570" spans="1:28">
      <c r="A1570">
        <v>1569</v>
      </c>
      <c r="B1570" t="s">
        <v>11894</v>
      </c>
      <c r="C1570" t="s">
        <v>11895</v>
      </c>
      <c r="D1570" t="s">
        <v>37</v>
      </c>
      <c r="E1570" t="s">
        <v>636</v>
      </c>
      <c r="H1570" t="s">
        <v>10832</v>
      </c>
      <c r="I1570" s="1"/>
      <c r="J1570" t="s">
        <v>43</v>
      </c>
      <c r="L1570" t="s">
        <v>16353</v>
      </c>
      <c r="O1570" t="s">
        <v>43</v>
      </c>
      <c r="P1570" t="s">
        <v>43</v>
      </c>
      <c r="Q1570" t="s">
        <v>43</v>
      </c>
      <c r="V1570" s="1"/>
      <c r="X1570" s="317"/>
      <c r="AB1570" s="317"/>
    </row>
    <row r="1571" spans="1:28">
      <c r="A1571">
        <v>1570</v>
      </c>
      <c r="B1571" t="s">
        <v>11896</v>
      </c>
      <c r="C1571" t="s">
        <v>11897</v>
      </c>
      <c r="D1571" t="s">
        <v>37</v>
      </c>
      <c r="E1571" t="s">
        <v>108</v>
      </c>
      <c r="I1571" s="1"/>
      <c r="J1571" t="s">
        <v>43</v>
      </c>
      <c r="L1571" t="s">
        <v>16353</v>
      </c>
      <c r="O1571" t="s">
        <v>43</v>
      </c>
      <c r="P1571" t="s">
        <v>43</v>
      </c>
      <c r="Q1571" t="s">
        <v>43</v>
      </c>
      <c r="V1571" s="1"/>
      <c r="X1571" s="317"/>
      <c r="AB1571" s="317"/>
    </row>
    <row r="1572" spans="1:28">
      <c r="A1572">
        <v>1571</v>
      </c>
      <c r="B1572" t="s">
        <v>11898</v>
      </c>
      <c r="C1572" t="s">
        <v>11899</v>
      </c>
      <c r="D1572" t="s">
        <v>37</v>
      </c>
      <c r="E1572" t="s">
        <v>108</v>
      </c>
      <c r="H1572" t="s">
        <v>10832</v>
      </c>
      <c r="I1572" s="1"/>
      <c r="J1572" t="s">
        <v>43</v>
      </c>
      <c r="L1572" t="s">
        <v>16353</v>
      </c>
      <c r="O1572" t="s">
        <v>43</v>
      </c>
      <c r="P1572" t="s">
        <v>43</v>
      </c>
      <c r="Q1572" t="s">
        <v>43</v>
      </c>
      <c r="V1572" s="1"/>
      <c r="X1572" s="317"/>
      <c r="AB1572" s="317"/>
    </row>
    <row r="1573" spans="1:28">
      <c r="A1573">
        <v>1572</v>
      </c>
      <c r="B1573" t="s">
        <v>4910</v>
      </c>
      <c r="C1573" t="s">
        <v>11900</v>
      </c>
      <c r="D1573" t="s">
        <v>37</v>
      </c>
      <c r="E1573" t="s">
        <v>108</v>
      </c>
      <c r="F1573">
        <v>46071</v>
      </c>
      <c r="I1573" s="1"/>
      <c r="J1573" t="s">
        <v>43</v>
      </c>
      <c r="L1573" t="s">
        <v>16353</v>
      </c>
      <c r="O1573" t="s">
        <v>43</v>
      </c>
      <c r="P1573" t="s">
        <v>43</v>
      </c>
      <c r="Q1573" t="s">
        <v>43</v>
      </c>
      <c r="V1573" s="1"/>
      <c r="X1573" s="317"/>
      <c r="AB1573" s="317"/>
    </row>
    <row r="1574" spans="1:28">
      <c r="A1574">
        <v>1573</v>
      </c>
      <c r="B1574" t="s">
        <v>4926</v>
      </c>
      <c r="C1574" t="s">
        <v>4927</v>
      </c>
      <c r="D1574" t="s">
        <v>37</v>
      </c>
      <c r="E1574" t="s">
        <v>636</v>
      </c>
      <c r="F1574">
        <v>46139</v>
      </c>
      <c r="G1574">
        <v>46042</v>
      </c>
      <c r="I1574" s="1"/>
      <c r="J1574" t="s">
        <v>43</v>
      </c>
      <c r="L1574" t="s">
        <v>16353</v>
      </c>
      <c r="O1574" t="s">
        <v>43</v>
      </c>
      <c r="P1574" t="s">
        <v>43</v>
      </c>
      <c r="Q1574" t="s">
        <v>43</v>
      </c>
      <c r="V1574" s="1"/>
      <c r="X1574" s="317"/>
      <c r="AB1574" s="317"/>
    </row>
    <row r="1575" spans="1:28">
      <c r="A1575">
        <v>1574</v>
      </c>
      <c r="B1575" t="s">
        <v>1535</v>
      </c>
      <c r="C1575" t="s">
        <v>11678</v>
      </c>
      <c r="D1575" t="s">
        <v>37</v>
      </c>
      <c r="E1575" t="s">
        <v>87</v>
      </c>
      <c r="I1575" s="1">
        <v>46035</v>
      </c>
      <c r="J1575">
        <v>1</v>
      </c>
      <c r="L1575" t="s">
        <v>16353</v>
      </c>
      <c r="M1575">
        <v>50053000</v>
      </c>
      <c r="N1575" t="s">
        <v>6518</v>
      </c>
      <c r="O1575">
        <v>1</v>
      </c>
      <c r="P1575">
        <v>1</v>
      </c>
      <c r="Q1575">
        <v>1</v>
      </c>
      <c r="V1575" s="1"/>
      <c r="X1575" s="317"/>
      <c r="Y1575">
        <v>26.1</v>
      </c>
      <c r="Z1575">
        <v>1</v>
      </c>
      <c r="AA1575">
        <v>40</v>
      </c>
      <c r="AB1575" s="317">
        <v>56932</v>
      </c>
    </row>
    <row r="1576" spans="1:28">
      <c r="A1576">
        <v>1575</v>
      </c>
      <c r="B1576" t="s">
        <v>4939</v>
      </c>
      <c r="C1576" t="s">
        <v>4940</v>
      </c>
      <c r="D1576" t="s">
        <v>46</v>
      </c>
      <c r="E1576" t="s">
        <v>49</v>
      </c>
      <c r="F1576">
        <v>46113</v>
      </c>
      <c r="I1576" s="1"/>
      <c r="J1576" t="s">
        <v>43</v>
      </c>
      <c r="L1576" t="s">
        <v>16353</v>
      </c>
      <c r="O1576" t="s">
        <v>43</v>
      </c>
      <c r="P1576" t="s">
        <v>43</v>
      </c>
      <c r="Q1576" t="s">
        <v>43</v>
      </c>
      <c r="V1576" s="1"/>
      <c r="X1576" s="317"/>
      <c r="AB1576" s="317"/>
    </row>
    <row r="1577" spans="1:28">
      <c r="A1577">
        <v>1576</v>
      </c>
      <c r="B1577" t="s">
        <v>4943</v>
      </c>
      <c r="C1577" t="s">
        <v>4944</v>
      </c>
      <c r="D1577" t="s">
        <v>37</v>
      </c>
      <c r="E1577" t="s">
        <v>87</v>
      </c>
      <c r="F1577">
        <v>46091</v>
      </c>
      <c r="I1577" s="1"/>
      <c r="J1577" t="s">
        <v>43</v>
      </c>
      <c r="L1577" t="s">
        <v>16353</v>
      </c>
      <c r="O1577" t="s">
        <v>43</v>
      </c>
      <c r="P1577" t="s">
        <v>43</v>
      </c>
      <c r="Q1577" t="s">
        <v>43</v>
      </c>
      <c r="V1577" s="1"/>
      <c r="X1577" s="317"/>
      <c r="AB1577" s="317"/>
    </row>
    <row r="1578" spans="1:28">
      <c r="A1578">
        <v>1577</v>
      </c>
      <c r="B1578" t="s">
        <v>4929</v>
      </c>
      <c r="C1578" t="s">
        <v>4930</v>
      </c>
      <c r="D1578" t="s">
        <v>37</v>
      </c>
      <c r="E1578" t="s">
        <v>636</v>
      </c>
      <c r="F1578">
        <v>46118</v>
      </c>
      <c r="I1578" s="1"/>
      <c r="J1578" t="s">
        <v>43</v>
      </c>
      <c r="L1578" t="s">
        <v>16353</v>
      </c>
      <c r="O1578" t="s">
        <v>43</v>
      </c>
      <c r="P1578" t="s">
        <v>43</v>
      </c>
      <c r="Q1578" t="s">
        <v>43</v>
      </c>
      <c r="V1578" s="1"/>
      <c r="X1578" s="317"/>
      <c r="AB1578" s="317"/>
    </row>
    <row r="1579" spans="1:28">
      <c r="A1579">
        <v>1578</v>
      </c>
      <c r="B1579" t="s">
        <v>4953</v>
      </c>
      <c r="C1579" t="s">
        <v>11901</v>
      </c>
      <c r="D1579" t="s">
        <v>37</v>
      </c>
      <c r="E1579" t="s">
        <v>40</v>
      </c>
      <c r="F1579">
        <v>46083</v>
      </c>
      <c r="I1579" s="1"/>
      <c r="J1579" t="s">
        <v>43</v>
      </c>
      <c r="L1579" t="s">
        <v>16353</v>
      </c>
      <c r="O1579" t="s">
        <v>43</v>
      </c>
      <c r="P1579" t="s">
        <v>43</v>
      </c>
      <c r="Q1579" t="s">
        <v>43</v>
      </c>
      <c r="V1579" s="1"/>
      <c r="X1579" s="317"/>
      <c r="AB1579" s="317"/>
    </row>
    <row r="1580" spans="1:28">
      <c r="A1580">
        <v>1579</v>
      </c>
      <c r="B1580" t="s">
        <v>4986</v>
      </c>
      <c r="C1580" t="s">
        <v>4987</v>
      </c>
      <c r="D1580" t="s">
        <v>37</v>
      </c>
      <c r="E1580" t="s">
        <v>108</v>
      </c>
      <c r="F1580">
        <v>46122</v>
      </c>
      <c r="I1580" s="1"/>
      <c r="J1580" t="s">
        <v>43</v>
      </c>
      <c r="L1580" t="s">
        <v>16353</v>
      </c>
      <c r="O1580" t="s">
        <v>43</v>
      </c>
      <c r="P1580" t="s">
        <v>43</v>
      </c>
      <c r="Q1580" t="s">
        <v>43</v>
      </c>
      <c r="V1580" s="1"/>
      <c r="X1580" s="317"/>
      <c r="AB1580" s="317"/>
    </row>
    <row r="1581" spans="1:28">
      <c r="A1581">
        <v>1580</v>
      </c>
      <c r="B1581" t="s">
        <v>5712</v>
      </c>
      <c r="C1581" t="s">
        <v>5713</v>
      </c>
      <c r="D1581" t="s">
        <v>37</v>
      </c>
      <c r="E1581" t="s">
        <v>108</v>
      </c>
      <c r="I1581" s="1">
        <v>46037</v>
      </c>
      <c r="J1581">
        <v>1</v>
      </c>
      <c r="L1581" t="s">
        <v>16353</v>
      </c>
      <c r="M1581">
        <v>50053690</v>
      </c>
      <c r="N1581" t="s">
        <v>6518</v>
      </c>
      <c r="O1581">
        <v>2</v>
      </c>
      <c r="P1581">
        <v>1</v>
      </c>
      <c r="Q1581">
        <v>2</v>
      </c>
      <c r="S1581">
        <v>46070</v>
      </c>
      <c r="T1581">
        <v>46077</v>
      </c>
      <c r="V1581" s="1"/>
      <c r="X1581" s="317"/>
      <c r="Y1581">
        <v>26.2</v>
      </c>
      <c r="Z1581">
        <v>2</v>
      </c>
      <c r="AA1581">
        <v>40</v>
      </c>
      <c r="AB1581" s="317">
        <v>201038</v>
      </c>
    </row>
    <row r="1582" spans="1:28">
      <c r="A1582">
        <v>1581</v>
      </c>
      <c r="B1582" t="s">
        <v>4983</v>
      </c>
      <c r="C1582" t="s">
        <v>4984</v>
      </c>
      <c r="D1582" t="s">
        <v>37</v>
      </c>
      <c r="E1582" t="s">
        <v>92</v>
      </c>
      <c r="F1582">
        <v>46118</v>
      </c>
      <c r="G1582">
        <v>46078</v>
      </c>
      <c r="I1582" s="1"/>
      <c r="J1582" t="s">
        <v>43</v>
      </c>
      <c r="L1582" t="s">
        <v>16353</v>
      </c>
      <c r="O1582" t="s">
        <v>43</v>
      </c>
      <c r="P1582" t="s">
        <v>43</v>
      </c>
      <c r="Q1582" t="s">
        <v>43</v>
      </c>
      <c r="V1582" s="1"/>
      <c r="X1582" s="317"/>
      <c r="AB1582" s="317"/>
    </row>
    <row r="1583" spans="1:28">
      <c r="A1583">
        <v>1582</v>
      </c>
      <c r="B1583" t="s">
        <v>4975</v>
      </c>
      <c r="C1583" t="s">
        <v>4976</v>
      </c>
      <c r="D1583" t="s">
        <v>37</v>
      </c>
      <c r="E1583" t="s">
        <v>1423</v>
      </c>
      <c r="F1583">
        <v>46101</v>
      </c>
      <c r="I1583" s="1"/>
      <c r="J1583" t="s">
        <v>43</v>
      </c>
      <c r="L1583" t="s">
        <v>16353</v>
      </c>
      <c r="O1583" t="s">
        <v>43</v>
      </c>
      <c r="P1583" t="s">
        <v>43</v>
      </c>
      <c r="Q1583" t="s">
        <v>43</v>
      </c>
      <c r="V1583" s="1"/>
      <c r="X1583" s="317"/>
      <c r="AB1583" s="317"/>
    </row>
    <row r="1584" spans="1:28">
      <c r="A1584">
        <v>1583</v>
      </c>
      <c r="B1584" t="s">
        <v>4639</v>
      </c>
      <c r="C1584" t="s">
        <v>4640</v>
      </c>
      <c r="D1584" t="s">
        <v>37</v>
      </c>
      <c r="E1584" t="s">
        <v>40</v>
      </c>
      <c r="H1584" t="s">
        <v>10832</v>
      </c>
      <c r="I1584" s="1"/>
      <c r="J1584" t="s">
        <v>43</v>
      </c>
      <c r="L1584" t="s">
        <v>16353</v>
      </c>
      <c r="O1584" t="s">
        <v>43</v>
      </c>
      <c r="P1584" t="s">
        <v>43</v>
      </c>
      <c r="Q1584" t="s">
        <v>43</v>
      </c>
      <c r="V1584" s="1"/>
      <c r="X1584" s="317"/>
      <c r="AB1584" s="317"/>
    </row>
    <row r="1585" spans="1:28">
      <c r="A1585">
        <v>1584</v>
      </c>
      <c r="B1585" t="s">
        <v>11902</v>
      </c>
      <c r="C1585" t="s">
        <v>11903</v>
      </c>
      <c r="D1585" t="s">
        <v>37</v>
      </c>
      <c r="E1585" t="s">
        <v>40</v>
      </c>
      <c r="H1585" t="s">
        <v>10832</v>
      </c>
      <c r="I1585" s="1"/>
      <c r="J1585" t="s">
        <v>43</v>
      </c>
      <c r="L1585" t="s">
        <v>16353</v>
      </c>
      <c r="O1585" t="s">
        <v>43</v>
      </c>
      <c r="P1585" t="s">
        <v>43</v>
      </c>
      <c r="Q1585" t="s">
        <v>43</v>
      </c>
      <c r="V1585" s="1"/>
      <c r="X1585" s="317"/>
      <c r="AB1585" s="317"/>
    </row>
    <row r="1586" spans="1:28">
      <c r="A1586">
        <v>1585</v>
      </c>
      <c r="B1586" t="s">
        <v>11904</v>
      </c>
      <c r="C1586" t="s">
        <v>11905</v>
      </c>
      <c r="D1586" t="s">
        <v>37</v>
      </c>
      <c r="E1586" t="s">
        <v>87</v>
      </c>
      <c r="H1586" t="s">
        <v>10832</v>
      </c>
      <c r="I1586" s="1"/>
      <c r="J1586" t="s">
        <v>43</v>
      </c>
      <c r="L1586" t="s">
        <v>16353</v>
      </c>
      <c r="O1586" t="s">
        <v>43</v>
      </c>
      <c r="P1586" t="s">
        <v>43</v>
      </c>
      <c r="Q1586" t="s">
        <v>43</v>
      </c>
      <c r="V1586" s="1"/>
      <c r="X1586" s="317"/>
      <c r="AB1586" s="317"/>
    </row>
    <row r="1587" spans="1:28">
      <c r="A1587">
        <v>1586</v>
      </c>
      <c r="B1587" t="s">
        <v>5003</v>
      </c>
      <c r="C1587" t="s">
        <v>11906</v>
      </c>
      <c r="D1587" t="s">
        <v>46</v>
      </c>
      <c r="E1587" t="s">
        <v>49</v>
      </c>
      <c r="F1587">
        <v>46122</v>
      </c>
      <c r="I1587" s="1"/>
      <c r="J1587" t="s">
        <v>43</v>
      </c>
      <c r="L1587" t="s">
        <v>16353</v>
      </c>
      <c r="O1587" t="s">
        <v>43</v>
      </c>
      <c r="P1587" t="s">
        <v>43</v>
      </c>
      <c r="Q1587" t="s">
        <v>43</v>
      </c>
      <c r="V1587" s="1"/>
      <c r="X1587" s="317"/>
      <c r="AB1587" s="317"/>
    </row>
    <row r="1588" spans="1:28">
      <c r="A1588">
        <v>1587</v>
      </c>
      <c r="B1588" t="s">
        <v>5000</v>
      </c>
      <c r="C1588" t="s">
        <v>11907</v>
      </c>
      <c r="D1588" t="s">
        <v>46</v>
      </c>
      <c r="E1588" t="s">
        <v>49</v>
      </c>
      <c r="F1588">
        <v>46118</v>
      </c>
      <c r="I1588" s="1"/>
      <c r="J1588" t="s">
        <v>43</v>
      </c>
      <c r="L1588" t="s">
        <v>16353</v>
      </c>
      <c r="O1588" t="s">
        <v>43</v>
      </c>
      <c r="P1588" t="s">
        <v>43</v>
      </c>
      <c r="Q1588" t="s">
        <v>43</v>
      </c>
      <c r="V1588" s="1"/>
      <c r="X1588" s="317"/>
      <c r="AB1588" s="317"/>
    </row>
    <row r="1589" spans="1:28">
      <c r="A1589">
        <v>1588</v>
      </c>
      <c r="B1589" t="s">
        <v>5006</v>
      </c>
      <c r="C1589" t="s">
        <v>11908</v>
      </c>
      <c r="D1589" t="s">
        <v>37</v>
      </c>
      <c r="E1589" t="s">
        <v>87</v>
      </c>
      <c r="F1589">
        <v>46122</v>
      </c>
      <c r="I1589" s="1"/>
      <c r="J1589" t="s">
        <v>43</v>
      </c>
      <c r="L1589" t="s">
        <v>16353</v>
      </c>
      <c r="O1589" t="s">
        <v>43</v>
      </c>
      <c r="P1589" t="s">
        <v>43</v>
      </c>
      <c r="Q1589" t="s">
        <v>43</v>
      </c>
      <c r="V1589" s="1"/>
      <c r="X1589" s="317"/>
      <c r="AB1589" s="317"/>
    </row>
    <row r="1590" spans="1:28">
      <c r="A1590">
        <v>1589</v>
      </c>
      <c r="B1590" t="s">
        <v>11909</v>
      </c>
      <c r="C1590" t="s">
        <v>11910</v>
      </c>
      <c r="D1590" t="s">
        <v>37</v>
      </c>
      <c r="E1590" t="s">
        <v>108</v>
      </c>
      <c r="F1590">
        <v>46044</v>
      </c>
      <c r="H1590" t="s">
        <v>10832</v>
      </c>
      <c r="I1590" s="1"/>
      <c r="J1590" t="s">
        <v>43</v>
      </c>
      <c r="L1590" t="s">
        <v>16353</v>
      </c>
      <c r="O1590" t="s">
        <v>43</v>
      </c>
      <c r="P1590" t="s">
        <v>43</v>
      </c>
      <c r="Q1590" t="s">
        <v>43</v>
      </c>
      <c r="V1590" s="1"/>
      <c r="X1590" s="317"/>
      <c r="AB1590" s="317"/>
    </row>
    <row r="1591" spans="1:28">
      <c r="A1591">
        <v>1590</v>
      </c>
      <c r="B1591" t="s">
        <v>3780</v>
      </c>
      <c r="C1591" t="s">
        <v>3781</v>
      </c>
      <c r="D1591" t="s">
        <v>37</v>
      </c>
      <c r="E1591" t="s">
        <v>1423</v>
      </c>
      <c r="H1591" t="s">
        <v>10832</v>
      </c>
      <c r="I1591" s="1"/>
      <c r="J1591" t="s">
        <v>43</v>
      </c>
      <c r="L1591" t="s">
        <v>16353</v>
      </c>
      <c r="O1591" t="s">
        <v>43</v>
      </c>
      <c r="P1591" t="s">
        <v>43</v>
      </c>
      <c r="Q1591" t="s">
        <v>43</v>
      </c>
      <c r="V1591" s="1"/>
      <c r="X1591" s="317"/>
      <c r="AB1591" s="317"/>
    </row>
    <row r="1592" spans="1:28">
      <c r="A1592">
        <v>1591</v>
      </c>
      <c r="B1592" t="s">
        <v>11911</v>
      </c>
      <c r="C1592" t="s">
        <v>11912</v>
      </c>
      <c r="D1592" t="s">
        <v>37</v>
      </c>
      <c r="E1592" t="s">
        <v>87</v>
      </c>
      <c r="I1592" s="1">
        <v>46056</v>
      </c>
      <c r="J1592">
        <v>2</v>
      </c>
      <c r="L1592" t="s">
        <v>16353</v>
      </c>
      <c r="N1592" t="s">
        <v>10340</v>
      </c>
      <c r="O1592" t="s">
        <v>43</v>
      </c>
      <c r="P1592">
        <v>2</v>
      </c>
      <c r="Q1592">
        <v>2</v>
      </c>
      <c r="V1592" s="1"/>
      <c r="X1592" s="317"/>
      <c r="AB1592" s="317"/>
    </row>
    <row r="1593" spans="1:28">
      <c r="A1593">
        <v>1592</v>
      </c>
      <c r="B1593" t="s">
        <v>5015</v>
      </c>
      <c r="C1593" t="s">
        <v>3080</v>
      </c>
      <c r="D1593" t="s">
        <v>37</v>
      </c>
      <c r="E1593" t="s">
        <v>40</v>
      </c>
      <c r="F1593">
        <v>46092</v>
      </c>
      <c r="I1593" s="1"/>
      <c r="J1593" t="s">
        <v>43</v>
      </c>
      <c r="L1593" t="s">
        <v>16353</v>
      </c>
      <c r="O1593" t="s">
        <v>43</v>
      </c>
      <c r="P1593" t="s">
        <v>43</v>
      </c>
      <c r="Q1593" t="s">
        <v>43</v>
      </c>
      <c r="V1593" s="1"/>
      <c r="X1593" s="317"/>
      <c r="AB1593" s="317"/>
    </row>
    <row r="1594" spans="1:28">
      <c r="A1594">
        <v>1593</v>
      </c>
      <c r="B1594" t="s">
        <v>5045</v>
      </c>
      <c r="C1594" t="s">
        <v>5046</v>
      </c>
      <c r="D1594" t="s">
        <v>37</v>
      </c>
      <c r="E1594" t="s">
        <v>60</v>
      </c>
      <c r="F1594">
        <v>46106</v>
      </c>
      <c r="G1594">
        <v>46080</v>
      </c>
      <c r="I1594" s="1"/>
      <c r="J1594" t="s">
        <v>43</v>
      </c>
      <c r="L1594" t="s">
        <v>16353</v>
      </c>
      <c r="O1594" t="s">
        <v>43</v>
      </c>
      <c r="P1594" t="s">
        <v>43</v>
      </c>
      <c r="Q1594" t="s">
        <v>43</v>
      </c>
      <c r="V1594" s="1"/>
      <c r="X1594" s="317"/>
      <c r="AB1594" s="317"/>
    </row>
    <row r="1595" spans="1:28">
      <c r="A1595">
        <v>1594</v>
      </c>
      <c r="B1595" t="s">
        <v>4950</v>
      </c>
      <c r="C1595" t="s">
        <v>4951</v>
      </c>
      <c r="D1595" t="s">
        <v>37</v>
      </c>
      <c r="E1595" t="s">
        <v>40</v>
      </c>
      <c r="F1595">
        <v>46113</v>
      </c>
      <c r="I1595" s="1"/>
      <c r="J1595" t="s">
        <v>43</v>
      </c>
      <c r="L1595" t="s">
        <v>16353</v>
      </c>
      <c r="O1595" t="s">
        <v>43</v>
      </c>
      <c r="P1595" t="s">
        <v>43</v>
      </c>
      <c r="Q1595" t="s">
        <v>43</v>
      </c>
      <c r="V1595" s="1"/>
      <c r="X1595" s="317"/>
      <c r="AB1595" s="317"/>
    </row>
    <row r="1596" spans="1:28">
      <c r="A1596">
        <v>1595</v>
      </c>
      <c r="B1596" t="s">
        <v>5051</v>
      </c>
      <c r="C1596" t="s">
        <v>5052</v>
      </c>
      <c r="D1596" t="s">
        <v>46</v>
      </c>
      <c r="E1596" t="s">
        <v>49</v>
      </c>
      <c r="I1596" s="1"/>
      <c r="J1596" t="s">
        <v>43</v>
      </c>
      <c r="L1596" t="s">
        <v>16353</v>
      </c>
      <c r="O1596" t="s">
        <v>43</v>
      </c>
      <c r="P1596" t="s">
        <v>43</v>
      </c>
      <c r="Q1596" t="s">
        <v>43</v>
      </c>
      <c r="V1596" s="1"/>
      <c r="X1596" s="317"/>
      <c r="AB1596" s="317"/>
    </row>
    <row r="1597" spans="1:28">
      <c r="A1597">
        <v>1596</v>
      </c>
      <c r="B1597" t="s">
        <v>5054</v>
      </c>
      <c r="C1597" t="s">
        <v>5055</v>
      </c>
      <c r="D1597" t="s">
        <v>46</v>
      </c>
      <c r="E1597" t="s">
        <v>49</v>
      </c>
      <c r="I1597" s="1"/>
      <c r="J1597" t="s">
        <v>43</v>
      </c>
      <c r="L1597" t="s">
        <v>16353</v>
      </c>
      <c r="O1597" t="s">
        <v>43</v>
      </c>
      <c r="P1597" t="s">
        <v>43</v>
      </c>
      <c r="Q1597" t="s">
        <v>43</v>
      </c>
      <c r="V1597" s="1"/>
      <c r="X1597" s="317"/>
      <c r="AB1597" s="317"/>
    </row>
    <row r="1598" spans="1:28">
      <c r="A1598">
        <v>1597</v>
      </c>
      <c r="B1598" t="s">
        <v>5059</v>
      </c>
      <c r="C1598" t="s">
        <v>5060</v>
      </c>
      <c r="D1598" t="s">
        <v>37</v>
      </c>
      <c r="E1598" t="s">
        <v>87</v>
      </c>
      <c r="F1598">
        <v>46113</v>
      </c>
      <c r="I1598" s="1"/>
      <c r="J1598" t="s">
        <v>43</v>
      </c>
      <c r="L1598" t="s">
        <v>16353</v>
      </c>
      <c r="O1598" t="s">
        <v>43</v>
      </c>
      <c r="P1598" t="s">
        <v>43</v>
      </c>
      <c r="Q1598" t="s">
        <v>43</v>
      </c>
      <c r="V1598" s="1"/>
      <c r="X1598" s="317"/>
      <c r="AB1598" s="317"/>
    </row>
    <row r="1599" spans="1:28">
      <c r="A1599">
        <v>1598</v>
      </c>
      <c r="B1599" t="s">
        <v>11913</v>
      </c>
      <c r="C1599" t="s">
        <v>11914</v>
      </c>
      <c r="D1599" t="s">
        <v>37</v>
      </c>
      <c r="E1599" t="s">
        <v>40</v>
      </c>
      <c r="I1599" s="1">
        <v>46058</v>
      </c>
      <c r="J1599">
        <v>2</v>
      </c>
      <c r="L1599" t="s">
        <v>16353</v>
      </c>
      <c r="N1599" t="s">
        <v>10411</v>
      </c>
      <c r="O1599" t="s">
        <v>43</v>
      </c>
      <c r="P1599">
        <v>2</v>
      </c>
      <c r="Q1599" t="s">
        <v>43</v>
      </c>
      <c r="V1599" s="1"/>
      <c r="X1599" s="317"/>
      <c r="AB1599" s="317"/>
    </row>
    <row r="1600" spans="1:28">
      <c r="A1600">
        <v>1599</v>
      </c>
      <c r="B1600" t="s">
        <v>4936</v>
      </c>
      <c r="C1600" t="s">
        <v>4937</v>
      </c>
      <c r="D1600" t="s">
        <v>37</v>
      </c>
      <c r="E1600" t="s">
        <v>123</v>
      </c>
      <c r="F1600">
        <v>46162</v>
      </c>
      <c r="I1600" s="1"/>
      <c r="J1600" t="s">
        <v>43</v>
      </c>
      <c r="L1600" t="s">
        <v>16353</v>
      </c>
      <c r="O1600" t="s">
        <v>43</v>
      </c>
      <c r="P1600" t="s">
        <v>43</v>
      </c>
      <c r="Q1600" t="s">
        <v>43</v>
      </c>
      <c r="V1600" s="1"/>
      <c r="X1600" s="317"/>
      <c r="AB1600" s="317"/>
    </row>
    <row r="1601" spans="1:28">
      <c r="A1601">
        <v>1600</v>
      </c>
      <c r="B1601" t="s">
        <v>11915</v>
      </c>
      <c r="C1601" t="s">
        <v>11916</v>
      </c>
      <c r="D1601" t="s">
        <v>37</v>
      </c>
      <c r="E1601" t="s">
        <v>140</v>
      </c>
      <c r="H1601" t="s">
        <v>10832</v>
      </c>
      <c r="I1601" s="1"/>
      <c r="J1601" t="s">
        <v>43</v>
      </c>
      <c r="L1601" t="s">
        <v>16353</v>
      </c>
      <c r="O1601" t="s">
        <v>43</v>
      </c>
      <c r="P1601" t="s">
        <v>43</v>
      </c>
      <c r="Q1601" t="s">
        <v>43</v>
      </c>
      <c r="V1601" s="1"/>
      <c r="X1601" s="317"/>
      <c r="AB1601" s="317"/>
    </row>
    <row r="1602" spans="1:28">
      <c r="A1602">
        <v>1601</v>
      </c>
      <c r="B1602" t="s">
        <v>11917</v>
      </c>
      <c r="C1602" t="s">
        <v>11918</v>
      </c>
      <c r="D1602" t="s">
        <v>37</v>
      </c>
      <c r="E1602" t="s">
        <v>108</v>
      </c>
      <c r="H1602" t="s">
        <v>10832</v>
      </c>
      <c r="I1602" s="1"/>
      <c r="J1602" t="s">
        <v>43</v>
      </c>
      <c r="L1602" t="s">
        <v>16353</v>
      </c>
      <c r="O1602" t="s">
        <v>43</v>
      </c>
      <c r="P1602" t="s">
        <v>43</v>
      </c>
      <c r="Q1602" t="s">
        <v>43</v>
      </c>
      <c r="V1602" s="1"/>
      <c r="X1602" s="317"/>
      <c r="AB1602" s="317"/>
    </row>
    <row r="1603" spans="1:28">
      <c r="A1603">
        <v>1602</v>
      </c>
      <c r="B1603" t="s">
        <v>11919</v>
      </c>
      <c r="C1603" t="s">
        <v>11809</v>
      </c>
      <c r="D1603" t="s">
        <v>37</v>
      </c>
      <c r="E1603" t="s">
        <v>60</v>
      </c>
      <c r="G1603">
        <v>46051</v>
      </c>
      <c r="H1603" t="s">
        <v>10832</v>
      </c>
      <c r="I1603" s="1"/>
      <c r="J1603" t="s">
        <v>43</v>
      </c>
      <c r="L1603" t="s">
        <v>16353</v>
      </c>
      <c r="O1603" t="s">
        <v>43</v>
      </c>
      <c r="P1603" t="s">
        <v>43</v>
      </c>
      <c r="Q1603" t="s">
        <v>43</v>
      </c>
      <c r="V1603" s="1"/>
      <c r="X1603" s="317"/>
      <c r="AB1603" s="317"/>
    </row>
    <row r="1604" spans="1:28">
      <c r="A1604">
        <v>1603</v>
      </c>
      <c r="B1604" t="s">
        <v>11920</v>
      </c>
      <c r="C1604" t="s">
        <v>11921</v>
      </c>
      <c r="D1604" t="s">
        <v>37</v>
      </c>
      <c r="E1604" t="s">
        <v>40</v>
      </c>
      <c r="H1604" t="s">
        <v>10832</v>
      </c>
      <c r="I1604" s="1"/>
      <c r="J1604" t="s">
        <v>43</v>
      </c>
      <c r="L1604" t="s">
        <v>16353</v>
      </c>
      <c r="O1604" t="s">
        <v>43</v>
      </c>
      <c r="P1604" t="s">
        <v>43</v>
      </c>
      <c r="Q1604" t="s">
        <v>43</v>
      </c>
      <c r="V1604" s="1"/>
      <c r="X1604" s="317"/>
      <c r="AB1604" s="317"/>
    </row>
    <row r="1605" spans="1:28">
      <c r="A1605">
        <v>1604</v>
      </c>
      <c r="B1605" t="s">
        <v>11922</v>
      </c>
      <c r="C1605" t="s">
        <v>11923</v>
      </c>
      <c r="D1605" t="s">
        <v>37</v>
      </c>
      <c r="E1605" t="s">
        <v>40</v>
      </c>
      <c r="H1605" t="s">
        <v>10832</v>
      </c>
      <c r="I1605" s="1"/>
      <c r="J1605" t="s">
        <v>43</v>
      </c>
      <c r="L1605" t="s">
        <v>16353</v>
      </c>
      <c r="O1605" t="s">
        <v>43</v>
      </c>
      <c r="P1605" t="s">
        <v>43</v>
      </c>
      <c r="Q1605" t="s">
        <v>43</v>
      </c>
      <c r="V1605" s="1"/>
      <c r="X1605" s="317"/>
      <c r="AB1605" s="317"/>
    </row>
    <row r="1606" spans="1:28">
      <c r="A1606">
        <v>1605</v>
      </c>
      <c r="B1606" t="s">
        <v>5048</v>
      </c>
      <c r="C1606" t="s">
        <v>11924</v>
      </c>
      <c r="D1606" t="s">
        <v>46</v>
      </c>
      <c r="E1606" t="s">
        <v>49</v>
      </c>
      <c r="F1606">
        <v>46097</v>
      </c>
      <c r="I1606" s="1"/>
      <c r="J1606" t="s">
        <v>43</v>
      </c>
      <c r="L1606" t="s">
        <v>16353</v>
      </c>
      <c r="O1606" t="s">
        <v>43</v>
      </c>
      <c r="P1606" t="s">
        <v>43</v>
      </c>
      <c r="Q1606" t="s">
        <v>43</v>
      </c>
      <c r="V1606" s="1"/>
      <c r="X1606" s="317"/>
      <c r="AB1606" s="317"/>
    </row>
    <row r="1607" spans="1:28">
      <c r="A1607">
        <v>1606</v>
      </c>
      <c r="B1607" t="s">
        <v>5057</v>
      </c>
      <c r="C1607" t="s">
        <v>11379</v>
      </c>
      <c r="D1607" t="s">
        <v>37</v>
      </c>
      <c r="E1607" t="s">
        <v>108</v>
      </c>
      <c r="F1607">
        <v>46142</v>
      </c>
      <c r="I1607" s="1"/>
      <c r="J1607" t="s">
        <v>43</v>
      </c>
      <c r="L1607" t="s">
        <v>16353</v>
      </c>
      <c r="O1607" t="s">
        <v>43</v>
      </c>
      <c r="P1607" t="s">
        <v>43</v>
      </c>
      <c r="Q1607" t="s">
        <v>43</v>
      </c>
      <c r="V1607" s="1"/>
      <c r="X1607" s="317"/>
      <c r="AB1607" s="317"/>
    </row>
    <row r="1608" spans="1:28">
      <c r="A1608">
        <v>1607</v>
      </c>
      <c r="B1608" t="s">
        <v>5063</v>
      </c>
      <c r="C1608" t="s">
        <v>11925</v>
      </c>
      <c r="D1608" t="s">
        <v>46</v>
      </c>
      <c r="E1608" t="s">
        <v>49</v>
      </c>
      <c r="F1608">
        <v>46132</v>
      </c>
      <c r="I1608" s="1"/>
      <c r="J1608" t="s">
        <v>43</v>
      </c>
      <c r="L1608" t="s">
        <v>16353</v>
      </c>
      <c r="O1608" t="s">
        <v>43</v>
      </c>
      <c r="P1608" t="s">
        <v>43</v>
      </c>
      <c r="Q1608" t="s">
        <v>43</v>
      </c>
      <c r="V1608" s="1"/>
      <c r="X1608" s="317"/>
      <c r="AB1608" s="317"/>
    </row>
    <row r="1609" spans="1:28">
      <c r="A1609">
        <v>1608</v>
      </c>
      <c r="B1609" t="s">
        <v>5042</v>
      </c>
      <c r="C1609" t="s">
        <v>5043</v>
      </c>
      <c r="D1609" t="s">
        <v>37</v>
      </c>
      <c r="E1609" t="s">
        <v>636</v>
      </c>
      <c r="F1609">
        <v>46118</v>
      </c>
      <c r="I1609" s="1"/>
      <c r="J1609" t="s">
        <v>43</v>
      </c>
      <c r="L1609" t="s">
        <v>16353</v>
      </c>
      <c r="O1609" t="s">
        <v>43</v>
      </c>
      <c r="P1609" t="s">
        <v>43</v>
      </c>
      <c r="Q1609" t="s">
        <v>43</v>
      </c>
      <c r="V1609" s="1"/>
      <c r="X1609" s="317"/>
      <c r="AB1609" s="317"/>
    </row>
    <row r="1610" spans="1:28">
      <c r="A1610">
        <v>1609</v>
      </c>
      <c r="B1610" t="s">
        <v>5078</v>
      </c>
      <c r="C1610" t="s">
        <v>5079</v>
      </c>
      <c r="D1610" t="s">
        <v>37</v>
      </c>
      <c r="E1610" t="s">
        <v>108</v>
      </c>
      <c r="F1610" t="s">
        <v>11478</v>
      </c>
      <c r="I1610" s="1"/>
      <c r="J1610" t="s">
        <v>43</v>
      </c>
      <c r="L1610" t="s">
        <v>16353</v>
      </c>
      <c r="O1610" t="s">
        <v>43</v>
      </c>
      <c r="P1610" t="s">
        <v>43</v>
      </c>
      <c r="Q1610" t="s">
        <v>43</v>
      </c>
      <c r="V1610" s="1"/>
      <c r="X1610" s="317"/>
      <c r="AB1610" s="317"/>
    </row>
    <row r="1611" spans="1:28">
      <c r="A1611">
        <v>1610</v>
      </c>
      <c r="B1611" t="s">
        <v>4886</v>
      </c>
      <c r="C1611" t="s">
        <v>4887</v>
      </c>
      <c r="D1611" t="s">
        <v>37</v>
      </c>
      <c r="E1611" t="s">
        <v>123</v>
      </c>
      <c r="F1611">
        <v>46062</v>
      </c>
      <c r="G1611">
        <v>46056</v>
      </c>
      <c r="I1611" s="1"/>
      <c r="J1611" t="s">
        <v>43</v>
      </c>
      <c r="L1611" t="s">
        <v>16353</v>
      </c>
      <c r="O1611" t="s">
        <v>43</v>
      </c>
      <c r="P1611" t="s">
        <v>43</v>
      </c>
      <c r="Q1611" t="s">
        <v>43</v>
      </c>
      <c r="V1611" s="1"/>
      <c r="X1611" s="317"/>
      <c r="AB1611" s="317"/>
    </row>
    <row r="1612" spans="1:28">
      <c r="A1612">
        <v>1611</v>
      </c>
      <c r="B1612" t="s">
        <v>5073</v>
      </c>
      <c r="C1612" t="s">
        <v>5074</v>
      </c>
      <c r="D1612" t="s">
        <v>37</v>
      </c>
      <c r="E1612" t="s">
        <v>92</v>
      </c>
      <c r="I1612" s="1">
        <v>46044</v>
      </c>
      <c r="J1612">
        <v>1</v>
      </c>
      <c r="L1612" t="s">
        <v>16353</v>
      </c>
      <c r="M1612">
        <v>50054688</v>
      </c>
      <c r="N1612" t="s">
        <v>10340</v>
      </c>
      <c r="O1612">
        <v>2</v>
      </c>
      <c r="P1612">
        <v>1</v>
      </c>
      <c r="Q1612">
        <v>2</v>
      </c>
      <c r="V1612" s="1"/>
      <c r="X1612" s="317"/>
      <c r="Y1612">
        <v>26.2</v>
      </c>
      <c r="Z1612">
        <v>2</v>
      </c>
      <c r="AA1612">
        <v>40</v>
      </c>
      <c r="AB1612" s="317">
        <v>45181</v>
      </c>
    </row>
    <row r="1613" spans="1:28">
      <c r="A1613">
        <v>1612</v>
      </c>
      <c r="B1613" t="s">
        <v>11926</v>
      </c>
      <c r="C1613" t="s">
        <v>11927</v>
      </c>
      <c r="D1613" t="s">
        <v>37</v>
      </c>
      <c r="E1613" t="s">
        <v>60</v>
      </c>
      <c r="H1613" t="s">
        <v>10832</v>
      </c>
      <c r="I1613" s="1"/>
      <c r="J1613" t="s">
        <v>43</v>
      </c>
      <c r="L1613" t="s">
        <v>16353</v>
      </c>
      <c r="O1613" t="s">
        <v>43</v>
      </c>
      <c r="P1613" t="s">
        <v>43</v>
      </c>
      <c r="Q1613" t="s">
        <v>43</v>
      </c>
      <c r="V1613" s="1"/>
      <c r="X1613" s="317"/>
      <c r="AB1613" s="317"/>
    </row>
    <row r="1614" spans="1:28">
      <c r="A1614">
        <v>1613</v>
      </c>
      <c r="B1614" t="s">
        <v>4254</v>
      </c>
      <c r="C1614" t="s">
        <v>4255</v>
      </c>
      <c r="D1614" t="s">
        <v>37</v>
      </c>
      <c r="E1614" t="s">
        <v>92</v>
      </c>
      <c r="H1614" t="s">
        <v>10832</v>
      </c>
      <c r="I1614" s="1"/>
      <c r="J1614" t="s">
        <v>43</v>
      </c>
      <c r="L1614" t="s">
        <v>16353</v>
      </c>
      <c r="O1614" t="s">
        <v>43</v>
      </c>
      <c r="P1614" t="s">
        <v>43</v>
      </c>
      <c r="Q1614" t="s">
        <v>43</v>
      </c>
      <c r="V1614" s="1"/>
      <c r="X1614" s="317"/>
      <c r="AB1614" s="317"/>
    </row>
    <row r="1615" spans="1:28">
      <c r="A1615">
        <v>1614</v>
      </c>
      <c r="B1615" t="s">
        <v>11928</v>
      </c>
      <c r="C1615" t="s">
        <v>11929</v>
      </c>
      <c r="D1615" t="s">
        <v>37</v>
      </c>
      <c r="E1615" t="s">
        <v>1423</v>
      </c>
      <c r="H1615" t="s">
        <v>10832</v>
      </c>
      <c r="I1615" s="1"/>
      <c r="J1615" t="s">
        <v>43</v>
      </c>
      <c r="L1615" t="s">
        <v>16353</v>
      </c>
      <c r="O1615" t="s">
        <v>43</v>
      </c>
      <c r="P1615" t="s">
        <v>43</v>
      </c>
      <c r="Q1615" t="s">
        <v>43</v>
      </c>
      <c r="V1615" s="1"/>
      <c r="X1615" s="317"/>
      <c r="AB1615" s="317"/>
    </row>
    <row r="1616" spans="1:28">
      <c r="A1616">
        <v>1615</v>
      </c>
      <c r="B1616" t="s">
        <v>11930</v>
      </c>
      <c r="C1616" t="s">
        <v>11931</v>
      </c>
      <c r="D1616" t="s">
        <v>37</v>
      </c>
      <c r="E1616" t="s">
        <v>1423</v>
      </c>
      <c r="H1616" t="s">
        <v>10832</v>
      </c>
      <c r="I1616" s="1"/>
      <c r="J1616" t="s">
        <v>43</v>
      </c>
      <c r="L1616" t="s">
        <v>16353</v>
      </c>
      <c r="O1616" t="s">
        <v>43</v>
      </c>
      <c r="P1616" t="s">
        <v>43</v>
      </c>
      <c r="Q1616" t="s">
        <v>43</v>
      </c>
      <c r="V1616" s="1"/>
      <c r="X1616" s="317"/>
      <c r="AB1616" s="317"/>
    </row>
    <row r="1617" spans="1:28">
      <c r="A1617">
        <v>1616</v>
      </c>
      <c r="B1617" t="s">
        <v>5093</v>
      </c>
      <c r="C1617" t="s">
        <v>5094</v>
      </c>
      <c r="D1617" t="s">
        <v>37</v>
      </c>
      <c r="E1617" t="s">
        <v>1423</v>
      </c>
      <c r="F1617">
        <v>46083</v>
      </c>
      <c r="I1617" s="1"/>
      <c r="J1617" t="s">
        <v>43</v>
      </c>
      <c r="L1617" t="s">
        <v>16353</v>
      </c>
      <c r="O1617" t="s">
        <v>43</v>
      </c>
      <c r="P1617" t="s">
        <v>43</v>
      </c>
      <c r="Q1617" t="s">
        <v>43</v>
      </c>
      <c r="V1617" s="1"/>
      <c r="X1617" s="317"/>
      <c r="AB1617" s="317"/>
    </row>
    <row r="1618" spans="1:28">
      <c r="A1618">
        <v>1617</v>
      </c>
      <c r="B1618" t="s">
        <v>5121</v>
      </c>
      <c r="C1618" t="s">
        <v>11932</v>
      </c>
      <c r="D1618" t="s">
        <v>37</v>
      </c>
      <c r="E1618" t="s">
        <v>636</v>
      </c>
      <c r="F1618">
        <v>46111</v>
      </c>
      <c r="G1618">
        <v>46073</v>
      </c>
      <c r="I1618" s="1"/>
      <c r="J1618" t="s">
        <v>43</v>
      </c>
      <c r="L1618" t="s">
        <v>16353</v>
      </c>
      <c r="O1618" t="s">
        <v>43</v>
      </c>
      <c r="P1618" t="s">
        <v>43</v>
      </c>
      <c r="Q1618" t="s">
        <v>43</v>
      </c>
      <c r="V1618" s="1"/>
      <c r="X1618" s="317"/>
      <c r="AB1618" s="317"/>
    </row>
    <row r="1619" spans="1:28">
      <c r="A1619">
        <v>1618</v>
      </c>
      <c r="B1619" t="s">
        <v>5090</v>
      </c>
      <c r="C1619" t="s">
        <v>5091</v>
      </c>
      <c r="D1619" t="s">
        <v>37</v>
      </c>
      <c r="E1619" t="s">
        <v>108</v>
      </c>
      <c r="F1619">
        <v>46153</v>
      </c>
      <c r="I1619" s="1"/>
      <c r="J1619" t="s">
        <v>43</v>
      </c>
      <c r="L1619" t="s">
        <v>16353</v>
      </c>
      <c r="O1619" t="s">
        <v>43</v>
      </c>
      <c r="P1619" t="s">
        <v>43</v>
      </c>
      <c r="Q1619" t="s">
        <v>43</v>
      </c>
      <c r="V1619" s="1"/>
      <c r="X1619" s="317"/>
      <c r="AB1619" s="317"/>
    </row>
    <row r="1620" spans="1:28">
      <c r="A1620">
        <v>1619</v>
      </c>
      <c r="B1620" t="s">
        <v>11933</v>
      </c>
      <c r="C1620" t="s">
        <v>11934</v>
      </c>
      <c r="D1620" t="s">
        <v>37</v>
      </c>
      <c r="E1620" t="s">
        <v>108</v>
      </c>
      <c r="H1620" t="s">
        <v>10832</v>
      </c>
      <c r="I1620" s="1"/>
      <c r="J1620" t="s">
        <v>43</v>
      </c>
      <c r="L1620" t="s">
        <v>16353</v>
      </c>
      <c r="O1620" t="s">
        <v>43</v>
      </c>
      <c r="P1620" t="s">
        <v>43</v>
      </c>
      <c r="Q1620" t="s">
        <v>43</v>
      </c>
      <c r="V1620" s="1"/>
      <c r="X1620" s="317"/>
      <c r="AB1620" s="317"/>
    </row>
    <row r="1621" spans="1:28">
      <c r="A1621">
        <v>1620</v>
      </c>
      <c r="B1621" t="s">
        <v>11935</v>
      </c>
      <c r="C1621" t="s">
        <v>11936</v>
      </c>
      <c r="D1621" t="s">
        <v>37</v>
      </c>
      <c r="E1621" t="s">
        <v>72</v>
      </c>
      <c r="H1621" t="s">
        <v>10832</v>
      </c>
      <c r="I1621" s="1"/>
      <c r="J1621" t="s">
        <v>43</v>
      </c>
      <c r="L1621" t="s">
        <v>16353</v>
      </c>
      <c r="O1621" t="s">
        <v>43</v>
      </c>
      <c r="P1621" t="s">
        <v>43</v>
      </c>
      <c r="Q1621" t="s">
        <v>43</v>
      </c>
      <c r="V1621" s="1"/>
      <c r="X1621" s="317"/>
      <c r="AB1621" s="317"/>
    </row>
    <row r="1622" spans="1:28">
      <c r="A1622">
        <v>1621</v>
      </c>
      <c r="B1622" t="s">
        <v>5140</v>
      </c>
      <c r="C1622" t="s">
        <v>5141</v>
      </c>
      <c r="D1622" t="s">
        <v>37</v>
      </c>
      <c r="E1622" t="s">
        <v>123</v>
      </c>
      <c r="F1622">
        <v>46090</v>
      </c>
      <c r="I1622" s="1"/>
      <c r="J1622" t="s">
        <v>43</v>
      </c>
      <c r="L1622" t="s">
        <v>16353</v>
      </c>
      <c r="O1622" t="s">
        <v>43</v>
      </c>
      <c r="P1622" t="s">
        <v>43</v>
      </c>
      <c r="Q1622" t="s">
        <v>43</v>
      </c>
      <c r="V1622" s="1"/>
      <c r="X1622" s="317"/>
      <c r="AB1622" s="317"/>
    </row>
    <row r="1623" spans="1:28">
      <c r="A1623">
        <v>1622</v>
      </c>
      <c r="B1623" t="s">
        <v>5143</v>
      </c>
      <c r="C1623" t="s">
        <v>5144</v>
      </c>
      <c r="D1623" t="s">
        <v>37</v>
      </c>
      <c r="E1623" t="s">
        <v>40</v>
      </c>
      <c r="F1623">
        <v>46097</v>
      </c>
      <c r="I1623" s="1"/>
      <c r="J1623" t="s">
        <v>43</v>
      </c>
      <c r="L1623" t="s">
        <v>16353</v>
      </c>
      <c r="O1623" t="s">
        <v>43</v>
      </c>
      <c r="P1623" t="s">
        <v>43</v>
      </c>
      <c r="Q1623" t="s">
        <v>43</v>
      </c>
      <c r="V1623" s="1"/>
      <c r="X1623" s="317"/>
      <c r="AB1623" s="317"/>
    </row>
    <row r="1624" spans="1:28">
      <c r="A1624">
        <v>1623</v>
      </c>
      <c r="B1624" t="s">
        <v>5021</v>
      </c>
      <c r="C1624" t="s">
        <v>11937</v>
      </c>
      <c r="D1624" t="s">
        <v>37</v>
      </c>
      <c r="E1624" t="s">
        <v>92</v>
      </c>
      <c r="G1624">
        <v>46055</v>
      </c>
      <c r="I1624" s="1"/>
      <c r="J1624" t="s">
        <v>43</v>
      </c>
      <c r="L1624" t="s">
        <v>16353</v>
      </c>
      <c r="O1624" t="s">
        <v>43</v>
      </c>
      <c r="P1624" t="s">
        <v>43</v>
      </c>
      <c r="Q1624" t="s">
        <v>43</v>
      </c>
      <c r="V1624" s="1"/>
      <c r="X1624" s="317"/>
      <c r="AB1624" s="317"/>
    </row>
    <row r="1625" spans="1:28">
      <c r="A1625">
        <v>1624</v>
      </c>
      <c r="B1625" t="s">
        <v>5033</v>
      </c>
      <c r="C1625" t="s">
        <v>5034</v>
      </c>
      <c r="D1625" t="s">
        <v>37</v>
      </c>
      <c r="E1625" t="s">
        <v>60</v>
      </c>
      <c r="G1625">
        <v>46056</v>
      </c>
      <c r="I1625" s="1"/>
      <c r="J1625" t="s">
        <v>43</v>
      </c>
      <c r="L1625" t="s">
        <v>16353</v>
      </c>
      <c r="O1625" t="s">
        <v>43</v>
      </c>
      <c r="P1625" t="s">
        <v>43</v>
      </c>
      <c r="Q1625" t="s">
        <v>43</v>
      </c>
      <c r="V1625" s="1"/>
      <c r="X1625" s="317"/>
      <c r="AB1625" s="317"/>
    </row>
    <row r="1626" spans="1:28">
      <c r="A1626">
        <v>1625</v>
      </c>
      <c r="B1626" t="s">
        <v>5137</v>
      </c>
      <c r="C1626" t="s">
        <v>5138</v>
      </c>
      <c r="D1626" t="s">
        <v>37</v>
      </c>
      <c r="E1626" t="s">
        <v>108</v>
      </c>
      <c r="F1626">
        <v>46091</v>
      </c>
      <c r="I1626" s="1"/>
      <c r="J1626" t="s">
        <v>43</v>
      </c>
      <c r="L1626" t="s">
        <v>16353</v>
      </c>
      <c r="O1626" t="s">
        <v>43</v>
      </c>
      <c r="P1626" t="s">
        <v>43</v>
      </c>
      <c r="Q1626" t="s">
        <v>43</v>
      </c>
      <c r="V1626" s="1"/>
      <c r="X1626" s="317"/>
      <c r="AB1626" s="317"/>
    </row>
    <row r="1627" spans="1:28">
      <c r="A1627">
        <v>1626</v>
      </c>
      <c r="B1627" t="s">
        <v>11938</v>
      </c>
      <c r="C1627" t="s">
        <v>11939</v>
      </c>
      <c r="D1627" t="s">
        <v>37</v>
      </c>
      <c r="E1627" t="s">
        <v>108</v>
      </c>
      <c r="I1627" s="1">
        <v>46049</v>
      </c>
      <c r="J1627">
        <v>1</v>
      </c>
      <c r="L1627" t="s">
        <v>16353</v>
      </c>
      <c r="M1627">
        <v>50055170</v>
      </c>
      <c r="N1627" t="s">
        <v>6518</v>
      </c>
      <c r="O1627">
        <v>2</v>
      </c>
      <c r="P1627">
        <v>1</v>
      </c>
      <c r="Q1627">
        <v>2</v>
      </c>
      <c r="V1627" s="1"/>
      <c r="X1627" s="317"/>
      <c r="Y1627">
        <v>26.2</v>
      </c>
      <c r="Z1627">
        <v>2</v>
      </c>
      <c r="AA1627">
        <v>40</v>
      </c>
      <c r="AB1627" s="317">
        <v>43149</v>
      </c>
    </row>
    <row r="1628" spans="1:28">
      <c r="A1628">
        <v>1627</v>
      </c>
      <c r="B1628" t="s">
        <v>11940</v>
      </c>
      <c r="C1628" t="s">
        <v>11941</v>
      </c>
      <c r="D1628" t="s">
        <v>37</v>
      </c>
      <c r="E1628" t="s">
        <v>146</v>
      </c>
      <c r="I1628" s="1">
        <v>46049</v>
      </c>
      <c r="J1628">
        <v>1</v>
      </c>
      <c r="L1628" t="s">
        <v>16353</v>
      </c>
      <c r="M1628">
        <v>50055203</v>
      </c>
      <c r="N1628" t="s">
        <v>10411</v>
      </c>
      <c r="O1628">
        <v>2</v>
      </c>
      <c r="P1628">
        <v>1</v>
      </c>
      <c r="Q1628">
        <v>2</v>
      </c>
      <c r="S1628">
        <v>46070</v>
      </c>
      <c r="T1628">
        <v>46080</v>
      </c>
      <c r="V1628" s="1"/>
      <c r="X1628" s="317"/>
      <c r="Y1628">
        <v>26.2</v>
      </c>
      <c r="Z1628">
        <v>2</v>
      </c>
      <c r="AA1628">
        <v>40</v>
      </c>
      <c r="AB1628" s="317">
        <v>158381</v>
      </c>
    </row>
    <row r="1629" spans="1:28">
      <c r="A1629">
        <v>1628</v>
      </c>
      <c r="B1629" t="s">
        <v>5167</v>
      </c>
      <c r="C1629" t="s">
        <v>5168</v>
      </c>
      <c r="D1629" t="s">
        <v>37</v>
      </c>
      <c r="E1629" t="s">
        <v>40</v>
      </c>
      <c r="F1629">
        <v>46101</v>
      </c>
      <c r="G1629">
        <v>46080</v>
      </c>
      <c r="I1629" s="1"/>
      <c r="J1629" t="s">
        <v>43</v>
      </c>
      <c r="L1629" t="s">
        <v>16353</v>
      </c>
      <c r="O1629" t="s">
        <v>43</v>
      </c>
      <c r="P1629" t="s">
        <v>43</v>
      </c>
      <c r="Q1629" t="s">
        <v>43</v>
      </c>
      <c r="V1629" s="1"/>
      <c r="X1629" s="317"/>
      <c r="AB1629" s="317"/>
    </row>
    <row r="1630" spans="1:28">
      <c r="A1630">
        <v>1629</v>
      </c>
      <c r="B1630" t="s">
        <v>11942</v>
      </c>
      <c r="C1630" t="s">
        <v>11943</v>
      </c>
      <c r="D1630" t="s">
        <v>37</v>
      </c>
      <c r="E1630" t="s">
        <v>87</v>
      </c>
      <c r="H1630" t="s">
        <v>10832</v>
      </c>
      <c r="I1630" s="1"/>
      <c r="J1630" t="s">
        <v>43</v>
      </c>
      <c r="L1630" t="s">
        <v>16353</v>
      </c>
      <c r="O1630" t="s">
        <v>43</v>
      </c>
      <c r="P1630" t="s">
        <v>43</v>
      </c>
      <c r="Q1630" t="s">
        <v>43</v>
      </c>
      <c r="V1630" s="1"/>
      <c r="X1630" s="317"/>
      <c r="AB1630" s="317"/>
    </row>
    <row r="1631" spans="1:28">
      <c r="A1631">
        <v>1630</v>
      </c>
      <c r="B1631" t="s">
        <v>11944</v>
      </c>
      <c r="C1631" t="s">
        <v>11945</v>
      </c>
      <c r="D1631" t="s">
        <v>37</v>
      </c>
      <c r="E1631" t="s">
        <v>1418</v>
      </c>
      <c r="H1631" t="s">
        <v>10832</v>
      </c>
      <c r="I1631" s="1"/>
      <c r="J1631" t="s">
        <v>43</v>
      </c>
      <c r="L1631" t="s">
        <v>16353</v>
      </c>
      <c r="O1631" t="s">
        <v>43</v>
      </c>
      <c r="P1631" t="s">
        <v>43</v>
      </c>
      <c r="Q1631" t="s">
        <v>43</v>
      </c>
      <c r="V1631" s="1"/>
      <c r="X1631" s="317"/>
      <c r="AB1631" s="317"/>
    </row>
    <row r="1632" spans="1:28">
      <c r="A1632">
        <v>1631</v>
      </c>
      <c r="B1632" t="s">
        <v>11946</v>
      </c>
      <c r="C1632" t="s">
        <v>11947</v>
      </c>
      <c r="D1632" t="s">
        <v>37</v>
      </c>
      <c r="E1632" t="s">
        <v>40</v>
      </c>
      <c r="H1632" t="s">
        <v>10832</v>
      </c>
      <c r="I1632" s="1"/>
      <c r="J1632" t="s">
        <v>43</v>
      </c>
      <c r="L1632" t="s">
        <v>16353</v>
      </c>
      <c r="O1632" t="s">
        <v>43</v>
      </c>
      <c r="P1632" t="s">
        <v>43</v>
      </c>
      <c r="Q1632" t="s">
        <v>43</v>
      </c>
      <c r="V1632" s="1"/>
      <c r="X1632" s="317"/>
      <c r="AB1632" s="317"/>
    </row>
    <row r="1633" spans="1:28">
      <c r="A1633">
        <v>1632</v>
      </c>
      <c r="B1633" t="s">
        <v>11948</v>
      </c>
      <c r="C1633" t="s">
        <v>11949</v>
      </c>
      <c r="D1633" t="s">
        <v>37</v>
      </c>
      <c r="E1633" t="s">
        <v>108</v>
      </c>
      <c r="H1633" t="s">
        <v>10832</v>
      </c>
      <c r="I1633" s="1"/>
      <c r="J1633" t="s">
        <v>43</v>
      </c>
      <c r="L1633" t="s">
        <v>16353</v>
      </c>
      <c r="O1633" t="s">
        <v>43</v>
      </c>
      <c r="P1633" t="s">
        <v>43</v>
      </c>
      <c r="Q1633" t="s">
        <v>43</v>
      </c>
      <c r="V1633" s="1"/>
      <c r="X1633" s="317"/>
      <c r="AB1633" s="317"/>
    </row>
    <row r="1634" spans="1:28">
      <c r="A1634">
        <v>1633</v>
      </c>
      <c r="B1634" t="s">
        <v>11950</v>
      </c>
      <c r="C1634" t="s">
        <v>11951</v>
      </c>
      <c r="D1634" t="s">
        <v>37</v>
      </c>
      <c r="E1634" t="s">
        <v>123</v>
      </c>
      <c r="G1634">
        <v>46063</v>
      </c>
      <c r="I1634" s="1"/>
      <c r="J1634" t="s">
        <v>43</v>
      </c>
      <c r="L1634" t="s">
        <v>16353</v>
      </c>
      <c r="O1634" t="s">
        <v>43</v>
      </c>
      <c r="P1634" t="s">
        <v>43</v>
      </c>
      <c r="Q1634" t="s">
        <v>43</v>
      </c>
      <c r="V1634" s="1"/>
      <c r="X1634" s="317"/>
      <c r="AB1634" s="317"/>
    </row>
    <row r="1635" spans="1:28">
      <c r="A1635">
        <v>1634</v>
      </c>
      <c r="B1635" t="s">
        <v>5208</v>
      </c>
      <c r="C1635" t="s">
        <v>5209</v>
      </c>
      <c r="D1635" t="s">
        <v>37</v>
      </c>
      <c r="E1635" t="s">
        <v>123</v>
      </c>
      <c r="F1635">
        <v>46079</v>
      </c>
      <c r="I1635" s="1"/>
      <c r="J1635" t="s">
        <v>43</v>
      </c>
      <c r="L1635" t="s">
        <v>16353</v>
      </c>
      <c r="O1635" t="s">
        <v>43</v>
      </c>
      <c r="P1635" t="s">
        <v>43</v>
      </c>
      <c r="Q1635" t="s">
        <v>43</v>
      </c>
      <c r="V1635" s="1"/>
      <c r="X1635" s="317"/>
      <c r="AB1635" s="317"/>
    </row>
    <row r="1636" spans="1:28">
      <c r="A1636">
        <v>1635</v>
      </c>
      <c r="B1636" t="s">
        <v>5205</v>
      </c>
      <c r="C1636" t="s">
        <v>11952</v>
      </c>
      <c r="D1636" t="s">
        <v>37</v>
      </c>
      <c r="E1636" t="s">
        <v>1423</v>
      </c>
      <c r="F1636">
        <v>46092</v>
      </c>
      <c r="I1636" s="1"/>
      <c r="J1636" t="s">
        <v>43</v>
      </c>
      <c r="L1636" t="s">
        <v>16353</v>
      </c>
      <c r="O1636" t="s">
        <v>43</v>
      </c>
      <c r="P1636" t="s">
        <v>43</v>
      </c>
      <c r="Q1636" t="s">
        <v>43</v>
      </c>
      <c r="V1636" s="1"/>
      <c r="X1636" s="317"/>
      <c r="AB1636" s="317"/>
    </row>
    <row r="1637" spans="1:28">
      <c r="A1637">
        <v>1636</v>
      </c>
      <c r="B1637" t="s">
        <v>5202</v>
      </c>
      <c r="C1637" t="s">
        <v>5203</v>
      </c>
      <c r="D1637" t="s">
        <v>37</v>
      </c>
      <c r="E1637" t="s">
        <v>92</v>
      </c>
      <c r="I1637" s="1">
        <v>46051</v>
      </c>
      <c r="J1637">
        <v>1</v>
      </c>
      <c r="L1637" t="s">
        <v>16353</v>
      </c>
      <c r="M1637">
        <v>50055524</v>
      </c>
      <c r="N1637" t="s">
        <v>267</v>
      </c>
      <c r="O1637">
        <v>3</v>
      </c>
      <c r="P1637">
        <v>1</v>
      </c>
      <c r="Q1637">
        <v>3</v>
      </c>
      <c r="V1637" s="1"/>
      <c r="X1637" s="317"/>
      <c r="AB1637" s="317"/>
    </row>
    <row r="1638" spans="1:28">
      <c r="A1638">
        <v>1637</v>
      </c>
      <c r="B1638" t="s">
        <v>5212</v>
      </c>
      <c r="C1638" t="s">
        <v>5213</v>
      </c>
      <c r="D1638" t="s">
        <v>46</v>
      </c>
      <c r="E1638" t="s">
        <v>49</v>
      </c>
      <c r="F1638">
        <v>46125</v>
      </c>
      <c r="I1638" s="1"/>
      <c r="J1638" t="s">
        <v>43</v>
      </c>
      <c r="L1638" t="s">
        <v>16353</v>
      </c>
      <c r="O1638" t="s">
        <v>43</v>
      </c>
      <c r="P1638" t="s">
        <v>43</v>
      </c>
      <c r="Q1638" t="s">
        <v>43</v>
      </c>
      <c r="V1638" s="1"/>
      <c r="X1638" s="317"/>
      <c r="AB1638" s="317"/>
    </row>
    <row r="1639" spans="1:28">
      <c r="A1639">
        <v>1638</v>
      </c>
      <c r="B1639" t="s">
        <v>4347</v>
      </c>
      <c r="C1639" t="s">
        <v>11953</v>
      </c>
      <c r="D1639" t="s">
        <v>37</v>
      </c>
      <c r="E1639" t="s">
        <v>92</v>
      </c>
      <c r="I1639" s="1">
        <v>46051</v>
      </c>
      <c r="J1639">
        <v>1</v>
      </c>
      <c r="L1639" t="s">
        <v>16353</v>
      </c>
      <c r="M1639">
        <v>50055533</v>
      </c>
      <c r="N1639" t="s">
        <v>6518</v>
      </c>
      <c r="O1639">
        <v>2</v>
      </c>
      <c r="P1639">
        <v>1</v>
      </c>
      <c r="Q1639">
        <v>2</v>
      </c>
      <c r="V1639" s="1"/>
      <c r="X1639" s="317"/>
      <c r="Y1639">
        <v>26.2</v>
      </c>
      <c r="Z1639">
        <v>2</v>
      </c>
      <c r="AA1639">
        <v>40</v>
      </c>
      <c r="AB1639" s="317">
        <v>51057</v>
      </c>
    </row>
    <row r="1640" spans="1:28">
      <c r="A1640">
        <v>1639</v>
      </c>
      <c r="B1640" t="s">
        <v>5240</v>
      </c>
      <c r="C1640" t="s">
        <v>5241</v>
      </c>
      <c r="D1640" t="s">
        <v>37</v>
      </c>
      <c r="E1640" t="s">
        <v>108</v>
      </c>
      <c r="F1640">
        <v>46213</v>
      </c>
      <c r="I1640" s="1"/>
      <c r="J1640" t="s">
        <v>43</v>
      </c>
      <c r="L1640" t="s">
        <v>16353</v>
      </c>
      <c r="O1640" t="s">
        <v>43</v>
      </c>
      <c r="P1640" t="s">
        <v>43</v>
      </c>
      <c r="Q1640" t="s">
        <v>43</v>
      </c>
      <c r="V1640" s="1"/>
      <c r="X1640" s="317"/>
      <c r="AB1640" s="317"/>
    </row>
    <row r="1641" spans="1:28">
      <c r="A1641">
        <v>1640</v>
      </c>
      <c r="B1641" t="s">
        <v>3849</v>
      </c>
      <c r="C1641" t="s">
        <v>3850</v>
      </c>
      <c r="D1641" t="s">
        <v>37</v>
      </c>
      <c r="E1641" t="s">
        <v>92</v>
      </c>
      <c r="I1641" s="1">
        <v>46052</v>
      </c>
      <c r="J1641">
        <v>1</v>
      </c>
      <c r="L1641" t="s">
        <v>16353</v>
      </c>
      <c r="M1641">
        <v>50055736</v>
      </c>
      <c r="N1641" t="s">
        <v>267</v>
      </c>
      <c r="O1641" t="s">
        <v>43</v>
      </c>
      <c r="P1641">
        <v>1</v>
      </c>
      <c r="Q1641" t="s">
        <v>43</v>
      </c>
      <c r="V1641" s="1"/>
      <c r="X1641" s="317"/>
      <c r="AB1641" s="317"/>
    </row>
    <row r="1642" spans="1:28">
      <c r="A1642">
        <v>1641</v>
      </c>
      <c r="B1642" t="s">
        <v>5243</v>
      </c>
      <c r="C1642" t="s">
        <v>11954</v>
      </c>
      <c r="D1642" t="s">
        <v>37</v>
      </c>
      <c r="E1642" t="s">
        <v>40</v>
      </c>
      <c r="F1642">
        <v>46149</v>
      </c>
      <c r="I1642" s="1"/>
      <c r="J1642" t="s">
        <v>43</v>
      </c>
      <c r="L1642" t="s">
        <v>16353</v>
      </c>
      <c r="O1642" t="s">
        <v>43</v>
      </c>
      <c r="P1642" t="s">
        <v>43</v>
      </c>
      <c r="Q1642" t="s">
        <v>43</v>
      </c>
      <c r="V1642" s="1"/>
      <c r="X1642" s="317"/>
      <c r="AB1642" s="317"/>
    </row>
    <row r="1643" spans="1:28">
      <c r="A1643">
        <v>1642</v>
      </c>
      <c r="B1643" t="s">
        <v>5254</v>
      </c>
      <c r="C1643" t="s">
        <v>5255</v>
      </c>
      <c r="D1643" t="s">
        <v>37</v>
      </c>
      <c r="E1643" t="s">
        <v>60</v>
      </c>
      <c r="I1643" s="1">
        <v>46055</v>
      </c>
      <c r="J1643">
        <v>2</v>
      </c>
      <c r="L1643" t="s">
        <v>16353</v>
      </c>
      <c r="M1643">
        <v>50055784</v>
      </c>
      <c r="N1643" t="s">
        <v>6518</v>
      </c>
      <c r="O1643">
        <v>2</v>
      </c>
      <c r="P1643">
        <v>2</v>
      </c>
      <c r="Q1643">
        <v>2</v>
      </c>
      <c r="V1643" s="1"/>
      <c r="X1643" s="317"/>
      <c r="Y1643">
        <v>26.2</v>
      </c>
      <c r="Z1643">
        <v>2</v>
      </c>
      <c r="AA1643">
        <v>40</v>
      </c>
      <c r="AB1643" s="317">
        <v>80518</v>
      </c>
    </row>
    <row r="1644" spans="1:28">
      <c r="A1644">
        <v>1643</v>
      </c>
      <c r="B1644" t="s">
        <v>5257</v>
      </c>
      <c r="C1644" t="s">
        <v>5258</v>
      </c>
      <c r="D1644" t="s">
        <v>37</v>
      </c>
      <c r="E1644" t="s">
        <v>60</v>
      </c>
      <c r="I1644" s="1">
        <v>46055</v>
      </c>
      <c r="J1644">
        <v>2</v>
      </c>
      <c r="L1644" t="s">
        <v>16353</v>
      </c>
      <c r="M1644">
        <v>50055804</v>
      </c>
      <c r="N1644" t="s">
        <v>10411</v>
      </c>
      <c r="O1644" t="s">
        <v>43</v>
      </c>
      <c r="P1644">
        <v>2</v>
      </c>
      <c r="Q1644" t="s">
        <v>43</v>
      </c>
      <c r="V1644" s="1"/>
      <c r="X1644" s="317"/>
      <c r="AB1644" s="317"/>
    </row>
    <row r="1645" spans="1:28">
      <c r="A1645">
        <v>1644</v>
      </c>
      <c r="B1645" t="s">
        <v>11955</v>
      </c>
      <c r="C1645" t="s">
        <v>11956</v>
      </c>
      <c r="D1645" t="s">
        <v>37</v>
      </c>
      <c r="E1645" t="s">
        <v>146</v>
      </c>
      <c r="I1645" s="1">
        <v>46055</v>
      </c>
      <c r="J1645">
        <v>2</v>
      </c>
      <c r="L1645" t="s">
        <v>16353</v>
      </c>
      <c r="M1645">
        <v>50055868</v>
      </c>
      <c r="N1645" t="s">
        <v>267</v>
      </c>
      <c r="O1645">
        <v>2</v>
      </c>
      <c r="P1645">
        <v>2</v>
      </c>
      <c r="Q1645">
        <v>2</v>
      </c>
      <c r="V1645" s="1"/>
      <c r="X1645" s="317"/>
      <c r="Y1645">
        <v>26.2</v>
      </c>
      <c r="Z1645">
        <v>2</v>
      </c>
      <c r="AA1645">
        <v>40</v>
      </c>
      <c r="AB1645" s="317">
        <v>112760</v>
      </c>
    </row>
    <row r="1646" spans="1:28">
      <c r="A1646">
        <v>1645</v>
      </c>
      <c r="B1646" t="s">
        <v>11957</v>
      </c>
      <c r="C1646" t="s">
        <v>11958</v>
      </c>
      <c r="D1646" t="s">
        <v>37</v>
      </c>
      <c r="E1646" t="s">
        <v>72</v>
      </c>
      <c r="I1646" s="1"/>
      <c r="J1646" t="s">
        <v>43</v>
      </c>
      <c r="L1646" t="s">
        <v>16353</v>
      </c>
      <c r="O1646" t="s">
        <v>43</v>
      </c>
      <c r="P1646" t="s">
        <v>43</v>
      </c>
      <c r="Q1646" t="s">
        <v>43</v>
      </c>
      <c r="V1646" s="1"/>
      <c r="X1646" s="317"/>
      <c r="AB1646" s="317"/>
    </row>
    <row r="1647" spans="1:28">
      <c r="A1647">
        <v>1646</v>
      </c>
      <c r="B1647" t="s">
        <v>11959</v>
      </c>
      <c r="C1647" t="s">
        <v>11960</v>
      </c>
      <c r="D1647" t="s">
        <v>37</v>
      </c>
      <c r="E1647" t="s">
        <v>92</v>
      </c>
      <c r="I1647" s="1"/>
      <c r="J1647" t="s">
        <v>43</v>
      </c>
      <c r="L1647" t="s">
        <v>16353</v>
      </c>
      <c r="O1647" t="s">
        <v>43</v>
      </c>
      <c r="P1647" t="s">
        <v>43</v>
      </c>
      <c r="Q1647" t="s">
        <v>43</v>
      </c>
      <c r="V1647" s="1"/>
      <c r="X1647" s="317"/>
      <c r="AB1647" s="317"/>
    </row>
    <row r="1648" spans="1:28">
      <c r="A1648">
        <v>1647</v>
      </c>
      <c r="B1648" t="s">
        <v>5279</v>
      </c>
      <c r="C1648" t="s">
        <v>5280</v>
      </c>
      <c r="D1648" t="s">
        <v>37</v>
      </c>
      <c r="E1648" t="s">
        <v>92</v>
      </c>
      <c r="I1648" s="1">
        <v>46055</v>
      </c>
      <c r="J1648">
        <v>2</v>
      </c>
      <c r="L1648" t="s">
        <v>16353</v>
      </c>
      <c r="M1648">
        <v>50055937</v>
      </c>
      <c r="N1648" t="s">
        <v>10411</v>
      </c>
      <c r="O1648" t="s">
        <v>43</v>
      </c>
      <c r="P1648">
        <v>2</v>
      </c>
      <c r="Q1648" t="s">
        <v>43</v>
      </c>
      <c r="R1648">
        <v>46083</v>
      </c>
      <c r="V1648" s="1"/>
      <c r="X1648" s="317"/>
      <c r="AB1648" s="317"/>
    </row>
    <row r="1649" spans="1:28">
      <c r="A1649">
        <v>1648</v>
      </c>
      <c r="B1649" t="s">
        <v>11961</v>
      </c>
      <c r="C1649" t="s">
        <v>11962</v>
      </c>
      <c r="D1649" t="s">
        <v>37</v>
      </c>
      <c r="E1649" t="s">
        <v>1423</v>
      </c>
      <c r="H1649" t="s">
        <v>10832</v>
      </c>
      <c r="I1649" s="1"/>
      <c r="J1649" t="s">
        <v>43</v>
      </c>
      <c r="L1649" t="s">
        <v>16353</v>
      </c>
      <c r="O1649" t="s">
        <v>43</v>
      </c>
      <c r="P1649" t="s">
        <v>43</v>
      </c>
      <c r="Q1649" t="s">
        <v>43</v>
      </c>
      <c r="V1649" s="1"/>
      <c r="X1649" s="317"/>
      <c r="AB1649" s="317"/>
    </row>
    <row r="1650" spans="1:28">
      <c r="A1650">
        <v>1649</v>
      </c>
      <c r="B1650" t="s">
        <v>11963</v>
      </c>
      <c r="C1650" t="s">
        <v>11964</v>
      </c>
      <c r="D1650" t="s">
        <v>37</v>
      </c>
      <c r="E1650" t="s">
        <v>636</v>
      </c>
      <c r="H1650" t="s">
        <v>10832</v>
      </c>
      <c r="I1650" s="1"/>
      <c r="J1650" t="s">
        <v>43</v>
      </c>
      <c r="L1650" t="s">
        <v>16353</v>
      </c>
      <c r="O1650" t="s">
        <v>43</v>
      </c>
      <c r="P1650" t="s">
        <v>43</v>
      </c>
      <c r="Q1650" t="s">
        <v>43</v>
      </c>
      <c r="V1650" s="1"/>
      <c r="X1650" s="317"/>
      <c r="AB1650" s="317"/>
    </row>
    <row r="1651" spans="1:28">
      <c r="A1651">
        <v>1650</v>
      </c>
      <c r="B1651" t="s">
        <v>11965</v>
      </c>
      <c r="C1651" t="s">
        <v>11966</v>
      </c>
      <c r="D1651" t="s">
        <v>37</v>
      </c>
      <c r="E1651" t="s">
        <v>1423</v>
      </c>
      <c r="G1651">
        <v>46063</v>
      </c>
      <c r="H1651" t="s">
        <v>10832</v>
      </c>
      <c r="I1651" s="1"/>
      <c r="J1651" t="s">
        <v>43</v>
      </c>
      <c r="L1651" t="s">
        <v>16353</v>
      </c>
      <c r="O1651" t="s">
        <v>43</v>
      </c>
      <c r="P1651" t="s">
        <v>43</v>
      </c>
      <c r="Q1651" t="s">
        <v>43</v>
      </c>
      <c r="V1651" s="1"/>
      <c r="X1651" s="317"/>
      <c r="AB1651" s="317"/>
    </row>
    <row r="1652" spans="1:28">
      <c r="A1652">
        <v>1651</v>
      </c>
      <c r="B1652" t="s">
        <v>11967</v>
      </c>
      <c r="C1652" t="s">
        <v>11968</v>
      </c>
      <c r="D1652" t="s">
        <v>37</v>
      </c>
      <c r="E1652" t="s">
        <v>1423</v>
      </c>
      <c r="H1652" t="s">
        <v>10832</v>
      </c>
      <c r="I1652" s="1"/>
      <c r="J1652" t="s">
        <v>43</v>
      </c>
      <c r="L1652" t="s">
        <v>16353</v>
      </c>
      <c r="O1652" t="s">
        <v>43</v>
      </c>
      <c r="P1652" t="s">
        <v>43</v>
      </c>
      <c r="Q1652" t="s">
        <v>43</v>
      </c>
      <c r="V1652" s="1"/>
      <c r="X1652" s="317"/>
      <c r="AB1652" s="317"/>
    </row>
    <row r="1653" spans="1:28">
      <c r="A1653">
        <v>1652</v>
      </c>
      <c r="B1653" t="s">
        <v>5296</v>
      </c>
      <c r="C1653" t="s">
        <v>5297</v>
      </c>
      <c r="D1653" t="s">
        <v>37</v>
      </c>
      <c r="E1653" t="s">
        <v>108</v>
      </c>
      <c r="F1653">
        <v>46125</v>
      </c>
      <c r="I1653" s="1"/>
      <c r="J1653" t="s">
        <v>43</v>
      </c>
      <c r="L1653" t="s">
        <v>16353</v>
      </c>
      <c r="O1653" t="s">
        <v>43</v>
      </c>
      <c r="P1653" t="s">
        <v>43</v>
      </c>
      <c r="Q1653" t="s">
        <v>43</v>
      </c>
      <c r="V1653" s="1"/>
      <c r="X1653" s="317"/>
      <c r="AB1653" s="317"/>
    </row>
    <row r="1654" spans="1:28">
      <c r="A1654">
        <v>1653</v>
      </c>
      <c r="B1654" t="s">
        <v>5293</v>
      </c>
      <c r="C1654" t="s">
        <v>5294</v>
      </c>
      <c r="D1654" t="s">
        <v>46</v>
      </c>
      <c r="E1654" t="s">
        <v>49</v>
      </c>
      <c r="F1654">
        <v>46125</v>
      </c>
      <c r="I1654" s="1"/>
      <c r="J1654" t="s">
        <v>43</v>
      </c>
      <c r="L1654" t="s">
        <v>16353</v>
      </c>
      <c r="O1654" t="s">
        <v>43</v>
      </c>
      <c r="P1654" t="s">
        <v>43</v>
      </c>
      <c r="Q1654" t="s">
        <v>43</v>
      </c>
      <c r="V1654" s="1"/>
      <c r="X1654" s="317"/>
      <c r="AB1654" s="317"/>
    </row>
    <row r="1655" spans="1:28">
      <c r="A1655">
        <v>1654</v>
      </c>
      <c r="B1655" t="s">
        <v>5316</v>
      </c>
      <c r="C1655" t="s">
        <v>5317</v>
      </c>
      <c r="D1655" t="s">
        <v>37</v>
      </c>
      <c r="E1655" t="s">
        <v>108</v>
      </c>
      <c r="I1655" s="1">
        <v>46056</v>
      </c>
      <c r="J1655">
        <v>2</v>
      </c>
      <c r="L1655" t="s">
        <v>16353</v>
      </c>
      <c r="M1655">
        <v>50056054</v>
      </c>
      <c r="N1655" t="s">
        <v>6518</v>
      </c>
      <c r="O1655" t="s">
        <v>43</v>
      </c>
      <c r="P1655">
        <v>2</v>
      </c>
      <c r="Q1655" t="s">
        <v>43</v>
      </c>
      <c r="V1655" s="1"/>
      <c r="X1655" s="317"/>
      <c r="AB1655" s="317"/>
    </row>
    <row r="1656" spans="1:28">
      <c r="A1656">
        <v>1655</v>
      </c>
      <c r="B1656" t="s">
        <v>5302</v>
      </c>
      <c r="C1656" t="s">
        <v>4624</v>
      </c>
      <c r="D1656" t="s">
        <v>37</v>
      </c>
      <c r="E1656" t="s">
        <v>92</v>
      </c>
      <c r="F1656">
        <v>46078</v>
      </c>
      <c r="I1656" s="1"/>
      <c r="J1656" t="s">
        <v>43</v>
      </c>
      <c r="L1656" t="s">
        <v>16353</v>
      </c>
      <c r="O1656" t="s">
        <v>43</v>
      </c>
      <c r="P1656" t="s">
        <v>43</v>
      </c>
      <c r="Q1656" t="s">
        <v>43</v>
      </c>
      <c r="V1656" s="1"/>
      <c r="X1656" s="317"/>
      <c r="AB1656" s="317"/>
    </row>
    <row r="1657" spans="1:28">
      <c r="A1657">
        <v>1656</v>
      </c>
      <c r="B1657" t="s">
        <v>11969</v>
      </c>
      <c r="C1657" t="s">
        <v>5300</v>
      </c>
      <c r="D1657" t="s">
        <v>37</v>
      </c>
      <c r="E1657" t="s">
        <v>123</v>
      </c>
      <c r="F1657">
        <v>46132</v>
      </c>
      <c r="I1657" s="1"/>
      <c r="J1657" t="s">
        <v>43</v>
      </c>
      <c r="L1657" t="s">
        <v>16353</v>
      </c>
      <c r="O1657" t="s">
        <v>43</v>
      </c>
      <c r="P1657" t="s">
        <v>43</v>
      </c>
      <c r="Q1657" t="s">
        <v>43</v>
      </c>
      <c r="V1657" s="1"/>
      <c r="X1657" s="317"/>
      <c r="AB1657" s="317"/>
    </row>
    <row r="1658" spans="1:28">
      <c r="A1658">
        <v>1657</v>
      </c>
      <c r="B1658" t="s">
        <v>5305</v>
      </c>
      <c r="C1658" t="s">
        <v>11970</v>
      </c>
      <c r="D1658" t="s">
        <v>37</v>
      </c>
      <c r="E1658" t="s">
        <v>636</v>
      </c>
      <c r="F1658">
        <v>46132</v>
      </c>
      <c r="G1658">
        <v>46083</v>
      </c>
      <c r="I1658" s="1"/>
      <c r="J1658" t="s">
        <v>43</v>
      </c>
      <c r="L1658" t="s">
        <v>16353</v>
      </c>
      <c r="O1658" t="s">
        <v>43</v>
      </c>
      <c r="P1658" t="s">
        <v>43</v>
      </c>
      <c r="Q1658" t="s">
        <v>43</v>
      </c>
      <c r="V1658" s="1"/>
      <c r="X1658" s="317"/>
      <c r="AB1658" s="317"/>
    </row>
    <row r="1659" spans="1:28">
      <c r="A1659">
        <v>1658</v>
      </c>
      <c r="B1659" t="s">
        <v>11971</v>
      </c>
      <c r="C1659" t="s">
        <v>1369</v>
      </c>
      <c r="D1659" t="s">
        <v>37</v>
      </c>
      <c r="E1659" t="s">
        <v>72</v>
      </c>
      <c r="I1659" s="1">
        <v>46058</v>
      </c>
      <c r="J1659">
        <v>2</v>
      </c>
      <c r="L1659" t="s">
        <v>16353</v>
      </c>
      <c r="M1659">
        <v>50056223</v>
      </c>
      <c r="N1659" t="s">
        <v>267</v>
      </c>
      <c r="O1659" t="s">
        <v>43</v>
      </c>
      <c r="P1659">
        <v>2</v>
      </c>
      <c r="Q1659" t="s">
        <v>43</v>
      </c>
      <c r="V1659" s="1"/>
      <c r="X1659" s="317"/>
      <c r="AB1659" s="317"/>
    </row>
    <row r="1660" spans="1:28">
      <c r="A1660">
        <v>1659</v>
      </c>
      <c r="B1660" t="s">
        <v>1368</v>
      </c>
      <c r="C1660" t="s">
        <v>1369</v>
      </c>
      <c r="D1660" t="s">
        <v>37</v>
      </c>
      <c r="E1660" t="s">
        <v>72</v>
      </c>
      <c r="I1660" s="1">
        <v>46058</v>
      </c>
      <c r="J1660">
        <v>2</v>
      </c>
      <c r="L1660" t="s">
        <v>16353</v>
      </c>
      <c r="M1660">
        <v>50056224</v>
      </c>
      <c r="N1660" t="s">
        <v>267</v>
      </c>
      <c r="O1660" t="s">
        <v>43</v>
      </c>
      <c r="P1660">
        <v>2</v>
      </c>
      <c r="Q1660" t="s">
        <v>43</v>
      </c>
      <c r="V1660" s="1"/>
      <c r="X1660" s="317"/>
      <c r="AB1660" s="317"/>
    </row>
    <row r="1661" spans="1:28">
      <c r="A1661">
        <v>1660</v>
      </c>
      <c r="B1661" t="s">
        <v>81</v>
      </c>
      <c r="C1661" t="s">
        <v>82</v>
      </c>
      <c r="D1661" t="s">
        <v>37</v>
      </c>
      <c r="E1661" t="s">
        <v>72</v>
      </c>
      <c r="I1661" s="1">
        <v>46058</v>
      </c>
      <c r="J1661">
        <v>2</v>
      </c>
      <c r="L1661" t="s">
        <v>16353</v>
      </c>
      <c r="M1661">
        <v>50056237</v>
      </c>
      <c r="N1661" t="s">
        <v>6518</v>
      </c>
      <c r="O1661">
        <v>2</v>
      </c>
      <c r="P1661">
        <v>2</v>
      </c>
      <c r="Q1661">
        <v>2</v>
      </c>
      <c r="V1661" s="1"/>
      <c r="X1661" s="317"/>
      <c r="Y1661">
        <v>26.2</v>
      </c>
      <c r="Z1661">
        <v>2</v>
      </c>
      <c r="AA1661">
        <v>40</v>
      </c>
      <c r="AB1661" s="317">
        <v>62022</v>
      </c>
    </row>
    <row r="1662" spans="1:28">
      <c r="A1662">
        <v>1661</v>
      </c>
      <c r="B1662" t="s">
        <v>3194</v>
      </c>
      <c r="C1662" t="s">
        <v>3195</v>
      </c>
      <c r="D1662" t="s">
        <v>37</v>
      </c>
      <c r="E1662" t="s">
        <v>60</v>
      </c>
      <c r="I1662" s="1"/>
      <c r="L1662" t="s">
        <v>16353</v>
      </c>
      <c r="O1662" t="s">
        <v>43</v>
      </c>
      <c r="P1662" t="s">
        <v>43</v>
      </c>
      <c r="Q1662" t="s">
        <v>43</v>
      </c>
      <c r="V1662" s="1"/>
      <c r="X1662" s="317"/>
      <c r="AB1662" s="317"/>
    </row>
    <row r="1663" spans="1:28">
      <c r="A1663">
        <v>1662</v>
      </c>
      <c r="B1663" t="s">
        <v>11972</v>
      </c>
      <c r="C1663" t="s">
        <v>11973</v>
      </c>
      <c r="D1663" t="s">
        <v>37</v>
      </c>
      <c r="E1663" t="s">
        <v>87</v>
      </c>
      <c r="I1663" s="1"/>
      <c r="J1663" t="s">
        <v>43</v>
      </c>
      <c r="L1663" t="s">
        <v>16353</v>
      </c>
      <c r="O1663" t="s">
        <v>43</v>
      </c>
      <c r="P1663" t="s">
        <v>43</v>
      </c>
      <c r="Q1663" t="s">
        <v>43</v>
      </c>
      <c r="V1663" s="1"/>
      <c r="X1663" s="317"/>
      <c r="AB1663" s="317"/>
    </row>
    <row r="1664" spans="1:28">
      <c r="A1664">
        <v>1663</v>
      </c>
      <c r="B1664" t="s">
        <v>11974</v>
      </c>
      <c r="C1664" t="s">
        <v>11975</v>
      </c>
      <c r="D1664" t="s">
        <v>37</v>
      </c>
      <c r="E1664" t="s">
        <v>60</v>
      </c>
      <c r="G1664">
        <v>46070</v>
      </c>
      <c r="H1664" t="s">
        <v>10832</v>
      </c>
      <c r="I1664" s="1"/>
      <c r="J1664" t="s">
        <v>43</v>
      </c>
      <c r="L1664" t="s">
        <v>16353</v>
      </c>
      <c r="O1664" t="s">
        <v>43</v>
      </c>
      <c r="P1664" t="s">
        <v>43</v>
      </c>
      <c r="Q1664" t="s">
        <v>43</v>
      </c>
      <c r="V1664" s="1"/>
      <c r="X1664" s="317"/>
      <c r="AB1664" s="317"/>
    </row>
    <row r="1665" spans="1:28">
      <c r="A1665">
        <v>1664</v>
      </c>
      <c r="B1665" t="s">
        <v>5345</v>
      </c>
      <c r="C1665" t="s">
        <v>11976</v>
      </c>
      <c r="D1665" t="s">
        <v>37</v>
      </c>
      <c r="E1665" t="s">
        <v>87</v>
      </c>
      <c r="F1665">
        <v>46132</v>
      </c>
      <c r="I1665" s="1"/>
      <c r="J1665" t="s">
        <v>43</v>
      </c>
      <c r="L1665" t="s">
        <v>16353</v>
      </c>
      <c r="O1665" t="s">
        <v>43</v>
      </c>
      <c r="P1665" t="s">
        <v>43</v>
      </c>
      <c r="Q1665" t="s">
        <v>43</v>
      </c>
      <c r="V1665" s="1"/>
      <c r="X1665" s="317"/>
      <c r="AB1665" s="317"/>
    </row>
    <row r="1666" spans="1:28">
      <c r="A1666">
        <v>1665</v>
      </c>
      <c r="B1666" t="s">
        <v>4257</v>
      </c>
      <c r="C1666" t="s">
        <v>4258</v>
      </c>
      <c r="D1666" t="s">
        <v>37</v>
      </c>
      <c r="E1666" t="s">
        <v>636</v>
      </c>
      <c r="H1666" t="s">
        <v>10832</v>
      </c>
      <c r="I1666" s="1"/>
      <c r="J1666" t="s">
        <v>43</v>
      </c>
      <c r="L1666" t="s">
        <v>16353</v>
      </c>
      <c r="O1666" t="s">
        <v>43</v>
      </c>
      <c r="P1666" t="s">
        <v>43</v>
      </c>
      <c r="Q1666" t="s">
        <v>43</v>
      </c>
      <c r="V1666" s="1"/>
      <c r="X1666" s="317"/>
      <c r="AB1666" s="317"/>
    </row>
    <row r="1667" spans="1:28">
      <c r="A1667">
        <v>1666</v>
      </c>
      <c r="B1667" t="s">
        <v>11977</v>
      </c>
      <c r="C1667" t="s">
        <v>11978</v>
      </c>
      <c r="D1667" t="s">
        <v>37</v>
      </c>
      <c r="E1667" t="s">
        <v>636</v>
      </c>
      <c r="H1667" t="s">
        <v>10832</v>
      </c>
      <c r="I1667" s="1"/>
      <c r="J1667" t="s">
        <v>43</v>
      </c>
      <c r="L1667" t="s">
        <v>16353</v>
      </c>
      <c r="O1667" t="s">
        <v>43</v>
      </c>
      <c r="P1667" t="s">
        <v>43</v>
      </c>
      <c r="Q1667" t="s">
        <v>43</v>
      </c>
      <c r="V1667" s="1"/>
      <c r="X1667" s="317"/>
      <c r="AB1667" s="317"/>
    </row>
    <row r="1668" spans="1:28">
      <c r="A1668">
        <v>1667</v>
      </c>
      <c r="B1668" t="s">
        <v>5348</v>
      </c>
      <c r="C1668" t="s">
        <v>11979</v>
      </c>
      <c r="D1668" t="s">
        <v>46</v>
      </c>
      <c r="E1668" t="s">
        <v>49</v>
      </c>
      <c r="F1668">
        <v>46132</v>
      </c>
      <c r="I1668" s="1"/>
      <c r="J1668" t="s">
        <v>43</v>
      </c>
      <c r="L1668" t="s">
        <v>16353</v>
      </c>
      <c r="O1668" t="s">
        <v>43</v>
      </c>
      <c r="P1668" t="s">
        <v>43</v>
      </c>
      <c r="Q1668" t="s">
        <v>43</v>
      </c>
      <c r="V1668" s="1"/>
      <c r="X1668" s="317"/>
      <c r="AB1668" s="317"/>
    </row>
    <row r="1669" spans="1:28">
      <c r="A1669">
        <v>1668</v>
      </c>
      <c r="B1669" t="s">
        <v>5377</v>
      </c>
      <c r="C1669" t="s">
        <v>11980</v>
      </c>
      <c r="D1669" t="s">
        <v>46</v>
      </c>
      <c r="E1669" t="s">
        <v>3498</v>
      </c>
      <c r="F1669">
        <v>46134</v>
      </c>
      <c r="I1669" s="1"/>
      <c r="J1669" t="s">
        <v>43</v>
      </c>
      <c r="L1669" t="s">
        <v>16353</v>
      </c>
      <c r="O1669" t="s">
        <v>43</v>
      </c>
      <c r="P1669" t="s">
        <v>43</v>
      </c>
      <c r="Q1669" t="s">
        <v>43</v>
      </c>
      <c r="V1669" s="1"/>
      <c r="X1669" s="317"/>
      <c r="AB1669" s="317"/>
    </row>
    <row r="1670" spans="1:28">
      <c r="A1670">
        <v>1669</v>
      </c>
      <c r="B1670" t="s">
        <v>11981</v>
      </c>
      <c r="C1670" t="s">
        <v>11982</v>
      </c>
      <c r="D1670" t="s">
        <v>37</v>
      </c>
      <c r="E1670" t="s">
        <v>146</v>
      </c>
      <c r="I1670" s="1">
        <v>46062</v>
      </c>
      <c r="J1670">
        <v>2</v>
      </c>
      <c r="L1670" t="s">
        <v>16353</v>
      </c>
      <c r="M1670">
        <v>50056760</v>
      </c>
      <c r="N1670" t="s">
        <v>267</v>
      </c>
      <c r="O1670" t="s">
        <v>43</v>
      </c>
      <c r="P1670">
        <v>2</v>
      </c>
      <c r="Q1670" t="s">
        <v>43</v>
      </c>
      <c r="V1670" s="1"/>
      <c r="X1670" s="317"/>
      <c r="AB1670" s="317"/>
    </row>
    <row r="1671" spans="1:28">
      <c r="A1671">
        <v>1670</v>
      </c>
      <c r="B1671" t="s">
        <v>11983</v>
      </c>
      <c r="C1671" t="s">
        <v>11984</v>
      </c>
      <c r="D1671" t="s">
        <v>37</v>
      </c>
      <c r="E1671" t="s">
        <v>636</v>
      </c>
      <c r="G1671">
        <v>46070</v>
      </c>
      <c r="H1671" t="s">
        <v>10832</v>
      </c>
      <c r="I1671" s="1"/>
      <c r="J1671" t="s">
        <v>43</v>
      </c>
      <c r="L1671" t="s">
        <v>16353</v>
      </c>
      <c r="O1671" t="s">
        <v>43</v>
      </c>
      <c r="P1671" t="s">
        <v>43</v>
      </c>
      <c r="Q1671" t="s">
        <v>43</v>
      </c>
      <c r="V1671" s="1"/>
      <c r="X1671" s="317"/>
      <c r="AB1671" s="317"/>
    </row>
    <row r="1672" spans="1:28">
      <c r="A1672">
        <v>1671</v>
      </c>
      <c r="B1672" t="s">
        <v>11985</v>
      </c>
      <c r="C1672" t="s">
        <v>11986</v>
      </c>
      <c r="D1672" t="s">
        <v>37</v>
      </c>
      <c r="E1672" t="s">
        <v>636</v>
      </c>
      <c r="G1672">
        <v>46070</v>
      </c>
      <c r="H1672" t="s">
        <v>10832</v>
      </c>
      <c r="I1672" s="1"/>
      <c r="J1672" t="s">
        <v>43</v>
      </c>
      <c r="L1672" t="s">
        <v>16353</v>
      </c>
      <c r="O1672" t="s">
        <v>43</v>
      </c>
      <c r="P1672" t="s">
        <v>43</v>
      </c>
      <c r="Q1672" t="s">
        <v>43</v>
      </c>
      <c r="V1672" s="1"/>
      <c r="X1672" s="317"/>
      <c r="AB1672" s="317"/>
    </row>
    <row r="1673" spans="1:28">
      <c r="A1673">
        <v>1672</v>
      </c>
      <c r="B1673" t="s">
        <v>11987</v>
      </c>
      <c r="C1673" t="s">
        <v>11988</v>
      </c>
      <c r="D1673" t="s">
        <v>37</v>
      </c>
      <c r="E1673" t="s">
        <v>92</v>
      </c>
      <c r="H1673" t="s">
        <v>10832</v>
      </c>
      <c r="I1673" s="1"/>
      <c r="J1673" t="s">
        <v>43</v>
      </c>
      <c r="L1673" t="s">
        <v>16353</v>
      </c>
      <c r="O1673" t="s">
        <v>43</v>
      </c>
      <c r="P1673" t="s">
        <v>43</v>
      </c>
      <c r="Q1673" t="s">
        <v>43</v>
      </c>
      <c r="V1673" s="1"/>
      <c r="X1673" s="317"/>
      <c r="AB1673" s="317"/>
    </row>
    <row r="1674" spans="1:28">
      <c r="A1674">
        <v>1673</v>
      </c>
      <c r="B1674" t="s">
        <v>11989</v>
      </c>
      <c r="C1674" t="s">
        <v>11990</v>
      </c>
      <c r="D1674" t="s">
        <v>37</v>
      </c>
      <c r="E1674" t="s">
        <v>60</v>
      </c>
      <c r="H1674" t="s">
        <v>10832</v>
      </c>
      <c r="I1674" s="1"/>
      <c r="J1674" t="s">
        <v>43</v>
      </c>
      <c r="L1674" t="s">
        <v>16353</v>
      </c>
      <c r="O1674" t="s">
        <v>43</v>
      </c>
      <c r="P1674" t="s">
        <v>43</v>
      </c>
      <c r="Q1674" t="s">
        <v>43</v>
      </c>
      <c r="V1674" s="1"/>
      <c r="X1674" s="317"/>
      <c r="AB1674" s="317"/>
    </row>
    <row r="1675" spans="1:28">
      <c r="A1675">
        <v>1674</v>
      </c>
      <c r="B1675" t="s">
        <v>11991</v>
      </c>
      <c r="C1675" t="s">
        <v>11992</v>
      </c>
      <c r="D1675" t="s">
        <v>37</v>
      </c>
      <c r="E1675" t="s">
        <v>1423</v>
      </c>
      <c r="H1675" t="s">
        <v>10832</v>
      </c>
      <c r="I1675" s="1"/>
      <c r="J1675" t="s">
        <v>43</v>
      </c>
      <c r="L1675" t="s">
        <v>16353</v>
      </c>
      <c r="O1675" t="s">
        <v>43</v>
      </c>
      <c r="P1675" t="s">
        <v>43</v>
      </c>
      <c r="Q1675" t="s">
        <v>43</v>
      </c>
      <c r="V1675" s="1"/>
      <c r="X1675" s="317"/>
      <c r="AB1675" s="317"/>
    </row>
    <row r="1676" spans="1:28">
      <c r="A1676">
        <v>1675</v>
      </c>
      <c r="B1676" t="s">
        <v>11993</v>
      </c>
      <c r="C1676" t="s">
        <v>11994</v>
      </c>
      <c r="D1676" t="s">
        <v>37</v>
      </c>
      <c r="E1676" t="s">
        <v>636</v>
      </c>
      <c r="G1676">
        <v>46070</v>
      </c>
      <c r="H1676" t="s">
        <v>10832</v>
      </c>
      <c r="I1676" s="1"/>
      <c r="J1676" t="s">
        <v>43</v>
      </c>
      <c r="L1676" t="s">
        <v>16353</v>
      </c>
      <c r="O1676" t="s">
        <v>43</v>
      </c>
      <c r="P1676" t="s">
        <v>43</v>
      </c>
      <c r="Q1676" t="s">
        <v>43</v>
      </c>
      <c r="V1676" s="1"/>
      <c r="X1676" s="317"/>
      <c r="AB1676" s="317"/>
    </row>
    <row r="1677" spans="1:28">
      <c r="A1677">
        <v>1676</v>
      </c>
      <c r="B1677" t="s">
        <v>5396</v>
      </c>
      <c r="C1677" t="s">
        <v>11995</v>
      </c>
      <c r="D1677" t="s">
        <v>37</v>
      </c>
      <c r="E1677" t="s">
        <v>636</v>
      </c>
      <c r="F1677">
        <v>46127</v>
      </c>
      <c r="I1677" s="1"/>
      <c r="J1677" t="s">
        <v>43</v>
      </c>
      <c r="L1677" t="s">
        <v>16353</v>
      </c>
      <c r="O1677" t="s">
        <v>43</v>
      </c>
      <c r="P1677" t="s">
        <v>43</v>
      </c>
      <c r="Q1677" t="s">
        <v>43</v>
      </c>
      <c r="V1677" s="1"/>
      <c r="X1677" s="317"/>
      <c r="AB1677" s="317"/>
    </row>
    <row r="1678" spans="1:28">
      <c r="A1678">
        <v>1677</v>
      </c>
      <c r="B1678" t="s">
        <v>5394</v>
      </c>
      <c r="C1678" t="s">
        <v>4296</v>
      </c>
      <c r="D1678" t="s">
        <v>37</v>
      </c>
      <c r="E1678" t="s">
        <v>636</v>
      </c>
      <c r="F1678">
        <v>46106</v>
      </c>
      <c r="I1678" s="1"/>
      <c r="J1678" t="s">
        <v>43</v>
      </c>
      <c r="L1678" t="s">
        <v>16353</v>
      </c>
      <c r="O1678" t="s">
        <v>43</v>
      </c>
      <c r="P1678" t="s">
        <v>43</v>
      </c>
      <c r="Q1678" t="s">
        <v>43</v>
      </c>
      <c r="V1678" s="1"/>
      <c r="X1678" s="317"/>
      <c r="AB1678" s="317"/>
    </row>
    <row r="1679" spans="1:28">
      <c r="A1679">
        <v>1678</v>
      </c>
      <c r="B1679" t="s">
        <v>3284</v>
      </c>
      <c r="C1679" t="s">
        <v>3285</v>
      </c>
      <c r="D1679" t="s">
        <v>37</v>
      </c>
      <c r="E1679" t="s">
        <v>92</v>
      </c>
      <c r="I1679" s="1">
        <v>46065</v>
      </c>
      <c r="J1679">
        <v>2</v>
      </c>
      <c r="L1679" t="s">
        <v>16353</v>
      </c>
      <c r="M1679">
        <v>50057030</v>
      </c>
      <c r="N1679" t="s">
        <v>267</v>
      </c>
      <c r="O1679" t="s">
        <v>43</v>
      </c>
      <c r="P1679">
        <v>2</v>
      </c>
      <c r="Q1679" t="s">
        <v>43</v>
      </c>
      <c r="R1679">
        <v>46072</v>
      </c>
      <c r="V1679" s="1"/>
      <c r="X1679" s="317"/>
      <c r="AB1679" s="317"/>
    </row>
    <row r="1680" spans="1:28">
      <c r="A1680">
        <v>1679</v>
      </c>
      <c r="B1680" t="s">
        <v>2788</v>
      </c>
      <c r="C1680" t="s">
        <v>2789</v>
      </c>
      <c r="D1680" t="s">
        <v>37</v>
      </c>
      <c r="E1680" t="s">
        <v>140</v>
      </c>
      <c r="I1680" s="1">
        <v>46065</v>
      </c>
      <c r="J1680">
        <v>2</v>
      </c>
      <c r="L1680" t="s">
        <v>16353</v>
      </c>
      <c r="M1680">
        <v>50057110</v>
      </c>
      <c r="N1680" t="s">
        <v>6518</v>
      </c>
      <c r="O1680" t="s">
        <v>43</v>
      </c>
      <c r="P1680">
        <v>2</v>
      </c>
      <c r="Q1680" t="s">
        <v>43</v>
      </c>
      <c r="V1680" s="1"/>
      <c r="X1680" s="317"/>
      <c r="AB1680" s="317"/>
    </row>
    <row r="1681" spans="1:28">
      <c r="A1681">
        <v>1680</v>
      </c>
      <c r="B1681" t="s">
        <v>5399</v>
      </c>
      <c r="C1681" t="s">
        <v>11996</v>
      </c>
      <c r="D1681" t="s">
        <v>37</v>
      </c>
      <c r="E1681" t="s">
        <v>40</v>
      </c>
      <c r="F1681">
        <v>46122</v>
      </c>
      <c r="I1681" s="1"/>
      <c r="J1681" t="s">
        <v>43</v>
      </c>
      <c r="L1681" t="s">
        <v>16353</v>
      </c>
      <c r="O1681" t="s">
        <v>43</v>
      </c>
      <c r="P1681" t="s">
        <v>43</v>
      </c>
      <c r="Q1681" t="s">
        <v>43</v>
      </c>
      <c r="V1681" s="1"/>
      <c r="X1681" s="317"/>
      <c r="AB1681" s="317"/>
    </row>
    <row r="1682" spans="1:28">
      <c r="A1682">
        <v>1681</v>
      </c>
      <c r="B1682" t="s">
        <v>5416</v>
      </c>
      <c r="C1682" t="s">
        <v>5417</v>
      </c>
      <c r="D1682" t="s">
        <v>37</v>
      </c>
      <c r="E1682" t="s">
        <v>636</v>
      </c>
      <c r="F1682">
        <v>46122</v>
      </c>
      <c r="I1682" s="1"/>
      <c r="J1682" t="s">
        <v>43</v>
      </c>
      <c r="L1682" t="s">
        <v>16353</v>
      </c>
      <c r="O1682" t="s">
        <v>43</v>
      </c>
      <c r="P1682" t="s">
        <v>43</v>
      </c>
      <c r="Q1682" t="s">
        <v>43</v>
      </c>
      <c r="V1682" s="1"/>
      <c r="X1682" s="317"/>
      <c r="AB1682" s="317"/>
    </row>
    <row r="1683" spans="1:28">
      <c r="A1683">
        <v>1682</v>
      </c>
      <c r="B1683" t="s">
        <v>5413</v>
      </c>
      <c r="C1683" t="s">
        <v>5414</v>
      </c>
      <c r="D1683" t="s">
        <v>46</v>
      </c>
      <c r="E1683" t="s">
        <v>3498</v>
      </c>
      <c r="F1683">
        <v>46125</v>
      </c>
      <c r="I1683" s="1"/>
      <c r="J1683" t="s">
        <v>43</v>
      </c>
      <c r="L1683" t="s">
        <v>16353</v>
      </c>
      <c r="O1683" t="s">
        <v>43</v>
      </c>
      <c r="P1683" t="s">
        <v>43</v>
      </c>
      <c r="Q1683" t="s">
        <v>43</v>
      </c>
      <c r="V1683" s="1"/>
      <c r="X1683" s="317"/>
      <c r="AB1683" s="317"/>
    </row>
    <row r="1684" spans="1:28">
      <c r="A1684">
        <v>1683</v>
      </c>
      <c r="B1684" t="s">
        <v>11997</v>
      </c>
      <c r="C1684" t="s">
        <v>11998</v>
      </c>
      <c r="D1684" t="s">
        <v>37</v>
      </c>
      <c r="E1684" t="s">
        <v>92</v>
      </c>
      <c r="H1684" t="s">
        <v>10832</v>
      </c>
      <c r="I1684" s="1"/>
      <c r="J1684" t="s">
        <v>43</v>
      </c>
      <c r="L1684" t="s">
        <v>16353</v>
      </c>
      <c r="O1684" t="s">
        <v>43</v>
      </c>
      <c r="P1684" t="s">
        <v>43</v>
      </c>
      <c r="Q1684" t="s">
        <v>43</v>
      </c>
      <c r="V1684" s="1"/>
      <c r="X1684" s="317"/>
      <c r="AB1684" s="317"/>
    </row>
    <row r="1685" spans="1:28">
      <c r="A1685">
        <v>1684</v>
      </c>
      <c r="B1685" t="s">
        <v>11999</v>
      </c>
      <c r="C1685" t="s">
        <v>12000</v>
      </c>
      <c r="D1685" t="s">
        <v>37</v>
      </c>
      <c r="E1685" t="s">
        <v>636</v>
      </c>
      <c r="H1685" t="s">
        <v>10832</v>
      </c>
      <c r="I1685" s="1"/>
      <c r="J1685" t="s">
        <v>43</v>
      </c>
      <c r="L1685" t="s">
        <v>16353</v>
      </c>
      <c r="O1685" t="s">
        <v>43</v>
      </c>
      <c r="P1685" t="s">
        <v>43</v>
      </c>
      <c r="Q1685" t="s">
        <v>43</v>
      </c>
      <c r="V1685" s="1"/>
      <c r="X1685" s="317"/>
      <c r="AB1685" s="317"/>
    </row>
    <row r="1686" spans="1:28">
      <c r="A1686">
        <v>1685</v>
      </c>
      <c r="B1686" t="s">
        <v>12001</v>
      </c>
      <c r="C1686" t="s">
        <v>12002</v>
      </c>
      <c r="D1686" t="s">
        <v>37</v>
      </c>
      <c r="E1686" t="s">
        <v>72</v>
      </c>
      <c r="G1686">
        <v>46073</v>
      </c>
      <c r="H1686" t="s">
        <v>10832</v>
      </c>
      <c r="I1686" s="1"/>
      <c r="J1686" t="s">
        <v>43</v>
      </c>
      <c r="L1686" t="s">
        <v>16353</v>
      </c>
      <c r="O1686" t="s">
        <v>43</v>
      </c>
      <c r="P1686" t="s">
        <v>43</v>
      </c>
      <c r="Q1686" t="s">
        <v>43</v>
      </c>
      <c r="V1686" s="1"/>
      <c r="X1686" s="317"/>
      <c r="AB1686" s="317"/>
    </row>
    <row r="1687" spans="1:28">
      <c r="A1687">
        <v>1686</v>
      </c>
      <c r="B1687" t="s">
        <v>12003</v>
      </c>
      <c r="C1687" t="s">
        <v>12004</v>
      </c>
      <c r="D1687" t="s">
        <v>37</v>
      </c>
      <c r="E1687" t="s">
        <v>1423</v>
      </c>
      <c r="H1687" t="s">
        <v>10832</v>
      </c>
      <c r="I1687" s="1"/>
      <c r="J1687" t="s">
        <v>43</v>
      </c>
      <c r="L1687" t="s">
        <v>16353</v>
      </c>
      <c r="O1687" t="s">
        <v>43</v>
      </c>
      <c r="P1687" t="s">
        <v>43</v>
      </c>
      <c r="Q1687" t="s">
        <v>43</v>
      </c>
      <c r="V1687" s="1"/>
      <c r="X1687" s="317"/>
      <c r="AB1687" s="317"/>
    </row>
    <row r="1688" spans="1:28">
      <c r="A1688">
        <v>1687</v>
      </c>
      <c r="B1688" t="s">
        <v>12005</v>
      </c>
      <c r="C1688" t="s">
        <v>12006</v>
      </c>
      <c r="D1688" t="s">
        <v>37</v>
      </c>
      <c r="E1688" t="s">
        <v>1423</v>
      </c>
      <c r="I1688" s="1"/>
      <c r="J1688" t="s">
        <v>43</v>
      </c>
      <c r="L1688" t="s">
        <v>16353</v>
      </c>
      <c r="O1688" t="s">
        <v>43</v>
      </c>
      <c r="P1688" t="s">
        <v>43</v>
      </c>
      <c r="Q1688" t="s">
        <v>43</v>
      </c>
      <c r="V1688" s="1"/>
      <c r="X1688" s="317"/>
      <c r="AB1688" s="317"/>
    </row>
    <row r="1689" spans="1:28">
      <c r="A1689">
        <v>1688</v>
      </c>
      <c r="B1689" t="s">
        <v>12007</v>
      </c>
      <c r="C1689" t="s">
        <v>12008</v>
      </c>
      <c r="D1689" t="s">
        <v>37</v>
      </c>
      <c r="E1689" t="s">
        <v>1423</v>
      </c>
      <c r="H1689" t="s">
        <v>10832</v>
      </c>
      <c r="I1689" s="1"/>
      <c r="J1689" t="s">
        <v>43</v>
      </c>
      <c r="L1689" t="s">
        <v>16353</v>
      </c>
      <c r="O1689" t="s">
        <v>43</v>
      </c>
      <c r="P1689" t="s">
        <v>43</v>
      </c>
      <c r="Q1689" t="s">
        <v>43</v>
      </c>
      <c r="V1689" s="1"/>
      <c r="X1689" s="317"/>
      <c r="AB1689" s="317"/>
    </row>
    <row r="1690" spans="1:28">
      <c r="A1690">
        <v>1689</v>
      </c>
      <c r="B1690" t="s">
        <v>12009</v>
      </c>
      <c r="C1690" t="s">
        <v>12010</v>
      </c>
      <c r="D1690" t="s">
        <v>37</v>
      </c>
      <c r="E1690" t="s">
        <v>1423</v>
      </c>
      <c r="I1690" s="1"/>
      <c r="J1690" t="s">
        <v>43</v>
      </c>
      <c r="L1690" t="s">
        <v>16353</v>
      </c>
      <c r="O1690" t="s">
        <v>43</v>
      </c>
      <c r="P1690" t="s">
        <v>43</v>
      </c>
      <c r="Q1690" t="s">
        <v>43</v>
      </c>
      <c r="V1690" s="1"/>
      <c r="X1690" s="317"/>
      <c r="AB1690" s="317"/>
    </row>
    <row r="1691" spans="1:28">
      <c r="A1691">
        <v>1690</v>
      </c>
      <c r="B1691" t="s">
        <v>12011</v>
      </c>
      <c r="C1691" t="s">
        <v>12012</v>
      </c>
      <c r="D1691" t="s">
        <v>37</v>
      </c>
      <c r="E1691" t="s">
        <v>92</v>
      </c>
      <c r="H1691" t="s">
        <v>10832</v>
      </c>
      <c r="I1691" s="1"/>
      <c r="J1691" t="s">
        <v>43</v>
      </c>
      <c r="L1691" t="s">
        <v>16353</v>
      </c>
      <c r="O1691" t="s">
        <v>43</v>
      </c>
      <c r="P1691" t="s">
        <v>43</v>
      </c>
      <c r="Q1691" t="s">
        <v>43</v>
      </c>
      <c r="V1691" s="1"/>
      <c r="X1691" s="317"/>
      <c r="AB1691" s="317"/>
    </row>
    <row r="1692" spans="1:28">
      <c r="A1692">
        <v>1691</v>
      </c>
      <c r="B1692" t="s">
        <v>12013</v>
      </c>
      <c r="C1692" t="s">
        <v>12014</v>
      </c>
      <c r="D1692" t="s">
        <v>37</v>
      </c>
      <c r="E1692" t="s">
        <v>40</v>
      </c>
      <c r="H1692" t="s">
        <v>10832</v>
      </c>
      <c r="I1692" s="1"/>
      <c r="J1692" t="s">
        <v>43</v>
      </c>
      <c r="L1692" t="s">
        <v>16353</v>
      </c>
      <c r="O1692" t="s">
        <v>43</v>
      </c>
      <c r="P1692" t="s">
        <v>43</v>
      </c>
      <c r="Q1692" t="s">
        <v>43</v>
      </c>
      <c r="V1692" s="1"/>
      <c r="X1692" s="317"/>
      <c r="AB1692" s="317"/>
    </row>
    <row r="1693" spans="1:28">
      <c r="A1693">
        <v>1692</v>
      </c>
      <c r="B1693" t="s">
        <v>12015</v>
      </c>
      <c r="C1693" t="s">
        <v>12016</v>
      </c>
      <c r="D1693" t="s">
        <v>37</v>
      </c>
      <c r="E1693" t="s">
        <v>140</v>
      </c>
      <c r="I1693" s="1">
        <v>46069</v>
      </c>
      <c r="J1693">
        <v>2</v>
      </c>
      <c r="L1693" t="s">
        <v>16353</v>
      </c>
      <c r="M1693">
        <v>50057344</v>
      </c>
      <c r="N1693" t="s">
        <v>267</v>
      </c>
      <c r="O1693" t="s">
        <v>43</v>
      </c>
      <c r="P1693">
        <v>2</v>
      </c>
      <c r="Q1693" t="s">
        <v>43</v>
      </c>
      <c r="V1693" s="1"/>
      <c r="X1693" s="317"/>
      <c r="AB1693" s="317"/>
    </row>
    <row r="1694" spans="1:28">
      <c r="A1694">
        <v>1693</v>
      </c>
      <c r="B1694" t="s">
        <v>5453</v>
      </c>
      <c r="C1694" t="s">
        <v>12017</v>
      </c>
      <c r="D1694" t="s">
        <v>37</v>
      </c>
      <c r="E1694" t="s">
        <v>108</v>
      </c>
      <c r="I1694" s="1"/>
      <c r="J1694" t="s">
        <v>43</v>
      </c>
      <c r="L1694" t="s">
        <v>16353</v>
      </c>
      <c r="O1694" t="s">
        <v>43</v>
      </c>
      <c r="P1694" t="s">
        <v>43</v>
      </c>
      <c r="Q1694" t="s">
        <v>43</v>
      </c>
      <c r="V1694" s="1"/>
      <c r="X1694" s="317"/>
      <c r="AB1694" s="317"/>
    </row>
    <row r="1695" spans="1:28">
      <c r="A1695">
        <v>1694</v>
      </c>
      <c r="B1695" t="s">
        <v>5447</v>
      </c>
      <c r="C1695" t="s">
        <v>5448</v>
      </c>
      <c r="D1695" t="s">
        <v>37</v>
      </c>
      <c r="E1695" t="s">
        <v>108</v>
      </c>
      <c r="I1695" s="1"/>
      <c r="J1695" t="s">
        <v>43</v>
      </c>
      <c r="L1695" t="s">
        <v>16353</v>
      </c>
      <c r="O1695" t="s">
        <v>43</v>
      </c>
      <c r="P1695" t="s">
        <v>43</v>
      </c>
      <c r="Q1695" t="s">
        <v>43</v>
      </c>
      <c r="V1695" s="1"/>
      <c r="X1695" s="317"/>
      <c r="AB1695" s="317"/>
    </row>
    <row r="1696" spans="1:28">
      <c r="A1696">
        <v>1695</v>
      </c>
      <c r="B1696" t="s">
        <v>12018</v>
      </c>
      <c r="C1696" t="s">
        <v>5463</v>
      </c>
      <c r="D1696" t="s">
        <v>37</v>
      </c>
      <c r="E1696" t="s">
        <v>60</v>
      </c>
      <c r="I1696" s="1"/>
      <c r="J1696" t="s">
        <v>43</v>
      </c>
      <c r="L1696" t="s">
        <v>16353</v>
      </c>
      <c r="O1696" t="s">
        <v>43</v>
      </c>
      <c r="P1696" t="s">
        <v>43</v>
      </c>
      <c r="Q1696" t="s">
        <v>43</v>
      </c>
      <c r="V1696" s="1"/>
      <c r="X1696" s="317"/>
      <c r="AB1696" s="317"/>
    </row>
    <row r="1697" spans="1:28">
      <c r="A1697">
        <v>1696</v>
      </c>
      <c r="B1697" t="s">
        <v>5456</v>
      </c>
      <c r="C1697" t="s">
        <v>5457</v>
      </c>
      <c r="D1697" t="s">
        <v>37</v>
      </c>
      <c r="E1697" t="s">
        <v>72</v>
      </c>
      <c r="F1697">
        <v>46132</v>
      </c>
      <c r="I1697" s="1"/>
      <c r="J1697" t="s">
        <v>43</v>
      </c>
      <c r="L1697" t="s">
        <v>16353</v>
      </c>
      <c r="O1697" t="s">
        <v>43</v>
      </c>
      <c r="P1697" t="s">
        <v>43</v>
      </c>
      <c r="Q1697" t="s">
        <v>43</v>
      </c>
      <c r="V1697" s="1"/>
      <c r="X1697" s="317"/>
      <c r="AB1697" s="317"/>
    </row>
    <row r="1698" spans="1:28">
      <c r="A1698">
        <v>1697</v>
      </c>
      <c r="B1698" t="s">
        <v>5450</v>
      </c>
      <c r="C1698" t="s">
        <v>5451</v>
      </c>
      <c r="D1698" t="s">
        <v>37</v>
      </c>
      <c r="E1698" t="s">
        <v>72</v>
      </c>
      <c r="F1698">
        <v>46181</v>
      </c>
      <c r="I1698" s="1"/>
      <c r="J1698" t="s">
        <v>43</v>
      </c>
      <c r="L1698" t="s">
        <v>16353</v>
      </c>
      <c r="O1698" t="s">
        <v>43</v>
      </c>
      <c r="P1698" t="s">
        <v>43</v>
      </c>
      <c r="Q1698" t="s">
        <v>43</v>
      </c>
      <c r="V1698" s="1"/>
      <c r="X1698" s="317"/>
      <c r="AB1698" s="317"/>
    </row>
    <row r="1699" spans="1:28">
      <c r="A1699">
        <v>1698</v>
      </c>
      <c r="B1699" t="s">
        <v>12019</v>
      </c>
      <c r="C1699" t="s">
        <v>12020</v>
      </c>
      <c r="D1699" t="s">
        <v>37</v>
      </c>
      <c r="E1699" t="s">
        <v>1423</v>
      </c>
      <c r="H1699" t="s">
        <v>10832</v>
      </c>
      <c r="I1699" s="1"/>
      <c r="J1699" t="s">
        <v>43</v>
      </c>
      <c r="L1699" t="s">
        <v>16353</v>
      </c>
      <c r="O1699" t="s">
        <v>43</v>
      </c>
      <c r="P1699" t="s">
        <v>43</v>
      </c>
      <c r="Q1699" t="s">
        <v>43</v>
      </c>
      <c r="V1699" s="1"/>
      <c r="X1699" s="317"/>
      <c r="AB1699" s="317"/>
    </row>
    <row r="1700" spans="1:28">
      <c r="A1700">
        <v>1699</v>
      </c>
      <c r="B1700" t="s">
        <v>12021</v>
      </c>
      <c r="C1700" t="s">
        <v>12022</v>
      </c>
      <c r="D1700" t="s">
        <v>37</v>
      </c>
      <c r="E1700" t="s">
        <v>60</v>
      </c>
      <c r="G1700">
        <v>46073</v>
      </c>
      <c r="H1700" t="s">
        <v>10832</v>
      </c>
      <c r="I1700" s="1"/>
      <c r="J1700" t="s">
        <v>43</v>
      </c>
      <c r="L1700" t="s">
        <v>16353</v>
      </c>
      <c r="O1700" t="s">
        <v>43</v>
      </c>
      <c r="P1700" t="s">
        <v>43</v>
      </c>
      <c r="Q1700" t="s">
        <v>43</v>
      </c>
      <c r="V1700" s="1"/>
      <c r="X1700" s="317"/>
      <c r="AB1700" s="317"/>
    </row>
    <row r="1701" spans="1:28">
      <c r="A1701">
        <v>1700</v>
      </c>
      <c r="B1701" t="s">
        <v>12023</v>
      </c>
      <c r="C1701" t="s">
        <v>12024</v>
      </c>
      <c r="D1701" t="s">
        <v>37</v>
      </c>
      <c r="E1701" t="s">
        <v>60</v>
      </c>
      <c r="G1701">
        <v>46073</v>
      </c>
      <c r="H1701" t="s">
        <v>10832</v>
      </c>
      <c r="I1701" s="1"/>
      <c r="J1701" t="s">
        <v>43</v>
      </c>
      <c r="L1701" t="s">
        <v>16353</v>
      </c>
      <c r="O1701" t="s">
        <v>43</v>
      </c>
      <c r="P1701" t="s">
        <v>43</v>
      </c>
      <c r="Q1701" t="s">
        <v>43</v>
      </c>
      <c r="V1701" s="1"/>
      <c r="X1701" s="317"/>
      <c r="AB1701" s="317"/>
    </row>
    <row r="1702" spans="1:28">
      <c r="A1702">
        <v>1701</v>
      </c>
      <c r="B1702" t="s">
        <v>12025</v>
      </c>
      <c r="C1702" t="s">
        <v>12026</v>
      </c>
      <c r="D1702" t="s">
        <v>37</v>
      </c>
      <c r="E1702" t="s">
        <v>140</v>
      </c>
      <c r="I1702" s="1"/>
      <c r="J1702" t="s">
        <v>43</v>
      </c>
      <c r="L1702" t="s">
        <v>16353</v>
      </c>
      <c r="O1702" t="s">
        <v>43</v>
      </c>
      <c r="P1702" t="s">
        <v>43</v>
      </c>
      <c r="Q1702" t="s">
        <v>43</v>
      </c>
      <c r="V1702" s="1"/>
      <c r="X1702" s="317"/>
      <c r="AB1702" s="317"/>
    </row>
    <row r="1703" spans="1:28">
      <c r="A1703">
        <v>1702</v>
      </c>
      <c r="B1703" t="s">
        <v>5441</v>
      </c>
      <c r="C1703" t="s">
        <v>12027</v>
      </c>
      <c r="D1703" t="s">
        <v>37</v>
      </c>
      <c r="E1703" t="s">
        <v>1423</v>
      </c>
      <c r="I1703" s="1"/>
      <c r="J1703" t="s">
        <v>43</v>
      </c>
      <c r="L1703" t="s">
        <v>16353</v>
      </c>
      <c r="O1703" t="s">
        <v>43</v>
      </c>
      <c r="P1703" t="s">
        <v>43</v>
      </c>
      <c r="Q1703" t="s">
        <v>43</v>
      </c>
      <c r="V1703" s="1"/>
      <c r="X1703" s="317"/>
      <c r="AB1703" s="317"/>
    </row>
    <row r="1704" spans="1:28">
      <c r="A1704">
        <v>1703</v>
      </c>
      <c r="B1704" t="s">
        <v>12028</v>
      </c>
      <c r="C1704" t="s">
        <v>12029</v>
      </c>
      <c r="D1704" t="s">
        <v>37</v>
      </c>
      <c r="E1704" t="s">
        <v>108</v>
      </c>
      <c r="H1704" t="s">
        <v>10832</v>
      </c>
      <c r="I1704" s="1"/>
      <c r="J1704" t="s">
        <v>43</v>
      </c>
      <c r="L1704" t="s">
        <v>16353</v>
      </c>
      <c r="O1704" t="s">
        <v>43</v>
      </c>
      <c r="P1704" t="s">
        <v>43</v>
      </c>
      <c r="Q1704" t="s">
        <v>43</v>
      </c>
      <c r="V1704" s="1"/>
      <c r="X1704" s="317"/>
      <c r="AB1704" s="317"/>
    </row>
    <row r="1705" spans="1:28">
      <c r="A1705">
        <v>1704</v>
      </c>
      <c r="B1705" t="s">
        <v>5579</v>
      </c>
      <c r="C1705" t="s">
        <v>5580</v>
      </c>
      <c r="D1705" t="s">
        <v>46</v>
      </c>
      <c r="E1705" t="s">
        <v>3498</v>
      </c>
      <c r="I1705" s="1"/>
      <c r="J1705" t="s">
        <v>43</v>
      </c>
      <c r="L1705" t="s">
        <v>16353</v>
      </c>
      <c r="O1705" t="s">
        <v>43</v>
      </c>
      <c r="P1705" t="s">
        <v>43</v>
      </c>
      <c r="Q1705" t="s">
        <v>43</v>
      </c>
      <c r="V1705" s="1"/>
      <c r="X1705" s="317"/>
      <c r="AB1705" s="317"/>
    </row>
    <row r="1706" spans="1:28">
      <c r="A1706">
        <v>1705</v>
      </c>
      <c r="B1706" t="s">
        <v>12030</v>
      </c>
      <c r="C1706" t="s">
        <v>12031</v>
      </c>
      <c r="D1706" t="s">
        <v>37</v>
      </c>
      <c r="E1706" t="s">
        <v>108</v>
      </c>
      <c r="F1706">
        <v>46174</v>
      </c>
      <c r="I1706" s="1"/>
      <c r="J1706" t="s">
        <v>43</v>
      </c>
      <c r="L1706" t="s">
        <v>16353</v>
      </c>
      <c r="O1706" t="s">
        <v>43</v>
      </c>
      <c r="P1706" t="s">
        <v>43</v>
      </c>
      <c r="Q1706" t="s">
        <v>43</v>
      </c>
      <c r="V1706" s="1"/>
      <c r="X1706" s="317"/>
      <c r="AB1706" s="317"/>
    </row>
    <row r="1707" spans="1:28">
      <c r="A1707">
        <v>1706</v>
      </c>
      <c r="B1707" t="s">
        <v>12032</v>
      </c>
      <c r="C1707" t="s">
        <v>12033</v>
      </c>
      <c r="D1707" t="s">
        <v>37</v>
      </c>
      <c r="E1707" t="s">
        <v>108</v>
      </c>
      <c r="F1707">
        <v>46134</v>
      </c>
      <c r="I1707" s="1"/>
      <c r="J1707" t="s">
        <v>43</v>
      </c>
      <c r="L1707" t="s">
        <v>16353</v>
      </c>
      <c r="O1707" t="s">
        <v>43</v>
      </c>
      <c r="P1707" t="s">
        <v>43</v>
      </c>
      <c r="Q1707" t="s">
        <v>43</v>
      </c>
      <c r="V1707" s="1"/>
      <c r="X1707" s="317"/>
      <c r="AB1707" s="317"/>
    </row>
    <row r="1708" spans="1:28">
      <c r="A1708">
        <v>1707</v>
      </c>
      <c r="B1708" t="s">
        <v>12034</v>
      </c>
      <c r="C1708" t="s">
        <v>3303</v>
      </c>
      <c r="D1708" t="s">
        <v>37</v>
      </c>
      <c r="E1708" t="s">
        <v>140</v>
      </c>
      <c r="I1708" s="1"/>
      <c r="J1708" t="s">
        <v>43</v>
      </c>
      <c r="L1708" t="s">
        <v>16353</v>
      </c>
      <c r="O1708" t="s">
        <v>43</v>
      </c>
      <c r="P1708" t="s">
        <v>43</v>
      </c>
      <c r="Q1708" t="s">
        <v>43</v>
      </c>
      <c r="V1708" s="1"/>
      <c r="X1708" s="317"/>
      <c r="AB1708" s="317"/>
    </row>
    <row r="1709" spans="1:28">
      <c r="A1709">
        <v>1708</v>
      </c>
      <c r="B1709" t="s">
        <v>5459</v>
      </c>
      <c r="C1709" t="s">
        <v>12035</v>
      </c>
      <c r="D1709" t="s">
        <v>37</v>
      </c>
      <c r="E1709" t="s">
        <v>40</v>
      </c>
      <c r="F1709">
        <v>46120</v>
      </c>
      <c r="I1709" s="1"/>
      <c r="J1709" t="s">
        <v>43</v>
      </c>
      <c r="L1709" t="s">
        <v>16353</v>
      </c>
      <c r="O1709" t="s">
        <v>43</v>
      </c>
      <c r="P1709" t="s">
        <v>43</v>
      </c>
      <c r="Q1709" t="s">
        <v>43</v>
      </c>
      <c r="V1709" s="1"/>
      <c r="X1709" s="317"/>
      <c r="AB1709" s="317"/>
    </row>
    <row r="1710" spans="1:28">
      <c r="A1710">
        <v>1709</v>
      </c>
      <c r="B1710" t="s">
        <v>5473</v>
      </c>
      <c r="C1710" t="s">
        <v>5474</v>
      </c>
      <c r="D1710" t="s">
        <v>37</v>
      </c>
      <c r="E1710" t="s">
        <v>40</v>
      </c>
      <c r="F1710">
        <v>46132</v>
      </c>
      <c r="I1710" s="1"/>
      <c r="J1710" t="s">
        <v>43</v>
      </c>
      <c r="L1710" t="s">
        <v>16353</v>
      </c>
      <c r="O1710" t="s">
        <v>43</v>
      </c>
      <c r="P1710" t="s">
        <v>43</v>
      </c>
      <c r="Q1710" t="s">
        <v>43</v>
      </c>
      <c r="V1710" s="1"/>
      <c r="X1710" s="317"/>
      <c r="AB1710" s="317"/>
    </row>
    <row r="1711" spans="1:28">
      <c r="A1711">
        <v>1710</v>
      </c>
      <c r="B1711" t="s">
        <v>5498</v>
      </c>
      <c r="C1711" t="s">
        <v>12036</v>
      </c>
      <c r="D1711" t="s">
        <v>46</v>
      </c>
      <c r="E1711" t="s">
        <v>49</v>
      </c>
      <c r="F1711">
        <v>46125</v>
      </c>
      <c r="I1711" s="1"/>
      <c r="J1711" t="s">
        <v>43</v>
      </c>
      <c r="L1711" t="s">
        <v>16353</v>
      </c>
      <c r="O1711" t="s">
        <v>43</v>
      </c>
      <c r="P1711" t="s">
        <v>43</v>
      </c>
      <c r="Q1711" t="s">
        <v>43</v>
      </c>
      <c r="V1711" s="1"/>
      <c r="X1711" s="317"/>
      <c r="AB1711" s="317"/>
    </row>
    <row r="1712" spans="1:28">
      <c r="A1712">
        <v>1711</v>
      </c>
      <c r="B1712" t="s">
        <v>5495</v>
      </c>
      <c r="C1712" t="s">
        <v>12037</v>
      </c>
      <c r="D1712" t="s">
        <v>37</v>
      </c>
      <c r="E1712" t="s">
        <v>108</v>
      </c>
      <c r="F1712">
        <v>46132</v>
      </c>
      <c r="I1712" s="1"/>
      <c r="J1712" t="s">
        <v>43</v>
      </c>
      <c r="L1712" t="s">
        <v>16353</v>
      </c>
      <c r="O1712" t="s">
        <v>43</v>
      </c>
      <c r="P1712" t="s">
        <v>43</v>
      </c>
      <c r="Q1712" t="s">
        <v>43</v>
      </c>
      <c r="V1712" s="1"/>
      <c r="X1712" s="317"/>
      <c r="AB1712" s="317"/>
    </row>
    <row r="1713" spans="1:28">
      <c r="A1713">
        <v>1712</v>
      </c>
      <c r="B1713" t="s">
        <v>631</v>
      </c>
      <c r="C1713" t="s">
        <v>12038</v>
      </c>
      <c r="D1713" t="s">
        <v>37</v>
      </c>
      <c r="E1713" t="s">
        <v>1917</v>
      </c>
      <c r="I1713" s="1"/>
      <c r="L1713" t="s">
        <v>16353</v>
      </c>
      <c r="O1713" t="s">
        <v>43</v>
      </c>
      <c r="P1713" t="s">
        <v>43</v>
      </c>
      <c r="Q1713" t="s">
        <v>43</v>
      </c>
      <c r="V1713" s="1"/>
      <c r="X1713" s="317"/>
      <c r="AB1713" s="317"/>
    </row>
    <row r="1714" spans="1:28">
      <c r="A1714">
        <v>1713</v>
      </c>
      <c r="B1714" t="s">
        <v>12039</v>
      </c>
      <c r="C1714" t="s">
        <v>12040</v>
      </c>
      <c r="D1714" t="s">
        <v>37</v>
      </c>
      <c r="E1714" t="s">
        <v>1423</v>
      </c>
      <c r="H1714" t="s">
        <v>10832</v>
      </c>
      <c r="I1714" s="1"/>
      <c r="J1714" t="s">
        <v>43</v>
      </c>
      <c r="L1714" t="s">
        <v>16353</v>
      </c>
      <c r="O1714" t="s">
        <v>43</v>
      </c>
      <c r="P1714" t="s">
        <v>43</v>
      </c>
      <c r="Q1714" t="s">
        <v>43</v>
      </c>
      <c r="V1714" s="1"/>
      <c r="X1714" s="317"/>
      <c r="AB1714" s="317"/>
    </row>
    <row r="1715" spans="1:28">
      <c r="A1715">
        <v>1714</v>
      </c>
      <c r="B1715" t="s">
        <v>12041</v>
      </c>
      <c r="C1715" t="s">
        <v>12042</v>
      </c>
      <c r="D1715" t="s">
        <v>37</v>
      </c>
      <c r="E1715" t="s">
        <v>108</v>
      </c>
      <c r="H1715" t="s">
        <v>10832</v>
      </c>
      <c r="I1715" s="1"/>
      <c r="J1715" t="s">
        <v>43</v>
      </c>
      <c r="L1715" t="s">
        <v>16353</v>
      </c>
      <c r="O1715" t="s">
        <v>43</v>
      </c>
      <c r="P1715" t="s">
        <v>43</v>
      </c>
      <c r="Q1715" t="s">
        <v>43</v>
      </c>
      <c r="V1715" s="1"/>
      <c r="X1715" s="317"/>
      <c r="AB1715" s="317"/>
    </row>
    <row r="1716" spans="1:28">
      <c r="A1716">
        <v>1715</v>
      </c>
      <c r="B1716" t="s">
        <v>12043</v>
      </c>
      <c r="C1716" t="s">
        <v>12044</v>
      </c>
      <c r="D1716" t="s">
        <v>37</v>
      </c>
      <c r="E1716" t="s">
        <v>108</v>
      </c>
      <c r="I1716" s="1"/>
      <c r="J1716" t="s">
        <v>43</v>
      </c>
      <c r="L1716" t="s">
        <v>16353</v>
      </c>
      <c r="O1716" t="s">
        <v>43</v>
      </c>
      <c r="P1716" t="s">
        <v>43</v>
      </c>
      <c r="Q1716" t="s">
        <v>43</v>
      </c>
      <c r="V1716" s="1"/>
      <c r="X1716" s="317"/>
      <c r="AB1716" s="317"/>
    </row>
    <row r="1717" spans="1:28">
      <c r="A1717">
        <v>1716</v>
      </c>
      <c r="B1717" t="s">
        <v>12045</v>
      </c>
      <c r="C1717" t="s">
        <v>12046</v>
      </c>
      <c r="D1717" t="s">
        <v>37</v>
      </c>
      <c r="E1717" t="s">
        <v>60</v>
      </c>
      <c r="I1717" s="1"/>
      <c r="J1717" t="s">
        <v>43</v>
      </c>
      <c r="L1717" t="s">
        <v>16353</v>
      </c>
      <c r="O1717" t="s">
        <v>43</v>
      </c>
      <c r="P1717" t="s">
        <v>43</v>
      </c>
      <c r="Q1717" t="s">
        <v>43</v>
      </c>
      <c r="V1717" s="1"/>
      <c r="X1717" s="317"/>
      <c r="AB1717" s="317"/>
    </row>
    <row r="1718" spans="1:28">
      <c r="A1718">
        <v>1717</v>
      </c>
      <c r="B1718" t="s">
        <v>12047</v>
      </c>
      <c r="C1718" t="s">
        <v>12048</v>
      </c>
      <c r="D1718" t="s">
        <v>37</v>
      </c>
      <c r="E1718" t="s">
        <v>108</v>
      </c>
      <c r="H1718" t="s">
        <v>10832</v>
      </c>
      <c r="I1718" s="1"/>
      <c r="J1718" t="s">
        <v>43</v>
      </c>
      <c r="L1718" t="s">
        <v>16353</v>
      </c>
      <c r="O1718" t="s">
        <v>43</v>
      </c>
      <c r="P1718" t="s">
        <v>43</v>
      </c>
      <c r="Q1718" t="s">
        <v>43</v>
      </c>
      <c r="V1718" s="1"/>
      <c r="X1718" s="317"/>
      <c r="AB1718" s="317"/>
    </row>
    <row r="1719" spans="1:28">
      <c r="A1719">
        <v>1718</v>
      </c>
      <c r="B1719" t="s">
        <v>12049</v>
      </c>
      <c r="C1719" t="s">
        <v>12050</v>
      </c>
      <c r="D1719" t="s">
        <v>37</v>
      </c>
      <c r="E1719" t="s">
        <v>40</v>
      </c>
      <c r="I1719" s="1"/>
      <c r="J1719" t="s">
        <v>43</v>
      </c>
      <c r="L1719" t="s">
        <v>16353</v>
      </c>
      <c r="O1719" t="s">
        <v>43</v>
      </c>
      <c r="P1719" t="s">
        <v>43</v>
      </c>
      <c r="Q1719" t="s">
        <v>43</v>
      </c>
      <c r="V1719" s="1"/>
      <c r="X1719" s="317"/>
      <c r="AB1719" s="317"/>
    </row>
    <row r="1720" spans="1:28">
      <c r="A1720">
        <v>1719</v>
      </c>
      <c r="B1720" t="s">
        <v>5501</v>
      </c>
      <c r="C1720" t="s">
        <v>5502</v>
      </c>
      <c r="D1720" t="s">
        <v>37</v>
      </c>
      <c r="E1720" t="s">
        <v>636</v>
      </c>
      <c r="F1720">
        <v>46174</v>
      </c>
      <c r="I1720" s="1"/>
      <c r="J1720" t="s">
        <v>43</v>
      </c>
      <c r="L1720" t="s">
        <v>16353</v>
      </c>
      <c r="O1720" t="s">
        <v>43</v>
      </c>
      <c r="P1720" t="s">
        <v>43</v>
      </c>
      <c r="Q1720" t="s">
        <v>43</v>
      </c>
      <c r="V1720" s="1"/>
      <c r="X1720" s="317"/>
      <c r="AB1720" s="317"/>
    </row>
    <row r="1721" spans="1:28">
      <c r="A1721">
        <v>1720</v>
      </c>
      <c r="B1721" t="s">
        <v>5507</v>
      </c>
      <c r="C1721" t="s">
        <v>11979</v>
      </c>
      <c r="D1721" t="s">
        <v>46</v>
      </c>
      <c r="E1721" t="s">
        <v>49</v>
      </c>
      <c r="F1721">
        <v>46223</v>
      </c>
      <c r="I1721" s="1"/>
      <c r="J1721" t="s">
        <v>43</v>
      </c>
      <c r="L1721" t="s">
        <v>16353</v>
      </c>
      <c r="O1721" t="s">
        <v>43</v>
      </c>
      <c r="P1721" t="s">
        <v>43</v>
      </c>
      <c r="Q1721" t="s">
        <v>43</v>
      </c>
      <c r="V1721" s="1"/>
      <c r="X1721" s="317"/>
      <c r="AB1721" s="317"/>
    </row>
    <row r="1722" spans="1:28">
      <c r="A1722">
        <v>1721</v>
      </c>
      <c r="B1722" t="s">
        <v>5504</v>
      </c>
      <c r="C1722" t="s">
        <v>5505</v>
      </c>
      <c r="D1722" t="s">
        <v>37</v>
      </c>
      <c r="E1722" t="s">
        <v>108</v>
      </c>
      <c r="F1722">
        <v>46174</v>
      </c>
      <c r="I1722" s="1"/>
      <c r="J1722" t="s">
        <v>43</v>
      </c>
      <c r="L1722" t="s">
        <v>16353</v>
      </c>
      <c r="O1722" t="s">
        <v>43</v>
      </c>
      <c r="P1722" t="s">
        <v>43</v>
      </c>
      <c r="Q1722" t="s">
        <v>43</v>
      </c>
      <c r="V1722" s="1"/>
      <c r="X1722" s="317"/>
      <c r="AB1722" s="317"/>
    </row>
    <row r="1723" spans="1:28">
      <c r="A1723">
        <v>1722</v>
      </c>
      <c r="B1723" t="s">
        <v>5509</v>
      </c>
      <c r="C1723" t="s">
        <v>5510</v>
      </c>
      <c r="D1723" t="s">
        <v>37</v>
      </c>
      <c r="E1723" t="s">
        <v>87</v>
      </c>
      <c r="F1723">
        <v>46120</v>
      </c>
      <c r="I1723" s="1"/>
      <c r="J1723" t="s">
        <v>43</v>
      </c>
      <c r="L1723" t="s">
        <v>16353</v>
      </c>
      <c r="O1723" t="s">
        <v>43</v>
      </c>
      <c r="P1723" t="s">
        <v>43</v>
      </c>
      <c r="Q1723" t="s">
        <v>43</v>
      </c>
      <c r="V1723" s="1"/>
      <c r="X1723" s="317"/>
      <c r="AB1723" s="317"/>
    </row>
    <row r="1724" spans="1:28">
      <c r="A1724">
        <v>1723</v>
      </c>
      <c r="B1724" t="s">
        <v>5518</v>
      </c>
      <c r="C1724" t="s">
        <v>12051</v>
      </c>
      <c r="D1724" t="s">
        <v>37</v>
      </c>
      <c r="E1724" t="s">
        <v>72</v>
      </c>
      <c r="F1724">
        <v>46125</v>
      </c>
      <c r="I1724" s="1"/>
      <c r="J1724" t="s">
        <v>43</v>
      </c>
      <c r="L1724" t="s">
        <v>16353</v>
      </c>
      <c r="O1724" t="s">
        <v>43</v>
      </c>
      <c r="P1724" t="s">
        <v>43</v>
      </c>
      <c r="Q1724" t="s">
        <v>43</v>
      </c>
      <c r="V1724" s="1"/>
      <c r="X1724" s="317"/>
      <c r="AB1724" s="317"/>
    </row>
    <row r="1725" spans="1:28">
      <c r="A1725">
        <v>1724</v>
      </c>
      <c r="B1725" t="s">
        <v>12052</v>
      </c>
      <c r="C1725" t="s">
        <v>12053</v>
      </c>
      <c r="D1725" t="s">
        <v>37</v>
      </c>
      <c r="E1725" t="s">
        <v>40</v>
      </c>
      <c r="G1725">
        <v>46083</v>
      </c>
      <c r="H1725" t="s">
        <v>10832</v>
      </c>
      <c r="I1725" s="1"/>
      <c r="J1725" t="s">
        <v>43</v>
      </c>
      <c r="L1725" t="s">
        <v>16353</v>
      </c>
      <c r="O1725" t="s">
        <v>43</v>
      </c>
      <c r="P1725" t="s">
        <v>43</v>
      </c>
      <c r="Q1725" t="s">
        <v>43</v>
      </c>
      <c r="V1725" s="1"/>
      <c r="X1725" s="317"/>
      <c r="AB1725" s="317"/>
    </row>
    <row r="1726" spans="1:28">
      <c r="A1726">
        <v>1725</v>
      </c>
      <c r="B1726" t="s">
        <v>11468</v>
      </c>
      <c r="C1726" t="s">
        <v>11469</v>
      </c>
      <c r="D1726" t="s">
        <v>37</v>
      </c>
      <c r="E1726" t="s">
        <v>60</v>
      </c>
      <c r="I1726" s="1"/>
      <c r="J1726" t="s">
        <v>43</v>
      </c>
      <c r="L1726" t="s">
        <v>16353</v>
      </c>
      <c r="O1726" t="s">
        <v>43</v>
      </c>
      <c r="P1726" t="s">
        <v>43</v>
      </c>
      <c r="Q1726" t="s">
        <v>43</v>
      </c>
      <c r="V1726" s="1"/>
      <c r="X1726" s="317"/>
      <c r="AB1726" s="317"/>
    </row>
    <row r="1727" spans="1:28">
      <c r="A1727">
        <v>1726</v>
      </c>
      <c r="B1727" t="s">
        <v>12054</v>
      </c>
      <c r="C1727" t="s">
        <v>12055</v>
      </c>
      <c r="D1727" t="s">
        <v>37</v>
      </c>
      <c r="E1727" t="s">
        <v>60</v>
      </c>
      <c r="H1727" t="s">
        <v>10832</v>
      </c>
      <c r="I1727" s="1"/>
      <c r="J1727" t="s">
        <v>43</v>
      </c>
      <c r="L1727" t="s">
        <v>16353</v>
      </c>
      <c r="O1727" t="s">
        <v>43</v>
      </c>
      <c r="P1727" t="s">
        <v>43</v>
      </c>
      <c r="Q1727" t="s">
        <v>43</v>
      </c>
      <c r="V1727" s="1"/>
      <c r="X1727" s="317"/>
      <c r="AB1727" s="317"/>
    </row>
    <row r="1728" spans="1:28">
      <c r="A1728">
        <v>1727</v>
      </c>
      <c r="B1728" t="s">
        <v>12056</v>
      </c>
      <c r="C1728" t="s">
        <v>12057</v>
      </c>
      <c r="D1728" t="s">
        <v>37</v>
      </c>
      <c r="E1728" t="s">
        <v>108</v>
      </c>
      <c r="H1728" t="s">
        <v>10832</v>
      </c>
      <c r="I1728" s="1"/>
      <c r="J1728" t="s">
        <v>43</v>
      </c>
      <c r="L1728" t="s">
        <v>16353</v>
      </c>
      <c r="O1728" t="s">
        <v>43</v>
      </c>
      <c r="P1728" t="s">
        <v>43</v>
      </c>
      <c r="Q1728" t="s">
        <v>43</v>
      </c>
      <c r="V1728" s="1"/>
      <c r="X1728" s="317"/>
      <c r="AB1728" s="317"/>
    </row>
    <row r="1729" spans="1:28">
      <c r="A1729">
        <v>1728</v>
      </c>
      <c r="B1729" t="s">
        <v>12058</v>
      </c>
      <c r="C1729" t="s">
        <v>12059</v>
      </c>
      <c r="D1729" t="s">
        <v>37</v>
      </c>
      <c r="E1729" t="s">
        <v>108</v>
      </c>
      <c r="H1729" t="s">
        <v>10832</v>
      </c>
      <c r="I1729" s="1"/>
      <c r="J1729" t="s">
        <v>43</v>
      </c>
      <c r="L1729" t="s">
        <v>16353</v>
      </c>
      <c r="O1729" t="s">
        <v>43</v>
      </c>
      <c r="P1729" t="s">
        <v>43</v>
      </c>
      <c r="Q1729" t="s">
        <v>43</v>
      </c>
      <c r="V1729" s="1"/>
      <c r="X1729" s="317"/>
      <c r="AB1729" s="317"/>
    </row>
    <row r="1730" spans="1:28">
      <c r="A1730">
        <v>1729</v>
      </c>
      <c r="B1730" t="s">
        <v>12060</v>
      </c>
      <c r="C1730" t="s">
        <v>12061</v>
      </c>
      <c r="D1730" t="s">
        <v>37</v>
      </c>
      <c r="E1730" t="s">
        <v>140</v>
      </c>
      <c r="H1730" t="s">
        <v>10832</v>
      </c>
      <c r="I1730" s="1"/>
      <c r="J1730" t="s">
        <v>43</v>
      </c>
      <c r="L1730" t="s">
        <v>16353</v>
      </c>
      <c r="O1730" t="s">
        <v>43</v>
      </c>
      <c r="P1730" t="s">
        <v>43</v>
      </c>
      <c r="Q1730" t="s">
        <v>43</v>
      </c>
      <c r="V1730" s="1"/>
      <c r="X1730" s="317"/>
      <c r="AB1730" s="317"/>
    </row>
    <row r="1731" spans="1:28">
      <c r="A1731">
        <v>1730</v>
      </c>
      <c r="B1731" t="s">
        <v>12062</v>
      </c>
      <c r="C1731" t="s">
        <v>12063</v>
      </c>
      <c r="D1731" t="s">
        <v>37</v>
      </c>
      <c r="E1731" t="s">
        <v>72</v>
      </c>
      <c r="I1731" s="1"/>
      <c r="J1731" t="s">
        <v>43</v>
      </c>
      <c r="L1731" t="s">
        <v>16353</v>
      </c>
      <c r="O1731" t="s">
        <v>43</v>
      </c>
      <c r="P1731" t="s">
        <v>43</v>
      </c>
      <c r="Q1731" t="s">
        <v>43</v>
      </c>
      <c r="V1731" s="1"/>
      <c r="X1731" s="317"/>
      <c r="AB1731" s="317"/>
    </row>
    <row r="1732" spans="1:28">
      <c r="A1732">
        <v>1731</v>
      </c>
      <c r="B1732" t="s">
        <v>12064</v>
      </c>
      <c r="C1732" t="s">
        <v>12065</v>
      </c>
      <c r="D1732" t="s">
        <v>37</v>
      </c>
      <c r="E1732" t="s">
        <v>60</v>
      </c>
      <c r="H1732" t="s">
        <v>10832</v>
      </c>
      <c r="I1732" s="1"/>
      <c r="J1732" t="s">
        <v>43</v>
      </c>
      <c r="L1732" t="s">
        <v>16353</v>
      </c>
      <c r="O1732" t="s">
        <v>43</v>
      </c>
      <c r="P1732" t="s">
        <v>43</v>
      </c>
      <c r="Q1732" t="s">
        <v>43</v>
      </c>
      <c r="V1732" s="1"/>
      <c r="X1732" s="317"/>
      <c r="AB1732" s="317"/>
    </row>
    <row r="1733" spans="1:28">
      <c r="A1733">
        <v>1732</v>
      </c>
      <c r="B1733" t="s">
        <v>12066</v>
      </c>
      <c r="C1733" t="s">
        <v>12067</v>
      </c>
      <c r="D1733" t="s">
        <v>37</v>
      </c>
      <c r="E1733" t="s">
        <v>60</v>
      </c>
      <c r="G1733">
        <v>46083</v>
      </c>
      <c r="H1733" t="s">
        <v>10832</v>
      </c>
      <c r="I1733" s="1"/>
      <c r="J1733" t="s">
        <v>43</v>
      </c>
      <c r="L1733" t="s">
        <v>16353</v>
      </c>
      <c r="O1733" t="s">
        <v>43</v>
      </c>
      <c r="P1733" t="s">
        <v>43</v>
      </c>
      <c r="Q1733" t="s">
        <v>43</v>
      </c>
      <c r="V1733" s="1"/>
      <c r="X1733" s="317"/>
      <c r="AB1733" s="317"/>
    </row>
    <row r="1734" spans="1:28">
      <c r="A1734">
        <v>1733</v>
      </c>
      <c r="B1734" t="s">
        <v>5521</v>
      </c>
      <c r="C1734" t="s">
        <v>5522</v>
      </c>
      <c r="D1734" t="s">
        <v>37</v>
      </c>
      <c r="E1734" t="s">
        <v>108</v>
      </c>
      <c r="F1734">
        <v>46132</v>
      </c>
      <c r="I1734" s="1"/>
      <c r="J1734" t="s">
        <v>43</v>
      </c>
      <c r="L1734" t="s">
        <v>16353</v>
      </c>
      <c r="O1734" t="s">
        <v>43</v>
      </c>
      <c r="P1734" t="s">
        <v>43</v>
      </c>
      <c r="Q1734" t="s">
        <v>43</v>
      </c>
      <c r="V1734" s="1"/>
      <c r="X1734" s="317"/>
      <c r="AB1734" s="317"/>
    </row>
    <row r="1735" spans="1:28">
      <c r="A1735">
        <v>1734</v>
      </c>
      <c r="B1735" t="s">
        <v>5512</v>
      </c>
      <c r="C1735" t="s">
        <v>5513</v>
      </c>
      <c r="D1735" t="s">
        <v>37</v>
      </c>
      <c r="E1735" t="s">
        <v>40</v>
      </c>
      <c r="F1735">
        <v>46157</v>
      </c>
      <c r="I1735" s="1"/>
      <c r="J1735" t="s">
        <v>43</v>
      </c>
      <c r="L1735" t="s">
        <v>16353</v>
      </c>
      <c r="O1735" t="s">
        <v>43</v>
      </c>
      <c r="P1735" t="s">
        <v>43</v>
      </c>
      <c r="Q1735" t="s">
        <v>43</v>
      </c>
      <c r="V1735" s="1"/>
      <c r="X1735" s="317"/>
      <c r="AB1735" s="317"/>
    </row>
    <row r="1736" spans="1:28">
      <c r="A1736">
        <v>1735</v>
      </c>
      <c r="B1736" t="s">
        <v>5548</v>
      </c>
      <c r="C1736" t="s">
        <v>12068</v>
      </c>
      <c r="D1736" t="s">
        <v>37</v>
      </c>
      <c r="E1736" t="s">
        <v>92</v>
      </c>
      <c r="F1736">
        <v>46132</v>
      </c>
      <c r="I1736" s="1"/>
      <c r="J1736" t="s">
        <v>43</v>
      </c>
      <c r="L1736" t="s">
        <v>16353</v>
      </c>
      <c r="O1736" t="s">
        <v>43</v>
      </c>
      <c r="P1736" t="s">
        <v>43</v>
      </c>
      <c r="Q1736" t="s">
        <v>43</v>
      </c>
      <c r="V1736" s="1"/>
      <c r="X1736" s="317"/>
      <c r="AB1736" s="317"/>
    </row>
    <row r="1737" spans="1:28">
      <c r="A1737">
        <v>1736</v>
      </c>
      <c r="B1737" t="s">
        <v>5589</v>
      </c>
      <c r="C1737" t="s">
        <v>5590</v>
      </c>
      <c r="D1737" t="s">
        <v>37</v>
      </c>
      <c r="E1737" t="s">
        <v>92</v>
      </c>
      <c r="F1737">
        <v>46113</v>
      </c>
      <c r="I1737" s="1"/>
      <c r="J1737" t="s">
        <v>43</v>
      </c>
      <c r="L1737" t="s">
        <v>16353</v>
      </c>
      <c r="O1737" t="s">
        <v>43</v>
      </c>
      <c r="P1737" t="s">
        <v>43</v>
      </c>
      <c r="Q1737" t="s">
        <v>43</v>
      </c>
      <c r="V1737" s="1"/>
      <c r="X1737" s="317"/>
      <c r="AB1737" s="317"/>
    </row>
    <row r="1738" spans="1:28">
      <c r="A1738">
        <v>1737</v>
      </c>
      <c r="B1738" t="s">
        <v>12069</v>
      </c>
      <c r="C1738" t="s">
        <v>5552</v>
      </c>
      <c r="D1738" t="s">
        <v>37</v>
      </c>
      <c r="E1738" t="s">
        <v>1423</v>
      </c>
      <c r="F1738">
        <v>46132</v>
      </c>
      <c r="I1738" s="1"/>
      <c r="J1738" t="s">
        <v>43</v>
      </c>
      <c r="L1738" t="s">
        <v>16353</v>
      </c>
      <c r="O1738" t="s">
        <v>43</v>
      </c>
      <c r="P1738" t="s">
        <v>43</v>
      </c>
      <c r="Q1738" t="s">
        <v>43</v>
      </c>
      <c r="V1738" s="1"/>
      <c r="X1738" s="317"/>
      <c r="AB1738" s="317"/>
    </row>
    <row r="1739" spans="1:28">
      <c r="A1739">
        <v>1738</v>
      </c>
      <c r="B1739" t="s">
        <v>5524</v>
      </c>
      <c r="C1739" t="s">
        <v>5525</v>
      </c>
      <c r="D1739" t="s">
        <v>37</v>
      </c>
      <c r="E1739" t="s">
        <v>40</v>
      </c>
      <c r="F1739">
        <v>46209</v>
      </c>
      <c r="I1739" s="1"/>
      <c r="J1739" t="s">
        <v>43</v>
      </c>
      <c r="L1739" t="s">
        <v>16353</v>
      </c>
      <c r="O1739" t="s">
        <v>43</v>
      </c>
      <c r="P1739" t="s">
        <v>43</v>
      </c>
      <c r="Q1739" t="s">
        <v>43</v>
      </c>
      <c r="V1739" s="1"/>
      <c r="X1739" s="317"/>
      <c r="AB1739" s="317"/>
    </row>
    <row r="1740" spans="1:28">
      <c r="A1740">
        <v>1739</v>
      </c>
      <c r="B1740" t="s">
        <v>5586</v>
      </c>
      <c r="C1740" t="s">
        <v>5587</v>
      </c>
      <c r="D1740" t="s">
        <v>37</v>
      </c>
      <c r="E1740" t="s">
        <v>40</v>
      </c>
      <c r="F1740">
        <v>46125</v>
      </c>
      <c r="I1740" s="1"/>
      <c r="J1740" t="s">
        <v>43</v>
      </c>
      <c r="L1740" t="s">
        <v>16353</v>
      </c>
      <c r="O1740" t="s">
        <v>43</v>
      </c>
      <c r="P1740" t="s">
        <v>43</v>
      </c>
      <c r="Q1740" t="s">
        <v>43</v>
      </c>
      <c r="V1740" s="1"/>
      <c r="X1740" s="317"/>
      <c r="AB1740" s="317"/>
    </row>
    <row r="1741" spans="1:28">
      <c r="A1741">
        <v>1740</v>
      </c>
      <c r="B1741" t="s">
        <v>5596</v>
      </c>
      <c r="C1741" t="s">
        <v>5597</v>
      </c>
      <c r="D1741" t="s">
        <v>37</v>
      </c>
      <c r="E1741" t="s">
        <v>40</v>
      </c>
      <c r="F1741">
        <v>46127</v>
      </c>
      <c r="I1741" s="1"/>
      <c r="J1741" t="s">
        <v>43</v>
      </c>
      <c r="L1741" t="s">
        <v>16353</v>
      </c>
      <c r="O1741" t="s">
        <v>43</v>
      </c>
      <c r="P1741" t="s">
        <v>43</v>
      </c>
      <c r="Q1741" t="s">
        <v>43</v>
      </c>
      <c r="V1741" s="1"/>
      <c r="X1741" s="317"/>
      <c r="AB1741" s="317"/>
    </row>
    <row r="1742" spans="1:28">
      <c r="A1742">
        <v>1741</v>
      </c>
      <c r="B1742" t="s">
        <v>5614</v>
      </c>
      <c r="C1742" t="s">
        <v>5615</v>
      </c>
      <c r="D1742" t="s">
        <v>37</v>
      </c>
      <c r="E1742" t="s">
        <v>636</v>
      </c>
      <c r="I1742" s="1"/>
      <c r="J1742" t="s">
        <v>43</v>
      </c>
      <c r="L1742" t="s">
        <v>16353</v>
      </c>
      <c r="O1742" t="s">
        <v>43</v>
      </c>
      <c r="P1742" t="s">
        <v>43</v>
      </c>
      <c r="Q1742" t="s">
        <v>43</v>
      </c>
      <c r="V1742" s="1"/>
      <c r="X1742" s="317"/>
      <c r="AB1742" s="317"/>
    </row>
    <row r="1743" spans="1:28">
      <c r="A1743">
        <v>1742</v>
      </c>
      <c r="B1743" t="s">
        <v>5608</v>
      </c>
      <c r="C1743" t="s">
        <v>5609</v>
      </c>
      <c r="D1743" t="s">
        <v>37</v>
      </c>
      <c r="E1743" t="s">
        <v>72</v>
      </c>
      <c r="I1743" s="1">
        <v>46079</v>
      </c>
      <c r="J1743">
        <v>2</v>
      </c>
      <c r="L1743" t="s">
        <v>16353</v>
      </c>
      <c r="M1743">
        <v>50058543</v>
      </c>
      <c r="N1743" t="s">
        <v>267</v>
      </c>
      <c r="O1743" t="s">
        <v>43</v>
      </c>
      <c r="P1743">
        <v>2</v>
      </c>
      <c r="Q1743" t="s">
        <v>43</v>
      </c>
      <c r="V1743" s="1"/>
      <c r="X1743" s="317"/>
      <c r="AB1743" s="317"/>
    </row>
    <row r="1744" spans="1:28">
      <c r="A1744">
        <v>1743</v>
      </c>
      <c r="B1744" t="s">
        <v>5715</v>
      </c>
      <c r="C1744" t="s">
        <v>12070</v>
      </c>
      <c r="D1744" t="s">
        <v>46</v>
      </c>
      <c r="E1744" t="s">
        <v>49</v>
      </c>
      <c r="I1744" s="1"/>
      <c r="J1744" t="s">
        <v>43</v>
      </c>
      <c r="L1744" t="s">
        <v>16353</v>
      </c>
      <c r="O1744" t="s">
        <v>43</v>
      </c>
      <c r="P1744" t="s">
        <v>43</v>
      </c>
      <c r="Q1744" t="s">
        <v>43</v>
      </c>
      <c r="V1744" s="1"/>
      <c r="X1744" s="317"/>
      <c r="AB1744" s="317"/>
    </row>
    <row r="1745" spans="1:28">
      <c r="A1745">
        <v>1744</v>
      </c>
      <c r="B1745" t="s">
        <v>5718</v>
      </c>
      <c r="C1745" t="s">
        <v>5719</v>
      </c>
      <c r="D1745" t="s">
        <v>46</v>
      </c>
      <c r="E1745" t="s">
        <v>49</v>
      </c>
      <c r="I1745" s="1"/>
      <c r="J1745" t="s">
        <v>43</v>
      </c>
      <c r="L1745" t="s">
        <v>16353</v>
      </c>
      <c r="O1745" t="s">
        <v>43</v>
      </c>
      <c r="P1745" t="s">
        <v>43</v>
      </c>
      <c r="Q1745" t="s">
        <v>43</v>
      </c>
      <c r="V1745" s="1"/>
      <c r="X1745" s="317"/>
      <c r="AB1745" s="317"/>
    </row>
    <row r="1746" spans="1:28">
      <c r="A1746">
        <v>1745</v>
      </c>
      <c r="B1746" t="s">
        <v>5721</v>
      </c>
      <c r="C1746" t="s">
        <v>5722</v>
      </c>
      <c r="D1746" t="s">
        <v>46</v>
      </c>
      <c r="E1746" t="s">
        <v>49</v>
      </c>
      <c r="I1746" s="1"/>
      <c r="J1746" t="s">
        <v>43</v>
      </c>
      <c r="L1746" t="s">
        <v>16353</v>
      </c>
      <c r="O1746" t="s">
        <v>43</v>
      </c>
      <c r="P1746" t="s">
        <v>43</v>
      </c>
      <c r="Q1746" t="s">
        <v>43</v>
      </c>
      <c r="V1746" s="1"/>
      <c r="X1746" s="317"/>
      <c r="AB1746" s="317"/>
    </row>
    <row r="1747" spans="1:28">
      <c r="A1747">
        <v>1746</v>
      </c>
      <c r="B1747" t="s">
        <v>5727</v>
      </c>
      <c r="C1747" t="s">
        <v>5728</v>
      </c>
      <c r="D1747" t="s">
        <v>46</v>
      </c>
      <c r="E1747" t="s">
        <v>49</v>
      </c>
      <c r="I1747" s="1"/>
      <c r="J1747" t="s">
        <v>43</v>
      </c>
      <c r="L1747" t="s">
        <v>16353</v>
      </c>
      <c r="O1747" t="s">
        <v>43</v>
      </c>
      <c r="P1747" t="s">
        <v>43</v>
      </c>
      <c r="Q1747" t="s">
        <v>43</v>
      </c>
      <c r="V1747" s="1"/>
      <c r="X1747" s="317"/>
      <c r="AB1747" s="317"/>
    </row>
    <row r="1748" spans="1:28">
      <c r="A1748">
        <v>1747</v>
      </c>
      <c r="B1748" t="s">
        <v>5724</v>
      </c>
      <c r="C1748" t="s">
        <v>12071</v>
      </c>
      <c r="D1748" t="s">
        <v>46</v>
      </c>
      <c r="E1748" t="s">
        <v>49</v>
      </c>
      <c r="I1748" s="1"/>
      <c r="J1748" t="s">
        <v>43</v>
      </c>
      <c r="L1748" t="s">
        <v>16353</v>
      </c>
      <c r="O1748" t="s">
        <v>43</v>
      </c>
      <c r="P1748" t="s">
        <v>43</v>
      </c>
      <c r="Q1748" t="s">
        <v>43</v>
      </c>
      <c r="V1748" s="1"/>
      <c r="X1748" s="317"/>
      <c r="AB1748" s="317"/>
    </row>
    <row r="1749" spans="1:28">
      <c r="A1749">
        <v>1748</v>
      </c>
      <c r="B1749" t="s">
        <v>5617</v>
      </c>
      <c r="C1749" t="s">
        <v>5618</v>
      </c>
      <c r="D1749" t="s">
        <v>37</v>
      </c>
      <c r="E1749" t="s">
        <v>92</v>
      </c>
      <c r="I1749" s="1"/>
      <c r="J1749" t="s">
        <v>43</v>
      </c>
      <c r="L1749" t="s">
        <v>16353</v>
      </c>
      <c r="O1749" t="s">
        <v>43</v>
      </c>
      <c r="P1749" t="s">
        <v>43</v>
      </c>
      <c r="Q1749" t="s">
        <v>43</v>
      </c>
      <c r="V1749" s="1"/>
      <c r="X1749" s="317"/>
      <c r="AB1749" s="317"/>
    </row>
    <row r="1750" spans="1:28">
      <c r="A1750">
        <v>1749</v>
      </c>
      <c r="B1750" t="s">
        <v>12072</v>
      </c>
      <c r="C1750" t="s">
        <v>12073</v>
      </c>
      <c r="D1750" t="s">
        <v>37</v>
      </c>
      <c r="E1750" t="s">
        <v>60</v>
      </c>
      <c r="H1750" t="s">
        <v>11745</v>
      </c>
      <c r="I1750" s="1"/>
      <c r="J1750" t="s">
        <v>43</v>
      </c>
      <c r="L1750" t="s">
        <v>16353</v>
      </c>
      <c r="O1750" t="s">
        <v>43</v>
      </c>
      <c r="P1750" t="s">
        <v>43</v>
      </c>
      <c r="Q1750" t="s">
        <v>43</v>
      </c>
      <c r="V1750" s="1"/>
      <c r="X1750" s="317"/>
      <c r="AB1750" s="317"/>
    </row>
    <row r="1751" spans="1:28">
      <c r="A1751">
        <v>1750</v>
      </c>
      <c r="B1751" t="s">
        <v>5620</v>
      </c>
      <c r="C1751" t="s">
        <v>12074</v>
      </c>
      <c r="D1751" t="s">
        <v>37</v>
      </c>
      <c r="E1751" t="s">
        <v>636</v>
      </c>
      <c r="F1751">
        <v>46113</v>
      </c>
      <c r="I1751" s="1"/>
      <c r="J1751" t="s">
        <v>43</v>
      </c>
      <c r="L1751" t="s">
        <v>16353</v>
      </c>
      <c r="O1751" t="s">
        <v>43</v>
      </c>
      <c r="P1751" t="s">
        <v>43</v>
      </c>
      <c r="Q1751" t="s">
        <v>43</v>
      </c>
      <c r="V1751" s="1"/>
      <c r="X1751" s="317"/>
      <c r="AB1751" s="317"/>
    </row>
    <row r="1752" spans="1:28">
      <c r="A1752">
        <v>1751</v>
      </c>
      <c r="B1752" t="s">
        <v>5641</v>
      </c>
      <c r="C1752" t="s">
        <v>5642</v>
      </c>
      <c r="D1752" t="s">
        <v>37</v>
      </c>
      <c r="E1752" t="s">
        <v>108</v>
      </c>
      <c r="I1752" s="1">
        <v>46080</v>
      </c>
      <c r="J1752">
        <v>2</v>
      </c>
      <c r="L1752" t="s">
        <v>16353</v>
      </c>
      <c r="M1752">
        <v>50058694</v>
      </c>
      <c r="N1752" t="s">
        <v>10340</v>
      </c>
      <c r="O1752" t="s">
        <v>43</v>
      </c>
      <c r="P1752">
        <v>2</v>
      </c>
      <c r="Q1752" t="s">
        <v>43</v>
      </c>
      <c r="V1752" s="1"/>
      <c r="X1752" s="317"/>
      <c r="AB1752" s="317"/>
    </row>
    <row r="1753" spans="1:28">
      <c r="A1753">
        <v>1752</v>
      </c>
      <c r="B1753" t="s">
        <v>5644</v>
      </c>
      <c r="C1753" t="s">
        <v>5645</v>
      </c>
      <c r="D1753" t="s">
        <v>37</v>
      </c>
      <c r="E1753" t="s">
        <v>108</v>
      </c>
      <c r="I1753" s="1">
        <v>46080</v>
      </c>
      <c r="J1753">
        <v>2</v>
      </c>
      <c r="L1753" t="s">
        <v>16353</v>
      </c>
      <c r="M1753">
        <v>50058696</v>
      </c>
      <c r="N1753" t="s">
        <v>6518</v>
      </c>
      <c r="O1753" t="s">
        <v>43</v>
      </c>
      <c r="P1753">
        <v>2</v>
      </c>
      <c r="Q1753" t="s">
        <v>43</v>
      </c>
      <c r="V1753" s="1"/>
      <c r="X1753" s="317"/>
      <c r="AB1753" s="317"/>
    </row>
    <row r="1754" spans="1:28">
      <c r="A1754">
        <v>1753</v>
      </c>
      <c r="B1754" t="s">
        <v>5647</v>
      </c>
      <c r="C1754" t="s">
        <v>5648</v>
      </c>
      <c r="D1754" t="s">
        <v>37</v>
      </c>
      <c r="E1754" t="s">
        <v>108</v>
      </c>
      <c r="I1754" s="1">
        <v>46080</v>
      </c>
      <c r="J1754">
        <v>2</v>
      </c>
      <c r="L1754" t="s">
        <v>16353</v>
      </c>
      <c r="M1754">
        <v>50058701</v>
      </c>
      <c r="N1754" t="s">
        <v>267</v>
      </c>
      <c r="O1754" t="s">
        <v>43</v>
      </c>
      <c r="P1754">
        <v>2</v>
      </c>
      <c r="Q1754" t="s">
        <v>43</v>
      </c>
      <c r="V1754" s="1"/>
      <c r="X1754" s="317"/>
      <c r="AB1754" s="317"/>
    </row>
    <row r="1755" spans="1:28">
      <c r="A1755">
        <v>1754</v>
      </c>
      <c r="B1755" t="s">
        <v>11360</v>
      </c>
      <c r="C1755" t="s">
        <v>11361</v>
      </c>
      <c r="D1755" t="s">
        <v>37</v>
      </c>
      <c r="E1755" t="s">
        <v>40</v>
      </c>
      <c r="I1755" s="1"/>
      <c r="J1755" t="s">
        <v>43</v>
      </c>
      <c r="L1755" t="s">
        <v>16353</v>
      </c>
      <c r="O1755" t="s">
        <v>43</v>
      </c>
      <c r="P1755" t="s">
        <v>43</v>
      </c>
      <c r="Q1755" t="s">
        <v>43</v>
      </c>
      <c r="V1755" s="1"/>
      <c r="X1755" s="317"/>
      <c r="AB1755" s="317"/>
    </row>
    <row r="1756" spans="1:28">
      <c r="A1756">
        <v>1755</v>
      </c>
      <c r="B1756" t="s">
        <v>11974</v>
      </c>
      <c r="C1756" t="s">
        <v>11975</v>
      </c>
      <c r="D1756" t="s">
        <v>37</v>
      </c>
      <c r="E1756" t="s">
        <v>60</v>
      </c>
      <c r="G1756">
        <v>46086</v>
      </c>
      <c r="I1756" s="1"/>
      <c r="J1756" t="s">
        <v>43</v>
      </c>
      <c r="L1756" t="s">
        <v>16353</v>
      </c>
      <c r="O1756" t="s">
        <v>43</v>
      </c>
      <c r="P1756" t="s">
        <v>43</v>
      </c>
      <c r="Q1756" t="s">
        <v>43</v>
      </c>
      <c r="V1756" s="1"/>
      <c r="X1756" s="317"/>
      <c r="AB1756" s="317"/>
    </row>
    <row r="1757" spans="1:28">
      <c r="A1757">
        <v>1756</v>
      </c>
      <c r="B1757" t="s">
        <v>5655</v>
      </c>
      <c r="C1757" t="s">
        <v>12075</v>
      </c>
      <c r="D1757" t="s">
        <v>37</v>
      </c>
      <c r="E1757" t="s">
        <v>123</v>
      </c>
      <c r="F1757">
        <v>46139</v>
      </c>
      <c r="I1757" s="1"/>
      <c r="J1757" t="s">
        <v>43</v>
      </c>
      <c r="L1757" t="s">
        <v>16353</v>
      </c>
      <c r="O1757" t="s">
        <v>43</v>
      </c>
      <c r="P1757" t="s">
        <v>43</v>
      </c>
      <c r="Q1757" t="s">
        <v>43</v>
      </c>
      <c r="V1757" s="1"/>
      <c r="X1757" s="317"/>
      <c r="AB1757" s="317"/>
    </row>
    <row r="1758" spans="1:28">
      <c r="A1758">
        <v>1757</v>
      </c>
      <c r="B1758" t="s">
        <v>12076</v>
      </c>
      <c r="C1758" t="s">
        <v>5653</v>
      </c>
      <c r="D1758" t="s">
        <v>37</v>
      </c>
      <c r="E1758" t="s">
        <v>108</v>
      </c>
      <c r="F1758">
        <v>46139</v>
      </c>
      <c r="I1758" s="1"/>
      <c r="J1758" t="s">
        <v>43</v>
      </c>
      <c r="L1758" t="s">
        <v>16353</v>
      </c>
      <c r="O1758" t="s">
        <v>43</v>
      </c>
      <c r="P1758" t="s">
        <v>43</v>
      </c>
      <c r="Q1758" t="s">
        <v>43</v>
      </c>
      <c r="V1758" s="1"/>
      <c r="X1758" s="317"/>
      <c r="AB1758" s="317"/>
    </row>
    <row r="1759" spans="1:28">
      <c r="A1759">
        <v>1758</v>
      </c>
      <c r="B1759" t="s">
        <v>5731</v>
      </c>
      <c r="C1759" t="s">
        <v>5732</v>
      </c>
      <c r="D1759" t="s">
        <v>37</v>
      </c>
      <c r="E1759" t="s">
        <v>1423</v>
      </c>
      <c r="F1759">
        <v>46139</v>
      </c>
      <c r="I1759" s="1"/>
      <c r="J1759" t="s">
        <v>43</v>
      </c>
      <c r="L1759" t="s">
        <v>16353</v>
      </c>
      <c r="O1759" t="s">
        <v>43</v>
      </c>
      <c r="P1759" t="s">
        <v>43</v>
      </c>
      <c r="Q1759" t="s">
        <v>43</v>
      </c>
      <c r="V1759" s="1"/>
      <c r="X1759" s="317"/>
      <c r="AB1759" s="317"/>
    </row>
    <row r="1760" spans="1:28">
      <c r="A1760">
        <v>1759</v>
      </c>
      <c r="B1760" t="s">
        <v>5658</v>
      </c>
      <c r="C1760" t="s">
        <v>5659</v>
      </c>
      <c r="D1760" t="s">
        <v>37</v>
      </c>
      <c r="E1760" t="s">
        <v>1423</v>
      </c>
      <c r="F1760">
        <v>46153</v>
      </c>
      <c r="I1760" s="1"/>
      <c r="J1760" t="s">
        <v>43</v>
      </c>
      <c r="L1760" t="s">
        <v>16353</v>
      </c>
      <c r="O1760" t="s">
        <v>43</v>
      </c>
      <c r="P1760" t="s">
        <v>43</v>
      </c>
      <c r="Q1760" t="s">
        <v>43</v>
      </c>
      <c r="V1760" s="1"/>
      <c r="X1760" s="317"/>
      <c r="AB1760" s="317"/>
    </row>
    <row r="1761" spans="1:28">
      <c r="A1761">
        <v>1760</v>
      </c>
      <c r="B1761" t="s">
        <v>5696</v>
      </c>
      <c r="C1761" t="s">
        <v>5697</v>
      </c>
      <c r="D1761" t="s">
        <v>37</v>
      </c>
      <c r="E1761" t="s">
        <v>1423</v>
      </c>
      <c r="F1761">
        <v>46147</v>
      </c>
      <c r="I1761" s="1"/>
      <c r="J1761" t="s">
        <v>43</v>
      </c>
      <c r="L1761" t="s">
        <v>16353</v>
      </c>
      <c r="O1761" t="s">
        <v>43</v>
      </c>
      <c r="P1761" t="s">
        <v>43</v>
      </c>
      <c r="Q1761" t="s">
        <v>43</v>
      </c>
      <c r="V1761" s="1"/>
      <c r="X1761" s="317"/>
      <c r="AB1761" s="317"/>
    </row>
    <row r="1762" spans="1:28">
      <c r="A1762">
        <v>1761</v>
      </c>
      <c r="B1762" t="s">
        <v>5690</v>
      </c>
      <c r="C1762" t="s">
        <v>12077</v>
      </c>
      <c r="D1762" t="s">
        <v>37</v>
      </c>
      <c r="E1762" t="s">
        <v>636</v>
      </c>
      <c r="F1762">
        <v>46122</v>
      </c>
      <c r="I1762" s="1"/>
      <c r="J1762" t="s">
        <v>43</v>
      </c>
      <c r="L1762" t="s">
        <v>16353</v>
      </c>
      <c r="O1762" t="s">
        <v>43</v>
      </c>
      <c r="P1762" t="s">
        <v>43</v>
      </c>
      <c r="Q1762" t="s">
        <v>43</v>
      </c>
      <c r="V1762" s="1"/>
      <c r="X1762" s="317"/>
      <c r="AB1762" s="317"/>
    </row>
    <row r="1763" spans="1:28">
      <c r="A1763">
        <v>1762</v>
      </c>
      <c r="B1763" t="s">
        <v>12078</v>
      </c>
      <c r="C1763" t="s">
        <v>12079</v>
      </c>
      <c r="D1763" t="s">
        <v>37</v>
      </c>
      <c r="E1763" t="s">
        <v>92</v>
      </c>
      <c r="I1763" s="1"/>
      <c r="J1763" t="s">
        <v>43</v>
      </c>
      <c r="L1763" t="s">
        <v>16353</v>
      </c>
      <c r="O1763" t="s">
        <v>43</v>
      </c>
      <c r="P1763" t="s">
        <v>43</v>
      </c>
      <c r="Q1763" t="s">
        <v>43</v>
      </c>
      <c r="V1763" s="1"/>
      <c r="X1763" s="317"/>
      <c r="AB1763" s="317"/>
    </row>
    <row r="1764" spans="1:28">
      <c r="A1764">
        <v>1763</v>
      </c>
      <c r="B1764" t="s">
        <v>5670</v>
      </c>
      <c r="C1764" t="s">
        <v>5671</v>
      </c>
      <c r="D1764" t="s">
        <v>37</v>
      </c>
      <c r="E1764" t="s">
        <v>108</v>
      </c>
      <c r="I1764" s="1">
        <v>46083</v>
      </c>
      <c r="J1764">
        <v>3</v>
      </c>
      <c r="L1764" t="s">
        <v>16353</v>
      </c>
      <c r="M1764">
        <v>50058998</v>
      </c>
      <c r="N1764" t="s">
        <v>6518</v>
      </c>
      <c r="O1764" t="s">
        <v>43</v>
      </c>
      <c r="P1764">
        <v>3</v>
      </c>
      <c r="Q1764" t="s">
        <v>43</v>
      </c>
      <c r="V1764" s="1"/>
      <c r="X1764" s="317"/>
      <c r="AB1764" s="317"/>
    </row>
    <row r="1765" spans="1:28">
      <c r="A1765">
        <v>1764</v>
      </c>
      <c r="B1765" t="s">
        <v>12080</v>
      </c>
      <c r="C1765" t="s">
        <v>12079</v>
      </c>
      <c r="D1765" t="s">
        <v>37</v>
      </c>
      <c r="E1765" t="s">
        <v>92</v>
      </c>
      <c r="I1765" s="1"/>
      <c r="J1765" t="s">
        <v>43</v>
      </c>
      <c r="L1765" t="s">
        <v>16353</v>
      </c>
      <c r="O1765" t="s">
        <v>43</v>
      </c>
      <c r="P1765" t="s">
        <v>43</v>
      </c>
      <c r="Q1765" t="s">
        <v>43</v>
      </c>
      <c r="V1765" s="1"/>
      <c r="X1765" s="317"/>
      <c r="AB1765" s="317"/>
    </row>
    <row r="1766" spans="1:28">
      <c r="A1766">
        <v>1765</v>
      </c>
      <c r="B1766" t="s">
        <v>12081</v>
      </c>
      <c r="C1766" t="s">
        <v>12082</v>
      </c>
      <c r="D1766" t="s">
        <v>37</v>
      </c>
      <c r="E1766" t="s">
        <v>108</v>
      </c>
      <c r="I1766" s="1"/>
      <c r="J1766" t="s">
        <v>43</v>
      </c>
      <c r="L1766" t="s">
        <v>16353</v>
      </c>
      <c r="O1766" t="s">
        <v>43</v>
      </c>
      <c r="P1766" t="s">
        <v>43</v>
      </c>
      <c r="Q1766" t="s">
        <v>43</v>
      </c>
      <c r="V1766" s="1"/>
      <c r="X1766" s="317"/>
      <c r="AB1766" s="317"/>
    </row>
    <row r="1767" spans="1:28">
      <c r="A1767">
        <v>1766</v>
      </c>
      <c r="B1767" t="s">
        <v>12083</v>
      </c>
      <c r="C1767" t="s">
        <v>12084</v>
      </c>
      <c r="D1767" t="s">
        <v>37</v>
      </c>
      <c r="E1767" t="s">
        <v>108</v>
      </c>
      <c r="I1767" s="1"/>
      <c r="J1767" t="s">
        <v>43</v>
      </c>
      <c r="L1767" t="s">
        <v>16353</v>
      </c>
      <c r="O1767" t="s">
        <v>43</v>
      </c>
      <c r="P1767" t="s">
        <v>43</v>
      </c>
      <c r="Q1767" t="s">
        <v>43</v>
      </c>
      <c r="V1767" s="1"/>
      <c r="X1767" s="317"/>
      <c r="AB1767" s="317"/>
    </row>
    <row r="1768" spans="1:28">
      <c r="A1768">
        <v>1767</v>
      </c>
      <c r="B1768" t="s">
        <v>12085</v>
      </c>
      <c r="C1768" t="s">
        <v>12086</v>
      </c>
      <c r="D1768" t="s">
        <v>37</v>
      </c>
      <c r="E1768" t="s">
        <v>108</v>
      </c>
      <c r="I1768" s="1"/>
      <c r="J1768" t="s">
        <v>43</v>
      </c>
      <c r="L1768" t="s">
        <v>16353</v>
      </c>
      <c r="O1768" t="s">
        <v>43</v>
      </c>
      <c r="P1768" t="s">
        <v>43</v>
      </c>
      <c r="Q1768" t="s">
        <v>43</v>
      </c>
      <c r="V1768" s="1"/>
      <c r="X1768" s="317"/>
      <c r="AB1768" s="317"/>
    </row>
    <row r="1769" spans="1:28">
      <c r="A1769">
        <v>1768</v>
      </c>
      <c r="B1769" t="s">
        <v>12087</v>
      </c>
      <c r="C1769" t="s">
        <v>12086</v>
      </c>
      <c r="D1769" t="s">
        <v>37</v>
      </c>
      <c r="E1769" t="s">
        <v>108</v>
      </c>
      <c r="I1769" s="1"/>
      <c r="J1769" t="s">
        <v>43</v>
      </c>
      <c r="L1769" t="s">
        <v>16353</v>
      </c>
      <c r="O1769" t="s">
        <v>43</v>
      </c>
      <c r="P1769" t="s">
        <v>43</v>
      </c>
      <c r="Q1769" t="s">
        <v>43</v>
      </c>
      <c r="V1769" s="1"/>
      <c r="X1769" s="317"/>
      <c r="AB1769" s="317"/>
    </row>
    <row r="1770" spans="1:28">
      <c r="A1770">
        <v>1769</v>
      </c>
      <c r="B1770" t="s">
        <v>12088</v>
      </c>
      <c r="C1770" t="s">
        <v>12089</v>
      </c>
      <c r="D1770" t="s">
        <v>37</v>
      </c>
      <c r="E1770" t="s">
        <v>636</v>
      </c>
      <c r="I1770" s="1"/>
      <c r="J1770" t="s">
        <v>43</v>
      </c>
      <c r="L1770" t="s">
        <v>16353</v>
      </c>
      <c r="O1770" t="s">
        <v>43</v>
      </c>
      <c r="P1770" t="s">
        <v>43</v>
      </c>
      <c r="Q1770" t="s">
        <v>43</v>
      </c>
      <c r="V1770" s="1"/>
      <c r="X1770" s="317"/>
      <c r="AB1770" s="317"/>
    </row>
    <row r="1771" spans="1:28">
      <c r="A1771">
        <v>1770</v>
      </c>
      <c r="B1771" t="s">
        <v>12090</v>
      </c>
      <c r="C1771" t="s">
        <v>11984</v>
      </c>
      <c r="D1771" t="s">
        <v>37</v>
      </c>
      <c r="E1771" t="s">
        <v>636</v>
      </c>
      <c r="I1771" s="1"/>
      <c r="J1771" t="s">
        <v>43</v>
      </c>
      <c r="L1771" t="s">
        <v>16353</v>
      </c>
      <c r="O1771" t="s">
        <v>43</v>
      </c>
      <c r="P1771" t="s">
        <v>43</v>
      </c>
      <c r="Q1771" t="s">
        <v>43</v>
      </c>
      <c r="V1771" s="1"/>
      <c r="X1771" s="317"/>
      <c r="AB1771" s="317"/>
    </row>
    <row r="1772" spans="1:28">
      <c r="A1772">
        <v>1771</v>
      </c>
      <c r="B1772" t="s">
        <v>12091</v>
      </c>
      <c r="C1772" t="s">
        <v>12092</v>
      </c>
      <c r="D1772" t="s">
        <v>37</v>
      </c>
      <c r="E1772" t="s">
        <v>92</v>
      </c>
      <c r="I1772" s="1"/>
      <c r="J1772" t="s">
        <v>43</v>
      </c>
      <c r="L1772" t="s">
        <v>16353</v>
      </c>
      <c r="O1772" t="s">
        <v>43</v>
      </c>
      <c r="P1772" t="s">
        <v>43</v>
      </c>
      <c r="Q1772" t="s">
        <v>43</v>
      </c>
      <c r="V1772" s="1"/>
      <c r="X1772" s="317"/>
      <c r="AB1772" s="317"/>
    </row>
    <row r="1773" spans="1:28">
      <c r="A1773">
        <v>1772</v>
      </c>
      <c r="B1773" t="s">
        <v>12093</v>
      </c>
      <c r="C1773" t="s">
        <v>12094</v>
      </c>
      <c r="D1773" t="s">
        <v>37</v>
      </c>
      <c r="E1773" t="s">
        <v>87</v>
      </c>
      <c r="I1773" s="1"/>
      <c r="J1773" t="s">
        <v>43</v>
      </c>
      <c r="L1773" t="s">
        <v>16353</v>
      </c>
      <c r="O1773" t="s">
        <v>43</v>
      </c>
      <c r="P1773" t="s">
        <v>43</v>
      </c>
      <c r="Q1773" t="s">
        <v>43</v>
      </c>
      <c r="V1773" s="1"/>
      <c r="X1773" s="317"/>
      <c r="AB1773" s="317"/>
    </row>
    <row r="1774" spans="1:28">
      <c r="A1774">
        <v>1773</v>
      </c>
      <c r="B1774" t="s">
        <v>12095</v>
      </c>
      <c r="C1774" t="s">
        <v>12096</v>
      </c>
      <c r="D1774" t="s">
        <v>37</v>
      </c>
      <c r="E1774" t="s">
        <v>92</v>
      </c>
      <c r="I1774" s="1"/>
      <c r="J1774" t="s">
        <v>43</v>
      </c>
      <c r="L1774" t="s">
        <v>16353</v>
      </c>
      <c r="O1774" t="s">
        <v>43</v>
      </c>
      <c r="P1774" t="s">
        <v>43</v>
      </c>
      <c r="Q1774" t="s">
        <v>43</v>
      </c>
      <c r="V1774" s="1"/>
      <c r="X1774" s="317"/>
      <c r="AB1774" s="317"/>
    </row>
    <row r="1775" spans="1:28">
      <c r="A1775">
        <v>1774</v>
      </c>
      <c r="B1775" t="s">
        <v>12097</v>
      </c>
      <c r="C1775" t="s">
        <v>12098</v>
      </c>
      <c r="D1775" t="s">
        <v>37</v>
      </c>
      <c r="E1775" t="s">
        <v>636</v>
      </c>
      <c r="I1775" s="1"/>
      <c r="J1775" t="s">
        <v>43</v>
      </c>
      <c r="L1775" t="s">
        <v>16353</v>
      </c>
      <c r="O1775" t="s">
        <v>43</v>
      </c>
      <c r="P1775" t="s">
        <v>43</v>
      </c>
      <c r="Q1775" t="s">
        <v>43</v>
      </c>
      <c r="V1775" s="1"/>
      <c r="X1775" s="317"/>
      <c r="AB1775" s="317"/>
    </row>
    <row r="1776" spans="1:28">
      <c r="A1776">
        <v>1775</v>
      </c>
      <c r="B1776" t="s">
        <v>12099</v>
      </c>
      <c r="C1776" t="s">
        <v>12100</v>
      </c>
      <c r="D1776" t="s">
        <v>37</v>
      </c>
      <c r="E1776" t="s">
        <v>87</v>
      </c>
      <c r="I1776" s="1"/>
      <c r="J1776" t="s">
        <v>43</v>
      </c>
      <c r="L1776" t="s">
        <v>16353</v>
      </c>
      <c r="O1776" t="s">
        <v>43</v>
      </c>
      <c r="P1776" t="s">
        <v>43</v>
      </c>
      <c r="Q1776" t="s">
        <v>43</v>
      </c>
      <c r="V1776" s="1"/>
      <c r="X1776" s="317"/>
      <c r="AB1776" s="317"/>
    </row>
    <row r="1777" spans="1:28">
      <c r="A1777">
        <v>1776</v>
      </c>
      <c r="B1777" t="s">
        <v>12101</v>
      </c>
      <c r="C1777" t="s">
        <v>12102</v>
      </c>
      <c r="D1777" t="s">
        <v>37</v>
      </c>
      <c r="E1777" t="s">
        <v>92</v>
      </c>
      <c r="I1777" s="1"/>
      <c r="J1777" t="s">
        <v>43</v>
      </c>
      <c r="L1777" t="s">
        <v>16353</v>
      </c>
      <c r="O1777" t="s">
        <v>43</v>
      </c>
      <c r="P1777" t="s">
        <v>43</v>
      </c>
      <c r="Q1777" t="s">
        <v>43</v>
      </c>
      <c r="V1777" s="1"/>
      <c r="X1777" s="317"/>
      <c r="AB1777" s="317"/>
    </row>
    <row r="1778" spans="1:28">
      <c r="A1778">
        <v>1777</v>
      </c>
      <c r="B1778" t="s">
        <v>658</v>
      </c>
      <c r="C1778" t="s">
        <v>10325</v>
      </c>
      <c r="D1778" t="s">
        <v>37</v>
      </c>
      <c r="E1778" t="s">
        <v>146</v>
      </c>
      <c r="I1778" s="1"/>
      <c r="L1778" t="s">
        <v>16353</v>
      </c>
      <c r="O1778" t="s">
        <v>43</v>
      </c>
      <c r="P1778" t="s">
        <v>43</v>
      </c>
      <c r="Q1778" t="s">
        <v>43</v>
      </c>
      <c r="V1778" s="1"/>
      <c r="X1778" s="317"/>
      <c r="AB1778" s="317"/>
    </row>
    <row r="1779" spans="1:28">
      <c r="A1779">
        <v>1778</v>
      </c>
      <c r="B1779" t="s">
        <v>4118</v>
      </c>
      <c r="C1779" t="s">
        <v>4119</v>
      </c>
      <c r="D1779" t="s">
        <v>37</v>
      </c>
      <c r="E1779" t="s">
        <v>40</v>
      </c>
      <c r="I1779" s="1">
        <v>46084</v>
      </c>
      <c r="J1779">
        <v>3</v>
      </c>
      <c r="L1779" t="s">
        <v>16353</v>
      </c>
      <c r="M1779">
        <v>50059336</v>
      </c>
      <c r="N1779" t="s">
        <v>10340</v>
      </c>
      <c r="O1779" t="s">
        <v>43</v>
      </c>
      <c r="P1779">
        <v>3</v>
      </c>
      <c r="Q1779" t="s">
        <v>43</v>
      </c>
      <c r="V1779" s="1"/>
      <c r="X1779" s="317"/>
      <c r="AB1779" s="317"/>
    </row>
    <row r="1780" spans="1:28">
      <c r="A1780">
        <v>1779</v>
      </c>
      <c r="B1780" t="s">
        <v>12103</v>
      </c>
      <c r="C1780" t="s">
        <v>12104</v>
      </c>
      <c r="D1780" t="s">
        <v>37</v>
      </c>
      <c r="E1780" t="s">
        <v>1423</v>
      </c>
      <c r="H1780" t="s">
        <v>10832</v>
      </c>
      <c r="I1780" s="1"/>
      <c r="J1780" t="s">
        <v>43</v>
      </c>
      <c r="L1780" t="s">
        <v>16353</v>
      </c>
      <c r="O1780" t="s">
        <v>43</v>
      </c>
      <c r="P1780" t="s">
        <v>43</v>
      </c>
      <c r="Q1780" t="s">
        <v>43</v>
      </c>
      <c r="V1780" s="1"/>
      <c r="X1780" s="317"/>
      <c r="AB1780" s="317"/>
    </row>
    <row r="1781" spans="1:28">
      <c r="A1781">
        <v>1780</v>
      </c>
      <c r="B1781" t="s">
        <v>12105</v>
      </c>
      <c r="C1781" t="s">
        <v>12106</v>
      </c>
      <c r="D1781" t="s">
        <v>37</v>
      </c>
      <c r="E1781" t="s">
        <v>40</v>
      </c>
      <c r="H1781" t="s">
        <v>10832</v>
      </c>
      <c r="I1781" s="1"/>
      <c r="J1781" t="s">
        <v>43</v>
      </c>
      <c r="L1781" t="s">
        <v>16353</v>
      </c>
      <c r="O1781" t="s">
        <v>43</v>
      </c>
      <c r="P1781" t="s">
        <v>43</v>
      </c>
      <c r="Q1781" t="s">
        <v>43</v>
      </c>
      <c r="V1781" s="1"/>
      <c r="X1781" s="317"/>
      <c r="AB1781" s="317"/>
    </row>
    <row r="1782" spans="1:28">
      <c r="A1782">
        <v>1781</v>
      </c>
      <c r="B1782" t="s">
        <v>5693</v>
      </c>
      <c r="C1782" t="s">
        <v>12107</v>
      </c>
      <c r="D1782" t="s">
        <v>37</v>
      </c>
      <c r="E1782" t="s">
        <v>40</v>
      </c>
      <c r="F1782">
        <v>46143</v>
      </c>
      <c r="I1782" s="1"/>
      <c r="J1782" t="s">
        <v>43</v>
      </c>
      <c r="L1782" t="s">
        <v>16353</v>
      </c>
      <c r="O1782" t="s">
        <v>43</v>
      </c>
      <c r="P1782" t="s">
        <v>43</v>
      </c>
      <c r="Q1782" t="s">
        <v>43</v>
      </c>
      <c r="V1782" s="1"/>
      <c r="X1782" s="317"/>
      <c r="AB1782" s="317"/>
    </row>
    <row r="1783" spans="1:28">
      <c r="A1783">
        <v>1782</v>
      </c>
      <c r="B1783" t="s">
        <v>3302</v>
      </c>
      <c r="C1783" t="s">
        <v>3303</v>
      </c>
      <c r="D1783" t="s">
        <v>37</v>
      </c>
      <c r="E1783" t="s">
        <v>140</v>
      </c>
      <c r="I1783" s="1">
        <v>46085</v>
      </c>
      <c r="J1783">
        <v>3</v>
      </c>
      <c r="L1783" t="s">
        <v>16353</v>
      </c>
      <c r="M1783">
        <v>50059407</v>
      </c>
      <c r="N1783" t="s">
        <v>10411</v>
      </c>
      <c r="O1783" t="s">
        <v>43</v>
      </c>
      <c r="P1783">
        <v>3</v>
      </c>
      <c r="Q1783" t="s">
        <v>43</v>
      </c>
      <c r="V1783" s="1"/>
      <c r="X1783" s="317"/>
      <c r="AB1783" s="317"/>
    </row>
    <row r="1784" spans="1:28">
      <c r="A1784">
        <v>1783</v>
      </c>
      <c r="B1784" t="s">
        <v>16786</v>
      </c>
      <c r="C1784" t="s">
        <v>16787</v>
      </c>
      <c r="D1784" t="s">
        <v>37</v>
      </c>
      <c r="E1784" t="s">
        <v>636</v>
      </c>
      <c r="I1784" s="1"/>
      <c r="J1784" t="s">
        <v>43</v>
      </c>
      <c r="L1784" t="s">
        <v>16353</v>
      </c>
      <c r="O1784" t="s">
        <v>43</v>
      </c>
      <c r="P1784" t="s">
        <v>43</v>
      </c>
      <c r="Q1784" t="s">
        <v>43</v>
      </c>
      <c r="V1784" s="1"/>
      <c r="X1784" s="317"/>
      <c r="AB1784" s="317"/>
    </row>
    <row r="1785" spans="1:28">
      <c r="A1785">
        <v>1784</v>
      </c>
      <c r="B1785" t="s">
        <v>16788</v>
      </c>
      <c r="C1785" t="s">
        <v>16789</v>
      </c>
      <c r="D1785" t="s">
        <v>37</v>
      </c>
      <c r="E1785" t="s">
        <v>1423</v>
      </c>
      <c r="I1785" s="1"/>
      <c r="J1785" t="s">
        <v>43</v>
      </c>
      <c r="L1785" t="s">
        <v>16353</v>
      </c>
      <c r="O1785" t="s">
        <v>43</v>
      </c>
      <c r="P1785" t="s">
        <v>43</v>
      </c>
      <c r="Q1785" t="s">
        <v>43</v>
      </c>
      <c r="V1785" s="1"/>
      <c r="X1785" s="317"/>
      <c r="AB1785" s="317"/>
    </row>
    <row r="1786" spans="1:28">
      <c r="A1786">
        <v>1785</v>
      </c>
      <c r="B1786" t="s">
        <v>16790</v>
      </c>
      <c r="C1786" t="s">
        <v>16791</v>
      </c>
      <c r="D1786" t="s">
        <v>37</v>
      </c>
      <c r="E1786" t="s">
        <v>60</v>
      </c>
      <c r="I1786" s="1"/>
      <c r="J1786" t="s">
        <v>43</v>
      </c>
      <c r="L1786" t="s">
        <v>16353</v>
      </c>
      <c r="O1786" t="s">
        <v>43</v>
      </c>
      <c r="P1786" t="s">
        <v>43</v>
      </c>
      <c r="Q1786" t="s">
        <v>43</v>
      </c>
      <c r="V1786" s="1"/>
      <c r="X1786" s="317"/>
      <c r="AB1786" s="317"/>
    </row>
    <row r="1787" spans="1:28">
      <c r="A1787">
        <v>1786</v>
      </c>
      <c r="B1787" t="s">
        <v>16792</v>
      </c>
      <c r="C1787" t="s">
        <v>16793</v>
      </c>
      <c r="D1787" t="s">
        <v>37</v>
      </c>
      <c r="E1787" t="s">
        <v>60</v>
      </c>
      <c r="I1787" s="1"/>
      <c r="J1787" t="s">
        <v>43</v>
      </c>
      <c r="L1787" t="s">
        <v>16353</v>
      </c>
      <c r="O1787" t="s">
        <v>43</v>
      </c>
      <c r="P1787" t="s">
        <v>43</v>
      </c>
      <c r="Q1787" t="s">
        <v>43</v>
      </c>
      <c r="V1787" s="1"/>
      <c r="X1787" s="317"/>
      <c r="AB1787" s="317"/>
    </row>
    <row r="1788" spans="1:28">
      <c r="A1788">
        <v>1787</v>
      </c>
      <c r="B1788" t="s">
        <v>16794</v>
      </c>
      <c r="C1788" t="s">
        <v>16795</v>
      </c>
      <c r="D1788" t="s">
        <v>37</v>
      </c>
      <c r="E1788" t="s">
        <v>60</v>
      </c>
      <c r="I1788" s="1"/>
      <c r="J1788" t="s">
        <v>43</v>
      </c>
      <c r="L1788" t="s">
        <v>16353</v>
      </c>
      <c r="O1788" t="s">
        <v>43</v>
      </c>
      <c r="P1788" t="s">
        <v>43</v>
      </c>
      <c r="Q1788" t="s">
        <v>43</v>
      </c>
      <c r="V1788" s="1"/>
      <c r="X1788" s="317"/>
      <c r="AB1788" s="317"/>
    </row>
    <row r="1789" spans="1:28">
      <c r="A1789">
        <v>1788</v>
      </c>
      <c r="B1789" t="s">
        <v>16796</v>
      </c>
      <c r="C1789" t="s">
        <v>16797</v>
      </c>
      <c r="D1789" t="s">
        <v>37</v>
      </c>
      <c r="E1789" t="s">
        <v>1423</v>
      </c>
      <c r="I1789" s="1"/>
      <c r="J1789" t="s">
        <v>43</v>
      </c>
      <c r="L1789" t="s">
        <v>16353</v>
      </c>
      <c r="O1789" t="s">
        <v>43</v>
      </c>
      <c r="P1789" t="s">
        <v>43</v>
      </c>
      <c r="Q1789" t="s">
        <v>43</v>
      </c>
      <c r="V1789" s="1"/>
      <c r="X1789" s="317"/>
      <c r="AB1789" s="317"/>
    </row>
    <row r="1790" spans="1:28">
      <c r="A1790">
        <v>1789</v>
      </c>
      <c r="B1790" t="s">
        <v>16798</v>
      </c>
      <c r="C1790" t="s">
        <v>16799</v>
      </c>
      <c r="D1790" t="s">
        <v>37</v>
      </c>
      <c r="E1790" t="s">
        <v>1423</v>
      </c>
      <c r="I1790" s="1"/>
      <c r="J1790" t="s">
        <v>43</v>
      </c>
      <c r="L1790" t="s">
        <v>16353</v>
      </c>
      <c r="O1790" t="s">
        <v>43</v>
      </c>
      <c r="P1790" t="s">
        <v>43</v>
      </c>
      <c r="Q1790" t="s">
        <v>43</v>
      </c>
      <c r="V1790" s="1"/>
      <c r="X1790" s="317"/>
      <c r="AB1790" s="317"/>
    </row>
    <row r="1791" spans="1:28">
      <c r="A1791">
        <v>1790</v>
      </c>
      <c r="B1791" t="s">
        <v>16800</v>
      </c>
      <c r="C1791" t="s">
        <v>16801</v>
      </c>
      <c r="D1791" t="s">
        <v>37</v>
      </c>
      <c r="E1791" t="s">
        <v>636</v>
      </c>
      <c r="I1791" s="1"/>
      <c r="J1791" t="s">
        <v>43</v>
      </c>
      <c r="L1791" t="s">
        <v>16353</v>
      </c>
      <c r="O1791" t="s">
        <v>43</v>
      </c>
      <c r="P1791" t="s">
        <v>43</v>
      </c>
      <c r="Q1791" t="s">
        <v>43</v>
      </c>
      <c r="V1791" s="1"/>
      <c r="X1791" s="317"/>
      <c r="AB1791" s="317"/>
    </row>
    <row r="1792" spans="1:28">
      <c r="A1792">
        <v>1791</v>
      </c>
      <c r="B1792" t="s">
        <v>16802</v>
      </c>
      <c r="C1792" t="s">
        <v>16803</v>
      </c>
      <c r="D1792" t="s">
        <v>37</v>
      </c>
      <c r="E1792" t="s">
        <v>636</v>
      </c>
      <c r="I1792" s="1"/>
      <c r="J1792" t="s">
        <v>43</v>
      </c>
      <c r="L1792" t="s">
        <v>16353</v>
      </c>
      <c r="O1792" t="s">
        <v>43</v>
      </c>
      <c r="P1792" t="s">
        <v>43</v>
      </c>
      <c r="Q1792" t="s">
        <v>43</v>
      </c>
      <c r="V1792" s="1"/>
      <c r="X1792" s="317"/>
      <c r="AB1792" s="317"/>
    </row>
    <row r="1793" spans="1:28">
      <c r="A1793">
        <v>1792</v>
      </c>
      <c r="B1793" t="s">
        <v>16804</v>
      </c>
      <c r="C1793" t="s">
        <v>16805</v>
      </c>
      <c r="D1793" t="s">
        <v>37</v>
      </c>
      <c r="E1793" t="s">
        <v>636</v>
      </c>
      <c r="I1793" s="1"/>
      <c r="J1793" t="s">
        <v>43</v>
      </c>
      <c r="L1793" t="s">
        <v>16353</v>
      </c>
      <c r="O1793" t="s">
        <v>43</v>
      </c>
      <c r="P1793" t="s">
        <v>43</v>
      </c>
      <c r="Q1793" t="s">
        <v>43</v>
      </c>
      <c r="V1793" s="1"/>
      <c r="X1793" s="317"/>
      <c r="AB1793" s="317"/>
    </row>
    <row r="1794" spans="1:28">
      <c r="A1794">
        <v>1793</v>
      </c>
      <c r="B1794" t="s">
        <v>16806</v>
      </c>
      <c r="C1794" t="s">
        <v>16807</v>
      </c>
      <c r="D1794" t="s">
        <v>46</v>
      </c>
      <c r="E1794" t="s">
        <v>49</v>
      </c>
      <c r="I1794" s="1"/>
      <c r="J1794" t="s">
        <v>43</v>
      </c>
      <c r="L1794" t="s">
        <v>16353</v>
      </c>
      <c r="O1794" t="s">
        <v>43</v>
      </c>
      <c r="P1794" t="s">
        <v>43</v>
      </c>
      <c r="Q1794" t="s">
        <v>43</v>
      </c>
      <c r="V1794" s="1"/>
      <c r="X1794" s="317"/>
      <c r="AB1794" s="317"/>
    </row>
    <row r="1795" spans="1:28">
      <c r="A1795">
        <v>1794</v>
      </c>
      <c r="B1795" t="s">
        <v>16808</v>
      </c>
      <c r="C1795" t="s">
        <v>16809</v>
      </c>
      <c r="D1795" t="s">
        <v>46</v>
      </c>
      <c r="E1795" t="s">
        <v>49</v>
      </c>
      <c r="I1795" s="1"/>
      <c r="J1795" t="s">
        <v>43</v>
      </c>
      <c r="L1795" t="s">
        <v>16353</v>
      </c>
      <c r="O1795" t="s">
        <v>43</v>
      </c>
      <c r="P1795" t="s">
        <v>43</v>
      </c>
      <c r="Q1795" t="s">
        <v>43</v>
      </c>
      <c r="V1795" s="1"/>
      <c r="X1795" s="317"/>
      <c r="AB1795" s="317"/>
    </row>
    <row r="1796" spans="1:28">
      <c r="A1796">
        <v>1795</v>
      </c>
      <c r="B1796" t="s">
        <v>16810</v>
      </c>
      <c r="C1796" t="s">
        <v>16811</v>
      </c>
      <c r="D1796" t="s">
        <v>46</v>
      </c>
      <c r="E1796" t="s">
        <v>49</v>
      </c>
      <c r="I1796" s="1"/>
      <c r="J1796" t="s">
        <v>43</v>
      </c>
      <c r="L1796" t="s">
        <v>16353</v>
      </c>
      <c r="O1796" t="s">
        <v>43</v>
      </c>
      <c r="P1796" t="s">
        <v>43</v>
      </c>
      <c r="Q1796" t="s">
        <v>43</v>
      </c>
      <c r="V1796" s="1"/>
      <c r="X1796" s="317"/>
      <c r="AB1796" s="317"/>
    </row>
    <row r="1797" spans="1:28">
      <c r="A1797">
        <v>1796</v>
      </c>
      <c r="B1797" t="s">
        <v>16812</v>
      </c>
      <c r="C1797" t="s">
        <v>16813</v>
      </c>
      <c r="D1797" t="s">
        <v>46</v>
      </c>
      <c r="E1797" t="s">
        <v>49</v>
      </c>
      <c r="I1797" s="1"/>
      <c r="J1797" t="s">
        <v>43</v>
      </c>
      <c r="L1797" t="s">
        <v>16353</v>
      </c>
      <c r="O1797" t="s">
        <v>43</v>
      </c>
      <c r="P1797" t="s">
        <v>43</v>
      </c>
      <c r="Q1797" t="s">
        <v>43</v>
      </c>
      <c r="V1797" s="1"/>
      <c r="X1797" s="317"/>
      <c r="AB1797" s="317"/>
    </row>
    <row r="1798" spans="1:28">
      <c r="A1798">
        <v>1797</v>
      </c>
      <c r="B1798" t="s">
        <v>16814</v>
      </c>
      <c r="C1798" t="s">
        <v>16815</v>
      </c>
      <c r="D1798" t="s">
        <v>37</v>
      </c>
      <c r="E1798" t="s">
        <v>40</v>
      </c>
      <c r="F1798">
        <v>46172</v>
      </c>
      <c r="I1798" s="1"/>
      <c r="J1798" t="s">
        <v>43</v>
      </c>
      <c r="L1798" t="s">
        <v>16353</v>
      </c>
      <c r="O1798" t="s">
        <v>43</v>
      </c>
      <c r="P1798" t="s">
        <v>43</v>
      </c>
      <c r="Q1798" t="s">
        <v>43</v>
      </c>
      <c r="V1798" s="1"/>
      <c r="X1798" s="317"/>
      <c r="AB1798" s="317"/>
    </row>
    <row r="1799" spans="1:28">
      <c r="A1799">
        <v>1798</v>
      </c>
      <c r="B1799" t="s">
        <v>5734</v>
      </c>
      <c r="C1799" t="s">
        <v>5735</v>
      </c>
      <c r="D1799" t="s">
        <v>37</v>
      </c>
      <c r="E1799" t="s">
        <v>108</v>
      </c>
      <c r="F1799">
        <v>46153</v>
      </c>
      <c r="I1799" s="1"/>
      <c r="J1799" t="s">
        <v>43</v>
      </c>
      <c r="L1799" t="s">
        <v>16353</v>
      </c>
      <c r="O1799" t="s">
        <v>43</v>
      </c>
      <c r="P1799" t="s">
        <v>43</v>
      </c>
      <c r="Q1799" t="s">
        <v>43</v>
      </c>
      <c r="V1799" s="1"/>
      <c r="X1799" s="317"/>
      <c r="AB1799" s="317"/>
    </row>
    <row r="1800" spans="1:28">
      <c r="A1800">
        <v>1799</v>
      </c>
      <c r="B1800" t="s">
        <v>16816</v>
      </c>
      <c r="C1800" t="s">
        <v>16817</v>
      </c>
      <c r="D1800" t="s">
        <v>37</v>
      </c>
      <c r="E1800" t="s">
        <v>123</v>
      </c>
      <c r="F1800">
        <v>46139</v>
      </c>
      <c r="I1800" s="1"/>
      <c r="J1800" t="s">
        <v>43</v>
      </c>
      <c r="L1800" t="s">
        <v>16353</v>
      </c>
      <c r="O1800" t="s">
        <v>43</v>
      </c>
      <c r="P1800" t="s">
        <v>43</v>
      </c>
      <c r="Q1800" t="s">
        <v>43</v>
      </c>
      <c r="V1800" s="1"/>
      <c r="X1800" s="317"/>
      <c r="AB1800" s="317"/>
    </row>
    <row r="1801" spans="1:28">
      <c r="A1801">
        <v>1800</v>
      </c>
      <c r="D1801" t="s">
        <v>43</v>
      </c>
      <c r="E1801" t="s">
        <v>43</v>
      </c>
      <c r="I1801" s="1"/>
      <c r="J1801" t="s">
        <v>43</v>
      </c>
      <c r="L1801" t="s">
        <v>16353</v>
      </c>
      <c r="O1801" t="s">
        <v>43</v>
      </c>
      <c r="P1801" t="s">
        <v>43</v>
      </c>
      <c r="Q1801" t="s">
        <v>43</v>
      </c>
      <c r="V1801" s="1"/>
      <c r="X1801" s="317"/>
      <c r="AB1801" s="317"/>
    </row>
    <row r="1802" spans="1:28">
      <c r="A1802">
        <v>1801</v>
      </c>
      <c r="D1802" t="s">
        <v>43</v>
      </c>
      <c r="E1802" t="s">
        <v>43</v>
      </c>
      <c r="I1802" s="1"/>
      <c r="J1802" t="s">
        <v>43</v>
      </c>
      <c r="L1802" t="s">
        <v>16353</v>
      </c>
      <c r="O1802" t="s">
        <v>43</v>
      </c>
      <c r="P1802" t="s">
        <v>43</v>
      </c>
      <c r="Q1802" t="s">
        <v>43</v>
      </c>
      <c r="V1802" s="1"/>
      <c r="X1802" s="317"/>
      <c r="AB1802" s="317"/>
    </row>
    <row r="1803" spans="1:28">
      <c r="A1803">
        <v>1802</v>
      </c>
      <c r="D1803" t="s">
        <v>43</v>
      </c>
      <c r="E1803" t="s">
        <v>43</v>
      </c>
      <c r="I1803" s="1"/>
      <c r="J1803" t="s">
        <v>43</v>
      </c>
      <c r="L1803" t="s">
        <v>16353</v>
      </c>
      <c r="O1803" t="s">
        <v>43</v>
      </c>
      <c r="P1803" t="s">
        <v>43</v>
      </c>
      <c r="Q1803" t="s">
        <v>43</v>
      </c>
      <c r="V1803" s="1"/>
      <c r="X1803" s="317"/>
      <c r="AB1803" s="317"/>
    </row>
    <row r="1804" spans="1:28">
      <c r="A1804">
        <v>1803</v>
      </c>
      <c r="D1804" t="s">
        <v>43</v>
      </c>
      <c r="E1804" t="s">
        <v>43</v>
      </c>
      <c r="I1804" s="1"/>
      <c r="J1804" t="s">
        <v>43</v>
      </c>
      <c r="L1804" t="s">
        <v>16353</v>
      </c>
      <c r="O1804" t="s">
        <v>43</v>
      </c>
      <c r="P1804" t="s">
        <v>43</v>
      </c>
      <c r="Q1804" t="s">
        <v>43</v>
      </c>
      <c r="V1804" s="1"/>
      <c r="X1804" s="317"/>
      <c r="AB1804" s="317"/>
    </row>
    <row r="1805" spans="1:28">
      <c r="A1805">
        <v>1804</v>
      </c>
      <c r="D1805" t="s">
        <v>43</v>
      </c>
      <c r="E1805" t="s">
        <v>43</v>
      </c>
      <c r="I1805" s="1"/>
      <c r="J1805" t="s">
        <v>43</v>
      </c>
      <c r="L1805" t="s">
        <v>16353</v>
      </c>
      <c r="O1805" t="s">
        <v>43</v>
      </c>
      <c r="P1805" t="s">
        <v>43</v>
      </c>
      <c r="Q1805" t="s">
        <v>43</v>
      </c>
      <c r="V1805" s="1"/>
      <c r="X1805" s="317"/>
      <c r="AB1805" s="317"/>
    </row>
    <row r="1806" spans="1:28">
      <c r="A1806">
        <v>1805</v>
      </c>
      <c r="D1806" t="s">
        <v>43</v>
      </c>
      <c r="E1806" t="s">
        <v>43</v>
      </c>
      <c r="I1806" s="1"/>
      <c r="J1806" t="s">
        <v>43</v>
      </c>
      <c r="L1806" t="s">
        <v>16353</v>
      </c>
      <c r="O1806" t="s">
        <v>43</v>
      </c>
      <c r="P1806" t="s">
        <v>43</v>
      </c>
      <c r="Q1806" t="s">
        <v>43</v>
      </c>
      <c r="V1806" s="1"/>
      <c r="X1806" s="317"/>
      <c r="AB1806" s="317"/>
    </row>
    <row r="1807" spans="1:28">
      <c r="A1807">
        <v>1806</v>
      </c>
      <c r="D1807" t="s">
        <v>43</v>
      </c>
      <c r="E1807" t="s">
        <v>43</v>
      </c>
      <c r="I1807" s="1"/>
      <c r="J1807" t="s">
        <v>43</v>
      </c>
      <c r="L1807" t="s">
        <v>16353</v>
      </c>
      <c r="O1807" t="s">
        <v>43</v>
      </c>
      <c r="P1807" t="s">
        <v>43</v>
      </c>
      <c r="Q1807" t="s">
        <v>43</v>
      </c>
      <c r="V1807" s="1"/>
      <c r="X1807" s="317"/>
      <c r="AB1807" s="317"/>
    </row>
    <row r="1808" spans="1:28">
      <c r="A1808">
        <v>1807</v>
      </c>
      <c r="D1808" t="s">
        <v>43</v>
      </c>
      <c r="E1808" t="s">
        <v>43</v>
      </c>
      <c r="I1808" s="1"/>
      <c r="J1808" t="s">
        <v>43</v>
      </c>
      <c r="L1808" t="s">
        <v>16353</v>
      </c>
      <c r="O1808" t="s">
        <v>43</v>
      </c>
      <c r="P1808" t="s">
        <v>43</v>
      </c>
      <c r="Q1808" t="s">
        <v>43</v>
      </c>
      <c r="V1808" s="1"/>
      <c r="X1808" s="317"/>
      <c r="AB1808" s="317"/>
    </row>
    <row r="1809" spans="1:28">
      <c r="A1809">
        <v>1808</v>
      </c>
      <c r="D1809" t="s">
        <v>43</v>
      </c>
      <c r="E1809" t="s">
        <v>43</v>
      </c>
      <c r="I1809" s="1"/>
      <c r="J1809" t="s">
        <v>43</v>
      </c>
      <c r="L1809" t="s">
        <v>16353</v>
      </c>
      <c r="O1809" t="s">
        <v>43</v>
      </c>
      <c r="P1809" t="s">
        <v>43</v>
      </c>
      <c r="Q1809" t="s">
        <v>43</v>
      </c>
      <c r="V1809" s="1"/>
      <c r="X1809" s="317"/>
      <c r="AB1809" s="317"/>
    </row>
    <row r="1810" spans="1:28">
      <c r="A1810">
        <v>1809</v>
      </c>
      <c r="D1810" t="s">
        <v>43</v>
      </c>
      <c r="E1810" t="s">
        <v>43</v>
      </c>
      <c r="I1810" s="1"/>
      <c r="J1810" t="s">
        <v>43</v>
      </c>
      <c r="L1810" t="s">
        <v>16353</v>
      </c>
      <c r="O1810" t="s">
        <v>43</v>
      </c>
      <c r="P1810" t="s">
        <v>43</v>
      </c>
      <c r="Q1810" t="s">
        <v>43</v>
      </c>
      <c r="V1810" s="1"/>
      <c r="X1810" s="317"/>
      <c r="AB1810" s="317"/>
    </row>
    <row r="1811" spans="1:28">
      <c r="A1811">
        <v>1810</v>
      </c>
      <c r="D1811" t="s">
        <v>43</v>
      </c>
      <c r="E1811" t="s">
        <v>43</v>
      </c>
      <c r="I1811" s="1"/>
      <c r="J1811" t="s">
        <v>43</v>
      </c>
      <c r="L1811" t="s">
        <v>16353</v>
      </c>
      <c r="O1811" t="s">
        <v>43</v>
      </c>
      <c r="P1811" t="s">
        <v>43</v>
      </c>
      <c r="Q1811" t="s">
        <v>43</v>
      </c>
      <c r="V1811" s="1"/>
      <c r="X1811" s="317"/>
      <c r="AB1811" s="317"/>
    </row>
    <row r="1812" spans="1:28">
      <c r="A1812">
        <v>1811</v>
      </c>
      <c r="D1812" t="s">
        <v>43</v>
      </c>
      <c r="E1812" t="s">
        <v>43</v>
      </c>
      <c r="I1812" s="1"/>
      <c r="J1812" t="s">
        <v>43</v>
      </c>
      <c r="L1812" t="s">
        <v>16353</v>
      </c>
      <c r="O1812" t="s">
        <v>43</v>
      </c>
      <c r="P1812" t="s">
        <v>43</v>
      </c>
      <c r="Q1812" t="s">
        <v>43</v>
      </c>
      <c r="V1812" s="1"/>
      <c r="X1812" s="317"/>
      <c r="AB1812" s="317"/>
    </row>
    <row r="1813" spans="1:28">
      <c r="A1813">
        <v>1812</v>
      </c>
      <c r="D1813" t="s">
        <v>43</v>
      </c>
      <c r="E1813" t="s">
        <v>43</v>
      </c>
      <c r="I1813" s="1"/>
      <c r="J1813" t="s">
        <v>43</v>
      </c>
      <c r="L1813" t="s">
        <v>16353</v>
      </c>
      <c r="O1813" t="s">
        <v>43</v>
      </c>
      <c r="P1813" t="s">
        <v>43</v>
      </c>
      <c r="Q1813" t="s">
        <v>43</v>
      </c>
      <c r="V1813" s="1"/>
      <c r="X1813" s="317"/>
      <c r="AB1813" s="317"/>
    </row>
    <row r="1814" spans="1:28">
      <c r="A1814">
        <v>1813</v>
      </c>
      <c r="D1814" t="s">
        <v>43</v>
      </c>
      <c r="E1814" t="s">
        <v>43</v>
      </c>
      <c r="I1814" s="1"/>
      <c r="J1814" t="s">
        <v>43</v>
      </c>
      <c r="L1814" t="s">
        <v>16353</v>
      </c>
      <c r="O1814" t="s">
        <v>43</v>
      </c>
      <c r="P1814" t="s">
        <v>43</v>
      </c>
      <c r="Q1814" t="s">
        <v>43</v>
      </c>
      <c r="V1814" s="1"/>
      <c r="X1814" s="317"/>
      <c r="AB1814" s="317"/>
    </row>
    <row r="1815" spans="1:28">
      <c r="A1815">
        <v>1814</v>
      </c>
      <c r="D1815" t="s">
        <v>43</v>
      </c>
      <c r="E1815" t="s">
        <v>43</v>
      </c>
      <c r="I1815" s="1"/>
      <c r="J1815" t="s">
        <v>43</v>
      </c>
      <c r="L1815" t="s">
        <v>16353</v>
      </c>
      <c r="O1815" t="s">
        <v>43</v>
      </c>
      <c r="P1815" t="s">
        <v>43</v>
      </c>
      <c r="Q1815" t="s">
        <v>43</v>
      </c>
      <c r="V1815" s="1"/>
      <c r="X1815" s="317"/>
      <c r="AB1815" s="317"/>
    </row>
    <row r="1816" spans="1:28">
      <c r="A1816">
        <v>1815</v>
      </c>
      <c r="D1816" t="s">
        <v>43</v>
      </c>
      <c r="E1816" t="s">
        <v>43</v>
      </c>
      <c r="I1816" s="1"/>
      <c r="J1816" t="s">
        <v>43</v>
      </c>
      <c r="L1816" t="s">
        <v>16353</v>
      </c>
      <c r="O1816" t="s">
        <v>43</v>
      </c>
      <c r="P1816" t="s">
        <v>43</v>
      </c>
      <c r="Q1816" t="s">
        <v>43</v>
      </c>
      <c r="V1816" s="1"/>
      <c r="X1816" s="317"/>
      <c r="AB1816" s="317"/>
    </row>
    <row r="1817" spans="1:28">
      <c r="A1817">
        <v>1816</v>
      </c>
      <c r="D1817" t="s">
        <v>43</v>
      </c>
      <c r="E1817" t="s">
        <v>43</v>
      </c>
      <c r="I1817" s="1"/>
      <c r="J1817" t="s">
        <v>43</v>
      </c>
      <c r="L1817" t="s">
        <v>16353</v>
      </c>
      <c r="O1817" t="s">
        <v>43</v>
      </c>
      <c r="P1817" t="s">
        <v>43</v>
      </c>
      <c r="Q1817" t="s">
        <v>43</v>
      </c>
      <c r="V1817" s="1"/>
      <c r="X1817" s="317"/>
      <c r="AB1817" s="317"/>
    </row>
    <row r="1818" spans="1:28">
      <c r="A1818">
        <v>1817</v>
      </c>
      <c r="D1818" t="s">
        <v>43</v>
      </c>
      <c r="E1818" t="s">
        <v>43</v>
      </c>
      <c r="I1818" s="1"/>
      <c r="J1818" t="s">
        <v>43</v>
      </c>
      <c r="L1818" t="s">
        <v>16353</v>
      </c>
      <c r="O1818" t="s">
        <v>43</v>
      </c>
      <c r="P1818" t="s">
        <v>43</v>
      </c>
      <c r="Q1818" t="s">
        <v>43</v>
      </c>
      <c r="V1818" s="1"/>
      <c r="X1818" s="317"/>
      <c r="AB1818" s="317"/>
    </row>
    <row r="1819" spans="1:28">
      <c r="A1819">
        <v>1818</v>
      </c>
      <c r="D1819" t="s">
        <v>43</v>
      </c>
      <c r="E1819" t="s">
        <v>43</v>
      </c>
      <c r="I1819" s="1"/>
      <c r="J1819" t="s">
        <v>43</v>
      </c>
      <c r="L1819" t="s">
        <v>16353</v>
      </c>
      <c r="O1819" t="s">
        <v>43</v>
      </c>
      <c r="P1819" t="s">
        <v>43</v>
      </c>
      <c r="Q1819" t="s">
        <v>43</v>
      </c>
      <c r="V1819" s="1"/>
      <c r="X1819" s="317"/>
      <c r="AB1819" s="317"/>
    </row>
    <row r="1820" spans="1:28">
      <c r="A1820">
        <v>1819</v>
      </c>
      <c r="D1820" t="s">
        <v>43</v>
      </c>
      <c r="E1820" t="s">
        <v>43</v>
      </c>
      <c r="I1820" s="1"/>
      <c r="J1820" t="s">
        <v>43</v>
      </c>
      <c r="L1820" t="s">
        <v>16353</v>
      </c>
      <c r="O1820" t="s">
        <v>43</v>
      </c>
      <c r="P1820" t="s">
        <v>43</v>
      </c>
      <c r="Q1820" t="s">
        <v>43</v>
      </c>
      <c r="V1820" s="1"/>
      <c r="X1820" s="317"/>
      <c r="AB1820" s="317"/>
    </row>
    <row r="1821" spans="1:28">
      <c r="A1821">
        <v>1820</v>
      </c>
      <c r="D1821" t="s">
        <v>43</v>
      </c>
      <c r="E1821" t="s">
        <v>43</v>
      </c>
      <c r="I1821" s="1"/>
      <c r="J1821" t="s">
        <v>43</v>
      </c>
      <c r="L1821" t="s">
        <v>16353</v>
      </c>
      <c r="O1821" t="s">
        <v>43</v>
      </c>
      <c r="P1821" t="s">
        <v>43</v>
      </c>
      <c r="Q1821" t="s">
        <v>43</v>
      </c>
      <c r="V1821" s="1"/>
      <c r="X1821" s="317"/>
      <c r="AB1821" s="317"/>
    </row>
    <row r="1822" spans="1:28">
      <c r="A1822">
        <v>1821</v>
      </c>
      <c r="D1822" t="s">
        <v>43</v>
      </c>
      <c r="E1822" t="s">
        <v>43</v>
      </c>
      <c r="I1822" s="1"/>
      <c r="J1822" t="s">
        <v>43</v>
      </c>
      <c r="L1822" t="s">
        <v>16353</v>
      </c>
      <c r="O1822" t="s">
        <v>43</v>
      </c>
      <c r="P1822" t="s">
        <v>43</v>
      </c>
      <c r="Q1822" t="s">
        <v>43</v>
      </c>
      <c r="V1822" s="1"/>
      <c r="X1822" s="317"/>
      <c r="AB1822" s="317"/>
    </row>
    <row r="1823" spans="1:28">
      <c r="A1823">
        <v>1822</v>
      </c>
      <c r="D1823" t="s">
        <v>43</v>
      </c>
      <c r="E1823" t="s">
        <v>43</v>
      </c>
      <c r="I1823" s="1"/>
      <c r="J1823" t="s">
        <v>43</v>
      </c>
      <c r="L1823" t="s">
        <v>16353</v>
      </c>
      <c r="O1823" t="s">
        <v>43</v>
      </c>
      <c r="P1823" t="s">
        <v>43</v>
      </c>
      <c r="Q1823" t="s">
        <v>43</v>
      </c>
      <c r="V1823" s="1"/>
      <c r="X1823" s="317"/>
      <c r="AB1823" s="317"/>
    </row>
    <row r="1824" spans="1:28">
      <c r="A1824">
        <v>1823</v>
      </c>
      <c r="D1824" t="s">
        <v>43</v>
      </c>
      <c r="E1824" t="s">
        <v>43</v>
      </c>
      <c r="I1824" s="1"/>
      <c r="J1824" t="s">
        <v>43</v>
      </c>
      <c r="L1824" t="s">
        <v>16353</v>
      </c>
      <c r="O1824" t="s">
        <v>43</v>
      </c>
      <c r="P1824" t="s">
        <v>43</v>
      </c>
      <c r="Q1824" t="s">
        <v>43</v>
      </c>
      <c r="V1824" s="1"/>
      <c r="X1824" s="317"/>
      <c r="AB1824" s="317"/>
    </row>
    <row r="1825" spans="1:28">
      <c r="A1825">
        <v>1824</v>
      </c>
      <c r="D1825" t="s">
        <v>43</v>
      </c>
      <c r="E1825" t="s">
        <v>43</v>
      </c>
      <c r="I1825" s="1"/>
      <c r="J1825" t="s">
        <v>43</v>
      </c>
      <c r="L1825" t="s">
        <v>16353</v>
      </c>
      <c r="O1825" t="s">
        <v>43</v>
      </c>
      <c r="P1825" t="s">
        <v>43</v>
      </c>
      <c r="Q1825" t="s">
        <v>43</v>
      </c>
      <c r="V1825" s="1"/>
      <c r="X1825" s="317"/>
      <c r="AB1825" s="317"/>
    </row>
    <row r="1826" spans="1:28">
      <c r="A1826">
        <v>1825</v>
      </c>
      <c r="D1826" t="s">
        <v>43</v>
      </c>
      <c r="E1826" t="s">
        <v>43</v>
      </c>
      <c r="I1826" s="1"/>
      <c r="J1826" t="s">
        <v>43</v>
      </c>
      <c r="L1826" t="s">
        <v>16353</v>
      </c>
      <c r="O1826" t="s">
        <v>43</v>
      </c>
      <c r="P1826" t="s">
        <v>43</v>
      </c>
      <c r="Q1826" t="s">
        <v>43</v>
      </c>
      <c r="V1826" s="1"/>
      <c r="X1826" s="317"/>
      <c r="AB1826" s="317"/>
    </row>
    <row r="1827" spans="1:28">
      <c r="A1827">
        <v>1826</v>
      </c>
      <c r="D1827" t="s">
        <v>43</v>
      </c>
      <c r="E1827" t="s">
        <v>43</v>
      </c>
      <c r="I1827" s="1"/>
      <c r="J1827" t="s">
        <v>43</v>
      </c>
      <c r="L1827" t="s">
        <v>16353</v>
      </c>
      <c r="O1827" t="s">
        <v>43</v>
      </c>
      <c r="P1827" t="s">
        <v>43</v>
      </c>
      <c r="Q1827" t="s">
        <v>43</v>
      </c>
      <c r="V1827" s="1"/>
      <c r="X1827" s="317"/>
      <c r="AB1827" s="317"/>
    </row>
    <row r="1828" spans="1:28">
      <c r="A1828">
        <v>1827</v>
      </c>
      <c r="D1828" t="s">
        <v>43</v>
      </c>
      <c r="E1828" t="s">
        <v>43</v>
      </c>
      <c r="I1828" s="1"/>
      <c r="J1828" t="s">
        <v>43</v>
      </c>
      <c r="L1828" t="s">
        <v>16353</v>
      </c>
      <c r="O1828" t="s">
        <v>43</v>
      </c>
      <c r="P1828" t="s">
        <v>43</v>
      </c>
      <c r="Q1828" t="s">
        <v>43</v>
      </c>
      <c r="V1828" s="1"/>
      <c r="X1828" s="317"/>
      <c r="AB1828" s="317"/>
    </row>
    <row r="1829" spans="1:28">
      <c r="A1829">
        <v>1828</v>
      </c>
      <c r="D1829" t="s">
        <v>43</v>
      </c>
      <c r="E1829" t="s">
        <v>43</v>
      </c>
      <c r="I1829" s="1"/>
      <c r="J1829" t="s">
        <v>43</v>
      </c>
      <c r="L1829" t="s">
        <v>16353</v>
      </c>
      <c r="O1829" t="s">
        <v>43</v>
      </c>
      <c r="P1829" t="s">
        <v>43</v>
      </c>
      <c r="Q1829" t="s">
        <v>43</v>
      </c>
      <c r="V1829" s="1"/>
      <c r="X1829" s="317"/>
      <c r="AB1829" s="317"/>
    </row>
    <row r="1830" spans="1:28">
      <c r="A1830">
        <v>1829</v>
      </c>
      <c r="D1830" t="s">
        <v>43</v>
      </c>
      <c r="E1830" t="s">
        <v>43</v>
      </c>
      <c r="I1830" s="1"/>
      <c r="J1830" t="s">
        <v>43</v>
      </c>
      <c r="L1830" t="s">
        <v>16353</v>
      </c>
      <c r="O1830" t="s">
        <v>43</v>
      </c>
      <c r="P1830" t="s">
        <v>43</v>
      </c>
      <c r="Q1830" t="s">
        <v>43</v>
      </c>
      <c r="V1830" s="1"/>
      <c r="X1830" s="317"/>
      <c r="AB1830" s="317"/>
    </row>
    <row r="1831" spans="1:28">
      <c r="F1831" s="1"/>
      <c r="L1831" s="1"/>
      <c r="M1831" s="1"/>
      <c r="O1831" s="317"/>
    </row>
    <row r="1832" spans="1:28">
      <c r="F1832" s="1"/>
      <c r="L1832" s="1"/>
      <c r="M1832" s="1"/>
      <c r="O1832" s="317"/>
    </row>
    <row r="1833" spans="1:28">
      <c r="F1833" s="1"/>
      <c r="L1833" s="1"/>
      <c r="M1833" s="1"/>
      <c r="O1833" s="317"/>
    </row>
    <row r="1834" spans="1:28">
      <c r="F1834" s="1"/>
      <c r="L1834" s="1"/>
      <c r="M1834" s="1"/>
      <c r="O1834" s="317"/>
    </row>
    <row r="1835" spans="1:28">
      <c r="F1835" s="1"/>
      <c r="L1835" s="1"/>
      <c r="M1835" s="1"/>
      <c r="O1835" s="317"/>
    </row>
    <row r="1836" spans="1:28">
      <c r="F1836" s="1"/>
      <c r="L1836" s="1"/>
      <c r="M1836" s="1"/>
      <c r="O1836" s="317"/>
    </row>
    <row r="1837" spans="1:28">
      <c r="F1837" s="1"/>
      <c r="L1837" s="1"/>
      <c r="M1837" s="1"/>
      <c r="O1837" s="317"/>
    </row>
    <row r="1838" spans="1:28">
      <c r="F1838" s="1"/>
      <c r="L1838" s="1"/>
      <c r="M1838" s="1"/>
      <c r="O1838" s="317"/>
    </row>
    <row r="1839" spans="1:28">
      <c r="F1839" s="1"/>
      <c r="L1839" s="1"/>
      <c r="M1839" s="1"/>
      <c r="O1839" s="317"/>
    </row>
    <row r="1840" spans="1:28">
      <c r="F1840" s="1"/>
      <c r="L1840" s="1"/>
      <c r="M1840" s="1"/>
      <c r="O1840" s="317"/>
    </row>
    <row r="1841" spans="6:15">
      <c r="F1841" s="1"/>
      <c r="L1841" s="1"/>
      <c r="M1841" s="1"/>
      <c r="O1841" s="317"/>
    </row>
    <row r="1842" spans="6:15">
      <c r="F1842" s="1"/>
      <c r="L1842" s="1"/>
      <c r="M1842" s="1"/>
      <c r="O1842" s="317"/>
    </row>
    <row r="1843" spans="6:15">
      <c r="F1843" s="1"/>
      <c r="L1843" s="1"/>
      <c r="M1843" s="1"/>
      <c r="O1843" s="317"/>
    </row>
    <row r="1844" spans="6:15">
      <c r="F1844" s="1"/>
      <c r="L1844" s="1"/>
      <c r="M1844" s="1"/>
      <c r="O1844" s="317"/>
    </row>
    <row r="1845" spans="6:15">
      <c r="F1845" s="1"/>
      <c r="L1845" s="1"/>
      <c r="M1845" s="1"/>
      <c r="O1845" s="317"/>
    </row>
    <row r="1846" spans="6:15">
      <c r="F1846" s="1"/>
      <c r="L1846" s="1"/>
      <c r="M1846" s="1"/>
      <c r="O1846" s="317"/>
    </row>
    <row r="1847" spans="6:15">
      <c r="F1847" s="1"/>
      <c r="L1847" s="1"/>
      <c r="M1847" s="1"/>
      <c r="O1847" s="317"/>
    </row>
    <row r="1848" spans="6:15">
      <c r="F1848" s="1"/>
      <c r="L1848" s="1"/>
      <c r="M1848" s="1"/>
      <c r="O1848" s="317"/>
    </row>
    <row r="1849" spans="6:15">
      <c r="F1849" s="1"/>
      <c r="L1849" s="1"/>
      <c r="M1849" s="1"/>
      <c r="O1849" s="317"/>
    </row>
    <row r="1850" spans="6:15">
      <c r="F1850" s="1"/>
      <c r="L1850" s="1"/>
      <c r="M1850" s="1"/>
      <c r="O1850" s="317"/>
    </row>
    <row r="1851" spans="6:15">
      <c r="F1851" s="1"/>
      <c r="L1851" s="1"/>
      <c r="M1851" s="1"/>
      <c r="O1851" s="317"/>
    </row>
    <row r="1852" spans="6:15">
      <c r="F1852" s="1"/>
      <c r="L1852" s="1"/>
      <c r="M1852" s="1"/>
      <c r="O1852" s="317"/>
    </row>
    <row r="1853" spans="6:15">
      <c r="F1853" s="1"/>
      <c r="L1853" s="1"/>
      <c r="M1853" s="1"/>
      <c r="O1853" s="317"/>
    </row>
    <row r="1854" spans="6:15">
      <c r="F1854" s="1"/>
      <c r="L1854" s="1"/>
      <c r="M1854" s="1"/>
      <c r="O1854" s="317"/>
    </row>
    <row r="1855" spans="6:15">
      <c r="F1855" s="1"/>
      <c r="L1855" s="1"/>
      <c r="M1855" s="1"/>
      <c r="O1855" s="317"/>
    </row>
    <row r="1856" spans="6:15">
      <c r="F1856" s="1"/>
      <c r="L1856" s="1"/>
      <c r="M1856" s="1"/>
      <c r="O1856" s="317"/>
    </row>
    <row r="1857" spans="6:15">
      <c r="F1857" s="1"/>
      <c r="L1857" s="1"/>
      <c r="M1857" s="1"/>
      <c r="O1857" s="317"/>
    </row>
    <row r="1858" spans="6:15">
      <c r="F1858" s="1"/>
      <c r="L1858" s="1"/>
      <c r="M1858" s="1"/>
      <c r="O1858" s="317"/>
    </row>
    <row r="1859" spans="6:15">
      <c r="F1859" s="1"/>
      <c r="L1859" s="1"/>
      <c r="M1859" s="1"/>
      <c r="O1859" s="317"/>
    </row>
    <row r="1860" spans="6:15">
      <c r="F1860" s="1"/>
      <c r="L1860" s="1"/>
      <c r="M1860" s="1"/>
      <c r="O1860" s="317"/>
    </row>
    <row r="1861" spans="6:15">
      <c r="F1861" s="1"/>
      <c r="L1861" s="1"/>
      <c r="M1861" s="1"/>
      <c r="O1861" s="317"/>
    </row>
    <row r="1862" spans="6:15">
      <c r="F1862" s="1"/>
      <c r="L1862" s="1"/>
      <c r="M1862" s="1"/>
      <c r="O1862" s="317"/>
    </row>
    <row r="1863" spans="6:15">
      <c r="F1863" s="1"/>
      <c r="L1863" s="1"/>
      <c r="M1863" s="1"/>
      <c r="O1863" s="317"/>
    </row>
    <row r="1864" spans="6:15">
      <c r="F1864" s="1"/>
      <c r="L1864" s="1"/>
      <c r="M1864" s="1"/>
      <c r="O1864" s="317"/>
    </row>
    <row r="1865" spans="6:15">
      <c r="F1865" s="1"/>
      <c r="L1865" s="1"/>
      <c r="M1865" s="1"/>
      <c r="O1865" s="317"/>
    </row>
    <row r="1866" spans="6:15">
      <c r="F1866" s="1"/>
      <c r="L1866" s="1"/>
      <c r="M1866" s="1"/>
      <c r="O1866" s="317"/>
    </row>
    <row r="1867" spans="6:15">
      <c r="F1867" s="1"/>
      <c r="L1867" s="1"/>
      <c r="M1867" s="1"/>
      <c r="O1867" s="317"/>
    </row>
    <row r="1868" spans="6:15">
      <c r="F1868" s="1"/>
      <c r="L1868" s="1"/>
      <c r="M1868" s="1"/>
      <c r="O1868" s="317"/>
    </row>
    <row r="1869" spans="6:15">
      <c r="F1869" s="1"/>
      <c r="L1869" s="1"/>
      <c r="M1869" s="1"/>
      <c r="O1869" s="317"/>
    </row>
    <row r="1870" spans="6:15">
      <c r="F1870" s="1"/>
      <c r="L1870" s="1"/>
      <c r="M1870" s="1"/>
      <c r="O1870" s="317"/>
    </row>
    <row r="1871" spans="6:15">
      <c r="F1871" s="1"/>
      <c r="L1871" s="1"/>
      <c r="M1871" s="1"/>
      <c r="O1871" s="317"/>
    </row>
    <row r="1872" spans="6:15">
      <c r="F1872" s="1"/>
      <c r="L1872" s="1"/>
      <c r="M1872" s="1"/>
      <c r="O1872" s="317"/>
    </row>
    <row r="1873" spans="6:15">
      <c r="F1873" s="1"/>
      <c r="L1873" s="1"/>
      <c r="M1873" s="1"/>
      <c r="O1873" s="317"/>
    </row>
    <row r="1874" spans="6:15">
      <c r="F1874" s="1"/>
      <c r="L1874" s="1"/>
      <c r="M1874" s="1"/>
      <c r="O1874" s="317"/>
    </row>
    <row r="1875" spans="6:15">
      <c r="F1875" s="1"/>
      <c r="L1875" s="1"/>
      <c r="M1875" s="1"/>
      <c r="O1875" s="317"/>
    </row>
    <row r="1876" spans="6:15">
      <c r="F1876" s="1"/>
      <c r="L1876" s="1"/>
      <c r="M1876" s="1"/>
      <c r="O1876" s="317"/>
    </row>
    <row r="1877" spans="6:15">
      <c r="F1877" s="1"/>
      <c r="L1877" s="1"/>
      <c r="M1877" s="1"/>
      <c r="O1877" s="317"/>
    </row>
    <row r="1878" spans="6:15">
      <c r="F1878" s="1"/>
      <c r="L1878" s="1"/>
      <c r="M1878" s="1"/>
      <c r="O1878" s="317"/>
    </row>
    <row r="1879" spans="6:15">
      <c r="F1879" s="1"/>
      <c r="L1879" s="1"/>
      <c r="M1879" s="1"/>
      <c r="O1879" s="317"/>
    </row>
    <row r="1880" spans="6:15">
      <c r="F1880" s="1"/>
      <c r="L1880" s="1"/>
      <c r="M1880" s="1"/>
      <c r="O1880" s="317"/>
    </row>
    <row r="1881" spans="6:15">
      <c r="F1881" s="1"/>
      <c r="L1881" s="1"/>
      <c r="M1881" s="1"/>
      <c r="O1881" s="317"/>
    </row>
    <row r="1882" spans="6:15">
      <c r="F1882" s="1"/>
      <c r="L1882" s="1"/>
      <c r="M1882" s="1"/>
      <c r="O1882" s="317"/>
    </row>
    <row r="1883" spans="6:15">
      <c r="F1883" s="1"/>
      <c r="L1883" s="1"/>
      <c r="M1883" s="1"/>
      <c r="O1883" s="317"/>
    </row>
    <row r="1884" spans="6:15">
      <c r="F1884" s="1"/>
      <c r="L1884" s="1"/>
      <c r="M1884" s="1"/>
      <c r="O1884" s="317"/>
    </row>
    <row r="1885" spans="6:15">
      <c r="F1885" s="1"/>
      <c r="L1885" s="1"/>
      <c r="M1885" s="1"/>
      <c r="O1885" s="317"/>
    </row>
    <row r="1886" spans="6:15">
      <c r="F1886" s="1"/>
      <c r="L1886" s="1"/>
      <c r="M1886" s="1"/>
      <c r="O1886" s="317"/>
    </row>
    <row r="1887" spans="6:15">
      <c r="F1887" s="1"/>
      <c r="L1887" s="1"/>
      <c r="M1887" s="1"/>
      <c r="O1887" s="317"/>
    </row>
    <row r="1888" spans="6:15">
      <c r="F1888" s="1"/>
      <c r="L1888" s="1"/>
      <c r="M1888" s="1"/>
      <c r="O1888" s="317"/>
    </row>
    <row r="1889" spans="6:15">
      <c r="F1889" s="1"/>
      <c r="L1889" s="1"/>
      <c r="M1889" s="1"/>
      <c r="O1889" s="317"/>
    </row>
    <row r="1890" spans="6:15">
      <c r="F1890" s="1"/>
      <c r="L1890" s="1"/>
      <c r="M1890" s="1"/>
      <c r="O1890" s="317"/>
    </row>
    <row r="1891" spans="6:15">
      <c r="F1891" s="1"/>
      <c r="L1891" s="1"/>
      <c r="M1891" s="1"/>
      <c r="O1891" s="317"/>
    </row>
    <row r="1892" spans="6:15">
      <c r="F1892" s="1"/>
      <c r="L1892" s="1"/>
      <c r="M1892" s="1"/>
      <c r="O1892" s="317"/>
    </row>
    <row r="1893" spans="6:15">
      <c r="F1893" s="1"/>
      <c r="L1893" s="1"/>
      <c r="M1893" s="1"/>
      <c r="O1893" s="317"/>
    </row>
    <row r="1894" spans="6:15">
      <c r="F1894" s="1"/>
      <c r="L1894" s="1"/>
      <c r="M1894" s="1"/>
      <c r="O1894" s="317"/>
    </row>
    <row r="1895" spans="6:15">
      <c r="F1895" s="1"/>
      <c r="L1895" s="1"/>
      <c r="M1895" s="1"/>
      <c r="O1895" s="317"/>
    </row>
    <row r="1896" spans="6:15">
      <c r="F1896" s="1"/>
      <c r="L1896" s="1"/>
      <c r="M1896" s="1"/>
      <c r="O1896" s="317"/>
    </row>
    <row r="1897" spans="6:15">
      <c r="F1897" s="1"/>
      <c r="L1897" s="1"/>
      <c r="M1897" s="1"/>
      <c r="O1897" s="317"/>
    </row>
    <row r="1898" spans="6:15">
      <c r="F1898" s="1"/>
      <c r="L1898" s="1"/>
      <c r="M1898" s="1"/>
      <c r="O1898" s="317"/>
    </row>
    <row r="1899" spans="6:15">
      <c r="F1899" s="1"/>
      <c r="L1899" s="1"/>
      <c r="M1899" s="1"/>
      <c r="O1899" s="317"/>
    </row>
    <row r="1900" spans="6:15">
      <c r="F1900" s="1"/>
      <c r="L1900" s="1"/>
      <c r="M1900" s="1"/>
      <c r="O1900" s="317"/>
    </row>
    <row r="1901" spans="6:15">
      <c r="F1901" s="1"/>
      <c r="L1901" s="1"/>
      <c r="M1901" s="1"/>
      <c r="O1901" s="317"/>
    </row>
    <row r="1902" spans="6:15">
      <c r="F1902" s="1"/>
      <c r="L1902" s="1"/>
      <c r="M1902" s="1"/>
      <c r="O1902" s="317"/>
    </row>
    <row r="1903" spans="6:15">
      <c r="F1903" s="1"/>
      <c r="L1903" s="1"/>
      <c r="M1903" s="1"/>
      <c r="O1903" s="317"/>
    </row>
    <row r="1904" spans="6:15">
      <c r="F1904" s="1"/>
      <c r="L1904" s="1"/>
      <c r="M1904" s="1"/>
      <c r="O1904" s="317"/>
    </row>
    <row r="1905" spans="6:15">
      <c r="F1905" s="1"/>
      <c r="L1905" s="1"/>
      <c r="M1905" s="1"/>
      <c r="O1905" s="317"/>
    </row>
    <row r="1906" spans="6:15">
      <c r="F1906" s="1"/>
      <c r="L1906" s="1"/>
      <c r="M1906" s="1"/>
      <c r="O1906" s="317"/>
    </row>
    <row r="1907" spans="6:15">
      <c r="F1907" s="1"/>
      <c r="L1907" s="1"/>
      <c r="M1907" s="1"/>
      <c r="O1907" s="317"/>
    </row>
    <row r="1908" spans="6:15">
      <c r="F1908" s="1"/>
      <c r="L1908" s="1"/>
      <c r="M1908" s="1"/>
      <c r="O1908" s="317"/>
    </row>
    <row r="1909" spans="6:15">
      <c r="F1909" s="1"/>
      <c r="L1909" s="1"/>
      <c r="M1909" s="1"/>
      <c r="O1909" s="317"/>
    </row>
    <row r="1910" spans="6:15">
      <c r="F1910" s="1"/>
      <c r="L1910" s="1"/>
      <c r="M1910" s="1"/>
      <c r="O1910" s="317"/>
    </row>
    <row r="1911" spans="6:15">
      <c r="F1911" s="1"/>
      <c r="L1911" s="1"/>
      <c r="M1911" s="1"/>
      <c r="O1911" s="317"/>
    </row>
    <row r="1912" spans="6:15">
      <c r="F1912" s="1"/>
      <c r="L1912" s="1"/>
      <c r="M1912" s="1"/>
      <c r="O1912" s="317"/>
    </row>
    <row r="1913" spans="6:15">
      <c r="F1913" s="1"/>
      <c r="L1913" s="1"/>
      <c r="M1913" s="1"/>
      <c r="O1913" s="317"/>
    </row>
    <row r="1914" spans="6:15">
      <c r="F1914" s="1"/>
      <c r="L1914" s="1"/>
      <c r="M1914" s="1"/>
      <c r="O1914" s="317"/>
    </row>
    <row r="1915" spans="6:15">
      <c r="F1915" s="1"/>
      <c r="L1915" s="1"/>
      <c r="M1915" s="1"/>
      <c r="O1915" s="317"/>
    </row>
    <row r="1916" spans="6:15">
      <c r="F1916" s="1"/>
      <c r="L1916" s="1"/>
      <c r="M1916" s="1"/>
      <c r="O1916" s="317"/>
    </row>
    <row r="1917" spans="6:15">
      <c r="F1917" s="1"/>
      <c r="L1917" s="1"/>
      <c r="M1917" s="1"/>
      <c r="O1917" s="317"/>
    </row>
    <row r="1918" spans="6:15">
      <c r="F1918" s="1"/>
      <c r="L1918" s="1"/>
      <c r="M1918" s="1"/>
      <c r="O1918" s="317"/>
    </row>
    <row r="1919" spans="6:15">
      <c r="F1919" s="1"/>
      <c r="L1919" s="1"/>
      <c r="M1919" s="1"/>
      <c r="O1919" s="317"/>
    </row>
    <row r="1920" spans="6:15">
      <c r="F1920" s="1"/>
      <c r="L1920" s="1"/>
      <c r="M1920" s="1"/>
      <c r="O1920" s="317"/>
    </row>
    <row r="1921" spans="6:15">
      <c r="F1921" s="1"/>
      <c r="L1921" s="1"/>
      <c r="M1921" s="1"/>
      <c r="O1921" s="317"/>
    </row>
    <row r="1922" spans="6:15">
      <c r="F1922" s="1"/>
      <c r="L1922" s="1"/>
      <c r="M1922" s="1"/>
      <c r="O1922" s="317"/>
    </row>
    <row r="1923" spans="6:15">
      <c r="F1923" s="1"/>
      <c r="L1923" s="1"/>
      <c r="M1923" s="1"/>
      <c r="O1923" s="317"/>
    </row>
    <row r="1924" spans="6:15">
      <c r="F1924" s="1"/>
      <c r="L1924" s="1"/>
      <c r="M1924" s="1"/>
      <c r="O1924" s="317"/>
    </row>
    <row r="1925" spans="6:15">
      <c r="F1925" s="1"/>
      <c r="L1925" s="1"/>
      <c r="M1925" s="1"/>
      <c r="O1925" s="317"/>
    </row>
    <row r="1926" spans="6:15">
      <c r="F1926" s="1"/>
      <c r="L1926" s="1"/>
      <c r="M1926" s="1"/>
      <c r="O1926" s="317"/>
    </row>
    <row r="1927" spans="6:15">
      <c r="F1927" s="1"/>
      <c r="L1927" s="1"/>
      <c r="M1927" s="1"/>
      <c r="O1927" s="317"/>
    </row>
    <row r="1928" spans="6:15">
      <c r="F1928" s="1"/>
      <c r="L1928" s="1"/>
      <c r="M1928" s="1"/>
      <c r="O1928" s="317"/>
    </row>
    <row r="1929" spans="6:15">
      <c r="F1929" s="1"/>
      <c r="L1929" s="1"/>
      <c r="M1929" s="1"/>
      <c r="O1929" s="317"/>
    </row>
    <row r="1930" spans="6:15">
      <c r="F1930" s="1"/>
      <c r="L1930" s="1"/>
      <c r="M1930" s="1"/>
      <c r="O1930" s="317"/>
    </row>
    <row r="1931" spans="6:15">
      <c r="F1931" s="1"/>
      <c r="L1931" s="1"/>
      <c r="M1931" s="1"/>
      <c r="O1931" s="317"/>
    </row>
    <row r="1932" spans="6:15">
      <c r="F1932" s="1"/>
      <c r="L1932" s="1"/>
      <c r="M1932" s="1"/>
      <c r="O1932" s="317"/>
    </row>
    <row r="1933" spans="6:15">
      <c r="F1933" s="1"/>
      <c r="L1933" s="1"/>
      <c r="M1933" s="1"/>
      <c r="O1933" s="317"/>
    </row>
    <row r="1934" spans="6:15">
      <c r="F1934" s="1"/>
      <c r="L1934" s="1"/>
      <c r="M1934" s="1"/>
      <c r="O1934" s="317"/>
    </row>
    <row r="1935" spans="6:15">
      <c r="F1935" s="1"/>
      <c r="L1935" s="1"/>
      <c r="M1935" s="1"/>
      <c r="O1935" s="317"/>
    </row>
    <row r="1936" spans="6:15">
      <c r="F1936" s="1"/>
      <c r="L1936" s="1"/>
      <c r="M1936" s="1"/>
      <c r="O1936" s="317"/>
    </row>
    <row r="1937" spans="6:15">
      <c r="F1937" s="1"/>
      <c r="L1937" s="1"/>
      <c r="M1937" s="1"/>
      <c r="O1937" s="317"/>
    </row>
    <row r="1938" spans="6:15">
      <c r="F1938" s="1"/>
      <c r="L1938" s="1"/>
      <c r="M1938" s="1"/>
      <c r="O1938" s="317"/>
    </row>
    <row r="1939" spans="6:15">
      <c r="F1939" s="1"/>
      <c r="L1939" s="1"/>
      <c r="M1939" s="1"/>
      <c r="O1939" s="317"/>
    </row>
    <row r="1940" spans="6:15">
      <c r="F1940" s="1"/>
      <c r="L1940" s="1"/>
      <c r="M1940" s="1"/>
      <c r="O1940" s="317"/>
    </row>
    <row r="1941" spans="6:15">
      <c r="F1941" s="1"/>
      <c r="L1941" s="1"/>
      <c r="M1941" s="1"/>
      <c r="O1941" s="317"/>
    </row>
    <row r="1942" spans="6:15">
      <c r="F1942" s="1"/>
      <c r="L1942" s="1"/>
      <c r="M1942" s="1"/>
      <c r="O1942" s="317"/>
    </row>
    <row r="1943" spans="6:15">
      <c r="F1943" s="1"/>
      <c r="L1943" s="1"/>
      <c r="M1943" s="1"/>
      <c r="O1943" s="317"/>
    </row>
    <row r="1944" spans="6:15">
      <c r="F1944" s="1"/>
      <c r="L1944" s="1"/>
      <c r="M1944" s="1"/>
      <c r="O1944" s="317"/>
    </row>
    <row r="1945" spans="6:15">
      <c r="F1945" s="1"/>
      <c r="L1945" s="1"/>
      <c r="M1945" s="1"/>
      <c r="O1945" s="317"/>
    </row>
    <row r="1946" spans="6:15">
      <c r="F1946" s="1"/>
      <c r="L1946" s="1"/>
      <c r="M1946" s="1"/>
      <c r="O1946" s="317"/>
    </row>
    <row r="1947" spans="6:15">
      <c r="F1947" s="1"/>
      <c r="L1947" s="1"/>
      <c r="M1947" s="1"/>
      <c r="O1947" s="317"/>
    </row>
    <row r="1948" spans="6:15">
      <c r="F1948" s="1"/>
      <c r="L1948" s="1"/>
      <c r="M1948" s="1"/>
      <c r="O1948" s="317"/>
    </row>
    <row r="1949" spans="6:15">
      <c r="F1949" s="1"/>
      <c r="L1949" s="1"/>
      <c r="M1949" s="1"/>
      <c r="O1949" s="317"/>
    </row>
    <row r="1950" spans="6:15">
      <c r="F1950" s="1"/>
      <c r="L1950" s="1"/>
      <c r="M1950" s="1"/>
      <c r="O1950" s="317"/>
    </row>
    <row r="1951" spans="6:15">
      <c r="F1951" s="1"/>
      <c r="L1951" s="1"/>
      <c r="M1951" s="1"/>
      <c r="O1951" s="317"/>
    </row>
    <row r="1952" spans="6:15">
      <c r="F1952" s="1"/>
      <c r="L1952" s="1"/>
      <c r="M1952" s="1"/>
      <c r="O1952" s="317"/>
    </row>
    <row r="1953" spans="6:15">
      <c r="F1953" s="1"/>
      <c r="L1953" s="1"/>
      <c r="M1953" s="1"/>
      <c r="O1953" s="317"/>
    </row>
    <row r="1954" spans="6:15">
      <c r="F1954" s="1"/>
      <c r="L1954" s="1"/>
      <c r="M1954" s="1"/>
      <c r="O1954" s="317"/>
    </row>
    <row r="1955" spans="6:15">
      <c r="F1955" s="1"/>
      <c r="L1955" s="1"/>
      <c r="M1955" s="1"/>
      <c r="O1955" s="317"/>
    </row>
    <row r="1956" spans="6:15">
      <c r="F1956" s="1"/>
      <c r="L1956" s="1"/>
      <c r="M1956" s="1"/>
      <c r="O1956" s="317"/>
    </row>
    <row r="1957" spans="6:15">
      <c r="F1957" s="1"/>
      <c r="L1957" s="1"/>
      <c r="M1957" s="1"/>
      <c r="O1957" s="317"/>
    </row>
    <row r="1958" spans="6:15">
      <c r="F1958" s="1"/>
      <c r="L1958" s="1"/>
      <c r="M1958" s="1"/>
      <c r="O1958" s="317"/>
    </row>
    <row r="1959" spans="6:15">
      <c r="F1959" s="1"/>
      <c r="L1959" s="1"/>
      <c r="M1959" s="1"/>
      <c r="O1959" s="317"/>
    </row>
    <row r="1960" spans="6:15">
      <c r="F1960" s="1"/>
      <c r="L1960" s="1"/>
      <c r="M1960" s="1"/>
      <c r="O1960" s="317"/>
    </row>
    <row r="1961" spans="6:15">
      <c r="F1961" s="1"/>
      <c r="L1961" s="1"/>
      <c r="M1961" s="1"/>
      <c r="O1961" s="317"/>
    </row>
    <row r="1962" spans="6:15">
      <c r="F1962" s="1"/>
      <c r="L1962" s="1"/>
      <c r="M1962" s="1"/>
      <c r="O1962" s="317"/>
    </row>
    <row r="1963" spans="6:15">
      <c r="F1963" s="1"/>
      <c r="L1963" s="1"/>
      <c r="M1963" s="1"/>
      <c r="O1963" s="317"/>
    </row>
    <row r="1964" spans="6:15">
      <c r="F1964" s="1"/>
      <c r="L1964" s="1"/>
      <c r="M1964" s="1"/>
      <c r="O1964" s="317"/>
    </row>
    <row r="1965" spans="6:15">
      <c r="F1965" s="1"/>
      <c r="L1965" s="1"/>
      <c r="M1965" s="1"/>
      <c r="O1965" s="317"/>
    </row>
    <row r="1966" spans="6:15">
      <c r="F1966" s="1"/>
      <c r="L1966" s="1"/>
      <c r="M1966" s="1"/>
      <c r="O1966" s="317"/>
    </row>
    <row r="1967" spans="6:15">
      <c r="F1967" s="1"/>
      <c r="L1967" s="1"/>
      <c r="M1967" s="1"/>
      <c r="O1967" s="317"/>
    </row>
    <row r="1968" spans="6:15">
      <c r="F1968" s="1"/>
      <c r="L1968" s="1"/>
      <c r="M1968" s="1"/>
      <c r="O1968" s="317"/>
    </row>
    <row r="1969" spans="6:15">
      <c r="F1969" s="1"/>
      <c r="L1969" s="1"/>
      <c r="M1969" s="1"/>
      <c r="O1969" s="317"/>
    </row>
    <row r="1970" spans="6:15">
      <c r="F1970" s="1"/>
      <c r="L1970" s="1"/>
      <c r="M1970" s="1"/>
      <c r="O1970" s="317"/>
    </row>
    <row r="1971" spans="6:15">
      <c r="F1971" s="1"/>
      <c r="L1971" s="1"/>
      <c r="M1971" s="1"/>
      <c r="O1971" s="317"/>
    </row>
    <row r="1972" spans="6:15">
      <c r="F1972" s="1"/>
      <c r="L1972" s="1"/>
      <c r="M1972" s="1"/>
      <c r="O1972" s="317"/>
    </row>
    <row r="1973" spans="6:15">
      <c r="F1973" s="1"/>
      <c r="L1973" s="1"/>
      <c r="M1973" s="1"/>
      <c r="O1973" s="317"/>
    </row>
    <row r="1974" spans="6:15">
      <c r="F1974" s="1"/>
      <c r="L1974" s="1"/>
      <c r="M1974" s="1"/>
      <c r="O1974" s="317"/>
    </row>
    <row r="1975" spans="6:15">
      <c r="F1975" s="1"/>
      <c r="L1975" s="1"/>
      <c r="M1975" s="1"/>
      <c r="O1975" s="317"/>
    </row>
    <row r="1976" spans="6:15">
      <c r="F1976" s="1"/>
      <c r="L1976" s="1"/>
      <c r="M1976" s="1"/>
      <c r="O1976" s="317"/>
    </row>
    <row r="1977" spans="6:15">
      <c r="F1977" s="1"/>
      <c r="L1977" s="1"/>
      <c r="M1977" s="1"/>
      <c r="O1977" s="317"/>
    </row>
    <row r="1978" spans="6:15">
      <c r="F1978" s="1"/>
      <c r="L1978" s="1"/>
      <c r="M1978" s="1"/>
      <c r="O1978" s="317"/>
    </row>
    <row r="1979" spans="6:15">
      <c r="F1979" s="1"/>
      <c r="L1979" s="1"/>
      <c r="M1979" s="1"/>
      <c r="O1979" s="317"/>
    </row>
    <row r="1980" spans="6:15">
      <c r="F1980" s="1"/>
      <c r="L1980" s="1"/>
      <c r="M1980" s="1"/>
      <c r="O1980" s="317"/>
    </row>
    <row r="1981" spans="6:15">
      <c r="F1981" s="1"/>
      <c r="L1981" s="1"/>
      <c r="M1981" s="1"/>
      <c r="O1981" s="317"/>
    </row>
    <row r="1982" spans="6:15">
      <c r="F1982" s="1"/>
      <c r="L1982" s="1"/>
      <c r="M1982" s="1"/>
      <c r="O1982" s="317"/>
    </row>
    <row r="1983" spans="6:15">
      <c r="F1983" s="1"/>
      <c r="L1983" s="1"/>
      <c r="M1983" s="1"/>
      <c r="O1983" s="317"/>
    </row>
    <row r="1984" spans="6:15">
      <c r="F1984" s="1"/>
      <c r="L1984" s="1"/>
      <c r="M1984" s="1"/>
      <c r="O1984" s="317"/>
    </row>
    <row r="1985" spans="6:15">
      <c r="F1985" s="1"/>
      <c r="L1985" s="1"/>
      <c r="M1985" s="1"/>
      <c r="O1985" s="317"/>
    </row>
    <row r="1986" spans="6:15">
      <c r="F1986" s="1"/>
      <c r="L1986" s="1"/>
      <c r="M1986" s="1"/>
      <c r="O1986" s="317"/>
    </row>
    <row r="1987" spans="6:15">
      <c r="F1987" s="1"/>
      <c r="L1987" s="1"/>
      <c r="M1987" s="1"/>
      <c r="O1987" s="317"/>
    </row>
    <row r="1988" spans="6:15">
      <c r="F1988" s="1"/>
      <c r="L1988" s="1"/>
      <c r="M1988" s="1"/>
      <c r="O1988" s="317"/>
    </row>
    <row r="1989" spans="6:15">
      <c r="F1989" s="1"/>
      <c r="L1989" s="1"/>
      <c r="M1989" s="1"/>
      <c r="O1989" s="317"/>
    </row>
    <row r="1990" spans="6:15">
      <c r="F1990" s="1"/>
      <c r="L1990" s="1"/>
      <c r="M1990" s="1"/>
      <c r="O1990" s="317"/>
    </row>
    <row r="1991" spans="6:15">
      <c r="F1991" s="1"/>
      <c r="L1991" s="1"/>
      <c r="M1991" s="1"/>
      <c r="O1991" s="317"/>
    </row>
    <row r="1992" spans="6:15">
      <c r="F1992" s="1"/>
      <c r="L1992" s="1"/>
      <c r="M1992" s="1"/>
      <c r="O1992" s="317"/>
    </row>
    <row r="1993" spans="6:15">
      <c r="F1993" s="1"/>
      <c r="L1993" s="1"/>
      <c r="M1993" s="1"/>
      <c r="O1993" s="317"/>
    </row>
    <row r="1994" spans="6:15">
      <c r="F1994" s="1"/>
      <c r="L1994" s="1"/>
      <c r="M1994" s="1"/>
      <c r="O1994" s="317"/>
    </row>
    <row r="1995" spans="6:15">
      <c r="F1995" s="1"/>
      <c r="L1995" s="1"/>
      <c r="M1995" s="1"/>
      <c r="O1995" s="317"/>
    </row>
    <row r="1996" spans="6:15">
      <c r="F1996" s="1"/>
      <c r="L1996" s="1"/>
      <c r="M1996" s="1"/>
      <c r="O1996" s="317"/>
    </row>
    <row r="1997" spans="6:15">
      <c r="F1997" s="1"/>
      <c r="L1997" s="1"/>
      <c r="M1997" s="1"/>
      <c r="O1997" s="317"/>
    </row>
    <row r="1998" spans="6:15">
      <c r="F1998" s="1"/>
      <c r="L1998" s="1"/>
      <c r="M1998" s="1"/>
      <c r="O1998" s="317"/>
    </row>
    <row r="1999" spans="6:15">
      <c r="F1999" s="1"/>
      <c r="L1999" s="1"/>
      <c r="M1999" s="1"/>
      <c r="O1999" s="317"/>
    </row>
    <row r="2000" spans="6:15">
      <c r="F2000" s="1"/>
      <c r="L2000" s="1"/>
      <c r="M2000" s="1"/>
      <c r="O2000" s="317"/>
    </row>
    <row r="2001" spans="6:15">
      <c r="F2001" s="1"/>
      <c r="L2001" s="1"/>
      <c r="M2001" s="1"/>
      <c r="O2001" s="317"/>
    </row>
    <row r="2002" spans="6:15">
      <c r="F2002" s="1"/>
      <c r="L2002" s="1"/>
      <c r="M2002" s="1"/>
      <c r="O2002" s="317"/>
    </row>
    <row r="2003" spans="6:15">
      <c r="F2003" s="1"/>
      <c r="L2003" s="1"/>
      <c r="M2003" s="1"/>
      <c r="O2003" s="317"/>
    </row>
    <row r="2004" spans="6:15">
      <c r="F2004" s="1"/>
      <c r="L2004" s="1"/>
      <c r="M2004" s="1"/>
      <c r="O2004" s="317"/>
    </row>
    <row r="2005" spans="6:15">
      <c r="F2005" s="1"/>
      <c r="L2005" s="1"/>
      <c r="M2005" s="1"/>
      <c r="O2005" s="317"/>
    </row>
    <row r="2006" spans="6:15">
      <c r="F2006" s="1"/>
      <c r="L2006" s="1"/>
      <c r="M2006" s="1"/>
      <c r="O2006" s="317"/>
    </row>
    <row r="2007" spans="6:15">
      <c r="F2007" s="1"/>
      <c r="L2007" s="1"/>
      <c r="M2007" s="1"/>
      <c r="O2007" s="317"/>
    </row>
    <row r="2008" spans="6:15">
      <c r="F2008" s="1"/>
      <c r="L2008" s="1"/>
      <c r="M2008" s="1"/>
      <c r="O2008" s="317"/>
    </row>
    <row r="2009" spans="6:15">
      <c r="F2009" s="1"/>
      <c r="L2009" s="1"/>
      <c r="M2009" s="1"/>
      <c r="O2009" s="317"/>
    </row>
    <row r="2010" spans="6:15">
      <c r="F2010" s="1"/>
      <c r="L2010" s="1"/>
      <c r="M2010" s="1"/>
      <c r="O2010" s="317"/>
    </row>
    <row r="2011" spans="6:15">
      <c r="F2011" s="1"/>
      <c r="L2011" s="1"/>
      <c r="M2011" s="1"/>
      <c r="O2011" s="317"/>
    </row>
    <row r="2012" spans="6:15">
      <c r="F2012" s="1"/>
      <c r="L2012" s="1"/>
      <c r="M2012" s="1"/>
      <c r="O2012" s="317"/>
    </row>
    <row r="2013" spans="6:15">
      <c r="F2013" s="1"/>
      <c r="L2013" s="1"/>
      <c r="M2013" s="1"/>
      <c r="O2013" s="317"/>
    </row>
    <row r="2014" spans="6:15">
      <c r="F2014" s="1"/>
      <c r="L2014" s="1"/>
      <c r="M2014" s="1"/>
      <c r="O2014" s="317"/>
    </row>
    <row r="2015" spans="6:15">
      <c r="F2015" s="1"/>
      <c r="L2015" s="1"/>
      <c r="M2015" s="1"/>
      <c r="O2015" s="317"/>
    </row>
    <row r="2016" spans="6:15">
      <c r="F2016" s="1"/>
      <c r="L2016" s="1"/>
      <c r="M2016" s="1"/>
      <c r="O2016" s="317"/>
    </row>
    <row r="2017" spans="6:15">
      <c r="F2017" s="1"/>
      <c r="L2017" s="1"/>
      <c r="M2017" s="1"/>
      <c r="O2017" s="317"/>
    </row>
    <row r="2018" spans="6:15">
      <c r="F2018" s="1"/>
      <c r="L2018" s="1"/>
      <c r="M2018" s="1"/>
      <c r="O2018" s="317"/>
    </row>
    <row r="2019" spans="6:15">
      <c r="F2019" s="1"/>
      <c r="L2019" s="1"/>
      <c r="M2019" s="1"/>
      <c r="O2019" s="317"/>
    </row>
    <row r="2020" spans="6:15">
      <c r="F2020" s="1"/>
      <c r="L2020" s="1"/>
      <c r="M2020" s="1"/>
      <c r="O2020" s="317"/>
    </row>
    <row r="2021" spans="6:15">
      <c r="F2021" s="1"/>
      <c r="L2021" s="1"/>
      <c r="M2021" s="1"/>
      <c r="O2021" s="317"/>
    </row>
    <row r="2022" spans="6:15">
      <c r="F2022" s="1"/>
      <c r="L2022" s="1"/>
      <c r="M2022" s="1"/>
      <c r="O2022" s="317"/>
    </row>
    <row r="2023" spans="6:15">
      <c r="F2023" s="1"/>
      <c r="L2023" s="1"/>
      <c r="M2023" s="1"/>
      <c r="O2023" s="317"/>
    </row>
    <row r="2024" spans="6:15">
      <c r="F2024" s="1"/>
      <c r="L2024" s="1"/>
      <c r="M2024" s="1"/>
      <c r="O2024" s="317"/>
    </row>
    <row r="2025" spans="6:15">
      <c r="F2025" s="1"/>
      <c r="L2025" s="1"/>
      <c r="M2025" s="1"/>
      <c r="O2025" s="317"/>
    </row>
    <row r="2026" spans="6:15">
      <c r="F2026" s="1"/>
      <c r="L2026" s="1"/>
      <c r="M2026" s="1"/>
      <c r="O2026" s="317"/>
    </row>
    <row r="2027" spans="6:15">
      <c r="F2027" s="1"/>
      <c r="L2027" s="1"/>
      <c r="M2027" s="1"/>
      <c r="O2027" s="317"/>
    </row>
    <row r="2028" spans="6:15">
      <c r="F2028" s="1"/>
      <c r="L2028" s="1"/>
      <c r="M2028" s="1"/>
      <c r="O2028" s="317"/>
    </row>
    <row r="2029" spans="6:15">
      <c r="F2029" s="1"/>
      <c r="L2029" s="1"/>
      <c r="M2029" s="1"/>
      <c r="O2029" s="317"/>
    </row>
    <row r="2030" spans="6:15">
      <c r="F2030" s="1"/>
      <c r="L2030" s="1"/>
      <c r="M2030" s="1"/>
      <c r="O2030" s="317"/>
    </row>
    <row r="2031" spans="6:15">
      <c r="F2031" s="1"/>
      <c r="L2031" s="1"/>
      <c r="M2031" s="1"/>
      <c r="O2031" s="317"/>
    </row>
    <row r="2032" spans="6:15">
      <c r="F2032" s="1"/>
      <c r="L2032" s="1"/>
      <c r="M2032" s="1"/>
      <c r="O2032" s="317"/>
    </row>
    <row r="2033" spans="6:15">
      <c r="F2033" s="1"/>
      <c r="L2033" s="1"/>
      <c r="M2033" s="1"/>
      <c r="O2033" s="317"/>
    </row>
    <row r="2034" spans="6:15">
      <c r="F2034" s="1"/>
      <c r="L2034" s="1"/>
      <c r="M2034" s="1"/>
      <c r="O2034" s="317"/>
    </row>
    <row r="2035" spans="6:15">
      <c r="F2035" s="1"/>
      <c r="L2035" s="1"/>
      <c r="M2035" s="1"/>
      <c r="O2035" s="317"/>
    </row>
    <row r="2036" spans="6:15">
      <c r="F2036" s="1"/>
      <c r="L2036" s="1"/>
      <c r="M2036" s="1"/>
      <c r="O2036" s="317"/>
    </row>
    <row r="2037" spans="6:15">
      <c r="F2037" s="1"/>
      <c r="L2037" s="1"/>
      <c r="M2037" s="1"/>
      <c r="O2037" s="317"/>
    </row>
    <row r="2038" spans="6:15">
      <c r="F2038" s="1"/>
      <c r="L2038" s="1"/>
      <c r="M2038" s="1"/>
      <c r="O2038" s="317"/>
    </row>
    <row r="2039" spans="6:15">
      <c r="F2039" s="1"/>
      <c r="L2039" s="1"/>
      <c r="M2039" s="1"/>
      <c r="O2039" s="317"/>
    </row>
    <row r="2040" spans="6:15">
      <c r="F2040" s="1"/>
      <c r="L2040" s="1"/>
      <c r="M2040" s="1"/>
      <c r="O2040" s="317"/>
    </row>
    <row r="2041" spans="6:15">
      <c r="F2041" s="1"/>
      <c r="L2041" s="1"/>
      <c r="M2041" s="1"/>
      <c r="O2041" s="317"/>
    </row>
    <row r="2042" spans="6:15">
      <c r="F2042" s="1"/>
      <c r="L2042" s="1"/>
      <c r="M2042" s="1"/>
      <c r="O2042" s="317"/>
    </row>
    <row r="2043" spans="6:15">
      <c r="F2043" s="1"/>
      <c r="L2043" s="1"/>
      <c r="M2043" s="1"/>
      <c r="O2043" s="317"/>
    </row>
    <row r="2044" spans="6:15">
      <c r="F2044" s="1"/>
      <c r="L2044" s="1"/>
      <c r="M2044" s="1"/>
      <c r="O2044" s="317"/>
    </row>
    <row r="2045" spans="6:15">
      <c r="F2045" s="1"/>
      <c r="L2045" s="1"/>
      <c r="M2045" s="1"/>
      <c r="O2045" s="317"/>
    </row>
    <row r="2046" spans="6:15">
      <c r="F2046" s="1"/>
      <c r="L2046" s="1"/>
      <c r="M2046" s="1"/>
      <c r="O2046" s="317"/>
    </row>
    <row r="2047" spans="6:15">
      <c r="F2047" s="1"/>
      <c r="L2047" s="1"/>
      <c r="M2047" s="1"/>
      <c r="O2047" s="317"/>
    </row>
    <row r="2048" spans="6:15">
      <c r="F2048" s="1"/>
      <c r="L2048" s="1"/>
      <c r="M2048" s="1"/>
      <c r="O2048" s="317"/>
    </row>
    <row r="2049" spans="6:15">
      <c r="F2049" s="1"/>
      <c r="L2049" s="1"/>
      <c r="M2049" s="1"/>
      <c r="O2049" s="317"/>
    </row>
    <row r="2050" spans="6:15">
      <c r="F2050" s="1"/>
      <c r="L2050" s="1"/>
      <c r="M2050" s="1"/>
      <c r="O2050" s="317"/>
    </row>
    <row r="2051" spans="6:15">
      <c r="F2051" s="1"/>
      <c r="L2051" s="1"/>
      <c r="M2051" s="1"/>
      <c r="O2051" s="317"/>
    </row>
    <row r="2052" spans="6:15">
      <c r="F2052" s="1"/>
      <c r="L2052" s="1"/>
      <c r="M2052" s="1"/>
      <c r="O2052" s="317"/>
    </row>
    <row r="2053" spans="6:15">
      <c r="F2053" s="1"/>
      <c r="L2053" s="1"/>
      <c r="M2053" s="1"/>
      <c r="O2053" s="317"/>
    </row>
    <row r="2054" spans="6:15">
      <c r="F2054" s="1"/>
      <c r="L2054" s="1"/>
      <c r="M2054" s="1"/>
      <c r="O2054" s="317"/>
    </row>
    <row r="2055" spans="6:15">
      <c r="F2055" s="1"/>
      <c r="L2055" s="1"/>
      <c r="M2055" s="1"/>
      <c r="O2055" s="317"/>
    </row>
    <row r="2056" spans="6:15">
      <c r="F2056" s="1"/>
      <c r="L2056" s="1"/>
      <c r="M2056" s="1"/>
      <c r="O2056" s="317"/>
    </row>
    <row r="2057" spans="6:15">
      <c r="F2057" s="1"/>
      <c r="L2057" s="1"/>
      <c r="M2057" s="1"/>
      <c r="O2057" s="317"/>
    </row>
    <row r="2058" spans="6:15">
      <c r="F2058" s="1"/>
      <c r="L2058" s="1"/>
      <c r="M2058" s="1"/>
      <c r="O2058" s="317"/>
    </row>
    <row r="2059" spans="6:15">
      <c r="F2059" s="1"/>
      <c r="L2059" s="1"/>
      <c r="M2059" s="1"/>
      <c r="O2059" s="317"/>
    </row>
    <row r="2060" spans="6:15">
      <c r="F2060" s="1"/>
      <c r="L2060" s="1"/>
      <c r="M2060" s="1"/>
      <c r="O2060" s="317"/>
    </row>
    <row r="2061" spans="6:15">
      <c r="F2061" s="1"/>
      <c r="L2061" s="1"/>
      <c r="M2061" s="1"/>
      <c r="O2061" s="317"/>
    </row>
    <row r="2062" spans="6:15">
      <c r="F2062" s="1"/>
      <c r="L2062" s="1"/>
      <c r="M2062" s="1"/>
      <c r="O2062" s="317"/>
    </row>
    <row r="2063" spans="6:15">
      <c r="F2063" s="1"/>
      <c r="L2063" s="1"/>
      <c r="M2063" s="1"/>
      <c r="O2063" s="317"/>
    </row>
    <row r="2064" spans="6:15">
      <c r="F2064" s="1"/>
      <c r="L2064" s="1"/>
      <c r="M2064" s="1"/>
      <c r="O2064" s="317"/>
    </row>
    <row r="2065" spans="6:15">
      <c r="F2065" s="1"/>
      <c r="L2065" s="1"/>
      <c r="M2065" s="1"/>
      <c r="O2065" s="317"/>
    </row>
    <row r="2066" spans="6:15">
      <c r="F2066" s="1"/>
      <c r="L2066" s="1"/>
      <c r="M2066" s="1"/>
      <c r="O2066" s="317"/>
    </row>
    <row r="2067" spans="6:15">
      <c r="F2067" s="1"/>
      <c r="L2067" s="1"/>
      <c r="M2067" s="1"/>
      <c r="O2067" s="317"/>
    </row>
    <row r="2068" spans="6:15">
      <c r="F2068" s="1"/>
      <c r="L2068" s="1"/>
      <c r="M2068" s="1"/>
      <c r="O2068" s="317"/>
    </row>
    <row r="2069" spans="6:15">
      <c r="F2069" s="1"/>
      <c r="L2069" s="1"/>
      <c r="M2069" s="1"/>
      <c r="O2069" s="317"/>
    </row>
    <row r="2070" spans="6:15">
      <c r="F2070" s="1"/>
      <c r="L2070" s="1"/>
      <c r="M2070" s="1"/>
      <c r="O2070" s="317"/>
    </row>
    <row r="2071" spans="6:15">
      <c r="F2071" s="1"/>
      <c r="L2071" s="1"/>
      <c r="M2071" s="1"/>
      <c r="O2071" s="317"/>
    </row>
    <row r="2072" spans="6:15">
      <c r="F2072" s="1"/>
      <c r="L2072" s="1"/>
      <c r="M2072" s="1"/>
      <c r="O2072" s="317"/>
    </row>
    <row r="2073" spans="6:15">
      <c r="F2073" s="1"/>
      <c r="L2073" s="1"/>
      <c r="M2073" s="1"/>
      <c r="O2073" s="317"/>
    </row>
    <row r="2074" spans="6:15">
      <c r="F2074" s="1"/>
      <c r="L2074" s="1"/>
      <c r="M2074" s="1"/>
      <c r="O2074" s="317"/>
    </row>
    <row r="2075" spans="6:15">
      <c r="F2075" s="1"/>
      <c r="L2075" s="1"/>
      <c r="M2075" s="1"/>
      <c r="O2075" s="317"/>
    </row>
    <row r="2076" spans="6:15">
      <c r="F2076" s="1"/>
      <c r="L2076" s="1"/>
      <c r="M2076" s="1"/>
      <c r="O2076" s="317"/>
    </row>
    <row r="2077" spans="6:15">
      <c r="F2077" s="1"/>
      <c r="L2077" s="1"/>
      <c r="M2077" s="1"/>
      <c r="O2077" s="317"/>
    </row>
    <row r="2078" spans="6:15">
      <c r="F2078" s="1"/>
      <c r="L2078" s="1"/>
      <c r="M2078" s="1"/>
      <c r="O2078" s="317"/>
    </row>
    <row r="2079" spans="6:15">
      <c r="F2079" s="1"/>
      <c r="L2079" s="1"/>
      <c r="M2079" s="1"/>
      <c r="O2079" s="317"/>
    </row>
    <row r="2080" spans="6:15">
      <c r="F2080" s="1"/>
      <c r="L2080" s="1"/>
      <c r="M2080" s="1"/>
      <c r="O2080" s="317"/>
    </row>
    <row r="2081" spans="6:15">
      <c r="F2081" s="1"/>
      <c r="L2081" s="1"/>
      <c r="M2081" s="1"/>
      <c r="O2081" s="317"/>
    </row>
    <row r="2082" spans="6:15">
      <c r="F2082" s="1"/>
      <c r="L2082" s="1"/>
      <c r="M2082" s="1"/>
      <c r="O2082" s="317"/>
    </row>
    <row r="2083" spans="6:15">
      <c r="F2083" s="1"/>
      <c r="L2083" s="1"/>
      <c r="M2083" s="1"/>
      <c r="O2083" s="317"/>
    </row>
    <row r="2084" spans="6:15">
      <c r="F2084" s="1"/>
      <c r="L2084" s="1"/>
      <c r="M2084" s="1"/>
      <c r="O2084" s="317"/>
    </row>
    <row r="2085" spans="6:15">
      <c r="F2085" s="1"/>
      <c r="L2085" s="1"/>
      <c r="M2085" s="1"/>
      <c r="O2085" s="317"/>
    </row>
    <row r="2086" spans="6:15">
      <c r="F2086" s="1"/>
      <c r="L2086" s="1"/>
      <c r="M2086" s="1"/>
      <c r="O2086" s="317"/>
    </row>
    <row r="2087" spans="6:15">
      <c r="F2087" s="1"/>
      <c r="L2087" s="1"/>
      <c r="M2087" s="1"/>
      <c r="O2087" s="317"/>
    </row>
    <row r="2088" spans="6:15">
      <c r="F2088" s="1"/>
      <c r="L2088" s="1"/>
      <c r="M2088" s="1"/>
      <c r="O2088" s="317"/>
    </row>
    <row r="2089" spans="6:15">
      <c r="F2089" s="1"/>
      <c r="L2089" s="1"/>
      <c r="M2089" s="1"/>
      <c r="O2089" s="317"/>
    </row>
    <row r="2090" spans="6:15">
      <c r="F2090" s="1"/>
      <c r="L2090" s="1"/>
      <c r="M2090" s="1"/>
      <c r="O2090" s="317"/>
    </row>
    <row r="2091" spans="6:15">
      <c r="F2091" s="1"/>
      <c r="L2091" s="1"/>
      <c r="M2091" s="1"/>
      <c r="O2091" s="317"/>
    </row>
    <row r="2092" spans="6:15">
      <c r="F2092" s="1"/>
      <c r="L2092" s="1"/>
      <c r="M2092" s="1"/>
      <c r="O2092" s="317"/>
    </row>
    <row r="2093" spans="6:15">
      <c r="F2093" s="1"/>
      <c r="L2093" s="1"/>
      <c r="M2093" s="1"/>
      <c r="O2093" s="317"/>
    </row>
    <row r="2094" spans="6:15">
      <c r="F2094" s="1"/>
      <c r="L2094" s="1"/>
      <c r="M2094" s="1"/>
      <c r="O2094" s="317"/>
    </row>
    <row r="2095" spans="6:15">
      <c r="F2095" s="1"/>
      <c r="L2095" s="1"/>
      <c r="M2095" s="1"/>
      <c r="O2095" s="317"/>
    </row>
    <row r="2096" spans="6:15">
      <c r="F2096" s="1"/>
      <c r="L2096" s="1"/>
      <c r="M2096" s="1"/>
      <c r="O2096" s="317"/>
    </row>
    <row r="2097" spans="6:15">
      <c r="F2097" s="1"/>
      <c r="L2097" s="1"/>
      <c r="M2097" s="1"/>
      <c r="O2097" s="317"/>
    </row>
    <row r="2098" spans="6:15">
      <c r="F2098" s="1"/>
      <c r="L2098" s="1"/>
      <c r="M2098" s="1"/>
      <c r="O2098" s="317"/>
    </row>
    <row r="2099" spans="6:15">
      <c r="F2099" s="1"/>
      <c r="L2099" s="1"/>
      <c r="M2099" s="1"/>
      <c r="O2099" s="317"/>
    </row>
    <row r="2100" spans="6:15">
      <c r="F2100" s="1"/>
      <c r="L2100" s="1"/>
      <c r="M2100" s="1"/>
      <c r="O2100" s="317"/>
    </row>
    <row r="2101" spans="6:15">
      <c r="F2101" s="1"/>
      <c r="L2101" s="1"/>
      <c r="M2101" s="1"/>
      <c r="O2101" s="317"/>
    </row>
    <row r="2102" spans="6:15">
      <c r="F2102" s="1"/>
      <c r="L2102" s="1"/>
      <c r="M2102" s="1"/>
      <c r="O2102" s="317"/>
    </row>
    <row r="2103" spans="6:15">
      <c r="F2103" s="1"/>
      <c r="L2103" s="1"/>
      <c r="M2103" s="1"/>
      <c r="O2103" s="317"/>
    </row>
    <row r="2104" spans="6:15">
      <c r="F2104" s="1"/>
      <c r="L2104" s="1"/>
      <c r="M2104" s="1"/>
      <c r="O2104" s="317"/>
    </row>
    <row r="2105" spans="6:15">
      <c r="F2105" s="1"/>
      <c r="L2105" s="1"/>
      <c r="M2105" s="1"/>
      <c r="O2105" s="317"/>
    </row>
    <row r="2106" spans="6:15">
      <c r="F2106" s="1"/>
      <c r="L2106" s="1"/>
      <c r="M2106" s="1"/>
      <c r="O2106" s="317"/>
    </row>
    <row r="2107" spans="6:15">
      <c r="F2107" s="1"/>
      <c r="L2107" s="1"/>
      <c r="M2107" s="1"/>
      <c r="O2107" s="317"/>
    </row>
    <row r="2108" spans="6:15">
      <c r="F2108" s="1"/>
      <c r="L2108" s="1"/>
      <c r="M2108" s="1"/>
      <c r="O2108" s="317"/>
    </row>
    <row r="2109" spans="6:15">
      <c r="F2109" s="1"/>
      <c r="L2109" s="1"/>
      <c r="M2109" s="1"/>
      <c r="O2109" s="317"/>
    </row>
    <row r="2110" spans="6:15">
      <c r="F2110" s="1"/>
      <c r="L2110" s="1"/>
      <c r="M2110" s="1"/>
      <c r="O2110" s="317"/>
    </row>
    <row r="2111" spans="6:15">
      <c r="F2111" s="1"/>
      <c r="L2111" s="1"/>
      <c r="M2111" s="1"/>
      <c r="O2111" s="317"/>
    </row>
    <row r="2112" spans="6:15">
      <c r="F2112" s="1"/>
      <c r="L2112" s="1"/>
      <c r="M2112" s="1"/>
      <c r="O2112" s="317"/>
    </row>
    <row r="2113" spans="6:15">
      <c r="F2113" s="1"/>
      <c r="L2113" s="1"/>
      <c r="M2113" s="1"/>
      <c r="O2113" s="317"/>
    </row>
    <row r="2114" spans="6:15">
      <c r="F2114" s="1"/>
      <c r="L2114" s="1"/>
      <c r="M2114" s="1"/>
      <c r="O2114" s="317"/>
    </row>
    <row r="2115" spans="6:15">
      <c r="F2115" s="1"/>
      <c r="L2115" s="1"/>
      <c r="M2115" s="1"/>
      <c r="O2115" s="317"/>
    </row>
    <row r="2116" spans="6:15">
      <c r="F2116" s="1"/>
      <c r="L2116" s="1"/>
      <c r="M2116" s="1"/>
      <c r="O2116" s="317"/>
    </row>
    <row r="2117" spans="6:15">
      <c r="F2117" s="1"/>
      <c r="L2117" s="1"/>
      <c r="M2117" s="1"/>
      <c r="O2117" s="317"/>
    </row>
    <row r="2118" spans="6:15">
      <c r="F2118" s="1"/>
      <c r="L2118" s="1"/>
      <c r="M2118" s="1"/>
      <c r="O2118" s="317"/>
    </row>
    <row r="2119" spans="6:15">
      <c r="F2119" s="1"/>
      <c r="L2119" s="1"/>
      <c r="M2119" s="1"/>
      <c r="O2119" s="317"/>
    </row>
    <row r="2120" spans="6:15">
      <c r="F2120" s="1"/>
      <c r="L2120" s="1"/>
      <c r="M2120" s="1"/>
      <c r="O2120" s="317"/>
    </row>
    <row r="2121" spans="6:15">
      <c r="F2121" s="1"/>
      <c r="L2121" s="1"/>
      <c r="M2121" s="1"/>
      <c r="O2121" s="317"/>
    </row>
    <row r="2122" spans="6:15">
      <c r="F2122" s="1"/>
      <c r="L2122" s="1"/>
      <c r="M2122" s="1"/>
      <c r="O2122" s="317"/>
    </row>
    <row r="2123" spans="6:15">
      <c r="F2123" s="1"/>
      <c r="L2123" s="1"/>
      <c r="M2123" s="1"/>
      <c r="O2123" s="317"/>
    </row>
    <row r="2124" spans="6:15">
      <c r="F2124" s="1"/>
      <c r="L2124" s="1"/>
      <c r="M2124" s="1"/>
      <c r="O2124" s="317"/>
    </row>
    <row r="2125" spans="6:15">
      <c r="F2125" s="1"/>
      <c r="L2125" s="1"/>
      <c r="M2125" s="1"/>
      <c r="O2125" s="317"/>
    </row>
    <row r="2126" spans="6:15">
      <c r="F2126" s="1"/>
      <c r="L2126" s="1"/>
      <c r="M2126" s="1"/>
      <c r="O2126" s="317"/>
    </row>
    <row r="2127" spans="6:15">
      <c r="F2127" s="1"/>
      <c r="L2127" s="1"/>
      <c r="M2127" s="1"/>
      <c r="O2127" s="317"/>
    </row>
    <row r="2128" spans="6:15">
      <c r="F2128" s="1"/>
      <c r="L2128" s="1"/>
      <c r="M2128" s="1"/>
      <c r="O2128" s="317"/>
    </row>
    <row r="2129" spans="6:15">
      <c r="F2129" s="1"/>
      <c r="L2129" s="1"/>
      <c r="M2129" s="1"/>
      <c r="O2129" s="317"/>
    </row>
    <row r="2130" spans="6:15">
      <c r="F2130" s="1"/>
      <c r="L2130" s="1"/>
      <c r="M2130" s="1"/>
      <c r="O2130" s="317"/>
    </row>
    <row r="2131" spans="6:15">
      <c r="F2131" s="1"/>
      <c r="L2131" s="1"/>
      <c r="M2131" s="1"/>
      <c r="O2131" s="317"/>
    </row>
    <row r="2132" spans="6:15">
      <c r="F2132" s="1"/>
      <c r="L2132" s="1"/>
      <c r="M2132" s="1"/>
      <c r="O2132" s="317"/>
    </row>
    <row r="2133" spans="6:15">
      <c r="F2133" s="1"/>
      <c r="L2133" s="1"/>
      <c r="M2133" s="1"/>
      <c r="O2133" s="317"/>
    </row>
    <row r="2134" spans="6:15">
      <c r="F2134" s="1"/>
      <c r="L2134" s="1"/>
      <c r="M2134" s="1"/>
      <c r="O2134" s="317"/>
    </row>
    <row r="2135" spans="6:15">
      <c r="F2135" s="1"/>
      <c r="L2135" s="1"/>
      <c r="M2135" s="1"/>
      <c r="O2135" s="317"/>
    </row>
    <row r="2136" spans="6:15">
      <c r="F2136" s="1"/>
      <c r="L2136" s="1"/>
      <c r="M2136" s="1"/>
      <c r="O2136" s="317"/>
    </row>
    <row r="2137" spans="6:15">
      <c r="F2137" s="1"/>
      <c r="L2137" s="1"/>
      <c r="M2137" s="1"/>
      <c r="O2137" s="317"/>
    </row>
    <row r="2138" spans="6:15">
      <c r="F2138" s="1"/>
      <c r="L2138" s="1"/>
      <c r="M2138" s="1"/>
      <c r="O2138" s="317"/>
    </row>
    <row r="2139" spans="6:15">
      <c r="F2139" s="1"/>
      <c r="L2139" s="1"/>
      <c r="M2139" s="1"/>
      <c r="O2139" s="317"/>
    </row>
    <row r="2140" spans="6:15">
      <c r="F2140" s="1"/>
      <c r="L2140" s="1"/>
      <c r="M2140" s="1"/>
      <c r="O2140" s="317"/>
    </row>
    <row r="2141" spans="6:15">
      <c r="F2141" s="1"/>
      <c r="L2141" s="1"/>
      <c r="M2141" s="1"/>
      <c r="O2141" s="317"/>
    </row>
    <row r="2142" spans="6:15">
      <c r="F2142" s="1"/>
      <c r="L2142" s="1"/>
      <c r="M2142" s="1"/>
      <c r="O2142" s="317"/>
    </row>
    <row r="2143" spans="6:15">
      <c r="F2143" s="1"/>
      <c r="L2143" s="1"/>
      <c r="M2143" s="1"/>
      <c r="O2143" s="317"/>
    </row>
    <row r="2144" spans="6:15">
      <c r="F2144" s="1"/>
      <c r="L2144" s="1"/>
      <c r="M2144" s="1"/>
      <c r="O2144" s="317"/>
    </row>
    <row r="2145" spans="6:15">
      <c r="F2145" s="1"/>
      <c r="L2145" s="1"/>
      <c r="M2145" s="1"/>
      <c r="O2145" s="317"/>
    </row>
    <row r="2146" spans="6:15">
      <c r="F2146" s="1"/>
      <c r="L2146" s="1"/>
      <c r="M2146" s="1"/>
      <c r="O2146" s="317"/>
    </row>
    <row r="2147" spans="6:15">
      <c r="F2147" s="1"/>
      <c r="L2147" s="1"/>
      <c r="M2147" s="1"/>
      <c r="O2147" s="317"/>
    </row>
    <row r="2148" spans="6:15">
      <c r="F2148" s="1"/>
      <c r="L2148" s="1"/>
      <c r="M2148" s="1"/>
      <c r="O2148" s="317"/>
    </row>
    <row r="2149" spans="6:15">
      <c r="F2149" s="1"/>
      <c r="L2149" s="1"/>
      <c r="M2149" s="1"/>
      <c r="O2149" s="317"/>
    </row>
    <row r="2150" spans="6:15">
      <c r="F2150" s="1"/>
      <c r="L2150" s="1"/>
      <c r="M2150" s="1"/>
      <c r="O2150" s="317"/>
    </row>
    <row r="2151" spans="6:15">
      <c r="F2151" s="1"/>
      <c r="L2151" s="1"/>
      <c r="M2151" s="1"/>
      <c r="O2151" s="317"/>
    </row>
    <row r="2152" spans="6:15">
      <c r="F2152" s="1"/>
      <c r="L2152" s="1"/>
      <c r="M2152" s="1"/>
      <c r="O2152" s="317"/>
    </row>
    <row r="2153" spans="6:15">
      <c r="F2153" s="1"/>
      <c r="L2153" s="1"/>
      <c r="M2153" s="1"/>
      <c r="O2153" s="317"/>
    </row>
    <row r="2154" spans="6:15">
      <c r="F2154" s="1"/>
      <c r="L2154" s="1"/>
      <c r="M2154" s="1"/>
      <c r="O2154" s="317"/>
    </row>
    <row r="2155" spans="6:15">
      <c r="F2155" s="1"/>
      <c r="L2155" s="1"/>
      <c r="M2155" s="1"/>
      <c r="O2155" s="317"/>
    </row>
    <row r="2156" spans="6:15">
      <c r="F2156" s="1"/>
      <c r="L2156" s="1"/>
      <c r="M2156" s="1"/>
      <c r="O2156" s="317"/>
    </row>
    <row r="2157" spans="6:15">
      <c r="F2157" s="1"/>
      <c r="L2157" s="1"/>
      <c r="M2157" s="1"/>
      <c r="O2157" s="317"/>
    </row>
    <row r="2158" spans="6:15">
      <c r="F2158" s="1"/>
      <c r="L2158" s="1"/>
      <c r="M2158" s="1"/>
      <c r="O2158" s="317"/>
    </row>
    <row r="2159" spans="6:15">
      <c r="F2159" s="1"/>
      <c r="L2159" s="1"/>
      <c r="M2159" s="1"/>
      <c r="O2159" s="317"/>
    </row>
    <row r="2160" spans="6:15">
      <c r="F2160" s="1"/>
      <c r="L2160" s="1"/>
      <c r="M2160" s="1"/>
      <c r="O2160" s="317"/>
    </row>
    <row r="2161" spans="6:15">
      <c r="F2161" s="1"/>
      <c r="L2161" s="1"/>
      <c r="M2161" s="1"/>
      <c r="O2161" s="317"/>
    </row>
    <row r="2162" spans="6:15">
      <c r="F2162" s="1"/>
      <c r="L2162" s="1"/>
      <c r="M2162" s="1"/>
      <c r="O2162" s="317"/>
    </row>
    <row r="2163" spans="6:15">
      <c r="F2163" s="1"/>
      <c r="L2163" s="1"/>
      <c r="M2163" s="1"/>
      <c r="O2163" s="317"/>
    </row>
    <row r="2164" spans="6:15">
      <c r="F2164" s="1"/>
      <c r="L2164" s="1"/>
      <c r="M2164" s="1"/>
      <c r="O2164" s="317"/>
    </row>
    <row r="2165" spans="6:15">
      <c r="F2165" s="1"/>
      <c r="L2165" s="1"/>
      <c r="M2165" s="1"/>
      <c r="O2165" s="317"/>
    </row>
    <row r="2166" spans="6:15">
      <c r="F2166" s="1"/>
      <c r="L2166" s="1"/>
      <c r="M2166" s="1"/>
      <c r="O2166" s="317"/>
    </row>
    <row r="2167" spans="6:15">
      <c r="F2167" s="1"/>
      <c r="L2167" s="1"/>
      <c r="M2167" s="1"/>
      <c r="O2167" s="317"/>
    </row>
    <row r="2168" spans="6:15">
      <c r="F2168" s="1"/>
      <c r="L2168" s="1"/>
      <c r="M2168" s="1"/>
      <c r="O2168" s="317"/>
    </row>
    <row r="2169" spans="6:15">
      <c r="F2169" s="1"/>
      <c r="L2169" s="1"/>
      <c r="M2169" s="1"/>
      <c r="O2169" s="317"/>
    </row>
    <row r="2170" spans="6:15">
      <c r="F2170" s="1"/>
      <c r="L2170" s="1"/>
      <c r="M2170" s="1"/>
      <c r="O2170" s="317"/>
    </row>
    <row r="2171" spans="6:15">
      <c r="F2171" s="1"/>
      <c r="L2171" s="1"/>
      <c r="M2171" s="1"/>
      <c r="O2171" s="317"/>
    </row>
    <row r="2172" spans="6:15">
      <c r="F2172" s="1"/>
      <c r="L2172" s="1"/>
      <c r="M2172" s="1"/>
      <c r="O2172" s="317"/>
    </row>
    <row r="2173" spans="6:15">
      <c r="F2173" s="1"/>
      <c r="L2173" s="1"/>
      <c r="M2173" s="1"/>
      <c r="O2173" s="317"/>
    </row>
    <row r="2174" spans="6:15">
      <c r="F2174" s="1"/>
      <c r="L2174" s="1"/>
      <c r="M2174" s="1"/>
      <c r="O2174" s="317"/>
    </row>
    <row r="2175" spans="6:15">
      <c r="F2175" s="1"/>
      <c r="L2175" s="1"/>
      <c r="M2175" s="1"/>
      <c r="O2175" s="317"/>
    </row>
    <row r="2176" spans="6:15">
      <c r="F2176" s="1"/>
      <c r="L2176" s="1"/>
      <c r="M2176" s="1"/>
      <c r="O2176" s="317"/>
    </row>
    <row r="2177" spans="6:15">
      <c r="F2177" s="1"/>
      <c r="L2177" s="1"/>
      <c r="M2177" s="1"/>
      <c r="O2177" s="317"/>
    </row>
    <row r="2178" spans="6:15">
      <c r="F2178" s="1"/>
      <c r="L2178" s="1"/>
      <c r="M2178" s="1"/>
      <c r="O2178" s="317"/>
    </row>
    <row r="2179" spans="6:15">
      <c r="F2179" s="1"/>
      <c r="L2179" s="1"/>
      <c r="M2179" s="1"/>
      <c r="O2179" s="317"/>
    </row>
    <row r="2180" spans="6:15">
      <c r="F2180" s="1"/>
      <c r="L2180" s="1"/>
      <c r="M2180" s="1"/>
      <c r="O2180" s="317"/>
    </row>
    <row r="2181" spans="6:15">
      <c r="F2181" s="1"/>
      <c r="L2181" s="1"/>
      <c r="M2181" s="1"/>
      <c r="O2181" s="317"/>
    </row>
    <row r="2182" spans="6:15">
      <c r="F2182" s="1"/>
      <c r="L2182" s="1"/>
      <c r="M2182" s="1"/>
      <c r="O2182" s="317"/>
    </row>
    <row r="2183" spans="6:15">
      <c r="F2183" s="1"/>
      <c r="L2183" s="1"/>
      <c r="M2183" s="1"/>
      <c r="O2183" s="317"/>
    </row>
    <row r="2184" spans="6:15">
      <c r="F2184" s="1"/>
      <c r="L2184" s="1"/>
      <c r="M2184" s="1"/>
      <c r="O2184" s="317"/>
    </row>
    <row r="2185" spans="6:15">
      <c r="F2185" s="1"/>
      <c r="L2185" s="1"/>
      <c r="M2185" s="1"/>
      <c r="O2185" s="317"/>
    </row>
    <row r="2186" spans="6:15">
      <c r="F2186" s="1"/>
      <c r="L2186" s="1"/>
      <c r="M2186" s="1"/>
      <c r="O2186" s="317"/>
    </row>
    <row r="2187" spans="6:15">
      <c r="F2187" s="1"/>
      <c r="L2187" s="1"/>
      <c r="M2187" s="1"/>
      <c r="O2187" s="317"/>
    </row>
    <row r="2188" spans="6:15">
      <c r="F2188" s="1"/>
      <c r="L2188" s="1"/>
      <c r="M2188" s="1"/>
      <c r="O2188" s="317"/>
    </row>
    <row r="2189" spans="6:15">
      <c r="F2189" s="1"/>
      <c r="L2189" s="1"/>
      <c r="M2189" s="1"/>
      <c r="O2189" s="317"/>
    </row>
    <row r="2190" spans="6:15">
      <c r="F2190" s="1"/>
      <c r="L2190" s="1"/>
      <c r="M2190" s="1"/>
      <c r="O2190" s="317"/>
    </row>
    <row r="2191" spans="6:15">
      <c r="F2191" s="1"/>
      <c r="L2191" s="1"/>
      <c r="M2191" s="1"/>
      <c r="O2191" s="317"/>
    </row>
    <row r="2192" spans="6:15">
      <c r="F2192" s="1"/>
      <c r="L2192" s="1"/>
      <c r="M2192" s="1"/>
      <c r="O2192" s="317"/>
    </row>
    <row r="2193" spans="6:15">
      <c r="F2193" s="1"/>
      <c r="L2193" s="1"/>
      <c r="M2193" s="1"/>
      <c r="O2193" s="317"/>
    </row>
    <row r="2194" spans="6:15">
      <c r="F2194" s="1"/>
      <c r="L2194" s="1"/>
      <c r="M2194" s="1"/>
      <c r="O2194" s="317"/>
    </row>
    <row r="2195" spans="6:15">
      <c r="F2195" s="1"/>
      <c r="L2195" s="1"/>
      <c r="M2195" s="1"/>
      <c r="O2195" s="317"/>
    </row>
    <row r="2196" spans="6:15">
      <c r="F2196" s="1"/>
      <c r="L2196" s="1"/>
      <c r="M2196" s="1"/>
      <c r="O2196" s="317"/>
    </row>
    <row r="2197" spans="6:15">
      <c r="F2197" s="1"/>
      <c r="L2197" s="1"/>
      <c r="M2197" s="1"/>
      <c r="O2197" s="317"/>
    </row>
    <row r="2198" spans="6:15">
      <c r="F2198" s="1"/>
      <c r="L2198" s="1"/>
      <c r="M2198" s="1"/>
      <c r="O2198" s="317"/>
    </row>
    <row r="2199" spans="6:15">
      <c r="F2199" s="1"/>
      <c r="L2199" s="1"/>
      <c r="M2199" s="1"/>
      <c r="O2199" s="317"/>
    </row>
    <row r="2200" spans="6:15">
      <c r="F2200" s="1"/>
      <c r="L2200" s="1"/>
      <c r="M2200" s="1"/>
      <c r="O2200" s="317"/>
    </row>
    <row r="2201" spans="6:15">
      <c r="F2201" s="1"/>
      <c r="L2201" s="1"/>
      <c r="M2201" s="1"/>
      <c r="O2201" s="317"/>
    </row>
    <row r="2202" spans="6:15">
      <c r="F2202" s="1"/>
      <c r="L2202" s="1"/>
      <c r="M2202" s="1"/>
      <c r="O2202" s="317"/>
    </row>
    <row r="2203" spans="6:15">
      <c r="F2203" s="1"/>
      <c r="L2203" s="1"/>
      <c r="M2203" s="1"/>
      <c r="O2203" s="317"/>
    </row>
    <row r="2204" spans="6:15">
      <c r="F2204" s="1"/>
      <c r="L2204" s="1"/>
      <c r="M2204" s="1"/>
      <c r="O2204" s="317"/>
    </row>
    <row r="2205" spans="6:15">
      <c r="F2205" s="1"/>
      <c r="L2205" s="1"/>
      <c r="M2205" s="1"/>
      <c r="O2205" s="317"/>
    </row>
    <row r="2206" spans="6:15">
      <c r="F2206" s="1"/>
      <c r="L2206" s="1"/>
      <c r="M2206" s="1"/>
      <c r="O2206" s="317"/>
    </row>
    <row r="2207" spans="6:15">
      <c r="F2207" s="1"/>
      <c r="L2207" s="1"/>
      <c r="M2207" s="1"/>
      <c r="O2207" s="317"/>
    </row>
    <row r="2208" spans="6:15">
      <c r="F2208" s="1"/>
      <c r="L2208" s="1"/>
      <c r="M2208" s="1"/>
      <c r="O2208" s="317"/>
    </row>
    <row r="2209" spans="6:15">
      <c r="F2209" s="1"/>
      <c r="L2209" s="1"/>
      <c r="M2209" s="1"/>
      <c r="O2209" s="317"/>
    </row>
    <row r="2210" spans="6:15">
      <c r="F2210" s="1"/>
      <c r="L2210" s="1"/>
      <c r="M2210" s="1"/>
      <c r="O2210" s="317"/>
    </row>
    <row r="2211" spans="6:15">
      <c r="F2211" s="1"/>
      <c r="L2211" s="1"/>
      <c r="M2211" s="1"/>
      <c r="O2211" s="317"/>
    </row>
    <row r="2212" spans="6:15">
      <c r="F2212" s="1"/>
      <c r="L2212" s="1"/>
      <c r="M2212" s="1"/>
      <c r="O2212" s="317"/>
    </row>
    <row r="2213" spans="6:15">
      <c r="F2213" s="1"/>
      <c r="L2213" s="1"/>
      <c r="M2213" s="1"/>
      <c r="O2213" s="317"/>
    </row>
    <row r="2214" spans="6:15">
      <c r="F2214" s="1"/>
      <c r="L2214" s="1"/>
      <c r="M2214" s="1"/>
      <c r="O2214" s="317"/>
    </row>
    <row r="2215" spans="6:15">
      <c r="F2215" s="1"/>
      <c r="L2215" s="1"/>
      <c r="M2215" s="1"/>
      <c r="O2215" s="317"/>
    </row>
    <row r="2216" spans="6:15">
      <c r="F2216" s="1"/>
      <c r="L2216" s="1"/>
      <c r="M2216" s="1"/>
      <c r="O2216" s="317"/>
    </row>
    <row r="2217" spans="6:15">
      <c r="F2217" s="1"/>
      <c r="L2217" s="1"/>
      <c r="M2217" s="1"/>
      <c r="O2217" s="317"/>
    </row>
    <row r="2218" spans="6:15">
      <c r="F2218" s="1"/>
      <c r="L2218" s="1"/>
      <c r="M2218" s="1"/>
      <c r="O2218" s="317"/>
    </row>
    <row r="2219" spans="6:15">
      <c r="F2219" s="1"/>
      <c r="L2219" s="1"/>
      <c r="M2219" s="1"/>
      <c r="O2219" s="317"/>
    </row>
    <row r="2220" spans="6:15">
      <c r="F2220" s="1"/>
      <c r="L2220" s="1"/>
      <c r="M2220" s="1"/>
      <c r="O2220" s="317"/>
    </row>
    <row r="2221" spans="6:15">
      <c r="F2221" s="1"/>
      <c r="L2221" s="1"/>
      <c r="M2221" s="1"/>
      <c r="O2221" s="317"/>
    </row>
    <row r="2222" spans="6:15">
      <c r="F2222" s="1"/>
      <c r="L2222" s="1"/>
      <c r="M2222" s="1"/>
      <c r="O2222" s="317"/>
    </row>
    <row r="2223" spans="6:15">
      <c r="F2223" s="1"/>
      <c r="L2223" s="1"/>
      <c r="M2223" s="1"/>
      <c r="O2223" s="317"/>
    </row>
    <row r="2224" spans="6:15">
      <c r="F2224" s="1"/>
      <c r="L2224" s="1"/>
      <c r="M2224" s="1"/>
      <c r="O2224" s="317"/>
    </row>
    <row r="2225" spans="6:15">
      <c r="F2225" s="1"/>
      <c r="L2225" s="1"/>
      <c r="M2225" s="1"/>
      <c r="O2225" s="317"/>
    </row>
    <row r="2226" spans="6:15">
      <c r="F2226" s="1"/>
      <c r="L2226" s="1"/>
      <c r="M2226" s="1"/>
      <c r="O2226" s="317"/>
    </row>
    <row r="2227" spans="6:15">
      <c r="F2227" s="1"/>
      <c r="L2227" s="1"/>
      <c r="M2227" s="1"/>
      <c r="O2227" s="317"/>
    </row>
    <row r="2228" spans="6:15">
      <c r="F2228" s="1"/>
      <c r="L2228" s="1"/>
      <c r="M2228" s="1"/>
      <c r="O2228" s="317"/>
    </row>
    <row r="2229" spans="6:15">
      <c r="F2229" s="1"/>
      <c r="L2229" s="1"/>
      <c r="M2229" s="1"/>
      <c r="O2229" s="317"/>
    </row>
    <row r="2230" spans="6:15">
      <c r="F2230" s="1"/>
      <c r="L2230" s="1"/>
      <c r="M2230" s="1"/>
      <c r="O2230" s="317"/>
    </row>
    <row r="2231" spans="6:15">
      <c r="F2231" s="1"/>
      <c r="L2231" s="1"/>
      <c r="M2231" s="1"/>
      <c r="O2231" s="317"/>
    </row>
    <row r="2232" spans="6:15">
      <c r="F2232" s="1"/>
      <c r="L2232" s="1"/>
      <c r="M2232" s="1"/>
      <c r="O2232" s="317"/>
    </row>
    <row r="2233" spans="6:15">
      <c r="F2233" s="1"/>
      <c r="L2233" s="1"/>
      <c r="M2233" s="1"/>
      <c r="O2233" s="317"/>
    </row>
    <row r="2234" spans="6:15">
      <c r="F2234" s="1"/>
      <c r="L2234" s="1"/>
      <c r="M2234" s="1"/>
      <c r="O2234" s="317"/>
    </row>
    <row r="2235" spans="6:15">
      <c r="F2235" s="1"/>
      <c r="L2235" s="1"/>
      <c r="M2235" s="1"/>
      <c r="O2235" s="317"/>
    </row>
    <row r="2236" spans="6:15">
      <c r="F2236" s="1"/>
      <c r="L2236" s="1"/>
      <c r="M2236" s="1"/>
      <c r="O2236" s="317"/>
    </row>
    <row r="2237" spans="6:15">
      <c r="F2237" s="1"/>
      <c r="L2237" s="1"/>
      <c r="M2237" s="1"/>
      <c r="O2237" s="317"/>
    </row>
    <row r="2238" spans="6:15">
      <c r="F2238" s="1"/>
      <c r="L2238" s="1"/>
      <c r="M2238" s="1"/>
      <c r="O2238" s="317"/>
    </row>
    <row r="2239" spans="6:15">
      <c r="F2239" s="1"/>
      <c r="L2239" s="1"/>
      <c r="M2239" s="1"/>
      <c r="O2239" s="317"/>
    </row>
    <row r="2240" spans="6:15">
      <c r="F2240" s="1"/>
      <c r="L2240" s="1"/>
      <c r="M2240" s="1"/>
      <c r="O2240" s="317"/>
    </row>
    <row r="2241" spans="6:15">
      <c r="F2241" s="1"/>
      <c r="L2241" s="1"/>
      <c r="M2241" s="1"/>
      <c r="O2241" s="317"/>
    </row>
    <row r="2242" spans="6:15">
      <c r="F2242" s="1"/>
      <c r="L2242" s="1"/>
      <c r="M2242" s="1"/>
      <c r="O2242" s="317"/>
    </row>
    <row r="2243" spans="6:15">
      <c r="F2243" s="1"/>
      <c r="L2243" s="1"/>
      <c r="M2243" s="1"/>
      <c r="O2243" s="317"/>
    </row>
    <row r="2244" spans="6:15">
      <c r="F2244" s="1"/>
      <c r="L2244" s="1"/>
      <c r="M2244" s="1"/>
      <c r="O2244" s="317"/>
    </row>
    <row r="2245" spans="6:15">
      <c r="F2245" s="1"/>
      <c r="L2245" s="1"/>
      <c r="M2245" s="1"/>
      <c r="O2245" s="317"/>
    </row>
    <row r="2246" spans="6:15">
      <c r="F2246" s="1"/>
      <c r="L2246" s="1"/>
      <c r="M2246" s="1"/>
      <c r="O2246" s="317"/>
    </row>
    <row r="2247" spans="6:15">
      <c r="F2247" s="1"/>
      <c r="L2247" s="1"/>
      <c r="M2247" s="1"/>
      <c r="O2247" s="317"/>
    </row>
    <row r="2248" spans="6:15">
      <c r="F2248" s="1"/>
      <c r="L2248" s="1"/>
      <c r="M2248" s="1"/>
      <c r="O2248" s="317"/>
    </row>
    <row r="2249" spans="6:15">
      <c r="F2249" s="1"/>
      <c r="L2249" s="1"/>
      <c r="M2249" s="1"/>
      <c r="O2249" s="317"/>
    </row>
    <row r="2250" spans="6:15">
      <c r="F2250" s="1"/>
      <c r="L2250" s="1"/>
      <c r="M2250" s="1"/>
      <c r="O2250" s="317"/>
    </row>
    <row r="2251" spans="6:15">
      <c r="F2251" s="1"/>
      <c r="L2251" s="1"/>
      <c r="M2251" s="1"/>
      <c r="O2251" s="317"/>
    </row>
    <row r="2252" spans="6:15">
      <c r="F2252" s="1"/>
      <c r="L2252" s="1"/>
      <c r="M2252" s="1"/>
      <c r="O2252" s="317"/>
    </row>
    <row r="2253" spans="6:15">
      <c r="F2253" s="1"/>
      <c r="L2253" s="1"/>
      <c r="M2253" s="1"/>
      <c r="O2253" s="317"/>
    </row>
    <row r="2254" spans="6:15">
      <c r="F2254" s="1"/>
      <c r="L2254" s="1"/>
      <c r="M2254" s="1"/>
      <c r="O2254" s="317"/>
    </row>
    <row r="2255" spans="6:15">
      <c r="F2255" s="1"/>
      <c r="L2255" s="1"/>
      <c r="M2255" s="1"/>
      <c r="O2255" s="317"/>
    </row>
    <row r="2256" spans="6:15">
      <c r="F2256" s="1"/>
      <c r="L2256" s="1"/>
      <c r="M2256" s="1"/>
      <c r="O2256" s="317"/>
    </row>
    <row r="2257" spans="6:15">
      <c r="F2257" s="1"/>
      <c r="L2257" s="1"/>
      <c r="M2257" s="1"/>
      <c r="O2257" s="317"/>
    </row>
    <row r="2258" spans="6:15">
      <c r="F2258" s="1"/>
      <c r="L2258" s="1"/>
      <c r="M2258" s="1"/>
      <c r="O2258" s="317"/>
    </row>
    <row r="2259" spans="6:15">
      <c r="F2259" s="1"/>
      <c r="L2259" s="1"/>
      <c r="M2259" s="1"/>
      <c r="O2259" s="317"/>
    </row>
    <row r="2260" spans="6:15">
      <c r="F2260" s="1"/>
      <c r="L2260" s="1"/>
      <c r="M2260" s="1"/>
      <c r="O2260" s="317"/>
    </row>
    <row r="2261" spans="6:15">
      <c r="F2261" s="1"/>
      <c r="L2261" s="1"/>
      <c r="M2261" s="1"/>
      <c r="O2261" s="317"/>
    </row>
    <row r="2262" spans="6:15">
      <c r="F2262" s="1"/>
      <c r="L2262" s="1"/>
      <c r="M2262" s="1"/>
      <c r="O2262" s="317"/>
    </row>
    <row r="2263" spans="6:15">
      <c r="F2263" s="1"/>
      <c r="L2263" s="1"/>
      <c r="M2263" s="1"/>
      <c r="O2263" s="317"/>
    </row>
    <row r="2264" spans="6:15">
      <c r="F2264" s="1"/>
      <c r="L2264" s="1"/>
      <c r="M2264" s="1"/>
      <c r="O2264" s="317"/>
    </row>
    <row r="2265" spans="6:15">
      <c r="F2265" s="1"/>
      <c r="L2265" s="1"/>
      <c r="M2265" s="1"/>
      <c r="O2265" s="317"/>
    </row>
    <row r="2266" spans="6:15">
      <c r="F2266" s="1"/>
      <c r="L2266" s="1"/>
      <c r="M2266" s="1"/>
      <c r="O2266" s="317"/>
    </row>
    <row r="2267" spans="6:15">
      <c r="F2267" s="1"/>
      <c r="L2267" s="1"/>
      <c r="M2267" s="1"/>
      <c r="O2267" s="317"/>
    </row>
    <row r="2268" spans="6:15">
      <c r="F2268" s="1"/>
      <c r="L2268" s="1"/>
      <c r="M2268" s="1"/>
      <c r="O2268" s="317"/>
    </row>
    <row r="2269" spans="6:15">
      <c r="F2269" s="1"/>
      <c r="L2269" s="1"/>
      <c r="M2269" s="1"/>
      <c r="O2269" s="317"/>
    </row>
    <row r="2270" spans="6:15">
      <c r="F2270" s="1"/>
      <c r="L2270" s="1"/>
      <c r="M2270" s="1"/>
      <c r="O2270" s="317"/>
    </row>
    <row r="2271" spans="6:15">
      <c r="F2271" s="1"/>
      <c r="L2271" s="1"/>
      <c r="M2271" s="1"/>
      <c r="O2271" s="317"/>
    </row>
    <row r="2272" spans="6:15">
      <c r="F2272" s="1"/>
      <c r="L2272" s="1"/>
      <c r="M2272" s="1"/>
      <c r="O2272" s="317"/>
    </row>
    <row r="2273" spans="6:15">
      <c r="F2273" s="1"/>
      <c r="L2273" s="1"/>
      <c r="M2273" s="1"/>
      <c r="O2273" s="317"/>
    </row>
    <row r="2274" spans="6:15">
      <c r="F2274" s="1"/>
      <c r="L2274" s="1"/>
      <c r="M2274" s="1"/>
      <c r="O2274" s="317"/>
    </row>
    <row r="2275" spans="6:15">
      <c r="F2275" s="1"/>
      <c r="L2275" s="1"/>
      <c r="M2275" s="1"/>
      <c r="O2275" s="317"/>
    </row>
    <row r="2276" spans="6:15">
      <c r="F2276" s="1"/>
      <c r="L2276" s="1"/>
      <c r="M2276" s="1"/>
      <c r="O2276" s="317"/>
    </row>
    <row r="2277" spans="6:15">
      <c r="F2277" s="1"/>
      <c r="L2277" s="1"/>
      <c r="M2277" s="1"/>
      <c r="O2277" s="317"/>
    </row>
    <row r="2278" spans="6:15">
      <c r="F2278" s="1"/>
      <c r="L2278" s="1"/>
      <c r="M2278" s="1"/>
      <c r="O2278" s="317"/>
    </row>
    <row r="2279" spans="6:15">
      <c r="F2279" s="1"/>
      <c r="L2279" s="1"/>
      <c r="M2279" s="1"/>
      <c r="O2279" s="317"/>
    </row>
    <row r="2280" spans="6:15">
      <c r="F2280" s="1"/>
      <c r="L2280" s="1"/>
      <c r="M2280" s="1"/>
      <c r="O2280" s="317"/>
    </row>
    <row r="2281" spans="6:15">
      <c r="F2281" s="1"/>
      <c r="L2281" s="1"/>
      <c r="M2281" s="1"/>
      <c r="O2281" s="317"/>
    </row>
    <row r="2282" spans="6:15">
      <c r="F2282" s="1"/>
      <c r="L2282" s="1"/>
      <c r="M2282" s="1"/>
      <c r="O2282" s="317"/>
    </row>
    <row r="2283" spans="6:15">
      <c r="F2283" s="1"/>
      <c r="L2283" s="1"/>
      <c r="M2283" s="1"/>
      <c r="O2283" s="317"/>
    </row>
    <row r="2284" spans="6:15">
      <c r="F2284" s="1"/>
      <c r="L2284" s="1"/>
      <c r="M2284" s="1"/>
      <c r="O2284" s="317"/>
    </row>
    <row r="2285" spans="6:15">
      <c r="F2285" s="1"/>
      <c r="L2285" s="1"/>
      <c r="M2285" s="1"/>
      <c r="O2285" s="317"/>
    </row>
    <row r="2286" spans="6:15">
      <c r="F2286" s="1"/>
      <c r="L2286" s="1"/>
      <c r="M2286" s="1"/>
      <c r="O2286" s="317"/>
    </row>
    <row r="2287" spans="6:15">
      <c r="F2287" s="1"/>
      <c r="L2287" s="1"/>
      <c r="M2287" s="1"/>
      <c r="O2287" s="317"/>
    </row>
    <row r="2288" spans="6:15">
      <c r="F2288" s="1"/>
      <c r="L2288" s="1"/>
      <c r="M2288" s="1"/>
      <c r="O2288" s="317"/>
    </row>
    <row r="2289" spans="6:15">
      <c r="F2289" s="1"/>
      <c r="L2289" s="1"/>
      <c r="M2289" s="1"/>
      <c r="O2289" s="317"/>
    </row>
    <row r="2290" spans="6:15">
      <c r="F2290" s="1"/>
      <c r="L2290" s="1"/>
      <c r="M2290" s="1"/>
      <c r="O2290" s="317"/>
    </row>
    <row r="2291" spans="6:15">
      <c r="F2291" s="1"/>
      <c r="L2291" s="1"/>
      <c r="M2291" s="1"/>
      <c r="O2291" s="317"/>
    </row>
    <row r="2292" spans="6:15">
      <c r="F2292" s="1"/>
      <c r="L2292" s="1"/>
      <c r="M2292" s="1"/>
      <c r="O2292" s="317"/>
    </row>
    <row r="2293" spans="6:15">
      <c r="F2293" s="1"/>
      <c r="L2293" s="1"/>
      <c r="M2293" s="1"/>
      <c r="O2293" s="317"/>
    </row>
    <row r="2294" spans="6:15">
      <c r="F2294" s="1"/>
      <c r="L2294" s="1"/>
      <c r="M2294" s="1"/>
      <c r="O2294" s="317"/>
    </row>
    <row r="2295" spans="6:15">
      <c r="F2295" s="1"/>
      <c r="L2295" s="1"/>
      <c r="M2295" s="1"/>
      <c r="O2295" s="317"/>
    </row>
    <row r="2296" spans="6:15">
      <c r="F2296" s="1"/>
      <c r="L2296" s="1"/>
      <c r="M2296" s="1"/>
      <c r="O2296" s="317"/>
    </row>
    <row r="2297" spans="6:15">
      <c r="F2297" s="1"/>
      <c r="L2297" s="1"/>
      <c r="M2297" s="1"/>
      <c r="O2297" s="317"/>
    </row>
    <row r="2298" spans="6:15">
      <c r="F2298" s="1"/>
      <c r="L2298" s="1"/>
      <c r="M2298" s="1"/>
      <c r="O2298" s="317"/>
    </row>
    <row r="2299" spans="6:15">
      <c r="F2299" s="1"/>
      <c r="L2299" s="1"/>
      <c r="M2299" s="1"/>
      <c r="O2299" s="317"/>
    </row>
    <row r="2300" spans="6:15">
      <c r="F2300" s="1"/>
      <c r="L2300" s="1"/>
      <c r="M2300" s="1"/>
      <c r="O2300" s="317"/>
    </row>
    <row r="2301" spans="6:15">
      <c r="F2301" s="1"/>
      <c r="L2301" s="1"/>
      <c r="M2301" s="1"/>
      <c r="O2301" s="317"/>
    </row>
    <row r="2302" spans="6:15">
      <c r="F2302" s="1"/>
      <c r="L2302" s="1"/>
      <c r="M2302" s="1"/>
      <c r="O2302" s="317"/>
    </row>
    <row r="2303" spans="6:15">
      <c r="F2303" s="1"/>
      <c r="L2303" s="1"/>
      <c r="M2303" s="1"/>
      <c r="O2303" s="317"/>
    </row>
    <row r="2304" spans="6:15">
      <c r="F2304" s="1"/>
      <c r="L2304" s="1"/>
      <c r="M2304" s="1"/>
      <c r="O2304" s="317"/>
    </row>
    <row r="2305" spans="6:15">
      <c r="F2305" s="1"/>
      <c r="L2305" s="1"/>
      <c r="M2305" s="1"/>
      <c r="O2305" s="317"/>
    </row>
    <row r="2306" spans="6:15">
      <c r="F2306" s="1"/>
      <c r="L2306" s="1"/>
      <c r="M2306" s="1"/>
      <c r="O2306" s="317"/>
    </row>
    <row r="2307" spans="6:15">
      <c r="F2307" s="1"/>
      <c r="L2307" s="1"/>
      <c r="M2307" s="1"/>
      <c r="O2307" s="317"/>
    </row>
    <row r="2308" spans="6:15">
      <c r="F2308" s="1"/>
      <c r="L2308" s="1"/>
      <c r="M2308" s="1"/>
      <c r="O2308" s="317"/>
    </row>
    <row r="2309" spans="6:15">
      <c r="F2309" s="1"/>
      <c r="L2309" s="1"/>
      <c r="M2309" s="1"/>
      <c r="O2309" s="317"/>
    </row>
    <row r="2310" spans="6:15">
      <c r="F2310" s="1"/>
      <c r="L2310" s="1"/>
      <c r="M2310" s="1"/>
      <c r="O2310" s="317"/>
    </row>
    <row r="2311" spans="6:15">
      <c r="F2311" s="1"/>
      <c r="L2311" s="1"/>
      <c r="M2311" s="1"/>
      <c r="O2311" s="317"/>
    </row>
    <row r="2312" spans="6:15">
      <c r="F2312" s="1"/>
      <c r="L2312" s="1"/>
      <c r="M2312" s="1"/>
      <c r="O2312" s="317"/>
    </row>
    <row r="2313" spans="6:15">
      <c r="F2313" s="1"/>
      <c r="L2313" s="1"/>
      <c r="M2313" s="1"/>
      <c r="O2313" s="317"/>
    </row>
    <row r="2314" spans="6:15">
      <c r="F2314" s="1"/>
      <c r="L2314" s="1"/>
      <c r="M2314" s="1"/>
      <c r="O2314" s="317"/>
    </row>
    <row r="2315" spans="6:15">
      <c r="F2315" s="1"/>
      <c r="L2315" s="1"/>
      <c r="M2315" s="1"/>
      <c r="O2315" s="317"/>
    </row>
    <row r="2316" spans="6:15">
      <c r="F2316" s="1"/>
      <c r="L2316" s="1"/>
      <c r="M2316" s="1"/>
      <c r="O2316" s="317"/>
    </row>
    <row r="2317" spans="6:15">
      <c r="F2317" s="1"/>
      <c r="L2317" s="1"/>
      <c r="M2317" s="1"/>
      <c r="O2317" s="317"/>
    </row>
    <row r="2318" spans="6:15">
      <c r="F2318" s="1"/>
      <c r="L2318" s="1"/>
      <c r="M2318" s="1"/>
      <c r="O2318" s="317"/>
    </row>
    <row r="2319" spans="6:15">
      <c r="F2319" s="1"/>
      <c r="L2319" s="1"/>
      <c r="M2319" s="1"/>
      <c r="O2319" s="317"/>
    </row>
    <row r="2320" spans="6:15">
      <c r="F2320" s="1"/>
      <c r="L2320" s="1"/>
      <c r="M2320" s="1"/>
      <c r="O2320" s="317"/>
    </row>
    <row r="2321" spans="6:15">
      <c r="F2321" s="1"/>
      <c r="L2321" s="1"/>
      <c r="M2321" s="1"/>
      <c r="O2321" s="317"/>
    </row>
    <row r="2322" spans="6:15">
      <c r="F2322" s="1"/>
      <c r="L2322" s="1"/>
      <c r="M2322" s="1"/>
      <c r="O2322" s="317"/>
    </row>
    <row r="2323" spans="6:15">
      <c r="F2323" s="1"/>
      <c r="L2323" s="1"/>
      <c r="M2323" s="1"/>
      <c r="O2323" s="317"/>
    </row>
    <row r="2324" spans="6:15">
      <c r="F2324" s="1"/>
      <c r="L2324" s="1"/>
      <c r="M2324" s="1"/>
      <c r="O2324" s="317"/>
    </row>
    <row r="2325" spans="6:15">
      <c r="F2325" s="1"/>
      <c r="L2325" s="1"/>
      <c r="M2325" s="1"/>
      <c r="O2325" s="317"/>
    </row>
    <row r="2326" spans="6:15">
      <c r="F2326" s="1"/>
      <c r="L2326" s="1"/>
      <c r="M2326" s="1"/>
      <c r="O2326" s="317"/>
    </row>
    <row r="2327" spans="6:15">
      <c r="F2327" s="1"/>
      <c r="L2327" s="1"/>
      <c r="M2327" s="1"/>
      <c r="O2327" s="317"/>
    </row>
    <row r="2328" spans="6:15">
      <c r="F2328" s="1"/>
      <c r="L2328" s="1"/>
      <c r="M2328" s="1"/>
      <c r="O2328" s="317"/>
    </row>
    <row r="2329" spans="6:15">
      <c r="F2329" s="1"/>
      <c r="L2329" s="1"/>
      <c r="M2329" s="1"/>
      <c r="O2329" s="317"/>
    </row>
    <row r="2330" spans="6:15">
      <c r="F2330" s="1"/>
      <c r="L2330" s="1"/>
      <c r="M2330" s="1"/>
      <c r="O2330" s="317"/>
    </row>
    <row r="2331" spans="6:15">
      <c r="F2331" s="1"/>
      <c r="L2331" s="1"/>
      <c r="M2331" s="1"/>
      <c r="O2331" s="317"/>
    </row>
    <row r="2332" spans="6:15">
      <c r="F2332" s="1"/>
      <c r="L2332" s="1"/>
      <c r="M2332" s="1"/>
      <c r="O2332" s="317"/>
    </row>
    <row r="2333" spans="6:15">
      <c r="F2333" s="1"/>
      <c r="L2333" s="1"/>
      <c r="M2333" s="1"/>
      <c r="O2333" s="317"/>
    </row>
    <row r="2334" spans="6:15">
      <c r="F2334" s="1"/>
      <c r="L2334" s="1"/>
      <c r="M2334" s="1"/>
      <c r="O2334" s="317"/>
    </row>
    <row r="2335" spans="6:15">
      <c r="F2335" s="1"/>
      <c r="L2335" s="1"/>
      <c r="M2335" s="1"/>
      <c r="O2335" s="317"/>
    </row>
    <row r="2336" spans="6:15">
      <c r="F2336" s="1"/>
      <c r="L2336" s="1"/>
      <c r="M2336" s="1"/>
      <c r="O2336" s="317"/>
    </row>
    <row r="2337" spans="6:15">
      <c r="F2337" s="1"/>
      <c r="L2337" s="1"/>
      <c r="M2337" s="1"/>
      <c r="O2337" s="317"/>
    </row>
    <row r="2338" spans="6:15">
      <c r="F2338" s="1"/>
      <c r="L2338" s="1"/>
      <c r="M2338" s="1"/>
      <c r="O2338" s="317"/>
    </row>
    <row r="2339" spans="6:15">
      <c r="F2339" s="1"/>
      <c r="L2339" s="1"/>
      <c r="M2339" s="1"/>
      <c r="O2339" s="317"/>
    </row>
    <row r="2340" spans="6:15">
      <c r="F2340" s="1"/>
      <c r="L2340" s="1"/>
      <c r="M2340" s="1"/>
      <c r="O2340" s="317"/>
    </row>
    <row r="2341" spans="6:15">
      <c r="F2341" s="1"/>
      <c r="L2341" s="1"/>
      <c r="M2341" s="1"/>
      <c r="O2341" s="317"/>
    </row>
    <row r="2342" spans="6:15">
      <c r="F2342" s="1"/>
      <c r="L2342" s="1"/>
      <c r="M2342" s="1"/>
      <c r="O2342" s="317"/>
    </row>
    <row r="2343" spans="6:15">
      <c r="F2343" s="1"/>
      <c r="L2343" s="1"/>
      <c r="M2343" s="1"/>
      <c r="O2343" s="317"/>
    </row>
    <row r="2344" spans="6:15">
      <c r="F2344" s="1"/>
      <c r="L2344" s="1"/>
      <c r="M2344" s="1"/>
      <c r="O2344" s="317"/>
    </row>
    <row r="2345" spans="6:15">
      <c r="F2345" s="1"/>
      <c r="L2345" s="1"/>
      <c r="M2345" s="1"/>
      <c r="O2345" s="317"/>
    </row>
    <row r="2346" spans="6:15">
      <c r="F2346" s="1"/>
      <c r="L2346" s="1"/>
      <c r="M2346" s="1"/>
      <c r="O2346" s="317"/>
    </row>
    <row r="2347" spans="6:15">
      <c r="F2347" s="1"/>
      <c r="L2347" s="1"/>
      <c r="M2347" s="1"/>
      <c r="O2347" s="317"/>
    </row>
    <row r="2348" spans="6:15">
      <c r="F2348" s="1"/>
      <c r="L2348" s="1"/>
      <c r="M2348" s="1"/>
      <c r="O2348" s="317"/>
    </row>
    <row r="2349" spans="6:15">
      <c r="F2349" s="1"/>
      <c r="L2349" s="1"/>
      <c r="M2349" s="1"/>
      <c r="O2349" s="317"/>
    </row>
    <row r="2350" spans="6:15">
      <c r="F2350" s="1"/>
      <c r="L2350" s="1"/>
      <c r="M2350" s="1"/>
      <c r="O2350" s="317"/>
    </row>
    <row r="2351" spans="6:15">
      <c r="F2351" s="1"/>
      <c r="L2351" s="1"/>
      <c r="M2351" s="1"/>
      <c r="O2351" s="317"/>
    </row>
    <row r="2352" spans="6:15">
      <c r="F2352" s="1"/>
      <c r="L2352" s="1"/>
      <c r="M2352" s="1"/>
      <c r="O2352" s="317"/>
    </row>
    <row r="2353" spans="6:15">
      <c r="F2353" s="1"/>
      <c r="L2353" s="1"/>
      <c r="M2353" s="1"/>
      <c r="O2353" s="317"/>
    </row>
    <row r="2354" spans="6:15">
      <c r="F2354" s="1"/>
      <c r="L2354" s="1"/>
      <c r="M2354" s="1"/>
      <c r="O2354" s="317"/>
    </row>
    <row r="2355" spans="6:15">
      <c r="F2355" s="1"/>
      <c r="L2355" s="1"/>
      <c r="M2355" s="1"/>
      <c r="O2355" s="317"/>
    </row>
    <row r="2356" spans="6:15">
      <c r="F2356" s="1"/>
      <c r="L2356" s="1"/>
      <c r="M2356" s="1"/>
      <c r="O2356" s="317"/>
    </row>
    <row r="2357" spans="6:15">
      <c r="F2357" s="1"/>
      <c r="L2357" s="1"/>
      <c r="M2357" s="1"/>
      <c r="O2357" s="317"/>
    </row>
    <row r="2358" spans="6:15">
      <c r="F2358" s="1"/>
      <c r="L2358" s="1"/>
      <c r="M2358" s="1"/>
      <c r="O2358" s="317"/>
    </row>
    <row r="2359" spans="6:15">
      <c r="F2359" s="1"/>
      <c r="L2359" s="1"/>
      <c r="M2359" s="1"/>
      <c r="O2359" s="317"/>
    </row>
    <row r="2360" spans="6:15">
      <c r="F2360" s="1"/>
      <c r="L2360" s="1"/>
      <c r="M2360" s="1"/>
      <c r="O2360" s="317"/>
    </row>
    <row r="2361" spans="6:15">
      <c r="F2361" s="1"/>
      <c r="L2361" s="1"/>
      <c r="M2361" s="1"/>
      <c r="O2361" s="317"/>
    </row>
    <row r="2362" spans="6:15">
      <c r="F2362" s="1"/>
      <c r="L2362" s="1"/>
      <c r="M2362" s="1"/>
      <c r="O2362" s="317"/>
    </row>
  </sheetData>
  <phoneticPr fontId="1"/>
  <pageMargins left="0.7" right="0.7" top="0.75" bottom="0.75" header="0.3" footer="0.3"/>
  <pageSetup paperSize="8" scale="35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A624-EB16-4AB1-B04D-DD0CFA418358}">
  <sheetPr codeName="Sheet12">
    <pageSetUpPr fitToPage="1"/>
  </sheetPr>
  <dimension ref="A1:AG2037"/>
  <sheetViews>
    <sheetView workbookViewId="0">
      <selection activeCell="AC30" sqref="AC30"/>
    </sheetView>
  </sheetViews>
  <sheetFormatPr defaultRowHeight="18.75"/>
  <cols>
    <col min="1" max="1" width="11.25" bestFit="1" customWidth="1"/>
    <col min="2" max="2" width="27.5" bestFit="1" customWidth="1"/>
    <col min="3" max="3" width="42.25" bestFit="1" customWidth="1"/>
    <col min="4" max="4" width="10.375" bestFit="1" customWidth="1"/>
    <col min="5" max="5" width="17.375" bestFit="1" customWidth="1"/>
    <col min="6" max="6" width="18.75" bestFit="1" customWidth="1"/>
    <col min="7" max="7" width="19.5" bestFit="1" customWidth="1"/>
    <col min="8" max="8" width="13.25" bestFit="1" customWidth="1"/>
    <col min="9" max="10" width="12.75" bestFit="1" customWidth="1"/>
    <col min="11" max="11" width="14.875" bestFit="1" customWidth="1"/>
    <col min="12" max="12" width="10.875" bestFit="1" customWidth="1"/>
    <col min="13" max="13" width="21.125" bestFit="1" customWidth="1"/>
    <col min="14" max="14" width="14.875" bestFit="1" customWidth="1"/>
    <col min="15" max="15" width="17.25" bestFit="1" customWidth="1"/>
    <col min="16" max="16" width="12.75" bestFit="1" customWidth="1"/>
    <col min="17" max="18" width="17" bestFit="1" customWidth="1"/>
    <col min="19" max="19" width="30.5" bestFit="1" customWidth="1"/>
    <col min="20" max="20" width="20.75" bestFit="1" customWidth="1"/>
    <col min="21" max="21" width="19.5" bestFit="1" customWidth="1"/>
    <col min="22" max="22" width="13.25" bestFit="1" customWidth="1"/>
    <col min="23" max="23" width="17" bestFit="1" customWidth="1"/>
    <col min="24" max="24" width="24.875" bestFit="1" customWidth="1"/>
    <col min="25" max="25" width="17" bestFit="1" customWidth="1"/>
    <col min="26" max="26" width="12.75" bestFit="1" customWidth="1"/>
    <col min="27" max="27" width="23.25" bestFit="1" customWidth="1"/>
    <col min="28" max="28" width="18.875" bestFit="1" customWidth="1"/>
    <col min="29" max="29" width="12.75" bestFit="1" customWidth="1"/>
    <col min="30" max="30" width="12.75" customWidth="1"/>
    <col min="31" max="31" width="18.875" bestFit="1" customWidth="1"/>
    <col min="32" max="32" width="12.75" bestFit="1" customWidth="1"/>
    <col min="33" max="33" width="12.75" customWidth="1"/>
    <col min="34" max="34" width="22.75" bestFit="1" customWidth="1"/>
    <col min="35" max="36" width="7.875" bestFit="1" customWidth="1"/>
    <col min="37" max="37" width="22.75" bestFit="1" customWidth="1"/>
    <col min="38" max="39" width="7.875" bestFit="1" customWidth="1"/>
    <col min="40" max="40" width="24.875" bestFit="1" customWidth="1"/>
    <col min="41" max="41" width="7.875" bestFit="1" customWidth="1"/>
    <col min="42" max="42" width="9" bestFit="1" customWidth="1"/>
    <col min="43" max="43" width="9.375" bestFit="1" customWidth="1"/>
    <col min="44" max="44" width="13.25" bestFit="1" customWidth="1"/>
    <col min="45" max="45" width="21.125" bestFit="1" customWidth="1"/>
    <col min="46" max="46" width="13.25" bestFit="1" customWidth="1"/>
    <col min="47" max="47" width="9.375" bestFit="1" customWidth="1"/>
    <col min="48" max="48" width="19.5" bestFit="1" customWidth="1"/>
    <col min="49" max="49" width="15.125" bestFit="1" customWidth="1"/>
    <col min="50" max="51" width="9.375" bestFit="1" customWidth="1"/>
    <col min="52" max="52" width="12.75" bestFit="1" customWidth="1"/>
    <col min="53" max="53" width="14.875" bestFit="1" customWidth="1"/>
    <col min="54" max="54" width="10.875" bestFit="1" customWidth="1"/>
    <col min="55" max="55" width="19" bestFit="1" customWidth="1"/>
    <col min="56" max="56" width="12.75" bestFit="1" customWidth="1"/>
    <col min="57" max="57" width="14.875" bestFit="1" customWidth="1"/>
    <col min="58" max="58" width="12.75" bestFit="1" customWidth="1"/>
    <col min="59" max="60" width="17" bestFit="1" customWidth="1"/>
    <col min="61" max="61" width="19" bestFit="1" customWidth="1"/>
    <col min="62" max="62" width="23.25" bestFit="1" customWidth="1"/>
    <col min="63" max="63" width="21.125" bestFit="1" customWidth="1"/>
    <col min="64" max="64" width="17" bestFit="1" customWidth="1"/>
    <col min="65" max="65" width="15.25" bestFit="1" customWidth="1"/>
    <col min="66" max="66" width="13.25" bestFit="1" customWidth="1"/>
    <col min="67" max="67" width="25.25" bestFit="1" customWidth="1"/>
    <col min="70" max="70" width="25.25" bestFit="1" customWidth="1"/>
    <col min="73" max="73" width="27.375" bestFit="1" customWidth="1"/>
    <col min="75" max="75" width="10.125" bestFit="1" customWidth="1"/>
    <col min="76" max="76" width="12.75" bestFit="1" customWidth="1"/>
    <col min="77" max="77" width="17" bestFit="1" customWidth="1"/>
    <col min="78" max="78" width="24.875" bestFit="1" customWidth="1"/>
    <col min="79" max="79" width="17" bestFit="1" customWidth="1"/>
    <col min="80" max="80" width="12.75" bestFit="1" customWidth="1"/>
    <col min="81" max="81" width="23.25" bestFit="1" customWidth="1"/>
    <col min="82" max="82" width="18.875" bestFit="1" customWidth="1"/>
    <col min="83" max="84" width="12.75" bestFit="1" customWidth="1"/>
  </cols>
  <sheetData>
    <row r="1" spans="1:32">
      <c r="A1" t="s">
        <v>0</v>
      </c>
      <c r="B1" t="s">
        <v>4</v>
      </c>
      <c r="C1" t="s">
        <v>10166</v>
      </c>
      <c r="D1" t="s">
        <v>10167</v>
      </c>
      <c r="E1" t="s">
        <v>8</v>
      </c>
      <c r="F1" t="s">
        <v>10173</v>
      </c>
      <c r="G1" t="s">
        <v>12108</v>
      </c>
      <c r="H1" t="s">
        <v>12109</v>
      </c>
      <c r="I1" t="s">
        <v>16337</v>
      </c>
      <c r="J1" t="s">
        <v>16338</v>
      </c>
      <c r="K1" t="s">
        <v>16339</v>
      </c>
      <c r="L1" t="s">
        <v>16340</v>
      </c>
      <c r="M1" t="s">
        <v>12110</v>
      </c>
      <c r="N1" t="s">
        <v>16341</v>
      </c>
      <c r="O1" t="s">
        <v>16342</v>
      </c>
      <c r="P1" t="s">
        <v>16343</v>
      </c>
      <c r="Q1" t="s">
        <v>16344</v>
      </c>
      <c r="R1" t="s">
        <v>16345</v>
      </c>
      <c r="S1" t="s">
        <v>12111</v>
      </c>
      <c r="T1" t="s">
        <v>12112</v>
      </c>
      <c r="U1" t="s">
        <v>12113</v>
      </c>
      <c r="V1" t="s">
        <v>10182</v>
      </c>
      <c r="W1" t="s">
        <v>16346</v>
      </c>
      <c r="X1" t="s">
        <v>16347</v>
      </c>
      <c r="Y1" t="s">
        <v>16348</v>
      </c>
      <c r="Z1" t="s">
        <v>16349</v>
      </c>
      <c r="AA1" t="s">
        <v>16350</v>
      </c>
      <c r="AB1" t="s">
        <v>16351</v>
      </c>
      <c r="AC1" t="s">
        <v>16352</v>
      </c>
      <c r="AE1" s="664">
        <f>SUM(Z:Z)</f>
        <v>9088.09</v>
      </c>
    </row>
    <row r="2" spans="1:32">
      <c r="A2">
        <v>1</v>
      </c>
      <c r="B2" t="s">
        <v>12114</v>
      </c>
      <c r="C2" t="s">
        <v>12115</v>
      </c>
      <c r="D2" t="s">
        <v>46</v>
      </c>
      <c r="E2" t="s">
        <v>5754</v>
      </c>
      <c r="F2" t="s">
        <v>11478</v>
      </c>
      <c r="G2">
        <v>45789</v>
      </c>
      <c r="I2" s="1"/>
      <c r="J2" t="s">
        <v>43</v>
      </c>
      <c r="P2" t="s">
        <v>43</v>
      </c>
      <c r="Q2" t="s">
        <v>43</v>
      </c>
      <c r="R2" t="s">
        <v>43</v>
      </c>
      <c r="W2" s="1"/>
      <c r="Y2" s="317"/>
      <c r="AC2" s="317"/>
      <c r="AE2" s="665">
        <f>AE1+'杭台帳(西)'!AE1</f>
        <v>71699.09</v>
      </c>
    </row>
    <row r="3" spans="1:32">
      <c r="A3">
        <v>2</v>
      </c>
      <c r="B3" t="s">
        <v>12116</v>
      </c>
      <c r="C3" t="s">
        <v>12117</v>
      </c>
      <c r="D3" t="s">
        <v>46</v>
      </c>
      <c r="E3" t="s">
        <v>5748</v>
      </c>
      <c r="I3" s="1">
        <v>44851</v>
      </c>
      <c r="J3">
        <v>10</v>
      </c>
      <c r="L3" t="s">
        <v>16353</v>
      </c>
      <c r="O3" t="s">
        <v>267</v>
      </c>
      <c r="P3" t="s">
        <v>43</v>
      </c>
      <c r="Q3">
        <v>10</v>
      </c>
      <c r="R3" t="s">
        <v>43</v>
      </c>
      <c r="W3" s="1"/>
      <c r="Y3" s="317"/>
      <c r="AC3" s="317"/>
    </row>
    <row r="4" spans="1:32">
      <c r="A4">
        <v>3</v>
      </c>
      <c r="B4" t="s">
        <v>12118</v>
      </c>
      <c r="C4" t="s">
        <v>12119</v>
      </c>
      <c r="D4" t="s">
        <v>46</v>
      </c>
      <c r="E4" t="s">
        <v>5754</v>
      </c>
      <c r="I4" s="1">
        <v>44908</v>
      </c>
      <c r="J4">
        <v>12</v>
      </c>
      <c r="L4" t="s">
        <v>16353</v>
      </c>
      <c r="O4" t="s">
        <v>267</v>
      </c>
      <c r="P4" t="s">
        <v>43</v>
      </c>
      <c r="Q4">
        <v>2</v>
      </c>
      <c r="R4" t="s">
        <v>43</v>
      </c>
      <c r="W4" s="1"/>
      <c r="Y4" s="317"/>
      <c r="AC4" s="317"/>
    </row>
    <row r="5" spans="1:32">
      <c r="A5">
        <v>4</v>
      </c>
      <c r="B5" t="s">
        <v>12120</v>
      </c>
      <c r="C5" t="s">
        <v>12121</v>
      </c>
      <c r="D5" t="s">
        <v>46</v>
      </c>
      <c r="E5" t="s">
        <v>5754</v>
      </c>
      <c r="I5" s="1">
        <v>44940</v>
      </c>
      <c r="J5">
        <v>1</v>
      </c>
      <c r="L5" t="s">
        <v>16353</v>
      </c>
      <c r="O5" t="s">
        <v>267</v>
      </c>
      <c r="P5" t="s">
        <v>43</v>
      </c>
      <c r="Q5">
        <v>1</v>
      </c>
      <c r="R5" t="s">
        <v>43</v>
      </c>
      <c r="W5" s="1"/>
      <c r="Y5" s="317"/>
      <c r="AC5" s="317"/>
    </row>
    <row r="6" spans="1:32">
      <c r="A6">
        <v>5</v>
      </c>
      <c r="B6" t="s">
        <v>12122</v>
      </c>
      <c r="C6" t="s">
        <v>12123</v>
      </c>
      <c r="D6" t="s">
        <v>5772</v>
      </c>
      <c r="E6" t="s">
        <v>5775</v>
      </c>
      <c r="I6" s="1">
        <v>45019</v>
      </c>
      <c r="J6">
        <v>4</v>
      </c>
      <c r="L6" t="s">
        <v>16353</v>
      </c>
      <c r="M6">
        <v>8700</v>
      </c>
      <c r="O6" t="s">
        <v>267</v>
      </c>
      <c r="P6" t="s">
        <v>43</v>
      </c>
      <c r="Q6">
        <v>4</v>
      </c>
      <c r="R6" t="s">
        <v>43</v>
      </c>
      <c r="W6" s="1"/>
      <c r="Y6" s="317"/>
      <c r="AC6" s="317"/>
    </row>
    <row r="7" spans="1:32">
      <c r="A7">
        <v>6</v>
      </c>
      <c r="B7" t="s">
        <v>12124</v>
      </c>
      <c r="C7" t="s">
        <v>12125</v>
      </c>
      <c r="D7" t="s">
        <v>46</v>
      </c>
      <c r="E7" t="s">
        <v>5754</v>
      </c>
      <c r="I7" s="1">
        <v>45146</v>
      </c>
      <c r="J7">
        <v>8</v>
      </c>
      <c r="L7" t="s">
        <v>16353</v>
      </c>
      <c r="O7" t="s">
        <v>6518</v>
      </c>
      <c r="P7" t="s">
        <v>43</v>
      </c>
      <c r="Q7">
        <v>8</v>
      </c>
      <c r="R7" t="s">
        <v>43</v>
      </c>
      <c r="W7" s="1"/>
      <c r="Y7" s="317"/>
      <c r="AC7" s="317"/>
      <c r="AD7" s="317"/>
      <c r="AE7" s="317"/>
      <c r="AF7" s="317"/>
    </row>
    <row r="8" spans="1:32">
      <c r="A8">
        <v>7</v>
      </c>
      <c r="B8" t="s">
        <v>12126</v>
      </c>
      <c r="C8" t="s">
        <v>12127</v>
      </c>
      <c r="D8" t="s">
        <v>46</v>
      </c>
      <c r="E8" t="s">
        <v>5754</v>
      </c>
      <c r="I8" s="1">
        <v>45216</v>
      </c>
      <c r="J8">
        <v>10</v>
      </c>
      <c r="L8" t="s">
        <v>16353</v>
      </c>
      <c r="N8">
        <v>300279776</v>
      </c>
      <c r="O8" t="s">
        <v>267</v>
      </c>
      <c r="P8" t="s">
        <v>43</v>
      </c>
      <c r="Q8">
        <v>10</v>
      </c>
      <c r="R8" t="s">
        <v>43</v>
      </c>
      <c r="W8" s="1"/>
      <c r="Y8" s="317"/>
      <c r="AC8" s="317"/>
      <c r="AD8" s="317"/>
      <c r="AE8" s="317"/>
      <c r="AF8" s="317"/>
    </row>
    <row r="9" spans="1:32">
      <c r="A9">
        <v>8</v>
      </c>
      <c r="B9" t="s">
        <v>12128</v>
      </c>
      <c r="C9" t="s">
        <v>12129</v>
      </c>
      <c r="D9" t="s">
        <v>46</v>
      </c>
      <c r="E9" t="s">
        <v>5754</v>
      </c>
      <c r="I9" s="1">
        <v>45217</v>
      </c>
      <c r="J9">
        <v>10</v>
      </c>
      <c r="L9" t="s">
        <v>16353</v>
      </c>
      <c r="N9">
        <v>30028292</v>
      </c>
      <c r="O9" t="s">
        <v>267</v>
      </c>
      <c r="P9" t="s">
        <v>43</v>
      </c>
      <c r="Q9">
        <v>10</v>
      </c>
      <c r="R9" t="s">
        <v>43</v>
      </c>
      <c r="W9" s="1"/>
      <c r="Y9" s="317"/>
      <c r="AC9" s="317"/>
      <c r="AD9" s="317"/>
      <c r="AE9" s="317"/>
      <c r="AF9" s="317"/>
    </row>
    <row r="10" spans="1:32">
      <c r="A10">
        <v>9</v>
      </c>
      <c r="B10" t="s">
        <v>12130</v>
      </c>
      <c r="C10" t="s">
        <v>12131</v>
      </c>
      <c r="D10" t="s">
        <v>5772</v>
      </c>
      <c r="E10" t="s">
        <v>5775</v>
      </c>
      <c r="I10" s="1">
        <v>45300</v>
      </c>
      <c r="J10">
        <v>1</v>
      </c>
      <c r="L10" t="s">
        <v>16353</v>
      </c>
      <c r="N10">
        <v>30038651</v>
      </c>
      <c r="O10" t="s">
        <v>267</v>
      </c>
      <c r="P10" t="s">
        <v>43</v>
      </c>
      <c r="Q10">
        <v>1</v>
      </c>
      <c r="R10" t="s">
        <v>43</v>
      </c>
      <c r="W10" s="1"/>
      <c r="Y10" s="317"/>
      <c r="AC10" s="317"/>
      <c r="AD10" s="317"/>
      <c r="AE10" s="317"/>
      <c r="AF10" s="317"/>
    </row>
    <row r="11" spans="1:32">
      <c r="A11">
        <v>10</v>
      </c>
      <c r="B11" t="s">
        <v>12132</v>
      </c>
      <c r="C11" t="s">
        <v>12133</v>
      </c>
      <c r="D11" t="s">
        <v>5772</v>
      </c>
      <c r="E11" t="s">
        <v>5775</v>
      </c>
      <c r="I11" s="1">
        <v>45322</v>
      </c>
      <c r="J11">
        <v>1</v>
      </c>
      <c r="L11" t="s">
        <v>16353</v>
      </c>
      <c r="N11">
        <v>30041726</v>
      </c>
      <c r="O11" t="s">
        <v>267</v>
      </c>
      <c r="P11" t="s">
        <v>43</v>
      </c>
      <c r="Q11">
        <v>2</v>
      </c>
      <c r="R11" t="s">
        <v>43</v>
      </c>
      <c r="W11" s="1"/>
      <c r="Y11" s="317"/>
      <c r="AC11" s="317"/>
      <c r="AD11" s="317"/>
      <c r="AE11" s="317"/>
      <c r="AF11" s="317"/>
    </row>
    <row r="12" spans="1:32">
      <c r="A12">
        <v>11</v>
      </c>
      <c r="B12" t="s">
        <v>5791</v>
      </c>
      <c r="C12" t="s">
        <v>5792</v>
      </c>
      <c r="D12" t="s">
        <v>46</v>
      </c>
      <c r="E12" t="s">
        <v>5748</v>
      </c>
      <c r="F12">
        <v>45566</v>
      </c>
      <c r="I12" s="1"/>
      <c r="J12" t="s">
        <v>43</v>
      </c>
      <c r="P12" t="s">
        <v>43</v>
      </c>
      <c r="Q12" t="s">
        <v>43</v>
      </c>
      <c r="R12" t="s">
        <v>43</v>
      </c>
      <c r="W12" s="1"/>
      <c r="Y12" s="317"/>
      <c r="AC12" s="317"/>
      <c r="AD12" s="317"/>
      <c r="AE12" s="317"/>
      <c r="AF12" s="317"/>
    </row>
    <row r="13" spans="1:32">
      <c r="A13">
        <v>12</v>
      </c>
      <c r="B13" t="s">
        <v>12134</v>
      </c>
      <c r="C13" t="s">
        <v>12135</v>
      </c>
      <c r="D13" t="s">
        <v>46</v>
      </c>
      <c r="E13" t="s">
        <v>5754</v>
      </c>
      <c r="I13" s="1">
        <v>45383</v>
      </c>
      <c r="J13">
        <v>4</v>
      </c>
      <c r="L13" t="s">
        <v>16353</v>
      </c>
      <c r="N13">
        <v>30043415</v>
      </c>
      <c r="O13" t="s">
        <v>267</v>
      </c>
      <c r="P13" t="s">
        <v>43</v>
      </c>
      <c r="Q13">
        <v>2</v>
      </c>
      <c r="R13" t="s">
        <v>43</v>
      </c>
      <c r="W13" s="1"/>
      <c r="Y13" s="317"/>
      <c r="AC13" s="317"/>
      <c r="AD13" s="317"/>
      <c r="AE13" s="317"/>
      <c r="AF13" s="317"/>
    </row>
    <row r="14" spans="1:32">
      <c r="A14">
        <v>13</v>
      </c>
      <c r="B14" t="s">
        <v>12136</v>
      </c>
      <c r="C14" t="s">
        <v>12137</v>
      </c>
      <c r="D14" t="s">
        <v>5772</v>
      </c>
      <c r="E14" t="s">
        <v>5775</v>
      </c>
      <c r="I14" s="1">
        <v>45384</v>
      </c>
      <c r="J14">
        <v>4</v>
      </c>
      <c r="L14" t="s">
        <v>16353</v>
      </c>
      <c r="N14">
        <v>40000155</v>
      </c>
      <c r="O14" t="s">
        <v>267</v>
      </c>
      <c r="P14" t="s">
        <v>43</v>
      </c>
      <c r="Q14">
        <v>4</v>
      </c>
      <c r="R14" t="s">
        <v>43</v>
      </c>
      <c r="W14" s="1"/>
      <c r="Y14" s="317"/>
      <c r="AC14" s="317"/>
      <c r="AD14" s="317"/>
      <c r="AE14" s="317"/>
      <c r="AF14" s="317"/>
    </row>
    <row r="15" spans="1:32">
      <c r="A15">
        <v>14</v>
      </c>
      <c r="B15" t="s">
        <v>12138</v>
      </c>
      <c r="C15" t="s">
        <v>12139</v>
      </c>
      <c r="D15" t="s">
        <v>5772</v>
      </c>
      <c r="E15" t="s">
        <v>5775</v>
      </c>
      <c r="I15" s="1">
        <v>45385</v>
      </c>
      <c r="J15">
        <v>4</v>
      </c>
      <c r="L15" t="s">
        <v>16353</v>
      </c>
      <c r="N15">
        <v>40000156</v>
      </c>
      <c r="O15" t="s">
        <v>267</v>
      </c>
      <c r="P15" t="s">
        <v>43</v>
      </c>
      <c r="Q15">
        <v>4</v>
      </c>
      <c r="R15" t="s">
        <v>43</v>
      </c>
      <c r="W15" s="1"/>
      <c r="Y15" s="317"/>
      <c r="AC15" s="317"/>
      <c r="AD15" s="317"/>
      <c r="AE15" s="317"/>
      <c r="AF15" s="317"/>
    </row>
    <row r="16" spans="1:32">
      <c r="A16">
        <v>15</v>
      </c>
      <c r="B16" t="s">
        <v>12140</v>
      </c>
      <c r="C16" t="s">
        <v>12141</v>
      </c>
      <c r="D16" t="s">
        <v>5772</v>
      </c>
      <c r="E16" t="s">
        <v>5775</v>
      </c>
      <c r="I16" s="1">
        <v>45390</v>
      </c>
      <c r="J16">
        <v>4</v>
      </c>
      <c r="L16" t="s">
        <v>16353</v>
      </c>
      <c r="N16">
        <v>40000346</v>
      </c>
      <c r="O16" t="s">
        <v>6518</v>
      </c>
      <c r="P16" t="s">
        <v>43</v>
      </c>
      <c r="Q16">
        <v>4</v>
      </c>
      <c r="R16" t="s">
        <v>43</v>
      </c>
      <c r="W16" s="1"/>
      <c r="Y16" s="317"/>
      <c r="AC16" s="317"/>
      <c r="AD16" s="317"/>
      <c r="AE16" s="317"/>
      <c r="AF16" s="317"/>
    </row>
    <row r="17" spans="1:32">
      <c r="A17">
        <v>16</v>
      </c>
      <c r="B17" t="s">
        <v>12142</v>
      </c>
      <c r="C17" t="s">
        <v>12143</v>
      </c>
      <c r="D17" t="s">
        <v>5772</v>
      </c>
      <c r="E17" t="s">
        <v>5775</v>
      </c>
      <c r="I17" s="1">
        <v>45393</v>
      </c>
      <c r="J17">
        <v>4</v>
      </c>
      <c r="L17" t="s">
        <v>16353</v>
      </c>
      <c r="M17">
        <v>8700</v>
      </c>
      <c r="O17" t="s">
        <v>6518</v>
      </c>
      <c r="P17">
        <v>6</v>
      </c>
      <c r="Q17">
        <v>4</v>
      </c>
      <c r="R17">
        <v>6</v>
      </c>
      <c r="W17" s="1">
        <v>45838</v>
      </c>
      <c r="X17">
        <v>6</v>
      </c>
      <c r="Y17" s="317">
        <v>139450</v>
      </c>
      <c r="Z17">
        <v>25.6</v>
      </c>
      <c r="AA17">
        <v>6</v>
      </c>
      <c r="AB17" t="s">
        <v>411</v>
      </c>
      <c r="AC17" s="317">
        <v>364416.01</v>
      </c>
      <c r="AD17" s="317"/>
      <c r="AE17" s="317"/>
      <c r="AF17" s="317"/>
    </row>
    <row r="18" spans="1:32">
      <c r="A18">
        <v>17</v>
      </c>
      <c r="B18" t="s">
        <v>12144</v>
      </c>
      <c r="C18" t="s">
        <v>12145</v>
      </c>
      <c r="D18" t="s">
        <v>5772</v>
      </c>
      <c r="E18" t="s">
        <v>5775</v>
      </c>
      <c r="I18" s="1">
        <v>45425</v>
      </c>
      <c r="J18">
        <v>5</v>
      </c>
      <c r="L18" t="s">
        <v>16353</v>
      </c>
      <c r="N18">
        <v>40003683</v>
      </c>
      <c r="O18" t="s">
        <v>6518</v>
      </c>
      <c r="P18" t="s">
        <v>43</v>
      </c>
      <c r="Q18">
        <v>4</v>
      </c>
      <c r="R18" t="s">
        <v>43</v>
      </c>
      <c r="W18" s="1"/>
      <c r="Y18" s="317"/>
      <c r="AC18" s="317"/>
      <c r="AD18" s="317"/>
      <c r="AE18" s="317"/>
      <c r="AF18" s="317"/>
    </row>
    <row r="19" spans="1:32">
      <c r="A19">
        <v>18</v>
      </c>
      <c r="B19" t="s">
        <v>12146</v>
      </c>
      <c r="C19" t="s">
        <v>12147</v>
      </c>
      <c r="D19" t="s">
        <v>5942</v>
      </c>
      <c r="E19" t="s">
        <v>5993</v>
      </c>
      <c r="I19" s="1">
        <v>45443</v>
      </c>
      <c r="J19">
        <v>5</v>
      </c>
      <c r="L19" t="s">
        <v>16353</v>
      </c>
      <c r="N19">
        <v>40023701</v>
      </c>
      <c r="O19" t="s">
        <v>267</v>
      </c>
      <c r="P19" t="s">
        <v>43</v>
      </c>
      <c r="Q19">
        <v>5</v>
      </c>
      <c r="R19" t="s">
        <v>43</v>
      </c>
      <c r="W19" s="1"/>
      <c r="Y19" s="317"/>
      <c r="AC19" s="317"/>
      <c r="AD19" s="317"/>
      <c r="AE19" s="317"/>
      <c r="AF19" s="317"/>
    </row>
    <row r="20" spans="1:32">
      <c r="A20">
        <v>19</v>
      </c>
      <c r="B20" t="s">
        <v>5811</v>
      </c>
      <c r="C20" t="s">
        <v>5812</v>
      </c>
      <c r="D20" t="s">
        <v>5772</v>
      </c>
      <c r="E20" t="s">
        <v>5775</v>
      </c>
      <c r="F20">
        <v>45931</v>
      </c>
      <c r="G20" t="s">
        <v>5750</v>
      </c>
      <c r="I20" s="1"/>
      <c r="J20" t="s">
        <v>43</v>
      </c>
      <c r="P20" t="s">
        <v>43</v>
      </c>
      <c r="Q20" t="s">
        <v>43</v>
      </c>
      <c r="R20" t="s">
        <v>43</v>
      </c>
      <c r="W20" s="1"/>
      <c r="Y20" s="317"/>
      <c r="AC20" s="317"/>
      <c r="AD20" s="317"/>
      <c r="AE20" s="317"/>
      <c r="AF20" s="317"/>
    </row>
    <row r="21" spans="1:32">
      <c r="A21">
        <v>20</v>
      </c>
      <c r="B21" t="s">
        <v>5822</v>
      </c>
      <c r="C21" t="s">
        <v>5823</v>
      </c>
      <c r="D21" t="s">
        <v>5772</v>
      </c>
      <c r="E21" t="s">
        <v>5775</v>
      </c>
      <c r="F21">
        <v>45931</v>
      </c>
      <c r="G21" t="s">
        <v>5750</v>
      </c>
      <c r="I21" s="1"/>
      <c r="J21" t="s">
        <v>43</v>
      </c>
      <c r="P21" t="s">
        <v>43</v>
      </c>
      <c r="Q21" t="s">
        <v>43</v>
      </c>
      <c r="R21" t="s">
        <v>43</v>
      </c>
      <c r="W21" s="1"/>
      <c r="Y21" s="317"/>
      <c r="AC21" s="317"/>
      <c r="AD21" s="317"/>
      <c r="AE21" s="317"/>
      <c r="AF21" s="317"/>
    </row>
    <row r="22" spans="1:32">
      <c r="A22">
        <v>21</v>
      </c>
      <c r="B22" t="s">
        <v>5824</v>
      </c>
      <c r="C22" t="s">
        <v>5825</v>
      </c>
      <c r="D22" t="s">
        <v>5772</v>
      </c>
      <c r="E22" t="s">
        <v>5775</v>
      </c>
      <c r="F22">
        <v>45931</v>
      </c>
      <c r="I22" s="1"/>
      <c r="J22" t="s">
        <v>43</v>
      </c>
      <c r="P22" t="s">
        <v>43</v>
      </c>
      <c r="Q22" t="s">
        <v>43</v>
      </c>
      <c r="R22" t="s">
        <v>43</v>
      </c>
      <c r="W22" s="1"/>
      <c r="Y22" s="317"/>
      <c r="AC22" s="317"/>
      <c r="AD22" s="317"/>
      <c r="AE22" s="317"/>
      <c r="AF22" s="317"/>
    </row>
    <row r="23" spans="1:32">
      <c r="A23">
        <v>22</v>
      </c>
      <c r="B23" t="s">
        <v>12148</v>
      </c>
      <c r="C23" t="s">
        <v>12149</v>
      </c>
      <c r="D23" t="s">
        <v>5772</v>
      </c>
      <c r="E23" t="s">
        <v>5775</v>
      </c>
      <c r="F23">
        <v>45931</v>
      </c>
      <c r="G23" t="s">
        <v>5750</v>
      </c>
      <c r="H23" t="s">
        <v>12150</v>
      </c>
      <c r="I23" s="1"/>
      <c r="J23" t="s">
        <v>43</v>
      </c>
      <c r="P23" t="s">
        <v>43</v>
      </c>
      <c r="Q23" t="s">
        <v>43</v>
      </c>
      <c r="R23" t="s">
        <v>43</v>
      </c>
      <c r="W23" s="1"/>
      <c r="Y23" s="317"/>
      <c r="AC23" s="317"/>
      <c r="AD23" s="317"/>
      <c r="AE23" s="317"/>
      <c r="AF23" s="317"/>
    </row>
    <row r="24" spans="1:32">
      <c r="A24">
        <v>23</v>
      </c>
      <c r="B24" t="s">
        <v>12151</v>
      </c>
      <c r="C24" t="s">
        <v>12152</v>
      </c>
      <c r="D24" t="s">
        <v>5772</v>
      </c>
      <c r="E24" t="s">
        <v>5775</v>
      </c>
      <c r="F24">
        <v>45931</v>
      </c>
      <c r="G24" t="s">
        <v>5750</v>
      </c>
      <c r="H24" t="s">
        <v>12150</v>
      </c>
      <c r="I24" s="1"/>
      <c r="J24" t="s">
        <v>43</v>
      </c>
      <c r="P24" t="s">
        <v>43</v>
      </c>
      <c r="Q24" t="s">
        <v>43</v>
      </c>
      <c r="R24" t="s">
        <v>43</v>
      </c>
      <c r="W24" s="1"/>
      <c r="Y24" s="317"/>
      <c r="AC24" s="317"/>
      <c r="AD24" s="317"/>
      <c r="AE24" s="317"/>
      <c r="AF24" s="317"/>
    </row>
    <row r="25" spans="1:32">
      <c r="A25">
        <v>24</v>
      </c>
      <c r="B25" t="s">
        <v>12153</v>
      </c>
      <c r="C25" t="s">
        <v>12154</v>
      </c>
      <c r="D25" t="s">
        <v>5772</v>
      </c>
      <c r="E25" t="s">
        <v>5775</v>
      </c>
      <c r="F25">
        <v>45931</v>
      </c>
      <c r="G25" t="s">
        <v>5750</v>
      </c>
      <c r="H25" t="s">
        <v>12150</v>
      </c>
      <c r="I25" s="1"/>
      <c r="J25" t="s">
        <v>43</v>
      </c>
      <c r="P25" t="s">
        <v>43</v>
      </c>
      <c r="Q25" t="s">
        <v>43</v>
      </c>
      <c r="R25" t="s">
        <v>43</v>
      </c>
      <c r="W25" s="1"/>
      <c r="Y25" s="317"/>
      <c r="AC25" s="317"/>
      <c r="AD25" s="317"/>
      <c r="AE25" s="317"/>
      <c r="AF25" s="317"/>
    </row>
    <row r="26" spans="1:32">
      <c r="A26">
        <v>25</v>
      </c>
      <c r="B26" t="s">
        <v>5817</v>
      </c>
      <c r="C26" t="s">
        <v>5819</v>
      </c>
      <c r="D26" t="s">
        <v>5772</v>
      </c>
      <c r="E26" t="s">
        <v>5775</v>
      </c>
      <c r="F26">
        <v>45931</v>
      </c>
      <c r="G26" t="s">
        <v>5750</v>
      </c>
      <c r="H26" t="s">
        <v>12150</v>
      </c>
      <c r="I26" s="1"/>
      <c r="J26" t="s">
        <v>43</v>
      </c>
      <c r="P26" t="s">
        <v>43</v>
      </c>
      <c r="Q26" t="s">
        <v>43</v>
      </c>
      <c r="R26" t="s">
        <v>43</v>
      </c>
      <c r="W26" s="1"/>
      <c r="Y26" s="317"/>
      <c r="AC26" s="317"/>
      <c r="AD26" s="317"/>
      <c r="AE26" s="317"/>
      <c r="AF26" s="317"/>
    </row>
    <row r="27" spans="1:32">
      <c r="A27">
        <v>26</v>
      </c>
      <c r="B27" t="s">
        <v>12155</v>
      </c>
      <c r="C27" t="s">
        <v>12156</v>
      </c>
      <c r="D27" t="s">
        <v>5772</v>
      </c>
      <c r="E27" t="s">
        <v>5775</v>
      </c>
      <c r="F27">
        <v>45931</v>
      </c>
      <c r="G27" t="s">
        <v>5750</v>
      </c>
      <c r="H27" t="s">
        <v>12157</v>
      </c>
      <c r="I27" s="1"/>
      <c r="J27" t="s">
        <v>43</v>
      </c>
      <c r="P27" t="s">
        <v>43</v>
      </c>
      <c r="Q27" t="s">
        <v>43</v>
      </c>
      <c r="R27" t="s">
        <v>43</v>
      </c>
      <c r="W27" s="1"/>
      <c r="Y27" s="317"/>
      <c r="AC27" s="317"/>
      <c r="AD27" s="317"/>
      <c r="AE27" s="317"/>
      <c r="AF27" s="317"/>
    </row>
    <row r="28" spans="1:32">
      <c r="A28">
        <v>27</v>
      </c>
      <c r="B28" t="s">
        <v>7164</v>
      </c>
      <c r="C28" t="s">
        <v>7165</v>
      </c>
      <c r="D28" t="s">
        <v>5772</v>
      </c>
      <c r="E28" t="s">
        <v>5775</v>
      </c>
      <c r="F28">
        <v>45931</v>
      </c>
      <c r="G28" t="s">
        <v>5750</v>
      </c>
      <c r="H28" t="s">
        <v>12158</v>
      </c>
      <c r="I28" s="1"/>
      <c r="J28" t="s">
        <v>43</v>
      </c>
      <c r="P28" t="s">
        <v>43</v>
      </c>
      <c r="Q28" t="s">
        <v>43</v>
      </c>
      <c r="R28" t="s">
        <v>43</v>
      </c>
      <c r="W28" s="1"/>
      <c r="Y28" s="317"/>
      <c r="AC28" s="317"/>
      <c r="AD28" s="317"/>
      <c r="AE28" s="317"/>
      <c r="AF28" s="317"/>
    </row>
    <row r="29" spans="1:32">
      <c r="A29">
        <v>28</v>
      </c>
      <c r="B29" t="s">
        <v>12159</v>
      </c>
      <c r="C29" t="s">
        <v>12160</v>
      </c>
      <c r="D29" t="s">
        <v>5772</v>
      </c>
      <c r="E29" t="s">
        <v>5775</v>
      </c>
      <c r="I29" s="1">
        <v>45643</v>
      </c>
      <c r="J29">
        <v>12</v>
      </c>
      <c r="L29" t="s">
        <v>16353</v>
      </c>
      <c r="N29">
        <v>40039254</v>
      </c>
      <c r="O29" t="s">
        <v>6518</v>
      </c>
      <c r="P29" t="s">
        <v>43</v>
      </c>
      <c r="Q29">
        <v>5</v>
      </c>
      <c r="R29" t="s">
        <v>43</v>
      </c>
      <c r="W29" s="1"/>
      <c r="Y29" s="317"/>
      <c r="AC29" s="317"/>
      <c r="AD29" s="317"/>
      <c r="AE29" s="317"/>
      <c r="AF29" s="317"/>
    </row>
    <row r="30" spans="1:32">
      <c r="A30">
        <v>29</v>
      </c>
      <c r="B30" t="s">
        <v>12161</v>
      </c>
      <c r="C30" t="s">
        <v>12162</v>
      </c>
      <c r="D30" t="s">
        <v>5772</v>
      </c>
      <c r="E30" t="s">
        <v>5775</v>
      </c>
      <c r="I30" s="1">
        <v>45643</v>
      </c>
      <c r="J30">
        <v>12</v>
      </c>
      <c r="L30" t="s">
        <v>16353</v>
      </c>
      <c r="N30">
        <v>40039291</v>
      </c>
      <c r="O30" t="s">
        <v>6518</v>
      </c>
      <c r="P30" t="s">
        <v>43</v>
      </c>
      <c r="Q30">
        <v>5</v>
      </c>
      <c r="R30" t="s">
        <v>43</v>
      </c>
      <c r="W30" s="1"/>
      <c r="Y30" s="317"/>
      <c r="AC30" s="317"/>
      <c r="AD30" s="317"/>
      <c r="AE30" s="317"/>
      <c r="AF30" s="317"/>
    </row>
    <row r="31" spans="1:32">
      <c r="A31">
        <v>30</v>
      </c>
      <c r="B31" t="s">
        <v>7161</v>
      </c>
      <c r="C31" t="s">
        <v>7162</v>
      </c>
      <c r="D31" t="s">
        <v>5772</v>
      </c>
      <c r="E31" t="s">
        <v>5775</v>
      </c>
      <c r="I31" s="1"/>
      <c r="J31" t="s">
        <v>43</v>
      </c>
      <c r="P31" t="s">
        <v>43</v>
      </c>
      <c r="Q31" t="s">
        <v>43</v>
      </c>
      <c r="R31" t="s">
        <v>43</v>
      </c>
      <c r="W31" s="1"/>
      <c r="Y31" s="317"/>
      <c r="AC31" s="317"/>
      <c r="AD31" s="317"/>
      <c r="AE31" s="317"/>
      <c r="AF31" s="317"/>
    </row>
    <row r="32" spans="1:32">
      <c r="A32">
        <v>31</v>
      </c>
      <c r="B32" t="s">
        <v>12163</v>
      </c>
      <c r="C32" t="s">
        <v>12164</v>
      </c>
      <c r="D32" t="s">
        <v>5772</v>
      </c>
      <c r="E32" t="s">
        <v>5775</v>
      </c>
      <c r="I32" s="1"/>
      <c r="J32" t="s">
        <v>43</v>
      </c>
      <c r="P32" t="s">
        <v>43</v>
      </c>
      <c r="Q32" t="s">
        <v>43</v>
      </c>
      <c r="R32" t="s">
        <v>43</v>
      </c>
      <c r="W32" s="1"/>
      <c r="Y32" s="317"/>
      <c r="AC32" s="317"/>
      <c r="AD32" s="317"/>
      <c r="AE32" s="317"/>
      <c r="AF32" s="317"/>
    </row>
    <row r="33" spans="1:32">
      <c r="A33">
        <v>32</v>
      </c>
      <c r="B33" t="s">
        <v>12165</v>
      </c>
      <c r="C33" t="s">
        <v>12166</v>
      </c>
      <c r="D33" t="s">
        <v>5942</v>
      </c>
      <c r="E33" t="s">
        <v>5944</v>
      </c>
      <c r="I33" s="1">
        <v>45684</v>
      </c>
      <c r="J33">
        <v>1</v>
      </c>
      <c r="L33" t="s">
        <v>16353</v>
      </c>
      <c r="M33" t="s">
        <v>12167</v>
      </c>
      <c r="N33">
        <v>40040471</v>
      </c>
      <c r="O33" t="s">
        <v>267</v>
      </c>
      <c r="P33">
        <v>8</v>
      </c>
      <c r="Q33">
        <v>6</v>
      </c>
      <c r="R33">
        <v>7</v>
      </c>
      <c r="S33" t="s">
        <v>12168</v>
      </c>
      <c r="W33" s="1">
        <v>45869</v>
      </c>
      <c r="X33">
        <v>7</v>
      </c>
      <c r="Y33" s="317">
        <v>68490</v>
      </c>
      <c r="Z33">
        <v>25.8</v>
      </c>
      <c r="AA33">
        <v>8</v>
      </c>
      <c r="AB33" t="s">
        <v>179</v>
      </c>
      <c r="AC33" s="317">
        <v>136391</v>
      </c>
      <c r="AD33" s="317"/>
      <c r="AE33" s="317"/>
      <c r="AF33" s="317"/>
    </row>
    <row r="34" spans="1:32">
      <c r="A34">
        <v>33</v>
      </c>
      <c r="B34" t="s">
        <v>12169</v>
      </c>
      <c r="C34" t="s">
        <v>12170</v>
      </c>
      <c r="D34" t="s">
        <v>46</v>
      </c>
      <c r="E34" t="s">
        <v>6055</v>
      </c>
      <c r="F34">
        <v>45931</v>
      </c>
      <c r="G34">
        <v>45789</v>
      </c>
      <c r="I34" s="1"/>
      <c r="J34" t="s">
        <v>43</v>
      </c>
      <c r="P34" t="s">
        <v>43</v>
      </c>
      <c r="Q34" t="s">
        <v>43</v>
      </c>
      <c r="R34" t="s">
        <v>43</v>
      </c>
      <c r="W34" s="1"/>
      <c r="Y34" s="317"/>
      <c r="AC34" s="317"/>
      <c r="AD34" s="317"/>
      <c r="AE34" s="317"/>
      <c r="AF34" s="317"/>
    </row>
    <row r="35" spans="1:32">
      <c r="A35">
        <v>34</v>
      </c>
      <c r="B35" t="s">
        <v>5830</v>
      </c>
      <c r="C35" t="s">
        <v>5828</v>
      </c>
      <c r="D35" t="s">
        <v>46</v>
      </c>
      <c r="E35" t="s">
        <v>5829</v>
      </c>
      <c r="F35">
        <v>45931</v>
      </c>
      <c r="G35" t="s">
        <v>5750</v>
      </c>
      <c r="I35" s="1"/>
      <c r="J35" t="s">
        <v>43</v>
      </c>
      <c r="P35" t="s">
        <v>43</v>
      </c>
      <c r="Q35" t="s">
        <v>43</v>
      </c>
      <c r="R35" t="s">
        <v>43</v>
      </c>
      <c r="W35" s="1"/>
      <c r="Y35" s="317"/>
      <c r="AC35" s="317"/>
      <c r="AD35" s="317"/>
      <c r="AE35" s="317"/>
      <c r="AF35" s="317"/>
    </row>
    <row r="36" spans="1:32">
      <c r="A36">
        <v>35</v>
      </c>
      <c r="B36" t="s">
        <v>5827</v>
      </c>
      <c r="C36" t="s">
        <v>5828</v>
      </c>
      <c r="D36" t="s">
        <v>46</v>
      </c>
      <c r="E36" t="s">
        <v>5829</v>
      </c>
      <c r="F36">
        <v>45931</v>
      </c>
      <c r="G36" t="s">
        <v>5750</v>
      </c>
      <c r="I36" s="1"/>
      <c r="J36" t="s">
        <v>43</v>
      </c>
      <c r="P36" t="s">
        <v>43</v>
      </c>
      <c r="Q36" t="s">
        <v>43</v>
      </c>
      <c r="R36" t="s">
        <v>43</v>
      </c>
      <c r="W36" s="1"/>
      <c r="Y36" s="317"/>
      <c r="AC36" s="317"/>
      <c r="AD36" s="317"/>
      <c r="AE36" s="317"/>
      <c r="AF36" s="317"/>
    </row>
    <row r="37" spans="1:32">
      <c r="A37">
        <v>36</v>
      </c>
      <c r="B37" t="s">
        <v>5831</v>
      </c>
      <c r="C37" t="s">
        <v>5832</v>
      </c>
      <c r="D37" t="s">
        <v>46</v>
      </c>
      <c r="E37" t="s">
        <v>5829</v>
      </c>
      <c r="F37">
        <v>46113</v>
      </c>
      <c r="I37" s="1"/>
      <c r="J37" t="s">
        <v>43</v>
      </c>
      <c r="P37" t="s">
        <v>43</v>
      </c>
      <c r="Q37" t="s">
        <v>43</v>
      </c>
      <c r="R37" t="s">
        <v>43</v>
      </c>
      <c r="W37" s="1"/>
      <c r="Y37" s="317"/>
      <c r="AC37" s="317"/>
      <c r="AD37" s="317"/>
      <c r="AE37" s="317"/>
      <c r="AF37" s="317"/>
    </row>
    <row r="38" spans="1:32">
      <c r="A38">
        <v>37</v>
      </c>
      <c r="B38" t="s">
        <v>5837</v>
      </c>
      <c r="C38" t="s">
        <v>5838</v>
      </c>
      <c r="D38" t="s">
        <v>46</v>
      </c>
      <c r="E38" t="s">
        <v>5829</v>
      </c>
      <c r="F38">
        <v>46113</v>
      </c>
      <c r="G38" t="s">
        <v>5750</v>
      </c>
      <c r="I38" s="1"/>
      <c r="J38" t="s">
        <v>43</v>
      </c>
      <c r="P38" t="s">
        <v>43</v>
      </c>
      <c r="Q38" t="s">
        <v>43</v>
      </c>
      <c r="R38" t="s">
        <v>43</v>
      </c>
      <c r="W38" s="1"/>
      <c r="Y38" s="317"/>
      <c r="AC38" s="317"/>
      <c r="AD38" s="317"/>
      <c r="AE38" s="317"/>
      <c r="AF38" s="317"/>
    </row>
    <row r="39" spans="1:32">
      <c r="A39">
        <v>38</v>
      </c>
      <c r="B39" t="s">
        <v>5841</v>
      </c>
      <c r="C39" t="s">
        <v>5838</v>
      </c>
      <c r="D39" t="s">
        <v>46</v>
      </c>
      <c r="E39" t="s">
        <v>5829</v>
      </c>
      <c r="F39">
        <v>46113</v>
      </c>
      <c r="G39">
        <v>45803</v>
      </c>
      <c r="I39" s="1"/>
      <c r="J39" t="s">
        <v>43</v>
      </c>
      <c r="P39" t="s">
        <v>43</v>
      </c>
      <c r="Q39" t="s">
        <v>43</v>
      </c>
      <c r="R39" t="s">
        <v>43</v>
      </c>
      <c r="W39" s="1"/>
      <c r="Y39" s="317"/>
      <c r="AC39" s="317"/>
      <c r="AD39" s="317"/>
      <c r="AE39" s="317"/>
      <c r="AF39" s="317"/>
    </row>
    <row r="40" spans="1:32">
      <c r="A40">
        <v>39</v>
      </c>
      <c r="B40" t="s">
        <v>5842</v>
      </c>
      <c r="C40" t="s">
        <v>5843</v>
      </c>
      <c r="D40" t="s">
        <v>46</v>
      </c>
      <c r="E40" t="s">
        <v>5829</v>
      </c>
      <c r="F40">
        <v>46113</v>
      </c>
      <c r="G40">
        <v>45803</v>
      </c>
      <c r="I40" s="1"/>
      <c r="J40" t="s">
        <v>43</v>
      </c>
      <c r="P40" t="s">
        <v>43</v>
      </c>
      <c r="Q40" t="s">
        <v>43</v>
      </c>
      <c r="R40" t="s">
        <v>43</v>
      </c>
      <c r="W40" s="1"/>
      <c r="Y40" s="317"/>
      <c r="AC40" s="317"/>
      <c r="AD40" s="317"/>
      <c r="AE40" s="317"/>
      <c r="AF40" s="317"/>
    </row>
    <row r="41" spans="1:32">
      <c r="A41">
        <v>40</v>
      </c>
      <c r="B41" t="s">
        <v>5862</v>
      </c>
      <c r="C41" t="s">
        <v>5863</v>
      </c>
      <c r="D41" t="s">
        <v>46</v>
      </c>
      <c r="E41" t="s">
        <v>5829</v>
      </c>
      <c r="F41">
        <v>46113</v>
      </c>
      <c r="I41" s="1"/>
      <c r="J41" t="s">
        <v>43</v>
      </c>
      <c r="P41" t="s">
        <v>43</v>
      </c>
      <c r="Q41" t="s">
        <v>43</v>
      </c>
      <c r="R41" t="s">
        <v>43</v>
      </c>
      <c r="W41" s="1"/>
      <c r="Y41" s="317"/>
      <c r="AC41" s="317"/>
      <c r="AD41" s="317"/>
      <c r="AE41" s="317"/>
      <c r="AF41" s="317"/>
    </row>
    <row r="42" spans="1:32">
      <c r="A42">
        <v>41</v>
      </c>
      <c r="B42" t="s">
        <v>5856</v>
      </c>
      <c r="C42" t="s">
        <v>5857</v>
      </c>
      <c r="D42" t="s">
        <v>46</v>
      </c>
      <c r="E42" t="s">
        <v>5829</v>
      </c>
      <c r="F42">
        <v>46113</v>
      </c>
      <c r="I42" s="1"/>
      <c r="J42" t="s">
        <v>43</v>
      </c>
      <c r="P42" t="s">
        <v>43</v>
      </c>
      <c r="Q42" t="s">
        <v>43</v>
      </c>
      <c r="R42" t="s">
        <v>43</v>
      </c>
      <c r="W42" s="1"/>
      <c r="Y42" s="317"/>
      <c r="AC42" s="317"/>
      <c r="AD42" s="317"/>
      <c r="AE42" s="317"/>
      <c r="AF42" s="317"/>
    </row>
    <row r="43" spans="1:32">
      <c r="A43">
        <v>42</v>
      </c>
      <c r="B43" t="s">
        <v>5854</v>
      </c>
      <c r="C43" t="s">
        <v>5855</v>
      </c>
      <c r="D43" t="s">
        <v>46</v>
      </c>
      <c r="E43" t="s">
        <v>5829</v>
      </c>
      <c r="F43">
        <v>46113</v>
      </c>
      <c r="I43" s="1"/>
      <c r="J43" t="s">
        <v>43</v>
      </c>
      <c r="P43" t="s">
        <v>43</v>
      </c>
      <c r="Q43" t="s">
        <v>43</v>
      </c>
      <c r="R43" t="s">
        <v>43</v>
      </c>
      <c r="W43" s="1"/>
      <c r="Y43" s="317"/>
      <c r="AC43" s="317"/>
      <c r="AD43" s="317"/>
      <c r="AE43" s="317"/>
      <c r="AF43" s="317"/>
    </row>
    <row r="44" spans="1:32">
      <c r="A44">
        <v>43</v>
      </c>
      <c r="B44" t="s">
        <v>5844</v>
      </c>
      <c r="C44" t="s">
        <v>5846</v>
      </c>
      <c r="D44" t="s">
        <v>46</v>
      </c>
      <c r="E44" t="s">
        <v>5829</v>
      </c>
      <c r="F44">
        <v>46113</v>
      </c>
      <c r="I44" s="1"/>
      <c r="J44" t="s">
        <v>43</v>
      </c>
      <c r="P44" t="s">
        <v>43</v>
      </c>
      <c r="Q44" t="s">
        <v>43</v>
      </c>
      <c r="R44" t="s">
        <v>43</v>
      </c>
      <c r="W44" s="1"/>
      <c r="Y44" s="317"/>
      <c r="AC44" s="317"/>
      <c r="AD44" s="317"/>
      <c r="AE44" s="317"/>
      <c r="AF44" s="317"/>
    </row>
    <row r="45" spans="1:32">
      <c r="A45">
        <v>44</v>
      </c>
      <c r="B45" t="s">
        <v>5852</v>
      </c>
      <c r="C45" t="s">
        <v>5853</v>
      </c>
      <c r="D45" t="s">
        <v>46</v>
      </c>
      <c r="E45" t="s">
        <v>5829</v>
      </c>
      <c r="F45">
        <v>46113</v>
      </c>
      <c r="I45" s="1"/>
      <c r="J45" t="s">
        <v>43</v>
      </c>
      <c r="P45" t="s">
        <v>43</v>
      </c>
      <c r="Q45" t="s">
        <v>43</v>
      </c>
      <c r="R45" t="s">
        <v>43</v>
      </c>
      <c r="W45" s="1"/>
      <c r="Y45" s="317"/>
      <c r="AC45" s="317"/>
      <c r="AD45" s="317"/>
      <c r="AE45" s="317"/>
      <c r="AF45" s="317"/>
    </row>
    <row r="46" spans="1:32">
      <c r="A46">
        <v>45</v>
      </c>
      <c r="B46" t="s">
        <v>5850</v>
      </c>
      <c r="C46" t="s">
        <v>5851</v>
      </c>
      <c r="D46" t="s">
        <v>46</v>
      </c>
      <c r="E46" t="s">
        <v>5829</v>
      </c>
      <c r="F46">
        <v>46113</v>
      </c>
      <c r="I46" s="1"/>
      <c r="J46" t="s">
        <v>43</v>
      </c>
      <c r="P46" t="s">
        <v>43</v>
      </c>
      <c r="Q46" t="s">
        <v>43</v>
      </c>
      <c r="R46" t="s">
        <v>43</v>
      </c>
      <c r="W46" s="1"/>
      <c r="Y46" s="317"/>
      <c r="AC46" s="317"/>
      <c r="AD46" s="317"/>
      <c r="AE46" s="317"/>
      <c r="AF46" s="317"/>
    </row>
    <row r="47" spans="1:32">
      <c r="A47">
        <v>46</v>
      </c>
      <c r="B47" t="s">
        <v>6426</v>
      </c>
      <c r="C47" t="s">
        <v>6427</v>
      </c>
      <c r="D47" t="s">
        <v>46</v>
      </c>
      <c r="E47" t="s">
        <v>5754</v>
      </c>
      <c r="I47" s="1">
        <v>45727</v>
      </c>
      <c r="J47">
        <v>3</v>
      </c>
      <c r="L47" t="s">
        <v>16353</v>
      </c>
      <c r="N47">
        <v>40046005</v>
      </c>
      <c r="O47" t="s">
        <v>267</v>
      </c>
      <c r="P47" t="s">
        <v>43</v>
      </c>
      <c r="Q47">
        <v>7</v>
      </c>
      <c r="R47" t="s">
        <v>43</v>
      </c>
      <c r="W47" s="1"/>
      <c r="Y47" s="317"/>
      <c r="AC47" s="317"/>
      <c r="AD47" s="317"/>
      <c r="AE47" s="317"/>
      <c r="AF47" s="317"/>
    </row>
    <row r="48" spans="1:32">
      <c r="A48">
        <v>47</v>
      </c>
      <c r="B48" t="s">
        <v>12171</v>
      </c>
      <c r="C48" t="s">
        <v>12172</v>
      </c>
      <c r="D48" t="s">
        <v>46</v>
      </c>
      <c r="E48" t="s">
        <v>3282</v>
      </c>
      <c r="I48" s="1">
        <v>45727</v>
      </c>
      <c r="J48">
        <v>3</v>
      </c>
      <c r="L48" t="s">
        <v>16353</v>
      </c>
      <c r="N48">
        <v>40046306</v>
      </c>
      <c r="O48" t="s">
        <v>267</v>
      </c>
      <c r="P48" t="s">
        <v>43</v>
      </c>
      <c r="Q48">
        <v>12</v>
      </c>
      <c r="R48" t="s">
        <v>43</v>
      </c>
      <c r="W48" s="1"/>
      <c r="Y48" s="317"/>
      <c r="AC48" s="317"/>
      <c r="AD48" s="317"/>
      <c r="AE48" s="317"/>
      <c r="AF48" s="317"/>
    </row>
    <row r="49" spans="1:32">
      <c r="A49">
        <v>48</v>
      </c>
      <c r="B49" t="s">
        <v>12173</v>
      </c>
      <c r="C49" t="s">
        <v>12174</v>
      </c>
      <c r="D49" t="s">
        <v>46</v>
      </c>
      <c r="E49" t="s">
        <v>3282</v>
      </c>
      <c r="I49" s="1">
        <v>45728</v>
      </c>
      <c r="J49">
        <v>3</v>
      </c>
      <c r="L49" t="s">
        <v>16353</v>
      </c>
      <c r="M49" t="s">
        <v>12175</v>
      </c>
      <c r="N49">
        <v>40046307</v>
      </c>
      <c r="O49" t="s">
        <v>267</v>
      </c>
      <c r="Q49">
        <v>12</v>
      </c>
      <c r="R49">
        <v>3</v>
      </c>
      <c r="S49" t="s">
        <v>12176</v>
      </c>
      <c r="W49" s="1">
        <v>45717</v>
      </c>
      <c r="X49">
        <v>3</v>
      </c>
      <c r="Y49" s="317"/>
      <c r="AC49" s="317"/>
      <c r="AD49" s="317"/>
      <c r="AE49" s="317"/>
      <c r="AF49" s="317"/>
    </row>
    <row r="50" spans="1:32">
      <c r="A50">
        <v>49</v>
      </c>
      <c r="B50" t="s">
        <v>5870</v>
      </c>
      <c r="C50" t="s">
        <v>5871</v>
      </c>
      <c r="D50" t="s">
        <v>5772</v>
      </c>
      <c r="E50" t="s">
        <v>5775</v>
      </c>
      <c r="F50">
        <v>45809</v>
      </c>
      <c r="G50" t="s">
        <v>5750</v>
      </c>
      <c r="I50" s="1"/>
      <c r="J50" t="s">
        <v>43</v>
      </c>
      <c r="P50" t="s">
        <v>43</v>
      </c>
      <c r="Q50" t="s">
        <v>43</v>
      </c>
      <c r="R50" t="s">
        <v>43</v>
      </c>
      <c r="W50" s="1"/>
      <c r="Y50" s="317"/>
      <c r="AC50" s="317"/>
      <c r="AD50" s="317"/>
      <c r="AE50" s="317"/>
      <c r="AF50" s="317"/>
    </row>
    <row r="51" spans="1:32">
      <c r="A51">
        <v>50</v>
      </c>
      <c r="B51" t="s">
        <v>12177</v>
      </c>
      <c r="C51" t="s">
        <v>12178</v>
      </c>
      <c r="D51" t="s">
        <v>5772</v>
      </c>
      <c r="E51" t="s">
        <v>5775</v>
      </c>
      <c r="I51" s="1">
        <v>45741</v>
      </c>
      <c r="J51">
        <v>3</v>
      </c>
      <c r="L51" t="s">
        <v>16353</v>
      </c>
      <c r="M51">
        <v>8700</v>
      </c>
      <c r="O51" t="s">
        <v>6518</v>
      </c>
      <c r="P51">
        <v>10</v>
      </c>
      <c r="Q51">
        <v>9</v>
      </c>
      <c r="R51">
        <v>10</v>
      </c>
      <c r="W51" s="1">
        <v>45961</v>
      </c>
      <c r="X51">
        <v>10</v>
      </c>
      <c r="Y51" s="317">
        <v>30640</v>
      </c>
      <c r="Z51">
        <v>25.1</v>
      </c>
      <c r="AA51">
        <v>10</v>
      </c>
      <c r="AB51" t="s">
        <v>411</v>
      </c>
      <c r="AC51" s="317">
        <v>77250</v>
      </c>
      <c r="AD51" s="317"/>
      <c r="AE51" s="317"/>
      <c r="AF51" s="317"/>
    </row>
    <row r="52" spans="1:32">
      <c r="A52">
        <v>51</v>
      </c>
      <c r="B52" t="s">
        <v>12179</v>
      </c>
      <c r="C52" t="s">
        <v>12180</v>
      </c>
      <c r="D52" t="s">
        <v>5772</v>
      </c>
      <c r="E52" t="s">
        <v>5775</v>
      </c>
      <c r="F52">
        <v>45569</v>
      </c>
      <c r="G52">
        <v>45562</v>
      </c>
      <c r="I52" s="1">
        <v>45744</v>
      </c>
      <c r="J52">
        <v>3</v>
      </c>
      <c r="L52" t="s">
        <v>16353</v>
      </c>
      <c r="O52" t="s">
        <v>6518</v>
      </c>
      <c r="P52">
        <v>3</v>
      </c>
      <c r="Q52">
        <v>11</v>
      </c>
      <c r="R52">
        <v>2</v>
      </c>
      <c r="W52" s="1">
        <v>45708</v>
      </c>
      <c r="X52">
        <v>2</v>
      </c>
      <c r="Y52" s="317"/>
      <c r="AC52" s="317"/>
      <c r="AD52" s="317"/>
      <c r="AE52" s="317"/>
      <c r="AF52" s="317"/>
    </row>
    <row r="53" spans="1:32">
      <c r="A53">
        <v>52</v>
      </c>
      <c r="B53" t="s">
        <v>5910</v>
      </c>
      <c r="C53" t="s">
        <v>5911</v>
      </c>
      <c r="D53" t="s">
        <v>5772</v>
      </c>
      <c r="E53" t="s">
        <v>5775</v>
      </c>
      <c r="F53">
        <v>45748</v>
      </c>
      <c r="G53">
        <v>45768</v>
      </c>
      <c r="I53" s="1"/>
      <c r="J53" t="s">
        <v>43</v>
      </c>
      <c r="P53" t="s">
        <v>43</v>
      </c>
      <c r="Q53" t="s">
        <v>43</v>
      </c>
      <c r="R53" t="s">
        <v>43</v>
      </c>
      <c r="W53" s="1"/>
      <c r="Y53" s="317"/>
      <c r="AC53" s="317"/>
      <c r="AD53" s="317"/>
      <c r="AE53" s="317"/>
      <c r="AF53" s="317"/>
    </row>
    <row r="54" spans="1:32">
      <c r="A54">
        <v>53</v>
      </c>
      <c r="B54" t="s">
        <v>5873</v>
      </c>
      <c r="C54" t="s">
        <v>5874</v>
      </c>
      <c r="D54" t="s">
        <v>5772</v>
      </c>
      <c r="E54" t="s">
        <v>5775</v>
      </c>
      <c r="F54" t="s">
        <v>12181</v>
      </c>
      <c r="I54" s="1"/>
      <c r="J54" t="s">
        <v>43</v>
      </c>
      <c r="P54" t="s">
        <v>43</v>
      </c>
      <c r="Q54" t="s">
        <v>43</v>
      </c>
      <c r="R54" t="s">
        <v>43</v>
      </c>
      <c r="W54" s="1"/>
      <c r="Y54" s="317"/>
      <c r="AC54" s="317"/>
      <c r="AD54" s="317"/>
      <c r="AE54" s="317"/>
      <c r="AF54" s="317"/>
    </row>
    <row r="55" spans="1:32">
      <c r="A55">
        <v>54</v>
      </c>
      <c r="B55" t="s">
        <v>5880</v>
      </c>
      <c r="C55" t="s">
        <v>5881</v>
      </c>
      <c r="D55" t="s">
        <v>46</v>
      </c>
      <c r="E55" t="s">
        <v>3282</v>
      </c>
      <c r="F55">
        <v>45748</v>
      </c>
      <c r="G55" t="s">
        <v>5750</v>
      </c>
      <c r="I55" s="1"/>
      <c r="J55" t="s">
        <v>43</v>
      </c>
      <c r="P55" t="s">
        <v>43</v>
      </c>
      <c r="Q55" t="s">
        <v>43</v>
      </c>
      <c r="R55" t="s">
        <v>43</v>
      </c>
      <c r="W55" s="1"/>
      <c r="Y55" s="317"/>
      <c r="AC55" s="317"/>
      <c r="AD55" s="317"/>
      <c r="AE55" s="317"/>
      <c r="AF55" s="317"/>
    </row>
    <row r="56" spans="1:32">
      <c r="A56">
        <v>55</v>
      </c>
      <c r="B56" t="s">
        <v>5883</v>
      </c>
      <c r="C56" t="s">
        <v>5884</v>
      </c>
      <c r="D56" t="s">
        <v>46</v>
      </c>
      <c r="E56" t="s">
        <v>3282</v>
      </c>
      <c r="F56">
        <v>45748</v>
      </c>
      <c r="G56" t="s">
        <v>5750</v>
      </c>
      <c r="I56" s="1"/>
      <c r="J56" t="s">
        <v>43</v>
      </c>
      <c r="P56" t="s">
        <v>43</v>
      </c>
      <c r="Q56" t="s">
        <v>43</v>
      </c>
      <c r="R56" t="s">
        <v>43</v>
      </c>
      <c r="W56" s="1"/>
      <c r="Y56" s="317"/>
      <c r="AC56" s="317"/>
      <c r="AD56" s="317"/>
      <c r="AE56" s="317"/>
      <c r="AF56" s="317"/>
    </row>
    <row r="57" spans="1:32">
      <c r="A57">
        <v>56</v>
      </c>
      <c r="B57" t="s">
        <v>12182</v>
      </c>
      <c r="C57" t="s">
        <v>12183</v>
      </c>
      <c r="D57" t="s">
        <v>46</v>
      </c>
      <c r="E57" t="s">
        <v>3282</v>
      </c>
      <c r="F57">
        <v>45748</v>
      </c>
      <c r="G57">
        <v>45719</v>
      </c>
      <c r="I57" s="1"/>
      <c r="J57" t="s">
        <v>43</v>
      </c>
      <c r="P57" t="s">
        <v>43</v>
      </c>
      <c r="Q57" t="s">
        <v>43</v>
      </c>
      <c r="R57" t="s">
        <v>43</v>
      </c>
      <c r="W57" s="1"/>
      <c r="Y57" s="317"/>
      <c r="AC57" s="317"/>
      <c r="AD57" s="317"/>
      <c r="AE57" s="317"/>
      <c r="AF57" s="317"/>
    </row>
    <row r="58" spans="1:32">
      <c r="A58">
        <v>57</v>
      </c>
      <c r="B58" t="s">
        <v>5887</v>
      </c>
      <c r="C58" t="s">
        <v>5888</v>
      </c>
      <c r="D58" t="s">
        <v>46</v>
      </c>
      <c r="E58" t="s">
        <v>3282</v>
      </c>
      <c r="F58">
        <v>45748</v>
      </c>
      <c r="G58" t="s">
        <v>5750</v>
      </c>
      <c r="I58" s="1"/>
      <c r="J58" t="s">
        <v>43</v>
      </c>
      <c r="P58" t="s">
        <v>43</v>
      </c>
      <c r="Q58" t="s">
        <v>43</v>
      </c>
      <c r="R58" t="s">
        <v>43</v>
      </c>
      <c r="W58" s="1"/>
      <c r="Y58" s="317"/>
      <c r="AC58" s="317"/>
      <c r="AD58" s="317"/>
      <c r="AE58" s="317"/>
      <c r="AF58" s="317"/>
    </row>
    <row r="59" spans="1:32">
      <c r="A59">
        <v>58</v>
      </c>
      <c r="B59" t="s">
        <v>5889</v>
      </c>
      <c r="C59" t="s">
        <v>5890</v>
      </c>
      <c r="D59" t="s">
        <v>46</v>
      </c>
      <c r="E59" t="s">
        <v>3282</v>
      </c>
      <c r="F59">
        <v>45748</v>
      </c>
      <c r="G59" t="s">
        <v>5750</v>
      </c>
      <c r="I59" s="1"/>
      <c r="J59" t="s">
        <v>43</v>
      </c>
      <c r="P59" t="s">
        <v>43</v>
      </c>
      <c r="Q59" t="s">
        <v>43</v>
      </c>
      <c r="R59" t="s">
        <v>43</v>
      </c>
      <c r="W59" s="1"/>
      <c r="Y59" s="317"/>
      <c r="AC59" s="317"/>
      <c r="AD59" s="317"/>
      <c r="AE59" s="317"/>
      <c r="AF59" s="317"/>
    </row>
    <row r="60" spans="1:32">
      <c r="A60">
        <v>59</v>
      </c>
      <c r="B60" t="s">
        <v>5898</v>
      </c>
      <c r="C60" t="s">
        <v>5899</v>
      </c>
      <c r="D60" t="s">
        <v>46</v>
      </c>
      <c r="E60" t="s">
        <v>3282</v>
      </c>
      <c r="F60">
        <v>45748</v>
      </c>
      <c r="G60" t="s">
        <v>5750</v>
      </c>
      <c r="I60" s="1"/>
      <c r="J60" t="s">
        <v>43</v>
      </c>
      <c r="P60" t="s">
        <v>43</v>
      </c>
      <c r="Q60" t="s">
        <v>43</v>
      </c>
      <c r="R60" t="s">
        <v>43</v>
      </c>
      <c r="W60" s="1"/>
      <c r="Y60" s="317"/>
      <c r="AC60" s="317"/>
      <c r="AD60" s="317"/>
      <c r="AE60" s="317"/>
      <c r="AF60" s="317"/>
    </row>
    <row r="61" spans="1:32">
      <c r="A61">
        <v>60</v>
      </c>
      <c r="B61" t="s">
        <v>5900</v>
      </c>
      <c r="C61" t="s">
        <v>5901</v>
      </c>
      <c r="D61" t="s">
        <v>46</v>
      </c>
      <c r="E61" t="s">
        <v>3282</v>
      </c>
      <c r="F61">
        <v>45748</v>
      </c>
      <c r="G61" t="s">
        <v>5750</v>
      </c>
      <c r="I61" s="1"/>
      <c r="J61" t="s">
        <v>43</v>
      </c>
      <c r="P61" t="s">
        <v>43</v>
      </c>
      <c r="Q61" t="s">
        <v>43</v>
      </c>
      <c r="R61" t="s">
        <v>43</v>
      </c>
      <c r="W61" s="1"/>
      <c r="Y61" s="317"/>
      <c r="AC61" s="317"/>
      <c r="AD61" s="317"/>
      <c r="AE61" s="317"/>
      <c r="AF61" s="317"/>
    </row>
    <row r="62" spans="1:32">
      <c r="A62">
        <v>61</v>
      </c>
      <c r="B62" t="s">
        <v>5902</v>
      </c>
      <c r="C62" t="s">
        <v>5903</v>
      </c>
      <c r="D62" t="s">
        <v>46</v>
      </c>
      <c r="E62" t="s">
        <v>3282</v>
      </c>
      <c r="F62">
        <v>45748</v>
      </c>
      <c r="G62" t="s">
        <v>5750</v>
      </c>
      <c r="I62" s="1"/>
      <c r="J62" t="s">
        <v>43</v>
      </c>
      <c r="P62" t="s">
        <v>43</v>
      </c>
      <c r="Q62" t="s">
        <v>43</v>
      </c>
      <c r="R62" t="s">
        <v>43</v>
      </c>
      <c r="W62" s="1"/>
      <c r="Y62" s="317"/>
      <c r="AC62" s="317"/>
      <c r="AD62" s="317"/>
      <c r="AE62" s="317"/>
      <c r="AF62" s="317"/>
    </row>
    <row r="63" spans="1:32">
      <c r="A63">
        <v>62</v>
      </c>
      <c r="B63" t="s">
        <v>5904</v>
      </c>
      <c r="C63" t="s">
        <v>5905</v>
      </c>
      <c r="D63" t="s">
        <v>46</v>
      </c>
      <c r="E63" t="s">
        <v>3282</v>
      </c>
      <c r="F63">
        <v>45748</v>
      </c>
      <c r="G63" t="s">
        <v>5750</v>
      </c>
      <c r="I63" s="1"/>
      <c r="J63" t="s">
        <v>43</v>
      </c>
      <c r="P63" t="s">
        <v>43</v>
      </c>
      <c r="Q63" t="s">
        <v>43</v>
      </c>
      <c r="R63" t="s">
        <v>43</v>
      </c>
      <c r="W63" s="1"/>
      <c r="Y63" s="317"/>
      <c r="AC63" s="317"/>
      <c r="AD63" s="317"/>
      <c r="AE63" s="317"/>
      <c r="AF63" s="317"/>
    </row>
    <row r="64" spans="1:32">
      <c r="A64">
        <v>63</v>
      </c>
      <c r="B64" t="s">
        <v>5875</v>
      </c>
      <c r="C64" t="s">
        <v>5876</v>
      </c>
      <c r="D64" t="s">
        <v>46</v>
      </c>
      <c r="E64" t="s">
        <v>5829</v>
      </c>
      <c r="F64">
        <v>45748</v>
      </c>
      <c r="G64" t="s">
        <v>5750</v>
      </c>
      <c r="I64" s="1"/>
      <c r="J64" t="s">
        <v>43</v>
      </c>
      <c r="P64" t="s">
        <v>43</v>
      </c>
      <c r="Q64" t="s">
        <v>43</v>
      </c>
      <c r="R64" t="s">
        <v>43</v>
      </c>
      <c r="W64" s="1"/>
      <c r="Y64" s="317"/>
      <c r="AC64" s="317"/>
      <c r="AD64" s="317"/>
      <c r="AE64" s="317"/>
      <c r="AF64" s="317"/>
    </row>
    <row r="65" spans="1:32">
      <c r="A65">
        <v>64</v>
      </c>
      <c r="B65" t="s">
        <v>5914</v>
      </c>
      <c r="C65" t="s">
        <v>5915</v>
      </c>
      <c r="D65" t="s">
        <v>46</v>
      </c>
      <c r="E65" t="s">
        <v>5829</v>
      </c>
      <c r="F65">
        <v>45748</v>
      </c>
      <c r="G65" t="s">
        <v>5750</v>
      </c>
      <c r="I65" s="1"/>
      <c r="J65" t="s">
        <v>43</v>
      </c>
      <c r="P65" t="s">
        <v>43</v>
      </c>
      <c r="Q65" t="s">
        <v>43</v>
      </c>
      <c r="R65" t="s">
        <v>43</v>
      </c>
      <c r="W65" s="1"/>
      <c r="Y65" s="317"/>
      <c r="AC65" s="317"/>
      <c r="AD65" s="317"/>
      <c r="AE65" s="317"/>
      <c r="AF65" s="317"/>
    </row>
    <row r="66" spans="1:32">
      <c r="A66">
        <v>65</v>
      </c>
      <c r="B66" t="s">
        <v>5916</v>
      </c>
      <c r="C66" t="s">
        <v>12184</v>
      </c>
      <c r="D66" t="s">
        <v>46</v>
      </c>
      <c r="E66" t="s">
        <v>5829</v>
      </c>
      <c r="F66">
        <v>45748</v>
      </c>
      <c r="G66" t="s">
        <v>5750</v>
      </c>
      <c r="I66" s="1"/>
      <c r="J66" t="s">
        <v>43</v>
      </c>
      <c r="P66" t="s">
        <v>43</v>
      </c>
      <c r="Q66" t="s">
        <v>43</v>
      </c>
      <c r="R66" t="s">
        <v>43</v>
      </c>
      <c r="W66" s="1"/>
      <c r="Y66" s="317"/>
      <c r="AC66" s="317"/>
      <c r="AD66" s="317"/>
      <c r="AE66" s="317"/>
      <c r="AF66" s="317"/>
    </row>
    <row r="67" spans="1:32">
      <c r="A67">
        <v>66</v>
      </c>
      <c r="B67" t="s">
        <v>5878</v>
      </c>
      <c r="C67" t="s">
        <v>5879</v>
      </c>
      <c r="D67" t="s">
        <v>46</v>
      </c>
      <c r="E67" t="s">
        <v>5829</v>
      </c>
      <c r="F67">
        <v>45748</v>
      </c>
      <c r="G67" t="s">
        <v>5750</v>
      </c>
      <c r="I67" s="1"/>
      <c r="J67" t="s">
        <v>43</v>
      </c>
      <c r="P67" t="s">
        <v>43</v>
      </c>
      <c r="Q67" t="s">
        <v>43</v>
      </c>
      <c r="R67" t="s">
        <v>43</v>
      </c>
      <c r="W67" s="1"/>
      <c r="Y67" s="317"/>
      <c r="AC67" s="317"/>
      <c r="AD67" s="317"/>
      <c r="AE67" s="317"/>
      <c r="AF67" s="317"/>
    </row>
    <row r="68" spans="1:32">
      <c r="A68">
        <v>67</v>
      </c>
      <c r="B68" t="s">
        <v>5914</v>
      </c>
      <c r="C68" t="s">
        <v>5915</v>
      </c>
      <c r="D68" t="s">
        <v>46</v>
      </c>
      <c r="E68" t="s">
        <v>5829</v>
      </c>
      <c r="F68" t="s">
        <v>534</v>
      </c>
      <c r="I68" s="1"/>
      <c r="J68" t="s">
        <v>43</v>
      </c>
      <c r="P68" t="s">
        <v>43</v>
      </c>
      <c r="Q68" t="s">
        <v>43</v>
      </c>
      <c r="R68" t="s">
        <v>43</v>
      </c>
      <c r="W68" s="1"/>
      <c r="Y68" s="317"/>
      <c r="AC68" s="317"/>
      <c r="AD68" s="317"/>
      <c r="AE68" s="317"/>
      <c r="AF68" s="317"/>
    </row>
    <row r="69" spans="1:32">
      <c r="A69">
        <v>68</v>
      </c>
      <c r="B69" t="s">
        <v>12185</v>
      </c>
      <c r="C69" t="s">
        <v>12186</v>
      </c>
      <c r="D69" t="s">
        <v>5772</v>
      </c>
      <c r="E69" t="s">
        <v>5775</v>
      </c>
      <c r="I69" s="1">
        <v>45756</v>
      </c>
      <c r="J69">
        <v>4</v>
      </c>
      <c r="L69" t="s">
        <v>16353</v>
      </c>
      <c r="N69">
        <v>40057688</v>
      </c>
      <c r="O69" t="s">
        <v>6518</v>
      </c>
      <c r="P69">
        <v>12</v>
      </c>
      <c r="Q69">
        <v>7</v>
      </c>
      <c r="R69">
        <v>12</v>
      </c>
      <c r="S69" t="s">
        <v>12187</v>
      </c>
      <c r="W69" s="1">
        <v>46022</v>
      </c>
      <c r="X69">
        <v>12</v>
      </c>
      <c r="Y69" s="317">
        <v>28660</v>
      </c>
      <c r="Z69">
        <v>25.12</v>
      </c>
      <c r="AA69">
        <v>12</v>
      </c>
      <c r="AB69" t="s">
        <v>95</v>
      </c>
      <c r="AC69" s="317">
        <v>50228</v>
      </c>
      <c r="AD69" s="317"/>
      <c r="AE69" s="317"/>
      <c r="AF69" s="317"/>
    </row>
    <row r="70" spans="1:32">
      <c r="A70">
        <v>69</v>
      </c>
      <c r="B70" t="s">
        <v>12188</v>
      </c>
      <c r="C70" t="s">
        <v>12189</v>
      </c>
      <c r="D70" t="s">
        <v>5772</v>
      </c>
      <c r="E70" t="s">
        <v>5775</v>
      </c>
      <c r="F70">
        <v>46328</v>
      </c>
      <c r="G70" t="s">
        <v>5750</v>
      </c>
      <c r="I70" s="1"/>
      <c r="J70" t="s">
        <v>43</v>
      </c>
      <c r="P70" t="s">
        <v>43</v>
      </c>
      <c r="Q70" t="s">
        <v>43</v>
      </c>
      <c r="R70" t="s">
        <v>43</v>
      </c>
      <c r="W70" s="1"/>
      <c r="Y70" s="317"/>
      <c r="AC70" s="317"/>
      <c r="AD70" s="317"/>
      <c r="AE70" s="317"/>
      <c r="AF70" s="317"/>
    </row>
    <row r="71" spans="1:32">
      <c r="A71">
        <v>70</v>
      </c>
      <c r="B71" t="s">
        <v>12190</v>
      </c>
      <c r="C71" t="s">
        <v>12191</v>
      </c>
      <c r="D71" t="s">
        <v>46</v>
      </c>
      <c r="E71" t="s">
        <v>5754</v>
      </c>
      <c r="I71" s="1">
        <v>45756</v>
      </c>
      <c r="J71">
        <v>4</v>
      </c>
      <c r="L71" t="s">
        <v>16353</v>
      </c>
      <c r="N71">
        <v>40058715</v>
      </c>
      <c r="O71" t="s">
        <v>267</v>
      </c>
      <c r="P71" t="s">
        <v>43</v>
      </c>
      <c r="Q71">
        <v>11</v>
      </c>
      <c r="R71" t="s">
        <v>43</v>
      </c>
      <c r="W71" s="1"/>
      <c r="Y71" s="317"/>
      <c r="AC71" s="317"/>
      <c r="AD71" s="317"/>
      <c r="AE71" s="317"/>
      <c r="AF71" s="317"/>
    </row>
    <row r="72" spans="1:32">
      <c r="A72">
        <v>71</v>
      </c>
      <c r="B72" t="s">
        <v>12192</v>
      </c>
      <c r="C72" t="s">
        <v>12193</v>
      </c>
      <c r="D72" t="s">
        <v>46</v>
      </c>
      <c r="E72" t="s">
        <v>5754</v>
      </c>
      <c r="I72" s="1">
        <v>45756</v>
      </c>
      <c r="J72">
        <v>4</v>
      </c>
      <c r="L72" t="s">
        <v>16353</v>
      </c>
      <c r="N72">
        <v>40058720</v>
      </c>
      <c r="O72" t="s">
        <v>6518</v>
      </c>
      <c r="P72">
        <v>7</v>
      </c>
      <c r="Q72">
        <v>11</v>
      </c>
      <c r="R72">
        <v>7</v>
      </c>
      <c r="S72" t="s">
        <v>12194</v>
      </c>
      <c r="W72" s="1">
        <v>45869</v>
      </c>
      <c r="X72">
        <v>7</v>
      </c>
      <c r="Y72" s="317">
        <v>273000</v>
      </c>
      <c r="Z72">
        <v>25.8</v>
      </c>
      <c r="AA72">
        <v>8</v>
      </c>
      <c r="AB72" t="s">
        <v>179</v>
      </c>
      <c r="AC72" s="317">
        <v>574732</v>
      </c>
      <c r="AD72" s="317"/>
      <c r="AE72" s="317"/>
      <c r="AF72" s="317"/>
    </row>
    <row r="73" spans="1:32">
      <c r="A73">
        <v>72</v>
      </c>
      <c r="B73" t="s">
        <v>12195</v>
      </c>
      <c r="C73" t="s">
        <v>6124</v>
      </c>
      <c r="D73" t="s">
        <v>5772</v>
      </c>
      <c r="E73" t="s">
        <v>5775</v>
      </c>
      <c r="F73">
        <v>45784</v>
      </c>
      <c r="G73">
        <v>45768</v>
      </c>
      <c r="I73" s="1"/>
      <c r="J73" t="s">
        <v>43</v>
      </c>
      <c r="P73" t="s">
        <v>43</v>
      </c>
      <c r="Q73" t="s">
        <v>43</v>
      </c>
      <c r="R73" t="s">
        <v>43</v>
      </c>
      <c r="W73" s="1"/>
      <c r="Y73" s="317"/>
      <c r="AC73" s="317"/>
      <c r="AD73" s="317"/>
      <c r="AE73" s="317"/>
      <c r="AF73" s="317"/>
    </row>
    <row r="74" spans="1:32">
      <c r="A74">
        <v>73</v>
      </c>
      <c r="B74" t="s">
        <v>12196</v>
      </c>
      <c r="C74" t="s">
        <v>12197</v>
      </c>
      <c r="D74" t="s">
        <v>5942</v>
      </c>
      <c r="E74" t="s">
        <v>5993</v>
      </c>
      <c r="F74">
        <v>45687</v>
      </c>
      <c r="I74" s="1">
        <v>45756</v>
      </c>
      <c r="J74">
        <v>4</v>
      </c>
      <c r="L74" t="s">
        <v>16353</v>
      </c>
      <c r="M74" t="s">
        <v>12199</v>
      </c>
      <c r="N74">
        <v>40063661</v>
      </c>
      <c r="O74" t="s">
        <v>12198</v>
      </c>
      <c r="P74" t="s">
        <v>43</v>
      </c>
      <c r="Q74">
        <v>3</v>
      </c>
      <c r="R74" t="s">
        <v>43</v>
      </c>
      <c r="W74" s="1"/>
      <c r="Y74" s="317"/>
      <c r="AC74" s="317"/>
      <c r="AD74" s="317"/>
      <c r="AE74" s="317"/>
      <c r="AF74" s="317"/>
    </row>
    <row r="75" spans="1:32">
      <c r="A75">
        <v>74</v>
      </c>
      <c r="B75" t="s">
        <v>12200</v>
      </c>
      <c r="C75" t="s">
        <v>12201</v>
      </c>
      <c r="D75" t="s">
        <v>46</v>
      </c>
      <c r="E75" t="s">
        <v>5754</v>
      </c>
      <c r="I75" s="1">
        <v>45756</v>
      </c>
      <c r="J75">
        <v>4</v>
      </c>
      <c r="L75" t="s">
        <v>16353</v>
      </c>
      <c r="N75">
        <v>40062942</v>
      </c>
      <c r="O75" t="s">
        <v>267</v>
      </c>
      <c r="P75" t="s">
        <v>43</v>
      </c>
      <c r="Q75">
        <v>12</v>
      </c>
      <c r="R75" t="s">
        <v>43</v>
      </c>
      <c r="W75" s="1"/>
      <c r="Y75" s="317"/>
      <c r="AC75" s="317"/>
      <c r="AD75" s="317"/>
      <c r="AE75" s="317"/>
      <c r="AF75" s="317"/>
    </row>
    <row r="76" spans="1:32">
      <c r="A76">
        <v>75</v>
      </c>
      <c r="B76" t="s">
        <v>12202</v>
      </c>
      <c r="C76" t="s">
        <v>6378</v>
      </c>
      <c r="D76" t="s">
        <v>46</v>
      </c>
      <c r="E76" t="s">
        <v>3282</v>
      </c>
      <c r="I76" s="1">
        <v>45756</v>
      </c>
      <c r="J76">
        <v>4</v>
      </c>
      <c r="L76" t="s">
        <v>16353</v>
      </c>
      <c r="M76" t="s">
        <v>12175</v>
      </c>
      <c r="N76">
        <v>40062576</v>
      </c>
      <c r="O76" t="s">
        <v>267</v>
      </c>
      <c r="Q76">
        <v>12</v>
      </c>
      <c r="R76">
        <v>5</v>
      </c>
      <c r="S76" t="s">
        <v>12176</v>
      </c>
      <c r="W76" s="1">
        <v>45778</v>
      </c>
      <c r="X76">
        <v>5</v>
      </c>
      <c r="Y76" s="317"/>
      <c r="AC76" s="317"/>
      <c r="AD76" s="317"/>
      <c r="AE76" s="317"/>
      <c r="AF76" s="317"/>
    </row>
    <row r="77" spans="1:32">
      <c r="A77">
        <v>76</v>
      </c>
      <c r="B77" t="s">
        <v>12203</v>
      </c>
      <c r="C77" t="s">
        <v>12204</v>
      </c>
      <c r="D77" t="s">
        <v>5772</v>
      </c>
      <c r="E77" t="s">
        <v>5775</v>
      </c>
      <c r="I77" s="1">
        <v>45758</v>
      </c>
      <c r="J77">
        <v>4</v>
      </c>
      <c r="L77" t="s">
        <v>16353</v>
      </c>
      <c r="N77">
        <v>40064880</v>
      </c>
      <c r="O77" t="s">
        <v>6518</v>
      </c>
      <c r="P77" t="s">
        <v>43</v>
      </c>
      <c r="Q77">
        <v>1</v>
      </c>
      <c r="R77" t="s">
        <v>43</v>
      </c>
      <c r="W77" s="1"/>
      <c r="Y77" s="317"/>
      <c r="AC77" s="317"/>
      <c r="AD77" s="317"/>
      <c r="AE77" s="317"/>
      <c r="AF77" s="317"/>
    </row>
    <row r="78" spans="1:32">
      <c r="A78">
        <v>77</v>
      </c>
      <c r="B78" t="s">
        <v>12205</v>
      </c>
      <c r="C78" t="s">
        <v>12206</v>
      </c>
      <c r="D78" t="s">
        <v>5772</v>
      </c>
      <c r="E78" t="s">
        <v>5775</v>
      </c>
      <c r="I78" s="1">
        <v>45758</v>
      </c>
      <c r="J78">
        <v>4</v>
      </c>
      <c r="L78" t="s">
        <v>16353</v>
      </c>
      <c r="M78" t="s">
        <v>12207</v>
      </c>
      <c r="O78" t="s">
        <v>6518</v>
      </c>
      <c r="P78">
        <v>6</v>
      </c>
      <c r="Q78">
        <v>1</v>
      </c>
      <c r="R78">
        <v>6</v>
      </c>
      <c r="W78" s="1">
        <v>45838</v>
      </c>
      <c r="X78">
        <v>6</v>
      </c>
      <c r="Y78" s="317">
        <v>59510</v>
      </c>
      <c r="Z78">
        <v>25.6</v>
      </c>
      <c r="AA78">
        <v>6</v>
      </c>
      <c r="AB78" t="s">
        <v>411</v>
      </c>
      <c r="AC78" s="317">
        <v>149588</v>
      </c>
      <c r="AD78" s="317"/>
      <c r="AE78" s="317"/>
      <c r="AF78" s="317"/>
    </row>
    <row r="79" spans="1:32">
      <c r="A79">
        <v>78</v>
      </c>
      <c r="B79" t="s">
        <v>12208</v>
      </c>
      <c r="C79" t="s">
        <v>12209</v>
      </c>
      <c r="D79" t="s">
        <v>5772</v>
      </c>
      <c r="E79" t="s">
        <v>5775</v>
      </c>
      <c r="I79" s="1">
        <v>45758</v>
      </c>
      <c r="J79">
        <v>4</v>
      </c>
      <c r="L79" t="s">
        <v>16353</v>
      </c>
      <c r="M79" t="s">
        <v>12207</v>
      </c>
      <c r="O79" t="s">
        <v>6518</v>
      </c>
      <c r="P79">
        <v>2</v>
      </c>
      <c r="Q79">
        <v>1</v>
      </c>
      <c r="R79">
        <v>2</v>
      </c>
      <c r="W79" s="1">
        <v>46081</v>
      </c>
      <c r="X79">
        <v>2</v>
      </c>
      <c r="Y79" s="317">
        <v>36160</v>
      </c>
      <c r="Z79">
        <v>26.2</v>
      </c>
      <c r="AA79">
        <v>2</v>
      </c>
      <c r="AB79" t="s">
        <v>411</v>
      </c>
      <c r="AC79" s="317">
        <v>104810</v>
      </c>
      <c r="AD79" s="317"/>
      <c r="AE79" s="317"/>
      <c r="AF79" s="317"/>
    </row>
    <row r="80" spans="1:32">
      <c r="A80">
        <v>79</v>
      </c>
      <c r="B80" t="s">
        <v>5927</v>
      </c>
      <c r="C80" t="s">
        <v>12210</v>
      </c>
      <c r="D80" t="s">
        <v>46</v>
      </c>
      <c r="E80" t="s">
        <v>5748</v>
      </c>
      <c r="F80">
        <v>45887</v>
      </c>
      <c r="G80" t="s">
        <v>5750</v>
      </c>
      <c r="I80" s="1"/>
      <c r="J80" t="s">
        <v>43</v>
      </c>
      <c r="P80" t="s">
        <v>43</v>
      </c>
      <c r="Q80" t="s">
        <v>43</v>
      </c>
      <c r="R80" t="s">
        <v>43</v>
      </c>
      <c r="W80" s="1"/>
      <c r="Y80" s="317"/>
      <c r="AC80" s="317"/>
      <c r="AD80" s="317"/>
      <c r="AE80" s="317"/>
      <c r="AF80" s="317"/>
    </row>
    <row r="81" spans="1:32">
      <c r="A81">
        <v>80</v>
      </c>
      <c r="B81" t="s">
        <v>12211</v>
      </c>
      <c r="C81" t="s">
        <v>12212</v>
      </c>
      <c r="D81" t="s">
        <v>5772</v>
      </c>
      <c r="E81" t="s">
        <v>5775</v>
      </c>
      <c r="I81" s="1">
        <v>45764</v>
      </c>
      <c r="J81">
        <v>4</v>
      </c>
      <c r="L81" t="s">
        <v>16353</v>
      </c>
      <c r="N81">
        <v>40067635</v>
      </c>
      <c r="O81" t="s">
        <v>6518</v>
      </c>
      <c r="P81" t="s">
        <v>43</v>
      </c>
      <c r="Q81">
        <v>1</v>
      </c>
      <c r="R81" t="s">
        <v>43</v>
      </c>
      <c r="W81" s="1"/>
      <c r="Y81" s="317"/>
      <c r="AC81" s="317"/>
      <c r="AD81" s="317"/>
      <c r="AE81" s="317"/>
      <c r="AF81" s="317"/>
    </row>
    <row r="82" spans="1:32">
      <c r="A82">
        <v>81</v>
      </c>
      <c r="B82" t="s">
        <v>12213</v>
      </c>
      <c r="C82" t="s">
        <v>12214</v>
      </c>
      <c r="D82" t="s">
        <v>46</v>
      </c>
      <c r="E82" t="s">
        <v>3282</v>
      </c>
      <c r="I82" s="1">
        <v>45764</v>
      </c>
      <c r="J82">
        <v>4</v>
      </c>
      <c r="L82" t="s">
        <v>16353</v>
      </c>
      <c r="M82" t="s">
        <v>12175</v>
      </c>
      <c r="N82">
        <v>40067880</v>
      </c>
      <c r="O82" t="s">
        <v>10340</v>
      </c>
      <c r="Q82">
        <v>2</v>
      </c>
      <c r="R82">
        <v>3</v>
      </c>
      <c r="S82" t="s">
        <v>12176</v>
      </c>
      <c r="W82" s="1">
        <v>45717</v>
      </c>
      <c r="X82">
        <v>3</v>
      </c>
      <c r="Y82" s="317"/>
      <c r="AC82" s="317"/>
      <c r="AD82" s="317"/>
      <c r="AE82" s="317"/>
      <c r="AF82" s="317"/>
    </row>
    <row r="83" spans="1:32">
      <c r="A83">
        <v>82</v>
      </c>
      <c r="B83" t="s">
        <v>12215</v>
      </c>
      <c r="C83" t="s">
        <v>12216</v>
      </c>
      <c r="D83" t="s">
        <v>5772</v>
      </c>
      <c r="E83" t="s">
        <v>5775</v>
      </c>
      <c r="I83" s="1">
        <v>45764</v>
      </c>
      <c r="J83">
        <v>4</v>
      </c>
      <c r="L83" t="s">
        <v>16353</v>
      </c>
      <c r="N83">
        <v>40068294</v>
      </c>
      <c r="O83" t="s">
        <v>6518</v>
      </c>
      <c r="P83" t="s">
        <v>43</v>
      </c>
      <c r="Q83">
        <v>2</v>
      </c>
      <c r="R83" t="s">
        <v>43</v>
      </c>
      <c r="W83" s="1"/>
      <c r="Y83" s="317"/>
      <c r="AC83" s="317"/>
      <c r="AD83" s="317"/>
      <c r="AE83" s="317"/>
      <c r="AF83" s="317"/>
    </row>
    <row r="84" spans="1:32">
      <c r="A84">
        <v>83</v>
      </c>
      <c r="B84" t="s">
        <v>5932</v>
      </c>
      <c r="C84" t="s">
        <v>5933</v>
      </c>
      <c r="D84" t="s">
        <v>5772</v>
      </c>
      <c r="E84" t="s">
        <v>5775</v>
      </c>
      <c r="F84">
        <v>45922</v>
      </c>
      <c r="G84" t="s">
        <v>5750</v>
      </c>
      <c r="H84" t="s">
        <v>12217</v>
      </c>
      <c r="I84" s="1"/>
      <c r="J84" t="s">
        <v>43</v>
      </c>
      <c r="P84" t="s">
        <v>43</v>
      </c>
      <c r="Q84" t="s">
        <v>43</v>
      </c>
      <c r="R84" t="s">
        <v>43</v>
      </c>
      <c r="W84" s="1"/>
      <c r="Y84" s="317"/>
      <c r="AC84" s="317"/>
      <c r="AD84" s="317"/>
      <c r="AE84" s="317"/>
      <c r="AF84" s="317"/>
    </row>
    <row r="85" spans="1:32">
      <c r="A85">
        <v>84</v>
      </c>
      <c r="B85" t="s">
        <v>12218</v>
      </c>
      <c r="C85" t="s">
        <v>12219</v>
      </c>
      <c r="D85" t="s">
        <v>5772</v>
      </c>
      <c r="E85" t="s">
        <v>5775</v>
      </c>
      <c r="F85">
        <v>45870</v>
      </c>
      <c r="G85" t="s">
        <v>5750</v>
      </c>
      <c r="I85" s="1"/>
      <c r="J85" t="s">
        <v>43</v>
      </c>
      <c r="P85" t="s">
        <v>43</v>
      </c>
      <c r="Q85" t="s">
        <v>43</v>
      </c>
      <c r="R85" t="s">
        <v>43</v>
      </c>
      <c r="W85" s="1"/>
      <c r="Y85" s="317"/>
      <c r="AC85" s="317"/>
      <c r="AD85" s="317"/>
      <c r="AE85" s="317"/>
      <c r="AF85" s="317"/>
    </row>
    <row r="86" spans="1:32">
      <c r="A86">
        <v>85</v>
      </c>
      <c r="B86" t="s">
        <v>12220</v>
      </c>
      <c r="C86" t="s">
        <v>12221</v>
      </c>
      <c r="D86" t="s">
        <v>5772</v>
      </c>
      <c r="E86" t="s">
        <v>5775</v>
      </c>
      <c r="F86">
        <v>45845</v>
      </c>
      <c r="G86" t="s">
        <v>5750</v>
      </c>
      <c r="I86" s="1"/>
      <c r="J86" t="s">
        <v>43</v>
      </c>
      <c r="P86" t="s">
        <v>43</v>
      </c>
      <c r="Q86" t="s">
        <v>43</v>
      </c>
      <c r="R86" t="s">
        <v>43</v>
      </c>
      <c r="W86" s="1"/>
      <c r="Y86" s="317"/>
      <c r="AC86" s="317"/>
      <c r="AD86" s="317"/>
      <c r="AE86" s="317"/>
      <c r="AF86" s="317"/>
    </row>
    <row r="87" spans="1:32">
      <c r="A87">
        <v>86</v>
      </c>
      <c r="B87" t="s">
        <v>5930</v>
      </c>
      <c r="C87" t="s">
        <v>5931</v>
      </c>
      <c r="D87" t="s">
        <v>5772</v>
      </c>
      <c r="E87" t="s">
        <v>5775</v>
      </c>
      <c r="F87">
        <v>45901</v>
      </c>
      <c r="G87" t="s">
        <v>5750</v>
      </c>
      <c r="H87" t="s">
        <v>12150</v>
      </c>
      <c r="I87" s="1">
        <v>46035</v>
      </c>
      <c r="J87">
        <v>1</v>
      </c>
      <c r="L87" t="s">
        <v>16353</v>
      </c>
      <c r="M87" t="s">
        <v>12222</v>
      </c>
      <c r="N87">
        <v>50053093</v>
      </c>
      <c r="O87" t="s">
        <v>6518</v>
      </c>
      <c r="P87" t="s">
        <v>43</v>
      </c>
      <c r="Q87">
        <v>1</v>
      </c>
      <c r="R87" t="s">
        <v>43</v>
      </c>
      <c r="S87" t="s">
        <v>12223</v>
      </c>
      <c r="W87" s="1"/>
      <c r="Y87" s="317"/>
      <c r="AC87" s="317"/>
      <c r="AD87" s="317"/>
      <c r="AE87" s="317"/>
      <c r="AF87" s="317"/>
    </row>
    <row r="88" spans="1:32">
      <c r="A88">
        <v>87</v>
      </c>
      <c r="B88" t="s">
        <v>12224</v>
      </c>
      <c r="C88" t="s">
        <v>12225</v>
      </c>
      <c r="D88" t="s">
        <v>46</v>
      </c>
      <c r="E88" t="s">
        <v>5754</v>
      </c>
      <c r="F88">
        <v>45931</v>
      </c>
      <c r="G88" t="s">
        <v>5750</v>
      </c>
      <c r="I88" s="1"/>
      <c r="J88" t="s">
        <v>43</v>
      </c>
      <c r="P88" t="s">
        <v>43</v>
      </c>
      <c r="Q88" t="s">
        <v>43</v>
      </c>
      <c r="R88" t="s">
        <v>43</v>
      </c>
      <c r="W88" s="1"/>
      <c r="Y88" s="317"/>
      <c r="AC88" s="317"/>
      <c r="AD88" s="317"/>
      <c r="AE88" s="317"/>
      <c r="AF88" s="317"/>
    </row>
    <row r="89" spans="1:32">
      <c r="A89">
        <v>88</v>
      </c>
      <c r="B89" t="s">
        <v>12226</v>
      </c>
      <c r="C89" t="s">
        <v>12227</v>
      </c>
      <c r="D89" t="s">
        <v>46</v>
      </c>
      <c r="E89" t="s">
        <v>5754</v>
      </c>
      <c r="F89">
        <v>44348</v>
      </c>
      <c r="G89" t="s">
        <v>5750</v>
      </c>
      <c r="I89" s="1"/>
      <c r="J89" t="s">
        <v>43</v>
      </c>
      <c r="P89" t="s">
        <v>43</v>
      </c>
      <c r="Q89" t="s">
        <v>43</v>
      </c>
      <c r="R89" t="s">
        <v>43</v>
      </c>
      <c r="W89" s="1"/>
      <c r="Y89" s="317"/>
      <c r="AC89" s="317"/>
      <c r="AD89" s="317"/>
      <c r="AE89" s="317"/>
      <c r="AF89" s="317"/>
    </row>
    <row r="90" spans="1:32">
      <c r="A90">
        <v>89</v>
      </c>
      <c r="B90" t="s">
        <v>12229</v>
      </c>
      <c r="C90" t="s">
        <v>12230</v>
      </c>
      <c r="D90" t="s">
        <v>5772</v>
      </c>
      <c r="E90" t="s">
        <v>5775</v>
      </c>
      <c r="I90" s="1">
        <v>45777</v>
      </c>
      <c r="J90">
        <v>4</v>
      </c>
      <c r="L90" t="s">
        <v>16353</v>
      </c>
      <c r="M90">
        <v>8700</v>
      </c>
      <c r="O90" t="s">
        <v>6518</v>
      </c>
      <c r="P90">
        <v>6</v>
      </c>
      <c r="Q90">
        <v>2</v>
      </c>
      <c r="R90">
        <v>6</v>
      </c>
      <c r="W90" s="1">
        <v>45838</v>
      </c>
      <c r="X90">
        <v>6</v>
      </c>
      <c r="Y90" s="317">
        <v>49090</v>
      </c>
      <c r="Z90">
        <v>25.6</v>
      </c>
      <c r="AA90">
        <v>6</v>
      </c>
      <c r="AB90" t="s">
        <v>411</v>
      </c>
      <c r="AC90" s="317">
        <v>123288.51999999999</v>
      </c>
      <c r="AD90" s="317"/>
      <c r="AE90" s="317"/>
      <c r="AF90" s="317"/>
    </row>
    <row r="91" spans="1:32">
      <c r="A91">
        <v>90</v>
      </c>
      <c r="B91" t="s">
        <v>12231</v>
      </c>
      <c r="C91" t="s">
        <v>12232</v>
      </c>
      <c r="D91" t="s">
        <v>5772</v>
      </c>
      <c r="E91" t="s">
        <v>5775</v>
      </c>
      <c r="I91" s="1">
        <v>45777</v>
      </c>
      <c r="J91">
        <v>4</v>
      </c>
      <c r="L91" t="s">
        <v>16353</v>
      </c>
      <c r="N91">
        <v>40070099</v>
      </c>
      <c r="O91" t="s">
        <v>6518</v>
      </c>
      <c r="P91">
        <v>6</v>
      </c>
      <c r="Q91">
        <v>2</v>
      </c>
      <c r="R91">
        <v>6</v>
      </c>
      <c r="W91" s="1">
        <v>45838</v>
      </c>
      <c r="X91">
        <v>6</v>
      </c>
      <c r="Y91" s="317">
        <v>65160</v>
      </c>
      <c r="Z91">
        <v>25.6</v>
      </c>
      <c r="AA91">
        <v>6</v>
      </c>
      <c r="AB91" t="s">
        <v>95</v>
      </c>
      <c r="AC91" s="317">
        <v>114479</v>
      </c>
      <c r="AD91" s="317"/>
      <c r="AE91" s="317"/>
      <c r="AF91" s="317"/>
    </row>
    <row r="92" spans="1:32">
      <c r="A92">
        <v>91</v>
      </c>
      <c r="B92" t="s">
        <v>6377</v>
      </c>
      <c r="C92" t="s">
        <v>12233</v>
      </c>
      <c r="D92" t="s">
        <v>46</v>
      </c>
      <c r="E92" t="s">
        <v>3282</v>
      </c>
      <c r="I92" s="1">
        <v>45777</v>
      </c>
      <c r="J92">
        <v>4</v>
      </c>
      <c r="L92" t="s">
        <v>16353</v>
      </c>
      <c r="N92">
        <v>40070727</v>
      </c>
      <c r="O92" t="s">
        <v>267</v>
      </c>
      <c r="P92" t="s">
        <v>43</v>
      </c>
      <c r="Q92">
        <v>2</v>
      </c>
      <c r="R92" t="s">
        <v>43</v>
      </c>
      <c r="W92" s="1"/>
      <c r="Y92" s="317"/>
      <c r="AC92" s="317"/>
      <c r="AD92" s="317"/>
      <c r="AE92" s="317"/>
      <c r="AF92" s="317"/>
    </row>
    <row r="93" spans="1:32">
      <c r="A93">
        <v>92</v>
      </c>
      <c r="B93" t="s">
        <v>12234</v>
      </c>
      <c r="C93" t="s">
        <v>12235</v>
      </c>
      <c r="D93" t="s">
        <v>46</v>
      </c>
      <c r="E93" t="s">
        <v>6208</v>
      </c>
      <c r="I93" s="1">
        <v>45777</v>
      </c>
      <c r="J93">
        <v>4</v>
      </c>
      <c r="L93" t="s">
        <v>16353</v>
      </c>
      <c r="N93">
        <v>40071209</v>
      </c>
      <c r="O93" t="s">
        <v>6518</v>
      </c>
      <c r="P93" t="s">
        <v>43</v>
      </c>
      <c r="Q93">
        <v>2</v>
      </c>
      <c r="R93" t="s">
        <v>43</v>
      </c>
      <c r="W93" s="1"/>
      <c r="Y93" s="317"/>
      <c r="AC93" s="317"/>
      <c r="AD93" s="317"/>
      <c r="AE93" s="317"/>
      <c r="AF93" s="317"/>
    </row>
    <row r="94" spans="1:32">
      <c r="A94">
        <v>93</v>
      </c>
      <c r="B94" t="s">
        <v>12236</v>
      </c>
      <c r="C94" t="s">
        <v>12237</v>
      </c>
      <c r="D94" t="s">
        <v>46</v>
      </c>
      <c r="E94" t="s">
        <v>6208</v>
      </c>
      <c r="I94" s="1">
        <v>45778</v>
      </c>
      <c r="J94">
        <v>5</v>
      </c>
      <c r="L94" t="s">
        <v>16353</v>
      </c>
      <c r="N94">
        <v>40071266</v>
      </c>
      <c r="O94" t="s">
        <v>6518</v>
      </c>
      <c r="P94" t="s">
        <v>43</v>
      </c>
      <c r="Q94">
        <v>2</v>
      </c>
      <c r="R94" t="s">
        <v>43</v>
      </c>
      <c r="W94" s="1"/>
      <c r="Y94" s="317"/>
      <c r="AC94" s="317"/>
      <c r="AD94" s="317"/>
      <c r="AE94" s="317"/>
      <c r="AF94" s="317"/>
    </row>
    <row r="95" spans="1:32">
      <c r="A95">
        <v>94</v>
      </c>
      <c r="B95" t="s">
        <v>12238</v>
      </c>
      <c r="C95" t="s">
        <v>12239</v>
      </c>
      <c r="D95" t="s">
        <v>5772</v>
      </c>
      <c r="E95" t="s">
        <v>5775</v>
      </c>
      <c r="F95">
        <v>45794</v>
      </c>
      <c r="G95">
        <v>45765</v>
      </c>
      <c r="I95" s="1">
        <v>45924</v>
      </c>
      <c r="J95">
        <v>9</v>
      </c>
      <c r="L95" t="s">
        <v>16353</v>
      </c>
      <c r="M95" t="s">
        <v>12240</v>
      </c>
      <c r="N95">
        <v>50033691</v>
      </c>
      <c r="O95" t="s">
        <v>6518</v>
      </c>
      <c r="P95" t="s">
        <v>43</v>
      </c>
      <c r="Q95">
        <v>9</v>
      </c>
      <c r="R95" t="s">
        <v>43</v>
      </c>
      <c r="W95" s="1"/>
      <c r="Y95" s="317"/>
      <c r="AC95" s="317"/>
      <c r="AD95" s="317"/>
      <c r="AE95" s="317"/>
      <c r="AF95" s="317"/>
    </row>
    <row r="96" spans="1:32">
      <c r="A96">
        <v>95</v>
      </c>
      <c r="B96" t="s">
        <v>12241</v>
      </c>
      <c r="C96" t="s">
        <v>12242</v>
      </c>
      <c r="D96" t="s">
        <v>5942</v>
      </c>
      <c r="E96" t="s">
        <v>5944</v>
      </c>
      <c r="F96">
        <v>45796</v>
      </c>
      <c r="G96">
        <v>45765</v>
      </c>
      <c r="I96" s="1"/>
      <c r="J96" t="s">
        <v>43</v>
      </c>
      <c r="P96" t="s">
        <v>43</v>
      </c>
      <c r="Q96" t="s">
        <v>43</v>
      </c>
      <c r="R96" t="s">
        <v>43</v>
      </c>
      <c r="W96" s="1"/>
      <c r="Y96" s="317"/>
      <c r="AC96" s="317"/>
      <c r="AD96" s="317"/>
      <c r="AE96" s="317"/>
      <c r="AF96" s="317"/>
    </row>
    <row r="97" spans="1:32">
      <c r="A97">
        <v>96</v>
      </c>
      <c r="B97" t="s">
        <v>12243</v>
      </c>
      <c r="C97" t="s">
        <v>12244</v>
      </c>
      <c r="D97" t="s">
        <v>5772</v>
      </c>
      <c r="E97" t="s">
        <v>5775</v>
      </c>
      <c r="I97" s="1">
        <v>45784</v>
      </c>
      <c r="J97">
        <v>5</v>
      </c>
      <c r="L97" t="s">
        <v>16353</v>
      </c>
      <c r="N97">
        <v>40071986</v>
      </c>
      <c r="O97" t="s">
        <v>6518</v>
      </c>
      <c r="P97">
        <v>6</v>
      </c>
      <c r="Q97">
        <v>3</v>
      </c>
      <c r="R97">
        <v>6</v>
      </c>
      <c r="W97" s="1">
        <v>45838</v>
      </c>
      <c r="X97">
        <v>6</v>
      </c>
      <c r="Y97" s="317">
        <v>107010</v>
      </c>
      <c r="Z97">
        <v>25.6</v>
      </c>
      <c r="AA97">
        <v>6</v>
      </c>
      <c r="AB97" t="s">
        <v>95</v>
      </c>
      <c r="AC97" s="317">
        <v>187204</v>
      </c>
      <c r="AD97" s="317"/>
      <c r="AE97" s="317"/>
      <c r="AF97" s="317"/>
    </row>
    <row r="98" spans="1:32">
      <c r="A98">
        <v>97</v>
      </c>
      <c r="B98" t="s">
        <v>12245</v>
      </c>
      <c r="C98" t="s">
        <v>12246</v>
      </c>
      <c r="D98" t="s">
        <v>5772</v>
      </c>
      <c r="E98" t="s">
        <v>5775</v>
      </c>
      <c r="I98" s="1">
        <v>45789</v>
      </c>
      <c r="J98">
        <v>5</v>
      </c>
      <c r="L98" t="s">
        <v>16353</v>
      </c>
      <c r="N98">
        <v>40072036</v>
      </c>
      <c r="O98" t="s">
        <v>6518</v>
      </c>
      <c r="P98">
        <v>6</v>
      </c>
      <c r="Q98">
        <v>3</v>
      </c>
      <c r="R98">
        <v>6</v>
      </c>
      <c r="W98" s="1">
        <v>45838</v>
      </c>
      <c r="X98">
        <v>6</v>
      </c>
      <c r="Y98" s="317">
        <v>77820</v>
      </c>
      <c r="Z98">
        <v>25.6</v>
      </c>
      <c r="AA98">
        <v>6</v>
      </c>
      <c r="AB98" t="s">
        <v>95</v>
      </c>
      <c r="AC98" s="317">
        <v>129098</v>
      </c>
      <c r="AD98" s="317"/>
      <c r="AE98" s="317"/>
      <c r="AF98" s="317"/>
    </row>
    <row r="99" spans="1:32">
      <c r="A99">
        <v>98</v>
      </c>
      <c r="B99" t="s">
        <v>12247</v>
      </c>
      <c r="C99" t="s">
        <v>12248</v>
      </c>
      <c r="D99" t="s">
        <v>5772</v>
      </c>
      <c r="E99" t="s">
        <v>5775</v>
      </c>
      <c r="I99" s="1">
        <v>45789</v>
      </c>
      <c r="J99">
        <v>5</v>
      </c>
      <c r="L99" t="s">
        <v>16353</v>
      </c>
      <c r="M99">
        <v>8700</v>
      </c>
      <c r="O99" t="s">
        <v>6518</v>
      </c>
      <c r="P99">
        <v>6</v>
      </c>
      <c r="Q99">
        <v>3</v>
      </c>
      <c r="R99">
        <v>6</v>
      </c>
      <c r="W99" s="1">
        <v>45838</v>
      </c>
      <c r="X99">
        <v>6</v>
      </c>
      <c r="Y99" s="317">
        <v>42180</v>
      </c>
      <c r="Z99">
        <v>25.6</v>
      </c>
      <c r="AA99">
        <v>6</v>
      </c>
      <c r="AB99" t="s">
        <v>411</v>
      </c>
      <c r="AC99" s="317">
        <v>106786.01</v>
      </c>
      <c r="AD99" s="317"/>
      <c r="AE99" s="317"/>
      <c r="AF99" s="317"/>
    </row>
    <row r="100" spans="1:32">
      <c r="A100">
        <v>99</v>
      </c>
      <c r="B100" t="s">
        <v>12249</v>
      </c>
      <c r="C100" t="s">
        <v>12250</v>
      </c>
      <c r="D100" t="s">
        <v>5772</v>
      </c>
      <c r="E100" t="s">
        <v>5775</v>
      </c>
      <c r="I100" s="1">
        <v>45789</v>
      </c>
      <c r="J100">
        <v>5</v>
      </c>
      <c r="L100" t="s">
        <v>16353</v>
      </c>
      <c r="M100">
        <v>8700</v>
      </c>
      <c r="O100" t="s">
        <v>6518</v>
      </c>
      <c r="P100">
        <v>2</v>
      </c>
      <c r="Q100">
        <v>3</v>
      </c>
      <c r="R100">
        <v>1</v>
      </c>
      <c r="W100" s="1">
        <v>46081</v>
      </c>
      <c r="X100">
        <v>2</v>
      </c>
      <c r="Y100" s="317">
        <v>40440</v>
      </c>
      <c r="Z100">
        <v>26.2</v>
      </c>
      <c r="AA100">
        <v>2</v>
      </c>
      <c r="AB100" t="s">
        <v>411</v>
      </c>
      <c r="AC100" s="317">
        <v>116011</v>
      </c>
      <c r="AD100" s="317"/>
      <c r="AE100" s="317"/>
      <c r="AF100" s="317"/>
    </row>
    <row r="101" spans="1:32">
      <c r="A101">
        <v>100</v>
      </c>
      <c r="B101" t="s">
        <v>12251</v>
      </c>
      <c r="C101" t="s">
        <v>12252</v>
      </c>
      <c r="D101" t="s">
        <v>5942</v>
      </c>
      <c r="E101" t="s">
        <v>5993</v>
      </c>
      <c r="I101" s="1">
        <v>45789</v>
      </c>
      <c r="J101">
        <v>5</v>
      </c>
      <c r="L101" t="s">
        <v>16353</v>
      </c>
      <c r="N101">
        <v>40073011</v>
      </c>
      <c r="O101" t="s">
        <v>12198</v>
      </c>
      <c r="P101">
        <v>7</v>
      </c>
      <c r="Q101">
        <v>3</v>
      </c>
      <c r="R101">
        <v>6</v>
      </c>
      <c r="W101" s="1">
        <v>45838</v>
      </c>
      <c r="X101">
        <v>6</v>
      </c>
      <c r="Y101" s="317">
        <v>133305</v>
      </c>
      <c r="Z101">
        <v>25.7</v>
      </c>
      <c r="AA101">
        <v>7</v>
      </c>
      <c r="AB101" t="s">
        <v>179</v>
      </c>
      <c r="AC101" s="317">
        <v>159295</v>
      </c>
      <c r="AD101" s="317"/>
      <c r="AE101" s="317"/>
      <c r="AF101" s="317"/>
    </row>
    <row r="102" spans="1:32">
      <c r="A102">
        <v>101</v>
      </c>
      <c r="B102" t="s">
        <v>12253</v>
      </c>
      <c r="C102" t="s">
        <v>12254</v>
      </c>
      <c r="D102" t="s">
        <v>5772</v>
      </c>
      <c r="E102" t="s">
        <v>5775</v>
      </c>
      <c r="I102" s="1">
        <v>45789</v>
      </c>
      <c r="J102">
        <v>5</v>
      </c>
      <c r="L102" t="s">
        <v>16353</v>
      </c>
      <c r="M102" t="s">
        <v>12255</v>
      </c>
      <c r="N102">
        <v>40073102</v>
      </c>
      <c r="O102" t="s">
        <v>6518</v>
      </c>
      <c r="P102">
        <v>2</v>
      </c>
      <c r="Q102">
        <v>3</v>
      </c>
      <c r="R102">
        <v>2</v>
      </c>
      <c r="S102" t="s">
        <v>12256</v>
      </c>
      <c r="W102" s="1">
        <v>46081</v>
      </c>
      <c r="X102">
        <v>2</v>
      </c>
      <c r="Y102" s="317">
        <v>61090</v>
      </c>
      <c r="AC102" s="317"/>
      <c r="AD102" s="317"/>
      <c r="AE102" s="317"/>
      <c r="AF102" s="317"/>
    </row>
    <row r="103" spans="1:32">
      <c r="A103">
        <v>102</v>
      </c>
      <c r="B103" t="s">
        <v>12257</v>
      </c>
      <c r="C103" t="s">
        <v>12258</v>
      </c>
      <c r="D103" t="s">
        <v>46</v>
      </c>
      <c r="E103" t="s">
        <v>5754</v>
      </c>
      <c r="I103" s="1">
        <v>45789</v>
      </c>
      <c r="J103">
        <v>5</v>
      </c>
      <c r="L103" t="s">
        <v>16353</v>
      </c>
      <c r="N103">
        <v>40073121</v>
      </c>
      <c r="O103" t="s">
        <v>6518</v>
      </c>
      <c r="P103" t="s">
        <v>43</v>
      </c>
      <c r="Q103">
        <v>3</v>
      </c>
      <c r="R103" t="s">
        <v>43</v>
      </c>
      <c r="W103" s="1"/>
      <c r="Y103" s="317"/>
      <c r="AC103" s="317"/>
      <c r="AD103" s="317"/>
      <c r="AE103" s="317"/>
      <c r="AF103" s="317"/>
    </row>
    <row r="104" spans="1:32">
      <c r="A104">
        <v>103</v>
      </c>
      <c r="B104" t="s">
        <v>12259</v>
      </c>
      <c r="C104" t="s">
        <v>12260</v>
      </c>
      <c r="D104" t="s">
        <v>46</v>
      </c>
      <c r="E104" t="s">
        <v>5748</v>
      </c>
      <c r="I104" s="1">
        <v>45789</v>
      </c>
      <c r="J104">
        <v>5</v>
      </c>
      <c r="L104" t="s">
        <v>16353</v>
      </c>
      <c r="N104">
        <v>40073348</v>
      </c>
      <c r="O104" t="s">
        <v>267</v>
      </c>
      <c r="P104" t="s">
        <v>43</v>
      </c>
      <c r="Q104">
        <v>3</v>
      </c>
      <c r="R104" t="s">
        <v>43</v>
      </c>
      <c r="W104" s="1"/>
      <c r="Y104" s="317"/>
      <c r="AC104" s="317"/>
      <c r="AD104" s="317"/>
      <c r="AE104" s="317"/>
      <c r="AF104" s="317"/>
    </row>
    <row r="105" spans="1:32">
      <c r="A105">
        <v>104</v>
      </c>
      <c r="B105" t="s">
        <v>12261</v>
      </c>
      <c r="C105" t="s">
        <v>12262</v>
      </c>
      <c r="D105" t="s">
        <v>46</v>
      </c>
      <c r="E105" t="s">
        <v>5754</v>
      </c>
      <c r="I105" s="1">
        <v>45789</v>
      </c>
      <c r="J105">
        <v>5</v>
      </c>
      <c r="L105" t="s">
        <v>16353</v>
      </c>
      <c r="N105">
        <v>30002998</v>
      </c>
      <c r="O105" t="s">
        <v>6518</v>
      </c>
      <c r="P105">
        <v>11</v>
      </c>
      <c r="Q105">
        <v>3</v>
      </c>
      <c r="R105">
        <v>11</v>
      </c>
      <c r="S105" t="s">
        <v>12263</v>
      </c>
      <c r="W105" s="1">
        <v>45991</v>
      </c>
      <c r="X105">
        <v>11</v>
      </c>
      <c r="Y105" s="317">
        <v>276150</v>
      </c>
      <c r="Z105">
        <v>25.12</v>
      </c>
      <c r="AA105">
        <v>12</v>
      </c>
      <c r="AB105" t="s">
        <v>179</v>
      </c>
      <c r="AC105" s="317">
        <v>702491</v>
      </c>
      <c r="AD105" s="317"/>
      <c r="AE105" s="317"/>
      <c r="AF105" s="317"/>
    </row>
    <row r="106" spans="1:32">
      <c r="A106">
        <v>105</v>
      </c>
      <c r="B106" t="s">
        <v>12264</v>
      </c>
      <c r="C106" t="s">
        <v>12265</v>
      </c>
      <c r="D106" t="s">
        <v>5942</v>
      </c>
      <c r="E106" t="s">
        <v>5944</v>
      </c>
      <c r="F106">
        <v>45805</v>
      </c>
      <c r="G106">
        <v>45771</v>
      </c>
      <c r="I106" s="1"/>
      <c r="J106" t="s">
        <v>43</v>
      </c>
      <c r="P106" t="s">
        <v>43</v>
      </c>
      <c r="Q106" t="s">
        <v>43</v>
      </c>
      <c r="R106" t="s">
        <v>43</v>
      </c>
      <c r="W106" s="1"/>
      <c r="Y106" s="317"/>
      <c r="AC106" s="317"/>
      <c r="AD106" s="317"/>
      <c r="AE106" s="317"/>
      <c r="AF106" s="317"/>
    </row>
    <row r="107" spans="1:32">
      <c r="A107">
        <v>106</v>
      </c>
      <c r="B107" t="s">
        <v>12266</v>
      </c>
      <c r="C107" t="s">
        <v>12267</v>
      </c>
      <c r="D107" t="s">
        <v>5772</v>
      </c>
      <c r="E107" t="s">
        <v>5775</v>
      </c>
      <c r="F107">
        <v>45796</v>
      </c>
      <c r="G107">
        <v>45789</v>
      </c>
      <c r="I107" s="1">
        <v>45901</v>
      </c>
      <c r="J107">
        <v>9</v>
      </c>
      <c r="L107" t="s">
        <v>16353</v>
      </c>
      <c r="M107" t="s">
        <v>12268</v>
      </c>
      <c r="N107">
        <v>50029169</v>
      </c>
      <c r="O107" t="s">
        <v>6518</v>
      </c>
      <c r="P107">
        <v>10</v>
      </c>
      <c r="Q107">
        <v>9</v>
      </c>
      <c r="R107">
        <v>10</v>
      </c>
      <c r="W107" s="1">
        <v>45961</v>
      </c>
      <c r="X107">
        <v>10</v>
      </c>
      <c r="Y107" s="317">
        <v>31680</v>
      </c>
      <c r="Z107">
        <v>25.11</v>
      </c>
      <c r="AA107">
        <v>11</v>
      </c>
      <c r="AB107" t="s">
        <v>95</v>
      </c>
      <c r="AC107" s="317">
        <v>57651</v>
      </c>
      <c r="AD107" s="317"/>
      <c r="AE107" s="317"/>
      <c r="AF107" s="317"/>
    </row>
    <row r="108" spans="1:32">
      <c r="A108">
        <v>107</v>
      </c>
      <c r="B108" t="s">
        <v>5951</v>
      </c>
      <c r="C108" t="s">
        <v>5952</v>
      </c>
      <c r="D108" t="s">
        <v>5772</v>
      </c>
      <c r="E108" t="s">
        <v>5775</v>
      </c>
      <c r="F108">
        <v>45931</v>
      </c>
      <c r="G108" t="s">
        <v>5750</v>
      </c>
      <c r="H108" t="s">
        <v>12217</v>
      </c>
      <c r="I108" s="1"/>
      <c r="J108" t="s">
        <v>43</v>
      </c>
      <c r="P108" t="s">
        <v>43</v>
      </c>
      <c r="Q108" t="s">
        <v>43</v>
      </c>
      <c r="R108" t="s">
        <v>43</v>
      </c>
      <c r="W108" s="1"/>
      <c r="Y108" s="317"/>
      <c r="AC108" s="317"/>
      <c r="AD108" s="317"/>
      <c r="AE108" s="317"/>
      <c r="AF108" s="317"/>
    </row>
    <row r="109" spans="1:32">
      <c r="A109">
        <v>108</v>
      </c>
      <c r="B109" t="s">
        <v>12269</v>
      </c>
      <c r="C109" t="s">
        <v>12270</v>
      </c>
      <c r="D109" t="s">
        <v>5942</v>
      </c>
      <c r="E109" t="s">
        <v>5944</v>
      </c>
      <c r="F109">
        <v>45792</v>
      </c>
      <c r="G109">
        <v>45762</v>
      </c>
      <c r="I109" s="1">
        <v>45937</v>
      </c>
      <c r="J109">
        <v>10</v>
      </c>
      <c r="L109" t="s">
        <v>16353</v>
      </c>
      <c r="M109" t="s">
        <v>12271</v>
      </c>
      <c r="N109">
        <v>50036234</v>
      </c>
      <c r="O109" t="s">
        <v>12198</v>
      </c>
      <c r="P109">
        <v>2</v>
      </c>
      <c r="Q109">
        <v>11</v>
      </c>
      <c r="R109">
        <v>11</v>
      </c>
      <c r="S109" t="s">
        <v>12256</v>
      </c>
      <c r="W109" s="1">
        <v>46022</v>
      </c>
      <c r="X109">
        <v>12</v>
      </c>
      <c r="Y109" s="317">
        <v>42290</v>
      </c>
      <c r="Z109">
        <v>26.2</v>
      </c>
      <c r="AA109">
        <v>2</v>
      </c>
      <c r="AB109" t="s">
        <v>179</v>
      </c>
      <c r="AC109" s="317">
        <v>127209</v>
      </c>
      <c r="AD109" s="317"/>
      <c r="AE109" s="317"/>
      <c r="AF109" s="317"/>
    </row>
    <row r="110" spans="1:32">
      <c r="A110">
        <v>109</v>
      </c>
      <c r="B110" t="s">
        <v>12272</v>
      </c>
      <c r="C110" t="s">
        <v>12273</v>
      </c>
      <c r="D110" t="s">
        <v>5942</v>
      </c>
      <c r="E110" t="s">
        <v>5944</v>
      </c>
      <c r="F110">
        <v>45803</v>
      </c>
      <c r="G110">
        <v>45765</v>
      </c>
      <c r="I110" s="1"/>
      <c r="J110" t="s">
        <v>43</v>
      </c>
      <c r="P110" t="s">
        <v>43</v>
      </c>
      <c r="Q110" t="s">
        <v>43</v>
      </c>
      <c r="R110" t="s">
        <v>43</v>
      </c>
      <c r="W110" s="1"/>
      <c r="Y110" s="317"/>
      <c r="AC110" s="317"/>
      <c r="AD110" s="317"/>
      <c r="AE110" s="317"/>
      <c r="AF110" s="317"/>
    </row>
    <row r="111" spans="1:32">
      <c r="A111">
        <v>110</v>
      </c>
      <c r="B111" t="s">
        <v>12274</v>
      </c>
      <c r="C111" t="s">
        <v>12275</v>
      </c>
      <c r="D111" t="s">
        <v>5942</v>
      </c>
      <c r="E111" t="s">
        <v>5944</v>
      </c>
      <c r="F111">
        <v>45803</v>
      </c>
      <c r="G111">
        <v>45765</v>
      </c>
      <c r="I111" s="1"/>
      <c r="J111" t="s">
        <v>43</v>
      </c>
      <c r="P111" t="s">
        <v>43</v>
      </c>
      <c r="Q111" t="s">
        <v>43</v>
      </c>
      <c r="R111" t="s">
        <v>43</v>
      </c>
      <c r="W111" s="1"/>
      <c r="Y111" s="317"/>
      <c r="AC111" s="317"/>
      <c r="AD111" s="317"/>
      <c r="AE111" s="317"/>
      <c r="AF111" s="317"/>
    </row>
    <row r="112" spans="1:32">
      <c r="A112">
        <v>111</v>
      </c>
      <c r="B112" t="s">
        <v>12276</v>
      </c>
      <c r="C112" t="s">
        <v>12277</v>
      </c>
      <c r="D112" t="s">
        <v>5772</v>
      </c>
      <c r="E112" t="s">
        <v>5775</v>
      </c>
      <c r="I112" s="1">
        <v>45792</v>
      </c>
      <c r="J112">
        <v>5</v>
      </c>
      <c r="L112" t="s">
        <v>16353</v>
      </c>
      <c r="N112">
        <v>40074441</v>
      </c>
      <c r="O112" t="s">
        <v>6518</v>
      </c>
      <c r="P112">
        <v>2</v>
      </c>
      <c r="Q112">
        <v>4</v>
      </c>
      <c r="R112">
        <v>2</v>
      </c>
      <c r="W112" s="1">
        <v>46081</v>
      </c>
      <c r="X112">
        <v>2</v>
      </c>
      <c r="Y112" s="317">
        <v>73630</v>
      </c>
      <c r="Z112">
        <v>26.2</v>
      </c>
      <c r="AA112">
        <v>2</v>
      </c>
      <c r="AB112" t="s">
        <v>95</v>
      </c>
      <c r="AC112" s="317">
        <v>135171</v>
      </c>
      <c r="AD112" s="317"/>
      <c r="AE112" s="317"/>
      <c r="AF112" s="317"/>
    </row>
    <row r="113" spans="1:32">
      <c r="A113">
        <v>112</v>
      </c>
      <c r="B113" t="s">
        <v>7230</v>
      </c>
      <c r="C113" t="s">
        <v>7231</v>
      </c>
      <c r="D113" t="s">
        <v>5942</v>
      </c>
      <c r="E113" t="s">
        <v>5993</v>
      </c>
      <c r="F113">
        <v>45831</v>
      </c>
      <c r="G113">
        <v>45805</v>
      </c>
      <c r="I113" s="1"/>
      <c r="J113" t="s">
        <v>43</v>
      </c>
      <c r="P113" t="s">
        <v>43</v>
      </c>
      <c r="Q113" t="s">
        <v>43</v>
      </c>
      <c r="R113" t="s">
        <v>43</v>
      </c>
      <c r="W113" s="1"/>
      <c r="Y113" s="317"/>
      <c r="AC113" s="317"/>
      <c r="AD113" s="317"/>
      <c r="AE113" s="317"/>
      <c r="AF113" s="317"/>
    </row>
    <row r="114" spans="1:32">
      <c r="A114">
        <v>113</v>
      </c>
      <c r="B114" t="s">
        <v>12278</v>
      </c>
      <c r="C114" t="s">
        <v>12279</v>
      </c>
      <c r="D114" t="s">
        <v>5772</v>
      </c>
      <c r="E114" t="s">
        <v>5775</v>
      </c>
      <c r="I114" s="1">
        <v>45792</v>
      </c>
      <c r="J114">
        <v>5</v>
      </c>
      <c r="L114" t="s">
        <v>16353</v>
      </c>
      <c r="M114" t="s">
        <v>12207</v>
      </c>
      <c r="O114" t="s">
        <v>6518</v>
      </c>
      <c r="P114">
        <v>2</v>
      </c>
      <c r="Q114">
        <v>3</v>
      </c>
      <c r="R114">
        <v>1</v>
      </c>
      <c r="W114" s="1">
        <v>46081</v>
      </c>
      <c r="X114">
        <v>2</v>
      </c>
      <c r="Y114" s="317">
        <v>96470</v>
      </c>
      <c r="Z114">
        <v>26.2</v>
      </c>
      <c r="AA114">
        <v>2</v>
      </c>
      <c r="AB114" t="s">
        <v>411</v>
      </c>
      <c r="AC114" s="317">
        <v>218923</v>
      </c>
      <c r="AD114" s="317"/>
      <c r="AE114" s="317"/>
      <c r="AF114" s="317"/>
    </row>
    <row r="115" spans="1:32">
      <c r="A115">
        <v>114</v>
      </c>
      <c r="B115" t="s">
        <v>12280</v>
      </c>
      <c r="C115" t="s">
        <v>12281</v>
      </c>
      <c r="D115" t="s">
        <v>46</v>
      </c>
      <c r="E115" t="s">
        <v>3282</v>
      </c>
      <c r="I115" s="1">
        <v>45792</v>
      </c>
      <c r="J115">
        <v>5</v>
      </c>
      <c r="L115" t="s">
        <v>16353</v>
      </c>
      <c r="O115" t="s">
        <v>267</v>
      </c>
      <c r="P115" t="s">
        <v>43</v>
      </c>
      <c r="Q115">
        <v>3</v>
      </c>
      <c r="R115" t="s">
        <v>43</v>
      </c>
      <c r="W115" s="1"/>
      <c r="Y115" s="317"/>
      <c r="AC115" s="317"/>
      <c r="AD115" s="317"/>
      <c r="AE115" s="317"/>
      <c r="AF115" s="317"/>
    </row>
    <row r="116" spans="1:32">
      <c r="A116">
        <v>115</v>
      </c>
      <c r="B116" t="s">
        <v>12282</v>
      </c>
      <c r="C116" t="s">
        <v>12283</v>
      </c>
      <c r="D116" t="s">
        <v>5942</v>
      </c>
      <c r="E116" t="s">
        <v>5944</v>
      </c>
      <c r="F116">
        <v>45824</v>
      </c>
      <c r="G116">
        <v>45765</v>
      </c>
      <c r="I116" s="1">
        <v>45972</v>
      </c>
      <c r="J116">
        <v>11</v>
      </c>
      <c r="L116" t="s">
        <v>16353</v>
      </c>
      <c r="M116" t="s">
        <v>12167</v>
      </c>
      <c r="N116">
        <v>50042760</v>
      </c>
      <c r="O116" t="s">
        <v>12198</v>
      </c>
      <c r="P116">
        <v>2</v>
      </c>
      <c r="Q116">
        <v>12</v>
      </c>
      <c r="R116">
        <v>2</v>
      </c>
      <c r="S116" t="s">
        <v>12187</v>
      </c>
      <c r="W116" s="1">
        <v>46081</v>
      </c>
      <c r="X116">
        <v>2</v>
      </c>
      <c r="Y116" s="317">
        <v>58000</v>
      </c>
      <c r="Z116">
        <v>26.2</v>
      </c>
      <c r="AA116">
        <v>2</v>
      </c>
      <c r="AB116" t="s">
        <v>179</v>
      </c>
      <c r="AC116" s="317">
        <v>149490</v>
      </c>
      <c r="AD116" s="317"/>
      <c r="AE116" s="317"/>
      <c r="AF116" s="317"/>
    </row>
    <row r="117" spans="1:32">
      <c r="A117">
        <v>116</v>
      </c>
      <c r="B117" t="s">
        <v>5966</v>
      </c>
      <c r="C117" t="s">
        <v>5967</v>
      </c>
      <c r="D117" t="s">
        <v>46</v>
      </c>
      <c r="E117" t="s">
        <v>5829</v>
      </c>
      <c r="F117">
        <v>45894</v>
      </c>
      <c r="G117" t="s">
        <v>5750</v>
      </c>
      <c r="I117" s="1"/>
      <c r="J117" t="s">
        <v>43</v>
      </c>
      <c r="P117" t="s">
        <v>43</v>
      </c>
      <c r="Q117" t="s">
        <v>43</v>
      </c>
      <c r="R117" t="s">
        <v>43</v>
      </c>
      <c r="W117" s="1"/>
      <c r="Y117" s="317"/>
      <c r="AC117" s="317"/>
      <c r="AD117" s="317"/>
      <c r="AE117" s="317"/>
      <c r="AF117" s="317"/>
    </row>
    <row r="118" spans="1:32">
      <c r="A118">
        <v>117</v>
      </c>
      <c r="B118" t="s">
        <v>12284</v>
      </c>
      <c r="C118" t="s">
        <v>12285</v>
      </c>
      <c r="D118" t="s">
        <v>46</v>
      </c>
      <c r="E118" t="s">
        <v>5754</v>
      </c>
      <c r="I118" s="1">
        <v>45792</v>
      </c>
      <c r="J118">
        <v>5</v>
      </c>
      <c r="L118" t="s">
        <v>16353</v>
      </c>
      <c r="N118">
        <v>40075072</v>
      </c>
      <c r="O118" t="s">
        <v>267</v>
      </c>
      <c r="P118" t="s">
        <v>43</v>
      </c>
      <c r="Q118">
        <v>4</v>
      </c>
      <c r="R118" t="s">
        <v>43</v>
      </c>
      <c r="W118" s="1"/>
      <c r="Y118" s="317"/>
      <c r="AC118" s="317"/>
      <c r="AD118" s="317"/>
      <c r="AE118" s="317"/>
      <c r="AF118" s="317"/>
    </row>
    <row r="119" spans="1:32">
      <c r="A119">
        <v>118</v>
      </c>
      <c r="B119" t="s">
        <v>12286</v>
      </c>
      <c r="C119" t="s">
        <v>12287</v>
      </c>
      <c r="D119" t="s">
        <v>5772</v>
      </c>
      <c r="E119" t="s">
        <v>5775</v>
      </c>
      <c r="I119" s="1">
        <v>45792</v>
      </c>
      <c r="J119">
        <v>5</v>
      </c>
      <c r="L119" t="s">
        <v>16353</v>
      </c>
      <c r="N119">
        <v>40075366</v>
      </c>
      <c r="O119" t="s">
        <v>6518</v>
      </c>
      <c r="P119">
        <v>2</v>
      </c>
      <c r="Q119">
        <v>4</v>
      </c>
      <c r="R119">
        <v>2</v>
      </c>
      <c r="W119" s="1">
        <v>46081</v>
      </c>
      <c r="X119">
        <v>2</v>
      </c>
      <c r="Y119" s="317">
        <v>67620</v>
      </c>
      <c r="Z119">
        <v>26.2</v>
      </c>
      <c r="AA119">
        <v>2</v>
      </c>
      <c r="AB119" t="s">
        <v>95</v>
      </c>
      <c r="AC119" s="317">
        <v>125315</v>
      </c>
      <c r="AD119" s="317"/>
      <c r="AE119" s="317"/>
      <c r="AF119" s="317"/>
    </row>
    <row r="120" spans="1:32">
      <c r="A120">
        <v>119</v>
      </c>
      <c r="B120" t="s">
        <v>12288</v>
      </c>
      <c r="C120" t="s">
        <v>12289</v>
      </c>
      <c r="D120" t="s">
        <v>5772</v>
      </c>
      <c r="E120" t="s">
        <v>5775</v>
      </c>
      <c r="I120" s="1">
        <v>45792</v>
      </c>
      <c r="J120">
        <v>5</v>
      </c>
      <c r="L120" t="s">
        <v>16353</v>
      </c>
      <c r="N120">
        <v>40075356</v>
      </c>
      <c r="O120" t="s">
        <v>6518</v>
      </c>
      <c r="P120" t="s">
        <v>43</v>
      </c>
      <c r="Q120">
        <v>4</v>
      </c>
      <c r="R120" t="s">
        <v>43</v>
      </c>
      <c r="W120" s="1"/>
      <c r="Y120" s="317"/>
      <c r="AC120" s="317"/>
      <c r="AD120" s="317"/>
      <c r="AE120" s="317"/>
      <c r="AF120" s="317"/>
    </row>
    <row r="121" spans="1:32">
      <c r="A121">
        <v>120</v>
      </c>
      <c r="B121" t="s">
        <v>12290</v>
      </c>
      <c r="C121" t="s">
        <v>12291</v>
      </c>
      <c r="D121" t="s">
        <v>5772</v>
      </c>
      <c r="E121" t="s">
        <v>5775</v>
      </c>
      <c r="I121" s="1">
        <v>45792</v>
      </c>
      <c r="J121">
        <v>5</v>
      </c>
      <c r="L121" t="s">
        <v>16353</v>
      </c>
      <c r="N121">
        <v>40075358</v>
      </c>
      <c r="O121" t="s">
        <v>6518</v>
      </c>
      <c r="P121" t="s">
        <v>43</v>
      </c>
      <c r="Q121">
        <v>4</v>
      </c>
      <c r="R121" t="s">
        <v>43</v>
      </c>
      <c r="W121" s="1"/>
      <c r="Y121" s="317"/>
      <c r="AC121" s="317"/>
      <c r="AD121" s="317"/>
      <c r="AE121" s="317"/>
      <c r="AF121" s="317"/>
    </row>
    <row r="122" spans="1:32">
      <c r="A122">
        <v>121</v>
      </c>
      <c r="B122" t="s">
        <v>12292</v>
      </c>
      <c r="C122" t="s">
        <v>12293</v>
      </c>
      <c r="D122" t="s">
        <v>46</v>
      </c>
      <c r="E122" t="s">
        <v>5748</v>
      </c>
      <c r="I122" s="1">
        <v>45792</v>
      </c>
      <c r="J122">
        <v>5</v>
      </c>
      <c r="L122" t="s">
        <v>16353</v>
      </c>
      <c r="N122">
        <v>40075389</v>
      </c>
      <c r="O122" t="s">
        <v>267</v>
      </c>
      <c r="P122" t="s">
        <v>43</v>
      </c>
      <c r="Q122">
        <v>4</v>
      </c>
      <c r="R122" t="s">
        <v>43</v>
      </c>
      <c r="W122" s="1"/>
      <c r="Y122" s="317"/>
      <c r="AC122" s="317"/>
      <c r="AD122" s="317"/>
      <c r="AE122" s="317"/>
      <c r="AF122" s="317"/>
    </row>
    <row r="123" spans="1:32">
      <c r="A123">
        <v>122</v>
      </c>
      <c r="B123" t="s">
        <v>12294</v>
      </c>
      <c r="C123" t="s">
        <v>12295</v>
      </c>
      <c r="D123" t="s">
        <v>46</v>
      </c>
      <c r="E123" t="s">
        <v>5748</v>
      </c>
      <c r="F123">
        <v>45839</v>
      </c>
      <c r="G123">
        <v>45796</v>
      </c>
      <c r="I123" s="1"/>
      <c r="J123" t="s">
        <v>43</v>
      </c>
      <c r="P123" t="s">
        <v>43</v>
      </c>
      <c r="Q123" t="s">
        <v>43</v>
      </c>
      <c r="R123" t="s">
        <v>43</v>
      </c>
      <c r="W123" s="1"/>
      <c r="Y123" s="317"/>
      <c r="AC123" s="317"/>
      <c r="AD123" s="317"/>
      <c r="AE123" s="317"/>
      <c r="AF123" s="317"/>
    </row>
    <row r="124" spans="1:32">
      <c r="A124">
        <v>123</v>
      </c>
      <c r="B124" t="s">
        <v>12296</v>
      </c>
      <c r="C124" t="s">
        <v>12297</v>
      </c>
      <c r="D124" t="s">
        <v>5772</v>
      </c>
      <c r="E124" t="s">
        <v>5775</v>
      </c>
      <c r="F124">
        <v>45757</v>
      </c>
      <c r="G124">
        <v>45749</v>
      </c>
      <c r="I124" s="1">
        <v>45840</v>
      </c>
      <c r="J124">
        <v>7</v>
      </c>
      <c r="L124" t="s">
        <v>16353</v>
      </c>
      <c r="M124">
        <v>8700</v>
      </c>
      <c r="O124" t="s">
        <v>6518</v>
      </c>
      <c r="P124">
        <v>2</v>
      </c>
      <c r="Q124">
        <v>7</v>
      </c>
      <c r="R124">
        <v>2</v>
      </c>
      <c r="W124" s="1">
        <v>46081</v>
      </c>
      <c r="X124">
        <v>2</v>
      </c>
      <c r="Y124" s="317">
        <v>53220</v>
      </c>
      <c r="Z124">
        <v>26.2</v>
      </c>
      <c r="AA124">
        <v>2</v>
      </c>
      <c r="AB124" t="s">
        <v>411</v>
      </c>
      <c r="AC124" s="317">
        <v>149501</v>
      </c>
      <c r="AD124" s="317"/>
      <c r="AE124" s="317"/>
      <c r="AF124" s="317"/>
    </row>
    <row r="125" spans="1:32">
      <c r="A125">
        <v>124</v>
      </c>
      <c r="B125" t="s">
        <v>12298</v>
      </c>
      <c r="C125" t="s">
        <v>12299</v>
      </c>
      <c r="D125" t="s">
        <v>5942</v>
      </c>
      <c r="E125" t="s">
        <v>5944</v>
      </c>
      <c r="F125">
        <v>45870</v>
      </c>
      <c r="I125" s="1"/>
      <c r="J125" t="s">
        <v>43</v>
      </c>
      <c r="P125" t="s">
        <v>43</v>
      </c>
      <c r="Q125" t="s">
        <v>43</v>
      </c>
      <c r="R125" t="s">
        <v>43</v>
      </c>
      <c r="W125" s="1"/>
      <c r="Y125" s="317"/>
      <c r="AC125" s="317"/>
      <c r="AD125" s="317"/>
      <c r="AE125" s="317"/>
      <c r="AF125" s="317"/>
    </row>
    <row r="126" spans="1:32">
      <c r="A126">
        <v>125</v>
      </c>
      <c r="B126" t="s">
        <v>5918</v>
      </c>
      <c r="C126" t="s">
        <v>6336</v>
      </c>
      <c r="D126" t="s">
        <v>46</v>
      </c>
      <c r="E126" t="s">
        <v>3282</v>
      </c>
      <c r="F126">
        <v>45894</v>
      </c>
      <c r="G126" t="s">
        <v>5750</v>
      </c>
      <c r="I126" s="1"/>
      <c r="J126" t="s">
        <v>43</v>
      </c>
      <c r="P126" t="s">
        <v>43</v>
      </c>
      <c r="Q126" t="s">
        <v>43</v>
      </c>
      <c r="R126" t="s">
        <v>43</v>
      </c>
      <c r="W126" s="1"/>
      <c r="Y126" s="317"/>
      <c r="AC126" s="317"/>
      <c r="AD126" s="317"/>
      <c r="AE126" s="317"/>
      <c r="AF126" s="317"/>
    </row>
    <row r="127" spans="1:32">
      <c r="A127">
        <v>126</v>
      </c>
      <c r="B127" t="s">
        <v>12300</v>
      </c>
      <c r="C127" t="s">
        <v>12301</v>
      </c>
      <c r="D127" t="s">
        <v>5942</v>
      </c>
      <c r="E127" t="s">
        <v>5993</v>
      </c>
      <c r="F127">
        <v>45797</v>
      </c>
      <c r="G127">
        <v>45762</v>
      </c>
      <c r="I127" s="1"/>
      <c r="J127" t="s">
        <v>43</v>
      </c>
      <c r="P127" t="s">
        <v>43</v>
      </c>
      <c r="Q127" t="s">
        <v>43</v>
      </c>
      <c r="R127" t="s">
        <v>43</v>
      </c>
      <c r="W127" s="1"/>
      <c r="Y127" s="317"/>
      <c r="AC127" s="317"/>
      <c r="AD127" s="317"/>
      <c r="AE127" s="317"/>
      <c r="AF127" s="317"/>
    </row>
    <row r="128" spans="1:32">
      <c r="A128">
        <v>127</v>
      </c>
      <c r="B128" t="s">
        <v>5981</v>
      </c>
      <c r="C128" t="s">
        <v>5983</v>
      </c>
      <c r="D128" t="s">
        <v>5772</v>
      </c>
      <c r="E128" t="s">
        <v>5775</v>
      </c>
      <c r="F128">
        <v>45889</v>
      </c>
      <c r="G128" t="s">
        <v>5750</v>
      </c>
      <c r="H128" t="s">
        <v>12217</v>
      </c>
      <c r="I128" s="1"/>
      <c r="J128" t="s">
        <v>43</v>
      </c>
      <c r="P128" t="s">
        <v>43</v>
      </c>
      <c r="Q128" t="s">
        <v>43</v>
      </c>
      <c r="R128" t="s">
        <v>43</v>
      </c>
      <c r="W128" s="1"/>
      <c r="Y128" s="317"/>
      <c r="AC128" s="317"/>
      <c r="AD128" s="317"/>
      <c r="AE128" s="317"/>
      <c r="AF128" s="317"/>
    </row>
    <row r="129" spans="1:32">
      <c r="A129">
        <v>128</v>
      </c>
      <c r="B129" t="s">
        <v>12302</v>
      </c>
      <c r="C129" t="s">
        <v>12303</v>
      </c>
      <c r="D129" t="s">
        <v>5772</v>
      </c>
      <c r="E129" t="s">
        <v>5775</v>
      </c>
      <c r="F129">
        <v>45833</v>
      </c>
      <c r="G129">
        <v>45789</v>
      </c>
      <c r="I129" s="1">
        <v>46057</v>
      </c>
      <c r="J129">
        <v>2</v>
      </c>
      <c r="L129" t="s">
        <v>16353</v>
      </c>
      <c r="M129" t="s">
        <v>12222</v>
      </c>
      <c r="N129">
        <v>50056024</v>
      </c>
      <c r="O129" t="s">
        <v>6518</v>
      </c>
      <c r="P129" t="s">
        <v>43</v>
      </c>
      <c r="Q129">
        <v>2</v>
      </c>
      <c r="R129" t="s">
        <v>43</v>
      </c>
      <c r="W129" s="1"/>
      <c r="Y129" s="317"/>
      <c r="AC129" s="317"/>
      <c r="AD129" s="317"/>
      <c r="AE129" s="317"/>
      <c r="AF129" s="317"/>
    </row>
    <row r="130" spans="1:32">
      <c r="A130">
        <v>129</v>
      </c>
      <c r="B130" t="s">
        <v>5984</v>
      </c>
      <c r="C130" t="s">
        <v>5985</v>
      </c>
      <c r="D130" t="s">
        <v>5772</v>
      </c>
      <c r="E130" t="s">
        <v>5775</v>
      </c>
      <c r="F130">
        <v>45870</v>
      </c>
      <c r="G130">
        <v>45869</v>
      </c>
      <c r="I130" s="1"/>
      <c r="J130" t="s">
        <v>43</v>
      </c>
      <c r="P130" t="s">
        <v>43</v>
      </c>
      <c r="Q130" t="s">
        <v>43</v>
      </c>
      <c r="R130" t="s">
        <v>43</v>
      </c>
      <c r="W130" s="1"/>
      <c r="Y130" s="317"/>
      <c r="AC130" s="317"/>
      <c r="AD130" s="317"/>
      <c r="AE130" s="317"/>
      <c r="AF130" s="317"/>
    </row>
    <row r="131" spans="1:32">
      <c r="A131">
        <v>130</v>
      </c>
      <c r="B131" t="s">
        <v>5988</v>
      </c>
      <c r="C131" t="s">
        <v>5989</v>
      </c>
      <c r="D131" t="s">
        <v>5772</v>
      </c>
      <c r="E131" t="s">
        <v>5775</v>
      </c>
      <c r="F131">
        <v>45839</v>
      </c>
      <c r="I131" s="1"/>
      <c r="J131" t="s">
        <v>43</v>
      </c>
      <c r="P131" t="s">
        <v>43</v>
      </c>
      <c r="Q131" t="s">
        <v>43</v>
      </c>
      <c r="R131" t="s">
        <v>43</v>
      </c>
      <c r="W131" s="1"/>
      <c r="Y131" s="317"/>
      <c r="AC131" s="317"/>
      <c r="AD131" s="317"/>
      <c r="AE131" s="317"/>
      <c r="AF131" s="317"/>
    </row>
    <row r="132" spans="1:32">
      <c r="A132">
        <v>131</v>
      </c>
      <c r="B132" t="s">
        <v>12304</v>
      </c>
      <c r="C132" t="s">
        <v>12305</v>
      </c>
      <c r="D132" t="s">
        <v>5772</v>
      </c>
      <c r="E132" t="s">
        <v>5775</v>
      </c>
      <c r="I132" s="1">
        <v>45800</v>
      </c>
      <c r="J132">
        <v>5</v>
      </c>
      <c r="L132" t="s">
        <v>16353</v>
      </c>
      <c r="M132">
        <v>6100</v>
      </c>
      <c r="O132" t="s">
        <v>6518</v>
      </c>
      <c r="P132">
        <v>2</v>
      </c>
      <c r="Q132">
        <v>4</v>
      </c>
      <c r="R132">
        <v>2</v>
      </c>
      <c r="W132" s="1">
        <v>46081</v>
      </c>
      <c r="X132">
        <v>2</v>
      </c>
      <c r="Y132" s="317">
        <v>36160</v>
      </c>
      <c r="Z132">
        <v>26.2</v>
      </c>
      <c r="AA132">
        <v>2</v>
      </c>
      <c r="AB132" t="s">
        <v>411</v>
      </c>
      <c r="AC132" s="317">
        <v>104811</v>
      </c>
      <c r="AD132" s="317"/>
      <c r="AE132" s="317"/>
      <c r="AF132" s="317"/>
    </row>
    <row r="133" spans="1:32">
      <c r="A133">
        <v>132</v>
      </c>
      <c r="B133" t="s">
        <v>12306</v>
      </c>
      <c r="C133" t="s">
        <v>12307</v>
      </c>
      <c r="D133" t="s">
        <v>5772</v>
      </c>
      <c r="E133" t="s">
        <v>5775</v>
      </c>
      <c r="I133" s="1">
        <v>45800</v>
      </c>
      <c r="J133">
        <v>5</v>
      </c>
      <c r="L133" t="s">
        <v>16353</v>
      </c>
      <c r="M133">
        <v>8700</v>
      </c>
      <c r="O133" t="s">
        <v>6518</v>
      </c>
      <c r="P133">
        <v>2</v>
      </c>
      <c r="Q133">
        <v>4</v>
      </c>
      <c r="R133">
        <v>2</v>
      </c>
      <c r="W133" s="1">
        <v>46081</v>
      </c>
      <c r="X133">
        <v>2</v>
      </c>
      <c r="Y133" s="317">
        <v>41180</v>
      </c>
      <c r="Z133">
        <v>26.2</v>
      </c>
      <c r="AA133">
        <v>2</v>
      </c>
      <c r="AB133" t="s">
        <v>411</v>
      </c>
      <c r="AC133" s="317">
        <v>117961</v>
      </c>
      <c r="AD133" s="317"/>
      <c r="AE133" s="317"/>
      <c r="AF133" s="317"/>
    </row>
    <row r="134" spans="1:32">
      <c r="A134">
        <v>133</v>
      </c>
      <c r="B134" t="s">
        <v>12308</v>
      </c>
      <c r="C134" t="s">
        <v>12309</v>
      </c>
      <c r="D134" t="s">
        <v>5772</v>
      </c>
      <c r="E134" t="s">
        <v>5775</v>
      </c>
      <c r="I134" s="1">
        <v>45805</v>
      </c>
      <c r="J134">
        <v>5</v>
      </c>
      <c r="L134" t="s">
        <v>16353</v>
      </c>
      <c r="N134">
        <v>40075790</v>
      </c>
      <c r="O134" t="s">
        <v>6518</v>
      </c>
      <c r="P134">
        <v>2</v>
      </c>
      <c r="Q134">
        <v>4</v>
      </c>
      <c r="R134">
        <v>2</v>
      </c>
      <c r="W134" s="1">
        <v>46081</v>
      </c>
      <c r="X134">
        <v>2</v>
      </c>
      <c r="Y134" s="317">
        <v>167560</v>
      </c>
      <c r="Z134">
        <v>26.2</v>
      </c>
      <c r="AA134">
        <v>2</v>
      </c>
      <c r="AB134" t="s">
        <v>95</v>
      </c>
      <c r="AC134" s="317">
        <v>253484</v>
      </c>
      <c r="AD134" s="317"/>
      <c r="AE134" s="317"/>
      <c r="AF134" s="317"/>
    </row>
    <row r="135" spans="1:32">
      <c r="A135">
        <v>134</v>
      </c>
      <c r="B135" t="s">
        <v>5986</v>
      </c>
      <c r="C135" t="s">
        <v>5987</v>
      </c>
      <c r="D135" t="s">
        <v>5772</v>
      </c>
      <c r="E135" t="s">
        <v>5775</v>
      </c>
      <c r="F135">
        <v>45833</v>
      </c>
      <c r="I135" s="1">
        <v>46028</v>
      </c>
      <c r="J135">
        <v>1</v>
      </c>
      <c r="L135" t="s">
        <v>16353</v>
      </c>
      <c r="M135" t="s">
        <v>12240</v>
      </c>
      <c r="N135">
        <v>50052380</v>
      </c>
      <c r="O135" t="s">
        <v>6518</v>
      </c>
      <c r="P135">
        <v>2</v>
      </c>
      <c r="Q135">
        <v>12</v>
      </c>
      <c r="R135">
        <v>2</v>
      </c>
      <c r="S135" t="s">
        <v>12187</v>
      </c>
      <c r="W135" s="1">
        <v>46081</v>
      </c>
      <c r="X135">
        <v>2</v>
      </c>
      <c r="Y135" s="317">
        <v>28090</v>
      </c>
      <c r="Z135">
        <v>26.2</v>
      </c>
      <c r="AA135">
        <v>2</v>
      </c>
      <c r="AB135" t="s">
        <v>95</v>
      </c>
      <c r="AC135" s="317">
        <v>72420</v>
      </c>
      <c r="AD135" s="317"/>
      <c r="AE135" s="317"/>
      <c r="AF135" s="317"/>
    </row>
    <row r="136" spans="1:32">
      <c r="A136">
        <v>135</v>
      </c>
      <c r="B136" t="s">
        <v>12310</v>
      </c>
      <c r="C136" t="s">
        <v>12311</v>
      </c>
      <c r="D136" t="s">
        <v>5772</v>
      </c>
      <c r="E136" t="s">
        <v>5775</v>
      </c>
      <c r="I136" s="1">
        <v>45805</v>
      </c>
      <c r="J136">
        <v>5</v>
      </c>
      <c r="L136" t="s">
        <v>16353</v>
      </c>
      <c r="O136" t="s">
        <v>6518</v>
      </c>
      <c r="P136">
        <v>5</v>
      </c>
      <c r="Q136">
        <v>4</v>
      </c>
      <c r="R136">
        <v>5</v>
      </c>
      <c r="W136" s="1">
        <v>45778</v>
      </c>
      <c r="X136">
        <v>5</v>
      </c>
      <c r="Y136" s="317"/>
      <c r="AC136" s="317"/>
      <c r="AD136" s="317"/>
      <c r="AE136" s="317"/>
      <c r="AF136" s="317"/>
    </row>
    <row r="137" spans="1:32">
      <c r="A137">
        <v>136</v>
      </c>
      <c r="B137" t="s">
        <v>12312</v>
      </c>
      <c r="C137" t="s">
        <v>12313</v>
      </c>
      <c r="D137" t="s">
        <v>5772</v>
      </c>
      <c r="E137" t="s">
        <v>5775</v>
      </c>
      <c r="F137">
        <v>45803</v>
      </c>
      <c r="G137">
        <v>45789</v>
      </c>
      <c r="I137" s="1"/>
      <c r="J137" t="s">
        <v>43</v>
      </c>
      <c r="P137" t="s">
        <v>43</v>
      </c>
      <c r="Q137" t="s">
        <v>43</v>
      </c>
      <c r="R137" t="s">
        <v>43</v>
      </c>
      <c r="W137" s="1"/>
      <c r="Y137" s="317"/>
      <c r="AC137" s="317"/>
      <c r="AD137" s="317"/>
      <c r="AE137" s="317"/>
      <c r="AF137" s="317"/>
    </row>
    <row r="138" spans="1:32">
      <c r="A138">
        <v>137</v>
      </c>
      <c r="B138" t="s">
        <v>12314</v>
      </c>
      <c r="C138" t="s">
        <v>12315</v>
      </c>
      <c r="D138" t="s">
        <v>5772</v>
      </c>
      <c r="E138" t="s">
        <v>5775</v>
      </c>
      <c r="F138">
        <v>45803</v>
      </c>
      <c r="G138">
        <v>45789</v>
      </c>
      <c r="I138" s="1"/>
      <c r="J138" t="s">
        <v>43</v>
      </c>
      <c r="P138" t="s">
        <v>43</v>
      </c>
      <c r="Q138" t="s">
        <v>43</v>
      </c>
      <c r="R138" t="s">
        <v>43</v>
      </c>
      <c r="W138" s="1"/>
      <c r="Y138" s="317"/>
      <c r="AC138" s="317"/>
      <c r="AD138" s="317"/>
      <c r="AE138" s="317"/>
      <c r="AF138" s="317"/>
    </row>
    <row r="139" spans="1:32">
      <c r="A139">
        <v>138</v>
      </c>
      <c r="B139" t="s">
        <v>12316</v>
      </c>
      <c r="C139" t="s">
        <v>12317</v>
      </c>
      <c r="D139" t="s">
        <v>5772</v>
      </c>
      <c r="E139" t="s">
        <v>5775</v>
      </c>
      <c r="I139" s="1">
        <v>45750</v>
      </c>
      <c r="J139">
        <v>4</v>
      </c>
      <c r="L139" t="s">
        <v>16353</v>
      </c>
      <c r="N139">
        <v>50000298</v>
      </c>
      <c r="O139" t="s">
        <v>6518</v>
      </c>
      <c r="P139">
        <v>2</v>
      </c>
      <c r="Q139">
        <v>4</v>
      </c>
      <c r="R139">
        <v>2</v>
      </c>
      <c r="S139" t="s">
        <v>12318</v>
      </c>
      <c r="W139" s="1">
        <v>46081</v>
      </c>
      <c r="X139">
        <v>2</v>
      </c>
      <c r="Y139" s="317">
        <v>285120</v>
      </c>
      <c r="Z139">
        <v>26.2</v>
      </c>
      <c r="AA139">
        <v>2</v>
      </c>
      <c r="AB139" t="s">
        <v>95</v>
      </c>
      <c r="AC139" s="317">
        <v>422962</v>
      </c>
      <c r="AD139" s="317"/>
      <c r="AE139" s="317"/>
      <c r="AF139" s="317"/>
    </row>
    <row r="140" spans="1:32">
      <c r="A140">
        <v>139</v>
      </c>
      <c r="B140" t="s">
        <v>12319</v>
      </c>
      <c r="C140" t="s">
        <v>12320</v>
      </c>
      <c r="D140" t="s">
        <v>5942</v>
      </c>
      <c r="E140" t="s">
        <v>5993</v>
      </c>
      <c r="F140">
        <v>45817</v>
      </c>
      <c r="G140">
        <v>45771</v>
      </c>
      <c r="I140" s="1"/>
      <c r="J140" t="s">
        <v>43</v>
      </c>
      <c r="P140" t="s">
        <v>43</v>
      </c>
      <c r="Q140" t="s">
        <v>43</v>
      </c>
      <c r="R140" t="s">
        <v>43</v>
      </c>
      <c r="W140" s="1"/>
      <c r="Y140" s="317"/>
      <c r="AC140" s="317"/>
      <c r="AD140" s="317"/>
      <c r="AE140" s="317"/>
      <c r="AF140" s="317"/>
    </row>
    <row r="141" spans="1:32">
      <c r="A141">
        <v>140</v>
      </c>
      <c r="B141" t="s">
        <v>5991</v>
      </c>
      <c r="C141" t="s">
        <v>5992</v>
      </c>
      <c r="D141" t="s">
        <v>5942</v>
      </c>
      <c r="E141" t="s">
        <v>5993</v>
      </c>
      <c r="F141">
        <v>45962</v>
      </c>
      <c r="G141" t="s">
        <v>5750</v>
      </c>
      <c r="H141" t="s">
        <v>12217</v>
      </c>
      <c r="I141" s="1"/>
      <c r="J141" t="s">
        <v>43</v>
      </c>
      <c r="P141" t="s">
        <v>43</v>
      </c>
      <c r="Q141" t="s">
        <v>43</v>
      </c>
      <c r="R141" t="s">
        <v>43</v>
      </c>
      <c r="W141" s="1"/>
      <c r="Y141" s="317"/>
      <c r="AC141" s="317"/>
      <c r="AD141" s="317"/>
      <c r="AE141" s="317"/>
      <c r="AF141" s="317"/>
    </row>
    <row r="142" spans="1:32">
      <c r="A142">
        <v>141</v>
      </c>
      <c r="B142" t="s">
        <v>12321</v>
      </c>
      <c r="C142" t="s">
        <v>12322</v>
      </c>
      <c r="D142" t="s">
        <v>5942</v>
      </c>
      <c r="E142" t="s">
        <v>5944</v>
      </c>
      <c r="F142">
        <v>45803</v>
      </c>
      <c r="G142">
        <v>45769</v>
      </c>
      <c r="I142" s="1"/>
      <c r="J142" t="s">
        <v>43</v>
      </c>
      <c r="P142" t="s">
        <v>43</v>
      </c>
      <c r="Q142" t="s">
        <v>43</v>
      </c>
      <c r="R142" t="s">
        <v>43</v>
      </c>
      <c r="W142" s="1"/>
      <c r="Y142" s="317"/>
      <c r="AC142" s="317"/>
      <c r="AD142" s="317"/>
      <c r="AE142" s="317"/>
      <c r="AF142" s="317"/>
    </row>
    <row r="143" spans="1:32">
      <c r="A143">
        <v>142</v>
      </c>
      <c r="B143" t="s">
        <v>12323</v>
      </c>
      <c r="C143" t="s">
        <v>12324</v>
      </c>
      <c r="D143" t="s">
        <v>5772</v>
      </c>
      <c r="E143" t="s">
        <v>5775</v>
      </c>
      <c r="I143" s="1">
        <v>45754</v>
      </c>
      <c r="J143">
        <v>4</v>
      </c>
      <c r="L143" t="s">
        <v>16353</v>
      </c>
      <c r="N143">
        <v>50000352</v>
      </c>
      <c r="O143" t="s">
        <v>6518</v>
      </c>
      <c r="P143">
        <v>2</v>
      </c>
      <c r="Q143">
        <v>4</v>
      </c>
      <c r="R143">
        <v>2</v>
      </c>
      <c r="S143" t="s">
        <v>12256</v>
      </c>
      <c r="W143" s="1">
        <v>46081</v>
      </c>
      <c r="X143">
        <v>2</v>
      </c>
      <c r="Y143" s="317">
        <v>67660</v>
      </c>
      <c r="Z143">
        <v>26.2</v>
      </c>
      <c r="AA143">
        <v>2</v>
      </c>
      <c r="AB143" t="s">
        <v>95</v>
      </c>
      <c r="AC143" s="317">
        <v>125378</v>
      </c>
      <c r="AD143" s="317"/>
      <c r="AE143" s="317"/>
      <c r="AF143" s="317"/>
    </row>
    <row r="144" spans="1:32">
      <c r="A144">
        <v>143</v>
      </c>
      <c r="B144" t="s">
        <v>12130</v>
      </c>
      <c r="C144" t="s">
        <v>12131</v>
      </c>
      <c r="D144" t="s">
        <v>5772</v>
      </c>
      <c r="E144" t="s">
        <v>5775</v>
      </c>
      <c r="I144" s="1">
        <v>45754</v>
      </c>
      <c r="J144">
        <v>4</v>
      </c>
      <c r="L144" t="s">
        <v>16353</v>
      </c>
      <c r="N144">
        <v>50000387</v>
      </c>
      <c r="O144" t="s">
        <v>267</v>
      </c>
      <c r="P144" t="s">
        <v>43</v>
      </c>
      <c r="Q144">
        <v>4</v>
      </c>
      <c r="R144" t="s">
        <v>43</v>
      </c>
      <c r="W144" s="1"/>
      <c r="Y144" s="317"/>
      <c r="AC144" s="317"/>
      <c r="AD144" s="317"/>
      <c r="AE144" s="317"/>
      <c r="AF144" s="317"/>
    </row>
    <row r="145" spans="1:32">
      <c r="A145">
        <v>144</v>
      </c>
      <c r="B145" t="s">
        <v>12325</v>
      </c>
      <c r="C145" t="s">
        <v>12326</v>
      </c>
      <c r="D145" t="s">
        <v>5942</v>
      </c>
      <c r="E145" t="s">
        <v>5993</v>
      </c>
      <c r="F145">
        <v>45839</v>
      </c>
      <c r="I145" s="1"/>
      <c r="J145" t="s">
        <v>43</v>
      </c>
      <c r="P145" t="s">
        <v>43</v>
      </c>
      <c r="Q145" t="s">
        <v>43</v>
      </c>
      <c r="R145" t="s">
        <v>43</v>
      </c>
      <c r="W145" s="1"/>
      <c r="Y145" s="317"/>
      <c r="AC145" s="317"/>
      <c r="AD145" s="317"/>
      <c r="AE145" s="317"/>
      <c r="AF145" s="317"/>
    </row>
    <row r="146" spans="1:32">
      <c r="A146">
        <v>145</v>
      </c>
      <c r="B146" t="s">
        <v>6429</v>
      </c>
      <c r="C146" t="s">
        <v>6430</v>
      </c>
      <c r="D146" t="s">
        <v>46</v>
      </c>
      <c r="E146" t="s">
        <v>6055</v>
      </c>
      <c r="F146">
        <v>45860</v>
      </c>
      <c r="G146" t="s">
        <v>5750</v>
      </c>
      <c r="I146" s="1"/>
      <c r="J146" t="s">
        <v>43</v>
      </c>
      <c r="P146" t="s">
        <v>43</v>
      </c>
      <c r="Q146" t="s">
        <v>43</v>
      </c>
      <c r="R146" t="s">
        <v>43</v>
      </c>
      <c r="W146" s="1"/>
      <c r="Y146" s="317"/>
      <c r="AC146" s="317"/>
      <c r="AD146" s="317"/>
      <c r="AE146" s="317"/>
      <c r="AF146" s="317"/>
    </row>
    <row r="147" spans="1:32">
      <c r="A147">
        <v>146</v>
      </c>
      <c r="B147" t="s">
        <v>12327</v>
      </c>
      <c r="C147" t="s">
        <v>12328</v>
      </c>
      <c r="D147" t="s">
        <v>46</v>
      </c>
      <c r="E147" t="s">
        <v>5748</v>
      </c>
      <c r="I147" s="1">
        <v>45755</v>
      </c>
      <c r="J147">
        <v>4</v>
      </c>
      <c r="L147" t="s">
        <v>16353</v>
      </c>
      <c r="M147" t="s">
        <v>10832</v>
      </c>
      <c r="O147" t="s">
        <v>16356</v>
      </c>
      <c r="P147" t="s">
        <v>43</v>
      </c>
      <c r="Q147" t="s">
        <v>43</v>
      </c>
      <c r="R147" t="s">
        <v>43</v>
      </c>
      <c r="W147" s="1"/>
      <c r="Y147" s="317"/>
      <c r="AC147" s="317"/>
      <c r="AD147" s="317"/>
      <c r="AE147" s="317"/>
      <c r="AF147" s="317"/>
    </row>
    <row r="148" spans="1:32">
      <c r="A148">
        <v>147</v>
      </c>
      <c r="B148" t="s">
        <v>12329</v>
      </c>
      <c r="C148" t="s">
        <v>12330</v>
      </c>
      <c r="D148" t="s">
        <v>5772</v>
      </c>
      <c r="E148" t="s">
        <v>5775</v>
      </c>
      <c r="F148">
        <v>45859</v>
      </c>
      <c r="G148" t="s">
        <v>5750</v>
      </c>
      <c r="I148" s="1">
        <v>45992</v>
      </c>
      <c r="J148">
        <v>12</v>
      </c>
      <c r="L148" t="s">
        <v>16353</v>
      </c>
      <c r="M148" t="s">
        <v>12222</v>
      </c>
      <c r="N148">
        <v>50046378</v>
      </c>
      <c r="O148" t="s">
        <v>6518</v>
      </c>
      <c r="P148">
        <v>2</v>
      </c>
      <c r="Q148">
        <v>12</v>
      </c>
      <c r="R148">
        <v>2</v>
      </c>
      <c r="W148" s="1">
        <v>46081</v>
      </c>
      <c r="X148">
        <v>2</v>
      </c>
      <c r="Y148" s="317">
        <v>58040</v>
      </c>
      <c r="Z148">
        <v>26.2</v>
      </c>
      <c r="AA148">
        <v>2</v>
      </c>
      <c r="AB148" t="s">
        <v>95</v>
      </c>
      <c r="AC148" s="317">
        <v>150011</v>
      </c>
      <c r="AD148" s="317"/>
      <c r="AE148" s="317"/>
      <c r="AF148" s="317"/>
    </row>
    <row r="149" spans="1:32">
      <c r="A149">
        <v>148</v>
      </c>
      <c r="B149" t="s">
        <v>12331</v>
      </c>
      <c r="C149" t="s">
        <v>12332</v>
      </c>
      <c r="D149" t="s">
        <v>5772</v>
      </c>
      <c r="E149" t="s">
        <v>5775</v>
      </c>
      <c r="F149">
        <v>45809</v>
      </c>
      <c r="G149">
        <v>45800</v>
      </c>
      <c r="I149" s="1"/>
      <c r="J149" t="s">
        <v>43</v>
      </c>
      <c r="P149" t="s">
        <v>43</v>
      </c>
      <c r="Q149" t="s">
        <v>43</v>
      </c>
      <c r="R149" t="s">
        <v>43</v>
      </c>
      <c r="W149" s="1"/>
      <c r="Y149" s="317"/>
      <c r="AC149" s="317"/>
      <c r="AD149" s="317"/>
      <c r="AE149" s="317"/>
      <c r="AF149" s="317"/>
    </row>
    <row r="150" spans="1:32">
      <c r="A150">
        <v>149</v>
      </c>
      <c r="B150" t="s">
        <v>12333</v>
      </c>
      <c r="C150" t="s">
        <v>12334</v>
      </c>
      <c r="D150" t="s">
        <v>5942</v>
      </c>
      <c r="E150" t="s">
        <v>5944</v>
      </c>
      <c r="I150" s="1">
        <v>45756</v>
      </c>
      <c r="J150">
        <v>4</v>
      </c>
      <c r="L150" t="s">
        <v>16353</v>
      </c>
      <c r="N150">
        <v>50001152</v>
      </c>
      <c r="O150" t="s">
        <v>267</v>
      </c>
      <c r="P150">
        <v>6</v>
      </c>
      <c r="Q150">
        <v>5</v>
      </c>
      <c r="R150">
        <v>6</v>
      </c>
      <c r="W150" s="1">
        <v>45838</v>
      </c>
      <c r="X150">
        <v>6</v>
      </c>
      <c r="Y150" s="317">
        <v>41320</v>
      </c>
      <c r="Z150">
        <v>25.6</v>
      </c>
      <c r="AA150">
        <v>6</v>
      </c>
      <c r="AB150" t="s">
        <v>179</v>
      </c>
      <c r="AC150" s="317">
        <v>80003</v>
      </c>
      <c r="AD150" s="317"/>
      <c r="AE150" s="317"/>
      <c r="AF150" s="317"/>
    </row>
    <row r="151" spans="1:32">
      <c r="A151">
        <v>150</v>
      </c>
      <c r="B151" t="s">
        <v>12335</v>
      </c>
      <c r="C151" t="s">
        <v>12336</v>
      </c>
      <c r="D151" t="s">
        <v>5942</v>
      </c>
      <c r="E151" t="s">
        <v>5944</v>
      </c>
      <c r="I151" s="1">
        <v>45756</v>
      </c>
      <c r="J151">
        <v>4</v>
      </c>
      <c r="L151" t="s">
        <v>16353</v>
      </c>
      <c r="N151">
        <v>50001153</v>
      </c>
      <c r="O151" t="s">
        <v>267</v>
      </c>
      <c r="P151">
        <v>6</v>
      </c>
      <c r="Q151">
        <v>5</v>
      </c>
      <c r="R151">
        <v>6</v>
      </c>
      <c r="W151" s="1">
        <v>45838</v>
      </c>
      <c r="X151">
        <v>6</v>
      </c>
      <c r="Y151" s="317">
        <v>38680</v>
      </c>
      <c r="Z151">
        <v>25.6</v>
      </c>
      <c r="AA151">
        <v>6</v>
      </c>
      <c r="AB151" t="s">
        <v>179</v>
      </c>
      <c r="AC151" s="317">
        <v>74903</v>
      </c>
      <c r="AD151" s="317"/>
      <c r="AE151" s="317"/>
      <c r="AF151" s="317"/>
    </row>
    <row r="152" spans="1:32">
      <c r="A152">
        <v>151</v>
      </c>
      <c r="B152" t="s">
        <v>12337</v>
      </c>
      <c r="C152" t="s">
        <v>12338</v>
      </c>
      <c r="D152" t="s">
        <v>5942</v>
      </c>
      <c r="E152" t="s">
        <v>5944</v>
      </c>
      <c r="I152" s="1">
        <v>45756</v>
      </c>
      <c r="J152">
        <v>4</v>
      </c>
      <c r="L152" t="s">
        <v>16353</v>
      </c>
      <c r="N152">
        <v>50001156</v>
      </c>
      <c r="O152" t="s">
        <v>267</v>
      </c>
      <c r="P152">
        <v>6</v>
      </c>
      <c r="Q152">
        <v>5</v>
      </c>
      <c r="R152">
        <v>6</v>
      </c>
      <c r="W152" s="1">
        <v>45838</v>
      </c>
      <c r="X152">
        <v>6</v>
      </c>
      <c r="Y152" s="317">
        <v>55820</v>
      </c>
      <c r="Z152">
        <v>25.6</v>
      </c>
      <c r="AA152">
        <v>6</v>
      </c>
      <c r="AB152" t="s">
        <v>179</v>
      </c>
      <c r="AC152" s="317">
        <v>108127</v>
      </c>
      <c r="AD152" s="317"/>
      <c r="AE152" s="317"/>
      <c r="AF152" s="317"/>
    </row>
    <row r="153" spans="1:32">
      <c r="A153">
        <v>152</v>
      </c>
      <c r="B153" t="s">
        <v>12339</v>
      </c>
      <c r="C153" t="s">
        <v>12340</v>
      </c>
      <c r="D153" t="s">
        <v>5942</v>
      </c>
      <c r="E153" t="s">
        <v>5944</v>
      </c>
      <c r="I153" s="1">
        <v>45756</v>
      </c>
      <c r="J153">
        <v>4</v>
      </c>
      <c r="L153" t="s">
        <v>16353</v>
      </c>
      <c r="N153">
        <v>50001157</v>
      </c>
      <c r="O153" t="s">
        <v>267</v>
      </c>
      <c r="P153">
        <v>6</v>
      </c>
      <c r="Q153">
        <v>5</v>
      </c>
      <c r="R153">
        <v>6</v>
      </c>
      <c r="W153" s="1">
        <v>45838</v>
      </c>
      <c r="X153">
        <v>6</v>
      </c>
      <c r="Y153" s="317">
        <v>29620</v>
      </c>
      <c r="Z153">
        <v>25.6</v>
      </c>
      <c r="AA153">
        <v>6</v>
      </c>
      <c r="AB153" t="s">
        <v>179</v>
      </c>
      <c r="AC153" s="317">
        <v>57346</v>
      </c>
      <c r="AD153" s="317"/>
      <c r="AE153" s="317"/>
      <c r="AF153" s="317"/>
    </row>
    <row r="154" spans="1:32">
      <c r="A154">
        <v>153</v>
      </c>
      <c r="B154" t="s">
        <v>12341</v>
      </c>
      <c r="C154" t="s">
        <v>12242</v>
      </c>
      <c r="D154" t="s">
        <v>5942</v>
      </c>
      <c r="E154" t="s">
        <v>5944</v>
      </c>
      <c r="I154" s="1">
        <v>45756</v>
      </c>
      <c r="J154">
        <v>4</v>
      </c>
      <c r="L154" t="s">
        <v>16353</v>
      </c>
      <c r="N154">
        <v>50001158</v>
      </c>
      <c r="O154" t="s">
        <v>267</v>
      </c>
      <c r="P154">
        <v>6</v>
      </c>
      <c r="Q154">
        <v>5</v>
      </c>
      <c r="R154">
        <v>6</v>
      </c>
      <c r="W154" s="1">
        <v>45838</v>
      </c>
      <c r="X154">
        <v>6</v>
      </c>
      <c r="Y154" s="317">
        <v>36320</v>
      </c>
      <c r="Z154">
        <v>25.6</v>
      </c>
      <c r="AA154">
        <v>6</v>
      </c>
      <c r="AB154" t="s">
        <v>179</v>
      </c>
      <c r="AC154" s="317">
        <v>70326</v>
      </c>
      <c r="AD154" s="317"/>
      <c r="AE154" s="317"/>
      <c r="AF154" s="317"/>
    </row>
    <row r="155" spans="1:32">
      <c r="A155">
        <v>154</v>
      </c>
      <c r="B155" t="s">
        <v>12342</v>
      </c>
      <c r="C155" t="s">
        <v>12343</v>
      </c>
      <c r="D155" t="s">
        <v>5942</v>
      </c>
      <c r="E155" t="s">
        <v>5993</v>
      </c>
      <c r="I155" s="1">
        <v>45756</v>
      </c>
      <c r="J155">
        <v>4</v>
      </c>
      <c r="L155" t="s">
        <v>16353</v>
      </c>
      <c r="N155">
        <v>50001164</v>
      </c>
      <c r="O155" t="s">
        <v>267</v>
      </c>
      <c r="P155">
        <v>7</v>
      </c>
      <c r="Q155">
        <v>5</v>
      </c>
      <c r="R155">
        <v>6</v>
      </c>
      <c r="W155" s="1">
        <v>45838</v>
      </c>
      <c r="X155">
        <v>6</v>
      </c>
      <c r="Y155" s="317">
        <v>93460</v>
      </c>
      <c r="Z155">
        <v>25.7</v>
      </c>
      <c r="AA155">
        <v>7</v>
      </c>
      <c r="AB155" t="s">
        <v>179</v>
      </c>
      <c r="AC155" s="317">
        <v>193941</v>
      </c>
      <c r="AD155" s="317"/>
      <c r="AE155" s="317"/>
      <c r="AF155" s="317"/>
    </row>
    <row r="156" spans="1:32">
      <c r="A156">
        <v>155</v>
      </c>
      <c r="B156" t="s">
        <v>12344</v>
      </c>
      <c r="C156" t="s">
        <v>12345</v>
      </c>
      <c r="D156" t="s">
        <v>5942</v>
      </c>
      <c r="E156" t="s">
        <v>5993</v>
      </c>
      <c r="I156" s="1">
        <v>45756</v>
      </c>
      <c r="J156">
        <v>4</v>
      </c>
      <c r="L156" t="s">
        <v>16353</v>
      </c>
      <c r="N156">
        <v>50001167</v>
      </c>
      <c r="O156" t="s">
        <v>267</v>
      </c>
      <c r="P156">
        <v>7</v>
      </c>
      <c r="Q156">
        <v>5</v>
      </c>
      <c r="R156">
        <v>6</v>
      </c>
      <c r="W156" s="1">
        <v>45838</v>
      </c>
      <c r="X156">
        <v>6</v>
      </c>
      <c r="Y156" s="317">
        <v>98860</v>
      </c>
      <c r="Z156">
        <v>25.7</v>
      </c>
      <c r="AA156">
        <v>7</v>
      </c>
      <c r="AB156" t="s">
        <v>179</v>
      </c>
      <c r="AC156" s="317">
        <v>204415</v>
      </c>
      <c r="AD156" s="317"/>
      <c r="AE156" s="317"/>
      <c r="AF156" s="317"/>
    </row>
    <row r="157" spans="1:32">
      <c r="A157">
        <v>156</v>
      </c>
      <c r="B157" t="s">
        <v>12346</v>
      </c>
      <c r="C157" t="s">
        <v>12347</v>
      </c>
      <c r="D157" t="s">
        <v>5942</v>
      </c>
      <c r="E157" t="s">
        <v>5993</v>
      </c>
      <c r="I157" s="1">
        <v>45756</v>
      </c>
      <c r="J157">
        <v>4</v>
      </c>
      <c r="L157" t="s">
        <v>16353</v>
      </c>
      <c r="N157">
        <v>50001168</v>
      </c>
      <c r="O157" t="s">
        <v>267</v>
      </c>
      <c r="P157">
        <v>6</v>
      </c>
      <c r="Q157">
        <v>5</v>
      </c>
      <c r="R157">
        <v>6</v>
      </c>
      <c r="W157" s="1">
        <v>45838</v>
      </c>
      <c r="X157">
        <v>6</v>
      </c>
      <c r="Y157" s="317">
        <v>37020</v>
      </c>
      <c r="Z157">
        <v>25.6</v>
      </c>
      <c r="AA157">
        <v>6</v>
      </c>
      <c r="AB157" t="s">
        <v>179</v>
      </c>
      <c r="AC157" s="317">
        <v>71692</v>
      </c>
      <c r="AD157" s="317"/>
      <c r="AE157" s="317"/>
      <c r="AF157" s="317"/>
    </row>
    <row r="158" spans="1:32">
      <c r="A158">
        <v>157</v>
      </c>
      <c r="B158" t="s">
        <v>12348</v>
      </c>
      <c r="C158" t="s">
        <v>12349</v>
      </c>
      <c r="D158" t="s">
        <v>5942</v>
      </c>
      <c r="E158" t="s">
        <v>5993</v>
      </c>
      <c r="I158" s="1">
        <v>45756</v>
      </c>
      <c r="J158">
        <v>4</v>
      </c>
      <c r="L158" t="s">
        <v>16353</v>
      </c>
      <c r="N158">
        <v>50001173</v>
      </c>
      <c r="O158" t="s">
        <v>267</v>
      </c>
      <c r="P158">
        <v>6</v>
      </c>
      <c r="Q158">
        <v>5</v>
      </c>
      <c r="R158">
        <v>6</v>
      </c>
      <c r="W158" s="1">
        <v>45838</v>
      </c>
      <c r="X158">
        <v>6</v>
      </c>
      <c r="Y158" s="317">
        <v>32640</v>
      </c>
      <c r="Z158">
        <v>25.6</v>
      </c>
      <c r="AA158">
        <v>6</v>
      </c>
      <c r="AB158" t="s">
        <v>179</v>
      </c>
      <c r="AC158" s="317">
        <v>63199</v>
      </c>
      <c r="AD158" s="317"/>
      <c r="AE158" s="317"/>
      <c r="AF158" s="317"/>
    </row>
    <row r="159" spans="1:32">
      <c r="A159">
        <v>158</v>
      </c>
      <c r="B159" t="s">
        <v>12350</v>
      </c>
      <c r="C159" t="s">
        <v>12351</v>
      </c>
      <c r="D159" t="s">
        <v>46</v>
      </c>
      <c r="E159" t="s">
        <v>5829</v>
      </c>
      <c r="I159" s="1">
        <v>45756</v>
      </c>
      <c r="J159">
        <v>4</v>
      </c>
      <c r="L159" t="s">
        <v>16353</v>
      </c>
      <c r="M159" t="s">
        <v>12175</v>
      </c>
      <c r="N159">
        <v>50001226</v>
      </c>
      <c r="O159" t="s">
        <v>267</v>
      </c>
      <c r="P159" t="s">
        <v>43</v>
      </c>
      <c r="Q159">
        <v>5</v>
      </c>
      <c r="R159" t="s">
        <v>43</v>
      </c>
      <c r="W159" s="1"/>
      <c r="Y159" s="317"/>
      <c r="AC159" s="317"/>
      <c r="AD159" s="317"/>
      <c r="AE159" s="317"/>
      <c r="AF159" s="317"/>
    </row>
    <row r="160" spans="1:32">
      <c r="A160">
        <v>159</v>
      </c>
      <c r="B160" t="s">
        <v>12352</v>
      </c>
      <c r="C160" t="s">
        <v>12353</v>
      </c>
      <c r="D160" t="s">
        <v>5772</v>
      </c>
      <c r="E160" t="s">
        <v>5775</v>
      </c>
      <c r="F160">
        <v>45853</v>
      </c>
      <c r="I160" s="1"/>
      <c r="J160" t="s">
        <v>43</v>
      </c>
      <c r="P160" t="s">
        <v>43</v>
      </c>
      <c r="Q160" t="s">
        <v>43</v>
      </c>
      <c r="R160" t="s">
        <v>43</v>
      </c>
      <c r="W160" s="1"/>
      <c r="Y160" s="317"/>
      <c r="AC160" s="317"/>
      <c r="AD160" s="317"/>
      <c r="AE160" s="317"/>
      <c r="AF160" s="317"/>
    </row>
    <row r="161" spans="1:32">
      <c r="A161">
        <v>160</v>
      </c>
      <c r="B161" t="s">
        <v>12354</v>
      </c>
      <c r="C161" t="s">
        <v>12355</v>
      </c>
      <c r="D161" t="s">
        <v>5942</v>
      </c>
      <c r="E161" t="s">
        <v>5993</v>
      </c>
      <c r="F161">
        <v>45803</v>
      </c>
      <c r="G161">
        <v>45769</v>
      </c>
      <c r="I161" s="1"/>
      <c r="J161" t="s">
        <v>43</v>
      </c>
      <c r="P161" t="s">
        <v>43</v>
      </c>
      <c r="Q161" t="s">
        <v>43</v>
      </c>
      <c r="R161" t="s">
        <v>43</v>
      </c>
      <c r="W161" s="1"/>
      <c r="Y161" s="317"/>
      <c r="AC161" s="317"/>
      <c r="AD161" s="317"/>
      <c r="AE161" s="317"/>
      <c r="AF161" s="317"/>
    </row>
    <row r="162" spans="1:32">
      <c r="A162">
        <v>161</v>
      </c>
      <c r="B162" t="s">
        <v>12356</v>
      </c>
      <c r="C162" t="s">
        <v>12357</v>
      </c>
      <c r="D162" t="s">
        <v>46</v>
      </c>
      <c r="E162" t="s">
        <v>5754</v>
      </c>
      <c r="I162" s="1">
        <v>45758</v>
      </c>
      <c r="J162">
        <v>4</v>
      </c>
      <c r="L162" t="s">
        <v>16353</v>
      </c>
      <c r="N162">
        <v>50001851</v>
      </c>
      <c r="O162" t="s">
        <v>267</v>
      </c>
      <c r="P162" t="s">
        <v>43</v>
      </c>
      <c r="Q162">
        <v>5</v>
      </c>
      <c r="R162" t="s">
        <v>43</v>
      </c>
      <c r="W162" s="1"/>
      <c r="Y162" s="317"/>
      <c r="AC162" s="317"/>
      <c r="AD162" s="317"/>
      <c r="AE162" s="317"/>
      <c r="AF162" s="317"/>
    </row>
    <row r="163" spans="1:32">
      <c r="A163">
        <v>162</v>
      </c>
      <c r="B163" t="s">
        <v>12358</v>
      </c>
      <c r="C163" t="s">
        <v>12359</v>
      </c>
      <c r="D163" t="s">
        <v>46</v>
      </c>
      <c r="E163" t="s">
        <v>5754</v>
      </c>
      <c r="I163" s="1">
        <v>45758</v>
      </c>
      <c r="J163">
        <v>4</v>
      </c>
      <c r="L163" t="s">
        <v>16353</v>
      </c>
      <c r="N163">
        <v>50001857</v>
      </c>
      <c r="O163" t="s">
        <v>267</v>
      </c>
      <c r="P163">
        <v>6</v>
      </c>
      <c r="Q163">
        <v>5</v>
      </c>
      <c r="R163">
        <v>6</v>
      </c>
      <c r="W163" s="1">
        <v>45838</v>
      </c>
      <c r="X163">
        <v>6</v>
      </c>
      <c r="Y163" s="317">
        <v>130060</v>
      </c>
      <c r="Z163">
        <v>25.6</v>
      </c>
      <c r="AA163">
        <v>6</v>
      </c>
      <c r="AB163" t="s">
        <v>179</v>
      </c>
      <c r="AC163" s="317">
        <v>330625</v>
      </c>
      <c r="AD163" s="317"/>
      <c r="AE163" s="317"/>
      <c r="AF163" s="317"/>
    </row>
    <row r="164" spans="1:32">
      <c r="A164">
        <v>163</v>
      </c>
      <c r="B164" t="s">
        <v>12360</v>
      </c>
      <c r="C164" t="s">
        <v>12361</v>
      </c>
      <c r="D164" t="s">
        <v>46</v>
      </c>
      <c r="E164" t="s">
        <v>5754</v>
      </c>
      <c r="I164" s="1">
        <v>45758</v>
      </c>
      <c r="J164">
        <v>4</v>
      </c>
      <c r="L164" t="s">
        <v>16353</v>
      </c>
      <c r="N164">
        <v>50001933</v>
      </c>
      <c r="O164" t="s">
        <v>267</v>
      </c>
      <c r="P164" t="s">
        <v>43</v>
      </c>
      <c r="Q164">
        <v>5</v>
      </c>
      <c r="R164" t="s">
        <v>43</v>
      </c>
      <c r="W164" s="1"/>
      <c r="Y164" s="317"/>
      <c r="AC164" s="317"/>
      <c r="AD164" s="317"/>
      <c r="AE164" s="317"/>
      <c r="AF164" s="317"/>
    </row>
    <row r="165" spans="1:32">
      <c r="A165">
        <v>164</v>
      </c>
      <c r="B165" t="s">
        <v>12362</v>
      </c>
      <c r="C165" t="s">
        <v>12363</v>
      </c>
      <c r="D165" t="s">
        <v>46</v>
      </c>
      <c r="E165" t="s">
        <v>5754</v>
      </c>
      <c r="I165" s="1">
        <v>45758</v>
      </c>
      <c r="J165">
        <v>4</v>
      </c>
      <c r="L165" t="s">
        <v>16353</v>
      </c>
      <c r="N165">
        <v>50001943</v>
      </c>
      <c r="O165" t="s">
        <v>267</v>
      </c>
      <c r="P165">
        <v>6</v>
      </c>
      <c r="Q165">
        <v>5</v>
      </c>
      <c r="R165">
        <v>6</v>
      </c>
      <c r="W165" s="1">
        <v>45838</v>
      </c>
      <c r="X165">
        <v>6</v>
      </c>
      <c r="Y165" s="317">
        <v>43210</v>
      </c>
      <c r="Z165">
        <v>25.6</v>
      </c>
      <c r="AA165">
        <v>6</v>
      </c>
      <c r="AB165" t="s">
        <v>179</v>
      </c>
      <c r="AC165" s="317">
        <v>112522</v>
      </c>
      <c r="AD165" s="317"/>
      <c r="AE165" s="317"/>
      <c r="AF165" s="317"/>
    </row>
    <row r="166" spans="1:32">
      <c r="A166">
        <v>165</v>
      </c>
      <c r="B166" t="s">
        <v>6006</v>
      </c>
      <c r="C166" t="s">
        <v>6007</v>
      </c>
      <c r="D166" t="s">
        <v>46</v>
      </c>
      <c r="E166" t="s">
        <v>5748</v>
      </c>
      <c r="F166">
        <v>45860</v>
      </c>
      <c r="G166" t="s">
        <v>5750</v>
      </c>
      <c r="I166" s="1"/>
      <c r="J166" t="s">
        <v>43</v>
      </c>
      <c r="P166" t="s">
        <v>43</v>
      </c>
      <c r="Q166" t="s">
        <v>43</v>
      </c>
      <c r="R166" t="s">
        <v>43</v>
      </c>
      <c r="W166" s="1"/>
      <c r="Y166" s="317"/>
      <c r="AC166" s="317"/>
      <c r="AD166" s="317"/>
      <c r="AE166" s="317"/>
      <c r="AF166" s="317"/>
    </row>
    <row r="167" spans="1:32">
      <c r="A167">
        <v>166</v>
      </c>
      <c r="B167" t="s">
        <v>12364</v>
      </c>
      <c r="C167" t="s">
        <v>12365</v>
      </c>
      <c r="D167" t="s">
        <v>5772</v>
      </c>
      <c r="E167" t="s">
        <v>5775</v>
      </c>
      <c r="I167" s="1">
        <v>45764</v>
      </c>
      <c r="J167">
        <v>4</v>
      </c>
      <c r="L167" t="s">
        <v>16353</v>
      </c>
      <c r="N167">
        <v>50002486</v>
      </c>
      <c r="O167" t="s">
        <v>6518</v>
      </c>
      <c r="P167">
        <v>6</v>
      </c>
      <c r="Q167">
        <v>5</v>
      </c>
      <c r="R167">
        <v>6</v>
      </c>
      <c r="W167" s="1">
        <v>45838</v>
      </c>
      <c r="X167">
        <v>6</v>
      </c>
      <c r="Y167" s="317">
        <v>34680</v>
      </c>
      <c r="Z167">
        <v>25.6</v>
      </c>
      <c r="AA167">
        <v>6</v>
      </c>
      <c r="AB167" t="s">
        <v>95</v>
      </c>
      <c r="AC167" s="317">
        <v>60778</v>
      </c>
      <c r="AD167" s="317"/>
      <c r="AE167" s="317"/>
      <c r="AF167" s="317"/>
    </row>
    <row r="168" spans="1:32">
      <c r="A168">
        <v>167</v>
      </c>
      <c r="B168" t="s">
        <v>12366</v>
      </c>
      <c r="C168" t="s">
        <v>12367</v>
      </c>
      <c r="D168" t="s">
        <v>5772</v>
      </c>
      <c r="E168" t="s">
        <v>5775</v>
      </c>
      <c r="I168" s="1">
        <v>45764</v>
      </c>
      <c r="J168">
        <v>4</v>
      </c>
      <c r="L168" t="s">
        <v>16353</v>
      </c>
      <c r="N168">
        <v>50002551</v>
      </c>
      <c r="O168" t="s">
        <v>6518</v>
      </c>
      <c r="P168">
        <v>2</v>
      </c>
      <c r="Q168">
        <v>5</v>
      </c>
      <c r="R168">
        <v>1</v>
      </c>
      <c r="S168" t="s">
        <v>12256</v>
      </c>
      <c r="W168" s="1">
        <v>46081</v>
      </c>
      <c r="X168">
        <v>2</v>
      </c>
      <c r="Y168" s="317">
        <v>37160</v>
      </c>
      <c r="Z168">
        <v>26.2</v>
      </c>
      <c r="AA168">
        <v>2</v>
      </c>
      <c r="AB168" t="s">
        <v>95</v>
      </c>
      <c r="AC168" s="317">
        <v>71904</v>
      </c>
      <c r="AD168" s="317"/>
      <c r="AE168" s="317"/>
      <c r="AF168" s="317"/>
    </row>
    <row r="169" spans="1:32">
      <c r="A169">
        <v>168</v>
      </c>
      <c r="B169" t="s">
        <v>12368</v>
      </c>
      <c r="C169" t="s">
        <v>12369</v>
      </c>
      <c r="D169" t="s">
        <v>5772</v>
      </c>
      <c r="E169" t="s">
        <v>5775</v>
      </c>
      <c r="I169" s="1">
        <v>45764</v>
      </c>
      <c r="J169">
        <v>4</v>
      </c>
      <c r="L169" t="s">
        <v>16353</v>
      </c>
      <c r="N169">
        <v>50002574</v>
      </c>
      <c r="O169" t="s">
        <v>6518</v>
      </c>
      <c r="P169">
        <v>6</v>
      </c>
      <c r="Q169">
        <v>5</v>
      </c>
      <c r="R169">
        <v>6</v>
      </c>
      <c r="W169" s="1">
        <v>45838</v>
      </c>
      <c r="X169">
        <v>6</v>
      </c>
      <c r="Y169" s="317">
        <v>41440</v>
      </c>
      <c r="Z169">
        <v>25.6</v>
      </c>
      <c r="AA169">
        <v>6</v>
      </c>
      <c r="AB169" t="s">
        <v>95</v>
      </c>
      <c r="AC169" s="317">
        <v>72918</v>
      </c>
      <c r="AD169" s="317"/>
      <c r="AE169" s="317"/>
      <c r="AF169" s="317"/>
    </row>
    <row r="170" spans="1:32">
      <c r="A170">
        <v>169</v>
      </c>
      <c r="B170" t="s">
        <v>12370</v>
      </c>
      <c r="C170" t="s">
        <v>12371</v>
      </c>
      <c r="D170" t="s">
        <v>5772</v>
      </c>
      <c r="E170" t="s">
        <v>5775</v>
      </c>
      <c r="I170" s="1">
        <v>45764</v>
      </c>
      <c r="J170">
        <v>4</v>
      </c>
      <c r="L170" t="s">
        <v>16353</v>
      </c>
      <c r="M170">
        <v>8700</v>
      </c>
      <c r="O170" t="s">
        <v>6518</v>
      </c>
      <c r="P170">
        <v>6</v>
      </c>
      <c r="Q170">
        <v>5</v>
      </c>
      <c r="R170">
        <v>6</v>
      </c>
      <c r="W170" s="1">
        <v>45838</v>
      </c>
      <c r="X170">
        <v>6</v>
      </c>
      <c r="Y170" s="317">
        <v>23640</v>
      </c>
      <c r="Z170">
        <v>25.6</v>
      </c>
      <c r="AA170">
        <v>6</v>
      </c>
      <c r="AB170" t="s">
        <v>411</v>
      </c>
      <c r="AC170" s="317">
        <v>59610</v>
      </c>
      <c r="AD170" s="317"/>
      <c r="AE170" s="317"/>
      <c r="AF170" s="317"/>
    </row>
    <row r="171" spans="1:32">
      <c r="A171">
        <v>170</v>
      </c>
      <c r="B171" t="s">
        <v>12372</v>
      </c>
      <c r="C171" t="s">
        <v>12373</v>
      </c>
      <c r="D171" t="s">
        <v>5772</v>
      </c>
      <c r="E171" t="s">
        <v>5775</v>
      </c>
      <c r="I171" s="1">
        <v>45764</v>
      </c>
      <c r="J171">
        <v>4</v>
      </c>
      <c r="L171" t="s">
        <v>16353</v>
      </c>
      <c r="M171">
        <v>8700</v>
      </c>
      <c r="O171" t="s">
        <v>6518</v>
      </c>
      <c r="P171">
        <v>6</v>
      </c>
      <c r="Q171">
        <v>5</v>
      </c>
      <c r="R171">
        <v>6</v>
      </c>
      <c r="W171" s="1">
        <v>45838</v>
      </c>
      <c r="X171">
        <v>6</v>
      </c>
      <c r="Y171" s="317">
        <v>26620</v>
      </c>
      <c r="Z171">
        <v>25.6</v>
      </c>
      <c r="AA171">
        <v>6</v>
      </c>
      <c r="AB171" t="s">
        <v>411</v>
      </c>
      <c r="AC171" s="317">
        <v>67110</v>
      </c>
      <c r="AD171" s="317"/>
      <c r="AE171" s="317"/>
      <c r="AF171" s="317"/>
    </row>
    <row r="172" spans="1:32">
      <c r="A172">
        <v>171</v>
      </c>
      <c r="B172" t="s">
        <v>12374</v>
      </c>
      <c r="C172" t="s">
        <v>12375</v>
      </c>
      <c r="D172" t="s">
        <v>5772</v>
      </c>
      <c r="E172" t="s">
        <v>5775</v>
      </c>
      <c r="I172" s="1">
        <v>45764</v>
      </c>
      <c r="J172">
        <v>4</v>
      </c>
      <c r="L172" t="s">
        <v>16353</v>
      </c>
      <c r="M172">
        <v>8700</v>
      </c>
      <c r="O172" t="s">
        <v>6518</v>
      </c>
      <c r="P172">
        <v>6</v>
      </c>
      <c r="Q172">
        <v>5</v>
      </c>
      <c r="R172">
        <v>6</v>
      </c>
      <c r="W172" s="1">
        <v>45838</v>
      </c>
      <c r="X172">
        <v>6</v>
      </c>
      <c r="Y172" s="317">
        <v>36640</v>
      </c>
      <c r="Z172">
        <v>25.6</v>
      </c>
      <c r="AA172">
        <v>6</v>
      </c>
      <c r="AB172" t="s">
        <v>411</v>
      </c>
      <c r="AC172" s="317">
        <v>92370</v>
      </c>
      <c r="AD172" s="317"/>
      <c r="AE172" s="317"/>
      <c r="AF172" s="317"/>
    </row>
    <row r="173" spans="1:32">
      <c r="A173">
        <v>172</v>
      </c>
      <c r="B173" t="s">
        <v>12376</v>
      </c>
      <c r="C173" t="s">
        <v>12377</v>
      </c>
      <c r="D173" t="s">
        <v>5772</v>
      </c>
      <c r="E173" t="s">
        <v>5775</v>
      </c>
      <c r="I173" s="1">
        <v>45768</v>
      </c>
      <c r="J173">
        <v>4</v>
      </c>
      <c r="L173" t="s">
        <v>16353</v>
      </c>
      <c r="M173">
        <v>8700</v>
      </c>
      <c r="O173" t="s">
        <v>6518</v>
      </c>
      <c r="P173">
        <v>6</v>
      </c>
      <c r="Q173">
        <v>5</v>
      </c>
      <c r="R173">
        <v>6</v>
      </c>
      <c r="W173" s="1">
        <v>45838</v>
      </c>
      <c r="X173">
        <v>6</v>
      </c>
      <c r="Y173" s="317">
        <v>25640</v>
      </c>
      <c r="Z173">
        <v>25.6</v>
      </c>
      <c r="AA173">
        <v>6</v>
      </c>
      <c r="AB173" t="s">
        <v>411</v>
      </c>
      <c r="AC173" s="317">
        <v>64650</v>
      </c>
      <c r="AD173" s="317"/>
      <c r="AE173" s="317"/>
      <c r="AF173" s="317"/>
    </row>
    <row r="174" spans="1:32">
      <c r="A174">
        <v>173</v>
      </c>
      <c r="B174" t="s">
        <v>12378</v>
      </c>
      <c r="C174" t="s">
        <v>12379</v>
      </c>
      <c r="D174" t="s">
        <v>5772</v>
      </c>
      <c r="E174" t="s">
        <v>5775</v>
      </c>
      <c r="I174" s="1">
        <v>45768</v>
      </c>
      <c r="J174">
        <v>4</v>
      </c>
      <c r="L174" t="s">
        <v>16353</v>
      </c>
      <c r="M174">
        <v>8700</v>
      </c>
      <c r="O174" t="s">
        <v>6518</v>
      </c>
      <c r="P174">
        <v>6</v>
      </c>
      <c r="Q174">
        <v>5</v>
      </c>
      <c r="R174">
        <v>6</v>
      </c>
      <c r="W174" s="1">
        <v>45838</v>
      </c>
      <c r="X174">
        <v>6</v>
      </c>
      <c r="Y174" s="317">
        <v>29340</v>
      </c>
      <c r="Z174">
        <v>25.6</v>
      </c>
      <c r="AA174">
        <v>6</v>
      </c>
      <c r="AB174" t="s">
        <v>411</v>
      </c>
      <c r="AC174" s="317">
        <v>73990</v>
      </c>
      <c r="AD174" s="317"/>
      <c r="AE174" s="317"/>
      <c r="AF174" s="317"/>
    </row>
    <row r="175" spans="1:32">
      <c r="A175">
        <v>174</v>
      </c>
      <c r="B175" t="s">
        <v>12380</v>
      </c>
      <c r="C175" t="s">
        <v>12381</v>
      </c>
      <c r="D175" t="s">
        <v>5772</v>
      </c>
      <c r="E175" t="s">
        <v>5775</v>
      </c>
      <c r="I175" s="1">
        <v>45768</v>
      </c>
      <c r="J175">
        <v>4</v>
      </c>
      <c r="L175" t="s">
        <v>16353</v>
      </c>
      <c r="M175">
        <v>8700</v>
      </c>
      <c r="O175" t="s">
        <v>6518</v>
      </c>
      <c r="P175">
        <v>6</v>
      </c>
      <c r="Q175">
        <v>5</v>
      </c>
      <c r="R175">
        <v>6</v>
      </c>
      <c r="W175" s="1">
        <v>45838</v>
      </c>
      <c r="X175">
        <v>6</v>
      </c>
      <c r="Y175" s="317">
        <v>34340</v>
      </c>
      <c r="Z175">
        <v>25.6</v>
      </c>
      <c r="AA175">
        <v>6</v>
      </c>
      <c r="AB175" t="s">
        <v>411</v>
      </c>
      <c r="AC175" s="317">
        <v>86590</v>
      </c>
      <c r="AD175" s="317"/>
      <c r="AE175" s="317"/>
      <c r="AF175" s="317"/>
    </row>
    <row r="176" spans="1:32">
      <c r="A176">
        <v>175</v>
      </c>
      <c r="B176" t="s">
        <v>12382</v>
      </c>
      <c r="C176" t="s">
        <v>12383</v>
      </c>
      <c r="D176" t="s">
        <v>5772</v>
      </c>
      <c r="E176" t="s">
        <v>5775</v>
      </c>
      <c r="F176">
        <v>45776</v>
      </c>
      <c r="G176">
        <v>45772</v>
      </c>
      <c r="I176" s="1">
        <v>45819</v>
      </c>
      <c r="J176">
        <v>6</v>
      </c>
      <c r="L176" t="s">
        <v>16353</v>
      </c>
      <c r="M176" t="s">
        <v>12207</v>
      </c>
      <c r="O176" t="s">
        <v>6518</v>
      </c>
      <c r="P176">
        <v>2</v>
      </c>
      <c r="Q176">
        <v>7</v>
      </c>
      <c r="R176">
        <v>2</v>
      </c>
      <c r="W176" s="1">
        <v>46081</v>
      </c>
      <c r="X176">
        <v>2</v>
      </c>
      <c r="Y176" s="317">
        <v>47180</v>
      </c>
      <c r="Z176">
        <v>26.2</v>
      </c>
      <c r="AA176">
        <v>2</v>
      </c>
      <c r="AB176" t="s">
        <v>411</v>
      </c>
      <c r="AC176" s="317">
        <v>133680</v>
      </c>
      <c r="AD176" s="317"/>
      <c r="AE176" s="317"/>
      <c r="AF176" s="317"/>
    </row>
    <row r="177" spans="1:32">
      <c r="A177">
        <v>176</v>
      </c>
      <c r="B177" t="s">
        <v>12384</v>
      </c>
      <c r="C177" t="s">
        <v>12385</v>
      </c>
      <c r="D177" t="s">
        <v>5772</v>
      </c>
      <c r="E177" t="s">
        <v>5775</v>
      </c>
      <c r="F177">
        <v>45796</v>
      </c>
      <c r="G177">
        <v>45789</v>
      </c>
      <c r="I177" s="1">
        <v>45854</v>
      </c>
      <c r="J177">
        <v>7</v>
      </c>
      <c r="L177" t="s">
        <v>16353</v>
      </c>
      <c r="M177">
        <v>8700</v>
      </c>
      <c r="O177" t="s">
        <v>6518</v>
      </c>
      <c r="P177">
        <v>9</v>
      </c>
      <c r="Q177">
        <v>7</v>
      </c>
      <c r="R177">
        <v>9</v>
      </c>
      <c r="W177" s="1">
        <v>45930</v>
      </c>
      <c r="X177">
        <v>0</v>
      </c>
      <c r="Y177" s="317">
        <v>23620</v>
      </c>
      <c r="Z177">
        <v>25.9</v>
      </c>
      <c r="AA177">
        <v>9</v>
      </c>
      <c r="AB177" t="s">
        <v>411</v>
      </c>
      <c r="AC177" s="317">
        <v>61840</v>
      </c>
      <c r="AD177" s="317"/>
      <c r="AE177" s="317"/>
      <c r="AF177" s="317"/>
    </row>
    <row r="178" spans="1:32">
      <c r="A178">
        <v>177</v>
      </c>
      <c r="B178" t="s">
        <v>12386</v>
      </c>
      <c r="C178" t="s">
        <v>12387</v>
      </c>
      <c r="D178" t="s">
        <v>5772</v>
      </c>
      <c r="E178" t="s">
        <v>5775</v>
      </c>
      <c r="F178">
        <v>45796</v>
      </c>
      <c r="G178">
        <v>45789</v>
      </c>
      <c r="I178" s="1"/>
      <c r="J178" t="s">
        <v>43</v>
      </c>
      <c r="P178" t="s">
        <v>43</v>
      </c>
      <c r="Q178" t="s">
        <v>43</v>
      </c>
      <c r="R178" t="s">
        <v>43</v>
      </c>
      <c r="W178" s="1"/>
      <c r="Y178" s="317"/>
      <c r="AC178" s="317"/>
      <c r="AD178" s="317"/>
      <c r="AE178" s="317"/>
      <c r="AF178" s="317"/>
    </row>
    <row r="179" spans="1:32">
      <c r="A179">
        <v>178</v>
      </c>
      <c r="B179" t="s">
        <v>12388</v>
      </c>
      <c r="C179" t="s">
        <v>12389</v>
      </c>
      <c r="D179" t="s">
        <v>5772</v>
      </c>
      <c r="E179" t="s">
        <v>5775</v>
      </c>
      <c r="F179">
        <v>45796</v>
      </c>
      <c r="G179">
        <v>45789</v>
      </c>
      <c r="I179" s="1">
        <v>45866</v>
      </c>
      <c r="J179">
        <v>7</v>
      </c>
      <c r="L179" t="s">
        <v>16353</v>
      </c>
      <c r="M179">
        <v>8700</v>
      </c>
      <c r="O179" t="s">
        <v>6518</v>
      </c>
      <c r="P179">
        <v>9</v>
      </c>
      <c r="Q179">
        <v>7</v>
      </c>
      <c r="R179">
        <v>9</v>
      </c>
      <c r="W179" s="1">
        <v>45930</v>
      </c>
      <c r="X179">
        <v>0</v>
      </c>
      <c r="Y179" s="317">
        <v>30025</v>
      </c>
      <c r="Z179">
        <v>25.9</v>
      </c>
      <c r="AA179">
        <v>9</v>
      </c>
      <c r="AB179" t="s">
        <v>411</v>
      </c>
      <c r="AC179" s="317">
        <v>75636</v>
      </c>
      <c r="AD179" s="317"/>
      <c r="AE179" s="317"/>
      <c r="AF179" s="317"/>
    </row>
    <row r="180" spans="1:32">
      <c r="A180">
        <v>179</v>
      </c>
      <c r="B180" t="s">
        <v>12390</v>
      </c>
      <c r="C180" t="s">
        <v>12391</v>
      </c>
      <c r="D180" t="s">
        <v>46</v>
      </c>
      <c r="E180" t="s">
        <v>6055</v>
      </c>
      <c r="F180">
        <v>45824</v>
      </c>
      <c r="G180">
        <v>45803</v>
      </c>
      <c r="I180" s="1"/>
      <c r="J180" t="s">
        <v>43</v>
      </c>
      <c r="P180" t="s">
        <v>43</v>
      </c>
      <c r="Q180" t="s">
        <v>43</v>
      </c>
      <c r="R180" t="s">
        <v>43</v>
      </c>
      <c r="W180" s="1"/>
      <c r="Y180" s="317"/>
      <c r="AC180" s="317"/>
      <c r="AD180" s="317"/>
      <c r="AE180" s="317"/>
      <c r="AF180" s="317"/>
    </row>
    <row r="181" spans="1:32">
      <c r="A181">
        <v>180</v>
      </c>
      <c r="B181" t="s">
        <v>6009</v>
      </c>
      <c r="C181" t="s">
        <v>6010</v>
      </c>
      <c r="D181" t="s">
        <v>5772</v>
      </c>
      <c r="E181" t="s">
        <v>5775</v>
      </c>
      <c r="F181">
        <v>45931</v>
      </c>
      <c r="G181" t="s">
        <v>5750</v>
      </c>
      <c r="H181" t="s">
        <v>12150</v>
      </c>
      <c r="I181" s="1"/>
      <c r="J181" t="s">
        <v>43</v>
      </c>
      <c r="P181" t="s">
        <v>43</v>
      </c>
      <c r="Q181" t="s">
        <v>43</v>
      </c>
      <c r="R181" t="s">
        <v>43</v>
      </c>
      <c r="W181" s="1"/>
      <c r="Y181" s="317"/>
      <c r="AC181" s="317"/>
      <c r="AD181" s="317"/>
      <c r="AE181" s="317"/>
      <c r="AF181" s="317"/>
    </row>
    <row r="182" spans="1:32">
      <c r="A182">
        <v>181</v>
      </c>
      <c r="B182" t="s">
        <v>6013</v>
      </c>
      <c r="C182" t="s">
        <v>6014</v>
      </c>
      <c r="D182" t="s">
        <v>5772</v>
      </c>
      <c r="E182" t="s">
        <v>5775</v>
      </c>
      <c r="F182">
        <v>45820</v>
      </c>
      <c r="G182">
        <v>45812</v>
      </c>
      <c r="I182" s="1"/>
      <c r="J182" t="s">
        <v>43</v>
      </c>
      <c r="P182" t="s">
        <v>43</v>
      </c>
      <c r="Q182" t="s">
        <v>43</v>
      </c>
      <c r="R182" t="s">
        <v>43</v>
      </c>
      <c r="W182" s="1"/>
      <c r="Y182" s="317"/>
      <c r="AC182" s="317"/>
      <c r="AD182" s="317"/>
      <c r="AE182" s="317"/>
      <c r="AF182" s="317"/>
    </row>
    <row r="183" spans="1:32">
      <c r="A183">
        <v>182</v>
      </c>
      <c r="B183" t="s">
        <v>12392</v>
      </c>
      <c r="C183" t="s">
        <v>12393</v>
      </c>
      <c r="D183" t="s">
        <v>5772</v>
      </c>
      <c r="E183" t="s">
        <v>5775</v>
      </c>
      <c r="F183">
        <v>45894</v>
      </c>
      <c r="G183" t="s">
        <v>5750</v>
      </c>
      <c r="H183" t="s">
        <v>12217</v>
      </c>
      <c r="I183" s="1"/>
      <c r="J183" t="s">
        <v>43</v>
      </c>
      <c r="P183" t="s">
        <v>43</v>
      </c>
      <c r="Q183" t="s">
        <v>43</v>
      </c>
      <c r="R183" t="s">
        <v>43</v>
      </c>
      <c r="W183" s="1"/>
      <c r="Y183" s="317"/>
      <c r="AC183" s="317"/>
      <c r="AD183" s="317"/>
      <c r="AE183" s="317"/>
      <c r="AF183" s="317"/>
    </row>
    <row r="184" spans="1:32">
      <c r="A184">
        <v>183</v>
      </c>
      <c r="B184" t="s">
        <v>6817</v>
      </c>
      <c r="C184" t="s">
        <v>6818</v>
      </c>
      <c r="D184" t="s">
        <v>46</v>
      </c>
      <c r="E184" t="s">
        <v>6055</v>
      </c>
      <c r="F184">
        <v>45863</v>
      </c>
      <c r="G184" t="s">
        <v>5750</v>
      </c>
      <c r="I184" s="1"/>
      <c r="J184" t="s">
        <v>43</v>
      </c>
      <c r="P184" t="s">
        <v>43</v>
      </c>
      <c r="Q184" t="s">
        <v>43</v>
      </c>
      <c r="R184" t="s">
        <v>43</v>
      </c>
      <c r="W184" s="1"/>
      <c r="Y184" s="317"/>
      <c r="AC184" s="317"/>
      <c r="AD184" s="317"/>
      <c r="AE184" s="317"/>
      <c r="AF184" s="317"/>
    </row>
    <row r="185" spans="1:32">
      <c r="A185">
        <v>184</v>
      </c>
      <c r="B185" t="s">
        <v>12394</v>
      </c>
      <c r="C185" t="s">
        <v>12395</v>
      </c>
      <c r="D185" t="s">
        <v>46</v>
      </c>
      <c r="E185" t="s">
        <v>5829</v>
      </c>
      <c r="F185">
        <v>45842</v>
      </c>
      <c r="I185" s="1"/>
      <c r="J185" t="s">
        <v>43</v>
      </c>
      <c r="P185" t="s">
        <v>43</v>
      </c>
      <c r="Q185" t="s">
        <v>43</v>
      </c>
      <c r="R185" t="s">
        <v>43</v>
      </c>
      <c r="W185" s="1"/>
      <c r="Y185" s="317"/>
      <c r="AC185" s="317"/>
      <c r="AD185" s="317"/>
      <c r="AE185" s="317"/>
      <c r="AF185" s="317"/>
    </row>
    <row r="186" spans="1:32">
      <c r="A186">
        <v>185</v>
      </c>
      <c r="B186" t="s">
        <v>12396</v>
      </c>
      <c r="C186" t="s">
        <v>12397</v>
      </c>
      <c r="D186" t="s">
        <v>46</v>
      </c>
      <c r="E186" t="s">
        <v>6055</v>
      </c>
      <c r="F186">
        <v>45848</v>
      </c>
      <c r="G186" t="s">
        <v>5750</v>
      </c>
      <c r="I186" s="1"/>
      <c r="J186" t="s">
        <v>43</v>
      </c>
      <c r="P186" t="s">
        <v>43</v>
      </c>
      <c r="Q186" t="s">
        <v>43</v>
      </c>
      <c r="R186" t="s">
        <v>43</v>
      </c>
      <c r="W186" s="1"/>
      <c r="Y186" s="317"/>
      <c r="AC186" s="317"/>
      <c r="AD186" s="317"/>
      <c r="AE186" s="317"/>
      <c r="AF186" s="317"/>
    </row>
    <row r="187" spans="1:32">
      <c r="A187">
        <v>186</v>
      </c>
      <c r="B187" t="s">
        <v>6022</v>
      </c>
      <c r="C187" t="s">
        <v>6023</v>
      </c>
      <c r="D187" t="s">
        <v>5942</v>
      </c>
      <c r="E187" t="s">
        <v>5944</v>
      </c>
      <c r="F187">
        <v>45859</v>
      </c>
      <c r="G187" t="s">
        <v>5750</v>
      </c>
      <c r="I187" s="1"/>
      <c r="J187" t="s">
        <v>43</v>
      </c>
      <c r="P187" t="s">
        <v>43</v>
      </c>
      <c r="Q187">
        <v>1</v>
      </c>
      <c r="R187" t="s">
        <v>43</v>
      </c>
      <c r="W187" s="1"/>
      <c r="Y187" s="317"/>
      <c r="AC187" s="317"/>
      <c r="AD187" s="317"/>
      <c r="AE187" s="317"/>
      <c r="AF187" s="317"/>
    </row>
    <row r="188" spans="1:32">
      <c r="A188">
        <v>187</v>
      </c>
      <c r="B188" t="s">
        <v>6027</v>
      </c>
      <c r="C188" t="s">
        <v>6028</v>
      </c>
      <c r="D188" t="s">
        <v>46</v>
      </c>
      <c r="E188" t="s">
        <v>5829</v>
      </c>
      <c r="F188">
        <v>45848</v>
      </c>
      <c r="I188" s="1"/>
      <c r="J188" t="s">
        <v>43</v>
      </c>
      <c r="P188" t="s">
        <v>43</v>
      </c>
      <c r="Q188" t="s">
        <v>43</v>
      </c>
      <c r="R188" t="s">
        <v>43</v>
      </c>
      <c r="W188" s="1"/>
      <c r="Y188" s="317"/>
      <c r="AC188" s="317"/>
      <c r="AD188" s="317"/>
      <c r="AE188" s="317"/>
      <c r="AF188" s="317"/>
    </row>
    <row r="189" spans="1:32">
      <c r="A189">
        <v>188</v>
      </c>
      <c r="B189" t="s">
        <v>6019</v>
      </c>
      <c r="C189" t="s">
        <v>6020</v>
      </c>
      <c r="D189" t="s">
        <v>5772</v>
      </c>
      <c r="E189" t="s">
        <v>5775</v>
      </c>
      <c r="F189">
        <v>46113</v>
      </c>
      <c r="G189" t="s">
        <v>5750</v>
      </c>
      <c r="I189" s="1"/>
      <c r="J189" t="s">
        <v>43</v>
      </c>
      <c r="P189" t="s">
        <v>43</v>
      </c>
      <c r="Q189" t="s">
        <v>43</v>
      </c>
      <c r="R189" t="s">
        <v>43</v>
      </c>
      <c r="W189" s="1"/>
      <c r="Y189" s="317"/>
      <c r="AC189" s="317"/>
      <c r="AD189" s="317"/>
      <c r="AE189" s="317"/>
      <c r="AF189" s="317"/>
    </row>
    <row r="190" spans="1:32">
      <c r="A190">
        <v>189</v>
      </c>
      <c r="B190" t="s">
        <v>6042</v>
      </c>
      <c r="C190" t="s">
        <v>6043</v>
      </c>
      <c r="D190" t="s">
        <v>46</v>
      </c>
      <c r="E190" t="s">
        <v>5829</v>
      </c>
      <c r="F190">
        <v>45833</v>
      </c>
      <c r="G190" t="s">
        <v>5750</v>
      </c>
      <c r="I190" s="1"/>
      <c r="J190" t="s">
        <v>43</v>
      </c>
      <c r="P190" t="s">
        <v>43</v>
      </c>
      <c r="Q190" t="s">
        <v>43</v>
      </c>
      <c r="R190" t="s">
        <v>43</v>
      </c>
      <c r="W190" s="1"/>
      <c r="Y190" s="317"/>
      <c r="AC190" s="317"/>
      <c r="AD190" s="317"/>
      <c r="AE190" s="317"/>
      <c r="AF190" s="317"/>
    </row>
    <row r="191" spans="1:32">
      <c r="A191">
        <v>190</v>
      </c>
      <c r="B191" t="s">
        <v>6039</v>
      </c>
      <c r="C191" t="s">
        <v>6040</v>
      </c>
      <c r="D191" t="s">
        <v>5772</v>
      </c>
      <c r="E191" t="s">
        <v>5775</v>
      </c>
      <c r="F191">
        <v>46113</v>
      </c>
      <c r="G191" t="s">
        <v>5750</v>
      </c>
      <c r="I191" s="1"/>
      <c r="J191" t="s">
        <v>43</v>
      </c>
      <c r="P191" t="s">
        <v>43</v>
      </c>
      <c r="Q191" t="s">
        <v>43</v>
      </c>
      <c r="R191" t="s">
        <v>43</v>
      </c>
      <c r="W191" s="1"/>
      <c r="Y191" s="317"/>
      <c r="AC191" s="317"/>
      <c r="AD191" s="317"/>
      <c r="AE191" s="317"/>
      <c r="AF191" s="317"/>
    </row>
    <row r="192" spans="1:32">
      <c r="A192">
        <v>191</v>
      </c>
      <c r="B192" t="s">
        <v>12398</v>
      </c>
      <c r="C192" t="s">
        <v>12399</v>
      </c>
      <c r="D192" t="s">
        <v>5772</v>
      </c>
      <c r="E192" t="s">
        <v>5775</v>
      </c>
      <c r="F192">
        <v>45798</v>
      </c>
      <c r="G192">
        <v>45797</v>
      </c>
      <c r="I192" s="1"/>
      <c r="J192" t="s">
        <v>43</v>
      </c>
      <c r="P192" t="s">
        <v>43</v>
      </c>
      <c r="Q192" t="s">
        <v>43</v>
      </c>
      <c r="R192" t="s">
        <v>43</v>
      </c>
      <c r="W192" s="1"/>
      <c r="Y192" s="317"/>
      <c r="AC192" s="317"/>
      <c r="AD192" s="317"/>
      <c r="AE192" s="317"/>
      <c r="AF192" s="317"/>
    </row>
    <row r="193" spans="1:32">
      <c r="A193">
        <v>192</v>
      </c>
      <c r="B193" t="s">
        <v>12400</v>
      </c>
      <c r="C193" t="s">
        <v>12401</v>
      </c>
      <c r="D193" t="s">
        <v>5772</v>
      </c>
      <c r="E193" t="s">
        <v>5775</v>
      </c>
      <c r="I193" s="1">
        <v>45777</v>
      </c>
      <c r="J193">
        <v>4</v>
      </c>
      <c r="L193" t="s">
        <v>16353</v>
      </c>
      <c r="M193">
        <v>8700</v>
      </c>
      <c r="O193" t="s">
        <v>6518</v>
      </c>
      <c r="P193">
        <v>6</v>
      </c>
      <c r="Q193">
        <v>5</v>
      </c>
      <c r="R193">
        <v>6</v>
      </c>
      <c r="W193" s="1">
        <v>45838</v>
      </c>
      <c r="X193">
        <v>6</v>
      </c>
      <c r="Y193" s="317">
        <v>26980</v>
      </c>
      <c r="Z193">
        <v>25.6</v>
      </c>
      <c r="AA193">
        <v>6</v>
      </c>
      <c r="AB193" t="s">
        <v>411</v>
      </c>
      <c r="AC193" s="317">
        <v>68030</v>
      </c>
      <c r="AD193" s="317"/>
      <c r="AE193" s="317"/>
      <c r="AF193" s="317"/>
    </row>
    <row r="194" spans="1:32">
      <c r="A194">
        <v>193</v>
      </c>
      <c r="B194" t="s">
        <v>12402</v>
      </c>
      <c r="C194" t="s">
        <v>12403</v>
      </c>
      <c r="D194" t="s">
        <v>5772</v>
      </c>
      <c r="E194" t="s">
        <v>5775</v>
      </c>
      <c r="I194" s="1">
        <v>45777</v>
      </c>
      <c r="J194">
        <v>4</v>
      </c>
      <c r="L194" t="s">
        <v>16353</v>
      </c>
      <c r="M194">
        <v>6100</v>
      </c>
      <c r="O194" t="s">
        <v>6518</v>
      </c>
      <c r="P194">
        <v>6</v>
      </c>
      <c r="Q194">
        <v>5</v>
      </c>
      <c r="R194">
        <v>6</v>
      </c>
      <c r="W194" s="1">
        <v>45838</v>
      </c>
      <c r="X194">
        <v>6</v>
      </c>
      <c r="Y194" s="317">
        <v>27320</v>
      </c>
      <c r="Z194">
        <v>25.6</v>
      </c>
      <c r="AA194">
        <v>6</v>
      </c>
      <c r="AB194" t="s">
        <v>411</v>
      </c>
      <c r="AC194" s="317">
        <v>68890</v>
      </c>
      <c r="AD194" s="317"/>
      <c r="AE194" s="317"/>
      <c r="AF194" s="317"/>
    </row>
    <row r="195" spans="1:32">
      <c r="A195">
        <v>194</v>
      </c>
      <c r="B195" t="s">
        <v>12404</v>
      </c>
      <c r="C195" t="s">
        <v>12405</v>
      </c>
      <c r="D195" t="s">
        <v>5772</v>
      </c>
      <c r="E195" t="s">
        <v>5775</v>
      </c>
      <c r="I195" s="1">
        <v>45777</v>
      </c>
      <c r="J195">
        <v>4</v>
      </c>
      <c r="L195" t="s">
        <v>16353</v>
      </c>
      <c r="M195">
        <v>8700</v>
      </c>
      <c r="O195" t="s">
        <v>6518</v>
      </c>
      <c r="P195">
        <v>6</v>
      </c>
      <c r="Q195">
        <v>5</v>
      </c>
      <c r="R195">
        <v>6</v>
      </c>
      <c r="W195" s="1">
        <v>45838</v>
      </c>
      <c r="X195">
        <v>6</v>
      </c>
      <c r="Y195" s="317">
        <v>27640</v>
      </c>
      <c r="Z195">
        <v>25.6</v>
      </c>
      <c r="AA195">
        <v>6</v>
      </c>
      <c r="AB195" t="s">
        <v>411</v>
      </c>
      <c r="AC195" s="317">
        <v>69690</v>
      </c>
      <c r="AD195" s="317"/>
      <c r="AE195" s="317"/>
      <c r="AF195" s="317"/>
    </row>
    <row r="196" spans="1:32">
      <c r="A196">
        <v>195</v>
      </c>
      <c r="B196" t="s">
        <v>12406</v>
      </c>
      <c r="C196" t="s">
        <v>12407</v>
      </c>
      <c r="D196" t="s">
        <v>5772</v>
      </c>
      <c r="E196" t="s">
        <v>5775</v>
      </c>
      <c r="I196" s="1">
        <v>45777</v>
      </c>
      <c r="J196">
        <v>4</v>
      </c>
      <c r="L196" t="s">
        <v>16353</v>
      </c>
      <c r="M196">
        <v>8700</v>
      </c>
      <c r="O196" t="s">
        <v>267</v>
      </c>
      <c r="P196">
        <v>6</v>
      </c>
      <c r="Q196">
        <v>5</v>
      </c>
      <c r="R196">
        <v>6</v>
      </c>
      <c r="W196" s="1">
        <v>45838</v>
      </c>
      <c r="X196">
        <v>6</v>
      </c>
      <c r="Y196" s="317">
        <v>29340</v>
      </c>
      <c r="Z196">
        <v>25.6</v>
      </c>
      <c r="AA196">
        <v>6</v>
      </c>
      <c r="AB196" t="s">
        <v>411</v>
      </c>
      <c r="AC196" s="317">
        <v>73990</v>
      </c>
      <c r="AD196" s="317"/>
      <c r="AE196" s="317"/>
      <c r="AF196" s="317"/>
    </row>
    <row r="197" spans="1:32">
      <c r="A197">
        <v>196</v>
      </c>
      <c r="B197" t="s">
        <v>6129</v>
      </c>
      <c r="C197" t="s">
        <v>6130</v>
      </c>
      <c r="D197" t="s">
        <v>46</v>
      </c>
      <c r="E197" t="s">
        <v>5829</v>
      </c>
      <c r="I197" s="1">
        <v>45778</v>
      </c>
      <c r="J197">
        <v>5</v>
      </c>
      <c r="L197" t="s">
        <v>16353</v>
      </c>
      <c r="M197" t="s">
        <v>12175</v>
      </c>
      <c r="N197">
        <v>50005289</v>
      </c>
      <c r="O197" t="s">
        <v>6518</v>
      </c>
      <c r="P197" t="s">
        <v>43</v>
      </c>
      <c r="Q197">
        <v>9</v>
      </c>
      <c r="R197" t="s">
        <v>43</v>
      </c>
      <c r="V197">
        <v>38170</v>
      </c>
      <c r="W197" s="1"/>
      <c r="Y197" s="317"/>
      <c r="AC197" s="317"/>
      <c r="AD197" s="317"/>
      <c r="AE197" s="317"/>
      <c r="AF197" s="317"/>
    </row>
    <row r="198" spans="1:32">
      <c r="A198">
        <v>197</v>
      </c>
      <c r="B198" t="s">
        <v>12408</v>
      </c>
      <c r="C198" t="s">
        <v>12409</v>
      </c>
      <c r="D198" t="s">
        <v>5772</v>
      </c>
      <c r="E198" t="s">
        <v>5775</v>
      </c>
      <c r="I198" s="1">
        <v>45778</v>
      </c>
      <c r="J198">
        <v>5</v>
      </c>
      <c r="L198" t="s">
        <v>16353</v>
      </c>
      <c r="N198">
        <v>50005329</v>
      </c>
      <c r="O198" t="s">
        <v>6518</v>
      </c>
      <c r="P198">
        <v>2</v>
      </c>
      <c r="Q198">
        <v>5</v>
      </c>
      <c r="R198">
        <v>2</v>
      </c>
      <c r="S198" t="s">
        <v>12256</v>
      </c>
      <c r="W198" s="1">
        <v>46081</v>
      </c>
      <c r="X198">
        <v>2</v>
      </c>
      <c r="Y198" s="317">
        <v>47440</v>
      </c>
      <c r="Z198">
        <v>26.2</v>
      </c>
      <c r="AA198">
        <v>2</v>
      </c>
      <c r="AB198" t="s">
        <v>95</v>
      </c>
      <c r="AC198" s="317">
        <v>89912</v>
      </c>
      <c r="AD198" s="317"/>
      <c r="AE198" s="317"/>
      <c r="AF198" s="317"/>
    </row>
    <row r="199" spans="1:32">
      <c r="A199">
        <v>198</v>
      </c>
      <c r="B199" t="s">
        <v>12410</v>
      </c>
      <c r="C199" t="s">
        <v>12411</v>
      </c>
      <c r="D199" t="s">
        <v>46</v>
      </c>
      <c r="E199" t="s">
        <v>5829</v>
      </c>
      <c r="F199">
        <v>45803</v>
      </c>
      <c r="G199">
        <v>45789</v>
      </c>
      <c r="I199" s="1"/>
      <c r="J199" t="s">
        <v>43</v>
      </c>
      <c r="P199" t="s">
        <v>43</v>
      </c>
      <c r="Q199" t="s">
        <v>43</v>
      </c>
      <c r="R199" t="s">
        <v>43</v>
      </c>
      <c r="W199" s="1"/>
      <c r="Y199" s="317"/>
      <c r="AC199" s="317"/>
      <c r="AD199" s="317"/>
      <c r="AE199" s="317"/>
      <c r="AF199" s="317"/>
    </row>
    <row r="200" spans="1:32">
      <c r="A200">
        <v>199</v>
      </c>
      <c r="B200" t="s">
        <v>12412</v>
      </c>
      <c r="C200" t="s">
        <v>12413</v>
      </c>
      <c r="D200" t="s">
        <v>46</v>
      </c>
      <c r="E200" t="s">
        <v>6161</v>
      </c>
      <c r="I200" s="1">
        <v>45784</v>
      </c>
      <c r="J200">
        <v>5</v>
      </c>
      <c r="L200" t="s">
        <v>16353</v>
      </c>
      <c r="M200">
        <v>8700</v>
      </c>
      <c r="O200" t="s">
        <v>267</v>
      </c>
      <c r="P200">
        <v>6</v>
      </c>
      <c r="Q200">
        <v>5</v>
      </c>
      <c r="R200">
        <v>6</v>
      </c>
      <c r="W200" s="1">
        <v>45838</v>
      </c>
      <c r="X200">
        <v>6</v>
      </c>
      <c r="Y200" s="317">
        <v>26660</v>
      </c>
      <c r="Z200">
        <v>25.6</v>
      </c>
      <c r="AA200">
        <v>6</v>
      </c>
      <c r="AB200" t="s">
        <v>411</v>
      </c>
      <c r="AC200" s="317">
        <v>67230</v>
      </c>
      <c r="AD200" s="317"/>
      <c r="AE200" s="317"/>
      <c r="AF200" s="317"/>
    </row>
    <row r="201" spans="1:32">
      <c r="A201">
        <v>200</v>
      </c>
      <c r="B201" t="s">
        <v>6015</v>
      </c>
      <c r="C201" t="s">
        <v>6016</v>
      </c>
      <c r="D201" t="s">
        <v>5942</v>
      </c>
      <c r="E201" t="s">
        <v>5944</v>
      </c>
      <c r="F201">
        <v>45845</v>
      </c>
      <c r="I201" s="1"/>
      <c r="J201" t="s">
        <v>43</v>
      </c>
      <c r="P201" t="s">
        <v>43</v>
      </c>
      <c r="Q201" t="s">
        <v>43</v>
      </c>
      <c r="R201" t="s">
        <v>43</v>
      </c>
      <c r="W201" s="1"/>
      <c r="Y201" s="317"/>
      <c r="AC201" s="317"/>
      <c r="AD201" s="317"/>
      <c r="AE201" s="317"/>
      <c r="AF201" s="317"/>
    </row>
    <row r="202" spans="1:32">
      <c r="A202">
        <v>201</v>
      </c>
      <c r="B202" t="s">
        <v>6017</v>
      </c>
      <c r="C202" t="s">
        <v>6018</v>
      </c>
      <c r="D202" t="s">
        <v>5942</v>
      </c>
      <c r="E202" t="s">
        <v>5944</v>
      </c>
      <c r="F202">
        <v>45859</v>
      </c>
      <c r="G202" t="s">
        <v>5750</v>
      </c>
      <c r="I202" s="1"/>
      <c r="J202" t="s">
        <v>43</v>
      </c>
      <c r="P202" t="s">
        <v>43</v>
      </c>
      <c r="Q202" t="s">
        <v>43</v>
      </c>
      <c r="R202" t="s">
        <v>43</v>
      </c>
      <c r="W202" s="1"/>
      <c r="Y202" s="317"/>
      <c r="AC202" s="317"/>
      <c r="AD202" s="317"/>
      <c r="AE202" s="317"/>
      <c r="AF202" s="317"/>
    </row>
    <row r="203" spans="1:32">
      <c r="A203">
        <v>202</v>
      </c>
      <c r="B203" t="s">
        <v>6044</v>
      </c>
      <c r="C203" t="s">
        <v>6045</v>
      </c>
      <c r="D203" t="s">
        <v>5942</v>
      </c>
      <c r="E203" t="s">
        <v>5993</v>
      </c>
      <c r="F203">
        <v>45828</v>
      </c>
      <c r="I203" s="1"/>
      <c r="J203" t="s">
        <v>43</v>
      </c>
      <c r="P203" t="s">
        <v>43</v>
      </c>
      <c r="Q203" t="s">
        <v>43</v>
      </c>
      <c r="R203" t="s">
        <v>43</v>
      </c>
      <c r="W203" s="1"/>
      <c r="Y203" s="317"/>
      <c r="AC203" s="317"/>
      <c r="AD203" s="317"/>
      <c r="AE203" s="317"/>
      <c r="AF203" s="317"/>
    </row>
    <row r="204" spans="1:32">
      <c r="A204">
        <v>203</v>
      </c>
      <c r="B204" t="s">
        <v>12414</v>
      </c>
      <c r="C204" t="s">
        <v>12415</v>
      </c>
      <c r="D204" t="s">
        <v>5772</v>
      </c>
      <c r="E204" t="s">
        <v>5775</v>
      </c>
      <c r="I204" s="1">
        <v>45784</v>
      </c>
      <c r="J204">
        <v>5</v>
      </c>
      <c r="L204" t="s">
        <v>16353</v>
      </c>
      <c r="N204">
        <v>50005812</v>
      </c>
      <c r="O204" t="s">
        <v>6518</v>
      </c>
      <c r="P204">
        <v>6</v>
      </c>
      <c r="Q204">
        <v>5</v>
      </c>
      <c r="R204">
        <v>6</v>
      </c>
      <c r="W204" s="1">
        <v>45838</v>
      </c>
      <c r="X204">
        <v>6</v>
      </c>
      <c r="Y204" s="317">
        <v>51820</v>
      </c>
      <c r="Z204">
        <v>25.6</v>
      </c>
      <c r="AA204">
        <v>6</v>
      </c>
      <c r="AB204" t="s">
        <v>95</v>
      </c>
      <c r="AC204" s="317">
        <v>91112</v>
      </c>
      <c r="AD204" s="317"/>
      <c r="AE204" s="317"/>
      <c r="AF204" s="317"/>
    </row>
    <row r="205" spans="1:32">
      <c r="A205">
        <v>204</v>
      </c>
      <c r="B205" t="s">
        <v>12416</v>
      </c>
      <c r="C205" t="s">
        <v>12417</v>
      </c>
      <c r="D205" t="s">
        <v>5772</v>
      </c>
      <c r="E205" t="s">
        <v>5775</v>
      </c>
      <c r="F205">
        <v>45805</v>
      </c>
      <c r="G205">
        <v>45789</v>
      </c>
      <c r="I205" s="1"/>
      <c r="J205" t="s">
        <v>43</v>
      </c>
      <c r="P205" t="s">
        <v>43</v>
      </c>
      <c r="Q205" t="s">
        <v>43</v>
      </c>
      <c r="R205" t="s">
        <v>43</v>
      </c>
      <c r="W205" s="1"/>
      <c r="Y205" s="317"/>
      <c r="AC205" s="317"/>
      <c r="AD205" s="317"/>
      <c r="AE205" s="317"/>
      <c r="AF205" s="317"/>
    </row>
    <row r="206" spans="1:32">
      <c r="A206">
        <v>205</v>
      </c>
      <c r="B206" t="s">
        <v>6029</v>
      </c>
      <c r="C206" t="s">
        <v>6030</v>
      </c>
      <c r="D206" t="s">
        <v>5772</v>
      </c>
      <c r="E206" t="s">
        <v>5775</v>
      </c>
      <c r="F206">
        <v>46113</v>
      </c>
      <c r="G206" t="s">
        <v>5750</v>
      </c>
      <c r="I206" s="1"/>
      <c r="J206" t="s">
        <v>43</v>
      </c>
      <c r="P206" t="s">
        <v>43</v>
      </c>
      <c r="Q206" t="s">
        <v>43</v>
      </c>
      <c r="R206" t="s">
        <v>43</v>
      </c>
      <c r="W206" s="1"/>
      <c r="Y206" s="317"/>
      <c r="AC206" s="317"/>
      <c r="AD206" s="317"/>
      <c r="AE206" s="317"/>
      <c r="AF206" s="317"/>
    </row>
    <row r="207" spans="1:32">
      <c r="A207">
        <v>206</v>
      </c>
      <c r="B207" t="s">
        <v>6034</v>
      </c>
      <c r="C207" t="s">
        <v>6035</v>
      </c>
      <c r="D207" t="s">
        <v>5772</v>
      </c>
      <c r="E207" t="s">
        <v>5775</v>
      </c>
      <c r="F207">
        <v>46113</v>
      </c>
      <c r="G207" t="s">
        <v>5750</v>
      </c>
      <c r="I207" s="1"/>
      <c r="J207" t="s">
        <v>43</v>
      </c>
      <c r="P207" t="s">
        <v>43</v>
      </c>
      <c r="Q207" t="s">
        <v>43</v>
      </c>
      <c r="R207" t="s">
        <v>43</v>
      </c>
      <c r="W207" s="1"/>
      <c r="Y207" s="317"/>
      <c r="AC207" s="317"/>
      <c r="AD207" s="317"/>
      <c r="AE207" s="317"/>
      <c r="AF207" s="317"/>
    </row>
    <row r="208" spans="1:32">
      <c r="A208">
        <v>207</v>
      </c>
      <c r="B208" t="s">
        <v>6037</v>
      </c>
      <c r="C208" t="s">
        <v>6038</v>
      </c>
      <c r="D208" t="s">
        <v>5772</v>
      </c>
      <c r="E208" t="s">
        <v>5775</v>
      </c>
      <c r="F208">
        <v>46113</v>
      </c>
      <c r="G208" t="s">
        <v>5750</v>
      </c>
      <c r="I208" s="1"/>
      <c r="J208" t="s">
        <v>43</v>
      </c>
      <c r="P208" t="s">
        <v>43</v>
      </c>
      <c r="Q208" t="s">
        <v>43</v>
      </c>
      <c r="R208" t="s">
        <v>43</v>
      </c>
      <c r="W208" s="1"/>
      <c r="Y208" s="317"/>
      <c r="AC208" s="317"/>
      <c r="AD208" s="317"/>
      <c r="AE208" s="317"/>
      <c r="AF208" s="317"/>
    </row>
    <row r="209" spans="1:32">
      <c r="A209">
        <v>208</v>
      </c>
      <c r="B209" t="s">
        <v>6032</v>
      </c>
      <c r="C209" t="s">
        <v>6033</v>
      </c>
      <c r="D209" t="s">
        <v>5772</v>
      </c>
      <c r="E209" t="s">
        <v>5775</v>
      </c>
      <c r="F209">
        <v>46113</v>
      </c>
      <c r="G209" t="s">
        <v>5750</v>
      </c>
      <c r="I209" s="1"/>
      <c r="J209" t="s">
        <v>43</v>
      </c>
      <c r="P209" t="s">
        <v>43</v>
      </c>
      <c r="Q209" t="s">
        <v>43</v>
      </c>
      <c r="R209" t="s">
        <v>43</v>
      </c>
      <c r="W209" s="1"/>
      <c r="Y209" s="317"/>
      <c r="AC209" s="317"/>
      <c r="AD209" s="317"/>
      <c r="AE209" s="317"/>
      <c r="AF209" s="317"/>
    </row>
    <row r="210" spans="1:32">
      <c r="A210">
        <v>209</v>
      </c>
      <c r="B210" t="s">
        <v>12418</v>
      </c>
      <c r="C210" t="s">
        <v>12419</v>
      </c>
      <c r="D210" t="s">
        <v>5772</v>
      </c>
      <c r="E210" t="s">
        <v>5775</v>
      </c>
      <c r="F210">
        <v>45810</v>
      </c>
      <c r="G210">
        <v>45789</v>
      </c>
      <c r="I210" s="1"/>
      <c r="J210" t="s">
        <v>43</v>
      </c>
      <c r="P210" t="s">
        <v>43</v>
      </c>
      <c r="Q210" t="s">
        <v>43</v>
      </c>
      <c r="R210" t="s">
        <v>43</v>
      </c>
      <c r="W210" s="1"/>
      <c r="Y210" s="317"/>
      <c r="AC210" s="317"/>
      <c r="AD210" s="317"/>
      <c r="AE210" s="317"/>
      <c r="AF210" s="317"/>
    </row>
    <row r="211" spans="1:32">
      <c r="A211">
        <v>210</v>
      </c>
      <c r="B211" t="s">
        <v>12420</v>
      </c>
      <c r="C211" t="s">
        <v>12421</v>
      </c>
      <c r="D211" t="s">
        <v>5772</v>
      </c>
      <c r="E211" t="s">
        <v>5775</v>
      </c>
      <c r="I211" s="1">
        <v>45789</v>
      </c>
      <c r="J211">
        <v>5</v>
      </c>
      <c r="L211" t="s">
        <v>16353</v>
      </c>
      <c r="M211">
        <v>8700</v>
      </c>
      <c r="O211" t="s">
        <v>6518</v>
      </c>
      <c r="P211">
        <v>6</v>
      </c>
      <c r="Q211">
        <v>5</v>
      </c>
      <c r="R211">
        <v>6</v>
      </c>
      <c r="W211" s="1">
        <v>45838</v>
      </c>
      <c r="X211">
        <v>6</v>
      </c>
      <c r="Y211" s="317">
        <v>33660</v>
      </c>
      <c r="Z211">
        <v>25.6</v>
      </c>
      <c r="AA211">
        <v>6</v>
      </c>
      <c r="AB211" t="s">
        <v>411</v>
      </c>
      <c r="AC211" s="317">
        <v>84870</v>
      </c>
      <c r="AD211" s="317"/>
      <c r="AE211" s="317"/>
      <c r="AF211" s="317"/>
    </row>
    <row r="212" spans="1:32">
      <c r="A212">
        <v>211</v>
      </c>
      <c r="B212" t="s">
        <v>12422</v>
      </c>
      <c r="C212" t="s">
        <v>12423</v>
      </c>
      <c r="D212" t="s">
        <v>5772</v>
      </c>
      <c r="E212" t="s">
        <v>5775</v>
      </c>
      <c r="I212" s="1">
        <v>45789</v>
      </c>
      <c r="J212">
        <v>5</v>
      </c>
      <c r="L212" t="s">
        <v>16353</v>
      </c>
      <c r="M212">
        <v>8700</v>
      </c>
      <c r="O212" t="s">
        <v>6518</v>
      </c>
      <c r="P212">
        <v>6</v>
      </c>
      <c r="Q212">
        <v>5</v>
      </c>
      <c r="R212">
        <v>6</v>
      </c>
      <c r="W212" s="1">
        <v>45838</v>
      </c>
      <c r="X212">
        <v>6</v>
      </c>
      <c r="Y212" s="317">
        <v>31640</v>
      </c>
      <c r="Z212">
        <v>25.6</v>
      </c>
      <c r="AA212">
        <v>6</v>
      </c>
      <c r="AB212" t="s">
        <v>411</v>
      </c>
      <c r="AC212" s="317">
        <v>79770</v>
      </c>
      <c r="AD212" s="317"/>
      <c r="AE212" s="317"/>
      <c r="AF212" s="317"/>
    </row>
    <row r="213" spans="1:32">
      <c r="A213">
        <v>212</v>
      </c>
      <c r="B213" t="s">
        <v>12424</v>
      </c>
      <c r="C213" t="s">
        <v>12425</v>
      </c>
      <c r="D213" t="s">
        <v>5772</v>
      </c>
      <c r="E213" t="s">
        <v>5775</v>
      </c>
      <c r="I213" s="1">
        <v>45789</v>
      </c>
      <c r="J213">
        <v>5</v>
      </c>
      <c r="L213" t="s">
        <v>16353</v>
      </c>
      <c r="M213">
        <v>8700</v>
      </c>
      <c r="O213" t="s">
        <v>6518</v>
      </c>
      <c r="P213">
        <v>6</v>
      </c>
      <c r="Q213">
        <v>5</v>
      </c>
      <c r="R213">
        <v>6</v>
      </c>
      <c r="W213" s="1">
        <v>45838</v>
      </c>
      <c r="X213">
        <v>6</v>
      </c>
      <c r="Y213" s="317">
        <v>33000</v>
      </c>
      <c r="Z213">
        <v>25.6</v>
      </c>
      <c r="AA213">
        <v>6</v>
      </c>
      <c r="AB213" t="s">
        <v>411</v>
      </c>
      <c r="AC213" s="317">
        <v>83210</v>
      </c>
      <c r="AD213" s="317"/>
      <c r="AE213" s="317"/>
      <c r="AF213" s="317"/>
    </row>
    <row r="214" spans="1:32">
      <c r="A214">
        <v>213</v>
      </c>
      <c r="B214" t="s">
        <v>12426</v>
      </c>
      <c r="C214" t="s">
        <v>12427</v>
      </c>
      <c r="D214" t="s">
        <v>5772</v>
      </c>
      <c r="E214" t="s">
        <v>5775</v>
      </c>
      <c r="I214" s="1">
        <v>45789</v>
      </c>
      <c r="J214">
        <v>5</v>
      </c>
      <c r="L214" t="s">
        <v>16353</v>
      </c>
      <c r="M214">
        <v>8700</v>
      </c>
      <c r="O214" t="s">
        <v>6518</v>
      </c>
      <c r="P214">
        <v>6</v>
      </c>
      <c r="Q214">
        <v>5</v>
      </c>
      <c r="R214">
        <v>6</v>
      </c>
      <c r="W214" s="1">
        <v>45838</v>
      </c>
      <c r="X214">
        <v>6</v>
      </c>
      <c r="Y214" s="317">
        <v>48300</v>
      </c>
      <c r="Z214">
        <v>25.6</v>
      </c>
      <c r="AA214">
        <v>6</v>
      </c>
      <c r="AB214" t="s">
        <v>411</v>
      </c>
      <c r="AC214" s="317">
        <v>124434.26</v>
      </c>
      <c r="AD214" s="317"/>
      <c r="AE214" s="317"/>
      <c r="AF214" s="317"/>
    </row>
    <row r="215" spans="1:32">
      <c r="A215">
        <v>214</v>
      </c>
      <c r="B215" t="s">
        <v>12428</v>
      </c>
      <c r="C215" t="s">
        <v>12429</v>
      </c>
      <c r="D215" t="s">
        <v>5772</v>
      </c>
      <c r="E215" t="s">
        <v>5775</v>
      </c>
      <c r="I215" s="1">
        <v>45789</v>
      </c>
      <c r="J215">
        <v>5</v>
      </c>
      <c r="L215" t="s">
        <v>16353</v>
      </c>
      <c r="M215">
        <v>8700</v>
      </c>
      <c r="O215" t="s">
        <v>6518</v>
      </c>
      <c r="P215">
        <v>6</v>
      </c>
      <c r="Q215">
        <v>5</v>
      </c>
      <c r="R215">
        <v>6</v>
      </c>
      <c r="W215" s="1">
        <v>45838</v>
      </c>
      <c r="X215">
        <v>6</v>
      </c>
      <c r="Y215" s="317">
        <v>66500</v>
      </c>
      <c r="Z215">
        <v>25.6</v>
      </c>
      <c r="AA215">
        <v>6</v>
      </c>
      <c r="AB215" t="s">
        <v>411</v>
      </c>
      <c r="AC215" s="317">
        <v>168126.01</v>
      </c>
      <c r="AD215" s="317"/>
      <c r="AE215" s="317"/>
      <c r="AF215" s="317"/>
    </row>
    <row r="216" spans="1:32">
      <c r="A216">
        <v>215</v>
      </c>
      <c r="B216" t="s">
        <v>12430</v>
      </c>
      <c r="C216" t="s">
        <v>12431</v>
      </c>
      <c r="D216" t="s">
        <v>5772</v>
      </c>
      <c r="E216" t="s">
        <v>5775</v>
      </c>
      <c r="I216" s="1">
        <v>45789</v>
      </c>
      <c r="J216">
        <v>5</v>
      </c>
      <c r="L216" t="s">
        <v>16353</v>
      </c>
      <c r="M216">
        <v>8700</v>
      </c>
      <c r="O216" t="s">
        <v>6518</v>
      </c>
      <c r="P216">
        <v>6</v>
      </c>
      <c r="Q216">
        <v>5</v>
      </c>
      <c r="R216">
        <v>6</v>
      </c>
      <c r="W216" s="1">
        <v>45838</v>
      </c>
      <c r="X216">
        <v>6</v>
      </c>
      <c r="Y216" s="317">
        <v>42060</v>
      </c>
      <c r="Z216">
        <v>25.6</v>
      </c>
      <c r="AA216">
        <v>6</v>
      </c>
      <c r="AB216" t="s">
        <v>411</v>
      </c>
      <c r="AC216" s="317">
        <v>106070</v>
      </c>
      <c r="AD216" s="317"/>
      <c r="AE216" s="317"/>
      <c r="AF216" s="317"/>
    </row>
    <row r="217" spans="1:32">
      <c r="A217">
        <v>216</v>
      </c>
      <c r="B217" t="s">
        <v>12432</v>
      </c>
      <c r="C217" t="s">
        <v>12433</v>
      </c>
      <c r="D217" t="s">
        <v>5772</v>
      </c>
      <c r="E217" t="s">
        <v>5775</v>
      </c>
      <c r="I217" s="1">
        <v>45789</v>
      </c>
      <c r="J217">
        <v>5</v>
      </c>
      <c r="L217" t="s">
        <v>16353</v>
      </c>
      <c r="M217">
        <v>8700</v>
      </c>
      <c r="O217" t="s">
        <v>6518</v>
      </c>
      <c r="P217">
        <v>6</v>
      </c>
      <c r="Q217">
        <v>5</v>
      </c>
      <c r="R217">
        <v>6</v>
      </c>
      <c r="W217" s="1">
        <v>45838</v>
      </c>
      <c r="X217">
        <v>6</v>
      </c>
      <c r="Y217" s="317">
        <v>34360</v>
      </c>
      <c r="Z217">
        <v>25.6</v>
      </c>
      <c r="AA217">
        <v>6</v>
      </c>
      <c r="AB217" t="s">
        <v>411</v>
      </c>
      <c r="AC217" s="317">
        <v>86650</v>
      </c>
      <c r="AD217" s="317"/>
      <c r="AE217" s="317"/>
      <c r="AF217" s="317"/>
    </row>
    <row r="218" spans="1:32">
      <c r="A218">
        <v>217</v>
      </c>
      <c r="B218" t="s">
        <v>12434</v>
      </c>
      <c r="C218" t="s">
        <v>12435</v>
      </c>
      <c r="D218" t="s">
        <v>5772</v>
      </c>
      <c r="E218" t="s">
        <v>5775</v>
      </c>
      <c r="I218" s="1">
        <v>45789</v>
      </c>
      <c r="J218">
        <v>5</v>
      </c>
      <c r="L218" t="s">
        <v>16353</v>
      </c>
      <c r="M218">
        <v>8700</v>
      </c>
      <c r="O218" t="s">
        <v>6518</v>
      </c>
      <c r="P218">
        <v>6</v>
      </c>
      <c r="Q218">
        <v>5</v>
      </c>
      <c r="R218">
        <v>6</v>
      </c>
      <c r="W218" s="1">
        <v>45838</v>
      </c>
      <c r="X218">
        <v>6</v>
      </c>
      <c r="Y218" s="317">
        <v>42040</v>
      </c>
      <c r="Z218">
        <v>25.6</v>
      </c>
      <c r="AA218">
        <v>6</v>
      </c>
      <c r="AB218" t="s">
        <v>411</v>
      </c>
      <c r="AC218" s="317">
        <v>106010</v>
      </c>
      <c r="AD218" s="317"/>
      <c r="AE218" s="317"/>
      <c r="AF218" s="317"/>
    </row>
    <row r="219" spans="1:32">
      <c r="A219">
        <v>218</v>
      </c>
      <c r="B219" t="s">
        <v>12436</v>
      </c>
      <c r="C219" t="s">
        <v>12437</v>
      </c>
      <c r="D219" t="s">
        <v>46</v>
      </c>
      <c r="E219" t="s">
        <v>3282</v>
      </c>
      <c r="F219">
        <v>45796</v>
      </c>
      <c r="G219">
        <v>45792</v>
      </c>
      <c r="I219" s="1"/>
      <c r="J219" t="s">
        <v>43</v>
      </c>
      <c r="P219" t="s">
        <v>43</v>
      </c>
      <c r="Q219" t="s">
        <v>43</v>
      </c>
      <c r="R219" t="s">
        <v>43</v>
      </c>
      <c r="W219" s="1"/>
      <c r="Y219" s="317"/>
      <c r="AC219" s="317"/>
      <c r="AD219" s="317"/>
      <c r="AE219" s="317"/>
      <c r="AF219" s="317"/>
    </row>
    <row r="220" spans="1:32">
      <c r="A220">
        <v>219</v>
      </c>
      <c r="B220" t="s">
        <v>12438</v>
      </c>
      <c r="C220" t="s">
        <v>12439</v>
      </c>
      <c r="D220" t="s">
        <v>46</v>
      </c>
      <c r="E220" t="s">
        <v>3282</v>
      </c>
      <c r="F220">
        <v>45803</v>
      </c>
      <c r="G220">
        <v>45792</v>
      </c>
      <c r="I220" s="1"/>
      <c r="J220" t="s">
        <v>43</v>
      </c>
      <c r="P220" t="s">
        <v>43</v>
      </c>
      <c r="Q220" t="s">
        <v>43</v>
      </c>
      <c r="R220" t="s">
        <v>43</v>
      </c>
      <c r="W220" s="1"/>
      <c r="Y220" s="317"/>
      <c r="AC220" s="317"/>
      <c r="AD220" s="317"/>
      <c r="AE220" s="317"/>
      <c r="AF220" s="317"/>
    </row>
    <row r="221" spans="1:32">
      <c r="A221">
        <v>220</v>
      </c>
      <c r="B221" t="s">
        <v>12440</v>
      </c>
      <c r="C221" t="s">
        <v>12441</v>
      </c>
      <c r="D221" t="s">
        <v>5772</v>
      </c>
      <c r="E221" t="s">
        <v>5775</v>
      </c>
      <c r="F221">
        <v>45811</v>
      </c>
      <c r="G221">
        <v>45810</v>
      </c>
      <c r="I221" s="1">
        <v>45840</v>
      </c>
      <c r="J221">
        <v>7</v>
      </c>
      <c r="L221" t="s">
        <v>16353</v>
      </c>
      <c r="M221">
        <v>8700</v>
      </c>
      <c r="O221" t="s">
        <v>6518</v>
      </c>
      <c r="P221" t="s">
        <v>43</v>
      </c>
      <c r="Q221">
        <v>7</v>
      </c>
      <c r="R221" t="s">
        <v>43</v>
      </c>
      <c r="U221" t="s">
        <v>12442</v>
      </c>
      <c r="W221" s="1"/>
      <c r="Y221" s="317"/>
      <c r="AC221" s="317"/>
      <c r="AD221" s="317"/>
      <c r="AE221" s="317"/>
      <c r="AF221" s="317"/>
    </row>
    <row r="222" spans="1:32">
      <c r="A222">
        <v>221</v>
      </c>
      <c r="B222" t="s">
        <v>12443</v>
      </c>
      <c r="C222" t="s">
        <v>12444</v>
      </c>
      <c r="D222" t="s">
        <v>46</v>
      </c>
      <c r="E222" t="s">
        <v>3282</v>
      </c>
      <c r="I222" s="1">
        <v>45790</v>
      </c>
      <c r="J222">
        <v>5</v>
      </c>
      <c r="L222" t="s">
        <v>16353</v>
      </c>
      <c r="M222">
        <v>8700</v>
      </c>
      <c r="O222" t="s">
        <v>267</v>
      </c>
      <c r="P222">
        <v>6</v>
      </c>
      <c r="Q222">
        <v>5</v>
      </c>
      <c r="R222">
        <v>6</v>
      </c>
      <c r="W222" s="1">
        <v>45838</v>
      </c>
      <c r="X222">
        <v>6</v>
      </c>
      <c r="Y222" s="317">
        <v>28660</v>
      </c>
      <c r="Z222">
        <v>25.6</v>
      </c>
      <c r="AA222">
        <v>6</v>
      </c>
      <c r="AB222" t="s">
        <v>411</v>
      </c>
      <c r="AC222" s="317">
        <v>72270</v>
      </c>
      <c r="AD222" s="317"/>
      <c r="AE222" s="317"/>
      <c r="AF222" s="317"/>
    </row>
    <row r="223" spans="1:32">
      <c r="A223">
        <v>222</v>
      </c>
      <c r="B223" t="s">
        <v>12445</v>
      </c>
      <c r="C223" t="s">
        <v>12446</v>
      </c>
      <c r="D223" t="s">
        <v>46</v>
      </c>
      <c r="E223" t="s">
        <v>6161</v>
      </c>
      <c r="I223" s="1">
        <v>45790</v>
      </c>
      <c r="J223">
        <v>5</v>
      </c>
      <c r="L223" t="s">
        <v>16353</v>
      </c>
      <c r="M223">
        <v>8700</v>
      </c>
      <c r="O223" t="s">
        <v>267</v>
      </c>
      <c r="P223">
        <v>6</v>
      </c>
      <c r="Q223">
        <v>5</v>
      </c>
      <c r="R223">
        <v>6</v>
      </c>
      <c r="W223" s="1">
        <v>45838</v>
      </c>
      <c r="X223">
        <v>6</v>
      </c>
      <c r="Y223" s="317">
        <v>37740</v>
      </c>
      <c r="Z223">
        <v>25.6</v>
      </c>
      <c r="AA223">
        <v>6</v>
      </c>
      <c r="AB223" t="s">
        <v>411</v>
      </c>
      <c r="AC223" s="317">
        <v>95190</v>
      </c>
      <c r="AD223" s="317"/>
      <c r="AE223" s="317"/>
      <c r="AF223" s="317"/>
    </row>
    <row r="224" spans="1:32">
      <c r="A224">
        <v>223</v>
      </c>
      <c r="B224" t="s">
        <v>6052</v>
      </c>
      <c r="C224" t="s">
        <v>6053</v>
      </c>
      <c r="D224" t="s">
        <v>5772</v>
      </c>
      <c r="E224" t="s">
        <v>5775</v>
      </c>
      <c r="F224">
        <v>45931</v>
      </c>
      <c r="G224" t="s">
        <v>5750</v>
      </c>
      <c r="H224" t="s">
        <v>12447</v>
      </c>
      <c r="I224" s="1"/>
      <c r="J224" t="s">
        <v>43</v>
      </c>
      <c r="P224" t="s">
        <v>43</v>
      </c>
      <c r="Q224" t="s">
        <v>43</v>
      </c>
      <c r="R224" t="s">
        <v>43</v>
      </c>
      <c r="W224" s="1"/>
      <c r="Y224" s="317"/>
      <c r="AC224" s="317"/>
      <c r="AD224" s="317"/>
      <c r="AE224" s="317"/>
      <c r="AF224" s="317"/>
    </row>
    <row r="225" spans="1:32">
      <c r="A225">
        <v>224</v>
      </c>
      <c r="B225" t="s">
        <v>12448</v>
      </c>
      <c r="C225" t="s">
        <v>12449</v>
      </c>
      <c r="D225" t="s">
        <v>46</v>
      </c>
      <c r="E225" t="s">
        <v>5754</v>
      </c>
      <c r="F225">
        <v>45931</v>
      </c>
      <c r="G225">
        <v>45803</v>
      </c>
      <c r="I225" s="1"/>
      <c r="J225" t="s">
        <v>43</v>
      </c>
      <c r="P225" t="s">
        <v>43</v>
      </c>
      <c r="Q225" t="s">
        <v>43</v>
      </c>
      <c r="R225" t="s">
        <v>43</v>
      </c>
      <c r="W225" s="1"/>
      <c r="Y225" s="317"/>
      <c r="AC225" s="317"/>
      <c r="AD225" s="317"/>
      <c r="AE225" s="317"/>
      <c r="AF225" s="317"/>
    </row>
    <row r="226" spans="1:32">
      <c r="A226">
        <v>225</v>
      </c>
      <c r="B226" t="s">
        <v>6060</v>
      </c>
      <c r="C226" t="s">
        <v>6061</v>
      </c>
      <c r="D226" t="s">
        <v>5772</v>
      </c>
      <c r="E226" t="s">
        <v>5775</v>
      </c>
      <c r="F226">
        <v>46113</v>
      </c>
      <c r="G226" t="s">
        <v>5750</v>
      </c>
      <c r="I226" s="1"/>
      <c r="J226" t="s">
        <v>43</v>
      </c>
      <c r="P226" t="s">
        <v>43</v>
      </c>
      <c r="Q226" t="s">
        <v>43</v>
      </c>
      <c r="R226" t="s">
        <v>43</v>
      </c>
      <c r="W226" s="1"/>
      <c r="Y226" s="317"/>
      <c r="AC226" s="317"/>
      <c r="AD226" s="317"/>
      <c r="AE226" s="317"/>
      <c r="AF226" s="317"/>
    </row>
    <row r="227" spans="1:32">
      <c r="A227">
        <v>226</v>
      </c>
      <c r="B227" t="s">
        <v>6062</v>
      </c>
      <c r="C227" t="s">
        <v>6063</v>
      </c>
      <c r="D227" t="s">
        <v>5772</v>
      </c>
      <c r="E227" t="s">
        <v>5775</v>
      </c>
      <c r="F227">
        <v>46113</v>
      </c>
      <c r="G227" t="s">
        <v>5750</v>
      </c>
      <c r="I227" s="1"/>
      <c r="J227" t="s">
        <v>43</v>
      </c>
      <c r="P227" t="s">
        <v>43</v>
      </c>
      <c r="Q227" t="s">
        <v>43</v>
      </c>
      <c r="R227" t="s">
        <v>43</v>
      </c>
      <c r="W227" s="1"/>
      <c r="Y227" s="317"/>
      <c r="AC227" s="317"/>
      <c r="AD227" s="317"/>
      <c r="AE227" s="317"/>
      <c r="AF227" s="317"/>
    </row>
    <row r="228" spans="1:32">
      <c r="A228">
        <v>227</v>
      </c>
      <c r="B228" t="s">
        <v>6069</v>
      </c>
      <c r="C228" t="s">
        <v>6070</v>
      </c>
      <c r="D228" t="s">
        <v>5772</v>
      </c>
      <c r="E228" t="s">
        <v>5775</v>
      </c>
      <c r="F228">
        <v>45894</v>
      </c>
      <c r="G228" t="s">
        <v>5750</v>
      </c>
      <c r="H228" t="s">
        <v>12217</v>
      </c>
      <c r="I228" s="1">
        <v>46083</v>
      </c>
      <c r="J228">
        <v>3</v>
      </c>
      <c r="L228" t="s">
        <v>16353</v>
      </c>
      <c r="M228" t="s">
        <v>12450</v>
      </c>
      <c r="N228">
        <v>50058930</v>
      </c>
      <c r="O228" t="s">
        <v>6518</v>
      </c>
      <c r="P228" t="s">
        <v>43</v>
      </c>
      <c r="Q228">
        <v>3</v>
      </c>
      <c r="R228" t="s">
        <v>43</v>
      </c>
      <c r="W228" s="1"/>
      <c r="Y228" s="317"/>
      <c r="AC228" s="317"/>
      <c r="AD228" s="317"/>
      <c r="AE228" s="317"/>
      <c r="AF228" s="317"/>
    </row>
    <row r="229" spans="1:32">
      <c r="A229">
        <v>228</v>
      </c>
      <c r="B229" t="s">
        <v>12451</v>
      </c>
      <c r="C229" t="s">
        <v>12452</v>
      </c>
      <c r="D229" t="s">
        <v>5772</v>
      </c>
      <c r="E229" t="s">
        <v>5775</v>
      </c>
      <c r="F229">
        <v>45810</v>
      </c>
      <c r="G229">
        <v>45809</v>
      </c>
      <c r="I229" s="1">
        <v>45842</v>
      </c>
      <c r="J229">
        <v>7</v>
      </c>
      <c r="L229" t="s">
        <v>16353</v>
      </c>
      <c r="M229">
        <v>6100</v>
      </c>
      <c r="O229" t="s">
        <v>6518</v>
      </c>
      <c r="P229">
        <v>8</v>
      </c>
      <c r="Q229">
        <v>7</v>
      </c>
      <c r="R229">
        <v>8</v>
      </c>
      <c r="T229">
        <v>45860</v>
      </c>
      <c r="W229" s="1">
        <v>45891</v>
      </c>
      <c r="X229">
        <v>8</v>
      </c>
      <c r="Y229" s="317">
        <v>59160</v>
      </c>
      <c r="Z229">
        <v>25.8</v>
      </c>
      <c r="AA229">
        <v>8</v>
      </c>
      <c r="AB229" t="s">
        <v>411</v>
      </c>
      <c r="AC229" s="317">
        <v>155360</v>
      </c>
      <c r="AD229" s="317"/>
      <c r="AE229" s="317"/>
      <c r="AF229" s="317"/>
    </row>
    <row r="230" spans="1:32">
      <c r="A230">
        <v>229</v>
      </c>
      <c r="B230" t="s">
        <v>12453</v>
      </c>
      <c r="C230" t="s">
        <v>12454</v>
      </c>
      <c r="D230" t="s">
        <v>5772</v>
      </c>
      <c r="E230" t="s">
        <v>5775</v>
      </c>
      <c r="F230">
        <v>45810</v>
      </c>
      <c r="G230">
        <v>45809</v>
      </c>
      <c r="I230" s="1">
        <v>45860</v>
      </c>
      <c r="J230">
        <v>7</v>
      </c>
      <c r="L230" t="s">
        <v>16353</v>
      </c>
      <c r="M230">
        <v>8700</v>
      </c>
      <c r="O230" t="s">
        <v>6518</v>
      </c>
      <c r="P230">
        <v>9</v>
      </c>
      <c r="Q230">
        <v>7</v>
      </c>
      <c r="R230">
        <v>9</v>
      </c>
      <c r="W230" s="1">
        <v>45930</v>
      </c>
      <c r="X230">
        <v>0</v>
      </c>
      <c r="Y230" s="317">
        <v>37425</v>
      </c>
      <c r="Z230">
        <v>25.9</v>
      </c>
      <c r="AA230">
        <v>9</v>
      </c>
      <c r="AB230" t="s">
        <v>411</v>
      </c>
      <c r="AC230" s="317">
        <v>95016</v>
      </c>
      <c r="AD230" s="317"/>
      <c r="AE230" s="317"/>
      <c r="AF230" s="317"/>
    </row>
    <row r="231" spans="1:32">
      <c r="A231">
        <v>230</v>
      </c>
      <c r="B231" t="s">
        <v>6071</v>
      </c>
      <c r="C231" t="s">
        <v>6072</v>
      </c>
      <c r="D231" t="s">
        <v>46</v>
      </c>
      <c r="E231" t="s">
        <v>5829</v>
      </c>
      <c r="F231">
        <v>45838</v>
      </c>
      <c r="G231" t="s">
        <v>5750</v>
      </c>
      <c r="I231" s="1"/>
      <c r="J231" t="s">
        <v>43</v>
      </c>
      <c r="P231" t="s">
        <v>43</v>
      </c>
      <c r="Q231" t="s">
        <v>43</v>
      </c>
      <c r="R231" t="s">
        <v>43</v>
      </c>
      <c r="W231" s="1"/>
      <c r="Y231" s="317"/>
      <c r="AC231" s="317"/>
      <c r="AD231" s="317"/>
      <c r="AE231" s="317"/>
      <c r="AF231" s="317"/>
    </row>
    <row r="232" spans="1:32">
      <c r="A232">
        <v>231</v>
      </c>
      <c r="B232" t="s">
        <v>6064</v>
      </c>
      <c r="C232" t="s">
        <v>6065</v>
      </c>
      <c r="D232" t="s">
        <v>5772</v>
      </c>
      <c r="E232" t="s">
        <v>5775</v>
      </c>
      <c r="F232">
        <v>46113</v>
      </c>
      <c r="G232" t="s">
        <v>5750</v>
      </c>
      <c r="I232" s="1"/>
      <c r="J232" t="s">
        <v>43</v>
      </c>
      <c r="P232" t="s">
        <v>43</v>
      </c>
      <c r="Q232" t="s">
        <v>43</v>
      </c>
      <c r="R232" t="s">
        <v>43</v>
      </c>
      <c r="W232" s="1"/>
      <c r="Y232" s="317"/>
      <c r="AC232" s="317"/>
      <c r="AD232" s="317"/>
      <c r="AE232" s="317"/>
      <c r="AF232" s="317"/>
    </row>
    <row r="233" spans="1:32">
      <c r="A233">
        <v>232</v>
      </c>
      <c r="B233" t="s">
        <v>6066</v>
      </c>
      <c r="C233" t="s">
        <v>6067</v>
      </c>
      <c r="D233" t="s">
        <v>5772</v>
      </c>
      <c r="E233" t="s">
        <v>5775</v>
      </c>
      <c r="F233">
        <v>46113</v>
      </c>
      <c r="G233" t="s">
        <v>5750</v>
      </c>
      <c r="I233" s="1"/>
      <c r="J233" t="s">
        <v>43</v>
      </c>
      <c r="P233" t="s">
        <v>43</v>
      </c>
      <c r="Q233" t="s">
        <v>43</v>
      </c>
      <c r="R233" t="s">
        <v>43</v>
      </c>
      <c r="W233" s="1"/>
      <c r="Y233" s="317"/>
      <c r="AC233" s="317"/>
      <c r="AD233" s="317"/>
      <c r="AE233" s="317"/>
      <c r="AF233" s="317"/>
    </row>
    <row r="234" spans="1:32">
      <c r="A234">
        <v>233</v>
      </c>
      <c r="B234" t="s">
        <v>12455</v>
      </c>
      <c r="C234" t="s">
        <v>12456</v>
      </c>
      <c r="D234" t="s">
        <v>5942</v>
      </c>
      <c r="E234" t="s">
        <v>5944</v>
      </c>
      <c r="I234" s="1">
        <v>45792</v>
      </c>
      <c r="J234">
        <v>5</v>
      </c>
      <c r="L234" t="s">
        <v>16353</v>
      </c>
      <c r="M234" t="s">
        <v>12167</v>
      </c>
      <c r="N234">
        <v>50006857</v>
      </c>
      <c r="O234" t="s">
        <v>267</v>
      </c>
      <c r="P234">
        <v>7</v>
      </c>
      <c r="Q234">
        <v>5</v>
      </c>
      <c r="R234">
        <v>7</v>
      </c>
      <c r="W234" s="1">
        <v>45869</v>
      </c>
      <c r="X234">
        <v>7</v>
      </c>
      <c r="Y234" s="317">
        <v>35170</v>
      </c>
      <c r="Z234">
        <v>25.7</v>
      </c>
      <c r="AA234">
        <v>7</v>
      </c>
      <c r="AB234" t="s">
        <v>179</v>
      </c>
      <c r="AC234" s="317">
        <v>79165</v>
      </c>
      <c r="AD234" s="317"/>
      <c r="AE234" s="317"/>
      <c r="AF234" s="317"/>
    </row>
    <row r="235" spans="1:32">
      <c r="A235">
        <v>234</v>
      </c>
      <c r="B235" t="s">
        <v>12457</v>
      </c>
      <c r="C235" t="s">
        <v>12458</v>
      </c>
      <c r="D235" t="s">
        <v>5942</v>
      </c>
      <c r="E235" t="s">
        <v>5944</v>
      </c>
      <c r="I235" s="1">
        <v>45792</v>
      </c>
      <c r="J235">
        <v>5</v>
      </c>
      <c r="L235" t="s">
        <v>16353</v>
      </c>
      <c r="N235">
        <v>50006859</v>
      </c>
      <c r="O235" t="s">
        <v>267</v>
      </c>
      <c r="P235">
        <v>7</v>
      </c>
      <c r="Q235">
        <v>5</v>
      </c>
      <c r="R235">
        <v>7</v>
      </c>
      <c r="W235" s="1">
        <v>45869</v>
      </c>
      <c r="X235">
        <v>7</v>
      </c>
      <c r="Y235" s="317">
        <v>46400</v>
      </c>
      <c r="Z235">
        <v>25.7</v>
      </c>
      <c r="AA235">
        <v>7</v>
      </c>
      <c r="AB235" t="s">
        <v>179</v>
      </c>
      <c r="AC235" s="317">
        <v>89864</v>
      </c>
      <c r="AD235" s="317"/>
      <c r="AE235" s="317"/>
      <c r="AF235" s="317"/>
    </row>
    <row r="236" spans="1:32">
      <c r="A236">
        <v>235</v>
      </c>
      <c r="B236" t="s">
        <v>12459</v>
      </c>
      <c r="C236" t="s">
        <v>12460</v>
      </c>
      <c r="D236" t="s">
        <v>5942</v>
      </c>
      <c r="E236" t="s">
        <v>5944</v>
      </c>
      <c r="I236" s="1">
        <v>45792</v>
      </c>
      <c r="J236">
        <v>5</v>
      </c>
      <c r="L236" t="s">
        <v>16353</v>
      </c>
      <c r="N236">
        <v>50006865</v>
      </c>
      <c r="O236" t="s">
        <v>267</v>
      </c>
      <c r="P236">
        <v>7</v>
      </c>
      <c r="Q236">
        <v>5</v>
      </c>
      <c r="R236">
        <v>6</v>
      </c>
      <c r="W236" s="1">
        <v>45838</v>
      </c>
      <c r="X236">
        <v>6</v>
      </c>
      <c r="Y236" s="317">
        <v>113170</v>
      </c>
      <c r="Z236">
        <v>25.7</v>
      </c>
      <c r="AA236">
        <v>7</v>
      </c>
      <c r="AB236" t="s">
        <v>179</v>
      </c>
      <c r="AC236" s="317">
        <v>194041</v>
      </c>
      <c r="AD236" s="317"/>
      <c r="AE236" s="317"/>
      <c r="AF236" s="317"/>
    </row>
    <row r="237" spans="1:32">
      <c r="A237">
        <v>236</v>
      </c>
      <c r="B237" t="s">
        <v>12461</v>
      </c>
      <c r="C237" t="s">
        <v>12462</v>
      </c>
      <c r="D237" t="s">
        <v>5942</v>
      </c>
      <c r="E237" t="s">
        <v>5944</v>
      </c>
      <c r="I237" s="1">
        <v>45792</v>
      </c>
      <c r="J237">
        <v>5</v>
      </c>
      <c r="L237" t="s">
        <v>16353</v>
      </c>
      <c r="N237">
        <v>50006867</v>
      </c>
      <c r="O237" t="s">
        <v>267</v>
      </c>
      <c r="P237">
        <v>7</v>
      </c>
      <c r="Q237">
        <v>5</v>
      </c>
      <c r="R237">
        <v>7</v>
      </c>
      <c r="W237" s="1">
        <v>45869</v>
      </c>
      <c r="X237">
        <v>7</v>
      </c>
      <c r="Y237" s="317">
        <v>27620</v>
      </c>
      <c r="Z237">
        <v>25.7</v>
      </c>
      <c r="AA237">
        <v>7</v>
      </c>
      <c r="AB237" t="s">
        <v>179</v>
      </c>
      <c r="AC237" s="317">
        <v>53476</v>
      </c>
      <c r="AD237" s="317"/>
      <c r="AE237" s="317"/>
      <c r="AF237" s="317"/>
    </row>
    <row r="238" spans="1:32">
      <c r="A238">
        <v>237</v>
      </c>
      <c r="B238" t="s">
        <v>12463</v>
      </c>
      <c r="C238" t="s">
        <v>12464</v>
      </c>
      <c r="D238" t="s">
        <v>5942</v>
      </c>
      <c r="E238" t="s">
        <v>5944</v>
      </c>
      <c r="I238" s="1">
        <v>45792</v>
      </c>
      <c r="J238">
        <v>5</v>
      </c>
      <c r="L238" t="s">
        <v>16353</v>
      </c>
      <c r="N238">
        <v>50006874</v>
      </c>
      <c r="O238" t="s">
        <v>267</v>
      </c>
      <c r="P238">
        <v>7</v>
      </c>
      <c r="Q238">
        <v>5</v>
      </c>
      <c r="R238">
        <v>7</v>
      </c>
      <c r="W238" s="1">
        <v>45869</v>
      </c>
      <c r="X238">
        <v>7</v>
      </c>
      <c r="Y238" s="317">
        <v>26980</v>
      </c>
      <c r="AC238" s="317"/>
      <c r="AD238" s="317"/>
      <c r="AE238" s="317"/>
      <c r="AF238" s="317"/>
    </row>
    <row r="239" spans="1:32">
      <c r="A239">
        <v>238</v>
      </c>
      <c r="B239" t="s">
        <v>12465</v>
      </c>
      <c r="C239" t="s">
        <v>12466</v>
      </c>
      <c r="D239" t="s">
        <v>5942</v>
      </c>
      <c r="E239" t="s">
        <v>5944</v>
      </c>
      <c r="I239" s="1">
        <v>45792</v>
      </c>
      <c r="J239">
        <v>5</v>
      </c>
      <c r="L239" t="s">
        <v>16353</v>
      </c>
      <c r="N239">
        <v>50006878</v>
      </c>
      <c r="O239" t="s">
        <v>267</v>
      </c>
      <c r="P239">
        <v>6</v>
      </c>
      <c r="Q239">
        <v>5</v>
      </c>
      <c r="R239">
        <v>6</v>
      </c>
      <c r="W239" s="1">
        <v>45838</v>
      </c>
      <c r="X239">
        <v>6</v>
      </c>
      <c r="Y239" s="317">
        <v>71080</v>
      </c>
      <c r="Z239">
        <v>25.6</v>
      </c>
      <c r="AA239">
        <v>6</v>
      </c>
      <c r="AB239" t="s">
        <v>179</v>
      </c>
      <c r="AC239" s="317">
        <v>137633</v>
      </c>
      <c r="AD239" s="317"/>
      <c r="AE239" s="317"/>
      <c r="AF239" s="317"/>
    </row>
    <row r="240" spans="1:32">
      <c r="A240">
        <v>239</v>
      </c>
      <c r="B240" t="s">
        <v>12467</v>
      </c>
      <c r="C240" t="s">
        <v>12468</v>
      </c>
      <c r="D240" t="s">
        <v>5942</v>
      </c>
      <c r="E240" t="s">
        <v>5944</v>
      </c>
      <c r="I240" s="1">
        <v>45792</v>
      </c>
      <c r="J240">
        <v>5</v>
      </c>
      <c r="L240" t="s">
        <v>16353</v>
      </c>
      <c r="N240">
        <v>50006888</v>
      </c>
      <c r="O240" t="s">
        <v>267</v>
      </c>
      <c r="P240">
        <v>6</v>
      </c>
      <c r="Q240">
        <v>5</v>
      </c>
      <c r="R240">
        <v>6</v>
      </c>
      <c r="W240" s="1">
        <v>45838</v>
      </c>
      <c r="X240">
        <v>6</v>
      </c>
      <c r="Y240" s="317">
        <v>38700</v>
      </c>
      <c r="Z240">
        <v>25.6</v>
      </c>
      <c r="AA240">
        <v>6</v>
      </c>
      <c r="AB240" t="s">
        <v>179</v>
      </c>
      <c r="AC240" s="317">
        <v>74949</v>
      </c>
      <c r="AD240" s="317"/>
      <c r="AE240" s="317"/>
      <c r="AF240" s="317"/>
    </row>
    <row r="241" spans="1:32">
      <c r="A241">
        <v>240</v>
      </c>
      <c r="B241" t="s">
        <v>12469</v>
      </c>
      <c r="C241" t="s">
        <v>12470</v>
      </c>
      <c r="D241" t="s">
        <v>5942</v>
      </c>
      <c r="E241" t="s">
        <v>5993</v>
      </c>
      <c r="I241" s="1">
        <v>45792</v>
      </c>
      <c r="J241">
        <v>5</v>
      </c>
      <c r="L241" t="s">
        <v>16353</v>
      </c>
      <c r="N241">
        <v>50006894</v>
      </c>
      <c r="O241" t="s">
        <v>267</v>
      </c>
      <c r="P241">
        <v>6</v>
      </c>
      <c r="Q241">
        <v>5</v>
      </c>
      <c r="R241">
        <v>6</v>
      </c>
      <c r="W241" s="1">
        <v>45838</v>
      </c>
      <c r="X241">
        <v>6</v>
      </c>
      <c r="Y241" s="317">
        <v>37360</v>
      </c>
      <c r="Z241">
        <v>25.6</v>
      </c>
      <c r="AA241">
        <v>6</v>
      </c>
      <c r="AB241" t="s">
        <v>179</v>
      </c>
      <c r="AC241" s="317">
        <v>72353</v>
      </c>
      <c r="AD241" s="317"/>
      <c r="AE241" s="317"/>
      <c r="AF241" s="317"/>
    </row>
    <row r="242" spans="1:32">
      <c r="A242">
        <v>241</v>
      </c>
      <c r="B242" t="s">
        <v>12471</v>
      </c>
      <c r="C242" t="s">
        <v>12472</v>
      </c>
      <c r="D242" t="s">
        <v>5942</v>
      </c>
      <c r="E242" t="s">
        <v>5993</v>
      </c>
      <c r="I242" s="1">
        <v>45792</v>
      </c>
      <c r="J242">
        <v>5</v>
      </c>
      <c r="L242" t="s">
        <v>16353</v>
      </c>
      <c r="N242">
        <v>50006898</v>
      </c>
      <c r="O242" t="s">
        <v>267</v>
      </c>
      <c r="P242">
        <v>6</v>
      </c>
      <c r="Q242">
        <v>5</v>
      </c>
      <c r="R242">
        <v>6</v>
      </c>
      <c r="W242" s="1">
        <v>45838</v>
      </c>
      <c r="X242">
        <v>6</v>
      </c>
      <c r="Y242" s="317">
        <v>46400</v>
      </c>
      <c r="Z242">
        <v>25.6</v>
      </c>
      <c r="AA242">
        <v>6</v>
      </c>
      <c r="AB242" t="s">
        <v>179</v>
      </c>
      <c r="AC242" s="317">
        <v>89863</v>
      </c>
      <c r="AD242" s="317"/>
      <c r="AE242" s="317"/>
      <c r="AF242" s="317"/>
    </row>
    <row r="243" spans="1:32">
      <c r="A243">
        <v>242</v>
      </c>
      <c r="B243" t="s">
        <v>12473</v>
      </c>
      <c r="C243" t="s">
        <v>12474</v>
      </c>
      <c r="D243" t="s">
        <v>5942</v>
      </c>
      <c r="E243" t="s">
        <v>5993</v>
      </c>
      <c r="I243" s="1">
        <v>45792</v>
      </c>
      <c r="J243">
        <v>5</v>
      </c>
      <c r="L243" t="s">
        <v>16353</v>
      </c>
      <c r="N243">
        <v>50006899</v>
      </c>
      <c r="O243" t="s">
        <v>267</v>
      </c>
      <c r="P243">
        <v>7</v>
      </c>
      <c r="Q243">
        <v>5</v>
      </c>
      <c r="R243">
        <v>6</v>
      </c>
      <c r="W243" s="1">
        <v>45838</v>
      </c>
      <c r="X243">
        <v>6</v>
      </c>
      <c r="Y243" s="317">
        <v>70890</v>
      </c>
      <c r="Z243">
        <v>25.7</v>
      </c>
      <c r="AA243">
        <v>7</v>
      </c>
      <c r="AB243" t="s">
        <v>179</v>
      </c>
      <c r="AC243" s="317">
        <v>149198</v>
      </c>
      <c r="AD243" s="317"/>
      <c r="AE243" s="317"/>
      <c r="AF243" s="317"/>
    </row>
    <row r="244" spans="1:32">
      <c r="A244">
        <v>243</v>
      </c>
      <c r="B244" t="s">
        <v>12475</v>
      </c>
      <c r="C244" t="s">
        <v>12476</v>
      </c>
      <c r="D244" t="s">
        <v>5942</v>
      </c>
      <c r="E244" t="s">
        <v>5993</v>
      </c>
      <c r="I244" s="1">
        <v>45792</v>
      </c>
      <c r="J244">
        <v>5</v>
      </c>
      <c r="L244" t="s">
        <v>16353</v>
      </c>
      <c r="M244" t="s">
        <v>12167</v>
      </c>
      <c r="N244">
        <v>50006900</v>
      </c>
      <c r="O244" t="s">
        <v>267</v>
      </c>
      <c r="P244">
        <v>8</v>
      </c>
      <c r="Q244">
        <v>5</v>
      </c>
      <c r="R244">
        <v>7</v>
      </c>
      <c r="U244" t="s">
        <v>12477</v>
      </c>
      <c r="W244" s="1">
        <v>45869</v>
      </c>
      <c r="X244">
        <v>7</v>
      </c>
      <c r="Y244" s="317">
        <v>158590</v>
      </c>
      <c r="Z244">
        <v>25.8</v>
      </c>
      <c r="AA244">
        <v>8</v>
      </c>
      <c r="AB244" t="s">
        <v>179</v>
      </c>
      <c r="AC244" s="317">
        <v>265945</v>
      </c>
      <c r="AD244" s="317"/>
      <c r="AE244" s="317"/>
      <c r="AF244" s="317"/>
    </row>
    <row r="245" spans="1:32">
      <c r="A245">
        <v>244</v>
      </c>
      <c r="B245" t="s">
        <v>12478</v>
      </c>
      <c r="C245" t="s">
        <v>12479</v>
      </c>
      <c r="D245" t="s">
        <v>5942</v>
      </c>
      <c r="E245" t="s">
        <v>5993</v>
      </c>
      <c r="I245" s="1">
        <v>45792</v>
      </c>
      <c r="J245">
        <v>5</v>
      </c>
      <c r="L245" t="s">
        <v>16353</v>
      </c>
      <c r="M245" t="s">
        <v>12167</v>
      </c>
      <c r="N245">
        <v>50006901</v>
      </c>
      <c r="O245" t="s">
        <v>267</v>
      </c>
      <c r="P245">
        <v>8</v>
      </c>
      <c r="Q245">
        <v>5</v>
      </c>
      <c r="R245">
        <v>7</v>
      </c>
      <c r="S245" t="s">
        <v>12168</v>
      </c>
      <c r="U245" t="s">
        <v>12480</v>
      </c>
      <c r="W245" s="1">
        <v>45869</v>
      </c>
      <c r="X245">
        <v>7</v>
      </c>
      <c r="Y245" s="317">
        <v>72520</v>
      </c>
      <c r="Z245">
        <v>25.8</v>
      </c>
      <c r="AA245">
        <v>8</v>
      </c>
      <c r="AB245" t="s">
        <v>179</v>
      </c>
      <c r="AC245" s="317">
        <v>128040</v>
      </c>
      <c r="AD245" s="317"/>
      <c r="AE245" s="317"/>
      <c r="AF245" s="317"/>
    </row>
    <row r="246" spans="1:32">
      <c r="A246">
        <v>245</v>
      </c>
      <c r="B246" t="s">
        <v>12481</v>
      </c>
      <c r="C246" t="s">
        <v>12482</v>
      </c>
      <c r="D246" t="s">
        <v>5942</v>
      </c>
      <c r="E246" t="s">
        <v>5993</v>
      </c>
      <c r="I246" s="1">
        <v>45792</v>
      </c>
      <c r="J246">
        <v>5</v>
      </c>
      <c r="L246" t="s">
        <v>16353</v>
      </c>
      <c r="M246" t="s">
        <v>12167</v>
      </c>
      <c r="N246">
        <v>50006902</v>
      </c>
      <c r="O246" t="s">
        <v>267</v>
      </c>
      <c r="P246">
        <v>8</v>
      </c>
      <c r="Q246">
        <v>5</v>
      </c>
      <c r="R246">
        <v>7</v>
      </c>
      <c r="U246" t="s">
        <v>12477</v>
      </c>
      <c r="W246" s="1">
        <v>45869</v>
      </c>
      <c r="X246">
        <v>7</v>
      </c>
      <c r="Y246" s="317">
        <v>164410</v>
      </c>
      <c r="Z246">
        <v>25.8</v>
      </c>
      <c r="AA246">
        <v>8</v>
      </c>
      <c r="AB246" t="s">
        <v>179</v>
      </c>
      <c r="AC246" s="317">
        <v>275347</v>
      </c>
      <c r="AD246" s="317"/>
      <c r="AE246" s="317"/>
      <c r="AF246" s="317"/>
    </row>
    <row r="247" spans="1:32">
      <c r="A247">
        <v>246</v>
      </c>
      <c r="B247" t="s">
        <v>12483</v>
      </c>
      <c r="C247" t="s">
        <v>12484</v>
      </c>
      <c r="D247" t="s">
        <v>5942</v>
      </c>
      <c r="E247" t="s">
        <v>5993</v>
      </c>
      <c r="I247" s="1">
        <v>45792</v>
      </c>
      <c r="J247">
        <v>5</v>
      </c>
      <c r="L247" t="s">
        <v>16353</v>
      </c>
      <c r="M247" t="s">
        <v>12167</v>
      </c>
      <c r="N247">
        <v>50006903</v>
      </c>
      <c r="O247" t="s">
        <v>267</v>
      </c>
      <c r="P247">
        <v>8</v>
      </c>
      <c r="Q247">
        <v>5</v>
      </c>
      <c r="R247">
        <v>7</v>
      </c>
      <c r="W247" s="1">
        <v>45869</v>
      </c>
      <c r="X247">
        <v>7</v>
      </c>
      <c r="Y247" s="317">
        <v>70650</v>
      </c>
      <c r="Z247">
        <v>25.8</v>
      </c>
      <c r="AA247">
        <v>8</v>
      </c>
      <c r="AB247" t="s">
        <v>179</v>
      </c>
      <c r="AC247" s="317">
        <v>148767</v>
      </c>
      <c r="AD247" s="317"/>
      <c r="AE247" s="317"/>
      <c r="AF247" s="317"/>
    </row>
    <row r="248" spans="1:32">
      <c r="A248">
        <v>247</v>
      </c>
      <c r="B248" t="s">
        <v>12485</v>
      </c>
      <c r="C248" t="s">
        <v>12486</v>
      </c>
      <c r="D248" t="s">
        <v>5942</v>
      </c>
      <c r="E248" t="s">
        <v>5993</v>
      </c>
      <c r="I248" s="1">
        <v>45792</v>
      </c>
      <c r="J248">
        <v>5</v>
      </c>
      <c r="L248" t="s">
        <v>16353</v>
      </c>
      <c r="N248">
        <v>50006904</v>
      </c>
      <c r="O248" t="s">
        <v>267</v>
      </c>
      <c r="P248">
        <v>7</v>
      </c>
      <c r="Q248">
        <v>5</v>
      </c>
      <c r="R248">
        <v>7</v>
      </c>
      <c r="W248" s="1">
        <v>45869</v>
      </c>
      <c r="X248">
        <v>7</v>
      </c>
      <c r="Y248" s="317">
        <v>37020</v>
      </c>
      <c r="Z248">
        <v>25.7</v>
      </c>
      <c r="AA248">
        <v>7</v>
      </c>
      <c r="AB248" t="s">
        <v>179</v>
      </c>
      <c r="AC248" s="317">
        <v>71692</v>
      </c>
      <c r="AD248" s="317"/>
      <c r="AE248" s="317"/>
      <c r="AF248" s="317"/>
    </row>
    <row r="249" spans="1:32">
      <c r="A249">
        <v>248</v>
      </c>
      <c r="B249" t="s">
        <v>12487</v>
      </c>
      <c r="C249" t="s">
        <v>12488</v>
      </c>
      <c r="D249" t="s">
        <v>5942</v>
      </c>
      <c r="E249" t="s">
        <v>5993</v>
      </c>
      <c r="I249" s="1">
        <v>45792</v>
      </c>
      <c r="J249">
        <v>5</v>
      </c>
      <c r="L249" t="s">
        <v>16353</v>
      </c>
      <c r="N249">
        <v>50006907</v>
      </c>
      <c r="O249" t="s">
        <v>267</v>
      </c>
      <c r="P249">
        <v>7</v>
      </c>
      <c r="Q249">
        <v>5</v>
      </c>
      <c r="R249">
        <v>7</v>
      </c>
      <c r="W249" s="1">
        <v>45869</v>
      </c>
      <c r="X249">
        <v>7</v>
      </c>
      <c r="Y249" s="317">
        <v>40700</v>
      </c>
      <c r="Z249">
        <v>25.7</v>
      </c>
      <c r="AA249">
        <v>7</v>
      </c>
      <c r="AB249" t="s">
        <v>179</v>
      </c>
      <c r="AC249" s="317">
        <v>78819</v>
      </c>
      <c r="AD249" s="317"/>
      <c r="AE249" s="317"/>
      <c r="AF249" s="317"/>
    </row>
    <row r="250" spans="1:32">
      <c r="A250">
        <v>249</v>
      </c>
      <c r="B250" t="s">
        <v>12489</v>
      </c>
      <c r="C250" t="s">
        <v>12490</v>
      </c>
      <c r="D250" t="s">
        <v>5942</v>
      </c>
      <c r="E250" t="s">
        <v>12491</v>
      </c>
      <c r="I250" s="1">
        <v>45792</v>
      </c>
      <c r="J250">
        <v>5</v>
      </c>
      <c r="L250" t="s">
        <v>16353</v>
      </c>
      <c r="N250">
        <v>50006908</v>
      </c>
      <c r="O250" t="s">
        <v>267</v>
      </c>
      <c r="P250">
        <v>6</v>
      </c>
      <c r="Q250">
        <v>5</v>
      </c>
      <c r="R250">
        <v>6</v>
      </c>
      <c r="W250" s="1">
        <v>45838</v>
      </c>
      <c r="X250">
        <v>6</v>
      </c>
      <c r="Y250" s="317">
        <v>28640</v>
      </c>
      <c r="Z250">
        <v>25.6</v>
      </c>
      <c r="AA250">
        <v>6</v>
      </c>
      <c r="AB250" t="s">
        <v>179</v>
      </c>
      <c r="AC250" s="317">
        <v>55457</v>
      </c>
      <c r="AD250" s="317"/>
      <c r="AE250" s="317"/>
      <c r="AF250" s="317"/>
    </row>
    <row r="251" spans="1:32">
      <c r="A251">
        <v>250</v>
      </c>
      <c r="B251" t="s">
        <v>12492</v>
      </c>
      <c r="C251" t="s">
        <v>12493</v>
      </c>
      <c r="D251" t="s">
        <v>5942</v>
      </c>
      <c r="E251" t="s">
        <v>12491</v>
      </c>
      <c r="I251" s="1">
        <v>45792</v>
      </c>
      <c r="J251">
        <v>5</v>
      </c>
      <c r="L251" t="s">
        <v>16353</v>
      </c>
      <c r="M251" t="s">
        <v>12167</v>
      </c>
      <c r="N251">
        <v>50006909</v>
      </c>
      <c r="O251" t="s">
        <v>267</v>
      </c>
      <c r="P251">
        <v>8</v>
      </c>
      <c r="Q251">
        <v>5</v>
      </c>
      <c r="R251">
        <v>7</v>
      </c>
      <c r="W251" s="1">
        <v>45869</v>
      </c>
      <c r="X251">
        <v>7</v>
      </c>
      <c r="Y251" s="317">
        <v>75390</v>
      </c>
      <c r="Z251">
        <v>25.8</v>
      </c>
      <c r="AA251">
        <v>8</v>
      </c>
      <c r="AB251" t="s">
        <v>179</v>
      </c>
      <c r="AC251" s="317">
        <v>150067</v>
      </c>
      <c r="AD251" s="317"/>
      <c r="AE251" s="317"/>
      <c r="AF251" s="317"/>
    </row>
    <row r="252" spans="1:32">
      <c r="A252">
        <v>251</v>
      </c>
      <c r="B252" t="s">
        <v>6073</v>
      </c>
      <c r="C252" t="s">
        <v>6074</v>
      </c>
      <c r="D252" t="s">
        <v>5772</v>
      </c>
      <c r="E252" t="s">
        <v>5775</v>
      </c>
      <c r="F252">
        <v>45859</v>
      </c>
      <c r="G252" t="s">
        <v>5750</v>
      </c>
      <c r="I252" s="1">
        <v>45967</v>
      </c>
      <c r="J252">
        <v>11</v>
      </c>
      <c r="L252" t="s">
        <v>16353</v>
      </c>
      <c r="M252" t="s">
        <v>12450</v>
      </c>
      <c r="N252">
        <v>50041481</v>
      </c>
      <c r="O252" t="s">
        <v>6518</v>
      </c>
      <c r="P252">
        <v>12</v>
      </c>
      <c r="Q252">
        <v>11</v>
      </c>
      <c r="R252">
        <v>12</v>
      </c>
      <c r="S252" t="s">
        <v>12187</v>
      </c>
      <c r="W252" s="1">
        <v>46022</v>
      </c>
      <c r="X252">
        <v>12</v>
      </c>
      <c r="Y252" s="317">
        <v>32180</v>
      </c>
      <c r="Z252">
        <v>25.12</v>
      </c>
      <c r="AA252">
        <v>12</v>
      </c>
      <c r="AB252" t="s">
        <v>95</v>
      </c>
      <c r="AC252" s="317">
        <v>82950</v>
      </c>
      <c r="AD252" s="317"/>
      <c r="AE252" s="317"/>
      <c r="AF252" s="317"/>
    </row>
    <row r="253" spans="1:32">
      <c r="A253">
        <v>252</v>
      </c>
      <c r="B253" t="s">
        <v>6075</v>
      </c>
      <c r="C253" t="s">
        <v>6076</v>
      </c>
      <c r="D253" t="s">
        <v>5772</v>
      </c>
      <c r="E253" t="s">
        <v>5775</v>
      </c>
      <c r="F253">
        <v>45833</v>
      </c>
      <c r="I253" s="1">
        <v>45912</v>
      </c>
      <c r="J253">
        <v>9</v>
      </c>
      <c r="L253" t="s">
        <v>16353</v>
      </c>
      <c r="M253" t="s">
        <v>12268</v>
      </c>
      <c r="N253">
        <v>50032144</v>
      </c>
      <c r="O253" t="s">
        <v>6518</v>
      </c>
      <c r="P253" t="s">
        <v>43</v>
      </c>
      <c r="Q253">
        <v>9</v>
      </c>
      <c r="R253" t="s">
        <v>43</v>
      </c>
      <c r="W253" s="1">
        <v>45961</v>
      </c>
      <c r="X253">
        <v>10</v>
      </c>
      <c r="Y253" s="317">
        <v>27640</v>
      </c>
      <c r="AC253" s="317"/>
      <c r="AD253" s="317"/>
      <c r="AE253" s="317"/>
      <c r="AF253" s="317"/>
    </row>
    <row r="254" spans="1:32">
      <c r="A254">
        <v>253</v>
      </c>
      <c r="B254" t="s">
        <v>12494</v>
      </c>
      <c r="C254" t="s">
        <v>12495</v>
      </c>
      <c r="D254" t="s">
        <v>5772</v>
      </c>
      <c r="E254" t="s">
        <v>5775</v>
      </c>
      <c r="F254">
        <v>45810</v>
      </c>
      <c r="G254">
        <v>45796</v>
      </c>
      <c r="I254" s="1"/>
      <c r="J254" t="s">
        <v>43</v>
      </c>
      <c r="P254" t="s">
        <v>43</v>
      </c>
      <c r="Q254" t="s">
        <v>43</v>
      </c>
      <c r="R254" t="s">
        <v>43</v>
      </c>
      <c r="W254" s="1"/>
      <c r="Y254" s="317"/>
      <c r="AC254" s="317"/>
      <c r="AD254" s="317"/>
      <c r="AE254" s="317"/>
      <c r="AF254" s="317"/>
    </row>
    <row r="255" spans="1:32">
      <c r="A255">
        <v>254</v>
      </c>
      <c r="B255" t="s">
        <v>12496</v>
      </c>
      <c r="C255" t="s">
        <v>12497</v>
      </c>
      <c r="D255" t="s">
        <v>5772</v>
      </c>
      <c r="E255" t="s">
        <v>5775</v>
      </c>
      <c r="F255">
        <v>45804</v>
      </c>
      <c r="G255">
        <v>45796</v>
      </c>
      <c r="I255" s="1">
        <v>45849</v>
      </c>
      <c r="J255">
        <v>7</v>
      </c>
      <c r="L255" t="s">
        <v>16353</v>
      </c>
      <c r="M255">
        <v>8700</v>
      </c>
      <c r="O255" t="s">
        <v>6518</v>
      </c>
      <c r="P255">
        <v>9</v>
      </c>
      <c r="Q255">
        <v>7</v>
      </c>
      <c r="R255">
        <v>9</v>
      </c>
      <c r="W255" s="1">
        <v>45930</v>
      </c>
      <c r="X255">
        <v>0</v>
      </c>
      <c r="Y255" s="317">
        <v>26640</v>
      </c>
      <c r="Z255">
        <v>25.9</v>
      </c>
      <c r="AA255">
        <v>9</v>
      </c>
      <c r="AB255" t="s">
        <v>411</v>
      </c>
      <c r="AC255" s="317">
        <v>69750</v>
      </c>
      <c r="AD255" s="317"/>
      <c r="AE255" s="317"/>
      <c r="AF255" s="317"/>
    </row>
    <row r="256" spans="1:32">
      <c r="A256">
        <v>255</v>
      </c>
      <c r="B256" t="s">
        <v>6077</v>
      </c>
      <c r="C256" t="s">
        <v>6078</v>
      </c>
      <c r="D256" t="s">
        <v>46</v>
      </c>
      <c r="E256" t="s">
        <v>6055</v>
      </c>
      <c r="F256">
        <v>46153</v>
      </c>
      <c r="G256" t="s">
        <v>5750</v>
      </c>
      <c r="I256" s="1"/>
      <c r="J256" t="s">
        <v>43</v>
      </c>
      <c r="P256" t="s">
        <v>43</v>
      </c>
      <c r="Q256" t="s">
        <v>43</v>
      </c>
      <c r="R256" t="s">
        <v>43</v>
      </c>
      <c r="W256" s="1"/>
      <c r="Y256" s="317"/>
      <c r="AC256" s="317"/>
      <c r="AD256" s="317"/>
      <c r="AE256" s="317"/>
      <c r="AF256" s="317"/>
    </row>
    <row r="257" spans="1:32">
      <c r="A257">
        <v>256</v>
      </c>
      <c r="B257" t="s">
        <v>12498</v>
      </c>
      <c r="C257" t="s">
        <v>12499</v>
      </c>
      <c r="D257" t="s">
        <v>5942</v>
      </c>
      <c r="E257" t="s">
        <v>12491</v>
      </c>
      <c r="I257" s="1">
        <v>45793</v>
      </c>
      <c r="J257">
        <v>5</v>
      </c>
      <c r="L257" t="s">
        <v>16353</v>
      </c>
      <c r="M257" t="s">
        <v>12500</v>
      </c>
      <c r="O257" t="s">
        <v>267</v>
      </c>
      <c r="P257">
        <v>6</v>
      </c>
      <c r="Q257">
        <v>5</v>
      </c>
      <c r="R257">
        <v>6</v>
      </c>
      <c r="W257" s="1">
        <v>45838</v>
      </c>
      <c r="X257">
        <v>6</v>
      </c>
      <c r="Y257" s="317">
        <v>22620</v>
      </c>
      <c r="Z257">
        <v>25.6</v>
      </c>
      <c r="AA257">
        <v>6</v>
      </c>
      <c r="AB257" t="s">
        <v>411</v>
      </c>
      <c r="AC257" s="317">
        <v>57030</v>
      </c>
      <c r="AD257" s="317"/>
      <c r="AE257" s="317"/>
      <c r="AF257" s="317"/>
    </row>
    <row r="258" spans="1:32">
      <c r="A258">
        <v>257</v>
      </c>
      <c r="B258" t="s">
        <v>12501</v>
      </c>
      <c r="C258" t="s">
        <v>12502</v>
      </c>
      <c r="D258" t="s">
        <v>46</v>
      </c>
      <c r="E258" t="s">
        <v>5748</v>
      </c>
      <c r="I258" s="1">
        <v>45793</v>
      </c>
      <c r="J258">
        <v>5</v>
      </c>
      <c r="L258" t="s">
        <v>16353</v>
      </c>
      <c r="M258">
        <v>8700</v>
      </c>
      <c r="O258" t="s">
        <v>10340</v>
      </c>
      <c r="P258">
        <v>6</v>
      </c>
      <c r="Q258">
        <v>5</v>
      </c>
      <c r="R258">
        <v>6</v>
      </c>
      <c r="W258" s="1">
        <v>45838</v>
      </c>
      <c r="X258">
        <v>6</v>
      </c>
      <c r="Y258" s="317">
        <v>55480</v>
      </c>
      <c r="Z258">
        <v>25.6</v>
      </c>
      <c r="AA258">
        <v>6</v>
      </c>
      <c r="AB258" t="s">
        <v>411</v>
      </c>
      <c r="AC258" s="317">
        <v>139930</v>
      </c>
      <c r="AD258" s="317"/>
      <c r="AE258" s="317"/>
      <c r="AF258" s="317"/>
    </row>
    <row r="259" spans="1:32">
      <c r="A259">
        <v>258</v>
      </c>
      <c r="B259" t="s">
        <v>12503</v>
      </c>
      <c r="C259" t="s">
        <v>12504</v>
      </c>
      <c r="D259" t="s">
        <v>46</v>
      </c>
      <c r="E259" t="s">
        <v>3282</v>
      </c>
      <c r="F259">
        <v>45807</v>
      </c>
      <c r="G259">
        <v>45796</v>
      </c>
      <c r="I259" s="1"/>
      <c r="J259" t="s">
        <v>43</v>
      </c>
      <c r="P259" t="s">
        <v>43</v>
      </c>
      <c r="Q259" t="s">
        <v>43</v>
      </c>
      <c r="R259" t="s">
        <v>43</v>
      </c>
      <c r="W259" s="1"/>
      <c r="Y259" s="317"/>
      <c r="AC259" s="317"/>
      <c r="AD259" s="317"/>
      <c r="AE259" s="317"/>
      <c r="AF259" s="317"/>
    </row>
    <row r="260" spans="1:32">
      <c r="A260">
        <v>259</v>
      </c>
      <c r="B260" t="s">
        <v>6081</v>
      </c>
      <c r="C260" t="s">
        <v>6082</v>
      </c>
      <c r="D260" t="s">
        <v>5942</v>
      </c>
      <c r="E260" t="s">
        <v>5993</v>
      </c>
      <c r="F260">
        <v>45848</v>
      </c>
      <c r="G260" t="s">
        <v>5750</v>
      </c>
      <c r="I260" s="1"/>
      <c r="J260" t="s">
        <v>43</v>
      </c>
      <c r="P260" t="s">
        <v>43</v>
      </c>
      <c r="Q260" t="s">
        <v>43</v>
      </c>
      <c r="R260" t="s">
        <v>43</v>
      </c>
      <c r="W260" s="1"/>
      <c r="Y260" s="317"/>
      <c r="AC260" s="317"/>
      <c r="AD260" s="317"/>
      <c r="AE260" s="317"/>
      <c r="AF260" s="317"/>
    </row>
    <row r="261" spans="1:32">
      <c r="A261">
        <v>260</v>
      </c>
      <c r="B261" t="s">
        <v>6088</v>
      </c>
      <c r="C261" t="s">
        <v>6089</v>
      </c>
      <c r="D261" t="s">
        <v>5772</v>
      </c>
      <c r="E261" t="s">
        <v>5775</v>
      </c>
      <c r="F261">
        <v>45839</v>
      </c>
      <c r="I261" s="1"/>
      <c r="J261" t="s">
        <v>43</v>
      </c>
      <c r="P261" t="s">
        <v>43</v>
      </c>
      <c r="Q261" t="s">
        <v>43</v>
      </c>
      <c r="R261" t="s">
        <v>43</v>
      </c>
      <c r="W261" s="1"/>
      <c r="Y261" s="317"/>
      <c r="AC261" s="317"/>
      <c r="AD261" s="317"/>
      <c r="AE261" s="317"/>
      <c r="AF261" s="317"/>
    </row>
    <row r="262" spans="1:32">
      <c r="A262">
        <v>261</v>
      </c>
      <c r="B262" t="s">
        <v>6086</v>
      </c>
      <c r="C262" t="s">
        <v>6087</v>
      </c>
      <c r="D262" t="s">
        <v>46</v>
      </c>
      <c r="E262" t="s">
        <v>3282</v>
      </c>
      <c r="F262">
        <v>45839</v>
      </c>
      <c r="I262" s="1">
        <v>45965</v>
      </c>
      <c r="J262">
        <v>11</v>
      </c>
      <c r="L262" t="s">
        <v>16353</v>
      </c>
      <c r="M262" t="s">
        <v>12175</v>
      </c>
      <c r="N262">
        <v>50040836</v>
      </c>
      <c r="O262" t="s">
        <v>267</v>
      </c>
      <c r="P262" t="s">
        <v>43</v>
      </c>
      <c r="Q262">
        <v>11</v>
      </c>
      <c r="R262" t="s">
        <v>43</v>
      </c>
      <c r="W262" s="1">
        <v>46022</v>
      </c>
      <c r="X262">
        <v>12</v>
      </c>
      <c r="Y262" s="317">
        <v>31140</v>
      </c>
      <c r="AC262" s="317"/>
      <c r="AD262" s="317"/>
      <c r="AE262" s="317"/>
      <c r="AF262" s="317"/>
    </row>
    <row r="263" spans="1:32">
      <c r="A263">
        <v>262</v>
      </c>
      <c r="B263" t="s">
        <v>6090</v>
      </c>
      <c r="C263" t="s">
        <v>6091</v>
      </c>
      <c r="D263" t="s">
        <v>46</v>
      </c>
      <c r="E263" t="s">
        <v>5829</v>
      </c>
      <c r="F263">
        <v>45873</v>
      </c>
      <c r="G263" t="s">
        <v>5750</v>
      </c>
      <c r="I263" s="1"/>
      <c r="J263" t="s">
        <v>43</v>
      </c>
      <c r="P263" t="s">
        <v>43</v>
      </c>
      <c r="Q263" t="s">
        <v>43</v>
      </c>
      <c r="R263" t="s">
        <v>43</v>
      </c>
      <c r="W263" s="1"/>
      <c r="Y263" s="317"/>
      <c r="AC263" s="317"/>
      <c r="AD263" s="317"/>
      <c r="AE263" s="317"/>
      <c r="AF263" s="317"/>
    </row>
    <row r="264" spans="1:32">
      <c r="A264">
        <v>263</v>
      </c>
      <c r="B264" t="s">
        <v>12505</v>
      </c>
      <c r="C264" t="s">
        <v>12506</v>
      </c>
      <c r="D264" t="s">
        <v>46</v>
      </c>
      <c r="E264" t="s">
        <v>5748</v>
      </c>
      <c r="F264">
        <v>45807</v>
      </c>
      <c r="G264">
        <v>45806</v>
      </c>
      <c r="I264" s="1"/>
      <c r="J264" t="s">
        <v>43</v>
      </c>
      <c r="P264" t="s">
        <v>43</v>
      </c>
      <c r="Q264" t="s">
        <v>43</v>
      </c>
      <c r="R264" t="s">
        <v>43</v>
      </c>
      <c r="W264" s="1"/>
      <c r="Y264" s="317"/>
      <c r="AC264" s="317"/>
      <c r="AD264" s="317"/>
      <c r="AE264" s="317"/>
      <c r="AF264" s="317"/>
    </row>
    <row r="265" spans="1:32">
      <c r="A265">
        <v>264</v>
      </c>
      <c r="B265" t="s">
        <v>12507</v>
      </c>
      <c r="C265" t="s">
        <v>12508</v>
      </c>
      <c r="D265" t="s">
        <v>46</v>
      </c>
      <c r="E265" t="s">
        <v>5748</v>
      </c>
      <c r="F265">
        <v>45810</v>
      </c>
      <c r="G265">
        <v>45807</v>
      </c>
      <c r="I265" s="1"/>
      <c r="J265" t="s">
        <v>43</v>
      </c>
      <c r="P265" t="s">
        <v>43</v>
      </c>
      <c r="Q265" t="s">
        <v>43</v>
      </c>
      <c r="R265" t="s">
        <v>43</v>
      </c>
      <c r="W265" s="1"/>
      <c r="Y265" s="317"/>
      <c r="AC265" s="317"/>
      <c r="AD265" s="317"/>
      <c r="AE265" s="317"/>
      <c r="AF265" s="317"/>
    </row>
    <row r="266" spans="1:32">
      <c r="A266">
        <v>265</v>
      </c>
      <c r="B266" t="s">
        <v>12509</v>
      </c>
      <c r="C266" t="s">
        <v>12510</v>
      </c>
      <c r="D266" t="s">
        <v>46</v>
      </c>
      <c r="E266" t="s">
        <v>6161</v>
      </c>
      <c r="I266" s="1">
        <v>45792</v>
      </c>
      <c r="J266">
        <v>5</v>
      </c>
      <c r="L266" t="s">
        <v>16353</v>
      </c>
      <c r="M266">
        <v>6100</v>
      </c>
      <c r="O266" t="s">
        <v>267</v>
      </c>
      <c r="P266">
        <v>10</v>
      </c>
      <c r="Q266">
        <v>5</v>
      </c>
      <c r="R266">
        <v>9</v>
      </c>
      <c r="W266" s="1">
        <v>45930</v>
      </c>
      <c r="X266">
        <v>9</v>
      </c>
      <c r="Y266" s="317">
        <v>32700</v>
      </c>
      <c r="Z266">
        <v>25.1</v>
      </c>
      <c r="AA266">
        <v>10</v>
      </c>
      <c r="AB266" t="s">
        <v>411</v>
      </c>
      <c r="AC266" s="317">
        <v>82470</v>
      </c>
      <c r="AD266" s="317"/>
      <c r="AE266" s="317"/>
      <c r="AF266" s="317"/>
    </row>
    <row r="267" spans="1:32">
      <c r="A267">
        <v>266</v>
      </c>
      <c r="B267" t="s">
        <v>12511</v>
      </c>
      <c r="C267" t="s">
        <v>12512</v>
      </c>
      <c r="D267" t="s">
        <v>5772</v>
      </c>
      <c r="E267" t="s">
        <v>5775</v>
      </c>
      <c r="F267">
        <v>45817</v>
      </c>
      <c r="G267">
        <v>45816</v>
      </c>
      <c r="I267" s="1">
        <v>45863</v>
      </c>
      <c r="J267">
        <v>7</v>
      </c>
      <c r="L267" t="s">
        <v>16353</v>
      </c>
      <c r="M267">
        <v>8700</v>
      </c>
      <c r="O267" t="s">
        <v>6518</v>
      </c>
      <c r="P267">
        <v>9</v>
      </c>
      <c r="Q267">
        <v>7</v>
      </c>
      <c r="R267">
        <v>9</v>
      </c>
      <c r="W267" s="1">
        <v>45930</v>
      </c>
      <c r="X267">
        <v>0</v>
      </c>
      <c r="Y267" s="317">
        <v>26660</v>
      </c>
      <c r="Z267">
        <v>25.9</v>
      </c>
      <c r="AA267">
        <v>9</v>
      </c>
      <c r="AB267" t="s">
        <v>411</v>
      </c>
      <c r="AC267" s="317">
        <v>69800</v>
      </c>
      <c r="AD267" s="317"/>
      <c r="AE267" s="317"/>
      <c r="AF267" s="317"/>
    </row>
    <row r="268" spans="1:32">
      <c r="A268">
        <v>267</v>
      </c>
      <c r="B268" t="s">
        <v>12513</v>
      </c>
      <c r="C268" t="s">
        <v>12514</v>
      </c>
      <c r="D268" t="s">
        <v>5772</v>
      </c>
      <c r="E268" t="s">
        <v>5775</v>
      </c>
      <c r="F268">
        <v>45806</v>
      </c>
      <c r="G268">
        <v>45797</v>
      </c>
      <c r="I268" s="1"/>
      <c r="J268" t="s">
        <v>43</v>
      </c>
      <c r="P268" t="s">
        <v>43</v>
      </c>
      <c r="Q268" t="s">
        <v>43</v>
      </c>
      <c r="R268" t="s">
        <v>43</v>
      </c>
      <c r="W268" s="1"/>
      <c r="Y268" s="317"/>
      <c r="AC268" s="317"/>
      <c r="AD268" s="317"/>
      <c r="AE268" s="317"/>
      <c r="AF268" s="317"/>
    </row>
    <row r="269" spans="1:32">
      <c r="A269">
        <v>268</v>
      </c>
      <c r="B269" t="s">
        <v>12515</v>
      </c>
      <c r="C269" t="s">
        <v>12516</v>
      </c>
      <c r="D269" t="s">
        <v>5772</v>
      </c>
      <c r="E269" t="s">
        <v>5775</v>
      </c>
      <c r="F269">
        <v>45817</v>
      </c>
      <c r="G269">
        <v>45816</v>
      </c>
      <c r="I269" s="1"/>
      <c r="J269" t="s">
        <v>43</v>
      </c>
      <c r="P269" t="s">
        <v>43</v>
      </c>
      <c r="Q269" t="s">
        <v>43</v>
      </c>
      <c r="R269" t="s">
        <v>43</v>
      </c>
      <c r="W269" s="1"/>
      <c r="Y269" s="317"/>
      <c r="AC269" s="317"/>
      <c r="AD269" s="317"/>
      <c r="AE269" s="317"/>
      <c r="AF269" s="317"/>
    </row>
    <row r="270" spans="1:32">
      <c r="A270">
        <v>269</v>
      </c>
      <c r="B270" t="s">
        <v>12517</v>
      </c>
      <c r="C270" t="s">
        <v>12518</v>
      </c>
      <c r="D270" t="s">
        <v>5772</v>
      </c>
      <c r="E270" t="s">
        <v>5775</v>
      </c>
      <c r="F270">
        <v>45806</v>
      </c>
      <c r="G270">
        <v>45805</v>
      </c>
      <c r="I270" s="1">
        <v>45868</v>
      </c>
      <c r="J270">
        <v>7</v>
      </c>
      <c r="L270" t="s">
        <v>16353</v>
      </c>
      <c r="M270">
        <v>6310</v>
      </c>
      <c r="O270" t="s">
        <v>6518</v>
      </c>
      <c r="P270">
        <v>9</v>
      </c>
      <c r="Q270">
        <v>8</v>
      </c>
      <c r="R270">
        <v>9</v>
      </c>
      <c r="W270" s="1">
        <v>45930</v>
      </c>
      <c r="X270">
        <v>0</v>
      </c>
      <c r="Y270" s="317">
        <v>50520</v>
      </c>
      <c r="Z270">
        <v>25.9</v>
      </c>
      <c r="AA270">
        <v>9</v>
      </c>
      <c r="AB270" t="s">
        <v>411</v>
      </c>
      <c r="AC270" s="317">
        <v>128089</v>
      </c>
      <c r="AD270" s="317"/>
      <c r="AE270" s="317"/>
      <c r="AF270" s="317"/>
    </row>
    <row r="271" spans="1:32">
      <c r="A271">
        <v>270</v>
      </c>
      <c r="B271" t="s">
        <v>12519</v>
      </c>
      <c r="C271" t="s">
        <v>12520</v>
      </c>
      <c r="D271" t="s">
        <v>46</v>
      </c>
      <c r="E271" t="s">
        <v>5748</v>
      </c>
      <c r="F271">
        <v>45823</v>
      </c>
      <c r="G271">
        <v>45808</v>
      </c>
      <c r="I271" s="1"/>
      <c r="J271" t="s">
        <v>43</v>
      </c>
      <c r="P271" t="s">
        <v>43</v>
      </c>
      <c r="Q271" t="s">
        <v>43</v>
      </c>
      <c r="R271" t="s">
        <v>43</v>
      </c>
      <c r="W271" s="1"/>
      <c r="Y271" s="317"/>
      <c r="AC271" s="317"/>
      <c r="AD271" s="317"/>
      <c r="AE271" s="317"/>
      <c r="AF271" s="317"/>
    </row>
    <row r="272" spans="1:32">
      <c r="A272">
        <v>271</v>
      </c>
      <c r="B272" t="s">
        <v>12521</v>
      </c>
      <c r="C272" t="s">
        <v>12522</v>
      </c>
      <c r="D272" t="s">
        <v>46</v>
      </c>
      <c r="E272" t="s">
        <v>5748</v>
      </c>
      <c r="F272">
        <v>45805</v>
      </c>
      <c r="G272">
        <v>45804</v>
      </c>
      <c r="I272" s="1"/>
      <c r="J272" t="s">
        <v>43</v>
      </c>
      <c r="P272" t="s">
        <v>43</v>
      </c>
      <c r="Q272" t="s">
        <v>43</v>
      </c>
      <c r="R272" t="s">
        <v>43</v>
      </c>
      <c r="W272" s="1"/>
      <c r="Y272" s="317"/>
      <c r="AC272" s="317"/>
      <c r="AD272" s="317"/>
      <c r="AE272" s="317"/>
      <c r="AF272" s="317"/>
    </row>
    <row r="273" spans="1:32">
      <c r="A273">
        <v>272</v>
      </c>
      <c r="B273" t="s">
        <v>12523</v>
      </c>
      <c r="C273" t="s">
        <v>12524</v>
      </c>
      <c r="D273" t="s">
        <v>46</v>
      </c>
      <c r="E273" t="s">
        <v>5748</v>
      </c>
      <c r="F273">
        <v>45805</v>
      </c>
      <c r="G273">
        <v>45804</v>
      </c>
      <c r="I273" s="1"/>
      <c r="J273" t="s">
        <v>43</v>
      </c>
      <c r="P273" t="s">
        <v>43</v>
      </c>
      <c r="Q273" t="s">
        <v>43</v>
      </c>
      <c r="R273" t="s">
        <v>43</v>
      </c>
      <c r="W273" s="1"/>
      <c r="Y273" s="317"/>
      <c r="AC273" s="317"/>
      <c r="AD273" s="317"/>
      <c r="AE273" s="317"/>
      <c r="AF273" s="317"/>
    </row>
    <row r="274" spans="1:32">
      <c r="A274">
        <v>273</v>
      </c>
      <c r="B274" t="s">
        <v>12525</v>
      </c>
      <c r="C274" t="s">
        <v>12526</v>
      </c>
      <c r="D274" t="s">
        <v>5772</v>
      </c>
      <c r="E274" t="s">
        <v>5775</v>
      </c>
      <c r="F274">
        <v>45819</v>
      </c>
      <c r="G274">
        <v>45818</v>
      </c>
      <c r="I274" s="1">
        <v>45860</v>
      </c>
      <c r="J274">
        <v>7</v>
      </c>
      <c r="L274" t="s">
        <v>16353</v>
      </c>
      <c r="M274">
        <v>8700</v>
      </c>
      <c r="O274" t="s">
        <v>6518</v>
      </c>
      <c r="P274">
        <v>9</v>
      </c>
      <c r="Q274">
        <v>7</v>
      </c>
      <c r="R274">
        <v>9</v>
      </c>
      <c r="W274" s="1">
        <v>45930</v>
      </c>
      <c r="X274">
        <v>0</v>
      </c>
      <c r="Y274" s="317">
        <v>24300</v>
      </c>
      <c r="Z274">
        <v>25.9</v>
      </c>
      <c r="AA274">
        <v>9</v>
      </c>
      <c r="AB274" t="s">
        <v>411</v>
      </c>
      <c r="AC274" s="317">
        <v>63620</v>
      </c>
      <c r="AD274" s="317"/>
      <c r="AE274" s="317"/>
      <c r="AF274" s="317"/>
    </row>
    <row r="275" spans="1:32">
      <c r="A275">
        <v>274</v>
      </c>
      <c r="B275" t="s">
        <v>12527</v>
      </c>
      <c r="C275" t="s">
        <v>12528</v>
      </c>
      <c r="D275" t="s">
        <v>46</v>
      </c>
      <c r="E275" t="s">
        <v>6208</v>
      </c>
      <c r="F275">
        <v>45807</v>
      </c>
      <c r="G275">
        <v>45804</v>
      </c>
      <c r="I275" s="1"/>
      <c r="J275" t="s">
        <v>43</v>
      </c>
      <c r="P275" t="s">
        <v>43</v>
      </c>
      <c r="Q275" t="s">
        <v>43</v>
      </c>
      <c r="R275" t="s">
        <v>43</v>
      </c>
      <c r="W275" s="1"/>
      <c r="Y275" s="317"/>
      <c r="AC275" s="317"/>
      <c r="AD275" s="317"/>
      <c r="AE275" s="317"/>
      <c r="AF275" s="317"/>
    </row>
    <row r="276" spans="1:32">
      <c r="A276">
        <v>275</v>
      </c>
      <c r="B276" t="s">
        <v>12529</v>
      </c>
      <c r="C276" t="s">
        <v>12530</v>
      </c>
      <c r="D276" t="s">
        <v>46</v>
      </c>
      <c r="E276" t="s">
        <v>5748</v>
      </c>
      <c r="F276">
        <v>45817</v>
      </c>
      <c r="G276">
        <v>45816</v>
      </c>
      <c r="I276" s="1"/>
      <c r="J276" t="s">
        <v>43</v>
      </c>
      <c r="P276" t="s">
        <v>43</v>
      </c>
      <c r="Q276" t="s">
        <v>43</v>
      </c>
      <c r="R276" t="s">
        <v>43</v>
      </c>
      <c r="W276" s="1"/>
      <c r="Y276" s="317"/>
      <c r="AC276" s="317"/>
      <c r="AD276" s="317"/>
      <c r="AE276" s="317"/>
      <c r="AF276" s="317"/>
    </row>
    <row r="277" spans="1:32">
      <c r="A277">
        <v>276</v>
      </c>
      <c r="B277" t="s">
        <v>12531</v>
      </c>
      <c r="C277" t="s">
        <v>12532</v>
      </c>
      <c r="D277" t="s">
        <v>46</v>
      </c>
      <c r="E277" t="s">
        <v>6055</v>
      </c>
      <c r="F277">
        <v>45824</v>
      </c>
      <c r="G277">
        <v>45823</v>
      </c>
      <c r="I277" s="1"/>
      <c r="J277" t="s">
        <v>43</v>
      </c>
      <c r="P277" t="s">
        <v>43</v>
      </c>
      <c r="Q277" t="s">
        <v>43</v>
      </c>
      <c r="R277" t="s">
        <v>43</v>
      </c>
      <c r="W277" s="1"/>
      <c r="Y277" s="317"/>
      <c r="AC277" s="317"/>
      <c r="AD277" s="317"/>
      <c r="AE277" s="317"/>
      <c r="AF277" s="317"/>
    </row>
    <row r="278" spans="1:32">
      <c r="A278">
        <v>277</v>
      </c>
      <c r="B278" t="s">
        <v>12533</v>
      </c>
      <c r="C278" t="s">
        <v>12534</v>
      </c>
      <c r="D278" t="s">
        <v>46</v>
      </c>
      <c r="E278" t="s">
        <v>6161</v>
      </c>
      <c r="F278" t="s">
        <v>11478</v>
      </c>
      <c r="G278">
        <v>45804</v>
      </c>
      <c r="I278" s="1">
        <v>45894</v>
      </c>
      <c r="J278">
        <v>8</v>
      </c>
      <c r="L278" t="s">
        <v>16353</v>
      </c>
      <c r="M278">
        <v>8700</v>
      </c>
      <c r="O278" t="s">
        <v>267</v>
      </c>
      <c r="P278" t="s">
        <v>43</v>
      </c>
      <c r="Q278">
        <v>9</v>
      </c>
      <c r="R278" t="s">
        <v>43</v>
      </c>
      <c r="W278" s="1"/>
      <c r="Y278" s="317"/>
      <c r="AC278" s="317"/>
      <c r="AD278" s="317"/>
      <c r="AE278" s="317"/>
      <c r="AF278" s="317"/>
    </row>
    <row r="279" spans="1:32">
      <c r="A279">
        <v>278</v>
      </c>
      <c r="B279" t="s">
        <v>12535</v>
      </c>
      <c r="C279" t="s">
        <v>12536</v>
      </c>
      <c r="D279" t="s">
        <v>5772</v>
      </c>
      <c r="E279" t="s">
        <v>5775</v>
      </c>
      <c r="I279" s="1">
        <v>45800</v>
      </c>
      <c r="J279">
        <v>5</v>
      </c>
      <c r="L279" t="s">
        <v>16353</v>
      </c>
      <c r="M279">
        <v>6100</v>
      </c>
      <c r="O279" t="s">
        <v>6518</v>
      </c>
      <c r="P279">
        <v>7</v>
      </c>
      <c r="Q279">
        <v>5</v>
      </c>
      <c r="R279">
        <v>7</v>
      </c>
      <c r="W279" s="1">
        <v>45869</v>
      </c>
      <c r="X279">
        <v>7</v>
      </c>
      <c r="Y279" s="317">
        <v>26640</v>
      </c>
      <c r="Z279">
        <v>25.7</v>
      </c>
      <c r="AA279">
        <v>7</v>
      </c>
      <c r="AB279" t="s">
        <v>411</v>
      </c>
      <c r="AC279" s="317">
        <v>67170</v>
      </c>
      <c r="AD279" s="317"/>
      <c r="AE279" s="317"/>
      <c r="AF279" s="317"/>
    </row>
    <row r="280" spans="1:32">
      <c r="A280">
        <v>279</v>
      </c>
      <c r="B280" t="s">
        <v>12537</v>
      </c>
      <c r="C280" t="s">
        <v>12538</v>
      </c>
      <c r="D280" t="s">
        <v>5772</v>
      </c>
      <c r="E280" t="s">
        <v>5775</v>
      </c>
      <c r="I280" s="1">
        <v>45800</v>
      </c>
      <c r="J280">
        <v>5</v>
      </c>
      <c r="L280" t="s">
        <v>16353</v>
      </c>
      <c r="M280">
        <v>6100</v>
      </c>
      <c r="O280" t="s">
        <v>6518</v>
      </c>
      <c r="P280">
        <v>7</v>
      </c>
      <c r="Q280">
        <v>5</v>
      </c>
      <c r="R280">
        <v>7</v>
      </c>
      <c r="W280" s="1">
        <v>45869</v>
      </c>
      <c r="X280">
        <v>7</v>
      </c>
      <c r="Y280" s="317">
        <v>33340</v>
      </c>
      <c r="Z280">
        <v>25.7</v>
      </c>
      <c r="AA280">
        <v>7</v>
      </c>
      <c r="AB280" t="s">
        <v>411</v>
      </c>
      <c r="AC280" s="317">
        <v>84070</v>
      </c>
      <c r="AD280" s="317"/>
      <c r="AE280" s="317"/>
      <c r="AF280" s="317"/>
    </row>
    <row r="281" spans="1:32">
      <c r="A281">
        <v>280</v>
      </c>
      <c r="B281" t="s">
        <v>12539</v>
      </c>
      <c r="C281" t="s">
        <v>12540</v>
      </c>
      <c r="D281" t="s">
        <v>5772</v>
      </c>
      <c r="E281" t="s">
        <v>5775</v>
      </c>
      <c r="I281" s="1">
        <v>45800</v>
      </c>
      <c r="J281">
        <v>5</v>
      </c>
      <c r="L281" t="s">
        <v>16353</v>
      </c>
      <c r="M281">
        <v>8700</v>
      </c>
      <c r="O281" t="s">
        <v>6518</v>
      </c>
      <c r="P281">
        <v>7</v>
      </c>
      <c r="Q281">
        <v>5</v>
      </c>
      <c r="R281">
        <v>7</v>
      </c>
      <c r="W281" s="1">
        <v>45869</v>
      </c>
      <c r="X281">
        <v>7</v>
      </c>
      <c r="Y281" s="317">
        <v>43380</v>
      </c>
      <c r="Z281">
        <v>25.7</v>
      </c>
      <c r="AA281">
        <v>7</v>
      </c>
      <c r="AB281" t="s">
        <v>411</v>
      </c>
      <c r="AC281" s="317">
        <v>109390</v>
      </c>
      <c r="AD281" s="317"/>
      <c r="AE281" s="317"/>
      <c r="AF281" s="317"/>
    </row>
    <row r="282" spans="1:32">
      <c r="A282">
        <v>281</v>
      </c>
      <c r="B282" t="s">
        <v>12541</v>
      </c>
      <c r="C282" t="s">
        <v>12421</v>
      </c>
      <c r="D282" t="s">
        <v>5772</v>
      </c>
      <c r="E282" t="s">
        <v>5775</v>
      </c>
      <c r="I282" s="1">
        <v>45800</v>
      </c>
      <c r="J282">
        <v>5</v>
      </c>
      <c r="L282" t="s">
        <v>16353</v>
      </c>
      <c r="M282">
        <v>8700</v>
      </c>
      <c r="O282" t="s">
        <v>6518</v>
      </c>
      <c r="P282">
        <v>7</v>
      </c>
      <c r="Q282">
        <v>5</v>
      </c>
      <c r="R282">
        <v>7</v>
      </c>
      <c r="W282" s="1">
        <v>45869</v>
      </c>
      <c r="X282">
        <v>7</v>
      </c>
      <c r="Y282" s="317">
        <v>25660</v>
      </c>
      <c r="Z282">
        <v>25.7</v>
      </c>
      <c r="AA282">
        <v>7</v>
      </c>
      <c r="AB282" t="s">
        <v>411</v>
      </c>
      <c r="AC282" s="317">
        <v>64710</v>
      </c>
      <c r="AD282" s="317"/>
      <c r="AE282" s="317"/>
      <c r="AF282" s="317"/>
    </row>
    <row r="283" spans="1:32">
      <c r="A283">
        <v>282</v>
      </c>
      <c r="B283" t="s">
        <v>12542</v>
      </c>
      <c r="C283" t="s">
        <v>12543</v>
      </c>
      <c r="D283" t="s">
        <v>5772</v>
      </c>
      <c r="E283" t="s">
        <v>5775</v>
      </c>
      <c r="I283" s="1">
        <v>45800</v>
      </c>
      <c r="J283">
        <v>5</v>
      </c>
      <c r="L283" t="s">
        <v>16353</v>
      </c>
      <c r="M283" t="s">
        <v>12207</v>
      </c>
      <c r="O283" t="s">
        <v>6518</v>
      </c>
      <c r="P283">
        <v>7</v>
      </c>
      <c r="Q283">
        <v>5</v>
      </c>
      <c r="R283">
        <v>7</v>
      </c>
      <c r="W283" s="1">
        <v>45869</v>
      </c>
      <c r="X283">
        <v>7</v>
      </c>
      <c r="Y283" s="317">
        <v>23640</v>
      </c>
      <c r="Z283">
        <v>25.7</v>
      </c>
      <c r="AA283">
        <v>7</v>
      </c>
      <c r="AB283" t="s">
        <v>411</v>
      </c>
      <c r="AC283" s="317">
        <v>59610</v>
      </c>
      <c r="AD283" s="317"/>
      <c r="AE283" s="317"/>
      <c r="AF283" s="317"/>
    </row>
    <row r="284" spans="1:32">
      <c r="A284">
        <v>283</v>
      </c>
      <c r="B284" t="s">
        <v>12544</v>
      </c>
      <c r="C284" t="s">
        <v>12545</v>
      </c>
      <c r="D284" t="s">
        <v>5772</v>
      </c>
      <c r="E284" t="s">
        <v>5775</v>
      </c>
      <c r="F284">
        <v>45814</v>
      </c>
      <c r="G284">
        <v>45813</v>
      </c>
      <c r="I284" s="1"/>
      <c r="J284" t="s">
        <v>43</v>
      </c>
      <c r="P284" t="s">
        <v>43</v>
      </c>
      <c r="Q284" t="s">
        <v>43</v>
      </c>
      <c r="R284" t="s">
        <v>43</v>
      </c>
      <c r="W284" s="1"/>
      <c r="Y284" s="317"/>
      <c r="AC284" s="317"/>
      <c r="AD284" s="317"/>
      <c r="AE284" s="317"/>
      <c r="AF284" s="317"/>
    </row>
    <row r="285" spans="1:32">
      <c r="A285">
        <v>284</v>
      </c>
      <c r="B285" t="s">
        <v>12546</v>
      </c>
      <c r="C285" t="s">
        <v>12547</v>
      </c>
      <c r="D285" t="s">
        <v>5772</v>
      </c>
      <c r="E285" t="s">
        <v>5775</v>
      </c>
      <c r="F285">
        <v>45814</v>
      </c>
      <c r="G285">
        <v>45813</v>
      </c>
      <c r="I285" s="1"/>
      <c r="J285" t="s">
        <v>43</v>
      </c>
      <c r="P285" t="s">
        <v>43</v>
      </c>
      <c r="Q285" t="s">
        <v>43</v>
      </c>
      <c r="R285" t="s">
        <v>43</v>
      </c>
      <c r="W285" s="1"/>
      <c r="Y285" s="317"/>
      <c r="AC285" s="317"/>
      <c r="AD285" s="317"/>
      <c r="AE285" s="317"/>
      <c r="AF285" s="317"/>
    </row>
    <row r="286" spans="1:32">
      <c r="A286">
        <v>285</v>
      </c>
      <c r="B286" t="s">
        <v>12548</v>
      </c>
      <c r="C286" t="s">
        <v>12549</v>
      </c>
      <c r="D286" t="s">
        <v>46</v>
      </c>
      <c r="E286" t="s">
        <v>5748</v>
      </c>
      <c r="F286">
        <v>45810</v>
      </c>
      <c r="G286">
        <v>45807</v>
      </c>
      <c r="I286" s="1"/>
      <c r="J286" t="s">
        <v>43</v>
      </c>
      <c r="P286" t="s">
        <v>43</v>
      </c>
      <c r="Q286" t="s">
        <v>43</v>
      </c>
      <c r="R286" t="s">
        <v>43</v>
      </c>
      <c r="W286" s="1"/>
      <c r="Y286" s="317"/>
      <c r="AC286" s="317"/>
      <c r="AD286" s="317"/>
      <c r="AE286" s="317"/>
      <c r="AF286" s="317"/>
    </row>
    <row r="287" spans="1:32">
      <c r="A287">
        <v>286</v>
      </c>
      <c r="B287" t="s">
        <v>12550</v>
      </c>
      <c r="C287" t="s">
        <v>12551</v>
      </c>
      <c r="D287" t="s">
        <v>46</v>
      </c>
      <c r="E287" t="s">
        <v>3282</v>
      </c>
      <c r="F287">
        <v>45817</v>
      </c>
      <c r="G287">
        <v>45816</v>
      </c>
      <c r="I287" s="1">
        <v>45981</v>
      </c>
      <c r="J287">
        <v>11</v>
      </c>
      <c r="L287" t="s">
        <v>16353</v>
      </c>
      <c r="M287">
        <v>8950</v>
      </c>
      <c r="O287" t="s">
        <v>267</v>
      </c>
      <c r="P287" t="s">
        <v>43</v>
      </c>
      <c r="Q287">
        <v>11</v>
      </c>
      <c r="R287" t="s">
        <v>43</v>
      </c>
      <c r="W287" s="1"/>
      <c r="Y287" s="317"/>
      <c r="AC287" s="317"/>
      <c r="AD287" s="317"/>
      <c r="AE287" s="317"/>
      <c r="AF287" s="317"/>
    </row>
    <row r="288" spans="1:32">
      <c r="A288">
        <v>287</v>
      </c>
      <c r="B288" t="s">
        <v>12552</v>
      </c>
      <c r="C288" t="s">
        <v>12553</v>
      </c>
      <c r="D288" t="s">
        <v>46</v>
      </c>
      <c r="E288" t="s">
        <v>5748</v>
      </c>
      <c r="F288">
        <v>45817</v>
      </c>
      <c r="G288">
        <v>45815</v>
      </c>
      <c r="I288" s="1"/>
      <c r="J288" t="s">
        <v>43</v>
      </c>
      <c r="P288" t="s">
        <v>43</v>
      </c>
      <c r="Q288" t="s">
        <v>43</v>
      </c>
      <c r="R288" t="s">
        <v>43</v>
      </c>
      <c r="W288" s="1"/>
      <c r="Y288" s="317"/>
      <c r="AC288" s="317"/>
      <c r="AD288" s="317"/>
      <c r="AE288" s="317"/>
      <c r="AF288" s="317"/>
    </row>
    <row r="289" spans="1:32">
      <c r="A289">
        <v>288</v>
      </c>
      <c r="B289" t="s">
        <v>12554</v>
      </c>
      <c r="C289" t="s">
        <v>12555</v>
      </c>
      <c r="D289" t="s">
        <v>5772</v>
      </c>
      <c r="E289" t="s">
        <v>5775</v>
      </c>
      <c r="F289">
        <v>45821</v>
      </c>
      <c r="G289">
        <v>45820</v>
      </c>
      <c r="I289" s="1">
        <v>45922</v>
      </c>
      <c r="J289">
        <v>9</v>
      </c>
      <c r="L289" t="s">
        <v>16353</v>
      </c>
      <c r="M289">
        <v>2000</v>
      </c>
      <c r="O289" t="s">
        <v>6518</v>
      </c>
      <c r="P289">
        <v>11</v>
      </c>
      <c r="Q289">
        <v>9</v>
      </c>
      <c r="R289">
        <v>11</v>
      </c>
      <c r="W289" s="1">
        <v>45991</v>
      </c>
      <c r="X289">
        <v>11</v>
      </c>
      <c r="Y289" s="317">
        <v>36020</v>
      </c>
      <c r="Z289">
        <v>25.11</v>
      </c>
      <c r="AA289">
        <v>11</v>
      </c>
      <c r="AB289" t="s">
        <v>411</v>
      </c>
      <c r="AC289" s="317">
        <v>94320</v>
      </c>
      <c r="AD289" s="317"/>
      <c r="AE289" s="317"/>
      <c r="AF289" s="317"/>
    </row>
    <row r="290" spans="1:32">
      <c r="A290">
        <v>289</v>
      </c>
      <c r="B290" t="s">
        <v>12556</v>
      </c>
      <c r="C290" t="s">
        <v>12557</v>
      </c>
      <c r="D290" t="s">
        <v>5772</v>
      </c>
      <c r="E290" t="s">
        <v>5775</v>
      </c>
      <c r="F290">
        <v>45821</v>
      </c>
      <c r="G290">
        <v>45820</v>
      </c>
      <c r="I290" s="1">
        <v>45868</v>
      </c>
      <c r="J290">
        <v>7</v>
      </c>
      <c r="L290" t="s">
        <v>16353</v>
      </c>
      <c r="M290">
        <v>8700</v>
      </c>
      <c r="O290" t="s">
        <v>6518</v>
      </c>
      <c r="P290">
        <v>9</v>
      </c>
      <c r="Q290">
        <v>8</v>
      </c>
      <c r="R290">
        <v>9</v>
      </c>
      <c r="W290" s="1">
        <v>45930</v>
      </c>
      <c r="X290">
        <v>0</v>
      </c>
      <c r="Y290" s="317">
        <v>28640</v>
      </c>
      <c r="Z290">
        <v>25.9</v>
      </c>
      <c r="AA290">
        <v>9</v>
      </c>
      <c r="AB290" t="s">
        <v>411</v>
      </c>
      <c r="AC290" s="317">
        <v>74990</v>
      </c>
      <c r="AD290" s="317"/>
      <c r="AE290" s="317"/>
      <c r="AF290" s="317"/>
    </row>
    <row r="291" spans="1:32">
      <c r="A291">
        <v>290</v>
      </c>
      <c r="B291" t="s">
        <v>12558</v>
      </c>
      <c r="C291" t="s">
        <v>12559</v>
      </c>
      <c r="D291" t="s">
        <v>5772</v>
      </c>
      <c r="E291" t="s">
        <v>5775</v>
      </c>
      <c r="F291">
        <v>45821</v>
      </c>
      <c r="G291">
        <v>45820</v>
      </c>
      <c r="I291" s="1">
        <v>45922</v>
      </c>
      <c r="J291">
        <v>9</v>
      </c>
      <c r="L291" t="s">
        <v>16353</v>
      </c>
      <c r="M291" t="s">
        <v>12560</v>
      </c>
      <c r="O291" t="s">
        <v>6518</v>
      </c>
      <c r="P291">
        <v>1</v>
      </c>
      <c r="Q291">
        <v>9</v>
      </c>
      <c r="R291">
        <v>12</v>
      </c>
      <c r="W291" s="1">
        <v>46022</v>
      </c>
      <c r="X291">
        <v>12</v>
      </c>
      <c r="Y291" s="317">
        <v>62240</v>
      </c>
      <c r="Z291">
        <v>26.1</v>
      </c>
      <c r="AA291">
        <v>1</v>
      </c>
      <c r="AB291" t="s">
        <v>411</v>
      </c>
      <c r="AC291" s="317">
        <v>173111</v>
      </c>
      <c r="AD291" s="317"/>
      <c r="AE291" s="317"/>
      <c r="AF291" s="317"/>
    </row>
    <row r="292" spans="1:32">
      <c r="A292">
        <v>291</v>
      </c>
      <c r="B292" t="s">
        <v>12561</v>
      </c>
      <c r="C292" t="s">
        <v>12562</v>
      </c>
      <c r="D292" t="s">
        <v>5772</v>
      </c>
      <c r="E292" t="s">
        <v>5775</v>
      </c>
      <c r="F292">
        <v>45817</v>
      </c>
      <c r="G292">
        <v>45816</v>
      </c>
      <c r="I292" s="1">
        <v>45854</v>
      </c>
      <c r="J292">
        <v>7</v>
      </c>
      <c r="L292" t="s">
        <v>16353</v>
      </c>
      <c r="M292">
        <v>8700</v>
      </c>
      <c r="O292" t="s">
        <v>6518</v>
      </c>
      <c r="P292">
        <v>9</v>
      </c>
      <c r="Q292">
        <v>7</v>
      </c>
      <c r="R292">
        <v>9</v>
      </c>
      <c r="W292" s="1">
        <v>45930</v>
      </c>
      <c r="X292">
        <v>0</v>
      </c>
      <c r="Y292" s="317">
        <v>28640</v>
      </c>
      <c r="Z292">
        <v>25.9</v>
      </c>
      <c r="AA292">
        <v>9</v>
      </c>
      <c r="AB292" t="s">
        <v>411</v>
      </c>
      <c r="AC292" s="317">
        <v>74990</v>
      </c>
      <c r="AD292" s="317"/>
      <c r="AE292" s="317"/>
      <c r="AF292" s="317"/>
    </row>
    <row r="293" spans="1:32">
      <c r="A293">
        <v>292</v>
      </c>
      <c r="B293" t="s">
        <v>12563</v>
      </c>
      <c r="C293" t="s">
        <v>12564</v>
      </c>
      <c r="D293" t="s">
        <v>5772</v>
      </c>
      <c r="E293" t="s">
        <v>5775</v>
      </c>
      <c r="F293">
        <v>45824</v>
      </c>
      <c r="G293">
        <v>45823</v>
      </c>
      <c r="I293" s="1"/>
      <c r="J293" t="s">
        <v>43</v>
      </c>
      <c r="P293" t="s">
        <v>43</v>
      </c>
      <c r="Q293" t="s">
        <v>43</v>
      </c>
      <c r="R293" t="s">
        <v>43</v>
      </c>
      <c r="W293" s="1"/>
      <c r="Y293" s="317"/>
      <c r="AC293" s="317"/>
      <c r="AD293" s="317"/>
      <c r="AE293" s="317"/>
      <c r="AF293" s="317"/>
    </row>
    <row r="294" spans="1:32">
      <c r="A294">
        <v>293</v>
      </c>
      <c r="B294" t="s">
        <v>12565</v>
      </c>
      <c r="C294" t="s">
        <v>12566</v>
      </c>
      <c r="D294" t="s">
        <v>5772</v>
      </c>
      <c r="E294" t="s">
        <v>5775</v>
      </c>
      <c r="F294">
        <v>45828</v>
      </c>
      <c r="G294">
        <v>45827</v>
      </c>
      <c r="I294" s="1"/>
      <c r="J294" t="s">
        <v>43</v>
      </c>
      <c r="P294" t="s">
        <v>43</v>
      </c>
      <c r="Q294" t="s">
        <v>43</v>
      </c>
      <c r="R294" t="s">
        <v>43</v>
      </c>
      <c r="W294" s="1"/>
      <c r="Y294" s="317"/>
      <c r="AC294" s="317"/>
      <c r="AD294" s="317"/>
      <c r="AE294" s="317"/>
      <c r="AF294" s="317"/>
    </row>
    <row r="295" spans="1:32">
      <c r="A295">
        <v>294</v>
      </c>
      <c r="B295" t="s">
        <v>12567</v>
      </c>
      <c r="C295" t="s">
        <v>12568</v>
      </c>
      <c r="D295" t="s">
        <v>5772</v>
      </c>
      <c r="E295" t="s">
        <v>5775</v>
      </c>
      <c r="F295">
        <v>45817</v>
      </c>
      <c r="G295">
        <v>45805</v>
      </c>
      <c r="I295" s="1">
        <v>45919</v>
      </c>
      <c r="J295">
        <v>9</v>
      </c>
      <c r="L295" t="s">
        <v>16353</v>
      </c>
      <c r="M295">
        <v>8700</v>
      </c>
      <c r="O295" t="s">
        <v>6518</v>
      </c>
      <c r="P295">
        <v>11</v>
      </c>
      <c r="Q295">
        <v>9</v>
      </c>
      <c r="R295">
        <v>11</v>
      </c>
      <c r="W295" s="1">
        <v>45991</v>
      </c>
      <c r="X295">
        <v>11</v>
      </c>
      <c r="Y295" s="317">
        <v>24640</v>
      </c>
      <c r="Z295">
        <v>25.11</v>
      </c>
      <c r="AA295">
        <v>11</v>
      </c>
      <c r="AB295" t="s">
        <v>411</v>
      </c>
      <c r="AC295" s="317">
        <v>64510</v>
      </c>
      <c r="AD295" s="317"/>
      <c r="AE295" s="317"/>
      <c r="AF295" s="317"/>
    </row>
    <row r="296" spans="1:32">
      <c r="A296">
        <v>295</v>
      </c>
      <c r="B296" t="s">
        <v>12569</v>
      </c>
      <c r="C296" t="s">
        <v>12570</v>
      </c>
      <c r="D296" t="s">
        <v>5772</v>
      </c>
      <c r="E296" t="s">
        <v>5775</v>
      </c>
      <c r="F296">
        <v>45821</v>
      </c>
      <c r="G296">
        <v>45820</v>
      </c>
      <c r="I296" s="1">
        <v>45842</v>
      </c>
      <c r="J296">
        <v>7</v>
      </c>
      <c r="L296" t="s">
        <v>16353</v>
      </c>
      <c r="M296">
        <v>8700</v>
      </c>
      <c r="O296" t="s">
        <v>6518</v>
      </c>
      <c r="P296">
        <v>8</v>
      </c>
      <c r="Q296">
        <v>7</v>
      </c>
      <c r="R296">
        <v>8</v>
      </c>
      <c r="W296" s="1">
        <v>45891</v>
      </c>
      <c r="X296">
        <v>8</v>
      </c>
      <c r="Y296" s="317">
        <v>28300</v>
      </c>
      <c r="Z296">
        <v>25.8</v>
      </c>
      <c r="AA296">
        <v>8</v>
      </c>
      <c r="AB296" t="s">
        <v>411</v>
      </c>
      <c r="AC296" s="317">
        <v>74100</v>
      </c>
      <c r="AD296" s="317"/>
      <c r="AE296" s="317"/>
      <c r="AF296" s="317"/>
    </row>
    <row r="297" spans="1:32">
      <c r="A297">
        <v>296</v>
      </c>
      <c r="B297" t="s">
        <v>12571</v>
      </c>
      <c r="C297" t="s">
        <v>12572</v>
      </c>
      <c r="D297" t="s">
        <v>5772</v>
      </c>
      <c r="E297" t="s">
        <v>5775</v>
      </c>
      <c r="F297">
        <v>45821</v>
      </c>
      <c r="G297">
        <v>45820</v>
      </c>
      <c r="I297" s="1">
        <v>45842</v>
      </c>
      <c r="J297">
        <v>7</v>
      </c>
      <c r="L297" t="s">
        <v>16353</v>
      </c>
      <c r="M297">
        <v>8700</v>
      </c>
      <c r="O297" t="s">
        <v>6518</v>
      </c>
      <c r="P297">
        <v>8</v>
      </c>
      <c r="Q297">
        <v>7</v>
      </c>
      <c r="R297">
        <v>8</v>
      </c>
      <c r="W297" s="1">
        <v>45891</v>
      </c>
      <c r="X297">
        <v>8</v>
      </c>
      <c r="Y297" s="317">
        <v>28660</v>
      </c>
      <c r="Z297">
        <v>25.8</v>
      </c>
      <c r="AA297">
        <v>8</v>
      </c>
      <c r="AB297" t="s">
        <v>411</v>
      </c>
      <c r="AC297" s="317">
        <v>75040</v>
      </c>
      <c r="AD297" s="317"/>
      <c r="AE297" s="317"/>
      <c r="AF297" s="317"/>
    </row>
    <row r="298" spans="1:32">
      <c r="A298">
        <v>297</v>
      </c>
      <c r="B298" t="s">
        <v>6109</v>
      </c>
      <c r="C298" t="s">
        <v>6110</v>
      </c>
      <c r="D298" t="s">
        <v>46</v>
      </c>
      <c r="E298" t="s">
        <v>5829</v>
      </c>
      <c r="F298">
        <v>45931</v>
      </c>
      <c r="G298" t="s">
        <v>5750</v>
      </c>
      <c r="I298" s="1"/>
      <c r="J298" t="s">
        <v>43</v>
      </c>
      <c r="P298" t="s">
        <v>43</v>
      </c>
      <c r="Q298" t="s">
        <v>43</v>
      </c>
      <c r="R298" t="s">
        <v>43</v>
      </c>
      <c r="W298" s="1"/>
      <c r="Y298" s="317"/>
      <c r="AC298" s="317"/>
      <c r="AD298" s="317"/>
      <c r="AE298" s="317"/>
      <c r="AF298" s="317"/>
    </row>
    <row r="299" spans="1:32">
      <c r="A299">
        <v>298</v>
      </c>
      <c r="B299" t="s">
        <v>6107</v>
      </c>
      <c r="C299" t="s">
        <v>6108</v>
      </c>
      <c r="D299" t="s">
        <v>46</v>
      </c>
      <c r="E299" t="s">
        <v>6055</v>
      </c>
      <c r="F299">
        <v>45874</v>
      </c>
      <c r="G299" t="s">
        <v>5750</v>
      </c>
      <c r="I299" s="1"/>
      <c r="J299" t="s">
        <v>43</v>
      </c>
      <c r="P299" t="s">
        <v>43</v>
      </c>
      <c r="Q299" t="s">
        <v>43</v>
      </c>
      <c r="R299" t="s">
        <v>43</v>
      </c>
      <c r="W299" s="1"/>
      <c r="Y299" s="317"/>
      <c r="AC299" s="317"/>
      <c r="AD299" s="317"/>
      <c r="AE299" s="317"/>
      <c r="AF299" s="317"/>
    </row>
    <row r="300" spans="1:32">
      <c r="A300">
        <v>299</v>
      </c>
      <c r="B300" t="s">
        <v>12573</v>
      </c>
      <c r="C300" t="s">
        <v>12574</v>
      </c>
      <c r="D300" t="s">
        <v>46</v>
      </c>
      <c r="E300" t="s">
        <v>6055</v>
      </c>
      <c r="I300" s="1">
        <v>45805</v>
      </c>
      <c r="J300">
        <v>5</v>
      </c>
      <c r="L300" t="s">
        <v>16353</v>
      </c>
      <c r="M300" t="s">
        <v>12175</v>
      </c>
      <c r="N300">
        <v>50008686</v>
      </c>
      <c r="O300" t="s">
        <v>10340</v>
      </c>
      <c r="P300">
        <v>6</v>
      </c>
      <c r="Q300">
        <v>6</v>
      </c>
      <c r="R300">
        <v>6</v>
      </c>
      <c r="W300" s="1">
        <v>45838</v>
      </c>
      <c r="X300">
        <v>6</v>
      </c>
      <c r="Y300" s="317">
        <v>85690</v>
      </c>
      <c r="Z300">
        <v>25.6</v>
      </c>
      <c r="AA300">
        <v>6</v>
      </c>
      <c r="AB300" t="s">
        <v>179</v>
      </c>
      <c r="AC300" s="317">
        <v>150191</v>
      </c>
      <c r="AD300" s="317"/>
      <c r="AE300" s="317"/>
      <c r="AF300" s="317"/>
    </row>
    <row r="301" spans="1:32">
      <c r="A301">
        <v>300</v>
      </c>
      <c r="B301" t="s">
        <v>12575</v>
      </c>
      <c r="C301" t="s">
        <v>12576</v>
      </c>
      <c r="D301" t="s">
        <v>5772</v>
      </c>
      <c r="E301" t="s">
        <v>5775</v>
      </c>
      <c r="F301">
        <v>45860</v>
      </c>
      <c r="G301" t="s">
        <v>5750</v>
      </c>
      <c r="I301" s="1"/>
      <c r="J301" t="s">
        <v>43</v>
      </c>
      <c r="P301" t="s">
        <v>43</v>
      </c>
      <c r="Q301" t="s">
        <v>43</v>
      </c>
      <c r="R301" t="s">
        <v>43</v>
      </c>
      <c r="W301" s="1"/>
      <c r="Y301" s="317"/>
      <c r="AC301" s="317"/>
      <c r="AD301" s="317"/>
      <c r="AE301" s="317"/>
      <c r="AF301" s="317"/>
    </row>
    <row r="302" spans="1:32">
      <c r="A302">
        <v>301</v>
      </c>
      <c r="B302" t="s">
        <v>6099</v>
      </c>
      <c r="C302" t="s">
        <v>6100</v>
      </c>
      <c r="D302" t="s">
        <v>5942</v>
      </c>
      <c r="E302" t="s">
        <v>5944</v>
      </c>
      <c r="F302">
        <v>45839</v>
      </c>
      <c r="I302" s="1"/>
      <c r="J302" t="s">
        <v>43</v>
      </c>
      <c r="P302" t="s">
        <v>43</v>
      </c>
      <c r="Q302" t="s">
        <v>43</v>
      </c>
      <c r="R302" t="s">
        <v>43</v>
      </c>
      <c r="W302" s="1"/>
      <c r="Y302" s="317"/>
      <c r="AC302" s="317"/>
      <c r="AD302" s="317"/>
      <c r="AE302" s="317"/>
      <c r="AF302" s="317"/>
    </row>
    <row r="303" spans="1:32">
      <c r="A303">
        <v>302</v>
      </c>
      <c r="B303" t="s">
        <v>12577</v>
      </c>
      <c r="C303" t="s">
        <v>12578</v>
      </c>
      <c r="D303" t="s">
        <v>6418</v>
      </c>
      <c r="E303" t="s">
        <v>7021</v>
      </c>
      <c r="I303" s="1">
        <v>45805</v>
      </c>
      <c r="J303">
        <v>5</v>
      </c>
      <c r="L303" t="s">
        <v>16353</v>
      </c>
      <c r="N303">
        <v>50008119</v>
      </c>
      <c r="O303" t="s">
        <v>12198</v>
      </c>
      <c r="P303">
        <v>6</v>
      </c>
      <c r="Q303">
        <v>5</v>
      </c>
      <c r="R303">
        <v>6</v>
      </c>
      <c r="W303" s="1">
        <v>45838</v>
      </c>
      <c r="X303">
        <v>6</v>
      </c>
      <c r="Y303" s="317">
        <v>42660</v>
      </c>
      <c r="Z303">
        <v>25.6</v>
      </c>
      <c r="AA303">
        <v>6</v>
      </c>
      <c r="AB303" t="s">
        <v>94</v>
      </c>
      <c r="AC303" s="317">
        <v>107550</v>
      </c>
      <c r="AD303" s="317"/>
      <c r="AE303" s="317"/>
      <c r="AF303" s="317"/>
    </row>
    <row r="304" spans="1:32">
      <c r="A304">
        <v>303</v>
      </c>
      <c r="B304" t="s">
        <v>12579</v>
      </c>
      <c r="C304" t="s">
        <v>12580</v>
      </c>
      <c r="D304" t="s">
        <v>6418</v>
      </c>
      <c r="E304" t="s">
        <v>6420</v>
      </c>
      <c r="I304" s="1">
        <v>45805</v>
      </c>
      <c r="J304">
        <v>5</v>
      </c>
      <c r="L304" t="s">
        <v>16353</v>
      </c>
      <c r="N304">
        <v>50007941</v>
      </c>
      <c r="O304" t="s">
        <v>12198</v>
      </c>
      <c r="P304">
        <v>6</v>
      </c>
      <c r="Q304">
        <v>5</v>
      </c>
      <c r="R304">
        <v>6</v>
      </c>
      <c r="W304" s="1">
        <v>45838</v>
      </c>
      <c r="X304">
        <v>6</v>
      </c>
      <c r="Y304" s="317">
        <v>29260</v>
      </c>
      <c r="Z304">
        <v>25.6</v>
      </c>
      <c r="AA304">
        <v>6</v>
      </c>
      <c r="AB304" t="s">
        <v>94</v>
      </c>
      <c r="AC304" s="317">
        <v>73780</v>
      </c>
      <c r="AD304" s="317"/>
      <c r="AE304" s="317"/>
      <c r="AF304" s="317"/>
    </row>
    <row r="305" spans="1:32">
      <c r="A305">
        <v>304</v>
      </c>
      <c r="B305" t="s">
        <v>12581</v>
      </c>
      <c r="C305" t="s">
        <v>12582</v>
      </c>
      <c r="D305" t="s">
        <v>46</v>
      </c>
      <c r="E305" t="s">
        <v>5754</v>
      </c>
      <c r="F305" t="s">
        <v>11478</v>
      </c>
      <c r="G305">
        <v>45810</v>
      </c>
      <c r="I305" s="1"/>
      <c r="J305" t="s">
        <v>43</v>
      </c>
      <c r="P305" t="s">
        <v>43</v>
      </c>
      <c r="Q305" t="s">
        <v>43</v>
      </c>
      <c r="R305" t="s">
        <v>43</v>
      </c>
      <c r="W305" s="1"/>
      <c r="Y305" s="317"/>
      <c r="AC305" s="317"/>
      <c r="AD305" s="317"/>
      <c r="AE305" s="317"/>
      <c r="AF305" s="317"/>
    </row>
    <row r="306" spans="1:32">
      <c r="A306">
        <v>305</v>
      </c>
      <c r="B306" t="s">
        <v>12583</v>
      </c>
      <c r="C306" t="s">
        <v>12584</v>
      </c>
      <c r="D306" t="s">
        <v>5772</v>
      </c>
      <c r="E306" t="s">
        <v>5775</v>
      </c>
      <c r="F306">
        <v>45825</v>
      </c>
      <c r="G306">
        <v>45824</v>
      </c>
      <c r="I306" s="1"/>
      <c r="J306" t="s">
        <v>43</v>
      </c>
      <c r="P306" t="s">
        <v>43</v>
      </c>
      <c r="Q306" t="s">
        <v>43</v>
      </c>
      <c r="R306" t="s">
        <v>43</v>
      </c>
      <c r="W306" s="1"/>
      <c r="Y306" s="317"/>
      <c r="AC306" s="317"/>
      <c r="AD306" s="317"/>
      <c r="AE306" s="317"/>
      <c r="AF306" s="317"/>
    </row>
    <row r="307" spans="1:32">
      <c r="A307">
        <v>306</v>
      </c>
      <c r="B307" t="s">
        <v>12585</v>
      </c>
      <c r="C307" t="s">
        <v>12586</v>
      </c>
      <c r="D307" t="s">
        <v>5772</v>
      </c>
      <c r="E307" t="s">
        <v>5775</v>
      </c>
      <c r="I307" s="1">
        <v>45805</v>
      </c>
      <c r="J307">
        <v>5</v>
      </c>
      <c r="L307" t="s">
        <v>16353</v>
      </c>
      <c r="M307">
        <v>8700</v>
      </c>
      <c r="O307" t="s">
        <v>6518</v>
      </c>
      <c r="P307">
        <v>7</v>
      </c>
      <c r="Q307">
        <v>5</v>
      </c>
      <c r="R307">
        <v>7</v>
      </c>
      <c r="W307" s="1">
        <v>45869</v>
      </c>
      <c r="X307">
        <v>7</v>
      </c>
      <c r="Y307" s="317">
        <v>33220</v>
      </c>
      <c r="Z307">
        <v>25.7</v>
      </c>
      <c r="AA307">
        <v>7</v>
      </c>
      <c r="AB307" t="s">
        <v>411</v>
      </c>
      <c r="AC307" s="317">
        <v>81542</v>
      </c>
      <c r="AD307" s="317"/>
      <c r="AE307" s="317"/>
      <c r="AF307" s="317"/>
    </row>
    <row r="308" spans="1:32">
      <c r="A308">
        <v>307</v>
      </c>
      <c r="B308" t="s">
        <v>12587</v>
      </c>
      <c r="C308" t="s">
        <v>12588</v>
      </c>
      <c r="D308" t="s">
        <v>5772</v>
      </c>
      <c r="E308" t="s">
        <v>5775</v>
      </c>
      <c r="I308" s="1">
        <v>45806</v>
      </c>
      <c r="J308">
        <v>5</v>
      </c>
      <c r="L308" t="s">
        <v>16353</v>
      </c>
      <c r="M308">
        <v>8700</v>
      </c>
      <c r="O308" t="s">
        <v>6518</v>
      </c>
      <c r="P308">
        <v>7</v>
      </c>
      <c r="Q308">
        <v>5</v>
      </c>
      <c r="R308">
        <v>7</v>
      </c>
      <c r="W308" s="1">
        <v>45869</v>
      </c>
      <c r="X308">
        <v>7</v>
      </c>
      <c r="Y308" s="317">
        <v>25640</v>
      </c>
      <c r="Z308">
        <v>25.7</v>
      </c>
      <c r="AA308">
        <v>7</v>
      </c>
      <c r="AB308" t="s">
        <v>411</v>
      </c>
      <c r="AC308" s="317">
        <v>64650</v>
      </c>
      <c r="AD308" s="317"/>
      <c r="AE308" s="317"/>
      <c r="AF308" s="317"/>
    </row>
    <row r="309" spans="1:32">
      <c r="A309">
        <v>308</v>
      </c>
      <c r="B309" t="s">
        <v>6092</v>
      </c>
      <c r="C309" t="s">
        <v>6093</v>
      </c>
      <c r="D309" t="s">
        <v>5942</v>
      </c>
      <c r="E309" t="s">
        <v>5944</v>
      </c>
      <c r="F309">
        <v>45906</v>
      </c>
      <c r="G309" t="s">
        <v>5750</v>
      </c>
      <c r="H309" t="s">
        <v>12589</v>
      </c>
      <c r="I309" s="1">
        <v>46063</v>
      </c>
      <c r="J309">
        <v>2</v>
      </c>
      <c r="L309" t="s">
        <v>16353</v>
      </c>
      <c r="M309" t="s">
        <v>12167</v>
      </c>
      <c r="N309">
        <v>50056855</v>
      </c>
      <c r="O309" t="s">
        <v>12198</v>
      </c>
      <c r="P309" t="s">
        <v>43</v>
      </c>
      <c r="Q309">
        <v>2</v>
      </c>
      <c r="R309" t="s">
        <v>43</v>
      </c>
      <c r="W309" s="1"/>
      <c r="Y309" s="317"/>
      <c r="AC309" s="317"/>
      <c r="AD309" s="317"/>
      <c r="AE309" s="317"/>
      <c r="AF309" s="317"/>
    </row>
    <row r="310" spans="1:32">
      <c r="A310">
        <v>309</v>
      </c>
      <c r="B310" t="s">
        <v>6149</v>
      </c>
      <c r="C310" t="s">
        <v>6150</v>
      </c>
      <c r="D310" t="s">
        <v>46</v>
      </c>
      <c r="E310" t="s">
        <v>5748</v>
      </c>
      <c r="F310" t="s">
        <v>11478</v>
      </c>
      <c r="G310">
        <v>46017</v>
      </c>
      <c r="I310" s="1"/>
      <c r="J310" t="s">
        <v>43</v>
      </c>
      <c r="P310" t="s">
        <v>43</v>
      </c>
      <c r="Q310" t="s">
        <v>43</v>
      </c>
      <c r="R310" t="s">
        <v>43</v>
      </c>
      <c r="W310" s="1"/>
      <c r="Y310" s="317"/>
      <c r="AC310" s="317"/>
      <c r="AD310" s="317"/>
      <c r="AE310" s="317"/>
      <c r="AF310" s="317"/>
    </row>
    <row r="311" spans="1:32">
      <c r="A311">
        <v>310</v>
      </c>
      <c r="B311" t="s">
        <v>6111</v>
      </c>
      <c r="C311" t="s">
        <v>12590</v>
      </c>
      <c r="D311" t="s">
        <v>46</v>
      </c>
      <c r="E311" t="s">
        <v>5748</v>
      </c>
      <c r="F311">
        <v>45834</v>
      </c>
      <c r="I311" s="1"/>
      <c r="J311" t="s">
        <v>43</v>
      </c>
      <c r="P311" t="s">
        <v>43</v>
      </c>
      <c r="Q311" t="s">
        <v>43</v>
      </c>
      <c r="R311" t="s">
        <v>43</v>
      </c>
      <c r="W311" s="1"/>
      <c r="Y311" s="317"/>
      <c r="AC311" s="317"/>
      <c r="AD311" s="317"/>
      <c r="AE311" s="317"/>
      <c r="AF311" s="317"/>
    </row>
    <row r="312" spans="1:32">
      <c r="A312">
        <v>311</v>
      </c>
      <c r="B312" t="s">
        <v>6143</v>
      </c>
      <c r="C312" t="s">
        <v>6144</v>
      </c>
      <c r="D312" t="s">
        <v>46</v>
      </c>
      <c r="E312" t="s">
        <v>6055</v>
      </c>
      <c r="F312">
        <v>45894</v>
      </c>
      <c r="G312" t="s">
        <v>5750</v>
      </c>
      <c r="I312" s="1"/>
      <c r="J312" t="s">
        <v>43</v>
      </c>
      <c r="P312" t="s">
        <v>43</v>
      </c>
      <c r="Q312" t="s">
        <v>43</v>
      </c>
      <c r="R312" t="s">
        <v>43</v>
      </c>
      <c r="W312" s="1"/>
      <c r="Y312" s="317"/>
      <c r="AC312" s="317"/>
      <c r="AD312" s="317"/>
      <c r="AE312" s="317"/>
      <c r="AF312" s="317"/>
    </row>
    <row r="313" spans="1:32">
      <c r="A313">
        <v>312</v>
      </c>
      <c r="B313" t="s">
        <v>6105</v>
      </c>
      <c r="C313" t="s">
        <v>6106</v>
      </c>
      <c r="D313" t="s">
        <v>5942</v>
      </c>
      <c r="E313" t="s">
        <v>5993</v>
      </c>
      <c r="F313">
        <v>45853</v>
      </c>
      <c r="G313" t="s">
        <v>5750</v>
      </c>
      <c r="I313" s="1"/>
      <c r="J313" t="s">
        <v>43</v>
      </c>
      <c r="P313" t="s">
        <v>43</v>
      </c>
      <c r="Q313" t="s">
        <v>43</v>
      </c>
      <c r="R313" t="s">
        <v>43</v>
      </c>
      <c r="W313" s="1"/>
      <c r="Y313" s="317"/>
      <c r="AC313" s="317"/>
      <c r="AD313" s="317"/>
      <c r="AE313" s="317"/>
      <c r="AF313" s="317"/>
    </row>
    <row r="314" spans="1:32">
      <c r="A314">
        <v>313</v>
      </c>
      <c r="B314" t="s">
        <v>6118</v>
      </c>
      <c r="C314" t="s">
        <v>6119</v>
      </c>
      <c r="D314" t="s">
        <v>5942</v>
      </c>
      <c r="E314" t="s">
        <v>5944</v>
      </c>
      <c r="F314">
        <v>45867</v>
      </c>
      <c r="G314" t="s">
        <v>5750</v>
      </c>
      <c r="I314" s="1"/>
      <c r="J314" t="s">
        <v>43</v>
      </c>
      <c r="P314" t="s">
        <v>43</v>
      </c>
      <c r="Q314" t="s">
        <v>43</v>
      </c>
      <c r="R314" t="s">
        <v>43</v>
      </c>
      <c r="W314" s="1"/>
      <c r="Y314" s="317"/>
      <c r="AC314" s="317"/>
      <c r="AD314" s="317"/>
      <c r="AE314" s="317"/>
      <c r="AF314" s="317"/>
    </row>
    <row r="315" spans="1:32">
      <c r="A315">
        <v>314</v>
      </c>
      <c r="B315" t="s">
        <v>7060</v>
      </c>
      <c r="C315" t="s">
        <v>7061</v>
      </c>
      <c r="D315" t="s">
        <v>46</v>
      </c>
      <c r="E315" t="s">
        <v>5754</v>
      </c>
      <c r="F315">
        <v>45826</v>
      </c>
      <c r="G315">
        <v>45810</v>
      </c>
      <c r="I315" s="1"/>
      <c r="J315" t="s">
        <v>43</v>
      </c>
      <c r="P315" t="s">
        <v>43</v>
      </c>
      <c r="Q315" t="s">
        <v>43</v>
      </c>
      <c r="R315" t="s">
        <v>43</v>
      </c>
      <c r="W315" s="1"/>
      <c r="Y315" s="317"/>
      <c r="AC315" s="317"/>
      <c r="AD315" s="317"/>
      <c r="AE315" s="317"/>
      <c r="AF315" s="317"/>
    </row>
    <row r="316" spans="1:32">
      <c r="A316">
        <v>315</v>
      </c>
      <c r="B316" t="s">
        <v>12591</v>
      </c>
      <c r="C316" t="s">
        <v>12592</v>
      </c>
      <c r="D316" t="s">
        <v>46</v>
      </c>
      <c r="E316" t="s">
        <v>3282</v>
      </c>
      <c r="F316">
        <v>45748</v>
      </c>
      <c r="G316">
        <v>45820</v>
      </c>
      <c r="I316" s="1">
        <v>45889</v>
      </c>
      <c r="J316">
        <v>8</v>
      </c>
      <c r="L316" t="s">
        <v>16353</v>
      </c>
      <c r="M316" t="s">
        <v>12175</v>
      </c>
      <c r="N316">
        <v>50026648</v>
      </c>
      <c r="O316" t="s">
        <v>267</v>
      </c>
      <c r="P316" t="s">
        <v>43</v>
      </c>
      <c r="Q316">
        <v>9</v>
      </c>
      <c r="R316" t="s">
        <v>43</v>
      </c>
      <c r="W316" s="1"/>
      <c r="Y316" s="317"/>
      <c r="AC316" s="317"/>
      <c r="AD316" s="317"/>
      <c r="AE316" s="317"/>
      <c r="AF316" s="317"/>
    </row>
    <row r="317" spans="1:32">
      <c r="A317">
        <v>316</v>
      </c>
      <c r="B317" t="s">
        <v>6126</v>
      </c>
      <c r="C317" t="s">
        <v>6127</v>
      </c>
      <c r="D317" t="s">
        <v>5772</v>
      </c>
      <c r="E317" t="s">
        <v>5775</v>
      </c>
      <c r="F317">
        <v>46296</v>
      </c>
      <c r="G317" t="s">
        <v>5750</v>
      </c>
      <c r="I317" s="1"/>
      <c r="J317" t="s">
        <v>43</v>
      </c>
      <c r="P317" t="s">
        <v>43</v>
      </c>
      <c r="Q317" t="s">
        <v>43</v>
      </c>
      <c r="R317" t="s">
        <v>43</v>
      </c>
      <c r="W317" s="1"/>
      <c r="Y317" s="317"/>
      <c r="AC317" s="317"/>
      <c r="AD317" s="317"/>
      <c r="AE317" s="317"/>
      <c r="AF317" s="317"/>
    </row>
    <row r="318" spans="1:32">
      <c r="A318">
        <v>317</v>
      </c>
      <c r="B318" t="s">
        <v>6138</v>
      </c>
      <c r="C318" t="s">
        <v>6139</v>
      </c>
      <c r="D318" t="s">
        <v>5772</v>
      </c>
      <c r="E318" t="s">
        <v>5775</v>
      </c>
      <c r="F318" t="s">
        <v>12593</v>
      </c>
      <c r="I318" s="1"/>
      <c r="J318" t="s">
        <v>43</v>
      </c>
      <c r="P318" t="s">
        <v>43</v>
      </c>
      <c r="Q318" t="s">
        <v>43</v>
      </c>
      <c r="R318" t="s">
        <v>43</v>
      </c>
      <c r="W318" s="1"/>
      <c r="Y318" s="317"/>
      <c r="AC318" s="317"/>
      <c r="AD318" s="317"/>
      <c r="AE318" s="317"/>
      <c r="AF318" s="317"/>
    </row>
    <row r="319" spans="1:32">
      <c r="A319">
        <v>318</v>
      </c>
      <c r="B319" t="s">
        <v>6140</v>
      </c>
      <c r="C319" t="s">
        <v>12594</v>
      </c>
      <c r="D319" t="s">
        <v>5772</v>
      </c>
      <c r="E319" t="s">
        <v>5775</v>
      </c>
      <c r="F319">
        <v>46113</v>
      </c>
      <c r="G319" t="s">
        <v>5750</v>
      </c>
      <c r="I319" s="1"/>
      <c r="J319" t="s">
        <v>43</v>
      </c>
      <c r="P319" t="s">
        <v>43</v>
      </c>
      <c r="Q319" t="s">
        <v>43</v>
      </c>
      <c r="R319" t="s">
        <v>43</v>
      </c>
      <c r="W319" s="1"/>
      <c r="Y319" s="317"/>
      <c r="AC319" s="317"/>
      <c r="AD319" s="317"/>
      <c r="AE319" s="317"/>
      <c r="AF319" s="317"/>
    </row>
    <row r="320" spans="1:32">
      <c r="A320">
        <v>319</v>
      </c>
      <c r="B320" t="s">
        <v>6113</v>
      </c>
      <c r="C320" t="s">
        <v>6114</v>
      </c>
      <c r="D320" t="s">
        <v>46</v>
      </c>
      <c r="E320" t="s">
        <v>5748</v>
      </c>
      <c r="F320">
        <v>45828</v>
      </c>
      <c r="I320" s="1"/>
      <c r="J320" t="s">
        <v>43</v>
      </c>
      <c r="P320" t="s">
        <v>43</v>
      </c>
      <c r="Q320" t="s">
        <v>43</v>
      </c>
      <c r="R320" t="s">
        <v>43</v>
      </c>
      <c r="W320" s="1"/>
      <c r="Y320" s="317"/>
      <c r="AC320" s="317"/>
      <c r="AD320" s="317"/>
      <c r="AE320" s="317"/>
      <c r="AF320" s="317"/>
    </row>
    <row r="321" spans="1:32">
      <c r="A321">
        <v>320</v>
      </c>
      <c r="B321" t="s">
        <v>12595</v>
      </c>
      <c r="C321" t="s">
        <v>12596</v>
      </c>
      <c r="D321" t="s">
        <v>5772</v>
      </c>
      <c r="E321" t="s">
        <v>5775</v>
      </c>
      <c r="F321">
        <v>45597</v>
      </c>
      <c r="G321">
        <v>45820</v>
      </c>
      <c r="I321" s="1">
        <v>45853</v>
      </c>
      <c r="J321">
        <v>7</v>
      </c>
      <c r="L321" t="s">
        <v>16353</v>
      </c>
      <c r="M321" t="s">
        <v>12268</v>
      </c>
      <c r="N321">
        <v>50019075</v>
      </c>
      <c r="O321" t="s">
        <v>6518</v>
      </c>
      <c r="P321" t="s">
        <v>43</v>
      </c>
      <c r="Q321">
        <v>9</v>
      </c>
      <c r="R321" t="s">
        <v>43</v>
      </c>
      <c r="W321" s="1">
        <v>45961</v>
      </c>
      <c r="X321">
        <v>10</v>
      </c>
      <c r="Y321" s="317">
        <v>34700</v>
      </c>
      <c r="AC321" s="317"/>
      <c r="AD321" s="317"/>
      <c r="AE321" s="317"/>
      <c r="AF321" s="317"/>
    </row>
    <row r="322" spans="1:32">
      <c r="A322">
        <v>321</v>
      </c>
      <c r="B322" t="s">
        <v>12598</v>
      </c>
      <c r="C322" t="s">
        <v>12599</v>
      </c>
      <c r="D322" t="s">
        <v>46</v>
      </c>
      <c r="E322" t="s">
        <v>6161</v>
      </c>
      <c r="F322">
        <v>45812</v>
      </c>
      <c r="G322">
        <v>45811</v>
      </c>
      <c r="I322" s="1"/>
      <c r="J322" t="s">
        <v>43</v>
      </c>
      <c r="P322" t="s">
        <v>43</v>
      </c>
      <c r="Q322" t="s">
        <v>43</v>
      </c>
      <c r="R322" t="s">
        <v>43</v>
      </c>
      <c r="W322" s="1"/>
      <c r="Y322" s="317"/>
      <c r="AC322" s="317"/>
      <c r="AD322" s="317"/>
      <c r="AE322" s="317"/>
      <c r="AF322" s="317"/>
    </row>
    <row r="323" spans="1:32">
      <c r="A323">
        <v>322</v>
      </c>
      <c r="B323" t="s">
        <v>12600</v>
      </c>
      <c r="C323" t="s">
        <v>12601</v>
      </c>
      <c r="D323" t="s">
        <v>46</v>
      </c>
      <c r="E323" t="s">
        <v>5748</v>
      </c>
      <c r="I323" s="1">
        <v>45807</v>
      </c>
      <c r="J323">
        <v>5</v>
      </c>
      <c r="L323" t="s">
        <v>16353</v>
      </c>
      <c r="M323" t="s">
        <v>10832</v>
      </c>
      <c r="O323" t="s">
        <v>10340</v>
      </c>
      <c r="P323">
        <v>8</v>
      </c>
      <c r="Q323">
        <v>7</v>
      </c>
      <c r="R323">
        <v>8</v>
      </c>
      <c r="U323" t="s">
        <v>12480</v>
      </c>
      <c r="W323" s="1">
        <v>45900</v>
      </c>
      <c r="X323">
        <v>8</v>
      </c>
      <c r="Y323" s="317">
        <v>37380</v>
      </c>
      <c r="Z323">
        <v>25.8</v>
      </c>
      <c r="AA323">
        <v>8</v>
      </c>
      <c r="AB323" t="s">
        <v>411</v>
      </c>
      <c r="AC323" s="317">
        <v>97880</v>
      </c>
      <c r="AD323" s="317"/>
      <c r="AE323" s="317"/>
      <c r="AF323" s="317"/>
    </row>
    <row r="324" spans="1:32">
      <c r="A324">
        <v>323</v>
      </c>
      <c r="B324" t="s">
        <v>12602</v>
      </c>
      <c r="C324" t="s">
        <v>12603</v>
      </c>
      <c r="D324" t="s">
        <v>46</v>
      </c>
      <c r="E324" t="s">
        <v>5748</v>
      </c>
      <c r="I324" s="1">
        <v>45807</v>
      </c>
      <c r="J324">
        <v>5</v>
      </c>
      <c r="L324" t="s">
        <v>16353</v>
      </c>
      <c r="M324" t="s">
        <v>10832</v>
      </c>
      <c r="O324" t="s">
        <v>10340</v>
      </c>
      <c r="P324">
        <v>8</v>
      </c>
      <c r="Q324">
        <v>7</v>
      </c>
      <c r="R324">
        <v>8</v>
      </c>
      <c r="U324" t="s">
        <v>12480</v>
      </c>
      <c r="W324" s="1">
        <v>45900</v>
      </c>
      <c r="X324">
        <v>8</v>
      </c>
      <c r="Y324" s="317">
        <v>42100</v>
      </c>
      <c r="Z324">
        <v>25.8</v>
      </c>
      <c r="AA324">
        <v>8</v>
      </c>
      <c r="AB324" t="s">
        <v>411</v>
      </c>
      <c r="AC324" s="317">
        <v>110240</v>
      </c>
      <c r="AD324" s="317"/>
      <c r="AE324" s="317"/>
      <c r="AF324" s="317"/>
    </row>
    <row r="325" spans="1:32">
      <c r="A325">
        <v>324</v>
      </c>
      <c r="B325" t="s">
        <v>12604</v>
      </c>
      <c r="C325" t="s">
        <v>12605</v>
      </c>
      <c r="D325" t="s">
        <v>46</v>
      </c>
      <c r="E325" t="s">
        <v>5748</v>
      </c>
      <c r="I325" s="1">
        <v>45807</v>
      </c>
      <c r="J325">
        <v>5</v>
      </c>
      <c r="L325" t="s">
        <v>16353</v>
      </c>
      <c r="M325" t="s">
        <v>10832</v>
      </c>
      <c r="O325" t="s">
        <v>10340</v>
      </c>
      <c r="P325">
        <v>8</v>
      </c>
      <c r="Q325">
        <v>7</v>
      </c>
      <c r="R325">
        <v>8</v>
      </c>
      <c r="U325" t="s">
        <v>12480</v>
      </c>
      <c r="W325" s="1">
        <v>45900</v>
      </c>
      <c r="X325">
        <v>8</v>
      </c>
      <c r="Y325" s="317">
        <v>52040</v>
      </c>
      <c r="Z325">
        <v>25.8</v>
      </c>
      <c r="AA325">
        <v>8</v>
      </c>
      <c r="AB325" t="s">
        <v>411</v>
      </c>
      <c r="AC325" s="317">
        <v>136290</v>
      </c>
      <c r="AD325" s="317"/>
      <c r="AE325" s="317"/>
      <c r="AF325" s="317"/>
    </row>
    <row r="326" spans="1:32">
      <c r="A326">
        <v>325</v>
      </c>
      <c r="B326" t="s">
        <v>12606</v>
      </c>
      <c r="C326" t="s">
        <v>12607</v>
      </c>
      <c r="D326" t="s">
        <v>46</v>
      </c>
      <c r="E326" t="s">
        <v>3282</v>
      </c>
      <c r="F326">
        <v>45812</v>
      </c>
      <c r="G326">
        <v>45811</v>
      </c>
      <c r="I326" s="1"/>
      <c r="J326" t="s">
        <v>43</v>
      </c>
      <c r="P326" t="s">
        <v>43</v>
      </c>
      <c r="Q326" t="s">
        <v>43</v>
      </c>
      <c r="R326" t="s">
        <v>43</v>
      </c>
      <c r="W326" s="1"/>
      <c r="Y326" s="317"/>
      <c r="AC326" s="317"/>
      <c r="AD326" s="317"/>
      <c r="AE326" s="317"/>
      <c r="AF326" s="317"/>
    </row>
    <row r="327" spans="1:32">
      <c r="A327">
        <v>326</v>
      </c>
      <c r="B327" t="s">
        <v>12608</v>
      </c>
      <c r="C327" t="s">
        <v>12609</v>
      </c>
      <c r="D327" t="s">
        <v>46</v>
      </c>
      <c r="E327" t="s">
        <v>6161</v>
      </c>
      <c r="I327" s="1">
        <v>45807</v>
      </c>
      <c r="J327">
        <v>5</v>
      </c>
      <c r="L327" t="s">
        <v>16353</v>
      </c>
      <c r="M327" t="s">
        <v>10832</v>
      </c>
      <c r="O327" t="s">
        <v>10340</v>
      </c>
      <c r="P327">
        <v>8</v>
      </c>
      <c r="Q327">
        <v>7</v>
      </c>
      <c r="R327">
        <v>8</v>
      </c>
      <c r="U327" t="s">
        <v>12589</v>
      </c>
      <c r="W327" s="1">
        <v>45900</v>
      </c>
      <c r="X327">
        <v>8</v>
      </c>
      <c r="Y327" s="317">
        <v>26680</v>
      </c>
      <c r="Z327">
        <v>25.8</v>
      </c>
      <c r="AA327">
        <v>8</v>
      </c>
      <c r="AB327" t="s">
        <v>411</v>
      </c>
      <c r="AC327" s="317">
        <v>69850</v>
      </c>
      <c r="AD327" s="317"/>
      <c r="AE327" s="317"/>
      <c r="AF327" s="317"/>
    </row>
    <row r="328" spans="1:32">
      <c r="A328">
        <v>327</v>
      </c>
      <c r="B328" t="s">
        <v>12610</v>
      </c>
      <c r="C328" t="s">
        <v>12611</v>
      </c>
      <c r="D328" t="s">
        <v>5772</v>
      </c>
      <c r="E328" t="s">
        <v>5775</v>
      </c>
      <c r="F328">
        <v>45818</v>
      </c>
      <c r="G328">
        <v>45817</v>
      </c>
      <c r="I328" s="1"/>
      <c r="J328" t="s">
        <v>43</v>
      </c>
      <c r="P328" t="s">
        <v>43</v>
      </c>
      <c r="Q328" t="s">
        <v>43</v>
      </c>
      <c r="R328" t="s">
        <v>43</v>
      </c>
      <c r="W328" s="1"/>
      <c r="Y328" s="317"/>
      <c r="AC328" s="317"/>
      <c r="AD328" s="317"/>
      <c r="AE328" s="317"/>
      <c r="AF328" s="317"/>
    </row>
    <row r="329" spans="1:32">
      <c r="A329">
        <v>328</v>
      </c>
      <c r="B329" t="s">
        <v>12612</v>
      </c>
      <c r="C329" t="s">
        <v>12613</v>
      </c>
      <c r="D329" t="s">
        <v>5772</v>
      </c>
      <c r="E329" t="s">
        <v>5775</v>
      </c>
      <c r="F329">
        <v>45828</v>
      </c>
      <c r="G329">
        <v>45827</v>
      </c>
      <c r="I329" s="1">
        <v>45922</v>
      </c>
      <c r="J329">
        <v>9</v>
      </c>
      <c r="L329" t="s">
        <v>16353</v>
      </c>
      <c r="M329" t="s">
        <v>11745</v>
      </c>
      <c r="O329" t="s">
        <v>6518</v>
      </c>
      <c r="P329">
        <v>11</v>
      </c>
      <c r="Q329">
        <v>9</v>
      </c>
      <c r="R329">
        <v>11</v>
      </c>
      <c r="W329" s="1">
        <v>45991</v>
      </c>
      <c r="X329">
        <v>11</v>
      </c>
      <c r="Y329" s="317">
        <v>29340</v>
      </c>
      <c r="Z329">
        <v>25.11</v>
      </c>
      <c r="AA329">
        <v>11</v>
      </c>
      <c r="AB329" t="s">
        <v>411</v>
      </c>
      <c r="AC329" s="317">
        <v>76820</v>
      </c>
      <c r="AD329" s="317"/>
      <c r="AE329" s="317"/>
      <c r="AF329" s="317"/>
    </row>
    <row r="330" spans="1:32">
      <c r="A330">
        <v>329</v>
      </c>
      <c r="B330" t="s">
        <v>12614</v>
      </c>
      <c r="C330" t="s">
        <v>12615</v>
      </c>
      <c r="D330" t="s">
        <v>5772</v>
      </c>
      <c r="E330" t="s">
        <v>5775</v>
      </c>
      <c r="F330">
        <v>45828</v>
      </c>
      <c r="G330">
        <v>45827</v>
      </c>
      <c r="I330" s="1">
        <v>45922</v>
      </c>
      <c r="J330">
        <v>9</v>
      </c>
      <c r="L330" t="s">
        <v>16353</v>
      </c>
      <c r="M330" t="s">
        <v>10832</v>
      </c>
      <c r="O330" t="s">
        <v>6518</v>
      </c>
      <c r="P330">
        <v>11</v>
      </c>
      <c r="Q330">
        <v>9</v>
      </c>
      <c r="R330">
        <v>11</v>
      </c>
      <c r="W330" s="1">
        <v>45991</v>
      </c>
      <c r="X330">
        <v>11</v>
      </c>
      <c r="Y330" s="317">
        <v>30300</v>
      </c>
      <c r="Z330">
        <v>25.11</v>
      </c>
      <c r="AA330">
        <v>11</v>
      </c>
      <c r="AB330" t="s">
        <v>411</v>
      </c>
      <c r="AC330" s="317">
        <v>79340</v>
      </c>
      <c r="AD330" s="317"/>
      <c r="AE330" s="317"/>
      <c r="AF330" s="317"/>
    </row>
    <row r="331" spans="1:32">
      <c r="A331">
        <v>330</v>
      </c>
      <c r="B331" t="s">
        <v>12616</v>
      </c>
      <c r="C331" t="s">
        <v>12617</v>
      </c>
      <c r="D331" t="s">
        <v>46</v>
      </c>
      <c r="E331" t="s">
        <v>5748</v>
      </c>
      <c r="I331" s="1">
        <v>45811</v>
      </c>
      <c r="J331">
        <v>6</v>
      </c>
      <c r="L331" t="s">
        <v>16353</v>
      </c>
      <c r="M331" t="s">
        <v>10832</v>
      </c>
      <c r="O331" t="s">
        <v>10340</v>
      </c>
      <c r="P331">
        <v>8</v>
      </c>
      <c r="Q331">
        <v>7</v>
      </c>
      <c r="R331">
        <v>8</v>
      </c>
      <c r="U331" t="s">
        <v>12480</v>
      </c>
      <c r="W331" s="1">
        <v>45900</v>
      </c>
      <c r="X331">
        <v>8</v>
      </c>
      <c r="Y331" s="317">
        <v>37720</v>
      </c>
      <c r="Z331">
        <v>25.8</v>
      </c>
      <c r="AA331">
        <v>8</v>
      </c>
      <c r="AB331" t="s">
        <v>411</v>
      </c>
      <c r="AC331" s="317">
        <v>98770</v>
      </c>
      <c r="AD331" s="317"/>
      <c r="AE331" s="317"/>
      <c r="AF331" s="317"/>
    </row>
    <row r="332" spans="1:32">
      <c r="A332">
        <v>331</v>
      </c>
      <c r="B332" t="s">
        <v>12618</v>
      </c>
      <c r="C332" t="s">
        <v>12619</v>
      </c>
      <c r="D332" t="s">
        <v>46</v>
      </c>
      <c r="E332" t="s">
        <v>6161</v>
      </c>
      <c r="F332">
        <v>45826</v>
      </c>
      <c r="G332">
        <v>45825</v>
      </c>
      <c r="I332" s="1"/>
      <c r="J332" t="s">
        <v>43</v>
      </c>
      <c r="P332" t="s">
        <v>43</v>
      </c>
      <c r="Q332" t="s">
        <v>43</v>
      </c>
      <c r="R332" t="s">
        <v>43</v>
      </c>
      <c r="W332" s="1"/>
      <c r="Y332" s="317"/>
      <c r="AC332" s="317"/>
      <c r="AD332" s="317"/>
      <c r="AE332" s="317"/>
      <c r="AF332" s="317"/>
    </row>
    <row r="333" spans="1:32">
      <c r="A333">
        <v>332</v>
      </c>
      <c r="B333" t="s">
        <v>12620</v>
      </c>
      <c r="C333" t="s">
        <v>12621</v>
      </c>
      <c r="D333" t="s">
        <v>46</v>
      </c>
      <c r="E333" t="s">
        <v>5748</v>
      </c>
      <c r="I333" s="1">
        <v>45811</v>
      </c>
      <c r="J333">
        <v>6</v>
      </c>
      <c r="L333" t="s">
        <v>16353</v>
      </c>
      <c r="M333" t="s">
        <v>10832</v>
      </c>
      <c r="O333" t="s">
        <v>10340</v>
      </c>
      <c r="P333">
        <v>9</v>
      </c>
      <c r="Q333">
        <v>7</v>
      </c>
      <c r="R333">
        <v>8</v>
      </c>
      <c r="W333" s="1">
        <v>45900</v>
      </c>
      <c r="X333">
        <v>8</v>
      </c>
      <c r="Y333" s="317">
        <v>37380</v>
      </c>
      <c r="Z333">
        <v>25.9</v>
      </c>
      <c r="AA333">
        <v>9</v>
      </c>
      <c r="AB333" t="s">
        <v>411</v>
      </c>
      <c r="AC333" s="317">
        <v>97880</v>
      </c>
      <c r="AD333" s="317"/>
      <c r="AE333" s="317"/>
      <c r="AF333" s="317"/>
    </row>
    <row r="334" spans="1:32">
      <c r="A334">
        <v>333</v>
      </c>
      <c r="B334" t="s">
        <v>12622</v>
      </c>
      <c r="C334" t="s">
        <v>12623</v>
      </c>
      <c r="D334" t="s">
        <v>46</v>
      </c>
      <c r="E334" t="s">
        <v>6161</v>
      </c>
      <c r="I334" s="1">
        <v>45811</v>
      </c>
      <c r="J334">
        <v>6</v>
      </c>
      <c r="L334" t="s">
        <v>16353</v>
      </c>
      <c r="M334" t="s">
        <v>10832</v>
      </c>
      <c r="O334" t="s">
        <v>267</v>
      </c>
      <c r="P334">
        <v>7</v>
      </c>
      <c r="Q334">
        <v>7</v>
      </c>
      <c r="R334">
        <v>7</v>
      </c>
      <c r="W334" s="1">
        <v>45869</v>
      </c>
      <c r="X334">
        <v>7</v>
      </c>
      <c r="Y334" s="317">
        <v>35680</v>
      </c>
      <c r="Z334">
        <v>25.7</v>
      </c>
      <c r="AA334">
        <v>7</v>
      </c>
      <c r="AB334" t="s">
        <v>411</v>
      </c>
      <c r="AC334" s="317">
        <v>89970</v>
      </c>
      <c r="AD334" s="317"/>
      <c r="AE334" s="317"/>
      <c r="AF334" s="317"/>
    </row>
    <row r="335" spans="1:32">
      <c r="A335">
        <v>334</v>
      </c>
      <c r="B335" t="s">
        <v>12624</v>
      </c>
      <c r="C335" t="s">
        <v>12625</v>
      </c>
      <c r="D335" t="s">
        <v>46</v>
      </c>
      <c r="E335" t="s">
        <v>6161</v>
      </c>
      <c r="F335">
        <v>45821</v>
      </c>
      <c r="G335">
        <v>45820</v>
      </c>
      <c r="I335" s="1"/>
      <c r="J335" t="s">
        <v>43</v>
      </c>
      <c r="P335" t="s">
        <v>43</v>
      </c>
      <c r="Q335" t="s">
        <v>43</v>
      </c>
      <c r="R335" t="s">
        <v>43</v>
      </c>
      <c r="W335" s="1"/>
      <c r="Y335" s="317"/>
      <c r="AC335" s="317"/>
      <c r="AD335" s="317"/>
      <c r="AE335" s="317"/>
      <c r="AF335" s="317"/>
    </row>
    <row r="336" spans="1:32">
      <c r="A336">
        <v>335</v>
      </c>
      <c r="B336" t="s">
        <v>12626</v>
      </c>
      <c r="C336" t="s">
        <v>12627</v>
      </c>
      <c r="D336" t="s">
        <v>46</v>
      </c>
      <c r="E336" t="s">
        <v>5748</v>
      </c>
      <c r="I336" s="1">
        <v>45811</v>
      </c>
      <c r="J336">
        <v>6</v>
      </c>
      <c r="L336" t="s">
        <v>16353</v>
      </c>
      <c r="M336" t="s">
        <v>10832</v>
      </c>
      <c r="O336" t="s">
        <v>16356</v>
      </c>
      <c r="P336" t="s">
        <v>43</v>
      </c>
      <c r="Q336" t="s">
        <v>43</v>
      </c>
      <c r="R336" t="s">
        <v>43</v>
      </c>
      <c r="W336" s="1"/>
      <c r="Y336" s="317"/>
      <c r="AC336" s="317"/>
      <c r="AD336" s="317"/>
      <c r="AE336" s="317"/>
      <c r="AF336" s="317"/>
    </row>
    <row r="337" spans="1:32">
      <c r="A337">
        <v>336</v>
      </c>
      <c r="B337" t="s">
        <v>12628</v>
      </c>
      <c r="C337" t="s">
        <v>12629</v>
      </c>
      <c r="D337" t="s">
        <v>46</v>
      </c>
      <c r="E337" t="s">
        <v>6208</v>
      </c>
      <c r="F337">
        <v>45831</v>
      </c>
      <c r="G337">
        <v>45831</v>
      </c>
      <c r="I337" s="1"/>
      <c r="J337" t="s">
        <v>43</v>
      </c>
      <c r="P337" t="s">
        <v>43</v>
      </c>
      <c r="Q337" t="s">
        <v>43</v>
      </c>
      <c r="R337" t="s">
        <v>43</v>
      </c>
      <c r="W337" s="1"/>
      <c r="Y337" s="317"/>
      <c r="AC337" s="317"/>
      <c r="AD337" s="317"/>
      <c r="AE337" s="317"/>
      <c r="AF337" s="317"/>
    </row>
    <row r="338" spans="1:32">
      <c r="A338">
        <v>337</v>
      </c>
      <c r="B338" t="s">
        <v>12630</v>
      </c>
      <c r="C338" t="s">
        <v>12631</v>
      </c>
      <c r="D338" t="s">
        <v>46</v>
      </c>
      <c r="E338" t="s">
        <v>5748</v>
      </c>
      <c r="F338">
        <v>45831</v>
      </c>
      <c r="G338">
        <v>45830</v>
      </c>
      <c r="I338" s="1"/>
      <c r="J338" t="s">
        <v>43</v>
      </c>
      <c r="P338" t="s">
        <v>43</v>
      </c>
      <c r="Q338" t="s">
        <v>43</v>
      </c>
      <c r="R338" t="s">
        <v>43</v>
      </c>
      <c r="W338" s="1"/>
      <c r="Y338" s="317"/>
      <c r="AC338" s="317"/>
      <c r="AD338" s="317"/>
      <c r="AE338" s="317"/>
      <c r="AF338" s="317"/>
    </row>
    <row r="339" spans="1:32">
      <c r="A339">
        <v>338</v>
      </c>
      <c r="B339" t="s">
        <v>12632</v>
      </c>
      <c r="C339" t="s">
        <v>12633</v>
      </c>
      <c r="D339" t="s">
        <v>46</v>
      </c>
      <c r="E339" t="s">
        <v>5829</v>
      </c>
      <c r="F339">
        <v>45824</v>
      </c>
      <c r="G339">
        <v>45822</v>
      </c>
      <c r="I339" s="1"/>
      <c r="J339" t="s">
        <v>43</v>
      </c>
      <c r="P339" t="s">
        <v>43</v>
      </c>
      <c r="Q339" t="s">
        <v>43</v>
      </c>
      <c r="R339" t="s">
        <v>43</v>
      </c>
      <c r="W339" s="1"/>
      <c r="Y339" s="317"/>
      <c r="AC339" s="317"/>
      <c r="AD339" s="317"/>
      <c r="AE339" s="317"/>
      <c r="AF339" s="317"/>
    </row>
    <row r="340" spans="1:32">
      <c r="A340">
        <v>339</v>
      </c>
      <c r="B340" t="s">
        <v>12634</v>
      </c>
      <c r="C340" t="s">
        <v>12635</v>
      </c>
      <c r="D340" t="s">
        <v>46</v>
      </c>
      <c r="E340" t="s">
        <v>5754</v>
      </c>
      <c r="F340">
        <v>45825</v>
      </c>
      <c r="G340">
        <v>45824</v>
      </c>
      <c r="I340" s="1"/>
      <c r="J340" t="s">
        <v>43</v>
      </c>
      <c r="P340" t="s">
        <v>43</v>
      </c>
      <c r="Q340" t="s">
        <v>43</v>
      </c>
      <c r="R340" t="s">
        <v>43</v>
      </c>
      <c r="W340" s="1"/>
      <c r="Y340" s="317"/>
      <c r="AC340" s="317"/>
      <c r="AD340" s="317"/>
      <c r="AE340" s="317"/>
      <c r="AF340" s="317"/>
    </row>
    <row r="341" spans="1:32">
      <c r="A341">
        <v>340</v>
      </c>
      <c r="B341" t="s">
        <v>12636</v>
      </c>
      <c r="C341" t="s">
        <v>12637</v>
      </c>
      <c r="D341" t="s">
        <v>46</v>
      </c>
      <c r="E341" t="s">
        <v>5754</v>
      </c>
      <c r="F341">
        <v>45825</v>
      </c>
      <c r="G341">
        <v>45824</v>
      </c>
      <c r="I341" s="1"/>
      <c r="J341" t="s">
        <v>43</v>
      </c>
      <c r="P341" t="s">
        <v>43</v>
      </c>
      <c r="Q341" t="s">
        <v>43</v>
      </c>
      <c r="R341" t="s">
        <v>43</v>
      </c>
      <c r="W341" s="1"/>
      <c r="Y341" s="317"/>
      <c r="AC341" s="317"/>
      <c r="AD341" s="317"/>
      <c r="AE341" s="317"/>
      <c r="AF341" s="317"/>
    </row>
    <row r="342" spans="1:32">
      <c r="A342">
        <v>341</v>
      </c>
      <c r="B342" t="s">
        <v>12638</v>
      </c>
      <c r="C342" t="s">
        <v>12639</v>
      </c>
      <c r="D342" t="s">
        <v>46</v>
      </c>
      <c r="E342" t="s">
        <v>5754</v>
      </c>
      <c r="F342">
        <v>45825</v>
      </c>
      <c r="G342">
        <v>45824</v>
      </c>
      <c r="I342" s="1"/>
      <c r="J342" t="s">
        <v>43</v>
      </c>
      <c r="P342" t="s">
        <v>43</v>
      </c>
      <c r="Q342" t="s">
        <v>43</v>
      </c>
      <c r="R342" t="s">
        <v>43</v>
      </c>
      <c r="W342" s="1"/>
      <c r="Y342" s="317"/>
      <c r="AC342" s="317"/>
      <c r="AD342" s="317"/>
      <c r="AE342" s="317"/>
      <c r="AF342" s="317"/>
    </row>
    <row r="343" spans="1:32">
      <c r="A343">
        <v>342</v>
      </c>
      <c r="B343" t="s">
        <v>12640</v>
      </c>
      <c r="C343" t="s">
        <v>12641</v>
      </c>
      <c r="D343" t="s">
        <v>46</v>
      </c>
      <c r="E343" t="s">
        <v>6161</v>
      </c>
      <c r="F343" t="s">
        <v>11478</v>
      </c>
      <c r="G343">
        <v>45814</v>
      </c>
      <c r="I343" s="1"/>
      <c r="J343" t="s">
        <v>43</v>
      </c>
      <c r="P343" t="s">
        <v>43</v>
      </c>
      <c r="Q343" t="s">
        <v>43</v>
      </c>
      <c r="R343" t="s">
        <v>43</v>
      </c>
      <c r="W343" s="1"/>
      <c r="Y343" s="317"/>
      <c r="AC343" s="317"/>
      <c r="AD343" s="317"/>
      <c r="AE343" s="317"/>
      <c r="AF343" s="317"/>
    </row>
    <row r="344" spans="1:32">
      <c r="A344">
        <v>343</v>
      </c>
      <c r="B344" t="s">
        <v>12642</v>
      </c>
      <c r="C344" t="s">
        <v>12643</v>
      </c>
      <c r="D344" t="s">
        <v>46</v>
      </c>
      <c r="E344" t="s">
        <v>6161</v>
      </c>
      <c r="I344" s="1">
        <v>45811</v>
      </c>
      <c r="J344">
        <v>6</v>
      </c>
      <c r="L344" t="s">
        <v>16353</v>
      </c>
      <c r="M344" t="s">
        <v>10832</v>
      </c>
      <c r="O344" t="s">
        <v>267</v>
      </c>
      <c r="P344">
        <v>8</v>
      </c>
      <c r="Q344">
        <v>7</v>
      </c>
      <c r="R344">
        <v>7</v>
      </c>
      <c r="W344" s="1">
        <v>45869</v>
      </c>
      <c r="X344">
        <v>7</v>
      </c>
      <c r="Y344" s="317">
        <v>40760</v>
      </c>
      <c r="Z344">
        <v>25.8</v>
      </c>
      <c r="AA344">
        <v>8</v>
      </c>
      <c r="AB344" t="s">
        <v>411</v>
      </c>
      <c r="AC344" s="317">
        <v>106730</v>
      </c>
      <c r="AD344" s="317"/>
      <c r="AE344" s="317"/>
      <c r="AF344" s="317"/>
    </row>
    <row r="345" spans="1:32">
      <c r="A345">
        <v>344</v>
      </c>
      <c r="B345" t="s">
        <v>12644</v>
      </c>
      <c r="C345" t="s">
        <v>12645</v>
      </c>
      <c r="D345" t="s">
        <v>46</v>
      </c>
      <c r="E345" t="s">
        <v>6161</v>
      </c>
      <c r="F345" t="s">
        <v>11478</v>
      </c>
      <c r="G345">
        <v>45826</v>
      </c>
      <c r="I345" s="1"/>
      <c r="J345" t="s">
        <v>43</v>
      </c>
      <c r="P345" t="s">
        <v>43</v>
      </c>
      <c r="Q345" t="s">
        <v>43</v>
      </c>
      <c r="R345" t="s">
        <v>43</v>
      </c>
      <c r="W345" s="1"/>
      <c r="Y345" s="317"/>
      <c r="AC345" s="317"/>
      <c r="AD345" s="317"/>
      <c r="AE345" s="317"/>
      <c r="AF345" s="317"/>
    </row>
    <row r="346" spans="1:32">
      <c r="A346">
        <v>345</v>
      </c>
      <c r="B346" t="s">
        <v>12646</v>
      </c>
      <c r="C346" t="s">
        <v>12647</v>
      </c>
      <c r="D346" t="s">
        <v>5942</v>
      </c>
      <c r="E346" t="s">
        <v>5993</v>
      </c>
      <c r="F346" t="s">
        <v>12648</v>
      </c>
      <c r="G346">
        <v>45821</v>
      </c>
      <c r="I346" s="1"/>
      <c r="J346" t="s">
        <v>43</v>
      </c>
      <c r="P346" t="s">
        <v>43</v>
      </c>
      <c r="Q346" t="s">
        <v>43</v>
      </c>
      <c r="R346" t="s">
        <v>43</v>
      </c>
      <c r="W346" s="1"/>
      <c r="Y346" s="317"/>
      <c r="AC346" s="317"/>
      <c r="AD346" s="317"/>
      <c r="AE346" s="317"/>
      <c r="AF346" s="317"/>
    </row>
    <row r="347" spans="1:32">
      <c r="A347">
        <v>346</v>
      </c>
      <c r="B347" t="s">
        <v>6199</v>
      </c>
      <c r="C347" t="s">
        <v>6200</v>
      </c>
      <c r="D347" t="s">
        <v>5942</v>
      </c>
      <c r="E347" t="s">
        <v>5944</v>
      </c>
      <c r="F347">
        <v>45901</v>
      </c>
      <c r="G347" t="s">
        <v>5750</v>
      </c>
      <c r="H347" t="s">
        <v>12447</v>
      </c>
      <c r="I347" s="1"/>
      <c r="J347" t="s">
        <v>43</v>
      </c>
      <c r="P347" t="s">
        <v>43</v>
      </c>
      <c r="Q347" t="s">
        <v>43</v>
      </c>
      <c r="R347" t="s">
        <v>43</v>
      </c>
      <c r="W347" s="1"/>
      <c r="Y347" s="317"/>
      <c r="AC347" s="317"/>
      <c r="AD347" s="317"/>
      <c r="AE347" s="317"/>
      <c r="AF347" s="317"/>
    </row>
    <row r="348" spans="1:32">
      <c r="A348">
        <v>347</v>
      </c>
      <c r="B348" t="s">
        <v>6103</v>
      </c>
      <c r="C348" t="s">
        <v>6104</v>
      </c>
      <c r="D348" t="s">
        <v>5942</v>
      </c>
      <c r="E348" t="s">
        <v>5944</v>
      </c>
      <c r="F348">
        <v>45859</v>
      </c>
      <c r="G348" t="s">
        <v>5750</v>
      </c>
      <c r="I348" s="1"/>
      <c r="J348" t="s">
        <v>43</v>
      </c>
      <c r="P348" t="s">
        <v>43</v>
      </c>
      <c r="Q348" t="s">
        <v>43</v>
      </c>
      <c r="R348" t="s">
        <v>43</v>
      </c>
      <c r="W348" s="1"/>
      <c r="Y348" s="317"/>
      <c r="AC348" s="317"/>
      <c r="AD348" s="317"/>
      <c r="AE348" s="317"/>
      <c r="AF348" s="317"/>
    </row>
    <row r="349" spans="1:32">
      <c r="A349">
        <v>348</v>
      </c>
      <c r="B349" t="s">
        <v>6132</v>
      </c>
      <c r="C349" t="s">
        <v>6133</v>
      </c>
      <c r="D349" t="s">
        <v>5942</v>
      </c>
      <c r="E349" t="s">
        <v>5993</v>
      </c>
      <c r="F349">
        <v>45852</v>
      </c>
      <c r="G349" t="s">
        <v>5750</v>
      </c>
      <c r="I349" s="1"/>
      <c r="J349" t="s">
        <v>43</v>
      </c>
      <c r="P349" t="s">
        <v>43</v>
      </c>
      <c r="Q349" t="s">
        <v>43</v>
      </c>
      <c r="R349" t="s">
        <v>43</v>
      </c>
      <c r="W349" s="1"/>
      <c r="Y349" s="317"/>
      <c r="AC349" s="317"/>
      <c r="AD349" s="317"/>
      <c r="AE349" s="317"/>
      <c r="AF349" s="317"/>
    </row>
    <row r="350" spans="1:32">
      <c r="A350">
        <v>349</v>
      </c>
      <c r="B350" t="s">
        <v>6134</v>
      </c>
      <c r="C350" t="s">
        <v>6135</v>
      </c>
      <c r="D350" t="s">
        <v>5942</v>
      </c>
      <c r="E350" t="s">
        <v>5944</v>
      </c>
      <c r="F350">
        <v>45866</v>
      </c>
      <c r="G350" t="s">
        <v>5750</v>
      </c>
      <c r="I350" s="1"/>
      <c r="J350" t="s">
        <v>43</v>
      </c>
      <c r="P350" t="s">
        <v>43</v>
      </c>
      <c r="Q350" t="s">
        <v>43</v>
      </c>
      <c r="R350" t="s">
        <v>43</v>
      </c>
      <c r="W350" s="1"/>
      <c r="Y350" s="317"/>
      <c r="AC350" s="317"/>
      <c r="AD350" s="317"/>
      <c r="AE350" s="317"/>
      <c r="AF350" s="317"/>
    </row>
    <row r="351" spans="1:32">
      <c r="A351">
        <v>350</v>
      </c>
      <c r="B351" t="s">
        <v>6165</v>
      </c>
      <c r="C351" t="s">
        <v>6166</v>
      </c>
      <c r="D351" t="s">
        <v>5772</v>
      </c>
      <c r="E351" t="s">
        <v>5775</v>
      </c>
      <c r="F351">
        <v>45866</v>
      </c>
      <c r="G351" t="s">
        <v>5750</v>
      </c>
      <c r="I351" s="1"/>
      <c r="J351" t="s">
        <v>43</v>
      </c>
      <c r="P351" t="s">
        <v>43</v>
      </c>
      <c r="Q351" t="s">
        <v>43</v>
      </c>
      <c r="R351" t="s">
        <v>43</v>
      </c>
      <c r="W351" s="1"/>
      <c r="Y351" s="317"/>
      <c r="AC351" s="317"/>
      <c r="AD351" s="317"/>
      <c r="AE351" s="317"/>
      <c r="AF351" s="317"/>
    </row>
    <row r="352" spans="1:32">
      <c r="A352">
        <v>351</v>
      </c>
      <c r="B352" t="s">
        <v>6167</v>
      </c>
      <c r="C352" t="s">
        <v>6168</v>
      </c>
      <c r="D352" t="s">
        <v>5772</v>
      </c>
      <c r="E352" t="s">
        <v>5775</v>
      </c>
      <c r="F352">
        <v>45908</v>
      </c>
      <c r="G352" t="s">
        <v>5750</v>
      </c>
      <c r="I352" s="1"/>
      <c r="J352" t="s">
        <v>43</v>
      </c>
      <c r="P352" t="s">
        <v>43</v>
      </c>
      <c r="Q352" t="s">
        <v>43</v>
      </c>
      <c r="R352" t="s">
        <v>43</v>
      </c>
      <c r="W352" s="1"/>
      <c r="Y352" s="317"/>
      <c r="AC352" s="317"/>
      <c r="AD352" s="317"/>
      <c r="AE352" s="317"/>
      <c r="AF352" s="317"/>
    </row>
    <row r="353" spans="1:32">
      <c r="A353">
        <v>352</v>
      </c>
      <c r="B353" t="s">
        <v>6169</v>
      </c>
      <c r="C353" t="s">
        <v>6170</v>
      </c>
      <c r="D353" t="s">
        <v>5772</v>
      </c>
      <c r="E353" t="s">
        <v>5775</v>
      </c>
      <c r="F353">
        <v>45868</v>
      </c>
      <c r="G353" t="s">
        <v>5750</v>
      </c>
      <c r="I353" s="1"/>
      <c r="J353" t="s">
        <v>43</v>
      </c>
      <c r="P353" t="s">
        <v>43</v>
      </c>
      <c r="Q353" t="s">
        <v>43</v>
      </c>
      <c r="R353" t="s">
        <v>43</v>
      </c>
      <c r="W353" s="1"/>
      <c r="Y353" s="317"/>
      <c r="AC353" s="317"/>
      <c r="AD353" s="317"/>
      <c r="AE353" s="317"/>
      <c r="AF353" s="317"/>
    </row>
    <row r="354" spans="1:32">
      <c r="A354">
        <v>353</v>
      </c>
      <c r="B354" t="s">
        <v>12649</v>
      </c>
      <c r="C354" t="s">
        <v>12650</v>
      </c>
      <c r="D354" t="s">
        <v>5772</v>
      </c>
      <c r="E354" t="s">
        <v>5775</v>
      </c>
      <c r="F354">
        <v>46113</v>
      </c>
      <c r="G354" t="s">
        <v>5750</v>
      </c>
      <c r="I354" s="1"/>
      <c r="J354" t="s">
        <v>43</v>
      </c>
      <c r="P354" t="s">
        <v>43</v>
      </c>
      <c r="Q354" t="s">
        <v>43</v>
      </c>
      <c r="R354" t="s">
        <v>43</v>
      </c>
      <c r="W354" s="1"/>
      <c r="Y354" s="317"/>
      <c r="AC354" s="317"/>
      <c r="AD354" s="317"/>
      <c r="AE354" s="317"/>
      <c r="AF354" s="317"/>
    </row>
    <row r="355" spans="1:32">
      <c r="A355">
        <v>354</v>
      </c>
      <c r="B355" t="s">
        <v>12651</v>
      </c>
      <c r="C355" t="s">
        <v>12652</v>
      </c>
      <c r="D355" t="s">
        <v>46</v>
      </c>
      <c r="E355" t="s">
        <v>49</v>
      </c>
      <c r="I355" s="1">
        <v>45811</v>
      </c>
      <c r="J355">
        <v>6</v>
      </c>
      <c r="L355" t="s">
        <v>16353</v>
      </c>
      <c r="M355" t="s">
        <v>12198</v>
      </c>
      <c r="N355">
        <v>50010907</v>
      </c>
      <c r="O355" t="s">
        <v>6518</v>
      </c>
      <c r="Q355">
        <v>7</v>
      </c>
      <c r="R355">
        <v>9</v>
      </c>
      <c r="S355" t="s">
        <v>12187</v>
      </c>
      <c r="U355" t="s">
        <v>12653</v>
      </c>
      <c r="W355" s="1">
        <v>45930</v>
      </c>
      <c r="X355">
        <v>9</v>
      </c>
      <c r="Y355" s="317">
        <v>78000</v>
      </c>
      <c r="Z355">
        <v>25.11</v>
      </c>
      <c r="AA355">
        <v>11</v>
      </c>
      <c r="AB355" t="s">
        <v>179</v>
      </c>
      <c r="AC355" s="317">
        <v>169315</v>
      </c>
      <c r="AD355" s="317"/>
      <c r="AE355" s="317"/>
      <c r="AF355" s="317"/>
    </row>
    <row r="356" spans="1:32">
      <c r="A356">
        <v>355</v>
      </c>
      <c r="B356" t="s">
        <v>6173</v>
      </c>
      <c r="C356" t="s">
        <v>6174</v>
      </c>
      <c r="D356" t="s">
        <v>5772</v>
      </c>
      <c r="E356" t="s">
        <v>5775</v>
      </c>
      <c r="F356">
        <v>45894</v>
      </c>
      <c r="G356" t="s">
        <v>5750</v>
      </c>
      <c r="H356" t="s">
        <v>12217</v>
      </c>
      <c r="I356" s="1"/>
      <c r="J356" t="s">
        <v>43</v>
      </c>
      <c r="P356" t="s">
        <v>43</v>
      </c>
      <c r="Q356" t="s">
        <v>43</v>
      </c>
      <c r="R356" t="s">
        <v>43</v>
      </c>
      <c r="W356" s="1"/>
      <c r="Y356" s="317"/>
      <c r="AC356" s="317"/>
      <c r="AD356" s="317"/>
      <c r="AE356" s="317"/>
      <c r="AF356" s="317"/>
    </row>
    <row r="357" spans="1:32">
      <c r="A357">
        <v>356</v>
      </c>
      <c r="B357" t="s">
        <v>12654</v>
      </c>
      <c r="C357" t="s">
        <v>12655</v>
      </c>
      <c r="D357" t="s">
        <v>5772</v>
      </c>
      <c r="E357" t="s">
        <v>5775</v>
      </c>
      <c r="I357" s="1">
        <v>45812</v>
      </c>
      <c r="J357">
        <v>6</v>
      </c>
      <c r="L357" t="s">
        <v>16353</v>
      </c>
      <c r="M357" t="s">
        <v>11745</v>
      </c>
      <c r="O357" t="s">
        <v>6518</v>
      </c>
      <c r="P357">
        <v>9</v>
      </c>
      <c r="Q357">
        <v>7</v>
      </c>
      <c r="R357">
        <v>9</v>
      </c>
      <c r="W357" s="1">
        <v>45930</v>
      </c>
      <c r="X357">
        <v>0</v>
      </c>
      <c r="Y357" s="317">
        <v>36680</v>
      </c>
      <c r="Z357">
        <v>25.9</v>
      </c>
      <c r="AA357">
        <v>9</v>
      </c>
      <c r="AB357" t="s">
        <v>411</v>
      </c>
      <c r="AC357" s="317">
        <v>96050</v>
      </c>
      <c r="AD357" s="317"/>
      <c r="AE357" s="317"/>
      <c r="AF357" s="317"/>
    </row>
    <row r="358" spans="1:32">
      <c r="A358">
        <v>357</v>
      </c>
      <c r="B358" t="s">
        <v>12656</v>
      </c>
      <c r="C358" t="s">
        <v>12657</v>
      </c>
      <c r="D358" t="s">
        <v>5772</v>
      </c>
      <c r="E358" t="s">
        <v>5775</v>
      </c>
      <c r="F358">
        <v>45825</v>
      </c>
      <c r="G358">
        <v>45824</v>
      </c>
      <c r="I358" s="1">
        <v>45917</v>
      </c>
      <c r="J358">
        <v>9</v>
      </c>
      <c r="L358" t="s">
        <v>16353</v>
      </c>
      <c r="M358" t="s">
        <v>10832</v>
      </c>
      <c r="O358" t="s">
        <v>6518</v>
      </c>
      <c r="P358">
        <v>12</v>
      </c>
      <c r="Q358">
        <v>11</v>
      </c>
      <c r="R358">
        <v>12</v>
      </c>
      <c r="W358" s="1">
        <v>46022</v>
      </c>
      <c r="X358">
        <v>12</v>
      </c>
      <c r="Y358" s="317">
        <v>22970</v>
      </c>
      <c r="Z358">
        <v>25.12</v>
      </c>
      <c r="AA358">
        <v>12</v>
      </c>
      <c r="AB358" t="s">
        <v>411</v>
      </c>
      <c r="AC358" s="317">
        <v>59220</v>
      </c>
      <c r="AD358" s="317"/>
      <c r="AE358" s="317"/>
      <c r="AF358" s="317"/>
    </row>
    <row r="359" spans="1:32">
      <c r="A359">
        <v>358</v>
      </c>
      <c r="B359" t="s">
        <v>12658</v>
      </c>
      <c r="C359" t="s">
        <v>12659</v>
      </c>
      <c r="D359" t="s">
        <v>46</v>
      </c>
      <c r="E359" t="s">
        <v>5748</v>
      </c>
      <c r="F359">
        <v>45824</v>
      </c>
      <c r="G359">
        <v>45821</v>
      </c>
      <c r="I359" s="1"/>
      <c r="J359" t="s">
        <v>43</v>
      </c>
      <c r="P359" t="s">
        <v>43</v>
      </c>
      <c r="Q359" t="s">
        <v>43</v>
      </c>
      <c r="R359" t="s">
        <v>43</v>
      </c>
      <c r="W359" s="1"/>
      <c r="Y359" s="317"/>
      <c r="AC359" s="317"/>
      <c r="AD359" s="317"/>
      <c r="AE359" s="317"/>
      <c r="AF359" s="317"/>
    </row>
    <row r="360" spans="1:32">
      <c r="A360">
        <v>359</v>
      </c>
      <c r="B360" t="s">
        <v>12660</v>
      </c>
      <c r="C360" t="s">
        <v>12661</v>
      </c>
      <c r="D360" t="s">
        <v>5772</v>
      </c>
      <c r="E360" t="s">
        <v>5775</v>
      </c>
      <c r="I360" s="1">
        <v>45812</v>
      </c>
      <c r="J360">
        <v>6</v>
      </c>
      <c r="L360" t="s">
        <v>16353</v>
      </c>
      <c r="M360" t="s">
        <v>10832</v>
      </c>
      <c r="O360" t="s">
        <v>6518</v>
      </c>
      <c r="P360">
        <v>8</v>
      </c>
      <c r="Q360">
        <v>7</v>
      </c>
      <c r="R360">
        <v>8</v>
      </c>
      <c r="W360" s="1">
        <v>45891</v>
      </c>
      <c r="X360">
        <v>8</v>
      </c>
      <c r="Y360" s="317">
        <v>43740</v>
      </c>
      <c r="Z360">
        <v>25.8</v>
      </c>
      <c r="AA360">
        <v>8</v>
      </c>
      <c r="AB360" t="s">
        <v>411</v>
      </c>
      <c r="AC360" s="317">
        <v>114540</v>
      </c>
      <c r="AD360" s="317"/>
      <c r="AE360" s="317"/>
      <c r="AF360" s="317"/>
    </row>
    <row r="361" spans="1:32">
      <c r="A361">
        <v>360</v>
      </c>
      <c r="B361" t="s">
        <v>12662</v>
      </c>
      <c r="C361" t="s">
        <v>12663</v>
      </c>
      <c r="D361" t="s">
        <v>5772</v>
      </c>
      <c r="E361" t="s">
        <v>5775</v>
      </c>
      <c r="I361" s="1">
        <v>45812</v>
      </c>
      <c r="J361">
        <v>6</v>
      </c>
      <c r="L361" t="s">
        <v>16353</v>
      </c>
      <c r="M361" t="s">
        <v>10832</v>
      </c>
      <c r="O361" t="s">
        <v>6518</v>
      </c>
      <c r="P361">
        <v>9</v>
      </c>
      <c r="Q361">
        <v>7</v>
      </c>
      <c r="R361">
        <v>9</v>
      </c>
      <c r="W361" s="1">
        <v>45930</v>
      </c>
      <c r="X361">
        <v>0</v>
      </c>
      <c r="Y361" s="317">
        <v>24640</v>
      </c>
      <c r="Z361">
        <v>25.9</v>
      </c>
      <c r="AA361">
        <v>9</v>
      </c>
      <c r="AB361" t="s">
        <v>411</v>
      </c>
      <c r="AC361" s="317">
        <v>64510</v>
      </c>
      <c r="AD361" s="317"/>
      <c r="AE361" s="317"/>
      <c r="AF361" s="317"/>
    </row>
    <row r="362" spans="1:32">
      <c r="A362">
        <v>361</v>
      </c>
      <c r="B362" t="s">
        <v>12664</v>
      </c>
      <c r="C362" t="s">
        <v>12665</v>
      </c>
      <c r="D362" t="s">
        <v>5772</v>
      </c>
      <c r="E362" t="s">
        <v>5775</v>
      </c>
      <c r="I362" s="1">
        <v>45812</v>
      </c>
      <c r="J362">
        <v>6</v>
      </c>
      <c r="L362" t="s">
        <v>16353</v>
      </c>
      <c r="M362" t="s">
        <v>10832</v>
      </c>
      <c r="O362" t="s">
        <v>6518</v>
      </c>
      <c r="P362">
        <v>9</v>
      </c>
      <c r="Q362">
        <v>7</v>
      </c>
      <c r="R362">
        <v>9</v>
      </c>
      <c r="W362" s="1">
        <v>45930</v>
      </c>
      <c r="X362">
        <v>0</v>
      </c>
      <c r="Y362" s="317">
        <v>25640</v>
      </c>
      <c r="Z362">
        <v>25.9</v>
      </c>
      <c r="AA362">
        <v>9</v>
      </c>
      <c r="AB362" t="s">
        <v>411</v>
      </c>
      <c r="AC362" s="317">
        <v>67130</v>
      </c>
      <c r="AD362" s="317"/>
      <c r="AE362" s="317"/>
      <c r="AF362" s="317"/>
    </row>
    <row r="363" spans="1:32">
      <c r="A363">
        <v>362</v>
      </c>
      <c r="B363" t="s">
        <v>12666</v>
      </c>
      <c r="C363" t="s">
        <v>12667</v>
      </c>
      <c r="D363" t="s">
        <v>5772</v>
      </c>
      <c r="E363" t="s">
        <v>5775</v>
      </c>
      <c r="F363">
        <v>45832</v>
      </c>
      <c r="G363">
        <v>45831</v>
      </c>
      <c r="I363" s="1">
        <v>45953</v>
      </c>
      <c r="J363">
        <v>10</v>
      </c>
      <c r="L363" t="s">
        <v>16353</v>
      </c>
      <c r="M363" t="s">
        <v>10832</v>
      </c>
      <c r="O363" t="s">
        <v>6518</v>
      </c>
      <c r="P363">
        <v>12</v>
      </c>
      <c r="Q363">
        <v>11</v>
      </c>
      <c r="R363">
        <v>12</v>
      </c>
      <c r="W363" s="1">
        <v>46022</v>
      </c>
      <c r="X363">
        <v>12</v>
      </c>
      <c r="Y363" s="317">
        <v>55020</v>
      </c>
      <c r="Z363">
        <v>25.12</v>
      </c>
      <c r="AA363">
        <v>12</v>
      </c>
      <c r="AB363" t="s">
        <v>411</v>
      </c>
      <c r="AC363" s="317">
        <v>141830</v>
      </c>
      <c r="AD363" s="317"/>
      <c r="AE363" s="317"/>
      <c r="AF363" s="317"/>
    </row>
    <row r="364" spans="1:32">
      <c r="A364">
        <v>363</v>
      </c>
      <c r="B364" t="s">
        <v>6209</v>
      </c>
      <c r="C364" t="s">
        <v>6210</v>
      </c>
      <c r="D364" t="s">
        <v>5772</v>
      </c>
      <c r="E364" t="s">
        <v>5775</v>
      </c>
      <c r="F364">
        <v>45971</v>
      </c>
      <c r="G364" t="s">
        <v>5750</v>
      </c>
      <c r="I364" s="1"/>
      <c r="J364" t="s">
        <v>43</v>
      </c>
      <c r="P364" t="s">
        <v>43</v>
      </c>
      <c r="Q364" t="s">
        <v>43</v>
      </c>
      <c r="R364" t="s">
        <v>43</v>
      </c>
      <c r="W364" s="1"/>
      <c r="Y364" s="317"/>
      <c r="AC364" s="317"/>
      <c r="AD364" s="317"/>
      <c r="AE364" s="317"/>
      <c r="AF364" s="317"/>
    </row>
    <row r="365" spans="1:32">
      <c r="A365">
        <v>364</v>
      </c>
      <c r="B365" t="s">
        <v>6197</v>
      </c>
      <c r="C365" t="s">
        <v>6198</v>
      </c>
      <c r="D365" t="s">
        <v>5942</v>
      </c>
      <c r="E365" t="s">
        <v>5944</v>
      </c>
      <c r="F365">
        <v>45849</v>
      </c>
      <c r="G365" t="s">
        <v>5750</v>
      </c>
      <c r="I365" s="1"/>
      <c r="J365" t="s">
        <v>43</v>
      </c>
      <c r="P365" t="s">
        <v>43</v>
      </c>
      <c r="Q365" t="s">
        <v>43</v>
      </c>
      <c r="R365" t="s">
        <v>43</v>
      </c>
      <c r="W365" s="1"/>
      <c r="Y365" s="317"/>
      <c r="AC365" s="317"/>
      <c r="AD365" s="317"/>
      <c r="AE365" s="317"/>
      <c r="AF365" s="317"/>
    </row>
    <row r="366" spans="1:32">
      <c r="A366">
        <v>365</v>
      </c>
      <c r="B366" t="s">
        <v>6201</v>
      </c>
      <c r="C366" t="s">
        <v>6202</v>
      </c>
      <c r="D366" t="s">
        <v>5942</v>
      </c>
      <c r="E366" t="s">
        <v>5944</v>
      </c>
      <c r="F366">
        <v>45894</v>
      </c>
      <c r="G366" t="s">
        <v>5750</v>
      </c>
      <c r="I366" s="1"/>
      <c r="J366" t="s">
        <v>43</v>
      </c>
      <c r="P366" t="s">
        <v>43</v>
      </c>
      <c r="Q366" t="s">
        <v>43</v>
      </c>
      <c r="R366" t="s">
        <v>43</v>
      </c>
      <c r="W366" s="1"/>
      <c r="Y366" s="317"/>
      <c r="AC366" s="317"/>
      <c r="AD366" s="317"/>
      <c r="AE366" s="317"/>
      <c r="AF366" s="317"/>
    </row>
    <row r="367" spans="1:32">
      <c r="A367">
        <v>366</v>
      </c>
      <c r="B367" t="s">
        <v>12668</v>
      </c>
      <c r="C367" t="s">
        <v>12669</v>
      </c>
      <c r="D367" t="s">
        <v>5772</v>
      </c>
      <c r="E367" t="s">
        <v>5775</v>
      </c>
      <c r="F367">
        <v>45831</v>
      </c>
      <c r="G367">
        <v>45830</v>
      </c>
      <c r="I367" s="1">
        <v>45856</v>
      </c>
      <c r="J367">
        <v>7</v>
      </c>
      <c r="L367" t="s">
        <v>16353</v>
      </c>
      <c r="M367" t="s">
        <v>10832</v>
      </c>
      <c r="O367" t="s">
        <v>6518</v>
      </c>
      <c r="P367">
        <v>10</v>
      </c>
      <c r="Q367">
        <v>7</v>
      </c>
      <c r="R367">
        <v>10</v>
      </c>
      <c r="W367" s="1">
        <v>45961</v>
      </c>
      <c r="X367">
        <v>10</v>
      </c>
      <c r="Y367" s="317">
        <v>33340</v>
      </c>
      <c r="Z367">
        <v>25.1</v>
      </c>
      <c r="AA367">
        <v>10</v>
      </c>
      <c r="AB367" t="s">
        <v>411</v>
      </c>
      <c r="AC367" s="317">
        <v>84070</v>
      </c>
      <c r="AD367" s="317"/>
      <c r="AE367" s="317"/>
      <c r="AF367" s="317"/>
    </row>
    <row r="368" spans="1:32">
      <c r="A368">
        <v>367</v>
      </c>
      <c r="B368" t="s">
        <v>12670</v>
      </c>
      <c r="C368" t="s">
        <v>12671</v>
      </c>
      <c r="D368" t="s">
        <v>5772</v>
      </c>
      <c r="E368" t="s">
        <v>5775</v>
      </c>
      <c r="F368">
        <v>45831</v>
      </c>
      <c r="G368">
        <v>45830</v>
      </c>
      <c r="I368" s="1">
        <v>45856</v>
      </c>
      <c r="J368">
        <v>7</v>
      </c>
      <c r="L368" t="s">
        <v>16353</v>
      </c>
      <c r="M368" t="s">
        <v>10832</v>
      </c>
      <c r="O368" t="s">
        <v>6518</v>
      </c>
      <c r="P368">
        <v>9</v>
      </c>
      <c r="Q368">
        <v>7</v>
      </c>
      <c r="R368">
        <v>9</v>
      </c>
      <c r="W368" s="1">
        <v>45930</v>
      </c>
      <c r="X368">
        <v>0</v>
      </c>
      <c r="Y368" s="317">
        <v>25640</v>
      </c>
      <c r="Z368">
        <v>25.9</v>
      </c>
      <c r="AA368">
        <v>9</v>
      </c>
      <c r="AB368" t="s">
        <v>411</v>
      </c>
      <c r="AC368" s="317">
        <v>67130</v>
      </c>
      <c r="AD368" s="317"/>
      <c r="AE368" s="317"/>
      <c r="AF368" s="317"/>
    </row>
    <row r="369" spans="1:33">
      <c r="A369">
        <v>368</v>
      </c>
      <c r="B369" t="s">
        <v>12672</v>
      </c>
      <c r="C369" t="s">
        <v>12673</v>
      </c>
      <c r="D369" t="s">
        <v>5772</v>
      </c>
      <c r="E369" t="s">
        <v>5775</v>
      </c>
      <c r="F369">
        <v>45831</v>
      </c>
      <c r="G369">
        <v>45830</v>
      </c>
      <c r="I369" s="1">
        <v>45856</v>
      </c>
      <c r="J369">
        <v>7</v>
      </c>
      <c r="L369" t="s">
        <v>16353</v>
      </c>
      <c r="M369" t="s">
        <v>10832</v>
      </c>
      <c r="O369" t="s">
        <v>6518</v>
      </c>
      <c r="P369">
        <v>9</v>
      </c>
      <c r="Q369">
        <v>7</v>
      </c>
      <c r="R369">
        <v>9</v>
      </c>
      <c r="W369" s="1">
        <v>45930</v>
      </c>
      <c r="X369">
        <v>0</v>
      </c>
      <c r="Y369" s="317">
        <v>27640</v>
      </c>
      <c r="Z369">
        <v>25.9</v>
      </c>
      <c r="AA369">
        <v>9</v>
      </c>
      <c r="AB369" t="s">
        <v>411</v>
      </c>
      <c r="AC369" s="317">
        <v>72370</v>
      </c>
      <c r="AD369" s="317"/>
      <c r="AE369" s="317"/>
      <c r="AF369" s="317"/>
    </row>
    <row r="370" spans="1:33">
      <c r="A370">
        <v>369</v>
      </c>
      <c r="B370" t="s">
        <v>6192</v>
      </c>
      <c r="C370" t="s">
        <v>6193</v>
      </c>
      <c r="D370" t="s">
        <v>5942</v>
      </c>
      <c r="E370" t="s">
        <v>5944</v>
      </c>
      <c r="F370">
        <v>46296</v>
      </c>
      <c r="G370" t="s">
        <v>5750</v>
      </c>
      <c r="I370" s="1"/>
      <c r="J370" t="s">
        <v>43</v>
      </c>
      <c r="P370" t="s">
        <v>43</v>
      </c>
      <c r="Q370" t="s">
        <v>43</v>
      </c>
      <c r="R370" t="s">
        <v>43</v>
      </c>
      <c r="W370" s="1"/>
      <c r="Y370" s="317"/>
      <c r="AC370" s="317"/>
      <c r="AD370" s="317"/>
      <c r="AE370" s="317"/>
      <c r="AF370" s="317"/>
    </row>
    <row r="371" spans="1:33">
      <c r="A371">
        <v>370</v>
      </c>
      <c r="B371" t="s">
        <v>12674</v>
      </c>
      <c r="C371" t="s">
        <v>12675</v>
      </c>
      <c r="D371" t="s">
        <v>5772</v>
      </c>
      <c r="E371" t="s">
        <v>5775</v>
      </c>
      <c r="I371" s="1">
        <v>45819</v>
      </c>
      <c r="J371">
        <v>6</v>
      </c>
      <c r="L371" t="s">
        <v>16353</v>
      </c>
      <c r="M371" t="s">
        <v>12240</v>
      </c>
      <c r="N371">
        <v>50011148</v>
      </c>
      <c r="O371" t="s">
        <v>6518</v>
      </c>
      <c r="P371">
        <v>8</v>
      </c>
      <c r="Q371">
        <v>7</v>
      </c>
      <c r="R371">
        <v>8</v>
      </c>
      <c r="W371" s="1">
        <v>45891</v>
      </c>
      <c r="X371">
        <v>8</v>
      </c>
      <c r="Y371" s="317">
        <v>25620</v>
      </c>
      <c r="Z371">
        <v>25.8</v>
      </c>
      <c r="AA371">
        <v>8</v>
      </c>
      <c r="AB371" t="s">
        <v>95</v>
      </c>
      <c r="AC371" s="317">
        <v>44890</v>
      </c>
      <c r="AD371" s="317"/>
      <c r="AE371" s="317"/>
      <c r="AF371" s="317"/>
    </row>
    <row r="372" spans="1:33">
      <c r="A372">
        <v>371</v>
      </c>
      <c r="B372" t="s">
        <v>12676</v>
      </c>
      <c r="C372" t="s">
        <v>12677</v>
      </c>
      <c r="D372" t="s">
        <v>5772</v>
      </c>
      <c r="E372" t="s">
        <v>5775</v>
      </c>
      <c r="I372" s="1">
        <v>45819</v>
      </c>
      <c r="J372">
        <v>6</v>
      </c>
      <c r="L372" t="s">
        <v>16353</v>
      </c>
      <c r="M372" t="s">
        <v>12240</v>
      </c>
      <c r="N372">
        <v>50011175</v>
      </c>
      <c r="O372" t="s">
        <v>6518</v>
      </c>
      <c r="P372">
        <v>2</v>
      </c>
      <c r="Q372">
        <v>7</v>
      </c>
      <c r="R372">
        <v>2</v>
      </c>
      <c r="S372" t="s">
        <v>12256</v>
      </c>
      <c r="U372" t="s">
        <v>12442</v>
      </c>
      <c r="W372" s="1">
        <v>46081</v>
      </c>
      <c r="X372">
        <v>2</v>
      </c>
      <c r="Y372" s="317">
        <v>142750</v>
      </c>
      <c r="Z372">
        <v>26.2</v>
      </c>
      <c r="AA372">
        <v>2</v>
      </c>
      <c r="AB372" t="s">
        <v>95</v>
      </c>
      <c r="AC372" s="317">
        <v>218249</v>
      </c>
      <c r="AD372" s="317"/>
      <c r="AE372" s="317"/>
      <c r="AF372" s="317"/>
    </row>
    <row r="373" spans="1:33">
      <c r="A373">
        <v>372</v>
      </c>
      <c r="B373" t="s">
        <v>12678</v>
      </c>
      <c r="C373" t="s">
        <v>12679</v>
      </c>
      <c r="D373" t="s">
        <v>46</v>
      </c>
      <c r="E373" t="s">
        <v>3282</v>
      </c>
      <c r="I373" s="1">
        <v>45819</v>
      </c>
      <c r="J373">
        <v>6</v>
      </c>
      <c r="L373" t="s">
        <v>16353</v>
      </c>
      <c r="M373" t="s">
        <v>12175</v>
      </c>
      <c r="N373">
        <v>50011358</v>
      </c>
      <c r="O373" t="s">
        <v>267</v>
      </c>
      <c r="P373" t="s">
        <v>43</v>
      </c>
      <c r="Q373">
        <v>7</v>
      </c>
      <c r="R373" t="s">
        <v>43</v>
      </c>
      <c r="U373" t="s">
        <v>12442</v>
      </c>
      <c r="W373" s="1"/>
      <c r="Y373" s="317"/>
      <c r="AC373" s="317"/>
      <c r="AD373" s="317"/>
      <c r="AE373" s="317"/>
      <c r="AF373" s="317"/>
    </row>
    <row r="374" spans="1:33">
      <c r="A374">
        <v>373</v>
      </c>
      <c r="B374" t="s">
        <v>12680</v>
      </c>
      <c r="C374" t="s">
        <v>12681</v>
      </c>
      <c r="D374" t="s">
        <v>46</v>
      </c>
      <c r="E374" t="s">
        <v>3282</v>
      </c>
      <c r="I374" s="1">
        <v>45819</v>
      </c>
      <c r="J374">
        <v>6</v>
      </c>
      <c r="L374" t="s">
        <v>16353</v>
      </c>
      <c r="M374" t="s">
        <v>12175</v>
      </c>
      <c r="N374">
        <v>50011359</v>
      </c>
      <c r="O374" t="s">
        <v>267</v>
      </c>
      <c r="P374" t="s">
        <v>43</v>
      </c>
      <c r="Q374">
        <v>7</v>
      </c>
      <c r="R374" t="s">
        <v>43</v>
      </c>
      <c r="U374" t="s">
        <v>12442</v>
      </c>
      <c r="W374" s="1"/>
      <c r="Y374" s="317"/>
      <c r="AC374" s="317"/>
      <c r="AE374" s="317"/>
      <c r="AF374" s="317"/>
      <c r="AG374" s="317"/>
    </row>
    <row r="375" spans="1:33">
      <c r="A375">
        <v>374</v>
      </c>
      <c r="B375" t="s">
        <v>12682</v>
      </c>
      <c r="C375" t="s">
        <v>12683</v>
      </c>
      <c r="D375" t="s">
        <v>5772</v>
      </c>
      <c r="E375" t="s">
        <v>5775</v>
      </c>
      <c r="I375" s="1">
        <v>45819</v>
      </c>
      <c r="J375">
        <v>6</v>
      </c>
      <c r="L375" t="s">
        <v>16353</v>
      </c>
      <c r="M375" t="s">
        <v>12240</v>
      </c>
      <c r="N375">
        <v>50011373</v>
      </c>
      <c r="O375" t="s">
        <v>6518</v>
      </c>
      <c r="P375">
        <v>9</v>
      </c>
      <c r="Q375">
        <v>7</v>
      </c>
      <c r="R375">
        <v>9</v>
      </c>
      <c r="U375" t="s">
        <v>12442</v>
      </c>
      <c r="W375" s="1">
        <v>45930</v>
      </c>
      <c r="X375">
        <v>0</v>
      </c>
      <c r="Y375" s="317">
        <v>72180</v>
      </c>
      <c r="Z375">
        <v>25.9</v>
      </c>
      <c r="AA375">
        <v>9</v>
      </c>
      <c r="AB375" t="s">
        <v>95</v>
      </c>
      <c r="AC375" s="317">
        <v>126779</v>
      </c>
      <c r="AE375" s="317"/>
      <c r="AF375" s="317"/>
      <c r="AG375" s="317"/>
    </row>
    <row r="376" spans="1:33">
      <c r="A376">
        <v>375</v>
      </c>
      <c r="B376" t="s">
        <v>6203</v>
      </c>
      <c r="C376" t="s">
        <v>6204</v>
      </c>
      <c r="D376" t="s">
        <v>46</v>
      </c>
      <c r="E376" t="s">
        <v>5748</v>
      </c>
      <c r="F376">
        <v>45870</v>
      </c>
      <c r="G376" t="s">
        <v>5750</v>
      </c>
      <c r="I376" s="1"/>
      <c r="J376" t="s">
        <v>43</v>
      </c>
      <c r="P376" t="s">
        <v>43</v>
      </c>
      <c r="Q376" t="s">
        <v>43</v>
      </c>
      <c r="R376" t="s">
        <v>43</v>
      </c>
      <c r="W376" s="1"/>
      <c r="Y376" s="317"/>
      <c r="AC376" s="317"/>
      <c r="AE376" s="317"/>
      <c r="AF376" s="317"/>
      <c r="AG376" s="317"/>
    </row>
    <row r="377" spans="1:33">
      <c r="A377">
        <v>376</v>
      </c>
      <c r="B377" t="s">
        <v>12684</v>
      </c>
      <c r="C377" t="s">
        <v>12685</v>
      </c>
      <c r="D377" t="s">
        <v>5942</v>
      </c>
      <c r="E377" t="s">
        <v>5944</v>
      </c>
      <c r="I377" s="1">
        <v>45819</v>
      </c>
      <c r="J377">
        <v>6</v>
      </c>
      <c r="L377" t="s">
        <v>16353</v>
      </c>
      <c r="M377" t="s">
        <v>12167</v>
      </c>
      <c r="N377">
        <v>50012451</v>
      </c>
      <c r="O377" t="s">
        <v>267</v>
      </c>
      <c r="P377">
        <v>8</v>
      </c>
      <c r="Q377">
        <v>7</v>
      </c>
      <c r="R377">
        <v>7</v>
      </c>
      <c r="U377" t="s">
        <v>12686</v>
      </c>
      <c r="W377" s="1">
        <v>45869</v>
      </c>
      <c r="X377">
        <v>7</v>
      </c>
      <c r="Y377" s="317">
        <v>63360</v>
      </c>
      <c r="Z377">
        <v>25.8</v>
      </c>
      <c r="AA377">
        <v>8</v>
      </c>
      <c r="AB377" t="s">
        <v>179</v>
      </c>
      <c r="AC377" s="317">
        <v>112560</v>
      </c>
      <c r="AE377" s="317"/>
      <c r="AF377" s="317"/>
      <c r="AG377" s="317"/>
    </row>
    <row r="378" spans="1:33">
      <c r="A378">
        <v>377</v>
      </c>
      <c r="B378" t="s">
        <v>12687</v>
      </c>
      <c r="C378" t="s">
        <v>12688</v>
      </c>
      <c r="D378" t="s">
        <v>5942</v>
      </c>
      <c r="E378" t="s">
        <v>5944</v>
      </c>
      <c r="I378" s="1">
        <v>45819</v>
      </c>
      <c r="J378">
        <v>6</v>
      </c>
      <c r="L378" t="s">
        <v>16353</v>
      </c>
      <c r="M378" t="s">
        <v>12167</v>
      </c>
      <c r="N378">
        <v>50012453</v>
      </c>
      <c r="O378" t="s">
        <v>12198</v>
      </c>
      <c r="P378">
        <v>8</v>
      </c>
      <c r="Q378">
        <v>7</v>
      </c>
      <c r="R378">
        <v>8</v>
      </c>
      <c r="U378" t="s">
        <v>12589</v>
      </c>
      <c r="W378" s="1">
        <v>45900</v>
      </c>
      <c r="X378">
        <v>8</v>
      </c>
      <c r="Y378" s="317">
        <v>25660</v>
      </c>
      <c r="Z378">
        <v>25.8</v>
      </c>
      <c r="AA378">
        <v>8</v>
      </c>
      <c r="AB378" t="s">
        <v>179</v>
      </c>
      <c r="AC378" s="317">
        <v>49697</v>
      </c>
      <c r="AE378" s="317"/>
      <c r="AF378" s="317"/>
      <c r="AG378" s="317"/>
    </row>
    <row r="379" spans="1:33">
      <c r="A379">
        <v>378</v>
      </c>
      <c r="B379" t="s">
        <v>12689</v>
      </c>
      <c r="C379" t="s">
        <v>12690</v>
      </c>
      <c r="D379" t="s">
        <v>5942</v>
      </c>
      <c r="E379" t="s">
        <v>5944</v>
      </c>
      <c r="I379" s="1">
        <v>45819</v>
      </c>
      <c r="J379">
        <v>6</v>
      </c>
      <c r="L379" t="s">
        <v>16353</v>
      </c>
      <c r="M379" t="s">
        <v>12167</v>
      </c>
      <c r="N379">
        <v>50012454</v>
      </c>
      <c r="O379" t="s">
        <v>12198</v>
      </c>
      <c r="P379" t="s">
        <v>43</v>
      </c>
      <c r="Q379">
        <v>7</v>
      </c>
      <c r="R379" t="s">
        <v>43</v>
      </c>
      <c r="W379" s="1"/>
      <c r="Y379" s="317"/>
      <c r="AC379" s="317"/>
      <c r="AE379" s="317"/>
      <c r="AF379" s="317"/>
      <c r="AG379" s="317"/>
    </row>
    <row r="380" spans="1:33">
      <c r="A380">
        <v>379</v>
      </c>
      <c r="B380" t="s">
        <v>12691</v>
      </c>
      <c r="C380" t="s">
        <v>12692</v>
      </c>
      <c r="D380" t="s">
        <v>5942</v>
      </c>
      <c r="E380" t="s">
        <v>5944</v>
      </c>
      <c r="I380" s="1">
        <v>45819</v>
      </c>
      <c r="J380">
        <v>6</v>
      </c>
      <c r="L380" t="s">
        <v>16353</v>
      </c>
      <c r="M380" t="s">
        <v>12167</v>
      </c>
      <c r="N380">
        <v>50012459</v>
      </c>
      <c r="O380" t="s">
        <v>267</v>
      </c>
      <c r="P380">
        <v>9</v>
      </c>
      <c r="Q380">
        <v>7</v>
      </c>
      <c r="R380">
        <v>9</v>
      </c>
      <c r="U380" t="s">
        <v>12686</v>
      </c>
      <c r="W380" s="1">
        <v>45930</v>
      </c>
      <c r="X380">
        <v>9</v>
      </c>
      <c r="Y380" s="317">
        <v>129010</v>
      </c>
      <c r="Z380">
        <v>25.9</v>
      </c>
      <c r="AA380">
        <v>9</v>
      </c>
      <c r="AB380" t="s">
        <v>179</v>
      </c>
      <c r="AC380" s="317">
        <v>222540</v>
      </c>
      <c r="AE380" s="317"/>
      <c r="AF380" s="317"/>
      <c r="AG380" s="317"/>
    </row>
    <row r="381" spans="1:33">
      <c r="A381">
        <v>380</v>
      </c>
      <c r="B381" t="s">
        <v>12693</v>
      </c>
      <c r="C381" t="s">
        <v>6855</v>
      </c>
      <c r="D381" t="s">
        <v>5942</v>
      </c>
      <c r="E381" t="s">
        <v>5944</v>
      </c>
      <c r="I381" s="1">
        <v>45819</v>
      </c>
      <c r="J381">
        <v>6</v>
      </c>
      <c r="L381" t="s">
        <v>16353</v>
      </c>
      <c r="M381" t="s">
        <v>12167</v>
      </c>
      <c r="N381">
        <v>50012460</v>
      </c>
      <c r="O381" t="s">
        <v>267</v>
      </c>
      <c r="P381">
        <v>11</v>
      </c>
      <c r="Q381">
        <v>7</v>
      </c>
      <c r="R381">
        <v>9</v>
      </c>
      <c r="S381" t="s">
        <v>12694</v>
      </c>
      <c r="U381" t="s">
        <v>12589</v>
      </c>
      <c r="W381" s="1">
        <v>45930</v>
      </c>
      <c r="X381">
        <v>9</v>
      </c>
      <c r="Y381" s="317">
        <v>71260</v>
      </c>
      <c r="Z381">
        <v>25.11</v>
      </c>
      <c r="AA381">
        <v>11</v>
      </c>
      <c r="AB381" t="s">
        <v>179</v>
      </c>
      <c r="AC381" s="317">
        <v>151521</v>
      </c>
      <c r="AE381" s="317"/>
      <c r="AF381" s="317"/>
      <c r="AG381" s="317"/>
    </row>
    <row r="382" spans="1:33">
      <c r="A382">
        <v>381</v>
      </c>
      <c r="B382" t="s">
        <v>12695</v>
      </c>
      <c r="C382" t="s">
        <v>12696</v>
      </c>
      <c r="D382" t="s">
        <v>5942</v>
      </c>
      <c r="E382" t="s">
        <v>5944</v>
      </c>
      <c r="I382" s="1">
        <v>45819</v>
      </c>
      <c r="J382">
        <v>6</v>
      </c>
      <c r="L382" t="s">
        <v>16353</v>
      </c>
      <c r="M382" t="s">
        <v>12167</v>
      </c>
      <c r="N382">
        <v>50012463</v>
      </c>
      <c r="O382" t="s">
        <v>12198</v>
      </c>
      <c r="P382">
        <v>8</v>
      </c>
      <c r="Q382">
        <v>7</v>
      </c>
      <c r="R382">
        <v>8</v>
      </c>
      <c r="U382" t="s">
        <v>12447</v>
      </c>
      <c r="W382" s="1">
        <v>45900</v>
      </c>
      <c r="X382">
        <v>8</v>
      </c>
      <c r="Y382" s="317">
        <v>45290</v>
      </c>
      <c r="Z382">
        <v>25.8</v>
      </c>
      <c r="AA382">
        <v>8</v>
      </c>
      <c r="AB382" t="s">
        <v>179</v>
      </c>
      <c r="AC382" s="317">
        <v>85290</v>
      </c>
      <c r="AE382" s="317"/>
      <c r="AF382" s="317"/>
      <c r="AG382" s="317"/>
    </row>
    <row r="383" spans="1:33">
      <c r="A383">
        <v>382</v>
      </c>
      <c r="B383" t="s">
        <v>6235</v>
      </c>
      <c r="C383" t="s">
        <v>6150</v>
      </c>
      <c r="D383" t="s">
        <v>46</v>
      </c>
      <c r="E383" t="s">
        <v>5748</v>
      </c>
      <c r="F383">
        <v>45931</v>
      </c>
      <c r="G383" t="s">
        <v>5750</v>
      </c>
      <c r="I383" s="1"/>
      <c r="J383" t="s">
        <v>43</v>
      </c>
      <c r="P383" t="s">
        <v>43</v>
      </c>
      <c r="Q383" t="s">
        <v>43</v>
      </c>
      <c r="R383" t="s">
        <v>43</v>
      </c>
      <c r="W383" s="1"/>
      <c r="Y383" s="317"/>
      <c r="AC383" s="317"/>
      <c r="AE383" s="317"/>
      <c r="AF383" s="317"/>
      <c r="AG383" s="317"/>
    </row>
    <row r="384" spans="1:33">
      <c r="A384">
        <v>383</v>
      </c>
      <c r="B384" t="s">
        <v>6240</v>
      </c>
      <c r="C384" t="s">
        <v>6150</v>
      </c>
      <c r="D384" t="s">
        <v>46</v>
      </c>
      <c r="E384" t="s">
        <v>5748</v>
      </c>
      <c r="F384">
        <v>46083</v>
      </c>
      <c r="G384" t="s">
        <v>5750</v>
      </c>
      <c r="I384" s="1"/>
      <c r="J384" t="s">
        <v>43</v>
      </c>
      <c r="P384" t="s">
        <v>43</v>
      </c>
      <c r="Q384" t="s">
        <v>43</v>
      </c>
      <c r="R384" t="s">
        <v>43</v>
      </c>
      <c r="W384" s="1"/>
      <c r="Y384" s="317"/>
      <c r="AC384" s="317"/>
      <c r="AE384" s="317"/>
      <c r="AF384" s="317"/>
      <c r="AG384" s="317"/>
    </row>
    <row r="385" spans="1:33">
      <c r="A385">
        <v>384</v>
      </c>
      <c r="B385" t="s">
        <v>6217</v>
      </c>
      <c r="C385" t="s">
        <v>6218</v>
      </c>
      <c r="D385" t="s">
        <v>5942</v>
      </c>
      <c r="E385" t="s">
        <v>5944</v>
      </c>
      <c r="F385">
        <v>45931</v>
      </c>
      <c r="G385" t="s">
        <v>5750</v>
      </c>
      <c r="H385" t="s">
        <v>12447</v>
      </c>
      <c r="I385" s="1"/>
      <c r="J385" t="s">
        <v>43</v>
      </c>
      <c r="P385" t="s">
        <v>43</v>
      </c>
      <c r="Q385" t="s">
        <v>43</v>
      </c>
      <c r="R385" t="s">
        <v>43</v>
      </c>
      <c r="W385" s="1"/>
      <c r="Y385" s="317"/>
      <c r="AC385" s="317"/>
      <c r="AE385" s="317"/>
      <c r="AF385" s="317"/>
      <c r="AG385" s="317"/>
    </row>
    <row r="386" spans="1:33">
      <c r="A386">
        <v>385</v>
      </c>
      <c r="B386" t="s">
        <v>12697</v>
      </c>
      <c r="C386" t="s">
        <v>12698</v>
      </c>
      <c r="D386" t="s">
        <v>46</v>
      </c>
      <c r="E386" t="s">
        <v>6161</v>
      </c>
      <c r="F386">
        <v>45838</v>
      </c>
      <c r="G386">
        <v>45837</v>
      </c>
      <c r="I386" s="1"/>
      <c r="J386" t="s">
        <v>43</v>
      </c>
      <c r="P386" t="s">
        <v>43</v>
      </c>
      <c r="Q386" t="s">
        <v>43</v>
      </c>
      <c r="R386" t="s">
        <v>43</v>
      </c>
      <c r="W386" s="1"/>
      <c r="Y386" s="317"/>
      <c r="AC386" s="317"/>
      <c r="AE386" s="317"/>
      <c r="AF386" s="317"/>
      <c r="AG386" s="317"/>
    </row>
    <row r="387" spans="1:33">
      <c r="A387">
        <v>386</v>
      </c>
      <c r="B387" t="s">
        <v>12699</v>
      </c>
      <c r="C387" t="s">
        <v>12700</v>
      </c>
      <c r="D387" t="s">
        <v>46</v>
      </c>
      <c r="E387" t="s">
        <v>6161</v>
      </c>
      <c r="F387">
        <v>45835</v>
      </c>
      <c r="G387">
        <v>45833</v>
      </c>
      <c r="I387" s="1"/>
      <c r="J387" t="s">
        <v>43</v>
      </c>
      <c r="P387" t="s">
        <v>43</v>
      </c>
      <c r="Q387" t="s">
        <v>43</v>
      </c>
      <c r="R387" t="s">
        <v>43</v>
      </c>
      <c r="W387" s="1"/>
      <c r="Y387" s="317"/>
      <c r="AC387" s="317"/>
      <c r="AE387" s="317"/>
      <c r="AF387" s="317"/>
      <c r="AG387" s="317"/>
    </row>
    <row r="388" spans="1:33">
      <c r="A388">
        <v>387</v>
      </c>
      <c r="B388" t="s">
        <v>12701</v>
      </c>
      <c r="C388" t="s">
        <v>12702</v>
      </c>
      <c r="D388" t="s">
        <v>46</v>
      </c>
      <c r="E388" t="s">
        <v>6161</v>
      </c>
      <c r="F388">
        <v>45827</v>
      </c>
      <c r="G388">
        <v>45826</v>
      </c>
      <c r="I388" s="1"/>
      <c r="J388" t="s">
        <v>43</v>
      </c>
      <c r="P388" t="s">
        <v>43</v>
      </c>
      <c r="Q388" t="s">
        <v>43</v>
      </c>
      <c r="R388" t="s">
        <v>43</v>
      </c>
      <c r="W388" s="1"/>
      <c r="Y388" s="317"/>
      <c r="AC388" s="317"/>
      <c r="AE388" s="317"/>
      <c r="AF388" s="317"/>
      <c r="AG388" s="317"/>
    </row>
    <row r="389" spans="1:33">
      <c r="A389">
        <v>388</v>
      </c>
      <c r="B389" t="s">
        <v>12703</v>
      </c>
      <c r="C389" t="s">
        <v>12704</v>
      </c>
      <c r="D389" t="s">
        <v>46</v>
      </c>
      <c r="E389" t="s">
        <v>6161</v>
      </c>
      <c r="F389" t="s">
        <v>11478</v>
      </c>
      <c r="G389">
        <v>45824</v>
      </c>
      <c r="I389" s="1"/>
      <c r="J389" t="s">
        <v>43</v>
      </c>
      <c r="P389" t="s">
        <v>43</v>
      </c>
      <c r="Q389" t="s">
        <v>43</v>
      </c>
      <c r="R389" t="s">
        <v>43</v>
      </c>
      <c r="W389" s="1"/>
      <c r="Y389" s="317"/>
      <c r="AC389" s="317"/>
      <c r="AE389" s="317"/>
      <c r="AF389" s="317"/>
      <c r="AG389" s="317"/>
    </row>
    <row r="390" spans="1:33">
      <c r="A390">
        <v>389</v>
      </c>
      <c r="B390" t="s">
        <v>12705</v>
      </c>
      <c r="C390" t="s">
        <v>12706</v>
      </c>
      <c r="D390" t="s">
        <v>46</v>
      </c>
      <c r="E390" t="s">
        <v>6161</v>
      </c>
      <c r="F390" t="s">
        <v>11478</v>
      </c>
      <c r="G390">
        <v>45824</v>
      </c>
      <c r="I390" s="1"/>
      <c r="J390" t="s">
        <v>43</v>
      </c>
      <c r="P390" t="s">
        <v>43</v>
      </c>
      <c r="Q390" t="s">
        <v>43</v>
      </c>
      <c r="R390" t="s">
        <v>43</v>
      </c>
      <c r="W390" s="1"/>
      <c r="Y390" s="317"/>
      <c r="AC390" s="317"/>
      <c r="AE390" s="317"/>
      <c r="AF390" s="317"/>
      <c r="AG390" s="317"/>
    </row>
    <row r="391" spans="1:33">
      <c r="A391">
        <v>390</v>
      </c>
      <c r="B391" t="s">
        <v>12707</v>
      </c>
      <c r="C391" t="s">
        <v>12437</v>
      </c>
      <c r="D391" t="s">
        <v>46</v>
      </c>
      <c r="E391" t="s">
        <v>3282</v>
      </c>
      <c r="F391">
        <v>45838</v>
      </c>
      <c r="G391">
        <v>45837</v>
      </c>
      <c r="I391" s="1"/>
      <c r="J391" t="s">
        <v>43</v>
      </c>
      <c r="P391" t="s">
        <v>43</v>
      </c>
      <c r="Q391" t="s">
        <v>43</v>
      </c>
      <c r="R391" t="s">
        <v>43</v>
      </c>
      <c r="W391" s="1"/>
      <c r="Y391" s="317"/>
      <c r="AC391" s="317"/>
      <c r="AE391" s="317"/>
      <c r="AF391" s="317"/>
      <c r="AG391" s="317"/>
    </row>
    <row r="392" spans="1:33">
      <c r="A392">
        <v>391</v>
      </c>
      <c r="B392" t="s">
        <v>12708</v>
      </c>
      <c r="C392" t="s">
        <v>12709</v>
      </c>
      <c r="D392" t="s">
        <v>46</v>
      </c>
      <c r="E392" t="s">
        <v>6161</v>
      </c>
      <c r="F392">
        <v>45840</v>
      </c>
      <c r="G392">
        <v>45839</v>
      </c>
      <c r="I392" s="1"/>
      <c r="J392" t="s">
        <v>43</v>
      </c>
      <c r="P392" t="s">
        <v>43</v>
      </c>
      <c r="Q392" t="s">
        <v>43</v>
      </c>
      <c r="R392" t="s">
        <v>43</v>
      </c>
      <c r="W392" s="1"/>
      <c r="Y392" s="317"/>
      <c r="AC392" s="317"/>
      <c r="AE392" s="317"/>
      <c r="AF392" s="317"/>
      <c r="AG392" s="317"/>
    </row>
    <row r="393" spans="1:33">
      <c r="A393">
        <v>392</v>
      </c>
      <c r="B393" t="s">
        <v>12710</v>
      </c>
      <c r="C393" t="s">
        <v>12711</v>
      </c>
      <c r="D393" t="s">
        <v>46</v>
      </c>
      <c r="E393" t="s">
        <v>6161</v>
      </c>
      <c r="F393">
        <v>45834</v>
      </c>
      <c r="G393">
        <v>45833</v>
      </c>
      <c r="I393" s="1"/>
      <c r="J393" t="s">
        <v>43</v>
      </c>
      <c r="P393" t="s">
        <v>43</v>
      </c>
      <c r="Q393" t="s">
        <v>43</v>
      </c>
      <c r="R393" t="s">
        <v>43</v>
      </c>
      <c r="W393" s="1"/>
      <c r="Y393" s="317"/>
      <c r="AC393" s="317"/>
      <c r="AE393" s="317"/>
      <c r="AF393" s="317"/>
      <c r="AG393" s="317"/>
    </row>
    <row r="394" spans="1:33">
      <c r="A394">
        <v>393</v>
      </c>
      <c r="B394" t="s">
        <v>12712</v>
      </c>
      <c r="C394" t="s">
        <v>12713</v>
      </c>
      <c r="D394" t="s">
        <v>46</v>
      </c>
      <c r="E394" t="s">
        <v>6161</v>
      </c>
      <c r="F394">
        <v>45841</v>
      </c>
      <c r="G394">
        <v>45840</v>
      </c>
      <c r="I394" s="1"/>
      <c r="J394" t="s">
        <v>43</v>
      </c>
      <c r="P394" t="s">
        <v>43</v>
      </c>
      <c r="Q394" t="s">
        <v>43</v>
      </c>
      <c r="R394" t="s">
        <v>43</v>
      </c>
      <c r="W394" s="1"/>
      <c r="Y394" s="317"/>
      <c r="AC394" s="317"/>
      <c r="AE394" s="317"/>
      <c r="AF394" s="317"/>
      <c r="AG394" s="317"/>
    </row>
    <row r="395" spans="1:33">
      <c r="A395">
        <v>394</v>
      </c>
      <c r="B395" t="s">
        <v>12714</v>
      </c>
      <c r="C395" t="s">
        <v>12715</v>
      </c>
      <c r="D395" t="s">
        <v>46</v>
      </c>
      <c r="E395" t="s">
        <v>6161</v>
      </c>
      <c r="F395">
        <v>45833</v>
      </c>
      <c r="G395">
        <v>45832</v>
      </c>
      <c r="I395" s="1"/>
      <c r="J395" t="s">
        <v>43</v>
      </c>
      <c r="P395" t="s">
        <v>43</v>
      </c>
      <c r="Q395" t="s">
        <v>43</v>
      </c>
      <c r="R395" t="s">
        <v>43</v>
      </c>
      <c r="W395" s="1"/>
      <c r="Y395" s="317"/>
      <c r="AC395" s="317"/>
      <c r="AE395" s="317"/>
      <c r="AF395" s="317"/>
      <c r="AG395" s="317"/>
    </row>
    <row r="396" spans="1:33">
      <c r="A396">
        <v>395</v>
      </c>
      <c r="B396" t="s">
        <v>12716</v>
      </c>
      <c r="C396" t="s">
        <v>12717</v>
      </c>
      <c r="D396" t="s">
        <v>46</v>
      </c>
      <c r="E396" t="s">
        <v>6161</v>
      </c>
      <c r="F396">
        <v>45835</v>
      </c>
      <c r="G396">
        <v>45834</v>
      </c>
      <c r="I396" s="1"/>
      <c r="J396" t="s">
        <v>43</v>
      </c>
      <c r="P396" t="s">
        <v>43</v>
      </c>
      <c r="Q396" t="s">
        <v>43</v>
      </c>
      <c r="R396" t="s">
        <v>43</v>
      </c>
      <c r="W396" s="1"/>
      <c r="Y396" s="317"/>
      <c r="AC396" s="317"/>
      <c r="AE396" s="317"/>
      <c r="AF396" s="317"/>
      <c r="AG396" s="317"/>
    </row>
    <row r="397" spans="1:33">
      <c r="A397">
        <v>396</v>
      </c>
      <c r="B397" t="s">
        <v>12718</v>
      </c>
      <c r="C397" t="s">
        <v>12719</v>
      </c>
      <c r="D397" t="s">
        <v>5772</v>
      </c>
      <c r="E397" t="s">
        <v>5775</v>
      </c>
      <c r="F397">
        <v>45845</v>
      </c>
      <c r="G397">
        <v>45844</v>
      </c>
      <c r="I397" s="1">
        <v>45860</v>
      </c>
      <c r="J397">
        <v>7</v>
      </c>
      <c r="L397" t="s">
        <v>16353</v>
      </c>
      <c r="M397" t="s">
        <v>10832</v>
      </c>
      <c r="O397" t="s">
        <v>6518</v>
      </c>
      <c r="P397">
        <v>9</v>
      </c>
      <c r="Q397">
        <v>7</v>
      </c>
      <c r="R397">
        <v>9</v>
      </c>
      <c r="W397" s="1">
        <v>45930</v>
      </c>
      <c r="X397">
        <v>0</v>
      </c>
      <c r="Y397" s="317">
        <v>27660</v>
      </c>
      <c r="Z397">
        <v>25.9</v>
      </c>
      <c r="AA397">
        <v>9</v>
      </c>
      <c r="AB397" t="s">
        <v>411</v>
      </c>
      <c r="AC397" s="317">
        <v>72420</v>
      </c>
      <c r="AE397" s="317"/>
      <c r="AF397" s="317"/>
      <c r="AG397" s="317"/>
    </row>
    <row r="398" spans="1:33">
      <c r="A398">
        <v>397</v>
      </c>
      <c r="B398" t="s">
        <v>12720</v>
      </c>
      <c r="C398" t="s">
        <v>12721</v>
      </c>
      <c r="D398" t="s">
        <v>46</v>
      </c>
      <c r="E398" t="s">
        <v>5754</v>
      </c>
      <c r="F398">
        <v>45828</v>
      </c>
      <c r="G398">
        <v>45827</v>
      </c>
      <c r="I398" s="1"/>
      <c r="J398" t="s">
        <v>43</v>
      </c>
      <c r="P398" t="s">
        <v>43</v>
      </c>
      <c r="Q398" t="s">
        <v>43</v>
      </c>
      <c r="R398" t="s">
        <v>43</v>
      </c>
      <c r="W398" s="1"/>
      <c r="Y398" s="317"/>
      <c r="AC398" s="317"/>
      <c r="AE398" s="317"/>
      <c r="AF398" s="317"/>
      <c r="AG398" s="317"/>
    </row>
    <row r="399" spans="1:33">
      <c r="A399">
        <v>398</v>
      </c>
      <c r="B399" t="s">
        <v>12722</v>
      </c>
      <c r="C399" t="s">
        <v>12723</v>
      </c>
      <c r="D399" t="s">
        <v>46</v>
      </c>
      <c r="E399" t="s">
        <v>6055</v>
      </c>
      <c r="F399" t="s">
        <v>12724</v>
      </c>
      <c r="G399">
        <v>45834</v>
      </c>
      <c r="I399" s="1"/>
      <c r="J399" t="s">
        <v>43</v>
      </c>
      <c r="P399" t="s">
        <v>43</v>
      </c>
      <c r="Q399" t="s">
        <v>43</v>
      </c>
      <c r="R399" t="s">
        <v>43</v>
      </c>
      <c r="W399" s="1"/>
      <c r="Y399" s="317"/>
      <c r="AC399" s="317"/>
      <c r="AE399" s="317"/>
      <c r="AF399" s="317"/>
      <c r="AG399" s="317"/>
    </row>
    <row r="400" spans="1:33">
      <c r="A400">
        <v>399</v>
      </c>
      <c r="B400" t="s">
        <v>12725</v>
      </c>
      <c r="C400" t="s">
        <v>12726</v>
      </c>
      <c r="D400" t="s">
        <v>5772</v>
      </c>
      <c r="E400" t="s">
        <v>5775</v>
      </c>
      <c r="I400" s="1">
        <v>45820</v>
      </c>
      <c r="J400">
        <v>6</v>
      </c>
      <c r="L400" t="s">
        <v>16353</v>
      </c>
      <c r="M400" t="s">
        <v>12207</v>
      </c>
      <c r="O400" t="s">
        <v>6518</v>
      </c>
      <c r="P400">
        <v>8</v>
      </c>
      <c r="Q400">
        <v>7</v>
      </c>
      <c r="R400">
        <v>8</v>
      </c>
      <c r="W400" s="1">
        <v>45891</v>
      </c>
      <c r="X400">
        <v>8</v>
      </c>
      <c r="Y400" s="317">
        <v>25640</v>
      </c>
      <c r="Z400">
        <v>25.8</v>
      </c>
      <c r="AA400">
        <v>8</v>
      </c>
      <c r="AB400" t="s">
        <v>411</v>
      </c>
      <c r="AC400" s="317">
        <v>67130</v>
      </c>
      <c r="AE400" s="317"/>
      <c r="AF400" s="317"/>
      <c r="AG400" s="317"/>
    </row>
    <row r="401" spans="1:33">
      <c r="A401">
        <v>400</v>
      </c>
      <c r="B401" t="s">
        <v>12727</v>
      </c>
      <c r="C401" t="s">
        <v>12728</v>
      </c>
      <c r="D401" t="s">
        <v>46</v>
      </c>
      <c r="E401" t="s">
        <v>6055</v>
      </c>
      <c r="F401">
        <v>45832</v>
      </c>
      <c r="G401">
        <v>45828</v>
      </c>
      <c r="I401" s="1"/>
      <c r="J401" t="s">
        <v>43</v>
      </c>
      <c r="P401" t="s">
        <v>43</v>
      </c>
      <c r="Q401" t="s">
        <v>43</v>
      </c>
      <c r="R401" t="s">
        <v>43</v>
      </c>
      <c r="W401" s="1"/>
      <c r="Y401" s="317"/>
      <c r="AC401" s="317"/>
      <c r="AE401" s="317"/>
      <c r="AF401" s="317"/>
      <c r="AG401" s="317"/>
    </row>
    <row r="402" spans="1:33">
      <c r="A402">
        <v>401</v>
      </c>
      <c r="B402" t="s">
        <v>12729</v>
      </c>
      <c r="C402" t="s">
        <v>12730</v>
      </c>
      <c r="D402" t="s">
        <v>46</v>
      </c>
      <c r="E402" t="s">
        <v>3498</v>
      </c>
      <c r="F402">
        <v>45838</v>
      </c>
      <c r="G402">
        <v>45838</v>
      </c>
      <c r="I402" s="1"/>
      <c r="J402" t="s">
        <v>43</v>
      </c>
      <c r="P402" t="s">
        <v>43</v>
      </c>
      <c r="Q402" t="s">
        <v>43</v>
      </c>
      <c r="R402" t="s">
        <v>43</v>
      </c>
      <c r="W402" s="1"/>
      <c r="Y402" s="317"/>
      <c r="AC402" s="317"/>
      <c r="AE402" s="317"/>
      <c r="AF402" s="317"/>
      <c r="AG402" s="317"/>
    </row>
    <row r="403" spans="1:33">
      <c r="A403">
        <v>402</v>
      </c>
      <c r="B403" t="s">
        <v>12731</v>
      </c>
      <c r="C403" t="s">
        <v>12732</v>
      </c>
      <c r="D403" t="s">
        <v>46</v>
      </c>
      <c r="E403" t="s">
        <v>5754</v>
      </c>
      <c r="F403" t="s">
        <v>12733</v>
      </c>
      <c r="G403" t="s">
        <v>5750</v>
      </c>
      <c r="I403" s="1"/>
      <c r="J403" t="s">
        <v>43</v>
      </c>
      <c r="P403" t="s">
        <v>43</v>
      </c>
      <c r="Q403" t="s">
        <v>43</v>
      </c>
      <c r="R403" t="s">
        <v>43</v>
      </c>
      <c r="W403" s="1"/>
      <c r="Y403" s="317"/>
      <c r="AC403" s="317"/>
      <c r="AE403" s="317"/>
      <c r="AF403" s="317"/>
      <c r="AG403" s="317"/>
    </row>
    <row r="404" spans="1:33">
      <c r="A404">
        <v>403</v>
      </c>
      <c r="B404" t="s">
        <v>6242</v>
      </c>
      <c r="C404" t="s">
        <v>6243</v>
      </c>
      <c r="D404" t="s">
        <v>46</v>
      </c>
      <c r="E404" t="s">
        <v>6055</v>
      </c>
      <c r="F404">
        <v>45901</v>
      </c>
      <c r="G404" t="s">
        <v>5750</v>
      </c>
      <c r="I404" s="1"/>
      <c r="J404" t="s">
        <v>43</v>
      </c>
      <c r="P404" t="s">
        <v>43</v>
      </c>
      <c r="Q404" t="s">
        <v>43</v>
      </c>
      <c r="R404" t="s">
        <v>43</v>
      </c>
      <c r="W404" s="1"/>
      <c r="Y404" s="317"/>
      <c r="AC404" s="317"/>
      <c r="AE404" s="317"/>
      <c r="AF404" s="317"/>
      <c r="AG404" s="317"/>
    </row>
    <row r="405" spans="1:33">
      <c r="A405">
        <v>404</v>
      </c>
      <c r="B405" t="s">
        <v>6229</v>
      </c>
      <c r="C405" t="s">
        <v>6230</v>
      </c>
      <c r="D405" t="s">
        <v>46</v>
      </c>
      <c r="E405" t="s">
        <v>5748</v>
      </c>
      <c r="F405">
        <v>45860</v>
      </c>
      <c r="G405" t="s">
        <v>5750</v>
      </c>
      <c r="I405" s="1"/>
      <c r="J405" t="s">
        <v>43</v>
      </c>
      <c r="P405" t="s">
        <v>43</v>
      </c>
      <c r="Q405" t="s">
        <v>43</v>
      </c>
      <c r="R405" t="s">
        <v>43</v>
      </c>
      <c r="W405" s="1"/>
      <c r="Y405" s="317"/>
      <c r="AC405" s="317"/>
      <c r="AE405" s="317"/>
      <c r="AF405" s="317"/>
      <c r="AG405" s="317"/>
    </row>
    <row r="406" spans="1:33">
      <c r="A406">
        <v>405</v>
      </c>
      <c r="B406" t="s">
        <v>6219</v>
      </c>
      <c r="C406" t="s">
        <v>6220</v>
      </c>
      <c r="D406" t="s">
        <v>46</v>
      </c>
      <c r="E406" t="s">
        <v>5748</v>
      </c>
      <c r="F406">
        <v>45901</v>
      </c>
      <c r="G406" t="s">
        <v>5750</v>
      </c>
      <c r="I406" s="1"/>
      <c r="J406" t="s">
        <v>43</v>
      </c>
      <c r="P406" t="s">
        <v>43</v>
      </c>
      <c r="Q406" t="s">
        <v>43</v>
      </c>
      <c r="R406" t="s">
        <v>43</v>
      </c>
      <c r="W406" s="1"/>
      <c r="Y406" s="317"/>
      <c r="AC406" s="317"/>
      <c r="AE406" s="317"/>
      <c r="AF406" s="317"/>
      <c r="AG406" s="317"/>
    </row>
    <row r="407" spans="1:33">
      <c r="A407">
        <v>406</v>
      </c>
      <c r="B407" t="s">
        <v>6244</v>
      </c>
      <c r="C407" t="s">
        <v>6245</v>
      </c>
      <c r="D407" t="s">
        <v>46</v>
      </c>
      <c r="E407" t="s">
        <v>5748</v>
      </c>
      <c r="F407">
        <v>45896</v>
      </c>
      <c r="G407" t="s">
        <v>5750</v>
      </c>
      <c r="I407" s="1"/>
      <c r="J407" t="s">
        <v>43</v>
      </c>
      <c r="P407" t="s">
        <v>43</v>
      </c>
      <c r="Q407" t="s">
        <v>43</v>
      </c>
      <c r="R407" t="s">
        <v>43</v>
      </c>
      <c r="W407" s="1"/>
      <c r="Y407" s="317"/>
      <c r="AC407" s="317"/>
      <c r="AE407" s="317"/>
      <c r="AF407" s="317"/>
      <c r="AG407" s="317"/>
    </row>
    <row r="408" spans="1:33">
      <c r="A408">
        <v>407</v>
      </c>
      <c r="B408" t="s">
        <v>12734</v>
      </c>
      <c r="C408" t="s">
        <v>6248</v>
      </c>
      <c r="D408" t="s">
        <v>46</v>
      </c>
      <c r="E408" t="s">
        <v>5748</v>
      </c>
      <c r="F408">
        <v>45861</v>
      </c>
      <c r="G408" t="s">
        <v>5750</v>
      </c>
      <c r="I408" s="1"/>
      <c r="J408" t="s">
        <v>43</v>
      </c>
      <c r="P408" t="s">
        <v>43</v>
      </c>
      <c r="Q408" t="s">
        <v>43</v>
      </c>
      <c r="R408" t="s">
        <v>43</v>
      </c>
      <c r="W408" s="1"/>
      <c r="Y408" s="317"/>
      <c r="AC408" s="317"/>
      <c r="AE408" s="317"/>
      <c r="AF408" s="317"/>
      <c r="AG408" s="317"/>
    </row>
    <row r="409" spans="1:33">
      <c r="A409">
        <v>408</v>
      </c>
      <c r="B409" t="s">
        <v>12735</v>
      </c>
      <c r="C409" t="s">
        <v>12736</v>
      </c>
      <c r="D409" t="s">
        <v>46</v>
      </c>
      <c r="E409" t="s">
        <v>6055</v>
      </c>
      <c r="I409" s="1">
        <v>45821</v>
      </c>
      <c r="J409">
        <v>6</v>
      </c>
      <c r="L409" t="s">
        <v>16353</v>
      </c>
      <c r="M409" t="s">
        <v>12175</v>
      </c>
      <c r="N409">
        <v>50013473</v>
      </c>
      <c r="O409" t="s">
        <v>267</v>
      </c>
      <c r="P409">
        <v>7</v>
      </c>
      <c r="Q409">
        <v>7</v>
      </c>
      <c r="R409">
        <v>7</v>
      </c>
      <c r="U409" t="s">
        <v>12442</v>
      </c>
      <c r="W409" s="1">
        <v>45869</v>
      </c>
      <c r="X409">
        <v>7</v>
      </c>
      <c r="Y409" s="317">
        <v>25660</v>
      </c>
      <c r="Z409">
        <v>25.9</v>
      </c>
      <c r="AA409">
        <v>9</v>
      </c>
      <c r="AB409" t="s">
        <v>179</v>
      </c>
      <c r="AC409" s="317">
        <v>44973</v>
      </c>
      <c r="AE409" s="317"/>
      <c r="AF409" s="317"/>
      <c r="AG409" s="317"/>
    </row>
    <row r="410" spans="1:33">
      <c r="A410">
        <v>409</v>
      </c>
      <c r="B410" t="s">
        <v>12737</v>
      </c>
      <c r="C410" t="s">
        <v>12738</v>
      </c>
      <c r="D410" t="s">
        <v>46</v>
      </c>
      <c r="E410" t="s">
        <v>6208</v>
      </c>
      <c r="F410" t="s">
        <v>12739</v>
      </c>
      <c r="G410">
        <v>45828</v>
      </c>
      <c r="I410" s="1"/>
      <c r="J410" t="s">
        <v>43</v>
      </c>
      <c r="P410" t="s">
        <v>43</v>
      </c>
      <c r="Q410" t="s">
        <v>43</v>
      </c>
      <c r="R410" t="s">
        <v>43</v>
      </c>
      <c r="W410" s="1"/>
      <c r="Y410" s="317"/>
      <c r="AC410" s="317"/>
      <c r="AE410" s="317"/>
      <c r="AF410" s="317"/>
      <c r="AG410" s="317"/>
    </row>
    <row r="411" spans="1:33">
      <c r="A411">
        <v>410</v>
      </c>
      <c r="B411" t="s">
        <v>12740</v>
      </c>
      <c r="C411" t="s">
        <v>12741</v>
      </c>
      <c r="D411" t="s">
        <v>46</v>
      </c>
      <c r="E411" t="s">
        <v>6161</v>
      </c>
      <c r="F411">
        <v>45842</v>
      </c>
      <c r="G411">
        <v>45841</v>
      </c>
      <c r="I411" s="1"/>
      <c r="J411" t="s">
        <v>43</v>
      </c>
      <c r="P411" t="s">
        <v>43</v>
      </c>
      <c r="Q411" t="s">
        <v>43</v>
      </c>
      <c r="R411" t="s">
        <v>43</v>
      </c>
      <c r="W411" s="1"/>
      <c r="Y411" s="317"/>
      <c r="AC411" s="317"/>
      <c r="AE411" s="317"/>
      <c r="AF411" s="317"/>
      <c r="AG411" s="317"/>
    </row>
    <row r="412" spans="1:33">
      <c r="A412">
        <v>411</v>
      </c>
      <c r="B412" t="s">
        <v>12742</v>
      </c>
      <c r="C412" t="s">
        <v>12743</v>
      </c>
      <c r="D412" t="s">
        <v>46</v>
      </c>
      <c r="E412" t="s">
        <v>6161</v>
      </c>
      <c r="I412" s="1">
        <v>45821</v>
      </c>
      <c r="J412">
        <v>6</v>
      </c>
      <c r="L412" t="s">
        <v>16353</v>
      </c>
      <c r="M412" t="s">
        <v>10832</v>
      </c>
      <c r="O412" t="s">
        <v>267</v>
      </c>
      <c r="P412">
        <v>8</v>
      </c>
      <c r="Q412">
        <v>7</v>
      </c>
      <c r="R412">
        <v>7</v>
      </c>
      <c r="W412" s="1">
        <v>45869</v>
      </c>
      <c r="X412">
        <v>7</v>
      </c>
      <c r="Y412" s="317">
        <v>30360</v>
      </c>
      <c r="Z412">
        <v>25.8</v>
      </c>
      <c r="AA412">
        <v>8</v>
      </c>
      <c r="AB412" t="s">
        <v>411</v>
      </c>
      <c r="AC412" s="317">
        <v>79490</v>
      </c>
      <c r="AE412" s="317"/>
      <c r="AF412" s="317"/>
      <c r="AG412" s="317"/>
    </row>
    <row r="413" spans="1:33">
      <c r="A413">
        <v>412</v>
      </c>
      <c r="B413" t="s">
        <v>12744</v>
      </c>
      <c r="C413" t="s">
        <v>12745</v>
      </c>
      <c r="D413" t="s">
        <v>46</v>
      </c>
      <c r="E413" t="s">
        <v>6161</v>
      </c>
      <c r="F413" t="s">
        <v>11478</v>
      </c>
      <c r="G413">
        <v>45838</v>
      </c>
      <c r="I413" s="1"/>
      <c r="J413" t="s">
        <v>43</v>
      </c>
      <c r="P413" t="s">
        <v>43</v>
      </c>
      <c r="Q413" t="s">
        <v>43</v>
      </c>
      <c r="R413" t="s">
        <v>43</v>
      </c>
      <c r="W413" s="1"/>
      <c r="Y413" s="317"/>
      <c r="AC413" s="317"/>
      <c r="AE413" s="317"/>
      <c r="AF413" s="317"/>
      <c r="AG413" s="317"/>
    </row>
    <row r="414" spans="1:33">
      <c r="A414">
        <v>413</v>
      </c>
      <c r="B414" t="s">
        <v>6275</v>
      </c>
      <c r="C414" t="s">
        <v>6276</v>
      </c>
      <c r="D414" t="s">
        <v>46</v>
      </c>
      <c r="E414" t="s">
        <v>6055</v>
      </c>
      <c r="F414">
        <v>45931</v>
      </c>
      <c r="G414" t="s">
        <v>5750</v>
      </c>
      <c r="H414" t="s">
        <v>12150</v>
      </c>
      <c r="I414" s="1"/>
      <c r="J414" t="s">
        <v>43</v>
      </c>
      <c r="P414" t="s">
        <v>43</v>
      </c>
      <c r="Q414" t="s">
        <v>43</v>
      </c>
      <c r="R414" t="s">
        <v>43</v>
      </c>
      <c r="W414" s="1"/>
      <c r="Y414" s="317"/>
      <c r="AC414" s="317"/>
      <c r="AE414" s="317"/>
      <c r="AF414" s="317"/>
      <c r="AG414" s="317"/>
    </row>
    <row r="415" spans="1:33">
      <c r="A415">
        <v>414</v>
      </c>
      <c r="B415" t="s">
        <v>6278</v>
      </c>
      <c r="C415" t="s">
        <v>6279</v>
      </c>
      <c r="D415" t="s">
        <v>46</v>
      </c>
      <c r="E415" t="s">
        <v>6055</v>
      </c>
      <c r="F415">
        <v>45950</v>
      </c>
      <c r="G415" t="s">
        <v>5750</v>
      </c>
      <c r="I415" s="1"/>
      <c r="J415" t="s">
        <v>43</v>
      </c>
      <c r="P415" t="s">
        <v>43</v>
      </c>
      <c r="Q415" t="s">
        <v>43</v>
      </c>
      <c r="R415" t="s">
        <v>43</v>
      </c>
      <c r="W415" s="1"/>
      <c r="Y415" s="317"/>
      <c r="AC415" s="317"/>
      <c r="AE415" s="317"/>
      <c r="AF415" s="317"/>
      <c r="AG415" s="317"/>
    </row>
    <row r="416" spans="1:33">
      <c r="A416">
        <v>415</v>
      </c>
      <c r="B416" t="s">
        <v>12746</v>
      </c>
      <c r="C416" t="s">
        <v>12747</v>
      </c>
      <c r="D416" t="s">
        <v>5772</v>
      </c>
      <c r="E416" t="s">
        <v>5775</v>
      </c>
      <c r="F416">
        <v>45835</v>
      </c>
      <c r="G416">
        <v>45834</v>
      </c>
      <c r="I416" s="1">
        <v>45876</v>
      </c>
      <c r="J416">
        <v>8</v>
      </c>
      <c r="L416" t="s">
        <v>16353</v>
      </c>
      <c r="M416" t="s">
        <v>11745</v>
      </c>
      <c r="O416" t="s">
        <v>6518</v>
      </c>
      <c r="P416">
        <v>11</v>
      </c>
      <c r="Q416">
        <v>9</v>
      </c>
      <c r="R416">
        <v>11</v>
      </c>
      <c r="W416" s="1">
        <v>45991</v>
      </c>
      <c r="X416">
        <v>11</v>
      </c>
      <c r="Y416" s="317">
        <v>23620</v>
      </c>
      <c r="Z416">
        <v>25.11</v>
      </c>
      <c r="AA416">
        <v>11</v>
      </c>
      <c r="AB416" t="s">
        <v>411</v>
      </c>
      <c r="AC416" s="317">
        <v>61840</v>
      </c>
      <c r="AE416" s="317"/>
      <c r="AF416" s="317"/>
      <c r="AG416" s="317"/>
    </row>
    <row r="417" spans="1:33">
      <c r="A417">
        <v>416</v>
      </c>
      <c r="B417" t="s">
        <v>12748</v>
      </c>
      <c r="C417" t="s">
        <v>12749</v>
      </c>
      <c r="D417" t="s">
        <v>5772</v>
      </c>
      <c r="E417" t="s">
        <v>5775</v>
      </c>
      <c r="F417">
        <v>45834</v>
      </c>
      <c r="G417">
        <v>45833</v>
      </c>
      <c r="I417" s="1">
        <v>45856</v>
      </c>
      <c r="J417">
        <v>7</v>
      </c>
      <c r="L417" t="s">
        <v>16353</v>
      </c>
      <c r="M417" t="s">
        <v>11745</v>
      </c>
      <c r="O417" t="s">
        <v>6518</v>
      </c>
      <c r="P417">
        <v>9</v>
      </c>
      <c r="Q417">
        <v>7</v>
      </c>
      <c r="R417">
        <v>9</v>
      </c>
      <c r="W417" s="1">
        <v>45930</v>
      </c>
      <c r="X417">
        <v>0</v>
      </c>
      <c r="Y417" s="317">
        <v>25660</v>
      </c>
      <c r="Z417">
        <v>25.9</v>
      </c>
      <c r="AA417">
        <v>9</v>
      </c>
      <c r="AB417" t="s">
        <v>411</v>
      </c>
      <c r="AC417" s="317">
        <v>67180</v>
      </c>
      <c r="AE417" s="317"/>
      <c r="AF417" s="317"/>
      <c r="AG417" s="317"/>
    </row>
    <row r="418" spans="1:33">
      <c r="A418">
        <v>417</v>
      </c>
      <c r="B418" t="s">
        <v>12750</v>
      </c>
      <c r="C418" t="s">
        <v>12751</v>
      </c>
      <c r="D418" t="s">
        <v>5772</v>
      </c>
      <c r="E418" t="s">
        <v>5775</v>
      </c>
      <c r="F418">
        <v>45835</v>
      </c>
      <c r="G418">
        <v>45834</v>
      </c>
      <c r="I418" s="1">
        <v>45868</v>
      </c>
      <c r="J418">
        <v>7</v>
      </c>
      <c r="L418" t="s">
        <v>16353</v>
      </c>
      <c r="M418" t="s">
        <v>10832</v>
      </c>
      <c r="O418" t="s">
        <v>6518</v>
      </c>
      <c r="P418">
        <v>9</v>
      </c>
      <c r="Q418">
        <v>8</v>
      </c>
      <c r="R418">
        <v>9</v>
      </c>
      <c r="W418" s="1">
        <v>45930</v>
      </c>
      <c r="X418">
        <v>0</v>
      </c>
      <c r="Y418" s="317">
        <v>30640</v>
      </c>
      <c r="Z418">
        <v>25.9</v>
      </c>
      <c r="AA418">
        <v>9</v>
      </c>
      <c r="AB418" t="s">
        <v>411</v>
      </c>
      <c r="AC418" s="317">
        <v>80230</v>
      </c>
      <c r="AE418" s="317"/>
      <c r="AF418" s="317"/>
      <c r="AG418" s="317"/>
    </row>
    <row r="419" spans="1:33">
      <c r="A419">
        <v>418</v>
      </c>
      <c r="B419" t="s">
        <v>12752</v>
      </c>
      <c r="C419" t="s">
        <v>12753</v>
      </c>
      <c r="D419" t="s">
        <v>5772</v>
      </c>
      <c r="E419" t="s">
        <v>5775</v>
      </c>
      <c r="F419">
        <v>45835</v>
      </c>
      <c r="G419">
        <v>45834</v>
      </c>
      <c r="I419" s="1">
        <v>45916</v>
      </c>
      <c r="J419">
        <v>9</v>
      </c>
      <c r="L419" t="s">
        <v>16353</v>
      </c>
      <c r="M419" t="s">
        <v>10832</v>
      </c>
      <c r="O419" t="s">
        <v>6518</v>
      </c>
      <c r="P419">
        <v>11</v>
      </c>
      <c r="Q419">
        <v>9</v>
      </c>
      <c r="R419">
        <v>11</v>
      </c>
      <c r="W419" s="1">
        <v>45991</v>
      </c>
      <c r="X419">
        <v>11</v>
      </c>
      <c r="Y419" s="317">
        <v>34680</v>
      </c>
      <c r="Z419">
        <v>25.11</v>
      </c>
      <c r="AA419">
        <v>11</v>
      </c>
      <c r="AB419" t="s">
        <v>411</v>
      </c>
      <c r="AC419" s="317">
        <v>90810</v>
      </c>
      <c r="AE419" s="317"/>
      <c r="AF419" s="317"/>
      <c r="AG419" s="317"/>
    </row>
    <row r="420" spans="1:33">
      <c r="A420">
        <v>419</v>
      </c>
      <c r="B420" t="s">
        <v>12754</v>
      </c>
      <c r="C420" t="s">
        <v>12755</v>
      </c>
      <c r="D420" t="s">
        <v>5772</v>
      </c>
      <c r="E420" t="s">
        <v>5775</v>
      </c>
      <c r="F420">
        <v>45835</v>
      </c>
      <c r="G420">
        <v>45834</v>
      </c>
      <c r="I420" s="1">
        <v>45868</v>
      </c>
      <c r="J420">
        <v>7</v>
      </c>
      <c r="L420" t="s">
        <v>16353</v>
      </c>
      <c r="M420" t="s">
        <v>5689</v>
      </c>
      <c r="O420" t="s">
        <v>6518</v>
      </c>
      <c r="P420">
        <v>9</v>
      </c>
      <c r="Q420">
        <v>8</v>
      </c>
      <c r="R420">
        <v>9</v>
      </c>
      <c r="W420" s="1">
        <v>45930</v>
      </c>
      <c r="X420">
        <v>0</v>
      </c>
      <c r="Y420" s="317">
        <v>26640</v>
      </c>
      <c r="Z420">
        <v>25.9</v>
      </c>
      <c r="AA420">
        <v>9</v>
      </c>
      <c r="AB420" t="s">
        <v>411</v>
      </c>
      <c r="AC420" s="317">
        <v>69750</v>
      </c>
      <c r="AE420" s="317"/>
      <c r="AF420" s="317"/>
      <c r="AG420" s="317"/>
    </row>
    <row r="421" spans="1:33">
      <c r="A421">
        <v>420</v>
      </c>
      <c r="B421" t="s">
        <v>12756</v>
      </c>
      <c r="C421" t="s">
        <v>12757</v>
      </c>
      <c r="D421" t="s">
        <v>5942</v>
      </c>
      <c r="E421" t="s">
        <v>5944</v>
      </c>
      <c r="F421">
        <v>45834</v>
      </c>
      <c r="G421">
        <v>45833</v>
      </c>
      <c r="I421" s="1"/>
      <c r="J421" t="s">
        <v>43</v>
      </c>
      <c r="P421" t="s">
        <v>43</v>
      </c>
      <c r="Q421" t="s">
        <v>43</v>
      </c>
      <c r="R421" t="s">
        <v>43</v>
      </c>
      <c r="W421" s="1"/>
      <c r="Y421" s="317"/>
      <c r="AC421" s="317"/>
      <c r="AE421" s="317"/>
      <c r="AF421" s="317"/>
      <c r="AG421" s="317"/>
    </row>
    <row r="422" spans="1:33">
      <c r="A422">
        <v>421</v>
      </c>
      <c r="B422" t="s">
        <v>12758</v>
      </c>
      <c r="C422" t="s">
        <v>12759</v>
      </c>
      <c r="D422" t="s">
        <v>5772</v>
      </c>
      <c r="E422" t="s">
        <v>5775</v>
      </c>
      <c r="I422" s="1">
        <v>45824</v>
      </c>
      <c r="J422">
        <v>6</v>
      </c>
      <c r="L422" t="s">
        <v>16353</v>
      </c>
      <c r="M422" t="s">
        <v>12268</v>
      </c>
      <c r="N422">
        <v>50013472</v>
      </c>
      <c r="O422" t="s">
        <v>6518</v>
      </c>
      <c r="P422">
        <v>8</v>
      </c>
      <c r="Q422">
        <v>7</v>
      </c>
      <c r="R422">
        <v>8</v>
      </c>
      <c r="W422" s="1">
        <v>45891</v>
      </c>
      <c r="X422">
        <v>8</v>
      </c>
      <c r="Y422" s="317">
        <v>21620</v>
      </c>
      <c r="Z422">
        <v>25.8</v>
      </c>
      <c r="AA422">
        <v>8</v>
      </c>
      <c r="AB422" t="s">
        <v>95</v>
      </c>
      <c r="AC422" s="317">
        <v>37884</v>
      </c>
      <c r="AE422" s="317"/>
      <c r="AF422" s="317"/>
      <c r="AG422" s="317"/>
    </row>
    <row r="423" spans="1:33">
      <c r="A423">
        <v>422</v>
      </c>
      <c r="B423" t="s">
        <v>12760</v>
      </c>
      <c r="C423" t="s">
        <v>12761</v>
      </c>
      <c r="D423" t="s">
        <v>5772</v>
      </c>
      <c r="E423" t="s">
        <v>5775</v>
      </c>
      <c r="I423" s="1">
        <v>45821</v>
      </c>
      <c r="J423">
        <v>6</v>
      </c>
      <c r="L423" t="s">
        <v>16353</v>
      </c>
      <c r="M423" t="s">
        <v>12268</v>
      </c>
      <c r="N423">
        <v>50013589</v>
      </c>
      <c r="O423" t="s">
        <v>6518</v>
      </c>
      <c r="P423">
        <v>7</v>
      </c>
      <c r="Q423">
        <v>6</v>
      </c>
      <c r="R423">
        <v>7</v>
      </c>
      <c r="S423" t="s">
        <v>12762</v>
      </c>
      <c r="W423" s="1">
        <v>45869</v>
      </c>
      <c r="X423">
        <v>7</v>
      </c>
      <c r="Y423" s="317">
        <v>356500</v>
      </c>
      <c r="Z423">
        <v>25.7</v>
      </c>
      <c r="AA423">
        <v>7</v>
      </c>
      <c r="AB423" t="s">
        <v>95</v>
      </c>
      <c r="AC423" s="317">
        <v>619978</v>
      </c>
      <c r="AE423" s="317"/>
      <c r="AF423" s="317"/>
      <c r="AG423" s="317"/>
    </row>
    <row r="424" spans="1:33">
      <c r="A424">
        <v>423</v>
      </c>
      <c r="B424" t="s">
        <v>12763</v>
      </c>
      <c r="C424" t="s">
        <v>12764</v>
      </c>
      <c r="D424" t="s">
        <v>5772</v>
      </c>
      <c r="E424" t="s">
        <v>5775</v>
      </c>
      <c r="F424">
        <v>45868</v>
      </c>
      <c r="G424">
        <v>45867</v>
      </c>
      <c r="I424" s="1"/>
      <c r="J424" t="s">
        <v>43</v>
      </c>
      <c r="P424" t="s">
        <v>43</v>
      </c>
      <c r="Q424" t="s">
        <v>43</v>
      </c>
      <c r="R424" t="s">
        <v>43</v>
      </c>
      <c r="W424" s="1"/>
      <c r="Y424" s="317"/>
      <c r="AC424" s="317"/>
      <c r="AE424" s="317"/>
      <c r="AF424" s="317"/>
      <c r="AG424" s="317"/>
    </row>
    <row r="425" spans="1:33">
      <c r="A425">
        <v>424</v>
      </c>
      <c r="B425" t="s">
        <v>6251</v>
      </c>
      <c r="C425" t="s">
        <v>12765</v>
      </c>
      <c r="D425" t="s">
        <v>5942</v>
      </c>
      <c r="E425" t="s">
        <v>5944</v>
      </c>
      <c r="F425">
        <v>45859</v>
      </c>
      <c r="G425" t="s">
        <v>5750</v>
      </c>
      <c r="I425" s="1"/>
      <c r="J425" t="s">
        <v>43</v>
      </c>
      <c r="P425" t="s">
        <v>43</v>
      </c>
      <c r="Q425" t="s">
        <v>43</v>
      </c>
      <c r="R425" t="s">
        <v>43</v>
      </c>
      <c r="W425" s="1"/>
      <c r="Y425" s="317"/>
      <c r="AC425" s="317"/>
      <c r="AE425" s="317"/>
      <c r="AF425" s="317"/>
      <c r="AG425" s="317"/>
    </row>
    <row r="426" spans="1:33">
      <c r="A426">
        <v>425</v>
      </c>
      <c r="B426" t="s">
        <v>12766</v>
      </c>
      <c r="C426" t="s">
        <v>12767</v>
      </c>
      <c r="D426" t="s">
        <v>46</v>
      </c>
      <c r="E426" t="s">
        <v>6055</v>
      </c>
      <c r="F426">
        <v>45845</v>
      </c>
      <c r="G426">
        <v>45844</v>
      </c>
      <c r="I426" s="1"/>
      <c r="J426" t="s">
        <v>43</v>
      </c>
      <c r="P426" t="s">
        <v>43</v>
      </c>
      <c r="Q426" t="s">
        <v>43</v>
      </c>
      <c r="R426" t="s">
        <v>43</v>
      </c>
      <c r="W426" s="1"/>
      <c r="Y426" s="317"/>
      <c r="AC426" s="317"/>
      <c r="AE426" s="317"/>
      <c r="AF426" s="317"/>
      <c r="AG426" s="317"/>
    </row>
    <row r="427" spans="1:33">
      <c r="A427">
        <v>426</v>
      </c>
      <c r="B427" t="s">
        <v>12768</v>
      </c>
      <c r="C427" t="s">
        <v>12769</v>
      </c>
      <c r="D427" t="s">
        <v>5772</v>
      </c>
      <c r="E427" t="s">
        <v>5775</v>
      </c>
      <c r="F427">
        <v>45839</v>
      </c>
      <c r="G427">
        <v>45838</v>
      </c>
      <c r="I427" s="1">
        <v>45919</v>
      </c>
      <c r="J427">
        <v>9</v>
      </c>
      <c r="L427" t="s">
        <v>16353</v>
      </c>
      <c r="M427" t="s">
        <v>5689</v>
      </c>
      <c r="O427" t="s">
        <v>6518</v>
      </c>
      <c r="P427">
        <v>11</v>
      </c>
      <c r="Q427">
        <v>9</v>
      </c>
      <c r="R427">
        <v>11</v>
      </c>
      <c r="W427" s="1">
        <v>45991</v>
      </c>
      <c r="X427">
        <v>11</v>
      </c>
      <c r="Y427" s="317">
        <v>26320</v>
      </c>
      <c r="Z427">
        <v>25.11</v>
      </c>
      <c r="AA427">
        <v>11</v>
      </c>
      <c r="AB427" t="s">
        <v>411</v>
      </c>
      <c r="AC427" s="317">
        <v>68910</v>
      </c>
      <c r="AE427" s="317"/>
      <c r="AF427" s="317"/>
      <c r="AG427" s="317"/>
    </row>
    <row r="428" spans="1:33">
      <c r="A428">
        <v>427</v>
      </c>
      <c r="B428" t="s">
        <v>12770</v>
      </c>
      <c r="C428" t="s">
        <v>12771</v>
      </c>
      <c r="D428" t="s">
        <v>5772</v>
      </c>
      <c r="E428" t="s">
        <v>5775</v>
      </c>
      <c r="F428">
        <v>45843</v>
      </c>
      <c r="G428">
        <v>45842</v>
      </c>
      <c r="I428" s="1"/>
      <c r="J428" t="s">
        <v>43</v>
      </c>
      <c r="P428" t="s">
        <v>43</v>
      </c>
      <c r="Q428" t="s">
        <v>43</v>
      </c>
      <c r="R428" t="s">
        <v>43</v>
      </c>
      <c r="W428" s="1"/>
      <c r="Y428" s="317"/>
      <c r="AC428" s="317"/>
      <c r="AE428" s="317"/>
      <c r="AF428" s="317"/>
      <c r="AG428" s="317"/>
    </row>
    <row r="429" spans="1:33">
      <c r="A429">
        <v>428</v>
      </c>
      <c r="B429" t="s">
        <v>12772</v>
      </c>
      <c r="C429" t="s">
        <v>12773</v>
      </c>
      <c r="D429" t="s">
        <v>5772</v>
      </c>
      <c r="E429" t="s">
        <v>5775</v>
      </c>
      <c r="I429" s="1">
        <v>45825</v>
      </c>
      <c r="J429">
        <v>6</v>
      </c>
      <c r="K429">
        <v>-1</v>
      </c>
      <c r="L429" t="s">
        <v>16353</v>
      </c>
      <c r="M429" t="s">
        <v>12207</v>
      </c>
      <c r="O429" t="s">
        <v>6518</v>
      </c>
      <c r="P429">
        <v>8</v>
      </c>
      <c r="Q429">
        <v>6</v>
      </c>
      <c r="R429">
        <v>8</v>
      </c>
      <c r="W429" s="1">
        <v>45891</v>
      </c>
      <c r="X429">
        <v>8</v>
      </c>
      <c r="Y429" s="317">
        <v>22620</v>
      </c>
      <c r="Z429">
        <v>25.8</v>
      </c>
      <c r="AA429">
        <v>8</v>
      </c>
      <c r="AB429" t="s">
        <v>411</v>
      </c>
      <c r="AC429" s="317">
        <v>59220</v>
      </c>
      <c r="AE429" s="317"/>
      <c r="AF429" s="317"/>
      <c r="AG429" s="317"/>
    </row>
    <row r="430" spans="1:33">
      <c r="A430">
        <v>429</v>
      </c>
      <c r="B430" t="s">
        <v>6321</v>
      </c>
      <c r="C430" t="s">
        <v>12774</v>
      </c>
      <c r="D430" t="s">
        <v>46</v>
      </c>
      <c r="E430" t="s">
        <v>5754</v>
      </c>
      <c r="F430">
        <v>44287</v>
      </c>
      <c r="G430" t="s">
        <v>5750</v>
      </c>
      <c r="I430" s="1"/>
      <c r="J430" t="s">
        <v>43</v>
      </c>
      <c r="P430" t="s">
        <v>43</v>
      </c>
      <c r="Q430" t="s">
        <v>43</v>
      </c>
      <c r="R430" t="s">
        <v>43</v>
      </c>
      <c r="W430" s="1"/>
      <c r="Y430" s="317"/>
      <c r="AC430" s="317"/>
      <c r="AE430" s="317"/>
      <c r="AF430" s="317"/>
      <c r="AG430" s="317"/>
    </row>
    <row r="431" spans="1:33">
      <c r="A431">
        <v>430</v>
      </c>
      <c r="B431" t="s">
        <v>12775</v>
      </c>
      <c r="C431" t="s">
        <v>12776</v>
      </c>
      <c r="D431" t="s">
        <v>46</v>
      </c>
      <c r="E431" t="s">
        <v>6055</v>
      </c>
      <c r="I431" s="1">
        <v>45826</v>
      </c>
      <c r="J431">
        <v>6</v>
      </c>
      <c r="L431" t="s">
        <v>16353</v>
      </c>
      <c r="M431" t="s">
        <v>12175</v>
      </c>
      <c r="N431">
        <v>50014331</v>
      </c>
      <c r="O431" t="s">
        <v>267</v>
      </c>
      <c r="P431">
        <v>7</v>
      </c>
      <c r="Q431">
        <v>7</v>
      </c>
      <c r="R431">
        <v>7</v>
      </c>
      <c r="W431" s="1">
        <v>45869</v>
      </c>
      <c r="X431">
        <v>7</v>
      </c>
      <c r="Y431" s="317">
        <v>33000</v>
      </c>
      <c r="Z431">
        <v>25.9</v>
      </c>
      <c r="AA431">
        <v>9</v>
      </c>
      <c r="AB431" t="s">
        <v>179</v>
      </c>
      <c r="AC431" s="317">
        <v>57831</v>
      </c>
      <c r="AE431" s="317"/>
      <c r="AF431" s="317"/>
      <c r="AG431" s="317"/>
    </row>
    <row r="432" spans="1:33">
      <c r="A432">
        <v>431</v>
      </c>
      <c r="B432" t="s">
        <v>12777</v>
      </c>
      <c r="C432" t="s">
        <v>12778</v>
      </c>
      <c r="D432" t="s">
        <v>46</v>
      </c>
      <c r="E432" t="s">
        <v>6161</v>
      </c>
      <c r="F432" t="s">
        <v>12648</v>
      </c>
      <c r="G432">
        <v>45842</v>
      </c>
      <c r="I432" s="1">
        <v>45930</v>
      </c>
      <c r="J432">
        <v>9</v>
      </c>
      <c r="L432" t="s">
        <v>16353</v>
      </c>
      <c r="M432" t="s">
        <v>10832</v>
      </c>
      <c r="O432" t="s">
        <v>267</v>
      </c>
      <c r="P432">
        <v>12</v>
      </c>
      <c r="Q432">
        <v>11</v>
      </c>
      <c r="R432">
        <v>12</v>
      </c>
      <c r="W432" s="1">
        <v>46022</v>
      </c>
      <c r="X432">
        <v>12</v>
      </c>
      <c r="Y432" s="317">
        <v>66810</v>
      </c>
      <c r="Z432">
        <v>25.12</v>
      </c>
      <c r="AA432">
        <v>12</v>
      </c>
      <c r="AB432" t="s">
        <v>411</v>
      </c>
      <c r="AC432" s="317">
        <v>143649</v>
      </c>
      <c r="AE432" s="317"/>
      <c r="AF432" s="317"/>
      <c r="AG432" s="317"/>
    </row>
    <row r="433" spans="1:33">
      <c r="A433">
        <v>432</v>
      </c>
      <c r="B433" t="s">
        <v>5784</v>
      </c>
      <c r="C433" t="s">
        <v>12779</v>
      </c>
      <c r="D433" t="s">
        <v>46</v>
      </c>
      <c r="E433" t="s">
        <v>5754</v>
      </c>
      <c r="F433">
        <v>45859</v>
      </c>
      <c r="G433" t="s">
        <v>5750</v>
      </c>
      <c r="I433" s="1">
        <v>46029</v>
      </c>
      <c r="J433">
        <v>1</v>
      </c>
      <c r="L433" t="s">
        <v>16353</v>
      </c>
      <c r="M433" t="s">
        <v>12780</v>
      </c>
      <c r="N433">
        <v>50052807</v>
      </c>
      <c r="O433" t="s">
        <v>6518</v>
      </c>
      <c r="P433" t="s">
        <v>43</v>
      </c>
      <c r="Q433">
        <v>1</v>
      </c>
      <c r="R433" t="s">
        <v>43</v>
      </c>
      <c r="W433" s="1"/>
      <c r="Y433" s="317"/>
      <c r="AC433" s="317"/>
      <c r="AE433" s="317"/>
      <c r="AF433" s="317"/>
      <c r="AG433" s="317"/>
    </row>
    <row r="434" spans="1:33">
      <c r="A434">
        <v>433</v>
      </c>
      <c r="B434" t="s">
        <v>12781</v>
      </c>
      <c r="C434" t="s">
        <v>12782</v>
      </c>
      <c r="D434" t="s">
        <v>46</v>
      </c>
      <c r="E434" t="s">
        <v>5754</v>
      </c>
      <c r="I434" s="1">
        <v>45828</v>
      </c>
      <c r="J434">
        <v>6</v>
      </c>
      <c r="L434" t="s">
        <v>16353</v>
      </c>
      <c r="M434" t="s">
        <v>12783</v>
      </c>
      <c r="N434">
        <v>50014607</v>
      </c>
      <c r="O434" t="s">
        <v>267</v>
      </c>
      <c r="P434">
        <v>10</v>
      </c>
      <c r="Q434">
        <v>7</v>
      </c>
      <c r="R434">
        <v>10</v>
      </c>
      <c r="U434" t="s">
        <v>12442</v>
      </c>
      <c r="W434" s="1">
        <v>45961</v>
      </c>
      <c r="X434">
        <v>10</v>
      </c>
      <c r="Y434" s="317">
        <v>115270</v>
      </c>
      <c r="Z434">
        <v>25.11</v>
      </c>
      <c r="AA434">
        <v>11</v>
      </c>
      <c r="AB434" t="s">
        <v>179</v>
      </c>
      <c r="AC434" s="317">
        <v>248705</v>
      </c>
      <c r="AE434" s="317"/>
      <c r="AF434" s="317"/>
      <c r="AG434" s="317"/>
    </row>
    <row r="435" spans="1:33">
      <c r="A435">
        <v>434</v>
      </c>
      <c r="B435" t="s">
        <v>6302</v>
      </c>
      <c r="C435" t="s">
        <v>6303</v>
      </c>
      <c r="D435" t="s">
        <v>46</v>
      </c>
      <c r="E435" t="s">
        <v>6055</v>
      </c>
      <c r="F435">
        <v>45887</v>
      </c>
      <c r="G435" t="s">
        <v>5750</v>
      </c>
      <c r="I435" s="1"/>
      <c r="J435" t="s">
        <v>43</v>
      </c>
      <c r="P435" t="s">
        <v>43</v>
      </c>
      <c r="Q435" t="s">
        <v>43</v>
      </c>
      <c r="R435" t="s">
        <v>43</v>
      </c>
      <c r="W435" s="1"/>
      <c r="Y435" s="317"/>
      <c r="AC435" s="317"/>
      <c r="AE435" s="317"/>
      <c r="AF435" s="317"/>
      <c r="AG435" s="317"/>
    </row>
    <row r="436" spans="1:33">
      <c r="A436">
        <v>435</v>
      </c>
      <c r="B436" t="s">
        <v>6288</v>
      </c>
      <c r="C436" t="s">
        <v>6289</v>
      </c>
      <c r="D436" t="s">
        <v>46</v>
      </c>
      <c r="E436" t="s">
        <v>6055</v>
      </c>
      <c r="F436">
        <v>45931</v>
      </c>
      <c r="G436" t="s">
        <v>5750</v>
      </c>
      <c r="H436" t="s">
        <v>12589</v>
      </c>
      <c r="I436" s="1"/>
      <c r="J436" t="s">
        <v>43</v>
      </c>
      <c r="P436" t="s">
        <v>43</v>
      </c>
      <c r="Q436" t="s">
        <v>43</v>
      </c>
      <c r="R436" t="s">
        <v>43</v>
      </c>
      <c r="W436" s="1"/>
      <c r="Y436" s="317"/>
      <c r="AC436" s="317"/>
      <c r="AE436" s="317"/>
      <c r="AF436" s="317"/>
      <c r="AG436" s="317"/>
    </row>
    <row r="437" spans="1:33">
      <c r="A437">
        <v>436</v>
      </c>
      <c r="B437" t="s">
        <v>6290</v>
      </c>
      <c r="C437" t="s">
        <v>6291</v>
      </c>
      <c r="D437" t="s">
        <v>46</v>
      </c>
      <c r="E437" t="s">
        <v>5829</v>
      </c>
      <c r="F437">
        <v>45916</v>
      </c>
      <c r="G437" t="s">
        <v>5750</v>
      </c>
      <c r="H437" t="s">
        <v>12150</v>
      </c>
      <c r="I437" s="1"/>
      <c r="J437" t="s">
        <v>43</v>
      </c>
      <c r="P437" t="s">
        <v>43</v>
      </c>
      <c r="Q437" t="s">
        <v>43</v>
      </c>
      <c r="R437" t="s">
        <v>43</v>
      </c>
      <c r="W437" s="1"/>
      <c r="Y437" s="317"/>
      <c r="AC437" s="317"/>
      <c r="AE437" s="317"/>
      <c r="AF437" s="317"/>
      <c r="AG437" s="317"/>
    </row>
    <row r="438" spans="1:33">
      <c r="A438">
        <v>437</v>
      </c>
      <c r="B438" t="s">
        <v>12784</v>
      </c>
      <c r="C438" t="s">
        <v>12785</v>
      </c>
      <c r="D438" t="s">
        <v>46</v>
      </c>
      <c r="E438" t="s">
        <v>5829</v>
      </c>
      <c r="F438">
        <v>45845</v>
      </c>
      <c r="G438">
        <v>45844</v>
      </c>
      <c r="I438" s="1">
        <v>45968</v>
      </c>
      <c r="J438">
        <v>11</v>
      </c>
      <c r="L438" t="s">
        <v>16353</v>
      </c>
      <c r="M438" t="s">
        <v>10832</v>
      </c>
      <c r="O438" t="s">
        <v>267</v>
      </c>
      <c r="P438" t="s">
        <v>43</v>
      </c>
      <c r="Q438">
        <v>11</v>
      </c>
      <c r="R438" t="s">
        <v>43</v>
      </c>
      <c r="W438" s="1"/>
      <c r="Y438" s="317"/>
      <c r="AC438" s="317"/>
      <c r="AE438" s="317"/>
      <c r="AF438" s="317"/>
      <c r="AG438" s="317"/>
    </row>
    <row r="439" spans="1:33">
      <c r="A439">
        <v>438</v>
      </c>
      <c r="B439" t="s">
        <v>12786</v>
      </c>
      <c r="C439" t="s">
        <v>12787</v>
      </c>
      <c r="D439" t="s">
        <v>46</v>
      </c>
      <c r="E439" t="s">
        <v>6161</v>
      </c>
      <c r="F439" t="s">
        <v>11478</v>
      </c>
      <c r="G439">
        <v>45835</v>
      </c>
      <c r="I439" s="1"/>
      <c r="J439" t="s">
        <v>43</v>
      </c>
      <c r="P439" t="s">
        <v>43</v>
      </c>
      <c r="Q439" t="s">
        <v>43</v>
      </c>
      <c r="R439" t="s">
        <v>43</v>
      </c>
      <c r="W439" s="1"/>
      <c r="Y439" s="317"/>
      <c r="AC439" s="317"/>
      <c r="AE439" s="317"/>
      <c r="AF439" s="317"/>
      <c r="AG439" s="317"/>
    </row>
    <row r="440" spans="1:33">
      <c r="A440">
        <v>439</v>
      </c>
      <c r="B440" t="s">
        <v>12788</v>
      </c>
      <c r="C440" t="s">
        <v>12789</v>
      </c>
      <c r="D440" t="s">
        <v>46</v>
      </c>
      <c r="E440" t="s">
        <v>6161</v>
      </c>
      <c r="F440" t="s">
        <v>11478</v>
      </c>
      <c r="G440">
        <v>45834</v>
      </c>
      <c r="I440" s="1"/>
      <c r="J440" t="s">
        <v>43</v>
      </c>
      <c r="P440" t="s">
        <v>43</v>
      </c>
      <c r="Q440" t="s">
        <v>43</v>
      </c>
      <c r="R440" t="s">
        <v>43</v>
      </c>
      <c r="W440" s="1"/>
      <c r="Y440" s="317"/>
      <c r="AC440" s="317"/>
      <c r="AE440" s="317"/>
      <c r="AF440" s="317"/>
      <c r="AG440" s="317"/>
    </row>
    <row r="441" spans="1:33">
      <c r="A441">
        <v>440</v>
      </c>
      <c r="B441" t="s">
        <v>12790</v>
      </c>
      <c r="C441" t="s">
        <v>12791</v>
      </c>
      <c r="D441" t="s">
        <v>46</v>
      </c>
      <c r="E441" t="s">
        <v>6161</v>
      </c>
      <c r="F441" t="s">
        <v>11478</v>
      </c>
      <c r="G441">
        <v>45834</v>
      </c>
      <c r="I441" s="1"/>
      <c r="J441" t="s">
        <v>43</v>
      </c>
      <c r="P441" t="s">
        <v>43</v>
      </c>
      <c r="Q441" t="s">
        <v>43</v>
      </c>
      <c r="R441" t="s">
        <v>43</v>
      </c>
      <c r="W441" s="1"/>
      <c r="Y441" s="317"/>
      <c r="AC441" s="317"/>
      <c r="AE441" s="317"/>
      <c r="AF441" s="317"/>
      <c r="AG441" s="317"/>
    </row>
    <row r="442" spans="1:33">
      <c r="A442">
        <v>441</v>
      </c>
      <c r="B442" t="s">
        <v>12792</v>
      </c>
      <c r="C442" t="s">
        <v>12793</v>
      </c>
      <c r="D442" t="s">
        <v>5772</v>
      </c>
      <c r="E442" t="s">
        <v>5775</v>
      </c>
      <c r="I442" s="1">
        <v>45831</v>
      </c>
      <c r="J442">
        <v>6</v>
      </c>
      <c r="L442" t="s">
        <v>16353</v>
      </c>
      <c r="M442" t="s">
        <v>12794</v>
      </c>
      <c r="N442">
        <v>50014876</v>
      </c>
      <c r="O442" t="s">
        <v>6518</v>
      </c>
      <c r="P442">
        <v>8</v>
      </c>
      <c r="Q442">
        <v>7</v>
      </c>
      <c r="R442">
        <v>8</v>
      </c>
      <c r="W442" s="1">
        <v>45891</v>
      </c>
      <c r="X442">
        <v>8</v>
      </c>
      <c r="Y442" s="317">
        <v>29345</v>
      </c>
      <c r="Z442">
        <v>25.8</v>
      </c>
      <c r="AA442">
        <v>8</v>
      </c>
      <c r="AB442" t="s">
        <v>127</v>
      </c>
      <c r="AC442" s="317">
        <v>52802</v>
      </c>
      <c r="AE442" s="317"/>
      <c r="AF442" s="317"/>
      <c r="AG442" s="317"/>
    </row>
    <row r="443" spans="1:33">
      <c r="A443">
        <v>442</v>
      </c>
      <c r="B443" t="s">
        <v>12795</v>
      </c>
      <c r="C443" t="s">
        <v>12796</v>
      </c>
      <c r="D443" t="s">
        <v>46</v>
      </c>
      <c r="E443" t="s">
        <v>6161</v>
      </c>
      <c r="F443" t="s">
        <v>11478</v>
      </c>
      <c r="G443">
        <v>45838</v>
      </c>
      <c r="I443" s="1"/>
      <c r="J443" t="s">
        <v>43</v>
      </c>
      <c r="P443" t="s">
        <v>43</v>
      </c>
      <c r="Q443" t="s">
        <v>43</v>
      </c>
      <c r="R443" t="s">
        <v>43</v>
      </c>
      <c r="W443" s="1"/>
      <c r="Y443" s="317"/>
      <c r="AC443" s="317"/>
      <c r="AE443" s="317"/>
      <c r="AF443" s="317"/>
      <c r="AG443" s="317"/>
    </row>
    <row r="444" spans="1:33">
      <c r="A444">
        <v>443</v>
      </c>
      <c r="B444" t="s">
        <v>12797</v>
      </c>
      <c r="C444" t="s">
        <v>12798</v>
      </c>
      <c r="D444" t="s">
        <v>46</v>
      </c>
      <c r="E444" t="s">
        <v>6161</v>
      </c>
      <c r="F444" t="s">
        <v>11478</v>
      </c>
      <c r="G444">
        <v>45838</v>
      </c>
      <c r="I444" s="1"/>
      <c r="J444" t="s">
        <v>43</v>
      </c>
      <c r="P444" t="s">
        <v>43</v>
      </c>
      <c r="Q444" t="s">
        <v>43</v>
      </c>
      <c r="R444" t="s">
        <v>43</v>
      </c>
      <c r="W444" s="1"/>
      <c r="Y444" s="317"/>
      <c r="AC444" s="317"/>
      <c r="AE444" s="317"/>
      <c r="AF444" s="317"/>
      <c r="AG444" s="317"/>
    </row>
    <row r="445" spans="1:33">
      <c r="A445">
        <v>444</v>
      </c>
      <c r="B445" t="s">
        <v>12799</v>
      </c>
      <c r="C445" t="s">
        <v>12800</v>
      </c>
      <c r="D445" t="s">
        <v>5772</v>
      </c>
      <c r="E445" t="s">
        <v>5775</v>
      </c>
      <c r="F445">
        <v>45845</v>
      </c>
      <c r="G445">
        <v>45844</v>
      </c>
      <c r="I445" s="1">
        <v>45868</v>
      </c>
      <c r="J445">
        <v>7</v>
      </c>
      <c r="L445" t="s">
        <v>16353</v>
      </c>
      <c r="M445" t="s">
        <v>11745</v>
      </c>
      <c r="O445" t="s">
        <v>6518</v>
      </c>
      <c r="P445">
        <v>9</v>
      </c>
      <c r="Q445">
        <v>8</v>
      </c>
      <c r="R445">
        <v>9</v>
      </c>
      <c r="W445" s="1">
        <v>45930</v>
      </c>
      <c r="X445">
        <v>0</v>
      </c>
      <c r="Y445" s="317">
        <v>22620</v>
      </c>
      <c r="Z445">
        <v>25.9</v>
      </c>
      <c r="AA445">
        <v>9</v>
      </c>
      <c r="AB445" t="s">
        <v>411</v>
      </c>
      <c r="AC445" s="317">
        <v>59220</v>
      </c>
      <c r="AE445" s="317"/>
      <c r="AF445" s="317"/>
      <c r="AG445" s="317"/>
    </row>
    <row r="446" spans="1:33">
      <c r="A446">
        <v>445</v>
      </c>
      <c r="B446" t="s">
        <v>12801</v>
      </c>
      <c r="C446" t="s">
        <v>12802</v>
      </c>
      <c r="D446" t="s">
        <v>5772</v>
      </c>
      <c r="E446" t="s">
        <v>5775</v>
      </c>
      <c r="F446" t="s">
        <v>12803</v>
      </c>
      <c r="G446">
        <v>45869</v>
      </c>
      <c r="I446" s="1"/>
      <c r="J446" t="s">
        <v>43</v>
      </c>
      <c r="P446" t="s">
        <v>43</v>
      </c>
      <c r="Q446" t="s">
        <v>43</v>
      </c>
      <c r="R446" t="s">
        <v>43</v>
      </c>
      <c r="W446" s="1"/>
      <c r="Y446" s="317"/>
      <c r="AC446" s="317"/>
      <c r="AE446" s="317"/>
      <c r="AF446" s="317"/>
      <c r="AG446" s="317"/>
    </row>
    <row r="447" spans="1:33">
      <c r="A447">
        <v>446</v>
      </c>
      <c r="B447" t="s">
        <v>5938</v>
      </c>
      <c r="C447" t="s">
        <v>12804</v>
      </c>
      <c r="D447" t="s">
        <v>5772</v>
      </c>
      <c r="E447" t="s">
        <v>5775</v>
      </c>
      <c r="F447">
        <v>46113</v>
      </c>
      <c r="G447" t="s">
        <v>5750</v>
      </c>
      <c r="I447" s="1"/>
      <c r="J447" t="s">
        <v>43</v>
      </c>
      <c r="P447" t="s">
        <v>43</v>
      </c>
      <c r="Q447" t="s">
        <v>43</v>
      </c>
      <c r="R447" t="s">
        <v>43</v>
      </c>
      <c r="W447" s="1"/>
      <c r="Y447" s="317"/>
      <c r="AC447" s="317"/>
      <c r="AE447" s="317"/>
      <c r="AF447" s="317"/>
      <c r="AG447" s="317"/>
    </row>
    <row r="448" spans="1:33">
      <c r="A448">
        <v>447</v>
      </c>
      <c r="B448" t="s">
        <v>12805</v>
      </c>
      <c r="C448" t="s">
        <v>12806</v>
      </c>
      <c r="D448" t="s">
        <v>46</v>
      </c>
      <c r="E448" t="s">
        <v>5829</v>
      </c>
      <c r="I448" s="1">
        <v>45832</v>
      </c>
      <c r="J448">
        <v>6</v>
      </c>
      <c r="L448" t="s">
        <v>16353</v>
      </c>
      <c r="M448" t="s">
        <v>12175</v>
      </c>
      <c r="N448">
        <v>50015068</v>
      </c>
      <c r="O448" t="s">
        <v>267</v>
      </c>
      <c r="P448" t="s">
        <v>43</v>
      </c>
      <c r="Q448">
        <v>7</v>
      </c>
      <c r="R448" t="s">
        <v>43</v>
      </c>
      <c r="U448" t="s">
        <v>12442</v>
      </c>
      <c r="W448" s="1"/>
      <c r="Y448" s="317"/>
      <c r="AC448" s="317"/>
      <c r="AE448" s="317"/>
      <c r="AF448" s="317"/>
      <c r="AG448" s="317"/>
    </row>
    <row r="449" spans="1:33">
      <c r="A449">
        <v>448</v>
      </c>
      <c r="B449" t="s">
        <v>12807</v>
      </c>
      <c r="C449" t="s">
        <v>12808</v>
      </c>
      <c r="D449" t="s">
        <v>46</v>
      </c>
      <c r="E449" t="s">
        <v>5829</v>
      </c>
      <c r="I449" s="1">
        <v>45832</v>
      </c>
      <c r="J449">
        <v>6</v>
      </c>
      <c r="L449" t="s">
        <v>16353</v>
      </c>
      <c r="M449" t="s">
        <v>12175</v>
      </c>
      <c r="N449">
        <v>50015069</v>
      </c>
      <c r="O449" t="s">
        <v>10340</v>
      </c>
      <c r="P449">
        <v>7</v>
      </c>
      <c r="Q449">
        <v>7</v>
      </c>
      <c r="R449">
        <v>7</v>
      </c>
      <c r="W449" s="1">
        <v>45869</v>
      </c>
      <c r="X449">
        <v>7</v>
      </c>
      <c r="Y449" s="317">
        <v>36020</v>
      </c>
      <c r="Z449">
        <v>25.9</v>
      </c>
      <c r="AA449">
        <v>9</v>
      </c>
      <c r="AB449" t="s">
        <v>179</v>
      </c>
      <c r="AC449" s="317">
        <v>63126</v>
      </c>
      <c r="AE449" s="317"/>
      <c r="AF449" s="317"/>
      <c r="AG449" s="317"/>
    </row>
    <row r="450" spans="1:33">
      <c r="A450">
        <v>449</v>
      </c>
      <c r="B450" t="s">
        <v>12809</v>
      </c>
      <c r="C450" t="s">
        <v>12810</v>
      </c>
      <c r="D450" t="s">
        <v>46</v>
      </c>
      <c r="E450" t="s">
        <v>6055</v>
      </c>
      <c r="I450" s="1">
        <v>45832</v>
      </c>
      <c r="J450">
        <v>6</v>
      </c>
      <c r="L450" t="s">
        <v>16353</v>
      </c>
      <c r="M450" t="s">
        <v>12175</v>
      </c>
      <c r="N450">
        <v>50015071</v>
      </c>
      <c r="O450" t="s">
        <v>10340</v>
      </c>
      <c r="P450">
        <v>7</v>
      </c>
      <c r="Q450">
        <v>7</v>
      </c>
      <c r="R450">
        <v>7</v>
      </c>
      <c r="W450" s="1">
        <v>45869</v>
      </c>
      <c r="X450">
        <v>7</v>
      </c>
      <c r="Y450" s="317">
        <v>50120</v>
      </c>
      <c r="Z450">
        <v>25.7</v>
      </c>
      <c r="AA450">
        <v>7</v>
      </c>
      <c r="AB450" t="s">
        <v>179</v>
      </c>
      <c r="AC450" s="317">
        <v>87855</v>
      </c>
      <c r="AE450" s="317"/>
      <c r="AF450" s="317"/>
      <c r="AG450" s="317"/>
    </row>
    <row r="451" spans="1:33">
      <c r="A451">
        <v>450</v>
      </c>
      <c r="B451" t="s">
        <v>12811</v>
      </c>
      <c r="C451" t="s">
        <v>12812</v>
      </c>
      <c r="D451" t="s">
        <v>46</v>
      </c>
      <c r="E451" t="s">
        <v>6161</v>
      </c>
      <c r="F451" t="s">
        <v>12813</v>
      </c>
      <c r="G451">
        <v>45846</v>
      </c>
      <c r="I451" s="1"/>
      <c r="J451" t="s">
        <v>43</v>
      </c>
      <c r="P451" t="s">
        <v>43</v>
      </c>
      <c r="Q451" t="s">
        <v>43</v>
      </c>
      <c r="R451" t="s">
        <v>43</v>
      </c>
      <c r="W451" s="1"/>
      <c r="Y451" s="317"/>
      <c r="AC451" s="317"/>
      <c r="AE451" s="317"/>
      <c r="AF451" s="317"/>
      <c r="AG451" s="317"/>
    </row>
    <row r="452" spans="1:33">
      <c r="A452">
        <v>451</v>
      </c>
      <c r="B452" t="s">
        <v>6286</v>
      </c>
      <c r="C452" t="s">
        <v>6287</v>
      </c>
      <c r="D452" t="s">
        <v>5942</v>
      </c>
      <c r="E452" t="s">
        <v>5944</v>
      </c>
      <c r="F452">
        <v>45896</v>
      </c>
      <c r="G452" t="s">
        <v>5750</v>
      </c>
      <c r="H452" t="s">
        <v>12589</v>
      </c>
      <c r="I452" s="1"/>
      <c r="J452" t="s">
        <v>43</v>
      </c>
      <c r="P452" t="s">
        <v>43</v>
      </c>
      <c r="Q452" t="s">
        <v>43</v>
      </c>
      <c r="R452" t="s">
        <v>43</v>
      </c>
      <c r="W452" s="1"/>
      <c r="Y452" s="317"/>
      <c r="AC452" s="317"/>
      <c r="AE452" s="317"/>
      <c r="AF452" s="317"/>
      <c r="AG452" s="317"/>
    </row>
    <row r="453" spans="1:33">
      <c r="A453">
        <v>452</v>
      </c>
      <c r="B453" t="s">
        <v>12814</v>
      </c>
      <c r="C453" t="s">
        <v>12815</v>
      </c>
      <c r="D453" t="s">
        <v>46</v>
      </c>
      <c r="E453" t="s">
        <v>6161</v>
      </c>
      <c r="F453">
        <v>45854</v>
      </c>
      <c r="G453">
        <v>45853</v>
      </c>
      <c r="I453" s="1"/>
      <c r="J453" t="s">
        <v>43</v>
      </c>
      <c r="P453" t="s">
        <v>43</v>
      </c>
      <c r="Q453" t="s">
        <v>43</v>
      </c>
      <c r="R453" t="s">
        <v>43</v>
      </c>
      <c r="W453" s="1"/>
      <c r="Y453" s="317"/>
      <c r="AC453" s="317"/>
      <c r="AE453" s="317"/>
      <c r="AF453" s="317"/>
      <c r="AG453" s="317"/>
    </row>
    <row r="454" spans="1:33">
      <c r="A454">
        <v>453</v>
      </c>
      <c r="B454" t="s">
        <v>12816</v>
      </c>
      <c r="C454" t="s">
        <v>12817</v>
      </c>
      <c r="D454" t="s">
        <v>46</v>
      </c>
      <c r="E454" t="s">
        <v>6161</v>
      </c>
      <c r="F454">
        <v>45853</v>
      </c>
      <c r="G454">
        <v>45852</v>
      </c>
      <c r="I454" s="1"/>
      <c r="J454" t="s">
        <v>43</v>
      </c>
      <c r="P454" t="s">
        <v>43</v>
      </c>
      <c r="Q454" t="s">
        <v>43</v>
      </c>
      <c r="R454" t="s">
        <v>43</v>
      </c>
      <c r="W454" s="1"/>
      <c r="Y454" s="317"/>
      <c r="AC454" s="317"/>
      <c r="AE454" s="317"/>
      <c r="AF454" s="317"/>
      <c r="AG454" s="317"/>
    </row>
    <row r="455" spans="1:33">
      <c r="A455">
        <v>454</v>
      </c>
      <c r="B455" t="s">
        <v>12818</v>
      </c>
      <c r="C455" t="s">
        <v>12819</v>
      </c>
      <c r="D455" t="s">
        <v>5772</v>
      </c>
      <c r="E455" t="s">
        <v>5775</v>
      </c>
      <c r="F455">
        <v>45848</v>
      </c>
      <c r="G455">
        <v>45847</v>
      </c>
      <c r="I455" s="1"/>
      <c r="J455" t="s">
        <v>43</v>
      </c>
      <c r="P455" t="s">
        <v>43</v>
      </c>
      <c r="Q455" t="s">
        <v>43</v>
      </c>
      <c r="R455" t="s">
        <v>43</v>
      </c>
      <c r="W455" s="1"/>
      <c r="Y455" s="317"/>
      <c r="AC455" s="317"/>
      <c r="AE455" s="317"/>
      <c r="AF455" s="317"/>
      <c r="AG455" s="317"/>
    </row>
    <row r="456" spans="1:33">
      <c r="A456">
        <v>455</v>
      </c>
      <c r="B456" t="s">
        <v>12820</v>
      </c>
      <c r="C456" t="s">
        <v>12719</v>
      </c>
      <c r="D456" t="s">
        <v>5772</v>
      </c>
      <c r="E456" t="s">
        <v>5775</v>
      </c>
      <c r="F456">
        <v>45848</v>
      </c>
      <c r="G456">
        <v>45847</v>
      </c>
      <c r="I456" s="1">
        <v>45860</v>
      </c>
      <c r="J456">
        <v>7</v>
      </c>
      <c r="L456" t="s">
        <v>16353</v>
      </c>
      <c r="M456" t="s">
        <v>10832</v>
      </c>
      <c r="O456" t="s">
        <v>6518</v>
      </c>
      <c r="P456">
        <v>9</v>
      </c>
      <c r="Q456">
        <v>7</v>
      </c>
      <c r="R456">
        <v>9</v>
      </c>
      <c r="W456" s="1">
        <v>45930</v>
      </c>
      <c r="X456">
        <v>0</v>
      </c>
      <c r="Y456" s="317">
        <v>24640</v>
      </c>
      <c r="Z456">
        <v>25.9</v>
      </c>
      <c r="AA456">
        <v>9</v>
      </c>
      <c r="AB456" t="s">
        <v>411</v>
      </c>
      <c r="AC456" s="317">
        <v>64510</v>
      </c>
      <c r="AE456" s="317"/>
      <c r="AF456" s="317"/>
      <c r="AG456" s="317"/>
    </row>
    <row r="457" spans="1:33">
      <c r="A457">
        <v>456</v>
      </c>
      <c r="B457" t="s">
        <v>6186</v>
      </c>
      <c r="C457" t="s">
        <v>6187</v>
      </c>
      <c r="D457" t="s">
        <v>46</v>
      </c>
      <c r="E457" t="s">
        <v>5754</v>
      </c>
      <c r="F457" t="s">
        <v>11478</v>
      </c>
      <c r="G457" t="s">
        <v>5750</v>
      </c>
      <c r="I457" s="1"/>
      <c r="J457" t="s">
        <v>43</v>
      </c>
      <c r="P457" t="s">
        <v>43</v>
      </c>
      <c r="Q457" t="s">
        <v>43</v>
      </c>
      <c r="R457" t="s">
        <v>43</v>
      </c>
      <c r="W457" s="1"/>
      <c r="Y457" s="317"/>
      <c r="AC457" s="317"/>
      <c r="AE457" s="317"/>
      <c r="AF457" s="317"/>
      <c r="AG457" s="317"/>
    </row>
    <row r="458" spans="1:33">
      <c r="A458">
        <v>457</v>
      </c>
      <c r="B458" t="s">
        <v>6265</v>
      </c>
      <c r="C458" t="s">
        <v>6266</v>
      </c>
      <c r="D458" t="s">
        <v>46</v>
      </c>
      <c r="E458" t="s">
        <v>5754</v>
      </c>
      <c r="F458" t="s">
        <v>11478</v>
      </c>
      <c r="G458" t="s">
        <v>5750</v>
      </c>
      <c r="I458" s="1"/>
      <c r="J458" t="s">
        <v>43</v>
      </c>
      <c r="P458" t="s">
        <v>43</v>
      </c>
      <c r="Q458" t="s">
        <v>43</v>
      </c>
      <c r="R458" t="s">
        <v>43</v>
      </c>
      <c r="W458" s="1"/>
      <c r="Y458" s="317"/>
      <c r="AC458" s="317"/>
      <c r="AE458" s="317"/>
      <c r="AF458" s="317"/>
      <c r="AG458" s="317"/>
    </row>
    <row r="459" spans="1:33">
      <c r="A459">
        <v>458</v>
      </c>
      <c r="B459" t="s">
        <v>5948</v>
      </c>
      <c r="C459" t="s">
        <v>5949</v>
      </c>
      <c r="D459" t="s">
        <v>5772</v>
      </c>
      <c r="E459" t="s">
        <v>5775</v>
      </c>
      <c r="F459">
        <v>46113</v>
      </c>
      <c r="G459" t="s">
        <v>5750</v>
      </c>
      <c r="I459" s="1"/>
      <c r="J459" t="s">
        <v>43</v>
      </c>
      <c r="P459" t="s">
        <v>43</v>
      </c>
      <c r="Q459" t="s">
        <v>43</v>
      </c>
      <c r="R459" t="s">
        <v>43</v>
      </c>
      <c r="W459" s="1"/>
      <c r="Y459" s="317"/>
      <c r="AC459" s="317"/>
      <c r="AE459" s="317"/>
      <c r="AF459" s="317"/>
      <c r="AG459" s="317"/>
    </row>
    <row r="460" spans="1:33">
      <c r="A460">
        <v>459</v>
      </c>
      <c r="B460" t="s">
        <v>12821</v>
      </c>
      <c r="C460" t="s">
        <v>12822</v>
      </c>
      <c r="D460" t="s">
        <v>5772</v>
      </c>
      <c r="E460" t="s">
        <v>5775</v>
      </c>
      <c r="F460">
        <v>45847</v>
      </c>
      <c r="G460">
        <v>45846</v>
      </c>
      <c r="I460" s="1">
        <v>45876</v>
      </c>
      <c r="J460">
        <v>8</v>
      </c>
      <c r="L460" t="s">
        <v>16353</v>
      </c>
      <c r="M460" t="s">
        <v>10832</v>
      </c>
      <c r="O460" t="s">
        <v>6518</v>
      </c>
      <c r="P460">
        <v>11</v>
      </c>
      <c r="Q460">
        <v>9</v>
      </c>
      <c r="R460">
        <v>11</v>
      </c>
      <c r="W460" s="1">
        <v>45991</v>
      </c>
      <c r="X460">
        <v>11</v>
      </c>
      <c r="Y460" s="317">
        <v>30640</v>
      </c>
      <c r="Z460">
        <v>25.11</v>
      </c>
      <c r="AA460">
        <v>11</v>
      </c>
      <c r="AB460" t="s">
        <v>411</v>
      </c>
      <c r="AC460" s="317">
        <v>80230</v>
      </c>
      <c r="AE460" s="317"/>
      <c r="AF460" s="317"/>
      <c r="AG460" s="317"/>
    </row>
    <row r="461" spans="1:33">
      <c r="A461">
        <v>460</v>
      </c>
      <c r="B461" t="s">
        <v>12823</v>
      </c>
      <c r="C461" t="s">
        <v>12824</v>
      </c>
      <c r="D461" t="s">
        <v>5772</v>
      </c>
      <c r="E461" t="s">
        <v>5775</v>
      </c>
      <c r="F461">
        <v>45847</v>
      </c>
      <c r="G461">
        <v>45846</v>
      </c>
      <c r="I461" s="1">
        <v>45882</v>
      </c>
      <c r="J461">
        <v>8</v>
      </c>
      <c r="L461" t="s">
        <v>16353</v>
      </c>
      <c r="M461" t="s">
        <v>10832</v>
      </c>
      <c r="O461" t="s">
        <v>6518</v>
      </c>
      <c r="P461">
        <v>11</v>
      </c>
      <c r="Q461">
        <v>9</v>
      </c>
      <c r="R461">
        <v>11</v>
      </c>
      <c r="W461" s="1">
        <v>45991</v>
      </c>
      <c r="X461">
        <v>11</v>
      </c>
      <c r="Y461" s="317">
        <v>34360</v>
      </c>
      <c r="Z461">
        <v>25.11</v>
      </c>
      <c r="AA461">
        <v>11</v>
      </c>
      <c r="AB461" t="s">
        <v>411</v>
      </c>
      <c r="AC461" s="317">
        <v>89970</v>
      </c>
      <c r="AE461" s="317"/>
      <c r="AF461" s="317"/>
      <c r="AG461" s="317"/>
    </row>
    <row r="462" spans="1:33">
      <c r="A462">
        <v>461</v>
      </c>
      <c r="B462" t="s">
        <v>12825</v>
      </c>
      <c r="C462" t="s">
        <v>12826</v>
      </c>
      <c r="D462" t="s">
        <v>5772</v>
      </c>
      <c r="E462" t="s">
        <v>5775</v>
      </c>
      <c r="F462">
        <v>45847</v>
      </c>
      <c r="G462">
        <v>45846</v>
      </c>
      <c r="I462" s="1">
        <v>45882</v>
      </c>
      <c r="J462">
        <v>8</v>
      </c>
      <c r="L462" t="s">
        <v>16353</v>
      </c>
      <c r="M462" t="s">
        <v>10832</v>
      </c>
      <c r="O462" t="s">
        <v>6518</v>
      </c>
      <c r="P462">
        <v>11</v>
      </c>
      <c r="Q462">
        <v>9</v>
      </c>
      <c r="R462">
        <v>11</v>
      </c>
      <c r="W462" s="1">
        <v>45991</v>
      </c>
      <c r="X462">
        <v>11</v>
      </c>
      <c r="Y462" s="317">
        <v>28660</v>
      </c>
      <c r="Z462">
        <v>25.11</v>
      </c>
      <c r="AA462">
        <v>11</v>
      </c>
      <c r="AB462" t="s">
        <v>411</v>
      </c>
      <c r="AC462" s="317">
        <v>75040</v>
      </c>
      <c r="AE462" s="317"/>
      <c r="AF462" s="317"/>
      <c r="AG462" s="317"/>
    </row>
    <row r="463" spans="1:33">
      <c r="A463">
        <v>462</v>
      </c>
      <c r="B463" t="s">
        <v>12827</v>
      </c>
      <c r="C463" t="s">
        <v>12828</v>
      </c>
      <c r="D463" t="s">
        <v>46</v>
      </c>
      <c r="E463" t="s">
        <v>6161</v>
      </c>
      <c r="F463">
        <v>45852</v>
      </c>
      <c r="G463">
        <v>45851</v>
      </c>
      <c r="I463" s="1"/>
      <c r="J463" t="s">
        <v>43</v>
      </c>
      <c r="P463" t="s">
        <v>43</v>
      </c>
      <c r="Q463" t="s">
        <v>43</v>
      </c>
      <c r="R463" t="s">
        <v>43</v>
      </c>
      <c r="W463" s="1"/>
      <c r="Y463" s="317"/>
      <c r="AC463" s="317"/>
      <c r="AE463" s="317"/>
      <c r="AF463" s="317"/>
      <c r="AG463" s="317"/>
    </row>
    <row r="464" spans="1:33">
      <c r="A464">
        <v>463</v>
      </c>
      <c r="B464" t="s">
        <v>12829</v>
      </c>
      <c r="C464" t="s">
        <v>12830</v>
      </c>
      <c r="D464" t="s">
        <v>46</v>
      </c>
      <c r="E464" t="s">
        <v>3282</v>
      </c>
      <c r="F464">
        <v>45850</v>
      </c>
      <c r="G464">
        <v>45848</v>
      </c>
      <c r="I464" s="1"/>
      <c r="J464" t="s">
        <v>43</v>
      </c>
      <c r="P464" t="s">
        <v>43</v>
      </c>
      <c r="Q464" t="s">
        <v>43</v>
      </c>
      <c r="R464" t="s">
        <v>43</v>
      </c>
      <c r="W464" s="1"/>
      <c r="Y464" s="317"/>
      <c r="AC464" s="317"/>
      <c r="AE464" s="317"/>
      <c r="AF464" s="317"/>
      <c r="AG464" s="317"/>
    </row>
    <row r="465" spans="1:33">
      <c r="A465">
        <v>464</v>
      </c>
      <c r="B465" t="s">
        <v>12831</v>
      </c>
      <c r="C465" t="s">
        <v>12832</v>
      </c>
      <c r="D465" t="s">
        <v>5772</v>
      </c>
      <c r="E465" t="s">
        <v>5775</v>
      </c>
      <c r="I465" s="1">
        <v>45834</v>
      </c>
      <c r="J465">
        <v>6</v>
      </c>
      <c r="L465" t="s">
        <v>16353</v>
      </c>
      <c r="M465" t="s">
        <v>12268</v>
      </c>
      <c r="N465">
        <v>50015512</v>
      </c>
      <c r="O465" t="s">
        <v>6518</v>
      </c>
      <c r="P465">
        <v>8</v>
      </c>
      <c r="Q465">
        <v>7</v>
      </c>
      <c r="R465">
        <v>8</v>
      </c>
      <c r="W465" s="1">
        <v>45891</v>
      </c>
      <c r="X465">
        <v>8</v>
      </c>
      <c r="Y465" s="317">
        <v>40420</v>
      </c>
      <c r="Z465">
        <v>25.8</v>
      </c>
      <c r="AA465">
        <v>8</v>
      </c>
      <c r="AB465" t="s">
        <v>95</v>
      </c>
      <c r="AC465" s="317">
        <v>71124</v>
      </c>
      <c r="AE465" s="317"/>
      <c r="AF465" s="317"/>
      <c r="AG465" s="317"/>
    </row>
    <row r="466" spans="1:33">
      <c r="A466">
        <v>465</v>
      </c>
      <c r="B466" t="s">
        <v>6300</v>
      </c>
      <c r="C466" t="s">
        <v>6301</v>
      </c>
      <c r="D466" t="s">
        <v>5942</v>
      </c>
      <c r="E466" t="s">
        <v>5944</v>
      </c>
      <c r="F466">
        <v>45901</v>
      </c>
      <c r="G466" t="s">
        <v>5750</v>
      </c>
      <c r="I466" s="1"/>
      <c r="J466" t="s">
        <v>43</v>
      </c>
      <c r="P466" t="s">
        <v>43</v>
      </c>
      <c r="Q466" t="s">
        <v>43</v>
      </c>
      <c r="R466" t="s">
        <v>43</v>
      </c>
      <c r="W466" s="1"/>
      <c r="Y466" s="317"/>
      <c r="AC466" s="317"/>
      <c r="AE466" s="317"/>
      <c r="AF466" s="317"/>
      <c r="AG466" s="317"/>
    </row>
    <row r="467" spans="1:33">
      <c r="A467">
        <v>466</v>
      </c>
      <c r="B467" t="s">
        <v>12833</v>
      </c>
      <c r="C467" t="s">
        <v>12834</v>
      </c>
      <c r="D467" t="s">
        <v>5772</v>
      </c>
      <c r="E467" t="s">
        <v>5775</v>
      </c>
      <c r="F467">
        <v>45836</v>
      </c>
      <c r="G467">
        <v>45835</v>
      </c>
      <c r="I467" s="1"/>
      <c r="J467" t="s">
        <v>43</v>
      </c>
      <c r="P467" t="s">
        <v>43</v>
      </c>
      <c r="Q467" t="s">
        <v>43</v>
      </c>
      <c r="R467" t="s">
        <v>43</v>
      </c>
      <c r="W467" s="1"/>
      <c r="Y467" s="317"/>
      <c r="AC467" s="317"/>
      <c r="AE467" s="317"/>
      <c r="AF467" s="317"/>
      <c r="AG467" s="317"/>
    </row>
    <row r="468" spans="1:33">
      <c r="A468">
        <v>467</v>
      </c>
      <c r="B468" t="s">
        <v>12835</v>
      </c>
      <c r="C468" t="s">
        <v>12836</v>
      </c>
      <c r="D468" t="s">
        <v>46</v>
      </c>
      <c r="E468" t="s">
        <v>5754</v>
      </c>
      <c r="F468">
        <v>45846</v>
      </c>
      <c r="G468">
        <v>45845</v>
      </c>
      <c r="I468" s="1"/>
      <c r="J468" t="s">
        <v>43</v>
      </c>
      <c r="P468" t="s">
        <v>43</v>
      </c>
      <c r="Q468" t="s">
        <v>43</v>
      </c>
      <c r="R468" t="s">
        <v>43</v>
      </c>
      <c r="W468" s="1"/>
      <c r="Y468" s="317"/>
      <c r="AC468" s="317"/>
      <c r="AE468" s="317"/>
      <c r="AF468" s="317"/>
      <c r="AG468" s="317"/>
    </row>
    <row r="469" spans="1:33">
      <c r="A469">
        <v>468</v>
      </c>
      <c r="B469" t="s">
        <v>12837</v>
      </c>
      <c r="C469" t="s">
        <v>12838</v>
      </c>
      <c r="D469" t="s">
        <v>5772</v>
      </c>
      <c r="E469" t="s">
        <v>5775</v>
      </c>
      <c r="F469">
        <v>45853</v>
      </c>
      <c r="G469">
        <v>45852</v>
      </c>
      <c r="I469" s="1">
        <v>45891</v>
      </c>
      <c r="J469">
        <v>8</v>
      </c>
      <c r="L469" t="s">
        <v>16353</v>
      </c>
      <c r="M469" t="s">
        <v>10832</v>
      </c>
      <c r="O469" t="s">
        <v>6518</v>
      </c>
      <c r="P469">
        <v>11</v>
      </c>
      <c r="Q469">
        <v>9</v>
      </c>
      <c r="R469">
        <v>11</v>
      </c>
      <c r="W469" s="1">
        <v>45991</v>
      </c>
      <c r="X469">
        <v>11</v>
      </c>
      <c r="Y469" s="317">
        <v>81800</v>
      </c>
      <c r="Z469">
        <v>25.11</v>
      </c>
      <c r="AA469">
        <v>11</v>
      </c>
      <c r="AB469" t="s">
        <v>411</v>
      </c>
      <c r="AC469" s="317">
        <v>214660</v>
      </c>
      <c r="AE469" s="317"/>
      <c r="AF469" s="317"/>
      <c r="AG469" s="317"/>
    </row>
    <row r="470" spans="1:33">
      <c r="A470">
        <v>469</v>
      </c>
      <c r="B470" t="s">
        <v>12839</v>
      </c>
      <c r="C470" t="s">
        <v>12840</v>
      </c>
      <c r="D470" t="s">
        <v>5772</v>
      </c>
      <c r="E470" t="s">
        <v>5775</v>
      </c>
      <c r="F470">
        <v>45853</v>
      </c>
      <c r="G470">
        <v>45852</v>
      </c>
      <c r="I470" s="1">
        <v>45891</v>
      </c>
      <c r="J470">
        <v>8</v>
      </c>
      <c r="L470" t="s">
        <v>16353</v>
      </c>
      <c r="M470" t="s">
        <v>10832</v>
      </c>
      <c r="O470" t="s">
        <v>6518</v>
      </c>
      <c r="P470">
        <v>11</v>
      </c>
      <c r="Q470">
        <v>9</v>
      </c>
      <c r="R470">
        <v>11</v>
      </c>
      <c r="W470" s="1">
        <v>45991</v>
      </c>
      <c r="X470">
        <v>11</v>
      </c>
      <c r="Y470" s="317">
        <v>30000</v>
      </c>
      <c r="Z470">
        <v>25.11</v>
      </c>
      <c r="AA470">
        <v>11</v>
      </c>
      <c r="AB470" t="s">
        <v>411</v>
      </c>
      <c r="AC470" s="317">
        <v>78550</v>
      </c>
      <c r="AE470" s="317"/>
      <c r="AF470" s="317"/>
      <c r="AG470" s="317"/>
    </row>
    <row r="471" spans="1:33">
      <c r="A471">
        <v>470</v>
      </c>
      <c r="B471" t="s">
        <v>6324</v>
      </c>
      <c r="C471" t="s">
        <v>12841</v>
      </c>
      <c r="D471" t="s">
        <v>5942</v>
      </c>
      <c r="E471" t="s">
        <v>5944</v>
      </c>
      <c r="F471">
        <v>45894</v>
      </c>
      <c r="G471" t="s">
        <v>5750</v>
      </c>
      <c r="I471" s="1"/>
      <c r="J471" t="s">
        <v>43</v>
      </c>
      <c r="P471" t="s">
        <v>43</v>
      </c>
      <c r="Q471" t="s">
        <v>43</v>
      </c>
      <c r="R471" t="s">
        <v>43</v>
      </c>
      <c r="W471" s="1"/>
      <c r="Y471" s="317"/>
      <c r="AC471" s="317"/>
      <c r="AE471" s="317"/>
      <c r="AF471" s="317"/>
      <c r="AG471" s="317"/>
    </row>
    <row r="472" spans="1:33">
      <c r="A472">
        <v>471</v>
      </c>
      <c r="B472" t="s">
        <v>12842</v>
      </c>
      <c r="C472" t="s">
        <v>12843</v>
      </c>
      <c r="D472" t="s">
        <v>5772</v>
      </c>
      <c r="E472" t="s">
        <v>5775</v>
      </c>
      <c r="F472">
        <v>45852</v>
      </c>
      <c r="G472">
        <v>45851</v>
      </c>
      <c r="I472" s="1">
        <v>45866</v>
      </c>
      <c r="J472">
        <v>7</v>
      </c>
      <c r="L472" t="s">
        <v>16353</v>
      </c>
      <c r="M472" t="s">
        <v>10832</v>
      </c>
      <c r="O472" t="s">
        <v>6518</v>
      </c>
      <c r="P472">
        <v>9</v>
      </c>
      <c r="Q472">
        <v>7</v>
      </c>
      <c r="R472">
        <v>9</v>
      </c>
      <c r="W472" s="1">
        <v>45930</v>
      </c>
      <c r="X472">
        <v>0</v>
      </c>
      <c r="Y472" s="317">
        <v>29660</v>
      </c>
      <c r="Z472">
        <v>25.9</v>
      </c>
      <c r="AA472">
        <v>9</v>
      </c>
      <c r="AB472" t="s">
        <v>411</v>
      </c>
      <c r="AC472" s="317">
        <v>77660</v>
      </c>
      <c r="AE472" s="317"/>
      <c r="AF472" s="317"/>
      <c r="AG472" s="317"/>
    </row>
    <row r="473" spans="1:33">
      <c r="A473">
        <v>472</v>
      </c>
      <c r="B473" t="s">
        <v>12844</v>
      </c>
      <c r="C473" t="s">
        <v>12845</v>
      </c>
      <c r="D473" t="s">
        <v>5772</v>
      </c>
      <c r="E473" t="s">
        <v>5775</v>
      </c>
      <c r="F473">
        <v>45866</v>
      </c>
      <c r="G473">
        <v>45865</v>
      </c>
      <c r="I473" s="1">
        <v>45960</v>
      </c>
      <c r="J473">
        <v>10</v>
      </c>
      <c r="L473" t="s">
        <v>16353</v>
      </c>
      <c r="M473" t="s">
        <v>12207</v>
      </c>
      <c r="O473" t="s">
        <v>6518</v>
      </c>
      <c r="P473">
        <v>12</v>
      </c>
      <c r="Q473">
        <v>11</v>
      </c>
      <c r="R473">
        <v>12</v>
      </c>
      <c r="W473" s="1">
        <v>46022</v>
      </c>
      <c r="X473">
        <v>12</v>
      </c>
      <c r="Y473" s="317">
        <v>31515</v>
      </c>
      <c r="Z473">
        <v>25.12</v>
      </c>
      <c r="AA473">
        <v>12</v>
      </c>
      <c r="AB473" t="s">
        <v>411</v>
      </c>
      <c r="AC473" s="317">
        <v>78256</v>
      </c>
      <c r="AE473" s="317"/>
      <c r="AF473" s="317"/>
      <c r="AG473" s="317"/>
    </row>
    <row r="474" spans="1:33">
      <c r="A474">
        <v>473</v>
      </c>
      <c r="B474" t="s">
        <v>12846</v>
      </c>
      <c r="C474" t="s">
        <v>12847</v>
      </c>
      <c r="D474" t="s">
        <v>46</v>
      </c>
      <c r="E474" t="s">
        <v>5829</v>
      </c>
      <c r="F474">
        <v>45857</v>
      </c>
      <c r="G474">
        <v>45855</v>
      </c>
      <c r="I474" s="1"/>
      <c r="J474" t="s">
        <v>43</v>
      </c>
      <c r="P474" t="s">
        <v>43</v>
      </c>
      <c r="Q474" t="s">
        <v>43</v>
      </c>
      <c r="R474" t="s">
        <v>43</v>
      </c>
      <c r="W474" s="1"/>
      <c r="Y474" s="317"/>
      <c r="AC474" s="317"/>
      <c r="AE474" s="317"/>
      <c r="AF474" s="317"/>
      <c r="AG474" s="317"/>
    </row>
    <row r="475" spans="1:33">
      <c r="A475">
        <v>474</v>
      </c>
      <c r="B475" t="s">
        <v>12848</v>
      </c>
      <c r="C475" t="s">
        <v>12849</v>
      </c>
      <c r="D475" t="s">
        <v>46</v>
      </c>
      <c r="E475" t="s">
        <v>6161</v>
      </c>
      <c r="F475">
        <v>45859</v>
      </c>
      <c r="G475">
        <v>45858</v>
      </c>
      <c r="I475" s="1"/>
      <c r="J475" t="s">
        <v>43</v>
      </c>
      <c r="P475" t="s">
        <v>43</v>
      </c>
      <c r="Q475" t="s">
        <v>43</v>
      </c>
      <c r="R475" t="s">
        <v>43</v>
      </c>
      <c r="U475" t="s">
        <v>12686</v>
      </c>
      <c r="W475" s="1"/>
      <c r="Y475" s="317"/>
      <c r="AC475" s="317"/>
      <c r="AE475" s="317"/>
      <c r="AF475" s="317"/>
      <c r="AG475" s="317"/>
    </row>
    <row r="476" spans="1:33">
      <c r="A476">
        <v>475</v>
      </c>
      <c r="B476" t="s">
        <v>12850</v>
      </c>
      <c r="C476" t="s">
        <v>12851</v>
      </c>
      <c r="D476" t="s">
        <v>46</v>
      </c>
      <c r="E476" t="s">
        <v>6208</v>
      </c>
      <c r="F476">
        <v>45854</v>
      </c>
      <c r="G476">
        <v>45852</v>
      </c>
      <c r="I476" s="1"/>
      <c r="J476" t="s">
        <v>43</v>
      </c>
      <c r="P476" t="s">
        <v>43</v>
      </c>
      <c r="Q476" t="s">
        <v>43</v>
      </c>
      <c r="R476" t="s">
        <v>43</v>
      </c>
      <c r="W476" s="1"/>
      <c r="Y476" s="317"/>
      <c r="AC476" s="317"/>
      <c r="AE476" s="317"/>
      <c r="AF476" s="317"/>
      <c r="AG476" s="317"/>
    </row>
    <row r="477" spans="1:33">
      <c r="A477">
        <v>476</v>
      </c>
      <c r="B477" t="s">
        <v>12852</v>
      </c>
      <c r="C477" t="s">
        <v>12851</v>
      </c>
      <c r="D477" t="s">
        <v>46</v>
      </c>
      <c r="E477" t="s">
        <v>6208</v>
      </c>
      <c r="F477">
        <v>45854</v>
      </c>
      <c r="G477">
        <v>45852</v>
      </c>
      <c r="I477" s="1"/>
      <c r="J477" t="s">
        <v>43</v>
      </c>
      <c r="P477" t="s">
        <v>43</v>
      </c>
      <c r="Q477" t="s">
        <v>43</v>
      </c>
      <c r="R477" t="s">
        <v>43</v>
      </c>
      <c r="W477" s="1"/>
      <c r="Y477" s="317"/>
      <c r="AC477" s="317"/>
      <c r="AE477" s="317"/>
      <c r="AF477" s="317"/>
      <c r="AG477" s="317"/>
    </row>
    <row r="478" spans="1:33">
      <c r="A478">
        <v>477</v>
      </c>
      <c r="B478" t="s">
        <v>12853</v>
      </c>
      <c r="C478" t="s">
        <v>12854</v>
      </c>
      <c r="D478" t="s">
        <v>5772</v>
      </c>
      <c r="E478" t="s">
        <v>5775</v>
      </c>
      <c r="I478" s="1">
        <v>45839</v>
      </c>
      <c r="J478">
        <v>7</v>
      </c>
      <c r="L478" t="s">
        <v>16353</v>
      </c>
      <c r="M478" t="s">
        <v>12240</v>
      </c>
      <c r="N478">
        <v>50016151</v>
      </c>
      <c r="O478" t="s">
        <v>6518</v>
      </c>
      <c r="P478">
        <v>2</v>
      </c>
      <c r="Q478">
        <v>7</v>
      </c>
      <c r="R478">
        <v>1</v>
      </c>
      <c r="S478" t="s">
        <v>12256</v>
      </c>
      <c r="W478" s="1">
        <v>46081</v>
      </c>
      <c r="X478">
        <v>2</v>
      </c>
      <c r="Y478" s="317">
        <v>123310</v>
      </c>
      <c r="Z478">
        <v>26.2</v>
      </c>
      <c r="AA478">
        <v>2</v>
      </c>
      <c r="AB478" t="s">
        <v>95</v>
      </c>
      <c r="AC478" s="317">
        <v>222010</v>
      </c>
      <c r="AE478" s="317"/>
      <c r="AF478" s="317"/>
      <c r="AG478" s="317"/>
    </row>
    <row r="479" spans="1:33">
      <c r="A479">
        <v>478</v>
      </c>
      <c r="B479" t="s">
        <v>6340</v>
      </c>
      <c r="C479" t="s">
        <v>6341</v>
      </c>
      <c r="D479" t="s">
        <v>5772</v>
      </c>
      <c r="E479" t="s">
        <v>5775</v>
      </c>
      <c r="F479">
        <v>45915</v>
      </c>
      <c r="G479" t="s">
        <v>5750</v>
      </c>
      <c r="H479" t="s">
        <v>12150</v>
      </c>
      <c r="I479" s="1"/>
      <c r="J479" t="s">
        <v>43</v>
      </c>
      <c r="P479" t="s">
        <v>43</v>
      </c>
      <c r="Q479" t="s">
        <v>43</v>
      </c>
      <c r="R479" t="s">
        <v>43</v>
      </c>
      <c r="W479" s="1"/>
      <c r="Y479" s="317"/>
      <c r="AC479" s="317"/>
      <c r="AE479" s="317"/>
      <c r="AF479" s="317"/>
      <c r="AG479" s="317"/>
    </row>
    <row r="480" spans="1:33">
      <c r="A480">
        <v>479</v>
      </c>
      <c r="B480" t="s">
        <v>6267</v>
      </c>
      <c r="C480" t="s">
        <v>6268</v>
      </c>
      <c r="D480" t="s">
        <v>5772</v>
      </c>
      <c r="E480" t="s">
        <v>5775</v>
      </c>
      <c r="F480">
        <v>45931</v>
      </c>
      <c r="G480" t="s">
        <v>5750</v>
      </c>
      <c r="I480" s="1"/>
      <c r="J480" t="s">
        <v>43</v>
      </c>
      <c r="P480" t="s">
        <v>43</v>
      </c>
      <c r="Q480" t="s">
        <v>43</v>
      </c>
      <c r="R480" t="s">
        <v>43</v>
      </c>
      <c r="W480" s="1"/>
      <c r="Y480" s="317"/>
      <c r="AC480" s="317"/>
      <c r="AE480" s="317"/>
      <c r="AF480" s="317"/>
      <c r="AG480" s="317"/>
    </row>
    <row r="481" spans="1:33">
      <c r="A481">
        <v>480</v>
      </c>
      <c r="B481" t="s">
        <v>12855</v>
      </c>
      <c r="C481" t="s">
        <v>12856</v>
      </c>
      <c r="D481" t="s">
        <v>5772</v>
      </c>
      <c r="E481" t="s">
        <v>5775</v>
      </c>
      <c r="I481" s="1">
        <v>45839</v>
      </c>
      <c r="J481">
        <v>7</v>
      </c>
      <c r="L481" t="s">
        <v>16353</v>
      </c>
      <c r="M481" t="s">
        <v>12268</v>
      </c>
      <c r="N481">
        <v>50016241</v>
      </c>
      <c r="O481" t="s">
        <v>6518</v>
      </c>
      <c r="P481">
        <v>9</v>
      </c>
      <c r="Q481">
        <v>7</v>
      </c>
      <c r="R481">
        <v>9</v>
      </c>
      <c r="W481" s="1">
        <v>45930</v>
      </c>
      <c r="X481">
        <v>0</v>
      </c>
      <c r="Y481" s="317">
        <v>43000</v>
      </c>
      <c r="Z481">
        <v>25.9</v>
      </c>
      <c r="AA481">
        <v>9</v>
      </c>
      <c r="AB481" t="s">
        <v>95</v>
      </c>
      <c r="AC481" s="317">
        <v>75345</v>
      </c>
      <c r="AE481" s="317"/>
      <c r="AF481" s="317"/>
      <c r="AG481" s="317"/>
    </row>
    <row r="482" spans="1:33">
      <c r="A482">
        <v>481</v>
      </c>
      <c r="B482" t="s">
        <v>12857</v>
      </c>
      <c r="C482" t="s">
        <v>12858</v>
      </c>
      <c r="D482" t="s">
        <v>5772</v>
      </c>
      <c r="E482" t="s">
        <v>5775</v>
      </c>
      <c r="I482" s="1">
        <v>45839</v>
      </c>
      <c r="J482">
        <v>7</v>
      </c>
      <c r="L482" t="s">
        <v>16353</v>
      </c>
      <c r="M482" t="s">
        <v>12268</v>
      </c>
      <c r="N482">
        <v>50016249</v>
      </c>
      <c r="O482" t="s">
        <v>6518</v>
      </c>
      <c r="P482">
        <v>9</v>
      </c>
      <c r="Q482">
        <v>7</v>
      </c>
      <c r="R482">
        <v>9</v>
      </c>
      <c r="W482" s="1">
        <v>45930</v>
      </c>
      <c r="X482">
        <v>0</v>
      </c>
      <c r="Y482" s="317">
        <v>27620</v>
      </c>
      <c r="Z482">
        <v>25.11</v>
      </c>
      <c r="AA482">
        <v>11</v>
      </c>
      <c r="AB482" t="s">
        <v>95</v>
      </c>
      <c r="AC482" s="317">
        <v>48393</v>
      </c>
      <c r="AE482" s="317"/>
      <c r="AF482" s="317"/>
      <c r="AG482" s="317"/>
    </row>
    <row r="483" spans="1:33">
      <c r="A483">
        <v>482</v>
      </c>
      <c r="B483" t="s">
        <v>6326</v>
      </c>
      <c r="C483" t="s">
        <v>6327</v>
      </c>
      <c r="D483" t="s">
        <v>46</v>
      </c>
      <c r="E483" t="s">
        <v>5748</v>
      </c>
      <c r="F483">
        <v>45887</v>
      </c>
      <c r="G483" t="s">
        <v>5750</v>
      </c>
      <c r="H483" t="s">
        <v>12589</v>
      </c>
      <c r="I483" s="1"/>
      <c r="J483" t="s">
        <v>43</v>
      </c>
      <c r="P483" t="s">
        <v>43</v>
      </c>
      <c r="Q483" t="s">
        <v>43</v>
      </c>
      <c r="R483" t="s">
        <v>43</v>
      </c>
      <c r="W483" s="1"/>
      <c r="Y483" s="317"/>
      <c r="AC483" s="317"/>
      <c r="AE483" s="317"/>
      <c r="AF483" s="317"/>
      <c r="AG483" s="317"/>
    </row>
    <row r="484" spans="1:33">
      <c r="A484">
        <v>483</v>
      </c>
      <c r="B484" t="s">
        <v>12859</v>
      </c>
      <c r="C484" t="s">
        <v>12860</v>
      </c>
      <c r="D484" t="s">
        <v>46</v>
      </c>
      <c r="E484" t="s">
        <v>5829</v>
      </c>
      <c r="I484" s="1">
        <v>45839</v>
      </c>
      <c r="J484">
        <v>7</v>
      </c>
      <c r="L484" t="s">
        <v>16353</v>
      </c>
      <c r="M484" t="s">
        <v>12175</v>
      </c>
      <c r="N484">
        <v>50016182</v>
      </c>
      <c r="O484" t="s">
        <v>10340</v>
      </c>
      <c r="P484">
        <v>8</v>
      </c>
      <c r="Q484">
        <v>7</v>
      </c>
      <c r="R484">
        <v>8</v>
      </c>
      <c r="W484" s="1">
        <v>45900</v>
      </c>
      <c r="X484">
        <v>8</v>
      </c>
      <c r="Y484" s="317">
        <v>46810</v>
      </c>
      <c r="Z484">
        <v>25.8</v>
      </c>
      <c r="AA484">
        <v>8</v>
      </c>
      <c r="AB484" t="s">
        <v>179</v>
      </c>
      <c r="AC484" s="317">
        <v>82052</v>
      </c>
      <c r="AE484" s="317"/>
      <c r="AF484" s="317"/>
      <c r="AG484" s="317"/>
    </row>
    <row r="485" spans="1:33">
      <c r="A485">
        <v>484</v>
      </c>
      <c r="B485" t="s">
        <v>6337</v>
      </c>
      <c r="C485" t="s">
        <v>6338</v>
      </c>
      <c r="D485" t="s">
        <v>46</v>
      </c>
      <c r="E485" t="s">
        <v>5748</v>
      </c>
      <c r="F485">
        <v>45870</v>
      </c>
      <c r="G485" t="s">
        <v>5750</v>
      </c>
      <c r="I485" s="1"/>
      <c r="J485" t="s">
        <v>43</v>
      </c>
      <c r="P485" t="s">
        <v>43</v>
      </c>
      <c r="Q485" t="s">
        <v>43</v>
      </c>
      <c r="R485" t="s">
        <v>43</v>
      </c>
      <c r="W485" s="1"/>
      <c r="Y485" s="317"/>
      <c r="AC485" s="317"/>
      <c r="AE485" s="317"/>
      <c r="AF485" s="317"/>
      <c r="AG485" s="317"/>
    </row>
    <row r="486" spans="1:33">
      <c r="A486">
        <v>485</v>
      </c>
      <c r="B486" t="s">
        <v>12861</v>
      </c>
      <c r="C486" t="s">
        <v>12862</v>
      </c>
      <c r="D486" t="s">
        <v>46</v>
      </c>
      <c r="E486" t="s">
        <v>3282</v>
      </c>
      <c r="I486" s="1">
        <v>45839</v>
      </c>
      <c r="J486">
        <v>7</v>
      </c>
      <c r="L486" t="s">
        <v>16353</v>
      </c>
      <c r="M486" t="s">
        <v>12175</v>
      </c>
      <c r="N486">
        <v>50016383</v>
      </c>
      <c r="O486" t="s">
        <v>267</v>
      </c>
      <c r="P486">
        <v>7</v>
      </c>
      <c r="Q486">
        <v>7</v>
      </c>
      <c r="R486">
        <v>7</v>
      </c>
      <c r="W486" s="1">
        <v>45869</v>
      </c>
      <c r="X486">
        <v>7</v>
      </c>
      <c r="Y486" s="317">
        <v>26980</v>
      </c>
      <c r="Z486">
        <v>25.9</v>
      </c>
      <c r="AA486">
        <v>9</v>
      </c>
      <c r="AB486" t="s">
        <v>179</v>
      </c>
      <c r="AC486" s="317">
        <v>47280</v>
      </c>
      <c r="AE486" s="317"/>
      <c r="AF486" s="317"/>
      <c r="AG486" s="317"/>
    </row>
    <row r="487" spans="1:33">
      <c r="A487">
        <v>486</v>
      </c>
      <c r="B487" t="s">
        <v>12863</v>
      </c>
      <c r="C487" t="s">
        <v>12864</v>
      </c>
      <c r="D487" t="s">
        <v>46</v>
      </c>
      <c r="E487" t="s">
        <v>5829</v>
      </c>
      <c r="I487" s="1">
        <v>45839</v>
      </c>
      <c r="J487">
        <v>7</v>
      </c>
      <c r="L487" t="s">
        <v>16353</v>
      </c>
      <c r="M487" t="s">
        <v>12175</v>
      </c>
      <c r="N487">
        <v>50016384</v>
      </c>
      <c r="O487" t="s">
        <v>267</v>
      </c>
      <c r="P487">
        <v>7</v>
      </c>
      <c r="Q487">
        <v>7</v>
      </c>
      <c r="R487">
        <v>7</v>
      </c>
      <c r="U487" t="s">
        <v>12442</v>
      </c>
      <c r="W487" s="1">
        <v>45869</v>
      </c>
      <c r="X487">
        <v>7</v>
      </c>
      <c r="Y487" s="317">
        <v>38040</v>
      </c>
      <c r="Z487">
        <v>25.9</v>
      </c>
      <c r="AA487">
        <v>9</v>
      </c>
      <c r="AB487" t="s">
        <v>179</v>
      </c>
      <c r="AC487" s="317">
        <v>66672</v>
      </c>
      <c r="AE487" s="317"/>
      <c r="AF487" s="317"/>
      <c r="AG487" s="317"/>
    </row>
    <row r="488" spans="1:33">
      <c r="A488">
        <v>487</v>
      </c>
      <c r="B488" t="s">
        <v>12865</v>
      </c>
      <c r="C488" t="s">
        <v>12866</v>
      </c>
      <c r="D488" t="s">
        <v>46</v>
      </c>
      <c r="E488" t="s">
        <v>3282</v>
      </c>
      <c r="I488" s="1">
        <v>45839</v>
      </c>
      <c r="J488">
        <v>7</v>
      </c>
      <c r="L488" t="s">
        <v>16353</v>
      </c>
      <c r="M488" t="s">
        <v>12175</v>
      </c>
      <c r="N488">
        <v>50016481</v>
      </c>
      <c r="O488" t="s">
        <v>267</v>
      </c>
      <c r="Q488">
        <v>7</v>
      </c>
      <c r="R488">
        <v>11</v>
      </c>
      <c r="S488" t="s">
        <v>12256</v>
      </c>
      <c r="U488" t="s">
        <v>12442</v>
      </c>
      <c r="W488" s="1">
        <v>45991</v>
      </c>
      <c r="X488">
        <v>11</v>
      </c>
      <c r="Y488" s="317">
        <v>143420</v>
      </c>
      <c r="AC488" s="317"/>
      <c r="AE488" s="317"/>
      <c r="AF488" s="317"/>
      <c r="AG488" s="317"/>
    </row>
    <row r="489" spans="1:33">
      <c r="A489">
        <v>488</v>
      </c>
      <c r="B489" t="s">
        <v>12867</v>
      </c>
      <c r="C489" t="s">
        <v>12868</v>
      </c>
      <c r="D489" t="s">
        <v>46</v>
      </c>
      <c r="E489" t="s">
        <v>5829</v>
      </c>
      <c r="I489" s="1">
        <v>45839</v>
      </c>
      <c r="J489">
        <v>7</v>
      </c>
      <c r="L489" t="s">
        <v>16353</v>
      </c>
      <c r="M489" t="s">
        <v>12175</v>
      </c>
      <c r="N489">
        <v>50016488</v>
      </c>
      <c r="O489" t="s">
        <v>10340</v>
      </c>
      <c r="P489">
        <v>9</v>
      </c>
      <c r="Q489">
        <v>7</v>
      </c>
      <c r="R489">
        <v>8</v>
      </c>
      <c r="W489" s="1">
        <v>45900</v>
      </c>
      <c r="X489">
        <v>8</v>
      </c>
      <c r="Y489" s="317">
        <v>73860</v>
      </c>
      <c r="Z489">
        <v>25.9</v>
      </c>
      <c r="AA489">
        <v>9</v>
      </c>
      <c r="AB489" t="s">
        <v>179</v>
      </c>
      <c r="AC489" s="317">
        <v>129457</v>
      </c>
      <c r="AE489" s="317"/>
      <c r="AF489" s="317"/>
      <c r="AG489" s="317"/>
    </row>
    <row r="490" spans="1:33">
      <c r="A490">
        <v>489</v>
      </c>
      <c r="B490" t="s">
        <v>12869</v>
      </c>
      <c r="C490" t="s">
        <v>12870</v>
      </c>
      <c r="D490" t="s">
        <v>46</v>
      </c>
      <c r="E490" t="s">
        <v>3282</v>
      </c>
      <c r="I490" s="1">
        <v>45839</v>
      </c>
      <c r="J490">
        <v>7</v>
      </c>
      <c r="L490" t="s">
        <v>16353</v>
      </c>
      <c r="M490" t="s">
        <v>12175</v>
      </c>
      <c r="N490">
        <v>50016490</v>
      </c>
      <c r="O490" t="s">
        <v>267</v>
      </c>
      <c r="Q490">
        <v>7</v>
      </c>
      <c r="R490">
        <v>7</v>
      </c>
      <c r="U490" t="s">
        <v>12442</v>
      </c>
      <c r="W490" s="1">
        <v>45869</v>
      </c>
      <c r="X490">
        <v>7</v>
      </c>
      <c r="Y490" s="317">
        <v>153820</v>
      </c>
      <c r="AC490" s="317"/>
      <c r="AE490" s="317"/>
      <c r="AF490" s="317"/>
      <c r="AG490" s="317"/>
    </row>
    <row r="491" spans="1:33">
      <c r="A491">
        <v>490</v>
      </c>
      <c r="B491" t="s">
        <v>12871</v>
      </c>
      <c r="C491" t="s">
        <v>12872</v>
      </c>
      <c r="D491" t="s">
        <v>46</v>
      </c>
      <c r="E491" t="s">
        <v>3282</v>
      </c>
      <c r="I491" s="1">
        <v>45840</v>
      </c>
      <c r="J491">
        <v>7</v>
      </c>
      <c r="L491" t="s">
        <v>16353</v>
      </c>
      <c r="M491" t="s">
        <v>12175</v>
      </c>
      <c r="N491">
        <v>50016494</v>
      </c>
      <c r="O491" t="s">
        <v>6518</v>
      </c>
      <c r="P491">
        <v>8</v>
      </c>
      <c r="Q491">
        <v>7</v>
      </c>
      <c r="R491">
        <v>8</v>
      </c>
      <c r="W491" s="1">
        <v>45891</v>
      </c>
      <c r="X491">
        <v>8</v>
      </c>
      <c r="Y491" s="317">
        <v>216670</v>
      </c>
      <c r="Z491">
        <v>25.8</v>
      </c>
      <c r="AA491">
        <v>8</v>
      </c>
      <c r="AB491" t="s">
        <v>179</v>
      </c>
      <c r="AC491" s="317">
        <v>379832</v>
      </c>
      <c r="AE491" s="317"/>
      <c r="AF491" s="317"/>
      <c r="AG491" s="317"/>
    </row>
    <row r="492" spans="1:33">
      <c r="A492">
        <v>491</v>
      </c>
      <c r="B492" t="s">
        <v>12873</v>
      </c>
      <c r="C492" t="s">
        <v>12874</v>
      </c>
      <c r="D492" t="s">
        <v>46</v>
      </c>
      <c r="E492" t="s">
        <v>3282</v>
      </c>
      <c r="I492" s="1">
        <v>45840</v>
      </c>
      <c r="J492">
        <v>7</v>
      </c>
      <c r="L492" t="s">
        <v>16353</v>
      </c>
      <c r="M492" t="s">
        <v>12175</v>
      </c>
      <c r="N492">
        <v>50016498</v>
      </c>
      <c r="O492" t="s">
        <v>6518</v>
      </c>
      <c r="P492" t="s">
        <v>43</v>
      </c>
      <c r="Q492">
        <v>7</v>
      </c>
      <c r="R492" t="s">
        <v>43</v>
      </c>
      <c r="U492" t="s">
        <v>12653</v>
      </c>
      <c r="W492" s="1"/>
      <c r="Y492" s="317"/>
      <c r="AC492" s="317"/>
      <c r="AE492" s="317"/>
      <c r="AF492" s="317"/>
      <c r="AG492" s="317"/>
    </row>
    <row r="493" spans="1:33">
      <c r="A493">
        <v>492</v>
      </c>
      <c r="B493" t="s">
        <v>12875</v>
      </c>
      <c r="C493" t="s">
        <v>12876</v>
      </c>
      <c r="D493" t="s">
        <v>46</v>
      </c>
      <c r="E493" t="s">
        <v>3282</v>
      </c>
      <c r="I493" s="1">
        <v>45840</v>
      </c>
      <c r="J493">
        <v>7</v>
      </c>
      <c r="L493" t="s">
        <v>16353</v>
      </c>
      <c r="M493" t="s">
        <v>12175</v>
      </c>
      <c r="N493">
        <v>50016499</v>
      </c>
      <c r="O493" t="s">
        <v>6518</v>
      </c>
      <c r="P493">
        <v>8</v>
      </c>
      <c r="Q493">
        <v>7</v>
      </c>
      <c r="R493">
        <v>8</v>
      </c>
      <c r="W493" s="1">
        <v>45891</v>
      </c>
      <c r="X493">
        <v>8</v>
      </c>
      <c r="Y493" s="317">
        <v>106000</v>
      </c>
      <c r="Z493">
        <v>25.9</v>
      </c>
      <c r="AA493">
        <v>9</v>
      </c>
      <c r="AB493" t="s">
        <v>179</v>
      </c>
      <c r="AC493" s="317">
        <v>154014</v>
      </c>
      <c r="AE493" s="317"/>
      <c r="AF493" s="317"/>
      <c r="AG493" s="317"/>
    </row>
    <row r="494" spans="1:33">
      <c r="A494">
        <v>493</v>
      </c>
      <c r="B494" t="s">
        <v>12877</v>
      </c>
      <c r="C494" t="s">
        <v>5905</v>
      </c>
      <c r="D494" t="s">
        <v>46</v>
      </c>
      <c r="E494" t="s">
        <v>3282</v>
      </c>
      <c r="I494" s="1">
        <v>45839</v>
      </c>
      <c r="J494">
        <v>7</v>
      </c>
      <c r="L494" t="s">
        <v>16353</v>
      </c>
      <c r="M494" t="s">
        <v>12175</v>
      </c>
      <c r="N494">
        <v>50016500</v>
      </c>
      <c r="O494" t="s">
        <v>267</v>
      </c>
      <c r="P494" t="s">
        <v>43</v>
      </c>
      <c r="Q494">
        <v>7</v>
      </c>
      <c r="R494" t="s">
        <v>43</v>
      </c>
      <c r="U494" t="s">
        <v>12442</v>
      </c>
      <c r="W494" s="1"/>
      <c r="Y494" s="317"/>
      <c r="AC494" s="317"/>
      <c r="AE494" s="317"/>
      <c r="AF494" s="317"/>
      <c r="AG494" s="317"/>
    </row>
    <row r="495" spans="1:33">
      <c r="A495">
        <v>494</v>
      </c>
      <c r="B495" t="s">
        <v>12878</v>
      </c>
      <c r="C495" t="s">
        <v>12879</v>
      </c>
      <c r="D495" t="s">
        <v>46</v>
      </c>
      <c r="E495" t="s">
        <v>3282</v>
      </c>
      <c r="I495" s="1">
        <v>45839</v>
      </c>
      <c r="J495">
        <v>7</v>
      </c>
      <c r="L495" t="s">
        <v>16353</v>
      </c>
      <c r="M495" t="s">
        <v>12175</v>
      </c>
      <c r="N495">
        <v>50016501</v>
      </c>
      <c r="O495" t="s">
        <v>6518</v>
      </c>
      <c r="P495">
        <v>8</v>
      </c>
      <c r="Q495">
        <v>7</v>
      </c>
      <c r="R495">
        <v>8</v>
      </c>
      <c r="W495" s="1">
        <v>45891</v>
      </c>
      <c r="X495">
        <v>8</v>
      </c>
      <c r="Y495" s="317">
        <v>88280</v>
      </c>
      <c r="Z495">
        <v>25.8</v>
      </c>
      <c r="AA495">
        <v>8</v>
      </c>
      <c r="AB495" t="s">
        <v>179</v>
      </c>
      <c r="AC495" s="317">
        <v>154742</v>
      </c>
      <c r="AE495" s="317"/>
      <c r="AF495" s="317"/>
      <c r="AG495" s="317"/>
    </row>
    <row r="496" spans="1:33">
      <c r="A496">
        <v>495</v>
      </c>
      <c r="B496" t="s">
        <v>12880</v>
      </c>
      <c r="C496" t="s">
        <v>12881</v>
      </c>
      <c r="D496" t="s">
        <v>46</v>
      </c>
      <c r="E496" t="s">
        <v>3282</v>
      </c>
      <c r="I496" s="1">
        <v>45839</v>
      </c>
      <c r="J496">
        <v>7</v>
      </c>
      <c r="L496" t="s">
        <v>16353</v>
      </c>
      <c r="M496" t="s">
        <v>12175</v>
      </c>
      <c r="N496">
        <v>50016502</v>
      </c>
      <c r="O496" t="s">
        <v>6518</v>
      </c>
      <c r="P496" t="s">
        <v>43</v>
      </c>
      <c r="Q496">
        <v>7</v>
      </c>
      <c r="R496" t="s">
        <v>43</v>
      </c>
      <c r="U496" t="s">
        <v>12653</v>
      </c>
      <c r="W496" s="1"/>
      <c r="Y496" s="317"/>
      <c r="AC496" s="317"/>
      <c r="AE496" s="317"/>
      <c r="AF496" s="317"/>
      <c r="AG496" s="317"/>
    </row>
    <row r="497" spans="1:33">
      <c r="A497">
        <v>496</v>
      </c>
      <c r="B497" t="s">
        <v>12882</v>
      </c>
      <c r="C497" t="s">
        <v>12883</v>
      </c>
      <c r="D497" t="s">
        <v>46</v>
      </c>
      <c r="E497" t="s">
        <v>3282</v>
      </c>
      <c r="I497" s="1">
        <v>45839</v>
      </c>
      <c r="J497">
        <v>7</v>
      </c>
      <c r="L497" t="s">
        <v>16353</v>
      </c>
      <c r="M497" t="s">
        <v>12175</v>
      </c>
      <c r="N497">
        <v>50016503</v>
      </c>
      <c r="O497" t="s">
        <v>6518</v>
      </c>
      <c r="P497">
        <v>8</v>
      </c>
      <c r="Q497">
        <v>7</v>
      </c>
      <c r="R497">
        <v>8</v>
      </c>
      <c r="W497" s="1">
        <v>45891</v>
      </c>
      <c r="X497">
        <v>8</v>
      </c>
      <c r="Y497" s="317">
        <v>86000</v>
      </c>
      <c r="Z497">
        <v>25.9</v>
      </c>
      <c r="AA497">
        <v>9</v>
      </c>
      <c r="AB497" t="s">
        <v>179</v>
      </c>
      <c r="AC497" s="317">
        <v>128434</v>
      </c>
      <c r="AE497" s="317"/>
      <c r="AF497" s="317"/>
      <c r="AG497" s="317"/>
    </row>
    <row r="498" spans="1:33">
      <c r="A498">
        <v>497</v>
      </c>
      <c r="B498" t="s">
        <v>12884</v>
      </c>
      <c r="C498" t="s">
        <v>12885</v>
      </c>
      <c r="D498" t="s">
        <v>46</v>
      </c>
      <c r="E498" t="s">
        <v>3282</v>
      </c>
      <c r="I498" s="1">
        <v>45839</v>
      </c>
      <c r="J498">
        <v>7</v>
      </c>
      <c r="L498" t="s">
        <v>16353</v>
      </c>
      <c r="M498" t="s">
        <v>12175</v>
      </c>
      <c r="N498">
        <v>50016504</v>
      </c>
      <c r="O498" t="s">
        <v>267</v>
      </c>
      <c r="Q498">
        <v>7</v>
      </c>
      <c r="R498">
        <v>7</v>
      </c>
      <c r="W498" s="1">
        <v>45869</v>
      </c>
      <c r="X498">
        <v>7</v>
      </c>
      <c r="Y498" s="317">
        <v>100930</v>
      </c>
      <c r="AC498" s="317"/>
      <c r="AE498" s="317"/>
      <c r="AF498" s="317"/>
      <c r="AG498" s="317"/>
    </row>
    <row r="499" spans="1:33">
      <c r="A499">
        <v>498</v>
      </c>
      <c r="B499" t="s">
        <v>12886</v>
      </c>
      <c r="C499" t="s">
        <v>12887</v>
      </c>
      <c r="D499" t="s">
        <v>46</v>
      </c>
      <c r="E499" t="s">
        <v>3282</v>
      </c>
      <c r="I499" s="1">
        <v>45839</v>
      </c>
      <c r="J499">
        <v>7</v>
      </c>
      <c r="L499" t="s">
        <v>16353</v>
      </c>
      <c r="M499" t="s">
        <v>12175</v>
      </c>
      <c r="N499">
        <v>50016505</v>
      </c>
      <c r="O499" t="s">
        <v>10340</v>
      </c>
      <c r="P499">
        <v>8</v>
      </c>
      <c r="Q499">
        <v>7</v>
      </c>
      <c r="R499">
        <v>8</v>
      </c>
      <c r="S499" t="s">
        <v>12256</v>
      </c>
      <c r="U499" t="s">
        <v>12480</v>
      </c>
      <c r="W499" s="1">
        <v>45900</v>
      </c>
      <c r="X499">
        <v>8</v>
      </c>
      <c r="Y499" s="317">
        <v>116870</v>
      </c>
      <c r="Z499">
        <v>25.9</v>
      </c>
      <c r="AA499">
        <v>9</v>
      </c>
      <c r="AB499" t="s">
        <v>179</v>
      </c>
      <c r="AC499" s="317">
        <v>201160</v>
      </c>
      <c r="AE499" s="317"/>
      <c r="AF499" s="317"/>
      <c r="AG499" s="317"/>
    </row>
    <row r="500" spans="1:33">
      <c r="A500">
        <v>499</v>
      </c>
      <c r="B500" t="s">
        <v>12888</v>
      </c>
      <c r="C500" t="s">
        <v>12889</v>
      </c>
      <c r="D500" t="s">
        <v>46</v>
      </c>
      <c r="E500" t="s">
        <v>3282</v>
      </c>
      <c r="I500" s="1">
        <v>45839</v>
      </c>
      <c r="J500">
        <v>7</v>
      </c>
      <c r="L500" t="s">
        <v>16353</v>
      </c>
      <c r="M500" t="s">
        <v>12175</v>
      </c>
      <c r="N500">
        <v>50016604</v>
      </c>
      <c r="O500" t="s">
        <v>267</v>
      </c>
      <c r="P500">
        <v>7</v>
      </c>
      <c r="Q500">
        <v>7</v>
      </c>
      <c r="R500">
        <v>7</v>
      </c>
      <c r="W500" s="1">
        <v>45869</v>
      </c>
      <c r="X500">
        <v>7</v>
      </c>
      <c r="Y500" s="317">
        <v>35360</v>
      </c>
      <c r="Z500">
        <v>25.9</v>
      </c>
      <c r="AA500">
        <v>9</v>
      </c>
      <c r="AB500" t="s">
        <v>179</v>
      </c>
      <c r="AC500" s="317">
        <v>61973</v>
      </c>
      <c r="AE500" s="317"/>
      <c r="AF500" s="317"/>
      <c r="AG500" s="317"/>
    </row>
    <row r="501" spans="1:33">
      <c r="A501">
        <v>500</v>
      </c>
      <c r="B501" t="s">
        <v>12890</v>
      </c>
      <c r="C501" t="s">
        <v>12891</v>
      </c>
      <c r="D501" t="s">
        <v>46</v>
      </c>
      <c r="E501" t="s">
        <v>5829</v>
      </c>
      <c r="I501" s="1">
        <v>45839</v>
      </c>
      <c r="J501">
        <v>7</v>
      </c>
      <c r="L501" t="s">
        <v>16353</v>
      </c>
      <c r="M501" t="s">
        <v>12175</v>
      </c>
      <c r="N501">
        <v>50016615</v>
      </c>
      <c r="O501" t="s">
        <v>267</v>
      </c>
      <c r="P501">
        <v>7</v>
      </c>
      <c r="Q501">
        <v>7</v>
      </c>
      <c r="R501">
        <v>7</v>
      </c>
      <c r="W501" s="1">
        <v>45869</v>
      </c>
      <c r="X501">
        <v>7</v>
      </c>
      <c r="Y501" s="317">
        <v>23300</v>
      </c>
      <c r="Z501">
        <v>25.9</v>
      </c>
      <c r="AA501">
        <v>9</v>
      </c>
      <c r="AB501" t="s">
        <v>179</v>
      </c>
      <c r="AC501" s="317">
        <v>40831</v>
      </c>
      <c r="AE501" s="317"/>
      <c r="AF501" s="317"/>
      <c r="AG501" s="317"/>
    </row>
    <row r="502" spans="1:33">
      <c r="A502">
        <v>501</v>
      </c>
      <c r="B502" t="s">
        <v>12892</v>
      </c>
      <c r="C502" t="s">
        <v>12893</v>
      </c>
      <c r="D502" t="s">
        <v>46</v>
      </c>
      <c r="E502" t="s">
        <v>6055</v>
      </c>
      <c r="I502" s="1">
        <v>45839</v>
      </c>
      <c r="J502">
        <v>7</v>
      </c>
      <c r="L502" t="s">
        <v>16353</v>
      </c>
      <c r="M502" t="s">
        <v>12175</v>
      </c>
      <c r="N502">
        <v>50016618</v>
      </c>
      <c r="O502" t="s">
        <v>10340</v>
      </c>
      <c r="P502">
        <v>7</v>
      </c>
      <c r="Q502">
        <v>7</v>
      </c>
      <c r="R502">
        <v>7</v>
      </c>
      <c r="W502" s="1">
        <v>45869</v>
      </c>
      <c r="X502">
        <v>7</v>
      </c>
      <c r="Y502" s="317">
        <v>122830</v>
      </c>
      <c r="Z502">
        <v>25.9</v>
      </c>
      <c r="AA502">
        <v>9</v>
      </c>
      <c r="AB502" t="s">
        <v>179</v>
      </c>
      <c r="AC502" s="317">
        <v>215311</v>
      </c>
      <c r="AE502" s="317"/>
      <c r="AF502" s="317"/>
      <c r="AG502" s="317"/>
    </row>
    <row r="503" spans="1:33">
      <c r="A503">
        <v>502</v>
      </c>
      <c r="B503" t="s">
        <v>12894</v>
      </c>
      <c r="C503" t="s">
        <v>12895</v>
      </c>
      <c r="D503" t="s">
        <v>5772</v>
      </c>
      <c r="E503" t="s">
        <v>5775</v>
      </c>
      <c r="F503">
        <v>45863</v>
      </c>
      <c r="G503">
        <v>45862</v>
      </c>
      <c r="I503" s="1">
        <v>45895</v>
      </c>
      <c r="J503">
        <v>8</v>
      </c>
      <c r="L503" t="s">
        <v>16353</v>
      </c>
      <c r="M503" t="s">
        <v>10832</v>
      </c>
      <c r="O503" t="s">
        <v>6518</v>
      </c>
      <c r="P503">
        <v>11</v>
      </c>
      <c r="Q503">
        <v>9</v>
      </c>
      <c r="R503">
        <v>11</v>
      </c>
      <c r="W503" s="1">
        <v>45991</v>
      </c>
      <c r="X503">
        <v>11</v>
      </c>
      <c r="Y503" s="317">
        <v>23620</v>
      </c>
      <c r="Z503">
        <v>25.11</v>
      </c>
      <c r="AA503">
        <v>11</v>
      </c>
      <c r="AB503" t="s">
        <v>411</v>
      </c>
      <c r="AC503" s="317">
        <v>61840</v>
      </c>
      <c r="AE503" s="317"/>
      <c r="AF503" s="317"/>
      <c r="AG503" s="317"/>
    </row>
    <row r="504" spans="1:33">
      <c r="A504">
        <v>503</v>
      </c>
      <c r="B504" t="s">
        <v>12896</v>
      </c>
      <c r="C504" t="s">
        <v>12897</v>
      </c>
      <c r="D504" t="s">
        <v>5772</v>
      </c>
      <c r="E504" t="s">
        <v>5775</v>
      </c>
      <c r="F504">
        <v>45855</v>
      </c>
      <c r="G504">
        <v>45854</v>
      </c>
      <c r="I504" s="1">
        <v>45910</v>
      </c>
      <c r="J504">
        <v>9</v>
      </c>
      <c r="L504" t="s">
        <v>16353</v>
      </c>
      <c r="M504" t="s">
        <v>10832</v>
      </c>
      <c r="O504" t="s">
        <v>6518</v>
      </c>
      <c r="P504">
        <v>11</v>
      </c>
      <c r="Q504">
        <v>9</v>
      </c>
      <c r="R504">
        <v>11</v>
      </c>
      <c r="W504" s="1">
        <v>45991</v>
      </c>
      <c r="X504">
        <v>11</v>
      </c>
      <c r="Y504" s="317">
        <v>24640</v>
      </c>
      <c r="Z504">
        <v>25.11</v>
      </c>
      <c r="AA504">
        <v>11</v>
      </c>
      <c r="AB504" t="s">
        <v>411</v>
      </c>
      <c r="AC504" s="317">
        <v>64510</v>
      </c>
      <c r="AE504" s="317"/>
      <c r="AF504" s="317"/>
      <c r="AG504" s="317"/>
    </row>
    <row r="505" spans="1:33">
      <c r="A505">
        <v>504</v>
      </c>
      <c r="B505" t="s">
        <v>12898</v>
      </c>
      <c r="C505" t="s">
        <v>12899</v>
      </c>
      <c r="D505" t="s">
        <v>5772</v>
      </c>
      <c r="E505" t="s">
        <v>5775</v>
      </c>
      <c r="F505">
        <v>45860</v>
      </c>
      <c r="G505">
        <v>45859</v>
      </c>
      <c r="I505" s="1"/>
      <c r="J505" t="s">
        <v>43</v>
      </c>
      <c r="P505" t="s">
        <v>43</v>
      </c>
      <c r="Q505" t="s">
        <v>43</v>
      </c>
      <c r="R505" t="s">
        <v>43</v>
      </c>
      <c r="W505" s="1"/>
      <c r="Y505" s="317"/>
      <c r="AC505" s="317"/>
      <c r="AE505" s="317"/>
      <c r="AF505" s="317"/>
      <c r="AG505" s="317"/>
    </row>
    <row r="506" spans="1:33">
      <c r="A506">
        <v>505</v>
      </c>
      <c r="B506" t="s">
        <v>6345</v>
      </c>
      <c r="C506" t="s">
        <v>6346</v>
      </c>
      <c r="D506" t="s">
        <v>46</v>
      </c>
      <c r="E506" t="s">
        <v>3282</v>
      </c>
      <c r="F506">
        <v>45915</v>
      </c>
      <c r="G506" t="s">
        <v>5750</v>
      </c>
      <c r="I506" s="1"/>
      <c r="J506" t="s">
        <v>43</v>
      </c>
      <c r="P506" t="s">
        <v>43</v>
      </c>
      <c r="Q506" t="s">
        <v>43</v>
      </c>
      <c r="R506" t="s">
        <v>43</v>
      </c>
      <c r="W506" s="1"/>
      <c r="Y506" s="317"/>
      <c r="AC506" s="317"/>
      <c r="AE506" s="317"/>
      <c r="AF506" s="317"/>
      <c r="AG506" s="317"/>
    </row>
    <row r="507" spans="1:33">
      <c r="A507">
        <v>506</v>
      </c>
      <c r="B507" t="s">
        <v>6847</v>
      </c>
      <c r="C507" t="s">
        <v>6848</v>
      </c>
      <c r="D507" t="s">
        <v>46</v>
      </c>
      <c r="E507" t="s">
        <v>5748</v>
      </c>
      <c r="I507" s="1">
        <v>45841</v>
      </c>
      <c r="J507">
        <v>7</v>
      </c>
      <c r="L507" t="s">
        <v>16357</v>
      </c>
      <c r="M507" t="s">
        <v>12900</v>
      </c>
      <c r="N507">
        <v>50016715</v>
      </c>
      <c r="O507" t="s">
        <v>10340</v>
      </c>
      <c r="P507" t="s">
        <v>43</v>
      </c>
      <c r="Q507">
        <v>7</v>
      </c>
      <c r="R507" t="s">
        <v>43</v>
      </c>
      <c r="W507" s="1"/>
      <c r="Y507" s="317"/>
      <c r="AC507" s="317"/>
      <c r="AE507" s="317"/>
      <c r="AF507" s="317"/>
      <c r="AG507" s="317"/>
    </row>
    <row r="508" spans="1:33">
      <c r="A508">
        <v>507</v>
      </c>
      <c r="B508" t="s">
        <v>12901</v>
      </c>
      <c r="C508" t="s">
        <v>12902</v>
      </c>
      <c r="D508" t="s">
        <v>46</v>
      </c>
      <c r="E508" t="s">
        <v>6161</v>
      </c>
      <c r="F508">
        <v>45869</v>
      </c>
      <c r="G508">
        <v>45848</v>
      </c>
      <c r="I508" s="1"/>
      <c r="J508" t="s">
        <v>43</v>
      </c>
      <c r="P508" t="s">
        <v>43</v>
      </c>
      <c r="Q508" t="s">
        <v>43</v>
      </c>
      <c r="R508" t="s">
        <v>43</v>
      </c>
      <c r="W508" s="1"/>
      <c r="Y508" s="317"/>
      <c r="AC508" s="317"/>
      <c r="AE508" s="317"/>
      <c r="AF508" s="317"/>
      <c r="AG508" s="317"/>
    </row>
    <row r="509" spans="1:33">
      <c r="A509">
        <v>508</v>
      </c>
      <c r="B509" t="s">
        <v>12903</v>
      </c>
      <c r="C509" t="s">
        <v>12904</v>
      </c>
      <c r="D509" t="s">
        <v>46</v>
      </c>
      <c r="E509" t="s">
        <v>6161</v>
      </c>
      <c r="F509" t="s">
        <v>11478</v>
      </c>
      <c r="G509">
        <v>45848</v>
      </c>
      <c r="I509" s="1"/>
      <c r="J509" t="s">
        <v>43</v>
      </c>
      <c r="P509" t="s">
        <v>43</v>
      </c>
      <c r="Q509" t="s">
        <v>43</v>
      </c>
      <c r="R509" t="s">
        <v>43</v>
      </c>
      <c r="W509" s="1"/>
      <c r="Y509" s="317"/>
      <c r="AC509" s="317"/>
      <c r="AE509" s="317"/>
      <c r="AF509" s="317"/>
      <c r="AG509" s="317"/>
    </row>
    <row r="510" spans="1:33">
      <c r="A510">
        <v>509</v>
      </c>
      <c r="B510" t="s">
        <v>12905</v>
      </c>
      <c r="C510" t="s">
        <v>12906</v>
      </c>
      <c r="D510" t="s">
        <v>5772</v>
      </c>
      <c r="E510" t="s">
        <v>5775</v>
      </c>
      <c r="I510" s="1">
        <v>45842</v>
      </c>
      <c r="J510">
        <v>7</v>
      </c>
      <c r="L510" t="s">
        <v>16353</v>
      </c>
      <c r="M510" t="s">
        <v>10832</v>
      </c>
      <c r="O510" t="s">
        <v>6518</v>
      </c>
      <c r="P510">
        <v>9</v>
      </c>
      <c r="Q510">
        <v>7</v>
      </c>
      <c r="R510">
        <v>9</v>
      </c>
      <c r="U510" t="s">
        <v>12442</v>
      </c>
      <c r="W510" s="1">
        <v>45930</v>
      </c>
      <c r="X510">
        <v>0</v>
      </c>
      <c r="Y510" s="317">
        <v>26680</v>
      </c>
      <c r="Z510">
        <v>25.9</v>
      </c>
      <c r="AA510">
        <v>9</v>
      </c>
      <c r="AB510" t="s">
        <v>411</v>
      </c>
      <c r="AC510" s="317">
        <v>69850</v>
      </c>
      <c r="AE510" s="317"/>
      <c r="AF510" s="317"/>
      <c r="AG510" s="317"/>
    </row>
    <row r="511" spans="1:33">
      <c r="A511">
        <v>510</v>
      </c>
      <c r="B511" t="s">
        <v>12907</v>
      </c>
      <c r="C511" t="s">
        <v>12908</v>
      </c>
      <c r="D511" t="s">
        <v>5772</v>
      </c>
      <c r="E511" t="s">
        <v>5775</v>
      </c>
      <c r="I511" s="1">
        <v>45842</v>
      </c>
      <c r="J511">
        <v>7</v>
      </c>
      <c r="L511" t="s">
        <v>16353</v>
      </c>
      <c r="M511" t="s">
        <v>10832</v>
      </c>
      <c r="O511" t="s">
        <v>6518</v>
      </c>
      <c r="P511">
        <v>8</v>
      </c>
      <c r="Q511">
        <v>7</v>
      </c>
      <c r="R511">
        <v>8</v>
      </c>
      <c r="W511" s="1">
        <v>45891</v>
      </c>
      <c r="X511">
        <v>8</v>
      </c>
      <c r="Y511" s="317">
        <v>26660</v>
      </c>
      <c r="Z511">
        <v>25.8</v>
      </c>
      <c r="AA511">
        <v>8</v>
      </c>
      <c r="AB511" t="s">
        <v>411</v>
      </c>
      <c r="AC511" s="317">
        <v>69800</v>
      </c>
      <c r="AE511" s="317"/>
      <c r="AF511" s="317"/>
      <c r="AG511" s="317"/>
    </row>
    <row r="512" spans="1:33">
      <c r="A512">
        <v>511</v>
      </c>
      <c r="B512" t="s">
        <v>12909</v>
      </c>
      <c r="C512" t="s">
        <v>12910</v>
      </c>
      <c r="D512" t="s">
        <v>5772</v>
      </c>
      <c r="E512" t="s">
        <v>5775</v>
      </c>
      <c r="I512" s="1">
        <v>45842</v>
      </c>
      <c r="J512">
        <v>7</v>
      </c>
      <c r="L512" t="s">
        <v>16353</v>
      </c>
      <c r="M512" t="s">
        <v>10832</v>
      </c>
      <c r="O512" t="s">
        <v>6518</v>
      </c>
      <c r="P512">
        <v>8</v>
      </c>
      <c r="Q512">
        <v>7</v>
      </c>
      <c r="R512">
        <v>8</v>
      </c>
      <c r="W512" s="1">
        <v>45891</v>
      </c>
      <c r="X512">
        <v>8</v>
      </c>
      <c r="Y512" s="317">
        <v>27320</v>
      </c>
      <c r="Z512">
        <v>25.8</v>
      </c>
      <c r="AA512">
        <v>8</v>
      </c>
      <c r="AB512" t="s">
        <v>411</v>
      </c>
      <c r="AC512" s="317">
        <v>71530</v>
      </c>
      <c r="AE512" s="317"/>
      <c r="AF512" s="317"/>
      <c r="AG512" s="317"/>
    </row>
    <row r="513" spans="1:33">
      <c r="A513">
        <v>512</v>
      </c>
      <c r="B513" t="s">
        <v>12911</v>
      </c>
      <c r="C513" t="s">
        <v>12912</v>
      </c>
      <c r="D513" t="s">
        <v>5772</v>
      </c>
      <c r="E513" t="s">
        <v>5775</v>
      </c>
      <c r="I513" s="1">
        <v>45842</v>
      </c>
      <c r="J513">
        <v>7</v>
      </c>
      <c r="L513" t="s">
        <v>16353</v>
      </c>
      <c r="M513" t="s">
        <v>10832</v>
      </c>
      <c r="O513" t="s">
        <v>6518</v>
      </c>
      <c r="P513">
        <v>8</v>
      </c>
      <c r="Q513">
        <v>7</v>
      </c>
      <c r="R513">
        <v>8</v>
      </c>
      <c r="W513" s="1">
        <v>45891</v>
      </c>
      <c r="X513">
        <v>8</v>
      </c>
      <c r="Y513" s="317">
        <v>32680</v>
      </c>
      <c r="Z513">
        <v>25.8</v>
      </c>
      <c r="AA513">
        <v>8</v>
      </c>
      <c r="AB513" t="s">
        <v>411</v>
      </c>
      <c r="AC513" s="317">
        <v>85570</v>
      </c>
      <c r="AE513" s="317"/>
      <c r="AF513" s="317"/>
      <c r="AG513" s="317"/>
    </row>
    <row r="514" spans="1:33">
      <c r="A514">
        <v>513</v>
      </c>
      <c r="B514" t="s">
        <v>12913</v>
      </c>
      <c r="C514" t="s">
        <v>12914</v>
      </c>
      <c r="D514" t="s">
        <v>5772</v>
      </c>
      <c r="E514" t="s">
        <v>5775</v>
      </c>
      <c r="I514" s="1">
        <v>45842</v>
      </c>
      <c r="J514">
        <v>7</v>
      </c>
      <c r="L514" t="s">
        <v>16353</v>
      </c>
      <c r="M514" t="s">
        <v>10832</v>
      </c>
      <c r="O514" t="s">
        <v>6518</v>
      </c>
      <c r="P514">
        <v>8</v>
      </c>
      <c r="Q514">
        <v>7</v>
      </c>
      <c r="R514">
        <v>8</v>
      </c>
      <c r="W514" s="1">
        <v>45891</v>
      </c>
      <c r="X514">
        <v>8</v>
      </c>
      <c r="Y514" s="317">
        <v>27640</v>
      </c>
      <c r="Z514">
        <v>25.8</v>
      </c>
      <c r="AA514">
        <v>8</v>
      </c>
      <c r="AB514" t="s">
        <v>411</v>
      </c>
      <c r="AC514" s="317">
        <v>72370</v>
      </c>
      <c r="AE514" s="317"/>
      <c r="AF514" s="317"/>
      <c r="AG514" s="317"/>
    </row>
    <row r="515" spans="1:33">
      <c r="A515">
        <v>514</v>
      </c>
      <c r="B515" t="s">
        <v>12915</v>
      </c>
      <c r="C515" t="s">
        <v>12916</v>
      </c>
      <c r="D515" t="s">
        <v>5772</v>
      </c>
      <c r="E515" t="s">
        <v>5775</v>
      </c>
      <c r="I515" s="1">
        <v>45842</v>
      </c>
      <c r="J515">
        <v>7</v>
      </c>
      <c r="L515" t="s">
        <v>16353</v>
      </c>
      <c r="M515" t="s">
        <v>10832</v>
      </c>
      <c r="O515" t="s">
        <v>6518</v>
      </c>
      <c r="P515">
        <v>8</v>
      </c>
      <c r="Q515">
        <v>7</v>
      </c>
      <c r="R515">
        <v>8</v>
      </c>
      <c r="W515" s="1">
        <v>45891</v>
      </c>
      <c r="X515">
        <v>8</v>
      </c>
      <c r="Y515" s="317">
        <v>27640</v>
      </c>
      <c r="Z515">
        <v>25.8</v>
      </c>
      <c r="AA515">
        <v>8</v>
      </c>
      <c r="AB515" t="s">
        <v>411</v>
      </c>
      <c r="AC515" s="317">
        <v>72370</v>
      </c>
      <c r="AE515" s="317"/>
      <c r="AF515" s="317"/>
      <c r="AG515" s="317"/>
    </row>
    <row r="516" spans="1:33">
      <c r="A516">
        <v>515</v>
      </c>
      <c r="B516" t="s">
        <v>12917</v>
      </c>
      <c r="C516" t="s">
        <v>12918</v>
      </c>
      <c r="D516" t="s">
        <v>5772</v>
      </c>
      <c r="E516" t="s">
        <v>5775</v>
      </c>
      <c r="I516" s="1">
        <v>45842</v>
      </c>
      <c r="J516">
        <v>7</v>
      </c>
      <c r="L516" t="s">
        <v>16353</v>
      </c>
      <c r="M516" t="s">
        <v>11745</v>
      </c>
      <c r="O516" t="s">
        <v>6518</v>
      </c>
      <c r="P516">
        <v>8</v>
      </c>
      <c r="Q516">
        <v>7</v>
      </c>
      <c r="R516">
        <v>8</v>
      </c>
      <c r="W516" s="1">
        <v>45891</v>
      </c>
      <c r="X516">
        <v>8</v>
      </c>
      <c r="Y516" s="317">
        <v>29620</v>
      </c>
      <c r="Z516">
        <v>25.8</v>
      </c>
      <c r="AA516">
        <v>8</v>
      </c>
      <c r="AB516" t="s">
        <v>411</v>
      </c>
      <c r="AC516" s="317">
        <v>77560</v>
      </c>
      <c r="AE516" s="317"/>
      <c r="AF516" s="317"/>
      <c r="AG516" s="317"/>
    </row>
    <row r="517" spans="1:33">
      <c r="A517">
        <v>516</v>
      </c>
      <c r="B517" t="s">
        <v>12919</v>
      </c>
      <c r="C517" t="s">
        <v>12920</v>
      </c>
      <c r="D517" t="s">
        <v>5772</v>
      </c>
      <c r="E517" t="s">
        <v>5775</v>
      </c>
      <c r="I517" s="1">
        <v>45842</v>
      </c>
      <c r="J517">
        <v>7</v>
      </c>
      <c r="L517" t="s">
        <v>16353</v>
      </c>
      <c r="M517" t="s">
        <v>10832</v>
      </c>
      <c r="O517" t="s">
        <v>6518</v>
      </c>
      <c r="P517">
        <v>8</v>
      </c>
      <c r="Q517">
        <v>7</v>
      </c>
      <c r="R517">
        <v>8</v>
      </c>
      <c r="W517" s="1">
        <v>45891</v>
      </c>
      <c r="X517">
        <v>8</v>
      </c>
      <c r="Y517" s="317">
        <v>25620</v>
      </c>
      <c r="Z517">
        <v>25.8</v>
      </c>
      <c r="AA517">
        <v>8</v>
      </c>
      <c r="AB517" t="s">
        <v>411</v>
      </c>
      <c r="AC517" s="317">
        <v>67080</v>
      </c>
      <c r="AE517" s="317"/>
      <c r="AF517" s="317"/>
      <c r="AG517" s="317"/>
    </row>
    <row r="518" spans="1:33">
      <c r="A518">
        <v>517</v>
      </c>
      <c r="B518" t="s">
        <v>12921</v>
      </c>
      <c r="C518" t="s">
        <v>12922</v>
      </c>
      <c r="D518" t="s">
        <v>5772</v>
      </c>
      <c r="E518" t="s">
        <v>5775</v>
      </c>
      <c r="I518" s="1">
        <v>45842</v>
      </c>
      <c r="J518">
        <v>7</v>
      </c>
      <c r="L518" t="s">
        <v>16353</v>
      </c>
      <c r="M518" t="s">
        <v>10832</v>
      </c>
      <c r="O518" t="s">
        <v>6518</v>
      </c>
      <c r="P518">
        <v>8</v>
      </c>
      <c r="Q518">
        <v>7</v>
      </c>
      <c r="R518">
        <v>8</v>
      </c>
      <c r="W518" s="1">
        <v>45891</v>
      </c>
      <c r="X518">
        <v>8</v>
      </c>
      <c r="Y518" s="317">
        <v>37700</v>
      </c>
      <c r="Z518">
        <v>25.8</v>
      </c>
      <c r="AA518">
        <v>8</v>
      </c>
      <c r="AB518" t="s">
        <v>411</v>
      </c>
      <c r="AC518" s="317">
        <v>98720</v>
      </c>
      <c r="AE518" s="317"/>
      <c r="AF518" s="317"/>
      <c r="AG518" s="317"/>
    </row>
    <row r="519" spans="1:33">
      <c r="A519">
        <v>518</v>
      </c>
      <c r="B519" t="s">
        <v>12923</v>
      </c>
      <c r="C519" t="s">
        <v>12924</v>
      </c>
      <c r="D519" t="s">
        <v>5772</v>
      </c>
      <c r="E519" t="s">
        <v>5775</v>
      </c>
      <c r="I519" s="1">
        <v>45842</v>
      </c>
      <c r="J519">
        <v>7</v>
      </c>
      <c r="L519" t="s">
        <v>16353</v>
      </c>
      <c r="M519" t="s">
        <v>11745</v>
      </c>
      <c r="O519" t="s">
        <v>6518</v>
      </c>
      <c r="P519">
        <v>8</v>
      </c>
      <c r="Q519">
        <v>7</v>
      </c>
      <c r="R519">
        <v>8</v>
      </c>
      <c r="W519" s="1">
        <v>45891</v>
      </c>
      <c r="X519">
        <v>8</v>
      </c>
      <c r="Y519" s="317">
        <v>29320</v>
      </c>
      <c r="Z519">
        <v>25.8</v>
      </c>
      <c r="AA519">
        <v>8</v>
      </c>
      <c r="AB519" t="s">
        <v>411</v>
      </c>
      <c r="AC519" s="317">
        <v>76770</v>
      </c>
      <c r="AE519" s="317"/>
      <c r="AF519" s="317"/>
      <c r="AG519" s="317"/>
    </row>
    <row r="520" spans="1:33">
      <c r="A520">
        <v>519</v>
      </c>
      <c r="B520" t="s">
        <v>12925</v>
      </c>
      <c r="C520" t="s">
        <v>12399</v>
      </c>
      <c r="D520" t="s">
        <v>5772</v>
      </c>
      <c r="E520" t="s">
        <v>5775</v>
      </c>
      <c r="I520" s="1">
        <v>45842</v>
      </c>
      <c r="J520">
        <v>7</v>
      </c>
      <c r="L520" t="s">
        <v>16353</v>
      </c>
      <c r="M520" t="s">
        <v>10832</v>
      </c>
      <c r="O520" t="s">
        <v>6518</v>
      </c>
      <c r="P520">
        <v>8</v>
      </c>
      <c r="Q520">
        <v>7</v>
      </c>
      <c r="R520">
        <v>8</v>
      </c>
      <c r="W520" s="1">
        <v>45891</v>
      </c>
      <c r="X520">
        <v>8</v>
      </c>
      <c r="Y520" s="317">
        <v>27980</v>
      </c>
      <c r="Z520">
        <v>25.8</v>
      </c>
      <c r="AA520">
        <v>8</v>
      </c>
      <c r="AB520" t="s">
        <v>411</v>
      </c>
      <c r="AC520" s="317">
        <v>73260</v>
      </c>
      <c r="AE520" s="317"/>
      <c r="AF520" s="317"/>
      <c r="AG520" s="317"/>
    </row>
    <row r="521" spans="1:33">
      <c r="A521">
        <v>520</v>
      </c>
      <c r="B521" t="s">
        <v>12926</v>
      </c>
      <c r="C521" t="s">
        <v>12927</v>
      </c>
      <c r="D521" t="s">
        <v>5772</v>
      </c>
      <c r="E521" t="s">
        <v>5775</v>
      </c>
      <c r="I521" s="1">
        <v>45842</v>
      </c>
      <c r="J521">
        <v>7</v>
      </c>
      <c r="L521" t="s">
        <v>16353</v>
      </c>
      <c r="M521" t="s">
        <v>10832</v>
      </c>
      <c r="O521" t="s">
        <v>6518</v>
      </c>
      <c r="P521">
        <v>8</v>
      </c>
      <c r="Q521">
        <v>7</v>
      </c>
      <c r="R521">
        <v>8</v>
      </c>
      <c r="W521" s="1">
        <v>45891</v>
      </c>
      <c r="X521">
        <v>8</v>
      </c>
      <c r="Y521" s="317">
        <v>61800</v>
      </c>
      <c r="Z521">
        <v>25.8</v>
      </c>
      <c r="AA521">
        <v>8</v>
      </c>
      <c r="AB521" t="s">
        <v>411</v>
      </c>
      <c r="AC521" s="317">
        <v>162270</v>
      </c>
      <c r="AE521" s="317"/>
      <c r="AF521" s="317"/>
      <c r="AG521" s="317"/>
    </row>
    <row r="522" spans="1:33">
      <c r="A522">
        <v>521</v>
      </c>
      <c r="B522" t="s">
        <v>12928</v>
      </c>
      <c r="C522" t="s">
        <v>12929</v>
      </c>
      <c r="D522" t="s">
        <v>46</v>
      </c>
      <c r="E522" t="s">
        <v>6208</v>
      </c>
      <c r="F522" t="s">
        <v>12648</v>
      </c>
      <c r="G522">
        <v>45852</v>
      </c>
      <c r="I522" s="1"/>
      <c r="J522" t="s">
        <v>43</v>
      </c>
      <c r="P522" t="s">
        <v>43</v>
      </c>
      <c r="Q522" t="s">
        <v>43</v>
      </c>
      <c r="R522" t="s">
        <v>43</v>
      </c>
      <c r="W522" s="1"/>
      <c r="Y522" s="317"/>
      <c r="AC522" s="317"/>
      <c r="AE522" s="317"/>
      <c r="AF522" s="317"/>
      <c r="AG522" s="317"/>
    </row>
    <row r="523" spans="1:33">
      <c r="A523">
        <v>522</v>
      </c>
      <c r="B523" t="s">
        <v>12930</v>
      </c>
      <c r="C523" t="s">
        <v>12931</v>
      </c>
      <c r="D523" t="s">
        <v>46</v>
      </c>
      <c r="E523" t="s">
        <v>5829</v>
      </c>
      <c r="F523" t="s">
        <v>12932</v>
      </c>
      <c r="G523">
        <v>45856</v>
      </c>
      <c r="I523" s="1"/>
      <c r="J523" t="s">
        <v>43</v>
      </c>
      <c r="P523" t="s">
        <v>43</v>
      </c>
      <c r="Q523" t="s">
        <v>43</v>
      </c>
      <c r="R523" t="s">
        <v>43</v>
      </c>
      <c r="W523" s="1"/>
      <c r="Y523" s="317"/>
      <c r="AC523" s="317"/>
      <c r="AE523" s="317"/>
      <c r="AF523" s="317"/>
      <c r="AG523" s="317"/>
    </row>
    <row r="524" spans="1:33">
      <c r="A524">
        <v>523</v>
      </c>
      <c r="B524" t="s">
        <v>12933</v>
      </c>
      <c r="C524" t="s">
        <v>12934</v>
      </c>
      <c r="D524" t="s">
        <v>46</v>
      </c>
      <c r="E524" t="s">
        <v>5829</v>
      </c>
      <c r="F524" t="s">
        <v>12935</v>
      </c>
      <c r="G524">
        <v>45869</v>
      </c>
      <c r="I524" s="1"/>
      <c r="J524" t="s">
        <v>43</v>
      </c>
      <c r="P524" t="s">
        <v>43</v>
      </c>
      <c r="Q524" t="s">
        <v>43</v>
      </c>
      <c r="R524" t="s">
        <v>43</v>
      </c>
      <c r="W524" s="1"/>
      <c r="Y524" s="317"/>
      <c r="AC524" s="317"/>
      <c r="AE524" s="317"/>
      <c r="AF524" s="317"/>
      <c r="AG524" s="317"/>
    </row>
    <row r="525" spans="1:33">
      <c r="A525">
        <v>524</v>
      </c>
      <c r="B525" t="s">
        <v>6358</v>
      </c>
      <c r="C525" t="s">
        <v>6359</v>
      </c>
      <c r="D525" t="s">
        <v>46</v>
      </c>
      <c r="E525" t="s">
        <v>3282</v>
      </c>
      <c r="F525">
        <v>45901</v>
      </c>
      <c r="G525" t="s">
        <v>5750</v>
      </c>
      <c r="I525" s="1"/>
      <c r="J525" t="s">
        <v>43</v>
      </c>
      <c r="P525" t="s">
        <v>43</v>
      </c>
      <c r="Q525" t="s">
        <v>43</v>
      </c>
      <c r="R525" t="s">
        <v>43</v>
      </c>
      <c r="W525" s="1"/>
      <c r="Y525" s="317"/>
      <c r="AC525" s="317"/>
      <c r="AE525" s="317"/>
      <c r="AF525" s="317"/>
      <c r="AG525" s="317"/>
    </row>
    <row r="526" spans="1:33">
      <c r="A526">
        <v>525</v>
      </c>
      <c r="B526" t="s">
        <v>6360</v>
      </c>
      <c r="C526" t="s">
        <v>6361</v>
      </c>
      <c r="D526" t="s">
        <v>5772</v>
      </c>
      <c r="E526" t="s">
        <v>5775</v>
      </c>
      <c r="F526">
        <v>45901</v>
      </c>
      <c r="G526" t="s">
        <v>5750</v>
      </c>
      <c r="H526" t="s">
        <v>12936</v>
      </c>
      <c r="I526" s="1"/>
      <c r="J526" t="s">
        <v>43</v>
      </c>
      <c r="P526" t="s">
        <v>43</v>
      </c>
      <c r="Q526" t="s">
        <v>43</v>
      </c>
      <c r="R526" t="s">
        <v>43</v>
      </c>
      <c r="W526" s="1"/>
      <c r="Y526" s="317"/>
      <c r="AC526" s="317"/>
      <c r="AE526" s="317"/>
      <c r="AF526" s="317"/>
      <c r="AG526" s="317"/>
    </row>
    <row r="527" spans="1:33">
      <c r="A527">
        <v>526</v>
      </c>
      <c r="B527" t="s">
        <v>6362</v>
      </c>
      <c r="C527" t="s">
        <v>6363</v>
      </c>
      <c r="D527" t="s">
        <v>5772</v>
      </c>
      <c r="E527" t="s">
        <v>5775</v>
      </c>
      <c r="F527">
        <v>45908</v>
      </c>
      <c r="G527" t="s">
        <v>5750</v>
      </c>
      <c r="H527" t="s">
        <v>12150</v>
      </c>
      <c r="I527" s="1">
        <v>46038</v>
      </c>
      <c r="J527">
        <v>1</v>
      </c>
      <c r="L527" t="s">
        <v>16353</v>
      </c>
      <c r="M527" t="s">
        <v>12222</v>
      </c>
      <c r="N527">
        <v>50053183</v>
      </c>
      <c r="O527" t="s">
        <v>6518</v>
      </c>
      <c r="P527">
        <v>2</v>
      </c>
      <c r="Q527">
        <v>1</v>
      </c>
      <c r="R527">
        <v>2</v>
      </c>
      <c r="S527" t="s">
        <v>12187</v>
      </c>
      <c r="W527" s="1">
        <v>46081</v>
      </c>
      <c r="X527">
        <v>2</v>
      </c>
      <c r="Y527" s="317">
        <v>27060</v>
      </c>
      <c r="Z527">
        <v>26.2</v>
      </c>
      <c r="AA527">
        <v>2</v>
      </c>
      <c r="AB527" t="s">
        <v>95</v>
      </c>
      <c r="AC527" s="317">
        <v>69750</v>
      </c>
      <c r="AE527" s="317"/>
      <c r="AF527" s="317"/>
      <c r="AG527" s="317"/>
    </row>
    <row r="528" spans="1:33">
      <c r="A528">
        <v>527</v>
      </c>
      <c r="B528" t="s">
        <v>6364</v>
      </c>
      <c r="C528" t="s">
        <v>6365</v>
      </c>
      <c r="D528" t="s">
        <v>5772</v>
      </c>
      <c r="E528" t="s">
        <v>5775</v>
      </c>
      <c r="F528">
        <v>45875</v>
      </c>
      <c r="G528" t="s">
        <v>5750</v>
      </c>
      <c r="H528" t="s">
        <v>12589</v>
      </c>
      <c r="I528" s="1"/>
      <c r="J528" t="s">
        <v>43</v>
      </c>
      <c r="P528" t="s">
        <v>43</v>
      </c>
      <c r="Q528" t="s">
        <v>43</v>
      </c>
      <c r="R528" t="s">
        <v>43</v>
      </c>
      <c r="W528" s="1"/>
      <c r="Y528" s="317"/>
      <c r="AC528" s="317"/>
      <c r="AE528" s="317"/>
      <c r="AF528" s="317"/>
      <c r="AG528" s="317"/>
    </row>
    <row r="529" spans="1:33">
      <c r="A529">
        <v>528</v>
      </c>
      <c r="B529" t="s">
        <v>12937</v>
      </c>
      <c r="C529" t="s">
        <v>12938</v>
      </c>
      <c r="D529" t="s">
        <v>5772</v>
      </c>
      <c r="E529" t="s">
        <v>5775</v>
      </c>
      <c r="I529" s="1">
        <v>45845</v>
      </c>
      <c r="J529">
        <v>7</v>
      </c>
      <c r="L529" t="s">
        <v>16357</v>
      </c>
      <c r="M529" t="s">
        <v>10832</v>
      </c>
      <c r="O529" t="s">
        <v>6518</v>
      </c>
      <c r="P529">
        <v>10</v>
      </c>
      <c r="Q529">
        <v>7</v>
      </c>
      <c r="R529">
        <v>9</v>
      </c>
      <c r="U529" t="s">
        <v>12442</v>
      </c>
      <c r="W529" s="1">
        <v>45930</v>
      </c>
      <c r="X529">
        <v>9</v>
      </c>
      <c r="Y529" s="317">
        <v>164890</v>
      </c>
      <c r="Z529">
        <v>25.1</v>
      </c>
      <c r="AA529">
        <v>10</v>
      </c>
      <c r="AB529" t="s">
        <v>411</v>
      </c>
      <c r="AC529" s="317">
        <v>382569</v>
      </c>
      <c r="AE529" s="317"/>
      <c r="AF529" s="317"/>
      <c r="AG529" s="317"/>
    </row>
    <row r="530" spans="1:33">
      <c r="A530">
        <v>529</v>
      </c>
      <c r="B530" t="s">
        <v>6366</v>
      </c>
      <c r="C530" t="s">
        <v>6367</v>
      </c>
      <c r="D530" t="s">
        <v>5772</v>
      </c>
      <c r="E530" t="s">
        <v>5775</v>
      </c>
      <c r="F530">
        <v>45908</v>
      </c>
      <c r="G530" t="s">
        <v>5750</v>
      </c>
      <c r="H530" t="s">
        <v>12150</v>
      </c>
      <c r="I530" s="1"/>
      <c r="J530" t="s">
        <v>43</v>
      </c>
      <c r="P530" t="s">
        <v>43</v>
      </c>
      <c r="Q530" t="s">
        <v>43</v>
      </c>
      <c r="R530" t="s">
        <v>43</v>
      </c>
      <c r="W530" s="1"/>
      <c r="Y530" s="317"/>
      <c r="AC530" s="317"/>
      <c r="AE530" s="317"/>
      <c r="AF530" s="317"/>
      <c r="AG530" s="317"/>
    </row>
    <row r="531" spans="1:33">
      <c r="A531">
        <v>530</v>
      </c>
      <c r="B531" t="s">
        <v>6372</v>
      </c>
      <c r="C531" t="s">
        <v>6373</v>
      </c>
      <c r="D531" t="s">
        <v>46</v>
      </c>
      <c r="E531" t="s">
        <v>3282</v>
      </c>
      <c r="F531">
        <v>45887</v>
      </c>
      <c r="G531" t="s">
        <v>5750</v>
      </c>
      <c r="I531" s="1"/>
      <c r="J531" t="s">
        <v>43</v>
      </c>
      <c r="P531" t="s">
        <v>43</v>
      </c>
      <c r="Q531" t="s">
        <v>43</v>
      </c>
      <c r="R531" t="s">
        <v>43</v>
      </c>
      <c r="W531" s="1"/>
      <c r="Y531" s="317"/>
      <c r="AC531" s="317"/>
      <c r="AE531" s="317"/>
      <c r="AF531" s="317"/>
      <c r="AG531" s="317"/>
    </row>
    <row r="532" spans="1:33">
      <c r="A532">
        <v>531</v>
      </c>
      <c r="B532" t="s">
        <v>12939</v>
      </c>
      <c r="C532" t="s">
        <v>12940</v>
      </c>
      <c r="D532" t="s">
        <v>5772</v>
      </c>
      <c r="E532" t="s">
        <v>5775</v>
      </c>
      <c r="F532">
        <v>45868</v>
      </c>
      <c r="G532">
        <v>45867</v>
      </c>
      <c r="I532" s="1"/>
      <c r="J532" t="s">
        <v>43</v>
      </c>
      <c r="P532" t="s">
        <v>43</v>
      </c>
      <c r="Q532" t="s">
        <v>43</v>
      </c>
      <c r="R532" t="s">
        <v>43</v>
      </c>
      <c r="W532" s="1"/>
      <c r="Y532" s="317"/>
      <c r="AC532" s="317"/>
      <c r="AE532" s="317"/>
      <c r="AF532" s="317"/>
      <c r="AG532" s="317"/>
    </row>
    <row r="533" spans="1:33">
      <c r="A533">
        <v>532</v>
      </c>
      <c r="B533" t="s">
        <v>12941</v>
      </c>
      <c r="C533" t="s">
        <v>12942</v>
      </c>
      <c r="D533" t="s">
        <v>5772</v>
      </c>
      <c r="E533" t="s">
        <v>5775</v>
      </c>
      <c r="F533">
        <v>45868</v>
      </c>
      <c r="G533">
        <v>45867</v>
      </c>
      <c r="I533" s="1"/>
      <c r="J533" t="s">
        <v>43</v>
      </c>
      <c r="P533" t="s">
        <v>43</v>
      </c>
      <c r="Q533" t="s">
        <v>43</v>
      </c>
      <c r="R533" t="s">
        <v>43</v>
      </c>
      <c r="W533" s="1"/>
      <c r="Y533" s="317"/>
      <c r="AC533" s="317"/>
      <c r="AE533" s="317"/>
      <c r="AF533" s="317"/>
      <c r="AG533" s="317"/>
    </row>
    <row r="534" spans="1:33">
      <c r="A534">
        <v>533</v>
      </c>
      <c r="B534" t="s">
        <v>12943</v>
      </c>
      <c r="C534" t="s">
        <v>12944</v>
      </c>
      <c r="D534" t="s">
        <v>5772</v>
      </c>
      <c r="E534" t="s">
        <v>5775</v>
      </c>
      <c r="I534" s="1">
        <v>45847</v>
      </c>
      <c r="J534">
        <v>7</v>
      </c>
      <c r="L534" t="s">
        <v>16353</v>
      </c>
      <c r="M534" t="s">
        <v>10832</v>
      </c>
      <c r="O534" t="s">
        <v>6518</v>
      </c>
      <c r="P534">
        <v>9</v>
      </c>
      <c r="Q534">
        <v>7</v>
      </c>
      <c r="R534">
        <v>9</v>
      </c>
      <c r="W534" s="1">
        <v>45930</v>
      </c>
      <c r="X534">
        <v>0</v>
      </c>
      <c r="Y534" s="317">
        <v>28320</v>
      </c>
      <c r="Z534">
        <v>25.9</v>
      </c>
      <c r="AA534">
        <v>9</v>
      </c>
      <c r="AB534" t="s">
        <v>411</v>
      </c>
      <c r="AC534" s="317">
        <v>74150</v>
      </c>
      <c r="AE534" s="317"/>
      <c r="AF534" s="317"/>
      <c r="AG534" s="317"/>
    </row>
    <row r="535" spans="1:33">
      <c r="A535">
        <v>534</v>
      </c>
      <c r="B535" t="s">
        <v>12945</v>
      </c>
      <c r="C535" t="s">
        <v>12946</v>
      </c>
      <c r="D535" t="s">
        <v>5772</v>
      </c>
      <c r="E535" t="s">
        <v>5775</v>
      </c>
      <c r="I535" s="1">
        <v>45847</v>
      </c>
      <c r="J535">
        <v>7</v>
      </c>
      <c r="L535" t="s">
        <v>16353</v>
      </c>
      <c r="M535" t="s">
        <v>10832</v>
      </c>
      <c r="O535" t="s">
        <v>6518</v>
      </c>
      <c r="P535">
        <v>9</v>
      </c>
      <c r="Q535">
        <v>7</v>
      </c>
      <c r="R535">
        <v>9</v>
      </c>
      <c r="W535" s="1">
        <v>45930</v>
      </c>
      <c r="X535">
        <v>0</v>
      </c>
      <c r="Y535" s="317">
        <v>49740</v>
      </c>
      <c r="Z535">
        <v>25.9</v>
      </c>
      <c r="AA535">
        <v>9</v>
      </c>
      <c r="AB535" t="s">
        <v>411</v>
      </c>
      <c r="AC535" s="317">
        <v>130680</v>
      </c>
      <c r="AE535" s="317"/>
      <c r="AF535" s="317"/>
      <c r="AG535" s="317"/>
    </row>
    <row r="536" spans="1:33">
      <c r="A536">
        <v>535</v>
      </c>
      <c r="B536" t="s">
        <v>12947</v>
      </c>
      <c r="C536" t="s">
        <v>12948</v>
      </c>
      <c r="D536" t="s">
        <v>46</v>
      </c>
      <c r="E536" t="s">
        <v>6161</v>
      </c>
      <c r="I536" s="1">
        <v>45847</v>
      </c>
      <c r="J536">
        <v>7</v>
      </c>
      <c r="L536" t="s">
        <v>16353</v>
      </c>
      <c r="M536" t="s">
        <v>10832</v>
      </c>
      <c r="O536" t="s">
        <v>10340</v>
      </c>
      <c r="P536">
        <v>8</v>
      </c>
      <c r="Q536">
        <v>7</v>
      </c>
      <c r="R536">
        <v>8</v>
      </c>
      <c r="W536" s="1">
        <v>45900</v>
      </c>
      <c r="X536">
        <v>8</v>
      </c>
      <c r="Y536" s="317">
        <v>37050</v>
      </c>
      <c r="Z536">
        <v>25.8</v>
      </c>
      <c r="AA536">
        <v>8</v>
      </c>
      <c r="AB536" t="s">
        <v>411</v>
      </c>
      <c r="AC536" s="317">
        <v>97020</v>
      </c>
      <c r="AE536" s="317"/>
      <c r="AF536" s="317"/>
      <c r="AG536" s="317"/>
    </row>
    <row r="537" spans="1:33">
      <c r="A537">
        <v>536</v>
      </c>
      <c r="B537" t="s">
        <v>12949</v>
      </c>
      <c r="C537" t="s">
        <v>12950</v>
      </c>
      <c r="D537" t="s">
        <v>46</v>
      </c>
      <c r="E537" t="s">
        <v>6161</v>
      </c>
      <c r="I537" s="1">
        <v>45847</v>
      </c>
      <c r="J537">
        <v>7</v>
      </c>
      <c r="L537" t="s">
        <v>16353</v>
      </c>
      <c r="M537" t="s">
        <v>10832</v>
      </c>
      <c r="O537" t="s">
        <v>267</v>
      </c>
      <c r="P537">
        <v>9</v>
      </c>
      <c r="Q537">
        <v>7</v>
      </c>
      <c r="R537">
        <v>8</v>
      </c>
      <c r="S537" t="s">
        <v>12194</v>
      </c>
      <c r="U537" t="s">
        <v>12442</v>
      </c>
      <c r="W537" s="1">
        <v>45899</v>
      </c>
      <c r="X537">
        <v>8</v>
      </c>
      <c r="Y537" s="317">
        <v>30290</v>
      </c>
      <c r="Z537">
        <v>25.9</v>
      </c>
      <c r="AA537">
        <v>9</v>
      </c>
      <c r="AB537" t="s">
        <v>411</v>
      </c>
      <c r="AC537" s="317">
        <v>78359</v>
      </c>
      <c r="AE537" s="317"/>
      <c r="AF537" s="317"/>
      <c r="AG537" s="317"/>
    </row>
    <row r="538" spans="1:33">
      <c r="A538">
        <v>537</v>
      </c>
      <c r="B538" t="s">
        <v>12951</v>
      </c>
      <c r="C538" t="s">
        <v>12952</v>
      </c>
      <c r="D538" t="s">
        <v>46</v>
      </c>
      <c r="E538" t="s">
        <v>6161</v>
      </c>
      <c r="F538" t="s">
        <v>11478</v>
      </c>
      <c r="G538">
        <v>45854</v>
      </c>
      <c r="I538" s="1"/>
      <c r="J538" t="s">
        <v>43</v>
      </c>
      <c r="P538" t="s">
        <v>43</v>
      </c>
      <c r="Q538" t="s">
        <v>43</v>
      </c>
      <c r="R538" t="s">
        <v>43</v>
      </c>
      <c r="U538" t="s">
        <v>12686</v>
      </c>
      <c r="W538" s="1"/>
      <c r="Y538" s="317"/>
      <c r="AC538" s="317"/>
      <c r="AE538" s="317"/>
      <c r="AF538" s="317"/>
      <c r="AG538" s="317"/>
    </row>
    <row r="539" spans="1:33">
      <c r="A539">
        <v>538</v>
      </c>
      <c r="B539" t="s">
        <v>12953</v>
      </c>
      <c r="C539" t="s">
        <v>12954</v>
      </c>
      <c r="D539" t="s">
        <v>46</v>
      </c>
      <c r="E539" t="s">
        <v>6161</v>
      </c>
      <c r="F539" t="s">
        <v>11478</v>
      </c>
      <c r="G539">
        <v>45854</v>
      </c>
      <c r="I539" s="1"/>
      <c r="J539" t="s">
        <v>43</v>
      </c>
      <c r="P539" t="s">
        <v>43</v>
      </c>
      <c r="Q539" t="s">
        <v>43</v>
      </c>
      <c r="R539" t="s">
        <v>43</v>
      </c>
      <c r="U539" t="s">
        <v>12686</v>
      </c>
      <c r="W539" s="1"/>
      <c r="Y539" s="317"/>
      <c r="AC539" s="317"/>
    </row>
    <row r="540" spans="1:33">
      <c r="A540">
        <v>539</v>
      </c>
      <c r="B540" t="s">
        <v>12955</v>
      </c>
      <c r="C540" t="s">
        <v>12956</v>
      </c>
      <c r="D540" t="s">
        <v>46</v>
      </c>
      <c r="E540" t="s">
        <v>6161</v>
      </c>
      <c r="F540" t="s">
        <v>11478</v>
      </c>
      <c r="G540">
        <v>45854</v>
      </c>
      <c r="I540" s="1"/>
      <c r="J540" t="s">
        <v>43</v>
      </c>
      <c r="P540" t="s">
        <v>43</v>
      </c>
      <c r="Q540" t="s">
        <v>43</v>
      </c>
      <c r="R540" t="s">
        <v>43</v>
      </c>
      <c r="U540" t="s">
        <v>12686</v>
      </c>
      <c r="W540" s="1"/>
      <c r="Y540" s="317"/>
      <c r="AC540" s="317"/>
    </row>
    <row r="541" spans="1:33">
      <c r="A541">
        <v>540</v>
      </c>
      <c r="B541" t="s">
        <v>12957</v>
      </c>
      <c r="C541" t="s">
        <v>12958</v>
      </c>
      <c r="D541" t="s">
        <v>46</v>
      </c>
      <c r="E541" t="s">
        <v>6161</v>
      </c>
      <c r="F541" t="s">
        <v>11478</v>
      </c>
      <c r="G541">
        <v>45854</v>
      </c>
      <c r="I541" s="1"/>
      <c r="J541" t="s">
        <v>43</v>
      </c>
      <c r="P541" t="s">
        <v>43</v>
      </c>
      <c r="Q541" t="s">
        <v>43</v>
      </c>
      <c r="R541" t="s">
        <v>43</v>
      </c>
      <c r="W541" s="1"/>
      <c r="Y541" s="317"/>
      <c r="AC541" s="317"/>
    </row>
    <row r="542" spans="1:33">
      <c r="A542">
        <v>541</v>
      </c>
      <c r="B542" t="s">
        <v>12959</v>
      </c>
      <c r="C542" t="s">
        <v>12960</v>
      </c>
      <c r="D542" t="s">
        <v>46</v>
      </c>
      <c r="E542" t="s">
        <v>6208</v>
      </c>
      <c r="F542" t="s">
        <v>12961</v>
      </c>
      <c r="G542">
        <v>45860</v>
      </c>
      <c r="I542" s="1"/>
      <c r="J542" t="s">
        <v>43</v>
      </c>
      <c r="P542" t="s">
        <v>43</v>
      </c>
      <c r="Q542" t="s">
        <v>43</v>
      </c>
      <c r="R542" t="s">
        <v>43</v>
      </c>
      <c r="W542" s="1"/>
      <c r="Y542" s="317"/>
      <c r="AC542" s="317"/>
    </row>
    <row r="543" spans="1:33">
      <c r="A543">
        <v>542</v>
      </c>
      <c r="B543" t="s">
        <v>12962</v>
      </c>
      <c r="C543" t="s">
        <v>12963</v>
      </c>
      <c r="D543" t="s">
        <v>46</v>
      </c>
      <c r="E543" t="s">
        <v>3282</v>
      </c>
      <c r="F543">
        <v>45863</v>
      </c>
      <c r="G543">
        <v>45861</v>
      </c>
      <c r="I543" s="1"/>
      <c r="J543" t="s">
        <v>43</v>
      </c>
      <c r="P543" t="s">
        <v>43</v>
      </c>
      <c r="Q543" t="s">
        <v>43</v>
      </c>
      <c r="R543" t="s">
        <v>43</v>
      </c>
      <c r="W543" s="1"/>
      <c r="Y543" s="317"/>
      <c r="AC543" s="317"/>
    </row>
    <row r="544" spans="1:33">
      <c r="A544">
        <v>543</v>
      </c>
      <c r="B544" t="s">
        <v>12964</v>
      </c>
      <c r="C544" t="s">
        <v>12963</v>
      </c>
      <c r="D544" t="s">
        <v>46</v>
      </c>
      <c r="E544" t="s">
        <v>3282</v>
      </c>
      <c r="F544">
        <v>45863</v>
      </c>
      <c r="G544">
        <v>45861</v>
      </c>
      <c r="I544" s="1"/>
      <c r="J544" t="s">
        <v>43</v>
      </c>
      <c r="P544" t="s">
        <v>43</v>
      </c>
      <c r="Q544" t="s">
        <v>43</v>
      </c>
      <c r="R544" t="s">
        <v>43</v>
      </c>
      <c r="W544" s="1"/>
      <c r="Y544" s="317"/>
      <c r="AC544" s="317"/>
    </row>
    <row r="545" spans="1:29">
      <c r="A545">
        <v>544</v>
      </c>
      <c r="B545" t="s">
        <v>12965</v>
      </c>
      <c r="C545" t="s">
        <v>6384</v>
      </c>
      <c r="D545" t="s">
        <v>46</v>
      </c>
      <c r="E545" t="s">
        <v>5748</v>
      </c>
      <c r="F545">
        <v>45870</v>
      </c>
      <c r="G545">
        <v>45869</v>
      </c>
      <c r="I545" s="1"/>
      <c r="J545" t="s">
        <v>43</v>
      </c>
      <c r="P545" t="s">
        <v>43</v>
      </c>
      <c r="Q545" t="s">
        <v>43</v>
      </c>
      <c r="R545" t="s">
        <v>43</v>
      </c>
      <c r="W545" s="1"/>
      <c r="Y545" s="317"/>
      <c r="AC545" s="317"/>
    </row>
    <row r="546" spans="1:29">
      <c r="A546">
        <v>545</v>
      </c>
      <c r="B546" t="s">
        <v>12966</v>
      </c>
      <c r="C546" t="s">
        <v>12967</v>
      </c>
      <c r="D546" t="s">
        <v>5772</v>
      </c>
      <c r="E546" t="s">
        <v>5775</v>
      </c>
      <c r="I546" s="1">
        <v>45847</v>
      </c>
      <c r="J546">
        <v>7</v>
      </c>
      <c r="L546" t="s">
        <v>16353</v>
      </c>
      <c r="M546" t="s">
        <v>12268</v>
      </c>
      <c r="N546">
        <v>50018080</v>
      </c>
      <c r="O546" t="s">
        <v>6518</v>
      </c>
      <c r="P546">
        <v>2</v>
      </c>
      <c r="Q546">
        <v>7</v>
      </c>
      <c r="R546">
        <v>1</v>
      </c>
      <c r="S546" t="s">
        <v>12256</v>
      </c>
      <c r="W546" s="1">
        <v>46081</v>
      </c>
      <c r="X546">
        <v>2</v>
      </c>
      <c r="Y546" s="317">
        <v>53160</v>
      </c>
      <c r="Z546">
        <v>26.2</v>
      </c>
      <c r="AA546">
        <v>2</v>
      </c>
      <c r="AB546" t="s">
        <v>95</v>
      </c>
      <c r="AC546" s="317">
        <v>99948</v>
      </c>
    </row>
    <row r="547" spans="1:29">
      <c r="A547">
        <v>546</v>
      </c>
      <c r="B547" t="s">
        <v>12968</v>
      </c>
      <c r="C547" t="s">
        <v>12969</v>
      </c>
      <c r="D547" t="s">
        <v>5772</v>
      </c>
      <c r="E547" t="s">
        <v>5775</v>
      </c>
      <c r="I547" s="1">
        <v>45847</v>
      </c>
      <c r="J547">
        <v>7</v>
      </c>
      <c r="L547" t="s">
        <v>16353</v>
      </c>
      <c r="M547" t="s">
        <v>12268</v>
      </c>
      <c r="N547">
        <v>50018094</v>
      </c>
      <c r="O547" t="s">
        <v>6518</v>
      </c>
      <c r="P547">
        <v>8</v>
      </c>
      <c r="Q547">
        <v>7</v>
      </c>
      <c r="R547">
        <v>8</v>
      </c>
      <c r="W547" s="1">
        <v>45891</v>
      </c>
      <c r="X547">
        <v>8</v>
      </c>
      <c r="Y547" s="317">
        <v>241750</v>
      </c>
      <c r="Z547">
        <v>25.8</v>
      </c>
      <c r="AA547">
        <v>8</v>
      </c>
      <c r="AB547" t="s">
        <v>95</v>
      </c>
      <c r="AC547" s="317">
        <v>411654</v>
      </c>
    </row>
    <row r="548" spans="1:29">
      <c r="A548">
        <v>547</v>
      </c>
      <c r="B548" t="s">
        <v>6331</v>
      </c>
      <c r="C548" t="s">
        <v>6332</v>
      </c>
      <c r="D548" t="s">
        <v>5942</v>
      </c>
      <c r="E548" t="s">
        <v>5993</v>
      </c>
      <c r="F548">
        <v>45894</v>
      </c>
      <c r="G548" t="s">
        <v>5750</v>
      </c>
      <c r="I548" s="1"/>
      <c r="J548" t="s">
        <v>43</v>
      </c>
      <c r="P548" t="s">
        <v>43</v>
      </c>
      <c r="Q548" t="s">
        <v>43</v>
      </c>
      <c r="R548" t="s">
        <v>43</v>
      </c>
      <c r="W548" s="1"/>
      <c r="Y548" s="317"/>
      <c r="AC548" s="317"/>
    </row>
    <row r="549" spans="1:29">
      <c r="A549">
        <v>548</v>
      </c>
      <c r="B549" t="s">
        <v>6328</v>
      </c>
      <c r="C549" t="s">
        <v>6329</v>
      </c>
      <c r="D549" t="s">
        <v>5942</v>
      </c>
      <c r="E549" t="s">
        <v>5944</v>
      </c>
      <c r="F549">
        <v>45943</v>
      </c>
      <c r="G549" t="s">
        <v>5750</v>
      </c>
      <c r="I549" s="1"/>
      <c r="J549" t="s">
        <v>43</v>
      </c>
      <c r="P549" t="s">
        <v>43</v>
      </c>
      <c r="Q549" t="s">
        <v>43</v>
      </c>
      <c r="R549" t="s">
        <v>43</v>
      </c>
      <c r="W549" s="1"/>
      <c r="Y549" s="317"/>
      <c r="AC549" s="317"/>
    </row>
    <row r="550" spans="1:29">
      <c r="A550">
        <v>549</v>
      </c>
      <c r="B550" t="s">
        <v>6349</v>
      </c>
      <c r="C550" t="s">
        <v>6350</v>
      </c>
      <c r="D550" t="s">
        <v>5942</v>
      </c>
      <c r="E550" t="s">
        <v>5944</v>
      </c>
      <c r="F550">
        <v>45902</v>
      </c>
      <c r="G550" t="s">
        <v>5750</v>
      </c>
      <c r="H550" t="s">
        <v>12589</v>
      </c>
      <c r="I550" s="1"/>
      <c r="J550" t="s">
        <v>43</v>
      </c>
      <c r="P550" t="s">
        <v>43</v>
      </c>
      <c r="Q550" t="s">
        <v>43</v>
      </c>
      <c r="R550" t="s">
        <v>43</v>
      </c>
      <c r="W550" s="1"/>
      <c r="Y550" s="317"/>
      <c r="AC550" s="317"/>
    </row>
    <row r="551" spans="1:29">
      <c r="A551">
        <v>550</v>
      </c>
      <c r="B551" t="s">
        <v>12970</v>
      </c>
      <c r="C551" t="s">
        <v>12971</v>
      </c>
      <c r="D551" t="s">
        <v>5942</v>
      </c>
      <c r="E551" t="s">
        <v>5944</v>
      </c>
      <c r="I551" s="1">
        <v>45846</v>
      </c>
      <c r="J551">
        <v>7</v>
      </c>
      <c r="L551" t="s">
        <v>16353</v>
      </c>
      <c r="M551" t="s">
        <v>12167</v>
      </c>
      <c r="N551">
        <v>50017487</v>
      </c>
      <c r="O551" t="s">
        <v>267</v>
      </c>
      <c r="P551">
        <v>8</v>
      </c>
      <c r="Q551">
        <v>7</v>
      </c>
      <c r="R551">
        <v>8</v>
      </c>
      <c r="U551" t="s">
        <v>12589</v>
      </c>
      <c r="W551" s="1">
        <v>45899</v>
      </c>
      <c r="X551">
        <v>8</v>
      </c>
      <c r="Y551" s="317">
        <v>63040</v>
      </c>
      <c r="Z551">
        <v>25.8</v>
      </c>
      <c r="AA551">
        <v>8</v>
      </c>
      <c r="AB551" t="s">
        <v>179</v>
      </c>
      <c r="AC551" s="317">
        <v>122057</v>
      </c>
    </row>
    <row r="552" spans="1:29">
      <c r="A552">
        <v>551</v>
      </c>
      <c r="B552" t="s">
        <v>12972</v>
      </c>
      <c r="C552" t="s">
        <v>12973</v>
      </c>
      <c r="D552" t="s">
        <v>5942</v>
      </c>
      <c r="E552" t="s">
        <v>5944</v>
      </c>
      <c r="I552" s="1">
        <v>45846</v>
      </c>
      <c r="J552">
        <v>7</v>
      </c>
      <c r="L552" t="s">
        <v>16353</v>
      </c>
      <c r="M552" t="s">
        <v>12167</v>
      </c>
      <c r="N552">
        <v>50017491</v>
      </c>
      <c r="O552" t="s">
        <v>267</v>
      </c>
      <c r="P552">
        <v>8</v>
      </c>
      <c r="Q552">
        <v>7</v>
      </c>
      <c r="R552">
        <v>7</v>
      </c>
      <c r="W552" s="1">
        <v>45869</v>
      </c>
      <c r="X552">
        <v>7</v>
      </c>
      <c r="Y552" s="317">
        <v>33300</v>
      </c>
      <c r="Z552">
        <v>25.8</v>
      </c>
      <c r="AA552">
        <v>8</v>
      </c>
      <c r="AB552" t="s">
        <v>179</v>
      </c>
      <c r="AC552" s="317">
        <v>64474</v>
      </c>
    </row>
    <row r="553" spans="1:29">
      <c r="A553">
        <v>552</v>
      </c>
      <c r="B553" t="s">
        <v>12974</v>
      </c>
      <c r="C553" t="s">
        <v>12975</v>
      </c>
      <c r="D553" t="s">
        <v>5942</v>
      </c>
      <c r="E553" t="s">
        <v>5944</v>
      </c>
      <c r="I553" s="1">
        <v>45846</v>
      </c>
      <c r="J553">
        <v>7</v>
      </c>
      <c r="L553" t="s">
        <v>16353</v>
      </c>
      <c r="M553" t="s">
        <v>12167</v>
      </c>
      <c r="N553">
        <v>50017498</v>
      </c>
      <c r="O553" t="s">
        <v>267</v>
      </c>
      <c r="P553">
        <v>8</v>
      </c>
      <c r="Q553">
        <v>7</v>
      </c>
      <c r="R553">
        <v>8</v>
      </c>
      <c r="U553" t="s">
        <v>12589</v>
      </c>
      <c r="W553" s="1">
        <v>45899</v>
      </c>
      <c r="X553">
        <v>8</v>
      </c>
      <c r="Y553" s="317">
        <v>49060</v>
      </c>
      <c r="Z553">
        <v>25.8</v>
      </c>
      <c r="AA553">
        <v>8</v>
      </c>
      <c r="AB553" t="s">
        <v>179</v>
      </c>
      <c r="AC553" s="317">
        <v>95009</v>
      </c>
    </row>
    <row r="554" spans="1:29">
      <c r="A554">
        <v>553</v>
      </c>
      <c r="B554" t="s">
        <v>12976</v>
      </c>
      <c r="C554" t="s">
        <v>12977</v>
      </c>
      <c r="D554" t="s">
        <v>5942</v>
      </c>
      <c r="E554" t="s">
        <v>5944</v>
      </c>
      <c r="I554" s="1">
        <v>45846</v>
      </c>
      <c r="J554">
        <v>7</v>
      </c>
      <c r="L554" t="s">
        <v>16353</v>
      </c>
      <c r="M554" t="s">
        <v>12167</v>
      </c>
      <c r="N554">
        <v>50017501</v>
      </c>
      <c r="O554" t="s">
        <v>267</v>
      </c>
      <c r="P554">
        <v>8</v>
      </c>
      <c r="Q554">
        <v>7</v>
      </c>
      <c r="R554">
        <v>8</v>
      </c>
      <c r="U554" t="s">
        <v>12589</v>
      </c>
      <c r="W554" s="1">
        <v>45899</v>
      </c>
      <c r="X554">
        <v>8</v>
      </c>
      <c r="Y554" s="317">
        <v>36360</v>
      </c>
      <c r="Z554">
        <v>25.8</v>
      </c>
      <c r="AA554">
        <v>8</v>
      </c>
      <c r="AB554" t="s">
        <v>179</v>
      </c>
      <c r="AC554" s="317">
        <v>70418</v>
      </c>
    </row>
    <row r="555" spans="1:29">
      <c r="A555">
        <v>554</v>
      </c>
      <c r="B555" t="s">
        <v>12978</v>
      </c>
      <c r="C555" t="s">
        <v>12979</v>
      </c>
      <c r="D555" t="s">
        <v>5942</v>
      </c>
      <c r="E555" t="s">
        <v>5944</v>
      </c>
      <c r="I555" s="1">
        <v>45846</v>
      </c>
      <c r="J555">
        <v>7</v>
      </c>
      <c r="L555" t="s">
        <v>16353</v>
      </c>
      <c r="M555" t="s">
        <v>12167</v>
      </c>
      <c r="N555">
        <v>50017505</v>
      </c>
      <c r="O555" t="s">
        <v>267</v>
      </c>
      <c r="P555">
        <v>11</v>
      </c>
      <c r="Q555">
        <v>7</v>
      </c>
      <c r="R555">
        <v>9</v>
      </c>
      <c r="S555" t="s">
        <v>12176</v>
      </c>
      <c r="U555" t="s">
        <v>12150</v>
      </c>
      <c r="W555" s="1">
        <v>45930</v>
      </c>
      <c r="X555">
        <v>9</v>
      </c>
      <c r="Y555" s="317">
        <v>65950</v>
      </c>
      <c r="Z555">
        <v>25.11</v>
      </c>
      <c r="AA555">
        <v>11</v>
      </c>
      <c r="AB555" t="s">
        <v>179</v>
      </c>
      <c r="AC555" s="317">
        <v>135033</v>
      </c>
    </row>
    <row r="556" spans="1:29">
      <c r="A556">
        <v>555</v>
      </c>
      <c r="B556" t="s">
        <v>12980</v>
      </c>
      <c r="C556" t="s">
        <v>12981</v>
      </c>
      <c r="D556" t="s">
        <v>5942</v>
      </c>
      <c r="E556" t="s">
        <v>5944</v>
      </c>
      <c r="I556" s="1">
        <v>45846</v>
      </c>
      <c r="J556">
        <v>7</v>
      </c>
      <c r="L556" t="s">
        <v>16353</v>
      </c>
      <c r="M556" t="s">
        <v>12167</v>
      </c>
      <c r="N556">
        <v>50017511</v>
      </c>
      <c r="O556" t="s">
        <v>267</v>
      </c>
      <c r="P556">
        <v>8</v>
      </c>
      <c r="Q556">
        <v>7</v>
      </c>
      <c r="R556">
        <v>7</v>
      </c>
      <c r="W556" s="1">
        <v>45869</v>
      </c>
      <c r="X556">
        <v>7</v>
      </c>
      <c r="Y556" s="317">
        <v>23620</v>
      </c>
      <c r="Z556">
        <v>25.8</v>
      </c>
      <c r="AA556">
        <v>8</v>
      </c>
      <c r="AB556" t="s">
        <v>179</v>
      </c>
      <c r="AC556" s="317">
        <v>45734</v>
      </c>
    </row>
    <row r="557" spans="1:29">
      <c r="A557">
        <v>556</v>
      </c>
      <c r="B557" t="s">
        <v>12982</v>
      </c>
      <c r="C557" t="s">
        <v>12983</v>
      </c>
      <c r="D557" t="s">
        <v>5942</v>
      </c>
      <c r="E557" t="s">
        <v>5944</v>
      </c>
      <c r="I557" s="1">
        <v>45846</v>
      </c>
      <c r="J557">
        <v>7</v>
      </c>
      <c r="L557" t="s">
        <v>16353</v>
      </c>
      <c r="M557" t="s">
        <v>12167</v>
      </c>
      <c r="N557">
        <v>50017513</v>
      </c>
      <c r="O557" t="s">
        <v>267</v>
      </c>
      <c r="P557">
        <v>9</v>
      </c>
      <c r="Q557">
        <v>7</v>
      </c>
      <c r="R557">
        <v>9</v>
      </c>
      <c r="U557" t="s">
        <v>12589</v>
      </c>
      <c r="W557" s="1">
        <v>45930</v>
      </c>
      <c r="X557">
        <v>9</v>
      </c>
      <c r="Y557" s="317">
        <v>32340</v>
      </c>
      <c r="Z557">
        <v>25.1</v>
      </c>
      <c r="AA557">
        <v>10</v>
      </c>
      <c r="AB557" t="s">
        <v>179</v>
      </c>
      <c r="AC557" s="317">
        <v>62631</v>
      </c>
    </row>
    <row r="558" spans="1:29">
      <c r="A558">
        <v>557</v>
      </c>
      <c r="B558" t="s">
        <v>12984</v>
      </c>
      <c r="C558" t="s">
        <v>12985</v>
      </c>
      <c r="D558" t="s">
        <v>5942</v>
      </c>
      <c r="E558" t="s">
        <v>5944</v>
      </c>
      <c r="I558" s="1">
        <v>45846</v>
      </c>
      <c r="J558">
        <v>7</v>
      </c>
      <c r="L558" t="s">
        <v>16353</v>
      </c>
      <c r="M558" t="s">
        <v>12167</v>
      </c>
      <c r="N558">
        <v>50017514</v>
      </c>
      <c r="O558" t="s">
        <v>267</v>
      </c>
      <c r="P558">
        <v>8</v>
      </c>
      <c r="Q558">
        <v>7</v>
      </c>
      <c r="R558">
        <v>8</v>
      </c>
      <c r="U558" t="s">
        <v>12589</v>
      </c>
      <c r="W558" s="1">
        <v>45899</v>
      </c>
      <c r="X558">
        <v>8</v>
      </c>
      <c r="Y558" s="317">
        <v>30640</v>
      </c>
      <c r="Z558">
        <v>25.8</v>
      </c>
      <c r="AA558">
        <v>8</v>
      </c>
      <c r="AB558" t="s">
        <v>179</v>
      </c>
      <c r="AC558" s="317">
        <v>59328</v>
      </c>
    </row>
    <row r="559" spans="1:29">
      <c r="A559">
        <v>558</v>
      </c>
      <c r="B559" t="s">
        <v>12986</v>
      </c>
      <c r="C559" t="s">
        <v>12987</v>
      </c>
      <c r="D559" t="s">
        <v>5942</v>
      </c>
      <c r="E559" t="s">
        <v>5944</v>
      </c>
      <c r="I559" s="1">
        <v>45846</v>
      </c>
      <c r="J559">
        <v>7</v>
      </c>
      <c r="L559" t="s">
        <v>16353</v>
      </c>
      <c r="M559" t="s">
        <v>12167</v>
      </c>
      <c r="N559">
        <v>50017516</v>
      </c>
      <c r="O559" t="s">
        <v>267</v>
      </c>
      <c r="P559">
        <v>9</v>
      </c>
      <c r="Q559">
        <v>7</v>
      </c>
      <c r="R559">
        <v>9</v>
      </c>
      <c r="U559" t="s">
        <v>12150</v>
      </c>
      <c r="W559" s="1">
        <v>45930</v>
      </c>
      <c r="X559">
        <v>9</v>
      </c>
      <c r="Y559" s="317">
        <v>44680</v>
      </c>
      <c r="Z559">
        <v>25.1</v>
      </c>
      <c r="AA559">
        <v>10</v>
      </c>
      <c r="AB559" t="s">
        <v>179</v>
      </c>
      <c r="AC559" s="317">
        <v>86515</v>
      </c>
    </row>
    <row r="560" spans="1:29">
      <c r="A560">
        <v>559</v>
      </c>
      <c r="B560" t="s">
        <v>12988</v>
      </c>
      <c r="C560" t="s">
        <v>12989</v>
      </c>
      <c r="D560" t="s">
        <v>5942</v>
      </c>
      <c r="E560" t="s">
        <v>5944</v>
      </c>
      <c r="I560" s="1">
        <v>45846</v>
      </c>
      <c r="J560">
        <v>7</v>
      </c>
      <c r="L560" t="s">
        <v>16353</v>
      </c>
      <c r="M560" t="s">
        <v>12167</v>
      </c>
      <c r="N560">
        <v>50017518</v>
      </c>
      <c r="O560" t="s">
        <v>12198</v>
      </c>
      <c r="P560">
        <v>9</v>
      </c>
      <c r="Q560">
        <v>7</v>
      </c>
      <c r="R560">
        <v>9</v>
      </c>
      <c r="S560" t="s">
        <v>12176</v>
      </c>
      <c r="U560" t="s">
        <v>12447</v>
      </c>
      <c r="W560" s="1">
        <v>45930</v>
      </c>
      <c r="X560">
        <v>9</v>
      </c>
      <c r="Y560" s="317">
        <v>67910</v>
      </c>
      <c r="Z560">
        <v>25.9</v>
      </c>
      <c r="AA560">
        <v>9</v>
      </c>
      <c r="AB560" t="s">
        <v>179</v>
      </c>
      <c r="AC560" s="317">
        <v>142577</v>
      </c>
    </row>
    <row r="561" spans="1:29">
      <c r="A561">
        <v>560</v>
      </c>
      <c r="B561" t="s">
        <v>12990</v>
      </c>
      <c r="C561" t="s">
        <v>12991</v>
      </c>
      <c r="D561" t="s">
        <v>5772</v>
      </c>
      <c r="E561" t="s">
        <v>5775</v>
      </c>
      <c r="I561" s="1">
        <v>45848</v>
      </c>
      <c r="J561">
        <v>7</v>
      </c>
      <c r="L561" t="s">
        <v>16353</v>
      </c>
      <c r="M561" t="s">
        <v>10832</v>
      </c>
      <c r="O561" t="s">
        <v>6518</v>
      </c>
      <c r="P561">
        <v>9</v>
      </c>
      <c r="Q561">
        <v>7</v>
      </c>
      <c r="R561">
        <v>9</v>
      </c>
      <c r="W561" s="1">
        <v>45930</v>
      </c>
      <c r="X561">
        <v>0</v>
      </c>
      <c r="Y561" s="317">
        <v>31660</v>
      </c>
      <c r="Z561">
        <v>25.9</v>
      </c>
      <c r="AA561">
        <v>9</v>
      </c>
      <c r="AB561" t="s">
        <v>411</v>
      </c>
      <c r="AC561" s="317">
        <v>82900</v>
      </c>
    </row>
    <row r="562" spans="1:29">
      <c r="A562">
        <v>561</v>
      </c>
      <c r="B562" t="s">
        <v>12992</v>
      </c>
      <c r="C562" t="s">
        <v>12993</v>
      </c>
      <c r="D562" t="s">
        <v>5772</v>
      </c>
      <c r="E562" t="s">
        <v>5775</v>
      </c>
      <c r="I562" s="1">
        <v>45848</v>
      </c>
      <c r="J562">
        <v>7</v>
      </c>
      <c r="L562" t="s">
        <v>16353</v>
      </c>
      <c r="M562" t="s">
        <v>10832</v>
      </c>
      <c r="O562" t="s">
        <v>6518</v>
      </c>
      <c r="P562">
        <v>9</v>
      </c>
      <c r="Q562">
        <v>7</v>
      </c>
      <c r="R562">
        <v>9</v>
      </c>
      <c r="W562" s="1">
        <v>45930</v>
      </c>
      <c r="X562">
        <v>0</v>
      </c>
      <c r="Y562" s="317">
        <v>34700</v>
      </c>
      <c r="Z562">
        <v>25.9</v>
      </c>
      <c r="AA562">
        <v>9</v>
      </c>
      <c r="AB562" t="s">
        <v>411</v>
      </c>
      <c r="AC562" s="317">
        <v>90860</v>
      </c>
    </row>
    <row r="563" spans="1:29">
      <c r="A563">
        <v>562</v>
      </c>
      <c r="B563" t="s">
        <v>12994</v>
      </c>
      <c r="C563" t="s">
        <v>12995</v>
      </c>
      <c r="D563" t="s">
        <v>5942</v>
      </c>
      <c r="E563" t="s">
        <v>5944</v>
      </c>
      <c r="F563">
        <v>45862</v>
      </c>
      <c r="G563">
        <v>45861</v>
      </c>
      <c r="I563" s="1">
        <v>45944</v>
      </c>
      <c r="J563">
        <v>10</v>
      </c>
      <c r="L563" t="s">
        <v>16353</v>
      </c>
      <c r="M563" t="s">
        <v>12500</v>
      </c>
      <c r="O563" t="s">
        <v>12198</v>
      </c>
      <c r="P563" t="s">
        <v>43</v>
      </c>
      <c r="Q563">
        <v>11</v>
      </c>
      <c r="R563" t="s">
        <v>43</v>
      </c>
      <c r="W563" s="1"/>
      <c r="Y563" s="317"/>
      <c r="AC563" s="317"/>
    </row>
    <row r="564" spans="1:29">
      <c r="A564">
        <v>563</v>
      </c>
      <c r="B564" t="s">
        <v>12996</v>
      </c>
      <c r="C564" t="s">
        <v>12997</v>
      </c>
      <c r="D564" t="s">
        <v>46</v>
      </c>
      <c r="E564" t="s">
        <v>6161</v>
      </c>
      <c r="F564" t="s">
        <v>11478</v>
      </c>
      <c r="G564">
        <v>45869</v>
      </c>
      <c r="I564" s="1"/>
      <c r="J564" t="s">
        <v>43</v>
      </c>
      <c r="P564" t="s">
        <v>43</v>
      </c>
      <c r="Q564" t="s">
        <v>43</v>
      </c>
      <c r="R564" t="s">
        <v>43</v>
      </c>
      <c r="W564" s="1"/>
      <c r="Y564" s="317"/>
      <c r="AC564" s="317"/>
    </row>
    <row r="565" spans="1:29">
      <c r="A565">
        <v>564</v>
      </c>
      <c r="B565" t="s">
        <v>12998</v>
      </c>
      <c r="C565" t="s">
        <v>12999</v>
      </c>
      <c r="D565" t="s">
        <v>46</v>
      </c>
      <c r="E565" t="s">
        <v>6161</v>
      </c>
      <c r="F565" t="s">
        <v>11478</v>
      </c>
      <c r="G565">
        <v>45864</v>
      </c>
      <c r="I565" s="1">
        <v>45960</v>
      </c>
      <c r="J565">
        <v>10</v>
      </c>
      <c r="L565" t="s">
        <v>16353</v>
      </c>
      <c r="M565" t="s">
        <v>13000</v>
      </c>
      <c r="O565" t="s">
        <v>267</v>
      </c>
      <c r="P565">
        <v>1</v>
      </c>
      <c r="Q565">
        <v>11</v>
      </c>
      <c r="R565">
        <v>12</v>
      </c>
      <c r="W565" s="1">
        <v>46022</v>
      </c>
      <c r="X565">
        <v>12</v>
      </c>
      <c r="Y565" s="317">
        <v>31140</v>
      </c>
      <c r="Z565">
        <v>26.1</v>
      </c>
      <c r="AA565">
        <v>1</v>
      </c>
      <c r="AB565" t="s">
        <v>411</v>
      </c>
      <c r="AC565" s="317">
        <v>80230</v>
      </c>
    </row>
    <row r="566" spans="1:29">
      <c r="A566">
        <v>565</v>
      </c>
      <c r="B566" t="s">
        <v>13001</v>
      </c>
      <c r="C566" t="s">
        <v>13002</v>
      </c>
      <c r="D566" t="s">
        <v>46</v>
      </c>
      <c r="E566" t="s">
        <v>6161</v>
      </c>
      <c r="F566">
        <v>45854</v>
      </c>
      <c r="G566">
        <v>45853</v>
      </c>
      <c r="I566" s="1"/>
      <c r="J566" t="s">
        <v>43</v>
      </c>
      <c r="P566" t="s">
        <v>43</v>
      </c>
      <c r="Q566" t="s">
        <v>43</v>
      </c>
      <c r="R566" t="s">
        <v>43</v>
      </c>
      <c r="W566" s="1"/>
      <c r="Y566" s="317"/>
      <c r="AC566" s="317"/>
    </row>
    <row r="567" spans="1:29">
      <c r="A567">
        <v>566</v>
      </c>
      <c r="B567" t="s">
        <v>13003</v>
      </c>
      <c r="C567" t="s">
        <v>13004</v>
      </c>
      <c r="D567" t="s">
        <v>46</v>
      </c>
      <c r="E567" t="s">
        <v>6161</v>
      </c>
      <c r="F567" t="s">
        <v>11478</v>
      </c>
      <c r="G567">
        <v>45869</v>
      </c>
      <c r="I567" s="1">
        <v>45966</v>
      </c>
      <c r="J567">
        <v>11</v>
      </c>
      <c r="L567" t="s">
        <v>16353</v>
      </c>
      <c r="M567" t="s">
        <v>10832</v>
      </c>
      <c r="O567" t="s">
        <v>267</v>
      </c>
      <c r="P567">
        <v>1</v>
      </c>
      <c r="Q567">
        <v>11</v>
      </c>
      <c r="R567">
        <v>1</v>
      </c>
      <c r="W567" s="1">
        <v>46053</v>
      </c>
      <c r="X567">
        <v>1</v>
      </c>
      <c r="Y567" s="317">
        <v>32190</v>
      </c>
      <c r="Z567">
        <v>26.1</v>
      </c>
      <c r="AA567">
        <v>1</v>
      </c>
      <c r="AB567" t="s">
        <v>411</v>
      </c>
      <c r="AC567" s="317">
        <v>83000</v>
      </c>
    </row>
    <row r="568" spans="1:29">
      <c r="A568">
        <v>567</v>
      </c>
      <c r="B568" t="s">
        <v>13005</v>
      </c>
      <c r="C568" t="s">
        <v>13006</v>
      </c>
      <c r="D568" t="s">
        <v>5772</v>
      </c>
      <c r="E568" t="s">
        <v>5775</v>
      </c>
      <c r="F568">
        <v>45863</v>
      </c>
      <c r="G568">
        <v>45862</v>
      </c>
      <c r="I568" s="1">
        <v>45890</v>
      </c>
      <c r="J568">
        <v>8</v>
      </c>
      <c r="L568" t="s">
        <v>16353</v>
      </c>
      <c r="M568" t="s">
        <v>11745</v>
      </c>
      <c r="O568" t="s">
        <v>6518</v>
      </c>
      <c r="P568">
        <v>11</v>
      </c>
      <c r="Q568">
        <v>9</v>
      </c>
      <c r="R568">
        <v>11</v>
      </c>
      <c r="W568" s="1">
        <v>45991</v>
      </c>
      <c r="X568">
        <v>11</v>
      </c>
      <c r="Y568" s="317">
        <v>48160</v>
      </c>
      <c r="Z568">
        <v>25.11</v>
      </c>
      <c r="AA568">
        <v>11</v>
      </c>
      <c r="AB568" t="s">
        <v>411</v>
      </c>
      <c r="AC568" s="317">
        <v>126540</v>
      </c>
    </row>
    <row r="569" spans="1:29">
      <c r="A569">
        <v>568</v>
      </c>
      <c r="B569" t="s">
        <v>13007</v>
      </c>
      <c r="C569" t="s">
        <v>13008</v>
      </c>
      <c r="D569" t="s">
        <v>5772</v>
      </c>
      <c r="E569" t="s">
        <v>5775</v>
      </c>
      <c r="F569">
        <v>45870</v>
      </c>
      <c r="G569">
        <v>45869</v>
      </c>
      <c r="I569" s="1">
        <v>45895</v>
      </c>
      <c r="J569">
        <v>8</v>
      </c>
      <c r="L569" t="s">
        <v>16353</v>
      </c>
      <c r="M569" t="s">
        <v>13000</v>
      </c>
      <c r="O569" t="s">
        <v>6518</v>
      </c>
      <c r="P569">
        <v>11</v>
      </c>
      <c r="Q569">
        <v>9</v>
      </c>
      <c r="R569">
        <v>11</v>
      </c>
      <c r="W569" s="1">
        <v>45991</v>
      </c>
      <c r="X569">
        <v>11</v>
      </c>
      <c r="Y569" s="317">
        <v>34345</v>
      </c>
      <c r="Z569">
        <v>25.11</v>
      </c>
      <c r="AA569">
        <v>11</v>
      </c>
      <c r="AB569" t="s">
        <v>411</v>
      </c>
      <c r="AC569" s="317">
        <v>91995</v>
      </c>
    </row>
    <row r="570" spans="1:29">
      <c r="A570">
        <v>569</v>
      </c>
      <c r="B570" t="s">
        <v>6370</v>
      </c>
      <c r="C570" t="s">
        <v>6371</v>
      </c>
      <c r="D570" t="s">
        <v>5942</v>
      </c>
      <c r="E570" t="s">
        <v>5944</v>
      </c>
      <c r="F570">
        <v>45936</v>
      </c>
      <c r="G570" t="s">
        <v>5750</v>
      </c>
      <c r="I570" s="1"/>
      <c r="J570" t="s">
        <v>43</v>
      </c>
      <c r="P570" t="s">
        <v>43</v>
      </c>
      <c r="Q570" t="s">
        <v>43</v>
      </c>
      <c r="R570" t="s">
        <v>43</v>
      </c>
      <c r="W570" s="1"/>
      <c r="Y570" s="317"/>
      <c r="AC570" s="317"/>
    </row>
    <row r="571" spans="1:29">
      <c r="A571">
        <v>570</v>
      </c>
      <c r="B571" t="s">
        <v>6388</v>
      </c>
      <c r="C571" t="s">
        <v>6389</v>
      </c>
      <c r="D571" t="s">
        <v>46</v>
      </c>
      <c r="E571" t="s">
        <v>5829</v>
      </c>
      <c r="F571">
        <v>45981</v>
      </c>
      <c r="G571" t="s">
        <v>5750</v>
      </c>
      <c r="I571" s="1"/>
      <c r="J571" t="s">
        <v>43</v>
      </c>
      <c r="P571" t="s">
        <v>43</v>
      </c>
      <c r="Q571" t="s">
        <v>43</v>
      </c>
      <c r="R571" t="s">
        <v>43</v>
      </c>
      <c r="W571" s="1"/>
      <c r="Y571" s="317"/>
      <c r="AC571" s="317"/>
    </row>
    <row r="572" spans="1:29">
      <c r="A572">
        <v>571</v>
      </c>
      <c r="B572" t="s">
        <v>6397</v>
      </c>
      <c r="C572" t="s">
        <v>12270</v>
      </c>
      <c r="D572" t="s">
        <v>5942</v>
      </c>
      <c r="E572" t="s">
        <v>5944</v>
      </c>
      <c r="F572">
        <v>45698</v>
      </c>
      <c r="G572" t="s">
        <v>5750</v>
      </c>
      <c r="I572" s="1"/>
      <c r="J572" t="s">
        <v>43</v>
      </c>
      <c r="P572" t="s">
        <v>43</v>
      </c>
      <c r="Q572" t="s">
        <v>43</v>
      </c>
      <c r="R572" t="s">
        <v>43</v>
      </c>
      <c r="W572" s="1"/>
      <c r="Y572" s="317"/>
      <c r="AC572" s="317"/>
    </row>
    <row r="573" spans="1:29">
      <c r="A573">
        <v>572</v>
      </c>
      <c r="B573" t="s">
        <v>13009</v>
      </c>
      <c r="C573" t="s">
        <v>13010</v>
      </c>
      <c r="D573" t="s">
        <v>46</v>
      </c>
      <c r="E573" t="s">
        <v>6161</v>
      </c>
      <c r="F573">
        <v>45862</v>
      </c>
      <c r="G573">
        <v>45860</v>
      </c>
      <c r="I573" s="1"/>
      <c r="J573" t="s">
        <v>43</v>
      </c>
      <c r="P573" t="s">
        <v>43</v>
      </c>
      <c r="Q573" t="s">
        <v>43</v>
      </c>
      <c r="R573" t="s">
        <v>43</v>
      </c>
      <c r="W573" s="1"/>
      <c r="Y573" s="317"/>
      <c r="AC573" s="317"/>
    </row>
    <row r="574" spans="1:29">
      <c r="A574">
        <v>573</v>
      </c>
      <c r="B574" t="s">
        <v>13011</v>
      </c>
      <c r="C574" t="s">
        <v>13012</v>
      </c>
      <c r="D574" t="s">
        <v>46</v>
      </c>
      <c r="E574" t="s">
        <v>5829</v>
      </c>
      <c r="I574" s="1">
        <v>45853</v>
      </c>
      <c r="J574">
        <v>7</v>
      </c>
      <c r="L574" t="s">
        <v>16353</v>
      </c>
      <c r="M574" t="s">
        <v>12175</v>
      </c>
      <c r="N574">
        <v>50018508</v>
      </c>
      <c r="O574" t="s">
        <v>10340</v>
      </c>
      <c r="P574">
        <v>8</v>
      </c>
      <c r="Q574">
        <v>7</v>
      </c>
      <c r="R574">
        <v>8</v>
      </c>
      <c r="U574" t="s">
        <v>12480</v>
      </c>
      <c r="W574" s="1">
        <v>45900</v>
      </c>
      <c r="X574">
        <v>8</v>
      </c>
      <c r="Y574" s="317">
        <v>57170</v>
      </c>
      <c r="Z574">
        <v>25.8</v>
      </c>
      <c r="AA574">
        <v>8</v>
      </c>
      <c r="AB574" t="s">
        <v>179</v>
      </c>
      <c r="AC574" s="317">
        <v>100205</v>
      </c>
    </row>
    <row r="575" spans="1:29">
      <c r="A575">
        <v>574</v>
      </c>
      <c r="B575" t="s">
        <v>6403</v>
      </c>
      <c r="C575" t="s">
        <v>6404</v>
      </c>
      <c r="D575" t="s">
        <v>46</v>
      </c>
      <c r="E575" t="s">
        <v>3282</v>
      </c>
      <c r="F575">
        <v>45894</v>
      </c>
      <c r="G575" t="s">
        <v>5750</v>
      </c>
      <c r="H575" t="s">
        <v>12936</v>
      </c>
      <c r="I575" s="1"/>
      <c r="J575" t="s">
        <v>43</v>
      </c>
      <c r="P575" t="s">
        <v>43</v>
      </c>
      <c r="Q575" t="s">
        <v>43</v>
      </c>
      <c r="R575" t="s">
        <v>43</v>
      </c>
      <c r="W575" s="1"/>
      <c r="Y575" s="317"/>
      <c r="AC575" s="317"/>
    </row>
    <row r="576" spans="1:29">
      <c r="A576">
        <v>575</v>
      </c>
      <c r="B576" t="s">
        <v>6410</v>
      </c>
      <c r="C576" t="s">
        <v>6411</v>
      </c>
      <c r="D576" t="s">
        <v>5772</v>
      </c>
      <c r="E576" t="s">
        <v>5775</v>
      </c>
      <c r="F576">
        <v>45910</v>
      </c>
      <c r="G576" t="s">
        <v>5750</v>
      </c>
      <c r="H576" t="s">
        <v>12150</v>
      </c>
      <c r="I576" s="1"/>
      <c r="J576" t="s">
        <v>43</v>
      </c>
      <c r="P576" t="s">
        <v>43</v>
      </c>
      <c r="Q576" t="s">
        <v>43</v>
      </c>
      <c r="R576" t="s">
        <v>43</v>
      </c>
      <c r="W576" s="1"/>
      <c r="Y576" s="317"/>
      <c r="AC576" s="317"/>
    </row>
    <row r="577" spans="1:29">
      <c r="A577">
        <v>576</v>
      </c>
      <c r="B577" t="s">
        <v>13013</v>
      </c>
      <c r="C577" t="s">
        <v>13014</v>
      </c>
      <c r="D577" t="s">
        <v>46</v>
      </c>
      <c r="E577" t="s">
        <v>6161</v>
      </c>
      <c r="F577" t="s">
        <v>11478</v>
      </c>
      <c r="G577">
        <v>45863</v>
      </c>
      <c r="H577" t="s">
        <v>12158</v>
      </c>
      <c r="I577" s="1"/>
      <c r="J577" t="s">
        <v>43</v>
      </c>
      <c r="P577" t="s">
        <v>43</v>
      </c>
      <c r="Q577" t="s">
        <v>43</v>
      </c>
      <c r="R577" t="s">
        <v>43</v>
      </c>
      <c r="W577" s="1"/>
      <c r="Y577" s="317"/>
      <c r="AC577" s="317"/>
    </row>
    <row r="578" spans="1:29">
      <c r="A578">
        <v>577</v>
      </c>
      <c r="B578" t="s">
        <v>6393</v>
      </c>
      <c r="C578" t="s">
        <v>6394</v>
      </c>
      <c r="D578" t="s">
        <v>46</v>
      </c>
      <c r="E578" t="s">
        <v>5748</v>
      </c>
      <c r="F578">
        <v>45931</v>
      </c>
      <c r="G578" t="s">
        <v>5750</v>
      </c>
      <c r="I578" s="1"/>
      <c r="J578" t="s">
        <v>43</v>
      </c>
      <c r="P578" t="s">
        <v>43</v>
      </c>
      <c r="Q578" t="s">
        <v>43</v>
      </c>
      <c r="R578" t="s">
        <v>43</v>
      </c>
      <c r="W578" s="1"/>
      <c r="Y578" s="317"/>
      <c r="AC578" s="317"/>
    </row>
    <row r="579" spans="1:29">
      <c r="A579">
        <v>578</v>
      </c>
      <c r="B579" t="s">
        <v>13015</v>
      </c>
      <c r="C579" t="s">
        <v>13016</v>
      </c>
      <c r="D579" t="s">
        <v>5772</v>
      </c>
      <c r="E579" t="s">
        <v>5775</v>
      </c>
      <c r="F579">
        <v>45876</v>
      </c>
      <c r="G579">
        <v>45875</v>
      </c>
      <c r="I579" s="1"/>
      <c r="J579" t="s">
        <v>43</v>
      </c>
      <c r="P579" t="s">
        <v>43</v>
      </c>
      <c r="Q579" t="s">
        <v>43</v>
      </c>
      <c r="R579" t="s">
        <v>43</v>
      </c>
      <c r="W579" s="1"/>
      <c r="Y579" s="317"/>
      <c r="AC579" s="317"/>
    </row>
    <row r="580" spans="1:29">
      <c r="A580">
        <v>579</v>
      </c>
      <c r="B580" t="s">
        <v>6400</v>
      </c>
      <c r="C580" t="s">
        <v>6401</v>
      </c>
      <c r="D580" t="s">
        <v>5942</v>
      </c>
      <c r="E580" t="s">
        <v>5944</v>
      </c>
      <c r="F580">
        <v>45908</v>
      </c>
      <c r="G580" t="s">
        <v>5750</v>
      </c>
      <c r="H580" t="s">
        <v>13017</v>
      </c>
      <c r="I580" s="1"/>
      <c r="J580" t="s">
        <v>43</v>
      </c>
      <c r="P580" t="s">
        <v>43</v>
      </c>
      <c r="Q580" t="s">
        <v>43</v>
      </c>
      <c r="R580" t="s">
        <v>43</v>
      </c>
      <c r="W580" s="1"/>
      <c r="Y580" s="317"/>
      <c r="AC580" s="317"/>
    </row>
    <row r="581" spans="1:29">
      <c r="A581">
        <v>580</v>
      </c>
      <c r="B581" t="s">
        <v>13018</v>
      </c>
      <c r="C581" t="s">
        <v>13019</v>
      </c>
      <c r="D581" t="s">
        <v>5772</v>
      </c>
      <c r="E581" t="s">
        <v>5775</v>
      </c>
      <c r="F581">
        <v>45873</v>
      </c>
      <c r="G581">
        <v>45872</v>
      </c>
      <c r="I581" s="1">
        <v>45891</v>
      </c>
      <c r="J581">
        <v>8</v>
      </c>
      <c r="L581" t="s">
        <v>16353</v>
      </c>
      <c r="M581" t="s">
        <v>5689</v>
      </c>
      <c r="O581" t="s">
        <v>6518</v>
      </c>
      <c r="P581">
        <v>11</v>
      </c>
      <c r="Q581">
        <v>9</v>
      </c>
      <c r="R581">
        <v>11</v>
      </c>
      <c r="W581" s="1">
        <v>45991</v>
      </c>
      <c r="X581">
        <v>11</v>
      </c>
      <c r="Y581" s="317">
        <v>33360</v>
      </c>
      <c r="Z581">
        <v>25.11</v>
      </c>
      <c r="AA581">
        <v>11</v>
      </c>
      <c r="AB581" t="s">
        <v>411</v>
      </c>
      <c r="AC581" s="317">
        <v>87350</v>
      </c>
    </row>
    <row r="582" spans="1:29">
      <c r="A582">
        <v>581</v>
      </c>
      <c r="B582" t="s">
        <v>13020</v>
      </c>
      <c r="C582" t="s">
        <v>13021</v>
      </c>
      <c r="D582" t="s">
        <v>5772</v>
      </c>
      <c r="E582" t="s">
        <v>5775</v>
      </c>
      <c r="F582">
        <v>45870</v>
      </c>
      <c r="G582">
        <v>45871</v>
      </c>
      <c r="I582" s="1">
        <v>45910</v>
      </c>
      <c r="J582">
        <v>9</v>
      </c>
      <c r="L582" t="s">
        <v>16353</v>
      </c>
      <c r="M582" t="s">
        <v>10832</v>
      </c>
      <c r="O582" t="s">
        <v>6518</v>
      </c>
      <c r="P582">
        <v>11</v>
      </c>
      <c r="Q582">
        <v>9</v>
      </c>
      <c r="R582">
        <v>11</v>
      </c>
      <c r="W582" s="1">
        <v>45991</v>
      </c>
      <c r="X582">
        <v>11</v>
      </c>
      <c r="Y582" s="317">
        <v>23620</v>
      </c>
      <c r="Z582">
        <v>25.11</v>
      </c>
      <c r="AA582">
        <v>11</v>
      </c>
      <c r="AB582" t="s">
        <v>411</v>
      </c>
      <c r="AC582" s="317">
        <v>61840</v>
      </c>
    </row>
    <row r="583" spans="1:29">
      <c r="A583">
        <v>582</v>
      </c>
      <c r="B583" t="s">
        <v>13022</v>
      </c>
      <c r="C583" t="s">
        <v>13023</v>
      </c>
      <c r="D583" t="s">
        <v>46</v>
      </c>
      <c r="E583" t="s">
        <v>5754</v>
      </c>
      <c r="I583" s="1">
        <v>45856</v>
      </c>
      <c r="J583">
        <v>7</v>
      </c>
      <c r="L583" t="s">
        <v>16353</v>
      </c>
      <c r="M583" t="s">
        <v>13024</v>
      </c>
      <c r="N583">
        <v>50020071</v>
      </c>
      <c r="O583" t="s">
        <v>6518</v>
      </c>
      <c r="P583" t="s">
        <v>43</v>
      </c>
      <c r="Q583">
        <v>9</v>
      </c>
      <c r="R583" t="s">
        <v>43</v>
      </c>
      <c r="W583" s="1"/>
      <c r="Y583" s="317"/>
      <c r="AC583" s="317"/>
    </row>
    <row r="584" spans="1:29">
      <c r="A584">
        <v>583</v>
      </c>
      <c r="B584" t="s">
        <v>13025</v>
      </c>
      <c r="C584" t="s">
        <v>13026</v>
      </c>
      <c r="D584" t="s">
        <v>46</v>
      </c>
      <c r="E584" t="s">
        <v>5748</v>
      </c>
      <c r="F584">
        <v>45866</v>
      </c>
      <c r="G584">
        <v>45864</v>
      </c>
      <c r="I584" s="1"/>
      <c r="J584" t="s">
        <v>43</v>
      </c>
      <c r="P584" t="s">
        <v>43</v>
      </c>
      <c r="Q584" t="s">
        <v>43</v>
      </c>
      <c r="R584" t="s">
        <v>43</v>
      </c>
      <c r="W584" s="1"/>
      <c r="Y584" s="317"/>
      <c r="AC584" s="317"/>
    </row>
    <row r="585" spans="1:29">
      <c r="A585">
        <v>584</v>
      </c>
      <c r="B585" t="s">
        <v>6424</v>
      </c>
      <c r="C585" t="s">
        <v>6425</v>
      </c>
      <c r="D585" t="s">
        <v>5772</v>
      </c>
      <c r="E585" t="s">
        <v>5775</v>
      </c>
      <c r="F585">
        <v>45901</v>
      </c>
      <c r="G585" t="s">
        <v>5750</v>
      </c>
      <c r="I585" s="1"/>
      <c r="J585" t="s">
        <v>43</v>
      </c>
      <c r="P585" t="s">
        <v>43</v>
      </c>
      <c r="Q585" t="s">
        <v>43</v>
      </c>
      <c r="R585" t="s">
        <v>43</v>
      </c>
      <c r="W585" s="1"/>
      <c r="Y585" s="317"/>
      <c r="AC585" s="317"/>
    </row>
    <row r="586" spans="1:29">
      <c r="A586">
        <v>585</v>
      </c>
      <c r="B586" t="s">
        <v>13027</v>
      </c>
      <c r="C586" t="s">
        <v>13028</v>
      </c>
      <c r="D586" t="s">
        <v>46</v>
      </c>
      <c r="E586" t="s">
        <v>5829</v>
      </c>
      <c r="F586">
        <v>45877</v>
      </c>
      <c r="G586">
        <v>45875</v>
      </c>
      <c r="I586" s="1"/>
      <c r="J586" t="s">
        <v>43</v>
      </c>
      <c r="P586" t="s">
        <v>43</v>
      </c>
      <c r="Q586" t="s">
        <v>43</v>
      </c>
      <c r="R586" t="s">
        <v>43</v>
      </c>
      <c r="W586" s="1"/>
      <c r="Y586" s="317"/>
      <c r="AC586" s="317"/>
    </row>
    <row r="587" spans="1:29">
      <c r="A587">
        <v>586</v>
      </c>
      <c r="B587" t="s">
        <v>6436</v>
      </c>
      <c r="C587" t="s">
        <v>6437</v>
      </c>
      <c r="D587" t="s">
        <v>46</v>
      </c>
      <c r="E587" t="s">
        <v>5829</v>
      </c>
      <c r="F587">
        <v>45922</v>
      </c>
      <c r="G587" t="s">
        <v>5750</v>
      </c>
      <c r="I587" s="1"/>
      <c r="J587" t="s">
        <v>43</v>
      </c>
      <c r="P587" t="s">
        <v>43</v>
      </c>
      <c r="Q587" t="s">
        <v>43</v>
      </c>
      <c r="R587" t="s">
        <v>43</v>
      </c>
      <c r="W587" s="1"/>
      <c r="Y587" s="317"/>
      <c r="AC587" s="317"/>
    </row>
    <row r="588" spans="1:29">
      <c r="A588">
        <v>587</v>
      </c>
      <c r="B588" t="s">
        <v>13029</v>
      </c>
      <c r="C588" t="s">
        <v>13030</v>
      </c>
      <c r="D588" t="s">
        <v>5772</v>
      </c>
      <c r="E588" t="s">
        <v>5775</v>
      </c>
      <c r="I588" s="1">
        <v>45861</v>
      </c>
      <c r="J588">
        <v>7</v>
      </c>
      <c r="L588" t="s">
        <v>16353</v>
      </c>
      <c r="M588" t="s">
        <v>12207</v>
      </c>
      <c r="O588" t="s">
        <v>6518</v>
      </c>
      <c r="P588">
        <v>9</v>
      </c>
      <c r="Q588">
        <v>7</v>
      </c>
      <c r="R588">
        <v>9</v>
      </c>
      <c r="W588" s="1">
        <v>45930</v>
      </c>
      <c r="X588">
        <v>0</v>
      </c>
      <c r="Y588" s="317">
        <v>25300</v>
      </c>
      <c r="Z588">
        <v>25.9</v>
      </c>
      <c r="AA588">
        <v>9</v>
      </c>
      <c r="AB588" t="s">
        <v>411</v>
      </c>
      <c r="AC588" s="317">
        <v>66240</v>
      </c>
    </row>
    <row r="589" spans="1:29">
      <c r="A589">
        <v>588</v>
      </c>
      <c r="B589" t="s">
        <v>13031</v>
      </c>
      <c r="C589" t="s">
        <v>13032</v>
      </c>
      <c r="D589" t="s">
        <v>5772</v>
      </c>
      <c r="E589" t="s">
        <v>5775</v>
      </c>
      <c r="F589">
        <v>45877</v>
      </c>
      <c r="G589">
        <v>45876</v>
      </c>
      <c r="H589" t="s">
        <v>12217</v>
      </c>
      <c r="I589" s="1"/>
      <c r="J589" t="s">
        <v>43</v>
      </c>
      <c r="P589" t="s">
        <v>43</v>
      </c>
      <c r="Q589" t="s">
        <v>43</v>
      </c>
      <c r="R589" t="s">
        <v>43</v>
      </c>
      <c r="W589" s="1"/>
      <c r="Y589" s="317"/>
      <c r="AC589" s="317"/>
    </row>
    <row r="590" spans="1:29">
      <c r="A590">
        <v>589</v>
      </c>
      <c r="B590" t="s">
        <v>13033</v>
      </c>
      <c r="C590" t="s">
        <v>13034</v>
      </c>
      <c r="D590" t="s">
        <v>5772</v>
      </c>
      <c r="E590" t="s">
        <v>5775</v>
      </c>
      <c r="F590">
        <v>45889</v>
      </c>
      <c r="G590">
        <v>45884</v>
      </c>
      <c r="H590" t="s">
        <v>12217</v>
      </c>
      <c r="I590" s="1"/>
      <c r="J590" t="s">
        <v>43</v>
      </c>
      <c r="P590" t="s">
        <v>43</v>
      </c>
      <c r="Q590" t="s">
        <v>43</v>
      </c>
      <c r="R590" t="s">
        <v>43</v>
      </c>
      <c r="W590" s="1">
        <v>45899</v>
      </c>
      <c r="X590">
        <v>8</v>
      </c>
      <c r="Y590" s="317">
        <v>47690</v>
      </c>
      <c r="AC590" s="317"/>
    </row>
    <row r="591" spans="1:29">
      <c r="A591">
        <v>590</v>
      </c>
      <c r="B591" t="s">
        <v>13035</v>
      </c>
      <c r="C591" t="s">
        <v>13036</v>
      </c>
      <c r="D591" t="s">
        <v>46</v>
      </c>
      <c r="E591" t="s">
        <v>6161</v>
      </c>
      <c r="F591">
        <v>45874</v>
      </c>
      <c r="G591">
        <v>45869</v>
      </c>
      <c r="I591" s="1"/>
      <c r="J591" t="s">
        <v>43</v>
      </c>
      <c r="P591" t="s">
        <v>43</v>
      </c>
      <c r="Q591" t="s">
        <v>43</v>
      </c>
      <c r="R591" t="s">
        <v>43</v>
      </c>
      <c r="W591" s="1"/>
      <c r="Y591" s="317"/>
      <c r="AC591" s="317"/>
    </row>
    <row r="592" spans="1:29">
      <c r="A592">
        <v>591</v>
      </c>
      <c r="B592" t="s">
        <v>6412</v>
      </c>
      <c r="C592" t="s">
        <v>6413</v>
      </c>
      <c r="D592" t="s">
        <v>5772</v>
      </c>
      <c r="E592" t="s">
        <v>5775</v>
      </c>
      <c r="F592">
        <v>45877</v>
      </c>
      <c r="G592">
        <v>45876</v>
      </c>
      <c r="H592" t="s">
        <v>12217</v>
      </c>
      <c r="I592" s="1"/>
      <c r="J592" t="s">
        <v>43</v>
      </c>
      <c r="P592" t="s">
        <v>43</v>
      </c>
      <c r="Q592" t="s">
        <v>43</v>
      </c>
      <c r="R592" t="s">
        <v>43</v>
      </c>
      <c r="W592" s="1">
        <v>45899</v>
      </c>
      <c r="X592">
        <v>8</v>
      </c>
      <c r="Y592" s="317">
        <v>33790</v>
      </c>
      <c r="AC592" s="317"/>
    </row>
    <row r="593" spans="1:29">
      <c r="A593">
        <v>592</v>
      </c>
      <c r="B593" t="s">
        <v>13037</v>
      </c>
      <c r="C593" t="s">
        <v>13038</v>
      </c>
      <c r="D593" t="s">
        <v>46</v>
      </c>
      <c r="E593" t="s">
        <v>5754</v>
      </c>
      <c r="F593">
        <v>45869</v>
      </c>
      <c r="G593">
        <v>45868</v>
      </c>
      <c r="I593" s="1"/>
      <c r="J593" t="s">
        <v>43</v>
      </c>
      <c r="P593" t="s">
        <v>43</v>
      </c>
      <c r="Q593" t="s">
        <v>43</v>
      </c>
      <c r="R593" t="s">
        <v>43</v>
      </c>
      <c r="W593" s="1"/>
      <c r="Y593" s="317"/>
      <c r="AC593" s="317"/>
    </row>
    <row r="594" spans="1:29">
      <c r="A594">
        <v>593</v>
      </c>
      <c r="B594" t="s">
        <v>13039</v>
      </c>
      <c r="C594" t="s">
        <v>13040</v>
      </c>
      <c r="D594" t="s">
        <v>46</v>
      </c>
      <c r="E594" t="s">
        <v>5754</v>
      </c>
      <c r="F594">
        <v>45869</v>
      </c>
      <c r="G594">
        <v>45868</v>
      </c>
      <c r="I594" s="1"/>
      <c r="J594" t="s">
        <v>43</v>
      </c>
      <c r="P594" t="s">
        <v>43</v>
      </c>
      <c r="Q594" t="s">
        <v>43</v>
      </c>
      <c r="R594" t="s">
        <v>43</v>
      </c>
      <c r="W594" s="1"/>
      <c r="Y594" s="317"/>
      <c r="AC594" s="317"/>
    </row>
    <row r="595" spans="1:29">
      <c r="A595">
        <v>594</v>
      </c>
      <c r="B595" t="s">
        <v>13041</v>
      </c>
      <c r="C595" t="s">
        <v>13042</v>
      </c>
      <c r="D595" t="s">
        <v>46</v>
      </c>
      <c r="E595" t="s">
        <v>5748</v>
      </c>
      <c r="F595">
        <v>45891</v>
      </c>
      <c r="G595">
        <v>45890</v>
      </c>
      <c r="H595" t="s">
        <v>12589</v>
      </c>
      <c r="I595" s="1"/>
      <c r="J595" t="s">
        <v>43</v>
      </c>
      <c r="P595" t="s">
        <v>43</v>
      </c>
      <c r="Q595" t="s">
        <v>43</v>
      </c>
      <c r="R595" t="s">
        <v>43</v>
      </c>
      <c r="W595" s="1"/>
      <c r="Y595" s="317"/>
      <c r="AC595" s="317"/>
    </row>
    <row r="596" spans="1:29">
      <c r="A596">
        <v>595</v>
      </c>
      <c r="B596" t="s">
        <v>13043</v>
      </c>
      <c r="C596" t="s">
        <v>13044</v>
      </c>
      <c r="D596" t="s">
        <v>46</v>
      </c>
      <c r="E596" t="s">
        <v>5748</v>
      </c>
      <c r="F596">
        <v>45891</v>
      </c>
      <c r="G596">
        <v>45890</v>
      </c>
      <c r="H596" t="s">
        <v>12589</v>
      </c>
      <c r="I596" s="1"/>
      <c r="J596" t="s">
        <v>43</v>
      </c>
      <c r="P596" t="s">
        <v>43</v>
      </c>
      <c r="Q596" t="s">
        <v>43</v>
      </c>
      <c r="R596" t="s">
        <v>43</v>
      </c>
      <c r="W596" s="1"/>
      <c r="Y596" s="317"/>
      <c r="AC596" s="317"/>
    </row>
    <row r="597" spans="1:29">
      <c r="A597">
        <v>596</v>
      </c>
      <c r="B597" t="s">
        <v>13045</v>
      </c>
      <c r="C597" t="s">
        <v>13046</v>
      </c>
      <c r="D597" t="s">
        <v>46</v>
      </c>
      <c r="E597" t="s">
        <v>6161</v>
      </c>
      <c r="F597" t="s">
        <v>11478</v>
      </c>
      <c r="G597">
        <v>45900</v>
      </c>
      <c r="I597" s="1"/>
      <c r="J597" t="s">
        <v>43</v>
      </c>
      <c r="P597" t="s">
        <v>43</v>
      </c>
      <c r="Q597" t="s">
        <v>43</v>
      </c>
      <c r="R597" t="s">
        <v>43</v>
      </c>
      <c r="W597" s="1"/>
      <c r="Y597" s="317"/>
      <c r="AC597" s="317"/>
    </row>
    <row r="598" spans="1:29">
      <c r="A598">
        <v>597</v>
      </c>
      <c r="B598" t="s">
        <v>13047</v>
      </c>
      <c r="C598" t="s">
        <v>13048</v>
      </c>
      <c r="D598" t="s">
        <v>46</v>
      </c>
      <c r="E598" t="s">
        <v>6161</v>
      </c>
      <c r="F598" t="s">
        <v>11478</v>
      </c>
      <c r="G598">
        <v>45869</v>
      </c>
      <c r="I598" s="1"/>
      <c r="J598" t="s">
        <v>43</v>
      </c>
      <c r="P598" t="s">
        <v>43</v>
      </c>
      <c r="Q598" t="s">
        <v>43</v>
      </c>
      <c r="R598" t="s">
        <v>43</v>
      </c>
      <c r="W598" s="1"/>
      <c r="Y598" s="317"/>
      <c r="AC598" s="317"/>
    </row>
    <row r="599" spans="1:29">
      <c r="A599">
        <v>598</v>
      </c>
      <c r="B599" t="s">
        <v>13049</v>
      </c>
      <c r="C599" t="s">
        <v>13050</v>
      </c>
      <c r="D599" t="s">
        <v>46</v>
      </c>
      <c r="E599" t="s">
        <v>6161</v>
      </c>
      <c r="F599" t="s">
        <v>11478</v>
      </c>
      <c r="G599">
        <v>45869</v>
      </c>
      <c r="I599" s="1"/>
      <c r="J599" t="s">
        <v>43</v>
      </c>
      <c r="P599" t="s">
        <v>43</v>
      </c>
      <c r="Q599" t="s">
        <v>43</v>
      </c>
      <c r="R599" t="s">
        <v>43</v>
      </c>
      <c r="W599" s="1"/>
      <c r="Y599" s="317"/>
      <c r="AC599" s="317"/>
    </row>
    <row r="600" spans="1:29">
      <c r="A600">
        <v>599</v>
      </c>
      <c r="B600" t="s">
        <v>13051</v>
      </c>
      <c r="C600" t="s">
        <v>13052</v>
      </c>
      <c r="D600" t="s">
        <v>46</v>
      </c>
      <c r="E600" t="s">
        <v>6161</v>
      </c>
      <c r="F600" t="s">
        <v>11478</v>
      </c>
      <c r="G600">
        <v>45869</v>
      </c>
      <c r="I600" s="1"/>
      <c r="J600" t="s">
        <v>43</v>
      </c>
      <c r="P600" t="s">
        <v>43</v>
      </c>
      <c r="W600" s="1"/>
      <c r="Y600" s="317"/>
      <c r="AC600" s="317"/>
    </row>
    <row r="601" spans="1:29">
      <c r="A601">
        <v>600</v>
      </c>
      <c r="B601" t="s">
        <v>6434</v>
      </c>
      <c r="C601" t="s">
        <v>13053</v>
      </c>
      <c r="D601" t="s">
        <v>5942</v>
      </c>
      <c r="E601" t="s">
        <v>5944</v>
      </c>
      <c r="F601">
        <v>45905</v>
      </c>
      <c r="G601" t="s">
        <v>5750</v>
      </c>
      <c r="H601" t="s">
        <v>13017</v>
      </c>
      <c r="I601" s="1"/>
      <c r="J601" t="s">
        <v>43</v>
      </c>
      <c r="P601" t="s">
        <v>43</v>
      </c>
      <c r="Q601" t="s">
        <v>43</v>
      </c>
      <c r="R601" t="s">
        <v>43</v>
      </c>
      <c r="W601" s="1"/>
      <c r="Y601" s="317"/>
      <c r="AC601" s="317"/>
    </row>
    <row r="602" spans="1:29">
      <c r="A602">
        <v>601</v>
      </c>
      <c r="B602" t="s">
        <v>6453</v>
      </c>
      <c r="C602" t="s">
        <v>6454</v>
      </c>
      <c r="D602" t="s">
        <v>5942</v>
      </c>
      <c r="E602" t="s">
        <v>5944</v>
      </c>
      <c r="F602">
        <v>45931</v>
      </c>
      <c r="G602" t="s">
        <v>5750</v>
      </c>
      <c r="I602" s="1"/>
      <c r="J602" t="s">
        <v>43</v>
      </c>
      <c r="P602" t="s">
        <v>43</v>
      </c>
      <c r="Q602" t="s">
        <v>43</v>
      </c>
      <c r="R602" t="s">
        <v>43</v>
      </c>
      <c r="W602" s="1"/>
      <c r="Y602" s="317"/>
      <c r="AC602" s="317"/>
    </row>
    <row r="603" spans="1:29">
      <c r="A603">
        <v>602</v>
      </c>
      <c r="B603" t="s">
        <v>13054</v>
      </c>
      <c r="C603" t="s">
        <v>13055</v>
      </c>
      <c r="D603" t="s">
        <v>5942</v>
      </c>
      <c r="E603" t="s">
        <v>5944</v>
      </c>
      <c r="F603" t="s">
        <v>11478</v>
      </c>
      <c r="G603">
        <v>45869</v>
      </c>
      <c r="I603" s="1"/>
      <c r="J603" t="s">
        <v>43</v>
      </c>
      <c r="P603" t="s">
        <v>43</v>
      </c>
      <c r="Q603" t="s">
        <v>43</v>
      </c>
      <c r="R603" t="s">
        <v>43</v>
      </c>
      <c r="W603" s="1"/>
      <c r="Y603" s="317"/>
      <c r="AC603" s="317"/>
    </row>
    <row r="604" spans="1:29">
      <c r="A604">
        <v>603</v>
      </c>
      <c r="B604" t="s">
        <v>13056</v>
      </c>
      <c r="C604" t="s">
        <v>13057</v>
      </c>
      <c r="D604" t="s">
        <v>5942</v>
      </c>
      <c r="E604" t="s">
        <v>5944</v>
      </c>
      <c r="F604" t="s">
        <v>11478</v>
      </c>
      <c r="G604">
        <v>45869</v>
      </c>
      <c r="I604" s="1"/>
      <c r="J604" t="s">
        <v>43</v>
      </c>
      <c r="P604" t="s">
        <v>43</v>
      </c>
      <c r="Q604" t="s">
        <v>43</v>
      </c>
      <c r="R604" t="s">
        <v>43</v>
      </c>
      <c r="W604" s="1"/>
      <c r="Y604" s="317"/>
      <c r="AC604" s="317"/>
    </row>
    <row r="605" spans="1:29">
      <c r="A605">
        <v>604</v>
      </c>
      <c r="B605" t="s">
        <v>13058</v>
      </c>
      <c r="C605" t="s">
        <v>13059</v>
      </c>
      <c r="D605" t="s">
        <v>5772</v>
      </c>
      <c r="E605" t="s">
        <v>5775</v>
      </c>
      <c r="F605">
        <v>45887</v>
      </c>
      <c r="G605">
        <v>45886</v>
      </c>
      <c r="H605" t="s">
        <v>12217</v>
      </c>
      <c r="I605" s="1"/>
      <c r="J605" t="s">
        <v>43</v>
      </c>
      <c r="P605" t="s">
        <v>43</v>
      </c>
      <c r="Q605" t="s">
        <v>43</v>
      </c>
      <c r="R605" t="s">
        <v>43</v>
      </c>
      <c r="W605" s="1">
        <v>45899</v>
      </c>
      <c r="X605">
        <v>8</v>
      </c>
      <c r="Y605" s="317">
        <v>33210</v>
      </c>
      <c r="AC605" s="317"/>
    </row>
    <row r="606" spans="1:29">
      <c r="A606">
        <v>605</v>
      </c>
      <c r="B606" t="s">
        <v>6458</v>
      </c>
      <c r="C606" t="s">
        <v>6193</v>
      </c>
      <c r="D606" t="s">
        <v>5942</v>
      </c>
      <c r="E606" t="s">
        <v>5944</v>
      </c>
      <c r="F606">
        <v>45931</v>
      </c>
      <c r="G606" t="s">
        <v>5750</v>
      </c>
      <c r="I606" s="1"/>
      <c r="J606" t="s">
        <v>43</v>
      </c>
      <c r="P606" t="s">
        <v>43</v>
      </c>
      <c r="Q606" t="s">
        <v>43</v>
      </c>
      <c r="R606" t="s">
        <v>43</v>
      </c>
      <c r="W606" s="1"/>
      <c r="Y606" s="317"/>
      <c r="AC606" s="317"/>
    </row>
    <row r="607" spans="1:29">
      <c r="A607">
        <v>606</v>
      </c>
      <c r="B607" t="s">
        <v>6459</v>
      </c>
      <c r="C607" t="s">
        <v>6460</v>
      </c>
      <c r="D607" t="s">
        <v>5942</v>
      </c>
      <c r="E607" t="s">
        <v>5944</v>
      </c>
      <c r="F607">
        <v>45931</v>
      </c>
      <c r="G607" t="s">
        <v>5750</v>
      </c>
      <c r="I607" s="1"/>
      <c r="J607" t="s">
        <v>43</v>
      </c>
      <c r="P607" t="s">
        <v>43</v>
      </c>
      <c r="Q607" t="s">
        <v>43</v>
      </c>
      <c r="R607" t="s">
        <v>43</v>
      </c>
      <c r="W607" s="1"/>
      <c r="Y607" s="317"/>
      <c r="AC607" s="317"/>
    </row>
    <row r="608" spans="1:29">
      <c r="A608">
        <v>607</v>
      </c>
      <c r="B608" t="s">
        <v>6461</v>
      </c>
      <c r="C608" t="s">
        <v>6462</v>
      </c>
      <c r="D608" t="s">
        <v>5942</v>
      </c>
      <c r="E608" t="s">
        <v>5944</v>
      </c>
      <c r="F608">
        <v>45931</v>
      </c>
      <c r="G608" t="s">
        <v>5750</v>
      </c>
      <c r="I608" s="1"/>
      <c r="J608" t="s">
        <v>43</v>
      </c>
      <c r="P608" t="s">
        <v>43</v>
      </c>
      <c r="Q608" t="s">
        <v>43</v>
      </c>
      <c r="R608" t="s">
        <v>43</v>
      </c>
      <c r="W608" s="1"/>
      <c r="Y608" s="317"/>
      <c r="AC608" s="317"/>
    </row>
    <row r="609" spans="1:29">
      <c r="A609">
        <v>608</v>
      </c>
      <c r="B609" t="s">
        <v>6465</v>
      </c>
      <c r="C609" t="s">
        <v>6466</v>
      </c>
      <c r="D609" t="s">
        <v>5942</v>
      </c>
      <c r="E609" t="s">
        <v>5993</v>
      </c>
      <c r="F609">
        <v>45901</v>
      </c>
      <c r="G609" t="s">
        <v>5750</v>
      </c>
      <c r="I609" s="1"/>
      <c r="J609" t="s">
        <v>43</v>
      </c>
      <c r="P609" t="s">
        <v>43</v>
      </c>
      <c r="Q609" t="s">
        <v>43</v>
      </c>
      <c r="R609" t="s">
        <v>43</v>
      </c>
      <c r="W609" s="1"/>
      <c r="Y609" s="317"/>
      <c r="AC609" s="317"/>
    </row>
    <row r="610" spans="1:29">
      <c r="A610">
        <v>609</v>
      </c>
      <c r="B610" t="s">
        <v>13060</v>
      </c>
      <c r="C610" t="s">
        <v>13061</v>
      </c>
      <c r="D610" t="s">
        <v>46</v>
      </c>
      <c r="E610" t="s">
        <v>5748</v>
      </c>
      <c r="I610" s="1">
        <v>45866</v>
      </c>
      <c r="J610">
        <v>7</v>
      </c>
      <c r="L610" t="s">
        <v>16353</v>
      </c>
      <c r="M610" t="s">
        <v>13062</v>
      </c>
      <c r="O610" t="s">
        <v>10340</v>
      </c>
      <c r="P610">
        <v>9</v>
      </c>
      <c r="Q610">
        <v>8</v>
      </c>
      <c r="R610">
        <v>9</v>
      </c>
      <c r="W610" s="1">
        <v>45930</v>
      </c>
      <c r="X610">
        <v>9</v>
      </c>
      <c r="Y610" s="317">
        <v>33680</v>
      </c>
      <c r="Z610">
        <v>25.9</v>
      </c>
      <c r="AA610">
        <v>9</v>
      </c>
      <c r="AB610" t="s">
        <v>411</v>
      </c>
      <c r="AC610" s="317">
        <v>88190</v>
      </c>
    </row>
    <row r="611" spans="1:29">
      <c r="A611">
        <v>610</v>
      </c>
      <c r="B611" t="s">
        <v>13063</v>
      </c>
      <c r="C611" t="s">
        <v>13064</v>
      </c>
      <c r="D611" t="s">
        <v>46</v>
      </c>
      <c r="E611" t="s">
        <v>6161</v>
      </c>
      <c r="F611">
        <v>45878</v>
      </c>
      <c r="G611">
        <v>45876</v>
      </c>
      <c r="H611" t="s">
        <v>12589</v>
      </c>
      <c r="I611" s="1"/>
      <c r="J611" t="s">
        <v>43</v>
      </c>
      <c r="P611" t="s">
        <v>43</v>
      </c>
      <c r="Q611" t="s">
        <v>43</v>
      </c>
      <c r="R611" t="s">
        <v>43</v>
      </c>
      <c r="W611" s="1"/>
      <c r="Y611" s="317"/>
      <c r="AC611" s="317"/>
    </row>
    <row r="612" spans="1:29">
      <c r="A612">
        <v>611</v>
      </c>
      <c r="B612" t="s">
        <v>6447</v>
      </c>
      <c r="C612" t="s">
        <v>6448</v>
      </c>
      <c r="D612" t="s">
        <v>46</v>
      </c>
      <c r="E612" t="s">
        <v>6055</v>
      </c>
      <c r="F612">
        <v>45943</v>
      </c>
      <c r="G612" t="s">
        <v>5750</v>
      </c>
      <c r="I612" s="1"/>
      <c r="J612" t="s">
        <v>43</v>
      </c>
      <c r="P612" t="s">
        <v>43</v>
      </c>
      <c r="Q612" t="s">
        <v>43</v>
      </c>
      <c r="R612" t="s">
        <v>43</v>
      </c>
      <c r="W612" s="1"/>
      <c r="Y612" s="317"/>
      <c r="AC612" s="317"/>
    </row>
    <row r="613" spans="1:29">
      <c r="A613">
        <v>612</v>
      </c>
      <c r="B613" t="s">
        <v>6450</v>
      </c>
      <c r="C613" t="s">
        <v>6451</v>
      </c>
      <c r="D613" t="s">
        <v>46</v>
      </c>
      <c r="E613" t="s">
        <v>5754</v>
      </c>
      <c r="F613" t="s">
        <v>5750</v>
      </c>
      <c r="G613" t="s">
        <v>5750</v>
      </c>
      <c r="H613" t="s">
        <v>12936</v>
      </c>
      <c r="I613" s="1"/>
      <c r="J613" t="s">
        <v>43</v>
      </c>
      <c r="P613" t="s">
        <v>43</v>
      </c>
      <c r="Q613" t="s">
        <v>43</v>
      </c>
      <c r="R613" t="s">
        <v>43</v>
      </c>
      <c r="W613" s="1"/>
      <c r="Y613" s="317"/>
      <c r="AC613" s="317"/>
    </row>
    <row r="614" spans="1:29">
      <c r="A614">
        <v>613</v>
      </c>
      <c r="B614" t="s">
        <v>13065</v>
      </c>
      <c r="C614" t="s">
        <v>13066</v>
      </c>
      <c r="D614" t="s">
        <v>46</v>
      </c>
      <c r="E614" t="s">
        <v>6161</v>
      </c>
      <c r="I614" s="1">
        <v>45868</v>
      </c>
      <c r="J614">
        <v>7</v>
      </c>
      <c r="L614" t="s">
        <v>16353</v>
      </c>
      <c r="M614" t="s">
        <v>10832</v>
      </c>
      <c r="O614" t="s">
        <v>267</v>
      </c>
      <c r="P614">
        <v>12</v>
      </c>
      <c r="Q614">
        <v>8</v>
      </c>
      <c r="R614">
        <v>8</v>
      </c>
      <c r="W614" s="1">
        <v>45899</v>
      </c>
      <c r="X614">
        <v>8</v>
      </c>
      <c r="Y614" s="317">
        <v>48840</v>
      </c>
      <c r="Z614">
        <v>25.12</v>
      </c>
      <c r="AA614">
        <v>12</v>
      </c>
      <c r="AB614" t="s">
        <v>411</v>
      </c>
      <c r="AC614" s="317">
        <v>127890</v>
      </c>
    </row>
    <row r="615" spans="1:29">
      <c r="A615">
        <v>614</v>
      </c>
      <c r="B615" t="s">
        <v>13067</v>
      </c>
      <c r="C615" t="s">
        <v>13068</v>
      </c>
      <c r="D615" t="s">
        <v>46</v>
      </c>
      <c r="E615" t="s">
        <v>6161</v>
      </c>
      <c r="I615" s="1">
        <v>45868</v>
      </c>
      <c r="J615">
        <v>7</v>
      </c>
      <c r="L615" t="s">
        <v>16353</v>
      </c>
      <c r="M615" t="s">
        <v>10832</v>
      </c>
      <c r="O615" t="s">
        <v>16356</v>
      </c>
      <c r="P615" t="s">
        <v>43</v>
      </c>
      <c r="Q615" t="s">
        <v>43</v>
      </c>
      <c r="R615" t="s">
        <v>43</v>
      </c>
      <c r="W615" s="1"/>
      <c r="Y615" s="317"/>
      <c r="AC615" s="317"/>
    </row>
    <row r="616" spans="1:29">
      <c r="A616">
        <v>615</v>
      </c>
      <c r="B616" t="s">
        <v>13069</v>
      </c>
      <c r="C616" t="s">
        <v>13070</v>
      </c>
      <c r="D616" t="s">
        <v>46</v>
      </c>
      <c r="E616" t="s">
        <v>6208</v>
      </c>
      <c r="F616">
        <v>45894</v>
      </c>
      <c r="G616">
        <v>45893</v>
      </c>
      <c r="H616" t="s">
        <v>13071</v>
      </c>
      <c r="I616" s="1"/>
      <c r="J616" t="s">
        <v>43</v>
      </c>
      <c r="P616" t="s">
        <v>43</v>
      </c>
      <c r="Q616" t="s">
        <v>43</v>
      </c>
      <c r="R616" t="s">
        <v>43</v>
      </c>
      <c r="W616" s="1"/>
      <c r="Y616" s="317"/>
      <c r="AC616" s="317"/>
    </row>
    <row r="617" spans="1:29">
      <c r="A617">
        <v>616</v>
      </c>
      <c r="B617" t="s">
        <v>13072</v>
      </c>
      <c r="C617" t="s">
        <v>13073</v>
      </c>
      <c r="D617" t="s">
        <v>5772</v>
      </c>
      <c r="E617" t="s">
        <v>5775</v>
      </c>
      <c r="I617" s="1">
        <v>45868</v>
      </c>
      <c r="J617">
        <v>7</v>
      </c>
      <c r="L617" t="s">
        <v>16353</v>
      </c>
      <c r="M617" t="s">
        <v>10832</v>
      </c>
      <c r="O617" t="s">
        <v>6518</v>
      </c>
      <c r="P617">
        <v>9</v>
      </c>
      <c r="Q617">
        <v>8</v>
      </c>
      <c r="R617">
        <v>9</v>
      </c>
      <c r="W617" s="1">
        <v>45930</v>
      </c>
      <c r="X617">
        <v>0</v>
      </c>
      <c r="Y617" s="317">
        <v>34680</v>
      </c>
      <c r="Z617">
        <v>25.9</v>
      </c>
      <c r="AA617">
        <v>9</v>
      </c>
      <c r="AB617" t="s">
        <v>411</v>
      </c>
      <c r="AC617" s="317">
        <v>90810</v>
      </c>
    </row>
    <row r="618" spans="1:29">
      <c r="A618">
        <v>617</v>
      </c>
      <c r="B618" t="s">
        <v>13074</v>
      </c>
      <c r="C618" t="s">
        <v>13075</v>
      </c>
      <c r="D618" t="s">
        <v>5772</v>
      </c>
      <c r="E618" t="s">
        <v>5775</v>
      </c>
      <c r="F618">
        <v>45888</v>
      </c>
      <c r="G618">
        <v>45887</v>
      </c>
      <c r="H618" t="s">
        <v>12217</v>
      </c>
      <c r="I618" s="1"/>
      <c r="J618" t="s">
        <v>43</v>
      </c>
      <c r="P618" t="s">
        <v>43</v>
      </c>
      <c r="Q618" t="s">
        <v>43</v>
      </c>
      <c r="R618" t="s">
        <v>43</v>
      </c>
      <c r="W618" s="1"/>
      <c r="Y618" s="317"/>
      <c r="AC618" s="317"/>
    </row>
    <row r="619" spans="1:29">
      <c r="A619">
        <v>618</v>
      </c>
      <c r="B619" t="s">
        <v>13076</v>
      </c>
      <c r="C619" t="s">
        <v>13077</v>
      </c>
      <c r="D619" t="s">
        <v>5772</v>
      </c>
      <c r="E619" t="s">
        <v>5775</v>
      </c>
      <c r="F619">
        <v>45887</v>
      </c>
      <c r="G619">
        <v>45886</v>
      </c>
      <c r="H619" t="s">
        <v>12217</v>
      </c>
      <c r="I619" s="1">
        <v>45940</v>
      </c>
      <c r="J619">
        <v>10</v>
      </c>
      <c r="L619" t="s">
        <v>16353</v>
      </c>
      <c r="M619" t="s">
        <v>13078</v>
      </c>
      <c r="O619" t="s">
        <v>6518</v>
      </c>
      <c r="P619">
        <v>12</v>
      </c>
      <c r="Q619">
        <v>11</v>
      </c>
      <c r="R619">
        <v>12</v>
      </c>
      <c r="W619" s="1">
        <v>46022</v>
      </c>
      <c r="X619">
        <v>12</v>
      </c>
      <c r="Y619" s="317">
        <v>33200</v>
      </c>
      <c r="Z619">
        <v>25.12</v>
      </c>
      <c r="AA619">
        <v>12</v>
      </c>
      <c r="AB619" t="s">
        <v>411</v>
      </c>
      <c r="AC619" s="317">
        <v>85570</v>
      </c>
    </row>
    <row r="620" spans="1:29">
      <c r="A620">
        <v>619</v>
      </c>
      <c r="B620" t="s">
        <v>13079</v>
      </c>
      <c r="C620" t="s">
        <v>13080</v>
      </c>
      <c r="D620" t="s">
        <v>5772</v>
      </c>
      <c r="E620" t="s">
        <v>5775</v>
      </c>
      <c r="I620" s="1">
        <v>45868</v>
      </c>
      <c r="J620">
        <v>7</v>
      </c>
      <c r="L620" t="s">
        <v>16353</v>
      </c>
      <c r="M620" t="s">
        <v>12268</v>
      </c>
      <c r="N620">
        <v>50021919</v>
      </c>
      <c r="O620" t="s">
        <v>6518</v>
      </c>
      <c r="P620" t="s">
        <v>43</v>
      </c>
      <c r="Q620">
        <v>9</v>
      </c>
      <c r="R620" t="s">
        <v>43</v>
      </c>
      <c r="W620" s="1"/>
      <c r="Y620" s="317"/>
      <c r="AC620" s="317"/>
    </row>
    <row r="621" spans="1:29">
      <c r="A621">
        <v>620</v>
      </c>
      <c r="B621" t="s">
        <v>13081</v>
      </c>
      <c r="C621" t="s">
        <v>13082</v>
      </c>
      <c r="D621" t="s">
        <v>5942</v>
      </c>
      <c r="E621" t="s">
        <v>5944</v>
      </c>
      <c r="F621">
        <v>45880</v>
      </c>
      <c r="G621">
        <v>45879</v>
      </c>
      <c r="H621" t="s">
        <v>12217</v>
      </c>
      <c r="I621" s="1">
        <v>46007</v>
      </c>
      <c r="J621">
        <v>12</v>
      </c>
      <c r="L621" t="s">
        <v>16353</v>
      </c>
      <c r="M621" t="s">
        <v>12500</v>
      </c>
      <c r="O621" t="s">
        <v>12198</v>
      </c>
      <c r="P621">
        <v>2</v>
      </c>
      <c r="Q621">
        <v>12</v>
      </c>
      <c r="R621">
        <v>2</v>
      </c>
      <c r="S621" t="s">
        <v>12256</v>
      </c>
      <c r="W621" s="1">
        <v>46081</v>
      </c>
      <c r="X621">
        <v>2</v>
      </c>
      <c r="Y621" s="317">
        <v>35420</v>
      </c>
      <c r="Z621">
        <v>26.2</v>
      </c>
      <c r="AA621">
        <v>2</v>
      </c>
      <c r="AB621" t="s">
        <v>411</v>
      </c>
      <c r="AC621" s="317">
        <v>106267</v>
      </c>
    </row>
    <row r="622" spans="1:29">
      <c r="A622">
        <v>621</v>
      </c>
      <c r="B622" t="s">
        <v>13083</v>
      </c>
      <c r="C622" t="s">
        <v>13084</v>
      </c>
      <c r="D622" t="s">
        <v>5772</v>
      </c>
      <c r="E622" t="s">
        <v>5775</v>
      </c>
      <c r="F622">
        <v>45894</v>
      </c>
      <c r="G622">
        <v>45893</v>
      </c>
      <c r="H622" t="s">
        <v>12936</v>
      </c>
      <c r="I622" s="1"/>
      <c r="J622" t="s">
        <v>43</v>
      </c>
      <c r="P622" t="s">
        <v>43</v>
      </c>
      <c r="Q622" t="s">
        <v>43</v>
      </c>
      <c r="R622" t="s">
        <v>43</v>
      </c>
      <c r="W622" s="1"/>
      <c r="Y622" s="317"/>
      <c r="AC622" s="317"/>
    </row>
    <row r="623" spans="1:29">
      <c r="A623">
        <v>622</v>
      </c>
      <c r="B623" t="s">
        <v>13085</v>
      </c>
      <c r="C623" t="s">
        <v>13086</v>
      </c>
      <c r="D623" t="s">
        <v>5772</v>
      </c>
      <c r="E623" t="s">
        <v>5775</v>
      </c>
      <c r="I623" s="1">
        <v>45869</v>
      </c>
      <c r="J623">
        <v>7</v>
      </c>
      <c r="L623" t="s">
        <v>16353</v>
      </c>
      <c r="M623" t="s">
        <v>10832</v>
      </c>
      <c r="O623" t="s">
        <v>6518</v>
      </c>
      <c r="P623">
        <v>9</v>
      </c>
      <c r="Q623">
        <v>8</v>
      </c>
      <c r="R623">
        <v>9</v>
      </c>
      <c r="W623" s="1">
        <v>45930</v>
      </c>
      <c r="X623">
        <v>0</v>
      </c>
      <c r="Y623" s="317">
        <v>40700</v>
      </c>
      <c r="Z623">
        <v>25.9</v>
      </c>
      <c r="AA623">
        <v>9</v>
      </c>
      <c r="AB623" t="s">
        <v>411</v>
      </c>
      <c r="AC623" s="317">
        <v>106580</v>
      </c>
    </row>
    <row r="624" spans="1:29">
      <c r="A624">
        <v>623</v>
      </c>
      <c r="B624" t="s">
        <v>13087</v>
      </c>
      <c r="C624" t="s">
        <v>13088</v>
      </c>
      <c r="D624" t="s">
        <v>5772</v>
      </c>
      <c r="E624" t="s">
        <v>5775</v>
      </c>
      <c r="I624" s="1">
        <v>45869</v>
      </c>
      <c r="J624">
        <v>7</v>
      </c>
      <c r="L624" t="s">
        <v>16353</v>
      </c>
      <c r="M624" t="s">
        <v>10832</v>
      </c>
      <c r="O624" t="s">
        <v>6518</v>
      </c>
      <c r="P624">
        <v>9</v>
      </c>
      <c r="Q624">
        <v>8</v>
      </c>
      <c r="R624">
        <v>9</v>
      </c>
      <c r="W624" s="1">
        <v>45930</v>
      </c>
      <c r="X624">
        <v>0</v>
      </c>
      <c r="Y624" s="317">
        <v>38660</v>
      </c>
      <c r="Z624">
        <v>25.9</v>
      </c>
      <c r="AA624">
        <v>9</v>
      </c>
      <c r="AB624" t="s">
        <v>411</v>
      </c>
      <c r="AC624" s="317">
        <v>101240</v>
      </c>
    </row>
    <row r="625" spans="1:29">
      <c r="A625">
        <v>624</v>
      </c>
      <c r="B625" t="s">
        <v>6471</v>
      </c>
      <c r="C625" t="s">
        <v>6472</v>
      </c>
      <c r="D625" t="s">
        <v>5942</v>
      </c>
      <c r="E625" t="s">
        <v>5944</v>
      </c>
      <c r="F625">
        <v>45908</v>
      </c>
      <c r="G625" t="s">
        <v>5750</v>
      </c>
      <c r="H625" t="s">
        <v>13017</v>
      </c>
      <c r="I625" s="1"/>
      <c r="J625" t="s">
        <v>43</v>
      </c>
      <c r="P625" t="s">
        <v>43</v>
      </c>
      <c r="Q625" t="s">
        <v>43</v>
      </c>
      <c r="R625" t="s">
        <v>43</v>
      </c>
      <c r="W625" s="1"/>
      <c r="Y625" s="317"/>
      <c r="AC625" s="317"/>
    </row>
    <row r="626" spans="1:29">
      <c r="A626">
        <v>625</v>
      </c>
      <c r="B626" t="s">
        <v>6473</v>
      </c>
      <c r="C626" t="s">
        <v>13089</v>
      </c>
      <c r="D626" t="s">
        <v>5942</v>
      </c>
      <c r="E626" t="s">
        <v>5944</v>
      </c>
      <c r="F626">
        <v>45908</v>
      </c>
      <c r="G626" t="s">
        <v>5750</v>
      </c>
      <c r="H626" t="s">
        <v>13017</v>
      </c>
      <c r="I626" s="1"/>
      <c r="J626" t="s">
        <v>43</v>
      </c>
      <c r="P626" t="s">
        <v>43</v>
      </c>
      <c r="Q626" t="s">
        <v>43</v>
      </c>
      <c r="R626" t="s">
        <v>43</v>
      </c>
      <c r="W626" s="1"/>
      <c r="Y626" s="317"/>
      <c r="AC626" s="317"/>
    </row>
    <row r="627" spans="1:29">
      <c r="A627">
        <v>626</v>
      </c>
      <c r="B627" t="s">
        <v>6475</v>
      </c>
      <c r="C627" t="s">
        <v>6476</v>
      </c>
      <c r="D627" t="s">
        <v>5942</v>
      </c>
      <c r="E627" t="s">
        <v>5944</v>
      </c>
      <c r="F627">
        <v>45931</v>
      </c>
      <c r="G627" t="s">
        <v>5750</v>
      </c>
      <c r="I627" s="1"/>
      <c r="J627" t="s">
        <v>43</v>
      </c>
      <c r="P627" t="s">
        <v>43</v>
      </c>
      <c r="Q627" t="s">
        <v>43</v>
      </c>
      <c r="R627" t="s">
        <v>43</v>
      </c>
      <c r="W627" s="1"/>
      <c r="Y627" s="317"/>
      <c r="AC627" s="317"/>
    </row>
    <row r="628" spans="1:29">
      <c r="A628">
        <v>627</v>
      </c>
      <c r="B628" t="s">
        <v>6477</v>
      </c>
      <c r="C628" t="s">
        <v>6478</v>
      </c>
      <c r="D628" t="s">
        <v>5942</v>
      </c>
      <c r="E628" t="s">
        <v>5944</v>
      </c>
      <c r="F628">
        <v>45931</v>
      </c>
      <c r="G628" t="s">
        <v>5750</v>
      </c>
      <c r="I628" s="1"/>
      <c r="J628" t="s">
        <v>43</v>
      </c>
      <c r="P628" t="s">
        <v>43</v>
      </c>
      <c r="Q628" t="s">
        <v>43</v>
      </c>
      <c r="R628" t="s">
        <v>43</v>
      </c>
      <c r="W628" s="1"/>
      <c r="Y628" s="317"/>
      <c r="AC628" s="317"/>
    </row>
    <row r="629" spans="1:29">
      <c r="A629">
        <v>628</v>
      </c>
      <c r="B629" t="s">
        <v>6481</v>
      </c>
      <c r="C629" t="s">
        <v>6482</v>
      </c>
      <c r="D629" t="s">
        <v>5942</v>
      </c>
      <c r="E629" t="s">
        <v>5944</v>
      </c>
      <c r="F629">
        <v>45931</v>
      </c>
      <c r="G629" t="s">
        <v>5750</v>
      </c>
      <c r="I629" s="1"/>
      <c r="J629" t="s">
        <v>43</v>
      </c>
      <c r="P629" t="s">
        <v>43</v>
      </c>
      <c r="Q629" t="s">
        <v>43</v>
      </c>
      <c r="R629" t="s">
        <v>43</v>
      </c>
      <c r="W629" s="1"/>
      <c r="Y629" s="317"/>
      <c r="AC629" s="317"/>
    </row>
    <row r="630" spans="1:29">
      <c r="A630">
        <v>629</v>
      </c>
      <c r="B630" t="s">
        <v>13090</v>
      </c>
      <c r="C630" t="s">
        <v>13091</v>
      </c>
      <c r="D630" t="s">
        <v>5772</v>
      </c>
      <c r="E630" t="s">
        <v>5775</v>
      </c>
      <c r="F630" t="s">
        <v>12648</v>
      </c>
      <c r="G630">
        <v>45877</v>
      </c>
      <c r="H630" t="s">
        <v>12217</v>
      </c>
      <c r="I630" s="1">
        <v>45925</v>
      </c>
      <c r="J630">
        <v>9</v>
      </c>
      <c r="L630" t="s">
        <v>16353</v>
      </c>
      <c r="M630" t="s">
        <v>12268</v>
      </c>
      <c r="N630">
        <v>50032742</v>
      </c>
      <c r="O630" t="s">
        <v>6518</v>
      </c>
      <c r="P630">
        <v>1</v>
      </c>
      <c r="Q630">
        <v>11</v>
      </c>
      <c r="R630">
        <v>12</v>
      </c>
      <c r="S630" t="s">
        <v>5814</v>
      </c>
      <c r="W630" s="1">
        <v>46022</v>
      </c>
      <c r="X630">
        <v>12</v>
      </c>
      <c r="Y630" s="317">
        <v>56400</v>
      </c>
      <c r="Z630">
        <v>26.1</v>
      </c>
      <c r="AA630">
        <v>1</v>
      </c>
      <c r="AB630" t="s">
        <v>95</v>
      </c>
      <c r="AC630" s="317">
        <v>108081</v>
      </c>
    </row>
    <row r="631" spans="1:29">
      <c r="A631">
        <v>630</v>
      </c>
      <c r="B631" t="s">
        <v>13092</v>
      </c>
      <c r="C631" t="s">
        <v>13093</v>
      </c>
      <c r="D631" t="s">
        <v>5772</v>
      </c>
      <c r="E631" t="s">
        <v>5775</v>
      </c>
      <c r="F631">
        <v>45896</v>
      </c>
      <c r="G631">
        <v>45895</v>
      </c>
      <c r="H631" t="s">
        <v>12936</v>
      </c>
      <c r="I631" s="1">
        <v>45911</v>
      </c>
      <c r="J631">
        <v>9</v>
      </c>
      <c r="L631" t="s">
        <v>16353</v>
      </c>
      <c r="M631" t="s">
        <v>10832</v>
      </c>
      <c r="O631" t="s">
        <v>6518</v>
      </c>
      <c r="P631">
        <v>11</v>
      </c>
      <c r="Q631">
        <v>9</v>
      </c>
      <c r="R631">
        <v>11</v>
      </c>
      <c r="W631" s="1">
        <v>45991</v>
      </c>
      <c r="X631">
        <v>11</v>
      </c>
      <c r="Y631" s="317">
        <v>31660</v>
      </c>
      <c r="Z631">
        <v>25.11</v>
      </c>
      <c r="AA631">
        <v>11</v>
      </c>
      <c r="AB631" t="s">
        <v>411</v>
      </c>
      <c r="AC631" s="317">
        <v>82900</v>
      </c>
    </row>
    <row r="632" spans="1:29">
      <c r="A632">
        <v>631</v>
      </c>
      <c r="B632" t="s">
        <v>13094</v>
      </c>
      <c r="C632" t="s">
        <v>13095</v>
      </c>
      <c r="D632" t="s">
        <v>5772</v>
      </c>
      <c r="E632" t="s">
        <v>5775</v>
      </c>
      <c r="F632">
        <v>45887</v>
      </c>
      <c r="G632">
        <v>45886</v>
      </c>
      <c r="H632" t="s">
        <v>12217</v>
      </c>
      <c r="I632" s="1">
        <v>45910</v>
      </c>
      <c r="J632">
        <v>9</v>
      </c>
      <c r="L632" t="s">
        <v>16353</v>
      </c>
      <c r="M632" t="s">
        <v>10832</v>
      </c>
      <c r="O632" t="s">
        <v>6518</v>
      </c>
      <c r="P632">
        <v>11</v>
      </c>
      <c r="Q632">
        <v>9</v>
      </c>
      <c r="R632">
        <v>11</v>
      </c>
      <c r="W632" s="1">
        <v>45991</v>
      </c>
      <c r="X632">
        <v>11</v>
      </c>
      <c r="Y632" s="317">
        <v>24640</v>
      </c>
      <c r="Z632">
        <v>25.11</v>
      </c>
      <c r="AA632">
        <v>11</v>
      </c>
      <c r="AB632" t="s">
        <v>411</v>
      </c>
      <c r="AC632" s="317">
        <v>64510</v>
      </c>
    </row>
    <row r="633" spans="1:29">
      <c r="A633">
        <v>632</v>
      </c>
      <c r="B633" t="s">
        <v>13096</v>
      </c>
      <c r="C633" t="s">
        <v>13097</v>
      </c>
      <c r="D633" t="s">
        <v>5772</v>
      </c>
      <c r="E633" t="s">
        <v>5775</v>
      </c>
      <c r="F633">
        <v>45887</v>
      </c>
      <c r="G633">
        <v>45886</v>
      </c>
      <c r="H633" t="s">
        <v>12217</v>
      </c>
      <c r="I633" s="1">
        <v>45917</v>
      </c>
      <c r="J633">
        <v>9</v>
      </c>
      <c r="L633" t="s">
        <v>16353</v>
      </c>
      <c r="M633" t="s">
        <v>10832</v>
      </c>
      <c r="O633" t="s">
        <v>6518</v>
      </c>
      <c r="P633">
        <v>12</v>
      </c>
      <c r="Q633">
        <v>11</v>
      </c>
      <c r="R633">
        <v>12</v>
      </c>
      <c r="W633" s="1">
        <v>46022</v>
      </c>
      <c r="X633">
        <v>12</v>
      </c>
      <c r="Y633" s="317">
        <v>26050</v>
      </c>
      <c r="Z633">
        <v>25.12</v>
      </c>
      <c r="AA633">
        <v>12</v>
      </c>
      <c r="AB633" t="s">
        <v>411</v>
      </c>
      <c r="AC633" s="317">
        <v>67180</v>
      </c>
    </row>
    <row r="634" spans="1:29">
      <c r="A634">
        <v>633</v>
      </c>
      <c r="B634" t="s">
        <v>13098</v>
      </c>
      <c r="C634" t="s">
        <v>13099</v>
      </c>
      <c r="D634" t="s">
        <v>5772</v>
      </c>
      <c r="E634" t="s">
        <v>5775</v>
      </c>
      <c r="F634">
        <v>45887</v>
      </c>
      <c r="G634">
        <v>45886</v>
      </c>
      <c r="H634" t="s">
        <v>12217</v>
      </c>
      <c r="I634" s="1">
        <v>45910</v>
      </c>
      <c r="J634">
        <v>9</v>
      </c>
      <c r="L634" t="s">
        <v>16353</v>
      </c>
      <c r="M634" t="s">
        <v>10832</v>
      </c>
      <c r="O634" t="s">
        <v>6518</v>
      </c>
      <c r="P634">
        <v>11</v>
      </c>
      <c r="Q634">
        <v>9</v>
      </c>
      <c r="R634">
        <v>11</v>
      </c>
      <c r="W634" s="1">
        <v>45991</v>
      </c>
      <c r="X634">
        <v>11</v>
      </c>
      <c r="Y634" s="317">
        <v>30340</v>
      </c>
      <c r="Z634">
        <v>25.11</v>
      </c>
      <c r="AA634">
        <v>11</v>
      </c>
      <c r="AB634" t="s">
        <v>411</v>
      </c>
      <c r="AC634" s="317">
        <v>79440</v>
      </c>
    </row>
    <row r="635" spans="1:29">
      <c r="A635">
        <v>634</v>
      </c>
      <c r="B635" t="s">
        <v>13100</v>
      </c>
      <c r="C635" t="s">
        <v>6010</v>
      </c>
      <c r="D635" t="s">
        <v>5772</v>
      </c>
      <c r="E635" t="s">
        <v>5775</v>
      </c>
      <c r="I635" s="1">
        <v>45868</v>
      </c>
      <c r="J635">
        <v>7</v>
      </c>
      <c r="L635" t="s">
        <v>16353</v>
      </c>
      <c r="M635" t="s">
        <v>12268</v>
      </c>
      <c r="N635">
        <v>50019788</v>
      </c>
      <c r="O635" t="s">
        <v>6518</v>
      </c>
      <c r="P635">
        <v>9</v>
      </c>
      <c r="Q635">
        <v>8</v>
      </c>
      <c r="R635">
        <v>9</v>
      </c>
      <c r="T635">
        <v>45898</v>
      </c>
      <c r="W635" s="1">
        <v>45930</v>
      </c>
      <c r="X635">
        <v>0</v>
      </c>
      <c r="Y635" s="317">
        <v>40860</v>
      </c>
      <c r="Z635">
        <v>25.9</v>
      </c>
      <c r="AA635">
        <v>9</v>
      </c>
      <c r="AB635" t="s">
        <v>95</v>
      </c>
      <c r="AC635" s="317">
        <v>71909</v>
      </c>
    </row>
    <row r="636" spans="1:29">
      <c r="A636">
        <v>635</v>
      </c>
      <c r="B636" t="s">
        <v>13101</v>
      </c>
      <c r="C636" t="s">
        <v>13102</v>
      </c>
      <c r="D636" t="s">
        <v>46</v>
      </c>
      <c r="E636" t="s">
        <v>6055</v>
      </c>
      <c r="F636">
        <v>45876</v>
      </c>
      <c r="G636">
        <v>45875</v>
      </c>
      <c r="I636" s="1"/>
      <c r="J636" t="s">
        <v>43</v>
      </c>
      <c r="P636" t="s">
        <v>43</v>
      </c>
      <c r="Q636" t="s">
        <v>43</v>
      </c>
      <c r="R636" t="s">
        <v>43</v>
      </c>
      <c r="W636" s="1"/>
      <c r="Y636" s="317"/>
      <c r="AC636" s="317"/>
    </row>
    <row r="637" spans="1:29">
      <c r="A637">
        <v>636</v>
      </c>
      <c r="B637" t="s">
        <v>13103</v>
      </c>
      <c r="C637" t="s">
        <v>13104</v>
      </c>
      <c r="D637" t="s">
        <v>46</v>
      </c>
      <c r="E637" t="s">
        <v>5829</v>
      </c>
      <c r="F637" t="s">
        <v>13105</v>
      </c>
      <c r="G637">
        <v>45889</v>
      </c>
      <c r="H637" t="s">
        <v>12936</v>
      </c>
      <c r="I637" s="1"/>
      <c r="J637" t="s">
        <v>43</v>
      </c>
      <c r="P637" t="s">
        <v>43</v>
      </c>
      <c r="Q637" t="s">
        <v>43</v>
      </c>
      <c r="R637" t="s">
        <v>43</v>
      </c>
      <c r="W637" s="1"/>
      <c r="Y637" s="317"/>
      <c r="AC637" s="317"/>
    </row>
    <row r="638" spans="1:29">
      <c r="A638">
        <v>637</v>
      </c>
      <c r="B638" t="s">
        <v>13106</v>
      </c>
      <c r="C638" t="s">
        <v>13107</v>
      </c>
      <c r="D638" t="s">
        <v>46</v>
      </c>
      <c r="E638" t="s">
        <v>6161</v>
      </c>
      <c r="I638" s="1">
        <v>45873</v>
      </c>
      <c r="J638">
        <v>8</v>
      </c>
      <c r="L638" t="s">
        <v>16353</v>
      </c>
      <c r="M638" t="s">
        <v>10832</v>
      </c>
      <c r="O638" t="s">
        <v>10340</v>
      </c>
      <c r="P638">
        <v>9</v>
      </c>
      <c r="Q638">
        <v>8</v>
      </c>
      <c r="R638">
        <v>9</v>
      </c>
      <c r="W638" s="1">
        <v>45930</v>
      </c>
      <c r="X638">
        <v>9</v>
      </c>
      <c r="Y638" s="317">
        <v>40440</v>
      </c>
      <c r="Z638">
        <v>25.9</v>
      </c>
      <c r="AA638">
        <v>9</v>
      </c>
      <c r="AB638" t="s">
        <v>411</v>
      </c>
      <c r="AC638" s="317">
        <v>105900</v>
      </c>
    </row>
    <row r="639" spans="1:29">
      <c r="A639">
        <v>638</v>
      </c>
      <c r="B639" t="s">
        <v>13108</v>
      </c>
      <c r="C639" t="s">
        <v>13109</v>
      </c>
      <c r="D639" t="s">
        <v>46</v>
      </c>
      <c r="E639" t="s">
        <v>6161</v>
      </c>
      <c r="F639">
        <v>45901</v>
      </c>
      <c r="G639">
        <v>45900</v>
      </c>
      <c r="I639" s="1"/>
      <c r="J639" t="s">
        <v>43</v>
      </c>
      <c r="P639" t="s">
        <v>43</v>
      </c>
      <c r="Q639" t="s">
        <v>43</v>
      </c>
      <c r="R639" t="s">
        <v>43</v>
      </c>
      <c r="W639" s="1"/>
      <c r="Y639" s="317"/>
      <c r="AC639" s="317"/>
    </row>
    <row r="640" spans="1:29">
      <c r="A640">
        <v>639</v>
      </c>
      <c r="B640" t="s">
        <v>13110</v>
      </c>
      <c r="C640" t="s">
        <v>13111</v>
      </c>
      <c r="D640" t="s">
        <v>46</v>
      </c>
      <c r="E640" t="s">
        <v>6161</v>
      </c>
      <c r="F640" t="s">
        <v>11478</v>
      </c>
      <c r="G640">
        <v>45891</v>
      </c>
      <c r="I640" s="1"/>
      <c r="J640" t="s">
        <v>43</v>
      </c>
      <c r="P640" t="s">
        <v>43</v>
      </c>
      <c r="Q640" t="s">
        <v>43</v>
      </c>
      <c r="R640" t="s">
        <v>43</v>
      </c>
      <c r="W640" s="1"/>
      <c r="Y640" s="317"/>
      <c r="AC640" s="317"/>
    </row>
    <row r="641" spans="1:29">
      <c r="A641">
        <v>640</v>
      </c>
      <c r="B641" t="s">
        <v>13112</v>
      </c>
      <c r="C641" t="s">
        <v>13113</v>
      </c>
      <c r="D641" t="s">
        <v>46</v>
      </c>
      <c r="E641" t="s">
        <v>6161</v>
      </c>
      <c r="F641" t="s">
        <v>11478</v>
      </c>
      <c r="G641">
        <v>45891</v>
      </c>
      <c r="H641" t="s">
        <v>12936</v>
      </c>
      <c r="I641" s="1"/>
      <c r="J641" t="s">
        <v>43</v>
      </c>
      <c r="P641" t="s">
        <v>43</v>
      </c>
      <c r="Q641" t="s">
        <v>43</v>
      </c>
      <c r="R641" t="s">
        <v>43</v>
      </c>
      <c r="W641" s="1"/>
      <c r="Y641" s="317"/>
      <c r="AC641" s="317"/>
    </row>
    <row r="642" spans="1:29">
      <c r="A642">
        <v>641</v>
      </c>
      <c r="B642" t="s">
        <v>13114</v>
      </c>
      <c r="C642" t="s">
        <v>13115</v>
      </c>
      <c r="D642" t="s">
        <v>46</v>
      </c>
      <c r="E642" t="s">
        <v>6161</v>
      </c>
      <c r="F642" t="s">
        <v>11478</v>
      </c>
      <c r="G642">
        <v>45891</v>
      </c>
      <c r="I642" s="1"/>
      <c r="J642" t="s">
        <v>43</v>
      </c>
      <c r="P642" t="s">
        <v>43</v>
      </c>
      <c r="Q642" t="s">
        <v>43</v>
      </c>
      <c r="R642" t="s">
        <v>43</v>
      </c>
      <c r="W642" s="1"/>
      <c r="Y642" s="317"/>
      <c r="AC642" s="317"/>
    </row>
    <row r="643" spans="1:29">
      <c r="A643">
        <v>642</v>
      </c>
      <c r="B643" t="s">
        <v>13116</v>
      </c>
      <c r="C643" t="s">
        <v>13117</v>
      </c>
      <c r="D643" t="s">
        <v>5772</v>
      </c>
      <c r="E643" t="s">
        <v>5775</v>
      </c>
      <c r="F643">
        <v>45894</v>
      </c>
      <c r="G643" t="s">
        <v>5750</v>
      </c>
      <c r="I643" s="1"/>
      <c r="J643" t="s">
        <v>43</v>
      </c>
      <c r="P643" t="s">
        <v>43</v>
      </c>
      <c r="Q643" t="s">
        <v>43</v>
      </c>
      <c r="R643" t="s">
        <v>43</v>
      </c>
      <c r="W643" s="1"/>
      <c r="Y643" s="317"/>
      <c r="AC643" s="317"/>
    </row>
    <row r="644" spans="1:29">
      <c r="A644">
        <v>643</v>
      </c>
      <c r="B644" t="s">
        <v>13118</v>
      </c>
      <c r="C644" t="s">
        <v>13119</v>
      </c>
      <c r="D644" t="s">
        <v>5772</v>
      </c>
      <c r="E644" t="s">
        <v>5775</v>
      </c>
      <c r="F644">
        <v>45890</v>
      </c>
      <c r="G644">
        <v>45889</v>
      </c>
      <c r="H644" t="s">
        <v>12936</v>
      </c>
      <c r="I644" s="1"/>
      <c r="J644" t="s">
        <v>43</v>
      </c>
      <c r="P644" t="s">
        <v>43</v>
      </c>
      <c r="Q644" t="s">
        <v>43</v>
      </c>
      <c r="R644" t="s">
        <v>43</v>
      </c>
      <c r="W644" s="1"/>
      <c r="Y644" s="317"/>
      <c r="AC644" s="317"/>
    </row>
    <row r="645" spans="1:29">
      <c r="A645">
        <v>644</v>
      </c>
      <c r="B645" t="s">
        <v>13120</v>
      </c>
      <c r="C645" t="s">
        <v>13121</v>
      </c>
      <c r="D645" t="s">
        <v>5772</v>
      </c>
      <c r="E645" t="s">
        <v>5775</v>
      </c>
      <c r="F645">
        <v>45905</v>
      </c>
      <c r="G645">
        <v>45904</v>
      </c>
      <c r="H645" t="s">
        <v>12150</v>
      </c>
      <c r="I645" s="1">
        <v>45996</v>
      </c>
      <c r="J645">
        <v>12</v>
      </c>
      <c r="L645" t="s">
        <v>16353</v>
      </c>
      <c r="M645" t="s">
        <v>10832</v>
      </c>
      <c r="O645" t="s">
        <v>6518</v>
      </c>
      <c r="P645">
        <v>2</v>
      </c>
      <c r="Q645">
        <v>12</v>
      </c>
      <c r="R645">
        <v>2</v>
      </c>
      <c r="W645" s="1">
        <v>46081</v>
      </c>
      <c r="X645">
        <v>2</v>
      </c>
      <c r="Y645" s="317">
        <v>32500</v>
      </c>
      <c r="Z645">
        <v>26.2</v>
      </c>
      <c r="AA645">
        <v>2</v>
      </c>
      <c r="AB645" t="s">
        <v>411</v>
      </c>
      <c r="AC645" s="317">
        <v>83790</v>
      </c>
    </row>
    <row r="646" spans="1:29">
      <c r="A646">
        <v>645</v>
      </c>
      <c r="B646" t="s">
        <v>13122</v>
      </c>
      <c r="C646" t="s">
        <v>13123</v>
      </c>
      <c r="D646" t="s">
        <v>5772</v>
      </c>
      <c r="E646" t="s">
        <v>5775</v>
      </c>
      <c r="F646">
        <v>45895</v>
      </c>
      <c r="G646">
        <v>45894</v>
      </c>
      <c r="H646" t="s">
        <v>12150</v>
      </c>
      <c r="I646" s="1"/>
      <c r="J646" t="s">
        <v>43</v>
      </c>
      <c r="P646" t="s">
        <v>43</v>
      </c>
      <c r="Q646" t="s">
        <v>43</v>
      </c>
      <c r="R646" t="s">
        <v>43</v>
      </c>
      <c r="W646" s="1"/>
      <c r="Y646" s="317"/>
      <c r="AC646" s="317"/>
    </row>
    <row r="647" spans="1:29">
      <c r="A647">
        <v>646</v>
      </c>
      <c r="B647" t="s">
        <v>13124</v>
      </c>
      <c r="C647" t="s">
        <v>13125</v>
      </c>
      <c r="D647" t="s">
        <v>46</v>
      </c>
      <c r="E647" t="s">
        <v>5829</v>
      </c>
      <c r="F647">
        <v>45901</v>
      </c>
      <c r="G647">
        <v>45900</v>
      </c>
      <c r="H647" t="s">
        <v>12150</v>
      </c>
      <c r="I647" s="1"/>
      <c r="J647" t="s">
        <v>43</v>
      </c>
      <c r="P647" t="s">
        <v>43</v>
      </c>
      <c r="Q647" t="s">
        <v>43</v>
      </c>
      <c r="R647" t="s">
        <v>43</v>
      </c>
      <c r="W647" s="1"/>
      <c r="Y647" s="317"/>
      <c r="AC647" s="317"/>
    </row>
    <row r="648" spans="1:29">
      <c r="A648">
        <v>647</v>
      </c>
      <c r="B648" t="s">
        <v>13126</v>
      </c>
      <c r="C648" t="s">
        <v>13127</v>
      </c>
      <c r="D648" t="s">
        <v>46</v>
      </c>
      <c r="E648" t="s">
        <v>6161</v>
      </c>
      <c r="F648">
        <v>45915</v>
      </c>
      <c r="G648">
        <v>45894</v>
      </c>
      <c r="I648" s="1"/>
      <c r="J648" t="s">
        <v>43</v>
      </c>
      <c r="P648" t="s">
        <v>43</v>
      </c>
      <c r="Q648" t="s">
        <v>43</v>
      </c>
      <c r="R648" t="s">
        <v>43</v>
      </c>
      <c r="W648" s="1"/>
      <c r="Y648" s="317"/>
      <c r="AC648" s="317"/>
    </row>
    <row r="649" spans="1:29">
      <c r="A649">
        <v>648</v>
      </c>
      <c r="B649" t="s">
        <v>13128</v>
      </c>
      <c r="C649" t="s">
        <v>13129</v>
      </c>
      <c r="D649" t="s">
        <v>46</v>
      </c>
      <c r="E649" t="s">
        <v>6055</v>
      </c>
      <c r="I649" s="1">
        <v>45874</v>
      </c>
      <c r="J649">
        <v>8</v>
      </c>
      <c r="L649" t="s">
        <v>16353</v>
      </c>
      <c r="M649" t="s">
        <v>12175</v>
      </c>
      <c r="N649">
        <v>50022958</v>
      </c>
      <c r="O649" t="s">
        <v>10340</v>
      </c>
      <c r="P649">
        <v>10</v>
      </c>
      <c r="Q649">
        <v>9</v>
      </c>
      <c r="R649">
        <v>10</v>
      </c>
      <c r="W649" s="1">
        <v>45961</v>
      </c>
      <c r="X649">
        <v>10</v>
      </c>
      <c r="Y649" s="317">
        <v>33320</v>
      </c>
      <c r="Z649">
        <v>25.11</v>
      </c>
      <c r="AA649">
        <v>11</v>
      </c>
      <c r="AB649" t="s">
        <v>179</v>
      </c>
      <c r="AC649" s="317">
        <v>60639</v>
      </c>
    </row>
    <row r="650" spans="1:29">
      <c r="A650">
        <v>649</v>
      </c>
      <c r="B650" t="s">
        <v>13130</v>
      </c>
      <c r="C650" t="s">
        <v>13131</v>
      </c>
      <c r="D650" t="s">
        <v>46</v>
      </c>
      <c r="E650" t="s">
        <v>6055</v>
      </c>
      <c r="I650" s="1">
        <v>45874</v>
      </c>
      <c r="J650">
        <v>8</v>
      </c>
      <c r="L650" t="s">
        <v>16353</v>
      </c>
      <c r="M650" t="s">
        <v>12175</v>
      </c>
      <c r="N650">
        <v>50023019</v>
      </c>
      <c r="O650" t="s">
        <v>10340</v>
      </c>
      <c r="P650">
        <v>10</v>
      </c>
      <c r="Q650">
        <v>9</v>
      </c>
      <c r="R650">
        <v>10</v>
      </c>
      <c r="W650" s="1">
        <v>45961</v>
      </c>
      <c r="X650">
        <v>10</v>
      </c>
      <c r="Y650" s="317">
        <v>46800</v>
      </c>
      <c r="Z650">
        <v>25.11</v>
      </c>
      <c r="AA650">
        <v>11</v>
      </c>
      <c r="AB650" t="s">
        <v>179</v>
      </c>
      <c r="AC650" s="317">
        <v>85173</v>
      </c>
    </row>
    <row r="651" spans="1:29">
      <c r="A651">
        <v>650</v>
      </c>
      <c r="B651" t="s">
        <v>6491</v>
      </c>
      <c r="C651" t="s">
        <v>6492</v>
      </c>
      <c r="D651" t="s">
        <v>46</v>
      </c>
      <c r="E651" t="s">
        <v>3282</v>
      </c>
      <c r="F651">
        <v>46027</v>
      </c>
      <c r="G651" t="s">
        <v>5750</v>
      </c>
      <c r="I651" s="1"/>
      <c r="J651" t="s">
        <v>43</v>
      </c>
      <c r="P651" t="s">
        <v>43</v>
      </c>
      <c r="Q651" t="s">
        <v>43</v>
      </c>
      <c r="R651" t="s">
        <v>43</v>
      </c>
      <c r="W651" s="1"/>
      <c r="Y651" s="317"/>
      <c r="AC651" s="317"/>
    </row>
    <row r="652" spans="1:29">
      <c r="A652">
        <v>651</v>
      </c>
      <c r="B652" t="s">
        <v>13132</v>
      </c>
      <c r="C652" t="s">
        <v>13133</v>
      </c>
      <c r="D652" t="s">
        <v>5772</v>
      </c>
      <c r="E652" t="s">
        <v>5775</v>
      </c>
      <c r="I652" s="1">
        <v>45874</v>
      </c>
      <c r="J652">
        <v>8</v>
      </c>
      <c r="L652" t="s">
        <v>16353</v>
      </c>
      <c r="M652" t="s">
        <v>12240</v>
      </c>
      <c r="N652">
        <v>50023951</v>
      </c>
      <c r="O652" t="s">
        <v>6518</v>
      </c>
      <c r="P652" t="s">
        <v>43</v>
      </c>
      <c r="Q652">
        <v>9</v>
      </c>
      <c r="R652" t="s">
        <v>43</v>
      </c>
      <c r="W652" s="1"/>
      <c r="Y652" s="317"/>
      <c r="AC652" s="317"/>
    </row>
    <row r="653" spans="1:29">
      <c r="A653">
        <v>652</v>
      </c>
      <c r="B653" t="s">
        <v>6175</v>
      </c>
      <c r="C653" t="s">
        <v>6176</v>
      </c>
      <c r="D653" t="s">
        <v>5772</v>
      </c>
      <c r="E653" t="s">
        <v>5775</v>
      </c>
      <c r="I653" s="1">
        <v>45874</v>
      </c>
      <c r="J653">
        <v>8</v>
      </c>
      <c r="L653" t="s">
        <v>16353</v>
      </c>
      <c r="M653" t="s">
        <v>12240</v>
      </c>
      <c r="N653">
        <v>50024026</v>
      </c>
      <c r="O653" t="s">
        <v>6518</v>
      </c>
      <c r="P653">
        <v>9</v>
      </c>
      <c r="Q653">
        <v>8</v>
      </c>
      <c r="R653">
        <v>9</v>
      </c>
      <c r="W653" s="1">
        <v>45930</v>
      </c>
      <c r="X653">
        <v>0</v>
      </c>
      <c r="Y653" s="317">
        <v>171700</v>
      </c>
      <c r="Z653">
        <v>25.9</v>
      </c>
      <c r="AA653">
        <v>9</v>
      </c>
      <c r="AB653" t="s">
        <v>95</v>
      </c>
      <c r="AC653" s="317">
        <v>312869</v>
      </c>
    </row>
    <row r="654" spans="1:29">
      <c r="A654">
        <v>653</v>
      </c>
      <c r="B654" t="s">
        <v>6489</v>
      </c>
      <c r="C654" t="s">
        <v>6490</v>
      </c>
      <c r="D654" t="s">
        <v>5942</v>
      </c>
      <c r="E654" t="s">
        <v>5944</v>
      </c>
      <c r="F654">
        <v>45945</v>
      </c>
      <c r="G654" t="s">
        <v>5750</v>
      </c>
      <c r="I654" s="1"/>
      <c r="J654" t="s">
        <v>43</v>
      </c>
      <c r="P654" t="s">
        <v>43</v>
      </c>
      <c r="Q654" t="s">
        <v>43</v>
      </c>
      <c r="R654" t="s">
        <v>43</v>
      </c>
      <c r="W654" s="1"/>
      <c r="Y654" s="317"/>
      <c r="AC654" s="317"/>
    </row>
    <row r="655" spans="1:29">
      <c r="A655">
        <v>654</v>
      </c>
      <c r="B655" t="s">
        <v>6495</v>
      </c>
      <c r="C655" t="s">
        <v>6496</v>
      </c>
      <c r="D655" t="s">
        <v>5942</v>
      </c>
      <c r="E655" t="s">
        <v>5944</v>
      </c>
      <c r="F655">
        <v>45950</v>
      </c>
      <c r="G655" t="s">
        <v>5750</v>
      </c>
      <c r="I655" s="1"/>
      <c r="J655" t="s">
        <v>43</v>
      </c>
      <c r="P655" t="s">
        <v>43</v>
      </c>
      <c r="Q655" t="s">
        <v>43</v>
      </c>
      <c r="R655" t="s">
        <v>43</v>
      </c>
      <c r="W655" s="1"/>
      <c r="Y655" s="317"/>
      <c r="AC655" s="317"/>
    </row>
    <row r="656" spans="1:29">
      <c r="A656">
        <v>655</v>
      </c>
      <c r="B656" t="s">
        <v>13134</v>
      </c>
      <c r="C656" t="s">
        <v>13135</v>
      </c>
      <c r="D656" t="s">
        <v>5772</v>
      </c>
      <c r="E656" t="s">
        <v>5775</v>
      </c>
      <c r="F656">
        <v>45905</v>
      </c>
      <c r="G656">
        <v>45904</v>
      </c>
      <c r="H656" t="s">
        <v>12936</v>
      </c>
      <c r="I656" s="1">
        <v>45911</v>
      </c>
      <c r="J656">
        <v>9</v>
      </c>
      <c r="L656" t="s">
        <v>16353</v>
      </c>
      <c r="M656" t="s">
        <v>10832</v>
      </c>
      <c r="O656" t="s">
        <v>6518</v>
      </c>
      <c r="P656">
        <v>11</v>
      </c>
      <c r="Q656">
        <v>9</v>
      </c>
      <c r="R656">
        <v>11</v>
      </c>
      <c r="W656" s="1">
        <v>45991</v>
      </c>
      <c r="X656">
        <v>11</v>
      </c>
      <c r="Y656" s="317">
        <v>33045</v>
      </c>
      <c r="Z656">
        <v>25.11</v>
      </c>
      <c r="AA656">
        <v>11</v>
      </c>
      <c r="AB656" t="s">
        <v>411</v>
      </c>
      <c r="AC656" s="317">
        <v>88585</v>
      </c>
    </row>
    <row r="657" spans="1:29">
      <c r="A657">
        <v>656</v>
      </c>
      <c r="B657" t="s">
        <v>13136</v>
      </c>
      <c r="C657" t="s">
        <v>13137</v>
      </c>
      <c r="D657" t="s">
        <v>5772</v>
      </c>
      <c r="E657" t="s">
        <v>5775</v>
      </c>
      <c r="F657">
        <v>45905</v>
      </c>
      <c r="G657">
        <v>45904</v>
      </c>
      <c r="H657" t="s">
        <v>12936</v>
      </c>
      <c r="I657" s="1">
        <v>45926</v>
      </c>
      <c r="J657">
        <v>9</v>
      </c>
      <c r="L657" t="s">
        <v>16353</v>
      </c>
      <c r="M657" t="s">
        <v>10832</v>
      </c>
      <c r="O657" t="s">
        <v>6518</v>
      </c>
      <c r="P657">
        <v>12</v>
      </c>
      <c r="Q657">
        <v>11</v>
      </c>
      <c r="R657">
        <v>12</v>
      </c>
      <c r="W657" s="1">
        <v>46022</v>
      </c>
      <c r="X657">
        <v>12</v>
      </c>
      <c r="Y657" s="317">
        <v>20930</v>
      </c>
      <c r="Z657">
        <v>25.12</v>
      </c>
      <c r="AA657">
        <v>12</v>
      </c>
      <c r="AB657" t="s">
        <v>411</v>
      </c>
      <c r="AC657" s="317">
        <v>53980</v>
      </c>
    </row>
    <row r="658" spans="1:29">
      <c r="A658">
        <v>657</v>
      </c>
      <c r="B658" t="s">
        <v>13138</v>
      </c>
      <c r="C658" t="s">
        <v>13139</v>
      </c>
      <c r="D658" t="s">
        <v>46</v>
      </c>
      <c r="E658" t="s">
        <v>6161</v>
      </c>
      <c r="F658">
        <v>45891</v>
      </c>
      <c r="G658">
        <v>45889</v>
      </c>
      <c r="I658" s="1"/>
      <c r="J658" t="s">
        <v>43</v>
      </c>
      <c r="P658" t="s">
        <v>43</v>
      </c>
      <c r="Q658" t="s">
        <v>43</v>
      </c>
      <c r="R658" t="s">
        <v>43</v>
      </c>
      <c r="W658" s="1"/>
      <c r="Y658" s="317"/>
      <c r="AC658" s="317"/>
    </row>
    <row r="659" spans="1:29">
      <c r="A659">
        <v>658</v>
      </c>
      <c r="B659" t="s">
        <v>6666</v>
      </c>
      <c r="C659" t="s">
        <v>6667</v>
      </c>
      <c r="D659" t="s">
        <v>5772</v>
      </c>
      <c r="E659" t="s">
        <v>5775</v>
      </c>
      <c r="F659">
        <v>45962</v>
      </c>
      <c r="G659" t="s">
        <v>5750</v>
      </c>
      <c r="I659" s="1"/>
      <c r="J659" t="s">
        <v>43</v>
      </c>
      <c r="P659" t="s">
        <v>43</v>
      </c>
      <c r="Q659" t="s">
        <v>43</v>
      </c>
      <c r="R659" t="s">
        <v>43</v>
      </c>
      <c r="W659" s="1"/>
      <c r="Y659" s="317"/>
      <c r="AC659" s="317"/>
    </row>
    <row r="660" spans="1:29">
      <c r="A660">
        <v>659</v>
      </c>
      <c r="B660" t="s">
        <v>13140</v>
      </c>
      <c r="C660" t="s">
        <v>13141</v>
      </c>
      <c r="D660" t="s">
        <v>5772</v>
      </c>
      <c r="E660" t="s">
        <v>5775</v>
      </c>
      <c r="F660" t="s">
        <v>12648</v>
      </c>
      <c r="G660">
        <v>45881</v>
      </c>
      <c r="I660" s="1">
        <v>45932</v>
      </c>
      <c r="J660">
        <v>10</v>
      </c>
      <c r="L660" t="s">
        <v>16353</v>
      </c>
      <c r="M660" t="s">
        <v>12240</v>
      </c>
      <c r="N660">
        <v>50035272</v>
      </c>
      <c r="O660" t="s">
        <v>6518</v>
      </c>
      <c r="P660">
        <v>1</v>
      </c>
      <c r="Q660">
        <v>11</v>
      </c>
      <c r="R660">
        <v>12</v>
      </c>
      <c r="S660" t="s">
        <v>5814</v>
      </c>
      <c r="W660" s="1">
        <v>46022</v>
      </c>
      <c r="X660">
        <v>12</v>
      </c>
      <c r="Y660" s="317">
        <v>72190</v>
      </c>
      <c r="Z660">
        <v>26.2</v>
      </c>
      <c r="AA660">
        <v>2</v>
      </c>
      <c r="AB660" t="s">
        <v>95</v>
      </c>
      <c r="AC660" s="317">
        <v>181869</v>
      </c>
    </row>
    <row r="661" spans="1:29">
      <c r="A661">
        <v>660</v>
      </c>
      <c r="B661" t="s">
        <v>13142</v>
      </c>
      <c r="C661" t="s">
        <v>13143</v>
      </c>
      <c r="D661" t="s">
        <v>5772</v>
      </c>
      <c r="E661" t="s">
        <v>5775</v>
      </c>
      <c r="I661" s="1">
        <v>45876</v>
      </c>
      <c r="J661">
        <v>8</v>
      </c>
      <c r="L661" t="s">
        <v>16353</v>
      </c>
      <c r="M661" t="s">
        <v>10832</v>
      </c>
      <c r="O661" t="s">
        <v>6518</v>
      </c>
      <c r="P661">
        <v>11</v>
      </c>
      <c r="Q661">
        <v>9</v>
      </c>
      <c r="R661">
        <v>11</v>
      </c>
      <c r="W661" s="1">
        <v>45991</v>
      </c>
      <c r="X661">
        <v>11</v>
      </c>
      <c r="Y661" s="317">
        <v>27620</v>
      </c>
      <c r="Z661">
        <v>25.11</v>
      </c>
      <c r="AA661">
        <v>11</v>
      </c>
      <c r="AB661" t="s">
        <v>411</v>
      </c>
      <c r="AC661" s="317">
        <v>72320</v>
      </c>
    </row>
    <row r="662" spans="1:29">
      <c r="A662">
        <v>661</v>
      </c>
      <c r="B662" t="s">
        <v>6678</v>
      </c>
      <c r="C662" t="s">
        <v>6679</v>
      </c>
      <c r="D662" t="s">
        <v>5772</v>
      </c>
      <c r="E662" t="s">
        <v>5775</v>
      </c>
      <c r="F662">
        <v>45938</v>
      </c>
      <c r="G662" t="s">
        <v>5750</v>
      </c>
      <c r="I662" s="1"/>
      <c r="J662" t="s">
        <v>43</v>
      </c>
      <c r="P662" t="s">
        <v>43</v>
      </c>
      <c r="Q662" t="s">
        <v>43</v>
      </c>
      <c r="R662" t="s">
        <v>43</v>
      </c>
      <c r="W662" s="1"/>
      <c r="Y662" s="317"/>
      <c r="AC662" s="317"/>
    </row>
    <row r="663" spans="1:29">
      <c r="A663">
        <v>662</v>
      </c>
      <c r="B663" t="s">
        <v>13144</v>
      </c>
      <c r="C663" t="s">
        <v>13145</v>
      </c>
      <c r="D663" t="s">
        <v>46</v>
      </c>
      <c r="E663" t="s">
        <v>6161</v>
      </c>
      <c r="F663" t="s">
        <v>11478</v>
      </c>
      <c r="G663">
        <v>45900</v>
      </c>
      <c r="I663" s="1"/>
      <c r="J663" t="s">
        <v>43</v>
      </c>
      <c r="P663" t="s">
        <v>43</v>
      </c>
      <c r="Q663" t="s">
        <v>43</v>
      </c>
      <c r="R663" t="s">
        <v>43</v>
      </c>
      <c r="W663" s="1"/>
      <c r="Y663" s="317"/>
      <c r="AC663" s="317"/>
    </row>
    <row r="664" spans="1:29">
      <c r="A664">
        <v>663</v>
      </c>
      <c r="B664" t="s">
        <v>13146</v>
      </c>
      <c r="C664" t="s">
        <v>13147</v>
      </c>
      <c r="D664" t="s">
        <v>46</v>
      </c>
      <c r="E664" t="s">
        <v>6161</v>
      </c>
      <c r="F664" t="s">
        <v>11478</v>
      </c>
      <c r="G664">
        <v>45900</v>
      </c>
      <c r="H664" t="s">
        <v>13071</v>
      </c>
      <c r="I664" s="1"/>
      <c r="J664" t="s">
        <v>43</v>
      </c>
      <c r="P664" t="s">
        <v>43</v>
      </c>
      <c r="Q664" t="s">
        <v>43</v>
      </c>
      <c r="R664" t="s">
        <v>43</v>
      </c>
      <c r="W664" s="1"/>
      <c r="Y664" s="317"/>
      <c r="AC664" s="317"/>
    </row>
    <row r="665" spans="1:29">
      <c r="A665">
        <v>664</v>
      </c>
      <c r="B665" t="s">
        <v>13148</v>
      </c>
      <c r="C665" t="s">
        <v>13149</v>
      </c>
      <c r="D665" t="s">
        <v>46</v>
      </c>
      <c r="E665" t="s">
        <v>5748</v>
      </c>
      <c r="F665">
        <v>45901</v>
      </c>
      <c r="G665">
        <v>45900</v>
      </c>
      <c r="I665" s="1"/>
      <c r="J665" t="s">
        <v>43</v>
      </c>
      <c r="P665" t="s">
        <v>43</v>
      </c>
      <c r="Q665" t="s">
        <v>43</v>
      </c>
      <c r="R665" t="s">
        <v>43</v>
      </c>
      <c r="W665" s="1"/>
      <c r="Y665" s="317"/>
      <c r="AC665" s="317"/>
    </row>
    <row r="666" spans="1:29">
      <c r="A666">
        <v>665</v>
      </c>
      <c r="B666" t="s">
        <v>6827</v>
      </c>
      <c r="C666" t="s">
        <v>6828</v>
      </c>
      <c r="D666" t="s">
        <v>46</v>
      </c>
      <c r="E666" t="s">
        <v>6055</v>
      </c>
      <c r="F666">
        <v>45896</v>
      </c>
      <c r="G666">
        <v>45895</v>
      </c>
      <c r="H666" t="s">
        <v>12150</v>
      </c>
      <c r="I666" s="1"/>
      <c r="J666" t="s">
        <v>43</v>
      </c>
      <c r="P666" t="s">
        <v>43</v>
      </c>
      <c r="Q666" t="s">
        <v>43</v>
      </c>
      <c r="R666" t="s">
        <v>43</v>
      </c>
      <c r="W666" s="1"/>
      <c r="Y666" s="317"/>
      <c r="AC666" s="317"/>
    </row>
    <row r="667" spans="1:29">
      <c r="A667">
        <v>666</v>
      </c>
      <c r="B667" t="s">
        <v>13150</v>
      </c>
      <c r="C667" t="s">
        <v>13151</v>
      </c>
      <c r="D667" t="s">
        <v>46</v>
      </c>
      <c r="E667" t="s">
        <v>3282</v>
      </c>
      <c r="F667">
        <v>45894</v>
      </c>
      <c r="G667">
        <v>45892</v>
      </c>
      <c r="H667" t="s">
        <v>12150</v>
      </c>
      <c r="I667" s="1"/>
      <c r="J667" t="s">
        <v>43</v>
      </c>
      <c r="P667" t="s">
        <v>43</v>
      </c>
      <c r="Q667" t="s">
        <v>43</v>
      </c>
      <c r="R667" t="s">
        <v>43</v>
      </c>
      <c r="W667" s="1"/>
      <c r="Y667" s="317"/>
      <c r="AC667" s="317"/>
    </row>
    <row r="668" spans="1:29">
      <c r="A668">
        <v>667</v>
      </c>
      <c r="B668" t="s">
        <v>13152</v>
      </c>
      <c r="C668" t="s">
        <v>13153</v>
      </c>
      <c r="D668" t="s">
        <v>46</v>
      </c>
      <c r="E668" t="s">
        <v>3282</v>
      </c>
      <c r="F668">
        <v>45894</v>
      </c>
      <c r="G668">
        <v>45893</v>
      </c>
      <c r="H668" t="s">
        <v>13071</v>
      </c>
      <c r="I668" s="1"/>
      <c r="J668" t="s">
        <v>43</v>
      </c>
      <c r="P668" t="s">
        <v>43</v>
      </c>
      <c r="Q668" t="s">
        <v>43</v>
      </c>
      <c r="R668" t="s">
        <v>43</v>
      </c>
      <c r="W668" s="1"/>
      <c r="Y668" s="317"/>
      <c r="AC668" s="317"/>
    </row>
    <row r="669" spans="1:29">
      <c r="A669">
        <v>668</v>
      </c>
      <c r="B669" t="s">
        <v>13154</v>
      </c>
      <c r="C669" t="s">
        <v>13155</v>
      </c>
      <c r="D669" t="s">
        <v>46</v>
      </c>
      <c r="E669" t="s">
        <v>3282</v>
      </c>
      <c r="F669">
        <v>45894</v>
      </c>
      <c r="G669">
        <v>45893</v>
      </c>
      <c r="H669" t="s">
        <v>12150</v>
      </c>
      <c r="I669" s="1"/>
      <c r="J669" t="s">
        <v>43</v>
      </c>
      <c r="P669" t="s">
        <v>43</v>
      </c>
      <c r="Q669" t="s">
        <v>43</v>
      </c>
      <c r="R669" t="s">
        <v>43</v>
      </c>
      <c r="W669" s="1"/>
      <c r="Y669" s="317"/>
      <c r="AC669" s="317"/>
    </row>
    <row r="670" spans="1:29">
      <c r="A670">
        <v>669</v>
      </c>
      <c r="B670" t="s">
        <v>6395</v>
      </c>
      <c r="C670" t="s">
        <v>6396</v>
      </c>
      <c r="D670" t="s">
        <v>46</v>
      </c>
      <c r="E670" t="s">
        <v>5748</v>
      </c>
      <c r="F670">
        <v>45892</v>
      </c>
      <c r="G670" t="s">
        <v>5750</v>
      </c>
      <c r="I670" s="1"/>
      <c r="J670" t="s">
        <v>43</v>
      </c>
      <c r="P670" t="s">
        <v>43</v>
      </c>
      <c r="Q670" t="s">
        <v>43</v>
      </c>
      <c r="R670" t="s">
        <v>43</v>
      </c>
      <c r="W670" s="1"/>
      <c r="Y670" s="317"/>
      <c r="AC670" s="317"/>
    </row>
    <row r="671" spans="1:29">
      <c r="A671">
        <v>670</v>
      </c>
      <c r="B671" t="s">
        <v>6661</v>
      </c>
      <c r="C671" t="s">
        <v>6662</v>
      </c>
      <c r="D671" t="s">
        <v>46</v>
      </c>
      <c r="E671" t="s">
        <v>5748</v>
      </c>
      <c r="F671">
        <v>45950</v>
      </c>
      <c r="G671" t="s">
        <v>5750</v>
      </c>
      <c r="I671" s="1"/>
      <c r="J671" t="s">
        <v>43</v>
      </c>
      <c r="P671" t="s">
        <v>43</v>
      </c>
      <c r="Q671" t="s">
        <v>43</v>
      </c>
      <c r="R671" t="s">
        <v>43</v>
      </c>
      <c r="W671" s="1"/>
      <c r="Y671" s="317"/>
      <c r="AC671" s="317"/>
    </row>
    <row r="672" spans="1:29">
      <c r="A672">
        <v>671</v>
      </c>
      <c r="B672" t="s">
        <v>6663</v>
      </c>
      <c r="C672" t="s">
        <v>6664</v>
      </c>
      <c r="D672" t="s">
        <v>46</v>
      </c>
      <c r="E672" t="s">
        <v>3282</v>
      </c>
      <c r="F672">
        <v>45931</v>
      </c>
      <c r="G672" t="s">
        <v>5750</v>
      </c>
      <c r="I672" s="1"/>
      <c r="J672" t="s">
        <v>43</v>
      </c>
      <c r="P672" t="s">
        <v>43</v>
      </c>
      <c r="Q672" t="s">
        <v>43</v>
      </c>
      <c r="R672" t="s">
        <v>43</v>
      </c>
      <c r="W672" s="1"/>
      <c r="Y672" s="317"/>
      <c r="AC672" s="317"/>
    </row>
    <row r="673" spans="1:29">
      <c r="A673">
        <v>672</v>
      </c>
      <c r="B673" t="s">
        <v>6652</v>
      </c>
      <c r="C673" t="s">
        <v>6653</v>
      </c>
      <c r="D673" t="s">
        <v>46</v>
      </c>
      <c r="E673" t="s">
        <v>3282</v>
      </c>
      <c r="F673">
        <v>45925</v>
      </c>
      <c r="G673" t="s">
        <v>5750</v>
      </c>
      <c r="I673" s="1"/>
      <c r="J673" t="s">
        <v>43</v>
      </c>
      <c r="P673" t="s">
        <v>43</v>
      </c>
      <c r="Q673" t="s">
        <v>43</v>
      </c>
      <c r="R673" t="s">
        <v>43</v>
      </c>
      <c r="W673" s="1"/>
      <c r="Y673" s="317"/>
      <c r="AC673" s="317"/>
    </row>
    <row r="674" spans="1:29">
      <c r="A674">
        <v>673</v>
      </c>
      <c r="B674" t="s">
        <v>6572</v>
      </c>
      <c r="C674" t="s">
        <v>6573</v>
      </c>
      <c r="D674" t="s">
        <v>46</v>
      </c>
      <c r="E674" t="s">
        <v>5748</v>
      </c>
      <c r="F674">
        <v>45931</v>
      </c>
      <c r="G674">
        <v>45930</v>
      </c>
      <c r="I674" s="1"/>
      <c r="J674" t="s">
        <v>43</v>
      </c>
      <c r="P674" t="s">
        <v>43</v>
      </c>
      <c r="Q674" t="s">
        <v>43</v>
      </c>
      <c r="R674" t="s">
        <v>43</v>
      </c>
      <c r="W674" s="1"/>
      <c r="Y674" s="317"/>
      <c r="AC674" s="317"/>
    </row>
    <row r="675" spans="1:29">
      <c r="A675">
        <v>674</v>
      </c>
      <c r="B675" t="s">
        <v>6575</v>
      </c>
      <c r="C675" t="s">
        <v>6576</v>
      </c>
      <c r="D675" t="s">
        <v>46</v>
      </c>
      <c r="E675" t="s">
        <v>5748</v>
      </c>
      <c r="F675">
        <v>45931</v>
      </c>
      <c r="G675">
        <v>45930</v>
      </c>
      <c r="I675" s="1"/>
      <c r="J675" t="s">
        <v>43</v>
      </c>
      <c r="P675" t="s">
        <v>43</v>
      </c>
      <c r="Q675" t="s">
        <v>43</v>
      </c>
      <c r="R675" t="s">
        <v>43</v>
      </c>
      <c r="W675" s="1"/>
      <c r="Y675" s="317"/>
      <c r="AC675" s="317"/>
    </row>
    <row r="676" spans="1:29">
      <c r="A676">
        <v>675</v>
      </c>
      <c r="B676" t="s">
        <v>6577</v>
      </c>
      <c r="C676" t="s">
        <v>13156</v>
      </c>
      <c r="D676" t="s">
        <v>46</v>
      </c>
      <c r="E676" t="s">
        <v>5748</v>
      </c>
      <c r="F676">
        <v>45931</v>
      </c>
      <c r="G676" t="s">
        <v>5750</v>
      </c>
      <c r="I676" s="1"/>
      <c r="J676" t="s">
        <v>43</v>
      </c>
      <c r="P676" t="s">
        <v>43</v>
      </c>
      <c r="Q676" t="s">
        <v>43</v>
      </c>
      <c r="R676" t="s">
        <v>43</v>
      </c>
      <c r="W676" s="1"/>
      <c r="Y676" s="317"/>
      <c r="AC676" s="317"/>
    </row>
    <row r="677" spans="1:29">
      <c r="A677">
        <v>676</v>
      </c>
      <c r="B677" t="s">
        <v>6581</v>
      </c>
      <c r="C677" t="s">
        <v>13157</v>
      </c>
      <c r="D677" t="s">
        <v>46</v>
      </c>
      <c r="E677" t="s">
        <v>5748</v>
      </c>
      <c r="F677">
        <v>45931</v>
      </c>
      <c r="G677">
        <v>45930</v>
      </c>
      <c r="I677" s="1"/>
      <c r="J677" t="s">
        <v>43</v>
      </c>
      <c r="P677" t="s">
        <v>43</v>
      </c>
      <c r="Q677" t="s">
        <v>43</v>
      </c>
      <c r="R677" t="s">
        <v>43</v>
      </c>
      <c r="W677" s="1"/>
      <c r="Y677" s="317"/>
      <c r="AC677" s="317"/>
    </row>
    <row r="678" spans="1:29">
      <c r="A678">
        <v>677</v>
      </c>
      <c r="B678" t="s">
        <v>6583</v>
      </c>
      <c r="C678" t="s">
        <v>6584</v>
      </c>
      <c r="D678" t="s">
        <v>46</v>
      </c>
      <c r="E678" t="s">
        <v>5748</v>
      </c>
      <c r="F678">
        <v>45931</v>
      </c>
      <c r="G678">
        <v>45930</v>
      </c>
      <c r="I678" s="1"/>
      <c r="J678" t="s">
        <v>43</v>
      </c>
      <c r="P678" t="s">
        <v>43</v>
      </c>
      <c r="Q678" t="s">
        <v>43</v>
      </c>
      <c r="R678" t="s">
        <v>43</v>
      </c>
      <c r="W678" s="1"/>
      <c r="Y678" s="317"/>
      <c r="AC678" s="317"/>
    </row>
    <row r="679" spans="1:29">
      <c r="A679">
        <v>678</v>
      </c>
      <c r="B679" t="s">
        <v>6585</v>
      </c>
      <c r="C679" t="s">
        <v>6586</v>
      </c>
      <c r="D679" t="s">
        <v>46</v>
      </c>
      <c r="E679" t="s">
        <v>5748</v>
      </c>
      <c r="F679">
        <v>45931</v>
      </c>
      <c r="G679">
        <v>45930</v>
      </c>
      <c r="I679" s="1"/>
      <c r="J679" t="s">
        <v>43</v>
      </c>
      <c r="P679" t="s">
        <v>43</v>
      </c>
      <c r="Q679" t="s">
        <v>43</v>
      </c>
      <c r="R679" t="s">
        <v>43</v>
      </c>
      <c r="W679" s="1"/>
      <c r="Y679" s="317"/>
      <c r="AC679" s="317"/>
    </row>
    <row r="680" spans="1:29">
      <c r="A680">
        <v>679</v>
      </c>
      <c r="B680" t="s">
        <v>6579</v>
      </c>
      <c r="C680" t="s">
        <v>13158</v>
      </c>
      <c r="D680" t="s">
        <v>46</v>
      </c>
      <c r="E680" t="s">
        <v>5748</v>
      </c>
      <c r="F680">
        <v>45931</v>
      </c>
      <c r="G680" t="s">
        <v>5750</v>
      </c>
      <c r="I680" s="1"/>
      <c r="J680" t="s">
        <v>43</v>
      </c>
      <c r="P680" t="s">
        <v>43</v>
      </c>
      <c r="Q680" t="s">
        <v>43</v>
      </c>
      <c r="R680" t="s">
        <v>43</v>
      </c>
      <c r="W680" s="1"/>
      <c r="Y680" s="317"/>
      <c r="AC680" s="317"/>
    </row>
    <row r="681" spans="1:29">
      <c r="A681">
        <v>680</v>
      </c>
      <c r="B681" t="s">
        <v>13159</v>
      </c>
      <c r="C681" t="s">
        <v>13160</v>
      </c>
      <c r="D681" t="s">
        <v>5772</v>
      </c>
      <c r="E681" t="s">
        <v>5775</v>
      </c>
      <c r="F681">
        <v>45901</v>
      </c>
      <c r="G681">
        <v>45899</v>
      </c>
      <c r="H681" t="s">
        <v>12150</v>
      </c>
      <c r="I681" s="1"/>
      <c r="J681" t="s">
        <v>43</v>
      </c>
      <c r="P681" t="s">
        <v>43</v>
      </c>
      <c r="Q681" t="s">
        <v>43</v>
      </c>
      <c r="R681" t="s">
        <v>43</v>
      </c>
      <c r="W681" s="1"/>
      <c r="Y681" s="317"/>
      <c r="AC681" s="317"/>
    </row>
    <row r="682" spans="1:29">
      <c r="A682">
        <v>681</v>
      </c>
      <c r="B682" t="s">
        <v>13161</v>
      </c>
      <c r="C682" t="s">
        <v>13162</v>
      </c>
      <c r="D682" t="s">
        <v>5942</v>
      </c>
      <c r="E682" t="s">
        <v>5944</v>
      </c>
      <c r="I682" s="1">
        <v>45877</v>
      </c>
      <c r="J682">
        <v>8</v>
      </c>
      <c r="L682" t="s">
        <v>16353</v>
      </c>
      <c r="M682" t="s">
        <v>12167</v>
      </c>
      <c r="N682">
        <v>50025159</v>
      </c>
      <c r="O682" t="s">
        <v>12198</v>
      </c>
      <c r="P682" t="s">
        <v>43</v>
      </c>
      <c r="Q682">
        <v>9</v>
      </c>
      <c r="R682" t="s">
        <v>43</v>
      </c>
      <c r="W682" s="1"/>
      <c r="Y682" s="317"/>
      <c r="AC682" s="317"/>
    </row>
    <row r="683" spans="1:29">
      <c r="A683">
        <v>682</v>
      </c>
      <c r="B683" t="s">
        <v>13163</v>
      </c>
      <c r="C683" t="s">
        <v>13164</v>
      </c>
      <c r="D683" t="s">
        <v>5942</v>
      </c>
      <c r="E683" t="s">
        <v>5944</v>
      </c>
      <c r="I683" s="1">
        <v>45877</v>
      </c>
      <c r="J683">
        <v>8</v>
      </c>
      <c r="L683" t="s">
        <v>16353</v>
      </c>
      <c r="M683" t="s">
        <v>12167</v>
      </c>
      <c r="N683">
        <v>50025161</v>
      </c>
      <c r="O683" t="s">
        <v>267</v>
      </c>
      <c r="P683">
        <v>11</v>
      </c>
      <c r="Q683">
        <v>9</v>
      </c>
      <c r="R683">
        <v>10</v>
      </c>
      <c r="W683" s="1">
        <v>45961</v>
      </c>
      <c r="X683">
        <v>10</v>
      </c>
      <c r="Y683" s="317">
        <v>95980</v>
      </c>
      <c r="Z683">
        <v>25.11</v>
      </c>
      <c r="AA683">
        <v>11</v>
      </c>
      <c r="AB683" t="s">
        <v>179</v>
      </c>
      <c r="AC683" s="317">
        <v>207061</v>
      </c>
    </row>
    <row r="684" spans="1:29">
      <c r="A684">
        <v>683</v>
      </c>
      <c r="B684" t="s">
        <v>13165</v>
      </c>
      <c r="C684" t="s">
        <v>13166</v>
      </c>
      <c r="D684" t="s">
        <v>5942</v>
      </c>
      <c r="E684" t="s">
        <v>5944</v>
      </c>
      <c r="I684" s="1">
        <v>45877</v>
      </c>
      <c r="J684">
        <v>8</v>
      </c>
      <c r="L684" t="s">
        <v>16353</v>
      </c>
      <c r="M684" t="s">
        <v>12167</v>
      </c>
      <c r="N684">
        <v>50025163</v>
      </c>
      <c r="O684" t="s">
        <v>267</v>
      </c>
      <c r="P684">
        <v>11</v>
      </c>
      <c r="Q684">
        <v>9</v>
      </c>
      <c r="R684">
        <v>11</v>
      </c>
      <c r="W684" s="1">
        <v>45991</v>
      </c>
      <c r="X684">
        <v>11</v>
      </c>
      <c r="Y684" s="317">
        <v>27620</v>
      </c>
      <c r="Z684">
        <v>25.11</v>
      </c>
      <c r="AA684">
        <v>11</v>
      </c>
      <c r="AB684" t="s">
        <v>179</v>
      </c>
      <c r="AC684" s="317">
        <v>55542</v>
      </c>
    </row>
    <row r="685" spans="1:29">
      <c r="A685">
        <v>684</v>
      </c>
      <c r="B685" t="s">
        <v>13167</v>
      </c>
      <c r="C685" t="s">
        <v>13168</v>
      </c>
      <c r="D685" t="s">
        <v>5942</v>
      </c>
      <c r="E685" t="s">
        <v>5944</v>
      </c>
      <c r="I685" s="1">
        <v>45877</v>
      </c>
      <c r="J685">
        <v>8</v>
      </c>
      <c r="L685" t="s">
        <v>16353</v>
      </c>
      <c r="M685" t="s">
        <v>12167</v>
      </c>
      <c r="N685">
        <v>50025165</v>
      </c>
      <c r="O685" t="s">
        <v>267</v>
      </c>
      <c r="P685">
        <v>11</v>
      </c>
      <c r="Q685">
        <v>9</v>
      </c>
      <c r="R685">
        <v>11</v>
      </c>
      <c r="W685" s="1">
        <v>45991</v>
      </c>
      <c r="X685">
        <v>11</v>
      </c>
      <c r="Y685" s="317">
        <v>26300</v>
      </c>
      <c r="Z685">
        <v>25.11</v>
      </c>
      <c r="AA685">
        <v>11</v>
      </c>
      <c r="AB685" t="s">
        <v>179</v>
      </c>
      <c r="AC685" s="317">
        <v>52884</v>
      </c>
    </row>
    <row r="686" spans="1:29">
      <c r="A686">
        <v>685</v>
      </c>
      <c r="B686" t="s">
        <v>6177</v>
      </c>
      <c r="C686" t="s">
        <v>6178</v>
      </c>
      <c r="D686" t="s">
        <v>5942</v>
      </c>
      <c r="E686" t="s">
        <v>5944</v>
      </c>
      <c r="I686" s="1">
        <v>45877</v>
      </c>
      <c r="J686">
        <v>8</v>
      </c>
      <c r="L686" t="s">
        <v>16353</v>
      </c>
      <c r="M686" t="s">
        <v>12167</v>
      </c>
      <c r="N686">
        <v>50025167</v>
      </c>
      <c r="O686" t="s">
        <v>267</v>
      </c>
      <c r="P686">
        <v>11</v>
      </c>
      <c r="Q686">
        <v>9</v>
      </c>
      <c r="R686">
        <v>10</v>
      </c>
      <c r="S686" t="s">
        <v>5814</v>
      </c>
      <c r="W686" s="1">
        <v>45961</v>
      </c>
      <c r="X686">
        <v>10</v>
      </c>
      <c r="Y686" s="317">
        <v>64800</v>
      </c>
      <c r="Z686">
        <v>25.11</v>
      </c>
      <c r="AA686">
        <v>11</v>
      </c>
      <c r="AB686" t="s">
        <v>179</v>
      </c>
      <c r="AC686" s="317">
        <v>144338</v>
      </c>
    </row>
    <row r="687" spans="1:29">
      <c r="A687">
        <v>686</v>
      </c>
      <c r="B687" t="s">
        <v>13169</v>
      </c>
      <c r="C687" t="s">
        <v>13170</v>
      </c>
      <c r="D687" t="s">
        <v>5942</v>
      </c>
      <c r="E687" t="s">
        <v>5944</v>
      </c>
      <c r="I687" s="1">
        <v>45877</v>
      </c>
      <c r="J687">
        <v>8</v>
      </c>
      <c r="L687" t="s">
        <v>16353</v>
      </c>
      <c r="M687" t="s">
        <v>12167</v>
      </c>
      <c r="N687">
        <v>50025170</v>
      </c>
      <c r="O687" t="s">
        <v>267</v>
      </c>
      <c r="P687">
        <v>11</v>
      </c>
      <c r="Q687">
        <v>9</v>
      </c>
      <c r="R687">
        <v>11</v>
      </c>
      <c r="W687" s="1">
        <v>45991</v>
      </c>
      <c r="X687">
        <v>11</v>
      </c>
      <c r="Y687" s="317">
        <v>35720</v>
      </c>
      <c r="Z687">
        <v>25.11</v>
      </c>
      <c r="AA687">
        <v>11</v>
      </c>
      <c r="AB687" t="s">
        <v>179</v>
      </c>
      <c r="AC687" s="317">
        <v>71832</v>
      </c>
    </row>
    <row r="688" spans="1:29">
      <c r="A688">
        <v>687</v>
      </c>
      <c r="B688" t="s">
        <v>13171</v>
      </c>
      <c r="C688" t="s">
        <v>13172</v>
      </c>
      <c r="D688" t="s">
        <v>5942</v>
      </c>
      <c r="E688" t="s">
        <v>5944</v>
      </c>
      <c r="I688" s="1">
        <v>45877</v>
      </c>
      <c r="J688">
        <v>8</v>
      </c>
      <c r="L688" t="s">
        <v>16353</v>
      </c>
      <c r="M688" t="s">
        <v>12167</v>
      </c>
      <c r="N688">
        <v>50025171</v>
      </c>
      <c r="O688" t="s">
        <v>267</v>
      </c>
      <c r="P688">
        <v>11</v>
      </c>
      <c r="Q688">
        <v>9</v>
      </c>
      <c r="R688">
        <v>11</v>
      </c>
      <c r="W688" s="1">
        <v>45991</v>
      </c>
      <c r="X688">
        <v>11</v>
      </c>
      <c r="Y688" s="317">
        <v>32620</v>
      </c>
      <c r="Z688">
        <v>25.11</v>
      </c>
      <c r="AA688">
        <v>11</v>
      </c>
      <c r="AB688" t="s">
        <v>179</v>
      </c>
      <c r="AC688" s="317">
        <v>65603</v>
      </c>
    </row>
    <row r="689" spans="1:29">
      <c r="A689">
        <v>688</v>
      </c>
      <c r="B689" t="s">
        <v>13173</v>
      </c>
      <c r="C689" t="s">
        <v>13174</v>
      </c>
      <c r="D689" t="s">
        <v>5942</v>
      </c>
      <c r="E689" t="s">
        <v>5944</v>
      </c>
      <c r="I689" s="1">
        <v>45877</v>
      </c>
      <c r="J689">
        <v>8</v>
      </c>
      <c r="L689" t="s">
        <v>16353</v>
      </c>
      <c r="M689" t="s">
        <v>12167</v>
      </c>
      <c r="N689">
        <v>50025175</v>
      </c>
      <c r="O689" t="s">
        <v>267</v>
      </c>
      <c r="P689">
        <v>11</v>
      </c>
      <c r="Q689">
        <v>9</v>
      </c>
      <c r="R689">
        <v>11</v>
      </c>
      <c r="W689" s="1">
        <v>45991</v>
      </c>
      <c r="X689">
        <v>11</v>
      </c>
      <c r="Y689" s="317">
        <v>91020</v>
      </c>
      <c r="Z689">
        <v>25.11</v>
      </c>
      <c r="AA689">
        <v>11</v>
      </c>
      <c r="AB689" t="s">
        <v>179</v>
      </c>
      <c r="AC689" s="317">
        <v>177735</v>
      </c>
    </row>
    <row r="690" spans="1:29">
      <c r="A690">
        <v>689</v>
      </c>
      <c r="B690" t="s">
        <v>13175</v>
      </c>
      <c r="C690" t="s">
        <v>13176</v>
      </c>
      <c r="D690" t="s">
        <v>5942</v>
      </c>
      <c r="E690" t="s">
        <v>5944</v>
      </c>
      <c r="I690" s="1">
        <v>45877</v>
      </c>
      <c r="J690">
        <v>8</v>
      </c>
      <c r="L690" t="s">
        <v>16353</v>
      </c>
      <c r="M690" t="s">
        <v>12167</v>
      </c>
      <c r="N690">
        <v>50025177</v>
      </c>
      <c r="O690" t="s">
        <v>12198</v>
      </c>
      <c r="P690">
        <v>11</v>
      </c>
      <c r="Q690">
        <v>9</v>
      </c>
      <c r="R690">
        <v>10</v>
      </c>
      <c r="W690" s="1">
        <v>45961</v>
      </c>
      <c r="X690">
        <v>10</v>
      </c>
      <c r="Y690" s="317">
        <v>31620</v>
      </c>
      <c r="Z690">
        <v>25.11</v>
      </c>
      <c r="AA690">
        <v>11</v>
      </c>
      <c r="AB690" t="s">
        <v>179</v>
      </c>
      <c r="AC690" s="317">
        <v>63591</v>
      </c>
    </row>
    <row r="691" spans="1:29">
      <c r="A691">
        <v>690</v>
      </c>
      <c r="B691" t="s">
        <v>13177</v>
      </c>
      <c r="C691" t="s">
        <v>13178</v>
      </c>
      <c r="D691" t="s">
        <v>5942</v>
      </c>
      <c r="E691" t="s">
        <v>5944</v>
      </c>
      <c r="I691" s="1">
        <v>45877</v>
      </c>
      <c r="J691">
        <v>8</v>
      </c>
      <c r="L691" t="s">
        <v>16353</v>
      </c>
      <c r="M691" t="s">
        <v>12167</v>
      </c>
      <c r="N691">
        <v>50025178</v>
      </c>
      <c r="O691" t="s">
        <v>12198</v>
      </c>
      <c r="P691">
        <v>11</v>
      </c>
      <c r="Q691">
        <v>9</v>
      </c>
      <c r="R691">
        <v>10</v>
      </c>
      <c r="W691" s="1">
        <v>45961</v>
      </c>
      <c r="X691">
        <v>10</v>
      </c>
      <c r="Y691" s="317">
        <v>27640</v>
      </c>
      <c r="Z691">
        <v>25.11</v>
      </c>
      <c r="AA691">
        <v>11</v>
      </c>
      <c r="AB691" t="s">
        <v>179</v>
      </c>
      <c r="AC691" s="317">
        <v>55581</v>
      </c>
    </row>
    <row r="692" spans="1:29">
      <c r="A692">
        <v>691</v>
      </c>
      <c r="B692" t="s">
        <v>13179</v>
      </c>
      <c r="C692" t="s">
        <v>13180</v>
      </c>
      <c r="D692" t="s">
        <v>5942</v>
      </c>
      <c r="E692" t="s">
        <v>5993</v>
      </c>
      <c r="I692" s="1">
        <v>45877</v>
      </c>
      <c r="J692">
        <v>8</v>
      </c>
      <c r="L692" t="s">
        <v>16353</v>
      </c>
      <c r="M692" t="s">
        <v>12167</v>
      </c>
      <c r="N692">
        <v>50025182</v>
      </c>
      <c r="O692" t="s">
        <v>267</v>
      </c>
      <c r="P692">
        <v>11</v>
      </c>
      <c r="Q692">
        <v>9</v>
      </c>
      <c r="R692">
        <v>10</v>
      </c>
      <c r="S692" t="s">
        <v>12694</v>
      </c>
      <c r="W692" s="1">
        <v>45961</v>
      </c>
      <c r="X692">
        <v>10</v>
      </c>
      <c r="Y692" s="317">
        <v>82700</v>
      </c>
      <c r="Z692">
        <v>25.11</v>
      </c>
      <c r="AA692">
        <v>11</v>
      </c>
      <c r="AB692" t="s">
        <v>179</v>
      </c>
      <c r="AC692" s="317">
        <v>179750</v>
      </c>
    </row>
    <row r="693" spans="1:29">
      <c r="A693">
        <v>692</v>
      </c>
      <c r="B693" t="s">
        <v>13181</v>
      </c>
      <c r="C693" t="s">
        <v>13182</v>
      </c>
      <c r="D693" t="s">
        <v>46</v>
      </c>
      <c r="E693" t="s">
        <v>3282</v>
      </c>
      <c r="F693">
        <v>45897</v>
      </c>
      <c r="G693">
        <v>45895</v>
      </c>
      <c r="H693" t="s">
        <v>13071</v>
      </c>
      <c r="I693" s="1"/>
      <c r="J693" t="s">
        <v>43</v>
      </c>
      <c r="P693" t="s">
        <v>43</v>
      </c>
      <c r="Q693" t="s">
        <v>43</v>
      </c>
      <c r="R693" t="s">
        <v>43</v>
      </c>
      <c r="W693" s="1"/>
      <c r="Y693" s="317"/>
      <c r="AC693" s="317"/>
    </row>
    <row r="694" spans="1:29">
      <c r="A694">
        <v>693</v>
      </c>
      <c r="B694" t="s">
        <v>13183</v>
      </c>
      <c r="C694" t="s">
        <v>13184</v>
      </c>
      <c r="D694" t="s">
        <v>46</v>
      </c>
      <c r="E694" t="s">
        <v>3282</v>
      </c>
      <c r="F694">
        <v>45897</v>
      </c>
      <c r="G694">
        <v>45895</v>
      </c>
      <c r="H694" t="s">
        <v>13071</v>
      </c>
      <c r="I694" s="1"/>
      <c r="J694" t="s">
        <v>43</v>
      </c>
      <c r="P694" t="s">
        <v>43</v>
      </c>
      <c r="Q694" t="s">
        <v>43</v>
      </c>
      <c r="R694" t="s">
        <v>43</v>
      </c>
      <c r="W694" s="1"/>
      <c r="Y694" s="317"/>
      <c r="AC694" s="317"/>
    </row>
    <row r="695" spans="1:29">
      <c r="A695">
        <v>694</v>
      </c>
      <c r="B695" t="s">
        <v>13185</v>
      </c>
      <c r="C695" t="s">
        <v>13186</v>
      </c>
      <c r="D695" t="s">
        <v>5772</v>
      </c>
      <c r="E695" t="s">
        <v>5775</v>
      </c>
      <c r="I695" s="1">
        <v>45882</v>
      </c>
      <c r="J695">
        <v>8</v>
      </c>
      <c r="L695" t="s">
        <v>16353</v>
      </c>
      <c r="M695" t="s">
        <v>10832</v>
      </c>
      <c r="O695" t="s">
        <v>6518</v>
      </c>
      <c r="P695">
        <v>11</v>
      </c>
      <c r="Q695">
        <v>9</v>
      </c>
      <c r="R695">
        <v>11</v>
      </c>
      <c r="W695" s="1">
        <v>45991</v>
      </c>
      <c r="X695">
        <v>11</v>
      </c>
      <c r="Y695" s="317">
        <v>23620</v>
      </c>
      <c r="Z695">
        <v>25.11</v>
      </c>
      <c r="AA695">
        <v>11</v>
      </c>
      <c r="AB695" t="s">
        <v>411</v>
      </c>
      <c r="AC695" s="317">
        <v>61840</v>
      </c>
    </row>
    <row r="696" spans="1:29">
      <c r="A696">
        <v>695</v>
      </c>
      <c r="B696" t="s">
        <v>13187</v>
      </c>
      <c r="C696" t="s">
        <v>13188</v>
      </c>
      <c r="D696" t="s">
        <v>5772</v>
      </c>
      <c r="E696" t="s">
        <v>5775</v>
      </c>
      <c r="F696">
        <v>45905</v>
      </c>
      <c r="G696">
        <v>45904</v>
      </c>
      <c r="H696" t="s">
        <v>12150</v>
      </c>
      <c r="I696" s="1">
        <v>45926</v>
      </c>
      <c r="J696">
        <v>9</v>
      </c>
      <c r="L696" t="s">
        <v>16353</v>
      </c>
      <c r="M696" t="s">
        <v>10832</v>
      </c>
      <c r="O696" t="s">
        <v>6518</v>
      </c>
      <c r="P696">
        <v>1</v>
      </c>
      <c r="Q696">
        <v>11</v>
      </c>
      <c r="R696">
        <v>12</v>
      </c>
      <c r="W696" s="1">
        <v>46022</v>
      </c>
      <c r="X696">
        <v>12</v>
      </c>
      <c r="Y696" s="317">
        <v>48220</v>
      </c>
      <c r="Z696">
        <v>26.1</v>
      </c>
      <c r="AA696">
        <v>1</v>
      </c>
      <c r="AB696" t="s">
        <v>411</v>
      </c>
      <c r="AC696" s="317">
        <v>134351</v>
      </c>
    </row>
    <row r="697" spans="1:29">
      <c r="A697">
        <v>696</v>
      </c>
      <c r="B697" t="s">
        <v>13189</v>
      </c>
      <c r="C697" t="s">
        <v>13190</v>
      </c>
      <c r="D697" t="s">
        <v>46</v>
      </c>
      <c r="E697" t="s">
        <v>6161</v>
      </c>
      <c r="F697" t="s">
        <v>11478</v>
      </c>
      <c r="G697">
        <v>45894</v>
      </c>
      <c r="I697" s="1"/>
      <c r="J697" t="s">
        <v>43</v>
      </c>
      <c r="P697" t="s">
        <v>43</v>
      </c>
      <c r="Q697" t="s">
        <v>43</v>
      </c>
      <c r="R697" t="s">
        <v>43</v>
      </c>
      <c r="W697" s="1"/>
      <c r="Y697" s="317"/>
      <c r="AC697" s="317"/>
    </row>
    <row r="698" spans="1:29">
      <c r="A698">
        <v>697</v>
      </c>
      <c r="B698" t="s">
        <v>13191</v>
      </c>
      <c r="C698" t="s">
        <v>13192</v>
      </c>
      <c r="D698" t="s">
        <v>5772</v>
      </c>
      <c r="E698" t="s">
        <v>5775</v>
      </c>
      <c r="I698" s="1">
        <v>45884</v>
      </c>
      <c r="J698">
        <v>8</v>
      </c>
      <c r="L698" t="s">
        <v>16353</v>
      </c>
      <c r="M698" t="s">
        <v>12222</v>
      </c>
      <c r="N698">
        <v>50025882</v>
      </c>
      <c r="O698" t="s">
        <v>6518</v>
      </c>
      <c r="P698">
        <v>12</v>
      </c>
      <c r="Q698">
        <v>9</v>
      </c>
      <c r="R698">
        <v>10</v>
      </c>
      <c r="S698" t="s">
        <v>13193</v>
      </c>
      <c r="W698" s="1">
        <v>45961</v>
      </c>
      <c r="X698">
        <v>10</v>
      </c>
      <c r="Y698" s="317">
        <v>31660</v>
      </c>
      <c r="Z698">
        <v>25.12</v>
      </c>
      <c r="AA698">
        <v>12</v>
      </c>
      <c r="AB698" t="s">
        <v>95</v>
      </c>
      <c r="AC698" s="317">
        <v>57616</v>
      </c>
    </row>
    <row r="699" spans="1:29">
      <c r="A699">
        <v>698</v>
      </c>
      <c r="B699" t="s">
        <v>6589</v>
      </c>
      <c r="C699" t="s">
        <v>6590</v>
      </c>
      <c r="D699" t="s">
        <v>46</v>
      </c>
      <c r="E699" t="s">
        <v>6055</v>
      </c>
      <c r="F699">
        <v>45931</v>
      </c>
      <c r="G699">
        <v>45930</v>
      </c>
      <c r="I699" s="1"/>
      <c r="J699" t="s">
        <v>43</v>
      </c>
      <c r="P699" t="s">
        <v>43</v>
      </c>
      <c r="Q699" t="s">
        <v>43</v>
      </c>
      <c r="R699" t="s">
        <v>43</v>
      </c>
      <c r="W699" s="1"/>
      <c r="Y699" s="317"/>
      <c r="AC699" s="317"/>
    </row>
    <row r="700" spans="1:29">
      <c r="A700">
        <v>699</v>
      </c>
      <c r="B700" t="s">
        <v>6604</v>
      </c>
      <c r="C700" t="s">
        <v>6605</v>
      </c>
      <c r="D700" t="s">
        <v>46</v>
      </c>
      <c r="E700" t="s">
        <v>5829</v>
      </c>
      <c r="F700">
        <v>45931</v>
      </c>
      <c r="G700">
        <v>45930</v>
      </c>
      <c r="I700" s="1"/>
      <c r="J700" t="s">
        <v>43</v>
      </c>
      <c r="P700" t="s">
        <v>43</v>
      </c>
      <c r="Q700" t="s">
        <v>43</v>
      </c>
      <c r="R700" t="s">
        <v>43</v>
      </c>
      <c r="W700" s="1"/>
      <c r="Y700" s="317"/>
      <c r="AC700" s="317"/>
    </row>
    <row r="701" spans="1:29">
      <c r="A701">
        <v>700</v>
      </c>
      <c r="B701" t="s">
        <v>6629</v>
      </c>
      <c r="C701" t="s">
        <v>13194</v>
      </c>
      <c r="D701" t="s">
        <v>46</v>
      </c>
      <c r="E701" t="s">
        <v>3282</v>
      </c>
      <c r="F701">
        <v>45931</v>
      </c>
      <c r="G701">
        <v>45930</v>
      </c>
      <c r="I701" s="1"/>
      <c r="J701" t="s">
        <v>43</v>
      </c>
      <c r="P701" t="s">
        <v>43</v>
      </c>
      <c r="Q701" t="s">
        <v>43</v>
      </c>
      <c r="R701" t="s">
        <v>43</v>
      </c>
      <c r="W701" s="1"/>
      <c r="Y701" s="317"/>
      <c r="AC701" s="317"/>
    </row>
    <row r="702" spans="1:29">
      <c r="A702">
        <v>701</v>
      </c>
      <c r="B702" t="s">
        <v>6636</v>
      </c>
      <c r="C702" t="s">
        <v>6637</v>
      </c>
      <c r="D702" t="s">
        <v>46</v>
      </c>
      <c r="E702" t="s">
        <v>3282</v>
      </c>
      <c r="F702">
        <v>45931</v>
      </c>
      <c r="G702">
        <v>45930</v>
      </c>
      <c r="I702" s="1"/>
      <c r="J702" t="s">
        <v>43</v>
      </c>
      <c r="P702" t="s">
        <v>43</v>
      </c>
      <c r="Q702" t="s">
        <v>43</v>
      </c>
      <c r="R702" t="s">
        <v>43</v>
      </c>
      <c r="W702" s="1"/>
      <c r="Y702" s="317"/>
      <c r="AC702" s="317"/>
    </row>
    <row r="703" spans="1:29">
      <c r="A703">
        <v>702</v>
      </c>
      <c r="B703" t="s">
        <v>6638</v>
      </c>
      <c r="C703" t="s">
        <v>6639</v>
      </c>
      <c r="D703" t="s">
        <v>46</v>
      </c>
      <c r="E703" t="s">
        <v>3282</v>
      </c>
      <c r="F703">
        <v>45931</v>
      </c>
      <c r="G703">
        <v>45930</v>
      </c>
      <c r="I703" s="1"/>
      <c r="J703" t="s">
        <v>43</v>
      </c>
      <c r="P703" t="s">
        <v>43</v>
      </c>
      <c r="Q703" t="s">
        <v>43</v>
      </c>
      <c r="R703" t="s">
        <v>43</v>
      </c>
      <c r="W703" s="1"/>
      <c r="Y703" s="317"/>
      <c r="AC703" s="317"/>
    </row>
    <row r="704" spans="1:29">
      <c r="A704">
        <v>703</v>
      </c>
      <c r="B704" t="s">
        <v>6640</v>
      </c>
      <c r="C704" t="s">
        <v>13195</v>
      </c>
      <c r="D704" t="s">
        <v>46</v>
      </c>
      <c r="E704" t="s">
        <v>3282</v>
      </c>
      <c r="F704">
        <v>45931</v>
      </c>
      <c r="G704" t="s">
        <v>5750</v>
      </c>
      <c r="I704" s="1"/>
      <c r="J704" t="s">
        <v>43</v>
      </c>
      <c r="P704" t="s">
        <v>43</v>
      </c>
      <c r="Q704" t="s">
        <v>43</v>
      </c>
      <c r="R704" t="s">
        <v>43</v>
      </c>
      <c r="W704" s="1"/>
      <c r="Y704" s="317"/>
      <c r="AC704" s="317"/>
    </row>
    <row r="705" spans="1:29">
      <c r="A705">
        <v>704</v>
      </c>
      <c r="B705" t="s">
        <v>6592</v>
      </c>
      <c r="C705" t="s">
        <v>6593</v>
      </c>
      <c r="D705" t="s">
        <v>46</v>
      </c>
      <c r="E705" t="s">
        <v>6055</v>
      </c>
      <c r="F705">
        <v>45931</v>
      </c>
      <c r="G705">
        <v>45930</v>
      </c>
      <c r="I705" s="1"/>
      <c r="J705" t="s">
        <v>43</v>
      </c>
      <c r="P705" t="s">
        <v>43</v>
      </c>
      <c r="Q705" t="s">
        <v>43</v>
      </c>
      <c r="R705" t="s">
        <v>43</v>
      </c>
      <c r="W705" s="1"/>
      <c r="Y705" s="317"/>
      <c r="AC705" s="317"/>
    </row>
    <row r="706" spans="1:29">
      <c r="A706">
        <v>705</v>
      </c>
      <c r="B706" t="s">
        <v>6595</v>
      </c>
      <c r="C706" t="s">
        <v>13196</v>
      </c>
      <c r="D706" t="s">
        <v>46</v>
      </c>
      <c r="E706" t="s">
        <v>6055</v>
      </c>
      <c r="F706">
        <v>45931</v>
      </c>
      <c r="G706">
        <v>45930</v>
      </c>
      <c r="I706" s="1"/>
      <c r="J706" t="s">
        <v>43</v>
      </c>
      <c r="P706" t="s">
        <v>43</v>
      </c>
      <c r="Q706" t="s">
        <v>43</v>
      </c>
      <c r="R706" t="s">
        <v>43</v>
      </c>
      <c r="W706" s="1"/>
      <c r="Y706" s="317"/>
      <c r="AC706" s="317"/>
    </row>
    <row r="707" spans="1:29">
      <c r="A707">
        <v>706</v>
      </c>
      <c r="B707" t="s">
        <v>6598</v>
      </c>
      <c r="C707" t="s">
        <v>6599</v>
      </c>
      <c r="D707" t="s">
        <v>46</v>
      </c>
      <c r="E707" t="s">
        <v>6055</v>
      </c>
      <c r="F707">
        <v>45931</v>
      </c>
      <c r="G707" t="s">
        <v>5750</v>
      </c>
      <c r="I707" s="1"/>
      <c r="J707" t="s">
        <v>43</v>
      </c>
      <c r="P707" t="s">
        <v>43</v>
      </c>
      <c r="Q707" t="s">
        <v>43</v>
      </c>
      <c r="R707" t="s">
        <v>43</v>
      </c>
      <c r="W707" s="1"/>
      <c r="Y707" s="317"/>
      <c r="AC707" s="317"/>
    </row>
    <row r="708" spans="1:29">
      <c r="A708">
        <v>707</v>
      </c>
      <c r="B708" t="s">
        <v>6601</v>
      </c>
      <c r="C708" t="s">
        <v>6602</v>
      </c>
      <c r="D708" t="s">
        <v>46</v>
      </c>
      <c r="E708" t="s">
        <v>5829</v>
      </c>
      <c r="F708">
        <v>45931</v>
      </c>
      <c r="G708">
        <v>45930</v>
      </c>
      <c r="I708" s="1"/>
      <c r="J708" t="s">
        <v>43</v>
      </c>
      <c r="P708" t="s">
        <v>43</v>
      </c>
      <c r="Q708" t="s">
        <v>43</v>
      </c>
      <c r="R708" t="s">
        <v>43</v>
      </c>
      <c r="W708" s="1"/>
      <c r="Y708" s="317"/>
      <c r="AC708" s="317"/>
    </row>
    <row r="709" spans="1:29">
      <c r="A709">
        <v>708</v>
      </c>
      <c r="B709" t="s">
        <v>6607</v>
      </c>
      <c r="C709" t="s">
        <v>6608</v>
      </c>
      <c r="D709" t="s">
        <v>46</v>
      </c>
      <c r="E709" t="s">
        <v>5829</v>
      </c>
      <c r="F709">
        <v>45931</v>
      </c>
      <c r="G709">
        <v>45930</v>
      </c>
      <c r="I709" s="1"/>
      <c r="J709" t="s">
        <v>43</v>
      </c>
      <c r="P709" t="s">
        <v>43</v>
      </c>
      <c r="Q709" t="s">
        <v>43</v>
      </c>
      <c r="R709" t="s">
        <v>43</v>
      </c>
      <c r="W709" s="1"/>
      <c r="Y709" s="317"/>
      <c r="AC709" s="317"/>
    </row>
    <row r="710" spans="1:29">
      <c r="A710">
        <v>709</v>
      </c>
      <c r="B710" t="s">
        <v>6610</v>
      </c>
      <c r="C710" t="s">
        <v>6608</v>
      </c>
      <c r="D710" t="s">
        <v>46</v>
      </c>
      <c r="E710" t="s">
        <v>5829</v>
      </c>
      <c r="F710">
        <v>45931</v>
      </c>
      <c r="G710">
        <v>45930</v>
      </c>
      <c r="I710" s="1"/>
      <c r="J710" t="s">
        <v>43</v>
      </c>
      <c r="P710" t="s">
        <v>43</v>
      </c>
      <c r="Q710" t="s">
        <v>43</v>
      </c>
      <c r="R710" t="s">
        <v>43</v>
      </c>
      <c r="W710" s="1"/>
      <c r="Y710" s="317"/>
      <c r="AC710" s="317"/>
    </row>
    <row r="711" spans="1:29">
      <c r="A711">
        <v>710</v>
      </c>
      <c r="B711" t="s">
        <v>6612</v>
      </c>
      <c r="C711" t="s">
        <v>6613</v>
      </c>
      <c r="D711" t="s">
        <v>46</v>
      </c>
      <c r="E711" t="s">
        <v>5829</v>
      </c>
      <c r="F711">
        <v>45931</v>
      </c>
      <c r="G711">
        <v>45930</v>
      </c>
      <c r="I711" s="1"/>
      <c r="J711" t="s">
        <v>43</v>
      </c>
      <c r="P711" t="s">
        <v>43</v>
      </c>
      <c r="Q711" t="s">
        <v>43</v>
      </c>
      <c r="R711" t="s">
        <v>43</v>
      </c>
      <c r="W711" s="1"/>
      <c r="Y711" s="317"/>
      <c r="AC711" s="317"/>
    </row>
    <row r="712" spans="1:29">
      <c r="A712">
        <v>711</v>
      </c>
      <c r="B712" t="s">
        <v>6615</v>
      </c>
      <c r="C712" t="s">
        <v>6616</v>
      </c>
      <c r="D712" t="s">
        <v>46</v>
      </c>
      <c r="E712" t="s">
        <v>5829</v>
      </c>
      <c r="F712">
        <v>45931</v>
      </c>
      <c r="G712" t="s">
        <v>5750</v>
      </c>
      <c r="I712" s="1"/>
      <c r="J712" t="s">
        <v>43</v>
      </c>
      <c r="P712" t="s">
        <v>43</v>
      </c>
      <c r="Q712" t="s">
        <v>43</v>
      </c>
      <c r="R712" t="s">
        <v>43</v>
      </c>
      <c r="W712" s="1"/>
      <c r="Y712" s="317"/>
      <c r="AC712" s="317"/>
    </row>
    <row r="713" spans="1:29">
      <c r="A713">
        <v>712</v>
      </c>
      <c r="B713" t="s">
        <v>6618</v>
      </c>
      <c r="C713" t="s">
        <v>6619</v>
      </c>
      <c r="D713" t="s">
        <v>46</v>
      </c>
      <c r="E713" t="s">
        <v>5829</v>
      </c>
      <c r="F713">
        <v>45931</v>
      </c>
      <c r="G713" t="s">
        <v>5750</v>
      </c>
      <c r="I713" s="1"/>
      <c r="J713" t="s">
        <v>43</v>
      </c>
      <c r="P713" t="s">
        <v>43</v>
      </c>
      <c r="Q713" t="s">
        <v>43</v>
      </c>
      <c r="R713" t="s">
        <v>43</v>
      </c>
      <c r="W713" s="1"/>
      <c r="Y713" s="317"/>
      <c r="AC713" s="317"/>
    </row>
    <row r="714" spans="1:29">
      <c r="A714">
        <v>713</v>
      </c>
      <c r="B714" t="s">
        <v>6621</v>
      </c>
      <c r="C714" t="s">
        <v>6622</v>
      </c>
      <c r="D714" t="s">
        <v>46</v>
      </c>
      <c r="E714" t="s">
        <v>5829</v>
      </c>
      <c r="F714">
        <v>45931</v>
      </c>
      <c r="G714" t="s">
        <v>5750</v>
      </c>
      <c r="I714" s="1"/>
      <c r="J714" t="s">
        <v>43</v>
      </c>
      <c r="P714" t="s">
        <v>43</v>
      </c>
      <c r="Q714" t="s">
        <v>43</v>
      </c>
      <c r="R714" t="s">
        <v>43</v>
      </c>
      <c r="W714" s="1"/>
      <c r="Y714" s="317"/>
      <c r="AC714" s="317"/>
    </row>
    <row r="715" spans="1:29">
      <c r="A715">
        <v>714</v>
      </c>
      <c r="B715" t="s">
        <v>6623</v>
      </c>
      <c r="C715" t="s">
        <v>5886</v>
      </c>
      <c r="D715" t="s">
        <v>46</v>
      </c>
      <c r="E715" t="s">
        <v>3282</v>
      </c>
      <c r="F715">
        <v>45931</v>
      </c>
      <c r="G715" t="s">
        <v>5750</v>
      </c>
      <c r="I715" s="1"/>
      <c r="J715" t="s">
        <v>43</v>
      </c>
      <c r="P715" t="s">
        <v>43</v>
      </c>
      <c r="Q715" t="s">
        <v>43</v>
      </c>
      <c r="R715" t="s">
        <v>43</v>
      </c>
      <c r="W715" s="1"/>
      <c r="Y715" s="317"/>
      <c r="AC715" s="317"/>
    </row>
    <row r="716" spans="1:29">
      <c r="A716">
        <v>715</v>
      </c>
      <c r="B716" t="s">
        <v>6625</v>
      </c>
      <c r="C716" t="s">
        <v>6626</v>
      </c>
      <c r="D716" t="s">
        <v>46</v>
      </c>
      <c r="E716" t="s">
        <v>3282</v>
      </c>
      <c r="F716">
        <v>45931</v>
      </c>
      <c r="G716">
        <v>45930</v>
      </c>
      <c r="I716" s="1"/>
      <c r="J716" t="s">
        <v>43</v>
      </c>
      <c r="P716" t="s">
        <v>43</v>
      </c>
      <c r="Q716" t="s">
        <v>43</v>
      </c>
      <c r="R716" t="s">
        <v>43</v>
      </c>
      <c r="W716" s="1"/>
      <c r="Y716" s="317"/>
      <c r="AC716" s="317"/>
    </row>
    <row r="717" spans="1:29">
      <c r="A717">
        <v>716</v>
      </c>
      <c r="B717" t="s">
        <v>6627</v>
      </c>
      <c r="C717" t="s">
        <v>6628</v>
      </c>
      <c r="D717" t="s">
        <v>46</v>
      </c>
      <c r="E717" t="s">
        <v>3282</v>
      </c>
      <c r="F717">
        <v>45931</v>
      </c>
      <c r="G717">
        <v>45930</v>
      </c>
      <c r="I717" s="1"/>
      <c r="J717" t="s">
        <v>43</v>
      </c>
      <c r="P717" t="s">
        <v>43</v>
      </c>
      <c r="Q717" t="s">
        <v>43</v>
      </c>
      <c r="R717" t="s">
        <v>43</v>
      </c>
      <c r="W717" s="1"/>
      <c r="Y717" s="317"/>
      <c r="AC717" s="317"/>
    </row>
    <row r="718" spans="1:29">
      <c r="A718">
        <v>717</v>
      </c>
      <c r="B718" t="s">
        <v>6631</v>
      </c>
      <c r="C718" t="s">
        <v>6632</v>
      </c>
      <c r="D718" t="s">
        <v>46</v>
      </c>
      <c r="E718" t="s">
        <v>3282</v>
      </c>
      <c r="F718">
        <v>45931</v>
      </c>
      <c r="G718">
        <v>45930</v>
      </c>
      <c r="I718" s="1"/>
      <c r="J718" t="s">
        <v>43</v>
      </c>
      <c r="P718" t="s">
        <v>43</v>
      </c>
      <c r="Q718" t="s">
        <v>43</v>
      </c>
      <c r="R718" t="s">
        <v>43</v>
      </c>
      <c r="W718" s="1"/>
      <c r="Y718" s="317"/>
      <c r="AC718" s="317"/>
    </row>
    <row r="719" spans="1:29">
      <c r="A719">
        <v>718</v>
      </c>
      <c r="B719" t="s">
        <v>6634</v>
      </c>
      <c r="C719" t="s">
        <v>13197</v>
      </c>
      <c r="D719" t="s">
        <v>46</v>
      </c>
      <c r="E719" t="s">
        <v>3282</v>
      </c>
      <c r="F719">
        <v>45931</v>
      </c>
      <c r="G719" t="s">
        <v>5750</v>
      </c>
      <c r="I719" s="1"/>
      <c r="J719" t="s">
        <v>43</v>
      </c>
      <c r="P719" t="s">
        <v>43</v>
      </c>
      <c r="Q719" t="s">
        <v>43</v>
      </c>
      <c r="R719" t="s">
        <v>43</v>
      </c>
      <c r="W719" s="1"/>
      <c r="Y719" s="317"/>
      <c r="AC719" s="317"/>
    </row>
    <row r="720" spans="1:29">
      <c r="A720">
        <v>719</v>
      </c>
      <c r="B720" t="s">
        <v>6642</v>
      </c>
      <c r="C720" t="s">
        <v>6643</v>
      </c>
      <c r="D720" t="s">
        <v>46</v>
      </c>
      <c r="E720" t="s">
        <v>3282</v>
      </c>
      <c r="F720">
        <v>45931</v>
      </c>
      <c r="G720">
        <v>45930</v>
      </c>
      <c r="I720" s="1"/>
      <c r="J720" t="s">
        <v>43</v>
      </c>
      <c r="P720" t="s">
        <v>43</v>
      </c>
      <c r="Q720" t="s">
        <v>43</v>
      </c>
      <c r="R720" t="s">
        <v>43</v>
      </c>
      <c r="W720" s="1"/>
      <c r="Y720" s="317"/>
      <c r="AC720" s="317"/>
    </row>
    <row r="721" spans="1:29">
      <c r="A721">
        <v>720</v>
      </c>
      <c r="B721" t="s">
        <v>6644</v>
      </c>
      <c r="C721" t="s">
        <v>6645</v>
      </c>
      <c r="D721" t="s">
        <v>46</v>
      </c>
      <c r="E721" t="s">
        <v>3282</v>
      </c>
      <c r="F721">
        <v>45931</v>
      </c>
      <c r="G721" t="s">
        <v>5750</v>
      </c>
      <c r="I721" s="1"/>
      <c r="J721" t="s">
        <v>43</v>
      </c>
      <c r="P721" t="s">
        <v>43</v>
      </c>
      <c r="Q721" t="s">
        <v>43</v>
      </c>
      <c r="R721" t="s">
        <v>43</v>
      </c>
      <c r="W721" s="1"/>
      <c r="Y721" s="317"/>
      <c r="AC721" s="317"/>
    </row>
    <row r="722" spans="1:29">
      <c r="A722">
        <v>721</v>
      </c>
      <c r="B722" t="s">
        <v>6646</v>
      </c>
      <c r="C722" t="s">
        <v>6647</v>
      </c>
      <c r="D722" t="s">
        <v>46</v>
      </c>
      <c r="E722" t="s">
        <v>3282</v>
      </c>
      <c r="F722">
        <v>45931</v>
      </c>
      <c r="G722" t="s">
        <v>5750</v>
      </c>
      <c r="I722" s="1"/>
      <c r="J722" t="s">
        <v>43</v>
      </c>
      <c r="P722" t="s">
        <v>43</v>
      </c>
      <c r="Q722" t="s">
        <v>43</v>
      </c>
      <c r="R722" t="s">
        <v>43</v>
      </c>
      <c r="W722" s="1"/>
      <c r="Y722" s="317"/>
      <c r="AC722" s="317"/>
    </row>
    <row r="723" spans="1:29">
      <c r="A723">
        <v>722</v>
      </c>
      <c r="B723" t="s">
        <v>6648</v>
      </c>
      <c r="C723" t="s">
        <v>13198</v>
      </c>
      <c r="D723" t="s">
        <v>46</v>
      </c>
      <c r="E723" t="s">
        <v>3282</v>
      </c>
      <c r="F723">
        <v>45931</v>
      </c>
      <c r="G723">
        <v>45930</v>
      </c>
      <c r="I723" s="1"/>
      <c r="J723" t="s">
        <v>43</v>
      </c>
      <c r="P723" t="s">
        <v>43</v>
      </c>
      <c r="Q723" t="s">
        <v>43</v>
      </c>
      <c r="R723" t="s">
        <v>43</v>
      </c>
      <c r="W723" s="1"/>
      <c r="Y723" s="317"/>
      <c r="AC723" s="317"/>
    </row>
    <row r="724" spans="1:29">
      <c r="A724">
        <v>723</v>
      </c>
      <c r="B724" t="s">
        <v>6650</v>
      </c>
      <c r="C724" t="s">
        <v>6651</v>
      </c>
      <c r="D724" t="s">
        <v>46</v>
      </c>
      <c r="E724" t="s">
        <v>3282</v>
      </c>
      <c r="F724">
        <v>45931</v>
      </c>
      <c r="G724">
        <v>45930</v>
      </c>
      <c r="I724" s="1"/>
      <c r="J724" t="s">
        <v>43</v>
      </c>
      <c r="P724" t="s">
        <v>43</v>
      </c>
      <c r="Q724" t="s">
        <v>43</v>
      </c>
      <c r="R724" t="s">
        <v>43</v>
      </c>
      <c r="W724" s="1"/>
      <c r="Y724" s="317"/>
      <c r="AC724" s="317"/>
    </row>
    <row r="725" spans="1:29">
      <c r="A725">
        <v>724</v>
      </c>
      <c r="B725" t="s">
        <v>6696</v>
      </c>
      <c r="C725" t="s">
        <v>6697</v>
      </c>
      <c r="D725" t="s">
        <v>46</v>
      </c>
      <c r="E725" t="s">
        <v>6055</v>
      </c>
      <c r="F725">
        <v>46006</v>
      </c>
      <c r="G725" t="s">
        <v>5750</v>
      </c>
      <c r="I725" s="1"/>
      <c r="J725" t="s">
        <v>43</v>
      </c>
      <c r="P725" t="s">
        <v>43</v>
      </c>
      <c r="Q725" t="s">
        <v>43</v>
      </c>
      <c r="R725" t="s">
        <v>43</v>
      </c>
      <c r="W725" s="1"/>
      <c r="Y725" s="317"/>
      <c r="AC725" s="317"/>
    </row>
    <row r="726" spans="1:29">
      <c r="A726">
        <v>725</v>
      </c>
      <c r="B726" t="s">
        <v>6688</v>
      </c>
      <c r="C726" t="s">
        <v>6689</v>
      </c>
      <c r="D726" t="s">
        <v>46</v>
      </c>
      <c r="E726" t="s">
        <v>5748</v>
      </c>
      <c r="F726">
        <v>45938</v>
      </c>
      <c r="G726">
        <v>45937</v>
      </c>
      <c r="I726" s="1"/>
      <c r="J726" t="s">
        <v>43</v>
      </c>
      <c r="P726" t="s">
        <v>43</v>
      </c>
      <c r="Q726" t="s">
        <v>43</v>
      </c>
      <c r="R726" t="s">
        <v>43</v>
      </c>
      <c r="W726" s="1"/>
      <c r="Y726" s="317"/>
      <c r="AC726" s="317"/>
    </row>
    <row r="727" spans="1:29">
      <c r="A727">
        <v>726</v>
      </c>
      <c r="B727" t="s">
        <v>6694</v>
      </c>
      <c r="C727" t="s">
        <v>6695</v>
      </c>
      <c r="D727" t="s">
        <v>46</v>
      </c>
      <c r="E727" t="s">
        <v>5748</v>
      </c>
      <c r="F727">
        <v>45961</v>
      </c>
      <c r="G727" t="s">
        <v>5750</v>
      </c>
      <c r="I727" s="1"/>
      <c r="J727" t="s">
        <v>43</v>
      </c>
      <c r="P727" t="s">
        <v>43</v>
      </c>
      <c r="Q727" t="s">
        <v>43</v>
      </c>
      <c r="R727" t="s">
        <v>43</v>
      </c>
      <c r="W727" s="1"/>
      <c r="Y727" s="317"/>
      <c r="AC727" s="317"/>
    </row>
    <row r="728" spans="1:29">
      <c r="A728">
        <v>727</v>
      </c>
      <c r="B728" t="s">
        <v>6705</v>
      </c>
      <c r="C728" t="s">
        <v>6706</v>
      </c>
      <c r="D728" t="s">
        <v>46</v>
      </c>
      <c r="E728" t="s">
        <v>3282</v>
      </c>
      <c r="F728">
        <v>45971</v>
      </c>
      <c r="G728" t="s">
        <v>5750</v>
      </c>
      <c r="I728" s="1"/>
      <c r="J728" t="s">
        <v>43</v>
      </c>
      <c r="P728" t="s">
        <v>43</v>
      </c>
      <c r="Q728" t="s">
        <v>43</v>
      </c>
      <c r="R728" t="s">
        <v>43</v>
      </c>
      <c r="W728" s="1"/>
      <c r="Y728" s="317"/>
      <c r="AC728" s="317"/>
    </row>
    <row r="729" spans="1:29">
      <c r="A729">
        <v>728</v>
      </c>
      <c r="B729" t="s">
        <v>6710</v>
      </c>
      <c r="C729" t="s">
        <v>13199</v>
      </c>
      <c r="D729" t="s">
        <v>46</v>
      </c>
      <c r="E729" t="s">
        <v>5829</v>
      </c>
      <c r="F729">
        <v>45992</v>
      </c>
      <c r="G729" t="s">
        <v>5750</v>
      </c>
      <c r="I729" s="1"/>
      <c r="J729" t="s">
        <v>43</v>
      </c>
      <c r="P729" t="s">
        <v>43</v>
      </c>
      <c r="Q729" t="s">
        <v>43</v>
      </c>
      <c r="R729" t="s">
        <v>43</v>
      </c>
      <c r="W729" s="1"/>
      <c r="Y729" s="317"/>
      <c r="AC729" s="317"/>
    </row>
    <row r="730" spans="1:29">
      <c r="A730">
        <v>729</v>
      </c>
      <c r="B730" t="s">
        <v>6708</v>
      </c>
      <c r="C730" t="s">
        <v>6709</v>
      </c>
      <c r="D730" t="s">
        <v>46</v>
      </c>
      <c r="E730" t="s">
        <v>5829</v>
      </c>
      <c r="F730">
        <v>45971</v>
      </c>
      <c r="G730" t="s">
        <v>5750</v>
      </c>
      <c r="I730" s="1"/>
      <c r="J730" t="s">
        <v>43</v>
      </c>
      <c r="P730" t="s">
        <v>43</v>
      </c>
      <c r="Q730" t="s">
        <v>43</v>
      </c>
      <c r="R730" t="s">
        <v>43</v>
      </c>
      <c r="W730" s="1"/>
      <c r="Y730" s="317"/>
      <c r="AC730" s="317"/>
    </row>
    <row r="731" spans="1:29">
      <c r="A731">
        <v>730</v>
      </c>
      <c r="B731" t="s">
        <v>6692</v>
      </c>
      <c r="C731" t="s">
        <v>6693</v>
      </c>
      <c r="D731" t="s">
        <v>46</v>
      </c>
      <c r="E731" t="s">
        <v>5829</v>
      </c>
      <c r="F731">
        <v>45944</v>
      </c>
      <c r="G731" t="s">
        <v>5750</v>
      </c>
      <c r="I731" s="1"/>
      <c r="J731" t="s">
        <v>43</v>
      </c>
      <c r="P731" t="s">
        <v>43</v>
      </c>
      <c r="Q731" t="s">
        <v>43</v>
      </c>
      <c r="R731" t="s">
        <v>43</v>
      </c>
      <c r="W731" s="1"/>
      <c r="Y731" s="317"/>
      <c r="AC731" s="317"/>
    </row>
    <row r="732" spans="1:29">
      <c r="A732">
        <v>731</v>
      </c>
      <c r="B732" t="s">
        <v>13200</v>
      </c>
      <c r="C732" t="s">
        <v>13201</v>
      </c>
      <c r="D732" t="s">
        <v>46</v>
      </c>
      <c r="E732" t="s">
        <v>6161</v>
      </c>
      <c r="F732">
        <v>45896</v>
      </c>
      <c r="G732">
        <v>45894</v>
      </c>
      <c r="I732" s="1"/>
      <c r="J732" t="s">
        <v>43</v>
      </c>
      <c r="P732" t="s">
        <v>43</v>
      </c>
      <c r="Q732" t="s">
        <v>43</v>
      </c>
      <c r="R732" t="s">
        <v>43</v>
      </c>
      <c r="W732" s="1"/>
      <c r="Y732" s="317"/>
      <c r="AC732" s="317"/>
    </row>
    <row r="733" spans="1:29">
      <c r="A733">
        <v>732</v>
      </c>
      <c r="B733" t="s">
        <v>13202</v>
      </c>
      <c r="C733" t="s">
        <v>13203</v>
      </c>
      <c r="D733" t="s">
        <v>46</v>
      </c>
      <c r="E733" t="s">
        <v>6161</v>
      </c>
      <c r="F733">
        <v>45901</v>
      </c>
      <c r="G733">
        <v>45900</v>
      </c>
      <c r="I733" s="1"/>
      <c r="J733" t="s">
        <v>43</v>
      </c>
      <c r="P733" t="s">
        <v>43</v>
      </c>
      <c r="Q733" t="s">
        <v>43</v>
      </c>
      <c r="R733" t="s">
        <v>43</v>
      </c>
      <c r="W733" s="1"/>
      <c r="Y733" s="317"/>
      <c r="AC733" s="317"/>
    </row>
    <row r="734" spans="1:29">
      <c r="A734">
        <v>733</v>
      </c>
      <c r="B734" t="s">
        <v>13204</v>
      </c>
      <c r="C734" t="s">
        <v>13205</v>
      </c>
      <c r="D734" t="s">
        <v>46</v>
      </c>
      <c r="E734" t="s">
        <v>3282</v>
      </c>
      <c r="F734">
        <v>45901</v>
      </c>
      <c r="G734">
        <v>45900</v>
      </c>
      <c r="I734" s="1"/>
      <c r="J734" t="s">
        <v>43</v>
      </c>
      <c r="P734" t="s">
        <v>43</v>
      </c>
      <c r="Q734" t="s">
        <v>43</v>
      </c>
      <c r="R734" t="s">
        <v>43</v>
      </c>
      <c r="W734" s="1"/>
      <c r="Y734" s="317"/>
      <c r="AC734" s="317"/>
    </row>
    <row r="735" spans="1:29">
      <c r="A735">
        <v>734</v>
      </c>
      <c r="B735" t="s">
        <v>13206</v>
      </c>
      <c r="C735" t="s">
        <v>13207</v>
      </c>
      <c r="D735" t="s">
        <v>46</v>
      </c>
      <c r="E735" t="s">
        <v>5829</v>
      </c>
      <c r="F735">
        <v>45916</v>
      </c>
      <c r="G735">
        <v>45912</v>
      </c>
      <c r="I735" s="1"/>
      <c r="J735" t="s">
        <v>43</v>
      </c>
      <c r="P735" t="s">
        <v>43</v>
      </c>
      <c r="Q735" t="s">
        <v>43</v>
      </c>
      <c r="R735" t="s">
        <v>43</v>
      </c>
      <c r="W735" s="1"/>
      <c r="Y735" s="317"/>
      <c r="AC735" s="317"/>
    </row>
    <row r="736" spans="1:29">
      <c r="A736">
        <v>735</v>
      </c>
      <c r="B736" t="s">
        <v>6654</v>
      </c>
      <c r="C736" t="s">
        <v>6655</v>
      </c>
      <c r="D736" t="s">
        <v>5942</v>
      </c>
      <c r="E736" t="s">
        <v>5944</v>
      </c>
      <c r="F736">
        <v>45943</v>
      </c>
      <c r="G736" t="s">
        <v>5750</v>
      </c>
      <c r="I736" s="1"/>
      <c r="J736" t="s">
        <v>43</v>
      </c>
      <c r="P736" t="s">
        <v>43</v>
      </c>
      <c r="Q736" t="s">
        <v>43</v>
      </c>
      <c r="R736" t="s">
        <v>43</v>
      </c>
      <c r="W736" s="1"/>
      <c r="Y736" s="317"/>
      <c r="AC736" s="317"/>
    </row>
    <row r="737" spans="1:29">
      <c r="A737">
        <v>736</v>
      </c>
      <c r="B737" t="s">
        <v>6676</v>
      </c>
      <c r="C737" t="s">
        <v>6677</v>
      </c>
      <c r="D737" t="s">
        <v>5942</v>
      </c>
      <c r="E737" t="s">
        <v>5944</v>
      </c>
      <c r="F737">
        <v>45931</v>
      </c>
      <c r="G737" t="s">
        <v>5750</v>
      </c>
      <c r="I737" s="1"/>
      <c r="J737" t="s">
        <v>43</v>
      </c>
      <c r="P737" t="s">
        <v>43</v>
      </c>
      <c r="Q737" t="s">
        <v>43</v>
      </c>
      <c r="R737" t="s">
        <v>43</v>
      </c>
      <c r="W737" s="1"/>
      <c r="Y737" s="317"/>
      <c r="AC737" s="317"/>
    </row>
    <row r="738" spans="1:29">
      <c r="A738">
        <v>737</v>
      </c>
      <c r="B738" t="s">
        <v>6685</v>
      </c>
      <c r="C738" t="s">
        <v>6686</v>
      </c>
      <c r="D738" t="s">
        <v>5942</v>
      </c>
      <c r="E738" t="s">
        <v>5944</v>
      </c>
      <c r="F738">
        <v>45945</v>
      </c>
      <c r="G738" t="s">
        <v>5750</v>
      </c>
      <c r="I738" s="1"/>
      <c r="J738" t="s">
        <v>43</v>
      </c>
      <c r="P738" t="s">
        <v>43</v>
      </c>
      <c r="Q738" t="s">
        <v>43</v>
      </c>
      <c r="R738" t="s">
        <v>43</v>
      </c>
      <c r="W738" s="1"/>
      <c r="Y738" s="317"/>
      <c r="AC738" s="317"/>
    </row>
    <row r="739" spans="1:29">
      <c r="A739">
        <v>738</v>
      </c>
      <c r="B739" t="s">
        <v>6683</v>
      </c>
      <c r="C739" t="s">
        <v>6684</v>
      </c>
      <c r="D739" t="s">
        <v>5942</v>
      </c>
      <c r="E739" t="s">
        <v>5944</v>
      </c>
      <c r="F739">
        <v>45937</v>
      </c>
      <c r="G739" t="s">
        <v>5750</v>
      </c>
      <c r="I739" s="1"/>
      <c r="J739" t="s">
        <v>43</v>
      </c>
      <c r="P739" t="s">
        <v>43</v>
      </c>
      <c r="Q739" t="s">
        <v>43</v>
      </c>
      <c r="R739" t="s">
        <v>43</v>
      </c>
      <c r="W739" s="1"/>
      <c r="Y739" s="317"/>
      <c r="AC739" s="317"/>
    </row>
    <row r="740" spans="1:29">
      <c r="A740">
        <v>739</v>
      </c>
      <c r="B740" t="s">
        <v>6690</v>
      </c>
      <c r="C740" t="s">
        <v>7004</v>
      </c>
      <c r="D740" t="s">
        <v>5942</v>
      </c>
      <c r="E740" t="s">
        <v>5993</v>
      </c>
      <c r="F740">
        <v>45936</v>
      </c>
      <c r="G740" t="s">
        <v>5750</v>
      </c>
      <c r="I740" s="1"/>
      <c r="J740" t="s">
        <v>43</v>
      </c>
      <c r="P740" t="s">
        <v>43</v>
      </c>
      <c r="Q740" t="s">
        <v>43</v>
      </c>
      <c r="R740" t="s">
        <v>43</v>
      </c>
      <c r="W740" s="1"/>
      <c r="Y740" s="317"/>
      <c r="AC740" s="317"/>
    </row>
    <row r="741" spans="1:29">
      <c r="A741">
        <v>740</v>
      </c>
      <c r="B741" t="s">
        <v>6657</v>
      </c>
      <c r="C741" t="s">
        <v>6658</v>
      </c>
      <c r="D741" t="s">
        <v>5942</v>
      </c>
      <c r="E741" t="s">
        <v>5944</v>
      </c>
      <c r="F741">
        <v>45936</v>
      </c>
      <c r="G741" t="s">
        <v>5750</v>
      </c>
      <c r="I741" s="1"/>
      <c r="J741" t="s">
        <v>43</v>
      </c>
      <c r="P741" t="s">
        <v>43</v>
      </c>
      <c r="Q741" t="s">
        <v>43</v>
      </c>
      <c r="R741" t="s">
        <v>43</v>
      </c>
      <c r="W741" s="1"/>
      <c r="Y741" s="317"/>
      <c r="AC741" s="317"/>
    </row>
    <row r="742" spans="1:29">
      <c r="A742">
        <v>741</v>
      </c>
      <c r="B742" t="s">
        <v>6698</v>
      </c>
      <c r="C742" t="s">
        <v>6699</v>
      </c>
      <c r="D742" t="s">
        <v>5772</v>
      </c>
      <c r="E742" t="s">
        <v>5775</v>
      </c>
      <c r="F742">
        <v>45931</v>
      </c>
      <c r="G742" t="s">
        <v>5750</v>
      </c>
      <c r="I742" s="1"/>
      <c r="J742" t="s">
        <v>43</v>
      </c>
      <c r="P742" t="s">
        <v>43</v>
      </c>
      <c r="Q742" t="s">
        <v>43</v>
      </c>
      <c r="R742" t="s">
        <v>43</v>
      </c>
      <c r="W742" s="1"/>
      <c r="Y742" s="317"/>
      <c r="AC742" s="317"/>
    </row>
    <row r="743" spans="1:29">
      <c r="A743">
        <v>742</v>
      </c>
      <c r="B743" t="s">
        <v>13208</v>
      </c>
      <c r="C743" t="s">
        <v>13209</v>
      </c>
      <c r="D743" t="s">
        <v>46</v>
      </c>
      <c r="E743" t="s">
        <v>5754</v>
      </c>
      <c r="F743">
        <v>45901</v>
      </c>
      <c r="G743">
        <v>45898</v>
      </c>
      <c r="I743" s="1"/>
      <c r="J743" t="s">
        <v>43</v>
      </c>
      <c r="P743" t="s">
        <v>43</v>
      </c>
      <c r="Q743" t="s">
        <v>43</v>
      </c>
      <c r="R743" t="s">
        <v>43</v>
      </c>
      <c r="W743" s="1"/>
      <c r="Y743" s="317"/>
      <c r="AC743" s="317"/>
    </row>
    <row r="744" spans="1:29">
      <c r="A744">
        <v>743</v>
      </c>
      <c r="B744" t="s">
        <v>13210</v>
      </c>
      <c r="C744" t="s">
        <v>13211</v>
      </c>
      <c r="D744" t="s">
        <v>46</v>
      </c>
      <c r="E744" t="s">
        <v>5754</v>
      </c>
      <c r="F744" t="s">
        <v>11478</v>
      </c>
      <c r="G744">
        <v>45902</v>
      </c>
      <c r="I744" s="1"/>
      <c r="J744" t="s">
        <v>43</v>
      </c>
      <c r="P744" t="s">
        <v>43</v>
      </c>
      <c r="Q744" t="s">
        <v>43</v>
      </c>
      <c r="R744" t="s">
        <v>43</v>
      </c>
      <c r="W744" s="1"/>
      <c r="Y744" s="317"/>
      <c r="AC744" s="317"/>
    </row>
    <row r="745" spans="1:29">
      <c r="A745">
        <v>744</v>
      </c>
      <c r="B745" t="s">
        <v>13212</v>
      </c>
      <c r="C745" t="s">
        <v>13213</v>
      </c>
      <c r="D745" t="s">
        <v>46</v>
      </c>
      <c r="E745" t="s">
        <v>3498</v>
      </c>
      <c r="I745" s="1">
        <v>45889</v>
      </c>
      <c r="J745">
        <v>8</v>
      </c>
      <c r="K745">
        <v>510425</v>
      </c>
      <c r="L745" t="s">
        <v>16353</v>
      </c>
      <c r="M745" t="s">
        <v>13214</v>
      </c>
      <c r="N745">
        <v>50026563</v>
      </c>
      <c r="O745" t="s">
        <v>267</v>
      </c>
      <c r="P745" t="s">
        <v>43</v>
      </c>
      <c r="Q745">
        <v>9</v>
      </c>
      <c r="R745" t="s">
        <v>43</v>
      </c>
      <c r="W745" s="1"/>
      <c r="Y745" s="317"/>
      <c r="AC745" s="317"/>
    </row>
    <row r="746" spans="1:29">
      <c r="A746">
        <v>745</v>
      </c>
      <c r="B746" t="s">
        <v>13215</v>
      </c>
      <c r="C746" t="s">
        <v>13216</v>
      </c>
      <c r="D746" t="s">
        <v>46</v>
      </c>
      <c r="E746" t="s">
        <v>3498</v>
      </c>
      <c r="I746" s="1">
        <v>45889</v>
      </c>
      <c r="J746">
        <v>8</v>
      </c>
      <c r="K746">
        <v>510426</v>
      </c>
      <c r="L746" t="s">
        <v>16353</v>
      </c>
      <c r="M746" t="s">
        <v>13214</v>
      </c>
      <c r="N746">
        <v>50026564</v>
      </c>
      <c r="O746" t="s">
        <v>267</v>
      </c>
      <c r="P746" t="s">
        <v>43</v>
      </c>
      <c r="Q746">
        <v>9</v>
      </c>
      <c r="R746" t="s">
        <v>43</v>
      </c>
      <c r="W746" s="1"/>
      <c r="Y746" s="317"/>
      <c r="AC746" s="317"/>
    </row>
    <row r="747" spans="1:29">
      <c r="A747">
        <v>746</v>
      </c>
      <c r="B747" t="s">
        <v>13217</v>
      </c>
      <c r="C747" t="s">
        <v>13218</v>
      </c>
      <c r="D747" t="s">
        <v>46</v>
      </c>
      <c r="E747" t="s">
        <v>3498</v>
      </c>
      <c r="I747" s="1">
        <v>45889</v>
      </c>
      <c r="J747">
        <v>8</v>
      </c>
      <c r="K747">
        <v>510427</v>
      </c>
      <c r="L747" t="s">
        <v>16353</v>
      </c>
      <c r="M747" t="s">
        <v>13214</v>
      </c>
      <c r="N747">
        <v>50026566</v>
      </c>
      <c r="O747" t="s">
        <v>267</v>
      </c>
      <c r="P747">
        <v>11</v>
      </c>
      <c r="Q747">
        <v>9</v>
      </c>
      <c r="R747">
        <v>11</v>
      </c>
      <c r="S747" t="s">
        <v>13219</v>
      </c>
      <c r="V747" t="s">
        <v>13220</v>
      </c>
      <c r="W747" s="1">
        <v>45991</v>
      </c>
      <c r="X747">
        <v>11</v>
      </c>
      <c r="Y747" s="317">
        <v>275580</v>
      </c>
      <c r="Z747">
        <v>25.12</v>
      </c>
      <c r="AA747">
        <v>12</v>
      </c>
      <c r="AB747" t="s">
        <v>179</v>
      </c>
      <c r="AC747" s="317">
        <v>621348</v>
      </c>
    </row>
    <row r="748" spans="1:29">
      <c r="A748">
        <v>747</v>
      </c>
      <c r="B748" t="s">
        <v>13221</v>
      </c>
      <c r="C748" t="s">
        <v>13222</v>
      </c>
      <c r="D748" t="s">
        <v>5772</v>
      </c>
      <c r="E748" t="s">
        <v>5775</v>
      </c>
      <c r="I748" s="1">
        <v>45890</v>
      </c>
      <c r="J748">
        <v>8</v>
      </c>
      <c r="L748" t="s">
        <v>16353</v>
      </c>
      <c r="M748" t="s">
        <v>10832</v>
      </c>
      <c r="O748" t="s">
        <v>6518</v>
      </c>
      <c r="P748">
        <v>11</v>
      </c>
      <c r="Q748">
        <v>9</v>
      </c>
      <c r="R748">
        <v>11</v>
      </c>
      <c r="W748" s="1">
        <v>45991</v>
      </c>
      <c r="X748">
        <v>11</v>
      </c>
      <c r="Y748" s="317">
        <v>31340</v>
      </c>
      <c r="Z748">
        <v>25.11</v>
      </c>
      <c r="AA748">
        <v>11</v>
      </c>
      <c r="AB748" t="s">
        <v>411</v>
      </c>
      <c r="AC748" s="317">
        <v>82060</v>
      </c>
    </row>
    <row r="749" spans="1:29">
      <c r="A749">
        <v>748</v>
      </c>
      <c r="B749" t="s">
        <v>13223</v>
      </c>
      <c r="C749" t="s">
        <v>13224</v>
      </c>
      <c r="D749" t="s">
        <v>5772</v>
      </c>
      <c r="E749" t="s">
        <v>5775</v>
      </c>
      <c r="I749" s="1">
        <v>45890</v>
      </c>
      <c r="J749">
        <v>8</v>
      </c>
      <c r="L749" t="s">
        <v>16353</v>
      </c>
      <c r="M749" t="s">
        <v>10832</v>
      </c>
      <c r="O749" t="s">
        <v>6518</v>
      </c>
      <c r="P749">
        <v>11</v>
      </c>
      <c r="Q749">
        <v>9</v>
      </c>
      <c r="R749">
        <v>11</v>
      </c>
      <c r="W749" s="1">
        <v>45991</v>
      </c>
      <c r="X749">
        <v>11</v>
      </c>
      <c r="Y749" s="317">
        <v>20620</v>
      </c>
      <c r="Z749">
        <v>25.11</v>
      </c>
      <c r="AA749">
        <v>11</v>
      </c>
      <c r="AB749" t="s">
        <v>411</v>
      </c>
      <c r="AC749" s="317">
        <v>53980</v>
      </c>
    </row>
    <row r="750" spans="1:29">
      <c r="A750">
        <v>749</v>
      </c>
      <c r="B750" t="s">
        <v>13225</v>
      </c>
      <c r="C750" t="s">
        <v>13226</v>
      </c>
      <c r="D750" t="s">
        <v>5772</v>
      </c>
      <c r="E750" t="s">
        <v>5775</v>
      </c>
      <c r="F750">
        <v>45903</v>
      </c>
      <c r="G750">
        <v>45902</v>
      </c>
      <c r="I750" s="1">
        <v>45922</v>
      </c>
      <c r="J750">
        <v>9</v>
      </c>
      <c r="L750" t="s">
        <v>16353</v>
      </c>
      <c r="M750" t="s">
        <v>10832</v>
      </c>
      <c r="O750" t="s">
        <v>6518</v>
      </c>
      <c r="P750">
        <v>11</v>
      </c>
      <c r="Q750">
        <v>9</v>
      </c>
      <c r="R750">
        <v>11</v>
      </c>
      <c r="W750" s="1">
        <v>45991</v>
      </c>
      <c r="X750">
        <v>11</v>
      </c>
      <c r="Y750" s="317">
        <v>22640</v>
      </c>
      <c r="Z750">
        <v>25.11</v>
      </c>
      <c r="AA750">
        <v>11</v>
      </c>
      <c r="AB750" t="s">
        <v>411</v>
      </c>
      <c r="AC750" s="317">
        <v>59270</v>
      </c>
    </row>
    <row r="751" spans="1:29">
      <c r="A751">
        <v>750</v>
      </c>
      <c r="B751" t="s">
        <v>13227</v>
      </c>
      <c r="C751" t="s">
        <v>13228</v>
      </c>
      <c r="D751" t="s">
        <v>5772</v>
      </c>
      <c r="E751" t="s">
        <v>5775</v>
      </c>
      <c r="F751">
        <v>45916</v>
      </c>
      <c r="G751">
        <v>45915</v>
      </c>
      <c r="I751" s="1">
        <v>45996</v>
      </c>
      <c r="J751">
        <v>12</v>
      </c>
      <c r="L751" t="s">
        <v>16353</v>
      </c>
      <c r="M751" t="s">
        <v>10832</v>
      </c>
      <c r="O751" t="s">
        <v>6518</v>
      </c>
      <c r="P751">
        <v>2</v>
      </c>
      <c r="Q751">
        <v>12</v>
      </c>
      <c r="R751">
        <v>2</v>
      </c>
      <c r="W751" s="1">
        <v>46081</v>
      </c>
      <c r="X751">
        <v>2</v>
      </c>
      <c r="Y751" s="317">
        <v>27060</v>
      </c>
      <c r="Z751">
        <v>26.2</v>
      </c>
      <c r="AA751">
        <v>2</v>
      </c>
      <c r="AB751" t="s">
        <v>411</v>
      </c>
      <c r="AC751" s="317">
        <v>69750</v>
      </c>
    </row>
    <row r="752" spans="1:29">
      <c r="A752">
        <v>751</v>
      </c>
      <c r="B752" t="s">
        <v>13229</v>
      </c>
      <c r="C752" t="s">
        <v>13230</v>
      </c>
      <c r="D752" t="s">
        <v>5772</v>
      </c>
      <c r="E752" t="s">
        <v>5775</v>
      </c>
      <c r="F752">
        <v>45912</v>
      </c>
      <c r="G752">
        <v>45911</v>
      </c>
      <c r="I752" s="1"/>
      <c r="J752" t="s">
        <v>43</v>
      </c>
      <c r="P752" t="s">
        <v>43</v>
      </c>
      <c r="Q752" t="s">
        <v>43</v>
      </c>
      <c r="R752" t="s">
        <v>43</v>
      </c>
      <c r="W752" s="1"/>
      <c r="Y752" s="317"/>
      <c r="AC752" s="317"/>
    </row>
    <row r="753" spans="1:29">
      <c r="A753">
        <v>752</v>
      </c>
      <c r="B753" t="s">
        <v>13231</v>
      </c>
      <c r="C753" t="s">
        <v>12665</v>
      </c>
      <c r="D753" t="s">
        <v>5772</v>
      </c>
      <c r="E753" t="s">
        <v>5775</v>
      </c>
      <c r="F753">
        <v>45922</v>
      </c>
      <c r="G753">
        <v>45921</v>
      </c>
      <c r="I753" s="1"/>
      <c r="J753" t="s">
        <v>43</v>
      </c>
      <c r="P753" t="s">
        <v>43</v>
      </c>
      <c r="Q753" t="s">
        <v>43</v>
      </c>
      <c r="R753" t="s">
        <v>43</v>
      </c>
      <c r="W753" s="1"/>
      <c r="Y753" s="317"/>
      <c r="AC753" s="317"/>
    </row>
    <row r="754" spans="1:29">
      <c r="A754">
        <v>753</v>
      </c>
      <c r="B754" t="s">
        <v>13232</v>
      </c>
      <c r="C754" t="s">
        <v>13233</v>
      </c>
      <c r="D754" t="s">
        <v>5942</v>
      </c>
      <c r="E754" t="s">
        <v>5944</v>
      </c>
      <c r="F754">
        <v>45899</v>
      </c>
      <c r="G754">
        <v>45898</v>
      </c>
      <c r="I754" s="1">
        <v>46065</v>
      </c>
      <c r="J754">
        <v>2</v>
      </c>
      <c r="L754" t="s">
        <v>16353</v>
      </c>
      <c r="M754" t="s">
        <v>10832</v>
      </c>
      <c r="O754" t="s">
        <v>12198</v>
      </c>
      <c r="P754" t="s">
        <v>43</v>
      </c>
      <c r="Q754">
        <v>2</v>
      </c>
      <c r="R754" t="s">
        <v>43</v>
      </c>
      <c r="W754" s="1"/>
      <c r="Y754" s="317"/>
      <c r="AC754" s="317"/>
    </row>
    <row r="755" spans="1:29">
      <c r="A755">
        <v>754</v>
      </c>
      <c r="B755" t="s">
        <v>6728</v>
      </c>
      <c r="C755" t="s">
        <v>6729</v>
      </c>
      <c r="D755" t="s">
        <v>5772</v>
      </c>
      <c r="E755" t="s">
        <v>5775</v>
      </c>
      <c r="F755">
        <v>45957</v>
      </c>
      <c r="G755" t="s">
        <v>5750</v>
      </c>
      <c r="I755" s="1"/>
      <c r="J755" t="s">
        <v>43</v>
      </c>
      <c r="P755" t="s">
        <v>43</v>
      </c>
      <c r="Q755" t="s">
        <v>43</v>
      </c>
      <c r="R755" t="s">
        <v>43</v>
      </c>
      <c r="W755" s="1"/>
      <c r="Y755" s="317"/>
      <c r="AC755" s="317"/>
    </row>
    <row r="756" spans="1:29">
      <c r="A756">
        <v>755</v>
      </c>
      <c r="B756" t="s">
        <v>13234</v>
      </c>
      <c r="C756" t="s">
        <v>13235</v>
      </c>
      <c r="D756" t="s">
        <v>46</v>
      </c>
      <c r="E756" t="s">
        <v>5748</v>
      </c>
      <c r="F756">
        <v>45912</v>
      </c>
      <c r="G756">
        <v>45910</v>
      </c>
      <c r="I756" s="1"/>
      <c r="J756" t="s">
        <v>43</v>
      </c>
      <c r="P756" t="s">
        <v>43</v>
      </c>
      <c r="Q756" t="s">
        <v>43</v>
      </c>
      <c r="R756" t="s">
        <v>43</v>
      </c>
      <c r="W756" s="1"/>
      <c r="Y756" s="317"/>
      <c r="AC756" s="317"/>
    </row>
    <row r="757" spans="1:29">
      <c r="A757">
        <v>756</v>
      </c>
      <c r="B757" t="s">
        <v>13236</v>
      </c>
      <c r="C757" t="s">
        <v>13237</v>
      </c>
      <c r="D757" t="s">
        <v>46</v>
      </c>
      <c r="E757" t="s">
        <v>6161</v>
      </c>
      <c r="F757" t="s">
        <v>11478</v>
      </c>
      <c r="G757">
        <v>45898</v>
      </c>
      <c r="I757" s="1"/>
      <c r="J757" t="s">
        <v>43</v>
      </c>
      <c r="P757" t="s">
        <v>43</v>
      </c>
      <c r="Q757" t="s">
        <v>43</v>
      </c>
      <c r="R757" t="s">
        <v>43</v>
      </c>
      <c r="W757" s="1"/>
      <c r="Y757" s="317"/>
      <c r="AC757" s="317"/>
    </row>
    <row r="758" spans="1:29">
      <c r="A758">
        <v>757</v>
      </c>
      <c r="B758" t="s">
        <v>13238</v>
      </c>
      <c r="C758" t="s">
        <v>13239</v>
      </c>
      <c r="D758" t="s">
        <v>5772</v>
      </c>
      <c r="E758" t="s">
        <v>5775</v>
      </c>
      <c r="I758" s="1">
        <v>45894</v>
      </c>
      <c r="J758">
        <v>8</v>
      </c>
      <c r="L758" t="s">
        <v>16353</v>
      </c>
      <c r="M758" t="s">
        <v>10832</v>
      </c>
      <c r="O758" t="s">
        <v>6518</v>
      </c>
      <c r="P758">
        <v>11</v>
      </c>
      <c r="Q758">
        <v>9</v>
      </c>
      <c r="R758">
        <v>11</v>
      </c>
      <c r="W758" s="1">
        <v>45991</v>
      </c>
      <c r="X758">
        <v>11</v>
      </c>
      <c r="Y758" s="317">
        <v>63400</v>
      </c>
      <c r="Z758">
        <v>25.11</v>
      </c>
      <c r="AA758">
        <v>11</v>
      </c>
      <c r="AB758" t="s">
        <v>411</v>
      </c>
      <c r="AC758" s="317">
        <v>166460</v>
      </c>
    </row>
    <row r="759" spans="1:29">
      <c r="A759">
        <v>758</v>
      </c>
      <c r="B759" t="s">
        <v>13240</v>
      </c>
      <c r="C759" t="s">
        <v>13241</v>
      </c>
      <c r="D759" t="s">
        <v>5772</v>
      </c>
      <c r="E759" t="s">
        <v>5775</v>
      </c>
      <c r="F759">
        <v>45905</v>
      </c>
      <c r="G759">
        <v>45904</v>
      </c>
      <c r="I759" s="1">
        <v>45919</v>
      </c>
      <c r="J759">
        <v>9</v>
      </c>
      <c r="L759" t="s">
        <v>16353</v>
      </c>
      <c r="M759" t="s">
        <v>10832</v>
      </c>
      <c r="O759" t="s">
        <v>6518</v>
      </c>
      <c r="P759">
        <v>11</v>
      </c>
      <c r="Q759">
        <v>9</v>
      </c>
      <c r="R759">
        <v>11</v>
      </c>
      <c r="W759" s="1">
        <v>45991</v>
      </c>
      <c r="X759">
        <v>11</v>
      </c>
      <c r="Y759" s="317">
        <v>26660</v>
      </c>
      <c r="Z759">
        <v>25.11</v>
      </c>
      <c r="AA759">
        <v>11</v>
      </c>
      <c r="AB759" t="s">
        <v>411</v>
      </c>
      <c r="AC759" s="317">
        <v>69800</v>
      </c>
    </row>
    <row r="760" spans="1:29">
      <c r="A760">
        <v>759</v>
      </c>
      <c r="B760" t="s">
        <v>13242</v>
      </c>
      <c r="C760" t="s">
        <v>13243</v>
      </c>
      <c r="D760" t="s">
        <v>46</v>
      </c>
      <c r="E760" t="s">
        <v>5754</v>
      </c>
      <c r="F760">
        <v>45909</v>
      </c>
      <c r="G760">
        <v>45908</v>
      </c>
      <c r="I760" s="1"/>
      <c r="J760" t="s">
        <v>43</v>
      </c>
      <c r="P760" t="s">
        <v>43</v>
      </c>
      <c r="Q760" t="s">
        <v>43</v>
      </c>
      <c r="R760" t="s">
        <v>43</v>
      </c>
      <c r="W760" s="1"/>
      <c r="Y760" s="317"/>
      <c r="AC760" s="317"/>
    </row>
    <row r="761" spans="1:29">
      <c r="A761">
        <v>760</v>
      </c>
      <c r="B761" t="s">
        <v>6717</v>
      </c>
      <c r="C761" t="s">
        <v>7096</v>
      </c>
      <c r="D761" t="s">
        <v>46</v>
      </c>
      <c r="E761" t="s">
        <v>3282</v>
      </c>
      <c r="F761">
        <v>45999</v>
      </c>
      <c r="G761" t="s">
        <v>5750</v>
      </c>
      <c r="I761" s="1"/>
      <c r="J761" t="s">
        <v>43</v>
      </c>
      <c r="P761" t="s">
        <v>43</v>
      </c>
      <c r="Q761" t="s">
        <v>43</v>
      </c>
      <c r="R761" t="s">
        <v>43</v>
      </c>
      <c r="W761" s="1"/>
      <c r="Y761" s="317"/>
      <c r="AC761" s="317"/>
    </row>
    <row r="762" spans="1:29">
      <c r="A762">
        <v>761</v>
      </c>
      <c r="B762" t="s">
        <v>6722</v>
      </c>
      <c r="C762" t="s">
        <v>6723</v>
      </c>
      <c r="D762" t="s">
        <v>46</v>
      </c>
      <c r="E762" t="s">
        <v>6055</v>
      </c>
      <c r="F762">
        <v>45944</v>
      </c>
      <c r="G762" t="s">
        <v>5750</v>
      </c>
      <c r="I762" s="1"/>
      <c r="J762" t="s">
        <v>43</v>
      </c>
      <c r="P762" t="s">
        <v>43</v>
      </c>
      <c r="Q762" t="s">
        <v>43</v>
      </c>
      <c r="R762" t="s">
        <v>43</v>
      </c>
      <c r="W762" s="1"/>
      <c r="Y762" s="317"/>
      <c r="AC762" s="317"/>
    </row>
    <row r="763" spans="1:29">
      <c r="A763">
        <v>762</v>
      </c>
      <c r="B763" t="s">
        <v>6724</v>
      </c>
      <c r="C763" t="s">
        <v>6725</v>
      </c>
      <c r="D763" t="s">
        <v>46</v>
      </c>
      <c r="E763" t="s">
        <v>6055</v>
      </c>
      <c r="F763">
        <v>45944</v>
      </c>
      <c r="G763" t="s">
        <v>5750</v>
      </c>
      <c r="I763" s="1"/>
      <c r="J763" t="s">
        <v>43</v>
      </c>
      <c r="P763" t="s">
        <v>43</v>
      </c>
      <c r="Q763" t="s">
        <v>43</v>
      </c>
      <c r="R763" t="s">
        <v>43</v>
      </c>
      <c r="W763" s="1"/>
      <c r="Y763" s="317"/>
      <c r="AC763" s="317"/>
    </row>
    <row r="764" spans="1:29">
      <c r="A764">
        <v>763</v>
      </c>
      <c r="B764" t="s">
        <v>6733</v>
      </c>
      <c r="C764" t="s">
        <v>6369</v>
      </c>
      <c r="D764" t="s">
        <v>46</v>
      </c>
      <c r="E764" t="s">
        <v>5829</v>
      </c>
      <c r="F764">
        <v>45962</v>
      </c>
      <c r="G764" t="s">
        <v>5750</v>
      </c>
      <c r="I764" s="1"/>
      <c r="J764" t="s">
        <v>43</v>
      </c>
      <c r="P764" t="s">
        <v>43</v>
      </c>
      <c r="Q764" t="s">
        <v>43</v>
      </c>
      <c r="R764" t="s">
        <v>43</v>
      </c>
      <c r="W764" s="1"/>
      <c r="Y764" s="317"/>
      <c r="AC764" s="317"/>
    </row>
    <row r="765" spans="1:29">
      <c r="A765">
        <v>764</v>
      </c>
      <c r="B765" t="s">
        <v>6719</v>
      </c>
      <c r="C765" t="s">
        <v>6720</v>
      </c>
      <c r="D765" t="s">
        <v>5942</v>
      </c>
      <c r="E765" t="s">
        <v>5944</v>
      </c>
      <c r="F765">
        <v>45962</v>
      </c>
      <c r="G765" t="s">
        <v>5750</v>
      </c>
      <c r="I765" s="1"/>
      <c r="J765" t="s">
        <v>43</v>
      </c>
      <c r="P765" t="s">
        <v>43</v>
      </c>
      <c r="Q765" t="s">
        <v>43</v>
      </c>
      <c r="R765" t="s">
        <v>43</v>
      </c>
      <c r="W765" s="1"/>
      <c r="Y765" s="317"/>
      <c r="AC765" s="317"/>
    </row>
    <row r="766" spans="1:29">
      <c r="A766">
        <v>765</v>
      </c>
      <c r="B766" t="s">
        <v>13244</v>
      </c>
      <c r="C766" t="s">
        <v>13245</v>
      </c>
      <c r="D766" t="s">
        <v>5772</v>
      </c>
      <c r="E766" t="s">
        <v>5775</v>
      </c>
      <c r="I766" s="1">
        <v>45895</v>
      </c>
      <c r="J766">
        <v>8</v>
      </c>
      <c r="L766" t="s">
        <v>16353</v>
      </c>
      <c r="M766" t="s">
        <v>11745</v>
      </c>
      <c r="O766" t="s">
        <v>6518</v>
      </c>
      <c r="P766">
        <v>11</v>
      </c>
      <c r="Q766">
        <v>9</v>
      </c>
      <c r="R766">
        <v>11</v>
      </c>
      <c r="W766" s="1">
        <v>45991</v>
      </c>
      <c r="X766">
        <v>11</v>
      </c>
      <c r="Y766" s="317">
        <v>32720</v>
      </c>
      <c r="Z766">
        <v>25.11</v>
      </c>
      <c r="AA766">
        <v>11</v>
      </c>
      <c r="AB766" t="s">
        <v>411</v>
      </c>
      <c r="AC766" s="317">
        <v>85670</v>
      </c>
    </row>
    <row r="767" spans="1:29">
      <c r="A767">
        <v>766</v>
      </c>
      <c r="B767" t="s">
        <v>13246</v>
      </c>
      <c r="C767" t="s">
        <v>13247</v>
      </c>
      <c r="D767" t="s">
        <v>5772</v>
      </c>
      <c r="E767" t="s">
        <v>5775</v>
      </c>
      <c r="F767">
        <v>45909</v>
      </c>
      <c r="G767">
        <v>45908</v>
      </c>
      <c r="I767" s="1">
        <v>45919</v>
      </c>
      <c r="J767">
        <v>9</v>
      </c>
      <c r="L767" t="s">
        <v>16353</v>
      </c>
      <c r="M767" t="s">
        <v>10832</v>
      </c>
      <c r="O767" t="s">
        <v>6518</v>
      </c>
      <c r="P767">
        <v>11</v>
      </c>
      <c r="Q767">
        <v>9</v>
      </c>
      <c r="R767">
        <v>11</v>
      </c>
      <c r="W767" s="1">
        <v>45991</v>
      </c>
      <c r="X767">
        <v>11</v>
      </c>
      <c r="Y767" s="317">
        <v>35640</v>
      </c>
      <c r="Z767">
        <v>25.11</v>
      </c>
      <c r="AA767">
        <v>11</v>
      </c>
      <c r="AB767" t="s">
        <v>411</v>
      </c>
      <c r="AC767" s="317">
        <v>93330</v>
      </c>
    </row>
    <row r="768" spans="1:29">
      <c r="A768">
        <v>767</v>
      </c>
      <c r="B768" t="s">
        <v>13248</v>
      </c>
      <c r="C768" t="s">
        <v>13249</v>
      </c>
      <c r="D768" t="s">
        <v>5772</v>
      </c>
      <c r="E768" t="s">
        <v>5775</v>
      </c>
      <c r="F768">
        <v>45909</v>
      </c>
      <c r="G768">
        <v>45908</v>
      </c>
      <c r="I768" s="1">
        <v>45952</v>
      </c>
      <c r="J768">
        <v>10</v>
      </c>
      <c r="L768" t="s">
        <v>16353</v>
      </c>
      <c r="M768" t="s">
        <v>13250</v>
      </c>
      <c r="O768" t="s">
        <v>6518</v>
      </c>
      <c r="P768">
        <v>12</v>
      </c>
      <c r="Q768">
        <v>11</v>
      </c>
      <c r="R768">
        <v>12</v>
      </c>
      <c r="W768" s="1">
        <v>46022</v>
      </c>
      <c r="X768">
        <v>12</v>
      </c>
      <c r="Y768" s="317">
        <v>25020</v>
      </c>
      <c r="Z768">
        <v>25.12</v>
      </c>
      <c r="AA768">
        <v>12</v>
      </c>
      <c r="AB768" t="s">
        <v>411</v>
      </c>
      <c r="AC768" s="317">
        <v>64510</v>
      </c>
    </row>
    <row r="769" spans="1:29">
      <c r="A769">
        <v>768</v>
      </c>
      <c r="B769" t="s">
        <v>6755</v>
      </c>
      <c r="C769" t="s">
        <v>6756</v>
      </c>
      <c r="D769" t="s">
        <v>5772</v>
      </c>
      <c r="E769" t="s">
        <v>5775</v>
      </c>
      <c r="F769">
        <v>45950</v>
      </c>
      <c r="G769" t="s">
        <v>5750</v>
      </c>
      <c r="I769" s="1"/>
      <c r="J769" t="s">
        <v>43</v>
      </c>
      <c r="P769" t="s">
        <v>43</v>
      </c>
      <c r="Q769" t="s">
        <v>43</v>
      </c>
      <c r="R769" t="s">
        <v>43</v>
      </c>
      <c r="W769" s="1"/>
      <c r="Y769" s="317"/>
      <c r="AC769" s="317"/>
    </row>
    <row r="770" spans="1:29">
      <c r="A770">
        <v>769</v>
      </c>
      <c r="B770" t="s">
        <v>13251</v>
      </c>
      <c r="C770" t="s">
        <v>13252</v>
      </c>
      <c r="D770" t="s">
        <v>5772</v>
      </c>
      <c r="E770" t="s">
        <v>5775</v>
      </c>
      <c r="F770">
        <v>45912</v>
      </c>
      <c r="G770">
        <v>45911</v>
      </c>
      <c r="I770" s="1">
        <v>45952</v>
      </c>
      <c r="J770">
        <v>10</v>
      </c>
      <c r="L770" t="s">
        <v>16353</v>
      </c>
      <c r="M770" t="s">
        <v>10832</v>
      </c>
      <c r="O770" t="s">
        <v>6518</v>
      </c>
      <c r="P770">
        <v>1</v>
      </c>
      <c r="Q770">
        <v>11</v>
      </c>
      <c r="R770">
        <v>12</v>
      </c>
      <c r="W770" s="1">
        <v>46022</v>
      </c>
      <c r="X770">
        <v>12</v>
      </c>
      <c r="Y770" s="317">
        <v>32160</v>
      </c>
      <c r="Z770">
        <v>26.1</v>
      </c>
      <c r="AA770">
        <v>1</v>
      </c>
      <c r="AB770" t="s">
        <v>411</v>
      </c>
      <c r="AC770" s="317">
        <v>82850</v>
      </c>
    </row>
    <row r="771" spans="1:29">
      <c r="A771">
        <v>770</v>
      </c>
      <c r="B771" t="s">
        <v>12386</v>
      </c>
      <c r="C771" t="s">
        <v>12387</v>
      </c>
      <c r="D771" t="s">
        <v>5772</v>
      </c>
      <c r="E771" t="s">
        <v>5775</v>
      </c>
      <c r="F771">
        <v>45912</v>
      </c>
      <c r="G771">
        <v>45911</v>
      </c>
      <c r="I771" s="1">
        <v>45952</v>
      </c>
      <c r="J771">
        <v>10</v>
      </c>
      <c r="L771" t="s">
        <v>16353</v>
      </c>
      <c r="M771" t="s">
        <v>10832</v>
      </c>
      <c r="O771" t="s">
        <v>6518</v>
      </c>
      <c r="P771">
        <v>12</v>
      </c>
      <c r="Q771">
        <v>11</v>
      </c>
      <c r="R771">
        <v>12</v>
      </c>
      <c r="W771" s="1">
        <v>46022</v>
      </c>
      <c r="X771">
        <v>12</v>
      </c>
      <c r="Y771" s="317">
        <v>38685</v>
      </c>
      <c r="Z771">
        <v>25.12</v>
      </c>
      <c r="AA771">
        <v>12</v>
      </c>
      <c r="AB771" t="s">
        <v>411</v>
      </c>
      <c r="AC771" s="317">
        <v>96746</v>
      </c>
    </row>
    <row r="772" spans="1:29">
      <c r="A772">
        <v>771</v>
      </c>
      <c r="B772" t="s">
        <v>6736</v>
      </c>
      <c r="C772" t="s">
        <v>6737</v>
      </c>
      <c r="D772" t="s">
        <v>46</v>
      </c>
      <c r="E772" t="s">
        <v>5748</v>
      </c>
      <c r="F772">
        <v>45940</v>
      </c>
      <c r="G772" t="s">
        <v>5750</v>
      </c>
      <c r="I772" s="1"/>
      <c r="J772" t="s">
        <v>43</v>
      </c>
      <c r="P772" t="s">
        <v>43</v>
      </c>
      <c r="Q772" t="s">
        <v>43</v>
      </c>
      <c r="R772" t="s">
        <v>43</v>
      </c>
      <c r="W772" s="1"/>
      <c r="Y772" s="317"/>
      <c r="AC772" s="317"/>
    </row>
    <row r="773" spans="1:29">
      <c r="A773">
        <v>772</v>
      </c>
      <c r="B773" t="s">
        <v>6738</v>
      </c>
      <c r="C773" t="s">
        <v>6739</v>
      </c>
      <c r="D773" t="s">
        <v>46</v>
      </c>
      <c r="E773" t="s">
        <v>5748</v>
      </c>
      <c r="F773">
        <v>45944</v>
      </c>
      <c r="G773">
        <v>45940</v>
      </c>
      <c r="I773" s="1"/>
      <c r="J773" t="s">
        <v>43</v>
      </c>
      <c r="P773" t="s">
        <v>43</v>
      </c>
      <c r="Q773" t="s">
        <v>43</v>
      </c>
      <c r="R773" t="s">
        <v>43</v>
      </c>
      <c r="W773" s="1"/>
      <c r="Y773" s="317"/>
      <c r="AC773" s="317"/>
    </row>
    <row r="774" spans="1:29">
      <c r="A774">
        <v>773</v>
      </c>
      <c r="B774" t="s">
        <v>6745</v>
      </c>
      <c r="C774" t="s">
        <v>6746</v>
      </c>
      <c r="D774" t="s">
        <v>46</v>
      </c>
      <c r="E774" t="s">
        <v>5829</v>
      </c>
      <c r="F774">
        <v>45943</v>
      </c>
      <c r="G774">
        <v>45940</v>
      </c>
      <c r="I774" s="1"/>
      <c r="J774" t="s">
        <v>43</v>
      </c>
      <c r="P774" t="s">
        <v>43</v>
      </c>
      <c r="Q774" t="s">
        <v>43</v>
      </c>
      <c r="R774" t="s">
        <v>43</v>
      </c>
      <c r="W774" s="1"/>
      <c r="Y774" s="317"/>
      <c r="AC774" s="317"/>
    </row>
    <row r="775" spans="1:29">
      <c r="A775">
        <v>774</v>
      </c>
      <c r="B775" t="s">
        <v>6747</v>
      </c>
      <c r="C775" t="s">
        <v>6748</v>
      </c>
      <c r="D775" t="s">
        <v>46</v>
      </c>
      <c r="E775" t="s">
        <v>5829</v>
      </c>
      <c r="F775">
        <v>45952</v>
      </c>
      <c r="G775" t="s">
        <v>5750</v>
      </c>
      <c r="I775" s="1"/>
      <c r="J775" t="s">
        <v>43</v>
      </c>
      <c r="P775" t="s">
        <v>43</v>
      </c>
      <c r="Q775" t="s">
        <v>43</v>
      </c>
      <c r="R775" t="s">
        <v>43</v>
      </c>
      <c r="W775" s="1"/>
      <c r="Y775" s="317"/>
      <c r="AC775" s="317"/>
    </row>
    <row r="776" spans="1:29">
      <c r="A776">
        <v>775</v>
      </c>
      <c r="B776" t="s">
        <v>13253</v>
      </c>
      <c r="C776" t="s">
        <v>13254</v>
      </c>
      <c r="D776" t="s">
        <v>46</v>
      </c>
      <c r="E776" t="s">
        <v>6161</v>
      </c>
      <c r="F776">
        <v>45908</v>
      </c>
      <c r="G776">
        <v>45907</v>
      </c>
      <c r="I776" s="1"/>
      <c r="J776" t="s">
        <v>43</v>
      </c>
      <c r="P776" t="s">
        <v>43</v>
      </c>
      <c r="Q776" t="s">
        <v>43</v>
      </c>
      <c r="R776" t="s">
        <v>43</v>
      </c>
      <c r="W776" s="1"/>
      <c r="Y776" s="317"/>
      <c r="AC776" s="317"/>
    </row>
    <row r="777" spans="1:29">
      <c r="A777">
        <v>776</v>
      </c>
      <c r="B777" t="s">
        <v>13255</v>
      </c>
      <c r="C777" t="s">
        <v>13256</v>
      </c>
      <c r="D777" t="s">
        <v>46</v>
      </c>
      <c r="E777" t="s">
        <v>5754</v>
      </c>
      <c r="F777">
        <v>45912</v>
      </c>
      <c r="G777">
        <v>45911</v>
      </c>
      <c r="I777" s="1"/>
      <c r="J777" t="s">
        <v>43</v>
      </c>
      <c r="P777" t="s">
        <v>43</v>
      </c>
      <c r="Q777" t="s">
        <v>43</v>
      </c>
      <c r="R777" t="s">
        <v>43</v>
      </c>
      <c r="W777" s="1"/>
      <c r="Y777" s="317"/>
      <c r="AC777" s="317"/>
    </row>
    <row r="778" spans="1:29">
      <c r="A778">
        <v>777</v>
      </c>
      <c r="B778" t="s">
        <v>13257</v>
      </c>
      <c r="C778" t="s">
        <v>13258</v>
      </c>
      <c r="D778" t="s">
        <v>46</v>
      </c>
      <c r="E778" t="s">
        <v>5754</v>
      </c>
      <c r="F778">
        <v>45912</v>
      </c>
      <c r="G778">
        <v>45911</v>
      </c>
      <c r="I778" s="1"/>
      <c r="J778" t="s">
        <v>43</v>
      </c>
      <c r="P778" t="s">
        <v>43</v>
      </c>
      <c r="Q778" t="s">
        <v>43</v>
      </c>
      <c r="R778" t="s">
        <v>43</v>
      </c>
      <c r="W778" s="1"/>
      <c r="Y778" s="317"/>
      <c r="AC778" s="317"/>
    </row>
    <row r="779" spans="1:29">
      <c r="A779">
        <v>778</v>
      </c>
      <c r="B779" t="s">
        <v>6319</v>
      </c>
      <c r="C779" t="s">
        <v>6320</v>
      </c>
      <c r="D779" t="s">
        <v>5772</v>
      </c>
      <c r="E779" t="s">
        <v>5775</v>
      </c>
      <c r="I779" s="1">
        <v>45898</v>
      </c>
      <c r="J779">
        <v>8</v>
      </c>
      <c r="L779" t="s">
        <v>16353</v>
      </c>
      <c r="M779" t="s">
        <v>12268</v>
      </c>
      <c r="N779">
        <v>50028925</v>
      </c>
      <c r="O779" t="s">
        <v>6518</v>
      </c>
      <c r="P779">
        <v>12</v>
      </c>
      <c r="Q779">
        <v>9</v>
      </c>
      <c r="R779">
        <v>12</v>
      </c>
      <c r="S779" t="s">
        <v>12256</v>
      </c>
      <c r="W779" s="1">
        <v>46022</v>
      </c>
      <c r="X779">
        <v>12</v>
      </c>
      <c r="Y779" s="317">
        <v>73860</v>
      </c>
      <c r="Z779">
        <v>25.12</v>
      </c>
      <c r="AA779">
        <v>12</v>
      </c>
      <c r="AB779" t="s">
        <v>95</v>
      </c>
      <c r="AC779" s="317">
        <v>141475</v>
      </c>
    </row>
    <row r="780" spans="1:29">
      <c r="A780">
        <v>779</v>
      </c>
      <c r="B780" t="s">
        <v>6103</v>
      </c>
      <c r="C780" t="s">
        <v>6104</v>
      </c>
      <c r="D780" t="s">
        <v>5942</v>
      </c>
      <c r="E780" t="s">
        <v>5944</v>
      </c>
      <c r="F780">
        <v>45950</v>
      </c>
      <c r="G780" t="s">
        <v>5750</v>
      </c>
      <c r="I780" s="1"/>
      <c r="J780" t="s">
        <v>43</v>
      </c>
      <c r="P780" t="s">
        <v>43</v>
      </c>
      <c r="Q780" t="s">
        <v>43</v>
      </c>
      <c r="R780" t="s">
        <v>43</v>
      </c>
      <c r="W780" s="1"/>
      <c r="Y780" s="317"/>
      <c r="AC780" s="317"/>
    </row>
    <row r="781" spans="1:29">
      <c r="A781">
        <v>780</v>
      </c>
      <c r="B781" t="s">
        <v>6753</v>
      </c>
      <c r="C781" t="s">
        <v>13259</v>
      </c>
      <c r="D781" t="s">
        <v>5942</v>
      </c>
      <c r="E781" t="s">
        <v>5944</v>
      </c>
      <c r="F781">
        <v>45950</v>
      </c>
      <c r="G781">
        <v>45947</v>
      </c>
      <c r="I781" s="1"/>
      <c r="J781" t="s">
        <v>43</v>
      </c>
      <c r="P781" t="s">
        <v>43</v>
      </c>
      <c r="Q781" t="s">
        <v>43</v>
      </c>
      <c r="R781" t="s">
        <v>43</v>
      </c>
      <c r="W781" s="1"/>
      <c r="Y781" s="317"/>
      <c r="AC781" s="317"/>
    </row>
    <row r="782" spans="1:29">
      <c r="A782">
        <v>781</v>
      </c>
      <c r="B782" t="s">
        <v>6730</v>
      </c>
      <c r="C782" t="s">
        <v>6409</v>
      </c>
      <c r="D782" t="s">
        <v>5942</v>
      </c>
      <c r="E782" t="s">
        <v>5944</v>
      </c>
      <c r="F782">
        <v>45962</v>
      </c>
      <c r="G782" t="s">
        <v>5750</v>
      </c>
      <c r="I782" s="1"/>
      <c r="J782" t="s">
        <v>43</v>
      </c>
      <c r="P782" t="s">
        <v>43</v>
      </c>
      <c r="Q782" t="s">
        <v>43</v>
      </c>
      <c r="R782" t="s">
        <v>43</v>
      </c>
      <c r="W782" s="1"/>
      <c r="Y782" s="317"/>
      <c r="AC782" s="317"/>
    </row>
    <row r="783" spans="1:29">
      <c r="A783">
        <v>782</v>
      </c>
      <c r="B783" t="s">
        <v>13260</v>
      </c>
      <c r="C783" t="s">
        <v>13261</v>
      </c>
      <c r="D783" t="s">
        <v>46</v>
      </c>
      <c r="E783" t="s">
        <v>6208</v>
      </c>
      <c r="F783">
        <v>45915</v>
      </c>
      <c r="G783">
        <v>45914</v>
      </c>
      <c r="I783" s="1"/>
      <c r="J783" t="s">
        <v>43</v>
      </c>
      <c r="P783" t="s">
        <v>43</v>
      </c>
      <c r="Q783" t="s">
        <v>43</v>
      </c>
      <c r="R783" t="s">
        <v>43</v>
      </c>
      <c r="W783" s="1"/>
      <c r="Y783" s="317"/>
      <c r="AC783" s="317"/>
    </row>
    <row r="784" spans="1:29">
      <c r="A784">
        <v>783</v>
      </c>
      <c r="B784" t="s">
        <v>13262</v>
      </c>
      <c r="C784" t="s">
        <v>13263</v>
      </c>
      <c r="D784" t="s">
        <v>5772</v>
      </c>
      <c r="E784" t="s">
        <v>5775</v>
      </c>
      <c r="F784">
        <v>45929</v>
      </c>
      <c r="G784">
        <v>45928</v>
      </c>
      <c r="I784" s="1"/>
      <c r="J784" t="s">
        <v>43</v>
      </c>
      <c r="P784" t="s">
        <v>43</v>
      </c>
      <c r="Q784" t="s">
        <v>43</v>
      </c>
      <c r="R784" t="s">
        <v>43</v>
      </c>
      <c r="W784" s="1"/>
      <c r="Y784" s="317"/>
      <c r="AC784" s="317"/>
    </row>
    <row r="785" spans="1:29">
      <c r="A785">
        <v>784</v>
      </c>
      <c r="B785" t="s">
        <v>13264</v>
      </c>
      <c r="C785" t="s">
        <v>13265</v>
      </c>
      <c r="D785" t="s">
        <v>5772</v>
      </c>
      <c r="E785" t="s">
        <v>5775</v>
      </c>
      <c r="F785">
        <v>45924</v>
      </c>
      <c r="G785">
        <v>45923</v>
      </c>
      <c r="I785" s="1"/>
      <c r="J785" t="s">
        <v>43</v>
      </c>
      <c r="P785" t="s">
        <v>43</v>
      </c>
      <c r="Q785" t="s">
        <v>43</v>
      </c>
      <c r="R785" t="s">
        <v>43</v>
      </c>
      <c r="W785" s="1"/>
      <c r="Y785" s="317"/>
      <c r="AC785" s="317"/>
    </row>
    <row r="786" spans="1:29">
      <c r="A786">
        <v>785</v>
      </c>
      <c r="B786" t="s">
        <v>13266</v>
      </c>
      <c r="C786" t="s">
        <v>13267</v>
      </c>
      <c r="D786" t="s">
        <v>5772</v>
      </c>
      <c r="E786" t="s">
        <v>5775</v>
      </c>
      <c r="F786">
        <v>45929</v>
      </c>
      <c r="G786">
        <v>45928</v>
      </c>
      <c r="I786" s="1"/>
      <c r="J786" t="s">
        <v>43</v>
      </c>
      <c r="P786" t="s">
        <v>43</v>
      </c>
      <c r="Q786" t="s">
        <v>43</v>
      </c>
      <c r="R786" t="s">
        <v>43</v>
      </c>
      <c r="W786" s="1"/>
      <c r="Y786" s="317"/>
      <c r="AC786" s="317"/>
    </row>
    <row r="787" spans="1:29">
      <c r="A787">
        <v>786</v>
      </c>
      <c r="B787" t="s">
        <v>13268</v>
      </c>
      <c r="C787" t="s">
        <v>13269</v>
      </c>
      <c r="D787" t="s">
        <v>5772</v>
      </c>
      <c r="E787" t="s">
        <v>5775</v>
      </c>
      <c r="I787" s="1">
        <v>45901</v>
      </c>
      <c r="J787">
        <v>9</v>
      </c>
      <c r="L787" t="s">
        <v>16353</v>
      </c>
      <c r="M787" t="s">
        <v>12240</v>
      </c>
      <c r="N787">
        <v>50028510</v>
      </c>
      <c r="O787" t="s">
        <v>6518</v>
      </c>
      <c r="P787" t="s">
        <v>43</v>
      </c>
      <c r="Q787">
        <v>9</v>
      </c>
      <c r="R787" t="s">
        <v>43</v>
      </c>
      <c r="W787" s="1"/>
      <c r="Y787" s="317"/>
      <c r="AC787" s="317"/>
    </row>
    <row r="788" spans="1:29">
      <c r="A788">
        <v>787</v>
      </c>
      <c r="B788" t="s">
        <v>13270</v>
      </c>
      <c r="C788" t="s">
        <v>13271</v>
      </c>
      <c r="D788" t="s">
        <v>5772</v>
      </c>
      <c r="E788" t="s">
        <v>5775</v>
      </c>
      <c r="I788" s="1">
        <v>45901</v>
      </c>
      <c r="J788">
        <v>9</v>
      </c>
      <c r="L788" t="s">
        <v>16353</v>
      </c>
      <c r="M788" t="s">
        <v>12268</v>
      </c>
      <c r="N788">
        <v>50028870</v>
      </c>
      <c r="O788" t="s">
        <v>6518</v>
      </c>
      <c r="P788">
        <v>10</v>
      </c>
      <c r="Q788">
        <v>9</v>
      </c>
      <c r="R788">
        <v>10</v>
      </c>
      <c r="W788" s="1">
        <v>45961</v>
      </c>
      <c r="X788">
        <v>10</v>
      </c>
      <c r="Y788" s="317">
        <v>32660</v>
      </c>
      <c r="Z788">
        <v>25.11</v>
      </c>
      <c r="AA788">
        <v>11</v>
      </c>
      <c r="AB788" t="s">
        <v>95</v>
      </c>
      <c r="AC788" s="317">
        <v>59436</v>
      </c>
    </row>
    <row r="789" spans="1:29">
      <c r="A789">
        <v>788</v>
      </c>
      <c r="B789" t="s">
        <v>6768</v>
      </c>
      <c r="C789" t="s">
        <v>6769</v>
      </c>
      <c r="D789" t="s">
        <v>5772</v>
      </c>
      <c r="E789" t="s">
        <v>5775</v>
      </c>
      <c r="F789">
        <v>45951</v>
      </c>
      <c r="G789" t="s">
        <v>5750</v>
      </c>
      <c r="I789" s="1"/>
      <c r="J789" t="s">
        <v>43</v>
      </c>
      <c r="P789" t="s">
        <v>43</v>
      </c>
      <c r="Q789" t="s">
        <v>43</v>
      </c>
      <c r="R789" t="s">
        <v>43</v>
      </c>
      <c r="W789" s="1"/>
      <c r="Y789" s="317"/>
      <c r="AC789" s="317"/>
    </row>
    <row r="790" spans="1:29">
      <c r="A790">
        <v>789</v>
      </c>
      <c r="B790" t="s">
        <v>13272</v>
      </c>
      <c r="C790" t="s">
        <v>13273</v>
      </c>
      <c r="D790" t="s">
        <v>5772</v>
      </c>
      <c r="E790" t="s">
        <v>5775</v>
      </c>
      <c r="F790">
        <v>45916</v>
      </c>
      <c r="G790">
        <v>45915</v>
      </c>
      <c r="I790" s="1">
        <v>45960</v>
      </c>
      <c r="J790">
        <v>10</v>
      </c>
      <c r="L790" t="s">
        <v>16353</v>
      </c>
      <c r="M790" t="s">
        <v>13078</v>
      </c>
      <c r="O790" t="s">
        <v>6518</v>
      </c>
      <c r="P790">
        <v>12</v>
      </c>
      <c r="Q790">
        <v>11</v>
      </c>
      <c r="R790">
        <v>12</v>
      </c>
      <c r="W790" s="1">
        <v>46022</v>
      </c>
      <c r="X790">
        <v>12</v>
      </c>
      <c r="Y790" s="317">
        <v>48830</v>
      </c>
      <c r="Z790">
        <v>25.12</v>
      </c>
      <c r="AA790">
        <v>12</v>
      </c>
      <c r="AB790" t="s">
        <v>411</v>
      </c>
      <c r="AC790" s="317">
        <v>125760</v>
      </c>
    </row>
    <row r="791" spans="1:29">
      <c r="A791">
        <v>790</v>
      </c>
      <c r="B791" t="s">
        <v>13274</v>
      </c>
      <c r="C791" t="s">
        <v>13275</v>
      </c>
      <c r="D791" t="s">
        <v>5772</v>
      </c>
      <c r="E791" t="s">
        <v>5775</v>
      </c>
      <c r="F791">
        <v>45917</v>
      </c>
      <c r="G791">
        <v>45916</v>
      </c>
      <c r="I791" s="1"/>
      <c r="J791" t="s">
        <v>43</v>
      </c>
      <c r="P791" t="s">
        <v>43</v>
      </c>
      <c r="Q791" t="s">
        <v>43</v>
      </c>
      <c r="R791" t="s">
        <v>43</v>
      </c>
      <c r="W791" s="1"/>
      <c r="Y791" s="317"/>
      <c r="AC791" s="317"/>
    </row>
    <row r="792" spans="1:29">
      <c r="A792">
        <v>791</v>
      </c>
      <c r="B792" t="s">
        <v>13276</v>
      </c>
      <c r="C792" t="s">
        <v>13277</v>
      </c>
      <c r="D792" t="s">
        <v>5772</v>
      </c>
      <c r="E792" t="s">
        <v>5775</v>
      </c>
      <c r="F792">
        <v>45926</v>
      </c>
      <c r="G792">
        <v>45925</v>
      </c>
      <c r="I792" s="1">
        <v>45960</v>
      </c>
      <c r="J792">
        <v>10</v>
      </c>
      <c r="L792" t="s">
        <v>16353</v>
      </c>
      <c r="M792" t="s">
        <v>12207</v>
      </c>
      <c r="O792" t="s">
        <v>6518</v>
      </c>
      <c r="P792">
        <v>12</v>
      </c>
      <c r="Q792">
        <v>11</v>
      </c>
      <c r="R792">
        <v>12</v>
      </c>
      <c r="W792" s="1">
        <v>46022</v>
      </c>
      <c r="X792">
        <v>12</v>
      </c>
      <c r="Y792" s="317">
        <v>27080</v>
      </c>
      <c r="Z792">
        <v>25.12</v>
      </c>
      <c r="AA792">
        <v>12</v>
      </c>
      <c r="AB792" t="s">
        <v>411</v>
      </c>
      <c r="AC792" s="317">
        <v>69850</v>
      </c>
    </row>
    <row r="793" spans="1:29">
      <c r="A793">
        <v>792</v>
      </c>
      <c r="B793" t="s">
        <v>13278</v>
      </c>
      <c r="C793" t="s">
        <v>13279</v>
      </c>
      <c r="D793" t="s">
        <v>5772</v>
      </c>
      <c r="E793" t="s">
        <v>5775</v>
      </c>
      <c r="I793" s="1">
        <v>45902</v>
      </c>
      <c r="J793">
        <v>9</v>
      </c>
      <c r="L793" t="s">
        <v>16353</v>
      </c>
      <c r="M793" t="s">
        <v>12240</v>
      </c>
      <c r="N793">
        <v>50029448</v>
      </c>
      <c r="O793" t="s">
        <v>534</v>
      </c>
      <c r="Q793">
        <v>9</v>
      </c>
      <c r="W793" s="1"/>
      <c r="Y793" s="317"/>
      <c r="AC793" s="317"/>
    </row>
    <row r="794" spans="1:29">
      <c r="A794">
        <v>793</v>
      </c>
      <c r="B794" t="s">
        <v>13280</v>
      </c>
      <c r="C794" t="s">
        <v>13281</v>
      </c>
      <c r="D794" t="s">
        <v>46</v>
      </c>
      <c r="E794" t="s">
        <v>3282</v>
      </c>
      <c r="F794">
        <v>45922</v>
      </c>
      <c r="G794">
        <v>45921</v>
      </c>
      <c r="I794" s="1"/>
      <c r="J794" t="s">
        <v>43</v>
      </c>
      <c r="P794" t="s">
        <v>43</v>
      </c>
      <c r="Q794" t="s">
        <v>43</v>
      </c>
      <c r="R794" t="s">
        <v>43</v>
      </c>
      <c r="W794" s="1"/>
      <c r="Y794" s="317"/>
      <c r="AC794" s="317"/>
    </row>
    <row r="795" spans="1:29">
      <c r="A795">
        <v>794</v>
      </c>
      <c r="B795" t="s">
        <v>12801</v>
      </c>
      <c r="C795" t="s">
        <v>12802</v>
      </c>
      <c r="D795" t="s">
        <v>5772</v>
      </c>
      <c r="E795" t="s">
        <v>5775</v>
      </c>
      <c r="F795" t="s">
        <v>13282</v>
      </c>
      <c r="G795">
        <v>45919</v>
      </c>
      <c r="I795" s="1"/>
      <c r="J795" t="s">
        <v>43</v>
      </c>
      <c r="P795" t="s">
        <v>43</v>
      </c>
      <c r="Q795" t="s">
        <v>43</v>
      </c>
      <c r="R795" t="s">
        <v>43</v>
      </c>
      <c r="W795" s="1"/>
      <c r="Y795" s="317"/>
      <c r="AC795" s="317"/>
    </row>
    <row r="796" spans="1:29">
      <c r="A796">
        <v>795</v>
      </c>
      <c r="B796" t="s">
        <v>6522</v>
      </c>
      <c r="C796" t="s">
        <v>6523</v>
      </c>
      <c r="D796" t="s">
        <v>5772</v>
      </c>
      <c r="E796" t="s">
        <v>5775</v>
      </c>
      <c r="F796">
        <v>45931</v>
      </c>
      <c r="G796" t="s">
        <v>5750</v>
      </c>
      <c r="I796" s="1"/>
      <c r="J796" t="s">
        <v>43</v>
      </c>
      <c r="P796" t="s">
        <v>43</v>
      </c>
      <c r="Q796" t="s">
        <v>43</v>
      </c>
      <c r="R796" t="s">
        <v>43</v>
      </c>
      <c r="W796" s="1"/>
      <c r="Y796" s="317"/>
      <c r="AC796" s="317"/>
    </row>
    <row r="797" spans="1:29">
      <c r="A797">
        <v>796</v>
      </c>
      <c r="B797" t="s">
        <v>13283</v>
      </c>
      <c r="C797" t="s">
        <v>13284</v>
      </c>
      <c r="D797" t="s">
        <v>6418</v>
      </c>
      <c r="E797" t="s">
        <v>7021</v>
      </c>
      <c r="I797" s="1">
        <v>45069</v>
      </c>
      <c r="J797">
        <v>5</v>
      </c>
      <c r="L797" t="s">
        <v>16353</v>
      </c>
      <c r="N797">
        <v>30007558</v>
      </c>
      <c r="O797" t="s">
        <v>12198</v>
      </c>
      <c r="P797" t="s">
        <v>43</v>
      </c>
      <c r="Q797">
        <v>6</v>
      </c>
      <c r="R797" t="s">
        <v>43</v>
      </c>
      <c r="W797" s="1"/>
      <c r="Y797" s="317"/>
      <c r="AC797" s="317"/>
    </row>
    <row r="798" spans="1:29">
      <c r="A798">
        <v>797</v>
      </c>
      <c r="B798" t="s">
        <v>13285</v>
      </c>
      <c r="C798" t="s">
        <v>13286</v>
      </c>
      <c r="D798" t="s">
        <v>6418</v>
      </c>
      <c r="E798" t="s">
        <v>6420</v>
      </c>
      <c r="I798" s="1">
        <v>45069</v>
      </c>
      <c r="J798">
        <v>5</v>
      </c>
      <c r="L798" t="s">
        <v>16353</v>
      </c>
      <c r="N798">
        <v>30007559</v>
      </c>
      <c r="O798" t="s">
        <v>12198</v>
      </c>
      <c r="P798" t="s">
        <v>43</v>
      </c>
      <c r="Q798">
        <v>6</v>
      </c>
      <c r="R798" t="s">
        <v>43</v>
      </c>
      <c r="W798" s="1"/>
      <c r="Y798" s="317"/>
      <c r="AC798" s="317"/>
    </row>
    <row r="799" spans="1:29">
      <c r="A799">
        <v>798</v>
      </c>
      <c r="B799" t="s">
        <v>13287</v>
      </c>
      <c r="C799" t="s">
        <v>13288</v>
      </c>
      <c r="D799" t="s">
        <v>6418</v>
      </c>
      <c r="E799" t="s">
        <v>6420</v>
      </c>
      <c r="I799" s="1">
        <v>45161</v>
      </c>
      <c r="J799">
        <v>8</v>
      </c>
      <c r="L799" t="s">
        <v>16353</v>
      </c>
      <c r="N799">
        <v>30020426</v>
      </c>
      <c r="O799" t="s">
        <v>12198</v>
      </c>
      <c r="P799" t="s">
        <v>43</v>
      </c>
      <c r="Q799">
        <v>8</v>
      </c>
      <c r="R799" t="s">
        <v>43</v>
      </c>
      <c r="W799" s="1"/>
      <c r="Y799" s="317"/>
      <c r="AC799" s="317"/>
    </row>
    <row r="800" spans="1:29">
      <c r="A800">
        <v>799</v>
      </c>
      <c r="B800" t="s">
        <v>13289</v>
      </c>
      <c r="C800" t="s">
        <v>13290</v>
      </c>
      <c r="D800" t="s">
        <v>6418</v>
      </c>
      <c r="E800" t="s">
        <v>7186</v>
      </c>
      <c r="I800" s="1">
        <v>45218</v>
      </c>
      <c r="J800">
        <v>10</v>
      </c>
      <c r="L800" t="s">
        <v>16353</v>
      </c>
      <c r="O800" t="s">
        <v>12198</v>
      </c>
      <c r="P800" t="s">
        <v>43</v>
      </c>
      <c r="Q800">
        <v>10</v>
      </c>
      <c r="R800" t="s">
        <v>43</v>
      </c>
      <c r="W800" s="1"/>
      <c r="Y800" s="317"/>
      <c r="AC800" s="317"/>
    </row>
    <row r="801" spans="1:29">
      <c r="A801">
        <v>800</v>
      </c>
      <c r="B801" t="s">
        <v>13291</v>
      </c>
      <c r="C801" t="s">
        <v>13292</v>
      </c>
      <c r="D801" t="s">
        <v>6418</v>
      </c>
      <c r="E801" t="s">
        <v>6904</v>
      </c>
      <c r="I801" s="1">
        <v>45565</v>
      </c>
      <c r="J801">
        <v>9</v>
      </c>
      <c r="L801" t="s">
        <v>16353</v>
      </c>
      <c r="O801" t="s">
        <v>12198</v>
      </c>
      <c r="Q801">
        <v>10</v>
      </c>
      <c r="W801" s="1"/>
      <c r="Y801" s="317"/>
      <c r="AC801" s="317"/>
    </row>
    <row r="802" spans="1:29">
      <c r="A802">
        <v>801</v>
      </c>
      <c r="B802" t="s">
        <v>13293</v>
      </c>
      <c r="C802" t="s">
        <v>13294</v>
      </c>
      <c r="D802" t="s">
        <v>6418</v>
      </c>
      <c r="E802" t="s">
        <v>6904</v>
      </c>
      <c r="I802" s="1">
        <v>45673</v>
      </c>
      <c r="J802">
        <v>1</v>
      </c>
      <c r="L802" t="s">
        <v>16353</v>
      </c>
      <c r="N802">
        <v>40066367</v>
      </c>
      <c r="O802" t="s">
        <v>12198</v>
      </c>
      <c r="P802" t="s">
        <v>43</v>
      </c>
      <c r="Q802">
        <v>1</v>
      </c>
      <c r="R802" t="s">
        <v>43</v>
      </c>
      <c r="W802" s="1"/>
      <c r="Y802" s="317"/>
      <c r="AC802" s="317"/>
    </row>
    <row r="803" spans="1:29">
      <c r="A803">
        <v>802</v>
      </c>
      <c r="B803" t="s">
        <v>13295</v>
      </c>
      <c r="C803" t="s">
        <v>13296</v>
      </c>
      <c r="D803" t="s">
        <v>6418</v>
      </c>
      <c r="E803" t="s">
        <v>6420</v>
      </c>
      <c r="I803" s="1">
        <v>45770</v>
      </c>
      <c r="J803">
        <v>4</v>
      </c>
      <c r="L803" t="s">
        <v>12228</v>
      </c>
      <c r="M803" t="s">
        <v>13297</v>
      </c>
      <c r="N803">
        <v>50003820</v>
      </c>
      <c r="O803" t="s">
        <v>6518</v>
      </c>
      <c r="P803">
        <v>8</v>
      </c>
      <c r="Q803">
        <v>5</v>
      </c>
      <c r="R803">
        <v>8</v>
      </c>
      <c r="W803" s="1">
        <v>45891</v>
      </c>
      <c r="X803">
        <v>8</v>
      </c>
      <c r="Y803" s="317">
        <v>288000</v>
      </c>
      <c r="Z803">
        <v>25.9</v>
      </c>
      <c r="AA803">
        <v>9</v>
      </c>
      <c r="AB803" t="s">
        <v>94</v>
      </c>
      <c r="AC803" s="317">
        <v>716836</v>
      </c>
    </row>
    <row r="804" spans="1:29">
      <c r="A804">
        <v>803</v>
      </c>
      <c r="B804" t="s">
        <v>13298</v>
      </c>
      <c r="C804" t="s">
        <v>13299</v>
      </c>
      <c r="D804" t="s">
        <v>46</v>
      </c>
      <c r="E804" t="s">
        <v>6161</v>
      </c>
      <c r="F804" t="s">
        <v>11478</v>
      </c>
      <c r="G804">
        <v>45924</v>
      </c>
      <c r="I804" s="1">
        <v>46080</v>
      </c>
      <c r="J804">
        <v>2</v>
      </c>
      <c r="L804" t="s">
        <v>16353</v>
      </c>
      <c r="M804" t="s">
        <v>10832</v>
      </c>
      <c r="O804" t="s">
        <v>267</v>
      </c>
      <c r="P804" t="s">
        <v>43</v>
      </c>
      <c r="Q804">
        <v>3</v>
      </c>
      <c r="R804" t="s">
        <v>43</v>
      </c>
      <c r="W804" s="1"/>
      <c r="Y804" s="317"/>
      <c r="AC804" s="317"/>
    </row>
    <row r="805" spans="1:29">
      <c r="A805">
        <v>804</v>
      </c>
      <c r="B805" t="s">
        <v>13300</v>
      </c>
      <c r="C805" t="s">
        <v>13301</v>
      </c>
      <c r="D805" t="s">
        <v>46</v>
      </c>
      <c r="E805" t="s">
        <v>6161</v>
      </c>
      <c r="F805" t="s">
        <v>11478</v>
      </c>
      <c r="G805">
        <v>45924</v>
      </c>
      <c r="I805" s="1">
        <v>45981</v>
      </c>
      <c r="J805">
        <v>11</v>
      </c>
      <c r="L805" t="s">
        <v>16353</v>
      </c>
      <c r="M805" t="s">
        <v>10832</v>
      </c>
      <c r="O805" t="s">
        <v>267</v>
      </c>
      <c r="P805">
        <v>12</v>
      </c>
      <c r="Q805">
        <v>11</v>
      </c>
      <c r="R805">
        <v>12</v>
      </c>
      <c r="W805" s="1">
        <v>46022</v>
      </c>
      <c r="X805">
        <v>12</v>
      </c>
      <c r="Y805" s="317">
        <v>28080</v>
      </c>
      <c r="Z805">
        <v>25.12</v>
      </c>
      <c r="AA805">
        <v>12</v>
      </c>
      <c r="AB805" t="s">
        <v>411</v>
      </c>
      <c r="AC805" s="317">
        <v>72370</v>
      </c>
    </row>
    <row r="806" spans="1:29">
      <c r="A806">
        <v>805</v>
      </c>
      <c r="B806" t="s">
        <v>13302</v>
      </c>
      <c r="C806" t="s">
        <v>13303</v>
      </c>
      <c r="D806" t="s">
        <v>46</v>
      </c>
      <c r="E806" t="s">
        <v>6161</v>
      </c>
      <c r="F806" t="s">
        <v>11478</v>
      </c>
      <c r="G806">
        <v>45924</v>
      </c>
      <c r="I806" s="1"/>
      <c r="J806" t="s">
        <v>43</v>
      </c>
      <c r="P806" t="s">
        <v>43</v>
      </c>
      <c r="Q806" t="s">
        <v>43</v>
      </c>
      <c r="R806" t="s">
        <v>43</v>
      </c>
      <c r="W806" s="1"/>
      <c r="Y806" s="317"/>
      <c r="AC806" s="317"/>
    </row>
    <row r="807" spans="1:29">
      <c r="A807">
        <v>806</v>
      </c>
      <c r="B807" t="s">
        <v>13304</v>
      </c>
      <c r="C807" t="s">
        <v>13305</v>
      </c>
      <c r="D807" t="s">
        <v>46</v>
      </c>
      <c r="E807" t="s">
        <v>6161</v>
      </c>
      <c r="F807" t="s">
        <v>11478</v>
      </c>
      <c r="G807">
        <v>45924</v>
      </c>
      <c r="I807" s="1"/>
      <c r="J807" t="s">
        <v>43</v>
      </c>
      <c r="P807" t="s">
        <v>43</v>
      </c>
      <c r="Q807" t="s">
        <v>43</v>
      </c>
      <c r="R807" t="s">
        <v>43</v>
      </c>
      <c r="W807" s="1"/>
      <c r="Y807" s="317"/>
      <c r="AC807" s="317"/>
    </row>
    <row r="808" spans="1:29">
      <c r="A808">
        <v>807</v>
      </c>
      <c r="B808" t="s">
        <v>13306</v>
      </c>
      <c r="C808" t="s">
        <v>13307</v>
      </c>
      <c r="D808" t="s">
        <v>46</v>
      </c>
      <c r="E808" t="s">
        <v>6161</v>
      </c>
      <c r="F808" t="s">
        <v>11478</v>
      </c>
      <c r="G808">
        <v>45924</v>
      </c>
      <c r="I808" s="1"/>
      <c r="J808" t="s">
        <v>43</v>
      </c>
      <c r="P808" t="s">
        <v>43</v>
      </c>
      <c r="Q808" t="s">
        <v>43</v>
      </c>
      <c r="R808" t="s">
        <v>43</v>
      </c>
      <c r="W808" s="1"/>
      <c r="Y808" s="317"/>
      <c r="AC808" s="317"/>
    </row>
    <row r="809" spans="1:29">
      <c r="A809">
        <v>808</v>
      </c>
      <c r="B809" t="s">
        <v>13308</v>
      </c>
      <c r="C809" t="s">
        <v>13309</v>
      </c>
      <c r="D809" t="s">
        <v>46</v>
      </c>
      <c r="E809" t="s">
        <v>6161</v>
      </c>
      <c r="F809" t="s">
        <v>11478</v>
      </c>
      <c r="G809">
        <v>45924</v>
      </c>
      <c r="I809" s="1">
        <v>46027</v>
      </c>
      <c r="J809">
        <v>1</v>
      </c>
      <c r="L809" t="s">
        <v>16353</v>
      </c>
      <c r="M809" t="s">
        <v>10832</v>
      </c>
      <c r="O809" t="s">
        <v>267</v>
      </c>
      <c r="P809">
        <v>2</v>
      </c>
      <c r="Q809">
        <v>1</v>
      </c>
      <c r="R809">
        <v>2</v>
      </c>
      <c r="W809" s="1">
        <v>46081</v>
      </c>
      <c r="X809">
        <v>2</v>
      </c>
      <c r="Y809" s="317">
        <v>42690</v>
      </c>
      <c r="Z809">
        <v>26.2</v>
      </c>
      <c r="AA809">
        <v>2</v>
      </c>
      <c r="AB809" t="s">
        <v>411</v>
      </c>
      <c r="AC809" s="317">
        <v>109940</v>
      </c>
    </row>
    <row r="810" spans="1:29">
      <c r="A810">
        <v>809</v>
      </c>
      <c r="B810" t="s">
        <v>13310</v>
      </c>
      <c r="C810" t="s">
        <v>13311</v>
      </c>
      <c r="D810" t="s">
        <v>46</v>
      </c>
      <c r="E810" t="s">
        <v>6161</v>
      </c>
      <c r="F810" t="s">
        <v>11478</v>
      </c>
      <c r="G810">
        <v>45912</v>
      </c>
      <c r="I810" s="1"/>
      <c r="J810" t="s">
        <v>43</v>
      </c>
      <c r="P810" t="s">
        <v>43</v>
      </c>
      <c r="Q810" t="s">
        <v>43</v>
      </c>
      <c r="R810" t="s">
        <v>43</v>
      </c>
      <c r="W810" s="1"/>
      <c r="Y810" s="317"/>
      <c r="AC810" s="317"/>
    </row>
    <row r="811" spans="1:29">
      <c r="A811">
        <v>810</v>
      </c>
      <c r="B811" t="s">
        <v>13312</v>
      </c>
      <c r="C811" t="s">
        <v>13313</v>
      </c>
      <c r="D811" t="s">
        <v>46</v>
      </c>
      <c r="E811" t="s">
        <v>6208</v>
      </c>
      <c r="F811">
        <v>45920</v>
      </c>
      <c r="G811">
        <v>45918</v>
      </c>
      <c r="I811" s="1"/>
      <c r="J811" t="s">
        <v>43</v>
      </c>
      <c r="P811" t="s">
        <v>43</v>
      </c>
      <c r="Q811" t="s">
        <v>43</v>
      </c>
      <c r="R811" t="s">
        <v>43</v>
      </c>
      <c r="W811" s="1"/>
      <c r="Y811" s="317"/>
      <c r="AC811" s="317"/>
    </row>
    <row r="812" spans="1:29">
      <c r="A812">
        <v>811</v>
      </c>
      <c r="B812" t="s">
        <v>13314</v>
      </c>
      <c r="C812" t="s">
        <v>13315</v>
      </c>
      <c r="D812" t="s">
        <v>46</v>
      </c>
      <c r="E812" t="s">
        <v>5754</v>
      </c>
      <c r="F812">
        <v>45917</v>
      </c>
      <c r="G812">
        <v>45916</v>
      </c>
      <c r="I812" s="1"/>
      <c r="J812" t="s">
        <v>43</v>
      </c>
      <c r="P812" t="s">
        <v>43</v>
      </c>
      <c r="Q812" t="s">
        <v>43</v>
      </c>
      <c r="R812" t="s">
        <v>43</v>
      </c>
      <c r="W812" s="1"/>
      <c r="Y812" s="317"/>
      <c r="AC812" s="317"/>
    </row>
    <row r="813" spans="1:29">
      <c r="A813">
        <v>812</v>
      </c>
      <c r="B813" t="s">
        <v>6799</v>
      </c>
      <c r="C813" t="s">
        <v>6800</v>
      </c>
      <c r="D813" t="s">
        <v>5772</v>
      </c>
      <c r="E813" t="s">
        <v>5775</v>
      </c>
      <c r="F813">
        <v>45971</v>
      </c>
      <c r="G813" t="s">
        <v>5750</v>
      </c>
      <c r="I813" s="1"/>
      <c r="J813" t="s">
        <v>43</v>
      </c>
      <c r="P813" t="s">
        <v>43</v>
      </c>
      <c r="Q813" t="s">
        <v>43</v>
      </c>
      <c r="R813" t="s">
        <v>43</v>
      </c>
      <c r="W813" s="1"/>
      <c r="Y813" s="317"/>
      <c r="AC813" s="317"/>
    </row>
    <row r="814" spans="1:29">
      <c r="A814">
        <v>813</v>
      </c>
      <c r="B814" t="s">
        <v>13316</v>
      </c>
      <c r="C814" t="s">
        <v>13317</v>
      </c>
      <c r="D814" t="s">
        <v>46</v>
      </c>
      <c r="E814" t="s">
        <v>5829</v>
      </c>
      <c r="I814" s="1">
        <v>45901</v>
      </c>
      <c r="J814">
        <v>9</v>
      </c>
      <c r="L814" t="s">
        <v>16353</v>
      </c>
      <c r="M814" t="s">
        <v>12175</v>
      </c>
      <c r="N814">
        <v>50029132</v>
      </c>
      <c r="O814" t="s">
        <v>10340</v>
      </c>
      <c r="P814">
        <v>10</v>
      </c>
      <c r="Q814">
        <v>9</v>
      </c>
      <c r="R814">
        <v>10</v>
      </c>
      <c r="W814" s="1">
        <v>45961</v>
      </c>
      <c r="X814">
        <v>10</v>
      </c>
      <c r="Y814" s="317">
        <v>43400</v>
      </c>
      <c r="Z814">
        <v>25.11</v>
      </c>
      <c r="AA814">
        <v>11</v>
      </c>
      <c r="AB814" t="s">
        <v>179</v>
      </c>
      <c r="AC814" s="317">
        <v>78987</v>
      </c>
    </row>
    <row r="815" spans="1:29">
      <c r="A815">
        <v>814</v>
      </c>
      <c r="B815" t="s">
        <v>13318</v>
      </c>
      <c r="C815" t="s">
        <v>13319</v>
      </c>
      <c r="D815" t="s">
        <v>46</v>
      </c>
      <c r="E815" t="s">
        <v>5829</v>
      </c>
      <c r="I815" s="1">
        <v>45901</v>
      </c>
      <c r="J815">
        <v>9</v>
      </c>
      <c r="L815" t="s">
        <v>16353</v>
      </c>
      <c r="M815" t="s">
        <v>12175</v>
      </c>
      <c r="N815">
        <v>50029135</v>
      </c>
      <c r="O815" t="s">
        <v>10340</v>
      </c>
      <c r="P815">
        <v>10</v>
      </c>
      <c r="Q815">
        <v>9</v>
      </c>
      <c r="R815">
        <v>10</v>
      </c>
      <c r="W815" s="1">
        <v>45961</v>
      </c>
      <c r="X815">
        <v>10</v>
      </c>
      <c r="Y815" s="317">
        <v>39480</v>
      </c>
      <c r="Z815">
        <v>25.11</v>
      </c>
      <c r="AA815">
        <v>11</v>
      </c>
      <c r="AB815" t="s">
        <v>179</v>
      </c>
      <c r="AC815" s="317">
        <v>71849</v>
      </c>
    </row>
    <row r="816" spans="1:29">
      <c r="A816">
        <v>815</v>
      </c>
      <c r="B816" t="s">
        <v>6785</v>
      </c>
      <c r="C816" t="s">
        <v>6786</v>
      </c>
      <c r="D816" t="s">
        <v>46</v>
      </c>
      <c r="E816" t="s">
        <v>6055</v>
      </c>
      <c r="F816">
        <v>45931</v>
      </c>
      <c r="G816" t="s">
        <v>5750</v>
      </c>
      <c r="I816" s="1"/>
      <c r="J816" t="s">
        <v>43</v>
      </c>
      <c r="P816" t="s">
        <v>43</v>
      </c>
      <c r="Q816" t="s">
        <v>43</v>
      </c>
      <c r="R816" t="s">
        <v>43</v>
      </c>
      <c r="W816" s="1"/>
      <c r="Y816" s="317"/>
      <c r="AC816" s="317"/>
    </row>
    <row r="817" spans="1:29">
      <c r="A817">
        <v>816</v>
      </c>
      <c r="B817" t="s">
        <v>6787</v>
      </c>
      <c r="C817" t="s">
        <v>6788</v>
      </c>
      <c r="D817" t="s">
        <v>46</v>
      </c>
      <c r="E817" t="s">
        <v>6055</v>
      </c>
      <c r="F817">
        <v>45931</v>
      </c>
      <c r="G817" t="s">
        <v>5750</v>
      </c>
      <c r="I817" s="1"/>
      <c r="J817" t="s">
        <v>43</v>
      </c>
      <c r="P817" t="s">
        <v>43</v>
      </c>
      <c r="Q817" t="s">
        <v>43</v>
      </c>
      <c r="R817" t="s">
        <v>43</v>
      </c>
      <c r="W817" s="1"/>
      <c r="Y817" s="317"/>
      <c r="AC817" s="317"/>
    </row>
    <row r="818" spans="1:29">
      <c r="A818">
        <v>817</v>
      </c>
      <c r="B818" t="s">
        <v>6778</v>
      </c>
      <c r="C818" t="s">
        <v>6779</v>
      </c>
      <c r="D818" t="s">
        <v>46</v>
      </c>
      <c r="E818" t="s">
        <v>6055</v>
      </c>
      <c r="F818">
        <v>45931</v>
      </c>
      <c r="G818" t="s">
        <v>5750</v>
      </c>
      <c r="I818" s="1"/>
      <c r="J818" t="s">
        <v>43</v>
      </c>
      <c r="P818" t="s">
        <v>43</v>
      </c>
      <c r="Q818" t="s">
        <v>43</v>
      </c>
      <c r="R818" t="s">
        <v>43</v>
      </c>
      <c r="W818" s="1"/>
      <c r="Y818" s="317"/>
      <c r="AC818" s="317"/>
    </row>
    <row r="819" spans="1:29">
      <c r="A819">
        <v>818</v>
      </c>
      <c r="B819" t="s">
        <v>6780</v>
      </c>
      <c r="C819" t="s">
        <v>6781</v>
      </c>
      <c r="D819" t="s">
        <v>46</v>
      </c>
      <c r="E819" t="s">
        <v>6055</v>
      </c>
      <c r="F819">
        <v>45931</v>
      </c>
      <c r="G819" t="s">
        <v>5750</v>
      </c>
      <c r="I819" s="1"/>
      <c r="J819" t="s">
        <v>43</v>
      </c>
      <c r="P819" t="s">
        <v>43</v>
      </c>
      <c r="Q819" t="s">
        <v>43</v>
      </c>
      <c r="R819" t="s">
        <v>43</v>
      </c>
      <c r="W819" s="1"/>
      <c r="Y819" s="317"/>
      <c r="AC819" s="317"/>
    </row>
    <row r="820" spans="1:29">
      <c r="A820">
        <v>819</v>
      </c>
      <c r="B820" t="s">
        <v>6782</v>
      </c>
      <c r="C820" t="s">
        <v>6783</v>
      </c>
      <c r="D820" t="s">
        <v>46</v>
      </c>
      <c r="E820" t="s">
        <v>5829</v>
      </c>
      <c r="F820">
        <v>45931</v>
      </c>
      <c r="G820" t="s">
        <v>5750</v>
      </c>
      <c r="I820" s="1"/>
      <c r="J820" t="s">
        <v>43</v>
      </c>
      <c r="P820" t="s">
        <v>43</v>
      </c>
      <c r="Q820" t="s">
        <v>43</v>
      </c>
      <c r="R820" t="s">
        <v>43</v>
      </c>
      <c r="W820" s="1"/>
      <c r="Y820" s="317"/>
      <c r="AC820" s="317"/>
    </row>
    <row r="821" spans="1:29">
      <c r="A821">
        <v>820</v>
      </c>
      <c r="B821" t="s">
        <v>6774</v>
      </c>
      <c r="C821" t="s">
        <v>6775</v>
      </c>
      <c r="D821" t="s">
        <v>46</v>
      </c>
      <c r="E821" t="s">
        <v>6055</v>
      </c>
      <c r="F821">
        <v>45931</v>
      </c>
      <c r="G821" t="s">
        <v>5750</v>
      </c>
      <c r="I821" s="1"/>
      <c r="J821" t="s">
        <v>43</v>
      </c>
      <c r="P821" t="s">
        <v>43</v>
      </c>
      <c r="Q821" t="s">
        <v>43</v>
      </c>
      <c r="R821" t="s">
        <v>43</v>
      </c>
      <c r="W821" s="1"/>
      <c r="Y821" s="317"/>
      <c r="AC821" s="317"/>
    </row>
    <row r="822" spans="1:29">
      <c r="A822">
        <v>821</v>
      </c>
      <c r="B822" t="s">
        <v>6776</v>
      </c>
      <c r="C822" t="s">
        <v>6777</v>
      </c>
      <c r="D822" t="s">
        <v>46</v>
      </c>
      <c r="E822" t="s">
        <v>5748</v>
      </c>
      <c r="F822">
        <v>45931</v>
      </c>
      <c r="G822" t="s">
        <v>5750</v>
      </c>
      <c r="I822" s="1"/>
      <c r="J822" t="s">
        <v>43</v>
      </c>
      <c r="P822" t="s">
        <v>43</v>
      </c>
      <c r="Q822" t="s">
        <v>43</v>
      </c>
      <c r="R822" t="s">
        <v>43</v>
      </c>
      <c r="W822" s="1"/>
      <c r="Y822" s="317"/>
      <c r="AC822" s="317"/>
    </row>
    <row r="823" spans="1:29">
      <c r="A823">
        <v>822</v>
      </c>
      <c r="B823" t="s">
        <v>13320</v>
      </c>
      <c r="C823" t="s">
        <v>13321</v>
      </c>
      <c r="D823" t="s">
        <v>46</v>
      </c>
      <c r="E823" t="s">
        <v>6055</v>
      </c>
      <c r="I823" s="1">
        <v>45902</v>
      </c>
      <c r="J823">
        <v>9</v>
      </c>
      <c r="L823" t="s">
        <v>16353</v>
      </c>
      <c r="M823" t="s">
        <v>12175</v>
      </c>
      <c r="N823">
        <v>50029508</v>
      </c>
      <c r="O823" t="s">
        <v>10340</v>
      </c>
      <c r="P823">
        <v>10</v>
      </c>
      <c r="Q823">
        <v>9</v>
      </c>
      <c r="R823">
        <v>10</v>
      </c>
      <c r="W823" s="1">
        <v>45961</v>
      </c>
      <c r="X823">
        <v>10</v>
      </c>
      <c r="Y823" s="317">
        <v>66540</v>
      </c>
      <c r="Z823">
        <v>25.11</v>
      </c>
      <c r="AA823">
        <v>11</v>
      </c>
      <c r="AB823" t="s">
        <v>179</v>
      </c>
      <c r="AC823" s="317">
        <v>121110</v>
      </c>
    </row>
    <row r="824" spans="1:29">
      <c r="A824">
        <v>823</v>
      </c>
      <c r="B824" t="s">
        <v>6790</v>
      </c>
      <c r="C824" t="s">
        <v>6791</v>
      </c>
      <c r="D824" t="s">
        <v>46</v>
      </c>
      <c r="E824" t="s">
        <v>6055</v>
      </c>
      <c r="F824">
        <v>45950</v>
      </c>
      <c r="G824">
        <v>45947</v>
      </c>
      <c r="I824" s="1"/>
      <c r="J824" t="s">
        <v>43</v>
      </c>
      <c r="P824" t="s">
        <v>43</v>
      </c>
      <c r="Q824" t="s">
        <v>43</v>
      </c>
      <c r="R824" t="s">
        <v>43</v>
      </c>
      <c r="W824" s="1"/>
      <c r="Y824" s="317"/>
      <c r="AC824" s="317"/>
    </row>
    <row r="825" spans="1:29">
      <c r="A825">
        <v>824</v>
      </c>
      <c r="B825" t="s">
        <v>6792</v>
      </c>
      <c r="C825" t="s">
        <v>6793</v>
      </c>
      <c r="D825" t="s">
        <v>46</v>
      </c>
      <c r="E825" t="s">
        <v>5829</v>
      </c>
      <c r="F825">
        <v>46035</v>
      </c>
      <c r="G825" t="s">
        <v>5750</v>
      </c>
      <c r="I825" s="1"/>
      <c r="J825" t="s">
        <v>43</v>
      </c>
      <c r="P825" t="s">
        <v>43</v>
      </c>
      <c r="Q825" t="s">
        <v>43</v>
      </c>
      <c r="R825" t="s">
        <v>43</v>
      </c>
      <c r="W825" s="1"/>
      <c r="Y825" s="317"/>
      <c r="AC825" s="317"/>
    </row>
    <row r="826" spans="1:29">
      <c r="A826">
        <v>825</v>
      </c>
      <c r="B826" t="s">
        <v>6798</v>
      </c>
      <c r="C826" t="s">
        <v>13322</v>
      </c>
      <c r="D826" t="s">
        <v>46</v>
      </c>
      <c r="E826" t="s">
        <v>3282</v>
      </c>
      <c r="F826">
        <v>45964</v>
      </c>
      <c r="G826" t="s">
        <v>5750</v>
      </c>
      <c r="I826" s="1"/>
      <c r="J826" t="s">
        <v>43</v>
      </c>
      <c r="P826" t="s">
        <v>43</v>
      </c>
      <c r="Q826" t="s">
        <v>43</v>
      </c>
      <c r="R826" t="s">
        <v>43</v>
      </c>
      <c r="W826" s="1"/>
      <c r="Y826" s="317"/>
      <c r="AC826" s="317"/>
    </row>
    <row r="827" spans="1:29">
      <c r="A827">
        <v>826</v>
      </c>
      <c r="B827" t="s">
        <v>13323</v>
      </c>
      <c r="C827" t="s">
        <v>13324</v>
      </c>
      <c r="D827" t="s">
        <v>5772</v>
      </c>
      <c r="E827" t="s">
        <v>5775</v>
      </c>
      <c r="F827">
        <v>45926</v>
      </c>
      <c r="G827">
        <v>45925</v>
      </c>
      <c r="I827" s="1">
        <v>45996</v>
      </c>
      <c r="J827">
        <v>12</v>
      </c>
      <c r="L827" t="s">
        <v>16353</v>
      </c>
      <c r="M827" t="s">
        <v>10832</v>
      </c>
      <c r="O827" t="s">
        <v>6518</v>
      </c>
      <c r="P827">
        <v>2</v>
      </c>
      <c r="Q827">
        <v>12</v>
      </c>
      <c r="R827">
        <v>2</v>
      </c>
      <c r="W827" s="1">
        <v>46081</v>
      </c>
      <c r="X827">
        <v>2</v>
      </c>
      <c r="Y827" s="317">
        <v>27070</v>
      </c>
      <c r="Z827">
        <v>26.2</v>
      </c>
      <c r="AA827">
        <v>2</v>
      </c>
      <c r="AB827" t="s">
        <v>411</v>
      </c>
      <c r="AC827" s="317">
        <v>69800</v>
      </c>
    </row>
    <row r="828" spans="1:29">
      <c r="A828">
        <v>827</v>
      </c>
      <c r="B828" t="s">
        <v>13325</v>
      </c>
      <c r="C828" t="s">
        <v>13326</v>
      </c>
      <c r="D828" t="s">
        <v>5772</v>
      </c>
      <c r="E828" t="s">
        <v>5775</v>
      </c>
      <c r="F828">
        <v>45921</v>
      </c>
      <c r="G828">
        <v>45920</v>
      </c>
      <c r="I828" s="1"/>
      <c r="J828" t="s">
        <v>43</v>
      </c>
      <c r="P828" t="s">
        <v>43</v>
      </c>
      <c r="Q828" t="s">
        <v>43</v>
      </c>
      <c r="R828" t="s">
        <v>43</v>
      </c>
      <c r="W828" s="1"/>
      <c r="Y828" s="317"/>
      <c r="AC828" s="317"/>
    </row>
    <row r="829" spans="1:29">
      <c r="A829">
        <v>828</v>
      </c>
      <c r="B829" t="s">
        <v>13327</v>
      </c>
      <c r="C829" t="s">
        <v>13328</v>
      </c>
      <c r="D829" t="s">
        <v>46</v>
      </c>
      <c r="E829" t="s">
        <v>5829</v>
      </c>
      <c r="F829">
        <v>45929</v>
      </c>
      <c r="G829">
        <v>45928</v>
      </c>
      <c r="I829" s="1"/>
      <c r="J829" t="s">
        <v>43</v>
      </c>
      <c r="P829" t="s">
        <v>43</v>
      </c>
      <c r="Q829" t="s">
        <v>43</v>
      </c>
      <c r="R829" t="s">
        <v>43</v>
      </c>
      <c r="W829" s="1"/>
      <c r="Y829" s="317"/>
      <c r="AC829" s="317"/>
    </row>
    <row r="830" spans="1:29">
      <c r="A830">
        <v>829</v>
      </c>
      <c r="B830" t="s">
        <v>13329</v>
      </c>
      <c r="C830" t="s">
        <v>13330</v>
      </c>
      <c r="D830" t="s">
        <v>46</v>
      </c>
      <c r="E830" t="s">
        <v>6161</v>
      </c>
      <c r="F830" t="s">
        <v>11478</v>
      </c>
      <c r="G830">
        <v>45922</v>
      </c>
      <c r="I830" s="1">
        <v>45972</v>
      </c>
      <c r="J830">
        <v>11</v>
      </c>
      <c r="L830" t="s">
        <v>16353</v>
      </c>
      <c r="M830" t="s">
        <v>10832</v>
      </c>
      <c r="O830" t="s">
        <v>267</v>
      </c>
      <c r="P830">
        <v>12</v>
      </c>
      <c r="Q830">
        <v>11</v>
      </c>
      <c r="R830">
        <v>12</v>
      </c>
      <c r="W830" s="1">
        <v>46022</v>
      </c>
      <c r="X830">
        <v>12</v>
      </c>
      <c r="Y830" s="317">
        <v>34900</v>
      </c>
      <c r="Z830">
        <v>25.12</v>
      </c>
      <c r="AA830">
        <v>12</v>
      </c>
      <c r="AB830" t="s">
        <v>411</v>
      </c>
      <c r="AC830" s="317">
        <v>89970</v>
      </c>
    </row>
    <row r="831" spans="1:29">
      <c r="A831">
        <v>830</v>
      </c>
      <c r="B831" t="s">
        <v>6762</v>
      </c>
      <c r="C831" t="s">
        <v>13331</v>
      </c>
      <c r="D831" t="s">
        <v>5942</v>
      </c>
      <c r="E831" t="s">
        <v>5944</v>
      </c>
      <c r="F831">
        <v>45940</v>
      </c>
      <c r="G831" t="s">
        <v>5750</v>
      </c>
      <c r="I831" s="1"/>
      <c r="J831" t="s">
        <v>43</v>
      </c>
      <c r="P831" t="s">
        <v>43</v>
      </c>
      <c r="Q831" t="s">
        <v>43</v>
      </c>
      <c r="R831" t="s">
        <v>43</v>
      </c>
      <c r="W831" s="1"/>
      <c r="Y831" s="317"/>
      <c r="AC831" s="317"/>
    </row>
    <row r="832" spans="1:29">
      <c r="A832">
        <v>831</v>
      </c>
      <c r="B832" t="s">
        <v>6532</v>
      </c>
      <c r="C832" t="s">
        <v>6533</v>
      </c>
      <c r="D832" t="s">
        <v>5772</v>
      </c>
      <c r="E832" t="s">
        <v>5775</v>
      </c>
      <c r="F832">
        <v>45931</v>
      </c>
      <c r="G832" t="s">
        <v>5750</v>
      </c>
      <c r="I832" s="1"/>
      <c r="J832" t="s">
        <v>43</v>
      </c>
      <c r="P832" t="s">
        <v>43</v>
      </c>
      <c r="Q832" t="s">
        <v>43</v>
      </c>
      <c r="R832" t="s">
        <v>43</v>
      </c>
      <c r="W832" s="1"/>
      <c r="Y832" s="317"/>
      <c r="AC832" s="317"/>
    </row>
    <row r="833" spans="1:29">
      <c r="A833">
        <v>832</v>
      </c>
      <c r="B833" t="s">
        <v>6500</v>
      </c>
      <c r="C833" t="s">
        <v>6501</v>
      </c>
      <c r="D833" t="s">
        <v>5772</v>
      </c>
      <c r="E833" t="s">
        <v>5775</v>
      </c>
      <c r="F833">
        <v>45931</v>
      </c>
      <c r="G833" t="s">
        <v>5750</v>
      </c>
      <c r="I833" s="1"/>
      <c r="J833" t="s">
        <v>43</v>
      </c>
      <c r="P833" t="s">
        <v>43</v>
      </c>
      <c r="Q833" t="s">
        <v>43</v>
      </c>
      <c r="R833" t="s">
        <v>43</v>
      </c>
      <c r="W833" s="1"/>
      <c r="Y833" s="317"/>
      <c r="AC833" s="317"/>
    </row>
    <row r="834" spans="1:29">
      <c r="A834">
        <v>833</v>
      </c>
      <c r="B834" t="s">
        <v>6497</v>
      </c>
      <c r="C834" t="s">
        <v>6499</v>
      </c>
      <c r="D834" t="s">
        <v>5772</v>
      </c>
      <c r="E834" t="s">
        <v>5775</v>
      </c>
      <c r="F834">
        <v>45931</v>
      </c>
      <c r="G834" t="s">
        <v>5750</v>
      </c>
      <c r="I834" s="1"/>
      <c r="J834" t="s">
        <v>43</v>
      </c>
      <c r="P834" t="s">
        <v>43</v>
      </c>
      <c r="Q834" t="s">
        <v>43</v>
      </c>
      <c r="R834" t="s">
        <v>43</v>
      </c>
      <c r="W834" s="1"/>
      <c r="Y834" s="317"/>
      <c r="AC834" s="317"/>
    </row>
    <row r="835" spans="1:29">
      <c r="A835">
        <v>834</v>
      </c>
      <c r="B835" t="s">
        <v>12581</v>
      </c>
      <c r="C835" t="s">
        <v>12582</v>
      </c>
      <c r="D835" t="s">
        <v>46</v>
      </c>
      <c r="E835" t="s">
        <v>5754</v>
      </c>
      <c r="F835">
        <v>45925</v>
      </c>
      <c r="G835">
        <v>45924</v>
      </c>
      <c r="I835" s="1"/>
      <c r="J835" t="s">
        <v>43</v>
      </c>
      <c r="P835" t="s">
        <v>43</v>
      </c>
      <c r="Q835" t="s">
        <v>43</v>
      </c>
      <c r="R835" t="s">
        <v>43</v>
      </c>
      <c r="W835" s="1"/>
      <c r="Y835" s="317"/>
      <c r="AC835" s="317"/>
    </row>
    <row r="836" spans="1:29">
      <c r="A836">
        <v>835</v>
      </c>
      <c r="B836" t="s">
        <v>13333</v>
      </c>
      <c r="C836" t="s">
        <v>13334</v>
      </c>
      <c r="D836" t="s">
        <v>5772</v>
      </c>
      <c r="E836" t="s">
        <v>5775</v>
      </c>
      <c r="F836">
        <v>45924</v>
      </c>
      <c r="G836">
        <v>45923</v>
      </c>
      <c r="I836" s="1">
        <v>46003</v>
      </c>
      <c r="J836">
        <v>12</v>
      </c>
      <c r="L836" t="s">
        <v>16353</v>
      </c>
      <c r="M836" t="s">
        <v>10832</v>
      </c>
      <c r="O836" t="s">
        <v>6518</v>
      </c>
      <c r="P836">
        <v>2</v>
      </c>
      <c r="Q836">
        <v>12</v>
      </c>
      <c r="R836">
        <v>2</v>
      </c>
      <c r="W836" s="1">
        <v>46081</v>
      </c>
      <c r="X836">
        <v>2</v>
      </c>
      <c r="Y836" s="317">
        <v>25020</v>
      </c>
      <c r="Z836">
        <v>26.2</v>
      </c>
      <c r="AA836">
        <v>2</v>
      </c>
      <c r="AB836" t="s">
        <v>411</v>
      </c>
      <c r="AC836" s="317">
        <v>64510</v>
      </c>
    </row>
    <row r="837" spans="1:29">
      <c r="A837">
        <v>836</v>
      </c>
      <c r="B837" t="s">
        <v>13335</v>
      </c>
      <c r="C837" t="s">
        <v>13336</v>
      </c>
      <c r="D837" t="s">
        <v>5772</v>
      </c>
      <c r="E837" t="s">
        <v>5775</v>
      </c>
      <c r="F837">
        <v>45924</v>
      </c>
      <c r="G837">
        <v>45923</v>
      </c>
      <c r="I837" s="1"/>
      <c r="J837" t="s">
        <v>43</v>
      </c>
      <c r="P837" t="s">
        <v>43</v>
      </c>
      <c r="Q837" t="s">
        <v>43</v>
      </c>
      <c r="R837" t="s">
        <v>43</v>
      </c>
      <c r="W837" s="1"/>
      <c r="Y837" s="317"/>
      <c r="AC837" s="317"/>
    </row>
    <row r="838" spans="1:29">
      <c r="A838">
        <v>837</v>
      </c>
      <c r="B838" t="s">
        <v>6502</v>
      </c>
      <c r="C838" t="s">
        <v>6503</v>
      </c>
      <c r="D838" t="s">
        <v>5772</v>
      </c>
      <c r="E838" t="s">
        <v>5775</v>
      </c>
      <c r="F838">
        <v>45931</v>
      </c>
      <c r="G838" t="s">
        <v>5750</v>
      </c>
      <c r="I838" s="1"/>
      <c r="J838" t="s">
        <v>43</v>
      </c>
      <c r="P838" t="s">
        <v>43</v>
      </c>
      <c r="Q838" t="s">
        <v>43</v>
      </c>
      <c r="R838" t="s">
        <v>43</v>
      </c>
      <c r="W838" s="1"/>
      <c r="Y838" s="317"/>
      <c r="AC838" s="317"/>
    </row>
    <row r="839" spans="1:29">
      <c r="A839">
        <v>838</v>
      </c>
      <c r="B839" t="s">
        <v>6504</v>
      </c>
      <c r="C839" t="s">
        <v>6505</v>
      </c>
      <c r="D839" t="s">
        <v>5772</v>
      </c>
      <c r="E839" t="s">
        <v>5775</v>
      </c>
      <c r="F839">
        <v>45931</v>
      </c>
      <c r="G839" t="s">
        <v>5750</v>
      </c>
      <c r="I839" s="1"/>
      <c r="J839" t="s">
        <v>43</v>
      </c>
      <c r="P839" t="s">
        <v>43</v>
      </c>
      <c r="Q839" t="s">
        <v>43</v>
      </c>
      <c r="R839" t="s">
        <v>43</v>
      </c>
      <c r="W839" s="1"/>
      <c r="Y839" s="317"/>
      <c r="AC839" s="317"/>
    </row>
    <row r="840" spans="1:29">
      <c r="A840">
        <v>839</v>
      </c>
      <c r="B840" t="s">
        <v>13337</v>
      </c>
      <c r="C840" t="s">
        <v>13338</v>
      </c>
      <c r="D840" t="s">
        <v>5942</v>
      </c>
      <c r="E840" t="s">
        <v>5944</v>
      </c>
      <c r="I840" s="1">
        <v>45909</v>
      </c>
      <c r="J840">
        <v>9</v>
      </c>
      <c r="L840" t="s">
        <v>16353</v>
      </c>
      <c r="M840" t="s">
        <v>12167</v>
      </c>
      <c r="N840">
        <v>50030578</v>
      </c>
      <c r="O840" t="s">
        <v>267</v>
      </c>
      <c r="P840">
        <v>12</v>
      </c>
      <c r="Q840">
        <v>9</v>
      </c>
      <c r="R840">
        <v>11</v>
      </c>
      <c r="W840" s="1">
        <v>45991</v>
      </c>
      <c r="X840">
        <v>11</v>
      </c>
      <c r="Y840" s="317">
        <v>32640</v>
      </c>
      <c r="Z840">
        <v>25.12</v>
      </c>
      <c r="AA840">
        <v>12</v>
      </c>
      <c r="AB840" t="s">
        <v>179</v>
      </c>
      <c r="AC840" s="317">
        <v>65642</v>
      </c>
    </row>
    <row r="841" spans="1:29">
      <c r="A841">
        <v>840</v>
      </c>
      <c r="B841" t="s">
        <v>13339</v>
      </c>
      <c r="C841" t="s">
        <v>13340</v>
      </c>
      <c r="D841" t="s">
        <v>5942</v>
      </c>
      <c r="E841" t="s">
        <v>5944</v>
      </c>
      <c r="I841" s="1">
        <v>45909</v>
      </c>
      <c r="J841">
        <v>9</v>
      </c>
      <c r="L841" t="s">
        <v>16353</v>
      </c>
      <c r="M841" t="s">
        <v>12167</v>
      </c>
      <c r="N841">
        <v>50030583</v>
      </c>
      <c r="O841" t="s">
        <v>267</v>
      </c>
      <c r="P841">
        <v>11</v>
      </c>
      <c r="Q841">
        <v>9</v>
      </c>
      <c r="R841">
        <v>11</v>
      </c>
      <c r="W841" s="1">
        <v>45991</v>
      </c>
      <c r="X841">
        <v>11</v>
      </c>
      <c r="Y841" s="317">
        <v>24640</v>
      </c>
      <c r="Z841">
        <v>25.11</v>
      </c>
      <c r="AA841">
        <v>11</v>
      </c>
      <c r="AB841" t="s">
        <v>179</v>
      </c>
      <c r="AC841" s="317">
        <v>49544</v>
      </c>
    </row>
    <row r="842" spans="1:29">
      <c r="A842">
        <v>841</v>
      </c>
      <c r="B842" t="s">
        <v>13341</v>
      </c>
      <c r="C842" t="s">
        <v>13342</v>
      </c>
      <c r="D842" t="s">
        <v>5942</v>
      </c>
      <c r="E842" t="s">
        <v>5993</v>
      </c>
      <c r="I842" s="1">
        <v>45909</v>
      </c>
      <c r="J842">
        <v>9</v>
      </c>
      <c r="L842" t="s">
        <v>16353</v>
      </c>
      <c r="M842" t="s">
        <v>12167</v>
      </c>
      <c r="N842">
        <v>50030584</v>
      </c>
      <c r="O842" t="s">
        <v>267</v>
      </c>
      <c r="P842">
        <v>10</v>
      </c>
      <c r="Q842">
        <v>9</v>
      </c>
      <c r="R842">
        <v>10</v>
      </c>
      <c r="W842" s="1">
        <v>45961</v>
      </c>
      <c r="X842">
        <v>10</v>
      </c>
      <c r="Y842" s="317">
        <v>43640</v>
      </c>
      <c r="Z842">
        <v>25.1</v>
      </c>
      <c r="AA842">
        <v>10</v>
      </c>
      <c r="AB842" t="s">
        <v>179</v>
      </c>
      <c r="AC842" s="317">
        <v>87775</v>
      </c>
    </row>
    <row r="843" spans="1:29">
      <c r="A843">
        <v>842</v>
      </c>
      <c r="B843" t="s">
        <v>6432</v>
      </c>
      <c r="C843" t="s">
        <v>13343</v>
      </c>
      <c r="D843" t="s">
        <v>5942</v>
      </c>
      <c r="E843" t="s">
        <v>5944</v>
      </c>
      <c r="F843">
        <v>45943</v>
      </c>
      <c r="G843">
        <v>45940</v>
      </c>
      <c r="I843" s="1"/>
      <c r="J843" t="s">
        <v>43</v>
      </c>
      <c r="P843" t="s">
        <v>43</v>
      </c>
      <c r="Q843" t="s">
        <v>43</v>
      </c>
      <c r="R843" t="s">
        <v>43</v>
      </c>
      <c r="W843" s="1"/>
      <c r="Y843" s="317"/>
      <c r="AC843" s="317"/>
    </row>
    <row r="844" spans="1:29">
      <c r="A844">
        <v>843</v>
      </c>
      <c r="B844" t="s">
        <v>6524</v>
      </c>
      <c r="C844" t="s">
        <v>6525</v>
      </c>
      <c r="D844" t="s">
        <v>5772</v>
      </c>
      <c r="E844" t="s">
        <v>5775</v>
      </c>
      <c r="F844">
        <v>45931</v>
      </c>
      <c r="G844" t="s">
        <v>5750</v>
      </c>
      <c r="I844" s="1"/>
      <c r="J844" t="s">
        <v>43</v>
      </c>
      <c r="P844" t="s">
        <v>43</v>
      </c>
      <c r="Q844" t="s">
        <v>43</v>
      </c>
      <c r="R844" t="s">
        <v>43</v>
      </c>
      <c r="W844" s="1"/>
      <c r="Y844" s="317"/>
      <c r="AC844" s="317"/>
    </row>
    <row r="845" spans="1:29">
      <c r="A845">
        <v>844</v>
      </c>
      <c r="B845" t="s">
        <v>6526</v>
      </c>
      <c r="C845" t="s">
        <v>6527</v>
      </c>
      <c r="D845" t="s">
        <v>5772</v>
      </c>
      <c r="E845" t="s">
        <v>5775</v>
      </c>
      <c r="F845">
        <v>45931</v>
      </c>
      <c r="G845" t="s">
        <v>5750</v>
      </c>
      <c r="I845" s="1"/>
      <c r="J845" t="s">
        <v>43</v>
      </c>
      <c r="P845" t="s">
        <v>43</v>
      </c>
      <c r="Q845" t="s">
        <v>43</v>
      </c>
      <c r="R845" t="s">
        <v>43</v>
      </c>
      <c r="W845" s="1"/>
      <c r="Y845" s="317"/>
      <c r="AC845" s="317"/>
    </row>
    <row r="846" spans="1:29">
      <c r="A846">
        <v>845</v>
      </c>
      <c r="B846" t="s">
        <v>6528</v>
      </c>
      <c r="C846" t="s">
        <v>6529</v>
      </c>
      <c r="D846" t="s">
        <v>5772</v>
      </c>
      <c r="E846" t="s">
        <v>5775</v>
      </c>
      <c r="F846">
        <v>45931</v>
      </c>
      <c r="G846" t="s">
        <v>5750</v>
      </c>
      <c r="I846" s="1"/>
      <c r="J846" t="s">
        <v>43</v>
      </c>
      <c r="P846" t="s">
        <v>43</v>
      </c>
      <c r="Q846" t="s">
        <v>43</v>
      </c>
      <c r="R846" t="s">
        <v>43</v>
      </c>
      <c r="W846" s="1"/>
      <c r="Y846" s="317"/>
      <c r="AC846" s="317"/>
    </row>
    <row r="847" spans="1:29">
      <c r="A847">
        <v>846</v>
      </c>
      <c r="B847" t="s">
        <v>6530</v>
      </c>
      <c r="C847" t="s">
        <v>13344</v>
      </c>
      <c r="D847" t="s">
        <v>5772</v>
      </c>
      <c r="E847" t="s">
        <v>5775</v>
      </c>
      <c r="F847">
        <v>45931</v>
      </c>
      <c r="G847" t="s">
        <v>5750</v>
      </c>
      <c r="I847" s="1"/>
      <c r="J847" t="s">
        <v>43</v>
      </c>
      <c r="P847" t="s">
        <v>43</v>
      </c>
      <c r="Q847" t="s">
        <v>43</v>
      </c>
      <c r="R847" t="s">
        <v>43</v>
      </c>
      <c r="W847" s="1"/>
      <c r="Y847" s="317"/>
      <c r="AC847" s="317"/>
    </row>
    <row r="848" spans="1:29">
      <c r="A848">
        <v>847</v>
      </c>
      <c r="B848" t="s">
        <v>6514</v>
      </c>
      <c r="C848" t="s">
        <v>6515</v>
      </c>
      <c r="D848" t="s">
        <v>5772</v>
      </c>
      <c r="E848" t="s">
        <v>5775</v>
      </c>
      <c r="F848">
        <v>45931</v>
      </c>
      <c r="G848" t="s">
        <v>5750</v>
      </c>
      <c r="I848" s="1"/>
      <c r="J848" t="s">
        <v>43</v>
      </c>
      <c r="P848" t="s">
        <v>43</v>
      </c>
      <c r="Q848" t="s">
        <v>43</v>
      </c>
      <c r="R848" t="s">
        <v>43</v>
      </c>
      <c r="W848" s="1"/>
      <c r="Y848" s="317"/>
      <c r="AC848" s="317"/>
    </row>
    <row r="849" spans="1:29">
      <c r="A849">
        <v>848</v>
      </c>
      <c r="B849" t="s">
        <v>6516</v>
      </c>
      <c r="C849" t="s">
        <v>6517</v>
      </c>
      <c r="D849" t="s">
        <v>5772</v>
      </c>
      <c r="E849" t="s">
        <v>5775</v>
      </c>
      <c r="F849">
        <v>45931</v>
      </c>
      <c r="G849" t="s">
        <v>5750</v>
      </c>
      <c r="I849" s="1"/>
      <c r="J849" t="s">
        <v>43</v>
      </c>
      <c r="P849" t="s">
        <v>43</v>
      </c>
      <c r="Q849" t="s">
        <v>43</v>
      </c>
      <c r="R849" t="s">
        <v>43</v>
      </c>
      <c r="W849" s="1"/>
      <c r="Y849" s="317"/>
      <c r="AC849" s="317"/>
    </row>
    <row r="850" spans="1:29">
      <c r="A850">
        <v>849</v>
      </c>
      <c r="B850" t="s">
        <v>6520</v>
      </c>
      <c r="C850" t="s">
        <v>6521</v>
      </c>
      <c r="D850" t="s">
        <v>5772</v>
      </c>
      <c r="E850" t="s">
        <v>5775</v>
      </c>
      <c r="F850">
        <v>45931</v>
      </c>
      <c r="G850" t="s">
        <v>5750</v>
      </c>
      <c r="I850" s="1"/>
      <c r="J850" t="s">
        <v>43</v>
      </c>
      <c r="P850" t="s">
        <v>43</v>
      </c>
      <c r="Q850" t="s">
        <v>43</v>
      </c>
      <c r="R850" t="s">
        <v>43</v>
      </c>
      <c r="W850" s="1"/>
      <c r="Y850" s="317"/>
      <c r="AC850" s="317"/>
    </row>
    <row r="851" spans="1:29">
      <c r="A851">
        <v>850</v>
      </c>
      <c r="B851" t="s">
        <v>6506</v>
      </c>
      <c r="C851" t="s">
        <v>6507</v>
      </c>
      <c r="D851" t="s">
        <v>5772</v>
      </c>
      <c r="E851" t="s">
        <v>5775</v>
      </c>
      <c r="F851">
        <v>45931</v>
      </c>
      <c r="G851" t="s">
        <v>5750</v>
      </c>
      <c r="I851" s="1"/>
      <c r="J851" t="s">
        <v>43</v>
      </c>
      <c r="P851" t="s">
        <v>43</v>
      </c>
      <c r="Q851" t="s">
        <v>43</v>
      </c>
      <c r="R851" t="s">
        <v>43</v>
      </c>
      <c r="W851" s="1"/>
      <c r="Y851" s="317"/>
      <c r="AC851" s="317"/>
    </row>
    <row r="852" spans="1:29">
      <c r="A852">
        <v>851</v>
      </c>
      <c r="B852" t="s">
        <v>13345</v>
      </c>
      <c r="C852" t="s">
        <v>13346</v>
      </c>
      <c r="D852" t="s">
        <v>5772</v>
      </c>
      <c r="E852" t="s">
        <v>5775</v>
      </c>
      <c r="I852" s="1">
        <v>45911</v>
      </c>
      <c r="J852">
        <v>9</v>
      </c>
      <c r="L852" t="s">
        <v>16353</v>
      </c>
      <c r="M852" t="s">
        <v>11745</v>
      </c>
      <c r="O852" t="s">
        <v>6518</v>
      </c>
      <c r="P852">
        <v>11</v>
      </c>
      <c r="Q852">
        <v>9</v>
      </c>
      <c r="R852">
        <v>11</v>
      </c>
      <c r="W852" s="1">
        <v>45991</v>
      </c>
      <c r="X852">
        <v>11</v>
      </c>
      <c r="Y852" s="317">
        <v>23620</v>
      </c>
      <c r="Z852">
        <v>25.11</v>
      </c>
      <c r="AA852">
        <v>11</v>
      </c>
      <c r="AB852" t="s">
        <v>411</v>
      </c>
      <c r="AC852" s="317">
        <v>61840</v>
      </c>
    </row>
    <row r="853" spans="1:29">
      <c r="A853">
        <v>852</v>
      </c>
      <c r="B853" t="s">
        <v>6290</v>
      </c>
      <c r="C853" t="s">
        <v>6291</v>
      </c>
      <c r="D853" t="s">
        <v>46</v>
      </c>
      <c r="E853" t="s">
        <v>5829</v>
      </c>
      <c r="I853" s="1"/>
      <c r="J853" t="s">
        <v>43</v>
      </c>
      <c r="P853" t="s">
        <v>43</v>
      </c>
      <c r="Q853" t="s">
        <v>43</v>
      </c>
      <c r="R853" t="s">
        <v>43</v>
      </c>
      <c r="W853" s="1"/>
      <c r="Y853" s="317"/>
      <c r="AC853" s="317"/>
    </row>
    <row r="854" spans="1:29">
      <c r="A854">
        <v>853</v>
      </c>
      <c r="B854" t="s">
        <v>6003</v>
      </c>
      <c r="C854" t="s">
        <v>6004</v>
      </c>
      <c r="D854" t="s">
        <v>46</v>
      </c>
      <c r="E854" t="s">
        <v>5754</v>
      </c>
      <c r="F854">
        <v>45916</v>
      </c>
      <c r="G854" t="s">
        <v>5750</v>
      </c>
      <c r="I854" s="1">
        <v>46057</v>
      </c>
      <c r="J854">
        <v>2</v>
      </c>
      <c r="L854" t="s">
        <v>16353</v>
      </c>
      <c r="M854" t="s">
        <v>12780</v>
      </c>
      <c r="N854">
        <v>50056287</v>
      </c>
      <c r="O854" t="s">
        <v>267</v>
      </c>
      <c r="P854" t="s">
        <v>43</v>
      </c>
      <c r="Q854">
        <v>2</v>
      </c>
      <c r="R854" t="s">
        <v>43</v>
      </c>
      <c r="W854" s="1"/>
      <c r="Y854" s="317"/>
      <c r="AC854" s="317"/>
    </row>
    <row r="855" spans="1:29">
      <c r="A855">
        <v>854</v>
      </c>
      <c r="B855" t="s">
        <v>13347</v>
      </c>
      <c r="C855" t="s">
        <v>13348</v>
      </c>
      <c r="D855" t="s">
        <v>46</v>
      </c>
      <c r="E855" t="s">
        <v>6161</v>
      </c>
      <c r="F855" t="s">
        <v>11478</v>
      </c>
      <c r="G855">
        <v>45922</v>
      </c>
      <c r="I855" s="1"/>
      <c r="J855" t="s">
        <v>43</v>
      </c>
      <c r="P855" t="s">
        <v>43</v>
      </c>
      <c r="Q855" t="s">
        <v>43</v>
      </c>
      <c r="R855" t="s">
        <v>43</v>
      </c>
      <c r="W855" s="1"/>
      <c r="Y855" s="317"/>
      <c r="AC855" s="317"/>
    </row>
    <row r="856" spans="1:29">
      <c r="A856">
        <v>855</v>
      </c>
      <c r="B856" t="s">
        <v>13349</v>
      </c>
      <c r="C856" t="s">
        <v>13350</v>
      </c>
      <c r="D856" t="s">
        <v>46</v>
      </c>
      <c r="E856" t="s">
        <v>6161</v>
      </c>
      <c r="F856" t="s">
        <v>11478</v>
      </c>
      <c r="G856">
        <v>45926</v>
      </c>
      <c r="I856" s="1"/>
      <c r="J856" t="s">
        <v>43</v>
      </c>
      <c r="P856" t="s">
        <v>43</v>
      </c>
      <c r="Q856" t="s">
        <v>43</v>
      </c>
      <c r="R856" t="s">
        <v>43</v>
      </c>
      <c r="W856" s="1"/>
      <c r="Y856" s="317"/>
      <c r="AC856" s="317"/>
    </row>
    <row r="857" spans="1:29">
      <c r="A857">
        <v>856</v>
      </c>
      <c r="B857" t="s">
        <v>13351</v>
      </c>
      <c r="C857" t="s">
        <v>13352</v>
      </c>
      <c r="D857" t="s">
        <v>5772</v>
      </c>
      <c r="E857" t="s">
        <v>5775</v>
      </c>
      <c r="I857" s="1">
        <v>45912</v>
      </c>
      <c r="J857">
        <v>9</v>
      </c>
      <c r="L857" t="s">
        <v>16353</v>
      </c>
      <c r="M857" t="s">
        <v>13353</v>
      </c>
      <c r="N857">
        <v>50032105</v>
      </c>
      <c r="O857" t="s">
        <v>6518</v>
      </c>
      <c r="P857">
        <v>2</v>
      </c>
      <c r="Q857">
        <v>9</v>
      </c>
      <c r="R857">
        <v>2</v>
      </c>
      <c r="W857" s="1">
        <v>46081</v>
      </c>
      <c r="X857">
        <v>2</v>
      </c>
      <c r="Y857" s="317">
        <v>50570</v>
      </c>
      <c r="Z857">
        <v>26.2</v>
      </c>
      <c r="AA857">
        <v>2</v>
      </c>
      <c r="AB857" t="s">
        <v>95</v>
      </c>
      <c r="AC857" s="317">
        <v>99073</v>
      </c>
    </row>
    <row r="858" spans="1:29">
      <c r="A858">
        <v>857</v>
      </c>
      <c r="B858" t="s">
        <v>6838</v>
      </c>
      <c r="C858" t="s">
        <v>6839</v>
      </c>
      <c r="D858" t="s">
        <v>5772</v>
      </c>
      <c r="E858" t="s">
        <v>5775</v>
      </c>
      <c r="F858">
        <v>46032</v>
      </c>
      <c r="G858">
        <v>45992</v>
      </c>
      <c r="I858" s="1"/>
      <c r="J858" t="s">
        <v>43</v>
      </c>
      <c r="P858" t="s">
        <v>43</v>
      </c>
      <c r="Q858" t="s">
        <v>43</v>
      </c>
      <c r="R858" t="s">
        <v>43</v>
      </c>
      <c r="W858" s="1"/>
      <c r="Y858" s="317"/>
      <c r="AC858" s="317"/>
    </row>
    <row r="859" spans="1:29">
      <c r="A859">
        <v>858</v>
      </c>
      <c r="B859" t="s">
        <v>6820</v>
      </c>
      <c r="C859" t="s">
        <v>6821</v>
      </c>
      <c r="D859" t="s">
        <v>5772</v>
      </c>
      <c r="E859" t="s">
        <v>5775</v>
      </c>
      <c r="F859">
        <v>45957</v>
      </c>
      <c r="G859" t="s">
        <v>5750</v>
      </c>
      <c r="I859" s="1"/>
      <c r="J859" t="s">
        <v>43</v>
      </c>
      <c r="P859" t="s">
        <v>43</v>
      </c>
      <c r="Q859" t="s">
        <v>43</v>
      </c>
      <c r="R859" t="s">
        <v>43</v>
      </c>
      <c r="W859" s="1"/>
      <c r="Y859" s="317"/>
      <c r="AC859" s="317"/>
    </row>
    <row r="860" spans="1:29">
      <c r="A860">
        <v>859</v>
      </c>
      <c r="B860" t="s">
        <v>6508</v>
      </c>
      <c r="C860" t="s">
        <v>6509</v>
      </c>
      <c r="D860" t="s">
        <v>5772</v>
      </c>
      <c r="E860" t="s">
        <v>5775</v>
      </c>
      <c r="F860">
        <v>45931</v>
      </c>
      <c r="G860" t="s">
        <v>5750</v>
      </c>
      <c r="I860" s="1"/>
      <c r="J860" t="s">
        <v>43</v>
      </c>
      <c r="P860" t="s">
        <v>43</v>
      </c>
      <c r="Q860" t="s">
        <v>43</v>
      </c>
      <c r="R860" t="s">
        <v>43</v>
      </c>
      <c r="W860" s="1"/>
      <c r="Y860" s="317"/>
      <c r="AC860" s="317"/>
    </row>
    <row r="861" spans="1:29">
      <c r="A861">
        <v>860</v>
      </c>
      <c r="B861" t="s">
        <v>6510</v>
      </c>
      <c r="C861" t="s">
        <v>6511</v>
      </c>
      <c r="D861" t="s">
        <v>5772</v>
      </c>
      <c r="E861" t="s">
        <v>5775</v>
      </c>
      <c r="F861">
        <v>45931</v>
      </c>
      <c r="G861" t="s">
        <v>5750</v>
      </c>
      <c r="I861" s="1"/>
      <c r="J861" t="s">
        <v>43</v>
      </c>
      <c r="P861" t="s">
        <v>43</v>
      </c>
      <c r="Q861" t="s">
        <v>43</v>
      </c>
      <c r="R861" t="s">
        <v>43</v>
      </c>
      <c r="W861" s="1"/>
      <c r="Y861" s="317"/>
      <c r="AC861" s="317"/>
    </row>
    <row r="862" spans="1:29">
      <c r="A862">
        <v>861</v>
      </c>
      <c r="B862" t="s">
        <v>6512</v>
      </c>
      <c r="C862" t="s">
        <v>6513</v>
      </c>
      <c r="D862" t="s">
        <v>5772</v>
      </c>
      <c r="E862" t="s">
        <v>5775</v>
      </c>
      <c r="F862">
        <v>45931</v>
      </c>
      <c r="G862" t="s">
        <v>5750</v>
      </c>
      <c r="I862" s="1"/>
      <c r="J862" t="s">
        <v>43</v>
      </c>
      <c r="P862" t="s">
        <v>43</v>
      </c>
      <c r="Q862" t="s">
        <v>43</v>
      </c>
      <c r="R862" t="s">
        <v>43</v>
      </c>
      <c r="W862" s="1"/>
      <c r="Y862" s="317"/>
      <c r="AC862" s="317"/>
    </row>
    <row r="863" spans="1:29">
      <c r="A863">
        <v>862</v>
      </c>
      <c r="B863" t="s">
        <v>13354</v>
      </c>
      <c r="C863" t="s">
        <v>13355</v>
      </c>
      <c r="D863" t="s">
        <v>5772</v>
      </c>
      <c r="E863" t="s">
        <v>5775</v>
      </c>
      <c r="F863">
        <v>45933</v>
      </c>
      <c r="G863">
        <v>45932</v>
      </c>
      <c r="I863" s="1"/>
      <c r="J863" t="s">
        <v>43</v>
      </c>
      <c r="P863" t="s">
        <v>43</v>
      </c>
      <c r="Q863" t="s">
        <v>43</v>
      </c>
      <c r="R863" t="s">
        <v>43</v>
      </c>
      <c r="W863" s="1"/>
      <c r="Y863" s="317"/>
      <c r="AC863" s="317"/>
    </row>
    <row r="864" spans="1:29">
      <c r="A864">
        <v>863</v>
      </c>
      <c r="B864" t="s">
        <v>13356</v>
      </c>
      <c r="C864" t="s">
        <v>13357</v>
      </c>
      <c r="D864" t="s">
        <v>5772</v>
      </c>
      <c r="E864" t="s">
        <v>5775</v>
      </c>
      <c r="F864">
        <v>45926</v>
      </c>
      <c r="G864">
        <v>45925</v>
      </c>
      <c r="I864" s="1">
        <v>45950</v>
      </c>
      <c r="J864">
        <v>10</v>
      </c>
      <c r="L864" t="s">
        <v>16353</v>
      </c>
      <c r="M864" t="s">
        <v>10832</v>
      </c>
      <c r="O864" t="s">
        <v>6518</v>
      </c>
      <c r="P864">
        <v>12</v>
      </c>
      <c r="Q864">
        <v>11</v>
      </c>
      <c r="R864">
        <v>12</v>
      </c>
      <c r="W864" s="1">
        <v>46022</v>
      </c>
      <c r="X864">
        <v>12</v>
      </c>
      <c r="Y864" s="317">
        <v>31855</v>
      </c>
      <c r="Z864">
        <v>25.12</v>
      </c>
      <c r="AA864">
        <v>12</v>
      </c>
      <c r="AB864" t="s">
        <v>411</v>
      </c>
      <c r="AC864" s="317">
        <v>79096</v>
      </c>
    </row>
    <row r="865" spans="1:29">
      <c r="A865">
        <v>864</v>
      </c>
      <c r="B865" t="s">
        <v>13358</v>
      </c>
      <c r="C865" t="s">
        <v>13359</v>
      </c>
      <c r="D865" t="s">
        <v>5772</v>
      </c>
      <c r="E865" t="s">
        <v>5775</v>
      </c>
      <c r="F865">
        <v>45926</v>
      </c>
      <c r="G865">
        <v>45925</v>
      </c>
      <c r="I865" s="1">
        <v>45980</v>
      </c>
      <c r="J865">
        <v>11</v>
      </c>
      <c r="L865" t="s">
        <v>16353</v>
      </c>
      <c r="M865" t="s">
        <v>10832</v>
      </c>
      <c r="O865" t="s">
        <v>6518</v>
      </c>
      <c r="P865">
        <v>2</v>
      </c>
      <c r="Q865">
        <v>12</v>
      </c>
      <c r="R865">
        <v>2</v>
      </c>
      <c r="W865" s="1">
        <v>46081</v>
      </c>
      <c r="X865">
        <v>2</v>
      </c>
      <c r="Y865" s="317">
        <v>37280</v>
      </c>
      <c r="Z865">
        <v>26.2</v>
      </c>
      <c r="AA865">
        <v>2</v>
      </c>
      <c r="AB865" t="s">
        <v>411</v>
      </c>
      <c r="AC865" s="317">
        <v>96050</v>
      </c>
    </row>
    <row r="866" spans="1:29">
      <c r="A866">
        <v>865</v>
      </c>
      <c r="B866" t="s">
        <v>13360</v>
      </c>
      <c r="C866" t="s">
        <v>13361</v>
      </c>
      <c r="D866" t="s">
        <v>5772</v>
      </c>
      <c r="E866" t="s">
        <v>5775</v>
      </c>
      <c r="I866" s="1">
        <v>45916</v>
      </c>
      <c r="J866">
        <v>9</v>
      </c>
      <c r="L866" t="s">
        <v>16353</v>
      </c>
      <c r="M866" t="s">
        <v>12222</v>
      </c>
      <c r="N866">
        <v>50032320</v>
      </c>
      <c r="O866" t="s">
        <v>6518</v>
      </c>
      <c r="P866">
        <v>12</v>
      </c>
      <c r="Q866">
        <v>9</v>
      </c>
      <c r="R866">
        <v>10</v>
      </c>
      <c r="S866" t="s">
        <v>12187</v>
      </c>
      <c r="W866" s="1">
        <v>45961</v>
      </c>
      <c r="X866">
        <v>10</v>
      </c>
      <c r="Y866" s="317">
        <v>40660</v>
      </c>
      <c r="Z866">
        <v>25.12</v>
      </c>
      <c r="AA866">
        <v>12</v>
      </c>
      <c r="AB866" t="s">
        <v>95</v>
      </c>
      <c r="AC866" s="317">
        <v>74003</v>
      </c>
    </row>
    <row r="867" spans="1:29">
      <c r="A867">
        <v>866</v>
      </c>
      <c r="B867" t="s">
        <v>13362</v>
      </c>
      <c r="C867" t="s">
        <v>13363</v>
      </c>
      <c r="D867" t="s">
        <v>5772</v>
      </c>
      <c r="E867" t="s">
        <v>5775</v>
      </c>
      <c r="I867" s="1">
        <v>45916</v>
      </c>
      <c r="J867">
        <v>9</v>
      </c>
      <c r="L867" t="s">
        <v>16353</v>
      </c>
      <c r="M867" t="s">
        <v>12222</v>
      </c>
      <c r="N867">
        <v>50032321</v>
      </c>
      <c r="O867" t="s">
        <v>6518</v>
      </c>
      <c r="P867">
        <v>12</v>
      </c>
      <c r="Q867">
        <v>9</v>
      </c>
      <c r="R867">
        <v>10</v>
      </c>
      <c r="S867" t="s">
        <v>12187</v>
      </c>
      <c r="W867" s="1">
        <v>45961</v>
      </c>
      <c r="X867">
        <v>10</v>
      </c>
      <c r="Y867" s="317">
        <v>27660</v>
      </c>
      <c r="Z867">
        <v>25.12</v>
      </c>
      <c r="AA867">
        <v>12</v>
      </c>
      <c r="AB867" t="s">
        <v>95</v>
      </c>
      <c r="AC867" s="317">
        <v>50332</v>
      </c>
    </row>
    <row r="868" spans="1:29">
      <c r="A868">
        <v>867</v>
      </c>
      <c r="B868" t="s">
        <v>13364</v>
      </c>
      <c r="C868" t="s">
        <v>13365</v>
      </c>
      <c r="D868" t="s">
        <v>46</v>
      </c>
      <c r="E868" t="s">
        <v>6161</v>
      </c>
      <c r="F868" t="s">
        <v>11478</v>
      </c>
      <c r="G868">
        <v>45928</v>
      </c>
      <c r="I868" s="1">
        <v>45957</v>
      </c>
      <c r="J868">
        <v>10</v>
      </c>
      <c r="L868" t="s">
        <v>16353</v>
      </c>
      <c r="M868" t="s">
        <v>10832</v>
      </c>
      <c r="O868" t="s">
        <v>267</v>
      </c>
      <c r="P868">
        <v>12</v>
      </c>
      <c r="Q868">
        <v>10</v>
      </c>
      <c r="R868">
        <v>12</v>
      </c>
      <c r="W868" s="1">
        <v>46022</v>
      </c>
      <c r="X868">
        <v>12</v>
      </c>
      <c r="Y868" s="317">
        <v>24000</v>
      </c>
      <c r="Z868">
        <v>25.12</v>
      </c>
      <c r="AA868">
        <v>12</v>
      </c>
      <c r="AB868" t="s">
        <v>411</v>
      </c>
      <c r="AC868" s="317">
        <v>61890</v>
      </c>
    </row>
    <row r="869" spans="1:29">
      <c r="A869">
        <v>868</v>
      </c>
      <c r="B869" t="s">
        <v>13366</v>
      </c>
      <c r="C869" t="s">
        <v>13367</v>
      </c>
      <c r="D869" t="s">
        <v>46</v>
      </c>
      <c r="E869" t="s">
        <v>6161</v>
      </c>
      <c r="F869" t="s">
        <v>11478</v>
      </c>
      <c r="G869">
        <v>45930</v>
      </c>
      <c r="I869" s="1"/>
      <c r="J869" t="s">
        <v>43</v>
      </c>
      <c r="P869" t="s">
        <v>43</v>
      </c>
      <c r="Q869" t="s">
        <v>43</v>
      </c>
      <c r="R869" t="s">
        <v>43</v>
      </c>
      <c r="W869" s="1"/>
      <c r="Y869" s="317"/>
      <c r="AC869" s="317"/>
    </row>
    <row r="870" spans="1:29">
      <c r="A870">
        <v>869</v>
      </c>
      <c r="B870" t="s">
        <v>13368</v>
      </c>
      <c r="C870" t="s">
        <v>13369</v>
      </c>
      <c r="D870" t="s">
        <v>46</v>
      </c>
      <c r="E870" t="s">
        <v>6161</v>
      </c>
      <c r="F870">
        <v>45936</v>
      </c>
      <c r="G870">
        <v>45935</v>
      </c>
      <c r="I870" s="1"/>
      <c r="J870" t="s">
        <v>43</v>
      </c>
      <c r="P870" t="s">
        <v>43</v>
      </c>
      <c r="Q870" t="s">
        <v>43</v>
      </c>
      <c r="R870" t="s">
        <v>43</v>
      </c>
      <c r="W870" s="1"/>
      <c r="Y870" s="317"/>
      <c r="AC870" s="317"/>
    </row>
    <row r="871" spans="1:29">
      <c r="A871">
        <v>870</v>
      </c>
      <c r="B871" t="s">
        <v>13370</v>
      </c>
      <c r="C871" t="s">
        <v>13371</v>
      </c>
      <c r="D871" t="s">
        <v>46</v>
      </c>
      <c r="E871" t="s">
        <v>6161</v>
      </c>
      <c r="F871" t="s">
        <v>11478</v>
      </c>
      <c r="G871">
        <v>45926</v>
      </c>
      <c r="I871" s="1"/>
      <c r="J871" t="s">
        <v>43</v>
      </c>
      <c r="P871" t="s">
        <v>43</v>
      </c>
      <c r="Q871" t="s">
        <v>43</v>
      </c>
      <c r="R871" t="s">
        <v>43</v>
      </c>
      <c r="W871" s="1"/>
      <c r="Y871" s="317"/>
      <c r="AC871" s="317"/>
    </row>
    <row r="872" spans="1:29">
      <c r="A872">
        <v>871</v>
      </c>
      <c r="B872" t="s">
        <v>13372</v>
      </c>
      <c r="C872" t="s">
        <v>13373</v>
      </c>
      <c r="D872" t="s">
        <v>46</v>
      </c>
      <c r="E872" t="s">
        <v>6161</v>
      </c>
      <c r="F872" t="s">
        <v>11478</v>
      </c>
      <c r="G872">
        <v>45926</v>
      </c>
      <c r="I872" s="1">
        <v>45986</v>
      </c>
      <c r="J872">
        <v>11</v>
      </c>
      <c r="L872" t="s">
        <v>16353</v>
      </c>
      <c r="M872" t="s">
        <v>10832</v>
      </c>
      <c r="O872" t="s">
        <v>267</v>
      </c>
      <c r="P872">
        <v>12</v>
      </c>
      <c r="Q872">
        <v>11</v>
      </c>
      <c r="R872">
        <v>12</v>
      </c>
      <c r="W872" s="1">
        <v>46022</v>
      </c>
      <c r="X872">
        <v>12</v>
      </c>
      <c r="Y872" s="317">
        <v>26040</v>
      </c>
      <c r="Z872">
        <v>25.12</v>
      </c>
      <c r="AA872">
        <v>12</v>
      </c>
      <c r="AB872" t="s">
        <v>411</v>
      </c>
      <c r="AC872" s="317">
        <v>67130</v>
      </c>
    </row>
    <row r="873" spans="1:29">
      <c r="A873">
        <v>872</v>
      </c>
      <c r="B873" t="s">
        <v>13374</v>
      </c>
      <c r="C873" t="s">
        <v>13375</v>
      </c>
      <c r="D873" t="s">
        <v>46</v>
      </c>
      <c r="E873" t="s">
        <v>6161</v>
      </c>
      <c r="F873" t="s">
        <v>11478</v>
      </c>
      <c r="G873">
        <v>45926</v>
      </c>
      <c r="I873" s="1">
        <v>45966</v>
      </c>
      <c r="J873">
        <v>11</v>
      </c>
      <c r="L873" t="s">
        <v>16353</v>
      </c>
      <c r="M873" t="s">
        <v>10832</v>
      </c>
      <c r="O873" t="s">
        <v>267</v>
      </c>
      <c r="P873">
        <v>12</v>
      </c>
      <c r="Q873">
        <v>11</v>
      </c>
      <c r="R873">
        <v>12</v>
      </c>
      <c r="W873" s="1">
        <v>46022</v>
      </c>
      <c r="X873">
        <v>12</v>
      </c>
      <c r="Y873" s="317">
        <v>25020</v>
      </c>
      <c r="Z873">
        <v>25.12</v>
      </c>
      <c r="AA873">
        <v>12</v>
      </c>
      <c r="AB873" t="s">
        <v>411</v>
      </c>
      <c r="AC873" s="317">
        <v>64510</v>
      </c>
    </row>
    <row r="874" spans="1:29">
      <c r="A874">
        <v>873</v>
      </c>
      <c r="B874" t="s">
        <v>13376</v>
      </c>
      <c r="C874" t="s">
        <v>13377</v>
      </c>
      <c r="D874" t="s">
        <v>46</v>
      </c>
      <c r="E874" t="s">
        <v>5754</v>
      </c>
      <c r="F874">
        <v>45924</v>
      </c>
      <c r="G874">
        <v>45922</v>
      </c>
      <c r="I874" s="1"/>
      <c r="J874" t="s">
        <v>43</v>
      </c>
      <c r="P874" t="s">
        <v>43</v>
      </c>
      <c r="Q874" t="s">
        <v>43</v>
      </c>
      <c r="R874" t="s">
        <v>43</v>
      </c>
      <c r="W874" s="1"/>
      <c r="Y874" s="317"/>
      <c r="AC874" s="317"/>
    </row>
    <row r="875" spans="1:29">
      <c r="A875">
        <v>874</v>
      </c>
      <c r="B875" t="s">
        <v>13378</v>
      </c>
      <c r="C875" t="s">
        <v>13379</v>
      </c>
      <c r="D875" t="s">
        <v>46</v>
      </c>
      <c r="E875" t="s">
        <v>5754</v>
      </c>
      <c r="F875">
        <v>45931</v>
      </c>
      <c r="G875">
        <v>45930</v>
      </c>
      <c r="I875" s="1"/>
      <c r="J875" t="s">
        <v>43</v>
      </c>
      <c r="P875" t="s">
        <v>43</v>
      </c>
      <c r="Q875" t="s">
        <v>43</v>
      </c>
      <c r="R875" t="s">
        <v>43</v>
      </c>
      <c r="W875" s="1"/>
      <c r="Y875" s="317"/>
      <c r="AC875" s="317"/>
    </row>
    <row r="876" spans="1:29">
      <c r="A876">
        <v>875</v>
      </c>
      <c r="B876" t="s">
        <v>13380</v>
      </c>
      <c r="C876" t="s">
        <v>13381</v>
      </c>
      <c r="D876" t="s">
        <v>46</v>
      </c>
      <c r="E876" t="s">
        <v>5754</v>
      </c>
      <c r="F876">
        <v>45924</v>
      </c>
      <c r="G876">
        <v>45922</v>
      </c>
      <c r="I876" s="1"/>
      <c r="J876" t="s">
        <v>43</v>
      </c>
      <c r="P876" t="s">
        <v>43</v>
      </c>
      <c r="Q876" t="s">
        <v>43</v>
      </c>
      <c r="R876" t="s">
        <v>43</v>
      </c>
      <c r="W876" s="1"/>
      <c r="Y876" s="317"/>
      <c r="AC876" s="317"/>
    </row>
    <row r="877" spans="1:29">
      <c r="A877">
        <v>876</v>
      </c>
      <c r="B877" t="s">
        <v>13382</v>
      </c>
      <c r="C877" t="s">
        <v>13383</v>
      </c>
      <c r="D877" t="s">
        <v>5942</v>
      </c>
      <c r="E877" t="s">
        <v>5944</v>
      </c>
      <c r="F877" t="s">
        <v>5750</v>
      </c>
      <c r="G877">
        <v>45925</v>
      </c>
      <c r="I877" s="1"/>
      <c r="J877" t="s">
        <v>43</v>
      </c>
      <c r="P877" t="s">
        <v>43</v>
      </c>
      <c r="Q877" t="s">
        <v>43</v>
      </c>
      <c r="R877" t="s">
        <v>43</v>
      </c>
      <c r="W877" s="1"/>
      <c r="Y877" s="317"/>
      <c r="AC877" s="317"/>
    </row>
    <row r="878" spans="1:29">
      <c r="A878">
        <v>877</v>
      </c>
      <c r="B878" t="s">
        <v>13384</v>
      </c>
      <c r="C878" t="s">
        <v>13385</v>
      </c>
      <c r="D878" t="s">
        <v>5942</v>
      </c>
      <c r="E878" t="s">
        <v>5944</v>
      </c>
      <c r="F878" t="s">
        <v>5750</v>
      </c>
      <c r="G878">
        <v>45925</v>
      </c>
      <c r="I878" s="1"/>
      <c r="J878" t="s">
        <v>43</v>
      </c>
      <c r="P878" t="s">
        <v>43</v>
      </c>
      <c r="Q878" t="s">
        <v>43</v>
      </c>
      <c r="R878" t="s">
        <v>43</v>
      </c>
      <c r="W878" s="1"/>
      <c r="Y878" s="317"/>
      <c r="AC878" s="317"/>
    </row>
    <row r="879" spans="1:29">
      <c r="A879">
        <v>878</v>
      </c>
      <c r="B879" t="s">
        <v>6815</v>
      </c>
      <c r="C879" t="s">
        <v>13386</v>
      </c>
      <c r="D879" t="s">
        <v>5942</v>
      </c>
      <c r="E879" t="s">
        <v>5944</v>
      </c>
      <c r="F879">
        <v>46013</v>
      </c>
      <c r="G879" t="s">
        <v>5750</v>
      </c>
      <c r="I879" s="1"/>
      <c r="J879" t="s">
        <v>43</v>
      </c>
      <c r="P879" t="s">
        <v>43</v>
      </c>
      <c r="Q879" t="s">
        <v>43</v>
      </c>
      <c r="R879" t="s">
        <v>43</v>
      </c>
      <c r="W879" s="1"/>
      <c r="Y879" s="317"/>
      <c r="AC879" s="317"/>
    </row>
    <row r="880" spans="1:29">
      <c r="A880">
        <v>879</v>
      </c>
      <c r="B880" t="s">
        <v>6830</v>
      </c>
      <c r="C880" t="s">
        <v>13387</v>
      </c>
      <c r="D880" t="s">
        <v>5942</v>
      </c>
      <c r="E880" t="s">
        <v>5944</v>
      </c>
      <c r="F880">
        <v>46049</v>
      </c>
      <c r="G880" t="s">
        <v>5750</v>
      </c>
      <c r="I880" s="1"/>
      <c r="J880" t="s">
        <v>43</v>
      </c>
      <c r="P880" t="s">
        <v>43</v>
      </c>
      <c r="Q880" t="s">
        <v>43</v>
      </c>
      <c r="R880" t="s">
        <v>43</v>
      </c>
      <c r="W880" s="1"/>
      <c r="Y880" s="317"/>
      <c r="AC880" s="317"/>
    </row>
    <row r="881" spans="1:29">
      <c r="A881">
        <v>880</v>
      </c>
      <c r="B881" t="s">
        <v>13388</v>
      </c>
      <c r="C881" t="s">
        <v>13389</v>
      </c>
      <c r="D881" t="s">
        <v>5772</v>
      </c>
      <c r="E881" t="s">
        <v>5775</v>
      </c>
      <c r="F881">
        <v>45938</v>
      </c>
      <c r="G881">
        <v>45937</v>
      </c>
      <c r="I881" s="1">
        <v>45953</v>
      </c>
      <c r="J881">
        <v>10</v>
      </c>
      <c r="L881" t="s">
        <v>16353</v>
      </c>
      <c r="M881" t="s">
        <v>10832</v>
      </c>
      <c r="O881" t="s">
        <v>6518</v>
      </c>
      <c r="P881">
        <v>12</v>
      </c>
      <c r="Q881">
        <v>11</v>
      </c>
      <c r="R881">
        <v>12</v>
      </c>
      <c r="W881" s="1">
        <v>46022</v>
      </c>
      <c r="X881">
        <v>12</v>
      </c>
      <c r="Y881" s="317">
        <v>21950</v>
      </c>
      <c r="Z881">
        <v>25.12</v>
      </c>
      <c r="AA881">
        <v>12</v>
      </c>
      <c r="AB881" t="s">
        <v>411</v>
      </c>
      <c r="AC881" s="317">
        <v>56600</v>
      </c>
    </row>
    <row r="882" spans="1:29">
      <c r="A882">
        <v>881</v>
      </c>
      <c r="B882" t="s">
        <v>13390</v>
      </c>
      <c r="C882" t="s">
        <v>13391</v>
      </c>
      <c r="D882" t="s">
        <v>5772</v>
      </c>
      <c r="E882" t="s">
        <v>5775</v>
      </c>
      <c r="F882">
        <v>45931</v>
      </c>
      <c r="G882">
        <v>45930</v>
      </c>
      <c r="I882" s="1"/>
      <c r="J882" t="s">
        <v>43</v>
      </c>
      <c r="P882" t="s">
        <v>43</v>
      </c>
      <c r="Q882" t="s">
        <v>43</v>
      </c>
      <c r="R882" t="s">
        <v>43</v>
      </c>
      <c r="W882" s="1"/>
      <c r="Y882" s="317"/>
      <c r="AC882" s="317"/>
    </row>
    <row r="883" spans="1:29">
      <c r="A883">
        <v>882</v>
      </c>
      <c r="B883" t="s">
        <v>13392</v>
      </c>
      <c r="C883" t="s">
        <v>13393</v>
      </c>
      <c r="D883" t="s">
        <v>5772</v>
      </c>
      <c r="E883" t="s">
        <v>5775</v>
      </c>
      <c r="F883">
        <v>45938</v>
      </c>
      <c r="G883">
        <v>45937</v>
      </c>
      <c r="I883" s="1">
        <v>45961</v>
      </c>
      <c r="J883">
        <v>10</v>
      </c>
      <c r="L883" t="s">
        <v>16353</v>
      </c>
      <c r="M883" t="s">
        <v>10832</v>
      </c>
      <c r="O883" t="s">
        <v>6518</v>
      </c>
      <c r="P883">
        <v>1</v>
      </c>
      <c r="Q883">
        <v>11</v>
      </c>
      <c r="R883">
        <v>12</v>
      </c>
      <c r="W883" s="1">
        <v>46022</v>
      </c>
      <c r="X883">
        <v>12</v>
      </c>
      <c r="Y883" s="317">
        <v>55050</v>
      </c>
      <c r="Z883">
        <v>26.1</v>
      </c>
      <c r="AA883">
        <v>1</v>
      </c>
      <c r="AB883" t="s">
        <v>411</v>
      </c>
      <c r="AC883" s="317">
        <v>152000</v>
      </c>
    </row>
    <row r="884" spans="1:29">
      <c r="A884">
        <v>883</v>
      </c>
      <c r="B884" t="s">
        <v>13394</v>
      </c>
      <c r="C884" t="s">
        <v>13395</v>
      </c>
      <c r="D884" t="s">
        <v>5772</v>
      </c>
      <c r="E884" t="s">
        <v>5775</v>
      </c>
      <c r="F884">
        <v>45932</v>
      </c>
      <c r="G884">
        <v>45931</v>
      </c>
      <c r="I884" s="1"/>
      <c r="J884" t="s">
        <v>43</v>
      </c>
      <c r="P884" t="s">
        <v>43</v>
      </c>
      <c r="Q884" t="s">
        <v>43</v>
      </c>
      <c r="R884" t="s">
        <v>43</v>
      </c>
      <c r="W884" s="1"/>
      <c r="Y884" s="317"/>
      <c r="AC884" s="317"/>
    </row>
    <row r="885" spans="1:29">
      <c r="A885">
        <v>884</v>
      </c>
      <c r="B885" t="s">
        <v>6833</v>
      </c>
      <c r="C885" t="s">
        <v>6834</v>
      </c>
      <c r="D885" t="s">
        <v>46</v>
      </c>
      <c r="E885" t="s">
        <v>6055</v>
      </c>
      <c r="F885">
        <v>45981</v>
      </c>
      <c r="G885" t="s">
        <v>5750</v>
      </c>
      <c r="I885" s="1"/>
      <c r="J885" t="s">
        <v>43</v>
      </c>
      <c r="P885" t="s">
        <v>43</v>
      </c>
      <c r="Q885" t="s">
        <v>43</v>
      </c>
      <c r="R885" t="s">
        <v>43</v>
      </c>
      <c r="W885" s="1"/>
      <c r="Y885" s="317"/>
      <c r="AC885" s="317"/>
    </row>
    <row r="886" spans="1:29">
      <c r="A886">
        <v>885</v>
      </c>
      <c r="B886" t="s">
        <v>13396</v>
      </c>
      <c r="C886" t="s">
        <v>13397</v>
      </c>
      <c r="D886" t="s">
        <v>46</v>
      </c>
      <c r="E886" t="s">
        <v>3282</v>
      </c>
      <c r="I886" s="1">
        <v>45919</v>
      </c>
      <c r="J886">
        <v>9</v>
      </c>
      <c r="L886" t="s">
        <v>16353</v>
      </c>
      <c r="M886" t="s">
        <v>12175</v>
      </c>
      <c r="N886">
        <v>50033027</v>
      </c>
      <c r="O886" t="s">
        <v>267</v>
      </c>
      <c r="P886">
        <v>10</v>
      </c>
      <c r="Q886">
        <v>9</v>
      </c>
      <c r="R886">
        <v>10</v>
      </c>
      <c r="W886" s="1">
        <v>45961</v>
      </c>
      <c r="X886">
        <v>10</v>
      </c>
      <c r="Y886" s="317">
        <v>49480</v>
      </c>
      <c r="Z886">
        <v>25.11</v>
      </c>
      <c r="AA886">
        <v>11</v>
      </c>
      <c r="AB886" t="s">
        <v>179</v>
      </c>
      <c r="AC886" s="317">
        <v>90052</v>
      </c>
    </row>
    <row r="887" spans="1:29">
      <c r="A887">
        <v>886</v>
      </c>
      <c r="B887" t="s">
        <v>6822</v>
      </c>
      <c r="C887" t="s">
        <v>6823</v>
      </c>
      <c r="D887" t="s">
        <v>46</v>
      </c>
      <c r="E887" t="s">
        <v>5748</v>
      </c>
      <c r="F887">
        <v>45971</v>
      </c>
      <c r="G887" t="s">
        <v>5750</v>
      </c>
      <c r="I887" s="1"/>
      <c r="J887" t="s">
        <v>43</v>
      </c>
      <c r="P887" t="s">
        <v>43</v>
      </c>
      <c r="Q887" t="s">
        <v>43</v>
      </c>
      <c r="R887" t="s">
        <v>43</v>
      </c>
      <c r="W887" s="1"/>
      <c r="Y887" s="317"/>
      <c r="AC887" s="317"/>
    </row>
    <row r="888" spans="1:29">
      <c r="A888">
        <v>887</v>
      </c>
      <c r="B888" t="s">
        <v>6843</v>
      </c>
      <c r="C888" t="s">
        <v>6844</v>
      </c>
      <c r="D888" t="s">
        <v>46</v>
      </c>
      <c r="E888" t="s">
        <v>5748</v>
      </c>
      <c r="F888">
        <v>46266</v>
      </c>
      <c r="G888" t="s">
        <v>5750</v>
      </c>
      <c r="I888" s="1"/>
      <c r="J888" t="s">
        <v>43</v>
      </c>
      <c r="P888" t="s">
        <v>43</v>
      </c>
      <c r="Q888" t="s">
        <v>43</v>
      </c>
      <c r="R888" t="s">
        <v>43</v>
      </c>
      <c r="W888" s="1"/>
      <c r="Y888" s="317"/>
      <c r="AC888" s="317"/>
    </row>
    <row r="889" spans="1:29">
      <c r="A889">
        <v>888</v>
      </c>
      <c r="B889" t="s">
        <v>3280</v>
      </c>
      <c r="C889" t="s">
        <v>3281</v>
      </c>
      <c r="D889" t="s">
        <v>46</v>
      </c>
      <c r="E889" t="s">
        <v>3282</v>
      </c>
      <c r="F889">
        <v>46113</v>
      </c>
      <c r="G889" t="s">
        <v>5750</v>
      </c>
      <c r="I889" s="1"/>
      <c r="J889" t="s">
        <v>43</v>
      </c>
      <c r="P889" t="s">
        <v>43</v>
      </c>
      <c r="Q889" t="s">
        <v>43</v>
      </c>
      <c r="R889" t="s">
        <v>43</v>
      </c>
      <c r="W889" s="1"/>
      <c r="Y889" s="317"/>
      <c r="AC889" s="317"/>
    </row>
    <row r="890" spans="1:29">
      <c r="A890">
        <v>889</v>
      </c>
      <c r="B890" t="s">
        <v>13398</v>
      </c>
      <c r="C890" t="s">
        <v>13399</v>
      </c>
      <c r="D890" t="s">
        <v>46</v>
      </c>
      <c r="E890" t="s">
        <v>6161</v>
      </c>
      <c r="F890" t="s">
        <v>11478</v>
      </c>
      <c r="G890">
        <v>45933</v>
      </c>
      <c r="I890" s="1"/>
      <c r="J890" t="s">
        <v>43</v>
      </c>
      <c r="P890" t="s">
        <v>43</v>
      </c>
      <c r="Q890" t="s">
        <v>43</v>
      </c>
      <c r="R890" t="s">
        <v>43</v>
      </c>
      <c r="W890" s="1"/>
      <c r="Y890" s="317"/>
      <c r="AC890" s="317"/>
    </row>
    <row r="891" spans="1:29">
      <c r="A891">
        <v>890</v>
      </c>
      <c r="B891" t="s">
        <v>13400</v>
      </c>
      <c r="C891" t="s">
        <v>13401</v>
      </c>
      <c r="D891" t="s">
        <v>46</v>
      </c>
      <c r="E891" t="s">
        <v>6161</v>
      </c>
      <c r="F891" t="s">
        <v>11478</v>
      </c>
      <c r="G891">
        <v>45933</v>
      </c>
      <c r="I891" s="1"/>
      <c r="J891" t="s">
        <v>43</v>
      </c>
      <c r="P891" t="s">
        <v>43</v>
      </c>
      <c r="Q891" t="s">
        <v>43</v>
      </c>
      <c r="R891" t="s">
        <v>43</v>
      </c>
      <c r="W891" s="1"/>
      <c r="Y891" s="317"/>
      <c r="AC891" s="317"/>
    </row>
    <row r="892" spans="1:29">
      <c r="A892">
        <v>891</v>
      </c>
      <c r="B892" t="s">
        <v>13402</v>
      </c>
      <c r="C892" t="s">
        <v>13403</v>
      </c>
      <c r="D892" t="s">
        <v>46</v>
      </c>
      <c r="E892" t="s">
        <v>6161</v>
      </c>
      <c r="F892" t="s">
        <v>11478</v>
      </c>
      <c r="G892">
        <v>45933</v>
      </c>
      <c r="I892" s="1"/>
      <c r="J892" t="s">
        <v>43</v>
      </c>
      <c r="P892" t="s">
        <v>43</v>
      </c>
      <c r="Q892" t="s">
        <v>43</v>
      </c>
      <c r="R892" t="s">
        <v>43</v>
      </c>
      <c r="W892" s="1"/>
      <c r="Y892" s="317"/>
      <c r="AC892" s="317"/>
    </row>
    <row r="893" spans="1:29">
      <c r="A893">
        <v>892</v>
      </c>
      <c r="B893" t="s">
        <v>13404</v>
      </c>
      <c r="C893" t="s">
        <v>13405</v>
      </c>
      <c r="D893" t="s">
        <v>46</v>
      </c>
      <c r="E893" t="s">
        <v>6161</v>
      </c>
      <c r="F893" t="s">
        <v>11478</v>
      </c>
      <c r="G893">
        <v>45933</v>
      </c>
      <c r="I893" s="1"/>
      <c r="J893" t="s">
        <v>43</v>
      </c>
      <c r="P893" t="s">
        <v>43</v>
      </c>
      <c r="Q893" t="s">
        <v>43</v>
      </c>
      <c r="R893" t="s">
        <v>43</v>
      </c>
      <c r="W893" s="1"/>
      <c r="Y893" s="317"/>
      <c r="AC893" s="317"/>
    </row>
    <row r="894" spans="1:29">
      <c r="A894">
        <v>893</v>
      </c>
      <c r="B894" t="s">
        <v>13406</v>
      </c>
      <c r="C894" t="s">
        <v>13407</v>
      </c>
      <c r="D894" t="s">
        <v>46</v>
      </c>
      <c r="E894" t="s">
        <v>6161</v>
      </c>
      <c r="F894" t="s">
        <v>11478</v>
      </c>
      <c r="G894">
        <v>45926</v>
      </c>
      <c r="I894" s="1"/>
      <c r="J894" t="s">
        <v>43</v>
      </c>
      <c r="P894" t="s">
        <v>43</v>
      </c>
      <c r="Q894" t="s">
        <v>43</v>
      </c>
      <c r="R894" t="s">
        <v>43</v>
      </c>
      <c r="W894" s="1"/>
      <c r="Y894" s="317"/>
      <c r="AC894" s="317"/>
    </row>
    <row r="895" spans="1:29">
      <c r="A895">
        <v>894</v>
      </c>
      <c r="B895" t="s">
        <v>13408</v>
      </c>
      <c r="C895" t="s">
        <v>13409</v>
      </c>
      <c r="D895" t="s">
        <v>46</v>
      </c>
      <c r="E895" t="s">
        <v>6161</v>
      </c>
      <c r="F895" t="s">
        <v>11478</v>
      </c>
      <c r="G895">
        <v>45926</v>
      </c>
      <c r="I895" s="1"/>
      <c r="J895" t="s">
        <v>43</v>
      </c>
      <c r="P895" t="s">
        <v>43</v>
      </c>
      <c r="Q895" t="s">
        <v>43</v>
      </c>
      <c r="R895" t="s">
        <v>43</v>
      </c>
      <c r="W895" s="1"/>
      <c r="Y895" s="317"/>
      <c r="AC895" s="317"/>
    </row>
    <row r="896" spans="1:29">
      <c r="A896">
        <v>895</v>
      </c>
      <c r="B896" t="s">
        <v>12598</v>
      </c>
      <c r="C896" t="s">
        <v>13410</v>
      </c>
      <c r="D896" t="s">
        <v>46</v>
      </c>
      <c r="E896" t="s">
        <v>6161</v>
      </c>
      <c r="F896" t="s">
        <v>11478</v>
      </c>
      <c r="G896">
        <v>45937</v>
      </c>
      <c r="I896" s="1"/>
      <c r="J896" t="s">
        <v>43</v>
      </c>
      <c r="P896" t="s">
        <v>43</v>
      </c>
      <c r="Q896" t="s">
        <v>43</v>
      </c>
      <c r="R896" t="s">
        <v>43</v>
      </c>
      <c r="W896" s="1"/>
      <c r="Y896" s="317"/>
      <c r="AC896" s="317"/>
    </row>
    <row r="897" spans="1:29">
      <c r="A897">
        <v>896</v>
      </c>
      <c r="B897" t="s">
        <v>13411</v>
      </c>
      <c r="C897" t="s">
        <v>13412</v>
      </c>
      <c r="D897" t="s">
        <v>46</v>
      </c>
      <c r="E897" t="s">
        <v>6161</v>
      </c>
      <c r="F897" t="s">
        <v>11478</v>
      </c>
      <c r="G897">
        <v>45937</v>
      </c>
      <c r="I897" s="1">
        <v>45992</v>
      </c>
      <c r="J897">
        <v>12</v>
      </c>
      <c r="L897" t="s">
        <v>16353</v>
      </c>
      <c r="M897" t="s">
        <v>11745</v>
      </c>
      <c r="O897" t="s">
        <v>267</v>
      </c>
      <c r="P897">
        <v>2</v>
      </c>
      <c r="Q897">
        <v>1</v>
      </c>
      <c r="R897">
        <v>2</v>
      </c>
      <c r="W897" s="1">
        <v>46081</v>
      </c>
      <c r="X897">
        <v>2</v>
      </c>
      <c r="Y897" s="317">
        <v>28090</v>
      </c>
      <c r="Z897">
        <v>26.2</v>
      </c>
      <c r="AA897">
        <v>2</v>
      </c>
      <c r="AB897" t="s">
        <v>411</v>
      </c>
      <c r="AC897" s="317">
        <v>72420</v>
      </c>
    </row>
    <row r="898" spans="1:29">
      <c r="A898">
        <v>897</v>
      </c>
      <c r="B898" t="s">
        <v>13413</v>
      </c>
      <c r="C898" t="s">
        <v>13414</v>
      </c>
      <c r="D898" t="s">
        <v>46</v>
      </c>
      <c r="E898" t="s">
        <v>6161</v>
      </c>
      <c r="F898" t="s">
        <v>11478</v>
      </c>
      <c r="G898">
        <v>45926</v>
      </c>
      <c r="I898" s="1"/>
      <c r="J898" t="s">
        <v>43</v>
      </c>
      <c r="P898" t="s">
        <v>43</v>
      </c>
      <c r="Q898" t="s">
        <v>43</v>
      </c>
      <c r="R898" t="s">
        <v>43</v>
      </c>
      <c r="W898" s="1"/>
      <c r="Y898" s="317"/>
      <c r="AC898" s="317"/>
    </row>
    <row r="899" spans="1:29">
      <c r="A899">
        <v>898</v>
      </c>
      <c r="B899" t="s">
        <v>6841</v>
      </c>
      <c r="C899" t="s">
        <v>6842</v>
      </c>
      <c r="D899" t="s">
        <v>5942</v>
      </c>
      <c r="E899" t="s">
        <v>5944</v>
      </c>
      <c r="F899">
        <v>45981</v>
      </c>
      <c r="G899" t="s">
        <v>5750</v>
      </c>
      <c r="I899" s="1"/>
      <c r="J899" t="s">
        <v>43</v>
      </c>
      <c r="P899" t="s">
        <v>43</v>
      </c>
      <c r="Q899" t="s">
        <v>43</v>
      </c>
      <c r="R899" t="s">
        <v>43</v>
      </c>
      <c r="W899" s="1"/>
      <c r="Y899" s="317"/>
      <c r="AC899" s="317"/>
    </row>
    <row r="900" spans="1:29">
      <c r="A900">
        <v>899</v>
      </c>
      <c r="B900" t="s">
        <v>13415</v>
      </c>
      <c r="C900" t="s">
        <v>13416</v>
      </c>
      <c r="D900" t="s">
        <v>5772</v>
      </c>
      <c r="E900" t="s">
        <v>5775</v>
      </c>
      <c r="I900" s="1">
        <v>45922</v>
      </c>
      <c r="J900">
        <v>9</v>
      </c>
      <c r="L900" t="s">
        <v>16353</v>
      </c>
      <c r="M900" t="s">
        <v>10832</v>
      </c>
      <c r="O900" t="s">
        <v>6518</v>
      </c>
      <c r="P900">
        <v>11</v>
      </c>
      <c r="Q900">
        <v>9</v>
      </c>
      <c r="R900">
        <v>11</v>
      </c>
      <c r="W900" s="1">
        <v>45991</v>
      </c>
      <c r="X900">
        <v>11</v>
      </c>
      <c r="Y900" s="317">
        <v>28640</v>
      </c>
      <c r="Z900">
        <v>25.11</v>
      </c>
      <c r="AA900">
        <v>11</v>
      </c>
      <c r="AB900" t="s">
        <v>411</v>
      </c>
      <c r="AC900" s="317">
        <v>74990</v>
      </c>
    </row>
    <row r="901" spans="1:29">
      <c r="A901">
        <v>900</v>
      </c>
      <c r="B901" t="s">
        <v>13417</v>
      </c>
      <c r="C901" t="s">
        <v>13418</v>
      </c>
      <c r="D901" t="s">
        <v>5772</v>
      </c>
      <c r="E901" t="s">
        <v>5775</v>
      </c>
      <c r="F901">
        <v>45936</v>
      </c>
      <c r="G901">
        <v>45935</v>
      </c>
      <c r="I901" s="1"/>
      <c r="J901" t="s">
        <v>43</v>
      </c>
      <c r="P901" t="s">
        <v>43</v>
      </c>
      <c r="Q901" t="s">
        <v>43</v>
      </c>
      <c r="R901" t="s">
        <v>43</v>
      </c>
      <c r="W901" s="1"/>
      <c r="Y901" s="317"/>
      <c r="AC901" s="317"/>
    </row>
    <row r="902" spans="1:29">
      <c r="A902">
        <v>901</v>
      </c>
      <c r="B902" t="s">
        <v>6845</v>
      </c>
      <c r="C902" t="s">
        <v>6846</v>
      </c>
      <c r="D902" t="s">
        <v>46</v>
      </c>
      <c r="E902" t="s">
        <v>5829</v>
      </c>
      <c r="F902">
        <v>45981</v>
      </c>
      <c r="G902" t="s">
        <v>5750</v>
      </c>
      <c r="I902" s="1"/>
      <c r="J902" t="s">
        <v>43</v>
      </c>
      <c r="P902" t="s">
        <v>43</v>
      </c>
      <c r="Q902" t="s">
        <v>43</v>
      </c>
      <c r="R902" t="s">
        <v>43</v>
      </c>
      <c r="W902" s="1"/>
      <c r="Y902" s="317"/>
      <c r="AC902" s="317"/>
    </row>
    <row r="903" spans="1:29">
      <c r="A903">
        <v>902</v>
      </c>
      <c r="B903" t="s">
        <v>13419</v>
      </c>
      <c r="C903" t="s">
        <v>13420</v>
      </c>
      <c r="D903" t="s">
        <v>46</v>
      </c>
      <c r="E903" t="s">
        <v>6161</v>
      </c>
      <c r="F903" t="s">
        <v>13421</v>
      </c>
      <c r="G903">
        <v>45933</v>
      </c>
      <c r="I903" s="1"/>
      <c r="J903" t="s">
        <v>43</v>
      </c>
      <c r="P903" t="s">
        <v>43</v>
      </c>
      <c r="Q903" t="s">
        <v>43</v>
      </c>
      <c r="R903" t="s">
        <v>43</v>
      </c>
      <c r="W903" s="1"/>
      <c r="Y903" s="317"/>
      <c r="AC903" s="317"/>
    </row>
    <row r="904" spans="1:29">
      <c r="A904">
        <v>903</v>
      </c>
      <c r="B904" t="s">
        <v>13422</v>
      </c>
      <c r="C904" t="s">
        <v>13423</v>
      </c>
      <c r="D904" t="s">
        <v>46</v>
      </c>
      <c r="E904" t="s">
        <v>6208</v>
      </c>
      <c r="F904">
        <v>45936</v>
      </c>
      <c r="G904">
        <v>45933</v>
      </c>
      <c r="I904" s="1"/>
      <c r="J904" t="s">
        <v>43</v>
      </c>
      <c r="P904" t="s">
        <v>43</v>
      </c>
      <c r="Q904" t="s">
        <v>43</v>
      </c>
      <c r="R904" t="s">
        <v>43</v>
      </c>
      <c r="W904" s="1"/>
      <c r="Y904" s="317"/>
      <c r="AC904" s="317"/>
    </row>
    <row r="905" spans="1:29">
      <c r="A905">
        <v>904</v>
      </c>
      <c r="B905" t="s">
        <v>13424</v>
      </c>
      <c r="C905" t="s">
        <v>13425</v>
      </c>
      <c r="D905" t="s">
        <v>5772</v>
      </c>
      <c r="E905" t="s">
        <v>5775</v>
      </c>
      <c r="F905">
        <v>45938</v>
      </c>
      <c r="G905">
        <v>45937</v>
      </c>
      <c r="I905" s="1">
        <v>45961</v>
      </c>
      <c r="J905">
        <v>10</v>
      </c>
      <c r="L905" t="s">
        <v>16353</v>
      </c>
      <c r="M905" t="s">
        <v>10832</v>
      </c>
      <c r="O905" t="s">
        <v>6518</v>
      </c>
      <c r="P905">
        <v>12</v>
      </c>
      <c r="Q905">
        <v>11</v>
      </c>
      <c r="R905">
        <v>12</v>
      </c>
      <c r="W905" s="1">
        <v>46022</v>
      </c>
      <c r="X905">
        <v>12</v>
      </c>
      <c r="Y905" s="317">
        <v>21950</v>
      </c>
      <c r="Z905">
        <v>25.12</v>
      </c>
      <c r="AA905">
        <v>12</v>
      </c>
      <c r="AB905" t="s">
        <v>411</v>
      </c>
      <c r="AC905" s="317">
        <v>56600</v>
      </c>
    </row>
    <row r="906" spans="1:29">
      <c r="A906">
        <v>905</v>
      </c>
      <c r="B906" t="s">
        <v>13426</v>
      </c>
      <c r="C906" t="s">
        <v>13427</v>
      </c>
      <c r="D906" t="s">
        <v>5772</v>
      </c>
      <c r="E906" t="s">
        <v>5775</v>
      </c>
      <c r="F906">
        <v>45938</v>
      </c>
      <c r="G906">
        <v>45937</v>
      </c>
      <c r="I906" s="1"/>
      <c r="J906" t="s">
        <v>43</v>
      </c>
      <c r="P906" t="s">
        <v>43</v>
      </c>
      <c r="Q906" t="s">
        <v>43</v>
      </c>
      <c r="R906" t="s">
        <v>43</v>
      </c>
      <c r="W906" s="1"/>
      <c r="Y906" s="317"/>
      <c r="AC906" s="317"/>
    </row>
    <row r="907" spans="1:29">
      <c r="A907">
        <v>906</v>
      </c>
      <c r="B907" t="s">
        <v>13428</v>
      </c>
      <c r="C907" t="s">
        <v>13429</v>
      </c>
      <c r="D907" t="s">
        <v>5772</v>
      </c>
      <c r="E907" t="s">
        <v>5775</v>
      </c>
      <c r="F907">
        <v>45950</v>
      </c>
      <c r="G907">
        <v>45949</v>
      </c>
      <c r="I907" s="1">
        <v>45965</v>
      </c>
      <c r="J907">
        <v>11</v>
      </c>
      <c r="L907" t="s">
        <v>16353</v>
      </c>
      <c r="M907" t="s">
        <v>12207</v>
      </c>
      <c r="O907" t="s">
        <v>6518</v>
      </c>
      <c r="P907">
        <v>12</v>
      </c>
      <c r="Q907">
        <v>11</v>
      </c>
      <c r="R907">
        <v>12</v>
      </c>
      <c r="W907" s="1">
        <v>46022</v>
      </c>
      <c r="X907">
        <v>12</v>
      </c>
      <c r="Y907" s="317">
        <v>22980</v>
      </c>
      <c r="Z907">
        <v>25.12</v>
      </c>
      <c r="AA907">
        <v>12</v>
      </c>
      <c r="AB907" t="s">
        <v>411</v>
      </c>
      <c r="AC907" s="317">
        <v>59270</v>
      </c>
    </row>
    <row r="908" spans="1:29">
      <c r="A908">
        <v>907</v>
      </c>
      <c r="B908" t="s">
        <v>6861</v>
      </c>
      <c r="C908" t="s">
        <v>6862</v>
      </c>
      <c r="D908" t="s">
        <v>46</v>
      </c>
      <c r="E908" t="s">
        <v>5829</v>
      </c>
      <c r="F908">
        <v>45964</v>
      </c>
      <c r="G908" t="s">
        <v>5750</v>
      </c>
      <c r="I908" s="1"/>
      <c r="J908" t="s">
        <v>43</v>
      </c>
      <c r="P908" t="s">
        <v>43</v>
      </c>
      <c r="Q908" t="s">
        <v>43</v>
      </c>
      <c r="R908" t="s">
        <v>43</v>
      </c>
      <c r="W908" s="1"/>
      <c r="Y908" s="317"/>
      <c r="AC908" s="317"/>
    </row>
    <row r="909" spans="1:29">
      <c r="A909">
        <v>908</v>
      </c>
      <c r="B909" t="s">
        <v>6858</v>
      </c>
      <c r="C909" t="s">
        <v>6859</v>
      </c>
      <c r="D909" t="s">
        <v>46</v>
      </c>
      <c r="E909" t="s">
        <v>6055</v>
      </c>
      <c r="F909">
        <v>46001</v>
      </c>
      <c r="G909" t="s">
        <v>5750</v>
      </c>
      <c r="I909" s="1"/>
      <c r="J909" t="s">
        <v>43</v>
      </c>
      <c r="P909" t="s">
        <v>43</v>
      </c>
      <c r="Q909" t="s">
        <v>43</v>
      </c>
      <c r="R909" t="s">
        <v>43</v>
      </c>
      <c r="W909" s="1"/>
      <c r="Y909" s="317"/>
      <c r="AC909" s="317"/>
    </row>
    <row r="910" spans="1:29">
      <c r="A910">
        <v>909</v>
      </c>
      <c r="B910" t="s">
        <v>6812</v>
      </c>
      <c r="C910" t="s">
        <v>6813</v>
      </c>
      <c r="D910" t="s">
        <v>5772</v>
      </c>
      <c r="E910" t="s">
        <v>5775</v>
      </c>
      <c r="F910">
        <v>46082</v>
      </c>
      <c r="G910" t="s">
        <v>5750</v>
      </c>
      <c r="I910" s="1"/>
      <c r="J910" t="s">
        <v>43</v>
      </c>
      <c r="P910" t="s">
        <v>43</v>
      </c>
      <c r="Q910" t="s">
        <v>43</v>
      </c>
      <c r="R910" t="s">
        <v>43</v>
      </c>
      <c r="W910" s="1"/>
      <c r="Y910" s="317"/>
      <c r="AC910" s="317"/>
    </row>
    <row r="911" spans="1:29">
      <c r="A911">
        <v>910</v>
      </c>
      <c r="B911" t="s">
        <v>13430</v>
      </c>
      <c r="C911" t="s">
        <v>13359</v>
      </c>
      <c r="D911" t="s">
        <v>5772</v>
      </c>
      <c r="E911" t="s">
        <v>5775</v>
      </c>
      <c r="F911">
        <v>45931</v>
      </c>
      <c r="G911">
        <v>45930</v>
      </c>
      <c r="I911" s="1">
        <v>45980</v>
      </c>
      <c r="J911">
        <v>11</v>
      </c>
      <c r="L911" t="s">
        <v>16353</v>
      </c>
      <c r="M911" t="s">
        <v>10832</v>
      </c>
      <c r="O911" t="s">
        <v>6518</v>
      </c>
      <c r="P911">
        <v>2</v>
      </c>
      <c r="Q911">
        <v>12</v>
      </c>
      <c r="R911">
        <v>2</v>
      </c>
      <c r="W911" s="1">
        <v>46081</v>
      </c>
      <c r="X911">
        <v>2</v>
      </c>
      <c r="Y911" s="317">
        <v>34190</v>
      </c>
      <c r="Z911">
        <v>26.2</v>
      </c>
      <c r="AA911">
        <v>2</v>
      </c>
      <c r="AB911" t="s">
        <v>411</v>
      </c>
      <c r="AC911" s="317">
        <v>88040</v>
      </c>
    </row>
    <row r="912" spans="1:29">
      <c r="A912">
        <v>911</v>
      </c>
      <c r="B912" t="s">
        <v>13431</v>
      </c>
      <c r="C912" t="s">
        <v>13432</v>
      </c>
      <c r="D912" t="s">
        <v>5772</v>
      </c>
      <c r="E912" t="s">
        <v>5775</v>
      </c>
      <c r="F912">
        <v>45931</v>
      </c>
      <c r="G912">
        <v>45930</v>
      </c>
      <c r="I912" s="1"/>
      <c r="J912" t="s">
        <v>43</v>
      </c>
      <c r="P912" t="s">
        <v>43</v>
      </c>
      <c r="Q912" t="s">
        <v>43</v>
      </c>
      <c r="R912" t="s">
        <v>43</v>
      </c>
      <c r="W912" s="1"/>
      <c r="Y912" s="317"/>
      <c r="AC912" s="317"/>
    </row>
    <row r="913" spans="1:29">
      <c r="A913">
        <v>912</v>
      </c>
      <c r="B913" t="s">
        <v>13433</v>
      </c>
      <c r="C913" t="s">
        <v>13434</v>
      </c>
      <c r="D913" t="s">
        <v>5772</v>
      </c>
      <c r="E913" t="s">
        <v>5775</v>
      </c>
      <c r="F913">
        <v>45944</v>
      </c>
      <c r="G913">
        <v>45943</v>
      </c>
      <c r="I913" s="1"/>
      <c r="J913" t="s">
        <v>43</v>
      </c>
      <c r="P913" t="s">
        <v>43</v>
      </c>
      <c r="Q913" t="s">
        <v>43</v>
      </c>
      <c r="R913" t="s">
        <v>43</v>
      </c>
      <c r="W913" s="1"/>
      <c r="Y913" s="317"/>
      <c r="AC913" s="317"/>
    </row>
    <row r="914" spans="1:29">
      <c r="A914">
        <v>913</v>
      </c>
      <c r="B914" t="s">
        <v>13435</v>
      </c>
      <c r="C914" t="s">
        <v>13436</v>
      </c>
      <c r="D914" t="s">
        <v>5772</v>
      </c>
      <c r="E914" t="s">
        <v>5775</v>
      </c>
      <c r="F914">
        <v>45943</v>
      </c>
      <c r="G914">
        <v>45942</v>
      </c>
      <c r="I914" s="1"/>
      <c r="J914" t="s">
        <v>43</v>
      </c>
      <c r="P914" t="s">
        <v>43</v>
      </c>
      <c r="Q914" t="s">
        <v>43</v>
      </c>
      <c r="R914" t="s">
        <v>43</v>
      </c>
      <c r="W914" s="1"/>
      <c r="Y914" s="317"/>
      <c r="AC914" s="317"/>
    </row>
    <row r="915" spans="1:29">
      <c r="A915">
        <v>914</v>
      </c>
      <c r="B915" t="s">
        <v>13437</v>
      </c>
      <c r="C915" t="s">
        <v>13438</v>
      </c>
      <c r="D915" t="s">
        <v>5772</v>
      </c>
      <c r="E915" t="s">
        <v>5775</v>
      </c>
      <c r="F915">
        <v>45950</v>
      </c>
      <c r="G915">
        <v>45949</v>
      </c>
      <c r="I915" s="1"/>
      <c r="J915" t="s">
        <v>43</v>
      </c>
      <c r="P915" t="s">
        <v>43</v>
      </c>
      <c r="Q915" t="s">
        <v>43</v>
      </c>
      <c r="R915" t="s">
        <v>43</v>
      </c>
      <c r="W915" s="1"/>
      <c r="Y915" s="317"/>
      <c r="AC915" s="317"/>
    </row>
    <row r="916" spans="1:29">
      <c r="A916">
        <v>915</v>
      </c>
      <c r="B916" t="s">
        <v>13439</v>
      </c>
      <c r="C916" t="s">
        <v>13440</v>
      </c>
      <c r="D916" t="s">
        <v>46</v>
      </c>
      <c r="E916" t="s">
        <v>5829</v>
      </c>
      <c r="I916" s="1">
        <v>45925</v>
      </c>
      <c r="J916">
        <v>9</v>
      </c>
      <c r="L916" t="s">
        <v>16353</v>
      </c>
      <c r="M916" t="s">
        <v>12175</v>
      </c>
      <c r="N916">
        <v>50034183</v>
      </c>
      <c r="O916" t="s">
        <v>6518</v>
      </c>
      <c r="P916">
        <v>1</v>
      </c>
      <c r="Q916">
        <v>11</v>
      </c>
      <c r="R916">
        <v>12</v>
      </c>
      <c r="S916" t="s">
        <v>12187</v>
      </c>
      <c r="W916" s="1">
        <v>46022</v>
      </c>
      <c r="X916">
        <v>12</v>
      </c>
      <c r="Y916" s="317">
        <v>126630</v>
      </c>
      <c r="Z916">
        <v>26.2</v>
      </c>
      <c r="AA916">
        <v>2</v>
      </c>
      <c r="AB916" t="s">
        <v>179</v>
      </c>
      <c r="AC916" s="317">
        <v>189707</v>
      </c>
    </row>
    <row r="917" spans="1:29">
      <c r="A917">
        <v>916</v>
      </c>
      <c r="B917" t="s">
        <v>6865</v>
      </c>
      <c r="C917" t="s">
        <v>13441</v>
      </c>
      <c r="D917" t="s">
        <v>46</v>
      </c>
      <c r="E917" t="s">
        <v>5829</v>
      </c>
      <c r="F917" t="s">
        <v>11478</v>
      </c>
      <c r="G917">
        <v>45994</v>
      </c>
      <c r="I917" s="1"/>
      <c r="J917" t="s">
        <v>43</v>
      </c>
      <c r="P917" t="s">
        <v>43</v>
      </c>
      <c r="Q917" t="s">
        <v>43</v>
      </c>
      <c r="R917" t="s">
        <v>43</v>
      </c>
      <c r="W917" s="1"/>
      <c r="Y917" s="317"/>
      <c r="AC917" s="317"/>
    </row>
    <row r="918" spans="1:29">
      <c r="A918">
        <v>917</v>
      </c>
      <c r="B918" t="s">
        <v>6865</v>
      </c>
      <c r="C918" t="s">
        <v>13442</v>
      </c>
      <c r="D918" t="s">
        <v>46</v>
      </c>
      <c r="E918" t="s">
        <v>5829</v>
      </c>
      <c r="F918" t="s">
        <v>11478</v>
      </c>
      <c r="G918">
        <v>45989</v>
      </c>
      <c r="I918" s="1"/>
      <c r="J918" t="s">
        <v>43</v>
      </c>
      <c r="P918" t="s">
        <v>43</v>
      </c>
      <c r="Q918" t="s">
        <v>43</v>
      </c>
      <c r="R918" t="s">
        <v>43</v>
      </c>
      <c r="W918" s="1"/>
      <c r="Y918" s="317"/>
      <c r="AC918" s="317"/>
    </row>
    <row r="919" spans="1:29">
      <c r="A919">
        <v>918</v>
      </c>
      <c r="B919" t="s">
        <v>13443</v>
      </c>
      <c r="C919" t="s">
        <v>6664</v>
      </c>
      <c r="D919" t="s">
        <v>46</v>
      </c>
      <c r="E919" t="s">
        <v>3282</v>
      </c>
      <c r="F919">
        <v>45945</v>
      </c>
      <c r="G919">
        <v>45941</v>
      </c>
      <c r="I919" s="1"/>
      <c r="J919" t="s">
        <v>43</v>
      </c>
      <c r="P919" t="s">
        <v>43</v>
      </c>
      <c r="Q919" t="s">
        <v>43</v>
      </c>
      <c r="R919" t="s">
        <v>43</v>
      </c>
      <c r="W919" s="1"/>
      <c r="Y919" s="317"/>
      <c r="AC919" s="317"/>
    </row>
    <row r="920" spans="1:29">
      <c r="A920">
        <v>919</v>
      </c>
      <c r="B920" t="s">
        <v>13444</v>
      </c>
      <c r="C920" t="s">
        <v>13445</v>
      </c>
      <c r="D920" t="s">
        <v>5772</v>
      </c>
      <c r="E920" t="s">
        <v>5775</v>
      </c>
      <c r="F920">
        <v>45945</v>
      </c>
      <c r="G920">
        <v>45944</v>
      </c>
      <c r="I920" s="1"/>
      <c r="J920" t="s">
        <v>43</v>
      </c>
      <c r="P920" t="s">
        <v>43</v>
      </c>
      <c r="Q920" t="s">
        <v>43</v>
      </c>
      <c r="R920" t="s">
        <v>43</v>
      </c>
      <c r="W920" s="1"/>
      <c r="Y920" s="317"/>
      <c r="AC920" s="317"/>
    </row>
    <row r="921" spans="1:29">
      <c r="A921">
        <v>920</v>
      </c>
      <c r="B921" t="s">
        <v>13446</v>
      </c>
      <c r="C921" t="s">
        <v>13447</v>
      </c>
      <c r="D921" t="s">
        <v>5772</v>
      </c>
      <c r="E921" t="s">
        <v>5775</v>
      </c>
      <c r="F921">
        <v>45948</v>
      </c>
      <c r="G921">
        <v>45947</v>
      </c>
      <c r="I921" s="1"/>
      <c r="J921" t="s">
        <v>43</v>
      </c>
      <c r="P921" t="s">
        <v>43</v>
      </c>
      <c r="Q921" t="s">
        <v>43</v>
      </c>
      <c r="R921" t="s">
        <v>43</v>
      </c>
      <c r="W921" s="1"/>
      <c r="Y921" s="317"/>
      <c r="AC921" s="317"/>
    </row>
    <row r="922" spans="1:29">
      <c r="A922">
        <v>921</v>
      </c>
      <c r="B922" t="s">
        <v>13448</v>
      </c>
      <c r="C922" t="s">
        <v>13449</v>
      </c>
      <c r="D922" t="s">
        <v>5772</v>
      </c>
      <c r="E922" t="s">
        <v>5775</v>
      </c>
      <c r="F922" t="s">
        <v>13450</v>
      </c>
      <c r="G922" t="s">
        <v>13451</v>
      </c>
      <c r="I922" s="1">
        <v>45994</v>
      </c>
      <c r="J922">
        <v>12</v>
      </c>
      <c r="L922" t="s">
        <v>16353</v>
      </c>
      <c r="M922" t="s">
        <v>10832</v>
      </c>
      <c r="O922" t="s">
        <v>6518</v>
      </c>
      <c r="P922">
        <v>2</v>
      </c>
      <c r="Q922">
        <v>12</v>
      </c>
      <c r="R922">
        <v>2</v>
      </c>
      <c r="W922" s="1">
        <v>46081</v>
      </c>
      <c r="X922">
        <v>2</v>
      </c>
      <c r="Y922" s="317">
        <v>27740</v>
      </c>
      <c r="Z922">
        <v>26.2</v>
      </c>
      <c r="AA922">
        <v>2</v>
      </c>
      <c r="AB922" t="s">
        <v>411</v>
      </c>
      <c r="AC922" s="317">
        <v>71530</v>
      </c>
    </row>
    <row r="923" spans="1:29">
      <c r="A923">
        <v>922</v>
      </c>
      <c r="B923" t="s">
        <v>13452</v>
      </c>
      <c r="C923" t="s">
        <v>13453</v>
      </c>
      <c r="D923" t="s">
        <v>5772</v>
      </c>
      <c r="E923" t="s">
        <v>5775</v>
      </c>
      <c r="F923">
        <v>45950</v>
      </c>
      <c r="G923">
        <v>45949</v>
      </c>
      <c r="I923" s="1"/>
      <c r="J923" t="s">
        <v>43</v>
      </c>
      <c r="P923" t="s">
        <v>43</v>
      </c>
      <c r="Q923" t="s">
        <v>43</v>
      </c>
      <c r="R923" t="s">
        <v>43</v>
      </c>
      <c r="W923" s="1"/>
      <c r="Y923" s="317"/>
      <c r="AC923" s="317"/>
    </row>
    <row r="924" spans="1:29">
      <c r="A924">
        <v>923</v>
      </c>
      <c r="B924" t="s">
        <v>13454</v>
      </c>
      <c r="C924" t="s">
        <v>13455</v>
      </c>
      <c r="D924" t="s">
        <v>5772</v>
      </c>
      <c r="E924" t="s">
        <v>5775</v>
      </c>
      <c r="I924" s="1">
        <v>45929</v>
      </c>
      <c r="J924">
        <v>9</v>
      </c>
      <c r="L924" t="s">
        <v>16353</v>
      </c>
      <c r="M924" t="s">
        <v>12268</v>
      </c>
      <c r="N924">
        <v>50034557</v>
      </c>
      <c r="O924" t="s">
        <v>6518</v>
      </c>
      <c r="P924">
        <v>1</v>
      </c>
      <c r="Q924">
        <v>11</v>
      </c>
      <c r="R924">
        <v>12</v>
      </c>
      <c r="S924" t="s">
        <v>5814</v>
      </c>
      <c r="W924" s="1">
        <v>46022</v>
      </c>
      <c r="X924">
        <v>12</v>
      </c>
      <c r="Y924" s="317">
        <v>46850</v>
      </c>
      <c r="Z924">
        <v>26.1</v>
      </c>
      <c r="AA924">
        <v>1</v>
      </c>
      <c r="AB924" t="s">
        <v>95</v>
      </c>
      <c r="AC924" s="317">
        <v>80967</v>
      </c>
    </row>
    <row r="925" spans="1:29">
      <c r="A925">
        <v>924</v>
      </c>
      <c r="B925" t="s">
        <v>6882</v>
      </c>
      <c r="C925" t="s">
        <v>6883</v>
      </c>
      <c r="D925" t="s">
        <v>5772</v>
      </c>
      <c r="E925" t="s">
        <v>5775</v>
      </c>
      <c r="F925">
        <v>46032</v>
      </c>
      <c r="G925" t="s">
        <v>5750</v>
      </c>
      <c r="I925" s="1"/>
      <c r="J925" t="s">
        <v>43</v>
      </c>
      <c r="P925" t="s">
        <v>43</v>
      </c>
      <c r="Q925" t="s">
        <v>43</v>
      </c>
      <c r="R925" t="s">
        <v>43</v>
      </c>
      <c r="W925" s="1"/>
      <c r="Y925" s="317"/>
      <c r="AC925" s="317"/>
    </row>
    <row r="926" spans="1:29">
      <c r="A926">
        <v>925</v>
      </c>
      <c r="B926" t="s">
        <v>13456</v>
      </c>
      <c r="C926" t="s">
        <v>13457</v>
      </c>
      <c r="D926" t="s">
        <v>46</v>
      </c>
      <c r="E926" t="s">
        <v>6161</v>
      </c>
      <c r="F926" t="s">
        <v>11478</v>
      </c>
      <c r="G926">
        <v>45940</v>
      </c>
      <c r="I926" s="1"/>
      <c r="J926" t="s">
        <v>43</v>
      </c>
      <c r="P926" t="s">
        <v>43</v>
      </c>
      <c r="Q926" t="s">
        <v>43</v>
      </c>
      <c r="R926" t="s">
        <v>43</v>
      </c>
      <c r="W926" s="1"/>
      <c r="Y926" s="317"/>
      <c r="AC926" s="317"/>
    </row>
    <row r="927" spans="1:29">
      <c r="A927">
        <v>926</v>
      </c>
      <c r="B927" t="s">
        <v>13458</v>
      </c>
      <c r="C927" t="s">
        <v>13459</v>
      </c>
      <c r="D927" t="s">
        <v>46</v>
      </c>
      <c r="E927" t="s">
        <v>6161</v>
      </c>
      <c r="F927" t="s">
        <v>11478</v>
      </c>
      <c r="G927">
        <v>45940</v>
      </c>
      <c r="I927" s="1"/>
      <c r="J927" t="s">
        <v>43</v>
      </c>
      <c r="P927" t="s">
        <v>43</v>
      </c>
      <c r="Q927" t="s">
        <v>43</v>
      </c>
      <c r="R927" t="s">
        <v>43</v>
      </c>
      <c r="W927" s="1"/>
      <c r="Y927" s="317"/>
      <c r="AC927" s="317"/>
    </row>
    <row r="928" spans="1:29">
      <c r="A928">
        <v>927</v>
      </c>
      <c r="B928" t="s">
        <v>13460</v>
      </c>
      <c r="C928" t="s">
        <v>13461</v>
      </c>
      <c r="D928" t="s">
        <v>46</v>
      </c>
      <c r="E928" t="s">
        <v>6161</v>
      </c>
      <c r="F928" t="s">
        <v>11478</v>
      </c>
      <c r="G928">
        <v>45940</v>
      </c>
      <c r="I928" s="1"/>
      <c r="J928" t="s">
        <v>43</v>
      </c>
      <c r="P928" t="s">
        <v>43</v>
      </c>
      <c r="Q928" t="s">
        <v>43</v>
      </c>
      <c r="R928" t="s">
        <v>43</v>
      </c>
      <c r="W928" s="1"/>
      <c r="Y928" s="317"/>
      <c r="AC928" s="317"/>
    </row>
    <row r="929" spans="1:29">
      <c r="A929">
        <v>928</v>
      </c>
      <c r="B929" t="s">
        <v>13462</v>
      </c>
      <c r="C929" t="s">
        <v>13463</v>
      </c>
      <c r="D929" t="s">
        <v>46</v>
      </c>
      <c r="E929" t="s">
        <v>6161</v>
      </c>
      <c r="F929" t="s">
        <v>13464</v>
      </c>
      <c r="G929">
        <v>45936</v>
      </c>
      <c r="I929" s="1"/>
      <c r="J929" t="s">
        <v>43</v>
      </c>
      <c r="P929" t="s">
        <v>43</v>
      </c>
      <c r="Q929" t="s">
        <v>43</v>
      </c>
      <c r="R929" t="s">
        <v>43</v>
      </c>
      <c r="W929" s="1"/>
      <c r="Y929" s="317"/>
      <c r="AC929" s="317"/>
    </row>
    <row r="930" spans="1:29">
      <c r="A930">
        <v>929</v>
      </c>
      <c r="B930" t="s">
        <v>13465</v>
      </c>
      <c r="C930" t="s">
        <v>13466</v>
      </c>
      <c r="D930" t="s">
        <v>46</v>
      </c>
      <c r="E930" t="s">
        <v>6161</v>
      </c>
      <c r="F930" t="s">
        <v>11478</v>
      </c>
      <c r="G930">
        <v>45940</v>
      </c>
      <c r="I930" s="1"/>
      <c r="J930" t="s">
        <v>43</v>
      </c>
      <c r="P930" t="s">
        <v>43</v>
      </c>
      <c r="Q930" t="s">
        <v>43</v>
      </c>
      <c r="R930" t="s">
        <v>43</v>
      </c>
      <c r="W930" s="1"/>
      <c r="Y930" s="317"/>
      <c r="AC930" s="317"/>
    </row>
    <row r="931" spans="1:29">
      <c r="A931">
        <v>930</v>
      </c>
      <c r="B931" t="s">
        <v>13467</v>
      </c>
      <c r="C931" t="s">
        <v>13468</v>
      </c>
      <c r="D931" t="s">
        <v>46</v>
      </c>
      <c r="E931" t="s">
        <v>6161</v>
      </c>
      <c r="F931" t="s">
        <v>11478</v>
      </c>
      <c r="G931">
        <v>45940</v>
      </c>
      <c r="I931" s="1"/>
      <c r="J931" t="s">
        <v>43</v>
      </c>
      <c r="P931" t="s">
        <v>43</v>
      </c>
      <c r="Q931" t="s">
        <v>43</v>
      </c>
      <c r="R931" t="s">
        <v>43</v>
      </c>
      <c r="W931" s="1"/>
      <c r="Y931" s="317"/>
      <c r="AC931" s="317"/>
    </row>
    <row r="932" spans="1:29">
      <c r="A932">
        <v>931</v>
      </c>
      <c r="B932" t="s">
        <v>13376</v>
      </c>
      <c r="C932" t="s">
        <v>13469</v>
      </c>
      <c r="D932" t="s">
        <v>46</v>
      </c>
      <c r="E932" t="s">
        <v>5754</v>
      </c>
      <c r="F932">
        <v>45939</v>
      </c>
      <c r="G932">
        <v>45938</v>
      </c>
      <c r="I932" s="1"/>
      <c r="J932" t="s">
        <v>43</v>
      </c>
      <c r="P932" t="s">
        <v>43</v>
      </c>
      <c r="Q932" t="s">
        <v>43</v>
      </c>
      <c r="R932" t="s">
        <v>43</v>
      </c>
      <c r="W932" s="1"/>
      <c r="Y932" s="317"/>
      <c r="AC932" s="317"/>
    </row>
    <row r="933" spans="1:29">
      <c r="A933">
        <v>932</v>
      </c>
      <c r="B933" t="s">
        <v>6872</v>
      </c>
      <c r="C933" t="s">
        <v>6873</v>
      </c>
      <c r="D933" t="s">
        <v>46</v>
      </c>
      <c r="E933" t="s">
        <v>5748</v>
      </c>
      <c r="F933">
        <v>45986</v>
      </c>
      <c r="G933" t="s">
        <v>5750</v>
      </c>
      <c r="I933" s="1"/>
      <c r="J933" t="s">
        <v>43</v>
      </c>
      <c r="P933" t="s">
        <v>43</v>
      </c>
      <c r="Q933" t="s">
        <v>43</v>
      </c>
      <c r="R933" t="s">
        <v>43</v>
      </c>
      <c r="W933" s="1"/>
      <c r="Y933" s="317"/>
      <c r="AC933" s="317"/>
    </row>
    <row r="934" spans="1:29">
      <c r="A934">
        <v>933</v>
      </c>
      <c r="B934" t="s">
        <v>13470</v>
      </c>
      <c r="C934" t="s">
        <v>13471</v>
      </c>
      <c r="D934" t="s">
        <v>5942</v>
      </c>
      <c r="E934" t="s">
        <v>6890</v>
      </c>
      <c r="F934">
        <v>45948</v>
      </c>
      <c r="G934">
        <v>45947</v>
      </c>
      <c r="I934" s="1"/>
      <c r="J934" t="s">
        <v>43</v>
      </c>
      <c r="P934" t="s">
        <v>43</v>
      </c>
      <c r="Q934" t="s">
        <v>43</v>
      </c>
      <c r="R934" t="s">
        <v>43</v>
      </c>
      <c r="W934" s="1"/>
      <c r="Y934" s="317"/>
      <c r="AC934" s="317"/>
    </row>
    <row r="935" spans="1:29">
      <c r="A935">
        <v>934</v>
      </c>
      <c r="B935" t="s">
        <v>13472</v>
      </c>
      <c r="C935" t="s">
        <v>13473</v>
      </c>
      <c r="D935" t="s">
        <v>46</v>
      </c>
      <c r="E935" t="s">
        <v>6161</v>
      </c>
      <c r="F935" t="s">
        <v>12648</v>
      </c>
      <c r="G935">
        <v>45933</v>
      </c>
      <c r="I935" s="1"/>
      <c r="J935" t="s">
        <v>43</v>
      </c>
      <c r="P935" t="s">
        <v>43</v>
      </c>
      <c r="Q935" t="s">
        <v>43</v>
      </c>
      <c r="R935" t="s">
        <v>43</v>
      </c>
      <c r="W935" s="1"/>
      <c r="Y935" s="317"/>
      <c r="AC935" s="317"/>
    </row>
    <row r="936" spans="1:29">
      <c r="A936">
        <v>935</v>
      </c>
      <c r="B936" t="s">
        <v>13474</v>
      </c>
      <c r="C936" t="s">
        <v>13475</v>
      </c>
      <c r="D936" t="s">
        <v>5942</v>
      </c>
      <c r="E936" t="s">
        <v>6890</v>
      </c>
      <c r="F936">
        <v>45946</v>
      </c>
      <c r="G936">
        <v>45945</v>
      </c>
      <c r="I936" s="1">
        <v>46041</v>
      </c>
      <c r="J936">
        <v>1</v>
      </c>
      <c r="L936" t="s">
        <v>16353</v>
      </c>
      <c r="M936" t="s">
        <v>10832</v>
      </c>
      <c r="O936" t="s">
        <v>6518</v>
      </c>
      <c r="P936" t="s">
        <v>43</v>
      </c>
      <c r="Q936">
        <v>1</v>
      </c>
      <c r="R936" t="s">
        <v>43</v>
      </c>
      <c r="W936" s="1"/>
      <c r="Y936" s="317"/>
      <c r="AC936" s="317"/>
    </row>
    <row r="937" spans="1:29">
      <c r="A937">
        <v>936</v>
      </c>
      <c r="B937" t="s">
        <v>13476</v>
      </c>
      <c r="C937" t="s">
        <v>13477</v>
      </c>
      <c r="D937" t="s">
        <v>5772</v>
      </c>
      <c r="E937" t="s">
        <v>5775</v>
      </c>
      <c r="I937" s="1">
        <v>45931</v>
      </c>
      <c r="J937">
        <v>10</v>
      </c>
      <c r="L937" t="s">
        <v>16353</v>
      </c>
      <c r="M937" t="s">
        <v>12268</v>
      </c>
      <c r="N937">
        <v>50032318</v>
      </c>
      <c r="O937" t="s">
        <v>6518</v>
      </c>
      <c r="P937">
        <v>12</v>
      </c>
      <c r="Q937">
        <v>11</v>
      </c>
      <c r="R937">
        <v>12</v>
      </c>
      <c r="S937" t="s">
        <v>12187</v>
      </c>
      <c r="W937" s="1">
        <v>46022</v>
      </c>
      <c r="X937">
        <v>12</v>
      </c>
      <c r="Y937" s="317">
        <v>25010</v>
      </c>
      <c r="Z937">
        <v>25.12</v>
      </c>
      <c r="AA937">
        <v>12</v>
      </c>
      <c r="AB937" t="s">
        <v>95</v>
      </c>
      <c r="AC937" s="317">
        <v>44800</v>
      </c>
    </row>
    <row r="938" spans="1:29">
      <c r="A938">
        <v>937</v>
      </c>
      <c r="B938" t="s">
        <v>13478</v>
      </c>
      <c r="C938" t="s">
        <v>13479</v>
      </c>
      <c r="D938" t="s">
        <v>5772</v>
      </c>
      <c r="E938" t="s">
        <v>5775</v>
      </c>
      <c r="I938" s="1">
        <v>45931</v>
      </c>
      <c r="J938">
        <v>10</v>
      </c>
      <c r="L938" t="s">
        <v>16353</v>
      </c>
      <c r="M938" t="s">
        <v>12268</v>
      </c>
      <c r="N938">
        <v>50032322</v>
      </c>
      <c r="O938" t="s">
        <v>6518</v>
      </c>
      <c r="P938" t="s">
        <v>43</v>
      </c>
      <c r="Q938">
        <v>11</v>
      </c>
      <c r="R938" t="s">
        <v>43</v>
      </c>
      <c r="W938" s="1"/>
      <c r="Y938" s="317"/>
      <c r="AC938" s="317"/>
    </row>
    <row r="939" spans="1:29">
      <c r="A939">
        <v>938</v>
      </c>
      <c r="B939" t="s">
        <v>13480</v>
      </c>
      <c r="C939" t="s">
        <v>13481</v>
      </c>
      <c r="D939" t="s">
        <v>5772</v>
      </c>
      <c r="E939" t="s">
        <v>5775</v>
      </c>
      <c r="I939" s="1">
        <v>45931</v>
      </c>
      <c r="J939">
        <v>10</v>
      </c>
      <c r="L939" t="s">
        <v>16353</v>
      </c>
      <c r="M939" t="s">
        <v>12268</v>
      </c>
      <c r="N939">
        <v>50032326</v>
      </c>
      <c r="O939" t="s">
        <v>6518</v>
      </c>
      <c r="P939" t="s">
        <v>43</v>
      </c>
      <c r="Q939">
        <v>11</v>
      </c>
      <c r="R939" t="s">
        <v>43</v>
      </c>
      <c r="W939" s="1"/>
      <c r="Y939" s="317"/>
      <c r="AC939" s="317"/>
    </row>
    <row r="940" spans="1:29">
      <c r="A940">
        <v>939</v>
      </c>
      <c r="B940" t="s">
        <v>13482</v>
      </c>
      <c r="C940" t="s">
        <v>13483</v>
      </c>
      <c r="D940" t="s">
        <v>46</v>
      </c>
      <c r="E940" t="s">
        <v>3282</v>
      </c>
      <c r="I940" s="1">
        <v>45932</v>
      </c>
      <c r="J940">
        <v>10</v>
      </c>
      <c r="L940" t="s">
        <v>16353</v>
      </c>
      <c r="M940" t="s">
        <v>12175</v>
      </c>
      <c r="N940">
        <v>50035127</v>
      </c>
      <c r="O940" t="s">
        <v>267</v>
      </c>
      <c r="P940" t="s">
        <v>43</v>
      </c>
      <c r="Q940">
        <v>11</v>
      </c>
      <c r="R940" t="s">
        <v>43</v>
      </c>
      <c r="W940" s="1"/>
      <c r="Y940" s="317"/>
      <c r="AC940" s="317"/>
    </row>
    <row r="941" spans="1:29">
      <c r="A941">
        <v>940</v>
      </c>
      <c r="B941" t="s">
        <v>13484</v>
      </c>
      <c r="C941" t="s">
        <v>13485</v>
      </c>
      <c r="D941" t="s">
        <v>46</v>
      </c>
      <c r="E941" t="s">
        <v>3282</v>
      </c>
      <c r="I941" s="1">
        <v>45932</v>
      </c>
      <c r="J941">
        <v>10</v>
      </c>
      <c r="L941" t="s">
        <v>16353</v>
      </c>
      <c r="M941" t="s">
        <v>12175</v>
      </c>
      <c r="N941">
        <v>50035138</v>
      </c>
      <c r="O941" t="s">
        <v>267</v>
      </c>
      <c r="P941" t="s">
        <v>43</v>
      </c>
      <c r="Q941">
        <v>11</v>
      </c>
      <c r="R941" t="s">
        <v>43</v>
      </c>
      <c r="W941" s="1"/>
      <c r="Y941" s="317"/>
      <c r="AC941" s="317"/>
    </row>
    <row r="942" spans="1:29">
      <c r="A942">
        <v>941</v>
      </c>
      <c r="B942" t="s">
        <v>6893</v>
      </c>
      <c r="C942" t="s">
        <v>6894</v>
      </c>
      <c r="D942" t="s">
        <v>46</v>
      </c>
      <c r="E942" t="s">
        <v>5748</v>
      </c>
      <c r="F942">
        <v>45992</v>
      </c>
      <c r="G942" t="s">
        <v>5750</v>
      </c>
      <c r="I942" s="1"/>
      <c r="J942" t="s">
        <v>43</v>
      </c>
      <c r="P942" t="s">
        <v>43</v>
      </c>
      <c r="Q942" t="s">
        <v>43</v>
      </c>
      <c r="R942" t="s">
        <v>43</v>
      </c>
      <c r="W942" s="1"/>
      <c r="Y942" s="317"/>
      <c r="AC942" s="317"/>
    </row>
    <row r="943" spans="1:29">
      <c r="A943">
        <v>942</v>
      </c>
      <c r="B943" t="s">
        <v>13486</v>
      </c>
      <c r="C943" t="s">
        <v>13487</v>
      </c>
      <c r="D943" t="s">
        <v>46</v>
      </c>
      <c r="E943" t="s">
        <v>6161</v>
      </c>
      <c r="F943" t="s">
        <v>11478</v>
      </c>
      <c r="G943">
        <v>45947</v>
      </c>
      <c r="I943" s="1"/>
      <c r="J943" t="s">
        <v>43</v>
      </c>
      <c r="P943" t="s">
        <v>43</v>
      </c>
      <c r="Q943" t="s">
        <v>43</v>
      </c>
      <c r="R943" t="s">
        <v>43</v>
      </c>
      <c r="W943" s="1"/>
      <c r="Y943" s="317"/>
      <c r="AC943" s="317"/>
    </row>
    <row r="944" spans="1:29">
      <c r="A944">
        <v>943</v>
      </c>
      <c r="B944" t="s">
        <v>13488</v>
      </c>
      <c r="C944" t="s">
        <v>13489</v>
      </c>
      <c r="D944" t="s">
        <v>46</v>
      </c>
      <c r="E944" t="s">
        <v>6161</v>
      </c>
      <c r="F944" t="s">
        <v>11478</v>
      </c>
      <c r="G944">
        <v>45947</v>
      </c>
      <c r="I944" s="1"/>
      <c r="J944" t="s">
        <v>43</v>
      </c>
      <c r="P944" t="s">
        <v>43</v>
      </c>
      <c r="Q944" t="s">
        <v>43</v>
      </c>
      <c r="R944" t="s">
        <v>43</v>
      </c>
      <c r="W944" s="1"/>
      <c r="Y944" s="317"/>
      <c r="AC944" s="317"/>
    </row>
    <row r="945" spans="1:29">
      <c r="A945">
        <v>944</v>
      </c>
      <c r="B945" t="s">
        <v>13490</v>
      </c>
      <c r="C945" t="s">
        <v>13491</v>
      </c>
      <c r="D945" t="s">
        <v>46</v>
      </c>
      <c r="E945" t="s">
        <v>6208</v>
      </c>
      <c r="F945">
        <v>45950</v>
      </c>
      <c r="G945">
        <v>45948</v>
      </c>
      <c r="I945" s="1"/>
      <c r="J945" t="s">
        <v>43</v>
      </c>
      <c r="P945" t="s">
        <v>43</v>
      </c>
      <c r="Q945" t="s">
        <v>43</v>
      </c>
      <c r="R945" t="s">
        <v>43</v>
      </c>
      <c r="W945" s="1"/>
      <c r="Y945" s="317"/>
      <c r="AC945" s="317"/>
    </row>
    <row r="946" spans="1:29">
      <c r="A946">
        <v>945</v>
      </c>
      <c r="B946" t="s">
        <v>6947</v>
      </c>
      <c r="C946" t="s">
        <v>6948</v>
      </c>
      <c r="D946" t="s">
        <v>46</v>
      </c>
      <c r="E946" t="s">
        <v>6055</v>
      </c>
      <c r="F946">
        <v>46266</v>
      </c>
      <c r="G946" t="s">
        <v>5750</v>
      </c>
      <c r="I946" s="1"/>
      <c r="J946" t="s">
        <v>43</v>
      </c>
      <c r="P946" t="s">
        <v>43</v>
      </c>
      <c r="Q946" t="s">
        <v>43</v>
      </c>
      <c r="R946" t="s">
        <v>43</v>
      </c>
      <c r="W946" s="1"/>
      <c r="Y946" s="317"/>
      <c r="AC946" s="317"/>
    </row>
    <row r="947" spans="1:29">
      <c r="A947">
        <v>946</v>
      </c>
      <c r="B947" t="s">
        <v>13492</v>
      </c>
      <c r="C947" t="s">
        <v>6818</v>
      </c>
      <c r="D947" t="s">
        <v>46</v>
      </c>
      <c r="E947" t="s">
        <v>6055</v>
      </c>
      <c r="F947">
        <v>46006</v>
      </c>
      <c r="G947" t="s">
        <v>5750</v>
      </c>
      <c r="I947" s="1"/>
      <c r="J947" t="s">
        <v>43</v>
      </c>
      <c r="P947" t="s">
        <v>43</v>
      </c>
      <c r="Q947" t="s">
        <v>43</v>
      </c>
      <c r="R947" t="s">
        <v>43</v>
      </c>
      <c r="W947" s="1"/>
      <c r="Y947" s="317"/>
      <c r="AC947" s="317"/>
    </row>
    <row r="948" spans="1:29">
      <c r="A948">
        <v>947</v>
      </c>
      <c r="B948" t="s">
        <v>6897</v>
      </c>
      <c r="C948" t="s">
        <v>6898</v>
      </c>
      <c r="D948" t="s">
        <v>5942</v>
      </c>
      <c r="E948" t="s">
        <v>6890</v>
      </c>
      <c r="F948">
        <v>46113</v>
      </c>
      <c r="G948" t="s">
        <v>5750</v>
      </c>
      <c r="I948" s="1"/>
      <c r="J948" t="s">
        <v>43</v>
      </c>
      <c r="P948" t="s">
        <v>43</v>
      </c>
      <c r="Q948" t="s">
        <v>43</v>
      </c>
      <c r="R948" t="s">
        <v>43</v>
      </c>
      <c r="W948" s="1"/>
      <c r="Y948" s="317"/>
      <c r="AC948" s="317"/>
    </row>
    <row r="949" spans="1:29">
      <c r="A949">
        <v>948</v>
      </c>
      <c r="B949" t="s">
        <v>6900</v>
      </c>
      <c r="C949" t="s">
        <v>6901</v>
      </c>
      <c r="D949" t="s">
        <v>5942</v>
      </c>
      <c r="E949" t="s">
        <v>6890</v>
      </c>
      <c r="F949">
        <v>46113</v>
      </c>
      <c r="G949" t="s">
        <v>5750</v>
      </c>
      <c r="I949" s="1"/>
      <c r="J949" t="s">
        <v>43</v>
      </c>
      <c r="P949" t="s">
        <v>43</v>
      </c>
      <c r="Q949" t="s">
        <v>43</v>
      </c>
      <c r="R949" t="s">
        <v>43</v>
      </c>
      <c r="W949" s="1"/>
      <c r="Y949" s="317"/>
      <c r="AC949" s="317"/>
    </row>
    <row r="950" spans="1:29">
      <c r="A950">
        <v>949</v>
      </c>
      <c r="B950" t="s">
        <v>13031</v>
      </c>
      <c r="C950" t="s">
        <v>13494</v>
      </c>
      <c r="D950" t="s">
        <v>5772</v>
      </c>
      <c r="E950" t="s">
        <v>5775</v>
      </c>
      <c r="F950">
        <v>45950</v>
      </c>
      <c r="G950">
        <v>45949</v>
      </c>
      <c r="I950" s="1">
        <v>45996</v>
      </c>
      <c r="J950">
        <v>12</v>
      </c>
      <c r="L950" t="s">
        <v>16353</v>
      </c>
      <c r="M950" t="s">
        <v>10832</v>
      </c>
      <c r="O950" t="s">
        <v>6518</v>
      </c>
      <c r="P950">
        <v>2</v>
      </c>
      <c r="Q950">
        <v>12</v>
      </c>
      <c r="R950">
        <v>2</v>
      </c>
      <c r="W950" s="1">
        <v>46081</v>
      </c>
      <c r="X950">
        <v>2</v>
      </c>
      <c r="Y950" s="317">
        <v>26040</v>
      </c>
      <c r="Z950">
        <v>26.2</v>
      </c>
      <c r="AA950">
        <v>2</v>
      </c>
      <c r="AB950" t="s">
        <v>411</v>
      </c>
      <c r="AC950" s="317">
        <v>67130</v>
      </c>
    </row>
    <row r="951" spans="1:29">
      <c r="A951">
        <v>950</v>
      </c>
      <c r="B951" t="s">
        <v>13495</v>
      </c>
      <c r="C951" t="s">
        <v>13496</v>
      </c>
      <c r="D951" t="s">
        <v>46</v>
      </c>
      <c r="E951" t="s">
        <v>6161</v>
      </c>
      <c r="F951" t="s">
        <v>11478</v>
      </c>
      <c r="G951">
        <v>45954</v>
      </c>
      <c r="I951" s="1"/>
      <c r="J951" t="s">
        <v>43</v>
      </c>
      <c r="P951" t="s">
        <v>43</v>
      </c>
      <c r="Q951" t="s">
        <v>43</v>
      </c>
      <c r="R951" t="s">
        <v>43</v>
      </c>
      <c r="W951" s="1"/>
      <c r="Y951" s="317"/>
      <c r="AC951" s="317"/>
    </row>
    <row r="952" spans="1:29">
      <c r="A952">
        <v>951</v>
      </c>
      <c r="B952" t="s">
        <v>13497</v>
      </c>
      <c r="C952" t="s">
        <v>13498</v>
      </c>
      <c r="D952" t="s">
        <v>46</v>
      </c>
      <c r="E952" t="s">
        <v>6161</v>
      </c>
      <c r="F952" t="s">
        <v>11478</v>
      </c>
      <c r="G952">
        <v>45954</v>
      </c>
      <c r="I952" s="1"/>
      <c r="J952" t="s">
        <v>43</v>
      </c>
      <c r="P952" t="s">
        <v>43</v>
      </c>
      <c r="Q952" t="s">
        <v>43</v>
      </c>
      <c r="R952" t="s">
        <v>43</v>
      </c>
      <c r="W952" s="1"/>
      <c r="Y952" s="317"/>
      <c r="AC952" s="317"/>
    </row>
    <row r="953" spans="1:29">
      <c r="A953">
        <v>952</v>
      </c>
      <c r="B953" t="s">
        <v>13499</v>
      </c>
      <c r="C953" t="s">
        <v>7008</v>
      </c>
      <c r="D953" t="s">
        <v>46</v>
      </c>
      <c r="E953" t="s">
        <v>6208</v>
      </c>
      <c r="F953">
        <v>45952</v>
      </c>
      <c r="G953">
        <v>45950</v>
      </c>
      <c r="I953" s="1"/>
      <c r="J953" t="s">
        <v>43</v>
      </c>
      <c r="P953" t="s">
        <v>43</v>
      </c>
      <c r="Q953" t="s">
        <v>43</v>
      </c>
      <c r="R953" t="s">
        <v>43</v>
      </c>
      <c r="W953" s="1"/>
      <c r="Y953" s="317"/>
      <c r="AC953" s="317"/>
    </row>
    <row r="954" spans="1:29">
      <c r="A954">
        <v>953</v>
      </c>
      <c r="B954" t="s">
        <v>13500</v>
      </c>
      <c r="C954" t="s">
        <v>13501</v>
      </c>
      <c r="D954" t="s">
        <v>46</v>
      </c>
      <c r="E954" t="s">
        <v>3282</v>
      </c>
      <c r="F954">
        <v>45947</v>
      </c>
      <c r="G954">
        <v>45945</v>
      </c>
      <c r="I954" s="1"/>
      <c r="J954" t="s">
        <v>43</v>
      </c>
      <c r="P954" t="s">
        <v>43</v>
      </c>
      <c r="Q954" t="s">
        <v>43</v>
      </c>
      <c r="R954" t="s">
        <v>43</v>
      </c>
      <c r="W954" s="1"/>
      <c r="Y954" s="317"/>
      <c r="AC954" s="317"/>
    </row>
    <row r="955" spans="1:29">
      <c r="A955">
        <v>954</v>
      </c>
      <c r="B955" t="s">
        <v>5858</v>
      </c>
      <c r="C955" t="s">
        <v>5859</v>
      </c>
      <c r="D955" t="s">
        <v>46</v>
      </c>
      <c r="E955" t="s">
        <v>5829</v>
      </c>
      <c r="F955">
        <v>46113</v>
      </c>
      <c r="G955">
        <v>45953</v>
      </c>
      <c r="I955" s="1"/>
      <c r="J955" t="s">
        <v>43</v>
      </c>
      <c r="P955" t="s">
        <v>43</v>
      </c>
      <c r="Q955" t="s">
        <v>43</v>
      </c>
      <c r="R955" t="s">
        <v>43</v>
      </c>
      <c r="W955" s="1"/>
      <c r="Y955" s="317"/>
      <c r="AC955" s="317"/>
    </row>
    <row r="956" spans="1:29">
      <c r="A956">
        <v>955</v>
      </c>
      <c r="B956" t="s">
        <v>6913</v>
      </c>
      <c r="C956" t="s">
        <v>6914</v>
      </c>
      <c r="D956" t="s">
        <v>5942</v>
      </c>
      <c r="E956" t="s">
        <v>6890</v>
      </c>
      <c r="F956">
        <v>46113</v>
      </c>
      <c r="G956" t="s">
        <v>5750</v>
      </c>
      <c r="I956" s="1"/>
      <c r="J956" t="s">
        <v>43</v>
      </c>
      <c r="P956" t="s">
        <v>43</v>
      </c>
      <c r="Q956" t="s">
        <v>43</v>
      </c>
      <c r="R956" t="s">
        <v>43</v>
      </c>
      <c r="W956" s="1"/>
      <c r="Y956" s="317"/>
      <c r="AC956" s="317"/>
    </row>
    <row r="957" spans="1:29">
      <c r="A957">
        <v>956</v>
      </c>
      <c r="B957" t="s">
        <v>6888</v>
      </c>
      <c r="C957" t="s">
        <v>6889</v>
      </c>
      <c r="D957" t="s">
        <v>5942</v>
      </c>
      <c r="E957" t="s">
        <v>6890</v>
      </c>
      <c r="F957">
        <v>45962</v>
      </c>
      <c r="G957" t="s">
        <v>5750</v>
      </c>
      <c r="I957" s="1"/>
      <c r="J957" t="s">
        <v>43</v>
      </c>
      <c r="P957" t="s">
        <v>43</v>
      </c>
      <c r="Q957" t="s">
        <v>43</v>
      </c>
      <c r="R957" t="s">
        <v>43</v>
      </c>
      <c r="W957" s="1"/>
      <c r="Y957" s="317"/>
      <c r="AC957" s="317"/>
    </row>
    <row r="958" spans="1:29">
      <c r="A958">
        <v>957</v>
      </c>
      <c r="B958" t="s">
        <v>6918</v>
      </c>
      <c r="C958" t="s">
        <v>6551</v>
      </c>
      <c r="D958" t="s">
        <v>46</v>
      </c>
      <c r="E958" t="s">
        <v>6055</v>
      </c>
      <c r="F958">
        <v>46006</v>
      </c>
      <c r="G958" t="s">
        <v>5750</v>
      </c>
      <c r="I958" s="1"/>
      <c r="J958" t="s">
        <v>43</v>
      </c>
      <c r="P958" t="s">
        <v>43</v>
      </c>
      <c r="Q958" t="s">
        <v>43</v>
      </c>
      <c r="R958" t="s">
        <v>43</v>
      </c>
      <c r="W958" s="1"/>
      <c r="Y958" s="317"/>
      <c r="AC958" s="317"/>
    </row>
    <row r="959" spans="1:29">
      <c r="A959">
        <v>958</v>
      </c>
      <c r="B959" t="s">
        <v>6919</v>
      </c>
      <c r="C959" t="s">
        <v>6920</v>
      </c>
      <c r="D959" t="s">
        <v>46</v>
      </c>
      <c r="E959" t="s">
        <v>3282</v>
      </c>
      <c r="F959">
        <v>46037</v>
      </c>
      <c r="G959" t="s">
        <v>5750</v>
      </c>
      <c r="I959" s="1"/>
      <c r="J959" t="s">
        <v>43</v>
      </c>
      <c r="P959" t="s">
        <v>43</v>
      </c>
      <c r="Q959" t="s">
        <v>43</v>
      </c>
      <c r="R959" t="s">
        <v>43</v>
      </c>
      <c r="W959" s="1"/>
      <c r="Y959" s="317"/>
      <c r="AC959" s="317"/>
    </row>
    <row r="960" spans="1:29">
      <c r="A960">
        <v>959</v>
      </c>
      <c r="B960" t="s">
        <v>13502</v>
      </c>
      <c r="C960" t="s">
        <v>13503</v>
      </c>
      <c r="D960" t="s">
        <v>46</v>
      </c>
      <c r="E960" t="s">
        <v>5748</v>
      </c>
      <c r="F960">
        <v>45957</v>
      </c>
      <c r="G960">
        <v>45954</v>
      </c>
      <c r="I960" s="1"/>
      <c r="J960" t="s">
        <v>43</v>
      </c>
      <c r="P960" t="s">
        <v>43</v>
      </c>
      <c r="Q960" t="s">
        <v>43</v>
      </c>
      <c r="R960" t="s">
        <v>43</v>
      </c>
      <c r="W960" s="1"/>
      <c r="Y960" s="317"/>
      <c r="AC960" s="317"/>
    </row>
    <row r="961" spans="1:29">
      <c r="A961">
        <v>960</v>
      </c>
      <c r="B961" t="s">
        <v>6921</v>
      </c>
      <c r="C961" t="s">
        <v>6922</v>
      </c>
      <c r="D961" t="s">
        <v>5942</v>
      </c>
      <c r="E961" t="s">
        <v>6890</v>
      </c>
      <c r="F961">
        <v>46113</v>
      </c>
      <c r="G961" t="s">
        <v>5750</v>
      </c>
      <c r="I961" s="1"/>
      <c r="J961" t="s">
        <v>43</v>
      </c>
      <c r="P961" t="s">
        <v>43</v>
      </c>
      <c r="Q961" t="s">
        <v>43</v>
      </c>
      <c r="R961" t="s">
        <v>43</v>
      </c>
      <c r="W961" s="1"/>
      <c r="Y961" s="317"/>
      <c r="AC961" s="317"/>
    </row>
    <row r="962" spans="1:29">
      <c r="A962">
        <v>961</v>
      </c>
      <c r="B962" t="s">
        <v>6902</v>
      </c>
      <c r="C962" t="s">
        <v>6903</v>
      </c>
      <c r="D962" t="s">
        <v>6418</v>
      </c>
      <c r="E962" t="s">
        <v>6904</v>
      </c>
      <c r="F962">
        <v>45999</v>
      </c>
      <c r="G962" t="s">
        <v>5750</v>
      </c>
      <c r="I962" s="1"/>
      <c r="J962" t="s">
        <v>43</v>
      </c>
      <c r="P962" t="s">
        <v>43</v>
      </c>
      <c r="Q962" t="s">
        <v>43</v>
      </c>
      <c r="R962" t="s">
        <v>43</v>
      </c>
      <c r="W962" s="1"/>
      <c r="Y962" s="317"/>
      <c r="AC962" s="317"/>
    </row>
    <row r="963" spans="1:29">
      <c r="A963">
        <v>962</v>
      </c>
      <c r="B963" t="s">
        <v>6931</v>
      </c>
      <c r="C963" t="s">
        <v>6932</v>
      </c>
      <c r="D963" t="s">
        <v>6418</v>
      </c>
      <c r="E963" t="s">
        <v>6933</v>
      </c>
      <c r="F963" t="s">
        <v>12560</v>
      </c>
      <c r="G963">
        <v>45950</v>
      </c>
      <c r="I963" s="1"/>
      <c r="J963" t="s">
        <v>43</v>
      </c>
      <c r="P963" t="s">
        <v>43</v>
      </c>
      <c r="Q963" t="s">
        <v>43</v>
      </c>
      <c r="R963" t="s">
        <v>43</v>
      </c>
      <c r="W963" s="1"/>
      <c r="Y963" s="317"/>
      <c r="AC963" s="317"/>
    </row>
    <row r="964" spans="1:29">
      <c r="A964">
        <v>963</v>
      </c>
      <c r="B964" t="s">
        <v>13504</v>
      </c>
      <c r="C964" t="s">
        <v>13505</v>
      </c>
      <c r="D964" t="s">
        <v>46</v>
      </c>
      <c r="E964" t="s">
        <v>6161</v>
      </c>
      <c r="I964" s="1">
        <v>45940</v>
      </c>
      <c r="J964">
        <v>10</v>
      </c>
      <c r="L964" t="s">
        <v>16353</v>
      </c>
      <c r="M964" t="s">
        <v>10832</v>
      </c>
      <c r="O964" t="s">
        <v>10340</v>
      </c>
      <c r="P964">
        <v>12</v>
      </c>
      <c r="Q964">
        <v>11</v>
      </c>
      <c r="R964">
        <v>12</v>
      </c>
      <c r="W964" s="1">
        <v>46022</v>
      </c>
      <c r="X964">
        <v>12</v>
      </c>
      <c r="Y964" s="317">
        <v>37660</v>
      </c>
      <c r="Z964">
        <v>25.12</v>
      </c>
      <c r="AA964">
        <v>12</v>
      </c>
      <c r="AB964" t="s">
        <v>411</v>
      </c>
      <c r="AC964" s="317">
        <v>97070</v>
      </c>
    </row>
    <row r="965" spans="1:29">
      <c r="A965">
        <v>964</v>
      </c>
      <c r="B965" t="s">
        <v>13506</v>
      </c>
      <c r="C965" t="s">
        <v>13507</v>
      </c>
      <c r="D965" t="s">
        <v>46</v>
      </c>
      <c r="E965" t="s">
        <v>6161</v>
      </c>
      <c r="F965">
        <v>45960</v>
      </c>
      <c r="G965">
        <v>45958</v>
      </c>
      <c r="I965" s="1"/>
      <c r="J965" t="s">
        <v>43</v>
      </c>
      <c r="P965" t="s">
        <v>43</v>
      </c>
      <c r="Q965" t="s">
        <v>43</v>
      </c>
      <c r="R965" t="s">
        <v>43</v>
      </c>
      <c r="W965" s="1"/>
      <c r="Y965" s="317"/>
      <c r="AC965" s="317"/>
    </row>
    <row r="966" spans="1:29">
      <c r="A966">
        <v>965</v>
      </c>
      <c r="B966" t="s">
        <v>13508</v>
      </c>
      <c r="C966" t="s">
        <v>13509</v>
      </c>
      <c r="D966" t="s">
        <v>6418</v>
      </c>
      <c r="E966" t="s">
        <v>13510</v>
      </c>
      <c r="F966" t="s">
        <v>12648</v>
      </c>
      <c r="G966">
        <v>45955</v>
      </c>
      <c r="I966" s="1"/>
      <c r="J966" t="s">
        <v>43</v>
      </c>
      <c r="P966" t="s">
        <v>43</v>
      </c>
      <c r="Q966" t="s">
        <v>43</v>
      </c>
      <c r="R966" t="s">
        <v>43</v>
      </c>
      <c r="W966" s="1"/>
      <c r="Y966" s="317"/>
      <c r="AC966" s="317"/>
    </row>
    <row r="967" spans="1:29">
      <c r="A967">
        <v>966</v>
      </c>
      <c r="B967" t="s">
        <v>6944</v>
      </c>
      <c r="C967" t="s">
        <v>6945</v>
      </c>
      <c r="D967" t="s">
        <v>5942</v>
      </c>
      <c r="E967" t="s">
        <v>6890</v>
      </c>
      <c r="F967">
        <v>46054</v>
      </c>
      <c r="G967" t="s">
        <v>5750</v>
      </c>
      <c r="I967" s="1"/>
      <c r="J967" t="s">
        <v>43</v>
      </c>
      <c r="P967" t="s">
        <v>43</v>
      </c>
      <c r="Q967" t="s">
        <v>43</v>
      </c>
      <c r="R967" t="s">
        <v>43</v>
      </c>
      <c r="W967" s="1"/>
      <c r="Y967" s="317"/>
      <c r="AC967" s="317"/>
    </row>
    <row r="968" spans="1:29">
      <c r="A968">
        <v>967</v>
      </c>
      <c r="B968" t="s">
        <v>13511</v>
      </c>
      <c r="C968" t="s">
        <v>13512</v>
      </c>
      <c r="D968" t="s">
        <v>5942</v>
      </c>
      <c r="E968" t="s">
        <v>5944</v>
      </c>
      <c r="I968" s="1">
        <v>45937</v>
      </c>
      <c r="J968">
        <v>10</v>
      </c>
      <c r="L968" t="s">
        <v>16353</v>
      </c>
      <c r="M968" t="s">
        <v>12167</v>
      </c>
      <c r="N968">
        <v>50036225</v>
      </c>
      <c r="O968" t="s">
        <v>267</v>
      </c>
      <c r="P968">
        <v>1</v>
      </c>
      <c r="Q968">
        <v>11</v>
      </c>
      <c r="R968">
        <v>1</v>
      </c>
      <c r="S968" t="s">
        <v>12187</v>
      </c>
      <c r="W968" s="1">
        <v>46053</v>
      </c>
      <c r="X968">
        <v>1</v>
      </c>
      <c r="Y968" s="317">
        <v>28750</v>
      </c>
      <c r="Z968">
        <v>26.2</v>
      </c>
      <c r="AA968">
        <v>2</v>
      </c>
      <c r="AB968" t="s">
        <v>179</v>
      </c>
      <c r="AC968" s="317">
        <v>74100</v>
      </c>
    </row>
    <row r="969" spans="1:29">
      <c r="A969">
        <v>968</v>
      </c>
      <c r="B969" t="s">
        <v>13513</v>
      </c>
      <c r="C969" t="s">
        <v>13514</v>
      </c>
      <c r="D969" t="s">
        <v>5942</v>
      </c>
      <c r="E969" t="s">
        <v>5944</v>
      </c>
      <c r="I969" s="1">
        <v>45937</v>
      </c>
      <c r="J969">
        <v>10</v>
      </c>
      <c r="L969" t="s">
        <v>16353</v>
      </c>
      <c r="M969" t="s">
        <v>12167</v>
      </c>
      <c r="N969">
        <v>50036227</v>
      </c>
      <c r="O969" t="s">
        <v>12198</v>
      </c>
      <c r="P969">
        <v>1</v>
      </c>
      <c r="Q969">
        <v>11</v>
      </c>
      <c r="R969">
        <v>1</v>
      </c>
      <c r="S969" t="s">
        <v>12187</v>
      </c>
      <c r="W969" s="1">
        <v>46053</v>
      </c>
      <c r="X969">
        <v>1</v>
      </c>
      <c r="Y969" s="317">
        <v>87970</v>
      </c>
      <c r="Z969">
        <v>26.1</v>
      </c>
      <c r="AA969">
        <v>1</v>
      </c>
      <c r="AB969" t="s">
        <v>179</v>
      </c>
      <c r="AC969" s="317">
        <v>226760</v>
      </c>
    </row>
    <row r="970" spans="1:29">
      <c r="A970">
        <v>969</v>
      </c>
      <c r="B970" t="s">
        <v>13515</v>
      </c>
      <c r="C970" t="s">
        <v>13516</v>
      </c>
      <c r="D970" t="s">
        <v>5942</v>
      </c>
      <c r="E970" t="s">
        <v>5944</v>
      </c>
      <c r="I970" s="1">
        <v>45937</v>
      </c>
      <c r="J970">
        <v>10</v>
      </c>
      <c r="L970" t="s">
        <v>16353</v>
      </c>
      <c r="M970" t="s">
        <v>12167</v>
      </c>
      <c r="N970">
        <v>50036231</v>
      </c>
      <c r="O970" t="s">
        <v>12198</v>
      </c>
      <c r="P970">
        <v>2</v>
      </c>
      <c r="Q970">
        <v>11</v>
      </c>
      <c r="R970">
        <v>1</v>
      </c>
      <c r="S970" t="s">
        <v>12256</v>
      </c>
      <c r="W970" s="1">
        <v>46053</v>
      </c>
      <c r="X970">
        <v>1</v>
      </c>
      <c r="Y970" s="317">
        <v>55140</v>
      </c>
      <c r="Z970">
        <v>26.2</v>
      </c>
      <c r="AA970">
        <v>2</v>
      </c>
      <c r="AB970" t="s">
        <v>179</v>
      </c>
      <c r="AC970" s="317">
        <v>157088</v>
      </c>
    </row>
    <row r="971" spans="1:29">
      <c r="A971">
        <v>970</v>
      </c>
      <c r="B971" t="s">
        <v>13517</v>
      </c>
      <c r="C971" t="s">
        <v>13518</v>
      </c>
      <c r="D971" t="s">
        <v>5942</v>
      </c>
      <c r="E971" t="s">
        <v>5993</v>
      </c>
      <c r="I971" s="1">
        <v>45937</v>
      </c>
      <c r="J971">
        <v>10</v>
      </c>
      <c r="L971" t="s">
        <v>16353</v>
      </c>
      <c r="M971" t="s">
        <v>12167</v>
      </c>
      <c r="N971">
        <v>50036238</v>
      </c>
      <c r="O971" t="s">
        <v>267</v>
      </c>
      <c r="P971">
        <v>12</v>
      </c>
      <c r="Q971">
        <v>11</v>
      </c>
      <c r="R971">
        <v>12</v>
      </c>
      <c r="W971" s="1">
        <v>46022</v>
      </c>
      <c r="X971">
        <v>12</v>
      </c>
      <c r="Y971" s="317">
        <v>33170</v>
      </c>
      <c r="Z971">
        <v>25.12</v>
      </c>
      <c r="AA971">
        <v>12</v>
      </c>
      <c r="AB971" t="s">
        <v>179</v>
      </c>
      <c r="AC971" s="317">
        <v>85520</v>
      </c>
    </row>
    <row r="972" spans="1:29">
      <c r="A972">
        <v>971</v>
      </c>
      <c r="B972" t="s">
        <v>6701</v>
      </c>
      <c r="C972" t="s">
        <v>6702</v>
      </c>
      <c r="D972" t="s">
        <v>5942</v>
      </c>
      <c r="E972" t="s">
        <v>5993</v>
      </c>
      <c r="I972" s="1">
        <v>45937</v>
      </c>
      <c r="J972">
        <v>10</v>
      </c>
      <c r="L972" t="s">
        <v>16353</v>
      </c>
      <c r="M972" t="s">
        <v>12167</v>
      </c>
      <c r="N972">
        <v>50036240</v>
      </c>
      <c r="O972" t="s">
        <v>267</v>
      </c>
      <c r="P972">
        <v>1</v>
      </c>
      <c r="Q972">
        <v>11</v>
      </c>
      <c r="R972">
        <v>12</v>
      </c>
      <c r="S972" t="s">
        <v>5814</v>
      </c>
      <c r="W972" s="1">
        <v>46022</v>
      </c>
      <c r="X972">
        <v>12</v>
      </c>
      <c r="Y972" s="317">
        <v>51810</v>
      </c>
      <c r="Z972">
        <v>26.1</v>
      </c>
      <c r="AA972">
        <v>1</v>
      </c>
      <c r="AB972" t="s">
        <v>179</v>
      </c>
      <c r="AC972" s="317">
        <v>137271</v>
      </c>
    </row>
    <row r="973" spans="1:29">
      <c r="A973">
        <v>972</v>
      </c>
      <c r="B973" t="s">
        <v>13519</v>
      </c>
      <c r="C973" t="s">
        <v>13520</v>
      </c>
      <c r="D973" t="s">
        <v>5942</v>
      </c>
      <c r="E973" t="s">
        <v>5993</v>
      </c>
      <c r="I973" s="1">
        <v>45937</v>
      </c>
      <c r="J973">
        <v>10</v>
      </c>
      <c r="L973" t="s">
        <v>16353</v>
      </c>
      <c r="M973" t="s">
        <v>12167</v>
      </c>
      <c r="N973">
        <v>50036242</v>
      </c>
      <c r="O973" t="s">
        <v>267</v>
      </c>
      <c r="P973">
        <v>1</v>
      </c>
      <c r="Q973">
        <v>11</v>
      </c>
      <c r="R973">
        <v>1</v>
      </c>
      <c r="S973" t="s">
        <v>391</v>
      </c>
      <c r="W973" s="1">
        <v>46053</v>
      </c>
      <c r="X973">
        <v>1</v>
      </c>
      <c r="Y973" s="317">
        <v>38450</v>
      </c>
      <c r="Z973">
        <v>26.2</v>
      </c>
      <c r="AA973">
        <v>2</v>
      </c>
      <c r="AB973" t="s">
        <v>179</v>
      </c>
      <c r="AC973" s="317">
        <v>101820</v>
      </c>
    </row>
    <row r="974" spans="1:29">
      <c r="A974">
        <v>973</v>
      </c>
      <c r="B974" t="s">
        <v>6703</v>
      </c>
      <c r="C974" t="s">
        <v>6704</v>
      </c>
      <c r="D974" t="s">
        <v>5942</v>
      </c>
      <c r="E974" t="s">
        <v>5993</v>
      </c>
      <c r="I974" s="1">
        <v>45937</v>
      </c>
      <c r="J974">
        <v>10</v>
      </c>
      <c r="L974" t="s">
        <v>16353</v>
      </c>
      <c r="M974" t="s">
        <v>12167</v>
      </c>
      <c r="N974">
        <v>50036244</v>
      </c>
      <c r="O974" t="s">
        <v>267</v>
      </c>
      <c r="P974">
        <v>1</v>
      </c>
      <c r="Q974">
        <v>11</v>
      </c>
      <c r="R974">
        <v>12</v>
      </c>
      <c r="S974" t="s">
        <v>5814</v>
      </c>
      <c r="W974" s="1">
        <v>46022</v>
      </c>
      <c r="X974">
        <v>12</v>
      </c>
      <c r="Y974" s="317">
        <v>41330</v>
      </c>
      <c r="Z974">
        <v>26.1</v>
      </c>
      <c r="AA974">
        <v>1</v>
      </c>
      <c r="AB974" t="s">
        <v>179</v>
      </c>
      <c r="AC974" s="317">
        <v>106480</v>
      </c>
    </row>
    <row r="975" spans="1:29">
      <c r="A975">
        <v>974</v>
      </c>
      <c r="B975" t="s">
        <v>13521</v>
      </c>
      <c r="C975" t="s">
        <v>13522</v>
      </c>
      <c r="D975" t="s">
        <v>5942</v>
      </c>
      <c r="E975" t="s">
        <v>5993</v>
      </c>
      <c r="I975" s="1">
        <v>45937</v>
      </c>
      <c r="J975">
        <v>10</v>
      </c>
      <c r="L975" t="s">
        <v>16353</v>
      </c>
      <c r="M975" t="s">
        <v>12167</v>
      </c>
      <c r="N975">
        <v>50036247</v>
      </c>
      <c r="O975" t="s">
        <v>12198</v>
      </c>
      <c r="P975">
        <v>1</v>
      </c>
      <c r="Q975">
        <v>11</v>
      </c>
      <c r="R975">
        <v>1</v>
      </c>
      <c r="S975" t="s">
        <v>5814</v>
      </c>
      <c r="W975" s="1">
        <v>46053</v>
      </c>
      <c r="X975">
        <v>1</v>
      </c>
      <c r="Y975" s="317">
        <v>31410</v>
      </c>
      <c r="Z975">
        <v>26.1</v>
      </c>
      <c r="AA975">
        <v>1</v>
      </c>
      <c r="AB975" t="s">
        <v>179</v>
      </c>
      <c r="AC975" s="317">
        <v>81010</v>
      </c>
    </row>
    <row r="976" spans="1:29">
      <c r="A976">
        <v>975</v>
      </c>
      <c r="B976" t="s">
        <v>13523</v>
      </c>
      <c r="C976" t="s">
        <v>13524</v>
      </c>
      <c r="D976" t="s">
        <v>5942</v>
      </c>
      <c r="E976" t="s">
        <v>5993</v>
      </c>
      <c r="I976" s="1">
        <v>45937</v>
      </c>
      <c r="J976">
        <v>10</v>
      </c>
      <c r="L976" t="s">
        <v>16353</v>
      </c>
      <c r="M976" t="s">
        <v>12167</v>
      </c>
      <c r="N976">
        <v>50036249</v>
      </c>
      <c r="O976" t="s">
        <v>12198</v>
      </c>
      <c r="P976">
        <v>1</v>
      </c>
      <c r="Q976">
        <v>11</v>
      </c>
      <c r="R976">
        <v>1</v>
      </c>
      <c r="S976" t="s">
        <v>5814</v>
      </c>
      <c r="W976" s="1">
        <v>46053</v>
      </c>
      <c r="X976">
        <v>1</v>
      </c>
      <c r="Y976" s="317">
        <v>35240</v>
      </c>
      <c r="Z976">
        <v>26.1</v>
      </c>
      <c r="AA976">
        <v>1</v>
      </c>
      <c r="AB976" t="s">
        <v>179</v>
      </c>
      <c r="AC976" s="317">
        <v>90810</v>
      </c>
    </row>
    <row r="977" spans="1:29">
      <c r="A977">
        <v>976</v>
      </c>
      <c r="B977" t="s">
        <v>13525</v>
      </c>
      <c r="C977" t="s">
        <v>13526</v>
      </c>
      <c r="D977" t="s">
        <v>46</v>
      </c>
      <c r="E977" t="s">
        <v>6161</v>
      </c>
      <c r="F977" t="s">
        <v>13527</v>
      </c>
      <c r="G977">
        <v>45961</v>
      </c>
      <c r="I977" s="1"/>
      <c r="J977" t="s">
        <v>43</v>
      </c>
      <c r="P977" t="s">
        <v>43</v>
      </c>
      <c r="Q977" t="s">
        <v>43</v>
      </c>
      <c r="R977" t="s">
        <v>43</v>
      </c>
      <c r="W977" s="1"/>
      <c r="Y977" s="317"/>
      <c r="AC977" s="317"/>
    </row>
    <row r="978" spans="1:29">
      <c r="A978">
        <v>977</v>
      </c>
      <c r="B978" t="s">
        <v>13528</v>
      </c>
      <c r="C978" t="s">
        <v>13529</v>
      </c>
      <c r="D978" t="s">
        <v>46</v>
      </c>
      <c r="E978" t="s">
        <v>6161</v>
      </c>
      <c r="F978" t="s">
        <v>11478</v>
      </c>
      <c r="G978">
        <v>45954</v>
      </c>
      <c r="I978" s="1"/>
      <c r="J978" t="s">
        <v>43</v>
      </c>
      <c r="P978" t="s">
        <v>43</v>
      </c>
      <c r="Q978" t="s">
        <v>43</v>
      </c>
      <c r="R978" t="s">
        <v>43</v>
      </c>
      <c r="W978" s="1"/>
      <c r="Y978" s="317"/>
      <c r="AC978" s="317"/>
    </row>
    <row r="979" spans="1:29">
      <c r="A979">
        <v>978</v>
      </c>
      <c r="B979" t="s">
        <v>13530</v>
      </c>
      <c r="C979" t="s">
        <v>13531</v>
      </c>
      <c r="D979" t="s">
        <v>46</v>
      </c>
      <c r="E979" t="s">
        <v>6161</v>
      </c>
      <c r="F979" t="s">
        <v>11478</v>
      </c>
      <c r="G979">
        <v>45954</v>
      </c>
      <c r="I979" s="1"/>
      <c r="J979" t="s">
        <v>43</v>
      </c>
      <c r="P979" t="s">
        <v>43</v>
      </c>
      <c r="Q979" t="s">
        <v>43</v>
      </c>
      <c r="R979" t="s">
        <v>43</v>
      </c>
      <c r="W979" s="1"/>
      <c r="Y979" s="317"/>
      <c r="AC979" s="317"/>
    </row>
    <row r="980" spans="1:29">
      <c r="A980">
        <v>979</v>
      </c>
      <c r="B980" t="s">
        <v>13532</v>
      </c>
      <c r="C980" t="s">
        <v>13533</v>
      </c>
      <c r="D980" t="s">
        <v>46</v>
      </c>
      <c r="E980" t="s">
        <v>6161</v>
      </c>
      <c r="F980" t="s">
        <v>11478</v>
      </c>
      <c r="G980">
        <v>45954</v>
      </c>
      <c r="I980" s="1"/>
      <c r="J980" t="s">
        <v>43</v>
      </c>
      <c r="P980" t="s">
        <v>43</v>
      </c>
      <c r="Q980" t="s">
        <v>43</v>
      </c>
      <c r="R980" t="s">
        <v>43</v>
      </c>
      <c r="W980" s="1"/>
      <c r="Y980" s="317"/>
      <c r="AC980" s="317"/>
    </row>
    <row r="981" spans="1:29">
      <c r="A981">
        <v>980</v>
      </c>
      <c r="B981" t="s">
        <v>13534</v>
      </c>
      <c r="C981" t="s">
        <v>13535</v>
      </c>
      <c r="D981" t="s">
        <v>46</v>
      </c>
      <c r="E981" t="s">
        <v>6161</v>
      </c>
      <c r="F981" t="s">
        <v>11478</v>
      </c>
      <c r="G981">
        <v>45954</v>
      </c>
      <c r="I981" s="1"/>
      <c r="J981" t="s">
        <v>43</v>
      </c>
      <c r="P981" t="s">
        <v>43</v>
      </c>
      <c r="Q981" t="s">
        <v>43</v>
      </c>
      <c r="R981" t="s">
        <v>43</v>
      </c>
      <c r="W981" s="1"/>
      <c r="Y981" s="317"/>
      <c r="AC981" s="317"/>
    </row>
    <row r="982" spans="1:29">
      <c r="A982">
        <v>981</v>
      </c>
      <c r="B982" t="s">
        <v>13536</v>
      </c>
      <c r="C982" t="s">
        <v>13537</v>
      </c>
      <c r="D982" t="s">
        <v>46</v>
      </c>
      <c r="E982" t="s">
        <v>6161</v>
      </c>
      <c r="I982" s="1">
        <v>45944</v>
      </c>
      <c r="J982">
        <v>10</v>
      </c>
      <c r="L982" t="s">
        <v>16353</v>
      </c>
      <c r="M982" t="s">
        <v>11745</v>
      </c>
      <c r="O982" t="s">
        <v>16356</v>
      </c>
      <c r="P982" t="s">
        <v>43</v>
      </c>
      <c r="Q982" t="s">
        <v>43</v>
      </c>
      <c r="R982" t="s">
        <v>43</v>
      </c>
      <c r="W982" s="1"/>
      <c r="Y982" s="317"/>
      <c r="AC982" s="317"/>
    </row>
    <row r="983" spans="1:29">
      <c r="A983">
        <v>982</v>
      </c>
      <c r="B983" t="s">
        <v>13538</v>
      </c>
      <c r="C983" t="s">
        <v>13539</v>
      </c>
      <c r="D983" t="s">
        <v>6418</v>
      </c>
      <c r="E983" t="s">
        <v>7279</v>
      </c>
      <c r="F983" t="s">
        <v>12648</v>
      </c>
      <c r="G983">
        <v>45951</v>
      </c>
      <c r="I983" s="1">
        <v>46007</v>
      </c>
      <c r="J983">
        <v>12</v>
      </c>
      <c r="L983" t="s">
        <v>16353</v>
      </c>
      <c r="M983" t="s">
        <v>10832</v>
      </c>
      <c r="O983" t="s">
        <v>12198</v>
      </c>
      <c r="P983">
        <v>2</v>
      </c>
      <c r="Q983">
        <v>1</v>
      </c>
      <c r="R983">
        <v>2</v>
      </c>
      <c r="W983" s="1">
        <v>46081</v>
      </c>
      <c r="X983">
        <v>2</v>
      </c>
      <c r="Y983" s="317">
        <v>22970</v>
      </c>
      <c r="Z983">
        <v>26.2</v>
      </c>
      <c r="AA983">
        <v>2</v>
      </c>
      <c r="AB983" t="s">
        <v>411</v>
      </c>
      <c r="AC983" s="317">
        <v>64259</v>
      </c>
    </row>
    <row r="984" spans="1:29">
      <c r="A984">
        <v>983</v>
      </c>
      <c r="B984" t="s">
        <v>13540</v>
      </c>
      <c r="C984" t="s">
        <v>13541</v>
      </c>
      <c r="D984" t="s">
        <v>6418</v>
      </c>
      <c r="E984" t="s">
        <v>7104</v>
      </c>
      <c r="F984" t="s">
        <v>12648</v>
      </c>
      <c r="G984">
        <v>45951</v>
      </c>
      <c r="I984" s="1"/>
      <c r="J984" t="s">
        <v>43</v>
      </c>
      <c r="P984" t="s">
        <v>43</v>
      </c>
      <c r="Q984" t="s">
        <v>43</v>
      </c>
      <c r="R984" t="s">
        <v>43</v>
      </c>
      <c r="W984" s="1"/>
      <c r="Y984" s="317"/>
      <c r="AC984" s="317"/>
    </row>
    <row r="985" spans="1:29">
      <c r="A985">
        <v>984</v>
      </c>
      <c r="B985" t="s">
        <v>13542</v>
      </c>
      <c r="C985" t="s">
        <v>13543</v>
      </c>
      <c r="D985" t="s">
        <v>6418</v>
      </c>
      <c r="E985" t="s">
        <v>7288</v>
      </c>
      <c r="F985" t="s">
        <v>12648</v>
      </c>
      <c r="G985">
        <v>45951</v>
      </c>
      <c r="I985" s="1"/>
      <c r="J985" t="s">
        <v>43</v>
      </c>
      <c r="P985" t="s">
        <v>43</v>
      </c>
      <c r="Q985" t="s">
        <v>43</v>
      </c>
      <c r="R985" t="s">
        <v>43</v>
      </c>
      <c r="W985" s="1"/>
      <c r="Y985" s="317"/>
      <c r="AC985" s="317"/>
    </row>
    <row r="986" spans="1:29">
      <c r="A986">
        <v>985</v>
      </c>
      <c r="B986" t="s">
        <v>13544</v>
      </c>
      <c r="C986" t="s">
        <v>13545</v>
      </c>
      <c r="D986" t="s">
        <v>6418</v>
      </c>
      <c r="E986" t="s">
        <v>6904</v>
      </c>
      <c r="F986" t="s">
        <v>12648</v>
      </c>
      <c r="G986">
        <v>45951</v>
      </c>
      <c r="I986" s="1">
        <v>46036</v>
      </c>
      <c r="J986">
        <v>1</v>
      </c>
      <c r="L986" t="s">
        <v>16353</v>
      </c>
      <c r="M986" t="s">
        <v>10832</v>
      </c>
      <c r="O986" t="s">
        <v>12198</v>
      </c>
      <c r="P986">
        <v>2</v>
      </c>
      <c r="Q986">
        <v>1</v>
      </c>
      <c r="R986">
        <v>2</v>
      </c>
      <c r="W986" s="1">
        <v>46081</v>
      </c>
      <c r="X986">
        <v>2</v>
      </c>
      <c r="Y986" s="317">
        <v>35260</v>
      </c>
      <c r="Z986">
        <v>26.2</v>
      </c>
      <c r="AA986">
        <v>2</v>
      </c>
      <c r="AB986" t="s">
        <v>411</v>
      </c>
      <c r="AC986" s="317">
        <v>95949</v>
      </c>
    </row>
    <row r="987" spans="1:29">
      <c r="A987">
        <v>986</v>
      </c>
      <c r="B987" t="s">
        <v>13009</v>
      </c>
      <c r="C987" t="s">
        <v>13010</v>
      </c>
      <c r="D987" t="s">
        <v>46</v>
      </c>
      <c r="E987" t="s">
        <v>6161</v>
      </c>
      <c r="F987" t="s">
        <v>11478</v>
      </c>
      <c r="G987">
        <v>45960</v>
      </c>
      <c r="I987" s="1">
        <v>45999</v>
      </c>
      <c r="J987">
        <v>12</v>
      </c>
      <c r="L987" t="s">
        <v>16353</v>
      </c>
      <c r="M987" t="s">
        <v>10832</v>
      </c>
      <c r="O987" t="s">
        <v>267</v>
      </c>
      <c r="P987">
        <v>2</v>
      </c>
      <c r="Q987">
        <v>1</v>
      </c>
      <c r="R987">
        <v>2</v>
      </c>
      <c r="W987" s="1">
        <v>46081</v>
      </c>
      <c r="X987">
        <v>2</v>
      </c>
      <c r="Y987" s="317">
        <v>30140</v>
      </c>
      <c r="Z987">
        <v>26.2</v>
      </c>
      <c r="AA987">
        <v>2</v>
      </c>
      <c r="AB987" t="s">
        <v>411</v>
      </c>
      <c r="AC987" s="317">
        <v>77710</v>
      </c>
    </row>
    <row r="988" spans="1:29">
      <c r="A988">
        <v>987</v>
      </c>
      <c r="B988" t="s">
        <v>13546</v>
      </c>
      <c r="C988" t="s">
        <v>13547</v>
      </c>
      <c r="D988" t="s">
        <v>46</v>
      </c>
      <c r="E988" t="s">
        <v>6208</v>
      </c>
      <c r="F988">
        <v>45955</v>
      </c>
      <c r="G988">
        <v>45953</v>
      </c>
      <c r="I988" s="1"/>
      <c r="J988" t="s">
        <v>43</v>
      </c>
      <c r="P988" t="s">
        <v>43</v>
      </c>
      <c r="Q988" t="s">
        <v>43</v>
      </c>
      <c r="R988" t="s">
        <v>43</v>
      </c>
      <c r="W988" s="1"/>
      <c r="Y988" s="317"/>
      <c r="AC988" s="317"/>
    </row>
    <row r="989" spans="1:29">
      <c r="A989">
        <v>988</v>
      </c>
      <c r="B989" t="s">
        <v>6885</v>
      </c>
      <c r="C989" t="s">
        <v>6886</v>
      </c>
      <c r="D989" t="s">
        <v>6418</v>
      </c>
      <c r="E989" t="s">
        <v>6887</v>
      </c>
      <c r="F989">
        <v>45981</v>
      </c>
      <c r="G989" t="s">
        <v>5750</v>
      </c>
      <c r="I989" s="1"/>
      <c r="J989" t="s">
        <v>43</v>
      </c>
      <c r="P989" t="s">
        <v>43</v>
      </c>
      <c r="Q989" t="s">
        <v>43</v>
      </c>
      <c r="R989" t="s">
        <v>43</v>
      </c>
      <c r="W989" s="1"/>
      <c r="Y989" s="317"/>
      <c r="AC989" s="317"/>
    </row>
    <row r="990" spans="1:29">
      <c r="A990">
        <v>989</v>
      </c>
      <c r="B990" t="s">
        <v>6937</v>
      </c>
      <c r="C990" t="s">
        <v>6938</v>
      </c>
      <c r="D990" t="s">
        <v>6418</v>
      </c>
      <c r="E990" t="s">
        <v>6939</v>
      </c>
      <c r="F990">
        <v>46006</v>
      </c>
      <c r="G990" t="s">
        <v>5750</v>
      </c>
      <c r="I990" s="1">
        <v>46063</v>
      </c>
      <c r="J990">
        <v>2</v>
      </c>
      <c r="L990" t="s">
        <v>16353</v>
      </c>
      <c r="M990" t="s">
        <v>13548</v>
      </c>
      <c r="N990">
        <v>50056711</v>
      </c>
      <c r="O990" t="s">
        <v>12198</v>
      </c>
      <c r="P990" t="s">
        <v>43</v>
      </c>
      <c r="Q990">
        <v>2</v>
      </c>
      <c r="R990">
        <v>2</v>
      </c>
      <c r="W990" s="1">
        <v>46081</v>
      </c>
      <c r="X990">
        <v>2</v>
      </c>
      <c r="Y990" s="317">
        <v>37250</v>
      </c>
      <c r="AC990" s="317"/>
    </row>
    <row r="991" spans="1:29">
      <c r="A991">
        <v>990</v>
      </c>
      <c r="B991" t="s">
        <v>6953</v>
      </c>
      <c r="C991" t="s">
        <v>6954</v>
      </c>
      <c r="D991" t="s">
        <v>6418</v>
      </c>
      <c r="E991" t="s">
        <v>6955</v>
      </c>
      <c r="F991">
        <v>45960</v>
      </c>
      <c r="G991">
        <v>45950</v>
      </c>
      <c r="I991" s="1"/>
      <c r="J991" t="s">
        <v>43</v>
      </c>
      <c r="P991" t="s">
        <v>43</v>
      </c>
      <c r="Q991" t="s">
        <v>43</v>
      </c>
      <c r="R991" t="s">
        <v>43</v>
      </c>
      <c r="W991" s="1"/>
      <c r="Y991" s="317"/>
      <c r="AC991" s="317"/>
    </row>
    <row r="992" spans="1:29">
      <c r="A992">
        <v>991</v>
      </c>
      <c r="B992" t="s">
        <v>13549</v>
      </c>
      <c r="C992" t="s">
        <v>13550</v>
      </c>
      <c r="D992" t="s">
        <v>5942</v>
      </c>
      <c r="E992" t="s">
        <v>5944</v>
      </c>
      <c r="I992" s="1">
        <v>45944</v>
      </c>
      <c r="J992">
        <v>10</v>
      </c>
      <c r="L992" t="s">
        <v>16353</v>
      </c>
      <c r="M992" t="s">
        <v>12500</v>
      </c>
      <c r="O992" t="s">
        <v>12198</v>
      </c>
      <c r="P992">
        <v>1</v>
      </c>
      <c r="Q992">
        <v>11</v>
      </c>
      <c r="R992">
        <v>11</v>
      </c>
      <c r="S992" t="s">
        <v>12187</v>
      </c>
      <c r="W992" s="1">
        <v>46022</v>
      </c>
      <c r="X992">
        <v>12</v>
      </c>
      <c r="Y992" s="317">
        <v>24000</v>
      </c>
      <c r="Z992">
        <v>26.1</v>
      </c>
      <c r="AA992">
        <v>1</v>
      </c>
      <c r="AB992" t="s">
        <v>411</v>
      </c>
      <c r="AC992" s="317">
        <v>61890</v>
      </c>
    </row>
    <row r="993" spans="1:29">
      <c r="A993">
        <v>992</v>
      </c>
      <c r="B993" t="s">
        <v>6935</v>
      </c>
      <c r="C993" t="s">
        <v>13551</v>
      </c>
      <c r="D993" t="s">
        <v>6418</v>
      </c>
      <c r="E993" t="s">
        <v>6904</v>
      </c>
      <c r="F993">
        <v>46037</v>
      </c>
      <c r="G993" t="s">
        <v>5750</v>
      </c>
      <c r="I993" s="1"/>
      <c r="J993" t="s">
        <v>43</v>
      </c>
      <c r="P993" t="s">
        <v>43</v>
      </c>
      <c r="Q993" t="s">
        <v>43</v>
      </c>
      <c r="R993" t="s">
        <v>43</v>
      </c>
      <c r="W993" s="1"/>
      <c r="Y993" s="317"/>
      <c r="AC993" s="317"/>
    </row>
    <row r="994" spans="1:29">
      <c r="A994">
        <v>993</v>
      </c>
      <c r="B994" t="s">
        <v>6916</v>
      </c>
      <c r="C994" t="s">
        <v>6917</v>
      </c>
      <c r="D994" t="s">
        <v>6418</v>
      </c>
      <c r="E994" t="s">
        <v>6904</v>
      </c>
      <c r="F994">
        <v>45992</v>
      </c>
      <c r="G994" t="s">
        <v>5750</v>
      </c>
      <c r="I994" s="1"/>
      <c r="J994" t="s">
        <v>43</v>
      </c>
      <c r="P994" t="s">
        <v>43</v>
      </c>
      <c r="Q994" t="s">
        <v>43</v>
      </c>
      <c r="R994" t="s">
        <v>43</v>
      </c>
      <c r="W994" s="1"/>
      <c r="Y994" s="317"/>
      <c r="AC994" s="317"/>
    </row>
    <row r="995" spans="1:29">
      <c r="A995">
        <v>994</v>
      </c>
      <c r="B995" t="s">
        <v>6971</v>
      </c>
      <c r="C995" t="s">
        <v>6972</v>
      </c>
      <c r="D995" t="s">
        <v>46</v>
      </c>
      <c r="E995" t="s">
        <v>6208</v>
      </c>
      <c r="F995">
        <v>45670</v>
      </c>
      <c r="G995" t="s">
        <v>5750</v>
      </c>
      <c r="I995" s="1"/>
      <c r="J995" t="s">
        <v>43</v>
      </c>
      <c r="P995" t="s">
        <v>43</v>
      </c>
      <c r="Q995" t="s">
        <v>43</v>
      </c>
      <c r="R995" t="s">
        <v>43</v>
      </c>
      <c r="W995" s="1"/>
      <c r="Y995" s="317"/>
      <c r="AC995" s="317"/>
    </row>
    <row r="996" spans="1:29">
      <c r="A996">
        <v>995</v>
      </c>
      <c r="B996" t="s">
        <v>6973</v>
      </c>
      <c r="C996" t="s">
        <v>6974</v>
      </c>
      <c r="D996" t="s">
        <v>46</v>
      </c>
      <c r="E996" t="s">
        <v>3282</v>
      </c>
      <c r="F996">
        <v>46001</v>
      </c>
      <c r="G996" t="s">
        <v>5750</v>
      </c>
      <c r="I996" s="1"/>
      <c r="J996" t="s">
        <v>43</v>
      </c>
      <c r="P996" t="s">
        <v>43</v>
      </c>
      <c r="Q996" t="s">
        <v>43</v>
      </c>
      <c r="R996" t="s">
        <v>43</v>
      </c>
      <c r="W996" s="1"/>
      <c r="Y996" s="317"/>
      <c r="AC996" s="317"/>
    </row>
    <row r="997" spans="1:29">
      <c r="A997">
        <v>996</v>
      </c>
      <c r="B997" t="s">
        <v>13552</v>
      </c>
      <c r="C997" t="s">
        <v>13553</v>
      </c>
      <c r="D997" t="s">
        <v>46</v>
      </c>
      <c r="E997" t="s">
        <v>6161</v>
      </c>
      <c r="F997">
        <v>45965</v>
      </c>
      <c r="G997">
        <v>45964</v>
      </c>
      <c r="I997" s="1"/>
      <c r="J997" t="s">
        <v>43</v>
      </c>
      <c r="P997" t="s">
        <v>43</v>
      </c>
      <c r="Q997" t="s">
        <v>43</v>
      </c>
      <c r="R997" t="s">
        <v>43</v>
      </c>
      <c r="W997" s="1"/>
      <c r="Y997" s="317"/>
      <c r="AC997" s="317"/>
    </row>
    <row r="998" spans="1:29">
      <c r="A998">
        <v>997</v>
      </c>
      <c r="B998" t="s">
        <v>13554</v>
      </c>
      <c r="C998" t="s">
        <v>13555</v>
      </c>
      <c r="D998" t="s">
        <v>46</v>
      </c>
      <c r="E998" t="s">
        <v>3282</v>
      </c>
      <c r="F998">
        <v>45965</v>
      </c>
      <c r="G998">
        <v>45964</v>
      </c>
      <c r="I998" s="1"/>
      <c r="J998" t="s">
        <v>43</v>
      </c>
      <c r="P998" t="s">
        <v>43</v>
      </c>
      <c r="Q998" t="s">
        <v>43</v>
      </c>
      <c r="R998" t="s">
        <v>43</v>
      </c>
      <c r="W998" s="1"/>
      <c r="Y998" s="317"/>
      <c r="AC998" s="317"/>
    </row>
    <row r="999" spans="1:29">
      <c r="A999">
        <v>998</v>
      </c>
      <c r="B999" t="s">
        <v>13556</v>
      </c>
      <c r="C999" t="s">
        <v>13557</v>
      </c>
      <c r="D999" t="s">
        <v>46</v>
      </c>
      <c r="E999" t="s">
        <v>6161</v>
      </c>
      <c r="F999" t="s">
        <v>11478</v>
      </c>
      <c r="G999">
        <v>45961</v>
      </c>
      <c r="I999" s="1"/>
      <c r="J999" t="s">
        <v>43</v>
      </c>
      <c r="P999" t="s">
        <v>43</v>
      </c>
      <c r="Q999" t="s">
        <v>43</v>
      </c>
      <c r="R999" t="s">
        <v>43</v>
      </c>
      <c r="W999" s="1"/>
      <c r="Y999" s="317"/>
      <c r="AC999" s="317"/>
    </row>
    <row r="1000" spans="1:29">
      <c r="A1000">
        <v>999</v>
      </c>
      <c r="B1000" t="s">
        <v>13558</v>
      </c>
      <c r="C1000" t="s">
        <v>13559</v>
      </c>
      <c r="D1000" t="s">
        <v>46</v>
      </c>
      <c r="E1000" t="s">
        <v>6161</v>
      </c>
      <c r="F1000" t="s">
        <v>11478</v>
      </c>
      <c r="G1000">
        <v>45961</v>
      </c>
      <c r="I1000" s="1"/>
      <c r="J1000" t="s">
        <v>43</v>
      </c>
      <c r="P1000" t="s">
        <v>43</v>
      </c>
      <c r="Q1000" t="s">
        <v>43</v>
      </c>
      <c r="R1000" t="s">
        <v>43</v>
      </c>
      <c r="W1000" s="1"/>
      <c r="Y1000" s="317"/>
      <c r="AC1000" s="317"/>
    </row>
    <row r="1001" spans="1:29">
      <c r="A1001">
        <v>1000</v>
      </c>
      <c r="B1001" t="s">
        <v>13560</v>
      </c>
      <c r="C1001" t="s">
        <v>13561</v>
      </c>
      <c r="D1001" t="s">
        <v>46</v>
      </c>
      <c r="E1001" t="s">
        <v>6161</v>
      </c>
      <c r="F1001" t="s">
        <v>11478</v>
      </c>
      <c r="G1001">
        <v>45961</v>
      </c>
      <c r="I1001" s="1"/>
      <c r="J1001" t="s">
        <v>43</v>
      </c>
      <c r="P1001" t="s">
        <v>43</v>
      </c>
      <c r="Q1001" t="s">
        <v>43</v>
      </c>
      <c r="R1001" t="s">
        <v>43</v>
      </c>
      <c r="W1001" s="1"/>
      <c r="Y1001" s="317"/>
      <c r="AC1001" s="317"/>
    </row>
    <row r="1002" spans="1:29">
      <c r="A1002">
        <v>1001</v>
      </c>
      <c r="B1002" t="s">
        <v>13562</v>
      </c>
      <c r="C1002" t="s">
        <v>13563</v>
      </c>
      <c r="D1002" t="s">
        <v>46</v>
      </c>
      <c r="E1002" t="s">
        <v>6161</v>
      </c>
      <c r="F1002" t="s">
        <v>11478</v>
      </c>
      <c r="G1002">
        <v>45961</v>
      </c>
      <c r="I1002" s="1"/>
      <c r="J1002" t="s">
        <v>43</v>
      </c>
      <c r="P1002" t="s">
        <v>43</v>
      </c>
      <c r="Q1002" t="s">
        <v>43</v>
      </c>
      <c r="R1002" t="s">
        <v>43</v>
      </c>
      <c r="W1002" s="1"/>
      <c r="Y1002" s="317"/>
      <c r="AC1002" s="317"/>
    </row>
    <row r="1003" spans="1:29">
      <c r="A1003">
        <v>1002</v>
      </c>
      <c r="B1003" t="s">
        <v>13564</v>
      </c>
      <c r="C1003" t="s">
        <v>13565</v>
      </c>
      <c r="D1003" t="s">
        <v>46</v>
      </c>
      <c r="E1003" t="s">
        <v>5748</v>
      </c>
      <c r="F1003">
        <v>45959</v>
      </c>
      <c r="G1003">
        <v>45958</v>
      </c>
      <c r="I1003" s="1"/>
      <c r="J1003" t="s">
        <v>43</v>
      </c>
      <c r="P1003" t="s">
        <v>43</v>
      </c>
      <c r="Q1003" t="s">
        <v>43</v>
      </c>
      <c r="R1003" t="s">
        <v>43</v>
      </c>
      <c r="W1003" s="1"/>
      <c r="Y1003" s="317"/>
      <c r="AC1003" s="317"/>
    </row>
    <row r="1004" spans="1:29">
      <c r="A1004">
        <v>1003</v>
      </c>
      <c r="B1004" t="s">
        <v>13566</v>
      </c>
      <c r="C1004" t="s">
        <v>13567</v>
      </c>
      <c r="D1004" t="s">
        <v>5942</v>
      </c>
      <c r="E1004" t="s">
        <v>6890</v>
      </c>
      <c r="F1004" t="s">
        <v>12648</v>
      </c>
      <c r="G1004">
        <v>45952</v>
      </c>
      <c r="I1004" s="1">
        <v>46079</v>
      </c>
      <c r="J1004">
        <v>2</v>
      </c>
      <c r="L1004" t="s">
        <v>16353</v>
      </c>
      <c r="M1004" t="s">
        <v>13568</v>
      </c>
      <c r="O1004" t="s">
        <v>6518</v>
      </c>
      <c r="P1004" t="s">
        <v>43</v>
      </c>
      <c r="Q1004">
        <v>3</v>
      </c>
      <c r="R1004" t="s">
        <v>43</v>
      </c>
      <c r="W1004" s="1"/>
      <c r="Y1004" s="317"/>
      <c r="AC1004" s="317"/>
    </row>
    <row r="1005" spans="1:29">
      <c r="A1005">
        <v>1004</v>
      </c>
      <c r="B1005" t="s">
        <v>13569</v>
      </c>
      <c r="C1005" t="s">
        <v>13570</v>
      </c>
      <c r="D1005" t="s">
        <v>5942</v>
      </c>
      <c r="E1005" t="s">
        <v>6890</v>
      </c>
      <c r="F1005" t="s">
        <v>12648</v>
      </c>
      <c r="G1005">
        <v>45952</v>
      </c>
      <c r="I1005" s="1"/>
      <c r="J1005" t="s">
        <v>43</v>
      </c>
      <c r="P1005" t="s">
        <v>43</v>
      </c>
      <c r="Q1005" t="s">
        <v>43</v>
      </c>
      <c r="R1005" t="s">
        <v>43</v>
      </c>
      <c r="W1005" s="1"/>
      <c r="Y1005" s="317"/>
      <c r="AC1005" s="317"/>
    </row>
    <row r="1006" spans="1:29">
      <c r="A1006">
        <v>1005</v>
      </c>
      <c r="B1006" t="s">
        <v>13571</v>
      </c>
      <c r="C1006" t="s">
        <v>13572</v>
      </c>
      <c r="D1006" t="s">
        <v>5942</v>
      </c>
      <c r="E1006" t="s">
        <v>6890</v>
      </c>
      <c r="F1006" t="s">
        <v>12648</v>
      </c>
      <c r="G1006">
        <v>45959</v>
      </c>
      <c r="I1006" s="1"/>
      <c r="J1006" t="s">
        <v>43</v>
      </c>
      <c r="P1006" t="s">
        <v>43</v>
      </c>
      <c r="Q1006" t="s">
        <v>43</v>
      </c>
      <c r="R1006" t="s">
        <v>43</v>
      </c>
      <c r="W1006" s="1"/>
      <c r="Y1006" s="317"/>
      <c r="AC1006" s="317"/>
    </row>
    <row r="1007" spans="1:29">
      <c r="A1007">
        <v>1006</v>
      </c>
      <c r="B1007" t="s">
        <v>6983</v>
      </c>
      <c r="C1007" t="s">
        <v>6984</v>
      </c>
      <c r="D1007" t="s">
        <v>46</v>
      </c>
      <c r="E1007" t="s">
        <v>6208</v>
      </c>
      <c r="F1007">
        <v>46126</v>
      </c>
      <c r="G1007" t="s">
        <v>5750</v>
      </c>
      <c r="I1007" s="1"/>
      <c r="J1007" t="s">
        <v>43</v>
      </c>
      <c r="P1007" t="s">
        <v>43</v>
      </c>
      <c r="Q1007" t="s">
        <v>43</v>
      </c>
      <c r="R1007" t="s">
        <v>43</v>
      </c>
      <c r="W1007" s="1"/>
      <c r="Y1007" s="317"/>
      <c r="AC1007" s="317"/>
    </row>
    <row r="1008" spans="1:29">
      <c r="A1008">
        <v>1007</v>
      </c>
      <c r="B1008" t="s">
        <v>13573</v>
      </c>
      <c r="C1008" t="s">
        <v>13574</v>
      </c>
      <c r="D1008" t="s">
        <v>46</v>
      </c>
      <c r="E1008" t="s">
        <v>6161</v>
      </c>
      <c r="F1008" t="s">
        <v>11478</v>
      </c>
      <c r="G1008">
        <v>45961</v>
      </c>
      <c r="I1008" s="1"/>
      <c r="J1008" t="s">
        <v>43</v>
      </c>
      <c r="P1008" t="s">
        <v>43</v>
      </c>
      <c r="Q1008" t="s">
        <v>43</v>
      </c>
      <c r="R1008" t="s">
        <v>43</v>
      </c>
      <c r="W1008" s="1"/>
      <c r="Y1008" s="317"/>
      <c r="AC1008" s="317"/>
    </row>
    <row r="1009" spans="1:29">
      <c r="A1009">
        <v>1008</v>
      </c>
      <c r="B1009" t="s">
        <v>13575</v>
      </c>
      <c r="C1009" t="s">
        <v>13576</v>
      </c>
      <c r="D1009" t="s">
        <v>46</v>
      </c>
      <c r="E1009" t="s">
        <v>6161</v>
      </c>
      <c r="F1009" t="s">
        <v>11478</v>
      </c>
      <c r="G1009">
        <v>45961</v>
      </c>
      <c r="I1009" s="1"/>
      <c r="J1009" t="s">
        <v>43</v>
      </c>
      <c r="P1009" t="s">
        <v>43</v>
      </c>
      <c r="Q1009" t="s">
        <v>43</v>
      </c>
      <c r="R1009" t="s">
        <v>43</v>
      </c>
      <c r="W1009" s="1"/>
      <c r="Y1009" s="317"/>
      <c r="AC1009" s="317"/>
    </row>
    <row r="1010" spans="1:29">
      <c r="A1010">
        <v>1009</v>
      </c>
      <c r="B1010" t="s">
        <v>13577</v>
      </c>
      <c r="C1010" t="s">
        <v>13578</v>
      </c>
      <c r="D1010" t="s">
        <v>5942</v>
      </c>
      <c r="E1010" t="s">
        <v>6890</v>
      </c>
      <c r="F1010" t="s">
        <v>11478</v>
      </c>
      <c r="G1010">
        <v>45965</v>
      </c>
      <c r="I1010" s="1">
        <v>46041</v>
      </c>
      <c r="J1010">
        <v>1</v>
      </c>
      <c r="L1010" t="s">
        <v>16353</v>
      </c>
      <c r="M1010" t="s">
        <v>10832</v>
      </c>
      <c r="O1010" t="s">
        <v>6518</v>
      </c>
      <c r="P1010" t="s">
        <v>43</v>
      </c>
      <c r="Q1010">
        <v>1</v>
      </c>
      <c r="R1010" t="s">
        <v>43</v>
      </c>
      <c r="W1010" s="1"/>
      <c r="Y1010" s="317"/>
      <c r="AC1010" s="317"/>
    </row>
    <row r="1011" spans="1:29">
      <c r="A1011">
        <v>1010</v>
      </c>
      <c r="B1011" t="s">
        <v>6981</v>
      </c>
      <c r="C1011" t="s">
        <v>6982</v>
      </c>
      <c r="D1011" t="s">
        <v>46</v>
      </c>
      <c r="E1011" t="s">
        <v>6055</v>
      </c>
      <c r="F1011">
        <v>46062</v>
      </c>
      <c r="G1011" t="s">
        <v>5750</v>
      </c>
      <c r="I1011" s="1"/>
      <c r="J1011" t="s">
        <v>43</v>
      </c>
      <c r="P1011" t="s">
        <v>43</v>
      </c>
      <c r="Q1011" t="s">
        <v>43</v>
      </c>
      <c r="R1011" t="s">
        <v>43</v>
      </c>
      <c r="W1011" s="1"/>
      <c r="Y1011" s="317"/>
      <c r="AC1011" s="317"/>
    </row>
    <row r="1012" spans="1:29">
      <c r="A1012">
        <v>1011</v>
      </c>
      <c r="B1012" t="s">
        <v>13579</v>
      </c>
      <c r="C1012" t="s">
        <v>13580</v>
      </c>
      <c r="D1012" t="s">
        <v>5942</v>
      </c>
      <c r="E1012" t="s">
        <v>6890</v>
      </c>
      <c r="F1012">
        <v>45964</v>
      </c>
      <c r="G1012">
        <v>45962</v>
      </c>
      <c r="I1012" s="1"/>
      <c r="J1012" t="s">
        <v>43</v>
      </c>
      <c r="P1012" t="s">
        <v>43</v>
      </c>
      <c r="Q1012" t="s">
        <v>43</v>
      </c>
      <c r="R1012" t="s">
        <v>43</v>
      </c>
      <c r="W1012" s="1"/>
      <c r="Y1012" s="317"/>
      <c r="AC1012" s="317"/>
    </row>
    <row r="1013" spans="1:29">
      <c r="A1013">
        <v>1012</v>
      </c>
      <c r="B1013" t="s">
        <v>13581</v>
      </c>
      <c r="C1013" t="s">
        <v>13582</v>
      </c>
      <c r="D1013" t="s">
        <v>46</v>
      </c>
      <c r="E1013" t="s">
        <v>6161</v>
      </c>
      <c r="F1013">
        <v>45965</v>
      </c>
      <c r="G1013">
        <v>45960</v>
      </c>
      <c r="I1013" s="1"/>
      <c r="J1013" t="s">
        <v>43</v>
      </c>
      <c r="P1013" t="s">
        <v>43</v>
      </c>
      <c r="Q1013" t="s">
        <v>43</v>
      </c>
      <c r="R1013" t="s">
        <v>43</v>
      </c>
      <c r="W1013" s="1"/>
      <c r="Y1013" s="317"/>
      <c r="AC1013" s="317"/>
    </row>
    <row r="1014" spans="1:29">
      <c r="A1014">
        <v>1013</v>
      </c>
      <c r="B1014" t="s">
        <v>6961</v>
      </c>
      <c r="C1014" t="s">
        <v>6962</v>
      </c>
      <c r="D1014" t="s">
        <v>46</v>
      </c>
      <c r="E1014" t="s">
        <v>6208</v>
      </c>
      <c r="F1014">
        <v>46063</v>
      </c>
      <c r="G1014" t="s">
        <v>5750</v>
      </c>
      <c r="I1014" s="1"/>
      <c r="J1014" t="s">
        <v>43</v>
      </c>
      <c r="P1014" t="s">
        <v>43</v>
      </c>
      <c r="Q1014" t="s">
        <v>43</v>
      </c>
      <c r="R1014" t="s">
        <v>43</v>
      </c>
      <c r="W1014" s="1"/>
      <c r="Y1014" s="317"/>
      <c r="AC1014" s="317"/>
    </row>
    <row r="1015" spans="1:29">
      <c r="A1015">
        <v>1014</v>
      </c>
      <c r="B1015" t="s">
        <v>6975</v>
      </c>
      <c r="C1015" t="s">
        <v>6976</v>
      </c>
      <c r="D1015" t="s">
        <v>46</v>
      </c>
      <c r="E1015" t="s">
        <v>6208</v>
      </c>
      <c r="F1015">
        <v>46001</v>
      </c>
      <c r="G1015" t="s">
        <v>5750</v>
      </c>
      <c r="I1015" s="1"/>
      <c r="J1015" t="s">
        <v>43</v>
      </c>
      <c r="P1015" t="s">
        <v>43</v>
      </c>
      <c r="Q1015" t="s">
        <v>43</v>
      </c>
      <c r="R1015" t="s">
        <v>43</v>
      </c>
      <c r="W1015" s="1"/>
      <c r="Y1015" s="317"/>
      <c r="AC1015" s="317"/>
    </row>
    <row r="1016" spans="1:29">
      <c r="A1016">
        <v>1015</v>
      </c>
      <c r="B1016" t="s">
        <v>13583</v>
      </c>
      <c r="C1016" t="s">
        <v>13584</v>
      </c>
      <c r="D1016" t="s">
        <v>5942</v>
      </c>
      <c r="E1016" t="s">
        <v>6890</v>
      </c>
      <c r="F1016">
        <v>45961</v>
      </c>
      <c r="G1016">
        <v>45960</v>
      </c>
      <c r="I1016" s="1"/>
      <c r="J1016" t="s">
        <v>43</v>
      </c>
      <c r="P1016" t="s">
        <v>43</v>
      </c>
      <c r="Q1016" t="s">
        <v>43</v>
      </c>
      <c r="R1016" t="s">
        <v>43</v>
      </c>
      <c r="W1016" s="1"/>
      <c r="Y1016" s="317"/>
      <c r="AC1016" s="317"/>
    </row>
    <row r="1017" spans="1:29">
      <c r="A1017">
        <v>1016</v>
      </c>
      <c r="B1017" t="s">
        <v>13585</v>
      </c>
      <c r="C1017" t="s">
        <v>13586</v>
      </c>
      <c r="D1017" t="s">
        <v>46</v>
      </c>
      <c r="E1017" t="s">
        <v>6161</v>
      </c>
      <c r="F1017" t="s">
        <v>11478</v>
      </c>
      <c r="G1017">
        <v>45960</v>
      </c>
      <c r="I1017" s="1"/>
      <c r="J1017" t="s">
        <v>43</v>
      </c>
      <c r="P1017" t="s">
        <v>43</v>
      </c>
      <c r="Q1017" t="s">
        <v>43</v>
      </c>
      <c r="R1017" t="s">
        <v>43</v>
      </c>
      <c r="W1017" s="1"/>
      <c r="Y1017" s="317"/>
      <c r="AC1017" s="317"/>
    </row>
    <row r="1018" spans="1:29">
      <c r="A1018">
        <v>1017</v>
      </c>
      <c r="B1018" t="s">
        <v>13587</v>
      </c>
      <c r="C1018" t="s">
        <v>13588</v>
      </c>
      <c r="D1018" t="s">
        <v>46</v>
      </c>
      <c r="E1018" t="s">
        <v>3282</v>
      </c>
      <c r="F1018">
        <v>45968</v>
      </c>
      <c r="G1018">
        <v>45967</v>
      </c>
      <c r="I1018" s="1"/>
      <c r="J1018" t="s">
        <v>43</v>
      </c>
      <c r="P1018" t="s">
        <v>43</v>
      </c>
      <c r="Q1018" t="s">
        <v>43</v>
      </c>
      <c r="R1018" t="s">
        <v>43</v>
      </c>
      <c r="W1018" s="1"/>
      <c r="Y1018" s="317"/>
      <c r="AC1018" s="317"/>
    </row>
    <row r="1019" spans="1:29">
      <c r="A1019">
        <v>1018</v>
      </c>
      <c r="B1019" t="s">
        <v>13589</v>
      </c>
      <c r="C1019" t="s">
        <v>13590</v>
      </c>
      <c r="D1019" t="s">
        <v>46</v>
      </c>
      <c r="E1019" t="s">
        <v>3282</v>
      </c>
      <c r="F1019" t="s">
        <v>13591</v>
      </c>
      <c r="G1019">
        <v>45961</v>
      </c>
      <c r="I1019" s="1"/>
      <c r="J1019" t="s">
        <v>43</v>
      </c>
      <c r="P1019" t="s">
        <v>43</v>
      </c>
      <c r="Q1019" t="s">
        <v>43</v>
      </c>
      <c r="R1019" t="s">
        <v>43</v>
      </c>
      <c r="W1019" s="1"/>
      <c r="Y1019" s="317"/>
      <c r="AC1019" s="317"/>
    </row>
    <row r="1020" spans="1:29">
      <c r="A1020">
        <v>1019</v>
      </c>
      <c r="B1020" t="s">
        <v>13592</v>
      </c>
      <c r="C1020" t="s">
        <v>13593</v>
      </c>
      <c r="D1020" t="s">
        <v>5942</v>
      </c>
      <c r="E1020" t="s">
        <v>6890</v>
      </c>
      <c r="F1020">
        <v>45966</v>
      </c>
      <c r="G1020">
        <v>45965</v>
      </c>
      <c r="I1020" s="1">
        <v>46065</v>
      </c>
      <c r="J1020">
        <v>2</v>
      </c>
      <c r="L1020" t="s">
        <v>16353</v>
      </c>
      <c r="M1020" t="s">
        <v>10832</v>
      </c>
      <c r="O1020" t="s">
        <v>6518</v>
      </c>
      <c r="P1020" t="s">
        <v>43</v>
      </c>
      <c r="Q1020">
        <v>2</v>
      </c>
      <c r="R1020" t="s">
        <v>43</v>
      </c>
      <c r="W1020" s="1"/>
      <c r="Y1020" s="317"/>
      <c r="AC1020" s="317"/>
    </row>
    <row r="1021" spans="1:29">
      <c r="A1021">
        <v>1020</v>
      </c>
      <c r="B1021" t="s">
        <v>13594</v>
      </c>
      <c r="C1021" t="s">
        <v>13595</v>
      </c>
      <c r="D1021" t="s">
        <v>46</v>
      </c>
      <c r="E1021" t="s">
        <v>6161</v>
      </c>
      <c r="F1021" t="s">
        <v>11478</v>
      </c>
      <c r="G1021">
        <v>45968</v>
      </c>
      <c r="I1021" s="1"/>
      <c r="J1021" t="s">
        <v>43</v>
      </c>
      <c r="P1021" t="s">
        <v>43</v>
      </c>
      <c r="Q1021" t="s">
        <v>43</v>
      </c>
      <c r="R1021" t="s">
        <v>43</v>
      </c>
      <c r="W1021" s="1"/>
      <c r="Y1021" s="317"/>
      <c r="AC1021" s="317"/>
    </row>
    <row r="1022" spans="1:29">
      <c r="A1022">
        <v>1021</v>
      </c>
      <c r="B1022" t="s">
        <v>6957</v>
      </c>
      <c r="C1022" t="s">
        <v>13596</v>
      </c>
      <c r="D1022" t="s">
        <v>6418</v>
      </c>
      <c r="E1022" t="s">
        <v>6959</v>
      </c>
      <c r="F1022">
        <v>46034</v>
      </c>
      <c r="G1022" t="s">
        <v>5750</v>
      </c>
      <c r="I1022" s="1"/>
      <c r="J1022" t="s">
        <v>43</v>
      </c>
      <c r="P1022" t="s">
        <v>43</v>
      </c>
      <c r="Q1022" t="s">
        <v>43</v>
      </c>
      <c r="R1022" t="s">
        <v>43</v>
      </c>
      <c r="W1022" s="1"/>
      <c r="Y1022" s="317"/>
      <c r="AC1022" s="317"/>
    </row>
    <row r="1023" spans="1:29">
      <c r="A1023">
        <v>1022</v>
      </c>
      <c r="B1023" t="s">
        <v>6978</v>
      </c>
      <c r="C1023" t="s">
        <v>6979</v>
      </c>
      <c r="D1023" t="s">
        <v>6418</v>
      </c>
      <c r="E1023" t="s">
        <v>6980</v>
      </c>
      <c r="F1023">
        <v>46001</v>
      </c>
      <c r="G1023" t="s">
        <v>5750</v>
      </c>
      <c r="I1023" s="1"/>
      <c r="J1023" t="s">
        <v>43</v>
      </c>
      <c r="P1023" t="s">
        <v>43</v>
      </c>
      <c r="Q1023" t="s">
        <v>43</v>
      </c>
      <c r="R1023" t="s">
        <v>43</v>
      </c>
      <c r="W1023" s="1"/>
      <c r="Y1023" s="317"/>
      <c r="AC1023" s="317"/>
    </row>
    <row r="1024" spans="1:29">
      <c r="A1024">
        <v>1023</v>
      </c>
      <c r="B1024" t="s">
        <v>6994</v>
      </c>
      <c r="C1024" t="s">
        <v>6995</v>
      </c>
      <c r="D1024" t="s">
        <v>6418</v>
      </c>
      <c r="E1024" t="s">
        <v>6904</v>
      </c>
      <c r="F1024">
        <v>46051</v>
      </c>
      <c r="G1024" t="s">
        <v>5750</v>
      </c>
      <c r="I1024" s="1"/>
      <c r="J1024" t="s">
        <v>43</v>
      </c>
      <c r="P1024" t="s">
        <v>43</v>
      </c>
      <c r="Q1024" t="s">
        <v>43</v>
      </c>
      <c r="R1024" t="s">
        <v>43</v>
      </c>
      <c r="W1024" s="1"/>
      <c r="Y1024" s="317"/>
      <c r="AC1024" s="317"/>
    </row>
    <row r="1025" spans="1:29">
      <c r="A1025">
        <v>1024</v>
      </c>
      <c r="B1025" t="s">
        <v>12964</v>
      </c>
      <c r="C1025" t="s">
        <v>12963</v>
      </c>
      <c r="D1025" t="s">
        <v>46</v>
      </c>
      <c r="E1025" t="s">
        <v>3282</v>
      </c>
      <c r="F1025">
        <v>45959</v>
      </c>
      <c r="G1025">
        <v>45958</v>
      </c>
      <c r="I1025" s="1">
        <v>45972</v>
      </c>
      <c r="J1025">
        <v>11</v>
      </c>
      <c r="L1025" t="s">
        <v>16353</v>
      </c>
      <c r="M1025" t="s">
        <v>10832</v>
      </c>
      <c r="O1025" t="s">
        <v>267</v>
      </c>
      <c r="P1025" t="s">
        <v>43</v>
      </c>
      <c r="Q1025">
        <v>11</v>
      </c>
      <c r="R1025" t="s">
        <v>43</v>
      </c>
      <c r="W1025" s="1"/>
      <c r="Y1025" s="317"/>
      <c r="AC1025" s="317"/>
    </row>
    <row r="1026" spans="1:29">
      <c r="A1026">
        <v>1025</v>
      </c>
      <c r="B1026" t="s">
        <v>13597</v>
      </c>
      <c r="C1026" t="s">
        <v>13598</v>
      </c>
      <c r="D1026" t="s">
        <v>46</v>
      </c>
      <c r="E1026" t="s">
        <v>6161</v>
      </c>
      <c r="F1026">
        <v>45957</v>
      </c>
      <c r="G1026">
        <v>45954</v>
      </c>
      <c r="I1026" s="1">
        <v>46056</v>
      </c>
      <c r="J1026">
        <v>2</v>
      </c>
      <c r="L1026" t="s">
        <v>16353</v>
      </c>
      <c r="M1026" t="s">
        <v>10832</v>
      </c>
      <c r="O1026" t="s">
        <v>267</v>
      </c>
      <c r="P1026" t="s">
        <v>43</v>
      </c>
      <c r="Q1026">
        <v>2</v>
      </c>
      <c r="R1026" t="s">
        <v>43</v>
      </c>
      <c r="W1026" s="1"/>
      <c r="Y1026" s="317"/>
      <c r="AC1026" s="317"/>
    </row>
    <row r="1027" spans="1:29">
      <c r="A1027">
        <v>1026</v>
      </c>
      <c r="B1027" t="s">
        <v>7002</v>
      </c>
      <c r="C1027" t="s">
        <v>7003</v>
      </c>
      <c r="D1027" t="s">
        <v>46</v>
      </c>
      <c r="E1027" t="s">
        <v>6208</v>
      </c>
      <c r="F1027">
        <v>46034</v>
      </c>
      <c r="G1027" t="s">
        <v>5750</v>
      </c>
      <c r="I1027" s="1"/>
      <c r="J1027" t="s">
        <v>43</v>
      </c>
      <c r="P1027" t="s">
        <v>43</v>
      </c>
      <c r="Q1027" t="s">
        <v>43</v>
      </c>
      <c r="R1027" t="s">
        <v>43</v>
      </c>
      <c r="W1027" s="1"/>
      <c r="Y1027" s="317"/>
      <c r="AC1027" s="317"/>
    </row>
    <row r="1028" spans="1:29">
      <c r="A1028">
        <v>1027</v>
      </c>
      <c r="B1028" t="s">
        <v>6312</v>
      </c>
      <c r="C1028" t="s">
        <v>6233</v>
      </c>
      <c r="D1028" t="s">
        <v>46</v>
      </c>
      <c r="E1028" t="s">
        <v>5829</v>
      </c>
      <c r="F1028" t="s">
        <v>5750</v>
      </c>
      <c r="G1028">
        <v>45968</v>
      </c>
      <c r="I1028" s="1"/>
      <c r="J1028" t="s">
        <v>43</v>
      </c>
      <c r="P1028" t="s">
        <v>43</v>
      </c>
      <c r="Q1028" t="s">
        <v>43</v>
      </c>
      <c r="R1028" t="s">
        <v>43</v>
      </c>
      <c r="W1028" s="1"/>
      <c r="Y1028" s="317"/>
      <c r="AC1028" s="317"/>
    </row>
    <row r="1029" spans="1:29">
      <c r="A1029">
        <v>1028</v>
      </c>
      <c r="B1029" t="s">
        <v>13600</v>
      </c>
      <c r="C1029" t="s">
        <v>13601</v>
      </c>
      <c r="D1029" t="s">
        <v>5772</v>
      </c>
      <c r="E1029" t="s">
        <v>5775</v>
      </c>
      <c r="I1029" s="1">
        <v>45953</v>
      </c>
      <c r="J1029">
        <v>10</v>
      </c>
      <c r="L1029" t="s">
        <v>16353</v>
      </c>
      <c r="M1029" t="s">
        <v>10832</v>
      </c>
      <c r="O1029" t="s">
        <v>6518</v>
      </c>
      <c r="P1029" t="s">
        <v>43</v>
      </c>
      <c r="Q1029">
        <v>11</v>
      </c>
      <c r="R1029" t="s">
        <v>43</v>
      </c>
      <c r="W1029" s="1"/>
      <c r="Y1029" s="317"/>
      <c r="AC1029" s="317"/>
    </row>
    <row r="1030" spans="1:29">
      <c r="A1030">
        <v>1029</v>
      </c>
      <c r="B1030" t="s">
        <v>13602</v>
      </c>
      <c r="C1030" t="s">
        <v>13016</v>
      </c>
      <c r="D1030" t="s">
        <v>5772</v>
      </c>
      <c r="E1030" t="s">
        <v>5775</v>
      </c>
      <c r="I1030" s="1">
        <v>45953</v>
      </c>
      <c r="J1030">
        <v>10</v>
      </c>
      <c r="L1030" t="s">
        <v>16353</v>
      </c>
      <c r="M1030" t="s">
        <v>12560</v>
      </c>
      <c r="O1030" t="s">
        <v>6518</v>
      </c>
      <c r="P1030">
        <v>1</v>
      </c>
      <c r="Q1030">
        <v>11</v>
      </c>
      <c r="R1030">
        <v>12</v>
      </c>
      <c r="W1030" s="1">
        <v>46022</v>
      </c>
      <c r="X1030">
        <v>12</v>
      </c>
      <c r="Y1030" s="317">
        <v>36580</v>
      </c>
      <c r="Z1030">
        <v>26.1</v>
      </c>
      <c r="AA1030">
        <v>1</v>
      </c>
      <c r="AB1030" t="s">
        <v>411</v>
      </c>
      <c r="AC1030" s="317">
        <v>94270</v>
      </c>
    </row>
    <row r="1031" spans="1:29">
      <c r="A1031">
        <v>1030</v>
      </c>
      <c r="B1031" t="s">
        <v>13603</v>
      </c>
      <c r="C1031" t="s">
        <v>13604</v>
      </c>
      <c r="D1031" t="s">
        <v>46</v>
      </c>
      <c r="E1031" t="s">
        <v>3498</v>
      </c>
      <c r="I1031" s="1">
        <v>45954</v>
      </c>
      <c r="J1031">
        <v>10</v>
      </c>
      <c r="L1031" t="s">
        <v>16353</v>
      </c>
      <c r="M1031" t="s">
        <v>13214</v>
      </c>
      <c r="N1031">
        <v>50039329</v>
      </c>
      <c r="O1031" t="s">
        <v>267</v>
      </c>
      <c r="P1031" t="s">
        <v>43</v>
      </c>
      <c r="R1031" t="s">
        <v>43</v>
      </c>
      <c r="W1031" s="1"/>
      <c r="Y1031" s="317"/>
      <c r="AC1031" s="317"/>
    </row>
    <row r="1032" spans="1:29">
      <c r="A1032">
        <v>1031</v>
      </c>
      <c r="B1032" t="s">
        <v>13605</v>
      </c>
      <c r="C1032" t="s">
        <v>13606</v>
      </c>
      <c r="D1032" t="s">
        <v>46</v>
      </c>
      <c r="E1032" t="s">
        <v>6208</v>
      </c>
      <c r="F1032">
        <v>45971</v>
      </c>
      <c r="G1032">
        <v>45970</v>
      </c>
      <c r="I1032" s="1"/>
      <c r="J1032" t="s">
        <v>43</v>
      </c>
      <c r="P1032" t="s">
        <v>43</v>
      </c>
      <c r="Q1032" t="s">
        <v>43</v>
      </c>
      <c r="R1032" t="s">
        <v>43</v>
      </c>
      <c r="W1032" s="1"/>
      <c r="Y1032" s="317"/>
      <c r="AC1032" s="317"/>
    </row>
    <row r="1033" spans="1:29">
      <c r="A1033">
        <v>1032</v>
      </c>
      <c r="B1033" t="s">
        <v>13607</v>
      </c>
      <c r="C1033" t="s">
        <v>13608</v>
      </c>
      <c r="D1033" t="s">
        <v>46</v>
      </c>
      <c r="E1033" t="s">
        <v>5748</v>
      </c>
      <c r="F1033">
        <v>45972</v>
      </c>
      <c r="G1033">
        <v>45970</v>
      </c>
      <c r="I1033" s="1"/>
      <c r="J1033" t="s">
        <v>43</v>
      </c>
      <c r="P1033" t="s">
        <v>43</v>
      </c>
      <c r="Q1033" t="s">
        <v>43</v>
      </c>
      <c r="R1033" t="s">
        <v>43</v>
      </c>
      <c r="W1033" s="1"/>
      <c r="Y1033" s="317"/>
      <c r="AC1033" s="317"/>
    </row>
    <row r="1034" spans="1:29">
      <c r="A1034">
        <v>1033</v>
      </c>
      <c r="B1034" t="s">
        <v>13609</v>
      </c>
      <c r="C1034" t="s">
        <v>13610</v>
      </c>
      <c r="D1034" t="s">
        <v>46</v>
      </c>
      <c r="E1034" t="s">
        <v>5748</v>
      </c>
      <c r="F1034">
        <v>45972</v>
      </c>
      <c r="G1034">
        <v>45969</v>
      </c>
      <c r="I1034" s="1"/>
      <c r="J1034" t="s">
        <v>43</v>
      </c>
      <c r="P1034" t="s">
        <v>43</v>
      </c>
      <c r="Q1034" t="s">
        <v>43</v>
      </c>
      <c r="R1034" t="s">
        <v>43</v>
      </c>
      <c r="W1034" s="1"/>
      <c r="Y1034" s="317"/>
      <c r="AC1034" s="317"/>
    </row>
    <row r="1035" spans="1:29">
      <c r="A1035">
        <v>1034</v>
      </c>
      <c r="B1035" t="s">
        <v>7007</v>
      </c>
      <c r="C1035" t="s">
        <v>7008</v>
      </c>
      <c r="D1035" t="s">
        <v>46</v>
      </c>
      <c r="E1035" t="s">
        <v>6208</v>
      </c>
      <c r="F1035">
        <v>46013</v>
      </c>
      <c r="G1035" t="s">
        <v>5750</v>
      </c>
      <c r="I1035" s="1"/>
      <c r="J1035" t="s">
        <v>43</v>
      </c>
      <c r="P1035" t="s">
        <v>43</v>
      </c>
      <c r="Q1035" t="s">
        <v>43</v>
      </c>
      <c r="R1035" t="s">
        <v>43</v>
      </c>
      <c r="W1035" s="1"/>
      <c r="Y1035" s="317"/>
      <c r="AC1035" s="317"/>
    </row>
    <row r="1036" spans="1:29">
      <c r="A1036">
        <v>1035</v>
      </c>
      <c r="B1036" t="s">
        <v>13611</v>
      </c>
      <c r="C1036" t="s">
        <v>13612</v>
      </c>
      <c r="D1036" t="s">
        <v>6418</v>
      </c>
      <c r="E1036" t="s">
        <v>6933</v>
      </c>
      <c r="F1036" t="s">
        <v>12648</v>
      </c>
      <c r="G1036">
        <v>45961</v>
      </c>
      <c r="I1036" s="1">
        <v>46007</v>
      </c>
      <c r="J1036">
        <v>12</v>
      </c>
      <c r="L1036" t="s">
        <v>16353</v>
      </c>
      <c r="M1036" t="s">
        <v>10832</v>
      </c>
      <c r="O1036" t="s">
        <v>12198</v>
      </c>
      <c r="P1036">
        <v>2</v>
      </c>
      <c r="Q1036">
        <v>1</v>
      </c>
      <c r="R1036">
        <v>2</v>
      </c>
      <c r="W1036" s="1">
        <v>46081</v>
      </c>
      <c r="X1036">
        <v>2</v>
      </c>
      <c r="Y1036" s="317">
        <v>25020</v>
      </c>
      <c r="Z1036">
        <v>26.2</v>
      </c>
      <c r="AA1036">
        <v>2</v>
      </c>
      <c r="AB1036" t="s">
        <v>411</v>
      </c>
      <c r="AC1036" s="317">
        <v>69549</v>
      </c>
    </row>
    <row r="1037" spans="1:29">
      <c r="A1037">
        <v>1036</v>
      </c>
      <c r="B1037" t="s">
        <v>6941</v>
      </c>
      <c r="C1037" t="s">
        <v>6942</v>
      </c>
      <c r="D1037" t="s">
        <v>5942</v>
      </c>
      <c r="E1037" t="s">
        <v>6890</v>
      </c>
      <c r="F1037">
        <v>45978</v>
      </c>
      <c r="G1037">
        <v>45965</v>
      </c>
      <c r="I1037" s="1"/>
      <c r="J1037" t="s">
        <v>43</v>
      </c>
      <c r="P1037" t="s">
        <v>43</v>
      </c>
      <c r="Q1037" t="s">
        <v>43</v>
      </c>
      <c r="R1037" t="s">
        <v>43</v>
      </c>
      <c r="W1037" s="1"/>
      <c r="Y1037" s="317"/>
      <c r="AC1037" s="317"/>
    </row>
    <row r="1038" spans="1:29">
      <c r="A1038">
        <v>1037</v>
      </c>
      <c r="B1038" t="s">
        <v>7011</v>
      </c>
      <c r="C1038" t="s">
        <v>7012</v>
      </c>
      <c r="D1038" t="s">
        <v>6418</v>
      </c>
      <c r="E1038" t="s">
        <v>6904</v>
      </c>
      <c r="F1038">
        <v>46054</v>
      </c>
      <c r="G1038" t="s">
        <v>5750</v>
      </c>
      <c r="I1038" s="1"/>
      <c r="J1038" t="s">
        <v>43</v>
      </c>
      <c r="P1038" t="s">
        <v>43</v>
      </c>
      <c r="Q1038" t="s">
        <v>43</v>
      </c>
      <c r="R1038" t="s">
        <v>43</v>
      </c>
      <c r="W1038" s="1"/>
      <c r="Y1038" s="317"/>
      <c r="AC1038" s="317"/>
    </row>
    <row r="1039" spans="1:29">
      <c r="A1039">
        <v>1038</v>
      </c>
      <c r="B1039" t="s">
        <v>7009</v>
      </c>
      <c r="C1039" t="s">
        <v>7010</v>
      </c>
      <c r="D1039" t="s">
        <v>6418</v>
      </c>
      <c r="E1039" t="s">
        <v>6904</v>
      </c>
      <c r="F1039">
        <v>46006</v>
      </c>
      <c r="G1039" t="s">
        <v>5750</v>
      </c>
      <c r="I1039" s="1"/>
      <c r="J1039" t="s">
        <v>43</v>
      </c>
      <c r="P1039" t="s">
        <v>43</v>
      </c>
      <c r="Q1039" t="s">
        <v>43</v>
      </c>
      <c r="R1039" t="s">
        <v>43</v>
      </c>
      <c r="W1039" s="1"/>
      <c r="Y1039" s="317"/>
      <c r="AC1039" s="317"/>
    </row>
    <row r="1040" spans="1:29">
      <c r="A1040">
        <v>1039</v>
      </c>
      <c r="B1040" t="s">
        <v>7017</v>
      </c>
      <c r="C1040" t="s">
        <v>7018</v>
      </c>
      <c r="D1040" t="s">
        <v>6418</v>
      </c>
      <c r="E1040" t="s">
        <v>6904</v>
      </c>
      <c r="F1040">
        <v>46050</v>
      </c>
      <c r="G1040" t="s">
        <v>5750</v>
      </c>
      <c r="I1040" s="1"/>
      <c r="J1040" t="s">
        <v>43</v>
      </c>
      <c r="P1040" t="s">
        <v>43</v>
      </c>
      <c r="Q1040" t="s">
        <v>43</v>
      </c>
      <c r="R1040" t="s">
        <v>43</v>
      </c>
      <c r="W1040" s="1"/>
      <c r="Y1040" s="317"/>
      <c r="AC1040" s="317"/>
    </row>
    <row r="1041" spans="1:29">
      <c r="A1041">
        <v>1040</v>
      </c>
      <c r="B1041" t="s">
        <v>7019</v>
      </c>
      <c r="C1041" t="s">
        <v>7020</v>
      </c>
      <c r="D1041" t="s">
        <v>6418</v>
      </c>
      <c r="E1041" t="s">
        <v>7021</v>
      </c>
      <c r="F1041">
        <v>46014</v>
      </c>
      <c r="G1041" t="s">
        <v>5750</v>
      </c>
      <c r="I1041" s="1"/>
      <c r="J1041" t="s">
        <v>43</v>
      </c>
      <c r="P1041" t="s">
        <v>43</v>
      </c>
      <c r="Q1041" t="s">
        <v>43</v>
      </c>
      <c r="R1041" t="s">
        <v>43</v>
      </c>
      <c r="W1041" s="1"/>
      <c r="Y1041" s="317"/>
      <c r="AC1041" s="317"/>
    </row>
    <row r="1042" spans="1:29">
      <c r="A1042">
        <v>1041</v>
      </c>
      <c r="B1042" t="s">
        <v>6136</v>
      </c>
      <c r="C1042" t="s">
        <v>6137</v>
      </c>
      <c r="D1042" t="s">
        <v>5772</v>
      </c>
      <c r="E1042" t="s">
        <v>5775</v>
      </c>
      <c r="I1042" s="1">
        <v>45959</v>
      </c>
      <c r="J1042">
        <v>10</v>
      </c>
      <c r="L1042" t="s">
        <v>16353</v>
      </c>
      <c r="M1042" t="s">
        <v>12240</v>
      </c>
      <c r="N1042">
        <v>50032751</v>
      </c>
      <c r="O1042" t="s">
        <v>6518</v>
      </c>
      <c r="P1042">
        <v>12</v>
      </c>
      <c r="Q1042">
        <v>11</v>
      </c>
      <c r="R1042">
        <v>12</v>
      </c>
      <c r="S1042" t="s">
        <v>12187</v>
      </c>
      <c r="W1042" s="1">
        <v>46022</v>
      </c>
      <c r="X1042">
        <v>12</v>
      </c>
      <c r="Y1042" s="317">
        <v>26030</v>
      </c>
      <c r="Z1042">
        <v>25.12</v>
      </c>
      <c r="AA1042">
        <v>12</v>
      </c>
      <c r="AB1042" t="s">
        <v>95</v>
      </c>
      <c r="AC1042" s="317">
        <v>46621</v>
      </c>
    </row>
    <row r="1043" spans="1:29">
      <c r="A1043">
        <v>1042</v>
      </c>
      <c r="B1043" t="s">
        <v>13613</v>
      </c>
      <c r="C1043" t="s">
        <v>13614</v>
      </c>
      <c r="D1043" t="s">
        <v>5942</v>
      </c>
      <c r="E1043" t="s">
        <v>6890</v>
      </c>
      <c r="F1043">
        <v>45975</v>
      </c>
      <c r="G1043">
        <v>45965</v>
      </c>
      <c r="I1043" s="1"/>
      <c r="J1043" t="s">
        <v>43</v>
      </c>
      <c r="P1043" t="s">
        <v>43</v>
      </c>
      <c r="Q1043" t="s">
        <v>43</v>
      </c>
      <c r="R1043" t="s">
        <v>43</v>
      </c>
      <c r="W1043" s="1"/>
      <c r="Y1043" s="317"/>
      <c r="AC1043" s="317"/>
    </row>
    <row r="1044" spans="1:29">
      <c r="A1044">
        <v>1043</v>
      </c>
      <c r="B1044" t="s">
        <v>13615</v>
      </c>
      <c r="C1044" t="s">
        <v>13616</v>
      </c>
      <c r="D1044" t="s">
        <v>46</v>
      </c>
      <c r="E1044" t="s">
        <v>6161</v>
      </c>
      <c r="F1044" t="s">
        <v>11478</v>
      </c>
      <c r="G1044">
        <v>45971</v>
      </c>
      <c r="I1044" s="1"/>
      <c r="J1044" t="s">
        <v>43</v>
      </c>
      <c r="P1044" t="s">
        <v>43</v>
      </c>
      <c r="Q1044" t="s">
        <v>43</v>
      </c>
      <c r="R1044" t="s">
        <v>43</v>
      </c>
      <c r="W1044" s="1"/>
      <c r="Y1044" s="317"/>
      <c r="AC1044" s="317"/>
    </row>
    <row r="1045" spans="1:29">
      <c r="A1045">
        <v>1044</v>
      </c>
      <c r="B1045" t="s">
        <v>13617</v>
      </c>
      <c r="C1045" t="s">
        <v>13618</v>
      </c>
      <c r="D1045" t="s">
        <v>5942</v>
      </c>
      <c r="E1045" t="s">
        <v>6890</v>
      </c>
      <c r="F1045">
        <v>45974</v>
      </c>
      <c r="G1045">
        <v>45973</v>
      </c>
      <c r="I1045" s="1"/>
      <c r="J1045" t="s">
        <v>43</v>
      </c>
      <c r="P1045" t="s">
        <v>43</v>
      </c>
      <c r="Q1045" t="s">
        <v>43</v>
      </c>
      <c r="R1045" t="s">
        <v>43</v>
      </c>
      <c r="W1045" s="1"/>
      <c r="Y1045" s="317"/>
      <c r="AC1045" s="317"/>
    </row>
    <row r="1046" spans="1:29">
      <c r="A1046">
        <v>1045</v>
      </c>
      <c r="B1046" t="s">
        <v>13619</v>
      </c>
      <c r="C1046" t="s">
        <v>13620</v>
      </c>
      <c r="D1046" t="s">
        <v>5942</v>
      </c>
      <c r="E1046" t="s">
        <v>6890</v>
      </c>
      <c r="F1046">
        <v>45973</v>
      </c>
      <c r="G1046">
        <v>45972</v>
      </c>
      <c r="I1046" s="1"/>
      <c r="J1046" t="s">
        <v>43</v>
      </c>
      <c r="P1046" t="s">
        <v>43</v>
      </c>
      <c r="Q1046" t="s">
        <v>43</v>
      </c>
      <c r="R1046" t="s">
        <v>43</v>
      </c>
      <c r="W1046" s="1"/>
      <c r="Y1046" s="317"/>
      <c r="AC1046" s="317"/>
    </row>
    <row r="1047" spans="1:29">
      <c r="A1047">
        <v>1046</v>
      </c>
      <c r="B1047" t="s">
        <v>13621</v>
      </c>
      <c r="C1047" t="s">
        <v>13622</v>
      </c>
      <c r="D1047" t="s">
        <v>5942</v>
      </c>
      <c r="E1047" t="s">
        <v>6890</v>
      </c>
      <c r="F1047" t="s">
        <v>11478</v>
      </c>
      <c r="G1047">
        <v>45981</v>
      </c>
      <c r="I1047" s="1"/>
      <c r="J1047" t="s">
        <v>43</v>
      </c>
      <c r="P1047" t="s">
        <v>43</v>
      </c>
      <c r="Q1047" t="s">
        <v>43</v>
      </c>
      <c r="R1047" t="s">
        <v>43</v>
      </c>
      <c r="W1047" s="1"/>
      <c r="Y1047" s="317"/>
      <c r="AC1047" s="317"/>
    </row>
    <row r="1048" spans="1:29">
      <c r="A1048">
        <v>1047</v>
      </c>
      <c r="B1048" t="s">
        <v>13623</v>
      </c>
      <c r="C1048" t="s">
        <v>13624</v>
      </c>
      <c r="D1048" t="s">
        <v>5772</v>
      </c>
      <c r="E1048" t="s">
        <v>5775</v>
      </c>
      <c r="I1048" s="1">
        <v>45961</v>
      </c>
      <c r="J1048">
        <v>10</v>
      </c>
      <c r="L1048" t="s">
        <v>16353</v>
      </c>
      <c r="M1048" t="s">
        <v>10832</v>
      </c>
      <c r="O1048" t="s">
        <v>6518</v>
      </c>
      <c r="P1048" t="s">
        <v>43</v>
      </c>
      <c r="Q1048">
        <v>11</v>
      </c>
      <c r="R1048" t="s">
        <v>43</v>
      </c>
      <c r="W1048" s="1"/>
      <c r="Y1048" s="317"/>
      <c r="AC1048" s="317"/>
    </row>
    <row r="1049" spans="1:29">
      <c r="A1049">
        <v>1048</v>
      </c>
      <c r="B1049" t="s">
        <v>7033</v>
      </c>
      <c r="C1049" t="s">
        <v>7034</v>
      </c>
      <c r="D1049" t="s">
        <v>6418</v>
      </c>
      <c r="E1049" t="s">
        <v>7035</v>
      </c>
      <c r="F1049">
        <v>46082</v>
      </c>
      <c r="G1049">
        <v>46112</v>
      </c>
      <c r="I1049" s="1"/>
      <c r="J1049" t="s">
        <v>43</v>
      </c>
      <c r="P1049" t="s">
        <v>43</v>
      </c>
      <c r="Q1049" t="s">
        <v>43</v>
      </c>
      <c r="R1049" t="s">
        <v>43</v>
      </c>
      <c r="W1049" s="1"/>
      <c r="Y1049" s="317"/>
      <c r="AC1049" s="317"/>
    </row>
    <row r="1050" spans="1:29">
      <c r="A1050">
        <v>1049</v>
      </c>
      <c r="B1050" t="s">
        <v>13625</v>
      </c>
      <c r="C1050" t="s">
        <v>13626</v>
      </c>
      <c r="D1050" t="s">
        <v>46</v>
      </c>
      <c r="E1050" t="s">
        <v>5829</v>
      </c>
      <c r="I1050" s="1">
        <v>45965</v>
      </c>
      <c r="J1050">
        <v>11</v>
      </c>
      <c r="L1050" t="s">
        <v>16353</v>
      </c>
      <c r="M1050" t="s">
        <v>12175</v>
      </c>
      <c r="N1050">
        <v>50040839</v>
      </c>
      <c r="O1050" t="s">
        <v>10340</v>
      </c>
      <c r="P1050" t="s">
        <v>43</v>
      </c>
      <c r="Q1050">
        <v>11</v>
      </c>
      <c r="R1050" t="s">
        <v>43</v>
      </c>
      <c r="W1050" s="1"/>
      <c r="Y1050" s="317"/>
      <c r="AC1050" s="317"/>
    </row>
    <row r="1051" spans="1:29">
      <c r="A1051">
        <v>1050</v>
      </c>
      <c r="B1051" t="s">
        <v>13627</v>
      </c>
      <c r="C1051" t="s">
        <v>13628</v>
      </c>
      <c r="D1051" t="s">
        <v>5942</v>
      </c>
      <c r="E1051" t="s">
        <v>6890</v>
      </c>
      <c r="F1051">
        <v>45974</v>
      </c>
      <c r="G1051">
        <v>45973</v>
      </c>
      <c r="I1051" s="1"/>
      <c r="J1051" t="s">
        <v>43</v>
      </c>
      <c r="P1051" t="s">
        <v>43</v>
      </c>
      <c r="Q1051" t="s">
        <v>43</v>
      </c>
      <c r="R1051" t="s">
        <v>43</v>
      </c>
      <c r="W1051" s="1"/>
      <c r="Y1051" s="317"/>
      <c r="AC1051" s="317"/>
    </row>
    <row r="1052" spans="1:29">
      <c r="A1052">
        <v>1051</v>
      </c>
      <c r="B1052" t="s">
        <v>6870</v>
      </c>
      <c r="C1052" t="s">
        <v>13629</v>
      </c>
      <c r="D1052" t="s">
        <v>46</v>
      </c>
      <c r="E1052" t="s">
        <v>6161</v>
      </c>
      <c r="F1052">
        <v>45974</v>
      </c>
      <c r="G1052">
        <v>45973</v>
      </c>
      <c r="I1052" s="1"/>
      <c r="J1052" t="s">
        <v>43</v>
      </c>
      <c r="P1052" t="s">
        <v>43</v>
      </c>
      <c r="Q1052" t="s">
        <v>43</v>
      </c>
      <c r="R1052" t="s">
        <v>43</v>
      </c>
      <c r="W1052" s="1"/>
      <c r="Y1052" s="317"/>
      <c r="AC1052" s="317"/>
    </row>
    <row r="1053" spans="1:29">
      <c r="A1053">
        <v>1052</v>
      </c>
      <c r="B1053" t="s">
        <v>13630</v>
      </c>
      <c r="C1053" t="s">
        <v>13631</v>
      </c>
      <c r="D1053" t="s">
        <v>46</v>
      </c>
      <c r="E1053" t="s">
        <v>6055</v>
      </c>
      <c r="F1053" t="s">
        <v>13632</v>
      </c>
      <c r="G1053">
        <v>45990</v>
      </c>
      <c r="I1053" s="1"/>
      <c r="J1053" t="s">
        <v>43</v>
      </c>
      <c r="P1053" t="s">
        <v>43</v>
      </c>
      <c r="Q1053" t="s">
        <v>43</v>
      </c>
      <c r="R1053" t="s">
        <v>43</v>
      </c>
      <c r="W1053" s="1"/>
      <c r="Y1053" s="317"/>
      <c r="AC1053" s="317"/>
    </row>
    <row r="1054" spans="1:29">
      <c r="A1054">
        <v>1053</v>
      </c>
      <c r="B1054" t="s">
        <v>13633</v>
      </c>
      <c r="C1054" t="s">
        <v>13634</v>
      </c>
      <c r="D1054" t="s">
        <v>46</v>
      </c>
      <c r="E1054" t="s">
        <v>6161</v>
      </c>
      <c r="F1054" t="s">
        <v>11478</v>
      </c>
      <c r="G1054">
        <v>45982</v>
      </c>
      <c r="I1054" s="1"/>
      <c r="J1054" t="s">
        <v>43</v>
      </c>
      <c r="P1054" t="s">
        <v>43</v>
      </c>
      <c r="Q1054" t="s">
        <v>43</v>
      </c>
      <c r="R1054" t="s">
        <v>43</v>
      </c>
      <c r="W1054" s="1"/>
      <c r="Y1054" s="317"/>
      <c r="AC1054" s="317"/>
    </row>
    <row r="1055" spans="1:29">
      <c r="A1055">
        <v>1054</v>
      </c>
      <c r="B1055" t="s">
        <v>13635</v>
      </c>
      <c r="C1055" t="s">
        <v>13636</v>
      </c>
      <c r="D1055" t="s">
        <v>46</v>
      </c>
      <c r="E1055" t="s">
        <v>6161</v>
      </c>
      <c r="F1055" t="s">
        <v>11478</v>
      </c>
      <c r="G1055">
        <v>45982</v>
      </c>
      <c r="I1055" s="1"/>
      <c r="J1055" t="s">
        <v>43</v>
      </c>
      <c r="P1055" t="s">
        <v>43</v>
      </c>
      <c r="Q1055" t="s">
        <v>43</v>
      </c>
      <c r="R1055" t="s">
        <v>43</v>
      </c>
      <c r="W1055" s="1"/>
      <c r="Y1055" s="317"/>
      <c r="AC1055" s="317"/>
    </row>
    <row r="1056" spans="1:29">
      <c r="A1056">
        <v>1055</v>
      </c>
      <c r="B1056" t="s">
        <v>13637</v>
      </c>
      <c r="C1056" t="s">
        <v>13638</v>
      </c>
      <c r="D1056" t="s">
        <v>46</v>
      </c>
      <c r="E1056" t="s">
        <v>6161</v>
      </c>
      <c r="F1056" t="s">
        <v>11478</v>
      </c>
      <c r="G1056">
        <v>45982</v>
      </c>
      <c r="I1056" s="1"/>
      <c r="J1056" t="s">
        <v>43</v>
      </c>
      <c r="P1056" t="s">
        <v>43</v>
      </c>
      <c r="Q1056" t="s">
        <v>43</v>
      </c>
      <c r="R1056" t="s">
        <v>43</v>
      </c>
      <c r="W1056" s="1"/>
      <c r="Y1056" s="317"/>
      <c r="AC1056" s="317"/>
    </row>
    <row r="1057" spans="1:29">
      <c r="A1057">
        <v>1056</v>
      </c>
      <c r="B1057" t="s">
        <v>13639</v>
      </c>
      <c r="C1057" t="s">
        <v>13640</v>
      </c>
      <c r="D1057" t="s">
        <v>46</v>
      </c>
      <c r="E1057" t="s">
        <v>6161</v>
      </c>
      <c r="F1057" t="s">
        <v>11478</v>
      </c>
      <c r="G1057">
        <v>45982</v>
      </c>
      <c r="I1057" s="1"/>
      <c r="J1057" t="s">
        <v>43</v>
      </c>
      <c r="P1057" t="s">
        <v>43</v>
      </c>
      <c r="Q1057" t="s">
        <v>43</v>
      </c>
      <c r="R1057" t="s">
        <v>43</v>
      </c>
      <c r="W1057" s="1"/>
      <c r="Y1057" s="317"/>
      <c r="AC1057" s="317"/>
    </row>
    <row r="1058" spans="1:29">
      <c r="A1058">
        <v>1057</v>
      </c>
      <c r="B1058" t="s">
        <v>13641</v>
      </c>
      <c r="C1058" t="s">
        <v>13642</v>
      </c>
      <c r="D1058" t="s">
        <v>46</v>
      </c>
      <c r="E1058" t="s">
        <v>6161</v>
      </c>
      <c r="F1058" t="s">
        <v>11478</v>
      </c>
      <c r="G1058">
        <v>45982</v>
      </c>
      <c r="I1058" s="1"/>
      <c r="J1058" t="s">
        <v>43</v>
      </c>
      <c r="P1058" t="s">
        <v>43</v>
      </c>
      <c r="Q1058" t="s">
        <v>43</v>
      </c>
      <c r="R1058" t="s">
        <v>43</v>
      </c>
      <c r="W1058" s="1"/>
      <c r="Y1058" s="317"/>
      <c r="AC1058" s="317"/>
    </row>
    <row r="1059" spans="1:29">
      <c r="A1059">
        <v>1058</v>
      </c>
      <c r="B1059" t="s">
        <v>13643</v>
      </c>
      <c r="C1059" t="s">
        <v>13644</v>
      </c>
      <c r="D1059" t="s">
        <v>46</v>
      </c>
      <c r="E1059" t="s">
        <v>6161</v>
      </c>
      <c r="F1059" t="s">
        <v>11478</v>
      </c>
      <c r="G1059">
        <v>45982</v>
      </c>
      <c r="I1059" s="1"/>
      <c r="J1059" t="s">
        <v>43</v>
      </c>
      <c r="P1059" t="s">
        <v>43</v>
      </c>
      <c r="Q1059" t="s">
        <v>43</v>
      </c>
      <c r="R1059" t="s">
        <v>43</v>
      </c>
      <c r="W1059" s="1"/>
      <c r="Y1059" s="317"/>
      <c r="AC1059" s="317"/>
    </row>
    <row r="1060" spans="1:29">
      <c r="A1060">
        <v>1059</v>
      </c>
      <c r="B1060" t="s">
        <v>13645</v>
      </c>
      <c r="C1060" t="s">
        <v>13646</v>
      </c>
      <c r="D1060" t="s">
        <v>46</v>
      </c>
      <c r="E1060" t="s">
        <v>6208</v>
      </c>
      <c r="F1060">
        <v>45976</v>
      </c>
      <c r="G1060">
        <v>45974</v>
      </c>
      <c r="I1060" s="1"/>
      <c r="J1060" t="s">
        <v>43</v>
      </c>
      <c r="P1060" t="s">
        <v>43</v>
      </c>
      <c r="Q1060" t="s">
        <v>43</v>
      </c>
      <c r="R1060" t="s">
        <v>43</v>
      </c>
      <c r="W1060" s="1"/>
      <c r="Y1060" s="317"/>
      <c r="AC1060" s="317"/>
    </row>
    <row r="1061" spans="1:29">
      <c r="A1061">
        <v>1060</v>
      </c>
      <c r="B1061" t="s">
        <v>13647</v>
      </c>
      <c r="C1061" t="s">
        <v>13648</v>
      </c>
      <c r="D1061" t="s">
        <v>46</v>
      </c>
      <c r="E1061" t="s">
        <v>3282</v>
      </c>
      <c r="F1061">
        <v>45978</v>
      </c>
      <c r="G1061">
        <v>45977</v>
      </c>
      <c r="I1061" s="1"/>
      <c r="J1061" t="s">
        <v>43</v>
      </c>
      <c r="P1061" t="s">
        <v>43</v>
      </c>
      <c r="Q1061" t="s">
        <v>43</v>
      </c>
      <c r="R1061" t="s">
        <v>43</v>
      </c>
      <c r="W1061" s="1"/>
      <c r="Y1061" s="317"/>
      <c r="AC1061" s="317"/>
    </row>
    <row r="1062" spans="1:29">
      <c r="A1062">
        <v>1061</v>
      </c>
      <c r="B1062" t="s">
        <v>13649</v>
      </c>
      <c r="C1062" t="s">
        <v>13650</v>
      </c>
      <c r="D1062" t="s">
        <v>5772</v>
      </c>
      <c r="E1062" t="s">
        <v>5775</v>
      </c>
      <c r="I1062" s="1">
        <v>45967</v>
      </c>
      <c r="J1062">
        <v>11</v>
      </c>
      <c r="K1062">
        <v>-1</v>
      </c>
      <c r="L1062" t="s">
        <v>16353</v>
      </c>
      <c r="M1062" t="s">
        <v>12450</v>
      </c>
      <c r="N1062">
        <v>50041411</v>
      </c>
      <c r="O1062" t="s">
        <v>6518</v>
      </c>
      <c r="P1062">
        <v>1</v>
      </c>
      <c r="Q1062">
        <v>11</v>
      </c>
      <c r="R1062">
        <v>12</v>
      </c>
      <c r="S1062" t="s">
        <v>5814</v>
      </c>
      <c r="W1062" s="1">
        <v>46022</v>
      </c>
      <c r="X1062">
        <v>12</v>
      </c>
      <c r="Y1062" s="317">
        <v>46195</v>
      </c>
      <c r="Z1062">
        <v>26.1</v>
      </c>
      <c r="AA1062">
        <v>1</v>
      </c>
      <c r="AB1062" t="s">
        <v>95</v>
      </c>
      <c r="AC1062" s="317">
        <v>121116</v>
      </c>
    </row>
    <row r="1063" spans="1:29">
      <c r="A1063">
        <v>1062</v>
      </c>
      <c r="B1063" t="s">
        <v>13651</v>
      </c>
      <c r="C1063" t="s">
        <v>13652</v>
      </c>
      <c r="D1063" t="s">
        <v>46</v>
      </c>
      <c r="E1063" t="s">
        <v>49</v>
      </c>
      <c r="F1063">
        <v>45978</v>
      </c>
      <c r="G1063">
        <v>45975</v>
      </c>
      <c r="I1063" s="1"/>
      <c r="J1063" t="s">
        <v>43</v>
      </c>
      <c r="P1063" t="s">
        <v>43</v>
      </c>
      <c r="Q1063" t="s">
        <v>43</v>
      </c>
      <c r="R1063" t="s">
        <v>43</v>
      </c>
      <c r="W1063" s="1"/>
      <c r="Y1063" s="317"/>
      <c r="AC1063" s="317"/>
    </row>
    <row r="1064" spans="1:29">
      <c r="A1064">
        <v>1063</v>
      </c>
      <c r="B1064" t="s">
        <v>13653</v>
      </c>
      <c r="C1064" t="s">
        <v>13654</v>
      </c>
      <c r="D1064" t="s">
        <v>46</v>
      </c>
      <c r="E1064" t="s">
        <v>6161</v>
      </c>
      <c r="F1064" t="s">
        <v>11478</v>
      </c>
      <c r="G1064">
        <v>45983</v>
      </c>
      <c r="I1064" s="1">
        <v>46082</v>
      </c>
      <c r="J1064">
        <v>3</v>
      </c>
      <c r="L1064" t="s">
        <v>16353</v>
      </c>
      <c r="M1064" t="s">
        <v>10832</v>
      </c>
      <c r="O1064" t="s">
        <v>267</v>
      </c>
      <c r="P1064" t="s">
        <v>43</v>
      </c>
      <c r="Q1064">
        <v>3</v>
      </c>
      <c r="R1064" t="s">
        <v>43</v>
      </c>
      <c r="W1064" s="1"/>
      <c r="Y1064" s="317"/>
      <c r="AC1064" s="317"/>
    </row>
    <row r="1065" spans="1:29">
      <c r="A1065">
        <v>1064</v>
      </c>
      <c r="B1065" t="s">
        <v>13655</v>
      </c>
      <c r="C1065" t="s">
        <v>13656</v>
      </c>
      <c r="D1065" t="s">
        <v>46</v>
      </c>
      <c r="E1065" t="s">
        <v>5748</v>
      </c>
      <c r="F1065">
        <v>45982</v>
      </c>
      <c r="G1065">
        <v>45981</v>
      </c>
      <c r="I1065" s="1">
        <v>46013</v>
      </c>
      <c r="J1065">
        <v>12</v>
      </c>
      <c r="L1065" t="s">
        <v>16353</v>
      </c>
      <c r="M1065" t="s">
        <v>10832</v>
      </c>
      <c r="O1065" t="s">
        <v>10340</v>
      </c>
      <c r="P1065">
        <v>1</v>
      </c>
      <c r="Q1065">
        <v>1</v>
      </c>
      <c r="R1065">
        <v>1</v>
      </c>
      <c r="W1065" s="1">
        <v>46053</v>
      </c>
      <c r="X1065">
        <v>1</v>
      </c>
      <c r="Y1065" s="317">
        <v>44100</v>
      </c>
      <c r="Z1065">
        <v>26.1</v>
      </c>
      <c r="AA1065">
        <v>1</v>
      </c>
      <c r="AB1065" t="s">
        <v>411</v>
      </c>
      <c r="AC1065" s="317">
        <v>113650</v>
      </c>
    </row>
    <row r="1066" spans="1:29">
      <c r="A1066">
        <v>1065</v>
      </c>
      <c r="B1066" t="s">
        <v>13657</v>
      </c>
      <c r="C1066" t="s">
        <v>13658</v>
      </c>
      <c r="D1066" t="s">
        <v>46</v>
      </c>
      <c r="E1066" t="s">
        <v>6161</v>
      </c>
      <c r="F1066" t="s">
        <v>11478</v>
      </c>
      <c r="G1066">
        <v>45982</v>
      </c>
      <c r="I1066" s="1"/>
      <c r="J1066" t="s">
        <v>43</v>
      </c>
      <c r="P1066" t="s">
        <v>43</v>
      </c>
      <c r="Q1066" t="s">
        <v>43</v>
      </c>
      <c r="R1066" t="s">
        <v>43</v>
      </c>
      <c r="W1066" s="1"/>
      <c r="Y1066" s="317"/>
      <c r="AC1066" s="317"/>
    </row>
    <row r="1067" spans="1:29">
      <c r="A1067">
        <v>1066</v>
      </c>
      <c r="B1067" t="s">
        <v>13659</v>
      </c>
      <c r="C1067" t="s">
        <v>13660</v>
      </c>
      <c r="D1067" t="s">
        <v>46</v>
      </c>
      <c r="E1067" t="s">
        <v>6161</v>
      </c>
      <c r="F1067">
        <v>45981</v>
      </c>
      <c r="G1067">
        <v>45980</v>
      </c>
      <c r="I1067" s="1"/>
      <c r="J1067" t="s">
        <v>43</v>
      </c>
      <c r="P1067" t="s">
        <v>43</v>
      </c>
      <c r="Q1067" t="s">
        <v>43</v>
      </c>
      <c r="R1067" t="s">
        <v>43</v>
      </c>
      <c r="W1067" s="1"/>
      <c r="Y1067" s="317"/>
      <c r="AC1067" s="317"/>
    </row>
    <row r="1068" spans="1:29">
      <c r="A1068">
        <v>1067</v>
      </c>
      <c r="B1068" t="s">
        <v>13661</v>
      </c>
      <c r="C1068" t="s">
        <v>13662</v>
      </c>
      <c r="D1068" t="s">
        <v>46</v>
      </c>
      <c r="E1068" t="s">
        <v>6161</v>
      </c>
      <c r="F1068" t="s">
        <v>11478</v>
      </c>
      <c r="G1068">
        <v>45982</v>
      </c>
      <c r="I1068" s="1"/>
      <c r="J1068" t="s">
        <v>43</v>
      </c>
      <c r="P1068" t="s">
        <v>43</v>
      </c>
      <c r="Q1068" t="s">
        <v>43</v>
      </c>
      <c r="R1068" t="s">
        <v>43</v>
      </c>
      <c r="W1068" s="1"/>
      <c r="Y1068" s="317"/>
      <c r="AC1068" s="317"/>
    </row>
    <row r="1069" spans="1:29">
      <c r="A1069">
        <v>1068</v>
      </c>
      <c r="B1069" t="s">
        <v>13663</v>
      </c>
      <c r="C1069" t="s">
        <v>13664</v>
      </c>
      <c r="D1069" t="s">
        <v>46</v>
      </c>
      <c r="E1069" t="s">
        <v>6161</v>
      </c>
      <c r="F1069" t="s">
        <v>11478</v>
      </c>
      <c r="G1069">
        <v>45982</v>
      </c>
      <c r="I1069" s="1"/>
      <c r="J1069" t="s">
        <v>43</v>
      </c>
      <c r="P1069" t="s">
        <v>43</v>
      </c>
      <c r="Q1069" t="s">
        <v>43</v>
      </c>
      <c r="R1069" t="s">
        <v>43</v>
      </c>
      <c r="W1069" s="1"/>
      <c r="Y1069" s="317"/>
      <c r="AC1069" s="317"/>
    </row>
    <row r="1070" spans="1:29">
      <c r="A1070">
        <v>1069</v>
      </c>
      <c r="B1070" t="s">
        <v>7054</v>
      </c>
      <c r="C1070" t="s">
        <v>13665</v>
      </c>
      <c r="D1070" t="s">
        <v>6418</v>
      </c>
      <c r="E1070" t="s">
        <v>6904</v>
      </c>
      <c r="F1070">
        <v>46041</v>
      </c>
      <c r="G1070" t="s">
        <v>5750</v>
      </c>
      <c r="I1070" s="1"/>
      <c r="J1070" t="s">
        <v>43</v>
      </c>
      <c r="P1070" t="s">
        <v>43</v>
      </c>
      <c r="Q1070" t="s">
        <v>43</v>
      </c>
      <c r="R1070" t="s">
        <v>43</v>
      </c>
      <c r="W1070" s="1"/>
      <c r="Y1070" s="317"/>
      <c r="AC1070" s="317"/>
    </row>
    <row r="1071" spans="1:29">
      <c r="A1071">
        <v>1070</v>
      </c>
      <c r="B1071" t="s">
        <v>13666</v>
      </c>
      <c r="C1071" t="s">
        <v>13667</v>
      </c>
      <c r="D1071" t="s">
        <v>5942</v>
      </c>
      <c r="E1071" t="s">
        <v>6890</v>
      </c>
      <c r="F1071">
        <v>45990</v>
      </c>
      <c r="G1071">
        <v>45989</v>
      </c>
      <c r="I1071" s="1"/>
      <c r="J1071" t="s">
        <v>43</v>
      </c>
      <c r="P1071" t="s">
        <v>43</v>
      </c>
      <c r="Q1071" t="s">
        <v>43</v>
      </c>
      <c r="R1071" t="s">
        <v>43</v>
      </c>
      <c r="W1071" s="1"/>
      <c r="Y1071" s="317"/>
      <c r="AC1071" s="317"/>
    </row>
    <row r="1072" spans="1:29">
      <c r="A1072">
        <v>1071</v>
      </c>
      <c r="B1072" t="s">
        <v>13668</v>
      </c>
      <c r="C1072" t="s">
        <v>13669</v>
      </c>
      <c r="D1072" t="s">
        <v>5942</v>
      </c>
      <c r="E1072" t="s">
        <v>6890</v>
      </c>
      <c r="F1072">
        <v>45992</v>
      </c>
      <c r="G1072">
        <v>45991</v>
      </c>
      <c r="I1072" s="1"/>
      <c r="J1072" t="s">
        <v>43</v>
      </c>
      <c r="P1072" t="s">
        <v>43</v>
      </c>
      <c r="Q1072" t="s">
        <v>43</v>
      </c>
      <c r="R1072" t="s">
        <v>43</v>
      </c>
      <c r="W1072" s="1"/>
      <c r="Y1072" s="317"/>
      <c r="AC1072" s="317"/>
    </row>
    <row r="1073" spans="1:29">
      <c r="A1073">
        <v>1072</v>
      </c>
      <c r="B1073" t="s">
        <v>13670</v>
      </c>
      <c r="C1073" t="s">
        <v>13671</v>
      </c>
      <c r="D1073" t="s">
        <v>46</v>
      </c>
      <c r="E1073" t="s">
        <v>6161</v>
      </c>
      <c r="F1073" t="s">
        <v>11478</v>
      </c>
      <c r="G1073">
        <v>45987</v>
      </c>
      <c r="I1073" s="1"/>
      <c r="J1073" t="s">
        <v>43</v>
      </c>
      <c r="P1073" t="s">
        <v>43</v>
      </c>
      <c r="Q1073" t="s">
        <v>43</v>
      </c>
      <c r="R1073" t="s">
        <v>43</v>
      </c>
      <c r="W1073" s="1"/>
      <c r="Y1073" s="317"/>
      <c r="AC1073" s="317"/>
    </row>
    <row r="1074" spans="1:29">
      <c r="A1074">
        <v>1073</v>
      </c>
      <c r="B1074" t="s">
        <v>13672</v>
      </c>
      <c r="C1074" t="s">
        <v>13673</v>
      </c>
      <c r="D1074" t="s">
        <v>46</v>
      </c>
      <c r="E1074" t="s">
        <v>6161</v>
      </c>
      <c r="F1074" t="s">
        <v>11478</v>
      </c>
      <c r="G1074">
        <v>45987</v>
      </c>
      <c r="I1074" s="1">
        <v>46017</v>
      </c>
      <c r="J1074">
        <v>12</v>
      </c>
      <c r="L1074" t="s">
        <v>16353</v>
      </c>
      <c r="M1074" t="s">
        <v>10832</v>
      </c>
      <c r="O1074" t="s">
        <v>267</v>
      </c>
      <c r="P1074">
        <v>2</v>
      </c>
      <c r="Q1074">
        <v>1</v>
      </c>
      <c r="R1074">
        <v>2</v>
      </c>
      <c r="W1074" s="1">
        <v>46081</v>
      </c>
      <c r="X1074">
        <v>2</v>
      </c>
      <c r="Y1074" s="317">
        <v>35620</v>
      </c>
      <c r="Z1074">
        <v>26.2</v>
      </c>
      <c r="AA1074">
        <v>2</v>
      </c>
      <c r="AB1074" t="s">
        <v>411</v>
      </c>
      <c r="AC1074" s="317">
        <v>91830</v>
      </c>
    </row>
    <row r="1075" spans="1:29">
      <c r="A1075">
        <v>1074</v>
      </c>
      <c r="B1075" t="s">
        <v>7056</v>
      </c>
      <c r="C1075" t="s">
        <v>7057</v>
      </c>
      <c r="D1075" t="s">
        <v>46</v>
      </c>
      <c r="E1075" t="s">
        <v>6055</v>
      </c>
      <c r="F1075">
        <v>46055</v>
      </c>
      <c r="G1075" t="s">
        <v>5750</v>
      </c>
      <c r="I1075" s="1"/>
      <c r="J1075" t="s">
        <v>43</v>
      </c>
      <c r="P1075" t="s">
        <v>43</v>
      </c>
      <c r="Q1075" t="s">
        <v>43</v>
      </c>
      <c r="R1075" t="s">
        <v>43</v>
      </c>
      <c r="W1075" s="1"/>
      <c r="Y1075" s="317"/>
      <c r="AC1075" s="317"/>
    </row>
    <row r="1076" spans="1:29">
      <c r="A1076">
        <v>1075</v>
      </c>
      <c r="B1076" t="s">
        <v>7058</v>
      </c>
      <c r="C1076" t="s">
        <v>7059</v>
      </c>
      <c r="D1076" t="s">
        <v>46</v>
      </c>
      <c r="E1076" t="s">
        <v>6055</v>
      </c>
      <c r="F1076">
        <v>46113</v>
      </c>
      <c r="G1076" t="s">
        <v>5750</v>
      </c>
      <c r="I1076" s="1"/>
      <c r="J1076" t="s">
        <v>43</v>
      </c>
      <c r="P1076" t="s">
        <v>43</v>
      </c>
      <c r="Q1076" t="s">
        <v>43</v>
      </c>
      <c r="R1076" t="s">
        <v>43</v>
      </c>
      <c r="W1076" s="1"/>
      <c r="Y1076" s="317"/>
      <c r="AC1076" s="317"/>
    </row>
    <row r="1077" spans="1:29">
      <c r="A1077">
        <v>1076</v>
      </c>
      <c r="B1077" t="s">
        <v>13674</v>
      </c>
      <c r="C1077" t="s">
        <v>13675</v>
      </c>
      <c r="D1077" t="s">
        <v>46</v>
      </c>
      <c r="E1077" t="s">
        <v>6161</v>
      </c>
      <c r="F1077" t="s">
        <v>13676</v>
      </c>
      <c r="G1077">
        <v>45987</v>
      </c>
      <c r="I1077" s="1"/>
      <c r="J1077" t="s">
        <v>43</v>
      </c>
      <c r="P1077" t="s">
        <v>43</v>
      </c>
      <c r="Q1077" t="s">
        <v>43</v>
      </c>
      <c r="R1077" t="s">
        <v>43</v>
      </c>
      <c r="W1077" s="1"/>
      <c r="Y1077" s="317"/>
      <c r="AC1077" s="317"/>
    </row>
    <row r="1078" spans="1:29">
      <c r="A1078">
        <v>1077</v>
      </c>
      <c r="B1078" t="s">
        <v>13677</v>
      </c>
      <c r="C1078" t="s">
        <v>13678</v>
      </c>
      <c r="D1078" t="s">
        <v>46</v>
      </c>
      <c r="E1078" t="s">
        <v>6161</v>
      </c>
      <c r="F1078" t="s">
        <v>11478</v>
      </c>
      <c r="G1078">
        <v>45987</v>
      </c>
      <c r="I1078" s="1">
        <v>46016</v>
      </c>
      <c r="J1078">
        <v>12</v>
      </c>
      <c r="L1078" t="s">
        <v>16353</v>
      </c>
      <c r="M1078" t="s">
        <v>10832</v>
      </c>
      <c r="O1078" t="s">
        <v>267</v>
      </c>
      <c r="P1078">
        <v>2</v>
      </c>
      <c r="Q1078">
        <v>1</v>
      </c>
      <c r="R1078">
        <v>2</v>
      </c>
      <c r="W1078" s="1">
        <v>46081</v>
      </c>
      <c r="X1078">
        <v>2</v>
      </c>
      <c r="Y1078" s="317">
        <v>41370</v>
      </c>
      <c r="Z1078">
        <v>26.2</v>
      </c>
      <c r="AA1078">
        <v>2</v>
      </c>
      <c r="AB1078" t="s">
        <v>411</v>
      </c>
      <c r="AC1078" s="317">
        <v>106580</v>
      </c>
    </row>
    <row r="1079" spans="1:29">
      <c r="A1079">
        <v>1078</v>
      </c>
      <c r="B1079" t="s">
        <v>13679</v>
      </c>
      <c r="C1079" t="s">
        <v>13680</v>
      </c>
      <c r="D1079" t="s">
        <v>46</v>
      </c>
      <c r="E1079" t="s">
        <v>6161</v>
      </c>
      <c r="F1079" t="s">
        <v>11478</v>
      </c>
      <c r="G1079">
        <v>45991</v>
      </c>
      <c r="I1079" s="1"/>
      <c r="J1079" t="s">
        <v>43</v>
      </c>
      <c r="P1079" t="s">
        <v>43</v>
      </c>
      <c r="Q1079" t="s">
        <v>43</v>
      </c>
      <c r="R1079" t="s">
        <v>43</v>
      </c>
      <c r="W1079" s="1"/>
      <c r="Y1079" s="317"/>
      <c r="AC1079" s="317"/>
    </row>
    <row r="1080" spans="1:29">
      <c r="A1080">
        <v>1079</v>
      </c>
      <c r="B1080" t="s">
        <v>13681</v>
      </c>
      <c r="C1080" t="s">
        <v>13682</v>
      </c>
      <c r="D1080" t="s">
        <v>46</v>
      </c>
      <c r="E1080" t="s">
        <v>6161</v>
      </c>
      <c r="F1080" t="s">
        <v>11478</v>
      </c>
      <c r="G1080">
        <v>45991</v>
      </c>
      <c r="I1080" s="1"/>
      <c r="J1080" t="s">
        <v>43</v>
      </c>
      <c r="P1080" t="s">
        <v>43</v>
      </c>
      <c r="Q1080" t="s">
        <v>43</v>
      </c>
      <c r="R1080" t="s">
        <v>43</v>
      </c>
      <c r="W1080" s="1"/>
      <c r="Y1080" s="317"/>
      <c r="AC1080" s="317"/>
    </row>
    <row r="1081" spans="1:29">
      <c r="A1081">
        <v>1080</v>
      </c>
      <c r="B1081" t="s">
        <v>13683</v>
      </c>
      <c r="C1081" t="s">
        <v>13684</v>
      </c>
      <c r="D1081" t="s">
        <v>6418</v>
      </c>
      <c r="E1081" t="s">
        <v>6933</v>
      </c>
      <c r="F1081" t="s">
        <v>12560</v>
      </c>
      <c r="G1081">
        <v>45981</v>
      </c>
      <c r="I1081" s="1">
        <v>46036</v>
      </c>
      <c r="J1081">
        <v>1</v>
      </c>
      <c r="L1081" t="s">
        <v>16353</v>
      </c>
      <c r="M1081" t="s">
        <v>10832</v>
      </c>
      <c r="O1081" t="s">
        <v>12198</v>
      </c>
      <c r="P1081">
        <v>2</v>
      </c>
      <c r="Q1081">
        <v>1</v>
      </c>
      <c r="R1081">
        <v>2</v>
      </c>
      <c r="W1081" s="1">
        <v>46081</v>
      </c>
      <c r="X1081">
        <v>2</v>
      </c>
      <c r="Y1081" s="317">
        <v>33200</v>
      </c>
      <c r="Z1081">
        <v>26.2</v>
      </c>
      <c r="AA1081">
        <v>2</v>
      </c>
      <c r="AB1081" t="s">
        <v>411</v>
      </c>
      <c r="AC1081" s="317">
        <v>90609</v>
      </c>
    </row>
    <row r="1082" spans="1:29">
      <c r="A1082">
        <v>1081</v>
      </c>
      <c r="B1082" t="s">
        <v>13685</v>
      </c>
      <c r="C1082" t="s">
        <v>13686</v>
      </c>
      <c r="D1082" t="s">
        <v>6418</v>
      </c>
      <c r="E1082" t="s">
        <v>7021</v>
      </c>
      <c r="F1082" t="s">
        <v>12560</v>
      </c>
      <c r="G1082">
        <v>45982</v>
      </c>
      <c r="I1082" s="1"/>
      <c r="J1082" t="s">
        <v>43</v>
      </c>
      <c r="P1082" t="s">
        <v>43</v>
      </c>
      <c r="Q1082" t="s">
        <v>43</v>
      </c>
      <c r="R1082" t="s">
        <v>43</v>
      </c>
      <c r="W1082" s="1"/>
      <c r="Y1082" s="317"/>
      <c r="AC1082" s="317"/>
    </row>
    <row r="1083" spans="1:29">
      <c r="A1083">
        <v>1082</v>
      </c>
      <c r="B1083" t="s">
        <v>13687</v>
      </c>
      <c r="C1083" t="s">
        <v>13688</v>
      </c>
      <c r="D1083" t="s">
        <v>46</v>
      </c>
      <c r="E1083" t="s">
        <v>3282</v>
      </c>
      <c r="I1083" s="1">
        <v>45974</v>
      </c>
      <c r="J1083">
        <v>11</v>
      </c>
      <c r="L1083" t="s">
        <v>16353</v>
      </c>
      <c r="M1083" t="s">
        <v>10832</v>
      </c>
      <c r="O1083" t="s">
        <v>267</v>
      </c>
      <c r="P1083">
        <v>12</v>
      </c>
      <c r="Q1083">
        <v>11</v>
      </c>
      <c r="R1083">
        <v>12</v>
      </c>
      <c r="W1083" s="1">
        <v>46022</v>
      </c>
      <c r="X1083">
        <v>12</v>
      </c>
      <c r="Y1083" s="317">
        <v>34240</v>
      </c>
      <c r="Z1083">
        <v>25.12</v>
      </c>
      <c r="AA1083">
        <v>12</v>
      </c>
      <c r="AB1083" t="s">
        <v>411</v>
      </c>
      <c r="AC1083" s="317">
        <v>88270</v>
      </c>
    </row>
    <row r="1084" spans="1:29">
      <c r="A1084">
        <v>1083</v>
      </c>
      <c r="B1084" t="s">
        <v>13689</v>
      </c>
      <c r="C1084" t="s">
        <v>13690</v>
      </c>
      <c r="D1084" t="s">
        <v>46</v>
      </c>
      <c r="E1084" t="s">
        <v>3282</v>
      </c>
      <c r="I1084" s="1">
        <v>45974</v>
      </c>
      <c r="J1084">
        <v>11</v>
      </c>
      <c r="L1084" t="s">
        <v>16353</v>
      </c>
      <c r="M1084" t="s">
        <v>10832</v>
      </c>
      <c r="O1084" t="s">
        <v>16356</v>
      </c>
      <c r="P1084" t="s">
        <v>43</v>
      </c>
      <c r="Q1084" t="s">
        <v>43</v>
      </c>
      <c r="R1084" t="s">
        <v>43</v>
      </c>
      <c r="W1084" s="1"/>
      <c r="Y1084" s="317"/>
      <c r="AC1084" s="317"/>
    </row>
    <row r="1085" spans="1:29">
      <c r="A1085">
        <v>1084</v>
      </c>
      <c r="B1085" t="s">
        <v>7070</v>
      </c>
      <c r="C1085" t="s">
        <v>7071</v>
      </c>
      <c r="D1085" t="s">
        <v>46</v>
      </c>
      <c r="E1085" t="s">
        <v>5829</v>
      </c>
      <c r="F1085">
        <v>46076</v>
      </c>
      <c r="G1085" t="s">
        <v>5750</v>
      </c>
      <c r="I1085" s="1"/>
      <c r="J1085" t="s">
        <v>43</v>
      </c>
      <c r="P1085" t="s">
        <v>43</v>
      </c>
      <c r="Q1085" t="s">
        <v>43</v>
      </c>
      <c r="R1085" t="s">
        <v>43</v>
      </c>
      <c r="W1085" s="1"/>
      <c r="Y1085" s="317"/>
      <c r="AC1085" s="317"/>
    </row>
    <row r="1086" spans="1:29">
      <c r="A1086">
        <v>1085</v>
      </c>
      <c r="B1086" t="s">
        <v>13691</v>
      </c>
      <c r="C1086" t="s">
        <v>13692</v>
      </c>
      <c r="D1086" t="s">
        <v>5942</v>
      </c>
      <c r="E1086" t="s">
        <v>6890</v>
      </c>
      <c r="F1086">
        <v>45987</v>
      </c>
      <c r="G1086">
        <v>45986</v>
      </c>
      <c r="I1086" s="1"/>
      <c r="J1086" t="s">
        <v>43</v>
      </c>
      <c r="P1086" t="s">
        <v>43</v>
      </c>
      <c r="Q1086" t="s">
        <v>43</v>
      </c>
      <c r="R1086" t="s">
        <v>43</v>
      </c>
      <c r="W1086" s="1"/>
      <c r="Y1086" s="317"/>
      <c r="AC1086" s="317"/>
    </row>
    <row r="1087" spans="1:29">
      <c r="A1087">
        <v>1086</v>
      </c>
      <c r="B1087" t="s">
        <v>13693</v>
      </c>
      <c r="C1087" t="s">
        <v>13694</v>
      </c>
      <c r="D1087" t="s">
        <v>46</v>
      </c>
      <c r="E1087" t="s">
        <v>6161</v>
      </c>
      <c r="I1087" s="1">
        <v>45975</v>
      </c>
      <c r="J1087">
        <v>11</v>
      </c>
      <c r="L1087" t="s">
        <v>16353</v>
      </c>
      <c r="M1087" t="s">
        <v>10832</v>
      </c>
      <c r="O1087" t="s">
        <v>267</v>
      </c>
      <c r="P1087">
        <v>1</v>
      </c>
      <c r="Q1087">
        <v>11</v>
      </c>
      <c r="R1087">
        <v>12</v>
      </c>
      <c r="W1087" s="1">
        <v>46022</v>
      </c>
      <c r="X1087">
        <v>12</v>
      </c>
      <c r="Y1087" s="317">
        <v>30140</v>
      </c>
      <c r="Z1087">
        <v>26.1</v>
      </c>
      <c r="AA1087">
        <v>1</v>
      </c>
      <c r="AB1087" t="s">
        <v>411</v>
      </c>
      <c r="AC1087" s="317">
        <v>77710</v>
      </c>
    </row>
    <row r="1088" spans="1:29">
      <c r="A1088">
        <v>1087</v>
      </c>
      <c r="B1088" t="s">
        <v>13695</v>
      </c>
      <c r="C1088" t="s">
        <v>13696</v>
      </c>
      <c r="D1088" t="s">
        <v>46</v>
      </c>
      <c r="E1088" t="s">
        <v>6161</v>
      </c>
      <c r="F1088">
        <v>45992</v>
      </c>
      <c r="G1088">
        <v>45991</v>
      </c>
      <c r="I1088" s="1"/>
      <c r="J1088" t="s">
        <v>43</v>
      </c>
      <c r="P1088" t="s">
        <v>43</v>
      </c>
      <c r="Q1088" t="s">
        <v>43</v>
      </c>
      <c r="R1088" t="s">
        <v>43</v>
      </c>
      <c r="W1088" s="1"/>
      <c r="Y1088" s="317"/>
      <c r="AC1088" s="317"/>
    </row>
    <row r="1089" spans="1:29">
      <c r="A1089">
        <v>1088</v>
      </c>
      <c r="B1089" t="s">
        <v>13697</v>
      </c>
      <c r="C1089" t="s">
        <v>13698</v>
      </c>
      <c r="D1089" t="s">
        <v>46</v>
      </c>
      <c r="E1089" t="s">
        <v>5748</v>
      </c>
      <c r="F1089">
        <v>45992</v>
      </c>
      <c r="G1089">
        <v>45991</v>
      </c>
      <c r="I1089" s="1"/>
      <c r="J1089" t="s">
        <v>43</v>
      </c>
      <c r="P1089" t="s">
        <v>43</v>
      </c>
      <c r="Q1089" t="s">
        <v>43</v>
      </c>
      <c r="R1089" t="s">
        <v>43</v>
      </c>
      <c r="W1089" s="1"/>
      <c r="Y1089" s="317"/>
      <c r="AC1089" s="317"/>
    </row>
    <row r="1090" spans="1:29">
      <c r="A1090">
        <v>1089</v>
      </c>
      <c r="B1090" t="s">
        <v>13699</v>
      </c>
      <c r="C1090" t="s">
        <v>13487</v>
      </c>
      <c r="D1090" t="s">
        <v>46</v>
      </c>
      <c r="E1090" t="s">
        <v>6161</v>
      </c>
      <c r="F1090" t="s">
        <v>11478</v>
      </c>
      <c r="G1090">
        <v>45989</v>
      </c>
      <c r="I1090" s="1"/>
      <c r="J1090" t="s">
        <v>43</v>
      </c>
      <c r="P1090" t="s">
        <v>43</v>
      </c>
      <c r="Q1090" t="s">
        <v>43</v>
      </c>
      <c r="R1090" t="s">
        <v>43</v>
      </c>
      <c r="W1090" s="1"/>
      <c r="Y1090" s="317"/>
      <c r="AC1090" s="317"/>
    </row>
    <row r="1091" spans="1:29">
      <c r="A1091">
        <v>1090</v>
      </c>
      <c r="B1091" t="s">
        <v>13700</v>
      </c>
      <c r="C1091" t="s">
        <v>13701</v>
      </c>
      <c r="D1091" t="s">
        <v>46</v>
      </c>
      <c r="E1091" t="s">
        <v>6161</v>
      </c>
      <c r="F1091" t="s">
        <v>11478</v>
      </c>
      <c r="G1091">
        <v>45982</v>
      </c>
      <c r="I1091" s="1"/>
      <c r="J1091" t="s">
        <v>43</v>
      </c>
      <c r="P1091" t="s">
        <v>43</v>
      </c>
      <c r="Q1091" t="s">
        <v>43</v>
      </c>
      <c r="R1091" t="s">
        <v>43</v>
      </c>
      <c r="W1091" s="1"/>
      <c r="Y1091" s="317"/>
      <c r="AC1091" s="317"/>
    </row>
    <row r="1092" spans="1:29">
      <c r="A1092">
        <v>1091</v>
      </c>
      <c r="B1092" t="s">
        <v>13702</v>
      </c>
      <c r="C1092" t="s">
        <v>13703</v>
      </c>
      <c r="D1092" t="s">
        <v>46</v>
      </c>
      <c r="E1092" t="s">
        <v>5748</v>
      </c>
      <c r="F1092">
        <v>45989</v>
      </c>
      <c r="G1092">
        <v>45988</v>
      </c>
      <c r="I1092" s="1">
        <v>46017</v>
      </c>
      <c r="J1092">
        <v>12</v>
      </c>
      <c r="L1092" t="s">
        <v>16353</v>
      </c>
      <c r="M1092" t="s">
        <v>10832</v>
      </c>
      <c r="O1092" t="s">
        <v>10340</v>
      </c>
      <c r="P1092">
        <v>2</v>
      </c>
      <c r="Q1092">
        <v>1</v>
      </c>
      <c r="R1092">
        <v>2</v>
      </c>
      <c r="W1092" s="1">
        <v>46081</v>
      </c>
      <c r="X1092">
        <v>2</v>
      </c>
      <c r="Y1092" s="317">
        <v>38340</v>
      </c>
      <c r="Z1092">
        <v>26.2</v>
      </c>
      <c r="AA1092">
        <v>2</v>
      </c>
      <c r="AB1092" t="s">
        <v>411</v>
      </c>
      <c r="AC1092" s="317">
        <v>98850</v>
      </c>
    </row>
    <row r="1093" spans="1:29">
      <c r="A1093">
        <v>1092</v>
      </c>
      <c r="B1093" t="s">
        <v>7038</v>
      </c>
      <c r="C1093" t="s">
        <v>7039</v>
      </c>
      <c r="D1093" t="s">
        <v>6418</v>
      </c>
      <c r="E1093" t="s">
        <v>6904</v>
      </c>
      <c r="F1093">
        <v>46113</v>
      </c>
      <c r="G1093" t="s">
        <v>5750</v>
      </c>
      <c r="I1093" s="1"/>
      <c r="J1093" t="s">
        <v>43</v>
      </c>
      <c r="P1093" t="s">
        <v>43</v>
      </c>
      <c r="Q1093" t="s">
        <v>43</v>
      </c>
      <c r="R1093" t="s">
        <v>43</v>
      </c>
      <c r="W1093" s="1"/>
      <c r="Y1093" s="317"/>
      <c r="AC1093" s="317"/>
    </row>
    <row r="1094" spans="1:29">
      <c r="A1094">
        <v>1093</v>
      </c>
      <c r="B1094" t="s">
        <v>7036</v>
      </c>
      <c r="C1094" t="s">
        <v>7037</v>
      </c>
      <c r="D1094" t="s">
        <v>6418</v>
      </c>
      <c r="E1094" t="s">
        <v>6904</v>
      </c>
      <c r="F1094">
        <v>46086</v>
      </c>
      <c r="G1094" t="s">
        <v>5750</v>
      </c>
      <c r="I1094" s="1"/>
      <c r="J1094" t="s">
        <v>43</v>
      </c>
      <c r="P1094" t="s">
        <v>43</v>
      </c>
      <c r="Q1094" t="s">
        <v>43</v>
      </c>
      <c r="R1094" t="s">
        <v>43</v>
      </c>
      <c r="W1094" s="1"/>
      <c r="Y1094" s="317"/>
      <c r="AC1094" s="317"/>
    </row>
    <row r="1095" spans="1:29">
      <c r="A1095">
        <v>1094</v>
      </c>
      <c r="B1095" t="s">
        <v>13704</v>
      </c>
      <c r="C1095" t="s">
        <v>13705</v>
      </c>
      <c r="D1095" t="s">
        <v>6418</v>
      </c>
      <c r="E1095" t="s">
        <v>6420</v>
      </c>
      <c r="F1095" t="s">
        <v>12560</v>
      </c>
      <c r="G1095">
        <v>45982</v>
      </c>
      <c r="I1095" s="1">
        <v>46036</v>
      </c>
      <c r="J1095">
        <v>1</v>
      </c>
      <c r="L1095" t="s">
        <v>16353</v>
      </c>
      <c r="M1095" t="s">
        <v>10832</v>
      </c>
      <c r="O1095" t="s">
        <v>12198</v>
      </c>
      <c r="Q1095">
        <v>1</v>
      </c>
      <c r="R1095">
        <v>2</v>
      </c>
      <c r="S1095" t="s">
        <v>12256</v>
      </c>
      <c r="W1095" s="1">
        <v>46081</v>
      </c>
      <c r="X1095">
        <v>2</v>
      </c>
      <c r="Y1095" s="317">
        <v>31500</v>
      </c>
      <c r="AC1095" s="317"/>
    </row>
    <row r="1096" spans="1:29">
      <c r="A1096">
        <v>1095</v>
      </c>
      <c r="B1096" t="s">
        <v>7076</v>
      </c>
      <c r="C1096" t="s">
        <v>7077</v>
      </c>
      <c r="D1096" t="s">
        <v>6418</v>
      </c>
      <c r="E1096" t="s">
        <v>6904</v>
      </c>
      <c r="F1096">
        <v>46048</v>
      </c>
      <c r="G1096" t="s">
        <v>5750</v>
      </c>
      <c r="I1096" s="1"/>
      <c r="J1096" t="s">
        <v>43</v>
      </c>
      <c r="P1096" t="s">
        <v>43</v>
      </c>
      <c r="Q1096" t="s">
        <v>43</v>
      </c>
      <c r="R1096" t="s">
        <v>43</v>
      </c>
      <c r="W1096" s="1"/>
      <c r="Y1096" s="317"/>
      <c r="AC1096" s="317"/>
    </row>
    <row r="1097" spans="1:29">
      <c r="A1097">
        <v>1096</v>
      </c>
      <c r="B1097" t="s">
        <v>13706</v>
      </c>
      <c r="C1097" t="s">
        <v>6287</v>
      </c>
      <c r="D1097" t="s">
        <v>5942</v>
      </c>
      <c r="E1097" t="s">
        <v>5944</v>
      </c>
      <c r="I1097" s="1">
        <v>45973</v>
      </c>
      <c r="J1097">
        <v>11</v>
      </c>
      <c r="L1097" t="s">
        <v>16353</v>
      </c>
      <c r="M1097" t="s">
        <v>12167</v>
      </c>
      <c r="N1097">
        <v>50042734</v>
      </c>
      <c r="O1097" t="s">
        <v>267</v>
      </c>
      <c r="P1097" t="s">
        <v>43</v>
      </c>
      <c r="Q1097">
        <v>12</v>
      </c>
      <c r="R1097">
        <v>2</v>
      </c>
      <c r="W1097" s="1">
        <v>46081</v>
      </c>
      <c r="X1097">
        <v>2</v>
      </c>
      <c r="Y1097" s="317">
        <v>56990</v>
      </c>
      <c r="AC1097" s="317"/>
    </row>
    <row r="1098" spans="1:29">
      <c r="A1098">
        <v>1097</v>
      </c>
      <c r="B1098" t="s">
        <v>13707</v>
      </c>
      <c r="C1098" t="s">
        <v>13708</v>
      </c>
      <c r="D1098" t="s">
        <v>5942</v>
      </c>
      <c r="E1098" t="s">
        <v>5944</v>
      </c>
      <c r="I1098" s="1">
        <v>45973</v>
      </c>
      <c r="J1098">
        <v>11</v>
      </c>
      <c r="L1098" t="s">
        <v>16353</v>
      </c>
      <c r="M1098" t="s">
        <v>12167</v>
      </c>
      <c r="N1098">
        <v>50042735</v>
      </c>
      <c r="O1098" t="s">
        <v>267</v>
      </c>
      <c r="P1098" t="s">
        <v>43</v>
      </c>
      <c r="Q1098">
        <v>12</v>
      </c>
      <c r="R1098" t="s">
        <v>43</v>
      </c>
      <c r="W1098" s="1"/>
      <c r="Y1098" s="317"/>
      <c r="AC1098" s="317"/>
    </row>
    <row r="1099" spans="1:29">
      <c r="A1099">
        <v>1098</v>
      </c>
      <c r="B1099" t="s">
        <v>13709</v>
      </c>
      <c r="C1099" t="s">
        <v>13710</v>
      </c>
      <c r="D1099" t="s">
        <v>5942</v>
      </c>
      <c r="E1099" t="s">
        <v>5944</v>
      </c>
      <c r="I1099" s="1">
        <v>45973</v>
      </c>
      <c r="J1099">
        <v>11</v>
      </c>
      <c r="L1099" t="s">
        <v>16353</v>
      </c>
      <c r="M1099" t="s">
        <v>12167</v>
      </c>
      <c r="N1099">
        <v>50042740</v>
      </c>
      <c r="O1099" t="s">
        <v>267</v>
      </c>
      <c r="P1099" t="s">
        <v>43</v>
      </c>
      <c r="Q1099">
        <v>12</v>
      </c>
      <c r="R1099" t="s">
        <v>43</v>
      </c>
      <c r="W1099" s="1"/>
      <c r="Y1099" s="317"/>
      <c r="AC1099" s="317"/>
    </row>
    <row r="1100" spans="1:29">
      <c r="A1100">
        <v>1099</v>
      </c>
      <c r="B1100" t="s">
        <v>13711</v>
      </c>
      <c r="C1100" t="s">
        <v>13712</v>
      </c>
      <c r="D1100" t="s">
        <v>5942</v>
      </c>
      <c r="E1100" t="s">
        <v>5944</v>
      </c>
      <c r="I1100" s="1">
        <v>45973</v>
      </c>
      <c r="J1100">
        <v>11</v>
      </c>
      <c r="L1100" t="s">
        <v>16353</v>
      </c>
      <c r="M1100" t="s">
        <v>12167</v>
      </c>
      <c r="N1100">
        <v>50042741</v>
      </c>
      <c r="O1100" t="s">
        <v>267</v>
      </c>
      <c r="P1100" t="s">
        <v>43</v>
      </c>
      <c r="Q1100">
        <v>12</v>
      </c>
      <c r="R1100">
        <v>2</v>
      </c>
      <c r="W1100" s="1">
        <v>46081</v>
      </c>
      <c r="X1100">
        <v>2</v>
      </c>
      <c r="Y1100" s="317">
        <v>34870</v>
      </c>
      <c r="AC1100" s="317"/>
    </row>
    <row r="1101" spans="1:29">
      <c r="A1101">
        <v>1100</v>
      </c>
      <c r="B1101" t="s">
        <v>13713</v>
      </c>
      <c r="C1101" t="s">
        <v>13714</v>
      </c>
      <c r="D1101" t="s">
        <v>5942</v>
      </c>
      <c r="E1101" t="s">
        <v>5944</v>
      </c>
      <c r="I1101" s="1">
        <v>45973</v>
      </c>
      <c r="J1101">
        <v>11</v>
      </c>
      <c r="L1101" t="s">
        <v>16353</v>
      </c>
      <c r="M1101" t="s">
        <v>12167</v>
      </c>
      <c r="N1101">
        <v>50042742</v>
      </c>
      <c r="O1101" t="s">
        <v>267</v>
      </c>
      <c r="P1101" t="s">
        <v>43</v>
      </c>
      <c r="Q1101">
        <v>12</v>
      </c>
      <c r="R1101" t="s">
        <v>43</v>
      </c>
      <c r="W1101" s="1"/>
      <c r="Y1101" s="317"/>
      <c r="AC1101" s="317"/>
    </row>
    <row r="1102" spans="1:29">
      <c r="A1102">
        <v>1101</v>
      </c>
      <c r="B1102" t="s">
        <v>13715</v>
      </c>
      <c r="C1102" t="s">
        <v>6200</v>
      </c>
      <c r="D1102" t="s">
        <v>5942</v>
      </c>
      <c r="E1102" t="s">
        <v>5944</v>
      </c>
      <c r="I1102" s="1">
        <v>45973</v>
      </c>
      <c r="J1102">
        <v>11</v>
      </c>
      <c r="L1102" t="s">
        <v>16353</v>
      </c>
      <c r="M1102" t="s">
        <v>12167</v>
      </c>
      <c r="N1102">
        <v>50042745</v>
      </c>
      <c r="O1102" t="s">
        <v>267</v>
      </c>
      <c r="P1102" t="s">
        <v>43</v>
      </c>
      <c r="Q1102">
        <v>12</v>
      </c>
      <c r="R1102" t="s">
        <v>43</v>
      </c>
      <c r="W1102" s="1"/>
      <c r="Y1102" s="317"/>
      <c r="AC1102" s="317"/>
    </row>
    <row r="1103" spans="1:29">
      <c r="A1103">
        <v>1102</v>
      </c>
      <c r="B1103" t="s">
        <v>13716</v>
      </c>
      <c r="C1103" t="s">
        <v>13714</v>
      </c>
      <c r="D1103" t="s">
        <v>5942</v>
      </c>
      <c r="E1103" t="s">
        <v>5944</v>
      </c>
      <c r="I1103" s="1">
        <v>45973</v>
      </c>
      <c r="J1103">
        <v>11</v>
      </c>
      <c r="L1103" t="s">
        <v>16353</v>
      </c>
      <c r="M1103" t="s">
        <v>12167</v>
      </c>
      <c r="N1103">
        <v>50042750</v>
      </c>
      <c r="O1103" t="s">
        <v>267</v>
      </c>
      <c r="P1103" t="s">
        <v>43</v>
      </c>
      <c r="Q1103">
        <v>12</v>
      </c>
      <c r="R1103" t="s">
        <v>43</v>
      </c>
      <c r="W1103" s="1"/>
      <c r="Y1103" s="317"/>
      <c r="AC1103" s="317"/>
    </row>
    <row r="1104" spans="1:29">
      <c r="A1104">
        <v>1103</v>
      </c>
      <c r="B1104" t="s">
        <v>6152</v>
      </c>
      <c r="C1104" t="s">
        <v>6153</v>
      </c>
      <c r="D1104" t="s">
        <v>5942</v>
      </c>
      <c r="E1104" t="s">
        <v>5944</v>
      </c>
      <c r="I1104" s="1">
        <v>45973</v>
      </c>
      <c r="J1104">
        <v>11</v>
      </c>
      <c r="L1104" t="s">
        <v>16353</v>
      </c>
      <c r="M1104" t="s">
        <v>12167</v>
      </c>
      <c r="N1104">
        <v>50042761</v>
      </c>
      <c r="O1104" t="s">
        <v>267</v>
      </c>
      <c r="P1104" t="s">
        <v>43</v>
      </c>
      <c r="Q1104">
        <v>12</v>
      </c>
      <c r="R1104" t="s">
        <v>43</v>
      </c>
      <c r="W1104" s="1"/>
      <c r="Y1104" s="317"/>
      <c r="AC1104" s="317"/>
    </row>
    <row r="1105" spans="1:29">
      <c r="A1105">
        <v>1104</v>
      </c>
      <c r="B1105" t="s">
        <v>13717</v>
      </c>
      <c r="C1105" t="s">
        <v>13718</v>
      </c>
      <c r="D1105" t="s">
        <v>5942</v>
      </c>
      <c r="E1105" t="s">
        <v>5944</v>
      </c>
      <c r="I1105" s="1">
        <v>45973</v>
      </c>
      <c r="J1105">
        <v>11</v>
      </c>
      <c r="L1105" t="s">
        <v>16353</v>
      </c>
      <c r="M1105" t="s">
        <v>12167</v>
      </c>
      <c r="N1105">
        <v>50042764</v>
      </c>
      <c r="O1105" t="s">
        <v>267</v>
      </c>
      <c r="P1105" t="s">
        <v>43</v>
      </c>
      <c r="Q1105">
        <v>12</v>
      </c>
      <c r="R1105" t="s">
        <v>43</v>
      </c>
      <c r="W1105" s="1"/>
      <c r="Y1105" s="317"/>
      <c r="AC1105" s="317"/>
    </row>
    <row r="1106" spans="1:29">
      <c r="A1106">
        <v>1105</v>
      </c>
      <c r="B1106" t="s">
        <v>13719</v>
      </c>
      <c r="C1106" t="s">
        <v>13720</v>
      </c>
      <c r="D1106" t="s">
        <v>5942</v>
      </c>
      <c r="E1106" t="s">
        <v>5993</v>
      </c>
      <c r="I1106" s="1">
        <v>45973</v>
      </c>
      <c r="J1106">
        <v>11</v>
      </c>
      <c r="L1106" t="s">
        <v>16353</v>
      </c>
      <c r="M1106" t="s">
        <v>12167</v>
      </c>
      <c r="N1106">
        <v>50042765</v>
      </c>
      <c r="O1106" t="s">
        <v>267</v>
      </c>
      <c r="P1106" t="s">
        <v>43</v>
      </c>
      <c r="Q1106">
        <v>12</v>
      </c>
      <c r="R1106" t="s">
        <v>43</v>
      </c>
      <c r="W1106" s="1"/>
      <c r="Y1106" s="317"/>
      <c r="AC1106" s="317"/>
    </row>
    <row r="1107" spans="1:29">
      <c r="A1107">
        <v>1106</v>
      </c>
      <c r="B1107" t="s">
        <v>7052</v>
      </c>
      <c r="C1107" t="s">
        <v>13721</v>
      </c>
      <c r="D1107" t="s">
        <v>5942</v>
      </c>
      <c r="E1107" t="s">
        <v>6890</v>
      </c>
      <c r="F1107">
        <v>46055</v>
      </c>
      <c r="G1107" t="s">
        <v>5750</v>
      </c>
      <c r="I1107" s="1"/>
      <c r="J1107" t="s">
        <v>43</v>
      </c>
      <c r="P1107" t="s">
        <v>43</v>
      </c>
      <c r="Q1107" t="s">
        <v>43</v>
      </c>
      <c r="R1107" t="s">
        <v>43</v>
      </c>
      <c r="W1107" s="1"/>
      <c r="Y1107" s="317"/>
      <c r="AC1107" s="317"/>
    </row>
    <row r="1108" spans="1:29">
      <c r="A1108">
        <v>1107</v>
      </c>
      <c r="B1108" t="s">
        <v>7048</v>
      </c>
      <c r="C1108" t="s">
        <v>7049</v>
      </c>
      <c r="D1108" t="s">
        <v>5942</v>
      </c>
      <c r="E1108" t="s">
        <v>6890</v>
      </c>
      <c r="F1108">
        <v>45992</v>
      </c>
      <c r="G1108">
        <v>45988</v>
      </c>
      <c r="I1108" s="1"/>
      <c r="J1108" t="s">
        <v>43</v>
      </c>
      <c r="P1108" t="s">
        <v>43</v>
      </c>
      <c r="Q1108" t="s">
        <v>43</v>
      </c>
      <c r="R1108" t="s">
        <v>43</v>
      </c>
      <c r="W1108" s="1"/>
      <c r="Y1108" s="317"/>
      <c r="AC1108" s="317"/>
    </row>
    <row r="1109" spans="1:29">
      <c r="A1109">
        <v>1108</v>
      </c>
      <c r="B1109" t="s">
        <v>7080</v>
      </c>
      <c r="C1109" t="s">
        <v>7081</v>
      </c>
      <c r="D1109" t="s">
        <v>5942</v>
      </c>
      <c r="E1109" t="s">
        <v>6890</v>
      </c>
      <c r="F1109">
        <v>46055</v>
      </c>
      <c r="G1109" t="s">
        <v>5750</v>
      </c>
      <c r="I1109" s="1"/>
      <c r="J1109" t="s">
        <v>43</v>
      </c>
      <c r="P1109" t="s">
        <v>43</v>
      </c>
      <c r="Q1109" t="s">
        <v>43</v>
      </c>
      <c r="R1109" t="s">
        <v>43</v>
      </c>
      <c r="W1109" s="1"/>
      <c r="Y1109" s="317"/>
      <c r="AC1109" s="317"/>
    </row>
    <row r="1110" spans="1:29">
      <c r="A1110">
        <v>1109</v>
      </c>
      <c r="B1110" t="s">
        <v>13722</v>
      </c>
      <c r="C1110" t="s">
        <v>13723</v>
      </c>
      <c r="D1110" t="s">
        <v>46</v>
      </c>
      <c r="E1110" t="s">
        <v>6161</v>
      </c>
      <c r="F1110" t="s">
        <v>11478</v>
      </c>
      <c r="G1110">
        <v>45982</v>
      </c>
      <c r="I1110" s="1">
        <v>46017</v>
      </c>
      <c r="J1110">
        <v>12</v>
      </c>
      <c r="L1110" t="s">
        <v>16353</v>
      </c>
      <c r="M1110" t="s">
        <v>10832</v>
      </c>
      <c r="O1110" t="s">
        <v>267</v>
      </c>
      <c r="P1110">
        <v>2</v>
      </c>
      <c r="Q1110">
        <v>1</v>
      </c>
      <c r="R1110">
        <v>2</v>
      </c>
      <c r="W1110" s="1">
        <v>46081</v>
      </c>
      <c r="X1110">
        <v>2</v>
      </c>
      <c r="Y1110" s="317">
        <v>26040</v>
      </c>
      <c r="Z1110">
        <v>26.2</v>
      </c>
      <c r="AA1110">
        <v>2</v>
      </c>
      <c r="AB1110" t="s">
        <v>411</v>
      </c>
      <c r="AC1110" s="317">
        <v>67130</v>
      </c>
    </row>
    <row r="1111" spans="1:29">
      <c r="A1111">
        <v>1110</v>
      </c>
      <c r="B1111" t="s">
        <v>13724</v>
      </c>
      <c r="C1111" t="s">
        <v>13281</v>
      </c>
      <c r="D1111" t="s">
        <v>46</v>
      </c>
      <c r="E1111" t="s">
        <v>3282</v>
      </c>
      <c r="F1111">
        <v>45987</v>
      </c>
      <c r="G1111">
        <v>45981</v>
      </c>
      <c r="I1111" s="1"/>
      <c r="J1111" t="s">
        <v>43</v>
      </c>
      <c r="P1111" t="s">
        <v>43</v>
      </c>
      <c r="Q1111" t="s">
        <v>43</v>
      </c>
      <c r="R1111" t="s">
        <v>43</v>
      </c>
      <c r="W1111" s="1"/>
      <c r="Y1111" s="317"/>
      <c r="AC1111" s="317"/>
    </row>
    <row r="1112" spans="1:29">
      <c r="A1112">
        <v>1111</v>
      </c>
      <c r="B1112" t="s">
        <v>13725</v>
      </c>
      <c r="C1112" t="s">
        <v>13726</v>
      </c>
      <c r="D1112" t="s">
        <v>46</v>
      </c>
      <c r="E1112" t="s">
        <v>6208</v>
      </c>
      <c r="F1112">
        <v>45992</v>
      </c>
      <c r="G1112">
        <v>45991</v>
      </c>
      <c r="I1112" s="1"/>
      <c r="J1112" t="s">
        <v>43</v>
      </c>
      <c r="P1112" t="s">
        <v>43</v>
      </c>
      <c r="Q1112" t="s">
        <v>43</v>
      </c>
      <c r="R1112" t="s">
        <v>43</v>
      </c>
      <c r="W1112" s="1"/>
      <c r="Y1112" s="317"/>
      <c r="AC1112" s="317"/>
    </row>
    <row r="1113" spans="1:29">
      <c r="A1113">
        <v>1112</v>
      </c>
      <c r="B1113" t="s">
        <v>13727</v>
      </c>
      <c r="C1113" t="s">
        <v>13728</v>
      </c>
      <c r="D1113" t="s">
        <v>46</v>
      </c>
      <c r="E1113" t="s">
        <v>6208</v>
      </c>
      <c r="F1113">
        <v>45992</v>
      </c>
      <c r="G1113">
        <v>45991</v>
      </c>
      <c r="I1113" s="1"/>
      <c r="J1113" t="s">
        <v>43</v>
      </c>
      <c r="P1113" t="s">
        <v>43</v>
      </c>
      <c r="Q1113" t="s">
        <v>43</v>
      </c>
      <c r="R1113" t="s">
        <v>43</v>
      </c>
      <c r="W1113" s="1"/>
      <c r="Y1113" s="317"/>
      <c r="AC1113" s="317"/>
    </row>
    <row r="1114" spans="1:29">
      <c r="A1114">
        <v>1113</v>
      </c>
      <c r="B1114" t="s">
        <v>13729</v>
      </c>
      <c r="C1114" t="s">
        <v>13730</v>
      </c>
      <c r="D1114" t="s">
        <v>46</v>
      </c>
      <c r="E1114" t="s">
        <v>5748</v>
      </c>
      <c r="F1114">
        <v>45987</v>
      </c>
      <c r="G1114">
        <v>45986</v>
      </c>
      <c r="I1114" s="1"/>
      <c r="J1114" t="s">
        <v>43</v>
      </c>
      <c r="P1114" t="s">
        <v>43</v>
      </c>
      <c r="Q1114" t="s">
        <v>43</v>
      </c>
      <c r="R1114" t="s">
        <v>43</v>
      </c>
      <c r="W1114" s="1"/>
      <c r="Y1114" s="317"/>
      <c r="AC1114" s="317"/>
    </row>
    <row r="1115" spans="1:29">
      <c r="A1115">
        <v>1114</v>
      </c>
      <c r="B1115" t="s">
        <v>13731</v>
      </c>
      <c r="C1115" t="s">
        <v>13732</v>
      </c>
      <c r="D1115" t="s">
        <v>5942</v>
      </c>
      <c r="E1115" t="s">
        <v>6890</v>
      </c>
      <c r="F1115">
        <v>45994</v>
      </c>
      <c r="G1115">
        <v>45993</v>
      </c>
      <c r="I1115" s="1"/>
      <c r="J1115" t="s">
        <v>43</v>
      </c>
      <c r="P1115" t="s">
        <v>43</v>
      </c>
      <c r="Q1115" t="s">
        <v>43</v>
      </c>
      <c r="R1115" t="s">
        <v>43</v>
      </c>
      <c r="W1115" s="1"/>
      <c r="Y1115" s="317"/>
      <c r="AC1115" s="317"/>
    </row>
    <row r="1116" spans="1:29">
      <c r="A1116">
        <v>1115</v>
      </c>
      <c r="B1116" t="s">
        <v>13733</v>
      </c>
      <c r="C1116" t="s">
        <v>13734</v>
      </c>
      <c r="D1116" t="s">
        <v>5942</v>
      </c>
      <c r="E1116" t="s">
        <v>6890</v>
      </c>
      <c r="F1116">
        <v>46050</v>
      </c>
      <c r="G1116">
        <v>45988</v>
      </c>
      <c r="I1116" s="1">
        <v>46041</v>
      </c>
      <c r="J1116">
        <v>1</v>
      </c>
      <c r="L1116" t="s">
        <v>16353</v>
      </c>
      <c r="M1116" t="s">
        <v>10832</v>
      </c>
      <c r="O1116" t="s">
        <v>267</v>
      </c>
      <c r="P1116" t="s">
        <v>43</v>
      </c>
      <c r="Q1116">
        <v>1</v>
      </c>
      <c r="R1116" t="s">
        <v>43</v>
      </c>
      <c r="W1116" s="1"/>
      <c r="Y1116" s="317"/>
      <c r="AC1116" s="317"/>
    </row>
    <row r="1117" spans="1:29">
      <c r="A1117">
        <v>1116</v>
      </c>
      <c r="B1117" t="s">
        <v>13735</v>
      </c>
      <c r="C1117" t="s">
        <v>13736</v>
      </c>
      <c r="D1117" t="s">
        <v>5942</v>
      </c>
      <c r="E1117" t="s">
        <v>6890</v>
      </c>
      <c r="F1117">
        <v>45995</v>
      </c>
      <c r="G1117">
        <v>45994</v>
      </c>
      <c r="I1117" s="1"/>
      <c r="J1117" t="s">
        <v>43</v>
      </c>
      <c r="P1117" t="s">
        <v>43</v>
      </c>
      <c r="Q1117" t="s">
        <v>43</v>
      </c>
      <c r="R1117" t="s">
        <v>43</v>
      </c>
      <c r="W1117" s="1"/>
      <c r="Y1117" s="317"/>
      <c r="AC1117" s="317"/>
    </row>
    <row r="1118" spans="1:29">
      <c r="A1118">
        <v>1117</v>
      </c>
      <c r="B1118" t="s">
        <v>13737</v>
      </c>
      <c r="C1118" t="s">
        <v>13738</v>
      </c>
      <c r="D1118" t="s">
        <v>46</v>
      </c>
      <c r="E1118" t="s">
        <v>6161</v>
      </c>
      <c r="F1118">
        <v>46006</v>
      </c>
      <c r="G1118">
        <v>46005</v>
      </c>
      <c r="I1118" s="1"/>
      <c r="J1118" t="s">
        <v>43</v>
      </c>
      <c r="P1118" t="s">
        <v>43</v>
      </c>
      <c r="Q1118" t="s">
        <v>43</v>
      </c>
      <c r="R1118" t="s">
        <v>43</v>
      </c>
      <c r="W1118" s="1"/>
      <c r="Y1118" s="317"/>
      <c r="AC1118" s="317"/>
    </row>
    <row r="1119" spans="1:29">
      <c r="A1119">
        <v>1118</v>
      </c>
      <c r="B1119" t="s">
        <v>13739</v>
      </c>
      <c r="C1119" t="s">
        <v>13740</v>
      </c>
      <c r="D1119" t="s">
        <v>46</v>
      </c>
      <c r="E1119" t="s">
        <v>6161</v>
      </c>
      <c r="F1119" t="s">
        <v>11478</v>
      </c>
      <c r="G1119">
        <v>45994</v>
      </c>
      <c r="I1119" s="1"/>
      <c r="J1119" t="s">
        <v>43</v>
      </c>
      <c r="P1119" t="s">
        <v>43</v>
      </c>
      <c r="Q1119" t="s">
        <v>43</v>
      </c>
      <c r="R1119" t="s">
        <v>43</v>
      </c>
      <c r="W1119" s="1"/>
      <c r="Y1119" s="317"/>
      <c r="AC1119" s="317"/>
    </row>
    <row r="1120" spans="1:29">
      <c r="A1120">
        <v>1119</v>
      </c>
      <c r="B1120" t="s">
        <v>13741</v>
      </c>
      <c r="C1120" t="s">
        <v>13742</v>
      </c>
      <c r="D1120" t="s">
        <v>46</v>
      </c>
      <c r="E1120" t="s">
        <v>6161</v>
      </c>
      <c r="F1120" t="s">
        <v>11478</v>
      </c>
      <c r="G1120">
        <v>45996</v>
      </c>
      <c r="I1120" s="1"/>
      <c r="J1120" t="s">
        <v>43</v>
      </c>
      <c r="P1120" t="s">
        <v>43</v>
      </c>
      <c r="Q1120" t="s">
        <v>43</v>
      </c>
      <c r="R1120" t="s">
        <v>43</v>
      </c>
      <c r="W1120" s="1"/>
      <c r="Y1120" s="317"/>
      <c r="AC1120" s="317"/>
    </row>
    <row r="1121" spans="1:29">
      <c r="A1121">
        <v>1120</v>
      </c>
      <c r="B1121" t="s">
        <v>13743</v>
      </c>
      <c r="C1121" t="s">
        <v>13744</v>
      </c>
      <c r="D1121" t="s">
        <v>46</v>
      </c>
      <c r="E1121" t="s">
        <v>5748</v>
      </c>
      <c r="F1121">
        <v>45996</v>
      </c>
      <c r="G1121">
        <v>45995</v>
      </c>
      <c r="I1121" s="1">
        <v>46013</v>
      </c>
      <c r="J1121">
        <v>12</v>
      </c>
      <c r="L1121" t="s">
        <v>16353</v>
      </c>
      <c r="M1121" t="s">
        <v>10832</v>
      </c>
      <c r="O1121" t="s">
        <v>267</v>
      </c>
      <c r="P1121">
        <v>1</v>
      </c>
      <c r="Q1121">
        <v>1</v>
      </c>
      <c r="R1121">
        <v>1</v>
      </c>
      <c r="W1121" s="1">
        <v>46053</v>
      </c>
      <c r="X1121">
        <v>1</v>
      </c>
      <c r="Y1121" s="317">
        <v>28410</v>
      </c>
      <c r="Z1121">
        <v>26.1</v>
      </c>
      <c r="AA1121">
        <v>1</v>
      </c>
      <c r="AB1121" t="s">
        <v>411</v>
      </c>
      <c r="AC1121" s="317">
        <v>73260</v>
      </c>
    </row>
    <row r="1122" spans="1:29">
      <c r="A1122">
        <v>1121</v>
      </c>
      <c r="C1122" t="s">
        <v>13745</v>
      </c>
      <c r="D1122" t="s">
        <v>5942</v>
      </c>
      <c r="E1122" t="s">
        <v>6890</v>
      </c>
      <c r="F1122" t="s">
        <v>13746</v>
      </c>
      <c r="G1122" t="s">
        <v>13746</v>
      </c>
      <c r="I1122" s="1"/>
      <c r="J1122" t="s">
        <v>43</v>
      </c>
      <c r="P1122" t="s">
        <v>43</v>
      </c>
      <c r="Q1122" t="s">
        <v>43</v>
      </c>
      <c r="R1122" t="s">
        <v>43</v>
      </c>
      <c r="W1122" s="1"/>
      <c r="Y1122" s="317"/>
      <c r="AC1122" s="317"/>
    </row>
    <row r="1123" spans="1:29">
      <c r="A1123">
        <v>1122</v>
      </c>
      <c r="B1123" t="s">
        <v>13747</v>
      </c>
      <c r="C1123" t="s">
        <v>13748</v>
      </c>
      <c r="D1123" t="s">
        <v>46</v>
      </c>
      <c r="E1123" t="s">
        <v>6161</v>
      </c>
      <c r="F1123">
        <v>45987</v>
      </c>
      <c r="G1123">
        <v>45986</v>
      </c>
      <c r="I1123" s="1"/>
      <c r="J1123" t="s">
        <v>43</v>
      </c>
      <c r="P1123" t="s">
        <v>43</v>
      </c>
      <c r="Q1123" t="s">
        <v>43</v>
      </c>
      <c r="R1123" t="s">
        <v>43</v>
      </c>
      <c r="W1123" s="1"/>
      <c r="Y1123" s="317"/>
      <c r="AC1123" s="317"/>
    </row>
    <row r="1124" spans="1:29">
      <c r="A1124">
        <v>1123</v>
      </c>
      <c r="B1124" t="s">
        <v>13749</v>
      </c>
      <c r="C1124" t="s">
        <v>7122</v>
      </c>
      <c r="D1124" t="s">
        <v>46</v>
      </c>
      <c r="I1124" s="1">
        <v>45982</v>
      </c>
      <c r="J1124">
        <v>11</v>
      </c>
      <c r="K1124">
        <v>-1</v>
      </c>
      <c r="L1124" t="s">
        <v>16353</v>
      </c>
      <c r="M1124" t="s">
        <v>12175</v>
      </c>
      <c r="N1124">
        <v>50044224</v>
      </c>
      <c r="O1124" t="s">
        <v>267</v>
      </c>
      <c r="P1124">
        <v>1</v>
      </c>
      <c r="Q1124">
        <v>1</v>
      </c>
      <c r="R1124">
        <v>1</v>
      </c>
      <c r="S1124" t="s">
        <v>12187</v>
      </c>
      <c r="W1124" s="1">
        <v>46053</v>
      </c>
      <c r="X1124">
        <v>1</v>
      </c>
      <c r="Y1124" s="317">
        <v>35550</v>
      </c>
      <c r="Z1124">
        <v>26.2</v>
      </c>
      <c r="AA1124">
        <v>2</v>
      </c>
      <c r="AB1124" t="s">
        <v>179</v>
      </c>
      <c r="AC1124" s="317">
        <v>72181</v>
      </c>
    </row>
    <row r="1125" spans="1:29">
      <c r="A1125">
        <v>1124</v>
      </c>
      <c r="B1125" t="s">
        <v>13750</v>
      </c>
      <c r="C1125" t="s">
        <v>13751</v>
      </c>
      <c r="D1125" t="s">
        <v>5942</v>
      </c>
      <c r="E1125" t="s">
        <v>6890</v>
      </c>
      <c r="F1125">
        <v>46000</v>
      </c>
      <c r="G1125">
        <v>45999</v>
      </c>
      <c r="I1125" s="1">
        <v>46041</v>
      </c>
      <c r="L1125" t="s">
        <v>16353</v>
      </c>
      <c r="M1125" t="s">
        <v>10832</v>
      </c>
      <c r="O1125" t="s">
        <v>267</v>
      </c>
      <c r="P1125">
        <v>2</v>
      </c>
      <c r="Q1125">
        <v>1</v>
      </c>
      <c r="R1125">
        <v>2</v>
      </c>
      <c r="W1125" s="1">
        <v>46081</v>
      </c>
      <c r="X1125">
        <v>2</v>
      </c>
      <c r="Y1125" s="317">
        <v>31130</v>
      </c>
      <c r="Z1125">
        <v>26.2</v>
      </c>
      <c r="AA1125">
        <v>2</v>
      </c>
      <c r="AB1125" t="s">
        <v>411</v>
      </c>
      <c r="AC1125" s="317">
        <v>85219</v>
      </c>
    </row>
    <row r="1126" spans="1:29">
      <c r="A1126">
        <v>1125</v>
      </c>
      <c r="B1126" t="s">
        <v>13752</v>
      </c>
      <c r="C1126" t="s">
        <v>13753</v>
      </c>
      <c r="D1126" t="s">
        <v>46</v>
      </c>
      <c r="E1126" t="s">
        <v>6161</v>
      </c>
      <c r="I1126" s="1">
        <v>45986</v>
      </c>
      <c r="J1126">
        <v>11</v>
      </c>
      <c r="L1126" t="s">
        <v>16353</v>
      </c>
      <c r="M1126" t="s">
        <v>10832</v>
      </c>
      <c r="O1126" t="s">
        <v>10340</v>
      </c>
      <c r="P1126">
        <v>12</v>
      </c>
      <c r="Q1126">
        <v>11</v>
      </c>
      <c r="R1126">
        <v>12</v>
      </c>
      <c r="W1126" s="1">
        <v>46022</v>
      </c>
      <c r="X1126">
        <v>12</v>
      </c>
      <c r="Y1126" s="317">
        <v>36280</v>
      </c>
      <c r="Z1126">
        <v>25.12</v>
      </c>
      <c r="AA1126">
        <v>12</v>
      </c>
      <c r="AB1126" t="s">
        <v>411</v>
      </c>
      <c r="AC1126" s="317">
        <v>93530</v>
      </c>
    </row>
    <row r="1127" spans="1:29">
      <c r="A1127">
        <v>1126</v>
      </c>
      <c r="B1127" t="s">
        <v>7089</v>
      </c>
      <c r="C1127" t="s">
        <v>7090</v>
      </c>
      <c r="D1127" t="s">
        <v>46</v>
      </c>
      <c r="E1127" t="s">
        <v>6208</v>
      </c>
      <c r="F1127">
        <v>46034</v>
      </c>
      <c r="G1127">
        <v>46013</v>
      </c>
      <c r="I1127" s="1"/>
      <c r="J1127" t="s">
        <v>43</v>
      </c>
      <c r="P1127" t="s">
        <v>43</v>
      </c>
      <c r="Q1127" t="s">
        <v>43</v>
      </c>
      <c r="R1127" t="s">
        <v>43</v>
      </c>
      <c r="W1127" s="1"/>
      <c r="Y1127" s="317"/>
      <c r="AC1127" s="317"/>
    </row>
    <row r="1128" spans="1:29">
      <c r="A1128">
        <v>1127</v>
      </c>
      <c r="B1128" t="s">
        <v>13754</v>
      </c>
      <c r="C1128" t="s">
        <v>13755</v>
      </c>
      <c r="D1128" t="s">
        <v>46</v>
      </c>
      <c r="E1128" t="s">
        <v>6161</v>
      </c>
      <c r="F1128" t="s">
        <v>11478</v>
      </c>
      <c r="G1128">
        <v>45999</v>
      </c>
      <c r="I1128" s="1"/>
      <c r="J1128" t="s">
        <v>43</v>
      </c>
      <c r="P1128" t="s">
        <v>43</v>
      </c>
      <c r="Q1128" t="s">
        <v>43</v>
      </c>
      <c r="R1128" t="s">
        <v>43</v>
      </c>
      <c r="W1128" s="1"/>
      <c r="Y1128" s="317"/>
      <c r="AC1128" s="317"/>
    </row>
    <row r="1129" spans="1:29">
      <c r="A1129">
        <v>1128</v>
      </c>
      <c r="B1129" t="s">
        <v>13756</v>
      </c>
      <c r="C1129" t="s">
        <v>13757</v>
      </c>
      <c r="D1129" t="s">
        <v>46</v>
      </c>
      <c r="E1129" t="s">
        <v>6161</v>
      </c>
      <c r="F1129" t="s">
        <v>11478</v>
      </c>
      <c r="G1129">
        <v>46003</v>
      </c>
      <c r="I1129" s="1"/>
      <c r="J1129" t="s">
        <v>43</v>
      </c>
      <c r="P1129" t="s">
        <v>43</v>
      </c>
      <c r="Q1129" t="s">
        <v>43</v>
      </c>
      <c r="R1129" t="s">
        <v>43</v>
      </c>
      <c r="W1129" s="1"/>
      <c r="Y1129" s="317"/>
      <c r="AC1129" s="317"/>
    </row>
    <row r="1130" spans="1:29">
      <c r="A1130">
        <v>1129</v>
      </c>
      <c r="B1130" t="s">
        <v>13758</v>
      </c>
      <c r="C1130" t="s">
        <v>13759</v>
      </c>
      <c r="D1130" t="s">
        <v>46</v>
      </c>
      <c r="E1130" t="s">
        <v>6161</v>
      </c>
      <c r="F1130" t="s">
        <v>11478</v>
      </c>
      <c r="G1130">
        <v>46003</v>
      </c>
      <c r="I1130" s="1"/>
      <c r="J1130" t="s">
        <v>43</v>
      </c>
      <c r="P1130" t="s">
        <v>43</v>
      </c>
      <c r="Q1130" t="s">
        <v>43</v>
      </c>
      <c r="R1130" t="s">
        <v>43</v>
      </c>
      <c r="W1130" s="1"/>
      <c r="Y1130" s="317"/>
      <c r="AC1130" s="317"/>
    </row>
    <row r="1131" spans="1:29">
      <c r="A1131">
        <v>1130</v>
      </c>
      <c r="B1131" t="s">
        <v>13760</v>
      </c>
      <c r="C1131" t="s">
        <v>13761</v>
      </c>
      <c r="D1131" t="s">
        <v>46</v>
      </c>
      <c r="E1131" t="s">
        <v>6161</v>
      </c>
      <c r="F1131" t="s">
        <v>11478</v>
      </c>
      <c r="G1131">
        <v>46003</v>
      </c>
      <c r="I1131" s="1"/>
      <c r="J1131" t="s">
        <v>43</v>
      </c>
      <c r="P1131" t="s">
        <v>43</v>
      </c>
      <c r="Q1131" t="s">
        <v>43</v>
      </c>
      <c r="R1131" t="s">
        <v>43</v>
      </c>
      <c r="W1131" s="1"/>
      <c r="Y1131" s="317"/>
      <c r="AC1131" s="317"/>
    </row>
    <row r="1132" spans="1:29">
      <c r="A1132">
        <v>1131</v>
      </c>
      <c r="B1132" t="s">
        <v>13762</v>
      </c>
      <c r="C1132" t="s">
        <v>13763</v>
      </c>
      <c r="D1132" t="s">
        <v>46</v>
      </c>
      <c r="E1132" t="s">
        <v>3282</v>
      </c>
      <c r="F1132">
        <v>46006</v>
      </c>
      <c r="G1132">
        <v>46004</v>
      </c>
      <c r="I1132" s="1"/>
      <c r="J1132" t="s">
        <v>43</v>
      </c>
      <c r="P1132" t="s">
        <v>43</v>
      </c>
      <c r="Q1132" t="s">
        <v>43</v>
      </c>
      <c r="R1132" t="s">
        <v>43</v>
      </c>
      <c r="W1132" s="1"/>
      <c r="Y1132" s="317"/>
      <c r="AC1132" s="317"/>
    </row>
    <row r="1133" spans="1:29">
      <c r="A1133">
        <v>1132</v>
      </c>
      <c r="B1133" t="s">
        <v>13764</v>
      </c>
      <c r="C1133" t="s">
        <v>13765</v>
      </c>
      <c r="D1133" t="s">
        <v>46</v>
      </c>
      <c r="E1133" t="s">
        <v>6161</v>
      </c>
      <c r="F1133" t="s">
        <v>11478</v>
      </c>
      <c r="G1133">
        <v>45996</v>
      </c>
      <c r="I1133" s="1"/>
      <c r="J1133" t="s">
        <v>43</v>
      </c>
      <c r="P1133" t="s">
        <v>43</v>
      </c>
      <c r="Q1133" t="s">
        <v>43</v>
      </c>
      <c r="R1133" t="s">
        <v>43</v>
      </c>
      <c r="W1133" s="1"/>
      <c r="Y1133" s="317"/>
      <c r="AC1133" s="317"/>
    </row>
    <row r="1134" spans="1:29">
      <c r="A1134">
        <v>1133</v>
      </c>
      <c r="B1134" t="s">
        <v>13766</v>
      </c>
      <c r="C1134" t="s">
        <v>13767</v>
      </c>
      <c r="D1134" t="s">
        <v>6418</v>
      </c>
      <c r="E1134" t="s">
        <v>6955</v>
      </c>
      <c r="F1134" t="s">
        <v>12560</v>
      </c>
      <c r="G1134">
        <v>46017</v>
      </c>
      <c r="I1134" s="1"/>
      <c r="J1134" t="s">
        <v>43</v>
      </c>
      <c r="P1134" t="s">
        <v>43</v>
      </c>
      <c r="Q1134" t="s">
        <v>43</v>
      </c>
      <c r="R1134" t="s">
        <v>43</v>
      </c>
      <c r="W1134" s="1"/>
      <c r="Y1134" s="317"/>
      <c r="AC1134" s="317"/>
    </row>
    <row r="1135" spans="1:29">
      <c r="A1135">
        <v>1134</v>
      </c>
      <c r="B1135" t="s">
        <v>7102</v>
      </c>
      <c r="C1135" t="s">
        <v>7103</v>
      </c>
      <c r="D1135" t="s">
        <v>6418</v>
      </c>
      <c r="E1135" t="s">
        <v>7104</v>
      </c>
      <c r="F1135">
        <v>46055</v>
      </c>
      <c r="G1135" t="s">
        <v>5750</v>
      </c>
      <c r="I1135" s="1"/>
      <c r="J1135" t="s">
        <v>43</v>
      </c>
      <c r="P1135" t="s">
        <v>43</v>
      </c>
      <c r="Q1135" t="s">
        <v>43</v>
      </c>
      <c r="R1135" t="s">
        <v>43</v>
      </c>
      <c r="W1135" s="1"/>
      <c r="Y1135" s="317"/>
      <c r="AC1135" s="317"/>
    </row>
    <row r="1136" spans="1:29">
      <c r="A1136">
        <v>1135</v>
      </c>
      <c r="B1136" t="s">
        <v>7105</v>
      </c>
      <c r="C1136" t="s">
        <v>7106</v>
      </c>
      <c r="D1136" t="s">
        <v>6418</v>
      </c>
      <c r="E1136" t="s">
        <v>7107</v>
      </c>
      <c r="F1136">
        <v>46071</v>
      </c>
      <c r="G1136" t="s">
        <v>5750</v>
      </c>
      <c r="I1136" s="1"/>
      <c r="J1136" t="s">
        <v>43</v>
      </c>
      <c r="P1136" t="s">
        <v>43</v>
      </c>
      <c r="Q1136" t="s">
        <v>43</v>
      </c>
      <c r="R1136" t="s">
        <v>43</v>
      </c>
      <c r="W1136" s="1"/>
      <c r="Y1136" s="317"/>
      <c r="AC1136" s="317"/>
    </row>
    <row r="1137" spans="1:29">
      <c r="A1137">
        <v>1136</v>
      </c>
      <c r="B1137" t="s">
        <v>7094</v>
      </c>
      <c r="C1137" t="s">
        <v>7095</v>
      </c>
      <c r="D1137" t="s">
        <v>6418</v>
      </c>
      <c r="E1137" t="s">
        <v>6904</v>
      </c>
      <c r="F1137">
        <v>46062</v>
      </c>
      <c r="G1137" t="s">
        <v>5750</v>
      </c>
      <c r="I1137" s="1"/>
      <c r="J1137" t="s">
        <v>43</v>
      </c>
      <c r="P1137" t="s">
        <v>43</v>
      </c>
      <c r="Q1137" t="s">
        <v>43</v>
      </c>
      <c r="R1137" t="s">
        <v>43</v>
      </c>
      <c r="W1137" s="1"/>
      <c r="Y1137" s="317"/>
      <c r="AC1137" s="317"/>
    </row>
    <row r="1138" spans="1:29">
      <c r="A1138">
        <v>1137</v>
      </c>
      <c r="B1138" t="s">
        <v>7091</v>
      </c>
      <c r="C1138" t="s">
        <v>7092</v>
      </c>
      <c r="D1138" t="s">
        <v>6418</v>
      </c>
      <c r="E1138" t="s">
        <v>6904</v>
      </c>
      <c r="F1138">
        <v>46113</v>
      </c>
      <c r="G1138" t="s">
        <v>5750</v>
      </c>
      <c r="I1138" s="1"/>
      <c r="J1138" t="s">
        <v>43</v>
      </c>
      <c r="P1138" t="s">
        <v>43</v>
      </c>
      <c r="Q1138" t="s">
        <v>43</v>
      </c>
      <c r="R1138" t="s">
        <v>43</v>
      </c>
      <c r="W1138" s="1"/>
      <c r="Y1138" s="317"/>
      <c r="AC1138" s="317"/>
    </row>
    <row r="1139" spans="1:29">
      <c r="A1139">
        <v>1138</v>
      </c>
      <c r="B1139" t="s">
        <v>6013</v>
      </c>
      <c r="C1139" t="s">
        <v>6014</v>
      </c>
      <c r="D1139" t="s">
        <v>5772</v>
      </c>
      <c r="E1139" t="s">
        <v>5775</v>
      </c>
      <c r="F1139" t="s">
        <v>12648</v>
      </c>
      <c r="G1139">
        <v>46003</v>
      </c>
      <c r="I1139" s="1"/>
      <c r="J1139" t="s">
        <v>43</v>
      </c>
      <c r="P1139" t="s">
        <v>43</v>
      </c>
      <c r="Q1139" t="s">
        <v>43</v>
      </c>
      <c r="R1139" t="s">
        <v>43</v>
      </c>
      <c r="W1139" s="1"/>
      <c r="Y1139" s="317"/>
      <c r="AC1139" s="317"/>
    </row>
    <row r="1140" spans="1:29">
      <c r="A1140">
        <v>1139</v>
      </c>
      <c r="B1140" t="s">
        <v>13768</v>
      </c>
      <c r="C1140" t="s">
        <v>13769</v>
      </c>
      <c r="D1140" t="s">
        <v>6418</v>
      </c>
      <c r="E1140" t="s">
        <v>7021</v>
      </c>
      <c r="F1140" t="s">
        <v>12560</v>
      </c>
      <c r="G1140">
        <v>45999</v>
      </c>
      <c r="I1140" s="1">
        <v>46059</v>
      </c>
      <c r="J1140">
        <v>2</v>
      </c>
      <c r="L1140" t="s">
        <v>16353</v>
      </c>
      <c r="M1140" t="s">
        <v>11745</v>
      </c>
      <c r="O1140" t="s">
        <v>12198</v>
      </c>
      <c r="P1140">
        <v>2</v>
      </c>
      <c r="Q1140">
        <v>2</v>
      </c>
      <c r="R1140">
        <v>2</v>
      </c>
      <c r="W1140" s="1">
        <v>46081</v>
      </c>
      <c r="X1140">
        <v>2</v>
      </c>
      <c r="Y1140" s="317">
        <v>24670</v>
      </c>
      <c r="Z1140">
        <v>26.2</v>
      </c>
      <c r="AA1140">
        <v>2</v>
      </c>
      <c r="AB1140" t="s">
        <v>411</v>
      </c>
      <c r="AC1140" s="317">
        <v>68659</v>
      </c>
    </row>
    <row r="1141" spans="1:29">
      <c r="A1141">
        <v>1140</v>
      </c>
      <c r="B1141" t="s">
        <v>13770</v>
      </c>
      <c r="C1141" t="s">
        <v>13771</v>
      </c>
      <c r="D1141" t="s">
        <v>46</v>
      </c>
      <c r="E1141" t="s">
        <v>49</v>
      </c>
      <c r="I1141" s="1">
        <v>45992</v>
      </c>
      <c r="J1141">
        <v>12</v>
      </c>
      <c r="L1141" t="s">
        <v>16353</v>
      </c>
      <c r="M1141" t="s">
        <v>267</v>
      </c>
      <c r="N1141">
        <v>50045957</v>
      </c>
      <c r="O1141" t="s">
        <v>267</v>
      </c>
      <c r="P1141">
        <v>2</v>
      </c>
      <c r="Q1141">
        <v>12</v>
      </c>
      <c r="R1141">
        <v>12</v>
      </c>
      <c r="S1141" t="s">
        <v>12256</v>
      </c>
      <c r="W1141" s="1">
        <v>46022</v>
      </c>
      <c r="X1141">
        <v>12</v>
      </c>
      <c r="Y1141" s="317">
        <v>153330</v>
      </c>
      <c r="Z1141">
        <v>26.2</v>
      </c>
      <c r="AA1141">
        <v>2</v>
      </c>
      <c r="AB1141" t="s">
        <v>179</v>
      </c>
      <c r="AC1141" s="317">
        <v>274105</v>
      </c>
    </row>
    <row r="1142" spans="1:29">
      <c r="A1142">
        <v>1141</v>
      </c>
      <c r="B1142" t="s">
        <v>13772</v>
      </c>
      <c r="C1142" t="s">
        <v>13773</v>
      </c>
      <c r="D1142" t="s">
        <v>46</v>
      </c>
      <c r="E1142" t="s">
        <v>49</v>
      </c>
      <c r="I1142" s="1">
        <v>45992</v>
      </c>
      <c r="J1142">
        <v>12</v>
      </c>
      <c r="L1142" t="s">
        <v>16353</v>
      </c>
      <c r="M1142" t="s">
        <v>12198</v>
      </c>
      <c r="N1142">
        <v>50045974</v>
      </c>
      <c r="O1142" t="s">
        <v>267</v>
      </c>
      <c r="P1142">
        <v>2</v>
      </c>
      <c r="Q1142">
        <v>12</v>
      </c>
      <c r="R1142">
        <v>12</v>
      </c>
      <c r="S1142" t="s">
        <v>12256</v>
      </c>
      <c r="W1142" s="1">
        <v>46022</v>
      </c>
      <c r="X1142">
        <v>12</v>
      </c>
      <c r="Y1142" s="317">
        <v>151880</v>
      </c>
      <c r="Z1142">
        <v>26.2</v>
      </c>
      <c r="AA1142">
        <v>2</v>
      </c>
      <c r="AB1142" t="s">
        <v>179</v>
      </c>
      <c r="AC1142" s="317">
        <v>354670</v>
      </c>
    </row>
    <row r="1143" spans="1:29">
      <c r="A1143">
        <v>1142</v>
      </c>
      <c r="B1143" t="s">
        <v>7124</v>
      </c>
      <c r="C1143" t="s">
        <v>7125</v>
      </c>
      <c r="D1143" t="s">
        <v>46</v>
      </c>
      <c r="E1143" t="s">
        <v>6055</v>
      </c>
      <c r="F1143">
        <v>46113</v>
      </c>
      <c r="G1143" t="s">
        <v>5750</v>
      </c>
      <c r="I1143" s="1"/>
      <c r="J1143" t="s">
        <v>43</v>
      </c>
      <c r="P1143" t="s">
        <v>43</v>
      </c>
      <c r="Q1143" t="s">
        <v>43</v>
      </c>
      <c r="R1143" t="s">
        <v>43</v>
      </c>
      <c r="W1143" s="1"/>
      <c r="Y1143" s="317"/>
      <c r="AC1143" s="317"/>
    </row>
    <row r="1144" spans="1:29">
      <c r="A1144">
        <v>1143</v>
      </c>
      <c r="B1144" t="s">
        <v>7068</v>
      </c>
      <c r="C1144" t="s">
        <v>7069</v>
      </c>
      <c r="D1144" t="s">
        <v>46</v>
      </c>
      <c r="E1144" t="s">
        <v>6055</v>
      </c>
      <c r="F1144">
        <v>46125</v>
      </c>
      <c r="G1144" t="s">
        <v>5750</v>
      </c>
      <c r="I1144" s="1"/>
      <c r="J1144" t="s">
        <v>43</v>
      </c>
      <c r="P1144" t="s">
        <v>43</v>
      </c>
      <c r="Q1144" t="s">
        <v>43</v>
      </c>
      <c r="R1144" t="s">
        <v>43</v>
      </c>
      <c r="W1144" s="1"/>
      <c r="Y1144" s="317"/>
      <c r="AC1144" s="317"/>
    </row>
    <row r="1145" spans="1:29">
      <c r="A1145">
        <v>1144</v>
      </c>
      <c r="B1145" t="s">
        <v>7126</v>
      </c>
      <c r="C1145" t="s">
        <v>7127</v>
      </c>
      <c r="D1145" t="s">
        <v>46</v>
      </c>
      <c r="E1145" t="s">
        <v>6055</v>
      </c>
      <c r="F1145">
        <v>46126</v>
      </c>
      <c r="G1145" t="s">
        <v>5750</v>
      </c>
      <c r="I1145" s="1"/>
      <c r="J1145" t="s">
        <v>43</v>
      </c>
      <c r="P1145" t="s">
        <v>43</v>
      </c>
      <c r="Q1145" t="s">
        <v>43</v>
      </c>
      <c r="R1145" t="s">
        <v>43</v>
      </c>
      <c r="W1145" s="1"/>
      <c r="Y1145" s="317"/>
      <c r="AC1145" s="317"/>
    </row>
    <row r="1146" spans="1:29">
      <c r="A1146">
        <v>1145</v>
      </c>
      <c r="B1146" t="s">
        <v>13774</v>
      </c>
      <c r="C1146" t="s">
        <v>13775</v>
      </c>
      <c r="D1146" t="s">
        <v>46</v>
      </c>
      <c r="E1146" t="s">
        <v>6161</v>
      </c>
      <c r="F1146" t="s">
        <v>11478</v>
      </c>
      <c r="G1146">
        <v>46003</v>
      </c>
      <c r="I1146" s="1"/>
      <c r="J1146" t="s">
        <v>43</v>
      </c>
      <c r="P1146" t="s">
        <v>43</v>
      </c>
      <c r="Q1146" t="s">
        <v>43</v>
      </c>
      <c r="R1146" t="s">
        <v>43</v>
      </c>
      <c r="W1146" s="1"/>
      <c r="Y1146" s="317"/>
      <c r="AC1146" s="317"/>
    </row>
    <row r="1147" spans="1:29">
      <c r="A1147">
        <v>1146</v>
      </c>
      <c r="B1147" t="s">
        <v>13776</v>
      </c>
      <c r="C1147" t="s">
        <v>13777</v>
      </c>
      <c r="D1147" t="s">
        <v>5942</v>
      </c>
      <c r="E1147" t="s">
        <v>6890</v>
      </c>
      <c r="F1147" t="s">
        <v>11478</v>
      </c>
      <c r="G1147">
        <v>46003</v>
      </c>
      <c r="I1147" s="1">
        <v>46041</v>
      </c>
      <c r="J1147">
        <v>1</v>
      </c>
      <c r="L1147" t="s">
        <v>16353</v>
      </c>
      <c r="M1147" t="s">
        <v>10832</v>
      </c>
      <c r="O1147" t="s">
        <v>267</v>
      </c>
      <c r="P1147" t="s">
        <v>43</v>
      </c>
      <c r="Q1147">
        <v>1</v>
      </c>
      <c r="R1147" t="s">
        <v>43</v>
      </c>
      <c r="W1147" s="1"/>
      <c r="Y1147" s="317"/>
      <c r="AC1147" s="317"/>
    </row>
    <row r="1148" spans="1:29">
      <c r="A1148">
        <v>1147</v>
      </c>
      <c r="B1148" t="s">
        <v>7098</v>
      </c>
      <c r="C1148" t="s">
        <v>7099</v>
      </c>
      <c r="D1148" t="s">
        <v>5942</v>
      </c>
      <c r="E1148" t="s">
        <v>6890</v>
      </c>
      <c r="F1148">
        <v>46069</v>
      </c>
      <c r="G1148" t="s">
        <v>5750</v>
      </c>
      <c r="I1148" s="1"/>
      <c r="J1148" t="s">
        <v>43</v>
      </c>
      <c r="P1148" t="s">
        <v>43</v>
      </c>
      <c r="Q1148" t="s">
        <v>43</v>
      </c>
      <c r="R1148" t="s">
        <v>43</v>
      </c>
      <c r="W1148" s="1"/>
      <c r="Y1148" s="317"/>
      <c r="AC1148" s="317"/>
    </row>
    <row r="1149" spans="1:29">
      <c r="A1149">
        <v>1148</v>
      </c>
      <c r="B1149" t="s">
        <v>7128</v>
      </c>
      <c r="C1149" t="s">
        <v>7129</v>
      </c>
      <c r="D1149" t="s">
        <v>5942</v>
      </c>
      <c r="E1149" t="s">
        <v>6890</v>
      </c>
      <c r="F1149">
        <v>46054</v>
      </c>
      <c r="G1149" t="s">
        <v>5750</v>
      </c>
      <c r="I1149" s="1"/>
      <c r="J1149" t="s">
        <v>43</v>
      </c>
      <c r="P1149" t="s">
        <v>43</v>
      </c>
      <c r="Q1149" t="s">
        <v>43</v>
      </c>
      <c r="R1149" t="s">
        <v>43</v>
      </c>
      <c r="W1149" s="1"/>
      <c r="Y1149" s="317"/>
      <c r="AC1149" s="317"/>
    </row>
    <row r="1150" spans="1:29">
      <c r="A1150">
        <v>1149</v>
      </c>
      <c r="B1150" t="s">
        <v>13778</v>
      </c>
      <c r="C1150" t="s">
        <v>13779</v>
      </c>
      <c r="D1150" t="s">
        <v>6418</v>
      </c>
      <c r="E1150" t="s">
        <v>6904</v>
      </c>
      <c r="F1150" t="s">
        <v>12560</v>
      </c>
      <c r="G1150">
        <v>46006</v>
      </c>
      <c r="I1150" s="1"/>
      <c r="J1150" t="s">
        <v>43</v>
      </c>
      <c r="P1150" t="s">
        <v>43</v>
      </c>
      <c r="Q1150" t="s">
        <v>43</v>
      </c>
      <c r="R1150" t="s">
        <v>43</v>
      </c>
      <c r="W1150" s="1"/>
      <c r="Y1150" s="317"/>
      <c r="AC1150" s="317"/>
    </row>
    <row r="1151" spans="1:29">
      <c r="A1151">
        <v>1150</v>
      </c>
      <c r="B1151" t="s">
        <v>7116</v>
      </c>
      <c r="C1151" t="s">
        <v>7117</v>
      </c>
      <c r="D1151" t="s">
        <v>6418</v>
      </c>
      <c r="E1151" t="s">
        <v>7107</v>
      </c>
      <c r="F1151">
        <v>46073</v>
      </c>
      <c r="G1151" t="s">
        <v>5750</v>
      </c>
      <c r="I1151" s="1"/>
      <c r="J1151" t="s">
        <v>43</v>
      </c>
      <c r="P1151" t="s">
        <v>43</v>
      </c>
      <c r="Q1151" t="s">
        <v>43</v>
      </c>
      <c r="R1151" t="s">
        <v>43</v>
      </c>
      <c r="W1151" s="1"/>
      <c r="Y1151" s="317"/>
      <c r="AC1151" s="317"/>
    </row>
    <row r="1152" spans="1:29">
      <c r="A1152">
        <v>1151</v>
      </c>
      <c r="B1152" t="s">
        <v>13780</v>
      </c>
      <c r="C1152" t="s">
        <v>13781</v>
      </c>
      <c r="D1152" t="s">
        <v>46</v>
      </c>
      <c r="E1152" t="s">
        <v>6161</v>
      </c>
      <c r="F1152" t="s">
        <v>11478</v>
      </c>
      <c r="G1152">
        <v>46010</v>
      </c>
      <c r="I1152" s="1"/>
      <c r="J1152" t="s">
        <v>43</v>
      </c>
      <c r="P1152" t="s">
        <v>43</v>
      </c>
      <c r="Q1152" t="s">
        <v>43</v>
      </c>
      <c r="R1152" t="s">
        <v>43</v>
      </c>
      <c r="W1152" s="1"/>
      <c r="Y1152" s="317"/>
      <c r="AC1152" s="317"/>
    </row>
    <row r="1153" spans="1:29">
      <c r="A1153">
        <v>1152</v>
      </c>
      <c r="B1153" t="s">
        <v>7138</v>
      </c>
      <c r="C1153" t="s">
        <v>7139</v>
      </c>
      <c r="D1153" t="s">
        <v>5942</v>
      </c>
      <c r="E1153" t="s">
        <v>6890</v>
      </c>
      <c r="F1153">
        <v>46052</v>
      </c>
      <c r="G1153" t="s">
        <v>5750</v>
      </c>
      <c r="I1153" s="1"/>
      <c r="J1153" t="s">
        <v>43</v>
      </c>
      <c r="P1153" t="s">
        <v>43</v>
      </c>
      <c r="Q1153" t="s">
        <v>43</v>
      </c>
      <c r="R1153" t="s">
        <v>43</v>
      </c>
      <c r="W1153" s="1"/>
      <c r="Y1153" s="317"/>
      <c r="AC1153" s="317"/>
    </row>
    <row r="1154" spans="1:29">
      <c r="A1154">
        <v>1153</v>
      </c>
      <c r="B1154" t="s">
        <v>7100</v>
      </c>
      <c r="C1154" t="s">
        <v>13782</v>
      </c>
      <c r="D1154" t="s">
        <v>5942</v>
      </c>
      <c r="E1154" t="s">
        <v>6890</v>
      </c>
      <c r="F1154">
        <v>46078</v>
      </c>
      <c r="G1154" t="s">
        <v>5750</v>
      </c>
      <c r="I1154" s="1"/>
      <c r="J1154" t="s">
        <v>43</v>
      </c>
      <c r="P1154" t="s">
        <v>43</v>
      </c>
      <c r="Q1154" t="s">
        <v>43</v>
      </c>
      <c r="R1154" t="s">
        <v>43</v>
      </c>
      <c r="W1154" s="1"/>
      <c r="Y1154" s="317"/>
      <c r="AC1154" s="317"/>
    </row>
    <row r="1155" spans="1:29">
      <c r="A1155">
        <v>1154</v>
      </c>
      <c r="B1155" t="s">
        <v>7140</v>
      </c>
      <c r="C1155" t="s">
        <v>6404</v>
      </c>
      <c r="D1155" t="s">
        <v>46</v>
      </c>
      <c r="E1155" t="s">
        <v>3282</v>
      </c>
      <c r="F1155">
        <v>46063</v>
      </c>
      <c r="G1155" t="s">
        <v>5750</v>
      </c>
      <c r="I1155" s="1"/>
      <c r="J1155" t="s">
        <v>43</v>
      </c>
      <c r="P1155" t="s">
        <v>43</v>
      </c>
      <c r="Q1155" t="s">
        <v>43</v>
      </c>
      <c r="R1155" t="s">
        <v>43</v>
      </c>
      <c r="W1155" s="1"/>
      <c r="Y1155" s="317"/>
      <c r="AC1155" s="317"/>
    </row>
    <row r="1156" spans="1:29">
      <c r="A1156">
        <v>1155</v>
      </c>
      <c r="B1156" t="s">
        <v>13783</v>
      </c>
      <c r="C1156" t="s">
        <v>13784</v>
      </c>
      <c r="D1156" t="s">
        <v>6418</v>
      </c>
      <c r="E1156" t="s">
        <v>6904</v>
      </c>
      <c r="F1156">
        <v>46041</v>
      </c>
      <c r="G1156" t="s">
        <v>5750</v>
      </c>
      <c r="I1156" s="1"/>
      <c r="J1156" t="s">
        <v>43</v>
      </c>
      <c r="P1156" t="s">
        <v>43</v>
      </c>
      <c r="Q1156" t="s">
        <v>43</v>
      </c>
      <c r="R1156" t="s">
        <v>43</v>
      </c>
      <c r="W1156" s="1"/>
      <c r="Y1156" s="317"/>
      <c r="AC1156" s="317"/>
    </row>
    <row r="1157" spans="1:29">
      <c r="A1157">
        <v>1156</v>
      </c>
      <c r="B1157" t="s">
        <v>13785</v>
      </c>
      <c r="C1157" t="s">
        <v>13786</v>
      </c>
      <c r="D1157" t="s">
        <v>5772</v>
      </c>
      <c r="E1157" t="s">
        <v>5775</v>
      </c>
      <c r="I1157" s="1">
        <v>45994</v>
      </c>
      <c r="J1157">
        <v>12</v>
      </c>
      <c r="L1157" t="s">
        <v>16353</v>
      </c>
      <c r="M1157" t="s">
        <v>12222</v>
      </c>
      <c r="N1157">
        <v>50046881</v>
      </c>
      <c r="O1157" t="s">
        <v>6518</v>
      </c>
      <c r="P1157" t="s">
        <v>43</v>
      </c>
      <c r="Q1157">
        <v>12</v>
      </c>
      <c r="R1157" t="s">
        <v>43</v>
      </c>
      <c r="W1157" s="1"/>
      <c r="Y1157" s="317"/>
      <c r="AC1157" s="317"/>
    </row>
    <row r="1158" spans="1:29">
      <c r="A1158">
        <v>1157</v>
      </c>
      <c r="B1158" t="s">
        <v>6957</v>
      </c>
      <c r="C1158" t="s">
        <v>13596</v>
      </c>
      <c r="D1158" t="s">
        <v>6418</v>
      </c>
      <c r="E1158" t="s">
        <v>6959</v>
      </c>
      <c r="F1158">
        <v>46034</v>
      </c>
      <c r="G1158" t="s">
        <v>5750</v>
      </c>
      <c r="I1158" s="1"/>
      <c r="J1158" t="s">
        <v>43</v>
      </c>
      <c r="P1158" t="s">
        <v>43</v>
      </c>
      <c r="Q1158" t="s">
        <v>43</v>
      </c>
      <c r="R1158" t="s">
        <v>43</v>
      </c>
      <c r="W1158" s="1"/>
      <c r="Y1158" s="317"/>
      <c r="AC1158" s="317"/>
    </row>
    <row r="1159" spans="1:29">
      <c r="A1159">
        <v>1158</v>
      </c>
      <c r="B1159" t="s">
        <v>13787</v>
      </c>
      <c r="C1159" t="s">
        <v>13788</v>
      </c>
      <c r="D1159" t="s">
        <v>46</v>
      </c>
      <c r="E1159" t="s">
        <v>6161</v>
      </c>
      <c r="F1159" t="s">
        <v>11478</v>
      </c>
      <c r="G1159">
        <v>46010</v>
      </c>
      <c r="I1159" s="1"/>
      <c r="J1159" t="s">
        <v>43</v>
      </c>
      <c r="P1159" t="s">
        <v>43</v>
      </c>
      <c r="Q1159" t="s">
        <v>43</v>
      </c>
      <c r="R1159" t="s">
        <v>43</v>
      </c>
      <c r="W1159" s="1"/>
      <c r="Y1159" s="317"/>
      <c r="AC1159" s="317"/>
    </row>
    <row r="1160" spans="1:29">
      <c r="A1160">
        <v>1159</v>
      </c>
      <c r="B1160" t="s">
        <v>13789</v>
      </c>
      <c r="C1160" t="s">
        <v>13790</v>
      </c>
      <c r="D1160" t="s">
        <v>46</v>
      </c>
      <c r="E1160" t="s">
        <v>6161</v>
      </c>
      <c r="F1160" t="s">
        <v>11478</v>
      </c>
      <c r="G1160">
        <v>46010</v>
      </c>
      <c r="I1160" s="1"/>
      <c r="J1160" t="s">
        <v>43</v>
      </c>
      <c r="P1160" t="s">
        <v>43</v>
      </c>
      <c r="Q1160" t="s">
        <v>43</v>
      </c>
      <c r="R1160" t="s">
        <v>43</v>
      </c>
      <c r="W1160" s="1"/>
      <c r="Y1160" s="317"/>
      <c r="AC1160" s="317"/>
    </row>
    <row r="1161" spans="1:29">
      <c r="A1161">
        <v>1160</v>
      </c>
      <c r="B1161" t="s">
        <v>13791</v>
      </c>
      <c r="C1161" t="s">
        <v>13792</v>
      </c>
      <c r="D1161" t="s">
        <v>46</v>
      </c>
      <c r="E1161" t="s">
        <v>6161</v>
      </c>
      <c r="F1161" t="s">
        <v>11478</v>
      </c>
      <c r="G1161">
        <v>46010</v>
      </c>
      <c r="I1161" s="1"/>
      <c r="J1161" t="s">
        <v>43</v>
      </c>
      <c r="P1161" t="s">
        <v>43</v>
      </c>
      <c r="Q1161" t="s">
        <v>43</v>
      </c>
      <c r="R1161" t="s">
        <v>43</v>
      </c>
      <c r="W1161" s="1"/>
      <c r="Y1161" s="317"/>
      <c r="AC1161" s="317"/>
    </row>
    <row r="1162" spans="1:29">
      <c r="A1162">
        <v>1161</v>
      </c>
      <c r="B1162" t="s">
        <v>13793</v>
      </c>
      <c r="C1162" t="s">
        <v>13794</v>
      </c>
      <c r="D1162" t="s">
        <v>46</v>
      </c>
      <c r="E1162" t="s">
        <v>6208</v>
      </c>
      <c r="F1162" t="s">
        <v>11478</v>
      </c>
      <c r="G1162">
        <v>46004</v>
      </c>
      <c r="I1162" s="1"/>
      <c r="J1162" t="s">
        <v>43</v>
      </c>
      <c r="P1162" t="s">
        <v>43</v>
      </c>
      <c r="Q1162" t="s">
        <v>43</v>
      </c>
      <c r="R1162" t="s">
        <v>43</v>
      </c>
      <c r="W1162" s="1"/>
      <c r="Y1162" s="317"/>
      <c r="AC1162" s="317"/>
    </row>
    <row r="1163" spans="1:29">
      <c r="A1163">
        <v>1162</v>
      </c>
      <c r="B1163" t="s">
        <v>7171</v>
      </c>
      <c r="C1163" t="s">
        <v>7172</v>
      </c>
      <c r="D1163" t="s">
        <v>6418</v>
      </c>
      <c r="E1163" t="s">
        <v>7173</v>
      </c>
      <c r="F1163">
        <v>46055</v>
      </c>
      <c r="G1163" t="s">
        <v>5750</v>
      </c>
      <c r="I1163" s="1"/>
      <c r="J1163" t="s">
        <v>43</v>
      </c>
      <c r="P1163" t="s">
        <v>43</v>
      </c>
      <c r="Q1163" t="s">
        <v>43</v>
      </c>
      <c r="R1163" t="s">
        <v>43</v>
      </c>
      <c r="W1163" s="1"/>
      <c r="Y1163" s="317"/>
      <c r="AC1163" s="317"/>
    </row>
    <row r="1164" spans="1:29">
      <c r="A1164">
        <v>1163</v>
      </c>
      <c r="B1164" t="s">
        <v>13795</v>
      </c>
      <c r="C1164" t="s">
        <v>13796</v>
      </c>
      <c r="D1164" t="s">
        <v>46</v>
      </c>
      <c r="E1164" t="s">
        <v>6161</v>
      </c>
      <c r="F1164" t="s">
        <v>12648</v>
      </c>
      <c r="G1164">
        <v>46003</v>
      </c>
      <c r="I1164" s="1"/>
      <c r="J1164" t="s">
        <v>43</v>
      </c>
      <c r="P1164" t="s">
        <v>43</v>
      </c>
      <c r="Q1164" t="s">
        <v>43</v>
      </c>
      <c r="R1164" t="s">
        <v>43</v>
      </c>
      <c r="W1164" s="1"/>
      <c r="Y1164" s="317"/>
      <c r="AC1164" s="317"/>
    </row>
    <row r="1165" spans="1:29">
      <c r="A1165">
        <v>1164</v>
      </c>
      <c r="B1165" t="s">
        <v>13797</v>
      </c>
      <c r="C1165" t="s">
        <v>13798</v>
      </c>
      <c r="D1165" t="s">
        <v>46</v>
      </c>
      <c r="E1165" t="s">
        <v>6161</v>
      </c>
      <c r="F1165" t="s">
        <v>11478</v>
      </c>
      <c r="G1165">
        <v>46013</v>
      </c>
      <c r="I1165" s="1">
        <v>46082</v>
      </c>
      <c r="J1165">
        <v>3</v>
      </c>
      <c r="L1165" t="s">
        <v>16353</v>
      </c>
      <c r="M1165" t="s">
        <v>10832</v>
      </c>
      <c r="O1165" t="s">
        <v>267</v>
      </c>
      <c r="P1165" t="s">
        <v>43</v>
      </c>
      <c r="Q1165">
        <v>3</v>
      </c>
      <c r="R1165" t="s">
        <v>43</v>
      </c>
      <c r="W1165" s="1"/>
      <c r="Y1165" s="317"/>
      <c r="AC1165" s="317"/>
    </row>
    <row r="1166" spans="1:29">
      <c r="A1166">
        <v>1165</v>
      </c>
      <c r="B1166" t="s">
        <v>13799</v>
      </c>
      <c r="C1166" t="s">
        <v>13800</v>
      </c>
      <c r="D1166" t="s">
        <v>5772</v>
      </c>
      <c r="E1166" t="s">
        <v>5775</v>
      </c>
      <c r="I1166" s="1">
        <v>45996</v>
      </c>
      <c r="J1166">
        <v>12</v>
      </c>
      <c r="L1166" t="s">
        <v>16353</v>
      </c>
      <c r="M1166" t="s">
        <v>10832</v>
      </c>
      <c r="O1166" t="s">
        <v>6518</v>
      </c>
      <c r="P1166">
        <v>2</v>
      </c>
      <c r="Q1166">
        <v>12</v>
      </c>
      <c r="R1166">
        <v>2</v>
      </c>
      <c r="W1166" s="1">
        <v>46081</v>
      </c>
      <c r="X1166">
        <v>2</v>
      </c>
      <c r="Y1166" s="317">
        <v>40350</v>
      </c>
      <c r="Z1166">
        <v>26.2</v>
      </c>
      <c r="AA1166">
        <v>2</v>
      </c>
      <c r="AB1166" t="s">
        <v>411</v>
      </c>
      <c r="AC1166" s="317">
        <v>103960</v>
      </c>
    </row>
    <row r="1167" spans="1:29">
      <c r="A1167">
        <v>1166</v>
      </c>
      <c r="B1167" t="s">
        <v>13801</v>
      </c>
      <c r="C1167" t="s">
        <v>13802</v>
      </c>
      <c r="D1167" t="s">
        <v>6418</v>
      </c>
      <c r="E1167" t="s">
        <v>6955</v>
      </c>
      <c r="F1167" t="s">
        <v>12560</v>
      </c>
      <c r="G1167">
        <v>46008</v>
      </c>
      <c r="I1167" s="1"/>
      <c r="J1167" t="s">
        <v>43</v>
      </c>
      <c r="P1167" t="s">
        <v>43</v>
      </c>
      <c r="Q1167" t="s">
        <v>43</v>
      </c>
      <c r="R1167" t="s">
        <v>43</v>
      </c>
      <c r="W1167" s="1"/>
      <c r="Y1167" s="317"/>
      <c r="AC1167" s="317"/>
    </row>
    <row r="1168" spans="1:29">
      <c r="A1168">
        <v>1167</v>
      </c>
      <c r="B1168" t="s">
        <v>13803</v>
      </c>
      <c r="C1168" t="s">
        <v>13804</v>
      </c>
      <c r="D1168" t="s">
        <v>46</v>
      </c>
      <c r="E1168" t="s">
        <v>5748</v>
      </c>
      <c r="F1168">
        <v>46017</v>
      </c>
      <c r="G1168">
        <v>46016</v>
      </c>
      <c r="I1168" s="1"/>
      <c r="P1168" t="s">
        <v>43</v>
      </c>
      <c r="Q1168" t="s">
        <v>43</v>
      </c>
      <c r="R1168" t="s">
        <v>43</v>
      </c>
      <c r="W1168" s="1"/>
      <c r="Y1168" s="317"/>
      <c r="AC1168" s="317"/>
    </row>
    <row r="1169" spans="1:29">
      <c r="A1169">
        <v>1168</v>
      </c>
      <c r="B1169" t="s">
        <v>13805</v>
      </c>
      <c r="C1169" t="s">
        <v>13026</v>
      </c>
      <c r="D1169" t="s">
        <v>46</v>
      </c>
      <c r="E1169" t="s">
        <v>5748</v>
      </c>
      <c r="F1169">
        <v>46022</v>
      </c>
      <c r="G1169">
        <v>46017</v>
      </c>
      <c r="I1169" s="1"/>
      <c r="J1169" t="s">
        <v>43</v>
      </c>
      <c r="P1169" t="s">
        <v>43</v>
      </c>
      <c r="Q1169" t="s">
        <v>43</v>
      </c>
      <c r="R1169" t="s">
        <v>43</v>
      </c>
      <c r="W1169" s="1"/>
      <c r="Y1169" s="317"/>
      <c r="AC1169" s="317"/>
    </row>
    <row r="1170" spans="1:29">
      <c r="A1170">
        <v>1169</v>
      </c>
      <c r="B1170" t="s">
        <v>7148</v>
      </c>
      <c r="C1170" t="s">
        <v>13199</v>
      </c>
      <c r="D1170" t="s">
        <v>46</v>
      </c>
      <c r="E1170" t="s">
        <v>5829</v>
      </c>
      <c r="F1170">
        <v>46062</v>
      </c>
      <c r="G1170" t="s">
        <v>5750</v>
      </c>
      <c r="I1170" s="1"/>
      <c r="J1170" t="s">
        <v>43</v>
      </c>
      <c r="P1170" t="s">
        <v>43</v>
      </c>
      <c r="Q1170" t="s">
        <v>43</v>
      </c>
      <c r="R1170" t="s">
        <v>43</v>
      </c>
      <c r="W1170" s="1"/>
      <c r="Y1170" s="317"/>
      <c r="AC1170" s="317"/>
    </row>
    <row r="1171" spans="1:29">
      <c r="A1171">
        <v>1170</v>
      </c>
      <c r="B1171" t="s">
        <v>7178</v>
      </c>
      <c r="C1171" t="s">
        <v>13806</v>
      </c>
      <c r="D1171" t="s">
        <v>46</v>
      </c>
      <c r="E1171" t="s">
        <v>5829</v>
      </c>
      <c r="F1171">
        <v>46073</v>
      </c>
      <c r="G1171" t="s">
        <v>5750</v>
      </c>
      <c r="I1171" s="1"/>
      <c r="J1171" t="s">
        <v>43</v>
      </c>
      <c r="P1171" t="s">
        <v>43</v>
      </c>
      <c r="Q1171" t="s">
        <v>43</v>
      </c>
      <c r="R1171" t="s">
        <v>43</v>
      </c>
      <c r="W1171" s="1"/>
      <c r="Y1171" s="317"/>
      <c r="AC1171" s="317"/>
    </row>
    <row r="1172" spans="1:29">
      <c r="A1172">
        <v>1171</v>
      </c>
      <c r="B1172" t="s">
        <v>13807</v>
      </c>
      <c r="C1172" t="s">
        <v>13808</v>
      </c>
      <c r="D1172" t="s">
        <v>5942</v>
      </c>
      <c r="E1172" t="s">
        <v>6890</v>
      </c>
      <c r="F1172">
        <v>46013</v>
      </c>
      <c r="G1172">
        <v>46010</v>
      </c>
      <c r="I1172" s="1"/>
      <c r="J1172" t="s">
        <v>43</v>
      </c>
      <c r="P1172" t="s">
        <v>43</v>
      </c>
      <c r="Q1172" t="s">
        <v>43</v>
      </c>
      <c r="R1172" t="s">
        <v>43</v>
      </c>
      <c r="W1172" s="1"/>
      <c r="Y1172" s="317"/>
      <c r="AC1172" s="317"/>
    </row>
    <row r="1173" spans="1:29">
      <c r="A1173">
        <v>1172</v>
      </c>
      <c r="B1173" t="s">
        <v>13809</v>
      </c>
      <c r="C1173" t="s">
        <v>13810</v>
      </c>
      <c r="D1173" t="s">
        <v>5942</v>
      </c>
      <c r="E1173" t="s">
        <v>6890</v>
      </c>
      <c r="F1173">
        <v>46037</v>
      </c>
      <c r="G1173">
        <v>46036</v>
      </c>
      <c r="I1173" s="1"/>
      <c r="J1173" t="s">
        <v>43</v>
      </c>
      <c r="P1173" t="s">
        <v>43</v>
      </c>
      <c r="Q1173" t="s">
        <v>43</v>
      </c>
      <c r="R1173" t="s">
        <v>43</v>
      </c>
      <c r="W1173" s="1"/>
      <c r="Y1173" s="317"/>
      <c r="AC1173" s="317"/>
    </row>
    <row r="1174" spans="1:29">
      <c r="A1174">
        <v>1173</v>
      </c>
      <c r="B1174" t="s">
        <v>13811</v>
      </c>
      <c r="C1174" t="s">
        <v>13812</v>
      </c>
      <c r="D1174" t="s">
        <v>5942</v>
      </c>
      <c r="E1174" t="s">
        <v>6890</v>
      </c>
      <c r="F1174">
        <v>46038</v>
      </c>
      <c r="G1174">
        <v>46037</v>
      </c>
      <c r="I1174" s="1"/>
      <c r="J1174" t="s">
        <v>43</v>
      </c>
      <c r="P1174" t="s">
        <v>43</v>
      </c>
      <c r="Q1174" t="s">
        <v>43</v>
      </c>
      <c r="R1174" t="s">
        <v>43</v>
      </c>
      <c r="W1174" s="1"/>
      <c r="Y1174" s="317"/>
      <c r="AC1174" s="317"/>
    </row>
    <row r="1175" spans="1:29">
      <c r="A1175">
        <v>1174</v>
      </c>
      <c r="B1175" t="s">
        <v>7149</v>
      </c>
      <c r="C1175" t="s">
        <v>7150</v>
      </c>
      <c r="D1175" t="s">
        <v>6418</v>
      </c>
      <c r="E1175" t="s">
        <v>6904</v>
      </c>
      <c r="F1175">
        <v>46076</v>
      </c>
      <c r="G1175" t="s">
        <v>5750</v>
      </c>
      <c r="I1175" s="1"/>
      <c r="J1175" t="s">
        <v>43</v>
      </c>
      <c r="P1175" t="s">
        <v>43</v>
      </c>
      <c r="Q1175" t="s">
        <v>43</v>
      </c>
      <c r="R1175" t="s">
        <v>43</v>
      </c>
      <c r="W1175" s="1"/>
      <c r="Y1175" s="317"/>
      <c r="AC1175" s="317"/>
    </row>
    <row r="1176" spans="1:29">
      <c r="A1176">
        <v>1175</v>
      </c>
      <c r="B1176" t="s">
        <v>7184</v>
      </c>
      <c r="C1176" t="s">
        <v>7185</v>
      </c>
      <c r="D1176" t="s">
        <v>6418</v>
      </c>
      <c r="E1176" t="s">
        <v>7186</v>
      </c>
      <c r="F1176">
        <v>46069</v>
      </c>
      <c r="G1176" t="s">
        <v>5750</v>
      </c>
      <c r="I1176" s="1"/>
      <c r="J1176" t="s">
        <v>43</v>
      </c>
      <c r="P1176" t="s">
        <v>43</v>
      </c>
      <c r="Q1176" t="s">
        <v>43</v>
      </c>
      <c r="R1176" t="s">
        <v>43</v>
      </c>
      <c r="W1176" s="1"/>
      <c r="Y1176" s="317"/>
      <c r="AC1176" s="317"/>
    </row>
    <row r="1177" spans="1:29">
      <c r="A1177">
        <v>1176</v>
      </c>
      <c r="B1177" t="s">
        <v>6281</v>
      </c>
      <c r="C1177" t="s">
        <v>6282</v>
      </c>
      <c r="D1177" t="s">
        <v>46</v>
      </c>
      <c r="E1177" t="s">
        <v>5829</v>
      </c>
      <c r="F1177">
        <v>46037</v>
      </c>
      <c r="G1177">
        <v>45671</v>
      </c>
      <c r="I1177" s="1"/>
      <c r="J1177" t="s">
        <v>43</v>
      </c>
      <c r="P1177" t="s">
        <v>43</v>
      </c>
      <c r="Q1177" t="s">
        <v>43</v>
      </c>
      <c r="R1177" t="s">
        <v>43</v>
      </c>
      <c r="W1177" s="1"/>
      <c r="Y1177" s="317"/>
      <c r="AC1177" s="317"/>
    </row>
    <row r="1178" spans="1:29">
      <c r="A1178">
        <v>1177</v>
      </c>
      <c r="B1178" t="s">
        <v>7182</v>
      </c>
      <c r="C1178" t="s">
        <v>7057</v>
      </c>
      <c r="D1178" t="s">
        <v>46</v>
      </c>
      <c r="E1178" t="s">
        <v>6055</v>
      </c>
      <c r="F1178">
        <v>46055</v>
      </c>
      <c r="G1178" t="s">
        <v>5750</v>
      </c>
      <c r="I1178" s="1"/>
      <c r="J1178" t="s">
        <v>43</v>
      </c>
      <c r="P1178" t="s">
        <v>43</v>
      </c>
      <c r="Q1178" t="s">
        <v>43</v>
      </c>
      <c r="R1178" t="s">
        <v>43</v>
      </c>
      <c r="W1178" s="1"/>
      <c r="Y1178" s="317"/>
      <c r="AC1178" s="317"/>
    </row>
    <row r="1179" spans="1:29">
      <c r="A1179">
        <v>1178</v>
      </c>
      <c r="B1179" t="s">
        <v>13813</v>
      </c>
      <c r="C1179" t="s">
        <v>13814</v>
      </c>
      <c r="D1179" t="s">
        <v>46</v>
      </c>
      <c r="E1179" t="s">
        <v>6161</v>
      </c>
      <c r="F1179" t="s">
        <v>11478</v>
      </c>
      <c r="G1179">
        <v>46013</v>
      </c>
      <c r="I1179" s="1"/>
      <c r="J1179" t="s">
        <v>43</v>
      </c>
      <c r="P1179" t="s">
        <v>43</v>
      </c>
      <c r="Q1179" t="s">
        <v>43</v>
      </c>
      <c r="R1179" t="s">
        <v>43</v>
      </c>
      <c r="W1179" s="1"/>
      <c r="Y1179" s="317"/>
      <c r="AC1179" s="317"/>
    </row>
    <row r="1180" spans="1:29">
      <c r="A1180">
        <v>1179</v>
      </c>
      <c r="B1180" t="s">
        <v>13815</v>
      </c>
      <c r="C1180" t="s">
        <v>13816</v>
      </c>
      <c r="D1180" t="s">
        <v>46</v>
      </c>
      <c r="E1180" t="s">
        <v>6161</v>
      </c>
      <c r="F1180" t="s">
        <v>11478</v>
      </c>
      <c r="G1180">
        <v>46016</v>
      </c>
      <c r="I1180" s="1"/>
      <c r="J1180" t="s">
        <v>43</v>
      </c>
      <c r="P1180" t="s">
        <v>43</v>
      </c>
      <c r="Q1180" t="s">
        <v>43</v>
      </c>
      <c r="R1180" t="s">
        <v>43</v>
      </c>
      <c r="W1180" s="1"/>
      <c r="Y1180" s="317"/>
      <c r="AC1180" s="317"/>
    </row>
    <row r="1181" spans="1:29">
      <c r="A1181">
        <v>1180</v>
      </c>
      <c r="B1181" t="s">
        <v>13817</v>
      </c>
      <c r="C1181" t="s">
        <v>13818</v>
      </c>
      <c r="D1181" t="s">
        <v>46</v>
      </c>
      <c r="E1181" t="s">
        <v>6161</v>
      </c>
      <c r="F1181" t="s">
        <v>11478</v>
      </c>
      <c r="G1181">
        <v>46010</v>
      </c>
      <c r="I1181" s="1"/>
      <c r="J1181" t="s">
        <v>43</v>
      </c>
      <c r="P1181" t="s">
        <v>43</v>
      </c>
      <c r="Q1181" t="s">
        <v>43</v>
      </c>
      <c r="R1181" t="s">
        <v>43</v>
      </c>
      <c r="W1181" s="1"/>
      <c r="Y1181" s="317"/>
      <c r="AC1181" s="317"/>
    </row>
    <row r="1182" spans="1:29">
      <c r="A1182">
        <v>1181</v>
      </c>
      <c r="B1182" t="s">
        <v>13819</v>
      </c>
      <c r="C1182" t="s">
        <v>13820</v>
      </c>
      <c r="D1182" t="s">
        <v>46</v>
      </c>
      <c r="E1182" t="s">
        <v>6161</v>
      </c>
      <c r="F1182" t="s">
        <v>11478</v>
      </c>
      <c r="G1182">
        <v>46010</v>
      </c>
      <c r="I1182" s="1"/>
      <c r="J1182" t="s">
        <v>43</v>
      </c>
      <c r="P1182" t="s">
        <v>43</v>
      </c>
      <c r="Q1182" t="s">
        <v>43</v>
      </c>
      <c r="R1182" t="s">
        <v>43</v>
      </c>
      <c r="W1182" s="1"/>
      <c r="Y1182" s="317"/>
      <c r="AC1182" s="317"/>
    </row>
    <row r="1183" spans="1:29">
      <c r="A1183">
        <v>1182</v>
      </c>
      <c r="B1183" t="s">
        <v>13821</v>
      </c>
      <c r="C1183" t="s">
        <v>13822</v>
      </c>
      <c r="D1183" t="s">
        <v>46</v>
      </c>
      <c r="E1183" t="s">
        <v>6161</v>
      </c>
      <c r="F1183" t="s">
        <v>11478</v>
      </c>
      <c r="G1183">
        <v>46017</v>
      </c>
      <c r="I1183" s="1"/>
      <c r="J1183" t="s">
        <v>43</v>
      </c>
      <c r="P1183" t="s">
        <v>43</v>
      </c>
      <c r="Q1183" t="s">
        <v>43</v>
      </c>
      <c r="R1183" t="s">
        <v>43</v>
      </c>
      <c r="W1183" s="1"/>
      <c r="Y1183" s="317"/>
      <c r="AC1183" s="317"/>
    </row>
    <row r="1184" spans="1:29">
      <c r="A1184">
        <v>1183</v>
      </c>
      <c r="B1184" t="s">
        <v>13823</v>
      </c>
      <c r="C1184" t="s">
        <v>13824</v>
      </c>
      <c r="D1184" t="s">
        <v>46</v>
      </c>
      <c r="E1184" t="s">
        <v>6161</v>
      </c>
      <c r="F1184" t="s">
        <v>11478</v>
      </c>
      <c r="G1184">
        <v>46017</v>
      </c>
      <c r="I1184" s="1"/>
      <c r="J1184" t="s">
        <v>43</v>
      </c>
      <c r="P1184" t="s">
        <v>43</v>
      </c>
      <c r="Q1184" t="s">
        <v>43</v>
      </c>
      <c r="R1184" t="s">
        <v>43</v>
      </c>
      <c r="W1184" s="1"/>
      <c r="Y1184" s="317"/>
      <c r="AC1184" s="317"/>
    </row>
    <row r="1185" spans="1:29">
      <c r="A1185">
        <v>1184</v>
      </c>
      <c r="B1185" t="s">
        <v>13825</v>
      </c>
      <c r="C1185" t="s">
        <v>13826</v>
      </c>
      <c r="D1185" t="s">
        <v>46</v>
      </c>
      <c r="E1185" t="s">
        <v>6161</v>
      </c>
      <c r="F1185" t="s">
        <v>11478</v>
      </c>
      <c r="G1185">
        <v>46017</v>
      </c>
      <c r="I1185" s="1"/>
      <c r="J1185" t="s">
        <v>43</v>
      </c>
      <c r="P1185" t="s">
        <v>43</v>
      </c>
      <c r="Q1185" t="s">
        <v>43</v>
      </c>
      <c r="R1185" t="s">
        <v>43</v>
      </c>
      <c r="W1185" s="1"/>
      <c r="Y1185" s="317"/>
      <c r="AC1185" s="317"/>
    </row>
    <row r="1186" spans="1:29">
      <c r="A1186">
        <v>1185</v>
      </c>
      <c r="B1186" t="s">
        <v>13827</v>
      </c>
      <c r="C1186" t="s">
        <v>13828</v>
      </c>
      <c r="D1186" t="s">
        <v>46</v>
      </c>
      <c r="E1186" t="s">
        <v>6161</v>
      </c>
      <c r="F1186" t="s">
        <v>11478</v>
      </c>
      <c r="G1186">
        <v>46010</v>
      </c>
      <c r="I1186" s="1"/>
      <c r="J1186" t="s">
        <v>43</v>
      </c>
      <c r="P1186" t="s">
        <v>43</v>
      </c>
      <c r="Q1186" t="s">
        <v>43</v>
      </c>
      <c r="R1186" t="s">
        <v>43</v>
      </c>
      <c r="W1186" s="1"/>
      <c r="Y1186" s="317"/>
      <c r="AC1186" s="317"/>
    </row>
    <row r="1187" spans="1:29">
      <c r="A1187">
        <v>1186</v>
      </c>
      <c r="B1187" t="s">
        <v>13829</v>
      </c>
      <c r="C1187" t="s">
        <v>13830</v>
      </c>
      <c r="D1187" t="s">
        <v>46</v>
      </c>
      <c r="E1187" t="s">
        <v>6161</v>
      </c>
      <c r="F1187" t="s">
        <v>11478</v>
      </c>
      <c r="G1187">
        <v>46010</v>
      </c>
      <c r="I1187" s="1">
        <v>46029</v>
      </c>
      <c r="J1187">
        <v>1</v>
      </c>
      <c r="L1187" t="s">
        <v>16353</v>
      </c>
      <c r="M1187" t="s">
        <v>10832</v>
      </c>
      <c r="O1187" t="s">
        <v>10340</v>
      </c>
      <c r="P1187">
        <v>2</v>
      </c>
      <c r="Q1187">
        <v>1</v>
      </c>
      <c r="R1187">
        <v>2</v>
      </c>
      <c r="W1187" s="1">
        <v>46081</v>
      </c>
      <c r="X1187">
        <v>2</v>
      </c>
      <c r="Y1187" s="317">
        <v>43100</v>
      </c>
      <c r="Z1187">
        <v>26.2</v>
      </c>
      <c r="AA1187">
        <v>2</v>
      </c>
      <c r="AB1187" t="s">
        <v>411</v>
      </c>
      <c r="AC1187" s="317">
        <v>111110</v>
      </c>
    </row>
    <row r="1188" spans="1:29">
      <c r="A1188">
        <v>1187</v>
      </c>
      <c r="B1188" t="s">
        <v>13831</v>
      </c>
      <c r="C1188" t="s">
        <v>13832</v>
      </c>
      <c r="D1188" t="s">
        <v>46</v>
      </c>
      <c r="E1188" t="s">
        <v>6161</v>
      </c>
      <c r="F1188" t="s">
        <v>11478</v>
      </c>
      <c r="G1188">
        <v>46010</v>
      </c>
      <c r="I1188" s="1"/>
      <c r="J1188" t="s">
        <v>43</v>
      </c>
      <c r="P1188" t="s">
        <v>43</v>
      </c>
      <c r="Q1188" t="s">
        <v>43</v>
      </c>
      <c r="R1188" t="s">
        <v>43</v>
      </c>
      <c r="W1188" s="1"/>
      <c r="Y1188" s="317"/>
      <c r="AC1188" s="317"/>
    </row>
    <row r="1189" spans="1:29">
      <c r="A1189">
        <v>1188</v>
      </c>
      <c r="B1189" t="s">
        <v>13833</v>
      </c>
      <c r="C1189" t="s">
        <v>13834</v>
      </c>
      <c r="D1189" t="s">
        <v>6418</v>
      </c>
      <c r="E1189" t="s">
        <v>6904</v>
      </c>
      <c r="F1189" t="s">
        <v>12560</v>
      </c>
      <c r="G1189">
        <v>46008</v>
      </c>
      <c r="I1189" s="1"/>
      <c r="J1189" t="s">
        <v>43</v>
      </c>
      <c r="P1189" t="s">
        <v>43</v>
      </c>
      <c r="Q1189" t="s">
        <v>43</v>
      </c>
      <c r="R1189" t="s">
        <v>43</v>
      </c>
      <c r="W1189" s="1"/>
      <c r="Y1189" s="317"/>
      <c r="AC1189" s="317"/>
    </row>
    <row r="1190" spans="1:29">
      <c r="A1190">
        <v>1189</v>
      </c>
      <c r="B1190" t="s">
        <v>6929</v>
      </c>
      <c r="C1190" t="s">
        <v>6930</v>
      </c>
      <c r="D1190" t="s">
        <v>46</v>
      </c>
      <c r="E1190" t="s">
        <v>3282</v>
      </c>
      <c r="F1190">
        <v>46013</v>
      </c>
      <c r="G1190">
        <v>46010</v>
      </c>
      <c r="I1190" s="1"/>
      <c r="J1190" t="s">
        <v>43</v>
      </c>
      <c r="P1190" t="s">
        <v>43</v>
      </c>
      <c r="Q1190" t="s">
        <v>43</v>
      </c>
      <c r="R1190" t="s">
        <v>43</v>
      </c>
      <c r="W1190" s="1"/>
      <c r="Y1190" s="317"/>
      <c r="AC1190" s="317"/>
    </row>
    <row r="1191" spans="1:29">
      <c r="A1191">
        <v>1190</v>
      </c>
      <c r="B1191" t="s">
        <v>13835</v>
      </c>
      <c r="C1191" t="s">
        <v>13836</v>
      </c>
      <c r="D1191" t="s">
        <v>5942</v>
      </c>
      <c r="E1191" t="s">
        <v>5944</v>
      </c>
      <c r="I1191" s="1">
        <v>45999</v>
      </c>
      <c r="J1191">
        <v>12</v>
      </c>
      <c r="L1191" t="s">
        <v>16353</v>
      </c>
      <c r="M1191" t="s">
        <v>12167</v>
      </c>
      <c r="N1191">
        <v>50047535</v>
      </c>
      <c r="O1191" t="s">
        <v>267</v>
      </c>
      <c r="P1191" t="s">
        <v>43</v>
      </c>
      <c r="Q1191">
        <v>12</v>
      </c>
      <c r="R1191" t="s">
        <v>43</v>
      </c>
      <c r="W1191" s="1"/>
      <c r="Y1191" s="317"/>
      <c r="AC1191" s="317"/>
    </row>
    <row r="1192" spans="1:29">
      <c r="A1192">
        <v>1191</v>
      </c>
      <c r="B1192" t="s">
        <v>13837</v>
      </c>
      <c r="C1192" t="s">
        <v>13838</v>
      </c>
      <c r="D1192" t="s">
        <v>5942</v>
      </c>
      <c r="E1192" t="s">
        <v>5944</v>
      </c>
      <c r="I1192" s="1">
        <v>45999</v>
      </c>
      <c r="J1192">
        <v>12</v>
      </c>
      <c r="L1192" t="s">
        <v>16353</v>
      </c>
      <c r="M1192" t="s">
        <v>12167</v>
      </c>
      <c r="N1192">
        <v>50047542</v>
      </c>
      <c r="O1192" t="s">
        <v>267</v>
      </c>
      <c r="P1192" t="s">
        <v>43</v>
      </c>
      <c r="Q1192">
        <v>12</v>
      </c>
      <c r="R1192">
        <v>2</v>
      </c>
      <c r="W1192" s="1">
        <v>46081</v>
      </c>
      <c r="X1192">
        <v>2</v>
      </c>
      <c r="Y1192" s="317">
        <v>55640</v>
      </c>
      <c r="AC1192" s="317"/>
    </row>
    <row r="1193" spans="1:29">
      <c r="A1193">
        <v>1192</v>
      </c>
      <c r="B1193" t="s">
        <v>13839</v>
      </c>
      <c r="C1193" t="s">
        <v>13840</v>
      </c>
      <c r="D1193" t="s">
        <v>5942</v>
      </c>
      <c r="E1193" t="s">
        <v>5944</v>
      </c>
      <c r="I1193" s="1">
        <v>45999</v>
      </c>
      <c r="J1193">
        <v>12</v>
      </c>
      <c r="L1193" t="s">
        <v>16353</v>
      </c>
      <c r="M1193" t="s">
        <v>12167</v>
      </c>
      <c r="N1193">
        <v>50047551</v>
      </c>
      <c r="O1193" t="s">
        <v>267</v>
      </c>
      <c r="P1193" t="s">
        <v>43</v>
      </c>
      <c r="Q1193">
        <v>12</v>
      </c>
      <c r="R1193" t="s">
        <v>43</v>
      </c>
      <c r="W1193" s="1"/>
      <c r="Y1193" s="317"/>
      <c r="AC1193" s="317"/>
    </row>
    <row r="1194" spans="1:29">
      <c r="A1194">
        <v>1193</v>
      </c>
      <c r="B1194" t="s">
        <v>13841</v>
      </c>
      <c r="C1194" t="s">
        <v>13842</v>
      </c>
      <c r="D1194" t="s">
        <v>5942</v>
      </c>
      <c r="E1194" t="s">
        <v>5944</v>
      </c>
      <c r="I1194" s="1">
        <v>45999</v>
      </c>
      <c r="J1194">
        <v>12</v>
      </c>
      <c r="L1194" t="s">
        <v>16353</v>
      </c>
      <c r="M1194" t="s">
        <v>12167</v>
      </c>
      <c r="N1194">
        <v>50047553</v>
      </c>
      <c r="O1194" t="s">
        <v>267</v>
      </c>
      <c r="P1194" t="s">
        <v>43</v>
      </c>
      <c r="Q1194">
        <v>12</v>
      </c>
      <c r="R1194" t="s">
        <v>43</v>
      </c>
      <c r="W1194" s="1"/>
      <c r="Y1194" s="317"/>
      <c r="AC1194" s="317"/>
    </row>
    <row r="1195" spans="1:29">
      <c r="A1195">
        <v>1194</v>
      </c>
      <c r="B1195" t="s">
        <v>13843</v>
      </c>
      <c r="C1195" t="s">
        <v>13844</v>
      </c>
      <c r="D1195" t="s">
        <v>5942</v>
      </c>
      <c r="E1195" t="s">
        <v>5944</v>
      </c>
      <c r="I1195" s="1">
        <v>45999</v>
      </c>
      <c r="J1195">
        <v>12</v>
      </c>
      <c r="L1195" t="s">
        <v>16353</v>
      </c>
      <c r="M1195" t="s">
        <v>12167</v>
      </c>
      <c r="N1195">
        <v>50047554</v>
      </c>
      <c r="O1195" t="s">
        <v>267</v>
      </c>
      <c r="P1195" t="s">
        <v>43</v>
      </c>
      <c r="Q1195">
        <v>12</v>
      </c>
      <c r="R1195" t="s">
        <v>43</v>
      </c>
      <c r="W1195" s="1"/>
      <c r="Y1195" s="317"/>
      <c r="AC1195" s="317"/>
    </row>
    <row r="1196" spans="1:29">
      <c r="A1196">
        <v>1195</v>
      </c>
      <c r="B1196" t="s">
        <v>13845</v>
      </c>
      <c r="C1196" t="s">
        <v>13846</v>
      </c>
      <c r="D1196" t="s">
        <v>5942</v>
      </c>
      <c r="E1196" t="s">
        <v>5944</v>
      </c>
      <c r="I1196" s="1">
        <v>45999</v>
      </c>
      <c r="J1196">
        <v>12</v>
      </c>
      <c r="L1196" t="s">
        <v>16353</v>
      </c>
      <c r="M1196" t="s">
        <v>12167</v>
      </c>
      <c r="N1196">
        <v>50047558</v>
      </c>
      <c r="O1196" t="s">
        <v>267</v>
      </c>
      <c r="P1196" t="s">
        <v>43</v>
      </c>
      <c r="Q1196">
        <v>12</v>
      </c>
      <c r="R1196" t="s">
        <v>43</v>
      </c>
      <c r="W1196" s="1"/>
      <c r="Y1196" s="317"/>
      <c r="AC1196" s="317"/>
    </row>
    <row r="1197" spans="1:29">
      <c r="A1197">
        <v>1196</v>
      </c>
      <c r="B1197" t="s">
        <v>13847</v>
      </c>
      <c r="C1197" t="s">
        <v>13848</v>
      </c>
      <c r="D1197" t="s">
        <v>5942</v>
      </c>
      <c r="E1197" t="s">
        <v>5993</v>
      </c>
      <c r="I1197" s="1">
        <v>45999</v>
      </c>
      <c r="J1197">
        <v>12</v>
      </c>
      <c r="L1197" t="s">
        <v>16353</v>
      </c>
      <c r="M1197" t="s">
        <v>12167</v>
      </c>
      <c r="N1197">
        <v>50047560</v>
      </c>
      <c r="O1197" t="s">
        <v>267</v>
      </c>
      <c r="P1197" t="s">
        <v>43</v>
      </c>
      <c r="Q1197">
        <v>12</v>
      </c>
      <c r="R1197" t="s">
        <v>43</v>
      </c>
      <c r="W1197" s="1"/>
      <c r="Y1197" s="317"/>
      <c r="AC1197" s="317"/>
    </row>
    <row r="1198" spans="1:29">
      <c r="A1198">
        <v>1197</v>
      </c>
      <c r="B1198" t="s">
        <v>7176</v>
      </c>
      <c r="C1198" t="s">
        <v>13849</v>
      </c>
      <c r="D1198" t="s">
        <v>5942</v>
      </c>
      <c r="E1198" t="s">
        <v>6890</v>
      </c>
      <c r="F1198">
        <v>46063</v>
      </c>
      <c r="G1198" t="s">
        <v>5750</v>
      </c>
      <c r="I1198" s="1"/>
      <c r="J1198" t="s">
        <v>43</v>
      </c>
      <c r="P1198" t="s">
        <v>43</v>
      </c>
      <c r="Q1198" t="s">
        <v>43</v>
      </c>
      <c r="R1198" t="s">
        <v>43</v>
      </c>
      <c r="W1198" s="1"/>
      <c r="Y1198" s="317"/>
      <c r="AC1198" s="317"/>
    </row>
    <row r="1199" spans="1:29">
      <c r="A1199">
        <v>1198</v>
      </c>
      <c r="B1199" t="s">
        <v>7204</v>
      </c>
      <c r="C1199" t="s">
        <v>7205</v>
      </c>
      <c r="D1199" t="s">
        <v>5942</v>
      </c>
      <c r="E1199" t="s">
        <v>6890</v>
      </c>
      <c r="F1199">
        <v>46204</v>
      </c>
      <c r="G1199" t="s">
        <v>5750</v>
      </c>
      <c r="I1199" s="1"/>
      <c r="J1199" t="s">
        <v>43</v>
      </c>
      <c r="P1199" t="s">
        <v>43</v>
      </c>
      <c r="Q1199" t="s">
        <v>43</v>
      </c>
      <c r="R1199" t="s">
        <v>43</v>
      </c>
      <c r="W1199" s="1"/>
      <c r="Y1199" s="317"/>
      <c r="AC1199" s="317"/>
    </row>
    <row r="1200" spans="1:29">
      <c r="A1200">
        <v>1199</v>
      </c>
      <c r="B1200" t="s">
        <v>13850</v>
      </c>
      <c r="C1200" t="s">
        <v>13016</v>
      </c>
      <c r="D1200" t="s">
        <v>5772</v>
      </c>
      <c r="E1200" t="s">
        <v>5775</v>
      </c>
      <c r="I1200" s="1">
        <v>45953</v>
      </c>
      <c r="J1200">
        <v>10</v>
      </c>
      <c r="L1200" t="s">
        <v>16353</v>
      </c>
      <c r="M1200" t="s">
        <v>12560</v>
      </c>
      <c r="O1200" t="s">
        <v>6518</v>
      </c>
      <c r="P1200">
        <v>1</v>
      </c>
      <c r="Q1200">
        <v>11</v>
      </c>
      <c r="R1200">
        <v>1</v>
      </c>
      <c r="S1200" t="s">
        <v>12187</v>
      </c>
      <c r="W1200" s="1">
        <v>46053</v>
      </c>
      <c r="X1200">
        <v>1</v>
      </c>
      <c r="Y1200" s="317">
        <v>43110</v>
      </c>
      <c r="Z1200">
        <v>26.1</v>
      </c>
      <c r="AA1200">
        <v>1</v>
      </c>
      <c r="AB1200" t="s">
        <v>411</v>
      </c>
      <c r="AC1200" s="317">
        <v>121200</v>
      </c>
    </row>
    <row r="1201" spans="1:29">
      <c r="A1201">
        <v>1200</v>
      </c>
      <c r="B1201" t="s">
        <v>7191</v>
      </c>
      <c r="C1201" t="s">
        <v>7192</v>
      </c>
      <c r="D1201" t="s">
        <v>46</v>
      </c>
      <c r="E1201" t="s">
        <v>6055</v>
      </c>
      <c r="F1201">
        <v>46073</v>
      </c>
      <c r="G1201" t="s">
        <v>5750</v>
      </c>
      <c r="I1201" s="1"/>
      <c r="J1201" t="s">
        <v>43</v>
      </c>
      <c r="P1201" t="s">
        <v>43</v>
      </c>
      <c r="Q1201" t="s">
        <v>43</v>
      </c>
      <c r="R1201" t="s">
        <v>43</v>
      </c>
      <c r="W1201" s="1"/>
      <c r="Y1201" s="317"/>
      <c r="AC1201" s="317"/>
    </row>
    <row r="1202" spans="1:29">
      <c r="A1202">
        <v>1201</v>
      </c>
      <c r="B1202" t="s">
        <v>7189</v>
      </c>
      <c r="C1202" t="s">
        <v>7190</v>
      </c>
      <c r="D1202" t="s">
        <v>46</v>
      </c>
      <c r="E1202" t="s">
        <v>6055</v>
      </c>
      <c r="F1202">
        <v>46076</v>
      </c>
      <c r="G1202" t="s">
        <v>5750</v>
      </c>
      <c r="I1202" s="1"/>
      <c r="J1202" t="s">
        <v>43</v>
      </c>
      <c r="P1202" t="s">
        <v>43</v>
      </c>
      <c r="Q1202" t="s">
        <v>43</v>
      </c>
      <c r="R1202" t="s">
        <v>43</v>
      </c>
      <c r="W1202" s="1"/>
      <c r="Y1202" s="317"/>
      <c r="AC1202" s="317"/>
    </row>
    <row r="1203" spans="1:29">
      <c r="A1203">
        <v>1202</v>
      </c>
      <c r="B1203" t="s">
        <v>7210</v>
      </c>
      <c r="C1203" t="s">
        <v>7211</v>
      </c>
      <c r="D1203" t="s">
        <v>46</v>
      </c>
      <c r="E1203" t="s">
        <v>6055</v>
      </c>
      <c r="F1203">
        <v>46073</v>
      </c>
      <c r="G1203" t="s">
        <v>5750</v>
      </c>
      <c r="I1203" s="1"/>
      <c r="J1203" t="s">
        <v>43</v>
      </c>
      <c r="P1203" t="s">
        <v>43</v>
      </c>
      <c r="Q1203" t="s">
        <v>43</v>
      </c>
      <c r="R1203" t="s">
        <v>43</v>
      </c>
      <c r="W1203" s="1"/>
      <c r="Y1203" s="317"/>
      <c r="AC1203" s="317"/>
    </row>
    <row r="1204" spans="1:29">
      <c r="A1204">
        <v>1203</v>
      </c>
      <c r="B1204" t="s">
        <v>7151</v>
      </c>
      <c r="C1204" t="s">
        <v>7152</v>
      </c>
      <c r="D1204" t="s">
        <v>6418</v>
      </c>
      <c r="E1204" t="s">
        <v>7107</v>
      </c>
      <c r="F1204">
        <v>46055</v>
      </c>
      <c r="G1204" t="s">
        <v>5750</v>
      </c>
      <c r="I1204" s="1"/>
      <c r="J1204" t="s">
        <v>43</v>
      </c>
      <c r="P1204" t="s">
        <v>43</v>
      </c>
      <c r="Q1204" t="s">
        <v>43</v>
      </c>
      <c r="R1204" t="s">
        <v>43</v>
      </c>
      <c r="W1204" s="1"/>
      <c r="Y1204" s="317"/>
      <c r="AC1204" s="317"/>
    </row>
    <row r="1205" spans="1:29">
      <c r="A1205">
        <v>1204</v>
      </c>
      <c r="B1205" t="s">
        <v>7202</v>
      </c>
      <c r="C1205" t="s">
        <v>7203</v>
      </c>
      <c r="D1205" t="s">
        <v>6418</v>
      </c>
      <c r="E1205" t="s">
        <v>7035</v>
      </c>
      <c r="F1205">
        <v>46083</v>
      </c>
      <c r="G1205" t="s">
        <v>5750</v>
      </c>
      <c r="I1205" s="1"/>
      <c r="J1205" t="s">
        <v>43</v>
      </c>
      <c r="P1205" t="s">
        <v>43</v>
      </c>
      <c r="Q1205" t="s">
        <v>43</v>
      </c>
      <c r="R1205" t="s">
        <v>43</v>
      </c>
      <c r="W1205" s="1"/>
      <c r="Y1205" s="317"/>
      <c r="AC1205" s="317"/>
    </row>
    <row r="1206" spans="1:29">
      <c r="A1206">
        <v>1205</v>
      </c>
      <c r="B1206" t="s">
        <v>7193</v>
      </c>
      <c r="C1206" t="s">
        <v>7194</v>
      </c>
      <c r="D1206" t="s">
        <v>6418</v>
      </c>
      <c r="E1206" t="s">
        <v>6904</v>
      </c>
      <c r="F1206">
        <v>46073</v>
      </c>
      <c r="G1206" t="s">
        <v>5750</v>
      </c>
      <c r="I1206" s="1"/>
      <c r="J1206" t="s">
        <v>43</v>
      </c>
      <c r="P1206" t="s">
        <v>43</v>
      </c>
      <c r="Q1206" t="s">
        <v>43</v>
      </c>
      <c r="R1206" t="s">
        <v>43</v>
      </c>
      <c r="W1206" s="1"/>
      <c r="Y1206" s="317"/>
      <c r="AC1206" s="317"/>
    </row>
    <row r="1207" spans="1:29">
      <c r="A1207">
        <v>1206</v>
      </c>
      <c r="B1207" t="s">
        <v>13851</v>
      </c>
      <c r="C1207" t="s">
        <v>13852</v>
      </c>
      <c r="D1207" t="s">
        <v>46</v>
      </c>
      <c r="E1207" t="s">
        <v>6161</v>
      </c>
      <c r="F1207" t="s">
        <v>11478</v>
      </c>
      <c r="G1207">
        <v>46017</v>
      </c>
      <c r="I1207" s="1"/>
      <c r="J1207" t="s">
        <v>43</v>
      </c>
      <c r="P1207" t="s">
        <v>43</v>
      </c>
      <c r="Q1207" t="s">
        <v>43</v>
      </c>
      <c r="R1207" t="s">
        <v>43</v>
      </c>
      <c r="W1207" s="1"/>
      <c r="Y1207" s="317"/>
      <c r="AC1207" s="317"/>
    </row>
    <row r="1208" spans="1:29">
      <c r="A1208">
        <v>1207</v>
      </c>
      <c r="B1208" t="s">
        <v>13853</v>
      </c>
      <c r="C1208" t="s">
        <v>13854</v>
      </c>
      <c r="D1208" t="s">
        <v>46</v>
      </c>
      <c r="E1208" t="s">
        <v>6161</v>
      </c>
      <c r="F1208" t="s">
        <v>11478</v>
      </c>
      <c r="G1208">
        <v>46017</v>
      </c>
      <c r="I1208" s="1"/>
      <c r="J1208" t="s">
        <v>43</v>
      </c>
      <c r="P1208" t="s">
        <v>43</v>
      </c>
      <c r="Q1208" t="s">
        <v>43</v>
      </c>
      <c r="R1208" t="s">
        <v>43</v>
      </c>
      <c r="W1208" s="1"/>
      <c r="Y1208" s="317"/>
      <c r="AC1208" s="317"/>
    </row>
    <row r="1209" spans="1:29">
      <c r="A1209">
        <v>1208</v>
      </c>
      <c r="B1209" t="s">
        <v>13855</v>
      </c>
      <c r="C1209" t="s">
        <v>13856</v>
      </c>
      <c r="D1209" t="s">
        <v>46</v>
      </c>
      <c r="E1209" t="s">
        <v>6161</v>
      </c>
      <c r="F1209" t="s">
        <v>11478</v>
      </c>
      <c r="G1209">
        <v>46017</v>
      </c>
      <c r="I1209" s="1"/>
      <c r="J1209" t="s">
        <v>43</v>
      </c>
      <c r="P1209" t="s">
        <v>43</v>
      </c>
      <c r="Q1209" t="s">
        <v>43</v>
      </c>
      <c r="R1209" t="s">
        <v>43</v>
      </c>
      <c r="W1209" s="1"/>
      <c r="Y1209" s="317"/>
      <c r="AC1209" s="317"/>
    </row>
    <row r="1210" spans="1:29">
      <c r="A1210">
        <v>1209</v>
      </c>
      <c r="B1210" t="s">
        <v>13857</v>
      </c>
      <c r="C1210" t="s">
        <v>13858</v>
      </c>
      <c r="D1210" t="s">
        <v>46</v>
      </c>
      <c r="E1210" t="s">
        <v>6161</v>
      </c>
      <c r="F1210" t="s">
        <v>11478</v>
      </c>
      <c r="G1210">
        <v>46017</v>
      </c>
      <c r="I1210" s="1"/>
      <c r="J1210" t="s">
        <v>43</v>
      </c>
      <c r="P1210" t="s">
        <v>43</v>
      </c>
      <c r="Q1210" t="s">
        <v>43</v>
      </c>
      <c r="R1210" t="s">
        <v>43</v>
      </c>
      <c r="W1210" s="1"/>
      <c r="Y1210" s="317"/>
      <c r="AC1210" s="317"/>
    </row>
    <row r="1211" spans="1:29">
      <c r="A1211">
        <v>1210</v>
      </c>
      <c r="B1211" t="s">
        <v>13859</v>
      </c>
      <c r="C1211" t="s">
        <v>13860</v>
      </c>
      <c r="D1211" t="s">
        <v>46</v>
      </c>
      <c r="E1211" t="s">
        <v>6161</v>
      </c>
      <c r="F1211" t="s">
        <v>11478</v>
      </c>
      <c r="G1211">
        <v>46029</v>
      </c>
      <c r="I1211" s="1">
        <v>46082</v>
      </c>
      <c r="J1211">
        <v>3</v>
      </c>
      <c r="L1211" t="s">
        <v>16353</v>
      </c>
      <c r="M1211" t="s">
        <v>10832</v>
      </c>
      <c r="O1211" t="s">
        <v>267</v>
      </c>
      <c r="P1211" t="s">
        <v>43</v>
      </c>
      <c r="Q1211">
        <v>3</v>
      </c>
      <c r="R1211" t="s">
        <v>43</v>
      </c>
      <c r="W1211" s="1"/>
      <c r="Y1211" s="317"/>
      <c r="AC1211" s="317"/>
    </row>
    <row r="1212" spans="1:29">
      <c r="A1212">
        <v>1211</v>
      </c>
      <c r="B1212" t="s">
        <v>13861</v>
      </c>
      <c r="C1212" t="s">
        <v>13862</v>
      </c>
      <c r="D1212" t="s">
        <v>46</v>
      </c>
      <c r="E1212" t="s">
        <v>6161</v>
      </c>
      <c r="F1212" t="s">
        <v>11478</v>
      </c>
      <c r="G1212">
        <v>46029</v>
      </c>
      <c r="I1212" s="1">
        <v>46082</v>
      </c>
      <c r="J1212">
        <v>3</v>
      </c>
      <c r="L1212" t="s">
        <v>16353</v>
      </c>
      <c r="M1212" t="s">
        <v>10832</v>
      </c>
      <c r="O1212" t="s">
        <v>267</v>
      </c>
      <c r="P1212" t="s">
        <v>43</v>
      </c>
      <c r="Q1212">
        <v>3</v>
      </c>
      <c r="R1212" t="s">
        <v>43</v>
      </c>
      <c r="W1212" s="1"/>
      <c r="Y1212" s="317"/>
      <c r="AC1212" s="317"/>
    </row>
    <row r="1213" spans="1:29">
      <c r="A1213">
        <v>1212</v>
      </c>
      <c r="B1213" t="s">
        <v>13863</v>
      </c>
      <c r="C1213" t="s">
        <v>13864</v>
      </c>
      <c r="D1213" t="s">
        <v>5942</v>
      </c>
      <c r="E1213" t="s">
        <v>6890</v>
      </c>
      <c r="F1213">
        <v>46034</v>
      </c>
      <c r="G1213">
        <v>46033</v>
      </c>
      <c r="I1213" s="1"/>
      <c r="J1213" t="s">
        <v>43</v>
      </c>
      <c r="P1213" t="s">
        <v>43</v>
      </c>
      <c r="Q1213" t="s">
        <v>43</v>
      </c>
      <c r="R1213" t="s">
        <v>43</v>
      </c>
      <c r="W1213" s="1"/>
      <c r="Y1213" s="317"/>
      <c r="AC1213" s="317"/>
    </row>
    <row r="1214" spans="1:29">
      <c r="A1214">
        <v>1213</v>
      </c>
      <c r="B1214" t="s">
        <v>7155</v>
      </c>
      <c r="C1214" t="s">
        <v>13865</v>
      </c>
      <c r="D1214" t="s">
        <v>46</v>
      </c>
      <c r="E1214" t="s">
        <v>6055</v>
      </c>
      <c r="F1214">
        <v>46143</v>
      </c>
      <c r="G1214" t="s">
        <v>5750</v>
      </c>
      <c r="I1214" s="1"/>
      <c r="J1214" t="s">
        <v>43</v>
      </c>
      <c r="P1214" t="s">
        <v>43</v>
      </c>
      <c r="Q1214" t="s">
        <v>43</v>
      </c>
      <c r="R1214" t="s">
        <v>43</v>
      </c>
      <c r="W1214" s="1"/>
      <c r="Y1214" s="317"/>
      <c r="AC1214" s="317"/>
    </row>
    <row r="1215" spans="1:29">
      <c r="A1215">
        <v>1214</v>
      </c>
      <c r="B1215" t="s">
        <v>7166</v>
      </c>
      <c r="C1215" t="s">
        <v>7167</v>
      </c>
      <c r="D1215" t="s">
        <v>46</v>
      </c>
      <c r="E1215" t="s">
        <v>6208</v>
      </c>
      <c r="F1215">
        <v>46118</v>
      </c>
      <c r="G1215" t="s">
        <v>5750</v>
      </c>
      <c r="I1215" s="1"/>
      <c r="J1215" t="s">
        <v>43</v>
      </c>
      <c r="P1215" t="s">
        <v>43</v>
      </c>
      <c r="Q1215" t="s">
        <v>43</v>
      </c>
      <c r="R1215" t="s">
        <v>43</v>
      </c>
      <c r="W1215" s="1"/>
      <c r="Y1215" s="317"/>
      <c r="AC1215" s="317"/>
    </row>
    <row r="1216" spans="1:29">
      <c r="A1216">
        <v>1215</v>
      </c>
      <c r="B1216" t="s">
        <v>13866</v>
      </c>
      <c r="C1216" t="s">
        <v>13867</v>
      </c>
      <c r="D1216" t="s">
        <v>46</v>
      </c>
      <c r="E1216" t="s">
        <v>6161</v>
      </c>
      <c r="I1216" s="1">
        <v>46013</v>
      </c>
      <c r="J1216">
        <v>12</v>
      </c>
      <c r="L1216" t="s">
        <v>16353</v>
      </c>
      <c r="M1216" t="s">
        <v>10832</v>
      </c>
      <c r="O1216" t="s">
        <v>10340</v>
      </c>
      <c r="P1216">
        <v>2</v>
      </c>
      <c r="Q1216">
        <v>1</v>
      </c>
      <c r="R1216">
        <v>2</v>
      </c>
      <c r="W1216" s="1">
        <v>46081</v>
      </c>
      <c r="X1216">
        <v>2</v>
      </c>
      <c r="Y1216" s="317">
        <v>41400</v>
      </c>
      <c r="Z1216">
        <v>26.2</v>
      </c>
      <c r="AA1216">
        <v>2</v>
      </c>
      <c r="AB1216" t="s">
        <v>411</v>
      </c>
      <c r="AC1216" s="317">
        <v>106730</v>
      </c>
    </row>
    <row r="1217" spans="1:29">
      <c r="A1217">
        <v>1216</v>
      </c>
      <c r="B1217" t="s">
        <v>13868</v>
      </c>
      <c r="C1217" t="s">
        <v>13869</v>
      </c>
      <c r="D1217" t="s">
        <v>46</v>
      </c>
      <c r="E1217" t="s">
        <v>6161</v>
      </c>
      <c r="F1217" t="s">
        <v>11478</v>
      </c>
      <c r="G1217">
        <v>46029</v>
      </c>
      <c r="I1217" s="1">
        <v>46080</v>
      </c>
      <c r="J1217">
        <v>2</v>
      </c>
      <c r="L1217" t="s">
        <v>16353</v>
      </c>
      <c r="M1217" t="s">
        <v>10832</v>
      </c>
      <c r="O1217" t="s">
        <v>267</v>
      </c>
      <c r="P1217" t="s">
        <v>43</v>
      </c>
      <c r="Q1217">
        <v>3</v>
      </c>
      <c r="R1217" t="s">
        <v>43</v>
      </c>
      <c r="W1217" s="1"/>
      <c r="Y1217" s="317"/>
      <c r="AC1217" s="317"/>
    </row>
    <row r="1218" spans="1:29">
      <c r="A1218">
        <v>1217</v>
      </c>
      <c r="B1218" t="s">
        <v>13870</v>
      </c>
      <c r="C1218" t="s">
        <v>13871</v>
      </c>
      <c r="D1218" t="s">
        <v>46</v>
      </c>
      <c r="E1218" t="s">
        <v>6161</v>
      </c>
      <c r="F1218" t="s">
        <v>11478</v>
      </c>
      <c r="G1218">
        <v>46017</v>
      </c>
      <c r="I1218" s="1"/>
      <c r="J1218" t="s">
        <v>43</v>
      </c>
      <c r="P1218" t="s">
        <v>43</v>
      </c>
      <c r="Q1218" t="s">
        <v>43</v>
      </c>
      <c r="R1218" t="s">
        <v>43</v>
      </c>
      <c r="W1218" s="1"/>
      <c r="Y1218" s="317"/>
      <c r="AC1218" s="317"/>
    </row>
    <row r="1219" spans="1:29">
      <c r="A1219">
        <v>1218</v>
      </c>
      <c r="B1219" t="s">
        <v>7220</v>
      </c>
      <c r="C1219" t="s">
        <v>7221</v>
      </c>
      <c r="D1219" t="s">
        <v>6418</v>
      </c>
      <c r="E1219" t="s">
        <v>7035</v>
      </c>
      <c r="F1219">
        <v>46055</v>
      </c>
      <c r="G1219" t="s">
        <v>5750</v>
      </c>
      <c r="I1219" s="1"/>
      <c r="J1219" t="s">
        <v>43</v>
      </c>
      <c r="P1219" t="s">
        <v>43</v>
      </c>
      <c r="Q1219" t="s">
        <v>43</v>
      </c>
      <c r="R1219" t="s">
        <v>43</v>
      </c>
      <c r="W1219" s="1"/>
      <c r="Y1219" s="317"/>
      <c r="AC1219" s="317"/>
    </row>
    <row r="1220" spans="1:29">
      <c r="A1220">
        <v>1219</v>
      </c>
      <c r="B1220" t="s">
        <v>7212</v>
      </c>
      <c r="C1220" t="s">
        <v>7213</v>
      </c>
      <c r="D1220" t="s">
        <v>6418</v>
      </c>
      <c r="E1220" t="s">
        <v>6904</v>
      </c>
      <c r="F1220">
        <v>46055</v>
      </c>
      <c r="G1220" t="s">
        <v>5750</v>
      </c>
      <c r="I1220" s="1"/>
      <c r="J1220" t="s">
        <v>43</v>
      </c>
      <c r="P1220" t="s">
        <v>43</v>
      </c>
      <c r="Q1220" t="s">
        <v>43</v>
      </c>
      <c r="R1220" t="s">
        <v>43</v>
      </c>
      <c r="W1220" s="1"/>
      <c r="Y1220" s="317"/>
      <c r="AC1220" s="317"/>
    </row>
    <row r="1221" spans="1:29">
      <c r="A1221">
        <v>1220</v>
      </c>
      <c r="B1221" t="s">
        <v>7217</v>
      </c>
      <c r="C1221" t="s">
        <v>7218</v>
      </c>
      <c r="D1221" t="s">
        <v>6418</v>
      </c>
      <c r="E1221" t="s">
        <v>6904</v>
      </c>
      <c r="F1221">
        <v>46063</v>
      </c>
      <c r="G1221" t="s">
        <v>5750</v>
      </c>
      <c r="I1221" s="1"/>
      <c r="J1221" t="s">
        <v>43</v>
      </c>
      <c r="P1221" t="s">
        <v>43</v>
      </c>
      <c r="Q1221" t="s">
        <v>43</v>
      </c>
      <c r="R1221" t="s">
        <v>43</v>
      </c>
      <c r="W1221" s="1"/>
      <c r="Y1221" s="317"/>
      <c r="AC1221" s="317"/>
    </row>
    <row r="1222" spans="1:29">
      <c r="A1222">
        <v>1221</v>
      </c>
      <c r="B1222" t="s">
        <v>7225</v>
      </c>
      <c r="C1222" t="s">
        <v>13872</v>
      </c>
      <c r="D1222" t="s">
        <v>6418</v>
      </c>
      <c r="E1222" t="s">
        <v>7173</v>
      </c>
      <c r="F1222">
        <v>46078</v>
      </c>
      <c r="G1222" t="s">
        <v>5750</v>
      </c>
      <c r="I1222" s="1"/>
      <c r="J1222" t="s">
        <v>43</v>
      </c>
      <c r="P1222" t="s">
        <v>43</v>
      </c>
      <c r="Q1222" t="s">
        <v>43</v>
      </c>
      <c r="R1222" t="s">
        <v>43</v>
      </c>
      <c r="W1222" s="1"/>
      <c r="Y1222" s="317"/>
      <c r="AC1222" s="317"/>
    </row>
    <row r="1223" spans="1:29">
      <c r="A1223">
        <v>1222</v>
      </c>
      <c r="B1223" t="s">
        <v>7326</v>
      </c>
      <c r="C1223" t="s">
        <v>7327</v>
      </c>
      <c r="D1223" t="s">
        <v>46</v>
      </c>
      <c r="E1223" t="s">
        <v>5829</v>
      </c>
      <c r="F1223">
        <v>46113</v>
      </c>
      <c r="G1223" t="s">
        <v>5750</v>
      </c>
      <c r="I1223" s="1"/>
      <c r="J1223" t="s">
        <v>43</v>
      </c>
      <c r="P1223" t="s">
        <v>43</v>
      </c>
      <c r="Q1223" t="s">
        <v>43</v>
      </c>
      <c r="R1223" t="s">
        <v>43</v>
      </c>
      <c r="W1223" s="1"/>
      <c r="Y1223" s="317"/>
      <c r="AC1223" s="317"/>
    </row>
    <row r="1224" spans="1:29">
      <c r="A1224">
        <v>1223</v>
      </c>
      <c r="B1224" t="s">
        <v>7323</v>
      </c>
      <c r="C1224" t="s">
        <v>7324</v>
      </c>
      <c r="D1224" t="s">
        <v>46</v>
      </c>
      <c r="E1224" t="s">
        <v>5829</v>
      </c>
      <c r="F1224">
        <v>46113</v>
      </c>
      <c r="G1224" t="s">
        <v>5750</v>
      </c>
      <c r="I1224" s="1"/>
      <c r="J1224" t="s">
        <v>43</v>
      </c>
      <c r="P1224" t="s">
        <v>43</v>
      </c>
      <c r="Q1224" t="s">
        <v>43</v>
      </c>
      <c r="R1224" t="s">
        <v>43</v>
      </c>
      <c r="W1224" s="1"/>
      <c r="Y1224" s="317"/>
      <c r="AC1224" s="317"/>
    </row>
    <row r="1225" spans="1:29">
      <c r="A1225">
        <v>1224</v>
      </c>
      <c r="B1225" t="s">
        <v>7235</v>
      </c>
      <c r="C1225" t="s">
        <v>7236</v>
      </c>
      <c r="D1225" t="s">
        <v>46</v>
      </c>
      <c r="E1225" t="s">
        <v>5829</v>
      </c>
      <c r="F1225">
        <v>46113</v>
      </c>
      <c r="G1225" t="s">
        <v>5750</v>
      </c>
      <c r="I1225" s="1"/>
      <c r="J1225" t="s">
        <v>43</v>
      </c>
      <c r="P1225" t="s">
        <v>43</v>
      </c>
      <c r="Q1225" t="s">
        <v>43</v>
      </c>
      <c r="R1225" t="s">
        <v>43</v>
      </c>
      <c r="W1225" s="1"/>
      <c r="Y1225" s="317"/>
      <c r="AC1225" s="317"/>
    </row>
    <row r="1226" spans="1:29">
      <c r="A1226">
        <v>1225</v>
      </c>
      <c r="B1226" t="s">
        <v>13873</v>
      </c>
      <c r="C1226" t="s">
        <v>13874</v>
      </c>
      <c r="D1226" t="s">
        <v>46</v>
      </c>
      <c r="E1226" t="s">
        <v>6208</v>
      </c>
      <c r="F1226">
        <v>46029</v>
      </c>
      <c r="G1226">
        <v>46028</v>
      </c>
      <c r="I1226" s="1"/>
      <c r="J1226" t="s">
        <v>43</v>
      </c>
      <c r="P1226" t="s">
        <v>43</v>
      </c>
      <c r="Q1226" t="s">
        <v>43</v>
      </c>
      <c r="R1226" t="s">
        <v>43</v>
      </c>
      <c r="W1226" s="1"/>
      <c r="Y1226" s="317"/>
      <c r="AC1226" s="317"/>
    </row>
    <row r="1227" spans="1:29">
      <c r="A1227">
        <v>1226</v>
      </c>
      <c r="B1227" t="s">
        <v>7238</v>
      </c>
      <c r="C1227" t="s">
        <v>7239</v>
      </c>
      <c r="D1227" t="s">
        <v>6418</v>
      </c>
      <c r="E1227" t="s">
        <v>6904</v>
      </c>
      <c r="F1227">
        <v>46055</v>
      </c>
      <c r="G1227" t="s">
        <v>5750</v>
      </c>
      <c r="I1227" s="1"/>
      <c r="J1227" t="s">
        <v>43</v>
      </c>
      <c r="P1227" t="s">
        <v>43</v>
      </c>
      <c r="Q1227" t="s">
        <v>43</v>
      </c>
      <c r="R1227" t="s">
        <v>43</v>
      </c>
      <c r="W1227" s="1"/>
      <c r="Y1227" s="317"/>
      <c r="AC1227" s="317"/>
    </row>
    <row r="1228" spans="1:29">
      <c r="A1228">
        <v>1227</v>
      </c>
      <c r="B1228" t="s">
        <v>6935</v>
      </c>
      <c r="C1228" t="s">
        <v>13875</v>
      </c>
      <c r="D1228" t="s">
        <v>6418</v>
      </c>
      <c r="E1228" t="s">
        <v>6904</v>
      </c>
      <c r="F1228">
        <v>46037</v>
      </c>
      <c r="G1228" t="s">
        <v>5750</v>
      </c>
      <c r="I1228" s="1"/>
      <c r="J1228" t="s">
        <v>43</v>
      </c>
      <c r="P1228" t="s">
        <v>43</v>
      </c>
      <c r="Q1228" t="s">
        <v>43</v>
      </c>
      <c r="R1228" t="s">
        <v>43</v>
      </c>
      <c r="W1228" s="1"/>
      <c r="Y1228" s="317"/>
      <c r="AC1228" s="317"/>
    </row>
    <row r="1229" spans="1:29">
      <c r="A1229">
        <v>1228</v>
      </c>
      <c r="B1229" t="s">
        <v>7214</v>
      </c>
      <c r="C1229" t="s">
        <v>7215</v>
      </c>
      <c r="D1229" t="s">
        <v>5942</v>
      </c>
      <c r="E1229" t="s">
        <v>6890</v>
      </c>
      <c r="F1229">
        <v>46082</v>
      </c>
      <c r="G1229" t="s">
        <v>5750</v>
      </c>
      <c r="I1229" s="1"/>
      <c r="J1229" t="s">
        <v>43</v>
      </c>
      <c r="P1229" t="s">
        <v>43</v>
      </c>
      <c r="Q1229" t="s">
        <v>43</v>
      </c>
      <c r="R1229" t="s">
        <v>43</v>
      </c>
      <c r="W1229" s="1"/>
      <c r="Y1229" s="317"/>
      <c r="AC1229" s="317"/>
    </row>
    <row r="1230" spans="1:29">
      <c r="A1230">
        <v>1229</v>
      </c>
      <c r="B1230" t="s">
        <v>7227</v>
      </c>
      <c r="C1230" t="s">
        <v>7228</v>
      </c>
      <c r="D1230" t="s">
        <v>6418</v>
      </c>
      <c r="E1230" t="s">
        <v>7186</v>
      </c>
      <c r="F1230">
        <v>46083</v>
      </c>
      <c r="G1230" t="s">
        <v>5750</v>
      </c>
      <c r="I1230" s="1"/>
      <c r="J1230" t="s">
        <v>43</v>
      </c>
      <c r="P1230" t="s">
        <v>43</v>
      </c>
      <c r="Q1230" t="s">
        <v>43</v>
      </c>
      <c r="R1230" t="s">
        <v>43</v>
      </c>
      <c r="W1230" s="1"/>
      <c r="Y1230" s="317"/>
      <c r="AC1230" s="317"/>
    </row>
    <row r="1231" spans="1:29">
      <c r="A1231">
        <v>1230</v>
      </c>
      <c r="B1231" t="s">
        <v>7222</v>
      </c>
      <c r="C1231" t="s">
        <v>13876</v>
      </c>
      <c r="D1231" t="s">
        <v>5942</v>
      </c>
      <c r="E1231" t="s">
        <v>6890</v>
      </c>
      <c r="F1231">
        <v>46153</v>
      </c>
      <c r="G1231" t="s">
        <v>5750</v>
      </c>
      <c r="I1231" s="1"/>
      <c r="J1231" t="s">
        <v>43</v>
      </c>
      <c r="P1231" t="s">
        <v>43</v>
      </c>
      <c r="Q1231" t="s">
        <v>43</v>
      </c>
      <c r="R1231" t="s">
        <v>43</v>
      </c>
      <c r="W1231" s="1"/>
      <c r="Y1231" s="317"/>
      <c r="AC1231" s="317"/>
    </row>
    <row r="1232" spans="1:29">
      <c r="A1232">
        <v>1231</v>
      </c>
      <c r="B1232" t="s">
        <v>7255</v>
      </c>
      <c r="C1232" t="s">
        <v>7256</v>
      </c>
      <c r="D1232" t="s">
        <v>5942</v>
      </c>
      <c r="E1232" t="s">
        <v>6890</v>
      </c>
      <c r="F1232">
        <v>46296</v>
      </c>
      <c r="G1232" t="s">
        <v>5750</v>
      </c>
      <c r="I1232" s="1"/>
      <c r="J1232" t="s">
        <v>43</v>
      </c>
      <c r="P1232" t="s">
        <v>43</v>
      </c>
      <c r="Q1232" t="s">
        <v>43</v>
      </c>
      <c r="R1232" t="s">
        <v>43</v>
      </c>
      <c r="W1232" s="1"/>
      <c r="Y1232" s="317"/>
      <c r="AC1232" s="317"/>
    </row>
    <row r="1233" spans="1:29">
      <c r="A1233">
        <v>1232</v>
      </c>
      <c r="B1233" t="s">
        <v>13877</v>
      </c>
      <c r="C1233" t="s">
        <v>13878</v>
      </c>
      <c r="D1233" t="s">
        <v>46</v>
      </c>
      <c r="E1233" t="s">
        <v>3282</v>
      </c>
      <c r="F1233">
        <v>46028</v>
      </c>
      <c r="G1233" t="s">
        <v>5750</v>
      </c>
      <c r="I1233" s="1"/>
      <c r="J1233" t="s">
        <v>43</v>
      </c>
      <c r="P1233" t="s">
        <v>43</v>
      </c>
      <c r="Q1233" t="s">
        <v>43</v>
      </c>
      <c r="R1233" t="s">
        <v>43</v>
      </c>
      <c r="W1233" s="1"/>
      <c r="Y1233" s="317"/>
      <c r="AC1233" s="317"/>
    </row>
    <row r="1234" spans="1:29">
      <c r="A1234">
        <v>1233</v>
      </c>
      <c r="B1234" t="s">
        <v>13879</v>
      </c>
      <c r="C1234" t="s">
        <v>13880</v>
      </c>
      <c r="D1234" t="s">
        <v>46</v>
      </c>
      <c r="E1234" t="s">
        <v>5829</v>
      </c>
      <c r="F1234">
        <v>46041</v>
      </c>
      <c r="G1234">
        <v>46038</v>
      </c>
      <c r="I1234" s="1"/>
      <c r="J1234" t="s">
        <v>43</v>
      </c>
      <c r="P1234" t="s">
        <v>43</v>
      </c>
      <c r="Q1234" t="s">
        <v>43</v>
      </c>
      <c r="R1234" t="s">
        <v>43</v>
      </c>
      <c r="W1234" s="1"/>
      <c r="Y1234" s="317"/>
      <c r="AC1234" s="317"/>
    </row>
    <row r="1235" spans="1:29">
      <c r="A1235">
        <v>1234</v>
      </c>
      <c r="B1235" t="s">
        <v>13882</v>
      </c>
      <c r="C1235" t="s">
        <v>13883</v>
      </c>
      <c r="D1235" t="s">
        <v>46</v>
      </c>
      <c r="E1235" t="s">
        <v>6161</v>
      </c>
      <c r="F1235" t="s">
        <v>13884</v>
      </c>
      <c r="G1235">
        <v>46031</v>
      </c>
      <c r="I1235" s="1"/>
      <c r="J1235" t="s">
        <v>43</v>
      </c>
      <c r="P1235" t="s">
        <v>43</v>
      </c>
      <c r="Q1235" t="s">
        <v>43</v>
      </c>
      <c r="R1235" t="s">
        <v>43</v>
      </c>
      <c r="W1235" s="1"/>
      <c r="Y1235" s="317"/>
      <c r="AC1235" s="317"/>
    </row>
    <row r="1236" spans="1:29">
      <c r="A1236">
        <v>1235</v>
      </c>
      <c r="B1236" t="s">
        <v>13885</v>
      </c>
      <c r="C1236" t="s">
        <v>13886</v>
      </c>
      <c r="D1236" t="s">
        <v>46</v>
      </c>
      <c r="E1236" t="s">
        <v>6161</v>
      </c>
      <c r="I1236" s="1">
        <v>46017</v>
      </c>
      <c r="J1236">
        <v>12</v>
      </c>
      <c r="L1236" t="s">
        <v>16353</v>
      </c>
      <c r="M1236" t="s">
        <v>10832</v>
      </c>
      <c r="O1236" t="s">
        <v>10340</v>
      </c>
      <c r="P1236">
        <v>2</v>
      </c>
      <c r="Q1236">
        <v>1</v>
      </c>
      <c r="R1236">
        <v>2</v>
      </c>
      <c r="W1236" s="1">
        <v>46081</v>
      </c>
      <c r="X1236">
        <v>2</v>
      </c>
      <c r="Y1236" s="317">
        <v>34240</v>
      </c>
      <c r="Z1236">
        <v>26.2</v>
      </c>
      <c r="AA1236">
        <v>2</v>
      </c>
      <c r="AB1236" t="s">
        <v>411</v>
      </c>
      <c r="AC1236" s="317">
        <v>88290</v>
      </c>
    </row>
    <row r="1237" spans="1:29">
      <c r="A1237">
        <v>1236</v>
      </c>
      <c r="B1237" t="s">
        <v>13887</v>
      </c>
      <c r="C1237" t="s">
        <v>13888</v>
      </c>
      <c r="D1237" t="s">
        <v>46</v>
      </c>
      <c r="E1237" t="s">
        <v>6161</v>
      </c>
      <c r="F1237" t="s">
        <v>11478</v>
      </c>
      <c r="G1237">
        <v>46038</v>
      </c>
      <c r="I1237" s="1"/>
      <c r="J1237" t="s">
        <v>43</v>
      </c>
      <c r="P1237" t="s">
        <v>43</v>
      </c>
      <c r="Q1237" t="s">
        <v>43</v>
      </c>
      <c r="R1237" t="s">
        <v>43</v>
      </c>
      <c r="W1237" s="1"/>
      <c r="Y1237" s="317"/>
      <c r="AC1237" s="317"/>
    </row>
    <row r="1238" spans="1:29">
      <c r="A1238">
        <v>1237</v>
      </c>
      <c r="B1238" t="s">
        <v>13889</v>
      </c>
      <c r="C1238" t="s">
        <v>13890</v>
      </c>
      <c r="D1238" t="s">
        <v>5942</v>
      </c>
      <c r="E1238" t="s">
        <v>6890</v>
      </c>
      <c r="F1238">
        <v>46032</v>
      </c>
      <c r="G1238">
        <v>46031</v>
      </c>
      <c r="I1238" s="1">
        <v>46065</v>
      </c>
      <c r="J1238">
        <v>2</v>
      </c>
      <c r="L1238" t="s">
        <v>16353</v>
      </c>
      <c r="M1238" t="s">
        <v>10832</v>
      </c>
      <c r="O1238" t="s">
        <v>267</v>
      </c>
      <c r="P1238" t="s">
        <v>43</v>
      </c>
      <c r="Q1238">
        <v>2</v>
      </c>
      <c r="R1238" t="s">
        <v>43</v>
      </c>
      <c r="W1238" s="1"/>
      <c r="Y1238" s="317"/>
      <c r="AC1238" s="317"/>
    </row>
    <row r="1239" spans="1:29">
      <c r="A1239">
        <v>1238</v>
      </c>
      <c r="B1239" t="s">
        <v>7270</v>
      </c>
      <c r="C1239" t="s">
        <v>7271</v>
      </c>
      <c r="D1239" t="s">
        <v>46</v>
      </c>
      <c r="E1239" t="s">
        <v>5829</v>
      </c>
      <c r="F1239">
        <v>46127</v>
      </c>
      <c r="G1239" t="s">
        <v>5750</v>
      </c>
      <c r="I1239" s="1"/>
      <c r="J1239" t="s">
        <v>43</v>
      </c>
      <c r="P1239" t="s">
        <v>43</v>
      </c>
      <c r="Q1239" t="s">
        <v>43</v>
      </c>
      <c r="R1239" t="s">
        <v>43</v>
      </c>
      <c r="W1239" s="1"/>
      <c r="Y1239" s="317"/>
      <c r="AC1239" s="317"/>
    </row>
    <row r="1240" spans="1:29">
      <c r="A1240">
        <v>1239</v>
      </c>
      <c r="B1240" t="s">
        <v>13891</v>
      </c>
      <c r="C1240" t="s">
        <v>6043</v>
      </c>
      <c r="D1240" t="s">
        <v>46</v>
      </c>
      <c r="E1240" t="s">
        <v>5829</v>
      </c>
      <c r="I1240" s="1">
        <v>46027</v>
      </c>
      <c r="J1240">
        <v>1</v>
      </c>
      <c r="L1240" t="s">
        <v>16353</v>
      </c>
      <c r="M1240" t="s">
        <v>12175</v>
      </c>
      <c r="N1240">
        <v>50051935</v>
      </c>
      <c r="O1240" t="s">
        <v>10340</v>
      </c>
      <c r="P1240">
        <v>2</v>
      </c>
      <c r="Q1240">
        <v>1</v>
      </c>
      <c r="R1240">
        <v>2</v>
      </c>
      <c r="W1240" s="1">
        <v>46081</v>
      </c>
      <c r="X1240">
        <v>2</v>
      </c>
      <c r="Y1240" s="317">
        <v>37290</v>
      </c>
      <c r="Z1240">
        <v>26.2</v>
      </c>
      <c r="AA1240">
        <v>2</v>
      </c>
      <c r="AB1240" t="s">
        <v>179</v>
      </c>
      <c r="AC1240" s="317">
        <v>80419</v>
      </c>
    </row>
    <row r="1241" spans="1:29">
      <c r="A1241">
        <v>1240</v>
      </c>
      <c r="C1241" t="s">
        <v>13892</v>
      </c>
      <c r="D1241" t="s">
        <v>5942</v>
      </c>
      <c r="E1241" t="s">
        <v>6890</v>
      </c>
      <c r="F1241">
        <v>46027</v>
      </c>
      <c r="G1241">
        <v>46027</v>
      </c>
      <c r="I1241" s="1"/>
      <c r="J1241" t="s">
        <v>43</v>
      </c>
      <c r="P1241" t="s">
        <v>43</v>
      </c>
      <c r="Q1241" t="s">
        <v>43</v>
      </c>
      <c r="R1241" t="s">
        <v>43</v>
      </c>
      <c r="W1241" s="1"/>
      <c r="Y1241" s="317"/>
      <c r="AC1241" s="317"/>
    </row>
    <row r="1242" spans="1:29">
      <c r="A1242">
        <v>1241</v>
      </c>
      <c r="B1242" t="s">
        <v>7251</v>
      </c>
      <c r="C1242" t="s">
        <v>7252</v>
      </c>
      <c r="D1242" t="s">
        <v>6418</v>
      </c>
      <c r="E1242" t="s">
        <v>7186</v>
      </c>
      <c r="F1242">
        <v>46065</v>
      </c>
      <c r="G1242" t="s">
        <v>5750</v>
      </c>
      <c r="I1242" s="1"/>
      <c r="J1242" t="s">
        <v>43</v>
      </c>
      <c r="P1242" t="s">
        <v>43</v>
      </c>
      <c r="Q1242" t="s">
        <v>43</v>
      </c>
      <c r="R1242" t="s">
        <v>43</v>
      </c>
      <c r="W1242" s="1"/>
      <c r="Y1242" s="317"/>
      <c r="AC1242" s="317"/>
    </row>
    <row r="1243" spans="1:29">
      <c r="A1243">
        <v>1242</v>
      </c>
      <c r="B1243" t="s">
        <v>13893</v>
      </c>
      <c r="C1243" t="s">
        <v>13894</v>
      </c>
      <c r="D1243" t="s">
        <v>5772</v>
      </c>
      <c r="E1243" t="s">
        <v>5775</v>
      </c>
      <c r="I1243" s="1">
        <v>46028</v>
      </c>
      <c r="J1243">
        <v>1</v>
      </c>
      <c r="L1243" t="s">
        <v>16353</v>
      </c>
      <c r="M1243" t="s">
        <v>12240</v>
      </c>
      <c r="N1243">
        <v>50052369</v>
      </c>
      <c r="O1243" t="s">
        <v>6518</v>
      </c>
      <c r="P1243" t="s">
        <v>43</v>
      </c>
      <c r="Q1243">
        <v>12</v>
      </c>
      <c r="R1243" t="s">
        <v>43</v>
      </c>
      <c r="W1243" s="1"/>
      <c r="Y1243" s="317"/>
      <c r="AC1243" s="317"/>
    </row>
    <row r="1244" spans="1:29">
      <c r="A1244">
        <v>1243</v>
      </c>
      <c r="B1244" t="s">
        <v>13895</v>
      </c>
      <c r="C1244" t="s">
        <v>13896</v>
      </c>
      <c r="D1244" t="s">
        <v>5942</v>
      </c>
      <c r="E1244" t="s">
        <v>6890</v>
      </c>
      <c r="F1244">
        <v>46048</v>
      </c>
      <c r="G1244">
        <v>46045</v>
      </c>
      <c r="I1244" s="1"/>
      <c r="J1244" t="s">
        <v>43</v>
      </c>
      <c r="P1244" t="s">
        <v>43</v>
      </c>
      <c r="Q1244" t="s">
        <v>43</v>
      </c>
      <c r="R1244" t="s">
        <v>43</v>
      </c>
      <c r="W1244" s="1"/>
      <c r="Y1244" s="317"/>
      <c r="AC1244" s="317"/>
    </row>
    <row r="1245" spans="1:29">
      <c r="A1245">
        <v>1244</v>
      </c>
      <c r="B1245" t="s">
        <v>7260</v>
      </c>
      <c r="C1245" t="s">
        <v>7261</v>
      </c>
      <c r="D1245" t="s">
        <v>5942</v>
      </c>
      <c r="E1245" t="s">
        <v>6890</v>
      </c>
      <c r="F1245">
        <v>46076</v>
      </c>
      <c r="G1245" t="s">
        <v>5750</v>
      </c>
      <c r="I1245" s="1"/>
      <c r="J1245" t="s">
        <v>43</v>
      </c>
      <c r="P1245" t="s">
        <v>43</v>
      </c>
      <c r="Q1245" t="s">
        <v>43</v>
      </c>
      <c r="R1245" t="s">
        <v>43</v>
      </c>
      <c r="W1245" s="1"/>
      <c r="Y1245" s="317"/>
      <c r="AC1245" s="317"/>
    </row>
    <row r="1246" spans="1:29">
      <c r="A1246">
        <v>1245</v>
      </c>
      <c r="B1246" t="s">
        <v>13897</v>
      </c>
      <c r="C1246" t="s">
        <v>13898</v>
      </c>
      <c r="D1246" t="s">
        <v>5942</v>
      </c>
      <c r="E1246" t="s">
        <v>6890</v>
      </c>
      <c r="F1246">
        <v>46048</v>
      </c>
      <c r="G1246">
        <v>46045</v>
      </c>
      <c r="I1246" s="1"/>
      <c r="J1246" t="s">
        <v>43</v>
      </c>
      <c r="P1246" t="s">
        <v>43</v>
      </c>
      <c r="Q1246" t="s">
        <v>43</v>
      </c>
      <c r="R1246" t="s">
        <v>43</v>
      </c>
      <c r="W1246" s="1"/>
      <c r="Y1246" s="317"/>
      <c r="AC1246" s="317"/>
    </row>
    <row r="1247" spans="1:29">
      <c r="A1247">
        <v>1246</v>
      </c>
      <c r="B1247" t="s">
        <v>13899</v>
      </c>
      <c r="C1247" t="s">
        <v>13900</v>
      </c>
      <c r="D1247" t="s">
        <v>5942</v>
      </c>
      <c r="E1247" t="s">
        <v>6890</v>
      </c>
      <c r="F1247">
        <v>46048</v>
      </c>
      <c r="G1247">
        <v>46045</v>
      </c>
      <c r="I1247" s="1"/>
      <c r="J1247" t="s">
        <v>43</v>
      </c>
      <c r="P1247" t="s">
        <v>43</v>
      </c>
      <c r="Q1247" t="s">
        <v>43</v>
      </c>
      <c r="R1247" t="s">
        <v>43</v>
      </c>
      <c r="W1247" s="1"/>
      <c r="Y1247" s="317"/>
      <c r="AC1247" s="317"/>
    </row>
    <row r="1248" spans="1:29">
      <c r="A1248">
        <v>1247</v>
      </c>
      <c r="B1248" t="s">
        <v>13901</v>
      </c>
      <c r="C1248" t="s">
        <v>13902</v>
      </c>
      <c r="D1248" t="s">
        <v>5942</v>
      </c>
      <c r="E1248" t="s">
        <v>6890</v>
      </c>
      <c r="F1248">
        <v>46048</v>
      </c>
      <c r="G1248">
        <v>46045</v>
      </c>
      <c r="I1248" s="1"/>
      <c r="J1248" t="s">
        <v>43</v>
      </c>
      <c r="P1248" t="s">
        <v>43</v>
      </c>
      <c r="Q1248" t="s">
        <v>43</v>
      </c>
      <c r="R1248" t="s">
        <v>43</v>
      </c>
      <c r="W1248" s="1"/>
      <c r="Y1248" s="317"/>
      <c r="AC1248" s="317"/>
    </row>
    <row r="1249" spans="1:29">
      <c r="A1249">
        <v>1248</v>
      </c>
      <c r="B1249" t="s">
        <v>7258</v>
      </c>
      <c r="C1249" t="s">
        <v>7259</v>
      </c>
      <c r="D1249" t="s">
        <v>6418</v>
      </c>
      <c r="E1249" t="s">
        <v>6959</v>
      </c>
      <c r="F1249">
        <v>46076</v>
      </c>
      <c r="G1249" t="s">
        <v>5750</v>
      </c>
      <c r="I1249" s="1"/>
      <c r="J1249" t="s">
        <v>43</v>
      </c>
      <c r="P1249" t="s">
        <v>43</v>
      </c>
      <c r="Q1249" t="s">
        <v>43</v>
      </c>
      <c r="R1249" t="s">
        <v>43</v>
      </c>
      <c r="W1249" s="1"/>
      <c r="Y1249" s="317"/>
      <c r="AC1249" s="317"/>
    </row>
    <row r="1250" spans="1:29">
      <c r="A1250">
        <v>1249</v>
      </c>
      <c r="B1250" t="s">
        <v>6374</v>
      </c>
      <c r="C1250" t="s">
        <v>6375</v>
      </c>
      <c r="D1250" t="s">
        <v>5942</v>
      </c>
      <c r="E1250" t="s">
        <v>5993</v>
      </c>
      <c r="F1250">
        <v>45748</v>
      </c>
      <c r="G1250" t="s">
        <v>5750</v>
      </c>
      <c r="I1250" s="1"/>
      <c r="J1250" t="s">
        <v>43</v>
      </c>
      <c r="P1250" t="s">
        <v>43</v>
      </c>
      <c r="Q1250" t="s">
        <v>43</v>
      </c>
      <c r="R1250" t="s">
        <v>43</v>
      </c>
      <c r="W1250" s="1"/>
      <c r="Y1250" s="317"/>
      <c r="AC1250" s="317"/>
    </row>
    <row r="1251" spans="1:29">
      <c r="A1251">
        <v>1250</v>
      </c>
      <c r="B1251" t="s">
        <v>13903</v>
      </c>
      <c r="C1251" t="s">
        <v>13904</v>
      </c>
      <c r="D1251" t="s">
        <v>46</v>
      </c>
      <c r="E1251" t="s">
        <v>5748</v>
      </c>
      <c r="F1251">
        <v>46052</v>
      </c>
      <c r="G1251">
        <v>46051</v>
      </c>
      <c r="I1251" s="1"/>
      <c r="J1251" t="s">
        <v>43</v>
      </c>
      <c r="P1251" t="s">
        <v>43</v>
      </c>
      <c r="Q1251" t="s">
        <v>43</v>
      </c>
      <c r="R1251" t="s">
        <v>43</v>
      </c>
      <c r="W1251" s="1"/>
      <c r="Y1251" s="317"/>
      <c r="AC1251" s="317"/>
    </row>
    <row r="1252" spans="1:29">
      <c r="A1252">
        <v>1251</v>
      </c>
      <c r="B1252" t="s">
        <v>13905</v>
      </c>
      <c r="C1252" t="s">
        <v>13906</v>
      </c>
      <c r="D1252" t="s">
        <v>46</v>
      </c>
      <c r="E1252" t="s">
        <v>6161</v>
      </c>
      <c r="F1252">
        <v>46042</v>
      </c>
      <c r="G1252">
        <v>46040</v>
      </c>
      <c r="I1252" s="1"/>
      <c r="J1252" t="s">
        <v>43</v>
      </c>
      <c r="P1252" t="s">
        <v>43</v>
      </c>
      <c r="Q1252" t="s">
        <v>43</v>
      </c>
      <c r="R1252" t="s">
        <v>43</v>
      </c>
      <c r="W1252" s="1"/>
      <c r="Y1252" s="317"/>
      <c r="AC1252" s="317"/>
    </row>
    <row r="1253" spans="1:29">
      <c r="A1253">
        <v>1252</v>
      </c>
      <c r="B1253" t="s">
        <v>13907</v>
      </c>
      <c r="C1253" t="s">
        <v>13908</v>
      </c>
      <c r="D1253" t="s">
        <v>46</v>
      </c>
      <c r="E1253" t="s">
        <v>5748</v>
      </c>
      <c r="F1253">
        <v>46062</v>
      </c>
      <c r="G1253">
        <v>46059</v>
      </c>
      <c r="I1253" s="1"/>
      <c r="J1253" t="s">
        <v>43</v>
      </c>
      <c r="P1253" t="s">
        <v>43</v>
      </c>
      <c r="Q1253" t="s">
        <v>43</v>
      </c>
      <c r="R1253" t="s">
        <v>43</v>
      </c>
      <c r="W1253" s="1"/>
      <c r="Y1253" s="317"/>
      <c r="AC1253" s="317"/>
    </row>
    <row r="1254" spans="1:29">
      <c r="A1254">
        <v>1253</v>
      </c>
      <c r="B1254" t="s">
        <v>13909</v>
      </c>
      <c r="C1254" t="s">
        <v>13910</v>
      </c>
      <c r="D1254" t="s">
        <v>46</v>
      </c>
      <c r="E1254" t="s">
        <v>6161</v>
      </c>
      <c r="F1254" t="s">
        <v>11478</v>
      </c>
      <c r="G1254">
        <v>46047</v>
      </c>
      <c r="I1254" s="1"/>
      <c r="J1254" t="s">
        <v>43</v>
      </c>
      <c r="P1254" t="s">
        <v>43</v>
      </c>
      <c r="Q1254" t="s">
        <v>43</v>
      </c>
      <c r="R1254" t="s">
        <v>43</v>
      </c>
      <c r="W1254" s="1"/>
      <c r="Y1254" s="317"/>
      <c r="AC1254" s="317"/>
    </row>
    <row r="1255" spans="1:29">
      <c r="A1255">
        <v>1254</v>
      </c>
      <c r="B1255" t="s">
        <v>13911</v>
      </c>
      <c r="C1255" t="s">
        <v>13912</v>
      </c>
      <c r="D1255" t="s">
        <v>46</v>
      </c>
      <c r="E1255" t="s">
        <v>6161</v>
      </c>
      <c r="F1255" t="s">
        <v>11478</v>
      </c>
      <c r="G1255">
        <v>46048</v>
      </c>
      <c r="I1255" s="1">
        <v>46080</v>
      </c>
      <c r="J1255">
        <v>2</v>
      </c>
      <c r="L1255" t="s">
        <v>16353</v>
      </c>
      <c r="M1255" t="s">
        <v>10832</v>
      </c>
      <c r="O1255" t="s">
        <v>267</v>
      </c>
      <c r="P1255" t="s">
        <v>43</v>
      </c>
      <c r="Q1255">
        <v>3</v>
      </c>
      <c r="R1255" t="s">
        <v>43</v>
      </c>
      <c r="W1255" s="1"/>
      <c r="Y1255" s="317"/>
      <c r="AC1255" s="317"/>
    </row>
    <row r="1256" spans="1:29">
      <c r="A1256">
        <v>1255</v>
      </c>
      <c r="B1256" t="s">
        <v>13913</v>
      </c>
      <c r="C1256" t="s">
        <v>13914</v>
      </c>
      <c r="D1256" t="s">
        <v>46</v>
      </c>
      <c r="E1256" t="s">
        <v>5748</v>
      </c>
      <c r="F1256">
        <v>46045</v>
      </c>
      <c r="G1256">
        <v>46044</v>
      </c>
      <c r="I1256" s="1">
        <v>46048</v>
      </c>
      <c r="J1256">
        <v>1</v>
      </c>
      <c r="L1256" t="s">
        <v>16353</v>
      </c>
      <c r="M1256" t="s">
        <v>10832</v>
      </c>
      <c r="O1256" t="s">
        <v>10340</v>
      </c>
      <c r="P1256" t="s">
        <v>43</v>
      </c>
      <c r="Q1256">
        <v>2</v>
      </c>
      <c r="R1256">
        <v>3</v>
      </c>
      <c r="W1256" s="1"/>
      <c r="Y1256" s="317"/>
      <c r="AC1256" s="317"/>
    </row>
    <row r="1257" spans="1:29">
      <c r="A1257">
        <v>1256</v>
      </c>
      <c r="B1257" t="s">
        <v>7291</v>
      </c>
      <c r="C1257" t="s">
        <v>7292</v>
      </c>
      <c r="D1257" t="s">
        <v>46</v>
      </c>
      <c r="E1257" t="s">
        <v>6208</v>
      </c>
      <c r="F1257">
        <v>46113</v>
      </c>
      <c r="G1257" t="s">
        <v>5750</v>
      </c>
      <c r="I1257" s="1"/>
      <c r="J1257" t="s">
        <v>43</v>
      </c>
      <c r="P1257" t="s">
        <v>43</v>
      </c>
      <c r="Q1257" t="s">
        <v>43</v>
      </c>
      <c r="R1257" t="s">
        <v>43</v>
      </c>
      <c r="W1257" s="1"/>
      <c r="Y1257" s="317"/>
      <c r="AC1257" s="317"/>
    </row>
    <row r="1258" spans="1:29">
      <c r="A1258">
        <v>1257</v>
      </c>
      <c r="B1258" t="s">
        <v>6986</v>
      </c>
      <c r="C1258" t="s">
        <v>13915</v>
      </c>
      <c r="D1258" t="s">
        <v>46</v>
      </c>
      <c r="E1258" t="s">
        <v>6208</v>
      </c>
      <c r="I1258" s="1">
        <v>46029</v>
      </c>
      <c r="J1258">
        <v>1</v>
      </c>
      <c r="L1258" t="s">
        <v>16353</v>
      </c>
      <c r="M1258" t="s">
        <v>12780</v>
      </c>
      <c r="N1258">
        <v>50052809</v>
      </c>
      <c r="O1258" t="s">
        <v>534</v>
      </c>
      <c r="P1258" t="s">
        <v>43</v>
      </c>
      <c r="R1258" t="s">
        <v>43</v>
      </c>
      <c r="W1258" s="1"/>
      <c r="Y1258" s="317"/>
      <c r="AC1258" s="317"/>
    </row>
    <row r="1259" spans="1:29">
      <c r="A1259">
        <v>1258</v>
      </c>
      <c r="B1259" t="s">
        <v>7297</v>
      </c>
      <c r="C1259" t="s">
        <v>7298</v>
      </c>
      <c r="D1259" t="s">
        <v>46</v>
      </c>
      <c r="E1259" t="s">
        <v>3282</v>
      </c>
      <c r="F1259">
        <v>46478</v>
      </c>
      <c r="G1259" t="s">
        <v>5750</v>
      </c>
      <c r="I1259" s="1"/>
      <c r="J1259" t="s">
        <v>43</v>
      </c>
      <c r="P1259" t="s">
        <v>43</v>
      </c>
      <c r="Q1259" t="s">
        <v>43</v>
      </c>
      <c r="R1259" t="s">
        <v>43</v>
      </c>
      <c r="W1259" s="1"/>
      <c r="Y1259" s="317"/>
      <c r="AC1259" s="317"/>
    </row>
    <row r="1260" spans="1:29">
      <c r="A1260">
        <v>1259</v>
      </c>
      <c r="B1260" t="s">
        <v>13916</v>
      </c>
      <c r="C1260" t="s">
        <v>13917</v>
      </c>
      <c r="D1260" t="s">
        <v>46</v>
      </c>
      <c r="E1260" t="s">
        <v>5754</v>
      </c>
      <c r="F1260">
        <v>46044</v>
      </c>
      <c r="G1260">
        <v>46042</v>
      </c>
      <c r="I1260" s="1"/>
      <c r="J1260" t="s">
        <v>43</v>
      </c>
      <c r="P1260" t="s">
        <v>43</v>
      </c>
      <c r="Q1260" t="s">
        <v>43</v>
      </c>
      <c r="R1260" t="s">
        <v>43</v>
      </c>
      <c r="W1260" s="1"/>
      <c r="Y1260" s="317"/>
      <c r="AC1260" s="317"/>
    </row>
    <row r="1261" spans="1:29">
      <c r="A1261">
        <v>1260</v>
      </c>
      <c r="B1261" t="s">
        <v>7280</v>
      </c>
      <c r="C1261" t="s">
        <v>13918</v>
      </c>
      <c r="D1261" t="s">
        <v>46</v>
      </c>
      <c r="E1261" t="s">
        <v>3282</v>
      </c>
      <c r="F1261">
        <v>46113</v>
      </c>
      <c r="G1261" t="s">
        <v>5750</v>
      </c>
      <c r="I1261" s="1"/>
      <c r="J1261" t="s">
        <v>43</v>
      </c>
      <c r="P1261" t="s">
        <v>43</v>
      </c>
      <c r="Q1261" t="s">
        <v>43</v>
      </c>
      <c r="R1261" t="s">
        <v>43</v>
      </c>
      <c r="W1261" s="1"/>
      <c r="Y1261" s="317"/>
      <c r="AC1261" s="317"/>
    </row>
    <row r="1262" spans="1:29">
      <c r="A1262">
        <v>1261</v>
      </c>
      <c r="B1262" t="s">
        <v>7282</v>
      </c>
      <c r="C1262" t="s">
        <v>7283</v>
      </c>
      <c r="D1262" t="s">
        <v>46</v>
      </c>
      <c r="E1262" t="s">
        <v>5829</v>
      </c>
      <c r="F1262">
        <v>46083</v>
      </c>
      <c r="G1262" t="s">
        <v>5750</v>
      </c>
      <c r="I1262" s="1"/>
      <c r="J1262" t="s">
        <v>43</v>
      </c>
      <c r="P1262" t="s">
        <v>43</v>
      </c>
      <c r="Q1262" t="s">
        <v>43</v>
      </c>
      <c r="R1262" t="s">
        <v>43</v>
      </c>
      <c r="W1262" s="1"/>
      <c r="Y1262" s="317"/>
      <c r="AC1262" s="317"/>
    </row>
    <row r="1263" spans="1:29">
      <c r="A1263">
        <v>1262</v>
      </c>
      <c r="B1263" t="s">
        <v>7253</v>
      </c>
      <c r="C1263" t="s">
        <v>7254</v>
      </c>
      <c r="D1263" t="s">
        <v>6418</v>
      </c>
      <c r="E1263" t="s">
        <v>6967</v>
      </c>
      <c r="F1263">
        <v>46106</v>
      </c>
      <c r="G1263" t="s">
        <v>5750</v>
      </c>
      <c r="I1263" s="1"/>
      <c r="J1263" t="s">
        <v>43</v>
      </c>
      <c r="P1263" t="s">
        <v>43</v>
      </c>
      <c r="Q1263" t="s">
        <v>43</v>
      </c>
      <c r="R1263" t="s">
        <v>43</v>
      </c>
      <c r="W1263" s="1"/>
      <c r="Y1263" s="317"/>
      <c r="AC1263" s="317"/>
    </row>
    <row r="1264" spans="1:29">
      <c r="A1264">
        <v>1263</v>
      </c>
      <c r="B1264" t="s">
        <v>7275</v>
      </c>
      <c r="C1264" t="s">
        <v>7276</v>
      </c>
      <c r="D1264" t="s">
        <v>6418</v>
      </c>
      <c r="E1264" t="s">
        <v>7186</v>
      </c>
      <c r="F1264">
        <v>46125</v>
      </c>
      <c r="G1264" t="s">
        <v>5750</v>
      </c>
      <c r="I1264" s="1"/>
      <c r="J1264" t="s">
        <v>43</v>
      </c>
      <c r="P1264" t="s">
        <v>43</v>
      </c>
      <c r="Q1264" t="s">
        <v>43</v>
      </c>
      <c r="R1264" t="s">
        <v>43</v>
      </c>
      <c r="W1264" s="1"/>
      <c r="Y1264" s="317"/>
      <c r="AC1264" s="317"/>
    </row>
    <row r="1265" spans="1:29">
      <c r="A1265">
        <v>1264</v>
      </c>
      <c r="B1265" t="s">
        <v>7277</v>
      </c>
      <c r="C1265" t="s">
        <v>7278</v>
      </c>
      <c r="D1265" t="s">
        <v>6418</v>
      </c>
      <c r="E1265" t="s">
        <v>7279</v>
      </c>
      <c r="F1265">
        <v>46083</v>
      </c>
      <c r="G1265" t="s">
        <v>5750</v>
      </c>
      <c r="I1265" s="1"/>
      <c r="J1265" t="s">
        <v>43</v>
      </c>
      <c r="P1265" t="s">
        <v>43</v>
      </c>
      <c r="Q1265" t="s">
        <v>43</v>
      </c>
      <c r="R1265" t="s">
        <v>43</v>
      </c>
      <c r="W1265" s="1"/>
      <c r="Y1265" s="317"/>
      <c r="AC1265" s="317"/>
    </row>
    <row r="1266" spans="1:29">
      <c r="A1266">
        <v>1265</v>
      </c>
      <c r="B1266" t="s">
        <v>13919</v>
      </c>
      <c r="C1266" t="s">
        <v>13920</v>
      </c>
      <c r="D1266" t="s">
        <v>46</v>
      </c>
      <c r="E1266" t="s">
        <v>6208</v>
      </c>
      <c r="I1266" s="1">
        <v>46035</v>
      </c>
      <c r="J1266">
        <v>1</v>
      </c>
      <c r="L1266" t="s">
        <v>16353</v>
      </c>
      <c r="M1266" t="s">
        <v>12780</v>
      </c>
      <c r="N1266">
        <v>50053123</v>
      </c>
      <c r="O1266" t="s">
        <v>534</v>
      </c>
      <c r="P1266" t="s">
        <v>43</v>
      </c>
      <c r="R1266" t="s">
        <v>43</v>
      </c>
      <c r="W1266" s="1"/>
      <c r="Y1266" s="317"/>
      <c r="AC1266" s="317"/>
    </row>
    <row r="1267" spans="1:29">
      <c r="A1267">
        <v>1266</v>
      </c>
      <c r="B1267" t="s">
        <v>13921</v>
      </c>
      <c r="C1267" t="s">
        <v>13922</v>
      </c>
      <c r="D1267" t="s">
        <v>46</v>
      </c>
      <c r="E1267" t="s">
        <v>6208</v>
      </c>
      <c r="I1267" s="1">
        <v>46035</v>
      </c>
      <c r="J1267">
        <v>1</v>
      </c>
      <c r="L1267" t="s">
        <v>16353</v>
      </c>
      <c r="M1267" t="s">
        <v>12780</v>
      </c>
      <c r="N1267">
        <v>50053124</v>
      </c>
      <c r="O1267" t="s">
        <v>534</v>
      </c>
      <c r="P1267" t="s">
        <v>43</v>
      </c>
      <c r="R1267" t="s">
        <v>43</v>
      </c>
      <c r="W1267" s="1"/>
      <c r="Y1267" s="317"/>
      <c r="AC1267" s="317"/>
    </row>
    <row r="1268" spans="1:29">
      <c r="A1268">
        <v>1267</v>
      </c>
      <c r="B1268" t="s">
        <v>13923</v>
      </c>
      <c r="C1268" t="s">
        <v>13924</v>
      </c>
      <c r="D1268" t="s">
        <v>46</v>
      </c>
      <c r="E1268" t="s">
        <v>6208</v>
      </c>
      <c r="I1268" s="1">
        <v>46035</v>
      </c>
      <c r="J1268">
        <v>1</v>
      </c>
      <c r="L1268" t="s">
        <v>16353</v>
      </c>
      <c r="M1268" t="s">
        <v>12780</v>
      </c>
      <c r="N1268">
        <v>50053127</v>
      </c>
      <c r="O1268" t="s">
        <v>534</v>
      </c>
      <c r="P1268" t="s">
        <v>43</v>
      </c>
      <c r="R1268" t="s">
        <v>43</v>
      </c>
      <c r="W1268" s="1"/>
      <c r="Y1268" s="317"/>
      <c r="AC1268" s="317"/>
    </row>
    <row r="1269" spans="1:29">
      <c r="A1269">
        <v>1268</v>
      </c>
      <c r="B1269" t="s">
        <v>13925</v>
      </c>
      <c r="C1269" t="s">
        <v>13926</v>
      </c>
      <c r="D1269" t="s">
        <v>46</v>
      </c>
      <c r="E1269" t="s">
        <v>6208</v>
      </c>
      <c r="I1269" s="1">
        <v>46035</v>
      </c>
      <c r="J1269">
        <v>1</v>
      </c>
      <c r="L1269" t="s">
        <v>16353</v>
      </c>
      <c r="M1269" t="s">
        <v>12780</v>
      </c>
      <c r="N1269">
        <v>50053129</v>
      </c>
      <c r="O1269" t="s">
        <v>534</v>
      </c>
      <c r="P1269" t="s">
        <v>43</v>
      </c>
      <c r="R1269" t="s">
        <v>43</v>
      </c>
      <c r="W1269" s="1"/>
      <c r="Y1269" s="317"/>
      <c r="AC1269" s="317"/>
    </row>
    <row r="1270" spans="1:29">
      <c r="A1270">
        <v>1269</v>
      </c>
      <c r="B1270" t="s">
        <v>13927</v>
      </c>
      <c r="C1270" t="s">
        <v>13928</v>
      </c>
      <c r="D1270" t="s">
        <v>46</v>
      </c>
      <c r="E1270" t="s">
        <v>6208</v>
      </c>
      <c r="I1270" s="1">
        <v>46035</v>
      </c>
      <c r="J1270">
        <v>1</v>
      </c>
      <c r="L1270" t="s">
        <v>16353</v>
      </c>
      <c r="M1270" t="s">
        <v>12780</v>
      </c>
      <c r="N1270">
        <v>50053130</v>
      </c>
      <c r="O1270" t="s">
        <v>267</v>
      </c>
      <c r="P1270">
        <v>1</v>
      </c>
      <c r="Q1270">
        <v>1</v>
      </c>
      <c r="R1270">
        <v>1</v>
      </c>
      <c r="S1270" t="s">
        <v>12187</v>
      </c>
      <c r="W1270" s="1">
        <v>46053</v>
      </c>
      <c r="X1270">
        <v>1</v>
      </c>
      <c r="Y1270" s="317">
        <v>39320</v>
      </c>
      <c r="Z1270">
        <v>26.2</v>
      </c>
      <c r="AA1270">
        <v>2</v>
      </c>
      <c r="AB1270" t="s">
        <v>179</v>
      </c>
      <c r="AC1270" s="317">
        <v>79895</v>
      </c>
    </row>
    <row r="1271" spans="1:29">
      <c r="A1271">
        <v>1270</v>
      </c>
      <c r="B1271" t="s">
        <v>13929</v>
      </c>
      <c r="C1271" t="s">
        <v>13930</v>
      </c>
      <c r="D1271" t="s">
        <v>46</v>
      </c>
      <c r="E1271" t="s">
        <v>6208</v>
      </c>
      <c r="I1271" s="1">
        <v>46035</v>
      </c>
      <c r="J1271">
        <v>1</v>
      </c>
      <c r="L1271" t="s">
        <v>16353</v>
      </c>
      <c r="M1271" t="s">
        <v>12780</v>
      </c>
      <c r="N1271">
        <v>50053132</v>
      </c>
      <c r="O1271" t="s">
        <v>534</v>
      </c>
      <c r="P1271" t="s">
        <v>43</v>
      </c>
      <c r="R1271" t="s">
        <v>43</v>
      </c>
      <c r="W1271" s="1"/>
      <c r="Y1271" s="317"/>
      <c r="AC1271" s="317"/>
    </row>
    <row r="1272" spans="1:29">
      <c r="A1272">
        <v>1271</v>
      </c>
      <c r="B1272" t="s">
        <v>7262</v>
      </c>
      <c r="C1272" t="s">
        <v>7263</v>
      </c>
      <c r="D1272" t="s">
        <v>46</v>
      </c>
      <c r="E1272" t="s">
        <v>6208</v>
      </c>
      <c r="F1272">
        <v>46113</v>
      </c>
      <c r="G1272" t="s">
        <v>5750</v>
      </c>
      <c r="I1272" s="1"/>
      <c r="J1272" t="s">
        <v>43</v>
      </c>
      <c r="P1272" t="s">
        <v>43</v>
      </c>
      <c r="Q1272" t="s">
        <v>43</v>
      </c>
      <c r="R1272" t="s">
        <v>43</v>
      </c>
      <c r="W1272" s="1"/>
      <c r="Y1272" s="317"/>
      <c r="AC1272" s="317"/>
    </row>
    <row r="1273" spans="1:29">
      <c r="A1273">
        <v>1272</v>
      </c>
      <c r="B1273" t="s">
        <v>13931</v>
      </c>
      <c r="C1273" t="s">
        <v>13932</v>
      </c>
      <c r="D1273" t="s">
        <v>46</v>
      </c>
      <c r="E1273" t="s">
        <v>6161</v>
      </c>
      <c r="F1273" t="s">
        <v>11478</v>
      </c>
      <c r="G1273">
        <v>46045</v>
      </c>
      <c r="I1273" s="1"/>
      <c r="J1273" t="s">
        <v>43</v>
      </c>
      <c r="P1273" t="s">
        <v>43</v>
      </c>
      <c r="Q1273" t="s">
        <v>43</v>
      </c>
      <c r="R1273" t="s">
        <v>43</v>
      </c>
      <c r="W1273" s="1"/>
      <c r="Y1273" s="317"/>
      <c r="AC1273" s="317"/>
    </row>
    <row r="1274" spans="1:29">
      <c r="A1274">
        <v>1273</v>
      </c>
      <c r="B1274" t="s">
        <v>13933</v>
      </c>
      <c r="C1274" t="s">
        <v>13934</v>
      </c>
      <c r="D1274" t="s">
        <v>5942</v>
      </c>
      <c r="E1274" t="s">
        <v>5944</v>
      </c>
      <c r="I1274" s="1">
        <v>46036</v>
      </c>
      <c r="J1274">
        <v>1</v>
      </c>
      <c r="L1274" t="s">
        <v>16353</v>
      </c>
      <c r="M1274" t="s">
        <v>12167</v>
      </c>
      <c r="N1274">
        <v>50053250</v>
      </c>
      <c r="O1274" t="s">
        <v>12198</v>
      </c>
      <c r="P1274">
        <v>2</v>
      </c>
      <c r="Q1274">
        <v>1</v>
      </c>
      <c r="R1274">
        <v>2</v>
      </c>
      <c r="W1274" s="1">
        <v>46081</v>
      </c>
      <c r="X1274">
        <v>2</v>
      </c>
      <c r="Y1274" s="317">
        <v>37260</v>
      </c>
      <c r="Z1274">
        <v>26.2</v>
      </c>
      <c r="AA1274">
        <v>2</v>
      </c>
      <c r="AB1274" t="s">
        <v>179</v>
      </c>
      <c r="AC1274" s="317">
        <v>96050</v>
      </c>
    </row>
    <row r="1275" spans="1:29">
      <c r="A1275">
        <v>1274</v>
      </c>
      <c r="B1275" t="s">
        <v>7300</v>
      </c>
      <c r="C1275" t="s">
        <v>7301</v>
      </c>
      <c r="D1275" t="s">
        <v>5942</v>
      </c>
      <c r="E1275" t="s">
        <v>6890</v>
      </c>
      <c r="F1275">
        <v>46055</v>
      </c>
      <c r="G1275" t="s">
        <v>5750</v>
      </c>
      <c r="I1275" s="1"/>
      <c r="J1275" t="s">
        <v>43</v>
      </c>
      <c r="P1275" t="s">
        <v>43</v>
      </c>
      <c r="Q1275" t="s">
        <v>43</v>
      </c>
      <c r="R1275" t="s">
        <v>43</v>
      </c>
      <c r="W1275" s="1"/>
      <c r="Y1275" s="317"/>
      <c r="AC1275" s="317"/>
    </row>
    <row r="1276" spans="1:29">
      <c r="A1276">
        <v>1275</v>
      </c>
      <c r="B1276" t="s">
        <v>7284</v>
      </c>
      <c r="C1276" t="s">
        <v>7285</v>
      </c>
      <c r="D1276" t="s">
        <v>5942</v>
      </c>
      <c r="E1276" t="s">
        <v>6890</v>
      </c>
      <c r="F1276">
        <v>46091</v>
      </c>
      <c r="G1276" t="s">
        <v>5750</v>
      </c>
      <c r="I1276" s="1"/>
      <c r="J1276" t="s">
        <v>43</v>
      </c>
      <c r="P1276" t="s">
        <v>43</v>
      </c>
      <c r="Q1276" t="s">
        <v>43</v>
      </c>
      <c r="R1276" t="s">
        <v>43</v>
      </c>
      <c r="W1276" s="1"/>
      <c r="Y1276" s="317"/>
      <c r="AC1276" s="317"/>
    </row>
    <row r="1277" spans="1:29">
      <c r="A1277">
        <v>1276</v>
      </c>
      <c r="C1277" t="s">
        <v>13935</v>
      </c>
      <c r="D1277" t="s">
        <v>5942</v>
      </c>
      <c r="E1277" t="s">
        <v>6890</v>
      </c>
      <c r="F1277" t="s">
        <v>13746</v>
      </c>
      <c r="G1277" t="s">
        <v>13746</v>
      </c>
      <c r="I1277" s="1"/>
      <c r="J1277" t="s">
        <v>43</v>
      </c>
      <c r="P1277" t="s">
        <v>43</v>
      </c>
      <c r="Q1277" t="s">
        <v>43</v>
      </c>
      <c r="R1277" t="s">
        <v>43</v>
      </c>
      <c r="W1277" s="1"/>
      <c r="Y1277" s="317"/>
      <c r="AC1277" s="317"/>
    </row>
    <row r="1278" spans="1:29">
      <c r="A1278">
        <v>1277</v>
      </c>
      <c r="B1278" t="s">
        <v>13936</v>
      </c>
      <c r="C1278" t="s">
        <v>13937</v>
      </c>
      <c r="D1278" t="s">
        <v>5942</v>
      </c>
      <c r="E1278" t="s">
        <v>6890</v>
      </c>
      <c r="F1278">
        <v>46049</v>
      </c>
      <c r="G1278">
        <v>46048</v>
      </c>
      <c r="I1278" s="1"/>
      <c r="J1278" t="s">
        <v>43</v>
      </c>
      <c r="P1278" t="s">
        <v>43</v>
      </c>
      <c r="Q1278" t="s">
        <v>43</v>
      </c>
      <c r="R1278" t="s">
        <v>43</v>
      </c>
      <c r="W1278" s="1"/>
      <c r="Y1278" s="317"/>
      <c r="AC1278" s="317"/>
    </row>
    <row r="1279" spans="1:29">
      <c r="A1279">
        <v>1278</v>
      </c>
      <c r="B1279" t="s">
        <v>13938</v>
      </c>
      <c r="C1279" t="s">
        <v>13939</v>
      </c>
      <c r="D1279" t="s">
        <v>6418</v>
      </c>
      <c r="E1279" t="s">
        <v>6904</v>
      </c>
      <c r="F1279" t="s">
        <v>12560</v>
      </c>
      <c r="G1279">
        <v>46068</v>
      </c>
      <c r="I1279" s="1"/>
      <c r="J1279" t="s">
        <v>43</v>
      </c>
      <c r="P1279" t="s">
        <v>43</v>
      </c>
      <c r="Q1279" t="s">
        <v>43</v>
      </c>
      <c r="R1279" t="s">
        <v>43</v>
      </c>
      <c r="W1279" s="1"/>
      <c r="Y1279" s="317"/>
      <c r="AC1279" s="317"/>
    </row>
    <row r="1280" spans="1:29">
      <c r="A1280">
        <v>1279</v>
      </c>
      <c r="B1280" t="s">
        <v>7286</v>
      </c>
      <c r="C1280" t="s">
        <v>7287</v>
      </c>
      <c r="D1280" t="s">
        <v>6418</v>
      </c>
      <c r="E1280" t="s">
        <v>7288</v>
      </c>
      <c r="F1280">
        <v>46082</v>
      </c>
      <c r="G1280" t="s">
        <v>5750</v>
      </c>
      <c r="I1280" s="1"/>
      <c r="J1280" t="s">
        <v>43</v>
      </c>
      <c r="P1280" t="s">
        <v>43</v>
      </c>
      <c r="Q1280" t="s">
        <v>43</v>
      </c>
      <c r="R1280" t="s">
        <v>43</v>
      </c>
      <c r="W1280" s="1"/>
      <c r="Y1280" s="317"/>
      <c r="AC1280" s="317"/>
    </row>
    <row r="1281" spans="1:29">
      <c r="A1281">
        <v>1280</v>
      </c>
      <c r="B1281" t="s">
        <v>6094</v>
      </c>
      <c r="C1281" t="s">
        <v>6095</v>
      </c>
      <c r="D1281" t="s">
        <v>5772</v>
      </c>
      <c r="E1281" t="s">
        <v>5775</v>
      </c>
      <c r="F1281">
        <v>46039</v>
      </c>
      <c r="G1281">
        <v>46038</v>
      </c>
      <c r="I1281" s="1"/>
      <c r="J1281" t="s">
        <v>43</v>
      </c>
      <c r="P1281" t="s">
        <v>43</v>
      </c>
      <c r="Q1281" t="s">
        <v>43</v>
      </c>
      <c r="R1281" t="s">
        <v>43</v>
      </c>
      <c r="W1281" s="1"/>
      <c r="Y1281" s="317"/>
      <c r="AC1281" s="317"/>
    </row>
    <row r="1282" spans="1:29">
      <c r="A1282">
        <v>1281</v>
      </c>
      <c r="B1282" t="s">
        <v>7305</v>
      </c>
      <c r="C1282" t="s">
        <v>7306</v>
      </c>
      <c r="D1282" t="s">
        <v>5942</v>
      </c>
      <c r="E1282" t="s">
        <v>6890</v>
      </c>
      <c r="F1282">
        <v>46113</v>
      </c>
      <c r="G1282" t="s">
        <v>5750</v>
      </c>
      <c r="I1282" s="1"/>
      <c r="J1282" t="s">
        <v>43</v>
      </c>
      <c r="P1282" t="s">
        <v>43</v>
      </c>
      <c r="Q1282" t="s">
        <v>43</v>
      </c>
      <c r="R1282" t="s">
        <v>43</v>
      </c>
      <c r="W1282" s="1"/>
      <c r="Y1282" s="317"/>
      <c r="AC1282" s="317"/>
    </row>
    <row r="1283" spans="1:29">
      <c r="A1283">
        <v>1282</v>
      </c>
      <c r="B1283" t="s">
        <v>7308</v>
      </c>
      <c r="C1283" t="s">
        <v>7247</v>
      </c>
      <c r="D1283" t="s">
        <v>46</v>
      </c>
      <c r="E1283" t="s">
        <v>6055</v>
      </c>
      <c r="F1283">
        <v>46086</v>
      </c>
      <c r="G1283" t="s">
        <v>5750</v>
      </c>
      <c r="I1283" s="1"/>
      <c r="J1283" t="s">
        <v>43</v>
      </c>
      <c r="P1283" t="s">
        <v>43</v>
      </c>
      <c r="Q1283" t="s">
        <v>43</v>
      </c>
      <c r="R1283" t="s">
        <v>43</v>
      </c>
      <c r="W1283" s="1"/>
      <c r="Y1283" s="317"/>
      <c r="AC1283" s="317"/>
    </row>
    <row r="1284" spans="1:29">
      <c r="A1284">
        <v>1283</v>
      </c>
      <c r="B1284" t="s">
        <v>7293</v>
      </c>
      <c r="C1284" t="s">
        <v>7294</v>
      </c>
      <c r="D1284" t="s">
        <v>6418</v>
      </c>
      <c r="E1284" t="s">
        <v>6955</v>
      </c>
      <c r="F1284">
        <v>46097</v>
      </c>
      <c r="G1284" t="s">
        <v>5750</v>
      </c>
      <c r="I1284" s="1"/>
      <c r="J1284" t="s">
        <v>43</v>
      </c>
      <c r="P1284" t="s">
        <v>43</v>
      </c>
      <c r="Q1284" t="s">
        <v>43</v>
      </c>
      <c r="R1284" t="s">
        <v>43</v>
      </c>
      <c r="W1284" s="1"/>
      <c r="Y1284" s="317"/>
      <c r="AC1284" s="317"/>
    </row>
    <row r="1285" spans="1:29">
      <c r="A1285">
        <v>1284</v>
      </c>
      <c r="B1285" t="s">
        <v>13940</v>
      </c>
      <c r="C1285" t="s">
        <v>13941</v>
      </c>
      <c r="D1285" t="s">
        <v>46</v>
      </c>
      <c r="E1285" t="s">
        <v>6161</v>
      </c>
      <c r="F1285">
        <v>46049</v>
      </c>
      <c r="G1285">
        <v>46048</v>
      </c>
      <c r="I1285" s="1"/>
      <c r="J1285" t="s">
        <v>43</v>
      </c>
      <c r="P1285" t="s">
        <v>43</v>
      </c>
      <c r="Q1285" t="s">
        <v>43</v>
      </c>
      <c r="R1285" t="s">
        <v>43</v>
      </c>
      <c r="W1285" s="1"/>
      <c r="Y1285" s="317"/>
      <c r="AC1285" s="317"/>
    </row>
    <row r="1286" spans="1:29">
      <c r="A1286">
        <v>1285</v>
      </c>
      <c r="B1286" t="s">
        <v>13942</v>
      </c>
      <c r="C1286" t="s">
        <v>13943</v>
      </c>
      <c r="D1286" t="s">
        <v>46</v>
      </c>
      <c r="E1286" t="s">
        <v>6161</v>
      </c>
      <c r="I1286" s="1">
        <v>46035</v>
      </c>
      <c r="J1286">
        <v>1</v>
      </c>
      <c r="L1286" t="s">
        <v>16353</v>
      </c>
      <c r="M1286" t="s">
        <v>10832</v>
      </c>
      <c r="O1286" t="s">
        <v>10340</v>
      </c>
      <c r="P1286">
        <v>1</v>
      </c>
      <c r="Q1286">
        <v>1</v>
      </c>
      <c r="R1286">
        <v>1</v>
      </c>
      <c r="W1286" s="1">
        <v>46053</v>
      </c>
      <c r="X1286">
        <v>1</v>
      </c>
      <c r="Y1286" s="317">
        <v>48220</v>
      </c>
      <c r="Z1286">
        <v>26.1</v>
      </c>
      <c r="AA1286">
        <v>1</v>
      </c>
      <c r="AB1286" t="s">
        <v>411</v>
      </c>
      <c r="AC1286" s="317">
        <v>124310</v>
      </c>
    </row>
    <row r="1287" spans="1:29">
      <c r="A1287">
        <v>1286</v>
      </c>
      <c r="B1287" t="s">
        <v>13944</v>
      </c>
      <c r="C1287" t="s">
        <v>13945</v>
      </c>
      <c r="D1287" t="s">
        <v>46</v>
      </c>
      <c r="E1287" t="s">
        <v>6161</v>
      </c>
      <c r="F1287" t="s">
        <v>11478</v>
      </c>
      <c r="G1287">
        <v>46052</v>
      </c>
      <c r="I1287" s="1"/>
      <c r="J1287" t="s">
        <v>43</v>
      </c>
      <c r="P1287" t="s">
        <v>43</v>
      </c>
      <c r="Q1287" t="s">
        <v>43</v>
      </c>
      <c r="R1287" t="s">
        <v>43</v>
      </c>
      <c r="W1287" s="1"/>
      <c r="Y1287" s="317"/>
      <c r="AC1287" s="317"/>
    </row>
    <row r="1288" spans="1:29">
      <c r="A1288">
        <v>1287</v>
      </c>
      <c r="B1288" t="s">
        <v>13946</v>
      </c>
      <c r="C1288" t="s">
        <v>13947</v>
      </c>
      <c r="D1288" t="s">
        <v>46</v>
      </c>
      <c r="E1288" t="s">
        <v>6161</v>
      </c>
      <c r="F1288" t="s">
        <v>11478</v>
      </c>
      <c r="G1288">
        <v>46052</v>
      </c>
      <c r="I1288" s="1"/>
      <c r="J1288" t="s">
        <v>43</v>
      </c>
      <c r="P1288" t="s">
        <v>43</v>
      </c>
      <c r="Q1288" t="s">
        <v>43</v>
      </c>
      <c r="R1288" t="s">
        <v>43</v>
      </c>
      <c r="W1288" s="1"/>
      <c r="Y1288" s="317"/>
      <c r="AC1288" s="317"/>
    </row>
    <row r="1289" spans="1:29">
      <c r="A1289">
        <v>1288</v>
      </c>
      <c r="B1289" t="s">
        <v>13948</v>
      </c>
      <c r="C1289" t="s">
        <v>13949</v>
      </c>
      <c r="D1289" t="s">
        <v>46</v>
      </c>
      <c r="E1289" t="s">
        <v>6161</v>
      </c>
      <c r="F1289" t="s">
        <v>11478</v>
      </c>
      <c r="G1289">
        <v>46052</v>
      </c>
      <c r="I1289" s="1"/>
      <c r="J1289" t="s">
        <v>43</v>
      </c>
      <c r="P1289" t="s">
        <v>43</v>
      </c>
      <c r="Q1289" t="s">
        <v>43</v>
      </c>
      <c r="R1289" t="s">
        <v>43</v>
      </c>
      <c r="W1289" s="1"/>
      <c r="Y1289" s="317"/>
      <c r="AC1289" s="317"/>
    </row>
    <row r="1290" spans="1:29">
      <c r="A1290">
        <v>1289</v>
      </c>
      <c r="B1290" t="s">
        <v>13950</v>
      </c>
      <c r="C1290" t="s">
        <v>13951</v>
      </c>
      <c r="D1290" t="s">
        <v>46</v>
      </c>
      <c r="E1290" t="s">
        <v>6161</v>
      </c>
      <c r="F1290" t="s">
        <v>11478</v>
      </c>
      <c r="G1290">
        <v>46052</v>
      </c>
      <c r="I1290" s="1"/>
      <c r="J1290" t="s">
        <v>43</v>
      </c>
      <c r="P1290" t="s">
        <v>43</v>
      </c>
      <c r="Q1290" t="s">
        <v>43</v>
      </c>
      <c r="R1290" t="s">
        <v>43</v>
      </c>
      <c r="W1290" s="1"/>
      <c r="Y1290" s="317"/>
      <c r="AC1290" s="317"/>
    </row>
    <row r="1291" spans="1:29">
      <c r="A1291">
        <v>1290</v>
      </c>
      <c r="B1291" t="s">
        <v>13952</v>
      </c>
      <c r="C1291" t="s">
        <v>13953</v>
      </c>
      <c r="D1291" t="s">
        <v>46</v>
      </c>
      <c r="E1291" t="s">
        <v>6161</v>
      </c>
      <c r="F1291">
        <v>46051</v>
      </c>
      <c r="G1291">
        <v>46050</v>
      </c>
      <c r="I1291" s="1"/>
      <c r="J1291" t="s">
        <v>43</v>
      </c>
      <c r="P1291" t="s">
        <v>43</v>
      </c>
      <c r="Q1291" t="s">
        <v>43</v>
      </c>
      <c r="R1291" t="s">
        <v>43</v>
      </c>
      <c r="W1291" s="1"/>
      <c r="Y1291" s="317"/>
      <c r="AC1291" s="317"/>
    </row>
    <row r="1292" spans="1:29">
      <c r="A1292">
        <v>1291</v>
      </c>
      <c r="B1292" t="s">
        <v>13954</v>
      </c>
      <c r="C1292" t="s">
        <v>13955</v>
      </c>
      <c r="D1292" t="s">
        <v>46</v>
      </c>
      <c r="E1292" t="s">
        <v>3282</v>
      </c>
      <c r="F1292">
        <v>46052</v>
      </c>
      <c r="G1292">
        <v>46051</v>
      </c>
      <c r="I1292" s="1"/>
      <c r="J1292" t="s">
        <v>43</v>
      </c>
      <c r="P1292" t="s">
        <v>43</v>
      </c>
      <c r="Q1292" t="s">
        <v>43</v>
      </c>
      <c r="R1292" t="s">
        <v>43</v>
      </c>
      <c r="W1292" s="1"/>
      <c r="Y1292" s="317"/>
      <c r="AC1292" s="317"/>
    </row>
    <row r="1293" spans="1:29">
      <c r="A1293">
        <v>1292</v>
      </c>
      <c r="B1293" t="s">
        <v>13956</v>
      </c>
      <c r="C1293" t="s">
        <v>13957</v>
      </c>
      <c r="D1293" t="s">
        <v>46</v>
      </c>
      <c r="E1293" t="s">
        <v>6161</v>
      </c>
      <c r="F1293" t="s">
        <v>11478</v>
      </c>
      <c r="G1293">
        <v>46052</v>
      </c>
      <c r="I1293" s="1"/>
      <c r="J1293" t="s">
        <v>43</v>
      </c>
      <c r="P1293" t="s">
        <v>43</v>
      </c>
      <c r="Q1293" t="s">
        <v>43</v>
      </c>
      <c r="R1293" t="s">
        <v>43</v>
      </c>
      <c r="W1293" s="1"/>
      <c r="Y1293" s="317"/>
      <c r="AC1293" s="317"/>
    </row>
    <row r="1294" spans="1:29">
      <c r="A1294">
        <v>1293</v>
      </c>
      <c r="B1294" t="s">
        <v>13958</v>
      </c>
      <c r="C1294" t="s">
        <v>13959</v>
      </c>
      <c r="D1294" t="s">
        <v>5942</v>
      </c>
      <c r="E1294" t="s">
        <v>6890</v>
      </c>
      <c r="F1294">
        <v>46050</v>
      </c>
      <c r="G1294">
        <v>46049</v>
      </c>
      <c r="I1294" s="1"/>
      <c r="J1294" t="s">
        <v>43</v>
      </c>
      <c r="P1294" t="s">
        <v>43</v>
      </c>
      <c r="Q1294" t="s">
        <v>43</v>
      </c>
      <c r="R1294" t="s">
        <v>43</v>
      </c>
      <c r="W1294" s="1"/>
      <c r="Y1294" s="317"/>
      <c r="AC1294" s="317"/>
    </row>
    <row r="1295" spans="1:29">
      <c r="A1295">
        <v>1294</v>
      </c>
      <c r="B1295" t="s">
        <v>7289</v>
      </c>
      <c r="C1295" t="s">
        <v>7290</v>
      </c>
      <c r="D1295" t="s">
        <v>46</v>
      </c>
      <c r="E1295" t="s">
        <v>6055</v>
      </c>
      <c r="F1295">
        <v>46097</v>
      </c>
      <c r="G1295" t="s">
        <v>5750</v>
      </c>
      <c r="I1295" s="1"/>
      <c r="J1295" t="s">
        <v>43</v>
      </c>
      <c r="P1295" t="s">
        <v>43</v>
      </c>
      <c r="Q1295" t="s">
        <v>43</v>
      </c>
      <c r="R1295" t="s">
        <v>43</v>
      </c>
      <c r="W1295" s="1"/>
      <c r="Y1295" s="317"/>
      <c r="AC1295" s="317"/>
    </row>
    <row r="1296" spans="1:29">
      <c r="A1296">
        <v>1295</v>
      </c>
      <c r="B1296" t="s">
        <v>13960</v>
      </c>
      <c r="C1296" t="s">
        <v>13961</v>
      </c>
      <c r="D1296" t="s">
        <v>5942</v>
      </c>
      <c r="E1296" t="s">
        <v>6890</v>
      </c>
      <c r="F1296">
        <v>46056</v>
      </c>
      <c r="G1296">
        <v>46055</v>
      </c>
      <c r="I1296" s="1"/>
      <c r="J1296" t="s">
        <v>43</v>
      </c>
      <c r="P1296" t="s">
        <v>43</v>
      </c>
      <c r="Q1296" t="s">
        <v>43</v>
      </c>
      <c r="R1296" t="s">
        <v>43</v>
      </c>
      <c r="W1296" s="1"/>
      <c r="Y1296" s="317"/>
      <c r="AC1296" s="317"/>
    </row>
    <row r="1297" spans="1:29">
      <c r="A1297">
        <v>1296</v>
      </c>
      <c r="B1297" t="s">
        <v>13962</v>
      </c>
      <c r="C1297" t="s">
        <v>13810</v>
      </c>
      <c r="D1297" t="s">
        <v>5942</v>
      </c>
      <c r="E1297" t="s">
        <v>6890</v>
      </c>
      <c r="F1297">
        <v>46058</v>
      </c>
      <c r="G1297">
        <v>46056</v>
      </c>
      <c r="I1297" s="1"/>
      <c r="J1297" t="s">
        <v>43</v>
      </c>
      <c r="P1297" t="s">
        <v>43</v>
      </c>
      <c r="Q1297" t="s">
        <v>43</v>
      </c>
      <c r="R1297" t="s">
        <v>43</v>
      </c>
      <c r="W1297" s="1"/>
      <c r="Y1297" s="317"/>
      <c r="AC1297" s="317"/>
    </row>
    <row r="1298" spans="1:29">
      <c r="A1298">
        <v>1297</v>
      </c>
      <c r="B1298" t="s">
        <v>13963</v>
      </c>
      <c r="C1298" t="s">
        <v>13964</v>
      </c>
      <c r="D1298" t="s">
        <v>46</v>
      </c>
      <c r="E1298" t="s">
        <v>6161</v>
      </c>
      <c r="F1298" t="s">
        <v>11478</v>
      </c>
      <c r="G1298">
        <v>46055</v>
      </c>
      <c r="I1298" s="1"/>
      <c r="J1298" t="s">
        <v>43</v>
      </c>
      <c r="P1298" t="s">
        <v>43</v>
      </c>
      <c r="Q1298" t="s">
        <v>43</v>
      </c>
      <c r="R1298" t="s">
        <v>43</v>
      </c>
      <c r="W1298" s="1"/>
      <c r="Y1298" s="317"/>
      <c r="AC1298" s="317"/>
    </row>
    <row r="1299" spans="1:29">
      <c r="A1299">
        <v>1298</v>
      </c>
      <c r="B1299" t="s">
        <v>13965</v>
      </c>
      <c r="C1299" t="s">
        <v>13966</v>
      </c>
      <c r="D1299" t="s">
        <v>46</v>
      </c>
      <c r="E1299" t="s">
        <v>6161</v>
      </c>
      <c r="F1299" t="s">
        <v>11478</v>
      </c>
      <c r="G1299">
        <v>46055</v>
      </c>
      <c r="I1299" s="1">
        <v>46079</v>
      </c>
      <c r="J1299">
        <v>2</v>
      </c>
      <c r="L1299" t="s">
        <v>16353</v>
      </c>
      <c r="M1299" t="s">
        <v>10832</v>
      </c>
      <c r="O1299" t="s">
        <v>10340</v>
      </c>
      <c r="P1299" t="s">
        <v>43</v>
      </c>
      <c r="Q1299">
        <v>3</v>
      </c>
      <c r="R1299" t="s">
        <v>43</v>
      </c>
      <c r="W1299" s="1"/>
      <c r="Y1299" s="317"/>
      <c r="AC1299" s="317"/>
    </row>
    <row r="1300" spans="1:29">
      <c r="A1300">
        <v>1299</v>
      </c>
      <c r="B1300" t="s">
        <v>7328</v>
      </c>
      <c r="C1300" t="s">
        <v>13967</v>
      </c>
      <c r="D1300" t="s">
        <v>5942</v>
      </c>
      <c r="E1300" t="s">
        <v>6890</v>
      </c>
      <c r="F1300">
        <v>46113</v>
      </c>
      <c r="G1300" t="s">
        <v>5750</v>
      </c>
      <c r="I1300" s="1"/>
      <c r="J1300" t="s">
        <v>43</v>
      </c>
      <c r="P1300" t="s">
        <v>43</v>
      </c>
      <c r="Q1300" t="s">
        <v>43</v>
      </c>
      <c r="R1300" t="s">
        <v>43</v>
      </c>
      <c r="W1300" s="1"/>
      <c r="Y1300" s="317"/>
      <c r="AC1300" s="317"/>
    </row>
    <row r="1301" spans="1:29">
      <c r="A1301">
        <v>1300</v>
      </c>
      <c r="B1301" t="s">
        <v>6138</v>
      </c>
      <c r="C1301" t="s">
        <v>6139</v>
      </c>
      <c r="D1301" t="s">
        <v>5772</v>
      </c>
      <c r="E1301" t="s">
        <v>5775</v>
      </c>
      <c r="F1301">
        <v>46118</v>
      </c>
      <c r="G1301">
        <v>46111</v>
      </c>
      <c r="I1301" s="1"/>
      <c r="J1301" t="s">
        <v>43</v>
      </c>
      <c r="P1301" t="s">
        <v>43</v>
      </c>
      <c r="Q1301" t="s">
        <v>43</v>
      </c>
      <c r="R1301" t="s">
        <v>43</v>
      </c>
      <c r="W1301" s="1"/>
      <c r="Y1301" s="317"/>
      <c r="AC1301" s="317"/>
    </row>
    <row r="1302" spans="1:29">
      <c r="A1302">
        <v>1301</v>
      </c>
      <c r="B1302" t="s">
        <v>13969</v>
      </c>
      <c r="C1302" t="s">
        <v>13970</v>
      </c>
      <c r="D1302" t="s">
        <v>5942</v>
      </c>
      <c r="E1302" t="s">
        <v>6890</v>
      </c>
      <c r="F1302">
        <v>46064</v>
      </c>
      <c r="G1302">
        <v>46063</v>
      </c>
      <c r="I1302" s="1"/>
      <c r="J1302" t="s">
        <v>43</v>
      </c>
      <c r="P1302" t="s">
        <v>43</v>
      </c>
      <c r="Q1302" t="s">
        <v>43</v>
      </c>
      <c r="R1302" t="s">
        <v>43</v>
      </c>
      <c r="W1302" s="1"/>
      <c r="Y1302" s="317"/>
      <c r="AC1302" s="317"/>
    </row>
    <row r="1303" spans="1:29">
      <c r="A1303">
        <v>1302</v>
      </c>
      <c r="B1303" t="s">
        <v>13971</v>
      </c>
      <c r="C1303" t="s">
        <v>13972</v>
      </c>
      <c r="D1303" t="s">
        <v>46</v>
      </c>
      <c r="E1303" t="s">
        <v>6161</v>
      </c>
      <c r="F1303" t="s">
        <v>11478</v>
      </c>
      <c r="G1303">
        <v>46059</v>
      </c>
      <c r="I1303" s="1"/>
      <c r="J1303" t="s">
        <v>43</v>
      </c>
      <c r="P1303" t="s">
        <v>43</v>
      </c>
      <c r="Q1303" t="s">
        <v>43</v>
      </c>
      <c r="R1303" t="s">
        <v>43</v>
      </c>
      <c r="W1303" s="1"/>
      <c r="Y1303" s="317"/>
      <c r="AC1303" s="317"/>
    </row>
    <row r="1304" spans="1:29">
      <c r="A1304">
        <v>1303</v>
      </c>
      <c r="B1304" t="s">
        <v>13973</v>
      </c>
      <c r="C1304" t="s">
        <v>13974</v>
      </c>
      <c r="D1304" t="s">
        <v>46</v>
      </c>
      <c r="E1304" t="s">
        <v>6161</v>
      </c>
      <c r="F1304" t="s">
        <v>11478</v>
      </c>
      <c r="G1304">
        <v>46052</v>
      </c>
      <c r="I1304" s="1"/>
      <c r="J1304" t="s">
        <v>43</v>
      </c>
      <c r="P1304" t="s">
        <v>43</v>
      </c>
      <c r="Q1304" t="s">
        <v>43</v>
      </c>
      <c r="R1304" t="s">
        <v>43</v>
      </c>
      <c r="W1304" s="1"/>
      <c r="Y1304" s="317"/>
      <c r="AC1304" s="317"/>
    </row>
    <row r="1305" spans="1:29">
      <c r="A1305">
        <v>1304</v>
      </c>
      <c r="B1305" t="s">
        <v>13975</v>
      </c>
      <c r="C1305" t="s">
        <v>13976</v>
      </c>
      <c r="D1305" t="s">
        <v>46</v>
      </c>
      <c r="E1305" t="s">
        <v>6161</v>
      </c>
      <c r="F1305" t="s">
        <v>11478</v>
      </c>
      <c r="G1305">
        <v>46052</v>
      </c>
      <c r="I1305" s="1"/>
      <c r="J1305" t="s">
        <v>43</v>
      </c>
      <c r="P1305" t="s">
        <v>43</v>
      </c>
      <c r="Q1305" t="s">
        <v>43</v>
      </c>
      <c r="R1305" t="s">
        <v>43</v>
      </c>
      <c r="W1305" s="1"/>
      <c r="Y1305" s="317"/>
      <c r="AC1305" s="317"/>
    </row>
    <row r="1306" spans="1:29">
      <c r="A1306">
        <v>1305</v>
      </c>
      <c r="B1306" t="s">
        <v>13977</v>
      </c>
      <c r="C1306" t="s">
        <v>13978</v>
      </c>
      <c r="D1306" t="s">
        <v>46</v>
      </c>
      <c r="E1306" t="s">
        <v>6161</v>
      </c>
      <c r="F1306">
        <v>46082</v>
      </c>
      <c r="G1306">
        <v>46081</v>
      </c>
      <c r="I1306" s="1"/>
      <c r="J1306" t="s">
        <v>43</v>
      </c>
      <c r="P1306" t="s">
        <v>43</v>
      </c>
      <c r="Q1306" t="s">
        <v>43</v>
      </c>
      <c r="R1306" t="s">
        <v>43</v>
      </c>
      <c r="W1306" s="1"/>
      <c r="Y1306" s="317"/>
      <c r="AC1306" s="317"/>
    </row>
    <row r="1307" spans="1:29">
      <c r="A1307">
        <v>1306</v>
      </c>
      <c r="B1307" t="s">
        <v>13979</v>
      </c>
      <c r="C1307" t="s">
        <v>13980</v>
      </c>
      <c r="D1307" t="s">
        <v>46</v>
      </c>
      <c r="E1307" t="s">
        <v>3282</v>
      </c>
      <c r="F1307">
        <v>46058</v>
      </c>
      <c r="G1307">
        <v>46057</v>
      </c>
      <c r="I1307" s="1"/>
      <c r="J1307" t="s">
        <v>43</v>
      </c>
      <c r="P1307" t="s">
        <v>43</v>
      </c>
      <c r="Q1307" t="s">
        <v>43</v>
      </c>
      <c r="R1307" t="s">
        <v>43</v>
      </c>
      <c r="W1307" s="1"/>
      <c r="Y1307" s="317"/>
      <c r="AC1307" s="317"/>
    </row>
    <row r="1308" spans="1:29">
      <c r="A1308">
        <v>1307</v>
      </c>
      <c r="B1308" t="s">
        <v>7266</v>
      </c>
      <c r="C1308" t="s">
        <v>7267</v>
      </c>
      <c r="D1308" t="s">
        <v>46</v>
      </c>
      <c r="E1308" t="s">
        <v>6208</v>
      </c>
      <c r="F1308">
        <v>46113</v>
      </c>
      <c r="G1308" t="s">
        <v>5750</v>
      </c>
      <c r="I1308" s="1"/>
      <c r="J1308" t="s">
        <v>43</v>
      </c>
      <c r="P1308" t="s">
        <v>43</v>
      </c>
      <c r="Q1308" t="s">
        <v>43</v>
      </c>
      <c r="R1308" t="s">
        <v>43</v>
      </c>
      <c r="W1308" s="1"/>
      <c r="Y1308" s="317"/>
      <c r="AC1308" s="317"/>
    </row>
    <row r="1309" spans="1:29">
      <c r="A1309">
        <v>1308</v>
      </c>
      <c r="B1309" t="s">
        <v>7338</v>
      </c>
      <c r="C1309" t="s">
        <v>7339</v>
      </c>
      <c r="D1309" t="s">
        <v>46</v>
      </c>
      <c r="E1309" t="s">
        <v>6208</v>
      </c>
      <c r="F1309">
        <v>46113</v>
      </c>
      <c r="G1309" t="s">
        <v>5750</v>
      </c>
      <c r="I1309" s="1"/>
      <c r="J1309" t="s">
        <v>43</v>
      </c>
      <c r="P1309" t="s">
        <v>43</v>
      </c>
      <c r="Q1309" t="s">
        <v>43</v>
      </c>
      <c r="R1309" t="s">
        <v>43</v>
      </c>
      <c r="W1309" s="1"/>
      <c r="Y1309" s="317"/>
      <c r="AC1309" s="317"/>
    </row>
    <row r="1310" spans="1:29">
      <c r="A1310">
        <v>1309</v>
      </c>
      <c r="B1310" t="s">
        <v>7336</v>
      </c>
      <c r="C1310" t="s">
        <v>7337</v>
      </c>
      <c r="D1310" t="s">
        <v>46</v>
      </c>
      <c r="E1310" t="s">
        <v>6208</v>
      </c>
      <c r="F1310">
        <v>46130</v>
      </c>
      <c r="G1310" t="s">
        <v>5750</v>
      </c>
      <c r="I1310" s="1"/>
      <c r="J1310" t="s">
        <v>43</v>
      </c>
      <c r="P1310" t="s">
        <v>43</v>
      </c>
      <c r="Q1310" t="s">
        <v>43</v>
      </c>
      <c r="R1310" t="s">
        <v>43</v>
      </c>
      <c r="W1310" s="1"/>
      <c r="Y1310" s="317"/>
      <c r="AC1310" s="317"/>
    </row>
    <row r="1311" spans="1:29">
      <c r="A1311">
        <v>1310</v>
      </c>
      <c r="B1311" t="s">
        <v>7332</v>
      </c>
      <c r="C1311" t="s">
        <v>7333</v>
      </c>
      <c r="D1311" t="s">
        <v>46</v>
      </c>
      <c r="E1311" t="s">
        <v>6208</v>
      </c>
      <c r="F1311">
        <v>46091</v>
      </c>
      <c r="G1311" t="s">
        <v>5750</v>
      </c>
      <c r="I1311" s="1"/>
      <c r="J1311" t="s">
        <v>43</v>
      </c>
      <c r="P1311" t="s">
        <v>43</v>
      </c>
      <c r="Q1311" t="s">
        <v>43</v>
      </c>
      <c r="R1311" t="s">
        <v>43</v>
      </c>
      <c r="W1311" s="1"/>
      <c r="Y1311" s="317"/>
      <c r="AC1311" s="317"/>
    </row>
    <row r="1312" spans="1:29">
      <c r="A1312">
        <v>1311</v>
      </c>
      <c r="B1312" t="s">
        <v>7334</v>
      </c>
      <c r="C1312" t="s">
        <v>7335</v>
      </c>
      <c r="D1312" t="s">
        <v>46</v>
      </c>
      <c r="E1312" t="s">
        <v>6208</v>
      </c>
      <c r="F1312">
        <v>46152</v>
      </c>
      <c r="G1312" t="s">
        <v>5750</v>
      </c>
      <c r="I1312" s="1"/>
      <c r="J1312" t="s">
        <v>43</v>
      </c>
      <c r="P1312" t="s">
        <v>43</v>
      </c>
      <c r="Q1312" t="s">
        <v>43</v>
      </c>
      <c r="R1312" t="s">
        <v>43</v>
      </c>
      <c r="W1312" s="1"/>
      <c r="Y1312" s="317"/>
      <c r="AC1312" s="317"/>
    </row>
    <row r="1313" spans="1:29">
      <c r="A1313">
        <v>1312</v>
      </c>
      <c r="B1313" t="s">
        <v>13981</v>
      </c>
      <c r="C1313" t="s">
        <v>13982</v>
      </c>
      <c r="D1313" t="s">
        <v>6418</v>
      </c>
      <c r="E1313" t="s">
        <v>6933</v>
      </c>
      <c r="F1313" t="s">
        <v>12560</v>
      </c>
      <c r="G1313">
        <v>46053</v>
      </c>
      <c r="I1313" s="1"/>
      <c r="J1313" t="s">
        <v>43</v>
      </c>
      <c r="K1313">
        <v>-1</v>
      </c>
      <c r="P1313" t="s">
        <v>43</v>
      </c>
      <c r="Q1313" t="s">
        <v>43</v>
      </c>
      <c r="R1313" t="s">
        <v>43</v>
      </c>
      <c r="W1313" s="1"/>
      <c r="Y1313" s="317"/>
      <c r="AC1313" s="317"/>
    </row>
    <row r="1314" spans="1:29">
      <c r="A1314">
        <v>1313</v>
      </c>
      <c r="B1314" t="s">
        <v>7342</v>
      </c>
      <c r="C1314" t="s">
        <v>7343</v>
      </c>
      <c r="D1314" t="s">
        <v>46</v>
      </c>
      <c r="E1314" t="s">
        <v>5829</v>
      </c>
      <c r="F1314">
        <v>46090</v>
      </c>
      <c r="G1314" t="s">
        <v>5750</v>
      </c>
      <c r="I1314" s="1"/>
      <c r="J1314" t="s">
        <v>43</v>
      </c>
      <c r="K1314">
        <v>-1</v>
      </c>
      <c r="P1314" t="s">
        <v>43</v>
      </c>
      <c r="Q1314" t="s">
        <v>43</v>
      </c>
      <c r="R1314" t="s">
        <v>43</v>
      </c>
      <c r="W1314" s="1"/>
      <c r="Y1314" s="317"/>
      <c r="AC1314" s="317"/>
    </row>
    <row r="1315" spans="1:29">
      <c r="A1315">
        <v>1314</v>
      </c>
      <c r="B1315" t="s">
        <v>7340</v>
      </c>
      <c r="C1315" t="s">
        <v>7341</v>
      </c>
      <c r="D1315" t="s">
        <v>46</v>
      </c>
      <c r="E1315" t="s">
        <v>5829</v>
      </c>
      <c r="F1315">
        <v>46101</v>
      </c>
      <c r="G1315" t="s">
        <v>5750</v>
      </c>
      <c r="I1315" s="1"/>
      <c r="J1315" t="s">
        <v>43</v>
      </c>
      <c r="K1315">
        <v>-1</v>
      </c>
      <c r="P1315" t="s">
        <v>43</v>
      </c>
      <c r="Q1315" t="s">
        <v>43</v>
      </c>
      <c r="R1315" t="s">
        <v>43</v>
      </c>
      <c r="W1315" s="1"/>
      <c r="Y1315" s="317"/>
      <c r="AC1315" s="317"/>
    </row>
    <row r="1316" spans="1:29">
      <c r="A1316">
        <v>1315</v>
      </c>
      <c r="B1316" t="s">
        <v>6312</v>
      </c>
      <c r="C1316" t="s">
        <v>6233</v>
      </c>
      <c r="D1316" t="s">
        <v>46</v>
      </c>
      <c r="E1316" t="s">
        <v>5829</v>
      </c>
      <c r="F1316">
        <v>46113</v>
      </c>
      <c r="G1316" t="s">
        <v>5750</v>
      </c>
      <c r="I1316" s="1"/>
      <c r="J1316" t="s">
        <v>43</v>
      </c>
      <c r="K1316">
        <v>-1</v>
      </c>
      <c r="P1316" t="s">
        <v>43</v>
      </c>
      <c r="Q1316" t="s">
        <v>43</v>
      </c>
      <c r="R1316" t="s">
        <v>43</v>
      </c>
      <c r="W1316" s="1"/>
      <c r="Y1316" s="317"/>
      <c r="AC1316" s="317"/>
    </row>
    <row r="1317" spans="1:29">
      <c r="A1317">
        <v>1316</v>
      </c>
      <c r="B1317" t="s">
        <v>7242</v>
      </c>
      <c r="C1317" t="s">
        <v>7243</v>
      </c>
      <c r="D1317" t="s">
        <v>6418</v>
      </c>
      <c r="E1317" t="s">
        <v>6904</v>
      </c>
      <c r="F1317">
        <v>46115</v>
      </c>
      <c r="G1317" t="s">
        <v>5750</v>
      </c>
      <c r="I1317" s="1"/>
      <c r="J1317" t="s">
        <v>43</v>
      </c>
      <c r="K1317">
        <v>-1</v>
      </c>
      <c r="P1317" t="s">
        <v>43</v>
      </c>
      <c r="Q1317" t="s">
        <v>43</v>
      </c>
      <c r="R1317" t="s">
        <v>43</v>
      </c>
      <c r="W1317" s="1"/>
      <c r="Y1317" s="317"/>
      <c r="AC1317" s="317"/>
    </row>
    <row r="1318" spans="1:29">
      <c r="A1318">
        <v>1317</v>
      </c>
      <c r="B1318" t="s">
        <v>7344</v>
      </c>
      <c r="C1318" t="s">
        <v>13983</v>
      </c>
      <c r="D1318" t="s">
        <v>5942</v>
      </c>
      <c r="E1318" t="s">
        <v>6890</v>
      </c>
      <c r="F1318">
        <v>46149</v>
      </c>
      <c r="G1318" t="s">
        <v>5750</v>
      </c>
      <c r="I1318" s="1"/>
      <c r="J1318" t="s">
        <v>43</v>
      </c>
      <c r="K1318">
        <v>-1</v>
      </c>
      <c r="P1318" t="s">
        <v>43</v>
      </c>
      <c r="Q1318" t="s">
        <v>43</v>
      </c>
      <c r="R1318" t="s">
        <v>43</v>
      </c>
      <c r="W1318" s="1"/>
      <c r="Y1318" s="317"/>
      <c r="AC1318" s="317"/>
    </row>
    <row r="1319" spans="1:29">
      <c r="A1319">
        <v>1318</v>
      </c>
      <c r="B1319" t="s">
        <v>7374</v>
      </c>
      <c r="C1319" t="s">
        <v>7375</v>
      </c>
      <c r="D1319" t="s">
        <v>46</v>
      </c>
      <c r="E1319" t="s">
        <v>3282</v>
      </c>
      <c r="F1319">
        <v>46113</v>
      </c>
      <c r="G1319" t="s">
        <v>5750</v>
      </c>
      <c r="I1319" s="1"/>
      <c r="J1319" t="s">
        <v>43</v>
      </c>
      <c r="K1319">
        <v>-1</v>
      </c>
      <c r="P1319" t="s">
        <v>43</v>
      </c>
      <c r="Q1319" t="s">
        <v>43</v>
      </c>
      <c r="R1319" t="s">
        <v>43</v>
      </c>
      <c r="W1319" s="1"/>
      <c r="Y1319" s="317"/>
      <c r="AC1319" s="317"/>
    </row>
    <row r="1320" spans="1:29">
      <c r="A1320">
        <v>1319</v>
      </c>
      <c r="B1320" t="s">
        <v>7371</v>
      </c>
      <c r="C1320" t="s">
        <v>7372</v>
      </c>
      <c r="D1320" t="s">
        <v>46</v>
      </c>
      <c r="E1320" t="s">
        <v>5829</v>
      </c>
      <c r="F1320">
        <v>46183</v>
      </c>
      <c r="G1320" t="s">
        <v>5750</v>
      </c>
      <c r="I1320" s="1"/>
      <c r="J1320" t="s">
        <v>43</v>
      </c>
      <c r="K1320">
        <v>-1</v>
      </c>
      <c r="P1320" t="s">
        <v>43</v>
      </c>
      <c r="Q1320" t="s">
        <v>43</v>
      </c>
      <c r="R1320" t="s">
        <v>43</v>
      </c>
      <c r="W1320" s="1"/>
      <c r="Y1320" s="317"/>
      <c r="AC1320" s="317"/>
    </row>
    <row r="1321" spans="1:29">
      <c r="A1321">
        <v>1320</v>
      </c>
      <c r="B1321" t="s">
        <v>7380</v>
      </c>
      <c r="C1321" t="s">
        <v>7381</v>
      </c>
      <c r="D1321" t="s">
        <v>46</v>
      </c>
      <c r="E1321" t="s">
        <v>5829</v>
      </c>
      <c r="F1321">
        <v>46195</v>
      </c>
      <c r="G1321" t="s">
        <v>5750</v>
      </c>
      <c r="I1321" s="1"/>
      <c r="J1321" t="s">
        <v>43</v>
      </c>
      <c r="K1321">
        <v>-1</v>
      </c>
      <c r="P1321" t="s">
        <v>43</v>
      </c>
      <c r="Q1321" t="s">
        <v>43</v>
      </c>
      <c r="R1321" t="s">
        <v>43</v>
      </c>
      <c r="W1321" s="1"/>
      <c r="Y1321" s="317"/>
      <c r="AC1321" s="317"/>
    </row>
    <row r="1322" spans="1:29">
      <c r="A1322">
        <v>1321</v>
      </c>
      <c r="B1322" t="s">
        <v>7349</v>
      </c>
      <c r="C1322" t="s">
        <v>7350</v>
      </c>
      <c r="D1322" t="s">
        <v>6418</v>
      </c>
      <c r="E1322" t="s">
        <v>6904</v>
      </c>
      <c r="F1322">
        <v>46101</v>
      </c>
      <c r="G1322" t="s">
        <v>5750</v>
      </c>
      <c r="I1322" s="1"/>
      <c r="J1322" t="s">
        <v>43</v>
      </c>
      <c r="K1322">
        <v>-1</v>
      </c>
      <c r="P1322" t="s">
        <v>43</v>
      </c>
      <c r="Q1322" t="s">
        <v>43</v>
      </c>
      <c r="R1322" t="s">
        <v>43</v>
      </c>
      <c r="W1322" s="1"/>
      <c r="Y1322" s="317"/>
      <c r="AC1322" s="317"/>
    </row>
    <row r="1323" spans="1:29">
      <c r="A1323">
        <v>1322</v>
      </c>
      <c r="B1323" t="s">
        <v>7330</v>
      </c>
      <c r="C1323" t="s">
        <v>7331</v>
      </c>
      <c r="D1323" t="s">
        <v>6418</v>
      </c>
      <c r="E1323" t="s">
        <v>6904</v>
      </c>
      <c r="F1323">
        <v>46083</v>
      </c>
      <c r="G1323" t="s">
        <v>5750</v>
      </c>
      <c r="I1323" s="1"/>
      <c r="J1323" t="s">
        <v>43</v>
      </c>
      <c r="K1323">
        <v>-1</v>
      </c>
      <c r="P1323" t="s">
        <v>43</v>
      </c>
      <c r="Q1323" t="s">
        <v>43</v>
      </c>
      <c r="R1323" t="s">
        <v>43</v>
      </c>
      <c r="W1323" s="1"/>
      <c r="Y1323" s="317"/>
      <c r="AC1323" s="317"/>
    </row>
    <row r="1324" spans="1:29">
      <c r="A1324">
        <v>1323</v>
      </c>
      <c r="B1324" t="s">
        <v>7392</v>
      </c>
      <c r="C1324" t="s">
        <v>7393</v>
      </c>
      <c r="D1324" t="s">
        <v>6418</v>
      </c>
      <c r="E1324" t="s">
        <v>6420</v>
      </c>
      <c r="F1324">
        <v>46113</v>
      </c>
      <c r="G1324" t="s">
        <v>5750</v>
      </c>
      <c r="I1324" s="1"/>
      <c r="J1324" t="s">
        <v>43</v>
      </c>
      <c r="K1324">
        <v>-1</v>
      </c>
      <c r="P1324" t="s">
        <v>43</v>
      </c>
      <c r="Q1324" t="s">
        <v>43</v>
      </c>
      <c r="R1324" t="s">
        <v>43</v>
      </c>
      <c r="W1324" s="1"/>
      <c r="Y1324" s="317"/>
      <c r="AC1324" s="317"/>
    </row>
    <row r="1325" spans="1:29">
      <c r="A1325">
        <v>1324</v>
      </c>
      <c r="B1325" t="s">
        <v>7390</v>
      </c>
      <c r="C1325" t="s">
        <v>7391</v>
      </c>
      <c r="D1325" t="s">
        <v>6418</v>
      </c>
      <c r="E1325" t="s">
        <v>7186</v>
      </c>
      <c r="F1325">
        <v>46113</v>
      </c>
      <c r="G1325" t="s">
        <v>5750</v>
      </c>
      <c r="I1325" s="1"/>
      <c r="J1325" t="s">
        <v>43</v>
      </c>
      <c r="K1325">
        <v>-1</v>
      </c>
      <c r="P1325" t="s">
        <v>43</v>
      </c>
      <c r="Q1325" t="s">
        <v>43</v>
      </c>
      <c r="R1325" t="s">
        <v>43</v>
      </c>
      <c r="W1325" s="1"/>
      <c r="Y1325" s="317"/>
      <c r="AC1325" s="317"/>
    </row>
    <row r="1326" spans="1:29">
      <c r="A1326">
        <v>1325</v>
      </c>
      <c r="B1326" t="s">
        <v>7394</v>
      </c>
      <c r="C1326" t="s">
        <v>7249</v>
      </c>
      <c r="D1326" t="s">
        <v>6418</v>
      </c>
      <c r="E1326" t="s">
        <v>6967</v>
      </c>
      <c r="F1326">
        <v>46113</v>
      </c>
      <c r="G1326" t="s">
        <v>5750</v>
      </c>
      <c r="I1326" s="1"/>
      <c r="J1326" t="s">
        <v>43</v>
      </c>
      <c r="K1326">
        <v>-1</v>
      </c>
      <c r="P1326" t="s">
        <v>43</v>
      </c>
      <c r="Q1326" t="s">
        <v>43</v>
      </c>
      <c r="R1326" t="s">
        <v>43</v>
      </c>
      <c r="W1326" s="1"/>
      <c r="Y1326" s="317"/>
      <c r="AC1326" s="317"/>
    </row>
    <row r="1327" spans="1:29">
      <c r="A1327">
        <v>1326</v>
      </c>
      <c r="B1327" t="s">
        <v>7387</v>
      </c>
      <c r="C1327" t="s">
        <v>7388</v>
      </c>
      <c r="D1327" t="s">
        <v>6418</v>
      </c>
      <c r="E1327" t="s">
        <v>6980</v>
      </c>
      <c r="F1327">
        <v>46113</v>
      </c>
      <c r="G1327" t="s">
        <v>5750</v>
      </c>
      <c r="I1327" s="1"/>
      <c r="J1327" t="s">
        <v>43</v>
      </c>
      <c r="K1327">
        <v>-1</v>
      </c>
      <c r="P1327" t="s">
        <v>43</v>
      </c>
      <c r="Q1327" t="s">
        <v>43</v>
      </c>
      <c r="R1327" t="s">
        <v>43</v>
      </c>
      <c r="W1327" s="1"/>
      <c r="Y1327" s="317"/>
      <c r="AC1327" s="317"/>
    </row>
    <row r="1328" spans="1:29">
      <c r="A1328">
        <v>1327</v>
      </c>
      <c r="B1328" t="s">
        <v>13984</v>
      </c>
      <c r="C1328" t="s">
        <v>13985</v>
      </c>
      <c r="D1328" t="s">
        <v>6418</v>
      </c>
      <c r="E1328" t="s">
        <v>6967</v>
      </c>
      <c r="F1328" t="s">
        <v>12560</v>
      </c>
      <c r="G1328">
        <v>46062</v>
      </c>
      <c r="I1328" s="1"/>
      <c r="J1328" t="s">
        <v>43</v>
      </c>
      <c r="K1328">
        <v>-1</v>
      </c>
      <c r="P1328" t="s">
        <v>43</v>
      </c>
      <c r="Q1328" t="s">
        <v>43</v>
      </c>
      <c r="R1328" t="s">
        <v>43</v>
      </c>
      <c r="W1328" s="1"/>
      <c r="Y1328" s="317"/>
      <c r="AC1328" s="317"/>
    </row>
    <row r="1329" spans="1:29">
      <c r="A1329">
        <v>1328</v>
      </c>
      <c r="B1329" t="s">
        <v>7347</v>
      </c>
      <c r="C1329" t="s">
        <v>7348</v>
      </c>
      <c r="D1329" t="s">
        <v>6418</v>
      </c>
      <c r="E1329" t="s">
        <v>6955</v>
      </c>
      <c r="F1329">
        <v>46132</v>
      </c>
      <c r="G1329" t="s">
        <v>5750</v>
      </c>
      <c r="I1329" s="1"/>
      <c r="J1329" t="s">
        <v>43</v>
      </c>
      <c r="K1329">
        <v>-1</v>
      </c>
      <c r="P1329" t="s">
        <v>43</v>
      </c>
      <c r="Q1329" t="s">
        <v>43</v>
      </c>
      <c r="R1329" t="s">
        <v>43</v>
      </c>
      <c r="W1329" s="1"/>
      <c r="Y1329" s="317"/>
      <c r="AC1329" s="317"/>
    </row>
    <row r="1330" spans="1:29">
      <c r="A1330">
        <v>1329</v>
      </c>
      <c r="B1330" t="s">
        <v>13986</v>
      </c>
      <c r="C1330" t="s">
        <v>13987</v>
      </c>
      <c r="D1330" t="s">
        <v>46</v>
      </c>
      <c r="E1330" t="s">
        <v>6161</v>
      </c>
      <c r="F1330" t="s">
        <v>13988</v>
      </c>
      <c r="G1330">
        <v>46065</v>
      </c>
      <c r="I1330" s="1"/>
      <c r="J1330" t="s">
        <v>43</v>
      </c>
      <c r="K1330">
        <v>-1</v>
      </c>
      <c r="P1330" t="s">
        <v>43</v>
      </c>
      <c r="Q1330" t="s">
        <v>43</v>
      </c>
      <c r="R1330" t="s">
        <v>43</v>
      </c>
      <c r="W1330" s="1"/>
      <c r="Y1330" s="317"/>
      <c r="AC1330" s="317"/>
    </row>
    <row r="1331" spans="1:29">
      <c r="A1331">
        <v>1330</v>
      </c>
      <c r="B1331" t="s">
        <v>13989</v>
      </c>
      <c r="C1331" t="s">
        <v>13990</v>
      </c>
      <c r="D1331" t="s">
        <v>46</v>
      </c>
      <c r="E1331" t="s">
        <v>6161</v>
      </c>
      <c r="F1331">
        <v>46056</v>
      </c>
      <c r="G1331">
        <v>46055</v>
      </c>
      <c r="I1331" s="1"/>
      <c r="J1331" t="s">
        <v>43</v>
      </c>
      <c r="K1331">
        <v>-1</v>
      </c>
      <c r="P1331" t="s">
        <v>43</v>
      </c>
      <c r="Q1331" t="s">
        <v>43</v>
      </c>
      <c r="R1331" t="s">
        <v>43</v>
      </c>
      <c r="W1331" s="1"/>
      <c r="Y1331" s="317"/>
      <c r="AC1331" s="317"/>
    </row>
    <row r="1332" spans="1:29">
      <c r="A1332">
        <v>1331</v>
      </c>
      <c r="B1332" t="s">
        <v>13991</v>
      </c>
      <c r="C1332" t="s">
        <v>13992</v>
      </c>
      <c r="D1332" t="s">
        <v>46</v>
      </c>
      <c r="E1332" t="s">
        <v>6161</v>
      </c>
      <c r="F1332" t="s">
        <v>13993</v>
      </c>
      <c r="G1332">
        <v>46066</v>
      </c>
      <c r="I1332" s="1"/>
      <c r="J1332" t="s">
        <v>43</v>
      </c>
      <c r="K1332">
        <v>-1</v>
      </c>
      <c r="P1332" t="s">
        <v>43</v>
      </c>
      <c r="Q1332" t="s">
        <v>43</v>
      </c>
      <c r="R1332" t="s">
        <v>43</v>
      </c>
      <c r="W1332" s="1"/>
      <c r="Y1332" s="317"/>
      <c r="AC1332" s="317"/>
    </row>
    <row r="1333" spans="1:29">
      <c r="A1333">
        <v>1332</v>
      </c>
      <c r="B1333" t="s">
        <v>13994</v>
      </c>
      <c r="C1333" t="s">
        <v>13995</v>
      </c>
      <c r="D1333" t="s">
        <v>46</v>
      </c>
      <c r="E1333" t="s">
        <v>6208</v>
      </c>
      <c r="F1333">
        <v>46073</v>
      </c>
      <c r="G1333">
        <v>46071</v>
      </c>
      <c r="I1333" s="1"/>
      <c r="J1333" t="s">
        <v>43</v>
      </c>
      <c r="K1333">
        <v>-1</v>
      </c>
      <c r="P1333" t="s">
        <v>43</v>
      </c>
      <c r="Q1333" t="s">
        <v>43</v>
      </c>
      <c r="R1333" t="s">
        <v>43</v>
      </c>
      <c r="W1333" s="1"/>
      <c r="Y1333" s="317"/>
      <c r="AC1333" s="317"/>
    </row>
    <row r="1334" spans="1:29">
      <c r="A1334">
        <v>1333</v>
      </c>
      <c r="B1334" t="s">
        <v>13996</v>
      </c>
      <c r="C1334" t="s">
        <v>13997</v>
      </c>
      <c r="D1334" t="s">
        <v>46</v>
      </c>
      <c r="E1334" t="s">
        <v>6161</v>
      </c>
      <c r="F1334" t="s">
        <v>11478</v>
      </c>
      <c r="G1334">
        <v>46059</v>
      </c>
      <c r="I1334" s="1"/>
      <c r="J1334" t="s">
        <v>43</v>
      </c>
      <c r="K1334">
        <v>-1</v>
      </c>
      <c r="P1334" t="s">
        <v>43</v>
      </c>
      <c r="Q1334" t="s">
        <v>43</v>
      </c>
      <c r="R1334" t="s">
        <v>43</v>
      </c>
      <c r="W1334" s="1"/>
      <c r="Y1334" s="317"/>
      <c r="AC1334" s="317"/>
    </row>
    <row r="1335" spans="1:29">
      <c r="A1335">
        <v>1334</v>
      </c>
      <c r="B1335" t="s">
        <v>13998</v>
      </c>
      <c r="C1335" t="s">
        <v>13999</v>
      </c>
      <c r="D1335" t="s">
        <v>46</v>
      </c>
      <c r="E1335" t="s">
        <v>6161</v>
      </c>
      <c r="F1335" t="s">
        <v>11478</v>
      </c>
      <c r="G1335">
        <v>46059</v>
      </c>
      <c r="I1335" s="1"/>
      <c r="J1335" t="s">
        <v>43</v>
      </c>
      <c r="K1335">
        <v>-1</v>
      </c>
      <c r="P1335" t="s">
        <v>43</v>
      </c>
      <c r="Q1335" t="s">
        <v>43</v>
      </c>
      <c r="R1335" t="s">
        <v>43</v>
      </c>
      <c r="W1335" s="1"/>
      <c r="Y1335" s="317"/>
      <c r="AC1335" s="317"/>
    </row>
    <row r="1336" spans="1:29">
      <c r="A1336">
        <v>1335</v>
      </c>
      <c r="B1336" t="s">
        <v>14000</v>
      </c>
      <c r="C1336" t="s">
        <v>14001</v>
      </c>
      <c r="D1336" t="s">
        <v>46</v>
      </c>
      <c r="E1336" t="s">
        <v>6161</v>
      </c>
      <c r="F1336" t="s">
        <v>11478</v>
      </c>
      <c r="G1336">
        <v>46059</v>
      </c>
      <c r="I1336" s="1"/>
      <c r="J1336" t="s">
        <v>43</v>
      </c>
      <c r="K1336">
        <v>-1</v>
      </c>
      <c r="P1336" t="s">
        <v>43</v>
      </c>
      <c r="Q1336" t="s">
        <v>43</v>
      </c>
      <c r="R1336" t="s">
        <v>43</v>
      </c>
      <c r="W1336" s="1"/>
      <c r="Y1336" s="317"/>
      <c r="AC1336" s="317"/>
    </row>
    <row r="1337" spans="1:29">
      <c r="A1337">
        <v>1336</v>
      </c>
      <c r="B1337" t="s">
        <v>14002</v>
      </c>
      <c r="C1337" t="s">
        <v>14003</v>
      </c>
      <c r="D1337" t="s">
        <v>46</v>
      </c>
      <c r="E1337" t="s">
        <v>6161</v>
      </c>
      <c r="F1337" t="s">
        <v>11478</v>
      </c>
      <c r="G1337">
        <v>46059</v>
      </c>
      <c r="I1337" s="1"/>
      <c r="J1337" t="s">
        <v>43</v>
      </c>
      <c r="K1337">
        <v>-1</v>
      </c>
      <c r="P1337" t="s">
        <v>43</v>
      </c>
      <c r="Q1337" t="s">
        <v>43</v>
      </c>
      <c r="R1337" t="s">
        <v>43</v>
      </c>
      <c r="W1337" s="1"/>
      <c r="Y1337" s="317"/>
      <c r="AC1337" s="317"/>
    </row>
    <row r="1338" spans="1:29">
      <c r="A1338">
        <v>1337</v>
      </c>
      <c r="B1338" t="s">
        <v>14004</v>
      </c>
      <c r="C1338" t="s">
        <v>14005</v>
      </c>
      <c r="D1338" t="s">
        <v>46</v>
      </c>
      <c r="E1338" t="s">
        <v>5748</v>
      </c>
      <c r="F1338">
        <v>46059</v>
      </c>
      <c r="G1338">
        <v>46058</v>
      </c>
      <c r="I1338" s="1"/>
      <c r="J1338" t="s">
        <v>43</v>
      </c>
      <c r="K1338">
        <v>-1</v>
      </c>
      <c r="P1338" t="s">
        <v>43</v>
      </c>
      <c r="Q1338" t="s">
        <v>43</v>
      </c>
      <c r="R1338" t="s">
        <v>43</v>
      </c>
      <c r="W1338" s="1"/>
      <c r="Y1338" s="317"/>
      <c r="AC1338" s="317"/>
    </row>
    <row r="1339" spans="1:29">
      <c r="A1339">
        <v>1338</v>
      </c>
      <c r="B1339" t="s">
        <v>14006</v>
      </c>
      <c r="C1339" t="s">
        <v>14007</v>
      </c>
      <c r="D1339" t="s">
        <v>46</v>
      </c>
      <c r="E1339" t="s">
        <v>6208</v>
      </c>
      <c r="F1339" t="s">
        <v>14008</v>
      </c>
      <c r="G1339">
        <v>46060</v>
      </c>
      <c r="I1339" s="1"/>
      <c r="J1339" t="s">
        <v>43</v>
      </c>
      <c r="K1339">
        <v>-1</v>
      </c>
      <c r="P1339" t="s">
        <v>43</v>
      </c>
      <c r="Q1339" t="s">
        <v>43</v>
      </c>
      <c r="R1339" t="s">
        <v>43</v>
      </c>
      <c r="W1339" s="1"/>
      <c r="Y1339" s="317"/>
      <c r="AC1339" s="317"/>
    </row>
    <row r="1340" spans="1:29">
      <c r="A1340">
        <v>1339</v>
      </c>
      <c r="B1340" t="s">
        <v>14009</v>
      </c>
      <c r="C1340" t="s">
        <v>14010</v>
      </c>
      <c r="D1340" t="s">
        <v>46</v>
      </c>
      <c r="E1340" t="s">
        <v>6208</v>
      </c>
      <c r="F1340">
        <v>46073</v>
      </c>
      <c r="G1340">
        <v>46071</v>
      </c>
      <c r="I1340" s="1"/>
      <c r="J1340" t="s">
        <v>43</v>
      </c>
      <c r="K1340">
        <v>-1</v>
      </c>
      <c r="P1340" t="s">
        <v>43</v>
      </c>
      <c r="Q1340" t="s">
        <v>43</v>
      </c>
      <c r="R1340" t="s">
        <v>43</v>
      </c>
      <c r="W1340" s="1"/>
      <c r="Y1340" s="317"/>
      <c r="AC1340" s="317"/>
    </row>
    <row r="1341" spans="1:29">
      <c r="A1341">
        <v>1340</v>
      </c>
      <c r="B1341" t="s">
        <v>14011</v>
      </c>
      <c r="C1341" t="s">
        <v>14012</v>
      </c>
      <c r="D1341" t="s">
        <v>5942</v>
      </c>
      <c r="E1341" t="s">
        <v>6890</v>
      </c>
      <c r="F1341">
        <v>46065</v>
      </c>
      <c r="G1341">
        <v>46064</v>
      </c>
      <c r="I1341" s="1"/>
      <c r="J1341" t="s">
        <v>43</v>
      </c>
      <c r="K1341">
        <v>-1</v>
      </c>
      <c r="P1341" t="s">
        <v>43</v>
      </c>
      <c r="Q1341" t="s">
        <v>43</v>
      </c>
      <c r="R1341" t="s">
        <v>43</v>
      </c>
      <c r="W1341" s="1"/>
      <c r="Y1341" s="317"/>
      <c r="AC1341" s="317"/>
    </row>
    <row r="1342" spans="1:29">
      <c r="A1342">
        <v>1341</v>
      </c>
      <c r="B1342" t="s">
        <v>6123</v>
      </c>
      <c r="C1342" t="s">
        <v>6124</v>
      </c>
      <c r="D1342" t="s">
        <v>5772</v>
      </c>
      <c r="E1342" t="s">
        <v>5775</v>
      </c>
      <c r="F1342">
        <v>46113</v>
      </c>
      <c r="G1342">
        <v>46101</v>
      </c>
      <c r="I1342" s="1"/>
      <c r="J1342" t="s">
        <v>43</v>
      </c>
      <c r="K1342">
        <v>-1</v>
      </c>
      <c r="P1342" t="s">
        <v>43</v>
      </c>
      <c r="Q1342" t="s">
        <v>43</v>
      </c>
      <c r="R1342" t="s">
        <v>43</v>
      </c>
      <c r="W1342" s="1"/>
      <c r="Y1342" s="317"/>
      <c r="AC1342" s="317"/>
    </row>
    <row r="1343" spans="1:29">
      <c r="A1343">
        <v>1342</v>
      </c>
      <c r="B1343" t="s">
        <v>14013</v>
      </c>
      <c r="C1343" t="s">
        <v>14014</v>
      </c>
      <c r="D1343" t="s">
        <v>5942</v>
      </c>
      <c r="E1343" t="s">
        <v>6890</v>
      </c>
      <c r="F1343">
        <v>46062</v>
      </c>
      <c r="G1343">
        <v>46061</v>
      </c>
      <c r="I1343" s="1"/>
      <c r="J1343" t="s">
        <v>43</v>
      </c>
      <c r="K1343">
        <v>-1</v>
      </c>
      <c r="P1343" t="s">
        <v>43</v>
      </c>
      <c r="Q1343" t="s">
        <v>43</v>
      </c>
      <c r="R1343" t="s">
        <v>43</v>
      </c>
      <c r="W1343" s="1"/>
      <c r="Y1343" s="317"/>
      <c r="AC1343" s="317"/>
    </row>
    <row r="1344" spans="1:29">
      <c r="A1344">
        <v>1343</v>
      </c>
      <c r="B1344" t="s">
        <v>7400</v>
      </c>
      <c r="C1344" t="s">
        <v>7401</v>
      </c>
      <c r="D1344" t="s">
        <v>5942</v>
      </c>
      <c r="E1344" t="s">
        <v>6890</v>
      </c>
      <c r="F1344">
        <v>46296</v>
      </c>
      <c r="I1344" s="1"/>
      <c r="J1344" t="s">
        <v>43</v>
      </c>
      <c r="K1344">
        <v>-1</v>
      </c>
      <c r="P1344" t="s">
        <v>43</v>
      </c>
      <c r="Q1344" t="s">
        <v>43</v>
      </c>
      <c r="R1344" t="s">
        <v>43</v>
      </c>
      <c r="W1344" s="1"/>
      <c r="Y1344" s="317"/>
      <c r="AC1344" s="317"/>
    </row>
    <row r="1345" spans="1:29">
      <c r="A1345">
        <v>1344</v>
      </c>
      <c r="B1345" t="s">
        <v>7403</v>
      </c>
      <c r="C1345" t="s">
        <v>7404</v>
      </c>
      <c r="D1345" t="s">
        <v>5942</v>
      </c>
      <c r="E1345" t="s">
        <v>6890</v>
      </c>
      <c r="F1345">
        <v>46296</v>
      </c>
      <c r="I1345" s="1"/>
      <c r="J1345" t="s">
        <v>43</v>
      </c>
      <c r="K1345">
        <v>-1</v>
      </c>
      <c r="P1345" t="s">
        <v>43</v>
      </c>
      <c r="Q1345" t="s">
        <v>43</v>
      </c>
      <c r="R1345" t="s">
        <v>43</v>
      </c>
      <c r="W1345" s="1"/>
      <c r="Y1345" s="317"/>
      <c r="AC1345" s="317"/>
    </row>
    <row r="1346" spans="1:29">
      <c r="A1346">
        <v>1345</v>
      </c>
      <c r="B1346" t="s">
        <v>7406</v>
      </c>
      <c r="C1346" t="s">
        <v>7407</v>
      </c>
      <c r="D1346" t="s">
        <v>5942</v>
      </c>
      <c r="E1346" t="s">
        <v>6890</v>
      </c>
      <c r="F1346">
        <v>46296</v>
      </c>
      <c r="I1346" s="1"/>
      <c r="J1346" t="s">
        <v>43</v>
      </c>
      <c r="K1346">
        <v>-1</v>
      </c>
      <c r="P1346" t="s">
        <v>43</v>
      </c>
      <c r="Q1346" t="s">
        <v>43</v>
      </c>
      <c r="R1346" t="s">
        <v>43</v>
      </c>
      <c r="W1346" s="1"/>
      <c r="Y1346" s="317"/>
      <c r="AC1346" s="317"/>
    </row>
    <row r="1347" spans="1:29">
      <c r="A1347">
        <v>1346</v>
      </c>
      <c r="B1347" t="s">
        <v>7408</v>
      </c>
      <c r="C1347" t="s">
        <v>7409</v>
      </c>
      <c r="D1347" t="s">
        <v>5942</v>
      </c>
      <c r="E1347" t="s">
        <v>6890</v>
      </c>
      <c r="F1347">
        <v>46296</v>
      </c>
      <c r="I1347" s="1"/>
      <c r="J1347" t="s">
        <v>43</v>
      </c>
      <c r="K1347">
        <v>-1</v>
      </c>
      <c r="P1347" t="s">
        <v>43</v>
      </c>
      <c r="Q1347" t="s">
        <v>43</v>
      </c>
      <c r="R1347" t="s">
        <v>43</v>
      </c>
      <c r="W1347" s="1"/>
      <c r="Y1347" s="317"/>
      <c r="AC1347" s="317"/>
    </row>
    <row r="1348" spans="1:29">
      <c r="A1348">
        <v>1347</v>
      </c>
      <c r="B1348" t="s">
        <v>7410</v>
      </c>
      <c r="C1348" t="s">
        <v>7411</v>
      </c>
      <c r="D1348" t="s">
        <v>5942</v>
      </c>
      <c r="E1348" t="s">
        <v>6890</v>
      </c>
      <c r="F1348">
        <v>46296</v>
      </c>
      <c r="I1348" s="1"/>
      <c r="J1348" t="s">
        <v>43</v>
      </c>
      <c r="K1348">
        <v>-1</v>
      </c>
      <c r="P1348" t="s">
        <v>43</v>
      </c>
      <c r="Q1348" t="s">
        <v>43</v>
      </c>
      <c r="R1348" t="s">
        <v>43</v>
      </c>
      <c r="W1348" s="1"/>
      <c r="Y1348" s="317"/>
      <c r="AC1348" s="317"/>
    </row>
    <row r="1349" spans="1:29">
      <c r="A1349">
        <v>1348</v>
      </c>
      <c r="B1349" t="s">
        <v>7412</v>
      </c>
      <c r="C1349" t="s">
        <v>14015</v>
      </c>
      <c r="D1349" t="s">
        <v>5942</v>
      </c>
      <c r="E1349" t="s">
        <v>6890</v>
      </c>
      <c r="F1349">
        <v>46296</v>
      </c>
      <c r="I1349" s="1"/>
      <c r="J1349" t="s">
        <v>43</v>
      </c>
      <c r="K1349">
        <v>-1</v>
      </c>
      <c r="P1349" t="s">
        <v>43</v>
      </c>
      <c r="Q1349" t="s">
        <v>43</v>
      </c>
      <c r="R1349" t="s">
        <v>43</v>
      </c>
      <c r="W1349" s="1"/>
      <c r="Y1349" s="317"/>
      <c r="AC1349" s="317"/>
    </row>
    <row r="1350" spans="1:29">
      <c r="A1350">
        <v>1349</v>
      </c>
      <c r="B1350" t="s">
        <v>7414</v>
      </c>
      <c r="C1350" t="s">
        <v>7415</v>
      </c>
      <c r="D1350" t="s">
        <v>5942</v>
      </c>
      <c r="E1350" t="s">
        <v>6890</v>
      </c>
      <c r="F1350">
        <v>46296</v>
      </c>
      <c r="I1350" s="1"/>
      <c r="J1350" t="s">
        <v>43</v>
      </c>
      <c r="K1350">
        <v>-1</v>
      </c>
      <c r="P1350" t="s">
        <v>43</v>
      </c>
      <c r="Q1350" t="s">
        <v>43</v>
      </c>
      <c r="R1350" t="s">
        <v>43</v>
      </c>
      <c r="W1350" s="1"/>
      <c r="Y1350" s="317"/>
      <c r="AC1350" s="317"/>
    </row>
    <row r="1351" spans="1:29">
      <c r="A1351">
        <v>1350</v>
      </c>
      <c r="B1351" t="s">
        <v>7416</v>
      </c>
      <c r="C1351" t="s">
        <v>7417</v>
      </c>
      <c r="D1351" t="s">
        <v>5942</v>
      </c>
      <c r="E1351" t="s">
        <v>6890</v>
      </c>
      <c r="F1351">
        <v>46296</v>
      </c>
      <c r="I1351" s="1"/>
      <c r="J1351" t="s">
        <v>43</v>
      </c>
      <c r="K1351">
        <v>-1</v>
      </c>
      <c r="P1351" t="s">
        <v>43</v>
      </c>
      <c r="Q1351" t="s">
        <v>43</v>
      </c>
      <c r="R1351" t="s">
        <v>43</v>
      </c>
      <c r="W1351" s="1"/>
      <c r="Y1351" s="317"/>
      <c r="AC1351" s="317"/>
    </row>
    <row r="1352" spans="1:29">
      <c r="A1352">
        <v>1351</v>
      </c>
      <c r="B1352" t="s">
        <v>7418</v>
      </c>
      <c r="C1352" t="s">
        <v>14016</v>
      </c>
      <c r="D1352" t="s">
        <v>5942</v>
      </c>
      <c r="E1352" t="s">
        <v>6890</v>
      </c>
      <c r="F1352">
        <v>46296</v>
      </c>
      <c r="I1352" s="1"/>
      <c r="J1352" t="s">
        <v>43</v>
      </c>
      <c r="K1352">
        <v>-1</v>
      </c>
      <c r="P1352" t="s">
        <v>43</v>
      </c>
      <c r="Q1352" t="s">
        <v>43</v>
      </c>
      <c r="R1352" t="s">
        <v>43</v>
      </c>
      <c r="W1352" s="1"/>
      <c r="Y1352" s="317"/>
      <c r="AC1352" s="317"/>
    </row>
    <row r="1353" spans="1:29">
      <c r="A1353">
        <v>1352</v>
      </c>
      <c r="B1353" t="s">
        <v>7421</v>
      </c>
      <c r="C1353" t="s">
        <v>7422</v>
      </c>
      <c r="D1353" t="s">
        <v>5942</v>
      </c>
      <c r="E1353" t="s">
        <v>6890</v>
      </c>
      <c r="F1353">
        <v>46296</v>
      </c>
      <c r="I1353" s="1"/>
      <c r="J1353" t="s">
        <v>43</v>
      </c>
      <c r="K1353">
        <v>-1</v>
      </c>
      <c r="P1353" t="s">
        <v>43</v>
      </c>
      <c r="Q1353" t="s">
        <v>43</v>
      </c>
      <c r="R1353" t="s">
        <v>43</v>
      </c>
      <c r="W1353" s="1"/>
      <c r="Y1353" s="317"/>
      <c r="AC1353" s="317"/>
    </row>
    <row r="1354" spans="1:29">
      <c r="A1354">
        <v>1353</v>
      </c>
      <c r="B1354" t="s">
        <v>7423</v>
      </c>
      <c r="C1354" t="s">
        <v>7424</v>
      </c>
      <c r="D1354" t="s">
        <v>5942</v>
      </c>
      <c r="E1354" t="s">
        <v>6890</v>
      </c>
      <c r="F1354">
        <v>46296</v>
      </c>
      <c r="I1354" s="1"/>
      <c r="J1354" t="s">
        <v>43</v>
      </c>
      <c r="K1354">
        <v>-1</v>
      </c>
      <c r="P1354" t="s">
        <v>43</v>
      </c>
      <c r="Q1354" t="s">
        <v>43</v>
      </c>
      <c r="R1354" t="s">
        <v>43</v>
      </c>
      <c r="W1354" s="1"/>
      <c r="Y1354" s="317"/>
      <c r="AC1354" s="317"/>
    </row>
    <row r="1355" spans="1:29">
      <c r="A1355">
        <v>1354</v>
      </c>
      <c r="B1355" t="s">
        <v>7425</v>
      </c>
      <c r="C1355" t="s">
        <v>7426</v>
      </c>
      <c r="D1355" t="s">
        <v>5942</v>
      </c>
      <c r="E1355" t="s">
        <v>6890</v>
      </c>
      <c r="F1355">
        <v>46296</v>
      </c>
      <c r="I1355" s="1"/>
      <c r="J1355" t="s">
        <v>43</v>
      </c>
      <c r="K1355">
        <v>-1</v>
      </c>
      <c r="P1355" t="s">
        <v>43</v>
      </c>
      <c r="Q1355" t="s">
        <v>43</v>
      </c>
      <c r="R1355" t="s">
        <v>43</v>
      </c>
      <c r="W1355" s="1"/>
      <c r="Y1355" s="317"/>
      <c r="AC1355" s="317"/>
    </row>
    <row r="1356" spans="1:29">
      <c r="A1356">
        <v>1355</v>
      </c>
      <c r="B1356" t="s">
        <v>6405</v>
      </c>
      <c r="C1356" t="s">
        <v>14017</v>
      </c>
      <c r="D1356" t="s">
        <v>5942</v>
      </c>
      <c r="E1356" t="s">
        <v>6890</v>
      </c>
      <c r="F1356">
        <v>46056</v>
      </c>
      <c r="G1356">
        <v>46056</v>
      </c>
      <c r="I1356" s="1"/>
      <c r="J1356" t="s">
        <v>43</v>
      </c>
      <c r="K1356">
        <v>-1</v>
      </c>
      <c r="P1356" t="s">
        <v>43</v>
      </c>
      <c r="Q1356" t="s">
        <v>43</v>
      </c>
      <c r="R1356" t="s">
        <v>43</v>
      </c>
      <c r="W1356" s="1"/>
      <c r="Y1356" s="317"/>
      <c r="AC1356" s="317"/>
    </row>
    <row r="1357" spans="1:29">
      <c r="A1357">
        <v>1356</v>
      </c>
      <c r="B1357" t="s">
        <v>14018</v>
      </c>
      <c r="C1357" t="s">
        <v>14019</v>
      </c>
      <c r="D1357" t="s">
        <v>5942</v>
      </c>
      <c r="E1357" t="s">
        <v>6890</v>
      </c>
      <c r="F1357">
        <v>46071</v>
      </c>
      <c r="G1357">
        <v>46070</v>
      </c>
      <c r="I1357" s="1"/>
      <c r="J1357" t="s">
        <v>43</v>
      </c>
      <c r="K1357">
        <v>-1</v>
      </c>
      <c r="P1357" t="s">
        <v>43</v>
      </c>
      <c r="Q1357" t="s">
        <v>43</v>
      </c>
      <c r="R1357" t="s">
        <v>43</v>
      </c>
      <c r="W1357" s="1"/>
      <c r="Y1357" s="317"/>
      <c r="AC1357" s="317"/>
    </row>
    <row r="1358" spans="1:29">
      <c r="A1358">
        <v>1357</v>
      </c>
      <c r="B1358" t="s">
        <v>14020</v>
      </c>
      <c r="C1358" t="s">
        <v>14021</v>
      </c>
      <c r="D1358" t="s">
        <v>46</v>
      </c>
      <c r="E1358" t="s">
        <v>3282</v>
      </c>
      <c r="F1358">
        <v>46067</v>
      </c>
      <c r="G1358">
        <v>46066</v>
      </c>
      <c r="I1358" s="1"/>
      <c r="J1358" t="s">
        <v>43</v>
      </c>
      <c r="K1358">
        <v>-1</v>
      </c>
      <c r="P1358" t="s">
        <v>43</v>
      </c>
      <c r="Q1358" t="s">
        <v>43</v>
      </c>
      <c r="R1358" t="s">
        <v>43</v>
      </c>
      <c r="W1358" s="1"/>
      <c r="Y1358" s="317"/>
      <c r="AC1358" s="317"/>
    </row>
    <row r="1359" spans="1:29">
      <c r="A1359">
        <v>1358</v>
      </c>
      <c r="B1359" t="s">
        <v>7431</v>
      </c>
      <c r="C1359" t="s">
        <v>7432</v>
      </c>
      <c r="D1359" t="s">
        <v>46</v>
      </c>
      <c r="E1359" t="s">
        <v>5829</v>
      </c>
      <c r="F1359">
        <v>46224</v>
      </c>
      <c r="G1359" t="s">
        <v>5750</v>
      </c>
      <c r="I1359" s="1"/>
      <c r="J1359" t="s">
        <v>43</v>
      </c>
      <c r="K1359">
        <v>-1</v>
      </c>
      <c r="P1359" t="s">
        <v>43</v>
      </c>
      <c r="Q1359" t="s">
        <v>43</v>
      </c>
      <c r="R1359" t="s">
        <v>43</v>
      </c>
      <c r="W1359" s="1"/>
      <c r="Y1359" s="317"/>
      <c r="AC1359" s="317"/>
    </row>
    <row r="1360" spans="1:29">
      <c r="A1360">
        <v>1359</v>
      </c>
      <c r="B1360" t="s">
        <v>7434</v>
      </c>
      <c r="C1360" t="s">
        <v>7435</v>
      </c>
      <c r="D1360" t="s">
        <v>46</v>
      </c>
      <c r="E1360" t="s">
        <v>6055</v>
      </c>
      <c r="F1360">
        <v>46153</v>
      </c>
      <c r="G1360" t="s">
        <v>5750</v>
      </c>
      <c r="I1360" s="1"/>
      <c r="J1360" t="s">
        <v>43</v>
      </c>
      <c r="K1360">
        <v>-1</v>
      </c>
      <c r="P1360" t="s">
        <v>43</v>
      </c>
      <c r="Q1360" t="s">
        <v>43</v>
      </c>
      <c r="R1360" t="s">
        <v>43</v>
      </c>
      <c r="W1360" s="1"/>
      <c r="Y1360" s="317"/>
      <c r="AC1360" s="317"/>
    </row>
    <row r="1361" spans="1:29">
      <c r="A1361">
        <v>1360</v>
      </c>
      <c r="B1361" t="s">
        <v>14022</v>
      </c>
      <c r="C1361" t="s">
        <v>14023</v>
      </c>
      <c r="D1361" t="s">
        <v>46</v>
      </c>
      <c r="E1361" t="s">
        <v>6161</v>
      </c>
      <c r="F1361">
        <v>46074</v>
      </c>
      <c r="G1361">
        <v>46072</v>
      </c>
      <c r="I1361" s="1"/>
      <c r="J1361" t="s">
        <v>43</v>
      </c>
      <c r="K1361">
        <v>-1</v>
      </c>
      <c r="P1361" t="s">
        <v>43</v>
      </c>
      <c r="Q1361" t="s">
        <v>43</v>
      </c>
      <c r="R1361" t="s">
        <v>43</v>
      </c>
      <c r="W1361" s="1"/>
      <c r="Y1361" s="317"/>
      <c r="AC1361" s="317"/>
    </row>
    <row r="1362" spans="1:29">
      <c r="A1362">
        <v>1361</v>
      </c>
      <c r="B1362" t="s">
        <v>14024</v>
      </c>
      <c r="C1362" t="s">
        <v>14025</v>
      </c>
      <c r="D1362" t="s">
        <v>46</v>
      </c>
      <c r="E1362" t="s">
        <v>6161</v>
      </c>
      <c r="F1362">
        <v>46067</v>
      </c>
      <c r="G1362">
        <v>46065</v>
      </c>
      <c r="I1362" s="1"/>
      <c r="J1362" t="s">
        <v>43</v>
      </c>
      <c r="K1362">
        <v>-1</v>
      </c>
      <c r="P1362" t="s">
        <v>43</v>
      </c>
      <c r="Q1362" t="s">
        <v>43</v>
      </c>
      <c r="R1362" t="s">
        <v>43</v>
      </c>
      <c r="W1362" s="1"/>
      <c r="Y1362" s="317"/>
      <c r="AC1362" s="317"/>
    </row>
    <row r="1363" spans="1:29">
      <c r="A1363">
        <v>1362</v>
      </c>
      <c r="B1363" t="s">
        <v>14026</v>
      </c>
      <c r="C1363" t="s">
        <v>14027</v>
      </c>
      <c r="D1363" t="s">
        <v>46</v>
      </c>
      <c r="E1363" t="s">
        <v>6208</v>
      </c>
      <c r="F1363">
        <v>46077</v>
      </c>
      <c r="G1363">
        <v>46073</v>
      </c>
      <c r="I1363" s="1"/>
      <c r="J1363" t="s">
        <v>43</v>
      </c>
      <c r="K1363">
        <v>-1</v>
      </c>
      <c r="P1363" t="s">
        <v>43</v>
      </c>
      <c r="Q1363" t="s">
        <v>43</v>
      </c>
      <c r="R1363" t="s">
        <v>43</v>
      </c>
      <c r="W1363" s="1"/>
      <c r="Y1363" s="317"/>
      <c r="AC1363" s="317"/>
    </row>
    <row r="1364" spans="1:29">
      <c r="A1364">
        <v>1363</v>
      </c>
      <c r="B1364" t="s">
        <v>7436</v>
      </c>
      <c r="C1364" t="s">
        <v>7437</v>
      </c>
      <c r="D1364" t="s">
        <v>6418</v>
      </c>
      <c r="E1364" t="s">
        <v>6904</v>
      </c>
      <c r="F1364">
        <v>46125</v>
      </c>
      <c r="G1364" t="s">
        <v>5750</v>
      </c>
      <c r="I1364" s="1"/>
      <c r="J1364" t="s">
        <v>43</v>
      </c>
      <c r="K1364">
        <v>-1</v>
      </c>
      <c r="P1364" t="s">
        <v>43</v>
      </c>
      <c r="Q1364" t="s">
        <v>43</v>
      </c>
      <c r="R1364" t="s">
        <v>43</v>
      </c>
      <c r="W1364" s="1"/>
      <c r="Y1364" s="317"/>
      <c r="AC1364" s="317"/>
    </row>
    <row r="1365" spans="1:29">
      <c r="A1365">
        <v>1364</v>
      </c>
      <c r="B1365" t="s">
        <v>14028</v>
      </c>
      <c r="C1365" t="s">
        <v>14029</v>
      </c>
      <c r="D1365" t="s">
        <v>5772</v>
      </c>
      <c r="E1365" t="s">
        <v>5775</v>
      </c>
      <c r="I1365" s="1">
        <v>46058</v>
      </c>
      <c r="J1365">
        <v>2</v>
      </c>
      <c r="K1365">
        <v>-1</v>
      </c>
      <c r="L1365" t="s">
        <v>16353</v>
      </c>
      <c r="M1365" t="s">
        <v>13353</v>
      </c>
      <c r="N1365">
        <v>50056377</v>
      </c>
      <c r="O1365" t="s">
        <v>6518</v>
      </c>
      <c r="P1365" t="s">
        <v>43</v>
      </c>
      <c r="Q1365">
        <v>2</v>
      </c>
      <c r="R1365" t="s">
        <v>43</v>
      </c>
      <c r="W1365" s="1"/>
      <c r="Y1365" s="317"/>
      <c r="AC1365" s="317"/>
    </row>
    <row r="1366" spans="1:29">
      <c r="A1366">
        <v>1365</v>
      </c>
      <c r="B1366" t="s">
        <v>14030</v>
      </c>
      <c r="C1366" t="s">
        <v>14031</v>
      </c>
      <c r="D1366" t="s">
        <v>5772</v>
      </c>
      <c r="E1366" t="s">
        <v>5775</v>
      </c>
      <c r="I1366" s="1">
        <v>46058</v>
      </c>
      <c r="J1366">
        <v>2</v>
      </c>
      <c r="K1366">
        <v>-1</v>
      </c>
      <c r="L1366" t="s">
        <v>16353</v>
      </c>
      <c r="M1366" t="s">
        <v>13353</v>
      </c>
      <c r="N1366">
        <v>50056380</v>
      </c>
      <c r="O1366" t="s">
        <v>6518</v>
      </c>
      <c r="P1366" t="s">
        <v>43</v>
      </c>
      <c r="Q1366">
        <v>2</v>
      </c>
      <c r="R1366" t="s">
        <v>43</v>
      </c>
      <c r="W1366" s="1"/>
      <c r="Y1366" s="317"/>
      <c r="AC1366" s="317"/>
    </row>
    <row r="1367" spans="1:29">
      <c r="A1367">
        <v>1366</v>
      </c>
      <c r="B1367" t="s">
        <v>14032</v>
      </c>
      <c r="C1367" t="s">
        <v>14033</v>
      </c>
      <c r="D1367" t="s">
        <v>5942</v>
      </c>
      <c r="E1367" t="s">
        <v>6890</v>
      </c>
      <c r="F1367">
        <v>46071</v>
      </c>
      <c r="G1367">
        <v>46070</v>
      </c>
      <c r="I1367" s="1"/>
      <c r="J1367" t="s">
        <v>43</v>
      </c>
      <c r="K1367">
        <v>-1</v>
      </c>
      <c r="P1367" t="s">
        <v>43</v>
      </c>
      <c r="Q1367" t="s">
        <v>43</v>
      </c>
      <c r="R1367" t="s">
        <v>43</v>
      </c>
      <c r="W1367" s="1"/>
      <c r="Y1367" s="317"/>
      <c r="AC1367" s="317"/>
    </row>
    <row r="1368" spans="1:29">
      <c r="A1368">
        <v>1367</v>
      </c>
      <c r="B1368" t="s">
        <v>14034</v>
      </c>
      <c r="C1368" t="s">
        <v>14035</v>
      </c>
      <c r="D1368" t="s">
        <v>5942</v>
      </c>
      <c r="E1368" t="s">
        <v>6890</v>
      </c>
      <c r="F1368">
        <v>46071</v>
      </c>
      <c r="G1368">
        <v>46070</v>
      </c>
      <c r="I1368" s="1"/>
      <c r="J1368" t="s">
        <v>43</v>
      </c>
      <c r="K1368">
        <v>-1</v>
      </c>
      <c r="P1368" t="s">
        <v>43</v>
      </c>
      <c r="Q1368" t="s">
        <v>43</v>
      </c>
      <c r="R1368" t="s">
        <v>43</v>
      </c>
      <c r="W1368" s="1"/>
      <c r="Y1368" s="317"/>
      <c r="AC1368" s="317"/>
    </row>
    <row r="1369" spans="1:29">
      <c r="A1369">
        <v>1368</v>
      </c>
      <c r="B1369" t="s">
        <v>14036</v>
      </c>
      <c r="C1369" t="s">
        <v>14037</v>
      </c>
      <c r="D1369" t="s">
        <v>5942</v>
      </c>
      <c r="E1369" t="s">
        <v>6890</v>
      </c>
      <c r="F1369" t="s">
        <v>13676</v>
      </c>
      <c r="G1369">
        <v>46073</v>
      </c>
      <c r="I1369" s="1"/>
      <c r="J1369" t="s">
        <v>43</v>
      </c>
      <c r="K1369">
        <v>-1</v>
      </c>
      <c r="P1369" t="s">
        <v>43</v>
      </c>
      <c r="Q1369" t="s">
        <v>43</v>
      </c>
      <c r="R1369" t="s">
        <v>43</v>
      </c>
      <c r="W1369" s="1"/>
      <c r="Y1369" s="317"/>
      <c r="AC1369" s="317"/>
    </row>
    <row r="1370" spans="1:29">
      <c r="A1370">
        <v>1369</v>
      </c>
      <c r="B1370" t="s">
        <v>14038</v>
      </c>
      <c r="C1370" t="s">
        <v>14039</v>
      </c>
      <c r="D1370" t="s">
        <v>5942</v>
      </c>
      <c r="E1370" t="s">
        <v>6890</v>
      </c>
      <c r="F1370">
        <v>46071</v>
      </c>
      <c r="G1370">
        <v>46070</v>
      </c>
      <c r="I1370" s="1"/>
      <c r="J1370" t="s">
        <v>43</v>
      </c>
      <c r="K1370">
        <v>-1</v>
      </c>
      <c r="P1370" t="s">
        <v>43</v>
      </c>
      <c r="Q1370" t="s">
        <v>43</v>
      </c>
      <c r="R1370" t="s">
        <v>43</v>
      </c>
      <c r="W1370" s="1"/>
      <c r="Y1370" s="317"/>
      <c r="AC1370" s="317"/>
    </row>
    <row r="1371" spans="1:29">
      <c r="A1371">
        <v>1370</v>
      </c>
      <c r="B1371" t="s">
        <v>7456</v>
      </c>
      <c r="C1371" t="s">
        <v>14040</v>
      </c>
      <c r="D1371" t="s">
        <v>5942</v>
      </c>
      <c r="E1371" t="s">
        <v>6890</v>
      </c>
      <c r="F1371">
        <v>46174</v>
      </c>
      <c r="G1371" t="s">
        <v>5750</v>
      </c>
      <c r="I1371" s="1"/>
      <c r="J1371" t="s">
        <v>43</v>
      </c>
      <c r="K1371">
        <v>-1</v>
      </c>
      <c r="P1371" t="s">
        <v>43</v>
      </c>
      <c r="Q1371" t="s">
        <v>43</v>
      </c>
      <c r="R1371" t="s">
        <v>43</v>
      </c>
      <c r="W1371" s="1"/>
      <c r="Y1371" s="317"/>
      <c r="AC1371" s="317"/>
    </row>
    <row r="1372" spans="1:29">
      <c r="A1372">
        <v>1371</v>
      </c>
      <c r="B1372" t="s">
        <v>14041</v>
      </c>
      <c r="C1372" t="s">
        <v>14042</v>
      </c>
      <c r="D1372" t="s">
        <v>5942</v>
      </c>
      <c r="E1372" t="s">
        <v>6890</v>
      </c>
      <c r="F1372">
        <v>46073</v>
      </c>
      <c r="G1372">
        <v>46072</v>
      </c>
      <c r="I1372" s="1"/>
      <c r="J1372" t="s">
        <v>43</v>
      </c>
      <c r="K1372">
        <v>-1</v>
      </c>
      <c r="P1372" t="s">
        <v>43</v>
      </c>
      <c r="Q1372" t="s">
        <v>43</v>
      </c>
      <c r="R1372" t="s">
        <v>43</v>
      </c>
      <c r="W1372" s="1"/>
      <c r="Y1372" s="317"/>
      <c r="AC1372" s="317"/>
    </row>
    <row r="1373" spans="1:29">
      <c r="A1373">
        <v>1372</v>
      </c>
      <c r="B1373" t="s">
        <v>7470</v>
      </c>
      <c r="C1373" t="s">
        <v>7471</v>
      </c>
      <c r="D1373" t="s">
        <v>46</v>
      </c>
      <c r="E1373" t="s">
        <v>5754</v>
      </c>
      <c r="F1373" t="s">
        <v>11478</v>
      </c>
      <c r="G1373" t="s">
        <v>5750</v>
      </c>
      <c r="I1373" s="1"/>
      <c r="J1373" t="s">
        <v>43</v>
      </c>
      <c r="K1373">
        <v>-1</v>
      </c>
      <c r="P1373" t="s">
        <v>43</v>
      </c>
      <c r="Q1373" t="s">
        <v>43</v>
      </c>
      <c r="R1373" t="s">
        <v>43</v>
      </c>
      <c r="W1373" s="1"/>
      <c r="Y1373" s="317"/>
      <c r="AC1373" s="317"/>
    </row>
    <row r="1374" spans="1:29">
      <c r="A1374">
        <v>1373</v>
      </c>
      <c r="B1374" t="s">
        <v>14043</v>
      </c>
      <c r="C1374" t="s">
        <v>14044</v>
      </c>
      <c r="D1374" t="s">
        <v>5772</v>
      </c>
      <c r="E1374" t="s">
        <v>5775</v>
      </c>
      <c r="I1374" s="1">
        <v>46062</v>
      </c>
      <c r="J1374">
        <v>2</v>
      </c>
      <c r="K1374">
        <v>-1</v>
      </c>
      <c r="L1374" t="s">
        <v>16353</v>
      </c>
      <c r="M1374" t="s">
        <v>11745</v>
      </c>
      <c r="O1374" t="s">
        <v>6518</v>
      </c>
      <c r="P1374" t="s">
        <v>43</v>
      </c>
      <c r="Q1374">
        <v>2</v>
      </c>
      <c r="R1374" t="s">
        <v>43</v>
      </c>
      <c r="W1374" s="1"/>
      <c r="Y1374" s="317"/>
      <c r="AC1374" s="317"/>
    </row>
    <row r="1375" spans="1:29">
      <c r="A1375">
        <v>1374</v>
      </c>
      <c r="B1375" t="s">
        <v>14045</v>
      </c>
      <c r="C1375" t="s">
        <v>14046</v>
      </c>
      <c r="D1375" t="s">
        <v>6418</v>
      </c>
      <c r="E1375" t="s">
        <v>7491</v>
      </c>
      <c r="F1375" t="s">
        <v>12560</v>
      </c>
      <c r="G1375">
        <v>46073</v>
      </c>
      <c r="I1375" s="1"/>
      <c r="J1375" t="s">
        <v>43</v>
      </c>
      <c r="K1375">
        <v>-1</v>
      </c>
      <c r="P1375" t="s">
        <v>43</v>
      </c>
      <c r="Q1375" t="s">
        <v>43</v>
      </c>
      <c r="R1375" t="s">
        <v>43</v>
      </c>
      <c r="W1375" s="1"/>
      <c r="Y1375" s="317"/>
      <c r="AC1375" s="317"/>
    </row>
    <row r="1376" spans="1:29">
      <c r="A1376">
        <v>1375</v>
      </c>
      <c r="B1376" t="s">
        <v>7445</v>
      </c>
      <c r="C1376" t="s">
        <v>7446</v>
      </c>
      <c r="D1376" t="s">
        <v>6418</v>
      </c>
      <c r="E1376" t="s">
        <v>6904</v>
      </c>
      <c r="F1376">
        <v>46118</v>
      </c>
      <c r="G1376" t="s">
        <v>5750</v>
      </c>
      <c r="I1376" s="1"/>
      <c r="J1376" t="s">
        <v>43</v>
      </c>
      <c r="K1376">
        <v>-1</v>
      </c>
      <c r="P1376" t="s">
        <v>43</v>
      </c>
      <c r="Q1376" t="s">
        <v>43</v>
      </c>
      <c r="R1376" t="s">
        <v>43</v>
      </c>
      <c r="W1376" s="1"/>
      <c r="Y1376" s="317"/>
      <c r="AC1376" s="317"/>
    </row>
    <row r="1377" spans="1:29">
      <c r="A1377">
        <v>1376</v>
      </c>
      <c r="B1377" t="s">
        <v>7443</v>
      </c>
      <c r="C1377" t="s">
        <v>7444</v>
      </c>
      <c r="D1377" t="s">
        <v>6418</v>
      </c>
      <c r="E1377" t="s">
        <v>6955</v>
      </c>
      <c r="F1377">
        <v>46106</v>
      </c>
      <c r="G1377" t="s">
        <v>5750</v>
      </c>
      <c r="I1377" s="1"/>
      <c r="J1377" t="s">
        <v>43</v>
      </c>
      <c r="K1377">
        <v>-1</v>
      </c>
      <c r="P1377" t="s">
        <v>43</v>
      </c>
      <c r="Q1377" t="s">
        <v>43</v>
      </c>
      <c r="R1377" t="s">
        <v>43</v>
      </c>
      <c r="W1377" s="1"/>
      <c r="Y1377" s="317"/>
      <c r="AC1377" s="317"/>
    </row>
    <row r="1378" spans="1:29">
      <c r="A1378">
        <v>1377</v>
      </c>
      <c r="B1378" t="s">
        <v>14047</v>
      </c>
      <c r="C1378" t="s">
        <v>14048</v>
      </c>
      <c r="D1378" t="s">
        <v>5942</v>
      </c>
      <c r="E1378" t="s">
        <v>5944</v>
      </c>
      <c r="I1378" s="1">
        <v>46063</v>
      </c>
      <c r="J1378">
        <v>2</v>
      </c>
      <c r="K1378">
        <v>-1</v>
      </c>
      <c r="L1378" t="s">
        <v>16353</v>
      </c>
      <c r="M1378" t="s">
        <v>12167</v>
      </c>
      <c r="N1378">
        <v>50056854</v>
      </c>
      <c r="O1378" t="s">
        <v>267</v>
      </c>
      <c r="P1378" t="s">
        <v>43</v>
      </c>
      <c r="Q1378">
        <v>2</v>
      </c>
      <c r="R1378" t="s">
        <v>43</v>
      </c>
      <c r="W1378" s="1"/>
      <c r="Y1378" s="317"/>
      <c r="AC1378" s="317"/>
    </row>
    <row r="1379" spans="1:29">
      <c r="A1379">
        <v>1378</v>
      </c>
      <c r="B1379" t="s">
        <v>7463</v>
      </c>
      <c r="C1379" t="s">
        <v>7464</v>
      </c>
      <c r="D1379" t="s">
        <v>46</v>
      </c>
      <c r="E1379" t="s">
        <v>5829</v>
      </c>
      <c r="F1379">
        <v>46132</v>
      </c>
      <c r="I1379" s="1"/>
      <c r="J1379" t="s">
        <v>43</v>
      </c>
      <c r="K1379">
        <v>-1</v>
      </c>
      <c r="P1379" t="s">
        <v>43</v>
      </c>
      <c r="Q1379" t="s">
        <v>43</v>
      </c>
      <c r="R1379" t="s">
        <v>43</v>
      </c>
      <c r="W1379" s="1"/>
      <c r="Y1379" s="317"/>
      <c r="AC1379" s="317"/>
    </row>
    <row r="1380" spans="1:29">
      <c r="A1380">
        <v>1379</v>
      </c>
      <c r="B1380" t="s">
        <v>14049</v>
      </c>
      <c r="C1380" t="s">
        <v>14050</v>
      </c>
      <c r="D1380" t="s">
        <v>46</v>
      </c>
      <c r="E1380" t="s">
        <v>6161</v>
      </c>
      <c r="F1380" t="s">
        <v>11478</v>
      </c>
      <c r="G1380">
        <v>46073</v>
      </c>
      <c r="I1380" s="1"/>
      <c r="J1380" t="s">
        <v>43</v>
      </c>
      <c r="K1380">
        <v>-1</v>
      </c>
      <c r="P1380" t="s">
        <v>43</v>
      </c>
      <c r="Q1380" t="s">
        <v>43</v>
      </c>
      <c r="R1380" t="s">
        <v>43</v>
      </c>
      <c r="W1380" s="1"/>
      <c r="Y1380" s="317"/>
      <c r="AC1380" s="317"/>
    </row>
    <row r="1381" spans="1:29">
      <c r="A1381">
        <v>1380</v>
      </c>
      <c r="B1381" t="s">
        <v>14051</v>
      </c>
      <c r="C1381" t="s">
        <v>14052</v>
      </c>
      <c r="D1381" t="s">
        <v>46</v>
      </c>
      <c r="E1381" t="s">
        <v>5748</v>
      </c>
      <c r="F1381">
        <v>46073</v>
      </c>
      <c r="G1381">
        <v>46072</v>
      </c>
      <c r="I1381" s="1"/>
      <c r="J1381" t="s">
        <v>43</v>
      </c>
      <c r="K1381">
        <v>-1</v>
      </c>
      <c r="P1381" t="s">
        <v>43</v>
      </c>
      <c r="Q1381" t="s">
        <v>43</v>
      </c>
      <c r="R1381" t="s">
        <v>43</v>
      </c>
      <c r="W1381" s="1"/>
      <c r="Y1381" s="317"/>
      <c r="AC1381" s="317"/>
    </row>
    <row r="1382" spans="1:29">
      <c r="A1382">
        <v>1381</v>
      </c>
      <c r="B1382" t="s">
        <v>14053</v>
      </c>
      <c r="C1382" t="s">
        <v>14054</v>
      </c>
      <c r="D1382" t="s">
        <v>46</v>
      </c>
      <c r="I1382" s="1">
        <v>46058</v>
      </c>
      <c r="J1382">
        <v>2</v>
      </c>
      <c r="K1382">
        <v>-1</v>
      </c>
      <c r="L1382" t="s">
        <v>16353</v>
      </c>
      <c r="M1382" t="s">
        <v>10832</v>
      </c>
      <c r="O1382" t="s">
        <v>267</v>
      </c>
      <c r="P1382" t="s">
        <v>43</v>
      </c>
      <c r="Q1382">
        <v>2</v>
      </c>
      <c r="R1382" t="s">
        <v>43</v>
      </c>
      <c r="W1382" s="1"/>
      <c r="Y1382" s="317"/>
      <c r="AC1382" s="317"/>
    </row>
    <row r="1383" spans="1:29">
      <c r="A1383">
        <v>1382</v>
      </c>
      <c r="B1383" t="s">
        <v>7453</v>
      </c>
      <c r="C1383" t="s">
        <v>7454</v>
      </c>
      <c r="D1383" t="s">
        <v>6418</v>
      </c>
      <c r="E1383" t="s">
        <v>6955</v>
      </c>
      <c r="F1383">
        <v>46167</v>
      </c>
      <c r="G1383" t="s">
        <v>5750</v>
      </c>
      <c r="I1383" s="1"/>
      <c r="J1383" t="s">
        <v>43</v>
      </c>
      <c r="K1383">
        <v>-1</v>
      </c>
      <c r="P1383" t="s">
        <v>43</v>
      </c>
      <c r="Q1383" t="s">
        <v>43</v>
      </c>
      <c r="R1383" t="s">
        <v>43</v>
      </c>
      <c r="W1383" s="1"/>
      <c r="Y1383" s="317"/>
      <c r="AC1383" s="317"/>
    </row>
    <row r="1384" spans="1:29">
      <c r="A1384">
        <v>1383</v>
      </c>
      <c r="B1384" t="s">
        <v>14055</v>
      </c>
      <c r="C1384" t="s">
        <v>14056</v>
      </c>
      <c r="D1384" t="s">
        <v>5942</v>
      </c>
      <c r="E1384" t="s">
        <v>5993</v>
      </c>
      <c r="I1384" s="1">
        <v>46065</v>
      </c>
      <c r="J1384">
        <v>2</v>
      </c>
      <c r="K1384">
        <v>-1</v>
      </c>
      <c r="L1384" t="s">
        <v>16353</v>
      </c>
      <c r="M1384" t="s">
        <v>10832</v>
      </c>
      <c r="O1384" t="s">
        <v>267</v>
      </c>
      <c r="P1384" t="s">
        <v>43</v>
      </c>
      <c r="Q1384">
        <v>2</v>
      </c>
      <c r="R1384" t="s">
        <v>43</v>
      </c>
      <c r="W1384" s="1"/>
      <c r="Y1384" s="317"/>
      <c r="AC1384" s="317"/>
    </row>
    <row r="1385" spans="1:29">
      <c r="A1385">
        <v>1384</v>
      </c>
      <c r="B1385" t="s">
        <v>7499</v>
      </c>
      <c r="C1385" t="s">
        <v>7500</v>
      </c>
      <c r="D1385" t="s">
        <v>5942</v>
      </c>
      <c r="E1385" t="s">
        <v>6890</v>
      </c>
      <c r="F1385">
        <v>46296</v>
      </c>
      <c r="I1385" s="1"/>
      <c r="J1385" t="s">
        <v>43</v>
      </c>
      <c r="K1385">
        <v>-1</v>
      </c>
      <c r="P1385" t="s">
        <v>43</v>
      </c>
      <c r="Q1385" t="s">
        <v>43</v>
      </c>
      <c r="R1385" t="s">
        <v>43</v>
      </c>
      <c r="W1385" s="1"/>
      <c r="Y1385" s="317"/>
      <c r="AC1385" s="317"/>
    </row>
    <row r="1386" spans="1:29">
      <c r="A1386">
        <v>1385</v>
      </c>
      <c r="B1386" t="s">
        <v>7502</v>
      </c>
      <c r="C1386" t="s">
        <v>7503</v>
      </c>
      <c r="D1386" t="s">
        <v>5942</v>
      </c>
      <c r="E1386" t="s">
        <v>6890</v>
      </c>
      <c r="F1386">
        <v>46296</v>
      </c>
      <c r="I1386" s="1"/>
      <c r="J1386" t="s">
        <v>43</v>
      </c>
      <c r="K1386">
        <v>-1</v>
      </c>
      <c r="P1386" t="s">
        <v>43</v>
      </c>
      <c r="Q1386" t="s">
        <v>43</v>
      </c>
      <c r="R1386" t="s">
        <v>43</v>
      </c>
      <c r="W1386" s="1"/>
      <c r="Y1386" s="317"/>
      <c r="AC1386" s="317"/>
    </row>
    <row r="1387" spans="1:29">
      <c r="A1387">
        <v>1386</v>
      </c>
      <c r="B1387" t="s">
        <v>7504</v>
      </c>
      <c r="C1387" t="s">
        <v>7505</v>
      </c>
      <c r="D1387" t="s">
        <v>5942</v>
      </c>
      <c r="E1387" t="s">
        <v>6890</v>
      </c>
      <c r="F1387">
        <v>46296</v>
      </c>
      <c r="I1387" s="1"/>
      <c r="J1387" t="s">
        <v>43</v>
      </c>
      <c r="K1387">
        <v>-1</v>
      </c>
      <c r="P1387" t="s">
        <v>43</v>
      </c>
      <c r="Q1387" t="s">
        <v>43</v>
      </c>
      <c r="R1387" t="s">
        <v>43</v>
      </c>
      <c r="W1387" s="1"/>
      <c r="Y1387" s="317"/>
      <c r="AC1387" s="317"/>
    </row>
    <row r="1388" spans="1:29">
      <c r="A1388">
        <v>1387</v>
      </c>
      <c r="B1388" t="s">
        <v>7506</v>
      </c>
      <c r="C1388" t="s">
        <v>7507</v>
      </c>
      <c r="D1388" t="s">
        <v>5942</v>
      </c>
      <c r="E1388" t="s">
        <v>6890</v>
      </c>
      <c r="F1388">
        <v>46296</v>
      </c>
      <c r="I1388" s="1"/>
      <c r="J1388" t="s">
        <v>43</v>
      </c>
      <c r="K1388">
        <v>-1</v>
      </c>
      <c r="P1388" t="s">
        <v>43</v>
      </c>
      <c r="Q1388" t="s">
        <v>43</v>
      </c>
      <c r="R1388" t="s">
        <v>43</v>
      </c>
      <c r="W1388" s="1"/>
      <c r="Y1388" s="317"/>
      <c r="AC1388" s="317"/>
    </row>
    <row r="1389" spans="1:29">
      <c r="A1389">
        <v>1388</v>
      </c>
      <c r="B1389" t="s">
        <v>14057</v>
      </c>
      <c r="C1389" t="s">
        <v>14058</v>
      </c>
      <c r="D1389" t="s">
        <v>46</v>
      </c>
      <c r="E1389" t="s">
        <v>3282</v>
      </c>
      <c r="F1389" t="s">
        <v>11478</v>
      </c>
      <c r="G1389">
        <v>46078</v>
      </c>
      <c r="I1389" s="1"/>
      <c r="J1389" t="s">
        <v>43</v>
      </c>
      <c r="K1389">
        <v>-1</v>
      </c>
      <c r="P1389" t="s">
        <v>43</v>
      </c>
      <c r="Q1389" t="s">
        <v>43</v>
      </c>
      <c r="R1389" t="s">
        <v>43</v>
      </c>
      <c r="W1389" s="1"/>
      <c r="Y1389" s="317"/>
      <c r="AC1389" s="317"/>
    </row>
    <row r="1390" spans="1:29">
      <c r="A1390">
        <v>1389</v>
      </c>
      <c r="B1390" t="s">
        <v>14059</v>
      </c>
      <c r="C1390" t="s">
        <v>14060</v>
      </c>
      <c r="D1390" t="s">
        <v>46</v>
      </c>
      <c r="E1390" t="s">
        <v>5748</v>
      </c>
      <c r="F1390" t="s">
        <v>11478</v>
      </c>
      <c r="G1390">
        <v>46078</v>
      </c>
      <c r="I1390" s="1"/>
      <c r="J1390" t="s">
        <v>43</v>
      </c>
      <c r="K1390">
        <v>-1</v>
      </c>
      <c r="P1390" t="s">
        <v>43</v>
      </c>
      <c r="Q1390" t="s">
        <v>43</v>
      </c>
      <c r="R1390" t="s">
        <v>43</v>
      </c>
      <c r="W1390" s="1"/>
      <c r="Y1390" s="317"/>
      <c r="AC1390" s="317"/>
    </row>
    <row r="1391" spans="1:29">
      <c r="A1391">
        <v>1390</v>
      </c>
      <c r="B1391" t="s">
        <v>14061</v>
      </c>
      <c r="C1391" t="s">
        <v>14062</v>
      </c>
      <c r="D1391" t="s">
        <v>46</v>
      </c>
      <c r="E1391" t="s">
        <v>6161</v>
      </c>
      <c r="F1391">
        <v>46086</v>
      </c>
      <c r="G1391">
        <v>46084</v>
      </c>
      <c r="I1391" s="1"/>
      <c r="J1391" t="s">
        <v>43</v>
      </c>
      <c r="K1391">
        <v>-1</v>
      </c>
      <c r="P1391" t="s">
        <v>43</v>
      </c>
      <c r="Q1391" t="s">
        <v>43</v>
      </c>
      <c r="R1391" t="s">
        <v>43</v>
      </c>
      <c r="W1391" s="1"/>
      <c r="Y1391" s="317"/>
      <c r="AC1391" s="317"/>
    </row>
    <row r="1392" spans="1:29">
      <c r="A1392">
        <v>1391</v>
      </c>
      <c r="B1392" t="s">
        <v>14063</v>
      </c>
      <c r="C1392" t="s">
        <v>14064</v>
      </c>
      <c r="D1392" t="s">
        <v>46</v>
      </c>
      <c r="E1392" t="s">
        <v>6161</v>
      </c>
      <c r="F1392" t="s">
        <v>11478</v>
      </c>
      <c r="G1392">
        <v>46084</v>
      </c>
      <c r="I1392" s="1"/>
      <c r="J1392" t="s">
        <v>43</v>
      </c>
      <c r="K1392">
        <v>-1</v>
      </c>
      <c r="P1392" t="s">
        <v>43</v>
      </c>
      <c r="Q1392" t="s">
        <v>43</v>
      </c>
      <c r="R1392" t="s">
        <v>43</v>
      </c>
      <c r="W1392" s="1"/>
      <c r="Y1392" s="317"/>
      <c r="AC1392" s="317"/>
    </row>
    <row r="1393" spans="1:29">
      <c r="A1393">
        <v>1392</v>
      </c>
      <c r="B1393" t="s">
        <v>14065</v>
      </c>
      <c r="C1393" t="s">
        <v>14066</v>
      </c>
      <c r="D1393" t="s">
        <v>46</v>
      </c>
      <c r="E1393" t="s">
        <v>6161</v>
      </c>
      <c r="F1393" t="s">
        <v>11478</v>
      </c>
      <c r="G1393">
        <v>46080</v>
      </c>
      <c r="I1393" s="1"/>
      <c r="J1393" t="s">
        <v>43</v>
      </c>
      <c r="K1393">
        <v>-1</v>
      </c>
      <c r="P1393" t="s">
        <v>43</v>
      </c>
      <c r="Q1393" t="s">
        <v>43</v>
      </c>
      <c r="R1393" t="s">
        <v>43</v>
      </c>
      <c r="W1393" s="1"/>
      <c r="Y1393" s="317"/>
      <c r="AC1393" s="317"/>
    </row>
    <row r="1394" spans="1:29">
      <c r="A1394">
        <v>1393</v>
      </c>
      <c r="B1394" t="s">
        <v>14067</v>
      </c>
      <c r="C1394" t="s">
        <v>14068</v>
      </c>
      <c r="D1394" t="s">
        <v>46</v>
      </c>
      <c r="E1394" t="s">
        <v>3282</v>
      </c>
      <c r="F1394">
        <v>46081</v>
      </c>
      <c r="G1394">
        <v>46080</v>
      </c>
      <c r="I1394" s="1"/>
      <c r="J1394" t="s">
        <v>43</v>
      </c>
      <c r="K1394">
        <v>-1</v>
      </c>
      <c r="P1394" t="s">
        <v>43</v>
      </c>
      <c r="Q1394" t="s">
        <v>43</v>
      </c>
      <c r="R1394" t="s">
        <v>43</v>
      </c>
      <c r="W1394" s="1"/>
      <c r="Y1394" s="317"/>
      <c r="AC1394" s="317"/>
    </row>
    <row r="1395" spans="1:29">
      <c r="A1395">
        <v>1394</v>
      </c>
      <c r="B1395" t="s">
        <v>14069</v>
      </c>
      <c r="C1395" t="s">
        <v>14070</v>
      </c>
      <c r="D1395" t="s">
        <v>46</v>
      </c>
      <c r="E1395" t="s">
        <v>3282</v>
      </c>
      <c r="F1395" t="s">
        <v>14071</v>
      </c>
      <c r="G1395">
        <v>46077</v>
      </c>
      <c r="I1395" s="1"/>
      <c r="J1395" t="s">
        <v>43</v>
      </c>
      <c r="K1395">
        <v>-1</v>
      </c>
      <c r="P1395" t="s">
        <v>43</v>
      </c>
      <c r="Q1395" t="s">
        <v>43</v>
      </c>
      <c r="R1395" t="s">
        <v>43</v>
      </c>
      <c r="W1395" s="1"/>
      <c r="Y1395" s="317"/>
      <c r="AC1395" s="317"/>
    </row>
    <row r="1396" spans="1:29">
      <c r="A1396">
        <v>1395</v>
      </c>
      <c r="B1396" t="s">
        <v>14072</v>
      </c>
      <c r="C1396" t="s">
        <v>14073</v>
      </c>
      <c r="D1396" t="s">
        <v>46</v>
      </c>
      <c r="E1396" t="s">
        <v>5748</v>
      </c>
      <c r="F1396">
        <v>46086</v>
      </c>
      <c r="G1396">
        <v>46084</v>
      </c>
      <c r="I1396" s="1"/>
      <c r="J1396" t="s">
        <v>43</v>
      </c>
      <c r="K1396">
        <v>-1</v>
      </c>
      <c r="P1396" t="s">
        <v>43</v>
      </c>
      <c r="Q1396" t="s">
        <v>43</v>
      </c>
      <c r="R1396" t="s">
        <v>43</v>
      </c>
      <c r="W1396" s="1"/>
      <c r="Y1396" s="317"/>
      <c r="AC1396" s="317"/>
    </row>
    <row r="1397" spans="1:29">
      <c r="A1397">
        <v>1396</v>
      </c>
      <c r="B1397" t="s">
        <v>14074</v>
      </c>
      <c r="C1397" t="s">
        <v>14075</v>
      </c>
      <c r="D1397" t="s">
        <v>46</v>
      </c>
      <c r="E1397" t="s">
        <v>6161</v>
      </c>
      <c r="F1397" t="s">
        <v>11478</v>
      </c>
      <c r="G1397">
        <v>46058</v>
      </c>
      <c r="I1397" s="1"/>
      <c r="J1397" t="s">
        <v>43</v>
      </c>
      <c r="K1397">
        <v>-1</v>
      </c>
      <c r="P1397" t="s">
        <v>43</v>
      </c>
      <c r="Q1397" t="s">
        <v>43</v>
      </c>
      <c r="R1397" t="s">
        <v>43</v>
      </c>
      <c r="W1397" s="1"/>
      <c r="Y1397" s="317"/>
      <c r="AC1397" s="317"/>
    </row>
    <row r="1398" spans="1:29">
      <c r="A1398">
        <v>1397</v>
      </c>
      <c r="B1398" t="s">
        <v>14076</v>
      </c>
      <c r="C1398" t="s">
        <v>14077</v>
      </c>
      <c r="D1398" t="s">
        <v>5942</v>
      </c>
      <c r="E1398" t="s">
        <v>6890</v>
      </c>
      <c r="F1398">
        <v>46083</v>
      </c>
      <c r="G1398">
        <v>46078</v>
      </c>
      <c r="I1398" s="1"/>
      <c r="J1398" t="s">
        <v>43</v>
      </c>
      <c r="K1398">
        <v>-1</v>
      </c>
      <c r="P1398" t="s">
        <v>43</v>
      </c>
      <c r="Q1398" t="s">
        <v>43</v>
      </c>
      <c r="R1398" t="s">
        <v>43</v>
      </c>
      <c r="W1398" s="1"/>
      <c r="Y1398" s="317"/>
      <c r="AC1398" s="317"/>
    </row>
    <row r="1399" spans="1:29">
      <c r="A1399">
        <v>1398</v>
      </c>
      <c r="B1399" t="s">
        <v>14078</v>
      </c>
      <c r="C1399" t="s">
        <v>14079</v>
      </c>
      <c r="D1399" t="s">
        <v>5942</v>
      </c>
      <c r="E1399" t="s">
        <v>6890</v>
      </c>
      <c r="F1399">
        <v>46080</v>
      </c>
      <c r="G1399">
        <v>46078</v>
      </c>
      <c r="I1399" s="1"/>
      <c r="J1399" t="s">
        <v>43</v>
      </c>
      <c r="K1399">
        <v>-1</v>
      </c>
      <c r="P1399" t="s">
        <v>43</v>
      </c>
      <c r="Q1399" t="s">
        <v>43</v>
      </c>
      <c r="R1399" t="s">
        <v>43</v>
      </c>
      <c r="W1399" s="1"/>
      <c r="Y1399" s="317"/>
      <c r="AC1399" s="317"/>
    </row>
    <row r="1400" spans="1:29">
      <c r="A1400">
        <v>1399</v>
      </c>
      <c r="B1400" t="s">
        <v>5866</v>
      </c>
      <c r="C1400" t="s">
        <v>5867</v>
      </c>
      <c r="D1400" t="s">
        <v>46</v>
      </c>
      <c r="E1400" t="s">
        <v>5829</v>
      </c>
      <c r="F1400" t="s">
        <v>12648</v>
      </c>
      <c r="G1400" t="s">
        <v>5750</v>
      </c>
      <c r="I1400" s="1"/>
      <c r="J1400" t="s">
        <v>43</v>
      </c>
      <c r="K1400">
        <v>-1</v>
      </c>
      <c r="P1400" t="s">
        <v>43</v>
      </c>
      <c r="Q1400" t="s">
        <v>43</v>
      </c>
      <c r="R1400" t="s">
        <v>43</v>
      </c>
      <c r="W1400" s="1"/>
      <c r="Y1400" s="317"/>
      <c r="AC1400" s="317"/>
    </row>
    <row r="1401" spans="1:29">
      <c r="A1401">
        <v>1400</v>
      </c>
      <c r="B1401" t="s">
        <v>7496</v>
      </c>
      <c r="C1401" t="s">
        <v>7497</v>
      </c>
      <c r="D1401" t="s">
        <v>46</v>
      </c>
      <c r="E1401" t="s">
        <v>5754</v>
      </c>
      <c r="F1401" t="s">
        <v>12648</v>
      </c>
      <c r="G1401" t="s">
        <v>5750</v>
      </c>
      <c r="I1401" s="1"/>
      <c r="J1401" t="s">
        <v>43</v>
      </c>
      <c r="K1401">
        <v>-1</v>
      </c>
      <c r="P1401" t="s">
        <v>43</v>
      </c>
      <c r="Q1401" t="s">
        <v>43</v>
      </c>
      <c r="R1401" t="s">
        <v>43</v>
      </c>
      <c r="W1401" s="1"/>
      <c r="Y1401" s="317"/>
      <c r="AC1401" s="317"/>
    </row>
    <row r="1402" spans="1:29">
      <c r="A1402">
        <v>1401</v>
      </c>
      <c r="B1402" t="s">
        <v>7313</v>
      </c>
      <c r="C1402" t="s">
        <v>7314</v>
      </c>
      <c r="D1402" t="s">
        <v>46</v>
      </c>
      <c r="E1402" t="s">
        <v>5754</v>
      </c>
      <c r="F1402" t="s">
        <v>12648</v>
      </c>
      <c r="G1402" t="s">
        <v>5750</v>
      </c>
      <c r="I1402" s="1"/>
      <c r="J1402" t="s">
        <v>43</v>
      </c>
      <c r="K1402">
        <v>-1</v>
      </c>
      <c r="P1402" t="s">
        <v>43</v>
      </c>
      <c r="Q1402" t="s">
        <v>43</v>
      </c>
      <c r="R1402" t="s">
        <v>43</v>
      </c>
      <c r="W1402" s="1"/>
      <c r="Y1402" s="317"/>
      <c r="AC1402" s="317"/>
    </row>
    <row r="1403" spans="1:29">
      <c r="A1403">
        <v>1402</v>
      </c>
      <c r="B1403" t="s">
        <v>7487</v>
      </c>
      <c r="C1403" t="s">
        <v>7488</v>
      </c>
      <c r="D1403" t="s">
        <v>46</v>
      </c>
      <c r="E1403" t="s">
        <v>6055</v>
      </c>
      <c r="F1403">
        <v>46125</v>
      </c>
      <c r="G1403">
        <v>46129</v>
      </c>
      <c r="I1403" s="1"/>
      <c r="J1403" t="s">
        <v>43</v>
      </c>
      <c r="K1403">
        <v>-1</v>
      </c>
      <c r="P1403" t="s">
        <v>43</v>
      </c>
      <c r="Q1403" t="s">
        <v>43</v>
      </c>
      <c r="R1403" t="s">
        <v>43</v>
      </c>
      <c r="W1403" s="1"/>
      <c r="Y1403" s="317"/>
      <c r="AC1403" s="317"/>
    </row>
    <row r="1404" spans="1:29">
      <c r="A1404">
        <v>1403</v>
      </c>
      <c r="B1404" t="s">
        <v>6919</v>
      </c>
      <c r="C1404" t="s">
        <v>6920</v>
      </c>
      <c r="D1404" t="s">
        <v>46</v>
      </c>
      <c r="E1404" t="s">
        <v>3282</v>
      </c>
      <c r="F1404">
        <v>46076</v>
      </c>
      <c r="G1404">
        <v>46073</v>
      </c>
      <c r="I1404" s="1"/>
      <c r="J1404" t="s">
        <v>43</v>
      </c>
      <c r="K1404">
        <v>-1</v>
      </c>
      <c r="P1404" t="s">
        <v>43</v>
      </c>
      <c r="Q1404" t="s">
        <v>43</v>
      </c>
      <c r="R1404" t="s">
        <v>43</v>
      </c>
      <c r="W1404" s="1"/>
      <c r="Y1404" s="317"/>
      <c r="AC1404" s="317"/>
    </row>
    <row r="1405" spans="1:29">
      <c r="A1405">
        <v>1404</v>
      </c>
      <c r="B1405" t="s">
        <v>14080</v>
      </c>
      <c r="C1405" t="s">
        <v>14081</v>
      </c>
      <c r="D1405" t="s">
        <v>6418</v>
      </c>
      <c r="E1405" t="s">
        <v>14082</v>
      </c>
      <c r="F1405" t="s">
        <v>12560</v>
      </c>
      <c r="G1405">
        <v>46072</v>
      </c>
      <c r="I1405" s="1"/>
      <c r="J1405" t="s">
        <v>43</v>
      </c>
      <c r="K1405">
        <v>-1</v>
      </c>
      <c r="P1405" t="s">
        <v>43</v>
      </c>
      <c r="Q1405" t="s">
        <v>43</v>
      </c>
      <c r="R1405" t="s">
        <v>43</v>
      </c>
      <c r="W1405" s="1"/>
      <c r="Y1405" s="317"/>
      <c r="AC1405" s="317"/>
    </row>
    <row r="1406" spans="1:29">
      <c r="A1406">
        <v>1405</v>
      </c>
      <c r="B1406" t="s">
        <v>7539</v>
      </c>
      <c r="C1406" t="s">
        <v>7540</v>
      </c>
      <c r="D1406" t="s">
        <v>5942</v>
      </c>
      <c r="E1406" t="s">
        <v>6890</v>
      </c>
      <c r="F1406">
        <v>46296</v>
      </c>
      <c r="G1406" t="s">
        <v>5750</v>
      </c>
      <c r="I1406" s="1"/>
      <c r="J1406" t="s">
        <v>43</v>
      </c>
      <c r="K1406">
        <v>-1</v>
      </c>
      <c r="P1406" t="s">
        <v>43</v>
      </c>
      <c r="Q1406" t="s">
        <v>43</v>
      </c>
      <c r="R1406" t="s">
        <v>43</v>
      </c>
      <c r="W1406" s="1"/>
      <c r="Y1406" s="317"/>
      <c r="AC1406" s="317"/>
    </row>
    <row r="1407" spans="1:29">
      <c r="A1407">
        <v>1406</v>
      </c>
      <c r="B1407" t="s">
        <v>7492</v>
      </c>
      <c r="C1407" t="s">
        <v>7493</v>
      </c>
      <c r="D1407" t="s">
        <v>6418</v>
      </c>
      <c r="E1407" t="s">
        <v>6980</v>
      </c>
      <c r="F1407">
        <v>46154</v>
      </c>
      <c r="G1407" t="s">
        <v>5750</v>
      </c>
      <c r="I1407" s="1"/>
      <c r="J1407" t="s">
        <v>43</v>
      </c>
      <c r="K1407">
        <v>-1</v>
      </c>
      <c r="P1407" t="s">
        <v>43</v>
      </c>
      <c r="Q1407" t="s">
        <v>43</v>
      </c>
      <c r="R1407" t="s">
        <v>43</v>
      </c>
      <c r="W1407" s="1"/>
      <c r="Y1407" s="317"/>
      <c r="AC1407" s="317"/>
    </row>
    <row r="1408" spans="1:29">
      <c r="A1408">
        <v>1407</v>
      </c>
      <c r="B1408" t="s">
        <v>7317</v>
      </c>
      <c r="C1408" t="s">
        <v>7318</v>
      </c>
      <c r="D1408" t="s">
        <v>46</v>
      </c>
      <c r="E1408" t="s">
        <v>5754</v>
      </c>
      <c r="F1408" t="s">
        <v>12648</v>
      </c>
      <c r="G1408" t="s">
        <v>5750</v>
      </c>
      <c r="I1408" s="1"/>
      <c r="J1408" t="s">
        <v>43</v>
      </c>
      <c r="K1408">
        <v>-1</v>
      </c>
      <c r="P1408" t="s">
        <v>43</v>
      </c>
      <c r="Q1408" t="s">
        <v>43</v>
      </c>
      <c r="R1408" t="s">
        <v>43</v>
      </c>
      <c r="W1408" s="1"/>
      <c r="Y1408" s="317"/>
      <c r="AC1408" s="317"/>
    </row>
    <row r="1409" spans="1:29">
      <c r="A1409">
        <v>1408</v>
      </c>
      <c r="B1409" t="s">
        <v>6804</v>
      </c>
      <c r="C1409" t="s">
        <v>6805</v>
      </c>
      <c r="D1409" t="s">
        <v>46</v>
      </c>
      <c r="E1409" t="s">
        <v>5829</v>
      </c>
      <c r="F1409" t="s">
        <v>12648</v>
      </c>
      <c r="G1409">
        <v>46073</v>
      </c>
      <c r="I1409" s="1"/>
      <c r="J1409" t="s">
        <v>43</v>
      </c>
      <c r="K1409">
        <v>-1</v>
      </c>
      <c r="P1409" t="s">
        <v>43</v>
      </c>
      <c r="Q1409" t="s">
        <v>43</v>
      </c>
      <c r="R1409" t="s">
        <v>43</v>
      </c>
      <c r="W1409" s="1"/>
      <c r="Y1409" s="317"/>
      <c r="AC1409" s="317"/>
    </row>
    <row r="1410" spans="1:29">
      <c r="A1410">
        <v>1409</v>
      </c>
      <c r="B1410" t="s">
        <v>7476</v>
      </c>
      <c r="C1410" t="s">
        <v>7477</v>
      </c>
      <c r="D1410" t="s">
        <v>46</v>
      </c>
      <c r="E1410" t="s">
        <v>3282</v>
      </c>
      <c r="F1410" t="s">
        <v>12648</v>
      </c>
      <c r="G1410" t="s">
        <v>5750</v>
      </c>
      <c r="I1410" s="1"/>
      <c r="J1410" t="s">
        <v>43</v>
      </c>
      <c r="K1410">
        <v>-1</v>
      </c>
      <c r="P1410" t="s">
        <v>43</v>
      </c>
      <c r="Q1410" t="s">
        <v>43</v>
      </c>
      <c r="R1410" t="s">
        <v>43</v>
      </c>
      <c r="W1410" s="1"/>
      <c r="Y1410" s="317"/>
      <c r="AC1410" s="317"/>
    </row>
    <row r="1411" spans="1:29">
      <c r="A1411">
        <v>1410</v>
      </c>
      <c r="B1411" t="s">
        <v>7537</v>
      </c>
      <c r="C1411" t="s">
        <v>7538</v>
      </c>
      <c r="D1411" t="s">
        <v>46</v>
      </c>
      <c r="E1411" t="s">
        <v>3282</v>
      </c>
      <c r="F1411">
        <v>46082</v>
      </c>
      <c r="G1411" t="s">
        <v>5750</v>
      </c>
      <c r="I1411" s="1"/>
      <c r="J1411" t="s">
        <v>43</v>
      </c>
      <c r="K1411">
        <v>-1</v>
      </c>
      <c r="P1411" t="s">
        <v>43</v>
      </c>
      <c r="Q1411" t="s">
        <v>43</v>
      </c>
      <c r="R1411" t="s">
        <v>43</v>
      </c>
      <c r="W1411" s="1"/>
      <c r="Y1411" s="317"/>
      <c r="AC1411" s="317"/>
    </row>
    <row r="1412" spans="1:29">
      <c r="A1412">
        <v>1411</v>
      </c>
      <c r="B1412" t="s">
        <v>7535</v>
      </c>
      <c r="C1412" t="s">
        <v>7536</v>
      </c>
      <c r="D1412" t="s">
        <v>46</v>
      </c>
      <c r="E1412" t="s">
        <v>3282</v>
      </c>
      <c r="F1412">
        <v>46395</v>
      </c>
      <c r="G1412" t="s">
        <v>5750</v>
      </c>
      <c r="I1412" s="1"/>
      <c r="J1412" t="s">
        <v>43</v>
      </c>
      <c r="K1412">
        <v>-1</v>
      </c>
      <c r="P1412" t="s">
        <v>43</v>
      </c>
      <c r="Q1412" t="s">
        <v>43</v>
      </c>
      <c r="R1412" t="s">
        <v>43</v>
      </c>
      <c r="W1412" s="1"/>
      <c r="Y1412" s="317"/>
      <c r="AC1412" s="317"/>
    </row>
    <row r="1413" spans="1:29">
      <c r="A1413">
        <v>1412</v>
      </c>
      <c r="B1413" t="s">
        <v>7474</v>
      </c>
      <c r="C1413" t="s">
        <v>7475</v>
      </c>
      <c r="D1413" t="s">
        <v>46</v>
      </c>
      <c r="E1413" t="s">
        <v>3282</v>
      </c>
      <c r="F1413" t="s">
        <v>12648</v>
      </c>
      <c r="G1413" t="s">
        <v>5750</v>
      </c>
      <c r="I1413" s="1"/>
      <c r="J1413" t="s">
        <v>43</v>
      </c>
      <c r="K1413">
        <v>-1</v>
      </c>
      <c r="P1413" t="s">
        <v>43</v>
      </c>
      <c r="Q1413" t="s">
        <v>43</v>
      </c>
      <c r="R1413" t="s">
        <v>43</v>
      </c>
      <c r="W1413" s="1"/>
      <c r="Y1413" s="317"/>
      <c r="AC1413" s="317"/>
    </row>
    <row r="1414" spans="1:29">
      <c r="A1414">
        <v>1413</v>
      </c>
      <c r="B1414" t="s">
        <v>7546</v>
      </c>
      <c r="C1414" t="s">
        <v>14083</v>
      </c>
      <c r="D1414" t="s">
        <v>46</v>
      </c>
      <c r="E1414" t="s">
        <v>6055</v>
      </c>
      <c r="F1414">
        <v>46183</v>
      </c>
      <c r="G1414" t="s">
        <v>5750</v>
      </c>
      <c r="I1414" s="1"/>
      <c r="J1414" t="s">
        <v>43</v>
      </c>
      <c r="K1414">
        <v>-1</v>
      </c>
      <c r="P1414" t="s">
        <v>43</v>
      </c>
      <c r="Q1414" t="s">
        <v>43</v>
      </c>
      <c r="R1414" t="s">
        <v>43</v>
      </c>
      <c r="W1414" s="1"/>
      <c r="Y1414" s="317"/>
      <c r="AC1414" s="317"/>
    </row>
    <row r="1415" spans="1:29">
      <c r="A1415">
        <v>1414</v>
      </c>
      <c r="B1415" t="s">
        <v>7544</v>
      </c>
      <c r="C1415" t="s">
        <v>7545</v>
      </c>
      <c r="D1415" t="s">
        <v>46</v>
      </c>
      <c r="E1415" t="s">
        <v>6055</v>
      </c>
      <c r="F1415">
        <v>46139</v>
      </c>
      <c r="G1415" t="s">
        <v>5750</v>
      </c>
      <c r="I1415" s="1"/>
      <c r="J1415" t="s">
        <v>43</v>
      </c>
      <c r="K1415">
        <v>-1</v>
      </c>
      <c r="P1415" t="s">
        <v>43</v>
      </c>
      <c r="Q1415" t="s">
        <v>43</v>
      </c>
      <c r="R1415" t="s">
        <v>43</v>
      </c>
      <c r="W1415" s="1"/>
      <c r="Y1415" s="317"/>
      <c r="AC1415" s="317"/>
    </row>
    <row r="1416" spans="1:29">
      <c r="A1416">
        <v>1415</v>
      </c>
      <c r="B1416" t="s">
        <v>7482</v>
      </c>
      <c r="C1416" t="s">
        <v>7459</v>
      </c>
      <c r="D1416" t="s">
        <v>46</v>
      </c>
      <c r="E1416" t="s">
        <v>6055</v>
      </c>
      <c r="F1416">
        <v>46127</v>
      </c>
      <c r="G1416" t="s">
        <v>5750</v>
      </c>
      <c r="I1416" s="1"/>
      <c r="J1416" t="s">
        <v>43</v>
      </c>
      <c r="K1416">
        <v>-1</v>
      </c>
      <c r="P1416" t="s">
        <v>43</v>
      </c>
      <c r="Q1416" t="s">
        <v>43</v>
      </c>
      <c r="R1416" t="s">
        <v>43</v>
      </c>
      <c r="W1416" s="1"/>
      <c r="Y1416" s="317"/>
      <c r="AC1416" s="317"/>
    </row>
    <row r="1417" spans="1:29">
      <c r="A1417">
        <v>1416</v>
      </c>
      <c r="B1417" t="s">
        <v>7428</v>
      </c>
      <c r="C1417" t="s">
        <v>14084</v>
      </c>
      <c r="D1417" t="s">
        <v>46</v>
      </c>
      <c r="E1417" t="s">
        <v>6208</v>
      </c>
      <c r="F1417">
        <v>46118</v>
      </c>
      <c r="G1417" t="s">
        <v>5750</v>
      </c>
      <c r="I1417" s="1"/>
      <c r="J1417" t="s">
        <v>43</v>
      </c>
      <c r="K1417">
        <v>-1</v>
      </c>
      <c r="P1417" t="s">
        <v>43</v>
      </c>
      <c r="Q1417" t="s">
        <v>43</v>
      </c>
      <c r="R1417" t="s">
        <v>43</v>
      </c>
      <c r="W1417" s="1"/>
      <c r="Y1417" s="317"/>
      <c r="AC1417" s="317"/>
    </row>
    <row r="1418" spans="1:29">
      <c r="A1418">
        <v>1417</v>
      </c>
      <c r="B1418" t="s">
        <v>14085</v>
      </c>
      <c r="C1418" t="s">
        <v>14086</v>
      </c>
      <c r="D1418" t="s">
        <v>46</v>
      </c>
      <c r="E1418" t="s">
        <v>6161</v>
      </c>
      <c r="F1418">
        <v>46083</v>
      </c>
      <c r="G1418">
        <v>46079</v>
      </c>
      <c r="I1418" s="1"/>
      <c r="J1418" t="s">
        <v>43</v>
      </c>
      <c r="K1418">
        <v>-1</v>
      </c>
      <c r="P1418" t="s">
        <v>43</v>
      </c>
      <c r="Q1418" t="s">
        <v>43</v>
      </c>
      <c r="R1418" t="s">
        <v>43</v>
      </c>
      <c r="W1418" s="1"/>
      <c r="Y1418" s="317"/>
      <c r="AC1418" s="317"/>
    </row>
    <row r="1419" spans="1:29">
      <c r="A1419">
        <v>1418</v>
      </c>
      <c r="B1419" t="s">
        <v>14087</v>
      </c>
      <c r="C1419" t="s">
        <v>14088</v>
      </c>
      <c r="D1419" t="s">
        <v>46</v>
      </c>
      <c r="E1419" t="s">
        <v>6161</v>
      </c>
      <c r="F1419" t="s">
        <v>11478</v>
      </c>
      <c r="G1419">
        <v>46080</v>
      </c>
      <c r="I1419" s="1"/>
      <c r="J1419" t="s">
        <v>43</v>
      </c>
      <c r="K1419">
        <v>-1</v>
      </c>
      <c r="P1419" t="s">
        <v>43</v>
      </c>
      <c r="Q1419" t="s">
        <v>43</v>
      </c>
      <c r="R1419" t="s">
        <v>43</v>
      </c>
      <c r="W1419" s="1"/>
      <c r="Y1419" s="317"/>
      <c r="AC1419" s="317"/>
    </row>
    <row r="1420" spans="1:29">
      <c r="A1420">
        <v>1419</v>
      </c>
      <c r="B1420" t="s">
        <v>14089</v>
      </c>
      <c r="C1420" t="s">
        <v>14090</v>
      </c>
      <c r="D1420" t="s">
        <v>46</v>
      </c>
      <c r="E1420" t="s">
        <v>6161</v>
      </c>
      <c r="F1420" t="s">
        <v>11478</v>
      </c>
      <c r="G1420">
        <v>46086</v>
      </c>
      <c r="I1420" s="1"/>
      <c r="J1420" t="s">
        <v>43</v>
      </c>
      <c r="K1420">
        <v>-1</v>
      </c>
      <c r="P1420" t="s">
        <v>43</v>
      </c>
      <c r="Q1420" t="s">
        <v>43</v>
      </c>
      <c r="R1420" t="s">
        <v>43</v>
      </c>
      <c r="W1420" s="1"/>
      <c r="Y1420" s="317"/>
      <c r="AC1420" s="317"/>
    </row>
    <row r="1421" spans="1:29">
      <c r="A1421">
        <v>1420</v>
      </c>
      <c r="B1421" t="s">
        <v>14091</v>
      </c>
      <c r="C1421" t="s">
        <v>14092</v>
      </c>
      <c r="D1421" t="s">
        <v>46</v>
      </c>
      <c r="E1421" t="s">
        <v>6161</v>
      </c>
      <c r="F1421" t="s">
        <v>11478</v>
      </c>
      <c r="G1421">
        <v>46073</v>
      </c>
      <c r="I1421" s="1"/>
      <c r="J1421" t="s">
        <v>43</v>
      </c>
      <c r="K1421">
        <v>-1</v>
      </c>
      <c r="P1421" t="s">
        <v>43</v>
      </c>
      <c r="Q1421" t="s">
        <v>43</v>
      </c>
      <c r="R1421" t="s">
        <v>43</v>
      </c>
      <c r="W1421" s="1"/>
      <c r="Y1421" s="317"/>
      <c r="AC1421" s="317"/>
    </row>
    <row r="1422" spans="1:29">
      <c r="A1422">
        <v>1421</v>
      </c>
      <c r="B1422" t="s">
        <v>14093</v>
      </c>
      <c r="C1422" t="s">
        <v>14094</v>
      </c>
      <c r="D1422" t="s">
        <v>46</v>
      </c>
      <c r="E1422" t="s">
        <v>6161</v>
      </c>
      <c r="F1422" t="s">
        <v>11478</v>
      </c>
      <c r="G1422">
        <v>46079</v>
      </c>
      <c r="I1422" s="1"/>
      <c r="J1422" t="s">
        <v>43</v>
      </c>
      <c r="K1422">
        <v>-1</v>
      </c>
      <c r="P1422" t="s">
        <v>43</v>
      </c>
      <c r="Q1422" t="s">
        <v>43</v>
      </c>
      <c r="R1422" t="s">
        <v>43</v>
      </c>
      <c r="W1422" s="1"/>
      <c r="Y1422" s="317"/>
      <c r="AC1422" s="317"/>
    </row>
    <row r="1423" spans="1:29">
      <c r="A1423">
        <v>1422</v>
      </c>
      <c r="B1423" t="s">
        <v>14095</v>
      </c>
      <c r="C1423" t="s">
        <v>14073</v>
      </c>
      <c r="D1423" t="s">
        <v>46</v>
      </c>
      <c r="E1423" t="s">
        <v>5748</v>
      </c>
      <c r="F1423">
        <v>46086</v>
      </c>
      <c r="G1423">
        <v>46083</v>
      </c>
      <c r="I1423" s="1"/>
      <c r="J1423" t="s">
        <v>43</v>
      </c>
      <c r="K1423">
        <v>-1</v>
      </c>
      <c r="P1423" t="s">
        <v>43</v>
      </c>
      <c r="Q1423" t="s">
        <v>43</v>
      </c>
      <c r="R1423" t="s">
        <v>43</v>
      </c>
      <c r="W1423" s="1"/>
      <c r="Y1423" s="317"/>
      <c r="AC1423" s="317"/>
    </row>
    <row r="1424" spans="1:29">
      <c r="A1424">
        <v>1423</v>
      </c>
      <c r="B1424" t="s">
        <v>14096</v>
      </c>
      <c r="C1424" t="s">
        <v>14097</v>
      </c>
      <c r="D1424" t="s">
        <v>46</v>
      </c>
      <c r="E1424" t="s">
        <v>3282</v>
      </c>
      <c r="F1424">
        <v>46081</v>
      </c>
      <c r="G1424">
        <v>46079</v>
      </c>
      <c r="I1424" s="1"/>
      <c r="J1424" t="s">
        <v>43</v>
      </c>
      <c r="K1424">
        <v>-1</v>
      </c>
      <c r="P1424" t="s">
        <v>43</v>
      </c>
      <c r="Q1424" t="s">
        <v>43</v>
      </c>
      <c r="R1424" t="s">
        <v>43</v>
      </c>
      <c r="W1424" s="1"/>
      <c r="Y1424" s="317"/>
      <c r="AC1424" s="317"/>
    </row>
    <row r="1425" spans="1:29">
      <c r="A1425">
        <v>1424</v>
      </c>
      <c r="B1425" t="s">
        <v>6383</v>
      </c>
      <c r="C1425" t="s">
        <v>6384</v>
      </c>
      <c r="D1425" t="s">
        <v>46</v>
      </c>
      <c r="E1425" t="s">
        <v>5748</v>
      </c>
      <c r="F1425">
        <v>46077</v>
      </c>
      <c r="G1425">
        <v>46073</v>
      </c>
      <c r="I1425" s="1"/>
      <c r="J1425" t="s">
        <v>43</v>
      </c>
      <c r="K1425">
        <v>-1</v>
      </c>
      <c r="P1425" t="s">
        <v>43</v>
      </c>
      <c r="Q1425" t="s">
        <v>43</v>
      </c>
      <c r="R1425" t="s">
        <v>43</v>
      </c>
      <c r="W1425" s="1"/>
      <c r="Y1425" s="317"/>
      <c r="AC1425" s="317"/>
    </row>
    <row r="1426" spans="1:29">
      <c r="A1426">
        <v>1425</v>
      </c>
      <c r="B1426" t="s">
        <v>14098</v>
      </c>
      <c r="C1426" t="s">
        <v>14099</v>
      </c>
      <c r="D1426" t="s">
        <v>5942</v>
      </c>
      <c r="E1426" t="s">
        <v>6890</v>
      </c>
      <c r="F1426">
        <v>46090</v>
      </c>
      <c r="G1426">
        <v>46086</v>
      </c>
      <c r="I1426" s="1"/>
      <c r="J1426" t="s">
        <v>43</v>
      </c>
      <c r="K1426">
        <v>-1</v>
      </c>
      <c r="P1426" t="s">
        <v>43</v>
      </c>
      <c r="Q1426" t="s">
        <v>43</v>
      </c>
      <c r="R1426" t="s">
        <v>43</v>
      </c>
      <c r="W1426" s="1"/>
      <c r="Y1426" s="317"/>
      <c r="AC1426" s="317"/>
    </row>
    <row r="1427" spans="1:29">
      <c r="A1427">
        <v>1426</v>
      </c>
      <c r="B1427" t="s">
        <v>14100</v>
      </c>
      <c r="C1427" t="s">
        <v>14101</v>
      </c>
      <c r="D1427" t="s">
        <v>5942</v>
      </c>
      <c r="E1427" t="s">
        <v>6890</v>
      </c>
      <c r="F1427">
        <v>46083</v>
      </c>
      <c r="G1427">
        <v>46079</v>
      </c>
      <c r="I1427" s="1"/>
      <c r="J1427" t="s">
        <v>43</v>
      </c>
      <c r="K1427">
        <v>-1</v>
      </c>
      <c r="P1427" t="s">
        <v>43</v>
      </c>
      <c r="Q1427" t="s">
        <v>43</v>
      </c>
      <c r="R1427" t="s">
        <v>43</v>
      </c>
      <c r="W1427" s="1"/>
      <c r="Y1427" s="317"/>
      <c r="AC1427" s="317"/>
    </row>
    <row r="1428" spans="1:29">
      <c r="A1428">
        <v>1427</v>
      </c>
      <c r="B1428" t="s">
        <v>14102</v>
      </c>
      <c r="C1428" t="s">
        <v>14103</v>
      </c>
      <c r="D1428" t="s">
        <v>46</v>
      </c>
      <c r="E1428" t="s">
        <v>3282</v>
      </c>
      <c r="F1428">
        <v>46083</v>
      </c>
      <c r="G1428">
        <v>46080</v>
      </c>
      <c r="I1428" s="1"/>
      <c r="J1428" t="s">
        <v>43</v>
      </c>
      <c r="K1428">
        <v>-1</v>
      </c>
      <c r="P1428" t="s">
        <v>43</v>
      </c>
      <c r="Q1428" t="s">
        <v>43</v>
      </c>
      <c r="R1428" t="s">
        <v>43</v>
      </c>
      <c r="W1428" s="1"/>
      <c r="Y1428" s="317"/>
      <c r="AC1428" s="317"/>
    </row>
    <row r="1429" spans="1:29">
      <c r="A1429">
        <v>1428</v>
      </c>
      <c r="B1429" t="s">
        <v>14104</v>
      </c>
      <c r="C1429" t="s">
        <v>14105</v>
      </c>
      <c r="D1429" t="s">
        <v>46</v>
      </c>
      <c r="E1429" t="s">
        <v>6161</v>
      </c>
      <c r="F1429">
        <v>46084</v>
      </c>
      <c r="G1429">
        <v>46080</v>
      </c>
      <c r="I1429" s="1"/>
      <c r="J1429" t="s">
        <v>43</v>
      </c>
      <c r="K1429">
        <v>-1</v>
      </c>
      <c r="P1429" t="s">
        <v>43</v>
      </c>
      <c r="Q1429" t="s">
        <v>43</v>
      </c>
      <c r="R1429" t="s">
        <v>43</v>
      </c>
      <c r="W1429" s="1"/>
      <c r="Y1429" s="317"/>
      <c r="AC1429" s="317"/>
    </row>
    <row r="1430" spans="1:29">
      <c r="A1430">
        <v>1429</v>
      </c>
      <c r="B1430" t="s">
        <v>14106</v>
      </c>
      <c r="C1430" t="s">
        <v>14107</v>
      </c>
      <c r="D1430" t="s">
        <v>46</v>
      </c>
      <c r="F1430" t="s">
        <v>11478</v>
      </c>
      <c r="G1430">
        <v>46086</v>
      </c>
      <c r="I1430" s="1"/>
      <c r="J1430" t="s">
        <v>43</v>
      </c>
      <c r="K1430">
        <v>-1</v>
      </c>
      <c r="P1430" t="s">
        <v>43</v>
      </c>
      <c r="Q1430" t="s">
        <v>43</v>
      </c>
      <c r="R1430" t="s">
        <v>43</v>
      </c>
      <c r="W1430" s="1"/>
      <c r="Y1430" s="317"/>
      <c r="AC1430" s="317"/>
    </row>
    <row r="1431" spans="1:29">
      <c r="A1431">
        <v>1430</v>
      </c>
      <c r="B1431" t="s">
        <v>7551</v>
      </c>
      <c r="C1431" t="s">
        <v>7552</v>
      </c>
      <c r="D1431" t="s">
        <v>46</v>
      </c>
      <c r="E1431" t="s">
        <v>5829</v>
      </c>
      <c r="F1431">
        <v>46195</v>
      </c>
      <c r="G1431" t="s">
        <v>5750</v>
      </c>
      <c r="I1431" s="1"/>
      <c r="J1431" t="s">
        <v>43</v>
      </c>
      <c r="K1431">
        <v>-1</v>
      </c>
      <c r="P1431" t="s">
        <v>43</v>
      </c>
      <c r="Q1431" t="s">
        <v>43</v>
      </c>
      <c r="R1431" t="s">
        <v>43</v>
      </c>
      <c r="W1431" s="1"/>
      <c r="Y1431" s="317"/>
      <c r="AC1431" s="317"/>
    </row>
    <row r="1432" spans="1:29">
      <c r="A1432">
        <v>1431</v>
      </c>
      <c r="B1432" t="s">
        <v>14108</v>
      </c>
      <c r="C1432" t="s">
        <v>14109</v>
      </c>
      <c r="D1432" t="s">
        <v>46</v>
      </c>
      <c r="E1432" t="s">
        <v>6055</v>
      </c>
      <c r="F1432">
        <v>46095</v>
      </c>
      <c r="G1432">
        <v>46093</v>
      </c>
      <c r="I1432" s="1"/>
      <c r="J1432" t="s">
        <v>43</v>
      </c>
      <c r="K1432">
        <v>-1</v>
      </c>
      <c r="P1432" t="s">
        <v>43</v>
      </c>
      <c r="Q1432" t="s">
        <v>43</v>
      </c>
      <c r="R1432" t="s">
        <v>43</v>
      </c>
      <c r="W1432" s="1"/>
      <c r="Y1432" s="317"/>
      <c r="AC1432" s="317"/>
    </row>
    <row r="1433" spans="1:29">
      <c r="A1433">
        <v>1432</v>
      </c>
      <c r="B1433" t="s">
        <v>14110</v>
      </c>
      <c r="C1433" t="s">
        <v>14111</v>
      </c>
      <c r="D1433" t="s">
        <v>46</v>
      </c>
      <c r="E1433" t="s">
        <v>6161</v>
      </c>
      <c r="F1433">
        <v>46083</v>
      </c>
      <c r="G1433">
        <v>46080</v>
      </c>
      <c r="I1433" s="1"/>
      <c r="J1433" t="s">
        <v>43</v>
      </c>
      <c r="K1433">
        <v>-1</v>
      </c>
      <c r="P1433" t="s">
        <v>43</v>
      </c>
      <c r="Q1433" t="s">
        <v>43</v>
      </c>
      <c r="R1433" t="s">
        <v>43</v>
      </c>
      <c r="W1433" s="1"/>
      <c r="Y1433" s="317"/>
      <c r="AC1433" s="317"/>
    </row>
    <row r="1434" spans="1:29">
      <c r="A1434">
        <v>1433</v>
      </c>
      <c r="B1434" t="s">
        <v>14112</v>
      </c>
      <c r="C1434" t="s">
        <v>14113</v>
      </c>
      <c r="D1434" t="s">
        <v>46</v>
      </c>
      <c r="E1434" t="s">
        <v>3282</v>
      </c>
      <c r="F1434">
        <v>46091</v>
      </c>
      <c r="G1434">
        <v>46090</v>
      </c>
      <c r="I1434" s="1"/>
      <c r="J1434" t="s">
        <v>43</v>
      </c>
      <c r="K1434">
        <v>-1</v>
      </c>
      <c r="P1434" t="s">
        <v>43</v>
      </c>
      <c r="Q1434" t="s">
        <v>43</v>
      </c>
      <c r="R1434" t="s">
        <v>43</v>
      </c>
      <c r="W1434" s="1"/>
      <c r="Y1434" s="317"/>
      <c r="AC1434" s="317"/>
    </row>
    <row r="1435" spans="1:29">
      <c r="A1435">
        <v>1434</v>
      </c>
      <c r="B1435" t="s">
        <v>7483</v>
      </c>
      <c r="C1435" t="s">
        <v>7484</v>
      </c>
      <c r="D1435" t="s">
        <v>6418</v>
      </c>
      <c r="E1435" t="s">
        <v>7107</v>
      </c>
      <c r="F1435">
        <v>46122</v>
      </c>
      <c r="G1435" t="s">
        <v>5750</v>
      </c>
      <c r="I1435" s="1"/>
      <c r="J1435" t="s">
        <v>43</v>
      </c>
      <c r="K1435">
        <v>-1</v>
      </c>
      <c r="P1435" t="s">
        <v>43</v>
      </c>
      <c r="Q1435" t="s">
        <v>43</v>
      </c>
      <c r="R1435" t="s">
        <v>43</v>
      </c>
      <c r="W1435" s="1"/>
      <c r="Y1435" s="317"/>
      <c r="AC1435" s="317"/>
    </row>
    <row r="1436" spans="1:29">
      <c r="A1436">
        <v>1435</v>
      </c>
      <c r="B1436" t="s">
        <v>7489</v>
      </c>
      <c r="C1436" t="s">
        <v>7490</v>
      </c>
      <c r="D1436" t="s">
        <v>6418</v>
      </c>
      <c r="E1436" t="s">
        <v>7491</v>
      </c>
      <c r="F1436">
        <v>46122</v>
      </c>
      <c r="G1436" t="s">
        <v>5750</v>
      </c>
      <c r="I1436" s="1"/>
      <c r="J1436" t="s">
        <v>43</v>
      </c>
      <c r="K1436">
        <v>-1</v>
      </c>
      <c r="P1436" t="s">
        <v>43</v>
      </c>
      <c r="Q1436" t="s">
        <v>43</v>
      </c>
      <c r="R1436" t="s">
        <v>43</v>
      </c>
      <c r="W1436" s="1"/>
      <c r="Y1436" s="317"/>
      <c r="AC1436" s="317"/>
    </row>
    <row r="1437" spans="1:29">
      <c r="A1437">
        <v>1436</v>
      </c>
      <c r="B1437" t="s">
        <v>7508</v>
      </c>
      <c r="C1437" t="s">
        <v>7509</v>
      </c>
      <c r="D1437" t="s">
        <v>6418</v>
      </c>
      <c r="E1437" t="s">
        <v>6904</v>
      </c>
      <c r="F1437">
        <v>46090</v>
      </c>
      <c r="G1437">
        <v>46087</v>
      </c>
      <c r="I1437" s="1"/>
      <c r="J1437" t="s">
        <v>43</v>
      </c>
      <c r="K1437">
        <v>-1</v>
      </c>
      <c r="P1437" t="s">
        <v>43</v>
      </c>
      <c r="Q1437" t="s">
        <v>43</v>
      </c>
      <c r="R1437" t="s">
        <v>43</v>
      </c>
      <c r="W1437" s="1"/>
      <c r="Y1437" s="317"/>
      <c r="AC1437" s="317"/>
    </row>
    <row r="1438" spans="1:29">
      <c r="A1438">
        <v>1437</v>
      </c>
      <c r="B1438" t="s">
        <v>14114</v>
      </c>
      <c r="C1438" t="s">
        <v>14115</v>
      </c>
      <c r="D1438" t="s">
        <v>5942</v>
      </c>
      <c r="E1438" t="s">
        <v>6890</v>
      </c>
      <c r="F1438">
        <v>46094</v>
      </c>
      <c r="G1438">
        <v>46092</v>
      </c>
      <c r="I1438" s="1"/>
      <c r="J1438" t="s">
        <v>43</v>
      </c>
      <c r="K1438">
        <v>-1</v>
      </c>
      <c r="P1438" t="s">
        <v>43</v>
      </c>
      <c r="Q1438" t="s">
        <v>43</v>
      </c>
      <c r="R1438" t="s">
        <v>43</v>
      </c>
      <c r="W1438" s="1"/>
      <c r="Y1438" s="317"/>
      <c r="AC1438" s="317"/>
    </row>
    <row r="1439" spans="1:29">
      <c r="A1439">
        <v>1438</v>
      </c>
      <c r="B1439" t="s">
        <v>14116</v>
      </c>
      <c r="C1439" t="s">
        <v>14117</v>
      </c>
      <c r="D1439" t="s">
        <v>5942</v>
      </c>
      <c r="E1439" t="s">
        <v>6890</v>
      </c>
      <c r="F1439">
        <v>46113</v>
      </c>
      <c r="G1439">
        <v>46099</v>
      </c>
      <c r="I1439" s="1"/>
      <c r="J1439" t="s">
        <v>43</v>
      </c>
      <c r="K1439">
        <v>-1</v>
      </c>
      <c r="P1439" t="s">
        <v>43</v>
      </c>
      <c r="Q1439" t="s">
        <v>43</v>
      </c>
      <c r="R1439" t="s">
        <v>43</v>
      </c>
      <c r="W1439" s="1"/>
      <c r="Y1439" s="317"/>
      <c r="AC1439" s="317"/>
    </row>
    <row r="1440" spans="1:29">
      <c r="A1440">
        <v>1439</v>
      </c>
      <c r="B1440" t="s">
        <v>7562</v>
      </c>
      <c r="C1440" t="s">
        <v>7563</v>
      </c>
      <c r="D1440" t="s">
        <v>5942</v>
      </c>
      <c r="E1440" t="s">
        <v>6890</v>
      </c>
      <c r="F1440">
        <v>46113</v>
      </c>
      <c r="G1440" t="s">
        <v>5750</v>
      </c>
      <c r="I1440" s="1"/>
      <c r="J1440" t="s">
        <v>43</v>
      </c>
      <c r="K1440">
        <v>-1</v>
      </c>
      <c r="P1440" t="s">
        <v>43</v>
      </c>
      <c r="Q1440" t="s">
        <v>43</v>
      </c>
      <c r="R1440" t="s">
        <v>43</v>
      </c>
      <c r="W1440" s="1"/>
      <c r="Y1440" s="317"/>
      <c r="AC1440" s="317"/>
    </row>
    <row r="1441" spans="1:29">
      <c r="A1441">
        <v>1440</v>
      </c>
      <c r="B1441" t="s">
        <v>7571</v>
      </c>
      <c r="C1441" t="s">
        <v>7572</v>
      </c>
      <c r="D1441" t="s">
        <v>46</v>
      </c>
      <c r="E1441" t="s">
        <v>5829</v>
      </c>
      <c r="F1441">
        <v>46152</v>
      </c>
      <c r="G1441" t="s">
        <v>5750</v>
      </c>
      <c r="I1441" s="1"/>
      <c r="J1441" t="s">
        <v>43</v>
      </c>
      <c r="K1441">
        <v>-1</v>
      </c>
      <c r="P1441" t="s">
        <v>43</v>
      </c>
      <c r="Q1441" t="s">
        <v>43</v>
      </c>
      <c r="R1441" t="s">
        <v>43</v>
      </c>
      <c r="W1441" s="1"/>
      <c r="Y1441" s="317"/>
      <c r="AC1441" s="317"/>
    </row>
    <row r="1442" spans="1:29">
      <c r="A1442">
        <v>1441</v>
      </c>
      <c r="B1442" t="s">
        <v>14118</v>
      </c>
      <c r="C1442" t="s">
        <v>14119</v>
      </c>
      <c r="D1442" t="s">
        <v>46</v>
      </c>
      <c r="E1442" t="s">
        <v>3282</v>
      </c>
      <c r="F1442">
        <v>46090</v>
      </c>
      <c r="G1442">
        <v>46087</v>
      </c>
      <c r="I1442" s="1"/>
      <c r="J1442" t="s">
        <v>43</v>
      </c>
      <c r="K1442">
        <v>-1</v>
      </c>
      <c r="P1442" t="s">
        <v>43</v>
      </c>
      <c r="Q1442" t="s">
        <v>43</v>
      </c>
      <c r="R1442" t="s">
        <v>43</v>
      </c>
      <c r="W1442" s="1"/>
      <c r="Y1442" s="317"/>
      <c r="AC1442" s="317"/>
    </row>
    <row r="1443" spans="1:29">
      <c r="A1443">
        <v>1442</v>
      </c>
      <c r="B1443" t="s">
        <v>7554</v>
      </c>
      <c r="C1443" t="s">
        <v>7555</v>
      </c>
      <c r="D1443" t="s">
        <v>6418</v>
      </c>
      <c r="E1443" t="s">
        <v>6980</v>
      </c>
      <c r="F1443">
        <v>46139</v>
      </c>
      <c r="G1443" t="s">
        <v>5750</v>
      </c>
      <c r="I1443" s="1"/>
      <c r="J1443" t="s">
        <v>43</v>
      </c>
      <c r="K1443">
        <v>-1</v>
      </c>
      <c r="P1443" t="s">
        <v>43</v>
      </c>
      <c r="Q1443" t="s">
        <v>43</v>
      </c>
      <c r="R1443" t="s">
        <v>43</v>
      </c>
      <c r="W1443" s="1"/>
      <c r="Y1443" s="317"/>
      <c r="AC1443" s="317"/>
    </row>
    <row r="1444" spans="1:29">
      <c r="A1444">
        <v>1443</v>
      </c>
      <c r="B1444" t="s">
        <v>7542</v>
      </c>
      <c r="C1444" t="s">
        <v>7543</v>
      </c>
      <c r="D1444" t="s">
        <v>6418</v>
      </c>
      <c r="E1444" t="s">
        <v>6939</v>
      </c>
      <c r="F1444">
        <v>46137</v>
      </c>
      <c r="G1444" t="s">
        <v>5750</v>
      </c>
      <c r="I1444" s="1"/>
      <c r="J1444" t="s">
        <v>43</v>
      </c>
      <c r="K1444">
        <v>-1</v>
      </c>
      <c r="P1444" t="s">
        <v>43</v>
      </c>
      <c r="Q1444" t="s">
        <v>43</v>
      </c>
      <c r="R1444" t="s">
        <v>43</v>
      </c>
      <c r="W1444" s="1"/>
      <c r="Y1444" s="317"/>
      <c r="AC1444" s="317"/>
    </row>
    <row r="1445" spans="1:29">
      <c r="A1445">
        <v>1444</v>
      </c>
      <c r="B1445" t="s">
        <v>7520</v>
      </c>
      <c r="C1445" t="s">
        <v>7521</v>
      </c>
      <c r="D1445" t="s">
        <v>6418</v>
      </c>
      <c r="E1445" t="s">
        <v>6967</v>
      </c>
      <c r="F1445">
        <v>46160</v>
      </c>
      <c r="G1445" t="s">
        <v>5750</v>
      </c>
      <c r="I1445" s="1"/>
      <c r="J1445" t="s">
        <v>43</v>
      </c>
      <c r="K1445">
        <v>-1</v>
      </c>
      <c r="P1445" t="s">
        <v>43</v>
      </c>
      <c r="Q1445" t="s">
        <v>43</v>
      </c>
      <c r="R1445" t="s">
        <v>43</v>
      </c>
      <c r="W1445" s="1"/>
      <c r="Y1445" s="317"/>
      <c r="AC1445" s="317"/>
    </row>
    <row r="1446" spans="1:29">
      <c r="A1446">
        <v>1445</v>
      </c>
      <c r="B1446" t="s">
        <v>7510</v>
      </c>
      <c r="C1446" t="s">
        <v>7511</v>
      </c>
      <c r="D1446" t="s">
        <v>6418</v>
      </c>
      <c r="E1446" t="s">
        <v>6967</v>
      </c>
      <c r="F1446">
        <v>46132</v>
      </c>
      <c r="G1446" t="s">
        <v>5750</v>
      </c>
      <c r="I1446" s="1"/>
      <c r="J1446" t="s">
        <v>43</v>
      </c>
      <c r="K1446">
        <v>-1</v>
      </c>
      <c r="P1446" t="s">
        <v>43</v>
      </c>
      <c r="Q1446" t="s">
        <v>43</v>
      </c>
      <c r="R1446" t="s">
        <v>43</v>
      </c>
      <c r="W1446" s="1"/>
      <c r="Y1446" s="317"/>
      <c r="AC1446" s="317"/>
    </row>
    <row r="1447" spans="1:29">
      <c r="A1447">
        <v>1446</v>
      </c>
      <c r="B1447" t="s">
        <v>7568</v>
      </c>
      <c r="C1447" t="s">
        <v>7569</v>
      </c>
      <c r="D1447" t="s">
        <v>5942</v>
      </c>
      <c r="E1447" t="s">
        <v>6890</v>
      </c>
      <c r="F1447">
        <v>46132</v>
      </c>
      <c r="G1447" t="s">
        <v>5750</v>
      </c>
      <c r="I1447" s="1"/>
      <c r="J1447" t="s">
        <v>43</v>
      </c>
      <c r="K1447">
        <v>-1</v>
      </c>
      <c r="P1447" t="s">
        <v>43</v>
      </c>
      <c r="Q1447" t="s">
        <v>43</v>
      </c>
      <c r="R1447" t="s">
        <v>43</v>
      </c>
      <c r="W1447" s="1"/>
      <c r="Y1447" s="317"/>
      <c r="AC1447" s="317"/>
    </row>
    <row r="1448" spans="1:29">
      <c r="A1448">
        <v>1447</v>
      </c>
      <c r="B1448" t="s">
        <v>14120</v>
      </c>
      <c r="C1448" t="s">
        <v>14121</v>
      </c>
      <c r="D1448" t="s">
        <v>5942</v>
      </c>
      <c r="E1448" t="s">
        <v>6890</v>
      </c>
      <c r="F1448">
        <v>46125</v>
      </c>
      <c r="G1448">
        <v>46108</v>
      </c>
      <c r="I1448" s="1"/>
      <c r="J1448" t="s">
        <v>43</v>
      </c>
      <c r="K1448">
        <v>-1</v>
      </c>
      <c r="P1448" t="s">
        <v>43</v>
      </c>
      <c r="Q1448" t="s">
        <v>43</v>
      </c>
      <c r="R1448" t="s">
        <v>43</v>
      </c>
      <c r="W1448" s="1"/>
      <c r="Y1448" s="317"/>
      <c r="AC1448" s="317"/>
    </row>
    <row r="1449" spans="1:29">
      <c r="A1449">
        <v>1448</v>
      </c>
      <c r="B1449" t="s">
        <v>5924</v>
      </c>
      <c r="C1449" t="s">
        <v>5925</v>
      </c>
      <c r="D1449" t="s">
        <v>46</v>
      </c>
      <c r="E1449" t="s">
        <v>5754</v>
      </c>
      <c r="F1449">
        <v>46097</v>
      </c>
      <c r="G1449">
        <v>46093</v>
      </c>
      <c r="I1449" s="1"/>
      <c r="J1449" t="s">
        <v>43</v>
      </c>
      <c r="K1449">
        <v>-1</v>
      </c>
      <c r="P1449" t="s">
        <v>43</v>
      </c>
      <c r="Q1449" t="s">
        <v>43</v>
      </c>
      <c r="R1449" t="s">
        <v>43</v>
      </c>
      <c r="W1449" s="1"/>
      <c r="Y1449" s="317"/>
      <c r="AC1449" s="317"/>
    </row>
    <row r="1450" spans="1:29">
      <c r="A1450">
        <v>1449</v>
      </c>
      <c r="B1450" t="s">
        <v>7578</v>
      </c>
      <c r="C1450" t="s">
        <v>7579</v>
      </c>
      <c r="D1450" t="s">
        <v>46</v>
      </c>
      <c r="E1450" t="s">
        <v>6055</v>
      </c>
      <c r="F1450">
        <v>46132</v>
      </c>
      <c r="G1450" t="s">
        <v>5750</v>
      </c>
      <c r="I1450" s="1"/>
      <c r="J1450" t="s">
        <v>43</v>
      </c>
      <c r="K1450">
        <v>-1</v>
      </c>
      <c r="P1450" t="s">
        <v>43</v>
      </c>
      <c r="Q1450" t="s">
        <v>43</v>
      </c>
      <c r="R1450" t="s">
        <v>43</v>
      </c>
      <c r="W1450" s="1"/>
      <c r="Y1450" s="317"/>
      <c r="AC1450" s="317"/>
    </row>
    <row r="1451" spans="1:29">
      <c r="A1451">
        <v>1450</v>
      </c>
      <c r="B1451" t="s">
        <v>7630</v>
      </c>
      <c r="C1451" t="s">
        <v>7631</v>
      </c>
      <c r="D1451" t="s">
        <v>46</v>
      </c>
      <c r="E1451" t="s">
        <v>3282</v>
      </c>
      <c r="F1451">
        <v>46139</v>
      </c>
      <c r="G1451" t="s">
        <v>5750</v>
      </c>
      <c r="I1451" s="1"/>
      <c r="J1451" t="s">
        <v>43</v>
      </c>
      <c r="K1451">
        <v>-1</v>
      </c>
      <c r="P1451" t="s">
        <v>43</v>
      </c>
      <c r="Q1451" t="s">
        <v>43</v>
      </c>
      <c r="R1451" t="s">
        <v>43</v>
      </c>
      <c r="W1451" s="1"/>
      <c r="Y1451" s="317"/>
      <c r="AC1451" s="317"/>
    </row>
    <row r="1452" spans="1:29">
      <c r="A1452">
        <v>1451</v>
      </c>
      <c r="B1452" t="s">
        <v>7573</v>
      </c>
      <c r="C1452" t="s">
        <v>7574</v>
      </c>
      <c r="D1452" t="s">
        <v>46</v>
      </c>
      <c r="E1452" t="s">
        <v>6208</v>
      </c>
      <c r="F1452">
        <v>46204</v>
      </c>
      <c r="G1452" t="s">
        <v>5750</v>
      </c>
      <c r="I1452" s="1"/>
      <c r="J1452" t="s">
        <v>43</v>
      </c>
      <c r="K1452">
        <v>-1</v>
      </c>
      <c r="P1452" t="s">
        <v>43</v>
      </c>
      <c r="Q1452" t="s">
        <v>43</v>
      </c>
      <c r="R1452" t="s">
        <v>43</v>
      </c>
      <c r="W1452" s="1"/>
      <c r="Y1452" s="317"/>
      <c r="AC1452" s="317"/>
    </row>
    <row r="1453" spans="1:29">
      <c r="A1453">
        <v>1452</v>
      </c>
      <c r="B1453" t="s">
        <v>7646</v>
      </c>
      <c r="C1453" t="s">
        <v>14122</v>
      </c>
      <c r="D1453" t="s">
        <v>46</v>
      </c>
      <c r="E1453" t="s">
        <v>6055</v>
      </c>
      <c r="F1453">
        <v>46113</v>
      </c>
      <c r="G1453" t="s">
        <v>5750</v>
      </c>
      <c r="I1453" s="1"/>
      <c r="J1453" t="s">
        <v>43</v>
      </c>
      <c r="K1453">
        <v>-1</v>
      </c>
      <c r="P1453" t="s">
        <v>43</v>
      </c>
      <c r="Q1453" t="s">
        <v>43</v>
      </c>
      <c r="R1453" t="s">
        <v>43</v>
      </c>
      <c r="W1453" s="1"/>
      <c r="Y1453" s="317"/>
      <c r="AC1453" s="317"/>
    </row>
    <row r="1454" spans="1:29">
      <c r="A1454">
        <v>1453</v>
      </c>
      <c r="B1454" t="s">
        <v>7648</v>
      </c>
      <c r="C1454" t="s">
        <v>7649</v>
      </c>
      <c r="D1454" t="s">
        <v>46</v>
      </c>
      <c r="E1454" t="s">
        <v>5829</v>
      </c>
      <c r="F1454">
        <v>46113</v>
      </c>
      <c r="G1454" t="s">
        <v>5750</v>
      </c>
      <c r="I1454" s="1"/>
      <c r="J1454" t="s">
        <v>43</v>
      </c>
      <c r="K1454">
        <v>-1</v>
      </c>
      <c r="P1454" t="s">
        <v>43</v>
      </c>
      <c r="Q1454" t="s">
        <v>43</v>
      </c>
      <c r="R1454" t="s">
        <v>43</v>
      </c>
      <c r="W1454" s="1"/>
      <c r="Y1454" s="317"/>
      <c r="AC1454" s="317"/>
    </row>
    <row r="1455" spans="1:29">
      <c r="A1455">
        <v>1454</v>
      </c>
      <c r="B1455" t="s">
        <v>7650</v>
      </c>
      <c r="C1455" t="s">
        <v>7651</v>
      </c>
      <c r="D1455" t="s">
        <v>46</v>
      </c>
      <c r="E1455" t="s">
        <v>5829</v>
      </c>
      <c r="F1455">
        <v>46113</v>
      </c>
      <c r="G1455" t="s">
        <v>5750</v>
      </c>
      <c r="I1455" s="1"/>
      <c r="J1455" t="s">
        <v>43</v>
      </c>
      <c r="K1455">
        <v>-1</v>
      </c>
      <c r="P1455" t="s">
        <v>43</v>
      </c>
      <c r="Q1455" t="s">
        <v>43</v>
      </c>
      <c r="R1455" t="s">
        <v>43</v>
      </c>
      <c r="W1455" s="1"/>
      <c r="Y1455" s="317"/>
      <c r="AC1455" s="317"/>
    </row>
    <row r="1456" spans="1:29">
      <c r="A1456">
        <v>1455</v>
      </c>
      <c r="B1456" t="s">
        <v>7652</v>
      </c>
      <c r="C1456" t="s">
        <v>7653</v>
      </c>
      <c r="D1456" t="s">
        <v>46</v>
      </c>
      <c r="E1456" t="s">
        <v>5829</v>
      </c>
      <c r="F1456">
        <v>46113</v>
      </c>
      <c r="G1456" t="s">
        <v>5750</v>
      </c>
      <c r="I1456" s="1"/>
      <c r="J1456" t="s">
        <v>43</v>
      </c>
      <c r="K1456">
        <v>-1</v>
      </c>
      <c r="P1456" t="s">
        <v>43</v>
      </c>
      <c r="Q1456" t="s">
        <v>43</v>
      </c>
      <c r="R1456" t="s">
        <v>43</v>
      </c>
      <c r="W1456" s="1"/>
      <c r="Y1456" s="317"/>
      <c r="AC1456" s="317"/>
    </row>
    <row r="1457" spans="1:29">
      <c r="A1457">
        <v>1456</v>
      </c>
      <c r="B1457" t="s">
        <v>7522</v>
      </c>
      <c r="C1457" t="s">
        <v>14123</v>
      </c>
      <c r="D1457" t="s">
        <v>46</v>
      </c>
      <c r="E1457" t="s">
        <v>6055</v>
      </c>
      <c r="F1457">
        <v>46113</v>
      </c>
      <c r="G1457" t="s">
        <v>5750</v>
      </c>
      <c r="I1457" s="1"/>
      <c r="J1457" t="s">
        <v>43</v>
      </c>
      <c r="K1457">
        <v>-1</v>
      </c>
      <c r="P1457" t="s">
        <v>43</v>
      </c>
      <c r="Q1457" t="s">
        <v>43</v>
      </c>
      <c r="R1457" t="s">
        <v>43</v>
      </c>
      <c r="W1457" s="1"/>
      <c r="Y1457" s="317"/>
      <c r="AC1457" s="317"/>
    </row>
    <row r="1458" spans="1:29">
      <c r="A1458">
        <v>1457</v>
      </c>
      <c r="B1458" t="s">
        <v>7632</v>
      </c>
      <c r="C1458" t="s">
        <v>7633</v>
      </c>
      <c r="D1458" t="s">
        <v>46</v>
      </c>
      <c r="E1458" t="s">
        <v>6055</v>
      </c>
      <c r="F1458">
        <v>46139</v>
      </c>
      <c r="G1458" t="s">
        <v>5750</v>
      </c>
      <c r="I1458" s="1"/>
      <c r="J1458" t="s">
        <v>43</v>
      </c>
      <c r="K1458">
        <v>-1</v>
      </c>
      <c r="P1458" t="s">
        <v>43</v>
      </c>
      <c r="Q1458" t="s">
        <v>43</v>
      </c>
      <c r="R1458" t="s">
        <v>43</v>
      </c>
      <c r="W1458" s="1"/>
      <c r="Y1458" s="317"/>
      <c r="AC1458" s="317"/>
    </row>
    <row r="1459" spans="1:29">
      <c r="A1459">
        <v>1458</v>
      </c>
      <c r="B1459" t="s">
        <v>7640</v>
      </c>
      <c r="C1459" t="s">
        <v>7641</v>
      </c>
      <c r="D1459" t="s">
        <v>46</v>
      </c>
      <c r="E1459" t="s">
        <v>6055</v>
      </c>
      <c r="F1459">
        <v>46139</v>
      </c>
      <c r="G1459" t="s">
        <v>5750</v>
      </c>
      <c r="I1459" s="1"/>
      <c r="J1459" t="s">
        <v>43</v>
      </c>
      <c r="K1459">
        <v>-1</v>
      </c>
      <c r="P1459" t="s">
        <v>43</v>
      </c>
      <c r="Q1459" t="s">
        <v>43</v>
      </c>
      <c r="R1459" t="s">
        <v>43</v>
      </c>
      <c r="W1459" s="1"/>
      <c r="Y1459" s="317"/>
      <c r="AC1459" s="317"/>
    </row>
    <row r="1460" spans="1:29">
      <c r="A1460">
        <v>1459</v>
      </c>
      <c r="B1460" t="s">
        <v>7642</v>
      </c>
      <c r="C1460" t="s">
        <v>7643</v>
      </c>
      <c r="D1460" t="s">
        <v>46</v>
      </c>
      <c r="E1460" t="s">
        <v>6055</v>
      </c>
      <c r="F1460">
        <v>46153</v>
      </c>
      <c r="G1460" t="s">
        <v>5750</v>
      </c>
      <c r="I1460" s="1"/>
      <c r="J1460" t="s">
        <v>43</v>
      </c>
      <c r="K1460">
        <v>-1</v>
      </c>
      <c r="P1460" t="s">
        <v>43</v>
      </c>
      <c r="Q1460" t="s">
        <v>43</v>
      </c>
      <c r="R1460" t="s">
        <v>43</v>
      </c>
      <c r="W1460" s="1"/>
      <c r="Y1460" s="317"/>
      <c r="AC1460" s="317"/>
    </row>
    <row r="1461" spans="1:29">
      <c r="A1461">
        <v>1460</v>
      </c>
      <c r="B1461" t="s">
        <v>14124</v>
      </c>
      <c r="C1461" t="s">
        <v>14125</v>
      </c>
      <c r="D1461" t="s">
        <v>46</v>
      </c>
      <c r="E1461" t="s">
        <v>6161</v>
      </c>
      <c r="F1461" t="s">
        <v>11478</v>
      </c>
      <c r="G1461">
        <v>46100</v>
      </c>
      <c r="I1461" s="1"/>
      <c r="J1461" t="s">
        <v>43</v>
      </c>
      <c r="K1461">
        <v>-1</v>
      </c>
      <c r="P1461" t="s">
        <v>43</v>
      </c>
      <c r="Q1461" t="s">
        <v>43</v>
      </c>
      <c r="R1461" t="s">
        <v>43</v>
      </c>
      <c r="W1461" s="1"/>
      <c r="Y1461" s="317"/>
      <c r="AC1461" s="317"/>
    </row>
    <row r="1462" spans="1:29">
      <c r="A1462">
        <v>1461</v>
      </c>
      <c r="B1462" t="s">
        <v>16764</v>
      </c>
      <c r="C1462" t="s">
        <v>7570</v>
      </c>
      <c r="D1462" t="s">
        <v>5942</v>
      </c>
      <c r="E1462" t="s">
        <v>6890</v>
      </c>
      <c r="F1462">
        <v>46127</v>
      </c>
      <c r="G1462" t="s">
        <v>5750</v>
      </c>
      <c r="I1462" s="1"/>
      <c r="J1462" t="s">
        <v>43</v>
      </c>
      <c r="K1462">
        <v>-1</v>
      </c>
      <c r="P1462" t="s">
        <v>43</v>
      </c>
      <c r="Q1462" t="s">
        <v>43</v>
      </c>
      <c r="R1462" t="s">
        <v>43</v>
      </c>
      <c r="W1462" s="1"/>
      <c r="Y1462" s="317"/>
      <c r="AC1462" s="317"/>
    </row>
    <row r="1463" spans="1:29">
      <c r="A1463">
        <v>1462</v>
      </c>
      <c r="B1463" t="s">
        <v>16818</v>
      </c>
      <c r="C1463" t="s">
        <v>16819</v>
      </c>
      <c r="D1463" t="s">
        <v>5942</v>
      </c>
      <c r="E1463" t="s">
        <v>6890</v>
      </c>
      <c r="F1463" t="s">
        <v>12648</v>
      </c>
      <c r="G1463">
        <v>46097</v>
      </c>
      <c r="I1463" s="1"/>
      <c r="J1463" t="s">
        <v>43</v>
      </c>
      <c r="K1463">
        <v>-1</v>
      </c>
      <c r="P1463" t="s">
        <v>43</v>
      </c>
      <c r="Q1463" t="s">
        <v>43</v>
      </c>
      <c r="R1463" t="s">
        <v>43</v>
      </c>
      <c r="W1463" s="1"/>
      <c r="Y1463" s="317"/>
      <c r="AC1463" s="317"/>
    </row>
    <row r="1464" spans="1:29">
      <c r="A1464">
        <v>1463</v>
      </c>
      <c r="B1464" t="s">
        <v>7524</v>
      </c>
      <c r="C1464" t="s">
        <v>7525</v>
      </c>
      <c r="D1464" t="s">
        <v>46</v>
      </c>
      <c r="E1464" t="s">
        <v>5829</v>
      </c>
      <c r="F1464">
        <v>46113</v>
      </c>
      <c r="G1464">
        <v>46477</v>
      </c>
      <c r="I1464" s="1"/>
      <c r="J1464" t="s">
        <v>43</v>
      </c>
      <c r="K1464">
        <v>-1</v>
      </c>
      <c r="P1464" t="s">
        <v>43</v>
      </c>
      <c r="Q1464" t="s">
        <v>43</v>
      </c>
      <c r="R1464" t="s">
        <v>43</v>
      </c>
      <c r="W1464" s="1"/>
      <c r="Y1464" s="317"/>
      <c r="AC1464" s="317"/>
    </row>
    <row r="1465" spans="1:29">
      <c r="A1465">
        <v>1464</v>
      </c>
      <c r="B1465" t="s">
        <v>7526</v>
      </c>
      <c r="C1465" t="s">
        <v>16820</v>
      </c>
      <c r="D1465" t="s">
        <v>46</v>
      </c>
      <c r="E1465" t="s">
        <v>5829</v>
      </c>
      <c r="F1465">
        <v>46113</v>
      </c>
      <c r="G1465">
        <v>46477</v>
      </c>
      <c r="I1465" s="1"/>
      <c r="J1465" t="s">
        <v>43</v>
      </c>
      <c r="K1465">
        <v>-1</v>
      </c>
      <c r="P1465" t="s">
        <v>43</v>
      </c>
      <c r="Q1465" t="s">
        <v>43</v>
      </c>
      <c r="R1465" t="s">
        <v>43</v>
      </c>
      <c r="W1465" s="1"/>
      <c r="Y1465" s="317"/>
      <c r="AC1465" s="317"/>
    </row>
    <row r="1466" spans="1:29">
      <c r="A1466">
        <v>1465</v>
      </c>
      <c r="B1466" t="s">
        <v>7528</v>
      </c>
      <c r="C1466" t="s">
        <v>16821</v>
      </c>
      <c r="D1466" t="s">
        <v>46</v>
      </c>
      <c r="E1466" t="s">
        <v>5829</v>
      </c>
      <c r="F1466">
        <v>46113</v>
      </c>
      <c r="G1466">
        <v>46477</v>
      </c>
      <c r="I1466" s="1"/>
      <c r="J1466" t="s">
        <v>43</v>
      </c>
      <c r="K1466">
        <v>-1</v>
      </c>
      <c r="P1466" t="s">
        <v>43</v>
      </c>
      <c r="Q1466" t="s">
        <v>43</v>
      </c>
      <c r="R1466" t="s">
        <v>43</v>
      </c>
      <c r="W1466" s="1"/>
      <c r="Y1466" s="317"/>
      <c r="AC1466" s="317"/>
    </row>
    <row r="1467" spans="1:29">
      <c r="A1467">
        <v>1466</v>
      </c>
      <c r="B1467" t="s">
        <v>7644</v>
      </c>
      <c r="C1467" t="s">
        <v>7645</v>
      </c>
      <c r="D1467" t="s">
        <v>46</v>
      </c>
      <c r="E1467" t="s">
        <v>6055</v>
      </c>
      <c r="F1467">
        <v>46160</v>
      </c>
      <c r="G1467">
        <v>46164</v>
      </c>
      <c r="I1467" s="1"/>
      <c r="J1467" t="s">
        <v>43</v>
      </c>
      <c r="K1467">
        <v>-1</v>
      </c>
      <c r="P1467" t="s">
        <v>43</v>
      </c>
      <c r="Q1467" t="s">
        <v>43</v>
      </c>
      <c r="R1467" t="s">
        <v>43</v>
      </c>
      <c r="W1467" s="1"/>
      <c r="Y1467" s="317"/>
      <c r="AC1467" s="317"/>
    </row>
    <row r="1468" spans="1:29">
      <c r="A1468">
        <v>1467</v>
      </c>
      <c r="B1468" t="s">
        <v>16768</v>
      </c>
      <c r="C1468" t="s">
        <v>16769</v>
      </c>
      <c r="D1468" t="s">
        <v>46</v>
      </c>
      <c r="E1468" t="s">
        <v>5754</v>
      </c>
      <c r="F1468" t="s">
        <v>5750</v>
      </c>
      <c r="G1468" t="s">
        <v>5750</v>
      </c>
      <c r="I1468" s="1"/>
      <c r="J1468" t="s">
        <v>43</v>
      </c>
      <c r="K1468">
        <v>-1</v>
      </c>
      <c r="P1468" t="s">
        <v>43</v>
      </c>
      <c r="Q1468" t="s">
        <v>43</v>
      </c>
      <c r="R1468" t="s">
        <v>43</v>
      </c>
      <c r="W1468" s="1"/>
      <c r="Y1468" s="317"/>
      <c r="AC1468" s="317"/>
    </row>
    <row r="1469" spans="1:29">
      <c r="A1469">
        <v>1468</v>
      </c>
      <c r="B1469" t="s">
        <v>16770</v>
      </c>
      <c r="C1469" t="s">
        <v>16771</v>
      </c>
      <c r="D1469" t="s">
        <v>46</v>
      </c>
      <c r="E1469" t="s">
        <v>5754</v>
      </c>
      <c r="F1469" t="s">
        <v>5750</v>
      </c>
      <c r="G1469" t="s">
        <v>5750</v>
      </c>
      <c r="I1469" s="1"/>
      <c r="J1469" t="s">
        <v>43</v>
      </c>
      <c r="K1469">
        <v>-1</v>
      </c>
      <c r="P1469" t="s">
        <v>43</v>
      </c>
      <c r="Q1469" t="s">
        <v>43</v>
      </c>
      <c r="R1469" t="s">
        <v>43</v>
      </c>
      <c r="W1469" s="1"/>
      <c r="Y1469" s="317"/>
      <c r="AC1469" s="317"/>
    </row>
    <row r="1470" spans="1:29">
      <c r="A1470">
        <v>1469</v>
      </c>
      <c r="B1470" t="s">
        <v>16772</v>
      </c>
      <c r="C1470" t="s">
        <v>16773</v>
      </c>
      <c r="D1470" t="s">
        <v>46</v>
      </c>
      <c r="E1470" t="s">
        <v>5754</v>
      </c>
      <c r="F1470" t="s">
        <v>5750</v>
      </c>
      <c r="G1470" t="s">
        <v>5750</v>
      </c>
      <c r="I1470" s="1"/>
      <c r="J1470" t="s">
        <v>43</v>
      </c>
      <c r="K1470">
        <v>-1</v>
      </c>
      <c r="P1470" t="s">
        <v>43</v>
      </c>
      <c r="Q1470" t="s">
        <v>43</v>
      </c>
      <c r="R1470" t="s">
        <v>43</v>
      </c>
      <c r="W1470" s="1"/>
      <c r="Y1470" s="317"/>
      <c r="AC1470" s="317"/>
    </row>
    <row r="1471" spans="1:29">
      <c r="A1471">
        <v>1470</v>
      </c>
      <c r="B1471" t="s">
        <v>16774</v>
      </c>
      <c r="C1471" t="s">
        <v>16775</v>
      </c>
      <c r="D1471" t="s">
        <v>46</v>
      </c>
      <c r="E1471" t="s">
        <v>5754</v>
      </c>
      <c r="F1471" t="s">
        <v>5750</v>
      </c>
      <c r="G1471" t="s">
        <v>5750</v>
      </c>
      <c r="I1471" s="1"/>
      <c r="J1471" t="s">
        <v>43</v>
      </c>
      <c r="K1471">
        <v>-1</v>
      </c>
      <c r="P1471" t="s">
        <v>43</v>
      </c>
      <c r="Q1471" t="s">
        <v>43</v>
      </c>
      <c r="R1471" t="s">
        <v>43</v>
      </c>
      <c r="W1471" s="1"/>
      <c r="Y1471" s="317"/>
      <c r="AC1471" s="317"/>
    </row>
    <row r="1472" spans="1:29">
      <c r="A1472">
        <v>1471</v>
      </c>
      <c r="B1472" t="s">
        <v>16776</v>
      </c>
      <c r="C1472" t="s">
        <v>16777</v>
      </c>
      <c r="D1472" t="s">
        <v>46</v>
      </c>
      <c r="E1472" t="s">
        <v>5754</v>
      </c>
      <c r="F1472" t="s">
        <v>5750</v>
      </c>
      <c r="G1472" t="s">
        <v>5750</v>
      </c>
      <c r="I1472" s="1"/>
      <c r="J1472" t="s">
        <v>43</v>
      </c>
      <c r="K1472">
        <v>-1</v>
      </c>
      <c r="P1472" t="s">
        <v>43</v>
      </c>
      <c r="Q1472" t="s">
        <v>43</v>
      </c>
      <c r="R1472" t="s">
        <v>43</v>
      </c>
      <c r="W1472" s="1"/>
      <c r="Y1472" s="317"/>
      <c r="AC1472" s="317"/>
    </row>
    <row r="1473" spans="1:29">
      <c r="A1473">
        <v>1472</v>
      </c>
      <c r="B1473" t="s">
        <v>16780</v>
      </c>
      <c r="C1473" t="s">
        <v>16781</v>
      </c>
      <c r="D1473" t="s">
        <v>46</v>
      </c>
      <c r="E1473" t="s">
        <v>5754</v>
      </c>
      <c r="F1473" t="s">
        <v>5750</v>
      </c>
      <c r="G1473" t="s">
        <v>5750</v>
      </c>
      <c r="I1473" s="1"/>
      <c r="J1473" t="s">
        <v>43</v>
      </c>
      <c r="K1473">
        <v>-1</v>
      </c>
      <c r="P1473" t="s">
        <v>43</v>
      </c>
      <c r="Q1473" t="s">
        <v>43</v>
      </c>
      <c r="R1473" t="s">
        <v>43</v>
      </c>
      <c r="W1473" s="1"/>
      <c r="Y1473" s="317"/>
      <c r="AC1473" s="317"/>
    </row>
    <row r="1474" spans="1:29">
      <c r="A1474">
        <v>1473</v>
      </c>
      <c r="B1474" t="s">
        <v>16778</v>
      </c>
      <c r="C1474" t="s">
        <v>16779</v>
      </c>
      <c r="D1474" t="s">
        <v>46</v>
      </c>
      <c r="E1474" t="s">
        <v>5754</v>
      </c>
      <c r="F1474" t="s">
        <v>5750</v>
      </c>
      <c r="G1474" t="s">
        <v>5750</v>
      </c>
      <c r="I1474" s="1"/>
      <c r="J1474" t="s">
        <v>43</v>
      </c>
      <c r="K1474">
        <v>-1</v>
      </c>
      <c r="P1474" t="s">
        <v>43</v>
      </c>
      <c r="Q1474" t="s">
        <v>43</v>
      </c>
      <c r="R1474" t="s">
        <v>43</v>
      </c>
      <c r="W1474" s="1"/>
      <c r="Y1474" s="317"/>
      <c r="AC1474" s="317"/>
    </row>
    <row r="1475" spans="1:29">
      <c r="A1475">
        <v>1474</v>
      </c>
      <c r="B1475" t="s">
        <v>16822</v>
      </c>
      <c r="C1475" t="s">
        <v>16823</v>
      </c>
      <c r="D1475" t="s">
        <v>46</v>
      </c>
      <c r="E1475" t="s">
        <v>6161</v>
      </c>
      <c r="F1475" t="s">
        <v>11478</v>
      </c>
      <c r="G1475" t="s">
        <v>5750</v>
      </c>
      <c r="I1475" s="1"/>
      <c r="J1475" t="s">
        <v>43</v>
      </c>
      <c r="K1475">
        <v>-1</v>
      </c>
      <c r="P1475" t="s">
        <v>43</v>
      </c>
      <c r="Q1475" t="s">
        <v>43</v>
      </c>
      <c r="R1475" t="s">
        <v>43</v>
      </c>
      <c r="W1475" s="1"/>
      <c r="Y1475" s="317"/>
      <c r="AC1475" s="317"/>
    </row>
    <row r="1476" spans="1:29">
      <c r="A1476">
        <v>1475</v>
      </c>
      <c r="D1476" t="s">
        <v>43</v>
      </c>
      <c r="E1476" t="s">
        <v>43</v>
      </c>
      <c r="I1476" s="1"/>
      <c r="J1476" t="s">
        <v>43</v>
      </c>
      <c r="K1476">
        <v>-1</v>
      </c>
      <c r="P1476" t="s">
        <v>43</v>
      </c>
      <c r="Q1476" t="s">
        <v>43</v>
      </c>
      <c r="R1476" t="s">
        <v>43</v>
      </c>
      <c r="W1476" s="1"/>
      <c r="Y1476" s="317"/>
      <c r="AC1476" s="317"/>
    </row>
    <row r="1477" spans="1:29">
      <c r="A1477">
        <v>1476</v>
      </c>
      <c r="D1477" t="s">
        <v>43</v>
      </c>
      <c r="E1477" t="s">
        <v>43</v>
      </c>
      <c r="I1477" s="1"/>
      <c r="J1477" t="s">
        <v>43</v>
      </c>
      <c r="K1477">
        <v>-1</v>
      </c>
      <c r="P1477" t="s">
        <v>43</v>
      </c>
      <c r="Q1477" t="s">
        <v>43</v>
      </c>
      <c r="R1477" t="s">
        <v>43</v>
      </c>
      <c r="W1477" s="1"/>
      <c r="Y1477" s="317"/>
      <c r="AC1477" s="317"/>
    </row>
    <row r="1478" spans="1:29">
      <c r="A1478">
        <v>1477</v>
      </c>
      <c r="D1478" t="s">
        <v>43</v>
      </c>
      <c r="E1478" t="s">
        <v>43</v>
      </c>
      <c r="I1478" s="1"/>
      <c r="J1478" t="s">
        <v>43</v>
      </c>
      <c r="K1478">
        <v>-1</v>
      </c>
      <c r="P1478" t="s">
        <v>43</v>
      </c>
      <c r="Q1478" t="s">
        <v>43</v>
      </c>
      <c r="R1478" t="s">
        <v>43</v>
      </c>
      <c r="W1478" s="1"/>
      <c r="Y1478" s="317"/>
      <c r="AC1478" s="317"/>
    </row>
    <row r="1479" spans="1:29">
      <c r="A1479">
        <v>1478</v>
      </c>
      <c r="D1479" t="s">
        <v>43</v>
      </c>
      <c r="E1479" t="s">
        <v>43</v>
      </c>
      <c r="I1479" s="1"/>
      <c r="J1479" t="s">
        <v>43</v>
      </c>
      <c r="K1479">
        <v>-1</v>
      </c>
      <c r="P1479" t="s">
        <v>43</v>
      </c>
      <c r="Q1479" t="s">
        <v>43</v>
      </c>
      <c r="R1479" t="s">
        <v>43</v>
      </c>
      <c r="W1479" s="1"/>
      <c r="Y1479" s="317"/>
      <c r="AC1479" s="317"/>
    </row>
    <row r="1480" spans="1:29">
      <c r="A1480">
        <v>1479</v>
      </c>
      <c r="D1480" t="s">
        <v>43</v>
      </c>
      <c r="E1480" t="s">
        <v>43</v>
      </c>
      <c r="I1480" s="1"/>
      <c r="J1480" t="s">
        <v>43</v>
      </c>
      <c r="K1480">
        <v>-1</v>
      </c>
      <c r="P1480" t="s">
        <v>43</v>
      </c>
      <c r="Q1480" t="s">
        <v>43</v>
      </c>
      <c r="R1480" t="s">
        <v>43</v>
      </c>
      <c r="W1480" s="1"/>
      <c r="Y1480" s="317"/>
      <c r="AC1480" s="317"/>
    </row>
    <row r="1481" spans="1:29">
      <c r="A1481">
        <v>1480</v>
      </c>
      <c r="D1481" t="s">
        <v>43</v>
      </c>
      <c r="E1481" t="s">
        <v>43</v>
      </c>
      <c r="I1481" s="1"/>
      <c r="J1481" t="s">
        <v>43</v>
      </c>
      <c r="K1481">
        <v>-1</v>
      </c>
      <c r="P1481" t="s">
        <v>43</v>
      </c>
      <c r="Q1481" t="s">
        <v>43</v>
      </c>
      <c r="R1481" t="s">
        <v>43</v>
      </c>
      <c r="W1481" s="1"/>
      <c r="Y1481" s="317"/>
      <c r="AC1481" s="317"/>
    </row>
    <row r="1482" spans="1:29">
      <c r="A1482">
        <v>1481</v>
      </c>
      <c r="D1482" t="s">
        <v>43</v>
      </c>
      <c r="E1482" t="s">
        <v>43</v>
      </c>
      <c r="I1482" s="1"/>
      <c r="J1482" t="s">
        <v>43</v>
      </c>
      <c r="K1482">
        <v>-1</v>
      </c>
      <c r="P1482" t="s">
        <v>43</v>
      </c>
      <c r="Q1482" t="s">
        <v>43</v>
      </c>
      <c r="R1482" t="s">
        <v>43</v>
      </c>
      <c r="W1482" s="1"/>
      <c r="Y1482" s="317"/>
      <c r="AC1482" s="317"/>
    </row>
    <row r="1483" spans="1:29">
      <c r="A1483">
        <v>1482</v>
      </c>
      <c r="D1483" t="s">
        <v>43</v>
      </c>
      <c r="E1483" t="s">
        <v>43</v>
      </c>
      <c r="I1483" s="1"/>
      <c r="J1483" t="s">
        <v>43</v>
      </c>
      <c r="K1483">
        <v>-1</v>
      </c>
      <c r="P1483" t="s">
        <v>43</v>
      </c>
      <c r="Q1483" t="s">
        <v>43</v>
      </c>
      <c r="R1483" t="s">
        <v>43</v>
      </c>
      <c r="W1483" s="1"/>
      <c r="Y1483" s="317"/>
      <c r="AC1483" s="317"/>
    </row>
    <row r="1484" spans="1:29">
      <c r="A1484">
        <v>1483</v>
      </c>
      <c r="D1484" t="s">
        <v>43</v>
      </c>
      <c r="E1484" t="s">
        <v>43</v>
      </c>
      <c r="I1484" s="1"/>
      <c r="J1484" t="s">
        <v>43</v>
      </c>
      <c r="K1484">
        <v>-1</v>
      </c>
      <c r="P1484" t="s">
        <v>43</v>
      </c>
      <c r="Q1484" t="s">
        <v>43</v>
      </c>
      <c r="R1484" t="s">
        <v>43</v>
      </c>
      <c r="W1484" s="1"/>
      <c r="Y1484" s="317"/>
      <c r="AC1484" s="317"/>
    </row>
    <row r="1485" spans="1:29">
      <c r="A1485">
        <v>1484</v>
      </c>
      <c r="D1485" t="s">
        <v>43</v>
      </c>
      <c r="E1485" t="s">
        <v>43</v>
      </c>
      <c r="I1485" s="1"/>
      <c r="J1485" t="s">
        <v>43</v>
      </c>
      <c r="K1485">
        <v>-1</v>
      </c>
      <c r="P1485" t="s">
        <v>43</v>
      </c>
      <c r="Q1485" t="s">
        <v>43</v>
      </c>
      <c r="R1485" t="s">
        <v>43</v>
      </c>
      <c r="W1485" s="1"/>
      <c r="Y1485" s="317"/>
      <c r="AC1485" s="317"/>
    </row>
    <row r="1486" spans="1:29">
      <c r="A1486">
        <v>1485</v>
      </c>
      <c r="D1486" t="s">
        <v>43</v>
      </c>
      <c r="E1486" t="s">
        <v>43</v>
      </c>
      <c r="I1486" s="1"/>
      <c r="J1486" t="s">
        <v>43</v>
      </c>
      <c r="K1486">
        <v>-1</v>
      </c>
      <c r="P1486" t="s">
        <v>43</v>
      </c>
      <c r="Q1486" t="s">
        <v>43</v>
      </c>
      <c r="R1486" t="s">
        <v>43</v>
      </c>
      <c r="W1486" s="1"/>
      <c r="Y1486" s="317"/>
      <c r="AC1486" s="317"/>
    </row>
    <row r="1487" spans="1:29">
      <c r="A1487">
        <v>1486</v>
      </c>
      <c r="D1487" t="s">
        <v>43</v>
      </c>
      <c r="E1487" t="s">
        <v>43</v>
      </c>
      <c r="I1487" s="1"/>
      <c r="J1487" t="s">
        <v>43</v>
      </c>
      <c r="K1487">
        <v>-1</v>
      </c>
      <c r="P1487" t="s">
        <v>43</v>
      </c>
      <c r="Q1487" t="s">
        <v>43</v>
      </c>
      <c r="R1487" t="s">
        <v>43</v>
      </c>
      <c r="W1487" s="1"/>
      <c r="Y1487" s="317"/>
      <c r="AC1487" s="317"/>
    </row>
    <row r="1488" spans="1:29">
      <c r="A1488">
        <v>1487</v>
      </c>
      <c r="D1488" t="s">
        <v>43</v>
      </c>
      <c r="E1488" t="s">
        <v>43</v>
      </c>
      <c r="I1488" s="1"/>
      <c r="J1488" t="s">
        <v>43</v>
      </c>
      <c r="K1488">
        <v>-1</v>
      </c>
      <c r="P1488" t="s">
        <v>43</v>
      </c>
      <c r="Q1488" t="s">
        <v>43</v>
      </c>
      <c r="R1488" t="s">
        <v>43</v>
      </c>
      <c r="W1488" s="1"/>
      <c r="Y1488" s="317"/>
      <c r="AC1488" s="317"/>
    </row>
    <row r="1489" spans="1:29">
      <c r="A1489">
        <v>1488</v>
      </c>
      <c r="D1489" t="s">
        <v>43</v>
      </c>
      <c r="E1489" t="s">
        <v>43</v>
      </c>
      <c r="I1489" s="1"/>
      <c r="J1489" t="s">
        <v>43</v>
      </c>
      <c r="K1489">
        <v>-1</v>
      </c>
      <c r="P1489" t="s">
        <v>43</v>
      </c>
      <c r="Q1489" t="s">
        <v>43</v>
      </c>
      <c r="R1489" t="s">
        <v>43</v>
      </c>
      <c r="W1489" s="1"/>
      <c r="Y1489" s="317"/>
      <c r="AC1489" s="317"/>
    </row>
    <row r="1490" spans="1:29">
      <c r="A1490">
        <v>1489</v>
      </c>
      <c r="D1490" t="s">
        <v>43</v>
      </c>
      <c r="E1490" t="s">
        <v>43</v>
      </c>
      <c r="I1490" s="1"/>
      <c r="J1490" t="s">
        <v>43</v>
      </c>
      <c r="K1490">
        <v>-1</v>
      </c>
      <c r="P1490" t="s">
        <v>43</v>
      </c>
      <c r="Q1490" t="s">
        <v>43</v>
      </c>
      <c r="R1490" t="s">
        <v>43</v>
      </c>
      <c r="W1490" s="1"/>
      <c r="Y1490" s="317"/>
      <c r="AC1490" s="317"/>
    </row>
    <row r="1491" spans="1:29">
      <c r="A1491">
        <v>1490</v>
      </c>
      <c r="D1491" t="s">
        <v>43</v>
      </c>
      <c r="E1491" t="s">
        <v>43</v>
      </c>
      <c r="I1491" s="1"/>
      <c r="J1491" t="s">
        <v>43</v>
      </c>
      <c r="K1491">
        <v>-1</v>
      </c>
      <c r="P1491" t="s">
        <v>43</v>
      </c>
      <c r="Q1491" t="s">
        <v>43</v>
      </c>
      <c r="R1491" t="s">
        <v>43</v>
      </c>
      <c r="W1491" s="1"/>
      <c r="Y1491" s="317"/>
      <c r="AC1491" s="317"/>
    </row>
    <row r="1492" spans="1:29">
      <c r="A1492">
        <v>1491</v>
      </c>
      <c r="D1492" t="s">
        <v>43</v>
      </c>
      <c r="E1492" t="s">
        <v>43</v>
      </c>
      <c r="I1492" s="1"/>
      <c r="J1492" t="s">
        <v>43</v>
      </c>
      <c r="K1492">
        <v>-1</v>
      </c>
      <c r="P1492" t="s">
        <v>43</v>
      </c>
      <c r="Q1492" t="s">
        <v>43</v>
      </c>
      <c r="R1492" t="s">
        <v>43</v>
      </c>
      <c r="W1492" s="1"/>
      <c r="Y1492" s="317"/>
      <c r="AC1492" s="317"/>
    </row>
    <row r="1493" spans="1:29">
      <c r="A1493">
        <v>1492</v>
      </c>
      <c r="D1493" t="s">
        <v>43</v>
      </c>
      <c r="E1493" t="s">
        <v>43</v>
      </c>
      <c r="I1493" s="1"/>
      <c r="J1493" t="s">
        <v>43</v>
      </c>
      <c r="K1493">
        <v>-1</v>
      </c>
      <c r="P1493" t="s">
        <v>43</v>
      </c>
      <c r="Q1493" t="s">
        <v>43</v>
      </c>
      <c r="R1493" t="s">
        <v>43</v>
      </c>
      <c r="W1493" s="1"/>
      <c r="Y1493" s="317"/>
      <c r="AC1493" s="317"/>
    </row>
    <row r="1494" spans="1:29">
      <c r="A1494">
        <v>1493</v>
      </c>
      <c r="D1494" t="s">
        <v>43</v>
      </c>
      <c r="E1494" t="s">
        <v>43</v>
      </c>
      <c r="I1494" s="1"/>
      <c r="J1494" t="s">
        <v>43</v>
      </c>
      <c r="K1494">
        <v>-1</v>
      </c>
      <c r="P1494" t="s">
        <v>43</v>
      </c>
      <c r="Q1494" t="s">
        <v>43</v>
      </c>
      <c r="R1494" t="s">
        <v>43</v>
      </c>
      <c r="W1494" s="1"/>
      <c r="Y1494" s="317"/>
      <c r="AC1494" s="317"/>
    </row>
    <row r="1495" spans="1:29">
      <c r="A1495">
        <v>1494</v>
      </c>
      <c r="D1495" t="s">
        <v>43</v>
      </c>
      <c r="E1495" t="s">
        <v>43</v>
      </c>
      <c r="I1495" s="1"/>
      <c r="J1495" t="s">
        <v>43</v>
      </c>
      <c r="K1495">
        <v>-1</v>
      </c>
      <c r="P1495" t="s">
        <v>43</v>
      </c>
      <c r="Q1495" t="s">
        <v>43</v>
      </c>
      <c r="R1495" t="s">
        <v>43</v>
      </c>
      <c r="W1495" s="1"/>
      <c r="Y1495" s="317"/>
      <c r="AC1495" s="317"/>
    </row>
    <row r="1496" spans="1:29">
      <c r="A1496">
        <v>1495</v>
      </c>
      <c r="D1496" t="s">
        <v>43</v>
      </c>
      <c r="E1496" t="s">
        <v>43</v>
      </c>
      <c r="I1496" s="1"/>
      <c r="J1496" t="s">
        <v>43</v>
      </c>
      <c r="K1496">
        <v>-1</v>
      </c>
      <c r="P1496" t="s">
        <v>43</v>
      </c>
      <c r="Q1496" t="s">
        <v>43</v>
      </c>
      <c r="R1496" t="s">
        <v>43</v>
      </c>
      <c r="W1496" s="1"/>
      <c r="Y1496" s="317"/>
      <c r="AC1496" s="317"/>
    </row>
    <row r="1497" spans="1:29">
      <c r="A1497">
        <v>1496</v>
      </c>
      <c r="D1497" t="s">
        <v>43</v>
      </c>
      <c r="E1497" t="s">
        <v>43</v>
      </c>
      <c r="I1497" s="1"/>
      <c r="J1497" t="s">
        <v>43</v>
      </c>
      <c r="K1497">
        <v>-1</v>
      </c>
      <c r="P1497" t="s">
        <v>43</v>
      </c>
      <c r="Q1497" t="s">
        <v>43</v>
      </c>
      <c r="R1497" t="s">
        <v>43</v>
      </c>
      <c r="W1497" s="1"/>
      <c r="Y1497" s="317"/>
      <c r="AC1497" s="317"/>
    </row>
    <row r="1498" spans="1:29">
      <c r="A1498">
        <v>1497</v>
      </c>
      <c r="D1498" t="s">
        <v>43</v>
      </c>
      <c r="E1498" t="s">
        <v>43</v>
      </c>
      <c r="I1498" s="1"/>
      <c r="J1498" t="s">
        <v>43</v>
      </c>
      <c r="K1498">
        <v>-1</v>
      </c>
      <c r="P1498" t="s">
        <v>43</v>
      </c>
      <c r="Q1498" t="s">
        <v>43</v>
      </c>
      <c r="R1498" t="s">
        <v>43</v>
      </c>
      <c r="W1498" s="1"/>
      <c r="Y1498" s="317"/>
      <c r="AC1498" s="317"/>
    </row>
    <row r="1499" spans="1:29">
      <c r="A1499">
        <v>1498</v>
      </c>
      <c r="D1499" t="s">
        <v>43</v>
      </c>
      <c r="E1499" t="s">
        <v>43</v>
      </c>
      <c r="I1499" s="1"/>
      <c r="J1499" t="s">
        <v>43</v>
      </c>
      <c r="K1499">
        <v>-1</v>
      </c>
      <c r="P1499" t="s">
        <v>43</v>
      </c>
      <c r="Q1499" t="s">
        <v>43</v>
      </c>
      <c r="R1499" t="s">
        <v>43</v>
      </c>
      <c r="W1499" s="1"/>
      <c r="Y1499" s="317"/>
      <c r="AC1499" s="317"/>
    </row>
    <row r="1500" spans="1:29">
      <c r="A1500">
        <v>1499</v>
      </c>
      <c r="D1500" t="s">
        <v>43</v>
      </c>
      <c r="E1500" t="s">
        <v>43</v>
      </c>
      <c r="I1500" s="1"/>
      <c r="J1500" t="s">
        <v>43</v>
      </c>
      <c r="K1500">
        <v>-1</v>
      </c>
      <c r="P1500" t="s">
        <v>43</v>
      </c>
      <c r="Q1500" t="s">
        <v>43</v>
      </c>
      <c r="R1500" t="s">
        <v>43</v>
      </c>
      <c r="W1500" s="1"/>
      <c r="Y1500" s="317"/>
      <c r="AC1500" s="317"/>
    </row>
    <row r="1501" spans="1:29">
      <c r="A1501">
        <v>1500</v>
      </c>
      <c r="D1501" t="s">
        <v>43</v>
      </c>
      <c r="E1501" t="s">
        <v>43</v>
      </c>
      <c r="I1501" s="1"/>
      <c r="J1501" t="s">
        <v>43</v>
      </c>
      <c r="K1501">
        <v>-1</v>
      </c>
      <c r="P1501" t="s">
        <v>43</v>
      </c>
      <c r="Q1501" t="s">
        <v>43</v>
      </c>
      <c r="R1501" t="s">
        <v>43</v>
      </c>
      <c r="W1501" s="1"/>
      <c r="Y1501" s="317"/>
      <c r="AC1501" s="317"/>
    </row>
    <row r="1502" spans="1:29">
      <c r="A1502">
        <v>1501</v>
      </c>
      <c r="D1502" t="s">
        <v>43</v>
      </c>
      <c r="E1502" t="s">
        <v>43</v>
      </c>
      <c r="I1502" s="1"/>
      <c r="J1502" t="s">
        <v>43</v>
      </c>
      <c r="K1502">
        <v>-1</v>
      </c>
      <c r="P1502" t="s">
        <v>43</v>
      </c>
      <c r="Q1502" t="s">
        <v>43</v>
      </c>
      <c r="R1502" t="s">
        <v>43</v>
      </c>
      <c r="W1502" s="1"/>
      <c r="Y1502" s="317"/>
      <c r="AC1502" s="317"/>
    </row>
    <row r="1503" spans="1:29">
      <c r="A1503">
        <v>1502</v>
      </c>
      <c r="D1503" t="s">
        <v>43</v>
      </c>
      <c r="E1503" t="s">
        <v>43</v>
      </c>
      <c r="I1503" s="1"/>
      <c r="J1503" t="s">
        <v>43</v>
      </c>
      <c r="K1503">
        <v>-1</v>
      </c>
      <c r="P1503" t="s">
        <v>43</v>
      </c>
      <c r="Q1503" t="s">
        <v>43</v>
      </c>
      <c r="R1503" t="s">
        <v>43</v>
      </c>
      <c r="W1503" s="1"/>
      <c r="Y1503" s="317"/>
      <c r="AC1503" s="317"/>
    </row>
    <row r="1504" spans="1:29">
      <c r="A1504">
        <v>1503</v>
      </c>
      <c r="D1504" t="s">
        <v>43</v>
      </c>
      <c r="E1504" t="s">
        <v>43</v>
      </c>
      <c r="I1504" s="1"/>
      <c r="J1504" t="s">
        <v>43</v>
      </c>
      <c r="K1504">
        <v>-1</v>
      </c>
      <c r="P1504" t="s">
        <v>43</v>
      </c>
      <c r="Q1504" t="s">
        <v>43</v>
      </c>
      <c r="R1504" t="s">
        <v>43</v>
      </c>
      <c r="W1504" s="1"/>
      <c r="Y1504" s="317"/>
      <c r="AC1504" s="317"/>
    </row>
    <row r="1505" spans="1:29">
      <c r="A1505">
        <v>1504</v>
      </c>
      <c r="D1505" t="s">
        <v>43</v>
      </c>
      <c r="E1505" t="s">
        <v>43</v>
      </c>
      <c r="I1505" s="1"/>
      <c r="J1505" t="s">
        <v>43</v>
      </c>
      <c r="K1505">
        <v>-1</v>
      </c>
      <c r="P1505" t="s">
        <v>43</v>
      </c>
      <c r="Q1505" t="s">
        <v>43</v>
      </c>
      <c r="R1505" t="s">
        <v>43</v>
      </c>
      <c r="W1505" s="1"/>
      <c r="Y1505" s="317"/>
      <c r="AC1505" s="317"/>
    </row>
    <row r="1506" spans="1:29">
      <c r="F1506" s="1"/>
      <c r="L1506" s="1"/>
      <c r="M1506" s="1"/>
      <c r="O1506" s="317"/>
    </row>
    <row r="1507" spans="1:29">
      <c r="F1507" s="1"/>
      <c r="L1507" s="1"/>
      <c r="M1507" s="1"/>
      <c r="O1507" s="317"/>
    </row>
    <row r="1508" spans="1:29">
      <c r="F1508" s="1"/>
      <c r="L1508" s="1"/>
      <c r="M1508" s="1"/>
      <c r="O1508" s="317"/>
    </row>
    <row r="1509" spans="1:29">
      <c r="F1509" s="1"/>
      <c r="L1509" s="1"/>
      <c r="M1509" s="1"/>
      <c r="O1509" s="317"/>
    </row>
    <row r="1510" spans="1:29">
      <c r="F1510" s="1"/>
      <c r="L1510" s="1"/>
      <c r="M1510" s="1"/>
      <c r="O1510" s="317"/>
    </row>
    <row r="1511" spans="1:29">
      <c r="F1511" s="1"/>
      <c r="L1511" s="1"/>
      <c r="M1511" s="1"/>
      <c r="O1511" s="317"/>
    </row>
    <row r="1512" spans="1:29">
      <c r="F1512" s="1"/>
      <c r="L1512" s="1"/>
      <c r="M1512" s="1"/>
      <c r="O1512" s="317"/>
    </row>
    <row r="1513" spans="1:29">
      <c r="F1513" s="1"/>
      <c r="L1513" s="1"/>
      <c r="M1513" s="1"/>
      <c r="O1513" s="317"/>
    </row>
    <row r="1514" spans="1:29">
      <c r="F1514" s="1"/>
      <c r="L1514" s="1"/>
      <c r="M1514" s="1"/>
      <c r="O1514" s="317"/>
    </row>
    <row r="1515" spans="1:29">
      <c r="F1515" s="1"/>
      <c r="L1515" s="1"/>
      <c r="M1515" s="1"/>
      <c r="O1515" s="317"/>
    </row>
    <row r="1516" spans="1:29">
      <c r="F1516" s="1"/>
      <c r="L1516" s="1"/>
      <c r="M1516" s="1"/>
      <c r="O1516" s="317"/>
    </row>
    <row r="1517" spans="1:29">
      <c r="F1517" s="1"/>
      <c r="L1517" s="1"/>
      <c r="M1517" s="1"/>
      <c r="O1517" s="317"/>
    </row>
    <row r="1518" spans="1:29">
      <c r="F1518" s="1"/>
      <c r="L1518" s="1"/>
      <c r="M1518" s="1"/>
      <c r="O1518" s="317"/>
    </row>
    <row r="1519" spans="1:29">
      <c r="F1519" s="1"/>
      <c r="L1519" s="1"/>
      <c r="M1519" s="1"/>
      <c r="O1519" s="317"/>
    </row>
    <row r="1520" spans="1:29">
      <c r="F1520" s="1"/>
      <c r="L1520" s="1"/>
      <c r="M1520" s="1"/>
      <c r="O1520" s="317"/>
    </row>
    <row r="1521" spans="6:15">
      <c r="F1521" s="1"/>
      <c r="L1521" s="1"/>
      <c r="M1521" s="1"/>
      <c r="O1521" s="317"/>
    </row>
    <row r="1522" spans="6:15">
      <c r="F1522" s="1"/>
      <c r="L1522" s="1"/>
      <c r="M1522" s="1"/>
      <c r="O1522" s="317"/>
    </row>
    <row r="1523" spans="6:15">
      <c r="F1523" s="1"/>
      <c r="L1523" s="1"/>
      <c r="M1523" s="1"/>
      <c r="O1523" s="317"/>
    </row>
    <row r="1524" spans="6:15">
      <c r="F1524" s="1"/>
      <c r="L1524" s="1"/>
      <c r="M1524" s="1"/>
      <c r="O1524" s="317"/>
    </row>
    <row r="1525" spans="6:15">
      <c r="F1525" s="1"/>
      <c r="L1525" s="1"/>
      <c r="M1525" s="1"/>
      <c r="O1525" s="317"/>
    </row>
    <row r="1526" spans="6:15">
      <c r="F1526" s="1"/>
      <c r="L1526" s="1"/>
      <c r="M1526" s="1"/>
      <c r="O1526" s="317"/>
    </row>
    <row r="1527" spans="6:15">
      <c r="F1527" s="1"/>
      <c r="L1527" s="1"/>
      <c r="M1527" s="1"/>
      <c r="O1527" s="317"/>
    </row>
    <row r="1528" spans="6:15">
      <c r="F1528" s="1"/>
      <c r="L1528" s="1"/>
      <c r="M1528" s="1"/>
      <c r="O1528" s="317"/>
    </row>
    <row r="1529" spans="6:15">
      <c r="F1529" s="1"/>
      <c r="L1529" s="1"/>
      <c r="M1529" s="1"/>
      <c r="O1529" s="317"/>
    </row>
    <row r="1530" spans="6:15">
      <c r="F1530" s="1"/>
      <c r="L1530" s="1"/>
      <c r="M1530" s="1"/>
      <c r="O1530" s="317"/>
    </row>
    <row r="1531" spans="6:15">
      <c r="F1531" s="1"/>
      <c r="L1531" s="1"/>
      <c r="M1531" s="1"/>
      <c r="O1531" s="317"/>
    </row>
    <row r="1532" spans="6:15">
      <c r="F1532" s="1"/>
      <c r="L1532" s="1"/>
      <c r="M1532" s="1"/>
      <c r="O1532" s="317"/>
    </row>
    <row r="1533" spans="6:15">
      <c r="F1533" s="1"/>
      <c r="L1533" s="1"/>
      <c r="M1533" s="1"/>
      <c r="O1533" s="317"/>
    </row>
    <row r="1534" spans="6:15">
      <c r="F1534" s="1"/>
      <c r="L1534" s="1"/>
      <c r="M1534" s="1"/>
      <c r="O1534" s="317"/>
    </row>
    <row r="1535" spans="6:15">
      <c r="F1535" s="1"/>
      <c r="L1535" s="1"/>
      <c r="M1535" s="1"/>
      <c r="O1535" s="317"/>
    </row>
    <row r="1536" spans="6:15">
      <c r="F1536" s="1"/>
      <c r="L1536" s="1"/>
      <c r="M1536" s="1"/>
      <c r="O1536" s="317"/>
    </row>
    <row r="1537" spans="6:15">
      <c r="F1537" s="1"/>
      <c r="L1537" s="1"/>
      <c r="M1537" s="1"/>
      <c r="O1537" s="317"/>
    </row>
    <row r="1538" spans="6:15">
      <c r="F1538" s="1"/>
      <c r="L1538" s="1"/>
      <c r="M1538" s="1"/>
      <c r="O1538" s="317"/>
    </row>
    <row r="1539" spans="6:15">
      <c r="F1539" s="1"/>
      <c r="L1539" s="1"/>
      <c r="M1539" s="1"/>
      <c r="O1539" s="317"/>
    </row>
    <row r="1540" spans="6:15">
      <c r="F1540" s="1"/>
      <c r="L1540" s="1"/>
      <c r="M1540" s="1"/>
      <c r="O1540" s="317"/>
    </row>
    <row r="1541" spans="6:15">
      <c r="F1541" s="1"/>
      <c r="L1541" s="1"/>
      <c r="M1541" s="1"/>
      <c r="O1541" s="317"/>
    </row>
    <row r="1542" spans="6:15">
      <c r="F1542" s="1"/>
      <c r="L1542" s="1"/>
      <c r="M1542" s="1"/>
      <c r="O1542" s="317"/>
    </row>
    <row r="1543" spans="6:15">
      <c r="F1543" s="1"/>
      <c r="L1543" s="1"/>
      <c r="M1543" s="1"/>
      <c r="O1543" s="317"/>
    </row>
    <row r="1544" spans="6:15">
      <c r="F1544" s="1"/>
      <c r="L1544" s="1"/>
      <c r="M1544" s="1"/>
      <c r="O1544" s="317"/>
    </row>
    <row r="1545" spans="6:15">
      <c r="F1545" s="1"/>
      <c r="L1545" s="1"/>
      <c r="M1545" s="1"/>
      <c r="O1545" s="317"/>
    </row>
    <row r="1546" spans="6:15">
      <c r="F1546" s="1"/>
      <c r="L1546" s="1"/>
      <c r="M1546" s="1"/>
      <c r="O1546" s="317"/>
    </row>
    <row r="1547" spans="6:15">
      <c r="F1547" s="1"/>
      <c r="L1547" s="1"/>
      <c r="M1547" s="1"/>
      <c r="O1547" s="317"/>
    </row>
    <row r="1548" spans="6:15">
      <c r="F1548" s="1"/>
      <c r="L1548" s="1"/>
      <c r="M1548" s="1"/>
      <c r="O1548" s="317"/>
    </row>
    <row r="1549" spans="6:15">
      <c r="F1549" s="1"/>
      <c r="L1549" s="1"/>
      <c r="M1549" s="1"/>
      <c r="O1549" s="317"/>
    </row>
    <row r="1550" spans="6:15">
      <c r="F1550" s="1"/>
      <c r="L1550" s="1"/>
      <c r="M1550" s="1"/>
      <c r="O1550" s="317"/>
    </row>
    <row r="1551" spans="6:15">
      <c r="F1551" s="1"/>
      <c r="L1551" s="1"/>
      <c r="M1551" s="1"/>
      <c r="O1551" s="317"/>
    </row>
    <row r="1552" spans="6:15">
      <c r="F1552" s="1"/>
      <c r="L1552" s="1"/>
      <c r="M1552" s="1"/>
      <c r="O1552" s="317"/>
    </row>
    <row r="1553" spans="6:15">
      <c r="F1553" s="1"/>
      <c r="L1553" s="1"/>
      <c r="M1553" s="1"/>
      <c r="O1553" s="317"/>
    </row>
    <row r="1554" spans="6:15">
      <c r="F1554" s="1"/>
      <c r="L1554" s="1"/>
      <c r="M1554" s="1"/>
      <c r="O1554" s="317"/>
    </row>
    <row r="1555" spans="6:15">
      <c r="F1555" s="1"/>
      <c r="L1555" s="1"/>
      <c r="M1555" s="1"/>
      <c r="O1555" s="317"/>
    </row>
    <row r="1556" spans="6:15">
      <c r="F1556" s="1"/>
      <c r="L1556" s="1"/>
      <c r="M1556" s="1"/>
      <c r="O1556" s="317"/>
    </row>
    <row r="1557" spans="6:15">
      <c r="F1557" s="1"/>
      <c r="L1557" s="1"/>
      <c r="M1557" s="1"/>
      <c r="O1557" s="317"/>
    </row>
    <row r="1558" spans="6:15">
      <c r="F1558" s="1"/>
      <c r="L1558" s="1"/>
      <c r="M1558" s="1"/>
      <c r="O1558" s="317"/>
    </row>
    <row r="1559" spans="6:15">
      <c r="F1559" s="1"/>
      <c r="L1559" s="1"/>
      <c r="M1559" s="1"/>
      <c r="O1559" s="317"/>
    </row>
    <row r="1560" spans="6:15">
      <c r="F1560" s="1"/>
      <c r="L1560" s="1"/>
      <c r="M1560" s="1"/>
      <c r="O1560" s="317"/>
    </row>
    <row r="1561" spans="6:15">
      <c r="F1561" s="1"/>
      <c r="L1561" s="1"/>
      <c r="M1561" s="1"/>
      <c r="O1561" s="317"/>
    </row>
    <row r="1562" spans="6:15">
      <c r="F1562" s="1"/>
      <c r="L1562" s="1"/>
      <c r="M1562" s="1"/>
      <c r="O1562" s="317"/>
    </row>
    <row r="1563" spans="6:15">
      <c r="F1563" s="1"/>
      <c r="L1563" s="1"/>
      <c r="M1563" s="1"/>
      <c r="O1563" s="317"/>
    </row>
    <row r="1564" spans="6:15">
      <c r="F1564" s="1"/>
      <c r="L1564" s="1"/>
      <c r="M1564" s="1"/>
      <c r="O1564" s="317"/>
    </row>
    <row r="1565" spans="6:15">
      <c r="F1565" s="1"/>
      <c r="L1565" s="1"/>
      <c r="M1565" s="1"/>
      <c r="O1565" s="317"/>
    </row>
    <row r="1566" spans="6:15">
      <c r="F1566" s="1"/>
      <c r="L1566" s="1"/>
      <c r="M1566" s="1"/>
      <c r="O1566" s="317"/>
    </row>
    <row r="1567" spans="6:15">
      <c r="F1567" s="1"/>
      <c r="L1567" s="1"/>
      <c r="M1567" s="1"/>
      <c r="O1567" s="317"/>
    </row>
    <row r="1568" spans="6:15">
      <c r="F1568" s="1"/>
      <c r="L1568" s="1"/>
      <c r="M1568" s="1"/>
      <c r="O1568" s="317"/>
    </row>
    <row r="1569" spans="6:15">
      <c r="F1569" s="1"/>
      <c r="L1569" s="1"/>
      <c r="M1569" s="1"/>
      <c r="O1569" s="317"/>
    </row>
    <row r="1570" spans="6:15">
      <c r="F1570" s="1"/>
      <c r="L1570" s="1"/>
      <c r="M1570" s="1"/>
      <c r="O1570" s="317"/>
    </row>
    <row r="1571" spans="6:15">
      <c r="F1571" s="1"/>
      <c r="L1571" s="1"/>
      <c r="M1571" s="1"/>
      <c r="O1571" s="317"/>
    </row>
    <row r="1572" spans="6:15">
      <c r="F1572" s="1"/>
      <c r="L1572" s="1"/>
      <c r="M1572" s="1"/>
      <c r="O1572" s="317"/>
    </row>
    <row r="1573" spans="6:15">
      <c r="F1573" s="1"/>
      <c r="L1573" s="1"/>
      <c r="M1573" s="1"/>
      <c r="O1573" s="317"/>
    </row>
    <row r="1574" spans="6:15">
      <c r="F1574" s="1"/>
      <c r="L1574" s="1"/>
      <c r="M1574" s="1"/>
      <c r="O1574" s="317"/>
    </row>
    <row r="1575" spans="6:15">
      <c r="F1575" s="1"/>
      <c r="L1575" s="1"/>
      <c r="M1575" s="1"/>
      <c r="O1575" s="317"/>
    </row>
    <row r="1576" spans="6:15">
      <c r="F1576" s="1"/>
      <c r="L1576" s="1"/>
      <c r="M1576" s="1"/>
      <c r="O1576" s="317"/>
    </row>
    <row r="1577" spans="6:15">
      <c r="F1577" s="1"/>
      <c r="L1577" s="1"/>
      <c r="M1577" s="1"/>
      <c r="O1577" s="317"/>
    </row>
    <row r="1578" spans="6:15">
      <c r="F1578" s="1"/>
      <c r="L1578" s="1"/>
      <c r="M1578" s="1"/>
      <c r="O1578" s="317"/>
    </row>
    <row r="1579" spans="6:15">
      <c r="F1579" s="1"/>
      <c r="L1579" s="1"/>
      <c r="M1579" s="1"/>
      <c r="O1579" s="317"/>
    </row>
    <row r="1580" spans="6:15">
      <c r="F1580" s="1"/>
      <c r="L1580" s="1"/>
      <c r="M1580" s="1"/>
      <c r="O1580" s="317"/>
    </row>
    <row r="1581" spans="6:15">
      <c r="F1581" s="1"/>
      <c r="L1581" s="1"/>
      <c r="M1581" s="1"/>
      <c r="O1581" s="317"/>
    </row>
    <row r="1582" spans="6:15">
      <c r="F1582" s="1"/>
      <c r="L1582" s="1"/>
      <c r="M1582" s="1"/>
      <c r="O1582" s="317"/>
    </row>
    <row r="1583" spans="6:15">
      <c r="F1583" s="1"/>
      <c r="L1583" s="1"/>
      <c r="M1583" s="1"/>
      <c r="O1583" s="317"/>
    </row>
    <row r="1584" spans="6:15">
      <c r="F1584" s="1"/>
      <c r="L1584" s="1"/>
      <c r="M1584" s="1"/>
      <c r="O1584" s="317"/>
    </row>
    <row r="1585" spans="6:15">
      <c r="F1585" s="1"/>
      <c r="L1585" s="1"/>
      <c r="M1585" s="1"/>
      <c r="O1585" s="317"/>
    </row>
    <row r="1586" spans="6:15">
      <c r="F1586" s="1"/>
      <c r="L1586" s="1"/>
      <c r="M1586" s="1"/>
      <c r="O1586" s="317"/>
    </row>
    <row r="1587" spans="6:15">
      <c r="F1587" s="1"/>
      <c r="L1587" s="1"/>
      <c r="M1587" s="1"/>
      <c r="O1587" s="317"/>
    </row>
    <row r="1588" spans="6:15">
      <c r="F1588" s="1"/>
      <c r="L1588" s="1"/>
      <c r="M1588" s="1"/>
      <c r="O1588" s="317"/>
    </row>
    <row r="1589" spans="6:15">
      <c r="F1589" s="1"/>
      <c r="L1589" s="1"/>
      <c r="M1589" s="1"/>
      <c r="O1589" s="317"/>
    </row>
    <row r="1590" spans="6:15">
      <c r="F1590" s="1"/>
      <c r="L1590" s="1"/>
      <c r="M1590" s="1"/>
      <c r="O1590" s="317"/>
    </row>
    <row r="1591" spans="6:15">
      <c r="F1591" s="1"/>
      <c r="L1591" s="1"/>
      <c r="M1591" s="1"/>
      <c r="O1591" s="317"/>
    </row>
    <row r="1592" spans="6:15">
      <c r="F1592" s="1"/>
      <c r="L1592" s="1"/>
      <c r="M1592" s="1"/>
      <c r="O1592" s="317"/>
    </row>
    <row r="1593" spans="6:15">
      <c r="F1593" s="1"/>
      <c r="L1593" s="1"/>
      <c r="M1593" s="1"/>
      <c r="O1593" s="317"/>
    </row>
    <row r="1594" spans="6:15">
      <c r="F1594" s="1"/>
      <c r="L1594" s="1"/>
      <c r="M1594" s="1"/>
      <c r="O1594" s="317"/>
    </row>
    <row r="1595" spans="6:15">
      <c r="F1595" s="1"/>
      <c r="L1595" s="1"/>
      <c r="M1595" s="1"/>
      <c r="O1595" s="317"/>
    </row>
    <row r="1596" spans="6:15">
      <c r="F1596" s="1"/>
      <c r="L1596" s="1"/>
      <c r="M1596" s="1"/>
      <c r="O1596" s="317"/>
    </row>
    <row r="1597" spans="6:15">
      <c r="F1597" s="1"/>
      <c r="L1597" s="1"/>
      <c r="M1597" s="1"/>
      <c r="O1597" s="317"/>
    </row>
    <row r="1598" spans="6:15">
      <c r="F1598" s="1"/>
      <c r="L1598" s="1"/>
      <c r="M1598" s="1"/>
      <c r="O1598" s="317"/>
    </row>
    <row r="1599" spans="6:15">
      <c r="F1599" s="1"/>
      <c r="L1599" s="1"/>
      <c r="M1599" s="1"/>
      <c r="O1599" s="317"/>
    </row>
    <row r="1600" spans="6:15">
      <c r="F1600" s="1"/>
      <c r="L1600" s="1"/>
      <c r="M1600" s="1"/>
      <c r="O1600" s="317"/>
    </row>
    <row r="1601" spans="6:15">
      <c r="F1601" s="1"/>
      <c r="L1601" s="1"/>
      <c r="M1601" s="1"/>
      <c r="O1601" s="317"/>
    </row>
    <row r="1602" spans="6:15">
      <c r="F1602" s="1"/>
      <c r="L1602" s="1"/>
      <c r="M1602" s="1"/>
      <c r="O1602" s="317"/>
    </row>
    <row r="1603" spans="6:15">
      <c r="F1603" s="1"/>
      <c r="L1603" s="1"/>
      <c r="M1603" s="1"/>
      <c r="O1603" s="317"/>
    </row>
    <row r="1604" spans="6:15">
      <c r="F1604" s="1"/>
      <c r="L1604" s="1"/>
      <c r="M1604" s="1"/>
      <c r="O1604" s="317"/>
    </row>
    <row r="1605" spans="6:15">
      <c r="F1605" s="1"/>
      <c r="L1605" s="1"/>
      <c r="M1605" s="1"/>
      <c r="O1605" s="317"/>
    </row>
    <row r="1606" spans="6:15">
      <c r="F1606" s="1"/>
      <c r="L1606" s="1"/>
      <c r="M1606" s="1"/>
      <c r="O1606" s="317"/>
    </row>
    <row r="1607" spans="6:15">
      <c r="F1607" s="1"/>
      <c r="L1607" s="1"/>
      <c r="M1607" s="1"/>
      <c r="O1607" s="317"/>
    </row>
    <row r="1608" spans="6:15">
      <c r="F1608" s="1"/>
      <c r="L1608" s="1"/>
      <c r="M1608" s="1"/>
      <c r="O1608" s="317"/>
    </row>
    <row r="1609" spans="6:15">
      <c r="F1609" s="1"/>
      <c r="L1609" s="1"/>
      <c r="M1609" s="1"/>
      <c r="O1609" s="317"/>
    </row>
    <row r="1610" spans="6:15">
      <c r="F1610" s="1"/>
      <c r="L1610" s="1"/>
      <c r="M1610" s="1"/>
      <c r="O1610" s="317"/>
    </row>
    <row r="1611" spans="6:15">
      <c r="F1611" s="1"/>
      <c r="L1611" s="1"/>
      <c r="M1611" s="1"/>
      <c r="O1611" s="317"/>
    </row>
    <row r="1612" spans="6:15">
      <c r="F1612" s="1"/>
      <c r="L1612" s="1"/>
      <c r="M1612" s="1"/>
      <c r="O1612" s="317"/>
    </row>
    <row r="1613" spans="6:15">
      <c r="F1613" s="1"/>
      <c r="L1613" s="1"/>
      <c r="M1613" s="1"/>
      <c r="O1613" s="317"/>
    </row>
    <row r="1614" spans="6:15">
      <c r="F1614" s="1"/>
      <c r="L1614" s="1"/>
      <c r="M1614" s="1"/>
      <c r="O1614" s="317"/>
    </row>
    <row r="1615" spans="6:15">
      <c r="F1615" s="1"/>
      <c r="L1615" s="1"/>
      <c r="M1615" s="1"/>
      <c r="O1615" s="317"/>
    </row>
    <row r="1616" spans="6:15">
      <c r="F1616" s="1"/>
      <c r="L1616" s="1"/>
      <c r="M1616" s="1"/>
      <c r="O1616" s="317"/>
    </row>
    <row r="1617" spans="6:15">
      <c r="F1617" s="1"/>
      <c r="L1617" s="1"/>
      <c r="M1617" s="1"/>
      <c r="O1617" s="317"/>
    </row>
    <row r="1618" spans="6:15">
      <c r="F1618" s="1"/>
      <c r="L1618" s="1"/>
      <c r="M1618" s="1"/>
      <c r="O1618" s="317"/>
    </row>
    <row r="1619" spans="6:15">
      <c r="F1619" s="1"/>
      <c r="L1619" s="1"/>
      <c r="M1619" s="1"/>
      <c r="O1619" s="317"/>
    </row>
    <row r="1620" spans="6:15">
      <c r="F1620" s="1"/>
      <c r="L1620" s="1"/>
      <c r="M1620" s="1"/>
      <c r="O1620" s="317"/>
    </row>
    <row r="1621" spans="6:15">
      <c r="F1621" s="1"/>
      <c r="L1621" s="1"/>
      <c r="M1621" s="1"/>
      <c r="O1621" s="317"/>
    </row>
    <row r="1622" spans="6:15">
      <c r="F1622" s="1"/>
      <c r="L1622" s="1"/>
      <c r="M1622" s="1"/>
      <c r="O1622" s="317"/>
    </row>
    <row r="1623" spans="6:15">
      <c r="F1623" s="1"/>
      <c r="L1623" s="1"/>
      <c r="M1623" s="1"/>
      <c r="O1623" s="317"/>
    </row>
    <row r="1624" spans="6:15">
      <c r="F1624" s="1"/>
      <c r="L1624" s="1"/>
      <c r="M1624" s="1"/>
      <c r="O1624" s="317"/>
    </row>
    <row r="1625" spans="6:15">
      <c r="F1625" s="1"/>
      <c r="L1625" s="1"/>
      <c r="M1625" s="1"/>
      <c r="O1625" s="317"/>
    </row>
    <row r="1626" spans="6:15">
      <c r="F1626" s="1"/>
      <c r="L1626" s="1"/>
      <c r="M1626" s="1"/>
      <c r="O1626" s="317"/>
    </row>
    <row r="1627" spans="6:15">
      <c r="F1627" s="1"/>
      <c r="L1627" s="1"/>
      <c r="M1627" s="1"/>
      <c r="O1627" s="317"/>
    </row>
    <row r="1628" spans="6:15">
      <c r="F1628" s="1"/>
      <c r="L1628" s="1"/>
      <c r="M1628" s="1"/>
      <c r="O1628" s="317"/>
    </row>
    <row r="1629" spans="6:15">
      <c r="F1629" s="1"/>
      <c r="L1629" s="1"/>
      <c r="M1629" s="1"/>
      <c r="O1629" s="317"/>
    </row>
    <row r="1630" spans="6:15">
      <c r="F1630" s="1"/>
      <c r="L1630" s="1"/>
      <c r="M1630" s="1"/>
      <c r="O1630" s="317"/>
    </row>
    <row r="1631" spans="6:15">
      <c r="F1631" s="1"/>
      <c r="L1631" s="1"/>
      <c r="M1631" s="1"/>
      <c r="O1631" s="317"/>
    </row>
    <row r="1632" spans="6:15">
      <c r="F1632" s="1"/>
      <c r="L1632" s="1"/>
      <c r="M1632" s="1"/>
      <c r="O1632" s="317"/>
    </row>
    <row r="1633" spans="6:15">
      <c r="F1633" s="1"/>
      <c r="L1633" s="1"/>
      <c r="M1633" s="1"/>
      <c r="O1633" s="317"/>
    </row>
    <row r="1634" spans="6:15">
      <c r="F1634" s="1"/>
      <c r="L1634" s="1"/>
      <c r="M1634" s="1"/>
      <c r="O1634" s="317"/>
    </row>
    <row r="1635" spans="6:15">
      <c r="F1635" s="1"/>
      <c r="L1635" s="1"/>
      <c r="M1635" s="1"/>
      <c r="O1635" s="317"/>
    </row>
    <row r="1636" spans="6:15">
      <c r="F1636" s="1"/>
      <c r="L1636" s="1"/>
      <c r="M1636" s="1"/>
      <c r="O1636" s="317"/>
    </row>
    <row r="1637" spans="6:15">
      <c r="F1637" s="1"/>
      <c r="L1637" s="1"/>
      <c r="M1637" s="1"/>
      <c r="O1637" s="317"/>
    </row>
    <row r="1638" spans="6:15">
      <c r="F1638" s="1"/>
      <c r="L1638" s="1"/>
      <c r="M1638" s="1"/>
      <c r="O1638" s="317"/>
    </row>
    <row r="1639" spans="6:15">
      <c r="F1639" s="1"/>
      <c r="L1639" s="1"/>
      <c r="M1639" s="1"/>
      <c r="O1639" s="317"/>
    </row>
    <row r="1640" spans="6:15">
      <c r="F1640" s="1"/>
      <c r="L1640" s="1"/>
      <c r="M1640" s="1"/>
      <c r="O1640" s="317"/>
    </row>
    <row r="1641" spans="6:15">
      <c r="F1641" s="1"/>
      <c r="L1641" s="1"/>
      <c r="M1641" s="1"/>
      <c r="O1641" s="317"/>
    </row>
    <row r="1642" spans="6:15">
      <c r="F1642" s="1"/>
      <c r="L1642" s="1"/>
      <c r="M1642" s="1"/>
      <c r="O1642" s="317"/>
    </row>
    <row r="1643" spans="6:15">
      <c r="F1643" s="1"/>
      <c r="L1643" s="1"/>
      <c r="M1643" s="1"/>
      <c r="O1643" s="317"/>
    </row>
    <row r="1644" spans="6:15">
      <c r="F1644" s="1"/>
      <c r="L1644" s="1"/>
      <c r="M1644" s="1"/>
      <c r="O1644" s="317"/>
    </row>
    <row r="1645" spans="6:15">
      <c r="F1645" s="1"/>
      <c r="L1645" s="1"/>
      <c r="M1645" s="1"/>
      <c r="O1645" s="317"/>
    </row>
    <row r="1646" spans="6:15">
      <c r="F1646" s="1"/>
      <c r="L1646" s="1"/>
      <c r="M1646" s="1"/>
      <c r="O1646" s="317"/>
    </row>
    <row r="1647" spans="6:15">
      <c r="F1647" s="1"/>
      <c r="L1647" s="1"/>
      <c r="M1647" s="1"/>
      <c r="O1647" s="317"/>
    </row>
    <row r="1648" spans="6:15">
      <c r="F1648" s="1"/>
      <c r="L1648" s="1"/>
      <c r="M1648" s="1"/>
      <c r="O1648" s="317"/>
    </row>
    <row r="1649" spans="6:15">
      <c r="F1649" s="1"/>
      <c r="L1649" s="1"/>
      <c r="M1649" s="1"/>
      <c r="O1649" s="317"/>
    </row>
    <row r="1650" spans="6:15">
      <c r="F1650" s="1"/>
      <c r="L1650" s="1"/>
      <c r="M1650" s="1"/>
      <c r="O1650" s="317"/>
    </row>
    <row r="1651" spans="6:15">
      <c r="F1651" s="1"/>
      <c r="L1651" s="1"/>
      <c r="M1651" s="1"/>
      <c r="O1651" s="317"/>
    </row>
    <row r="1652" spans="6:15">
      <c r="F1652" s="1"/>
      <c r="L1652" s="1"/>
      <c r="M1652" s="1"/>
      <c r="O1652" s="317"/>
    </row>
    <row r="1653" spans="6:15">
      <c r="F1653" s="1"/>
      <c r="L1653" s="1"/>
      <c r="M1653" s="1"/>
      <c r="O1653" s="317"/>
    </row>
    <row r="1654" spans="6:15">
      <c r="F1654" s="1"/>
      <c r="L1654" s="1"/>
      <c r="M1654" s="1"/>
      <c r="O1654" s="317"/>
    </row>
    <row r="1655" spans="6:15">
      <c r="F1655" s="1"/>
      <c r="L1655" s="1"/>
      <c r="M1655" s="1"/>
      <c r="O1655" s="317"/>
    </row>
    <row r="1656" spans="6:15">
      <c r="F1656" s="1"/>
      <c r="L1656" s="1"/>
      <c r="M1656" s="1"/>
      <c r="O1656" s="317"/>
    </row>
    <row r="1657" spans="6:15">
      <c r="F1657" s="1"/>
      <c r="L1657" s="1"/>
      <c r="M1657" s="1"/>
      <c r="O1657" s="317"/>
    </row>
    <row r="1658" spans="6:15">
      <c r="F1658" s="1"/>
      <c r="L1658" s="1"/>
      <c r="M1658" s="1"/>
      <c r="O1658" s="317"/>
    </row>
    <row r="1659" spans="6:15">
      <c r="F1659" s="1"/>
      <c r="L1659" s="1"/>
      <c r="M1659" s="1"/>
      <c r="O1659" s="317"/>
    </row>
    <row r="1660" spans="6:15">
      <c r="F1660" s="1"/>
      <c r="L1660" s="1"/>
      <c r="M1660" s="1"/>
      <c r="O1660" s="317"/>
    </row>
    <row r="1661" spans="6:15">
      <c r="F1661" s="1"/>
      <c r="L1661" s="1"/>
      <c r="M1661" s="1"/>
      <c r="O1661" s="317"/>
    </row>
    <row r="1662" spans="6:15">
      <c r="F1662" s="1"/>
      <c r="L1662" s="1"/>
      <c r="M1662" s="1"/>
      <c r="O1662" s="317"/>
    </row>
    <row r="1663" spans="6:15">
      <c r="F1663" s="1"/>
      <c r="L1663" s="1"/>
      <c r="M1663" s="1"/>
      <c r="O1663" s="317"/>
    </row>
    <row r="1664" spans="6:15">
      <c r="F1664" s="1"/>
      <c r="L1664" s="1"/>
      <c r="M1664" s="1"/>
      <c r="O1664" s="317"/>
    </row>
    <row r="1665" spans="6:15">
      <c r="F1665" s="1"/>
      <c r="L1665" s="1"/>
      <c r="M1665" s="1"/>
      <c r="O1665" s="317"/>
    </row>
    <row r="1666" spans="6:15">
      <c r="F1666" s="1"/>
      <c r="L1666" s="1"/>
      <c r="M1666" s="1"/>
      <c r="O1666" s="317"/>
    </row>
    <row r="1667" spans="6:15">
      <c r="F1667" s="1"/>
      <c r="L1667" s="1"/>
      <c r="M1667" s="1"/>
      <c r="O1667" s="317"/>
    </row>
    <row r="1668" spans="6:15">
      <c r="F1668" s="1"/>
      <c r="L1668" s="1"/>
      <c r="M1668" s="1"/>
      <c r="O1668" s="317"/>
    </row>
    <row r="1669" spans="6:15">
      <c r="F1669" s="1"/>
      <c r="L1669" s="1"/>
      <c r="M1669" s="1"/>
      <c r="O1669" s="317"/>
    </row>
    <row r="1670" spans="6:15">
      <c r="F1670" s="1"/>
      <c r="L1670" s="1"/>
      <c r="M1670" s="1"/>
      <c r="O1670" s="317"/>
    </row>
    <row r="1671" spans="6:15">
      <c r="F1671" s="1"/>
      <c r="L1671" s="1"/>
      <c r="M1671" s="1"/>
      <c r="O1671" s="317"/>
    </row>
    <row r="1672" spans="6:15">
      <c r="F1672" s="1"/>
      <c r="L1672" s="1"/>
      <c r="M1672" s="1"/>
      <c r="O1672" s="317"/>
    </row>
    <row r="1673" spans="6:15">
      <c r="F1673" s="1"/>
      <c r="L1673" s="1"/>
      <c r="M1673" s="1"/>
      <c r="O1673" s="317"/>
    </row>
    <row r="1674" spans="6:15">
      <c r="F1674" s="1"/>
      <c r="L1674" s="1"/>
      <c r="M1674" s="1"/>
      <c r="O1674" s="317"/>
    </row>
    <row r="1675" spans="6:15">
      <c r="F1675" s="1"/>
      <c r="L1675" s="1"/>
      <c r="M1675" s="1"/>
      <c r="O1675" s="317"/>
    </row>
    <row r="1676" spans="6:15">
      <c r="F1676" s="1"/>
      <c r="L1676" s="1"/>
      <c r="M1676" s="1"/>
      <c r="O1676" s="317"/>
    </row>
    <row r="1677" spans="6:15">
      <c r="F1677" s="1"/>
      <c r="L1677" s="1"/>
      <c r="M1677" s="1"/>
      <c r="O1677" s="317"/>
    </row>
    <row r="1678" spans="6:15">
      <c r="F1678" s="1"/>
      <c r="L1678" s="1"/>
      <c r="M1678" s="1"/>
      <c r="O1678" s="317"/>
    </row>
    <row r="1679" spans="6:15">
      <c r="F1679" s="1"/>
      <c r="L1679" s="1"/>
      <c r="M1679" s="1"/>
      <c r="O1679" s="317"/>
    </row>
    <row r="1680" spans="6:15">
      <c r="F1680" s="1"/>
      <c r="L1680" s="1"/>
      <c r="M1680" s="1"/>
      <c r="O1680" s="317"/>
    </row>
    <row r="1681" spans="6:15">
      <c r="F1681" s="1"/>
      <c r="L1681" s="1"/>
      <c r="M1681" s="1"/>
      <c r="O1681" s="317"/>
    </row>
    <row r="1682" spans="6:15">
      <c r="F1682" s="1"/>
      <c r="L1682" s="1"/>
      <c r="M1682" s="1"/>
      <c r="O1682" s="317"/>
    </row>
    <row r="1683" spans="6:15">
      <c r="F1683" s="1"/>
      <c r="L1683" s="1"/>
      <c r="M1683" s="1"/>
      <c r="O1683" s="317"/>
    </row>
    <row r="1684" spans="6:15">
      <c r="F1684" s="1"/>
      <c r="L1684" s="1"/>
      <c r="M1684" s="1"/>
      <c r="O1684" s="317"/>
    </row>
    <row r="1685" spans="6:15">
      <c r="F1685" s="1"/>
      <c r="L1685" s="1"/>
      <c r="M1685" s="1"/>
      <c r="O1685" s="317"/>
    </row>
    <row r="1686" spans="6:15">
      <c r="F1686" s="1"/>
      <c r="L1686" s="1"/>
      <c r="M1686" s="1"/>
      <c r="O1686" s="317"/>
    </row>
    <row r="1687" spans="6:15">
      <c r="F1687" s="1"/>
      <c r="L1687" s="1"/>
      <c r="M1687" s="1"/>
      <c r="O1687" s="317"/>
    </row>
    <row r="1688" spans="6:15">
      <c r="F1688" s="1"/>
      <c r="L1688" s="1"/>
      <c r="M1688" s="1"/>
      <c r="O1688" s="317"/>
    </row>
    <row r="1689" spans="6:15">
      <c r="F1689" s="1"/>
      <c r="L1689" s="1"/>
      <c r="M1689" s="1"/>
      <c r="O1689" s="317"/>
    </row>
    <row r="1690" spans="6:15">
      <c r="F1690" s="1"/>
      <c r="L1690" s="1"/>
      <c r="M1690" s="1"/>
      <c r="O1690" s="317"/>
    </row>
    <row r="1691" spans="6:15">
      <c r="F1691" s="1"/>
      <c r="L1691" s="1"/>
      <c r="M1691" s="1"/>
      <c r="O1691" s="317"/>
    </row>
    <row r="1692" spans="6:15">
      <c r="F1692" s="1"/>
      <c r="L1692" s="1"/>
      <c r="M1692" s="1"/>
      <c r="O1692" s="317"/>
    </row>
    <row r="1693" spans="6:15">
      <c r="F1693" s="1"/>
      <c r="L1693" s="1"/>
      <c r="M1693" s="1"/>
      <c r="O1693" s="317"/>
    </row>
    <row r="1694" spans="6:15">
      <c r="F1694" s="1"/>
      <c r="L1694" s="1"/>
      <c r="M1694" s="1"/>
      <c r="O1694" s="317"/>
    </row>
    <row r="1695" spans="6:15">
      <c r="F1695" s="1"/>
      <c r="L1695" s="1"/>
      <c r="M1695" s="1"/>
      <c r="O1695" s="317"/>
    </row>
    <row r="1696" spans="6:15">
      <c r="F1696" s="1"/>
      <c r="L1696" s="1"/>
      <c r="M1696" s="1"/>
      <c r="O1696" s="317"/>
    </row>
    <row r="1697" spans="6:15">
      <c r="F1697" s="1"/>
      <c r="L1697" s="1"/>
      <c r="M1697" s="1"/>
      <c r="O1697" s="317"/>
    </row>
    <row r="1698" spans="6:15">
      <c r="F1698" s="1"/>
      <c r="L1698" s="1"/>
      <c r="M1698" s="1"/>
      <c r="O1698" s="317"/>
    </row>
    <row r="1699" spans="6:15">
      <c r="F1699" s="1"/>
      <c r="L1699" s="1"/>
      <c r="M1699" s="1"/>
      <c r="O1699" s="317"/>
    </row>
    <row r="1700" spans="6:15">
      <c r="F1700" s="1"/>
      <c r="L1700" s="1"/>
      <c r="M1700" s="1"/>
      <c r="O1700" s="317"/>
    </row>
    <row r="1701" spans="6:15">
      <c r="F1701" s="1"/>
      <c r="L1701" s="1"/>
      <c r="M1701" s="1"/>
      <c r="O1701" s="317"/>
    </row>
    <row r="1702" spans="6:15">
      <c r="F1702" s="1"/>
      <c r="L1702" s="1"/>
      <c r="M1702" s="1"/>
      <c r="O1702" s="317"/>
    </row>
    <row r="1703" spans="6:15">
      <c r="F1703" s="1"/>
      <c r="L1703" s="1"/>
      <c r="M1703" s="1"/>
      <c r="O1703" s="317"/>
    </row>
    <row r="1704" spans="6:15">
      <c r="F1704" s="1"/>
      <c r="L1704" s="1"/>
      <c r="M1704" s="1"/>
      <c r="O1704" s="317"/>
    </row>
    <row r="1705" spans="6:15">
      <c r="F1705" s="1"/>
      <c r="L1705" s="1"/>
      <c r="M1705" s="1"/>
      <c r="O1705" s="317"/>
    </row>
    <row r="1706" spans="6:15">
      <c r="F1706" s="1"/>
      <c r="L1706" s="1"/>
      <c r="M1706" s="1"/>
      <c r="O1706" s="317"/>
    </row>
    <row r="1707" spans="6:15">
      <c r="F1707" s="1"/>
      <c r="L1707" s="1"/>
      <c r="M1707" s="1"/>
      <c r="O1707" s="317"/>
    </row>
    <row r="1708" spans="6:15">
      <c r="F1708" s="1"/>
      <c r="L1708" s="1"/>
      <c r="M1708" s="1"/>
      <c r="O1708" s="317"/>
    </row>
    <row r="1709" spans="6:15">
      <c r="F1709" s="1"/>
      <c r="L1709" s="1"/>
      <c r="M1709" s="1"/>
      <c r="O1709" s="317"/>
    </row>
    <row r="1710" spans="6:15">
      <c r="F1710" s="1"/>
      <c r="L1710" s="1"/>
      <c r="M1710" s="1"/>
      <c r="O1710" s="317"/>
    </row>
    <row r="1711" spans="6:15">
      <c r="F1711" s="1"/>
      <c r="L1711" s="1"/>
      <c r="M1711" s="1"/>
      <c r="O1711" s="317"/>
    </row>
    <row r="1712" spans="6:15">
      <c r="F1712" s="1"/>
      <c r="L1712" s="1"/>
      <c r="M1712" s="1"/>
      <c r="O1712" s="317"/>
    </row>
    <row r="1713" spans="6:15">
      <c r="F1713" s="1"/>
      <c r="L1713" s="1"/>
      <c r="M1713" s="1"/>
      <c r="O1713" s="317"/>
    </row>
    <row r="1714" spans="6:15">
      <c r="F1714" s="1"/>
      <c r="L1714" s="1"/>
      <c r="M1714" s="1"/>
      <c r="O1714" s="317"/>
    </row>
    <row r="1715" spans="6:15">
      <c r="F1715" s="1"/>
      <c r="L1715" s="1"/>
      <c r="M1715" s="1"/>
      <c r="O1715" s="317"/>
    </row>
    <row r="1716" spans="6:15">
      <c r="F1716" s="1"/>
      <c r="L1716" s="1"/>
      <c r="M1716" s="1"/>
      <c r="O1716" s="317"/>
    </row>
    <row r="1717" spans="6:15">
      <c r="F1717" s="1"/>
      <c r="L1717" s="1"/>
      <c r="M1717" s="1"/>
      <c r="O1717" s="317"/>
    </row>
    <row r="1718" spans="6:15">
      <c r="F1718" s="1"/>
      <c r="L1718" s="1"/>
      <c r="M1718" s="1"/>
      <c r="O1718" s="317"/>
    </row>
    <row r="1719" spans="6:15">
      <c r="F1719" s="1"/>
      <c r="L1719" s="1"/>
      <c r="M1719" s="1"/>
      <c r="O1719" s="317"/>
    </row>
    <row r="1720" spans="6:15">
      <c r="F1720" s="1"/>
      <c r="L1720" s="1"/>
      <c r="M1720" s="1"/>
      <c r="O1720" s="317"/>
    </row>
    <row r="1721" spans="6:15">
      <c r="F1721" s="1"/>
      <c r="L1721" s="1"/>
      <c r="M1721" s="1"/>
      <c r="O1721" s="317"/>
    </row>
    <row r="1722" spans="6:15">
      <c r="F1722" s="1"/>
      <c r="L1722" s="1"/>
      <c r="M1722" s="1"/>
      <c r="O1722" s="317"/>
    </row>
    <row r="1723" spans="6:15">
      <c r="F1723" s="1"/>
      <c r="L1723" s="1"/>
      <c r="M1723" s="1"/>
      <c r="O1723" s="317"/>
    </row>
    <row r="1724" spans="6:15">
      <c r="F1724" s="1"/>
      <c r="L1724" s="1"/>
      <c r="M1724" s="1"/>
      <c r="O1724" s="317"/>
    </row>
    <row r="1725" spans="6:15">
      <c r="F1725" s="1"/>
      <c r="L1725" s="1"/>
      <c r="M1725" s="1"/>
      <c r="O1725" s="317"/>
    </row>
    <row r="1726" spans="6:15">
      <c r="F1726" s="1"/>
      <c r="L1726" s="1"/>
      <c r="M1726" s="1"/>
      <c r="O1726" s="317"/>
    </row>
    <row r="1727" spans="6:15">
      <c r="F1727" s="1"/>
      <c r="L1727" s="1"/>
      <c r="M1727" s="1"/>
      <c r="O1727" s="317"/>
    </row>
    <row r="1728" spans="6:15">
      <c r="F1728" s="1"/>
      <c r="L1728" s="1"/>
      <c r="M1728" s="1"/>
      <c r="O1728" s="317"/>
    </row>
    <row r="1729" spans="6:15">
      <c r="F1729" s="1"/>
      <c r="L1729" s="1"/>
      <c r="M1729" s="1"/>
      <c r="O1729" s="317"/>
    </row>
    <row r="1730" spans="6:15">
      <c r="F1730" s="1"/>
      <c r="L1730" s="1"/>
      <c r="M1730" s="1"/>
      <c r="O1730" s="317"/>
    </row>
    <row r="1731" spans="6:15">
      <c r="F1731" s="1"/>
      <c r="L1731" s="1"/>
      <c r="M1731" s="1"/>
      <c r="O1731" s="317"/>
    </row>
    <row r="1732" spans="6:15">
      <c r="F1732" s="1"/>
      <c r="L1732" s="1"/>
      <c r="M1732" s="1"/>
      <c r="O1732" s="317"/>
    </row>
    <row r="1733" spans="6:15">
      <c r="F1733" s="1"/>
      <c r="L1733" s="1"/>
      <c r="M1733" s="1"/>
      <c r="O1733" s="317"/>
    </row>
    <row r="1734" spans="6:15">
      <c r="F1734" s="1"/>
      <c r="L1734" s="1"/>
      <c r="M1734" s="1"/>
      <c r="O1734" s="317"/>
    </row>
    <row r="1735" spans="6:15">
      <c r="F1735" s="1"/>
      <c r="L1735" s="1"/>
      <c r="M1735" s="1"/>
      <c r="O1735" s="317"/>
    </row>
    <row r="1736" spans="6:15">
      <c r="F1736" s="1"/>
      <c r="L1736" s="1"/>
      <c r="M1736" s="1"/>
      <c r="O1736" s="317"/>
    </row>
    <row r="1737" spans="6:15">
      <c r="F1737" s="1"/>
      <c r="L1737" s="1"/>
      <c r="M1737" s="1"/>
      <c r="O1737" s="317"/>
    </row>
    <row r="1738" spans="6:15">
      <c r="F1738" s="1"/>
      <c r="L1738" s="1"/>
      <c r="M1738" s="1"/>
      <c r="O1738" s="317"/>
    </row>
    <row r="1739" spans="6:15">
      <c r="F1739" s="1"/>
      <c r="L1739" s="1"/>
      <c r="M1739" s="1"/>
      <c r="O1739" s="317"/>
    </row>
    <row r="1740" spans="6:15">
      <c r="F1740" s="1"/>
      <c r="L1740" s="1"/>
      <c r="M1740" s="1"/>
      <c r="O1740" s="317"/>
    </row>
    <row r="1741" spans="6:15">
      <c r="F1741" s="1"/>
      <c r="L1741" s="1"/>
      <c r="M1741" s="1"/>
      <c r="O1741" s="317"/>
    </row>
    <row r="1742" spans="6:15">
      <c r="F1742" s="1"/>
      <c r="L1742" s="1"/>
      <c r="M1742" s="1"/>
      <c r="O1742" s="317"/>
    </row>
    <row r="1743" spans="6:15">
      <c r="F1743" s="1"/>
      <c r="L1743" s="1"/>
      <c r="M1743" s="1"/>
      <c r="O1743" s="317"/>
    </row>
    <row r="1744" spans="6:15">
      <c r="F1744" s="1"/>
      <c r="L1744" s="1"/>
      <c r="M1744" s="1"/>
      <c r="O1744" s="317"/>
    </row>
    <row r="1745" spans="6:15">
      <c r="F1745" s="1"/>
      <c r="L1745" s="1"/>
      <c r="M1745" s="1"/>
      <c r="O1745" s="317"/>
    </row>
    <row r="1746" spans="6:15">
      <c r="F1746" s="1"/>
      <c r="L1746" s="1"/>
      <c r="M1746" s="1"/>
      <c r="O1746" s="317"/>
    </row>
    <row r="1747" spans="6:15">
      <c r="F1747" s="1"/>
      <c r="L1747" s="1"/>
      <c r="M1747" s="1"/>
      <c r="O1747" s="317"/>
    </row>
    <row r="1748" spans="6:15">
      <c r="F1748" s="1"/>
      <c r="L1748" s="1"/>
      <c r="M1748" s="1"/>
      <c r="O1748" s="317"/>
    </row>
    <row r="1749" spans="6:15">
      <c r="F1749" s="1"/>
      <c r="L1749" s="1"/>
      <c r="M1749" s="1"/>
      <c r="O1749" s="317"/>
    </row>
    <row r="1750" spans="6:15">
      <c r="F1750" s="1"/>
      <c r="L1750" s="1"/>
      <c r="M1750" s="1"/>
      <c r="O1750" s="317"/>
    </row>
    <row r="1751" spans="6:15">
      <c r="F1751" s="1"/>
      <c r="L1751" s="1"/>
      <c r="M1751" s="1"/>
      <c r="O1751" s="317"/>
    </row>
    <row r="1752" spans="6:15">
      <c r="F1752" s="1"/>
      <c r="L1752" s="1"/>
      <c r="M1752" s="1"/>
      <c r="O1752" s="317"/>
    </row>
    <row r="1753" spans="6:15">
      <c r="F1753" s="1"/>
      <c r="L1753" s="1"/>
      <c r="M1753" s="1"/>
      <c r="O1753" s="317"/>
    </row>
    <row r="1754" spans="6:15">
      <c r="F1754" s="1"/>
      <c r="L1754" s="1"/>
      <c r="M1754" s="1"/>
      <c r="O1754" s="317"/>
    </row>
    <row r="1755" spans="6:15">
      <c r="F1755" s="1"/>
      <c r="L1755" s="1"/>
      <c r="M1755" s="1"/>
      <c r="O1755" s="317"/>
    </row>
    <row r="1756" spans="6:15">
      <c r="F1756" s="1"/>
      <c r="L1756" s="1"/>
      <c r="M1756" s="1"/>
      <c r="O1756" s="317"/>
    </row>
    <row r="1757" spans="6:15">
      <c r="F1757" s="1"/>
      <c r="L1757" s="1"/>
      <c r="M1757" s="1"/>
      <c r="O1757" s="317"/>
    </row>
    <row r="1758" spans="6:15">
      <c r="F1758" s="1"/>
      <c r="L1758" s="1"/>
      <c r="M1758" s="1"/>
      <c r="O1758" s="317"/>
    </row>
    <row r="1759" spans="6:15">
      <c r="F1759" s="1"/>
      <c r="L1759" s="1"/>
      <c r="M1759" s="1"/>
      <c r="O1759" s="317"/>
    </row>
    <row r="1760" spans="6:15">
      <c r="F1760" s="1"/>
      <c r="L1760" s="1"/>
      <c r="M1760" s="1"/>
      <c r="O1760" s="317"/>
    </row>
    <row r="1761" spans="6:15">
      <c r="F1761" s="1"/>
      <c r="L1761" s="1"/>
      <c r="M1761" s="1"/>
      <c r="O1761" s="317"/>
    </row>
    <row r="1762" spans="6:15">
      <c r="F1762" s="1"/>
      <c r="L1762" s="1"/>
      <c r="M1762" s="1"/>
      <c r="O1762" s="317"/>
    </row>
    <row r="1763" spans="6:15">
      <c r="F1763" s="1"/>
      <c r="L1763" s="1"/>
      <c r="M1763" s="1"/>
      <c r="O1763" s="317"/>
    </row>
    <row r="1764" spans="6:15">
      <c r="F1764" s="1"/>
      <c r="L1764" s="1"/>
      <c r="M1764" s="1"/>
      <c r="O1764" s="317"/>
    </row>
    <row r="1765" spans="6:15">
      <c r="F1765" s="1"/>
      <c r="L1765" s="1"/>
      <c r="M1765" s="1"/>
      <c r="O1765" s="317"/>
    </row>
    <row r="1766" spans="6:15">
      <c r="F1766" s="1"/>
      <c r="L1766" s="1"/>
      <c r="M1766" s="1"/>
      <c r="O1766" s="317"/>
    </row>
    <row r="1767" spans="6:15">
      <c r="F1767" s="1"/>
      <c r="L1767" s="1"/>
      <c r="M1767" s="1"/>
      <c r="O1767" s="317"/>
    </row>
    <row r="1768" spans="6:15">
      <c r="F1768" s="1"/>
      <c r="L1768" s="1"/>
      <c r="M1768" s="1"/>
      <c r="O1768" s="317"/>
    </row>
    <row r="1769" spans="6:15">
      <c r="F1769" s="1"/>
      <c r="L1769" s="1"/>
      <c r="M1769" s="1"/>
      <c r="O1769" s="317"/>
    </row>
    <row r="1770" spans="6:15">
      <c r="F1770" s="1"/>
      <c r="L1770" s="1"/>
      <c r="M1770" s="1"/>
      <c r="O1770" s="317"/>
    </row>
    <row r="1771" spans="6:15">
      <c r="F1771" s="1"/>
      <c r="L1771" s="1"/>
      <c r="M1771" s="1"/>
      <c r="O1771" s="317"/>
    </row>
    <row r="1772" spans="6:15">
      <c r="F1772" s="1"/>
      <c r="L1772" s="1"/>
      <c r="M1772" s="1"/>
      <c r="O1772" s="317"/>
    </row>
    <row r="1773" spans="6:15">
      <c r="F1773" s="1"/>
      <c r="L1773" s="1"/>
      <c r="M1773" s="1"/>
      <c r="O1773" s="317"/>
    </row>
    <row r="1774" spans="6:15">
      <c r="F1774" s="1"/>
      <c r="L1774" s="1"/>
      <c r="M1774" s="1"/>
      <c r="O1774" s="317"/>
    </row>
    <row r="1775" spans="6:15">
      <c r="F1775" s="1"/>
      <c r="L1775" s="1"/>
      <c r="M1775" s="1"/>
      <c r="O1775" s="317"/>
    </row>
    <row r="1776" spans="6:15">
      <c r="F1776" s="1"/>
      <c r="L1776" s="1"/>
      <c r="M1776" s="1"/>
      <c r="O1776" s="317"/>
    </row>
    <row r="1777" spans="6:15">
      <c r="F1777" s="1"/>
      <c r="L1777" s="1"/>
      <c r="M1777" s="1"/>
      <c r="O1777" s="317"/>
    </row>
    <row r="1778" spans="6:15">
      <c r="F1778" s="1"/>
      <c r="L1778" s="1"/>
      <c r="M1778" s="1"/>
      <c r="O1778" s="317"/>
    </row>
    <row r="1779" spans="6:15">
      <c r="F1779" s="1"/>
      <c r="L1779" s="1"/>
      <c r="M1779" s="1"/>
      <c r="O1779" s="317"/>
    </row>
    <row r="1780" spans="6:15">
      <c r="F1780" s="1"/>
      <c r="L1780" s="1"/>
      <c r="M1780" s="1"/>
      <c r="O1780" s="317"/>
    </row>
    <row r="1781" spans="6:15">
      <c r="F1781" s="1"/>
      <c r="L1781" s="1"/>
      <c r="M1781" s="1"/>
      <c r="O1781" s="317"/>
    </row>
    <row r="1782" spans="6:15">
      <c r="F1782" s="1"/>
      <c r="L1782" s="1"/>
      <c r="M1782" s="1"/>
      <c r="O1782" s="317"/>
    </row>
    <row r="1783" spans="6:15">
      <c r="F1783" s="1"/>
      <c r="L1783" s="1"/>
      <c r="M1783" s="1"/>
      <c r="O1783" s="317"/>
    </row>
    <row r="1784" spans="6:15">
      <c r="F1784" s="1"/>
      <c r="L1784" s="1"/>
      <c r="M1784" s="1"/>
      <c r="O1784" s="317"/>
    </row>
    <row r="1785" spans="6:15">
      <c r="F1785" s="1"/>
      <c r="L1785" s="1"/>
      <c r="M1785" s="1"/>
      <c r="O1785" s="317"/>
    </row>
    <row r="1786" spans="6:15">
      <c r="F1786" s="1"/>
      <c r="L1786" s="1"/>
      <c r="M1786" s="1"/>
      <c r="O1786" s="317"/>
    </row>
    <row r="1787" spans="6:15">
      <c r="F1787" s="1"/>
      <c r="L1787" s="1"/>
      <c r="M1787" s="1"/>
      <c r="O1787" s="317"/>
    </row>
    <row r="1788" spans="6:15">
      <c r="F1788" s="1"/>
      <c r="L1788" s="1"/>
      <c r="M1788" s="1"/>
      <c r="O1788" s="317"/>
    </row>
    <row r="1789" spans="6:15">
      <c r="F1789" s="1"/>
      <c r="L1789" s="1"/>
      <c r="M1789" s="1"/>
      <c r="O1789" s="317"/>
    </row>
    <row r="1790" spans="6:15">
      <c r="F1790" s="1"/>
      <c r="L1790" s="1"/>
      <c r="M1790" s="1"/>
      <c r="O1790" s="317"/>
    </row>
    <row r="1791" spans="6:15">
      <c r="F1791" s="1"/>
      <c r="L1791" s="1"/>
      <c r="M1791" s="1"/>
      <c r="O1791" s="317"/>
    </row>
    <row r="1792" spans="6:15">
      <c r="F1792" s="1"/>
      <c r="L1792" s="1"/>
      <c r="M1792" s="1"/>
      <c r="O1792" s="317"/>
    </row>
    <row r="1793" spans="6:15">
      <c r="F1793" s="1"/>
      <c r="L1793" s="1"/>
      <c r="M1793" s="1"/>
      <c r="O1793" s="317"/>
    </row>
    <row r="1794" spans="6:15">
      <c r="F1794" s="1"/>
      <c r="L1794" s="1"/>
      <c r="M1794" s="1"/>
      <c r="O1794" s="317"/>
    </row>
    <row r="1795" spans="6:15">
      <c r="F1795" s="1"/>
      <c r="L1795" s="1"/>
      <c r="M1795" s="1"/>
      <c r="O1795" s="317"/>
    </row>
    <row r="1796" spans="6:15">
      <c r="F1796" s="1"/>
      <c r="L1796" s="1"/>
      <c r="M1796" s="1"/>
      <c r="O1796" s="317"/>
    </row>
    <row r="1797" spans="6:15">
      <c r="F1797" s="1"/>
      <c r="L1797" s="1"/>
      <c r="M1797" s="1"/>
      <c r="O1797" s="317"/>
    </row>
    <row r="1798" spans="6:15">
      <c r="F1798" s="1"/>
      <c r="L1798" s="1"/>
      <c r="M1798" s="1"/>
      <c r="O1798" s="317"/>
    </row>
    <row r="1799" spans="6:15">
      <c r="F1799" s="1"/>
      <c r="L1799" s="1"/>
      <c r="M1799" s="1"/>
      <c r="O1799" s="317"/>
    </row>
    <row r="1800" spans="6:15">
      <c r="F1800" s="1"/>
      <c r="L1800" s="1"/>
      <c r="M1800" s="1"/>
      <c r="O1800" s="317"/>
    </row>
    <row r="1801" spans="6:15">
      <c r="F1801" s="1"/>
      <c r="L1801" s="1"/>
      <c r="M1801" s="1"/>
      <c r="O1801" s="317"/>
    </row>
    <row r="1802" spans="6:15">
      <c r="F1802" s="1"/>
      <c r="L1802" s="1"/>
      <c r="M1802" s="1"/>
      <c r="O1802" s="317"/>
    </row>
    <row r="1803" spans="6:15">
      <c r="F1803" s="1"/>
      <c r="L1803" s="1"/>
      <c r="M1803" s="1"/>
      <c r="O1803" s="317"/>
    </row>
    <row r="1804" spans="6:15">
      <c r="F1804" s="1"/>
      <c r="L1804" s="1"/>
      <c r="M1804" s="1"/>
      <c r="O1804" s="317"/>
    </row>
    <row r="1805" spans="6:15">
      <c r="F1805" s="1"/>
      <c r="L1805" s="1"/>
      <c r="M1805" s="1"/>
      <c r="O1805" s="317"/>
    </row>
    <row r="1806" spans="6:15">
      <c r="F1806" s="1"/>
      <c r="L1806" s="1"/>
      <c r="M1806" s="1"/>
      <c r="O1806" s="317"/>
    </row>
    <row r="1807" spans="6:15">
      <c r="F1807" s="1"/>
      <c r="L1807" s="1"/>
      <c r="M1807" s="1"/>
      <c r="O1807" s="317"/>
    </row>
    <row r="1808" spans="6:15">
      <c r="F1808" s="1"/>
      <c r="L1808" s="1"/>
      <c r="M1808" s="1"/>
      <c r="O1808" s="317"/>
    </row>
    <row r="1809" spans="6:15">
      <c r="F1809" s="1"/>
      <c r="L1809" s="1"/>
      <c r="M1809" s="1"/>
      <c r="O1809" s="317"/>
    </row>
    <row r="1810" spans="6:15">
      <c r="F1810" s="1"/>
      <c r="L1810" s="1"/>
      <c r="M1810" s="1"/>
      <c r="O1810" s="317"/>
    </row>
    <row r="1811" spans="6:15">
      <c r="F1811" s="1"/>
      <c r="L1811" s="1"/>
      <c r="M1811" s="1"/>
      <c r="O1811" s="317"/>
    </row>
    <row r="1812" spans="6:15">
      <c r="F1812" s="1"/>
      <c r="L1812" s="1"/>
      <c r="M1812" s="1"/>
      <c r="O1812" s="317"/>
    </row>
    <row r="1813" spans="6:15">
      <c r="F1813" s="1"/>
      <c r="L1813" s="1"/>
      <c r="M1813" s="1"/>
      <c r="O1813" s="317"/>
    </row>
    <row r="1814" spans="6:15">
      <c r="F1814" s="1"/>
      <c r="L1814" s="1"/>
      <c r="M1814" s="1"/>
      <c r="O1814" s="317"/>
    </row>
    <row r="1815" spans="6:15">
      <c r="F1815" s="1"/>
      <c r="L1815" s="1"/>
      <c r="M1815" s="1"/>
      <c r="O1815" s="317"/>
    </row>
    <row r="1816" spans="6:15">
      <c r="F1816" s="1"/>
      <c r="L1816" s="1"/>
      <c r="M1816" s="1"/>
      <c r="O1816" s="317"/>
    </row>
    <row r="1817" spans="6:15">
      <c r="F1817" s="1"/>
      <c r="L1817" s="1"/>
      <c r="M1817" s="1"/>
      <c r="O1817" s="317"/>
    </row>
    <row r="1818" spans="6:15">
      <c r="F1818" s="1"/>
      <c r="L1818" s="1"/>
      <c r="M1818" s="1"/>
      <c r="O1818" s="317"/>
    </row>
    <row r="1819" spans="6:15">
      <c r="F1819" s="1"/>
      <c r="L1819" s="1"/>
      <c r="M1819" s="1"/>
      <c r="O1819" s="317"/>
    </row>
    <row r="1820" spans="6:15">
      <c r="F1820" s="1"/>
      <c r="L1820" s="1"/>
      <c r="M1820" s="1"/>
      <c r="O1820" s="317"/>
    </row>
    <row r="1821" spans="6:15">
      <c r="F1821" s="1"/>
      <c r="L1821" s="1"/>
      <c r="M1821" s="1"/>
      <c r="O1821" s="317"/>
    </row>
    <row r="1822" spans="6:15">
      <c r="F1822" s="1"/>
      <c r="L1822" s="1"/>
      <c r="M1822" s="1"/>
      <c r="O1822" s="317"/>
    </row>
    <row r="1823" spans="6:15">
      <c r="F1823" s="1"/>
      <c r="L1823" s="1"/>
      <c r="M1823" s="1"/>
      <c r="O1823" s="317"/>
    </row>
    <row r="1824" spans="6:15">
      <c r="F1824" s="1"/>
      <c r="L1824" s="1"/>
      <c r="M1824" s="1"/>
      <c r="O1824" s="317"/>
    </row>
    <row r="1825" spans="6:15">
      <c r="F1825" s="1"/>
      <c r="L1825" s="1"/>
      <c r="M1825" s="1"/>
      <c r="O1825" s="317"/>
    </row>
    <row r="1826" spans="6:15">
      <c r="F1826" s="1"/>
      <c r="L1826" s="1"/>
      <c r="M1826" s="1"/>
      <c r="O1826" s="317"/>
    </row>
    <row r="1827" spans="6:15">
      <c r="F1827" s="1"/>
      <c r="L1827" s="1"/>
      <c r="M1827" s="1"/>
      <c r="O1827" s="317"/>
    </row>
    <row r="1828" spans="6:15">
      <c r="F1828" s="1"/>
      <c r="L1828" s="1"/>
      <c r="M1828" s="1"/>
      <c r="O1828" s="317"/>
    </row>
    <row r="1829" spans="6:15">
      <c r="F1829" s="1"/>
      <c r="L1829" s="1"/>
      <c r="M1829" s="1"/>
      <c r="O1829" s="317"/>
    </row>
    <row r="1830" spans="6:15">
      <c r="F1830" s="1"/>
      <c r="L1830" s="1"/>
      <c r="M1830" s="1"/>
      <c r="O1830" s="317"/>
    </row>
    <row r="1831" spans="6:15">
      <c r="F1831" s="1"/>
      <c r="L1831" s="1"/>
      <c r="M1831" s="1"/>
      <c r="O1831" s="317"/>
    </row>
    <row r="1832" spans="6:15">
      <c r="F1832" s="1"/>
      <c r="L1832" s="1"/>
      <c r="M1832" s="1"/>
      <c r="O1832" s="317"/>
    </row>
    <row r="1833" spans="6:15">
      <c r="F1833" s="1"/>
      <c r="L1833" s="1"/>
      <c r="M1833" s="1"/>
      <c r="O1833" s="317"/>
    </row>
    <row r="1834" spans="6:15">
      <c r="F1834" s="1"/>
      <c r="L1834" s="1"/>
      <c r="M1834" s="1"/>
      <c r="O1834" s="317"/>
    </row>
    <row r="1835" spans="6:15">
      <c r="F1835" s="1"/>
      <c r="L1835" s="1"/>
      <c r="M1835" s="1"/>
      <c r="O1835" s="317"/>
    </row>
    <row r="1836" spans="6:15">
      <c r="F1836" s="1"/>
      <c r="L1836" s="1"/>
      <c r="M1836" s="1"/>
      <c r="O1836" s="317"/>
    </row>
    <row r="1837" spans="6:15">
      <c r="F1837" s="1"/>
      <c r="L1837" s="1"/>
      <c r="M1837" s="1"/>
      <c r="O1837" s="317"/>
    </row>
    <row r="1838" spans="6:15">
      <c r="F1838" s="1"/>
      <c r="L1838" s="1"/>
      <c r="M1838" s="1"/>
      <c r="O1838" s="317"/>
    </row>
    <row r="1839" spans="6:15">
      <c r="F1839" s="1"/>
      <c r="L1839" s="1"/>
      <c r="M1839" s="1"/>
      <c r="O1839" s="317"/>
    </row>
    <row r="1840" spans="6:15">
      <c r="F1840" s="1"/>
      <c r="L1840" s="1"/>
      <c r="M1840" s="1"/>
      <c r="O1840" s="317"/>
    </row>
    <row r="1841" spans="6:15">
      <c r="F1841" s="1"/>
      <c r="L1841" s="1"/>
      <c r="M1841" s="1"/>
      <c r="O1841" s="317"/>
    </row>
    <row r="1842" spans="6:15">
      <c r="F1842" s="1"/>
      <c r="L1842" s="1"/>
      <c r="M1842" s="1"/>
      <c r="O1842" s="317"/>
    </row>
    <row r="1843" spans="6:15">
      <c r="F1843" s="1"/>
      <c r="L1843" s="1"/>
      <c r="M1843" s="1"/>
      <c r="O1843" s="317"/>
    </row>
    <row r="1844" spans="6:15">
      <c r="F1844" s="1"/>
      <c r="L1844" s="1"/>
      <c r="M1844" s="1"/>
      <c r="O1844" s="317"/>
    </row>
    <row r="1845" spans="6:15">
      <c r="F1845" s="1"/>
      <c r="L1845" s="1"/>
      <c r="M1845" s="1"/>
      <c r="O1845" s="317"/>
    </row>
    <row r="1846" spans="6:15">
      <c r="F1846" s="1"/>
      <c r="L1846" s="1"/>
      <c r="M1846" s="1"/>
      <c r="O1846" s="317"/>
    </row>
    <row r="1847" spans="6:15">
      <c r="F1847" s="1"/>
      <c r="L1847" s="1"/>
      <c r="M1847" s="1"/>
      <c r="O1847" s="317"/>
    </row>
    <row r="1848" spans="6:15">
      <c r="F1848" s="1"/>
      <c r="L1848" s="1"/>
      <c r="M1848" s="1"/>
      <c r="O1848" s="317"/>
    </row>
    <row r="1849" spans="6:15">
      <c r="F1849" s="1"/>
      <c r="L1849" s="1"/>
      <c r="M1849" s="1"/>
      <c r="O1849" s="317"/>
    </row>
    <row r="1850" spans="6:15">
      <c r="F1850" s="1"/>
      <c r="L1850" s="1"/>
      <c r="M1850" s="1"/>
      <c r="O1850" s="317"/>
    </row>
    <row r="1851" spans="6:15">
      <c r="F1851" s="1"/>
      <c r="L1851" s="1"/>
      <c r="M1851" s="1"/>
      <c r="O1851" s="317"/>
    </row>
    <row r="1852" spans="6:15">
      <c r="F1852" s="1"/>
      <c r="L1852" s="1"/>
      <c r="M1852" s="1"/>
      <c r="O1852" s="317"/>
    </row>
    <row r="1853" spans="6:15">
      <c r="F1853" s="1"/>
      <c r="L1853" s="1"/>
      <c r="M1853" s="1"/>
      <c r="O1853" s="317"/>
    </row>
    <row r="1854" spans="6:15">
      <c r="F1854" s="1"/>
      <c r="L1854" s="1"/>
      <c r="M1854" s="1"/>
      <c r="O1854" s="317"/>
    </row>
    <row r="1855" spans="6:15">
      <c r="F1855" s="1"/>
      <c r="L1855" s="1"/>
      <c r="M1855" s="1"/>
      <c r="O1855" s="317"/>
    </row>
    <row r="1856" spans="6:15">
      <c r="F1856" s="1"/>
      <c r="L1856" s="1"/>
      <c r="M1856" s="1"/>
      <c r="O1856" s="317"/>
    </row>
    <row r="1857" spans="6:15">
      <c r="F1857" s="1"/>
      <c r="L1857" s="1"/>
      <c r="M1857" s="1"/>
      <c r="O1857" s="317"/>
    </row>
    <row r="1858" spans="6:15">
      <c r="F1858" s="1"/>
      <c r="L1858" s="1"/>
      <c r="M1858" s="1"/>
      <c r="O1858" s="317"/>
    </row>
    <row r="1859" spans="6:15">
      <c r="F1859" s="1"/>
      <c r="L1859" s="1"/>
      <c r="M1859" s="1"/>
      <c r="O1859" s="317"/>
    </row>
    <row r="1860" spans="6:15">
      <c r="F1860" s="1"/>
      <c r="L1860" s="1"/>
      <c r="M1860" s="1"/>
      <c r="O1860" s="317"/>
    </row>
    <row r="1861" spans="6:15">
      <c r="F1861" s="1"/>
      <c r="L1861" s="1"/>
      <c r="M1861" s="1"/>
      <c r="O1861" s="317"/>
    </row>
    <row r="1862" spans="6:15">
      <c r="F1862" s="1"/>
      <c r="L1862" s="1"/>
      <c r="M1862" s="1"/>
      <c r="O1862" s="317"/>
    </row>
    <row r="1863" spans="6:15">
      <c r="F1863" s="1"/>
      <c r="L1863" s="1"/>
      <c r="M1863" s="1"/>
      <c r="O1863" s="317"/>
    </row>
    <row r="1864" spans="6:15">
      <c r="F1864" s="1"/>
      <c r="L1864" s="1"/>
      <c r="M1864" s="1"/>
      <c r="O1864" s="317"/>
    </row>
    <row r="1865" spans="6:15">
      <c r="F1865" s="1"/>
      <c r="L1865" s="1"/>
      <c r="M1865" s="1"/>
      <c r="O1865" s="317"/>
    </row>
    <row r="1866" spans="6:15">
      <c r="F1866" s="1"/>
      <c r="L1866" s="1"/>
      <c r="M1866" s="1"/>
      <c r="O1866" s="317"/>
    </row>
    <row r="1867" spans="6:15">
      <c r="F1867" s="1"/>
      <c r="L1867" s="1"/>
      <c r="M1867" s="1"/>
      <c r="O1867" s="317"/>
    </row>
    <row r="1868" spans="6:15">
      <c r="F1868" s="1"/>
      <c r="L1868" s="1"/>
      <c r="M1868" s="1"/>
      <c r="O1868" s="317"/>
    </row>
    <row r="1869" spans="6:15">
      <c r="F1869" s="1"/>
      <c r="L1869" s="1"/>
      <c r="M1869" s="1"/>
      <c r="O1869" s="317"/>
    </row>
    <row r="1870" spans="6:15">
      <c r="F1870" s="1"/>
      <c r="L1870" s="1"/>
      <c r="M1870" s="1"/>
      <c r="O1870" s="317"/>
    </row>
    <row r="1871" spans="6:15">
      <c r="F1871" s="1"/>
      <c r="L1871" s="1"/>
      <c r="M1871" s="1"/>
      <c r="O1871" s="317"/>
    </row>
    <row r="1872" spans="6:15">
      <c r="F1872" s="1"/>
      <c r="L1872" s="1"/>
      <c r="M1872" s="1"/>
      <c r="O1872" s="317"/>
    </row>
    <row r="1873" spans="6:15">
      <c r="F1873" s="1"/>
      <c r="L1873" s="1"/>
      <c r="M1873" s="1"/>
      <c r="O1873" s="317"/>
    </row>
    <row r="1874" spans="6:15">
      <c r="F1874" s="1"/>
      <c r="L1874" s="1"/>
      <c r="M1874" s="1"/>
      <c r="O1874" s="317"/>
    </row>
    <row r="1875" spans="6:15">
      <c r="F1875" s="1"/>
      <c r="L1875" s="1"/>
      <c r="M1875" s="1"/>
      <c r="O1875" s="317"/>
    </row>
    <row r="1876" spans="6:15">
      <c r="F1876" s="1"/>
      <c r="L1876" s="1"/>
      <c r="M1876" s="1"/>
      <c r="O1876" s="317"/>
    </row>
    <row r="1877" spans="6:15">
      <c r="F1877" s="1"/>
      <c r="L1877" s="1"/>
      <c r="M1877" s="1"/>
      <c r="O1877" s="317"/>
    </row>
    <row r="1878" spans="6:15">
      <c r="F1878" s="1"/>
      <c r="L1878" s="1"/>
      <c r="M1878" s="1"/>
      <c r="O1878" s="317"/>
    </row>
    <row r="1879" spans="6:15">
      <c r="F1879" s="1"/>
      <c r="L1879" s="1"/>
      <c r="M1879" s="1"/>
      <c r="O1879" s="317"/>
    </row>
    <row r="1880" spans="6:15">
      <c r="F1880" s="1"/>
      <c r="L1880" s="1"/>
      <c r="M1880" s="1"/>
      <c r="O1880" s="317"/>
    </row>
    <row r="1881" spans="6:15">
      <c r="F1881" s="1"/>
      <c r="L1881" s="1"/>
      <c r="M1881" s="1"/>
      <c r="O1881" s="317"/>
    </row>
    <row r="1882" spans="6:15">
      <c r="F1882" s="1"/>
      <c r="L1882" s="1"/>
      <c r="M1882" s="1"/>
      <c r="O1882" s="317"/>
    </row>
    <row r="1883" spans="6:15">
      <c r="F1883" s="1"/>
      <c r="L1883" s="1"/>
      <c r="M1883" s="1"/>
      <c r="O1883" s="317"/>
    </row>
    <row r="1884" spans="6:15">
      <c r="F1884" s="1"/>
      <c r="L1884" s="1"/>
      <c r="M1884" s="1"/>
      <c r="O1884" s="317"/>
    </row>
    <row r="1885" spans="6:15">
      <c r="F1885" s="1"/>
      <c r="L1885" s="1"/>
      <c r="M1885" s="1"/>
      <c r="O1885" s="317"/>
    </row>
    <row r="1886" spans="6:15">
      <c r="F1886" s="1"/>
      <c r="L1886" s="1"/>
      <c r="M1886" s="1"/>
      <c r="O1886" s="317"/>
    </row>
    <row r="1887" spans="6:15">
      <c r="F1887" s="1"/>
      <c r="L1887" s="1"/>
      <c r="M1887" s="1"/>
      <c r="O1887" s="317"/>
    </row>
    <row r="1888" spans="6:15">
      <c r="F1888" s="1"/>
      <c r="L1888" s="1"/>
      <c r="M1888" s="1"/>
      <c r="O1888" s="317"/>
    </row>
    <row r="1889" spans="6:15">
      <c r="F1889" s="1"/>
      <c r="L1889" s="1"/>
      <c r="M1889" s="1"/>
      <c r="O1889" s="317"/>
    </row>
    <row r="1890" spans="6:15">
      <c r="F1890" s="1"/>
      <c r="L1890" s="1"/>
      <c r="M1890" s="1"/>
      <c r="O1890" s="317"/>
    </row>
    <row r="1891" spans="6:15">
      <c r="F1891" s="1"/>
      <c r="L1891" s="1"/>
      <c r="M1891" s="1"/>
      <c r="O1891" s="317"/>
    </row>
    <row r="1892" spans="6:15">
      <c r="F1892" s="1"/>
      <c r="L1892" s="1"/>
      <c r="M1892" s="1"/>
      <c r="O1892" s="317"/>
    </row>
    <row r="1893" spans="6:15">
      <c r="F1893" s="1"/>
      <c r="L1893" s="1"/>
      <c r="M1893" s="1"/>
      <c r="O1893" s="317"/>
    </row>
    <row r="1894" spans="6:15">
      <c r="F1894" s="1"/>
      <c r="L1894" s="1"/>
      <c r="M1894" s="1"/>
      <c r="O1894" s="317"/>
    </row>
    <row r="1895" spans="6:15">
      <c r="F1895" s="1"/>
      <c r="L1895" s="1"/>
      <c r="M1895" s="1"/>
      <c r="O1895" s="317"/>
    </row>
    <row r="1896" spans="6:15">
      <c r="F1896" s="1"/>
      <c r="L1896" s="1"/>
      <c r="M1896" s="1"/>
      <c r="O1896" s="317"/>
    </row>
    <row r="1897" spans="6:15">
      <c r="F1897" s="1"/>
      <c r="L1897" s="1"/>
      <c r="M1897" s="1"/>
      <c r="O1897" s="317"/>
    </row>
    <row r="1898" spans="6:15">
      <c r="F1898" s="1"/>
      <c r="L1898" s="1"/>
      <c r="M1898" s="1"/>
      <c r="O1898" s="317"/>
    </row>
    <row r="1899" spans="6:15">
      <c r="F1899" s="1"/>
      <c r="L1899" s="1"/>
      <c r="M1899" s="1"/>
      <c r="O1899" s="317"/>
    </row>
    <row r="1900" spans="6:15">
      <c r="F1900" s="1"/>
      <c r="L1900" s="1"/>
      <c r="M1900" s="1"/>
      <c r="O1900" s="317"/>
    </row>
    <row r="1901" spans="6:15">
      <c r="F1901" s="1"/>
      <c r="L1901" s="1"/>
      <c r="M1901" s="1"/>
      <c r="O1901" s="317"/>
    </row>
    <row r="1902" spans="6:15">
      <c r="F1902" s="1"/>
      <c r="L1902" s="1"/>
      <c r="M1902" s="1"/>
      <c r="O1902" s="317"/>
    </row>
    <row r="1903" spans="6:15">
      <c r="F1903" s="1"/>
      <c r="L1903" s="1"/>
      <c r="M1903" s="1"/>
      <c r="O1903" s="317"/>
    </row>
    <row r="1904" spans="6:15">
      <c r="F1904" s="1"/>
      <c r="L1904" s="1"/>
      <c r="M1904" s="1"/>
      <c r="O1904" s="317"/>
    </row>
    <row r="1905" spans="6:15">
      <c r="F1905" s="1"/>
      <c r="L1905" s="1"/>
      <c r="M1905" s="1"/>
      <c r="O1905" s="317"/>
    </row>
    <row r="1906" spans="6:15">
      <c r="F1906" s="1"/>
      <c r="L1906" s="1"/>
      <c r="M1906" s="1"/>
      <c r="O1906" s="317"/>
    </row>
    <row r="1907" spans="6:15">
      <c r="F1907" s="1"/>
      <c r="L1907" s="1"/>
      <c r="M1907" s="1"/>
      <c r="O1907" s="317"/>
    </row>
    <row r="1908" spans="6:15">
      <c r="F1908" s="1"/>
      <c r="L1908" s="1"/>
      <c r="M1908" s="1"/>
      <c r="O1908" s="317"/>
    </row>
    <row r="1909" spans="6:15">
      <c r="F1909" s="1"/>
      <c r="L1909" s="1"/>
      <c r="M1909" s="1"/>
      <c r="O1909" s="317"/>
    </row>
    <row r="1910" spans="6:15">
      <c r="F1910" s="1"/>
      <c r="L1910" s="1"/>
      <c r="M1910" s="1"/>
      <c r="O1910" s="317"/>
    </row>
    <row r="1911" spans="6:15">
      <c r="F1911" s="1"/>
      <c r="L1911" s="1"/>
      <c r="M1911" s="1"/>
      <c r="O1911" s="317"/>
    </row>
    <row r="1912" spans="6:15">
      <c r="F1912" s="1"/>
      <c r="L1912" s="1"/>
      <c r="M1912" s="1"/>
      <c r="O1912" s="317"/>
    </row>
    <row r="1913" spans="6:15">
      <c r="F1913" s="1"/>
      <c r="L1913" s="1"/>
      <c r="M1913" s="1"/>
      <c r="O1913" s="317"/>
    </row>
    <row r="1914" spans="6:15">
      <c r="F1914" s="1"/>
      <c r="L1914" s="1"/>
      <c r="M1914" s="1"/>
      <c r="O1914" s="317"/>
    </row>
    <row r="1915" spans="6:15">
      <c r="F1915" s="1"/>
      <c r="L1915" s="1"/>
      <c r="M1915" s="1"/>
      <c r="O1915" s="317"/>
    </row>
    <row r="1916" spans="6:15">
      <c r="F1916" s="1"/>
      <c r="L1916" s="1"/>
      <c r="M1916" s="1"/>
      <c r="O1916" s="317"/>
    </row>
    <row r="1917" spans="6:15">
      <c r="F1917" s="1"/>
      <c r="L1917" s="1"/>
      <c r="M1917" s="1"/>
      <c r="O1917" s="317"/>
    </row>
    <row r="1918" spans="6:15">
      <c r="F1918" s="1"/>
      <c r="L1918" s="1"/>
      <c r="M1918" s="1"/>
      <c r="O1918" s="317"/>
    </row>
    <row r="1919" spans="6:15">
      <c r="F1919" s="1"/>
      <c r="L1919" s="1"/>
      <c r="M1919" s="1"/>
      <c r="O1919" s="317"/>
    </row>
    <row r="1920" spans="6:15">
      <c r="F1920" s="1"/>
      <c r="L1920" s="1"/>
      <c r="M1920" s="1"/>
      <c r="O1920" s="317"/>
    </row>
    <row r="1921" spans="6:15">
      <c r="F1921" s="1"/>
      <c r="L1921" s="1"/>
      <c r="M1921" s="1"/>
      <c r="O1921" s="317"/>
    </row>
    <row r="1922" spans="6:15">
      <c r="F1922" s="1"/>
      <c r="L1922" s="1"/>
      <c r="M1922" s="1"/>
      <c r="O1922" s="317"/>
    </row>
    <row r="1923" spans="6:15">
      <c r="F1923" s="1"/>
      <c r="L1923" s="1"/>
      <c r="M1923" s="1"/>
      <c r="O1923" s="317"/>
    </row>
    <row r="1924" spans="6:15">
      <c r="F1924" s="1"/>
      <c r="L1924" s="1"/>
      <c r="M1924" s="1"/>
      <c r="O1924" s="317"/>
    </row>
    <row r="1925" spans="6:15">
      <c r="F1925" s="1"/>
      <c r="L1925" s="1"/>
      <c r="M1925" s="1"/>
      <c r="O1925" s="317"/>
    </row>
    <row r="1926" spans="6:15">
      <c r="F1926" s="1"/>
      <c r="L1926" s="1"/>
      <c r="M1926" s="1"/>
      <c r="O1926" s="317"/>
    </row>
    <row r="1927" spans="6:15">
      <c r="F1927" s="1"/>
      <c r="L1927" s="1"/>
      <c r="M1927" s="1"/>
      <c r="O1927" s="317"/>
    </row>
    <row r="1928" spans="6:15">
      <c r="F1928" s="1"/>
      <c r="L1928" s="1"/>
      <c r="M1928" s="1"/>
      <c r="O1928" s="317"/>
    </row>
    <row r="1929" spans="6:15">
      <c r="F1929" s="1"/>
      <c r="L1929" s="1"/>
      <c r="M1929" s="1"/>
      <c r="O1929" s="317"/>
    </row>
    <row r="1930" spans="6:15">
      <c r="F1930" s="1"/>
      <c r="L1930" s="1"/>
      <c r="M1930" s="1"/>
      <c r="O1930" s="317"/>
    </row>
    <row r="1931" spans="6:15">
      <c r="F1931" s="1"/>
      <c r="L1931" s="1"/>
      <c r="M1931" s="1"/>
      <c r="O1931" s="317"/>
    </row>
    <row r="1932" spans="6:15">
      <c r="F1932" s="1"/>
      <c r="L1932" s="1"/>
      <c r="M1932" s="1"/>
      <c r="O1932" s="317"/>
    </row>
    <row r="1933" spans="6:15">
      <c r="F1933" s="1"/>
      <c r="L1933" s="1"/>
      <c r="M1933" s="1"/>
      <c r="O1933" s="317"/>
    </row>
    <row r="1934" spans="6:15">
      <c r="F1934" s="1"/>
      <c r="L1934" s="1"/>
      <c r="M1934" s="1"/>
      <c r="O1934" s="317"/>
    </row>
    <row r="1935" spans="6:15">
      <c r="F1935" s="1"/>
      <c r="L1935" s="1"/>
      <c r="M1935" s="1"/>
      <c r="O1935" s="317"/>
    </row>
    <row r="1936" spans="6:15">
      <c r="F1936" s="1"/>
      <c r="L1936" s="1"/>
      <c r="M1936" s="1"/>
      <c r="O1936" s="317"/>
    </row>
    <row r="1937" spans="6:15">
      <c r="F1937" s="1"/>
      <c r="L1937" s="1"/>
      <c r="M1937" s="1"/>
      <c r="O1937" s="317"/>
    </row>
    <row r="1938" spans="6:15">
      <c r="F1938" s="1"/>
      <c r="L1938" s="1"/>
      <c r="M1938" s="1"/>
      <c r="O1938" s="317"/>
    </row>
    <row r="1939" spans="6:15">
      <c r="F1939" s="1"/>
      <c r="L1939" s="1"/>
      <c r="M1939" s="1"/>
      <c r="O1939" s="317"/>
    </row>
    <row r="1940" spans="6:15">
      <c r="F1940" s="1"/>
      <c r="L1940" s="1"/>
      <c r="M1940" s="1"/>
      <c r="O1940" s="317"/>
    </row>
    <row r="1941" spans="6:15">
      <c r="F1941" s="1"/>
      <c r="L1941" s="1"/>
      <c r="M1941" s="1"/>
      <c r="O1941" s="317"/>
    </row>
    <row r="1942" spans="6:15">
      <c r="F1942" s="1"/>
      <c r="L1942" s="1"/>
      <c r="M1942" s="1"/>
      <c r="O1942" s="317"/>
    </row>
    <row r="1943" spans="6:15">
      <c r="F1943" s="1"/>
      <c r="L1943" s="1"/>
      <c r="M1943" s="1"/>
      <c r="O1943" s="317"/>
    </row>
    <row r="1944" spans="6:15">
      <c r="F1944" s="1"/>
      <c r="L1944" s="1"/>
      <c r="M1944" s="1"/>
      <c r="O1944" s="317"/>
    </row>
    <row r="1945" spans="6:15">
      <c r="F1945" s="1"/>
      <c r="L1945" s="1"/>
      <c r="M1945" s="1"/>
      <c r="O1945" s="317"/>
    </row>
    <row r="1946" spans="6:15">
      <c r="F1946" s="1"/>
      <c r="L1946" s="1"/>
      <c r="M1946" s="1"/>
      <c r="O1946" s="317"/>
    </row>
    <row r="1947" spans="6:15">
      <c r="F1947" s="1"/>
      <c r="L1947" s="1"/>
      <c r="M1947" s="1"/>
      <c r="O1947" s="317"/>
    </row>
    <row r="1948" spans="6:15">
      <c r="F1948" s="1"/>
      <c r="L1948" s="1"/>
      <c r="M1948" s="1"/>
      <c r="O1948" s="317"/>
    </row>
    <row r="1949" spans="6:15">
      <c r="F1949" s="1"/>
      <c r="L1949" s="1"/>
      <c r="M1949" s="1"/>
      <c r="O1949" s="317"/>
    </row>
    <row r="1950" spans="6:15">
      <c r="F1950" s="1"/>
      <c r="L1950" s="1"/>
      <c r="M1950" s="1"/>
      <c r="O1950" s="317"/>
    </row>
    <row r="1951" spans="6:15">
      <c r="F1951" s="1"/>
      <c r="L1951" s="1"/>
      <c r="M1951" s="1"/>
      <c r="O1951" s="317"/>
    </row>
    <row r="1952" spans="6:15">
      <c r="F1952" s="1"/>
      <c r="L1952" s="1"/>
      <c r="M1952" s="1"/>
      <c r="O1952" s="317"/>
    </row>
    <row r="1953" spans="6:15">
      <c r="F1953" s="1"/>
      <c r="L1953" s="1"/>
      <c r="M1953" s="1"/>
      <c r="O1953" s="317"/>
    </row>
    <row r="1954" spans="6:15">
      <c r="F1954" s="1"/>
      <c r="L1954" s="1"/>
      <c r="M1954" s="1"/>
      <c r="O1954" s="317"/>
    </row>
    <row r="1955" spans="6:15">
      <c r="F1955" s="1"/>
      <c r="L1955" s="1"/>
      <c r="M1955" s="1"/>
      <c r="O1955" s="317"/>
    </row>
    <row r="1956" spans="6:15">
      <c r="F1956" s="1"/>
      <c r="L1956" s="1"/>
      <c r="M1956" s="1"/>
      <c r="O1956" s="317"/>
    </row>
    <row r="1957" spans="6:15">
      <c r="F1957" s="1"/>
      <c r="L1957" s="1"/>
      <c r="M1957" s="1"/>
      <c r="O1957" s="317"/>
    </row>
    <row r="1958" spans="6:15">
      <c r="F1958" s="1"/>
      <c r="L1958" s="1"/>
      <c r="M1958" s="1"/>
      <c r="O1958" s="317"/>
    </row>
    <row r="1959" spans="6:15">
      <c r="F1959" s="1"/>
      <c r="L1959" s="1"/>
      <c r="M1959" s="1"/>
      <c r="O1959" s="317"/>
    </row>
    <row r="1960" spans="6:15">
      <c r="F1960" s="1"/>
      <c r="L1960" s="1"/>
      <c r="M1960" s="1"/>
      <c r="O1960" s="317"/>
    </row>
    <row r="1961" spans="6:15">
      <c r="F1961" s="1"/>
      <c r="L1961" s="1"/>
      <c r="M1961" s="1"/>
      <c r="O1961" s="317"/>
    </row>
    <row r="1962" spans="6:15">
      <c r="F1962" s="1"/>
      <c r="L1962" s="1"/>
      <c r="M1962" s="1"/>
      <c r="O1962" s="317"/>
    </row>
    <row r="1963" spans="6:15">
      <c r="F1963" s="1"/>
      <c r="L1963" s="1"/>
      <c r="M1963" s="1"/>
      <c r="O1963" s="317"/>
    </row>
    <row r="1964" spans="6:15">
      <c r="F1964" s="1"/>
      <c r="L1964" s="1"/>
      <c r="M1964" s="1"/>
      <c r="O1964" s="317"/>
    </row>
    <row r="1965" spans="6:15">
      <c r="F1965" s="1"/>
      <c r="L1965" s="1"/>
      <c r="M1965" s="1"/>
      <c r="O1965" s="317"/>
    </row>
    <row r="1966" spans="6:15">
      <c r="F1966" s="1"/>
      <c r="L1966" s="1"/>
      <c r="M1966" s="1"/>
      <c r="O1966" s="317"/>
    </row>
    <row r="1967" spans="6:15">
      <c r="F1967" s="1"/>
      <c r="L1967" s="1"/>
      <c r="M1967" s="1"/>
      <c r="O1967" s="317"/>
    </row>
    <row r="1968" spans="6:15">
      <c r="F1968" s="1"/>
      <c r="L1968" s="1"/>
      <c r="M1968" s="1"/>
      <c r="O1968" s="317"/>
    </row>
    <row r="1969" spans="6:15">
      <c r="F1969" s="1"/>
      <c r="L1969" s="1"/>
      <c r="M1969" s="1"/>
      <c r="O1969" s="317"/>
    </row>
    <row r="1970" spans="6:15">
      <c r="F1970" s="1"/>
      <c r="L1970" s="1"/>
      <c r="M1970" s="1"/>
      <c r="O1970" s="317"/>
    </row>
    <row r="1971" spans="6:15">
      <c r="F1971" s="1"/>
      <c r="L1971" s="1"/>
      <c r="M1971" s="1"/>
      <c r="O1971" s="317"/>
    </row>
    <row r="1972" spans="6:15">
      <c r="F1972" s="1"/>
      <c r="L1972" s="1"/>
      <c r="M1972" s="1"/>
      <c r="O1972" s="317"/>
    </row>
    <row r="1973" spans="6:15">
      <c r="F1973" s="1"/>
      <c r="L1973" s="1"/>
      <c r="M1973" s="1"/>
      <c r="O1973" s="317"/>
    </row>
    <row r="1974" spans="6:15">
      <c r="F1974" s="1"/>
      <c r="L1974" s="1"/>
      <c r="M1974" s="1"/>
      <c r="O1974" s="317"/>
    </row>
    <row r="1975" spans="6:15">
      <c r="F1975" s="1"/>
      <c r="L1975" s="1"/>
      <c r="M1975" s="1"/>
      <c r="O1975" s="317"/>
    </row>
    <row r="1976" spans="6:15">
      <c r="F1976" s="1"/>
      <c r="L1976" s="1"/>
      <c r="M1976" s="1"/>
      <c r="O1976" s="317"/>
    </row>
    <row r="1977" spans="6:15">
      <c r="F1977" s="1"/>
      <c r="L1977" s="1"/>
      <c r="M1977" s="1"/>
      <c r="O1977" s="317"/>
    </row>
    <row r="1978" spans="6:15">
      <c r="F1978" s="1"/>
      <c r="L1978" s="1"/>
      <c r="M1978" s="1"/>
      <c r="O1978" s="317"/>
    </row>
    <row r="1979" spans="6:15">
      <c r="F1979" s="1"/>
      <c r="L1979" s="1"/>
      <c r="M1979" s="1"/>
      <c r="O1979" s="317"/>
    </row>
    <row r="1980" spans="6:15">
      <c r="F1980" s="1"/>
      <c r="L1980" s="1"/>
      <c r="M1980" s="1"/>
      <c r="O1980" s="317"/>
    </row>
    <row r="1981" spans="6:15">
      <c r="F1981" s="1"/>
      <c r="L1981" s="1"/>
      <c r="M1981" s="1"/>
      <c r="O1981" s="317"/>
    </row>
    <row r="1982" spans="6:15">
      <c r="F1982" s="1"/>
      <c r="L1982" s="1"/>
      <c r="M1982" s="1"/>
      <c r="O1982" s="317"/>
    </row>
    <row r="1983" spans="6:15">
      <c r="F1983" s="1"/>
      <c r="L1983" s="1"/>
      <c r="M1983" s="1"/>
      <c r="O1983" s="317"/>
    </row>
    <row r="1984" spans="6:15">
      <c r="F1984" s="1"/>
      <c r="L1984" s="1"/>
      <c r="M1984" s="1"/>
      <c r="O1984" s="317"/>
    </row>
    <row r="1985" spans="6:15">
      <c r="F1985" s="1"/>
      <c r="L1985" s="1"/>
      <c r="M1985" s="1"/>
      <c r="O1985" s="317"/>
    </row>
    <row r="1986" spans="6:15">
      <c r="F1986" s="1"/>
      <c r="L1986" s="1"/>
      <c r="M1986" s="1"/>
      <c r="O1986" s="317"/>
    </row>
    <row r="1987" spans="6:15">
      <c r="F1987" s="1"/>
      <c r="L1987" s="1"/>
      <c r="M1987" s="1"/>
      <c r="O1987" s="317"/>
    </row>
    <row r="1988" spans="6:15">
      <c r="F1988" s="1"/>
      <c r="L1988" s="1"/>
      <c r="M1988" s="1"/>
      <c r="O1988" s="317"/>
    </row>
    <row r="1989" spans="6:15">
      <c r="F1989" s="1"/>
      <c r="L1989" s="1"/>
      <c r="M1989" s="1"/>
      <c r="O1989" s="317"/>
    </row>
    <row r="1990" spans="6:15">
      <c r="F1990" s="1"/>
      <c r="L1990" s="1"/>
      <c r="M1990" s="1"/>
      <c r="O1990" s="317"/>
    </row>
    <row r="1991" spans="6:15">
      <c r="F1991" s="1"/>
      <c r="L1991" s="1"/>
      <c r="M1991" s="1"/>
      <c r="O1991" s="317"/>
    </row>
    <row r="1992" spans="6:15">
      <c r="F1992" s="1"/>
      <c r="L1992" s="1"/>
      <c r="M1992" s="1"/>
      <c r="O1992" s="317"/>
    </row>
    <row r="1993" spans="6:15">
      <c r="F1993" s="1"/>
      <c r="L1993" s="1"/>
      <c r="M1993" s="1"/>
      <c r="O1993" s="317"/>
    </row>
    <row r="1994" spans="6:15">
      <c r="F1994" s="1"/>
      <c r="L1994" s="1"/>
      <c r="M1994" s="1"/>
      <c r="O1994" s="317"/>
    </row>
    <row r="1995" spans="6:15">
      <c r="F1995" s="1"/>
      <c r="L1995" s="1"/>
      <c r="M1995" s="1"/>
      <c r="O1995" s="317"/>
    </row>
    <row r="1996" spans="6:15">
      <c r="F1996" s="1"/>
      <c r="L1996" s="1"/>
      <c r="M1996" s="1"/>
      <c r="O1996" s="317"/>
    </row>
    <row r="1997" spans="6:15">
      <c r="F1997" s="1"/>
      <c r="L1997" s="1"/>
      <c r="M1997" s="1"/>
      <c r="O1997" s="317"/>
    </row>
    <row r="1998" spans="6:15">
      <c r="F1998" s="1"/>
      <c r="L1998" s="1"/>
      <c r="M1998" s="1"/>
      <c r="O1998" s="317"/>
    </row>
    <row r="1999" spans="6:15">
      <c r="F1999" s="1"/>
      <c r="L1999" s="1"/>
      <c r="M1999" s="1"/>
      <c r="O1999" s="317"/>
    </row>
    <row r="2000" spans="6:15">
      <c r="F2000" s="1"/>
      <c r="L2000" s="1"/>
      <c r="M2000" s="1"/>
      <c r="O2000" s="317"/>
    </row>
    <row r="2001" spans="6:15">
      <c r="F2001" s="1"/>
      <c r="L2001" s="1"/>
      <c r="M2001" s="1"/>
      <c r="O2001" s="317"/>
    </row>
    <row r="2002" spans="6:15">
      <c r="F2002" s="1"/>
      <c r="L2002" s="1"/>
      <c r="M2002" s="1"/>
      <c r="O2002" s="317"/>
    </row>
    <row r="2003" spans="6:15">
      <c r="F2003" s="1"/>
      <c r="L2003" s="1"/>
      <c r="M2003" s="1"/>
      <c r="O2003" s="317"/>
    </row>
    <row r="2004" spans="6:15">
      <c r="F2004" s="1"/>
      <c r="L2004" s="1"/>
      <c r="M2004" s="1"/>
      <c r="O2004" s="317"/>
    </row>
    <row r="2005" spans="6:15">
      <c r="F2005" s="1"/>
      <c r="L2005" s="1"/>
      <c r="M2005" s="1"/>
      <c r="O2005" s="317"/>
    </row>
    <row r="2006" spans="6:15">
      <c r="F2006" s="1"/>
      <c r="L2006" s="1"/>
      <c r="M2006" s="1"/>
      <c r="O2006" s="317"/>
    </row>
    <row r="2007" spans="6:15">
      <c r="F2007" s="1"/>
      <c r="L2007" s="1"/>
      <c r="M2007" s="1"/>
      <c r="O2007" s="317"/>
    </row>
    <row r="2008" spans="6:15">
      <c r="F2008" s="1"/>
      <c r="L2008" s="1"/>
      <c r="M2008" s="1"/>
      <c r="O2008" s="317"/>
    </row>
    <row r="2009" spans="6:15">
      <c r="F2009" s="1"/>
      <c r="L2009" s="1"/>
      <c r="M2009" s="1"/>
      <c r="O2009" s="317"/>
    </row>
    <row r="2010" spans="6:15">
      <c r="F2010" s="1"/>
      <c r="L2010" s="1"/>
      <c r="M2010" s="1"/>
      <c r="O2010" s="317"/>
    </row>
    <row r="2011" spans="6:15">
      <c r="F2011" s="1"/>
      <c r="L2011" s="1"/>
      <c r="M2011" s="1"/>
      <c r="O2011" s="317"/>
    </row>
    <row r="2012" spans="6:15">
      <c r="F2012" s="1"/>
      <c r="L2012" s="1"/>
      <c r="M2012" s="1"/>
      <c r="O2012" s="317"/>
    </row>
    <row r="2013" spans="6:15">
      <c r="F2013" s="1"/>
      <c r="L2013" s="1"/>
      <c r="M2013" s="1"/>
      <c r="O2013" s="317"/>
    </row>
    <row r="2014" spans="6:15">
      <c r="F2014" s="1"/>
      <c r="L2014" s="1"/>
      <c r="M2014" s="1"/>
      <c r="O2014" s="317"/>
    </row>
    <row r="2015" spans="6:15">
      <c r="F2015" s="1"/>
      <c r="L2015" s="1"/>
      <c r="M2015" s="1"/>
      <c r="O2015" s="317"/>
    </row>
    <row r="2016" spans="6:15">
      <c r="F2016" s="1"/>
      <c r="L2016" s="1"/>
      <c r="M2016" s="1"/>
      <c r="O2016" s="317"/>
    </row>
    <row r="2017" spans="6:15">
      <c r="F2017" s="1"/>
      <c r="L2017" s="1"/>
      <c r="M2017" s="1"/>
      <c r="O2017" s="317"/>
    </row>
    <row r="2018" spans="6:15">
      <c r="F2018" s="1"/>
      <c r="L2018" s="1"/>
      <c r="M2018" s="1"/>
      <c r="O2018" s="317"/>
    </row>
    <row r="2019" spans="6:15">
      <c r="F2019" s="1"/>
      <c r="L2019" s="1"/>
      <c r="M2019" s="1"/>
      <c r="O2019" s="317"/>
    </row>
    <row r="2020" spans="6:15">
      <c r="F2020" s="1"/>
      <c r="L2020" s="1"/>
      <c r="M2020" s="1"/>
      <c r="O2020" s="317"/>
    </row>
    <row r="2021" spans="6:15">
      <c r="F2021" s="1"/>
      <c r="L2021" s="1"/>
      <c r="M2021" s="1"/>
      <c r="O2021" s="317"/>
    </row>
    <row r="2022" spans="6:15">
      <c r="F2022" s="1"/>
      <c r="L2022" s="1"/>
      <c r="M2022" s="1"/>
      <c r="O2022" s="317"/>
    </row>
    <row r="2023" spans="6:15">
      <c r="F2023" s="1"/>
      <c r="L2023" s="1"/>
      <c r="M2023" s="1"/>
      <c r="O2023" s="317"/>
    </row>
    <row r="2024" spans="6:15">
      <c r="F2024" s="1"/>
      <c r="L2024" s="1"/>
      <c r="M2024" s="1"/>
      <c r="O2024" s="317"/>
    </row>
    <row r="2025" spans="6:15">
      <c r="F2025" s="1"/>
      <c r="L2025" s="1"/>
      <c r="M2025" s="1"/>
      <c r="O2025" s="317"/>
    </row>
    <row r="2026" spans="6:15">
      <c r="F2026" s="1"/>
      <c r="L2026" s="1"/>
      <c r="M2026" s="1"/>
      <c r="O2026" s="317"/>
    </row>
    <row r="2027" spans="6:15">
      <c r="F2027" s="1"/>
      <c r="L2027" s="1"/>
      <c r="M2027" s="1"/>
      <c r="O2027" s="317"/>
    </row>
    <row r="2028" spans="6:15">
      <c r="F2028" s="1"/>
      <c r="L2028" s="1"/>
      <c r="M2028" s="1"/>
      <c r="O2028" s="317"/>
    </row>
    <row r="2029" spans="6:15">
      <c r="F2029" s="1"/>
      <c r="L2029" s="1"/>
      <c r="M2029" s="1"/>
      <c r="O2029" s="317"/>
    </row>
    <row r="2030" spans="6:15">
      <c r="F2030" s="1"/>
      <c r="L2030" s="1"/>
      <c r="M2030" s="1"/>
      <c r="O2030" s="317"/>
    </row>
    <row r="2031" spans="6:15">
      <c r="F2031" s="1"/>
      <c r="L2031" s="1"/>
      <c r="M2031" s="1"/>
      <c r="O2031" s="317"/>
    </row>
    <row r="2032" spans="6:15">
      <c r="F2032" s="1"/>
      <c r="L2032" s="1"/>
      <c r="M2032" s="1"/>
      <c r="O2032" s="317"/>
    </row>
    <row r="2033" spans="6:15">
      <c r="F2033" s="1"/>
      <c r="L2033" s="1"/>
      <c r="M2033" s="1"/>
      <c r="O2033" s="317"/>
    </row>
    <row r="2034" spans="6:15">
      <c r="F2034" s="1"/>
      <c r="L2034" s="1"/>
      <c r="M2034" s="1"/>
      <c r="O2034" s="317"/>
    </row>
    <row r="2035" spans="6:15">
      <c r="F2035" s="1"/>
      <c r="L2035" s="1"/>
      <c r="M2035" s="1"/>
      <c r="O2035" s="317"/>
    </row>
    <row r="2036" spans="6:15">
      <c r="F2036" s="1"/>
      <c r="L2036" s="1"/>
      <c r="M2036" s="1"/>
      <c r="O2036" s="317"/>
    </row>
    <row r="2037" spans="6:15">
      <c r="F2037" s="1"/>
      <c r="L2037" s="1"/>
      <c r="M2037" s="1"/>
      <c r="O2037" s="317"/>
    </row>
  </sheetData>
  <phoneticPr fontId="1"/>
  <pageMargins left="0.7" right="0.7" top="0.75" bottom="0.75" header="0.3" footer="0.3"/>
  <pageSetup paperSize="8" scale="33" fitToHeight="0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6BA9-5A5F-46C6-A25F-1FC358847027}">
  <sheetPr codeName="Sheet3">
    <pageSetUpPr fitToPage="1"/>
  </sheetPr>
  <dimension ref="A1:Y2757"/>
  <sheetViews>
    <sheetView workbookViewId="0">
      <selection activeCell="V772" sqref="V290:V772"/>
    </sheetView>
  </sheetViews>
  <sheetFormatPr defaultRowHeight="18.75"/>
  <cols>
    <col min="1" max="1" width="11.25" bestFit="1" customWidth="1"/>
    <col min="2" max="2" width="22.5" bestFit="1" customWidth="1"/>
    <col min="3" max="3" width="27.875" bestFit="1" customWidth="1"/>
    <col min="4" max="4" width="10.375" bestFit="1" customWidth="1"/>
    <col min="5" max="5" width="17.375" bestFit="1" customWidth="1"/>
    <col min="6" max="7" width="12.75" bestFit="1" customWidth="1"/>
    <col min="8" max="8" width="14.875" bestFit="1" customWidth="1"/>
    <col min="9" max="9" width="13" bestFit="1" customWidth="1"/>
    <col min="10" max="10" width="14.875" bestFit="1" customWidth="1"/>
    <col min="11" max="12" width="12.75" bestFit="1" customWidth="1"/>
    <col min="13" max="14" width="17" bestFit="1" customWidth="1"/>
    <col min="15" max="15" width="13.25" bestFit="1" customWidth="1"/>
    <col min="16" max="16" width="17" bestFit="1" customWidth="1"/>
    <col min="17" max="17" width="24.875" bestFit="1" customWidth="1"/>
    <col min="18" max="18" width="17" bestFit="1" customWidth="1"/>
    <col min="19" max="19" width="12.75" bestFit="1" customWidth="1"/>
    <col min="20" max="20" width="23.25" bestFit="1" customWidth="1"/>
    <col min="21" max="21" width="18.875" bestFit="1" customWidth="1"/>
    <col min="22" max="22" width="12.75" bestFit="1" customWidth="1"/>
    <col min="23" max="23" width="18.875" bestFit="1" customWidth="1"/>
    <col min="24" max="24" width="12.75" bestFit="1" customWidth="1"/>
    <col min="25" max="25" width="12.75" customWidth="1"/>
    <col min="26" max="26" width="22.75" bestFit="1" customWidth="1"/>
    <col min="27" max="28" width="7.875" bestFit="1" customWidth="1"/>
    <col min="29" max="29" width="22.75" bestFit="1" customWidth="1"/>
    <col min="30" max="31" width="7.875" bestFit="1" customWidth="1"/>
    <col min="32" max="32" width="24.875" bestFit="1" customWidth="1"/>
    <col min="33" max="33" width="7.875" bestFit="1" customWidth="1"/>
    <col min="34" max="34" width="9" bestFit="1" customWidth="1"/>
    <col min="35" max="35" width="9.375" bestFit="1" customWidth="1"/>
    <col min="36" max="36" width="13.25" bestFit="1" customWidth="1"/>
    <col min="37" max="37" width="21.125" bestFit="1" customWidth="1"/>
    <col min="38" max="38" width="13.25" bestFit="1" customWidth="1"/>
    <col min="39" max="39" width="9.375" bestFit="1" customWidth="1"/>
    <col min="40" max="40" width="19.5" bestFit="1" customWidth="1"/>
    <col min="41" max="41" width="15.125" bestFit="1" customWidth="1"/>
    <col min="42" max="43" width="9.375" bestFit="1" customWidth="1"/>
    <col min="44" max="44" width="12.75" bestFit="1" customWidth="1"/>
    <col min="45" max="45" width="14.875" bestFit="1" customWidth="1"/>
    <col min="46" max="46" width="10.875" bestFit="1" customWidth="1"/>
    <col min="47" max="47" width="19" bestFit="1" customWidth="1"/>
    <col min="48" max="48" width="12.75" bestFit="1" customWidth="1"/>
    <col min="49" max="49" width="14.875" bestFit="1" customWidth="1"/>
    <col min="50" max="50" width="12.75" bestFit="1" customWidth="1"/>
    <col min="51" max="52" width="17" bestFit="1" customWidth="1"/>
    <col min="53" max="53" width="19" bestFit="1" customWidth="1"/>
    <col min="54" max="54" width="23.25" bestFit="1" customWidth="1"/>
    <col min="55" max="55" width="21.125" bestFit="1" customWidth="1"/>
    <col min="56" max="56" width="17" bestFit="1" customWidth="1"/>
    <col min="57" max="57" width="15.25" bestFit="1" customWidth="1"/>
    <col min="58" max="58" width="13.25" bestFit="1" customWidth="1"/>
    <col min="59" max="59" width="25.25" bestFit="1" customWidth="1"/>
    <col min="62" max="62" width="25.25" bestFit="1" customWidth="1"/>
    <col min="65" max="65" width="27.375" bestFit="1" customWidth="1"/>
    <col min="67" max="67" width="10.125" bestFit="1" customWidth="1"/>
    <col min="68" max="68" width="12.75" bestFit="1" customWidth="1"/>
    <col min="69" max="69" width="17" bestFit="1" customWidth="1"/>
    <col min="70" max="70" width="24.875" bestFit="1" customWidth="1"/>
    <col min="71" max="71" width="17" bestFit="1" customWidth="1"/>
    <col min="72" max="72" width="12.75" bestFit="1" customWidth="1"/>
    <col min="73" max="73" width="23.25" bestFit="1" customWidth="1"/>
    <col min="74" max="74" width="18.875" bestFit="1" customWidth="1"/>
    <col min="75" max="76" width="12.75" bestFit="1" customWidth="1"/>
  </cols>
  <sheetData>
    <row r="1" spans="1:25">
      <c r="A1" t="s">
        <v>0</v>
      </c>
      <c r="B1" t="s">
        <v>4</v>
      </c>
      <c r="C1" t="s">
        <v>10166</v>
      </c>
      <c r="D1" t="s">
        <v>10167</v>
      </c>
      <c r="E1" t="s">
        <v>8</v>
      </c>
      <c r="F1" t="s">
        <v>16337</v>
      </c>
      <c r="G1" t="s">
        <v>16338</v>
      </c>
      <c r="H1" t="s">
        <v>16339</v>
      </c>
      <c r="I1" t="s">
        <v>16340</v>
      </c>
      <c r="J1" t="s">
        <v>16341</v>
      </c>
      <c r="K1" t="s">
        <v>16342</v>
      </c>
      <c r="L1" t="s">
        <v>16343</v>
      </c>
      <c r="M1" t="s">
        <v>16344</v>
      </c>
      <c r="N1" t="s">
        <v>16345</v>
      </c>
      <c r="O1" t="s">
        <v>10182</v>
      </c>
      <c r="P1" t="s">
        <v>16346</v>
      </c>
      <c r="Q1" t="s">
        <v>16347</v>
      </c>
      <c r="R1" t="s">
        <v>16348</v>
      </c>
      <c r="S1" t="s">
        <v>16349</v>
      </c>
      <c r="T1" t="s">
        <v>16350</v>
      </c>
      <c r="U1" t="s">
        <v>16351</v>
      </c>
      <c r="V1" t="s">
        <v>16352</v>
      </c>
      <c r="Y1" s="664">
        <f>SUM(U:U)</f>
        <v>11060</v>
      </c>
    </row>
    <row r="2" spans="1:25">
      <c r="A2">
        <v>1</v>
      </c>
      <c r="B2" t="s">
        <v>14126</v>
      </c>
      <c r="C2" t="s">
        <v>14127</v>
      </c>
      <c r="D2" t="s">
        <v>93</v>
      </c>
      <c r="E2" t="s">
        <v>9322</v>
      </c>
      <c r="F2" s="1">
        <v>45113</v>
      </c>
      <c r="G2">
        <v>7</v>
      </c>
      <c r="I2" t="s">
        <v>16353</v>
      </c>
      <c r="J2">
        <v>30013944</v>
      </c>
      <c r="K2" t="s">
        <v>267</v>
      </c>
      <c r="L2" t="s">
        <v>43</v>
      </c>
      <c r="M2">
        <v>7</v>
      </c>
      <c r="N2" t="s">
        <v>43</v>
      </c>
      <c r="P2" s="1"/>
      <c r="R2" s="317"/>
      <c r="V2" s="317"/>
      <c r="Y2" s="665">
        <f>Y1+'杭台帳(神)'!Y1</f>
        <v>11060</v>
      </c>
    </row>
    <row r="3" spans="1:25">
      <c r="A3">
        <v>2</v>
      </c>
      <c r="B3" t="s">
        <v>14128</v>
      </c>
      <c r="C3" t="s">
        <v>14129</v>
      </c>
      <c r="D3" t="s">
        <v>93</v>
      </c>
      <c r="E3" t="s">
        <v>7800</v>
      </c>
      <c r="F3" s="1">
        <v>45143</v>
      </c>
      <c r="G3">
        <v>8</v>
      </c>
      <c r="I3" t="s">
        <v>16353</v>
      </c>
      <c r="J3">
        <v>30018603</v>
      </c>
      <c r="K3" t="s">
        <v>267</v>
      </c>
      <c r="L3" t="s">
        <v>43</v>
      </c>
      <c r="M3">
        <v>8</v>
      </c>
      <c r="N3" t="s">
        <v>43</v>
      </c>
      <c r="P3" s="1"/>
      <c r="R3" s="317"/>
      <c r="V3" s="317"/>
    </row>
    <row r="4" spans="1:25">
      <c r="A4">
        <v>3</v>
      </c>
      <c r="B4" t="s">
        <v>14130</v>
      </c>
      <c r="C4" t="s">
        <v>14131</v>
      </c>
      <c r="D4" t="s">
        <v>93</v>
      </c>
      <c r="E4" t="s">
        <v>7800</v>
      </c>
      <c r="F4" s="1"/>
      <c r="G4" t="s">
        <v>43</v>
      </c>
      <c r="I4" t="s">
        <v>43</v>
      </c>
      <c r="L4" t="s">
        <v>43</v>
      </c>
      <c r="N4" t="s">
        <v>43</v>
      </c>
      <c r="P4" s="1"/>
      <c r="R4" s="317"/>
      <c r="V4" s="317"/>
    </row>
    <row r="5" spans="1:25">
      <c r="A5">
        <v>4</v>
      </c>
      <c r="B5" t="s">
        <v>14132</v>
      </c>
      <c r="C5" t="s">
        <v>14133</v>
      </c>
      <c r="D5" t="s">
        <v>93</v>
      </c>
      <c r="E5" t="s">
        <v>7698</v>
      </c>
      <c r="F5" s="1"/>
      <c r="G5" t="s">
        <v>43</v>
      </c>
      <c r="I5" t="s">
        <v>43</v>
      </c>
      <c r="L5" t="s">
        <v>43</v>
      </c>
      <c r="N5" t="s">
        <v>43</v>
      </c>
      <c r="P5" s="1"/>
      <c r="R5" s="317"/>
      <c r="V5" s="317"/>
    </row>
    <row r="6" spans="1:25">
      <c r="A6">
        <v>5</v>
      </c>
      <c r="B6" t="s">
        <v>14134</v>
      </c>
      <c r="C6" t="s">
        <v>14135</v>
      </c>
      <c r="D6" t="s">
        <v>93</v>
      </c>
      <c r="E6" t="s">
        <v>8613</v>
      </c>
      <c r="F6" s="1">
        <v>45194</v>
      </c>
      <c r="G6">
        <v>9</v>
      </c>
      <c r="I6" t="s">
        <v>16353</v>
      </c>
      <c r="J6">
        <v>30024979</v>
      </c>
      <c r="K6" t="s">
        <v>6518</v>
      </c>
      <c r="L6">
        <v>7</v>
      </c>
      <c r="M6">
        <v>9</v>
      </c>
      <c r="N6">
        <v>7</v>
      </c>
      <c r="P6" s="1">
        <v>45867</v>
      </c>
      <c r="Q6">
        <v>7</v>
      </c>
      <c r="R6" s="317">
        <v>117310</v>
      </c>
      <c r="S6">
        <v>25.7</v>
      </c>
      <c r="T6">
        <v>7</v>
      </c>
      <c r="U6">
        <v>20</v>
      </c>
      <c r="V6" s="317">
        <v>297372</v>
      </c>
    </row>
    <row r="7" spans="1:25">
      <c r="A7">
        <v>6</v>
      </c>
      <c r="B7" t="s">
        <v>14136</v>
      </c>
      <c r="C7" t="s">
        <v>14137</v>
      </c>
      <c r="D7" t="s">
        <v>93</v>
      </c>
      <c r="E7" t="s">
        <v>7690</v>
      </c>
      <c r="F7" s="1">
        <v>45217</v>
      </c>
      <c r="G7">
        <v>10</v>
      </c>
      <c r="I7" t="s">
        <v>16353</v>
      </c>
      <c r="J7">
        <v>30027716</v>
      </c>
      <c r="K7" t="s">
        <v>6518</v>
      </c>
      <c r="L7" t="s">
        <v>43</v>
      </c>
      <c r="M7">
        <v>10</v>
      </c>
      <c r="N7" t="s">
        <v>43</v>
      </c>
      <c r="P7" s="1"/>
      <c r="R7" s="317"/>
      <c r="V7" s="317"/>
      <c r="W7" s="317"/>
      <c r="X7" s="317"/>
      <c r="Y7" s="317"/>
    </row>
    <row r="8" spans="1:25">
      <c r="A8">
        <v>7</v>
      </c>
      <c r="B8" t="s">
        <v>14138</v>
      </c>
      <c r="C8" t="s">
        <v>14139</v>
      </c>
      <c r="D8" t="s">
        <v>93</v>
      </c>
      <c r="E8" t="s">
        <v>7677</v>
      </c>
      <c r="F8" s="1">
        <v>45225</v>
      </c>
      <c r="G8">
        <v>10</v>
      </c>
      <c r="I8" t="s">
        <v>16353</v>
      </c>
      <c r="J8">
        <v>30029509</v>
      </c>
      <c r="K8" t="s">
        <v>6518</v>
      </c>
      <c r="L8" t="s">
        <v>43</v>
      </c>
      <c r="M8">
        <v>10</v>
      </c>
      <c r="N8" t="s">
        <v>43</v>
      </c>
      <c r="P8" s="1"/>
      <c r="R8" s="317"/>
      <c r="V8" s="317"/>
      <c r="W8" s="317"/>
      <c r="X8" s="317"/>
      <c r="Y8" s="317"/>
    </row>
    <row r="9" spans="1:25">
      <c r="A9">
        <v>8</v>
      </c>
      <c r="B9" t="s">
        <v>14140</v>
      </c>
      <c r="C9" t="s">
        <v>14141</v>
      </c>
      <c r="D9" t="s">
        <v>93</v>
      </c>
      <c r="E9" t="s">
        <v>93</v>
      </c>
      <c r="F9" s="1"/>
      <c r="G9" t="s">
        <v>43</v>
      </c>
      <c r="I9" t="s">
        <v>43</v>
      </c>
      <c r="L9" t="s">
        <v>43</v>
      </c>
      <c r="N9" t="s">
        <v>43</v>
      </c>
      <c r="P9" s="1"/>
      <c r="R9" s="317"/>
      <c r="V9" s="317"/>
      <c r="W9" s="317"/>
      <c r="X9" s="317"/>
      <c r="Y9" s="317"/>
    </row>
    <row r="10" spans="1:25">
      <c r="A10">
        <v>9</v>
      </c>
      <c r="B10" t="s">
        <v>14142</v>
      </c>
      <c r="C10" t="s">
        <v>14143</v>
      </c>
      <c r="D10" t="s">
        <v>93</v>
      </c>
      <c r="E10" t="s">
        <v>6259</v>
      </c>
      <c r="F10" s="1">
        <v>45341</v>
      </c>
      <c r="G10">
        <v>2</v>
      </c>
      <c r="I10" t="s">
        <v>16353</v>
      </c>
      <c r="J10">
        <v>30043686</v>
      </c>
      <c r="K10" t="s">
        <v>15392</v>
      </c>
      <c r="L10" t="s">
        <v>43</v>
      </c>
      <c r="M10">
        <v>2</v>
      </c>
      <c r="N10" t="s">
        <v>43</v>
      </c>
      <c r="P10" s="1"/>
      <c r="R10" s="317"/>
      <c r="V10" s="317"/>
      <c r="W10" s="317"/>
      <c r="X10" s="317"/>
      <c r="Y10" s="317"/>
    </row>
    <row r="11" spans="1:25">
      <c r="A11">
        <v>10</v>
      </c>
      <c r="B11" t="s">
        <v>14144</v>
      </c>
      <c r="C11" t="s">
        <v>14145</v>
      </c>
      <c r="D11" t="s">
        <v>93</v>
      </c>
      <c r="E11" t="s">
        <v>7800</v>
      </c>
      <c r="F11" s="1">
        <v>45341</v>
      </c>
      <c r="G11">
        <v>2</v>
      </c>
      <c r="I11" t="s">
        <v>16353</v>
      </c>
      <c r="J11">
        <v>30043675</v>
      </c>
      <c r="K11" t="s">
        <v>267</v>
      </c>
      <c r="L11" t="s">
        <v>43</v>
      </c>
      <c r="M11">
        <v>2</v>
      </c>
      <c r="N11" t="s">
        <v>43</v>
      </c>
      <c r="P11" s="1"/>
      <c r="R11" s="317"/>
      <c r="V11" s="317"/>
      <c r="W11" s="317"/>
      <c r="X11" s="317"/>
      <c r="Y11" s="317"/>
    </row>
    <row r="12" spans="1:25">
      <c r="A12">
        <v>11</v>
      </c>
      <c r="B12" t="s">
        <v>14146</v>
      </c>
      <c r="C12" t="s">
        <v>14147</v>
      </c>
      <c r="D12" t="s">
        <v>93</v>
      </c>
      <c r="E12" t="s">
        <v>7690</v>
      </c>
      <c r="F12" s="1">
        <v>45341</v>
      </c>
      <c r="G12">
        <v>2</v>
      </c>
      <c r="I12" t="s">
        <v>16353</v>
      </c>
      <c r="J12">
        <v>30043720</v>
      </c>
      <c r="K12" t="s">
        <v>267</v>
      </c>
      <c r="L12">
        <v>6</v>
      </c>
      <c r="M12">
        <v>2</v>
      </c>
      <c r="N12">
        <v>6</v>
      </c>
      <c r="P12" s="1"/>
      <c r="R12" s="317"/>
      <c r="S12">
        <v>25.9</v>
      </c>
      <c r="T12">
        <v>9</v>
      </c>
      <c r="U12">
        <v>21</v>
      </c>
      <c r="V12" s="317">
        <v>139623</v>
      </c>
      <c r="W12" s="317"/>
      <c r="X12" s="317"/>
      <c r="Y12" s="317"/>
    </row>
    <row r="13" spans="1:25">
      <c r="A13">
        <v>12</v>
      </c>
      <c r="B13" t="s">
        <v>14148</v>
      </c>
      <c r="C13" t="s">
        <v>14149</v>
      </c>
      <c r="D13" t="s">
        <v>93</v>
      </c>
      <c r="E13" t="s">
        <v>7690</v>
      </c>
      <c r="F13" s="1">
        <v>45341</v>
      </c>
      <c r="G13">
        <v>2</v>
      </c>
      <c r="I13" t="s">
        <v>16353</v>
      </c>
      <c r="J13">
        <v>30043688</v>
      </c>
      <c r="K13" t="s">
        <v>6518</v>
      </c>
      <c r="L13">
        <v>5</v>
      </c>
      <c r="M13">
        <v>2</v>
      </c>
      <c r="N13">
        <v>5</v>
      </c>
      <c r="P13" s="1">
        <v>45432</v>
      </c>
      <c r="Q13">
        <v>5</v>
      </c>
      <c r="R13" s="317">
        <v>69950</v>
      </c>
      <c r="S13">
        <v>25.9</v>
      </c>
      <c r="T13">
        <v>9</v>
      </c>
      <c r="U13">
        <v>21</v>
      </c>
      <c r="V13" s="317">
        <v>138194</v>
      </c>
      <c r="W13" s="317"/>
      <c r="X13" s="317"/>
      <c r="Y13" s="317"/>
    </row>
    <row r="14" spans="1:25">
      <c r="A14">
        <v>13</v>
      </c>
      <c r="B14" t="s">
        <v>14150</v>
      </c>
      <c r="C14" t="s">
        <v>14151</v>
      </c>
      <c r="D14" t="s">
        <v>93</v>
      </c>
      <c r="E14" t="s">
        <v>7690</v>
      </c>
      <c r="F14" s="1">
        <v>45341</v>
      </c>
      <c r="G14">
        <v>2</v>
      </c>
      <c r="I14" t="s">
        <v>16353</v>
      </c>
      <c r="J14">
        <v>30043691</v>
      </c>
      <c r="K14" t="s">
        <v>6518</v>
      </c>
      <c r="L14">
        <v>5</v>
      </c>
      <c r="M14">
        <v>2</v>
      </c>
      <c r="N14">
        <v>5</v>
      </c>
      <c r="P14" s="1">
        <v>45797</v>
      </c>
      <c r="Q14">
        <v>5</v>
      </c>
      <c r="R14" s="317">
        <v>303000</v>
      </c>
      <c r="S14">
        <v>25.6</v>
      </c>
      <c r="T14">
        <v>6</v>
      </c>
      <c r="U14">
        <v>21</v>
      </c>
      <c r="V14" s="317">
        <v>463356</v>
      </c>
      <c r="W14" s="317"/>
      <c r="X14" s="317"/>
      <c r="Y14" s="317"/>
    </row>
    <row r="15" spans="1:25">
      <c r="A15">
        <v>14</v>
      </c>
      <c r="B15" t="s">
        <v>14152</v>
      </c>
      <c r="C15" t="s">
        <v>14153</v>
      </c>
      <c r="D15" t="s">
        <v>93</v>
      </c>
      <c r="E15" t="s">
        <v>7668</v>
      </c>
      <c r="F15" s="1">
        <v>45341</v>
      </c>
      <c r="G15">
        <v>2</v>
      </c>
      <c r="I15" t="s">
        <v>16353</v>
      </c>
      <c r="J15">
        <v>30043713</v>
      </c>
      <c r="K15" t="s">
        <v>6518</v>
      </c>
      <c r="L15" t="s">
        <v>43</v>
      </c>
      <c r="M15">
        <v>2</v>
      </c>
      <c r="N15" t="s">
        <v>43</v>
      </c>
      <c r="P15" s="1"/>
      <c r="R15" s="317"/>
      <c r="V15" s="317"/>
      <c r="W15" s="317"/>
      <c r="X15" s="317"/>
      <c r="Y15" s="317"/>
    </row>
    <row r="16" spans="1:25">
      <c r="A16">
        <v>15</v>
      </c>
      <c r="B16" t="s">
        <v>14154</v>
      </c>
      <c r="C16" t="s">
        <v>14155</v>
      </c>
      <c r="D16" t="s">
        <v>93</v>
      </c>
      <c r="E16" t="s">
        <v>7769</v>
      </c>
      <c r="F16" s="1">
        <v>45391</v>
      </c>
      <c r="G16">
        <v>4</v>
      </c>
      <c r="I16" t="s">
        <v>16353</v>
      </c>
      <c r="J16">
        <v>40001018</v>
      </c>
      <c r="K16" t="s">
        <v>6518</v>
      </c>
      <c r="L16" t="s">
        <v>43</v>
      </c>
      <c r="M16">
        <v>4</v>
      </c>
      <c r="N16" t="s">
        <v>43</v>
      </c>
      <c r="P16" s="1"/>
      <c r="R16" s="317"/>
      <c r="V16" s="317"/>
      <c r="W16" s="317"/>
      <c r="X16" s="317"/>
      <c r="Y16" s="317"/>
    </row>
    <row r="17" spans="1:25">
      <c r="A17">
        <v>16</v>
      </c>
      <c r="B17" t="s">
        <v>14156</v>
      </c>
      <c r="C17" t="s">
        <v>14157</v>
      </c>
      <c r="D17" t="s">
        <v>93</v>
      </c>
      <c r="E17" t="s">
        <v>7690</v>
      </c>
      <c r="F17" s="1">
        <v>45404</v>
      </c>
      <c r="G17">
        <v>4</v>
      </c>
      <c r="I17" t="s">
        <v>16353</v>
      </c>
      <c r="J17">
        <v>40010045</v>
      </c>
      <c r="K17" t="s">
        <v>6518</v>
      </c>
      <c r="L17" t="s">
        <v>43</v>
      </c>
      <c r="M17">
        <v>4</v>
      </c>
      <c r="N17" t="s">
        <v>43</v>
      </c>
      <c r="P17" s="1"/>
      <c r="R17" s="317"/>
      <c r="V17" s="317"/>
      <c r="W17" s="317"/>
      <c r="X17" s="317"/>
      <c r="Y17" s="317"/>
    </row>
    <row r="18" spans="1:25">
      <c r="A18">
        <v>17</v>
      </c>
      <c r="B18" t="s">
        <v>14158</v>
      </c>
      <c r="C18" t="s">
        <v>14159</v>
      </c>
      <c r="D18" t="s">
        <v>93</v>
      </c>
      <c r="E18" t="s">
        <v>7690</v>
      </c>
      <c r="F18" s="1">
        <v>45404</v>
      </c>
      <c r="G18">
        <v>4</v>
      </c>
      <c r="I18" t="s">
        <v>16353</v>
      </c>
      <c r="J18">
        <v>40010209</v>
      </c>
      <c r="K18" t="s">
        <v>267</v>
      </c>
      <c r="L18" t="s">
        <v>43</v>
      </c>
      <c r="M18">
        <v>4</v>
      </c>
      <c r="N18">
        <v>8</v>
      </c>
      <c r="P18" s="1"/>
      <c r="R18" s="317"/>
      <c r="V18" s="317"/>
      <c r="W18" s="317"/>
      <c r="X18" s="317"/>
      <c r="Y18" s="317"/>
    </row>
    <row r="19" spans="1:25">
      <c r="A19">
        <v>18</v>
      </c>
      <c r="B19" t="s">
        <v>14160</v>
      </c>
      <c r="C19" t="s">
        <v>14161</v>
      </c>
      <c r="D19" t="s">
        <v>93</v>
      </c>
      <c r="E19" t="s">
        <v>7690</v>
      </c>
      <c r="F19" s="1"/>
      <c r="G19" t="s">
        <v>43</v>
      </c>
      <c r="I19" t="s">
        <v>43</v>
      </c>
      <c r="L19" t="s">
        <v>43</v>
      </c>
      <c r="N19" t="s">
        <v>43</v>
      </c>
      <c r="P19" s="1"/>
      <c r="R19" s="317"/>
      <c r="V19" s="317"/>
      <c r="W19" s="317"/>
      <c r="X19" s="317"/>
      <c r="Y19" s="317"/>
    </row>
    <row r="20" spans="1:25">
      <c r="A20">
        <v>19</v>
      </c>
      <c r="B20" t="s">
        <v>14162</v>
      </c>
      <c r="C20" t="s">
        <v>14163</v>
      </c>
      <c r="D20" t="s">
        <v>93</v>
      </c>
      <c r="E20" t="s">
        <v>7668</v>
      </c>
      <c r="F20" s="1"/>
      <c r="G20" t="s">
        <v>43</v>
      </c>
      <c r="I20" t="s">
        <v>43</v>
      </c>
      <c r="L20" t="s">
        <v>43</v>
      </c>
      <c r="N20" t="s">
        <v>43</v>
      </c>
      <c r="P20" s="1"/>
      <c r="R20" s="317"/>
      <c r="V20" s="317"/>
      <c r="W20" s="317"/>
      <c r="X20" s="317"/>
      <c r="Y20" s="317"/>
    </row>
    <row r="21" spans="1:25">
      <c r="A21">
        <v>20</v>
      </c>
      <c r="B21" t="s">
        <v>14164</v>
      </c>
      <c r="C21" t="s">
        <v>14165</v>
      </c>
      <c r="D21" t="s">
        <v>93</v>
      </c>
      <c r="E21" t="s">
        <v>93</v>
      </c>
      <c r="F21" s="1"/>
      <c r="G21" t="s">
        <v>43</v>
      </c>
      <c r="I21" t="s">
        <v>43</v>
      </c>
      <c r="L21" t="s">
        <v>43</v>
      </c>
      <c r="N21" t="s">
        <v>43</v>
      </c>
      <c r="P21" s="1"/>
      <c r="R21" s="317"/>
      <c r="V21" s="317"/>
      <c r="W21" s="317"/>
      <c r="X21" s="317"/>
      <c r="Y21" s="317"/>
    </row>
    <row r="22" spans="1:25">
      <c r="A22">
        <v>21</v>
      </c>
      <c r="B22" t="s">
        <v>14166</v>
      </c>
      <c r="C22" t="s">
        <v>14167</v>
      </c>
      <c r="D22" t="s">
        <v>93</v>
      </c>
      <c r="E22" t="s">
        <v>7668</v>
      </c>
      <c r="F22" s="1"/>
      <c r="G22" t="s">
        <v>43</v>
      </c>
      <c r="I22" t="s">
        <v>43</v>
      </c>
      <c r="L22" t="s">
        <v>43</v>
      </c>
      <c r="N22" t="s">
        <v>43</v>
      </c>
      <c r="P22" s="1"/>
      <c r="R22" s="317"/>
      <c r="V22" s="317"/>
      <c r="W22" s="317"/>
      <c r="X22" s="317"/>
      <c r="Y22" s="317"/>
    </row>
    <row r="23" spans="1:25">
      <c r="A23">
        <v>22</v>
      </c>
      <c r="B23" t="s">
        <v>14168</v>
      </c>
      <c r="C23" t="s">
        <v>14169</v>
      </c>
      <c r="D23" t="s">
        <v>93</v>
      </c>
      <c r="E23" t="s">
        <v>7690</v>
      </c>
      <c r="F23" s="1">
        <v>45443</v>
      </c>
      <c r="G23">
        <v>5</v>
      </c>
      <c r="I23" t="s">
        <v>16353</v>
      </c>
      <c r="J23">
        <v>40038408</v>
      </c>
      <c r="K23" t="s">
        <v>267</v>
      </c>
      <c r="L23">
        <v>6</v>
      </c>
      <c r="M23">
        <v>5</v>
      </c>
      <c r="N23">
        <v>6</v>
      </c>
      <c r="P23" s="1"/>
      <c r="R23" s="317"/>
      <c r="S23">
        <v>25.9</v>
      </c>
      <c r="T23">
        <v>9</v>
      </c>
      <c r="U23">
        <v>21</v>
      </c>
      <c r="V23" s="317">
        <v>89813</v>
      </c>
      <c r="W23" s="317"/>
      <c r="X23" s="317"/>
      <c r="Y23" s="317"/>
    </row>
    <row r="24" spans="1:25">
      <c r="A24">
        <v>23</v>
      </c>
      <c r="B24" t="s">
        <v>14170</v>
      </c>
      <c r="C24" t="s">
        <v>14171</v>
      </c>
      <c r="D24" t="s">
        <v>93</v>
      </c>
      <c r="E24" t="s">
        <v>7800</v>
      </c>
      <c r="F24" s="1"/>
      <c r="G24" t="s">
        <v>43</v>
      </c>
      <c r="I24" t="s">
        <v>43</v>
      </c>
      <c r="L24" t="s">
        <v>43</v>
      </c>
      <c r="N24" t="s">
        <v>43</v>
      </c>
      <c r="P24" s="1"/>
      <c r="R24" s="317"/>
      <c r="V24" s="317"/>
      <c r="W24" s="317"/>
      <c r="X24" s="317"/>
      <c r="Y24" s="317"/>
    </row>
    <row r="25" spans="1:25">
      <c r="A25">
        <v>24</v>
      </c>
      <c r="B25" t="s">
        <v>14172</v>
      </c>
      <c r="C25" t="s">
        <v>14173</v>
      </c>
      <c r="D25" t="s">
        <v>93</v>
      </c>
      <c r="E25" t="s">
        <v>7769</v>
      </c>
      <c r="F25" s="1">
        <v>45439</v>
      </c>
      <c r="G25">
        <v>5</v>
      </c>
      <c r="I25" t="s">
        <v>16353</v>
      </c>
      <c r="J25">
        <v>40037982</v>
      </c>
      <c r="K25" t="s">
        <v>6518</v>
      </c>
      <c r="L25" t="s">
        <v>43</v>
      </c>
      <c r="M25">
        <v>5</v>
      </c>
      <c r="N25" t="s">
        <v>43</v>
      </c>
      <c r="P25" s="1"/>
      <c r="R25" s="317"/>
      <c r="V25" s="317"/>
      <c r="W25" s="317"/>
      <c r="X25" s="317"/>
      <c r="Y25" s="317"/>
    </row>
    <row r="26" spans="1:25">
      <c r="A26">
        <v>25</v>
      </c>
      <c r="B26" t="s">
        <v>14174</v>
      </c>
      <c r="C26" t="s">
        <v>14175</v>
      </c>
      <c r="D26" t="s">
        <v>93</v>
      </c>
      <c r="E26" t="s">
        <v>6259</v>
      </c>
      <c r="F26" s="1">
        <v>45443</v>
      </c>
      <c r="G26">
        <v>5</v>
      </c>
      <c r="I26" t="s">
        <v>16353</v>
      </c>
      <c r="J26">
        <v>40015029</v>
      </c>
      <c r="K26" t="s">
        <v>6518</v>
      </c>
      <c r="L26" t="s">
        <v>43</v>
      </c>
      <c r="M26">
        <v>5</v>
      </c>
      <c r="N26" t="s">
        <v>43</v>
      </c>
      <c r="P26" s="1"/>
      <c r="R26" s="317"/>
      <c r="V26" s="317"/>
      <c r="W26" s="317"/>
      <c r="X26" s="317"/>
      <c r="Y26" s="317"/>
    </row>
    <row r="27" spans="1:25">
      <c r="A27">
        <v>26</v>
      </c>
      <c r="B27" t="s">
        <v>14176</v>
      </c>
      <c r="C27" t="s">
        <v>14177</v>
      </c>
      <c r="D27" t="s">
        <v>93</v>
      </c>
      <c r="E27" t="s">
        <v>6259</v>
      </c>
      <c r="F27" s="1">
        <v>45443</v>
      </c>
      <c r="G27">
        <v>5</v>
      </c>
      <c r="I27" t="s">
        <v>16353</v>
      </c>
      <c r="J27">
        <v>40015054</v>
      </c>
      <c r="K27" t="s">
        <v>6518</v>
      </c>
      <c r="L27" t="s">
        <v>43</v>
      </c>
      <c r="M27">
        <v>5</v>
      </c>
      <c r="N27" t="s">
        <v>43</v>
      </c>
      <c r="P27" s="1"/>
      <c r="R27" s="317"/>
      <c r="V27" s="317"/>
      <c r="W27" s="317"/>
      <c r="X27" s="317"/>
      <c r="Y27" s="317"/>
    </row>
    <row r="28" spans="1:25">
      <c r="A28">
        <v>27</v>
      </c>
      <c r="B28" t="s">
        <v>14178</v>
      </c>
      <c r="C28" t="s">
        <v>14179</v>
      </c>
      <c r="D28" t="s">
        <v>93</v>
      </c>
      <c r="E28" t="s">
        <v>7704</v>
      </c>
      <c r="F28" s="1">
        <v>45434</v>
      </c>
      <c r="G28">
        <v>5</v>
      </c>
      <c r="I28" t="s">
        <v>16353</v>
      </c>
      <c r="J28">
        <v>40035479</v>
      </c>
      <c r="K28" t="s">
        <v>6518</v>
      </c>
      <c r="L28">
        <v>5</v>
      </c>
      <c r="M28">
        <v>5</v>
      </c>
      <c r="N28">
        <v>7</v>
      </c>
      <c r="P28" s="1">
        <v>45493</v>
      </c>
      <c r="Q28">
        <v>7</v>
      </c>
      <c r="R28" s="317">
        <v>327000</v>
      </c>
      <c r="S28">
        <v>25.9</v>
      </c>
      <c r="T28">
        <v>9</v>
      </c>
      <c r="U28">
        <v>21</v>
      </c>
      <c r="V28" s="317">
        <v>499648</v>
      </c>
      <c r="W28" s="317"/>
      <c r="X28" s="317"/>
      <c r="Y28" s="317"/>
    </row>
    <row r="29" spans="1:25">
      <c r="A29">
        <v>28</v>
      </c>
      <c r="B29" t="s">
        <v>14180</v>
      </c>
      <c r="C29" t="s">
        <v>9217</v>
      </c>
      <c r="D29" t="s">
        <v>93</v>
      </c>
      <c r="E29" t="s">
        <v>7883</v>
      </c>
      <c r="F29" s="1">
        <v>45460</v>
      </c>
      <c r="G29">
        <v>6</v>
      </c>
      <c r="I29" t="s">
        <v>16353</v>
      </c>
      <c r="J29">
        <v>40041466</v>
      </c>
      <c r="K29" t="s">
        <v>6518</v>
      </c>
      <c r="L29" t="s">
        <v>43</v>
      </c>
      <c r="M29">
        <v>6</v>
      </c>
      <c r="N29" t="s">
        <v>43</v>
      </c>
      <c r="P29" s="1"/>
      <c r="R29" s="317"/>
      <c r="V29" s="317"/>
      <c r="W29" s="317"/>
      <c r="X29" s="317"/>
      <c r="Y29" s="317"/>
    </row>
    <row r="30" spans="1:25">
      <c r="A30">
        <v>29</v>
      </c>
      <c r="B30" t="s">
        <v>14181</v>
      </c>
      <c r="C30" t="s">
        <v>14182</v>
      </c>
      <c r="D30" t="s">
        <v>93</v>
      </c>
      <c r="E30" t="s">
        <v>7769</v>
      </c>
      <c r="F30" s="1"/>
      <c r="G30" t="s">
        <v>43</v>
      </c>
      <c r="I30" t="s">
        <v>43</v>
      </c>
      <c r="L30" t="s">
        <v>43</v>
      </c>
      <c r="N30" t="s">
        <v>43</v>
      </c>
      <c r="P30" s="1"/>
      <c r="R30" s="317"/>
      <c r="V30" s="317"/>
      <c r="W30" s="317"/>
      <c r="X30" s="317"/>
      <c r="Y30" s="317"/>
    </row>
    <row r="31" spans="1:25">
      <c r="A31">
        <v>30</v>
      </c>
      <c r="B31" t="s">
        <v>14183</v>
      </c>
      <c r="C31" t="s">
        <v>14184</v>
      </c>
      <c r="D31" t="s">
        <v>93</v>
      </c>
      <c r="E31" t="s">
        <v>7690</v>
      </c>
      <c r="F31" s="1">
        <v>45489</v>
      </c>
      <c r="G31">
        <v>7</v>
      </c>
      <c r="I31" t="s">
        <v>16353</v>
      </c>
      <c r="J31">
        <v>40046004</v>
      </c>
      <c r="K31" t="s">
        <v>6518</v>
      </c>
      <c r="L31" t="s">
        <v>43</v>
      </c>
      <c r="M31">
        <v>7</v>
      </c>
      <c r="N31" t="s">
        <v>43</v>
      </c>
      <c r="P31" s="1"/>
      <c r="R31" s="317"/>
      <c r="V31" s="317"/>
      <c r="W31" s="317"/>
      <c r="X31" s="317"/>
      <c r="Y31" s="317"/>
    </row>
    <row r="32" spans="1:25">
      <c r="A32">
        <v>31</v>
      </c>
      <c r="B32" t="s">
        <v>14185</v>
      </c>
      <c r="C32" t="s">
        <v>14186</v>
      </c>
      <c r="D32" t="s">
        <v>93</v>
      </c>
      <c r="E32" t="s">
        <v>7690</v>
      </c>
      <c r="F32" s="1">
        <v>45391</v>
      </c>
      <c r="G32">
        <v>4</v>
      </c>
      <c r="I32" t="s">
        <v>16353</v>
      </c>
      <c r="J32">
        <v>40045533</v>
      </c>
      <c r="K32" t="s">
        <v>267</v>
      </c>
      <c r="L32" t="s">
        <v>43</v>
      </c>
      <c r="M32" t="s">
        <v>43</v>
      </c>
      <c r="N32" t="s">
        <v>43</v>
      </c>
      <c r="P32" s="1"/>
      <c r="R32" s="317"/>
      <c r="V32" s="317"/>
      <c r="W32" s="317"/>
      <c r="X32" s="317"/>
      <c r="Y32" s="317"/>
    </row>
    <row r="33" spans="1:25">
      <c r="A33">
        <v>32</v>
      </c>
      <c r="B33" t="s">
        <v>14187</v>
      </c>
      <c r="C33" t="s">
        <v>14188</v>
      </c>
      <c r="D33" t="s">
        <v>93</v>
      </c>
      <c r="E33" t="s">
        <v>7668</v>
      </c>
      <c r="F33" s="1">
        <v>44958</v>
      </c>
      <c r="G33">
        <v>2</v>
      </c>
      <c r="I33" t="s">
        <v>16353</v>
      </c>
      <c r="J33">
        <v>20041435</v>
      </c>
      <c r="K33" t="s">
        <v>6518</v>
      </c>
      <c r="L33">
        <v>5</v>
      </c>
      <c r="M33">
        <v>2</v>
      </c>
      <c r="N33">
        <v>8</v>
      </c>
      <c r="P33" s="1">
        <v>45524</v>
      </c>
      <c r="Q33">
        <v>8</v>
      </c>
      <c r="R33" s="317">
        <v>124000</v>
      </c>
      <c r="S33">
        <v>25.9</v>
      </c>
      <c r="T33">
        <v>9</v>
      </c>
      <c r="U33">
        <v>21</v>
      </c>
      <c r="V33" s="317">
        <v>187820</v>
      </c>
      <c r="W33" s="317"/>
      <c r="X33" s="317"/>
      <c r="Y33" s="317"/>
    </row>
    <row r="34" spans="1:25">
      <c r="A34">
        <v>33</v>
      </c>
      <c r="B34" t="s">
        <v>14189</v>
      </c>
      <c r="C34" t="s">
        <v>14190</v>
      </c>
      <c r="D34" t="s">
        <v>93</v>
      </c>
      <c r="E34" t="s">
        <v>8734</v>
      </c>
      <c r="F34" s="1">
        <v>44936</v>
      </c>
      <c r="G34">
        <v>1</v>
      </c>
      <c r="I34" t="s">
        <v>16353</v>
      </c>
      <c r="J34">
        <v>20037602</v>
      </c>
      <c r="K34" t="s">
        <v>267</v>
      </c>
      <c r="L34">
        <v>12</v>
      </c>
      <c r="M34">
        <v>9</v>
      </c>
      <c r="N34">
        <v>12</v>
      </c>
      <c r="P34" s="1">
        <v>46053</v>
      </c>
      <c r="Q34">
        <v>1</v>
      </c>
      <c r="R34" s="317">
        <v>52850</v>
      </c>
      <c r="S34">
        <v>26.1</v>
      </c>
      <c r="T34">
        <v>1</v>
      </c>
      <c r="U34">
        <v>21</v>
      </c>
      <c r="V34" s="317">
        <v>94793</v>
      </c>
      <c r="W34" s="317"/>
      <c r="X34" s="317"/>
      <c r="Y34" s="317"/>
    </row>
    <row r="35" spans="1:25">
      <c r="A35">
        <v>34</v>
      </c>
      <c r="B35" t="s">
        <v>14191</v>
      </c>
      <c r="C35" t="s">
        <v>14192</v>
      </c>
      <c r="D35" t="s">
        <v>93</v>
      </c>
      <c r="E35" t="s">
        <v>8613</v>
      </c>
      <c r="F35" s="1">
        <v>44866</v>
      </c>
      <c r="G35">
        <v>11</v>
      </c>
      <c r="I35" t="s">
        <v>16353</v>
      </c>
      <c r="J35">
        <v>20027686</v>
      </c>
      <c r="K35" t="s">
        <v>6518</v>
      </c>
      <c r="L35">
        <v>12</v>
      </c>
      <c r="M35">
        <v>11</v>
      </c>
      <c r="N35">
        <v>12</v>
      </c>
      <c r="P35" s="1">
        <v>46022</v>
      </c>
      <c r="Q35">
        <v>12</v>
      </c>
      <c r="R35" s="317">
        <v>44770</v>
      </c>
      <c r="S35">
        <v>25.12</v>
      </c>
      <c r="T35">
        <v>12</v>
      </c>
      <c r="U35">
        <v>23</v>
      </c>
      <c r="V35" s="317">
        <v>107340</v>
      </c>
      <c r="W35" s="317"/>
      <c r="X35" s="317"/>
      <c r="Y35" s="317"/>
    </row>
    <row r="36" spans="1:25">
      <c r="A36">
        <v>35</v>
      </c>
      <c r="B36" t="s">
        <v>14193</v>
      </c>
      <c r="C36" t="s">
        <v>14194</v>
      </c>
      <c r="D36" t="s">
        <v>93</v>
      </c>
      <c r="E36" t="s">
        <v>7883</v>
      </c>
      <c r="F36" s="1">
        <v>44915</v>
      </c>
      <c r="G36">
        <v>12</v>
      </c>
      <c r="I36" t="s">
        <v>16353</v>
      </c>
      <c r="J36">
        <v>20034940</v>
      </c>
      <c r="K36" t="s">
        <v>6518</v>
      </c>
      <c r="L36">
        <v>1</v>
      </c>
      <c r="M36">
        <v>12</v>
      </c>
      <c r="N36">
        <v>1</v>
      </c>
      <c r="P36" s="1">
        <v>46053</v>
      </c>
      <c r="Q36">
        <v>1</v>
      </c>
      <c r="R36" s="317">
        <v>172380</v>
      </c>
      <c r="S36">
        <v>26.1</v>
      </c>
      <c r="T36">
        <v>1</v>
      </c>
      <c r="U36">
        <v>20</v>
      </c>
      <c r="V36" s="317">
        <v>339597</v>
      </c>
      <c r="W36" s="317"/>
      <c r="X36" s="317"/>
      <c r="Y36" s="317"/>
    </row>
    <row r="37" spans="1:25">
      <c r="A37">
        <v>36</v>
      </c>
      <c r="B37" t="s">
        <v>14195</v>
      </c>
      <c r="C37" t="s">
        <v>14196</v>
      </c>
      <c r="D37" t="s">
        <v>93</v>
      </c>
      <c r="E37" t="s">
        <v>7769</v>
      </c>
      <c r="F37" s="1">
        <v>45070</v>
      </c>
      <c r="G37">
        <v>5</v>
      </c>
      <c r="I37" t="s">
        <v>16353</v>
      </c>
      <c r="J37">
        <v>30006718</v>
      </c>
      <c r="K37" t="s">
        <v>6518</v>
      </c>
      <c r="L37" t="s">
        <v>43</v>
      </c>
      <c r="M37">
        <v>5</v>
      </c>
      <c r="N37" t="s">
        <v>43</v>
      </c>
      <c r="P37" s="1"/>
      <c r="R37" s="317"/>
      <c r="V37" s="317"/>
      <c r="W37" s="317"/>
      <c r="X37" s="317"/>
      <c r="Y37" s="317"/>
    </row>
    <row r="38" spans="1:25">
      <c r="A38">
        <v>37</v>
      </c>
      <c r="B38" t="s">
        <v>14197</v>
      </c>
      <c r="C38" t="s">
        <v>14198</v>
      </c>
      <c r="D38" t="s">
        <v>93</v>
      </c>
      <c r="E38" t="s">
        <v>8613</v>
      </c>
      <c r="F38" s="1">
        <v>45453</v>
      </c>
      <c r="G38">
        <v>6</v>
      </c>
      <c r="I38" t="s">
        <v>16353</v>
      </c>
      <c r="J38">
        <v>40040445</v>
      </c>
      <c r="K38" t="s">
        <v>6518</v>
      </c>
      <c r="L38">
        <v>7</v>
      </c>
      <c r="M38">
        <v>6</v>
      </c>
      <c r="N38">
        <v>7</v>
      </c>
      <c r="P38" s="1">
        <v>45867</v>
      </c>
      <c r="Q38">
        <v>7</v>
      </c>
      <c r="R38" s="317">
        <v>110130</v>
      </c>
      <c r="S38">
        <v>25.8</v>
      </c>
      <c r="T38">
        <v>8</v>
      </c>
      <c r="U38">
        <v>21</v>
      </c>
      <c r="V38" s="317">
        <v>255357</v>
      </c>
      <c r="W38" s="317"/>
      <c r="X38" s="317"/>
      <c r="Y38" s="317"/>
    </row>
    <row r="39" spans="1:25">
      <c r="A39">
        <v>38</v>
      </c>
      <c r="B39" t="s">
        <v>14199</v>
      </c>
      <c r="C39" t="s">
        <v>14200</v>
      </c>
      <c r="D39" t="s">
        <v>93</v>
      </c>
      <c r="E39" t="s">
        <v>7677</v>
      </c>
      <c r="F39" s="1">
        <v>45485</v>
      </c>
      <c r="G39">
        <v>7</v>
      </c>
      <c r="I39" t="s">
        <v>16353</v>
      </c>
      <c r="J39">
        <v>40045417</v>
      </c>
      <c r="K39" t="s">
        <v>6518</v>
      </c>
      <c r="L39">
        <v>7</v>
      </c>
      <c r="M39">
        <v>7</v>
      </c>
      <c r="N39">
        <v>6</v>
      </c>
      <c r="P39" s="1">
        <v>45834</v>
      </c>
      <c r="Q39">
        <v>6</v>
      </c>
      <c r="R39" s="317">
        <v>64570</v>
      </c>
      <c r="S39">
        <v>25.7</v>
      </c>
      <c r="T39">
        <v>7</v>
      </c>
      <c r="U39">
        <v>21</v>
      </c>
      <c r="V39" s="317">
        <v>125683</v>
      </c>
      <c r="W39" s="317"/>
      <c r="X39" s="317"/>
      <c r="Y39" s="317"/>
    </row>
    <row r="40" spans="1:25">
      <c r="A40">
        <v>39</v>
      </c>
      <c r="B40" t="s">
        <v>14201</v>
      </c>
      <c r="C40" t="s">
        <v>14202</v>
      </c>
      <c r="D40" t="s">
        <v>93</v>
      </c>
      <c r="E40" t="s">
        <v>7690</v>
      </c>
      <c r="F40" s="1">
        <v>45453</v>
      </c>
      <c r="G40">
        <v>6</v>
      </c>
      <c r="I40" t="s">
        <v>16353</v>
      </c>
      <c r="J40">
        <v>40040406</v>
      </c>
      <c r="K40" t="s">
        <v>267</v>
      </c>
      <c r="L40" t="s">
        <v>43</v>
      </c>
      <c r="M40">
        <v>6</v>
      </c>
      <c r="N40" t="s">
        <v>43</v>
      </c>
      <c r="P40" s="1"/>
      <c r="R40" s="317"/>
      <c r="V40" s="317"/>
      <c r="W40" s="317"/>
      <c r="X40" s="317"/>
      <c r="Y40" s="317"/>
    </row>
    <row r="41" spans="1:25">
      <c r="A41">
        <v>40</v>
      </c>
      <c r="B41" t="s">
        <v>14203</v>
      </c>
      <c r="C41" t="s">
        <v>14204</v>
      </c>
      <c r="D41" t="s">
        <v>93</v>
      </c>
      <c r="E41" t="s">
        <v>7769</v>
      </c>
      <c r="F41" s="1">
        <v>45453</v>
      </c>
      <c r="G41">
        <v>6</v>
      </c>
      <c r="I41" t="s">
        <v>16353</v>
      </c>
      <c r="J41">
        <v>40040414</v>
      </c>
      <c r="K41" t="s">
        <v>267</v>
      </c>
      <c r="L41" t="s">
        <v>43</v>
      </c>
      <c r="M41">
        <v>6</v>
      </c>
      <c r="N41" t="s">
        <v>43</v>
      </c>
      <c r="P41" s="1"/>
      <c r="R41" s="317"/>
      <c r="V41" s="317"/>
      <c r="W41" s="317"/>
      <c r="X41" s="317"/>
      <c r="Y41" s="317"/>
    </row>
    <row r="42" spans="1:25">
      <c r="A42">
        <v>41</v>
      </c>
      <c r="B42" t="s">
        <v>14205</v>
      </c>
      <c r="C42" t="s">
        <v>14206</v>
      </c>
      <c r="D42" t="s">
        <v>93</v>
      </c>
      <c r="E42" t="s">
        <v>7800</v>
      </c>
      <c r="F42" s="1">
        <v>45519</v>
      </c>
      <c r="G42">
        <v>8</v>
      </c>
      <c r="I42" t="s">
        <v>16353</v>
      </c>
      <c r="J42">
        <v>40048299</v>
      </c>
      <c r="K42" t="s">
        <v>6518</v>
      </c>
      <c r="L42">
        <v>7</v>
      </c>
      <c r="M42">
        <v>8</v>
      </c>
      <c r="N42">
        <v>6</v>
      </c>
      <c r="P42" s="1">
        <v>45834</v>
      </c>
      <c r="Q42">
        <v>6</v>
      </c>
      <c r="R42" s="317">
        <v>112050</v>
      </c>
      <c r="S42">
        <v>25.7</v>
      </c>
      <c r="T42">
        <v>7</v>
      </c>
      <c r="U42">
        <v>23</v>
      </c>
      <c r="V42" s="317">
        <v>213694</v>
      </c>
      <c r="W42" s="317"/>
      <c r="X42" s="317"/>
      <c r="Y42" s="317"/>
    </row>
    <row r="43" spans="1:25">
      <c r="A43">
        <v>42</v>
      </c>
      <c r="B43" t="s">
        <v>14207</v>
      </c>
      <c r="C43" t="s">
        <v>14208</v>
      </c>
      <c r="D43" t="s">
        <v>93</v>
      </c>
      <c r="E43" t="s">
        <v>7769</v>
      </c>
      <c r="F43" s="1"/>
      <c r="G43" t="s">
        <v>43</v>
      </c>
      <c r="I43" t="s">
        <v>43</v>
      </c>
      <c r="L43" t="s">
        <v>43</v>
      </c>
      <c r="N43" t="s">
        <v>43</v>
      </c>
      <c r="P43" s="1"/>
      <c r="R43" s="317"/>
      <c r="V43" s="317"/>
      <c r="W43" s="317"/>
      <c r="X43" s="317"/>
      <c r="Y43" s="317"/>
    </row>
    <row r="44" spans="1:25">
      <c r="A44">
        <v>43</v>
      </c>
      <c r="B44" t="s">
        <v>14209</v>
      </c>
      <c r="C44" t="s">
        <v>14210</v>
      </c>
      <c r="D44" t="s">
        <v>93</v>
      </c>
      <c r="E44" t="s">
        <v>9300</v>
      </c>
      <c r="F44" s="1">
        <v>45517</v>
      </c>
      <c r="G44">
        <v>8</v>
      </c>
      <c r="I44" t="s">
        <v>16353</v>
      </c>
      <c r="J44">
        <v>40048784</v>
      </c>
      <c r="K44" t="s">
        <v>6518</v>
      </c>
      <c r="L44">
        <v>7</v>
      </c>
      <c r="M44">
        <v>8</v>
      </c>
      <c r="N44">
        <v>6</v>
      </c>
      <c r="P44" s="1">
        <v>45834</v>
      </c>
      <c r="Q44">
        <v>6</v>
      </c>
      <c r="R44" s="317">
        <v>154720</v>
      </c>
      <c r="S44">
        <v>25.7</v>
      </c>
      <c r="T44">
        <v>7</v>
      </c>
      <c r="U44">
        <v>21</v>
      </c>
      <c r="V44" s="317">
        <v>383941</v>
      </c>
      <c r="W44" s="317"/>
      <c r="X44" s="317"/>
      <c r="Y44" s="317"/>
    </row>
    <row r="45" spans="1:25">
      <c r="A45">
        <v>44</v>
      </c>
      <c r="B45" t="s">
        <v>14211</v>
      </c>
      <c r="C45" t="s">
        <v>14212</v>
      </c>
      <c r="D45" t="s">
        <v>93</v>
      </c>
      <c r="E45" t="s">
        <v>6259</v>
      </c>
      <c r="F45" s="1">
        <v>45517</v>
      </c>
      <c r="G45">
        <v>8</v>
      </c>
      <c r="I45" t="s">
        <v>16353</v>
      </c>
      <c r="J45">
        <v>40049025</v>
      </c>
      <c r="K45" t="s">
        <v>6518</v>
      </c>
      <c r="L45" t="s">
        <v>43</v>
      </c>
      <c r="M45">
        <v>8</v>
      </c>
      <c r="N45" t="s">
        <v>43</v>
      </c>
      <c r="P45" s="1"/>
      <c r="R45" s="317"/>
      <c r="V45" s="317"/>
      <c r="W45" s="317"/>
      <c r="X45" s="317"/>
      <c r="Y45" s="317"/>
    </row>
    <row r="46" spans="1:25">
      <c r="A46">
        <v>45</v>
      </c>
      <c r="B46" t="s">
        <v>14213</v>
      </c>
      <c r="C46" t="s">
        <v>14214</v>
      </c>
      <c r="D46" t="s">
        <v>93</v>
      </c>
      <c r="E46" t="s">
        <v>7677</v>
      </c>
      <c r="F46" s="1">
        <v>45544</v>
      </c>
      <c r="G46">
        <v>9</v>
      </c>
      <c r="I46" t="s">
        <v>16353</v>
      </c>
      <c r="J46">
        <v>40051755</v>
      </c>
      <c r="K46" t="s">
        <v>6518</v>
      </c>
      <c r="L46">
        <v>5</v>
      </c>
      <c r="M46">
        <v>9</v>
      </c>
      <c r="N46">
        <v>5</v>
      </c>
      <c r="P46" s="1">
        <v>45797</v>
      </c>
      <c r="Q46">
        <v>5</v>
      </c>
      <c r="R46" s="317">
        <v>319000</v>
      </c>
      <c r="S46">
        <v>25.6</v>
      </c>
      <c r="T46">
        <v>6</v>
      </c>
      <c r="U46">
        <v>21</v>
      </c>
      <c r="V46" s="317">
        <v>502834</v>
      </c>
      <c r="W46" s="317"/>
      <c r="X46" s="317"/>
      <c r="Y46" s="317"/>
    </row>
    <row r="47" spans="1:25">
      <c r="A47">
        <v>46</v>
      </c>
      <c r="B47" t="s">
        <v>14215</v>
      </c>
      <c r="C47" t="s">
        <v>14216</v>
      </c>
      <c r="D47" t="s">
        <v>93</v>
      </c>
      <c r="E47" t="s">
        <v>7769</v>
      </c>
      <c r="F47" s="1">
        <v>45544</v>
      </c>
      <c r="G47">
        <v>9</v>
      </c>
      <c r="I47" t="s">
        <v>16353</v>
      </c>
      <c r="J47">
        <v>40051776</v>
      </c>
      <c r="K47" t="s">
        <v>6518</v>
      </c>
      <c r="L47">
        <v>5</v>
      </c>
      <c r="M47">
        <v>9</v>
      </c>
      <c r="N47">
        <v>5</v>
      </c>
      <c r="P47" s="1">
        <v>45797</v>
      </c>
      <c r="Q47">
        <v>5</v>
      </c>
      <c r="R47" s="317">
        <v>262000</v>
      </c>
      <c r="S47">
        <v>25.6</v>
      </c>
      <c r="T47">
        <v>6</v>
      </c>
      <c r="U47">
        <v>21</v>
      </c>
      <c r="V47" s="317">
        <v>414647</v>
      </c>
      <c r="W47" s="317"/>
      <c r="X47" s="317"/>
      <c r="Y47" s="317"/>
    </row>
    <row r="48" spans="1:25">
      <c r="A48">
        <v>47</v>
      </c>
      <c r="B48" t="s">
        <v>14217</v>
      </c>
      <c r="C48" t="s">
        <v>14218</v>
      </c>
      <c r="D48" t="s">
        <v>93</v>
      </c>
      <c r="E48" t="s">
        <v>7690</v>
      </c>
      <c r="F48" s="1">
        <v>45544</v>
      </c>
      <c r="G48">
        <v>9</v>
      </c>
      <c r="I48" t="s">
        <v>16353</v>
      </c>
      <c r="J48">
        <v>40051785</v>
      </c>
      <c r="K48" t="s">
        <v>6518</v>
      </c>
      <c r="L48">
        <v>5</v>
      </c>
      <c r="M48">
        <v>9</v>
      </c>
      <c r="N48">
        <v>5</v>
      </c>
      <c r="P48" s="1">
        <v>45797</v>
      </c>
      <c r="Q48">
        <v>5</v>
      </c>
      <c r="R48" s="317">
        <v>164000</v>
      </c>
      <c r="S48">
        <v>25.6</v>
      </c>
      <c r="T48">
        <v>6</v>
      </c>
      <c r="U48">
        <v>21</v>
      </c>
      <c r="V48" s="317">
        <v>260360</v>
      </c>
      <c r="W48" s="317"/>
      <c r="X48" s="317"/>
      <c r="Y48" s="317"/>
    </row>
    <row r="49" spans="1:25">
      <c r="A49">
        <v>48</v>
      </c>
      <c r="B49" t="s">
        <v>14219</v>
      </c>
      <c r="C49" t="s">
        <v>14220</v>
      </c>
      <c r="D49" t="s">
        <v>93</v>
      </c>
      <c r="E49" t="s">
        <v>93</v>
      </c>
      <c r="F49" s="1">
        <v>45544</v>
      </c>
      <c r="G49">
        <v>9</v>
      </c>
      <c r="I49" t="s">
        <v>16353</v>
      </c>
      <c r="J49">
        <v>40051649</v>
      </c>
      <c r="K49" t="s">
        <v>267</v>
      </c>
      <c r="L49" t="s">
        <v>43</v>
      </c>
      <c r="M49">
        <v>9</v>
      </c>
      <c r="N49" t="s">
        <v>43</v>
      </c>
      <c r="P49" s="1"/>
      <c r="R49" s="317"/>
      <c r="V49" s="317"/>
      <c r="W49" s="317"/>
      <c r="X49" s="317"/>
      <c r="Y49" s="317"/>
    </row>
    <row r="50" spans="1:25">
      <c r="A50">
        <v>49</v>
      </c>
      <c r="B50" t="s">
        <v>14221</v>
      </c>
      <c r="C50" t="s">
        <v>14222</v>
      </c>
      <c r="D50" t="s">
        <v>93</v>
      </c>
      <c r="E50" t="s">
        <v>7704</v>
      </c>
      <c r="F50" s="1">
        <v>45544</v>
      </c>
      <c r="G50">
        <v>9</v>
      </c>
      <c r="I50" t="s">
        <v>16353</v>
      </c>
      <c r="J50">
        <v>40051759</v>
      </c>
      <c r="K50" t="s">
        <v>267</v>
      </c>
      <c r="L50">
        <v>6</v>
      </c>
      <c r="M50">
        <v>9</v>
      </c>
      <c r="N50">
        <v>6</v>
      </c>
      <c r="P50" s="1">
        <v>45833</v>
      </c>
      <c r="Q50">
        <v>6</v>
      </c>
      <c r="R50" s="317">
        <v>167070</v>
      </c>
      <c r="S50">
        <v>25.6</v>
      </c>
      <c r="T50">
        <v>6</v>
      </c>
      <c r="U50">
        <v>21</v>
      </c>
      <c r="V50" s="317">
        <v>299583</v>
      </c>
      <c r="W50" s="317"/>
      <c r="X50" s="317"/>
      <c r="Y50" s="317"/>
    </row>
    <row r="51" spans="1:25">
      <c r="A51">
        <v>50</v>
      </c>
      <c r="B51" t="s">
        <v>14223</v>
      </c>
      <c r="C51" t="s">
        <v>14224</v>
      </c>
      <c r="D51" t="s">
        <v>93</v>
      </c>
      <c r="E51" t="s">
        <v>7704</v>
      </c>
      <c r="F51" s="1">
        <v>45575</v>
      </c>
      <c r="G51">
        <v>10</v>
      </c>
      <c r="I51" t="s">
        <v>16353</v>
      </c>
      <c r="J51">
        <v>40055110</v>
      </c>
      <c r="K51" t="s">
        <v>6518</v>
      </c>
      <c r="L51">
        <v>5</v>
      </c>
      <c r="M51">
        <v>10</v>
      </c>
      <c r="N51">
        <v>5</v>
      </c>
      <c r="P51" s="1">
        <v>45797</v>
      </c>
      <c r="Q51">
        <v>5</v>
      </c>
      <c r="R51" s="317">
        <v>139000</v>
      </c>
      <c r="S51">
        <v>25.6</v>
      </c>
      <c r="T51">
        <v>6</v>
      </c>
      <c r="U51">
        <v>21</v>
      </c>
      <c r="V51" s="317">
        <v>221429</v>
      </c>
      <c r="W51" s="317"/>
      <c r="X51" s="317"/>
      <c r="Y51" s="317"/>
    </row>
    <row r="52" spans="1:25">
      <c r="A52">
        <v>51</v>
      </c>
      <c r="B52" t="s">
        <v>14225</v>
      </c>
      <c r="C52" t="s">
        <v>14226</v>
      </c>
      <c r="D52" t="s">
        <v>93</v>
      </c>
      <c r="E52" t="s">
        <v>93</v>
      </c>
      <c r="F52" s="1"/>
      <c r="G52" t="s">
        <v>43</v>
      </c>
      <c r="I52" t="s">
        <v>43</v>
      </c>
      <c r="L52" t="s">
        <v>43</v>
      </c>
      <c r="N52" t="s">
        <v>43</v>
      </c>
      <c r="P52" s="1"/>
      <c r="R52" s="317"/>
      <c r="V52" s="317"/>
      <c r="W52" s="317"/>
      <c r="X52" s="317"/>
      <c r="Y52" s="317"/>
    </row>
    <row r="53" spans="1:25">
      <c r="A53">
        <v>52</v>
      </c>
      <c r="B53" t="s">
        <v>14227</v>
      </c>
      <c r="C53" t="s">
        <v>14228</v>
      </c>
      <c r="D53" t="s">
        <v>93</v>
      </c>
      <c r="E53" t="s">
        <v>7769</v>
      </c>
      <c r="F53" s="1">
        <v>45609</v>
      </c>
      <c r="G53">
        <v>11</v>
      </c>
      <c r="I53" t="s">
        <v>16353</v>
      </c>
      <c r="J53">
        <v>40058910</v>
      </c>
      <c r="K53" t="s">
        <v>267</v>
      </c>
      <c r="L53" t="s">
        <v>43</v>
      </c>
      <c r="M53">
        <v>11</v>
      </c>
      <c r="N53" t="s">
        <v>43</v>
      </c>
      <c r="P53" s="1"/>
      <c r="R53" s="317"/>
      <c r="V53" s="317"/>
      <c r="W53" s="317"/>
      <c r="X53" s="317"/>
      <c r="Y53" s="317"/>
    </row>
    <row r="54" spans="1:25">
      <c r="A54">
        <v>53</v>
      </c>
      <c r="B54" t="s">
        <v>14229</v>
      </c>
      <c r="C54" t="s">
        <v>14230</v>
      </c>
      <c r="D54" t="s">
        <v>93</v>
      </c>
      <c r="E54" t="s">
        <v>7704</v>
      </c>
      <c r="F54" s="1">
        <v>45609</v>
      </c>
      <c r="G54">
        <v>11</v>
      </c>
      <c r="I54" t="s">
        <v>16353</v>
      </c>
      <c r="J54">
        <v>40058915</v>
      </c>
      <c r="K54" t="s">
        <v>267</v>
      </c>
      <c r="L54">
        <v>2</v>
      </c>
      <c r="M54">
        <v>11</v>
      </c>
      <c r="N54">
        <v>2</v>
      </c>
      <c r="P54" s="1">
        <v>46081</v>
      </c>
      <c r="Q54">
        <v>2</v>
      </c>
      <c r="R54" s="317">
        <v>48740</v>
      </c>
      <c r="S54">
        <v>26.2</v>
      </c>
      <c r="T54">
        <v>2</v>
      </c>
      <c r="U54">
        <v>21</v>
      </c>
      <c r="V54" s="317">
        <v>94394</v>
      </c>
      <c r="W54" s="317"/>
      <c r="X54" s="317"/>
      <c r="Y54" s="317"/>
    </row>
    <row r="55" spans="1:25">
      <c r="A55">
        <v>54</v>
      </c>
      <c r="B55" t="s">
        <v>14231</v>
      </c>
      <c r="C55" t="s">
        <v>14232</v>
      </c>
      <c r="D55" t="s">
        <v>93</v>
      </c>
      <c r="E55" t="s">
        <v>7769</v>
      </c>
      <c r="F55" s="1">
        <v>45609</v>
      </c>
      <c r="G55">
        <v>11</v>
      </c>
      <c r="I55" t="s">
        <v>16353</v>
      </c>
      <c r="J55">
        <v>40058913</v>
      </c>
      <c r="K55" t="s">
        <v>267</v>
      </c>
      <c r="L55">
        <v>2</v>
      </c>
      <c r="M55">
        <v>11</v>
      </c>
      <c r="N55">
        <v>2</v>
      </c>
      <c r="P55" s="1">
        <v>46081</v>
      </c>
      <c r="Q55">
        <v>2</v>
      </c>
      <c r="R55" s="317">
        <v>36980</v>
      </c>
      <c r="V55" s="317"/>
      <c r="W55" s="317"/>
      <c r="X55" s="317"/>
      <c r="Y55" s="317"/>
    </row>
    <row r="56" spans="1:25">
      <c r="A56">
        <v>55</v>
      </c>
      <c r="B56" t="s">
        <v>14233</v>
      </c>
      <c r="C56" t="s">
        <v>14234</v>
      </c>
      <c r="D56" t="s">
        <v>93</v>
      </c>
      <c r="E56" t="s">
        <v>7677</v>
      </c>
      <c r="F56" s="1">
        <v>45609</v>
      </c>
      <c r="G56">
        <v>11</v>
      </c>
      <c r="I56" t="s">
        <v>16353</v>
      </c>
      <c r="J56">
        <v>40058909</v>
      </c>
      <c r="K56" t="s">
        <v>267</v>
      </c>
      <c r="L56">
        <v>2</v>
      </c>
      <c r="M56">
        <v>11</v>
      </c>
      <c r="N56">
        <v>2</v>
      </c>
      <c r="P56" s="1">
        <v>46081</v>
      </c>
      <c r="Q56">
        <v>2</v>
      </c>
      <c r="R56" s="317">
        <v>40380</v>
      </c>
      <c r="S56">
        <v>26.2</v>
      </c>
      <c r="T56">
        <v>2</v>
      </c>
      <c r="U56">
        <v>21</v>
      </c>
      <c r="V56" s="317">
        <v>78205</v>
      </c>
      <c r="W56" s="317"/>
      <c r="X56" s="317"/>
      <c r="Y56" s="317"/>
    </row>
    <row r="57" spans="1:25">
      <c r="A57">
        <v>56</v>
      </c>
      <c r="B57" t="s">
        <v>14235</v>
      </c>
      <c r="C57" t="s">
        <v>14236</v>
      </c>
      <c r="D57" t="s">
        <v>93</v>
      </c>
      <c r="E57" t="s">
        <v>7698</v>
      </c>
      <c r="F57" s="1">
        <v>45609</v>
      </c>
      <c r="G57">
        <v>11</v>
      </c>
      <c r="I57" t="s">
        <v>16353</v>
      </c>
      <c r="J57">
        <v>40058819</v>
      </c>
      <c r="K57" t="s">
        <v>267</v>
      </c>
      <c r="L57" t="s">
        <v>43</v>
      </c>
      <c r="M57">
        <v>11</v>
      </c>
      <c r="N57" t="s">
        <v>43</v>
      </c>
      <c r="P57" s="1"/>
      <c r="R57" s="317"/>
      <c r="V57" s="317"/>
      <c r="W57" s="317"/>
      <c r="X57" s="317"/>
      <c r="Y57" s="317"/>
    </row>
    <row r="58" spans="1:25">
      <c r="A58">
        <v>57</v>
      </c>
      <c r="B58" t="s">
        <v>14237</v>
      </c>
      <c r="C58" t="s">
        <v>14238</v>
      </c>
      <c r="D58" t="s">
        <v>93</v>
      </c>
      <c r="E58" t="s">
        <v>7690</v>
      </c>
      <c r="F58" s="1">
        <v>45609</v>
      </c>
      <c r="G58">
        <v>11</v>
      </c>
      <c r="I58" t="s">
        <v>16353</v>
      </c>
      <c r="J58">
        <v>40058903</v>
      </c>
      <c r="K58" t="s">
        <v>267</v>
      </c>
      <c r="L58">
        <v>2</v>
      </c>
      <c r="M58">
        <v>11</v>
      </c>
      <c r="N58">
        <v>2</v>
      </c>
      <c r="P58" s="1">
        <v>46081</v>
      </c>
      <c r="Q58">
        <v>2</v>
      </c>
      <c r="R58" s="317">
        <v>185100</v>
      </c>
      <c r="S58">
        <v>26.2</v>
      </c>
      <c r="T58">
        <v>2</v>
      </c>
      <c r="U58">
        <v>21</v>
      </c>
      <c r="V58" s="317">
        <v>358555</v>
      </c>
      <c r="W58" s="317"/>
      <c r="X58" s="317"/>
      <c r="Y58" s="317"/>
    </row>
    <row r="59" spans="1:25">
      <c r="A59">
        <v>58</v>
      </c>
      <c r="B59" t="s">
        <v>14239</v>
      </c>
      <c r="C59" t="s">
        <v>14240</v>
      </c>
      <c r="D59" t="s">
        <v>93</v>
      </c>
      <c r="E59" t="s">
        <v>7704</v>
      </c>
      <c r="F59" s="1">
        <v>45609</v>
      </c>
      <c r="G59">
        <v>11</v>
      </c>
      <c r="I59" t="s">
        <v>16353</v>
      </c>
      <c r="J59">
        <v>40058917</v>
      </c>
      <c r="K59" t="s">
        <v>267</v>
      </c>
      <c r="L59">
        <v>2</v>
      </c>
      <c r="M59">
        <v>11</v>
      </c>
      <c r="N59">
        <v>2</v>
      </c>
      <c r="P59" s="1">
        <v>46081</v>
      </c>
      <c r="Q59">
        <v>2</v>
      </c>
      <c r="R59" s="317">
        <v>28620</v>
      </c>
      <c r="S59">
        <v>26.2</v>
      </c>
      <c r="T59">
        <v>2</v>
      </c>
      <c r="U59">
        <v>21</v>
      </c>
      <c r="V59" s="317">
        <v>55411</v>
      </c>
      <c r="W59" s="317"/>
      <c r="X59" s="317"/>
      <c r="Y59" s="317"/>
    </row>
    <row r="60" spans="1:25">
      <c r="A60">
        <v>59</v>
      </c>
      <c r="B60" t="s">
        <v>14241</v>
      </c>
      <c r="C60" t="s">
        <v>14242</v>
      </c>
      <c r="D60" t="s">
        <v>93</v>
      </c>
      <c r="E60" t="s">
        <v>7690</v>
      </c>
      <c r="F60" s="1">
        <v>45609</v>
      </c>
      <c r="G60">
        <v>11</v>
      </c>
      <c r="I60" t="s">
        <v>16353</v>
      </c>
      <c r="J60">
        <v>40058918</v>
      </c>
      <c r="K60" t="s">
        <v>267</v>
      </c>
      <c r="L60" t="s">
        <v>43</v>
      </c>
      <c r="M60">
        <v>11</v>
      </c>
      <c r="N60" t="s">
        <v>43</v>
      </c>
      <c r="P60" s="1"/>
      <c r="R60" s="317"/>
      <c r="V60" s="317"/>
      <c r="W60" s="317"/>
      <c r="X60" s="317"/>
      <c r="Y60" s="317"/>
    </row>
    <row r="61" spans="1:25">
      <c r="A61">
        <v>60</v>
      </c>
      <c r="B61" t="s">
        <v>14243</v>
      </c>
      <c r="C61" t="s">
        <v>14244</v>
      </c>
      <c r="D61" t="s">
        <v>93</v>
      </c>
      <c r="E61" t="s">
        <v>7769</v>
      </c>
      <c r="F61" s="1">
        <v>45609</v>
      </c>
      <c r="G61">
        <v>11</v>
      </c>
      <c r="I61" t="s">
        <v>16353</v>
      </c>
      <c r="J61">
        <v>40058922</v>
      </c>
      <c r="K61" t="s">
        <v>267</v>
      </c>
      <c r="L61" t="s">
        <v>43</v>
      </c>
      <c r="M61">
        <v>11</v>
      </c>
      <c r="N61" t="s">
        <v>43</v>
      </c>
      <c r="P61" s="1"/>
      <c r="R61" s="317"/>
      <c r="V61" s="317"/>
      <c r="W61" s="317"/>
      <c r="X61" s="317"/>
      <c r="Y61" s="317"/>
    </row>
    <row r="62" spans="1:25">
      <c r="A62">
        <v>61</v>
      </c>
      <c r="B62" t="s">
        <v>14245</v>
      </c>
      <c r="C62" t="s">
        <v>14246</v>
      </c>
      <c r="D62" t="s">
        <v>93</v>
      </c>
      <c r="E62" t="s">
        <v>7698</v>
      </c>
      <c r="F62" s="1">
        <v>45609</v>
      </c>
      <c r="G62">
        <v>11</v>
      </c>
      <c r="I62" t="s">
        <v>16353</v>
      </c>
      <c r="J62">
        <v>40058923</v>
      </c>
      <c r="K62" t="s">
        <v>267</v>
      </c>
      <c r="L62" t="s">
        <v>43</v>
      </c>
      <c r="M62">
        <v>11</v>
      </c>
      <c r="N62">
        <v>3</v>
      </c>
      <c r="P62" s="1"/>
      <c r="R62" s="317"/>
      <c r="V62" s="317"/>
      <c r="W62" s="317"/>
      <c r="X62" s="317"/>
      <c r="Y62" s="317"/>
    </row>
    <row r="63" spans="1:25">
      <c r="A63">
        <v>62</v>
      </c>
      <c r="B63" t="s">
        <v>14247</v>
      </c>
      <c r="C63" t="s">
        <v>14248</v>
      </c>
      <c r="D63" t="s">
        <v>93</v>
      </c>
      <c r="E63" t="s">
        <v>7690</v>
      </c>
      <c r="F63" s="1">
        <v>45618</v>
      </c>
      <c r="G63">
        <v>11</v>
      </c>
      <c r="I63" t="s">
        <v>16353</v>
      </c>
      <c r="J63">
        <v>40060277</v>
      </c>
      <c r="K63" t="s">
        <v>267</v>
      </c>
      <c r="L63">
        <v>2</v>
      </c>
      <c r="M63">
        <v>11</v>
      </c>
      <c r="N63">
        <v>2</v>
      </c>
      <c r="P63" s="1">
        <v>46081</v>
      </c>
      <c r="Q63">
        <v>2</v>
      </c>
      <c r="R63" s="317">
        <v>34660</v>
      </c>
      <c r="S63">
        <v>26.2</v>
      </c>
      <c r="T63">
        <v>2</v>
      </c>
      <c r="U63">
        <v>101</v>
      </c>
      <c r="V63" s="317">
        <v>90760</v>
      </c>
      <c r="W63" s="317"/>
      <c r="X63" s="317"/>
      <c r="Y63" s="317"/>
    </row>
    <row r="64" spans="1:25">
      <c r="A64">
        <v>63</v>
      </c>
      <c r="B64" t="s">
        <v>14249</v>
      </c>
      <c r="C64" t="s">
        <v>14250</v>
      </c>
      <c r="D64" t="s">
        <v>93</v>
      </c>
      <c r="E64" t="s">
        <v>93</v>
      </c>
      <c r="F64" s="1">
        <v>45638</v>
      </c>
      <c r="G64">
        <v>12</v>
      </c>
      <c r="I64" t="s">
        <v>16353</v>
      </c>
      <c r="J64">
        <v>40062104</v>
      </c>
      <c r="K64" t="s">
        <v>267</v>
      </c>
      <c r="L64" t="s">
        <v>43</v>
      </c>
      <c r="M64">
        <v>12</v>
      </c>
      <c r="N64" t="s">
        <v>43</v>
      </c>
      <c r="P64" s="1"/>
      <c r="R64" s="317"/>
      <c r="V64" s="317"/>
      <c r="W64" s="317"/>
      <c r="X64" s="317"/>
      <c r="Y64" s="317"/>
    </row>
    <row r="65" spans="1:25">
      <c r="A65">
        <v>64</v>
      </c>
      <c r="B65" t="s">
        <v>14251</v>
      </c>
      <c r="C65" t="s">
        <v>14252</v>
      </c>
      <c r="D65" t="s">
        <v>93</v>
      </c>
      <c r="E65" t="s">
        <v>93</v>
      </c>
      <c r="F65" s="1">
        <v>45679</v>
      </c>
      <c r="G65">
        <v>1</v>
      </c>
      <c r="I65" t="s">
        <v>16353</v>
      </c>
      <c r="J65">
        <v>40066781</v>
      </c>
      <c r="K65" t="s">
        <v>6518</v>
      </c>
      <c r="L65">
        <v>5</v>
      </c>
      <c r="M65">
        <v>2</v>
      </c>
      <c r="N65">
        <v>5</v>
      </c>
      <c r="P65" s="1">
        <v>45797</v>
      </c>
      <c r="Q65">
        <v>5</v>
      </c>
      <c r="R65" s="317">
        <v>74180</v>
      </c>
      <c r="S65">
        <v>25.6</v>
      </c>
      <c r="T65">
        <v>6</v>
      </c>
      <c r="U65">
        <v>21</v>
      </c>
      <c r="V65" s="317">
        <v>143669</v>
      </c>
      <c r="W65" s="317"/>
      <c r="X65" s="317"/>
      <c r="Y65" s="317"/>
    </row>
    <row r="66" spans="1:25">
      <c r="A66">
        <v>65</v>
      </c>
      <c r="B66" t="s">
        <v>14253</v>
      </c>
      <c r="C66" t="s">
        <v>14254</v>
      </c>
      <c r="D66" t="s">
        <v>93</v>
      </c>
      <c r="E66" t="s">
        <v>93</v>
      </c>
      <c r="F66" s="1">
        <v>45679</v>
      </c>
      <c r="G66">
        <v>1</v>
      </c>
      <c r="I66" t="s">
        <v>16353</v>
      </c>
      <c r="J66">
        <v>40066831</v>
      </c>
      <c r="K66" t="s">
        <v>6518</v>
      </c>
      <c r="L66">
        <v>5</v>
      </c>
      <c r="M66">
        <v>2</v>
      </c>
      <c r="N66">
        <v>5</v>
      </c>
      <c r="P66" s="1">
        <v>45797</v>
      </c>
      <c r="Q66">
        <v>5</v>
      </c>
      <c r="R66" s="317">
        <v>83500</v>
      </c>
      <c r="S66">
        <v>25.6</v>
      </c>
      <c r="T66">
        <v>6</v>
      </c>
      <c r="U66">
        <v>21</v>
      </c>
      <c r="V66" s="317">
        <v>161703</v>
      </c>
      <c r="W66" s="317"/>
      <c r="X66" s="317"/>
      <c r="Y66" s="317"/>
    </row>
    <row r="67" spans="1:25">
      <c r="A67">
        <v>66</v>
      </c>
      <c r="B67" t="s">
        <v>14255</v>
      </c>
      <c r="C67" t="s">
        <v>14256</v>
      </c>
      <c r="D67" t="s">
        <v>93</v>
      </c>
      <c r="E67" t="s">
        <v>7704</v>
      </c>
      <c r="F67" s="1">
        <v>45707</v>
      </c>
      <c r="G67">
        <v>2</v>
      </c>
      <c r="I67" t="s">
        <v>16353</v>
      </c>
      <c r="J67">
        <v>40070246</v>
      </c>
      <c r="K67" t="s">
        <v>6518</v>
      </c>
      <c r="L67">
        <v>5</v>
      </c>
      <c r="M67">
        <v>2</v>
      </c>
      <c r="N67">
        <v>5</v>
      </c>
      <c r="P67" s="1">
        <v>45797</v>
      </c>
      <c r="Q67">
        <v>5</v>
      </c>
      <c r="R67" s="317">
        <v>112820</v>
      </c>
      <c r="S67">
        <v>25.6</v>
      </c>
      <c r="T67">
        <v>6</v>
      </c>
      <c r="U67">
        <v>21</v>
      </c>
      <c r="V67" s="317">
        <v>218565</v>
      </c>
      <c r="W67" s="317"/>
      <c r="X67" s="317"/>
      <c r="Y67" s="317"/>
    </row>
    <row r="68" spans="1:25">
      <c r="A68">
        <v>67</v>
      </c>
      <c r="B68" t="s">
        <v>14257</v>
      </c>
      <c r="C68" t="s">
        <v>14258</v>
      </c>
      <c r="D68" t="s">
        <v>93</v>
      </c>
      <c r="E68" t="s">
        <v>7721</v>
      </c>
      <c r="F68" s="1">
        <v>45707</v>
      </c>
      <c r="G68">
        <v>2</v>
      </c>
      <c r="I68" t="s">
        <v>16353</v>
      </c>
      <c r="J68">
        <v>40070241</v>
      </c>
      <c r="K68" t="s">
        <v>6518</v>
      </c>
      <c r="L68">
        <v>6</v>
      </c>
      <c r="M68">
        <v>2</v>
      </c>
      <c r="N68">
        <v>6</v>
      </c>
      <c r="P68" s="1">
        <v>45834</v>
      </c>
      <c r="Q68">
        <v>6</v>
      </c>
      <c r="R68" s="317">
        <v>344000</v>
      </c>
      <c r="S68">
        <v>25.6</v>
      </c>
      <c r="T68">
        <v>6</v>
      </c>
      <c r="U68">
        <v>21</v>
      </c>
      <c r="V68" s="317">
        <v>543250</v>
      </c>
      <c r="W68" s="317"/>
      <c r="X68" s="317"/>
      <c r="Y68" s="317"/>
    </row>
    <row r="69" spans="1:25">
      <c r="A69">
        <v>68</v>
      </c>
      <c r="B69" t="s">
        <v>14259</v>
      </c>
      <c r="C69" t="s">
        <v>14260</v>
      </c>
      <c r="D69" t="s">
        <v>93</v>
      </c>
      <c r="E69" t="s">
        <v>7721</v>
      </c>
      <c r="F69" s="1">
        <v>45707</v>
      </c>
      <c r="G69">
        <v>2</v>
      </c>
      <c r="I69" t="s">
        <v>16353</v>
      </c>
      <c r="J69">
        <v>40070188</v>
      </c>
      <c r="K69" t="s">
        <v>6518</v>
      </c>
      <c r="L69">
        <v>5</v>
      </c>
      <c r="M69">
        <v>2</v>
      </c>
      <c r="N69">
        <v>5</v>
      </c>
      <c r="P69" s="1">
        <v>45797</v>
      </c>
      <c r="Q69">
        <v>5</v>
      </c>
      <c r="R69" s="317">
        <v>116660</v>
      </c>
      <c r="S69">
        <v>25.6</v>
      </c>
      <c r="T69">
        <v>6</v>
      </c>
      <c r="U69">
        <v>21</v>
      </c>
      <c r="V69" s="317">
        <v>225938</v>
      </c>
      <c r="W69" s="317"/>
      <c r="X69" s="317"/>
      <c r="Y69" s="317"/>
    </row>
    <row r="70" spans="1:25">
      <c r="A70">
        <v>69</v>
      </c>
      <c r="B70" t="s">
        <v>14261</v>
      </c>
      <c r="C70" t="s">
        <v>14262</v>
      </c>
      <c r="D70" t="s">
        <v>93</v>
      </c>
      <c r="E70" t="s">
        <v>7698</v>
      </c>
      <c r="F70" s="1">
        <v>45707</v>
      </c>
      <c r="G70">
        <v>2</v>
      </c>
      <c r="I70" t="s">
        <v>16353</v>
      </c>
      <c r="J70">
        <v>40070433</v>
      </c>
      <c r="K70" t="s">
        <v>6518</v>
      </c>
      <c r="L70">
        <v>5</v>
      </c>
      <c r="M70">
        <v>2</v>
      </c>
      <c r="N70">
        <v>5</v>
      </c>
      <c r="P70" s="1">
        <v>45797</v>
      </c>
      <c r="Q70">
        <v>5</v>
      </c>
      <c r="R70" s="317">
        <v>134530</v>
      </c>
      <c r="S70">
        <v>25.6</v>
      </c>
      <c r="T70">
        <v>6</v>
      </c>
      <c r="U70">
        <v>21</v>
      </c>
      <c r="V70" s="317">
        <v>250216</v>
      </c>
      <c r="W70" s="317"/>
      <c r="X70" s="317"/>
      <c r="Y70" s="317"/>
    </row>
    <row r="71" spans="1:25">
      <c r="A71">
        <v>70</v>
      </c>
      <c r="B71" t="s">
        <v>14263</v>
      </c>
      <c r="C71" t="s">
        <v>14264</v>
      </c>
      <c r="D71" t="s">
        <v>93</v>
      </c>
      <c r="E71" t="s">
        <v>7698</v>
      </c>
      <c r="F71" s="1">
        <v>45707</v>
      </c>
      <c r="G71">
        <v>2</v>
      </c>
      <c r="I71" t="s">
        <v>16353</v>
      </c>
      <c r="J71">
        <v>40070424</v>
      </c>
      <c r="K71" t="s">
        <v>6518</v>
      </c>
      <c r="L71">
        <v>5</v>
      </c>
      <c r="M71">
        <v>2</v>
      </c>
      <c r="N71">
        <v>5</v>
      </c>
      <c r="P71" s="1">
        <v>45797</v>
      </c>
      <c r="Q71">
        <v>5</v>
      </c>
      <c r="R71" s="317">
        <v>114720</v>
      </c>
      <c r="S71">
        <v>25.6</v>
      </c>
      <c r="T71">
        <v>6</v>
      </c>
      <c r="U71">
        <v>21</v>
      </c>
      <c r="V71" s="317">
        <v>222206</v>
      </c>
      <c r="W71" s="317"/>
      <c r="X71" s="317"/>
      <c r="Y71" s="317"/>
    </row>
    <row r="72" spans="1:25">
      <c r="A72">
        <v>71</v>
      </c>
      <c r="B72" t="s">
        <v>14265</v>
      </c>
      <c r="C72" t="s">
        <v>14266</v>
      </c>
      <c r="D72" t="s">
        <v>93</v>
      </c>
      <c r="E72" t="s">
        <v>93</v>
      </c>
      <c r="F72" s="1">
        <v>45707</v>
      </c>
      <c r="G72">
        <v>2</v>
      </c>
      <c r="I72" t="s">
        <v>16353</v>
      </c>
      <c r="J72">
        <v>40070403</v>
      </c>
      <c r="K72" t="s">
        <v>6518</v>
      </c>
      <c r="L72">
        <v>6</v>
      </c>
      <c r="M72">
        <v>2</v>
      </c>
      <c r="N72">
        <v>6</v>
      </c>
      <c r="P72" s="1">
        <v>45834</v>
      </c>
      <c r="Q72">
        <v>6</v>
      </c>
      <c r="R72" s="317">
        <v>279000</v>
      </c>
      <c r="S72">
        <v>25.6</v>
      </c>
      <c r="T72">
        <v>6</v>
      </c>
      <c r="U72">
        <v>21</v>
      </c>
      <c r="V72" s="317">
        <v>440201</v>
      </c>
      <c r="W72" s="317"/>
      <c r="X72" s="317"/>
      <c r="Y72" s="317"/>
    </row>
    <row r="73" spans="1:25">
      <c r="A73">
        <v>72</v>
      </c>
      <c r="B73" t="s">
        <v>14267</v>
      </c>
      <c r="C73" t="s">
        <v>14268</v>
      </c>
      <c r="D73" t="s">
        <v>93</v>
      </c>
      <c r="E73" t="s">
        <v>7704</v>
      </c>
      <c r="F73" s="1">
        <v>45707</v>
      </c>
      <c r="G73">
        <v>2</v>
      </c>
      <c r="I73" t="s">
        <v>16353</v>
      </c>
      <c r="J73">
        <v>40070391</v>
      </c>
      <c r="K73" t="s">
        <v>6518</v>
      </c>
      <c r="L73">
        <v>5</v>
      </c>
      <c r="M73">
        <v>2</v>
      </c>
      <c r="N73">
        <v>5</v>
      </c>
      <c r="P73" s="1">
        <v>45797</v>
      </c>
      <c r="Q73">
        <v>5</v>
      </c>
      <c r="R73" s="317">
        <v>118820</v>
      </c>
      <c r="S73">
        <v>25.6</v>
      </c>
      <c r="T73">
        <v>6</v>
      </c>
      <c r="U73">
        <v>21</v>
      </c>
      <c r="V73" s="317">
        <v>230177</v>
      </c>
      <c r="W73" s="317"/>
      <c r="X73" s="317"/>
      <c r="Y73" s="317"/>
    </row>
    <row r="74" spans="1:25">
      <c r="A74">
        <v>73</v>
      </c>
      <c r="B74" t="s">
        <v>14269</v>
      </c>
      <c r="C74" t="s">
        <v>14270</v>
      </c>
      <c r="D74" t="s">
        <v>93</v>
      </c>
      <c r="E74" t="s">
        <v>9300</v>
      </c>
      <c r="F74" s="1">
        <v>45707</v>
      </c>
      <c r="G74">
        <v>2</v>
      </c>
      <c r="I74" t="s">
        <v>16353</v>
      </c>
      <c r="J74">
        <v>40070390</v>
      </c>
      <c r="K74" t="s">
        <v>6518</v>
      </c>
      <c r="L74">
        <v>5</v>
      </c>
      <c r="M74">
        <v>2</v>
      </c>
      <c r="N74">
        <v>5</v>
      </c>
      <c r="P74" s="1">
        <v>45797</v>
      </c>
      <c r="Q74">
        <v>5</v>
      </c>
      <c r="R74" s="317">
        <v>85660</v>
      </c>
      <c r="S74">
        <v>25.6</v>
      </c>
      <c r="T74">
        <v>6</v>
      </c>
      <c r="U74">
        <v>21</v>
      </c>
      <c r="V74" s="317">
        <v>216070</v>
      </c>
      <c r="W74" s="317"/>
      <c r="X74" s="317"/>
      <c r="Y74" s="317"/>
    </row>
    <row r="75" spans="1:25">
      <c r="A75">
        <v>74</v>
      </c>
      <c r="B75" t="s">
        <v>14271</v>
      </c>
      <c r="C75" t="s">
        <v>14272</v>
      </c>
      <c r="D75" t="s">
        <v>93</v>
      </c>
      <c r="E75" t="s">
        <v>7704</v>
      </c>
      <c r="F75" s="1">
        <v>45707</v>
      </c>
      <c r="G75">
        <v>2</v>
      </c>
      <c r="I75" t="s">
        <v>16353</v>
      </c>
      <c r="J75">
        <v>40070258</v>
      </c>
      <c r="K75" t="s">
        <v>267</v>
      </c>
      <c r="L75">
        <v>6</v>
      </c>
      <c r="M75">
        <v>2</v>
      </c>
      <c r="N75">
        <v>5</v>
      </c>
      <c r="P75" s="1">
        <v>45833</v>
      </c>
      <c r="Q75">
        <v>6</v>
      </c>
      <c r="R75" s="317">
        <v>183210</v>
      </c>
      <c r="S75">
        <v>25.6</v>
      </c>
      <c r="T75">
        <v>6</v>
      </c>
      <c r="U75">
        <v>21</v>
      </c>
      <c r="V75" s="317">
        <v>290378</v>
      </c>
      <c r="W75" s="317"/>
      <c r="X75" s="317"/>
      <c r="Y75" s="317"/>
    </row>
    <row r="76" spans="1:25">
      <c r="A76">
        <v>75</v>
      </c>
      <c r="B76" t="s">
        <v>14273</v>
      </c>
      <c r="C76" t="s">
        <v>14274</v>
      </c>
      <c r="D76" t="s">
        <v>93</v>
      </c>
      <c r="E76" t="s">
        <v>93</v>
      </c>
      <c r="F76" s="1">
        <v>45707</v>
      </c>
      <c r="G76">
        <v>2</v>
      </c>
      <c r="I76" t="s">
        <v>16353</v>
      </c>
      <c r="J76">
        <v>40070238</v>
      </c>
      <c r="K76" t="s">
        <v>267</v>
      </c>
      <c r="L76">
        <v>6</v>
      </c>
      <c r="M76">
        <v>2</v>
      </c>
      <c r="N76">
        <v>5</v>
      </c>
      <c r="P76" s="1">
        <v>45833</v>
      </c>
      <c r="Q76">
        <v>6</v>
      </c>
      <c r="R76" s="317">
        <v>43720</v>
      </c>
      <c r="S76">
        <v>25.6</v>
      </c>
      <c r="T76">
        <v>6</v>
      </c>
      <c r="U76">
        <v>21</v>
      </c>
      <c r="V76" s="317">
        <v>84672</v>
      </c>
      <c r="W76" s="317"/>
      <c r="X76" s="317"/>
      <c r="Y76" s="317"/>
    </row>
    <row r="77" spans="1:25">
      <c r="A77">
        <v>76</v>
      </c>
      <c r="B77" t="s">
        <v>14275</v>
      </c>
      <c r="C77" t="s">
        <v>14276</v>
      </c>
      <c r="D77" t="s">
        <v>93</v>
      </c>
      <c r="E77" t="s">
        <v>7800</v>
      </c>
      <c r="F77" s="1">
        <v>45707</v>
      </c>
      <c r="G77">
        <v>2</v>
      </c>
      <c r="I77" t="s">
        <v>16353</v>
      </c>
      <c r="J77">
        <v>40070217</v>
      </c>
      <c r="K77" t="s">
        <v>267</v>
      </c>
      <c r="L77">
        <v>5</v>
      </c>
      <c r="M77">
        <v>2</v>
      </c>
      <c r="N77">
        <v>5</v>
      </c>
      <c r="P77" s="1">
        <v>45797</v>
      </c>
      <c r="Q77">
        <v>5</v>
      </c>
      <c r="R77" s="317">
        <v>59770</v>
      </c>
      <c r="S77">
        <v>25.6</v>
      </c>
      <c r="T77">
        <v>6</v>
      </c>
      <c r="U77">
        <v>21</v>
      </c>
      <c r="V77" s="317">
        <v>115063</v>
      </c>
      <c r="W77" s="317"/>
      <c r="X77" s="317"/>
      <c r="Y77" s="317"/>
    </row>
    <row r="78" spans="1:25">
      <c r="A78">
        <v>77</v>
      </c>
      <c r="B78" t="s">
        <v>14277</v>
      </c>
      <c r="C78" t="s">
        <v>14278</v>
      </c>
      <c r="D78" t="s">
        <v>93</v>
      </c>
      <c r="E78" t="s">
        <v>7668</v>
      </c>
      <c r="F78" s="1">
        <v>45707</v>
      </c>
      <c r="G78">
        <v>2</v>
      </c>
      <c r="I78" t="s">
        <v>16353</v>
      </c>
      <c r="J78">
        <v>40070208</v>
      </c>
      <c r="K78" t="s">
        <v>267</v>
      </c>
      <c r="L78">
        <v>5</v>
      </c>
      <c r="M78">
        <v>2</v>
      </c>
      <c r="N78">
        <v>5</v>
      </c>
      <c r="P78" s="1">
        <v>45797</v>
      </c>
      <c r="Q78">
        <v>5</v>
      </c>
      <c r="R78" s="317">
        <v>64840</v>
      </c>
      <c r="S78">
        <v>25.6</v>
      </c>
      <c r="T78">
        <v>6</v>
      </c>
      <c r="U78">
        <v>21</v>
      </c>
      <c r="V78" s="317">
        <v>125590</v>
      </c>
      <c r="W78" s="317"/>
      <c r="X78" s="317"/>
      <c r="Y78" s="317"/>
    </row>
    <row r="79" spans="1:25">
      <c r="A79">
        <v>78</v>
      </c>
      <c r="B79" t="s">
        <v>14279</v>
      </c>
      <c r="C79" t="s">
        <v>14280</v>
      </c>
      <c r="D79" t="s">
        <v>93</v>
      </c>
      <c r="E79" t="s">
        <v>9300</v>
      </c>
      <c r="F79" s="1">
        <v>45707</v>
      </c>
      <c r="G79">
        <v>2</v>
      </c>
      <c r="I79" t="s">
        <v>16353</v>
      </c>
      <c r="J79">
        <v>40070199</v>
      </c>
      <c r="K79" t="s">
        <v>267</v>
      </c>
      <c r="L79">
        <v>6</v>
      </c>
      <c r="M79">
        <v>2</v>
      </c>
      <c r="N79">
        <v>5</v>
      </c>
      <c r="P79" s="1">
        <v>45833</v>
      </c>
      <c r="Q79">
        <v>6</v>
      </c>
      <c r="R79" s="317">
        <v>426620</v>
      </c>
      <c r="S79">
        <v>25.6</v>
      </c>
      <c r="T79">
        <v>6</v>
      </c>
      <c r="U79">
        <v>21</v>
      </c>
      <c r="V79" s="317">
        <v>1070856</v>
      </c>
      <c r="W79" s="317"/>
      <c r="X79" s="317"/>
      <c r="Y79" s="317"/>
    </row>
    <row r="80" spans="1:25">
      <c r="A80">
        <v>79</v>
      </c>
      <c r="B80" t="s">
        <v>14281</v>
      </c>
      <c r="C80" t="s">
        <v>14282</v>
      </c>
      <c r="D80" t="s">
        <v>93</v>
      </c>
      <c r="E80" t="s">
        <v>6259</v>
      </c>
      <c r="F80" s="1">
        <v>45707</v>
      </c>
      <c r="G80">
        <v>2</v>
      </c>
      <c r="I80" t="s">
        <v>16353</v>
      </c>
      <c r="J80">
        <v>40070429</v>
      </c>
      <c r="K80" t="s">
        <v>267</v>
      </c>
      <c r="L80">
        <v>5</v>
      </c>
      <c r="M80">
        <v>2</v>
      </c>
      <c r="N80">
        <v>5</v>
      </c>
      <c r="P80" s="1">
        <v>45833</v>
      </c>
      <c r="Q80">
        <v>6</v>
      </c>
      <c r="R80" s="317">
        <v>91280</v>
      </c>
      <c r="S80">
        <v>25.6</v>
      </c>
      <c r="T80">
        <v>6</v>
      </c>
      <c r="U80">
        <v>21</v>
      </c>
      <c r="V80" s="317">
        <v>176801</v>
      </c>
      <c r="W80" s="317"/>
      <c r="X80" s="317"/>
      <c r="Y80" s="317"/>
    </row>
    <row r="81" spans="1:25">
      <c r="A81">
        <v>80</v>
      </c>
      <c r="B81" t="s">
        <v>14283</v>
      </c>
      <c r="C81" t="s">
        <v>14284</v>
      </c>
      <c r="D81" t="s">
        <v>93</v>
      </c>
      <c r="E81" t="s">
        <v>7698</v>
      </c>
      <c r="F81" s="1">
        <v>45707</v>
      </c>
      <c r="G81">
        <v>2</v>
      </c>
      <c r="I81" t="s">
        <v>16353</v>
      </c>
      <c r="J81">
        <v>40070392</v>
      </c>
      <c r="K81" t="s">
        <v>267</v>
      </c>
      <c r="L81">
        <v>5</v>
      </c>
      <c r="M81">
        <v>2</v>
      </c>
      <c r="N81">
        <v>5</v>
      </c>
      <c r="P81" s="1">
        <v>45797</v>
      </c>
      <c r="Q81">
        <v>5</v>
      </c>
      <c r="R81" s="317">
        <v>54060</v>
      </c>
      <c r="S81">
        <v>25.6</v>
      </c>
      <c r="T81">
        <v>6</v>
      </c>
      <c r="U81">
        <v>21</v>
      </c>
      <c r="V81" s="317">
        <v>104685</v>
      </c>
      <c r="W81" s="317"/>
      <c r="X81" s="317"/>
      <c r="Y81" s="317"/>
    </row>
    <row r="82" spans="1:25">
      <c r="A82">
        <v>81</v>
      </c>
      <c r="B82" t="s">
        <v>14285</v>
      </c>
      <c r="C82" t="s">
        <v>9349</v>
      </c>
      <c r="D82" t="s">
        <v>93</v>
      </c>
      <c r="E82" t="s">
        <v>7690</v>
      </c>
      <c r="F82" s="1"/>
      <c r="G82" t="s">
        <v>43</v>
      </c>
      <c r="I82" t="s">
        <v>43</v>
      </c>
      <c r="L82" t="s">
        <v>43</v>
      </c>
      <c r="N82" t="s">
        <v>43</v>
      </c>
      <c r="P82" s="1"/>
      <c r="R82" s="317"/>
      <c r="V82" s="317"/>
      <c r="W82" s="317"/>
      <c r="X82" s="317"/>
      <c r="Y82" s="317"/>
    </row>
    <row r="83" spans="1:25">
      <c r="A83">
        <v>82</v>
      </c>
      <c r="B83" t="s">
        <v>14286</v>
      </c>
      <c r="C83" t="s">
        <v>14287</v>
      </c>
      <c r="D83" t="s">
        <v>93</v>
      </c>
      <c r="E83" t="s">
        <v>7698</v>
      </c>
      <c r="F83" s="1">
        <v>45729</v>
      </c>
      <c r="G83">
        <v>3</v>
      </c>
      <c r="I83" t="s">
        <v>16353</v>
      </c>
      <c r="J83">
        <v>40073291</v>
      </c>
      <c r="K83" t="s">
        <v>267</v>
      </c>
      <c r="L83">
        <v>5</v>
      </c>
      <c r="M83">
        <v>3</v>
      </c>
      <c r="N83">
        <v>5</v>
      </c>
      <c r="P83" s="1">
        <v>45797</v>
      </c>
      <c r="Q83">
        <v>5</v>
      </c>
      <c r="R83" s="317">
        <v>76790</v>
      </c>
      <c r="S83">
        <v>25.6</v>
      </c>
      <c r="T83">
        <v>6</v>
      </c>
      <c r="U83">
        <v>21</v>
      </c>
      <c r="V83" s="317">
        <v>148011</v>
      </c>
      <c r="W83" s="317"/>
      <c r="X83" s="317"/>
      <c r="Y83" s="317"/>
    </row>
    <row r="84" spans="1:25">
      <c r="A84">
        <v>83</v>
      </c>
      <c r="B84" t="s">
        <v>14288</v>
      </c>
      <c r="C84" t="s">
        <v>14289</v>
      </c>
      <c r="D84" t="s">
        <v>93</v>
      </c>
      <c r="E84" t="s">
        <v>14290</v>
      </c>
      <c r="F84" s="1">
        <v>45729</v>
      </c>
      <c r="G84">
        <v>3</v>
      </c>
      <c r="I84" t="s">
        <v>16353</v>
      </c>
      <c r="J84">
        <v>40073286</v>
      </c>
      <c r="K84" t="s">
        <v>267</v>
      </c>
      <c r="L84">
        <v>7</v>
      </c>
      <c r="M84">
        <v>3</v>
      </c>
      <c r="N84">
        <v>7</v>
      </c>
      <c r="P84" s="1">
        <v>45867</v>
      </c>
      <c r="Q84">
        <v>7</v>
      </c>
      <c r="R84" s="317">
        <v>77100</v>
      </c>
      <c r="S84">
        <v>25.7</v>
      </c>
      <c r="T84">
        <v>7</v>
      </c>
      <c r="U84">
        <v>21</v>
      </c>
      <c r="V84" s="317">
        <v>124314</v>
      </c>
      <c r="W84" s="317"/>
      <c r="X84" s="317"/>
      <c r="Y84" s="317"/>
    </row>
    <row r="85" spans="1:25">
      <c r="A85">
        <v>84</v>
      </c>
      <c r="B85" t="s">
        <v>14291</v>
      </c>
      <c r="C85" t="s">
        <v>14292</v>
      </c>
      <c r="D85" t="s">
        <v>93</v>
      </c>
      <c r="E85" t="s">
        <v>7800</v>
      </c>
      <c r="F85" s="1">
        <v>45729</v>
      </c>
      <c r="G85">
        <v>3</v>
      </c>
      <c r="I85" t="s">
        <v>16353</v>
      </c>
      <c r="J85">
        <v>40073277</v>
      </c>
      <c r="K85" t="s">
        <v>267</v>
      </c>
      <c r="L85">
        <v>7</v>
      </c>
      <c r="M85">
        <v>3</v>
      </c>
      <c r="N85">
        <v>6</v>
      </c>
      <c r="P85" s="1">
        <v>45833</v>
      </c>
      <c r="Q85">
        <v>6</v>
      </c>
      <c r="R85" s="317">
        <v>40020</v>
      </c>
      <c r="S85">
        <v>25.7</v>
      </c>
      <c r="T85">
        <v>7</v>
      </c>
      <c r="U85">
        <v>21</v>
      </c>
      <c r="V85" s="317">
        <v>77498</v>
      </c>
      <c r="W85" s="317"/>
      <c r="X85" s="317"/>
      <c r="Y85" s="317"/>
    </row>
    <row r="86" spans="1:25">
      <c r="A86">
        <v>85</v>
      </c>
      <c r="B86" t="s">
        <v>14293</v>
      </c>
      <c r="C86" t="s">
        <v>14294</v>
      </c>
      <c r="D86" t="s">
        <v>93</v>
      </c>
      <c r="E86" t="s">
        <v>7668</v>
      </c>
      <c r="F86" s="1">
        <v>45729</v>
      </c>
      <c r="G86">
        <v>3</v>
      </c>
      <c r="I86" t="s">
        <v>16353</v>
      </c>
      <c r="J86">
        <v>40073243</v>
      </c>
      <c r="K86" t="s">
        <v>267</v>
      </c>
      <c r="L86">
        <v>7</v>
      </c>
      <c r="M86">
        <v>3</v>
      </c>
      <c r="N86">
        <v>6</v>
      </c>
      <c r="P86" s="1">
        <v>45867</v>
      </c>
      <c r="Q86">
        <v>7</v>
      </c>
      <c r="R86" s="317">
        <v>79915</v>
      </c>
      <c r="S86">
        <v>25.7</v>
      </c>
      <c r="T86">
        <v>7</v>
      </c>
      <c r="U86">
        <v>21</v>
      </c>
      <c r="V86" s="317">
        <v>128747</v>
      </c>
      <c r="W86" s="317"/>
      <c r="X86" s="317"/>
      <c r="Y86" s="317"/>
    </row>
    <row r="87" spans="1:25">
      <c r="A87">
        <v>86</v>
      </c>
      <c r="B87" t="s">
        <v>14295</v>
      </c>
      <c r="C87" t="s">
        <v>14296</v>
      </c>
      <c r="D87" t="s">
        <v>93</v>
      </c>
      <c r="E87" t="s">
        <v>7668</v>
      </c>
      <c r="F87" s="1">
        <v>45729</v>
      </c>
      <c r="G87">
        <v>3</v>
      </c>
      <c r="I87" t="s">
        <v>16353</v>
      </c>
      <c r="J87">
        <v>40073238</v>
      </c>
      <c r="K87" t="s">
        <v>267</v>
      </c>
      <c r="L87">
        <v>6</v>
      </c>
      <c r="M87">
        <v>3</v>
      </c>
      <c r="N87">
        <v>6</v>
      </c>
      <c r="P87" s="1">
        <v>45833</v>
      </c>
      <c r="Q87">
        <v>6</v>
      </c>
      <c r="R87" s="317">
        <v>41660</v>
      </c>
      <c r="S87">
        <v>25.6</v>
      </c>
      <c r="T87">
        <v>6</v>
      </c>
      <c r="U87">
        <v>21</v>
      </c>
      <c r="V87" s="317">
        <v>80663</v>
      </c>
      <c r="W87" s="317"/>
      <c r="X87" s="317"/>
      <c r="Y87" s="317"/>
    </row>
    <row r="88" spans="1:25">
      <c r="A88">
        <v>87</v>
      </c>
      <c r="B88" t="s">
        <v>14297</v>
      </c>
      <c r="C88" t="s">
        <v>14298</v>
      </c>
      <c r="D88" t="s">
        <v>93</v>
      </c>
      <c r="E88" t="s">
        <v>93</v>
      </c>
      <c r="F88" s="1">
        <v>45729</v>
      </c>
      <c r="G88">
        <v>3</v>
      </c>
      <c r="I88" t="s">
        <v>16353</v>
      </c>
      <c r="J88">
        <v>40073127</v>
      </c>
      <c r="K88" t="s">
        <v>267</v>
      </c>
      <c r="L88">
        <v>5</v>
      </c>
      <c r="M88">
        <v>3</v>
      </c>
      <c r="N88">
        <v>5</v>
      </c>
      <c r="P88" s="1">
        <v>45797</v>
      </c>
      <c r="Q88">
        <v>5</v>
      </c>
      <c r="R88" s="317">
        <v>28660</v>
      </c>
      <c r="S88">
        <v>25.6</v>
      </c>
      <c r="T88">
        <v>6</v>
      </c>
      <c r="U88">
        <v>21</v>
      </c>
      <c r="V88" s="317">
        <v>55503</v>
      </c>
      <c r="W88" s="317"/>
      <c r="X88" s="317"/>
      <c r="Y88" s="317"/>
    </row>
    <row r="89" spans="1:25">
      <c r="A89">
        <v>88</v>
      </c>
      <c r="B89" t="s">
        <v>14299</v>
      </c>
      <c r="C89" t="s">
        <v>14300</v>
      </c>
      <c r="D89" t="s">
        <v>93</v>
      </c>
      <c r="E89" t="s">
        <v>7883</v>
      </c>
      <c r="F89" s="1">
        <v>45729</v>
      </c>
      <c r="G89">
        <v>3</v>
      </c>
      <c r="I89" t="s">
        <v>16353</v>
      </c>
      <c r="J89">
        <v>40073035</v>
      </c>
      <c r="K89" t="s">
        <v>267</v>
      </c>
      <c r="L89">
        <v>7</v>
      </c>
      <c r="M89">
        <v>3</v>
      </c>
      <c r="N89">
        <v>6</v>
      </c>
      <c r="P89" s="1">
        <v>45833</v>
      </c>
      <c r="Q89">
        <v>6</v>
      </c>
      <c r="R89" s="317">
        <v>37340</v>
      </c>
      <c r="S89">
        <v>25.7</v>
      </c>
      <c r="T89">
        <v>7</v>
      </c>
      <c r="U89">
        <v>21</v>
      </c>
      <c r="V89" s="317">
        <v>72307</v>
      </c>
      <c r="W89" s="317"/>
      <c r="X89" s="317"/>
      <c r="Y89" s="317"/>
    </row>
    <row r="90" spans="1:25">
      <c r="A90">
        <v>89</v>
      </c>
      <c r="B90" t="s">
        <v>14301</v>
      </c>
      <c r="C90" t="s">
        <v>14302</v>
      </c>
      <c r="D90" t="s">
        <v>93</v>
      </c>
      <c r="E90" t="s">
        <v>7668</v>
      </c>
      <c r="F90" s="1">
        <v>45729</v>
      </c>
      <c r="G90">
        <v>3</v>
      </c>
      <c r="I90" t="s">
        <v>16353</v>
      </c>
      <c r="J90">
        <v>40073294</v>
      </c>
      <c r="K90" t="s">
        <v>267</v>
      </c>
      <c r="L90">
        <v>6</v>
      </c>
      <c r="M90">
        <v>3</v>
      </c>
      <c r="N90">
        <v>6</v>
      </c>
      <c r="P90" s="1">
        <v>45833</v>
      </c>
      <c r="Q90">
        <v>6</v>
      </c>
      <c r="R90" s="317">
        <v>43720</v>
      </c>
      <c r="S90">
        <v>25.6</v>
      </c>
      <c r="T90">
        <v>6</v>
      </c>
      <c r="U90">
        <v>21</v>
      </c>
      <c r="V90" s="317">
        <v>84671</v>
      </c>
      <c r="W90" s="317"/>
      <c r="X90" s="317"/>
      <c r="Y90" s="317"/>
    </row>
    <row r="91" spans="1:25">
      <c r="A91">
        <v>90</v>
      </c>
      <c r="B91" t="s">
        <v>14303</v>
      </c>
      <c r="C91" t="s">
        <v>14304</v>
      </c>
      <c r="D91" t="s">
        <v>93</v>
      </c>
      <c r="E91" t="s">
        <v>7668</v>
      </c>
      <c r="F91" s="1">
        <v>45729</v>
      </c>
      <c r="G91">
        <v>3</v>
      </c>
      <c r="I91" t="s">
        <v>16353</v>
      </c>
      <c r="J91">
        <v>40073280</v>
      </c>
      <c r="K91" t="s">
        <v>267</v>
      </c>
      <c r="L91">
        <v>5</v>
      </c>
      <c r="M91">
        <v>3</v>
      </c>
      <c r="N91">
        <v>5</v>
      </c>
      <c r="P91" s="1">
        <v>45797</v>
      </c>
      <c r="Q91">
        <v>5</v>
      </c>
      <c r="R91" s="317">
        <v>44700</v>
      </c>
      <c r="S91">
        <v>25.6</v>
      </c>
      <c r="T91">
        <v>6</v>
      </c>
      <c r="U91">
        <v>21</v>
      </c>
      <c r="V91" s="317">
        <v>86561</v>
      </c>
      <c r="W91" s="317"/>
      <c r="X91" s="317"/>
      <c r="Y91" s="317"/>
    </row>
    <row r="92" spans="1:25">
      <c r="A92">
        <v>91</v>
      </c>
      <c r="B92" t="s">
        <v>14305</v>
      </c>
      <c r="C92" t="s">
        <v>14306</v>
      </c>
      <c r="D92" t="s">
        <v>93</v>
      </c>
      <c r="E92" t="s">
        <v>7800</v>
      </c>
      <c r="F92" s="1">
        <v>45729</v>
      </c>
      <c r="G92">
        <v>3</v>
      </c>
      <c r="I92" t="s">
        <v>16353</v>
      </c>
      <c r="J92">
        <v>40073276</v>
      </c>
      <c r="K92" t="s">
        <v>267</v>
      </c>
      <c r="L92">
        <v>7</v>
      </c>
      <c r="M92">
        <v>3</v>
      </c>
      <c r="N92">
        <v>6</v>
      </c>
      <c r="P92" s="1">
        <v>45833</v>
      </c>
      <c r="Q92">
        <v>6</v>
      </c>
      <c r="R92" s="317">
        <v>34300</v>
      </c>
      <c r="S92">
        <v>25.7</v>
      </c>
      <c r="T92">
        <v>7</v>
      </c>
      <c r="U92">
        <v>21</v>
      </c>
      <c r="V92" s="317">
        <v>66409</v>
      </c>
      <c r="W92" s="317"/>
      <c r="X92" s="317"/>
      <c r="Y92" s="317"/>
    </row>
    <row r="93" spans="1:25">
      <c r="A93">
        <v>92</v>
      </c>
      <c r="B93" t="s">
        <v>14307</v>
      </c>
      <c r="C93" t="s">
        <v>14308</v>
      </c>
      <c r="D93" t="s">
        <v>93</v>
      </c>
      <c r="E93" t="s">
        <v>7698</v>
      </c>
      <c r="F93" s="1">
        <v>45729</v>
      </c>
      <c r="G93">
        <v>3</v>
      </c>
      <c r="I93" t="s">
        <v>16353</v>
      </c>
      <c r="J93">
        <v>40073274</v>
      </c>
      <c r="K93" t="s">
        <v>267</v>
      </c>
      <c r="L93">
        <v>5</v>
      </c>
      <c r="M93">
        <v>3</v>
      </c>
      <c r="N93">
        <v>5</v>
      </c>
      <c r="P93" s="1">
        <v>45797</v>
      </c>
      <c r="Q93">
        <v>5</v>
      </c>
      <c r="R93" s="317">
        <v>30980</v>
      </c>
      <c r="S93">
        <v>25.6</v>
      </c>
      <c r="T93">
        <v>6</v>
      </c>
      <c r="U93">
        <v>21</v>
      </c>
      <c r="V93" s="317">
        <v>59988</v>
      </c>
      <c r="W93" s="317"/>
      <c r="X93" s="317"/>
      <c r="Y93" s="317"/>
    </row>
    <row r="94" spans="1:25">
      <c r="A94">
        <v>93</v>
      </c>
      <c r="B94" t="s">
        <v>14309</v>
      </c>
      <c r="C94" t="s">
        <v>14310</v>
      </c>
      <c r="D94" t="s">
        <v>93</v>
      </c>
      <c r="E94" t="s">
        <v>93</v>
      </c>
      <c r="F94" s="1">
        <v>45729</v>
      </c>
      <c r="G94">
        <v>3</v>
      </c>
      <c r="I94" t="s">
        <v>16353</v>
      </c>
      <c r="J94">
        <v>40073269</v>
      </c>
      <c r="K94" t="s">
        <v>267</v>
      </c>
      <c r="L94">
        <v>5</v>
      </c>
      <c r="M94">
        <v>3</v>
      </c>
      <c r="N94">
        <v>5</v>
      </c>
      <c r="P94" s="1">
        <v>45797</v>
      </c>
      <c r="Q94">
        <v>5</v>
      </c>
      <c r="R94" s="317">
        <v>130440</v>
      </c>
      <c r="S94">
        <v>25.6</v>
      </c>
      <c r="T94">
        <v>6</v>
      </c>
      <c r="U94">
        <v>21</v>
      </c>
      <c r="V94" s="317">
        <v>252649</v>
      </c>
      <c r="W94" s="317"/>
      <c r="X94" s="317"/>
      <c r="Y94" s="317"/>
    </row>
    <row r="95" spans="1:25">
      <c r="A95">
        <v>94</v>
      </c>
      <c r="B95" t="s">
        <v>14311</v>
      </c>
      <c r="C95" t="s">
        <v>14312</v>
      </c>
      <c r="D95" t="s">
        <v>93</v>
      </c>
      <c r="E95" t="s">
        <v>7721</v>
      </c>
      <c r="F95" s="1">
        <v>45729</v>
      </c>
      <c r="G95">
        <v>3</v>
      </c>
      <c r="I95" t="s">
        <v>16353</v>
      </c>
      <c r="J95">
        <v>40073258</v>
      </c>
      <c r="K95" t="s">
        <v>267</v>
      </c>
      <c r="L95">
        <v>7</v>
      </c>
      <c r="M95">
        <v>3</v>
      </c>
      <c r="N95">
        <v>7</v>
      </c>
      <c r="P95" s="1">
        <v>45867</v>
      </c>
      <c r="Q95">
        <v>7</v>
      </c>
      <c r="R95" s="317">
        <v>26980</v>
      </c>
      <c r="S95">
        <v>25.7</v>
      </c>
      <c r="T95">
        <v>7</v>
      </c>
      <c r="U95">
        <v>21</v>
      </c>
      <c r="V95" s="317">
        <v>52246</v>
      </c>
      <c r="W95" s="317"/>
      <c r="X95" s="317"/>
      <c r="Y95" s="317"/>
    </row>
    <row r="96" spans="1:25">
      <c r="A96">
        <v>95</v>
      </c>
      <c r="B96" t="s">
        <v>14313</v>
      </c>
      <c r="C96" t="s">
        <v>14314</v>
      </c>
      <c r="D96" t="s">
        <v>93</v>
      </c>
      <c r="E96" t="s">
        <v>7698</v>
      </c>
      <c r="F96" s="1">
        <v>45729</v>
      </c>
      <c r="G96">
        <v>3</v>
      </c>
      <c r="I96" t="s">
        <v>16353</v>
      </c>
      <c r="J96">
        <v>40073251</v>
      </c>
      <c r="K96" t="s">
        <v>267</v>
      </c>
      <c r="L96">
        <v>5</v>
      </c>
      <c r="M96">
        <v>3</v>
      </c>
      <c r="N96">
        <v>5</v>
      </c>
      <c r="P96" s="1">
        <v>45797</v>
      </c>
      <c r="Q96">
        <v>5</v>
      </c>
      <c r="R96" s="317">
        <v>36720</v>
      </c>
      <c r="S96">
        <v>25.6</v>
      </c>
      <c r="T96">
        <v>6</v>
      </c>
      <c r="U96">
        <v>21</v>
      </c>
      <c r="V96" s="317">
        <v>71124</v>
      </c>
      <c r="W96" s="317"/>
      <c r="X96" s="317"/>
      <c r="Y96" s="317"/>
    </row>
    <row r="97" spans="1:25">
      <c r="A97">
        <v>96</v>
      </c>
      <c r="B97" t="s">
        <v>14315</v>
      </c>
      <c r="C97" t="s">
        <v>14316</v>
      </c>
      <c r="D97" t="s">
        <v>93</v>
      </c>
      <c r="E97" t="s">
        <v>7704</v>
      </c>
      <c r="F97" s="1">
        <v>45729</v>
      </c>
      <c r="G97">
        <v>3</v>
      </c>
      <c r="I97" t="s">
        <v>16353</v>
      </c>
      <c r="J97">
        <v>40073240</v>
      </c>
      <c r="K97" t="s">
        <v>267</v>
      </c>
      <c r="L97">
        <v>5</v>
      </c>
      <c r="M97">
        <v>3</v>
      </c>
      <c r="N97">
        <v>5</v>
      </c>
      <c r="P97" s="1">
        <v>45797</v>
      </c>
      <c r="Q97">
        <v>5</v>
      </c>
      <c r="R97" s="317">
        <v>90600</v>
      </c>
      <c r="S97">
        <v>25.6</v>
      </c>
      <c r="T97">
        <v>6</v>
      </c>
      <c r="U97">
        <v>21</v>
      </c>
      <c r="V97" s="317">
        <v>175480</v>
      </c>
      <c r="W97" s="317"/>
      <c r="X97" s="317"/>
      <c r="Y97" s="317"/>
    </row>
    <row r="98" spans="1:25">
      <c r="A98">
        <v>97</v>
      </c>
      <c r="B98" t="s">
        <v>14317</v>
      </c>
      <c r="C98" t="s">
        <v>14318</v>
      </c>
      <c r="D98" t="s">
        <v>93</v>
      </c>
      <c r="E98" t="s">
        <v>93</v>
      </c>
      <c r="F98" s="1">
        <v>45729</v>
      </c>
      <c r="G98">
        <v>3</v>
      </c>
      <c r="I98" t="s">
        <v>16353</v>
      </c>
      <c r="J98">
        <v>40073237</v>
      </c>
      <c r="K98" t="s">
        <v>267</v>
      </c>
      <c r="L98">
        <v>5</v>
      </c>
      <c r="M98">
        <v>3</v>
      </c>
      <c r="N98">
        <v>5</v>
      </c>
      <c r="P98" s="1">
        <v>45797</v>
      </c>
      <c r="Q98">
        <v>5</v>
      </c>
      <c r="R98" s="317">
        <v>175155</v>
      </c>
      <c r="S98">
        <v>25.6</v>
      </c>
      <c r="T98">
        <v>6</v>
      </c>
      <c r="U98">
        <v>21</v>
      </c>
      <c r="V98" s="317">
        <v>338090</v>
      </c>
      <c r="W98" s="317"/>
      <c r="X98" s="317"/>
      <c r="Y98" s="317"/>
    </row>
    <row r="99" spans="1:25">
      <c r="A99">
        <v>98</v>
      </c>
      <c r="B99" t="s">
        <v>14319</v>
      </c>
      <c r="C99" t="s">
        <v>14320</v>
      </c>
      <c r="D99" t="s">
        <v>93</v>
      </c>
      <c r="E99" t="s">
        <v>7668</v>
      </c>
      <c r="F99" s="1">
        <v>45729</v>
      </c>
      <c r="G99">
        <v>3</v>
      </c>
      <c r="I99" t="s">
        <v>16353</v>
      </c>
      <c r="J99">
        <v>40073208</v>
      </c>
      <c r="K99" t="s">
        <v>267</v>
      </c>
      <c r="L99">
        <v>5</v>
      </c>
      <c r="M99">
        <v>3</v>
      </c>
      <c r="N99">
        <v>5</v>
      </c>
      <c r="P99" s="1">
        <v>45797</v>
      </c>
      <c r="Q99">
        <v>5</v>
      </c>
      <c r="R99" s="317">
        <v>27340</v>
      </c>
      <c r="S99">
        <v>25.6</v>
      </c>
      <c r="T99">
        <v>6</v>
      </c>
      <c r="U99">
        <v>21</v>
      </c>
      <c r="V99" s="317">
        <v>52954</v>
      </c>
      <c r="W99" s="317"/>
      <c r="X99" s="317"/>
      <c r="Y99" s="317"/>
    </row>
    <row r="100" spans="1:25">
      <c r="A100">
        <v>99</v>
      </c>
      <c r="B100" t="s">
        <v>14321</v>
      </c>
      <c r="C100" t="s">
        <v>14322</v>
      </c>
      <c r="D100" t="s">
        <v>93</v>
      </c>
      <c r="E100" t="s">
        <v>7883</v>
      </c>
      <c r="F100" s="1">
        <v>45729</v>
      </c>
      <c r="G100">
        <v>3</v>
      </c>
      <c r="I100" t="s">
        <v>16353</v>
      </c>
      <c r="J100">
        <v>40073128</v>
      </c>
      <c r="K100" t="s">
        <v>267</v>
      </c>
      <c r="L100">
        <v>6</v>
      </c>
      <c r="M100">
        <v>3</v>
      </c>
      <c r="N100">
        <v>6</v>
      </c>
      <c r="P100" s="1">
        <v>45833</v>
      </c>
      <c r="Q100">
        <v>6</v>
      </c>
      <c r="R100" s="317">
        <v>41010</v>
      </c>
      <c r="S100">
        <v>25.7</v>
      </c>
      <c r="T100">
        <v>7</v>
      </c>
      <c r="U100">
        <v>21</v>
      </c>
      <c r="V100" s="317">
        <v>78722</v>
      </c>
      <c r="W100" s="317"/>
      <c r="X100" s="317"/>
      <c r="Y100" s="317"/>
    </row>
    <row r="101" spans="1:25">
      <c r="A101">
        <v>100</v>
      </c>
      <c r="B101" t="s">
        <v>14323</v>
      </c>
      <c r="C101" t="s">
        <v>14324</v>
      </c>
      <c r="D101" t="s">
        <v>93</v>
      </c>
      <c r="E101" t="s">
        <v>7698</v>
      </c>
      <c r="F101" s="1">
        <v>45729</v>
      </c>
      <c r="G101">
        <v>3</v>
      </c>
      <c r="I101" t="s">
        <v>16353</v>
      </c>
      <c r="J101">
        <v>40073108</v>
      </c>
      <c r="K101" t="s">
        <v>267</v>
      </c>
      <c r="L101">
        <v>5</v>
      </c>
      <c r="M101">
        <v>3</v>
      </c>
      <c r="N101">
        <v>5</v>
      </c>
      <c r="P101" s="1">
        <v>45797</v>
      </c>
      <c r="Q101">
        <v>5</v>
      </c>
      <c r="R101" s="317">
        <v>68450</v>
      </c>
      <c r="S101">
        <v>25.6</v>
      </c>
      <c r="T101">
        <v>6</v>
      </c>
      <c r="U101">
        <v>21</v>
      </c>
      <c r="V101" s="317">
        <v>131868</v>
      </c>
      <c r="W101" s="317"/>
      <c r="X101" s="317"/>
      <c r="Y101" s="317"/>
    </row>
    <row r="102" spans="1:25">
      <c r="A102">
        <v>101</v>
      </c>
      <c r="B102" t="s">
        <v>14325</v>
      </c>
      <c r="C102" t="s">
        <v>14326</v>
      </c>
      <c r="D102" t="s">
        <v>93</v>
      </c>
      <c r="E102" t="s">
        <v>7690</v>
      </c>
      <c r="F102" s="1">
        <v>45729</v>
      </c>
      <c r="G102">
        <v>3</v>
      </c>
      <c r="I102" t="s">
        <v>16353</v>
      </c>
      <c r="J102">
        <v>40073219</v>
      </c>
      <c r="K102" t="s">
        <v>6518</v>
      </c>
      <c r="L102">
        <v>5</v>
      </c>
      <c r="M102">
        <v>3</v>
      </c>
      <c r="N102">
        <v>5</v>
      </c>
      <c r="P102" s="1">
        <v>45797</v>
      </c>
      <c r="Q102">
        <v>5</v>
      </c>
      <c r="R102" s="317">
        <v>62140</v>
      </c>
      <c r="S102">
        <v>25.6</v>
      </c>
      <c r="T102">
        <v>6</v>
      </c>
      <c r="U102">
        <v>21</v>
      </c>
      <c r="V102" s="317">
        <v>120353</v>
      </c>
      <c r="W102" s="317"/>
      <c r="X102" s="317"/>
      <c r="Y102" s="317"/>
    </row>
    <row r="103" spans="1:25">
      <c r="A103">
        <v>102</v>
      </c>
      <c r="B103" t="s">
        <v>14327</v>
      </c>
      <c r="C103" t="s">
        <v>14328</v>
      </c>
      <c r="D103" t="s">
        <v>93</v>
      </c>
      <c r="E103" t="s">
        <v>7677</v>
      </c>
      <c r="F103" s="1">
        <v>45729</v>
      </c>
      <c r="G103">
        <v>3</v>
      </c>
      <c r="I103" t="s">
        <v>16353</v>
      </c>
      <c r="J103">
        <v>40073216</v>
      </c>
      <c r="K103" t="s">
        <v>6518</v>
      </c>
      <c r="L103">
        <v>5</v>
      </c>
      <c r="M103">
        <v>3</v>
      </c>
      <c r="N103">
        <v>5</v>
      </c>
      <c r="P103" s="1">
        <v>45797</v>
      </c>
      <c r="Q103">
        <v>5</v>
      </c>
      <c r="R103" s="317">
        <v>119420</v>
      </c>
      <c r="S103">
        <v>25.6</v>
      </c>
      <c r="T103">
        <v>6</v>
      </c>
      <c r="U103">
        <v>21</v>
      </c>
      <c r="V103" s="317">
        <v>231314</v>
      </c>
      <c r="W103" s="317"/>
      <c r="X103" s="317"/>
      <c r="Y103" s="317"/>
    </row>
    <row r="104" spans="1:25">
      <c r="A104">
        <v>103</v>
      </c>
      <c r="B104" t="s">
        <v>14329</v>
      </c>
      <c r="C104" t="s">
        <v>14330</v>
      </c>
      <c r="D104" t="s">
        <v>93</v>
      </c>
      <c r="E104" t="s">
        <v>7668</v>
      </c>
      <c r="F104" s="1">
        <v>45729</v>
      </c>
      <c r="G104">
        <v>3</v>
      </c>
      <c r="I104" t="s">
        <v>16353</v>
      </c>
      <c r="J104">
        <v>40073215</v>
      </c>
      <c r="K104" t="s">
        <v>6518</v>
      </c>
      <c r="L104">
        <v>5</v>
      </c>
      <c r="M104">
        <v>3</v>
      </c>
      <c r="N104">
        <v>5</v>
      </c>
      <c r="P104" s="1">
        <v>45797</v>
      </c>
      <c r="Q104">
        <v>5</v>
      </c>
      <c r="R104" s="317">
        <v>56440</v>
      </c>
      <c r="S104">
        <v>25.6</v>
      </c>
      <c r="T104">
        <v>6</v>
      </c>
      <c r="U104">
        <v>21</v>
      </c>
      <c r="V104" s="317">
        <v>109310</v>
      </c>
      <c r="W104" s="317"/>
      <c r="X104" s="317"/>
      <c r="Y104" s="317"/>
    </row>
    <row r="105" spans="1:25">
      <c r="A105">
        <v>104</v>
      </c>
      <c r="B105" t="s">
        <v>7826</v>
      </c>
      <c r="C105" t="s">
        <v>8904</v>
      </c>
      <c r="D105" t="s">
        <v>93</v>
      </c>
      <c r="E105" t="s">
        <v>7704</v>
      </c>
      <c r="F105" s="1"/>
      <c r="G105" t="s">
        <v>43</v>
      </c>
      <c r="I105" t="s">
        <v>43</v>
      </c>
      <c r="L105" t="s">
        <v>43</v>
      </c>
      <c r="N105" t="s">
        <v>43</v>
      </c>
      <c r="P105" s="1"/>
      <c r="R105" s="317"/>
      <c r="V105" s="317"/>
      <c r="W105" s="317"/>
      <c r="X105" s="317"/>
      <c r="Y105" s="317"/>
    </row>
    <row r="106" spans="1:25">
      <c r="A106">
        <v>105</v>
      </c>
      <c r="B106" t="s">
        <v>14331</v>
      </c>
      <c r="C106" t="s">
        <v>14332</v>
      </c>
      <c r="D106" t="s">
        <v>93</v>
      </c>
      <c r="E106" t="s">
        <v>9398</v>
      </c>
      <c r="F106" s="1"/>
      <c r="G106" t="s">
        <v>43</v>
      </c>
      <c r="I106" t="s">
        <v>43</v>
      </c>
      <c r="L106" t="s">
        <v>43</v>
      </c>
      <c r="N106" t="s">
        <v>43</v>
      </c>
      <c r="P106" s="1"/>
      <c r="R106" s="317"/>
      <c r="V106" s="317"/>
      <c r="W106" s="317"/>
      <c r="X106" s="317"/>
      <c r="Y106" s="317"/>
    </row>
    <row r="107" spans="1:25">
      <c r="A107">
        <v>106</v>
      </c>
      <c r="B107" t="s">
        <v>14333</v>
      </c>
      <c r="C107" t="s">
        <v>14334</v>
      </c>
      <c r="D107" t="s">
        <v>93</v>
      </c>
      <c r="E107" t="s">
        <v>7668</v>
      </c>
      <c r="F107" s="1"/>
      <c r="G107" t="s">
        <v>43</v>
      </c>
      <c r="I107" t="s">
        <v>43</v>
      </c>
      <c r="L107" t="s">
        <v>43</v>
      </c>
      <c r="N107" t="s">
        <v>43</v>
      </c>
      <c r="P107" s="1"/>
      <c r="R107" s="317"/>
      <c r="V107" s="317"/>
      <c r="W107" s="317"/>
      <c r="X107" s="317"/>
      <c r="Y107" s="317"/>
    </row>
    <row r="108" spans="1:25">
      <c r="A108">
        <v>107</v>
      </c>
      <c r="B108" t="s">
        <v>14335</v>
      </c>
      <c r="C108" t="s">
        <v>14336</v>
      </c>
      <c r="D108" t="s">
        <v>93</v>
      </c>
      <c r="E108" t="s">
        <v>93</v>
      </c>
      <c r="F108" s="1"/>
      <c r="G108" t="s">
        <v>43</v>
      </c>
      <c r="I108" t="s">
        <v>43</v>
      </c>
      <c r="L108" t="s">
        <v>43</v>
      </c>
      <c r="N108" t="s">
        <v>43</v>
      </c>
      <c r="P108" s="1"/>
      <c r="R108" s="317"/>
      <c r="V108" s="317"/>
      <c r="W108" s="317"/>
      <c r="X108" s="317"/>
      <c r="Y108" s="317"/>
    </row>
    <row r="109" spans="1:25">
      <c r="A109">
        <v>108</v>
      </c>
      <c r="B109" t="s">
        <v>14337</v>
      </c>
      <c r="C109" t="s">
        <v>14338</v>
      </c>
      <c r="D109" t="s">
        <v>93</v>
      </c>
      <c r="E109" t="s">
        <v>7769</v>
      </c>
      <c r="F109" s="1">
        <v>45971</v>
      </c>
      <c r="G109">
        <v>11</v>
      </c>
      <c r="I109" t="s">
        <v>16353</v>
      </c>
      <c r="J109">
        <v>50042520</v>
      </c>
      <c r="K109" t="s">
        <v>6518</v>
      </c>
      <c r="L109" t="s">
        <v>43</v>
      </c>
      <c r="N109" t="s">
        <v>43</v>
      </c>
      <c r="P109" s="1"/>
      <c r="R109" s="317"/>
      <c r="V109" s="317"/>
      <c r="W109" s="317"/>
      <c r="X109" s="317"/>
      <c r="Y109" s="317"/>
    </row>
    <row r="110" spans="1:25">
      <c r="A110">
        <v>109</v>
      </c>
      <c r="B110" t="s">
        <v>14339</v>
      </c>
      <c r="C110" t="s">
        <v>14340</v>
      </c>
      <c r="D110" t="s">
        <v>93</v>
      </c>
      <c r="E110" t="s">
        <v>7721</v>
      </c>
      <c r="F110" s="1">
        <v>45944</v>
      </c>
      <c r="G110">
        <v>10</v>
      </c>
      <c r="I110" t="s">
        <v>16353</v>
      </c>
      <c r="J110">
        <v>50037005</v>
      </c>
      <c r="K110" t="s">
        <v>6518</v>
      </c>
      <c r="L110">
        <v>12</v>
      </c>
      <c r="N110">
        <v>12</v>
      </c>
      <c r="P110" s="1">
        <v>46022</v>
      </c>
      <c r="Q110">
        <v>12</v>
      </c>
      <c r="R110" s="317">
        <v>36230</v>
      </c>
      <c r="S110">
        <v>25.12</v>
      </c>
      <c r="T110">
        <v>12</v>
      </c>
      <c r="U110">
        <v>21</v>
      </c>
      <c r="V110" s="317">
        <v>93280</v>
      </c>
      <c r="W110" s="317"/>
      <c r="X110" s="317"/>
      <c r="Y110" s="317"/>
    </row>
    <row r="111" spans="1:25">
      <c r="A111">
        <v>110</v>
      </c>
      <c r="B111" t="s">
        <v>8572</v>
      </c>
      <c r="C111" t="s">
        <v>14341</v>
      </c>
      <c r="D111" t="s">
        <v>93</v>
      </c>
      <c r="E111" t="s">
        <v>7721</v>
      </c>
      <c r="F111" s="1"/>
      <c r="G111" t="s">
        <v>43</v>
      </c>
      <c r="I111" t="s">
        <v>43</v>
      </c>
      <c r="L111" t="s">
        <v>43</v>
      </c>
      <c r="N111" t="s">
        <v>43</v>
      </c>
      <c r="P111" s="1"/>
      <c r="R111" s="317"/>
      <c r="V111" s="317"/>
      <c r="W111" s="317"/>
      <c r="X111" s="317"/>
      <c r="Y111" s="317"/>
    </row>
    <row r="112" spans="1:25">
      <c r="A112">
        <v>111</v>
      </c>
      <c r="B112" t="s">
        <v>14342</v>
      </c>
      <c r="C112" t="s">
        <v>14343</v>
      </c>
      <c r="D112" t="s">
        <v>93</v>
      </c>
      <c r="E112" t="s">
        <v>7690</v>
      </c>
      <c r="F112" s="1"/>
      <c r="G112" t="s">
        <v>43</v>
      </c>
      <c r="I112" t="s">
        <v>43</v>
      </c>
      <c r="L112" t="s">
        <v>43</v>
      </c>
      <c r="N112" t="s">
        <v>43</v>
      </c>
      <c r="P112" s="1"/>
      <c r="R112" s="317"/>
      <c r="V112" s="317"/>
      <c r="W112" s="317"/>
      <c r="X112" s="317"/>
      <c r="Y112" s="317"/>
    </row>
    <row r="113" spans="1:25">
      <c r="A113">
        <v>112</v>
      </c>
      <c r="B113" t="s">
        <v>14344</v>
      </c>
      <c r="C113" t="s">
        <v>14345</v>
      </c>
      <c r="D113" t="s">
        <v>93</v>
      </c>
      <c r="E113" t="s">
        <v>7690</v>
      </c>
      <c r="F113" s="1"/>
      <c r="G113" t="s">
        <v>43</v>
      </c>
      <c r="I113" t="s">
        <v>43</v>
      </c>
      <c r="L113" t="s">
        <v>43</v>
      </c>
      <c r="N113" t="s">
        <v>43</v>
      </c>
      <c r="P113" s="1"/>
      <c r="R113" s="317"/>
      <c r="V113" s="317"/>
      <c r="W113" s="317"/>
      <c r="X113" s="317"/>
      <c r="Y113" s="317"/>
    </row>
    <row r="114" spans="1:25">
      <c r="A114">
        <v>113</v>
      </c>
      <c r="B114" t="s">
        <v>9447</v>
      </c>
      <c r="C114" t="s">
        <v>9448</v>
      </c>
      <c r="D114" t="s">
        <v>93</v>
      </c>
      <c r="E114" t="s">
        <v>7721</v>
      </c>
      <c r="F114" s="1"/>
      <c r="G114" t="s">
        <v>43</v>
      </c>
      <c r="I114" t="s">
        <v>43</v>
      </c>
      <c r="L114" t="s">
        <v>43</v>
      </c>
      <c r="N114" t="s">
        <v>43</v>
      </c>
      <c r="P114" s="1"/>
      <c r="R114" s="317"/>
      <c r="V114" s="317"/>
      <c r="W114" s="317"/>
      <c r="X114" s="317"/>
      <c r="Y114" s="317"/>
    </row>
    <row r="115" spans="1:25">
      <c r="A115">
        <v>114</v>
      </c>
      <c r="B115" t="s">
        <v>14346</v>
      </c>
      <c r="C115" t="s">
        <v>14347</v>
      </c>
      <c r="D115" t="s">
        <v>93</v>
      </c>
      <c r="E115" t="s">
        <v>7721</v>
      </c>
      <c r="F115" s="1"/>
      <c r="G115" t="s">
        <v>43</v>
      </c>
      <c r="I115" t="s">
        <v>43</v>
      </c>
      <c r="L115" t="s">
        <v>43</v>
      </c>
      <c r="N115" t="s">
        <v>43</v>
      </c>
      <c r="P115" s="1"/>
      <c r="R115" s="317"/>
      <c r="V115" s="317"/>
      <c r="W115" s="317"/>
      <c r="X115" s="317"/>
      <c r="Y115" s="317"/>
    </row>
    <row r="116" spans="1:25">
      <c r="A116">
        <v>115</v>
      </c>
      <c r="B116" t="s">
        <v>10039</v>
      </c>
      <c r="C116" t="s">
        <v>10040</v>
      </c>
      <c r="D116" t="s">
        <v>93</v>
      </c>
      <c r="E116" t="s">
        <v>7721</v>
      </c>
      <c r="F116" s="1"/>
      <c r="G116" t="s">
        <v>43</v>
      </c>
      <c r="I116" t="s">
        <v>43</v>
      </c>
      <c r="L116" t="s">
        <v>43</v>
      </c>
      <c r="N116" t="s">
        <v>43</v>
      </c>
      <c r="P116" s="1"/>
      <c r="R116" s="317"/>
      <c r="V116" s="317"/>
      <c r="W116" s="317"/>
      <c r="X116" s="317"/>
      <c r="Y116" s="317"/>
    </row>
    <row r="117" spans="1:25">
      <c r="A117">
        <v>116</v>
      </c>
      <c r="B117" t="s">
        <v>14348</v>
      </c>
      <c r="C117" t="s">
        <v>14349</v>
      </c>
      <c r="D117" t="s">
        <v>93</v>
      </c>
      <c r="E117" t="s">
        <v>93</v>
      </c>
      <c r="F117" s="1"/>
      <c r="G117" t="s">
        <v>43</v>
      </c>
      <c r="I117" t="s">
        <v>43</v>
      </c>
      <c r="L117" t="s">
        <v>43</v>
      </c>
      <c r="N117" t="s">
        <v>43</v>
      </c>
      <c r="P117" s="1"/>
      <c r="R117" s="317"/>
      <c r="V117" s="317"/>
      <c r="W117" s="317"/>
      <c r="X117" s="317"/>
      <c r="Y117" s="317"/>
    </row>
    <row r="118" spans="1:25">
      <c r="A118">
        <v>117</v>
      </c>
      <c r="B118" t="s">
        <v>14350</v>
      </c>
      <c r="C118" t="s">
        <v>14351</v>
      </c>
      <c r="D118" t="s">
        <v>93</v>
      </c>
      <c r="E118" t="s">
        <v>7704</v>
      </c>
      <c r="F118" s="1"/>
      <c r="G118" t="s">
        <v>43</v>
      </c>
      <c r="I118" t="s">
        <v>43</v>
      </c>
      <c r="L118" t="s">
        <v>43</v>
      </c>
      <c r="N118" t="s">
        <v>43</v>
      </c>
      <c r="P118" s="1"/>
      <c r="R118" s="317"/>
      <c r="V118" s="317"/>
      <c r="W118" s="317"/>
      <c r="X118" s="317"/>
      <c r="Y118" s="317"/>
    </row>
    <row r="119" spans="1:25">
      <c r="A119">
        <v>118</v>
      </c>
      <c r="B119" t="s">
        <v>14352</v>
      </c>
      <c r="C119" t="s">
        <v>14353</v>
      </c>
      <c r="D119" t="s">
        <v>93</v>
      </c>
      <c r="E119" t="s">
        <v>7800</v>
      </c>
      <c r="F119" s="1">
        <v>46000</v>
      </c>
      <c r="G119">
        <v>12</v>
      </c>
      <c r="I119" t="s">
        <v>16353</v>
      </c>
      <c r="J119">
        <v>50047984</v>
      </c>
      <c r="K119" t="s">
        <v>6518</v>
      </c>
      <c r="L119">
        <v>2</v>
      </c>
      <c r="N119">
        <v>2</v>
      </c>
      <c r="P119" s="1">
        <v>46081</v>
      </c>
      <c r="Q119">
        <v>2</v>
      </c>
      <c r="R119" s="317">
        <v>52900</v>
      </c>
      <c r="S119">
        <v>26.2</v>
      </c>
      <c r="T119">
        <v>2</v>
      </c>
      <c r="U119">
        <v>21</v>
      </c>
      <c r="V119" s="317">
        <v>136390</v>
      </c>
      <c r="W119" s="317"/>
      <c r="X119" s="317"/>
      <c r="Y119" s="317"/>
    </row>
    <row r="120" spans="1:25">
      <c r="A120">
        <v>119</v>
      </c>
      <c r="B120" t="s">
        <v>14354</v>
      </c>
      <c r="C120" t="s">
        <v>14355</v>
      </c>
      <c r="D120" t="s">
        <v>93</v>
      </c>
      <c r="E120" t="s">
        <v>7690</v>
      </c>
      <c r="F120" s="1"/>
      <c r="G120" t="s">
        <v>43</v>
      </c>
      <c r="I120" t="s">
        <v>43</v>
      </c>
      <c r="L120" t="s">
        <v>43</v>
      </c>
      <c r="N120" t="s">
        <v>43</v>
      </c>
      <c r="P120" s="1"/>
      <c r="R120" s="317"/>
      <c r="V120" s="317"/>
      <c r="W120" s="317"/>
      <c r="X120" s="317"/>
      <c r="Y120" s="317"/>
    </row>
    <row r="121" spans="1:25">
      <c r="A121">
        <v>120</v>
      </c>
      <c r="B121" t="s">
        <v>14356</v>
      </c>
      <c r="C121" t="s">
        <v>14357</v>
      </c>
      <c r="D121" t="s">
        <v>93</v>
      </c>
      <c r="E121" t="s">
        <v>7883</v>
      </c>
      <c r="F121" s="1">
        <v>46069</v>
      </c>
      <c r="G121">
        <v>2</v>
      </c>
      <c r="I121" t="s">
        <v>16353</v>
      </c>
      <c r="J121">
        <v>50057525</v>
      </c>
      <c r="K121" t="s">
        <v>6518</v>
      </c>
      <c r="L121" t="s">
        <v>43</v>
      </c>
      <c r="N121" t="s">
        <v>43</v>
      </c>
      <c r="P121" s="1"/>
      <c r="R121" s="317"/>
      <c r="V121" s="317"/>
      <c r="W121" s="317"/>
      <c r="X121" s="317"/>
      <c r="Y121" s="317"/>
    </row>
    <row r="122" spans="1:25">
      <c r="A122">
        <v>121</v>
      </c>
      <c r="B122" t="s">
        <v>14358</v>
      </c>
      <c r="C122" t="s">
        <v>14359</v>
      </c>
      <c r="D122" t="s">
        <v>93</v>
      </c>
      <c r="E122" t="s">
        <v>7883</v>
      </c>
      <c r="F122" s="1"/>
      <c r="G122" t="s">
        <v>43</v>
      </c>
      <c r="I122" t="s">
        <v>43</v>
      </c>
      <c r="L122" t="s">
        <v>43</v>
      </c>
      <c r="N122" t="s">
        <v>43</v>
      </c>
      <c r="P122" s="1"/>
      <c r="R122" s="317"/>
      <c r="V122" s="317"/>
      <c r="W122" s="317"/>
      <c r="X122" s="317"/>
      <c r="Y122" s="317"/>
    </row>
    <row r="123" spans="1:25">
      <c r="A123">
        <v>122</v>
      </c>
      <c r="B123" t="s">
        <v>14360</v>
      </c>
      <c r="C123" t="s">
        <v>14361</v>
      </c>
      <c r="D123" t="s">
        <v>93</v>
      </c>
      <c r="E123" t="s">
        <v>7769</v>
      </c>
      <c r="F123" s="1">
        <v>45884</v>
      </c>
      <c r="G123">
        <v>8</v>
      </c>
      <c r="I123" t="s">
        <v>16353</v>
      </c>
      <c r="J123">
        <v>50026125</v>
      </c>
      <c r="K123" t="s">
        <v>6518</v>
      </c>
      <c r="L123">
        <v>11</v>
      </c>
      <c r="N123">
        <v>11</v>
      </c>
      <c r="P123" s="1">
        <v>45991</v>
      </c>
      <c r="Q123">
        <v>11</v>
      </c>
      <c r="R123" s="317">
        <v>65460</v>
      </c>
      <c r="S123">
        <v>25.11</v>
      </c>
      <c r="T123">
        <v>11</v>
      </c>
      <c r="U123">
        <v>21</v>
      </c>
      <c r="V123" s="317">
        <v>131666</v>
      </c>
      <c r="W123" s="317"/>
      <c r="X123" s="317"/>
      <c r="Y123" s="317"/>
    </row>
    <row r="124" spans="1:25">
      <c r="A124">
        <v>123</v>
      </c>
      <c r="B124" t="s">
        <v>14362</v>
      </c>
      <c r="C124" t="s">
        <v>14363</v>
      </c>
      <c r="D124" t="s">
        <v>93</v>
      </c>
      <c r="E124" t="s">
        <v>7704</v>
      </c>
      <c r="F124" s="1">
        <v>45909</v>
      </c>
      <c r="G124">
        <v>9</v>
      </c>
      <c r="I124" t="s">
        <v>16353</v>
      </c>
      <c r="J124">
        <v>50030850</v>
      </c>
      <c r="K124" t="s">
        <v>267</v>
      </c>
      <c r="L124">
        <v>12</v>
      </c>
      <c r="N124">
        <v>12</v>
      </c>
      <c r="P124" s="1">
        <v>46022</v>
      </c>
      <c r="Q124">
        <v>12</v>
      </c>
      <c r="R124" s="317">
        <v>29430</v>
      </c>
      <c r="S124">
        <v>25.12</v>
      </c>
      <c r="T124">
        <v>12</v>
      </c>
      <c r="U124">
        <v>21</v>
      </c>
      <c r="V124" s="317">
        <v>58276</v>
      </c>
      <c r="W124" s="317"/>
      <c r="X124" s="317"/>
      <c r="Y124" s="317"/>
    </row>
    <row r="125" spans="1:25">
      <c r="A125">
        <v>124</v>
      </c>
      <c r="B125" t="s">
        <v>14364</v>
      </c>
      <c r="C125" t="s">
        <v>14365</v>
      </c>
      <c r="D125" t="s">
        <v>93</v>
      </c>
      <c r="E125" t="s">
        <v>7769</v>
      </c>
      <c r="F125" s="1"/>
      <c r="G125" t="s">
        <v>43</v>
      </c>
      <c r="I125" t="s">
        <v>43</v>
      </c>
      <c r="L125" t="s">
        <v>43</v>
      </c>
      <c r="N125" t="s">
        <v>43</v>
      </c>
      <c r="P125" s="1"/>
      <c r="R125" s="317"/>
      <c r="V125" s="317"/>
      <c r="W125" s="317"/>
      <c r="X125" s="317"/>
      <c r="Y125" s="317"/>
    </row>
    <row r="126" spans="1:25">
      <c r="A126">
        <v>125</v>
      </c>
      <c r="B126" t="s">
        <v>14366</v>
      </c>
      <c r="C126" t="s">
        <v>14367</v>
      </c>
      <c r="D126" t="s">
        <v>93</v>
      </c>
      <c r="E126" t="s">
        <v>7769</v>
      </c>
      <c r="F126" s="1">
        <v>46063</v>
      </c>
      <c r="G126">
        <v>2</v>
      </c>
      <c r="I126" t="s">
        <v>16353</v>
      </c>
      <c r="J126">
        <v>50057006</v>
      </c>
      <c r="K126" t="s">
        <v>6518</v>
      </c>
      <c r="L126" t="s">
        <v>43</v>
      </c>
      <c r="N126" t="s">
        <v>43</v>
      </c>
      <c r="P126" s="1"/>
      <c r="R126" s="317"/>
      <c r="V126" s="317"/>
      <c r="W126" s="317"/>
      <c r="X126" s="317"/>
      <c r="Y126" s="317"/>
    </row>
    <row r="127" spans="1:25">
      <c r="A127">
        <v>126</v>
      </c>
      <c r="B127" t="s">
        <v>14368</v>
      </c>
      <c r="C127" t="s">
        <v>14369</v>
      </c>
      <c r="D127" t="s">
        <v>93</v>
      </c>
      <c r="E127" t="s">
        <v>7769</v>
      </c>
      <c r="F127" s="1"/>
      <c r="G127" t="s">
        <v>43</v>
      </c>
      <c r="I127" t="s">
        <v>43</v>
      </c>
      <c r="L127" t="s">
        <v>43</v>
      </c>
      <c r="N127" t="s">
        <v>43</v>
      </c>
      <c r="P127" s="1"/>
      <c r="R127" s="317"/>
      <c r="V127" s="317"/>
      <c r="W127" s="317"/>
      <c r="X127" s="317"/>
      <c r="Y127" s="317"/>
    </row>
    <row r="128" spans="1:25">
      <c r="A128">
        <v>127</v>
      </c>
      <c r="B128" t="s">
        <v>7924</v>
      </c>
      <c r="C128" t="s">
        <v>7925</v>
      </c>
      <c r="D128" t="s">
        <v>93</v>
      </c>
      <c r="E128" t="s">
        <v>7704</v>
      </c>
      <c r="F128" s="1"/>
      <c r="G128" t="s">
        <v>43</v>
      </c>
      <c r="I128" t="s">
        <v>43</v>
      </c>
      <c r="L128" t="s">
        <v>43</v>
      </c>
      <c r="N128" t="s">
        <v>43</v>
      </c>
      <c r="P128" s="1"/>
      <c r="R128" s="317"/>
      <c r="V128" s="317"/>
      <c r="W128" s="317"/>
      <c r="X128" s="317"/>
      <c r="Y128" s="317"/>
    </row>
    <row r="129" spans="1:25">
      <c r="A129">
        <v>128</v>
      </c>
      <c r="B129" t="s">
        <v>14370</v>
      </c>
      <c r="C129" t="s">
        <v>14371</v>
      </c>
      <c r="D129" t="s">
        <v>93</v>
      </c>
      <c r="E129" t="s">
        <v>93</v>
      </c>
      <c r="F129" s="1"/>
      <c r="G129" t="s">
        <v>43</v>
      </c>
      <c r="I129" t="s">
        <v>43</v>
      </c>
      <c r="L129" t="s">
        <v>43</v>
      </c>
      <c r="N129" t="s">
        <v>43</v>
      </c>
      <c r="P129" s="1"/>
      <c r="R129" s="317"/>
      <c r="V129" s="317"/>
      <c r="W129" s="317"/>
      <c r="X129" s="317"/>
      <c r="Y129" s="317"/>
    </row>
    <row r="130" spans="1:25">
      <c r="A130">
        <v>129</v>
      </c>
      <c r="B130" t="s">
        <v>14372</v>
      </c>
      <c r="C130" t="s">
        <v>14373</v>
      </c>
      <c r="D130" t="s">
        <v>93</v>
      </c>
      <c r="E130" t="s">
        <v>7800</v>
      </c>
      <c r="F130" s="1"/>
      <c r="G130" t="s">
        <v>43</v>
      </c>
      <c r="I130" t="s">
        <v>43</v>
      </c>
      <c r="L130" t="s">
        <v>43</v>
      </c>
      <c r="N130" t="s">
        <v>43</v>
      </c>
      <c r="P130" s="1"/>
      <c r="R130" s="317"/>
      <c r="V130" s="317"/>
      <c r="W130" s="317"/>
      <c r="X130" s="317"/>
      <c r="Y130" s="317"/>
    </row>
    <row r="131" spans="1:25">
      <c r="A131">
        <v>130</v>
      </c>
      <c r="B131" t="s">
        <v>14374</v>
      </c>
      <c r="C131" t="s">
        <v>8146</v>
      </c>
      <c r="D131" t="s">
        <v>93</v>
      </c>
      <c r="E131" t="s">
        <v>7690</v>
      </c>
      <c r="F131" s="1"/>
      <c r="G131" t="s">
        <v>43</v>
      </c>
      <c r="I131" t="s">
        <v>43</v>
      </c>
      <c r="L131" t="s">
        <v>43</v>
      </c>
      <c r="N131" t="s">
        <v>43</v>
      </c>
      <c r="P131" s="1"/>
      <c r="R131" s="317"/>
      <c r="V131" s="317"/>
      <c r="W131" s="317"/>
      <c r="X131" s="317"/>
      <c r="Y131" s="317"/>
    </row>
    <row r="132" spans="1:25">
      <c r="A132">
        <v>131</v>
      </c>
      <c r="B132" t="s">
        <v>14375</v>
      </c>
      <c r="C132" t="s">
        <v>14376</v>
      </c>
      <c r="D132" t="s">
        <v>93</v>
      </c>
      <c r="E132" t="s">
        <v>7769</v>
      </c>
      <c r="F132" s="1"/>
      <c r="G132" t="s">
        <v>43</v>
      </c>
      <c r="I132" t="s">
        <v>43</v>
      </c>
      <c r="L132" t="s">
        <v>43</v>
      </c>
      <c r="N132" t="s">
        <v>43</v>
      </c>
      <c r="P132" s="1"/>
      <c r="R132" s="317"/>
      <c r="V132" s="317"/>
      <c r="W132" s="317"/>
      <c r="X132" s="317"/>
      <c r="Y132" s="317"/>
    </row>
    <row r="133" spans="1:25">
      <c r="A133">
        <v>132</v>
      </c>
      <c r="B133" t="s">
        <v>7903</v>
      </c>
      <c r="C133" t="s">
        <v>7905</v>
      </c>
      <c r="D133" t="s">
        <v>93</v>
      </c>
      <c r="E133" t="s">
        <v>7698</v>
      </c>
      <c r="F133" s="1"/>
      <c r="G133" t="s">
        <v>43</v>
      </c>
      <c r="I133" t="s">
        <v>43</v>
      </c>
      <c r="L133" t="s">
        <v>43</v>
      </c>
      <c r="N133" t="s">
        <v>43</v>
      </c>
      <c r="P133" s="1"/>
      <c r="R133" s="317"/>
      <c r="V133" s="317"/>
      <c r="W133" s="317"/>
      <c r="X133" s="317"/>
      <c r="Y133" s="317"/>
    </row>
    <row r="134" spans="1:25">
      <c r="A134">
        <v>133</v>
      </c>
      <c r="B134" t="s">
        <v>7837</v>
      </c>
      <c r="C134" t="s">
        <v>14377</v>
      </c>
      <c r="D134" t="s">
        <v>93</v>
      </c>
      <c r="E134" t="s">
        <v>7677</v>
      </c>
      <c r="F134" s="1"/>
      <c r="G134" t="s">
        <v>43</v>
      </c>
      <c r="I134" t="s">
        <v>43</v>
      </c>
      <c r="L134" t="s">
        <v>43</v>
      </c>
      <c r="N134" t="s">
        <v>43</v>
      </c>
      <c r="P134" s="1"/>
      <c r="R134" s="317"/>
      <c r="V134" s="317"/>
      <c r="W134" s="317"/>
      <c r="X134" s="317"/>
      <c r="Y134" s="317"/>
    </row>
    <row r="135" spans="1:25">
      <c r="A135">
        <v>134</v>
      </c>
      <c r="B135" t="s">
        <v>14378</v>
      </c>
      <c r="C135" t="s">
        <v>14379</v>
      </c>
      <c r="D135" t="s">
        <v>93</v>
      </c>
      <c r="E135" t="s">
        <v>14380</v>
      </c>
      <c r="F135" s="1">
        <v>45758</v>
      </c>
      <c r="G135">
        <v>4</v>
      </c>
      <c r="I135" t="s">
        <v>16353</v>
      </c>
      <c r="J135">
        <v>50002155</v>
      </c>
      <c r="K135" t="s">
        <v>6518</v>
      </c>
      <c r="L135">
        <v>7</v>
      </c>
      <c r="M135">
        <v>4</v>
      </c>
      <c r="N135">
        <v>6</v>
      </c>
      <c r="P135" s="1">
        <v>45834</v>
      </c>
      <c r="Q135">
        <v>6</v>
      </c>
      <c r="R135" s="317">
        <v>149740</v>
      </c>
      <c r="S135">
        <v>25.7</v>
      </c>
      <c r="T135">
        <v>7</v>
      </c>
      <c r="U135">
        <v>20</v>
      </c>
      <c r="V135" s="317">
        <v>280933</v>
      </c>
      <c r="W135" s="317"/>
      <c r="X135" s="317"/>
      <c r="Y135" s="317"/>
    </row>
    <row r="136" spans="1:25">
      <c r="A136">
        <v>135</v>
      </c>
      <c r="B136" t="s">
        <v>14381</v>
      </c>
      <c r="C136" t="s">
        <v>14382</v>
      </c>
      <c r="D136" t="s">
        <v>93</v>
      </c>
      <c r="E136" t="s">
        <v>7862</v>
      </c>
      <c r="F136" s="1"/>
      <c r="G136" t="s">
        <v>43</v>
      </c>
      <c r="I136" t="s">
        <v>43</v>
      </c>
      <c r="L136" t="s">
        <v>43</v>
      </c>
      <c r="N136" t="s">
        <v>43</v>
      </c>
      <c r="P136" s="1"/>
      <c r="R136" s="317"/>
      <c r="V136" s="317"/>
      <c r="W136" s="317"/>
      <c r="X136" s="317"/>
      <c r="Y136" s="317"/>
    </row>
    <row r="137" spans="1:25">
      <c r="A137">
        <v>136</v>
      </c>
      <c r="B137" t="s">
        <v>14383</v>
      </c>
      <c r="C137" t="s">
        <v>14384</v>
      </c>
      <c r="D137" t="s">
        <v>93</v>
      </c>
      <c r="E137" t="s">
        <v>6259</v>
      </c>
      <c r="F137" s="1"/>
      <c r="G137" t="s">
        <v>43</v>
      </c>
      <c r="I137" t="s">
        <v>43</v>
      </c>
      <c r="L137" t="s">
        <v>43</v>
      </c>
      <c r="N137" t="s">
        <v>43</v>
      </c>
      <c r="P137" s="1"/>
      <c r="R137" s="317"/>
      <c r="V137" s="317"/>
      <c r="W137" s="317"/>
      <c r="X137" s="317"/>
      <c r="Y137" s="317"/>
    </row>
    <row r="138" spans="1:25">
      <c r="A138">
        <v>137</v>
      </c>
      <c r="B138" t="s">
        <v>14385</v>
      </c>
      <c r="C138" t="s">
        <v>14386</v>
      </c>
      <c r="D138" t="s">
        <v>93</v>
      </c>
      <c r="E138" t="s">
        <v>93</v>
      </c>
      <c r="F138" s="1"/>
      <c r="G138" t="s">
        <v>43</v>
      </c>
      <c r="I138" t="s">
        <v>43</v>
      </c>
      <c r="L138" t="s">
        <v>43</v>
      </c>
      <c r="N138" t="s">
        <v>43</v>
      </c>
      <c r="P138" s="1"/>
      <c r="R138" s="317"/>
      <c r="V138" s="317"/>
      <c r="W138" s="317"/>
      <c r="X138" s="317"/>
      <c r="Y138" s="317"/>
    </row>
    <row r="139" spans="1:25">
      <c r="A139">
        <v>138</v>
      </c>
      <c r="B139" t="s">
        <v>14387</v>
      </c>
      <c r="C139" t="s">
        <v>14388</v>
      </c>
      <c r="D139" t="s">
        <v>93</v>
      </c>
      <c r="E139" t="s">
        <v>7690</v>
      </c>
      <c r="F139" s="1"/>
      <c r="G139" t="s">
        <v>43</v>
      </c>
      <c r="I139" t="s">
        <v>43</v>
      </c>
      <c r="L139" t="s">
        <v>43</v>
      </c>
      <c r="N139" t="s">
        <v>43</v>
      </c>
      <c r="P139" s="1"/>
      <c r="R139" s="317"/>
      <c r="V139" s="317"/>
      <c r="W139" s="317"/>
      <c r="X139" s="317"/>
      <c r="Y139" s="317"/>
    </row>
    <row r="140" spans="1:25">
      <c r="A140">
        <v>139</v>
      </c>
      <c r="B140" t="s">
        <v>14389</v>
      </c>
      <c r="C140" t="s">
        <v>14390</v>
      </c>
      <c r="D140" t="s">
        <v>93</v>
      </c>
      <c r="E140" t="s">
        <v>93</v>
      </c>
      <c r="F140" s="1"/>
      <c r="G140" t="s">
        <v>43</v>
      </c>
      <c r="I140" t="s">
        <v>43</v>
      </c>
      <c r="L140" t="s">
        <v>43</v>
      </c>
      <c r="N140" t="s">
        <v>43</v>
      </c>
      <c r="P140" s="1"/>
      <c r="R140" s="317"/>
      <c r="V140" s="317"/>
      <c r="W140" s="317"/>
      <c r="X140" s="317"/>
      <c r="Y140" s="317"/>
    </row>
    <row r="141" spans="1:25">
      <c r="A141">
        <v>140</v>
      </c>
      <c r="B141" t="s">
        <v>8374</v>
      </c>
      <c r="C141" t="s">
        <v>8375</v>
      </c>
      <c r="D141" t="s">
        <v>93</v>
      </c>
      <c r="E141" t="s">
        <v>7721</v>
      </c>
      <c r="F141" s="1">
        <v>46000</v>
      </c>
      <c r="G141">
        <v>12</v>
      </c>
      <c r="I141" t="s">
        <v>16353</v>
      </c>
      <c r="J141">
        <v>50047922</v>
      </c>
      <c r="K141" t="s">
        <v>267</v>
      </c>
      <c r="L141" t="s">
        <v>43</v>
      </c>
      <c r="N141" t="s">
        <v>43</v>
      </c>
      <c r="P141" s="1"/>
      <c r="R141" s="317"/>
      <c r="V141" s="317"/>
      <c r="W141" s="317"/>
      <c r="X141" s="317"/>
      <c r="Y141" s="317"/>
    </row>
    <row r="142" spans="1:25">
      <c r="A142">
        <v>141</v>
      </c>
      <c r="B142" t="s">
        <v>14391</v>
      </c>
      <c r="C142" t="s">
        <v>14392</v>
      </c>
      <c r="D142" t="s">
        <v>93</v>
      </c>
      <c r="E142" t="s">
        <v>8471</v>
      </c>
      <c r="F142" s="1"/>
      <c r="G142" t="s">
        <v>43</v>
      </c>
      <c r="I142" t="s">
        <v>43</v>
      </c>
      <c r="L142" t="s">
        <v>43</v>
      </c>
      <c r="N142" t="s">
        <v>43</v>
      </c>
      <c r="P142" s="1"/>
      <c r="R142" s="317"/>
      <c r="V142" s="317"/>
      <c r="W142" s="317"/>
      <c r="X142" s="317"/>
      <c r="Y142" s="317"/>
    </row>
    <row r="143" spans="1:25">
      <c r="A143">
        <v>142</v>
      </c>
      <c r="B143" t="s">
        <v>7822</v>
      </c>
      <c r="C143" t="s">
        <v>14393</v>
      </c>
      <c r="D143" t="s">
        <v>93</v>
      </c>
      <c r="E143" t="s">
        <v>7704</v>
      </c>
      <c r="F143" s="1"/>
      <c r="G143" t="s">
        <v>43</v>
      </c>
      <c r="I143" t="s">
        <v>43</v>
      </c>
      <c r="L143" t="s">
        <v>43</v>
      </c>
      <c r="N143" t="s">
        <v>43</v>
      </c>
      <c r="P143" s="1"/>
      <c r="R143" s="317"/>
      <c r="V143" s="317"/>
      <c r="W143" s="317"/>
      <c r="X143" s="317"/>
      <c r="Y143" s="317"/>
    </row>
    <row r="144" spans="1:25">
      <c r="A144">
        <v>143</v>
      </c>
      <c r="B144" t="s">
        <v>8054</v>
      </c>
      <c r="C144" t="s">
        <v>14394</v>
      </c>
      <c r="D144" t="s">
        <v>93</v>
      </c>
      <c r="E144" t="s">
        <v>93</v>
      </c>
      <c r="F144" s="1"/>
      <c r="G144" t="s">
        <v>43</v>
      </c>
      <c r="I144" t="s">
        <v>43</v>
      </c>
      <c r="L144" t="s">
        <v>43</v>
      </c>
      <c r="N144" t="s">
        <v>43</v>
      </c>
      <c r="P144" s="1"/>
      <c r="R144" s="317"/>
      <c r="V144" s="317"/>
      <c r="W144" s="317"/>
      <c r="X144" s="317"/>
      <c r="Y144" s="317"/>
    </row>
    <row r="145" spans="1:25">
      <c r="A145">
        <v>144</v>
      </c>
      <c r="B145" t="s">
        <v>7971</v>
      </c>
      <c r="C145" t="s">
        <v>14395</v>
      </c>
      <c r="D145" t="s">
        <v>93</v>
      </c>
      <c r="E145" t="s">
        <v>7769</v>
      </c>
      <c r="F145" s="1"/>
      <c r="G145" t="s">
        <v>43</v>
      </c>
      <c r="I145" t="s">
        <v>43</v>
      </c>
      <c r="L145" t="s">
        <v>43</v>
      </c>
      <c r="N145" t="s">
        <v>43</v>
      </c>
      <c r="P145" s="1"/>
      <c r="R145" s="317"/>
      <c r="V145" s="317"/>
      <c r="W145" s="317"/>
      <c r="X145" s="317"/>
      <c r="Y145" s="317"/>
    </row>
    <row r="146" spans="1:25">
      <c r="A146">
        <v>145</v>
      </c>
      <c r="B146" t="s">
        <v>14396</v>
      </c>
      <c r="C146" t="s">
        <v>14397</v>
      </c>
      <c r="D146" t="s">
        <v>93</v>
      </c>
      <c r="E146" t="s">
        <v>7704</v>
      </c>
      <c r="F146" s="1"/>
      <c r="G146" t="s">
        <v>43</v>
      </c>
      <c r="I146" t="s">
        <v>43</v>
      </c>
      <c r="L146" t="s">
        <v>43</v>
      </c>
      <c r="N146" t="s">
        <v>43</v>
      </c>
      <c r="P146" s="1"/>
      <c r="R146" s="317"/>
      <c r="V146" s="317"/>
      <c r="W146" s="317"/>
      <c r="X146" s="317"/>
      <c r="Y146" s="317"/>
    </row>
    <row r="147" spans="1:25">
      <c r="A147">
        <v>146</v>
      </c>
      <c r="B147" t="s">
        <v>14398</v>
      </c>
      <c r="C147" t="s">
        <v>14399</v>
      </c>
      <c r="D147" t="s">
        <v>93</v>
      </c>
      <c r="E147" t="s">
        <v>7883</v>
      </c>
      <c r="F147" s="1"/>
      <c r="G147" t="s">
        <v>43</v>
      </c>
      <c r="I147" t="s">
        <v>43</v>
      </c>
      <c r="L147" t="s">
        <v>43</v>
      </c>
      <c r="N147" t="s">
        <v>43</v>
      </c>
      <c r="P147" s="1"/>
      <c r="R147" s="317"/>
      <c r="V147" s="317"/>
      <c r="W147" s="317"/>
      <c r="X147" s="317"/>
      <c r="Y147" s="317"/>
    </row>
    <row r="148" spans="1:25">
      <c r="A148">
        <v>147</v>
      </c>
      <c r="B148" t="s">
        <v>14400</v>
      </c>
      <c r="C148" t="s">
        <v>14401</v>
      </c>
      <c r="D148" t="s">
        <v>93</v>
      </c>
      <c r="E148" t="s">
        <v>7668</v>
      </c>
      <c r="F148" s="1"/>
      <c r="G148" t="s">
        <v>43</v>
      </c>
      <c r="I148" t="s">
        <v>43</v>
      </c>
      <c r="L148" t="s">
        <v>43</v>
      </c>
      <c r="N148" t="s">
        <v>43</v>
      </c>
      <c r="P148" s="1"/>
      <c r="R148" s="317"/>
      <c r="V148" s="317"/>
      <c r="W148" s="317"/>
      <c r="X148" s="317"/>
      <c r="Y148" s="317"/>
    </row>
    <row r="149" spans="1:25">
      <c r="A149">
        <v>148</v>
      </c>
      <c r="B149" t="s">
        <v>8015</v>
      </c>
      <c r="C149" t="s">
        <v>8016</v>
      </c>
      <c r="D149" t="s">
        <v>93</v>
      </c>
      <c r="E149" t="s">
        <v>7862</v>
      </c>
      <c r="F149" s="1"/>
      <c r="G149" t="s">
        <v>43</v>
      </c>
      <c r="I149" t="s">
        <v>43</v>
      </c>
      <c r="L149" t="s">
        <v>43</v>
      </c>
      <c r="N149" t="s">
        <v>43</v>
      </c>
      <c r="P149" s="1"/>
      <c r="R149" s="317"/>
      <c r="V149" s="317"/>
      <c r="W149" s="317"/>
      <c r="X149" s="317"/>
      <c r="Y149" s="317"/>
    </row>
    <row r="150" spans="1:25">
      <c r="A150">
        <v>149</v>
      </c>
      <c r="B150" t="s">
        <v>8057</v>
      </c>
      <c r="C150" t="s">
        <v>14402</v>
      </c>
      <c r="D150" t="s">
        <v>93</v>
      </c>
      <c r="E150" t="s">
        <v>8059</v>
      </c>
      <c r="F150" s="1"/>
      <c r="G150" t="s">
        <v>43</v>
      </c>
      <c r="I150" t="s">
        <v>43</v>
      </c>
      <c r="L150" t="s">
        <v>43</v>
      </c>
      <c r="N150" t="s">
        <v>43</v>
      </c>
      <c r="P150" s="1"/>
      <c r="R150" s="317"/>
      <c r="V150" s="317"/>
      <c r="W150" s="317"/>
      <c r="X150" s="317"/>
      <c r="Y150" s="317"/>
    </row>
    <row r="151" spans="1:25">
      <c r="A151">
        <v>150</v>
      </c>
      <c r="B151" t="s">
        <v>14403</v>
      </c>
      <c r="C151" t="s">
        <v>14404</v>
      </c>
      <c r="D151" t="s">
        <v>93</v>
      </c>
      <c r="E151" t="s">
        <v>7883</v>
      </c>
      <c r="F151" s="1"/>
      <c r="G151" t="s">
        <v>43</v>
      </c>
      <c r="I151" t="s">
        <v>43</v>
      </c>
      <c r="L151" t="s">
        <v>43</v>
      </c>
      <c r="N151" t="s">
        <v>43</v>
      </c>
      <c r="P151" s="1"/>
      <c r="R151" s="317"/>
      <c r="V151" s="317"/>
      <c r="W151" s="317"/>
      <c r="X151" s="317"/>
      <c r="Y151" s="317"/>
    </row>
    <row r="152" spans="1:25">
      <c r="A152">
        <v>151</v>
      </c>
      <c r="B152" t="s">
        <v>14405</v>
      </c>
      <c r="C152" t="s">
        <v>14406</v>
      </c>
      <c r="D152" t="s">
        <v>93</v>
      </c>
      <c r="E152" t="s">
        <v>7677</v>
      </c>
      <c r="F152" s="1"/>
      <c r="G152" t="s">
        <v>43</v>
      </c>
      <c r="I152" t="s">
        <v>43</v>
      </c>
      <c r="L152" t="s">
        <v>43</v>
      </c>
      <c r="N152" t="s">
        <v>43</v>
      </c>
      <c r="P152" s="1"/>
      <c r="R152" s="317"/>
      <c r="V152" s="317"/>
      <c r="W152" s="317"/>
      <c r="X152" s="317"/>
      <c r="Y152" s="317"/>
    </row>
    <row r="153" spans="1:25">
      <c r="A153">
        <v>152</v>
      </c>
      <c r="B153" t="s">
        <v>14407</v>
      </c>
      <c r="C153" t="s">
        <v>14408</v>
      </c>
      <c r="D153" t="s">
        <v>93</v>
      </c>
      <c r="E153" t="s">
        <v>7698</v>
      </c>
      <c r="F153" s="1">
        <v>45747</v>
      </c>
      <c r="G153">
        <v>3</v>
      </c>
      <c r="I153" t="s">
        <v>16353</v>
      </c>
      <c r="J153">
        <v>50005874</v>
      </c>
      <c r="K153" t="s">
        <v>16358</v>
      </c>
      <c r="L153" t="s">
        <v>43</v>
      </c>
      <c r="M153">
        <v>3</v>
      </c>
      <c r="N153" t="s">
        <v>43</v>
      </c>
      <c r="P153" s="1"/>
      <c r="R153" s="317"/>
      <c r="V153" s="317"/>
      <c r="W153" s="317"/>
      <c r="X153" s="317"/>
      <c r="Y153" s="317"/>
    </row>
    <row r="154" spans="1:25">
      <c r="A154">
        <v>153</v>
      </c>
      <c r="B154" t="s">
        <v>14409</v>
      </c>
      <c r="C154" t="s">
        <v>14410</v>
      </c>
      <c r="D154" t="s">
        <v>6574</v>
      </c>
      <c r="E154" t="s">
        <v>9355</v>
      </c>
      <c r="F154" s="1">
        <v>45785</v>
      </c>
      <c r="G154">
        <v>5</v>
      </c>
      <c r="I154" t="s">
        <v>16353</v>
      </c>
      <c r="J154">
        <v>50005504</v>
      </c>
      <c r="K154" t="s">
        <v>6518</v>
      </c>
      <c r="L154">
        <v>5</v>
      </c>
      <c r="M154">
        <v>5</v>
      </c>
      <c r="N154">
        <v>5</v>
      </c>
      <c r="P154" s="1">
        <v>45834</v>
      </c>
      <c r="Q154">
        <v>6</v>
      </c>
      <c r="R154" s="317">
        <v>81520</v>
      </c>
      <c r="S154">
        <v>25.6</v>
      </c>
      <c r="T154">
        <v>6</v>
      </c>
      <c r="U154">
        <v>48</v>
      </c>
      <c r="V154" s="317">
        <v>188574</v>
      </c>
      <c r="W154" s="317"/>
      <c r="X154" s="317"/>
      <c r="Y154" s="317"/>
    </row>
    <row r="155" spans="1:25">
      <c r="A155">
        <v>154</v>
      </c>
      <c r="B155" t="s">
        <v>14411</v>
      </c>
      <c r="C155" t="s">
        <v>14412</v>
      </c>
      <c r="D155" t="s">
        <v>6574</v>
      </c>
      <c r="E155" t="s">
        <v>14413</v>
      </c>
      <c r="F155" s="1"/>
      <c r="G155" t="s">
        <v>43</v>
      </c>
      <c r="I155" t="s">
        <v>43</v>
      </c>
      <c r="L155" t="s">
        <v>43</v>
      </c>
      <c r="N155" t="s">
        <v>43</v>
      </c>
      <c r="P155" s="1"/>
      <c r="R155" s="317"/>
      <c r="V155" s="317"/>
      <c r="W155" s="317"/>
      <c r="X155" s="317"/>
      <c r="Y155" s="317"/>
    </row>
    <row r="156" spans="1:25">
      <c r="A156">
        <v>155</v>
      </c>
      <c r="B156" t="s">
        <v>7954</v>
      </c>
      <c r="C156" t="s">
        <v>14414</v>
      </c>
      <c r="D156" t="s">
        <v>6574</v>
      </c>
      <c r="E156" t="s">
        <v>14415</v>
      </c>
      <c r="F156" s="1"/>
      <c r="G156" t="s">
        <v>43</v>
      </c>
      <c r="I156" t="s">
        <v>43</v>
      </c>
      <c r="L156" t="s">
        <v>43</v>
      </c>
      <c r="N156" t="s">
        <v>43</v>
      </c>
      <c r="P156" s="1"/>
      <c r="R156" s="317"/>
      <c r="V156" s="317"/>
      <c r="W156" s="317"/>
      <c r="X156" s="317"/>
      <c r="Y156" s="317"/>
    </row>
    <row r="157" spans="1:25">
      <c r="A157">
        <v>156</v>
      </c>
      <c r="B157" t="s">
        <v>14416</v>
      </c>
      <c r="C157" t="s">
        <v>14417</v>
      </c>
      <c r="D157" t="s">
        <v>93</v>
      </c>
      <c r="E157" t="s">
        <v>6259</v>
      </c>
      <c r="F157" s="1">
        <v>46036</v>
      </c>
      <c r="G157">
        <v>1</v>
      </c>
      <c r="I157" t="s">
        <v>16353</v>
      </c>
      <c r="J157">
        <v>50053612</v>
      </c>
      <c r="K157" t="s">
        <v>267</v>
      </c>
      <c r="L157" t="s">
        <v>43</v>
      </c>
      <c r="N157" t="s">
        <v>43</v>
      </c>
      <c r="P157" s="1"/>
      <c r="R157" s="317"/>
      <c r="V157" s="317"/>
      <c r="W157" s="317"/>
      <c r="X157" s="317"/>
      <c r="Y157" s="317"/>
    </row>
    <row r="158" spans="1:25">
      <c r="A158">
        <v>157</v>
      </c>
      <c r="B158" t="s">
        <v>14418</v>
      </c>
      <c r="C158" t="s">
        <v>14419</v>
      </c>
      <c r="D158" t="s">
        <v>93</v>
      </c>
      <c r="E158" t="s">
        <v>7704</v>
      </c>
      <c r="F158" s="1"/>
      <c r="G158" t="s">
        <v>43</v>
      </c>
      <c r="I158" t="s">
        <v>43</v>
      </c>
      <c r="L158" t="s">
        <v>43</v>
      </c>
      <c r="N158" t="s">
        <v>43</v>
      </c>
      <c r="P158" s="1"/>
      <c r="R158" s="317"/>
      <c r="V158" s="317"/>
      <c r="W158" s="317"/>
      <c r="X158" s="317"/>
      <c r="Y158" s="317"/>
    </row>
    <row r="159" spans="1:25">
      <c r="A159">
        <v>158</v>
      </c>
      <c r="B159" t="s">
        <v>14420</v>
      </c>
      <c r="C159" t="s">
        <v>14421</v>
      </c>
      <c r="D159" t="s">
        <v>93</v>
      </c>
      <c r="E159" t="s">
        <v>6259</v>
      </c>
      <c r="F159" s="1"/>
      <c r="G159" t="s">
        <v>43</v>
      </c>
      <c r="I159" t="s">
        <v>43</v>
      </c>
      <c r="L159" t="s">
        <v>43</v>
      </c>
      <c r="N159" t="s">
        <v>43</v>
      </c>
      <c r="P159" s="1"/>
      <c r="R159" s="317"/>
      <c r="V159" s="317"/>
      <c r="W159" s="317"/>
      <c r="X159" s="317"/>
      <c r="Y159" s="317"/>
    </row>
    <row r="160" spans="1:25">
      <c r="A160">
        <v>159</v>
      </c>
      <c r="B160" t="s">
        <v>14422</v>
      </c>
      <c r="C160" t="s">
        <v>14423</v>
      </c>
      <c r="D160" t="s">
        <v>93</v>
      </c>
      <c r="E160" t="s">
        <v>7862</v>
      </c>
      <c r="F160" s="1"/>
      <c r="G160" t="s">
        <v>43</v>
      </c>
      <c r="I160" t="s">
        <v>43</v>
      </c>
      <c r="L160" t="s">
        <v>43</v>
      </c>
      <c r="N160" t="s">
        <v>43</v>
      </c>
      <c r="P160" s="1"/>
      <c r="R160" s="317"/>
      <c r="V160" s="317"/>
      <c r="W160" s="317"/>
      <c r="X160" s="317"/>
      <c r="Y160" s="317"/>
    </row>
    <row r="161" spans="1:25">
      <c r="A161">
        <v>160</v>
      </c>
      <c r="B161" t="s">
        <v>14424</v>
      </c>
      <c r="C161" t="s">
        <v>14425</v>
      </c>
      <c r="D161" t="s">
        <v>93</v>
      </c>
      <c r="E161" t="s">
        <v>7690</v>
      </c>
      <c r="F161" s="1"/>
      <c r="G161" t="s">
        <v>43</v>
      </c>
      <c r="I161" t="s">
        <v>43</v>
      </c>
      <c r="L161" t="s">
        <v>43</v>
      </c>
      <c r="N161" t="s">
        <v>43</v>
      </c>
      <c r="P161" s="1"/>
      <c r="R161" s="317"/>
      <c r="V161" s="317"/>
      <c r="W161" s="317"/>
      <c r="X161" s="317"/>
      <c r="Y161" s="317"/>
    </row>
    <row r="162" spans="1:25">
      <c r="A162">
        <v>161</v>
      </c>
      <c r="B162" t="s">
        <v>14426</v>
      </c>
      <c r="C162" t="s">
        <v>14427</v>
      </c>
      <c r="D162" t="s">
        <v>93</v>
      </c>
      <c r="E162" t="s">
        <v>7769</v>
      </c>
      <c r="F162" s="1"/>
      <c r="G162" t="s">
        <v>43</v>
      </c>
      <c r="I162" t="s">
        <v>43</v>
      </c>
      <c r="L162" t="s">
        <v>43</v>
      </c>
      <c r="N162" t="s">
        <v>43</v>
      </c>
      <c r="P162" s="1"/>
      <c r="R162" s="317"/>
      <c r="V162" s="317"/>
      <c r="W162" s="317"/>
      <c r="X162" s="317"/>
      <c r="Y162" s="317"/>
    </row>
    <row r="163" spans="1:25">
      <c r="A163">
        <v>162</v>
      </c>
      <c r="B163" t="s">
        <v>14428</v>
      </c>
      <c r="C163" t="s">
        <v>14429</v>
      </c>
      <c r="D163" t="s">
        <v>93</v>
      </c>
      <c r="E163" t="s">
        <v>7690</v>
      </c>
      <c r="F163" s="1"/>
      <c r="G163" t="s">
        <v>43</v>
      </c>
      <c r="I163" t="s">
        <v>43</v>
      </c>
      <c r="L163" t="s">
        <v>43</v>
      </c>
      <c r="N163" t="s">
        <v>43</v>
      </c>
      <c r="P163" s="1"/>
      <c r="R163" s="317"/>
      <c r="V163" s="317"/>
      <c r="W163" s="317"/>
      <c r="X163" s="317"/>
      <c r="Y163" s="317"/>
    </row>
    <row r="164" spans="1:25">
      <c r="A164">
        <v>163</v>
      </c>
      <c r="B164" t="s">
        <v>8086</v>
      </c>
      <c r="C164" t="s">
        <v>8087</v>
      </c>
      <c r="D164" t="s">
        <v>93</v>
      </c>
      <c r="E164" t="s">
        <v>7704</v>
      </c>
      <c r="F164" s="1"/>
      <c r="G164" t="s">
        <v>43</v>
      </c>
      <c r="I164" t="s">
        <v>43</v>
      </c>
      <c r="L164" t="s">
        <v>43</v>
      </c>
      <c r="N164" t="s">
        <v>43</v>
      </c>
      <c r="P164" s="1"/>
      <c r="R164" s="317"/>
      <c r="V164" s="317"/>
      <c r="W164" s="317"/>
      <c r="X164" s="317"/>
      <c r="Y164" s="317"/>
    </row>
    <row r="165" spans="1:25">
      <c r="A165">
        <v>164</v>
      </c>
      <c r="B165" t="s">
        <v>8064</v>
      </c>
      <c r="C165" t="s">
        <v>14430</v>
      </c>
      <c r="D165" t="s">
        <v>93</v>
      </c>
      <c r="E165" t="s">
        <v>7721</v>
      </c>
      <c r="F165" s="1"/>
      <c r="G165" t="s">
        <v>43</v>
      </c>
      <c r="I165" t="s">
        <v>43</v>
      </c>
      <c r="L165" t="s">
        <v>43</v>
      </c>
      <c r="N165" t="s">
        <v>43</v>
      </c>
      <c r="P165" s="1"/>
      <c r="R165" s="317"/>
      <c r="V165" s="317"/>
      <c r="W165" s="317"/>
      <c r="X165" s="317"/>
      <c r="Y165" s="317"/>
    </row>
    <row r="166" spans="1:25">
      <c r="A166">
        <v>165</v>
      </c>
      <c r="B166" t="s">
        <v>8119</v>
      </c>
      <c r="C166" t="s">
        <v>14431</v>
      </c>
      <c r="D166" t="s">
        <v>93</v>
      </c>
      <c r="E166" t="s">
        <v>7721</v>
      </c>
      <c r="F166" s="1">
        <v>45972</v>
      </c>
      <c r="G166">
        <v>11</v>
      </c>
      <c r="I166" t="s">
        <v>16353</v>
      </c>
      <c r="J166">
        <v>50042839</v>
      </c>
      <c r="K166" t="s">
        <v>267</v>
      </c>
      <c r="L166" t="s">
        <v>43</v>
      </c>
      <c r="N166" t="s">
        <v>43</v>
      </c>
      <c r="P166" s="1"/>
      <c r="R166" s="317"/>
      <c r="V166" s="317"/>
      <c r="W166" s="317"/>
      <c r="X166" s="317"/>
      <c r="Y166" s="317"/>
    </row>
    <row r="167" spans="1:25">
      <c r="A167">
        <v>166</v>
      </c>
      <c r="B167" t="s">
        <v>8061</v>
      </c>
      <c r="C167" t="s">
        <v>14432</v>
      </c>
      <c r="D167" t="s">
        <v>93</v>
      </c>
      <c r="E167" t="s">
        <v>93</v>
      </c>
      <c r="F167" s="1">
        <v>46069</v>
      </c>
      <c r="G167">
        <v>2</v>
      </c>
      <c r="I167" t="s">
        <v>16353</v>
      </c>
      <c r="J167">
        <v>50057535</v>
      </c>
      <c r="K167" t="s">
        <v>267</v>
      </c>
      <c r="L167" t="s">
        <v>43</v>
      </c>
      <c r="N167" t="s">
        <v>43</v>
      </c>
      <c r="P167" s="1"/>
      <c r="R167" s="317"/>
      <c r="V167" s="317"/>
      <c r="W167" s="317"/>
      <c r="X167" s="317"/>
      <c r="Y167" s="317"/>
    </row>
    <row r="168" spans="1:25">
      <c r="A168">
        <v>167</v>
      </c>
      <c r="B168" t="s">
        <v>14433</v>
      </c>
      <c r="C168" t="s">
        <v>14434</v>
      </c>
      <c r="D168" t="s">
        <v>93</v>
      </c>
      <c r="E168" t="s">
        <v>7800</v>
      </c>
      <c r="F168" s="1">
        <v>45972</v>
      </c>
      <c r="G168">
        <v>11</v>
      </c>
      <c r="I168" t="s">
        <v>16353</v>
      </c>
      <c r="J168">
        <v>50042837</v>
      </c>
      <c r="K168" t="s">
        <v>267</v>
      </c>
      <c r="L168" t="s">
        <v>43</v>
      </c>
      <c r="N168" t="s">
        <v>43</v>
      </c>
      <c r="P168" s="1"/>
      <c r="R168" s="317"/>
      <c r="V168" s="317"/>
      <c r="W168" s="317"/>
      <c r="X168" s="317"/>
      <c r="Y168" s="317"/>
    </row>
    <row r="169" spans="1:25">
      <c r="A169">
        <v>168</v>
      </c>
      <c r="B169" t="s">
        <v>14435</v>
      </c>
      <c r="C169" t="s">
        <v>14436</v>
      </c>
      <c r="D169" t="s">
        <v>93</v>
      </c>
      <c r="E169" t="s">
        <v>7668</v>
      </c>
      <c r="F169" s="1"/>
      <c r="G169" t="s">
        <v>43</v>
      </c>
      <c r="I169" t="s">
        <v>43</v>
      </c>
      <c r="L169" t="s">
        <v>43</v>
      </c>
      <c r="N169" t="s">
        <v>43</v>
      </c>
      <c r="P169" s="1"/>
      <c r="R169" s="317"/>
      <c r="V169" s="317"/>
      <c r="W169" s="317"/>
      <c r="X169" s="317"/>
      <c r="Y169" s="317"/>
    </row>
    <row r="170" spans="1:25">
      <c r="A170">
        <v>169</v>
      </c>
      <c r="B170" t="s">
        <v>14437</v>
      </c>
      <c r="C170" t="s">
        <v>14438</v>
      </c>
      <c r="D170" t="s">
        <v>93</v>
      </c>
      <c r="E170" t="s">
        <v>6259</v>
      </c>
      <c r="F170" s="1">
        <v>45790</v>
      </c>
      <c r="G170">
        <v>5</v>
      </c>
      <c r="I170" t="s">
        <v>16353</v>
      </c>
      <c r="J170">
        <v>50006501</v>
      </c>
      <c r="K170" t="s">
        <v>267</v>
      </c>
      <c r="L170">
        <v>6</v>
      </c>
      <c r="M170">
        <v>5</v>
      </c>
      <c r="N170">
        <v>6</v>
      </c>
      <c r="P170" s="1">
        <v>45833</v>
      </c>
      <c r="Q170">
        <v>6</v>
      </c>
      <c r="R170" s="317">
        <v>47420</v>
      </c>
      <c r="S170">
        <v>25.6</v>
      </c>
      <c r="T170">
        <v>6</v>
      </c>
      <c r="U170">
        <v>101</v>
      </c>
      <c r="V170" s="317">
        <v>119590</v>
      </c>
      <c r="W170" s="317"/>
      <c r="X170" s="317"/>
      <c r="Y170" s="317"/>
    </row>
    <row r="171" spans="1:25">
      <c r="A171">
        <v>170</v>
      </c>
      <c r="B171" t="s">
        <v>14439</v>
      </c>
      <c r="C171" t="s">
        <v>14440</v>
      </c>
      <c r="D171" t="s">
        <v>93</v>
      </c>
      <c r="E171" t="s">
        <v>7668</v>
      </c>
      <c r="F171" s="1">
        <v>45909</v>
      </c>
      <c r="G171">
        <v>9</v>
      </c>
      <c r="I171" t="s">
        <v>16353</v>
      </c>
      <c r="J171">
        <v>50030849</v>
      </c>
      <c r="K171" t="s">
        <v>6518</v>
      </c>
      <c r="L171">
        <v>1</v>
      </c>
      <c r="N171">
        <v>1</v>
      </c>
      <c r="P171" s="1">
        <v>46053</v>
      </c>
      <c r="Q171">
        <v>1</v>
      </c>
      <c r="R171" s="317">
        <v>104570</v>
      </c>
      <c r="S171">
        <v>26.1</v>
      </c>
      <c r="T171">
        <v>1</v>
      </c>
      <c r="U171">
        <v>21</v>
      </c>
      <c r="V171" s="317">
        <v>207146</v>
      </c>
      <c r="W171" s="317"/>
      <c r="X171" s="317"/>
      <c r="Y171" s="317"/>
    </row>
    <row r="172" spans="1:25">
      <c r="A172">
        <v>171</v>
      </c>
      <c r="B172" t="s">
        <v>14441</v>
      </c>
      <c r="C172" t="s">
        <v>14442</v>
      </c>
      <c r="D172" t="s">
        <v>93</v>
      </c>
      <c r="E172" t="s">
        <v>7668</v>
      </c>
      <c r="F172" s="1"/>
      <c r="G172" t="s">
        <v>43</v>
      </c>
      <c r="I172" t="s">
        <v>43</v>
      </c>
      <c r="L172" t="s">
        <v>43</v>
      </c>
      <c r="N172" t="s">
        <v>43</v>
      </c>
      <c r="P172" s="1"/>
      <c r="R172" s="317"/>
      <c r="V172" s="317"/>
      <c r="W172" s="317"/>
      <c r="X172" s="317"/>
      <c r="Y172" s="317"/>
    </row>
    <row r="173" spans="1:25">
      <c r="A173">
        <v>172</v>
      </c>
      <c r="B173" t="s">
        <v>14443</v>
      </c>
      <c r="C173" t="s">
        <v>14444</v>
      </c>
      <c r="D173" t="s">
        <v>93</v>
      </c>
      <c r="E173" t="s">
        <v>7800</v>
      </c>
      <c r="F173" s="1"/>
      <c r="G173" t="s">
        <v>43</v>
      </c>
      <c r="I173" t="s">
        <v>43</v>
      </c>
      <c r="L173" t="s">
        <v>43</v>
      </c>
      <c r="N173" t="s">
        <v>43</v>
      </c>
      <c r="P173" s="1"/>
      <c r="R173" s="317"/>
      <c r="V173" s="317"/>
      <c r="W173" s="317"/>
      <c r="X173" s="317"/>
      <c r="Y173" s="317"/>
    </row>
    <row r="174" spans="1:25">
      <c r="A174">
        <v>173</v>
      </c>
      <c r="B174" t="s">
        <v>14445</v>
      </c>
      <c r="C174" t="s">
        <v>14446</v>
      </c>
      <c r="D174" t="s">
        <v>93</v>
      </c>
      <c r="E174" t="s">
        <v>6259</v>
      </c>
      <c r="F174" s="1"/>
      <c r="G174" t="s">
        <v>43</v>
      </c>
      <c r="I174" t="s">
        <v>43</v>
      </c>
      <c r="L174" t="s">
        <v>43</v>
      </c>
      <c r="N174" t="s">
        <v>43</v>
      </c>
      <c r="P174" s="1"/>
      <c r="R174" s="317"/>
      <c r="V174" s="317"/>
      <c r="W174" s="317"/>
      <c r="X174" s="317"/>
      <c r="Y174" s="317"/>
    </row>
    <row r="175" spans="1:25">
      <c r="A175">
        <v>174</v>
      </c>
      <c r="B175" t="s">
        <v>14447</v>
      </c>
      <c r="C175" t="s">
        <v>14448</v>
      </c>
      <c r="D175" t="s">
        <v>93</v>
      </c>
      <c r="E175" t="s">
        <v>7698</v>
      </c>
      <c r="F175" s="1">
        <v>45972</v>
      </c>
      <c r="G175">
        <v>11</v>
      </c>
      <c r="I175" t="s">
        <v>16353</v>
      </c>
      <c r="J175">
        <v>50042824</v>
      </c>
      <c r="K175" t="s">
        <v>6518</v>
      </c>
      <c r="L175">
        <v>2</v>
      </c>
      <c r="N175">
        <v>2</v>
      </c>
      <c r="P175" s="1">
        <v>46081</v>
      </c>
      <c r="Q175">
        <v>2</v>
      </c>
      <c r="R175" s="317">
        <v>72990</v>
      </c>
      <c r="S175">
        <v>26.2</v>
      </c>
      <c r="T175">
        <v>2</v>
      </c>
      <c r="U175">
        <v>21</v>
      </c>
      <c r="V175" s="317">
        <v>102613</v>
      </c>
      <c r="W175" s="317"/>
      <c r="X175" s="317"/>
      <c r="Y175" s="317"/>
    </row>
    <row r="176" spans="1:25">
      <c r="A176">
        <v>175</v>
      </c>
      <c r="B176" t="s">
        <v>8105</v>
      </c>
      <c r="C176" t="s">
        <v>14449</v>
      </c>
      <c r="D176" t="s">
        <v>93</v>
      </c>
      <c r="E176" t="s">
        <v>7690</v>
      </c>
      <c r="F176" s="1"/>
      <c r="G176" t="s">
        <v>43</v>
      </c>
      <c r="I176" t="s">
        <v>43</v>
      </c>
      <c r="L176" t="s">
        <v>43</v>
      </c>
      <c r="N176" t="s">
        <v>43</v>
      </c>
      <c r="P176" s="1"/>
      <c r="R176" s="317"/>
      <c r="V176" s="317"/>
      <c r="W176" s="317"/>
      <c r="X176" s="317"/>
      <c r="Y176" s="317"/>
    </row>
    <row r="177" spans="1:25">
      <c r="A177">
        <v>176</v>
      </c>
      <c r="B177" t="s">
        <v>7894</v>
      </c>
      <c r="C177" t="s">
        <v>14450</v>
      </c>
      <c r="D177" t="s">
        <v>93</v>
      </c>
      <c r="E177" t="s">
        <v>7800</v>
      </c>
      <c r="F177" s="1"/>
      <c r="G177" t="s">
        <v>43</v>
      </c>
      <c r="I177" t="s">
        <v>43</v>
      </c>
      <c r="L177" t="s">
        <v>43</v>
      </c>
      <c r="N177" t="s">
        <v>43</v>
      </c>
      <c r="P177" s="1"/>
      <c r="R177" s="317"/>
      <c r="V177" s="317"/>
      <c r="W177" s="317"/>
      <c r="X177" s="317"/>
      <c r="Y177" s="317"/>
    </row>
    <row r="178" spans="1:25">
      <c r="A178">
        <v>177</v>
      </c>
      <c r="B178" t="s">
        <v>8495</v>
      </c>
      <c r="C178" t="s">
        <v>14451</v>
      </c>
      <c r="D178" t="s">
        <v>93</v>
      </c>
      <c r="E178" t="s">
        <v>7800</v>
      </c>
      <c r="F178" s="1"/>
      <c r="G178" t="s">
        <v>43</v>
      </c>
      <c r="I178" t="s">
        <v>43</v>
      </c>
      <c r="L178" t="s">
        <v>43</v>
      </c>
      <c r="N178" t="s">
        <v>43</v>
      </c>
      <c r="P178" s="1"/>
      <c r="R178" s="317"/>
      <c r="V178" s="317"/>
      <c r="W178" s="317"/>
      <c r="X178" s="317"/>
      <c r="Y178" s="317"/>
    </row>
    <row r="179" spans="1:25">
      <c r="A179">
        <v>178</v>
      </c>
      <c r="B179" t="s">
        <v>14452</v>
      </c>
      <c r="C179" t="s">
        <v>14453</v>
      </c>
      <c r="D179" t="s">
        <v>93</v>
      </c>
      <c r="E179" t="s">
        <v>6259</v>
      </c>
      <c r="F179" s="1">
        <v>45790</v>
      </c>
      <c r="G179">
        <v>5</v>
      </c>
      <c r="I179" t="s">
        <v>16353</v>
      </c>
      <c r="J179">
        <v>50006504</v>
      </c>
      <c r="K179" t="s">
        <v>267</v>
      </c>
      <c r="L179" t="s">
        <v>43</v>
      </c>
      <c r="M179">
        <v>5</v>
      </c>
      <c r="N179" t="s">
        <v>43</v>
      </c>
      <c r="P179" s="1"/>
      <c r="R179" s="317"/>
      <c r="V179" s="317"/>
      <c r="W179" s="317"/>
      <c r="X179" s="317"/>
      <c r="Y179" s="317"/>
    </row>
    <row r="180" spans="1:25">
      <c r="A180">
        <v>179</v>
      </c>
      <c r="B180" t="s">
        <v>9187</v>
      </c>
      <c r="C180" t="s">
        <v>9188</v>
      </c>
      <c r="D180" t="s">
        <v>93</v>
      </c>
      <c r="E180" t="s">
        <v>7883</v>
      </c>
      <c r="F180" s="1"/>
      <c r="G180" t="s">
        <v>43</v>
      </c>
      <c r="I180" t="s">
        <v>43</v>
      </c>
      <c r="L180" t="s">
        <v>43</v>
      </c>
      <c r="N180" t="s">
        <v>43</v>
      </c>
      <c r="P180" s="1"/>
      <c r="R180" s="317"/>
      <c r="V180" s="317"/>
      <c r="W180" s="317"/>
      <c r="X180" s="317"/>
      <c r="Y180" s="317"/>
    </row>
    <row r="181" spans="1:25">
      <c r="A181">
        <v>180</v>
      </c>
      <c r="B181" t="s">
        <v>14454</v>
      </c>
      <c r="C181" t="s">
        <v>14455</v>
      </c>
      <c r="D181" t="s">
        <v>93</v>
      </c>
      <c r="E181" t="s">
        <v>7690</v>
      </c>
      <c r="F181" s="1"/>
      <c r="G181" t="s">
        <v>43</v>
      </c>
      <c r="I181" t="s">
        <v>43</v>
      </c>
      <c r="L181" t="s">
        <v>43</v>
      </c>
      <c r="N181" t="s">
        <v>43</v>
      </c>
      <c r="P181" s="1"/>
      <c r="R181" s="317"/>
      <c r="V181" s="317"/>
      <c r="W181" s="317"/>
      <c r="X181" s="317"/>
      <c r="Y181" s="317"/>
    </row>
    <row r="182" spans="1:25">
      <c r="A182">
        <v>181</v>
      </c>
      <c r="B182" t="s">
        <v>7927</v>
      </c>
      <c r="C182" t="s">
        <v>10038</v>
      </c>
      <c r="D182" t="s">
        <v>93</v>
      </c>
      <c r="E182" t="s">
        <v>7690</v>
      </c>
      <c r="F182" s="1"/>
      <c r="G182" t="s">
        <v>43</v>
      </c>
      <c r="I182" t="s">
        <v>43</v>
      </c>
      <c r="L182" t="s">
        <v>43</v>
      </c>
      <c r="N182" t="s">
        <v>43</v>
      </c>
      <c r="P182" s="1"/>
      <c r="R182" s="317"/>
      <c r="V182" s="317"/>
      <c r="W182" s="317"/>
      <c r="X182" s="317"/>
      <c r="Y182" s="317"/>
    </row>
    <row r="183" spans="1:25">
      <c r="A183">
        <v>182</v>
      </c>
      <c r="B183" t="s">
        <v>8168</v>
      </c>
      <c r="C183" t="s">
        <v>14456</v>
      </c>
      <c r="D183" t="s">
        <v>93</v>
      </c>
      <c r="E183" t="s">
        <v>8170</v>
      </c>
      <c r="F183" s="1"/>
      <c r="G183" t="s">
        <v>43</v>
      </c>
      <c r="I183" t="s">
        <v>43</v>
      </c>
      <c r="L183" t="s">
        <v>43</v>
      </c>
      <c r="N183" t="s">
        <v>43</v>
      </c>
      <c r="P183" s="1"/>
      <c r="R183" s="317"/>
      <c r="V183" s="317"/>
      <c r="W183" s="317"/>
      <c r="X183" s="317"/>
      <c r="Y183" s="317"/>
    </row>
    <row r="184" spans="1:25">
      <c r="A184">
        <v>183</v>
      </c>
      <c r="B184" t="s">
        <v>14457</v>
      </c>
      <c r="C184" t="s">
        <v>14458</v>
      </c>
      <c r="D184" t="s">
        <v>93</v>
      </c>
      <c r="E184" t="s">
        <v>7883</v>
      </c>
      <c r="F184" s="1"/>
      <c r="G184" t="s">
        <v>43</v>
      </c>
      <c r="I184" t="s">
        <v>43</v>
      </c>
      <c r="L184" t="s">
        <v>43</v>
      </c>
      <c r="N184" t="s">
        <v>43</v>
      </c>
      <c r="P184" s="1"/>
      <c r="R184" s="317"/>
      <c r="V184" s="317"/>
      <c r="W184" s="317"/>
      <c r="X184" s="317"/>
      <c r="Y184" s="317"/>
    </row>
    <row r="185" spans="1:25">
      <c r="A185">
        <v>184</v>
      </c>
      <c r="B185" t="s">
        <v>8161</v>
      </c>
      <c r="C185" t="s">
        <v>8162</v>
      </c>
      <c r="D185" t="s">
        <v>93</v>
      </c>
      <c r="E185" t="s">
        <v>7698</v>
      </c>
      <c r="F185" s="1"/>
      <c r="G185" t="s">
        <v>43</v>
      </c>
      <c r="I185" t="s">
        <v>43</v>
      </c>
      <c r="L185" t="s">
        <v>43</v>
      </c>
      <c r="N185" t="s">
        <v>43</v>
      </c>
      <c r="P185" s="1"/>
      <c r="R185" s="317"/>
      <c r="V185" s="317"/>
      <c r="W185" s="317"/>
      <c r="X185" s="317"/>
      <c r="Y185" s="317"/>
    </row>
    <row r="186" spans="1:25">
      <c r="A186">
        <v>185</v>
      </c>
      <c r="B186" t="s">
        <v>8172</v>
      </c>
      <c r="C186" t="s">
        <v>8173</v>
      </c>
      <c r="D186" t="s">
        <v>93</v>
      </c>
      <c r="E186" t="s">
        <v>7769</v>
      </c>
      <c r="F186" s="1"/>
      <c r="G186" t="s">
        <v>43</v>
      </c>
      <c r="I186" t="s">
        <v>43</v>
      </c>
      <c r="L186" t="s">
        <v>43</v>
      </c>
      <c r="N186" t="s">
        <v>43</v>
      </c>
      <c r="P186" s="1"/>
      <c r="R186" s="317"/>
      <c r="V186" s="317"/>
      <c r="W186" s="317"/>
      <c r="X186" s="317"/>
      <c r="Y186" s="317"/>
    </row>
    <row r="187" spans="1:25">
      <c r="A187">
        <v>186</v>
      </c>
      <c r="B187" t="s">
        <v>14459</v>
      </c>
      <c r="C187" t="s">
        <v>14460</v>
      </c>
      <c r="D187" t="s">
        <v>93</v>
      </c>
      <c r="E187" t="s">
        <v>7800</v>
      </c>
      <c r="F187" s="1"/>
      <c r="G187" t="s">
        <v>43</v>
      </c>
      <c r="I187" t="s">
        <v>43</v>
      </c>
      <c r="L187" t="s">
        <v>43</v>
      </c>
      <c r="N187" t="s">
        <v>43</v>
      </c>
      <c r="P187" s="1"/>
      <c r="R187" s="317"/>
      <c r="V187" s="317"/>
      <c r="W187" s="317"/>
      <c r="X187" s="317"/>
      <c r="Y187" s="317"/>
    </row>
    <row r="188" spans="1:25">
      <c r="A188">
        <v>187</v>
      </c>
      <c r="B188" t="s">
        <v>14461</v>
      </c>
      <c r="C188" t="s">
        <v>14462</v>
      </c>
      <c r="D188" t="s">
        <v>93</v>
      </c>
      <c r="E188" t="s">
        <v>7800</v>
      </c>
      <c r="F188" s="1"/>
      <c r="G188" t="s">
        <v>43</v>
      </c>
      <c r="I188" t="s">
        <v>43</v>
      </c>
      <c r="L188" t="s">
        <v>43</v>
      </c>
      <c r="N188" t="s">
        <v>43</v>
      </c>
      <c r="P188" s="1"/>
      <c r="R188" s="317"/>
      <c r="V188" s="317"/>
      <c r="W188" s="317"/>
      <c r="X188" s="317"/>
      <c r="Y188" s="317"/>
    </row>
    <row r="189" spans="1:25">
      <c r="A189">
        <v>188</v>
      </c>
      <c r="B189" t="s">
        <v>8188</v>
      </c>
      <c r="C189" t="s">
        <v>8189</v>
      </c>
      <c r="D189" t="s">
        <v>93</v>
      </c>
      <c r="E189" t="s">
        <v>7800</v>
      </c>
      <c r="F189" s="1"/>
      <c r="G189" t="s">
        <v>43</v>
      </c>
      <c r="I189" t="s">
        <v>43</v>
      </c>
      <c r="L189" t="s">
        <v>43</v>
      </c>
      <c r="N189" t="s">
        <v>43</v>
      </c>
      <c r="P189" s="1"/>
      <c r="R189" s="317"/>
      <c r="V189" s="317"/>
      <c r="W189" s="317"/>
      <c r="X189" s="317"/>
      <c r="Y189" s="317"/>
    </row>
    <row r="190" spans="1:25">
      <c r="A190">
        <v>189</v>
      </c>
      <c r="B190" t="s">
        <v>8093</v>
      </c>
      <c r="C190" t="s">
        <v>14463</v>
      </c>
      <c r="D190" t="s">
        <v>93</v>
      </c>
      <c r="E190" t="s">
        <v>7800</v>
      </c>
      <c r="F190" s="1">
        <v>45972</v>
      </c>
      <c r="G190">
        <v>11</v>
      </c>
      <c r="I190" t="s">
        <v>16353</v>
      </c>
      <c r="J190">
        <v>50042823</v>
      </c>
      <c r="K190" t="s">
        <v>267</v>
      </c>
      <c r="L190">
        <v>2</v>
      </c>
      <c r="N190">
        <v>2</v>
      </c>
      <c r="P190" s="1">
        <v>46081</v>
      </c>
      <c r="Q190">
        <v>2</v>
      </c>
      <c r="R190" s="317">
        <v>71590</v>
      </c>
      <c r="V190" s="317"/>
      <c r="W190" s="317"/>
      <c r="X190" s="317"/>
      <c r="Y190" s="317"/>
    </row>
    <row r="191" spans="1:25">
      <c r="A191">
        <v>190</v>
      </c>
      <c r="B191" t="s">
        <v>14464</v>
      </c>
      <c r="C191" t="s">
        <v>14465</v>
      </c>
      <c r="D191" t="s">
        <v>93</v>
      </c>
      <c r="E191" t="s">
        <v>6259</v>
      </c>
      <c r="F191" s="1"/>
      <c r="G191" t="s">
        <v>43</v>
      </c>
      <c r="I191" t="s">
        <v>43</v>
      </c>
      <c r="L191" t="s">
        <v>43</v>
      </c>
      <c r="N191" t="s">
        <v>43</v>
      </c>
      <c r="P191" s="1"/>
      <c r="R191" s="317"/>
      <c r="V191" s="317"/>
      <c r="W191" s="317"/>
      <c r="X191" s="317"/>
      <c r="Y191" s="317"/>
    </row>
    <row r="192" spans="1:25">
      <c r="A192">
        <v>191</v>
      </c>
      <c r="B192" t="s">
        <v>8108</v>
      </c>
      <c r="C192" t="s">
        <v>14466</v>
      </c>
      <c r="D192" t="s">
        <v>93</v>
      </c>
      <c r="E192" t="s">
        <v>7690</v>
      </c>
      <c r="F192" s="1"/>
      <c r="G192" t="s">
        <v>43</v>
      </c>
      <c r="I192" t="s">
        <v>43</v>
      </c>
      <c r="L192" t="s">
        <v>43</v>
      </c>
      <c r="N192" t="s">
        <v>43</v>
      </c>
      <c r="P192" s="1"/>
      <c r="R192" s="317"/>
      <c r="V192" s="317"/>
      <c r="W192" s="317"/>
      <c r="X192" s="317"/>
      <c r="Y192" s="317"/>
    </row>
    <row r="193" spans="1:25">
      <c r="A193">
        <v>192</v>
      </c>
      <c r="B193" t="s">
        <v>8148</v>
      </c>
      <c r="C193" t="s">
        <v>14467</v>
      </c>
      <c r="D193" t="s">
        <v>93</v>
      </c>
      <c r="E193" t="s">
        <v>7690</v>
      </c>
      <c r="F193" s="1"/>
      <c r="G193" t="s">
        <v>43</v>
      </c>
      <c r="I193" t="s">
        <v>43</v>
      </c>
      <c r="L193" t="s">
        <v>43</v>
      </c>
      <c r="N193" t="s">
        <v>43</v>
      </c>
      <c r="P193" s="1"/>
      <c r="R193" s="317"/>
      <c r="V193" s="317"/>
      <c r="W193" s="317"/>
      <c r="X193" s="317"/>
      <c r="Y193" s="317"/>
    </row>
    <row r="194" spans="1:25">
      <c r="A194">
        <v>193</v>
      </c>
      <c r="B194" t="s">
        <v>8114</v>
      </c>
      <c r="C194" t="s">
        <v>14468</v>
      </c>
      <c r="D194" t="s">
        <v>93</v>
      </c>
      <c r="E194" t="s">
        <v>7690</v>
      </c>
      <c r="F194" s="1"/>
      <c r="G194" t="s">
        <v>43</v>
      </c>
      <c r="I194" t="s">
        <v>43</v>
      </c>
      <c r="L194" t="s">
        <v>43</v>
      </c>
      <c r="N194" t="s">
        <v>43</v>
      </c>
      <c r="P194" s="1"/>
      <c r="R194" s="317"/>
      <c r="V194" s="317"/>
      <c r="W194" s="317"/>
      <c r="X194" s="317"/>
      <c r="Y194" s="317"/>
    </row>
    <row r="195" spans="1:25">
      <c r="A195">
        <v>194</v>
      </c>
      <c r="B195" t="s">
        <v>8111</v>
      </c>
      <c r="C195" t="s">
        <v>14469</v>
      </c>
      <c r="D195" t="s">
        <v>93</v>
      </c>
      <c r="E195" t="s">
        <v>7690</v>
      </c>
      <c r="F195" s="1">
        <v>45971</v>
      </c>
      <c r="G195">
        <v>11</v>
      </c>
      <c r="I195" t="s">
        <v>16353</v>
      </c>
      <c r="J195">
        <v>50042536</v>
      </c>
      <c r="K195" t="s">
        <v>267</v>
      </c>
      <c r="L195" t="s">
        <v>43</v>
      </c>
      <c r="N195" t="s">
        <v>43</v>
      </c>
      <c r="P195" s="1"/>
      <c r="R195" s="317"/>
      <c r="V195" s="317"/>
      <c r="W195" s="317"/>
      <c r="X195" s="317"/>
      <c r="Y195" s="317"/>
    </row>
    <row r="196" spans="1:25">
      <c r="A196">
        <v>195</v>
      </c>
      <c r="B196" t="s">
        <v>8099</v>
      </c>
      <c r="C196" t="s">
        <v>8100</v>
      </c>
      <c r="D196" t="s">
        <v>93</v>
      </c>
      <c r="E196" t="s">
        <v>7668</v>
      </c>
      <c r="F196" s="1"/>
      <c r="G196" t="s">
        <v>43</v>
      </c>
      <c r="I196" t="s">
        <v>43</v>
      </c>
      <c r="L196" t="s">
        <v>43</v>
      </c>
      <c r="N196" t="s">
        <v>43</v>
      </c>
      <c r="P196" s="1"/>
      <c r="R196" s="317"/>
      <c r="V196" s="317"/>
      <c r="W196" s="317"/>
      <c r="X196" s="317"/>
      <c r="Y196" s="317"/>
    </row>
    <row r="197" spans="1:25">
      <c r="A197">
        <v>196</v>
      </c>
      <c r="B197" t="s">
        <v>14470</v>
      </c>
      <c r="C197" t="s">
        <v>14471</v>
      </c>
      <c r="D197" t="s">
        <v>93</v>
      </c>
      <c r="E197" t="s">
        <v>7704</v>
      </c>
      <c r="F197" s="1"/>
      <c r="G197" t="s">
        <v>43</v>
      </c>
      <c r="I197" t="s">
        <v>43</v>
      </c>
      <c r="L197" t="s">
        <v>43</v>
      </c>
      <c r="N197" t="s">
        <v>43</v>
      </c>
      <c r="P197" s="1"/>
      <c r="R197" s="317"/>
      <c r="V197" s="317"/>
      <c r="W197" s="317"/>
      <c r="X197" s="317"/>
      <c r="Y197" s="317"/>
    </row>
    <row r="198" spans="1:25">
      <c r="A198">
        <v>197</v>
      </c>
      <c r="B198" t="s">
        <v>8102</v>
      </c>
      <c r="C198" t="s">
        <v>8103</v>
      </c>
      <c r="D198" t="s">
        <v>93</v>
      </c>
      <c r="E198" t="s">
        <v>7668</v>
      </c>
      <c r="F198" s="1"/>
      <c r="G198" t="s">
        <v>43</v>
      </c>
      <c r="I198" t="s">
        <v>43</v>
      </c>
      <c r="L198" t="s">
        <v>43</v>
      </c>
      <c r="N198" t="s">
        <v>43</v>
      </c>
      <c r="P198" s="1"/>
      <c r="R198" s="317"/>
      <c r="V198" s="317"/>
      <c r="W198" s="317"/>
      <c r="X198" s="317"/>
      <c r="Y198" s="317"/>
    </row>
    <row r="199" spans="1:25">
      <c r="A199">
        <v>198</v>
      </c>
      <c r="B199" t="s">
        <v>8051</v>
      </c>
      <c r="C199" t="s">
        <v>14472</v>
      </c>
      <c r="D199" t="s">
        <v>93</v>
      </c>
      <c r="E199" t="s">
        <v>7698</v>
      </c>
      <c r="F199" s="1"/>
      <c r="G199" t="s">
        <v>43</v>
      </c>
      <c r="I199" t="s">
        <v>43</v>
      </c>
      <c r="L199" t="s">
        <v>43</v>
      </c>
      <c r="N199" t="s">
        <v>43</v>
      </c>
      <c r="P199" s="1"/>
      <c r="R199" s="317"/>
      <c r="V199" s="317"/>
      <c r="W199" s="317"/>
      <c r="X199" s="317"/>
      <c r="Y199" s="317"/>
    </row>
    <row r="200" spans="1:25">
      <c r="A200">
        <v>199</v>
      </c>
      <c r="B200" t="s">
        <v>14473</v>
      </c>
      <c r="C200" t="s">
        <v>14474</v>
      </c>
      <c r="D200" t="s">
        <v>93</v>
      </c>
      <c r="E200" t="s">
        <v>7800</v>
      </c>
      <c r="F200" s="1">
        <v>45792</v>
      </c>
      <c r="G200">
        <v>5</v>
      </c>
      <c r="I200" t="s">
        <v>16353</v>
      </c>
      <c r="J200">
        <v>50006674</v>
      </c>
      <c r="K200" t="s">
        <v>267</v>
      </c>
      <c r="L200">
        <v>7</v>
      </c>
      <c r="M200">
        <v>5</v>
      </c>
      <c r="N200">
        <v>6</v>
      </c>
      <c r="P200" s="1">
        <v>45833</v>
      </c>
      <c r="Q200">
        <v>6</v>
      </c>
      <c r="R200" s="317">
        <v>66500</v>
      </c>
      <c r="S200">
        <v>25.7</v>
      </c>
      <c r="T200">
        <v>7</v>
      </c>
      <c r="U200">
        <v>20</v>
      </c>
      <c r="V200" s="317">
        <v>128801</v>
      </c>
      <c r="W200" s="317"/>
      <c r="X200" s="317"/>
      <c r="Y200" s="317"/>
    </row>
    <row r="201" spans="1:25">
      <c r="A201">
        <v>200</v>
      </c>
      <c r="B201" t="s">
        <v>14475</v>
      </c>
      <c r="C201" t="s">
        <v>14476</v>
      </c>
      <c r="D201" t="s">
        <v>93</v>
      </c>
      <c r="E201" t="s">
        <v>7883</v>
      </c>
      <c r="F201" s="1">
        <v>45792</v>
      </c>
      <c r="G201">
        <v>5</v>
      </c>
      <c r="I201" t="s">
        <v>16353</v>
      </c>
      <c r="J201">
        <v>50006689</v>
      </c>
      <c r="K201" t="s">
        <v>267</v>
      </c>
      <c r="L201">
        <v>7</v>
      </c>
      <c r="M201">
        <v>5</v>
      </c>
      <c r="N201">
        <v>6</v>
      </c>
      <c r="P201" s="1">
        <v>45867</v>
      </c>
      <c r="Q201">
        <v>7</v>
      </c>
      <c r="R201" s="317">
        <v>318330</v>
      </c>
      <c r="S201">
        <v>25.7</v>
      </c>
      <c r="T201">
        <v>7</v>
      </c>
      <c r="U201">
        <v>20</v>
      </c>
      <c r="V201" s="317">
        <v>501633</v>
      </c>
      <c r="W201" s="317"/>
      <c r="X201" s="317"/>
      <c r="Y201" s="317"/>
    </row>
    <row r="202" spans="1:25">
      <c r="A202">
        <v>201</v>
      </c>
      <c r="B202" t="s">
        <v>8164</v>
      </c>
      <c r="C202" t="s">
        <v>8165</v>
      </c>
      <c r="D202" t="s">
        <v>6574</v>
      </c>
      <c r="E202" t="s">
        <v>7834</v>
      </c>
      <c r="F202" s="1"/>
      <c r="G202" t="s">
        <v>43</v>
      </c>
      <c r="I202" t="s">
        <v>43</v>
      </c>
      <c r="L202" t="s">
        <v>43</v>
      </c>
      <c r="N202" t="s">
        <v>43</v>
      </c>
      <c r="P202" s="1"/>
      <c r="R202" s="317"/>
      <c r="V202" s="317"/>
      <c r="W202" s="317"/>
      <c r="X202" s="317"/>
      <c r="Y202" s="317"/>
    </row>
    <row r="203" spans="1:25">
      <c r="A203">
        <v>202</v>
      </c>
      <c r="B203" t="s">
        <v>8217</v>
      </c>
      <c r="C203" t="s">
        <v>8218</v>
      </c>
      <c r="D203" t="s">
        <v>6574</v>
      </c>
      <c r="E203" t="s">
        <v>7834</v>
      </c>
      <c r="F203" s="1"/>
      <c r="G203" t="s">
        <v>43</v>
      </c>
      <c r="I203" t="s">
        <v>43</v>
      </c>
      <c r="L203" t="s">
        <v>43</v>
      </c>
      <c r="N203" t="s">
        <v>43</v>
      </c>
      <c r="P203" s="1"/>
      <c r="R203" s="317"/>
      <c r="V203" s="317"/>
      <c r="W203" s="317"/>
      <c r="X203" s="317"/>
      <c r="Y203" s="317"/>
    </row>
    <row r="204" spans="1:25">
      <c r="A204">
        <v>203</v>
      </c>
      <c r="B204" t="s">
        <v>8079</v>
      </c>
      <c r="C204" t="s">
        <v>8080</v>
      </c>
      <c r="D204" t="s">
        <v>6574</v>
      </c>
      <c r="E204" t="s">
        <v>7834</v>
      </c>
      <c r="F204" s="1"/>
      <c r="G204" t="s">
        <v>43</v>
      </c>
      <c r="I204" t="s">
        <v>43</v>
      </c>
      <c r="L204" t="s">
        <v>43</v>
      </c>
      <c r="N204" t="s">
        <v>43</v>
      </c>
      <c r="P204" s="1"/>
      <c r="R204" s="317"/>
      <c r="V204" s="317"/>
      <c r="W204" s="317"/>
      <c r="X204" s="317"/>
      <c r="Y204" s="317"/>
    </row>
    <row r="205" spans="1:25">
      <c r="A205">
        <v>204</v>
      </c>
      <c r="B205" t="s">
        <v>14477</v>
      </c>
      <c r="C205" t="s">
        <v>14478</v>
      </c>
      <c r="D205" t="s">
        <v>93</v>
      </c>
      <c r="F205" s="1"/>
      <c r="G205" t="s">
        <v>43</v>
      </c>
      <c r="I205" t="s">
        <v>43</v>
      </c>
      <c r="L205" t="s">
        <v>43</v>
      </c>
      <c r="M205" t="s">
        <v>43</v>
      </c>
      <c r="N205" t="s">
        <v>43</v>
      </c>
      <c r="P205" s="1"/>
      <c r="R205" s="317"/>
      <c r="V205" s="317"/>
      <c r="W205" s="317"/>
      <c r="X205" s="317"/>
      <c r="Y205" s="317"/>
    </row>
    <row r="206" spans="1:25">
      <c r="A206">
        <v>205</v>
      </c>
      <c r="B206" t="s">
        <v>14479</v>
      </c>
      <c r="C206" t="s">
        <v>14480</v>
      </c>
      <c r="D206" t="s">
        <v>93</v>
      </c>
      <c r="E206" t="s">
        <v>7769</v>
      </c>
      <c r="F206" s="1"/>
      <c r="G206" t="s">
        <v>43</v>
      </c>
      <c r="I206" t="s">
        <v>43</v>
      </c>
      <c r="L206" t="s">
        <v>43</v>
      </c>
      <c r="M206" t="s">
        <v>43</v>
      </c>
      <c r="N206" t="s">
        <v>43</v>
      </c>
      <c r="P206" s="1"/>
      <c r="R206" s="317"/>
      <c r="V206" s="317"/>
      <c r="W206" s="317"/>
      <c r="X206" s="317"/>
      <c r="Y206" s="317"/>
    </row>
    <row r="207" spans="1:25">
      <c r="A207">
        <v>206</v>
      </c>
      <c r="B207" t="s">
        <v>7897</v>
      </c>
      <c r="C207" t="s">
        <v>7898</v>
      </c>
      <c r="D207" t="s">
        <v>93</v>
      </c>
      <c r="E207" t="s">
        <v>7690</v>
      </c>
      <c r="F207" s="1">
        <v>45947</v>
      </c>
      <c r="G207">
        <v>10</v>
      </c>
      <c r="I207" t="s">
        <v>16353</v>
      </c>
      <c r="J207">
        <v>50038189</v>
      </c>
      <c r="K207" t="s">
        <v>6518</v>
      </c>
      <c r="L207">
        <v>1</v>
      </c>
      <c r="M207">
        <v>10</v>
      </c>
      <c r="N207">
        <v>1</v>
      </c>
      <c r="P207" s="1">
        <v>46053</v>
      </c>
      <c r="Q207">
        <v>1</v>
      </c>
      <c r="R207" s="317">
        <v>55610</v>
      </c>
      <c r="S207">
        <v>26.1</v>
      </c>
      <c r="T207">
        <v>1</v>
      </c>
      <c r="U207">
        <v>21</v>
      </c>
      <c r="V207" s="317">
        <v>143360</v>
      </c>
      <c r="W207" s="317"/>
      <c r="X207" s="317"/>
      <c r="Y207" s="317"/>
    </row>
    <row r="208" spans="1:25">
      <c r="A208">
        <v>207</v>
      </c>
      <c r="B208" t="s">
        <v>14481</v>
      </c>
      <c r="C208" t="s">
        <v>14482</v>
      </c>
      <c r="D208" t="s">
        <v>93</v>
      </c>
      <c r="E208" t="s">
        <v>7769</v>
      </c>
      <c r="F208" s="1"/>
      <c r="G208" t="s">
        <v>43</v>
      </c>
      <c r="I208" t="s">
        <v>43</v>
      </c>
      <c r="L208" t="s">
        <v>43</v>
      </c>
      <c r="M208" t="s">
        <v>43</v>
      </c>
      <c r="N208" t="s">
        <v>43</v>
      </c>
      <c r="P208" s="1"/>
      <c r="R208" s="317"/>
      <c r="V208" s="317"/>
      <c r="W208" s="317"/>
      <c r="X208" s="317"/>
      <c r="Y208" s="317"/>
    </row>
    <row r="209" spans="1:25">
      <c r="A209">
        <v>208</v>
      </c>
      <c r="B209" t="s">
        <v>8178</v>
      </c>
      <c r="C209" t="s">
        <v>8179</v>
      </c>
      <c r="D209" t="s">
        <v>93</v>
      </c>
      <c r="E209" t="s">
        <v>7677</v>
      </c>
      <c r="F209" s="1"/>
      <c r="G209" t="s">
        <v>43</v>
      </c>
      <c r="I209" t="s">
        <v>43</v>
      </c>
      <c r="L209" t="s">
        <v>43</v>
      </c>
      <c r="M209" t="s">
        <v>43</v>
      </c>
      <c r="N209" t="s">
        <v>43</v>
      </c>
      <c r="P209" s="1"/>
      <c r="R209" s="317"/>
      <c r="V209" s="317"/>
      <c r="W209" s="317"/>
      <c r="X209" s="317"/>
      <c r="Y209" s="317"/>
    </row>
    <row r="210" spans="1:25">
      <c r="A210">
        <v>209</v>
      </c>
      <c r="B210" t="s">
        <v>8194</v>
      </c>
      <c r="C210" t="s">
        <v>14483</v>
      </c>
      <c r="D210" t="s">
        <v>93</v>
      </c>
      <c r="E210" t="s">
        <v>7690</v>
      </c>
      <c r="F210" s="1">
        <v>46000</v>
      </c>
      <c r="G210">
        <v>12</v>
      </c>
      <c r="I210" t="s">
        <v>16353</v>
      </c>
      <c r="J210">
        <v>50047802</v>
      </c>
      <c r="K210" t="s">
        <v>6518</v>
      </c>
      <c r="L210" t="s">
        <v>43</v>
      </c>
      <c r="M210">
        <v>12</v>
      </c>
      <c r="N210" t="s">
        <v>43</v>
      </c>
      <c r="P210" s="1"/>
      <c r="R210" s="317"/>
      <c r="V210" s="317"/>
      <c r="W210" s="317"/>
      <c r="X210" s="317"/>
      <c r="Y210" s="317"/>
    </row>
    <row r="211" spans="1:25">
      <c r="A211">
        <v>210</v>
      </c>
      <c r="B211" t="s">
        <v>14484</v>
      </c>
      <c r="C211" t="s">
        <v>14485</v>
      </c>
      <c r="D211" t="s">
        <v>93</v>
      </c>
      <c r="E211" t="s">
        <v>7769</v>
      </c>
      <c r="F211" s="1"/>
      <c r="G211" t="s">
        <v>43</v>
      </c>
      <c r="I211" t="s">
        <v>43</v>
      </c>
      <c r="L211" t="s">
        <v>43</v>
      </c>
      <c r="M211" t="s">
        <v>43</v>
      </c>
      <c r="N211" t="s">
        <v>43</v>
      </c>
      <c r="P211" s="1"/>
      <c r="R211" s="317"/>
      <c r="V211" s="317"/>
      <c r="W211" s="317"/>
      <c r="X211" s="317"/>
      <c r="Y211" s="317"/>
    </row>
    <row r="212" spans="1:25">
      <c r="A212">
        <v>211</v>
      </c>
      <c r="B212" t="s">
        <v>8211</v>
      </c>
      <c r="C212" t="s">
        <v>14486</v>
      </c>
      <c r="D212" t="s">
        <v>93</v>
      </c>
      <c r="E212" t="s">
        <v>7800</v>
      </c>
      <c r="F212" s="1"/>
      <c r="G212" t="s">
        <v>43</v>
      </c>
      <c r="I212" t="s">
        <v>43</v>
      </c>
      <c r="L212" t="s">
        <v>43</v>
      </c>
      <c r="M212" t="s">
        <v>43</v>
      </c>
      <c r="N212" t="s">
        <v>43</v>
      </c>
      <c r="P212" s="1"/>
      <c r="R212" s="317"/>
      <c r="V212" s="317"/>
      <c r="W212" s="317"/>
      <c r="X212" s="317"/>
      <c r="Y212" s="317"/>
    </row>
    <row r="213" spans="1:25">
      <c r="A213">
        <v>212</v>
      </c>
      <c r="B213" t="s">
        <v>8083</v>
      </c>
      <c r="C213" t="s">
        <v>8084</v>
      </c>
      <c r="D213" t="s">
        <v>93</v>
      </c>
      <c r="E213" t="s">
        <v>7800</v>
      </c>
      <c r="F213" s="1"/>
      <c r="G213" t="s">
        <v>43</v>
      </c>
      <c r="I213" t="s">
        <v>43</v>
      </c>
      <c r="L213" t="s">
        <v>43</v>
      </c>
      <c r="M213" t="s">
        <v>43</v>
      </c>
      <c r="N213" t="s">
        <v>43</v>
      </c>
      <c r="P213" s="1"/>
      <c r="R213" s="317"/>
      <c r="V213" s="317"/>
      <c r="W213" s="317"/>
      <c r="X213" s="317"/>
      <c r="Y213" s="317"/>
    </row>
    <row r="214" spans="1:25">
      <c r="A214">
        <v>213</v>
      </c>
      <c r="B214" t="s">
        <v>8203</v>
      </c>
      <c r="C214" t="s">
        <v>14487</v>
      </c>
      <c r="D214" t="s">
        <v>93</v>
      </c>
      <c r="E214" t="s">
        <v>7690</v>
      </c>
      <c r="F214" s="1"/>
      <c r="G214" t="s">
        <v>43</v>
      </c>
      <c r="I214" t="s">
        <v>43</v>
      </c>
      <c r="L214" t="s">
        <v>43</v>
      </c>
      <c r="M214" t="s">
        <v>43</v>
      </c>
      <c r="N214" t="s">
        <v>43</v>
      </c>
      <c r="P214" s="1"/>
      <c r="R214" s="317"/>
      <c r="V214" s="317"/>
      <c r="W214" s="317"/>
      <c r="X214" s="317"/>
      <c r="Y214" s="317"/>
    </row>
    <row r="215" spans="1:25">
      <c r="A215">
        <v>214</v>
      </c>
      <c r="B215" t="s">
        <v>14488</v>
      </c>
      <c r="C215" t="s">
        <v>14489</v>
      </c>
      <c r="D215" t="s">
        <v>93</v>
      </c>
      <c r="E215" t="s">
        <v>93</v>
      </c>
      <c r="F215" s="1">
        <v>45973</v>
      </c>
      <c r="G215">
        <v>11</v>
      </c>
      <c r="I215" t="s">
        <v>16359</v>
      </c>
      <c r="J215">
        <v>50042917</v>
      </c>
      <c r="K215" t="s">
        <v>6518</v>
      </c>
      <c r="L215">
        <v>12</v>
      </c>
      <c r="M215">
        <v>12</v>
      </c>
      <c r="N215">
        <v>12</v>
      </c>
      <c r="P215" s="1">
        <v>46053</v>
      </c>
      <c r="Q215">
        <v>1</v>
      </c>
      <c r="R215" s="317">
        <v>100000</v>
      </c>
      <c r="S215">
        <v>26.1</v>
      </c>
      <c r="T215">
        <v>1</v>
      </c>
      <c r="U215">
        <v>20</v>
      </c>
      <c r="V215" s="317">
        <v>112207</v>
      </c>
      <c r="W215" s="317"/>
      <c r="X215" s="317"/>
      <c r="Y215" s="317"/>
    </row>
    <row r="216" spans="1:25">
      <c r="A216">
        <v>215</v>
      </c>
      <c r="B216" t="s">
        <v>14491</v>
      </c>
      <c r="C216" t="s">
        <v>14492</v>
      </c>
      <c r="D216" t="s">
        <v>93</v>
      </c>
      <c r="E216" t="s">
        <v>93</v>
      </c>
      <c r="F216" s="1">
        <v>45800</v>
      </c>
      <c r="G216">
        <v>5</v>
      </c>
      <c r="I216" t="s">
        <v>16353</v>
      </c>
      <c r="J216">
        <v>50008806</v>
      </c>
      <c r="K216" t="s">
        <v>6518</v>
      </c>
      <c r="L216">
        <v>6</v>
      </c>
      <c r="M216">
        <v>6</v>
      </c>
      <c r="N216">
        <v>6</v>
      </c>
      <c r="P216" s="1">
        <v>45834</v>
      </c>
      <c r="Q216">
        <v>6</v>
      </c>
      <c r="R216" s="317">
        <v>29320</v>
      </c>
      <c r="S216">
        <v>25.6</v>
      </c>
      <c r="T216">
        <v>6</v>
      </c>
      <c r="U216">
        <v>20</v>
      </c>
      <c r="V216" s="317">
        <v>56778</v>
      </c>
      <c r="W216" s="317"/>
      <c r="X216" s="317"/>
      <c r="Y216" s="317"/>
    </row>
    <row r="217" spans="1:25">
      <c r="A217">
        <v>216</v>
      </c>
      <c r="B217" t="s">
        <v>14493</v>
      </c>
      <c r="C217" t="s">
        <v>14494</v>
      </c>
      <c r="D217" t="s">
        <v>93</v>
      </c>
      <c r="E217" t="s">
        <v>93</v>
      </c>
      <c r="F217" s="1">
        <v>45800</v>
      </c>
      <c r="G217">
        <v>5</v>
      </c>
      <c r="I217" t="s">
        <v>16353</v>
      </c>
      <c r="J217">
        <v>50008807</v>
      </c>
      <c r="K217" t="s">
        <v>6518</v>
      </c>
      <c r="L217">
        <v>7</v>
      </c>
      <c r="M217">
        <v>6</v>
      </c>
      <c r="N217">
        <v>6</v>
      </c>
      <c r="P217" s="1">
        <v>45834</v>
      </c>
      <c r="Q217">
        <v>6</v>
      </c>
      <c r="R217" s="317">
        <v>43080</v>
      </c>
      <c r="S217">
        <v>25.7</v>
      </c>
      <c r="T217">
        <v>7</v>
      </c>
      <c r="U217">
        <v>20</v>
      </c>
      <c r="V217" s="317">
        <v>83442</v>
      </c>
      <c r="W217" s="317"/>
      <c r="X217" s="317"/>
      <c r="Y217" s="317"/>
    </row>
    <row r="218" spans="1:25">
      <c r="A218">
        <v>217</v>
      </c>
      <c r="B218" t="s">
        <v>8184</v>
      </c>
      <c r="C218" t="s">
        <v>14495</v>
      </c>
      <c r="D218" t="s">
        <v>93</v>
      </c>
      <c r="E218" t="s">
        <v>7690</v>
      </c>
      <c r="F218" s="1"/>
      <c r="G218" t="s">
        <v>43</v>
      </c>
      <c r="I218" t="s">
        <v>43</v>
      </c>
      <c r="L218" t="s">
        <v>43</v>
      </c>
      <c r="M218" t="s">
        <v>43</v>
      </c>
      <c r="N218" t="s">
        <v>43</v>
      </c>
      <c r="P218" s="1"/>
      <c r="R218" s="317"/>
      <c r="V218" s="317"/>
      <c r="W218" s="317"/>
      <c r="X218" s="317"/>
      <c r="Y218" s="317"/>
    </row>
    <row r="219" spans="1:25">
      <c r="A219">
        <v>218</v>
      </c>
      <c r="B219" t="s">
        <v>8259</v>
      </c>
      <c r="C219" t="s">
        <v>14496</v>
      </c>
      <c r="D219" t="s">
        <v>93</v>
      </c>
      <c r="E219" t="s">
        <v>7800</v>
      </c>
      <c r="F219" s="1"/>
      <c r="G219" t="s">
        <v>43</v>
      </c>
      <c r="I219" t="s">
        <v>43</v>
      </c>
      <c r="L219" t="s">
        <v>43</v>
      </c>
      <c r="M219" t="s">
        <v>43</v>
      </c>
      <c r="N219" t="s">
        <v>43</v>
      </c>
      <c r="P219" s="1"/>
      <c r="R219" s="317"/>
      <c r="V219" s="317"/>
      <c r="W219" s="317"/>
      <c r="X219" s="317"/>
      <c r="Y219" s="317"/>
    </row>
    <row r="220" spans="1:25">
      <c r="A220">
        <v>219</v>
      </c>
      <c r="B220" t="s">
        <v>8175</v>
      </c>
      <c r="C220" t="s">
        <v>14497</v>
      </c>
      <c r="D220" t="s">
        <v>93</v>
      </c>
      <c r="E220" t="s">
        <v>7690</v>
      </c>
      <c r="F220" s="1"/>
      <c r="G220" t="s">
        <v>43</v>
      </c>
      <c r="I220" t="s">
        <v>43</v>
      </c>
      <c r="L220" t="s">
        <v>43</v>
      </c>
      <c r="M220" t="s">
        <v>43</v>
      </c>
      <c r="N220" t="s">
        <v>43</v>
      </c>
      <c r="P220" s="1"/>
      <c r="R220" s="317"/>
      <c r="V220" s="317"/>
      <c r="W220" s="317"/>
      <c r="X220" s="317"/>
      <c r="Y220" s="317"/>
    </row>
    <row r="221" spans="1:25">
      <c r="A221">
        <v>220</v>
      </c>
      <c r="B221" t="s">
        <v>8256</v>
      </c>
      <c r="C221" t="s">
        <v>8257</v>
      </c>
      <c r="D221" t="s">
        <v>93</v>
      </c>
      <c r="E221" t="s">
        <v>7721</v>
      </c>
      <c r="F221" s="1"/>
      <c r="G221" t="s">
        <v>43</v>
      </c>
      <c r="I221" t="s">
        <v>43</v>
      </c>
      <c r="L221" t="s">
        <v>43</v>
      </c>
      <c r="M221" t="s">
        <v>43</v>
      </c>
      <c r="N221" t="s">
        <v>43</v>
      </c>
      <c r="P221" s="1"/>
      <c r="R221" s="317"/>
      <c r="V221" s="317"/>
      <c r="W221" s="317"/>
      <c r="X221" s="317"/>
      <c r="Y221" s="317"/>
    </row>
    <row r="222" spans="1:25">
      <c r="A222">
        <v>221</v>
      </c>
      <c r="B222" t="s">
        <v>8227</v>
      </c>
      <c r="C222" t="s">
        <v>14498</v>
      </c>
      <c r="D222" t="s">
        <v>93</v>
      </c>
      <c r="E222" t="s">
        <v>7800</v>
      </c>
      <c r="F222" s="1"/>
      <c r="G222" t="s">
        <v>43</v>
      </c>
      <c r="I222" t="s">
        <v>43</v>
      </c>
      <c r="L222" t="s">
        <v>43</v>
      </c>
      <c r="M222" t="s">
        <v>43</v>
      </c>
      <c r="N222" t="s">
        <v>43</v>
      </c>
      <c r="P222" s="1"/>
      <c r="R222" s="317"/>
      <c r="V222" s="317"/>
      <c r="W222" s="317"/>
      <c r="X222" s="317"/>
      <c r="Y222" s="317"/>
    </row>
    <row r="223" spans="1:25">
      <c r="A223">
        <v>222</v>
      </c>
      <c r="B223" t="s">
        <v>14499</v>
      </c>
      <c r="C223" t="s">
        <v>14500</v>
      </c>
      <c r="D223" t="s">
        <v>93</v>
      </c>
      <c r="E223" t="s">
        <v>7769</v>
      </c>
      <c r="F223" s="1"/>
      <c r="G223" t="s">
        <v>43</v>
      </c>
      <c r="I223" t="s">
        <v>43</v>
      </c>
      <c r="L223" t="s">
        <v>43</v>
      </c>
      <c r="M223" t="s">
        <v>43</v>
      </c>
      <c r="N223" t="s">
        <v>43</v>
      </c>
      <c r="P223" s="1"/>
      <c r="R223" s="317"/>
      <c r="V223" s="317"/>
      <c r="W223" s="317"/>
      <c r="X223" s="317"/>
      <c r="Y223" s="317"/>
    </row>
    <row r="224" spans="1:25">
      <c r="A224">
        <v>223</v>
      </c>
      <c r="B224" t="s">
        <v>8139</v>
      </c>
      <c r="C224" t="s">
        <v>14501</v>
      </c>
      <c r="D224" t="s">
        <v>93</v>
      </c>
      <c r="E224" t="s">
        <v>7690</v>
      </c>
      <c r="F224" s="1"/>
      <c r="G224" t="s">
        <v>43</v>
      </c>
      <c r="I224" t="s">
        <v>43</v>
      </c>
      <c r="L224" t="s">
        <v>43</v>
      </c>
      <c r="M224" t="s">
        <v>43</v>
      </c>
      <c r="N224" t="s">
        <v>43</v>
      </c>
      <c r="P224" s="1"/>
      <c r="R224" s="317"/>
      <c r="V224" s="317"/>
      <c r="W224" s="317"/>
      <c r="X224" s="317"/>
      <c r="Y224" s="317"/>
    </row>
    <row r="225" spans="1:25">
      <c r="A225">
        <v>224</v>
      </c>
      <c r="B225" t="s">
        <v>8129</v>
      </c>
      <c r="C225" t="s">
        <v>9265</v>
      </c>
      <c r="D225" t="s">
        <v>93</v>
      </c>
      <c r="E225" t="s">
        <v>7698</v>
      </c>
      <c r="F225" s="1"/>
      <c r="G225" t="s">
        <v>43</v>
      </c>
      <c r="I225" t="s">
        <v>43</v>
      </c>
      <c r="L225" t="s">
        <v>43</v>
      </c>
      <c r="M225" t="s">
        <v>43</v>
      </c>
      <c r="N225" t="s">
        <v>43</v>
      </c>
      <c r="P225" s="1"/>
      <c r="R225" s="317"/>
      <c r="V225" s="317"/>
      <c r="W225" s="317"/>
      <c r="X225" s="317"/>
      <c r="Y225" s="317"/>
    </row>
    <row r="226" spans="1:25">
      <c r="A226">
        <v>225</v>
      </c>
      <c r="B226" t="s">
        <v>8145</v>
      </c>
      <c r="C226" t="s">
        <v>14502</v>
      </c>
      <c r="D226" t="s">
        <v>93</v>
      </c>
      <c r="E226" t="s">
        <v>7690</v>
      </c>
      <c r="F226" s="1"/>
      <c r="G226" t="s">
        <v>43</v>
      </c>
      <c r="I226" t="s">
        <v>43</v>
      </c>
      <c r="L226" t="s">
        <v>43</v>
      </c>
      <c r="M226" t="s">
        <v>43</v>
      </c>
      <c r="N226" t="s">
        <v>43</v>
      </c>
      <c r="P226" s="1"/>
      <c r="R226" s="317"/>
      <c r="V226" s="317"/>
      <c r="W226" s="317"/>
      <c r="X226" s="317"/>
      <c r="Y226" s="317"/>
    </row>
    <row r="227" spans="1:25">
      <c r="A227">
        <v>226</v>
      </c>
      <c r="B227" t="s">
        <v>8096</v>
      </c>
      <c r="C227" t="s">
        <v>8097</v>
      </c>
      <c r="D227" t="s">
        <v>93</v>
      </c>
      <c r="E227" t="s">
        <v>6259</v>
      </c>
      <c r="F227" s="1"/>
      <c r="G227" t="s">
        <v>43</v>
      </c>
      <c r="I227" t="s">
        <v>43</v>
      </c>
      <c r="L227" t="s">
        <v>43</v>
      </c>
      <c r="M227" t="s">
        <v>43</v>
      </c>
      <c r="N227" t="s">
        <v>43</v>
      </c>
      <c r="P227" s="1"/>
      <c r="R227" s="317"/>
      <c r="V227" s="317"/>
      <c r="W227" s="317"/>
      <c r="X227" s="317"/>
      <c r="Y227" s="317"/>
    </row>
    <row r="228" spans="1:25">
      <c r="A228">
        <v>227</v>
      </c>
      <c r="B228" t="s">
        <v>8122</v>
      </c>
      <c r="C228" t="s">
        <v>14503</v>
      </c>
      <c r="D228" t="s">
        <v>93</v>
      </c>
      <c r="E228" t="s">
        <v>7690</v>
      </c>
      <c r="F228" s="1"/>
      <c r="G228" t="s">
        <v>43</v>
      </c>
      <c r="I228" t="s">
        <v>43</v>
      </c>
      <c r="L228" t="s">
        <v>43</v>
      </c>
      <c r="M228" t="s">
        <v>43</v>
      </c>
      <c r="N228" t="s">
        <v>43</v>
      </c>
      <c r="P228" s="1"/>
      <c r="R228" s="317"/>
      <c r="V228" s="317"/>
      <c r="W228" s="317"/>
      <c r="X228" s="317"/>
      <c r="Y228" s="317"/>
    </row>
    <row r="229" spans="1:25">
      <c r="A229">
        <v>228</v>
      </c>
      <c r="B229" t="s">
        <v>14504</v>
      </c>
      <c r="C229" t="s">
        <v>14505</v>
      </c>
      <c r="D229" t="s">
        <v>93</v>
      </c>
      <c r="E229" t="s">
        <v>7668</v>
      </c>
      <c r="F229" s="1">
        <v>45917</v>
      </c>
      <c r="G229">
        <v>9</v>
      </c>
      <c r="I229" t="s">
        <v>16353</v>
      </c>
      <c r="J229">
        <v>50032690</v>
      </c>
      <c r="K229" t="s">
        <v>267</v>
      </c>
      <c r="L229">
        <v>10</v>
      </c>
      <c r="M229">
        <v>9</v>
      </c>
      <c r="N229">
        <v>10</v>
      </c>
      <c r="P229" s="1">
        <v>45957</v>
      </c>
      <c r="Q229">
        <v>10</v>
      </c>
      <c r="R229" s="317">
        <v>29980</v>
      </c>
      <c r="S229">
        <v>25.1</v>
      </c>
      <c r="T229">
        <v>10</v>
      </c>
      <c r="U229">
        <v>101</v>
      </c>
      <c r="V229" s="317">
        <v>78500</v>
      </c>
      <c r="W229" s="317"/>
      <c r="X229" s="317"/>
      <c r="Y229" s="317"/>
    </row>
    <row r="230" spans="1:25">
      <c r="A230">
        <v>229</v>
      </c>
      <c r="B230" t="s">
        <v>9122</v>
      </c>
      <c r="C230" t="s">
        <v>14506</v>
      </c>
      <c r="D230" t="s">
        <v>93</v>
      </c>
      <c r="E230" t="s">
        <v>7769</v>
      </c>
      <c r="F230" s="1"/>
      <c r="G230" t="s">
        <v>43</v>
      </c>
      <c r="I230" t="s">
        <v>43</v>
      </c>
      <c r="L230" t="s">
        <v>43</v>
      </c>
      <c r="M230" t="s">
        <v>43</v>
      </c>
      <c r="N230" t="s">
        <v>43</v>
      </c>
      <c r="P230" s="1"/>
      <c r="R230" s="317"/>
      <c r="V230" s="317"/>
      <c r="W230" s="317"/>
      <c r="X230" s="317"/>
      <c r="Y230" s="317"/>
    </row>
    <row r="231" spans="1:25">
      <c r="A231">
        <v>230</v>
      </c>
      <c r="B231" t="s">
        <v>14507</v>
      </c>
      <c r="C231" t="s">
        <v>14508</v>
      </c>
      <c r="D231" t="s">
        <v>93</v>
      </c>
      <c r="E231" t="s">
        <v>7704</v>
      </c>
      <c r="F231" s="1"/>
      <c r="G231" t="s">
        <v>43</v>
      </c>
      <c r="I231" t="s">
        <v>43</v>
      </c>
      <c r="L231" t="s">
        <v>43</v>
      </c>
      <c r="M231" t="s">
        <v>43</v>
      </c>
      <c r="N231" t="s">
        <v>43</v>
      </c>
      <c r="P231" s="1"/>
      <c r="R231" s="317"/>
      <c r="V231" s="317"/>
      <c r="W231" s="317"/>
      <c r="X231" s="317"/>
      <c r="Y231" s="317"/>
    </row>
    <row r="232" spans="1:25">
      <c r="A232">
        <v>231</v>
      </c>
      <c r="B232" t="s">
        <v>14509</v>
      </c>
      <c r="C232" t="s">
        <v>14510</v>
      </c>
      <c r="D232" t="s">
        <v>93</v>
      </c>
      <c r="E232" t="s">
        <v>8059</v>
      </c>
      <c r="F232" s="1">
        <v>45800</v>
      </c>
      <c r="G232">
        <v>5</v>
      </c>
      <c r="I232" t="s">
        <v>16353</v>
      </c>
      <c r="J232">
        <v>50008851</v>
      </c>
      <c r="K232" t="s">
        <v>267</v>
      </c>
      <c r="L232">
        <v>6</v>
      </c>
      <c r="M232">
        <v>6</v>
      </c>
      <c r="N232">
        <v>6</v>
      </c>
      <c r="P232" s="1">
        <v>45833</v>
      </c>
      <c r="Q232">
        <v>6</v>
      </c>
      <c r="R232" s="317">
        <v>23640</v>
      </c>
      <c r="S232">
        <v>25.6</v>
      </c>
      <c r="T232">
        <v>6</v>
      </c>
      <c r="U232">
        <v>101</v>
      </c>
      <c r="V232" s="317">
        <v>59610</v>
      </c>
      <c r="W232" s="317"/>
      <c r="X232" s="317"/>
      <c r="Y232" s="317"/>
    </row>
    <row r="233" spans="1:25">
      <c r="A233">
        <v>232</v>
      </c>
      <c r="B233" t="s">
        <v>8407</v>
      </c>
      <c r="C233" t="s">
        <v>14511</v>
      </c>
      <c r="D233" t="s">
        <v>6574</v>
      </c>
      <c r="E233" t="s">
        <v>7834</v>
      </c>
      <c r="F233" s="1"/>
      <c r="G233" t="s">
        <v>43</v>
      </c>
      <c r="I233" t="s">
        <v>43</v>
      </c>
      <c r="L233" t="s">
        <v>43</v>
      </c>
      <c r="M233" t="s">
        <v>43</v>
      </c>
      <c r="N233" t="s">
        <v>43</v>
      </c>
      <c r="P233" s="1"/>
      <c r="R233" s="317"/>
      <c r="V233" s="317"/>
      <c r="W233" s="317"/>
      <c r="X233" s="317"/>
      <c r="Y233" s="317"/>
    </row>
    <row r="234" spans="1:25">
      <c r="A234">
        <v>233</v>
      </c>
      <c r="B234" t="s">
        <v>14512</v>
      </c>
      <c r="C234" t="s">
        <v>14513</v>
      </c>
      <c r="D234" t="s">
        <v>93</v>
      </c>
      <c r="E234" t="s">
        <v>93</v>
      </c>
      <c r="F234" s="1">
        <v>45804</v>
      </c>
      <c r="G234">
        <v>5</v>
      </c>
      <c r="I234" t="s">
        <v>16353</v>
      </c>
      <c r="J234">
        <v>50009467</v>
      </c>
      <c r="K234" t="s">
        <v>6518</v>
      </c>
      <c r="L234">
        <v>7</v>
      </c>
      <c r="M234">
        <v>6</v>
      </c>
      <c r="N234">
        <v>7</v>
      </c>
      <c r="P234" s="1">
        <v>45867</v>
      </c>
      <c r="Q234">
        <v>7</v>
      </c>
      <c r="R234" s="317">
        <v>136450</v>
      </c>
      <c r="S234">
        <v>25.7</v>
      </c>
      <c r="T234">
        <v>7</v>
      </c>
      <c r="U234">
        <v>20</v>
      </c>
      <c r="V234" s="317">
        <v>264268</v>
      </c>
      <c r="W234" s="317"/>
      <c r="X234" s="317"/>
      <c r="Y234" s="317"/>
    </row>
    <row r="235" spans="1:25">
      <c r="A235">
        <v>234</v>
      </c>
      <c r="B235" t="s">
        <v>14514</v>
      </c>
      <c r="C235" t="s">
        <v>14515</v>
      </c>
      <c r="D235" t="s">
        <v>93</v>
      </c>
      <c r="E235" t="s">
        <v>7800</v>
      </c>
      <c r="F235" s="1"/>
      <c r="G235" t="s">
        <v>43</v>
      </c>
      <c r="I235" t="s">
        <v>43</v>
      </c>
      <c r="L235" t="s">
        <v>43</v>
      </c>
      <c r="M235" t="s">
        <v>43</v>
      </c>
      <c r="N235" t="s">
        <v>43</v>
      </c>
      <c r="P235" s="1"/>
      <c r="R235" s="317"/>
      <c r="V235" s="317"/>
      <c r="W235" s="317"/>
      <c r="X235" s="317"/>
      <c r="Y235" s="317"/>
    </row>
    <row r="236" spans="1:25">
      <c r="A236">
        <v>235</v>
      </c>
      <c r="B236" t="s">
        <v>14516</v>
      </c>
      <c r="C236" t="s">
        <v>14517</v>
      </c>
      <c r="D236" t="s">
        <v>93</v>
      </c>
      <c r="E236" t="s">
        <v>7690</v>
      </c>
      <c r="F236" s="1"/>
      <c r="G236" t="s">
        <v>43</v>
      </c>
      <c r="I236" t="s">
        <v>43</v>
      </c>
      <c r="L236" t="s">
        <v>43</v>
      </c>
      <c r="M236" t="s">
        <v>43</v>
      </c>
      <c r="N236" t="s">
        <v>43</v>
      </c>
      <c r="P236" s="1"/>
      <c r="R236" s="317"/>
      <c r="V236" s="317"/>
      <c r="W236" s="317"/>
      <c r="X236" s="317"/>
      <c r="Y236" s="317"/>
    </row>
    <row r="237" spans="1:25">
      <c r="A237">
        <v>236</v>
      </c>
      <c r="B237" t="s">
        <v>10088</v>
      </c>
      <c r="C237" t="s">
        <v>10089</v>
      </c>
      <c r="D237" t="s">
        <v>93</v>
      </c>
      <c r="E237" t="s">
        <v>7690</v>
      </c>
      <c r="F237" s="1"/>
      <c r="G237" t="s">
        <v>43</v>
      </c>
      <c r="I237" t="s">
        <v>43</v>
      </c>
      <c r="L237" t="s">
        <v>43</v>
      </c>
      <c r="M237" t="s">
        <v>43</v>
      </c>
      <c r="N237" t="s">
        <v>43</v>
      </c>
      <c r="P237" s="1"/>
      <c r="R237" s="317"/>
      <c r="V237" s="317"/>
      <c r="W237" s="317"/>
      <c r="X237" s="317"/>
      <c r="Y237" s="317"/>
    </row>
    <row r="238" spans="1:25">
      <c r="A238">
        <v>237</v>
      </c>
      <c r="B238" t="s">
        <v>9001</v>
      </c>
      <c r="C238" t="s">
        <v>14518</v>
      </c>
      <c r="D238" t="s">
        <v>93</v>
      </c>
      <c r="E238" t="s">
        <v>7690</v>
      </c>
      <c r="F238" s="1"/>
      <c r="G238" t="s">
        <v>43</v>
      </c>
      <c r="I238" t="s">
        <v>43</v>
      </c>
      <c r="L238" t="s">
        <v>43</v>
      </c>
      <c r="M238" t="s">
        <v>43</v>
      </c>
      <c r="N238" t="s">
        <v>43</v>
      </c>
      <c r="P238" s="1"/>
      <c r="R238" s="317"/>
      <c r="V238" s="317"/>
      <c r="W238" s="317"/>
      <c r="X238" s="317"/>
      <c r="Y238" s="317"/>
    </row>
    <row r="239" spans="1:25">
      <c r="A239">
        <v>238</v>
      </c>
      <c r="B239" t="s">
        <v>8428</v>
      </c>
      <c r="C239" t="s">
        <v>14519</v>
      </c>
      <c r="D239" t="s">
        <v>93</v>
      </c>
      <c r="E239" t="s">
        <v>7721</v>
      </c>
      <c r="F239" s="1"/>
      <c r="G239" t="s">
        <v>43</v>
      </c>
      <c r="I239" t="s">
        <v>43</v>
      </c>
      <c r="L239" t="s">
        <v>43</v>
      </c>
      <c r="M239" t="s">
        <v>43</v>
      </c>
      <c r="N239" t="s">
        <v>43</v>
      </c>
      <c r="P239" s="1"/>
      <c r="R239" s="317"/>
      <c r="V239" s="317"/>
      <c r="W239" s="317"/>
      <c r="X239" s="317"/>
      <c r="Y239" s="317"/>
    </row>
    <row r="240" spans="1:25">
      <c r="A240">
        <v>239</v>
      </c>
      <c r="B240" t="s">
        <v>8419</v>
      </c>
      <c r="C240" t="s">
        <v>14520</v>
      </c>
      <c r="D240" t="s">
        <v>93</v>
      </c>
      <c r="E240" t="s">
        <v>7690</v>
      </c>
      <c r="F240" s="1"/>
      <c r="G240" t="s">
        <v>43</v>
      </c>
      <c r="I240" t="s">
        <v>43</v>
      </c>
      <c r="L240" t="s">
        <v>43</v>
      </c>
      <c r="M240" t="s">
        <v>43</v>
      </c>
      <c r="N240" t="s">
        <v>43</v>
      </c>
      <c r="P240" s="1"/>
      <c r="R240" s="317"/>
      <c r="V240" s="317"/>
      <c r="W240" s="317"/>
      <c r="X240" s="317"/>
      <c r="Y240" s="317"/>
    </row>
    <row r="241" spans="1:25">
      <c r="A241">
        <v>240</v>
      </c>
      <c r="B241" t="s">
        <v>8363</v>
      </c>
      <c r="C241" t="s">
        <v>14521</v>
      </c>
      <c r="D241" t="s">
        <v>93</v>
      </c>
      <c r="E241" t="s">
        <v>7800</v>
      </c>
      <c r="F241" s="1"/>
      <c r="G241" t="s">
        <v>43</v>
      </c>
      <c r="I241" t="s">
        <v>43</v>
      </c>
      <c r="L241" t="s">
        <v>43</v>
      </c>
      <c r="M241" t="s">
        <v>43</v>
      </c>
      <c r="N241" t="s">
        <v>43</v>
      </c>
      <c r="P241" s="1"/>
      <c r="R241" s="317"/>
      <c r="V241" s="317"/>
      <c r="W241" s="317"/>
      <c r="X241" s="317"/>
      <c r="Y241" s="317"/>
    </row>
    <row r="242" spans="1:25">
      <c r="A242">
        <v>241</v>
      </c>
      <c r="B242" t="s">
        <v>8125</v>
      </c>
      <c r="C242" t="s">
        <v>8126</v>
      </c>
      <c r="D242" t="s">
        <v>6574</v>
      </c>
      <c r="E242" t="s">
        <v>7834</v>
      </c>
      <c r="F242" s="1"/>
      <c r="G242" t="s">
        <v>43</v>
      </c>
      <c r="I242" t="s">
        <v>43</v>
      </c>
      <c r="L242" t="s">
        <v>43</v>
      </c>
      <c r="M242" t="s">
        <v>43</v>
      </c>
      <c r="N242" t="s">
        <v>43</v>
      </c>
      <c r="P242" s="1"/>
      <c r="R242" s="317"/>
      <c r="V242" s="317"/>
      <c r="W242" s="317"/>
      <c r="X242" s="317"/>
      <c r="Y242" s="317"/>
    </row>
    <row r="243" spans="1:25">
      <c r="A243">
        <v>242</v>
      </c>
      <c r="B243" t="s">
        <v>8430</v>
      </c>
      <c r="C243" t="s">
        <v>8431</v>
      </c>
      <c r="D243" t="s">
        <v>93</v>
      </c>
      <c r="E243" t="s">
        <v>7677</v>
      </c>
      <c r="F243" s="1"/>
      <c r="G243" t="s">
        <v>43</v>
      </c>
      <c r="I243" t="s">
        <v>43</v>
      </c>
      <c r="L243" t="s">
        <v>43</v>
      </c>
      <c r="M243" t="s">
        <v>43</v>
      </c>
      <c r="N243" t="s">
        <v>43</v>
      </c>
      <c r="P243" s="1"/>
      <c r="R243" s="317"/>
      <c r="V243" s="317"/>
      <c r="W243" s="317"/>
      <c r="X243" s="317"/>
      <c r="Y243" s="317"/>
    </row>
    <row r="244" spans="1:25">
      <c r="A244">
        <v>243</v>
      </c>
      <c r="B244" t="s">
        <v>8446</v>
      </c>
      <c r="C244" t="s">
        <v>14522</v>
      </c>
      <c r="D244" t="s">
        <v>93</v>
      </c>
      <c r="E244" t="s">
        <v>7698</v>
      </c>
      <c r="F244" s="1"/>
      <c r="G244" t="s">
        <v>43</v>
      </c>
      <c r="I244" t="s">
        <v>43</v>
      </c>
      <c r="L244" t="s">
        <v>43</v>
      </c>
      <c r="M244" t="s">
        <v>43</v>
      </c>
      <c r="N244" t="s">
        <v>43</v>
      </c>
      <c r="P244" s="1"/>
      <c r="R244" s="317"/>
      <c r="V244" s="317"/>
      <c r="W244" s="317"/>
      <c r="X244" s="317"/>
      <c r="Y244" s="317"/>
    </row>
    <row r="245" spans="1:25">
      <c r="A245">
        <v>244</v>
      </c>
      <c r="B245" t="s">
        <v>8448</v>
      </c>
      <c r="C245" t="s">
        <v>14523</v>
      </c>
      <c r="D245" t="s">
        <v>93</v>
      </c>
      <c r="E245" t="s">
        <v>7698</v>
      </c>
      <c r="F245" s="1"/>
      <c r="G245" t="s">
        <v>43</v>
      </c>
      <c r="I245" t="s">
        <v>43</v>
      </c>
      <c r="L245" t="s">
        <v>43</v>
      </c>
      <c r="M245" t="s">
        <v>43</v>
      </c>
      <c r="N245" t="s">
        <v>43</v>
      </c>
      <c r="P245" s="1"/>
      <c r="R245" s="317"/>
      <c r="V245" s="317"/>
      <c r="W245" s="317"/>
      <c r="X245" s="317"/>
      <c r="Y245" s="317"/>
    </row>
    <row r="246" spans="1:25">
      <c r="A246">
        <v>245</v>
      </c>
      <c r="B246" t="s">
        <v>8415</v>
      </c>
      <c r="C246" t="s">
        <v>14524</v>
      </c>
      <c r="D246" t="s">
        <v>93</v>
      </c>
      <c r="E246" t="s">
        <v>7721</v>
      </c>
      <c r="F246" s="1"/>
      <c r="G246" t="s">
        <v>43</v>
      </c>
      <c r="I246" t="s">
        <v>43</v>
      </c>
      <c r="L246" t="s">
        <v>43</v>
      </c>
      <c r="M246" t="s">
        <v>43</v>
      </c>
      <c r="N246" t="s">
        <v>43</v>
      </c>
      <c r="P246" s="1"/>
      <c r="R246" s="317"/>
      <c r="V246" s="317"/>
      <c r="W246" s="317"/>
      <c r="X246" s="317"/>
      <c r="Y246" s="317"/>
    </row>
    <row r="247" spans="1:25">
      <c r="A247">
        <v>246</v>
      </c>
      <c r="B247" t="s">
        <v>8436</v>
      </c>
      <c r="C247" t="s">
        <v>8437</v>
      </c>
      <c r="D247" t="s">
        <v>93</v>
      </c>
      <c r="E247" t="s">
        <v>7677</v>
      </c>
      <c r="F247" s="1"/>
      <c r="G247" t="s">
        <v>43</v>
      </c>
      <c r="I247" t="s">
        <v>43</v>
      </c>
      <c r="L247" t="s">
        <v>43</v>
      </c>
      <c r="M247" t="s">
        <v>43</v>
      </c>
      <c r="N247" t="s">
        <v>43</v>
      </c>
      <c r="P247" s="1"/>
      <c r="R247" s="317"/>
      <c r="V247" s="317"/>
      <c r="W247" s="317"/>
      <c r="X247" s="317"/>
      <c r="Y247" s="317"/>
    </row>
    <row r="248" spans="1:25">
      <c r="A248">
        <v>247</v>
      </c>
      <c r="B248" t="s">
        <v>8456</v>
      </c>
      <c r="C248" t="s">
        <v>8457</v>
      </c>
      <c r="D248" t="s">
        <v>93</v>
      </c>
      <c r="E248" t="s">
        <v>7769</v>
      </c>
      <c r="F248" s="1"/>
      <c r="G248" t="s">
        <v>43</v>
      </c>
      <c r="I248" t="s">
        <v>43</v>
      </c>
      <c r="L248" t="s">
        <v>43</v>
      </c>
      <c r="M248" t="s">
        <v>43</v>
      </c>
      <c r="N248" t="s">
        <v>43</v>
      </c>
      <c r="P248" s="1"/>
      <c r="R248" s="317"/>
      <c r="V248" s="317"/>
      <c r="W248" s="317"/>
      <c r="X248" s="317"/>
      <c r="Y248" s="317"/>
    </row>
    <row r="249" spans="1:25">
      <c r="A249">
        <v>248</v>
      </c>
      <c r="B249" t="s">
        <v>8460</v>
      </c>
      <c r="C249" t="s">
        <v>14525</v>
      </c>
      <c r="D249" t="s">
        <v>93</v>
      </c>
      <c r="E249" t="s">
        <v>7769</v>
      </c>
      <c r="F249" s="1"/>
      <c r="G249" t="s">
        <v>43</v>
      </c>
      <c r="I249" t="s">
        <v>43</v>
      </c>
      <c r="L249" t="s">
        <v>43</v>
      </c>
      <c r="M249" t="s">
        <v>43</v>
      </c>
      <c r="N249" t="s">
        <v>43</v>
      </c>
      <c r="P249" s="1"/>
      <c r="R249" s="317"/>
      <c r="V249" s="317"/>
      <c r="W249" s="317"/>
      <c r="X249" s="317"/>
      <c r="Y249" s="317"/>
    </row>
    <row r="250" spans="1:25">
      <c r="A250">
        <v>249</v>
      </c>
      <c r="B250" t="s">
        <v>14526</v>
      </c>
      <c r="C250" t="s">
        <v>14527</v>
      </c>
      <c r="D250" t="s">
        <v>93</v>
      </c>
      <c r="E250" t="s">
        <v>7721</v>
      </c>
      <c r="F250" s="1"/>
      <c r="G250" t="s">
        <v>43</v>
      </c>
      <c r="I250" t="s">
        <v>43</v>
      </c>
      <c r="L250" t="s">
        <v>43</v>
      </c>
      <c r="M250" t="s">
        <v>43</v>
      </c>
      <c r="N250" t="s">
        <v>43</v>
      </c>
      <c r="P250" s="1"/>
      <c r="R250" s="317"/>
      <c r="V250" s="317"/>
      <c r="W250" s="317"/>
      <c r="X250" s="317"/>
      <c r="Y250" s="317"/>
    </row>
    <row r="251" spans="1:25">
      <c r="A251">
        <v>250</v>
      </c>
      <c r="B251" t="s">
        <v>8314</v>
      </c>
      <c r="C251" t="s">
        <v>8315</v>
      </c>
      <c r="D251" t="s">
        <v>93</v>
      </c>
      <c r="E251" t="s">
        <v>7721</v>
      </c>
      <c r="F251" s="1">
        <v>46037</v>
      </c>
      <c r="G251">
        <v>1</v>
      </c>
      <c r="I251" t="s">
        <v>16353</v>
      </c>
      <c r="J251">
        <v>50053776</v>
      </c>
      <c r="K251" t="s">
        <v>6518</v>
      </c>
      <c r="L251" t="s">
        <v>43</v>
      </c>
      <c r="M251">
        <v>1</v>
      </c>
      <c r="N251" t="s">
        <v>43</v>
      </c>
      <c r="P251" s="1"/>
      <c r="R251" s="317"/>
      <c r="V251" s="317"/>
      <c r="W251" s="317"/>
      <c r="X251" s="317"/>
      <c r="Y251" s="317"/>
    </row>
    <row r="252" spans="1:25">
      <c r="A252">
        <v>251</v>
      </c>
      <c r="B252" t="s">
        <v>8181</v>
      </c>
      <c r="C252" t="s">
        <v>9088</v>
      </c>
      <c r="D252" t="s">
        <v>93</v>
      </c>
      <c r="E252" t="s">
        <v>7800</v>
      </c>
      <c r="F252" s="1"/>
      <c r="G252" t="s">
        <v>43</v>
      </c>
      <c r="I252" t="s">
        <v>43</v>
      </c>
      <c r="L252" t="s">
        <v>43</v>
      </c>
      <c r="M252" t="s">
        <v>43</v>
      </c>
      <c r="N252" t="s">
        <v>43</v>
      </c>
      <c r="P252" s="1"/>
      <c r="R252" s="317"/>
      <c r="V252" s="317"/>
      <c r="W252" s="317"/>
      <c r="X252" s="317"/>
      <c r="Y252" s="317"/>
    </row>
    <row r="253" spans="1:25">
      <c r="A253">
        <v>252</v>
      </c>
      <c r="B253" t="s">
        <v>8320</v>
      </c>
      <c r="C253" t="s">
        <v>14528</v>
      </c>
      <c r="D253" t="s">
        <v>93</v>
      </c>
      <c r="E253" t="s">
        <v>7883</v>
      </c>
      <c r="F253" s="1">
        <v>45944</v>
      </c>
      <c r="G253">
        <v>10</v>
      </c>
      <c r="I253" t="s">
        <v>16353</v>
      </c>
      <c r="J253">
        <v>50037001</v>
      </c>
      <c r="K253" t="s">
        <v>267</v>
      </c>
      <c r="L253">
        <v>1</v>
      </c>
      <c r="M253">
        <v>10</v>
      </c>
      <c r="N253">
        <v>1</v>
      </c>
      <c r="P253" s="1">
        <v>46053</v>
      </c>
      <c r="Q253">
        <v>1</v>
      </c>
      <c r="R253" s="317">
        <v>63090</v>
      </c>
      <c r="S253">
        <v>26.1</v>
      </c>
      <c r="T253">
        <v>1</v>
      </c>
      <c r="U253">
        <v>21</v>
      </c>
      <c r="V253" s="317">
        <v>88694</v>
      </c>
      <c r="W253" s="317"/>
      <c r="X253" s="317"/>
      <c r="Y253" s="317"/>
    </row>
    <row r="254" spans="1:25">
      <c r="A254">
        <v>253</v>
      </c>
      <c r="B254" t="s">
        <v>8200</v>
      </c>
      <c r="C254" t="s">
        <v>8201</v>
      </c>
      <c r="D254" t="s">
        <v>93</v>
      </c>
      <c r="E254" t="s">
        <v>7883</v>
      </c>
      <c r="F254" s="1"/>
      <c r="G254" t="s">
        <v>43</v>
      </c>
      <c r="I254" t="s">
        <v>43</v>
      </c>
      <c r="L254" t="s">
        <v>43</v>
      </c>
      <c r="M254" t="s">
        <v>43</v>
      </c>
      <c r="N254" t="s">
        <v>43</v>
      </c>
      <c r="P254" s="1"/>
      <c r="R254" s="317"/>
      <c r="V254" s="317"/>
      <c r="W254" s="317"/>
      <c r="X254" s="317"/>
      <c r="Y254" s="317"/>
    </row>
    <row r="255" spans="1:25">
      <c r="A255">
        <v>254</v>
      </c>
      <c r="B255" t="s">
        <v>8262</v>
      </c>
      <c r="C255" t="s">
        <v>8263</v>
      </c>
      <c r="D255" t="s">
        <v>93</v>
      </c>
      <c r="E255" t="s">
        <v>7721</v>
      </c>
      <c r="F255" s="1">
        <v>46069</v>
      </c>
      <c r="G255">
        <v>2</v>
      </c>
      <c r="I255" t="s">
        <v>16353</v>
      </c>
      <c r="J255">
        <v>50057534</v>
      </c>
      <c r="K255" t="s">
        <v>6518</v>
      </c>
      <c r="L255" t="s">
        <v>43</v>
      </c>
      <c r="M255">
        <v>2</v>
      </c>
      <c r="N255" t="s">
        <v>43</v>
      </c>
      <c r="P255" s="1"/>
      <c r="R255" s="317"/>
      <c r="V255" s="317"/>
      <c r="W255" s="317"/>
      <c r="X255" s="317"/>
      <c r="Y255" s="317"/>
    </row>
    <row r="256" spans="1:25">
      <c r="A256">
        <v>255</v>
      </c>
      <c r="B256" t="s">
        <v>8351</v>
      </c>
      <c r="C256" t="s">
        <v>8352</v>
      </c>
      <c r="D256" t="s">
        <v>93</v>
      </c>
      <c r="E256" t="s">
        <v>7668</v>
      </c>
      <c r="F256" s="1"/>
      <c r="G256" t="s">
        <v>43</v>
      </c>
      <c r="I256" t="s">
        <v>43</v>
      </c>
      <c r="L256" t="s">
        <v>43</v>
      </c>
      <c r="M256" t="s">
        <v>43</v>
      </c>
      <c r="N256" t="s">
        <v>43</v>
      </c>
      <c r="P256" s="1"/>
      <c r="R256" s="317"/>
      <c r="V256" s="317"/>
      <c r="W256" s="317"/>
      <c r="X256" s="317"/>
      <c r="Y256" s="317"/>
    </row>
    <row r="257" spans="1:25">
      <c r="A257">
        <v>256</v>
      </c>
      <c r="B257" t="s">
        <v>8340</v>
      </c>
      <c r="C257" t="s">
        <v>14529</v>
      </c>
      <c r="D257" t="s">
        <v>93</v>
      </c>
      <c r="E257" t="s">
        <v>6259</v>
      </c>
      <c r="F257" s="1">
        <v>46036</v>
      </c>
      <c r="G257">
        <v>1</v>
      </c>
      <c r="I257" t="s">
        <v>16353</v>
      </c>
      <c r="J257">
        <v>50053611</v>
      </c>
      <c r="K257" t="s">
        <v>6518</v>
      </c>
      <c r="L257" t="s">
        <v>43</v>
      </c>
      <c r="M257">
        <v>1</v>
      </c>
      <c r="N257" t="s">
        <v>43</v>
      </c>
      <c r="P257" s="1"/>
      <c r="R257" s="317"/>
      <c r="V257" s="317"/>
      <c r="W257" s="317"/>
      <c r="X257" s="317"/>
      <c r="Y257" s="317"/>
    </row>
    <row r="258" spans="1:25">
      <c r="A258">
        <v>257</v>
      </c>
      <c r="B258" t="s">
        <v>8239</v>
      </c>
      <c r="C258" t="s">
        <v>8240</v>
      </c>
      <c r="D258" t="s">
        <v>93</v>
      </c>
      <c r="E258" t="s">
        <v>7698</v>
      </c>
      <c r="F258" s="1"/>
      <c r="G258" t="s">
        <v>43</v>
      </c>
      <c r="I258" t="s">
        <v>43</v>
      </c>
      <c r="L258" t="s">
        <v>43</v>
      </c>
      <c r="M258" t="s">
        <v>43</v>
      </c>
      <c r="N258" t="s">
        <v>43</v>
      </c>
      <c r="P258" s="1"/>
      <c r="R258" s="317"/>
      <c r="V258" s="317"/>
      <c r="W258" s="317"/>
      <c r="X258" s="317"/>
      <c r="Y258" s="317"/>
    </row>
    <row r="259" spans="1:25">
      <c r="A259">
        <v>258</v>
      </c>
      <c r="B259" t="s">
        <v>8244</v>
      </c>
      <c r="C259" t="s">
        <v>8245</v>
      </c>
      <c r="D259" t="s">
        <v>93</v>
      </c>
      <c r="E259" t="s">
        <v>7690</v>
      </c>
      <c r="F259" s="1"/>
      <c r="G259" t="s">
        <v>43</v>
      </c>
      <c r="I259" t="s">
        <v>43</v>
      </c>
      <c r="L259" t="s">
        <v>43</v>
      </c>
      <c r="M259" t="s">
        <v>43</v>
      </c>
      <c r="N259" t="s">
        <v>43</v>
      </c>
      <c r="P259" s="1"/>
      <c r="R259" s="317"/>
      <c r="V259" s="317"/>
      <c r="W259" s="317"/>
      <c r="X259" s="317"/>
      <c r="Y259" s="317"/>
    </row>
    <row r="260" spans="1:25">
      <c r="A260">
        <v>259</v>
      </c>
      <c r="B260" t="s">
        <v>8317</v>
      </c>
      <c r="C260" t="s">
        <v>14530</v>
      </c>
      <c r="D260" t="s">
        <v>93</v>
      </c>
      <c r="E260" t="s">
        <v>93</v>
      </c>
      <c r="F260" s="1"/>
      <c r="G260" t="s">
        <v>43</v>
      </c>
      <c r="I260" t="s">
        <v>43</v>
      </c>
      <c r="L260" t="s">
        <v>43</v>
      </c>
      <c r="M260" t="s">
        <v>43</v>
      </c>
      <c r="N260" t="s">
        <v>43</v>
      </c>
      <c r="P260" s="1"/>
      <c r="R260" s="317"/>
      <c r="V260" s="317"/>
      <c r="W260" s="317"/>
      <c r="X260" s="317"/>
      <c r="Y260" s="317"/>
    </row>
    <row r="261" spans="1:25">
      <c r="A261">
        <v>260</v>
      </c>
      <c r="B261" t="s">
        <v>8271</v>
      </c>
      <c r="C261" t="s">
        <v>14531</v>
      </c>
      <c r="D261" t="s">
        <v>93</v>
      </c>
      <c r="E261" t="s">
        <v>7690</v>
      </c>
      <c r="F261" s="1"/>
      <c r="G261" t="s">
        <v>43</v>
      </c>
      <c r="I261" t="s">
        <v>43</v>
      </c>
      <c r="L261" t="s">
        <v>43</v>
      </c>
      <c r="M261" t="s">
        <v>43</v>
      </c>
      <c r="N261" t="s">
        <v>43</v>
      </c>
      <c r="P261" s="1"/>
      <c r="R261" s="317"/>
      <c r="V261" s="317"/>
      <c r="W261" s="317"/>
      <c r="X261" s="317"/>
      <c r="Y261" s="317"/>
    </row>
    <row r="262" spans="1:25">
      <c r="A262">
        <v>261</v>
      </c>
      <c r="B262" t="s">
        <v>8323</v>
      </c>
      <c r="C262" t="s">
        <v>8324</v>
      </c>
      <c r="D262" t="s">
        <v>93</v>
      </c>
      <c r="E262" t="s">
        <v>7704</v>
      </c>
      <c r="F262" s="1"/>
      <c r="G262" t="s">
        <v>43</v>
      </c>
      <c r="I262" t="s">
        <v>43</v>
      </c>
      <c r="L262" t="s">
        <v>43</v>
      </c>
      <c r="M262" t="s">
        <v>43</v>
      </c>
      <c r="N262" t="s">
        <v>43</v>
      </c>
      <c r="P262" s="1"/>
      <c r="R262" s="317"/>
      <c r="V262" s="317"/>
      <c r="W262" s="317"/>
      <c r="X262" s="317"/>
      <c r="Y262" s="317"/>
    </row>
    <row r="263" spans="1:25">
      <c r="A263">
        <v>262</v>
      </c>
      <c r="B263" t="s">
        <v>8274</v>
      </c>
      <c r="C263" t="s">
        <v>14532</v>
      </c>
      <c r="D263" t="s">
        <v>93</v>
      </c>
      <c r="E263" t="s">
        <v>7690</v>
      </c>
      <c r="F263" s="1"/>
      <c r="G263" t="s">
        <v>43</v>
      </c>
      <c r="I263" t="s">
        <v>43</v>
      </c>
      <c r="L263" t="s">
        <v>43</v>
      </c>
      <c r="M263" t="s">
        <v>43</v>
      </c>
      <c r="N263" t="s">
        <v>43</v>
      </c>
      <c r="P263" s="1"/>
      <c r="R263" s="317"/>
      <c r="V263" s="317"/>
      <c r="W263" s="317"/>
      <c r="X263" s="317"/>
      <c r="Y263" s="317"/>
    </row>
    <row r="264" spans="1:25">
      <c r="A264">
        <v>263</v>
      </c>
      <c r="B264" t="s">
        <v>8236</v>
      </c>
      <c r="C264" t="s">
        <v>8237</v>
      </c>
      <c r="D264" t="s">
        <v>93</v>
      </c>
      <c r="E264" t="s">
        <v>7800</v>
      </c>
      <c r="F264" s="1"/>
      <c r="G264" t="s">
        <v>43</v>
      </c>
      <c r="I264" t="s">
        <v>43</v>
      </c>
      <c r="L264" t="s">
        <v>43</v>
      </c>
      <c r="M264" t="s">
        <v>43</v>
      </c>
      <c r="N264" t="s">
        <v>43</v>
      </c>
      <c r="P264" s="1"/>
      <c r="R264" s="317"/>
      <c r="V264" s="317"/>
      <c r="W264" s="317"/>
      <c r="X264" s="317"/>
      <c r="Y264" s="317"/>
    </row>
    <row r="265" spans="1:25">
      <c r="A265">
        <v>264</v>
      </c>
      <c r="B265" t="s">
        <v>8214</v>
      </c>
      <c r="C265" t="s">
        <v>14533</v>
      </c>
      <c r="D265" t="s">
        <v>93</v>
      </c>
      <c r="E265" t="s">
        <v>7800</v>
      </c>
      <c r="F265" s="1"/>
      <c r="G265" t="s">
        <v>43</v>
      </c>
      <c r="I265" t="s">
        <v>43</v>
      </c>
      <c r="L265" t="s">
        <v>43</v>
      </c>
      <c r="M265" t="s">
        <v>43</v>
      </c>
      <c r="N265" t="s">
        <v>43</v>
      </c>
      <c r="P265" s="1"/>
      <c r="R265" s="317"/>
      <c r="V265" s="317"/>
      <c r="W265" s="317"/>
      <c r="X265" s="317"/>
      <c r="Y265" s="317"/>
    </row>
    <row r="266" spans="1:25">
      <c r="A266">
        <v>265</v>
      </c>
      <c r="B266" t="s">
        <v>8268</v>
      </c>
      <c r="C266" t="s">
        <v>8269</v>
      </c>
      <c r="D266" t="s">
        <v>93</v>
      </c>
      <c r="E266" t="s">
        <v>93</v>
      </c>
      <c r="F266" s="1"/>
      <c r="G266" t="s">
        <v>43</v>
      </c>
      <c r="I266" t="s">
        <v>43</v>
      </c>
      <c r="L266" t="s">
        <v>43</v>
      </c>
      <c r="M266" t="s">
        <v>43</v>
      </c>
      <c r="N266" t="s">
        <v>43</v>
      </c>
      <c r="P266" s="1"/>
      <c r="R266" s="317"/>
      <c r="V266" s="317"/>
      <c r="W266" s="317"/>
      <c r="X266" s="317"/>
      <c r="Y266" s="317"/>
    </row>
    <row r="267" spans="1:25">
      <c r="A267">
        <v>266</v>
      </c>
      <c r="B267" t="s">
        <v>8151</v>
      </c>
      <c r="C267" t="s">
        <v>14534</v>
      </c>
      <c r="D267" t="s">
        <v>93</v>
      </c>
      <c r="E267" t="s">
        <v>7690</v>
      </c>
      <c r="F267" s="1"/>
      <c r="G267" t="s">
        <v>43</v>
      </c>
      <c r="I267" t="s">
        <v>43</v>
      </c>
      <c r="L267" t="s">
        <v>43</v>
      </c>
      <c r="M267" t="s">
        <v>43</v>
      </c>
      <c r="N267" t="s">
        <v>43</v>
      </c>
      <c r="P267" s="1"/>
      <c r="R267" s="317"/>
      <c r="V267" s="317"/>
      <c r="W267" s="317"/>
      <c r="X267" s="317"/>
      <c r="Y267" s="317"/>
    </row>
    <row r="268" spans="1:25">
      <c r="A268">
        <v>267</v>
      </c>
      <c r="B268" t="s">
        <v>14535</v>
      </c>
      <c r="C268" t="s">
        <v>14536</v>
      </c>
      <c r="D268" t="s">
        <v>93</v>
      </c>
      <c r="E268" t="s">
        <v>7698</v>
      </c>
      <c r="F268" s="1">
        <v>45819</v>
      </c>
      <c r="G268">
        <v>6</v>
      </c>
      <c r="I268" t="s">
        <v>16353</v>
      </c>
      <c r="J268">
        <v>50004578</v>
      </c>
      <c r="K268" t="s">
        <v>267</v>
      </c>
      <c r="L268">
        <v>7</v>
      </c>
      <c r="M268" t="s">
        <v>43</v>
      </c>
      <c r="N268">
        <v>7</v>
      </c>
      <c r="P268" s="1">
        <v>45867</v>
      </c>
      <c r="Q268">
        <v>7</v>
      </c>
      <c r="R268" s="317">
        <v>66645</v>
      </c>
      <c r="S268">
        <v>25.7</v>
      </c>
      <c r="T268">
        <v>7</v>
      </c>
      <c r="U268">
        <v>21</v>
      </c>
      <c r="V268" s="317">
        <v>127881</v>
      </c>
      <c r="W268" s="317"/>
      <c r="X268" s="317"/>
      <c r="Y268" s="317"/>
    </row>
    <row r="269" spans="1:25">
      <c r="A269">
        <v>268</v>
      </c>
      <c r="B269" t="s">
        <v>14537</v>
      </c>
      <c r="C269" t="s">
        <v>14538</v>
      </c>
      <c r="D269" t="s">
        <v>93</v>
      </c>
      <c r="E269" t="s">
        <v>7698</v>
      </c>
      <c r="F269" s="1">
        <v>45819</v>
      </c>
      <c r="G269">
        <v>6</v>
      </c>
      <c r="I269" t="s">
        <v>16353</v>
      </c>
      <c r="J269">
        <v>50004587</v>
      </c>
      <c r="K269" t="s">
        <v>267</v>
      </c>
      <c r="L269">
        <v>7</v>
      </c>
      <c r="M269" t="s">
        <v>43</v>
      </c>
      <c r="N269">
        <v>7</v>
      </c>
      <c r="P269" s="1">
        <v>45867</v>
      </c>
      <c r="Q269">
        <v>7</v>
      </c>
      <c r="R269" s="317">
        <v>31660</v>
      </c>
      <c r="S269">
        <v>25.7</v>
      </c>
      <c r="T269">
        <v>7</v>
      </c>
      <c r="U269">
        <v>21</v>
      </c>
      <c r="V269" s="317">
        <v>61310</v>
      </c>
      <c r="W269" s="317"/>
      <c r="X269" s="317"/>
      <c r="Y269" s="317"/>
    </row>
    <row r="270" spans="1:25">
      <c r="A270">
        <v>269</v>
      </c>
      <c r="B270" t="s">
        <v>14539</v>
      </c>
      <c r="C270" t="s">
        <v>14540</v>
      </c>
      <c r="D270" t="s">
        <v>93</v>
      </c>
      <c r="E270" t="s">
        <v>7800</v>
      </c>
      <c r="F270" s="1">
        <v>45819</v>
      </c>
      <c r="G270">
        <v>6</v>
      </c>
      <c r="I270" t="s">
        <v>16353</v>
      </c>
      <c r="J270">
        <v>50004547</v>
      </c>
      <c r="K270" t="s">
        <v>267</v>
      </c>
      <c r="L270">
        <v>7</v>
      </c>
      <c r="M270" t="s">
        <v>43</v>
      </c>
      <c r="N270">
        <v>6</v>
      </c>
      <c r="P270" s="1">
        <v>45867</v>
      </c>
      <c r="Q270">
        <v>7</v>
      </c>
      <c r="R270" s="317">
        <v>38670</v>
      </c>
      <c r="S270">
        <v>25.7</v>
      </c>
      <c r="T270">
        <v>7</v>
      </c>
      <c r="U270">
        <v>21</v>
      </c>
      <c r="V270" s="317">
        <v>74191</v>
      </c>
      <c r="W270" s="317"/>
      <c r="X270" s="317"/>
      <c r="Y270" s="317"/>
    </row>
    <row r="271" spans="1:25">
      <c r="A271">
        <v>270</v>
      </c>
      <c r="B271" t="s">
        <v>14541</v>
      </c>
      <c r="C271" t="s">
        <v>14542</v>
      </c>
      <c r="D271" t="s">
        <v>93</v>
      </c>
      <c r="E271" t="s">
        <v>7698</v>
      </c>
      <c r="F271" s="1">
        <v>45819</v>
      </c>
      <c r="G271">
        <v>6</v>
      </c>
      <c r="I271" t="s">
        <v>16353</v>
      </c>
      <c r="J271">
        <v>50004548</v>
      </c>
      <c r="K271" t="s">
        <v>267</v>
      </c>
      <c r="L271" t="s">
        <v>43</v>
      </c>
      <c r="M271" t="s">
        <v>43</v>
      </c>
      <c r="N271" t="s">
        <v>43</v>
      </c>
      <c r="P271" s="1"/>
      <c r="R271" s="317"/>
      <c r="V271" s="317"/>
      <c r="W271" s="317"/>
      <c r="X271" s="317"/>
      <c r="Y271" s="317"/>
    </row>
    <row r="272" spans="1:25">
      <c r="A272">
        <v>271</v>
      </c>
      <c r="B272" t="s">
        <v>14543</v>
      </c>
      <c r="C272" t="s">
        <v>14544</v>
      </c>
      <c r="D272" t="s">
        <v>93</v>
      </c>
      <c r="E272" t="s">
        <v>7704</v>
      </c>
      <c r="F272" s="1">
        <v>45819</v>
      </c>
      <c r="G272">
        <v>6</v>
      </c>
      <c r="I272" t="s">
        <v>16353</v>
      </c>
      <c r="J272">
        <v>50008788</v>
      </c>
      <c r="K272" t="s">
        <v>267</v>
      </c>
      <c r="L272">
        <v>7</v>
      </c>
      <c r="M272" t="s">
        <v>43</v>
      </c>
      <c r="N272">
        <v>7</v>
      </c>
      <c r="P272" s="1">
        <v>45867</v>
      </c>
      <c r="Q272">
        <v>7</v>
      </c>
      <c r="R272" s="317">
        <v>46380</v>
      </c>
      <c r="S272">
        <v>25.7</v>
      </c>
      <c r="T272">
        <v>7</v>
      </c>
      <c r="U272">
        <v>21</v>
      </c>
      <c r="V272" s="317">
        <v>89818</v>
      </c>
      <c r="W272" s="317"/>
      <c r="X272" s="317"/>
      <c r="Y272" s="317"/>
    </row>
    <row r="273" spans="1:25">
      <c r="A273">
        <v>272</v>
      </c>
      <c r="B273" t="s">
        <v>14545</v>
      </c>
      <c r="C273" t="s">
        <v>14546</v>
      </c>
      <c r="D273" t="s">
        <v>93</v>
      </c>
      <c r="E273" t="s">
        <v>7704</v>
      </c>
      <c r="F273" s="1">
        <v>45819</v>
      </c>
      <c r="G273">
        <v>6</v>
      </c>
      <c r="I273" t="s">
        <v>16353</v>
      </c>
      <c r="J273">
        <v>50008790</v>
      </c>
      <c r="K273" t="s">
        <v>267</v>
      </c>
      <c r="L273">
        <v>9</v>
      </c>
      <c r="M273" t="s">
        <v>43</v>
      </c>
      <c r="N273">
        <v>8</v>
      </c>
      <c r="P273" s="1">
        <v>45927</v>
      </c>
      <c r="Q273">
        <v>9</v>
      </c>
      <c r="R273" s="317">
        <v>39360</v>
      </c>
      <c r="S273">
        <v>25.9</v>
      </c>
      <c r="T273">
        <v>9</v>
      </c>
      <c r="U273">
        <v>21</v>
      </c>
      <c r="V273" s="317">
        <v>76224</v>
      </c>
      <c r="W273" s="317"/>
      <c r="X273" s="317"/>
      <c r="Y273" s="317"/>
    </row>
    <row r="274" spans="1:25">
      <c r="A274">
        <v>273</v>
      </c>
      <c r="B274" t="s">
        <v>14547</v>
      </c>
      <c r="C274" t="s">
        <v>14548</v>
      </c>
      <c r="D274" t="s">
        <v>93</v>
      </c>
      <c r="E274" t="s">
        <v>7704</v>
      </c>
      <c r="F274" s="1">
        <v>45819</v>
      </c>
      <c r="G274">
        <v>6</v>
      </c>
      <c r="I274" t="s">
        <v>16353</v>
      </c>
      <c r="J274">
        <v>50008756</v>
      </c>
      <c r="K274" t="s">
        <v>267</v>
      </c>
      <c r="L274">
        <v>9</v>
      </c>
      <c r="M274" t="s">
        <v>43</v>
      </c>
      <c r="N274">
        <v>8</v>
      </c>
      <c r="P274" s="1">
        <v>45927</v>
      </c>
      <c r="Q274">
        <v>9</v>
      </c>
      <c r="R274" s="317">
        <v>53490</v>
      </c>
      <c r="S274">
        <v>25.9</v>
      </c>
      <c r="T274">
        <v>9</v>
      </c>
      <c r="U274">
        <v>21</v>
      </c>
      <c r="V274" s="317">
        <v>103602</v>
      </c>
      <c r="W274" s="317"/>
      <c r="X274" s="317"/>
      <c r="Y274" s="317"/>
    </row>
    <row r="275" spans="1:25">
      <c r="A275">
        <v>274</v>
      </c>
      <c r="B275" t="s">
        <v>14549</v>
      </c>
      <c r="C275" t="s">
        <v>14550</v>
      </c>
      <c r="D275" t="s">
        <v>93</v>
      </c>
      <c r="E275" t="s">
        <v>7769</v>
      </c>
      <c r="F275" s="1">
        <v>45819</v>
      </c>
      <c r="G275">
        <v>6</v>
      </c>
      <c r="I275" t="s">
        <v>16353</v>
      </c>
      <c r="J275">
        <v>50008786</v>
      </c>
      <c r="K275" t="s">
        <v>267</v>
      </c>
      <c r="L275">
        <v>8</v>
      </c>
      <c r="M275" t="s">
        <v>43</v>
      </c>
      <c r="N275">
        <v>8</v>
      </c>
      <c r="P275" s="1">
        <v>45895</v>
      </c>
      <c r="Q275">
        <v>8</v>
      </c>
      <c r="R275" s="317">
        <v>282450</v>
      </c>
      <c r="S275">
        <v>25.8</v>
      </c>
      <c r="T275">
        <v>8</v>
      </c>
      <c r="U275">
        <v>21</v>
      </c>
      <c r="V275" s="317">
        <v>445262</v>
      </c>
      <c r="W275" s="317"/>
      <c r="X275" s="317"/>
      <c r="Y275" s="317"/>
    </row>
    <row r="276" spans="1:25">
      <c r="A276">
        <v>275</v>
      </c>
      <c r="B276" t="s">
        <v>14551</v>
      </c>
      <c r="C276" t="s">
        <v>14552</v>
      </c>
      <c r="D276" t="s">
        <v>93</v>
      </c>
      <c r="E276" t="s">
        <v>7883</v>
      </c>
      <c r="F276" s="1">
        <v>45819</v>
      </c>
      <c r="G276">
        <v>6</v>
      </c>
      <c r="I276" t="s">
        <v>16353</v>
      </c>
      <c r="J276">
        <v>50009596</v>
      </c>
      <c r="K276" t="s">
        <v>267</v>
      </c>
      <c r="L276">
        <v>7</v>
      </c>
      <c r="M276" t="s">
        <v>43</v>
      </c>
      <c r="N276">
        <v>6</v>
      </c>
      <c r="P276" s="1">
        <v>45833</v>
      </c>
      <c r="Q276">
        <v>6</v>
      </c>
      <c r="R276" s="317">
        <v>51710</v>
      </c>
      <c r="S276">
        <v>25.7</v>
      </c>
      <c r="T276">
        <v>7</v>
      </c>
      <c r="U276">
        <v>21</v>
      </c>
      <c r="V276" s="317">
        <v>99443</v>
      </c>
      <c r="W276" s="317"/>
      <c r="X276" s="317"/>
      <c r="Y276" s="317"/>
    </row>
    <row r="277" spans="1:25">
      <c r="A277">
        <v>276</v>
      </c>
      <c r="B277" t="s">
        <v>14553</v>
      </c>
      <c r="C277" t="s">
        <v>14554</v>
      </c>
      <c r="D277" t="s">
        <v>93</v>
      </c>
      <c r="E277" t="s">
        <v>7677</v>
      </c>
      <c r="F277" s="1">
        <v>45819</v>
      </c>
      <c r="G277">
        <v>6</v>
      </c>
      <c r="I277" t="s">
        <v>16353</v>
      </c>
      <c r="J277">
        <v>50008766</v>
      </c>
      <c r="K277" t="s">
        <v>267</v>
      </c>
      <c r="L277">
        <v>7</v>
      </c>
      <c r="M277" t="s">
        <v>43</v>
      </c>
      <c r="N277">
        <v>7</v>
      </c>
      <c r="P277" s="1">
        <v>45867</v>
      </c>
      <c r="Q277">
        <v>7</v>
      </c>
      <c r="R277" s="317">
        <v>76860</v>
      </c>
      <c r="S277">
        <v>25.7</v>
      </c>
      <c r="T277">
        <v>7</v>
      </c>
      <c r="U277">
        <v>21</v>
      </c>
      <c r="V277" s="317">
        <v>148861</v>
      </c>
      <c r="W277" s="317"/>
      <c r="X277" s="317"/>
      <c r="Y277" s="317"/>
    </row>
    <row r="278" spans="1:25">
      <c r="A278">
        <v>277</v>
      </c>
      <c r="B278" t="s">
        <v>14555</v>
      </c>
      <c r="C278" t="s">
        <v>14556</v>
      </c>
      <c r="D278" t="s">
        <v>93</v>
      </c>
      <c r="E278" t="s">
        <v>7704</v>
      </c>
      <c r="F278" s="1">
        <v>45819</v>
      </c>
      <c r="G278">
        <v>6</v>
      </c>
      <c r="I278" t="s">
        <v>16353</v>
      </c>
      <c r="J278">
        <v>50008797</v>
      </c>
      <c r="K278" t="s">
        <v>267</v>
      </c>
      <c r="L278">
        <v>7</v>
      </c>
      <c r="M278" t="s">
        <v>43</v>
      </c>
      <c r="N278">
        <v>7</v>
      </c>
      <c r="P278" s="1">
        <v>45867</v>
      </c>
      <c r="Q278">
        <v>7</v>
      </c>
      <c r="R278" s="317">
        <v>39700</v>
      </c>
      <c r="S278">
        <v>25.7</v>
      </c>
      <c r="T278">
        <v>7</v>
      </c>
      <c r="U278">
        <v>21</v>
      </c>
      <c r="V278" s="317">
        <v>76885</v>
      </c>
      <c r="W278" s="317"/>
      <c r="X278" s="317"/>
      <c r="Y278" s="317"/>
    </row>
    <row r="279" spans="1:25">
      <c r="A279">
        <v>278</v>
      </c>
      <c r="B279" t="s">
        <v>14557</v>
      </c>
      <c r="C279" t="s">
        <v>14558</v>
      </c>
      <c r="D279" t="s">
        <v>93</v>
      </c>
      <c r="E279" t="s">
        <v>9398</v>
      </c>
      <c r="F279" s="1">
        <v>45819</v>
      </c>
      <c r="G279">
        <v>6</v>
      </c>
      <c r="I279" t="s">
        <v>16353</v>
      </c>
      <c r="J279">
        <v>50008802</v>
      </c>
      <c r="K279" t="s">
        <v>267</v>
      </c>
      <c r="L279">
        <v>7</v>
      </c>
      <c r="M279" t="s">
        <v>43</v>
      </c>
      <c r="N279">
        <v>7</v>
      </c>
      <c r="P279" s="1">
        <v>45867</v>
      </c>
      <c r="Q279">
        <v>7</v>
      </c>
      <c r="R279" s="317">
        <v>37020</v>
      </c>
      <c r="S279">
        <v>25.7</v>
      </c>
      <c r="T279">
        <v>7</v>
      </c>
      <c r="U279">
        <v>21</v>
      </c>
      <c r="V279" s="317">
        <v>71693</v>
      </c>
      <c r="W279" s="317"/>
      <c r="X279" s="317"/>
      <c r="Y279" s="317"/>
    </row>
    <row r="280" spans="1:25">
      <c r="A280">
        <v>279</v>
      </c>
      <c r="B280" t="s">
        <v>14559</v>
      </c>
      <c r="C280" t="s">
        <v>14560</v>
      </c>
      <c r="D280" t="s">
        <v>93</v>
      </c>
      <c r="E280" t="s">
        <v>7698</v>
      </c>
      <c r="F280" s="1">
        <v>45819</v>
      </c>
      <c r="G280">
        <v>6</v>
      </c>
      <c r="I280" t="s">
        <v>16353</v>
      </c>
      <c r="J280">
        <v>50004565</v>
      </c>
      <c r="K280" t="s">
        <v>6518</v>
      </c>
      <c r="L280">
        <v>8</v>
      </c>
      <c r="M280">
        <v>6</v>
      </c>
      <c r="N280">
        <v>8</v>
      </c>
      <c r="P280" s="1">
        <v>45896</v>
      </c>
      <c r="Q280">
        <v>8</v>
      </c>
      <c r="R280" s="317">
        <v>113130</v>
      </c>
      <c r="S280">
        <v>25.8</v>
      </c>
      <c r="T280">
        <v>8</v>
      </c>
      <c r="U280">
        <v>21</v>
      </c>
      <c r="V280" s="317">
        <v>210696</v>
      </c>
      <c r="W280" s="317"/>
      <c r="X280" s="317"/>
      <c r="Y280" s="317"/>
    </row>
    <row r="281" spans="1:25">
      <c r="A281">
        <v>280</v>
      </c>
      <c r="B281" t="s">
        <v>14561</v>
      </c>
      <c r="C281" t="s">
        <v>14562</v>
      </c>
      <c r="D281" t="s">
        <v>93</v>
      </c>
      <c r="E281" t="s">
        <v>7698</v>
      </c>
      <c r="F281" s="1">
        <v>45819</v>
      </c>
      <c r="G281">
        <v>6</v>
      </c>
      <c r="I281" t="s">
        <v>16353</v>
      </c>
      <c r="J281">
        <v>50004573</v>
      </c>
      <c r="K281" t="s">
        <v>6518</v>
      </c>
      <c r="L281">
        <v>7</v>
      </c>
      <c r="M281">
        <v>6</v>
      </c>
      <c r="N281">
        <v>7</v>
      </c>
      <c r="P281" s="1">
        <v>45867</v>
      </c>
      <c r="Q281">
        <v>7</v>
      </c>
      <c r="R281" s="317">
        <v>50440</v>
      </c>
      <c r="S281">
        <v>25.7</v>
      </c>
      <c r="T281">
        <v>7</v>
      </c>
      <c r="U281">
        <v>21</v>
      </c>
      <c r="V281" s="317">
        <v>97697</v>
      </c>
      <c r="W281" s="317"/>
      <c r="X281" s="317"/>
      <c r="Y281" s="317"/>
    </row>
    <row r="282" spans="1:25">
      <c r="A282">
        <v>281</v>
      </c>
      <c r="B282" t="s">
        <v>14563</v>
      </c>
      <c r="C282" t="s">
        <v>14564</v>
      </c>
      <c r="D282" t="s">
        <v>93</v>
      </c>
      <c r="E282" t="s">
        <v>7698</v>
      </c>
      <c r="F282" s="1">
        <v>45819</v>
      </c>
      <c r="G282">
        <v>6</v>
      </c>
      <c r="I282" t="s">
        <v>16353</v>
      </c>
      <c r="J282">
        <v>50004539</v>
      </c>
      <c r="K282" t="s">
        <v>6518</v>
      </c>
      <c r="L282">
        <v>7</v>
      </c>
      <c r="M282">
        <v>6</v>
      </c>
      <c r="N282">
        <v>7</v>
      </c>
      <c r="P282" s="1">
        <v>45867</v>
      </c>
      <c r="Q282">
        <v>7</v>
      </c>
      <c r="R282" s="317">
        <v>40720</v>
      </c>
      <c r="S282">
        <v>25.7</v>
      </c>
      <c r="T282">
        <v>7</v>
      </c>
      <c r="U282">
        <v>21</v>
      </c>
      <c r="V282" s="317">
        <v>78865</v>
      </c>
      <c r="W282" s="317"/>
      <c r="X282" s="317"/>
      <c r="Y282" s="317"/>
    </row>
    <row r="283" spans="1:25">
      <c r="A283">
        <v>282</v>
      </c>
      <c r="B283" t="s">
        <v>14565</v>
      </c>
      <c r="C283" t="s">
        <v>14566</v>
      </c>
      <c r="D283" t="s">
        <v>93</v>
      </c>
      <c r="E283" t="s">
        <v>9300</v>
      </c>
      <c r="F283" s="1">
        <v>45819</v>
      </c>
      <c r="G283">
        <v>6</v>
      </c>
      <c r="I283" t="s">
        <v>16353</v>
      </c>
      <c r="J283">
        <v>50003925</v>
      </c>
      <c r="K283" t="s">
        <v>6518</v>
      </c>
      <c r="L283">
        <v>7</v>
      </c>
      <c r="M283">
        <v>6</v>
      </c>
      <c r="N283">
        <v>7</v>
      </c>
      <c r="P283" s="1">
        <v>45867</v>
      </c>
      <c r="Q283">
        <v>7</v>
      </c>
      <c r="R283" s="317">
        <v>147630</v>
      </c>
      <c r="S283">
        <v>25.7</v>
      </c>
      <c r="T283">
        <v>7</v>
      </c>
      <c r="U283">
        <v>21</v>
      </c>
      <c r="V283" s="317">
        <v>372360</v>
      </c>
      <c r="W283" s="317"/>
      <c r="X283" s="317"/>
      <c r="Y283" s="317"/>
    </row>
    <row r="284" spans="1:25">
      <c r="A284">
        <v>283</v>
      </c>
      <c r="B284" t="s">
        <v>14567</v>
      </c>
      <c r="C284" t="s">
        <v>14568</v>
      </c>
      <c r="D284" t="s">
        <v>93</v>
      </c>
      <c r="E284" t="s">
        <v>9300</v>
      </c>
      <c r="F284" s="1">
        <v>45819</v>
      </c>
      <c r="G284">
        <v>6</v>
      </c>
      <c r="I284" t="s">
        <v>16353</v>
      </c>
      <c r="J284">
        <v>50003952</v>
      </c>
      <c r="K284" t="s">
        <v>6518</v>
      </c>
      <c r="L284">
        <v>7</v>
      </c>
      <c r="M284">
        <v>6</v>
      </c>
      <c r="N284">
        <v>7</v>
      </c>
      <c r="P284" s="1">
        <v>45867</v>
      </c>
      <c r="Q284">
        <v>7</v>
      </c>
      <c r="R284" s="317">
        <v>94660</v>
      </c>
      <c r="S284">
        <v>25.8</v>
      </c>
      <c r="T284">
        <v>8</v>
      </c>
      <c r="U284">
        <v>21</v>
      </c>
      <c r="V284" s="317">
        <v>238750</v>
      </c>
      <c r="W284" s="317"/>
      <c r="X284" s="317"/>
      <c r="Y284" s="317"/>
    </row>
    <row r="285" spans="1:25">
      <c r="A285">
        <v>284</v>
      </c>
      <c r="B285" t="s">
        <v>14569</v>
      </c>
      <c r="C285" t="s">
        <v>14570</v>
      </c>
      <c r="D285" t="s">
        <v>93</v>
      </c>
      <c r="E285" t="s">
        <v>9300</v>
      </c>
      <c r="F285" s="1">
        <v>45819</v>
      </c>
      <c r="G285">
        <v>6</v>
      </c>
      <c r="I285" t="s">
        <v>16353</v>
      </c>
      <c r="J285">
        <v>50003920</v>
      </c>
      <c r="K285" t="s">
        <v>6518</v>
      </c>
      <c r="L285">
        <v>7</v>
      </c>
      <c r="M285">
        <v>6</v>
      </c>
      <c r="N285">
        <v>7</v>
      </c>
      <c r="P285" s="1">
        <v>45867</v>
      </c>
      <c r="Q285">
        <v>7</v>
      </c>
      <c r="R285" s="317">
        <v>97400</v>
      </c>
      <c r="S285">
        <v>25.8</v>
      </c>
      <c r="T285">
        <v>8</v>
      </c>
      <c r="U285">
        <v>21</v>
      </c>
      <c r="V285" s="317">
        <v>245690</v>
      </c>
      <c r="W285" s="317"/>
      <c r="X285" s="317"/>
      <c r="Y285" s="317"/>
    </row>
    <row r="286" spans="1:25">
      <c r="A286">
        <v>285</v>
      </c>
      <c r="B286" t="s">
        <v>14571</v>
      </c>
      <c r="C286" t="s">
        <v>14572</v>
      </c>
      <c r="D286" t="s">
        <v>93</v>
      </c>
      <c r="E286" t="s">
        <v>8613</v>
      </c>
      <c r="F286" s="1">
        <v>45819</v>
      </c>
      <c r="G286">
        <v>6</v>
      </c>
      <c r="I286" t="s">
        <v>16353</v>
      </c>
      <c r="J286">
        <v>50003867</v>
      </c>
      <c r="K286" t="s">
        <v>6518</v>
      </c>
      <c r="L286">
        <v>7</v>
      </c>
      <c r="M286">
        <v>6</v>
      </c>
      <c r="N286">
        <v>7</v>
      </c>
      <c r="P286" s="1">
        <v>45867</v>
      </c>
      <c r="Q286">
        <v>7</v>
      </c>
      <c r="R286" s="317">
        <v>128200</v>
      </c>
      <c r="S286">
        <v>25.7</v>
      </c>
      <c r="T286">
        <v>7</v>
      </c>
      <c r="U286">
        <v>21</v>
      </c>
      <c r="V286" s="317">
        <v>323370</v>
      </c>
      <c r="W286" s="317"/>
      <c r="X286" s="317"/>
      <c r="Y286" s="317"/>
    </row>
    <row r="287" spans="1:25">
      <c r="A287">
        <v>286</v>
      </c>
      <c r="B287" t="s">
        <v>14573</v>
      </c>
      <c r="C287" t="s">
        <v>14574</v>
      </c>
      <c r="D287" t="s">
        <v>93</v>
      </c>
      <c r="E287" t="s">
        <v>8285</v>
      </c>
      <c r="F287" s="1">
        <v>45819</v>
      </c>
      <c r="G287">
        <v>6</v>
      </c>
      <c r="I287" t="s">
        <v>16353</v>
      </c>
      <c r="J287">
        <v>50003853</v>
      </c>
      <c r="K287" t="s">
        <v>6518</v>
      </c>
      <c r="L287">
        <v>7</v>
      </c>
      <c r="M287">
        <v>6</v>
      </c>
      <c r="N287">
        <v>7</v>
      </c>
      <c r="P287" s="1">
        <v>45867</v>
      </c>
      <c r="Q287">
        <v>7</v>
      </c>
      <c r="R287" s="317">
        <v>33660</v>
      </c>
      <c r="S287">
        <v>25.8</v>
      </c>
      <c r="T287">
        <v>8</v>
      </c>
      <c r="U287">
        <v>21</v>
      </c>
      <c r="V287" s="317">
        <v>84870</v>
      </c>
      <c r="W287" s="317"/>
      <c r="X287" s="317"/>
      <c r="Y287" s="317"/>
    </row>
    <row r="288" spans="1:25">
      <c r="A288">
        <v>287</v>
      </c>
      <c r="B288" t="s">
        <v>14575</v>
      </c>
      <c r="C288" t="s">
        <v>14576</v>
      </c>
      <c r="D288" t="s">
        <v>93</v>
      </c>
      <c r="E288" t="s">
        <v>7800</v>
      </c>
      <c r="F288" s="1">
        <v>45819</v>
      </c>
      <c r="G288">
        <v>6</v>
      </c>
      <c r="I288" t="s">
        <v>16353</v>
      </c>
      <c r="J288">
        <v>50004651</v>
      </c>
      <c r="K288" t="s">
        <v>6518</v>
      </c>
      <c r="L288">
        <v>8</v>
      </c>
      <c r="M288">
        <v>6</v>
      </c>
      <c r="N288">
        <v>8</v>
      </c>
      <c r="P288" s="1">
        <v>45896</v>
      </c>
      <c r="Q288">
        <v>8</v>
      </c>
      <c r="R288" s="317">
        <v>90420</v>
      </c>
      <c r="S288">
        <v>25.8</v>
      </c>
      <c r="T288">
        <v>8</v>
      </c>
      <c r="U288">
        <v>21</v>
      </c>
      <c r="V288" s="317">
        <v>162522</v>
      </c>
      <c r="W288" s="317"/>
      <c r="X288" s="317"/>
      <c r="Y288" s="317"/>
    </row>
    <row r="289" spans="1:25">
      <c r="A289">
        <v>288</v>
      </c>
      <c r="B289" t="s">
        <v>14577</v>
      </c>
      <c r="C289" t="s">
        <v>14578</v>
      </c>
      <c r="D289" t="s">
        <v>93</v>
      </c>
      <c r="E289" t="s">
        <v>7800</v>
      </c>
      <c r="F289" s="1">
        <v>45819</v>
      </c>
      <c r="G289">
        <v>6</v>
      </c>
      <c r="I289" t="s">
        <v>16353</v>
      </c>
      <c r="J289">
        <v>50004552</v>
      </c>
      <c r="K289" t="s">
        <v>6518</v>
      </c>
      <c r="L289">
        <v>7</v>
      </c>
      <c r="M289">
        <v>6</v>
      </c>
      <c r="N289">
        <v>7</v>
      </c>
      <c r="P289" s="1">
        <v>45867</v>
      </c>
      <c r="Q289">
        <v>7</v>
      </c>
      <c r="R289" s="317">
        <v>27620</v>
      </c>
      <c r="S289">
        <v>25.8</v>
      </c>
      <c r="T289">
        <v>8</v>
      </c>
      <c r="U289">
        <v>21</v>
      </c>
      <c r="V289" s="317">
        <v>53476</v>
      </c>
      <c r="W289" s="317"/>
      <c r="X289" s="317"/>
      <c r="Y289" s="317"/>
    </row>
    <row r="290" spans="1:25">
      <c r="A290">
        <v>289</v>
      </c>
      <c r="B290" t="s">
        <v>14579</v>
      </c>
      <c r="C290" t="s">
        <v>14580</v>
      </c>
      <c r="D290" t="s">
        <v>93</v>
      </c>
      <c r="E290" t="s">
        <v>7698</v>
      </c>
      <c r="F290" s="1">
        <v>45819</v>
      </c>
      <c r="G290">
        <v>6</v>
      </c>
      <c r="I290" t="s">
        <v>16353</v>
      </c>
      <c r="J290">
        <v>50004629</v>
      </c>
      <c r="K290" t="s">
        <v>6518</v>
      </c>
      <c r="L290">
        <v>10</v>
      </c>
      <c r="M290">
        <v>6</v>
      </c>
      <c r="N290">
        <v>10</v>
      </c>
      <c r="P290" s="1">
        <v>45957</v>
      </c>
      <c r="Q290">
        <v>10</v>
      </c>
      <c r="R290" s="317">
        <v>145360</v>
      </c>
      <c r="S290">
        <v>25.1</v>
      </c>
      <c r="T290">
        <v>10</v>
      </c>
      <c r="U290">
        <v>21</v>
      </c>
      <c r="V290" s="317">
        <v>349540</v>
      </c>
      <c r="W290" s="317"/>
      <c r="X290" s="317"/>
      <c r="Y290" s="317"/>
    </row>
    <row r="291" spans="1:25">
      <c r="A291">
        <v>290</v>
      </c>
      <c r="B291" t="s">
        <v>14581</v>
      </c>
      <c r="C291" t="s">
        <v>14582</v>
      </c>
      <c r="D291" t="s">
        <v>93</v>
      </c>
      <c r="E291" t="s">
        <v>7698</v>
      </c>
      <c r="F291" s="1">
        <v>45819</v>
      </c>
      <c r="G291">
        <v>6</v>
      </c>
      <c r="I291" t="s">
        <v>16353</v>
      </c>
      <c r="J291">
        <v>50004596</v>
      </c>
      <c r="K291" t="s">
        <v>6518</v>
      </c>
      <c r="L291">
        <v>7</v>
      </c>
      <c r="M291">
        <v>6</v>
      </c>
      <c r="N291">
        <v>7</v>
      </c>
      <c r="P291" s="1">
        <v>45867</v>
      </c>
      <c r="Q291">
        <v>7</v>
      </c>
      <c r="R291" s="317">
        <v>41440</v>
      </c>
      <c r="S291">
        <v>25.8</v>
      </c>
      <c r="T291">
        <v>8</v>
      </c>
      <c r="U291">
        <v>21</v>
      </c>
      <c r="V291" s="317">
        <v>80279</v>
      </c>
      <c r="W291" s="317"/>
      <c r="X291" s="317"/>
      <c r="Y291" s="317"/>
    </row>
    <row r="292" spans="1:25">
      <c r="A292">
        <v>291</v>
      </c>
      <c r="B292" t="s">
        <v>14583</v>
      </c>
      <c r="C292" t="s">
        <v>14584</v>
      </c>
      <c r="D292" t="s">
        <v>93</v>
      </c>
      <c r="E292" t="s">
        <v>7883</v>
      </c>
      <c r="F292" s="1">
        <v>45819</v>
      </c>
      <c r="G292">
        <v>6</v>
      </c>
      <c r="I292" t="s">
        <v>16353</v>
      </c>
      <c r="J292">
        <v>50004516</v>
      </c>
      <c r="K292" t="s">
        <v>6518</v>
      </c>
      <c r="L292">
        <v>8</v>
      </c>
      <c r="M292">
        <v>6</v>
      </c>
      <c r="N292">
        <v>8</v>
      </c>
      <c r="P292" s="1">
        <v>45896</v>
      </c>
      <c r="Q292">
        <v>8</v>
      </c>
      <c r="R292" s="317">
        <v>80000</v>
      </c>
      <c r="S292">
        <v>25.8</v>
      </c>
      <c r="T292">
        <v>8</v>
      </c>
      <c r="U292">
        <v>21</v>
      </c>
      <c r="V292" s="317">
        <v>129566</v>
      </c>
      <c r="W292" s="317"/>
      <c r="X292" s="317"/>
      <c r="Y292" s="317"/>
    </row>
    <row r="293" spans="1:25">
      <c r="A293">
        <v>292</v>
      </c>
      <c r="B293" t="s">
        <v>14585</v>
      </c>
      <c r="C293" t="s">
        <v>8865</v>
      </c>
      <c r="D293" t="s">
        <v>93</v>
      </c>
      <c r="E293" t="s">
        <v>7800</v>
      </c>
      <c r="F293" s="1">
        <v>45819</v>
      </c>
      <c r="G293">
        <v>6</v>
      </c>
      <c r="I293" t="s">
        <v>16353</v>
      </c>
      <c r="J293">
        <v>50004564</v>
      </c>
      <c r="K293" t="s">
        <v>6518</v>
      </c>
      <c r="L293">
        <v>7</v>
      </c>
      <c r="M293">
        <v>6</v>
      </c>
      <c r="N293">
        <v>7</v>
      </c>
      <c r="P293" s="1">
        <v>45867</v>
      </c>
      <c r="Q293">
        <v>7</v>
      </c>
      <c r="R293" s="317">
        <v>48760</v>
      </c>
      <c r="S293">
        <v>25.8</v>
      </c>
      <c r="T293">
        <v>8</v>
      </c>
      <c r="U293">
        <v>21</v>
      </c>
      <c r="V293" s="317">
        <v>94440</v>
      </c>
      <c r="W293" s="317"/>
      <c r="X293" s="317"/>
      <c r="Y293" s="317"/>
    </row>
    <row r="294" spans="1:25">
      <c r="A294">
        <v>293</v>
      </c>
      <c r="B294" t="s">
        <v>14586</v>
      </c>
      <c r="C294" t="s">
        <v>14587</v>
      </c>
      <c r="D294" t="s">
        <v>93</v>
      </c>
      <c r="E294" t="s">
        <v>7698</v>
      </c>
      <c r="F294" s="1">
        <v>45819</v>
      </c>
      <c r="G294">
        <v>6</v>
      </c>
      <c r="I294" t="s">
        <v>16353</v>
      </c>
      <c r="J294">
        <v>50003810</v>
      </c>
      <c r="K294" t="s">
        <v>6518</v>
      </c>
      <c r="L294">
        <v>7</v>
      </c>
      <c r="M294">
        <v>6</v>
      </c>
      <c r="N294">
        <v>7</v>
      </c>
      <c r="P294" s="1">
        <v>45867</v>
      </c>
      <c r="Q294">
        <v>7</v>
      </c>
      <c r="R294" s="317">
        <v>176540</v>
      </c>
      <c r="S294">
        <v>25.8</v>
      </c>
      <c r="T294">
        <v>8</v>
      </c>
      <c r="U294">
        <v>21</v>
      </c>
      <c r="V294" s="317">
        <v>341905</v>
      </c>
      <c r="W294" s="317"/>
      <c r="X294" s="317"/>
      <c r="Y294" s="317"/>
    </row>
    <row r="295" spans="1:25">
      <c r="A295">
        <v>294</v>
      </c>
      <c r="B295" t="s">
        <v>14588</v>
      </c>
      <c r="C295" t="s">
        <v>14589</v>
      </c>
      <c r="D295" t="s">
        <v>93</v>
      </c>
      <c r="E295" t="s">
        <v>6259</v>
      </c>
      <c r="F295" s="1">
        <v>45819</v>
      </c>
      <c r="G295">
        <v>6</v>
      </c>
      <c r="I295" t="s">
        <v>16353</v>
      </c>
      <c r="J295">
        <v>50008742</v>
      </c>
      <c r="K295" t="s">
        <v>6518</v>
      </c>
      <c r="L295">
        <v>7</v>
      </c>
      <c r="M295">
        <v>6</v>
      </c>
      <c r="N295">
        <v>7</v>
      </c>
      <c r="P295" s="1">
        <v>45867</v>
      </c>
      <c r="Q295">
        <v>7</v>
      </c>
      <c r="R295" s="317">
        <v>149320</v>
      </c>
      <c r="S295">
        <v>25.7</v>
      </c>
      <c r="T295">
        <v>7</v>
      </c>
      <c r="U295">
        <v>21</v>
      </c>
      <c r="V295" s="317">
        <v>289266</v>
      </c>
      <c r="W295" s="317"/>
      <c r="X295" s="317"/>
      <c r="Y295" s="317"/>
    </row>
    <row r="296" spans="1:25">
      <c r="A296">
        <v>295</v>
      </c>
      <c r="B296" t="s">
        <v>14590</v>
      </c>
      <c r="C296" t="s">
        <v>14591</v>
      </c>
      <c r="D296" t="s">
        <v>93</v>
      </c>
      <c r="E296" t="s">
        <v>7769</v>
      </c>
      <c r="F296" s="1">
        <v>45819</v>
      </c>
      <c r="G296">
        <v>6</v>
      </c>
      <c r="I296" t="s">
        <v>16353</v>
      </c>
      <c r="J296">
        <v>50008803</v>
      </c>
      <c r="K296" t="s">
        <v>6518</v>
      </c>
      <c r="L296">
        <v>7</v>
      </c>
      <c r="M296">
        <v>6</v>
      </c>
      <c r="N296">
        <v>7</v>
      </c>
      <c r="P296" s="1">
        <v>45867</v>
      </c>
      <c r="Q296">
        <v>7</v>
      </c>
      <c r="R296" s="317">
        <v>70840</v>
      </c>
      <c r="S296">
        <v>25.7</v>
      </c>
      <c r="T296">
        <v>7</v>
      </c>
      <c r="U296">
        <v>21</v>
      </c>
      <c r="V296" s="317">
        <v>137202</v>
      </c>
      <c r="W296" s="317"/>
      <c r="X296" s="317"/>
      <c r="Y296" s="317"/>
    </row>
    <row r="297" spans="1:25">
      <c r="A297">
        <v>296</v>
      </c>
      <c r="B297" t="s">
        <v>14592</v>
      </c>
      <c r="C297" t="s">
        <v>14593</v>
      </c>
      <c r="D297" t="s">
        <v>93</v>
      </c>
      <c r="E297" t="s">
        <v>7677</v>
      </c>
      <c r="F297" s="1">
        <v>45819</v>
      </c>
      <c r="G297">
        <v>6</v>
      </c>
      <c r="I297" t="s">
        <v>16353</v>
      </c>
      <c r="J297">
        <v>50008760</v>
      </c>
      <c r="K297" t="s">
        <v>6518</v>
      </c>
      <c r="L297">
        <v>7</v>
      </c>
      <c r="M297">
        <v>6</v>
      </c>
      <c r="N297">
        <v>7</v>
      </c>
      <c r="P297" s="1">
        <v>45867</v>
      </c>
      <c r="Q297">
        <v>7</v>
      </c>
      <c r="R297" s="317">
        <v>39380</v>
      </c>
      <c r="S297">
        <v>25.7</v>
      </c>
      <c r="T297">
        <v>7</v>
      </c>
      <c r="U297">
        <v>21</v>
      </c>
      <c r="V297" s="317">
        <v>76270</v>
      </c>
      <c r="W297" s="317"/>
      <c r="X297" s="317"/>
      <c r="Y297" s="317"/>
    </row>
    <row r="298" spans="1:25">
      <c r="A298">
        <v>297</v>
      </c>
      <c r="B298" t="s">
        <v>14594</v>
      </c>
      <c r="C298" t="s">
        <v>14595</v>
      </c>
      <c r="D298" t="s">
        <v>93</v>
      </c>
      <c r="E298" t="s">
        <v>7769</v>
      </c>
      <c r="F298" s="1">
        <v>45819</v>
      </c>
      <c r="G298">
        <v>6</v>
      </c>
      <c r="I298" t="s">
        <v>16353</v>
      </c>
      <c r="J298">
        <v>50008754</v>
      </c>
      <c r="K298" t="s">
        <v>6518</v>
      </c>
      <c r="L298">
        <v>7</v>
      </c>
      <c r="M298">
        <v>6</v>
      </c>
      <c r="N298">
        <v>7</v>
      </c>
      <c r="P298" s="1">
        <v>45867</v>
      </c>
      <c r="Q298">
        <v>7</v>
      </c>
      <c r="R298" s="317">
        <v>36700</v>
      </c>
      <c r="S298">
        <v>25.7</v>
      </c>
      <c r="T298">
        <v>7</v>
      </c>
      <c r="U298">
        <v>21</v>
      </c>
      <c r="V298" s="317">
        <v>71078</v>
      </c>
      <c r="W298" s="317"/>
      <c r="X298" s="317"/>
      <c r="Y298" s="317"/>
    </row>
    <row r="299" spans="1:25">
      <c r="A299">
        <v>298</v>
      </c>
      <c r="B299" t="s">
        <v>14596</v>
      </c>
      <c r="C299" t="s">
        <v>14597</v>
      </c>
      <c r="D299" t="s">
        <v>93</v>
      </c>
      <c r="E299" t="s">
        <v>7704</v>
      </c>
      <c r="F299" s="1">
        <v>45819</v>
      </c>
      <c r="G299">
        <v>6</v>
      </c>
      <c r="I299" t="s">
        <v>16353</v>
      </c>
      <c r="J299">
        <v>50008740</v>
      </c>
      <c r="K299" t="s">
        <v>6518</v>
      </c>
      <c r="L299" t="s">
        <v>43</v>
      </c>
      <c r="M299">
        <v>6</v>
      </c>
      <c r="N299" t="s">
        <v>43</v>
      </c>
      <c r="P299" s="1"/>
      <c r="R299" s="317"/>
      <c r="V299" s="317"/>
      <c r="W299" s="317"/>
      <c r="X299" s="317"/>
      <c r="Y299" s="317"/>
    </row>
    <row r="300" spans="1:25">
      <c r="A300">
        <v>299</v>
      </c>
      <c r="B300" t="s">
        <v>14598</v>
      </c>
      <c r="C300" t="s">
        <v>14599</v>
      </c>
      <c r="D300" t="s">
        <v>93</v>
      </c>
      <c r="E300" t="s">
        <v>7769</v>
      </c>
      <c r="F300" s="1">
        <v>45819</v>
      </c>
      <c r="G300">
        <v>6</v>
      </c>
      <c r="I300" t="s">
        <v>16353</v>
      </c>
      <c r="J300">
        <v>50008792</v>
      </c>
      <c r="K300" t="s">
        <v>6518</v>
      </c>
      <c r="L300">
        <v>7</v>
      </c>
      <c r="M300">
        <v>6</v>
      </c>
      <c r="N300">
        <v>7</v>
      </c>
      <c r="P300" s="1">
        <v>45867</v>
      </c>
      <c r="Q300">
        <v>7</v>
      </c>
      <c r="R300" s="317">
        <v>44380</v>
      </c>
      <c r="S300">
        <v>25.7</v>
      </c>
      <c r="T300">
        <v>7</v>
      </c>
      <c r="U300">
        <v>21</v>
      </c>
      <c r="V300" s="317">
        <v>85947</v>
      </c>
      <c r="W300" s="317"/>
      <c r="X300" s="317"/>
      <c r="Y300" s="317"/>
    </row>
    <row r="301" spans="1:25">
      <c r="A301">
        <v>300</v>
      </c>
      <c r="B301" t="s">
        <v>14600</v>
      </c>
      <c r="C301" t="s">
        <v>14601</v>
      </c>
      <c r="D301" t="s">
        <v>93</v>
      </c>
      <c r="E301" t="s">
        <v>7862</v>
      </c>
      <c r="F301" s="1">
        <v>45819</v>
      </c>
      <c r="G301">
        <v>6</v>
      </c>
      <c r="I301" t="s">
        <v>16353</v>
      </c>
      <c r="J301">
        <v>50008768</v>
      </c>
      <c r="K301" t="s">
        <v>6518</v>
      </c>
      <c r="L301">
        <v>7</v>
      </c>
      <c r="M301">
        <v>6</v>
      </c>
      <c r="N301">
        <v>7</v>
      </c>
      <c r="P301" s="1">
        <v>45867</v>
      </c>
      <c r="Q301">
        <v>7</v>
      </c>
      <c r="R301" s="317">
        <v>33380</v>
      </c>
      <c r="S301">
        <v>25.7</v>
      </c>
      <c r="T301">
        <v>7</v>
      </c>
      <c r="U301">
        <v>21</v>
      </c>
      <c r="V301" s="317">
        <v>64658</v>
      </c>
      <c r="W301" s="317"/>
      <c r="X301" s="317"/>
      <c r="Y301" s="317"/>
    </row>
    <row r="302" spans="1:25">
      <c r="A302">
        <v>301</v>
      </c>
      <c r="B302" t="s">
        <v>14602</v>
      </c>
      <c r="C302" t="s">
        <v>14603</v>
      </c>
      <c r="D302" t="s">
        <v>93</v>
      </c>
      <c r="E302" t="s">
        <v>9300</v>
      </c>
      <c r="F302" s="1">
        <v>45819</v>
      </c>
      <c r="G302">
        <v>6</v>
      </c>
      <c r="I302" t="s">
        <v>16353</v>
      </c>
      <c r="J302">
        <v>50006409</v>
      </c>
      <c r="K302" t="s">
        <v>6518</v>
      </c>
      <c r="L302">
        <v>7</v>
      </c>
      <c r="M302">
        <v>6</v>
      </c>
      <c r="N302">
        <v>7</v>
      </c>
      <c r="P302" s="1">
        <v>45867</v>
      </c>
      <c r="Q302">
        <v>7</v>
      </c>
      <c r="R302" s="317">
        <v>95620</v>
      </c>
      <c r="S302">
        <v>25.8</v>
      </c>
      <c r="T302">
        <v>8</v>
      </c>
      <c r="U302">
        <v>21</v>
      </c>
      <c r="V302" s="317">
        <v>241150</v>
      </c>
      <c r="W302" s="317"/>
      <c r="X302" s="317"/>
      <c r="Y302" s="317"/>
    </row>
    <row r="303" spans="1:25">
      <c r="A303">
        <v>302</v>
      </c>
      <c r="B303" t="s">
        <v>14604</v>
      </c>
      <c r="C303" t="s">
        <v>14605</v>
      </c>
      <c r="D303" t="s">
        <v>93</v>
      </c>
      <c r="E303" t="s">
        <v>14606</v>
      </c>
      <c r="F303" s="1">
        <v>45819</v>
      </c>
      <c r="G303">
        <v>6</v>
      </c>
      <c r="I303" t="s">
        <v>16353</v>
      </c>
      <c r="J303">
        <v>50009473</v>
      </c>
      <c r="K303" t="s">
        <v>6518</v>
      </c>
      <c r="L303" t="s">
        <v>43</v>
      </c>
      <c r="M303">
        <v>6</v>
      </c>
      <c r="N303" t="s">
        <v>43</v>
      </c>
      <c r="P303" s="1"/>
      <c r="R303" s="317"/>
      <c r="V303" s="317"/>
      <c r="W303" s="317"/>
      <c r="X303" s="317"/>
      <c r="Y303" s="317"/>
    </row>
    <row r="304" spans="1:25">
      <c r="A304">
        <v>303</v>
      </c>
      <c r="B304" t="s">
        <v>14607</v>
      </c>
      <c r="C304" t="s">
        <v>14608</v>
      </c>
      <c r="D304" t="s">
        <v>93</v>
      </c>
      <c r="E304" t="s">
        <v>7800</v>
      </c>
      <c r="F304" s="1">
        <v>45819</v>
      </c>
      <c r="G304">
        <v>6</v>
      </c>
      <c r="I304" t="s">
        <v>16353</v>
      </c>
      <c r="J304">
        <v>50009566</v>
      </c>
      <c r="K304" t="s">
        <v>6518</v>
      </c>
      <c r="L304">
        <v>8</v>
      </c>
      <c r="M304">
        <v>6</v>
      </c>
      <c r="N304">
        <v>8</v>
      </c>
      <c r="P304" s="1">
        <v>45896</v>
      </c>
      <c r="Q304">
        <v>8</v>
      </c>
      <c r="R304" s="317">
        <v>237840</v>
      </c>
      <c r="S304">
        <v>25.8</v>
      </c>
      <c r="T304">
        <v>8</v>
      </c>
      <c r="U304">
        <v>21</v>
      </c>
      <c r="V304" s="317">
        <v>450638</v>
      </c>
      <c r="W304" s="317"/>
      <c r="X304" s="317"/>
      <c r="Y304" s="317"/>
    </row>
    <row r="305" spans="1:25">
      <c r="A305">
        <v>304</v>
      </c>
      <c r="B305" t="s">
        <v>14609</v>
      </c>
      <c r="C305" t="s">
        <v>14610</v>
      </c>
      <c r="D305" t="s">
        <v>93</v>
      </c>
      <c r="E305" t="s">
        <v>7677</v>
      </c>
      <c r="F305" s="1">
        <v>45819</v>
      </c>
      <c r="G305">
        <v>6</v>
      </c>
      <c r="I305" t="s">
        <v>16353</v>
      </c>
      <c r="J305">
        <v>50008763</v>
      </c>
      <c r="K305" t="s">
        <v>6518</v>
      </c>
      <c r="L305">
        <v>7</v>
      </c>
      <c r="M305">
        <v>6</v>
      </c>
      <c r="N305">
        <v>7</v>
      </c>
      <c r="P305" s="1">
        <v>45867</v>
      </c>
      <c r="Q305">
        <v>7</v>
      </c>
      <c r="R305" s="317">
        <v>64520</v>
      </c>
      <c r="S305">
        <v>25.7</v>
      </c>
      <c r="T305">
        <v>7</v>
      </c>
      <c r="U305">
        <v>21</v>
      </c>
      <c r="V305" s="317">
        <v>124977</v>
      </c>
      <c r="W305" s="317"/>
      <c r="X305" s="317"/>
      <c r="Y305" s="317"/>
    </row>
    <row r="306" spans="1:25">
      <c r="A306">
        <v>305</v>
      </c>
      <c r="B306" t="s">
        <v>14611</v>
      </c>
      <c r="C306" t="s">
        <v>14612</v>
      </c>
      <c r="D306" t="s">
        <v>93</v>
      </c>
      <c r="E306" t="s">
        <v>8734</v>
      </c>
      <c r="F306" s="1">
        <v>45819</v>
      </c>
      <c r="G306">
        <v>6</v>
      </c>
      <c r="I306" t="s">
        <v>16353</v>
      </c>
      <c r="J306">
        <v>50008801</v>
      </c>
      <c r="K306" t="s">
        <v>6518</v>
      </c>
      <c r="L306">
        <v>7</v>
      </c>
      <c r="M306">
        <v>6</v>
      </c>
      <c r="N306">
        <v>7</v>
      </c>
      <c r="P306" s="1">
        <v>45867</v>
      </c>
      <c r="Q306">
        <v>7</v>
      </c>
      <c r="R306" s="317">
        <v>139940</v>
      </c>
      <c r="S306">
        <v>25.7</v>
      </c>
      <c r="T306">
        <v>7</v>
      </c>
      <c r="U306">
        <v>21</v>
      </c>
      <c r="V306" s="317">
        <v>271096</v>
      </c>
      <c r="W306" s="317"/>
      <c r="X306" s="317"/>
      <c r="Y306" s="317"/>
    </row>
    <row r="307" spans="1:25">
      <c r="A307">
        <v>306</v>
      </c>
      <c r="B307" t="s">
        <v>14613</v>
      </c>
      <c r="C307" t="s">
        <v>14614</v>
      </c>
      <c r="D307" t="s">
        <v>93</v>
      </c>
      <c r="E307" t="s">
        <v>7704</v>
      </c>
      <c r="F307" s="1">
        <v>45819</v>
      </c>
      <c r="G307">
        <v>6</v>
      </c>
      <c r="I307" t="s">
        <v>16353</v>
      </c>
      <c r="J307">
        <v>50008747</v>
      </c>
      <c r="K307" t="s">
        <v>6518</v>
      </c>
      <c r="L307">
        <v>2</v>
      </c>
      <c r="M307">
        <v>6</v>
      </c>
      <c r="N307">
        <v>2</v>
      </c>
      <c r="P307" s="1">
        <v>46081</v>
      </c>
      <c r="Q307">
        <v>2</v>
      </c>
      <c r="R307" s="317">
        <v>83040</v>
      </c>
      <c r="S307">
        <v>26.2</v>
      </c>
      <c r="T307">
        <v>2</v>
      </c>
      <c r="U307">
        <v>21</v>
      </c>
      <c r="V307" s="317">
        <v>152444</v>
      </c>
      <c r="W307" s="317"/>
      <c r="X307" s="317"/>
      <c r="Y307" s="317"/>
    </row>
    <row r="308" spans="1:25">
      <c r="A308">
        <v>307</v>
      </c>
      <c r="B308" t="s">
        <v>8477</v>
      </c>
      <c r="C308" t="s">
        <v>14615</v>
      </c>
      <c r="D308" t="s">
        <v>93</v>
      </c>
      <c r="E308" t="s">
        <v>7690</v>
      </c>
      <c r="F308" s="1"/>
      <c r="G308" t="s">
        <v>43</v>
      </c>
      <c r="I308" t="s">
        <v>43</v>
      </c>
      <c r="L308" t="s">
        <v>43</v>
      </c>
      <c r="M308" t="s">
        <v>43</v>
      </c>
      <c r="N308" t="s">
        <v>43</v>
      </c>
      <c r="P308" s="1"/>
      <c r="R308" s="317"/>
      <c r="V308" s="317"/>
      <c r="W308" s="317"/>
      <c r="X308" s="317"/>
      <c r="Y308" s="317"/>
    </row>
    <row r="309" spans="1:25">
      <c r="A309">
        <v>308</v>
      </c>
      <c r="B309" t="s">
        <v>8487</v>
      </c>
      <c r="C309" t="s">
        <v>14616</v>
      </c>
      <c r="D309" t="s">
        <v>93</v>
      </c>
      <c r="E309" t="s">
        <v>7800</v>
      </c>
      <c r="F309" s="1"/>
      <c r="G309" t="s">
        <v>43</v>
      </c>
      <c r="I309" t="s">
        <v>43</v>
      </c>
      <c r="L309" t="s">
        <v>43</v>
      </c>
      <c r="M309" t="s">
        <v>43</v>
      </c>
      <c r="N309" t="s">
        <v>43</v>
      </c>
      <c r="P309" s="1"/>
      <c r="R309" s="317"/>
      <c r="V309" s="317"/>
      <c r="W309" s="317"/>
      <c r="X309" s="317"/>
      <c r="Y309" s="317"/>
    </row>
    <row r="310" spans="1:25">
      <c r="A310">
        <v>309</v>
      </c>
      <c r="B310" t="s">
        <v>8485</v>
      </c>
      <c r="C310" t="s">
        <v>8486</v>
      </c>
      <c r="D310" t="s">
        <v>6574</v>
      </c>
      <c r="E310" t="s">
        <v>7834</v>
      </c>
      <c r="F310" s="1"/>
      <c r="G310" t="s">
        <v>43</v>
      </c>
      <c r="I310" t="s">
        <v>43</v>
      </c>
      <c r="L310" t="s">
        <v>43</v>
      </c>
      <c r="M310" t="s">
        <v>43</v>
      </c>
      <c r="N310" t="s">
        <v>43</v>
      </c>
      <c r="P310" s="1"/>
      <c r="R310" s="317"/>
      <c r="V310" s="317"/>
      <c r="W310" s="317"/>
      <c r="X310" s="317"/>
      <c r="Y310" s="317"/>
    </row>
    <row r="311" spans="1:25">
      <c r="A311">
        <v>310</v>
      </c>
      <c r="B311" t="s">
        <v>8493</v>
      </c>
      <c r="C311" t="s">
        <v>8494</v>
      </c>
      <c r="D311" t="s">
        <v>6574</v>
      </c>
      <c r="E311" t="s">
        <v>7834</v>
      </c>
      <c r="F311" s="1"/>
      <c r="G311" t="s">
        <v>43</v>
      </c>
      <c r="I311" t="s">
        <v>43</v>
      </c>
      <c r="L311" t="s">
        <v>43</v>
      </c>
      <c r="M311" t="s">
        <v>43</v>
      </c>
      <c r="N311" t="s">
        <v>43</v>
      </c>
      <c r="P311" s="1"/>
      <c r="R311" s="317"/>
      <c r="V311" s="317"/>
      <c r="W311" s="317"/>
      <c r="X311" s="317"/>
      <c r="Y311" s="317"/>
    </row>
    <row r="312" spans="1:25">
      <c r="A312">
        <v>311</v>
      </c>
      <c r="B312" t="s">
        <v>8223</v>
      </c>
      <c r="C312" t="s">
        <v>8224</v>
      </c>
      <c r="D312" t="s">
        <v>6574</v>
      </c>
      <c r="E312" t="s">
        <v>7834</v>
      </c>
      <c r="F312" s="1"/>
      <c r="G312" t="s">
        <v>43</v>
      </c>
      <c r="I312" t="s">
        <v>43</v>
      </c>
      <c r="L312" t="s">
        <v>43</v>
      </c>
      <c r="M312" t="s">
        <v>43</v>
      </c>
      <c r="N312" t="s">
        <v>43</v>
      </c>
      <c r="P312" s="1"/>
      <c r="R312" s="317"/>
      <c r="V312" s="317"/>
      <c r="W312" s="317"/>
      <c r="X312" s="317"/>
      <c r="Y312" s="317"/>
    </row>
    <row r="313" spans="1:25">
      <c r="A313">
        <v>312</v>
      </c>
      <c r="B313" t="s">
        <v>8399</v>
      </c>
      <c r="C313" t="s">
        <v>8400</v>
      </c>
      <c r="D313" t="s">
        <v>6574</v>
      </c>
      <c r="E313" t="s">
        <v>7834</v>
      </c>
      <c r="F313" s="1"/>
      <c r="G313" t="s">
        <v>43</v>
      </c>
      <c r="I313" t="s">
        <v>43</v>
      </c>
      <c r="L313" t="s">
        <v>43</v>
      </c>
      <c r="M313" t="s">
        <v>43</v>
      </c>
      <c r="N313" t="s">
        <v>43</v>
      </c>
      <c r="P313" s="1"/>
      <c r="R313" s="317"/>
      <c r="V313" s="317"/>
      <c r="W313" s="317"/>
      <c r="X313" s="317"/>
      <c r="Y313" s="317"/>
    </row>
    <row r="314" spans="1:25">
      <c r="A314">
        <v>313</v>
      </c>
      <c r="B314" t="s">
        <v>8370</v>
      </c>
      <c r="C314" t="s">
        <v>8371</v>
      </c>
      <c r="D314" t="s">
        <v>6574</v>
      </c>
      <c r="E314" t="s">
        <v>7834</v>
      </c>
      <c r="F314" s="1"/>
      <c r="G314" t="s">
        <v>43</v>
      </c>
      <c r="I314" t="s">
        <v>43</v>
      </c>
      <c r="L314" t="s">
        <v>43</v>
      </c>
      <c r="M314" t="s">
        <v>43</v>
      </c>
      <c r="N314" t="s">
        <v>43</v>
      </c>
      <c r="P314" s="1"/>
      <c r="R314" s="317"/>
      <c r="V314" s="317"/>
      <c r="W314" s="317"/>
      <c r="X314" s="317"/>
      <c r="Y314" s="317"/>
    </row>
    <row r="315" spans="1:25">
      <c r="A315">
        <v>314</v>
      </c>
      <c r="B315" t="s">
        <v>7840</v>
      </c>
      <c r="C315" t="s">
        <v>7842</v>
      </c>
      <c r="D315" t="s">
        <v>6574</v>
      </c>
      <c r="E315" t="s">
        <v>7834</v>
      </c>
      <c r="F315" s="1"/>
      <c r="G315" t="s">
        <v>43</v>
      </c>
      <c r="I315" t="s">
        <v>43</v>
      </c>
      <c r="L315" t="s">
        <v>43</v>
      </c>
      <c r="M315" t="s">
        <v>43</v>
      </c>
      <c r="N315" t="s">
        <v>43</v>
      </c>
      <c r="P315" s="1"/>
      <c r="R315" s="317"/>
      <c r="V315" s="317"/>
      <c r="W315" s="317"/>
      <c r="X315" s="317"/>
      <c r="Y315" s="317"/>
    </row>
    <row r="316" spans="1:25">
      <c r="A316">
        <v>315</v>
      </c>
      <c r="B316" t="s">
        <v>14617</v>
      </c>
      <c r="C316" t="s">
        <v>14618</v>
      </c>
      <c r="D316" t="s">
        <v>6574</v>
      </c>
      <c r="E316" t="s">
        <v>7834</v>
      </c>
      <c r="F316" s="1">
        <v>45820</v>
      </c>
      <c r="G316">
        <v>6</v>
      </c>
      <c r="I316" t="s">
        <v>16353</v>
      </c>
      <c r="J316">
        <v>50012883</v>
      </c>
      <c r="K316" t="s">
        <v>267</v>
      </c>
      <c r="L316">
        <v>7</v>
      </c>
      <c r="M316">
        <v>6</v>
      </c>
      <c r="N316">
        <v>7</v>
      </c>
      <c r="P316" s="1">
        <v>45867</v>
      </c>
      <c r="Q316">
        <v>7</v>
      </c>
      <c r="R316" s="317">
        <v>397720</v>
      </c>
      <c r="S316">
        <v>25.7</v>
      </c>
      <c r="T316">
        <v>7</v>
      </c>
      <c r="U316">
        <v>48</v>
      </c>
      <c r="V316" s="317">
        <v>562817</v>
      </c>
      <c r="W316" s="317"/>
      <c r="X316" s="317"/>
      <c r="Y316" s="317"/>
    </row>
    <row r="317" spans="1:25">
      <c r="A317">
        <v>316</v>
      </c>
      <c r="B317" t="s">
        <v>8517</v>
      </c>
      <c r="C317" t="s">
        <v>8518</v>
      </c>
      <c r="D317" t="s">
        <v>93</v>
      </c>
      <c r="E317" t="s">
        <v>7800</v>
      </c>
      <c r="F317" s="1"/>
      <c r="G317" t="s">
        <v>43</v>
      </c>
      <c r="I317" t="s">
        <v>43</v>
      </c>
      <c r="L317" t="s">
        <v>43</v>
      </c>
      <c r="M317" t="s">
        <v>43</v>
      </c>
      <c r="N317" t="s">
        <v>43</v>
      </c>
      <c r="P317" s="1"/>
      <c r="R317" s="317"/>
      <c r="V317" s="317"/>
      <c r="W317" s="317"/>
      <c r="X317" s="317"/>
      <c r="Y317" s="317"/>
    </row>
    <row r="318" spans="1:25">
      <c r="A318">
        <v>317</v>
      </c>
      <c r="B318" t="s">
        <v>8479</v>
      </c>
      <c r="C318" t="s">
        <v>8480</v>
      </c>
      <c r="D318" t="s">
        <v>93</v>
      </c>
      <c r="E318" t="s">
        <v>6259</v>
      </c>
      <c r="F318" s="1"/>
      <c r="G318" t="s">
        <v>43</v>
      </c>
      <c r="I318" t="s">
        <v>43</v>
      </c>
      <c r="L318" t="s">
        <v>43</v>
      </c>
      <c r="M318" t="s">
        <v>43</v>
      </c>
      <c r="N318" t="s">
        <v>43</v>
      </c>
      <c r="P318" s="1"/>
      <c r="R318" s="317"/>
      <c r="V318" s="317"/>
      <c r="W318" s="317"/>
      <c r="X318" s="317"/>
      <c r="Y318" s="317"/>
    </row>
    <row r="319" spans="1:25">
      <c r="A319">
        <v>318</v>
      </c>
      <c r="B319" t="s">
        <v>8497</v>
      </c>
      <c r="C319" t="s">
        <v>8498</v>
      </c>
      <c r="D319" t="s">
        <v>93</v>
      </c>
      <c r="E319" t="s">
        <v>7800</v>
      </c>
      <c r="F319" s="1"/>
      <c r="G319" t="s">
        <v>43</v>
      </c>
      <c r="I319" t="s">
        <v>43</v>
      </c>
      <c r="L319" t="s">
        <v>43</v>
      </c>
      <c r="M319" t="s">
        <v>43</v>
      </c>
      <c r="N319" t="s">
        <v>43</v>
      </c>
      <c r="P319" s="1"/>
      <c r="R319" s="317"/>
      <c r="V319" s="317"/>
      <c r="W319" s="317"/>
      <c r="X319" s="317"/>
      <c r="Y319" s="317"/>
    </row>
    <row r="320" spans="1:25">
      <c r="A320">
        <v>319</v>
      </c>
      <c r="B320" t="s">
        <v>8513</v>
      </c>
      <c r="C320" t="s">
        <v>14619</v>
      </c>
      <c r="D320" t="s">
        <v>93</v>
      </c>
      <c r="E320" t="s">
        <v>7721</v>
      </c>
      <c r="F320" s="1"/>
      <c r="G320" t="s">
        <v>43</v>
      </c>
      <c r="I320" t="s">
        <v>43</v>
      </c>
      <c r="L320" t="s">
        <v>43</v>
      </c>
      <c r="M320" t="s">
        <v>43</v>
      </c>
      <c r="N320" t="s">
        <v>43</v>
      </c>
      <c r="P320" s="1"/>
      <c r="R320" s="317"/>
      <c r="V320" s="317"/>
      <c r="W320" s="317"/>
      <c r="X320" s="317"/>
      <c r="Y320" s="317"/>
    </row>
    <row r="321" spans="1:25">
      <c r="A321">
        <v>320</v>
      </c>
      <c r="B321" t="s">
        <v>8515</v>
      </c>
      <c r="C321" t="s">
        <v>14620</v>
      </c>
      <c r="D321" t="s">
        <v>93</v>
      </c>
      <c r="E321" t="s">
        <v>7704</v>
      </c>
      <c r="F321" s="1"/>
      <c r="G321" t="s">
        <v>43</v>
      </c>
      <c r="I321" t="s">
        <v>43</v>
      </c>
      <c r="L321" t="s">
        <v>43</v>
      </c>
      <c r="M321" t="s">
        <v>43</v>
      </c>
      <c r="N321" t="s">
        <v>43</v>
      </c>
      <c r="P321" s="1"/>
      <c r="R321" s="317"/>
      <c r="V321" s="317"/>
      <c r="W321" s="317"/>
      <c r="X321" s="317"/>
      <c r="Y321" s="317"/>
    </row>
    <row r="322" spans="1:25">
      <c r="A322">
        <v>321</v>
      </c>
      <c r="B322" t="s">
        <v>8511</v>
      </c>
      <c r="C322" t="s">
        <v>8512</v>
      </c>
      <c r="D322" t="s">
        <v>93</v>
      </c>
      <c r="E322" t="s">
        <v>7690</v>
      </c>
      <c r="F322" s="1"/>
      <c r="G322" t="s">
        <v>43</v>
      </c>
      <c r="I322" t="s">
        <v>43</v>
      </c>
      <c r="L322" t="s">
        <v>43</v>
      </c>
      <c r="M322" t="s">
        <v>43</v>
      </c>
      <c r="N322" t="s">
        <v>43</v>
      </c>
      <c r="P322" s="1"/>
      <c r="R322" s="317"/>
      <c r="V322" s="317"/>
      <c r="W322" s="317"/>
      <c r="X322" s="317"/>
      <c r="Y322" s="317"/>
    </row>
    <row r="323" spans="1:25">
      <c r="A323">
        <v>322</v>
      </c>
      <c r="B323" t="s">
        <v>8499</v>
      </c>
      <c r="C323" t="s">
        <v>8500</v>
      </c>
      <c r="D323" t="s">
        <v>93</v>
      </c>
      <c r="E323" t="s">
        <v>7698</v>
      </c>
      <c r="F323" s="1"/>
      <c r="G323" t="s">
        <v>43</v>
      </c>
      <c r="I323" t="s">
        <v>43</v>
      </c>
      <c r="L323" t="s">
        <v>43</v>
      </c>
      <c r="M323" t="s">
        <v>43</v>
      </c>
      <c r="N323" t="s">
        <v>43</v>
      </c>
      <c r="P323" s="1"/>
      <c r="R323" s="317"/>
      <c r="V323" s="317"/>
      <c r="W323" s="317"/>
      <c r="X323" s="317"/>
      <c r="Y323" s="317"/>
    </row>
    <row r="324" spans="1:25">
      <c r="A324">
        <v>323</v>
      </c>
      <c r="B324" t="s">
        <v>8519</v>
      </c>
      <c r="C324" t="s">
        <v>14621</v>
      </c>
      <c r="D324" t="s">
        <v>6574</v>
      </c>
      <c r="E324" t="s">
        <v>7834</v>
      </c>
      <c r="F324" s="1"/>
      <c r="G324" t="s">
        <v>43</v>
      </c>
      <c r="I324" t="s">
        <v>43</v>
      </c>
      <c r="L324" t="s">
        <v>43</v>
      </c>
      <c r="M324" t="s">
        <v>43</v>
      </c>
      <c r="N324" t="s">
        <v>43</v>
      </c>
      <c r="P324" s="1"/>
      <c r="R324" s="317"/>
      <c r="V324" s="317"/>
      <c r="W324" s="317"/>
      <c r="X324" s="317"/>
      <c r="Y324" s="317"/>
    </row>
    <row r="325" spans="1:25">
      <c r="A325">
        <v>324</v>
      </c>
      <c r="B325" t="s">
        <v>8463</v>
      </c>
      <c r="C325" t="s">
        <v>8464</v>
      </c>
      <c r="D325" t="s">
        <v>93</v>
      </c>
      <c r="E325" t="s">
        <v>93</v>
      </c>
      <c r="F325" s="1"/>
      <c r="G325" t="s">
        <v>43</v>
      </c>
      <c r="I325" t="s">
        <v>43</v>
      </c>
      <c r="L325" t="s">
        <v>43</v>
      </c>
      <c r="M325" t="s">
        <v>43</v>
      </c>
      <c r="N325" t="s">
        <v>43</v>
      </c>
      <c r="P325" s="1"/>
      <c r="R325" s="317"/>
      <c r="V325" s="317"/>
      <c r="W325" s="317"/>
      <c r="X325" s="317"/>
      <c r="Y325" s="317"/>
    </row>
    <row r="326" spans="1:25">
      <c r="A326">
        <v>325</v>
      </c>
      <c r="B326" t="s">
        <v>7829</v>
      </c>
      <c r="C326" t="s">
        <v>14622</v>
      </c>
      <c r="D326" t="s">
        <v>93</v>
      </c>
      <c r="E326" t="s">
        <v>7668</v>
      </c>
      <c r="F326" s="1"/>
      <c r="G326" t="s">
        <v>43</v>
      </c>
      <c r="I326" t="s">
        <v>43</v>
      </c>
      <c r="L326" t="s">
        <v>43</v>
      </c>
      <c r="M326" t="s">
        <v>43</v>
      </c>
      <c r="N326" t="s">
        <v>43</v>
      </c>
      <c r="P326" s="1"/>
      <c r="R326" s="317"/>
      <c r="V326" s="317"/>
      <c r="W326" s="317"/>
      <c r="X326" s="317"/>
      <c r="Y326" s="317"/>
    </row>
    <row r="327" spans="1:25">
      <c r="A327">
        <v>326</v>
      </c>
      <c r="B327" t="s">
        <v>8345</v>
      </c>
      <c r="C327" t="s">
        <v>14623</v>
      </c>
      <c r="D327" t="s">
        <v>93</v>
      </c>
      <c r="E327" t="s">
        <v>7883</v>
      </c>
      <c r="F327" s="1"/>
      <c r="G327" t="s">
        <v>43</v>
      </c>
      <c r="I327" t="s">
        <v>43</v>
      </c>
      <c r="L327" t="s">
        <v>43</v>
      </c>
      <c r="M327" t="s">
        <v>43</v>
      </c>
      <c r="N327" t="s">
        <v>43</v>
      </c>
      <c r="P327" s="1"/>
      <c r="R327" s="317"/>
      <c r="V327" s="317"/>
      <c r="W327" s="317"/>
      <c r="X327" s="317"/>
      <c r="Y327" s="317"/>
    </row>
    <row r="328" spans="1:25">
      <c r="A328">
        <v>327</v>
      </c>
      <c r="B328" t="s">
        <v>14624</v>
      </c>
      <c r="C328" t="s">
        <v>14625</v>
      </c>
      <c r="D328" t="s">
        <v>93</v>
      </c>
      <c r="E328" t="s">
        <v>7698</v>
      </c>
      <c r="F328" s="1"/>
      <c r="G328" t="s">
        <v>43</v>
      </c>
      <c r="I328" t="s">
        <v>43</v>
      </c>
      <c r="L328" t="s">
        <v>43</v>
      </c>
      <c r="M328" t="s">
        <v>43</v>
      </c>
      <c r="N328" t="s">
        <v>43</v>
      </c>
      <c r="P328" s="1"/>
      <c r="R328" s="317"/>
      <c r="V328" s="317"/>
      <c r="W328" s="317"/>
      <c r="X328" s="317"/>
      <c r="Y328" s="317"/>
    </row>
    <row r="329" spans="1:25">
      <c r="A329">
        <v>328</v>
      </c>
      <c r="B329" t="s">
        <v>8265</v>
      </c>
      <c r="C329" t="s">
        <v>14626</v>
      </c>
      <c r="D329" t="s">
        <v>93</v>
      </c>
      <c r="E329" t="s">
        <v>7800</v>
      </c>
      <c r="F329" s="1">
        <v>46036</v>
      </c>
      <c r="G329">
        <v>1</v>
      </c>
      <c r="I329" t="s">
        <v>16353</v>
      </c>
      <c r="J329">
        <v>50053767</v>
      </c>
      <c r="K329" t="s">
        <v>6518</v>
      </c>
      <c r="L329" t="s">
        <v>43</v>
      </c>
      <c r="M329">
        <v>1</v>
      </c>
      <c r="N329" t="s">
        <v>43</v>
      </c>
      <c r="P329" s="1"/>
      <c r="R329" s="317"/>
      <c r="V329" s="317"/>
      <c r="W329" s="317"/>
      <c r="X329" s="317"/>
      <c r="Y329" s="317"/>
    </row>
    <row r="330" spans="1:25">
      <c r="A330">
        <v>329</v>
      </c>
      <c r="B330" t="s">
        <v>8197</v>
      </c>
      <c r="C330" t="s">
        <v>8198</v>
      </c>
      <c r="D330" t="s">
        <v>93</v>
      </c>
      <c r="E330" t="s">
        <v>7721</v>
      </c>
      <c r="F330" s="1"/>
      <c r="G330" t="s">
        <v>43</v>
      </c>
      <c r="I330" t="s">
        <v>43</v>
      </c>
      <c r="L330" t="s">
        <v>43</v>
      </c>
      <c r="M330" t="s">
        <v>43</v>
      </c>
      <c r="N330" t="s">
        <v>43</v>
      </c>
      <c r="P330" s="1"/>
      <c r="R330" s="317"/>
      <c r="V330" s="317"/>
      <c r="W330" s="317"/>
      <c r="X330" s="317"/>
      <c r="Y330" s="317"/>
    </row>
    <row r="331" spans="1:25">
      <c r="A331">
        <v>330</v>
      </c>
      <c r="B331" t="s">
        <v>8253</v>
      </c>
      <c r="C331" t="s">
        <v>14627</v>
      </c>
      <c r="D331" t="s">
        <v>93</v>
      </c>
      <c r="E331" t="s">
        <v>7690</v>
      </c>
      <c r="F331" s="1"/>
      <c r="G331" t="s">
        <v>43</v>
      </c>
      <c r="I331" t="s">
        <v>43</v>
      </c>
      <c r="L331" t="s">
        <v>43</v>
      </c>
      <c r="M331" t="s">
        <v>43</v>
      </c>
      <c r="N331" t="s">
        <v>43</v>
      </c>
      <c r="P331" s="1"/>
      <c r="R331" s="317"/>
      <c r="V331" s="317"/>
      <c r="W331" s="317"/>
      <c r="X331" s="317"/>
      <c r="Y331" s="317"/>
    </row>
    <row r="332" spans="1:25">
      <c r="A332">
        <v>331</v>
      </c>
      <c r="B332" t="s">
        <v>8298</v>
      </c>
      <c r="C332" t="s">
        <v>9359</v>
      </c>
      <c r="D332" t="s">
        <v>93</v>
      </c>
      <c r="E332" t="s">
        <v>7769</v>
      </c>
      <c r="F332" s="1"/>
      <c r="G332" t="s">
        <v>43</v>
      </c>
      <c r="I332" t="s">
        <v>43</v>
      </c>
      <c r="L332" t="s">
        <v>43</v>
      </c>
      <c r="M332" t="s">
        <v>43</v>
      </c>
      <c r="N332" t="s">
        <v>43</v>
      </c>
      <c r="P332" s="1"/>
      <c r="R332" s="317"/>
      <c r="V332" s="317"/>
      <c r="W332" s="317"/>
      <c r="X332" s="317"/>
      <c r="Y332" s="317"/>
    </row>
    <row r="333" spans="1:25">
      <c r="A333">
        <v>332</v>
      </c>
      <c r="B333" t="s">
        <v>8329</v>
      </c>
      <c r="C333" t="s">
        <v>14628</v>
      </c>
      <c r="D333" t="s">
        <v>93</v>
      </c>
      <c r="E333" t="s">
        <v>7769</v>
      </c>
      <c r="F333" s="1"/>
      <c r="G333" t="s">
        <v>43</v>
      </c>
      <c r="I333" t="s">
        <v>43</v>
      </c>
      <c r="L333" t="s">
        <v>43</v>
      </c>
      <c r="M333" t="s">
        <v>43</v>
      </c>
      <c r="N333" t="s">
        <v>43</v>
      </c>
      <c r="P333" s="1"/>
      <c r="R333" s="317"/>
      <c r="V333" s="317"/>
      <c r="W333" s="317"/>
      <c r="X333" s="317"/>
      <c r="Y333" s="317"/>
    </row>
    <row r="334" spans="1:25">
      <c r="A334">
        <v>333</v>
      </c>
      <c r="B334" t="s">
        <v>14629</v>
      </c>
      <c r="C334" t="s">
        <v>14630</v>
      </c>
      <c r="D334" t="s">
        <v>93</v>
      </c>
      <c r="E334" t="s">
        <v>7704</v>
      </c>
      <c r="F334" s="1"/>
      <c r="G334" t="s">
        <v>43</v>
      </c>
      <c r="I334" t="s">
        <v>43</v>
      </c>
      <c r="L334" t="s">
        <v>43</v>
      </c>
      <c r="M334" t="s">
        <v>43</v>
      </c>
      <c r="N334" t="s">
        <v>43</v>
      </c>
      <c r="P334" s="1"/>
      <c r="R334" s="317"/>
      <c r="V334" s="317"/>
      <c r="W334" s="317"/>
      <c r="X334" s="317"/>
      <c r="Y334" s="317"/>
    </row>
    <row r="335" spans="1:25">
      <c r="A335">
        <v>334</v>
      </c>
      <c r="B335" t="s">
        <v>8157</v>
      </c>
      <c r="C335" t="s">
        <v>14631</v>
      </c>
      <c r="D335" t="s">
        <v>93</v>
      </c>
      <c r="E335" t="s">
        <v>7698</v>
      </c>
      <c r="F335" s="1"/>
      <c r="G335" t="s">
        <v>43</v>
      </c>
      <c r="I335" t="s">
        <v>43</v>
      </c>
      <c r="L335" t="s">
        <v>43</v>
      </c>
      <c r="M335" t="s">
        <v>43</v>
      </c>
      <c r="N335" t="s">
        <v>43</v>
      </c>
      <c r="P335" s="1"/>
      <c r="R335" s="317"/>
      <c r="V335" s="317"/>
      <c r="W335" s="317"/>
      <c r="X335" s="317"/>
      <c r="Y335" s="317"/>
    </row>
    <row r="336" spans="1:25">
      <c r="A336">
        <v>335</v>
      </c>
      <c r="B336" t="s">
        <v>8288</v>
      </c>
      <c r="C336" t="s">
        <v>8289</v>
      </c>
      <c r="D336" t="s">
        <v>93</v>
      </c>
      <c r="E336" t="s">
        <v>7883</v>
      </c>
      <c r="F336" s="1"/>
      <c r="G336" t="s">
        <v>43</v>
      </c>
      <c r="I336" t="s">
        <v>43</v>
      </c>
      <c r="L336" t="s">
        <v>43</v>
      </c>
      <c r="M336" t="s">
        <v>43</v>
      </c>
      <c r="N336" t="s">
        <v>43</v>
      </c>
      <c r="P336" s="1"/>
      <c r="R336" s="317"/>
      <c r="V336" s="317"/>
      <c r="W336" s="317"/>
      <c r="X336" s="317"/>
      <c r="Y336" s="317"/>
    </row>
    <row r="337" spans="1:25">
      <c r="A337">
        <v>336</v>
      </c>
      <c r="B337" t="s">
        <v>8356</v>
      </c>
      <c r="C337" t="s">
        <v>14632</v>
      </c>
      <c r="D337" t="s">
        <v>93</v>
      </c>
      <c r="E337" t="s">
        <v>93</v>
      </c>
      <c r="F337" s="1"/>
      <c r="G337" t="s">
        <v>43</v>
      </c>
      <c r="I337" t="s">
        <v>43</v>
      </c>
      <c r="L337" t="s">
        <v>43</v>
      </c>
      <c r="M337" t="s">
        <v>43</v>
      </c>
      <c r="N337" t="s">
        <v>43</v>
      </c>
      <c r="P337" s="1"/>
      <c r="R337" s="317"/>
      <c r="V337" s="317"/>
      <c r="W337" s="317"/>
      <c r="X337" s="317"/>
      <c r="Y337" s="317"/>
    </row>
    <row r="338" spans="1:25">
      <c r="A338">
        <v>337</v>
      </c>
      <c r="B338" t="s">
        <v>8354</v>
      </c>
      <c r="C338" t="s">
        <v>14633</v>
      </c>
      <c r="D338" t="s">
        <v>93</v>
      </c>
      <c r="E338" t="s">
        <v>93</v>
      </c>
      <c r="F338" s="1"/>
      <c r="G338" t="s">
        <v>43</v>
      </c>
      <c r="I338" t="s">
        <v>43</v>
      </c>
      <c r="L338" t="s">
        <v>43</v>
      </c>
      <c r="M338" t="s">
        <v>43</v>
      </c>
      <c r="N338" t="s">
        <v>43</v>
      </c>
      <c r="P338" s="1"/>
      <c r="R338" s="317"/>
      <c r="V338" s="317"/>
      <c r="W338" s="317"/>
      <c r="X338" s="317"/>
      <c r="Y338" s="317"/>
    </row>
    <row r="339" spans="1:25">
      <c r="A339">
        <v>338</v>
      </c>
      <c r="B339" t="s">
        <v>14634</v>
      </c>
      <c r="C339" t="s">
        <v>14635</v>
      </c>
      <c r="D339" t="s">
        <v>93</v>
      </c>
      <c r="E339" t="s">
        <v>7704</v>
      </c>
      <c r="F339" s="1"/>
      <c r="G339" t="s">
        <v>43</v>
      </c>
      <c r="I339" t="s">
        <v>43</v>
      </c>
      <c r="L339" t="s">
        <v>43</v>
      </c>
      <c r="M339" t="s">
        <v>43</v>
      </c>
      <c r="N339" t="s">
        <v>43</v>
      </c>
      <c r="P339" s="1"/>
      <c r="R339" s="317"/>
      <c r="V339" s="317"/>
      <c r="W339" s="317"/>
      <c r="X339" s="317"/>
      <c r="Y339" s="317"/>
    </row>
    <row r="340" spans="1:25">
      <c r="A340">
        <v>339</v>
      </c>
      <c r="B340" t="s">
        <v>8247</v>
      </c>
      <c r="C340" t="s">
        <v>14636</v>
      </c>
      <c r="D340" t="s">
        <v>93</v>
      </c>
      <c r="E340" t="s">
        <v>8069</v>
      </c>
      <c r="F340" s="1"/>
      <c r="G340" t="s">
        <v>43</v>
      </c>
      <c r="I340" t="s">
        <v>43</v>
      </c>
      <c r="L340" t="s">
        <v>43</v>
      </c>
      <c r="M340" t="s">
        <v>43</v>
      </c>
      <c r="N340" t="s">
        <v>43</v>
      </c>
      <c r="P340" s="1"/>
      <c r="R340" s="317"/>
      <c r="V340" s="317"/>
      <c r="W340" s="317"/>
      <c r="X340" s="317"/>
      <c r="Y340" s="317"/>
    </row>
    <row r="341" spans="1:25">
      <c r="A341">
        <v>340</v>
      </c>
      <c r="B341" t="s">
        <v>8142</v>
      </c>
      <c r="C341" t="s">
        <v>8143</v>
      </c>
      <c r="D341" t="s">
        <v>93</v>
      </c>
      <c r="E341" t="s">
        <v>7668</v>
      </c>
      <c r="F341" s="1"/>
      <c r="G341" t="s">
        <v>43</v>
      </c>
      <c r="I341" t="s">
        <v>43</v>
      </c>
      <c r="L341" t="s">
        <v>43</v>
      </c>
      <c r="M341" t="s">
        <v>43</v>
      </c>
      <c r="N341" t="s">
        <v>43</v>
      </c>
      <c r="P341" s="1"/>
      <c r="R341" s="317"/>
      <c r="V341" s="317"/>
      <c r="W341" s="317"/>
      <c r="X341" s="317"/>
      <c r="Y341" s="317"/>
    </row>
    <row r="342" spans="1:25">
      <c r="A342">
        <v>341</v>
      </c>
      <c r="B342" t="s">
        <v>8326</v>
      </c>
      <c r="C342" t="s">
        <v>8327</v>
      </c>
      <c r="D342" t="s">
        <v>93</v>
      </c>
      <c r="E342" t="s">
        <v>7769</v>
      </c>
      <c r="F342" s="1"/>
      <c r="G342" t="s">
        <v>43</v>
      </c>
      <c r="I342" t="s">
        <v>43</v>
      </c>
      <c r="L342" t="s">
        <v>43</v>
      </c>
      <c r="M342" t="s">
        <v>43</v>
      </c>
      <c r="N342" t="s">
        <v>43</v>
      </c>
      <c r="P342" s="1"/>
      <c r="R342" s="317"/>
      <c r="V342" s="317"/>
      <c r="W342" s="317"/>
      <c r="X342" s="317"/>
      <c r="Y342" s="317"/>
    </row>
    <row r="343" spans="1:25">
      <c r="A343">
        <v>342</v>
      </c>
      <c r="B343" t="s">
        <v>7691</v>
      </c>
      <c r="C343" t="s">
        <v>14637</v>
      </c>
      <c r="D343" t="s">
        <v>93</v>
      </c>
      <c r="E343" t="s">
        <v>7690</v>
      </c>
      <c r="F343" s="1"/>
      <c r="G343" t="s">
        <v>43</v>
      </c>
      <c r="I343" t="s">
        <v>43</v>
      </c>
      <c r="L343" t="s">
        <v>43</v>
      </c>
      <c r="M343" t="s">
        <v>43</v>
      </c>
      <c r="N343" t="s">
        <v>43</v>
      </c>
      <c r="P343" s="1"/>
      <c r="R343" s="317"/>
      <c r="V343" s="317"/>
      <c r="W343" s="317"/>
      <c r="X343" s="317"/>
      <c r="Y343" s="317"/>
    </row>
    <row r="344" spans="1:25">
      <c r="A344">
        <v>343</v>
      </c>
      <c r="B344" t="s">
        <v>14638</v>
      </c>
      <c r="C344" t="s">
        <v>14639</v>
      </c>
      <c r="D344" t="s">
        <v>93</v>
      </c>
      <c r="E344" t="s">
        <v>7690</v>
      </c>
      <c r="F344" s="1"/>
      <c r="G344" t="s">
        <v>43</v>
      </c>
      <c r="I344" t="s">
        <v>43</v>
      </c>
      <c r="L344" t="s">
        <v>43</v>
      </c>
      <c r="M344" t="s">
        <v>43</v>
      </c>
      <c r="N344" t="s">
        <v>43</v>
      </c>
      <c r="P344" s="1"/>
      <c r="R344" s="317"/>
      <c r="V344" s="317"/>
      <c r="W344" s="317"/>
      <c r="X344" s="317"/>
      <c r="Y344" s="317"/>
    </row>
    <row r="345" spans="1:25">
      <c r="A345">
        <v>344</v>
      </c>
      <c r="B345" t="s">
        <v>8521</v>
      </c>
      <c r="C345" t="s">
        <v>14640</v>
      </c>
      <c r="D345" t="s">
        <v>93</v>
      </c>
      <c r="E345" t="s">
        <v>7690</v>
      </c>
      <c r="F345" s="1"/>
      <c r="G345" t="s">
        <v>43</v>
      </c>
      <c r="I345" t="s">
        <v>43</v>
      </c>
      <c r="L345" t="s">
        <v>43</v>
      </c>
      <c r="M345" t="s">
        <v>43</v>
      </c>
      <c r="N345" t="s">
        <v>43</v>
      </c>
      <c r="P345" s="1"/>
      <c r="R345" s="317"/>
      <c r="V345" s="317"/>
      <c r="W345" s="317"/>
      <c r="X345" s="317"/>
      <c r="Y345" s="317"/>
    </row>
    <row r="346" spans="1:25">
      <c r="A346">
        <v>345</v>
      </c>
      <c r="B346" t="s">
        <v>8483</v>
      </c>
      <c r="C346" t="s">
        <v>14641</v>
      </c>
      <c r="D346" t="s">
        <v>93</v>
      </c>
      <c r="E346" t="s">
        <v>7769</v>
      </c>
      <c r="F346" s="1"/>
      <c r="G346" t="s">
        <v>43</v>
      </c>
      <c r="I346" t="s">
        <v>43</v>
      </c>
      <c r="L346" t="s">
        <v>43</v>
      </c>
      <c r="M346" t="s">
        <v>43</v>
      </c>
      <c r="N346" t="s">
        <v>43</v>
      </c>
      <c r="P346" s="1"/>
      <c r="R346" s="317"/>
      <c r="V346" s="317"/>
      <c r="W346" s="317"/>
      <c r="X346" s="317"/>
      <c r="Y346" s="317"/>
    </row>
    <row r="347" spans="1:25">
      <c r="A347">
        <v>346</v>
      </c>
      <c r="B347" t="s">
        <v>8405</v>
      </c>
      <c r="C347" t="s">
        <v>8406</v>
      </c>
      <c r="D347" t="s">
        <v>93</v>
      </c>
      <c r="F347" s="1"/>
      <c r="G347" t="s">
        <v>43</v>
      </c>
      <c r="I347" t="s">
        <v>43</v>
      </c>
      <c r="L347" t="s">
        <v>43</v>
      </c>
      <c r="M347" t="s">
        <v>43</v>
      </c>
      <c r="N347" t="s">
        <v>43</v>
      </c>
      <c r="P347" s="1"/>
      <c r="R347" s="317"/>
      <c r="V347" s="317"/>
      <c r="W347" s="317"/>
      <c r="X347" s="317"/>
      <c r="Y347" s="317"/>
    </row>
    <row r="348" spans="1:25">
      <c r="A348">
        <v>347</v>
      </c>
      <c r="B348" t="s">
        <v>8458</v>
      </c>
      <c r="C348" t="s">
        <v>8459</v>
      </c>
      <c r="D348" t="s">
        <v>93</v>
      </c>
      <c r="E348" t="s">
        <v>7769</v>
      </c>
      <c r="F348" s="1"/>
      <c r="G348" t="s">
        <v>43</v>
      </c>
      <c r="I348" t="s">
        <v>43</v>
      </c>
      <c r="L348" t="s">
        <v>43</v>
      </c>
      <c r="M348" t="s">
        <v>43</v>
      </c>
      <c r="N348" t="s">
        <v>43</v>
      </c>
      <c r="P348" s="1"/>
      <c r="R348" s="317"/>
      <c r="V348" s="317"/>
      <c r="W348" s="317"/>
      <c r="X348" s="317"/>
      <c r="Y348" s="317"/>
    </row>
    <row r="349" spans="1:25">
      <c r="A349">
        <v>348</v>
      </c>
      <c r="B349" t="s">
        <v>8403</v>
      </c>
      <c r="C349" t="s">
        <v>8404</v>
      </c>
      <c r="D349" t="s">
        <v>93</v>
      </c>
      <c r="E349" t="s">
        <v>7668</v>
      </c>
      <c r="F349" s="1"/>
      <c r="G349" t="s">
        <v>43</v>
      </c>
      <c r="I349" t="s">
        <v>43</v>
      </c>
      <c r="L349" t="s">
        <v>43</v>
      </c>
      <c r="M349" t="s">
        <v>43</v>
      </c>
      <c r="N349" t="s">
        <v>43</v>
      </c>
      <c r="P349" s="1"/>
      <c r="R349" s="317"/>
      <c r="V349" s="317"/>
      <c r="W349" s="317"/>
      <c r="X349" s="317"/>
      <c r="Y349" s="317"/>
    </row>
    <row r="350" spans="1:25">
      <c r="A350">
        <v>349</v>
      </c>
      <c r="B350" t="s">
        <v>8417</v>
      </c>
      <c r="C350" t="s">
        <v>8418</v>
      </c>
      <c r="D350" t="s">
        <v>93</v>
      </c>
      <c r="E350" t="s">
        <v>7690</v>
      </c>
      <c r="F350" s="1">
        <v>46000</v>
      </c>
      <c r="G350">
        <v>12</v>
      </c>
      <c r="I350" t="s">
        <v>16353</v>
      </c>
      <c r="J350">
        <v>50047817</v>
      </c>
      <c r="K350" t="s">
        <v>6518</v>
      </c>
      <c r="L350" t="s">
        <v>43</v>
      </c>
      <c r="M350">
        <v>12</v>
      </c>
      <c r="N350" t="s">
        <v>43</v>
      </c>
      <c r="P350" s="1"/>
      <c r="R350" s="317"/>
      <c r="V350" s="317"/>
      <c r="W350" s="317"/>
      <c r="X350" s="317"/>
      <c r="Y350" s="317"/>
    </row>
    <row r="351" spans="1:25">
      <c r="A351">
        <v>350</v>
      </c>
      <c r="B351" t="s">
        <v>8432</v>
      </c>
      <c r="C351" t="s">
        <v>8433</v>
      </c>
      <c r="D351" t="s">
        <v>93</v>
      </c>
      <c r="E351" t="s">
        <v>7690</v>
      </c>
      <c r="F351" s="1"/>
      <c r="G351" t="s">
        <v>43</v>
      </c>
      <c r="I351" t="s">
        <v>43</v>
      </c>
      <c r="L351" t="s">
        <v>43</v>
      </c>
      <c r="M351" t="s">
        <v>43</v>
      </c>
      <c r="N351" t="s">
        <v>43</v>
      </c>
      <c r="P351" s="1"/>
      <c r="R351" s="317"/>
      <c r="V351" s="317"/>
      <c r="W351" s="317"/>
      <c r="X351" s="317"/>
      <c r="Y351" s="317"/>
    </row>
    <row r="352" spans="1:25">
      <c r="A352">
        <v>351</v>
      </c>
      <c r="B352" t="s">
        <v>8452</v>
      </c>
      <c r="C352" t="s">
        <v>14584</v>
      </c>
      <c r="D352" t="s">
        <v>93</v>
      </c>
      <c r="E352" t="s">
        <v>7883</v>
      </c>
      <c r="F352" s="1"/>
      <c r="G352" t="s">
        <v>43</v>
      </c>
      <c r="I352" t="s">
        <v>43</v>
      </c>
      <c r="L352" t="s">
        <v>43</v>
      </c>
      <c r="M352" t="s">
        <v>43</v>
      </c>
      <c r="N352" t="s">
        <v>43</v>
      </c>
      <c r="P352" s="1"/>
      <c r="R352" s="317"/>
      <c r="V352" s="317"/>
      <c r="W352" s="317"/>
      <c r="X352" s="317"/>
      <c r="Y352" s="317"/>
    </row>
    <row r="353" spans="1:25">
      <c r="A353">
        <v>352</v>
      </c>
      <c r="B353" t="s">
        <v>8434</v>
      </c>
      <c r="C353" t="s">
        <v>8435</v>
      </c>
      <c r="D353" t="s">
        <v>93</v>
      </c>
      <c r="E353" t="s">
        <v>7769</v>
      </c>
      <c r="F353" s="1"/>
      <c r="G353" t="s">
        <v>43</v>
      </c>
      <c r="I353" t="s">
        <v>43</v>
      </c>
      <c r="L353" t="s">
        <v>43</v>
      </c>
      <c r="M353" t="s">
        <v>43</v>
      </c>
      <c r="N353" t="s">
        <v>43</v>
      </c>
      <c r="P353" s="1"/>
      <c r="R353" s="317"/>
      <c r="V353" s="317"/>
      <c r="W353" s="317"/>
      <c r="X353" s="317"/>
      <c r="Y353" s="317"/>
    </row>
    <row r="354" spans="1:25">
      <c r="A354">
        <v>353</v>
      </c>
      <c r="B354" t="s">
        <v>8462</v>
      </c>
      <c r="C354" t="s">
        <v>8435</v>
      </c>
      <c r="D354" t="s">
        <v>93</v>
      </c>
      <c r="E354" t="s">
        <v>7769</v>
      </c>
      <c r="F354" s="1"/>
      <c r="G354" t="s">
        <v>43</v>
      </c>
      <c r="I354" t="s">
        <v>43</v>
      </c>
      <c r="L354" t="s">
        <v>43</v>
      </c>
      <c r="M354" t="s">
        <v>43</v>
      </c>
      <c r="N354" t="s">
        <v>43</v>
      </c>
      <c r="P354" s="1"/>
      <c r="R354" s="317"/>
      <c r="V354" s="317"/>
      <c r="W354" s="317"/>
      <c r="X354" s="317"/>
      <c r="Y354" s="317"/>
    </row>
    <row r="355" spans="1:25">
      <c r="A355">
        <v>354</v>
      </c>
      <c r="B355" t="s">
        <v>8465</v>
      </c>
      <c r="C355" t="s">
        <v>8466</v>
      </c>
      <c r="D355" t="s">
        <v>93</v>
      </c>
      <c r="E355" t="s">
        <v>7883</v>
      </c>
      <c r="F355" s="1"/>
      <c r="G355" t="s">
        <v>43</v>
      </c>
      <c r="I355" t="s">
        <v>43</v>
      </c>
      <c r="L355" t="s">
        <v>43</v>
      </c>
      <c r="M355" t="s">
        <v>43</v>
      </c>
      <c r="N355" t="s">
        <v>43</v>
      </c>
      <c r="P355" s="1"/>
      <c r="R355" s="317"/>
      <c r="V355" s="317"/>
      <c r="W355" s="317"/>
      <c r="X355" s="317"/>
      <c r="Y355" s="317"/>
    </row>
    <row r="356" spans="1:25">
      <c r="A356">
        <v>355</v>
      </c>
      <c r="B356" t="s">
        <v>8454</v>
      </c>
      <c r="C356" t="s">
        <v>8455</v>
      </c>
      <c r="D356" t="s">
        <v>93</v>
      </c>
      <c r="E356" t="s">
        <v>7800</v>
      </c>
      <c r="F356" s="1"/>
      <c r="G356" t="s">
        <v>43</v>
      </c>
      <c r="I356" t="s">
        <v>43</v>
      </c>
      <c r="L356" t="s">
        <v>43</v>
      </c>
      <c r="M356" t="s">
        <v>43</v>
      </c>
      <c r="N356" t="s">
        <v>43</v>
      </c>
      <c r="P356" s="1"/>
      <c r="R356" s="317"/>
      <c r="V356" s="317"/>
      <c r="W356" s="317"/>
      <c r="X356" s="317"/>
      <c r="Y356" s="317"/>
    </row>
    <row r="357" spans="1:25">
      <c r="A357">
        <v>356</v>
      </c>
      <c r="B357" t="s">
        <v>8390</v>
      </c>
      <c r="C357" t="s">
        <v>8391</v>
      </c>
      <c r="D357" t="s">
        <v>93</v>
      </c>
      <c r="E357" t="s">
        <v>7800</v>
      </c>
      <c r="F357" s="1">
        <v>46000</v>
      </c>
      <c r="G357">
        <v>12</v>
      </c>
      <c r="I357" t="s">
        <v>16353</v>
      </c>
      <c r="J357">
        <v>50047884</v>
      </c>
      <c r="K357" t="s">
        <v>267</v>
      </c>
      <c r="L357" t="s">
        <v>43</v>
      </c>
      <c r="M357">
        <v>12</v>
      </c>
      <c r="N357" t="s">
        <v>43</v>
      </c>
      <c r="P357" s="1"/>
      <c r="R357" s="317"/>
      <c r="V357" s="317"/>
      <c r="W357" s="317"/>
      <c r="X357" s="317"/>
      <c r="Y357" s="317"/>
    </row>
    <row r="358" spans="1:25">
      <c r="A358">
        <v>357</v>
      </c>
      <c r="B358" t="s">
        <v>8469</v>
      </c>
      <c r="C358" t="s">
        <v>8470</v>
      </c>
      <c r="D358" t="s">
        <v>93</v>
      </c>
      <c r="E358" t="s">
        <v>8471</v>
      </c>
      <c r="F358" s="1"/>
      <c r="G358" t="s">
        <v>43</v>
      </c>
      <c r="I358" t="s">
        <v>43</v>
      </c>
      <c r="L358" t="s">
        <v>43</v>
      </c>
      <c r="M358" t="s">
        <v>43</v>
      </c>
      <c r="N358" t="s">
        <v>43</v>
      </c>
      <c r="P358" s="1"/>
      <c r="R358" s="317"/>
      <c r="V358" s="317"/>
      <c r="W358" s="317"/>
      <c r="X358" s="317"/>
      <c r="Y358" s="317"/>
    </row>
    <row r="359" spans="1:25">
      <c r="A359">
        <v>358</v>
      </c>
      <c r="B359" t="s">
        <v>8475</v>
      </c>
      <c r="C359" t="s">
        <v>8476</v>
      </c>
      <c r="D359" t="s">
        <v>93</v>
      </c>
      <c r="E359" t="s">
        <v>7704</v>
      </c>
      <c r="F359" s="1"/>
      <c r="G359" t="s">
        <v>43</v>
      </c>
      <c r="I359" t="s">
        <v>43</v>
      </c>
      <c r="L359" t="s">
        <v>43</v>
      </c>
      <c r="M359" t="s">
        <v>43</v>
      </c>
      <c r="N359" t="s">
        <v>43</v>
      </c>
      <c r="P359" s="1"/>
      <c r="R359" s="317"/>
      <c r="V359" s="317"/>
      <c r="W359" s="317"/>
      <c r="X359" s="317"/>
      <c r="Y359" s="317"/>
    </row>
    <row r="360" spans="1:25">
      <c r="A360">
        <v>359</v>
      </c>
      <c r="B360" t="s">
        <v>8467</v>
      </c>
      <c r="C360" t="s">
        <v>8468</v>
      </c>
      <c r="D360" t="s">
        <v>93</v>
      </c>
      <c r="E360" t="s">
        <v>7721</v>
      </c>
      <c r="F360" s="1"/>
      <c r="G360" t="s">
        <v>43</v>
      </c>
      <c r="I360" t="s">
        <v>43</v>
      </c>
      <c r="L360" t="s">
        <v>43</v>
      </c>
      <c r="M360" t="s">
        <v>43</v>
      </c>
      <c r="N360" t="s">
        <v>43</v>
      </c>
      <c r="P360" s="1"/>
      <c r="R360" s="317"/>
      <c r="V360" s="317"/>
      <c r="W360" s="317"/>
      <c r="X360" s="317"/>
      <c r="Y360" s="317"/>
    </row>
    <row r="361" spans="1:25">
      <c r="A361">
        <v>360</v>
      </c>
      <c r="B361" t="s">
        <v>8481</v>
      </c>
      <c r="C361" t="s">
        <v>8482</v>
      </c>
      <c r="D361" t="s">
        <v>93</v>
      </c>
      <c r="E361" t="s">
        <v>7769</v>
      </c>
      <c r="F361" s="1"/>
      <c r="G361" t="s">
        <v>43</v>
      </c>
      <c r="I361" t="s">
        <v>43</v>
      </c>
      <c r="L361" t="s">
        <v>43</v>
      </c>
      <c r="M361" t="s">
        <v>43</v>
      </c>
      <c r="N361" t="s">
        <v>43</v>
      </c>
      <c r="P361" s="1"/>
      <c r="R361" s="317"/>
      <c r="V361" s="317"/>
      <c r="W361" s="317"/>
      <c r="X361" s="317"/>
      <c r="Y361" s="317"/>
    </row>
    <row r="362" spans="1:25">
      <c r="A362">
        <v>361</v>
      </c>
      <c r="B362" t="s">
        <v>8505</v>
      </c>
      <c r="C362" t="s">
        <v>8506</v>
      </c>
      <c r="D362" t="s">
        <v>93</v>
      </c>
      <c r="E362" t="s">
        <v>7698</v>
      </c>
      <c r="F362" s="1"/>
      <c r="G362" t="s">
        <v>43</v>
      </c>
      <c r="I362" t="s">
        <v>43</v>
      </c>
      <c r="L362" t="s">
        <v>43</v>
      </c>
      <c r="M362" t="s">
        <v>43</v>
      </c>
      <c r="N362" t="s">
        <v>43</v>
      </c>
      <c r="P362" s="1"/>
      <c r="R362" s="317"/>
      <c r="V362" s="317"/>
      <c r="W362" s="317"/>
      <c r="X362" s="317"/>
      <c r="Y362" s="317"/>
    </row>
    <row r="363" spans="1:25">
      <c r="A363">
        <v>362</v>
      </c>
      <c r="B363" t="s">
        <v>8532</v>
      </c>
      <c r="C363" t="s">
        <v>8533</v>
      </c>
      <c r="D363" t="s">
        <v>6574</v>
      </c>
      <c r="E363" t="s">
        <v>7834</v>
      </c>
      <c r="F363" s="1"/>
      <c r="G363" t="s">
        <v>43</v>
      </c>
      <c r="I363" t="s">
        <v>43</v>
      </c>
      <c r="L363" t="s">
        <v>43</v>
      </c>
      <c r="M363" t="s">
        <v>43</v>
      </c>
      <c r="N363" t="s">
        <v>43</v>
      </c>
      <c r="P363" s="1"/>
      <c r="R363" s="317"/>
      <c r="V363" s="317"/>
      <c r="W363" s="317"/>
      <c r="X363" s="317"/>
      <c r="Y363" s="317"/>
    </row>
    <row r="364" spans="1:25">
      <c r="A364">
        <v>363</v>
      </c>
      <c r="B364" t="s">
        <v>8501</v>
      </c>
      <c r="C364" t="s">
        <v>8502</v>
      </c>
      <c r="D364" t="s">
        <v>93</v>
      </c>
      <c r="E364" t="s">
        <v>7698</v>
      </c>
      <c r="F364" s="1"/>
      <c r="G364" t="s">
        <v>43</v>
      </c>
      <c r="I364" t="s">
        <v>43</v>
      </c>
      <c r="L364" t="s">
        <v>43</v>
      </c>
      <c r="M364" t="s">
        <v>43</v>
      </c>
      <c r="N364" t="s">
        <v>43</v>
      </c>
      <c r="P364" s="1"/>
      <c r="R364" s="317"/>
      <c r="V364" s="317"/>
      <c r="W364" s="317"/>
      <c r="X364" s="317"/>
      <c r="Y364" s="317"/>
    </row>
    <row r="365" spans="1:25">
      <c r="A365">
        <v>364</v>
      </c>
      <c r="B365" t="s">
        <v>8503</v>
      </c>
      <c r="C365" t="s">
        <v>8504</v>
      </c>
      <c r="D365" t="s">
        <v>93</v>
      </c>
      <c r="E365" t="s">
        <v>7698</v>
      </c>
      <c r="F365" s="1"/>
      <c r="G365" t="s">
        <v>43</v>
      </c>
      <c r="I365" t="s">
        <v>43</v>
      </c>
      <c r="L365" t="s">
        <v>43</v>
      </c>
      <c r="M365" t="s">
        <v>43</v>
      </c>
      <c r="N365" t="s">
        <v>43</v>
      </c>
      <c r="P365" s="1"/>
      <c r="R365" s="317"/>
      <c r="V365" s="317"/>
      <c r="W365" s="317"/>
      <c r="X365" s="317"/>
      <c r="Y365" s="317"/>
    </row>
    <row r="366" spans="1:25">
      <c r="A366">
        <v>365</v>
      </c>
      <c r="B366" t="s">
        <v>8538</v>
      </c>
      <c r="C366" t="s">
        <v>8539</v>
      </c>
      <c r="D366" t="s">
        <v>93</v>
      </c>
      <c r="E366" t="s">
        <v>7800</v>
      </c>
      <c r="F366" s="1"/>
      <c r="G366" t="s">
        <v>43</v>
      </c>
      <c r="I366" t="s">
        <v>43</v>
      </c>
      <c r="L366" t="s">
        <v>43</v>
      </c>
      <c r="M366" t="s">
        <v>43</v>
      </c>
      <c r="N366" t="s">
        <v>43</v>
      </c>
      <c r="P366" s="1"/>
      <c r="R366" s="317"/>
      <c r="V366" s="317"/>
      <c r="W366" s="317"/>
      <c r="X366" s="317"/>
      <c r="Y366" s="317"/>
    </row>
    <row r="367" spans="1:25">
      <c r="A367">
        <v>366</v>
      </c>
      <c r="B367" t="s">
        <v>8540</v>
      </c>
      <c r="C367" t="s">
        <v>8541</v>
      </c>
      <c r="D367" t="s">
        <v>93</v>
      </c>
      <c r="E367" t="s">
        <v>7862</v>
      </c>
      <c r="F367" s="1"/>
      <c r="G367" t="s">
        <v>43</v>
      </c>
      <c r="I367" t="s">
        <v>43</v>
      </c>
      <c r="L367" t="s">
        <v>43</v>
      </c>
      <c r="M367" t="s">
        <v>43</v>
      </c>
      <c r="N367" t="s">
        <v>43</v>
      </c>
      <c r="P367" s="1"/>
      <c r="R367" s="317"/>
      <c r="V367" s="317"/>
      <c r="W367" s="317"/>
      <c r="X367" s="317"/>
      <c r="Y367" s="317"/>
    </row>
    <row r="368" spans="1:25">
      <c r="A368">
        <v>367</v>
      </c>
      <c r="B368" t="s">
        <v>8526</v>
      </c>
      <c r="C368" t="s">
        <v>8527</v>
      </c>
      <c r="D368" t="s">
        <v>93</v>
      </c>
      <c r="E368" t="s">
        <v>7769</v>
      </c>
      <c r="F368" s="1"/>
      <c r="G368" t="s">
        <v>43</v>
      </c>
      <c r="I368" t="s">
        <v>43</v>
      </c>
      <c r="L368" t="s">
        <v>43</v>
      </c>
      <c r="M368" t="s">
        <v>43</v>
      </c>
      <c r="N368" t="s">
        <v>43</v>
      </c>
      <c r="P368" s="1"/>
      <c r="R368" s="317"/>
      <c r="V368" s="317"/>
      <c r="W368" s="317"/>
      <c r="X368" s="317"/>
      <c r="Y368" s="317"/>
    </row>
    <row r="369" spans="1:25">
      <c r="A369">
        <v>368</v>
      </c>
      <c r="B369" t="s">
        <v>9396</v>
      </c>
      <c r="C369" t="s">
        <v>14642</v>
      </c>
      <c r="D369" t="s">
        <v>93</v>
      </c>
      <c r="E369" t="s">
        <v>9398</v>
      </c>
      <c r="F369" s="1"/>
      <c r="G369" t="s">
        <v>43</v>
      </c>
      <c r="I369" t="s">
        <v>43</v>
      </c>
      <c r="L369" t="s">
        <v>43</v>
      </c>
      <c r="M369" t="s">
        <v>43</v>
      </c>
      <c r="N369" t="s">
        <v>43</v>
      </c>
      <c r="P369" s="1"/>
      <c r="R369" s="317"/>
      <c r="V369" s="317"/>
      <c r="W369" s="317"/>
      <c r="X369" s="317"/>
      <c r="Y369" s="317"/>
    </row>
    <row r="370" spans="1:25">
      <c r="A370">
        <v>369</v>
      </c>
      <c r="B370" t="s">
        <v>8542</v>
      </c>
      <c r="C370" t="s">
        <v>8543</v>
      </c>
      <c r="D370" t="s">
        <v>93</v>
      </c>
      <c r="E370" t="s">
        <v>7800</v>
      </c>
      <c r="F370" s="1"/>
      <c r="G370" t="s">
        <v>43</v>
      </c>
      <c r="I370" t="s">
        <v>43</v>
      </c>
      <c r="L370" t="s">
        <v>43</v>
      </c>
      <c r="M370" t="s">
        <v>43</v>
      </c>
      <c r="N370" t="s">
        <v>43</v>
      </c>
      <c r="P370" s="1"/>
      <c r="R370" s="317"/>
      <c r="V370" s="317"/>
      <c r="W370" s="317"/>
      <c r="X370" s="317"/>
      <c r="Y370" s="317"/>
    </row>
    <row r="371" spans="1:25">
      <c r="A371">
        <v>370</v>
      </c>
      <c r="B371" t="s">
        <v>8491</v>
      </c>
      <c r="C371" t="s">
        <v>8492</v>
      </c>
      <c r="D371" t="s">
        <v>93</v>
      </c>
      <c r="E371" t="s">
        <v>7800</v>
      </c>
      <c r="F371" s="1"/>
      <c r="G371" t="s">
        <v>43</v>
      </c>
      <c r="I371" t="s">
        <v>43</v>
      </c>
      <c r="L371" t="s">
        <v>43</v>
      </c>
      <c r="M371" t="s">
        <v>43</v>
      </c>
      <c r="N371" t="s">
        <v>43</v>
      </c>
      <c r="P371" s="1"/>
      <c r="R371" s="317"/>
      <c r="V371" s="317"/>
      <c r="W371" s="317"/>
      <c r="X371" s="317"/>
      <c r="Y371" s="317"/>
    </row>
    <row r="372" spans="1:25">
      <c r="A372">
        <v>371</v>
      </c>
      <c r="B372" t="s">
        <v>8598</v>
      </c>
      <c r="C372" t="s">
        <v>8599</v>
      </c>
      <c r="D372" t="s">
        <v>93</v>
      </c>
      <c r="E372" t="s">
        <v>7800</v>
      </c>
      <c r="F372" s="1"/>
      <c r="G372" t="s">
        <v>43</v>
      </c>
      <c r="I372" t="s">
        <v>43</v>
      </c>
      <c r="L372" t="s">
        <v>43</v>
      </c>
      <c r="M372" t="s">
        <v>43</v>
      </c>
      <c r="N372" t="s">
        <v>43</v>
      </c>
      <c r="P372" s="1"/>
      <c r="R372" s="317"/>
      <c r="V372" s="317"/>
      <c r="W372" s="317"/>
      <c r="X372" s="317"/>
      <c r="Y372" s="317"/>
    </row>
    <row r="373" spans="1:25">
      <c r="A373">
        <v>372</v>
      </c>
      <c r="B373" t="s">
        <v>8548</v>
      </c>
      <c r="C373" t="s">
        <v>8549</v>
      </c>
      <c r="D373" t="s">
        <v>93</v>
      </c>
      <c r="E373" t="s">
        <v>7721</v>
      </c>
      <c r="F373" s="1"/>
      <c r="G373" t="s">
        <v>43</v>
      </c>
      <c r="I373" t="s">
        <v>43</v>
      </c>
      <c r="L373" t="s">
        <v>43</v>
      </c>
      <c r="M373" t="s">
        <v>43</v>
      </c>
      <c r="N373" t="s">
        <v>43</v>
      </c>
      <c r="P373" s="1"/>
      <c r="R373" s="317"/>
      <c r="V373" s="317"/>
      <c r="W373" s="317"/>
      <c r="X373" s="317"/>
      <c r="Y373" s="317"/>
    </row>
    <row r="374" spans="1:25">
      <c r="A374">
        <v>373</v>
      </c>
      <c r="B374" t="s">
        <v>8550</v>
      </c>
      <c r="C374" t="s">
        <v>8551</v>
      </c>
      <c r="D374" t="s">
        <v>93</v>
      </c>
      <c r="E374" t="s">
        <v>93</v>
      </c>
      <c r="F374" s="1"/>
      <c r="G374" t="s">
        <v>43</v>
      </c>
      <c r="I374" t="s">
        <v>43</v>
      </c>
      <c r="L374" t="s">
        <v>43</v>
      </c>
      <c r="M374" t="s">
        <v>43</v>
      </c>
      <c r="N374" t="s">
        <v>43</v>
      </c>
      <c r="P374" s="1"/>
      <c r="R374" s="317"/>
      <c r="V374" s="317"/>
      <c r="W374" s="317"/>
      <c r="X374" s="317"/>
      <c r="Y374" s="317"/>
    </row>
    <row r="375" spans="1:25">
      <c r="A375">
        <v>374</v>
      </c>
      <c r="B375" t="s">
        <v>8233</v>
      </c>
      <c r="C375" t="s">
        <v>14645</v>
      </c>
      <c r="D375" t="s">
        <v>93</v>
      </c>
      <c r="E375" t="s">
        <v>6259</v>
      </c>
      <c r="F375" s="1"/>
      <c r="G375" t="s">
        <v>43</v>
      </c>
      <c r="I375" t="s">
        <v>43</v>
      </c>
      <c r="L375" t="s">
        <v>43</v>
      </c>
      <c r="M375" t="s">
        <v>43</v>
      </c>
      <c r="N375" t="s">
        <v>43</v>
      </c>
      <c r="P375" s="1"/>
      <c r="R375" s="317"/>
      <c r="V375" s="317"/>
      <c r="W375" s="317"/>
      <c r="X375" s="317"/>
      <c r="Y375" s="317"/>
    </row>
    <row r="376" spans="1:25">
      <c r="A376">
        <v>375</v>
      </c>
      <c r="B376" t="s">
        <v>8343</v>
      </c>
      <c r="C376" t="s">
        <v>8344</v>
      </c>
      <c r="D376" t="s">
        <v>93</v>
      </c>
      <c r="E376" t="s">
        <v>7668</v>
      </c>
      <c r="F376" s="1"/>
      <c r="G376" t="s">
        <v>43</v>
      </c>
      <c r="I376" t="s">
        <v>43</v>
      </c>
      <c r="L376" t="s">
        <v>43</v>
      </c>
      <c r="M376" t="s">
        <v>43</v>
      </c>
      <c r="N376" t="s">
        <v>43</v>
      </c>
      <c r="P376" s="1"/>
      <c r="R376" s="317"/>
      <c r="V376" s="317"/>
      <c r="W376" s="317"/>
      <c r="X376" s="317"/>
      <c r="Y376" s="317"/>
    </row>
    <row r="377" spans="1:25">
      <c r="A377">
        <v>376</v>
      </c>
      <c r="B377" t="s">
        <v>8361</v>
      </c>
      <c r="C377" t="s">
        <v>14646</v>
      </c>
      <c r="D377" t="s">
        <v>93</v>
      </c>
      <c r="E377" t="s">
        <v>7769</v>
      </c>
      <c r="F377" s="1"/>
      <c r="G377" t="s">
        <v>43</v>
      </c>
      <c r="I377" t="s">
        <v>43</v>
      </c>
      <c r="L377" t="s">
        <v>43</v>
      </c>
      <c r="M377" t="s">
        <v>43</v>
      </c>
      <c r="N377" t="s">
        <v>43</v>
      </c>
      <c r="P377" s="1"/>
      <c r="R377" s="317"/>
      <c r="V377" s="317"/>
      <c r="W377" s="317"/>
      <c r="X377" s="317"/>
      <c r="Y377" s="317"/>
    </row>
    <row r="378" spans="1:25">
      <c r="A378">
        <v>377</v>
      </c>
      <c r="B378" t="s">
        <v>14647</v>
      </c>
      <c r="C378" t="s">
        <v>6262</v>
      </c>
      <c r="D378" t="s">
        <v>93</v>
      </c>
      <c r="E378" t="s">
        <v>6259</v>
      </c>
      <c r="F378" s="1"/>
      <c r="G378" t="s">
        <v>43</v>
      </c>
      <c r="I378" t="s">
        <v>43</v>
      </c>
      <c r="L378" t="s">
        <v>43</v>
      </c>
      <c r="M378" t="s">
        <v>43</v>
      </c>
      <c r="N378" t="s">
        <v>43</v>
      </c>
      <c r="P378" s="1"/>
      <c r="R378" s="317"/>
      <c r="V378" s="317"/>
      <c r="W378" s="317"/>
      <c r="X378" s="317"/>
      <c r="Y378" s="317"/>
    </row>
    <row r="379" spans="1:25">
      <c r="A379">
        <v>378</v>
      </c>
      <c r="B379" t="s">
        <v>8291</v>
      </c>
      <c r="C379" t="s">
        <v>14648</v>
      </c>
      <c r="D379" t="s">
        <v>93</v>
      </c>
      <c r="E379" t="s">
        <v>7883</v>
      </c>
      <c r="F379" s="1">
        <v>45972</v>
      </c>
      <c r="G379">
        <v>11</v>
      </c>
      <c r="I379" t="s">
        <v>16353</v>
      </c>
      <c r="J379">
        <v>50042821</v>
      </c>
      <c r="K379" t="s">
        <v>267</v>
      </c>
      <c r="L379" t="s">
        <v>43</v>
      </c>
      <c r="M379">
        <v>12</v>
      </c>
      <c r="N379" t="s">
        <v>43</v>
      </c>
      <c r="P379" s="1"/>
      <c r="R379" s="317"/>
      <c r="V379" s="317"/>
      <c r="W379" s="317"/>
      <c r="X379" s="317"/>
      <c r="Y379" s="317"/>
    </row>
    <row r="380" spans="1:25">
      <c r="A380">
        <v>379</v>
      </c>
      <c r="B380" t="s">
        <v>8358</v>
      </c>
      <c r="C380" t="s">
        <v>8359</v>
      </c>
      <c r="D380" t="s">
        <v>93</v>
      </c>
      <c r="E380" t="s">
        <v>7690</v>
      </c>
      <c r="F380" s="1"/>
      <c r="G380" t="s">
        <v>43</v>
      </c>
      <c r="I380" t="s">
        <v>43</v>
      </c>
      <c r="L380" t="s">
        <v>43</v>
      </c>
      <c r="M380" t="s">
        <v>43</v>
      </c>
      <c r="N380" t="s">
        <v>43</v>
      </c>
      <c r="P380" s="1"/>
      <c r="R380" s="317"/>
      <c r="V380" s="317"/>
      <c r="W380" s="317"/>
      <c r="X380" s="317"/>
      <c r="Y380" s="317"/>
    </row>
    <row r="381" spans="1:25">
      <c r="A381">
        <v>380</v>
      </c>
      <c r="B381" t="s">
        <v>8509</v>
      </c>
      <c r="C381" t="s">
        <v>8510</v>
      </c>
      <c r="D381" t="s">
        <v>93</v>
      </c>
      <c r="E381" t="s">
        <v>7677</v>
      </c>
      <c r="F381" s="1"/>
      <c r="G381" t="s">
        <v>43</v>
      </c>
      <c r="I381" t="s">
        <v>43</v>
      </c>
      <c r="L381" t="s">
        <v>43</v>
      </c>
      <c r="M381" t="s">
        <v>43</v>
      </c>
      <c r="N381" t="s">
        <v>43</v>
      </c>
      <c r="P381" s="1"/>
      <c r="R381" s="317"/>
      <c r="V381" s="317"/>
      <c r="W381" s="317"/>
      <c r="X381" s="317"/>
      <c r="Y381" s="317"/>
    </row>
    <row r="382" spans="1:25">
      <c r="A382">
        <v>381</v>
      </c>
      <c r="B382" t="s">
        <v>14649</v>
      </c>
      <c r="C382" t="s">
        <v>14650</v>
      </c>
      <c r="D382" t="s">
        <v>93</v>
      </c>
      <c r="E382" t="s">
        <v>7677</v>
      </c>
      <c r="F382" s="1">
        <v>45769</v>
      </c>
      <c r="G382">
        <v>4</v>
      </c>
      <c r="I382" t="s">
        <v>16353</v>
      </c>
      <c r="J382">
        <v>50003815</v>
      </c>
      <c r="K382" t="s">
        <v>267</v>
      </c>
      <c r="L382">
        <v>11</v>
      </c>
      <c r="M382">
        <v>8</v>
      </c>
      <c r="N382">
        <v>11</v>
      </c>
      <c r="P382" s="1">
        <v>45991</v>
      </c>
      <c r="Q382">
        <v>11</v>
      </c>
      <c r="R382" s="317">
        <v>86580</v>
      </c>
      <c r="S382">
        <v>25.11</v>
      </c>
      <c r="T382">
        <v>11</v>
      </c>
      <c r="U382">
        <v>21</v>
      </c>
      <c r="V382" s="317">
        <v>167692</v>
      </c>
      <c r="W382" s="317"/>
      <c r="X382" s="317"/>
      <c r="Y382" s="317"/>
    </row>
    <row r="383" spans="1:25">
      <c r="A383">
        <v>382</v>
      </c>
      <c r="B383" t="s">
        <v>14651</v>
      </c>
      <c r="C383" t="s">
        <v>14652</v>
      </c>
      <c r="D383" t="s">
        <v>93</v>
      </c>
      <c r="E383" t="s">
        <v>7698</v>
      </c>
      <c r="F383" s="1">
        <v>45769</v>
      </c>
      <c r="G383">
        <v>4</v>
      </c>
      <c r="I383" t="s">
        <v>16353</v>
      </c>
      <c r="J383">
        <v>50003817</v>
      </c>
      <c r="K383" t="s">
        <v>267</v>
      </c>
      <c r="L383">
        <v>11</v>
      </c>
      <c r="M383">
        <v>8</v>
      </c>
      <c r="N383">
        <v>11</v>
      </c>
      <c r="P383" s="1">
        <v>45991</v>
      </c>
      <c r="Q383">
        <v>11</v>
      </c>
      <c r="R383" s="317">
        <v>76935</v>
      </c>
      <c r="S383">
        <v>25.11</v>
      </c>
      <c r="T383">
        <v>11</v>
      </c>
      <c r="U383">
        <v>21</v>
      </c>
      <c r="V383" s="317">
        <v>147796</v>
      </c>
      <c r="W383" s="317"/>
      <c r="X383" s="317"/>
      <c r="Y383" s="317"/>
    </row>
    <row r="384" spans="1:25">
      <c r="A384">
        <v>383</v>
      </c>
      <c r="B384" t="s">
        <v>14653</v>
      </c>
      <c r="C384" t="s">
        <v>14654</v>
      </c>
      <c r="D384" t="s">
        <v>93</v>
      </c>
      <c r="E384" t="s">
        <v>7698</v>
      </c>
      <c r="F384" s="1">
        <v>45769</v>
      </c>
      <c r="G384">
        <v>4</v>
      </c>
      <c r="I384" t="s">
        <v>16353</v>
      </c>
      <c r="J384">
        <v>50003818</v>
      </c>
      <c r="K384" t="s">
        <v>267</v>
      </c>
      <c r="L384" t="s">
        <v>43</v>
      </c>
      <c r="N384">
        <v>3</v>
      </c>
      <c r="P384" s="1"/>
      <c r="R384" s="317"/>
      <c r="V384" s="317"/>
      <c r="W384" s="317"/>
      <c r="X384" s="317"/>
      <c r="Y384" s="317"/>
    </row>
    <row r="385" spans="1:25">
      <c r="A385">
        <v>384</v>
      </c>
      <c r="B385" t="s">
        <v>14655</v>
      </c>
      <c r="C385" t="s">
        <v>14656</v>
      </c>
      <c r="D385" t="s">
        <v>93</v>
      </c>
      <c r="E385" t="s">
        <v>7698</v>
      </c>
      <c r="F385" s="1">
        <v>45769</v>
      </c>
      <c r="G385">
        <v>4</v>
      </c>
      <c r="I385" t="s">
        <v>16353</v>
      </c>
      <c r="J385">
        <v>50003819</v>
      </c>
      <c r="K385" t="s">
        <v>6518</v>
      </c>
      <c r="L385">
        <v>11</v>
      </c>
      <c r="M385">
        <v>8</v>
      </c>
      <c r="N385">
        <v>11</v>
      </c>
      <c r="P385" s="1">
        <v>45991</v>
      </c>
      <c r="Q385">
        <v>11</v>
      </c>
      <c r="R385" s="317">
        <v>55060</v>
      </c>
      <c r="S385">
        <v>25.11</v>
      </c>
      <c r="T385">
        <v>11</v>
      </c>
      <c r="U385">
        <v>21</v>
      </c>
      <c r="V385" s="317">
        <v>106621</v>
      </c>
      <c r="W385" s="317"/>
      <c r="X385" s="317"/>
      <c r="Y385" s="317"/>
    </row>
    <row r="386" spans="1:25">
      <c r="A386">
        <v>385</v>
      </c>
      <c r="B386" t="s">
        <v>14657</v>
      </c>
      <c r="C386" t="s">
        <v>14658</v>
      </c>
      <c r="D386" t="s">
        <v>93</v>
      </c>
      <c r="E386" t="s">
        <v>7704</v>
      </c>
      <c r="F386" s="1">
        <v>45770</v>
      </c>
      <c r="G386">
        <v>4</v>
      </c>
      <c r="I386" t="s">
        <v>16353</v>
      </c>
      <c r="J386">
        <v>50004072</v>
      </c>
      <c r="K386" t="s">
        <v>267</v>
      </c>
      <c r="L386">
        <v>11</v>
      </c>
      <c r="M386">
        <v>8</v>
      </c>
      <c r="N386">
        <v>11</v>
      </c>
      <c r="P386" s="1">
        <v>45991</v>
      </c>
      <c r="Q386">
        <v>11</v>
      </c>
      <c r="R386" s="317">
        <v>29320</v>
      </c>
      <c r="S386">
        <v>25.11</v>
      </c>
      <c r="T386">
        <v>11</v>
      </c>
      <c r="U386">
        <v>21</v>
      </c>
      <c r="V386" s="317">
        <v>56778</v>
      </c>
      <c r="W386" s="317"/>
      <c r="X386" s="317"/>
      <c r="Y386" s="317"/>
    </row>
    <row r="387" spans="1:25">
      <c r="A387">
        <v>386</v>
      </c>
      <c r="B387" t="s">
        <v>14659</v>
      </c>
      <c r="C387" t="s">
        <v>14660</v>
      </c>
      <c r="D387" t="s">
        <v>93</v>
      </c>
      <c r="E387" t="s">
        <v>6259</v>
      </c>
      <c r="F387" s="1">
        <v>45770</v>
      </c>
      <c r="G387">
        <v>4</v>
      </c>
      <c r="I387" t="s">
        <v>16353</v>
      </c>
      <c r="J387">
        <v>50004075</v>
      </c>
      <c r="K387" t="s">
        <v>6518</v>
      </c>
      <c r="L387">
        <v>10</v>
      </c>
      <c r="M387">
        <v>8</v>
      </c>
      <c r="N387">
        <v>10</v>
      </c>
      <c r="P387" s="1">
        <v>45957</v>
      </c>
      <c r="Q387">
        <v>10</v>
      </c>
      <c r="R387" s="317">
        <v>255130</v>
      </c>
      <c r="S387">
        <v>25.1</v>
      </c>
      <c r="T387">
        <v>10</v>
      </c>
      <c r="U387">
        <v>21</v>
      </c>
      <c r="V387" s="317">
        <v>494208</v>
      </c>
      <c r="W387" s="317"/>
      <c r="X387" s="317"/>
      <c r="Y387" s="317"/>
    </row>
    <row r="388" spans="1:25">
      <c r="A388">
        <v>387</v>
      </c>
      <c r="B388" t="s">
        <v>14661</v>
      </c>
      <c r="C388" t="s">
        <v>14662</v>
      </c>
      <c r="D388" t="s">
        <v>93</v>
      </c>
      <c r="E388" t="s">
        <v>6259</v>
      </c>
      <c r="F388" s="1">
        <v>45770</v>
      </c>
      <c r="G388">
        <v>4</v>
      </c>
      <c r="I388" t="s">
        <v>16353</v>
      </c>
      <c r="J388">
        <v>50004077</v>
      </c>
      <c r="K388" t="s">
        <v>6518</v>
      </c>
      <c r="L388">
        <v>11</v>
      </c>
      <c r="M388">
        <v>8</v>
      </c>
      <c r="N388">
        <v>11</v>
      </c>
      <c r="P388" s="1">
        <v>45991</v>
      </c>
      <c r="Q388">
        <v>11</v>
      </c>
      <c r="R388" s="317">
        <v>56760</v>
      </c>
      <c r="S388">
        <v>25.11</v>
      </c>
      <c r="T388">
        <v>11</v>
      </c>
      <c r="U388">
        <v>21</v>
      </c>
      <c r="V388" s="317">
        <v>109923</v>
      </c>
      <c r="W388" s="317"/>
      <c r="X388" s="317"/>
      <c r="Y388" s="317"/>
    </row>
    <row r="389" spans="1:25">
      <c r="A389">
        <v>388</v>
      </c>
      <c r="B389" t="s">
        <v>14663</v>
      </c>
      <c r="C389" t="s">
        <v>14664</v>
      </c>
      <c r="D389" t="s">
        <v>93</v>
      </c>
      <c r="E389" t="s">
        <v>6259</v>
      </c>
      <c r="F389" s="1">
        <v>45770</v>
      </c>
      <c r="G389">
        <v>4</v>
      </c>
      <c r="I389" t="s">
        <v>16353</v>
      </c>
      <c r="J389">
        <v>50004078</v>
      </c>
      <c r="K389" t="s">
        <v>6518</v>
      </c>
      <c r="L389">
        <v>11</v>
      </c>
      <c r="M389">
        <v>8</v>
      </c>
      <c r="N389">
        <v>11</v>
      </c>
      <c r="P389" s="1">
        <v>45991</v>
      </c>
      <c r="Q389">
        <v>11</v>
      </c>
      <c r="R389" s="317">
        <v>38680</v>
      </c>
      <c r="S389">
        <v>25.11</v>
      </c>
      <c r="T389">
        <v>11</v>
      </c>
      <c r="U389">
        <v>21</v>
      </c>
      <c r="V389" s="317">
        <v>74903</v>
      </c>
      <c r="W389" s="317"/>
      <c r="X389" s="317"/>
      <c r="Y389" s="317"/>
    </row>
    <row r="390" spans="1:25">
      <c r="A390">
        <v>389</v>
      </c>
      <c r="B390" t="s">
        <v>14665</v>
      </c>
      <c r="C390" t="s">
        <v>14666</v>
      </c>
      <c r="D390" t="s">
        <v>93</v>
      </c>
      <c r="E390" t="s">
        <v>7668</v>
      </c>
      <c r="F390" s="1">
        <v>45770</v>
      </c>
      <c r="G390">
        <v>4</v>
      </c>
      <c r="I390" t="s">
        <v>16353</v>
      </c>
      <c r="J390">
        <v>50004081</v>
      </c>
      <c r="K390" t="s">
        <v>6518</v>
      </c>
      <c r="L390">
        <v>11</v>
      </c>
      <c r="M390">
        <v>8</v>
      </c>
      <c r="N390">
        <v>11</v>
      </c>
      <c r="P390" s="1">
        <v>45991</v>
      </c>
      <c r="Q390">
        <v>11</v>
      </c>
      <c r="R390" s="317">
        <v>35700</v>
      </c>
      <c r="S390">
        <v>25.11</v>
      </c>
      <c r="T390">
        <v>11</v>
      </c>
      <c r="U390">
        <v>21</v>
      </c>
      <c r="V390" s="317">
        <v>69143</v>
      </c>
      <c r="W390" s="317"/>
      <c r="X390" s="317"/>
      <c r="Y390" s="317"/>
    </row>
    <row r="391" spans="1:25">
      <c r="A391">
        <v>390</v>
      </c>
      <c r="B391" t="s">
        <v>14667</v>
      </c>
      <c r="C391" t="s">
        <v>14668</v>
      </c>
      <c r="D391" t="s">
        <v>93</v>
      </c>
      <c r="E391" t="s">
        <v>7704</v>
      </c>
      <c r="F391" s="1">
        <v>45770</v>
      </c>
      <c r="G391">
        <v>4</v>
      </c>
      <c r="I391" t="s">
        <v>16353</v>
      </c>
      <c r="J391">
        <v>50004083</v>
      </c>
      <c r="K391" t="s">
        <v>6518</v>
      </c>
      <c r="L391">
        <v>11</v>
      </c>
      <c r="M391">
        <v>8</v>
      </c>
      <c r="N391">
        <v>11</v>
      </c>
      <c r="P391" s="1">
        <v>45991</v>
      </c>
      <c r="Q391">
        <v>11</v>
      </c>
      <c r="R391" s="317">
        <v>49380</v>
      </c>
      <c r="S391">
        <v>25.11</v>
      </c>
      <c r="T391">
        <v>11</v>
      </c>
      <c r="U391">
        <v>21</v>
      </c>
      <c r="V391" s="317">
        <v>95624</v>
      </c>
      <c r="W391" s="317"/>
      <c r="X391" s="317"/>
      <c r="Y391" s="317"/>
    </row>
    <row r="392" spans="1:25">
      <c r="A392">
        <v>391</v>
      </c>
      <c r="B392" t="s">
        <v>14669</v>
      </c>
      <c r="C392" t="s">
        <v>14670</v>
      </c>
      <c r="D392" t="s">
        <v>93</v>
      </c>
      <c r="E392" t="s">
        <v>8059</v>
      </c>
      <c r="F392" s="1">
        <v>45770</v>
      </c>
      <c r="G392">
        <v>4</v>
      </c>
      <c r="I392" t="s">
        <v>16353</v>
      </c>
      <c r="J392">
        <v>50004084</v>
      </c>
      <c r="K392" t="s">
        <v>267</v>
      </c>
      <c r="L392">
        <v>8</v>
      </c>
      <c r="M392">
        <v>7</v>
      </c>
      <c r="N392">
        <v>8</v>
      </c>
      <c r="P392" s="1">
        <v>45895</v>
      </c>
      <c r="Q392">
        <v>8</v>
      </c>
      <c r="R392" s="317">
        <v>50360</v>
      </c>
      <c r="S392">
        <v>25.8</v>
      </c>
      <c r="T392">
        <v>8</v>
      </c>
      <c r="U392">
        <v>21</v>
      </c>
      <c r="V392" s="317">
        <v>97513</v>
      </c>
      <c r="W392" s="317"/>
      <c r="X392" s="317"/>
      <c r="Y392" s="317"/>
    </row>
    <row r="393" spans="1:25">
      <c r="A393">
        <v>392</v>
      </c>
      <c r="B393" t="s">
        <v>14671</v>
      </c>
      <c r="C393" t="s">
        <v>14672</v>
      </c>
      <c r="D393" t="s">
        <v>93</v>
      </c>
      <c r="E393" t="s">
        <v>7668</v>
      </c>
      <c r="F393" s="1">
        <v>45770</v>
      </c>
      <c r="G393">
        <v>4</v>
      </c>
      <c r="I393" t="s">
        <v>16353</v>
      </c>
      <c r="J393">
        <v>50004085</v>
      </c>
      <c r="K393" t="s">
        <v>267</v>
      </c>
      <c r="L393">
        <v>10</v>
      </c>
      <c r="M393">
        <v>7</v>
      </c>
      <c r="N393">
        <v>10</v>
      </c>
      <c r="P393" s="1">
        <v>45957</v>
      </c>
      <c r="Q393">
        <v>10</v>
      </c>
      <c r="R393" s="317">
        <v>80260</v>
      </c>
      <c r="S393">
        <v>25.1</v>
      </c>
      <c r="T393">
        <v>10</v>
      </c>
      <c r="U393">
        <v>21</v>
      </c>
      <c r="V393" s="317">
        <v>155466</v>
      </c>
      <c r="W393" s="317"/>
      <c r="X393" s="317"/>
      <c r="Y393" s="317"/>
    </row>
    <row r="394" spans="1:25">
      <c r="A394">
        <v>393</v>
      </c>
      <c r="B394" t="s">
        <v>14673</v>
      </c>
      <c r="C394" t="s">
        <v>14674</v>
      </c>
      <c r="D394" t="s">
        <v>93</v>
      </c>
      <c r="E394" t="s">
        <v>7704</v>
      </c>
      <c r="F394" s="1">
        <v>45770</v>
      </c>
      <c r="G394">
        <v>4</v>
      </c>
      <c r="I394" t="s">
        <v>16353</v>
      </c>
      <c r="J394">
        <v>50004086</v>
      </c>
      <c r="K394" t="s">
        <v>6518</v>
      </c>
      <c r="L394">
        <v>9</v>
      </c>
      <c r="M394">
        <v>7</v>
      </c>
      <c r="N394">
        <v>9</v>
      </c>
      <c r="P394" s="1">
        <v>45927</v>
      </c>
      <c r="Q394">
        <v>9</v>
      </c>
      <c r="R394" s="317">
        <v>57100</v>
      </c>
      <c r="S394">
        <v>25.1</v>
      </c>
      <c r="T394">
        <v>10</v>
      </c>
      <c r="U394">
        <v>21</v>
      </c>
      <c r="V394" s="317">
        <v>110584</v>
      </c>
      <c r="W394" s="317"/>
      <c r="X394" s="317"/>
      <c r="Y394" s="317"/>
    </row>
    <row r="395" spans="1:25">
      <c r="A395">
        <v>394</v>
      </c>
      <c r="B395" t="s">
        <v>14675</v>
      </c>
      <c r="C395" t="s">
        <v>14676</v>
      </c>
      <c r="D395" t="s">
        <v>93</v>
      </c>
      <c r="E395" t="s">
        <v>7677</v>
      </c>
      <c r="F395" s="1">
        <v>45770</v>
      </c>
      <c r="G395">
        <v>4</v>
      </c>
      <c r="I395" t="s">
        <v>16353</v>
      </c>
      <c r="J395">
        <v>50004087</v>
      </c>
      <c r="K395" t="s">
        <v>6518</v>
      </c>
      <c r="L395">
        <v>9</v>
      </c>
      <c r="M395">
        <v>7</v>
      </c>
      <c r="N395">
        <v>9</v>
      </c>
      <c r="P395" s="1">
        <v>45927</v>
      </c>
      <c r="Q395">
        <v>9</v>
      </c>
      <c r="R395" s="317">
        <v>283360</v>
      </c>
      <c r="S395">
        <v>25.9</v>
      </c>
      <c r="T395">
        <v>9</v>
      </c>
      <c r="U395">
        <v>21</v>
      </c>
      <c r="V395" s="317">
        <v>548942</v>
      </c>
      <c r="W395" s="317"/>
      <c r="X395" s="317"/>
      <c r="Y395" s="317"/>
    </row>
    <row r="396" spans="1:25">
      <c r="A396">
        <v>395</v>
      </c>
      <c r="B396" t="s">
        <v>14677</v>
      </c>
      <c r="C396" t="s">
        <v>14678</v>
      </c>
      <c r="D396" t="s">
        <v>93</v>
      </c>
      <c r="E396" t="s">
        <v>6259</v>
      </c>
      <c r="F396" s="1">
        <v>45770</v>
      </c>
      <c r="G396">
        <v>4</v>
      </c>
      <c r="I396" t="s">
        <v>16353</v>
      </c>
      <c r="J396">
        <v>50004088</v>
      </c>
      <c r="K396" t="s">
        <v>267</v>
      </c>
      <c r="L396">
        <v>9</v>
      </c>
      <c r="M396">
        <v>7</v>
      </c>
      <c r="N396">
        <v>9</v>
      </c>
      <c r="P396" s="1">
        <v>45927</v>
      </c>
      <c r="Q396">
        <v>9</v>
      </c>
      <c r="R396" s="317">
        <v>126580</v>
      </c>
      <c r="S396">
        <v>25.9</v>
      </c>
      <c r="T396">
        <v>9</v>
      </c>
      <c r="U396">
        <v>21</v>
      </c>
      <c r="V396" s="317">
        <v>245230</v>
      </c>
      <c r="W396" s="317"/>
      <c r="X396" s="317"/>
      <c r="Y396" s="317"/>
    </row>
    <row r="397" spans="1:25">
      <c r="A397">
        <v>396</v>
      </c>
      <c r="B397" t="s">
        <v>14679</v>
      </c>
      <c r="C397" t="s">
        <v>14680</v>
      </c>
      <c r="D397" t="s">
        <v>93</v>
      </c>
      <c r="E397" t="s">
        <v>8073</v>
      </c>
      <c r="F397" s="1">
        <v>45770</v>
      </c>
      <c r="G397">
        <v>4</v>
      </c>
      <c r="I397" t="s">
        <v>16353</v>
      </c>
      <c r="J397">
        <v>50004089</v>
      </c>
      <c r="K397" t="s">
        <v>267</v>
      </c>
      <c r="L397" t="s">
        <v>43</v>
      </c>
      <c r="M397">
        <v>2</v>
      </c>
      <c r="N397" t="s">
        <v>43</v>
      </c>
      <c r="P397" s="1"/>
      <c r="R397" s="317"/>
      <c r="V397" s="317"/>
      <c r="W397" s="317"/>
      <c r="X397" s="317"/>
      <c r="Y397" s="317"/>
    </row>
    <row r="398" spans="1:25">
      <c r="A398">
        <v>397</v>
      </c>
      <c r="B398" t="s">
        <v>14681</v>
      </c>
      <c r="C398" t="s">
        <v>14682</v>
      </c>
      <c r="D398" t="s">
        <v>93</v>
      </c>
      <c r="E398" t="s">
        <v>7668</v>
      </c>
      <c r="F398" s="1">
        <v>45770</v>
      </c>
      <c r="G398">
        <v>4</v>
      </c>
      <c r="I398" t="s">
        <v>16353</v>
      </c>
      <c r="J398">
        <v>50004091</v>
      </c>
      <c r="K398" t="s">
        <v>6518</v>
      </c>
      <c r="L398">
        <v>9</v>
      </c>
      <c r="M398">
        <v>7</v>
      </c>
      <c r="N398">
        <v>9</v>
      </c>
      <c r="P398" s="1">
        <v>45927</v>
      </c>
      <c r="Q398">
        <v>9</v>
      </c>
      <c r="R398" s="317">
        <v>97300</v>
      </c>
      <c r="S398">
        <v>25.9</v>
      </c>
      <c r="T398">
        <v>9</v>
      </c>
      <c r="U398">
        <v>21</v>
      </c>
      <c r="V398" s="317">
        <v>188459</v>
      </c>
      <c r="W398" s="317"/>
      <c r="X398" s="317"/>
      <c r="Y398" s="317"/>
    </row>
    <row r="399" spans="1:25">
      <c r="A399">
        <v>398</v>
      </c>
      <c r="B399" t="s">
        <v>14683</v>
      </c>
      <c r="C399" t="s">
        <v>14684</v>
      </c>
      <c r="D399" t="s">
        <v>93</v>
      </c>
      <c r="E399" t="s">
        <v>7677</v>
      </c>
      <c r="F399" s="1">
        <v>45770</v>
      </c>
      <c r="G399">
        <v>4</v>
      </c>
      <c r="I399" t="s">
        <v>16353</v>
      </c>
      <c r="J399">
        <v>50004092</v>
      </c>
      <c r="K399" t="s">
        <v>6518</v>
      </c>
      <c r="L399">
        <v>9</v>
      </c>
      <c r="M399">
        <v>7</v>
      </c>
      <c r="N399">
        <v>9</v>
      </c>
      <c r="P399" s="1">
        <v>45927</v>
      </c>
      <c r="Q399">
        <v>9</v>
      </c>
      <c r="R399" s="317">
        <v>73500</v>
      </c>
      <c r="S399">
        <v>25.9</v>
      </c>
      <c r="T399">
        <v>9</v>
      </c>
      <c r="U399">
        <v>21</v>
      </c>
      <c r="V399" s="317">
        <v>142349</v>
      </c>
      <c r="W399" s="317"/>
      <c r="X399" s="317"/>
      <c r="Y399" s="317"/>
    </row>
    <row r="400" spans="1:25">
      <c r="A400">
        <v>399</v>
      </c>
      <c r="B400" t="s">
        <v>14685</v>
      </c>
      <c r="C400" t="s">
        <v>14238</v>
      </c>
      <c r="D400" t="s">
        <v>93</v>
      </c>
      <c r="E400" t="s">
        <v>7690</v>
      </c>
      <c r="F400" s="1">
        <v>45770</v>
      </c>
      <c r="G400">
        <v>4</v>
      </c>
      <c r="I400" t="s">
        <v>16353</v>
      </c>
      <c r="J400">
        <v>50004094</v>
      </c>
      <c r="K400" t="s">
        <v>6518</v>
      </c>
      <c r="L400">
        <v>9</v>
      </c>
      <c r="M400">
        <v>7</v>
      </c>
      <c r="N400">
        <v>9</v>
      </c>
      <c r="P400" s="1">
        <v>45927</v>
      </c>
      <c r="Q400">
        <v>9</v>
      </c>
      <c r="R400" s="317">
        <v>75270</v>
      </c>
      <c r="S400">
        <v>25.9</v>
      </c>
      <c r="T400">
        <v>9</v>
      </c>
      <c r="U400">
        <v>21</v>
      </c>
      <c r="V400" s="317">
        <v>145796</v>
      </c>
      <c r="W400" s="317"/>
      <c r="X400" s="317"/>
      <c r="Y400" s="317"/>
    </row>
    <row r="401" spans="1:25">
      <c r="A401">
        <v>400</v>
      </c>
      <c r="B401" t="s">
        <v>14686</v>
      </c>
      <c r="C401" t="s">
        <v>7925</v>
      </c>
      <c r="D401" t="s">
        <v>93</v>
      </c>
      <c r="E401" t="s">
        <v>7704</v>
      </c>
      <c r="F401" s="1">
        <v>45770</v>
      </c>
      <c r="G401">
        <v>4</v>
      </c>
      <c r="I401" t="s">
        <v>16353</v>
      </c>
      <c r="J401">
        <v>50004095</v>
      </c>
      <c r="K401" t="s">
        <v>6518</v>
      </c>
      <c r="L401">
        <v>9</v>
      </c>
      <c r="M401">
        <v>7</v>
      </c>
      <c r="N401">
        <v>9</v>
      </c>
      <c r="P401" s="1">
        <v>45927</v>
      </c>
      <c r="Q401">
        <v>9</v>
      </c>
      <c r="R401" s="317">
        <v>57700</v>
      </c>
      <c r="S401">
        <v>25.9</v>
      </c>
      <c r="T401">
        <v>9</v>
      </c>
      <c r="U401">
        <v>21</v>
      </c>
      <c r="V401" s="317">
        <v>111721</v>
      </c>
      <c r="W401" s="317"/>
      <c r="X401" s="317"/>
      <c r="Y401" s="317"/>
    </row>
    <row r="402" spans="1:25">
      <c r="A402">
        <v>401</v>
      </c>
      <c r="B402" t="s">
        <v>14687</v>
      </c>
      <c r="C402" t="s">
        <v>14688</v>
      </c>
      <c r="D402" t="s">
        <v>93</v>
      </c>
      <c r="E402" t="s">
        <v>7704</v>
      </c>
      <c r="F402" s="1">
        <v>45770</v>
      </c>
      <c r="G402">
        <v>4</v>
      </c>
      <c r="I402" t="s">
        <v>16353</v>
      </c>
      <c r="J402">
        <v>50004097</v>
      </c>
      <c r="K402" t="s">
        <v>6518</v>
      </c>
      <c r="L402">
        <v>9</v>
      </c>
      <c r="M402">
        <v>7</v>
      </c>
      <c r="N402">
        <v>9</v>
      </c>
      <c r="P402" s="1">
        <v>45927</v>
      </c>
      <c r="Q402">
        <v>9</v>
      </c>
      <c r="R402" s="317">
        <v>105520</v>
      </c>
      <c r="S402">
        <v>25.9</v>
      </c>
      <c r="T402">
        <v>9</v>
      </c>
      <c r="U402">
        <v>21</v>
      </c>
      <c r="V402" s="317">
        <v>204327</v>
      </c>
      <c r="W402" s="317"/>
      <c r="X402" s="317"/>
      <c r="Y402" s="317"/>
    </row>
    <row r="403" spans="1:25">
      <c r="A403">
        <v>402</v>
      </c>
      <c r="B403" t="s">
        <v>14689</v>
      </c>
      <c r="C403" t="s">
        <v>14478</v>
      </c>
      <c r="D403" t="s">
        <v>93</v>
      </c>
      <c r="E403" t="s">
        <v>7862</v>
      </c>
      <c r="F403" s="1">
        <v>45770</v>
      </c>
      <c r="G403">
        <v>4</v>
      </c>
      <c r="I403" t="s">
        <v>16353</v>
      </c>
      <c r="J403">
        <v>50004103</v>
      </c>
      <c r="K403" t="s">
        <v>6518</v>
      </c>
      <c r="L403">
        <v>9</v>
      </c>
      <c r="M403">
        <v>7</v>
      </c>
      <c r="N403">
        <v>9</v>
      </c>
      <c r="P403" s="1">
        <v>45927</v>
      </c>
      <c r="Q403">
        <v>9</v>
      </c>
      <c r="R403" s="317">
        <v>61800</v>
      </c>
      <c r="S403">
        <v>25.9</v>
      </c>
      <c r="T403">
        <v>9</v>
      </c>
      <c r="U403">
        <v>21</v>
      </c>
      <c r="V403" s="317">
        <v>119692</v>
      </c>
      <c r="W403" s="317"/>
      <c r="X403" s="317"/>
      <c r="Y403" s="317"/>
    </row>
    <row r="404" spans="1:25">
      <c r="A404">
        <v>403</v>
      </c>
      <c r="B404" t="s">
        <v>14690</v>
      </c>
      <c r="C404" t="s">
        <v>14691</v>
      </c>
      <c r="D404" t="s">
        <v>93</v>
      </c>
      <c r="E404" t="s">
        <v>6259</v>
      </c>
      <c r="F404" s="1">
        <v>45770</v>
      </c>
      <c r="G404">
        <v>4</v>
      </c>
      <c r="I404" t="s">
        <v>16353</v>
      </c>
      <c r="J404">
        <v>50004104</v>
      </c>
      <c r="K404" t="s">
        <v>267</v>
      </c>
      <c r="L404">
        <v>10</v>
      </c>
      <c r="M404">
        <v>7</v>
      </c>
      <c r="N404">
        <v>10</v>
      </c>
      <c r="P404" s="1">
        <v>45957</v>
      </c>
      <c r="Q404">
        <v>10</v>
      </c>
      <c r="R404" s="317">
        <v>33680</v>
      </c>
      <c r="S404">
        <v>25.1</v>
      </c>
      <c r="T404">
        <v>10</v>
      </c>
      <c r="U404">
        <v>21</v>
      </c>
      <c r="V404" s="317">
        <v>65226</v>
      </c>
      <c r="W404" s="317"/>
      <c r="X404" s="317"/>
      <c r="Y404" s="317"/>
    </row>
    <row r="405" spans="1:25">
      <c r="A405">
        <v>404</v>
      </c>
      <c r="B405" t="s">
        <v>14692</v>
      </c>
      <c r="C405" t="s">
        <v>14693</v>
      </c>
      <c r="D405" t="s">
        <v>93</v>
      </c>
      <c r="E405" t="s">
        <v>7769</v>
      </c>
      <c r="F405" s="1">
        <v>45770</v>
      </c>
      <c r="G405">
        <v>4</v>
      </c>
      <c r="I405" t="s">
        <v>16353</v>
      </c>
      <c r="J405">
        <v>50004112</v>
      </c>
      <c r="K405" t="s">
        <v>15392</v>
      </c>
      <c r="L405" t="s">
        <v>43</v>
      </c>
      <c r="M405">
        <v>12</v>
      </c>
      <c r="N405" t="s">
        <v>43</v>
      </c>
      <c r="P405" s="1"/>
      <c r="R405" s="317"/>
      <c r="V405" s="317"/>
      <c r="W405" s="317"/>
      <c r="X405" s="317"/>
      <c r="Y405" s="317"/>
    </row>
    <row r="406" spans="1:25">
      <c r="A406">
        <v>405</v>
      </c>
      <c r="B406" t="s">
        <v>14694</v>
      </c>
      <c r="C406" t="s">
        <v>14695</v>
      </c>
      <c r="D406" t="s">
        <v>93</v>
      </c>
      <c r="E406" t="s">
        <v>7769</v>
      </c>
      <c r="F406" s="1">
        <v>45770</v>
      </c>
      <c r="G406">
        <v>4</v>
      </c>
      <c r="I406" t="s">
        <v>16353</v>
      </c>
      <c r="J406">
        <v>50004114</v>
      </c>
      <c r="K406" t="s">
        <v>267</v>
      </c>
      <c r="L406">
        <v>10</v>
      </c>
      <c r="M406">
        <v>7</v>
      </c>
      <c r="N406">
        <v>10</v>
      </c>
      <c r="P406" s="1">
        <v>45957</v>
      </c>
      <c r="Q406">
        <v>10</v>
      </c>
      <c r="R406" s="317">
        <v>51760</v>
      </c>
      <c r="S406">
        <v>25.1</v>
      </c>
      <c r="T406">
        <v>10</v>
      </c>
      <c r="U406">
        <v>21</v>
      </c>
      <c r="V406" s="317">
        <v>100247</v>
      </c>
      <c r="W406" s="317"/>
      <c r="X406" s="317"/>
      <c r="Y406" s="317"/>
    </row>
    <row r="407" spans="1:25">
      <c r="A407">
        <v>406</v>
      </c>
      <c r="B407" t="s">
        <v>14696</v>
      </c>
      <c r="C407" t="s">
        <v>14697</v>
      </c>
      <c r="D407" t="s">
        <v>93</v>
      </c>
      <c r="E407" t="s">
        <v>7769</v>
      </c>
      <c r="F407" s="1">
        <v>45770</v>
      </c>
      <c r="G407">
        <v>4</v>
      </c>
      <c r="I407" t="s">
        <v>16353</v>
      </c>
      <c r="J407">
        <v>50004118</v>
      </c>
      <c r="K407" t="s">
        <v>267</v>
      </c>
      <c r="L407">
        <v>9</v>
      </c>
      <c r="M407">
        <v>7</v>
      </c>
      <c r="N407">
        <v>9</v>
      </c>
      <c r="P407" s="1">
        <v>45927</v>
      </c>
      <c r="Q407">
        <v>9</v>
      </c>
      <c r="R407" s="317">
        <v>78590</v>
      </c>
      <c r="S407">
        <v>25.9</v>
      </c>
      <c r="T407">
        <v>9</v>
      </c>
      <c r="U407">
        <v>21</v>
      </c>
      <c r="V407" s="317">
        <v>152217</v>
      </c>
      <c r="W407" s="317"/>
      <c r="X407" s="317"/>
      <c r="Y407" s="317"/>
    </row>
    <row r="408" spans="1:25">
      <c r="A408">
        <v>407</v>
      </c>
      <c r="B408" t="s">
        <v>14698</v>
      </c>
      <c r="C408" t="s">
        <v>14699</v>
      </c>
      <c r="D408" t="s">
        <v>93</v>
      </c>
      <c r="E408" t="s">
        <v>7769</v>
      </c>
      <c r="F408" s="1">
        <v>45770</v>
      </c>
      <c r="G408">
        <v>4</v>
      </c>
      <c r="I408" t="s">
        <v>16353</v>
      </c>
      <c r="J408">
        <v>50004123</v>
      </c>
      <c r="K408" t="s">
        <v>267</v>
      </c>
      <c r="L408">
        <v>10</v>
      </c>
      <c r="M408">
        <v>7</v>
      </c>
      <c r="N408">
        <v>10</v>
      </c>
      <c r="P408" s="1">
        <v>45957</v>
      </c>
      <c r="Q408">
        <v>10</v>
      </c>
      <c r="R408" s="317">
        <v>105900</v>
      </c>
      <c r="S408">
        <v>25.1</v>
      </c>
      <c r="T408">
        <v>10</v>
      </c>
      <c r="U408">
        <v>21</v>
      </c>
      <c r="V408" s="317">
        <v>205201</v>
      </c>
      <c r="W408" s="317"/>
      <c r="X408" s="317"/>
      <c r="Y408" s="317"/>
    </row>
    <row r="409" spans="1:25">
      <c r="A409">
        <v>408</v>
      </c>
      <c r="B409" t="s">
        <v>14700</v>
      </c>
      <c r="C409" t="s">
        <v>14701</v>
      </c>
      <c r="D409" t="s">
        <v>93</v>
      </c>
      <c r="E409" t="s">
        <v>7769</v>
      </c>
      <c r="F409" s="1">
        <v>45770</v>
      </c>
      <c r="G409">
        <v>4</v>
      </c>
      <c r="I409" t="s">
        <v>16353</v>
      </c>
      <c r="J409">
        <v>50004127</v>
      </c>
      <c r="K409" t="s">
        <v>267</v>
      </c>
      <c r="L409" t="s">
        <v>43</v>
      </c>
      <c r="M409">
        <v>7</v>
      </c>
      <c r="N409" t="s">
        <v>43</v>
      </c>
      <c r="P409" s="1"/>
      <c r="R409" s="317"/>
      <c r="V409" s="317"/>
      <c r="W409" s="317"/>
      <c r="X409" s="317"/>
      <c r="Y409" s="317"/>
    </row>
    <row r="410" spans="1:25">
      <c r="A410">
        <v>409</v>
      </c>
      <c r="B410" t="s">
        <v>14702</v>
      </c>
      <c r="C410" t="s">
        <v>14703</v>
      </c>
      <c r="D410" t="s">
        <v>93</v>
      </c>
      <c r="E410" t="s">
        <v>7769</v>
      </c>
      <c r="F410" s="1">
        <v>45770</v>
      </c>
      <c r="G410">
        <v>4</v>
      </c>
      <c r="I410" t="s">
        <v>16353</v>
      </c>
      <c r="J410">
        <v>50004128</v>
      </c>
      <c r="K410" t="s">
        <v>267</v>
      </c>
      <c r="L410">
        <v>10</v>
      </c>
      <c r="M410">
        <v>7</v>
      </c>
      <c r="N410">
        <v>10</v>
      </c>
      <c r="P410" s="1">
        <v>45957</v>
      </c>
      <c r="Q410">
        <v>10</v>
      </c>
      <c r="R410" s="317">
        <v>45720</v>
      </c>
      <c r="S410">
        <v>25.1</v>
      </c>
      <c r="T410">
        <v>10</v>
      </c>
      <c r="U410">
        <v>21</v>
      </c>
      <c r="V410" s="317">
        <v>88543</v>
      </c>
      <c r="W410" s="317"/>
      <c r="X410" s="317"/>
      <c r="Y410" s="317"/>
    </row>
    <row r="411" spans="1:25">
      <c r="A411">
        <v>410</v>
      </c>
      <c r="B411" t="s">
        <v>14704</v>
      </c>
      <c r="C411" t="s">
        <v>14705</v>
      </c>
      <c r="D411" t="s">
        <v>93</v>
      </c>
      <c r="E411" t="s">
        <v>7690</v>
      </c>
      <c r="F411" s="1">
        <v>45770</v>
      </c>
      <c r="G411">
        <v>4</v>
      </c>
      <c r="I411" t="s">
        <v>16353</v>
      </c>
      <c r="J411">
        <v>50004129</v>
      </c>
      <c r="K411" t="s">
        <v>6518</v>
      </c>
      <c r="L411">
        <v>9</v>
      </c>
      <c r="M411">
        <v>7</v>
      </c>
      <c r="N411">
        <v>9</v>
      </c>
      <c r="P411" s="1">
        <v>45927</v>
      </c>
      <c r="Q411">
        <v>9</v>
      </c>
      <c r="R411" s="317">
        <v>50760</v>
      </c>
      <c r="S411">
        <v>25.9</v>
      </c>
      <c r="T411">
        <v>9</v>
      </c>
      <c r="U411">
        <v>21</v>
      </c>
      <c r="V411" s="317">
        <v>98311</v>
      </c>
      <c r="W411" s="317"/>
      <c r="X411" s="317"/>
      <c r="Y411" s="317"/>
    </row>
    <row r="412" spans="1:25">
      <c r="A412">
        <v>411</v>
      </c>
      <c r="B412" t="s">
        <v>14706</v>
      </c>
      <c r="C412" t="s">
        <v>14707</v>
      </c>
      <c r="D412" t="s">
        <v>93</v>
      </c>
      <c r="E412" t="s">
        <v>7668</v>
      </c>
      <c r="F412" s="1">
        <v>45770</v>
      </c>
      <c r="G412">
        <v>4</v>
      </c>
      <c r="I412" t="s">
        <v>16353</v>
      </c>
      <c r="J412">
        <v>50004130</v>
      </c>
      <c r="K412" t="s">
        <v>6518</v>
      </c>
      <c r="L412">
        <v>9</v>
      </c>
      <c r="M412">
        <v>7</v>
      </c>
      <c r="N412">
        <v>9</v>
      </c>
      <c r="P412" s="1">
        <v>45927</v>
      </c>
      <c r="Q412">
        <v>9</v>
      </c>
      <c r="R412" s="317">
        <v>72140</v>
      </c>
      <c r="S412">
        <v>25.1</v>
      </c>
      <c r="T412">
        <v>10</v>
      </c>
      <c r="U412">
        <v>21</v>
      </c>
      <c r="V412" s="317">
        <v>139706</v>
      </c>
      <c r="W412" s="317"/>
      <c r="X412" s="317"/>
      <c r="Y412" s="317"/>
    </row>
    <row r="413" spans="1:25">
      <c r="A413">
        <v>412</v>
      </c>
      <c r="B413" t="s">
        <v>14708</v>
      </c>
      <c r="C413" t="s">
        <v>14709</v>
      </c>
      <c r="D413" t="s">
        <v>93</v>
      </c>
      <c r="E413" t="s">
        <v>7883</v>
      </c>
      <c r="F413" s="1">
        <v>45771</v>
      </c>
      <c r="G413">
        <v>4</v>
      </c>
      <c r="I413" t="s">
        <v>16353</v>
      </c>
      <c r="J413">
        <v>50004309</v>
      </c>
      <c r="K413" t="s">
        <v>6518</v>
      </c>
      <c r="L413">
        <v>9</v>
      </c>
      <c r="M413">
        <v>7</v>
      </c>
      <c r="N413">
        <v>9</v>
      </c>
      <c r="P413" s="1">
        <v>45927</v>
      </c>
      <c r="Q413">
        <v>9</v>
      </c>
      <c r="R413" s="317">
        <v>65130</v>
      </c>
      <c r="S413">
        <v>25.9</v>
      </c>
      <c r="T413">
        <v>9</v>
      </c>
      <c r="U413">
        <v>21</v>
      </c>
      <c r="V413" s="317">
        <v>126121</v>
      </c>
      <c r="W413" s="317"/>
      <c r="X413" s="317"/>
      <c r="Y413" s="317"/>
    </row>
    <row r="414" spans="1:25">
      <c r="A414">
        <v>413</v>
      </c>
      <c r="B414" t="s">
        <v>14710</v>
      </c>
      <c r="C414" t="s">
        <v>14711</v>
      </c>
      <c r="D414" t="s">
        <v>93</v>
      </c>
      <c r="E414" t="s">
        <v>7800</v>
      </c>
      <c r="F414" s="1">
        <v>45771</v>
      </c>
      <c r="G414">
        <v>4</v>
      </c>
      <c r="I414" t="s">
        <v>16353</v>
      </c>
      <c r="J414">
        <v>50004311</v>
      </c>
      <c r="K414" t="s">
        <v>267</v>
      </c>
      <c r="L414">
        <v>12</v>
      </c>
      <c r="M414">
        <v>7</v>
      </c>
      <c r="N414">
        <v>12</v>
      </c>
      <c r="P414" s="1">
        <v>46022</v>
      </c>
      <c r="Q414">
        <v>12</v>
      </c>
      <c r="R414" s="317">
        <v>110690</v>
      </c>
      <c r="S414">
        <v>25.12</v>
      </c>
      <c r="T414">
        <v>12</v>
      </c>
      <c r="U414">
        <v>21</v>
      </c>
      <c r="V414" s="317">
        <v>176958</v>
      </c>
      <c r="W414" s="317"/>
      <c r="X414" s="317"/>
      <c r="Y414" s="317"/>
    </row>
    <row r="415" spans="1:25">
      <c r="A415">
        <v>414</v>
      </c>
      <c r="B415" t="s">
        <v>14712</v>
      </c>
      <c r="C415" t="s">
        <v>14713</v>
      </c>
      <c r="D415" t="s">
        <v>93</v>
      </c>
      <c r="E415" t="s">
        <v>7883</v>
      </c>
      <c r="F415" s="1">
        <v>45771</v>
      </c>
      <c r="G415">
        <v>4</v>
      </c>
      <c r="I415" t="s">
        <v>16353</v>
      </c>
      <c r="J415">
        <v>50004312</v>
      </c>
      <c r="K415" t="s">
        <v>267</v>
      </c>
      <c r="L415">
        <v>7</v>
      </c>
      <c r="M415">
        <v>7</v>
      </c>
      <c r="N415">
        <v>7</v>
      </c>
      <c r="P415" s="1">
        <v>45867</v>
      </c>
      <c r="Q415">
        <v>7</v>
      </c>
      <c r="R415" s="317">
        <v>35660</v>
      </c>
      <c r="S415">
        <v>25.7</v>
      </c>
      <c r="T415">
        <v>7</v>
      </c>
      <c r="U415">
        <v>21</v>
      </c>
      <c r="V415" s="317">
        <v>69051</v>
      </c>
      <c r="W415" s="317"/>
      <c r="X415" s="317"/>
      <c r="Y415" s="317"/>
    </row>
    <row r="416" spans="1:25">
      <c r="A416">
        <v>415</v>
      </c>
      <c r="B416" t="s">
        <v>14714</v>
      </c>
      <c r="C416" t="s">
        <v>14715</v>
      </c>
      <c r="D416" t="s">
        <v>93</v>
      </c>
      <c r="E416" t="s">
        <v>7721</v>
      </c>
      <c r="F416" s="1">
        <v>45771</v>
      </c>
      <c r="G416">
        <v>4</v>
      </c>
      <c r="I416" t="s">
        <v>16353</v>
      </c>
      <c r="J416">
        <v>50004319</v>
      </c>
      <c r="K416" t="s">
        <v>6518</v>
      </c>
      <c r="L416">
        <v>8</v>
      </c>
      <c r="M416">
        <v>7</v>
      </c>
      <c r="N416">
        <v>8</v>
      </c>
      <c r="P416" s="1">
        <v>45896</v>
      </c>
      <c r="Q416">
        <v>8</v>
      </c>
      <c r="R416" s="317">
        <v>33680</v>
      </c>
      <c r="S416">
        <v>25.8</v>
      </c>
      <c r="T416">
        <v>8</v>
      </c>
      <c r="U416">
        <v>21</v>
      </c>
      <c r="V416" s="317">
        <v>65226</v>
      </c>
      <c r="W416" s="317"/>
      <c r="X416" s="317"/>
      <c r="Y416" s="317"/>
    </row>
    <row r="417" spans="1:25">
      <c r="A417">
        <v>416</v>
      </c>
      <c r="B417" t="s">
        <v>14716</v>
      </c>
      <c r="C417" t="s">
        <v>14717</v>
      </c>
      <c r="D417" t="s">
        <v>93</v>
      </c>
      <c r="E417" t="s">
        <v>93</v>
      </c>
      <c r="F417" s="1">
        <v>45771</v>
      </c>
      <c r="G417">
        <v>4</v>
      </c>
      <c r="I417" t="s">
        <v>16353</v>
      </c>
      <c r="J417">
        <v>50004326</v>
      </c>
      <c r="K417" t="s">
        <v>267</v>
      </c>
      <c r="L417">
        <v>9</v>
      </c>
      <c r="M417">
        <v>7</v>
      </c>
      <c r="N417">
        <v>9</v>
      </c>
      <c r="P417" s="1">
        <v>45927</v>
      </c>
      <c r="Q417">
        <v>9</v>
      </c>
      <c r="R417" s="317">
        <v>45330</v>
      </c>
      <c r="S417">
        <v>25.9</v>
      </c>
      <c r="T417">
        <v>9</v>
      </c>
      <c r="U417">
        <v>21</v>
      </c>
      <c r="V417" s="317">
        <v>87078</v>
      </c>
      <c r="W417" s="317"/>
      <c r="X417" s="317"/>
      <c r="Y417" s="317"/>
    </row>
    <row r="418" spans="1:25">
      <c r="A418">
        <v>417</v>
      </c>
      <c r="B418" t="s">
        <v>14718</v>
      </c>
      <c r="C418" t="s">
        <v>14717</v>
      </c>
      <c r="D418" t="s">
        <v>93</v>
      </c>
      <c r="E418" t="s">
        <v>93</v>
      </c>
      <c r="F418" s="1">
        <v>45771</v>
      </c>
      <c r="G418">
        <v>4</v>
      </c>
      <c r="I418" t="s">
        <v>16353</v>
      </c>
      <c r="J418">
        <v>50004329</v>
      </c>
      <c r="K418" t="s">
        <v>6518</v>
      </c>
      <c r="L418">
        <v>9</v>
      </c>
      <c r="M418">
        <v>7</v>
      </c>
      <c r="N418">
        <v>9</v>
      </c>
      <c r="P418" s="1">
        <v>45927</v>
      </c>
      <c r="Q418">
        <v>9</v>
      </c>
      <c r="R418" s="317">
        <v>111800</v>
      </c>
      <c r="S418">
        <v>25.9</v>
      </c>
      <c r="T418">
        <v>9</v>
      </c>
      <c r="U418">
        <v>21</v>
      </c>
      <c r="V418" s="317">
        <v>216583</v>
      </c>
      <c r="W418" s="317"/>
      <c r="X418" s="317"/>
      <c r="Y418" s="317"/>
    </row>
    <row r="419" spans="1:25">
      <c r="A419">
        <v>418</v>
      </c>
      <c r="B419" t="s">
        <v>14719</v>
      </c>
      <c r="C419" t="s">
        <v>14720</v>
      </c>
      <c r="D419" t="s">
        <v>93</v>
      </c>
      <c r="E419" t="s">
        <v>93</v>
      </c>
      <c r="F419" s="1">
        <v>45771</v>
      </c>
      <c r="G419">
        <v>4</v>
      </c>
      <c r="I419" t="s">
        <v>16353</v>
      </c>
      <c r="J419">
        <v>50004330</v>
      </c>
      <c r="K419" t="s">
        <v>267</v>
      </c>
      <c r="L419">
        <v>10</v>
      </c>
      <c r="M419">
        <v>7</v>
      </c>
      <c r="N419">
        <v>10</v>
      </c>
      <c r="P419" s="1">
        <v>45957</v>
      </c>
      <c r="Q419">
        <v>10</v>
      </c>
      <c r="R419" s="317">
        <v>71470</v>
      </c>
      <c r="S419">
        <v>25.1</v>
      </c>
      <c r="T419">
        <v>10</v>
      </c>
      <c r="U419">
        <v>21</v>
      </c>
      <c r="V419" s="317">
        <v>137720</v>
      </c>
      <c r="W419" s="317"/>
      <c r="X419" s="317"/>
      <c r="Y419" s="317"/>
    </row>
    <row r="420" spans="1:25">
      <c r="A420">
        <v>419</v>
      </c>
      <c r="B420" t="s">
        <v>14721</v>
      </c>
      <c r="C420" t="s">
        <v>14722</v>
      </c>
      <c r="D420" t="s">
        <v>93</v>
      </c>
      <c r="E420" t="s">
        <v>93</v>
      </c>
      <c r="F420" s="1">
        <v>45771</v>
      </c>
      <c r="G420">
        <v>4</v>
      </c>
      <c r="I420" t="s">
        <v>16353</v>
      </c>
      <c r="J420">
        <v>50004331</v>
      </c>
      <c r="K420" t="s">
        <v>6518</v>
      </c>
      <c r="L420">
        <v>8</v>
      </c>
      <c r="M420">
        <v>7</v>
      </c>
      <c r="N420">
        <v>8</v>
      </c>
      <c r="P420" s="1">
        <v>45896</v>
      </c>
      <c r="Q420">
        <v>8</v>
      </c>
      <c r="R420" s="317">
        <v>45020</v>
      </c>
      <c r="S420">
        <v>25.8</v>
      </c>
      <c r="T420">
        <v>8</v>
      </c>
      <c r="U420">
        <v>21</v>
      </c>
      <c r="V420" s="317">
        <v>87175</v>
      </c>
      <c r="W420" s="317"/>
      <c r="X420" s="317"/>
      <c r="Y420" s="317"/>
    </row>
    <row r="421" spans="1:25">
      <c r="A421">
        <v>420</v>
      </c>
      <c r="B421" t="s">
        <v>8554</v>
      </c>
      <c r="C421" t="s">
        <v>8555</v>
      </c>
      <c r="D421" t="s">
        <v>93</v>
      </c>
      <c r="E421" t="s">
        <v>6259</v>
      </c>
      <c r="F421" s="1"/>
      <c r="G421" t="s">
        <v>43</v>
      </c>
      <c r="I421" t="s">
        <v>43</v>
      </c>
      <c r="L421" t="s">
        <v>43</v>
      </c>
      <c r="M421" t="s">
        <v>43</v>
      </c>
      <c r="N421" t="s">
        <v>43</v>
      </c>
      <c r="P421" s="1"/>
      <c r="R421" s="317"/>
      <c r="V421" s="317"/>
      <c r="W421" s="317"/>
      <c r="X421" s="317"/>
      <c r="Y421" s="317"/>
    </row>
    <row r="422" spans="1:25">
      <c r="A422">
        <v>421</v>
      </c>
      <c r="B422" t="s">
        <v>8556</v>
      </c>
      <c r="C422" t="s">
        <v>8557</v>
      </c>
      <c r="D422" t="s">
        <v>93</v>
      </c>
      <c r="E422" t="s">
        <v>6259</v>
      </c>
      <c r="F422" s="1"/>
      <c r="G422" t="s">
        <v>43</v>
      </c>
      <c r="I422" t="s">
        <v>43</v>
      </c>
      <c r="L422" t="s">
        <v>43</v>
      </c>
      <c r="M422" t="s">
        <v>43</v>
      </c>
      <c r="N422" t="s">
        <v>43</v>
      </c>
      <c r="P422" s="1"/>
      <c r="R422" s="317"/>
      <c r="V422" s="317"/>
      <c r="W422" s="317"/>
      <c r="X422" s="317"/>
      <c r="Y422" s="317"/>
    </row>
    <row r="423" spans="1:25">
      <c r="A423">
        <v>422</v>
      </c>
      <c r="B423" t="s">
        <v>8566</v>
      </c>
      <c r="C423" t="s">
        <v>8567</v>
      </c>
      <c r="D423" t="s">
        <v>93</v>
      </c>
      <c r="E423" t="s">
        <v>6259</v>
      </c>
      <c r="F423" s="1"/>
      <c r="G423" t="s">
        <v>43</v>
      </c>
      <c r="I423" t="s">
        <v>43</v>
      </c>
      <c r="L423" t="s">
        <v>43</v>
      </c>
      <c r="M423" t="s">
        <v>43</v>
      </c>
      <c r="N423" t="s">
        <v>43</v>
      </c>
      <c r="P423" s="1"/>
      <c r="R423" s="317"/>
      <c r="V423" s="317"/>
      <c r="W423" s="317"/>
      <c r="X423" s="317"/>
      <c r="Y423" s="317"/>
    </row>
    <row r="424" spans="1:25">
      <c r="A424">
        <v>423</v>
      </c>
      <c r="B424" t="s">
        <v>14723</v>
      </c>
      <c r="C424" t="s">
        <v>14724</v>
      </c>
      <c r="D424" t="s">
        <v>93</v>
      </c>
      <c r="E424" t="s">
        <v>7690</v>
      </c>
      <c r="F424" s="1"/>
      <c r="G424" t="s">
        <v>43</v>
      </c>
      <c r="I424" t="s">
        <v>43</v>
      </c>
      <c r="L424" t="s">
        <v>43</v>
      </c>
      <c r="M424" t="s">
        <v>43</v>
      </c>
      <c r="N424" t="s">
        <v>43</v>
      </c>
      <c r="P424" s="1"/>
      <c r="R424" s="317"/>
      <c r="V424" s="317"/>
      <c r="W424" s="317"/>
      <c r="X424" s="317"/>
      <c r="Y424" s="317"/>
    </row>
    <row r="425" spans="1:25">
      <c r="A425">
        <v>424</v>
      </c>
      <c r="B425" t="s">
        <v>8562</v>
      </c>
      <c r="C425" t="s">
        <v>8563</v>
      </c>
      <c r="D425" t="s">
        <v>93</v>
      </c>
      <c r="E425" t="s">
        <v>93</v>
      </c>
      <c r="F425" s="1"/>
      <c r="G425" t="s">
        <v>43</v>
      </c>
      <c r="I425" t="s">
        <v>43</v>
      </c>
      <c r="L425" t="s">
        <v>43</v>
      </c>
      <c r="M425" t="s">
        <v>43</v>
      </c>
      <c r="N425" t="s">
        <v>43</v>
      </c>
      <c r="P425" s="1"/>
      <c r="R425" s="317"/>
      <c r="V425" s="317"/>
      <c r="W425" s="317"/>
      <c r="X425" s="317"/>
      <c r="Y425" s="317"/>
    </row>
    <row r="426" spans="1:25">
      <c r="A426">
        <v>425</v>
      </c>
      <c r="B426" t="s">
        <v>8560</v>
      </c>
      <c r="C426" t="s">
        <v>8561</v>
      </c>
      <c r="D426" t="s">
        <v>93</v>
      </c>
      <c r="E426" t="s">
        <v>7883</v>
      </c>
      <c r="F426" s="1"/>
      <c r="G426" t="s">
        <v>43</v>
      </c>
      <c r="I426" t="s">
        <v>43</v>
      </c>
      <c r="L426" t="s">
        <v>43</v>
      </c>
      <c r="M426" t="s">
        <v>43</v>
      </c>
      <c r="N426" t="s">
        <v>43</v>
      </c>
      <c r="P426" s="1"/>
      <c r="R426" s="317"/>
      <c r="V426" s="317"/>
      <c r="W426" s="317"/>
      <c r="X426" s="317"/>
      <c r="Y426" s="317"/>
    </row>
    <row r="427" spans="1:25">
      <c r="A427">
        <v>426</v>
      </c>
      <c r="B427" t="s">
        <v>8576</v>
      </c>
      <c r="C427" t="s">
        <v>8577</v>
      </c>
      <c r="D427" t="s">
        <v>93</v>
      </c>
      <c r="E427" t="s">
        <v>7668</v>
      </c>
      <c r="F427" s="1"/>
      <c r="G427" t="s">
        <v>43</v>
      </c>
      <c r="I427" t="s">
        <v>43</v>
      </c>
      <c r="L427" t="s">
        <v>43</v>
      </c>
      <c r="M427" t="s">
        <v>43</v>
      </c>
      <c r="N427" t="s">
        <v>43</v>
      </c>
      <c r="P427" s="1"/>
      <c r="R427" s="317"/>
      <c r="V427" s="317"/>
      <c r="W427" s="317"/>
      <c r="X427" s="317"/>
      <c r="Y427" s="317"/>
    </row>
    <row r="428" spans="1:25">
      <c r="A428">
        <v>427</v>
      </c>
      <c r="B428" t="s">
        <v>8578</v>
      </c>
      <c r="C428" t="s">
        <v>8579</v>
      </c>
      <c r="D428" t="s">
        <v>93</v>
      </c>
      <c r="E428" t="s">
        <v>7668</v>
      </c>
      <c r="F428" s="1"/>
      <c r="G428" t="s">
        <v>43</v>
      </c>
      <c r="I428" t="s">
        <v>43</v>
      </c>
      <c r="L428" t="s">
        <v>43</v>
      </c>
      <c r="M428" t="s">
        <v>43</v>
      </c>
      <c r="N428" t="s">
        <v>43</v>
      </c>
      <c r="P428" s="1"/>
      <c r="R428" s="317"/>
      <c r="V428" s="317"/>
      <c r="W428" s="317"/>
      <c r="X428" s="317"/>
      <c r="Y428" s="317"/>
    </row>
    <row r="429" spans="1:25">
      <c r="A429">
        <v>428</v>
      </c>
      <c r="B429" t="s">
        <v>8089</v>
      </c>
      <c r="C429" t="s">
        <v>8090</v>
      </c>
      <c r="D429" t="s">
        <v>6574</v>
      </c>
      <c r="E429" t="s">
        <v>7834</v>
      </c>
      <c r="F429" s="1"/>
      <c r="G429" t="s">
        <v>43</v>
      </c>
      <c r="I429" t="s">
        <v>43</v>
      </c>
      <c r="L429" t="s">
        <v>43</v>
      </c>
      <c r="M429" t="s">
        <v>43</v>
      </c>
      <c r="N429" t="s">
        <v>43</v>
      </c>
      <c r="P429" s="1"/>
      <c r="R429" s="317"/>
      <c r="V429" s="317"/>
      <c r="W429" s="317"/>
      <c r="X429" s="317"/>
      <c r="Y429" s="317"/>
    </row>
    <row r="430" spans="1:25">
      <c r="A430">
        <v>429</v>
      </c>
      <c r="B430" t="s">
        <v>8450</v>
      </c>
      <c r="C430" t="s">
        <v>8451</v>
      </c>
      <c r="D430" t="s">
        <v>6574</v>
      </c>
      <c r="E430" t="s">
        <v>7834</v>
      </c>
      <c r="F430" s="1"/>
      <c r="G430" t="s">
        <v>43</v>
      </c>
      <c r="I430" t="s">
        <v>43</v>
      </c>
      <c r="L430" t="s">
        <v>43</v>
      </c>
      <c r="M430" t="s">
        <v>43</v>
      </c>
      <c r="N430" t="s">
        <v>43</v>
      </c>
      <c r="P430" s="1"/>
      <c r="R430" s="317"/>
      <c r="V430" s="317"/>
      <c r="W430" s="317"/>
      <c r="X430" s="317"/>
      <c r="Y430" s="317"/>
    </row>
    <row r="431" spans="1:25">
      <c r="A431">
        <v>430</v>
      </c>
      <c r="B431" t="s">
        <v>8154</v>
      </c>
      <c r="C431" t="s">
        <v>8155</v>
      </c>
      <c r="D431" t="s">
        <v>6574</v>
      </c>
      <c r="E431" t="s">
        <v>7834</v>
      </c>
      <c r="F431" s="1"/>
      <c r="G431" t="s">
        <v>43</v>
      </c>
      <c r="I431" t="s">
        <v>43</v>
      </c>
      <c r="L431" t="s">
        <v>43</v>
      </c>
      <c r="M431" t="s">
        <v>43</v>
      </c>
      <c r="N431" t="s">
        <v>43</v>
      </c>
      <c r="P431" s="1"/>
      <c r="R431" s="317"/>
      <c r="V431" s="317"/>
      <c r="W431" s="317"/>
      <c r="X431" s="317"/>
      <c r="Y431" s="317"/>
    </row>
    <row r="432" spans="1:25">
      <c r="A432">
        <v>431</v>
      </c>
      <c r="B432" t="s">
        <v>8536</v>
      </c>
      <c r="C432" t="s">
        <v>8537</v>
      </c>
      <c r="D432" t="s">
        <v>93</v>
      </c>
      <c r="E432" t="s">
        <v>7677</v>
      </c>
      <c r="F432" s="1">
        <v>46063</v>
      </c>
      <c r="G432">
        <v>2</v>
      </c>
      <c r="I432" t="s">
        <v>16353</v>
      </c>
      <c r="J432">
        <v>50057036</v>
      </c>
      <c r="K432" t="s">
        <v>6518</v>
      </c>
      <c r="L432" t="s">
        <v>43</v>
      </c>
      <c r="M432">
        <v>2</v>
      </c>
      <c r="N432" t="s">
        <v>43</v>
      </c>
      <c r="P432" s="1"/>
      <c r="R432" s="317"/>
      <c r="V432" s="317"/>
      <c r="W432" s="317"/>
      <c r="X432" s="317"/>
      <c r="Y432" s="317"/>
    </row>
    <row r="433" spans="1:25">
      <c r="A433">
        <v>432</v>
      </c>
      <c r="B433" t="s">
        <v>14725</v>
      </c>
      <c r="C433" t="s">
        <v>14726</v>
      </c>
      <c r="D433" t="s">
        <v>93</v>
      </c>
      <c r="E433" t="s">
        <v>7800</v>
      </c>
      <c r="F433" s="1">
        <v>45819</v>
      </c>
      <c r="G433">
        <v>6</v>
      </c>
      <c r="I433" t="s">
        <v>16353</v>
      </c>
      <c r="J433">
        <v>50013014</v>
      </c>
      <c r="K433" t="s">
        <v>6518</v>
      </c>
      <c r="L433">
        <v>7</v>
      </c>
      <c r="M433">
        <v>6</v>
      </c>
      <c r="N433">
        <v>6</v>
      </c>
      <c r="P433" s="1">
        <v>45834</v>
      </c>
      <c r="Q433">
        <v>6</v>
      </c>
      <c r="R433" s="317">
        <v>269640</v>
      </c>
      <c r="S433">
        <v>25.7</v>
      </c>
      <c r="T433">
        <v>7</v>
      </c>
      <c r="U433">
        <v>21</v>
      </c>
      <c r="V433" s="317">
        <v>411312</v>
      </c>
      <c r="W433" s="317"/>
      <c r="X433" s="317"/>
      <c r="Y433" s="317"/>
    </row>
    <row r="434" spans="1:25">
      <c r="A434">
        <v>433</v>
      </c>
      <c r="B434" t="s">
        <v>8580</v>
      </c>
      <c r="C434" t="s">
        <v>8581</v>
      </c>
      <c r="D434" t="s">
        <v>93</v>
      </c>
      <c r="E434" t="s">
        <v>7800</v>
      </c>
      <c r="F434" s="1"/>
      <c r="G434" t="s">
        <v>43</v>
      </c>
      <c r="I434" t="s">
        <v>43</v>
      </c>
      <c r="L434" t="s">
        <v>43</v>
      </c>
      <c r="M434" t="s">
        <v>43</v>
      </c>
      <c r="N434" t="s">
        <v>43</v>
      </c>
      <c r="P434" s="1"/>
      <c r="R434" s="317"/>
      <c r="V434" s="317"/>
      <c r="W434" s="317"/>
      <c r="X434" s="317"/>
      <c r="Y434" s="317"/>
    </row>
    <row r="435" spans="1:25">
      <c r="A435">
        <v>434</v>
      </c>
      <c r="B435" t="s">
        <v>8582</v>
      </c>
      <c r="C435" t="s">
        <v>8583</v>
      </c>
      <c r="D435" t="s">
        <v>93</v>
      </c>
      <c r="E435" t="s">
        <v>7800</v>
      </c>
      <c r="F435" s="1"/>
      <c r="G435" t="s">
        <v>43</v>
      </c>
      <c r="I435" t="s">
        <v>43</v>
      </c>
      <c r="L435" t="s">
        <v>43</v>
      </c>
      <c r="M435" t="s">
        <v>43</v>
      </c>
      <c r="N435" t="s">
        <v>43</v>
      </c>
      <c r="P435" s="1"/>
      <c r="R435" s="317"/>
      <c r="V435" s="317"/>
      <c r="W435" s="317"/>
      <c r="X435" s="317"/>
      <c r="Y435" s="317"/>
    </row>
    <row r="436" spans="1:25">
      <c r="A436">
        <v>435</v>
      </c>
      <c r="B436" t="s">
        <v>8584</v>
      </c>
      <c r="C436" t="s">
        <v>8585</v>
      </c>
      <c r="D436" t="s">
        <v>93</v>
      </c>
      <c r="E436" t="s">
        <v>7800</v>
      </c>
      <c r="F436" s="1"/>
      <c r="G436" t="s">
        <v>43</v>
      </c>
      <c r="I436" t="s">
        <v>43</v>
      </c>
      <c r="L436" t="s">
        <v>43</v>
      </c>
      <c r="M436" t="s">
        <v>43</v>
      </c>
      <c r="N436" t="s">
        <v>43</v>
      </c>
      <c r="P436" s="1"/>
      <c r="R436" s="317"/>
      <c r="V436" s="317"/>
      <c r="W436" s="317"/>
      <c r="X436" s="317"/>
      <c r="Y436" s="317"/>
    </row>
    <row r="437" spans="1:25">
      <c r="A437">
        <v>436</v>
      </c>
      <c r="B437" t="s">
        <v>8574</v>
      </c>
      <c r="C437" t="s">
        <v>8575</v>
      </c>
      <c r="D437" t="s">
        <v>93</v>
      </c>
      <c r="E437" t="s">
        <v>7668</v>
      </c>
      <c r="F437" s="1"/>
      <c r="G437" t="s">
        <v>43</v>
      </c>
      <c r="I437" t="s">
        <v>43</v>
      </c>
      <c r="L437" t="s">
        <v>43</v>
      </c>
      <c r="M437" t="s">
        <v>43</v>
      </c>
      <c r="N437" t="s">
        <v>43</v>
      </c>
      <c r="P437" s="1"/>
      <c r="R437" s="317"/>
      <c r="V437" s="317"/>
      <c r="W437" s="317"/>
      <c r="X437" s="317"/>
      <c r="Y437" s="317"/>
    </row>
    <row r="438" spans="1:25">
      <c r="A438">
        <v>437</v>
      </c>
      <c r="B438" t="s">
        <v>14727</v>
      </c>
      <c r="C438" t="s">
        <v>14728</v>
      </c>
      <c r="D438" t="s">
        <v>93</v>
      </c>
      <c r="E438" t="s">
        <v>93</v>
      </c>
      <c r="F438" s="1">
        <v>45771</v>
      </c>
      <c r="G438">
        <v>4</v>
      </c>
      <c r="I438" t="s">
        <v>16353</v>
      </c>
      <c r="J438">
        <v>50004332</v>
      </c>
      <c r="K438" t="s">
        <v>267</v>
      </c>
      <c r="L438">
        <v>7</v>
      </c>
      <c r="M438">
        <v>7</v>
      </c>
      <c r="N438">
        <v>7</v>
      </c>
      <c r="P438" s="1">
        <v>45867</v>
      </c>
      <c r="Q438">
        <v>7</v>
      </c>
      <c r="R438" s="317">
        <v>58480</v>
      </c>
      <c r="S438">
        <v>25.7</v>
      </c>
      <c r="T438">
        <v>7</v>
      </c>
      <c r="U438">
        <v>21</v>
      </c>
      <c r="V438" s="317">
        <v>113272</v>
      </c>
      <c r="W438" s="317"/>
      <c r="X438" s="317"/>
      <c r="Y438" s="317"/>
    </row>
    <row r="439" spans="1:25">
      <c r="A439">
        <v>438</v>
      </c>
      <c r="B439" t="s">
        <v>14729</v>
      </c>
      <c r="C439" t="s">
        <v>14730</v>
      </c>
      <c r="D439" t="s">
        <v>93</v>
      </c>
      <c r="E439" t="s">
        <v>93</v>
      </c>
      <c r="F439" s="1">
        <v>45771</v>
      </c>
      <c r="G439">
        <v>4</v>
      </c>
      <c r="I439" t="s">
        <v>16353</v>
      </c>
      <c r="J439">
        <v>50004336</v>
      </c>
      <c r="K439" t="s">
        <v>267</v>
      </c>
      <c r="L439">
        <v>11</v>
      </c>
      <c r="M439">
        <v>7</v>
      </c>
      <c r="N439">
        <v>10</v>
      </c>
      <c r="P439" s="1">
        <v>45991</v>
      </c>
      <c r="Q439">
        <v>11</v>
      </c>
      <c r="R439" s="317">
        <v>266800</v>
      </c>
      <c r="S439">
        <v>25.11</v>
      </c>
      <c r="T439">
        <v>11</v>
      </c>
      <c r="U439">
        <v>21</v>
      </c>
      <c r="V439" s="317">
        <v>514318</v>
      </c>
      <c r="W439" s="317"/>
      <c r="X439" s="317"/>
      <c r="Y439" s="317"/>
    </row>
    <row r="440" spans="1:25">
      <c r="A440">
        <v>439</v>
      </c>
      <c r="B440" t="s">
        <v>14731</v>
      </c>
      <c r="C440" t="s">
        <v>8496</v>
      </c>
      <c r="D440" t="s">
        <v>93</v>
      </c>
      <c r="E440" t="s">
        <v>7800</v>
      </c>
      <c r="F440" s="1">
        <v>45803</v>
      </c>
      <c r="G440">
        <v>5</v>
      </c>
      <c r="I440" t="s">
        <v>16353</v>
      </c>
      <c r="J440">
        <v>50009451</v>
      </c>
      <c r="K440" t="s">
        <v>6518</v>
      </c>
      <c r="L440">
        <v>8</v>
      </c>
      <c r="M440">
        <v>7</v>
      </c>
      <c r="N440">
        <v>8</v>
      </c>
      <c r="P440" s="1">
        <v>45896</v>
      </c>
      <c r="Q440">
        <v>8</v>
      </c>
      <c r="R440" s="317">
        <v>49080</v>
      </c>
      <c r="S440">
        <v>25.8</v>
      </c>
      <c r="T440">
        <v>8</v>
      </c>
      <c r="U440">
        <v>21</v>
      </c>
      <c r="V440" s="317">
        <v>95054</v>
      </c>
      <c r="W440" s="317"/>
      <c r="X440" s="317"/>
      <c r="Y440" s="317"/>
    </row>
    <row r="441" spans="1:25">
      <c r="A441">
        <v>440</v>
      </c>
      <c r="B441" t="s">
        <v>14732</v>
      </c>
      <c r="C441" t="s">
        <v>14733</v>
      </c>
      <c r="D441" t="s">
        <v>93</v>
      </c>
      <c r="E441" t="s">
        <v>93</v>
      </c>
      <c r="F441" s="1">
        <v>45803</v>
      </c>
      <c r="G441">
        <v>5</v>
      </c>
      <c r="I441" t="s">
        <v>16353</v>
      </c>
      <c r="J441">
        <v>50009476</v>
      </c>
      <c r="K441" t="s">
        <v>6518</v>
      </c>
      <c r="L441">
        <v>8</v>
      </c>
      <c r="M441">
        <v>7</v>
      </c>
      <c r="N441">
        <v>8</v>
      </c>
      <c r="P441" s="1">
        <v>45896</v>
      </c>
      <c r="Q441">
        <v>8</v>
      </c>
      <c r="R441" s="317">
        <v>34000</v>
      </c>
      <c r="S441">
        <v>25.8</v>
      </c>
      <c r="T441">
        <v>8</v>
      </c>
      <c r="U441">
        <v>21</v>
      </c>
      <c r="V441" s="317">
        <v>65840</v>
      </c>
      <c r="W441" s="317"/>
      <c r="X441" s="317"/>
      <c r="Y441" s="317"/>
    </row>
    <row r="442" spans="1:25">
      <c r="A442">
        <v>441</v>
      </c>
      <c r="B442" t="s">
        <v>14734</v>
      </c>
      <c r="C442" t="s">
        <v>14735</v>
      </c>
      <c r="D442" t="s">
        <v>93</v>
      </c>
      <c r="E442" t="s">
        <v>7800</v>
      </c>
      <c r="F442" s="1">
        <v>45803</v>
      </c>
      <c r="G442">
        <v>5</v>
      </c>
      <c r="I442" t="s">
        <v>16353</v>
      </c>
      <c r="J442">
        <v>50009482</v>
      </c>
      <c r="K442" t="s">
        <v>267</v>
      </c>
      <c r="L442">
        <v>7</v>
      </c>
      <c r="M442">
        <v>7</v>
      </c>
      <c r="N442">
        <v>7</v>
      </c>
      <c r="P442" s="1">
        <v>45867</v>
      </c>
      <c r="Q442">
        <v>7</v>
      </c>
      <c r="R442" s="317">
        <v>75470</v>
      </c>
      <c r="S442">
        <v>25.8</v>
      </c>
      <c r="T442">
        <v>8</v>
      </c>
      <c r="U442">
        <v>21</v>
      </c>
      <c r="V442" s="317">
        <v>145462</v>
      </c>
      <c r="W442" s="317"/>
      <c r="X442" s="317"/>
      <c r="Y442" s="317"/>
    </row>
    <row r="443" spans="1:25">
      <c r="A443">
        <v>442</v>
      </c>
      <c r="B443" t="s">
        <v>14736</v>
      </c>
      <c r="C443" t="s">
        <v>14737</v>
      </c>
      <c r="D443" t="s">
        <v>93</v>
      </c>
      <c r="E443" t="s">
        <v>7721</v>
      </c>
      <c r="F443" s="1">
        <v>45803</v>
      </c>
      <c r="G443">
        <v>5</v>
      </c>
      <c r="I443" t="s">
        <v>16353</v>
      </c>
      <c r="J443">
        <v>50009487</v>
      </c>
      <c r="K443" t="s">
        <v>6518</v>
      </c>
      <c r="L443">
        <v>8</v>
      </c>
      <c r="M443">
        <v>7</v>
      </c>
      <c r="N443">
        <v>8</v>
      </c>
      <c r="P443" s="1">
        <v>45896</v>
      </c>
      <c r="Q443">
        <v>8</v>
      </c>
      <c r="R443" s="317">
        <v>38720</v>
      </c>
      <c r="S443">
        <v>25.8</v>
      </c>
      <c r="T443">
        <v>8</v>
      </c>
      <c r="U443">
        <v>21</v>
      </c>
      <c r="V443" s="317">
        <v>74994</v>
      </c>
      <c r="W443" s="317"/>
      <c r="X443" s="317"/>
      <c r="Y443" s="317"/>
    </row>
    <row r="444" spans="1:25">
      <c r="A444">
        <v>443</v>
      </c>
      <c r="B444" t="s">
        <v>14738</v>
      </c>
      <c r="C444" t="s">
        <v>14739</v>
      </c>
      <c r="D444" t="s">
        <v>93</v>
      </c>
      <c r="E444" t="s">
        <v>7698</v>
      </c>
      <c r="F444" s="1">
        <v>45803</v>
      </c>
      <c r="G444">
        <v>5</v>
      </c>
      <c r="I444" t="s">
        <v>16353</v>
      </c>
      <c r="J444">
        <v>50009524</v>
      </c>
      <c r="K444" t="s">
        <v>6518</v>
      </c>
      <c r="L444">
        <v>8</v>
      </c>
      <c r="M444">
        <v>7</v>
      </c>
      <c r="N444">
        <v>8</v>
      </c>
      <c r="P444" s="1">
        <v>45896</v>
      </c>
      <c r="Q444">
        <v>8</v>
      </c>
      <c r="R444" s="317">
        <v>64760</v>
      </c>
      <c r="S444">
        <v>25.8</v>
      </c>
      <c r="T444">
        <v>8</v>
      </c>
      <c r="U444">
        <v>21</v>
      </c>
      <c r="V444" s="317">
        <v>125406</v>
      </c>
      <c r="W444" s="317"/>
      <c r="X444" s="317"/>
      <c r="Y444" s="317"/>
    </row>
    <row r="445" spans="1:25">
      <c r="A445">
        <v>444</v>
      </c>
      <c r="B445" t="s">
        <v>14740</v>
      </c>
      <c r="C445" t="s">
        <v>14741</v>
      </c>
      <c r="D445" t="s">
        <v>93</v>
      </c>
      <c r="E445" t="s">
        <v>7800</v>
      </c>
      <c r="F445" s="1">
        <v>45803</v>
      </c>
      <c r="G445">
        <v>5</v>
      </c>
      <c r="I445" t="s">
        <v>16353</v>
      </c>
      <c r="J445">
        <v>50009528</v>
      </c>
      <c r="K445" t="s">
        <v>267</v>
      </c>
      <c r="L445">
        <v>7</v>
      </c>
      <c r="M445">
        <v>7</v>
      </c>
      <c r="N445">
        <v>7</v>
      </c>
      <c r="P445" s="1">
        <v>45867</v>
      </c>
      <c r="Q445">
        <v>7</v>
      </c>
      <c r="R445" s="317">
        <v>50380</v>
      </c>
      <c r="S445">
        <v>25.7</v>
      </c>
      <c r="T445">
        <v>7</v>
      </c>
      <c r="U445">
        <v>21</v>
      </c>
      <c r="V445" s="317">
        <v>97559</v>
      </c>
      <c r="W445" s="317"/>
      <c r="X445" s="317"/>
      <c r="Y445" s="317"/>
    </row>
    <row r="446" spans="1:25">
      <c r="A446">
        <v>445</v>
      </c>
      <c r="B446" t="s">
        <v>14742</v>
      </c>
      <c r="C446" t="s">
        <v>14743</v>
      </c>
      <c r="D446" t="s">
        <v>93</v>
      </c>
      <c r="E446" t="s">
        <v>7800</v>
      </c>
      <c r="F446" s="1">
        <v>45803</v>
      </c>
      <c r="G446">
        <v>5</v>
      </c>
      <c r="I446" t="s">
        <v>16353</v>
      </c>
      <c r="J446">
        <v>50009548</v>
      </c>
      <c r="K446" t="s">
        <v>267</v>
      </c>
      <c r="L446">
        <v>7</v>
      </c>
      <c r="M446">
        <v>7</v>
      </c>
      <c r="N446">
        <v>7</v>
      </c>
      <c r="P446" s="1">
        <v>45867</v>
      </c>
      <c r="Q446">
        <v>7</v>
      </c>
      <c r="R446" s="317">
        <v>25620</v>
      </c>
      <c r="S446">
        <v>25.7</v>
      </c>
      <c r="T446">
        <v>7</v>
      </c>
      <c r="U446">
        <v>21</v>
      </c>
      <c r="V446" s="317">
        <v>49605</v>
      </c>
      <c r="W446" s="317"/>
      <c r="X446" s="317"/>
      <c r="Y446" s="317"/>
    </row>
    <row r="447" spans="1:25">
      <c r="A447">
        <v>446</v>
      </c>
      <c r="B447" t="s">
        <v>14744</v>
      </c>
      <c r="C447" t="s">
        <v>14745</v>
      </c>
      <c r="D447" t="s">
        <v>93</v>
      </c>
      <c r="E447" t="s">
        <v>93</v>
      </c>
      <c r="F447" s="1">
        <v>45803</v>
      </c>
      <c r="G447">
        <v>5</v>
      </c>
      <c r="I447" t="s">
        <v>16353</v>
      </c>
      <c r="J447">
        <v>50009550</v>
      </c>
      <c r="K447" t="s">
        <v>6518</v>
      </c>
      <c r="L447">
        <v>9</v>
      </c>
      <c r="M447">
        <v>7</v>
      </c>
      <c r="N447">
        <v>9</v>
      </c>
      <c r="P447" s="1">
        <v>45927</v>
      </c>
      <c r="Q447">
        <v>9</v>
      </c>
      <c r="R447" s="317">
        <v>101960</v>
      </c>
      <c r="S447">
        <v>25.9</v>
      </c>
      <c r="T447">
        <v>9</v>
      </c>
      <c r="U447">
        <v>21</v>
      </c>
      <c r="V447" s="317">
        <v>197475</v>
      </c>
      <c r="W447" s="317"/>
      <c r="X447" s="317"/>
      <c r="Y447" s="317"/>
    </row>
    <row r="448" spans="1:25">
      <c r="A448">
        <v>447</v>
      </c>
      <c r="B448" t="s">
        <v>14746</v>
      </c>
      <c r="C448" t="s">
        <v>14747</v>
      </c>
      <c r="D448" t="s">
        <v>93</v>
      </c>
      <c r="E448" t="s">
        <v>93</v>
      </c>
      <c r="F448" s="1">
        <v>45803</v>
      </c>
      <c r="G448">
        <v>5</v>
      </c>
      <c r="I448" t="s">
        <v>16353</v>
      </c>
      <c r="J448">
        <v>50009557</v>
      </c>
      <c r="K448" t="s">
        <v>267</v>
      </c>
      <c r="L448">
        <v>11</v>
      </c>
      <c r="M448">
        <v>7</v>
      </c>
      <c r="N448">
        <v>10</v>
      </c>
      <c r="P448" s="1">
        <v>45991</v>
      </c>
      <c r="Q448">
        <v>11</v>
      </c>
      <c r="R448" s="317">
        <v>36650</v>
      </c>
      <c r="S448">
        <v>25.11</v>
      </c>
      <c r="T448">
        <v>11</v>
      </c>
      <c r="U448">
        <v>21</v>
      </c>
      <c r="V448" s="317">
        <v>70274</v>
      </c>
      <c r="W448" s="317"/>
      <c r="X448" s="317"/>
      <c r="Y448" s="317"/>
    </row>
    <row r="449" spans="1:25">
      <c r="A449">
        <v>448</v>
      </c>
      <c r="B449" t="s">
        <v>14748</v>
      </c>
      <c r="C449" t="s">
        <v>14749</v>
      </c>
      <c r="D449" t="s">
        <v>93</v>
      </c>
      <c r="E449" t="s">
        <v>7698</v>
      </c>
      <c r="F449" s="1">
        <v>45803</v>
      </c>
      <c r="G449">
        <v>5</v>
      </c>
      <c r="I449" t="s">
        <v>16353</v>
      </c>
      <c r="J449">
        <v>50009559</v>
      </c>
      <c r="K449" t="s">
        <v>267</v>
      </c>
      <c r="L449">
        <v>9</v>
      </c>
      <c r="M449">
        <v>7</v>
      </c>
      <c r="N449">
        <v>9</v>
      </c>
      <c r="P449" s="1">
        <v>45927</v>
      </c>
      <c r="Q449">
        <v>9</v>
      </c>
      <c r="R449" s="317">
        <v>75960</v>
      </c>
      <c r="S449">
        <v>25.9</v>
      </c>
      <c r="T449">
        <v>9</v>
      </c>
      <c r="U449">
        <v>21</v>
      </c>
      <c r="V449" s="317">
        <v>147125</v>
      </c>
      <c r="W449" s="317"/>
      <c r="X449" s="317"/>
      <c r="Y449" s="317"/>
    </row>
    <row r="450" spans="1:25">
      <c r="A450">
        <v>449</v>
      </c>
      <c r="B450" t="s">
        <v>14750</v>
      </c>
      <c r="C450" t="s">
        <v>14751</v>
      </c>
      <c r="D450" t="s">
        <v>93</v>
      </c>
      <c r="E450" t="s">
        <v>7800</v>
      </c>
      <c r="F450" s="1">
        <v>45803</v>
      </c>
      <c r="G450">
        <v>5</v>
      </c>
      <c r="I450" t="s">
        <v>16353</v>
      </c>
      <c r="J450">
        <v>50009560</v>
      </c>
      <c r="K450" t="s">
        <v>6518</v>
      </c>
      <c r="L450">
        <v>9</v>
      </c>
      <c r="M450">
        <v>7</v>
      </c>
      <c r="N450">
        <v>9</v>
      </c>
      <c r="P450" s="1">
        <v>45927</v>
      </c>
      <c r="Q450">
        <v>9</v>
      </c>
      <c r="R450" s="317">
        <v>96770</v>
      </c>
      <c r="S450">
        <v>25.9</v>
      </c>
      <c r="T450">
        <v>9</v>
      </c>
      <c r="U450">
        <v>21</v>
      </c>
      <c r="V450" s="317">
        <v>187438</v>
      </c>
      <c r="W450" s="317"/>
      <c r="X450" s="317"/>
      <c r="Y450" s="317"/>
    </row>
    <row r="451" spans="1:25">
      <c r="A451">
        <v>450</v>
      </c>
      <c r="B451" t="s">
        <v>14752</v>
      </c>
      <c r="C451" t="s">
        <v>14753</v>
      </c>
      <c r="D451" t="s">
        <v>93</v>
      </c>
      <c r="E451" t="s">
        <v>7698</v>
      </c>
      <c r="F451" s="1">
        <v>45803</v>
      </c>
      <c r="G451">
        <v>5</v>
      </c>
      <c r="I451" t="s">
        <v>16353</v>
      </c>
      <c r="J451">
        <v>50009589</v>
      </c>
      <c r="K451" t="s">
        <v>267</v>
      </c>
      <c r="L451">
        <v>11</v>
      </c>
      <c r="M451">
        <v>7</v>
      </c>
      <c r="N451">
        <v>10</v>
      </c>
      <c r="P451" s="1">
        <v>45991</v>
      </c>
      <c r="Q451">
        <v>11</v>
      </c>
      <c r="R451" s="317">
        <v>89350</v>
      </c>
      <c r="S451">
        <v>25.11</v>
      </c>
      <c r="T451">
        <v>11</v>
      </c>
      <c r="U451">
        <v>21</v>
      </c>
      <c r="V451" s="317">
        <v>172403</v>
      </c>
      <c r="W451" s="317"/>
      <c r="X451" s="317"/>
      <c r="Y451" s="317"/>
    </row>
    <row r="452" spans="1:25">
      <c r="A452">
        <v>451</v>
      </c>
      <c r="B452" t="s">
        <v>14754</v>
      </c>
      <c r="C452" t="s">
        <v>14755</v>
      </c>
      <c r="D452" t="s">
        <v>93</v>
      </c>
      <c r="E452" t="s">
        <v>93</v>
      </c>
      <c r="F452" s="1">
        <v>45803</v>
      </c>
      <c r="G452">
        <v>5</v>
      </c>
      <c r="I452" t="s">
        <v>16353</v>
      </c>
      <c r="J452">
        <v>50009590</v>
      </c>
      <c r="K452" t="s">
        <v>6518</v>
      </c>
      <c r="L452">
        <v>11</v>
      </c>
      <c r="M452">
        <v>7</v>
      </c>
      <c r="N452">
        <v>11</v>
      </c>
      <c r="P452" s="1">
        <v>45991</v>
      </c>
      <c r="Q452">
        <v>11</v>
      </c>
      <c r="R452" s="317">
        <v>222785</v>
      </c>
      <c r="S452">
        <v>25.11</v>
      </c>
      <c r="T452">
        <v>11</v>
      </c>
      <c r="U452">
        <v>21</v>
      </c>
      <c r="V452" s="317">
        <v>415557</v>
      </c>
      <c r="W452" s="317"/>
      <c r="X452" s="317"/>
      <c r="Y452" s="317"/>
    </row>
    <row r="453" spans="1:25">
      <c r="A453">
        <v>452</v>
      </c>
      <c r="B453" t="s">
        <v>14756</v>
      </c>
      <c r="C453" t="s">
        <v>14757</v>
      </c>
      <c r="D453" t="s">
        <v>93</v>
      </c>
      <c r="E453" t="s">
        <v>93</v>
      </c>
      <c r="F453" s="1">
        <v>45803</v>
      </c>
      <c r="G453">
        <v>5</v>
      </c>
      <c r="I453" t="s">
        <v>16353</v>
      </c>
      <c r="J453">
        <v>50009592</v>
      </c>
      <c r="K453" t="s">
        <v>267</v>
      </c>
      <c r="L453">
        <v>10</v>
      </c>
      <c r="M453">
        <v>7</v>
      </c>
      <c r="N453">
        <v>10</v>
      </c>
      <c r="P453" s="1">
        <v>45957</v>
      </c>
      <c r="Q453">
        <v>10</v>
      </c>
      <c r="R453" s="317">
        <v>106230</v>
      </c>
      <c r="S453">
        <v>25.1</v>
      </c>
      <c r="T453">
        <v>10</v>
      </c>
      <c r="U453">
        <v>21</v>
      </c>
      <c r="V453" s="317">
        <v>205051</v>
      </c>
      <c r="W453" s="317"/>
      <c r="X453" s="317"/>
      <c r="Y453" s="317"/>
    </row>
    <row r="454" spans="1:25">
      <c r="A454">
        <v>453</v>
      </c>
      <c r="B454" t="s">
        <v>14758</v>
      </c>
      <c r="C454" t="s">
        <v>14759</v>
      </c>
      <c r="D454" t="s">
        <v>93</v>
      </c>
      <c r="E454" t="s">
        <v>93</v>
      </c>
      <c r="F454" s="1">
        <v>45803</v>
      </c>
      <c r="G454">
        <v>5</v>
      </c>
      <c r="I454" t="s">
        <v>16353</v>
      </c>
      <c r="J454">
        <v>50009599</v>
      </c>
      <c r="K454" t="s">
        <v>267</v>
      </c>
      <c r="L454">
        <v>8</v>
      </c>
      <c r="M454">
        <v>7</v>
      </c>
      <c r="N454">
        <v>8</v>
      </c>
      <c r="P454" s="1">
        <v>45895</v>
      </c>
      <c r="Q454">
        <v>8</v>
      </c>
      <c r="R454" s="317">
        <v>47060</v>
      </c>
      <c r="S454">
        <v>25.8</v>
      </c>
      <c r="T454">
        <v>8</v>
      </c>
      <c r="U454">
        <v>21</v>
      </c>
      <c r="V454" s="317">
        <v>91138</v>
      </c>
      <c r="W454" s="317"/>
      <c r="X454" s="317"/>
      <c r="Y454" s="317"/>
    </row>
    <row r="455" spans="1:25">
      <c r="A455">
        <v>454</v>
      </c>
      <c r="B455" t="s">
        <v>14760</v>
      </c>
      <c r="C455" t="s">
        <v>14761</v>
      </c>
      <c r="D455" t="s">
        <v>93</v>
      </c>
      <c r="E455" t="s">
        <v>93</v>
      </c>
      <c r="F455" s="1">
        <v>45803</v>
      </c>
      <c r="G455">
        <v>5</v>
      </c>
      <c r="I455" t="s">
        <v>16353</v>
      </c>
      <c r="J455">
        <v>50009602</v>
      </c>
      <c r="K455" t="s">
        <v>267</v>
      </c>
      <c r="L455">
        <v>7</v>
      </c>
      <c r="M455">
        <v>7</v>
      </c>
      <c r="N455">
        <v>7</v>
      </c>
      <c r="P455" s="1">
        <v>45867</v>
      </c>
      <c r="Q455">
        <v>7</v>
      </c>
      <c r="R455" s="317">
        <v>30660</v>
      </c>
      <c r="S455">
        <v>25.7</v>
      </c>
      <c r="T455">
        <v>7</v>
      </c>
      <c r="U455">
        <v>21</v>
      </c>
      <c r="V455" s="317">
        <v>59374</v>
      </c>
      <c r="W455" s="317"/>
      <c r="X455" s="317"/>
      <c r="Y455" s="317"/>
    </row>
    <row r="456" spans="1:25">
      <c r="A456">
        <v>455</v>
      </c>
      <c r="B456" t="s">
        <v>14762</v>
      </c>
      <c r="C456" t="s">
        <v>14763</v>
      </c>
      <c r="D456" t="s">
        <v>93</v>
      </c>
      <c r="E456" t="s">
        <v>7721</v>
      </c>
      <c r="F456" s="1">
        <v>45803</v>
      </c>
      <c r="G456">
        <v>5</v>
      </c>
      <c r="I456" t="s">
        <v>16353</v>
      </c>
      <c r="J456">
        <v>50009604</v>
      </c>
      <c r="K456" t="s">
        <v>6518</v>
      </c>
      <c r="L456">
        <v>9</v>
      </c>
      <c r="M456">
        <v>7</v>
      </c>
      <c r="N456">
        <v>9</v>
      </c>
      <c r="P456" s="1">
        <v>45927</v>
      </c>
      <c r="Q456">
        <v>9</v>
      </c>
      <c r="R456" s="317">
        <v>212000</v>
      </c>
      <c r="S456">
        <v>25.1</v>
      </c>
      <c r="T456">
        <v>10</v>
      </c>
      <c r="U456">
        <v>21</v>
      </c>
      <c r="V456" s="317">
        <v>410580</v>
      </c>
      <c r="W456" s="317"/>
      <c r="X456" s="317"/>
      <c r="Y456" s="317"/>
    </row>
    <row r="457" spans="1:25">
      <c r="A457">
        <v>456</v>
      </c>
      <c r="B457" t="s">
        <v>14764</v>
      </c>
      <c r="C457" t="s">
        <v>14765</v>
      </c>
      <c r="D457" t="s">
        <v>93</v>
      </c>
      <c r="E457" t="s">
        <v>7698</v>
      </c>
      <c r="F457" s="1">
        <v>45804</v>
      </c>
      <c r="G457">
        <v>5</v>
      </c>
      <c r="I457" t="s">
        <v>16353</v>
      </c>
      <c r="J457">
        <v>50009687</v>
      </c>
      <c r="K457" t="s">
        <v>267</v>
      </c>
      <c r="L457">
        <v>8</v>
      </c>
      <c r="M457">
        <v>7</v>
      </c>
      <c r="N457">
        <v>8</v>
      </c>
      <c r="P457" s="1">
        <v>45895</v>
      </c>
      <c r="Q457">
        <v>8</v>
      </c>
      <c r="R457" s="317">
        <v>33700</v>
      </c>
      <c r="S457">
        <v>25.8</v>
      </c>
      <c r="T457">
        <v>8</v>
      </c>
      <c r="U457">
        <v>21</v>
      </c>
      <c r="V457" s="317">
        <v>65272</v>
      </c>
      <c r="W457" s="317"/>
      <c r="X457" s="317"/>
      <c r="Y457" s="317"/>
    </row>
    <row r="458" spans="1:25">
      <c r="A458">
        <v>457</v>
      </c>
      <c r="B458" t="s">
        <v>14766</v>
      </c>
      <c r="C458" t="s">
        <v>14767</v>
      </c>
      <c r="D458" t="s">
        <v>93</v>
      </c>
      <c r="E458" t="s">
        <v>9300</v>
      </c>
      <c r="F458" s="1">
        <v>45818</v>
      </c>
      <c r="G458">
        <v>6</v>
      </c>
      <c r="I458" t="s">
        <v>16353</v>
      </c>
      <c r="J458">
        <v>50012725</v>
      </c>
      <c r="K458" t="s">
        <v>6518</v>
      </c>
      <c r="L458">
        <v>8</v>
      </c>
      <c r="M458">
        <v>7</v>
      </c>
      <c r="N458">
        <v>8</v>
      </c>
      <c r="P458" s="1">
        <v>45896</v>
      </c>
      <c r="Q458">
        <v>8</v>
      </c>
      <c r="R458" s="317">
        <v>50420</v>
      </c>
      <c r="S458">
        <v>25.8</v>
      </c>
      <c r="T458">
        <v>8</v>
      </c>
      <c r="U458">
        <v>21</v>
      </c>
      <c r="V458" s="317">
        <v>127150</v>
      </c>
      <c r="W458" s="317"/>
      <c r="X458" s="317"/>
      <c r="Y458" s="317"/>
    </row>
    <row r="459" spans="1:25">
      <c r="A459">
        <v>458</v>
      </c>
      <c r="B459" t="s">
        <v>14768</v>
      </c>
      <c r="C459" t="s">
        <v>14769</v>
      </c>
      <c r="D459" t="s">
        <v>93</v>
      </c>
      <c r="E459" t="s">
        <v>7800</v>
      </c>
      <c r="F459" s="1">
        <v>45818</v>
      </c>
      <c r="G459">
        <v>6</v>
      </c>
      <c r="I459" t="s">
        <v>16353</v>
      </c>
      <c r="J459">
        <v>50012900</v>
      </c>
      <c r="K459" t="s">
        <v>6518</v>
      </c>
      <c r="L459">
        <v>9</v>
      </c>
      <c r="M459">
        <v>7</v>
      </c>
      <c r="N459">
        <v>9</v>
      </c>
      <c r="P459" s="1">
        <v>45927</v>
      </c>
      <c r="Q459">
        <v>9</v>
      </c>
      <c r="R459" s="317">
        <v>63630</v>
      </c>
      <c r="S459">
        <v>25.9</v>
      </c>
      <c r="T459">
        <v>9</v>
      </c>
      <c r="U459">
        <v>21</v>
      </c>
      <c r="V459" s="317">
        <v>117074</v>
      </c>
      <c r="W459" s="317"/>
      <c r="X459" s="317"/>
      <c r="Y459" s="317"/>
    </row>
    <row r="460" spans="1:25">
      <c r="A460">
        <v>459</v>
      </c>
      <c r="B460" t="s">
        <v>14770</v>
      </c>
      <c r="C460" t="s">
        <v>14771</v>
      </c>
      <c r="D460" t="s">
        <v>93</v>
      </c>
      <c r="E460" t="s">
        <v>7721</v>
      </c>
      <c r="F460" s="1">
        <v>45818</v>
      </c>
      <c r="G460">
        <v>6</v>
      </c>
      <c r="I460" t="s">
        <v>16353</v>
      </c>
      <c r="J460">
        <v>50012901</v>
      </c>
      <c r="K460" t="s">
        <v>6518</v>
      </c>
      <c r="L460">
        <v>8</v>
      </c>
      <c r="M460">
        <v>7</v>
      </c>
      <c r="N460">
        <v>8</v>
      </c>
      <c r="P460" s="1">
        <v>45896</v>
      </c>
      <c r="Q460">
        <v>8</v>
      </c>
      <c r="R460" s="317">
        <v>48420</v>
      </c>
      <c r="S460">
        <v>25.8</v>
      </c>
      <c r="T460">
        <v>8</v>
      </c>
      <c r="U460">
        <v>21</v>
      </c>
      <c r="V460" s="317">
        <v>93780</v>
      </c>
      <c r="W460" s="317"/>
      <c r="X460" s="317"/>
      <c r="Y460" s="317"/>
    </row>
    <row r="461" spans="1:25">
      <c r="A461">
        <v>460</v>
      </c>
      <c r="B461" t="s">
        <v>14772</v>
      </c>
      <c r="C461" t="s">
        <v>14773</v>
      </c>
      <c r="D461" t="s">
        <v>93</v>
      </c>
      <c r="E461" t="s">
        <v>7698</v>
      </c>
      <c r="F461" s="1">
        <v>45818</v>
      </c>
      <c r="G461">
        <v>6</v>
      </c>
      <c r="I461" t="s">
        <v>16353</v>
      </c>
      <c r="J461">
        <v>50012902</v>
      </c>
      <c r="K461" t="s">
        <v>6518</v>
      </c>
      <c r="L461">
        <v>7</v>
      </c>
      <c r="M461">
        <v>7</v>
      </c>
      <c r="N461">
        <v>7</v>
      </c>
      <c r="P461" s="1">
        <v>45867</v>
      </c>
      <c r="Q461">
        <v>7</v>
      </c>
      <c r="R461" s="317">
        <v>120160</v>
      </c>
      <c r="S461">
        <v>25.7</v>
      </c>
      <c r="T461">
        <v>7</v>
      </c>
      <c r="U461">
        <v>21</v>
      </c>
      <c r="V461" s="317">
        <v>227624</v>
      </c>
      <c r="W461" s="317"/>
      <c r="X461" s="317"/>
      <c r="Y461" s="317"/>
    </row>
    <row r="462" spans="1:25">
      <c r="A462">
        <v>461</v>
      </c>
      <c r="B462" t="s">
        <v>14774</v>
      </c>
      <c r="C462" t="s">
        <v>14775</v>
      </c>
      <c r="D462" t="s">
        <v>93</v>
      </c>
      <c r="E462" t="s">
        <v>7698</v>
      </c>
      <c r="F462" s="1">
        <v>45818</v>
      </c>
      <c r="G462">
        <v>6</v>
      </c>
      <c r="I462" t="s">
        <v>16353</v>
      </c>
      <c r="J462">
        <v>50012903</v>
      </c>
      <c r="K462" t="s">
        <v>6518</v>
      </c>
      <c r="L462">
        <v>8</v>
      </c>
      <c r="M462">
        <v>7</v>
      </c>
      <c r="N462">
        <v>8</v>
      </c>
      <c r="P462" s="1">
        <v>45896</v>
      </c>
      <c r="Q462">
        <v>8</v>
      </c>
      <c r="R462" s="317">
        <v>86260</v>
      </c>
      <c r="S462">
        <v>25.8</v>
      </c>
      <c r="T462">
        <v>8</v>
      </c>
      <c r="U462">
        <v>21</v>
      </c>
      <c r="V462" s="317">
        <v>167078</v>
      </c>
      <c r="W462" s="317"/>
      <c r="X462" s="317"/>
      <c r="Y462" s="317"/>
    </row>
    <row r="463" spans="1:25">
      <c r="A463">
        <v>462</v>
      </c>
      <c r="B463" t="s">
        <v>14776</v>
      </c>
      <c r="C463" t="s">
        <v>14777</v>
      </c>
      <c r="D463" t="s">
        <v>93</v>
      </c>
      <c r="E463" t="s">
        <v>7721</v>
      </c>
      <c r="F463" s="1">
        <v>45818</v>
      </c>
      <c r="G463">
        <v>6</v>
      </c>
      <c r="I463" t="s">
        <v>16353</v>
      </c>
      <c r="J463">
        <v>50012905</v>
      </c>
      <c r="K463" t="s">
        <v>6518</v>
      </c>
      <c r="L463">
        <v>8</v>
      </c>
      <c r="M463">
        <v>7</v>
      </c>
      <c r="N463">
        <v>8</v>
      </c>
      <c r="P463" s="1">
        <v>45896</v>
      </c>
      <c r="Q463">
        <v>8</v>
      </c>
      <c r="R463" s="317">
        <v>52100</v>
      </c>
      <c r="S463">
        <v>25.8</v>
      </c>
      <c r="T463">
        <v>8</v>
      </c>
      <c r="U463">
        <v>21</v>
      </c>
      <c r="V463" s="317">
        <v>100907</v>
      </c>
      <c r="W463" s="317"/>
      <c r="X463" s="317"/>
      <c r="Y463" s="317"/>
    </row>
    <row r="464" spans="1:25">
      <c r="A464">
        <v>463</v>
      </c>
      <c r="B464" t="s">
        <v>14778</v>
      </c>
      <c r="C464" t="s">
        <v>14779</v>
      </c>
      <c r="D464" t="s">
        <v>93</v>
      </c>
      <c r="E464" t="s">
        <v>93</v>
      </c>
      <c r="F464" s="1">
        <v>45818</v>
      </c>
      <c r="G464">
        <v>6</v>
      </c>
      <c r="I464" t="s">
        <v>16353</v>
      </c>
      <c r="J464">
        <v>50012906</v>
      </c>
      <c r="K464" t="s">
        <v>6518</v>
      </c>
      <c r="L464">
        <v>9</v>
      </c>
      <c r="M464">
        <v>7</v>
      </c>
      <c r="N464">
        <v>9</v>
      </c>
      <c r="P464" s="1">
        <v>45927</v>
      </c>
      <c r="Q464">
        <v>9</v>
      </c>
      <c r="R464" s="317">
        <v>91960</v>
      </c>
      <c r="S464">
        <v>25.9</v>
      </c>
      <c r="T464">
        <v>9</v>
      </c>
      <c r="U464">
        <v>21</v>
      </c>
      <c r="V464" s="317">
        <v>178122</v>
      </c>
      <c r="W464" s="317"/>
      <c r="X464" s="317"/>
      <c r="Y464" s="317"/>
    </row>
    <row r="465" spans="1:25">
      <c r="A465">
        <v>464</v>
      </c>
      <c r="B465" t="s">
        <v>14780</v>
      </c>
      <c r="C465" t="s">
        <v>14781</v>
      </c>
      <c r="D465" t="s">
        <v>93</v>
      </c>
      <c r="E465" t="s">
        <v>93</v>
      </c>
      <c r="F465" s="1">
        <v>45818</v>
      </c>
      <c r="G465">
        <v>6</v>
      </c>
      <c r="I465" t="s">
        <v>16353</v>
      </c>
      <c r="J465">
        <v>50012911</v>
      </c>
      <c r="K465" t="s">
        <v>267</v>
      </c>
      <c r="L465">
        <v>10</v>
      </c>
      <c r="M465">
        <v>7</v>
      </c>
      <c r="N465">
        <v>10</v>
      </c>
      <c r="P465" s="1">
        <v>45957</v>
      </c>
      <c r="Q465">
        <v>10</v>
      </c>
      <c r="R465" s="317">
        <v>65650</v>
      </c>
      <c r="S465">
        <v>25.1</v>
      </c>
      <c r="T465">
        <v>10</v>
      </c>
      <c r="U465">
        <v>21</v>
      </c>
      <c r="V465" s="317">
        <v>106253</v>
      </c>
      <c r="W465" s="317"/>
      <c r="X465" s="317"/>
      <c r="Y465" s="317"/>
    </row>
    <row r="466" spans="1:25">
      <c r="A466">
        <v>465</v>
      </c>
      <c r="B466" t="s">
        <v>14782</v>
      </c>
      <c r="C466" t="s">
        <v>14783</v>
      </c>
      <c r="D466" t="s">
        <v>93</v>
      </c>
      <c r="E466" t="s">
        <v>7721</v>
      </c>
      <c r="F466" s="1">
        <v>45818</v>
      </c>
      <c r="G466">
        <v>6</v>
      </c>
      <c r="I466" t="s">
        <v>16353</v>
      </c>
      <c r="J466">
        <v>50012912</v>
      </c>
      <c r="K466" t="s">
        <v>6518</v>
      </c>
      <c r="L466">
        <v>8</v>
      </c>
      <c r="M466">
        <v>7</v>
      </c>
      <c r="N466">
        <v>8</v>
      </c>
      <c r="P466" s="1">
        <v>45896</v>
      </c>
      <c r="Q466">
        <v>8</v>
      </c>
      <c r="R466" s="317">
        <v>50110</v>
      </c>
      <c r="S466">
        <v>25.8</v>
      </c>
      <c r="T466">
        <v>8</v>
      </c>
      <c r="U466">
        <v>21</v>
      </c>
      <c r="V466" s="317">
        <v>97043</v>
      </c>
      <c r="W466" s="317"/>
      <c r="X466" s="317"/>
      <c r="Y466" s="317"/>
    </row>
    <row r="467" spans="1:25">
      <c r="A467">
        <v>466</v>
      </c>
      <c r="B467" t="s">
        <v>14784</v>
      </c>
      <c r="C467" t="s">
        <v>14785</v>
      </c>
      <c r="D467" t="s">
        <v>93</v>
      </c>
      <c r="E467" t="s">
        <v>7721</v>
      </c>
      <c r="F467" s="1">
        <v>45818</v>
      </c>
      <c r="G467">
        <v>6</v>
      </c>
      <c r="I467" t="s">
        <v>16353</v>
      </c>
      <c r="J467">
        <v>50012916</v>
      </c>
      <c r="K467" t="s">
        <v>267</v>
      </c>
      <c r="L467">
        <v>9</v>
      </c>
      <c r="M467">
        <v>7</v>
      </c>
      <c r="N467">
        <v>9</v>
      </c>
      <c r="P467" s="1">
        <v>45927</v>
      </c>
      <c r="Q467">
        <v>9</v>
      </c>
      <c r="R467" s="317">
        <v>116860</v>
      </c>
      <c r="S467">
        <v>25.9</v>
      </c>
      <c r="T467">
        <v>9</v>
      </c>
      <c r="U467">
        <v>21</v>
      </c>
      <c r="V467" s="317">
        <v>224611</v>
      </c>
      <c r="W467" s="317"/>
      <c r="X467" s="317"/>
      <c r="Y467" s="317"/>
    </row>
    <row r="468" spans="1:25">
      <c r="A468">
        <v>467</v>
      </c>
      <c r="B468" t="s">
        <v>14786</v>
      </c>
      <c r="C468" t="s">
        <v>14787</v>
      </c>
      <c r="D468" t="s">
        <v>93</v>
      </c>
      <c r="E468" t="s">
        <v>7800</v>
      </c>
      <c r="F468" s="1">
        <v>45818</v>
      </c>
      <c r="G468">
        <v>6</v>
      </c>
      <c r="I468" t="s">
        <v>16353</v>
      </c>
      <c r="J468">
        <v>50012918</v>
      </c>
      <c r="K468" t="s">
        <v>6518</v>
      </c>
      <c r="L468">
        <v>9</v>
      </c>
      <c r="M468">
        <v>7</v>
      </c>
      <c r="N468">
        <v>9</v>
      </c>
      <c r="P468" s="1">
        <v>45927</v>
      </c>
      <c r="Q468">
        <v>9</v>
      </c>
      <c r="R468" s="317">
        <v>223840</v>
      </c>
      <c r="S468">
        <v>25.9</v>
      </c>
      <c r="T468">
        <v>9</v>
      </c>
      <c r="U468">
        <v>21</v>
      </c>
      <c r="V468" s="317">
        <v>433558</v>
      </c>
      <c r="W468" s="317"/>
      <c r="X468" s="317"/>
      <c r="Y468" s="317"/>
    </row>
    <row r="469" spans="1:25">
      <c r="A469">
        <v>468</v>
      </c>
      <c r="B469" t="s">
        <v>14788</v>
      </c>
      <c r="C469" t="s">
        <v>14789</v>
      </c>
      <c r="D469" t="s">
        <v>93</v>
      </c>
      <c r="E469" t="s">
        <v>7800</v>
      </c>
      <c r="F469" s="1">
        <v>45818</v>
      </c>
      <c r="G469">
        <v>6</v>
      </c>
      <c r="I469" t="s">
        <v>16353</v>
      </c>
      <c r="J469">
        <v>50012920</v>
      </c>
      <c r="K469" t="s">
        <v>6518</v>
      </c>
      <c r="L469">
        <v>8</v>
      </c>
      <c r="M469">
        <v>7</v>
      </c>
      <c r="N469">
        <v>8</v>
      </c>
      <c r="P469" s="1">
        <v>45896</v>
      </c>
      <c r="Q469">
        <v>8</v>
      </c>
      <c r="R469" s="317">
        <v>35340</v>
      </c>
      <c r="S469">
        <v>25.8</v>
      </c>
      <c r="T469">
        <v>8</v>
      </c>
      <c r="U469">
        <v>21</v>
      </c>
      <c r="V469" s="317">
        <v>68436</v>
      </c>
      <c r="W469" s="317"/>
      <c r="X469" s="317"/>
      <c r="Y469" s="317"/>
    </row>
    <row r="470" spans="1:25">
      <c r="A470">
        <v>469</v>
      </c>
      <c r="B470" t="s">
        <v>14790</v>
      </c>
      <c r="C470" t="s">
        <v>14791</v>
      </c>
      <c r="D470" t="s">
        <v>93</v>
      </c>
      <c r="E470" t="s">
        <v>7800</v>
      </c>
      <c r="F470" s="1">
        <v>45819</v>
      </c>
      <c r="G470">
        <v>6</v>
      </c>
      <c r="I470" t="s">
        <v>16353</v>
      </c>
      <c r="J470">
        <v>50012983</v>
      </c>
      <c r="K470" t="s">
        <v>267</v>
      </c>
      <c r="L470">
        <v>10</v>
      </c>
      <c r="M470">
        <v>7</v>
      </c>
      <c r="N470">
        <v>10</v>
      </c>
      <c r="P470" s="1">
        <v>45957</v>
      </c>
      <c r="Q470">
        <v>10</v>
      </c>
      <c r="R470" s="317">
        <v>49400</v>
      </c>
      <c r="S470">
        <v>25.1</v>
      </c>
      <c r="T470">
        <v>10</v>
      </c>
      <c r="U470">
        <v>21</v>
      </c>
      <c r="V470" s="317">
        <v>95670</v>
      </c>
      <c r="W470" s="317"/>
      <c r="X470" s="317"/>
      <c r="Y470" s="317"/>
    </row>
    <row r="471" spans="1:25">
      <c r="A471">
        <v>470</v>
      </c>
      <c r="B471" t="s">
        <v>14792</v>
      </c>
      <c r="C471" t="s">
        <v>8474</v>
      </c>
      <c r="D471" t="s">
        <v>93</v>
      </c>
      <c r="E471" t="s">
        <v>93</v>
      </c>
      <c r="F471" s="1">
        <v>45819</v>
      </c>
      <c r="G471">
        <v>6</v>
      </c>
      <c r="I471" t="s">
        <v>16353</v>
      </c>
      <c r="J471">
        <v>50012987</v>
      </c>
      <c r="K471" t="s">
        <v>6518</v>
      </c>
      <c r="L471">
        <v>8</v>
      </c>
      <c r="M471">
        <v>7</v>
      </c>
      <c r="N471">
        <v>8</v>
      </c>
      <c r="P471" s="1">
        <v>45896</v>
      </c>
      <c r="Q471">
        <v>8</v>
      </c>
      <c r="R471" s="317">
        <v>54820</v>
      </c>
      <c r="S471">
        <v>25.8</v>
      </c>
      <c r="T471">
        <v>8</v>
      </c>
      <c r="U471">
        <v>21</v>
      </c>
      <c r="V471" s="317">
        <v>106191</v>
      </c>
      <c r="W471" s="317"/>
      <c r="X471" s="317"/>
      <c r="Y471" s="317"/>
    </row>
    <row r="472" spans="1:25">
      <c r="A472">
        <v>471</v>
      </c>
      <c r="B472" t="s">
        <v>14793</v>
      </c>
      <c r="C472" t="s">
        <v>14794</v>
      </c>
      <c r="D472" t="s">
        <v>93</v>
      </c>
      <c r="E472" t="s">
        <v>7721</v>
      </c>
      <c r="F472" s="1">
        <v>45819</v>
      </c>
      <c r="G472">
        <v>6</v>
      </c>
      <c r="I472" t="s">
        <v>16353</v>
      </c>
      <c r="J472">
        <v>50012996</v>
      </c>
      <c r="K472" t="s">
        <v>6518</v>
      </c>
      <c r="L472">
        <v>8</v>
      </c>
      <c r="M472">
        <v>7</v>
      </c>
      <c r="N472">
        <v>8</v>
      </c>
      <c r="P472" s="1">
        <v>45896</v>
      </c>
      <c r="Q472">
        <v>8</v>
      </c>
      <c r="R472" s="317">
        <v>72500</v>
      </c>
      <c r="S472">
        <v>25.8</v>
      </c>
      <c r="T472">
        <v>8</v>
      </c>
      <c r="U472">
        <v>21</v>
      </c>
      <c r="V472" s="317">
        <v>140414</v>
      </c>
      <c r="W472" s="317"/>
      <c r="X472" s="317"/>
      <c r="Y472" s="317"/>
    </row>
    <row r="473" spans="1:25">
      <c r="A473">
        <v>472</v>
      </c>
      <c r="B473" t="s">
        <v>14795</v>
      </c>
      <c r="C473" t="s">
        <v>14796</v>
      </c>
      <c r="D473" t="s">
        <v>93</v>
      </c>
      <c r="E473" t="s">
        <v>7800</v>
      </c>
      <c r="F473" s="1">
        <v>45819</v>
      </c>
      <c r="G473">
        <v>6</v>
      </c>
      <c r="I473" t="s">
        <v>16353</v>
      </c>
      <c r="J473">
        <v>50012997</v>
      </c>
      <c r="K473" t="s">
        <v>267</v>
      </c>
      <c r="L473">
        <v>7</v>
      </c>
      <c r="M473">
        <v>7</v>
      </c>
      <c r="N473">
        <v>7</v>
      </c>
      <c r="P473" s="1">
        <v>45867</v>
      </c>
      <c r="Q473">
        <v>7</v>
      </c>
      <c r="R473" s="317">
        <v>43360</v>
      </c>
      <c r="S473">
        <v>25.8</v>
      </c>
      <c r="T473">
        <v>8</v>
      </c>
      <c r="U473">
        <v>21</v>
      </c>
      <c r="V473" s="317">
        <v>83966</v>
      </c>
      <c r="W473" s="317"/>
      <c r="X473" s="317"/>
      <c r="Y473" s="317"/>
    </row>
    <row r="474" spans="1:25">
      <c r="A474">
        <v>473</v>
      </c>
      <c r="B474" t="s">
        <v>14797</v>
      </c>
      <c r="C474" t="s">
        <v>14798</v>
      </c>
      <c r="D474" t="s">
        <v>93</v>
      </c>
      <c r="E474" t="s">
        <v>7800</v>
      </c>
      <c r="F474" s="1">
        <v>45819</v>
      </c>
      <c r="G474">
        <v>6</v>
      </c>
      <c r="I474" t="s">
        <v>16353</v>
      </c>
      <c r="J474">
        <v>50012998</v>
      </c>
      <c r="K474" t="s">
        <v>6518</v>
      </c>
      <c r="L474">
        <v>11</v>
      </c>
      <c r="M474">
        <v>7</v>
      </c>
      <c r="N474">
        <v>11</v>
      </c>
      <c r="P474" s="1">
        <v>45991</v>
      </c>
      <c r="Q474">
        <v>11</v>
      </c>
      <c r="R474" s="317">
        <v>161235</v>
      </c>
      <c r="S474">
        <v>25.11</v>
      </c>
      <c r="T474">
        <v>11</v>
      </c>
      <c r="U474">
        <v>21</v>
      </c>
      <c r="V474" s="317">
        <v>296340</v>
      </c>
      <c r="W474" s="317"/>
      <c r="X474" s="317"/>
      <c r="Y474" s="317"/>
    </row>
    <row r="475" spans="1:25">
      <c r="A475">
        <v>474</v>
      </c>
      <c r="B475" t="s">
        <v>14799</v>
      </c>
      <c r="C475" t="s">
        <v>8207</v>
      </c>
      <c r="D475" t="s">
        <v>93</v>
      </c>
      <c r="E475" t="s">
        <v>7883</v>
      </c>
      <c r="F475" s="1">
        <v>45819</v>
      </c>
      <c r="G475">
        <v>6</v>
      </c>
      <c r="I475" t="s">
        <v>16353</v>
      </c>
      <c r="J475">
        <v>50012999</v>
      </c>
      <c r="K475" t="s">
        <v>6518</v>
      </c>
      <c r="L475">
        <v>9</v>
      </c>
      <c r="M475">
        <v>7</v>
      </c>
      <c r="N475">
        <v>9</v>
      </c>
      <c r="P475" s="1">
        <v>45927</v>
      </c>
      <c r="Q475">
        <v>9</v>
      </c>
      <c r="R475" s="317">
        <v>38020</v>
      </c>
      <c r="S475">
        <v>25.9</v>
      </c>
      <c r="T475">
        <v>9</v>
      </c>
      <c r="U475">
        <v>21</v>
      </c>
      <c r="V475" s="317">
        <v>73627</v>
      </c>
      <c r="W475" s="317"/>
      <c r="X475" s="317"/>
      <c r="Y475" s="317"/>
    </row>
    <row r="476" spans="1:25">
      <c r="A476">
        <v>475</v>
      </c>
      <c r="B476" t="s">
        <v>14800</v>
      </c>
      <c r="C476" t="s">
        <v>14801</v>
      </c>
      <c r="D476" t="s">
        <v>93</v>
      </c>
      <c r="E476" t="s">
        <v>7698</v>
      </c>
      <c r="F476" s="1">
        <v>45819</v>
      </c>
      <c r="G476">
        <v>6</v>
      </c>
      <c r="I476" t="s">
        <v>16353</v>
      </c>
      <c r="J476">
        <v>50013000</v>
      </c>
      <c r="K476" t="s">
        <v>6518</v>
      </c>
      <c r="L476">
        <v>8</v>
      </c>
      <c r="M476">
        <v>7</v>
      </c>
      <c r="N476">
        <v>8</v>
      </c>
      <c r="P476" s="1">
        <v>45896</v>
      </c>
      <c r="Q476">
        <v>8</v>
      </c>
      <c r="R476" s="317">
        <v>86620</v>
      </c>
      <c r="S476">
        <v>25.8</v>
      </c>
      <c r="T476">
        <v>8</v>
      </c>
      <c r="U476">
        <v>21</v>
      </c>
      <c r="V476" s="317">
        <v>167785</v>
      </c>
      <c r="W476" s="317"/>
      <c r="X476" s="317"/>
      <c r="Y476" s="317"/>
    </row>
    <row r="477" spans="1:25">
      <c r="A477">
        <v>476</v>
      </c>
      <c r="B477" t="s">
        <v>14802</v>
      </c>
      <c r="C477" t="s">
        <v>14803</v>
      </c>
      <c r="D477" t="s">
        <v>93</v>
      </c>
      <c r="E477" t="s">
        <v>93</v>
      </c>
      <c r="F477" s="1">
        <v>45819</v>
      </c>
      <c r="G477">
        <v>6</v>
      </c>
      <c r="I477" t="s">
        <v>16353</v>
      </c>
      <c r="J477">
        <v>50013016</v>
      </c>
      <c r="K477" t="s">
        <v>267</v>
      </c>
      <c r="L477">
        <v>9</v>
      </c>
      <c r="M477">
        <v>7</v>
      </c>
      <c r="N477">
        <v>9</v>
      </c>
      <c r="P477" s="1">
        <v>45927</v>
      </c>
      <c r="Q477">
        <v>9</v>
      </c>
      <c r="R477" s="317">
        <v>54730</v>
      </c>
      <c r="S477">
        <v>25.9</v>
      </c>
      <c r="T477">
        <v>9</v>
      </c>
      <c r="U477">
        <v>21</v>
      </c>
      <c r="V477" s="317">
        <v>105295</v>
      </c>
      <c r="W477" s="317"/>
      <c r="X477" s="317"/>
      <c r="Y477" s="317"/>
    </row>
    <row r="478" spans="1:25">
      <c r="A478">
        <v>477</v>
      </c>
      <c r="B478" t="s">
        <v>14804</v>
      </c>
      <c r="C478" t="s">
        <v>14805</v>
      </c>
      <c r="D478" t="s">
        <v>93</v>
      </c>
      <c r="E478" t="s">
        <v>7721</v>
      </c>
      <c r="F478" s="1">
        <v>45819</v>
      </c>
      <c r="G478">
        <v>6</v>
      </c>
      <c r="I478" t="s">
        <v>16353</v>
      </c>
      <c r="J478">
        <v>50013025</v>
      </c>
      <c r="K478" t="s">
        <v>6518</v>
      </c>
      <c r="L478">
        <v>8</v>
      </c>
      <c r="M478">
        <v>7</v>
      </c>
      <c r="N478">
        <v>8</v>
      </c>
      <c r="P478" s="1">
        <v>45896</v>
      </c>
      <c r="Q478">
        <v>8</v>
      </c>
      <c r="R478" s="317">
        <v>55480</v>
      </c>
      <c r="S478">
        <v>25.8</v>
      </c>
      <c r="T478">
        <v>8</v>
      </c>
      <c r="U478">
        <v>21</v>
      </c>
      <c r="V478" s="317">
        <v>107466</v>
      </c>
      <c r="W478" s="317"/>
      <c r="X478" s="317"/>
      <c r="Y478" s="317"/>
    </row>
    <row r="479" spans="1:25">
      <c r="A479">
        <v>478</v>
      </c>
      <c r="B479" t="s">
        <v>14806</v>
      </c>
      <c r="C479" t="s">
        <v>14807</v>
      </c>
      <c r="D479" t="s">
        <v>93</v>
      </c>
      <c r="E479" t="s">
        <v>7698</v>
      </c>
      <c r="F479" s="1">
        <v>45819</v>
      </c>
      <c r="G479">
        <v>6</v>
      </c>
      <c r="I479" t="s">
        <v>16353</v>
      </c>
      <c r="J479">
        <v>50013029</v>
      </c>
      <c r="K479" t="s">
        <v>267</v>
      </c>
      <c r="L479">
        <v>11</v>
      </c>
      <c r="M479">
        <v>7</v>
      </c>
      <c r="N479">
        <v>10</v>
      </c>
      <c r="P479" s="1">
        <v>45991</v>
      </c>
      <c r="Q479">
        <v>11</v>
      </c>
      <c r="R479" s="317">
        <v>32660</v>
      </c>
      <c r="S479">
        <v>25.11</v>
      </c>
      <c r="T479">
        <v>11</v>
      </c>
      <c r="U479">
        <v>21</v>
      </c>
      <c r="V479" s="317">
        <v>63245</v>
      </c>
      <c r="W479" s="317"/>
      <c r="X479" s="317"/>
      <c r="Y479" s="317"/>
    </row>
    <row r="480" spans="1:25">
      <c r="A480">
        <v>479</v>
      </c>
      <c r="B480" t="s">
        <v>14808</v>
      </c>
      <c r="C480" t="s">
        <v>14809</v>
      </c>
      <c r="D480" t="s">
        <v>93</v>
      </c>
      <c r="E480" t="s">
        <v>7721</v>
      </c>
      <c r="F480" s="1">
        <v>45819</v>
      </c>
      <c r="G480">
        <v>6</v>
      </c>
      <c r="I480" t="s">
        <v>16353</v>
      </c>
      <c r="J480">
        <v>50013041</v>
      </c>
      <c r="K480" t="s">
        <v>267</v>
      </c>
      <c r="L480">
        <v>1</v>
      </c>
      <c r="M480">
        <v>7</v>
      </c>
      <c r="N480">
        <v>1</v>
      </c>
      <c r="P480" s="1">
        <v>46053</v>
      </c>
      <c r="Q480">
        <v>1</v>
      </c>
      <c r="R480" s="317">
        <v>74810</v>
      </c>
      <c r="S480">
        <v>26.1</v>
      </c>
      <c r="T480">
        <v>1</v>
      </c>
      <c r="U480">
        <v>21</v>
      </c>
      <c r="V480" s="317">
        <v>201899</v>
      </c>
      <c r="W480" s="317"/>
      <c r="X480" s="317"/>
      <c r="Y480" s="317"/>
    </row>
    <row r="481" spans="1:25">
      <c r="A481">
        <v>480</v>
      </c>
      <c r="B481" t="s">
        <v>14810</v>
      </c>
      <c r="C481" t="s">
        <v>14811</v>
      </c>
      <c r="D481" t="s">
        <v>93</v>
      </c>
      <c r="E481" t="s">
        <v>7690</v>
      </c>
      <c r="F481" s="1">
        <v>45819</v>
      </c>
      <c r="G481">
        <v>6</v>
      </c>
      <c r="I481" t="s">
        <v>16353</v>
      </c>
      <c r="J481">
        <v>50013064</v>
      </c>
      <c r="K481" t="s">
        <v>6518</v>
      </c>
      <c r="L481">
        <v>10</v>
      </c>
      <c r="M481">
        <v>7</v>
      </c>
      <c r="N481">
        <v>10</v>
      </c>
      <c r="P481" s="1">
        <v>45957</v>
      </c>
      <c r="Q481">
        <v>10</v>
      </c>
      <c r="R481" s="317">
        <v>139030</v>
      </c>
      <c r="S481">
        <v>25.1</v>
      </c>
      <c r="T481">
        <v>10</v>
      </c>
      <c r="U481">
        <v>21</v>
      </c>
      <c r="V481" s="317">
        <v>220995</v>
      </c>
      <c r="W481" s="317"/>
      <c r="X481" s="317"/>
      <c r="Y481" s="317"/>
    </row>
    <row r="482" spans="1:25">
      <c r="A482">
        <v>481</v>
      </c>
      <c r="B482" t="s">
        <v>14812</v>
      </c>
      <c r="C482" t="s">
        <v>14813</v>
      </c>
      <c r="D482" t="s">
        <v>93</v>
      </c>
      <c r="E482" t="s">
        <v>7883</v>
      </c>
      <c r="F482" s="1">
        <v>45819</v>
      </c>
      <c r="G482">
        <v>6</v>
      </c>
      <c r="I482" t="s">
        <v>16353</v>
      </c>
      <c r="J482">
        <v>50013066</v>
      </c>
      <c r="K482" t="s">
        <v>267</v>
      </c>
      <c r="L482">
        <v>11</v>
      </c>
      <c r="M482">
        <v>7</v>
      </c>
      <c r="N482">
        <v>10</v>
      </c>
      <c r="P482" s="1">
        <v>45991</v>
      </c>
      <c r="Q482">
        <v>11</v>
      </c>
      <c r="R482" s="317">
        <v>176940</v>
      </c>
      <c r="S482">
        <v>25.11</v>
      </c>
      <c r="T482">
        <v>11</v>
      </c>
      <c r="U482">
        <v>21</v>
      </c>
      <c r="V482" s="317">
        <v>341040</v>
      </c>
      <c r="W482" s="317"/>
      <c r="X482" s="317"/>
      <c r="Y482" s="317"/>
    </row>
    <row r="483" spans="1:25">
      <c r="A483">
        <v>482</v>
      </c>
      <c r="B483" t="s">
        <v>14814</v>
      </c>
      <c r="C483" t="s">
        <v>14815</v>
      </c>
      <c r="D483" t="s">
        <v>93</v>
      </c>
      <c r="E483" t="s">
        <v>6259</v>
      </c>
      <c r="F483" s="1">
        <v>45819</v>
      </c>
      <c r="G483">
        <v>6</v>
      </c>
      <c r="I483" t="s">
        <v>16353</v>
      </c>
      <c r="J483">
        <v>50013068</v>
      </c>
      <c r="K483" t="s">
        <v>267</v>
      </c>
      <c r="L483">
        <v>10</v>
      </c>
      <c r="M483">
        <v>7</v>
      </c>
      <c r="N483">
        <v>10</v>
      </c>
      <c r="P483" s="1">
        <v>45957</v>
      </c>
      <c r="Q483">
        <v>10</v>
      </c>
      <c r="R483" s="317">
        <v>37340</v>
      </c>
      <c r="S483">
        <v>25.1</v>
      </c>
      <c r="T483">
        <v>10</v>
      </c>
      <c r="U483">
        <v>21</v>
      </c>
      <c r="V483" s="317">
        <v>72308</v>
      </c>
      <c r="W483" s="317"/>
      <c r="X483" s="317"/>
      <c r="Y483" s="317"/>
    </row>
    <row r="484" spans="1:25">
      <c r="A484">
        <v>483</v>
      </c>
      <c r="B484" t="s">
        <v>14816</v>
      </c>
      <c r="C484" t="s">
        <v>14817</v>
      </c>
      <c r="D484" t="s">
        <v>93</v>
      </c>
      <c r="E484" t="s">
        <v>7704</v>
      </c>
      <c r="F484" s="1">
        <v>45819</v>
      </c>
      <c r="G484">
        <v>6</v>
      </c>
      <c r="I484" t="s">
        <v>16353</v>
      </c>
      <c r="J484">
        <v>50013069</v>
      </c>
      <c r="K484" t="s">
        <v>6518</v>
      </c>
      <c r="L484">
        <v>9</v>
      </c>
      <c r="M484">
        <v>7</v>
      </c>
      <c r="N484">
        <v>9</v>
      </c>
      <c r="P484" s="1">
        <v>45927</v>
      </c>
      <c r="Q484">
        <v>9</v>
      </c>
      <c r="R484" s="317">
        <v>70800</v>
      </c>
      <c r="S484">
        <v>25.1</v>
      </c>
      <c r="T484">
        <v>10</v>
      </c>
      <c r="U484">
        <v>21</v>
      </c>
      <c r="V484" s="317">
        <v>137111</v>
      </c>
      <c r="W484" s="317"/>
      <c r="X484" s="317"/>
      <c r="Y484" s="317"/>
    </row>
    <row r="485" spans="1:25">
      <c r="A485">
        <v>484</v>
      </c>
      <c r="B485" t="s">
        <v>14818</v>
      </c>
      <c r="C485" t="s">
        <v>14819</v>
      </c>
      <c r="D485" t="s">
        <v>93</v>
      </c>
      <c r="E485" t="s">
        <v>7690</v>
      </c>
      <c r="F485" s="1">
        <v>45819</v>
      </c>
      <c r="G485">
        <v>6</v>
      </c>
      <c r="I485" t="s">
        <v>16353</v>
      </c>
      <c r="J485">
        <v>50013070</v>
      </c>
      <c r="K485" t="s">
        <v>6518</v>
      </c>
      <c r="L485">
        <v>9</v>
      </c>
      <c r="M485">
        <v>7</v>
      </c>
      <c r="N485">
        <v>9</v>
      </c>
      <c r="P485" s="1">
        <v>45927</v>
      </c>
      <c r="Q485">
        <v>9</v>
      </c>
      <c r="R485" s="317">
        <v>49080</v>
      </c>
      <c r="S485">
        <v>25.9</v>
      </c>
      <c r="T485">
        <v>9</v>
      </c>
      <c r="U485">
        <v>21</v>
      </c>
      <c r="V485" s="317">
        <v>95055</v>
      </c>
      <c r="W485" s="317"/>
      <c r="X485" s="317"/>
      <c r="Y485" s="317"/>
    </row>
    <row r="486" spans="1:25">
      <c r="A486">
        <v>485</v>
      </c>
      <c r="B486" t="s">
        <v>14820</v>
      </c>
      <c r="C486" t="s">
        <v>14821</v>
      </c>
      <c r="D486" t="s">
        <v>93</v>
      </c>
      <c r="E486" t="s">
        <v>7862</v>
      </c>
      <c r="F486" s="1">
        <v>45819</v>
      </c>
      <c r="G486">
        <v>6</v>
      </c>
      <c r="I486" t="s">
        <v>16353</v>
      </c>
      <c r="J486">
        <v>50013071</v>
      </c>
      <c r="K486" t="s">
        <v>6518</v>
      </c>
      <c r="L486">
        <v>9</v>
      </c>
      <c r="M486">
        <v>7</v>
      </c>
      <c r="N486">
        <v>9</v>
      </c>
      <c r="P486" s="1">
        <v>45927</v>
      </c>
      <c r="Q486">
        <v>9</v>
      </c>
      <c r="R486" s="317">
        <v>44040</v>
      </c>
      <c r="S486">
        <v>25.9</v>
      </c>
      <c r="T486">
        <v>9</v>
      </c>
      <c r="U486">
        <v>21</v>
      </c>
      <c r="V486" s="317">
        <v>85285</v>
      </c>
      <c r="W486" s="317"/>
      <c r="X486" s="317"/>
      <c r="Y486" s="317"/>
    </row>
    <row r="487" spans="1:25">
      <c r="A487">
        <v>486</v>
      </c>
      <c r="B487" t="s">
        <v>14822</v>
      </c>
      <c r="C487" t="s">
        <v>14823</v>
      </c>
      <c r="D487" t="s">
        <v>93</v>
      </c>
      <c r="E487" t="s">
        <v>7769</v>
      </c>
      <c r="F487" s="1">
        <v>45819</v>
      </c>
      <c r="G487">
        <v>6</v>
      </c>
      <c r="I487" t="s">
        <v>16353</v>
      </c>
      <c r="J487">
        <v>50013074</v>
      </c>
      <c r="K487" t="s">
        <v>6518</v>
      </c>
      <c r="L487">
        <v>9</v>
      </c>
      <c r="M487">
        <v>7</v>
      </c>
      <c r="N487">
        <v>9</v>
      </c>
      <c r="P487" s="1">
        <v>45927</v>
      </c>
      <c r="Q487">
        <v>9</v>
      </c>
      <c r="R487" s="317">
        <v>50400</v>
      </c>
      <c r="S487">
        <v>25.1</v>
      </c>
      <c r="T487">
        <v>10</v>
      </c>
      <c r="U487">
        <v>21</v>
      </c>
      <c r="V487" s="317">
        <v>97605</v>
      </c>
      <c r="W487" s="317"/>
      <c r="X487" s="317"/>
      <c r="Y487" s="317"/>
    </row>
    <row r="488" spans="1:25">
      <c r="A488">
        <v>487</v>
      </c>
      <c r="B488" t="s">
        <v>14824</v>
      </c>
      <c r="C488" t="s">
        <v>14825</v>
      </c>
      <c r="D488" t="s">
        <v>93</v>
      </c>
      <c r="E488" t="s">
        <v>7690</v>
      </c>
      <c r="F488" s="1">
        <v>45819</v>
      </c>
      <c r="G488">
        <v>6</v>
      </c>
      <c r="I488" t="s">
        <v>16353</v>
      </c>
      <c r="J488">
        <v>50013078</v>
      </c>
      <c r="K488" t="s">
        <v>267</v>
      </c>
      <c r="L488">
        <v>10</v>
      </c>
      <c r="M488">
        <v>7</v>
      </c>
      <c r="N488">
        <v>10</v>
      </c>
      <c r="P488" s="1">
        <v>45957</v>
      </c>
      <c r="Q488">
        <v>10</v>
      </c>
      <c r="R488" s="317">
        <v>146800</v>
      </c>
      <c r="S488">
        <v>25.1</v>
      </c>
      <c r="T488">
        <v>10</v>
      </c>
      <c r="U488">
        <v>21</v>
      </c>
      <c r="V488" s="317">
        <v>284321</v>
      </c>
      <c r="W488" s="317"/>
      <c r="X488" s="317"/>
      <c r="Y488" s="317"/>
    </row>
    <row r="489" spans="1:25">
      <c r="A489">
        <v>488</v>
      </c>
      <c r="B489" t="s">
        <v>14826</v>
      </c>
      <c r="C489" t="s">
        <v>14827</v>
      </c>
      <c r="D489" t="s">
        <v>93</v>
      </c>
      <c r="E489" t="s">
        <v>7690</v>
      </c>
      <c r="F489" s="1">
        <v>45819</v>
      </c>
      <c r="G489">
        <v>6</v>
      </c>
      <c r="I489" t="s">
        <v>16353</v>
      </c>
      <c r="J489">
        <v>50013080</v>
      </c>
      <c r="K489" t="s">
        <v>6518</v>
      </c>
      <c r="L489">
        <v>9</v>
      </c>
      <c r="M489">
        <v>7</v>
      </c>
      <c r="N489">
        <v>9</v>
      </c>
      <c r="P489" s="1">
        <v>45927</v>
      </c>
      <c r="Q489">
        <v>9</v>
      </c>
      <c r="R489" s="317">
        <v>49740</v>
      </c>
      <c r="S489">
        <v>25.1</v>
      </c>
      <c r="T489">
        <v>10</v>
      </c>
      <c r="U489">
        <v>21</v>
      </c>
      <c r="V489" s="317">
        <v>96330</v>
      </c>
      <c r="W489" s="317"/>
      <c r="X489" s="317"/>
      <c r="Y489" s="317"/>
    </row>
    <row r="490" spans="1:25">
      <c r="A490">
        <v>489</v>
      </c>
      <c r="B490" t="s">
        <v>14828</v>
      </c>
      <c r="C490" t="s">
        <v>14829</v>
      </c>
      <c r="D490" t="s">
        <v>93</v>
      </c>
      <c r="E490" t="s">
        <v>7769</v>
      </c>
      <c r="F490" s="1">
        <v>45819</v>
      </c>
      <c r="G490">
        <v>6</v>
      </c>
      <c r="I490" t="s">
        <v>16353</v>
      </c>
      <c r="J490">
        <v>50013083</v>
      </c>
      <c r="K490" t="s">
        <v>267</v>
      </c>
      <c r="L490">
        <v>10</v>
      </c>
      <c r="M490">
        <v>7</v>
      </c>
      <c r="N490">
        <v>10</v>
      </c>
      <c r="P490" s="1">
        <v>45957</v>
      </c>
      <c r="Q490">
        <v>10</v>
      </c>
      <c r="R490" s="317">
        <v>36360</v>
      </c>
      <c r="S490">
        <v>25.1</v>
      </c>
      <c r="T490">
        <v>10</v>
      </c>
      <c r="U490">
        <v>21</v>
      </c>
      <c r="V490" s="317">
        <v>70418</v>
      </c>
      <c r="W490" s="317"/>
      <c r="X490" s="317"/>
      <c r="Y490" s="317"/>
    </row>
    <row r="491" spans="1:25">
      <c r="A491">
        <v>490</v>
      </c>
      <c r="B491" t="s">
        <v>14830</v>
      </c>
      <c r="C491" t="s">
        <v>14831</v>
      </c>
      <c r="D491" t="s">
        <v>93</v>
      </c>
      <c r="E491" t="s">
        <v>7769</v>
      </c>
      <c r="F491" s="1">
        <v>45819</v>
      </c>
      <c r="G491">
        <v>6</v>
      </c>
      <c r="I491" t="s">
        <v>16353</v>
      </c>
      <c r="J491">
        <v>50013089</v>
      </c>
      <c r="K491" t="s">
        <v>6518</v>
      </c>
      <c r="L491">
        <v>9</v>
      </c>
      <c r="M491">
        <v>7</v>
      </c>
      <c r="N491">
        <v>9</v>
      </c>
      <c r="P491" s="1">
        <v>45927</v>
      </c>
      <c r="Q491">
        <v>9</v>
      </c>
      <c r="R491" s="317">
        <v>28300</v>
      </c>
      <c r="S491">
        <v>25.9</v>
      </c>
      <c r="T491">
        <v>9</v>
      </c>
      <c r="U491">
        <v>21</v>
      </c>
      <c r="V491" s="317">
        <v>54797</v>
      </c>
      <c r="W491" s="317"/>
      <c r="X491" s="317"/>
      <c r="Y491" s="317"/>
    </row>
    <row r="492" spans="1:25">
      <c r="A492">
        <v>491</v>
      </c>
      <c r="B492" t="s">
        <v>14832</v>
      </c>
      <c r="C492" t="s">
        <v>14833</v>
      </c>
      <c r="D492" t="s">
        <v>93</v>
      </c>
      <c r="E492" t="s">
        <v>7704</v>
      </c>
      <c r="F492" s="1">
        <v>45819</v>
      </c>
      <c r="G492">
        <v>6</v>
      </c>
      <c r="I492" t="s">
        <v>16353</v>
      </c>
      <c r="J492">
        <v>50013094</v>
      </c>
      <c r="K492" t="s">
        <v>6518</v>
      </c>
      <c r="L492">
        <v>9</v>
      </c>
      <c r="M492">
        <v>7</v>
      </c>
      <c r="N492">
        <v>9</v>
      </c>
      <c r="P492" s="1">
        <v>45927</v>
      </c>
      <c r="Q492">
        <v>9</v>
      </c>
      <c r="R492" s="317">
        <v>35660</v>
      </c>
      <c r="S492">
        <v>25.9</v>
      </c>
      <c r="T492">
        <v>9</v>
      </c>
      <c r="U492">
        <v>21</v>
      </c>
      <c r="V492" s="317">
        <v>69051</v>
      </c>
      <c r="W492" s="317"/>
      <c r="X492" s="317"/>
      <c r="Y492" s="317"/>
    </row>
    <row r="493" spans="1:25">
      <c r="A493">
        <v>492</v>
      </c>
      <c r="B493" t="s">
        <v>14834</v>
      </c>
      <c r="C493" t="s">
        <v>14835</v>
      </c>
      <c r="D493" t="s">
        <v>93</v>
      </c>
      <c r="E493" t="s">
        <v>6259</v>
      </c>
      <c r="F493" s="1">
        <v>45819</v>
      </c>
      <c r="G493">
        <v>6</v>
      </c>
      <c r="I493" t="s">
        <v>16353</v>
      </c>
      <c r="J493">
        <v>50013101</v>
      </c>
      <c r="K493" t="s">
        <v>6518</v>
      </c>
      <c r="L493">
        <v>9</v>
      </c>
      <c r="M493">
        <v>7</v>
      </c>
      <c r="N493">
        <v>9</v>
      </c>
      <c r="P493" s="1">
        <v>45927</v>
      </c>
      <c r="Q493">
        <v>9</v>
      </c>
      <c r="R493" s="317">
        <v>70280</v>
      </c>
      <c r="S493">
        <v>25.9</v>
      </c>
      <c r="T493">
        <v>9</v>
      </c>
      <c r="U493">
        <v>21</v>
      </c>
      <c r="V493" s="317">
        <v>136158</v>
      </c>
      <c r="W493" s="317"/>
      <c r="X493" s="317"/>
      <c r="Y493" s="317"/>
    </row>
    <row r="494" spans="1:25">
      <c r="A494">
        <v>493</v>
      </c>
      <c r="B494" t="s">
        <v>14836</v>
      </c>
      <c r="C494" t="s">
        <v>14837</v>
      </c>
      <c r="D494" t="s">
        <v>93</v>
      </c>
      <c r="E494" t="s">
        <v>7769</v>
      </c>
      <c r="F494" s="1">
        <v>45819</v>
      </c>
      <c r="G494">
        <v>6</v>
      </c>
      <c r="I494" t="s">
        <v>16353</v>
      </c>
      <c r="J494">
        <v>50013102</v>
      </c>
      <c r="K494" t="s">
        <v>6518</v>
      </c>
      <c r="L494">
        <v>9</v>
      </c>
      <c r="M494">
        <v>7</v>
      </c>
      <c r="N494">
        <v>9</v>
      </c>
      <c r="P494" s="1">
        <v>45927</v>
      </c>
      <c r="Q494">
        <v>9</v>
      </c>
      <c r="R494" s="317">
        <v>103060</v>
      </c>
      <c r="S494">
        <v>25.9</v>
      </c>
      <c r="T494">
        <v>9</v>
      </c>
      <c r="U494">
        <v>21</v>
      </c>
      <c r="V494" s="317">
        <v>199641</v>
      </c>
      <c r="W494" s="317"/>
      <c r="X494" s="317"/>
      <c r="Y494" s="317"/>
    </row>
    <row r="495" spans="1:25">
      <c r="A495">
        <v>494</v>
      </c>
      <c r="B495" t="s">
        <v>14838</v>
      </c>
      <c r="C495" t="s">
        <v>14839</v>
      </c>
      <c r="D495" t="s">
        <v>93</v>
      </c>
      <c r="E495" t="s">
        <v>7769</v>
      </c>
      <c r="F495" s="1">
        <v>45819</v>
      </c>
      <c r="G495">
        <v>6</v>
      </c>
      <c r="I495" t="s">
        <v>16353</v>
      </c>
      <c r="J495">
        <v>50013103</v>
      </c>
      <c r="K495" t="s">
        <v>6518</v>
      </c>
      <c r="L495">
        <v>9</v>
      </c>
      <c r="M495">
        <v>7</v>
      </c>
      <c r="N495">
        <v>9</v>
      </c>
      <c r="P495" s="1">
        <v>45927</v>
      </c>
      <c r="Q495">
        <v>9</v>
      </c>
      <c r="R495" s="317">
        <v>104190</v>
      </c>
      <c r="S495">
        <v>25.9</v>
      </c>
      <c r="T495">
        <v>9</v>
      </c>
      <c r="U495">
        <v>21</v>
      </c>
      <c r="V495" s="317">
        <v>201861</v>
      </c>
      <c r="W495" s="317"/>
      <c r="X495" s="317"/>
      <c r="Y495" s="317"/>
    </row>
    <row r="496" spans="1:25">
      <c r="A496">
        <v>495</v>
      </c>
      <c r="B496" t="s">
        <v>14840</v>
      </c>
      <c r="C496" t="s">
        <v>14841</v>
      </c>
      <c r="D496" t="s">
        <v>93</v>
      </c>
      <c r="E496" t="s">
        <v>7769</v>
      </c>
      <c r="F496" s="1">
        <v>45819</v>
      </c>
      <c r="G496">
        <v>6</v>
      </c>
      <c r="I496" t="s">
        <v>16353</v>
      </c>
      <c r="J496">
        <v>50013108</v>
      </c>
      <c r="K496" t="s">
        <v>6518</v>
      </c>
      <c r="L496" t="s">
        <v>43</v>
      </c>
      <c r="M496">
        <v>7</v>
      </c>
      <c r="N496" t="s">
        <v>43</v>
      </c>
      <c r="P496" s="1"/>
      <c r="R496" s="317"/>
      <c r="V496" s="317"/>
      <c r="W496" s="317"/>
      <c r="X496" s="317"/>
      <c r="Y496" s="317"/>
    </row>
    <row r="497" spans="1:25">
      <c r="A497">
        <v>496</v>
      </c>
      <c r="B497" t="s">
        <v>14842</v>
      </c>
      <c r="C497" t="s">
        <v>14843</v>
      </c>
      <c r="D497" t="s">
        <v>93</v>
      </c>
      <c r="E497" t="s">
        <v>6259</v>
      </c>
      <c r="F497" s="1">
        <v>45819</v>
      </c>
      <c r="G497">
        <v>6</v>
      </c>
      <c r="I497" t="s">
        <v>16353</v>
      </c>
      <c r="J497">
        <v>50013109</v>
      </c>
      <c r="K497" t="s">
        <v>267</v>
      </c>
      <c r="L497">
        <v>11</v>
      </c>
      <c r="M497">
        <v>7</v>
      </c>
      <c r="N497">
        <v>10</v>
      </c>
      <c r="P497" s="1">
        <v>45991</v>
      </c>
      <c r="Q497">
        <v>11</v>
      </c>
      <c r="R497" s="317">
        <v>95040</v>
      </c>
      <c r="S497">
        <v>25.11</v>
      </c>
      <c r="T497">
        <v>11</v>
      </c>
      <c r="U497">
        <v>21</v>
      </c>
      <c r="V497" s="317">
        <v>152356</v>
      </c>
      <c r="W497" s="317"/>
      <c r="X497" s="317"/>
      <c r="Y497" s="317"/>
    </row>
    <row r="498" spans="1:25">
      <c r="A498">
        <v>497</v>
      </c>
      <c r="B498" t="s">
        <v>14844</v>
      </c>
      <c r="C498" t="s">
        <v>14845</v>
      </c>
      <c r="D498" t="s">
        <v>93</v>
      </c>
      <c r="E498" t="s">
        <v>7668</v>
      </c>
      <c r="F498" s="1">
        <v>45819</v>
      </c>
      <c r="G498">
        <v>6</v>
      </c>
      <c r="I498" t="s">
        <v>16353</v>
      </c>
      <c r="J498">
        <v>50013111</v>
      </c>
      <c r="K498" t="s">
        <v>267</v>
      </c>
      <c r="L498">
        <v>10</v>
      </c>
      <c r="M498">
        <v>7</v>
      </c>
      <c r="N498">
        <v>10</v>
      </c>
      <c r="P498" s="1">
        <v>45957</v>
      </c>
      <c r="Q498">
        <v>10</v>
      </c>
      <c r="R498" s="317">
        <v>100640</v>
      </c>
      <c r="S498">
        <v>25.1</v>
      </c>
      <c r="T498">
        <v>10</v>
      </c>
      <c r="U498">
        <v>21</v>
      </c>
      <c r="V498" s="317">
        <v>194925</v>
      </c>
      <c r="W498" s="317"/>
      <c r="X498" s="317"/>
      <c r="Y498" s="317"/>
    </row>
    <row r="499" spans="1:25">
      <c r="A499">
        <v>498</v>
      </c>
      <c r="B499" t="s">
        <v>14846</v>
      </c>
      <c r="C499" t="s">
        <v>14847</v>
      </c>
      <c r="D499" t="s">
        <v>93</v>
      </c>
      <c r="E499" t="s">
        <v>6259</v>
      </c>
      <c r="F499" s="1">
        <v>45819</v>
      </c>
      <c r="G499">
        <v>6</v>
      </c>
      <c r="I499" t="s">
        <v>16353</v>
      </c>
      <c r="J499">
        <v>50013112</v>
      </c>
      <c r="K499" t="s">
        <v>6518</v>
      </c>
      <c r="L499">
        <v>9</v>
      </c>
      <c r="M499">
        <v>7</v>
      </c>
      <c r="N499">
        <v>9</v>
      </c>
      <c r="P499" s="1">
        <v>45927</v>
      </c>
      <c r="Q499">
        <v>9</v>
      </c>
      <c r="R499" s="317">
        <v>61420</v>
      </c>
      <c r="S499">
        <v>25.9</v>
      </c>
      <c r="T499">
        <v>9</v>
      </c>
      <c r="U499">
        <v>21</v>
      </c>
      <c r="V499" s="317">
        <v>118940</v>
      </c>
      <c r="W499" s="317"/>
      <c r="X499" s="317"/>
      <c r="Y499" s="317"/>
    </row>
    <row r="500" spans="1:25">
      <c r="A500">
        <v>499</v>
      </c>
      <c r="B500" t="s">
        <v>14848</v>
      </c>
      <c r="C500" t="s">
        <v>14849</v>
      </c>
      <c r="D500" t="s">
        <v>93</v>
      </c>
      <c r="E500" t="s">
        <v>6259</v>
      </c>
      <c r="F500" s="1">
        <v>45819</v>
      </c>
      <c r="G500">
        <v>6</v>
      </c>
      <c r="I500" t="s">
        <v>16353</v>
      </c>
      <c r="J500">
        <v>50013115</v>
      </c>
      <c r="K500" t="s">
        <v>6518</v>
      </c>
      <c r="L500">
        <v>9</v>
      </c>
      <c r="M500">
        <v>7</v>
      </c>
      <c r="N500">
        <v>9</v>
      </c>
      <c r="P500" s="1">
        <v>45927</v>
      </c>
      <c r="Q500">
        <v>9</v>
      </c>
      <c r="R500" s="317">
        <v>39040</v>
      </c>
      <c r="S500">
        <v>25.9</v>
      </c>
      <c r="T500">
        <v>9</v>
      </c>
      <c r="U500">
        <v>21</v>
      </c>
      <c r="V500" s="317">
        <v>75609</v>
      </c>
      <c r="W500" s="317"/>
      <c r="X500" s="317"/>
      <c r="Y500" s="317"/>
    </row>
    <row r="501" spans="1:25">
      <c r="A501">
        <v>500</v>
      </c>
      <c r="B501" t="s">
        <v>14850</v>
      </c>
      <c r="C501" t="s">
        <v>14851</v>
      </c>
      <c r="D501" t="s">
        <v>93</v>
      </c>
      <c r="E501" t="s">
        <v>6259</v>
      </c>
      <c r="F501" s="1">
        <v>45819</v>
      </c>
      <c r="G501">
        <v>6</v>
      </c>
      <c r="I501" t="s">
        <v>16353</v>
      </c>
      <c r="J501">
        <v>50013117</v>
      </c>
      <c r="K501" t="s">
        <v>6518</v>
      </c>
      <c r="L501">
        <v>9</v>
      </c>
      <c r="M501">
        <v>7</v>
      </c>
      <c r="N501">
        <v>9</v>
      </c>
      <c r="P501" s="1">
        <v>45927</v>
      </c>
      <c r="Q501">
        <v>9</v>
      </c>
      <c r="R501" s="317">
        <v>69540</v>
      </c>
      <c r="S501">
        <v>25.9</v>
      </c>
      <c r="T501">
        <v>9</v>
      </c>
      <c r="U501">
        <v>21</v>
      </c>
      <c r="V501" s="317">
        <v>134700</v>
      </c>
      <c r="W501" s="317"/>
      <c r="X501" s="317"/>
      <c r="Y501" s="317"/>
    </row>
    <row r="502" spans="1:25">
      <c r="A502">
        <v>501</v>
      </c>
      <c r="B502" t="s">
        <v>14852</v>
      </c>
      <c r="C502" t="s">
        <v>14853</v>
      </c>
      <c r="D502" t="s">
        <v>93</v>
      </c>
      <c r="E502" t="s">
        <v>7769</v>
      </c>
      <c r="F502" s="1">
        <v>45819</v>
      </c>
      <c r="G502">
        <v>6</v>
      </c>
      <c r="I502" t="s">
        <v>16353</v>
      </c>
      <c r="J502">
        <v>50013118</v>
      </c>
      <c r="K502" t="s">
        <v>6518</v>
      </c>
      <c r="L502">
        <v>9</v>
      </c>
      <c r="M502">
        <v>7</v>
      </c>
      <c r="N502">
        <v>9</v>
      </c>
      <c r="P502" s="1">
        <v>45927</v>
      </c>
      <c r="Q502">
        <v>9</v>
      </c>
      <c r="R502" s="317">
        <v>44040</v>
      </c>
      <c r="S502">
        <v>25.9</v>
      </c>
      <c r="T502">
        <v>9</v>
      </c>
      <c r="U502">
        <v>21</v>
      </c>
      <c r="V502" s="317">
        <v>85286</v>
      </c>
      <c r="W502" s="317"/>
      <c r="X502" s="317"/>
      <c r="Y502" s="317"/>
    </row>
    <row r="503" spans="1:25">
      <c r="A503">
        <v>502</v>
      </c>
      <c r="B503" t="s">
        <v>14854</v>
      </c>
      <c r="C503" t="s">
        <v>14855</v>
      </c>
      <c r="D503" t="s">
        <v>93</v>
      </c>
      <c r="E503" t="s">
        <v>7690</v>
      </c>
      <c r="F503" s="1">
        <v>45819</v>
      </c>
      <c r="G503">
        <v>6</v>
      </c>
      <c r="I503" t="s">
        <v>16353</v>
      </c>
      <c r="J503">
        <v>50013119</v>
      </c>
      <c r="K503" t="s">
        <v>6518</v>
      </c>
      <c r="L503">
        <v>9</v>
      </c>
      <c r="M503">
        <v>7</v>
      </c>
      <c r="N503">
        <v>9</v>
      </c>
      <c r="P503" s="1">
        <v>45927</v>
      </c>
      <c r="Q503">
        <v>9</v>
      </c>
      <c r="R503" s="317">
        <v>73560</v>
      </c>
      <c r="S503">
        <v>25.9</v>
      </c>
      <c r="T503">
        <v>9</v>
      </c>
      <c r="U503">
        <v>21</v>
      </c>
      <c r="V503" s="317">
        <v>142486</v>
      </c>
      <c r="W503" s="317"/>
      <c r="X503" s="317"/>
      <c r="Y503" s="317"/>
    </row>
    <row r="504" spans="1:25">
      <c r="A504">
        <v>503</v>
      </c>
      <c r="B504" t="s">
        <v>14856</v>
      </c>
      <c r="C504" t="s">
        <v>14857</v>
      </c>
      <c r="D504" t="s">
        <v>93</v>
      </c>
      <c r="E504" t="s">
        <v>7668</v>
      </c>
      <c r="F504" s="1">
        <v>45819</v>
      </c>
      <c r="G504">
        <v>6</v>
      </c>
      <c r="I504" t="s">
        <v>16353</v>
      </c>
      <c r="J504">
        <v>50013121</v>
      </c>
      <c r="K504" t="s">
        <v>6518</v>
      </c>
      <c r="L504">
        <v>9</v>
      </c>
      <c r="M504">
        <v>7</v>
      </c>
      <c r="N504">
        <v>9</v>
      </c>
      <c r="P504" s="1">
        <v>45927</v>
      </c>
      <c r="Q504">
        <v>9</v>
      </c>
      <c r="R504" s="317">
        <v>88620</v>
      </c>
      <c r="S504">
        <v>25.1</v>
      </c>
      <c r="T504">
        <v>10</v>
      </c>
      <c r="U504">
        <v>21</v>
      </c>
      <c r="V504" s="317">
        <v>171655</v>
      </c>
      <c r="W504" s="317"/>
      <c r="X504" s="317"/>
      <c r="Y504" s="317"/>
    </row>
    <row r="505" spans="1:25">
      <c r="A505">
        <v>504</v>
      </c>
      <c r="B505" t="s">
        <v>14858</v>
      </c>
      <c r="C505" t="s">
        <v>14859</v>
      </c>
      <c r="D505" t="s">
        <v>93</v>
      </c>
      <c r="E505" t="s">
        <v>6259</v>
      </c>
      <c r="F505" s="1">
        <v>45819</v>
      </c>
      <c r="G505">
        <v>6</v>
      </c>
      <c r="I505" t="s">
        <v>16353</v>
      </c>
      <c r="J505">
        <v>50013122</v>
      </c>
      <c r="K505" t="s">
        <v>15392</v>
      </c>
      <c r="L505">
        <v>2</v>
      </c>
      <c r="M505">
        <v>12</v>
      </c>
      <c r="N505">
        <v>2</v>
      </c>
      <c r="P505" s="1">
        <v>46081</v>
      </c>
      <c r="Q505">
        <v>2</v>
      </c>
      <c r="R505" s="317">
        <v>64090</v>
      </c>
      <c r="S505">
        <v>26.2</v>
      </c>
      <c r="T505">
        <v>2</v>
      </c>
      <c r="U505">
        <v>21</v>
      </c>
      <c r="V505" s="317">
        <v>120394</v>
      </c>
      <c r="W505" s="317"/>
      <c r="X505" s="317"/>
      <c r="Y505" s="317"/>
    </row>
    <row r="506" spans="1:25">
      <c r="A506">
        <v>505</v>
      </c>
      <c r="B506" t="s">
        <v>14860</v>
      </c>
      <c r="C506" t="s">
        <v>14861</v>
      </c>
      <c r="D506" t="s">
        <v>93</v>
      </c>
      <c r="E506" t="s">
        <v>7704</v>
      </c>
      <c r="F506" s="1">
        <v>45819</v>
      </c>
      <c r="G506">
        <v>6</v>
      </c>
      <c r="I506" t="s">
        <v>16353</v>
      </c>
      <c r="J506">
        <v>50013123</v>
      </c>
      <c r="K506" t="s">
        <v>267</v>
      </c>
      <c r="L506">
        <v>9</v>
      </c>
      <c r="M506">
        <v>7</v>
      </c>
      <c r="N506">
        <v>9</v>
      </c>
      <c r="P506" s="1">
        <v>45927</v>
      </c>
      <c r="Q506">
        <v>9</v>
      </c>
      <c r="R506" s="317">
        <v>47060</v>
      </c>
      <c r="S506">
        <v>25.1</v>
      </c>
      <c r="T506">
        <v>10</v>
      </c>
      <c r="U506">
        <v>21</v>
      </c>
      <c r="V506" s="317">
        <v>91138</v>
      </c>
      <c r="W506" s="317"/>
      <c r="X506" s="317"/>
      <c r="Y506" s="317"/>
    </row>
    <row r="507" spans="1:25">
      <c r="A507">
        <v>506</v>
      </c>
      <c r="B507" t="s">
        <v>14862</v>
      </c>
      <c r="C507" t="s">
        <v>14863</v>
      </c>
      <c r="D507" t="s">
        <v>93</v>
      </c>
      <c r="E507" t="s">
        <v>7769</v>
      </c>
      <c r="F507" s="1">
        <v>45819</v>
      </c>
      <c r="G507">
        <v>6</v>
      </c>
      <c r="I507" t="s">
        <v>16353</v>
      </c>
      <c r="J507">
        <v>50013124</v>
      </c>
      <c r="K507" t="s">
        <v>267</v>
      </c>
      <c r="L507">
        <v>10</v>
      </c>
      <c r="M507">
        <v>7</v>
      </c>
      <c r="N507">
        <v>10</v>
      </c>
      <c r="P507" s="1">
        <v>45957</v>
      </c>
      <c r="Q507">
        <v>10</v>
      </c>
      <c r="R507" s="317">
        <v>49740</v>
      </c>
      <c r="S507">
        <v>25.1</v>
      </c>
      <c r="T507">
        <v>10</v>
      </c>
      <c r="U507">
        <v>21</v>
      </c>
      <c r="V507" s="317">
        <v>96330</v>
      </c>
      <c r="W507" s="317"/>
      <c r="X507" s="317"/>
      <c r="Y507" s="317"/>
    </row>
    <row r="508" spans="1:25">
      <c r="A508">
        <v>507</v>
      </c>
      <c r="B508" t="s">
        <v>14864</v>
      </c>
      <c r="C508" t="s">
        <v>14865</v>
      </c>
      <c r="D508" t="s">
        <v>93</v>
      </c>
      <c r="E508" t="s">
        <v>7747</v>
      </c>
      <c r="F508" s="1">
        <v>45819</v>
      </c>
      <c r="G508">
        <v>6</v>
      </c>
      <c r="I508" t="s">
        <v>16353</v>
      </c>
      <c r="J508">
        <v>50013125</v>
      </c>
      <c r="K508" t="s">
        <v>267</v>
      </c>
      <c r="L508">
        <v>8</v>
      </c>
      <c r="M508">
        <v>7</v>
      </c>
      <c r="N508">
        <v>8</v>
      </c>
      <c r="P508" s="1">
        <v>45895</v>
      </c>
      <c r="Q508">
        <v>8</v>
      </c>
      <c r="R508" s="317">
        <v>65500</v>
      </c>
      <c r="S508">
        <v>25.8</v>
      </c>
      <c r="T508">
        <v>8</v>
      </c>
      <c r="U508">
        <v>21</v>
      </c>
      <c r="V508" s="317">
        <v>126866</v>
      </c>
      <c r="W508" s="317"/>
      <c r="X508" s="317"/>
      <c r="Y508" s="317"/>
    </row>
    <row r="509" spans="1:25">
      <c r="A509">
        <v>508</v>
      </c>
      <c r="B509" t="s">
        <v>14866</v>
      </c>
      <c r="C509" t="s">
        <v>14867</v>
      </c>
      <c r="D509" t="s">
        <v>93</v>
      </c>
      <c r="E509" t="s">
        <v>7668</v>
      </c>
      <c r="F509" s="1">
        <v>45819</v>
      </c>
      <c r="G509">
        <v>6</v>
      </c>
      <c r="I509" t="s">
        <v>16353</v>
      </c>
      <c r="J509">
        <v>50013127</v>
      </c>
      <c r="K509" t="s">
        <v>6518</v>
      </c>
      <c r="L509">
        <v>9</v>
      </c>
      <c r="N509">
        <v>9</v>
      </c>
      <c r="P509" s="1">
        <v>45927</v>
      </c>
      <c r="Q509">
        <v>9</v>
      </c>
      <c r="R509" s="317">
        <v>87960</v>
      </c>
      <c r="S509">
        <v>25.9</v>
      </c>
      <c r="T509">
        <v>9</v>
      </c>
      <c r="U509">
        <v>21</v>
      </c>
      <c r="V509" s="317">
        <v>170380</v>
      </c>
      <c r="W509" s="317"/>
      <c r="X509" s="317"/>
      <c r="Y509" s="317"/>
    </row>
    <row r="510" spans="1:25">
      <c r="A510">
        <v>509</v>
      </c>
      <c r="B510" t="s">
        <v>14868</v>
      </c>
      <c r="C510" t="s">
        <v>14869</v>
      </c>
      <c r="D510" t="s">
        <v>93</v>
      </c>
      <c r="E510" t="s">
        <v>7769</v>
      </c>
      <c r="F510" s="1">
        <v>45819</v>
      </c>
      <c r="G510">
        <v>6</v>
      </c>
      <c r="I510" t="s">
        <v>16353</v>
      </c>
      <c r="J510">
        <v>50013130</v>
      </c>
      <c r="K510" t="s">
        <v>267</v>
      </c>
      <c r="L510">
        <v>10</v>
      </c>
      <c r="N510">
        <v>10</v>
      </c>
      <c r="P510" s="1">
        <v>45957</v>
      </c>
      <c r="Q510">
        <v>10</v>
      </c>
      <c r="R510" s="317">
        <v>51700</v>
      </c>
      <c r="S510">
        <v>25.1</v>
      </c>
      <c r="T510">
        <v>10</v>
      </c>
      <c r="U510">
        <v>21</v>
      </c>
      <c r="V510" s="317">
        <v>100108</v>
      </c>
      <c r="W510" s="317"/>
      <c r="X510" s="317"/>
      <c r="Y510" s="317"/>
    </row>
    <row r="511" spans="1:25">
      <c r="A511">
        <v>510</v>
      </c>
      <c r="B511" t="s">
        <v>14870</v>
      </c>
      <c r="C511" t="s">
        <v>14871</v>
      </c>
      <c r="D511" t="s">
        <v>93</v>
      </c>
      <c r="E511" t="s">
        <v>7769</v>
      </c>
      <c r="F511" s="1">
        <v>45819</v>
      </c>
      <c r="G511">
        <v>6</v>
      </c>
      <c r="I511" t="s">
        <v>16353</v>
      </c>
      <c r="J511">
        <v>50013131</v>
      </c>
      <c r="K511" t="s">
        <v>6518</v>
      </c>
      <c r="L511">
        <v>9</v>
      </c>
      <c r="N511">
        <v>9</v>
      </c>
      <c r="P511" s="1">
        <v>45927</v>
      </c>
      <c r="Q511">
        <v>9</v>
      </c>
      <c r="R511" s="317">
        <v>34340</v>
      </c>
      <c r="S511">
        <v>25.9</v>
      </c>
      <c r="T511">
        <v>9</v>
      </c>
      <c r="U511">
        <v>21</v>
      </c>
      <c r="V511" s="317">
        <v>66502</v>
      </c>
      <c r="W511" s="317"/>
      <c r="X511" s="317"/>
      <c r="Y511" s="317"/>
    </row>
    <row r="512" spans="1:25">
      <c r="A512">
        <v>511</v>
      </c>
      <c r="B512" t="s">
        <v>8596</v>
      </c>
      <c r="C512" t="s">
        <v>8597</v>
      </c>
      <c r="D512" t="s">
        <v>93</v>
      </c>
      <c r="E512" t="s">
        <v>7800</v>
      </c>
      <c r="F512" s="1">
        <v>46069</v>
      </c>
      <c r="G512">
        <v>2</v>
      </c>
      <c r="I512" t="s">
        <v>16353</v>
      </c>
      <c r="J512">
        <v>50057291</v>
      </c>
      <c r="K512" t="s">
        <v>267</v>
      </c>
      <c r="L512" t="s">
        <v>43</v>
      </c>
      <c r="M512">
        <v>2</v>
      </c>
      <c r="N512" t="s">
        <v>43</v>
      </c>
      <c r="P512" s="1"/>
      <c r="R512" s="317"/>
      <c r="V512" s="317"/>
      <c r="W512" s="317"/>
      <c r="X512" s="317"/>
      <c r="Y512" s="317"/>
    </row>
    <row r="513" spans="1:25">
      <c r="A513">
        <v>512</v>
      </c>
      <c r="B513" t="s">
        <v>8595</v>
      </c>
      <c r="C513" t="s">
        <v>8201</v>
      </c>
      <c r="D513" t="s">
        <v>93</v>
      </c>
      <c r="E513" t="s">
        <v>7883</v>
      </c>
      <c r="F513" s="1"/>
      <c r="G513" t="s">
        <v>43</v>
      </c>
      <c r="I513" t="s">
        <v>43</v>
      </c>
      <c r="L513" t="s">
        <v>43</v>
      </c>
      <c r="M513" t="s">
        <v>43</v>
      </c>
      <c r="N513" t="s">
        <v>43</v>
      </c>
      <c r="P513" s="1"/>
      <c r="R513" s="317"/>
      <c r="V513" s="317"/>
      <c r="W513" s="317"/>
      <c r="X513" s="317"/>
      <c r="Y513" s="317"/>
    </row>
    <row r="514" spans="1:25">
      <c r="A514">
        <v>513</v>
      </c>
      <c r="B514" t="s">
        <v>14872</v>
      </c>
      <c r="C514" t="s">
        <v>14873</v>
      </c>
      <c r="D514" t="s">
        <v>93</v>
      </c>
      <c r="E514" t="s">
        <v>7677</v>
      </c>
      <c r="F514" s="1"/>
      <c r="G514" t="s">
        <v>43</v>
      </c>
      <c r="I514" t="s">
        <v>43</v>
      </c>
      <c r="L514" t="s">
        <v>43</v>
      </c>
      <c r="M514" t="s">
        <v>43</v>
      </c>
      <c r="N514" t="s">
        <v>43</v>
      </c>
      <c r="P514" s="1"/>
      <c r="R514" s="317"/>
      <c r="V514" s="317"/>
      <c r="W514" s="317"/>
      <c r="X514" s="317"/>
      <c r="Y514" s="317"/>
    </row>
    <row r="515" spans="1:25">
      <c r="A515">
        <v>514</v>
      </c>
      <c r="B515" t="s">
        <v>8564</v>
      </c>
      <c r="C515" t="s">
        <v>14874</v>
      </c>
      <c r="D515" t="s">
        <v>6574</v>
      </c>
      <c r="E515" t="s">
        <v>7834</v>
      </c>
      <c r="F515" s="1"/>
      <c r="G515" t="s">
        <v>43</v>
      </c>
      <c r="I515" t="s">
        <v>43</v>
      </c>
      <c r="L515" t="s">
        <v>43</v>
      </c>
      <c r="M515" t="s">
        <v>43</v>
      </c>
      <c r="N515" t="s">
        <v>43</v>
      </c>
      <c r="P515" s="1"/>
      <c r="R515" s="317"/>
      <c r="V515" s="317"/>
      <c r="W515" s="317"/>
      <c r="X515" s="317"/>
      <c r="Y515" s="317"/>
    </row>
    <row r="516" spans="1:25">
      <c r="A516">
        <v>515</v>
      </c>
      <c r="B516" t="s">
        <v>8747</v>
      </c>
      <c r="C516" t="s">
        <v>8748</v>
      </c>
      <c r="D516" t="s">
        <v>6574</v>
      </c>
      <c r="E516" t="s">
        <v>7834</v>
      </c>
      <c r="F516" s="1"/>
      <c r="G516" t="s">
        <v>43</v>
      </c>
      <c r="I516" t="s">
        <v>43</v>
      </c>
      <c r="L516" t="s">
        <v>43</v>
      </c>
      <c r="M516" t="s">
        <v>43</v>
      </c>
      <c r="N516" t="s">
        <v>43</v>
      </c>
      <c r="P516" s="1"/>
      <c r="R516" s="317"/>
      <c r="V516" s="317"/>
      <c r="W516" s="317"/>
      <c r="X516" s="317"/>
      <c r="Y516" s="317"/>
    </row>
    <row r="517" spans="1:25">
      <c r="A517">
        <v>516</v>
      </c>
      <c r="B517" t="s">
        <v>8587</v>
      </c>
      <c r="C517" t="s">
        <v>8588</v>
      </c>
      <c r="D517" t="s">
        <v>93</v>
      </c>
      <c r="E517" t="s">
        <v>7769</v>
      </c>
      <c r="F517" s="1"/>
      <c r="G517" t="s">
        <v>43</v>
      </c>
      <c r="I517" t="s">
        <v>43</v>
      </c>
      <c r="L517" t="s">
        <v>43</v>
      </c>
      <c r="M517" t="s">
        <v>43</v>
      </c>
      <c r="N517" t="s">
        <v>43</v>
      </c>
      <c r="P517" s="1"/>
      <c r="R517" s="317"/>
      <c r="V517" s="317"/>
      <c r="W517" s="317"/>
      <c r="X517" s="317"/>
      <c r="Y517" s="317"/>
    </row>
    <row r="518" spans="1:25">
      <c r="A518">
        <v>517</v>
      </c>
      <c r="B518" t="s">
        <v>8589</v>
      </c>
      <c r="C518" t="s">
        <v>8590</v>
      </c>
      <c r="D518" t="s">
        <v>93</v>
      </c>
      <c r="E518" t="s">
        <v>7769</v>
      </c>
      <c r="F518" s="1"/>
      <c r="G518" t="s">
        <v>43</v>
      </c>
      <c r="I518" t="s">
        <v>43</v>
      </c>
      <c r="L518" t="s">
        <v>43</v>
      </c>
      <c r="M518" t="s">
        <v>43</v>
      </c>
      <c r="N518" t="s">
        <v>43</v>
      </c>
      <c r="P518" s="1"/>
      <c r="R518" s="317"/>
      <c r="V518" s="317"/>
      <c r="W518" s="317"/>
      <c r="X518" s="317"/>
      <c r="Y518" s="317"/>
    </row>
    <row r="519" spans="1:25">
      <c r="A519">
        <v>518</v>
      </c>
      <c r="B519" t="s">
        <v>8593</v>
      </c>
      <c r="C519" t="s">
        <v>8594</v>
      </c>
      <c r="D519" t="s">
        <v>93</v>
      </c>
      <c r="E519" t="s">
        <v>7769</v>
      </c>
      <c r="F519" s="1"/>
      <c r="G519" t="s">
        <v>43</v>
      </c>
      <c r="I519" t="s">
        <v>43</v>
      </c>
      <c r="L519" t="s">
        <v>43</v>
      </c>
      <c r="M519" t="s">
        <v>43</v>
      </c>
      <c r="N519" t="s">
        <v>43</v>
      </c>
      <c r="P519" s="1"/>
      <c r="R519" s="317"/>
      <c r="V519" s="317"/>
      <c r="W519" s="317"/>
      <c r="X519" s="317"/>
      <c r="Y519" s="317"/>
    </row>
    <row r="520" spans="1:25">
      <c r="A520">
        <v>519</v>
      </c>
      <c r="B520" t="s">
        <v>8591</v>
      </c>
      <c r="C520" t="s">
        <v>8592</v>
      </c>
      <c r="D520" t="s">
        <v>93</v>
      </c>
      <c r="E520" t="s">
        <v>7690</v>
      </c>
      <c r="F520" s="1"/>
      <c r="G520" t="s">
        <v>43</v>
      </c>
      <c r="I520" t="s">
        <v>43</v>
      </c>
      <c r="L520" t="s">
        <v>43</v>
      </c>
      <c r="M520" t="s">
        <v>43</v>
      </c>
      <c r="N520" t="s">
        <v>43</v>
      </c>
      <c r="P520" s="1"/>
      <c r="R520" s="317"/>
      <c r="V520" s="317"/>
      <c r="W520" s="317"/>
      <c r="X520" s="317"/>
      <c r="Y520" s="317"/>
    </row>
    <row r="521" spans="1:25">
      <c r="A521">
        <v>520</v>
      </c>
      <c r="B521" t="s">
        <v>8603</v>
      </c>
      <c r="C521" t="s">
        <v>8604</v>
      </c>
      <c r="D521" t="s">
        <v>93</v>
      </c>
      <c r="E521" t="s">
        <v>7704</v>
      </c>
      <c r="F521" s="1"/>
      <c r="G521" t="s">
        <v>43</v>
      </c>
      <c r="I521" t="s">
        <v>43</v>
      </c>
      <c r="L521" t="s">
        <v>43</v>
      </c>
      <c r="M521" t="s">
        <v>43</v>
      </c>
      <c r="N521" t="s">
        <v>43</v>
      </c>
      <c r="P521" s="1"/>
      <c r="R521" s="317"/>
      <c r="V521" s="317"/>
      <c r="W521" s="317"/>
      <c r="X521" s="317"/>
      <c r="Y521" s="317"/>
    </row>
    <row r="522" spans="1:25">
      <c r="A522">
        <v>521</v>
      </c>
      <c r="B522" t="s">
        <v>8601</v>
      </c>
      <c r="C522" t="s">
        <v>8602</v>
      </c>
      <c r="D522" t="s">
        <v>93</v>
      </c>
      <c r="E522" t="s">
        <v>7690</v>
      </c>
      <c r="F522" s="1"/>
      <c r="G522" t="s">
        <v>43</v>
      </c>
      <c r="I522" t="s">
        <v>43</v>
      </c>
      <c r="L522" t="s">
        <v>43</v>
      </c>
      <c r="M522" t="s">
        <v>43</v>
      </c>
      <c r="N522" t="s">
        <v>43</v>
      </c>
      <c r="P522" s="1"/>
      <c r="R522" s="317"/>
      <c r="V522" s="317"/>
      <c r="W522" s="317"/>
      <c r="X522" s="317"/>
      <c r="Y522" s="317"/>
    </row>
    <row r="523" spans="1:25">
      <c r="A523">
        <v>522</v>
      </c>
      <c r="B523" t="s">
        <v>7777</v>
      </c>
      <c r="C523" t="s">
        <v>14875</v>
      </c>
      <c r="D523" t="s">
        <v>93</v>
      </c>
      <c r="E523" t="s">
        <v>7721</v>
      </c>
      <c r="F523" s="1"/>
      <c r="G523" t="s">
        <v>43</v>
      </c>
      <c r="I523" t="s">
        <v>43</v>
      </c>
      <c r="L523" t="s">
        <v>43</v>
      </c>
      <c r="M523" t="s">
        <v>43</v>
      </c>
      <c r="N523" t="s">
        <v>43</v>
      </c>
      <c r="P523" s="1"/>
      <c r="R523" s="317"/>
      <c r="V523" s="317"/>
      <c r="W523" s="317"/>
      <c r="X523" s="317"/>
      <c r="Y523" s="317"/>
    </row>
    <row r="524" spans="1:25">
      <c r="A524">
        <v>523</v>
      </c>
      <c r="B524" t="s">
        <v>8293</v>
      </c>
      <c r="C524" t="s">
        <v>8294</v>
      </c>
      <c r="D524" t="s">
        <v>93</v>
      </c>
      <c r="E524" t="s">
        <v>7883</v>
      </c>
      <c r="F524" s="1"/>
      <c r="G524" t="s">
        <v>43</v>
      </c>
      <c r="I524" t="s">
        <v>43</v>
      </c>
      <c r="L524" t="s">
        <v>43</v>
      </c>
      <c r="M524" t="s">
        <v>43</v>
      </c>
      <c r="N524" t="s">
        <v>43</v>
      </c>
      <c r="P524" s="1"/>
      <c r="R524" s="317"/>
      <c r="V524" s="317"/>
      <c r="W524" s="317"/>
      <c r="X524" s="317"/>
      <c r="Y524" s="317"/>
    </row>
    <row r="525" spans="1:25">
      <c r="A525">
        <v>524</v>
      </c>
      <c r="B525" t="s">
        <v>8281</v>
      </c>
      <c r="C525" t="s">
        <v>14876</v>
      </c>
      <c r="D525" t="s">
        <v>93</v>
      </c>
      <c r="E525" t="s">
        <v>7769</v>
      </c>
      <c r="F525" s="1"/>
      <c r="G525" t="s">
        <v>43</v>
      </c>
      <c r="I525" t="s">
        <v>43</v>
      </c>
      <c r="L525" t="s">
        <v>43</v>
      </c>
      <c r="M525" t="s">
        <v>43</v>
      </c>
      <c r="N525" t="s">
        <v>43</v>
      </c>
      <c r="P525" s="1"/>
      <c r="R525" s="317"/>
      <c r="V525" s="317"/>
      <c r="W525" s="317"/>
      <c r="X525" s="317"/>
      <c r="Y525" s="317"/>
    </row>
    <row r="526" spans="1:25">
      <c r="A526">
        <v>525</v>
      </c>
      <c r="B526" t="s">
        <v>8041</v>
      </c>
      <c r="C526" t="s">
        <v>8221</v>
      </c>
      <c r="D526" t="s">
        <v>93</v>
      </c>
      <c r="E526" t="s">
        <v>7721</v>
      </c>
      <c r="F526" s="1"/>
      <c r="G526" t="s">
        <v>43</v>
      </c>
      <c r="I526" t="s">
        <v>43</v>
      </c>
      <c r="L526" t="s">
        <v>43</v>
      </c>
      <c r="M526" t="s">
        <v>43</v>
      </c>
      <c r="N526" t="s">
        <v>43</v>
      </c>
      <c r="P526" s="1"/>
      <c r="R526" s="317"/>
      <c r="V526" s="317"/>
      <c r="W526" s="317"/>
      <c r="X526" s="317"/>
      <c r="Y526" s="317"/>
    </row>
    <row r="527" spans="1:25">
      <c r="A527">
        <v>526</v>
      </c>
      <c r="B527" t="s">
        <v>14877</v>
      </c>
      <c r="C527" t="s">
        <v>14878</v>
      </c>
      <c r="D527" t="s">
        <v>93</v>
      </c>
      <c r="E527" t="s">
        <v>7704</v>
      </c>
      <c r="F527" s="1"/>
      <c r="G527" t="s">
        <v>43</v>
      </c>
      <c r="I527" t="s">
        <v>43</v>
      </c>
      <c r="L527" t="s">
        <v>43</v>
      </c>
      <c r="M527" t="s">
        <v>43</v>
      </c>
      <c r="N527" t="s">
        <v>43</v>
      </c>
      <c r="P527" s="1"/>
      <c r="R527" s="317"/>
      <c r="V527" s="317"/>
      <c r="W527" s="317"/>
      <c r="X527" s="317"/>
      <c r="Y527" s="317"/>
    </row>
    <row r="528" spans="1:25">
      <c r="A528">
        <v>527</v>
      </c>
      <c r="B528" t="s">
        <v>14879</v>
      </c>
      <c r="C528" t="s">
        <v>14880</v>
      </c>
      <c r="D528" t="s">
        <v>93</v>
      </c>
      <c r="E528" t="s">
        <v>7704</v>
      </c>
      <c r="F528" s="1">
        <v>46058</v>
      </c>
      <c r="G528">
        <v>2</v>
      </c>
      <c r="I528" t="s">
        <v>16353</v>
      </c>
      <c r="J528">
        <v>50056363</v>
      </c>
      <c r="K528" t="s">
        <v>6518</v>
      </c>
      <c r="L528" t="s">
        <v>43</v>
      </c>
      <c r="M528">
        <v>2</v>
      </c>
      <c r="N528" t="s">
        <v>43</v>
      </c>
      <c r="P528" s="1"/>
      <c r="R528" s="317"/>
      <c r="V528" s="317"/>
      <c r="W528" s="317"/>
      <c r="X528" s="317"/>
      <c r="Y528" s="317"/>
    </row>
    <row r="529" spans="1:25">
      <c r="A529">
        <v>528</v>
      </c>
      <c r="B529" t="s">
        <v>8605</v>
      </c>
      <c r="C529" t="s">
        <v>8606</v>
      </c>
      <c r="D529" t="s">
        <v>93</v>
      </c>
      <c r="E529" t="s">
        <v>7704</v>
      </c>
      <c r="F529" s="1"/>
      <c r="G529" t="s">
        <v>43</v>
      </c>
      <c r="I529" t="s">
        <v>43</v>
      </c>
      <c r="L529" t="s">
        <v>43</v>
      </c>
      <c r="M529" t="s">
        <v>43</v>
      </c>
      <c r="N529" t="s">
        <v>43</v>
      </c>
      <c r="P529" s="1"/>
      <c r="R529" s="317"/>
      <c r="V529" s="317"/>
      <c r="W529" s="317"/>
      <c r="X529" s="317"/>
      <c r="Y529" s="317"/>
    </row>
    <row r="530" spans="1:25">
      <c r="A530">
        <v>529</v>
      </c>
      <c r="B530" t="s">
        <v>14881</v>
      </c>
      <c r="C530" t="s">
        <v>14882</v>
      </c>
      <c r="D530" t="s">
        <v>6574</v>
      </c>
      <c r="E530" t="s">
        <v>7834</v>
      </c>
      <c r="F530" s="1"/>
      <c r="G530" t="s">
        <v>43</v>
      </c>
      <c r="I530" t="s">
        <v>43</v>
      </c>
      <c r="L530" t="s">
        <v>43</v>
      </c>
      <c r="M530" t="s">
        <v>43</v>
      </c>
      <c r="N530" t="s">
        <v>43</v>
      </c>
      <c r="P530" s="1"/>
      <c r="R530" s="317"/>
      <c r="V530" s="317"/>
      <c r="W530" s="317"/>
      <c r="X530" s="317"/>
      <c r="Y530" s="317"/>
    </row>
    <row r="531" spans="1:25">
      <c r="A531">
        <v>530</v>
      </c>
      <c r="B531" t="s">
        <v>14883</v>
      </c>
      <c r="C531" t="s">
        <v>14884</v>
      </c>
      <c r="D531" t="s">
        <v>93</v>
      </c>
      <c r="E531" t="s">
        <v>7668</v>
      </c>
      <c r="F531" s="1"/>
      <c r="G531" t="s">
        <v>43</v>
      </c>
      <c r="I531" t="s">
        <v>43</v>
      </c>
      <c r="L531" t="s">
        <v>43</v>
      </c>
      <c r="M531" t="s">
        <v>43</v>
      </c>
      <c r="N531" t="s">
        <v>43</v>
      </c>
      <c r="P531" s="1"/>
      <c r="R531" s="317"/>
      <c r="V531" s="317"/>
      <c r="W531" s="317"/>
      <c r="X531" s="317"/>
      <c r="Y531" s="317"/>
    </row>
    <row r="532" spans="1:25">
      <c r="A532">
        <v>531</v>
      </c>
      <c r="B532" t="s">
        <v>8609</v>
      </c>
      <c r="C532" t="s">
        <v>8610</v>
      </c>
      <c r="D532" t="s">
        <v>93</v>
      </c>
      <c r="E532" t="s">
        <v>7800</v>
      </c>
      <c r="F532" s="1"/>
      <c r="G532" t="s">
        <v>43</v>
      </c>
      <c r="I532" t="s">
        <v>43</v>
      </c>
      <c r="L532" t="s">
        <v>43</v>
      </c>
      <c r="M532" t="s">
        <v>43</v>
      </c>
      <c r="N532" t="s">
        <v>43</v>
      </c>
      <c r="P532" s="1"/>
      <c r="R532" s="317"/>
      <c r="V532" s="317"/>
      <c r="W532" s="317"/>
      <c r="X532" s="317"/>
      <c r="Y532" s="317"/>
    </row>
    <row r="533" spans="1:25">
      <c r="A533">
        <v>532</v>
      </c>
      <c r="B533" t="s">
        <v>8616</v>
      </c>
      <c r="C533" t="s">
        <v>8617</v>
      </c>
      <c r="D533" t="s">
        <v>93</v>
      </c>
      <c r="E533" t="s">
        <v>7800</v>
      </c>
      <c r="F533" s="1">
        <v>46002</v>
      </c>
      <c r="G533">
        <v>12</v>
      </c>
      <c r="I533" t="s">
        <v>16353</v>
      </c>
      <c r="J533">
        <v>50048366</v>
      </c>
      <c r="K533" t="s">
        <v>267</v>
      </c>
      <c r="L533" t="s">
        <v>43</v>
      </c>
      <c r="N533" t="s">
        <v>43</v>
      </c>
      <c r="P533" s="1"/>
      <c r="R533" s="317"/>
      <c r="V533" s="317"/>
      <c r="W533" s="317"/>
      <c r="X533" s="317"/>
      <c r="Y533" s="317"/>
    </row>
    <row r="534" spans="1:25">
      <c r="A534">
        <v>533</v>
      </c>
      <c r="B534" t="s">
        <v>8620</v>
      </c>
      <c r="C534" t="s">
        <v>8621</v>
      </c>
      <c r="D534" t="s">
        <v>93</v>
      </c>
      <c r="E534" t="s">
        <v>7668</v>
      </c>
      <c r="F534" s="1"/>
      <c r="G534" t="s">
        <v>43</v>
      </c>
      <c r="I534" t="s">
        <v>43</v>
      </c>
      <c r="L534" t="s">
        <v>43</v>
      </c>
      <c r="N534" t="s">
        <v>43</v>
      </c>
      <c r="P534" s="1"/>
      <c r="R534" s="317"/>
      <c r="V534" s="317"/>
      <c r="W534" s="317"/>
      <c r="X534" s="317"/>
      <c r="Y534" s="317"/>
    </row>
    <row r="535" spans="1:25">
      <c r="A535">
        <v>534</v>
      </c>
      <c r="B535" t="s">
        <v>8624</v>
      </c>
      <c r="C535" t="s">
        <v>8625</v>
      </c>
      <c r="D535" t="s">
        <v>93</v>
      </c>
      <c r="E535" t="s">
        <v>7800</v>
      </c>
      <c r="F535" s="1"/>
      <c r="G535" t="s">
        <v>43</v>
      </c>
      <c r="I535" t="s">
        <v>43</v>
      </c>
      <c r="L535" t="s">
        <v>43</v>
      </c>
      <c r="M535" t="s">
        <v>43</v>
      </c>
      <c r="N535" t="s">
        <v>43</v>
      </c>
      <c r="P535" s="1"/>
      <c r="R535" s="317"/>
      <c r="V535" s="317"/>
      <c r="W535" s="317"/>
      <c r="X535" s="317"/>
      <c r="Y535" s="317"/>
    </row>
    <row r="536" spans="1:25">
      <c r="A536">
        <v>535</v>
      </c>
      <c r="B536" t="s">
        <v>8368</v>
      </c>
      <c r="C536" t="s">
        <v>14885</v>
      </c>
      <c r="D536" t="s">
        <v>93</v>
      </c>
      <c r="E536" t="s">
        <v>7698</v>
      </c>
      <c r="F536" s="1"/>
      <c r="G536" t="s">
        <v>43</v>
      </c>
      <c r="I536" t="s">
        <v>43</v>
      </c>
      <c r="L536" t="s">
        <v>43</v>
      </c>
      <c r="M536" t="s">
        <v>43</v>
      </c>
      <c r="N536" t="s">
        <v>43</v>
      </c>
      <c r="P536" s="1"/>
      <c r="R536" s="317"/>
      <c r="V536" s="317"/>
      <c r="W536" s="317"/>
      <c r="X536" s="317"/>
      <c r="Y536" s="317"/>
    </row>
    <row r="537" spans="1:25">
      <c r="A537">
        <v>536</v>
      </c>
      <c r="B537" t="s">
        <v>8117</v>
      </c>
      <c r="C537" t="s">
        <v>14886</v>
      </c>
      <c r="D537" t="s">
        <v>93</v>
      </c>
      <c r="E537" t="s">
        <v>7769</v>
      </c>
      <c r="F537" s="1"/>
      <c r="G537" t="s">
        <v>43</v>
      </c>
      <c r="I537" t="s">
        <v>43</v>
      </c>
      <c r="L537" t="s">
        <v>43</v>
      </c>
      <c r="M537" t="s">
        <v>43</v>
      </c>
      <c r="N537" t="s">
        <v>43</v>
      </c>
      <c r="P537" s="1"/>
      <c r="R537" s="317"/>
      <c r="V537" s="317"/>
      <c r="W537" s="317"/>
      <c r="X537" s="317"/>
      <c r="Y537" s="317"/>
    </row>
    <row r="538" spans="1:25">
      <c r="A538">
        <v>537</v>
      </c>
      <c r="B538" t="s">
        <v>7974</v>
      </c>
      <c r="C538" t="s">
        <v>14887</v>
      </c>
      <c r="D538" t="s">
        <v>93</v>
      </c>
      <c r="E538" t="s">
        <v>93</v>
      </c>
      <c r="F538" s="1"/>
      <c r="G538" t="s">
        <v>43</v>
      </c>
      <c r="I538" t="s">
        <v>43</v>
      </c>
      <c r="L538" t="s">
        <v>43</v>
      </c>
      <c r="M538" t="s">
        <v>43</v>
      </c>
      <c r="N538" t="s">
        <v>43</v>
      </c>
      <c r="P538" s="1"/>
      <c r="R538" s="317"/>
      <c r="V538" s="317"/>
      <c r="W538" s="317"/>
      <c r="X538" s="317"/>
      <c r="Y538" s="317"/>
    </row>
    <row r="539" spans="1:25">
      <c r="A539">
        <v>538</v>
      </c>
      <c r="B539" t="s">
        <v>14888</v>
      </c>
      <c r="C539" t="s">
        <v>14889</v>
      </c>
      <c r="D539" t="s">
        <v>6574</v>
      </c>
      <c r="E539" t="s">
        <v>7834</v>
      </c>
      <c r="F539" s="1">
        <v>43739</v>
      </c>
      <c r="G539">
        <v>10</v>
      </c>
      <c r="I539" t="s">
        <v>16353</v>
      </c>
      <c r="J539">
        <v>90026440</v>
      </c>
      <c r="K539" t="s">
        <v>6518</v>
      </c>
      <c r="L539">
        <v>6</v>
      </c>
      <c r="M539">
        <v>10</v>
      </c>
      <c r="N539">
        <v>6</v>
      </c>
      <c r="P539" s="1">
        <v>45834</v>
      </c>
      <c r="Q539">
        <v>6</v>
      </c>
      <c r="R539" s="317">
        <v>190490</v>
      </c>
      <c r="S539">
        <v>25.7</v>
      </c>
      <c r="T539">
        <v>7</v>
      </c>
      <c r="U539">
        <v>48</v>
      </c>
      <c r="V539" s="317">
        <v>342166</v>
      </c>
    </row>
    <row r="540" spans="1:25">
      <c r="A540">
        <v>539</v>
      </c>
      <c r="B540" t="s">
        <v>8622</v>
      </c>
      <c r="C540" t="s">
        <v>8623</v>
      </c>
      <c r="D540" t="s">
        <v>6574</v>
      </c>
      <c r="E540" t="s">
        <v>7834</v>
      </c>
      <c r="F540" s="1"/>
      <c r="G540" t="s">
        <v>43</v>
      </c>
      <c r="I540" t="s">
        <v>43</v>
      </c>
      <c r="L540" t="s">
        <v>43</v>
      </c>
      <c r="M540" t="s">
        <v>43</v>
      </c>
      <c r="N540" t="s">
        <v>43</v>
      </c>
      <c r="P540" s="1"/>
      <c r="R540" s="317"/>
      <c r="V540" s="317"/>
    </row>
    <row r="541" spans="1:25">
      <c r="A541">
        <v>540</v>
      </c>
      <c r="B541" t="s">
        <v>8629</v>
      </c>
      <c r="C541" t="s">
        <v>8630</v>
      </c>
      <c r="D541" t="s">
        <v>93</v>
      </c>
      <c r="E541" t="s">
        <v>7704</v>
      </c>
      <c r="F541" s="1"/>
      <c r="G541" t="s">
        <v>43</v>
      </c>
      <c r="I541" t="s">
        <v>43</v>
      </c>
      <c r="L541" t="s">
        <v>43</v>
      </c>
      <c r="M541" t="s">
        <v>43</v>
      </c>
      <c r="N541" t="s">
        <v>43</v>
      </c>
      <c r="P541" s="1"/>
      <c r="R541" s="317"/>
      <c r="V541" s="317"/>
    </row>
    <row r="542" spans="1:25">
      <c r="A542">
        <v>541</v>
      </c>
      <c r="B542" t="s">
        <v>8631</v>
      </c>
      <c r="C542" t="s">
        <v>14890</v>
      </c>
      <c r="D542" t="s">
        <v>93</v>
      </c>
      <c r="E542" t="s">
        <v>7668</v>
      </c>
      <c r="F542" s="1"/>
      <c r="G542" t="s">
        <v>43</v>
      </c>
      <c r="I542" t="s">
        <v>43</v>
      </c>
      <c r="L542" t="s">
        <v>43</v>
      </c>
      <c r="M542" t="s">
        <v>43</v>
      </c>
      <c r="N542" t="s">
        <v>43</v>
      </c>
      <c r="P542" s="1"/>
      <c r="R542" s="317"/>
      <c r="V542" s="317"/>
    </row>
    <row r="543" spans="1:25">
      <c r="A543">
        <v>542</v>
      </c>
      <c r="B543" t="s">
        <v>8641</v>
      </c>
      <c r="C543" t="s">
        <v>8642</v>
      </c>
      <c r="D543" t="s">
        <v>93</v>
      </c>
      <c r="E543" t="s">
        <v>7721</v>
      </c>
      <c r="F543" s="1"/>
      <c r="G543" t="s">
        <v>43</v>
      </c>
      <c r="I543" t="s">
        <v>43</v>
      </c>
      <c r="L543" t="s">
        <v>43</v>
      </c>
      <c r="M543" t="s">
        <v>43</v>
      </c>
      <c r="N543" t="s">
        <v>43</v>
      </c>
      <c r="P543" s="1"/>
      <c r="R543" s="317"/>
      <c r="V543" s="317"/>
    </row>
    <row r="544" spans="1:25">
      <c r="A544">
        <v>543</v>
      </c>
      <c r="B544" t="s">
        <v>8637</v>
      </c>
      <c r="C544" t="s">
        <v>8638</v>
      </c>
      <c r="D544" t="s">
        <v>93</v>
      </c>
      <c r="E544" t="s">
        <v>7698</v>
      </c>
      <c r="F544" s="1"/>
      <c r="G544" t="s">
        <v>43</v>
      </c>
      <c r="I544" t="s">
        <v>43</v>
      </c>
      <c r="L544" t="s">
        <v>43</v>
      </c>
      <c r="M544" t="s">
        <v>43</v>
      </c>
      <c r="N544" t="s">
        <v>43</v>
      </c>
      <c r="P544" s="1"/>
      <c r="R544" s="317"/>
      <c r="V544" s="317"/>
    </row>
    <row r="545" spans="1:22">
      <c r="A545">
        <v>544</v>
      </c>
      <c r="B545" t="s">
        <v>8639</v>
      </c>
      <c r="C545" t="s">
        <v>8640</v>
      </c>
      <c r="D545" t="s">
        <v>93</v>
      </c>
      <c r="E545" t="s">
        <v>6259</v>
      </c>
      <c r="F545" s="1">
        <v>46063</v>
      </c>
      <c r="G545">
        <v>2</v>
      </c>
      <c r="I545" t="s">
        <v>16353</v>
      </c>
      <c r="J545">
        <v>50056993</v>
      </c>
      <c r="K545" t="s">
        <v>267</v>
      </c>
      <c r="L545" t="s">
        <v>43</v>
      </c>
      <c r="M545">
        <v>2</v>
      </c>
      <c r="N545" t="s">
        <v>43</v>
      </c>
      <c r="P545" s="1"/>
      <c r="R545" s="317"/>
      <c r="V545" s="317"/>
    </row>
    <row r="546" spans="1:22">
      <c r="A546">
        <v>545</v>
      </c>
      <c r="B546" t="s">
        <v>8658</v>
      </c>
      <c r="C546" t="s">
        <v>8659</v>
      </c>
      <c r="D546" t="s">
        <v>93</v>
      </c>
      <c r="E546" t="s">
        <v>7883</v>
      </c>
      <c r="F546" s="1"/>
      <c r="G546" t="s">
        <v>43</v>
      </c>
      <c r="I546" t="s">
        <v>43</v>
      </c>
      <c r="L546" t="s">
        <v>43</v>
      </c>
      <c r="M546" t="s">
        <v>43</v>
      </c>
      <c r="N546" t="s">
        <v>43</v>
      </c>
      <c r="P546" s="1"/>
      <c r="R546" s="317"/>
      <c r="V546" s="317"/>
    </row>
    <row r="547" spans="1:22">
      <c r="A547">
        <v>546</v>
      </c>
      <c r="B547" t="s">
        <v>8660</v>
      </c>
      <c r="C547" t="s">
        <v>8661</v>
      </c>
      <c r="D547" t="s">
        <v>93</v>
      </c>
      <c r="E547" t="s">
        <v>7704</v>
      </c>
      <c r="F547" s="1"/>
      <c r="G547" t="s">
        <v>43</v>
      </c>
      <c r="I547" t="s">
        <v>43</v>
      </c>
      <c r="L547" t="s">
        <v>43</v>
      </c>
      <c r="M547" t="s">
        <v>43</v>
      </c>
      <c r="N547" t="s">
        <v>43</v>
      </c>
      <c r="P547" s="1"/>
      <c r="R547" s="317"/>
      <c r="V547" s="317"/>
    </row>
    <row r="548" spans="1:22">
      <c r="A548">
        <v>547</v>
      </c>
      <c r="B548" t="s">
        <v>8656</v>
      </c>
      <c r="C548" t="s">
        <v>8657</v>
      </c>
      <c r="D548" t="s">
        <v>93</v>
      </c>
      <c r="E548" t="s">
        <v>7769</v>
      </c>
      <c r="F548" s="1"/>
      <c r="G548" t="s">
        <v>43</v>
      </c>
      <c r="I548" t="s">
        <v>43</v>
      </c>
      <c r="L548" t="s">
        <v>43</v>
      </c>
      <c r="M548" t="s">
        <v>43</v>
      </c>
      <c r="N548" t="s">
        <v>43</v>
      </c>
      <c r="P548" s="1"/>
      <c r="R548" s="317"/>
      <c r="V548" s="317"/>
    </row>
    <row r="549" spans="1:22">
      <c r="A549">
        <v>548</v>
      </c>
      <c r="B549" t="s">
        <v>8665</v>
      </c>
      <c r="C549" t="s">
        <v>8666</v>
      </c>
      <c r="D549" t="s">
        <v>93</v>
      </c>
      <c r="E549" t="s">
        <v>6259</v>
      </c>
      <c r="F549" s="1"/>
      <c r="G549" t="s">
        <v>43</v>
      </c>
      <c r="I549" t="s">
        <v>43</v>
      </c>
      <c r="L549" t="s">
        <v>43</v>
      </c>
      <c r="M549" t="s">
        <v>43</v>
      </c>
      <c r="N549" t="s">
        <v>43</v>
      </c>
      <c r="P549" s="1"/>
      <c r="R549" s="317"/>
      <c r="V549" s="317"/>
    </row>
    <row r="550" spans="1:22">
      <c r="A550">
        <v>549</v>
      </c>
      <c r="B550" t="s">
        <v>8667</v>
      </c>
      <c r="C550" t="s">
        <v>8668</v>
      </c>
      <c r="D550" t="s">
        <v>93</v>
      </c>
      <c r="E550" t="s">
        <v>7690</v>
      </c>
      <c r="F550" s="1">
        <v>46063</v>
      </c>
      <c r="G550">
        <v>2</v>
      </c>
      <c r="I550" t="s">
        <v>16353</v>
      </c>
      <c r="J550">
        <v>50057037</v>
      </c>
      <c r="K550" t="s">
        <v>267</v>
      </c>
      <c r="L550" t="s">
        <v>43</v>
      </c>
      <c r="M550">
        <v>2</v>
      </c>
      <c r="N550" t="s">
        <v>43</v>
      </c>
      <c r="P550" s="1"/>
      <c r="R550" s="317"/>
      <c r="V550" s="317"/>
    </row>
    <row r="551" spans="1:22">
      <c r="A551">
        <v>550</v>
      </c>
      <c r="B551" t="s">
        <v>8669</v>
      </c>
      <c r="C551" t="s">
        <v>8670</v>
      </c>
      <c r="D551" t="s">
        <v>93</v>
      </c>
      <c r="E551" t="s">
        <v>7698</v>
      </c>
      <c r="F551" s="1"/>
      <c r="G551" t="s">
        <v>43</v>
      </c>
      <c r="I551" t="s">
        <v>43</v>
      </c>
      <c r="L551" t="s">
        <v>43</v>
      </c>
      <c r="M551" t="s">
        <v>43</v>
      </c>
      <c r="N551" t="s">
        <v>43</v>
      </c>
      <c r="P551" s="1"/>
      <c r="R551" s="317"/>
      <c r="V551" s="317"/>
    </row>
    <row r="552" spans="1:22">
      <c r="A552">
        <v>551</v>
      </c>
      <c r="B552" t="s">
        <v>14891</v>
      </c>
      <c r="C552" t="s">
        <v>7672</v>
      </c>
      <c r="D552" t="s">
        <v>93</v>
      </c>
      <c r="E552" t="s">
        <v>7668</v>
      </c>
      <c r="F552" s="1"/>
      <c r="G552" t="s">
        <v>43</v>
      </c>
      <c r="I552" t="s">
        <v>43</v>
      </c>
      <c r="L552" t="s">
        <v>43</v>
      </c>
      <c r="M552" t="s">
        <v>43</v>
      </c>
      <c r="N552" t="s">
        <v>43</v>
      </c>
      <c r="P552" s="1"/>
      <c r="R552" s="317"/>
      <c r="V552" s="317"/>
    </row>
    <row r="553" spans="1:22">
      <c r="A553">
        <v>552</v>
      </c>
      <c r="B553" t="s">
        <v>8671</v>
      </c>
      <c r="C553" t="s">
        <v>8672</v>
      </c>
      <c r="D553" t="s">
        <v>93</v>
      </c>
      <c r="E553" t="s">
        <v>7690</v>
      </c>
      <c r="F553" s="1"/>
      <c r="G553" t="s">
        <v>43</v>
      </c>
      <c r="I553" t="s">
        <v>43</v>
      </c>
      <c r="L553" t="s">
        <v>43</v>
      </c>
      <c r="M553" t="s">
        <v>43</v>
      </c>
      <c r="N553" t="s">
        <v>43</v>
      </c>
      <c r="P553" s="1"/>
      <c r="R553" s="317"/>
      <c r="V553" s="317"/>
    </row>
    <row r="554" spans="1:22">
      <c r="A554">
        <v>553</v>
      </c>
      <c r="B554" t="s">
        <v>8662</v>
      </c>
      <c r="C554" t="s">
        <v>8508</v>
      </c>
      <c r="D554" t="s">
        <v>6574</v>
      </c>
      <c r="E554" t="s">
        <v>7834</v>
      </c>
      <c r="F554" s="1"/>
      <c r="G554" t="s">
        <v>43</v>
      </c>
      <c r="I554" t="s">
        <v>43</v>
      </c>
      <c r="L554" t="s">
        <v>43</v>
      </c>
      <c r="M554" t="s">
        <v>43</v>
      </c>
      <c r="N554" t="s">
        <v>43</v>
      </c>
      <c r="P554" s="1"/>
      <c r="R554" s="317"/>
      <c r="V554" s="317"/>
    </row>
    <row r="555" spans="1:22">
      <c r="A555">
        <v>554</v>
      </c>
      <c r="B555" t="s">
        <v>8663</v>
      </c>
      <c r="C555" t="s">
        <v>8664</v>
      </c>
      <c r="D555" t="s">
        <v>6574</v>
      </c>
      <c r="E555" t="s">
        <v>7834</v>
      </c>
      <c r="F555" s="1"/>
      <c r="G555" t="s">
        <v>43</v>
      </c>
      <c r="I555" t="s">
        <v>43</v>
      </c>
      <c r="L555" t="s">
        <v>43</v>
      </c>
      <c r="M555" t="s">
        <v>43</v>
      </c>
      <c r="N555" t="s">
        <v>43</v>
      </c>
      <c r="P555" s="1"/>
      <c r="R555" s="317"/>
      <c r="V555" s="317"/>
    </row>
    <row r="556" spans="1:22">
      <c r="A556">
        <v>555</v>
      </c>
      <c r="B556" t="s">
        <v>8685</v>
      </c>
      <c r="C556" t="s">
        <v>8680</v>
      </c>
      <c r="D556" t="s">
        <v>93</v>
      </c>
      <c r="E556" t="s">
        <v>93</v>
      </c>
      <c r="F556" s="1"/>
      <c r="G556" t="s">
        <v>43</v>
      </c>
      <c r="I556" t="s">
        <v>43</v>
      </c>
      <c r="L556" t="s">
        <v>43</v>
      </c>
      <c r="M556" t="s">
        <v>43</v>
      </c>
      <c r="N556" t="s">
        <v>43</v>
      </c>
      <c r="P556" s="1"/>
      <c r="R556" s="317"/>
      <c r="V556" s="317"/>
    </row>
    <row r="557" spans="1:22">
      <c r="A557">
        <v>556</v>
      </c>
      <c r="B557" t="s">
        <v>8677</v>
      </c>
      <c r="C557" t="s">
        <v>8678</v>
      </c>
      <c r="D557" t="s">
        <v>93</v>
      </c>
      <c r="E557" t="s">
        <v>7704</v>
      </c>
      <c r="F557" s="1"/>
      <c r="G557" t="s">
        <v>43</v>
      </c>
      <c r="I557" t="s">
        <v>43</v>
      </c>
      <c r="L557" t="s">
        <v>43</v>
      </c>
      <c r="M557" t="s">
        <v>43</v>
      </c>
      <c r="N557" t="s">
        <v>43</v>
      </c>
      <c r="P557" s="1"/>
      <c r="R557" s="317"/>
      <c r="V557" s="317"/>
    </row>
    <row r="558" spans="1:22">
      <c r="A558">
        <v>557</v>
      </c>
      <c r="B558" t="s">
        <v>8686</v>
      </c>
      <c r="C558" t="s">
        <v>8687</v>
      </c>
      <c r="D558" t="s">
        <v>93</v>
      </c>
      <c r="E558" t="s">
        <v>93</v>
      </c>
      <c r="F558" s="1"/>
      <c r="G558" t="s">
        <v>43</v>
      </c>
      <c r="I558" t="s">
        <v>43</v>
      </c>
      <c r="L558" t="s">
        <v>43</v>
      </c>
      <c r="M558" t="s">
        <v>43</v>
      </c>
      <c r="N558" t="s">
        <v>43</v>
      </c>
      <c r="P558" s="1"/>
      <c r="R558" s="317"/>
      <c r="V558" s="317"/>
    </row>
    <row r="559" spans="1:22">
      <c r="A559">
        <v>558</v>
      </c>
      <c r="B559" t="s">
        <v>8681</v>
      </c>
      <c r="C559" t="s">
        <v>8682</v>
      </c>
      <c r="D559" t="s">
        <v>93</v>
      </c>
      <c r="E559" t="s">
        <v>7883</v>
      </c>
      <c r="F559" s="1"/>
      <c r="G559" t="s">
        <v>43</v>
      </c>
      <c r="I559" t="s">
        <v>43</v>
      </c>
      <c r="L559" t="s">
        <v>43</v>
      </c>
      <c r="M559" t="s">
        <v>43</v>
      </c>
      <c r="N559" t="s">
        <v>43</v>
      </c>
      <c r="P559" s="1"/>
      <c r="R559" s="317"/>
      <c r="V559" s="317"/>
    </row>
    <row r="560" spans="1:22">
      <c r="A560">
        <v>559</v>
      </c>
      <c r="B560" t="s">
        <v>8679</v>
      </c>
      <c r="C560" t="s">
        <v>8680</v>
      </c>
      <c r="D560" t="s">
        <v>93</v>
      </c>
      <c r="E560" t="s">
        <v>93</v>
      </c>
      <c r="F560" s="1"/>
      <c r="G560" t="s">
        <v>43</v>
      </c>
      <c r="I560" t="s">
        <v>43</v>
      </c>
      <c r="L560" t="s">
        <v>43</v>
      </c>
      <c r="M560" t="s">
        <v>43</v>
      </c>
      <c r="N560" t="s">
        <v>43</v>
      </c>
      <c r="P560" s="1"/>
      <c r="R560" s="317"/>
      <c r="V560" s="317"/>
    </row>
    <row r="561" spans="1:22">
      <c r="A561">
        <v>560</v>
      </c>
      <c r="B561" t="s">
        <v>14892</v>
      </c>
      <c r="C561" t="s">
        <v>14893</v>
      </c>
      <c r="D561" t="s">
        <v>93</v>
      </c>
      <c r="E561" t="s">
        <v>8613</v>
      </c>
      <c r="F561" s="1">
        <v>45846</v>
      </c>
      <c r="G561">
        <v>7</v>
      </c>
      <c r="I561" t="s">
        <v>16353</v>
      </c>
      <c r="J561">
        <v>50017475</v>
      </c>
      <c r="K561" t="s">
        <v>6518</v>
      </c>
      <c r="L561">
        <v>10</v>
      </c>
      <c r="M561">
        <v>8</v>
      </c>
      <c r="N561">
        <v>10</v>
      </c>
      <c r="P561" s="1">
        <v>45957</v>
      </c>
      <c r="Q561">
        <v>10</v>
      </c>
      <c r="R561" s="317">
        <v>66840</v>
      </c>
      <c r="S561">
        <v>25.1</v>
      </c>
      <c r="T561">
        <v>10</v>
      </c>
      <c r="U561">
        <v>21</v>
      </c>
      <c r="V561" s="317">
        <v>168570</v>
      </c>
    </row>
    <row r="562" spans="1:22">
      <c r="A562">
        <v>561</v>
      </c>
      <c r="B562" t="s">
        <v>14894</v>
      </c>
      <c r="C562" t="s">
        <v>14895</v>
      </c>
      <c r="D562" t="s">
        <v>93</v>
      </c>
      <c r="E562" t="s">
        <v>9300</v>
      </c>
      <c r="F562" s="1">
        <v>45846</v>
      </c>
      <c r="G562">
        <v>7</v>
      </c>
      <c r="I562" t="s">
        <v>16353</v>
      </c>
      <c r="J562">
        <v>50017517</v>
      </c>
      <c r="K562" t="s">
        <v>6518</v>
      </c>
      <c r="L562">
        <v>10</v>
      </c>
      <c r="M562">
        <v>8</v>
      </c>
      <c r="N562">
        <v>10</v>
      </c>
      <c r="P562" s="1">
        <v>45957</v>
      </c>
      <c r="Q562">
        <v>10</v>
      </c>
      <c r="R562" s="317">
        <v>51440</v>
      </c>
      <c r="S562">
        <v>25.1</v>
      </c>
      <c r="T562">
        <v>10</v>
      </c>
      <c r="U562">
        <v>21</v>
      </c>
      <c r="V562" s="317">
        <v>129730</v>
      </c>
    </row>
    <row r="563" spans="1:22">
      <c r="A563">
        <v>562</v>
      </c>
      <c r="B563" t="s">
        <v>14896</v>
      </c>
      <c r="C563" t="s">
        <v>14897</v>
      </c>
      <c r="D563" t="s">
        <v>93</v>
      </c>
      <c r="E563" t="s">
        <v>7800</v>
      </c>
      <c r="F563" s="1">
        <v>45846</v>
      </c>
      <c r="G563">
        <v>7</v>
      </c>
      <c r="I563" t="s">
        <v>16353</v>
      </c>
      <c r="J563">
        <v>50017618</v>
      </c>
      <c r="K563" t="s">
        <v>6518</v>
      </c>
      <c r="L563">
        <v>11</v>
      </c>
      <c r="M563">
        <v>8</v>
      </c>
      <c r="N563">
        <v>11</v>
      </c>
      <c r="P563" s="1">
        <v>45991</v>
      </c>
      <c r="Q563">
        <v>11</v>
      </c>
      <c r="R563" s="317">
        <v>53760</v>
      </c>
      <c r="S563">
        <v>25.11</v>
      </c>
      <c r="T563">
        <v>11</v>
      </c>
      <c r="U563">
        <v>21</v>
      </c>
      <c r="V563" s="317">
        <v>104117</v>
      </c>
    </row>
    <row r="564" spans="1:22">
      <c r="A564">
        <v>563</v>
      </c>
      <c r="B564" t="s">
        <v>14898</v>
      </c>
      <c r="C564" t="s">
        <v>14899</v>
      </c>
      <c r="D564" t="s">
        <v>93</v>
      </c>
      <c r="E564" t="s">
        <v>7883</v>
      </c>
      <c r="F564" s="1">
        <v>45846</v>
      </c>
      <c r="G564">
        <v>7</v>
      </c>
      <c r="I564" t="s">
        <v>16353</v>
      </c>
      <c r="J564">
        <v>50017622</v>
      </c>
      <c r="K564" t="s">
        <v>6518</v>
      </c>
      <c r="L564">
        <v>11</v>
      </c>
      <c r="M564">
        <v>8</v>
      </c>
      <c r="N564">
        <v>11</v>
      </c>
      <c r="P564" s="1">
        <v>45991</v>
      </c>
      <c r="Q564">
        <v>11</v>
      </c>
      <c r="R564" s="317">
        <v>54420</v>
      </c>
      <c r="S564">
        <v>25.11</v>
      </c>
      <c r="T564">
        <v>11</v>
      </c>
      <c r="U564">
        <v>21</v>
      </c>
      <c r="V564" s="317">
        <v>105393</v>
      </c>
    </row>
    <row r="565" spans="1:22">
      <c r="A565">
        <v>564</v>
      </c>
      <c r="B565" t="s">
        <v>14900</v>
      </c>
      <c r="C565" t="s">
        <v>14901</v>
      </c>
      <c r="D565" t="s">
        <v>93</v>
      </c>
      <c r="E565" t="s">
        <v>7883</v>
      </c>
      <c r="F565" s="1">
        <v>45846</v>
      </c>
      <c r="G565">
        <v>7</v>
      </c>
      <c r="I565" t="s">
        <v>16353</v>
      </c>
      <c r="J565">
        <v>50017623</v>
      </c>
      <c r="K565" t="s">
        <v>6518</v>
      </c>
      <c r="L565">
        <v>11</v>
      </c>
      <c r="M565">
        <v>8</v>
      </c>
      <c r="N565">
        <v>11</v>
      </c>
      <c r="P565" s="1">
        <v>45991</v>
      </c>
      <c r="Q565">
        <v>11</v>
      </c>
      <c r="R565" s="317">
        <v>100960</v>
      </c>
      <c r="S565">
        <v>25.11</v>
      </c>
      <c r="T565">
        <v>11</v>
      </c>
      <c r="U565">
        <v>21</v>
      </c>
      <c r="V565" s="317">
        <v>195540</v>
      </c>
    </row>
    <row r="566" spans="1:22">
      <c r="A566">
        <v>565</v>
      </c>
      <c r="B566" t="s">
        <v>14902</v>
      </c>
      <c r="C566" t="s">
        <v>14903</v>
      </c>
      <c r="D566" t="s">
        <v>93</v>
      </c>
      <c r="E566" t="s">
        <v>7800</v>
      </c>
      <c r="F566" s="1">
        <v>45846</v>
      </c>
      <c r="G566">
        <v>7</v>
      </c>
      <c r="I566" t="s">
        <v>16353</v>
      </c>
      <c r="J566">
        <v>50017627</v>
      </c>
      <c r="K566" t="s">
        <v>267</v>
      </c>
      <c r="L566">
        <v>12</v>
      </c>
      <c r="M566">
        <v>8</v>
      </c>
      <c r="N566">
        <v>12</v>
      </c>
      <c r="P566" s="1">
        <v>46022</v>
      </c>
      <c r="Q566">
        <v>12</v>
      </c>
      <c r="R566" s="317">
        <v>67940</v>
      </c>
      <c r="S566">
        <v>25.12</v>
      </c>
      <c r="T566">
        <v>12</v>
      </c>
      <c r="U566">
        <v>21</v>
      </c>
      <c r="V566" s="317">
        <v>109980</v>
      </c>
    </row>
    <row r="567" spans="1:22">
      <c r="A567">
        <v>566</v>
      </c>
      <c r="B567" t="s">
        <v>14904</v>
      </c>
      <c r="C567" t="s">
        <v>14899</v>
      </c>
      <c r="D567" t="s">
        <v>93</v>
      </c>
      <c r="E567" t="s">
        <v>7883</v>
      </c>
      <c r="F567" s="1">
        <v>45846</v>
      </c>
      <c r="G567">
        <v>7</v>
      </c>
      <c r="I567" t="s">
        <v>16353</v>
      </c>
      <c r="J567">
        <v>50017638</v>
      </c>
      <c r="K567" t="s">
        <v>6518</v>
      </c>
      <c r="L567">
        <v>10</v>
      </c>
      <c r="M567">
        <v>8</v>
      </c>
      <c r="N567">
        <v>10</v>
      </c>
      <c r="P567" s="1">
        <v>45957</v>
      </c>
      <c r="Q567">
        <v>10</v>
      </c>
      <c r="R567" s="317">
        <v>123460</v>
      </c>
      <c r="S567">
        <v>25.1</v>
      </c>
      <c r="T567">
        <v>10</v>
      </c>
      <c r="U567">
        <v>21</v>
      </c>
      <c r="V567" s="317">
        <v>239148</v>
      </c>
    </row>
    <row r="568" spans="1:22">
      <c r="A568">
        <v>567</v>
      </c>
      <c r="B568" t="s">
        <v>14905</v>
      </c>
      <c r="C568" t="s">
        <v>14906</v>
      </c>
      <c r="D568" t="s">
        <v>93</v>
      </c>
      <c r="E568" t="s">
        <v>7721</v>
      </c>
      <c r="F568" s="1">
        <v>45846</v>
      </c>
      <c r="G568">
        <v>7</v>
      </c>
      <c r="I568" t="s">
        <v>16353</v>
      </c>
      <c r="J568">
        <v>50017704</v>
      </c>
      <c r="K568" t="s">
        <v>6518</v>
      </c>
      <c r="L568">
        <v>10</v>
      </c>
      <c r="N568">
        <v>10</v>
      </c>
      <c r="P568" s="1">
        <v>45957</v>
      </c>
      <c r="Q568">
        <v>10</v>
      </c>
      <c r="R568" s="317">
        <v>85960</v>
      </c>
      <c r="S568">
        <v>25.1</v>
      </c>
      <c r="T568">
        <v>10</v>
      </c>
      <c r="U568">
        <v>21</v>
      </c>
      <c r="V568" s="317">
        <v>166509</v>
      </c>
    </row>
    <row r="569" spans="1:22">
      <c r="A569">
        <v>568</v>
      </c>
      <c r="B569" t="s">
        <v>8691</v>
      </c>
      <c r="C569" t="s">
        <v>8692</v>
      </c>
      <c r="D569" t="s">
        <v>93</v>
      </c>
      <c r="E569" t="s">
        <v>6259</v>
      </c>
      <c r="F569" s="1"/>
      <c r="G569" t="s">
        <v>43</v>
      </c>
      <c r="I569" t="s">
        <v>43</v>
      </c>
      <c r="L569" t="s">
        <v>43</v>
      </c>
      <c r="M569" t="s">
        <v>43</v>
      </c>
      <c r="N569" t="s">
        <v>43</v>
      </c>
      <c r="P569" s="1"/>
      <c r="R569" s="317"/>
      <c r="V569" s="317"/>
    </row>
    <row r="570" spans="1:22">
      <c r="A570">
        <v>569</v>
      </c>
      <c r="B570" t="s">
        <v>8693</v>
      </c>
      <c r="C570" t="s">
        <v>8692</v>
      </c>
      <c r="D570" t="s">
        <v>93</v>
      </c>
      <c r="E570" t="s">
        <v>6259</v>
      </c>
      <c r="F570" s="1"/>
      <c r="G570" t="s">
        <v>43</v>
      </c>
      <c r="I570" t="s">
        <v>43</v>
      </c>
      <c r="L570" t="s">
        <v>43</v>
      </c>
      <c r="M570" t="s">
        <v>43</v>
      </c>
      <c r="N570" t="s">
        <v>43</v>
      </c>
      <c r="P570" s="1"/>
      <c r="R570" s="317"/>
      <c r="V570" s="317"/>
    </row>
    <row r="571" spans="1:22">
      <c r="A571">
        <v>570</v>
      </c>
      <c r="B571" t="s">
        <v>8694</v>
      </c>
      <c r="C571" t="s">
        <v>8695</v>
      </c>
      <c r="D571" t="s">
        <v>93</v>
      </c>
      <c r="E571" t="s">
        <v>6259</v>
      </c>
      <c r="F571" s="1"/>
      <c r="G571" t="s">
        <v>43</v>
      </c>
      <c r="I571" t="s">
        <v>43</v>
      </c>
      <c r="L571" t="s">
        <v>43</v>
      </c>
      <c r="M571" t="s">
        <v>43</v>
      </c>
      <c r="N571" t="s">
        <v>43</v>
      </c>
      <c r="P571" s="1"/>
      <c r="R571" s="317"/>
      <c r="V571" s="317"/>
    </row>
    <row r="572" spans="1:22">
      <c r="A572">
        <v>571</v>
      </c>
      <c r="B572" t="s">
        <v>8696</v>
      </c>
      <c r="C572" t="s">
        <v>14907</v>
      </c>
      <c r="D572" t="s">
        <v>93</v>
      </c>
      <c r="E572" t="s">
        <v>7747</v>
      </c>
      <c r="F572" s="1"/>
      <c r="G572" t="s">
        <v>43</v>
      </c>
      <c r="I572" t="s">
        <v>43</v>
      </c>
      <c r="L572" t="s">
        <v>43</v>
      </c>
      <c r="M572" t="s">
        <v>43</v>
      </c>
      <c r="N572" t="s">
        <v>43</v>
      </c>
      <c r="P572" s="1"/>
      <c r="R572" s="317"/>
      <c r="V572" s="317"/>
    </row>
    <row r="573" spans="1:22">
      <c r="A573">
        <v>572</v>
      </c>
      <c r="B573" t="s">
        <v>8698</v>
      </c>
      <c r="C573" t="s">
        <v>8699</v>
      </c>
      <c r="D573" t="s">
        <v>93</v>
      </c>
      <c r="E573" t="s">
        <v>7704</v>
      </c>
      <c r="F573" s="1"/>
      <c r="G573" t="s">
        <v>43</v>
      </c>
      <c r="I573" t="s">
        <v>43</v>
      </c>
      <c r="L573" t="s">
        <v>43</v>
      </c>
      <c r="M573" t="s">
        <v>43</v>
      </c>
      <c r="N573" t="s">
        <v>43</v>
      </c>
      <c r="P573" s="1"/>
      <c r="R573" s="317"/>
      <c r="V573" s="317"/>
    </row>
    <row r="574" spans="1:22">
      <c r="A574">
        <v>573</v>
      </c>
      <c r="B574" t="s">
        <v>8700</v>
      </c>
      <c r="C574" t="s">
        <v>8701</v>
      </c>
      <c r="D574" t="s">
        <v>93</v>
      </c>
      <c r="E574" t="s">
        <v>7704</v>
      </c>
      <c r="F574" s="1"/>
      <c r="G574" t="s">
        <v>43</v>
      </c>
      <c r="I574" t="s">
        <v>43</v>
      </c>
      <c r="L574" t="s">
        <v>43</v>
      </c>
      <c r="M574" t="s">
        <v>43</v>
      </c>
      <c r="N574" t="s">
        <v>43</v>
      </c>
      <c r="P574" s="1"/>
      <c r="R574" s="317"/>
      <c r="V574" s="317"/>
    </row>
    <row r="575" spans="1:22">
      <c r="A575">
        <v>574</v>
      </c>
      <c r="B575" t="s">
        <v>8702</v>
      </c>
      <c r="C575" t="s">
        <v>8703</v>
      </c>
      <c r="D575" t="s">
        <v>93</v>
      </c>
      <c r="E575" t="s">
        <v>8471</v>
      </c>
      <c r="F575" s="1"/>
      <c r="G575" t="s">
        <v>43</v>
      </c>
      <c r="I575" t="s">
        <v>43</v>
      </c>
      <c r="L575" t="s">
        <v>43</v>
      </c>
      <c r="M575" t="s">
        <v>43</v>
      </c>
      <c r="N575" t="s">
        <v>43</v>
      </c>
      <c r="P575" s="1"/>
      <c r="R575" s="317"/>
      <c r="V575" s="317"/>
    </row>
    <row r="576" spans="1:22">
      <c r="A576">
        <v>575</v>
      </c>
      <c r="B576" t="s">
        <v>8704</v>
      </c>
      <c r="C576" t="s">
        <v>8705</v>
      </c>
      <c r="D576" t="s">
        <v>93</v>
      </c>
      <c r="E576" t="s">
        <v>8471</v>
      </c>
      <c r="F576" s="1"/>
      <c r="G576" t="s">
        <v>43</v>
      </c>
      <c r="I576" t="s">
        <v>43</v>
      </c>
      <c r="L576" t="s">
        <v>43</v>
      </c>
      <c r="M576" t="s">
        <v>43</v>
      </c>
      <c r="N576" t="s">
        <v>43</v>
      </c>
      <c r="P576" s="1"/>
      <c r="R576" s="317"/>
      <c r="V576" s="317"/>
    </row>
    <row r="577" spans="1:22">
      <c r="A577">
        <v>576</v>
      </c>
      <c r="B577" t="s">
        <v>8708</v>
      </c>
      <c r="C577" t="s">
        <v>8709</v>
      </c>
      <c r="D577" t="s">
        <v>93</v>
      </c>
      <c r="E577" t="s">
        <v>7800</v>
      </c>
      <c r="F577" s="1">
        <v>46037</v>
      </c>
      <c r="G577">
        <v>1</v>
      </c>
      <c r="I577" t="s">
        <v>16353</v>
      </c>
      <c r="J577">
        <v>50053793</v>
      </c>
      <c r="K577" t="s">
        <v>6518</v>
      </c>
      <c r="L577" t="s">
        <v>43</v>
      </c>
      <c r="M577">
        <v>1</v>
      </c>
      <c r="N577" t="s">
        <v>43</v>
      </c>
      <c r="P577" s="1"/>
      <c r="R577" s="317"/>
      <c r="V577" s="317"/>
    </row>
    <row r="578" spans="1:22">
      <c r="A578">
        <v>577</v>
      </c>
      <c r="B578" t="s">
        <v>8722</v>
      </c>
      <c r="C578" t="s">
        <v>8723</v>
      </c>
      <c r="D578" t="s">
        <v>93</v>
      </c>
      <c r="E578" t="s">
        <v>7677</v>
      </c>
      <c r="F578" s="1"/>
      <c r="G578" t="s">
        <v>43</v>
      </c>
      <c r="I578" t="s">
        <v>43</v>
      </c>
      <c r="L578" t="s">
        <v>43</v>
      </c>
      <c r="M578" t="s">
        <v>43</v>
      </c>
      <c r="N578" t="s">
        <v>43</v>
      </c>
      <c r="P578" s="1"/>
      <c r="R578" s="317"/>
      <c r="V578" s="317"/>
    </row>
    <row r="579" spans="1:22">
      <c r="A579">
        <v>578</v>
      </c>
      <c r="B579" t="s">
        <v>8710</v>
      </c>
      <c r="C579" t="s">
        <v>8711</v>
      </c>
      <c r="D579" t="s">
        <v>93</v>
      </c>
      <c r="E579" t="s">
        <v>7698</v>
      </c>
      <c r="F579" s="1"/>
      <c r="G579" t="s">
        <v>43</v>
      </c>
      <c r="I579" t="s">
        <v>43</v>
      </c>
      <c r="L579" t="s">
        <v>43</v>
      </c>
      <c r="M579" t="s">
        <v>43</v>
      </c>
      <c r="N579" t="s">
        <v>43</v>
      </c>
      <c r="P579" s="1"/>
      <c r="R579" s="317"/>
      <c r="V579" s="317"/>
    </row>
    <row r="580" spans="1:22">
      <c r="A580">
        <v>579</v>
      </c>
      <c r="B580" t="s">
        <v>14908</v>
      </c>
      <c r="C580" t="s">
        <v>14909</v>
      </c>
      <c r="D580" t="s">
        <v>93</v>
      </c>
      <c r="E580" t="s">
        <v>7800</v>
      </c>
      <c r="F580" s="1">
        <v>45846</v>
      </c>
      <c r="G580">
        <v>7</v>
      </c>
      <c r="I580" t="s">
        <v>16353</v>
      </c>
      <c r="J580">
        <v>50017723</v>
      </c>
      <c r="K580" t="s">
        <v>6518</v>
      </c>
      <c r="L580">
        <v>10</v>
      </c>
      <c r="M580">
        <v>8</v>
      </c>
      <c r="N580">
        <v>10</v>
      </c>
      <c r="P580" s="1">
        <v>45957</v>
      </c>
      <c r="Q580">
        <v>10</v>
      </c>
      <c r="R580" s="317">
        <v>93330</v>
      </c>
      <c r="S580">
        <v>25.1</v>
      </c>
      <c r="T580">
        <v>10</v>
      </c>
      <c r="U580">
        <v>21</v>
      </c>
      <c r="V580" s="317">
        <v>180771</v>
      </c>
    </row>
    <row r="581" spans="1:22">
      <c r="A581">
        <v>580</v>
      </c>
      <c r="B581" t="s">
        <v>14910</v>
      </c>
      <c r="C581" t="s">
        <v>14911</v>
      </c>
      <c r="D581" t="s">
        <v>93</v>
      </c>
      <c r="E581" t="s">
        <v>93</v>
      </c>
      <c r="F581" s="1">
        <v>45847</v>
      </c>
      <c r="G581">
        <v>7</v>
      </c>
      <c r="I581" t="s">
        <v>16353</v>
      </c>
      <c r="J581">
        <v>50017828</v>
      </c>
      <c r="K581" t="s">
        <v>6518</v>
      </c>
      <c r="L581">
        <v>11</v>
      </c>
      <c r="M581">
        <v>8</v>
      </c>
      <c r="N581">
        <v>11</v>
      </c>
      <c r="P581" s="1">
        <v>45991</v>
      </c>
      <c r="Q581">
        <v>11</v>
      </c>
      <c r="R581" s="317">
        <v>192510</v>
      </c>
      <c r="S581">
        <v>25.11</v>
      </c>
      <c r="T581">
        <v>11</v>
      </c>
      <c r="U581">
        <v>21</v>
      </c>
      <c r="V581" s="317">
        <v>364588</v>
      </c>
    </row>
    <row r="582" spans="1:22">
      <c r="A582">
        <v>581</v>
      </c>
      <c r="B582" t="s">
        <v>14912</v>
      </c>
      <c r="C582" t="s">
        <v>9041</v>
      </c>
      <c r="D582" t="s">
        <v>93</v>
      </c>
      <c r="E582" t="s">
        <v>7800</v>
      </c>
      <c r="F582" s="1">
        <v>45847</v>
      </c>
      <c r="G582">
        <v>7</v>
      </c>
      <c r="I582" t="s">
        <v>16353</v>
      </c>
      <c r="J582">
        <v>50017830</v>
      </c>
      <c r="K582" t="s">
        <v>6518</v>
      </c>
      <c r="L582">
        <v>11</v>
      </c>
      <c r="M582">
        <v>8</v>
      </c>
      <c r="N582">
        <v>11</v>
      </c>
      <c r="P582" s="1">
        <v>45991</v>
      </c>
      <c r="Q582">
        <v>11</v>
      </c>
      <c r="R582" s="317">
        <v>143800</v>
      </c>
      <c r="S582">
        <v>25.11</v>
      </c>
      <c r="T582">
        <v>11</v>
      </c>
      <c r="U582">
        <v>21</v>
      </c>
      <c r="V582" s="317">
        <v>228332</v>
      </c>
    </row>
    <row r="583" spans="1:22">
      <c r="A583">
        <v>582</v>
      </c>
      <c r="B583" t="s">
        <v>14913</v>
      </c>
      <c r="C583" t="s">
        <v>14914</v>
      </c>
      <c r="D583" t="s">
        <v>93</v>
      </c>
      <c r="E583" t="s">
        <v>7800</v>
      </c>
      <c r="F583" s="1">
        <v>45847</v>
      </c>
      <c r="G583">
        <v>7</v>
      </c>
      <c r="I583" t="s">
        <v>16353</v>
      </c>
      <c r="J583">
        <v>50017831</v>
      </c>
      <c r="K583" t="s">
        <v>6518</v>
      </c>
      <c r="L583">
        <v>11</v>
      </c>
      <c r="M583">
        <v>8</v>
      </c>
      <c r="N583">
        <v>11</v>
      </c>
      <c r="P583" s="1">
        <v>45991</v>
      </c>
      <c r="Q583">
        <v>11</v>
      </c>
      <c r="R583" s="317">
        <v>48060</v>
      </c>
      <c r="S583">
        <v>25.11</v>
      </c>
      <c r="T583">
        <v>11</v>
      </c>
      <c r="U583">
        <v>21</v>
      </c>
      <c r="V583" s="317">
        <v>93073</v>
      </c>
    </row>
    <row r="584" spans="1:22">
      <c r="A584">
        <v>583</v>
      </c>
      <c r="B584" t="s">
        <v>14915</v>
      </c>
      <c r="C584" t="s">
        <v>14916</v>
      </c>
      <c r="D584" t="s">
        <v>93</v>
      </c>
      <c r="E584" t="s">
        <v>7800</v>
      </c>
      <c r="F584" s="1">
        <v>45847</v>
      </c>
      <c r="G584">
        <v>7</v>
      </c>
      <c r="I584" t="s">
        <v>16353</v>
      </c>
      <c r="J584">
        <v>50017833</v>
      </c>
      <c r="K584" t="s">
        <v>267</v>
      </c>
      <c r="L584">
        <v>11</v>
      </c>
      <c r="M584">
        <v>8</v>
      </c>
      <c r="N584">
        <v>11</v>
      </c>
      <c r="P584" s="1">
        <v>45991</v>
      </c>
      <c r="Q584">
        <v>11</v>
      </c>
      <c r="R584" s="317">
        <v>101415</v>
      </c>
      <c r="S584">
        <v>25.11</v>
      </c>
      <c r="T584">
        <v>11</v>
      </c>
      <c r="U584">
        <v>21</v>
      </c>
      <c r="V584" s="317">
        <v>195227</v>
      </c>
    </row>
    <row r="585" spans="1:22">
      <c r="A585">
        <v>584</v>
      </c>
      <c r="B585" t="s">
        <v>14917</v>
      </c>
      <c r="C585" t="s">
        <v>14918</v>
      </c>
      <c r="D585" t="s">
        <v>93</v>
      </c>
      <c r="E585" t="s">
        <v>7883</v>
      </c>
      <c r="F585" s="1">
        <v>45847</v>
      </c>
      <c r="G585">
        <v>7</v>
      </c>
      <c r="I585" t="s">
        <v>16353</v>
      </c>
      <c r="J585">
        <v>50017837</v>
      </c>
      <c r="K585" t="s">
        <v>267</v>
      </c>
      <c r="L585">
        <v>10</v>
      </c>
      <c r="M585">
        <v>8</v>
      </c>
      <c r="N585">
        <v>10</v>
      </c>
      <c r="P585" s="1">
        <v>45991</v>
      </c>
      <c r="Q585">
        <v>11</v>
      </c>
      <c r="R585" s="317">
        <v>45350</v>
      </c>
      <c r="S585">
        <v>25.11</v>
      </c>
      <c r="T585">
        <v>11</v>
      </c>
      <c r="U585">
        <v>21</v>
      </c>
      <c r="V585" s="317">
        <v>87123</v>
      </c>
    </row>
    <row r="586" spans="1:22">
      <c r="A586">
        <v>585</v>
      </c>
      <c r="B586" t="s">
        <v>14919</v>
      </c>
      <c r="C586" t="s">
        <v>14920</v>
      </c>
      <c r="D586" t="s">
        <v>93</v>
      </c>
      <c r="E586" t="s">
        <v>93</v>
      </c>
      <c r="F586" s="1">
        <v>45847</v>
      </c>
      <c r="G586">
        <v>7</v>
      </c>
      <c r="I586" t="s">
        <v>16353</v>
      </c>
      <c r="J586">
        <v>50017838</v>
      </c>
      <c r="K586" t="s">
        <v>6518</v>
      </c>
      <c r="L586">
        <v>10</v>
      </c>
      <c r="M586">
        <v>8</v>
      </c>
      <c r="N586">
        <v>10</v>
      </c>
      <c r="P586" s="1">
        <v>45957</v>
      </c>
      <c r="Q586">
        <v>10</v>
      </c>
      <c r="R586" s="317">
        <v>53100</v>
      </c>
      <c r="S586">
        <v>25.1</v>
      </c>
      <c r="T586">
        <v>10</v>
      </c>
      <c r="U586">
        <v>21</v>
      </c>
      <c r="V586" s="317">
        <v>102843</v>
      </c>
    </row>
    <row r="587" spans="1:22">
      <c r="A587">
        <v>586</v>
      </c>
      <c r="B587" t="s">
        <v>14921</v>
      </c>
      <c r="C587" t="s">
        <v>14922</v>
      </c>
      <c r="D587" t="s">
        <v>93</v>
      </c>
      <c r="E587" t="s">
        <v>93</v>
      </c>
      <c r="F587" s="1">
        <v>45847</v>
      </c>
      <c r="G587">
        <v>7</v>
      </c>
      <c r="I587" t="s">
        <v>16353</v>
      </c>
      <c r="J587">
        <v>50017845</v>
      </c>
      <c r="K587" t="s">
        <v>267</v>
      </c>
      <c r="L587">
        <v>10</v>
      </c>
      <c r="M587">
        <v>8</v>
      </c>
      <c r="N587">
        <v>10</v>
      </c>
      <c r="P587" s="1">
        <v>45957</v>
      </c>
      <c r="Q587">
        <v>10</v>
      </c>
      <c r="R587" s="317">
        <v>36680</v>
      </c>
      <c r="S587">
        <v>25.1</v>
      </c>
      <c r="T587">
        <v>10</v>
      </c>
      <c r="U587">
        <v>21</v>
      </c>
      <c r="V587" s="317">
        <v>71032</v>
      </c>
    </row>
    <row r="588" spans="1:22">
      <c r="A588">
        <v>587</v>
      </c>
      <c r="B588" t="s">
        <v>14923</v>
      </c>
      <c r="C588" t="s">
        <v>14924</v>
      </c>
      <c r="D588" t="s">
        <v>93</v>
      </c>
      <c r="E588" t="s">
        <v>7721</v>
      </c>
      <c r="F588" s="1">
        <v>45847</v>
      </c>
      <c r="G588">
        <v>7</v>
      </c>
      <c r="I588" t="s">
        <v>16353</v>
      </c>
      <c r="J588">
        <v>50017846</v>
      </c>
      <c r="K588" t="s">
        <v>6518</v>
      </c>
      <c r="L588">
        <v>10</v>
      </c>
      <c r="M588">
        <v>8</v>
      </c>
      <c r="N588">
        <v>10</v>
      </c>
      <c r="P588" s="1">
        <v>45957</v>
      </c>
      <c r="Q588">
        <v>10</v>
      </c>
      <c r="R588" s="317">
        <v>49830</v>
      </c>
      <c r="S588">
        <v>25.1</v>
      </c>
      <c r="T588">
        <v>10</v>
      </c>
      <c r="U588">
        <v>21</v>
      </c>
      <c r="V588" s="317">
        <v>96522</v>
      </c>
    </row>
    <row r="589" spans="1:22">
      <c r="A589">
        <v>588</v>
      </c>
      <c r="B589" t="s">
        <v>14925</v>
      </c>
      <c r="C589" t="s">
        <v>14926</v>
      </c>
      <c r="D589" t="s">
        <v>93</v>
      </c>
      <c r="E589" t="s">
        <v>7800</v>
      </c>
      <c r="F589" s="1">
        <v>45847</v>
      </c>
      <c r="G589">
        <v>7</v>
      </c>
      <c r="I589" t="s">
        <v>16353</v>
      </c>
      <c r="J589">
        <v>50017848</v>
      </c>
      <c r="K589" t="s">
        <v>267</v>
      </c>
      <c r="L589">
        <v>12</v>
      </c>
      <c r="M589">
        <v>8</v>
      </c>
      <c r="N589">
        <v>12</v>
      </c>
      <c r="P589" s="1">
        <v>46022</v>
      </c>
      <c r="Q589">
        <v>12</v>
      </c>
      <c r="R589" s="317">
        <v>108095</v>
      </c>
      <c r="S589">
        <v>25.12</v>
      </c>
      <c r="T589">
        <v>12</v>
      </c>
      <c r="U589">
        <v>21</v>
      </c>
      <c r="V589" s="317">
        <v>208160</v>
      </c>
    </row>
    <row r="590" spans="1:22">
      <c r="A590">
        <v>589</v>
      </c>
      <c r="B590" t="s">
        <v>14927</v>
      </c>
      <c r="C590" t="s">
        <v>14928</v>
      </c>
      <c r="D590" t="s">
        <v>93</v>
      </c>
      <c r="E590" t="s">
        <v>7800</v>
      </c>
      <c r="F590" s="1">
        <v>45847</v>
      </c>
      <c r="G590">
        <v>7</v>
      </c>
      <c r="I590" t="s">
        <v>16353</v>
      </c>
      <c r="J590">
        <v>50017851</v>
      </c>
      <c r="K590" t="s">
        <v>267</v>
      </c>
      <c r="L590">
        <v>11</v>
      </c>
      <c r="M590">
        <v>8</v>
      </c>
      <c r="N590">
        <v>11</v>
      </c>
      <c r="P590" s="1">
        <v>45991</v>
      </c>
      <c r="Q590">
        <v>11</v>
      </c>
      <c r="R590" s="317">
        <v>49030</v>
      </c>
      <c r="S590">
        <v>25.11</v>
      </c>
      <c r="T590">
        <v>11</v>
      </c>
      <c r="U590">
        <v>21</v>
      </c>
      <c r="V590" s="317">
        <v>94251</v>
      </c>
    </row>
    <row r="591" spans="1:22">
      <c r="A591">
        <v>590</v>
      </c>
      <c r="B591" t="s">
        <v>14929</v>
      </c>
      <c r="C591" t="s">
        <v>14930</v>
      </c>
      <c r="D591" t="s">
        <v>93</v>
      </c>
      <c r="E591" t="s">
        <v>7721</v>
      </c>
      <c r="F591" s="1">
        <v>45847</v>
      </c>
      <c r="G591">
        <v>7</v>
      </c>
      <c r="I591" t="s">
        <v>16353</v>
      </c>
      <c r="J591">
        <v>50017857</v>
      </c>
      <c r="K591" t="s">
        <v>6518</v>
      </c>
      <c r="L591">
        <v>11</v>
      </c>
      <c r="M591">
        <v>8</v>
      </c>
      <c r="N591">
        <v>11</v>
      </c>
      <c r="P591" s="1">
        <v>45991</v>
      </c>
      <c r="Q591">
        <v>11</v>
      </c>
      <c r="R591" s="317">
        <v>65250</v>
      </c>
      <c r="S591">
        <v>25.11</v>
      </c>
      <c r="T591">
        <v>11</v>
      </c>
      <c r="U591">
        <v>21</v>
      </c>
      <c r="V591" s="317">
        <v>126397</v>
      </c>
    </row>
    <row r="592" spans="1:22">
      <c r="A592">
        <v>591</v>
      </c>
      <c r="B592" t="s">
        <v>14931</v>
      </c>
      <c r="C592" t="s">
        <v>14932</v>
      </c>
      <c r="D592" t="s">
        <v>93</v>
      </c>
      <c r="E592" t="s">
        <v>93</v>
      </c>
      <c r="F592" s="1">
        <v>45847</v>
      </c>
      <c r="G592">
        <v>7</v>
      </c>
      <c r="I592" t="s">
        <v>16353</v>
      </c>
      <c r="J592">
        <v>50017859</v>
      </c>
      <c r="K592" t="s">
        <v>6518</v>
      </c>
      <c r="L592">
        <v>11</v>
      </c>
      <c r="M592">
        <v>8</v>
      </c>
      <c r="N592">
        <v>11</v>
      </c>
      <c r="P592" s="1">
        <v>45991</v>
      </c>
      <c r="Q592">
        <v>11</v>
      </c>
      <c r="R592" s="317">
        <v>32640</v>
      </c>
      <c r="S592">
        <v>25.11</v>
      </c>
      <c r="T592">
        <v>11</v>
      </c>
      <c r="U592">
        <v>21</v>
      </c>
      <c r="V592" s="317">
        <v>63199</v>
      </c>
    </row>
    <row r="593" spans="1:22">
      <c r="A593">
        <v>592</v>
      </c>
      <c r="B593" t="s">
        <v>14933</v>
      </c>
      <c r="C593" t="s">
        <v>14934</v>
      </c>
      <c r="D593" t="s">
        <v>93</v>
      </c>
      <c r="E593" t="s">
        <v>7800</v>
      </c>
      <c r="F593" s="1">
        <v>45847</v>
      </c>
      <c r="G593">
        <v>7</v>
      </c>
      <c r="I593" t="s">
        <v>16353</v>
      </c>
      <c r="J593">
        <v>50017866</v>
      </c>
      <c r="K593" t="s">
        <v>6518</v>
      </c>
      <c r="L593">
        <v>10</v>
      </c>
      <c r="M593">
        <v>8</v>
      </c>
      <c r="N593">
        <v>10</v>
      </c>
      <c r="P593" s="1">
        <v>45957</v>
      </c>
      <c r="Q593">
        <v>10</v>
      </c>
      <c r="R593" s="317">
        <v>56780</v>
      </c>
      <c r="S593">
        <v>25.1</v>
      </c>
      <c r="T593">
        <v>10</v>
      </c>
      <c r="U593">
        <v>21</v>
      </c>
      <c r="V593" s="317">
        <v>109969</v>
      </c>
    </row>
    <row r="594" spans="1:22">
      <c r="A594">
        <v>593</v>
      </c>
      <c r="B594" t="s">
        <v>14935</v>
      </c>
      <c r="C594" t="s">
        <v>14936</v>
      </c>
      <c r="D594" t="s">
        <v>93</v>
      </c>
      <c r="E594" t="s">
        <v>7800</v>
      </c>
      <c r="F594" s="1">
        <v>45847</v>
      </c>
      <c r="G594">
        <v>7</v>
      </c>
      <c r="I594" t="s">
        <v>16353</v>
      </c>
      <c r="J594">
        <v>50017868</v>
      </c>
      <c r="K594" t="s">
        <v>6518</v>
      </c>
      <c r="L594">
        <v>10</v>
      </c>
      <c r="M594">
        <v>8</v>
      </c>
      <c r="N594">
        <v>10</v>
      </c>
      <c r="P594" s="1">
        <v>45957</v>
      </c>
      <c r="Q594">
        <v>10</v>
      </c>
      <c r="R594" s="317">
        <v>68460</v>
      </c>
      <c r="S594">
        <v>25.1</v>
      </c>
      <c r="T594">
        <v>10</v>
      </c>
      <c r="U594">
        <v>21</v>
      </c>
      <c r="V594" s="317">
        <v>132580</v>
      </c>
    </row>
    <row r="595" spans="1:22">
      <c r="A595">
        <v>594</v>
      </c>
      <c r="B595" t="s">
        <v>14937</v>
      </c>
      <c r="C595" t="s">
        <v>14938</v>
      </c>
      <c r="D595" t="s">
        <v>93</v>
      </c>
      <c r="E595" t="s">
        <v>93</v>
      </c>
      <c r="F595" s="1">
        <v>45847</v>
      </c>
      <c r="G595">
        <v>7</v>
      </c>
      <c r="I595" t="s">
        <v>16353</v>
      </c>
      <c r="J595">
        <v>50017940</v>
      </c>
      <c r="K595" t="s">
        <v>267</v>
      </c>
      <c r="L595">
        <v>11</v>
      </c>
      <c r="M595">
        <v>8</v>
      </c>
      <c r="N595">
        <v>11</v>
      </c>
      <c r="P595" s="1">
        <v>45991</v>
      </c>
      <c r="Q595">
        <v>11</v>
      </c>
      <c r="R595" s="317">
        <v>75335</v>
      </c>
      <c r="S595">
        <v>25.11</v>
      </c>
      <c r="T595">
        <v>11</v>
      </c>
      <c r="U595">
        <v>21</v>
      </c>
      <c r="V595" s="317">
        <v>121580</v>
      </c>
    </row>
    <row r="596" spans="1:22">
      <c r="A596">
        <v>595</v>
      </c>
      <c r="B596" t="s">
        <v>14939</v>
      </c>
      <c r="C596" t="s">
        <v>14940</v>
      </c>
      <c r="D596" t="s">
        <v>93</v>
      </c>
      <c r="E596" t="s">
        <v>7721</v>
      </c>
      <c r="F596" s="1">
        <v>45847</v>
      </c>
      <c r="G596">
        <v>7</v>
      </c>
      <c r="I596" t="s">
        <v>16353</v>
      </c>
      <c r="J596">
        <v>50017941</v>
      </c>
      <c r="K596" t="s">
        <v>267</v>
      </c>
      <c r="L596">
        <v>11</v>
      </c>
      <c r="M596">
        <v>8</v>
      </c>
      <c r="N596">
        <v>11</v>
      </c>
      <c r="P596" s="1">
        <v>45991</v>
      </c>
      <c r="Q596">
        <v>11</v>
      </c>
      <c r="R596" s="317">
        <v>41990</v>
      </c>
      <c r="S596">
        <v>25.11</v>
      </c>
      <c r="T596">
        <v>11</v>
      </c>
      <c r="U596">
        <v>21</v>
      </c>
      <c r="V596" s="317">
        <v>80611</v>
      </c>
    </row>
    <row r="597" spans="1:22">
      <c r="A597">
        <v>596</v>
      </c>
      <c r="B597" t="s">
        <v>14941</v>
      </c>
      <c r="C597" t="s">
        <v>14942</v>
      </c>
      <c r="D597" t="s">
        <v>93</v>
      </c>
      <c r="E597" t="s">
        <v>7800</v>
      </c>
      <c r="F597" s="1">
        <v>45847</v>
      </c>
      <c r="G597">
        <v>7</v>
      </c>
      <c r="I597" t="s">
        <v>16353</v>
      </c>
      <c r="J597">
        <v>50017947</v>
      </c>
      <c r="K597" t="s">
        <v>6518</v>
      </c>
      <c r="L597">
        <v>10</v>
      </c>
      <c r="M597">
        <v>8</v>
      </c>
      <c r="N597">
        <v>10</v>
      </c>
      <c r="P597" s="1">
        <v>45957</v>
      </c>
      <c r="Q597">
        <v>10</v>
      </c>
      <c r="R597" s="317">
        <v>103360</v>
      </c>
      <c r="S597">
        <v>25.1</v>
      </c>
      <c r="T597">
        <v>10</v>
      </c>
      <c r="U597">
        <v>21</v>
      </c>
      <c r="V597" s="317">
        <v>200210</v>
      </c>
    </row>
    <row r="598" spans="1:22">
      <c r="A598">
        <v>597</v>
      </c>
      <c r="B598" t="s">
        <v>14943</v>
      </c>
      <c r="C598" t="s">
        <v>14944</v>
      </c>
      <c r="D598" t="s">
        <v>93</v>
      </c>
      <c r="E598" t="s">
        <v>7721</v>
      </c>
      <c r="F598" s="1">
        <v>45847</v>
      </c>
      <c r="G598">
        <v>7</v>
      </c>
      <c r="I598" t="s">
        <v>16353</v>
      </c>
      <c r="J598">
        <v>50017951</v>
      </c>
      <c r="K598" t="s">
        <v>267</v>
      </c>
      <c r="L598">
        <v>12</v>
      </c>
      <c r="M598">
        <v>8</v>
      </c>
      <c r="N598">
        <v>12</v>
      </c>
      <c r="P598" s="1">
        <v>46022</v>
      </c>
      <c r="Q598">
        <v>12</v>
      </c>
      <c r="R598" s="317">
        <v>52100</v>
      </c>
      <c r="S598">
        <v>25.12</v>
      </c>
      <c r="T598">
        <v>12</v>
      </c>
      <c r="U598">
        <v>21</v>
      </c>
      <c r="V598" s="317">
        <v>100203</v>
      </c>
    </row>
    <row r="599" spans="1:22">
      <c r="A599">
        <v>598</v>
      </c>
      <c r="B599" t="s">
        <v>7958</v>
      </c>
      <c r="C599" t="s">
        <v>7959</v>
      </c>
      <c r="D599" t="s">
        <v>93</v>
      </c>
      <c r="E599" t="s">
        <v>7800</v>
      </c>
      <c r="F599" s="1">
        <v>45847</v>
      </c>
      <c r="G599">
        <v>7</v>
      </c>
      <c r="I599" t="s">
        <v>16353</v>
      </c>
      <c r="J599">
        <v>50017955</v>
      </c>
      <c r="K599" t="s">
        <v>6518</v>
      </c>
      <c r="L599">
        <v>10</v>
      </c>
      <c r="M599">
        <v>8</v>
      </c>
      <c r="N599">
        <v>10</v>
      </c>
      <c r="P599" s="1">
        <v>45957</v>
      </c>
      <c r="Q599">
        <v>10</v>
      </c>
      <c r="R599" s="317">
        <v>73920</v>
      </c>
      <c r="S599">
        <v>25.1</v>
      </c>
      <c r="T599">
        <v>10</v>
      </c>
      <c r="U599">
        <v>21</v>
      </c>
      <c r="V599" s="317">
        <v>143193</v>
      </c>
    </row>
    <row r="600" spans="1:22">
      <c r="A600">
        <v>599</v>
      </c>
      <c r="B600" t="s">
        <v>14945</v>
      </c>
      <c r="C600" t="s">
        <v>14938</v>
      </c>
      <c r="D600" t="s">
        <v>93</v>
      </c>
      <c r="E600" t="s">
        <v>93</v>
      </c>
      <c r="F600" s="1">
        <v>45847</v>
      </c>
      <c r="G600">
        <v>7</v>
      </c>
      <c r="I600" t="s">
        <v>16353</v>
      </c>
      <c r="J600">
        <v>50017966</v>
      </c>
      <c r="K600" t="s">
        <v>267</v>
      </c>
      <c r="L600">
        <v>11</v>
      </c>
      <c r="M600">
        <v>8</v>
      </c>
      <c r="N600">
        <v>11</v>
      </c>
      <c r="P600" s="1">
        <v>45991</v>
      </c>
      <c r="Q600">
        <v>11</v>
      </c>
      <c r="R600" s="317">
        <v>75335</v>
      </c>
      <c r="S600">
        <v>25.11</v>
      </c>
      <c r="T600">
        <v>11</v>
      </c>
      <c r="U600">
        <v>21</v>
      </c>
      <c r="V600" s="317">
        <v>121580</v>
      </c>
    </row>
    <row r="601" spans="1:22">
      <c r="A601">
        <v>600</v>
      </c>
      <c r="B601" t="s">
        <v>14946</v>
      </c>
      <c r="C601" t="s">
        <v>14947</v>
      </c>
      <c r="D601" t="s">
        <v>93</v>
      </c>
      <c r="E601" t="s">
        <v>7721</v>
      </c>
      <c r="F601" s="1">
        <v>45847</v>
      </c>
      <c r="G601">
        <v>7</v>
      </c>
      <c r="I601" t="s">
        <v>16353</v>
      </c>
      <c r="J601">
        <v>50017983</v>
      </c>
      <c r="K601" t="s">
        <v>6518</v>
      </c>
      <c r="L601">
        <v>12</v>
      </c>
      <c r="M601">
        <v>8</v>
      </c>
      <c r="N601">
        <v>12</v>
      </c>
      <c r="P601" s="1">
        <v>46022</v>
      </c>
      <c r="Q601">
        <v>12</v>
      </c>
      <c r="R601" s="317">
        <v>94275</v>
      </c>
      <c r="S601">
        <v>25.12</v>
      </c>
      <c r="T601">
        <v>12</v>
      </c>
      <c r="U601">
        <v>21</v>
      </c>
      <c r="V601" s="317">
        <v>151261</v>
      </c>
    </row>
    <row r="602" spans="1:22">
      <c r="A602">
        <v>601</v>
      </c>
      <c r="B602" t="s">
        <v>8712</v>
      </c>
      <c r="C602" t="s">
        <v>8713</v>
      </c>
      <c r="D602" t="s">
        <v>93</v>
      </c>
      <c r="E602" t="s">
        <v>6259</v>
      </c>
      <c r="F602" s="1"/>
      <c r="G602" t="s">
        <v>43</v>
      </c>
      <c r="I602" t="s">
        <v>43</v>
      </c>
      <c r="L602" t="s">
        <v>43</v>
      </c>
      <c r="M602" t="s">
        <v>43</v>
      </c>
      <c r="N602" t="s">
        <v>43</v>
      </c>
      <c r="P602" s="1"/>
      <c r="R602" s="317"/>
      <c r="V602" s="317"/>
    </row>
    <row r="603" spans="1:22">
      <c r="A603">
        <v>602</v>
      </c>
      <c r="B603" t="s">
        <v>8714</v>
      </c>
      <c r="C603" t="s">
        <v>8715</v>
      </c>
      <c r="D603" t="s">
        <v>93</v>
      </c>
      <c r="E603" t="s">
        <v>6259</v>
      </c>
      <c r="F603" s="1"/>
      <c r="G603" t="s">
        <v>43</v>
      </c>
      <c r="I603" t="s">
        <v>43</v>
      </c>
      <c r="L603" t="s">
        <v>43</v>
      </c>
      <c r="M603" t="s">
        <v>43</v>
      </c>
      <c r="N603" t="s">
        <v>43</v>
      </c>
      <c r="P603" s="1"/>
      <c r="R603" s="317"/>
      <c r="V603" s="317"/>
    </row>
    <row r="604" spans="1:22">
      <c r="A604">
        <v>603</v>
      </c>
      <c r="B604" t="s">
        <v>8724</v>
      </c>
      <c r="C604" t="s">
        <v>8725</v>
      </c>
      <c r="D604" t="s">
        <v>93</v>
      </c>
      <c r="E604" t="s">
        <v>6259</v>
      </c>
      <c r="F604" s="1"/>
      <c r="G604" t="s">
        <v>43</v>
      </c>
      <c r="I604" t="s">
        <v>43</v>
      </c>
      <c r="L604" t="s">
        <v>43</v>
      </c>
      <c r="M604" t="s">
        <v>43</v>
      </c>
      <c r="N604" t="s">
        <v>43</v>
      </c>
      <c r="P604" s="1"/>
      <c r="R604" s="317"/>
      <c r="V604" s="317"/>
    </row>
    <row r="605" spans="1:22">
      <c r="A605">
        <v>604</v>
      </c>
      <c r="B605" t="s">
        <v>8718</v>
      </c>
      <c r="C605" t="s">
        <v>14948</v>
      </c>
      <c r="D605" t="s">
        <v>93</v>
      </c>
      <c r="E605" t="s">
        <v>6259</v>
      </c>
      <c r="F605" s="1"/>
      <c r="G605" t="s">
        <v>43</v>
      </c>
      <c r="I605" t="s">
        <v>43</v>
      </c>
      <c r="L605" t="s">
        <v>43</v>
      </c>
      <c r="M605" t="s">
        <v>43</v>
      </c>
      <c r="N605" t="s">
        <v>43</v>
      </c>
      <c r="P605" s="1"/>
      <c r="R605" s="317"/>
      <c r="V605" s="317"/>
    </row>
    <row r="606" spans="1:22">
      <c r="A606">
        <v>605</v>
      </c>
      <c r="B606" t="s">
        <v>8720</v>
      </c>
      <c r="C606" t="s">
        <v>8721</v>
      </c>
      <c r="D606" t="s">
        <v>93</v>
      </c>
      <c r="E606" t="s">
        <v>7769</v>
      </c>
      <c r="F606" s="1"/>
      <c r="G606" t="s">
        <v>43</v>
      </c>
      <c r="I606" t="s">
        <v>43</v>
      </c>
      <c r="L606" t="s">
        <v>43</v>
      </c>
      <c r="M606" t="s">
        <v>43</v>
      </c>
      <c r="N606" t="s">
        <v>43</v>
      </c>
      <c r="P606" s="1"/>
      <c r="R606" s="317"/>
      <c r="V606" s="317"/>
    </row>
    <row r="607" spans="1:22">
      <c r="A607">
        <v>606</v>
      </c>
      <c r="B607" t="s">
        <v>14949</v>
      </c>
      <c r="C607" t="s">
        <v>14950</v>
      </c>
      <c r="D607" t="s">
        <v>93</v>
      </c>
      <c r="E607" t="s">
        <v>7690</v>
      </c>
      <c r="F607" s="1">
        <v>45957</v>
      </c>
      <c r="G607">
        <v>10</v>
      </c>
      <c r="I607" t="s">
        <v>16353</v>
      </c>
      <c r="K607" t="s">
        <v>6518</v>
      </c>
      <c r="L607">
        <v>1</v>
      </c>
      <c r="M607">
        <v>10</v>
      </c>
      <c r="N607">
        <v>1</v>
      </c>
      <c r="P607" s="1">
        <v>46053</v>
      </c>
      <c r="Q607">
        <v>1</v>
      </c>
      <c r="R607" s="317">
        <v>33220</v>
      </c>
      <c r="S607">
        <v>26.1</v>
      </c>
      <c r="T607">
        <v>1</v>
      </c>
      <c r="U607">
        <v>101</v>
      </c>
      <c r="V607" s="317">
        <v>85650</v>
      </c>
    </row>
    <row r="608" spans="1:22">
      <c r="A608">
        <v>607</v>
      </c>
      <c r="B608" t="s">
        <v>14951</v>
      </c>
      <c r="C608" t="s">
        <v>14952</v>
      </c>
      <c r="D608" t="s">
        <v>93</v>
      </c>
      <c r="E608" t="s">
        <v>6259</v>
      </c>
      <c r="F608" s="1">
        <v>45848</v>
      </c>
      <c r="G608">
        <v>7</v>
      </c>
      <c r="I608" t="s">
        <v>16353</v>
      </c>
      <c r="J608">
        <v>50018247</v>
      </c>
      <c r="K608" t="s">
        <v>15392</v>
      </c>
      <c r="L608">
        <v>2</v>
      </c>
      <c r="M608">
        <v>12</v>
      </c>
      <c r="N608">
        <v>2</v>
      </c>
      <c r="P608" s="1">
        <v>46081</v>
      </c>
      <c r="Q608">
        <v>2</v>
      </c>
      <c r="R608" s="317">
        <v>113750</v>
      </c>
      <c r="S608">
        <v>26.2</v>
      </c>
      <c r="T608">
        <v>2</v>
      </c>
      <c r="U608">
        <v>21</v>
      </c>
      <c r="V608" s="317">
        <v>216875</v>
      </c>
    </row>
    <row r="609" spans="1:22">
      <c r="A609">
        <v>608</v>
      </c>
      <c r="B609" t="s">
        <v>14953</v>
      </c>
      <c r="C609" t="s">
        <v>14954</v>
      </c>
      <c r="D609" t="s">
        <v>93</v>
      </c>
      <c r="E609" t="s">
        <v>6259</v>
      </c>
      <c r="F609" s="1">
        <v>45848</v>
      </c>
      <c r="G609">
        <v>7</v>
      </c>
      <c r="I609" t="s">
        <v>16353</v>
      </c>
      <c r="J609">
        <v>50018248</v>
      </c>
      <c r="K609" t="s">
        <v>6518</v>
      </c>
      <c r="L609">
        <v>11</v>
      </c>
      <c r="M609">
        <v>8</v>
      </c>
      <c r="N609">
        <v>11</v>
      </c>
      <c r="P609" s="1">
        <v>45991</v>
      </c>
      <c r="Q609">
        <v>11</v>
      </c>
      <c r="R609" s="317">
        <v>78520</v>
      </c>
      <c r="S609">
        <v>25.11</v>
      </c>
      <c r="T609">
        <v>11</v>
      </c>
      <c r="U609">
        <v>21</v>
      </c>
      <c r="V609" s="317">
        <v>152072</v>
      </c>
    </row>
    <row r="610" spans="1:22">
      <c r="A610">
        <v>609</v>
      </c>
      <c r="B610" t="s">
        <v>8730</v>
      </c>
      <c r="C610" t="s">
        <v>8731</v>
      </c>
      <c r="D610" t="s">
        <v>93</v>
      </c>
      <c r="E610" t="s">
        <v>7800</v>
      </c>
      <c r="F610" s="1"/>
      <c r="G610" t="s">
        <v>43</v>
      </c>
      <c r="I610" t="s">
        <v>43</v>
      </c>
      <c r="L610" t="s">
        <v>43</v>
      </c>
      <c r="M610" t="s">
        <v>43</v>
      </c>
      <c r="N610" t="s">
        <v>43</v>
      </c>
      <c r="P610" s="1"/>
      <c r="R610" s="317"/>
      <c r="V610" s="317"/>
    </row>
    <row r="611" spans="1:22">
      <c r="A611">
        <v>610</v>
      </c>
      <c r="B611" t="s">
        <v>8507</v>
      </c>
      <c r="C611" t="s">
        <v>14955</v>
      </c>
      <c r="D611" t="s">
        <v>6574</v>
      </c>
      <c r="E611" t="s">
        <v>7834</v>
      </c>
      <c r="F611" s="1"/>
      <c r="G611" t="s">
        <v>43</v>
      </c>
      <c r="I611" t="s">
        <v>43</v>
      </c>
      <c r="L611" t="s">
        <v>43</v>
      </c>
      <c r="M611" t="s">
        <v>43</v>
      </c>
      <c r="N611" t="s">
        <v>43</v>
      </c>
      <c r="P611" s="1"/>
      <c r="R611" s="317"/>
      <c r="V611" s="317"/>
    </row>
    <row r="612" spans="1:22">
      <c r="A612">
        <v>611</v>
      </c>
      <c r="B612" t="s">
        <v>14956</v>
      </c>
      <c r="C612" t="s">
        <v>14957</v>
      </c>
      <c r="D612" t="s">
        <v>93</v>
      </c>
      <c r="E612" t="s">
        <v>6259</v>
      </c>
      <c r="F612" s="1">
        <v>45849</v>
      </c>
      <c r="G612">
        <v>7</v>
      </c>
      <c r="I612" t="s">
        <v>16353</v>
      </c>
      <c r="J612">
        <v>50018478</v>
      </c>
      <c r="K612" t="s">
        <v>6518</v>
      </c>
      <c r="L612">
        <v>10</v>
      </c>
      <c r="M612">
        <v>8</v>
      </c>
      <c r="N612">
        <v>10</v>
      </c>
      <c r="P612" s="1">
        <v>45957</v>
      </c>
      <c r="Q612">
        <v>10</v>
      </c>
      <c r="R612" s="317">
        <v>54440</v>
      </c>
      <c r="S612">
        <v>25.1</v>
      </c>
      <c r="T612">
        <v>10</v>
      </c>
      <c r="U612">
        <v>21</v>
      </c>
      <c r="V612" s="317">
        <v>105439</v>
      </c>
    </row>
    <row r="613" spans="1:22">
      <c r="A613">
        <v>612</v>
      </c>
      <c r="B613" t="s">
        <v>14958</v>
      </c>
      <c r="C613" t="s">
        <v>14959</v>
      </c>
      <c r="D613" t="s">
        <v>93</v>
      </c>
      <c r="E613" t="s">
        <v>7690</v>
      </c>
      <c r="F613" s="1">
        <v>45849</v>
      </c>
      <c r="G613">
        <v>7</v>
      </c>
      <c r="I613" t="s">
        <v>16353</v>
      </c>
      <c r="J613">
        <v>50018520</v>
      </c>
      <c r="K613" t="s">
        <v>6518</v>
      </c>
      <c r="L613">
        <v>10</v>
      </c>
      <c r="M613">
        <v>8</v>
      </c>
      <c r="N613">
        <v>10</v>
      </c>
      <c r="P613" s="1">
        <v>45957</v>
      </c>
      <c r="Q613">
        <v>10</v>
      </c>
      <c r="R613" s="317">
        <v>94360</v>
      </c>
      <c r="S613">
        <v>25.1</v>
      </c>
      <c r="T613">
        <v>10</v>
      </c>
      <c r="U613">
        <v>21</v>
      </c>
      <c r="V613" s="317">
        <v>182792</v>
      </c>
    </row>
    <row r="614" spans="1:22">
      <c r="A614">
        <v>613</v>
      </c>
      <c r="B614" t="s">
        <v>14960</v>
      </c>
      <c r="C614" t="s">
        <v>14961</v>
      </c>
      <c r="D614" t="s">
        <v>93</v>
      </c>
      <c r="E614" t="s">
        <v>6259</v>
      </c>
      <c r="F614" s="1">
        <v>45849</v>
      </c>
      <c r="G614">
        <v>7</v>
      </c>
      <c r="I614" t="s">
        <v>16353</v>
      </c>
      <c r="J614">
        <v>50018569</v>
      </c>
      <c r="K614" t="s">
        <v>6518</v>
      </c>
      <c r="L614">
        <v>10</v>
      </c>
      <c r="M614">
        <v>8</v>
      </c>
      <c r="N614">
        <v>10</v>
      </c>
      <c r="P614" s="1">
        <v>45957</v>
      </c>
      <c r="Q614">
        <v>10</v>
      </c>
      <c r="R614" s="317">
        <v>124620</v>
      </c>
      <c r="S614">
        <v>25.1</v>
      </c>
      <c r="T614">
        <v>10</v>
      </c>
      <c r="U614">
        <v>21</v>
      </c>
      <c r="V614" s="317">
        <v>241451</v>
      </c>
    </row>
    <row r="615" spans="1:22">
      <c r="A615">
        <v>614</v>
      </c>
      <c r="B615" t="s">
        <v>14962</v>
      </c>
      <c r="C615" t="s">
        <v>14204</v>
      </c>
      <c r="D615" t="s">
        <v>93</v>
      </c>
      <c r="E615" t="s">
        <v>7769</v>
      </c>
      <c r="F615" s="1">
        <v>45849</v>
      </c>
      <c r="G615">
        <v>7</v>
      </c>
      <c r="I615" t="s">
        <v>16353</v>
      </c>
      <c r="J615">
        <v>50018571</v>
      </c>
      <c r="K615" t="s">
        <v>267</v>
      </c>
      <c r="L615" t="s">
        <v>43</v>
      </c>
      <c r="M615">
        <v>8</v>
      </c>
      <c r="N615" t="s">
        <v>43</v>
      </c>
      <c r="P615" s="1"/>
      <c r="R615" s="317"/>
      <c r="V615" s="317"/>
    </row>
    <row r="616" spans="1:22">
      <c r="A616">
        <v>615</v>
      </c>
      <c r="B616" t="s">
        <v>14963</v>
      </c>
      <c r="C616" t="s">
        <v>14964</v>
      </c>
      <c r="D616" t="s">
        <v>93</v>
      </c>
      <c r="E616" t="s">
        <v>6259</v>
      </c>
      <c r="F616" s="1">
        <v>45849</v>
      </c>
      <c r="G616">
        <v>7</v>
      </c>
      <c r="I616" t="s">
        <v>16353</v>
      </c>
      <c r="J616">
        <v>50018628</v>
      </c>
      <c r="K616" t="s">
        <v>6518</v>
      </c>
      <c r="L616">
        <v>10</v>
      </c>
      <c r="M616">
        <v>8</v>
      </c>
      <c r="N616">
        <v>10</v>
      </c>
      <c r="P616" s="1">
        <v>45957</v>
      </c>
      <c r="Q616">
        <v>10</v>
      </c>
      <c r="R616" s="317">
        <v>43760</v>
      </c>
      <c r="S616">
        <v>25.1</v>
      </c>
      <c r="T616">
        <v>10</v>
      </c>
      <c r="U616">
        <v>21</v>
      </c>
      <c r="V616" s="317">
        <v>84764</v>
      </c>
    </row>
    <row r="617" spans="1:22">
      <c r="A617">
        <v>616</v>
      </c>
      <c r="B617" t="s">
        <v>14965</v>
      </c>
      <c r="C617" t="s">
        <v>14966</v>
      </c>
      <c r="D617" t="s">
        <v>93</v>
      </c>
      <c r="E617" t="s">
        <v>7769</v>
      </c>
      <c r="F617" s="1">
        <v>45849</v>
      </c>
      <c r="G617">
        <v>7</v>
      </c>
      <c r="I617" t="s">
        <v>16353</v>
      </c>
      <c r="J617">
        <v>50018631</v>
      </c>
      <c r="K617" t="s">
        <v>267</v>
      </c>
      <c r="L617">
        <v>12</v>
      </c>
      <c r="M617">
        <v>8</v>
      </c>
      <c r="N617">
        <v>11</v>
      </c>
      <c r="P617" s="1">
        <v>46022</v>
      </c>
      <c r="Q617">
        <v>12</v>
      </c>
      <c r="R617" s="317">
        <v>32980</v>
      </c>
      <c r="S617">
        <v>25.12</v>
      </c>
      <c r="T617">
        <v>12</v>
      </c>
      <c r="U617">
        <v>21</v>
      </c>
      <c r="V617" s="317">
        <v>63859</v>
      </c>
    </row>
    <row r="618" spans="1:22">
      <c r="A618">
        <v>617</v>
      </c>
      <c r="B618" t="s">
        <v>14967</v>
      </c>
      <c r="C618" t="s">
        <v>14968</v>
      </c>
      <c r="D618" t="s">
        <v>93</v>
      </c>
      <c r="E618" t="s">
        <v>7690</v>
      </c>
      <c r="F618" s="1">
        <v>45849</v>
      </c>
      <c r="G618">
        <v>7</v>
      </c>
      <c r="I618" t="s">
        <v>16353</v>
      </c>
      <c r="J618">
        <v>50018639</v>
      </c>
      <c r="K618" t="s">
        <v>6518</v>
      </c>
      <c r="L618">
        <v>10</v>
      </c>
      <c r="M618">
        <v>8</v>
      </c>
      <c r="N618">
        <v>10</v>
      </c>
      <c r="P618" s="1">
        <v>45957</v>
      </c>
      <c r="Q618">
        <v>10</v>
      </c>
      <c r="R618" s="317">
        <v>45800</v>
      </c>
      <c r="S618">
        <v>25.1</v>
      </c>
      <c r="T618">
        <v>10</v>
      </c>
      <c r="U618">
        <v>21</v>
      </c>
      <c r="V618" s="317">
        <v>88727</v>
      </c>
    </row>
    <row r="619" spans="1:22">
      <c r="A619">
        <v>618</v>
      </c>
      <c r="B619" t="s">
        <v>14969</v>
      </c>
      <c r="C619" t="s">
        <v>14970</v>
      </c>
      <c r="D619" t="s">
        <v>93</v>
      </c>
      <c r="E619" t="s">
        <v>7769</v>
      </c>
      <c r="F619" s="1">
        <v>45849</v>
      </c>
      <c r="G619">
        <v>7</v>
      </c>
      <c r="I619" t="s">
        <v>16353</v>
      </c>
      <c r="J619">
        <v>50018642</v>
      </c>
      <c r="K619" t="s">
        <v>6518</v>
      </c>
      <c r="L619">
        <v>11</v>
      </c>
      <c r="M619">
        <v>8</v>
      </c>
      <c r="N619">
        <v>11</v>
      </c>
      <c r="P619" s="1">
        <v>45991</v>
      </c>
      <c r="Q619">
        <v>11</v>
      </c>
      <c r="R619" s="317">
        <v>75550</v>
      </c>
      <c r="S619">
        <v>25.11</v>
      </c>
      <c r="T619">
        <v>11</v>
      </c>
      <c r="U619">
        <v>21</v>
      </c>
      <c r="V619" s="317">
        <v>146318</v>
      </c>
    </row>
    <row r="620" spans="1:22">
      <c r="A620">
        <v>619</v>
      </c>
      <c r="B620" t="s">
        <v>14971</v>
      </c>
      <c r="C620" t="s">
        <v>14972</v>
      </c>
      <c r="D620" t="s">
        <v>93</v>
      </c>
      <c r="E620" t="s">
        <v>7668</v>
      </c>
      <c r="F620" s="1">
        <v>45849</v>
      </c>
      <c r="G620">
        <v>7</v>
      </c>
      <c r="I620" t="s">
        <v>16353</v>
      </c>
      <c r="J620">
        <v>50018645</v>
      </c>
      <c r="K620" t="s">
        <v>267</v>
      </c>
      <c r="L620">
        <v>12</v>
      </c>
      <c r="M620">
        <v>8</v>
      </c>
      <c r="N620">
        <v>11</v>
      </c>
      <c r="P620" s="1">
        <v>46022</v>
      </c>
      <c r="Q620">
        <v>12</v>
      </c>
      <c r="R620" s="317">
        <v>29660</v>
      </c>
      <c r="S620">
        <v>25.12</v>
      </c>
      <c r="T620">
        <v>12</v>
      </c>
      <c r="U620">
        <v>21</v>
      </c>
      <c r="V620" s="317">
        <v>57438</v>
      </c>
    </row>
    <row r="621" spans="1:22">
      <c r="A621">
        <v>620</v>
      </c>
      <c r="B621" t="s">
        <v>14973</v>
      </c>
      <c r="C621" t="s">
        <v>14974</v>
      </c>
      <c r="D621" t="s">
        <v>93</v>
      </c>
      <c r="E621" t="s">
        <v>6259</v>
      </c>
      <c r="F621" s="1">
        <v>45849</v>
      </c>
      <c r="G621">
        <v>7</v>
      </c>
      <c r="I621" t="s">
        <v>16353</v>
      </c>
      <c r="J621">
        <v>50018648</v>
      </c>
      <c r="K621" t="s">
        <v>267</v>
      </c>
      <c r="L621">
        <v>12</v>
      </c>
      <c r="M621">
        <v>8</v>
      </c>
      <c r="N621">
        <v>11</v>
      </c>
      <c r="P621" s="1">
        <v>46022</v>
      </c>
      <c r="Q621">
        <v>12</v>
      </c>
      <c r="R621" s="317">
        <v>43340</v>
      </c>
      <c r="S621">
        <v>25.12</v>
      </c>
      <c r="T621">
        <v>12</v>
      </c>
      <c r="U621">
        <v>21</v>
      </c>
      <c r="V621" s="317">
        <v>83919</v>
      </c>
    </row>
    <row r="622" spans="1:22">
      <c r="A622">
        <v>621</v>
      </c>
      <c r="B622" t="s">
        <v>8732</v>
      </c>
      <c r="C622" t="s">
        <v>8733</v>
      </c>
      <c r="D622" t="s">
        <v>93</v>
      </c>
      <c r="E622" t="s">
        <v>8734</v>
      </c>
      <c r="F622" s="1"/>
      <c r="G622" t="s">
        <v>43</v>
      </c>
      <c r="I622" t="s">
        <v>43</v>
      </c>
      <c r="L622" t="s">
        <v>43</v>
      </c>
      <c r="M622" t="s">
        <v>43</v>
      </c>
      <c r="N622" t="s">
        <v>43</v>
      </c>
      <c r="P622" s="1"/>
      <c r="R622" s="317"/>
      <c r="V622" s="317"/>
    </row>
    <row r="623" spans="1:22">
      <c r="A623">
        <v>622</v>
      </c>
      <c r="B623" t="s">
        <v>8737</v>
      </c>
      <c r="C623" t="s">
        <v>8738</v>
      </c>
      <c r="D623" t="s">
        <v>93</v>
      </c>
      <c r="E623" t="s">
        <v>7690</v>
      </c>
      <c r="F623" s="1"/>
      <c r="G623" t="s">
        <v>43</v>
      </c>
      <c r="I623" t="s">
        <v>43</v>
      </c>
      <c r="L623" t="s">
        <v>43</v>
      </c>
      <c r="M623" t="s">
        <v>43</v>
      </c>
      <c r="N623" t="s">
        <v>43</v>
      </c>
      <c r="P623" s="1"/>
      <c r="R623" s="317"/>
      <c r="V623" s="317"/>
    </row>
    <row r="624" spans="1:22">
      <c r="A624">
        <v>623</v>
      </c>
      <c r="B624" t="s">
        <v>8739</v>
      </c>
      <c r="C624" t="s">
        <v>14388</v>
      </c>
      <c r="D624" t="s">
        <v>93</v>
      </c>
      <c r="E624" t="s">
        <v>7690</v>
      </c>
      <c r="F624" s="1"/>
      <c r="G624" t="s">
        <v>43</v>
      </c>
      <c r="I624" t="s">
        <v>43</v>
      </c>
      <c r="L624" t="s">
        <v>43</v>
      </c>
      <c r="M624" t="s">
        <v>43</v>
      </c>
      <c r="N624" t="s">
        <v>43</v>
      </c>
      <c r="P624" s="1"/>
      <c r="R624" s="317"/>
      <c r="V624" s="317"/>
    </row>
    <row r="625" spans="1:22">
      <c r="A625">
        <v>624</v>
      </c>
      <c r="B625" t="s">
        <v>8741</v>
      </c>
      <c r="C625" t="s">
        <v>8742</v>
      </c>
      <c r="D625" t="s">
        <v>93</v>
      </c>
      <c r="E625" t="s">
        <v>7698</v>
      </c>
      <c r="F625" s="1"/>
      <c r="G625" t="s">
        <v>43</v>
      </c>
      <c r="I625" t="s">
        <v>43</v>
      </c>
      <c r="L625" t="s">
        <v>43</v>
      </c>
      <c r="M625" t="s">
        <v>43</v>
      </c>
      <c r="N625" t="s">
        <v>43</v>
      </c>
      <c r="P625" s="1"/>
      <c r="R625" s="317"/>
      <c r="V625" s="317"/>
    </row>
    <row r="626" spans="1:22">
      <c r="A626">
        <v>625</v>
      </c>
      <c r="B626" t="s">
        <v>8743</v>
      </c>
      <c r="C626" t="s">
        <v>8744</v>
      </c>
      <c r="D626" t="s">
        <v>93</v>
      </c>
      <c r="E626" t="s">
        <v>6259</v>
      </c>
      <c r="F626" s="1"/>
      <c r="G626" t="s">
        <v>43</v>
      </c>
      <c r="I626" t="s">
        <v>43</v>
      </c>
      <c r="L626" t="s">
        <v>43</v>
      </c>
      <c r="M626" t="s">
        <v>43</v>
      </c>
      <c r="N626" t="s">
        <v>43</v>
      </c>
      <c r="P626" s="1"/>
      <c r="R626" s="317"/>
      <c r="V626" s="317"/>
    </row>
    <row r="627" spans="1:22">
      <c r="A627">
        <v>626</v>
      </c>
      <c r="B627" t="s">
        <v>8749</v>
      </c>
      <c r="C627" t="s">
        <v>14975</v>
      </c>
      <c r="D627" t="s">
        <v>93</v>
      </c>
      <c r="E627" t="s">
        <v>7800</v>
      </c>
      <c r="F627" s="1"/>
      <c r="G627" t="s">
        <v>43</v>
      </c>
      <c r="I627" t="s">
        <v>43</v>
      </c>
      <c r="L627" t="s">
        <v>43</v>
      </c>
      <c r="M627" t="s">
        <v>43</v>
      </c>
      <c r="N627" t="s">
        <v>43</v>
      </c>
      <c r="P627" s="1"/>
      <c r="R627" s="317"/>
      <c r="V627" s="317"/>
    </row>
    <row r="628" spans="1:22">
      <c r="A628">
        <v>627</v>
      </c>
      <c r="B628" t="s">
        <v>8757</v>
      </c>
      <c r="C628" t="s">
        <v>8758</v>
      </c>
      <c r="D628" t="s">
        <v>93</v>
      </c>
      <c r="E628" t="s">
        <v>7769</v>
      </c>
      <c r="F628" s="1"/>
      <c r="G628" t="s">
        <v>43</v>
      </c>
      <c r="I628" t="s">
        <v>43</v>
      </c>
      <c r="L628" t="s">
        <v>43</v>
      </c>
      <c r="M628" t="s">
        <v>43</v>
      </c>
      <c r="N628" t="s">
        <v>43</v>
      </c>
      <c r="P628" s="1"/>
      <c r="R628" s="317"/>
      <c r="V628" s="317"/>
    </row>
    <row r="629" spans="1:22">
      <c r="A629">
        <v>628</v>
      </c>
      <c r="B629" t="s">
        <v>8755</v>
      </c>
      <c r="C629" t="s">
        <v>8756</v>
      </c>
      <c r="D629" t="s">
        <v>93</v>
      </c>
      <c r="E629" t="s">
        <v>7769</v>
      </c>
      <c r="F629" s="1"/>
      <c r="G629" t="s">
        <v>43</v>
      </c>
      <c r="I629" t="s">
        <v>43</v>
      </c>
      <c r="L629" t="s">
        <v>43</v>
      </c>
      <c r="M629" t="s">
        <v>43</v>
      </c>
      <c r="N629" t="s">
        <v>43</v>
      </c>
      <c r="P629" s="1"/>
      <c r="R629" s="317"/>
      <c r="V629" s="317"/>
    </row>
    <row r="630" spans="1:22">
      <c r="A630">
        <v>629</v>
      </c>
      <c r="B630" t="s">
        <v>8753</v>
      </c>
      <c r="C630" t="s">
        <v>8754</v>
      </c>
      <c r="D630" t="s">
        <v>93</v>
      </c>
      <c r="E630" t="s">
        <v>7677</v>
      </c>
      <c r="F630" s="1">
        <v>46063</v>
      </c>
      <c r="G630">
        <v>2</v>
      </c>
      <c r="I630" t="s">
        <v>16353</v>
      </c>
      <c r="J630">
        <v>50056989</v>
      </c>
      <c r="K630" t="s">
        <v>6518</v>
      </c>
      <c r="L630" t="s">
        <v>43</v>
      </c>
      <c r="M630">
        <v>2</v>
      </c>
      <c r="N630" t="s">
        <v>43</v>
      </c>
      <c r="P630" s="1"/>
      <c r="R630" s="317"/>
      <c r="V630" s="317"/>
    </row>
    <row r="631" spans="1:22">
      <c r="A631">
        <v>630</v>
      </c>
      <c r="B631" t="s">
        <v>14976</v>
      </c>
      <c r="C631" t="s">
        <v>14977</v>
      </c>
      <c r="D631" t="s">
        <v>93</v>
      </c>
      <c r="E631" t="s">
        <v>7677</v>
      </c>
      <c r="F631" s="1">
        <v>45849</v>
      </c>
      <c r="G631">
        <v>7</v>
      </c>
      <c r="I631" t="s">
        <v>16353</v>
      </c>
      <c r="J631">
        <v>50018797</v>
      </c>
      <c r="K631" t="s">
        <v>6518</v>
      </c>
      <c r="L631">
        <v>10</v>
      </c>
      <c r="M631">
        <v>8</v>
      </c>
      <c r="N631">
        <v>10</v>
      </c>
      <c r="P631" s="1">
        <v>45957</v>
      </c>
      <c r="Q631">
        <v>10</v>
      </c>
      <c r="R631" s="317">
        <v>264440</v>
      </c>
      <c r="S631">
        <v>25.1</v>
      </c>
      <c r="T631">
        <v>10</v>
      </c>
      <c r="U631">
        <v>21</v>
      </c>
      <c r="V631" s="317">
        <v>512233</v>
      </c>
    </row>
    <row r="632" spans="1:22">
      <c r="A632">
        <v>631</v>
      </c>
      <c r="B632" t="s">
        <v>14978</v>
      </c>
      <c r="C632" t="s">
        <v>14979</v>
      </c>
      <c r="D632" t="s">
        <v>93</v>
      </c>
      <c r="E632" t="s">
        <v>7677</v>
      </c>
      <c r="F632" s="1">
        <v>45849</v>
      </c>
      <c r="G632">
        <v>7</v>
      </c>
      <c r="I632" t="s">
        <v>16353</v>
      </c>
      <c r="J632">
        <v>50018798</v>
      </c>
      <c r="K632" t="s">
        <v>6518</v>
      </c>
      <c r="L632">
        <v>11</v>
      </c>
      <c r="M632">
        <v>8</v>
      </c>
      <c r="N632">
        <v>11</v>
      </c>
      <c r="P632" s="1">
        <v>45991</v>
      </c>
      <c r="Q632">
        <v>11</v>
      </c>
      <c r="R632" s="317">
        <v>267040</v>
      </c>
      <c r="S632">
        <v>25.11</v>
      </c>
      <c r="T632">
        <v>11</v>
      </c>
      <c r="U632">
        <v>21</v>
      </c>
      <c r="V632" s="317">
        <v>421256</v>
      </c>
    </row>
    <row r="633" spans="1:22">
      <c r="A633">
        <v>632</v>
      </c>
      <c r="B633" t="s">
        <v>14980</v>
      </c>
      <c r="C633" t="s">
        <v>14981</v>
      </c>
      <c r="D633" t="s">
        <v>93</v>
      </c>
      <c r="E633" t="s">
        <v>7690</v>
      </c>
      <c r="F633" s="1">
        <v>45853</v>
      </c>
      <c r="G633">
        <v>7</v>
      </c>
      <c r="I633" t="s">
        <v>16353</v>
      </c>
      <c r="J633">
        <v>50019164</v>
      </c>
      <c r="K633" t="s">
        <v>267</v>
      </c>
      <c r="L633">
        <v>12</v>
      </c>
      <c r="M633">
        <v>8</v>
      </c>
      <c r="N633">
        <v>11</v>
      </c>
      <c r="P633" s="1">
        <v>46022</v>
      </c>
      <c r="Q633">
        <v>12</v>
      </c>
      <c r="R633" s="317">
        <v>26620</v>
      </c>
      <c r="S633">
        <v>25.12</v>
      </c>
      <c r="T633">
        <v>12</v>
      </c>
      <c r="U633">
        <v>21</v>
      </c>
      <c r="V633" s="317">
        <v>51540</v>
      </c>
    </row>
    <row r="634" spans="1:22">
      <c r="A634">
        <v>633</v>
      </c>
      <c r="B634" t="s">
        <v>14982</v>
      </c>
      <c r="C634" t="s">
        <v>14983</v>
      </c>
      <c r="D634" t="s">
        <v>93</v>
      </c>
      <c r="E634" t="s">
        <v>7690</v>
      </c>
      <c r="F634" s="1">
        <v>45853</v>
      </c>
      <c r="G634">
        <v>7</v>
      </c>
      <c r="I634" t="s">
        <v>16353</v>
      </c>
      <c r="J634">
        <v>50019165</v>
      </c>
      <c r="K634" t="s">
        <v>6518</v>
      </c>
      <c r="L634">
        <v>11</v>
      </c>
      <c r="M634">
        <v>8</v>
      </c>
      <c r="N634">
        <v>11</v>
      </c>
      <c r="P634" s="1">
        <v>45991</v>
      </c>
      <c r="Q634">
        <v>11</v>
      </c>
      <c r="R634" s="317">
        <v>35700</v>
      </c>
      <c r="S634">
        <v>25.11</v>
      </c>
      <c r="T634">
        <v>11</v>
      </c>
      <c r="U634">
        <v>21</v>
      </c>
      <c r="V634" s="317">
        <v>69143</v>
      </c>
    </row>
    <row r="635" spans="1:22">
      <c r="A635">
        <v>634</v>
      </c>
      <c r="B635" t="s">
        <v>14984</v>
      </c>
      <c r="C635" t="s">
        <v>14985</v>
      </c>
      <c r="D635" t="s">
        <v>93</v>
      </c>
      <c r="E635" t="s">
        <v>7677</v>
      </c>
      <c r="F635" s="1">
        <v>45853</v>
      </c>
      <c r="G635">
        <v>7</v>
      </c>
      <c r="I635" t="s">
        <v>16353</v>
      </c>
      <c r="J635">
        <v>50019167</v>
      </c>
      <c r="K635" t="s">
        <v>267</v>
      </c>
      <c r="L635">
        <v>11</v>
      </c>
      <c r="M635">
        <v>8</v>
      </c>
      <c r="N635">
        <v>11</v>
      </c>
      <c r="P635" s="1">
        <v>45991</v>
      </c>
      <c r="Q635">
        <v>11</v>
      </c>
      <c r="R635" s="317">
        <v>43660</v>
      </c>
      <c r="S635">
        <v>25.11</v>
      </c>
      <c r="T635">
        <v>11</v>
      </c>
      <c r="U635">
        <v>21</v>
      </c>
      <c r="V635" s="317">
        <v>84533</v>
      </c>
    </row>
    <row r="636" spans="1:22">
      <c r="A636">
        <v>635</v>
      </c>
      <c r="B636" t="s">
        <v>14986</v>
      </c>
      <c r="C636" t="s">
        <v>14987</v>
      </c>
      <c r="D636" t="s">
        <v>93</v>
      </c>
      <c r="E636" t="s">
        <v>7704</v>
      </c>
      <c r="F636" s="1">
        <v>45853</v>
      </c>
      <c r="G636">
        <v>7</v>
      </c>
      <c r="I636" t="s">
        <v>16353</v>
      </c>
      <c r="J636">
        <v>50019169</v>
      </c>
      <c r="K636" t="s">
        <v>267</v>
      </c>
      <c r="L636">
        <v>10</v>
      </c>
      <c r="M636">
        <v>8</v>
      </c>
      <c r="N636">
        <v>10</v>
      </c>
      <c r="P636" s="1">
        <v>45957</v>
      </c>
      <c r="Q636">
        <v>10</v>
      </c>
      <c r="R636" s="317">
        <v>180205</v>
      </c>
      <c r="S636">
        <v>25.1</v>
      </c>
      <c r="T636">
        <v>10</v>
      </c>
      <c r="U636">
        <v>21</v>
      </c>
      <c r="V636" s="317">
        <v>285697</v>
      </c>
    </row>
    <row r="637" spans="1:22">
      <c r="A637">
        <v>636</v>
      </c>
      <c r="B637" t="s">
        <v>14988</v>
      </c>
      <c r="C637" t="s">
        <v>14989</v>
      </c>
      <c r="D637" t="s">
        <v>93</v>
      </c>
      <c r="E637" t="s">
        <v>7690</v>
      </c>
      <c r="F637" s="1">
        <v>45853</v>
      </c>
      <c r="G637">
        <v>7</v>
      </c>
      <c r="I637" t="s">
        <v>16353</v>
      </c>
      <c r="J637">
        <v>50019171</v>
      </c>
      <c r="K637" t="s">
        <v>6518</v>
      </c>
      <c r="L637">
        <v>11</v>
      </c>
      <c r="M637">
        <v>8</v>
      </c>
      <c r="N637">
        <v>11</v>
      </c>
      <c r="P637" s="1">
        <v>45991</v>
      </c>
      <c r="Q637">
        <v>11</v>
      </c>
      <c r="R637" s="317">
        <v>49470</v>
      </c>
      <c r="S637">
        <v>25.11</v>
      </c>
      <c r="T637">
        <v>11</v>
      </c>
      <c r="U637">
        <v>21</v>
      </c>
      <c r="V637" s="317">
        <v>95815</v>
      </c>
    </row>
    <row r="638" spans="1:22">
      <c r="A638">
        <v>637</v>
      </c>
      <c r="B638" t="s">
        <v>14990</v>
      </c>
      <c r="C638" t="s">
        <v>8176</v>
      </c>
      <c r="D638" t="s">
        <v>93</v>
      </c>
      <c r="E638" t="s">
        <v>7690</v>
      </c>
      <c r="F638" s="1">
        <v>45853</v>
      </c>
      <c r="G638">
        <v>7</v>
      </c>
      <c r="I638" t="s">
        <v>16353</v>
      </c>
      <c r="J638">
        <v>50019178</v>
      </c>
      <c r="K638" t="s">
        <v>6518</v>
      </c>
      <c r="L638">
        <v>10</v>
      </c>
      <c r="M638">
        <v>8</v>
      </c>
      <c r="N638">
        <v>10</v>
      </c>
      <c r="P638" s="1">
        <v>45957</v>
      </c>
      <c r="Q638">
        <v>10</v>
      </c>
      <c r="R638" s="317">
        <v>74320</v>
      </c>
      <c r="S638">
        <v>25.1</v>
      </c>
      <c r="T638">
        <v>10</v>
      </c>
      <c r="U638">
        <v>21</v>
      </c>
      <c r="V638" s="317">
        <v>143962</v>
      </c>
    </row>
    <row r="639" spans="1:22">
      <c r="A639">
        <v>638</v>
      </c>
      <c r="B639" t="s">
        <v>14991</v>
      </c>
      <c r="C639" t="s">
        <v>14992</v>
      </c>
      <c r="D639" t="s">
        <v>93</v>
      </c>
      <c r="E639" t="s">
        <v>8059</v>
      </c>
      <c r="F639" s="1">
        <v>45853</v>
      </c>
      <c r="G639">
        <v>7</v>
      </c>
      <c r="I639" t="s">
        <v>16353</v>
      </c>
      <c r="J639">
        <v>50019182</v>
      </c>
      <c r="K639" t="s">
        <v>6518</v>
      </c>
      <c r="L639">
        <v>10</v>
      </c>
      <c r="M639">
        <v>8</v>
      </c>
      <c r="N639">
        <v>10</v>
      </c>
      <c r="P639" s="1">
        <v>45957</v>
      </c>
      <c r="Q639">
        <v>10</v>
      </c>
      <c r="R639" s="317">
        <v>37360</v>
      </c>
      <c r="S639">
        <v>25.1</v>
      </c>
      <c r="T639">
        <v>10</v>
      </c>
      <c r="U639">
        <v>21</v>
      </c>
      <c r="V639" s="317">
        <v>72353</v>
      </c>
    </row>
    <row r="640" spans="1:22">
      <c r="A640">
        <v>639</v>
      </c>
      <c r="B640" t="s">
        <v>14993</v>
      </c>
      <c r="C640" t="s">
        <v>14994</v>
      </c>
      <c r="D640" t="s">
        <v>93</v>
      </c>
      <c r="E640" t="s">
        <v>7769</v>
      </c>
      <c r="F640" s="1">
        <v>45853</v>
      </c>
      <c r="G640">
        <v>7</v>
      </c>
      <c r="I640" t="s">
        <v>16353</v>
      </c>
      <c r="J640">
        <v>50019185</v>
      </c>
      <c r="K640" t="s">
        <v>6518</v>
      </c>
      <c r="L640">
        <v>11</v>
      </c>
      <c r="M640">
        <v>8</v>
      </c>
      <c r="N640">
        <v>11</v>
      </c>
      <c r="P640" s="1">
        <v>45991</v>
      </c>
      <c r="Q640">
        <v>11</v>
      </c>
      <c r="R640" s="317">
        <v>46400</v>
      </c>
      <c r="S640">
        <v>25.11</v>
      </c>
      <c r="T640">
        <v>11</v>
      </c>
      <c r="U640">
        <v>21</v>
      </c>
      <c r="V640" s="317">
        <v>89864</v>
      </c>
    </row>
    <row r="641" spans="1:22">
      <c r="A641">
        <v>640</v>
      </c>
      <c r="B641" t="s">
        <v>8763</v>
      </c>
      <c r="C641" t="s">
        <v>14995</v>
      </c>
      <c r="D641" t="s">
        <v>93</v>
      </c>
      <c r="E641" t="s">
        <v>7800</v>
      </c>
      <c r="F641" s="1"/>
      <c r="G641" t="s">
        <v>43</v>
      </c>
      <c r="I641" t="s">
        <v>43</v>
      </c>
      <c r="L641" t="s">
        <v>43</v>
      </c>
      <c r="M641" t="s">
        <v>43</v>
      </c>
      <c r="N641" t="s">
        <v>43</v>
      </c>
      <c r="P641" s="1"/>
      <c r="R641" s="317"/>
      <c r="V641" s="317"/>
    </row>
    <row r="642" spans="1:22">
      <c r="A642">
        <v>641</v>
      </c>
      <c r="B642" t="s">
        <v>8761</v>
      </c>
      <c r="C642" t="s">
        <v>8762</v>
      </c>
      <c r="D642" t="s">
        <v>93</v>
      </c>
      <c r="E642" t="s">
        <v>7668</v>
      </c>
      <c r="F642" s="1"/>
      <c r="G642" t="s">
        <v>43</v>
      </c>
      <c r="I642" t="s">
        <v>43</v>
      </c>
      <c r="L642" t="s">
        <v>43</v>
      </c>
      <c r="M642" t="s">
        <v>43</v>
      </c>
      <c r="N642" t="s">
        <v>43</v>
      </c>
      <c r="P642" s="1"/>
      <c r="R642" s="317"/>
      <c r="V642" s="317"/>
    </row>
    <row r="643" spans="1:22">
      <c r="A643">
        <v>642</v>
      </c>
      <c r="B643" t="s">
        <v>8759</v>
      </c>
      <c r="C643" t="s">
        <v>14996</v>
      </c>
      <c r="D643" t="s">
        <v>93</v>
      </c>
      <c r="E643" t="s">
        <v>7668</v>
      </c>
      <c r="F643" s="1"/>
      <c r="G643" t="s">
        <v>43</v>
      </c>
      <c r="I643" t="s">
        <v>43</v>
      </c>
      <c r="L643" t="s">
        <v>43</v>
      </c>
      <c r="M643" t="s">
        <v>43</v>
      </c>
      <c r="N643" t="s">
        <v>43</v>
      </c>
      <c r="P643" s="1"/>
      <c r="R643" s="317"/>
      <c r="V643" s="317"/>
    </row>
    <row r="644" spans="1:22">
      <c r="A644">
        <v>643</v>
      </c>
      <c r="B644" t="s">
        <v>8765</v>
      </c>
      <c r="C644" t="s">
        <v>8766</v>
      </c>
      <c r="D644" t="s">
        <v>93</v>
      </c>
      <c r="E644" t="s">
        <v>7698</v>
      </c>
      <c r="F644" s="1"/>
      <c r="G644" t="s">
        <v>43</v>
      </c>
      <c r="I644" t="s">
        <v>43</v>
      </c>
      <c r="L644" t="s">
        <v>43</v>
      </c>
      <c r="M644" t="s">
        <v>43</v>
      </c>
      <c r="N644" t="s">
        <v>43</v>
      </c>
      <c r="P644" s="1"/>
      <c r="R644" s="317"/>
      <c r="V644" s="317"/>
    </row>
    <row r="645" spans="1:22">
      <c r="A645">
        <v>644</v>
      </c>
      <c r="B645" t="s">
        <v>8771</v>
      </c>
      <c r="C645" t="s">
        <v>8772</v>
      </c>
      <c r="D645" t="s">
        <v>93</v>
      </c>
      <c r="E645" t="s">
        <v>7668</v>
      </c>
      <c r="F645" s="1"/>
      <c r="G645" t="s">
        <v>43</v>
      </c>
      <c r="I645" t="s">
        <v>43</v>
      </c>
      <c r="L645" t="s">
        <v>43</v>
      </c>
      <c r="M645" t="s">
        <v>43</v>
      </c>
      <c r="N645" t="s">
        <v>43</v>
      </c>
      <c r="P645" s="1"/>
      <c r="R645" s="317"/>
      <c r="V645" s="317"/>
    </row>
    <row r="646" spans="1:22">
      <c r="A646">
        <v>645</v>
      </c>
      <c r="B646" t="s">
        <v>8745</v>
      </c>
      <c r="C646" t="s">
        <v>14997</v>
      </c>
      <c r="D646" t="s">
        <v>6574</v>
      </c>
      <c r="E646" t="s">
        <v>7834</v>
      </c>
      <c r="F646" s="1"/>
      <c r="G646" t="s">
        <v>43</v>
      </c>
      <c r="I646" t="s">
        <v>43</v>
      </c>
      <c r="L646" t="s">
        <v>43</v>
      </c>
      <c r="M646" t="s">
        <v>43</v>
      </c>
      <c r="N646" t="s">
        <v>43</v>
      </c>
      <c r="P646" s="1"/>
      <c r="R646" s="317"/>
      <c r="V646" s="317"/>
    </row>
    <row r="647" spans="1:22">
      <c r="A647">
        <v>646</v>
      </c>
      <c r="B647" t="s">
        <v>8747</v>
      </c>
      <c r="C647" t="s">
        <v>8748</v>
      </c>
      <c r="D647" t="s">
        <v>6574</v>
      </c>
      <c r="E647" t="s">
        <v>7834</v>
      </c>
      <c r="F647" s="1"/>
      <c r="G647" t="s">
        <v>43</v>
      </c>
      <c r="I647" t="s">
        <v>43</v>
      </c>
      <c r="L647" t="s">
        <v>43</v>
      </c>
      <c r="M647" t="s">
        <v>43</v>
      </c>
      <c r="N647" t="s">
        <v>43</v>
      </c>
      <c r="P647" s="1"/>
      <c r="R647" s="317"/>
      <c r="V647" s="317"/>
    </row>
    <row r="648" spans="1:22">
      <c r="A648">
        <v>647</v>
      </c>
      <c r="B648" t="s">
        <v>8769</v>
      </c>
      <c r="C648" t="s">
        <v>8770</v>
      </c>
      <c r="D648" t="s">
        <v>93</v>
      </c>
      <c r="E648" t="s">
        <v>7769</v>
      </c>
      <c r="F648" s="1"/>
      <c r="G648" t="s">
        <v>43</v>
      </c>
      <c r="I648" t="s">
        <v>43</v>
      </c>
      <c r="L648" t="s">
        <v>43</v>
      </c>
      <c r="M648" t="s">
        <v>43</v>
      </c>
      <c r="N648" t="s">
        <v>43</v>
      </c>
      <c r="P648" s="1"/>
      <c r="R648" s="317"/>
      <c r="V648" s="317"/>
    </row>
    <row r="649" spans="1:22">
      <c r="A649">
        <v>648</v>
      </c>
      <c r="B649" t="s">
        <v>8751</v>
      </c>
      <c r="C649" t="s">
        <v>8752</v>
      </c>
      <c r="D649" t="s">
        <v>93</v>
      </c>
      <c r="E649" t="s">
        <v>7690</v>
      </c>
      <c r="F649" s="1">
        <v>46036</v>
      </c>
      <c r="G649">
        <v>1</v>
      </c>
      <c r="I649" t="s">
        <v>16353</v>
      </c>
      <c r="J649">
        <v>50053516</v>
      </c>
      <c r="K649" t="s">
        <v>267</v>
      </c>
      <c r="L649" t="s">
        <v>43</v>
      </c>
      <c r="M649">
        <v>1</v>
      </c>
      <c r="N649" t="s">
        <v>43</v>
      </c>
      <c r="P649" s="1"/>
      <c r="R649" s="317"/>
      <c r="V649" s="317"/>
    </row>
    <row r="650" spans="1:22">
      <c r="A650">
        <v>649</v>
      </c>
      <c r="B650" t="s">
        <v>8785</v>
      </c>
      <c r="C650" t="s">
        <v>8786</v>
      </c>
      <c r="D650" t="s">
        <v>93</v>
      </c>
      <c r="E650" t="s">
        <v>7668</v>
      </c>
      <c r="F650" s="1"/>
      <c r="G650" t="s">
        <v>43</v>
      </c>
      <c r="I650" t="s">
        <v>43</v>
      </c>
      <c r="L650" t="s">
        <v>43</v>
      </c>
      <c r="M650" t="s">
        <v>43</v>
      </c>
      <c r="N650" t="s">
        <v>43</v>
      </c>
      <c r="P650" s="1"/>
      <c r="R650" s="317"/>
      <c r="V650" s="317"/>
    </row>
    <row r="651" spans="1:22">
      <c r="A651">
        <v>650</v>
      </c>
      <c r="B651" t="s">
        <v>8789</v>
      </c>
      <c r="C651" t="s">
        <v>8772</v>
      </c>
      <c r="D651" t="s">
        <v>93</v>
      </c>
      <c r="E651" t="s">
        <v>7668</v>
      </c>
      <c r="F651" s="1"/>
      <c r="G651" t="s">
        <v>43</v>
      </c>
      <c r="I651" t="s">
        <v>43</v>
      </c>
      <c r="L651" t="s">
        <v>43</v>
      </c>
      <c r="M651" t="s">
        <v>43</v>
      </c>
      <c r="N651" t="s">
        <v>43</v>
      </c>
      <c r="P651" s="1"/>
      <c r="R651" s="317"/>
      <c r="V651" s="317"/>
    </row>
    <row r="652" spans="1:22">
      <c r="A652">
        <v>651</v>
      </c>
      <c r="B652" t="s">
        <v>8781</v>
      </c>
      <c r="C652" t="s">
        <v>8782</v>
      </c>
      <c r="D652" t="s">
        <v>93</v>
      </c>
      <c r="E652" t="s">
        <v>7769</v>
      </c>
      <c r="F652" s="1"/>
      <c r="G652" t="s">
        <v>43</v>
      </c>
      <c r="I652" t="s">
        <v>43</v>
      </c>
      <c r="L652" t="s">
        <v>43</v>
      </c>
      <c r="M652" t="s">
        <v>43</v>
      </c>
      <c r="N652" t="s">
        <v>43</v>
      </c>
      <c r="P652" s="1"/>
      <c r="R652" s="317"/>
      <c r="V652" s="317"/>
    </row>
    <row r="653" spans="1:22">
      <c r="A653">
        <v>652</v>
      </c>
      <c r="B653" t="s">
        <v>8783</v>
      </c>
      <c r="C653" t="s">
        <v>8784</v>
      </c>
      <c r="D653" t="s">
        <v>93</v>
      </c>
      <c r="E653" t="s">
        <v>7668</v>
      </c>
      <c r="F653" s="1"/>
      <c r="G653" t="s">
        <v>43</v>
      </c>
      <c r="I653" t="s">
        <v>43</v>
      </c>
      <c r="L653" t="s">
        <v>43</v>
      </c>
      <c r="M653" t="s">
        <v>43</v>
      </c>
      <c r="N653" t="s">
        <v>43</v>
      </c>
      <c r="P653" s="1"/>
      <c r="R653" s="317"/>
      <c r="V653" s="317"/>
    </row>
    <row r="654" spans="1:22">
      <c r="A654">
        <v>653</v>
      </c>
      <c r="B654" t="s">
        <v>8790</v>
      </c>
      <c r="C654" t="s">
        <v>8791</v>
      </c>
      <c r="D654" t="s">
        <v>93</v>
      </c>
      <c r="E654" t="s">
        <v>7704</v>
      </c>
      <c r="F654" s="1"/>
      <c r="G654" t="s">
        <v>43</v>
      </c>
      <c r="I654" t="s">
        <v>43</v>
      </c>
      <c r="L654" t="s">
        <v>43</v>
      </c>
      <c r="M654" t="s">
        <v>43</v>
      </c>
      <c r="N654" t="s">
        <v>43</v>
      </c>
      <c r="P654" s="1"/>
      <c r="R654" s="317"/>
      <c r="V654" s="317"/>
    </row>
    <row r="655" spans="1:22">
      <c r="A655">
        <v>654</v>
      </c>
      <c r="B655" t="s">
        <v>8779</v>
      </c>
      <c r="C655" t="s">
        <v>8780</v>
      </c>
      <c r="D655" t="s">
        <v>93</v>
      </c>
      <c r="E655" t="s">
        <v>93</v>
      </c>
      <c r="F655" s="1"/>
      <c r="G655" t="s">
        <v>43</v>
      </c>
      <c r="I655" t="s">
        <v>43</v>
      </c>
      <c r="L655" t="s">
        <v>43</v>
      </c>
      <c r="M655" t="s">
        <v>43</v>
      </c>
      <c r="N655" t="s">
        <v>43</v>
      </c>
      <c r="P655" s="1"/>
      <c r="R655" s="317"/>
      <c r="V655" s="317"/>
    </row>
    <row r="656" spans="1:22">
      <c r="A656">
        <v>655</v>
      </c>
      <c r="B656" t="s">
        <v>8777</v>
      </c>
      <c r="C656" t="s">
        <v>8778</v>
      </c>
      <c r="D656" t="s">
        <v>93</v>
      </c>
      <c r="E656" t="s">
        <v>7721</v>
      </c>
      <c r="F656" s="1"/>
      <c r="G656" t="s">
        <v>43</v>
      </c>
      <c r="I656" t="s">
        <v>43</v>
      </c>
      <c r="L656" t="s">
        <v>43</v>
      </c>
      <c r="M656" t="s">
        <v>43</v>
      </c>
      <c r="N656" t="s">
        <v>43</v>
      </c>
      <c r="P656" s="1"/>
      <c r="R656" s="317"/>
      <c r="V656" s="317"/>
    </row>
    <row r="657" spans="1:22">
      <c r="A657">
        <v>656</v>
      </c>
      <c r="B657" t="s">
        <v>8792</v>
      </c>
      <c r="C657" t="s">
        <v>8793</v>
      </c>
      <c r="D657" t="s">
        <v>93</v>
      </c>
      <c r="E657" t="s">
        <v>6259</v>
      </c>
      <c r="F657" s="1"/>
      <c r="G657" t="s">
        <v>43</v>
      </c>
      <c r="I657" t="s">
        <v>43</v>
      </c>
      <c r="L657" t="s">
        <v>43</v>
      </c>
      <c r="M657" t="s">
        <v>43</v>
      </c>
      <c r="N657" t="s">
        <v>43</v>
      </c>
      <c r="P657" s="1"/>
      <c r="R657" s="317"/>
      <c r="V657" s="317"/>
    </row>
    <row r="658" spans="1:22">
      <c r="A658">
        <v>657</v>
      </c>
      <c r="B658" t="s">
        <v>8794</v>
      </c>
      <c r="C658" t="s">
        <v>8795</v>
      </c>
      <c r="D658" t="s">
        <v>93</v>
      </c>
      <c r="E658" t="s">
        <v>7668</v>
      </c>
      <c r="F658" s="1"/>
      <c r="G658" t="s">
        <v>43</v>
      </c>
      <c r="I658" t="s">
        <v>43</v>
      </c>
      <c r="L658" t="s">
        <v>43</v>
      </c>
      <c r="M658" t="s">
        <v>43</v>
      </c>
      <c r="N658" t="s">
        <v>43</v>
      </c>
      <c r="P658" s="1"/>
      <c r="R658" s="317"/>
      <c r="V658" s="317"/>
    </row>
    <row r="659" spans="1:22">
      <c r="A659">
        <v>658</v>
      </c>
      <c r="B659" t="s">
        <v>8796</v>
      </c>
      <c r="C659" t="s">
        <v>8797</v>
      </c>
      <c r="D659" t="s">
        <v>93</v>
      </c>
      <c r="E659" t="s">
        <v>7668</v>
      </c>
      <c r="F659" s="1"/>
      <c r="G659" t="s">
        <v>43</v>
      </c>
      <c r="I659" t="s">
        <v>43</v>
      </c>
      <c r="L659" t="s">
        <v>43</v>
      </c>
      <c r="M659" t="s">
        <v>43</v>
      </c>
      <c r="N659" t="s">
        <v>43</v>
      </c>
      <c r="P659" s="1"/>
      <c r="R659" s="317"/>
      <c r="V659" s="317"/>
    </row>
    <row r="660" spans="1:22">
      <c r="A660">
        <v>659</v>
      </c>
      <c r="B660" t="s">
        <v>8798</v>
      </c>
      <c r="C660" t="s">
        <v>8799</v>
      </c>
      <c r="D660" t="s">
        <v>93</v>
      </c>
      <c r="E660" t="s">
        <v>7668</v>
      </c>
      <c r="F660" s="1"/>
      <c r="G660" t="s">
        <v>43</v>
      </c>
      <c r="I660" t="s">
        <v>43</v>
      </c>
      <c r="L660" t="s">
        <v>43</v>
      </c>
      <c r="M660" t="s">
        <v>43</v>
      </c>
      <c r="N660" t="s">
        <v>43</v>
      </c>
      <c r="P660" s="1"/>
      <c r="R660" s="317"/>
      <c r="V660" s="317"/>
    </row>
    <row r="661" spans="1:22">
      <c r="A661">
        <v>660</v>
      </c>
      <c r="B661" t="s">
        <v>8800</v>
      </c>
      <c r="C661" t="s">
        <v>8801</v>
      </c>
      <c r="D661" t="s">
        <v>93</v>
      </c>
      <c r="E661" t="s">
        <v>7668</v>
      </c>
      <c r="F661" s="1"/>
      <c r="G661" t="s">
        <v>43</v>
      </c>
      <c r="I661" t="s">
        <v>43</v>
      </c>
      <c r="L661" t="s">
        <v>43</v>
      </c>
      <c r="M661" t="s">
        <v>43</v>
      </c>
      <c r="N661" t="s">
        <v>43</v>
      </c>
      <c r="P661" s="1"/>
      <c r="R661" s="317"/>
      <c r="V661" s="317"/>
    </row>
    <row r="662" spans="1:22">
      <c r="A662">
        <v>661</v>
      </c>
      <c r="B662" t="s">
        <v>8366</v>
      </c>
      <c r="C662" t="s">
        <v>14998</v>
      </c>
      <c r="D662" t="s">
        <v>93</v>
      </c>
      <c r="E662" t="s">
        <v>7721</v>
      </c>
      <c r="F662" s="1">
        <v>45973</v>
      </c>
      <c r="G662">
        <v>11</v>
      </c>
      <c r="I662" t="s">
        <v>16353</v>
      </c>
      <c r="J662">
        <v>50043072</v>
      </c>
      <c r="K662" t="s">
        <v>267</v>
      </c>
      <c r="L662" t="s">
        <v>43</v>
      </c>
      <c r="M662">
        <v>12</v>
      </c>
      <c r="N662" t="s">
        <v>43</v>
      </c>
      <c r="P662" s="1"/>
      <c r="R662" s="317"/>
      <c r="V662" s="317"/>
    </row>
    <row r="663" spans="1:22">
      <c r="A663">
        <v>662</v>
      </c>
      <c r="B663" t="s">
        <v>8020</v>
      </c>
      <c r="C663" t="s">
        <v>14999</v>
      </c>
      <c r="D663" t="s">
        <v>93</v>
      </c>
      <c r="E663" t="s">
        <v>7721</v>
      </c>
      <c r="F663" s="1"/>
      <c r="G663" t="s">
        <v>43</v>
      </c>
      <c r="I663" t="s">
        <v>43</v>
      </c>
      <c r="L663" t="s">
        <v>43</v>
      </c>
      <c r="M663" t="s">
        <v>43</v>
      </c>
      <c r="N663" t="s">
        <v>43</v>
      </c>
      <c r="P663" s="1"/>
      <c r="R663" s="317"/>
      <c r="V663" s="317"/>
    </row>
    <row r="664" spans="1:22">
      <c r="A664">
        <v>663</v>
      </c>
      <c r="B664" t="s">
        <v>8802</v>
      </c>
      <c r="C664" t="s">
        <v>15000</v>
      </c>
      <c r="D664" t="s">
        <v>93</v>
      </c>
      <c r="E664" t="s">
        <v>7690</v>
      </c>
      <c r="F664" s="1"/>
      <c r="G664" t="s">
        <v>43</v>
      </c>
      <c r="I664" t="s">
        <v>43</v>
      </c>
      <c r="L664" t="s">
        <v>43</v>
      </c>
      <c r="M664" t="s">
        <v>43</v>
      </c>
      <c r="N664" t="s">
        <v>43</v>
      </c>
      <c r="P664" s="1"/>
      <c r="R664" s="317"/>
      <c r="V664" s="317"/>
    </row>
    <row r="665" spans="1:22">
      <c r="A665">
        <v>664</v>
      </c>
      <c r="B665" t="s">
        <v>8813</v>
      </c>
      <c r="C665" t="s">
        <v>8814</v>
      </c>
      <c r="D665" t="s">
        <v>93</v>
      </c>
      <c r="E665" t="s">
        <v>7769</v>
      </c>
      <c r="F665" s="1"/>
      <c r="G665" t="s">
        <v>43</v>
      </c>
      <c r="I665" t="s">
        <v>43</v>
      </c>
      <c r="L665" t="s">
        <v>43</v>
      </c>
      <c r="M665" t="s">
        <v>43</v>
      </c>
      <c r="N665" t="s">
        <v>43</v>
      </c>
      <c r="P665" s="1"/>
      <c r="R665" s="317"/>
      <c r="V665" s="317"/>
    </row>
    <row r="666" spans="1:22">
      <c r="A666">
        <v>665</v>
      </c>
      <c r="B666" t="s">
        <v>8811</v>
      </c>
      <c r="C666" t="s">
        <v>8812</v>
      </c>
      <c r="D666" t="s">
        <v>93</v>
      </c>
      <c r="E666" t="s">
        <v>7883</v>
      </c>
      <c r="F666" s="1"/>
      <c r="G666" t="s">
        <v>43</v>
      </c>
      <c r="I666" t="s">
        <v>43</v>
      </c>
      <c r="L666" t="s">
        <v>43</v>
      </c>
      <c r="M666" t="s">
        <v>43</v>
      </c>
      <c r="N666" t="s">
        <v>43</v>
      </c>
      <c r="P666" s="1"/>
      <c r="R666" s="317"/>
      <c r="V666" s="317"/>
    </row>
    <row r="667" spans="1:22">
      <c r="A667">
        <v>666</v>
      </c>
      <c r="B667" t="s">
        <v>8807</v>
      </c>
      <c r="C667" t="s">
        <v>8808</v>
      </c>
      <c r="D667" t="s">
        <v>6574</v>
      </c>
      <c r="E667" t="s">
        <v>7834</v>
      </c>
      <c r="F667" s="1"/>
      <c r="G667" t="s">
        <v>43</v>
      </c>
      <c r="I667" t="s">
        <v>43</v>
      </c>
      <c r="L667" t="s">
        <v>43</v>
      </c>
      <c r="M667" t="s">
        <v>43</v>
      </c>
      <c r="N667" t="s">
        <v>43</v>
      </c>
      <c r="P667" s="1"/>
      <c r="R667" s="317"/>
      <c r="V667" s="317"/>
    </row>
    <row r="668" spans="1:22">
      <c r="A668">
        <v>667</v>
      </c>
      <c r="B668" t="s">
        <v>8809</v>
      </c>
      <c r="C668" t="s">
        <v>8810</v>
      </c>
      <c r="D668" t="s">
        <v>6574</v>
      </c>
      <c r="E668" t="s">
        <v>7834</v>
      </c>
      <c r="F668" s="1"/>
      <c r="G668" t="s">
        <v>43</v>
      </c>
      <c r="I668" t="s">
        <v>43</v>
      </c>
      <c r="L668" t="s">
        <v>43</v>
      </c>
      <c r="M668" t="s">
        <v>43</v>
      </c>
      <c r="N668" t="s">
        <v>43</v>
      </c>
      <c r="P668" s="1"/>
      <c r="R668" s="317"/>
      <c r="V668" s="317"/>
    </row>
    <row r="669" spans="1:22">
      <c r="A669">
        <v>668</v>
      </c>
      <c r="B669" t="s">
        <v>8823</v>
      </c>
      <c r="C669" t="s">
        <v>8824</v>
      </c>
      <c r="D669" t="s">
        <v>93</v>
      </c>
      <c r="E669" t="s">
        <v>6259</v>
      </c>
      <c r="F669" s="1"/>
      <c r="G669" t="s">
        <v>43</v>
      </c>
      <c r="I669" t="s">
        <v>43</v>
      </c>
      <c r="L669" t="s">
        <v>43</v>
      </c>
      <c r="M669" t="s">
        <v>43</v>
      </c>
      <c r="N669" t="s">
        <v>43</v>
      </c>
      <c r="P669" s="1"/>
      <c r="R669" s="317"/>
      <c r="V669" s="317"/>
    </row>
    <row r="670" spans="1:22">
      <c r="A670">
        <v>669</v>
      </c>
      <c r="B670" t="s">
        <v>8825</v>
      </c>
      <c r="C670" t="s">
        <v>8826</v>
      </c>
      <c r="D670" t="s">
        <v>93</v>
      </c>
      <c r="E670" t="s">
        <v>7769</v>
      </c>
      <c r="F670" s="1"/>
      <c r="G670" t="s">
        <v>43</v>
      </c>
      <c r="I670" t="s">
        <v>43</v>
      </c>
      <c r="L670" t="s">
        <v>43</v>
      </c>
      <c r="M670" t="s">
        <v>43</v>
      </c>
      <c r="N670" t="s">
        <v>43</v>
      </c>
      <c r="P670" s="1"/>
      <c r="R670" s="317"/>
      <c r="V670" s="317"/>
    </row>
    <row r="671" spans="1:22">
      <c r="A671">
        <v>670</v>
      </c>
      <c r="B671" t="s">
        <v>8827</v>
      </c>
      <c r="C671" t="s">
        <v>8828</v>
      </c>
      <c r="D671" t="s">
        <v>93</v>
      </c>
      <c r="E671" t="s">
        <v>6259</v>
      </c>
      <c r="F671" s="1"/>
      <c r="G671" t="s">
        <v>43</v>
      </c>
      <c r="I671" t="s">
        <v>43</v>
      </c>
      <c r="L671" t="s">
        <v>43</v>
      </c>
      <c r="M671" t="s">
        <v>43</v>
      </c>
      <c r="N671" t="s">
        <v>43</v>
      </c>
      <c r="P671" s="1"/>
      <c r="R671" s="317"/>
      <c r="V671" s="317"/>
    </row>
    <row r="672" spans="1:22">
      <c r="A672">
        <v>671</v>
      </c>
      <c r="B672" t="s">
        <v>8817</v>
      </c>
      <c r="C672" t="s">
        <v>8818</v>
      </c>
      <c r="D672" t="s">
        <v>93</v>
      </c>
      <c r="E672" t="s">
        <v>7677</v>
      </c>
      <c r="F672" s="1"/>
      <c r="G672" t="s">
        <v>43</v>
      </c>
      <c r="I672" t="s">
        <v>43</v>
      </c>
      <c r="L672" t="s">
        <v>43</v>
      </c>
      <c r="M672" t="s">
        <v>43</v>
      </c>
      <c r="N672" t="s">
        <v>43</v>
      </c>
      <c r="P672" s="1"/>
      <c r="R672" s="317"/>
      <c r="V672" s="317"/>
    </row>
    <row r="673" spans="1:22">
      <c r="A673">
        <v>672</v>
      </c>
      <c r="B673" t="s">
        <v>8841</v>
      </c>
      <c r="C673" t="s">
        <v>8842</v>
      </c>
      <c r="D673" t="s">
        <v>6574</v>
      </c>
      <c r="E673" t="s">
        <v>7834</v>
      </c>
      <c r="F673" s="1"/>
      <c r="G673" t="s">
        <v>43</v>
      </c>
      <c r="I673" t="s">
        <v>43</v>
      </c>
      <c r="L673" t="s">
        <v>43</v>
      </c>
      <c r="M673" t="s">
        <v>43</v>
      </c>
      <c r="N673" t="s">
        <v>43</v>
      </c>
      <c r="P673" s="1"/>
      <c r="R673" s="317"/>
      <c r="V673" s="317"/>
    </row>
    <row r="674" spans="1:22">
      <c r="A674">
        <v>673</v>
      </c>
      <c r="B674" t="s">
        <v>8839</v>
      </c>
      <c r="C674" t="s">
        <v>8840</v>
      </c>
      <c r="D674" t="s">
        <v>93</v>
      </c>
      <c r="E674" t="s">
        <v>7800</v>
      </c>
      <c r="F674" s="1">
        <v>46003</v>
      </c>
      <c r="G674">
        <v>12</v>
      </c>
      <c r="I674" t="s">
        <v>16353</v>
      </c>
      <c r="J674">
        <v>50048627</v>
      </c>
      <c r="K674" t="s">
        <v>6518</v>
      </c>
      <c r="L674">
        <v>12</v>
      </c>
      <c r="M674">
        <v>12</v>
      </c>
      <c r="N674">
        <v>12</v>
      </c>
      <c r="P674" s="1">
        <v>46022</v>
      </c>
      <c r="Q674">
        <v>12</v>
      </c>
      <c r="R674" s="317">
        <v>59090</v>
      </c>
      <c r="S674">
        <v>25.12</v>
      </c>
      <c r="T674">
        <v>12</v>
      </c>
      <c r="U674">
        <v>20</v>
      </c>
      <c r="V674" s="317">
        <v>152420</v>
      </c>
    </row>
    <row r="675" spans="1:22">
      <c r="A675">
        <v>674</v>
      </c>
      <c r="B675" t="s">
        <v>8837</v>
      </c>
      <c r="C675" t="s">
        <v>8838</v>
      </c>
      <c r="D675" t="s">
        <v>93</v>
      </c>
      <c r="E675" t="s">
        <v>7800</v>
      </c>
      <c r="F675" s="1">
        <v>46069</v>
      </c>
      <c r="G675">
        <v>2</v>
      </c>
      <c r="I675" t="s">
        <v>16353</v>
      </c>
      <c r="J675">
        <v>50057533</v>
      </c>
      <c r="K675" t="s">
        <v>6518</v>
      </c>
      <c r="L675" t="s">
        <v>43</v>
      </c>
      <c r="M675">
        <v>2</v>
      </c>
      <c r="N675" t="s">
        <v>43</v>
      </c>
      <c r="P675" s="1"/>
      <c r="R675" s="317"/>
      <c r="V675" s="317"/>
    </row>
    <row r="676" spans="1:22">
      <c r="A676">
        <v>675</v>
      </c>
      <c r="B676" t="s">
        <v>8835</v>
      </c>
      <c r="C676" t="s">
        <v>8836</v>
      </c>
      <c r="D676" t="s">
        <v>93</v>
      </c>
      <c r="E676" t="s">
        <v>7721</v>
      </c>
      <c r="F676" s="1"/>
      <c r="G676" t="s">
        <v>43</v>
      </c>
      <c r="I676" t="s">
        <v>43</v>
      </c>
      <c r="L676" t="s">
        <v>43</v>
      </c>
      <c r="M676" t="s">
        <v>43</v>
      </c>
      <c r="N676" t="s">
        <v>43</v>
      </c>
      <c r="P676" s="1"/>
      <c r="R676" s="317"/>
      <c r="V676" s="317"/>
    </row>
    <row r="677" spans="1:22">
      <c r="A677">
        <v>676</v>
      </c>
      <c r="B677" t="s">
        <v>8833</v>
      </c>
      <c r="C677" t="s">
        <v>8834</v>
      </c>
      <c r="D677" t="s">
        <v>93</v>
      </c>
      <c r="E677" t="s">
        <v>7690</v>
      </c>
      <c r="F677" s="1"/>
      <c r="G677" t="s">
        <v>43</v>
      </c>
      <c r="I677" t="s">
        <v>43</v>
      </c>
      <c r="L677" t="s">
        <v>43</v>
      </c>
      <c r="M677" t="s">
        <v>43</v>
      </c>
      <c r="N677" t="s">
        <v>43</v>
      </c>
      <c r="P677" s="1"/>
      <c r="R677" s="317"/>
      <c r="V677" s="317"/>
    </row>
    <row r="678" spans="1:22">
      <c r="A678">
        <v>677</v>
      </c>
      <c r="B678" t="s">
        <v>8831</v>
      </c>
      <c r="C678" t="s">
        <v>8832</v>
      </c>
      <c r="D678" t="s">
        <v>93</v>
      </c>
      <c r="E678" t="s">
        <v>7704</v>
      </c>
      <c r="F678" s="1"/>
      <c r="G678" t="s">
        <v>43</v>
      </c>
      <c r="I678" t="s">
        <v>43</v>
      </c>
      <c r="L678" t="s">
        <v>43</v>
      </c>
      <c r="M678" t="s">
        <v>43</v>
      </c>
      <c r="N678" t="s">
        <v>43</v>
      </c>
      <c r="P678" s="1"/>
      <c r="R678" s="317"/>
      <c r="V678" s="317"/>
    </row>
    <row r="679" spans="1:22">
      <c r="A679">
        <v>678</v>
      </c>
      <c r="B679" t="s">
        <v>8829</v>
      </c>
      <c r="C679" t="s">
        <v>8830</v>
      </c>
      <c r="D679" t="s">
        <v>93</v>
      </c>
      <c r="E679" t="s">
        <v>7769</v>
      </c>
      <c r="F679" s="1"/>
      <c r="G679" t="s">
        <v>43</v>
      </c>
      <c r="I679" t="s">
        <v>43</v>
      </c>
      <c r="L679" t="s">
        <v>43</v>
      </c>
      <c r="M679" t="s">
        <v>43</v>
      </c>
      <c r="N679" t="s">
        <v>43</v>
      </c>
      <c r="P679" s="1"/>
      <c r="R679" s="317"/>
      <c r="V679" s="317"/>
    </row>
    <row r="680" spans="1:22">
      <c r="A680">
        <v>679</v>
      </c>
      <c r="B680" t="s">
        <v>8845</v>
      </c>
      <c r="C680" t="s">
        <v>8846</v>
      </c>
      <c r="D680" t="s">
        <v>93</v>
      </c>
      <c r="E680" t="s">
        <v>7800</v>
      </c>
      <c r="F680" s="1"/>
      <c r="G680" t="s">
        <v>43</v>
      </c>
      <c r="I680" t="s">
        <v>43</v>
      </c>
      <c r="L680" t="s">
        <v>43</v>
      </c>
      <c r="M680" t="s">
        <v>43</v>
      </c>
      <c r="N680" t="s">
        <v>43</v>
      </c>
      <c r="P680" s="1"/>
      <c r="R680" s="317"/>
      <c r="V680" s="317"/>
    </row>
    <row r="681" spans="1:22">
      <c r="A681">
        <v>680</v>
      </c>
      <c r="B681" t="s">
        <v>8336</v>
      </c>
      <c r="C681" t="s">
        <v>8337</v>
      </c>
      <c r="D681" t="s">
        <v>93</v>
      </c>
      <c r="E681" t="s">
        <v>7769</v>
      </c>
      <c r="F681" s="1">
        <v>46059</v>
      </c>
      <c r="G681">
        <v>2</v>
      </c>
      <c r="I681" t="s">
        <v>16353</v>
      </c>
      <c r="J681">
        <v>50056525</v>
      </c>
      <c r="K681" t="s">
        <v>6518</v>
      </c>
      <c r="L681" t="s">
        <v>43</v>
      </c>
      <c r="M681">
        <v>2</v>
      </c>
      <c r="N681" t="s">
        <v>43</v>
      </c>
      <c r="P681" s="1"/>
      <c r="R681" s="317"/>
      <c r="V681" s="317"/>
    </row>
    <row r="682" spans="1:22">
      <c r="A682">
        <v>681</v>
      </c>
      <c r="B682" t="s">
        <v>8849</v>
      </c>
      <c r="C682" t="s">
        <v>15001</v>
      </c>
      <c r="D682" t="s">
        <v>93</v>
      </c>
      <c r="E682" t="s">
        <v>6259</v>
      </c>
      <c r="F682" s="1"/>
      <c r="G682" t="s">
        <v>43</v>
      </c>
      <c r="I682" t="s">
        <v>43</v>
      </c>
      <c r="L682" t="s">
        <v>43</v>
      </c>
      <c r="M682" t="s">
        <v>43</v>
      </c>
      <c r="N682" t="s">
        <v>43</v>
      </c>
      <c r="P682" s="1"/>
      <c r="R682" s="317"/>
      <c r="V682" s="317"/>
    </row>
    <row r="683" spans="1:22">
      <c r="A683">
        <v>682</v>
      </c>
      <c r="B683" t="s">
        <v>8851</v>
      </c>
      <c r="C683" t="s">
        <v>8852</v>
      </c>
      <c r="D683" t="s">
        <v>6574</v>
      </c>
      <c r="E683" t="s">
        <v>7834</v>
      </c>
      <c r="F683" s="1"/>
      <c r="G683" t="s">
        <v>43</v>
      </c>
      <c r="I683" t="s">
        <v>43</v>
      </c>
      <c r="L683" t="s">
        <v>43</v>
      </c>
      <c r="M683" t="s">
        <v>43</v>
      </c>
      <c r="N683" t="s">
        <v>43</v>
      </c>
      <c r="P683" s="1"/>
      <c r="R683" s="317"/>
      <c r="V683" s="317"/>
    </row>
    <row r="684" spans="1:22">
      <c r="A684">
        <v>683</v>
      </c>
      <c r="B684" t="s">
        <v>8853</v>
      </c>
      <c r="C684" t="s">
        <v>8854</v>
      </c>
      <c r="D684" t="s">
        <v>93</v>
      </c>
      <c r="E684" t="s">
        <v>7690</v>
      </c>
      <c r="F684" s="1"/>
      <c r="G684" t="s">
        <v>43</v>
      </c>
      <c r="I684" t="s">
        <v>43</v>
      </c>
      <c r="L684" t="s">
        <v>43</v>
      </c>
      <c r="M684" t="s">
        <v>43</v>
      </c>
      <c r="N684" t="s">
        <v>43</v>
      </c>
      <c r="P684" s="1"/>
      <c r="R684" s="317"/>
      <c r="V684" s="317"/>
    </row>
    <row r="685" spans="1:22">
      <c r="A685">
        <v>684</v>
      </c>
      <c r="B685" t="s">
        <v>8857</v>
      </c>
      <c r="C685" t="s">
        <v>15002</v>
      </c>
      <c r="D685" t="s">
        <v>93</v>
      </c>
      <c r="E685" t="s">
        <v>7769</v>
      </c>
      <c r="F685" s="1"/>
      <c r="G685" t="s">
        <v>43</v>
      </c>
      <c r="I685" t="s">
        <v>43</v>
      </c>
      <c r="L685" t="s">
        <v>43</v>
      </c>
      <c r="M685" t="s">
        <v>43</v>
      </c>
      <c r="N685" t="s">
        <v>43</v>
      </c>
      <c r="P685" s="1"/>
      <c r="R685" s="317"/>
      <c r="V685" s="317"/>
    </row>
    <row r="686" spans="1:22">
      <c r="A686">
        <v>685</v>
      </c>
      <c r="B686" t="s">
        <v>8855</v>
      </c>
      <c r="C686" t="s">
        <v>15003</v>
      </c>
      <c r="D686" t="s">
        <v>93</v>
      </c>
      <c r="E686" t="s">
        <v>7677</v>
      </c>
      <c r="F686" s="1"/>
      <c r="G686" t="s">
        <v>43</v>
      </c>
      <c r="I686" t="s">
        <v>43</v>
      </c>
      <c r="L686" t="s">
        <v>43</v>
      </c>
      <c r="M686" t="s">
        <v>43</v>
      </c>
      <c r="N686" t="s">
        <v>43</v>
      </c>
      <c r="P686" s="1"/>
      <c r="R686" s="317"/>
      <c r="V686" s="317"/>
    </row>
    <row r="687" spans="1:22">
      <c r="A687">
        <v>686</v>
      </c>
      <c r="B687" t="s">
        <v>15004</v>
      </c>
      <c r="C687" t="s">
        <v>15005</v>
      </c>
      <c r="D687" t="s">
        <v>93</v>
      </c>
      <c r="E687" t="s">
        <v>7668</v>
      </c>
      <c r="F687" s="1"/>
      <c r="G687" t="s">
        <v>43</v>
      </c>
      <c r="I687" t="s">
        <v>43</v>
      </c>
      <c r="L687" t="s">
        <v>43</v>
      </c>
      <c r="M687" t="s">
        <v>43</v>
      </c>
      <c r="N687" t="s">
        <v>43</v>
      </c>
      <c r="P687" s="1"/>
      <c r="R687" s="317"/>
      <c r="V687" s="317"/>
    </row>
    <row r="688" spans="1:22">
      <c r="A688">
        <v>687</v>
      </c>
      <c r="B688" t="s">
        <v>8862</v>
      </c>
      <c r="C688" t="s">
        <v>15006</v>
      </c>
      <c r="D688" t="s">
        <v>93</v>
      </c>
      <c r="E688" t="s">
        <v>7704</v>
      </c>
      <c r="F688" s="1"/>
      <c r="G688" t="s">
        <v>43</v>
      </c>
      <c r="I688" t="s">
        <v>43</v>
      </c>
      <c r="L688" t="s">
        <v>43</v>
      </c>
      <c r="M688" t="s">
        <v>43</v>
      </c>
      <c r="N688" t="s">
        <v>43</v>
      </c>
      <c r="P688" s="1"/>
      <c r="R688" s="317"/>
      <c r="V688" s="317"/>
    </row>
    <row r="689" spans="1:22">
      <c r="A689">
        <v>688</v>
      </c>
      <c r="B689" t="s">
        <v>8866</v>
      </c>
      <c r="C689" t="s">
        <v>8094</v>
      </c>
      <c r="D689" t="s">
        <v>93</v>
      </c>
      <c r="E689" t="s">
        <v>7800</v>
      </c>
      <c r="F689" s="1"/>
      <c r="G689" t="s">
        <v>43</v>
      </c>
      <c r="I689" t="s">
        <v>43</v>
      </c>
      <c r="L689" t="s">
        <v>43</v>
      </c>
      <c r="M689" t="s">
        <v>43</v>
      </c>
      <c r="N689" t="s">
        <v>43</v>
      </c>
      <c r="P689" s="1"/>
      <c r="R689" s="317"/>
      <c r="V689" s="317"/>
    </row>
    <row r="690" spans="1:22">
      <c r="A690">
        <v>689</v>
      </c>
      <c r="B690" t="s">
        <v>8864</v>
      </c>
      <c r="C690" t="s">
        <v>8865</v>
      </c>
      <c r="D690" t="s">
        <v>93</v>
      </c>
      <c r="E690" t="s">
        <v>7800</v>
      </c>
      <c r="F690" s="1"/>
      <c r="G690" t="s">
        <v>43</v>
      </c>
      <c r="I690" t="s">
        <v>43</v>
      </c>
      <c r="L690" t="s">
        <v>43</v>
      </c>
      <c r="M690" t="s">
        <v>43</v>
      </c>
      <c r="N690" t="s">
        <v>43</v>
      </c>
      <c r="P690" s="1"/>
      <c r="R690" s="317"/>
      <c r="V690" s="317"/>
    </row>
    <row r="691" spans="1:22">
      <c r="A691">
        <v>690</v>
      </c>
      <c r="B691" t="s">
        <v>8868</v>
      </c>
      <c r="C691" t="s">
        <v>15007</v>
      </c>
      <c r="D691" t="s">
        <v>93</v>
      </c>
      <c r="E691" t="s">
        <v>7668</v>
      </c>
      <c r="F691" s="1"/>
      <c r="G691" t="s">
        <v>43</v>
      </c>
      <c r="I691" t="s">
        <v>43</v>
      </c>
      <c r="L691" t="s">
        <v>43</v>
      </c>
      <c r="M691" t="s">
        <v>43</v>
      </c>
      <c r="N691" t="s">
        <v>43</v>
      </c>
      <c r="P691" s="1"/>
      <c r="R691" s="317"/>
      <c r="V691" s="317"/>
    </row>
    <row r="692" spans="1:22">
      <c r="A692">
        <v>691</v>
      </c>
      <c r="B692" t="s">
        <v>7679</v>
      </c>
      <c r="C692" t="s">
        <v>8901</v>
      </c>
      <c r="D692" t="s">
        <v>93</v>
      </c>
      <c r="E692" t="s">
        <v>7677</v>
      </c>
      <c r="F692" s="1"/>
      <c r="G692" t="s">
        <v>43</v>
      </c>
      <c r="I692" t="s">
        <v>43</v>
      </c>
      <c r="L692" t="s">
        <v>43</v>
      </c>
      <c r="M692" t="s">
        <v>43</v>
      </c>
      <c r="N692" t="s">
        <v>43</v>
      </c>
      <c r="P692" s="1"/>
      <c r="R692" s="317"/>
      <c r="V692" s="317"/>
    </row>
    <row r="693" spans="1:22">
      <c r="A693">
        <v>692</v>
      </c>
      <c r="B693" t="s">
        <v>8872</v>
      </c>
      <c r="C693" t="s">
        <v>8873</v>
      </c>
      <c r="D693" t="s">
        <v>93</v>
      </c>
      <c r="E693" t="s">
        <v>93</v>
      </c>
      <c r="F693" s="1"/>
      <c r="G693" t="s">
        <v>43</v>
      </c>
      <c r="I693" t="s">
        <v>43</v>
      </c>
      <c r="L693" t="s">
        <v>43</v>
      </c>
      <c r="M693" t="s">
        <v>43</v>
      </c>
      <c r="N693" t="s">
        <v>43</v>
      </c>
      <c r="P693" s="1"/>
      <c r="R693" s="317"/>
      <c r="V693" s="317"/>
    </row>
    <row r="694" spans="1:22">
      <c r="A694">
        <v>693</v>
      </c>
      <c r="B694" t="s">
        <v>8874</v>
      </c>
      <c r="C694" t="s">
        <v>8875</v>
      </c>
      <c r="D694" t="s">
        <v>93</v>
      </c>
      <c r="E694" t="s">
        <v>7721</v>
      </c>
      <c r="F694" s="1"/>
      <c r="G694" t="s">
        <v>43</v>
      </c>
      <c r="I694" t="s">
        <v>43</v>
      </c>
      <c r="L694" t="s">
        <v>43</v>
      </c>
      <c r="M694" t="s">
        <v>43</v>
      </c>
      <c r="N694" t="s">
        <v>43</v>
      </c>
      <c r="P694" s="1"/>
      <c r="R694" s="317"/>
      <c r="V694" s="317"/>
    </row>
    <row r="695" spans="1:22">
      <c r="A695">
        <v>694</v>
      </c>
      <c r="B695" t="s">
        <v>8870</v>
      </c>
      <c r="C695" t="s">
        <v>8871</v>
      </c>
      <c r="D695" t="s">
        <v>93</v>
      </c>
      <c r="E695" t="s">
        <v>7668</v>
      </c>
      <c r="F695" s="1"/>
      <c r="G695" t="s">
        <v>43</v>
      </c>
      <c r="I695" t="s">
        <v>43</v>
      </c>
      <c r="L695" t="s">
        <v>43</v>
      </c>
      <c r="M695" t="s">
        <v>43</v>
      </c>
      <c r="N695" t="s">
        <v>43</v>
      </c>
      <c r="P695" s="1"/>
      <c r="R695" s="317"/>
      <c r="V695" s="317"/>
    </row>
    <row r="696" spans="1:22">
      <c r="A696">
        <v>695</v>
      </c>
      <c r="B696" t="s">
        <v>8880</v>
      </c>
      <c r="C696" t="s">
        <v>15008</v>
      </c>
      <c r="D696" t="s">
        <v>93</v>
      </c>
      <c r="E696" t="s">
        <v>7690</v>
      </c>
      <c r="F696" s="1"/>
      <c r="G696" t="s">
        <v>43</v>
      </c>
      <c r="I696" t="s">
        <v>43</v>
      </c>
      <c r="L696" t="s">
        <v>43</v>
      </c>
      <c r="M696" t="s">
        <v>43</v>
      </c>
      <c r="N696" t="s">
        <v>43</v>
      </c>
      <c r="P696" s="1"/>
      <c r="R696" s="317"/>
      <c r="V696" s="317"/>
    </row>
    <row r="697" spans="1:22">
      <c r="A697">
        <v>696</v>
      </c>
      <c r="B697" t="s">
        <v>8878</v>
      </c>
      <c r="C697" t="s">
        <v>8879</v>
      </c>
      <c r="D697" t="s">
        <v>93</v>
      </c>
      <c r="E697" t="s">
        <v>8734</v>
      </c>
      <c r="F697" s="1"/>
      <c r="G697" t="s">
        <v>43</v>
      </c>
      <c r="I697" t="s">
        <v>43</v>
      </c>
      <c r="L697" t="s">
        <v>43</v>
      </c>
      <c r="M697" t="s">
        <v>43</v>
      </c>
      <c r="N697" t="s">
        <v>43</v>
      </c>
      <c r="P697" s="1"/>
      <c r="R697" s="317"/>
      <c r="V697" s="317"/>
    </row>
    <row r="698" spans="1:22">
      <c r="A698">
        <v>697</v>
      </c>
      <c r="B698" t="s">
        <v>15009</v>
      </c>
      <c r="C698" t="s">
        <v>15010</v>
      </c>
      <c r="D698" t="s">
        <v>6574</v>
      </c>
      <c r="E698" t="s">
        <v>15011</v>
      </c>
      <c r="F698" s="1">
        <v>45869</v>
      </c>
      <c r="G698">
        <v>7</v>
      </c>
      <c r="I698" t="s">
        <v>16353</v>
      </c>
      <c r="J698">
        <v>50022753</v>
      </c>
      <c r="K698" t="s">
        <v>6518</v>
      </c>
      <c r="L698">
        <v>12</v>
      </c>
      <c r="M698">
        <v>7</v>
      </c>
      <c r="N698">
        <v>12</v>
      </c>
      <c r="P698" s="1">
        <v>46022</v>
      </c>
      <c r="Q698">
        <v>12</v>
      </c>
      <c r="R698" s="317">
        <v>626730</v>
      </c>
      <c r="S698">
        <v>26.1</v>
      </c>
      <c r="T698">
        <v>1</v>
      </c>
      <c r="U698">
        <v>40</v>
      </c>
      <c r="V698" s="317">
        <v>1283090</v>
      </c>
    </row>
    <row r="699" spans="1:22">
      <c r="A699">
        <v>698</v>
      </c>
      <c r="B699" t="s">
        <v>8888</v>
      </c>
      <c r="C699" t="s">
        <v>8889</v>
      </c>
      <c r="D699" t="s">
        <v>93</v>
      </c>
      <c r="E699" t="s">
        <v>7800</v>
      </c>
      <c r="F699" s="1"/>
      <c r="G699" t="s">
        <v>43</v>
      </c>
      <c r="I699" t="s">
        <v>43</v>
      </c>
      <c r="L699" t="s">
        <v>43</v>
      </c>
      <c r="M699" t="s">
        <v>43</v>
      </c>
      <c r="N699" t="s">
        <v>43</v>
      </c>
      <c r="P699" s="1"/>
      <c r="R699" s="317"/>
      <c r="V699" s="317"/>
    </row>
    <row r="700" spans="1:22">
      <c r="A700">
        <v>699</v>
      </c>
      <c r="B700" t="s">
        <v>8892</v>
      </c>
      <c r="C700" t="s">
        <v>8617</v>
      </c>
      <c r="D700" t="s">
        <v>93</v>
      </c>
      <c r="E700" t="s">
        <v>7800</v>
      </c>
      <c r="F700" s="1">
        <v>46000</v>
      </c>
      <c r="G700">
        <v>12</v>
      </c>
      <c r="I700" t="s">
        <v>16353</v>
      </c>
      <c r="J700">
        <v>50047919</v>
      </c>
      <c r="K700" t="s">
        <v>6518</v>
      </c>
      <c r="L700">
        <v>2</v>
      </c>
      <c r="M700">
        <v>12</v>
      </c>
      <c r="N700">
        <v>2</v>
      </c>
      <c r="P700" s="1">
        <v>46081</v>
      </c>
      <c r="Q700">
        <v>2</v>
      </c>
      <c r="R700" s="317">
        <v>47450</v>
      </c>
      <c r="S700">
        <v>26.2</v>
      </c>
      <c r="T700">
        <v>2</v>
      </c>
      <c r="U700">
        <v>21</v>
      </c>
      <c r="V700" s="317">
        <v>122400</v>
      </c>
    </row>
    <row r="701" spans="1:22">
      <c r="A701">
        <v>700</v>
      </c>
      <c r="B701" t="s">
        <v>8890</v>
      </c>
      <c r="C701" t="s">
        <v>15012</v>
      </c>
      <c r="D701" t="s">
        <v>93</v>
      </c>
      <c r="E701" t="s">
        <v>7883</v>
      </c>
      <c r="F701" s="1"/>
      <c r="G701" t="s">
        <v>43</v>
      </c>
      <c r="I701" t="s">
        <v>43</v>
      </c>
      <c r="L701" t="s">
        <v>43</v>
      </c>
      <c r="M701" t="s">
        <v>43</v>
      </c>
      <c r="N701" t="s">
        <v>43</v>
      </c>
      <c r="P701" s="1"/>
      <c r="R701" s="317"/>
      <c r="V701" s="317"/>
    </row>
    <row r="702" spans="1:22">
      <c r="A702">
        <v>701</v>
      </c>
      <c r="B702" t="s">
        <v>8893</v>
      </c>
      <c r="C702" t="s">
        <v>15013</v>
      </c>
      <c r="D702" t="s">
        <v>93</v>
      </c>
      <c r="E702" t="s">
        <v>6259</v>
      </c>
      <c r="F702" s="1"/>
      <c r="G702" t="s">
        <v>43</v>
      </c>
      <c r="I702" t="s">
        <v>43</v>
      </c>
      <c r="L702" t="s">
        <v>43</v>
      </c>
      <c r="M702" t="s">
        <v>43</v>
      </c>
      <c r="N702" t="s">
        <v>43</v>
      </c>
      <c r="P702" s="1"/>
      <c r="R702" s="317"/>
      <c r="V702" s="317"/>
    </row>
    <row r="703" spans="1:22">
      <c r="A703">
        <v>702</v>
      </c>
      <c r="B703" t="s">
        <v>8895</v>
      </c>
      <c r="C703" t="s">
        <v>15014</v>
      </c>
      <c r="D703" t="s">
        <v>93</v>
      </c>
      <c r="E703" t="s">
        <v>7769</v>
      </c>
      <c r="F703" s="1"/>
      <c r="G703" t="s">
        <v>43</v>
      </c>
      <c r="I703" t="s">
        <v>43</v>
      </c>
      <c r="L703" t="s">
        <v>43</v>
      </c>
      <c r="M703" t="s">
        <v>43</v>
      </c>
      <c r="N703" t="s">
        <v>43</v>
      </c>
      <c r="P703" s="1"/>
      <c r="R703" s="317"/>
      <c r="V703" s="317"/>
    </row>
    <row r="704" spans="1:22">
      <c r="A704">
        <v>703</v>
      </c>
      <c r="B704" t="s">
        <v>7745</v>
      </c>
      <c r="C704" t="s">
        <v>15015</v>
      </c>
      <c r="D704" t="s">
        <v>93</v>
      </c>
      <c r="E704" t="s">
        <v>7747</v>
      </c>
      <c r="F704" s="1"/>
      <c r="G704" t="s">
        <v>43</v>
      </c>
      <c r="I704" t="s">
        <v>43</v>
      </c>
      <c r="L704" t="s">
        <v>43</v>
      </c>
      <c r="M704" t="s">
        <v>43</v>
      </c>
      <c r="N704" t="s">
        <v>43</v>
      </c>
      <c r="P704" s="1"/>
      <c r="R704" s="317"/>
      <c r="V704" s="317"/>
    </row>
    <row r="705" spans="1:22">
      <c r="A705">
        <v>704</v>
      </c>
      <c r="B705" t="s">
        <v>15016</v>
      </c>
      <c r="C705" t="s">
        <v>15017</v>
      </c>
      <c r="D705" t="s">
        <v>93</v>
      </c>
      <c r="E705" t="s">
        <v>7800</v>
      </c>
      <c r="F705" s="1"/>
      <c r="G705" t="s">
        <v>43</v>
      </c>
      <c r="I705" t="s">
        <v>43</v>
      </c>
      <c r="L705" t="s">
        <v>43</v>
      </c>
      <c r="M705" t="s">
        <v>43</v>
      </c>
      <c r="N705" t="s">
        <v>43</v>
      </c>
      <c r="P705" s="1"/>
      <c r="R705" s="317"/>
      <c r="V705" s="317"/>
    </row>
    <row r="706" spans="1:22">
      <c r="A706">
        <v>705</v>
      </c>
      <c r="B706" t="s">
        <v>8295</v>
      </c>
      <c r="C706" t="s">
        <v>8296</v>
      </c>
      <c r="D706" t="s">
        <v>93</v>
      </c>
      <c r="E706" t="s">
        <v>93</v>
      </c>
      <c r="F706" s="1"/>
      <c r="G706" t="s">
        <v>43</v>
      </c>
      <c r="I706" t="s">
        <v>43</v>
      </c>
      <c r="L706" t="s">
        <v>43</v>
      </c>
      <c r="M706" t="s">
        <v>43</v>
      </c>
      <c r="N706" t="s">
        <v>43</v>
      </c>
      <c r="P706" s="1"/>
      <c r="R706" s="317"/>
      <c r="V706" s="317"/>
    </row>
    <row r="707" spans="1:22">
      <c r="A707">
        <v>706</v>
      </c>
      <c r="B707" t="s">
        <v>15018</v>
      </c>
      <c r="C707" t="s">
        <v>15019</v>
      </c>
      <c r="D707" t="s">
        <v>93</v>
      </c>
      <c r="E707" t="s">
        <v>7704</v>
      </c>
      <c r="F707" s="1"/>
      <c r="G707" t="s">
        <v>43</v>
      </c>
      <c r="I707" t="s">
        <v>43</v>
      </c>
      <c r="L707" t="s">
        <v>43</v>
      </c>
      <c r="M707" t="s">
        <v>43</v>
      </c>
      <c r="N707" t="s">
        <v>43</v>
      </c>
      <c r="P707" s="1"/>
      <c r="R707" s="317"/>
      <c r="V707" s="317"/>
    </row>
    <row r="708" spans="1:22">
      <c r="A708">
        <v>707</v>
      </c>
      <c r="B708" t="s">
        <v>8902</v>
      </c>
      <c r="C708" t="s">
        <v>8903</v>
      </c>
      <c r="D708" t="s">
        <v>93</v>
      </c>
      <c r="E708" t="s">
        <v>7883</v>
      </c>
      <c r="F708" s="1"/>
      <c r="G708" t="s">
        <v>43</v>
      </c>
      <c r="I708" t="s">
        <v>43</v>
      </c>
      <c r="L708" t="s">
        <v>43</v>
      </c>
      <c r="M708" t="s">
        <v>43</v>
      </c>
      <c r="N708" t="s">
        <v>43</v>
      </c>
      <c r="P708" s="1"/>
      <c r="R708" s="317"/>
      <c r="V708" s="317"/>
    </row>
    <row r="709" spans="1:22">
      <c r="A709">
        <v>708</v>
      </c>
      <c r="B709" t="s">
        <v>15020</v>
      </c>
      <c r="C709" t="s">
        <v>15021</v>
      </c>
      <c r="D709" t="s">
        <v>93</v>
      </c>
      <c r="E709" t="s">
        <v>7704</v>
      </c>
      <c r="F709" s="1">
        <v>45874</v>
      </c>
      <c r="G709">
        <v>8</v>
      </c>
      <c r="I709" t="s">
        <v>16353</v>
      </c>
      <c r="J709">
        <v>50024156</v>
      </c>
      <c r="K709" t="s">
        <v>267</v>
      </c>
      <c r="L709">
        <v>9</v>
      </c>
      <c r="M709">
        <v>8</v>
      </c>
      <c r="N709">
        <v>9</v>
      </c>
      <c r="P709" s="1">
        <v>45927</v>
      </c>
      <c r="Q709">
        <v>9</v>
      </c>
      <c r="R709" s="317">
        <v>30320</v>
      </c>
      <c r="S709">
        <v>25.9</v>
      </c>
      <c r="T709">
        <v>9</v>
      </c>
      <c r="U709">
        <v>101</v>
      </c>
      <c r="V709" s="317">
        <v>79390</v>
      </c>
    </row>
    <row r="710" spans="1:22">
      <c r="A710">
        <v>709</v>
      </c>
      <c r="B710" t="s">
        <v>15022</v>
      </c>
      <c r="C710" t="s">
        <v>15023</v>
      </c>
      <c r="D710" t="s">
        <v>93</v>
      </c>
      <c r="E710" t="s">
        <v>8170</v>
      </c>
      <c r="F710" s="1">
        <v>45874</v>
      </c>
      <c r="G710">
        <v>8</v>
      </c>
      <c r="I710" t="s">
        <v>16353</v>
      </c>
      <c r="J710">
        <v>50024158</v>
      </c>
      <c r="K710" t="s">
        <v>267</v>
      </c>
      <c r="L710">
        <v>9</v>
      </c>
      <c r="M710">
        <v>8</v>
      </c>
      <c r="N710">
        <v>9</v>
      </c>
      <c r="P710" s="1">
        <v>45927</v>
      </c>
      <c r="Q710">
        <v>9</v>
      </c>
      <c r="R710" s="317">
        <v>32000</v>
      </c>
      <c r="S710">
        <v>25.9</v>
      </c>
      <c r="T710">
        <v>9</v>
      </c>
      <c r="U710">
        <v>101</v>
      </c>
      <c r="V710" s="317">
        <v>83790</v>
      </c>
    </row>
    <row r="711" spans="1:22">
      <c r="A711">
        <v>710</v>
      </c>
      <c r="B711" t="s">
        <v>15024</v>
      </c>
      <c r="C711" t="s">
        <v>15025</v>
      </c>
      <c r="D711" t="s">
        <v>93</v>
      </c>
      <c r="E711" t="s">
        <v>6259</v>
      </c>
      <c r="F711" s="1"/>
      <c r="G711" t="s">
        <v>43</v>
      </c>
      <c r="I711" t="s">
        <v>43</v>
      </c>
      <c r="L711" t="s">
        <v>43</v>
      </c>
      <c r="M711" t="s">
        <v>43</v>
      </c>
      <c r="N711" t="s">
        <v>43</v>
      </c>
      <c r="P711" s="1"/>
      <c r="R711" s="317"/>
      <c r="V711" s="317"/>
    </row>
    <row r="712" spans="1:22">
      <c r="A712">
        <v>711</v>
      </c>
      <c r="B712" t="s">
        <v>8909</v>
      </c>
      <c r="C712" t="s">
        <v>8910</v>
      </c>
      <c r="D712" t="s">
        <v>93</v>
      </c>
      <c r="E712" t="s">
        <v>93</v>
      </c>
      <c r="F712" s="1"/>
      <c r="G712" t="s">
        <v>43</v>
      </c>
      <c r="I712" t="s">
        <v>43</v>
      </c>
      <c r="L712" t="s">
        <v>43</v>
      </c>
      <c r="M712" t="s">
        <v>43</v>
      </c>
      <c r="N712" t="s">
        <v>43</v>
      </c>
      <c r="P712" s="1"/>
      <c r="R712" s="317"/>
      <c r="V712" s="317"/>
    </row>
    <row r="713" spans="1:22">
      <c r="A713">
        <v>712</v>
      </c>
      <c r="B713" t="s">
        <v>8067</v>
      </c>
      <c r="C713" t="s">
        <v>15026</v>
      </c>
      <c r="D713" t="s">
        <v>93</v>
      </c>
      <c r="E713" t="s">
        <v>8069</v>
      </c>
      <c r="F713" s="1">
        <v>46036</v>
      </c>
      <c r="G713">
        <v>1</v>
      </c>
      <c r="I713" t="s">
        <v>16353</v>
      </c>
      <c r="J713">
        <v>50053603</v>
      </c>
      <c r="K713" t="s">
        <v>267</v>
      </c>
      <c r="L713" t="s">
        <v>43</v>
      </c>
      <c r="M713">
        <v>1</v>
      </c>
      <c r="N713" t="s">
        <v>43</v>
      </c>
      <c r="P713" s="1"/>
      <c r="R713" s="317"/>
      <c r="V713" s="317"/>
    </row>
    <row r="714" spans="1:22">
      <c r="A714">
        <v>713</v>
      </c>
      <c r="B714" t="s">
        <v>9124</v>
      </c>
      <c r="C714" t="s">
        <v>15027</v>
      </c>
      <c r="D714" t="s">
        <v>93</v>
      </c>
      <c r="E714" t="s">
        <v>6259</v>
      </c>
      <c r="F714" s="1"/>
      <c r="G714" t="s">
        <v>43</v>
      </c>
      <c r="I714" t="s">
        <v>43</v>
      </c>
      <c r="L714" t="s">
        <v>43</v>
      </c>
      <c r="M714" t="s">
        <v>43</v>
      </c>
      <c r="N714" t="s">
        <v>43</v>
      </c>
      <c r="P714" s="1"/>
      <c r="R714" s="317"/>
      <c r="V714" s="317"/>
    </row>
    <row r="715" spans="1:22">
      <c r="A715">
        <v>714</v>
      </c>
      <c r="B715" t="s">
        <v>15028</v>
      </c>
      <c r="C715" t="s">
        <v>15029</v>
      </c>
      <c r="D715" t="s">
        <v>93</v>
      </c>
      <c r="E715" t="s">
        <v>7690</v>
      </c>
      <c r="F715" s="1"/>
      <c r="G715" t="s">
        <v>43</v>
      </c>
      <c r="I715" t="s">
        <v>43</v>
      </c>
      <c r="L715" t="s">
        <v>43</v>
      </c>
      <c r="M715" t="s">
        <v>43</v>
      </c>
      <c r="N715" t="s">
        <v>43</v>
      </c>
      <c r="P715" s="1"/>
      <c r="R715" s="317"/>
      <c r="V715" s="317"/>
    </row>
    <row r="716" spans="1:22">
      <c r="A716">
        <v>715</v>
      </c>
      <c r="B716" t="s">
        <v>8911</v>
      </c>
      <c r="C716" t="s">
        <v>15030</v>
      </c>
      <c r="D716" t="s">
        <v>93</v>
      </c>
      <c r="E716" t="s">
        <v>6259</v>
      </c>
      <c r="F716" s="1"/>
      <c r="G716" t="s">
        <v>43</v>
      </c>
      <c r="I716" t="s">
        <v>43</v>
      </c>
      <c r="L716" t="s">
        <v>43</v>
      </c>
      <c r="M716" t="s">
        <v>43</v>
      </c>
      <c r="N716" t="s">
        <v>43</v>
      </c>
      <c r="P716" s="1"/>
      <c r="R716" s="317"/>
      <c r="V716" s="317"/>
    </row>
    <row r="717" spans="1:22">
      <c r="A717">
        <v>716</v>
      </c>
      <c r="B717" t="s">
        <v>8913</v>
      </c>
      <c r="C717" t="s">
        <v>15031</v>
      </c>
      <c r="D717" t="s">
        <v>93</v>
      </c>
      <c r="E717" t="s">
        <v>7668</v>
      </c>
      <c r="F717" s="1"/>
      <c r="G717" t="s">
        <v>43</v>
      </c>
      <c r="I717" t="s">
        <v>43</v>
      </c>
      <c r="L717" t="s">
        <v>43</v>
      </c>
      <c r="M717" t="s">
        <v>43</v>
      </c>
      <c r="N717" t="s">
        <v>43</v>
      </c>
      <c r="P717" s="1"/>
      <c r="R717" s="317"/>
      <c r="V717" s="317"/>
    </row>
    <row r="718" spans="1:22">
      <c r="A718">
        <v>717</v>
      </c>
      <c r="B718" t="s">
        <v>8926</v>
      </c>
      <c r="C718" t="s">
        <v>8927</v>
      </c>
      <c r="D718" t="s">
        <v>93</v>
      </c>
      <c r="E718" t="s">
        <v>7721</v>
      </c>
      <c r="F718" s="1"/>
      <c r="G718" t="s">
        <v>43</v>
      </c>
      <c r="I718" t="s">
        <v>43</v>
      </c>
      <c r="L718" t="s">
        <v>43</v>
      </c>
      <c r="M718" t="s">
        <v>43</v>
      </c>
      <c r="N718" t="s">
        <v>43</v>
      </c>
      <c r="P718" s="1"/>
      <c r="R718" s="317"/>
      <c r="V718" s="317"/>
    </row>
    <row r="719" spans="1:22">
      <c r="A719">
        <v>718</v>
      </c>
      <c r="B719" t="s">
        <v>8920</v>
      </c>
      <c r="C719" t="s">
        <v>8921</v>
      </c>
      <c r="D719" t="s">
        <v>93</v>
      </c>
      <c r="E719" t="s">
        <v>7698</v>
      </c>
      <c r="F719" s="1"/>
      <c r="G719" t="s">
        <v>43</v>
      </c>
      <c r="I719" t="s">
        <v>43</v>
      </c>
      <c r="L719" t="s">
        <v>43</v>
      </c>
      <c r="M719" t="s">
        <v>43</v>
      </c>
      <c r="N719" t="s">
        <v>43</v>
      </c>
      <c r="P719" s="1"/>
      <c r="R719" s="317"/>
      <c r="V719" s="317"/>
    </row>
    <row r="720" spans="1:22">
      <c r="A720">
        <v>719</v>
      </c>
      <c r="B720" t="s">
        <v>8922</v>
      </c>
      <c r="C720" t="s">
        <v>8923</v>
      </c>
      <c r="D720" t="s">
        <v>93</v>
      </c>
      <c r="E720" t="s">
        <v>7698</v>
      </c>
      <c r="F720" s="1"/>
      <c r="G720" t="s">
        <v>43</v>
      </c>
      <c r="I720" t="s">
        <v>43</v>
      </c>
      <c r="L720" t="s">
        <v>43</v>
      </c>
      <c r="M720" t="s">
        <v>43</v>
      </c>
      <c r="N720" t="s">
        <v>43</v>
      </c>
      <c r="P720" s="1"/>
      <c r="R720" s="317"/>
      <c r="V720" s="317"/>
    </row>
    <row r="721" spans="1:22">
      <c r="A721">
        <v>720</v>
      </c>
      <c r="B721" t="s">
        <v>8915</v>
      </c>
      <c r="C721" t="s">
        <v>15032</v>
      </c>
      <c r="D721" t="s">
        <v>93</v>
      </c>
      <c r="E721" t="s">
        <v>7677</v>
      </c>
      <c r="F721" s="1"/>
      <c r="G721" t="s">
        <v>43</v>
      </c>
      <c r="I721" t="s">
        <v>43</v>
      </c>
      <c r="L721" t="s">
        <v>43</v>
      </c>
      <c r="M721" t="s">
        <v>43</v>
      </c>
      <c r="N721" t="s">
        <v>43</v>
      </c>
      <c r="P721" s="1"/>
      <c r="R721" s="317"/>
      <c r="V721" s="317"/>
    </row>
    <row r="722" spans="1:22">
      <c r="A722">
        <v>721</v>
      </c>
      <c r="B722" t="s">
        <v>8928</v>
      </c>
      <c r="C722" t="s">
        <v>15033</v>
      </c>
      <c r="D722" t="s">
        <v>93</v>
      </c>
      <c r="E722" t="s">
        <v>7677</v>
      </c>
      <c r="F722" s="1"/>
      <c r="G722" t="s">
        <v>43</v>
      </c>
      <c r="I722" t="s">
        <v>43</v>
      </c>
      <c r="L722" t="s">
        <v>43</v>
      </c>
      <c r="M722" t="s">
        <v>43</v>
      </c>
      <c r="N722" t="s">
        <v>43</v>
      </c>
      <c r="P722" s="1"/>
      <c r="R722" s="317"/>
      <c r="V722" s="317"/>
    </row>
    <row r="723" spans="1:22">
      <c r="A723">
        <v>722</v>
      </c>
      <c r="B723" t="s">
        <v>8847</v>
      </c>
      <c r="C723" t="s">
        <v>8848</v>
      </c>
      <c r="D723" t="s">
        <v>93</v>
      </c>
      <c r="E723" t="s">
        <v>7668</v>
      </c>
      <c r="F723" s="1"/>
      <c r="G723" t="s">
        <v>43</v>
      </c>
      <c r="I723" t="s">
        <v>43</v>
      </c>
      <c r="L723" t="s">
        <v>43</v>
      </c>
      <c r="M723" t="s">
        <v>43</v>
      </c>
      <c r="N723" t="s">
        <v>43</v>
      </c>
      <c r="P723" s="1"/>
      <c r="R723" s="317"/>
      <c r="V723" s="317"/>
    </row>
    <row r="724" spans="1:22">
      <c r="A724">
        <v>723</v>
      </c>
      <c r="B724" t="s">
        <v>8930</v>
      </c>
      <c r="C724" t="s">
        <v>8931</v>
      </c>
      <c r="D724" t="s">
        <v>6574</v>
      </c>
      <c r="E724" t="s">
        <v>7834</v>
      </c>
      <c r="F724" s="1"/>
      <c r="G724" t="s">
        <v>43</v>
      </c>
      <c r="I724" t="s">
        <v>43</v>
      </c>
      <c r="L724" t="s">
        <v>43</v>
      </c>
      <c r="M724" t="s">
        <v>43</v>
      </c>
      <c r="N724" t="s">
        <v>43</v>
      </c>
      <c r="P724" s="1"/>
      <c r="R724" s="317"/>
      <c r="V724" s="317"/>
    </row>
    <row r="725" spans="1:22">
      <c r="A725">
        <v>724</v>
      </c>
      <c r="B725" t="s">
        <v>8932</v>
      </c>
      <c r="C725" t="s">
        <v>15034</v>
      </c>
      <c r="D725" t="s">
        <v>93</v>
      </c>
      <c r="E725" t="s">
        <v>93</v>
      </c>
      <c r="F725" s="1"/>
      <c r="G725" t="s">
        <v>43</v>
      </c>
      <c r="I725" t="s">
        <v>43</v>
      </c>
      <c r="L725" t="s">
        <v>43</v>
      </c>
      <c r="M725" t="s">
        <v>43</v>
      </c>
      <c r="N725" t="s">
        <v>43</v>
      </c>
      <c r="P725" s="1"/>
      <c r="R725" s="317"/>
      <c r="V725" s="317"/>
    </row>
    <row r="726" spans="1:22">
      <c r="A726">
        <v>725</v>
      </c>
      <c r="B726" t="s">
        <v>15035</v>
      </c>
      <c r="C726" t="s">
        <v>15036</v>
      </c>
      <c r="D726" t="s">
        <v>93</v>
      </c>
      <c r="E726" t="s">
        <v>7668</v>
      </c>
      <c r="F726" s="1">
        <v>45884</v>
      </c>
      <c r="G726">
        <v>8</v>
      </c>
      <c r="I726" t="s">
        <v>16353</v>
      </c>
      <c r="J726">
        <v>50026129</v>
      </c>
      <c r="K726" t="s">
        <v>267</v>
      </c>
      <c r="L726">
        <v>11</v>
      </c>
      <c r="M726">
        <v>8</v>
      </c>
      <c r="N726">
        <v>11</v>
      </c>
      <c r="P726" s="1">
        <v>45991</v>
      </c>
      <c r="Q726">
        <v>11</v>
      </c>
      <c r="R726" s="317">
        <v>41380</v>
      </c>
      <c r="S726">
        <v>25.11</v>
      </c>
      <c r="T726">
        <v>11</v>
      </c>
      <c r="U726">
        <v>21</v>
      </c>
      <c r="V726" s="317">
        <v>83221</v>
      </c>
    </row>
    <row r="727" spans="1:22">
      <c r="A727">
        <v>726</v>
      </c>
      <c r="B727" t="s">
        <v>15037</v>
      </c>
      <c r="C727" t="s">
        <v>15038</v>
      </c>
      <c r="D727" t="s">
        <v>93</v>
      </c>
      <c r="E727" t="s">
        <v>7677</v>
      </c>
      <c r="F727" s="1">
        <v>45884</v>
      </c>
      <c r="G727">
        <v>8</v>
      </c>
      <c r="I727" t="s">
        <v>16353</v>
      </c>
      <c r="J727">
        <v>50026131</v>
      </c>
      <c r="K727" t="s">
        <v>267</v>
      </c>
      <c r="L727">
        <v>11</v>
      </c>
      <c r="M727">
        <v>8</v>
      </c>
      <c r="N727">
        <v>11</v>
      </c>
      <c r="P727" s="1">
        <v>45991</v>
      </c>
      <c r="Q727">
        <v>11</v>
      </c>
      <c r="R727" s="317">
        <v>123460</v>
      </c>
      <c r="S727">
        <v>25.11</v>
      </c>
      <c r="T727">
        <v>11</v>
      </c>
      <c r="U727">
        <v>21</v>
      </c>
      <c r="V727" s="317">
        <v>248341</v>
      </c>
    </row>
    <row r="728" spans="1:22">
      <c r="A728">
        <v>727</v>
      </c>
      <c r="B728" t="s">
        <v>15039</v>
      </c>
      <c r="C728" t="s">
        <v>15040</v>
      </c>
      <c r="D728" t="s">
        <v>93</v>
      </c>
      <c r="E728" t="s">
        <v>7704</v>
      </c>
      <c r="F728" s="1">
        <v>45884</v>
      </c>
      <c r="G728">
        <v>8</v>
      </c>
      <c r="I728" t="s">
        <v>16353</v>
      </c>
      <c r="J728">
        <v>50026132</v>
      </c>
      <c r="K728" t="s">
        <v>6518</v>
      </c>
      <c r="L728">
        <v>11</v>
      </c>
      <c r="M728">
        <v>8</v>
      </c>
      <c r="N728">
        <v>11</v>
      </c>
      <c r="P728" s="1">
        <v>45991</v>
      </c>
      <c r="Q728">
        <v>11</v>
      </c>
      <c r="R728" s="317">
        <v>133495</v>
      </c>
      <c r="S728">
        <v>25.11</v>
      </c>
      <c r="T728">
        <v>11</v>
      </c>
      <c r="U728">
        <v>21</v>
      </c>
      <c r="V728" s="317">
        <v>220707</v>
      </c>
    </row>
    <row r="729" spans="1:22">
      <c r="A729">
        <v>728</v>
      </c>
      <c r="B729" t="s">
        <v>15041</v>
      </c>
      <c r="C729" t="s">
        <v>15042</v>
      </c>
      <c r="D729" t="s">
        <v>93</v>
      </c>
      <c r="E729" t="s">
        <v>7668</v>
      </c>
      <c r="F729" s="1">
        <v>45884</v>
      </c>
      <c r="G729">
        <v>8</v>
      </c>
      <c r="I729" t="s">
        <v>16353</v>
      </c>
      <c r="J729">
        <v>50026141</v>
      </c>
      <c r="K729" t="s">
        <v>267</v>
      </c>
      <c r="L729">
        <v>1</v>
      </c>
      <c r="M729">
        <v>8</v>
      </c>
      <c r="N729">
        <v>1</v>
      </c>
      <c r="P729" s="1">
        <v>46053</v>
      </c>
      <c r="Q729">
        <v>1</v>
      </c>
      <c r="R729" s="317">
        <v>30980</v>
      </c>
      <c r="S729">
        <v>26.1</v>
      </c>
      <c r="T729">
        <v>1</v>
      </c>
      <c r="U729">
        <v>21</v>
      </c>
      <c r="V729" s="317">
        <v>62301</v>
      </c>
    </row>
    <row r="730" spans="1:22">
      <c r="A730">
        <v>729</v>
      </c>
      <c r="B730" t="s">
        <v>15043</v>
      </c>
      <c r="C730" t="s">
        <v>15044</v>
      </c>
      <c r="D730" t="s">
        <v>93</v>
      </c>
      <c r="E730" t="s">
        <v>7704</v>
      </c>
      <c r="F730" s="1">
        <v>45884</v>
      </c>
      <c r="G730">
        <v>8</v>
      </c>
      <c r="I730" t="s">
        <v>16353</v>
      </c>
      <c r="J730">
        <v>50026147</v>
      </c>
      <c r="K730" t="s">
        <v>6518</v>
      </c>
      <c r="L730">
        <v>11</v>
      </c>
      <c r="M730">
        <v>8</v>
      </c>
      <c r="N730">
        <v>11</v>
      </c>
      <c r="P730" s="1">
        <v>45991</v>
      </c>
      <c r="Q730">
        <v>11</v>
      </c>
      <c r="R730" s="317">
        <v>106620</v>
      </c>
      <c r="S730">
        <v>25.11</v>
      </c>
      <c r="T730">
        <v>11</v>
      </c>
      <c r="U730">
        <v>21</v>
      </c>
      <c r="V730" s="317">
        <v>214473</v>
      </c>
    </row>
    <row r="731" spans="1:22">
      <c r="A731">
        <v>730</v>
      </c>
      <c r="B731" t="s">
        <v>15045</v>
      </c>
      <c r="C731" t="s">
        <v>15046</v>
      </c>
      <c r="D731" t="s">
        <v>93</v>
      </c>
      <c r="E731" t="s">
        <v>7704</v>
      </c>
      <c r="F731" s="1">
        <v>45884</v>
      </c>
      <c r="G731">
        <v>8</v>
      </c>
      <c r="I731" t="s">
        <v>16353</v>
      </c>
      <c r="J731">
        <v>50026151</v>
      </c>
      <c r="K731" t="s">
        <v>267</v>
      </c>
      <c r="L731">
        <v>11</v>
      </c>
      <c r="M731">
        <v>8</v>
      </c>
      <c r="N731">
        <v>11</v>
      </c>
      <c r="P731" s="1">
        <v>45991</v>
      </c>
      <c r="Q731">
        <v>11</v>
      </c>
      <c r="R731" s="317">
        <v>177980</v>
      </c>
      <c r="S731">
        <v>25.11</v>
      </c>
      <c r="T731">
        <v>11</v>
      </c>
      <c r="U731">
        <v>21</v>
      </c>
      <c r="V731" s="317">
        <v>358026</v>
      </c>
    </row>
    <row r="732" spans="1:22">
      <c r="A732">
        <v>731</v>
      </c>
      <c r="B732" t="s">
        <v>15047</v>
      </c>
      <c r="C732" t="s">
        <v>15048</v>
      </c>
      <c r="D732" t="s">
        <v>93</v>
      </c>
      <c r="E732" t="s">
        <v>8059</v>
      </c>
      <c r="F732" s="1">
        <v>45884</v>
      </c>
      <c r="G732">
        <v>8</v>
      </c>
      <c r="I732" t="s">
        <v>16353</v>
      </c>
      <c r="J732">
        <v>50026152</v>
      </c>
      <c r="K732" t="s">
        <v>6518</v>
      </c>
      <c r="L732">
        <v>11</v>
      </c>
      <c r="M732">
        <v>8</v>
      </c>
      <c r="N732">
        <v>11</v>
      </c>
      <c r="P732" s="1">
        <v>45991</v>
      </c>
      <c r="Q732">
        <v>11</v>
      </c>
      <c r="R732" s="317">
        <v>60160</v>
      </c>
      <c r="S732">
        <v>25.11</v>
      </c>
      <c r="T732">
        <v>11</v>
      </c>
      <c r="U732">
        <v>21</v>
      </c>
      <c r="V732" s="317">
        <v>120999</v>
      </c>
    </row>
    <row r="733" spans="1:22">
      <c r="A733">
        <v>732</v>
      </c>
      <c r="B733" t="s">
        <v>15049</v>
      </c>
      <c r="C733" t="s">
        <v>15050</v>
      </c>
      <c r="D733" t="s">
        <v>93</v>
      </c>
      <c r="E733" t="s">
        <v>6259</v>
      </c>
      <c r="F733" s="1">
        <v>45884</v>
      </c>
      <c r="G733">
        <v>8</v>
      </c>
      <c r="I733" t="s">
        <v>16353</v>
      </c>
      <c r="J733">
        <v>50026154</v>
      </c>
      <c r="K733" t="s">
        <v>267</v>
      </c>
      <c r="L733">
        <v>11</v>
      </c>
      <c r="M733">
        <v>8</v>
      </c>
      <c r="N733">
        <v>11</v>
      </c>
      <c r="P733" s="1">
        <v>45991</v>
      </c>
      <c r="Q733">
        <v>11</v>
      </c>
      <c r="R733" s="317">
        <v>49420</v>
      </c>
      <c r="S733">
        <v>25.11</v>
      </c>
      <c r="T733">
        <v>11</v>
      </c>
      <c r="U733">
        <v>21</v>
      </c>
      <c r="V733" s="317">
        <v>99395</v>
      </c>
    </row>
    <row r="734" spans="1:22">
      <c r="A734">
        <v>733</v>
      </c>
      <c r="B734" t="s">
        <v>15051</v>
      </c>
      <c r="C734" t="s">
        <v>15052</v>
      </c>
      <c r="D734" t="s">
        <v>93</v>
      </c>
      <c r="E734" t="s">
        <v>7873</v>
      </c>
      <c r="F734" s="1">
        <v>45884</v>
      </c>
      <c r="G734">
        <v>8</v>
      </c>
      <c r="I734" t="s">
        <v>16353</v>
      </c>
      <c r="J734">
        <v>50026155</v>
      </c>
      <c r="K734" t="s">
        <v>6518</v>
      </c>
      <c r="L734">
        <v>12</v>
      </c>
      <c r="M734">
        <v>8</v>
      </c>
      <c r="N734">
        <v>12</v>
      </c>
      <c r="P734" s="1">
        <v>46022</v>
      </c>
      <c r="Q734">
        <v>12</v>
      </c>
      <c r="R734" s="317">
        <v>199050</v>
      </c>
      <c r="S734">
        <v>25.12</v>
      </c>
      <c r="T734">
        <v>12</v>
      </c>
      <c r="U734">
        <v>21</v>
      </c>
      <c r="V734" s="317">
        <v>326922</v>
      </c>
    </row>
    <row r="735" spans="1:22">
      <c r="A735">
        <v>734</v>
      </c>
      <c r="B735" t="s">
        <v>15053</v>
      </c>
      <c r="C735" t="s">
        <v>15054</v>
      </c>
      <c r="D735" t="s">
        <v>93</v>
      </c>
      <c r="E735" t="s">
        <v>7677</v>
      </c>
      <c r="F735" s="1">
        <v>45884</v>
      </c>
      <c r="G735">
        <v>8</v>
      </c>
      <c r="I735" t="s">
        <v>16353</v>
      </c>
      <c r="J735">
        <v>50026156</v>
      </c>
      <c r="K735" t="s">
        <v>6518</v>
      </c>
      <c r="L735">
        <v>10</v>
      </c>
      <c r="M735">
        <v>8</v>
      </c>
      <c r="N735">
        <v>10</v>
      </c>
      <c r="P735" s="1">
        <v>45957</v>
      </c>
      <c r="Q735">
        <v>10</v>
      </c>
      <c r="R735" s="317">
        <v>87600</v>
      </c>
      <c r="S735">
        <v>25.1</v>
      </c>
      <c r="T735">
        <v>10</v>
      </c>
      <c r="U735">
        <v>21</v>
      </c>
      <c r="V735" s="317">
        <v>176203</v>
      </c>
    </row>
    <row r="736" spans="1:22">
      <c r="A736">
        <v>735</v>
      </c>
      <c r="B736" t="s">
        <v>15055</v>
      </c>
      <c r="C736" t="s">
        <v>15056</v>
      </c>
      <c r="D736" t="s">
        <v>93</v>
      </c>
      <c r="E736" t="s">
        <v>7677</v>
      </c>
      <c r="F736" s="1">
        <v>45884</v>
      </c>
      <c r="G736">
        <v>8</v>
      </c>
      <c r="I736" t="s">
        <v>16353</v>
      </c>
      <c r="J736">
        <v>50026158</v>
      </c>
      <c r="K736" t="s">
        <v>6518</v>
      </c>
      <c r="L736">
        <v>11</v>
      </c>
      <c r="M736">
        <v>8</v>
      </c>
      <c r="N736">
        <v>11</v>
      </c>
      <c r="P736" s="1">
        <v>45991</v>
      </c>
      <c r="Q736">
        <v>11</v>
      </c>
      <c r="R736" s="317">
        <v>73540</v>
      </c>
      <c r="S736">
        <v>25.11</v>
      </c>
      <c r="T736">
        <v>11</v>
      </c>
      <c r="U736">
        <v>21</v>
      </c>
      <c r="V736" s="317">
        <v>147917</v>
      </c>
    </row>
    <row r="737" spans="1:22">
      <c r="A737">
        <v>736</v>
      </c>
      <c r="B737" t="s">
        <v>15057</v>
      </c>
      <c r="C737" t="s">
        <v>15058</v>
      </c>
      <c r="D737" t="s">
        <v>93</v>
      </c>
      <c r="E737" t="s">
        <v>7769</v>
      </c>
      <c r="F737" s="1">
        <v>45884</v>
      </c>
      <c r="G737">
        <v>8</v>
      </c>
      <c r="I737" t="s">
        <v>16353</v>
      </c>
      <c r="J737">
        <v>50026160</v>
      </c>
      <c r="K737" t="s">
        <v>15392</v>
      </c>
      <c r="L737">
        <v>1</v>
      </c>
      <c r="M737">
        <v>12</v>
      </c>
      <c r="N737">
        <v>1</v>
      </c>
      <c r="P737" s="1">
        <v>46053</v>
      </c>
      <c r="Q737">
        <v>1</v>
      </c>
      <c r="R737" s="317">
        <v>123160</v>
      </c>
      <c r="S737">
        <v>26.1</v>
      </c>
      <c r="T737">
        <v>1</v>
      </c>
      <c r="U737">
        <v>21</v>
      </c>
      <c r="V737" s="317">
        <v>236039</v>
      </c>
    </row>
    <row r="738" spans="1:22">
      <c r="A738">
        <v>737</v>
      </c>
      <c r="B738" t="s">
        <v>15059</v>
      </c>
      <c r="C738" t="s">
        <v>15060</v>
      </c>
      <c r="D738" t="s">
        <v>93</v>
      </c>
      <c r="E738" t="s">
        <v>6259</v>
      </c>
      <c r="F738" s="1">
        <v>45884</v>
      </c>
      <c r="G738">
        <v>8</v>
      </c>
      <c r="I738" t="s">
        <v>16353</v>
      </c>
      <c r="J738">
        <v>50026161</v>
      </c>
      <c r="K738" t="s">
        <v>6518</v>
      </c>
      <c r="L738">
        <v>10</v>
      </c>
      <c r="M738">
        <v>8</v>
      </c>
      <c r="N738">
        <v>10</v>
      </c>
      <c r="P738" s="1">
        <v>45957</v>
      </c>
      <c r="Q738">
        <v>10</v>
      </c>
      <c r="R738" s="317">
        <v>44400</v>
      </c>
      <c r="S738">
        <v>25.1</v>
      </c>
      <c r="T738">
        <v>10</v>
      </c>
      <c r="U738">
        <v>21</v>
      </c>
      <c r="V738" s="317">
        <v>89295</v>
      </c>
    </row>
    <row r="739" spans="1:22">
      <c r="A739">
        <v>738</v>
      </c>
      <c r="B739" t="s">
        <v>15061</v>
      </c>
      <c r="C739" t="s">
        <v>15062</v>
      </c>
      <c r="D739" t="s">
        <v>93</v>
      </c>
      <c r="E739" t="s">
        <v>7704</v>
      </c>
      <c r="F739" s="1">
        <v>45884</v>
      </c>
      <c r="G739">
        <v>8</v>
      </c>
      <c r="I739" t="s">
        <v>16353</v>
      </c>
      <c r="J739">
        <v>50026162</v>
      </c>
      <c r="K739" t="s">
        <v>15392</v>
      </c>
      <c r="L739" t="s">
        <v>43</v>
      </c>
      <c r="M739">
        <v>12</v>
      </c>
      <c r="N739" t="s">
        <v>43</v>
      </c>
      <c r="P739" s="1"/>
      <c r="R739" s="317"/>
      <c r="V739" s="317"/>
    </row>
    <row r="740" spans="1:22">
      <c r="A740">
        <v>739</v>
      </c>
      <c r="B740" t="s">
        <v>15063</v>
      </c>
      <c r="C740" t="s">
        <v>15064</v>
      </c>
      <c r="D740" t="s">
        <v>93</v>
      </c>
      <c r="E740" t="s">
        <v>7668</v>
      </c>
      <c r="F740" s="1">
        <v>45884</v>
      </c>
      <c r="G740">
        <v>8</v>
      </c>
      <c r="I740" t="s">
        <v>16353</v>
      </c>
      <c r="J740">
        <v>50026163</v>
      </c>
      <c r="K740" t="s">
        <v>6518</v>
      </c>
      <c r="L740">
        <v>11</v>
      </c>
      <c r="M740">
        <v>8</v>
      </c>
      <c r="N740">
        <v>11</v>
      </c>
      <c r="P740" s="1">
        <v>45991</v>
      </c>
      <c r="Q740">
        <v>11</v>
      </c>
      <c r="R740" s="317">
        <v>67550</v>
      </c>
      <c r="S740">
        <v>25.11</v>
      </c>
      <c r="T740">
        <v>11</v>
      </c>
      <c r="U740">
        <v>21</v>
      </c>
      <c r="V740" s="317">
        <v>135867</v>
      </c>
    </row>
    <row r="741" spans="1:22">
      <c r="A741">
        <v>740</v>
      </c>
      <c r="B741" t="s">
        <v>15065</v>
      </c>
      <c r="C741" t="s">
        <v>15066</v>
      </c>
      <c r="D741" t="s">
        <v>93</v>
      </c>
      <c r="E741" t="s">
        <v>7677</v>
      </c>
      <c r="F741" s="1">
        <v>45884</v>
      </c>
      <c r="G741">
        <v>8</v>
      </c>
      <c r="I741" t="s">
        <v>16353</v>
      </c>
      <c r="J741">
        <v>50026164</v>
      </c>
      <c r="K741" t="s">
        <v>267</v>
      </c>
      <c r="L741">
        <v>12</v>
      </c>
      <c r="M741">
        <v>8</v>
      </c>
      <c r="N741">
        <v>12</v>
      </c>
      <c r="P741" s="1">
        <v>46022</v>
      </c>
      <c r="Q741">
        <v>12</v>
      </c>
      <c r="R741" s="317">
        <v>37380</v>
      </c>
      <c r="S741">
        <v>25.12</v>
      </c>
      <c r="T741">
        <v>12</v>
      </c>
      <c r="U741">
        <v>21</v>
      </c>
      <c r="V741" s="317">
        <v>75171</v>
      </c>
    </row>
    <row r="742" spans="1:22">
      <c r="A742">
        <v>741</v>
      </c>
      <c r="B742" t="s">
        <v>15067</v>
      </c>
      <c r="C742" t="s">
        <v>15068</v>
      </c>
      <c r="D742" t="s">
        <v>93</v>
      </c>
      <c r="E742" t="s">
        <v>7690</v>
      </c>
      <c r="F742" s="1">
        <v>45884</v>
      </c>
      <c r="G742">
        <v>8</v>
      </c>
      <c r="I742" t="s">
        <v>16353</v>
      </c>
      <c r="J742">
        <v>50026165</v>
      </c>
      <c r="K742" t="s">
        <v>6518</v>
      </c>
      <c r="L742">
        <v>11</v>
      </c>
      <c r="M742">
        <v>8</v>
      </c>
      <c r="N742">
        <v>11</v>
      </c>
      <c r="P742" s="1">
        <v>45991</v>
      </c>
      <c r="Q742">
        <v>11</v>
      </c>
      <c r="R742" s="317">
        <v>161835</v>
      </c>
      <c r="S742">
        <v>25.11</v>
      </c>
      <c r="T742">
        <v>11</v>
      </c>
      <c r="U742">
        <v>21</v>
      </c>
      <c r="V742" s="317">
        <v>266432</v>
      </c>
    </row>
    <row r="743" spans="1:22">
      <c r="A743">
        <v>742</v>
      </c>
      <c r="B743" t="s">
        <v>15069</v>
      </c>
      <c r="C743" t="s">
        <v>15070</v>
      </c>
      <c r="D743" t="s">
        <v>93</v>
      </c>
      <c r="E743" t="s">
        <v>7668</v>
      </c>
      <c r="F743" s="1">
        <v>45884</v>
      </c>
      <c r="G743">
        <v>8</v>
      </c>
      <c r="I743" t="s">
        <v>16353</v>
      </c>
      <c r="J743">
        <v>50026166</v>
      </c>
      <c r="K743" t="s">
        <v>6518</v>
      </c>
      <c r="L743">
        <v>10</v>
      </c>
      <c r="M743">
        <v>8</v>
      </c>
      <c r="N743">
        <v>10</v>
      </c>
      <c r="P743" s="1">
        <v>45957</v>
      </c>
      <c r="Q743">
        <v>10</v>
      </c>
      <c r="R743" s="317">
        <v>51720</v>
      </c>
      <c r="S743">
        <v>25.1</v>
      </c>
      <c r="T743">
        <v>10</v>
      </c>
      <c r="U743">
        <v>21</v>
      </c>
      <c r="V743" s="317">
        <v>104026</v>
      </c>
    </row>
    <row r="744" spans="1:22">
      <c r="A744">
        <v>743</v>
      </c>
      <c r="B744" t="s">
        <v>15071</v>
      </c>
      <c r="C744" t="s">
        <v>15072</v>
      </c>
      <c r="D744" t="s">
        <v>93</v>
      </c>
      <c r="E744" t="s">
        <v>7677</v>
      </c>
      <c r="F744" s="1">
        <v>45884</v>
      </c>
      <c r="G744">
        <v>8</v>
      </c>
      <c r="I744" t="s">
        <v>16353</v>
      </c>
      <c r="J744">
        <v>50026172</v>
      </c>
      <c r="K744" t="s">
        <v>6518</v>
      </c>
      <c r="L744">
        <v>11</v>
      </c>
      <c r="M744">
        <v>8</v>
      </c>
      <c r="N744">
        <v>11</v>
      </c>
      <c r="P744" s="1">
        <v>45991</v>
      </c>
      <c r="Q744">
        <v>11</v>
      </c>
      <c r="R744" s="317">
        <v>437990</v>
      </c>
      <c r="S744">
        <v>25.11</v>
      </c>
      <c r="T744">
        <v>11</v>
      </c>
      <c r="U744">
        <v>21</v>
      </c>
      <c r="V744" s="317">
        <v>714808</v>
      </c>
    </row>
    <row r="745" spans="1:22">
      <c r="A745">
        <v>744</v>
      </c>
      <c r="B745" t="s">
        <v>15073</v>
      </c>
      <c r="C745" t="s">
        <v>15074</v>
      </c>
      <c r="D745" t="s">
        <v>93</v>
      </c>
      <c r="E745" t="s">
        <v>8059</v>
      </c>
      <c r="F745" s="1">
        <v>45884</v>
      </c>
      <c r="G745">
        <v>8</v>
      </c>
      <c r="I745" t="s">
        <v>16353</v>
      </c>
      <c r="J745">
        <v>50026187</v>
      </c>
      <c r="K745" t="s">
        <v>267</v>
      </c>
      <c r="L745">
        <v>11</v>
      </c>
      <c r="M745">
        <v>8</v>
      </c>
      <c r="N745">
        <v>11</v>
      </c>
      <c r="P745" s="1">
        <v>45991</v>
      </c>
      <c r="Q745">
        <v>11</v>
      </c>
      <c r="R745" s="317">
        <v>37700</v>
      </c>
      <c r="S745">
        <v>25.11</v>
      </c>
      <c r="T745">
        <v>11</v>
      </c>
      <c r="U745">
        <v>21</v>
      </c>
      <c r="V745" s="317">
        <v>75817</v>
      </c>
    </row>
    <row r="746" spans="1:22">
      <c r="A746">
        <v>745</v>
      </c>
      <c r="B746" t="s">
        <v>15075</v>
      </c>
      <c r="C746" t="s">
        <v>15076</v>
      </c>
      <c r="D746" t="s">
        <v>93</v>
      </c>
      <c r="E746" t="s">
        <v>6259</v>
      </c>
      <c r="F746" s="1">
        <v>45884</v>
      </c>
      <c r="G746">
        <v>8</v>
      </c>
      <c r="I746" t="s">
        <v>16353</v>
      </c>
      <c r="J746">
        <v>50026188</v>
      </c>
      <c r="K746" t="s">
        <v>6518</v>
      </c>
      <c r="L746">
        <v>10</v>
      </c>
      <c r="M746">
        <v>8</v>
      </c>
      <c r="N746">
        <v>10</v>
      </c>
      <c r="P746" s="1">
        <v>45957</v>
      </c>
      <c r="Q746">
        <v>10</v>
      </c>
      <c r="R746" s="317">
        <v>34660</v>
      </c>
      <c r="S746">
        <v>25.1</v>
      </c>
      <c r="T746">
        <v>10</v>
      </c>
      <c r="U746">
        <v>21</v>
      </c>
      <c r="V746" s="317">
        <v>69704</v>
      </c>
    </row>
    <row r="747" spans="1:22">
      <c r="A747">
        <v>746</v>
      </c>
      <c r="B747" t="s">
        <v>15077</v>
      </c>
      <c r="C747" t="s">
        <v>15078</v>
      </c>
      <c r="D747" t="s">
        <v>93</v>
      </c>
      <c r="E747" t="s">
        <v>7690</v>
      </c>
      <c r="F747" s="1">
        <v>45884</v>
      </c>
      <c r="G747">
        <v>8</v>
      </c>
      <c r="I747" t="s">
        <v>16353</v>
      </c>
      <c r="J747">
        <v>50026189</v>
      </c>
      <c r="K747" t="s">
        <v>6518</v>
      </c>
      <c r="L747">
        <v>10</v>
      </c>
      <c r="M747">
        <v>8</v>
      </c>
      <c r="N747">
        <v>10</v>
      </c>
      <c r="P747" s="1">
        <v>45957</v>
      </c>
      <c r="Q747">
        <v>10</v>
      </c>
      <c r="R747" s="317">
        <v>52720</v>
      </c>
      <c r="S747">
        <v>25.1</v>
      </c>
      <c r="T747">
        <v>10</v>
      </c>
      <c r="U747">
        <v>21</v>
      </c>
      <c r="V747" s="317">
        <v>106039</v>
      </c>
    </row>
    <row r="748" spans="1:22">
      <c r="A748">
        <v>747</v>
      </c>
      <c r="B748" t="s">
        <v>15079</v>
      </c>
      <c r="C748" t="s">
        <v>15080</v>
      </c>
      <c r="D748" t="s">
        <v>93</v>
      </c>
      <c r="E748" t="s">
        <v>7677</v>
      </c>
      <c r="F748" s="1">
        <v>45884</v>
      </c>
      <c r="G748">
        <v>8</v>
      </c>
      <c r="I748" t="s">
        <v>16353</v>
      </c>
      <c r="J748">
        <v>50026190</v>
      </c>
      <c r="K748" t="s">
        <v>6518</v>
      </c>
      <c r="L748">
        <v>10</v>
      </c>
      <c r="M748">
        <v>8</v>
      </c>
      <c r="N748">
        <v>10</v>
      </c>
      <c r="P748" s="1">
        <v>45957</v>
      </c>
      <c r="Q748">
        <v>10</v>
      </c>
      <c r="R748" s="317">
        <v>62180</v>
      </c>
      <c r="S748">
        <v>25.1</v>
      </c>
      <c r="T748">
        <v>10</v>
      </c>
      <c r="U748">
        <v>21</v>
      </c>
      <c r="V748" s="317">
        <v>125062</v>
      </c>
    </row>
    <row r="749" spans="1:22">
      <c r="A749">
        <v>748</v>
      </c>
      <c r="B749" t="s">
        <v>15081</v>
      </c>
      <c r="C749" t="s">
        <v>15082</v>
      </c>
      <c r="D749" t="s">
        <v>93</v>
      </c>
      <c r="E749" t="s">
        <v>7690</v>
      </c>
      <c r="F749" s="1">
        <v>45884</v>
      </c>
      <c r="G749">
        <v>8</v>
      </c>
      <c r="I749" t="s">
        <v>16353</v>
      </c>
      <c r="J749">
        <v>50026191</v>
      </c>
      <c r="K749" t="s">
        <v>267</v>
      </c>
      <c r="L749">
        <v>11</v>
      </c>
      <c r="M749">
        <v>8</v>
      </c>
      <c r="N749">
        <v>11</v>
      </c>
      <c r="P749" s="1">
        <v>45991</v>
      </c>
      <c r="Q749">
        <v>11</v>
      </c>
      <c r="R749" s="317">
        <v>50060</v>
      </c>
      <c r="S749">
        <v>25.11</v>
      </c>
      <c r="T749">
        <v>11</v>
      </c>
      <c r="U749">
        <v>21</v>
      </c>
      <c r="V749" s="317">
        <v>100685</v>
      </c>
    </row>
    <row r="750" spans="1:22">
      <c r="A750">
        <v>749</v>
      </c>
      <c r="B750" t="s">
        <v>15083</v>
      </c>
      <c r="C750" t="s">
        <v>15084</v>
      </c>
      <c r="D750" t="s">
        <v>93</v>
      </c>
      <c r="E750" t="s">
        <v>7668</v>
      </c>
      <c r="F750" s="1">
        <v>45884</v>
      </c>
      <c r="G750">
        <v>8</v>
      </c>
      <c r="I750" t="s">
        <v>16353</v>
      </c>
      <c r="J750">
        <v>50026194</v>
      </c>
      <c r="K750" t="s">
        <v>267</v>
      </c>
      <c r="L750">
        <v>12</v>
      </c>
      <c r="M750">
        <v>8</v>
      </c>
      <c r="N750">
        <v>11</v>
      </c>
      <c r="P750" s="1">
        <v>46022</v>
      </c>
      <c r="Q750">
        <v>12</v>
      </c>
      <c r="R750" s="317">
        <v>58460</v>
      </c>
      <c r="S750">
        <v>25.12</v>
      </c>
      <c r="T750">
        <v>12</v>
      </c>
      <c r="U750">
        <v>21</v>
      </c>
      <c r="V750" s="317">
        <v>117581</v>
      </c>
    </row>
    <row r="751" spans="1:22">
      <c r="A751">
        <v>750</v>
      </c>
      <c r="B751" t="s">
        <v>15085</v>
      </c>
      <c r="C751" t="s">
        <v>15086</v>
      </c>
      <c r="D751" t="s">
        <v>93</v>
      </c>
      <c r="E751" t="s">
        <v>7704</v>
      </c>
      <c r="F751" s="1">
        <v>45884</v>
      </c>
      <c r="G751">
        <v>8</v>
      </c>
      <c r="I751" t="s">
        <v>16353</v>
      </c>
      <c r="J751">
        <v>50026196</v>
      </c>
      <c r="K751" t="s">
        <v>267</v>
      </c>
      <c r="L751">
        <v>11</v>
      </c>
      <c r="M751">
        <v>8</v>
      </c>
      <c r="N751">
        <v>10</v>
      </c>
      <c r="P751" s="1">
        <v>45991</v>
      </c>
      <c r="Q751">
        <v>11</v>
      </c>
      <c r="R751" s="317">
        <v>51100</v>
      </c>
      <c r="S751">
        <v>25.11</v>
      </c>
      <c r="T751">
        <v>11</v>
      </c>
      <c r="U751">
        <v>21</v>
      </c>
      <c r="V751" s="317">
        <v>102774</v>
      </c>
    </row>
    <row r="752" spans="1:22">
      <c r="A752">
        <v>751</v>
      </c>
      <c r="B752" t="s">
        <v>15087</v>
      </c>
      <c r="C752" t="s">
        <v>15088</v>
      </c>
      <c r="D752" t="s">
        <v>93</v>
      </c>
      <c r="E752" t="s">
        <v>7677</v>
      </c>
      <c r="F752" s="1">
        <v>45884</v>
      </c>
      <c r="G752">
        <v>8</v>
      </c>
      <c r="I752" t="s">
        <v>16353</v>
      </c>
      <c r="J752">
        <v>50026212</v>
      </c>
      <c r="K752" t="s">
        <v>267</v>
      </c>
      <c r="L752">
        <v>12</v>
      </c>
      <c r="M752">
        <v>8</v>
      </c>
      <c r="N752">
        <v>12</v>
      </c>
      <c r="P752" s="1">
        <v>46022</v>
      </c>
      <c r="Q752">
        <v>12</v>
      </c>
      <c r="R752" s="317">
        <v>53060</v>
      </c>
      <c r="S752">
        <v>25.12</v>
      </c>
      <c r="T752">
        <v>12</v>
      </c>
      <c r="U752">
        <v>21</v>
      </c>
      <c r="V752" s="317">
        <v>106722</v>
      </c>
    </row>
    <row r="753" spans="1:22">
      <c r="A753">
        <v>752</v>
      </c>
      <c r="B753" t="s">
        <v>15089</v>
      </c>
      <c r="C753" t="s">
        <v>15090</v>
      </c>
      <c r="D753" t="s">
        <v>93</v>
      </c>
      <c r="E753" t="s">
        <v>7677</v>
      </c>
      <c r="F753" s="1">
        <v>45884</v>
      </c>
      <c r="G753">
        <v>8</v>
      </c>
      <c r="I753" t="s">
        <v>16353</v>
      </c>
      <c r="J753">
        <v>50026214</v>
      </c>
      <c r="K753" t="s">
        <v>6518</v>
      </c>
      <c r="L753">
        <v>11</v>
      </c>
      <c r="M753">
        <v>8</v>
      </c>
      <c r="N753">
        <v>11</v>
      </c>
      <c r="P753" s="1">
        <v>45991</v>
      </c>
      <c r="Q753">
        <v>11</v>
      </c>
      <c r="R753" s="317">
        <v>54100</v>
      </c>
      <c r="S753">
        <v>25.11</v>
      </c>
      <c r="T753">
        <v>11</v>
      </c>
      <c r="U753">
        <v>21</v>
      </c>
      <c r="V753" s="317">
        <v>108810</v>
      </c>
    </row>
    <row r="754" spans="1:22">
      <c r="A754">
        <v>753</v>
      </c>
      <c r="B754" t="s">
        <v>15091</v>
      </c>
      <c r="C754" t="s">
        <v>15092</v>
      </c>
      <c r="D754" t="s">
        <v>93</v>
      </c>
      <c r="E754" t="s">
        <v>7668</v>
      </c>
      <c r="F754" s="1">
        <v>45884</v>
      </c>
      <c r="G754">
        <v>8</v>
      </c>
      <c r="I754" t="s">
        <v>16353</v>
      </c>
      <c r="J754">
        <v>50026221</v>
      </c>
      <c r="K754" t="s">
        <v>267</v>
      </c>
      <c r="L754">
        <v>11</v>
      </c>
      <c r="M754">
        <v>8</v>
      </c>
      <c r="N754">
        <v>11</v>
      </c>
      <c r="P754" s="1">
        <v>45991</v>
      </c>
      <c r="Q754">
        <v>11</v>
      </c>
      <c r="R754" s="317">
        <v>31980</v>
      </c>
      <c r="S754">
        <v>25.11</v>
      </c>
      <c r="T754">
        <v>11</v>
      </c>
      <c r="U754">
        <v>21</v>
      </c>
      <c r="V754" s="317">
        <v>64313</v>
      </c>
    </row>
    <row r="755" spans="1:22">
      <c r="A755">
        <v>754</v>
      </c>
      <c r="B755" t="s">
        <v>15093</v>
      </c>
      <c r="C755" t="s">
        <v>15094</v>
      </c>
      <c r="D755" t="s">
        <v>93</v>
      </c>
      <c r="E755" t="s">
        <v>7690</v>
      </c>
      <c r="F755" s="1">
        <v>45884</v>
      </c>
      <c r="G755">
        <v>8</v>
      </c>
      <c r="I755" t="s">
        <v>16353</v>
      </c>
      <c r="J755">
        <v>50026222</v>
      </c>
      <c r="K755" t="s">
        <v>6518</v>
      </c>
      <c r="L755">
        <v>10</v>
      </c>
      <c r="M755">
        <v>8</v>
      </c>
      <c r="N755">
        <v>10</v>
      </c>
      <c r="P755" s="1">
        <v>45957</v>
      </c>
      <c r="Q755">
        <v>10</v>
      </c>
      <c r="R755" s="317">
        <v>148270</v>
      </c>
      <c r="S755">
        <v>25.1</v>
      </c>
      <c r="T755">
        <v>10</v>
      </c>
      <c r="U755">
        <v>21</v>
      </c>
      <c r="V755" s="317">
        <v>298253</v>
      </c>
    </row>
    <row r="756" spans="1:22">
      <c r="A756">
        <v>755</v>
      </c>
      <c r="B756" t="s">
        <v>15095</v>
      </c>
      <c r="C756" t="s">
        <v>15096</v>
      </c>
      <c r="D756" t="s">
        <v>93</v>
      </c>
      <c r="E756" t="s">
        <v>8285</v>
      </c>
      <c r="F756" s="1">
        <v>45887</v>
      </c>
      <c r="G756">
        <v>8</v>
      </c>
      <c r="I756" t="s">
        <v>16353</v>
      </c>
      <c r="J756">
        <v>50026239</v>
      </c>
      <c r="K756" t="s">
        <v>6518</v>
      </c>
      <c r="L756">
        <v>10</v>
      </c>
      <c r="M756">
        <v>8</v>
      </c>
      <c r="N756">
        <v>10</v>
      </c>
      <c r="P756" s="1">
        <v>45957</v>
      </c>
      <c r="Q756">
        <v>10</v>
      </c>
      <c r="R756" s="317">
        <v>47360</v>
      </c>
      <c r="S756">
        <v>25.1</v>
      </c>
      <c r="T756">
        <v>10</v>
      </c>
      <c r="U756">
        <v>21</v>
      </c>
      <c r="V756" s="317">
        <v>124030</v>
      </c>
    </row>
    <row r="757" spans="1:22">
      <c r="A757">
        <v>756</v>
      </c>
      <c r="B757" t="s">
        <v>15097</v>
      </c>
      <c r="C757" t="s">
        <v>15098</v>
      </c>
      <c r="D757" t="s">
        <v>93</v>
      </c>
      <c r="E757" t="s">
        <v>8613</v>
      </c>
      <c r="F757" s="1">
        <v>45887</v>
      </c>
      <c r="G757">
        <v>8</v>
      </c>
      <c r="I757" t="s">
        <v>16353</v>
      </c>
      <c r="J757">
        <v>50026264</v>
      </c>
      <c r="K757" t="s">
        <v>6518</v>
      </c>
      <c r="L757">
        <v>10</v>
      </c>
      <c r="M757">
        <v>8</v>
      </c>
      <c r="N757">
        <v>10</v>
      </c>
      <c r="P757" s="1">
        <v>45957</v>
      </c>
      <c r="Q757">
        <v>10</v>
      </c>
      <c r="R757" s="317">
        <v>48400</v>
      </c>
      <c r="S757">
        <v>25.1</v>
      </c>
      <c r="T757">
        <v>10</v>
      </c>
      <c r="U757">
        <v>21</v>
      </c>
      <c r="V757" s="317">
        <v>126750</v>
      </c>
    </row>
    <row r="758" spans="1:22">
      <c r="A758">
        <v>757</v>
      </c>
      <c r="B758" t="s">
        <v>15099</v>
      </c>
      <c r="C758" t="s">
        <v>15100</v>
      </c>
      <c r="D758" t="s">
        <v>93</v>
      </c>
      <c r="E758" t="s">
        <v>8613</v>
      </c>
      <c r="F758" s="1">
        <v>45887</v>
      </c>
      <c r="G758">
        <v>8</v>
      </c>
      <c r="I758" t="s">
        <v>16353</v>
      </c>
      <c r="J758">
        <v>50026265</v>
      </c>
      <c r="K758" t="s">
        <v>6518</v>
      </c>
      <c r="L758">
        <v>10</v>
      </c>
      <c r="M758">
        <v>8</v>
      </c>
      <c r="N758">
        <v>10</v>
      </c>
      <c r="P758" s="1">
        <v>45957</v>
      </c>
      <c r="Q758">
        <v>10</v>
      </c>
      <c r="R758" s="317">
        <v>109040</v>
      </c>
      <c r="S758">
        <v>25.1</v>
      </c>
      <c r="T758">
        <v>10</v>
      </c>
      <c r="U758">
        <v>21</v>
      </c>
      <c r="V758" s="317">
        <v>285590</v>
      </c>
    </row>
    <row r="759" spans="1:22">
      <c r="A759">
        <v>758</v>
      </c>
      <c r="B759" t="s">
        <v>15101</v>
      </c>
      <c r="C759" t="s">
        <v>8543</v>
      </c>
      <c r="D759" t="s">
        <v>93</v>
      </c>
      <c r="E759" t="s">
        <v>7800</v>
      </c>
      <c r="F759" s="1">
        <v>45887</v>
      </c>
      <c r="G759">
        <v>8</v>
      </c>
      <c r="I759" t="s">
        <v>16353</v>
      </c>
      <c r="J759">
        <v>50026293</v>
      </c>
      <c r="K759" t="s">
        <v>6518</v>
      </c>
      <c r="L759">
        <v>11</v>
      </c>
      <c r="M759">
        <v>8</v>
      </c>
      <c r="N759">
        <v>11</v>
      </c>
      <c r="P759" s="1">
        <v>45991</v>
      </c>
      <c r="Q759">
        <v>11</v>
      </c>
      <c r="R759" s="317">
        <v>60140</v>
      </c>
      <c r="S759">
        <v>25.11</v>
      </c>
      <c r="T759">
        <v>11</v>
      </c>
      <c r="U759">
        <v>21</v>
      </c>
      <c r="V759" s="317">
        <v>120961</v>
      </c>
    </row>
    <row r="760" spans="1:22">
      <c r="A760">
        <v>759</v>
      </c>
      <c r="B760" t="s">
        <v>15102</v>
      </c>
      <c r="C760" t="s">
        <v>15103</v>
      </c>
      <c r="D760" t="s">
        <v>93</v>
      </c>
      <c r="E760" t="s">
        <v>7800</v>
      </c>
      <c r="F760" s="1">
        <v>45887</v>
      </c>
      <c r="G760">
        <v>8</v>
      </c>
      <c r="I760" t="s">
        <v>16353</v>
      </c>
      <c r="J760">
        <v>50026295</v>
      </c>
      <c r="K760" t="s">
        <v>6518</v>
      </c>
      <c r="L760">
        <v>11</v>
      </c>
      <c r="M760">
        <v>8</v>
      </c>
      <c r="N760">
        <v>11</v>
      </c>
      <c r="P760" s="1">
        <v>45991</v>
      </c>
      <c r="Q760">
        <v>11</v>
      </c>
      <c r="R760" s="317">
        <v>50720</v>
      </c>
      <c r="S760">
        <v>25.11</v>
      </c>
      <c r="T760">
        <v>11</v>
      </c>
      <c r="U760">
        <v>21</v>
      </c>
      <c r="V760" s="317">
        <v>102014</v>
      </c>
    </row>
    <row r="761" spans="1:22">
      <c r="A761">
        <v>760</v>
      </c>
      <c r="B761" t="s">
        <v>15104</v>
      </c>
      <c r="C761" t="s">
        <v>15105</v>
      </c>
      <c r="D761" t="s">
        <v>93</v>
      </c>
      <c r="E761" t="s">
        <v>7721</v>
      </c>
      <c r="F761" s="1">
        <v>45887</v>
      </c>
      <c r="G761">
        <v>8</v>
      </c>
      <c r="I761" t="s">
        <v>16353</v>
      </c>
      <c r="J761">
        <v>50026304</v>
      </c>
      <c r="K761" t="s">
        <v>267</v>
      </c>
      <c r="L761">
        <v>11</v>
      </c>
      <c r="M761">
        <v>8</v>
      </c>
      <c r="N761">
        <v>11</v>
      </c>
      <c r="P761" s="1">
        <v>45991</v>
      </c>
      <c r="Q761">
        <v>11</v>
      </c>
      <c r="R761" s="317">
        <v>34270</v>
      </c>
      <c r="S761">
        <v>25.11</v>
      </c>
      <c r="T761">
        <v>11</v>
      </c>
      <c r="U761">
        <v>21</v>
      </c>
      <c r="V761" s="317">
        <v>68183</v>
      </c>
    </row>
    <row r="762" spans="1:22">
      <c r="A762">
        <v>761</v>
      </c>
      <c r="B762" t="s">
        <v>15106</v>
      </c>
      <c r="C762" t="s">
        <v>15107</v>
      </c>
      <c r="D762" t="s">
        <v>93</v>
      </c>
      <c r="E762" t="s">
        <v>9300</v>
      </c>
      <c r="F762" s="1">
        <v>45887</v>
      </c>
      <c r="G762">
        <v>8</v>
      </c>
      <c r="I762" t="s">
        <v>16353</v>
      </c>
      <c r="J762">
        <v>50026310</v>
      </c>
      <c r="K762" t="s">
        <v>6518</v>
      </c>
      <c r="L762">
        <v>10</v>
      </c>
      <c r="M762">
        <v>8</v>
      </c>
      <c r="N762">
        <v>10</v>
      </c>
      <c r="P762" s="1">
        <v>45957</v>
      </c>
      <c r="Q762">
        <v>10</v>
      </c>
      <c r="R762" s="317">
        <v>99960</v>
      </c>
      <c r="S762">
        <v>25.1</v>
      </c>
      <c r="T762">
        <v>10</v>
      </c>
      <c r="U762">
        <v>21</v>
      </c>
      <c r="V762" s="317">
        <v>261810</v>
      </c>
    </row>
    <row r="763" spans="1:22">
      <c r="A763">
        <v>762</v>
      </c>
      <c r="B763" t="s">
        <v>15108</v>
      </c>
      <c r="C763" t="s">
        <v>15109</v>
      </c>
      <c r="D763" t="s">
        <v>93</v>
      </c>
      <c r="E763" t="s">
        <v>7721</v>
      </c>
      <c r="F763" s="1">
        <v>45887</v>
      </c>
      <c r="G763">
        <v>8</v>
      </c>
      <c r="I763" t="s">
        <v>16353</v>
      </c>
      <c r="J763">
        <v>50026311</v>
      </c>
      <c r="K763" t="s">
        <v>6518</v>
      </c>
      <c r="L763">
        <v>10</v>
      </c>
      <c r="M763">
        <v>8</v>
      </c>
      <c r="N763">
        <v>10</v>
      </c>
      <c r="P763" s="1">
        <v>45957</v>
      </c>
      <c r="Q763">
        <v>10</v>
      </c>
      <c r="R763" s="317">
        <v>51760</v>
      </c>
      <c r="S763">
        <v>25.1</v>
      </c>
      <c r="T763">
        <v>10</v>
      </c>
      <c r="U763">
        <v>21</v>
      </c>
      <c r="V763" s="317">
        <v>104102</v>
      </c>
    </row>
    <row r="764" spans="1:22">
      <c r="A764">
        <v>763</v>
      </c>
      <c r="B764" t="s">
        <v>15110</v>
      </c>
      <c r="C764" t="s">
        <v>15111</v>
      </c>
      <c r="D764" t="s">
        <v>93</v>
      </c>
      <c r="E764" t="s">
        <v>7698</v>
      </c>
      <c r="F764" s="1">
        <v>45887</v>
      </c>
      <c r="G764">
        <v>8</v>
      </c>
      <c r="I764" t="s">
        <v>16353</v>
      </c>
      <c r="J764">
        <v>50026317</v>
      </c>
      <c r="K764" t="s">
        <v>267</v>
      </c>
      <c r="L764">
        <v>11</v>
      </c>
      <c r="M764">
        <v>8</v>
      </c>
      <c r="N764">
        <v>11</v>
      </c>
      <c r="P764" s="1">
        <v>45991</v>
      </c>
      <c r="Q764">
        <v>11</v>
      </c>
      <c r="R764" s="317">
        <v>79685</v>
      </c>
      <c r="S764">
        <v>25.11</v>
      </c>
      <c r="T764">
        <v>11</v>
      </c>
      <c r="U764">
        <v>21</v>
      </c>
      <c r="V764" s="317">
        <v>159026</v>
      </c>
    </row>
    <row r="765" spans="1:22">
      <c r="A765">
        <v>764</v>
      </c>
      <c r="B765" t="s">
        <v>15112</v>
      </c>
      <c r="C765" t="s">
        <v>15113</v>
      </c>
      <c r="D765" t="s">
        <v>93</v>
      </c>
      <c r="E765" t="s">
        <v>7800</v>
      </c>
      <c r="F765" s="1">
        <v>45887</v>
      </c>
      <c r="G765">
        <v>8</v>
      </c>
      <c r="I765" t="s">
        <v>16353</v>
      </c>
      <c r="J765">
        <v>50026321</v>
      </c>
      <c r="K765" t="s">
        <v>6518</v>
      </c>
      <c r="L765">
        <v>11</v>
      </c>
      <c r="M765">
        <v>8</v>
      </c>
      <c r="N765">
        <v>11</v>
      </c>
      <c r="P765" s="1">
        <v>45991</v>
      </c>
      <c r="Q765">
        <v>11</v>
      </c>
      <c r="R765" s="317">
        <v>25620</v>
      </c>
      <c r="S765">
        <v>25.11</v>
      </c>
      <c r="T765">
        <v>11</v>
      </c>
      <c r="U765">
        <v>21</v>
      </c>
      <c r="V765" s="317">
        <v>51518</v>
      </c>
    </row>
    <row r="766" spans="1:22">
      <c r="A766">
        <v>765</v>
      </c>
      <c r="B766" t="s">
        <v>15114</v>
      </c>
      <c r="C766" t="s">
        <v>15115</v>
      </c>
      <c r="D766" t="s">
        <v>93</v>
      </c>
      <c r="E766" t="s">
        <v>7721</v>
      </c>
      <c r="F766" s="1">
        <v>45887</v>
      </c>
      <c r="G766">
        <v>8</v>
      </c>
      <c r="I766" t="s">
        <v>16353</v>
      </c>
      <c r="J766">
        <v>50026322</v>
      </c>
      <c r="K766" t="s">
        <v>267</v>
      </c>
      <c r="L766">
        <v>11</v>
      </c>
      <c r="M766">
        <v>8</v>
      </c>
      <c r="N766">
        <v>11</v>
      </c>
      <c r="P766" s="1">
        <v>45991</v>
      </c>
      <c r="Q766">
        <v>11</v>
      </c>
      <c r="R766" s="317">
        <v>42310</v>
      </c>
      <c r="S766">
        <v>25.11</v>
      </c>
      <c r="T766">
        <v>11</v>
      </c>
      <c r="U766">
        <v>21</v>
      </c>
      <c r="V766" s="317">
        <v>84357</v>
      </c>
    </row>
    <row r="767" spans="1:22">
      <c r="A767">
        <v>766</v>
      </c>
      <c r="B767" t="s">
        <v>15116</v>
      </c>
      <c r="C767" t="s">
        <v>15117</v>
      </c>
      <c r="D767" t="s">
        <v>93</v>
      </c>
      <c r="E767" t="s">
        <v>7800</v>
      </c>
      <c r="F767" s="1">
        <v>45887</v>
      </c>
      <c r="G767">
        <v>8</v>
      </c>
      <c r="I767" t="s">
        <v>16353</v>
      </c>
      <c r="J767">
        <v>50026323</v>
      </c>
      <c r="K767" t="s">
        <v>267</v>
      </c>
      <c r="L767">
        <v>11</v>
      </c>
      <c r="M767">
        <v>8</v>
      </c>
      <c r="N767">
        <v>11</v>
      </c>
      <c r="P767" s="1">
        <v>45991</v>
      </c>
      <c r="Q767">
        <v>11</v>
      </c>
      <c r="R767" s="317">
        <v>35660</v>
      </c>
      <c r="S767">
        <v>25.11</v>
      </c>
      <c r="T767">
        <v>11</v>
      </c>
      <c r="U767">
        <v>21</v>
      </c>
      <c r="V767" s="317">
        <v>71716</v>
      </c>
    </row>
    <row r="768" spans="1:22">
      <c r="A768">
        <v>767</v>
      </c>
      <c r="B768" t="s">
        <v>15118</v>
      </c>
      <c r="C768" t="s">
        <v>15119</v>
      </c>
      <c r="D768" t="s">
        <v>93</v>
      </c>
      <c r="E768" t="s">
        <v>7800</v>
      </c>
      <c r="F768" s="1">
        <v>45887</v>
      </c>
      <c r="G768">
        <v>8</v>
      </c>
      <c r="I768" t="s">
        <v>16353</v>
      </c>
      <c r="J768">
        <v>50026328</v>
      </c>
      <c r="K768" t="s">
        <v>6518</v>
      </c>
      <c r="L768">
        <v>11</v>
      </c>
      <c r="M768">
        <v>8</v>
      </c>
      <c r="N768">
        <v>11</v>
      </c>
      <c r="P768" s="1">
        <v>45991</v>
      </c>
      <c r="Q768">
        <v>11</v>
      </c>
      <c r="R768" s="317">
        <v>39340</v>
      </c>
      <c r="S768">
        <v>25.11</v>
      </c>
      <c r="T768">
        <v>11</v>
      </c>
      <c r="U768">
        <v>21</v>
      </c>
      <c r="V768" s="317">
        <v>79119</v>
      </c>
    </row>
    <row r="769" spans="1:22">
      <c r="A769">
        <v>768</v>
      </c>
      <c r="B769" t="s">
        <v>15120</v>
      </c>
      <c r="C769" t="s">
        <v>15121</v>
      </c>
      <c r="D769" t="s">
        <v>93</v>
      </c>
      <c r="E769" t="s">
        <v>7800</v>
      </c>
      <c r="F769" s="1">
        <v>45887</v>
      </c>
      <c r="G769">
        <v>8</v>
      </c>
      <c r="I769" t="s">
        <v>16353</v>
      </c>
      <c r="J769">
        <v>50026347</v>
      </c>
      <c r="K769" t="s">
        <v>6518</v>
      </c>
      <c r="L769">
        <v>10</v>
      </c>
      <c r="M769">
        <v>8</v>
      </c>
      <c r="N769">
        <v>10</v>
      </c>
      <c r="P769" s="1">
        <v>45957</v>
      </c>
      <c r="Q769">
        <v>10</v>
      </c>
      <c r="R769" s="317">
        <v>80540</v>
      </c>
      <c r="S769">
        <v>25.1</v>
      </c>
      <c r="T769">
        <v>10</v>
      </c>
      <c r="U769">
        <v>21</v>
      </c>
      <c r="V769" s="317">
        <v>162002</v>
      </c>
    </row>
    <row r="770" spans="1:22">
      <c r="A770">
        <v>769</v>
      </c>
      <c r="B770" t="s">
        <v>15122</v>
      </c>
      <c r="C770" t="s">
        <v>15123</v>
      </c>
      <c r="D770" t="s">
        <v>93</v>
      </c>
      <c r="E770" t="s">
        <v>7698</v>
      </c>
      <c r="F770" s="1">
        <v>45887</v>
      </c>
      <c r="G770">
        <v>8</v>
      </c>
      <c r="I770" t="s">
        <v>16353</v>
      </c>
      <c r="J770">
        <v>50026355</v>
      </c>
      <c r="K770" t="s">
        <v>267</v>
      </c>
      <c r="L770">
        <v>10</v>
      </c>
      <c r="M770">
        <v>8</v>
      </c>
      <c r="N770">
        <v>10</v>
      </c>
      <c r="P770" s="1">
        <v>45957</v>
      </c>
      <c r="Q770">
        <v>10</v>
      </c>
      <c r="R770" s="317">
        <v>83070</v>
      </c>
      <c r="S770">
        <v>25.1</v>
      </c>
      <c r="T770">
        <v>10</v>
      </c>
      <c r="U770">
        <v>21</v>
      </c>
      <c r="V770" s="317">
        <v>182537</v>
      </c>
    </row>
    <row r="771" spans="1:22">
      <c r="A771">
        <v>770</v>
      </c>
      <c r="B771" t="s">
        <v>15124</v>
      </c>
      <c r="C771" t="s">
        <v>15125</v>
      </c>
      <c r="D771" t="s">
        <v>93</v>
      </c>
      <c r="E771" t="s">
        <v>7721</v>
      </c>
      <c r="F771" s="1">
        <v>45887</v>
      </c>
      <c r="G771">
        <v>8</v>
      </c>
      <c r="I771" t="s">
        <v>16353</v>
      </c>
      <c r="J771">
        <v>50026358</v>
      </c>
      <c r="K771" t="s">
        <v>267</v>
      </c>
      <c r="L771">
        <v>1</v>
      </c>
      <c r="M771">
        <v>8</v>
      </c>
      <c r="N771">
        <v>1</v>
      </c>
      <c r="P771" s="1">
        <v>46053</v>
      </c>
      <c r="Q771">
        <v>1</v>
      </c>
      <c r="R771" s="317">
        <v>110620</v>
      </c>
      <c r="S771">
        <v>26.1</v>
      </c>
      <c r="T771">
        <v>1</v>
      </c>
      <c r="U771">
        <v>21</v>
      </c>
      <c r="V771" s="317">
        <v>222521</v>
      </c>
    </row>
    <row r="772" spans="1:22">
      <c r="A772">
        <v>771</v>
      </c>
      <c r="B772" t="s">
        <v>15126</v>
      </c>
      <c r="C772" t="s">
        <v>15127</v>
      </c>
      <c r="D772" t="s">
        <v>93</v>
      </c>
      <c r="E772" t="s">
        <v>7883</v>
      </c>
      <c r="F772" s="1">
        <v>45887</v>
      </c>
      <c r="G772">
        <v>8</v>
      </c>
      <c r="I772" t="s">
        <v>16353</v>
      </c>
      <c r="J772">
        <v>50026384</v>
      </c>
      <c r="K772" t="s">
        <v>267</v>
      </c>
      <c r="L772">
        <v>10</v>
      </c>
      <c r="M772">
        <v>8</v>
      </c>
      <c r="N772">
        <v>10</v>
      </c>
      <c r="P772" s="1">
        <v>45957</v>
      </c>
      <c r="Q772">
        <v>10</v>
      </c>
      <c r="R772" s="317">
        <v>38340</v>
      </c>
      <c r="S772">
        <v>25.1</v>
      </c>
      <c r="T772">
        <v>10</v>
      </c>
      <c r="U772">
        <v>21</v>
      </c>
      <c r="V772" s="317">
        <v>77107</v>
      </c>
    </row>
    <row r="773" spans="1:22">
      <c r="A773">
        <v>772</v>
      </c>
      <c r="B773" t="s">
        <v>15128</v>
      </c>
      <c r="C773" t="s">
        <v>15129</v>
      </c>
      <c r="D773" t="s">
        <v>93</v>
      </c>
      <c r="E773" t="s">
        <v>7698</v>
      </c>
      <c r="F773" s="1">
        <v>45887</v>
      </c>
      <c r="G773">
        <v>8</v>
      </c>
      <c r="I773" t="s">
        <v>16353</v>
      </c>
      <c r="J773">
        <v>50026409</v>
      </c>
      <c r="K773" t="s">
        <v>6518</v>
      </c>
      <c r="L773">
        <v>11</v>
      </c>
      <c r="M773">
        <v>8</v>
      </c>
      <c r="N773">
        <v>11</v>
      </c>
      <c r="P773" s="1">
        <v>45991</v>
      </c>
      <c r="Q773">
        <v>11</v>
      </c>
      <c r="R773" s="317">
        <v>23300</v>
      </c>
      <c r="S773">
        <v>25.11</v>
      </c>
      <c r="T773">
        <v>11</v>
      </c>
      <c r="U773">
        <v>21</v>
      </c>
      <c r="V773" s="317">
        <v>46848</v>
      </c>
    </row>
    <row r="774" spans="1:22">
      <c r="A774">
        <v>773</v>
      </c>
      <c r="B774" t="s">
        <v>15130</v>
      </c>
      <c r="C774" t="s">
        <v>15131</v>
      </c>
      <c r="D774" t="s">
        <v>93</v>
      </c>
      <c r="E774" t="s">
        <v>7721</v>
      </c>
      <c r="F774" s="1">
        <v>45887</v>
      </c>
      <c r="G774">
        <v>8</v>
      </c>
      <c r="I774" t="s">
        <v>16353</v>
      </c>
      <c r="J774">
        <v>50026415</v>
      </c>
      <c r="K774" t="s">
        <v>6518</v>
      </c>
      <c r="L774">
        <v>11</v>
      </c>
      <c r="M774">
        <v>8</v>
      </c>
      <c r="N774">
        <v>11</v>
      </c>
      <c r="P774" s="1">
        <v>45991</v>
      </c>
      <c r="Q774">
        <v>11</v>
      </c>
      <c r="R774" s="317">
        <v>70120</v>
      </c>
      <c r="S774">
        <v>25.11</v>
      </c>
      <c r="T774">
        <v>11</v>
      </c>
      <c r="U774">
        <v>21</v>
      </c>
      <c r="V774" s="317">
        <v>141044</v>
      </c>
    </row>
    <row r="775" spans="1:22">
      <c r="A775">
        <v>774</v>
      </c>
      <c r="B775" t="s">
        <v>8942</v>
      </c>
      <c r="C775" t="s">
        <v>8943</v>
      </c>
      <c r="D775" t="s">
        <v>93</v>
      </c>
      <c r="E775" t="s">
        <v>7698</v>
      </c>
      <c r="F775" s="1"/>
      <c r="G775" t="s">
        <v>43</v>
      </c>
      <c r="I775" t="s">
        <v>43</v>
      </c>
      <c r="L775" t="s">
        <v>43</v>
      </c>
      <c r="M775" t="s">
        <v>43</v>
      </c>
      <c r="N775" t="s">
        <v>43</v>
      </c>
      <c r="P775" s="1"/>
      <c r="R775" s="317"/>
      <c r="V775" s="317"/>
    </row>
    <row r="776" spans="1:22">
      <c r="A776">
        <v>775</v>
      </c>
      <c r="B776" t="s">
        <v>8948</v>
      </c>
      <c r="C776" t="s">
        <v>8482</v>
      </c>
      <c r="D776" t="s">
        <v>93</v>
      </c>
      <c r="E776" t="s">
        <v>7769</v>
      </c>
      <c r="F776" s="1"/>
      <c r="G776" t="s">
        <v>43</v>
      </c>
      <c r="I776" t="s">
        <v>43</v>
      </c>
      <c r="L776" t="s">
        <v>43</v>
      </c>
      <c r="M776" t="s">
        <v>43</v>
      </c>
      <c r="N776" t="s">
        <v>43</v>
      </c>
      <c r="P776" s="1"/>
      <c r="R776" s="317"/>
      <c r="V776" s="317"/>
    </row>
    <row r="777" spans="1:22">
      <c r="A777">
        <v>776</v>
      </c>
      <c r="B777" t="s">
        <v>8946</v>
      </c>
      <c r="C777" t="s">
        <v>8947</v>
      </c>
      <c r="D777" t="s">
        <v>93</v>
      </c>
      <c r="E777" t="s">
        <v>7800</v>
      </c>
      <c r="F777" s="1"/>
      <c r="G777" t="s">
        <v>43</v>
      </c>
      <c r="I777" t="s">
        <v>43</v>
      </c>
      <c r="L777" t="s">
        <v>43</v>
      </c>
      <c r="M777" t="s">
        <v>43</v>
      </c>
      <c r="N777" t="s">
        <v>43</v>
      </c>
      <c r="P777" s="1"/>
      <c r="R777" s="317"/>
      <c r="V777" s="317"/>
    </row>
    <row r="778" spans="1:22">
      <c r="A778">
        <v>777</v>
      </c>
      <c r="B778" t="s">
        <v>8951</v>
      </c>
      <c r="C778" t="s">
        <v>15132</v>
      </c>
      <c r="D778" t="s">
        <v>93</v>
      </c>
      <c r="E778" t="s">
        <v>7800</v>
      </c>
      <c r="F778" s="1"/>
      <c r="G778" t="s">
        <v>43</v>
      </c>
      <c r="I778" t="s">
        <v>43</v>
      </c>
      <c r="L778" t="s">
        <v>43</v>
      </c>
      <c r="M778" t="s">
        <v>43</v>
      </c>
      <c r="N778" t="s">
        <v>43</v>
      </c>
      <c r="P778" s="1"/>
      <c r="R778" s="317"/>
      <c r="V778" s="317"/>
    </row>
    <row r="779" spans="1:22">
      <c r="A779">
        <v>778</v>
      </c>
      <c r="B779" t="s">
        <v>8944</v>
      </c>
      <c r="C779" t="s">
        <v>15133</v>
      </c>
      <c r="D779" t="s">
        <v>93</v>
      </c>
      <c r="E779" t="s">
        <v>6259</v>
      </c>
      <c r="F779" s="1"/>
      <c r="G779" t="s">
        <v>43</v>
      </c>
      <c r="I779" t="s">
        <v>43</v>
      </c>
      <c r="L779" t="s">
        <v>43</v>
      </c>
      <c r="M779" t="s">
        <v>43</v>
      </c>
      <c r="N779" t="s">
        <v>43</v>
      </c>
      <c r="P779" s="1"/>
      <c r="R779" s="317"/>
      <c r="V779" s="317"/>
    </row>
    <row r="780" spans="1:22">
      <c r="A780">
        <v>779</v>
      </c>
      <c r="B780" t="s">
        <v>8955</v>
      </c>
      <c r="C780" t="s">
        <v>15134</v>
      </c>
      <c r="D780" t="s">
        <v>93</v>
      </c>
      <c r="E780" t="s">
        <v>7677</v>
      </c>
      <c r="F780" s="1"/>
      <c r="G780" t="s">
        <v>43</v>
      </c>
      <c r="I780" t="s">
        <v>43</v>
      </c>
      <c r="L780" t="s">
        <v>43</v>
      </c>
      <c r="M780" t="s">
        <v>43</v>
      </c>
      <c r="N780" t="s">
        <v>43</v>
      </c>
      <c r="P780" s="1"/>
      <c r="R780" s="317"/>
      <c r="V780" s="317"/>
    </row>
    <row r="781" spans="1:22">
      <c r="A781">
        <v>780</v>
      </c>
      <c r="B781" t="s">
        <v>8957</v>
      </c>
      <c r="C781" t="s">
        <v>8464</v>
      </c>
      <c r="D781" t="s">
        <v>93</v>
      </c>
      <c r="E781" t="s">
        <v>93</v>
      </c>
      <c r="F781" s="1"/>
      <c r="G781" t="s">
        <v>43</v>
      </c>
      <c r="I781" t="s">
        <v>43</v>
      </c>
      <c r="L781" t="s">
        <v>43</v>
      </c>
      <c r="M781" t="s">
        <v>43</v>
      </c>
      <c r="N781" t="s">
        <v>43</v>
      </c>
      <c r="P781" s="1"/>
      <c r="R781" s="317"/>
      <c r="V781" s="317"/>
    </row>
    <row r="782" spans="1:22">
      <c r="A782">
        <v>781</v>
      </c>
      <c r="B782" t="s">
        <v>8960</v>
      </c>
      <c r="C782" t="s">
        <v>8961</v>
      </c>
      <c r="D782" t="s">
        <v>93</v>
      </c>
      <c r="E782" t="s">
        <v>7690</v>
      </c>
      <c r="F782" s="1"/>
      <c r="G782" t="s">
        <v>43</v>
      </c>
      <c r="I782" t="s">
        <v>43</v>
      </c>
      <c r="L782" t="s">
        <v>43</v>
      </c>
      <c r="M782" t="s">
        <v>43</v>
      </c>
      <c r="N782" t="s">
        <v>43</v>
      </c>
      <c r="P782" s="1"/>
      <c r="R782" s="317"/>
      <c r="V782" s="317"/>
    </row>
    <row r="783" spans="1:22">
      <c r="A783">
        <v>782</v>
      </c>
      <c r="B783" t="s">
        <v>8958</v>
      </c>
      <c r="C783" t="s">
        <v>8959</v>
      </c>
      <c r="D783" t="s">
        <v>93</v>
      </c>
      <c r="E783" t="s">
        <v>7800</v>
      </c>
      <c r="F783" s="1"/>
      <c r="G783" t="s">
        <v>43</v>
      </c>
      <c r="I783" t="s">
        <v>43</v>
      </c>
      <c r="L783" t="s">
        <v>43</v>
      </c>
      <c r="M783" t="s">
        <v>43</v>
      </c>
      <c r="N783" t="s">
        <v>43</v>
      </c>
      <c r="P783" s="1"/>
      <c r="R783" s="317"/>
      <c r="V783" s="317"/>
    </row>
    <row r="784" spans="1:22">
      <c r="A784">
        <v>783</v>
      </c>
      <c r="B784" t="s">
        <v>7951</v>
      </c>
      <c r="C784" t="s">
        <v>15135</v>
      </c>
      <c r="D784" t="s">
        <v>93</v>
      </c>
      <c r="E784" t="s">
        <v>7721</v>
      </c>
      <c r="F784" s="1"/>
      <c r="G784" t="s">
        <v>43</v>
      </c>
      <c r="I784" t="s">
        <v>43</v>
      </c>
      <c r="L784" t="s">
        <v>43</v>
      </c>
      <c r="M784" t="s">
        <v>43</v>
      </c>
      <c r="N784" t="s">
        <v>43</v>
      </c>
      <c r="P784" s="1"/>
      <c r="R784" s="317"/>
      <c r="V784" s="317"/>
    </row>
    <row r="785" spans="1:22">
      <c r="A785">
        <v>784</v>
      </c>
      <c r="B785" t="s">
        <v>15136</v>
      </c>
      <c r="C785" t="s">
        <v>15137</v>
      </c>
      <c r="D785" t="s">
        <v>93</v>
      </c>
      <c r="E785" t="s">
        <v>7668</v>
      </c>
      <c r="F785" s="1"/>
      <c r="G785" t="s">
        <v>43</v>
      </c>
      <c r="I785" t="s">
        <v>43</v>
      </c>
      <c r="L785" t="s">
        <v>43</v>
      </c>
      <c r="M785" t="s">
        <v>43</v>
      </c>
      <c r="N785" t="s">
        <v>43</v>
      </c>
      <c r="P785" s="1"/>
      <c r="R785" s="317"/>
      <c r="V785" s="317"/>
    </row>
    <row r="786" spans="1:22">
      <c r="A786">
        <v>785</v>
      </c>
      <c r="B786" t="s">
        <v>15138</v>
      </c>
      <c r="C786" t="s">
        <v>15139</v>
      </c>
      <c r="D786" t="s">
        <v>93</v>
      </c>
      <c r="E786" t="s">
        <v>7677</v>
      </c>
      <c r="F786" s="1">
        <v>45887</v>
      </c>
      <c r="G786">
        <v>8</v>
      </c>
      <c r="I786" t="s">
        <v>16353</v>
      </c>
      <c r="J786">
        <v>50026065</v>
      </c>
      <c r="K786" t="s">
        <v>6518</v>
      </c>
      <c r="L786">
        <v>9</v>
      </c>
      <c r="M786">
        <v>8</v>
      </c>
      <c r="N786">
        <v>9</v>
      </c>
      <c r="P786" s="1">
        <v>45927</v>
      </c>
      <c r="Q786">
        <v>9</v>
      </c>
      <c r="R786" s="317">
        <v>35040</v>
      </c>
      <c r="S786">
        <v>25.9</v>
      </c>
      <c r="T786">
        <v>9</v>
      </c>
      <c r="U786">
        <v>101</v>
      </c>
      <c r="V786" s="317">
        <v>91750</v>
      </c>
    </row>
    <row r="787" spans="1:22">
      <c r="A787">
        <v>786</v>
      </c>
      <c r="B787" t="s">
        <v>7885</v>
      </c>
      <c r="C787" t="s">
        <v>7886</v>
      </c>
      <c r="D787" t="s">
        <v>93</v>
      </c>
      <c r="E787" t="s">
        <v>7677</v>
      </c>
      <c r="F787" s="1"/>
      <c r="G787" t="s">
        <v>43</v>
      </c>
      <c r="I787" t="s">
        <v>43</v>
      </c>
      <c r="L787" t="s">
        <v>43</v>
      </c>
      <c r="M787" t="s">
        <v>43</v>
      </c>
      <c r="N787" t="s">
        <v>43</v>
      </c>
      <c r="P787" s="1"/>
      <c r="R787" s="317"/>
      <c r="V787" s="317"/>
    </row>
    <row r="788" spans="1:22">
      <c r="A788">
        <v>787</v>
      </c>
      <c r="B788" t="s">
        <v>15140</v>
      </c>
      <c r="C788" t="s">
        <v>9121</v>
      </c>
      <c r="D788" t="s">
        <v>93</v>
      </c>
      <c r="E788" t="s">
        <v>7769</v>
      </c>
      <c r="F788" s="1"/>
      <c r="G788" t="s">
        <v>43</v>
      </c>
      <c r="I788" t="s">
        <v>43</v>
      </c>
      <c r="L788" t="s">
        <v>43</v>
      </c>
      <c r="M788" t="s">
        <v>43</v>
      </c>
      <c r="N788" t="s">
        <v>43</v>
      </c>
      <c r="P788" s="1"/>
      <c r="R788" s="317"/>
      <c r="V788" s="317"/>
    </row>
    <row r="789" spans="1:22">
      <c r="A789">
        <v>788</v>
      </c>
      <c r="B789" t="s">
        <v>15141</v>
      </c>
      <c r="C789" t="s">
        <v>15142</v>
      </c>
      <c r="D789" t="s">
        <v>93</v>
      </c>
      <c r="E789" t="s">
        <v>7769</v>
      </c>
      <c r="F789" s="1">
        <v>45891</v>
      </c>
      <c r="G789">
        <v>8</v>
      </c>
      <c r="I789" t="s">
        <v>16353</v>
      </c>
      <c r="J789">
        <v>50027485</v>
      </c>
      <c r="K789" t="s">
        <v>267</v>
      </c>
      <c r="L789" t="s">
        <v>43</v>
      </c>
      <c r="M789">
        <v>8</v>
      </c>
      <c r="N789" t="s">
        <v>43</v>
      </c>
      <c r="P789" s="1"/>
      <c r="R789" s="317"/>
      <c r="V789" s="317"/>
    </row>
    <row r="790" spans="1:22">
      <c r="A790">
        <v>789</v>
      </c>
      <c r="B790" t="s">
        <v>8882</v>
      </c>
      <c r="C790" t="s">
        <v>8883</v>
      </c>
      <c r="D790" t="s">
        <v>93</v>
      </c>
      <c r="E790" t="s">
        <v>7883</v>
      </c>
      <c r="F790" s="1"/>
      <c r="G790" t="s">
        <v>43</v>
      </c>
      <c r="I790" t="s">
        <v>43</v>
      </c>
      <c r="L790" t="s">
        <v>43</v>
      </c>
      <c r="M790" t="s">
        <v>43</v>
      </c>
      <c r="N790" t="s">
        <v>43</v>
      </c>
      <c r="P790" s="1"/>
      <c r="R790" s="317"/>
      <c r="V790" s="317"/>
    </row>
    <row r="791" spans="1:22">
      <c r="A791">
        <v>790</v>
      </c>
      <c r="B791" t="s">
        <v>8972</v>
      </c>
      <c r="C791" t="s">
        <v>15143</v>
      </c>
      <c r="D791" t="s">
        <v>6574</v>
      </c>
      <c r="E791" t="s">
        <v>7834</v>
      </c>
      <c r="F791" s="1"/>
      <c r="G791" t="s">
        <v>43</v>
      </c>
      <c r="I791" t="s">
        <v>43</v>
      </c>
      <c r="L791" t="s">
        <v>43</v>
      </c>
      <c r="M791" t="s">
        <v>43</v>
      </c>
      <c r="N791" t="s">
        <v>43</v>
      </c>
      <c r="P791" s="1"/>
      <c r="R791" s="317"/>
      <c r="V791" s="317"/>
    </row>
    <row r="792" spans="1:22">
      <c r="A792">
        <v>791</v>
      </c>
      <c r="B792" t="s">
        <v>8964</v>
      </c>
      <c r="C792" t="s">
        <v>8965</v>
      </c>
      <c r="D792" t="s">
        <v>93</v>
      </c>
      <c r="E792" t="s">
        <v>7704</v>
      </c>
      <c r="F792" s="1"/>
      <c r="G792" t="s">
        <v>43</v>
      </c>
      <c r="I792" t="s">
        <v>43</v>
      </c>
      <c r="L792" t="s">
        <v>43</v>
      </c>
      <c r="M792" t="s">
        <v>43</v>
      </c>
      <c r="N792" t="s">
        <v>43</v>
      </c>
      <c r="P792" s="1"/>
      <c r="R792" s="317"/>
      <c r="V792" s="317"/>
    </row>
    <row r="793" spans="1:22">
      <c r="A793">
        <v>792</v>
      </c>
      <c r="B793" t="s">
        <v>8968</v>
      </c>
      <c r="C793" t="s">
        <v>8969</v>
      </c>
      <c r="D793" t="s">
        <v>93</v>
      </c>
      <c r="E793" t="s">
        <v>7668</v>
      </c>
      <c r="F793" s="1"/>
      <c r="G793" t="s">
        <v>43</v>
      </c>
      <c r="I793" t="s">
        <v>43</v>
      </c>
      <c r="L793" t="s">
        <v>43</v>
      </c>
      <c r="M793" t="s">
        <v>43</v>
      </c>
      <c r="N793" t="s">
        <v>43</v>
      </c>
      <c r="P793" s="1"/>
      <c r="R793" s="317"/>
      <c r="V793" s="317"/>
    </row>
    <row r="794" spans="1:22">
      <c r="A794">
        <v>793</v>
      </c>
      <c r="B794" t="s">
        <v>8970</v>
      </c>
      <c r="C794" t="s">
        <v>8971</v>
      </c>
      <c r="D794" t="s">
        <v>93</v>
      </c>
      <c r="E794" t="s">
        <v>7677</v>
      </c>
      <c r="F794" s="1"/>
      <c r="G794" t="s">
        <v>43</v>
      </c>
      <c r="I794" t="s">
        <v>43</v>
      </c>
      <c r="L794" t="s">
        <v>43</v>
      </c>
      <c r="M794" t="s">
        <v>43</v>
      </c>
      <c r="N794" t="s">
        <v>43</v>
      </c>
      <c r="P794" s="1"/>
      <c r="R794" s="317"/>
      <c r="V794" s="317"/>
    </row>
    <row r="795" spans="1:22">
      <c r="A795">
        <v>794</v>
      </c>
      <c r="B795" t="s">
        <v>8876</v>
      </c>
      <c r="C795" t="s">
        <v>15144</v>
      </c>
      <c r="D795" t="s">
        <v>93</v>
      </c>
      <c r="E795" t="s">
        <v>7698</v>
      </c>
      <c r="F795" s="1"/>
      <c r="G795" t="s">
        <v>43</v>
      </c>
      <c r="I795" t="s">
        <v>43</v>
      </c>
      <c r="L795" t="s">
        <v>43</v>
      </c>
      <c r="M795" t="s">
        <v>43</v>
      </c>
      <c r="N795" t="s">
        <v>43</v>
      </c>
      <c r="P795" s="1"/>
      <c r="R795" s="317"/>
      <c r="V795" s="317"/>
    </row>
    <row r="796" spans="1:22">
      <c r="A796">
        <v>795</v>
      </c>
      <c r="B796" t="s">
        <v>8982</v>
      </c>
      <c r="C796" t="s">
        <v>15145</v>
      </c>
      <c r="D796" t="s">
        <v>6574</v>
      </c>
      <c r="E796" t="s">
        <v>7834</v>
      </c>
      <c r="F796" s="1"/>
      <c r="G796" t="s">
        <v>43</v>
      </c>
      <c r="I796" t="s">
        <v>43</v>
      </c>
      <c r="L796" t="s">
        <v>43</v>
      </c>
      <c r="M796" t="s">
        <v>43</v>
      </c>
      <c r="N796" t="s">
        <v>43</v>
      </c>
      <c r="P796" s="1"/>
      <c r="R796" s="317"/>
      <c r="V796" s="317"/>
    </row>
    <row r="797" spans="1:22">
      <c r="A797">
        <v>796</v>
      </c>
      <c r="B797" t="s">
        <v>8999</v>
      </c>
      <c r="C797" t="s">
        <v>15146</v>
      </c>
      <c r="D797" t="s">
        <v>93</v>
      </c>
      <c r="E797" t="s">
        <v>7698</v>
      </c>
      <c r="F797" s="1"/>
      <c r="G797" t="s">
        <v>43</v>
      </c>
      <c r="I797" t="s">
        <v>43</v>
      </c>
      <c r="L797" t="s">
        <v>43</v>
      </c>
      <c r="M797" t="s">
        <v>43</v>
      </c>
      <c r="N797" t="s">
        <v>43</v>
      </c>
      <c r="P797" s="1"/>
      <c r="R797" s="317"/>
      <c r="V797" s="317"/>
    </row>
    <row r="798" spans="1:22">
      <c r="A798">
        <v>797</v>
      </c>
      <c r="B798" t="s">
        <v>8994</v>
      </c>
      <c r="C798" t="s">
        <v>9470</v>
      </c>
      <c r="D798" t="s">
        <v>93</v>
      </c>
      <c r="E798" t="s">
        <v>7800</v>
      </c>
      <c r="F798" s="1"/>
      <c r="G798" t="s">
        <v>43</v>
      </c>
      <c r="I798" t="s">
        <v>43</v>
      </c>
      <c r="L798" t="s">
        <v>43</v>
      </c>
      <c r="M798" t="s">
        <v>43</v>
      </c>
      <c r="N798" t="s">
        <v>43</v>
      </c>
      <c r="P798" s="1"/>
      <c r="R798" s="317"/>
      <c r="V798" s="317"/>
    </row>
    <row r="799" spans="1:22">
      <c r="A799">
        <v>798</v>
      </c>
      <c r="B799" t="s">
        <v>8996</v>
      </c>
      <c r="C799" t="s">
        <v>8950</v>
      </c>
      <c r="D799" t="s">
        <v>93</v>
      </c>
      <c r="E799" t="s">
        <v>7721</v>
      </c>
      <c r="F799" s="1"/>
      <c r="G799" t="s">
        <v>43</v>
      </c>
      <c r="I799" t="s">
        <v>43</v>
      </c>
      <c r="L799" t="s">
        <v>43</v>
      </c>
      <c r="M799" t="s">
        <v>43</v>
      </c>
      <c r="N799" t="s">
        <v>43</v>
      </c>
      <c r="P799" s="1"/>
      <c r="R799" s="317"/>
      <c r="V799" s="317"/>
    </row>
    <row r="800" spans="1:22">
      <c r="A800">
        <v>799</v>
      </c>
      <c r="B800" t="s">
        <v>8976</v>
      </c>
      <c r="C800" t="s">
        <v>15147</v>
      </c>
      <c r="D800" t="s">
        <v>6574</v>
      </c>
      <c r="E800" t="s">
        <v>7834</v>
      </c>
      <c r="F800" s="1"/>
      <c r="G800" t="s">
        <v>43</v>
      </c>
      <c r="I800" t="s">
        <v>43</v>
      </c>
      <c r="L800" t="s">
        <v>43</v>
      </c>
      <c r="M800" t="s">
        <v>43</v>
      </c>
      <c r="N800" t="s">
        <v>43</v>
      </c>
      <c r="P800" s="1"/>
      <c r="R800" s="317"/>
      <c r="V800" s="317"/>
    </row>
    <row r="801" spans="1:22">
      <c r="A801">
        <v>800</v>
      </c>
      <c r="B801" t="s">
        <v>8978</v>
      </c>
      <c r="C801" t="s">
        <v>15148</v>
      </c>
      <c r="D801" t="s">
        <v>6574</v>
      </c>
      <c r="E801" t="s">
        <v>7834</v>
      </c>
      <c r="F801" s="1"/>
      <c r="G801" t="s">
        <v>43</v>
      </c>
      <c r="I801" t="s">
        <v>43</v>
      </c>
      <c r="L801" t="s">
        <v>43</v>
      </c>
      <c r="M801" t="s">
        <v>43</v>
      </c>
      <c r="N801" t="s">
        <v>43</v>
      </c>
      <c r="P801" s="1"/>
      <c r="R801" s="317"/>
      <c r="V801" s="317"/>
    </row>
    <row r="802" spans="1:22">
      <c r="A802">
        <v>801</v>
      </c>
      <c r="B802" t="s">
        <v>8980</v>
      </c>
      <c r="C802" t="s">
        <v>15147</v>
      </c>
      <c r="D802" t="s">
        <v>6574</v>
      </c>
      <c r="E802" t="s">
        <v>7834</v>
      </c>
      <c r="F802" s="1"/>
      <c r="G802" t="s">
        <v>43</v>
      </c>
      <c r="I802" t="s">
        <v>43</v>
      </c>
      <c r="L802" t="s">
        <v>43</v>
      </c>
      <c r="M802" t="s">
        <v>43</v>
      </c>
      <c r="N802" t="s">
        <v>43</v>
      </c>
      <c r="P802" s="1"/>
      <c r="R802" s="317"/>
      <c r="V802" s="317"/>
    </row>
    <row r="803" spans="1:22">
      <c r="A803">
        <v>802</v>
      </c>
      <c r="B803" t="s">
        <v>8997</v>
      </c>
      <c r="C803" t="s">
        <v>15149</v>
      </c>
      <c r="D803" t="s">
        <v>93</v>
      </c>
      <c r="E803" t="s">
        <v>7800</v>
      </c>
      <c r="F803" s="1"/>
      <c r="G803" t="s">
        <v>43</v>
      </c>
      <c r="I803" t="s">
        <v>43</v>
      </c>
      <c r="L803" t="s">
        <v>43</v>
      </c>
      <c r="M803" t="s">
        <v>43</v>
      </c>
      <c r="N803" t="s">
        <v>43</v>
      </c>
      <c r="P803" s="1"/>
      <c r="R803" s="317"/>
      <c r="V803" s="317"/>
    </row>
    <row r="804" spans="1:22">
      <c r="A804">
        <v>803</v>
      </c>
      <c r="B804" t="s">
        <v>8986</v>
      </c>
      <c r="C804" t="s">
        <v>15150</v>
      </c>
      <c r="D804" t="s">
        <v>93</v>
      </c>
      <c r="E804" t="s">
        <v>7800</v>
      </c>
      <c r="F804" s="1"/>
      <c r="G804" t="s">
        <v>43</v>
      </c>
      <c r="I804" t="s">
        <v>43</v>
      </c>
      <c r="L804" t="s">
        <v>43</v>
      </c>
      <c r="M804" t="s">
        <v>43</v>
      </c>
      <c r="N804" t="s">
        <v>43</v>
      </c>
      <c r="P804" s="1"/>
      <c r="R804" s="317"/>
      <c r="V804" s="317"/>
    </row>
    <row r="805" spans="1:22">
      <c r="A805">
        <v>804</v>
      </c>
      <c r="B805" t="s">
        <v>8990</v>
      </c>
      <c r="C805" t="s">
        <v>8991</v>
      </c>
      <c r="D805" t="s">
        <v>93</v>
      </c>
      <c r="E805" t="s">
        <v>7690</v>
      </c>
      <c r="F805" s="1"/>
      <c r="G805" t="s">
        <v>43</v>
      </c>
      <c r="I805" t="s">
        <v>43</v>
      </c>
      <c r="L805" t="s">
        <v>43</v>
      </c>
      <c r="M805" t="s">
        <v>43</v>
      </c>
      <c r="N805" t="s">
        <v>43</v>
      </c>
      <c r="P805" s="1"/>
      <c r="R805" s="317"/>
      <c r="V805" s="317"/>
    </row>
    <row r="806" spans="1:22">
      <c r="A806">
        <v>805</v>
      </c>
      <c r="B806" t="s">
        <v>8984</v>
      </c>
      <c r="C806" t="s">
        <v>15151</v>
      </c>
      <c r="D806" t="s">
        <v>93</v>
      </c>
      <c r="E806" t="s">
        <v>7690</v>
      </c>
      <c r="F806" s="1"/>
      <c r="G806" t="s">
        <v>43</v>
      </c>
      <c r="I806" t="s">
        <v>43</v>
      </c>
      <c r="L806" t="s">
        <v>43</v>
      </c>
      <c r="M806" t="s">
        <v>43</v>
      </c>
      <c r="N806" t="s">
        <v>43</v>
      </c>
      <c r="P806" s="1"/>
      <c r="R806" s="317"/>
      <c r="V806" s="317"/>
    </row>
    <row r="807" spans="1:22">
      <c r="A807">
        <v>806</v>
      </c>
      <c r="B807" t="s">
        <v>8992</v>
      </c>
      <c r="C807" t="s">
        <v>15152</v>
      </c>
      <c r="D807" t="s">
        <v>93</v>
      </c>
      <c r="E807" t="s">
        <v>7769</v>
      </c>
      <c r="F807" s="1"/>
      <c r="G807" t="s">
        <v>43</v>
      </c>
      <c r="I807" t="s">
        <v>43</v>
      </c>
      <c r="L807" t="s">
        <v>43</v>
      </c>
      <c r="M807" t="s">
        <v>43</v>
      </c>
      <c r="N807" t="s">
        <v>43</v>
      </c>
      <c r="P807" s="1"/>
      <c r="R807" s="317"/>
      <c r="V807" s="317"/>
    </row>
    <row r="808" spans="1:22">
      <c r="A808">
        <v>807</v>
      </c>
      <c r="B808" t="s">
        <v>8988</v>
      </c>
      <c r="C808" t="s">
        <v>8989</v>
      </c>
      <c r="D808" t="s">
        <v>93</v>
      </c>
      <c r="E808" t="s">
        <v>6259</v>
      </c>
      <c r="F808" s="1"/>
      <c r="G808" t="s">
        <v>43</v>
      </c>
      <c r="I808" t="s">
        <v>43</v>
      </c>
      <c r="L808" t="s">
        <v>43</v>
      </c>
      <c r="M808" t="s">
        <v>43</v>
      </c>
      <c r="N808" t="s">
        <v>43</v>
      </c>
      <c r="P808" s="1"/>
      <c r="R808" s="317"/>
      <c r="V808" s="317"/>
    </row>
    <row r="809" spans="1:22">
      <c r="A809">
        <v>808</v>
      </c>
      <c r="B809" t="s">
        <v>9003</v>
      </c>
      <c r="C809" t="s">
        <v>9004</v>
      </c>
      <c r="D809" t="s">
        <v>93</v>
      </c>
      <c r="E809" t="s">
        <v>7769</v>
      </c>
      <c r="F809" s="1"/>
      <c r="G809" t="s">
        <v>43</v>
      </c>
      <c r="I809" t="s">
        <v>43</v>
      </c>
      <c r="L809" t="s">
        <v>43</v>
      </c>
      <c r="M809" t="s">
        <v>43</v>
      </c>
      <c r="N809" t="s">
        <v>43</v>
      </c>
      <c r="P809" s="1"/>
      <c r="R809" s="317"/>
      <c r="V809" s="317"/>
    </row>
    <row r="810" spans="1:22">
      <c r="A810">
        <v>809</v>
      </c>
      <c r="B810" t="s">
        <v>9011</v>
      </c>
      <c r="C810" t="s">
        <v>15153</v>
      </c>
      <c r="D810" t="s">
        <v>93</v>
      </c>
      <c r="E810" t="s">
        <v>7721</v>
      </c>
      <c r="F810" s="1"/>
      <c r="G810" t="s">
        <v>43</v>
      </c>
      <c r="I810" t="s">
        <v>43</v>
      </c>
      <c r="L810" t="s">
        <v>43</v>
      </c>
      <c r="M810" t="s">
        <v>43</v>
      </c>
      <c r="N810" t="s">
        <v>43</v>
      </c>
      <c r="P810" s="1"/>
      <c r="R810" s="317"/>
      <c r="V810" s="317"/>
    </row>
    <row r="811" spans="1:22">
      <c r="A811">
        <v>810</v>
      </c>
      <c r="B811" t="s">
        <v>9009</v>
      </c>
      <c r="C811" t="s">
        <v>9010</v>
      </c>
      <c r="D811" t="s">
        <v>93</v>
      </c>
      <c r="E811" t="s">
        <v>93</v>
      </c>
      <c r="F811" s="1"/>
      <c r="G811" t="s">
        <v>43</v>
      </c>
      <c r="I811" t="s">
        <v>43</v>
      </c>
      <c r="L811" t="s">
        <v>43</v>
      </c>
      <c r="M811" t="s">
        <v>43</v>
      </c>
      <c r="N811" t="s">
        <v>43</v>
      </c>
      <c r="P811" s="1"/>
      <c r="R811" s="317"/>
      <c r="V811" s="317"/>
    </row>
    <row r="812" spans="1:22">
      <c r="A812">
        <v>811</v>
      </c>
      <c r="B812" t="s">
        <v>9007</v>
      </c>
      <c r="C812" t="s">
        <v>9165</v>
      </c>
      <c r="D812" t="s">
        <v>93</v>
      </c>
      <c r="E812" t="s">
        <v>7668</v>
      </c>
      <c r="F812" s="1"/>
      <c r="G812" t="s">
        <v>43</v>
      </c>
      <c r="I812" t="s">
        <v>43</v>
      </c>
      <c r="L812" t="s">
        <v>43</v>
      </c>
      <c r="M812" t="s">
        <v>43</v>
      </c>
      <c r="N812" t="s">
        <v>43</v>
      </c>
      <c r="P812" s="1"/>
      <c r="R812" s="317"/>
      <c r="V812" s="317"/>
    </row>
    <row r="813" spans="1:22">
      <c r="A813">
        <v>812</v>
      </c>
      <c r="B813" t="s">
        <v>15154</v>
      </c>
      <c r="C813" t="s">
        <v>15155</v>
      </c>
      <c r="D813" t="s">
        <v>93</v>
      </c>
      <c r="E813" t="s">
        <v>7800</v>
      </c>
      <c r="F813" s="1">
        <v>45896</v>
      </c>
      <c r="G813">
        <v>8</v>
      </c>
      <c r="I813" t="s">
        <v>16353</v>
      </c>
      <c r="J813">
        <v>50028506</v>
      </c>
      <c r="K813" t="s">
        <v>267</v>
      </c>
      <c r="L813">
        <v>10</v>
      </c>
      <c r="M813">
        <v>9</v>
      </c>
      <c r="N813">
        <v>10</v>
      </c>
      <c r="P813" s="1">
        <v>45957</v>
      </c>
      <c r="Q813">
        <v>10</v>
      </c>
      <c r="R813" s="317">
        <v>69975</v>
      </c>
      <c r="S813">
        <v>25.1</v>
      </c>
      <c r="T813">
        <v>10</v>
      </c>
      <c r="U813">
        <v>20</v>
      </c>
      <c r="V813" s="317">
        <v>139488</v>
      </c>
    </row>
    <row r="814" spans="1:22">
      <c r="A814">
        <v>813</v>
      </c>
      <c r="B814" t="s">
        <v>9013</v>
      </c>
      <c r="C814" t="s">
        <v>8391</v>
      </c>
      <c r="D814" t="s">
        <v>93</v>
      </c>
      <c r="E814" t="s">
        <v>7800</v>
      </c>
      <c r="F814" s="1"/>
      <c r="G814" t="s">
        <v>43</v>
      </c>
      <c r="I814" t="s">
        <v>43</v>
      </c>
      <c r="L814" t="s">
        <v>43</v>
      </c>
      <c r="M814" t="s">
        <v>43</v>
      </c>
      <c r="N814" t="s">
        <v>43</v>
      </c>
      <c r="P814" s="1"/>
      <c r="R814" s="317"/>
      <c r="V814" s="317"/>
    </row>
    <row r="815" spans="1:22">
      <c r="A815">
        <v>814</v>
      </c>
      <c r="B815" t="s">
        <v>9015</v>
      </c>
      <c r="C815" t="s">
        <v>15156</v>
      </c>
      <c r="D815" t="s">
        <v>93</v>
      </c>
      <c r="E815" t="s">
        <v>8059</v>
      </c>
      <c r="F815" s="1"/>
      <c r="G815" t="s">
        <v>43</v>
      </c>
      <c r="I815" t="s">
        <v>43</v>
      </c>
      <c r="L815" t="s">
        <v>43</v>
      </c>
      <c r="M815" t="s">
        <v>43</v>
      </c>
      <c r="N815" t="s">
        <v>43</v>
      </c>
      <c r="P815" s="1"/>
      <c r="R815" s="317"/>
      <c r="V815" s="317"/>
    </row>
    <row r="816" spans="1:22">
      <c r="A816">
        <v>815</v>
      </c>
      <c r="B816" t="s">
        <v>9017</v>
      </c>
      <c r="C816" t="s">
        <v>15157</v>
      </c>
      <c r="D816" t="s">
        <v>93</v>
      </c>
      <c r="E816" t="s">
        <v>7769</v>
      </c>
      <c r="F816" s="1"/>
      <c r="G816" t="s">
        <v>43</v>
      </c>
      <c r="I816" t="s">
        <v>43</v>
      </c>
      <c r="L816" t="s">
        <v>43</v>
      </c>
      <c r="M816" t="s">
        <v>43</v>
      </c>
      <c r="N816" t="s">
        <v>43</v>
      </c>
      <c r="P816" s="1"/>
      <c r="R816" s="317"/>
      <c r="V816" s="317"/>
    </row>
    <row r="817" spans="1:22">
      <c r="A817">
        <v>816</v>
      </c>
      <c r="B817" t="s">
        <v>9019</v>
      </c>
      <c r="C817" t="s">
        <v>9020</v>
      </c>
      <c r="D817" t="s">
        <v>93</v>
      </c>
      <c r="E817" t="s">
        <v>7690</v>
      </c>
      <c r="F817" s="1"/>
      <c r="G817" t="s">
        <v>43</v>
      </c>
      <c r="I817" t="s">
        <v>43</v>
      </c>
      <c r="L817" t="s">
        <v>43</v>
      </c>
      <c r="M817" t="s">
        <v>43</v>
      </c>
      <c r="N817" t="s">
        <v>43</v>
      </c>
      <c r="P817" s="1"/>
      <c r="R817" s="317"/>
      <c r="V817" s="317"/>
    </row>
    <row r="818" spans="1:22">
      <c r="A818">
        <v>817</v>
      </c>
      <c r="B818" t="s">
        <v>9021</v>
      </c>
      <c r="C818" t="s">
        <v>15158</v>
      </c>
      <c r="D818" t="s">
        <v>93</v>
      </c>
      <c r="E818" t="s">
        <v>7677</v>
      </c>
      <c r="F818" s="1"/>
      <c r="G818" t="s">
        <v>43</v>
      </c>
      <c r="I818" t="s">
        <v>43</v>
      </c>
      <c r="L818" t="s">
        <v>43</v>
      </c>
      <c r="M818" t="s">
        <v>43</v>
      </c>
      <c r="N818" t="s">
        <v>43</v>
      </c>
      <c r="P818" s="1"/>
      <c r="R818" s="317"/>
      <c r="V818" s="317"/>
    </row>
    <row r="819" spans="1:22">
      <c r="A819">
        <v>818</v>
      </c>
      <c r="B819" t="s">
        <v>9027</v>
      </c>
      <c r="C819" t="s">
        <v>15159</v>
      </c>
      <c r="D819" t="s">
        <v>93</v>
      </c>
      <c r="E819" t="s">
        <v>7721</v>
      </c>
      <c r="F819" s="1"/>
      <c r="G819" t="s">
        <v>43</v>
      </c>
      <c r="I819" t="s">
        <v>43</v>
      </c>
      <c r="L819" t="s">
        <v>43</v>
      </c>
      <c r="M819" t="s">
        <v>43</v>
      </c>
      <c r="N819" t="s">
        <v>43</v>
      </c>
      <c r="P819" s="1"/>
      <c r="R819" s="317"/>
      <c r="V819" s="317"/>
    </row>
    <row r="820" spans="1:22">
      <c r="A820">
        <v>819</v>
      </c>
      <c r="B820" t="s">
        <v>9029</v>
      </c>
      <c r="C820" t="s">
        <v>15160</v>
      </c>
      <c r="D820" t="s">
        <v>6574</v>
      </c>
      <c r="E820" t="s">
        <v>7834</v>
      </c>
      <c r="F820" s="1"/>
      <c r="G820" t="s">
        <v>43</v>
      </c>
      <c r="I820" t="s">
        <v>43</v>
      </c>
      <c r="L820" t="s">
        <v>43</v>
      </c>
      <c r="M820" t="s">
        <v>43</v>
      </c>
      <c r="N820" t="s">
        <v>43</v>
      </c>
      <c r="P820" s="1"/>
      <c r="R820" s="317"/>
      <c r="V820" s="317"/>
    </row>
    <row r="821" spans="1:22">
      <c r="A821">
        <v>820</v>
      </c>
      <c r="B821" t="s">
        <v>15161</v>
      </c>
      <c r="C821" t="s">
        <v>15162</v>
      </c>
      <c r="D821" t="s">
        <v>93</v>
      </c>
      <c r="E821" t="s">
        <v>7677</v>
      </c>
      <c r="F821" s="1"/>
      <c r="G821" t="s">
        <v>43</v>
      </c>
      <c r="I821" t="s">
        <v>43</v>
      </c>
      <c r="L821" t="s">
        <v>43</v>
      </c>
      <c r="M821" t="s">
        <v>43</v>
      </c>
      <c r="N821" t="s">
        <v>43</v>
      </c>
      <c r="P821" s="1"/>
      <c r="R821" s="317"/>
      <c r="V821" s="317"/>
    </row>
    <row r="822" spans="1:22">
      <c r="A822">
        <v>821</v>
      </c>
      <c r="B822" t="s">
        <v>15163</v>
      </c>
      <c r="C822" t="s">
        <v>15164</v>
      </c>
      <c r="D822" t="s">
        <v>93</v>
      </c>
      <c r="E822" t="s">
        <v>6259</v>
      </c>
      <c r="F822" s="1"/>
      <c r="G822" t="s">
        <v>43</v>
      </c>
      <c r="I822" t="s">
        <v>43</v>
      </c>
      <c r="L822" t="s">
        <v>43</v>
      </c>
      <c r="M822" t="s">
        <v>43</v>
      </c>
      <c r="N822" t="s">
        <v>43</v>
      </c>
      <c r="P822" s="1"/>
      <c r="R822" s="317"/>
      <c r="V822" s="317"/>
    </row>
    <row r="823" spans="1:22">
      <c r="A823">
        <v>822</v>
      </c>
      <c r="B823" t="s">
        <v>7826</v>
      </c>
      <c r="C823" t="s">
        <v>7827</v>
      </c>
      <c r="D823" t="s">
        <v>93</v>
      </c>
      <c r="E823" t="s">
        <v>7704</v>
      </c>
      <c r="F823" s="1"/>
      <c r="G823" t="s">
        <v>43</v>
      </c>
      <c r="I823" t="s">
        <v>43</v>
      </c>
      <c r="L823" t="s">
        <v>43</v>
      </c>
      <c r="M823" t="s">
        <v>43</v>
      </c>
      <c r="N823" t="s">
        <v>43</v>
      </c>
      <c r="P823" s="1"/>
      <c r="R823" s="317"/>
      <c r="V823" s="317"/>
    </row>
    <row r="824" spans="1:22">
      <c r="A824">
        <v>823</v>
      </c>
      <c r="B824" t="s">
        <v>9034</v>
      </c>
      <c r="C824" t="s">
        <v>9035</v>
      </c>
      <c r="D824" t="s">
        <v>93</v>
      </c>
      <c r="E824" t="s">
        <v>7690</v>
      </c>
      <c r="F824" s="1"/>
      <c r="G824" t="s">
        <v>43</v>
      </c>
      <c r="I824" t="s">
        <v>43</v>
      </c>
      <c r="L824" t="s">
        <v>43</v>
      </c>
      <c r="M824" t="s">
        <v>43</v>
      </c>
      <c r="N824" t="s">
        <v>43</v>
      </c>
      <c r="P824" s="1"/>
      <c r="R824" s="317"/>
      <c r="V824" s="317"/>
    </row>
    <row r="825" spans="1:22">
      <c r="A825">
        <v>824</v>
      </c>
      <c r="B825" t="s">
        <v>15165</v>
      </c>
      <c r="C825" t="s">
        <v>15166</v>
      </c>
      <c r="D825" t="s">
        <v>93</v>
      </c>
      <c r="E825" t="s">
        <v>15167</v>
      </c>
      <c r="F825" s="1">
        <v>45994</v>
      </c>
      <c r="G825">
        <v>12</v>
      </c>
      <c r="I825" t="s">
        <v>16353</v>
      </c>
      <c r="J825">
        <v>50046784</v>
      </c>
      <c r="K825" t="s">
        <v>267</v>
      </c>
      <c r="L825">
        <v>12</v>
      </c>
      <c r="M825">
        <v>12</v>
      </c>
      <c r="N825">
        <v>12</v>
      </c>
      <c r="P825" s="1">
        <v>46022</v>
      </c>
      <c r="Q825">
        <v>12</v>
      </c>
      <c r="R825" s="317">
        <v>28410</v>
      </c>
      <c r="S825">
        <v>25.12</v>
      </c>
      <c r="T825">
        <v>12</v>
      </c>
      <c r="U825">
        <v>101</v>
      </c>
      <c r="V825" s="317">
        <v>73260</v>
      </c>
    </row>
    <row r="826" spans="1:22">
      <c r="A826">
        <v>825</v>
      </c>
      <c r="B826" t="s">
        <v>15168</v>
      </c>
      <c r="C826" t="s">
        <v>15169</v>
      </c>
      <c r="D826" t="s">
        <v>93</v>
      </c>
      <c r="E826" t="s">
        <v>7704</v>
      </c>
      <c r="F826" s="1"/>
      <c r="G826" t="s">
        <v>43</v>
      </c>
      <c r="I826" t="s">
        <v>43</v>
      </c>
      <c r="L826" t="s">
        <v>43</v>
      </c>
      <c r="M826" t="s">
        <v>43</v>
      </c>
      <c r="N826" t="s">
        <v>43</v>
      </c>
      <c r="P826" s="1"/>
      <c r="R826" s="317"/>
      <c r="V826" s="317"/>
    </row>
    <row r="827" spans="1:22">
      <c r="A827">
        <v>826</v>
      </c>
      <c r="B827" t="s">
        <v>15170</v>
      </c>
      <c r="C827" t="s">
        <v>15171</v>
      </c>
      <c r="D827" t="s">
        <v>93</v>
      </c>
      <c r="E827" t="s">
        <v>7769</v>
      </c>
      <c r="F827" s="1"/>
      <c r="G827" t="s">
        <v>43</v>
      </c>
      <c r="I827" t="s">
        <v>43</v>
      </c>
      <c r="L827" t="s">
        <v>43</v>
      </c>
      <c r="M827" t="s">
        <v>43</v>
      </c>
      <c r="N827" t="s">
        <v>43</v>
      </c>
      <c r="P827" s="1"/>
      <c r="R827" s="317"/>
      <c r="V827" s="317"/>
    </row>
    <row r="828" spans="1:22">
      <c r="A828">
        <v>827</v>
      </c>
      <c r="B828" t="s">
        <v>15172</v>
      </c>
      <c r="C828" t="s">
        <v>15173</v>
      </c>
      <c r="D828" t="s">
        <v>93</v>
      </c>
      <c r="E828" t="s">
        <v>7704</v>
      </c>
      <c r="F828" s="1"/>
      <c r="G828" t="s">
        <v>43</v>
      </c>
      <c r="I828" t="s">
        <v>43</v>
      </c>
      <c r="L828" t="s">
        <v>43</v>
      </c>
      <c r="M828" t="s">
        <v>43</v>
      </c>
      <c r="N828" t="s">
        <v>43</v>
      </c>
      <c r="P828" s="1"/>
      <c r="R828" s="317"/>
      <c r="V828" s="317"/>
    </row>
    <row r="829" spans="1:22">
      <c r="A829">
        <v>828</v>
      </c>
      <c r="B829" t="s">
        <v>9044</v>
      </c>
      <c r="C829" t="s">
        <v>15174</v>
      </c>
      <c r="D829" t="s">
        <v>93</v>
      </c>
      <c r="E829" t="s">
        <v>7769</v>
      </c>
      <c r="F829" s="1"/>
      <c r="G829" t="s">
        <v>43</v>
      </c>
      <c r="I829" t="s">
        <v>43</v>
      </c>
      <c r="L829" t="s">
        <v>43</v>
      </c>
      <c r="M829" t="s">
        <v>43</v>
      </c>
      <c r="N829" t="s">
        <v>43</v>
      </c>
      <c r="P829" s="1"/>
      <c r="R829" s="317"/>
      <c r="V829" s="317"/>
    </row>
    <row r="830" spans="1:22">
      <c r="A830">
        <v>829</v>
      </c>
      <c r="B830" t="s">
        <v>9042</v>
      </c>
      <c r="C830" t="s">
        <v>7934</v>
      </c>
      <c r="D830" t="s">
        <v>93</v>
      </c>
      <c r="E830" t="s">
        <v>6259</v>
      </c>
      <c r="F830" s="1">
        <v>46063</v>
      </c>
      <c r="G830">
        <v>2</v>
      </c>
      <c r="I830" t="s">
        <v>16353</v>
      </c>
      <c r="J830">
        <v>50057011</v>
      </c>
      <c r="K830" t="s">
        <v>6518</v>
      </c>
      <c r="L830" t="s">
        <v>43</v>
      </c>
      <c r="M830">
        <v>2</v>
      </c>
      <c r="N830" t="s">
        <v>43</v>
      </c>
      <c r="P830" s="1"/>
      <c r="R830" s="317"/>
      <c r="V830" s="317"/>
    </row>
    <row r="831" spans="1:22">
      <c r="A831">
        <v>830</v>
      </c>
      <c r="B831" t="s">
        <v>9055</v>
      </c>
      <c r="C831" t="s">
        <v>9056</v>
      </c>
      <c r="D831" t="s">
        <v>93</v>
      </c>
      <c r="E831" t="s">
        <v>7800</v>
      </c>
      <c r="F831" s="1"/>
      <c r="G831" t="s">
        <v>43</v>
      </c>
      <c r="I831" t="s">
        <v>43</v>
      </c>
      <c r="L831" t="s">
        <v>43</v>
      </c>
      <c r="M831" t="s">
        <v>43</v>
      </c>
      <c r="N831" t="s">
        <v>43</v>
      </c>
      <c r="P831" s="1"/>
      <c r="R831" s="317"/>
      <c r="V831" s="317"/>
    </row>
    <row r="832" spans="1:22">
      <c r="A832">
        <v>831</v>
      </c>
      <c r="B832" t="s">
        <v>9040</v>
      </c>
      <c r="C832" t="s">
        <v>9041</v>
      </c>
      <c r="D832" t="s">
        <v>93</v>
      </c>
      <c r="E832" t="s">
        <v>7800</v>
      </c>
      <c r="F832" s="1"/>
      <c r="G832" t="s">
        <v>43</v>
      </c>
      <c r="I832" t="s">
        <v>43</v>
      </c>
      <c r="L832" t="s">
        <v>43</v>
      </c>
      <c r="M832" t="s">
        <v>43</v>
      </c>
      <c r="N832" t="s">
        <v>43</v>
      </c>
      <c r="P832" s="1"/>
      <c r="R832" s="317"/>
      <c r="V832" s="317"/>
    </row>
    <row r="833" spans="1:22">
      <c r="A833">
        <v>832</v>
      </c>
      <c r="B833" t="s">
        <v>9038</v>
      </c>
      <c r="C833" t="s">
        <v>9039</v>
      </c>
      <c r="D833" t="s">
        <v>93</v>
      </c>
      <c r="E833" t="s">
        <v>7800</v>
      </c>
      <c r="F833" s="1"/>
      <c r="G833" t="s">
        <v>43</v>
      </c>
      <c r="I833" t="s">
        <v>43</v>
      </c>
      <c r="L833" t="s">
        <v>43</v>
      </c>
      <c r="M833" t="s">
        <v>43</v>
      </c>
      <c r="N833" t="s">
        <v>43</v>
      </c>
      <c r="P833" s="1"/>
      <c r="R833" s="317"/>
      <c r="V833" s="317"/>
    </row>
    <row r="834" spans="1:22">
      <c r="A834">
        <v>833</v>
      </c>
      <c r="B834" t="s">
        <v>9050</v>
      </c>
      <c r="C834" t="s">
        <v>9051</v>
      </c>
      <c r="D834" t="s">
        <v>93</v>
      </c>
      <c r="E834" t="s">
        <v>7668</v>
      </c>
      <c r="F834" s="1"/>
      <c r="G834" t="s">
        <v>43</v>
      </c>
      <c r="I834" t="s">
        <v>43</v>
      </c>
      <c r="L834" t="s">
        <v>43</v>
      </c>
      <c r="M834" t="s">
        <v>43</v>
      </c>
      <c r="N834" t="s">
        <v>43</v>
      </c>
      <c r="P834" s="1"/>
      <c r="R834" s="317"/>
      <c r="V834" s="317"/>
    </row>
    <row r="835" spans="1:22">
      <c r="A835">
        <v>834</v>
      </c>
      <c r="B835" t="s">
        <v>9052</v>
      </c>
      <c r="C835" t="s">
        <v>9053</v>
      </c>
      <c r="D835" t="s">
        <v>93</v>
      </c>
      <c r="E835" t="s">
        <v>7800</v>
      </c>
      <c r="F835" s="1"/>
      <c r="G835" t="s">
        <v>43</v>
      </c>
      <c r="I835" t="s">
        <v>43</v>
      </c>
      <c r="L835" t="s">
        <v>43</v>
      </c>
      <c r="M835" t="s">
        <v>43</v>
      </c>
      <c r="N835" t="s">
        <v>43</v>
      </c>
      <c r="P835" s="1"/>
      <c r="R835" s="317"/>
      <c r="V835" s="317"/>
    </row>
    <row r="836" spans="1:22">
      <c r="A836">
        <v>835</v>
      </c>
      <c r="B836" t="s">
        <v>9054</v>
      </c>
      <c r="C836" t="s">
        <v>9053</v>
      </c>
      <c r="D836" t="s">
        <v>93</v>
      </c>
      <c r="E836" t="s">
        <v>7800</v>
      </c>
      <c r="F836" s="1"/>
      <c r="G836" t="s">
        <v>43</v>
      </c>
      <c r="I836" t="s">
        <v>43</v>
      </c>
      <c r="L836" t="s">
        <v>43</v>
      </c>
      <c r="M836" t="s">
        <v>43</v>
      </c>
      <c r="N836" t="s">
        <v>43</v>
      </c>
      <c r="P836" s="1"/>
      <c r="R836" s="317"/>
      <c r="V836" s="317"/>
    </row>
    <row r="837" spans="1:22">
      <c r="A837">
        <v>836</v>
      </c>
      <c r="B837" t="s">
        <v>9046</v>
      </c>
      <c r="C837" t="s">
        <v>15175</v>
      </c>
      <c r="D837" t="s">
        <v>93</v>
      </c>
      <c r="E837" t="s">
        <v>7769</v>
      </c>
      <c r="F837" s="1"/>
      <c r="G837" t="s">
        <v>43</v>
      </c>
      <c r="I837" t="s">
        <v>43</v>
      </c>
      <c r="L837" t="s">
        <v>43</v>
      </c>
      <c r="M837" t="s">
        <v>43</v>
      </c>
      <c r="N837" t="s">
        <v>43</v>
      </c>
      <c r="P837" s="1"/>
      <c r="R837" s="317"/>
      <c r="V837" s="317"/>
    </row>
    <row r="838" spans="1:22">
      <c r="A838">
        <v>837</v>
      </c>
      <c r="B838" t="s">
        <v>9048</v>
      </c>
      <c r="C838" t="s">
        <v>15176</v>
      </c>
      <c r="D838" t="s">
        <v>93</v>
      </c>
      <c r="E838" t="s">
        <v>7690</v>
      </c>
      <c r="F838" s="1"/>
      <c r="G838" t="s">
        <v>43</v>
      </c>
      <c r="I838" t="s">
        <v>43</v>
      </c>
      <c r="L838" t="s">
        <v>43</v>
      </c>
      <c r="M838" t="s">
        <v>43</v>
      </c>
      <c r="N838" t="s">
        <v>43</v>
      </c>
      <c r="P838" s="1"/>
      <c r="R838" s="317"/>
      <c r="V838" s="317"/>
    </row>
    <row r="839" spans="1:22">
      <c r="A839">
        <v>838</v>
      </c>
      <c r="B839" t="s">
        <v>9057</v>
      </c>
      <c r="C839" t="s">
        <v>15177</v>
      </c>
      <c r="D839" t="s">
        <v>93</v>
      </c>
      <c r="E839" t="s">
        <v>7800</v>
      </c>
      <c r="F839" s="1"/>
      <c r="G839" t="s">
        <v>43</v>
      </c>
      <c r="I839" t="s">
        <v>43</v>
      </c>
      <c r="L839" t="s">
        <v>43</v>
      </c>
      <c r="M839" t="s">
        <v>43</v>
      </c>
      <c r="N839" t="s">
        <v>43</v>
      </c>
      <c r="P839" s="1"/>
      <c r="R839" s="317"/>
      <c r="V839" s="317"/>
    </row>
    <row r="840" spans="1:22">
      <c r="A840">
        <v>839</v>
      </c>
      <c r="B840" t="s">
        <v>9059</v>
      </c>
      <c r="C840" t="s">
        <v>15178</v>
      </c>
      <c r="D840" t="s">
        <v>93</v>
      </c>
      <c r="E840" t="s">
        <v>7698</v>
      </c>
      <c r="F840" s="1"/>
      <c r="G840" t="s">
        <v>43</v>
      </c>
      <c r="I840" t="s">
        <v>43</v>
      </c>
      <c r="L840" t="s">
        <v>43</v>
      </c>
      <c r="M840" t="s">
        <v>43</v>
      </c>
      <c r="N840" t="s">
        <v>43</v>
      </c>
      <c r="P840" s="1"/>
      <c r="R840" s="317"/>
      <c r="V840" s="317"/>
    </row>
    <row r="841" spans="1:22">
      <c r="A841">
        <v>840</v>
      </c>
      <c r="B841" t="s">
        <v>9063</v>
      </c>
      <c r="C841" t="s">
        <v>9064</v>
      </c>
      <c r="D841" t="s">
        <v>93</v>
      </c>
      <c r="E841" t="s">
        <v>7800</v>
      </c>
      <c r="F841" s="1"/>
      <c r="G841" t="s">
        <v>43</v>
      </c>
      <c r="I841" t="s">
        <v>43</v>
      </c>
      <c r="L841" t="s">
        <v>43</v>
      </c>
      <c r="M841" t="s">
        <v>43</v>
      </c>
      <c r="N841" t="s">
        <v>43</v>
      </c>
      <c r="P841" s="1"/>
      <c r="R841" s="317"/>
      <c r="V841" s="317"/>
    </row>
    <row r="842" spans="1:22">
      <c r="A842">
        <v>841</v>
      </c>
      <c r="B842" t="s">
        <v>9073</v>
      </c>
      <c r="C842" t="s">
        <v>9074</v>
      </c>
      <c r="D842" t="s">
        <v>93</v>
      </c>
      <c r="E842" t="s">
        <v>7690</v>
      </c>
      <c r="F842" s="1"/>
      <c r="G842" t="s">
        <v>43</v>
      </c>
      <c r="I842" t="s">
        <v>43</v>
      </c>
      <c r="L842" t="s">
        <v>43</v>
      </c>
      <c r="M842" t="s">
        <v>43</v>
      </c>
      <c r="N842" t="s">
        <v>43</v>
      </c>
      <c r="P842" s="1"/>
      <c r="R842" s="317"/>
      <c r="V842" s="317"/>
    </row>
    <row r="843" spans="1:22">
      <c r="A843">
        <v>842</v>
      </c>
      <c r="B843" t="s">
        <v>9071</v>
      </c>
      <c r="C843" t="s">
        <v>15179</v>
      </c>
      <c r="D843" t="s">
        <v>93</v>
      </c>
      <c r="E843" t="s">
        <v>7690</v>
      </c>
      <c r="F843" s="1"/>
      <c r="G843" t="s">
        <v>43</v>
      </c>
      <c r="I843" t="s">
        <v>43</v>
      </c>
      <c r="L843" t="s">
        <v>43</v>
      </c>
      <c r="M843" t="s">
        <v>43</v>
      </c>
      <c r="N843" t="s">
        <v>43</v>
      </c>
      <c r="P843" s="1"/>
      <c r="R843" s="317"/>
      <c r="V843" s="317"/>
    </row>
    <row r="844" spans="1:22">
      <c r="A844">
        <v>843</v>
      </c>
      <c r="B844" t="s">
        <v>9069</v>
      </c>
      <c r="C844" t="s">
        <v>9070</v>
      </c>
      <c r="D844" t="s">
        <v>93</v>
      </c>
      <c r="E844" t="s">
        <v>7690</v>
      </c>
      <c r="F844" s="1"/>
      <c r="G844" t="s">
        <v>43</v>
      </c>
      <c r="I844" t="s">
        <v>43</v>
      </c>
      <c r="L844" t="s">
        <v>43</v>
      </c>
      <c r="M844" t="s">
        <v>43</v>
      </c>
      <c r="N844" t="s">
        <v>43</v>
      </c>
      <c r="P844" s="1"/>
      <c r="R844" s="317"/>
      <c r="V844" s="317"/>
    </row>
    <row r="845" spans="1:22">
      <c r="A845">
        <v>844</v>
      </c>
      <c r="B845" t="s">
        <v>9061</v>
      </c>
      <c r="C845" t="s">
        <v>9062</v>
      </c>
      <c r="D845" t="s">
        <v>93</v>
      </c>
      <c r="E845" t="s">
        <v>7690</v>
      </c>
      <c r="F845" s="1"/>
      <c r="G845" t="s">
        <v>43</v>
      </c>
      <c r="I845" t="s">
        <v>43</v>
      </c>
      <c r="L845" t="s">
        <v>43</v>
      </c>
      <c r="M845" t="s">
        <v>43</v>
      </c>
      <c r="N845" t="s">
        <v>43</v>
      </c>
      <c r="P845" s="1"/>
      <c r="R845" s="317"/>
      <c r="V845" s="317"/>
    </row>
    <row r="846" spans="1:22">
      <c r="A846">
        <v>845</v>
      </c>
      <c r="B846" t="s">
        <v>9067</v>
      </c>
      <c r="C846" t="s">
        <v>9068</v>
      </c>
      <c r="D846" t="s">
        <v>93</v>
      </c>
      <c r="E846" t="s">
        <v>7800</v>
      </c>
      <c r="F846" s="1"/>
      <c r="G846" t="s">
        <v>43</v>
      </c>
      <c r="I846" t="s">
        <v>43</v>
      </c>
      <c r="L846" t="s">
        <v>43</v>
      </c>
      <c r="M846" t="s">
        <v>43</v>
      </c>
      <c r="N846" t="s">
        <v>43</v>
      </c>
      <c r="P846" s="1"/>
      <c r="R846" s="317"/>
      <c r="V846" s="317"/>
    </row>
    <row r="847" spans="1:22">
      <c r="A847">
        <v>846</v>
      </c>
      <c r="B847" t="s">
        <v>9079</v>
      </c>
      <c r="C847" t="s">
        <v>15180</v>
      </c>
      <c r="D847" t="s">
        <v>93</v>
      </c>
      <c r="E847" t="s">
        <v>7883</v>
      </c>
      <c r="F847" s="1"/>
      <c r="G847" t="s">
        <v>43</v>
      </c>
      <c r="I847" t="s">
        <v>43</v>
      </c>
      <c r="L847" t="s">
        <v>43</v>
      </c>
      <c r="M847" t="s">
        <v>43</v>
      </c>
      <c r="N847" t="s">
        <v>43</v>
      </c>
      <c r="P847" s="1"/>
      <c r="R847" s="317"/>
      <c r="V847" s="317"/>
    </row>
    <row r="848" spans="1:22">
      <c r="A848">
        <v>847</v>
      </c>
      <c r="B848" t="s">
        <v>15181</v>
      </c>
      <c r="C848" t="s">
        <v>15182</v>
      </c>
      <c r="D848" t="s">
        <v>93</v>
      </c>
      <c r="E848" t="s">
        <v>8471</v>
      </c>
      <c r="F848" s="1">
        <v>45957</v>
      </c>
      <c r="G848">
        <v>10</v>
      </c>
      <c r="I848" t="s">
        <v>16353</v>
      </c>
      <c r="K848" t="s">
        <v>267</v>
      </c>
      <c r="L848">
        <v>1</v>
      </c>
      <c r="M848">
        <v>10</v>
      </c>
      <c r="N848">
        <v>1</v>
      </c>
      <c r="P848" s="1">
        <v>46053</v>
      </c>
      <c r="Q848">
        <v>1</v>
      </c>
      <c r="R848" s="317">
        <v>64100</v>
      </c>
      <c r="S848">
        <v>26.1</v>
      </c>
      <c r="T848">
        <v>1</v>
      </c>
      <c r="U848">
        <v>101</v>
      </c>
      <c r="V848" s="317">
        <v>162841</v>
      </c>
    </row>
    <row r="849" spans="1:22">
      <c r="A849">
        <v>848</v>
      </c>
      <c r="B849" t="s">
        <v>9077</v>
      </c>
      <c r="C849" t="s">
        <v>15183</v>
      </c>
      <c r="D849" t="s">
        <v>93</v>
      </c>
      <c r="E849" t="s">
        <v>7721</v>
      </c>
      <c r="F849" s="1"/>
      <c r="G849" t="s">
        <v>43</v>
      </c>
      <c r="I849" t="s">
        <v>43</v>
      </c>
      <c r="L849" t="s">
        <v>43</v>
      </c>
      <c r="M849" t="s">
        <v>43</v>
      </c>
      <c r="N849" t="s">
        <v>43</v>
      </c>
      <c r="P849" s="1"/>
      <c r="R849" s="317"/>
      <c r="V849" s="317"/>
    </row>
    <row r="850" spans="1:22">
      <c r="A850">
        <v>849</v>
      </c>
      <c r="B850" t="s">
        <v>9075</v>
      </c>
      <c r="C850" t="s">
        <v>9076</v>
      </c>
      <c r="D850" t="s">
        <v>93</v>
      </c>
      <c r="E850" t="s">
        <v>7668</v>
      </c>
      <c r="F850" s="1"/>
      <c r="G850" t="s">
        <v>43</v>
      </c>
      <c r="I850" t="s">
        <v>43</v>
      </c>
      <c r="L850" t="s">
        <v>43</v>
      </c>
      <c r="M850" t="s">
        <v>43</v>
      </c>
      <c r="N850" t="s">
        <v>43</v>
      </c>
      <c r="P850" s="1"/>
      <c r="R850" s="317"/>
      <c r="V850" s="317"/>
    </row>
    <row r="851" spans="1:22">
      <c r="A851">
        <v>850</v>
      </c>
      <c r="B851" t="s">
        <v>9081</v>
      </c>
      <c r="C851" t="s">
        <v>15184</v>
      </c>
      <c r="D851" t="s">
        <v>6574</v>
      </c>
      <c r="E851" t="s">
        <v>7834</v>
      </c>
      <c r="F851" s="1"/>
      <c r="G851" t="s">
        <v>43</v>
      </c>
      <c r="I851" t="s">
        <v>43</v>
      </c>
      <c r="L851" t="s">
        <v>43</v>
      </c>
      <c r="M851" t="s">
        <v>43</v>
      </c>
      <c r="N851" t="s">
        <v>43</v>
      </c>
      <c r="P851" s="1"/>
      <c r="R851" s="317"/>
      <c r="V851" s="317"/>
    </row>
    <row r="852" spans="1:22">
      <c r="A852">
        <v>851</v>
      </c>
      <c r="B852" t="s">
        <v>9086</v>
      </c>
      <c r="C852" t="s">
        <v>15185</v>
      </c>
      <c r="D852" t="s">
        <v>93</v>
      </c>
      <c r="E852" t="s">
        <v>7721</v>
      </c>
      <c r="F852" s="1"/>
      <c r="G852" t="s">
        <v>43</v>
      </c>
      <c r="I852" t="s">
        <v>43</v>
      </c>
      <c r="L852" t="s">
        <v>43</v>
      </c>
      <c r="M852" t="s">
        <v>43</v>
      </c>
      <c r="N852" t="s">
        <v>43</v>
      </c>
      <c r="P852" s="1"/>
      <c r="R852" s="317"/>
      <c r="V852" s="317"/>
    </row>
    <row r="853" spans="1:22">
      <c r="A853">
        <v>852</v>
      </c>
      <c r="B853" t="s">
        <v>9085</v>
      </c>
      <c r="C853" t="s">
        <v>8889</v>
      </c>
      <c r="D853" t="s">
        <v>93</v>
      </c>
      <c r="E853" t="s">
        <v>7800</v>
      </c>
      <c r="F853" s="1"/>
      <c r="G853" t="s">
        <v>43</v>
      </c>
      <c r="I853" t="s">
        <v>43</v>
      </c>
      <c r="L853" t="s">
        <v>43</v>
      </c>
      <c r="M853" t="s">
        <v>43</v>
      </c>
      <c r="N853" t="s">
        <v>43</v>
      </c>
      <c r="P853" s="1"/>
      <c r="R853" s="317"/>
      <c r="V853" s="317"/>
    </row>
    <row r="854" spans="1:22">
      <c r="A854">
        <v>853</v>
      </c>
      <c r="B854" t="s">
        <v>9083</v>
      </c>
      <c r="C854" t="s">
        <v>9084</v>
      </c>
      <c r="D854" t="s">
        <v>93</v>
      </c>
      <c r="E854" t="s">
        <v>7747</v>
      </c>
      <c r="F854" s="1"/>
      <c r="G854" t="s">
        <v>43</v>
      </c>
      <c r="I854" t="s">
        <v>43</v>
      </c>
      <c r="L854" t="s">
        <v>43</v>
      </c>
      <c r="M854" t="s">
        <v>43</v>
      </c>
      <c r="N854" t="s">
        <v>43</v>
      </c>
      <c r="P854" s="1"/>
      <c r="R854" s="317"/>
      <c r="V854" s="317"/>
    </row>
    <row r="855" spans="1:22">
      <c r="A855">
        <v>854</v>
      </c>
      <c r="B855" t="s">
        <v>15186</v>
      </c>
      <c r="C855" t="s">
        <v>15187</v>
      </c>
      <c r="D855" t="s">
        <v>93</v>
      </c>
      <c r="E855" t="s">
        <v>6259</v>
      </c>
      <c r="F855" s="1"/>
      <c r="G855" t="s">
        <v>43</v>
      </c>
      <c r="I855" t="s">
        <v>43</v>
      </c>
      <c r="L855" t="s">
        <v>43</v>
      </c>
      <c r="M855" t="s">
        <v>43</v>
      </c>
      <c r="N855" t="s">
        <v>43</v>
      </c>
      <c r="P855" s="1"/>
      <c r="R855" s="317"/>
      <c r="V855" s="317"/>
    </row>
    <row r="856" spans="1:22">
      <c r="A856">
        <v>855</v>
      </c>
      <c r="B856" t="s">
        <v>8966</v>
      </c>
      <c r="C856" t="s">
        <v>15188</v>
      </c>
      <c r="D856" t="s">
        <v>93</v>
      </c>
      <c r="E856" t="s">
        <v>7883</v>
      </c>
      <c r="F856" s="1"/>
      <c r="G856" t="s">
        <v>43</v>
      </c>
      <c r="I856" t="s">
        <v>43</v>
      </c>
      <c r="L856" t="s">
        <v>43</v>
      </c>
      <c r="M856" t="s">
        <v>43</v>
      </c>
      <c r="N856" t="s">
        <v>43</v>
      </c>
      <c r="P856" s="1"/>
      <c r="R856" s="317"/>
      <c r="V856" s="317"/>
    </row>
    <row r="857" spans="1:22">
      <c r="A857">
        <v>856</v>
      </c>
      <c r="B857" t="s">
        <v>15189</v>
      </c>
      <c r="C857" t="s">
        <v>15190</v>
      </c>
      <c r="D857" t="s">
        <v>93</v>
      </c>
      <c r="E857" t="s">
        <v>9300</v>
      </c>
      <c r="F857" s="1">
        <v>45908</v>
      </c>
      <c r="G857">
        <v>9</v>
      </c>
      <c r="I857" t="s">
        <v>16353</v>
      </c>
      <c r="J857">
        <v>50030365</v>
      </c>
      <c r="K857" t="s">
        <v>6518</v>
      </c>
      <c r="L857">
        <v>12</v>
      </c>
      <c r="M857">
        <v>10</v>
      </c>
      <c r="N857">
        <v>12</v>
      </c>
      <c r="P857" s="1">
        <v>46022</v>
      </c>
      <c r="Q857">
        <v>12</v>
      </c>
      <c r="R857" s="317">
        <v>46430</v>
      </c>
      <c r="S857">
        <v>25.12</v>
      </c>
      <c r="T857">
        <v>12</v>
      </c>
      <c r="U857">
        <v>21</v>
      </c>
      <c r="V857" s="317">
        <v>119780</v>
      </c>
    </row>
    <row r="858" spans="1:22">
      <c r="A858">
        <v>857</v>
      </c>
      <c r="B858" t="s">
        <v>15191</v>
      </c>
      <c r="C858" t="s">
        <v>15192</v>
      </c>
      <c r="D858" t="s">
        <v>93</v>
      </c>
      <c r="E858" t="s">
        <v>8285</v>
      </c>
      <c r="F858" s="1">
        <v>45908</v>
      </c>
      <c r="G858">
        <v>9</v>
      </c>
      <c r="I858" t="s">
        <v>16353</v>
      </c>
      <c r="J858">
        <v>50030371</v>
      </c>
      <c r="K858" t="s">
        <v>6518</v>
      </c>
      <c r="L858">
        <v>12</v>
      </c>
      <c r="M858">
        <v>10</v>
      </c>
      <c r="N858">
        <v>12</v>
      </c>
      <c r="P858" s="1">
        <v>46022</v>
      </c>
      <c r="Q858">
        <v>12</v>
      </c>
      <c r="R858" s="317">
        <v>59010</v>
      </c>
      <c r="S858">
        <v>25.12</v>
      </c>
      <c r="T858">
        <v>12</v>
      </c>
      <c r="U858">
        <v>21</v>
      </c>
      <c r="V858" s="317">
        <v>152260</v>
      </c>
    </row>
    <row r="859" spans="1:22">
      <c r="A859">
        <v>858</v>
      </c>
      <c r="B859" t="s">
        <v>15193</v>
      </c>
      <c r="C859" t="s">
        <v>15194</v>
      </c>
      <c r="D859" t="s">
        <v>93</v>
      </c>
      <c r="E859" t="s">
        <v>7721</v>
      </c>
      <c r="F859" s="1">
        <v>45908</v>
      </c>
      <c r="G859">
        <v>9</v>
      </c>
      <c r="I859" t="s">
        <v>16353</v>
      </c>
      <c r="J859">
        <v>50030461</v>
      </c>
      <c r="K859" t="s">
        <v>6518</v>
      </c>
      <c r="L859" t="s">
        <v>43</v>
      </c>
      <c r="M859">
        <v>10</v>
      </c>
      <c r="N859" t="s">
        <v>43</v>
      </c>
      <c r="P859" s="1"/>
      <c r="R859" s="317"/>
      <c r="V859" s="317"/>
    </row>
    <row r="860" spans="1:22">
      <c r="A860">
        <v>859</v>
      </c>
      <c r="B860" t="s">
        <v>15195</v>
      </c>
      <c r="C860" t="s">
        <v>15196</v>
      </c>
      <c r="D860" t="s">
        <v>93</v>
      </c>
      <c r="E860" t="s">
        <v>7721</v>
      </c>
      <c r="F860" s="1">
        <v>45908</v>
      </c>
      <c r="G860">
        <v>9</v>
      </c>
      <c r="I860" t="s">
        <v>16353</v>
      </c>
      <c r="J860">
        <v>50030471</v>
      </c>
      <c r="K860" t="s">
        <v>6518</v>
      </c>
      <c r="L860">
        <v>12</v>
      </c>
      <c r="M860">
        <v>10</v>
      </c>
      <c r="N860">
        <v>12</v>
      </c>
      <c r="P860" s="1">
        <v>46022</v>
      </c>
      <c r="Q860">
        <v>12</v>
      </c>
      <c r="R860" s="317">
        <v>31810</v>
      </c>
      <c r="S860">
        <v>25.12</v>
      </c>
      <c r="T860">
        <v>12</v>
      </c>
      <c r="U860">
        <v>21</v>
      </c>
      <c r="V860" s="317">
        <v>62945</v>
      </c>
    </row>
    <row r="861" spans="1:22">
      <c r="A861">
        <v>860</v>
      </c>
      <c r="B861" t="s">
        <v>15197</v>
      </c>
      <c r="C861" t="s">
        <v>15198</v>
      </c>
      <c r="D861" t="s">
        <v>93</v>
      </c>
      <c r="E861" t="s">
        <v>7721</v>
      </c>
      <c r="F861" s="1">
        <v>45908</v>
      </c>
      <c r="G861">
        <v>9</v>
      </c>
      <c r="I861" t="s">
        <v>16353</v>
      </c>
      <c r="J861">
        <v>50030486</v>
      </c>
      <c r="K861" t="s">
        <v>6518</v>
      </c>
      <c r="L861">
        <v>12</v>
      </c>
      <c r="M861">
        <v>10</v>
      </c>
      <c r="N861">
        <v>12</v>
      </c>
      <c r="P861" s="1">
        <v>46022</v>
      </c>
      <c r="Q861">
        <v>12</v>
      </c>
      <c r="R861" s="317">
        <v>35550</v>
      </c>
      <c r="S861">
        <v>25.12</v>
      </c>
      <c r="T861">
        <v>12</v>
      </c>
      <c r="U861">
        <v>21</v>
      </c>
      <c r="V861" s="317">
        <v>70426</v>
      </c>
    </row>
    <row r="862" spans="1:22">
      <c r="A862">
        <v>861</v>
      </c>
      <c r="B862" t="s">
        <v>15199</v>
      </c>
      <c r="C862" t="s">
        <v>15200</v>
      </c>
      <c r="D862" t="s">
        <v>93</v>
      </c>
      <c r="E862" t="s">
        <v>7698</v>
      </c>
      <c r="F862" s="1">
        <v>45908</v>
      </c>
      <c r="G862">
        <v>9</v>
      </c>
      <c r="I862" t="s">
        <v>16353</v>
      </c>
      <c r="J862">
        <v>50030492</v>
      </c>
      <c r="K862" t="s">
        <v>267</v>
      </c>
      <c r="L862">
        <v>1</v>
      </c>
      <c r="M862">
        <v>10</v>
      </c>
      <c r="N862">
        <v>1</v>
      </c>
      <c r="P862" s="1">
        <v>46053</v>
      </c>
      <c r="Q862">
        <v>1</v>
      </c>
      <c r="R862" s="317">
        <v>23990</v>
      </c>
      <c r="S862">
        <v>26.1</v>
      </c>
      <c r="T862">
        <v>1</v>
      </c>
      <c r="U862">
        <v>21</v>
      </c>
      <c r="V862" s="317">
        <v>47493</v>
      </c>
    </row>
    <row r="863" spans="1:22">
      <c r="A863">
        <v>862</v>
      </c>
      <c r="B863" t="s">
        <v>15201</v>
      </c>
      <c r="C863" t="s">
        <v>15202</v>
      </c>
      <c r="D863" t="s">
        <v>93</v>
      </c>
      <c r="E863" t="s">
        <v>7721</v>
      </c>
      <c r="F863" s="1">
        <v>45908</v>
      </c>
      <c r="G863">
        <v>9</v>
      </c>
      <c r="I863" t="s">
        <v>16353</v>
      </c>
      <c r="J863">
        <v>50030494</v>
      </c>
      <c r="K863" t="s">
        <v>6518</v>
      </c>
      <c r="L863">
        <v>12</v>
      </c>
      <c r="M863">
        <v>10</v>
      </c>
      <c r="N863">
        <v>12</v>
      </c>
      <c r="P863" s="1">
        <v>46022</v>
      </c>
      <c r="Q863">
        <v>12</v>
      </c>
      <c r="R863" s="317">
        <v>71650</v>
      </c>
      <c r="S863">
        <v>25.12</v>
      </c>
      <c r="T863">
        <v>12</v>
      </c>
      <c r="U863">
        <v>21</v>
      </c>
      <c r="V863" s="317">
        <v>141865</v>
      </c>
    </row>
    <row r="864" spans="1:22">
      <c r="A864">
        <v>863</v>
      </c>
      <c r="B864" t="s">
        <v>15203</v>
      </c>
      <c r="C864" t="s">
        <v>15204</v>
      </c>
      <c r="D864" t="s">
        <v>93</v>
      </c>
      <c r="E864" t="s">
        <v>7800</v>
      </c>
      <c r="F864" s="1">
        <v>45908</v>
      </c>
      <c r="G864">
        <v>9</v>
      </c>
      <c r="I864" t="s">
        <v>16353</v>
      </c>
      <c r="J864">
        <v>50030497</v>
      </c>
      <c r="K864" t="s">
        <v>6518</v>
      </c>
      <c r="L864">
        <v>12</v>
      </c>
      <c r="M864">
        <v>10</v>
      </c>
      <c r="N864">
        <v>12</v>
      </c>
      <c r="P864" s="1">
        <v>46022</v>
      </c>
      <c r="Q864">
        <v>12</v>
      </c>
      <c r="R864" s="317">
        <v>63770</v>
      </c>
      <c r="S864">
        <v>25.12</v>
      </c>
      <c r="T864">
        <v>12</v>
      </c>
      <c r="U864">
        <v>21</v>
      </c>
      <c r="V864" s="317">
        <v>126198</v>
      </c>
    </row>
    <row r="865" spans="1:22">
      <c r="A865">
        <v>864</v>
      </c>
      <c r="B865" t="s">
        <v>15205</v>
      </c>
      <c r="C865" t="s">
        <v>15206</v>
      </c>
      <c r="D865" t="s">
        <v>93</v>
      </c>
      <c r="E865" t="s">
        <v>7800</v>
      </c>
      <c r="F865" s="1">
        <v>45908</v>
      </c>
      <c r="G865">
        <v>9</v>
      </c>
      <c r="I865" t="s">
        <v>16353</v>
      </c>
      <c r="J865">
        <v>50030506</v>
      </c>
      <c r="K865" t="s">
        <v>6518</v>
      </c>
      <c r="L865">
        <v>12</v>
      </c>
      <c r="M865">
        <v>10</v>
      </c>
      <c r="N865">
        <v>12</v>
      </c>
      <c r="P865" s="1">
        <v>46022</v>
      </c>
      <c r="Q865">
        <v>12</v>
      </c>
      <c r="R865" s="317">
        <v>61730</v>
      </c>
      <c r="S865">
        <v>25.12</v>
      </c>
      <c r="T865">
        <v>12</v>
      </c>
      <c r="U865">
        <v>21</v>
      </c>
      <c r="V865" s="317">
        <v>122250</v>
      </c>
    </row>
    <row r="866" spans="1:22">
      <c r="A866">
        <v>865</v>
      </c>
      <c r="B866" t="s">
        <v>15207</v>
      </c>
      <c r="C866" t="s">
        <v>15208</v>
      </c>
      <c r="D866" t="s">
        <v>93</v>
      </c>
      <c r="E866" t="s">
        <v>7721</v>
      </c>
      <c r="F866" s="1">
        <v>45908</v>
      </c>
      <c r="G866">
        <v>9</v>
      </c>
      <c r="I866" t="s">
        <v>16353</v>
      </c>
      <c r="J866">
        <v>50030564</v>
      </c>
      <c r="K866" t="s">
        <v>6518</v>
      </c>
      <c r="L866">
        <v>12</v>
      </c>
      <c r="M866">
        <v>10</v>
      </c>
      <c r="N866">
        <v>12</v>
      </c>
      <c r="P866" s="1">
        <v>46022</v>
      </c>
      <c r="Q866">
        <v>12</v>
      </c>
      <c r="R866" s="317">
        <v>51190</v>
      </c>
      <c r="S866">
        <v>25.12</v>
      </c>
      <c r="T866">
        <v>12</v>
      </c>
      <c r="U866">
        <v>21</v>
      </c>
      <c r="V866" s="317">
        <v>101407</v>
      </c>
    </row>
    <row r="867" spans="1:22">
      <c r="A867">
        <v>866</v>
      </c>
      <c r="B867" t="s">
        <v>15209</v>
      </c>
      <c r="C867" t="s">
        <v>15210</v>
      </c>
      <c r="D867" t="s">
        <v>93</v>
      </c>
      <c r="E867" t="s">
        <v>7721</v>
      </c>
      <c r="F867" s="1">
        <v>45908</v>
      </c>
      <c r="G867">
        <v>9</v>
      </c>
      <c r="I867" t="s">
        <v>16353</v>
      </c>
      <c r="J867">
        <v>50030567</v>
      </c>
      <c r="K867" t="s">
        <v>267</v>
      </c>
      <c r="L867">
        <v>1</v>
      </c>
      <c r="M867">
        <v>10</v>
      </c>
      <c r="N867">
        <v>1</v>
      </c>
      <c r="P867" s="1">
        <v>46053</v>
      </c>
      <c r="Q867">
        <v>1</v>
      </c>
      <c r="R867" s="317">
        <v>56920</v>
      </c>
      <c r="S867">
        <v>26.1</v>
      </c>
      <c r="T867">
        <v>1</v>
      </c>
      <c r="U867">
        <v>21</v>
      </c>
      <c r="V867" s="317">
        <v>111958</v>
      </c>
    </row>
    <row r="868" spans="1:22">
      <c r="A868">
        <v>867</v>
      </c>
      <c r="B868" t="s">
        <v>15211</v>
      </c>
      <c r="C868" t="s">
        <v>15212</v>
      </c>
      <c r="D868" t="s">
        <v>93</v>
      </c>
      <c r="E868" t="s">
        <v>7800</v>
      </c>
      <c r="F868" s="1">
        <v>45908</v>
      </c>
      <c r="G868">
        <v>9</v>
      </c>
      <c r="I868" t="s">
        <v>16353</v>
      </c>
      <c r="J868">
        <v>50030570</v>
      </c>
      <c r="K868" t="s">
        <v>6518</v>
      </c>
      <c r="L868">
        <v>12</v>
      </c>
      <c r="M868">
        <v>10</v>
      </c>
      <c r="N868">
        <v>12</v>
      </c>
      <c r="P868" s="1">
        <v>46022</v>
      </c>
      <c r="Q868">
        <v>12</v>
      </c>
      <c r="R868" s="317">
        <v>40310</v>
      </c>
      <c r="S868">
        <v>25.12</v>
      </c>
      <c r="T868">
        <v>12</v>
      </c>
      <c r="U868">
        <v>21</v>
      </c>
      <c r="V868" s="317">
        <v>79841</v>
      </c>
    </row>
    <row r="869" spans="1:22">
      <c r="A869">
        <v>868</v>
      </c>
      <c r="B869" t="s">
        <v>15213</v>
      </c>
      <c r="C869" t="s">
        <v>15214</v>
      </c>
      <c r="D869" t="s">
        <v>93</v>
      </c>
      <c r="E869" t="s">
        <v>7721</v>
      </c>
      <c r="F869" s="1">
        <v>45908</v>
      </c>
      <c r="G869">
        <v>9</v>
      </c>
      <c r="I869" t="s">
        <v>16353</v>
      </c>
      <c r="J869">
        <v>50030590</v>
      </c>
      <c r="K869" t="s">
        <v>6518</v>
      </c>
      <c r="L869">
        <v>12</v>
      </c>
      <c r="M869">
        <v>10</v>
      </c>
      <c r="N869">
        <v>12</v>
      </c>
      <c r="P869" s="1">
        <v>46022</v>
      </c>
      <c r="Q869">
        <v>12</v>
      </c>
      <c r="R869" s="317">
        <v>132790</v>
      </c>
      <c r="S869">
        <v>25.12</v>
      </c>
      <c r="T869">
        <v>12</v>
      </c>
      <c r="U869">
        <v>21</v>
      </c>
      <c r="V869" s="317">
        <v>263071</v>
      </c>
    </row>
    <row r="870" spans="1:22">
      <c r="A870">
        <v>869</v>
      </c>
      <c r="B870" t="s">
        <v>15215</v>
      </c>
      <c r="C870" t="s">
        <v>15216</v>
      </c>
      <c r="D870" t="s">
        <v>93</v>
      </c>
      <c r="E870" t="s">
        <v>93</v>
      </c>
      <c r="F870" s="1">
        <v>45908</v>
      </c>
      <c r="G870">
        <v>9</v>
      </c>
      <c r="I870" t="s">
        <v>16353</v>
      </c>
      <c r="J870">
        <v>50030592</v>
      </c>
      <c r="K870" t="s">
        <v>267</v>
      </c>
      <c r="L870">
        <v>1</v>
      </c>
      <c r="M870">
        <v>10</v>
      </c>
      <c r="N870">
        <v>1</v>
      </c>
      <c r="P870" s="1">
        <v>46053</v>
      </c>
      <c r="Q870">
        <v>1</v>
      </c>
      <c r="R870" s="317">
        <v>36910</v>
      </c>
      <c r="S870">
        <v>26.1</v>
      </c>
      <c r="T870">
        <v>1</v>
      </c>
      <c r="U870">
        <v>21</v>
      </c>
      <c r="V870" s="317">
        <v>73083</v>
      </c>
    </row>
    <row r="871" spans="1:22">
      <c r="A871">
        <v>870</v>
      </c>
      <c r="B871" t="s">
        <v>15217</v>
      </c>
      <c r="C871" t="s">
        <v>15218</v>
      </c>
      <c r="D871" t="s">
        <v>93</v>
      </c>
      <c r="E871" t="s">
        <v>7883</v>
      </c>
      <c r="F871" s="1">
        <v>45909</v>
      </c>
      <c r="G871">
        <v>9</v>
      </c>
      <c r="I871" t="s">
        <v>16353</v>
      </c>
      <c r="J871">
        <v>50030704</v>
      </c>
      <c r="K871" t="s">
        <v>6518</v>
      </c>
      <c r="L871">
        <v>12</v>
      </c>
      <c r="M871">
        <v>10</v>
      </c>
      <c r="N871">
        <v>12</v>
      </c>
      <c r="P871" s="1">
        <v>46022</v>
      </c>
      <c r="Q871">
        <v>12</v>
      </c>
      <c r="R871" s="317">
        <v>94030</v>
      </c>
      <c r="S871">
        <v>25.12</v>
      </c>
      <c r="T871">
        <v>12</v>
      </c>
      <c r="U871">
        <v>21</v>
      </c>
      <c r="V871" s="317">
        <v>186148</v>
      </c>
    </row>
    <row r="872" spans="1:22">
      <c r="A872">
        <v>871</v>
      </c>
      <c r="B872" t="s">
        <v>15219</v>
      </c>
      <c r="C872" t="s">
        <v>15220</v>
      </c>
      <c r="D872" t="s">
        <v>93</v>
      </c>
      <c r="E872" t="s">
        <v>7690</v>
      </c>
      <c r="F872" s="1">
        <v>45909</v>
      </c>
      <c r="G872">
        <v>9</v>
      </c>
      <c r="I872" t="s">
        <v>16353</v>
      </c>
      <c r="J872">
        <v>50030778</v>
      </c>
      <c r="K872" t="s">
        <v>267</v>
      </c>
      <c r="L872">
        <v>1</v>
      </c>
      <c r="M872">
        <v>10</v>
      </c>
      <c r="N872">
        <v>1</v>
      </c>
      <c r="P872" s="1">
        <v>46053</v>
      </c>
      <c r="Q872">
        <v>1</v>
      </c>
      <c r="R872" s="317">
        <v>79070</v>
      </c>
      <c r="S872">
        <v>26.1</v>
      </c>
      <c r="T872">
        <v>1</v>
      </c>
      <c r="U872">
        <v>21</v>
      </c>
      <c r="V872" s="317">
        <v>156688</v>
      </c>
    </row>
    <row r="873" spans="1:22">
      <c r="A873">
        <v>872</v>
      </c>
      <c r="B873" t="s">
        <v>15221</v>
      </c>
      <c r="C873" t="s">
        <v>15222</v>
      </c>
      <c r="D873" t="s">
        <v>93</v>
      </c>
      <c r="E873" t="s">
        <v>7769</v>
      </c>
      <c r="F873" s="1">
        <v>45909</v>
      </c>
      <c r="G873">
        <v>9</v>
      </c>
      <c r="I873" t="s">
        <v>16353</v>
      </c>
      <c r="J873">
        <v>50030779</v>
      </c>
      <c r="K873" t="s">
        <v>267</v>
      </c>
      <c r="L873">
        <v>1</v>
      </c>
      <c r="M873">
        <v>10</v>
      </c>
      <c r="N873">
        <v>1</v>
      </c>
      <c r="P873" s="1">
        <v>46053</v>
      </c>
      <c r="Q873">
        <v>1</v>
      </c>
      <c r="R873" s="317">
        <v>112650</v>
      </c>
      <c r="S873">
        <v>26.1</v>
      </c>
      <c r="T873">
        <v>1</v>
      </c>
      <c r="U873">
        <v>21</v>
      </c>
      <c r="V873" s="317">
        <v>183436</v>
      </c>
    </row>
    <row r="874" spans="1:22">
      <c r="A874">
        <v>873</v>
      </c>
      <c r="B874" t="s">
        <v>15223</v>
      </c>
      <c r="C874" t="s">
        <v>15224</v>
      </c>
      <c r="D874" t="s">
        <v>93</v>
      </c>
      <c r="E874" t="s">
        <v>7668</v>
      </c>
      <c r="F874" s="1">
        <v>45909</v>
      </c>
      <c r="G874">
        <v>9</v>
      </c>
      <c r="I874" t="s">
        <v>16353</v>
      </c>
      <c r="J874">
        <v>50030785</v>
      </c>
      <c r="K874" t="s">
        <v>267</v>
      </c>
      <c r="L874">
        <v>12</v>
      </c>
      <c r="M874">
        <v>10</v>
      </c>
      <c r="N874">
        <v>12</v>
      </c>
      <c r="P874" s="1">
        <v>46022</v>
      </c>
      <c r="Q874">
        <v>12</v>
      </c>
      <c r="R874" s="317">
        <v>52220</v>
      </c>
      <c r="S874">
        <v>25.12</v>
      </c>
      <c r="T874">
        <v>12</v>
      </c>
      <c r="U874">
        <v>21</v>
      </c>
      <c r="V874" s="317">
        <v>103458</v>
      </c>
    </row>
    <row r="875" spans="1:22">
      <c r="A875">
        <v>874</v>
      </c>
      <c r="B875" t="s">
        <v>15225</v>
      </c>
      <c r="C875" t="s">
        <v>15058</v>
      </c>
      <c r="D875" t="s">
        <v>93</v>
      </c>
      <c r="E875" t="s">
        <v>7769</v>
      </c>
      <c r="F875" s="1">
        <v>45909</v>
      </c>
      <c r="G875">
        <v>9</v>
      </c>
      <c r="I875" t="s">
        <v>16353</v>
      </c>
      <c r="J875">
        <v>50030786</v>
      </c>
      <c r="K875" t="s">
        <v>6518</v>
      </c>
      <c r="L875">
        <v>12</v>
      </c>
      <c r="M875">
        <v>10</v>
      </c>
      <c r="N875">
        <v>12</v>
      </c>
      <c r="P875" s="1">
        <v>46022</v>
      </c>
      <c r="Q875">
        <v>12</v>
      </c>
      <c r="R875" s="317">
        <v>41000</v>
      </c>
      <c r="S875">
        <v>25.12</v>
      </c>
      <c r="T875">
        <v>12</v>
      </c>
      <c r="U875">
        <v>21</v>
      </c>
      <c r="V875" s="317">
        <v>81170</v>
      </c>
    </row>
    <row r="876" spans="1:22">
      <c r="A876">
        <v>875</v>
      </c>
      <c r="B876" t="s">
        <v>15226</v>
      </c>
      <c r="C876" t="s">
        <v>15227</v>
      </c>
      <c r="D876" t="s">
        <v>93</v>
      </c>
      <c r="E876" t="s">
        <v>7690</v>
      </c>
      <c r="F876" s="1">
        <v>45909</v>
      </c>
      <c r="G876">
        <v>9</v>
      </c>
      <c r="I876" t="s">
        <v>16353</v>
      </c>
      <c r="J876">
        <v>50030787</v>
      </c>
      <c r="K876" t="s">
        <v>6518</v>
      </c>
      <c r="L876">
        <v>1</v>
      </c>
      <c r="M876">
        <v>10</v>
      </c>
      <c r="N876">
        <v>1</v>
      </c>
      <c r="P876" s="1">
        <v>46053</v>
      </c>
      <c r="Q876">
        <v>1</v>
      </c>
      <c r="R876" s="317">
        <v>57010</v>
      </c>
      <c r="S876">
        <v>26.1</v>
      </c>
      <c r="T876">
        <v>1</v>
      </c>
      <c r="U876">
        <v>21</v>
      </c>
      <c r="V876" s="317">
        <v>112973</v>
      </c>
    </row>
    <row r="877" spans="1:22">
      <c r="A877">
        <v>876</v>
      </c>
      <c r="B877" t="s">
        <v>15228</v>
      </c>
      <c r="C877" t="s">
        <v>15229</v>
      </c>
      <c r="D877" t="s">
        <v>93</v>
      </c>
      <c r="E877" t="s">
        <v>7690</v>
      </c>
      <c r="F877" s="1">
        <v>45909</v>
      </c>
      <c r="G877">
        <v>9</v>
      </c>
      <c r="I877" t="s">
        <v>16353</v>
      </c>
      <c r="J877">
        <v>50030789</v>
      </c>
      <c r="K877" t="s">
        <v>6518</v>
      </c>
      <c r="L877">
        <v>1</v>
      </c>
      <c r="M877">
        <v>10</v>
      </c>
      <c r="N877">
        <v>1</v>
      </c>
      <c r="P877" s="1">
        <v>46053</v>
      </c>
      <c r="Q877">
        <v>1</v>
      </c>
      <c r="R877" s="317">
        <v>100830</v>
      </c>
      <c r="S877">
        <v>26.1</v>
      </c>
      <c r="T877">
        <v>1</v>
      </c>
      <c r="U877">
        <v>21</v>
      </c>
      <c r="V877" s="317">
        <v>199741</v>
      </c>
    </row>
    <row r="878" spans="1:22">
      <c r="A878">
        <v>877</v>
      </c>
      <c r="B878" t="s">
        <v>15230</v>
      </c>
      <c r="C878" t="s">
        <v>15231</v>
      </c>
      <c r="D878" t="s">
        <v>93</v>
      </c>
      <c r="E878" t="s">
        <v>7704</v>
      </c>
      <c r="F878" s="1">
        <v>45909</v>
      </c>
      <c r="G878">
        <v>9</v>
      </c>
      <c r="I878" t="s">
        <v>16353</v>
      </c>
      <c r="J878">
        <v>50030791</v>
      </c>
      <c r="K878" t="s">
        <v>267</v>
      </c>
      <c r="L878">
        <v>12</v>
      </c>
      <c r="M878">
        <v>10</v>
      </c>
      <c r="N878">
        <v>12</v>
      </c>
      <c r="P878" s="1">
        <v>46022</v>
      </c>
      <c r="Q878">
        <v>12</v>
      </c>
      <c r="R878" s="317">
        <v>57990</v>
      </c>
      <c r="S878">
        <v>25.12</v>
      </c>
      <c r="T878">
        <v>12</v>
      </c>
      <c r="U878">
        <v>21</v>
      </c>
      <c r="V878" s="317">
        <v>114847</v>
      </c>
    </row>
    <row r="879" spans="1:22">
      <c r="A879">
        <v>878</v>
      </c>
      <c r="B879" t="s">
        <v>15232</v>
      </c>
      <c r="C879" t="s">
        <v>15233</v>
      </c>
      <c r="D879" t="s">
        <v>93</v>
      </c>
      <c r="E879" t="s">
        <v>7747</v>
      </c>
      <c r="F879" s="1">
        <v>45909</v>
      </c>
      <c r="G879">
        <v>9</v>
      </c>
      <c r="I879" t="s">
        <v>16353</v>
      </c>
      <c r="J879">
        <v>50030794</v>
      </c>
      <c r="K879" t="s">
        <v>6518</v>
      </c>
      <c r="L879">
        <v>1</v>
      </c>
      <c r="M879">
        <v>10</v>
      </c>
      <c r="N879">
        <v>1</v>
      </c>
      <c r="P879" s="1">
        <v>46053</v>
      </c>
      <c r="Q879">
        <v>1</v>
      </c>
      <c r="R879" s="317">
        <v>39630</v>
      </c>
      <c r="S879">
        <v>26.1</v>
      </c>
      <c r="T879">
        <v>1</v>
      </c>
      <c r="U879">
        <v>21</v>
      </c>
      <c r="V879" s="317">
        <v>78398</v>
      </c>
    </row>
    <row r="880" spans="1:22">
      <c r="A880">
        <v>879</v>
      </c>
      <c r="B880" t="s">
        <v>15234</v>
      </c>
      <c r="C880" t="s">
        <v>15235</v>
      </c>
      <c r="D880" t="s">
        <v>93</v>
      </c>
      <c r="E880" t="s">
        <v>7668</v>
      </c>
      <c r="F880" s="1">
        <v>45909</v>
      </c>
      <c r="G880">
        <v>9</v>
      </c>
      <c r="I880" t="s">
        <v>16353</v>
      </c>
      <c r="J880">
        <v>50030795</v>
      </c>
      <c r="K880" t="s">
        <v>6518</v>
      </c>
      <c r="L880">
        <v>1</v>
      </c>
      <c r="M880">
        <v>10</v>
      </c>
      <c r="N880">
        <v>1</v>
      </c>
      <c r="P880" s="1">
        <v>46053</v>
      </c>
      <c r="Q880">
        <v>1</v>
      </c>
      <c r="R880" s="317">
        <v>46430</v>
      </c>
      <c r="S880">
        <v>26.1</v>
      </c>
      <c r="T880">
        <v>1</v>
      </c>
      <c r="U880">
        <v>21</v>
      </c>
      <c r="V880" s="317">
        <v>91991</v>
      </c>
    </row>
    <row r="881" spans="1:22">
      <c r="A881">
        <v>880</v>
      </c>
      <c r="B881" t="s">
        <v>15236</v>
      </c>
      <c r="C881" t="s">
        <v>15237</v>
      </c>
      <c r="D881" t="s">
        <v>93</v>
      </c>
      <c r="E881" t="s">
        <v>7677</v>
      </c>
      <c r="F881" s="1">
        <v>45909</v>
      </c>
      <c r="G881">
        <v>9</v>
      </c>
      <c r="I881" t="s">
        <v>16353</v>
      </c>
      <c r="J881">
        <v>50030797</v>
      </c>
      <c r="K881" t="s">
        <v>267</v>
      </c>
      <c r="L881">
        <v>12</v>
      </c>
      <c r="M881">
        <v>10</v>
      </c>
      <c r="N881">
        <v>12</v>
      </c>
      <c r="P881" s="1">
        <v>46022</v>
      </c>
      <c r="Q881">
        <v>12</v>
      </c>
      <c r="R881" s="317">
        <v>63860</v>
      </c>
      <c r="S881">
        <v>25.12</v>
      </c>
      <c r="T881">
        <v>12</v>
      </c>
      <c r="U881">
        <v>21</v>
      </c>
      <c r="V881" s="317">
        <v>126390</v>
      </c>
    </row>
    <row r="882" spans="1:22">
      <c r="A882">
        <v>881</v>
      </c>
      <c r="B882" t="s">
        <v>15238</v>
      </c>
      <c r="C882" t="s">
        <v>15239</v>
      </c>
      <c r="D882" t="s">
        <v>93</v>
      </c>
      <c r="E882" t="s">
        <v>7704</v>
      </c>
      <c r="F882" s="1">
        <v>45909</v>
      </c>
      <c r="G882">
        <v>9</v>
      </c>
      <c r="I882" t="s">
        <v>16353</v>
      </c>
      <c r="J882">
        <v>50030800</v>
      </c>
      <c r="K882" t="s">
        <v>6518</v>
      </c>
      <c r="L882">
        <v>1</v>
      </c>
      <c r="M882">
        <v>10</v>
      </c>
      <c r="N882">
        <v>1</v>
      </c>
      <c r="P882" s="1">
        <v>46053</v>
      </c>
      <c r="Q882">
        <v>1</v>
      </c>
      <c r="R882" s="317">
        <v>40650</v>
      </c>
      <c r="S882">
        <v>26.1</v>
      </c>
      <c r="T882">
        <v>1</v>
      </c>
      <c r="U882">
        <v>21</v>
      </c>
      <c r="V882" s="317">
        <v>80487</v>
      </c>
    </row>
    <row r="883" spans="1:22">
      <c r="A883">
        <v>882</v>
      </c>
      <c r="B883" t="s">
        <v>15240</v>
      </c>
      <c r="C883" t="s">
        <v>15241</v>
      </c>
      <c r="D883" t="s">
        <v>93</v>
      </c>
      <c r="E883" t="s">
        <v>7677</v>
      </c>
      <c r="F883" s="1">
        <v>45909</v>
      </c>
      <c r="G883">
        <v>9</v>
      </c>
      <c r="I883" t="s">
        <v>16353</v>
      </c>
      <c r="J883">
        <v>50030804</v>
      </c>
      <c r="K883" t="s">
        <v>6518</v>
      </c>
      <c r="L883">
        <v>1</v>
      </c>
      <c r="M883">
        <v>10</v>
      </c>
      <c r="N883">
        <v>1</v>
      </c>
      <c r="P883" s="1">
        <v>46053</v>
      </c>
      <c r="Q883">
        <v>1</v>
      </c>
      <c r="R883" s="317">
        <v>40390</v>
      </c>
      <c r="S883">
        <v>26.1</v>
      </c>
      <c r="T883">
        <v>1</v>
      </c>
      <c r="U883">
        <v>21</v>
      </c>
      <c r="V883" s="317">
        <v>79965</v>
      </c>
    </row>
    <row r="884" spans="1:22">
      <c r="A884">
        <v>883</v>
      </c>
      <c r="B884" t="s">
        <v>15242</v>
      </c>
      <c r="C884" t="s">
        <v>15243</v>
      </c>
      <c r="D884" t="s">
        <v>93</v>
      </c>
      <c r="E884" t="s">
        <v>7668</v>
      </c>
      <c r="F884" s="1">
        <v>45909</v>
      </c>
      <c r="G884">
        <v>9</v>
      </c>
      <c r="I884" t="s">
        <v>16353</v>
      </c>
      <c r="J884">
        <v>50030807</v>
      </c>
      <c r="K884" t="s">
        <v>15392</v>
      </c>
      <c r="L884" t="s">
        <v>43</v>
      </c>
      <c r="M884">
        <v>12</v>
      </c>
      <c r="N884" t="s">
        <v>43</v>
      </c>
      <c r="P884" s="1"/>
      <c r="R884" s="317"/>
      <c r="V884" s="317"/>
    </row>
    <row r="885" spans="1:22">
      <c r="A885">
        <v>884</v>
      </c>
      <c r="B885" t="s">
        <v>8311</v>
      </c>
      <c r="C885" t="s">
        <v>8312</v>
      </c>
      <c r="D885" t="s">
        <v>93</v>
      </c>
      <c r="E885" t="s">
        <v>7769</v>
      </c>
      <c r="F885" s="1">
        <v>45909</v>
      </c>
      <c r="G885">
        <v>9</v>
      </c>
      <c r="I885" t="s">
        <v>16353</v>
      </c>
      <c r="J885">
        <v>50030810</v>
      </c>
      <c r="K885" t="s">
        <v>267</v>
      </c>
      <c r="L885">
        <v>12</v>
      </c>
      <c r="M885">
        <v>10</v>
      </c>
      <c r="N885">
        <v>12</v>
      </c>
      <c r="P885" s="1">
        <v>46022</v>
      </c>
      <c r="Q885">
        <v>12</v>
      </c>
      <c r="R885" s="317">
        <v>43030</v>
      </c>
      <c r="S885">
        <v>25.12</v>
      </c>
      <c r="T885">
        <v>12</v>
      </c>
      <c r="U885">
        <v>21</v>
      </c>
      <c r="V885" s="317">
        <v>85233</v>
      </c>
    </row>
    <row r="886" spans="1:22">
      <c r="A886">
        <v>885</v>
      </c>
      <c r="B886" t="s">
        <v>15244</v>
      </c>
      <c r="C886" t="s">
        <v>15245</v>
      </c>
      <c r="D886" t="s">
        <v>93</v>
      </c>
      <c r="E886" t="s">
        <v>8069</v>
      </c>
      <c r="F886" s="1">
        <v>45909</v>
      </c>
      <c r="G886">
        <v>9</v>
      </c>
      <c r="I886" t="s">
        <v>16353</v>
      </c>
      <c r="J886">
        <v>50030812</v>
      </c>
      <c r="K886" t="s">
        <v>267</v>
      </c>
      <c r="L886">
        <v>12</v>
      </c>
      <c r="M886">
        <v>10</v>
      </c>
      <c r="N886">
        <v>12</v>
      </c>
      <c r="P886" s="1">
        <v>46022</v>
      </c>
      <c r="Q886">
        <v>12</v>
      </c>
      <c r="R886" s="317">
        <v>111030</v>
      </c>
      <c r="S886">
        <v>25.12</v>
      </c>
      <c r="T886">
        <v>12</v>
      </c>
      <c r="U886">
        <v>21</v>
      </c>
      <c r="V886" s="317">
        <v>219786</v>
      </c>
    </row>
    <row r="887" spans="1:22">
      <c r="A887">
        <v>886</v>
      </c>
      <c r="B887" t="s">
        <v>15246</v>
      </c>
      <c r="C887" t="s">
        <v>15247</v>
      </c>
      <c r="D887" t="s">
        <v>93</v>
      </c>
      <c r="E887" t="s">
        <v>7668</v>
      </c>
      <c r="F887" s="1">
        <v>45909</v>
      </c>
      <c r="G887">
        <v>9</v>
      </c>
      <c r="I887" t="s">
        <v>16353</v>
      </c>
      <c r="J887">
        <v>50030838</v>
      </c>
      <c r="K887" t="s">
        <v>6518</v>
      </c>
      <c r="L887">
        <v>12</v>
      </c>
      <c r="M887">
        <v>10</v>
      </c>
      <c r="N887">
        <v>12</v>
      </c>
      <c r="P887" s="1">
        <v>46022</v>
      </c>
      <c r="Q887">
        <v>12</v>
      </c>
      <c r="R887" s="317">
        <v>32830</v>
      </c>
      <c r="S887">
        <v>25.12</v>
      </c>
      <c r="T887">
        <v>12</v>
      </c>
      <c r="U887">
        <v>21</v>
      </c>
      <c r="V887" s="317">
        <v>64957</v>
      </c>
    </row>
    <row r="888" spans="1:22">
      <c r="A888">
        <v>887</v>
      </c>
      <c r="B888" t="s">
        <v>15248</v>
      </c>
      <c r="C888" t="s">
        <v>15249</v>
      </c>
      <c r="D888" t="s">
        <v>93</v>
      </c>
      <c r="E888" t="s">
        <v>7690</v>
      </c>
      <c r="F888" s="1">
        <v>45909</v>
      </c>
      <c r="G888">
        <v>9</v>
      </c>
      <c r="I888" t="s">
        <v>16353</v>
      </c>
      <c r="J888">
        <v>50030840</v>
      </c>
      <c r="K888" t="s">
        <v>6518</v>
      </c>
      <c r="L888">
        <v>1</v>
      </c>
      <c r="M888">
        <v>10</v>
      </c>
      <c r="N888">
        <v>1</v>
      </c>
      <c r="P888" s="1">
        <v>46053</v>
      </c>
      <c r="Q888">
        <v>1</v>
      </c>
      <c r="R888" s="317">
        <v>20930</v>
      </c>
      <c r="S888">
        <v>26.1</v>
      </c>
      <c r="T888">
        <v>1</v>
      </c>
      <c r="U888">
        <v>21</v>
      </c>
      <c r="V888" s="317">
        <v>41457</v>
      </c>
    </row>
    <row r="889" spans="1:22">
      <c r="A889">
        <v>888</v>
      </c>
      <c r="B889" t="s">
        <v>15250</v>
      </c>
      <c r="C889" t="s">
        <v>15251</v>
      </c>
      <c r="D889" t="s">
        <v>93</v>
      </c>
      <c r="E889" t="s">
        <v>7769</v>
      </c>
      <c r="F889" s="1">
        <v>45909</v>
      </c>
      <c r="G889">
        <v>9</v>
      </c>
      <c r="I889" t="s">
        <v>16353</v>
      </c>
      <c r="J889">
        <v>50030842</v>
      </c>
      <c r="K889" t="s">
        <v>267</v>
      </c>
      <c r="L889">
        <v>11</v>
      </c>
      <c r="M889">
        <v>10</v>
      </c>
      <c r="N889">
        <v>11</v>
      </c>
      <c r="P889" s="1">
        <v>45991</v>
      </c>
      <c r="Q889">
        <v>11</v>
      </c>
      <c r="R889" s="317">
        <v>27730</v>
      </c>
      <c r="S889">
        <v>25.11</v>
      </c>
      <c r="T889">
        <v>11</v>
      </c>
      <c r="U889">
        <v>21</v>
      </c>
      <c r="V889" s="317">
        <v>54897</v>
      </c>
    </row>
    <row r="890" spans="1:22">
      <c r="A890">
        <v>889</v>
      </c>
      <c r="B890" t="s">
        <v>15252</v>
      </c>
      <c r="C890" t="s">
        <v>15253</v>
      </c>
      <c r="D890" t="s">
        <v>93</v>
      </c>
      <c r="E890" t="s">
        <v>7704</v>
      </c>
      <c r="F890" s="1">
        <v>45909</v>
      </c>
      <c r="G890">
        <v>9</v>
      </c>
      <c r="I890" t="s">
        <v>16353</v>
      </c>
      <c r="J890">
        <v>50030843</v>
      </c>
      <c r="K890" t="s">
        <v>267</v>
      </c>
      <c r="L890">
        <v>12</v>
      </c>
      <c r="M890">
        <v>10</v>
      </c>
      <c r="N890">
        <v>12</v>
      </c>
      <c r="P890" s="1">
        <v>46022</v>
      </c>
      <c r="Q890">
        <v>12</v>
      </c>
      <c r="R890" s="317">
        <v>38270</v>
      </c>
      <c r="S890">
        <v>25.12</v>
      </c>
      <c r="T890">
        <v>12</v>
      </c>
      <c r="U890">
        <v>21</v>
      </c>
      <c r="V890" s="317">
        <v>75817</v>
      </c>
    </row>
    <row r="891" spans="1:22">
      <c r="A891">
        <v>890</v>
      </c>
      <c r="B891" t="s">
        <v>15254</v>
      </c>
      <c r="C891" t="s">
        <v>15019</v>
      </c>
      <c r="D891" t="s">
        <v>93</v>
      </c>
      <c r="E891" t="s">
        <v>7704</v>
      </c>
      <c r="F891" s="1">
        <v>45909</v>
      </c>
      <c r="G891">
        <v>9</v>
      </c>
      <c r="I891" t="s">
        <v>16353</v>
      </c>
      <c r="J891">
        <v>50030844</v>
      </c>
      <c r="K891" t="s">
        <v>267</v>
      </c>
      <c r="L891">
        <v>12</v>
      </c>
      <c r="M891">
        <v>10</v>
      </c>
      <c r="N891">
        <v>12</v>
      </c>
      <c r="P891" s="1">
        <v>46022</v>
      </c>
      <c r="Q891">
        <v>12</v>
      </c>
      <c r="R891" s="317">
        <v>32150</v>
      </c>
      <c r="S891">
        <v>25.12</v>
      </c>
      <c r="T891">
        <v>12</v>
      </c>
      <c r="U891">
        <v>21</v>
      </c>
      <c r="V891" s="317">
        <v>63667</v>
      </c>
    </row>
    <row r="892" spans="1:22">
      <c r="A892">
        <v>891</v>
      </c>
      <c r="B892" t="s">
        <v>15255</v>
      </c>
      <c r="C892" t="s">
        <v>15256</v>
      </c>
      <c r="D892" t="s">
        <v>93</v>
      </c>
      <c r="E892" t="s">
        <v>7677</v>
      </c>
      <c r="F892" s="1">
        <v>45909</v>
      </c>
      <c r="G892">
        <v>9</v>
      </c>
      <c r="I892" t="s">
        <v>16353</v>
      </c>
      <c r="J892">
        <v>50030848</v>
      </c>
      <c r="K892" t="s">
        <v>267</v>
      </c>
      <c r="L892">
        <v>1</v>
      </c>
      <c r="M892">
        <v>10</v>
      </c>
      <c r="N892">
        <v>1</v>
      </c>
      <c r="P892" s="1">
        <v>46053</v>
      </c>
      <c r="Q892">
        <v>1</v>
      </c>
      <c r="R892" s="317">
        <v>28750</v>
      </c>
      <c r="S892">
        <v>26.1</v>
      </c>
      <c r="T892">
        <v>1</v>
      </c>
      <c r="U892">
        <v>21</v>
      </c>
      <c r="V892" s="317">
        <v>56909</v>
      </c>
    </row>
    <row r="893" spans="1:22">
      <c r="A893">
        <v>892</v>
      </c>
      <c r="B893" t="s">
        <v>15257</v>
      </c>
      <c r="C893" t="s">
        <v>15258</v>
      </c>
      <c r="D893" t="s">
        <v>93</v>
      </c>
      <c r="E893" t="s">
        <v>7690</v>
      </c>
      <c r="F893" s="1">
        <v>45909</v>
      </c>
      <c r="G893">
        <v>9</v>
      </c>
      <c r="I893" t="s">
        <v>16353</v>
      </c>
      <c r="J893">
        <v>50030857</v>
      </c>
      <c r="K893" t="s">
        <v>267</v>
      </c>
      <c r="L893">
        <v>1</v>
      </c>
      <c r="M893">
        <v>10</v>
      </c>
      <c r="N893">
        <v>1</v>
      </c>
      <c r="P893" s="1">
        <v>46053</v>
      </c>
      <c r="Q893">
        <v>1</v>
      </c>
      <c r="R893" s="317">
        <v>70570</v>
      </c>
      <c r="S893">
        <v>26.1</v>
      </c>
      <c r="T893">
        <v>1</v>
      </c>
      <c r="U893">
        <v>21</v>
      </c>
      <c r="V893" s="317">
        <v>139792</v>
      </c>
    </row>
    <row r="894" spans="1:22">
      <c r="A894">
        <v>893</v>
      </c>
      <c r="B894" t="s">
        <v>15259</v>
      </c>
      <c r="C894" t="s">
        <v>15260</v>
      </c>
      <c r="D894" t="s">
        <v>93</v>
      </c>
      <c r="E894" t="s">
        <v>7668</v>
      </c>
      <c r="F894" s="1">
        <v>45909</v>
      </c>
      <c r="G894">
        <v>9</v>
      </c>
      <c r="I894" t="s">
        <v>16353</v>
      </c>
      <c r="J894">
        <v>50030863</v>
      </c>
      <c r="K894" t="s">
        <v>6518</v>
      </c>
      <c r="L894">
        <v>1</v>
      </c>
      <c r="M894">
        <v>10</v>
      </c>
      <c r="N894">
        <v>1</v>
      </c>
      <c r="P894" s="1">
        <v>46053</v>
      </c>
      <c r="Q894">
        <v>1</v>
      </c>
      <c r="R894" s="317">
        <v>35210</v>
      </c>
      <c r="S894">
        <v>26.1</v>
      </c>
      <c r="T894">
        <v>1</v>
      </c>
      <c r="U894">
        <v>21</v>
      </c>
      <c r="V894" s="317">
        <v>69704</v>
      </c>
    </row>
    <row r="895" spans="1:22">
      <c r="A895">
        <v>894</v>
      </c>
      <c r="B895" t="s">
        <v>15261</v>
      </c>
      <c r="C895" t="s">
        <v>15262</v>
      </c>
      <c r="D895" t="s">
        <v>93</v>
      </c>
      <c r="E895" t="s">
        <v>7769</v>
      </c>
      <c r="F895" s="1">
        <v>45909</v>
      </c>
      <c r="G895">
        <v>9</v>
      </c>
      <c r="I895" t="s">
        <v>16353</v>
      </c>
      <c r="J895">
        <v>50030864</v>
      </c>
      <c r="K895" t="s">
        <v>6518</v>
      </c>
      <c r="L895">
        <v>1</v>
      </c>
      <c r="M895">
        <v>10</v>
      </c>
      <c r="N895">
        <v>1</v>
      </c>
      <c r="P895" s="1">
        <v>46053</v>
      </c>
      <c r="Q895">
        <v>1</v>
      </c>
      <c r="R895" s="317">
        <v>91650</v>
      </c>
      <c r="S895">
        <v>26.1</v>
      </c>
      <c r="T895">
        <v>1</v>
      </c>
      <c r="U895">
        <v>21</v>
      </c>
      <c r="V895" s="317">
        <v>181555</v>
      </c>
    </row>
    <row r="896" spans="1:22">
      <c r="A896">
        <v>895</v>
      </c>
      <c r="B896" t="s">
        <v>9089</v>
      </c>
      <c r="C896" t="s">
        <v>15263</v>
      </c>
      <c r="D896" t="s">
        <v>93</v>
      </c>
      <c r="E896" t="s">
        <v>7769</v>
      </c>
      <c r="F896" s="1"/>
      <c r="G896" t="s">
        <v>43</v>
      </c>
      <c r="I896" t="s">
        <v>43</v>
      </c>
      <c r="L896" t="s">
        <v>43</v>
      </c>
      <c r="M896" t="s">
        <v>43</v>
      </c>
      <c r="N896" t="s">
        <v>43</v>
      </c>
      <c r="P896" s="1"/>
      <c r="R896" s="317"/>
      <c r="V896" s="317"/>
    </row>
    <row r="897" spans="1:22">
      <c r="A897">
        <v>896</v>
      </c>
      <c r="B897" t="s">
        <v>15264</v>
      </c>
      <c r="C897" t="s">
        <v>15265</v>
      </c>
      <c r="D897" t="s">
        <v>93</v>
      </c>
      <c r="E897" t="s">
        <v>7677</v>
      </c>
      <c r="F897" s="1"/>
      <c r="G897" t="s">
        <v>43</v>
      </c>
      <c r="I897" t="s">
        <v>43</v>
      </c>
      <c r="L897" t="s">
        <v>43</v>
      </c>
      <c r="M897" t="s">
        <v>43</v>
      </c>
      <c r="N897" t="s">
        <v>43</v>
      </c>
      <c r="P897" s="1"/>
      <c r="R897" s="317"/>
      <c r="V897" s="317"/>
    </row>
    <row r="898" spans="1:22">
      <c r="A898">
        <v>897</v>
      </c>
      <c r="B898" t="s">
        <v>7993</v>
      </c>
      <c r="C898" t="s">
        <v>15266</v>
      </c>
      <c r="D898" t="s">
        <v>93</v>
      </c>
      <c r="E898" t="s">
        <v>7677</v>
      </c>
      <c r="F898" s="1"/>
      <c r="G898" t="s">
        <v>43</v>
      </c>
      <c r="I898" t="s">
        <v>43</v>
      </c>
      <c r="L898" t="s">
        <v>43</v>
      </c>
      <c r="M898" t="s">
        <v>43</v>
      </c>
      <c r="N898" t="s">
        <v>43</v>
      </c>
      <c r="P898" s="1"/>
      <c r="R898" s="317"/>
      <c r="V898" s="317"/>
    </row>
    <row r="899" spans="1:22">
      <c r="A899">
        <v>898</v>
      </c>
      <c r="B899" t="s">
        <v>9093</v>
      </c>
      <c r="C899" t="s">
        <v>9094</v>
      </c>
      <c r="D899" t="s">
        <v>93</v>
      </c>
      <c r="E899" t="s">
        <v>7800</v>
      </c>
      <c r="F899" s="1"/>
      <c r="G899" t="s">
        <v>43</v>
      </c>
      <c r="I899" t="s">
        <v>43</v>
      </c>
      <c r="L899" t="s">
        <v>43</v>
      </c>
      <c r="M899" t="s">
        <v>43</v>
      </c>
      <c r="N899" t="s">
        <v>43</v>
      </c>
      <c r="P899" s="1"/>
      <c r="R899" s="317"/>
      <c r="V899" s="317"/>
    </row>
    <row r="900" spans="1:22">
      <c r="A900">
        <v>899</v>
      </c>
      <c r="B900" t="s">
        <v>9095</v>
      </c>
      <c r="C900" t="s">
        <v>15267</v>
      </c>
      <c r="D900" t="s">
        <v>93</v>
      </c>
      <c r="E900" t="s">
        <v>7704</v>
      </c>
      <c r="F900" s="1"/>
      <c r="G900" t="s">
        <v>43</v>
      </c>
      <c r="I900" t="s">
        <v>43</v>
      </c>
      <c r="L900" t="s">
        <v>43</v>
      </c>
      <c r="M900" t="s">
        <v>43</v>
      </c>
      <c r="N900" t="s">
        <v>43</v>
      </c>
      <c r="P900" s="1"/>
      <c r="R900" s="317"/>
      <c r="V900" s="317"/>
    </row>
    <row r="901" spans="1:22">
      <c r="A901">
        <v>900</v>
      </c>
      <c r="B901" t="s">
        <v>9097</v>
      </c>
      <c r="C901" t="s">
        <v>9098</v>
      </c>
      <c r="D901" t="s">
        <v>93</v>
      </c>
      <c r="E901" t="s">
        <v>7690</v>
      </c>
      <c r="F901" s="1"/>
      <c r="G901" t="s">
        <v>43</v>
      </c>
      <c r="I901" t="s">
        <v>43</v>
      </c>
      <c r="L901" t="s">
        <v>43</v>
      </c>
      <c r="M901" t="s">
        <v>43</v>
      </c>
      <c r="N901" t="s">
        <v>43</v>
      </c>
      <c r="P901" s="1"/>
      <c r="R901" s="317"/>
      <c r="V901" s="317"/>
    </row>
    <row r="902" spans="1:22">
      <c r="A902">
        <v>901</v>
      </c>
      <c r="B902" t="s">
        <v>9101</v>
      </c>
      <c r="C902" t="s">
        <v>9102</v>
      </c>
      <c r="D902" t="s">
        <v>93</v>
      </c>
      <c r="E902" t="s">
        <v>7690</v>
      </c>
      <c r="F902" s="1"/>
      <c r="G902" t="s">
        <v>43</v>
      </c>
      <c r="I902" t="s">
        <v>43</v>
      </c>
      <c r="L902" t="s">
        <v>43</v>
      </c>
      <c r="M902" t="s">
        <v>43</v>
      </c>
      <c r="N902" t="s">
        <v>43</v>
      </c>
      <c r="P902" s="1"/>
      <c r="R902" s="317"/>
      <c r="V902" s="317"/>
    </row>
    <row r="903" spans="1:22">
      <c r="A903">
        <v>902</v>
      </c>
      <c r="B903" t="s">
        <v>9099</v>
      </c>
      <c r="C903" t="s">
        <v>9100</v>
      </c>
      <c r="D903" t="s">
        <v>93</v>
      </c>
      <c r="E903" t="s">
        <v>7690</v>
      </c>
      <c r="F903" s="1"/>
      <c r="G903" t="s">
        <v>43</v>
      </c>
      <c r="I903" t="s">
        <v>43</v>
      </c>
      <c r="L903" t="s">
        <v>43</v>
      </c>
      <c r="M903" t="s">
        <v>43</v>
      </c>
      <c r="N903" t="s">
        <v>43</v>
      </c>
      <c r="P903" s="1"/>
      <c r="R903" s="317"/>
      <c r="V903" s="317"/>
    </row>
    <row r="904" spans="1:22">
      <c r="A904">
        <v>903</v>
      </c>
      <c r="B904" t="s">
        <v>15268</v>
      </c>
      <c r="C904" t="s">
        <v>15269</v>
      </c>
      <c r="D904" t="s">
        <v>93</v>
      </c>
      <c r="E904" t="s">
        <v>93</v>
      </c>
      <c r="F904" s="1"/>
      <c r="G904" t="s">
        <v>43</v>
      </c>
      <c r="I904" t="s">
        <v>43</v>
      </c>
      <c r="L904" t="s">
        <v>43</v>
      </c>
      <c r="M904" t="s">
        <v>43</v>
      </c>
      <c r="N904" t="s">
        <v>43</v>
      </c>
      <c r="P904" s="1"/>
      <c r="R904" s="317"/>
      <c r="V904" s="317"/>
    </row>
    <row r="905" spans="1:22">
      <c r="A905">
        <v>904</v>
      </c>
      <c r="B905" t="s">
        <v>7968</v>
      </c>
      <c r="C905" t="s">
        <v>15270</v>
      </c>
      <c r="D905" t="s">
        <v>93</v>
      </c>
      <c r="E905" t="s">
        <v>7698</v>
      </c>
      <c r="F905" s="1"/>
      <c r="G905" t="s">
        <v>43</v>
      </c>
      <c r="I905" t="s">
        <v>43</v>
      </c>
      <c r="L905" t="s">
        <v>43</v>
      </c>
      <c r="M905" t="s">
        <v>43</v>
      </c>
      <c r="N905" t="s">
        <v>43</v>
      </c>
      <c r="P905" s="1"/>
      <c r="R905" s="317"/>
      <c r="V905" s="317"/>
    </row>
    <row r="906" spans="1:22">
      <c r="A906">
        <v>905</v>
      </c>
      <c r="B906" t="s">
        <v>9103</v>
      </c>
      <c r="C906" t="s">
        <v>9104</v>
      </c>
      <c r="D906" t="s">
        <v>6574</v>
      </c>
      <c r="E906" t="s">
        <v>7834</v>
      </c>
      <c r="F906" s="1"/>
      <c r="G906" t="s">
        <v>43</v>
      </c>
      <c r="I906" t="s">
        <v>43</v>
      </c>
      <c r="L906" t="s">
        <v>43</v>
      </c>
      <c r="M906" t="s">
        <v>43</v>
      </c>
      <c r="N906" t="s">
        <v>43</v>
      </c>
      <c r="P906" s="1"/>
      <c r="R906" s="317"/>
      <c r="V906" s="317"/>
    </row>
    <row r="907" spans="1:22">
      <c r="A907">
        <v>906</v>
      </c>
      <c r="B907" t="s">
        <v>9105</v>
      </c>
      <c r="C907" t="s">
        <v>9106</v>
      </c>
      <c r="D907" t="s">
        <v>93</v>
      </c>
      <c r="E907" t="s">
        <v>7668</v>
      </c>
      <c r="F907" s="1"/>
      <c r="G907" t="s">
        <v>43</v>
      </c>
      <c r="I907" t="s">
        <v>43</v>
      </c>
      <c r="L907" t="s">
        <v>43</v>
      </c>
      <c r="M907" t="s">
        <v>43</v>
      </c>
      <c r="N907" t="s">
        <v>43</v>
      </c>
      <c r="P907" s="1"/>
      <c r="R907" s="317"/>
      <c r="V907" s="317"/>
    </row>
    <row r="908" spans="1:22">
      <c r="A908">
        <v>907</v>
      </c>
      <c r="B908" t="s">
        <v>9107</v>
      </c>
      <c r="C908" t="s">
        <v>10157</v>
      </c>
      <c r="D908" t="s">
        <v>93</v>
      </c>
      <c r="E908" t="s">
        <v>93</v>
      </c>
      <c r="F908" s="1"/>
      <c r="G908" t="s">
        <v>43</v>
      </c>
      <c r="I908" t="s">
        <v>43</v>
      </c>
      <c r="L908" t="s">
        <v>43</v>
      </c>
      <c r="M908" t="s">
        <v>43</v>
      </c>
      <c r="N908" t="s">
        <v>43</v>
      </c>
      <c r="P908" s="1"/>
      <c r="R908" s="317"/>
      <c r="V908" s="317"/>
    </row>
    <row r="909" spans="1:22">
      <c r="A909">
        <v>908</v>
      </c>
      <c r="B909" t="s">
        <v>9109</v>
      </c>
      <c r="C909" t="s">
        <v>9110</v>
      </c>
      <c r="D909" t="s">
        <v>93</v>
      </c>
      <c r="E909" t="s">
        <v>7721</v>
      </c>
      <c r="F909" s="1"/>
      <c r="G909" t="s">
        <v>43</v>
      </c>
      <c r="I909" t="s">
        <v>43</v>
      </c>
      <c r="L909" t="s">
        <v>43</v>
      </c>
      <c r="M909" t="s">
        <v>43</v>
      </c>
      <c r="N909" t="s">
        <v>43</v>
      </c>
      <c r="P909" s="1"/>
      <c r="R909" s="317"/>
      <c r="V909" s="317"/>
    </row>
    <row r="910" spans="1:22">
      <c r="A910">
        <v>909</v>
      </c>
      <c r="B910" t="s">
        <v>9111</v>
      </c>
      <c r="C910" t="s">
        <v>9112</v>
      </c>
      <c r="D910" t="s">
        <v>93</v>
      </c>
      <c r="E910" t="s">
        <v>7800</v>
      </c>
      <c r="F910" s="1"/>
      <c r="G910" t="s">
        <v>43</v>
      </c>
      <c r="I910" t="s">
        <v>43</v>
      </c>
      <c r="L910" t="s">
        <v>43</v>
      </c>
      <c r="M910" t="s">
        <v>43</v>
      </c>
      <c r="N910" t="s">
        <v>43</v>
      </c>
      <c r="P910" s="1"/>
      <c r="R910" s="317"/>
      <c r="V910" s="317"/>
    </row>
    <row r="911" spans="1:22">
      <c r="A911">
        <v>910</v>
      </c>
      <c r="B911" t="s">
        <v>15271</v>
      </c>
      <c r="C911" t="s">
        <v>15272</v>
      </c>
      <c r="D911" t="s">
        <v>93</v>
      </c>
      <c r="E911" t="s">
        <v>7668</v>
      </c>
      <c r="F911" s="1">
        <v>45917</v>
      </c>
      <c r="G911">
        <v>9</v>
      </c>
      <c r="I911" t="s">
        <v>16353</v>
      </c>
      <c r="J911">
        <v>50032662</v>
      </c>
      <c r="K911" t="s">
        <v>267</v>
      </c>
      <c r="L911">
        <v>10</v>
      </c>
      <c r="M911">
        <v>9</v>
      </c>
      <c r="N911">
        <v>10</v>
      </c>
      <c r="P911" s="1">
        <v>45957</v>
      </c>
      <c r="Q911">
        <v>10</v>
      </c>
      <c r="R911" s="317">
        <v>33700</v>
      </c>
      <c r="S911">
        <v>25.1</v>
      </c>
      <c r="T911">
        <v>10</v>
      </c>
      <c r="U911">
        <v>101</v>
      </c>
      <c r="V911" s="317">
        <v>88240</v>
      </c>
    </row>
    <row r="912" spans="1:22">
      <c r="A912">
        <v>911</v>
      </c>
      <c r="B912" t="s">
        <v>9128</v>
      </c>
      <c r="C912" t="s">
        <v>9129</v>
      </c>
      <c r="D912" t="s">
        <v>93</v>
      </c>
      <c r="E912" t="s">
        <v>7668</v>
      </c>
      <c r="F912" s="1"/>
      <c r="G912" t="s">
        <v>43</v>
      </c>
      <c r="I912" t="s">
        <v>43</v>
      </c>
      <c r="L912" t="s">
        <v>43</v>
      </c>
      <c r="M912" t="s">
        <v>43</v>
      </c>
      <c r="N912" t="s">
        <v>43</v>
      </c>
      <c r="P912" s="1"/>
      <c r="R912" s="317"/>
      <c r="V912" s="317"/>
    </row>
    <row r="913" spans="1:22">
      <c r="A913">
        <v>912</v>
      </c>
      <c r="B913" t="s">
        <v>9130</v>
      </c>
      <c r="C913" t="s">
        <v>9131</v>
      </c>
      <c r="D913" t="s">
        <v>93</v>
      </c>
      <c r="E913" t="s">
        <v>7690</v>
      </c>
      <c r="F913" s="1"/>
      <c r="G913" t="s">
        <v>43</v>
      </c>
      <c r="I913" t="s">
        <v>43</v>
      </c>
      <c r="L913" t="s">
        <v>43</v>
      </c>
      <c r="M913" t="s">
        <v>43</v>
      </c>
      <c r="N913" t="s">
        <v>43</v>
      </c>
      <c r="P913" s="1"/>
      <c r="R913" s="317"/>
      <c r="V913" s="317"/>
    </row>
    <row r="914" spans="1:22">
      <c r="A914">
        <v>913</v>
      </c>
      <c r="B914" t="s">
        <v>9139</v>
      </c>
      <c r="C914" t="s">
        <v>15273</v>
      </c>
      <c r="D914" t="s">
        <v>93</v>
      </c>
      <c r="E914" t="s">
        <v>7769</v>
      </c>
      <c r="F914" s="1"/>
      <c r="G914" t="s">
        <v>43</v>
      </c>
      <c r="I914" t="s">
        <v>43</v>
      </c>
      <c r="L914" t="s">
        <v>43</v>
      </c>
      <c r="M914" t="s">
        <v>43</v>
      </c>
      <c r="N914" t="s">
        <v>43</v>
      </c>
      <c r="P914" s="1"/>
      <c r="R914" s="317"/>
      <c r="V914" s="317"/>
    </row>
    <row r="915" spans="1:22">
      <c r="A915">
        <v>914</v>
      </c>
      <c r="B915" t="s">
        <v>9137</v>
      </c>
      <c r="C915" t="s">
        <v>15274</v>
      </c>
      <c r="D915" t="s">
        <v>93</v>
      </c>
      <c r="E915" t="s">
        <v>7769</v>
      </c>
      <c r="F915" s="1"/>
      <c r="G915" t="s">
        <v>43</v>
      </c>
      <c r="I915" t="s">
        <v>43</v>
      </c>
      <c r="L915" t="s">
        <v>43</v>
      </c>
      <c r="M915" t="s">
        <v>43</v>
      </c>
      <c r="N915" t="s">
        <v>43</v>
      </c>
      <c r="P915" s="1"/>
      <c r="R915" s="317"/>
      <c r="V915" s="317"/>
    </row>
    <row r="916" spans="1:22">
      <c r="A916">
        <v>915</v>
      </c>
      <c r="B916" t="s">
        <v>9141</v>
      </c>
      <c r="C916" t="s">
        <v>15275</v>
      </c>
      <c r="D916" t="s">
        <v>93</v>
      </c>
      <c r="E916" t="s">
        <v>7800</v>
      </c>
      <c r="F916" s="1"/>
      <c r="G916" t="s">
        <v>43</v>
      </c>
      <c r="I916" t="s">
        <v>43</v>
      </c>
      <c r="L916" t="s">
        <v>43</v>
      </c>
      <c r="M916" t="s">
        <v>43</v>
      </c>
      <c r="N916" t="s">
        <v>43</v>
      </c>
      <c r="P916" s="1"/>
      <c r="R916" s="317"/>
      <c r="V916" s="317"/>
    </row>
    <row r="917" spans="1:22">
      <c r="A917">
        <v>916</v>
      </c>
      <c r="B917" t="s">
        <v>9143</v>
      </c>
      <c r="C917" t="s">
        <v>9144</v>
      </c>
      <c r="D917" t="s">
        <v>93</v>
      </c>
      <c r="E917" t="s">
        <v>6259</v>
      </c>
      <c r="F917" s="1"/>
      <c r="G917" t="s">
        <v>43</v>
      </c>
      <c r="I917" t="s">
        <v>43</v>
      </c>
      <c r="L917" t="s">
        <v>43</v>
      </c>
      <c r="M917" t="s">
        <v>43</v>
      </c>
      <c r="N917" t="s">
        <v>43</v>
      </c>
      <c r="P917" s="1"/>
      <c r="R917" s="317"/>
      <c r="V917" s="317"/>
    </row>
    <row r="918" spans="1:22">
      <c r="A918">
        <v>917</v>
      </c>
      <c r="B918" t="s">
        <v>9147</v>
      </c>
      <c r="C918" t="s">
        <v>15276</v>
      </c>
      <c r="D918" t="s">
        <v>93</v>
      </c>
      <c r="E918" t="s">
        <v>7704</v>
      </c>
      <c r="F918" s="1"/>
      <c r="G918" t="s">
        <v>43</v>
      </c>
      <c r="I918" t="s">
        <v>43</v>
      </c>
      <c r="L918" t="s">
        <v>43</v>
      </c>
      <c r="M918" t="s">
        <v>43</v>
      </c>
      <c r="N918" t="s">
        <v>43</v>
      </c>
      <c r="P918" s="1"/>
      <c r="R918" s="317"/>
      <c r="V918" s="317"/>
    </row>
    <row r="919" spans="1:22">
      <c r="A919">
        <v>918</v>
      </c>
      <c r="B919" t="s">
        <v>9120</v>
      </c>
      <c r="C919" t="s">
        <v>9121</v>
      </c>
      <c r="D919" t="s">
        <v>93</v>
      </c>
      <c r="E919" t="s">
        <v>7769</v>
      </c>
      <c r="F919" s="1"/>
      <c r="G919" t="s">
        <v>43</v>
      </c>
      <c r="I919" t="s">
        <v>43</v>
      </c>
      <c r="L919" t="s">
        <v>43</v>
      </c>
      <c r="M919" t="s">
        <v>43</v>
      </c>
      <c r="N919" t="s">
        <v>43</v>
      </c>
      <c r="P919" s="1"/>
      <c r="R919" s="317"/>
      <c r="V919" s="317"/>
    </row>
    <row r="920" spans="1:22">
      <c r="A920">
        <v>919</v>
      </c>
      <c r="B920" t="s">
        <v>9149</v>
      </c>
      <c r="C920" t="s">
        <v>8931</v>
      </c>
      <c r="D920" t="s">
        <v>6574</v>
      </c>
      <c r="E920" t="s">
        <v>7834</v>
      </c>
      <c r="F920" s="1"/>
      <c r="G920" t="s">
        <v>43</v>
      </c>
      <c r="I920" t="s">
        <v>43</v>
      </c>
      <c r="L920" t="s">
        <v>43</v>
      </c>
      <c r="M920" t="s">
        <v>43</v>
      </c>
      <c r="N920" t="s">
        <v>43</v>
      </c>
      <c r="P920" s="1"/>
      <c r="R920" s="317"/>
      <c r="V920" s="317"/>
    </row>
    <row r="921" spans="1:22">
      <c r="A921">
        <v>920</v>
      </c>
      <c r="B921" t="s">
        <v>9151</v>
      </c>
      <c r="C921" t="s">
        <v>15277</v>
      </c>
      <c r="D921" t="s">
        <v>93</v>
      </c>
      <c r="E921" t="s">
        <v>93</v>
      </c>
      <c r="F921" s="1"/>
      <c r="G921" t="s">
        <v>43</v>
      </c>
      <c r="I921" t="s">
        <v>43</v>
      </c>
      <c r="L921" t="s">
        <v>43</v>
      </c>
      <c r="M921" t="s">
        <v>43</v>
      </c>
      <c r="N921" t="s">
        <v>43</v>
      </c>
      <c r="P921" s="1"/>
      <c r="R921" s="317"/>
      <c r="V921" s="317"/>
    </row>
    <row r="922" spans="1:22">
      <c r="A922">
        <v>921</v>
      </c>
      <c r="B922" t="s">
        <v>9163</v>
      </c>
      <c r="C922" t="s">
        <v>15278</v>
      </c>
      <c r="D922" t="s">
        <v>6574</v>
      </c>
      <c r="E922" t="s">
        <v>7834</v>
      </c>
      <c r="F922" s="1"/>
      <c r="G922" t="s">
        <v>43</v>
      </c>
      <c r="I922" t="s">
        <v>43</v>
      </c>
      <c r="L922" t="s">
        <v>43</v>
      </c>
      <c r="M922" t="s">
        <v>43</v>
      </c>
      <c r="N922" t="s">
        <v>43</v>
      </c>
      <c r="P922" s="1"/>
      <c r="R922" s="317"/>
      <c r="V922" s="317"/>
    </row>
    <row r="923" spans="1:22">
      <c r="A923">
        <v>922</v>
      </c>
      <c r="B923" t="s">
        <v>9168</v>
      </c>
      <c r="C923" t="s">
        <v>9169</v>
      </c>
      <c r="D923" t="s">
        <v>93</v>
      </c>
      <c r="E923" t="s">
        <v>7668</v>
      </c>
      <c r="F923" s="1"/>
      <c r="G923" t="s">
        <v>43</v>
      </c>
      <c r="I923" t="s">
        <v>43</v>
      </c>
      <c r="L923" t="s">
        <v>43</v>
      </c>
      <c r="M923" t="s">
        <v>43</v>
      </c>
      <c r="N923" t="s">
        <v>43</v>
      </c>
      <c r="P923" s="1"/>
      <c r="R923" s="317"/>
      <c r="V923" s="317"/>
    </row>
    <row r="924" spans="1:22">
      <c r="A924">
        <v>923</v>
      </c>
      <c r="B924" t="s">
        <v>9170</v>
      </c>
      <c r="C924" t="s">
        <v>8828</v>
      </c>
      <c r="D924" t="s">
        <v>93</v>
      </c>
      <c r="E924" t="s">
        <v>6259</v>
      </c>
      <c r="F924" s="1"/>
      <c r="G924" t="s">
        <v>43</v>
      </c>
      <c r="I924" t="s">
        <v>43</v>
      </c>
      <c r="L924" t="s">
        <v>43</v>
      </c>
      <c r="M924" t="s">
        <v>43</v>
      </c>
      <c r="N924" t="s">
        <v>43</v>
      </c>
      <c r="P924" s="1"/>
      <c r="R924" s="317"/>
      <c r="V924" s="317"/>
    </row>
    <row r="925" spans="1:22">
      <c r="A925">
        <v>924</v>
      </c>
      <c r="B925" t="s">
        <v>9171</v>
      </c>
      <c r="C925" t="s">
        <v>9172</v>
      </c>
      <c r="D925" t="s">
        <v>93</v>
      </c>
      <c r="E925" t="s">
        <v>7668</v>
      </c>
      <c r="F925" s="1"/>
      <c r="G925" t="s">
        <v>43</v>
      </c>
      <c r="I925" t="s">
        <v>43</v>
      </c>
      <c r="L925" t="s">
        <v>43</v>
      </c>
      <c r="M925" t="s">
        <v>43</v>
      </c>
      <c r="N925" t="s">
        <v>43</v>
      </c>
      <c r="P925" s="1"/>
      <c r="R925" s="317"/>
      <c r="V925" s="317"/>
    </row>
    <row r="926" spans="1:22">
      <c r="A926">
        <v>925</v>
      </c>
      <c r="B926" t="s">
        <v>9166</v>
      </c>
      <c r="C926" t="s">
        <v>9167</v>
      </c>
      <c r="D926" t="s">
        <v>93</v>
      </c>
      <c r="E926" t="s">
        <v>7690</v>
      </c>
      <c r="F926" s="1"/>
      <c r="G926" t="s">
        <v>43</v>
      </c>
      <c r="I926" t="s">
        <v>43</v>
      </c>
      <c r="L926" t="s">
        <v>43</v>
      </c>
      <c r="M926" t="s">
        <v>43</v>
      </c>
      <c r="N926" t="s">
        <v>43</v>
      </c>
      <c r="P926" s="1"/>
      <c r="R926" s="317"/>
      <c r="V926" s="317"/>
    </row>
    <row r="927" spans="1:22">
      <c r="A927">
        <v>926</v>
      </c>
      <c r="B927" t="s">
        <v>9173</v>
      </c>
      <c r="C927" t="s">
        <v>9174</v>
      </c>
      <c r="D927" t="s">
        <v>93</v>
      </c>
      <c r="E927" t="s">
        <v>7704</v>
      </c>
      <c r="F927" s="1"/>
      <c r="G927" t="s">
        <v>43</v>
      </c>
      <c r="I927" t="s">
        <v>43</v>
      </c>
      <c r="L927" t="s">
        <v>43</v>
      </c>
      <c r="M927" t="s">
        <v>43</v>
      </c>
      <c r="N927" t="s">
        <v>43</v>
      </c>
      <c r="P927" s="1"/>
      <c r="R927" s="317"/>
      <c r="V927" s="317"/>
    </row>
    <row r="928" spans="1:22">
      <c r="A928">
        <v>927</v>
      </c>
      <c r="B928" t="s">
        <v>9177</v>
      </c>
      <c r="C928" t="s">
        <v>9178</v>
      </c>
      <c r="D928" t="s">
        <v>6574</v>
      </c>
      <c r="E928" t="s">
        <v>7834</v>
      </c>
      <c r="F928" s="1"/>
      <c r="G928" t="s">
        <v>43</v>
      </c>
      <c r="I928" t="s">
        <v>43</v>
      </c>
      <c r="L928" t="s">
        <v>43</v>
      </c>
      <c r="M928" t="s">
        <v>43</v>
      </c>
      <c r="N928" t="s">
        <v>43</v>
      </c>
      <c r="P928" s="1"/>
      <c r="R928" s="317"/>
      <c r="V928" s="317"/>
    </row>
    <row r="929" spans="1:22">
      <c r="A929">
        <v>928</v>
      </c>
      <c r="B929" t="s">
        <v>9175</v>
      </c>
      <c r="C929" t="s">
        <v>9176</v>
      </c>
      <c r="D929" t="s">
        <v>93</v>
      </c>
      <c r="E929" t="s">
        <v>7800</v>
      </c>
      <c r="F929" s="1"/>
      <c r="G929" t="s">
        <v>43</v>
      </c>
      <c r="I929" t="s">
        <v>43</v>
      </c>
      <c r="L929" t="s">
        <v>43</v>
      </c>
      <c r="M929" t="s">
        <v>43</v>
      </c>
      <c r="N929" t="s">
        <v>43</v>
      </c>
      <c r="P929" s="1"/>
      <c r="R929" s="317"/>
      <c r="V929" s="317"/>
    </row>
    <row r="930" spans="1:22">
      <c r="A930">
        <v>929</v>
      </c>
      <c r="B930" t="s">
        <v>9179</v>
      </c>
      <c r="C930" t="s">
        <v>9180</v>
      </c>
      <c r="D930" t="s">
        <v>93</v>
      </c>
      <c r="E930" t="s">
        <v>7698</v>
      </c>
      <c r="F930" s="1"/>
      <c r="G930" t="s">
        <v>43</v>
      </c>
      <c r="I930" t="s">
        <v>43</v>
      </c>
      <c r="L930" t="s">
        <v>43</v>
      </c>
      <c r="M930" t="s">
        <v>43</v>
      </c>
      <c r="N930" t="s">
        <v>43</v>
      </c>
      <c r="P930" s="1"/>
      <c r="R930" s="317"/>
      <c r="V930" s="317"/>
    </row>
    <row r="931" spans="1:22">
      <c r="A931">
        <v>930</v>
      </c>
      <c r="B931" t="s">
        <v>15279</v>
      </c>
      <c r="C931" t="s">
        <v>15280</v>
      </c>
      <c r="D931" t="s">
        <v>93</v>
      </c>
      <c r="E931" t="s">
        <v>7862</v>
      </c>
      <c r="F931" s="1">
        <v>46009</v>
      </c>
      <c r="G931">
        <v>12</v>
      </c>
      <c r="I931" t="s">
        <v>16353</v>
      </c>
      <c r="J931">
        <v>50049748</v>
      </c>
      <c r="K931" t="s">
        <v>6518</v>
      </c>
      <c r="L931">
        <v>1</v>
      </c>
      <c r="M931">
        <v>12</v>
      </c>
      <c r="N931">
        <v>1</v>
      </c>
      <c r="P931" s="1">
        <v>46053</v>
      </c>
      <c r="Q931">
        <v>1</v>
      </c>
      <c r="R931" s="317">
        <v>28410</v>
      </c>
      <c r="S931">
        <v>26.1</v>
      </c>
      <c r="T931">
        <v>1</v>
      </c>
      <c r="U931">
        <v>101</v>
      </c>
      <c r="V931" s="317">
        <v>73260</v>
      </c>
    </row>
    <row r="932" spans="1:22">
      <c r="A932">
        <v>931</v>
      </c>
      <c r="B932" t="s">
        <v>9183</v>
      </c>
      <c r="C932" t="s">
        <v>9184</v>
      </c>
      <c r="D932" t="s">
        <v>93</v>
      </c>
      <c r="E932" t="s">
        <v>7698</v>
      </c>
      <c r="F932" s="1"/>
      <c r="G932" t="s">
        <v>43</v>
      </c>
      <c r="I932" t="s">
        <v>43</v>
      </c>
      <c r="L932" t="s">
        <v>43</v>
      </c>
      <c r="M932" t="s">
        <v>43</v>
      </c>
      <c r="N932" t="s">
        <v>43</v>
      </c>
      <c r="P932" s="1"/>
      <c r="R932" s="317"/>
      <c r="V932" s="317"/>
    </row>
    <row r="933" spans="1:22">
      <c r="A933">
        <v>932</v>
      </c>
      <c r="B933" t="s">
        <v>9185</v>
      </c>
      <c r="C933" t="s">
        <v>15281</v>
      </c>
      <c r="D933" t="s">
        <v>93</v>
      </c>
      <c r="E933" t="s">
        <v>7677</v>
      </c>
      <c r="F933" s="1"/>
      <c r="G933" t="s">
        <v>43</v>
      </c>
      <c r="I933" t="s">
        <v>43</v>
      </c>
      <c r="L933" t="s">
        <v>43</v>
      </c>
      <c r="M933" t="s">
        <v>43</v>
      </c>
      <c r="N933" t="s">
        <v>43</v>
      </c>
      <c r="P933" s="1"/>
      <c r="R933" s="317"/>
      <c r="V933" s="317"/>
    </row>
    <row r="934" spans="1:22">
      <c r="A934">
        <v>933</v>
      </c>
      <c r="B934" t="s">
        <v>9191</v>
      </c>
      <c r="C934" t="s">
        <v>15282</v>
      </c>
      <c r="D934" t="s">
        <v>93</v>
      </c>
      <c r="E934" t="s">
        <v>7698</v>
      </c>
      <c r="F934" s="1"/>
      <c r="G934" t="s">
        <v>43</v>
      </c>
      <c r="I934" t="s">
        <v>43</v>
      </c>
      <c r="L934" t="s">
        <v>43</v>
      </c>
      <c r="M934" t="s">
        <v>43</v>
      </c>
      <c r="N934" t="s">
        <v>43</v>
      </c>
      <c r="P934" s="1"/>
      <c r="R934" s="317"/>
      <c r="V934" s="317"/>
    </row>
    <row r="935" spans="1:22">
      <c r="A935">
        <v>934</v>
      </c>
      <c r="B935" t="s">
        <v>9189</v>
      </c>
      <c r="C935" t="s">
        <v>15283</v>
      </c>
      <c r="D935" t="s">
        <v>93</v>
      </c>
      <c r="E935" t="s">
        <v>7800</v>
      </c>
      <c r="F935" s="1"/>
      <c r="G935" t="s">
        <v>43</v>
      </c>
      <c r="I935" t="s">
        <v>43</v>
      </c>
      <c r="L935" t="s">
        <v>43</v>
      </c>
      <c r="M935" t="s">
        <v>43</v>
      </c>
      <c r="N935" t="s">
        <v>43</v>
      </c>
      <c r="P935" s="1"/>
      <c r="R935" s="317"/>
      <c r="V935" s="317"/>
    </row>
    <row r="936" spans="1:22">
      <c r="A936">
        <v>935</v>
      </c>
      <c r="B936" t="s">
        <v>9195</v>
      </c>
      <c r="C936" t="s">
        <v>15284</v>
      </c>
      <c r="D936" t="s">
        <v>93</v>
      </c>
      <c r="E936" t="s">
        <v>93</v>
      </c>
      <c r="F936" s="1"/>
      <c r="G936" t="s">
        <v>43</v>
      </c>
      <c r="I936" t="s">
        <v>43</v>
      </c>
      <c r="L936" t="s">
        <v>43</v>
      </c>
      <c r="M936" t="s">
        <v>43</v>
      </c>
      <c r="N936" t="s">
        <v>43</v>
      </c>
      <c r="P936" s="1"/>
      <c r="R936" s="317"/>
      <c r="V936" s="317"/>
    </row>
    <row r="937" spans="1:22">
      <c r="A937">
        <v>936</v>
      </c>
      <c r="B937" t="s">
        <v>9197</v>
      </c>
      <c r="C937" t="s">
        <v>9198</v>
      </c>
      <c r="D937" t="s">
        <v>93</v>
      </c>
      <c r="E937" t="s">
        <v>93</v>
      </c>
      <c r="F937" s="1"/>
      <c r="G937" t="s">
        <v>43</v>
      </c>
      <c r="I937" t="s">
        <v>43</v>
      </c>
      <c r="L937" t="s">
        <v>43</v>
      </c>
      <c r="M937" t="s">
        <v>43</v>
      </c>
      <c r="N937" t="s">
        <v>43</v>
      </c>
      <c r="P937" s="1"/>
      <c r="R937" s="317"/>
      <c r="V937" s="317"/>
    </row>
    <row r="938" spans="1:22">
      <c r="A938">
        <v>937</v>
      </c>
      <c r="B938" t="s">
        <v>9193</v>
      </c>
      <c r="C938" t="s">
        <v>15285</v>
      </c>
      <c r="D938" t="s">
        <v>93</v>
      </c>
      <c r="E938" t="s">
        <v>7769</v>
      </c>
      <c r="F938" s="1"/>
      <c r="G938" t="s">
        <v>43</v>
      </c>
      <c r="I938" t="s">
        <v>43</v>
      </c>
      <c r="L938" t="s">
        <v>43</v>
      </c>
      <c r="M938" t="s">
        <v>43</v>
      </c>
      <c r="N938" t="s">
        <v>43</v>
      </c>
      <c r="P938" s="1"/>
      <c r="R938" s="317"/>
      <c r="V938" s="317"/>
    </row>
    <row r="939" spans="1:22">
      <c r="A939">
        <v>938</v>
      </c>
      <c r="B939" t="s">
        <v>9199</v>
      </c>
      <c r="C939" t="s">
        <v>9200</v>
      </c>
      <c r="D939" t="s">
        <v>6574</v>
      </c>
      <c r="E939" t="s">
        <v>7834</v>
      </c>
      <c r="F939" s="1"/>
      <c r="G939" t="s">
        <v>43</v>
      </c>
      <c r="I939" t="s">
        <v>43</v>
      </c>
      <c r="L939" t="s">
        <v>43</v>
      </c>
      <c r="M939" t="s">
        <v>43</v>
      </c>
      <c r="N939" t="s">
        <v>43</v>
      </c>
      <c r="P939" s="1"/>
      <c r="R939" s="317"/>
      <c r="V939" s="317"/>
    </row>
    <row r="940" spans="1:22">
      <c r="A940">
        <v>939</v>
      </c>
      <c r="B940" t="s">
        <v>9205</v>
      </c>
      <c r="C940" t="s">
        <v>15286</v>
      </c>
      <c r="D940" t="s">
        <v>6574</v>
      </c>
      <c r="E940" t="s">
        <v>7834</v>
      </c>
      <c r="F940" s="1"/>
      <c r="G940" t="s">
        <v>43</v>
      </c>
      <c r="I940" t="s">
        <v>43</v>
      </c>
      <c r="L940" t="s">
        <v>43</v>
      </c>
      <c r="M940" t="s">
        <v>43</v>
      </c>
      <c r="N940" t="s">
        <v>43</v>
      </c>
      <c r="P940" s="1"/>
      <c r="R940" s="317"/>
      <c r="V940" s="317"/>
    </row>
    <row r="941" spans="1:22">
      <c r="A941">
        <v>940</v>
      </c>
      <c r="B941" t="s">
        <v>9207</v>
      </c>
      <c r="C941" t="s">
        <v>9208</v>
      </c>
      <c r="D941" t="s">
        <v>6574</v>
      </c>
      <c r="E941" t="s">
        <v>7834</v>
      </c>
      <c r="F941" s="1"/>
      <c r="G941" t="s">
        <v>43</v>
      </c>
      <c r="I941" t="s">
        <v>43</v>
      </c>
      <c r="L941" t="s">
        <v>43</v>
      </c>
      <c r="M941" t="s">
        <v>43</v>
      </c>
      <c r="N941" t="s">
        <v>43</v>
      </c>
      <c r="P941" s="1"/>
      <c r="R941" s="317"/>
      <c r="V941" s="317"/>
    </row>
    <row r="942" spans="1:22">
      <c r="A942">
        <v>941</v>
      </c>
      <c r="B942" t="s">
        <v>9209</v>
      </c>
      <c r="C942" t="s">
        <v>15287</v>
      </c>
      <c r="D942" t="s">
        <v>93</v>
      </c>
      <c r="E942" t="s">
        <v>7690</v>
      </c>
      <c r="F942" s="1"/>
      <c r="G942" t="s">
        <v>43</v>
      </c>
      <c r="I942" t="s">
        <v>43</v>
      </c>
      <c r="L942" t="s">
        <v>43</v>
      </c>
      <c r="M942" t="s">
        <v>43</v>
      </c>
      <c r="N942" t="s">
        <v>43</v>
      </c>
      <c r="P942" s="1"/>
      <c r="R942" s="317"/>
      <c r="V942" s="317"/>
    </row>
    <row r="943" spans="1:22">
      <c r="A943">
        <v>942</v>
      </c>
      <c r="B943" t="s">
        <v>9211</v>
      </c>
      <c r="C943" t="s">
        <v>15288</v>
      </c>
      <c r="D943" t="s">
        <v>93</v>
      </c>
      <c r="E943" t="s">
        <v>7690</v>
      </c>
      <c r="F943" s="1"/>
      <c r="G943" t="s">
        <v>43</v>
      </c>
      <c r="I943" t="s">
        <v>43</v>
      </c>
      <c r="L943" t="s">
        <v>43</v>
      </c>
      <c r="M943" t="s">
        <v>43</v>
      </c>
      <c r="N943" t="s">
        <v>43</v>
      </c>
      <c r="P943" s="1"/>
      <c r="R943" s="317"/>
      <c r="V943" s="317"/>
    </row>
    <row r="944" spans="1:22">
      <c r="A944">
        <v>943</v>
      </c>
      <c r="B944" t="s">
        <v>9213</v>
      </c>
      <c r="C944" t="s">
        <v>9214</v>
      </c>
      <c r="D944" t="s">
        <v>93</v>
      </c>
      <c r="E944" t="s">
        <v>9215</v>
      </c>
      <c r="F944" s="1"/>
      <c r="G944" t="s">
        <v>43</v>
      </c>
      <c r="I944" t="s">
        <v>43</v>
      </c>
      <c r="L944" t="s">
        <v>43</v>
      </c>
      <c r="M944" t="s">
        <v>43</v>
      </c>
      <c r="N944" t="s">
        <v>43</v>
      </c>
      <c r="P944" s="1"/>
      <c r="R944" s="317"/>
      <c r="V944" s="317"/>
    </row>
    <row r="945" spans="1:22">
      <c r="A945">
        <v>944</v>
      </c>
      <c r="B945" t="s">
        <v>8027</v>
      </c>
      <c r="C945" t="s">
        <v>8028</v>
      </c>
      <c r="D945" t="s">
        <v>93</v>
      </c>
      <c r="E945" t="s">
        <v>7721</v>
      </c>
      <c r="F945" s="1"/>
      <c r="G945" t="s">
        <v>43</v>
      </c>
      <c r="I945" t="s">
        <v>43</v>
      </c>
      <c r="L945" t="s">
        <v>43</v>
      </c>
      <c r="M945" t="s">
        <v>43</v>
      </c>
      <c r="N945" t="s">
        <v>43</v>
      </c>
      <c r="P945" s="1"/>
      <c r="R945" s="317"/>
      <c r="V945" s="317"/>
    </row>
    <row r="946" spans="1:22">
      <c r="A946">
        <v>945</v>
      </c>
      <c r="B946" t="s">
        <v>15289</v>
      </c>
      <c r="C946" t="s">
        <v>15290</v>
      </c>
      <c r="D946" t="s">
        <v>93</v>
      </c>
      <c r="E946" t="s">
        <v>7800</v>
      </c>
      <c r="F946" s="1">
        <v>45933</v>
      </c>
      <c r="G946">
        <v>10</v>
      </c>
      <c r="I946" t="s">
        <v>16353</v>
      </c>
      <c r="J946">
        <v>50035493</v>
      </c>
      <c r="L946">
        <v>10</v>
      </c>
      <c r="M946">
        <v>10</v>
      </c>
      <c r="N946">
        <v>10</v>
      </c>
      <c r="P946" s="1">
        <v>45957</v>
      </c>
      <c r="Q946">
        <v>10</v>
      </c>
      <c r="R946" s="317">
        <v>24370</v>
      </c>
      <c r="S946">
        <v>25.1</v>
      </c>
      <c r="T946">
        <v>10</v>
      </c>
      <c r="U946">
        <v>20</v>
      </c>
      <c r="V946" s="317">
        <v>62860</v>
      </c>
    </row>
    <row r="947" spans="1:22">
      <c r="A947">
        <v>946</v>
      </c>
      <c r="B947" t="s">
        <v>9216</v>
      </c>
      <c r="C947" t="s">
        <v>9217</v>
      </c>
      <c r="D947" t="s">
        <v>93</v>
      </c>
      <c r="E947" t="s">
        <v>7883</v>
      </c>
      <c r="F947" s="1"/>
      <c r="G947" t="s">
        <v>43</v>
      </c>
      <c r="I947" t="s">
        <v>43</v>
      </c>
      <c r="L947" t="s">
        <v>43</v>
      </c>
      <c r="M947" t="s">
        <v>43</v>
      </c>
      <c r="N947" t="s">
        <v>43</v>
      </c>
      <c r="P947" s="1"/>
      <c r="R947" s="317"/>
      <c r="V947" s="317"/>
    </row>
    <row r="948" spans="1:22">
      <c r="A948">
        <v>947</v>
      </c>
      <c r="B948" t="s">
        <v>15291</v>
      </c>
      <c r="C948" t="s">
        <v>15292</v>
      </c>
      <c r="D948" t="s">
        <v>93</v>
      </c>
      <c r="E948" t="s">
        <v>9229</v>
      </c>
      <c r="F948" s="1"/>
      <c r="G948" t="s">
        <v>43</v>
      </c>
      <c r="I948" t="s">
        <v>43</v>
      </c>
      <c r="L948" t="s">
        <v>43</v>
      </c>
      <c r="M948" t="s">
        <v>43</v>
      </c>
      <c r="N948" t="s">
        <v>43</v>
      </c>
      <c r="P948" s="1"/>
      <c r="R948" s="317"/>
      <c r="V948" s="317"/>
    </row>
    <row r="949" spans="1:22">
      <c r="A949">
        <v>948</v>
      </c>
      <c r="B949" t="s">
        <v>9224</v>
      </c>
      <c r="C949" t="s">
        <v>15293</v>
      </c>
      <c r="D949" t="s">
        <v>93</v>
      </c>
      <c r="E949" t="s">
        <v>9226</v>
      </c>
      <c r="F949" s="1"/>
      <c r="G949" t="s">
        <v>43</v>
      </c>
      <c r="I949" t="s">
        <v>43</v>
      </c>
      <c r="L949" t="s">
        <v>43</v>
      </c>
      <c r="M949" t="s">
        <v>43</v>
      </c>
      <c r="N949" t="s">
        <v>43</v>
      </c>
      <c r="P949" s="1"/>
      <c r="R949" s="317"/>
      <c r="V949" s="317"/>
    </row>
    <row r="950" spans="1:22">
      <c r="A950">
        <v>949</v>
      </c>
      <c r="B950" t="s">
        <v>9227</v>
      </c>
      <c r="C950" t="s">
        <v>9228</v>
      </c>
      <c r="D950" t="s">
        <v>93</v>
      </c>
      <c r="E950" t="s">
        <v>9229</v>
      </c>
      <c r="F950" s="1"/>
      <c r="G950" t="s">
        <v>43</v>
      </c>
      <c r="I950" t="s">
        <v>43</v>
      </c>
      <c r="L950" t="s">
        <v>43</v>
      </c>
      <c r="M950" t="s">
        <v>43</v>
      </c>
      <c r="N950" t="s">
        <v>43</v>
      </c>
      <c r="P950" s="1"/>
      <c r="R950" s="317"/>
      <c r="V950" s="317"/>
    </row>
    <row r="951" spans="1:22">
      <c r="A951">
        <v>950</v>
      </c>
      <c r="B951" t="s">
        <v>8206</v>
      </c>
      <c r="C951" t="s">
        <v>8207</v>
      </c>
      <c r="D951" t="s">
        <v>93</v>
      </c>
      <c r="E951" t="s">
        <v>7883</v>
      </c>
      <c r="F951" s="1"/>
      <c r="G951" t="s">
        <v>43</v>
      </c>
      <c r="I951" t="s">
        <v>43</v>
      </c>
      <c r="L951" t="s">
        <v>43</v>
      </c>
      <c r="M951" t="s">
        <v>43</v>
      </c>
      <c r="N951" t="s">
        <v>43</v>
      </c>
      <c r="P951" s="1"/>
      <c r="R951" s="317"/>
      <c r="V951" s="317"/>
    </row>
    <row r="952" spans="1:22">
      <c r="A952">
        <v>951</v>
      </c>
      <c r="B952" t="s">
        <v>9126</v>
      </c>
      <c r="C952" t="s">
        <v>9127</v>
      </c>
      <c r="D952" t="s">
        <v>93</v>
      </c>
      <c r="E952" t="s">
        <v>7677</v>
      </c>
      <c r="F952" s="1"/>
      <c r="G952" t="s">
        <v>43</v>
      </c>
      <c r="I952" t="s">
        <v>43</v>
      </c>
      <c r="L952" t="s">
        <v>43</v>
      </c>
      <c r="M952" t="s">
        <v>43</v>
      </c>
      <c r="N952" t="s">
        <v>43</v>
      </c>
      <c r="P952" s="1"/>
      <c r="R952" s="317"/>
      <c r="V952" s="317"/>
    </row>
    <row r="953" spans="1:22">
      <c r="A953">
        <v>952</v>
      </c>
      <c r="B953" t="s">
        <v>8897</v>
      </c>
      <c r="C953" t="s">
        <v>8898</v>
      </c>
      <c r="D953" t="s">
        <v>93</v>
      </c>
      <c r="E953" t="s">
        <v>7677</v>
      </c>
      <c r="F953" s="1"/>
      <c r="G953" t="s">
        <v>43</v>
      </c>
      <c r="I953" t="s">
        <v>43</v>
      </c>
      <c r="L953" t="s">
        <v>43</v>
      </c>
      <c r="M953" t="s">
        <v>43</v>
      </c>
      <c r="N953" t="s">
        <v>43</v>
      </c>
      <c r="P953" s="1"/>
      <c r="R953" s="317"/>
      <c r="V953" s="317"/>
    </row>
    <row r="954" spans="1:22">
      <c r="A954">
        <v>953</v>
      </c>
      <c r="B954" t="s">
        <v>9118</v>
      </c>
      <c r="C954" t="s">
        <v>15294</v>
      </c>
      <c r="D954" t="s">
        <v>93</v>
      </c>
      <c r="E954" t="s">
        <v>7677</v>
      </c>
      <c r="F954" s="1"/>
      <c r="G954" t="s">
        <v>43</v>
      </c>
      <c r="I954" t="s">
        <v>43</v>
      </c>
      <c r="L954" t="s">
        <v>43</v>
      </c>
      <c r="M954" t="s">
        <v>43</v>
      </c>
      <c r="N954" t="s">
        <v>43</v>
      </c>
      <c r="P954" s="1"/>
      <c r="R954" s="317"/>
      <c r="V954" s="317"/>
    </row>
    <row r="955" spans="1:22">
      <c r="A955">
        <v>954</v>
      </c>
      <c r="B955" t="s">
        <v>7682</v>
      </c>
      <c r="C955" t="s">
        <v>7683</v>
      </c>
      <c r="D955" t="s">
        <v>93</v>
      </c>
      <c r="E955" t="s">
        <v>93</v>
      </c>
      <c r="F955" s="1"/>
      <c r="G955" t="s">
        <v>43</v>
      </c>
      <c r="I955" t="s">
        <v>43</v>
      </c>
      <c r="L955" t="s">
        <v>43</v>
      </c>
      <c r="M955" t="s">
        <v>43</v>
      </c>
      <c r="N955" t="s">
        <v>43</v>
      </c>
      <c r="P955" s="1"/>
      <c r="R955" s="317"/>
      <c r="V955" s="317"/>
    </row>
    <row r="956" spans="1:22">
      <c r="A956">
        <v>955</v>
      </c>
      <c r="B956" t="s">
        <v>15295</v>
      </c>
      <c r="C956" t="s">
        <v>15296</v>
      </c>
      <c r="D956" t="s">
        <v>93</v>
      </c>
      <c r="E956" t="s">
        <v>7883</v>
      </c>
      <c r="F956" s="1"/>
      <c r="G956" t="s">
        <v>43</v>
      </c>
      <c r="I956" t="s">
        <v>43</v>
      </c>
      <c r="L956" t="s">
        <v>43</v>
      </c>
      <c r="M956" t="s">
        <v>43</v>
      </c>
      <c r="N956" t="s">
        <v>43</v>
      </c>
      <c r="P956" s="1"/>
      <c r="R956" s="317"/>
      <c r="V956" s="317"/>
    </row>
    <row r="957" spans="1:22">
      <c r="A957">
        <v>956</v>
      </c>
      <c r="B957" t="s">
        <v>7699</v>
      </c>
      <c r="C957" t="s">
        <v>7700</v>
      </c>
      <c r="D957" t="s">
        <v>93</v>
      </c>
      <c r="E957" t="s">
        <v>7698</v>
      </c>
      <c r="F957" s="1"/>
      <c r="G957" t="s">
        <v>43</v>
      </c>
      <c r="I957" t="s">
        <v>43</v>
      </c>
      <c r="L957" t="s">
        <v>43</v>
      </c>
      <c r="M957" t="s">
        <v>43</v>
      </c>
      <c r="N957" t="s">
        <v>43</v>
      </c>
      <c r="P957" s="1"/>
      <c r="R957" s="317"/>
      <c r="V957" s="317"/>
    </row>
    <row r="958" spans="1:22">
      <c r="A958">
        <v>957</v>
      </c>
      <c r="B958" t="s">
        <v>15297</v>
      </c>
      <c r="C958" t="s">
        <v>15298</v>
      </c>
      <c r="D958" t="s">
        <v>93</v>
      </c>
      <c r="E958" t="s">
        <v>7698</v>
      </c>
      <c r="F958" s="1"/>
      <c r="G958" t="s">
        <v>43</v>
      </c>
      <c r="I958" t="s">
        <v>43</v>
      </c>
      <c r="L958" t="s">
        <v>43</v>
      </c>
      <c r="M958" t="s">
        <v>43</v>
      </c>
      <c r="N958" t="s">
        <v>43</v>
      </c>
      <c r="P958" s="1"/>
      <c r="R958" s="317"/>
      <c r="V958" s="317"/>
    </row>
    <row r="959" spans="1:22">
      <c r="A959">
        <v>958</v>
      </c>
      <c r="B959" t="s">
        <v>7695</v>
      </c>
      <c r="C959" t="s">
        <v>7697</v>
      </c>
      <c r="D959" t="s">
        <v>93</v>
      </c>
      <c r="E959" t="s">
        <v>7698</v>
      </c>
      <c r="F959" s="1"/>
      <c r="G959" t="s">
        <v>43</v>
      </c>
      <c r="I959" t="s">
        <v>43</v>
      </c>
      <c r="L959" t="s">
        <v>43</v>
      </c>
      <c r="M959" t="s">
        <v>43</v>
      </c>
      <c r="N959" t="s">
        <v>43</v>
      </c>
      <c r="P959" s="1"/>
      <c r="R959" s="317"/>
      <c r="V959" s="317"/>
    </row>
    <row r="960" spans="1:22">
      <c r="A960">
        <v>959</v>
      </c>
      <c r="B960" t="s">
        <v>15299</v>
      </c>
      <c r="C960" t="s">
        <v>15300</v>
      </c>
      <c r="D960" t="s">
        <v>93</v>
      </c>
      <c r="E960" t="s">
        <v>7698</v>
      </c>
      <c r="F960" s="1"/>
      <c r="G960" t="s">
        <v>43</v>
      </c>
      <c r="I960" t="s">
        <v>43</v>
      </c>
      <c r="L960" t="s">
        <v>43</v>
      </c>
      <c r="M960" t="s">
        <v>43</v>
      </c>
      <c r="N960" t="s">
        <v>43</v>
      </c>
      <c r="P960" s="1"/>
      <c r="R960" s="317"/>
      <c r="V960" s="317"/>
    </row>
    <row r="961" spans="1:22">
      <c r="A961">
        <v>960</v>
      </c>
      <c r="B961" t="s">
        <v>7713</v>
      </c>
      <c r="C961" t="s">
        <v>7714</v>
      </c>
      <c r="D961" t="s">
        <v>93</v>
      </c>
      <c r="E961" t="s">
        <v>93</v>
      </c>
      <c r="F961" s="1"/>
      <c r="G961" t="s">
        <v>43</v>
      </c>
      <c r="I961" t="s">
        <v>43</v>
      </c>
      <c r="L961" t="s">
        <v>43</v>
      </c>
      <c r="M961" t="s">
        <v>43</v>
      </c>
      <c r="N961" t="s">
        <v>43</v>
      </c>
      <c r="P961" s="1"/>
      <c r="R961" s="317"/>
      <c r="V961" s="317"/>
    </row>
    <row r="962" spans="1:22">
      <c r="A962">
        <v>961</v>
      </c>
      <c r="B962" t="s">
        <v>8706</v>
      </c>
      <c r="C962" t="s">
        <v>8707</v>
      </c>
      <c r="D962" t="s">
        <v>93</v>
      </c>
      <c r="E962" t="s">
        <v>93</v>
      </c>
      <c r="F962" s="1"/>
      <c r="G962" t="s">
        <v>43</v>
      </c>
      <c r="I962" t="s">
        <v>43</v>
      </c>
      <c r="L962" t="s">
        <v>43</v>
      </c>
      <c r="M962" t="s">
        <v>43</v>
      </c>
      <c r="N962" t="s">
        <v>43</v>
      </c>
      <c r="P962" s="1"/>
      <c r="R962" s="317"/>
      <c r="V962" s="317"/>
    </row>
    <row r="963" spans="1:22">
      <c r="A963">
        <v>962</v>
      </c>
      <c r="B963" t="s">
        <v>15301</v>
      </c>
      <c r="C963" t="s">
        <v>15302</v>
      </c>
      <c r="D963" t="s">
        <v>93</v>
      </c>
      <c r="E963" t="s">
        <v>93</v>
      </c>
      <c r="F963" s="1"/>
      <c r="G963" t="s">
        <v>43</v>
      </c>
      <c r="I963" t="s">
        <v>43</v>
      </c>
      <c r="L963" t="s">
        <v>43</v>
      </c>
      <c r="M963" t="s">
        <v>43</v>
      </c>
      <c r="N963" t="s">
        <v>43</v>
      </c>
      <c r="P963" s="1"/>
      <c r="R963" s="317"/>
      <c r="V963" s="317"/>
    </row>
    <row r="964" spans="1:22">
      <c r="A964">
        <v>963</v>
      </c>
      <c r="B964" t="s">
        <v>15303</v>
      </c>
      <c r="C964" t="s">
        <v>15304</v>
      </c>
      <c r="D964" t="s">
        <v>93</v>
      </c>
      <c r="E964" t="s">
        <v>93</v>
      </c>
      <c r="F964" s="1"/>
      <c r="G964" t="s">
        <v>43</v>
      </c>
      <c r="I964" t="s">
        <v>43</v>
      </c>
      <c r="L964" t="s">
        <v>43</v>
      </c>
      <c r="M964" t="s">
        <v>43</v>
      </c>
      <c r="N964" t="s">
        <v>43</v>
      </c>
      <c r="P964" s="1"/>
      <c r="R964" s="317"/>
      <c r="V964" s="317"/>
    </row>
    <row r="965" spans="1:22">
      <c r="A965">
        <v>964</v>
      </c>
      <c r="B965" t="s">
        <v>15305</v>
      </c>
      <c r="C965" t="s">
        <v>15306</v>
      </c>
      <c r="D965" t="s">
        <v>93</v>
      </c>
      <c r="E965" t="s">
        <v>93</v>
      </c>
      <c r="F965" s="1"/>
      <c r="G965" t="s">
        <v>43</v>
      </c>
      <c r="I965" t="s">
        <v>43</v>
      </c>
      <c r="L965" t="s">
        <v>43</v>
      </c>
      <c r="M965" t="s">
        <v>43</v>
      </c>
      <c r="N965" t="s">
        <v>43</v>
      </c>
      <c r="P965" s="1"/>
      <c r="R965" s="317"/>
      <c r="V965" s="317"/>
    </row>
    <row r="966" spans="1:22">
      <c r="A966">
        <v>965</v>
      </c>
      <c r="B966" t="s">
        <v>7716</v>
      </c>
      <c r="C966" t="s">
        <v>7717</v>
      </c>
      <c r="D966" t="s">
        <v>93</v>
      </c>
      <c r="E966" t="s">
        <v>93</v>
      </c>
      <c r="F966" s="1"/>
      <c r="G966" t="s">
        <v>43</v>
      </c>
      <c r="I966" t="s">
        <v>43</v>
      </c>
      <c r="L966" t="s">
        <v>43</v>
      </c>
      <c r="M966" t="s">
        <v>43</v>
      </c>
      <c r="N966" t="s">
        <v>43</v>
      </c>
      <c r="P966" s="1"/>
      <c r="R966" s="317"/>
      <c r="V966" s="317"/>
    </row>
    <row r="967" spans="1:22">
      <c r="A967">
        <v>966</v>
      </c>
      <c r="B967" t="s">
        <v>15307</v>
      </c>
      <c r="C967" t="s">
        <v>15308</v>
      </c>
      <c r="D967" t="s">
        <v>93</v>
      </c>
      <c r="E967" t="s">
        <v>7721</v>
      </c>
      <c r="F967" s="1"/>
      <c r="G967" t="s">
        <v>43</v>
      </c>
      <c r="I967" t="s">
        <v>43</v>
      </c>
      <c r="L967" t="s">
        <v>43</v>
      </c>
      <c r="M967" t="s">
        <v>43</v>
      </c>
      <c r="N967" t="s">
        <v>43</v>
      </c>
      <c r="P967" s="1"/>
      <c r="R967" s="317"/>
      <c r="V967" s="317"/>
    </row>
    <row r="968" spans="1:22">
      <c r="A968">
        <v>967</v>
      </c>
      <c r="B968" t="s">
        <v>15309</v>
      </c>
      <c r="C968" t="s">
        <v>15310</v>
      </c>
      <c r="D968" t="s">
        <v>93</v>
      </c>
      <c r="E968" t="s">
        <v>7721</v>
      </c>
      <c r="F968" s="1"/>
      <c r="G968" t="s">
        <v>43</v>
      </c>
      <c r="I968" t="s">
        <v>43</v>
      </c>
      <c r="L968" t="s">
        <v>43</v>
      </c>
      <c r="M968" t="s">
        <v>43</v>
      </c>
      <c r="N968" t="s">
        <v>43</v>
      </c>
      <c r="P968" s="1"/>
      <c r="R968" s="317"/>
      <c r="V968" s="317"/>
    </row>
    <row r="969" spans="1:22">
      <c r="A969">
        <v>968</v>
      </c>
      <c r="B969" t="s">
        <v>15311</v>
      </c>
      <c r="C969" t="s">
        <v>15312</v>
      </c>
      <c r="D969" t="s">
        <v>93</v>
      </c>
      <c r="E969" t="s">
        <v>7721</v>
      </c>
      <c r="F969" s="1"/>
      <c r="G969" t="s">
        <v>43</v>
      </c>
      <c r="I969" t="s">
        <v>43</v>
      </c>
      <c r="L969" t="s">
        <v>43</v>
      </c>
      <c r="M969" t="s">
        <v>43</v>
      </c>
      <c r="N969" t="s">
        <v>43</v>
      </c>
      <c r="P969" s="1"/>
      <c r="R969" s="317"/>
      <c r="V969" s="317"/>
    </row>
    <row r="970" spans="1:22">
      <c r="A970">
        <v>969</v>
      </c>
      <c r="B970" t="s">
        <v>15313</v>
      </c>
      <c r="C970" t="s">
        <v>15314</v>
      </c>
      <c r="D970" t="s">
        <v>93</v>
      </c>
      <c r="E970" t="s">
        <v>7721</v>
      </c>
      <c r="F970" s="1"/>
      <c r="G970" t="s">
        <v>43</v>
      </c>
      <c r="I970" t="s">
        <v>43</v>
      </c>
      <c r="L970" t="s">
        <v>43</v>
      </c>
      <c r="M970" t="s">
        <v>43</v>
      </c>
      <c r="N970" t="s">
        <v>43</v>
      </c>
      <c r="P970" s="1"/>
      <c r="R970" s="317"/>
      <c r="V970" s="317"/>
    </row>
    <row r="971" spans="1:22">
      <c r="A971">
        <v>970</v>
      </c>
      <c r="B971" t="s">
        <v>15315</v>
      </c>
      <c r="C971" t="s">
        <v>15316</v>
      </c>
      <c r="D971" t="s">
        <v>93</v>
      </c>
      <c r="E971" t="s">
        <v>7721</v>
      </c>
      <c r="F971" s="1"/>
      <c r="G971" t="s">
        <v>43</v>
      </c>
      <c r="I971" t="s">
        <v>43</v>
      </c>
      <c r="L971" t="s">
        <v>43</v>
      </c>
      <c r="M971" t="s">
        <v>43</v>
      </c>
      <c r="N971" t="s">
        <v>43</v>
      </c>
      <c r="P971" s="1"/>
      <c r="R971" s="317"/>
      <c r="V971" s="317"/>
    </row>
    <row r="972" spans="1:22">
      <c r="A972">
        <v>971</v>
      </c>
      <c r="B972" t="s">
        <v>7719</v>
      </c>
      <c r="C972" t="s">
        <v>7720</v>
      </c>
      <c r="D972" t="s">
        <v>93</v>
      </c>
      <c r="E972" t="s">
        <v>7721</v>
      </c>
      <c r="F972" s="1"/>
      <c r="G972" t="s">
        <v>43</v>
      </c>
      <c r="I972" t="s">
        <v>43</v>
      </c>
      <c r="L972" t="s">
        <v>43</v>
      </c>
      <c r="M972" t="s">
        <v>43</v>
      </c>
      <c r="N972" t="s">
        <v>43</v>
      </c>
      <c r="P972" s="1"/>
      <c r="R972" s="317"/>
      <c r="V972" s="317"/>
    </row>
    <row r="973" spans="1:22">
      <c r="A973">
        <v>972</v>
      </c>
      <c r="B973" t="s">
        <v>15317</v>
      </c>
      <c r="C973" t="s">
        <v>15318</v>
      </c>
      <c r="D973" t="s">
        <v>93</v>
      </c>
      <c r="E973" t="s">
        <v>7721</v>
      </c>
      <c r="F973" s="1"/>
      <c r="G973" t="s">
        <v>43</v>
      </c>
      <c r="I973" t="s">
        <v>43</v>
      </c>
      <c r="L973" t="s">
        <v>43</v>
      </c>
      <c r="M973" t="s">
        <v>43</v>
      </c>
      <c r="N973" t="s">
        <v>43</v>
      </c>
      <c r="P973" s="1"/>
      <c r="R973" s="317"/>
      <c r="V973" s="317"/>
    </row>
    <row r="974" spans="1:22">
      <c r="A974">
        <v>973</v>
      </c>
      <c r="B974" t="s">
        <v>15319</v>
      </c>
      <c r="C974" t="s">
        <v>15320</v>
      </c>
      <c r="D974" t="s">
        <v>93</v>
      </c>
      <c r="E974" t="s">
        <v>7698</v>
      </c>
      <c r="F974" s="1"/>
      <c r="G974" t="s">
        <v>43</v>
      </c>
      <c r="I974" t="s">
        <v>43</v>
      </c>
      <c r="L974" t="s">
        <v>43</v>
      </c>
      <c r="M974" t="s">
        <v>43</v>
      </c>
      <c r="N974" t="s">
        <v>43</v>
      </c>
      <c r="P974" s="1"/>
      <c r="R974" s="317"/>
      <c r="V974" s="317"/>
    </row>
    <row r="975" spans="1:22">
      <c r="A975">
        <v>974</v>
      </c>
      <c r="B975" t="s">
        <v>15321</v>
      </c>
      <c r="C975" t="s">
        <v>15322</v>
      </c>
      <c r="D975" t="s">
        <v>93</v>
      </c>
      <c r="E975" t="s">
        <v>7698</v>
      </c>
      <c r="F975" s="1"/>
      <c r="G975" t="s">
        <v>43</v>
      </c>
      <c r="I975" t="s">
        <v>43</v>
      </c>
      <c r="L975" t="s">
        <v>43</v>
      </c>
      <c r="M975" t="s">
        <v>43</v>
      </c>
      <c r="N975" t="s">
        <v>43</v>
      </c>
      <c r="P975" s="1"/>
      <c r="R975" s="317"/>
      <c r="V975" s="317"/>
    </row>
    <row r="976" spans="1:22">
      <c r="A976">
        <v>975</v>
      </c>
      <c r="B976" t="s">
        <v>15323</v>
      </c>
      <c r="C976" t="s">
        <v>15324</v>
      </c>
      <c r="D976" t="s">
        <v>93</v>
      </c>
      <c r="E976" t="s">
        <v>7698</v>
      </c>
      <c r="F976" s="1"/>
      <c r="G976" t="s">
        <v>43</v>
      </c>
      <c r="I976" t="s">
        <v>43</v>
      </c>
      <c r="L976" t="s">
        <v>43</v>
      </c>
      <c r="M976" t="s">
        <v>43</v>
      </c>
      <c r="N976" t="s">
        <v>43</v>
      </c>
      <c r="P976" s="1"/>
      <c r="R976" s="317"/>
      <c r="V976" s="317"/>
    </row>
    <row r="977" spans="1:22">
      <c r="A977">
        <v>976</v>
      </c>
      <c r="B977" t="s">
        <v>15325</v>
      </c>
      <c r="C977" t="s">
        <v>15326</v>
      </c>
      <c r="D977" t="s">
        <v>93</v>
      </c>
      <c r="E977" t="s">
        <v>7721</v>
      </c>
      <c r="F977" s="1"/>
      <c r="G977" t="s">
        <v>43</v>
      </c>
      <c r="I977" t="s">
        <v>43</v>
      </c>
      <c r="L977" t="s">
        <v>43</v>
      </c>
      <c r="M977" t="s">
        <v>43</v>
      </c>
      <c r="N977" t="s">
        <v>43</v>
      </c>
      <c r="P977" s="1"/>
      <c r="R977" s="317"/>
      <c r="V977" s="317"/>
    </row>
    <row r="978" spans="1:22">
      <c r="A978">
        <v>977</v>
      </c>
      <c r="B978" t="s">
        <v>15327</v>
      </c>
      <c r="C978" t="s">
        <v>15328</v>
      </c>
      <c r="D978" t="s">
        <v>93</v>
      </c>
      <c r="E978" t="s">
        <v>7721</v>
      </c>
      <c r="F978" s="1"/>
      <c r="G978" t="s">
        <v>43</v>
      </c>
      <c r="I978" t="s">
        <v>43</v>
      </c>
      <c r="L978" t="s">
        <v>43</v>
      </c>
      <c r="M978" t="s">
        <v>43</v>
      </c>
      <c r="N978" t="s">
        <v>43</v>
      </c>
      <c r="P978" s="1"/>
      <c r="R978" s="317"/>
      <c r="V978" s="317"/>
    </row>
    <row r="979" spans="1:22">
      <c r="A979">
        <v>978</v>
      </c>
      <c r="B979" t="s">
        <v>15329</v>
      </c>
      <c r="C979" t="s">
        <v>15330</v>
      </c>
      <c r="D979" t="s">
        <v>93</v>
      </c>
      <c r="E979" t="s">
        <v>7721</v>
      </c>
      <c r="F979" s="1"/>
      <c r="G979" t="s">
        <v>43</v>
      </c>
      <c r="I979" t="s">
        <v>43</v>
      </c>
      <c r="L979" t="s">
        <v>43</v>
      </c>
      <c r="M979" t="s">
        <v>43</v>
      </c>
      <c r="N979" t="s">
        <v>43</v>
      </c>
      <c r="P979" s="1"/>
      <c r="R979" s="317"/>
      <c r="V979" s="317"/>
    </row>
    <row r="980" spans="1:22">
      <c r="A980">
        <v>979</v>
      </c>
      <c r="B980" t="s">
        <v>15331</v>
      </c>
      <c r="C980" t="s">
        <v>15332</v>
      </c>
      <c r="D980" t="s">
        <v>93</v>
      </c>
      <c r="E980" t="s">
        <v>7800</v>
      </c>
      <c r="F980" s="1"/>
      <c r="G980" t="s">
        <v>43</v>
      </c>
      <c r="I980" t="s">
        <v>43</v>
      </c>
      <c r="L980" t="s">
        <v>43</v>
      </c>
      <c r="M980" t="s">
        <v>43</v>
      </c>
      <c r="N980" t="s">
        <v>43</v>
      </c>
      <c r="P980" s="1"/>
      <c r="R980" s="317"/>
      <c r="V980" s="317"/>
    </row>
    <row r="981" spans="1:22">
      <c r="A981">
        <v>980</v>
      </c>
      <c r="B981" t="s">
        <v>15333</v>
      </c>
      <c r="C981" t="s">
        <v>15334</v>
      </c>
      <c r="D981" t="s">
        <v>93</v>
      </c>
      <c r="E981" t="s">
        <v>7698</v>
      </c>
      <c r="F981" s="1"/>
      <c r="G981" t="s">
        <v>43</v>
      </c>
      <c r="I981" t="s">
        <v>43</v>
      </c>
      <c r="L981" t="s">
        <v>43</v>
      </c>
      <c r="M981" t="s">
        <v>43</v>
      </c>
      <c r="N981" t="s">
        <v>43</v>
      </c>
      <c r="P981" s="1"/>
      <c r="R981" s="317"/>
      <c r="V981" s="317"/>
    </row>
    <row r="982" spans="1:22">
      <c r="A982">
        <v>981</v>
      </c>
      <c r="B982" t="s">
        <v>15335</v>
      </c>
      <c r="C982" t="s">
        <v>15336</v>
      </c>
      <c r="D982" t="s">
        <v>93</v>
      </c>
      <c r="E982" t="s">
        <v>7721</v>
      </c>
      <c r="F982" s="1"/>
      <c r="G982" t="s">
        <v>43</v>
      </c>
      <c r="I982" t="s">
        <v>43</v>
      </c>
      <c r="L982" t="s">
        <v>43</v>
      </c>
      <c r="M982" t="s">
        <v>43</v>
      </c>
      <c r="N982" t="s">
        <v>43</v>
      </c>
      <c r="P982" s="1"/>
      <c r="R982" s="317"/>
      <c r="V982" s="317"/>
    </row>
    <row r="983" spans="1:22">
      <c r="A983">
        <v>982</v>
      </c>
      <c r="B983" t="s">
        <v>15337</v>
      </c>
      <c r="C983" t="s">
        <v>15338</v>
      </c>
      <c r="D983" t="s">
        <v>93</v>
      </c>
      <c r="E983" t="s">
        <v>93</v>
      </c>
      <c r="F983" s="1"/>
      <c r="G983" t="s">
        <v>43</v>
      </c>
      <c r="I983" t="s">
        <v>43</v>
      </c>
      <c r="L983" t="s">
        <v>43</v>
      </c>
      <c r="M983" t="s">
        <v>43</v>
      </c>
      <c r="N983" t="s">
        <v>43</v>
      </c>
      <c r="P983" s="1"/>
      <c r="R983" s="317"/>
      <c r="V983" s="317"/>
    </row>
    <row r="984" spans="1:22">
      <c r="A984">
        <v>983</v>
      </c>
      <c r="B984" t="s">
        <v>9440</v>
      </c>
      <c r="C984" t="s">
        <v>15339</v>
      </c>
      <c r="D984" t="s">
        <v>93</v>
      </c>
      <c r="E984" t="s">
        <v>7721</v>
      </c>
      <c r="F984" s="1"/>
      <c r="G984" t="s">
        <v>43</v>
      </c>
      <c r="I984" t="s">
        <v>43</v>
      </c>
      <c r="L984" t="s">
        <v>43</v>
      </c>
      <c r="M984" t="s">
        <v>43</v>
      </c>
      <c r="N984" t="s">
        <v>43</v>
      </c>
      <c r="P984" s="1"/>
      <c r="R984" s="317"/>
      <c r="V984" s="317"/>
    </row>
    <row r="985" spans="1:22">
      <c r="A985">
        <v>984</v>
      </c>
      <c r="B985" t="s">
        <v>7963</v>
      </c>
      <c r="C985" t="s">
        <v>7964</v>
      </c>
      <c r="D985" t="s">
        <v>93</v>
      </c>
      <c r="E985" t="s">
        <v>7698</v>
      </c>
      <c r="F985" s="1"/>
      <c r="G985" t="s">
        <v>43</v>
      </c>
      <c r="I985" t="s">
        <v>43</v>
      </c>
      <c r="L985" t="s">
        <v>43</v>
      </c>
      <c r="M985" t="s">
        <v>43</v>
      </c>
      <c r="N985" t="s">
        <v>43</v>
      </c>
      <c r="P985" s="1"/>
      <c r="R985" s="317"/>
      <c r="V985" s="317"/>
    </row>
    <row r="986" spans="1:22">
      <c r="A986">
        <v>985</v>
      </c>
      <c r="B986" t="s">
        <v>7965</v>
      </c>
      <c r="C986" t="s">
        <v>7966</v>
      </c>
      <c r="D986" t="s">
        <v>93</v>
      </c>
      <c r="E986" t="s">
        <v>7698</v>
      </c>
      <c r="F986" s="1"/>
      <c r="G986" t="s">
        <v>43</v>
      </c>
      <c r="I986" t="s">
        <v>43</v>
      </c>
      <c r="L986" t="s">
        <v>43</v>
      </c>
      <c r="M986" t="s">
        <v>43</v>
      </c>
      <c r="N986" t="s">
        <v>43</v>
      </c>
      <c r="P986" s="1"/>
      <c r="R986" s="317"/>
      <c r="V986" s="317"/>
    </row>
    <row r="987" spans="1:22">
      <c r="A987">
        <v>986</v>
      </c>
      <c r="B987" t="s">
        <v>7990</v>
      </c>
      <c r="C987" t="s">
        <v>7991</v>
      </c>
      <c r="D987" t="s">
        <v>93</v>
      </c>
      <c r="E987" t="s">
        <v>93</v>
      </c>
      <c r="F987" s="1"/>
      <c r="G987" t="s">
        <v>43</v>
      </c>
      <c r="I987" t="s">
        <v>43</v>
      </c>
      <c r="L987" t="s">
        <v>43</v>
      </c>
      <c r="M987" t="s">
        <v>43</v>
      </c>
      <c r="N987" t="s">
        <v>43</v>
      </c>
      <c r="P987" s="1"/>
      <c r="R987" s="317"/>
      <c r="V987" s="317"/>
    </row>
    <row r="988" spans="1:22">
      <c r="A988">
        <v>987</v>
      </c>
      <c r="B988" t="s">
        <v>7987</v>
      </c>
      <c r="C988" t="s">
        <v>7988</v>
      </c>
      <c r="D988" t="s">
        <v>93</v>
      </c>
      <c r="E988" t="s">
        <v>93</v>
      </c>
      <c r="F988" s="1"/>
      <c r="G988" t="s">
        <v>43</v>
      </c>
      <c r="I988" t="s">
        <v>43</v>
      </c>
      <c r="L988" t="s">
        <v>43</v>
      </c>
      <c r="M988" t="s">
        <v>43</v>
      </c>
      <c r="N988" t="s">
        <v>43</v>
      </c>
      <c r="P988" s="1"/>
      <c r="R988" s="317"/>
      <c r="V988" s="317"/>
    </row>
    <row r="989" spans="1:22">
      <c r="A989">
        <v>988</v>
      </c>
      <c r="B989" t="s">
        <v>7985</v>
      </c>
      <c r="C989" t="s">
        <v>7986</v>
      </c>
      <c r="D989" t="s">
        <v>93</v>
      </c>
      <c r="E989" t="s">
        <v>93</v>
      </c>
      <c r="F989" s="1"/>
      <c r="G989" t="s">
        <v>43</v>
      </c>
      <c r="I989" t="s">
        <v>43</v>
      </c>
      <c r="L989" t="s">
        <v>43</v>
      </c>
      <c r="M989" t="s">
        <v>43</v>
      </c>
      <c r="N989" t="s">
        <v>43</v>
      </c>
      <c r="P989" s="1"/>
      <c r="R989" s="317"/>
      <c r="V989" s="317"/>
    </row>
    <row r="990" spans="1:22">
      <c r="A990">
        <v>989</v>
      </c>
      <c r="B990" t="s">
        <v>7982</v>
      </c>
      <c r="C990" t="s">
        <v>7983</v>
      </c>
      <c r="D990" t="s">
        <v>93</v>
      </c>
      <c r="E990" t="s">
        <v>93</v>
      </c>
      <c r="F990" s="1"/>
      <c r="G990" t="s">
        <v>43</v>
      </c>
      <c r="I990" t="s">
        <v>43</v>
      </c>
      <c r="L990" t="s">
        <v>43</v>
      </c>
      <c r="M990" t="s">
        <v>43</v>
      </c>
      <c r="N990" t="s">
        <v>43</v>
      </c>
      <c r="P990" s="1"/>
      <c r="R990" s="317"/>
      <c r="V990" s="317"/>
    </row>
    <row r="991" spans="1:22">
      <c r="A991">
        <v>990</v>
      </c>
      <c r="B991" t="s">
        <v>7979</v>
      </c>
      <c r="C991" t="s">
        <v>7980</v>
      </c>
      <c r="D991" t="s">
        <v>93</v>
      </c>
      <c r="E991" t="s">
        <v>93</v>
      </c>
      <c r="F991" s="1"/>
      <c r="G991" t="s">
        <v>43</v>
      </c>
      <c r="I991" t="s">
        <v>43</v>
      </c>
      <c r="L991" t="s">
        <v>43</v>
      </c>
      <c r="M991" t="s">
        <v>43</v>
      </c>
      <c r="N991" t="s">
        <v>43</v>
      </c>
      <c r="P991" s="1"/>
      <c r="R991" s="317"/>
      <c r="V991" s="317"/>
    </row>
    <row r="992" spans="1:22">
      <c r="A992">
        <v>991</v>
      </c>
      <c r="B992" t="s">
        <v>7977</v>
      </c>
      <c r="C992" t="s">
        <v>7978</v>
      </c>
      <c r="D992" t="s">
        <v>93</v>
      </c>
      <c r="E992" t="s">
        <v>93</v>
      </c>
      <c r="F992" s="1"/>
      <c r="G992" t="s">
        <v>43</v>
      </c>
      <c r="I992" t="s">
        <v>43</v>
      </c>
      <c r="L992" t="s">
        <v>43</v>
      </c>
      <c r="M992" t="s">
        <v>43</v>
      </c>
      <c r="N992" t="s">
        <v>43</v>
      </c>
      <c r="P992" s="1"/>
      <c r="R992" s="317"/>
      <c r="V992" s="317"/>
    </row>
    <row r="993" spans="1:22">
      <c r="A993">
        <v>992</v>
      </c>
      <c r="B993" t="s">
        <v>8010</v>
      </c>
      <c r="C993" t="s">
        <v>8011</v>
      </c>
      <c r="D993" t="s">
        <v>93</v>
      </c>
      <c r="E993" t="s">
        <v>7698</v>
      </c>
      <c r="F993" s="1"/>
      <c r="G993" t="s">
        <v>43</v>
      </c>
      <c r="I993" t="s">
        <v>43</v>
      </c>
      <c r="L993" t="s">
        <v>43</v>
      </c>
      <c r="M993" t="s">
        <v>43</v>
      </c>
      <c r="N993" t="s">
        <v>43</v>
      </c>
      <c r="P993" s="1"/>
      <c r="R993" s="317"/>
      <c r="V993" s="317"/>
    </row>
    <row r="994" spans="1:22">
      <c r="A994">
        <v>993</v>
      </c>
      <c r="B994" t="s">
        <v>8018</v>
      </c>
      <c r="C994" t="s">
        <v>8019</v>
      </c>
      <c r="D994" t="s">
        <v>93</v>
      </c>
      <c r="E994" t="s">
        <v>7698</v>
      </c>
      <c r="F994" s="1"/>
      <c r="G994" t="s">
        <v>43</v>
      </c>
      <c r="I994" t="s">
        <v>43</v>
      </c>
      <c r="L994" t="s">
        <v>43</v>
      </c>
      <c r="M994" t="s">
        <v>43</v>
      </c>
      <c r="N994" t="s">
        <v>43</v>
      </c>
      <c r="P994" s="1"/>
      <c r="R994" s="317"/>
      <c r="V994" s="317"/>
    </row>
    <row r="995" spans="1:22">
      <c r="A995">
        <v>994</v>
      </c>
      <c r="B995" t="s">
        <v>15340</v>
      </c>
      <c r="C995" t="s">
        <v>15341</v>
      </c>
      <c r="D995" t="s">
        <v>93</v>
      </c>
      <c r="E995" t="s">
        <v>7800</v>
      </c>
      <c r="F995" s="1"/>
      <c r="G995" t="s">
        <v>43</v>
      </c>
      <c r="I995" t="s">
        <v>43</v>
      </c>
      <c r="L995" t="s">
        <v>43</v>
      </c>
      <c r="M995" t="s">
        <v>43</v>
      </c>
      <c r="N995" t="s">
        <v>43</v>
      </c>
      <c r="P995" s="1"/>
      <c r="R995" s="317"/>
      <c r="V995" s="317"/>
    </row>
    <row r="996" spans="1:22">
      <c r="A996">
        <v>995</v>
      </c>
      <c r="B996" t="s">
        <v>15342</v>
      </c>
      <c r="C996" t="s">
        <v>15343</v>
      </c>
      <c r="D996" t="s">
        <v>93</v>
      </c>
      <c r="E996" t="s">
        <v>7698</v>
      </c>
      <c r="F996" s="1"/>
      <c r="G996" t="s">
        <v>43</v>
      </c>
      <c r="I996" t="s">
        <v>43</v>
      </c>
      <c r="L996" t="s">
        <v>43</v>
      </c>
      <c r="M996" t="s">
        <v>43</v>
      </c>
      <c r="N996" t="s">
        <v>43</v>
      </c>
      <c r="P996" s="1"/>
      <c r="R996" s="317"/>
      <c r="V996" s="317"/>
    </row>
    <row r="997" spans="1:22">
      <c r="A997">
        <v>996</v>
      </c>
      <c r="B997" t="s">
        <v>15344</v>
      </c>
      <c r="C997" t="s">
        <v>15345</v>
      </c>
      <c r="D997" t="s">
        <v>93</v>
      </c>
      <c r="E997" t="s">
        <v>7698</v>
      </c>
      <c r="F997" s="1"/>
      <c r="G997" t="s">
        <v>43</v>
      </c>
      <c r="I997" t="s">
        <v>43</v>
      </c>
      <c r="L997" t="s">
        <v>43</v>
      </c>
      <c r="M997" t="s">
        <v>43</v>
      </c>
      <c r="N997" t="s">
        <v>43</v>
      </c>
      <c r="P997" s="1"/>
      <c r="R997" s="317"/>
      <c r="V997" s="317"/>
    </row>
    <row r="998" spans="1:22">
      <c r="A998">
        <v>997</v>
      </c>
      <c r="B998" t="s">
        <v>7723</v>
      </c>
      <c r="C998" t="s">
        <v>7724</v>
      </c>
      <c r="D998" t="s">
        <v>93</v>
      </c>
      <c r="E998" t="s">
        <v>93</v>
      </c>
      <c r="F998" s="1"/>
      <c r="G998" t="s">
        <v>43</v>
      </c>
      <c r="I998" t="s">
        <v>43</v>
      </c>
      <c r="L998" t="s">
        <v>43</v>
      </c>
      <c r="M998" t="s">
        <v>43</v>
      </c>
      <c r="N998" t="s">
        <v>43</v>
      </c>
      <c r="P998" s="1"/>
      <c r="R998" s="317"/>
      <c r="V998" s="317"/>
    </row>
    <row r="999" spans="1:22">
      <c r="A999">
        <v>998</v>
      </c>
      <c r="B999" t="s">
        <v>9132</v>
      </c>
      <c r="C999" t="s">
        <v>15346</v>
      </c>
      <c r="D999" t="s">
        <v>93</v>
      </c>
      <c r="E999" t="s">
        <v>93</v>
      </c>
      <c r="F999" s="1"/>
      <c r="G999" t="s">
        <v>43</v>
      </c>
      <c r="I999" t="s">
        <v>43</v>
      </c>
      <c r="L999" t="s">
        <v>43</v>
      </c>
      <c r="M999" t="s">
        <v>43</v>
      </c>
      <c r="N999" t="s">
        <v>43</v>
      </c>
      <c r="P999" s="1"/>
      <c r="R999" s="317"/>
      <c r="V999" s="317"/>
    </row>
    <row r="1000" spans="1:22">
      <c r="A1000">
        <v>999</v>
      </c>
      <c r="B1000" t="s">
        <v>7726</v>
      </c>
      <c r="C1000" t="s">
        <v>7728</v>
      </c>
      <c r="D1000" t="s">
        <v>93</v>
      </c>
      <c r="E1000" t="s">
        <v>93</v>
      </c>
      <c r="F1000" s="1"/>
      <c r="G1000" t="s">
        <v>43</v>
      </c>
      <c r="I1000" t="s">
        <v>43</v>
      </c>
      <c r="L1000" t="s">
        <v>43</v>
      </c>
      <c r="M1000" t="s">
        <v>43</v>
      </c>
      <c r="N1000" t="s">
        <v>43</v>
      </c>
      <c r="P1000" s="1"/>
      <c r="R1000" s="317"/>
      <c r="V1000" s="317"/>
    </row>
    <row r="1001" spans="1:22">
      <c r="A1001">
        <v>1000</v>
      </c>
      <c r="B1001" t="s">
        <v>7730</v>
      </c>
      <c r="C1001" t="s">
        <v>7731</v>
      </c>
      <c r="D1001" t="s">
        <v>93</v>
      </c>
      <c r="E1001" t="s">
        <v>93</v>
      </c>
      <c r="F1001" s="1"/>
      <c r="G1001" t="s">
        <v>43</v>
      </c>
      <c r="I1001" t="s">
        <v>43</v>
      </c>
      <c r="L1001" t="s">
        <v>43</v>
      </c>
      <c r="M1001" t="s">
        <v>43</v>
      </c>
      <c r="N1001" t="s">
        <v>43</v>
      </c>
      <c r="P1001" s="1"/>
      <c r="R1001" s="317"/>
      <c r="V1001" s="317"/>
    </row>
    <row r="1002" spans="1:22">
      <c r="A1002">
        <v>1001</v>
      </c>
      <c r="B1002" t="s">
        <v>7733</v>
      </c>
      <c r="C1002" t="s">
        <v>7734</v>
      </c>
      <c r="D1002" t="s">
        <v>93</v>
      </c>
      <c r="E1002" t="s">
        <v>7721</v>
      </c>
      <c r="F1002" s="1"/>
      <c r="G1002" t="s">
        <v>43</v>
      </c>
      <c r="I1002" t="s">
        <v>43</v>
      </c>
      <c r="L1002" t="s">
        <v>43</v>
      </c>
      <c r="M1002" t="s">
        <v>43</v>
      </c>
      <c r="N1002" t="s">
        <v>43</v>
      </c>
      <c r="P1002" s="1"/>
      <c r="R1002" s="317"/>
      <c r="V1002" s="317"/>
    </row>
    <row r="1003" spans="1:22">
      <c r="A1003">
        <v>1002</v>
      </c>
      <c r="B1003" t="s">
        <v>7736</v>
      </c>
      <c r="C1003" t="s">
        <v>7737</v>
      </c>
      <c r="D1003" t="s">
        <v>93</v>
      </c>
      <c r="E1003" t="s">
        <v>7721</v>
      </c>
      <c r="F1003" s="1"/>
      <c r="G1003" t="s">
        <v>43</v>
      </c>
      <c r="I1003" t="s">
        <v>43</v>
      </c>
      <c r="L1003" t="s">
        <v>43</v>
      </c>
      <c r="M1003" t="s">
        <v>43</v>
      </c>
      <c r="N1003" t="s">
        <v>43</v>
      </c>
      <c r="P1003" s="1"/>
      <c r="R1003" s="317"/>
      <c r="V1003" s="317"/>
    </row>
    <row r="1004" spans="1:22">
      <c r="A1004">
        <v>1003</v>
      </c>
      <c r="B1004" t="s">
        <v>7739</v>
      </c>
      <c r="C1004" t="s">
        <v>7740</v>
      </c>
      <c r="D1004" t="s">
        <v>93</v>
      </c>
      <c r="E1004" t="s">
        <v>7721</v>
      </c>
      <c r="F1004" s="1"/>
      <c r="G1004" t="s">
        <v>43</v>
      </c>
      <c r="I1004" t="s">
        <v>43</v>
      </c>
      <c r="L1004" t="s">
        <v>43</v>
      </c>
      <c r="M1004" t="s">
        <v>43</v>
      </c>
      <c r="N1004" t="s">
        <v>43</v>
      </c>
      <c r="P1004" s="1"/>
      <c r="R1004" s="317"/>
      <c r="V1004" s="317"/>
    </row>
    <row r="1005" spans="1:22">
      <c r="A1005">
        <v>1004</v>
      </c>
      <c r="B1005" t="s">
        <v>7742</v>
      </c>
      <c r="C1005" t="s">
        <v>7743</v>
      </c>
      <c r="D1005" t="s">
        <v>93</v>
      </c>
      <c r="E1005" t="s">
        <v>7721</v>
      </c>
      <c r="F1005" s="1"/>
      <c r="G1005" t="s">
        <v>43</v>
      </c>
      <c r="I1005" t="s">
        <v>43</v>
      </c>
      <c r="L1005" t="s">
        <v>43</v>
      </c>
      <c r="M1005" t="s">
        <v>43</v>
      </c>
      <c r="N1005" t="s">
        <v>43</v>
      </c>
      <c r="P1005" s="1"/>
      <c r="R1005" s="317"/>
      <c r="V1005" s="317"/>
    </row>
    <row r="1006" spans="1:22">
      <c r="A1006">
        <v>1005</v>
      </c>
      <c r="B1006" t="s">
        <v>15347</v>
      </c>
      <c r="C1006" t="s">
        <v>15348</v>
      </c>
      <c r="D1006" t="s">
        <v>93</v>
      </c>
      <c r="E1006" t="s">
        <v>7721</v>
      </c>
      <c r="F1006" s="1"/>
      <c r="G1006" t="s">
        <v>43</v>
      </c>
      <c r="I1006" t="s">
        <v>43</v>
      </c>
      <c r="L1006" t="s">
        <v>43</v>
      </c>
      <c r="M1006" t="s">
        <v>43</v>
      </c>
      <c r="N1006" t="s">
        <v>43</v>
      </c>
      <c r="P1006" s="1"/>
      <c r="R1006" s="317"/>
      <c r="V1006" s="317"/>
    </row>
    <row r="1007" spans="1:22">
      <c r="A1007">
        <v>1006</v>
      </c>
      <c r="B1007" t="s">
        <v>7816</v>
      </c>
      <c r="C1007" t="s">
        <v>7817</v>
      </c>
      <c r="D1007" t="s">
        <v>93</v>
      </c>
      <c r="E1007" t="s">
        <v>7721</v>
      </c>
      <c r="F1007" s="1"/>
      <c r="G1007" t="s">
        <v>43</v>
      </c>
      <c r="I1007" t="s">
        <v>43</v>
      </c>
      <c r="L1007" t="s">
        <v>43</v>
      </c>
      <c r="M1007" t="s">
        <v>43</v>
      </c>
      <c r="N1007" t="s">
        <v>43</v>
      </c>
      <c r="P1007" s="1"/>
      <c r="R1007" s="317"/>
      <c r="V1007" s="317"/>
    </row>
    <row r="1008" spans="1:22">
      <c r="A1008">
        <v>1007</v>
      </c>
      <c r="B1008" t="s">
        <v>7819</v>
      </c>
      <c r="C1008" t="s">
        <v>7820</v>
      </c>
      <c r="D1008" t="s">
        <v>93</v>
      </c>
      <c r="E1008" t="s">
        <v>7721</v>
      </c>
      <c r="F1008" s="1"/>
      <c r="G1008" t="s">
        <v>43</v>
      </c>
      <c r="I1008" t="s">
        <v>43</v>
      </c>
      <c r="L1008" t="s">
        <v>43</v>
      </c>
      <c r="M1008" t="s">
        <v>43</v>
      </c>
      <c r="N1008" t="s">
        <v>43</v>
      </c>
      <c r="P1008" s="1"/>
      <c r="R1008" s="317"/>
      <c r="V1008" s="317"/>
    </row>
    <row r="1009" spans="1:22">
      <c r="A1009">
        <v>1008</v>
      </c>
      <c r="B1009" t="s">
        <v>7807</v>
      </c>
      <c r="C1009" t="s">
        <v>7808</v>
      </c>
      <c r="D1009" t="s">
        <v>93</v>
      </c>
      <c r="E1009" t="s">
        <v>7698</v>
      </c>
      <c r="F1009" s="1"/>
      <c r="G1009" t="s">
        <v>43</v>
      </c>
      <c r="I1009" t="s">
        <v>43</v>
      </c>
      <c r="L1009" t="s">
        <v>43</v>
      </c>
      <c r="M1009" t="s">
        <v>43</v>
      </c>
      <c r="N1009" t="s">
        <v>43</v>
      </c>
      <c r="P1009" s="1"/>
      <c r="R1009" s="317"/>
      <c r="V1009" s="317"/>
    </row>
    <row r="1010" spans="1:22">
      <c r="A1010">
        <v>1009</v>
      </c>
      <c r="B1010" t="s">
        <v>7961</v>
      </c>
      <c r="C1010" t="s">
        <v>7962</v>
      </c>
      <c r="D1010" t="s">
        <v>93</v>
      </c>
      <c r="E1010" t="s">
        <v>7800</v>
      </c>
      <c r="F1010" s="1"/>
      <c r="G1010" t="s">
        <v>43</v>
      </c>
      <c r="I1010" t="s">
        <v>43</v>
      </c>
      <c r="L1010" t="s">
        <v>43</v>
      </c>
      <c r="M1010" t="s">
        <v>43</v>
      </c>
      <c r="N1010" t="s">
        <v>43</v>
      </c>
      <c r="P1010" s="1"/>
      <c r="R1010" s="317"/>
      <c r="V1010" s="317"/>
    </row>
    <row r="1011" spans="1:22">
      <c r="A1011">
        <v>1010</v>
      </c>
      <c r="B1011" t="s">
        <v>8007</v>
      </c>
      <c r="C1011" t="s">
        <v>8008</v>
      </c>
      <c r="D1011" t="s">
        <v>93</v>
      </c>
      <c r="E1011" t="s">
        <v>7800</v>
      </c>
      <c r="F1011" s="1"/>
      <c r="G1011" t="s">
        <v>43</v>
      </c>
      <c r="I1011" t="s">
        <v>43</v>
      </c>
      <c r="L1011" t="s">
        <v>43</v>
      </c>
      <c r="M1011" t="s">
        <v>43</v>
      </c>
      <c r="N1011" t="s">
        <v>43</v>
      </c>
      <c r="P1011" s="1"/>
      <c r="R1011" s="317"/>
      <c r="V1011" s="317"/>
    </row>
    <row r="1012" spans="1:22">
      <c r="A1012">
        <v>1011</v>
      </c>
      <c r="B1012" t="s">
        <v>8023</v>
      </c>
      <c r="C1012" t="s">
        <v>8024</v>
      </c>
      <c r="D1012" t="s">
        <v>93</v>
      </c>
      <c r="E1012" t="s">
        <v>93</v>
      </c>
      <c r="F1012" s="1"/>
      <c r="G1012" t="s">
        <v>43</v>
      </c>
      <c r="I1012" t="s">
        <v>43</v>
      </c>
      <c r="L1012" t="s">
        <v>43</v>
      </c>
      <c r="M1012" t="s">
        <v>43</v>
      </c>
      <c r="N1012" t="s">
        <v>43</v>
      </c>
      <c r="P1012" s="1"/>
      <c r="R1012" s="317"/>
      <c r="V1012" s="317"/>
    </row>
    <row r="1013" spans="1:22">
      <c r="A1013">
        <v>1012</v>
      </c>
      <c r="B1013" t="s">
        <v>8025</v>
      </c>
      <c r="C1013" t="s">
        <v>8026</v>
      </c>
      <c r="D1013" t="s">
        <v>93</v>
      </c>
      <c r="E1013" t="s">
        <v>93</v>
      </c>
      <c r="F1013" s="1"/>
      <c r="G1013" t="s">
        <v>43</v>
      </c>
      <c r="I1013" t="s">
        <v>43</v>
      </c>
      <c r="L1013" t="s">
        <v>43</v>
      </c>
      <c r="M1013" t="s">
        <v>43</v>
      </c>
      <c r="N1013" t="s">
        <v>43</v>
      </c>
      <c r="P1013" s="1"/>
      <c r="R1013" s="317"/>
      <c r="V1013" s="317"/>
    </row>
    <row r="1014" spans="1:22">
      <c r="A1014">
        <v>1013</v>
      </c>
      <c r="B1014" t="s">
        <v>8029</v>
      </c>
      <c r="C1014" t="s">
        <v>8030</v>
      </c>
      <c r="D1014" t="s">
        <v>93</v>
      </c>
      <c r="E1014" t="s">
        <v>93</v>
      </c>
      <c r="F1014" s="1"/>
      <c r="G1014" t="s">
        <v>43</v>
      </c>
      <c r="I1014" t="s">
        <v>43</v>
      </c>
      <c r="L1014" t="s">
        <v>43</v>
      </c>
      <c r="M1014" t="s">
        <v>43</v>
      </c>
      <c r="N1014" t="s">
        <v>43</v>
      </c>
      <c r="P1014" s="1"/>
      <c r="R1014" s="317"/>
      <c r="V1014" s="317"/>
    </row>
    <row r="1015" spans="1:22">
      <c r="A1015">
        <v>1014</v>
      </c>
      <c r="B1015" t="s">
        <v>8032</v>
      </c>
      <c r="C1015" t="s">
        <v>8033</v>
      </c>
      <c r="D1015" t="s">
        <v>93</v>
      </c>
      <c r="E1015" t="s">
        <v>93</v>
      </c>
      <c r="F1015" s="1"/>
      <c r="G1015" t="s">
        <v>43</v>
      </c>
      <c r="I1015" t="s">
        <v>43</v>
      </c>
      <c r="L1015" t="s">
        <v>43</v>
      </c>
      <c r="M1015" t="s">
        <v>43</v>
      </c>
      <c r="N1015" t="s">
        <v>43</v>
      </c>
      <c r="P1015" s="1"/>
      <c r="R1015" s="317"/>
      <c r="V1015" s="317"/>
    </row>
    <row r="1016" spans="1:22">
      <c r="A1016">
        <v>1015</v>
      </c>
      <c r="B1016" t="s">
        <v>8037</v>
      </c>
      <c r="C1016" t="s">
        <v>8038</v>
      </c>
      <c r="D1016" t="s">
        <v>93</v>
      </c>
      <c r="E1016" t="s">
        <v>93</v>
      </c>
      <c r="F1016" s="1"/>
      <c r="G1016" t="s">
        <v>43</v>
      </c>
      <c r="I1016" t="s">
        <v>43</v>
      </c>
      <c r="L1016" t="s">
        <v>43</v>
      </c>
      <c r="M1016" t="s">
        <v>43</v>
      </c>
      <c r="N1016" t="s">
        <v>43</v>
      </c>
      <c r="P1016" s="1"/>
      <c r="R1016" s="317"/>
      <c r="V1016" s="317"/>
    </row>
    <row r="1017" spans="1:22">
      <c r="A1017">
        <v>1016</v>
      </c>
      <c r="B1017" t="s">
        <v>8046</v>
      </c>
      <c r="C1017" t="s">
        <v>8047</v>
      </c>
      <c r="D1017" t="s">
        <v>93</v>
      </c>
      <c r="E1017" t="s">
        <v>7721</v>
      </c>
      <c r="F1017" s="1"/>
      <c r="G1017" t="s">
        <v>43</v>
      </c>
      <c r="I1017" t="s">
        <v>43</v>
      </c>
      <c r="L1017" t="s">
        <v>43</v>
      </c>
      <c r="M1017" t="s">
        <v>43</v>
      </c>
      <c r="N1017" t="s">
        <v>43</v>
      </c>
      <c r="P1017" s="1"/>
      <c r="R1017" s="317"/>
      <c r="V1017" s="317"/>
    </row>
    <row r="1018" spans="1:22">
      <c r="A1018">
        <v>1017</v>
      </c>
      <c r="B1018" t="s">
        <v>8049</v>
      </c>
      <c r="C1018" t="s">
        <v>8050</v>
      </c>
      <c r="D1018" t="s">
        <v>93</v>
      </c>
      <c r="E1018" t="s">
        <v>7721</v>
      </c>
      <c r="F1018" s="1"/>
      <c r="G1018" t="s">
        <v>43</v>
      </c>
      <c r="I1018" t="s">
        <v>43</v>
      </c>
      <c r="L1018" t="s">
        <v>43</v>
      </c>
      <c r="M1018" t="s">
        <v>43</v>
      </c>
      <c r="N1018" t="s">
        <v>43</v>
      </c>
      <c r="P1018" s="1"/>
      <c r="R1018" s="317"/>
      <c r="V1018" s="317"/>
    </row>
    <row r="1019" spans="1:22">
      <c r="A1019">
        <v>1018</v>
      </c>
      <c r="B1019" t="s">
        <v>8039</v>
      </c>
      <c r="C1019" t="s">
        <v>8040</v>
      </c>
      <c r="D1019" t="s">
        <v>93</v>
      </c>
      <c r="E1019" t="s">
        <v>7721</v>
      </c>
      <c r="F1019" s="1"/>
      <c r="G1019" t="s">
        <v>43</v>
      </c>
      <c r="I1019" t="s">
        <v>43</v>
      </c>
      <c r="L1019" t="s">
        <v>43</v>
      </c>
      <c r="M1019" t="s">
        <v>43</v>
      </c>
      <c r="N1019" t="s">
        <v>43</v>
      </c>
      <c r="P1019" s="1"/>
      <c r="R1019" s="317"/>
      <c r="V1019" s="317"/>
    </row>
    <row r="1020" spans="1:22">
      <c r="A1020">
        <v>1019</v>
      </c>
      <c r="B1020" t="s">
        <v>15349</v>
      </c>
      <c r="C1020" t="s">
        <v>15350</v>
      </c>
      <c r="D1020" t="s">
        <v>93</v>
      </c>
      <c r="E1020" t="s">
        <v>7677</v>
      </c>
      <c r="F1020" s="1"/>
      <c r="G1020" t="s">
        <v>43</v>
      </c>
      <c r="I1020" t="s">
        <v>43</v>
      </c>
      <c r="L1020" t="s">
        <v>43</v>
      </c>
      <c r="M1020" t="s">
        <v>43</v>
      </c>
      <c r="N1020" t="s">
        <v>43</v>
      </c>
      <c r="P1020" s="1"/>
      <c r="R1020" s="317"/>
      <c r="V1020" s="317"/>
    </row>
    <row r="1021" spans="1:22">
      <c r="A1021">
        <v>1020</v>
      </c>
      <c r="B1021" t="s">
        <v>15351</v>
      </c>
      <c r="C1021" t="s">
        <v>15032</v>
      </c>
      <c r="D1021" t="s">
        <v>93</v>
      </c>
      <c r="E1021" t="s">
        <v>7677</v>
      </c>
      <c r="F1021" s="1"/>
      <c r="G1021" t="s">
        <v>43</v>
      </c>
      <c r="I1021" t="s">
        <v>43</v>
      </c>
      <c r="L1021" t="s">
        <v>43</v>
      </c>
      <c r="M1021" t="s">
        <v>43</v>
      </c>
      <c r="N1021" t="s">
        <v>43</v>
      </c>
      <c r="P1021" s="1"/>
      <c r="R1021" s="317"/>
      <c r="V1021" s="317"/>
    </row>
    <row r="1022" spans="1:22">
      <c r="A1022">
        <v>1021</v>
      </c>
      <c r="B1022" t="s">
        <v>15352</v>
      </c>
      <c r="C1022" t="s">
        <v>15353</v>
      </c>
      <c r="D1022" t="s">
        <v>93</v>
      </c>
      <c r="E1022" t="s">
        <v>7668</v>
      </c>
      <c r="F1022" s="1"/>
      <c r="G1022" t="s">
        <v>43</v>
      </c>
      <c r="I1022" t="s">
        <v>43</v>
      </c>
      <c r="L1022" t="s">
        <v>43</v>
      </c>
      <c r="M1022" t="s">
        <v>43</v>
      </c>
      <c r="N1022" t="s">
        <v>43</v>
      </c>
      <c r="P1022" s="1"/>
      <c r="R1022" s="317"/>
      <c r="V1022" s="317"/>
    </row>
    <row r="1023" spans="1:22">
      <c r="A1023">
        <v>1022</v>
      </c>
      <c r="B1023" t="s">
        <v>15354</v>
      </c>
      <c r="C1023" t="s">
        <v>15355</v>
      </c>
      <c r="D1023" t="s">
        <v>93</v>
      </c>
      <c r="E1023" t="s">
        <v>7668</v>
      </c>
      <c r="F1023" s="1"/>
      <c r="G1023" t="s">
        <v>43</v>
      </c>
      <c r="I1023" t="s">
        <v>43</v>
      </c>
      <c r="L1023" t="s">
        <v>43</v>
      </c>
      <c r="M1023" t="s">
        <v>43</v>
      </c>
      <c r="N1023" t="s">
        <v>43</v>
      </c>
      <c r="P1023" s="1"/>
      <c r="R1023" s="317"/>
      <c r="V1023" s="317"/>
    </row>
    <row r="1024" spans="1:22">
      <c r="A1024">
        <v>1023</v>
      </c>
      <c r="B1024" t="s">
        <v>15356</v>
      </c>
      <c r="C1024" t="s">
        <v>15357</v>
      </c>
      <c r="D1024" t="s">
        <v>93</v>
      </c>
      <c r="E1024" t="s">
        <v>6259</v>
      </c>
      <c r="F1024" s="1"/>
      <c r="G1024" t="s">
        <v>43</v>
      </c>
      <c r="I1024" t="s">
        <v>43</v>
      </c>
      <c r="L1024" t="s">
        <v>43</v>
      </c>
      <c r="M1024" t="s">
        <v>43</v>
      </c>
      <c r="N1024" t="s">
        <v>43</v>
      </c>
      <c r="P1024" s="1"/>
      <c r="R1024" s="317"/>
      <c r="V1024" s="317"/>
    </row>
    <row r="1025" spans="1:22">
      <c r="A1025">
        <v>1024</v>
      </c>
      <c r="B1025" t="s">
        <v>7693</v>
      </c>
      <c r="C1025" t="s">
        <v>7694</v>
      </c>
      <c r="D1025" t="s">
        <v>93</v>
      </c>
      <c r="E1025" t="s">
        <v>6259</v>
      </c>
      <c r="F1025" s="1"/>
      <c r="G1025" t="s">
        <v>43</v>
      </c>
      <c r="I1025" t="s">
        <v>43</v>
      </c>
      <c r="L1025" t="s">
        <v>43</v>
      </c>
      <c r="M1025" t="s">
        <v>43</v>
      </c>
      <c r="N1025" t="s">
        <v>43</v>
      </c>
      <c r="P1025" s="1"/>
      <c r="R1025" s="317"/>
      <c r="V1025" s="317"/>
    </row>
    <row r="1026" spans="1:22">
      <c r="A1026">
        <v>1025</v>
      </c>
      <c r="B1026" t="s">
        <v>15358</v>
      </c>
      <c r="C1026" t="s">
        <v>15359</v>
      </c>
      <c r="D1026" t="s">
        <v>93</v>
      </c>
      <c r="E1026" t="s">
        <v>7704</v>
      </c>
      <c r="F1026" s="1"/>
      <c r="G1026" t="s">
        <v>43</v>
      </c>
      <c r="I1026" t="s">
        <v>43</v>
      </c>
      <c r="L1026" t="s">
        <v>43</v>
      </c>
      <c r="M1026" t="s">
        <v>43</v>
      </c>
      <c r="N1026" t="s">
        <v>43</v>
      </c>
      <c r="P1026" s="1"/>
      <c r="R1026" s="317"/>
      <c r="V1026" s="317"/>
    </row>
    <row r="1027" spans="1:22">
      <c r="A1027">
        <v>1026</v>
      </c>
      <c r="B1027" t="s">
        <v>10142</v>
      </c>
      <c r="C1027" t="s">
        <v>15360</v>
      </c>
      <c r="D1027" t="s">
        <v>93</v>
      </c>
      <c r="E1027" t="s">
        <v>7704</v>
      </c>
      <c r="F1027" s="1"/>
      <c r="G1027" t="s">
        <v>43</v>
      </c>
      <c r="I1027" t="s">
        <v>43</v>
      </c>
      <c r="L1027" t="s">
        <v>43</v>
      </c>
      <c r="M1027" t="s">
        <v>43</v>
      </c>
      <c r="N1027" t="s">
        <v>43</v>
      </c>
      <c r="P1027" s="1"/>
      <c r="R1027" s="317"/>
      <c r="V1027" s="317"/>
    </row>
    <row r="1028" spans="1:22">
      <c r="A1028">
        <v>1027</v>
      </c>
      <c r="B1028" t="s">
        <v>15361</v>
      </c>
      <c r="C1028" t="s">
        <v>15362</v>
      </c>
      <c r="D1028" t="s">
        <v>93</v>
      </c>
      <c r="E1028" t="s">
        <v>7704</v>
      </c>
      <c r="F1028" s="1"/>
      <c r="G1028" t="s">
        <v>43</v>
      </c>
      <c r="I1028" t="s">
        <v>43</v>
      </c>
      <c r="L1028" t="s">
        <v>43</v>
      </c>
      <c r="M1028" t="s">
        <v>43</v>
      </c>
      <c r="N1028" t="s">
        <v>43</v>
      </c>
      <c r="P1028" s="1"/>
      <c r="R1028" s="317"/>
      <c r="V1028" s="317"/>
    </row>
    <row r="1029" spans="1:22">
      <c r="A1029">
        <v>1028</v>
      </c>
      <c r="B1029" t="s">
        <v>15363</v>
      </c>
      <c r="C1029" t="s">
        <v>15364</v>
      </c>
      <c r="D1029" t="s">
        <v>93</v>
      </c>
      <c r="E1029" t="s">
        <v>7668</v>
      </c>
      <c r="F1029" s="1"/>
      <c r="G1029" t="s">
        <v>43</v>
      </c>
      <c r="I1029" t="s">
        <v>43</v>
      </c>
      <c r="L1029" t="s">
        <v>43</v>
      </c>
      <c r="M1029" t="s">
        <v>43</v>
      </c>
      <c r="N1029" t="s">
        <v>43</v>
      </c>
      <c r="P1029" s="1"/>
      <c r="R1029" s="317"/>
      <c r="V1029" s="317"/>
    </row>
    <row r="1030" spans="1:22">
      <c r="A1030">
        <v>1029</v>
      </c>
      <c r="B1030" t="s">
        <v>7939</v>
      </c>
      <c r="C1030" t="s">
        <v>7940</v>
      </c>
      <c r="D1030" t="s">
        <v>93</v>
      </c>
      <c r="E1030" t="s">
        <v>7704</v>
      </c>
      <c r="F1030" s="1"/>
      <c r="G1030" t="s">
        <v>43</v>
      </c>
      <c r="I1030" t="s">
        <v>43</v>
      </c>
      <c r="L1030" t="s">
        <v>43</v>
      </c>
      <c r="M1030" t="s">
        <v>43</v>
      </c>
      <c r="N1030" t="s">
        <v>43</v>
      </c>
      <c r="P1030" s="1"/>
      <c r="R1030" s="317"/>
      <c r="V1030" s="317"/>
    </row>
    <row r="1031" spans="1:22">
      <c r="A1031">
        <v>1030</v>
      </c>
      <c r="B1031" t="s">
        <v>15365</v>
      </c>
      <c r="C1031" t="s">
        <v>15366</v>
      </c>
      <c r="D1031" t="s">
        <v>93</v>
      </c>
      <c r="E1031" t="s">
        <v>7690</v>
      </c>
      <c r="F1031" s="1"/>
      <c r="G1031" t="s">
        <v>43</v>
      </c>
      <c r="I1031" t="s">
        <v>43</v>
      </c>
      <c r="L1031" t="s">
        <v>43</v>
      </c>
      <c r="M1031" t="s">
        <v>43</v>
      </c>
      <c r="N1031" t="s">
        <v>43</v>
      </c>
      <c r="P1031" s="1"/>
      <c r="R1031" s="317"/>
      <c r="V1031" s="317"/>
    </row>
    <row r="1032" spans="1:22">
      <c r="A1032">
        <v>1031</v>
      </c>
      <c r="B1032" t="s">
        <v>15367</v>
      </c>
      <c r="C1032" t="s">
        <v>15368</v>
      </c>
      <c r="D1032" t="s">
        <v>93</v>
      </c>
      <c r="E1032" t="s">
        <v>15167</v>
      </c>
      <c r="F1032" s="1"/>
      <c r="G1032" t="s">
        <v>43</v>
      </c>
      <c r="I1032" t="s">
        <v>43</v>
      </c>
      <c r="L1032" t="s">
        <v>43</v>
      </c>
      <c r="M1032" t="s">
        <v>43</v>
      </c>
      <c r="N1032" t="s">
        <v>43</v>
      </c>
      <c r="P1032" s="1"/>
      <c r="R1032" s="317"/>
      <c r="V1032" s="317"/>
    </row>
    <row r="1033" spans="1:22">
      <c r="A1033">
        <v>1032</v>
      </c>
      <c r="B1033" t="s">
        <v>15369</v>
      </c>
      <c r="C1033" t="s">
        <v>15370</v>
      </c>
      <c r="D1033" t="s">
        <v>93</v>
      </c>
      <c r="E1033" t="s">
        <v>7668</v>
      </c>
      <c r="F1033" s="1"/>
      <c r="G1033" t="s">
        <v>43</v>
      </c>
      <c r="I1033" t="s">
        <v>43</v>
      </c>
      <c r="L1033" t="s">
        <v>43</v>
      </c>
      <c r="M1033" t="s">
        <v>43</v>
      </c>
      <c r="N1033" t="s">
        <v>43</v>
      </c>
      <c r="P1033" s="1"/>
      <c r="R1033" s="317"/>
      <c r="V1033" s="317"/>
    </row>
    <row r="1034" spans="1:22">
      <c r="A1034">
        <v>1033</v>
      </c>
      <c r="B1034" t="s">
        <v>15371</v>
      </c>
      <c r="C1034" t="s">
        <v>15372</v>
      </c>
      <c r="D1034" t="s">
        <v>93</v>
      </c>
      <c r="E1034" t="s">
        <v>7704</v>
      </c>
      <c r="F1034" s="1"/>
      <c r="G1034" t="s">
        <v>43</v>
      </c>
      <c r="I1034" t="s">
        <v>43</v>
      </c>
      <c r="L1034" t="s">
        <v>43</v>
      </c>
      <c r="M1034" t="s">
        <v>43</v>
      </c>
      <c r="N1034" t="s">
        <v>43</v>
      </c>
      <c r="P1034" s="1"/>
      <c r="R1034" s="317"/>
      <c r="V1034" s="317"/>
    </row>
    <row r="1035" spans="1:22">
      <c r="A1035">
        <v>1034</v>
      </c>
      <c r="B1035" t="s">
        <v>7749</v>
      </c>
      <c r="C1035" t="s">
        <v>7750</v>
      </c>
      <c r="D1035" t="s">
        <v>93</v>
      </c>
      <c r="E1035" t="s">
        <v>7704</v>
      </c>
      <c r="F1035" s="1"/>
      <c r="G1035" t="s">
        <v>43</v>
      </c>
      <c r="I1035" t="s">
        <v>43</v>
      </c>
      <c r="L1035" t="s">
        <v>43</v>
      </c>
      <c r="M1035" t="s">
        <v>43</v>
      </c>
      <c r="N1035" t="s">
        <v>43</v>
      </c>
      <c r="P1035" s="1"/>
      <c r="R1035" s="317"/>
      <c r="V1035" s="317"/>
    </row>
    <row r="1036" spans="1:22">
      <c r="A1036">
        <v>1035</v>
      </c>
      <c r="B1036" t="s">
        <v>15373</v>
      </c>
      <c r="C1036" t="s">
        <v>15374</v>
      </c>
      <c r="D1036" t="s">
        <v>93</v>
      </c>
      <c r="E1036" t="s">
        <v>7690</v>
      </c>
      <c r="F1036" s="1"/>
      <c r="G1036" t="s">
        <v>43</v>
      </c>
      <c r="I1036" t="s">
        <v>43</v>
      </c>
      <c r="L1036" t="s">
        <v>43</v>
      </c>
      <c r="M1036" t="s">
        <v>43</v>
      </c>
      <c r="N1036" t="s">
        <v>43</v>
      </c>
      <c r="P1036" s="1"/>
      <c r="R1036" s="317"/>
      <c r="V1036" s="317"/>
    </row>
    <row r="1037" spans="1:22">
      <c r="A1037">
        <v>1036</v>
      </c>
      <c r="B1037" t="s">
        <v>7753</v>
      </c>
      <c r="C1037" t="s">
        <v>7754</v>
      </c>
      <c r="D1037" t="s">
        <v>93</v>
      </c>
      <c r="E1037" t="s">
        <v>6259</v>
      </c>
      <c r="F1037" s="1"/>
      <c r="G1037" t="s">
        <v>43</v>
      </c>
      <c r="I1037" t="s">
        <v>43</v>
      </c>
      <c r="L1037" t="s">
        <v>43</v>
      </c>
      <c r="M1037" t="s">
        <v>43</v>
      </c>
      <c r="N1037" t="s">
        <v>43</v>
      </c>
      <c r="P1037" s="1"/>
      <c r="R1037" s="317"/>
      <c r="V1037" s="317"/>
    </row>
    <row r="1038" spans="1:22">
      <c r="A1038">
        <v>1037</v>
      </c>
      <c r="B1038" t="s">
        <v>15375</v>
      </c>
      <c r="C1038" t="s">
        <v>15376</v>
      </c>
      <c r="D1038" t="s">
        <v>93</v>
      </c>
      <c r="E1038" t="s">
        <v>7704</v>
      </c>
      <c r="F1038" s="1"/>
      <c r="G1038" t="s">
        <v>43</v>
      </c>
      <c r="I1038" t="s">
        <v>43</v>
      </c>
      <c r="L1038" t="s">
        <v>43</v>
      </c>
      <c r="M1038" t="s">
        <v>43</v>
      </c>
      <c r="N1038" t="s">
        <v>43</v>
      </c>
      <c r="P1038" s="1"/>
      <c r="R1038" s="317"/>
      <c r="V1038" s="317"/>
    </row>
    <row r="1039" spans="1:22">
      <c r="A1039">
        <v>1038</v>
      </c>
      <c r="B1039" t="s">
        <v>15377</v>
      </c>
      <c r="C1039" t="s">
        <v>15378</v>
      </c>
      <c r="D1039" t="s">
        <v>93</v>
      </c>
      <c r="E1039" t="s">
        <v>7704</v>
      </c>
      <c r="F1039" s="1"/>
      <c r="G1039" t="s">
        <v>43</v>
      </c>
      <c r="I1039" t="s">
        <v>43</v>
      </c>
      <c r="L1039" t="s">
        <v>43</v>
      </c>
      <c r="M1039" t="s">
        <v>43</v>
      </c>
      <c r="N1039" t="s">
        <v>43</v>
      </c>
      <c r="P1039" s="1"/>
      <c r="R1039" s="317"/>
      <c r="V1039" s="317"/>
    </row>
    <row r="1040" spans="1:22">
      <c r="A1040">
        <v>1039</v>
      </c>
      <c r="B1040" t="s">
        <v>7871</v>
      </c>
      <c r="C1040" t="s">
        <v>7872</v>
      </c>
      <c r="D1040" t="s">
        <v>93</v>
      </c>
      <c r="E1040" t="s">
        <v>7873</v>
      </c>
      <c r="F1040" s="1"/>
      <c r="G1040" t="s">
        <v>43</v>
      </c>
      <c r="I1040" t="s">
        <v>43</v>
      </c>
      <c r="L1040" t="s">
        <v>43</v>
      </c>
      <c r="M1040" t="s">
        <v>43</v>
      </c>
      <c r="N1040" t="s">
        <v>43</v>
      </c>
      <c r="P1040" s="1"/>
      <c r="R1040" s="317"/>
      <c r="V1040" s="317"/>
    </row>
    <row r="1041" spans="1:22">
      <c r="A1041">
        <v>1040</v>
      </c>
      <c r="B1041" t="s">
        <v>7891</v>
      </c>
      <c r="C1041" t="s">
        <v>7892</v>
      </c>
      <c r="D1041" t="s">
        <v>93</v>
      </c>
      <c r="E1041" t="s">
        <v>6259</v>
      </c>
      <c r="F1041" s="1"/>
      <c r="G1041" t="s">
        <v>43</v>
      </c>
      <c r="I1041" t="s">
        <v>43</v>
      </c>
      <c r="L1041" t="s">
        <v>43</v>
      </c>
      <c r="M1041" t="s">
        <v>43</v>
      </c>
      <c r="N1041" t="s">
        <v>43</v>
      </c>
      <c r="P1041" s="1"/>
      <c r="R1041" s="317"/>
      <c r="V1041" s="317"/>
    </row>
    <row r="1042" spans="1:22">
      <c r="A1042">
        <v>1041</v>
      </c>
      <c r="B1042" t="s">
        <v>7875</v>
      </c>
      <c r="C1042" t="s">
        <v>7876</v>
      </c>
      <c r="D1042" t="s">
        <v>93</v>
      </c>
      <c r="E1042" t="s">
        <v>6259</v>
      </c>
      <c r="F1042" s="1"/>
      <c r="G1042" t="s">
        <v>43</v>
      </c>
      <c r="I1042" t="s">
        <v>43</v>
      </c>
      <c r="L1042" t="s">
        <v>43</v>
      </c>
      <c r="M1042" t="s">
        <v>43</v>
      </c>
      <c r="N1042" t="s">
        <v>43</v>
      </c>
      <c r="P1042" s="1"/>
      <c r="R1042" s="317"/>
      <c r="V1042" s="317"/>
    </row>
    <row r="1043" spans="1:22">
      <c r="A1043">
        <v>1042</v>
      </c>
      <c r="B1043" t="s">
        <v>7930</v>
      </c>
      <c r="C1043" t="s">
        <v>7931</v>
      </c>
      <c r="D1043" t="s">
        <v>93</v>
      </c>
      <c r="E1043" t="s">
        <v>7668</v>
      </c>
      <c r="F1043" s="1"/>
      <c r="G1043" t="s">
        <v>43</v>
      </c>
      <c r="I1043" t="s">
        <v>43</v>
      </c>
      <c r="L1043" t="s">
        <v>43</v>
      </c>
      <c r="M1043" t="s">
        <v>43</v>
      </c>
      <c r="N1043" t="s">
        <v>43</v>
      </c>
      <c r="P1043" s="1"/>
      <c r="R1043" s="317"/>
      <c r="V1043" s="317"/>
    </row>
    <row r="1044" spans="1:22">
      <c r="A1044">
        <v>1043</v>
      </c>
      <c r="B1044" t="s">
        <v>7933</v>
      </c>
      <c r="C1044" t="s">
        <v>7934</v>
      </c>
      <c r="D1044" t="s">
        <v>93</v>
      </c>
      <c r="E1044" t="s">
        <v>6259</v>
      </c>
      <c r="F1044" s="1"/>
      <c r="G1044" t="s">
        <v>43</v>
      </c>
      <c r="I1044" t="s">
        <v>43</v>
      </c>
      <c r="L1044" t="s">
        <v>43</v>
      </c>
      <c r="M1044" t="s">
        <v>43</v>
      </c>
      <c r="N1044" t="s">
        <v>43</v>
      </c>
      <c r="P1044" s="1"/>
      <c r="R1044" s="317"/>
      <c r="V1044" s="317"/>
    </row>
    <row r="1045" spans="1:22">
      <c r="A1045">
        <v>1044</v>
      </c>
      <c r="B1045" t="s">
        <v>7936</v>
      </c>
      <c r="C1045" t="s">
        <v>7937</v>
      </c>
      <c r="D1045" t="s">
        <v>93</v>
      </c>
      <c r="E1045" t="s">
        <v>6259</v>
      </c>
      <c r="F1045" s="1"/>
      <c r="G1045" t="s">
        <v>43</v>
      </c>
      <c r="I1045" t="s">
        <v>43</v>
      </c>
      <c r="L1045" t="s">
        <v>43</v>
      </c>
      <c r="M1045" t="s">
        <v>43</v>
      </c>
      <c r="N1045" t="s">
        <v>43</v>
      </c>
      <c r="P1045" s="1"/>
      <c r="R1045" s="317"/>
      <c r="V1045" s="317"/>
    </row>
    <row r="1046" spans="1:22">
      <c r="A1046">
        <v>1045</v>
      </c>
      <c r="B1046" t="s">
        <v>7942</v>
      </c>
      <c r="C1046" t="s">
        <v>7943</v>
      </c>
      <c r="D1046" t="s">
        <v>93</v>
      </c>
      <c r="E1046" t="s">
        <v>7668</v>
      </c>
      <c r="F1046" s="1"/>
      <c r="G1046" t="s">
        <v>43</v>
      </c>
      <c r="I1046" t="s">
        <v>43</v>
      </c>
      <c r="L1046" t="s">
        <v>43</v>
      </c>
      <c r="M1046" t="s">
        <v>43</v>
      </c>
      <c r="N1046" t="s">
        <v>43</v>
      </c>
      <c r="P1046" s="1"/>
      <c r="R1046" s="317"/>
      <c r="V1046" s="317"/>
    </row>
    <row r="1047" spans="1:22">
      <c r="A1047">
        <v>1046</v>
      </c>
      <c r="B1047" t="s">
        <v>15379</v>
      </c>
      <c r="C1047" t="s">
        <v>15380</v>
      </c>
      <c r="D1047" t="s">
        <v>93</v>
      </c>
      <c r="E1047" t="s">
        <v>7677</v>
      </c>
      <c r="F1047" s="1"/>
      <c r="G1047" t="s">
        <v>43</v>
      </c>
      <c r="I1047" t="s">
        <v>43</v>
      </c>
      <c r="L1047" t="s">
        <v>43</v>
      </c>
      <c r="M1047" t="s">
        <v>43</v>
      </c>
      <c r="N1047" t="s">
        <v>43</v>
      </c>
      <c r="P1047" s="1"/>
      <c r="R1047" s="317"/>
      <c r="V1047" s="317"/>
    </row>
    <row r="1048" spans="1:22">
      <c r="A1048">
        <v>1047</v>
      </c>
      <c r="B1048" t="s">
        <v>15381</v>
      </c>
      <c r="C1048" t="s">
        <v>15382</v>
      </c>
      <c r="D1048" t="s">
        <v>93</v>
      </c>
      <c r="E1048" t="s">
        <v>7677</v>
      </c>
      <c r="F1048" s="1"/>
      <c r="G1048" t="s">
        <v>43</v>
      </c>
      <c r="I1048" t="s">
        <v>43</v>
      </c>
      <c r="L1048" t="s">
        <v>43</v>
      </c>
      <c r="M1048" t="s">
        <v>43</v>
      </c>
      <c r="N1048" t="s">
        <v>43</v>
      </c>
      <c r="P1048" s="1"/>
      <c r="R1048" s="317"/>
      <c r="V1048" s="317"/>
    </row>
    <row r="1049" spans="1:22">
      <c r="A1049">
        <v>1048</v>
      </c>
      <c r="B1049" t="s">
        <v>15383</v>
      </c>
      <c r="C1049" t="s">
        <v>15384</v>
      </c>
      <c r="D1049" t="s">
        <v>93</v>
      </c>
      <c r="E1049" t="s">
        <v>7769</v>
      </c>
      <c r="F1049" s="1"/>
      <c r="G1049" t="s">
        <v>43</v>
      </c>
      <c r="I1049" t="s">
        <v>43</v>
      </c>
      <c r="L1049" t="s">
        <v>43</v>
      </c>
      <c r="M1049" t="s">
        <v>43</v>
      </c>
      <c r="N1049" t="s">
        <v>43</v>
      </c>
      <c r="P1049" s="1"/>
      <c r="R1049" s="317"/>
      <c r="V1049" s="317"/>
    </row>
    <row r="1050" spans="1:22">
      <c r="A1050">
        <v>1049</v>
      </c>
      <c r="B1050" t="s">
        <v>15385</v>
      </c>
      <c r="C1050" t="s">
        <v>15386</v>
      </c>
      <c r="D1050" t="s">
        <v>93</v>
      </c>
      <c r="E1050" t="s">
        <v>7690</v>
      </c>
      <c r="F1050" s="1"/>
      <c r="G1050" t="s">
        <v>43</v>
      </c>
      <c r="I1050" t="s">
        <v>43</v>
      </c>
      <c r="L1050" t="s">
        <v>43</v>
      </c>
      <c r="M1050" t="s">
        <v>43</v>
      </c>
      <c r="N1050" t="s">
        <v>43</v>
      </c>
      <c r="P1050" s="1"/>
      <c r="R1050" s="317"/>
      <c r="V1050" s="317"/>
    </row>
    <row r="1051" spans="1:22">
      <c r="A1051">
        <v>1050</v>
      </c>
      <c r="B1051" t="s">
        <v>7756</v>
      </c>
      <c r="C1051" t="s">
        <v>7757</v>
      </c>
      <c r="D1051" t="s">
        <v>93</v>
      </c>
      <c r="E1051" t="s">
        <v>6259</v>
      </c>
      <c r="F1051" s="1"/>
      <c r="G1051" t="s">
        <v>43</v>
      </c>
      <c r="I1051" t="s">
        <v>43</v>
      </c>
      <c r="L1051" t="s">
        <v>43</v>
      </c>
      <c r="M1051" t="s">
        <v>43</v>
      </c>
      <c r="N1051" t="s">
        <v>43</v>
      </c>
      <c r="P1051" s="1"/>
      <c r="R1051" s="317"/>
      <c r="V1051" s="317"/>
    </row>
    <row r="1052" spans="1:22">
      <c r="A1052">
        <v>1051</v>
      </c>
      <c r="B1052" t="s">
        <v>7708</v>
      </c>
      <c r="C1052" t="s">
        <v>7709</v>
      </c>
      <c r="D1052" t="s">
        <v>93</v>
      </c>
      <c r="E1052" t="s">
        <v>6259</v>
      </c>
      <c r="F1052" s="1"/>
      <c r="G1052" t="s">
        <v>43</v>
      </c>
      <c r="I1052" t="s">
        <v>43</v>
      </c>
      <c r="L1052" t="s">
        <v>43</v>
      </c>
      <c r="M1052" t="s">
        <v>43</v>
      </c>
      <c r="N1052" t="s">
        <v>43</v>
      </c>
      <c r="P1052" s="1"/>
      <c r="R1052" s="317"/>
      <c r="V1052" s="317"/>
    </row>
    <row r="1053" spans="1:22">
      <c r="A1053">
        <v>1052</v>
      </c>
      <c r="B1053" t="s">
        <v>7710</v>
      </c>
      <c r="C1053" t="s">
        <v>7711</v>
      </c>
      <c r="D1053" t="s">
        <v>93</v>
      </c>
      <c r="E1053" t="s">
        <v>7704</v>
      </c>
      <c r="F1053" s="1"/>
      <c r="G1053" t="s">
        <v>43</v>
      </c>
      <c r="I1053" t="s">
        <v>43</v>
      </c>
      <c r="L1053" t="s">
        <v>43</v>
      </c>
      <c r="M1053" t="s">
        <v>43</v>
      </c>
      <c r="N1053" t="s">
        <v>43</v>
      </c>
      <c r="P1053" s="1"/>
      <c r="R1053" s="317"/>
      <c r="V1053" s="317"/>
    </row>
    <row r="1054" spans="1:22">
      <c r="A1054">
        <v>1053</v>
      </c>
      <c r="B1054" t="s">
        <v>9977</v>
      </c>
      <c r="C1054" t="s">
        <v>15387</v>
      </c>
      <c r="D1054" t="s">
        <v>93</v>
      </c>
      <c r="E1054" t="s">
        <v>7704</v>
      </c>
      <c r="F1054" s="1"/>
      <c r="G1054" t="s">
        <v>43</v>
      </c>
      <c r="I1054" t="s">
        <v>43</v>
      </c>
      <c r="L1054" t="s">
        <v>43</v>
      </c>
      <c r="M1054" t="s">
        <v>43</v>
      </c>
      <c r="N1054" t="s">
        <v>43</v>
      </c>
      <c r="P1054" s="1"/>
      <c r="R1054" s="317"/>
      <c r="V1054" s="317"/>
    </row>
    <row r="1055" spans="1:22">
      <c r="A1055">
        <v>1054</v>
      </c>
      <c r="B1055" t="s">
        <v>7702</v>
      </c>
      <c r="C1055" t="s">
        <v>7703</v>
      </c>
      <c r="D1055" t="s">
        <v>93</v>
      </c>
      <c r="E1055" t="s">
        <v>7704</v>
      </c>
      <c r="F1055" s="1"/>
      <c r="G1055" t="s">
        <v>43</v>
      </c>
      <c r="I1055" t="s">
        <v>43</v>
      </c>
      <c r="L1055" t="s">
        <v>43</v>
      </c>
      <c r="M1055" t="s">
        <v>43</v>
      </c>
      <c r="N1055" t="s">
        <v>43</v>
      </c>
      <c r="P1055" s="1"/>
      <c r="R1055" s="317"/>
      <c r="V1055" s="317"/>
    </row>
    <row r="1056" spans="1:22">
      <c r="A1056">
        <v>1055</v>
      </c>
      <c r="B1056" t="s">
        <v>7803</v>
      </c>
      <c r="C1056" t="s">
        <v>7804</v>
      </c>
      <c r="D1056" t="s">
        <v>93</v>
      </c>
      <c r="E1056" t="s">
        <v>6259</v>
      </c>
      <c r="F1056" s="1"/>
      <c r="G1056" t="s">
        <v>43</v>
      </c>
      <c r="I1056" t="s">
        <v>43</v>
      </c>
      <c r="L1056" t="s">
        <v>43</v>
      </c>
      <c r="M1056" t="s">
        <v>43</v>
      </c>
      <c r="N1056" t="s">
        <v>43</v>
      </c>
      <c r="P1056" s="1"/>
      <c r="R1056" s="317"/>
      <c r="V1056" s="317"/>
    </row>
    <row r="1057" spans="1:22">
      <c r="A1057">
        <v>1056</v>
      </c>
      <c r="B1057" t="s">
        <v>7810</v>
      </c>
      <c r="C1057" t="s">
        <v>7811</v>
      </c>
      <c r="D1057" t="s">
        <v>93</v>
      </c>
      <c r="E1057" t="s">
        <v>7690</v>
      </c>
      <c r="F1057" s="1"/>
      <c r="G1057" t="s">
        <v>43</v>
      </c>
      <c r="I1057" t="s">
        <v>43</v>
      </c>
      <c r="L1057" t="s">
        <v>43</v>
      </c>
      <c r="M1057" t="s">
        <v>43</v>
      </c>
      <c r="N1057" t="s">
        <v>43</v>
      </c>
      <c r="P1057" s="1"/>
      <c r="R1057" s="317"/>
      <c r="V1057" s="317"/>
    </row>
    <row r="1058" spans="1:22">
      <c r="A1058">
        <v>1057</v>
      </c>
      <c r="B1058" t="s">
        <v>7813</v>
      </c>
      <c r="C1058" t="s">
        <v>7814</v>
      </c>
      <c r="D1058" t="s">
        <v>93</v>
      </c>
      <c r="E1058" t="s">
        <v>7690</v>
      </c>
      <c r="F1058" s="1"/>
      <c r="G1058" t="s">
        <v>43</v>
      </c>
      <c r="I1058" t="s">
        <v>43</v>
      </c>
      <c r="L1058" t="s">
        <v>43</v>
      </c>
      <c r="M1058" t="s">
        <v>43</v>
      </c>
      <c r="N1058" t="s">
        <v>43</v>
      </c>
      <c r="P1058" s="1"/>
      <c r="R1058" s="317"/>
      <c r="V1058" s="317"/>
    </row>
    <row r="1059" spans="1:22">
      <c r="A1059">
        <v>1058</v>
      </c>
      <c r="B1059" t="s">
        <v>7853</v>
      </c>
      <c r="C1059" t="s">
        <v>7854</v>
      </c>
      <c r="D1059" t="s">
        <v>93</v>
      </c>
      <c r="E1059" t="s">
        <v>7704</v>
      </c>
      <c r="F1059" s="1"/>
      <c r="G1059" t="s">
        <v>43</v>
      </c>
      <c r="I1059" t="s">
        <v>43</v>
      </c>
      <c r="L1059" t="s">
        <v>43</v>
      </c>
      <c r="M1059" t="s">
        <v>43</v>
      </c>
      <c r="N1059" t="s">
        <v>43</v>
      </c>
      <c r="P1059" s="1"/>
      <c r="R1059" s="317"/>
      <c r="V1059" s="317"/>
    </row>
    <row r="1060" spans="1:22">
      <c r="A1060">
        <v>1059</v>
      </c>
      <c r="B1060" t="s">
        <v>6257</v>
      </c>
      <c r="C1060" t="s">
        <v>7849</v>
      </c>
      <c r="D1060" t="s">
        <v>93</v>
      </c>
      <c r="E1060" t="s">
        <v>6259</v>
      </c>
      <c r="F1060" s="1"/>
      <c r="G1060" t="s">
        <v>43</v>
      </c>
      <c r="I1060" t="s">
        <v>43</v>
      </c>
      <c r="L1060" t="s">
        <v>43</v>
      </c>
      <c r="M1060" t="s">
        <v>43</v>
      </c>
      <c r="N1060" t="s">
        <v>43</v>
      </c>
      <c r="P1060" s="1"/>
      <c r="R1060" s="317"/>
      <c r="V1060" s="317"/>
    </row>
    <row r="1061" spans="1:22">
      <c r="A1061">
        <v>1060</v>
      </c>
      <c r="B1061" t="s">
        <v>6263</v>
      </c>
      <c r="C1061" t="s">
        <v>7851</v>
      </c>
      <c r="D1061" t="s">
        <v>93</v>
      </c>
      <c r="E1061" t="s">
        <v>6259</v>
      </c>
      <c r="F1061" s="1"/>
      <c r="G1061" t="s">
        <v>43</v>
      </c>
      <c r="I1061" t="s">
        <v>43</v>
      </c>
      <c r="L1061" t="s">
        <v>43</v>
      </c>
      <c r="M1061" t="s">
        <v>43</v>
      </c>
      <c r="N1061" t="s">
        <v>43</v>
      </c>
      <c r="P1061" s="1"/>
      <c r="R1061" s="317"/>
      <c r="V1061" s="317"/>
    </row>
    <row r="1062" spans="1:22">
      <c r="A1062">
        <v>1061</v>
      </c>
      <c r="B1062" t="s">
        <v>7915</v>
      </c>
      <c r="C1062" t="s">
        <v>7916</v>
      </c>
      <c r="D1062" t="s">
        <v>93</v>
      </c>
      <c r="E1062" t="s">
        <v>7690</v>
      </c>
      <c r="F1062" s="1"/>
      <c r="G1062" t="s">
        <v>43</v>
      </c>
      <c r="I1062" t="s">
        <v>43</v>
      </c>
      <c r="L1062" t="s">
        <v>43</v>
      </c>
      <c r="M1062" t="s">
        <v>43</v>
      </c>
      <c r="N1062" t="s">
        <v>43</v>
      </c>
      <c r="P1062" s="1"/>
      <c r="R1062" s="317"/>
      <c r="V1062" s="317"/>
    </row>
    <row r="1063" spans="1:22">
      <c r="A1063">
        <v>1062</v>
      </c>
      <c r="B1063" t="s">
        <v>7912</v>
      </c>
      <c r="C1063" t="s">
        <v>7913</v>
      </c>
      <c r="D1063" t="s">
        <v>93</v>
      </c>
      <c r="E1063" t="s">
        <v>7690</v>
      </c>
      <c r="F1063" s="1"/>
      <c r="G1063" t="s">
        <v>43</v>
      </c>
      <c r="I1063" t="s">
        <v>43</v>
      </c>
      <c r="L1063" t="s">
        <v>43</v>
      </c>
      <c r="M1063" t="s">
        <v>43</v>
      </c>
      <c r="N1063" t="s">
        <v>43</v>
      </c>
      <c r="P1063" s="1"/>
      <c r="R1063" s="317"/>
      <c r="V1063" s="317"/>
    </row>
    <row r="1064" spans="1:22">
      <c r="A1064">
        <v>1063</v>
      </c>
      <c r="B1064" t="s">
        <v>7888</v>
      </c>
      <c r="C1064" t="s">
        <v>7889</v>
      </c>
      <c r="D1064" t="s">
        <v>93</v>
      </c>
      <c r="E1064" t="s">
        <v>7690</v>
      </c>
      <c r="F1064" s="1"/>
      <c r="G1064" t="s">
        <v>43</v>
      </c>
      <c r="I1064" t="s">
        <v>43</v>
      </c>
      <c r="L1064" t="s">
        <v>43</v>
      </c>
      <c r="M1064" t="s">
        <v>43</v>
      </c>
      <c r="N1064" t="s">
        <v>43</v>
      </c>
      <c r="P1064" s="1"/>
      <c r="R1064" s="317"/>
      <c r="V1064" s="317"/>
    </row>
    <row r="1065" spans="1:22">
      <c r="A1065">
        <v>1064</v>
      </c>
      <c r="B1065" t="s">
        <v>7878</v>
      </c>
      <c r="C1065" t="s">
        <v>7880</v>
      </c>
      <c r="D1065" t="s">
        <v>93</v>
      </c>
      <c r="E1065" t="s">
        <v>7668</v>
      </c>
      <c r="F1065" s="1"/>
      <c r="G1065" t="s">
        <v>43</v>
      </c>
      <c r="I1065" t="s">
        <v>43</v>
      </c>
      <c r="L1065" t="s">
        <v>43</v>
      </c>
      <c r="M1065" t="s">
        <v>43</v>
      </c>
      <c r="N1065" t="s">
        <v>43</v>
      </c>
      <c r="P1065" s="1"/>
      <c r="R1065" s="317"/>
      <c r="V1065" s="317"/>
    </row>
    <row r="1066" spans="1:22">
      <c r="A1066">
        <v>1065</v>
      </c>
      <c r="B1066" t="s">
        <v>7996</v>
      </c>
      <c r="C1066" t="s">
        <v>7997</v>
      </c>
      <c r="D1066" t="s">
        <v>93</v>
      </c>
      <c r="E1066" t="s">
        <v>7690</v>
      </c>
      <c r="F1066" s="1"/>
      <c r="G1066" t="s">
        <v>43</v>
      </c>
      <c r="I1066" t="s">
        <v>43</v>
      </c>
      <c r="L1066" t="s">
        <v>43</v>
      </c>
      <c r="M1066" t="s">
        <v>43</v>
      </c>
      <c r="N1066" t="s">
        <v>43</v>
      </c>
      <c r="P1066" s="1"/>
      <c r="R1066" s="317"/>
      <c r="V1066" s="317"/>
    </row>
    <row r="1067" spans="1:22">
      <c r="A1067">
        <v>1066</v>
      </c>
      <c r="B1067" t="s">
        <v>7999</v>
      </c>
      <c r="C1067" t="s">
        <v>8000</v>
      </c>
      <c r="D1067" t="s">
        <v>93</v>
      </c>
      <c r="E1067" t="s">
        <v>7690</v>
      </c>
      <c r="F1067" s="1"/>
      <c r="G1067" t="s">
        <v>43</v>
      </c>
      <c r="I1067" t="s">
        <v>43</v>
      </c>
      <c r="L1067" t="s">
        <v>43</v>
      </c>
      <c r="M1067" t="s">
        <v>43</v>
      </c>
      <c r="N1067" t="s">
        <v>43</v>
      </c>
      <c r="P1067" s="1"/>
      <c r="R1067" s="317"/>
      <c r="V1067" s="317"/>
    </row>
    <row r="1068" spans="1:22">
      <c r="A1068">
        <v>1067</v>
      </c>
      <c r="B1068" t="s">
        <v>7945</v>
      </c>
      <c r="C1068" t="s">
        <v>7946</v>
      </c>
      <c r="D1068" t="s">
        <v>93</v>
      </c>
      <c r="E1068" t="s">
        <v>7704</v>
      </c>
      <c r="F1068" s="1"/>
      <c r="G1068" t="s">
        <v>43</v>
      </c>
      <c r="I1068" t="s">
        <v>43</v>
      </c>
      <c r="L1068" t="s">
        <v>43</v>
      </c>
      <c r="M1068" t="s">
        <v>43</v>
      </c>
      <c r="N1068" t="s">
        <v>43</v>
      </c>
      <c r="P1068" s="1"/>
      <c r="R1068" s="317"/>
      <c r="V1068" s="317"/>
    </row>
    <row r="1069" spans="1:22">
      <c r="A1069">
        <v>1068</v>
      </c>
      <c r="B1069" t="s">
        <v>9235</v>
      </c>
      <c r="C1069" t="s">
        <v>15388</v>
      </c>
      <c r="D1069" t="s">
        <v>93</v>
      </c>
      <c r="E1069" t="s">
        <v>7769</v>
      </c>
      <c r="F1069" s="1"/>
      <c r="G1069" t="s">
        <v>43</v>
      </c>
      <c r="I1069" t="s">
        <v>43</v>
      </c>
      <c r="L1069" t="s">
        <v>43</v>
      </c>
      <c r="M1069" t="s">
        <v>43</v>
      </c>
      <c r="N1069" t="s">
        <v>43</v>
      </c>
      <c r="P1069" s="1"/>
      <c r="R1069" s="317"/>
      <c r="V1069" s="317"/>
    </row>
    <row r="1070" spans="1:22">
      <c r="A1070">
        <v>1069</v>
      </c>
      <c r="B1070" t="s">
        <v>9237</v>
      </c>
      <c r="C1070" t="s">
        <v>15389</v>
      </c>
      <c r="D1070" t="s">
        <v>93</v>
      </c>
      <c r="E1070" t="s">
        <v>15390</v>
      </c>
      <c r="F1070" s="1"/>
      <c r="G1070" t="s">
        <v>43</v>
      </c>
      <c r="I1070" t="s">
        <v>43</v>
      </c>
      <c r="L1070" t="s">
        <v>43</v>
      </c>
      <c r="M1070" t="s">
        <v>43</v>
      </c>
      <c r="N1070" t="s">
        <v>43</v>
      </c>
      <c r="P1070" s="1"/>
      <c r="R1070" s="317"/>
      <c r="V1070" s="317"/>
    </row>
    <row r="1071" spans="1:22">
      <c r="A1071">
        <v>1070</v>
      </c>
      <c r="B1071" t="s">
        <v>9243</v>
      </c>
      <c r="C1071" t="s">
        <v>8832</v>
      </c>
      <c r="D1071" t="s">
        <v>93</v>
      </c>
      <c r="E1071" t="s">
        <v>7704</v>
      </c>
      <c r="F1071" s="1"/>
      <c r="G1071" t="s">
        <v>43</v>
      </c>
      <c r="I1071" t="s">
        <v>43</v>
      </c>
      <c r="L1071" t="s">
        <v>43</v>
      </c>
      <c r="M1071" t="s">
        <v>43</v>
      </c>
      <c r="N1071" t="s">
        <v>43</v>
      </c>
      <c r="P1071" s="1"/>
      <c r="R1071" s="317"/>
      <c r="V1071" s="317"/>
    </row>
    <row r="1072" spans="1:22">
      <c r="A1072">
        <v>1071</v>
      </c>
      <c r="B1072" t="s">
        <v>9241</v>
      </c>
      <c r="C1072" t="s">
        <v>15391</v>
      </c>
      <c r="D1072" t="s">
        <v>93</v>
      </c>
      <c r="E1072" t="s">
        <v>6259</v>
      </c>
      <c r="F1072" s="1"/>
      <c r="G1072" t="s">
        <v>43</v>
      </c>
      <c r="I1072" t="s">
        <v>43</v>
      </c>
      <c r="L1072" t="s">
        <v>43</v>
      </c>
      <c r="M1072" t="s">
        <v>43</v>
      </c>
      <c r="N1072" t="s">
        <v>43</v>
      </c>
      <c r="P1072" s="1"/>
      <c r="R1072" s="317"/>
      <c r="V1072" s="317"/>
    </row>
    <row r="1073" spans="1:22">
      <c r="A1073">
        <v>1072</v>
      </c>
      <c r="B1073" t="s">
        <v>9239</v>
      </c>
      <c r="C1073" t="s">
        <v>9240</v>
      </c>
      <c r="D1073" t="s">
        <v>93</v>
      </c>
      <c r="E1073" t="s">
        <v>6259</v>
      </c>
      <c r="F1073" s="1"/>
      <c r="G1073" t="s">
        <v>43</v>
      </c>
      <c r="I1073" t="s">
        <v>43</v>
      </c>
      <c r="L1073" t="s">
        <v>43</v>
      </c>
      <c r="M1073" t="s">
        <v>43</v>
      </c>
      <c r="N1073" t="s">
        <v>43</v>
      </c>
      <c r="P1073" s="1"/>
      <c r="R1073" s="317"/>
      <c r="V1073" s="317"/>
    </row>
    <row r="1074" spans="1:22">
      <c r="A1074">
        <v>1073</v>
      </c>
      <c r="B1074" t="s">
        <v>9247</v>
      </c>
      <c r="C1074" t="s">
        <v>9248</v>
      </c>
      <c r="D1074" t="s">
        <v>93</v>
      </c>
      <c r="E1074" t="s">
        <v>7698</v>
      </c>
      <c r="F1074" s="1"/>
      <c r="G1074" t="s">
        <v>43</v>
      </c>
      <c r="I1074" t="s">
        <v>43</v>
      </c>
      <c r="L1074" t="s">
        <v>43</v>
      </c>
      <c r="M1074" t="s">
        <v>43</v>
      </c>
      <c r="N1074" t="s">
        <v>43</v>
      </c>
      <c r="P1074" s="1"/>
      <c r="R1074" s="317"/>
      <c r="V1074" s="317"/>
    </row>
    <row r="1075" spans="1:22">
      <c r="A1075">
        <v>1074</v>
      </c>
      <c r="B1075" t="s">
        <v>15393</v>
      </c>
      <c r="C1075" t="s">
        <v>15394</v>
      </c>
      <c r="D1075" t="s">
        <v>93</v>
      </c>
      <c r="E1075" t="s">
        <v>7769</v>
      </c>
      <c r="F1075" s="1">
        <v>45937</v>
      </c>
      <c r="G1075">
        <v>10</v>
      </c>
      <c r="I1075" t="s">
        <v>16353</v>
      </c>
      <c r="J1075">
        <v>50036112</v>
      </c>
      <c r="K1075" t="s">
        <v>6518</v>
      </c>
      <c r="L1075">
        <v>1</v>
      </c>
      <c r="M1075">
        <v>10</v>
      </c>
      <c r="N1075">
        <v>1</v>
      </c>
      <c r="P1075" s="1">
        <v>46053</v>
      </c>
      <c r="Q1075">
        <v>1</v>
      </c>
      <c r="R1075" s="317">
        <v>101760</v>
      </c>
      <c r="S1075">
        <v>26.1</v>
      </c>
      <c r="T1075">
        <v>1</v>
      </c>
      <c r="U1075">
        <v>101</v>
      </c>
      <c r="V1075" s="317">
        <v>211870</v>
      </c>
    </row>
    <row r="1076" spans="1:22">
      <c r="A1076">
        <v>1075</v>
      </c>
      <c r="B1076" t="s">
        <v>9257</v>
      </c>
      <c r="C1076" t="s">
        <v>9258</v>
      </c>
      <c r="D1076" t="s">
        <v>93</v>
      </c>
      <c r="E1076" t="s">
        <v>9259</v>
      </c>
      <c r="F1076" s="1"/>
      <c r="G1076" t="s">
        <v>43</v>
      </c>
      <c r="I1076" t="s">
        <v>43</v>
      </c>
      <c r="L1076" t="s">
        <v>43</v>
      </c>
      <c r="M1076" t="s">
        <v>43</v>
      </c>
      <c r="N1076" t="s">
        <v>43</v>
      </c>
      <c r="P1076" s="1"/>
      <c r="R1076" s="317"/>
      <c r="V1076" s="317"/>
    </row>
    <row r="1077" spans="1:22">
      <c r="A1077">
        <v>1076</v>
      </c>
      <c r="B1077" t="s">
        <v>9255</v>
      </c>
      <c r="C1077" t="s">
        <v>15395</v>
      </c>
      <c r="D1077" t="s">
        <v>93</v>
      </c>
      <c r="E1077" t="s">
        <v>9215</v>
      </c>
      <c r="F1077" s="1"/>
      <c r="G1077" t="s">
        <v>43</v>
      </c>
      <c r="I1077" t="s">
        <v>43</v>
      </c>
      <c r="L1077" t="s">
        <v>43</v>
      </c>
      <c r="M1077" t="s">
        <v>43</v>
      </c>
      <c r="N1077" t="s">
        <v>43</v>
      </c>
      <c r="P1077" s="1"/>
      <c r="R1077" s="317"/>
      <c r="V1077" s="317"/>
    </row>
    <row r="1078" spans="1:22">
      <c r="A1078">
        <v>1077</v>
      </c>
      <c r="B1078" t="s">
        <v>9262</v>
      </c>
      <c r="C1078" t="s">
        <v>9263</v>
      </c>
      <c r="D1078" t="s">
        <v>93</v>
      </c>
      <c r="E1078" t="s">
        <v>9264</v>
      </c>
      <c r="F1078" s="1"/>
      <c r="G1078" t="s">
        <v>43</v>
      </c>
      <c r="I1078" t="s">
        <v>43</v>
      </c>
      <c r="L1078" t="s">
        <v>43</v>
      </c>
      <c r="M1078" t="s">
        <v>43</v>
      </c>
      <c r="N1078" t="s">
        <v>43</v>
      </c>
      <c r="P1078" s="1"/>
      <c r="R1078" s="317"/>
      <c r="V1078" s="317"/>
    </row>
    <row r="1079" spans="1:22">
      <c r="A1079">
        <v>1078</v>
      </c>
      <c r="B1079" t="s">
        <v>15396</v>
      </c>
      <c r="C1079" t="s">
        <v>15397</v>
      </c>
      <c r="D1079" t="s">
        <v>6574</v>
      </c>
      <c r="E1079" t="s">
        <v>9303</v>
      </c>
      <c r="F1079" s="1"/>
      <c r="G1079" t="s">
        <v>43</v>
      </c>
      <c r="I1079" t="s">
        <v>43</v>
      </c>
      <c r="K1079" t="s">
        <v>6518</v>
      </c>
      <c r="L1079">
        <v>12</v>
      </c>
      <c r="M1079">
        <v>11</v>
      </c>
      <c r="N1079">
        <v>12</v>
      </c>
      <c r="P1079" s="1">
        <v>46022</v>
      </c>
      <c r="Q1079">
        <v>12</v>
      </c>
      <c r="R1079" s="317">
        <v>37710</v>
      </c>
      <c r="S1079">
        <v>25.12</v>
      </c>
      <c r="T1079">
        <v>12</v>
      </c>
      <c r="U1079">
        <v>101</v>
      </c>
      <c r="V1079" s="317">
        <v>97280</v>
      </c>
    </row>
    <row r="1080" spans="1:22">
      <c r="A1080">
        <v>1079</v>
      </c>
      <c r="B1080" t="s">
        <v>9245</v>
      </c>
      <c r="C1080" t="s">
        <v>9246</v>
      </c>
      <c r="D1080" t="s">
        <v>6574</v>
      </c>
      <c r="E1080" t="s">
        <v>9232</v>
      </c>
      <c r="F1080" s="1"/>
      <c r="G1080" t="s">
        <v>43</v>
      </c>
      <c r="I1080" t="s">
        <v>43</v>
      </c>
      <c r="L1080" t="s">
        <v>43</v>
      </c>
      <c r="M1080" t="s">
        <v>43</v>
      </c>
      <c r="N1080" t="s">
        <v>43</v>
      </c>
      <c r="P1080" s="1"/>
      <c r="R1080" s="317"/>
      <c r="V1080" s="317"/>
    </row>
    <row r="1081" spans="1:22">
      <c r="A1081">
        <v>1080</v>
      </c>
      <c r="B1081" t="s">
        <v>9250</v>
      </c>
      <c r="C1081" t="s">
        <v>15398</v>
      </c>
      <c r="D1081" t="s">
        <v>6574</v>
      </c>
      <c r="E1081" t="s">
        <v>7834</v>
      </c>
      <c r="F1081" s="1"/>
      <c r="G1081" t="s">
        <v>43</v>
      </c>
      <c r="I1081" t="s">
        <v>43</v>
      </c>
      <c r="L1081" t="s">
        <v>43</v>
      </c>
      <c r="M1081" t="s">
        <v>43</v>
      </c>
      <c r="N1081" t="s">
        <v>43</v>
      </c>
      <c r="P1081" s="1"/>
      <c r="R1081" s="317"/>
      <c r="V1081" s="317"/>
    </row>
    <row r="1082" spans="1:22">
      <c r="A1082">
        <v>1081</v>
      </c>
      <c r="B1082" t="s">
        <v>9260</v>
      </c>
      <c r="C1082" t="s">
        <v>9261</v>
      </c>
      <c r="D1082" t="s">
        <v>6574</v>
      </c>
      <c r="E1082" t="s">
        <v>9232</v>
      </c>
      <c r="F1082" s="1"/>
      <c r="G1082" t="s">
        <v>43</v>
      </c>
      <c r="I1082" t="s">
        <v>43</v>
      </c>
      <c r="L1082" t="s">
        <v>43</v>
      </c>
      <c r="M1082" t="s">
        <v>43</v>
      </c>
      <c r="N1082" t="s">
        <v>43</v>
      </c>
      <c r="P1082" s="1"/>
      <c r="R1082" s="317"/>
      <c r="V1082" s="317"/>
    </row>
    <row r="1083" spans="1:22">
      <c r="A1083">
        <v>1082</v>
      </c>
      <c r="B1083" t="s">
        <v>9253</v>
      </c>
      <c r="C1083" t="s">
        <v>15399</v>
      </c>
      <c r="D1083" t="s">
        <v>6574</v>
      </c>
      <c r="E1083" t="s">
        <v>7834</v>
      </c>
      <c r="F1083" s="1"/>
      <c r="G1083" t="s">
        <v>43</v>
      </c>
      <c r="I1083" t="s">
        <v>43</v>
      </c>
      <c r="L1083" t="s">
        <v>43</v>
      </c>
      <c r="M1083" t="s">
        <v>43</v>
      </c>
      <c r="N1083" t="s">
        <v>43</v>
      </c>
      <c r="P1083" s="1"/>
      <c r="R1083" s="317"/>
      <c r="V1083" s="317"/>
    </row>
    <row r="1084" spans="1:22">
      <c r="A1084">
        <v>1083</v>
      </c>
      <c r="B1084" t="s">
        <v>9252</v>
      </c>
      <c r="C1084" t="s">
        <v>15400</v>
      </c>
      <c r="D1084" t="s">
        <v>6574</v>
      </c>
      <c r="E1084" t="s">
        <v>7834</v>
      </c>
      <c r="F1084" s="1"/>
      <c r="G1084" t="s">
        <v>43</v>
      </c>
      <c r="I1084" t="s">
        <v>43</v>
      </c>
      <c r="L1084" t="s">
        <v>43</v>
      </c>
      <c r="M1084" t="s">
        <v>43</v>
      </c>
      <c r="N1084" t="s">
        <v>43</v>
      </c>
      <c r="P1084" s="1"/>
      <c r="R1084" s="317"/>
      <c r="V1084" s="317"/>
    </row>
    <row r="1085" spans="1:22">
      <c r="A1085">
        <v>1084</v>
      </c>
      <c r="B1085" t="s">
        <v>9270</v>
      </c>
      <c r="C1085" t="s">
        <v>15401</v>
      </c>
      <c r="D1085" t="s">
        <v>93</v>
      </c>
      <c r="E1085" t="s">
        <v>6259</v>
      </c>
      <c r="F1085" s="1"/>
      <c r="G1085" t="s">
        <v>43</v>
      </c>
      <c r="I1085" t="s">
        <v>43</v>
      </c>
      <c r="L1085" t="s">
        <v>43</v>
      </c>
      <c r="M1085" t="s">
        <v>43</v>
      </c>
      <c r="N1085" t="s">
        <v>43</v>
      </c>
      <c r="P1085" s="1"/>
      <c r="R1085" s="317"/>
      <c r="V1085" s="317"/>
    </row>
    <row r="1086" spans="1:22">
      <c r="A1086">
        <v>1085</v>
      </c>
      <c r="B1086" t="s">
        <v>9272</v>
      </c>
      <c r="C1086" t="s">
        <v>9273</v>
      </c>
      <c r="D1086" t="s">
        <v>93</v>
      </c>
      <c r="E1086" t="s">
        <v>7769</v>
      </c>
      <c r="F1086" s="1"/>
      <c r="G1086" t="s">
        <v>43</v>
      </c>
      <c r="I1086" t="s">
        <v>43</v>
      </c>
      <c r="L1086" t="s">
        <v>43</v>
      </c>
      <c r="M1086" t="s">
        <v>43</v>
      </c>
      <c r="N1086" t="s">
        <v>43</v>
      </c>
      <c r="P1086" s="1"/>
      <c r="R1086" s="317"/>
      <c r="V1086" s="317"/>
    </row>
    <row r="1087" spans="1:22">
      <c r="A1087">
        <v>1086</v>
      </c>
      <c r="B1087" t="s">
        <v>9266</v>
      </c>
      <c r="C1087" t="s">
        <v>15402</v>
      </c>
      <c r="D1087" t="s">
        <v>93</v>
      </c>
      <c r="E1087" t="s">
        <v>8908</v>
      </c>
      <c r="F1087" s="1"/>
      <c r="G1087" t="s">
        <v>43</v>
      </c>
      <c r="I1087" t="s">
        <v>43</v>
      </c>
      <c r="L1087" t="s">
        <v>43</v>
      </c>
      <c r="M1087" t="s">
        <v>43</v>
      </c>
      <c r="N1087" t="s">
        <v>43</v>
      </c>
      <c r="P1087" s="1"/>
      <c r="R1087" s="317"/>
      <c r="V1087" s="317"/>
    </row>
    <row r="1088" spans="1:22">
      <c r="A1088">
        <v>1087</v>
      </c>
      <c r="B1088" t="s">
        <v>15403</v>
      </c>
      <c r="C1088" t="s">
        <v>15404</v>
      </c>
      <c r="D1088" t="s">
        <v>93</v>
      </c>
      <c r="E1088" t="s">
        <v>9300</v>
      </c>
      <c r="F1088" s="1">
        <v>45940</v>
      </c>
      <c r="G1088">
        <v>10</v>
      </c>
      <c r="I1088" t="s">
        <v>16353</v>
      </c>
      <c r="J1088">
        <v>50036884</v>
      </c>
      <c r="K1088" t="s">
        <v>6518</v>
      </c>
      <c r="L1088">
        <v>12</v>
      </c>
      <c r="M1088">
        <v>10</v>
      </c>
      <c r="N1088">
        <v>12</v>
      </c>
      <c r="P1088" s="1">
        <v>46022</v>
      </c>
      <c r="Q1088">
        <v>12</v>
      </c>
      <c r="R1088" s="317">
        <v>68870</v>
      </c>
      <c r="S1088">
        <v>25.12</v>
      </c>
      <c r="T1088">
        <v>12</v>
      </c>
      <c r="U1088">
        <v>21</v>
      </c>
      <c r="V1088" s="317">
        <v>177620</v>
      </c>
    </row>
    <row r="1089" spans="1:22">
      <c r="A1089">
        <v>1088</v>
      </c>
      <c r="B1089" t="s">
        <v>15405</v>
      </c>
      <c r="C1089" t="s">
        <v>15406</v>
      </c>
      <c r="D1089" t="s">
        <v>93</v>
      </c>
      <c r="E1089" t="s">
        <v>7721</v>
      </c>
      <c r="F1089" s="1"/>
      <c r="G1089" t="s">
        <v>43</v>
      </c>
      <c r="I1089" t="s">
        <v>43</v>
      </c>
      <c r="L1089" t="s">
        <v>43</v>
      </c>
      <c r="M1089" t="s">
        <v>43</v>
      </c>
      <c r="N1089" t="s">
        <v>43</v>
      </c>
      <c r="P1089" s="1"/>
      <c r="R1089" s="317"/>
      <c r="V1089" s="317"/>
    </row>
    <row r="1090" spans="1:22">
      <c r="A1090">
        <v>1089</v>
      </c>
      <c r="B1090" t="s">
        <v>15407</v>
      </c>
      <c r="C1090" t="s">
        <v>15408</v>
      </c>
      <c r="D1090" t="s">
        <v>93</v>
      </c>
      <c r="E1090" t="s">
        <v>93</v>
      </c>
      <c r="F1090" s="1">
        <v>45944</v>
      </c>
      <c r="G1090">
        <v>10</v>
      </c>
      <c r="I1090" t="s">
        <v>16353</v>
      </c>
      <c r="J1090">
        <v>50036959</v>
      </c>
      <c r="K1090" t="s">
        <v>6518</v>
      </c>
      <c r="L1090">
        <v>12</v>
      </c>
      <c r="M1090">
        <v>10</v>
      </c>
      <c r="N1090">
        <v>12</v>
      </c>
      <c r="P1090" s="1">
        <v>46022</v>
      </c>
      <c r="Q1090">
        <v>12</v>
      </c>
      <c r="R1090" s="317">
        <v>38270</v>
      </c>
      <c r="S1090">
        <v>25.12</v>
      </c>
      <c r="T1090">
        <v>12</v>
      </c>
      <c r="U1090">
        <v>21</v>
      </c>
      <c r="V1090" s="317">
        <v>98720</v>
      </c>
    </row>
    <row r="1091" spans="1:22">
      <c r="A1091">
        <v>1090</v>
      </c>
      <c r="B1091" t="s">
        <v>15409</v>
      </c>
      <c r="C1091" t="s">
        <v>15410</v>
      </c>
      <c r="D1091" t="s">
        <v>93</v>
      </c>
      <c r="E1091" t="s">
        <v>93</v>
      </c>
      <c r="F1091" s="1">
        <v>45944</v>
      </c>
      <c r="G1091">
        <v>10</v>
      </c>
      <c r="I1091" t="s">
        <v>16353</v>
      </c>
      <c r="J1091">
        <v>50036960</v>
      </c>
      <c r="K1091" t="s">
        <v>267</v>
      </c>
      <c r="L1091">
        <v>1</v>
      </c>
      <c r="M1091">
        <v>10</v>
      </c>
      <c r="N1091">
        <v>1</v>
      </c>
      <c r="P1091" s="1">
        <v>46053</v>
      </c>
      <c r="Q1091">
        <v>1</v>
      </c>
      <c r="R1091" s="317">
        <v>39290</v>
      </c>
      <c r="S1091">
        <v>26.1</v>
      </c>
      <c r="T1091">
        <v>1</v>
      </c>
      <c r="U1091">
        <v>21</v>
      </c>
      <c r="V1091" s="317">
        <v>101340</v>
      </c>
    </row>
    <row r="1092" spans="1:22">
      <c r="A1092">
        <v>1091</v>
      </c>
      <c r="B1092" t="s">
        <v>15411</v>
      </c>
      <c r="C1092" t="s">
        <v>15412</v>
      </c>
      <c r="D1092" t="s">
        <v>93</v>
      </c>
      <c r="E1092" t="s">
        <v>7698</v>
      </c>
      <c r="F1092" s="1">
        <v>45944</v>
      </c>
      <c r="G1092">
        <v>10</v>
      </c>
      <c r="I1092" t="s">
        <v>16353</v>
      </c>
      <c r="J1092">
        <v>50036968</v>
      </c>
      <c r="K1092" t="s">
        <v>6518</v>
      </c>
      <c r="L1092">
        <v>12</v>
      </c>
      <c r="M1092">
        <v>10</v>
      </c>
      <c r="N1092">
        <v>12</v>
      </c>
      <c r="P1092" s="1">
        <v>46022</v>
      </c>
      <c r="Q1092">
        <v>12</v>
      </c>
      <c r="R1092" s="317">
        <v>30110</v>
      </c>
      <c r="S1092">
        <v>25.12</v>
      </c>
      <c r="T1092">
        <v>12</v>
      </c>
      <c r="U1092">
        <v>21</v>
      </c>
      <c r="V1092" s="317">
        <v>42325</v>
      </c>
    </row>
    <row r="1093" spans="1:22">
      <c r="A1093">
        <v>1092</v>
      </c>
      <c r="B1093" t="s">
        <v>15413</v>
      </c>
      <c r="C1093" t="s">
        <v>15414</v>
      </c>
      <c r="D1093" t="s">
        <v>93</v>
      </c>
      <c r="E1093" t="s">
        <v>7721</v>
      </c>
      <c r="F1093" s="1">
        <v>45944</v>
      </c>
      <c r="G1093">
        <v>10</v>
      </c>
      <c r="I1093" t="s">
        <v>16353</v>
      </c>
      <c r="J1093">
        <v>50036970</v>
      </c>
      <c r="K1093" t="s">
        <v>6518</v>
      </c>
      <c r="L1093">
        <v>12</v>
      </c>
      <c r="M1093">
        <v>10</v>
      </c>
      <c r="N1093">
        <v>12</v>
      </c>
      <c r="P1093" s="1">
        <v>46022</v>
      </c>
      <c r="Q1093">
        <v>12</v>
      </c>
      <c r="R1093" s="317">
        <v>133550</v>
      </c>
      <c r="S1093">
        <v>25.12</v>
      </c>
      <c r="T1093">
        <v>12</v>
      </c>
      <c r="U1093">
        <v>21</v>
      </c>
      <c r="V1093" s="317">
        <v>344480</v>
      </c>
    </row>
    <row r="1094" spans="1:22">
      <c r="A1094">
        <v>1093</v>
      </c>
      <c r="B1094" t="s">
        <v>15415</v>
      </c>
      <c r="C1094" t="s">
        <v>15416</v>
      </c>
      <c r="D1094" t="s">
        <v>93</v>
      </c>
      <c r="E1094" t="s">
        <v>7721</v>
      </c>
      <c r="F1094" s="1">
        <v>45944</v>
      </c>
      <c r="G1094">
        <v>10</v>
      </c>
      <c r="I1094" t="s">
        <v>16353</v>
      </c>
      <c r="J1094">
        <v>50036971</v>
      </c>
      <c r="K1094" t="s">
        <v>267</v>
      </c>
      <c r="L1094">
        <v>1</v>
      </c>
      <c r="M1094">
        <v>10</v>
      </c>
      <c r="N1094">
        <v>1</v>
      </c>
      <c r="P1094" s="1">
        <v>46053</v>
      </c>
      <c r="Q1094">
        <v>1</v>
      </c>
      <c r="R1094" s="317">
        <v>40310</v>
      </c>
      <c r="S1094">
        <v>26.1</v>
      </c>
      <c r="T1094">
        <v>1</v>
      </c>
      <c r="U1094">
        <v>21</v>
      </c>
      <c r="V1094" s="317">
        <v>103960</v>
      </c>
    </row>
    <row r="1095" spans="1:22">
      <c r="A1095">
        <v>1094</v>
      </c>
      <c r="B1095" t="s">
        <v>15417</v>
      </c>
      <c r="C1095" t="s">
        <v>15418</v>
      </c>
      <c r="D1095" t="s">
        <v>93</v>
      </c>
      <c r="E1095" t="s">
        <v>93</v>
      </c>
      <c r="F1095" s="1">
        <v>45944</v>
      </c>
      <c r="G1095">
        <v>10</v>
      </c>
      <c r="I1095" t="s">
        <v>16353</v>
      </c>
      <c r="J1095">
        <v>50036972</v>
      </c>
      <c r="K1095" t="s">
        <v>6518</v>
      </c>
      <c r="L1095">
        <v>12</v>
      </c>
      <c r="M1095">
        <v>10</v>
      </c>
      <c r="N1095">
        <v>12</v>
      </c>
      <c r="P1095" s="1">
        <v>46022</v>
      </c>
      <c r="Q1095">
        <v>12</v>
      </c>
      <c r="R1095" s="317">
        <v>42010</v>
      </c>
      <c r="S1095">
        <v>25.12</v>
      </c>
      <c r="T1095">
        <v>12</v>
      </c>
      <c r="U1095">
        <v>21</v>
      </c>
      <c r="V1095" s="317">
        <v>108360</v>
      </c>
    </row>
    <row r="1096" spans="1:22">
      <c r="A1096">
        <v>1095</v>
      </c>
      <c r="B1096" t="s">
        <v>15419</v>
      </c>
      <c r="C1096" t="s">
        <v>15420</v>
      </c>
      <c r="D1096" t="s">
        <v>93</v>
      </c>
      <c r="E1096" t="s">
        <v>7698</v>
      </c>
      <c r="F1096" s="1">
        <v>45944</v>
      </c>
      <c r="G1096">
        <v>10</v>
      </c>
      <c r="I1096" t="s">
        <v>16353</v>
      </c>
      <c r="J1096">
        <v>50036974</v>
      </c>
      <c r="K1096" t="s">
        <v>267</v>
      </c>
      <c r="L1096">
        <v>1</v>
      </c>
      <c r="M1096">
        <v>10</v>
      </c>
      <c r="N1096">
        <v>1</v>
      </c>
      <c r="P1096" s="1">
        <v>46053</v>
      </c>
      <c r="Q1096">
        <v>1</v>
      </c>
      <c r="R1096" s="317">
        <v>44050</v>
      </c>
      <c r="S1096">
        <v>26.1</v>
      </c>
      <c r="T1096">
        <v>1</v>
      </c>
      <c r="U1096">
        <v>21</v>
      </c>
      <c r="V1096" s="317">
        <v>61912</v>
      </c>
    </row>
    <row r="1097" spans="1:22">
      <c r="A1097">
        <v>1096</v>
      </c>
      <c r="B1097" t="s">
        <v>15421</v>
      </c>
      <c r="C1097" t="s">
        <v>15422</v>
      </c>
      <c r="D1097" t="s">
        <v>93</v>
      </c>
      <c r="E1097" t="s">
        <v>7721</v>
      </c>
      <c r="F1097" s="1">
        <v>45944</v>
      </c>
      <c r="G1097">
        <v>10</v>
      </c>
      <c r="I1097" t="s">
        <v>16353</v>
      </c>
      <c r="J1097">
        <v>50036980</v>
      </c>
      <c r="K1097" t="s">
        <v>267</v>
      </c>
      <c r="L1097">
        <v>1</v>
      </c>
      <c r="M1097">
        <v>10</v>
      </c>
      <c r="N1097">
        <v>1</v>
      </c>
      <c r="P1097" s="1">
        <v>46053</v>
      </c>
      <c r="Q1097">
        <v>1</v>
      </c>
      <c r="R1097" s="317">
        <v>32150</v>
      </c>
      <c r="S1097">
        <v>26.1</v>
      </c>
      <c r="T1097">
        <v>1</v>
      </c>
      <c r="U1097">
        <v>21</v>
      </c>
      <c r="V1097" s="317">
        <v>82900</v>
      </c>
    </row>
    <row r="1098" spans="1:22">
      <c r="A1098">
        <v>1097</v>
      </c>
      <c r="B1098" t="s">
        <v>15423</v>
      </c>
      <c r="C1098" t="s">
        <v>15424</v>
      </c>
      <c r="D1098" t="s">
        <v>93</v>
      </c>
      <c r="E1098" t="s">
        <v>7698</v>
      </c>
      <c r="F1098" s="1">
        <v>45944</v>
      </c>
      <c r="G1098">
        <v>10</v>
      </c>
      <c r="I1098" t="s">
        <v>16353</v>
      </c>
      <c r="J1098">
        <v>50036982</v>
      </c>
      <c r="K1098" t="s">
        <v>267</v>
      </c>
      <c r="L1098">
        <v>1</v>
      </c>
      <c r="M1098">
        <v>10</v>
      </c>
      <c r="N1098">
        <v>1</v>
      </c>
      <c r="P1098" s="1">
        <v>46053</v>
      </c>
      <c r="Q1098">
        <v>1</v>
      </c>
      <c r="R1098" s="317">
        <v>43370</v>
      </c>
      <c r="S1098">
        <v>26.1</v>
      </c>
      <c r="T1098">
        <v>1</v>
      </c>
      <c r="U1098">
        <v>21</v>
      </c>
      <c r="V1098" s="317">
        <v>60941</v>
      </c>
    </row>
    <row r="1099" spans="1:22">
      <c r="A1099">
        <v>1098</v>
      </c>
      <c r="B1099" t="s">
        <v>15425</v>
      </c>
      <c r="C1099" t="s">
        <v>15426</v>
      </c>
      <c r="D1099" t="s">
        <v>93</v>
      </c>
      <c r="E1099" t="s">
        <v>7698</v>
      </c>
      <c r="F1099" s="1">
        <v>45944</v>
      </c>
      <c r="G1099">
        <v>10</v>
      </c>
      <c r="I1099" t="s">
        <v>16353</v>
      </c>
      <c r="J1099">
        <v>50036984</v>
      </c>
      <c r="K1099" t="s">
        <v>6518</v>
      </c>
      <c r="L1099">
        <v>12</v>
      </c>
      <c r="M1099">
        <v>10</v>
      </c>
      <c r="N1099">
        <v>12</v>
      </c>
      <c r="P1099" s="1">
        <v>46022</v>
      </c>
      <c r="Q1099">
        <v>12</v>
      </c>
      <c r="R1099" s="317">
        <v>51530</v>
      </c>
      <c r="S1099">
        <v>25.12</v>
      </c>
      <c r="T1099">
        <v>12</v>
      </c>
      <c r="U1099">
        <v>21</v>
      </c>
      <c r="V1099" s="317">
        <v>72419</v>
      </c>
    </row>
    <row r="1100" spans="1:22">
      <c r="A1100">
        <v>1099</v>
      </c>
      <c r="B1100" t="s">
        <v>15427</v>
      </c>
      <c r="C1100" t="s">
        <v>15428</v>
      </c>
      <c r="D1100" t="s">
        <v>93</v>
      </c>
      <c r="E1100" t="s">
        <v>93</v>
      </c>
      <c r="F1100" s="1">
        <v>45944</v>
      </c>
      <c r="G1100">
        <v>10</v>
      </c>
      <c r="I1100" t="s">
        <v>16353</v>
      </c>
      <c r="J1100">
        <v>50036985</v>
      </c>
      <c r="K1100" t="s">
        <v>267</v>
      </c>
      <c r="L1100" t="s">
        <v>43</v>
      </c>
      <c r="M1100">
        <v>10</v>
      </c>
      <c r="N1100" t="s">
        <v>43</v>
      </c>
      <c r="P1100" s="1"/>
      <c r="R1100" s="317"/>
      <c r="V1100" s="317"/>
    </row>
    <row r="1101" spans="1:22">
      <c r="A1101">
        <v>1100</v>
      </c>
      <c r="B1101" t="s">
        <v>15429</v>
      </c>
      <c r="C1101" t="s">
        <v>15430</v>
      </c>
      <c r="D1101" t="s">
        <v>93</v>
      </c>
      <c r="E1101" t="s">
        <v>93</v>
      </c>
      <c r="F1101" s="1">
        <v>45944</v>
      </c>
      <c r="G1101">
        <v>10</v>
      </c>
      <c r="I1101" t="s">
        <v>16353</v>
      </c>
      <c r="J1101">
        <v>50036990</v>
      </c>
      <c r="K1101" t="s">
        <v>267</v>
      </c>
      <c r="L1101">
        <v>2</v>
      </c>
      <c r="M1101">
        <v>10</v>
      </c>
      <c r="N1101">
        <v>2</v>
      </c>
      <c r="P1101" s="1">
        <v>46081</v>
      </c>
      <c r="Q1101">
        <v>2</v>
      </c>
      <c r="R1101" s="317">
        <v>63770</v>
      </c>
      <c r="S1101">
        <v>26.2</v>
      </c>
      <c r="T1101">
        <v>2</v>
      </c>
      <c r="U1101">
        <v>21</v>
      </c>
      <c r="V1101" s="317">
        <v>164420</v>
      </c>
    </row>
    <row r="1102" spans="1:22">
      <c r="A1102">
        <v>1101</v>
      </c>
      <c r="B1102" t="s">
        <v>15431</v>
      </c>
      <c r="C1102" t="s">
        <v>15432</v>
      </c>
      <c r="D1102" t="s">
        <v>93</v>
      </c>
      <c r="E1102" t="s">
        <v>7721</v>
      </c>
      <c r="F1102" s="1">
        <v>45944</v>
      </c>
      <c r="G1102">
        <v>10</v>
      </c>
      <c r="I1102" t="s">
        <v>16353</v>
      </c>
      <c r="J1102">
        <v>50036998</v>
      </c>
      <c r="K1102" t="s">
        <v>6518</v>
      </c>
      <c r="L1102">
        <v>1</v>
      </c>
      <c r="M1102">
        <v>10</v>
      </c>
      <c r="N1102">
        <v>1</v>
      </c>
      <c r="P1102" s="1">
        <v>46053</v>
      </c>
      <c r="Q1102">
        <v>1</v>
      </c>
      <c r="R1102" s="317">
        <v>219855</v>
      </c>
      <c r="S1102">
        <v>26.2</v>
      </c>
      <c r="T1102">
        <v>2</v>
      </c>
      <c r="U1102">
        <v>21</v>
      </c>
      <c r="V1102" s="317">
        <v>461884</v>
      </c>
    </row>
    <row r="1103" spans="1:22">
      <c r="A1103">
        <v>1102</v>
      </c>
      <c r="B1103" t="s">
        <v>15433</v>
      </c>
      <c r="C1103" t="s">
        <v>15434</v>
      </c>
      <c r="D1103" t="s">
        <v>93</v>
      </c>
      <c r="E1103" t="s">
        <v>7800</v>
      </c>
      <c r="F1103" s="1">
        <v>45944</v>
      </c>
      <c r="G1103">
        <v>10</v>
      </c>
      <c r="I1103" t="s">
        <v>16353</v>
      </c>
      <c r="J1103">
        <v>50037008</v>
      </c>
      <c r="K1103" t="s">
        <v>6518</v>
      </c>
      <c r="L1103">
        <v>12</v>
      </c>
      <c r="M1103">
        <v>10</v>
      </c>
      <c r="N1103">
        <v>12</v>
      </c>
      <c r="P1103" s="1">
        <v>46022</v>
      </c>
      <c r="Q1103">
        <v>12</v>
      </c>
      <c r="R1103" s="317">
        <v>47110</v>
      </c>
      <c r="S1103">
        <v>25.12</v>
      </c>
      <c r="T1103">
        <v>12</v>
      </c>
      <c r="U1103">
        <v>21</v>
      </c>
      <c r="V1103" s="317">
        <v>121360</v>
      </c>
    </row>
    <row r="1104" spans="1:22">
      <c r="A1104">
        <v>1103</v>
      </c>
      <c r="B1104" t="s">
        <v>15435</v>
      </c>
      <c r="C1104" t="s">
        <v>15436</v>
      </c>
      <c r="D1104" t="s">
        <v>93</v>
      </c>
      <c r="E1104" t="s">
        <v>7800</v>
      </c>
      <c r="F1104" s="1">
        <v>45944</v>
      </c>
      <c r="G1104">
        <v>10</v>
      </c>
      <c r="I1104" t="s">
        <v>16353</v>
      </c>
      <c r="J1104">
        <v>50037026</v>
      </c>
      <c r="K1104" t="s">
        <v>6518</v>
      </c>
      <c r="L1104">
        <v>12</v>
      </c>
      <c r="M1104">
        <v>10</v>
      </c>
      <c r="N1104">
        <v>12</v>
      </c>
      <c r="P1104" s="1">
        <v>46022</v>
      </c>
      <c r="Q1104">
        <v>12</v>
      </c>
      <c r="R1104" s="317">
        <v>63180</v>
      </c>
      <c r="S1104">
        <v>25.12</v>
      </c>
      <c r="T1104">
        <v>12</v>
      </c>
      <c r="U1104">
        <v>21</v>
      </c>
      <c r="V1104" s="317">
        <v>162970</v>
      </c>
    </row>
    <row r="1105" spans="1:22">
      <c r="A1105">
        <v>1104</v>
      </c>
      <c r="B1105" t="s">
        <v>15437</v>
      </c>
      <c r="C1105" t="s">
        <v>15438</v>
      </c>
      <c r="D1105" t="s">
        <v>93</v>
      </c>
      <c r="E1105" t="s">
        <v>7800</v>
      </c>
      <c r="F1105" s="1">
        <v>45944</v>
      </c>
      <c r="G1105">
        <v>10</v>
      </c>
      <c r="I1105" t="s">
        <v>16353</v>
      </c>
      <c r="J1105">
        <v>50037029</v>
      </c>
      <c r="K1105" t="s">
        <v>267</v>
      </c>
      <c r="L1105">
        <v>1</v>
      </c>
      <c r="M1105">
        <v>10</v>
      </c>
      <c r="N1105">
        <v>12</v>
      </c>
      <c r="P1105" s="1">
        <v>46053</v>
      </c>
      <c r="Q1105">
        <v>1</v>
      </c>
      <c r="R1105" s="317">
        <v>47800</v>
      </c>
      <c r="S1105">
        <v>26.1</v>
      </c>
      <c r="T1105">
        <v>1</v>
      </c>
      <c r="U1105">
        <v>21</v>
      </c>
      <c r="V1105" s="317">
        <v>118000</v>
      </c>
    </row>
    <row r="1106" spans="1:22">
      <c r="A1106">
        <v>1105</v>
      </c>
      <c r="B1106" t="s">
        <v>9233</v>
      </c>
      <c r="C1106" t="s">
        <v>15439</v>
      </c>
      <c r="D1106" t="s">
        <v>93</v>
      </c>
      <c r="E1106" t="s">
        <v>7668</v>
      </c>
      <c r="F1106" s="1"/>
      <c r="G1106" t="s">
        <v>43</v>
      </c>
      <c r="I1106" t="s">
        <v>43</v>
      </c>
      <c r="L1106" t="s">
        <v>43</v>
      </c>
      <c r="M1106" t="s">
        <v>43</v>
      </c>
      <c r="N1106" t="s">
        <v>43</v>
      </c>
      <c r="P1106" s="1"/>
      <c r="R1106" s="317"/>
      <c r="V1106" s="317"/>
    </row>
    <row r="1107" spans="1:22">
      <c r="A1107">
        <v>1106</v>
      </c>
      <c r="B1107" t="s">
        <v>9294</v>
      </c>
      <c r="C1107" t="s">
        <v>9295</v>
      </c>
      <c r="D1107" t="s">
        <v>93</v>
      </c>
      <c r="E1107" t="s">
        <v>9296</v>
      </c>
      <c r="F1107" s="1"/>
      <c r="G1107" t="s">
        <v>43</v>
      </c>
      <c r="I1107" t="s">
        <v>43</v>
      </c>
      <c r="L1107" t="s">
        <v>43</v>
      </c>
      <c r="M1107" t="s">
        <v>43</v>
      </c>
      <c r="N1107" t="s">
        <v>43</v>
      </c>
      <c r="P1107" s="1"/>
      <c r="R1107" s="317"/>
      <c r="V1107" s="317"/>
    </row>
    <row r="1108" spans="1:22">
      <c r="A1108">
        <v>1107</v>
      </c>
      <c r="B1108" t="s">
        <v>9306</v>
      </c>
      <c r="C1108" t="s">
        <v>9307</v>
      </c>
      <c r="D1108" t="s">
        <v>93</v>
      </c>
      <c r="E1108" t="s">
        <v>7769</v>
      </c>
      <c r="F1108" s="1"/>
      <c r="G1108" t="s">
        <v>43</v>
      </c>
      <c r="I1108" t="s">
        <v>43</v>
      </c>
      <c r="L1108" t="s">
        <v>43</v>
      </c>
      <c r="M1108" t="s">
        <v>43</v>
      </c>
      <c r="N1108" t="s">
        <v>43</v>
      </c>
      <c r="P1108" s="1"/>
      <c r="R1108" s="317"/>
      <c r="V1108" s="317"/>
    </row>
    <row r="1109" spans="1:22">
      <c r="A1109">
        <v>1108</v>
      </c>
      <c r="B1109" t="s">
        <v>15440</v>
      </c>
      <c r="C1109" t="s">
        <v>15441</v>
      </c>
      <c r="D1109" t="s">
        <v>93</v>
      </c>
      <c r="E1109" t="s">
        <v>7769</v>
      </c>
      <c r="F1109" s="1"/>
      <c r="G1109" t="s">
        <v>43</v>
      </c>
      <c r="I1109" t="s">
        <v>43</v>
      </c>
      <c r="L1109" t="s">
        <v>43</v>
      </c>
      <c r="M1109" t="s">
        <v>43</v>
      </c>
      <c r="N1109" t="s">
        <v>43</v>
      </c>
      <c r="P1109" s="1"/>
      <c r="R1109" s="317"/>
      <c r="V1109" s="317"/>
    </row>
    <row r="1110" spans="1:22">
      <c r="A1110">
        <v>1109</v>
      </c>
      <c r="B1110" t="s">
        <v>9289</v>
      </c>
      <c r="C1110" t="s">
        <v>9290</v>
      </c>
      <c r="D1110" t="s">
        <v>93</v>
      </c>
      <c r="E1110" t="s">
        <v>7698</v>
      </c>
      <c r="F1110" s="1"/>
      <c r="G1110" t="s">
        <v>43</v>
      </c>
      <c r="I1110" t="s">
        <v>43</v>
      </c>
      <c r="L1110" t="s">
        <v>43</v>
      </c>
      <c r="M1110" t="s">
        <v>43</v>
      </c>
      <c r="N1110" t="s">
        <v>43</v>
      </c>
      <c r="P1110" s="1"/>
      <c r="R1110" s="317"/>
      <c r="V1110" s="317"/>
    </row>
    <row r="1111" spans="1:22">
      <c r="A1111">
        <v>1110</v>
      </c>
      <c r="B1111" t="s">
        <v>9291</v>
      </c>
      <c r="C1111" t="s">
        <v>15442</v>
      </c>
      <c r="D1111" t="s">
        <v>93</v>
      </c>
      <c r="E1111" t="s">
        <v>9293</v>
      </c>
      <c r="F1111" s="1"/>
      <c r="G1111" t="s">
        <v>43</v>
      </c>
      <c r="I1111" t="s">
        <v>43</v>
      </c>
      <c r="L1111" t="s">
        <v>43</v>
      </c>
      <c r="M1111" t="s">
        <v>43</v>
      </c>
      <c r="N1111" t="s">
        <v>43</v>
      </c>
      <c r="P1111" s="1"/>
      <c r="R1111" s="317"/>
      <c r="V1111" s="317"/>
    </row>
    <row r="1112" spans="1:22">
      <c r="A1112">
        <v>1111</v>
      </c>
      <c r="B1112" t="s">
        <v>15443</v>
      </c>
      <c r="C1112" t="s">
        <v>15444</v>
      </c>
      <c r="D1112" t="s">
        <v>93</v>
      </c>
      <c r="E1112" t="s">
        <v>7721</v>
      </c>
      <c r="F1112" s="1">
        <v>45944</v>
      </c>
      <c r="G1112">
        <v>10</v>
      </c>
      <c r="I1112" t="s">
        <v>16353</v>
      </c>
      <c r="J1112">
        <v>50037264</v>
      </c>
      <c r="K1112" t="s">
        <v>267</v>
      </c>
      <c r="L1112">
        <v>1</v>
      </c>
      <c r="M1112">
        <v>10</v>
      </c>
      <c r="N1112">
        <v>1</v>
      </c>
      <c r="P1112" s="1">
        <v>46053</v>
      </c>
      <c r="Q1112">
        <v>1</v>
      </c>
      <c r="R1112" s="317">
        <v>41670</v>
      </c>
      <c r="S1112">
        <v>26.1</v>
      </c>
      <c r="T1112">
        <v>1</v>
      </c>
      <c r="U1112">
        <v>20</v>
      </c>
      <c r="V1112" s="317">
        <v>107420</v>
      </c>
    </row>
    <row r="1113" spans="1:22">
      <c r="A1113">
        <v>1112</v>
      </c>
      <c r="B1113" t="s">
        <v>9316</v>
      </c>
      <c r="C1113" t="s">
        <v>9317</v>
      </c>
      <c r="D1113" t="s">
        <v>93</v>
      </c>
      <c r="E1113" t="s">
        <v>7704</v>
      </c>
      <c r="F1113" s="1"/>
      <c r="G1113" t="s">
        <v>43</v>
      </c>
      <c r="I1113" t="s">
        <v>43</v>
      </c>
      <c r="L1113" t="s">
        <v>43</v>
      </c>
      <c r="M1113" t="s">
        <v>43</v>
      </c>
      <c r="N1113" t="s">
        <v>43</v>
      </c>
      <c r="P1113" s="1"/>
      <c r="R1113" s="317"/>
      <c r="V1113" s="317"/>
    </row>
    <row r="1114" spans="1:22">
      <c r="A1114">
        <v>1113</v>
      </c>
      <c r="B1114" t="s">
        <v>9314</v>
      </c>
      <c r="C1114" t="s">
        <v>15445</v>
      </c>
      <c r="D1114" t="s">
        <v>93</v>
      </c>
      <c r="E1114" t="s">
        <v>7704</v>
      </c>
      <c r="F1114" s="1"/>
      <c r="G1114" t="s">
        <v>43</v>
      </c>
      <c r="I1114" t="s">
        <v>43</v>
      </c>
      <c r="P1114" s="1"/>
      <c r="R1114" s="317"/>
      <c r="V1114" s="317"/>
    </row>
    <row r="1115" spans="1:22">
      <c r="A1115">
        <v>1114</v>
      </c>
      <c r="B1115" t="s">
        <v>9312</v>
      </c>
      <c r="C1115" t="s">
        <v>15446</v>
      </c>
      <c r="D1115" t="s">
        <v>93</v>
      </c>
      <c r="E1115" t="s">
        <v>7704</v>
      </c>
      <c r="F1115" s="1"/>
      <c r="G1115" t="s">
        <v>43</v>
      </c>
      <c r="I1115" t="s">
        <v>43</v>
      </c>
      <c r="L1115" t="s">
        <v>43</v>
      </c>
      <c r="M1115" t="s">
        <v>43</v>
      </c>
      <c r="N1115" t="s">
        <v>43</v>
      </c>
      <c r="P1115" s="1"/>
      <c r="R1115" s="317"/>
      <c r="V1115" s="317"/>
    </row>
    <row r="1116" spans="1:22">
      <c r="A1116">
        <v>1115</v>
      </c>
      <c r="B1116" t="s">
        <v>9304</v>
      </c>
      <c r="C1116" t="s">
        <v>9305</v>
      </c>
      <c r="D1116" t="s">
        <v>6574</v>
      </c>
      <c r="E1116" t="s">
        <v>9303</v>
      </c>
      <c r="F1116" s="1"/>
      <c r="G1116" t="s">
        <v>43</v>
      </c>
      <c r="I1116" t="s">
        <v>43</v>
      </c>
      <c r="L1116" t="s">
        <v>43</v>
      </c>
      <c r="M1116" t="s">
        <v>43</v>
      </c>
      <c r="N1116" t="s">
        <v>43</v>
      </c>
      <c r="P1116" s="1"/>
      <c r="R1116" s="317"/>
      <c r="V1116" s="317"/>
    </row>
    <row r="1117" spans="1:22">
      <c r="A1117">
        <v>1116</v>
      </c>
      <c r="B1117" t="s">
        <v>15447</v>
      </c>
      <c r="C1117" t="s">
        <v>15448</v>
      </c>
      <c r="D1117" t="s">
        <v>6574</v>
      </c>
      <c r="E1117" t="s">
        <v>9355</v>
      </c>
      <c r="F1117" s="1"/>
      <c r="G1117" t="s">
        <v>43</v>
      </c>
      <c r="I1117" t="s">
        <v>43</v>
      </c>
      <c r="L1117" t="s">
        <v>43</v>
      </c>
      <c r="M1117" t="s">
        <v>43</v>
      </c>
      <c r="N1117" t="s">
        <v>43</v>
      </c>
      <c r="P1117" s="1"/>
      <c r="R1117" s="317"/>
      <c r="V1117" s="317"/>
    </row>
    <row r="1118" spans="1:22">
      <c r="A1118">
        <v>1117</v>
      </c>
      <c r="B1118" t="s">
        <v>9297</v>
      </c>
      <c r="C1118" t="s">
        <v>9082</v>
      </c>
      <c r="D1118" t="s">
        <v>6574</v>
      </c>
      <c r="E1118" t="s">
        <v>7834</v>
      </c>
      <c r="F1118" s="1"/>
      <c r="G1118" t="s">
        <v>43</v>
      </c>
      <c r="I1118" t="s">
        <v>43</v>
      </c>
      <c r="L1118" t="s">
        <v>43</v>
      </c>
      <c r="M1118" t="s">
        <v>43</v>
      </c>
      <c r="N1118" t="s">
        <v>43</v>
      </c>
      <c r="P1118" s="1"/>
      <c r="R1118" s="317"/>
      <c r="V1118" s="317"/>
    </row>
    <row r="1119" spans="1:22">
      <c r="A1119">
        <v>1118</v>
      </c>
      <c r="B1119" t="s">
        <v>9301</v>
      </c>
      <c r="C1119" t="s">
        <v>9302</v>
      </c>
      <c r="D1119" t="s">
        <v>6574</v>
      </c>
      <c r="E1119" t="s">
        <v>9303</v>
      </c>
      <c r="F1119" s="1"/>
      <c r="G1119" t="s">
        <v>43</v>
      </c>
      <c r="I1119" t="s">
        <v>43</v>
      </c>
      <c r="L1119" t="s">
        <v>43</v>
      </c>
      <c r="M1119" t="s">
        <v>43</v>
      </c>
      <c r="N1119" t="s">
        <v>43</v>
      </c>
      <c r="P1119" s="1"/>
      <c r="R1119" s="317"/>
      <c r="V1119" s="317"/>
    </row>
    <row r="1120" spans="1:22">
      <c r="A1120">
        <v>1119</v>
      </c>
      <c r="B1120" t="s">
        <v>9284</v>
      </c>
      <c r="C1120" t="s">
        <v>9285</v>
      </c>
      <c r="D1120" t="s">
        <v>6574</v>
      </c>
      <c r="E1120" t="s">
        <v>9232</v>
      </c>
      <c r="F1120" s="1"/>
      <c r="G1120" t="s">
        <v>43</v>
      </c>
      <c r="I1120" t="s">
        <v>43</v>
      </c>
      <c r="L1120" t="s">
        <v>43</v>
      </c>
      <c r="M1120" t="s">
        <v>43</v>
      </c>
      <c r="N1120" t="s">
        <v>43</v>
      </c>
      <c r="P1120" s="1"/>
      <c r="R1120" s="317"/>
      <c r="V1120" s="317"/>
    </row>
    <row r="1121" spans="1:22">
      <c r="A1121">
        <v>1120</v>
      </c>
      <c r="B1121" t="s">
        <v>9276</v>
      </c>
      <c r="C1121" t="s">
        <v>9277</v>
      </c>
      <c r="D1121" t="s">
        <v>6574</v>
      </c>
      <c r="E1121" t="s">
        <v>9232</v>
      </c>
      <c r="F1121" s="1"/>
      <c r="G1121" t="s">
        <v>43</v>
      </c>
      <c r="I1121" t="s">
        <v>43</v>
      </c>
      <c r="L1121" t="s">
        <v>43</v>
      </c>
      <c r="M1121" t="s">
        <v>43</v>
      </c>
      <c r="N1121" t="s">
        <v>43</v>
      </c>
      <c r="P1121" s="1"/>
      <c r="R1121" s="317"/>
      <c r="V1121" s="317"/>
    </row>
    <row r="1122" spans="1:22">
      <c r="A1122">
        <v>1121</v>
      </c>
      <c r="B1122" t="s">
        <v>9278</v>
      </c>
      <c r="C1122" t="s">
        <v>9279</v>
      </c>
      <c r="D1122" t="s">
        <v>6574</v>
      </c>
      <c r="E1122" t="s">
        <v>9232</v>
      </c>
      <c r="F1122" s="1"/>
      <c r="G1122" t="s">
        <v>43</v>
      </c>
      <c r="I1122" t="s">
        <v>43</v>
      </c>
      <c r="L1122" t="s">
        <v>43</v>
      </c>
      <c r="M1122" t="s">
        <v>43</v>
      </c>
      <c r="N1122" t="s">
        <v>43</v>
      </c>
      <c r="P1122" s="1"/>
      <c r="R1122" s="317"/>
      <c r="V1122" s="317"/>
    </row>
    <row r="1123" spans="1:22">
      <c r="A1123">
        <v>1122</v>
      </c>
      <c r="B1123" t="s">
        <v>9280</v>
      </c>
      <c r="C1123" t="s">
        <v>9281</v>
      </c>
      <c r="D1123" t="s">
        <v>6574</v>
      </c>
      <c r="E1123" t="s">
        <v>9232</v>
      </c>
      <c r="F1123" s="1"/>
      <c r="G1123" t="s">
        <v>43</v>
      </c>
      <c r="I1123" t="s">
        <v>43</v>
      </c>
      <c r="L1123" t="s">
        <v>43</v>
      </c>
      <c r="M1123" t="s">
        <v>43</v>
      </c>
      <c r="N1123" t="s">
        <v>43</v>
      </c>
      <c r="P1123" s="1"/>
      <c r="R1123" s="317"/>
      <c r="V1123" s="317"/>
    </row>
    <row r="1124" spans="1:22">
      <c r="A1124">
        <v>1123</v>
      </c>
      <c r="B1124" t="s">
        <v>9282</v>
      </c>
      <c r="C1124" t="s">
        <v>9283</v>
      </c>
      <c r="D1124" t="s">
        <v>6574</v>
      </c>
      <c r="E1124" t="s">
        <v>7834</v>
      </c>
      <c r="F1124" s="1"/>
      <c r="G1124" t="s">
        <v>43</v>
      </c>
      <c r="I1124" t="s">
        <v>43</v>
      </c>
      <c r="L1124" t="s">
        <v>43</v>
      </c>
      <c r="M1124" t="s">
        <v>43</v>
      </c>
      <c r="N1124" t="s">
        <v>43</v>
      </c>
      <c r="P1124" s="1"/>
      <c r="R1124" s="317"/>
      <c r="V1124" s="317"/>
    </row>
    <row r="1125" spans="1:22">
      <c r="A1125">
        <v>1124</v>
      </c>
      <c r="B1125" t="s">
        <v>9318</v>
      </c>
      <c r="C1125" t="s">
        <v>15449</v>
      </c>
      <c r="D1125" t="s">
        <v>93</v>
      </c>
      <c r="E1125" t="s">
        <v>7668</v>
      </c>
      <c r="F1125" s="1"/>
      <c r="G1125" t="s">
        <v>43</v>
      </c>
      <c r="I1125" t="s">
        <v>43</v>
      </c>
      <c r="L1125" t="s">
        <v>43</v>
      </c>
      <c r="M1125" t="s">
        <v>43</v>
      </c>
      <c r="N1125" t="s">
        <v>43</v>
      </c>
      <c r="P1125" s="1"/>
      <c r="R1125" s="317"/>
      <c r="V1125" s="317"/>
    </row>
    <row r="1126" spans="1:22">
      <c r="A1126">
        <v>1125</v>
      </c>
      <c r="B1126" t="s">
        <v>9323</v>
      </c>
      <c r="C1126" t="s">
        <v>15450</v>
      </c>
      <c r="D1126" t="s">
        <v>93</v>
      </c>
      <c r="E1126" t="s">
        <v>15390</v>
      </c>
      <c r="F1126" s="1"/>
      <c r="G1126" t="s">
        <v>43</v>
      </c>
      <c r="I1126" t="s">
        <v>43</v>
      </c>
      <c r="L1126" t="s">
        <v>43</v>
      </c>
      <c r="M1126" t="s">
        <v>43</v>
      </c>
      <c r="N1126" t="s">
        <v>43</v>
      </c>
      <c r="P1126" s="1"/>
      <c r="R1126" s="317"/>
      <c r="V1126" s="317"/>
    </row>
    <row r="1127" spans="1:22">
      <c r="A1127">
        <v>1126</v>
      </c>
      <c r="B1127" t="s">
        <v>9326</v>
      </c>
      <c r="C1127" t="s">
        <v>15451</v>
      </c>
      <c r="D1127" t="s">
        <v>93</v>
      </c>
      <c r="E1127" t="s">
        <v>9328</v>
      </c>
      <c r="F1127" s="1"/>
      <c r="G1127" t="s">
        <v>43</v>
      </c>
      <c r="I1127" t="s">
        <v>43</v>
      </c>
      <c r="L1127" t="s">
        <v>43</v>
      </c>
      <c r="M1127" t="s">
        <v>43</v>
      </c>
      <c r="N1127" t="s">
        <v>43</v>
      </c>
      <c r="P1127" s="1"/>
      <c r="R1127" s="317"/>
      <c r="V1127" s="317"/>
    </row>
    <row r="1128" spans="1:22">
      <c r="A1128">
        <v>1127</v>
      </c>
      <c r="B1128" t="s">
        <v>9331</v>
      </c>
      <c r="C1128" t="s">
        <v>15452</v>
      </c>
      <c r="D1128" t="s">
        <v>93</v>
      </c>
      <c r="E1128" t="s">
        <v>7769</v>
      </c>
      <c r="F1128" s="1"/>
      <c r="G1128" t="s">
        <v>43</v>
      </c>
      <c r="I1128" t="s">
        <v>43</v>
      </c>
      <c r="L1128" t="s">
        <v>43</v>
      </c>
      <c r="M1128" t="s">
        <v>43</v>
      </c>
      <c r="N1128" t="s">
        <v>43</v>
      </c>
      <c r="P1128" s="1"/>
      <c r="R1128" s="317"/>
      <c r="V1128" s="317"/>
    </row>
    <row r="1129" spans="1:22">
      <c r="A1129">
        <v>1128</v>
      </c>
      <c r="B1129" t="s">
        <v>9329</v>
      </c>
      <c r="C1129" t="s">
        <v>15453</v>
      </c>
      <c r="D1129" t="s">
        <v>93</v>
      </c>
      <c r="E1129" t="s">
        <v>7769</v>
      </c>
      <c r="F1129" s="1"/>
      <c r="G1129" t="s">
        <v>43</v>
      </c>
      <c r="I1129" t="s">
        <v>43</v>
      </c>
      <c r="L1129" t="s">
        <v>43</v>
      </c>
      <c r="M1129" t="s">
        <v>43</v>
      </c>
      <c r="N1129" t="s">
        <v>43</v>
      </c>
      <c r="P1129" s="1"/>
      <c r="R1129" s="317"/>
      <c r="V1129" s="317"/>
    </row>
    <row r="1130" spans="1:22">
      <c r="A1130">
        <v>1129</v>
      </c>
      <c r="B1130" t="s">
        <v>9335</v>
      </c>
      <c r="C1130" t="s">
        <v>9336</v>
      </c>
      <c r="D1130" t="s">
        <v>6574</v>
      </c>
      <c r="E1130" t="s">
        <v>9232</v>
      </c>
      <c r="F1130" s="1"/>
      <c r="G1130" t="s">
        <v>43</v>
      </c>
      <c r="I1130" t="s">
        <v>43</v>
      </c>
      <c r="L1130" t="s">
        <v>43</v>
      </c>
      <c r="M1130" t="s">
        <v>43</v>
      </c>
      <c r="N1130" t="s">
        <v>43</v>
      </c>
      <c r="P1130" s="1"/>
      <c r="R1130" s="317"/>
      <c r="V1130" s="317"/>
    </row>
    <row r="1131" spans="1:22">
      <c r="A1131">
        <v>1130</v>
      </c>
      <c r="B1131" t="s">
        <v>15454</v>
      </c>
      <c r="C1131" t="s">
        <v>15455</v>
      </c>
      <c r="D1131" t="s">
        <v>6574</v>
      </c>
      <c r="E1131" t="s">
        <v>7834</v>
      </c>
      <c r="F1131" s="1"/>
      <c r="G1131" t="s">
        <v>43</v>
      </c>
      <c r="I1131" t="s">
        <v>43</v>
      </c>
      <c r="L1131" t="s">
        <v>43</v>
      </c>
      <c r="M1131" t="s">
        <v>43</v>
      </c>
      <c r="N1131" t="s">
        <v>43</v>
      </c>
      <c r="P1131" s="1"/>
      <c r="R1131" s="317"/>
      <c r="V1131" s="317"/>
    </row>
    <row r="1132" spans="1:22">
      <c r="A1132">
        <v>1131</v>
      </c>
      <c r="B1132" t="s">
        <v>15456</v>
      </c>
      <c r="C1132" t="s">
        <v>15457</v>
      </c>
      <c r="D1132" t="s">
        <v>6574</v>
      </c>
      <c r="E1132" t="s">
        <v>7834</v>
      </c>
      <c r="F1132" s="1"/>
      <c r="G1132" t="s">
        <v>43</v>
      </c>
      <c r="I1132" t="s">
        <v>43</v>
      </c>
      <c r="L1132" t="s">
        <v>43</v>
      </c>
      <c r="M1132" t="s">
        <v>43</v>
      </c>
      <c r="N1132" t="s">
        <v>43</v>
      </c>
      <c r="P1132" s="1"/>
      <c r="R1132" s="317"/>
      <c r="V1132" s="317"/>
    </row>
    <row r="1133" spans="1:22">
      <c r="A1133">
        <v>1132</v>
      </c>
      <c r="B1133" t="s">
        <v>9339</v>
      </c>
      <c r="C1133" t="s">
        <v>9340</v>
      </c>
      <c r="D1133" t="s">
        <v>93</v>
      </c>
      <c r="E1133" t="s">
        <v>9296</v>
      </c>
      <c r="F1133" s="1"/>
      <c r="G1133" t="s">
        <v>43</v>
      </c>
      <c r="I1133" t="s">
        <v>43</v>
      </c>
      <c r="L1133" t="s">
        <v>43</v>
      </c>
      <c r="M1133" t="s">
        <v>43</v>
      </c>
      <c r="N1133" t="s">
        <v>43</v>
      </c>
      <c r="P1133" s="1"/>
      <c r="R1133" s="317"/>
      <c r="V1133" s="317"/>
    </row>
    <row r="1134" spans="1:22">
      <c r="A1134">
        <v>1133</v>
      </c>
      <c r="B1134" t="s">
        <v>9333</v>
      </c>
      <c r="C1134" t="s">
        <v>15458</v>
      </c>
      <c r="D1134" t="s">
        <v>93</v>
      </c>
      <c r="E1134" t="s">
        <v>15390</v>
      </c>
      <c r="F1134" s="1"/>
      <c r="G1134" t="s">
        <v>43</v>
      </c>
      <c r="I1134" t="s">
        <v>43</v>
      </c>
      <c r="L1134" t="s">
        <v>43</v>
      </c>
      <c r="M1134" t="s">
        <v>43</v>
      </c>
      <c r="N1134" t="s">
        <v>43</v>
      </c>
      <c r="P1134" s="1"/>
      <c r="R1134" s="317"/>
      <c r="V1134" s="317"/>
    </row>
    <row r="1135" spans="1:22">
      <c r="A1135">
        <v>1134</v>
      </c>
      <c r="B1135" t="s">
        <v>9341</v>
      </c>
      <c r="C1135" t="s">
        <v>9342</v>
      </c>
      <c r="D1135" t="s">
        <v>93</v>
      </c>
      <c r="E1135" t="s">
        <v>9296</v>
      </c>
      <c r="F1135" s="1"/>
      <c r="G1135" t="s">
        <v>43</v>
      </c>
      <c r="I1135" t="s">
        <v>43</v>
      </c>
      <c r="L1135" t="s">
        <v>43</v>
      </c>
      <c r="M1135" t="s">
        <v>43</v>
      </c>
      <c r="N1135" t="s">
        <v>43</v>
      </c>
      <c r="P1135" s="1"/>
      <c r="R1135" s="317"/>
      <c r="V1135" s="317"/>
    </row>
    <row r="1136" spans="1:22">
      <c r="A1136">
        <v>1135</v>
      </c>
      <c r="B1136" t="s">
        <v>9337</v>
      </c>
      <c r="C1136" t="s">
        <v>15459</v>
      </c>
      <c r="D1136" t="s">
        <v>93</v>
      </c>
      <c r="E1136" t="s">
        <v>9226</v>
      </c>
      <c r="F1136" s="1"/>
      <c r="G1136" t="s">
        <v>43</v>
      </c>
      <c r="I1136" t="s">
        <v>43</v>
      </c>
      <c r="L1136" t="s">
        <v>43</v>
      </c>
      <c r="M1136" t="s">
        <v>43</v>
      </c>
      <c r="N1136" t="s">
        <v>43</v>
      </c>
      <c r="P1136" s="1"/>
      <c r="R1136" s="317"/>
      <c r="V1136" s="317"/>
    </row>
    <row r="1137" spans="1:22">
      <c r="A1137">
        <v>1136</v>
      </c>
      <c r="B1137" t="s">
        <v>9343</v>
      </c>
      <c r="C1137" t="s">
        <v>9344</v>
      </c>
      <c r="D1137" t="s">
        <v>93</v>
      </c>
      <c r="E1137" t="s">
        <v>9345</v>
      </c>
      <c r="F1137" s="1"/>
      <c r="G1137" t="s">
        <v>43</v>
      </c>
      <c r="I1137" t="s">
        <v>43</v>
      </c>
      <c r="L1137" t="s">
        <v>43</v>
      </c>
      <c r="M1137" t="s">
        <v>43</v>
      </c>
      <c r="N1137" t="s">
        <v>43</v>
      </c>
      <c r="P1137" s="1"/>
      <c r="R1137" s="317"/>
      <c r="V1137" s="317"/>
    </row>
    <row r="1138" spans="1:22">
      <c r="A1138">
        <v>1137</v>
      </c>
      <c r="B1138" t="s">
        <v>9347</v>
      </c>
      <c r="C1138" t="s">
        <v>15460</v>
      </c>
      <c r="D1138" t="s">
        <v>93</v>
      </c>
      <c r="E1138" t="s">
        <v>6259</v>
      </c>
      <c r="F1138" s="1"/>
      <c r="G1138" t="s">
        <v>43</v>
      </c>
      <c r="I1138" t="s">
        <v>43</v>
      </c>
      <c r="L1138" t="s">
        <v>43</v>
      </c>
      <c r="M1138" t="s">
        <v>43</v>
      </c>
      <c r="N1138" t="s">
        <v>43</v>
      </c>
      <c r="P1138" s="1"/>
      <c r="R1138" s="317"/>
      <c r="V1138" s="317"/>
    </row>
    <row r="1139" spans="1:22">
      <c r="A1139">
        <v>1138</v>
      </c>
      <c r="B1139" t="s">
        <v>9346</v>
      </c>
      <c r="C1139" t="s">
        <v>7905</v>
      </c>
      <c r="D1139" t="s">
        <v>93</v>
      </c>
      <c r="E1139" t="s">
        <v>7698</v>
      </c>
      <c r="F1139" s="1"/>
      <c r="G1139" t="s">
        <v>43</v>
      </c>
      <c r="I1139" t="s">
        <v>43</v>
      </c>
      <c r="L1139" t="s">
        <v>43</v>
      </c>
      <c r="M1139" t="s">
        <v>43</v>
      </c>
      <c r="N1139" t="s">
        <v>43</v>
      </c>
      <c r="P1139" s="1"/>
      <c r="R1139" s="317"/>
      <c r="V1139" s="317"/>
    </row>
    <row r="1140" spans="1:22">
      <c r="A1140">
        <v>1139</v>
      </c>
      <c r="B1140" t="s">
        <v>9351</v>
      </c>
      <c r="C1140" t="s">
        <v>9352</v>
      </c>
      <c r="D1140" t="s">
        <v>6574</v>
      </c>
      <c r="E1140" t="s">
        <v>7834</v>
      </c>
      <c r="F1140" s="1"/>
      <c r="G1140" t="s">
        <v>43</v>
      </c>
      <c r="I1140" t="s">
        <v>43</v>
      </c>
      <c r="L1140" t="s">
        <v>43</v>
      </c>
      <c r="M1140" t="s">
        <v>43</v>
      </c>
      <c r="N1140" t="s">
        <v>43</v>
      </c>
      <c r="P1140" s="1"/>
      <c r="R1140" s="317"/>
      <c r="V1140" s="317"/>
    </row>
    <row r="1141" spans="1:22">
      <c r="A1141">
        <v>1140</v>
      </c>
      <c r="B1141" t="s">
        <v>15461</v>
      </c>
      <c r="C1141" t="s">
        <v>15462</v>
      </c>
      <c r="D1141" t="s">
        <v>93</v>
      </c>
      <c r="E1141" t="s">
        <v>7800</v>
      </c>
      <c r="F1141" s="1">
        <v>45947</v>
      </c>
      <c r="G1141">
        <v>10</v>
      </c>
      <c r="I1141" t="s">
        <v>16353</v>
      </c>
      <c r="J1141">
        <v>50037978</v>
      </c>
      <c r="K1141" t="s">
        <v>6518</v>
      </c>
      <c r="L1141">
        <v>12</v>
      </c>
      <c r="M1141">
        <v>10</v>
      </c>
      <c r="N1141">
        <v>12</v>
      </c>
      <c r="P1141" s="1">
        <v>46022</v>
      </c>
      <c r="Q1141">
        <v>12</v>
      </c>
      <c r="R1141" s="317">
        <v>38610</v>
      </c>
      <c r="S1141">
        <v>25.12</v>
      </c>
      <c r="T1141">
        <v>12</v>
      </c>
      <c r="U1141">
        <v>21</v>
      </c>
      <c r="V1141" s="317">
        <v>99460</v>
      </c>
    </row>
    <row r="1142" spans="1:22">
      <c r="A1142">
        <v>1141</v>
      </c>
      <c r="B1142" t="s">
        <v>15463</v>
      </c>
      <c r="C1142" t="s">
        <v>15464</v>
      </c>
      <c r="D1142" t="s">
        <v>93</v>
      </c>
      <c r="E1142" t="s">
        <v>7698</v>
      </c>
      <c r="F1142" s="1">
        <v>45947</v>
      </c>
      <c r="G1142">
        <v>10</v>
      </c>
      <c r="I1142" t="s">
        <v>16353</v>
      </c>
      <c r="J1142">
        <v>50037985</v>
      </c>
      <c r="K1142" t="s">
        <v>267</v>
      </c>
      <c r="L1142" t="s">
        <v>43</v>
      </c>
      <c r="M1142">
        <v>10</v>
      </c>
      <c r="N1142" t="s">
        <v>43</v>
      </c>
      <c r="P1142" s="1"/>
      <c r="R1142" s="317"/>
      <c r="V1142" s="317"/>
    </row>
    <row r="1143" spans="1:22">
      <c r="A1143">
        <v>1142</v>
      </c>
      <c r="B1143" t="s">
        <v>15465</v>
      </c>
      <c r="C1143" t="s">
        <v>15466</v>
      </c>
      <c r="D1143" t="s">
        <v>93</v>
      </c>
      <c r="E1143" t="s">
        <v>7721</v>
      </c>
      <c r="F1143" s="1">
        <v>45947</v>
      </c>
      <c r="G1143">
        <v>10</v>
      </c>
      <c r="I1143" t="s">
        <v>16353</v>
      </c>
      <c r="J1143">
        <v>50037988</v>
      </c>
      <c r="K1143" t="s">
        <v>6518</v>
      </c>
      <c r="L1143">
        <v>12</v>
      </c>
      <c r="M1143">
        <v>10</v>
      </c>
      <c r="N1143">
        <v>12</v>
      </c>
      <c r="P1143" s="1">
        <v>46022</v>
      </c>
      <c r="Q1143">
        <v>12</v>
      </c>
      <c r="R1143" s="317">
        <v>53270</v>
      </c>
      <c r="S1143">
        <v>25.12</v>
      </c>
      <c r="T1143">
        <v>12</v>
      </c>
      <c r="U1143">
        <v>21</v>
      </c>
      <c r="V1143" s="317">
        <v>137360</v>
      </c>
    </row>
    <row r="1144" spans="1:22">
      <c r="A1144">
        <v>1143</v>
      </c>
      <c r="B1144" t="s">
        <v>8444</v>
      </c>
      <c r="C1144" t="s">
        <v>8445</v>
      </c>
      <c r="D1144" t="s">
        <v>93</v>
      </c>
      <c r="E1144" t="s">
        <v>7721</v>
      </c>
      <c r="F1144" s="1">
        <v>45947</v>
      </c>
      <c r="G1144">
        <v>10</v>
      </c>
      <c r="I1144" t="s">
        <v>16353</v>
      </c>
      <c r="J1144">
        <v>50037989</v>
      </c>
      <c r="K1144" t="s">
        <v>267</v>
      </c>
      <c r="L1144">
        <v>2</v>
      </c>
      <c r="M1144">
        <v>10</v>
      </c>
      <c r="N1144">
        <v>2</v>
      </c>
      <c r="P1144" s="1">
        <v>46081</v>
      </c>
      <c r="Q1144">
        <v>2</v>
      </c>
      <c r="R1144" s="317">
        <v>51190</v>
      </c>
      <c r="S1144">
        <v>26.2</v>
      </c>
      <c r="T1144">
        <v>2</v>
      </c>
      <c r="U1144">
        <v>21</v>
      </c>
      <c r="V1144" s="317">
        <v>132040</v>
      </c>
    </row>
    <row r="1145" spans="1:22">
      <c r="A1145">
        <v>1144</v>
      </c>
      <c r="B1145" t="s">
        <v>15467</v>
      </c>
      <c r="C1145" t="s">
        <v>15468</v>
      </c>
      <c r="D1145" t="s">
        <v>93</v>
      </c>
      <c r="E1145" t="s">
        <v>7698</v>
      </c>
      <c r="F1145" s="1">
        <v>45947</v>
      </c>
      <c r="G1145">
        <v>10</v>
      </c>
      <c r="I1145" t="s">
        <v>16353</v>
      </c>
      <c r="J1145">
        <v>50037992</v>
      </c>
      <c r="K1145" t="s">
        <v>6518</v>
      </c>
      <c r="L1145">
        <v>12</v>
      </c>
      <c r="M1145">
        <v>10</v>
      </c>
      <c r="N1145">
        <v>12</v>
      </c>
      <c r="P1145" s="1">
        <v>46022</v>
      </c>
      <c r="Q1145">
        <v>12</v>
      </c>
      <c r="R1145" s="317">
        <v>30110</v>
      </c>
      <c r="S1145">
        <v>25.12</v>
      </c>
      <c r="T1145">
        <v>12</v>
      </c>
      <c r="U1145">
        <v>21</v>
      </c>
      <c r="V1145" s="317">
        <v>42270</v>
      </c>
    </row>
    <row r="1146" spans="1:22">
      <c r="A1146">
        <v>1145</v>
      </c>
      <c r="B1146" t="s">
        <v>15469</v>
      </c>
      <c r="C1146" t="s">
        <v>15436</v>
      </c>
      <c r="D1146" t="s">
        <v>93</v>
      </c>
      <c r="E1146" t="s">
        <v>7800</v>
      </c>
      <c r="F1146" s="1">
        <v>45947</v>
      </c>
      <c r="G1146">
        <v>10</v>
      </c>
      <c r="I1146" t="s">
        <v>16353</v>
      </c>
      <c r="J1146">
        <v>50037998</v>
      </c>
      <c r="K1146" t="s">
        <v>6518</v>
      </c>
      <c r="L1146">
        <v>12</v>
      </c>
      <c r="M1146">
        <v>10</v>
      </c>
      <c r="N1146">
        <v>12</v>
      </c>
      <c r="P1146" s="1">
        <v>46022</v>
      </c>
      <c r="Q1146">
        <v>12</v>
      </c>
      <c r="R1146" s="317">
        <v>36920</v>
      </c>
      <c r="S1146">
        <v>25.12</v>
      </c>
      <c r="T1146">
        <v>12</v>
      </c>
      <c r="U1146">
        <v>21</v>
      </c>
      <c r="V1146" s="317">
        <v>95110</v>
      </c>
    </row>
    <row r="1147" spans="1:22">
      <c r="A1147">
        <v>1146</v>
      </c>
      <c r="B1147" t="s">
        <v>15470</v>
      </c>
      <c r="C1147" t="s">
        <v>15471</v>
      </c>
      <c r="D1147" t="s">
        <v>93</v>
      </c>
      <c r="E1147" t="s">
        <v>7721</v>
      </c>
      <c r="F1147" s="1">
        <v>45947</v>
      </c>
      <c r="G1147">
        <v>10</v>
      </c>
      <c r="I1147" t="s">
        <v>16353</v>
      </c>
      <c r="J1147">
        <v>50038010</v>
      </c>
      <c r="K1147" t="s">
        <v>6518</v>
      </c>
      <c r="L1147">
        <v>12</v>
      </c>
      <c r="M1147">
        <v>10</v>
      </c>
      <c r="N1147">
        <v>12</v>
      </c>
      <c r="P1147" s="1">
        <v>46022</v>
      </c>
      <c r="Q1147">
        <v>12</v>
      </c>
      <c r="R1147" s="317">
        <v>66830</v>
      </c>
      <c r="S1147">
        <v>25.12</v>
      </c>
      <c r="T1147">
        <v>12</v>
      </c>
      <c r="U1147">
        <v>21</v>
      </c>
      <c r="V1147" s="317">
        <v>172380</v>
      </c>
    </row>
    <row r="1148" spans="1:22">
      <c r="A1148">
        <v>1147</v>
      </c>
      <c r="B1148" t="s">
        <v>15472</v>
      </c>
      <c r="C1148" t="s">
        <v>15473</v>
      </c>
      <c r="D1148" t="s">
        <v>93</v>
      </c>
      <c r="E1148" t="s">
        <v>7721</v>
      </c>
      <c r="F1148" s="1">
        <v>45947</v>
      </c>
      <c r="G1148">
        <v>10</v>
      </c>
      <c r="I1148" t="s">
        <v>16353</v>
      </c>
      <c r="J1148">
        <v>50038020</v>
      </c>
      <c r="K1148" t="s">
        <v>267</v>
      </c>
      <c r="L1148">
        <v>1</v>
      </c>
      <c r="M1148">
        <v>10</v>
      </c>
      <c r="N1148">
        <v>1</v>
      </c>
      <c r="P1148" s="1">
        <v>46053</v>
      </c>
      <c r="Q1148">
        <v>1</v>
      </c>
      <c r="R1148" s="317">
        <v>37590</v>
      </c>
      <c r="S1148">
        <v>26.1</v>
      </c>
      <c r="T1148">
        <v>1</v>
      </c>
      <c r="U1148">
        <v>21</v>
      </c>
      <c r="V1148" s="317">
        <v>96940</v>
      </c>
    </row>
    <row r="1149" spans="1:22">
      <c r="A1149">
        <v>1148</v>
      </c>
      <c r="B1149" t="s">
        <v>15474</v>
      </c>
      <c r="C1149" t="s">
        <v>15475</v>
      </c>
      <c r="D1149" t="s">
        <v>93</v>
      </c>
      <c r="E1149" t="s">
        <v>93</v>
      </c>
      <c r="F1149" s="1">
        <v>45947</v>
      </c>
      <c r="G1149">
        <v>10</v>
      </c>
      <c r="I1149" t="s">
        <v>16353</v>
      </c>
      <c r="J1149">
        <v>50038025</v>
      </c>
      <c r="K1149" t="s">
        <v>267</v>
      </c>
      <c r="L1149" t="s">
        <v>43</v>
      </c>
      <c r="M1149">
        <v>10</v>
      </c>
      <c r="N1149" t="s">
        <v>43</v>
      </c>
      <c r="P1149" s="1"/>
      <c r="R1149" s="317"/>
      <c r="V1149" s="317"/>
    </row>
    <row r="1150" spans="1:22">
      <c r="A1150">
        <v>1149</v>
      </c>
      <c r="B1150" t="s">
        <v>15476</v>
      </c>
      <c r="C1150" t="s">
        <v>15477</v>
      </c>
      <c r="D1150" t="s">
        <v>93</v>
      </c>
      <c r="E1150" t="s">
        <v>7721</v>
      </c>
      <c r="F1150" s="1">
        <v>45947</v>
      </c>
      <c r="G1150">
        <v>10</v>
      </c>
      <c r="I1150" t="s">
        <v>16353</v>
      </c>
      <c r="J1150">
        <v>50038028</v>
      </c>
      <c r="K1150" t="s">
        <v>267</v>
      </c>
      <c r="L1150">
        <v>12</v>
      </c>
      <c r="M1150">
        <v>10</v>
      </c>
      <c r="N1150">
        <v>12</v>
      </c>
      <c r="P1150" s="1">
        <v>46022</v>
      </c>
      <c r="Q1150">
        <v>12</v>
      </c>
      <c r="R1150" s="317">
        <v>138910</v>
      </c>
      <c r="S1150">
        <v>25.12</v>
      </c>
      <c r="T1150">
        <v>12</v>
      </c>
      <c r="U1150">
        <v>21</v>
      </c>
      <c r="V1150" s="317">
        <v>358460</v>
      </c>
    </row>
    <row r="1151" spans="1:22">
      <c r="A1151">
        <v>1150</v>
      </c>
      <c r="B1151" t="s">
        <v>15478</v>
      </c>
      <c r="C1151" t="s">
        <v>15479</v>
      </c>
      <c r="D1151" t="s">
        <v>93</v>
      </c>
      <c r="E1151" t="s">
        <v>9322</v>
      </c>
      <c r="F1151" s="1">
        <v>45947</v>
      </c>
      <c r="G1151">
        <v>10</v>
      </c>
      <c r="I1151" t="s">
        <v>16353</v>
      </c>
      <c r="J1151">
        <v>50038081</v>
      </c>
      <c r="K1151" t="s">
        <v>6518</v>
      </c>
      <c r="L1151">
        <v>1</v>
      </c>
      <c r="M1151">
        <v>10</v>
      </c>
      <c r="N1151">
        <v>1</v>
      </c>
      <c r="P1151" s="1">
        <v>46053</v>
      </c>
      <c r="Q1151">
        <v>1</v>
      </c>
      <c r="R1151" s="317">
        <v>60030</v>
      </c>
      <c r="S1151">
        <v>26.1</v>
      </c>
      <c r="T1151">
        <v>1</v>
      </c>
      <c r="U1151">
        <v>21</v>
      </c>
      <c r="V1151" s="317">
        <v>84355</v>
      </c>
    </row>
    <row r="1152" spans="1:22">
      <c r="A1152">
        <v>1151</v>
      </c>
      <c r="B1152" t="s">
        <v>15480</v>
      </c>
      <c r="C1152" t="s">
        <v>15481</v>
      </c>
      <c r="D1152" t="s">
        <v>93</v>
      </c>
      <c r="E1152" t="s">
        <v>7769</v>
      </c>
      <c r="F1152" s="1">
        <v>45947</v>
      </c>
      <c r="G1152">
        <v>10</v>
      </c>
      <c r="I1152" t="s">
        <v>16353</v>
      </c>
      <c r="J1152">
        <v>50038087</v>
      </c>
      <c r="K1152" t="s">
        <v>6518</v>
      </c>
      <c r="L1152">
        <v>12</v>
      </c>
      <c r="M1152">
        <v>10</v>
      </c>
      <c r="N1152">
        <v>12</v>
      </c>
      <c r="P1152" s="1">
        <v>46022</v>
      </c>
      <c r="Q1152">
        <v>12</v>
      </c>
      <c r="R1152" s="317">
        <v>75140</v>
      </c>
      <c r="S1152">
        <v>25.12</v>
      </c>
      <c r="T1152">
        <v>12</v>
      </c>
      <c r="U1152">
        <v>21</v>
      </c>
      <c r="V1152" s="317">
        <v>157583</v>
      </c>
    </row>
    <row r="1153" spans="1:22">
      <c r="A1153">
        <v>1152</v>
      </c>
      <c r="B1153" t="s">
        <v>15482</v>
      </c>
      <c r="C1153" t="s">
        <v>7811</v>
      </c>
      <c r="D1153" t="s">
        <v>93</v>
      </c>
      <c r="E1153" t="s">
        <v>7690</v>
      </c>
      <c r="F1153" s="1">
        <v>45947</v>
      </c>
      <c r="G1153">
        <v>10</v>
      </c>
      <c r="I1153" t="s">
        <v>16353</v>
      </c>
      <c r="J1153">
        <v>50038133</v>
      </c>
      <c r="K1153" t="s">
        <v>6518</v>
      </c>
      <c r="L1153">
        <v>1</v>
      </c>
      <c r="M1153">
        <v>10</v>
      </c>
      <c r="N1153">
        <v>1</v>
      </c>
      <c r="P1153" s="1">
        <v>46053</v>
      </c>
      <c r="Q1153">
        <v>1</v>
      </c>
      <c r="R1153" s="317">
        <v>104910</v>
      </c>
      <c r="S1153">
        <v>26.1</v>
      </c>
      <c r="T1153">
        <v>1</v>
      </c>
      <c r="U1153">
        <v>21</v>
      </c>
      <c r="V1153" s="317">
        <v>270660</v>
      </c>
    </row>
    <row r="1154" spans="1:22">
      <c r="A1154">
        <v>1153</v>
      </c>
      <c r="B1154" t="s">
        <v>15483</v>
      </c>
      <c r="C1154" t="s">
        <v>15484</v>
      </c>
      <c r="D1154" t="s">
        <v>93</v>
      </c>
      <c r="E1154" t="s">
        <v>7690</v>
      </c>
      <c r="F1154" s="1">
        <v>45947</v>
      </c>
      <c r="G1154">
        <v>10</v>
      </c>
      <c r="I1154" t="s">
        <v>16353</v>
      </c>
      <c r="J1154">
        <v>50038138</v>
      </c>
      <c r="K1154" t="s">
        <v>267</v>
      </c>
      <c r="L1154">
        <v>1</v>
      </c>
      <c r="M1154">
        <v>10</v>
      </c>
      <c r="N1154">
        <v>1</v>
      </c>
      <c r="P1154" s="1">
        <v>46053</v>
      </c>
      <c r="Q1154">
        <v>1</v>
      </c>
      <c r="R1154" s="317">
        <v>40310</v>
      </c>
      <c r="S1154">
        <v>26.1</v>
      </c>
      <c r="T1154">
        <v>1</v>
      </c>
      <c r="U1154">
        <v>21</v>
      </c>
      <c r="V1154" s="317">
        <v>103960</v>
      </c>
    </row>
    <row r="1155" spans="1:22">
      <c r="A1155">
        <v>1154</v>
      </c>
      <c r="B1155" t="s">
        <v>15485</v>
      </c>
      <c r="C1155" t="s">
        <v>15486</v>
      </c>
      <c r="D1155" t="s">
        <v>93</v>
      </c>
      <c r="E1155" t="s">
        <v>7690</v>
      </c>
      <c r="F1155" s="1">
        <v>45947</v>
      </c>
      <c r="G1155">
        <v>10</v>
      </c>
      <c r="I1155" t="s">
        <v>16353</v>
      </c>
      <c r="J1155">
        <v>50038140</v>
      </c>
      <c r="K1155" t="s">
        <v>6518</v>
      </c>
      <c r="L1155">
        <v>1</v>
      </c>
      <c r="M1155">
        <v>10</v>
      </c>
      <c r="N1155">
        <v>1</v>
      </c>
      <c r="P1155" s="1">
        <v>46053</v>
      </c>
      <c r="Q1155">
        <v>1</v>
      </c>
      <c r="R1155" s="317">
        <v>41330</v>
      </c>
      <c r="S1155">
        <v>26.1</v>
      </c>
      <c r="T1155">
        <v>1</v>
      </c>
      <c r="U1155">
        <v>21</v>
      </c>
      <c r="V1155" s="317">
        <v>106580</v>
      </c>
    </row>
    <row r="1156" spans="1:22">
      <c r="A1156">
        <v>1155</v>
      </c>
      <c r="B1156" t="s">
        <v>15487</v>
      </c>
      <c r="C1156" t="s">
        <v>15488</v>
      </c>
      <c r="D1156" t="s">
        <v>93</v>
      </c>
      <c r="E1156" t="s">
        <v>7862</v>
      </c>
      <c r="F1156" s="1">
        <v>45947</v>
      </c>
      <c r="G1156">
        <v>10</v>
      </c>
      <c r="I1156" t="s">
        <v>16353</v>
      </c>
      <c r="J1156">
        <v>50038154</v>
      </c>
      <c r="K1156" t="s">
        <v>6518</v>
      </c>
      <c r="L1156">
        <v>1</v>
      </c>
      <c r="M1156">
        <v>10</v>
      </c>
      <c r="N1156">
        <v>1</v>
      </c>
      <c r="P1156" s="1">
        <v>46053</v>
      </c>
      <c r="Q1156">
        <v>1</v>
      </c>
      <c r="R1156" s="317">
        <v>50170</v>
      </c>
      <c r="S1156">
        <v>26.1</v>
      </c>
      <c r="T1156">
        <v>1</v>
      </c>
      <c r="U1156">
        <v>21</v>
      </c>
      <c r="V1156" s="317">
        <v>70534</v>
      </c>
    </row>
    <row r="1157" spans="1:22">
      <c r="A1157">
        <v>1156</v>
      </c>
      <c r="B1157" t="s">
        <v>15489</v>
      </c>
      <c r="C1157" t="s">
        <v>15490</v>
      </c>
      <c r="D1157" t="s">
        <v>93</v>
      </c>
      <c r="E1157" t="s">
        <v>8059</v>
      </c>
      <c r="F1157" s="1">
        <v>45947</v>
      </c>
      <c r="G1157">
        <v>10</v>
      </c>
      <c r="I1157" t="s">
        <v>16353</v>
      </c>
      <c r="J1157">
        <v>50038157</v>
      </c>
      <c r="K1157" t="s">
        <v>6518</v>
      </c>
      <c r="L1157">
        <v>1</v>
      </c>
      <c r="M1157">
        <v>10</v>
      </c>
      <c r="N1157">
        <v>1</v>
      </c>
      <c r="P1157" s="1">
        <v>46053</v>
      </c>
      <c r="Q1157">
        <v>1</v>
      </c>
      <c r="R1157" s="317">
        <v>55610</v>
      </c>
      <c r="S1157">
        <v>26.1</v>
      </c>
      <c r="T1157">
        <v>1</v>
      </c>
      <c r="U1157">
        <v>21</v>
      </c>
      <c r="V1157" s="317">
        <v>78076</v>
      </c>
    </row>
    <row r="1158" spans="1:22">
      <c r="A1158">
        <v>1157</v>
      </c>
      <c r="B1158" t="s">
        <v>15491</v>
      </c>
      <c r="C1158" t="s">
        <v>15492</v>
      </c>
      <c r="D1158" t="s">
        <v>93</v>
      </c>
      <c r="E1158" t="s">
        <v>7769</v>
      </c>
      <c r="F1158" s="1">
        <v>45947</v>
      </c>
      <c r="G1158">
        <v>10</v>
      </c>
      <c r="I1158" t="s">
        <v>16353</v>
      </c>
      <c r="J1158">
        <v>50038161</v>
      </c>
      <c r="K1158" t="s">
        <v>6518</v>
      </c>
      <c r="L1158">
        <v>1</v>
      </c>
      <c r="M1158">
        <v>10</v>
      </c>
      <c r="N1158">
        <v>1</v>
      </c>
      <c r="P1158" s="1">
        <v>46053</v>
      </c>
      <c r="Q1158">
        <v>1</v>
      </c>
      <c r="R1158" s="317">
        <v>106230</v>
      </c>
      <c r="S1158">
        <v>26.1</v>
      </c>
      <c r="T1158">
        <v>1</v>
      </c>
      <c r="U1158">
        <v>21</v>
      </c>
      <c r="V1158" s="317">
        <v>183409</v>
      </c>
    </row>
    <row r="1159" spans="1:22">
      <c r="A1159">
        <v>1158</v>
      </c>
      <c r="B1159" t="s">
        <v>15493</v>
      </c>
      <c r="C1159" t="s">
        <v>15494</v>
      </c>
      <c r="D1159" t="s">
        <v>93</v>
      </c>
      <c r="E1159" t="s">
        <v>8059</v>
      </c>
      <c r="F1159" s="1">
        <v>45947</v>
      </c>
      <c r="G1159">
        <v>10</v>
      </c>
      <c r="I1159" t="s">
        <v>16353</v>
      </c>
      <c r="J1159">
        <v>50038165</v>
      </c>
      <c r="K1159" t="s">
        <v>6518</v>
      </c>
      <c r="L1159">
        <v>1</v>
      </c>
      <c r="M1159">
        <v>10</v>
      </c>
      <c r="N1159">
        <v>1</v>
      </c>
      <c r="P1159" s="1">
        <v>46053</v>
      </c>
      <c r="Q1159">
        <v>1</v>
      </c>
      <c r="R1159" s="317">
        <v>37930</v>
      </c>
      <c r="S1159">
        <v>26.1</v>
      </c>
      <c r="T1159">
        <v>1</v>
      </c>
      <c r="U1159">
        <v>21</v>
      </c>
      <c r="V1159" s="317">
        <v>53290</v>
      </c>
    </row>
    <row r="1160" spans="1:22">
      <c r="A1160">
        <v>1159</v>
      </c>
      <c r="B1160" t="s">
        <v>15495</v>
      </c>
      <c r="C1160" t="s">
        <v>15496</v>
      </c>
      <c r="D1160" t="s">
        <v>93</v>
      </c>
      <c r="E1160" t="s">
        <v>7769</v>
      </c>
      <c r="F1160" s="1">
        <v>45947</v>
      </c>
      <c r="G1160">
        <v>10</v>
      </c>
      <c r="I1160" t="s">
        <v>16353</v>
      </c>
      <c r="J1160">
        <v>50038170</v>
      </c>
      <c r="K1160" t="s">
        <v>6518</v>
      </c>
      <c r="L1160">
        <v>1</v>
      </c>
      <c r="M1160">
        <v>10</v>
      </c>
      <c r="N1160">
        <v>1</v>
      </c>
      <c r="P1160" s="1">
        <v>46053</v>
      </c>
      <c r="Q1160">
        <v>1</v>
      </c>
      <c r="R1160" s="317">
        <v>27730</v>
      </c>
      <c r="S1160">
        <v>26.1</v>
      </c>
      <c r="T1160">
        <v>1</v>
      </c>
      <c r="U1160">
        <v>21</v>
      </c>
      <c r="V1160" s="317">
        <v>58113</v>
      </c>
    </row>
    <row r="1161" spans="1:22">
      <c r="A1161">
        <v>1160</v>
      </c>
      <c r="B1161" t="s">
        <v>15497</v>
      </c>
      <c r="C1161" t="s">
        <v>15498</v>
      </c>
      <c r="D1161" t="s">
        <v>93</v>
      </c>
      <c r="E1161" t="s">
        <v>7769</v>
      </c>
      <c r="F1161" s="1">
        <v>45947</v>
      </c>
      <c r="G1161">
        <v>10</v>
      </c>
      <c r="I1161" t="s">
        <v>16353</v>
      </c>
      <c r="J1161">
        <v>50038172</v>
      </c>
      <c r="K1161" t="s">
        <v>6518</v>
      </c>
      <c r="L1161">
        <v>1</v>
      </c>
      <c r="M1161">
        <v>10</v>
      </c>
      <c r="N1161">
        <v>1</v>
      </c>
      <c r="P1161" s="1">
        <v>46053</v>
      </c>
      <c r="Q1161">
        <v>1</v>
      </c>
      <c r="R1161" s="317">
        <v>73630</v>
      </c>
      <c r="S1161">
        <v>26.1</v>
      </c>
      <c r="T1161">
        <v>1</v>
      </c>
      <c r="U1161">
        <v>21</v>
      </c>
      <c r="V1161" s="317">
        <v>154454</v>
      </c>
    </row>
    <row r="1162" spans="1:22">
      <c r="A1162">
        <v>1161</v>
      </c>
      <c r="B1162" t="s">
        <v>15499</v>
      </c>
      <c r="C1162" t="s">
        <v>15500</v>
      </c>
      <c r="D1162" t="s">
        <v>93</v>
      </c>
      <c r="E1162" t="s">
        <v>6259</v>
      </c>
      <c r="F1162" s="1">
        <v>45947</v>
      </c>
      <c r="G1162">
        <v>10</v>
      </c>
      <c r="I1162" t="s">
        <v>16353</v>
      </c>
      <c r="J1162">
        <v>50038175</v>
      </c>
      <c r="K1162" t="s">
        <v>267</v>
      </c>
      <c r="L1162">
        <v>2</v>
      </c>
      <c r="M1162">
        <v>10</v>
      </c>
      <c r="N1162">
        <v>1</v>
      </c>
      <c r="P1162" s="1">
        <v>46081</v>
      </c>
      <c r="Q1162">
        <v>2</v>
      </c>
      <c r="R1162" s="317">
        <v>149800</v>
      </c>
      <c r="S1162">
        <v>26.2</v>
      </c>
      <c r="T1162">
        <v>2</v>
      </c>
      <c r="U1162">
        <v>21</v>
      </c>
      <c r="V1162" s="317">
        <v>326631</v>
      </c>
    </row>
    <row r="1163" spans="1:22">
      <c r="A1163">
        <v>1162</v>
      </c>
      <c r="B1163" t="s">
        <v>15501</v>
      </c>
      <c r="C1163" t="s">
        <v>8938</v>
      </c>
      <c r="D1163" t="s">
        <v>93</v>
      </c>
      <c r="E1163" t="s">
        <v>7704</v>
      </c>
      <c r="F1163" s="1">
        <v>45947</v>
      </c>
      <c r="G1163">
        <v>10</v>
      </c>
      <c r="I1163" t="s">
        <v>16353</v>
      </c>
      <c r="J1163">
        <v>50038176</v>
      </c>
      <c r="K1163" t="s">
        <v>6518</v>
      </c>
      <c r="L1163">
        <v>1</v>
      </c>
      <c r="M1163">
        <v>10</v>
      </c>
      <c r="N1163">
        <v>1</v>
      </c>
      <c r="P1163" s="1">
        <v>46053</v>
      </c>
      <c r="Q1163">
        <v>1</v>
      </c>
      <c r="R1163" s="317">
        <v>44390</v>
      </c>
      <c r="S1163">
        <v>26.1</v>
      </c>
      <c r="T1163">
        <v>1</v>
      </c>
      <c r="U1163">
        <v>21</v>
      </c>
      <c r="V1163" s="317">
        <v>62369</v>
      </c>
    </row>
    <row r="1164" spans="1:22">
      <c r="A1164">
        <v>1163</v>
      </c>
      <c r="B1164" t="s">
        <v>15502</v>
      </c>
      <c r="C1164" t="s">
        <v>15503</v>
      </c>
      <c r="D1164" t="s">
        <v>93</v>
      </c>
      <c r="E1164" t="s">
        <v>6259</v>
      </c>
      <c r="F1164" s="1">
        <v>45947</v>
      </c>
      <c r="G1164">
        <v>10</v>
      </c>
      <c r="I1164" t="s">
        <v>16353</v>
      </c>
      <c r="J1164">
        <v>50038177</v>
      </c>
      <c r="K1164" t="s">
        <v>267</v>
      </c>
      <c r="L1164">
        <v>1</v>
      </c>
      <c r="M1164">
        <v>10</v>
      </c>
      <c r="N1164">
        <v>1</v>
      </c>
      <c r="P1164" s="1">
        <v>46053</v>
      </c>
      <c r="Q1164">
        <v>1</v>
      </c>
      <c r="R1164" s="317">
        <v>45070</v>
      </c>
      <c r="S1164">
        <v>26.1</v>
      </c>
      <c r="T1164">
        <v>1</v>
      </c>
      <c r="U1164">
        <v>21</v>
      </c>
      <c r="V1164" s="317">
        <v>98322</v>
      </c>
    </row>
    <row r="1165" spans="1:22">
      <c r="A1165">
        <v>1164</v>
      </c>
      <c r="B1165" t="s">
        <v>15504</v>
      </c>
      <c r="C1165" t="s">
        <v>15505</v>
      </c>
      <c r="D1165" t="s">
        <v>93</v>
      </c>
      <c r="E1165" t="s">
        <v>7690</v>
      </c>
      <c r="F1165" s="1">
        <v>45947</v>
      </c>
      <c r="G1165">
        <v>10</v>
      </c>
      <c r="I1165" t="s">
        <v>16353</v>
      </c>
      <c r="J1165">
        <v>50038181</v>
      </c>
      <c r="K1165" t="s">
        <v>267</v>
      </c>
      <c r="L1165">
        <v>1</v>
      </c>
      <c r="M1165">
        <v>10</v>
      </c>
      <c r="N1165">
        <v>1</v>
      </c>
      <c r="P1165" s="1">
        <v>46053</v>
      </c>
      <c r="Q1165">
        <v>1</v>
      </c>
      <c r="R1165" s="317">
        <v>38950</v>
      </c>
      <c r="S1165">
        <v>26.1</v>
      </c>
      <c r="T1165">
        <v>1</v>
      </c>
      <c r="U1165">
        <v>21</v>
      </c>
      <c r="V1165" s="317">
        <v>100400</v>
      </c>
    </row>
    <row r="1166" spans="1:22">
      <c r="A1166">
        <v>1165</v>
      </c>
      <c r="B1166" t="s">
        <v>15506</v>
      </c>
      <c r="C1166" t="s">
        <v>15507</v>
      </c>
      <c r="D1166" t="s">
        <v>93</v>
      </c>
      <c r="E1166" t="s">
        <v>7690</v>
      </c>
      <c r="F1166" s="1">
        <v>45947</v>
      </c>
      <c r="G1166">
        <v>10</v>
      </c>
      <c r="I1166" t="s">
        <v>16353</v>
      </c>
      <c r="J1166">
        <v>50038186</v>
      </c>
      <c r="K1166" t="s">
        <v>267</v>
      </c>
      <c r="L1166">
        <v>12</v>
      </c>
      <c r="M1166">
        <v>10</v>
      </c>
      <c r="N1166">
        <v>12</v>
      </c>
      <c r="P1166" s="1">
        <v>46022</v>
      </c>
      <c r="Q1166">
        <v>12</v>
      </c>
      <c r="R1166" s="317">
        <v>66150</v>
      </c>
      <c r="S1166">
        <v>25.12</v>
      </c>
      <c r="T1166">
        <v>12</v>
      </c>
      <c r="U1166">
        <v>21</v>
      </c>
      <c r="V1166" s="317">
        <v>170500</v>
      </c>
    </row>
    <row r="1167" spans="1:22">
      <c r="A1167">
        <v>1166</v>
      </c>
      <c r="B1167" t="s">
        <v>15508</v>
      </c>
      <c r="C1167" t="s">
        <v>15509</v>
      </c>
      <c r="D1167" t="s">
        <v>93</v>
      </c>
      <c r="E1167" t="s">
        <v>7690</v>
      </c>
      <c r="F1167" s="1">
        <v>45947</v>
      </c>
      <c r="G1167">
        <v>10</v>
      </c>
      <c r="I1167" t="s">
        <v>16353</v>
      </c>
      <c r="J1167">
        <v>50038187</v>
      </c>
      <c r="K1167" t="s">
        <v>6518</v>
      </c>
      <c r="L1167">
        <v>1</v>
      </c>
      <c r="M1167">
        <v>10</v>
      </c>
      <c r="N1167">
        <v>1</v>
      </c>
      <c r="P1167" s="1">
        <v>46053</v>
      </c>
      <c r="Q1167">
        <v>1</v>
      </c>
      <c r="R1167" s="317">
        <v>197910</v>
      </c>
      <c r="S1167">
        <v>26.1</v>
      </c>
      <c r="T1167">
        <v>1</v>
      </c>
      <c r="U1167">
        <v>21</v>
      </c>
      <c r="V1167" s="317">
        <v>415990</v>
      </c>
    </row>
    <row r="1168" spans="1:22">
      <c r="A1168">
        <v>1167</v>
      </c>
      <c r="B1168" t="s">
        <v>15510</v>
      </c>
      <c r="C1168" t="s">
        <v>15511</v>
      </c>
      <c r="D1168" t="s">
        <v>93</v>
      </c>
      <c r="E1168" t="s">
        <v>7690</v>
      </c>
      <c r="F1168" s="1">
        <v>45947</v>
      </c>
      <c r="G1168">
        <v>10</v>
      </c>
      <c r="I1168" t="s">
        <v>16353</v>
      </c>
      <c r="J1168">
        <v>50038193</v>
      </c>
      <c r="K1168" t="s">
        <v>267</v>
      </c>
      <c r="L1168">
        <v>1</v>
      </c>
      <c r="M1168">
        <v>10</v>
      </c>
      <c r="N1168">
        <v>1</v>
      </c>
      <c r="P1168" s="1">
        <v>46053</v>
      </c>
      <c r="Q1168">
        <v>1</v>
      </c>
      <c r="R1168" s="317">
        <v>54930</v>
      </c>
      <c r="S1168">
        <v>26.1</v>
      </c>
      <c r="T1168">
        <v>1</v>
      </c>
      <c r="U1168">
        <v>21</v>
      </c>
      <c r="V1168" s="317">
        <v>141680</v>
      </c>
    </row>
    <row r="1169" spans="1:22">
      <c r="A1169">
        <v>1168</v>
      </c>
      <c r="B1169" t="s">
        <v>15512</v>
      </c>
      <c r="C1169" t="s">
        <v>15513</v>
      </c>
      <c r="D1169" t="s">
        <v>93</v>
      </c>
      <c r="E1169" t="s">
        <v>7769</v>
      </c>
      <c r="F1169" s="1">
        <v>45947</v>
      </c>
      <c r="G1169">
        <v>10</v>
      </c>
      <c r="I1169" t="s">
        <v>16353</v>
      </c>
      <c r="J1169">
        <v>50038195</v>
      </c>
      <c r="K1169" t="s">
        <v>6518</v>
      </c>
      <c r="L1169">
        <v>1</v>
      </c>
      <c r="M1169">
        <v>10</v>
      </c>
      <c r="N1169">
        <v>1</v>
      </c>
      <c r="P1169" s="1">
        <v>46053</v>
      </c>
      <c r="Q1169">
        <v>1</v>
      </c>
      <c r="R1169" s="317">
        <v>26030</v>
      </c>
      <c r="S1169">
        <v>26.1</v>
      </c>
      <c r="T1169">
        <v>1</v>
      </c>
      <c r="U1169">
        <v>21</v>
      </c>
      <c r="V1169" s="317">
        <v>54536</v>
      </c>
    </row>
    <row r="1170" spans="1:22">
      <c r="A1170">
        <v>1169</v>
      </c>
      <c r="B1170" t="s">
        <v>15514</v>
      </c>
      <c r="C1170" t="s">
        <v>15515</v>
      </c>
      <c r="D1170" t="s">
        <v>93</v>
      </c>
      <c r="E1170" t="s">
        <v>7698</v>
      </c>
      <c r="F1170" s="1">
        <v>45947</v>
      </c>
      <c r="G1170">
        <v>10</v>
      </c>
      <c r="I1170" t="s">
        <v>16353</v>
      </c>
      <c r="J1170">
        <v>50038201</v>
      </c>
      <c r="K1170" t="s">
        <v>267</v>
      </c>
      <c r="L1170" t="s">
        <v>43</v>
      </c>
      <c r="M1170">
        <v>10</v>
      </c>
      <c r="N1170" t="s">
        <v>43</v>
      </c>
      <c r="P1170" s="1"/>
      <c r="R1170" s="317"/>
      <c r="V1170" s="317"/>
    </row>
    <row r="1171" spans="1:22">
      <c r="A1171">
        <v>1170</v>
      </c>
      <c r="B1171" t="s">
        <v>9353</v>
      </c>
      <c r="C1171" t="s">
        <v>15516</v>
      </c>
      <c r="D1171" t="s">
        <v>6574</v>
      </c>
      <c r="E1171" t="s">
        <v>9355</v>
      </c>
      <c r="F1171" s="1"/>
      <c r="G1171" t="s">
        <v>43</v>
      </c>
      <c r="I1171" t="s">
        <v>43</v>
      </c>
      <c r="L1171" t="s">
        <v>43</v>
      </c>
      <c r="M1171" t="s">
        <v>43</v>
      </c>
      <c r="N1171" t="s">
        <v>43</v>
      </c>
      <c r="P1171" s="1"/>
      <c r="R1171" s="317"/>
      <c r="V1171" s="317"/>
    </row>
    <row r="1172" spans="1:22">
      <c r="A1172">
        <v>1171</v>
      </c>
      <c r="B1172" t="s">
        <v>9362</v>
      </c>
      <c r="C1172" t="s">
        <v>15517</v>
      </c>
      <c r="D1172" t="s">
        <v>6574</v>
      </c>
      <c r="E1172" t="s">
        <v>9232</v>
      </c>
      <c r="F1172" s="1"/>
      <c r="G1172" t="s">
        <v>43</v>
      </c>
      <c r="I1172" t="s">
        <v>43</v>
      </c>
      <c r="L1172" t="s">
        <v>43</v>
      </c>
      <c r="M1172" t="s">
        <v>43</v>
      </c>
      <c r="N1172" t="s">
        <v>43</v>
      </c>
      <c r="P1172" s="1"/>
      <c r="R1172" s="317"/>
      <c r="V1172" s="317"/>
    </row>
    <row r="1173" spans="1:22">
      <c r="A1173">
        <v>1172</v>
      </c>
      <c r="B1173" t="s">
        <v>9364</v>
      </c>
      <c r="C1173" t="s">
        <v>15518</v>
      </c>
      <c r="D1173" t="s">
        <v>6574</v>
      </c>
      <c r="E1173" t="s">
        <v>9232</v>
      </c>
      <c r="F1173" s="1"/>
      <c r="G1173" t="s">
        <v>43</v>
      </c>
      <c r="I1173" t="s">
        <v>43</v>
      </c>
      <c r="L1173" t="s">
        <v>43</v>
      </c>
      <c r="M1173" t="s">
        <v>43</v>
      </c>
      <c r="N1173" t="s">
        <v>43</v>
      </c>
      <c r="P1173" s="1"/>
      <c r="R1173" s="317"/>
      <c r="V1173" s="317"/>
    </row>
    <row r="1174" spans="1:22">
      <c r="A1174">
        <v>1173</v>
      </c>
      <c r="B1174" t="s">
        <v>15519</v>
      </c>
      <c r="C1174" t="s">
        <v>15520</v>
      </c>
      <c r="D1174" t="s">
        <v>93</v>
      </c>
      <c r="E1174" t="s">
        <v>7668</v>
      </c>
      <c r="F1174" s="1">
        <v>45952</v>
      </c>
      <c r="G1174">
        <v>10</v>
      </c>
      <c r="I1174" t="s">
        <v>16353</v>
      </c>
      <c r="J1174">
        <v>50038945</v>
      </c>
      <c r="K1174" t="s">
        <v>267</v>
      </c>
      <c r="L1174">
        <v>1</v>
      </c>
      <c r="M1174">
        <v>10</v>
      </c>
      <c r="N1174">
        <v>1</v>
      </c>
      <c r="P1174" s="1">
        <v>46053</v>
      </c>
      <c r="Q1174">
        <v>1</v>
      </c>
      <c r="R1174" s="317">
        <v>31810</v>
      </c>
      <c r="S1174">
        <v>26.1</v>
      </c>
      <c r="T1174">
        <v>1</v>
      </c>
      <c r="U1174">
        <v>21</v>
      </c>
      <c r="V1174" s="317">
        <v>69338</v>
      </c>
    </row>
    <row r="1175" spans="1:22">
      <c r="A1175">
        <v>1174</v>
      </c>
      <c r="B1175" t="s">
        <v>15521</v>
      </c>
      <c r="C1175" t="s">
        <v>15522</v>
      </c>
      <c r="D1175" t="s">
        <v>6574</v>
      </c>
      <c r="E1175" t="s">
        <v>9232</v>
      </c>
      <c r="F1175" s="1">
        <v>46045</v>
      </c>
      <c r="G1175">
        <v>1</v>
      </c>
      <c r="I1175" t="s">
        <v>16353</v>
      </c>
      <c r="K1175" t="s">
        <v>6518</v>
      </c>
      <c r="L1175" t="s">
        <v>43</v>
      </c>
      <c r="M1175">
        <v>1</v>
      </c>
      <c r="N1175" t="s">
        <v>43</v>
      </c>
      <c r="P1175" s="1"/>
      <c r="R1175" s="317"/>
      <c r="V1175" s="317"/>
    </row>
    <row r="1176" spans="1:22">
      <c r="A1176">
        <v>1175</v>
      </c>
      <c r="B1176" t="s">
        <v>15523</v>
      </c>
      <c r="C1176" t="s">
        <v>15524</v>
      </c>
      <c r="D1176" t="s">
        <v>93</v>
      </c>
      <c r="E1176" t="s">
        <v>9226</v>
      </c>
      <c r="F1176" s="1"/>
      <c r="G1176" t="s">
        <v>43</v>
      </c>
      <c r="I1176" t="s">
        <v>43</v>
      </c>
      <c r="L1176" t="s">
        <v>43</v>
      </c>
      <c r="M1176" t="s">
        <v>43</v>
      </c>
      <c r="N1176" t="s">
        <v>43</v>
      </c>
      <c r="P1176" s="1"/>
      <c r="R1176" s="317"/>
      <c r="V1176" s="317"/>
    </row>
    <row r="1177" spans="1:22">
      <c r="A1177">
        <v>1176</v>
      </c>
      <c r="B1177" t="s">
        <v>15525</v>
      </c>
      <c r="C1177" t="s">
        <v>15526</v>
      </c>
      <c r="D1177" t="s">
        <v>93</v>
      </c>
      <c r="E1177" t="s">
        <v>9226</v>
      </c>
      <c r="F1177" s="1"/>
      <c r="G1177" t="s">
        <v>43</v>
      </c>
      <c r="I1177" t="s">
        <v>43</v>
      </c>
      <c r="L1177" t="s">
        <v>43</v>
      </c>
      <c r="M1177" t="s">
        <v>43</v>
      </c>
      <c r="N1177" t="s">
        <v>43</v>
      </c>
      <c r="P1177" s="1"/>
      <c r="R1177" s="317"/>
      <c r="V1177" s="317"/>
    </row>
    <row r="1178" spans="1:22">
      <c r="A1178">
        <v>1177</v>
      </c>
      <c r="B1178" t="s">
        <v>9462</v>
      </c>
      <c r="C1178" t="s">
        <v>15527</v>
      </c>
      <c r="D1178" t="s">
        <v>93</v>
      </c>
      <c r="E1178" t="s">
        <v>7668</v>
      </c>
      <c r="F1178" s="1"/>
      <c r="G1178" t="s">
        <v>43</v>
      </c>
      <c r="I1178" t="s">
        <v>43</v>
      </c>
      <c r="L1178" t="s">
        <v>43</v>
      </c>
      <c r="M1178" t="s">
        <v>43</v>
      </c>
      <c r="N1178" t="s">
        <v>43</v>
      </c>
      <c r="P1178" s="1"/>
      <c r="R1178" s="317"/>
      <c r="V1178" s="317"/>
    </row>
    <row r="1179" spans="1:22">
      <c r="A1179">
        <v>1178</v>
      </c>
      <c r="B1179" t="s">
        <v>9464</v>
      </c>
      <c r="C1179" t="s">
        <v>15528</v>
      </c>
      <c r="D1179" t="s">
        <v>93</v>
      </c>
      <c r="E1179" t="s">
        <v>7704</v>
      </c>
      <c r="F1179" s="1"/>
      <c r="G1179" t="s">
        <v>43</v>
      </c>
      <c r="I1179" t="s">
        <v>43</v>
      </c>
      <c r="L1179" t="s">
        <v>43</v>
      </c>
      <c r="M1179" t="s">
        <v>43</v>
      </c>
      <c r="N1179" t="s">
        <v>43</v>
      </c>
      <c r="P1179" s="1"/>
      <c r="R1179" s="317"/>
      <c r="V1179" s="317"/>
    </row>
    <row r="1180" spans="1:22">
      <c r="A1180">
        <v>1179</v>
      </c>
      <c r="B1180" t="s">
        <v>9366</v>
      </c>
      <c r="C1180" t="s">
        <v>15529</v>
      </c>
      <c r="D1180" t="s">
        <v>93</v>
      </c>
      <c r="E1180" t="s">
        <v>7668</v>
      </c>
      <c r="F1180" s="1"/>
      <c r="G1180" t="s">
        <v>43</v>
      </c>
      <c r="I1180" t="s">
        <v>43</v>
      </c>
      <c r="L1180" t="s">
        <v>43</v>
      </c>
      <c r="M1180" t="s">
        <v>43</v>
      </c>
      <c r="N1180" t="s">
        <v>43</v>
      </c>
      <c r="P1180" s="1"/>
      <c r="R1180" s="317"/>
      <c r="V1180" s="317"/>
    </row>
    <row r="1181" spans="1:22">
      <c r="A1181">
        <v>1180</v>
      </c>
      <c r="B1181" t="s">
        <v>15530</v>
      </c>
      <c r="C1181" t="s">
        <v>15531</v>
      </c>
      <c r="D1181" t="s">
        <v>93</v>
      </c>
      <c r="E1181" t="s">
        <v>9226</v>
      </c>
      <c r="F1181" s="1"/>
      <c r="G1181" t="s">
        <v>43</v>
      </c>
      <c r="I1181" t="s">
        <v>43</v>
      </c>
      <c r="L1181" t="s">
        <v>43</v>
      </c>
      <c r="M1181" t="s">
        <v>43</v>
      </c>
      <c r="N1181" t="s">
        <v>43</v>
      </c>
      <c r="P1181" s="1"/>
      <c r="R1181" s="317"/>
      <c r="V1181" s="317"/>
    </row>
    <row r="1182" spans="1:22">
      <c r="A1182">
        <v>1181</v>
      </c>
      <c r="B1182" t="s">
        <v>9377</v>
      </c>
      <c r="C1182" t="s">
        <v>15532</v>
      </c>
      <c r="D1182" t="s">
        <v>6574</v>
      </c>
      <c r="E1182" t="s">
        <v>7834</v>
      </c>
      <c r="F1182" s="1"/>
      <c r="G1182" t="s">
        <v>43</v>
      </c>
      <c r="I1182" t="s">
        <v>43</v>
      </c>
      <c r="L1182" t="s">
        <v>43</v>
      </c>
      <c r="M1182" t="s">
        <v>43</v>
      </c>
      <c r="N1182" t="s">
        <v>43</v>
      </c>
      <c r="P1182" s="1"/>
      <c r="R1182" s="317"/>
      <c r="V1182" s="317"/>
    </row>
    <row r="1183" spans="1:22">
      <c r="A1183">
        <v>1182</v>
      </c>
      <c r="B1183" t="s">
        <v>9375</v>
      </c>
      <c r="C1183" t="s">
        <v>15533</v>
      </c>
      <c r="D1183" t="s">
        <v>6574</v>
      </c>
      <c r="E1183" t="s">
        <v>9355</v>
      </c>
      <c r="F1183" s="1"/>
      <c r="G1183" t="s">
        <v>43</v>
      </c>
      <c r="I1183" t="s">
        <v>43</v>
      </c>
      <c r="L1183" t="s">
        <v>43</v>
      </c>
      <c r="M1183" t="s">
        <v>43</v>
      </c>
      <c r="N1183" t="s">
        <v>43</v>
      </c>
      <c r="P1183" s="1"/>
      <c r="R1183" s="317"/>
      <c r="V1183" s="317"/>
    </row>
    <row r="1184" spans="1:22">
      <c r="A1184">
        <v>1183</v>
      </c>
      <c r="B1184" t="s">
        <v>9392</v>
      </c>
      <c r="C1184" t="s">
        <v>15534</v>
      </c>
      <c r="D1184" t="s">
        <v>6574</v>
      </c>
      <c r="E1184" t="s">
        <v>9355</v>
      </c>
      <c r="F1184" s="1"/>
      <c r="G1184" t="s">
        <v>43</v>
      </c>
      <c r="I1184" t="s">
        <v>43</v>
      </c>
      <c r="L1184" t="s">
        <v>43</v>
      </c>
      <c r="M1184" t="s">
        <v>43</v>
      </c>
      <c r="N1184" t="s">
        <v>43</v>
      </c>
      <c r="P1184" s="1"/>
      <c r="R1184" s="317"/>
      <c r="V1184" s="317"/>
    </row>
    <row r="1185" spans="1:22">
      <c r="A1185">
        <v>1184</v>
      </c>
      <c r="B1185" t="s">
        <v>9388</v>
      </c>
      <c r="C1185" t="s">
        <v>9389</v>
      </c>
      <c r="D1185" t="s">
        <v>6574</v>
      </c>
      <c r="E1185" t="s">
        <v>9303</v>
      </c>
      <c r="F1185" s="1">
        <v>45953</v>
      </c>
      <c r="G1185">
        <v>10</v>
      </c>
      <c r="I1185" t="s">
        <v>16353</v>
      </c>
      <c r="J1185">
        <v>50039439</v>
      </c>
      <c r="L1185" t="s">
        <v>43</v>
      </c>
      <c r="N1185" t="s">
        <v>43</v>
      </c>
      <c r="P1185" s="1"/>
      <c r="R1185" s="317"/>
      <c r="V1185" s="317"/>
    </row>
    <row r="1186" spans="1:22">
      <c r="A1186">
        <v>1185</v>
      </c>
      <c r="B1186" t="s">
        <v>9390</v>
      </c>
      <c r="C1186" t="s">
        <v>15535</v>
      </c>
      <c r="D1186" t="s">
        <v>6574</v>
      </c>
      <c r="E1186" t="s">
        <v>9303</v>
      </c>
      <c r="F1186" s="1">
        <v>45953</v>
      </c>
      <c r="G1186">
        <v>10</v>
      </c>
      <c r="I1186" t="s">
        <v>16353</v>
      </c>
      <c r="J1186">
        <v>50039450</v>
      </c>
      <c r="L1186" t="s">
        <v>43</v>
      </c>
      <c r="N1186" t="s">
        <v>43</v>
      </c>
      <c r="P1186" s="1"/>
      <c r="R1186" s="317"/>
      <c r="V1186" s="317"/>
    </row>
    <row r="1187" spans="1:22">
      <c r="A1187">
        <v>1186</v>
      </c>
      <c r="B1187" t="s">
        <v>9382</v>
      </c>
      <c r="C1187" t="s">
        <v>15536</v>
      </c>
      <c r="D1187" t="s">
        <v>6574</v>
      </c>
      <c r="E1187" t="s">
        <v>7834</v>
      </c>
      <c r="F1187" s="1"/>
      <c r="G1187" t="s">
        <v>43</v>
      </c>
      <c r="I1187" t="s">
        <v>43</v>
      </c>
      <c r="L1187" t="s">
        <v>43</v>
      </c>
      <c r="M1187" t="s">
        <v>43</v>
      </c>
      <c r="N1187" t="s">
        <v>43</v>
      </c>
      <c r="P1187" s="1"/>
      <c r="R1187" s="317"/>
      <c r="V1187" s="317"/>
    </row>
    <row r="1188" spans="1:22">
      <c r="A1188">
        <v>1187</v>
      </c>
      <c r="B1188" t="s">
        <v>9386</v>
      </c>
      <c r="C1188" t="s">
        <v>15537</v>
      </c>
      <c r="D1188" t="s">
        <v>6574</v>
      </c>
      <c r="E1188" t="s">
        <v>9303</v>
      </c>
      <c r="F1188" s="1">
        <v>45953</v>
      </c>
      <c r="G1188">
        <v>10</v>
      </c>
      <c r="I1188" t="s">
        <v>16353</v>
      </c>
      <c r="J1188">
        <v>50039469</v>
      </c>
      <c r="L1188" t="s">
        <v>43</v>
      </c>
      <c r="N1188" t="s">
        <v>43</v>
      </c>
      <c r="P1188" s="1"/>
      <c r="R1188" s="317"/>
      <c r="V1188" s="317"/>
    </row>
    <row r="1189" spans="1:22">
      <c r="A1189">
        <v>1188</v>
      </c>
      <c r="B1189" t="s">
        <v>9384</v>
      </c>
      <c r="C1189" t="s">
        <v>15538</v>
      </c>
      <c r="D1189" t="s">
        <v>6574</v>
      </c>
      <c r="E1189" t="s">
        <v>7834</v>
      </c>
      <c r="F1189" s="1"/>
      <c r="G1189" t="s">
        <v>43</v>
      </c>
      <c r="I1189" t="s">
        <v>43</v>
      </c>
      <c r="L1189" t="s">
        <v>43</v>
      </c>
      <c r="M1189" t="s">
        <v>43</v>
      </c>
      <c r="N1189" t="s">
        <v>43</v>
      </c>
      <c r="P1189" s="1"/>
      <c r="R1189" s="317"/>
      <c r="V1189" s="317"/>
    </row>
    <row r="1190" spans="1:22">
      <c r="A1190">
        <v>1189</v>
      </c>
      <c r="B1190" t="s">
        <v>15539</v>
      </c>
      <c r="C1190" t="s">
        <v>15540</v>
      </c>
      <c r="D1190" t="s">
        <v>6574</v>
      </c>
      <c r="E1190" t="s">
        <v>9232</v>
      </c>
      <c r="F1190" s="1"/>
      <c r="G1190" t="s">
        <v>43</v>
      </c>
      <c r="I1190" t="s">
        <v>43</v>
      </c>
      <c r="L1190" t="s">
        <v>43</v>
      </c>
      <c r="M1190" t="s">
        <v>43</v>
      </c>
      <c r="N1190" t="s">
        <v>43</v>
      </c>
      <c r="P1190" s="1"/>
      <c r="R1190" s="317"/>
      <c r="V1190" s="317"/>
    </row>
    <row r="1191" spans="1:22">
      <c r="A1191">
        <v>1190</v>
      </c>
      <c r="B1191" t="s">
        <v>15541</v>
      </c>
      <c r="C1191" t="s">
        <v>15542</v>
      </c>
      <c r="D1191" t="s">
        <v>6574</v>
      </c>
      <c r="E1191" t="s">
        <v>9232</v>
      </c>
      <c r="F1191" s="1"/>
      <c r="G1191" t="s">
        <v>43</v>
      </c>
      <c r="I1191" t="s">
        <v>43</v>
      </c>
      <c r="L1191" t="s">
        <v>43</v>
      </c>
      <c r="M1191" t="s">
        <v>43</v>
      </c>
      <c r="N1191" t="s">
        <v>43</v>
      </c>
      <c r="P1191" s="1"/>
      <c r="R1191" s="317"/>
      <c r="V1191" s="317"/>
    </row>
    <row r="1192" spans="1:22">
      <c r="A1192">
        <v>1191</v>
      </c>
      <c r="B1192" t="s">
        <v>9401</v>
      </c>
      <c r="C1192" t="s">
        <v>9402</v>
      </c>
      <c r="D1192" t="s">
        <v>6574</v>
      </c>
      <c r="E1192" t="s">
        <v>9355</v>
      </c>
      <c r="F1192" s="1"/>
      <c r="G1192" t="s">
        <v>43</v>
      </c>
      <c r="I1192" t="s">
        <v>43</v>
      </c>
      <c r="L1192" t="s">
        <v>43</v>
      </c>
      <c r="M1192" t="s">
        <v>43</v>
      </c>
      <c r="N1192" t="s">
        <v>43</v>
      </c>
      <c r="P1192" s="1"/>
      <c r="R1192" s="317"/>
      <c r="V1192" s="317"/>
    </row>
    <row r="1193" spans="1:22">
      <c r="A1193">
        <v>1192</v>
      </c>
      <c r="B1193" t="s">
        <v>9369</v>
      </c>
      <c r="C1193" t="s">
        <v>9370</v>
      </c>
      <c r="D1193" t="s">
        <v>93</v>
      </c>
      <c r="E1193" t="s">
        <v>7668</v>
      </c>
      <c r="F1193" s="1"/>
      <c r="G1193" t="s">
        <v>43</v>
      </c>
      <c r="I1193" t="s">
        <v>43</v>
      </c>
      <c r="L1193" t="s">
        <v>43</v>
      </c>
      <c r="M1193" t="s">
        <v>43</v>
      </c>
      <c r="N1193" t="s">
        <v>43</v>
      </c>
      <c r="P1193" s="1"/>
      <c r="R1193" s="317"/>
      <c r="V1193" s="317"/>
    </row>
    <row r="1194" spans="1:22">
      <c r="A1194">
        <v>1193</v>
      </c>
      <c r="B1194" t="s">
        <v>9379</v>
      </c>
      <c r="C1194" t="s">
        <v>15543</v>
      </c>
      <c r="D1194" t="s">
        <v>93</v>
      </c>
      <c r="E1194" t="s">
        <v>9381</v>
      </c>
      <c r="F1194" s="1"/>
      <c r="G1194" t="s">
        <v>43</v>
      </c>
      <c r="I1194" t="s">
        <v>43</v>
      </c>
      <c r="L1194" t="s">
        <v>43</v>
      </c>
      <c r="M1194" t="s">
        <v>43</v>
      </c>
      <c r="N1194" t="s">
        <v>43</v>
      </c>
      <c r="P1194" s="1"/>
      <c r="R1194" s="317"/>
      <c r="V1194" s="317"/>
    </row>
    <row r="1195" spans="1:22">
      <c r="A1195">
        <v>1194</v>
      </c>
      <c r="B1195" t="s">
        <v>15544</v>
      </c>
      <c r="C1195" t="s">
        <v>15545</v>
      </c>
      <c r="D1195" t="s">
        <v>93</v>
      </c>
      <c r="E1195" t="s">
        <v>6259</v>
      </c>
      <c r="F1195" s="1"/>
      <c r="G1195" t="s">
        <v>43</v>
      </c>
      <c r="I1195" t="s">
        <v>43</v>
      </c>
      <c r="L1195" t="s">
        <v>43</v>
      </c>
      <c r="M1195" t="s">
        <v>43</v>
      </c>
      <c r="N1195" t="s">
        <v>43</v>
      </c>
      <c r="P1195" s="1"/>
      <c r="R1195" s="317"/>
      <c r="V1195" s="317"/>
    </row>
    <row r="1196" spans="1:22">
      <c r="A1196">
        <v>1195</v>
      </c>
      <c r="B1196" t="s">
        <v>9394</v>
      </c>
      <c r="C1196" t="s">
        <v>15546</v>
      </c>
      <c r="D1196" t="s">
        <v>93</v>
      </c>
      <c r="E1196" t="s">
        <v>9296</v>
      </c>
      <c r="F1196" s="1"/>
      <c r="G1196" t="s">
        <v>43</v>
      </c>
      <c r="I1196" t="s">
        <v>43</v>
      </c>
      <c r="L1196" t="s">
        <v>43</v>
      </c>
      <c r="M1196" t="s">
        <v>43</v>
      </c>
      <c r="N1196" t="s">
        <v>43</v>
      </c>
      <c r="P1196" s="1"/>
      <c r="R1196" s="317"/>
      <c r="V1196" s="317"/>
    </row>
    <row r="1197" spans="1:22">
      <c r="A1197">
        <v>1196</v>
      </c>
      <c r="B1197" t="s">
        <v>8897</v>
      </c>
      <c r="C1197" t="s">
        <v>8898</v>
      </c>
      <c r="D1197" t="s">
        <v>93</v>
      </c>
      <c r="E1197" t="s">
        <v>7677</v>
      </c>
      <c r="F1197" s="1"/>
      <c r="G1197" t="s">
        <v>43</v>
      </c>
      <c r="I1197" t="s">
        <v>43</v>
      </c>
      <c r="L1197" t="s">
        <v>43</v>
      </c>
      <c r="M1197" t="s">
        <v>43</v>
      </c>
      <c r="N1197" t="s">
        <v>43</v>
      </c>
      <c r="P1197" s="1"/>
      <c r="R1197" s="317"/>
      <c r="V1197" s="317"/>
    </row>
    <row r="1198" spans="1:22">
      <c r="A1198">
        <v>1197</v>
      </c>
      <c r="B1198" t="s">
        <v>9405</v>
      </c>
      <c r="C1198" t="s">
        <v>9406</v>
      </c>
      <c r="D1198" t="s">
        <v>93</v>
      </c>
      <c r="E1198" t="s">
        <v>7668</v>
      </c>
      <c r="F1198" s="1"/>
      <c r="G1198" t="s">
        <v>43</v>
      </c>
      <c r="I1198" t="s">
        <v>43</v>
      </c>
      <c r="L1198" t="s">
        <v>43</v>
      </c>
      <c r="M1198" t="s">
        <v>43</v>
      </c>
      <c r="N1198" t="s">
        <v>43</v>
      </c>
      <c r="P1198" s="1"/>
      <c r="R1198" s="317"/>
      <c r="V1198" s="317"/>
    </row>
    <row r="1199" spans="1:22">
      <c r="A1199">
        <v>1198</v>
      </c>
      <c r="B1199" t="s">
        <v>9403</v>
      </c>
      <c r="C1199" t="s">
        <v>15547</v>
      </c>
      <c r="D1199" t="s">
        <v>93</v>
      </c>
      <c r="E1199" t="s">
        <v>7668</v>
      </c>
      <c r="F1199" s="1"/>
      <c r="G1199" t="s">
        <v>43</v>
      </c>
      <c r="I1199" t="s">
        <v>43</v>
      </c>
      <c r="L1199" t="s">
        <v>43</v>
      </c>
      <c r="M1199" t="s">
        <v>43</v>
      </c>
      <c r="N1199" t="s">
        <v>43</v>
      </c>
      <c r="P1199" s="1"/>
      <c r="R1199" s="317"/>
      <c r="V1199" s="317"/>
    </row>
    <row r="1200" spans="1:22">
      <c r="A1200">
        <v>1199</v>
      </c>
      <c r="B1200" t="s">
        <v>9449</v>
      </c>
      <c r="C1200" t="s">
        <v>9450</v>
      </c>
      <c r="D1200" t="s">
        <v>93</v>
      </c>
      <c r="E1200" t="s">
        <v>9451</v>
      </c>
      <c r="F1200" s="1"/>
      <c r="G1200" t="s">
        <v>43</v>
      </c>
      <c r="I1200" t="s">
        <v>43</v>
      </c>
      <c r="L1200" t="s">
        <v>43</v>
      </c>
      <c r="M1200" t="s">
        <v>43</v>
      </c>
      <c r="N1200" t="s">
        <v>43</v>
      </c>
      <c r="P1200" s="1"/>
      <c r="R1200" s="317"/>
      <c r="V1200" s="317"/>
    </row>
    <row r="1201" spans="1:22">
      <c r="A1201">
        <v>1200</v>
      </c>
      <c r="B1201" t="s">
        <v>9426</v>
      </c>
      <c r="C1201" t="s">
        <v>15548</v>
      </c>
      <c r="D1201" t="s">
        <v>93</v>
      </c>
      <c r="E1201" t="s">
        <v>15549</v>
      </c>
      <c r="F1201" s="1"/>
      <c r="G1201" t="s">
        <v>43</v>
      </c>
      <c r="I1201" t="s">
        <v>43</v>
      </c>
      <c r="L1201" t="s">
        <v>43</v>
      </c>
      <c r="M1201" t="s">
        <v>43</v>
      </c>
      <c r="N1201" t="s">
        <v>43</v>
      </c>
      <c r="P1201" s="1"/>
      <c r="R1201" s="317"/>
      <c r="V1201" s="317"/>
    </row>
    <row r="1202" spans="1:22">
      <c r="A1202">
        <v>1201</v>
      </c>
      <c r="B1202" t="s">
        <v>9423</v>
      </c>
      <c r="C1202" t="s">
        <v>15550</v>
      </c>
      <c r="D1202" t="s">
        <v>93</v>
      </c>
      <c r="E1202" t="s">
        <v>15549</v>
      </c>
      <c r="F1202" s="1"/>
      <c r="G1202" t="s">
        <v>43</v>
      </c>
      <c r="I1202" t="s">
        <v>43</v>
      </c>
      <c r="L1202" t="s">
        <v>43</v>
      </c>
      <c r="M1202" t="s">
        <v>43</v>
      </c>
      <c r="N1202" t="s">
        <v>43</v>
      </c>
      <c r="P1202" s="1"/>
      <c r="R1202" s="317"/>
      <c r="V1202" s="317"/>
    </row>
    <row r="1203" spans="1:22">
      <c r="A1203">
        <v>1202</v>
      </c>
      <c r="B1203" t="s">
        <v>9421</v>
      </c>
      <c r="C1203" t="s">
        <v>9422</v>
      </c>
      <c r="D1203" t="s">
        <v>93</v>
      </c>
      <c r="E1203" t="s">
        <v>9381</v>
      </c>
      <c r="F1203" s="1"/>
      <c r="G1203" t="s">
        <v>43</v>
      </c>
      <c r="I1203" t="s">
        <v>43</v>
      </c>
      <c r="L1203" t="s">
        <v>43</v>
      </c>
      <c r="M1203" t="s">
        <v>43</v>
      </c>
      <c r="N1203" t="s">
        <v>43</v>
      </c>
      <c r="P1203" s="1"/>
      <c r="R1203" s="317"/>
      <c r="V1203" s="317"/>
    </row>
    <row r="1204" spans="1:22">
      <c r="A1204">
        <v>1203</v>
      </c>
      <c r="B1204" t="s">
        <v>9434</v>
      </c>
      <c r="C1204" t="s">
        <v>15551</v>
      </c>
      <c r="D1204" t="s">
        <v>93</v>
      </c>
      <c r="E1204" t="s">
        <v>7668</v>
      </c>
      <c r="F1204" s="1"/>
      <c r="G1204" t="s">
        <v>43</v>
      </c>
      <c r="I1204" t="s">
        <v>43</v>
      </c>
      <c r="L1204" t="s">
        <v>43</v>
      </c>
      <c r="M1204" t="s">
        <v>43</v>
      </c>
      <c r="N1204" t="s">
        <v>43</v>
      </c>
      <c r="P1204" s="1"/>
      <c r="R1204" s="317"/>
      <c r="V1204" s="317"/>
    </row>
    <row r="1205" spans="1:22">
      <c r="A1205">
        <v>1204</v>
      </c>
      <c r="B1205" t="s">
        <v>9432</v>
      </c>
      <c r="C1205" t="s">
        <v>15552</v>
      </c>
      <c r="D1205" t="s">
        <v>93</v>
      </c>
      <c r="E1205" t="s">
        <v>15390</v>
      </c>
      <c r="F1205" s="1"/>
      <c r="G1205" t="s">
        <v>43</v>
      </c>
      <c r="I1205" t="s">
        <v>43</v>
      </c>
      <c r="L1205" t="s">
        <v>43</v>
      </c>
      <c r="M1205" t="s">
        <v>43</v>
      </c>
      <c r="N1205" t="s">
        <v>43</v>
      </c>
      <c r="P1205" s="1"/>
      <c r="R1205" s="317"/>
      <c r="V1205" s="317"/>
    </row>
    <row r="1206" spans="1:22">
      <c r="A1206">
        <v>1205</v>
      </c>
      <c r="B1206" t="s">
        <v>9430</v>
      </c>
      <c r="C1206" t="s">
        <v>9431</v>
      </c>
      <c r="D1206" t="s">
        <v>93</v>
      </c>
      <c r="E1206" t="s">
        <v>7698</v>
      </c>
      <c r="F1206" s="1"/>
      <c r="G1206" t="s">
        <v>43</v>
      </c>
      <c r="I1206" t="s">
        <v>43</v>
      </c>
      <c r="L1206" t="s">
        <v>43</v>
      </c>
      <c r="M1206" t="s">
        <v>43</v>
      </c>
      <c r="N1206" t="s">
        <v>43</v>
      </c>
      <c r="P1206" s="1"/>
      <c r="R1206" s="317"/>
      <c r="V1206" s="317"/>
    </row>
    <row r="1207" spans="1:22">
      <c r="A1207">
        <v>1206</v>
      </c>
      <c r="B1207" t="s">
        <v>9442</v>
      </c>
      <c r="C1207" t="s">
        <v>9443</v>
      </c>
      <c r="D1207" t="s">
        <v>93</v>
      </c>
      <c r="E1207" t="s">
        <v>7769</v>
      </c>
      <c r="F1207" s="1"/>
      <c r="G1207" t="s">
        <v>43</v>
      </c>
      <c r="I1207" t="s">
        <v>43</v>
      </c>
      <c r="L1207" t="s">
        <v>43</v>
      </c>
      <c r="M1207" t="s">
        <v>43</v>
      </c>
      <c r="N1207" t="s">
        <v>43</v>
      </c>
      <c r="P1207" s="1"/>
      <c r="R1207" s="317"/>
      <c r="V1207" s="317"/>
    </row>
    <row r="1208" spans="1:22">
      <c r="A1208">
        <v>1207</v>
      </c>
      <c r="B1208" t="s">
        <v>9452</v>
      </c>
      <c r="C1208" t="s">
        <v>8590</v>
      </c>
      <c r="D1208" t="s">
        <v>93</v>
      </c>
      <c r="E1208" t="s">
        <v>7769</v>
      </c>
      <c r="F1208" s="1"/>
      <c r="G1208" t="s">
        <v>43</v>
      </c>
      <c r="I1208" t="s">
        <v>43</v>
      </c>
      <c r="L1208" t="s">
        <v>43</v>
      </c>
      <c r="M1208" t="s">
        <v>43</v>
      </c>
      <c r="N1208" t="s">
        <v>43</v>
      </c>
      <c r="P1208" s="1"/>
      <c r="R1208" s="317"/>
      <c r="V1208" s="317"/>
    </row>
    <row r="1209" spans="1:22">
      <c r="A1209">
        <v>1208</v>
      </c>
      <c r="B1209" t="s">
        <v>15553</v>
      </c>
      <c r="C1209" t="s">
        <v>15554</v>
      </c>
      <c r="D1209" t="s">
        <v>93</v>
      </c>
      <c r="E1209" t="s">
        <v>7800</v>
      </c>
      <c r="F1209" s="1">
        <v>45959</v>
      </c>
      <c r="G1209">
        <v>10</v>
      </c>
      <c r="I1209" t="s">
        <v>16353</v>
      </c>
      <c r="J1209">
        <v>50040163</v>
      </c>
      <c r="K1209" t="s">
        <v>267</v>
      </c>
      <c r="L1209">
        <v>12</v>
      </c>
      <c r="M1209">
        <v>10</v>
      </c>
      <c r="N1209">
        <v>11</v>
      </c>
      <c r="P1209" s="1">
        <v>46022</v>
      </c>
      <c r="Q1209">
        <v>12</v>
      </c>
      <c r="R1209" s="317">
        <v>59690</v>
      </c>
      <c r="S1209">
        <v>25.12</v>
      </c>
      <c r="T1209">
        <v>12</v>
      </c>
      <c r="U1209">
        <v>20</v>
      </c>
      <c r="V1209" s="317">
        <v>152929</v>
      </c>
    </row>
    <row r="1210" spans="1:22">
      <c r="A1210">
        <v>1209</v>
      </c>
      <c r="B1210" t="s">
        <v>15555</v>
      </c>
      <c r="C1210" t="s">
        <v>15556</v>
      </c>
      <c r="D1210" t="s">
        <v>93</v>
      </c>
      <c r="E1210" t="s">
        <v>7690</v>
      </c>
      <c r="F1210" s="1"/>
      <c r="G1210" t="s">
        <v>43</v>
      </c>
      <c r="I1210" t="s">
        <v>43</v>
      </c>
      <c r="L1210" t="s">
        <v>43</v>
      </c>
      <c r="M1210" t="s">
        <v>43</v>
      </c>
      <c r="N1210" t="s">
        <v>43</v>
      </c>
      <c r="P1210" s="1"/>
      <c r="R1210" s="317"/>
      <c r="V1210" s="317"/>
    </row>
    <row r="1211" spans="1:22">
      <c r="A1211">
        <v>1210</v>
      </c>
      <c r="B1211" t="s">
        <v>9460</v>
      </c>
      <c r="C1211" t="s">
        <v>15557</v>
      </c>
      <c r="D1211" t="s">
        <v>93</v>
      </c>
      <c r="E1211" t="s">
        <v>7883</v>
      </c>
      <c r="F1211" s="1"/>
      <c r="G1211" t="s">
        <v>43</v>
      </c>
      <c r="I1211" t="s">
        <v>43</v>
      </c>
      <c r="L1211" t="s">
        <v>43</v>
      </c>
      <c r="M1211" t="s">
        <v>43</v>
      </c>
      <c r="N1211" t="s">
        <v>43</v>
      </c>
      <c r="P1211" s="1"/>
      <c r="R1211" s="317"/>
      <c r="V1211" s="317"/>
    </row>
    <row r="1212" spans="1:22">
      <c r="A1212">
        <v>1211</v>
      </c>
      <c r="B1212" t="s">
        <v>9468</v>
      </c>
      <c r="C1212" t="s">
        <v>9469</v>
      </c>
      <c r="D1212" t="s">
        <v>6574</v>
      </c>
      <c r="E1212" t="s">
        <v>9232</v>
      </c>
      <c r="F1212" s="1"/>
      <c r="G1212" t="s">
        <v>43</v>
      </c>
      <c r="I1212" t="s">
        <v>43</v>
      </c>
      <c r="L1212" t="s">
        <v>43</v>
      </c>
      <c r="M1212" t="s">
        <v>43</v>
      </c>
      <c r="N1212" t="s">
        <v>43</v>
      </c>
      <c r="P1212" s="1"/>
      <c r="R1212" s="317"/>
      <c r="V1212" s="317"/>
    </row>
    <row r="1213" spans="1:22">
      <c r="A1213">
        <v>1212</v>
      </c>
      <c r="B1213" t="s">
        <v>9473</v>
      </c>
      <c r="C1213" t="s">
        <v>15558</v>
      </c>
      <c r="D1213" t="s">
        <v>6574</v>
      </c>
      <c r="E1213" t="s">
        <v>9232</v>
      </c>
      <c r="F1213" s="1"/>
      <c r="G1213" t="s">
        <v>43</v>
      </c>
      <c r="I1213" t="s">
        <v>43</v>
      </c>
      <c r="L1213" t="s">
        <v>43</v>
      </c>
      <c r="M1213" t="s">
        <v>43</v>
      </c>
      <c r="N1213" t="s">
        <v>43</v>
      </c>
      <c r="P1213" s="1"/>
      <c r="R1213" s="317"/>
      <c r="V1213" s="317"/>
    </row>
    <row r="1214" spans="1:22">
      <c r="A1214">
        <v>1213</v>
      </c>
      <c r="B1214" t="s">
        <v>9475</v>
      </c>
      <c r="C1214" t="s">
        <v>9476</v>
      </c>
      <c r="D1214" t="s">
        <v>6574</v>
      </c>
      <c r="E1214" t="s">
        <v>9232</v>
      </c>
      <c r="F1214" s="1"/>
      <c r="G1214" t="s">
        <v>43</v>
      </c>
      <c r="I1214" t="s">
        <v>43</v>
      </c>
      <c r="L1214" t="s">
        <v>43</v>
      </c>
      <c r="M1214" t="s">
        <v>43</v>
      </c>
      <c r="N1214" t="s">
        <v>43</v>
      </c>
      <c r="P1214" s="1"/>
      <c r="R1214" s="317"/>
      <c r="V1214" s="317"/>
    </row>
    <row r="1215" spans="1:22">
      <c r="A1215">
        <v>1214</v>
      </c>
      <c r="B1215" t="s">
        <v>9477</v>
      </c>
      <c r="C1215" t="s">
        <v>15559</v>
      </c>
      <c r="D1215" t="s">
        <v>6574</v>
      </c>
      <c r="E1215" t="s">
        <v>9232</v>
      </c>
      <c r="F1215" s="1"/>
      <c r="G1215" t="s">
        <v>43</v>
      </c>
      <c r="I1215" t="s">
        <v>43</v>
      </c>
      <c r="L1215" t="s">
        <v>43</v>
      </c>
      <c r="M1215" t="s">
        <v>43</v>
      </c>
      <c r="N1215" t="s">
        <v>43</v>
      </c>
      <c r="P1215" s="1"/>
      <c r="R1215" s="317"/>
      <c r="V1215" s="317"/>
    </row>
    <row r="1216" spans="1:22">
      <c r="A1216">
        <v>1215</v>
      </c>
      <c r="B1216" t="s">
        <v>9466</v>
      </c>
      <c r="C1216" t="s">
        <v>9467</v>
      </c>
      <c r="D1216" t="s">
        <v>93</v>
      </c>
      <c r="E1216" t="s">
        <v>9446</v>
      </c>
      <c r="F1216" s="1"/>
      <c r="G1216" t="s">
        <v>43</v>
      </c>
      <c r="I1216" t="s">
        <v>43</v>
      </c>
      <c r="L1216" t="s">
        <v>43</v>
      </c>
      <c r="M1216" t="s">
        <v>43</v>
      </c>
      <c r="N1216" t="s">
        <v>43</v>
      </c>
      <c r="P1216" s="1"/>
      <c r="R1216" s="317"/>
      <c r="V1216" s="317"/>
    </row>
    <row r="1217" spans="1:22">
      <c r="A1217">
        <v>1216</v>
      </c>
      <c r="B1217" t="s">
        <v>9498</v>
      </c>
      <c r="C1217" t="s">
        <v>15560</v>
      </c>
      <c r="D1217" t="s">
        <v>93</v>
      </c>
      <c r="E1217" t="s">
        <v>15390</v>
      </c>
      <c r="F1217" s="1"/>
      <c r="G1217" t="s">
        <v>43</v>
      </c>
      <c r="I1217" t="s">
        <v>43</v>
      </c>
      <c r="L1217" t="s">
        <v>43</v>
      </c>
      <c r="M1217" t="s">
        <v>43</v>
      </c>
      <c r="N1217" t="s">
        <v>43</v>
      </c>
      <c r="P1217" s="1"/>
      <c r="R1217" s="317"/>
      <c r="V1217" s="317"/>
    </row>
    <row r="1218" spans="1:22">
      <c r="A1218">
        <v>1217</v>
      </c>
      <c r="B1218" t="s">
        <v>9500</v>
      </c>
      <c r="C1218" t="s">
        <v>15561</v>
      </c>
      <c r="D1218" t="s">
        <v>93</v>
      </c>
      <c r="E1218" t="s">
        <v>15390</v>
      </c>
      <c r="F1218" s="1"/>
      <c r="G1218" t="s">
        <v>43</v>
      </c>
      <c r="I1218" t="s">
        <v>43</v>
      </c>
      <c r="L1218" t="s">
        <v>43</v>
      </c>
      <c r="M1218" t="s">
        <v>43</v>
      </c>
      <c r="N1218" t="s">
        <v>43</v>
      </c>
      <c r="P1218" s="1"/>
      <c r="R1218" s="317"/>
      <c r="V1218" s="317"/>
    </row>
    <row r="1219" spans="1:22">
      <c r="A1219">
        <v>1218</v>
      </c>
      <c r="B1219" t="s">
        <v>9479</v>
      </c>
      <c r="C1219" t="s">
        <v>15562</v>
      </c>
      <c r="D1219" t="s">
        <v>93</v>
      </c>
      <c r="E1219" t="s">
        <v>9296</v>
      </c>
      <c r="F1219" s="1"/>
      <c r="G1219" t="s">
        <v>43</v>
      </c>
      <c r="I1219" t="s">
        <v>43</v>
      </c>
      <c r="L1219" t="s">
        <v>43</v>
      </c>
      <c r="M1219" t="s">
        <v>43</v>
      </c>
      <c r="N1219" t="s">
        <v>43</v>
      </c>
      <c r="P1219" s="1"/>
      <c r="R1219" s="317"/>
      <c r="V1219" s="317"/>
    </row>
    <row r="1220" spans="1:22">
      <c r="A1220">
        <v>1219</v>
      </c>
      <c r="B1220" t="s">
        <v>9481</v>
      </c>
      <c r="C1220" t="s">
        <v>9482</v>
      </c>
      <c r="D1220" t="s">
        <v>93</v>
      </c>
      <c r="E1220" t="s">
        <v>9483</v>
      </c>
      <c r="F1220" s="1"/>
      <c r="G1220" t="s">
        <v>43</v>
      </c>
      <c r="I1220" t="s">
        <v>43</v>
      </c>
      <c r="L1220" t="s">
        <v>43</v>
      </c>
      <c r="M1220" t="s">
        <v>43</v>
      </c>
      <c r="N1220" t="s">
        <v>43</v>
      </c>
      <c r="P1220" s="1"/>
      <c r="R1220" s="317"/>
      <c r="V1220" s="317"/>
    </row>
    <row r="1221" spans="1:22">
      <c r="A1221">
        <v>1220</v>
      </c>
      <c r="B1221" t="s">
        <v>9471</v>
      </c>
      <c r="C1221" t="s">
        <v>9472</v>
      </c>
      <c r="D1221" t="s">
        <v>93</v>
      </c>
      <c r="E1221" t="s">
        <v>7769</v>
      </c>
      <c r="F1221" s="1"/>
      <c r="G1221" t="s">
        <v>43</v>
      </c>
      <c r="I1221" t="s">
        <v>43</v>
      </c>
      <c r="L1221" t="s">
        <v>43</v>
      </c>
      <c r="M1221" t="s">
        <v>43</v>
      </c>
      <c r="N1221" t="s">
        <v>43</v>
      </c>
      <c r="P1221" s="1"/>
      <c r="R1221" s="317"/>
      <c r="V1221" s="317"/>
    </row>
    <row r="1222" spans="1:22">
      <c r="A1222">
        <v>1221</v>
      </c>
      <c r="B1222" t="s">
        <v>9486</v>
      </c>
      <c r="C1222" t="s">
        <v>15563</v>
      </c>
      <c r="D1222" t="s">
        <v>6574</v>
      </c>
      <c r="E1222" t="s">
        <v>7834</v>
      </c>
      <c r="F1222" s="1"/>
      <c r="G1222" t="s">
        <v>43</v>
      </c>
      <c r="I1222" t="s">
        <v>43</v>
      </c>
      <c r="L1222" t="s">
        <v>43</v>
      </c>
      <c r="M1222" t="s">
        <v>43</v>
      </c>
      <c r="N1222" t="s">
        <v>43</v>
      </c>
      <c r="P1222" s="1"/>
      <c r="R1222" s="317"/>
      <c r="V1222" s="317"/>
    </row>
    <row r="1223" spans="1:22">
      <c r="A1223">
        <v>1222</v>
      </c>
      <c r="B1223" t="s">
        <v>9494</v>
      </c>
      <c r="C1223" t="s">
        <v>15564</v>
      </c>
      <c r="D1223" t="s">
        <v>6574</v>
      </c>
      <c r="E1223" t="s">
        <v>7834</v>
      </c>
      <c r="F1223" s="1"/>
      <c r="G1223" t="s">
        <v>43</v>
      </c>
      <c r="I1223" t="s">
        <v>43</v>
      </c>
      <c r="L1223" t="s">
        <v>43</v>
      </c>
      <c r="M1223" t="s">
        <v>43</v>
      </c>
      <c r="N1223" t="s">
        <v>43</v>
      </c>
      <c r="P1223" s="1"/>
      <c r="R1223" s="317"/>
      <c r="V1223" s="317"/>
    </row>
    <row r="1224" spans="1:22">
      <c r="A1224">
        <v>1223</v>
      </c>
      <c r="B1224" t="s">
        <v>9484</v>
      </c>
      <c r="C1224" t="s">
        <v>15565</v>
      </c>
      <c r="D1224" t="s">
        <v>6574</v>
      </c>
      <c r="E1224" t="s">
        <v>9303</v>
      </c>
      <c r="F1224" s="1">
        <v>45965</v>
      </c>
      <c r="G1224">
        <v>11</v>
      </c>
      <c r="I1224" t="s">
        <v>16353</v>
      </c>
      <c r="J1224">
        <v>50040905</v>
      </c>
      <c r="L1224" t="s">
        <v>43</v>
      </c>
      <c r="N1224" t="s">
        <v>43</v>
      </c>
      <c r="P1224" s="1"/>
      <c r="R1224" s="317"/>
      <c r="V1224" s="317"/>
    </row>
    <row r="1225" spans="1:22">
      <c r="A1225">
        <v>1224</v>
      </c>
      <c r="B1225" t="s">
        <v>9496</v>
      </c>
      <c r="C1225" t="s">
        <v>15566</v>
      </c>
      <c r="D1225" t="s">
        <v>6574</v>
      </c>
      <c r="E1225" t="s">
        <v>9303</v>
      </c>
      <c r="F1225" s="1">
        <v>45965</v>
      </c>
      <c r="G1225">
        <v>11</v>
      </c>
      <c r="I1225" t="s">
        <v>16353</v>
      </c>
      <c r="J1225">
        <v>50040868</v>
      </c>
      <c r="L1225" t="s">
        <v>43</v>
      </c>
      <c r="N1225" t="s">
        <v>43</v>
      </c>
      <c r="P1225" s="1"/>
      <c r="R1225" s="317"/>
      <c r="V1225" s="317"/>
    </row>
    <row r="1226" spans="1:22">
      <c r="A1226">
        <v>1225</v>
      </c>
      <c r="B1226" t="s">
        <v>9504</v>
      </c>
      <c r="C1226" t="s">
        <v>15567</v>
      </c>
      <c r="D1226" t="s">
        <v>6574</v>
      </c>
      <c r="E1226" t="s">
        <v>7834</v>
      </c>
      <c r="F1226" s="1"/>
      <c r="G1226" t="s">
        <v>43</v>
      </c>
      <c r="I1226" t="s">
        <v>43</v>
      </c>
      <c r="L1226" t="s">
        <v>43</v>
      </c>
      <c r="M1226" t="s">
        <v>43</v>
      </c>
      <c r="N1226" t="s">
        <v>43</v>
      </c>
      <c r="P1226" s="1"/>
      <c r="R1226" s="317"/>
      <c r="V1226" s="317"/>
    </row>
    <row r="1227" spans="1:22">
      <c r="A1227">
        <v>1226</v>
      </c>
      <c r="B1227" t="s">
        <v>9490</v>
      </c>
      <c r="C1227" t="s">
        <v>15568</v>
      </c>
      <c r="D1227" t="s">
        <v>93</v>
      </c>
      <c r="E1227" t="s">
        <v>6259</v>
      </c>
      <c r="F1227" s="1"/>
      <c r="G1227" t="s">
        <v>43</v>
      </c>
      <c r="I1227" t="s">
        <v>43</v>
      </c>
      <c r="L1227" t="s">
        <v>43</v>
      </c>
      <c r="M1227" t="s">
        <v>43</v>
      </c>
      <c r="N1227" t="s">
        <v>43</v>
      </c>
      <c r="P1227" s="1"/>
      <c r="R1227" s="317"/>
      <c r="V1227" s="317"/>
    </row>
    <row r="1228" spans="1:22">
      <c r="A1228">
        <v>1227</v>
      </c>
      <c r="B1228" t="s">
        <v>9488</v>
      </c>
      <c r="C1228" t="s">
        <v>15569</v>
      </c>
      <c r="D1228" t="s">
        <v>93</v>
      </c>
      <c r="E1228" t="s">
        <v>7769</v>
      </c>
      <c r="F1228" s="1"/>
      <c r="G1228" t="s">
        <v>43</v>
      </c>
      <c r="I1228" t="s">
        <v>43</v>
      </c>
      <c r="L1228" t="s">
        <v>43</v>
      </c>
      <c r="M1228" t="s">
        <v>43</v>
      </c>
      <c r="N1228" t="s">
        <v>43</v>
      </c>
      <c r="P1228" s="1"/>
      <c r="R1228" s="317"/>
      <c r="V1228" s="317"/>
    </row>
    <row r="1229" spans="1:22">
      <c r="A1229">
        <v>1228</v>
      </c>
      <c r="B1229" t="s">
        <v>9492</v>
      </c>
      <c r="C1229" t="s">
        <v>15570</v>
      </c>
      <c r="D1229" t="s">
        <v>93</v>
      </c>
      <c r="E1229" t="s">
        <v>7668</v>
      </c>
      <c r="F1229" s="1"/>
      <c r="G1229" t="s">
        <v>43</v>
      </c>
      <c r="I1229" t="s">
        <v>43</v>
      </c>
      <c r="L1229" t="s">
        <v>43</v>
      </c>
      <c r="M1229" t="s">
        <v>43</v>
      </c>
      <c r="N1229" t="s">
        <v>43</v>
      </c>
      <c r="P1229" s="1"/>
      <c r="R1229" s="317"/>
      <c r="V1229" s="317"/>
    </row>
    <row r="1230" spans="1:22">
      <c r="A1230">
        <v>1229</v>
      </c>
      <c r="B1230" t="s">
        <v>9506</v>
      </c>
      <c r="C1230" t="s">
        <v>9507</v>
      </c>
      <c r="D1230" t="s">
        <v>93</v>
      </c>
      <c r="E1230" t="s">
        <v>9296</v>
      </c>
      <c r="F1230" s="1"/>
      <c r="G1230" t="s">
        <v>43</v>
      </c>
      <c r="I1230" t="s">
        <v>43</v>
      </c>
      <c r="L1230" t="s">
        <v>43</v>
      </c>
      <c r="M1230" t="s">
        <v>43</v>
      </c>
      <c r="N1230" t="s">
        <v>43</v>
      </c>
      <c r="P1230" s="1"/>
      <c r="R1230" s="317"/>
      <c r="V1230" s="317"/>
    </row>
    <row r="1231" spans="1:22">
      <c r="A1231">
        <v>1230</v>
      </c>
      <c r="B1231" t="s">
        <v>9502</v>
      </c>
      <c r="C1231" t="s">
        <v>8482</v>
      </c>
      <c r="D1231" t="s">
        <v>93</v>
      </c>
      <c r="E1231" t="s">
        <v>7769</v>
      </c>
      <c r="F1231" s="1"/>
      <c r="G1231" t="s">
        <v>43</v>
      </c>
      <c r="I1231" t="s">
        <v>43</v>
      </c>
      <c r="L1231" t="s">
        <v>43</v>
      </c>
      <c r="M1231" t="s">
        <v>43</v>
      </c>
      <c r="N1231" t="s">
        <v>43</v>
      </c>
      <c r="P1231" s="1"/>
      <c r="R1231" s="317"/>
      <c r="V1231" s="317"/>
    </row>
    <row r="1232" spans="1:22">
      <c r="A1232">
        <v>1231</v>
      </c>
      <c r="B1232" t="s">
        <v>9513</v>
      </c>
      <c r="C1232" t="s">
        <v>15571</v>
      </c>
      <c r="D1232" t="s">
        <v>93</v>
      </c>
      <c r="E1232" t="s">
        <v>7883</v>
      </c>
      <c r="F1232" s="1"/>
      <c r="G1232" t="s">
        <v>43</v>
      </c>
      <c r="I1232" t="s">
        <v>43</v>
      </c>
      <c r="L1232" t="s">
        <v>43</v>
      </c>
      <c r="M1232" t="s">
        <v>43</v>
      </c>
      <c r="N1232" t="s">
        <v>43</v>
      </c>
      <c r="P1232" s="1"/>
      <c r="R1232" s="317"/>
      <c r="V1232" s="317"/>
    </row>
    <row r="1233" spans="1:22">
      <c r="A1233">
        <v>1232</v>
      </c>
      <c r="B1233" t="s">
        <v>9515</v>
      </c>
      <c r="C1233" t="s">
        <v>15572</v>
      </c>
      <c r="D1233" t="s">
        <v>93</v>
      </c>
      <c r="E1233" t="s">
        <v>7769</v>
      </c>
      <c r="F1233" s="1"/>
      <c r="G1233" t="s">
        <v>43</v>
      </c>
      <c r="I1233" t="s">
        <v>43</v>
      </c>
      <c r="L1233" t="s">
        <v>43</v>
      </c>
      <c r="M1233" t="s">
        <v>43</v>
      </c>
      <c r="N1233" t="s">
        <v>43</v>
      </c>
      <c r="P1233" s="1"/>
      <c r="R1233" s="317"/>
      <c r="V1233" s="317"/>
    </row>
    <row r="1234" spans="1:22">
      <c r="A1234">
        <v>1233</v>
      </c>
      <c r="B1234" t="s">
        <v>9509</v>
      </c>
      <c r="C1234" t="s">
        <v>9510</v>
      </c>
      <c r="D1234" t="s">
        <v>6574</v>
      </c>
      <c r="E1234" t="s">
        <v>9355</v>
      </c>
      <c r="F1234" s="1"/>
      <c r="G1234" t="s">
        <v>43</v>
      </c>
      <c r="I1234" t="s">
        <v>43</v>
      </c>
      <c r="L1234" t="s">
        <v>43</v>
      </c>
      <c r="M1234" t="s">
        <v>43</v>
      </c>
      <c r="N1234" t="s">
        <v>43</v>
      </c>
      <c r="P1234" s="1"/>
      <c r="R1234" s="317"/>
      <c r="V1234" s="317"/>
    </row>
    <row r="1235" spans="1:22">
      <c r="A1235">
        <v>1234</v>
      </c>
      <c r="B1235" t="s">
        <v>9519</v>
      </c>
      <c r="C1235" t="s">
        <v>15573</v>
      </c>
      <c r="D1235" t="s">
        <v>93</v>
      </c>
      <c r="E1235" t="s">
        <v>9226</v>
      </c>
      <c r="F1235" s="1"/>
      <c r="G1235" t="s">
        <v>43</v>
      </c>
      <c r="I1235" t="s">
        <v>43</v>
      </c>
      <c r="L1235" t="s">
        <v>43</v>
      </c>
      <c r="M1235" t="s">
        <v>43</v>
      </c>
      <c r="N1235" t="s">
        <v>43</v>
      </c>
      <c r="P1235" s="1"/>
      <c r="R1235" s="317"/>
      <c r="V1235" s="317"/>
    </row>
    <row r="1236" spans="1:22">
      <c r="A1236">
        <v>1235</v>
      </c>
      <c r="B1236" t="s">
        <v>9517</v>
      </c>
      <c r="C1236" t="s">
        <v>15574</v>
      </c>
      <c r="D1236" t="s">
        <v>93</v>
      </c>
      <c r="E1236" t="s">
        <v>7883</v>
      </c>
      <c r="F1236" s="1"/>
      <c r="G1236" t="s">
        <v>43</v>
      </c>
      <c r="I1236" t="s">
        <v>43</v>
      </c>
      <c r="L1236" t="s">
        <v>43</v>
      </c>
      <c r="M1236" t="s">
        <v>43</v>
      </c>
      <c r="N1236" t="s">
        <v>43</v>
      </c>
      <c r="P1236" s="1"/>
      <c r="R1236" s="317"/>
      <c r="V1236" s="317"/>
    </row>
    <row r="1237" spans="1:22">
      <c r="A1237">
        <v>1236</v>
      </c>
      <c r="B1237" t="s">
        <v>9521</v>
      </c>
      <c r="C1237" t="s">
        <v>9522</v>
      </c>
      <c r="D1237" t="s">
        <v>93</v>
      </c>
      <c r="E1237" t="s">
        <v>7883</v>
      </c>
      <c r="F1237" s="1"/>
      <c r="G1237" t="s">
        <v>43</v>
      </c>
      <c r="I1237" t="s">
        <v>43</v>
      </c>
      <c r="L1237" t="s">
        <v>43</v>
      </c>
      <c r="M1237" t="s">
        <v>43</v>
      </c>
      <c r="N1237" t="s">
        <v>43</v>
      </c>
      <c r="P1237" s="1"/>
      <c r="R1237" s="317"/>
      <c r="V1237" s="317"/>
    </row>
    <row r="1238" spans="1:22">
      <c r="A1238">
        <v>1237</v>
      </c>
      <c r="B1238" t="s">
        <v>9525</v>
      </c>
      <c r="C1238" t="s">
        <v>15575</v>
      </c>
      <c r="D1238" t="s">
        <v>93</v>
      </c>
      <c r="E1238" t="s">
        <v>15390</v>
      </c>
      <c r="F1238" s="1"/>
      <c r="G1238" t="s">
        <v>43</v>
      </c>
      <c r="I1238" t="s">
        <v>43</v>
      </c>
      <c r="L1238" t="s">
        <v>43</v>
      </c>
      <c r="M1238" t="s">
        <v>43</v>
      </c>
      <c r="N1238" t="s">
        <v>43</v>
      </c>
      <c r="P1238" s="1"/>
      <c r="R1238" s="317"/>
      <c r="V1238" s="317"/>
    </row>
    <row r="1239" spans="1:22">
      <c r="A1239">
        <v>1238</v>
      </c>
      <c r="B1239" t="s">
        <v>9527</v>
      </c>
      <c r="C1239" t="s">
        <v>9528</v>
      </c>
      <c r="D1239" t="s">
        <v>6574</v>
      </c>
      <c r="E1239" t="s">
        <v>9355</v>
      </c>
      <c r="F1239" s="1"/>
      <c r="G1239" t="s">
        <v>43</v>
      </c>
      <c r="I1239" t="s">
        <v>43</v>
      </c>
      <c r="L1239" t="s">
        <v>43</v>
      </c>
      <c r="M1239" t="s">
        <v>43</v>
      </c>
      <c r="N1239" t="s">
        <v>43</v>
      </c>
      <c r="P1239" s="1"/>
      <c r="R1239" s="317"/>
      <c r="V1239" s="317"/>
    </row>
    <row r="1240" spans="1:22">
      <c r="A1240">
        <v>1239</v>
      </c>
      <c r="B1240" t="s">
        <v>9511</v>
      </c>
      <c r="C1240" t="s">
        <v>15576</v>
      </c>
      <c r="D1240" t="s">
        <v>6574</v>
      </c>
      <c r="E1240" t="s">
        <v>9303</v>
      </c>
      <c r="F1240" s="1"/>
      <c r="G1240" t="s">
        <v>43</v>
      </c>
      <c r="I1240" t="s">
        <v>43</v>
      </c>
      <c r="L1240" t="s">
        <v>43</v>
      </c>
      <c r="M1240" t="s">
        <v>43</v>
      </c>
      <c r="N1240" t="s">
        <v>43</v>
      </c>
      <c r="P1240" s="1"/>
      <c r="R1240" s="317"/>
      <c r="V1240" s="317"/>
    </row>
    <row r="1241" spans="1:22">
      <c r="A1241">
        <v>1240</v>
      </c>
      <c r="B1241" t="s">
        <v>9529</v>
      </c>
      <c r="C1241" t="s">
        <v>15577</v>
      </c>
      <c r="D1241" t="s">
        <v>6574</v>
      </c>
      <c r="E1241" t="s">
        <v>9355</v>
      </c>
      <c r="F1241" s="1"/>
      <c r="G1241" t="s">
        <v>43</v>
      </c>
      <c r="I1241" t="s">
        <v>43</v>
      </c>
      <c r="L1241" t="s">
        <v>43</v>
      </c>
      <c r="M1241" t="s">
        <v>43</v>
      </c>
      <c r="N1241" t="s">
        <v>43</v>
      </c>
      <c r="P1241" s="1"/>
      <c r="R1241" s="317"/>
      <c r="V1241" s="317"/>
    </row>
    <row r="1242" spans="1:22">
      <c r="A1242">
        <v>1241</v>
      </c>
      <c r="B1242" t="s">
        <v>9533</v>
      </c>
      <c r="C1242" t="s">
        <v>9534</v>
      </c>
      <c r="D1242" t="s">
        <v>93</v>
      </c>
      <c r="E1242" t="s">
        <v>6259</v>
      </c>
      <c r="F1242" s="1"/>
      <c r="G1242" t="s">
        <v>43</v>
      </c>
      <c r="I1242" t="s">
        <v>43</v>
      </c>
      <c r="L1242" t="s">
        <v>43</v>
      </c>
      <c r="M1242" t="s">
        <v>43</v>
      </c>
      <c r="N1242" t="s">
        <v>43</v>
      </c>
      <c r="P1242" s="1"/>
      <c r="R1242" s="317"/>
      <c r="V1242" s="317"/>
    </row>
    <row r="1243" spans="1:22">
      <c r="A1243">
        <v>1242</v>
      </c>
      <c r="B1243" t="s">
        <v>9785</v>
      </c>
      <c r="C1243" t="s">
        <v>15578</v>
      </c>
      <c r="D1243" t="s">
        <v>93</v>
      </c>
      <c r="E1243" t="s">
        <v>7800</v>
      </c>
      <c r="F1243" s="1"/>
      <c r="G1243" t="s">
        <v>43</v>
      </c>
      <c r="I1243" t="s">
        <v>43</v>
      </c>
      <c r="L1243" t="s">
        <v>43</v>
      </c>
      <c r="M1243" t="s">
        <v>43</v>
      </c>
      <c r="N1243" t="s">
        <v>43</v>
      </c>
      <c r="P1243" s="1"/>
      <c r="R1243" s="317"/>
      <c r="V1243" s="317"/>
    </row>
    <row r="1244" spans="1:22">
      <c r="A1244">
        <v>1243</v>
      </c>
      <c r="B1244" t="s">
        <v>9535</v>
      </c>
      <c r="C1244" t="s">
        <v>9536</v>
      </c>
      <c r="D1244" t="s">
        <v>93</v>
      </c>
      <c r="E1244" t="s">
        <v>9296</v>
      </c>
      <c r="F1244" s="1"/>
      <c r="G1244" t="s">
        <v>43</v>
      </c>
      <c r="I1244" t="s">
        <v>43</v>
      </c>
      <c r="L1244" t="s">
        <v>43</v>
      </c>
      <c r="M1244" t="s">
        <v>43</v>
      </c>
      <c r="N1244" t="s">
        <v>43</v>
      </c>
      <c r="P1244" s="1"/>
      <c r="R1244" s="317"/>
      <c r="V1244" s="317"/>
    </row>
    <row r="1245" spans="1:22">
      <c r="A1245">
        <v>1244</v>
      </c>
      <c r="B1245" t="s">
        <v>9548</v>
      </c>
      <c r="C1245" t="s">
        <v>15579</v>
      </c>
      <c r="D1245" t="s">
        <v>93</v>
      </c>
      <c r="E1245" t="s">
        <v>9226</v>
      </c>
      <c r="F1245" s="1"/>
      <c r="G1245" t="s">
        <v>43</v>
      </c>
      <c r="I1245" t="s">
        <v>43</v>
      </c>
      <c r="L1245" t="s">
        <v>43</v>
      </c>
      <c r="M1245" t="s">
        <v>43</v>
      </c>
      <c r="N1245" t="s">
        <v>43</v>
      </c>
      <c r="P1245" s="1"/>
      <c r="R1245" s="317"/>
      <c r="V1245" s="317"/>
    </row>
    <row r="1246" spans="1:22">
      <c r="A1246">
        <v>1245</v>
      </c>
      <c r="B1246" t="s">
        <v>9537</v>
      </c>
      <c r="C1246" t="s">
        <v>9538</v>
      </c>
      <c r="D1246" t="s">
        <v>93</v>
      </c>
      <c r="E1246" t="s">
        <v>9539</v>
      </c>
      <c r="F1246" s="1"/>
      <c r="G1246" t="s">
        <v>43</v>
      </c>
      <c r="I1246" t="s">
        <v>43</v>
      </c>
      <c r="L1246" t="s">
        <v>43</v>
      </c>
      <c r="M1246" t="s">
        <v>43</v>
      </c>
      <c r="N1246" t="s">
        <v>43</v>
      </c>
      <c r="P1246" s="1"/>
      <c r="R1246" s="317"/>
      <c r="V1246" s="317"/>
    </row>
    <row r="1247" spans="1:22">
      <c r="A1247">
        <v>1246</v>
      </c>
      <c r="B1247" t="s">
        <v>9540</v>
      </c>
      <c r="C1247" t="s">
        <v>15580</v>
      </c>
      <c r="D1247" t="s">
        <v>93</v>
      </c>
      <c r="E1247" t="s">
        <v>15390</v>
      </c>
      <c r="F1247" s="1"/>
      <c r="G1247" t="s">
        <v>43</v>
      </c>
      <c r="I1247" t="s">
        <v>43</v>
      </c>
      <c r="L1247" t="s">
        <v>43</v>
      </c>
      <c r="M1247" t="s">
        <v>43</v>
      </c>
      <c r="N1247" t="s">
        <v>43</v>
      </c>
      <c r="P1247" s="1"/>
      <c r="R1247" s="317"/>
      <c r="V1247" s="317"/>
    </row>
    <row r="1248" spans="1:22">
      <c r="A1248">
        <v>1247</v>
      </c>
      <c r="B1248" t="s">
        <v>9542</v>
      </c>
      <c r="C1248" t="s">
        <v>15581</v>
      </c>
      <c r="D1248" t="s">
        <v>6574</v>
      </c>
      <c r="E1248" t="s">
        <v>7834</v>
      </c>
      <c r="F1248" s="1"/>
      <c r="G1248" t="s">
        <v>43</v>
      </c>
      <c r="I1248" t="s">
        <v>43</v>
      </c>
      <c r="L1248" t="s">
        <v>43</v>
      </c>
      <c r="M1248" t="s">
        <v>43</v>
      </c>
      <c r="N1248" t="s">
        <v>43</v>
      </c>
      <c r="P1248" s="1"/>
      <c r="R1248" s="317"/>
      <c r="V1248" s="317"/>
    </row>
    <row r="1249" spans="1:22">
      <c r="A1249">
        <v>1248</v>
      </c>
      <c r="B1249" t="s">
        <v>9552</v>
      </c>
      <c r="C1249" t="s">
        <v>9553</v>
      </c>
      <c r="D1249" t="s">
        <v>6574</v>
      </c>
      <c r="E1249" t="s">
        <v>7834</v>
      </c>
      <c r="F1249" s="1"/>
      <c r="G1249" t="s">
        <v>43</v>
      </c>
      <c r="I1249" t="s">
        <v>43</v>
      </c>
      <c r="L1249" t="s">
        <v>43</v>
      </c>
      <c r="M1249" t="s">
        <v>43</v>
      </c>
      <c r="N1249" t="s">
        <v>43</v>
      </c>
      <c r="P1249" s="1"/>
      <c r="R1249" s="317"/>
      <c r="V1249" s="317"/>
    </row>
    <row r="1250" spans="1:22">
      <c r="A1250">
        <v>1249</v>
      </c>
      <c r="B1250" t="s">
        <v>9360</v>
      </c>
      <c r="C1250" t="s">
        <v>15582</v>
      </c>
      <c r="D1250" t="s">
        <v>6574</v>
      </c>
      <c r="E1250" t="s">
        <v>9303</v>
      </c>
      <c r="F1250" s="1">
        <v>45951</v>
      </c>
      <c r="G1250">
        <v>10</v>
      </c>
      <c r="I1250" t="s">
        <v>16353</v>
      </c>
      <c r="J1250">
        <v>50038721</v>
      </c>
      <c r="L1250" t="s">
        <v>43</v>
      </c>
      <c r="N1250" t="s">
        <v>43</v>
      </c>
      <c r="P1250" s="1"/>
      <c r="R1250" s="317"/>
      <c r="V1250" s="317"/>
    </row>
    <row r="1251" spans="1:22">
      <c r="A1251">
        <v>1250</v>
      </c>
      <c r="B1251" t="s">
        <v>9562</v>
      </c>
      <c r="C1251" t="s">
        <v>9563</v>
      </c>
      <c r="D1251" t="s">
        <v>6574</v>
      </c>
      <c r="E1251" t="s">
        <v>9232</v>
      </c>
      <c r="F1251" s="1"/>
      <c r="G1251" t="s">
        <v>43</v>
      </c>
      <c r="I1251" t="s">
        <v>43</v>
      </c>
      <c r="L1251" t="s">
        <v>43</v>
      </c>
      <c r="M1251" t="s">
        <v>43</v>
      </c>
      <c r="N1251" t="s">
        <v>43</v>
      </c>
      <c r="P1251" s="1"/>
      <c r="R1251" s="317"/>
      <c r="V1251" s="317"/>
    </row>
    <row r="1252" spans="1:22">
      <c r="A1252">
        <v>1251</v>
      </c>
      <c r="B1252" t="s">
        <v>9560</v>
      </c>
      <c r="C1252" t="s">
        <v>9561</v>
      </c>
      <c r="D1252" t="s">
        <v>6574</v>
      </c>
      <c r="E1252" t="s">
        <v>9232</v>
      </c>
      <c r="F1252" s="1"/>
      <c r="G1252" t="s">
        <v>43</v>
      </c>
      <c r="I1252" t="s">
        <v>43</v>
      </c>
      <c r="L1252" t="s">
        <v>43</v>
      </c>
      <c r="M1252" t="s">
        <v>43</v>
      </c>
      <c r="N1252" t="s">
        <v>43</v>
      </c>
      <c r="P1252" s="1"/>
      <c r="R1252" s="317"/>
      <c r="V1252" s="317"/>
    </row>
    <row r="1253" spans="1:22">
      <c r="A1253">
        <v>1252</v>
      </c>
      <c r="B1253" t="s">
        <v>9558</v>
      </c>
      <c r="C1253" t="s">
        <v>15583</v>
      </c>
      <c r="D1253" t="s">
        <v>6574</v>
      </c>
      <c r="E1253" t="s">
        <v>9232</v>
      </c>
      <c r="F1253" s="1"/>
      <c r="G1253" t="s">
        <v>43</v>
      </c>
      <c r="I1253" t="s">
        <v>43</v>
      </c>
      <c r="L1253" t="s">
        <v>43</v>
      </c>
      <c r="M1253" t="s">
        <v>43</v>
      </c>
      <c r="N1253" t="s">
        <v>43</v>
      </c>
      <c r="P1253" s="1"/>
      <c r="R1253" s="317"/>
      <c r="V1253" s="317"/>
    </row>
    <row r="1254" spans="1:22">
      <c r="A1254">
        <v>1253</v>
      </c>
      <c r="B1254" t="s">
        <v>9556</v>
      </c>
      <c r="C1254" t="s">
        <v>15584</v>
      </c>
      <c r="D1254" t="s">
        <v>6574</v>
      </c>
      <c r="E1254" t="s">
        <v>9232</v>
      </c>
      <c r="F1254" s="1"/>
      <c r="G1254" t="s">
        <v>43</v>
      </c>
      <c r="I1254" t="s">
        <v>43</v>
      </c>
      <c r="L1254" t="s">
        <v>43</v>
      </c>
      <c r="M1254" t="s">
        <v>43</v>
      </c>
      <c r="N1254" t="s">
        <v>43</v>
      </c>
      <c r="P1254" s="1"/>
      <c r="R1254" s="317"/>
      <c r="V1254" s="317"/>
    </row>
    <row r="1255" spans="1:22">
      <c r="A1255">
        <v>1254</v>
      </c>
      <c r="B1255" t="s">
        <v>9564</v>
      </c>
      <c r="C1255" t="s">
        <v>15585</v>
      </c>
      <c r="D1255" t="s">
        <v>6574</v>
      </c>
      <c r="E1255" t="s">
        <v>9355</v>
      </c>
      <c r="F1255" s="1"/>
      <c r="G1255" t="s">
        <v>43</v>
      </c>
      <c r="I1255" t="s">
        <v>43</v>
      </c>
      <c r="L1255" t="s">
        <v>43</v>
      </c>
      <c r="M1255" t="s">
        <v>43</v>
      </c>
      <c r="N1255" t="s">
        <v>43</v>
      </c>
      <c r="P1255" s="1"/>
      <c r="R1255" s="317"/>
      <c r="V1255" s="317"/>
    </row>
    <row r="1256" spans="1:22">
      <c r="A1256">
        <v>1255</v>
      </c>
      <c r="B1256" t="s">
        <v>9546</v>
      </c>
      <c r="C1256" t="s">
        <v>15586</v>
      </c>
      <c r="D1256" t="s">
        <v>93</v>
      </c>
      <c r="E1256" t="s">
        <v>7769</v>
      </c>
      <c r="F1256" s="1"/>
      <c r="G1256" t="s">
        <v>43</v>
      </c>
      <c r="I1256" t="s">
        <v>43</v>
      </c>
      <c r="L1256" t="s">
        <v>43</v>
      </c>
      <c r="M1256" t="s">
        <v>43</v>
      </c>
      <c r="N1256" t="s">
        <v>43</v>
      </c>
      <c r="P1256" s="1"/>
      <c r="R1256" s="317"/>
      <c r="V1256" s="317"/>
    </row>
    <row r="1257" spans="1:22">
      <c r="A1257">
        <v>1256</v>
      </c>
      <c r="B1257" t="s">
        <v>9550</v>
      </c>
      <c r="C1257" t="s">
        <v>15587</v>
      </c>
      <c r="D1257" t="s">
        <v>93</v>
      </c>
      <c r="E1257" t="s">
        <v>9328</v>
      </c>
      <c r="F1257" s="1"/>
      <c r="G1257" t="s">
        <v>43</v>
      </c>
      <c r="I1257" t="s">
        <v>43</v>
      </c>
      <c r="L1257" t="s">
        <v>43</v>
      </c>
      <c r="M1257" t="s">
        <v>43</v>
      </c>
      <c r="N1257" t="s">
        <v>43</v>
      </c>
      <c r="P1257" s="1"/>
      <c r="R1257" s="317"/>
      <c r="V1257" s="317"/>
    </row>
    <row r="1258" spans="1:22">
      <c r="A1258">
        <v>1257</v>
      </c>
      <c r="B1258" t="s">
        <v>9554</v>
      </c>
      <c r="C1258" t="s">
        <v>15588</v>
      </c>
      <c r="D1258" t="s">
        <v>93</v>
      </c>
      <c r="E1258" t="s">
        <v>7668</v>
      </c>
      <c r="F1258" s="1"/>
      <c r="G1258" t="s">
        <v>43</v>
      </c>
      <c r="I1258" t="s">
        <v>43</v>
      </c>
      <c r="L1258" t="s">
        <v>43</v>
      </c>
      <c r="M1258" t="s">
        <v>43</v>
      </c>
      <c r="N1258" t="s">
        <v>43</v>
      </c>
      <c r="P1258" s="1"/>
      <c r="R1258" s="317"/>
      <c r="V1258" s="317"/>
    </row>
    <row r="1259" spans="1:22">
      <c r="A1259">
        <v>1258</v>
      </c>
      <c r="B1259" t="s">
        <v>9576</v>
      </c>
      <c r="C1259" t="s">
        <v>15589</v>
      </c>
      <c r="D1259" t="s">
        <v>93</v>
      </c>
      <c r="E1259" t="s">
        <v>9578</v>
      </c>
      <c r="F1259" s="1"/>
      <c r="G1259" t="s">
        <v>43</v>
      </c>
      <c r="I1259" t="s">
        <v>43</v>
      </c>
      <c r="L1259" t="s">
        <v>43</v>
      </c>
      <c r="M1259" t="s">
        <v>43</v>
      </c>
      <c r="N1259" t="s">
        <v>43</v>
      </c>
      <c r="P1259" s="1"/>
      <c r="R1259" s="317"/>
      <c r="V1259" s="317"/>
    </row>
    <row r="1260" spans="1:22">
      <c r="A1260">
        <v>1259</v>
      </c>
      <c r="B1260" t="s">
        <v>9568</v>
      </c>
      <c r="C1260" t="s">
        <v>9569</v>
      </c>
      <c r="D1260" t="s">
        <v>93</v>
      </c>
      <c r="E1260" t="s">
        <v>8908</v>
      </c>
      <c r="F1260" s="1"/>
      <c r="G1260" t="s">
        <v>43</v>
      </c>
      <c r="I1260" t="s">
        <v>43</v>
      </c>
      <c r="L1260" t="s">
        <v>43</v>
      </c>
      <c r="M1260" t="s">
        <v>43</v>
      </c>
      <c r="N1260" t="s">
        <v>43</v>
      </c>
      <c r="P1260" s="1"/>
      <c r="R1260" s="317"/>
      <c r="V1260" s="317"/>
    </row>
    <row r="1261" spans="1:22">
      <c r="A1261">
        <v>1260</v>
      </c>
      <c r="B1261" t="s">
        <v>9570</v>
      </c>
      <c r="C1261" t="s">
        <v>9571</v>
      </c>
      <c r="D1261" t="s">
        <v>93</v>
      </c>
      <c r="E1261" t="s">
        <v>8471</v>
      </c>
      <c r="F1261" s="1"/>
      <c r="G1261" t="s">
        <v>43</v>
      </c>
      <c r="I1261" t="s">
        <v>43</v>
      </c>
      <c r="L1261" t="s">
        <v>43</v>
      </c>
      <c r="M1261" t="s">
        <v>43</v>
      </c>
      <c r="N1261" t="s">
        <v>43</v>
      </c>
      <c r="P1261" s="1"/>
      <c r="R1261" s="317"/>
      <c r="V1261" s="317"/>
    </row>
    <row r="1262" spans="1:22">
      <c r="A1262">
        <v>1261</v>
      </c>
      <c r="B1262" t="s">
        <v>9566</v>
      </c>
      <c r="C1262" t="s">
        <v>9567</v>
      </c>
      <c r="D1262" t="s">
        <v>93</v>
      </c>
      <c r="E1262" t="s">
        <v>7883</v>
      </c>
      <c r="F1262" s="1"/>
      <c r="G1262" t="s">
        <v>43</v>
      </c>
      <c r="I1262" t="s">
        <v>43</v>
      </c>
      <c r="L1262" t="s">
        <v>43</v>
      </c>
      <c r="M1262" t="s">
        <v>43</v>
      </c>
      <c r="N1262" t="s">
        <v>43</v>
      </c>
      <c r="P1262" s="1"/>
      <c r="R1262" s="317"/>
      <c r="V1262" s="317"/>
    </row>
    <row r="1263" spans="1:22">
      <c r="A1263">
        <v>1262</v>
      </c>
      <c r="B1263" t="s">
        <v>9572</v>
      </c>
      <c r="C1263" t="s">
        <v>9573</v>
      </c>
      <c r="D1263" t="s">
        <v>93</v>
      </c>
      <c r="E1263" t="s">
        <v>7769</v>
      </c>
      <c r="F1263" s="1"/>
      <c r="G1263" t="s">
        <v>43</v>
      </c>
      <c r="I1263" t="s">
        <v>43</v>
      </c>
      <c r="L1263" t="s">
        <v>43</v>
      </c>
      <c r="M1263" t="s">
        <v>43</v>
      </c>
      <c r="N1263" t="s">
        <v>43</v>
      </c>
      <c r="P1263" s="1"/>
      <c r="R1263" s="317"/>
      <c r="V1263" s="317"/>
    </row>
    <row r="1264" spans="1:22">
      <c r="A1264">
        <v>1263</v>
      </c>
      <c r="B1264" t="s">
        <v>9574</v>
      </c>
      <c r="C1264" t="s">
        <v>15590</v>
      </c>
      <c r="D1264" t="s">
        <v>93</v>
      </c>
      <c r="E1264" t="s">
        <v>7769</v>
      </c>
      <c r="F1264" s="1"/>
      <c r="G1264" t="s">
        <v>43</v>
      </c>
      <c r="I1264" t="s">
        <v>43</v>
      </c>
      <c r="L1264" t="s">
        <v>43</v>
      </c>
      <c r="M1264" t="s">
        <v>43</v>
      </c>
      <c r="N1264" t="s">
        <v>43</v>
      </c>
      <c r="P1264" s="1"/>
      <c r="R1264" s="317"/>
      <c r="V1264" s="317"/>
    </row>
    <row r="1265" spans="1:22">
      <c r="A1265">
        <v>1264</v>
      </c>
      <c r="B1265" t="s">
        <v>9580</v>
      </c>
      <c r="C1265" t="s">
        <v>15496</v>
      </c>
      <c r="D1265" t="s">
        <v>93</v>
      </c>
      <c r="E1265" t="s">
        <v>7769</v>
      </c>
      <c r="F1265" s="1"/>
      <c r="G1265" t="s">
        <v>43</v>
      </c>
      <c r="I1265" t="s">
        <v>43</v>
      </c>
      <c r="L1265" t="s">
        <v>43</v>
      </c>
      <c r="M1265" t="s">
        <v>43</v>
      </c>
      <c r="N1265" t="s">
        <v>43</v>
      </c>
      <c r="P1265" s="1"/>
      <c r="R1265" s="317"/>
      <c r="V1265" s="317"/>
    </row>
    <row r="1266" spans="1:22">
      <c r="A1266">
        <v>1265</v>
      </c>
      <c r="B1266" t="s">
        <v>15591</v>
      </c>
      <c r="C1266" t="s">
        <v>8470</v>
      </c>
      <c r="D1266" t="s">
        <v>93</v>
      </c>
      <c r="E1266" t="s">
        <v>8471</v>
      </c>
      <c r="F1266" s="1">
        <v>45971</v>
      </c>
      <c r="G1266">
        <v>11</v>
      </c>
      <c r="I1266" t="s">
        <v>16353</v>
      </c>
      <c r="J1266">
        <v>50042438</v>
      </c>
      <c r="K1266" t="s">
        <v>6518</v>
      </c>
      <c r="L1266">
        <v>2</v>
      </c>
      <c r="M1266">
        <v>12</v>
      </c>
      <c r="N1266">
        <v>2</v>
      </c>
      <c r="P1266" s="1">
        <v>46081</v>
      </c>
      <c r="Q1266">
        <v>2</v>
      </c>
      <c r="R1266" s="317">
        <v>206570</v>
      </c>
      <c r="S1266">
        <v>26.2</v>
      </c>
      <c r="T1266">
        <v>2</v>
      </c>
      <c r="U1266">
        <v>21</v>
      </c>
      <c r="V1266" s="317">
        <v>290387</v>
      </c>
    </row>
    <row r="1267" spans="1:22">
      <c r="A1267">
        <v>1266</v>
      </c>
      <c r="B1267" t="s">
        <v>15592</v>
      </c>
      <c r="C1267" t="s">
        <v>15593</v>
      </c>
      <c r="D1267" t="s">
        <v>93</v>
      </c>
      <c r="E1267" t="s">
        <v>7677</v>
      </c>
      <c r="F1267" s="1">
        <v>45971</v>
      </c>
      <c r="G1267">
        <v>11</v>
      </c>
      <c r="I1267" t="s">
        <v>16353</v>
      </c>
      <c r="J1267">
        <v>50042441</v>
      </c>
      <c r="K1267" t="s">
        <v>267</v>
      </c>
      <c r="L1267" t="s">
        <v>43</v>
      </c>
      <c r="M1267">
        <v>12</v>
      </c>
      <c r="N1267" t="s">
        <v>43</v>
      </c>
      <c r="P1267" s="1"/>
      <c r="R1267" s="317"/>
      <c r="V1267" s="317"/>
    </row>
    <row r="1268" spans="1:22">
      <c r="A1268">
        <v>1267</v>
      </c>
      <c r="B1268" t="s">
        <v>15594</v>
      </c>
      <c r="C1268" t="s">
        <v>15595</v>
      </c>
      <c r="D1268" t="s">
        <v>93</v>
      </c>
      <c r="E1268" t="s">
        <v>7677</v>
      </c>
      <c r="F1268" s="1">
        <v>45971</v>
      </c>
      <c r="G1268">
        <v>11</v>
      </c>
      <c r="I1268" t="s">
        <v>16353</v>
      </c>
      <c r="J1268">
        <v>50042444</v>
      </c>
      <c r="K1268" t="s">
        <v>267</v>
      </c>
      <c r="L1268" t="s">
        <v>43</v>
      </c>
      <c r="M1268">
        <v>12</v>
      </c>
      <c r="N1268" t="s">
        <v>43</v>
      </c>
      <c r="P1268" s="1"/>
      <c r="R1268" s="317"/>
      <c r="V1268" s="317"/>
    </row>
    <row r="1269" spans="1:22">
      <c r="A1269">
        <v>1268</v>
      </c>
      <c r="B1269" t="s">
        <v>15596</v>
      </c>
      <c r="C1269" t="s">
        <v>15597</v>
      </c>
      <c r="D1269" t="s">
        <v>93</v>
      </c>
      <c r="E1269" t="s">
        <v>6259</v>
      </c>
      <c r="F1269" s="1">
        <v>45971</v>
      </c>
      <c r="G1269">
        <v>11</v>
      </c>
      <c r="I1269" t="s">
        <v>16353</v>
      </c>
      <c r="J1269">
        <v>50042445</v>
      </c>
      <c r="K1269" t="s">
        <v>267</v>
      </c>
      <c r="L1269" t="s">
        <v>43</v>
      </c>
      <c r="M1269">
        <v>12</v>
      </c>
      <c r="N1269" t="s">
        <v>43</v>
      </c>
      <c r="P1269" s="1"/>
      <c r="R1269" s="317"/>
      <c r="V1269" s="317"/>
    </row>
    <row r="1270" spans="1:22">
      <c r="A1270">
        <v>1269</v>
      </c>
      <c r="B1270" t="s">
        <v>15598</v>
      </c>
      <c r="C1270" t="s">
        <v>15599</v>
      </c>
      <c r="D1270" t="s">
        <v>93</v>
      </c>
      <c r="E1270" t="s">
        <v>7690</v>
      </c>
      <c r="F1270" s="1">
        <v>45971</v>
      </c>
      <c r="G1270">
        <v>11</v>
      </c>
      <c r="I1270" t="s">
        <v>16353</v>
      </c>
      <c r="J1270">
        <v>50042448</v>
      </c>
      <c r="K1270" t="s">
        <v>6518</v>
      </c>
      <c r="L1270" t="s">
        <v>43</v>
      </c>
      <c r="M1270">
        <v>12</v>
      </c>
      <c r="N1270" t="s">
        <v>43</v>
      </c>
      <c r="P1270" s="1"/>
      <c r="R1270" s="317"/>
      <c r="V1270" s="317"/>
    </row>
    <row r="1271" spans="1:22">
      <c r="A1271">
        <v>1270</v>
      </c>
      <c r="B1271" t="s">
        <v>15600</v>
      </c>
      <c r="C1271" t="s">
        <v>15601</v>
      </c>
      <c r="D1271" t="s">
        <v>93</v>
      </c>
      <c r="E1271" t="s">
        <v>7862</v>
      </c>
      <c r="F1271" s="1">
        <v>45971</v>
      </c>
      <c r="G1271">
        <v>11</v>
      </c>
      <c r="I1271" t="s">
        <v>16353</v>
      </c>
      <c r="J1271">
        <v>50042454</v>
      </c>
      <c r="K1271" t="s">
        <v>6518</v>
      </c>
      <c r="L1271">
        <v>2</v>
      </c>
      <c r="M1271">
        <v>12</v>
      </c>
      <c r="N1271">
        <v>2</v>
      </c>
      <c r="P1271" s="1">
        <v>46081</v>
      </c>
      <c r="Q1271">
        <v>2</v>
      </c>
      <c r="R1271" s="317">
        <v>34190</v>
      </c>
      <c r="S1271">
        <v>26.2</v>
      </c>
      <c r="T1271">
        <v>2</v>
      </c>
      <c r="U1271">
        <v>21</v>
      </c>
      <c r="V1271" s="317">
        <v>48037</v>
      </c>
    </row>
    <row r="1272" spans="1:22">
      <c r="A1272">
        <v>1271</v>
      </c>
      <c r="B1272" t="s">
        <v>15602</v>
      </c>
      <c r="C1272" t="s">
        <v>15603</v>
      </c>
      <c r="D1272" t="s">
        <v>93</v>
      </c>
      <c r="E1272" t="s">
        <v>7668</v>
      </c>
      <c r="F1272" s="1">
        <v>45971</v>
      </c>
      <c r="G1272">
        <v>11</v>
      </c>
      <c r="I1272" t="s">
        <v>16353</v>
      </c>
      <c r="J1272">
        <v>50042472</v>
      </c>
      <c r="K1272" t="s">
        <v>6518</v>
      </c>
      <c r="L1272" t="s">
        <v>43</v>
      </c>
      <c r="M1272">
        <v>12</v>
      </c>
      <c r="N1272" t="s">
        <v>43</v>
      </c>
      <c r="P1272" s="1"/>
      <c r="R1272" s="317"/>
      <c r="V1272" s="317"/>
    </row>
    <row r="1273" spans="1:22">
      <c r="A1273">
        <v>1272</v>
      </c>
      <c r="B1273" t="s">
        <v>15604</v>
      </c>
      <c r="C1273" t="s">
        <v>15605</v>
      </c>
      <c r="D1273" t="s">
        <v>93</v>
      </c>
      <c r="E1273" t="s">
        <v>7769</v>
      </c>
      <c r="F1273" s="1">
        <v>45971</v>
      </c>
      <c r="G1273">
        <v>11</v>
      </c>
      <c r="I1273" t="s">
        <v>16353</v>
      </c>
      <c r="J1273">
        <v>50042473</v>
      </c>
      <c r="K1273" t="s">
        <v>267</v>
      </c>
      <c r="L1273" t="s">
        <v>43</v>
      </c>
      <c r="M1273">
        <v>12</v>
      </c>
      <c r="N1273" t="s">
        <v>43</v>
      </c>
      <c r="P1273" s="1"/>
      <c r="R1273" s="317"/>
      <c r="V1273" s="317"/>
    </row>
    <row r="1274" spans="1:22">
      <c r="A1274">
        <v>1273</v>
      </c>
      <c r="B1274" t="s">
        <v>15606</v>
      </c>
      <c r="C1274" t="s">
        <v>15607</v>
      </c>
      <c r="D1274" t="s">
        <v>93</v>
      </c>
      <c r="E1274" t="s">
        <v>6259</v>
      </c>
      <c r="F1274" s="1">
        <v>45971</v>
      </c>
      <c r="G1274">
        <v>11</v>
      </c>
      <c r="I1274" t="s">
        <v>16353</v>
      </c>
      <c r="J1274">
        <v>50042476</v>
      </c>
      <c r="K1274" t="s">
        <v>6518</v>
      </c>
      <c r="L1274" t="s">
        <v>43</v>
      </c>
      <c r="M1274">
        <v>12</v>
      </c>
      <c r="N1274" t="s">
        <v>43</v>
      </c>
      <c r="P1274" s="1"/>
      <c r="R1274" s="317"/>
      <c r="V1274" s="317"/>
    </row>
    <row r="1275" spans="1:22">
      <c r="A1275">
        <v>1274</v>
      </c>
      <c r="B1275" t="s">
        <v>15608</v>
      </c>
      <c r="C1275" t="s">
        <v>15609</v>
      </c>
      <c r="D1275" t="s">
        <v>93</v>
      </c>
      <c r="E1275" t="s">
        <v>7690</v>
      </c>
      <c r="F1275" s="1">
        <v>45971</v>
      </c>
      <c r="G1275">
        <v>11</v>
      </c>
      <c r="I1275" t="s">
        <v>16353</v>
      </c>
      <c r="J1275">
        <v>50042478</v>
      </c>
      <c r="K1275" t="s">
        <v>267</v>
      </c>
      <c r="L1275" t="s">
        <v>43</v>
      </c>
      <c r="M1275">
        <v>12</v>
      </c>
      <c r="N1275" t="s">
        <v>43</v>
      </c>
      <c r="P1275" s="1"/>
      <c r="R1275" s="317"/>
      <c r="V1275" s="317"/>
    </row>
    <row r="1276" spans="1:22">
      <c r="A1276">
        <v>1275</v>
      </c>
      <c r="B1276" t="s">
        <v>15610</v>
      </c>
      <c r="C1276" t="s">
        <v>15611</v>
      </c>
      <c r="D1276" t="s">
        <v>93</v>
      </c>
      <c r="E1276" t="s">
        <v>8059</v>
      </c>
      <c r="F1276" s="1">
        <v>45971</v>
      </c>
      <c r="G1276">
        <v>11</v>
      </c>
      <c r="I1276" t="s">
        <v>16353</v>
      </c>
      <c r="J1276">
        <v>50042480</v>
      </c>
      <c r="K1276" t="s">
        <v>6518</v>
      </c>
      <c r="L1276" t="s">
        <v>43</v>
      </c>
      <c r="M1276">
        <v>12</v>
      </c>
      <c r="N1276" t="s">
        <v>43</v>
      </c>
      <c r="P1276" s="1"/>
      <c r="R1276" s="317"/>
      <c r="V1276" s="317"/>
    </row>
    <row r="1277" spans="1:22">
      <c r="A1277">
        <v>1276</v>
      </c>
      <c r="B1277" t="s">
        <v>15612</v>
      </c>
      <c r="C1277" t="s">
        <v>15613</v>
      </c>
      <c r="D1277" t="s">
        <v>93</v>
      </c>
      <c r="E1277" t="s">
        <v>15614</v>
      </c>
      <c r="F1277" s="1">
        <v>45971</v>
      </c>
      <c r="G1277">
        <v>11</v>
      </c>
      <c r="I1277" t="s">
        <v>16353</v>
      </c>
      <c r="J1277">
        <v>50042489</v>
      </c>
      <c r="K1277" t="s">
        <v>6518</v>
      </c>
      <c r="L1277">
        <v>2</v>
      </c>
      <c r="M1277">
        <v>12</v>
      </c>
      <c r="N1277">
        <v>2</v>
      </c>
      <c r="P1277" s="1">
        <v>46081</v>
      </c>
      <c r="Q1277">
        <v>2</v>
      </c>
      <c r="R1277" s="317">
        <v>176250</v>
      </c>
      <c r="S1277">
        <v>26.2</v>
      </c>
      <c r="T1277">
        <v>2</v>
      </c>
      <c r="U1277">
        <v>21</v>
      </c>
      <c r="V1277" s="317">
        <v>202421</v>
      </c>
    </row>
    <row r="1278" spans="1:22">
      <c r="A1278">
        <v>1277</v>
      </c>
      <c r="B1278" t="s">
        <v>15615</v>
      </c>
      <c r="C1278" t="s">
        <v>15616</v>
      </c>
      <c r="D1278" t="s">
        <v>93</v>
      </c>
      <c r="E1278" t="s">
        <v>7690</v>
      </c>
      <c r="F1278" s="1">
        <v>45971</v>
      </c>
      <c r="G1278">
        <v>11</v>
      </c>
      <c r="I1278" t="s">
        <v>16353</v>
      </c>
      <c r="J1278">
        <v>50042495</v>
      </c>
      <c r="K1278" t="s">
        <v>6518</v>
      </c>
      <c r="L1278">
        <v>2</v>
      </c>
      <c r="M1278">
        <v>12</v>
      </c>
      <c r="N1278">
        <v>2</v>
      </c>
      <c r="P1278" s="1">
        <v>46081</v>
      </c>
      <c r="Q1278">
        <v>2</v>
      </c>
      <c r="R1278" s="317">
        <v>30110</v>
      </c>
      <c r="S1278">
        <v>26.2</v>
      </c>
      <c r="T1278">
        <v>2</v>
      </c>
      <c r="U1278">
        <v>21</v>
      </c>
      <c r="V1278" s="317">
        <v>77560</v>
      </c>
    </row>
    <row r="1279" spans="1:22">
      <c r="A1279">
        <v>1278</v>
      </c>
      <c r="B1279" t="s">
        <v>15617</v>
      </c>
      <c r="C1279" t="s">
        <v>15618</v>
      </c>
      <c r="D1279" t="s">
        <v>93</v>
      </c>
      <c r="E1279" t="s">
        <v>7690</v>
      </c>
      <c r="F1279" s="1">
        <v>45971</v>
      </c>
      <c r="G1279">
        <v>11</v>
      </c>
      <c r="I1279" t="s">
        <v>16353</v>
      </c>
      <c r="J1279">
        <v>50042501</v>
      </c>
      <c r="K1279" t="s">
        <v>6518</v>
      </c>
      <c r="L1279" t="s">
        <v>43</v>
      </c>
      <c r="M1279">
        <v>12</v>
      </c>
      <c r="N1279" t="s">
        <v>43</v>
      </c>
      <c r="P1279" s="1"/>
      <c r="R1279" s="317"/>
      <c r="V1279" s="317"/>
    </row>
    <row r="1280" spans="1:22">
      <c r="A1280">
        <v>1279</v>
      </c>
      <c r="B1280" t="s">
        <v>15619</v>
      </c>
      <c r="C1280" t="s">
        <v>15620</v>
      </c>
      <c r="D1280" t="s">
        <v>93</v>
      </c>
      <c r="E1280" t="s">
        <v>7690</v>
      </c>
      <c r="F1280" s="1">
        <v>45971</v>
      </c>
      <c r="G1280">
        <v>11</v>
      </c>
      <c r="I1280" t="s">
        <v>16353</v>
      </c>
      <c r="J1280">
        <v>50042502</v>
      </c>
      <c r="K1280" t="s">
        <v>267</v>
      </c>
      <c r="L1280" t="s">
        <v>43</v>
      </c>
      <c r="M1280">
        <v>12</v>
      </c>
      <c r="N1280" t="s">
        <v>43</v>
      </c>
      <c r="P1280" s="1"/>
      <c r="R1280" s="317"/>
      <c r="V1280" s="317"/>
    </row>
    <row r="1281" spans="1:22">
      <c r="A1281">
        <v>1280</v>
      </c>
      <c r="B1281" t="s">
        <v>15621</v>
      </c>
      <c r="C1281" t="s">
        <v>15622</v>
      </c>
      <c r="D1281" t="s">
        <v>93</v>
      </c>
      <c r="E1281" t="s">
        <v>7668</v>
      </c>
      <c r="F1281" s="1">
        <v>45971</v>
      </c>
      <c r="G1281">
        <v>11</v>
      </c>
      <c r="I1281" t="s">
        <v>16353</v>
      </c>
      <c r="J1281">
        <v>50042503</v>
      </c>
      <c r="K1281" t="s">
        <v>6518</v>
      </c>
      <c r="L1281">
        <v>2</v>
      </c>
      <c r="M1281">
        <v>12</v>
      </c>
      <c r="N1281">
        <v>2</v>
      </c>
      <c r="P1281" s="1">
        <v>46081</v>
      </c>
      <c r="Q1281">
        <v>2</v>
      </c>
      <c r="R1281" s="317">
        <v>57310</v>
      </c>
      <c r="S1281">
        <v>26.2</v>
      </c>
      <c r="T1281">
        <v>2</v>
      </c>
      <c r="U1281">
        <v>21</v>
      </c>
      <c r="V1281" s="317">
        <v>125005</v>
      </c>
    </row>
    <row r="1282" spans="1:22">
      <c r="A1282">
        <v>1281</v>
      </c>
      <c r="B1282" t="s">
        <v>15623</v>
      </c>
      <c r="C1282" t="s">
        <v>15624</v>
      </c>
      <c r="D1282" t="s">
        <v>93</v>
      </c>
      <c r="E1282" t="s">
        <v>7690</v>
      </c>
      <c r="F1282" s="1">
        <v>45971</v>
      </c>
      <c r="G1282">
        <v>11</v>
      </c>
      <c r="I1282" t="s">
        <v>16353</v>
      </c>
      <c r="J1282">
        <v>50042511</v>
      </c>
      <c r="K1282" t="s">
        <v>6518</v>
      </c>
      <c r="L1282">
        <v>2</v>
      </c>
      <c r="M1282">
        <v>12</v>
      </c>
      <c r="N1282">
        <v>2</v>
      </c>
      <c r="P1282" s="1">
        <v>46081</v>
      </c>
      <c r="Q1282">
        <v>2</v>
      </c>
      <c r="R1282" s="317">
        <v>50170</v>
      </c>
      <c r="S1282">
        <v>26.2</v>
      </c>
      <c r="T1282">
        <v>2</v>
      </c>
      <c r="U1282">
        <v>21</v>
      </c>
      <c r="V1282" s="317">
        <v>129420</v>
      </c>
    </row>
    <row r="1283" spans="1:22">
      <c r="A1283">
        <v>1282</v>
      </c>
      <c r="B1283" t="s">
        <v>15625</v>
      </c>
      <c r="C1283" t="s">
        <v>15626</v>
      </c>
      <c r="D1283" t="s">
        <v>93</v>
      </c>
      <c r="E1283" t="s">
        <v>6259</v>
      </c>
      <c r="F1283" s="1">
        <v>45971</v>
      </c>
      <c r="G1283">
        <v>11</v>
      </c>
      <c r="I1283" t="s">
        <v>16353</v>
      </c>
      <c r="J1283">
        <v>50042516</v>
      </c>
      <c r="K1283" t="s">
        <v>6518</v>
      </c>
      <c r="L1283">
        <v>2</v>
      </c>
      <c r="M1283">
        <v>12</v>
      </c>
      <c r="N1283">
        <v>2</v>
      </c>
      <c r="P1283" s="1">
        <v>46081</v>
      </c>
      <c r="Q1283">
        <v>2</v>
      </c>
      <c r="R1283" s="317">
        <v>364710</v>
      </c>
      <c r="S1283">
        <v>26.2</v>
      </c>
      <c r="T1283">
        <v>2</v>
      </c>
      <c r="U1283">
        <v>21</v>
      </c>
      <c r="V1283" s="317">
        <v>795831</v>
      </c>
    </row>
    <row r="1284" spans="1:22">
      <c r="A1284">
        <v>1283</v>
      </c>
      <c r="B1284" t="s">
        <v>15627</v>
      </c>
      <c r="C1284" t="s">
        <v>15607</v>
      </c>
      <c r="D1284" t="s">
        <v>93</v>
      </c>
      <c r="E1284" t="s">
        <v>6259</v>
      </c>
      <c r="F1284" s="1">
        <v>45971</v>
      </c>
      <c r="G1284">
        <v>11</v>
      </c>
      <c r="I1284" t="s">
        <v>16353</v>
      </c>
      <c r="J1284">
        <v>50042528</v>
      </c>
      <c r="K1284" t="s">
        <v>267</v>
      </c>
      <c r="L1284">
        <v>2</v>
      </c>
      <c r="M1284">
        <v>12</v>
      </c>
      <c r="N1284">
        <v>2</v>
      </c>
      <c r="P1284" s="1">
        <v>46081</v>
      </c>
      <c r="Q1284">
        <v>2</v>
      </c>
      <c r="R1284" s="317">
        <v>56290</v>
      </c>
      <c r="V1284" s="317"/>
    </row>
    <row r="1285" spans="1:22">
      <c r="A1285">
        <v>1284</v>
      </c>
      <c r="B1285" t="s">
        <v>15628</v>
      </c>
      <c r="C1285" t="s">
        <v>15629</v>
      </c>
      <c r="D1285" t="s">
        <v>93</v>
      </c>
      <c r="E1285" t="s">
        <v>7690</v>
      </c>
      <c r="F1285" s="1">
        <v>45971</v>
      </c>
      <c r="G1285">
        <v>11</v>
      </c>
      <c r="I1285" t="s">
        <v>16353</v>
      </c>
      <c r="J1285">
        <v>50042530</v>
      </c>
      <c r="K1285" t="s">
        <v>6518</v>
      </c>
      <c r="L1285">
        <v>2</v>
      </c>
      <c r="M1285">
        <v>12</v>
      </c>
      <c r="N1285">
        <v>2</v>
      </c>
      <c r="P1285" s="1">
        <v>46081</v>
      </c>
      <c r="Q1285">
        <v>2</v>
      </c>
      <c r="R1285" s="317">
        <v>42710</v>
      </c>
      <c r="S1285">
        <v>26.2</v>
      </c>
      <c r="T1285">
        <v>2</v>
      </c>
      <c r="U1285">
        <v>21</v>
      </c>
      <c r="V1285" s="317">
        <v>110040</v>
      </c>
    </row>
    <row r="1286" spans="1:22">
      <c r="A1286">
        <v>1285</v>
      </c>
      <c r="B1286" t="s">
        <v>8308</v>
      </c>
      <c r="C1286" t="s">
        <v>8309</v>
      </c>
      <c r="D1286" t="s">
        <v>93</v>
      </c>
      <c r="E1286" t="s">
        <v>7690</v>
      </c>
      <c r="F1286" s="1">
        <v>45971</v>
      </c>
      <c r="G1286">
        <v>11</v>
      </c>
      <c r="I1286" t="s">
        <v>16353</v>
      </c>
      <c r="J1286">
        <v>50042531</v>
      </c>
      <c r="K1286" t="s">
        <v>267</v>
      </c>
      <c r="L1286" t="s">
        <v>43</v>
      </c>
      <c r="M1286">
        <v>12</v>
      </c>
      <c r="N1286" t="s">
        <v>43</v>
      </c>
      <c r="P1286" s="1"/>
      <c r="R1286" s="317"/>
      <c r="V1286" s="317"/>
    </row>
    <row r="1287" spans="1:22">
      <c r="A1287">
        <v>1286</v>
      </c>
      <c r="B1287" t="s">
        <v>15630</v>
      </c>
      <c r="C1287" t="s">
        <v>15631</v>
      </c>
      <c r="D1287" t="s">
        <v>93</v>
      </c>
      <c r="E1287" t="s">
        <v>7769</v>
      </c>
      <c r="F1287" s="1">
        <v>45971</v>
      </c>
      <c r="G1287">
        <v>11</v>
      </c>
      <c r="I1287" t="s">
        <v>16353</v>
      </c>
      <c r="J1287">
        <v>50042532</v>
      </c>
      <c r="K1287" t="s">
        <v>267</v>
      </c>
      <c r="L1287">
        <v>2</v>
      </c>
      <c r="M1287">
        <v>12</v>
      </c>
      <c r="N1287">
        <v>2</v>
      </c>
      <c r="P1287" s="1">
        <v>46081</v>
      </c>
      <c r="Q1287">
        <v>2</v>
      </c>
      <c r="R1287" s="317">
        <v>27730</v>
      </c>
      <c r="V1287" s="317"/>
    </row>
    <row r="1288" spans="1:22">
      <c r="A1288">
        <v>1287</v>
      </c>
      <c r="B1288" t="s">
        <v>15632</v>
      </c>
      <c r="C1288" t="s">
        <v>15633</v>
      </c>
      <c r="D1288" t="s">
        <v>93</v>
      </c>
      <c r="E1288" t="s">
        <v>7668</v>
      </c>
      <c r="F1288" s="1">
        <v>45971</v>
      </c>
      <c r="G1288">
        <v>11</v>
      </c>
      <c r="I1288" t="s">
        <v>16353</v>
      </c>
      <c r="J1288">
        <v>50042534</v>
      </c>
      <c r="K1288" t="s">
        <v>6518</v>
      </c>
      <c r="L1288">
        <v>2</v>
      </c>
      <c r="M1288">
        <v>12</v>
      </c>
      <c r="N1288">
        <v>2</v>
      </c>
      <c r="P1288" s="1">
        <v>46081</v>
      </c>
      <c r="Q1288">
        <v>2</v>
      </c>
      <c r="R1288" s="317">
        <v>68910</v>
      </c>
      <c r="S1288">
        <v>26.2</v>
      </c>
      <c r="T1288">
        <v>2</v>
      </c>
      <c r="U1288">
        <v>21</v>
      </c>
      <c r="V1288" s="317">
        <v>150334</v>
      </c>
    </row>
    <row r="1289" spans="1:22">
      <c r="A1289">
        <v>1288</v>
      </c>
      <c r="B1289" t="s">
        <v>15634</v>
      </c>
      <c r="C1289" t="s">
        <v>15635</v>
      </c>
      <c r="D1289" t="s">
        <v>93</v>
      </c>
      <c r="E1289" t="s">
        <v>7883</v>
      </c>
      <c r="F1289" s="1">
        <v>45971</v>
      </c>
      <c r="G1289">
        <v>11</v>
      </c>
      <c r="I1289" t="s">
        <v>16353</v>
      </c>
      <c r="J1289">
        <v>50042812</v>
      </c>
      <c r="K1289" t="s">
        <v>267</v>
      </c>
      <c r="L1289" t="s">
        <v>43</v>
      </c>
      <c r="M1289">
        <v>12</v>
      </c>
      <c r="N1289" t="s">
        <v>43</v>
      </c>
      <c r="P1289" s="1"/>
      <c r="R1289" s="317"/>
      <c r="V1289" s="317"/>
    </row>
    <row r="1290" spans="1:22">
      <c r="A1290">
        <v>1289</v>
      </c>
      <c r="B1290" t="s">
        <v>15636</v>
      </c>
      <c r="C1290" t="s">
        <v>15637</v>
      </c>
      <c r="D1290" t="s">
        <v>93</v>
      </c>
      <c r="E1290" t="s">
        <v>93</v>
      </c>
      <c r="F1290" s="1">
        <v>45971</v>
      </c>
      <c r="G1290">
        <v>11</v>
      </c>
      <c r="I1290" t="s">
        <v>16353</v>
      </c>
      <c r="J1290">
        <v>50042815</v>
      </c>
      <c r="K1290" t="s">
        <v>267</v>
      </c>
      <c r="L1290" t="s">
        <v>43</v>
      </c>
      <c r="M1290">
        <v>12</v>
      </c>
      <c r="N1290" t="s">
        <v>43</v>
      </c>
      <c r="P1290" s="1"/>
      <c r="R1290" s="317"/>
      <c r="V1290" s="317"/>
    </row>
    <row r="1291" spans="1:22">
      <c r="A1291">
        <v>1290</v>
      </c>
      <c r="B1291" t="s">
        <v>15638</v>
      </c>
      <c r="C1291" t="s">
        <v>15639</v>
      </c>
      <c r="D1291" t="s">
        <v>93</v>
      </c>
      <c r="E1291" t="s">
        <v>7698</v>
      </c>
      <c r="F1291" s="1">
        <v>45972</v>
      </c>
      <c r="G1291">
        <v>11</v>
      </c>
      <c r="I1291" t="s">
        <v>16353</v>
      </c>
      <c r="J1291">
        <v>50042818</v>
      </c>
      <c r="K1291" t="s">
        <v>267</v>
      </c>
      <c r="L1291" t="s">
        <v>43</v>
      </c>
      <c r="M1291">
        <v>12</v>
      </c>
      <c r="N1291" t="s">
        <v>43</v>
      </c>
      <c r="P1291" s="1"/>
      <c r="R1291" s="317"/>
      <c r="V1291" s="317"/>
    </row>
    <row r="1292" spans="1:22">
      <c r="A1292">
        <v>1291</v>
      </c>
      <c r="B1292" t="s">
        <v>15640</v>
      </c>
      <c r="C1292" t="s">
        <v>15641</v>
      </c>
      <c r="D1292" t="s">
        <v>93</v>
      </c>
      <c r="E1292" t="s">
        <v>7883</v>
      </c>
      <c r="F1292" s="1">
        <v>45972</v>
      </c>
      <c r="G1292">
        <v>11</v>
      </c>
      <c r="I1292" t="s">
        <v>16353</v>
      </c>
      <c r="J1292">
        <v>50042819</v>
      </c>
      <c r="K1292" t="s">
        <v>267</v>
      </c>
      <c r="L1292" t="s">
        <v>43</v>
      </c>
      <c r="M1292">
        <v>12</v>
      </c>
      <c r="N1292" t="s">
        <v>43</v>
      </c>
      <c r="P1292" s="1"/>
      <c r="R1292" s="317"/>
      <c r="V1292" s="317"/>
    </row>
    <row r="1293" spans="1:22">
      <c r="A1293">
        <v>1292</v>
      </c>
      <c r="B1293" t="s">
        <v>15642</v>
      </c>
      <c r="C1293" t="s">
        <v>15554</v>
      </c>
      <c r="D1293" t="s">
        <v>93</v>
      </c>
      <c r="E1293" t="s">
        <v>7800</v>
      </c>
      <c r="F1293" s="1">
        <v>45972</v>
      </c>
      <c r="G1293">
        <v>11</v>
      </c>
      <c r="I1293" t="s">
        <v>16353</v>
      </c>
      <c r="J1293">
        <v>50042820</v>
      </c>
      <c r="K1293" t="s">
        <v>267</v>
      </c>
      <c r="L1293" t="s">
        <v>43</v>
      </c>
      <c r="M1293">
        <v>12</v>
      </c>
      <c r="N1293" t="s">
        <v>43</v>
      </c>
      <c r="P1293" s="1"/>
      <c r="R1293" s="317"/>
      <c r="V1293" s="317"/>
    </row>
    <row r="1294" spans="1:22">
      <c r="A1294">
        <v>1293</v>
      </c>
      <c r="B1294" t="s">
        <v>15643</v>
      </c>
      <c r="C1294" t="s">
        <v>15644</v>
      </c>
      <c r="D1294" t="s">
        <v>93</v>
      </c>
      <c r="E1294" t="s">
        <v>7800</v>
      </c>
      <c r="F1294" s="1">
        <v>45972</v>
      </c>
      <c r="G1294">
        <v>11</v>
      </c>
      <c r="I1294" t="s">
        <v>16353</v>
      </c>
      <c r="J1294">
        <v>50042826</v>
      </c>
      <c r="K1294" t="s">
        <v>6518</v>
      </c>
      <c r="L1294">
        <v>2</v>
      </c>
      <c r="M1294">
        <v>12</v>
      </c>
      <c r="N1294">
        <v>2</v>
      </c>
      <c r="P1294" s="1">
        <v>46081</v>
      </c>
      <c r="Q1294">
        <v>2</v>
      </c>
      <c r="R1294" s="317">
        <v>46090</v>
      </c>
      <c r="S1294">
        <v>26.2</v>
      </c>
      <c r="T1294">
        <v>2</v>
      </c>
      <c r="U1294">
        <v>21</v>
      </c>
      <c r="V1294" s="317">
        <v>118740</v>
      </c>
    </row>
    <row r="1295" spans="1:22">
      <c r="A1295">
        <v>1294</v>
      </c>
      <c r="B1295" t="s">
        <v>15645</v>
      </c>
      <c r="C1295" t="s">
        <v>15646</v>
      </c>
      <c r="D1295" t="s">
        <v>93</v>
      </c>
      <c r="E1295" t="s">
        <v>7800</v>
      </c>
      <c r="F1295" s="1">
        <v>45972</v>
      </c>
      <c r="G1295">
        <v>11</v>
      </c>
      <c r="I1295" t="s">
        <v>16353</v>
      </c>
      <c r="J1295">
        <v>50042827</v>
      </c>
      <c r="K1295" t="s">
        <v>267</v>
      </c>
      <c r="L1295" t="s">
        <v>43</v>
      </c>
      <c r="M1295">
        <v>12</v>
      </c>
      <c r="N1295" t="s">
        <v>43</v>
      </c>
      <c r="P1295" s="1"/>
      <c r="R1295" s="317"/>
      <c r="V1295" s="317"/>
    </row>
    <row r="1296" spans="1:22">
      <c r="A1296">
        <v>1295</v>
      </c>
      <c r="B1296" t="s">
        <v>15647</v>
      </c>
      <c r="C1296" t="s">
        <v>15637</v>
      </c>
      <c r="D1296" t="s">
        <v>93</v>
      </c>
      <c r="E1296" t="s">
        <v>93</v>
      </c>
      <c r="F1296" s="1">
        <v>45972</v>
      </c>
      <c r="G1296">
        <v>11</v>
      </c>
      <c r="I1296" t="s">
        <v>16353</v>
      </c>
      <c r="J1296">
        <v>50042829</v>
      </c>
      <c r="K1296" t="s">
        <v>6518</v>
      </c>
      <c r="L1296">
        <v>2</v>
      </c>
      <c r="M1296">
        <v>12</v>
      </c>
      <c r="N1296">
        <v>2</v>
      </c>
      <c r="P1296" s="1">
        <v>46081</v>
      </c>
      <c r="Q1296">
        <v>2</v>
      </c>
      <c r="R1296" s="317">
        <v>53910</v>
      </c>
      <c r="S1296">
        <v>26.2</v>
      </c>
      <c r="T1296">
        <v>2</v>
      </c>
      <c r="U1296">
        <v>21</v>
      </c>
      <c r="V1296" s="317">
        <v>138960</v>
      </c>
    </row>
    <row r="1297" spans="1:22">
      <c r="A1297">
        <v>1296</v>
      </c>
      <c r="B1297" t="s">
        <v>15648</v>
      </c>
      <c r="C1297" t="s">
        <v>15649</v>
      </c>
      <c r="D1297" t="s">
        <v>93</v>
      </c>
      <c r="E1297" t="s">
        <v>93</v>
      </c>
      <c r="F1297" s="1">
        <v>45972</v>
      </c>
      <c r="G1297">
        <v>11</v>
      </c>
      <c r="I1297" t="s">
        <v>16353</v>
      </c>
      <c r="J1297">
        <v>50042832</v>
      </c>
      <c r="K1297" t="s">
        <v>6518</v>
      </c>
      <c r="L1297">
        <v>2</v>
      </c>
      <c r="M1297">
        <v>12</v>
      </c>
      <c r="N1297">
        <v>2</v>
      </c>
      <c r="P1297" s="1">
        <v>46081</v>
      </c>
      <c r="Q1297">
        <v>2</v>
      </c>
      <c r="R1297" s="317">
        <v>45070</v>
      </c>
      <c r="S1297">
        <v>26.2</v>
      </c>
      <c r="T1297">
        <v>2</v>
      </c>
      <c r="U1297">
        <v>21</v>
      </c>
      <c r="V1297" s="317">
        <v>116120</v>
      </c>
    </row>
    <row r="1298" spans="1:22">
      <c r="A1298">
        <v>1297</v>
      </c>
      <c r="B1298" t="s">
        <v>15650</v>
      </c>
      <c r="C1298" t="s">
        <v>8670</v>
      </c>
      <c r="D1298" t="s">
        <v>93</v>
      </c>
      <c r="E1298" t="s">
        <v>7698</v>
      </c>
      <c r="F1298" s="1">
        <v>45972</v>
      </c>
      <c r="G1298">
        <v>11</v>
      </c>
      <c r="I1298" t="s">
        <v>16353</v>
      </c>
      <c r="J1298">
        <v>50042834</v>
      </c>
      <c r="K1298" t="s">
        <v>6518</v>
      </c>
      <c r="L1298">
        <v>2</v>
      </c>
      <c r="M1298">
        <v>12</v>
      </c>
      <c r="N1298">
        <v>2</v>
      </c>
      <c r="P1298" s="1">
        <v>46081</v>
      </c>
      <c r="Q1298">
        <v>2</v>
      </c>
      <c r="R1298" s="317">
        <v>52550</v>
      </c>
      <c r="S1298">
        <v>26.2</v>
      </c>
      <c r="T1298">
        <v>2</v>
      </c>
      <c r="U1298">
        <v>21</v>
      </c>
      <c r="V1298" s="317">
        <v>73684</v>
      </c>
    </row>
    <row r="1299" spans="1:22">
      <c r="A1299">
        <v>1298</v>
      </c>
      <c r="B1299" t="s">
        <v>15651</v>
      </c>
      <c r="C1299" t="s">
        <v>15652</v>
      </c>
      <c r="D1299" t="s">
        <v>93</v>
      </c>
      <c r="E1299" t="s">
        <v>7883</v>
      </c>
      <c r="F1299" s="1">
        <v>45972</v>
      </c>
      <c r="G1299">
        <v>11</v>
      </c>
      <c r="I1299" t="s">
        <v>16353</v>
      </c>
      <c r="J1299">
        <v>50042840</v>
      </c>
      <c r="K1299" t="s">
        <v>6518</v>
      </c>
      <c r="L1299">
        <v>2</v>
      </c>
      <c r="M1299">
        <v>12</v>
      </c>
      <c r="N1299">
        <v>2</v>
      </c>
      <c r="P1299" s="1">
        <v>46081</v>
      </c>
      <c r="Q1299">
        <v>2</v>
      </c>
      <c r="R1299" s="317">
        <v>23650</v>
      </c>
      <c r="S1299">
        <v>26.2</v>
      </c>
      <c r="T1299">
        <v>2</v>
      </c>
      <c r="U1299">
        <v>21</v>
      </c>
      <c r="V1299" s="317">
        <v>33245</v>
      </c>
    </row>
    <row r="1300" spans="1:22">
      <c r="A1300">
        <v>1299</v>
      </c>
      <c r="B1300" t="s">
        <v>15653</v>
      </c>
      <c r="C1300" t="s">
        <v>8496</v>
      </c>
      <c r="D1300" t="s">
        <v>93</v>
      </c>
      <c r="E1300" t="s">
        <v>7800</v>
      </c>
      <c r="F1300" s="1">
        <v>45972</v>
      </c>
      <c r="G1300">
        <v>11</v>
      </c>
      <c r="I1300" t="s">
        <v>16353</v>
      </c>
      <c r="J1300">
        <v>50042841</v>
      </c>
      <c r="K1300" t="s">
        <v>6518</v>
      </c>
      <c r="L1300">
        <v>2</v>
      </c>
      <c r="M1300">
        <v>12</v>
      </c>
      <c r="N1300">
        <v>2</v>
      </c>
      <c r="P1300" s="1">
        <v>46081</v>
      </c>
      <c r="Q1300">
        <v>2</v>
      </c>
      <c r="R1300" s="317">
        <v>52210</v>
      </c>
      <c r="S1300">
        <v>26.2</v>
      </c>
      <c r="T1300">
        <v>2</v>
      </c>
      <c r="U1300">
        <v>21</v>
      </c>
      <c r="V1300" s="317">
        <v>134660</v>
      </c>
    </row>
    <row r="1301" spans="1:22">
      <c r="A1301">
        <v>1300</v>
      </c>
      <c r="B1301" t="s">
        <v>14488</v>
      </c>
      <c r="C1301" t="s">
        <v>15654</v>
      </c>
      <c r="D1301" t="s">
        <v>93</v>
      </c>
      <c r="E1301" t="s">
        <v>93</v>
      </c>
      <c r="F1301" s="1">
        <v>45972</v>
      </c>
      <c r="G1301">
        <v>11</v>
      </c>
      <c r="I1301" t="s">
        <v>16353</v>
      </c>
      <c r="J1301">
        <v>50042843</v>
      </c>
      <c r="K1301" t="s">
        <v>6518</v>
      </c>
      <c r="L1301" t="s">
        <v>43</v>
      </c>
      <c r="M1301">
        <v>12</v>
      </c>
      <c r="N1301" t="s">
        <v>43</v>
      </c>
      <c r="O1301" t="s">
        <v>15655</v>
      </c>
      <c r="P1301" s="1"/>
      <c r="R1301" s="317"/>
      <c r="V1301" s="317"/>
    </row>
    <row r="1302" spans="1:22">
      <c r="A1302">
        <v>1301</v>
      </c>
      <c r="B1302" t="s">
        <v>15656</v>
      </c>
      <c r="C1302" t="s">
        <v>15657</v>
      </c>
      <c r="D1302" t="s">
        <v>93</v>
      </c>
      <c r="E1302" t="s">
        <v>7698</v>
      </c>
      <c r="F1302" s="1">
        <v>45972</v>
      </c>
      <c r="G1302">
        <v>11</v>
      </c>
      <c r="I1302" t="s">
        <v>16353</v>
      </c>
      <c r="J1302">
        <v>50042844</v>
      </c>
      <c r="K1302" t="s">
        <v>267</v>
      </c>
      <c r="L1302" t="s">
        <v>43</v>
      </c>
      <c r="M1302">
        <v>12</v>
      </c>
      <c r="N1302" t="s">
        <v>43</v>
      </c>
      <c r="P1302" s="1"/>
      <c r="R1302" s="317"/>
      <c r="V1302" s="317"/>
    </row>
    <row r="1303" spans="1:22">
      <c r="A1303">
        <v>1302</v>
      </c>
      <c r="B1303" t="s">
        <v>9582</v>
      </c>
      <c r="C1303" t="s">
        <v>15658</v>
      </c>
      <c r="D1303" t="s">
        <v>93</v>
      </c>
      <c r="E1303" t="s">
        <v>7883</v>
      </c>
      <c r="F1303" s="1"/>
      <c r="G1303" t="s">
        <v>43</v>
      </c>
      <c r="I1303" t="s">
        <v>43</v>
      </c>
      <c r="L1303" t="s">
        <v>43</v>
      </c>
      <c r="M1303" t="s">
        <v>43</v>
      </c>
      <c r="N1303" t="s">
        <v>43</v>
      </c>
      <c r="P1303" s="1"/>
      <c r="R1303" s="317"/>
      <c r="V1303" s="317"/>
    </row>
    <row r="1304" spans="1:22">
      <c r="A1304">
        <v>1303</v>
      </c>
      <c r="B1304" t="s">
        <v>9584</v>
      </c>
      <c r="C1304" t="s">
        <v>9585</v>
      </c>
      <c r="D1304" t="s">
        <v>93</v>
      </c>
      <c r="E1304" t="s">
        <v>9446</v>
      </c>
      <c r="F1304" s="1"/>
      <c r="G1304" t="s">
        <v>43</v>
      </c>
      <c r="I1304" t="s">
        <v>43</v>
      </c>
      <c r="L1304" t="s">
        <v>43</v>
      </c>
      <c r="M1304" t="s">
        <v>43</v>
      </c>
      <c r="N1304" t="s">
        <v>43</v>
      </c>
      <c r="P1304" s="1"/>
      <c r="R1304" s="317"/>
      <c r="V1304" s="317"/>
    </row>
    <row r="1305" spans="1:22">
      <c r="A1305">
        <v>1304</v>
      </c>
      <c r="B1305" t="s">
        <v>9587</v>
      </c>
      <c r="C1305" t="s">
        <v>15659</v>
      </c>
      <c r="D1305" t="s">
        <v>93</v>
      </c>
      <c r="E1305" t="s">
        <v>7698</v>
      </c>
      <c r="F1305" s="1"/>
      <c r="G1305" t="s">
        <v>43</v>
      </c>
      <c r="I1305" t="s">
        <v>43</v>
      </c>
      <c r="L1305" t="s">
        <v>43</v>
      </c>
      <c r="M1305" t="s">
        <v>43</v>
      </c>
      <c r="N1305" t="s">
        <v>43</v>
      </c>
      <c r="P1305" s="1"/>
      <c r="R1305" s="317"/>
      <c r="V1305" s="317"/>
    </row>
    <row r="1306" spans="1:22">
      <c r="A1306">
        <v>1305</v>
      </c>
      <c r="B1306" t="s">
        <v>15660</v>
      </c>
      <c r="C1306" t="s">
        <v>15661</v>
      </c>
      <c r="D1306" t="s">
        <v>93</v>
      </c>
      <c r="E1306" t="s">
        <v>7677</v>
      </c>
      <c r="F1306" s="1"/>
      <c r="G1306" t="s">
        <v>43</v>
      </c>
      <c r="I1306" t="s">
        <v>43</v>
      </c>
      <c r="L1306" t="s">
        <v>43</v>
      </c>
      <c r="M1306" t="s">
        <v>43</v>
      </c>
      <c r="N1306" t="s">
        <v>43</v>
      </c>
      <c r="P1306" s="1"/>
      <c r="R1306" s="317"/>
      <c r="V1306" s="317"/>
    </row>
    <row r="1307" spans="1:22">
      <c r="A1307">
        <v>1306</v>
      </c>
      <c r="B1307" t="s">
        <v>9589</v>
      </c>
      <c r="C1307" t="s">
        <v>9590</v>
      </c>
      <c r="D1307" t="s">
        <v>93</v>
      </c>
      <c r="E1307" t="s">
        <v>9446</v>
      </c>
      <c r="F1307" s="1"/>
      <c r="G1307" t="s">
        <v>43</v>
      </c>
      <c r="I1307" t="s">
        <v>43</v>
      </c>
      <c r="L1307" t="s">
        <v>43</v>
      </c>
      <c r="M1307" t="s">
        <v>43</v>
      </c>
      <c r="N1307" t="s">
        <v>43</v>
      </c>
      <c r="P1307" s="1"/>
      <c r="R1307" s="317"/>
      <c r="V1307" s="317"/>
    </row>
    <row r="1308" spans="1:22">
      <c r="A1308">
        <v>1307</v>
      </c>
      <c r="B1308" t="s">
        <v>9591</v>
      </c>
      <c r="C1308" t="s">
        <v>15662</v>
      </c>
      <c r="D1308" t="s">
        <v>6574</v>
      </c>
      <c r="E1308" t="s">
        <v>7834</v>
      </c>
      <c r="F1308" s="1"/>
      <c r="G1308" t="s">
        <v>43</v>
      </c>
      <c r="I1308" t="s">
        <v>43</v>
      </c>
      <c r="L1308" t="s">
        <v>43</v>
      </c>
      <c r="M1308" t="s">
        <v>43</v>
      </c>
      <c r="N1308" t="s">
        <v>43</v>
      </c>
      <c r="P1308" s="1"/>
      <c r="R1308" s="317"/>
      <c r="V1308" s="317"/>
    </row>
    <row r="1309" spans="1:22">
      <c r="A1309">
        <v>1308</v>
      </c>
      <c r="B1309" t="s">
        <v>9593</v>
      </c>
      <c r="C1309" t="s">
        <v>15663</v>
      </c>
      <c r="D1309" t="s">
        <v>93</v>
      </c>
      <c r="E1309" t="s">
        <v>7668</v>
      </c>
      <c r="F1309" s="1"/>
      <c r="G1309" t="s">
        <v>43</v>
      </c>
      <c r="I1309" t="s">
        <v>43</v>
      </c>
      <c r="L1309" t="s">
        <v>43</v>
      </c>
      <c r="M1309" t="s">
        <v>43</v>
      </c>
      <c r="N1309" t="s">
        <v>43</v>
      </c>
      <c r="P1309" s="1"/>
      <c r="R1309" s="317"/>
      <c r="V1309" s="317"/>
    </row>
    <row r="1310" spans="1:22">
      <c r="A1310">
        <v>1309</v>
      </c>
      <c r="B1310" t="s">
        <v>9595</v>
      </c>
      <c r="C1310" t="s">
        <v>8344</v>
      </c>
      <c r="D1310" t="s">
        <v>93</v>
      </c>
      <c r="E1310" t="s">
        <v>7668</v>
      </c>
      <c r="F1310" s="1"/>
      <c r="G1310" t="s">
        <v>43</v>
      </c>
      <c r="I1310" t="s">
        <v>43</v>
      </c>
      <c r="L1310" t="s">
        <v>43</v>
      </c>
      <c r="M1310" t="s">
        <v>43</v>
      </c>
      <c r="N1310" t="s">
        <v>43</v>
      </c>
      <c r="P1310" s="1"/>
      <c r="R1310" s="317"/>
      <c r="V1310" s="317"/>
    </row>
    <row r="1311" spans="1:22">
      <c r="A1311">
        <v>1310</v>
      </c>
      <c r="B1311" t="s">
        <v>9596</v>
      </c>
      <c r="C1311" t="s">
        <v>8828</v>
      </c>
      <c r="D1311" t="s">
        <v>93</v>
      </c>
      <c r="E1311" t="s">
        <v>6259</v>
      </c>
      <c r="F1311" s="1"/>
      <c r="G1311" t="s">
        <v>43</v>
      </c>
      <c r="I1311" t="s">
        <v>43</v>
      </c>
      <c r="L1311" t="s">
        <v>43</v>
      </c>
      <c r="M1311" t="s">
        <v>43</v>
      </c>
      <c r="N1311" t="s">
        <v>43</v>
      </c>
      <c r="P1311" s="1"/>
      <c r="R1311" s="317"/>
      <c r="V1311" s="317"/>
    </row>
    <row r="1312" spans="1:22">
      <c r="A1312">
        <v>1311</v>
      </c>
      <c r="B1312" t="s">
        <v>15664</v>
      </c>
      <c r="C1312" t="s">
        <v>15665</v>
      </c>
      <c r="D1312" t="s">
        <v>93</v>
      </c>
      <c r="E1312" t="s">
        <v>7769</v>
      </c>
      <c r="F1312" s="1"/>
      <c r="G1312" t="s">
        <v>43</v>
      </c>
      <c r="I1312" t="s">
        <v>43</v>
      </c>
      <c r="L1312" t="s">
        <v>43</v>
      </c>
      <c r="M1312" t="s">
        <v>43</v>
      </c>
      <c r="N1312" t="s">
        <v>43</v>
      </c>
      <c r="P1312" s="1"/>
      <c r="R1312" s="317"/>
      <c r="V1312" s="317"/>
    </row>
    <row r="1313" spans="1:22">
      <c r="A1313">
        <v>1312</v>
      </c>
      <c r="B1313" t="s">
        <v>9599</v>
      </c>
      <c r="C1313" t="s">
        <v>9600</v>
      </c>
      <c r="D1313" t="s">
        <v>93</v>
      </c>
      <c r="E1313" t="s">
        <v>7883</v>
      </c>
      <c r="F1313" s="1"/>
      <c r="G1313" t="s">
        <v>43</v>
      </c>
      <c r="I1313" t="s">
        <v>43</v>
      </c>
      <c r="L1313" t="s">
        <v>43</v>
      </c>
      <c r="M1313" t="s">
        <v>43</v>
      </c>
      <c r="N1313" t="s">
        <v>43</v>
      </c>
      <c r="P1313" s="1"/>
      <c r="R1313" s="317"/>
      <c r="V1313" s="317"/>
    </row>
    <row r="1314" spans="1:22">
      <c r="A1314">
        <v>1313</v>
      </c>
      <c r="B1314" t="s">
        <v>9601</v>
      </c>
      <c r="C1314" t="s">
        <v>9602</v>
      </c>
      <c r="D1314" t="s">
        <v>6574</v>
      </c>
      <c r="E1314" t="s">
        <v>9232</v>
      </c>
      <c r="F1314" s="1"/>
      <c r="G1314" t="s">
        <v>43</v>
      </c>
      <c r="I1314" t="s">
        <v>43</v>
      </c>
      <c r="L1314" t="s">
        <v>43</v>
      </c>
      <c r="M1314" t="s">
        <v>43</v>
      </c>
      <c r="N1314" t="s">
        <v>43</v>
      </c>
      <c r="P1314" s="1"/>
      <c r="R1314" s="317"/>
      <c r="V1314" s="317"/>
    </row>
    <row r="1315" spans="1:22">
      <c r="A1315">
        <v>1314</v>
      </c>
      <c r="B1315" t="s">
        <v>9603</v>
      </c>
      <c r="C1315" t="s">
        <v>9604</v>
      </c>
      <c r="D1315" t="s">
        <v>6574</v>
      </c>
      <c r="E1315" t="s">
        <v>9355</v>
      </c>
      <c r="F1315" s="1"/>
      <c r="G1315" t="s">
        <v>43</v>
      </c>
      <c r="I1315" t="s">
        <v>43</v>
      </c>
      <c r="L1315" t="s">
        <v>43</v>
      </c>
      <c r="M1315" t="s">
        <v>43</v>
      </c>
      <c r="N1315" t="s">
        <v>43</v>
      </c>
      <c r="P1315" s="1"/>
      <c r="R1315" s="317"/>
      <c r="V1315" s="317"/>
    </row>
    <row r="1316" spans="1:22">
      <c r="A1316">
        <v>1315</v>
      </c>
      <c r="B1316" t="s">
        <v>9605</v>
      </c>
      <c r="C1316" t="s">
        <v>15666</v>
      </c>
      <c r="D1316" t="s">
        <v>93</v>
      </c>
      <c r="E1316" t="s">
        <v>8734</v>
      </c>
      <c r="F1316" s="1"/>
      <c r="G1316" t="s">
        <v>43</v>
      </c>
      <c r="I1316" t="s">
        <v>43</v>
      </c>
      <c r="L1316" t="s">
        <v>43</v>
      </c>
      <c r="M1316" t="s">
        <v>43</v>
      </c>
      <c r="N1316" t="s">
        <v>43</v>
      </c>
      <c r="P1316" s="1"/>
      <c r="R1316" s="317"/>
      <c r="V1316" s="317"/>
    </row>
    <row r="1317" spans="1:22">
      <c r="A1317">
        <v>1316</v>
      </c>
      <c r="B1317" t="s">
        <v>9607</v>
      </c>
      <c r="C1317" t="s">
        <v>9608</v>
      </c>
      <c r="D1317" t="s">
        <v>93</v>
      </c>
      <c r="E1317" t="s">
        <v>7883</v>
      </c>
      <c r="F1317" s="1"/>
      <c r="G1317" t="s">
        <v>43</v>
      </c>
      <c r="I1317" t="s">
        <v>43</v>
      </c>
      <c r="L1317" t="s">
        <v>43</v>
      </c>
      <c r="M1317" t="s">
        <v>43</v>
      </c>
      <c r="N1317" t="s">
        <v>43</v>
      </c>
      <c r="P1317" s="1"/>
      <c r="R1317" s="317"/>
      <c r="V1317" s="317"/>
    </row>
    <row r="1318" spans="1:22">
      <c r="A1318">
        <v>1317</v>
      </c>
      <c r="B1318" t="s">
        <v>9611</v>
      </c>
      <c r="C1318" t="s">
        <v>9612</v>
      </c>
      <c r="D1318" t="s">
        <v>93</v>
      </c>
      <c r="E1318" t="s">
        <v>7668</v>
      </c>
      <c r="F1318" s="1"/>
      <c r="G1318" t="s">
        <v>43</v>
      </c>
      <c r="I1318" t="s">
        <v>43</v>
      </c>
      <c r="L1318" t="s">
        <v>43</v>
      </c>
      <c r="M1318" t="s">
        <v>43</v>
      </c>
      <c r="N1318" t="s">
        <v>43</v>
      </c>
      <c r="P1318" s="1"/>
      <c r="R1318" s="317"/>
      <c r="V1318" s="317"/>
    </row>
    <row r="1319" spans="1:22">
      <c r="A1319">
        <v>1318</v>
      </c>
      <c r="B1319" t="s">
        <v>9609</v>
      </c>
      <c r="C1319" t="s">
        <v>9610</v>
      </c>
      <c r="D1319" t="s">
        <v>93</v>
      </c>
      <c r="E1319" t="s">
        <v>9446</v>
      </c>
      <c r="F1319" s="1"/>
      <c r="G1319" t="s">
        <v>43</v>
      </c>
      <c r="I1319" t="s">
        <v>43</v>
      </c>
      <c r="L1319" t="s">
        <v>43</v>
      </c>
      <c r="M1319" t="s">
        <v>43</v>
      </c>
      <c r="N1319" t="s">
        <v>43</v>
      </c>
      <c r="P1319" s="1"/>
      <c r="R1319" s="317"/>
      <c r="V1319" s="317"/>
    </row>
    <row r="1320" spans="1:22">
      <c r="A1320">
        <v>1319</v>
      </c>
      <c r="B1320" t="s">
        <v>15667</v>
      </c>
      <c r="C1320" t="s">
        <v>15668</v>
      </c>
      <c r="D1320" t="s">
        <v>6574</v>
      </c>
      <c r="E1320" t="s">
        <v>9232</v>
      </c>
      <c r="F1320" s="1">
        <v>46045</v>
      </c>
      <c r="G1320">
        <v>1</v>
      </c>
      <c r="I1320" t="s">
        <v>16353</v>
      </c>
      <c r="K1320" t="s">
        <v>6518</v>
      </c>
      <c r="L1320" t="s">
        <v>43</v>
      </c>
      <c r="M1320">
        <v>1</v>
      </c>
      <c r="N1320" t="s">
        <v>43</v>
      </c>
      <c r="P1320" s="1"/>
      <c r="R1320" s="317"/>
      <c r="V1320" s="317"/>
    </row>
    <row r="1321" spans="1:22">
      <c r="A1321">
        <v>1320</v>
      </c>
      <c r="B1321" t="s">
        <v>9619</v>
      </c>
      <c r="C1321" t="s">
        <v>9620</v>
      </c>
      <c r="D1321" t="s">
        <v>93</v>
      </c>
      <c r="E1321" t="s">
        <v>7698</v>
      </c>
      <c r="F1321" s="1"/>
      <c r="G1321" t="s">
        <v>43</v>
      </c>
      <c r="I1321" t="s">
        <v>43</v>
      </c>
      <c r="L1321" t="s">
        <v>43</v>
      </c>
      <c r="M1321" t="s">
        <v>43</v>
      </c>
      <c r="N1321" t="s">
        <v>43</v>
      </c>
      <c r="P1321" s="1"/>
      <c r="R1321" s="317"/>
      <c r="V1321" s="317"/>
    </row>
    <row r="1322" spans="1:22">
      <c r="A1322">
        <v>1321</v>
      </c>
      <c r="B1322" t="s">
        <v>9617</v>
      </c>
      <c r="C1322" t="s">
        <v>15669</v>
      </c>
      <c r="D1322" t="s">
        <v>93</v>
      </c>
      <c r="E1322" t="s">
        <v>7668</v>
      </c>
      <c r="F1322" s="1"/>
      <c r="G1322" t="s">
        <v>43</v>
      </c>
      <c r="I1322" t="s">
        <v>43</v>
      </c>
      <c r="L1322" t="s">
        <v>43</v>
      </c>
      <c r="M1322" t="s">
        <v>43</v>
      </c>
      <c r="N1322" t="s">
        <v>43</v>
      </c>
      <c r="P1322" s="1"/>
      <c r="R1322" s="317"/>
      <c r="V1322" s="317"/>
    </row>
    <row r="1323" spans="1:22">
      <c r="A1323">
        <v>1322</v>
      </c>
      <c r="B1323" t="s">
        <v>9615</v>
      </c>
      <c r="C1323" t="s">
        <v>15670</v>
      </c>
      <c r="D1323" t="s">
        <v>93</v>
      </c>
      <c r="E1323" t="s">
        <v>7668</v>
      </c>
      <c r="F1323" s="1"/>
      <c r="G1323" t="s">
        <v>43</v>
      </c>
      <c r="I1323" t="s">
        <v>43</v>
      </c>
      <c r="L1323" t="s">
        <v>43</v>
      </c>
      <c r="M1323" t="s">
        <v>43</v>
      </c>
      <c r="N1323" t="s">
        <v>43</v>
      </c>
      <c r="P1323" s="1"/>
      <c r="R1323" s="317"/>
      <c r="V1323" s="317"/>
    </row>
    <row r="1324" spans="1:22">
      <c r="A1324">
        <v>1323</v>
      </c>
      <c r="B1324" t="s">
        <v>9621</v>
      </c>
      <c r="C1324" t="s">
        <v>9622</v>
      </c>
      <c r="D1324" t="s">
        <v>93</v>
      </c>
      <c r="E1324" t="s">
        <v>7698</v>
      </c>
      <c r="F1324" s="1"/>
      <c r="G1324" t="s">
        <v>43</v>
      </c>
      <c r="I1324" t="s">
        <v>43</v>
      </c>
      <c r="L1324" t="s">
        <v>43</v>
      </c>
      <c r="M1324" t="s">
        <v>43</v>
      </c>
      <c r="N1324" t="s">
        <v>43</v>
      </c>
      <c r="P1324" s="1"/>
      <c r="R1324" s="317"/>
      <c r="V1324" s="317"/>
    </row>
    <row r="1325" spans="1:22">
      <c r="A1325">
        <v>1324</v>
      </c>
      <c r="B1325" t="s">
        <v>9613</v>
      </c>
      <c r="C1325" t="s">
        <v>15671</v>
      </c>
      <c r="D1325" t="s">
        <v>6574</v>
      </c>
      <c r="E1325" t="s">
        <v>9232</v>
      </c>
      <c r="F1325" s="1"/>
      <c r="G1325" t="s">
        <v>43</v>
      </c>
      <c r="I1325" t="s">
        <v>43</v>
      </c>
      <c r="L1325" t="s">
        <v>43</v>
      </c>
      <c r="M1325" t="s">
        <v>43</v>
      </c>
      <c r="N1325" t="s">
        <v>43</v>
      </c>
      <c r="P1325" s="1"/>
      <c r="R1325" s="317"/>
      <c r="V1325" s="317"/>
    </row>
    <row r="1326" spans="1:22">
      <c r="A1326">
        <v>1325</v>
      </c>
      <c r="B1326" t="s">
        <v>15672</v>
      </c>
      <c r="C1326" t="s">
        <v>15673</v>
      </c>
      <c r="D1326" t="s">
        <v>6574</v>
      </c>
      <c r="E1326" t="s">
        <v>9232</v>
      </c>
      <c r="F1326" s="1"/>
      <c r="G1326" t="s">
        <v>43</v>
      </c>
      <c r="I1326" t="s">
        <v>43</v>
      </c>
      <c r="L1326" t="s">
        <v>43</v>
      </c>
      <c r="M1326" t="s">
        <v>43</v>
      </c>
      <c r="N1326" t="s">
        <v>43</v>
      </c>
      <c r="P1326" s="1"/>
      <c r="R1326" s="317"/>
      <c r="V1326" s="317"/>
    </row>
    <row r="1327" spans="1:22">
      <c r="A1327">
        <v>1326</v>
      </c>
      <c r="B1327" t="s">
        <v>9630</v>
      </c>
      <c r="C1327" t="s">
        <v>15674</v>
      </c>
      <c r="D1327" t="s">
        <v>93</v>
      </c>
      <c r="E1327" t="s">
        <v>7668</v>
      </c>
      <c r="F1327" s="1"/>
      <c r="G1327" t="s">
        <v>43</v>
      </c>
      <c r="I1327" t="s">
        <v>43</v>
      </c>
      <c r="L1327" t="s">
        <v>43</v>
      </c>
      <c r="M1327" t="s">
        <v>43</v>
      </c>
      <c r="N1327" t="s">
        <v>43</v>
      </c>
      <c r="P1327" s="1"/>
      <c r="R1327" s="317"/>
      <c r="V1327" s="317"/>
    </row>
    <row r="1328" spans="1:22">
      <c r="A1328">
        <v>1327</v>
      </c>
      <c r="B1328" t="s">
        <v>9632</v>
      </c>
      <c r="C1328" t="s">
        <v>8207</v>
      </c>
      <c r="D1328" t="s">
        <v>93</v>
      </c>
      <c r="E1328" t="s">
        <v>7883</v>
      </c>
      <c r="F1328" s="1"/>
      <c r="G1328" t="s">
        <v>43</v>
      </c>
      <c r="I1328" t="s">
        <v>43</v>
      </c>
      <c r="L1328" t="s">
        <v>43</v>
      </c>
      <c r="M1328" t="s">
        <v>43</v>
      </c>
      <c r="N1328" t="s">
        <v>43</v>
      </c>
      <c r="P1328" s="1"/>
      <c r="R1328" s="317"/>
      <c r="V1328" s="317"/>
    </row>
    <row r="1329" spans="1:22">
      <c r="A1329">
        <v>1328</v>
      </c>
      <c r="B1329" t="s">
        <v>9633</v>
      </c>
      <c r="C1329" t="s">
        <v>15675</v>
      </c>
      <c r="D1329" t="s">
        <v>93</v>
      </c>
      <c r="E1329" t="s">
        <v>9425</v>
      </c>
      <c r="F1329" s="1"/>
      <c r="G1329" t="s">
        <v>43</v>
      </c>
      <c r="I1329" t="s">
        <v>43</v>
      </c>
      <c r="L1329" t="s">
        <v>43</v>
      </c>
      <c r="M1329" t="s">
        <v>43</v>
      </c>
      <c r="N1329" t="s">
        <v>43</v>
      </c>
      <c r="P1329" s="1"/>
      <c r="R1329" s="317"/>
      <c r="V1329" s="317"/>
    </row>
    <row r="1330" spans="1:22">
      <c r="A1330">
        <v>1329</v>
      </c>
      <c r="B1330" t="s">
        <v>9623</v>
      </c>
      <c r="C1330" t="s">
        <v>9624</v>
      </c>
      <c r="D1330" t="s">
        <v>93</v>
      </c>
      <c r="E1330" t="s">
        <v>9412</v>
      </c>
      <c r="F1330" s="1"/>
      <c r="G1330" t="s">
        <v>43</v>
      </c>
      <c r="I1330" t="s">
        <v>43</v>
      </c>
      <c r="L1330" t="s">
        <v>43</v>
      </c>
      <c r="M1330" t="s">
        <v>43</v>
      </c>
      <c r="N1330" t="s">
        <v>43</v>
      </c>
      <c r="P1330" s="1"/>
      <c r="R1330" s="317"/>
      <c r="V1330" s="317"/>
    </row>
    <row r="1331" spans="1:22">
      <c r="A1331">
        <v>1330</v>
      </c>
      <c r="B1331" t="s">
        <v>9635</v>
      </c>
      <c r="C1331" t="s">
        <v>9636</v>
      </c>
      <c r="D1331" t="s">
        <v>93</v>
      </c>
      <c r="E1331" t="s">
        <v>9425</v>
      </c>
      <c r="F1331" s="1"/>
      <c r="G1331" t="s">
        <v>43</v>
      </c>
      <c r="I1331" t="s">
        <v>43</v>
      </c>
      <c r="L1331" t="s">
        <v>43</v>
      </c>
      <c r="M1331" t="s">
        <v>43</v>
      </c>
      <c r="N1331" t="s">
        <v>43</v>
      </c>
      <c r="P1331" s="1"/>
      <c r="R1331" s="317"/>
      <c r="V1331" s="317"/>
    </row>
    <row r="1332" spans="1:22">
      <c r="A1332">
        <v>1331</v>
      </c>
      <c r="B1332" t="s">
        <v>9639</v>
      </c>
      <c r="C1332" t="s">
        <v>15676</v>
      </c>
      <c r="D1332" t="s">
        <v>93</v>
      </c>
      <c r="E1332" t="s">
        <v>6259</v>
      </c>
      <c r="F1332" s="1"/>
      <c r="G1332" t="s">
        <v>43</v>
      </c>
      <c r="I1332" t="s">
        <v>43</v>
      </c>
      <c r="L1332" t="s">
        <v>43</v>
      </c>
      <c r="M1332" t="s">
        <v>43</v>
      </c>
      <c r="N1332" t="s">
        <v>43</v>
      </c>
      <c r="P1332" s="1"/>
      <c r="R1332" s="317"/>
      <c r="V1332" s="317"/>
    </row>
    <row r="1333" spans="1:22">
      <c r="A1333">
        <v>1332</v>
      </c>
      <c r="B1333" t="s">
        <v>9641</v>
      </c>
      <c r="C1333" t="s">
        <v>15677</v>
      </c>
      <c r="D1333" t="s">
        <v>93</v>
      </c>
      <c r="E1333" t="s">
        <v>7668</v>
      </c>
      <c r="F1333" s="1"/>
      <c r="G1333" t="s">
        <v>43</v>
      </c>
      <c r="I1333" t="s">
        <v>43</v>
      </c>
      <c r="L1333" t="s">
        <v>43</v>
      </c>
      <c r="M1333" t="s">
        <v>43</v>
      </c>
      <c r="N1333" t="s">
        <v>43</v>
      </c>
      <c r="P1333" s="1"/>
      <c r="R1333" s="317"/>
      <c r="V1333" s="317"/>
    </row>
    <row r="1334" spans="1:22">
      <c r="A1334">
        <v>1333</v>
      </c>
      <c r="B1334" t="s">
        <v>15678</v>
      </c>
      <c r="C1334" t="s">
        <v>15072</v>
      </c>
      <c r="D1334" t="s">
        <v>93</v>
      </c>
      <c r="E1334" t="s">
        <v>7677</v>
      </c>
      <c r="F1334" s="1"/>
      <c r="G1334" t="s">
        <v>43</v>
      </c>
      <c r="I1334" t="s">
        <v>43</v>
      </c>
      <c r="L1334" t="s">
        <v>43</v>
      </c>
      <c r="M1334" t="s">
        <v>43</v>
      </c>
      <c r="N1334" t="s">
        <v>43</v>
      </c>
      <c r="P1334" s="1"/>
      <c r="R1334" s="317"/>
      <c r="V1334" s="317"/>
    </row>
    <row r="1335" spans="1:22">
      <c r="A1335">
        <v>1334</v>
      </c>
      <c r="B1335" t="s">
        <v>9647</v>
      </c>
      <c r="C1335" t="s">
        <v>9648</v>
      </c>
      <c r="D1335" t="s">
        <v>6574</v>
      </c>
      <c r="E1335" t="s">
        <v>9303</v>
      </c>
      <c r="F1335" s="1"/>
      <c r="G1335" t="s">
        <v>43</v>
      </c>
      <c r="I1335" t="s">
        <v>43</v>
      </c>
      <c r="L1335" t="s">
        <v>43</v>
      </c>
      <c r="M1335" t="s">
        <v>43</v>
      </c>
      <c r="N1335" t="s">
        <v>43</v>
      </c>
      <c r="P1335" s="1"/>
      <c r="R1335" s="317"/>
      <c r="V1335" s="317"/>
    </row>
    <row r="1336" spans="1:22">
      <c r="A1336">
        <v>1335</v>
      </c>
      <c r="B1336" t="s">
        <v>9649</v>
      </c>
      <c r="C1336" t="s">
        <v>9650</v>
      </c>
      <c r="D1336" t="s">
        <v>6574</v>
      </c>
      <c r="E1336" t="s">
        <v>9232</v>
      </c>
      <c r="F1336" s="1"/>
      <c r="G1336" t="s">
        <v>43</v>
      </c>
      <c r="I1336" t="s">
        <v>43</v>
      </c>
      <c r="L1336" t="s">
        <v>43</v>
      </c>
      <c r="M1336" t="s">
        <v>43</v>
      </c>
      <c r="N1336" t="s">
        <v>43</v>
      </c>
      <c r="P1336" s="1"/>
      <c r="R1336" s="317"/>
      <c r="V1336" s="317"/>
    </row>
    <row r="1337" spans="1:22">
      <c r="A1337">
        <v>1336</v>
      </c>
      <c r="B1337" t="s">
        <v>9643</v>
      </c>
      <c r="C1337" t="s">
        <v>15680</v>
      </c>
      <c r="D1337" t="s">
        <v>6574</v>
      </c>
      <c r="E1337" t="s">
        <v>9303</v>
      </c>
      <c r="F1337" s="1">
        <v>45986</v>
      </c>
      <c r="G1337">
        <v>11</v>
      </c>
      <c r="I1337" t="s">
        <v>16353</v>
      </c>
      <c r="J1337">
        <v>50045084</v>
      </c>
      <c r="L1337" t="s">
        <v>43</v>
      </c>
      <c r="N1337" t="s">
        <v>43</v>
      </c>
      <c r="P1337" s="1"/>
      <c r="R1337" s="317"/>
      <c r="V1337" s="317"/>
    </row>
    <row r="1338" spans="1:22">
      <c r="A1338">
        <v>1337</v>
      </c>
      <c r="B1338" t="s">
        <v>9645</v>
      </c>
      <c r="C1338" t="s">
        <v>15681</v>
      </c>
      <c r="D1338" t="s">
        <v>6574</v>
      </c>
      <c r="E1338" t="s">
        <v>9303</v>
      </c>
      <c r="F1338" s="1">
        <v>45986</v>
      </c>
      <c r="G1338">
        <v>11</v>
      </c>
      <c r="I1338" t="s">
        <v>16353</v>
      </c>
      <c r="J1338">
        <v>50045092</v>
      </c>
      <c r="L1338" t="s">
        <v>43</v>
      </c>
      <c r="N1338" t="s">
        <v>43</v>
      </c>
      <c r="P1338" s="1"/>
      <c r="R1338" s="317"/>
      <c r="V1338" s="317"/>
    </row>
    <row r="1339" spans="1:22">
      <c r="A1339">
        <v>1338</v>
      </c>
      <c r="B1339" t="s">
        <v>9653</v>
      </c>
      <c r="C1339" t="s">
        <v>9654</v>
      </c>
      <c r="D1339" t="s">
        <v>6574</v>
      </c>
      <c r="E1339" t="s">
        <v>9355</v>
      </c>
      <c r="F1339" s="1"/>
      <c r="G1339" t="s">
        <v>43</v>
      </c>
      <c r="I1339" t="s">
        <v>43</v>
      </c>
      <c r="L1339" t="s">
        <v>43</v>
      </c>
      <c r="M1339" t="s">
        <v>43</v>
      </c>
      <c r="N1339" t="s">
        <v>43</v>
      </c>
      <c r="P1339" s="1"/>
      <c r="R1339" s="317"/>
      <c r="V1339" s="317"/>
    </row>
    <row r="1340" spans="1:22">
      <c r="A1340">
        <v>1339</v>
      </c>
      <c r="B1340" t="s">
        <v>9655</v>
      </c>
      <c r="C1340" t="s">
        <v>15682</v>
      </c>
      <c r="D1340" t="s">
        <v>6574</v>
      </c>
      <c r="E1340" t="s">
        <v>7834</v>
      </c>
      <c r="F1340" s="1"/>
      <c r="G1340" t="s">
        <v>43</v>
      </c>
      <c r="I1340" t="s">
        <v>43</v>
      </c>
      <c r="L1340" t="s">
        <v>43</v>
      </c>
      <c r="M1340" t="s">
        <v>43</v>
      </c>
      <c r="N1340" t="s">
        <v>43</v>
      </c>
      <c r="P1340" s="1"/>
      <c r="R1340" s="317"/>
      <c r="V1340" s="317"/>
    </row>
    <row r="1341" spans="1:22">
      <c r="A1341">
        <v>1340</v>
      </c>
      <c r="B1341" t="s">
        <v>9669</v>
      </c>
      <c r="C1341" t="s">
        <v>9670</v>
      </c>
      <c r="D1341" t="s">
        <v>6574</v>
      </c>
      <c r="E1341" t="s">
        <v>9232</v>
      </c>
      <c r="F1341" s="1"/>
      <c r="G1341" t="s">
        <v>43</v>
      </c>
      <c r="I1341" t="s">
        <v>43</v>
      </c>
      <c r="L1341" t="s">
        <v>43</v>
      </c>
      <c r="M1341" t="s">
        <v>43</v>
      </c>
      <c r="N1341" t="s">
        <v>43</v>
      </c>
      <c r="P1341" s="1"/>
      <c r="R1341" s="317"/>
      <c r="V1341" s="317"/>
    </row>
    <row r="1342" spans="1:22">
      <c r="A1342">
        <v>1341</v>
      </c>
      <c r="B1342" t="s">
        <v>9657</v>
      </c>
      <c r="C1342" t="s">
        <v>9658</v>
      </c>
      <c r="D1342" t="s">
        <v>93</v>
      </c>
      <c r="E1342" t="s">
        <v>7883</v>
      </c>
      <c r="F1342" s="1"/>
      <c r="G1342" t="s">
        <v>43</v>
      </c>
      <c r="I1342" t="s">
        <v>43</v>
      </c>
      <c r="L1342" t="s">
        <v>43</v>
      </c>
      <c r="M1342" t="s">
        <v>43</v>
      </c>
      <c r="N1342" t="s">
        <v>43</v>
      </c>
      <c r="P1342" s="1"/>
      <c r="R1342" s="317"/>
      <c r="V1342" s="317"/>
    </row>
    <row r="1343" spans="1:22">
      <c r="A1343">
        <v>1342</v>
      </c>
      <c r="B1343" t="s">
        <v>9659</v>
      </c>
      <c r="C1343" t="s">
        <v>15683</v>
      </c>
      <c r="D1343" t="s">
        <v>93</v>
      </c>
      <c r="E1343" t="s">
        <v>7883</v>
      </c>
      <c r="F1343" s="1"/>
      <c r="G1343" t="s">
        <v>43</v>
      </c>
      <c r="I1343" t="s">
        <v>43</v>
      </c>
      <c r="L1343" t="s">
        <v>43</v>
      </c>
      <c r="M1343" t="s">
        <v>43</v>
      </c>
      <c r="N1343" t="s">
        <v>43</v>
      </c>
      <c r="P1343" s="1"/>
      <c r="R1343" s="317"/>
      <c r="V1343" s="317"/>
    </row>
    <row r="1344" spans="1:22">
      <c r="A1344">
        <v>1343</v>
      </c>
      <c r="B1344" t="s">
        <v>9663</v>
      </c>
      <c r="C1344" t="s">
        <v>15684</v>
      </c>
      <c r="D1344" t="s">
        <v>93</v>
      </c>
      <c r="E1344" t="s">
        <v>9381</v>
      </c>
      <c r="F1344" s="1"/>
      <c r="G1344" t="s">
        <v>43</v>
      </c>
      <c r="I1344" t="s">
        <v>43</v>
      </c>
      <c r="L1344" t="s">
        <v>43</v>
      </c>
      <c r="M1344" t="s">
        <v>43</v>
      </c>
      <c r="N1344" t="s">
        <v>43</v>
      </c>
      <c r="P1344" s="1"/>
      <c r="R1344" s="317"/>
      <c r="V1344" s="317"/>
    </row>
    <row r="1345" spans="1:22">
      <c r="A1345">
        <v>1344</v>
      </c>
      <c r="B1345" t="s">
        <v>9665</v>
      </c>
      <c r="C1345" t="s">
        <v>15675</v>
      </c>
      <c r="D1345" t="s">
        <v>93</v>
      </c>
      <c r="E1345" t="s">
        <v>9425</v>
      </c>
      <c r="F1345" s="1"/>
      <c r="G1345" t="s">
        <v>43</v>
      </c>
      <c r="I1345" t="s">
        <v>43</v>
      </c>
      <c r="L1345" t="s">
        <v>43</v>
      </c>
      <c r="M1345" t="s">
        <v>43</v>
      </c>
      <c r="N1345" t="s">
        <v>43</v>
      </c>
      <c r="P1345" s="1"/>
      <c r="R1345" s="317"/>
      <c r="V1345" s="317"/>
    </row>
    <row r="1346" spans="1:22">
      <c r="A1346">
        <v>1345</v>
      </c>
      <c r="B1346" t="s">
        <v>9671</v>
      </c>
      <c r="C1346" t="s">
        <v>15685</v>
      </c>
      <c r="D1346" t="s">
        <v>93</v>
      </c>
      <c r="E1346" t="s">
        <v>9296</v>
      </c>
      <c r="F1346" s="1"/>
      <c r="G1346" t="s">
        <v>43</v>
      </c>
      <c r="I1346" t="s">
        <v>43</v>
      </c>
      <c r="L1346" t="s">
        <v>43</v>
      </c>
      <c r="M1346" t="s">
        <v>43</v>
      </c>
      <c r="N1346" t="s">
        <v>43</v>
      </c>
      <c r="P1346" s="1"/>
      <c r="R1346" s="317"/>
      <c r="V1346" s="317"/>
    </row>
    <row r="1347" spans="1:22">
      <c r="A1347">
        <v>1346</v>
      </c>
      <c r="B1347" t="s">
        <v>9673</v>
      </c>
      <c r="C1347" t="s">
        <v>9674</v>
      </c>
      <c r="D1347" t="s">
        <v>93</v>
      </c>
      <c r="E1347" t="s">
        <v>7769</v>
      </c>
      <c r="F1347" s="1"/>
      <c r="G1347" t="s">
        <v>43</v>
      </c>
      <c r="I1347" t="s">
        <v>43</v>
      </c>
      <c r="L1347" t="s">
        <v>43</v>
      </c>
      <c r="M1347" t="s">
        <v>43</v>
      </c>
      <c r="N1347" t="s">
        <v>43</v>
      </c>
      <c r="P1347" s="1"/>
      <c r="R1347" s="317"/>
      <c r="V1347" s="317"/>
    </row>
    <row r="1348" spans="1:22">
      <c r="A1348">
        <v>1347</v>
      </c>
      <c r="B1348" t="s">
        <v>9677</v>
      </c>
      <c r="C1348" t="s">
        <v>15686</v>
      </c>
      <c r="D1348" t="s">
        <v>93</v>
      </c>
      <c r="E1348" t="s">
        <v>15390</v>
      </c>
      <c r="F1348" s="1"/>
      <c r="G1348" t="s">
        <v>43</v>
      </c>
      <c r="I1348" t="s">
        <v>43</v>
      </c>
      <c r="L1348" t="s">
        <v>43</v>
      </c>
      <c r="M1348" t="s">
        <v>43</v>
      </c>
      <c r="N1348" t="s">
        <v>43</v>
      </c>
      <c r="P1348" s="1"/>
      <c r="R1348" s="317"/>
      <c r="V1348" s="317"/>
    </row>
    <row r="1349" spans="1:22">
      <c r="A1349">
        <v>1348</v>
      </c>
      <c r="B1349" t="s">
        <v>9679</v>
      </c>
      <c r="C1349" t="s">
        <v>9680</v>
      </c>
      <c r="D1349" t="s">
        <v>93</v>
      </c>
      <c r="E1349" t="s">
        <v>9681</v>
      </c>
      <c r="F1349" s="1"/>
      <c r="G1349" t="s">
        <v>43</v>
      </c>
      <c r="I1349" t="s">
        <v>43</v>
      </c>
      <c r="L1349" t="s">
        <v>43</v>
      </c>
      <c r="M1349" t="s">
        <v>43</v>
      </c>
      <c r="N1349" t="s">
        <v>43</v>
      </c>
      <c r="P1349" s="1"/>
      <c r="R1349" s="317"/>
      <c r="V1349" s="317"/>
    </row>
    <row r="1350" spans="1:22">
      <c r="A1350">
        <v>1349</v>
      </c>
      <c r="B1350" t="s">
        <v>15687</v>
      </c>
      <c r="C1350" t="s">
        <v>15688</v>
      </c>
      <c r="D1350" t="s">
        <v>93</v>
      </c>
      <c r="E1350" t="s">
        <v>9296</v>
      </c>
      <c r="F1350" s="1"/>
      <c r="G1350" t="s">
        <v>43</v>
      </c>
      <c r="I1350" t="s">
        <v>43</v>
      </c>
      <c r="L1350" t="s">
        <v>43</v>
      </c>
      <c r="M1350" t="s">
        <v>43</v>
      </c>
      <c r="N1350" t="s">
        <v>43</v>
      </c>
      <c r="P1350" s="1"/>
      <c r="R1350" s="317"/>
      <c r="V1350" s="317"/>
    </row>
    <row r="1351" spans="1:22">
      <c r="A1351">
        <v>1350</v>
      </c>
      <c r="B1351" t="s">
        <v>9682</v>
      </c>
      <c r="C1351" t="s">
        <v>15689</v>
      </c>
      <c r="D1351" t="s">
        <v>6574</v>
      </c>
      <c r="E1351" t="s">
        <v>9303</v>
      </c>
      <c r="F1351" s="1">
        <v>45992</v>
      </c>
      <c r="G1351">
        <v>12</v>
      </c>
      <c r="I1351" t="s">
        <v>16353</v>
      </c>
      <c r="J1351">
        <v>50046095</v>
      </c>
      <c r="L1351" t="s">
        <v>43</v>
      </c>
      <c r="N1351" t="s">
        <v>43</v>
      </c>
      <c r="P1351" s="1"/>
      <c r="R1351" s="317"/>
      <c r="V1351" s="317"/>
    </row>
    <row r="1352" spans="1:22">
      <c r="A1352">
        <v>1351</v>
      </c>
      <c r="B1352" t="s">
        <v>9684</v>
      </c>
      <c r="C1352" t="s">
        <v>15690</v>
      </c>
      <c r="D1352" t="s">
        <v>6574</v>
      </c>
      <c r="E1352" t="s">
        <v>9303</v>
      </c>
      <c r="F1352" s="1">
        <v>45992</v>
      </c>
      <c r="G1352">
        <v>12</v>
      </c>
      <c r="I1352" t="s">
        <v>16353</v>
      </c>
      <c r="J1352">
        <v>50046098</v>
      </c>
      <c r="L1352" t="s">
        <v>43</v>
      </c>
      <c r="N1352" t="s">
        <v>43</v>
      </c>
      <c r="P1352" s="1"/>
      <c r="R1352" s="317"/>
      <c r="V1352" s="317"/>
    </row>
    <row r="1353" spans="1:22">
      <c r="A1353">
        <v>1352</v>
      </c>
      <c r="B1353" t="s">
        <v>9690</v>
      </c>
      <c r="C1353" t="s">
        <v>15691</v>
      </c>
      <c r="D1353" t="s">
        <v>6574</v>
      </c>
      <c r="E1353" t="s">
        <v>9303</v>
      </c>
      <c r="F1353" s="1"/>
      <c r="G1353" t="s">
        <v>43</v>
      </c>
      <c r="I1353" t="s">
        <v>43</v>
      </c>
      <c r="L1353" t="s">
        <v>43</v>
      </c>
      <c r="M1353" t="s">
        <v>43</v>
      </c>
      <c r="N1353" t="s">
        <v>43</v>
      </c>
      <c r="P1353" s="1"/>
      <c r="R1353" s="317"/>
      <c r="V1353" s="317"/>
    </row>
    <row r="1354" spans="1:22">
      <c r="A1354">
        <v>1353</v>
      </c>
      <c r="B1354" t="s">
        <v>9625</v>
      </c>
      <c r="C1354" t="s">
        <v>15692</v>
      </c>
      <c r="D1354" t="s">
        <v>6574</v>
      </c>
      <c r="E1354" t="s">
        <v>7834</v>
      </c>
      <c r="F1354" s="1"/>
      <c r="G1354" t="s">
        <v>43</v>
      </c>
      <c r="I1354" t="s">
        <v>43</v>
      </c>
      <c r="L1354" t="s">
        <v>43</v>
      </c>
      <c r="M1354" t="s">
        <v>43</v>
      </c>
      <c r="N1354" t="s">
        <v>43</v>
      </c>
      <c r="P1354" s="1"/>
      <c r="R1354" s="317"/>
      <c r="V1354" s="317"/>
    </row>
    <row r="1355" spans="1:22">
      <c r="A1355">
        <v>1354</v>
      </c>
      <c r="B1355" t="s">
        <v>9627</v>
      </c>
      <c r="C1355" t="s">
        <v>15693</v>
      </c>
      <c r="D1355" t="s">
        <v>6574</v>
      </c>
      <c r="E1355" t="s">
        <v>7834</v>
      </c>
      <c r="F1355" s="1"/>
      <c r="G1355" t="s">
        <v>43</v>
      </c>
      <c r="I1355" t="s">
        <v>43</v>
      </c>
      <c r="L1355" t="s">
        <v>43</v>
      </c>
      <c r="M1355" t="s">
        <v>43</v>
      </c>
      <c r="N1355" t="s">
        <v>43</v>
      </c>
      <c r="P1355" s="1"/>
      <c r="R1355" s="317"/>
      <c r="V1355" s="317"/>
    </row>
    <row r="1356" spans="1:22">
      <c r="A1356">
        <v>1355</v>
      </c>
      <c r="B1356" t="s">
        <v>15694</v>
      </c>
      <c r="C1356" t="s">
        <v>15695</v>
      </c>
      <c r="D1356" t="s">
        <v>93</v>
      </c>
      <c r="E1356" t="s">
        <v>7698</v>
      </c>
      <c r="F1356" s="1"/>
      <c r="G1356" t="s">
        <v>43</v>
      </c>
      <c r="I1356" t="s">
        <v>43</v>
      </c>
      <c r="L1356" t="s">
        <v>43</v>
      </c>
      <c r="M1356" t="s">
        <v>43</v>
      </c>
      <c r="N1356" t="s">
        <v>43</v>
      </c>
      <c r="P1356" s="1"/>
      <c r="R1356" s="317"/>
      <c r="V1356" s="317"/>
    </row>
    <row r="1357" spans="1:22">
      <c r="A1357">
        <v>1356</v>
      </c>
      <c r="B1357" t="s">
        <v>9651</v>
      </c>
      <c r="C1357" t="s">
        <v>9652</v>
      </c>
      <c r="D1357" t="s">
        <v>93</v>
      </c>
      <c r="E1357" t="s">
        <v>7800</v>
      </c>
      <c r="F1357" s="1"/>
      <c r="G1357" t="s">
        <v>43</v>
      </c>
      <c r="I1357" t="s">
        <v>43</v>
      </c>
      <c r="L1357" t="s">
        <v>43</v>
      </c>
      <c r="M1357" t="s">
        <v>43</v>
      </c>
      <c r="N1357" t="s">
        <v>43</v>
      </c>
      <c r="P1357" s="1"/>
      <c r="R1357" s="317"/>
      <c r="V1357" s="317"/>
    </row>
    <row r="1358" spans="1:22">
      <c r="A1358">
        <v>1357</v>
      </c>
      <c r="B1358" t="s">
        <v>9688</v>
      </c>
      <c r="C1358" t="s">
        <v>15696</v>
      </c>
      <c r="D1358" t="s">
        <v>93</v>
      </c>
      <c r="E1358" t="s">
        <v>6259</v>
      </c>
      <c r="F1358" s="1"/>
      <c r="G1358" t="s">
        <v>43</v>
      </c>
      <c r="I1358" t="s">
        <v>43</v>
      </c>
      <c r="L1358" t="s">
        <v>43</v>
      </c>
      <c r="M1358" t="s">
        <v>43</v>
      </c>
      <c r="N1358" t="s">
        <v>43</v>
      </c>
      <c r="P1358" s="1"/>
      <c r="R1358" s="317"/>
      <c r="V1358" s="317"/>
    </row>
    <row r="1359" spans="1:22">
      <c r="A1359">
        <v>1358</v>
      </c>
      <c r="B1359" t="s">
        <v>9694</v>
      </c>
      <c r="C1359" t="s">
        <v>15697</v>
      </c>
      <c r="D1359" t="s">
        <v>93</v>
      </c>
      <c r="E1359" t="s">
        <v>9446</v>
      </c>
      <c r="F1359" s="1"/>
      <c r="G1359" t="s">
        <v>43</v>
      </c>
      <c r="I1359" t="s">
        <v>43</v>
      </c>
      <c r="L1359" t="s">
        <v>43</v>
      </c>
      <c r="M1359" t="s">
        <v>43</v>
      </c>
      <c r="N1359" t="s">
        <v>43</v>
      </c>
      <c r="P1359" s="1"/>
      <c r="R1359" s="317"/>
      <c r="V1359" s="317"/>
    </row>
    <row r="1360" spans="1:22">
      <c r="A1360">
        <v>1359</v>
      </c>
      <c r="B1360" t="s">
        <v>9698</v>
      </c>
      <c r="C1360" t="s">
        <v>15698</v>
      </c>
      <c r="D1360" t="s">
        <v>93</v>
      </c>
      <c r="E1360" t="s">
        <v>7698</v>
      </c>
      <c r="F1360" s="1"/>
      <c r="G1360" t="s">
        <v>43</v>
      </c>
      <c r="I1360" t="s">
        <v>43</v>
      </c>
      <c r="L1360" t="s">
        <v>43</v>
      </c>
      <c r="M1360" t="s">
        <v>43</v>
      </c>
      <c r="N1360" t="s">
        <v>43</v>
      </c>
      <c r="P1360" s="1"/>
      <c r="R1360" s="317"/>
      <c r="V1360" s="317"/>
    </row>
    <row r="1361" spans="1:22">
      <c r="A1361">
        <v>1360</v>
      </c>
      <c r="B1361" t="s">
        <v>9702</v>
      </c>
      <c r="C1361" t="s">
        <v>15699</v>
      </c>
      <c r="D1361" t="s">
        <v>6574</v>
      </c>
      <c r="E1361" t="s">
        <v>7834</v>
      </c>
      <c r="F1361" s="1"/>
      <c r="G1361" t="s">
        <v>43</v>
      </c>
      <c r="I1361" t="s">
        <v>43</v>
      </c>
      <c r="L1361" t="s">
        <v>43</v>
      </c>
      <c r="M1361" t="s">
        <v>43</v>
      </c>
      <c r="N1361" t="s">
        <v>43</v>
      </c>
      <c r="P1361" s="1"/>
      <c r="R1361" s="317"/>
      <c r="V1361" s="317"/>
    </row>
    <row r="1362" spans="1:22">
      <c r="A1362">
        <v>1361</v>
      </c>
      <c r="B1362" t="s">
        <v>9700</v>
      </c>
      <c r="C1362" t="s">
        <v>9701</v>
      </c>
      <c r="D1362" t="s">
        <v>93</v>
      </c>
      <c r="E1362" t="s">
        <v>9446</v>
      </c>
      <c r="F1362" s="1"/>
      <c r="G1362" t="s">
        <v>43</v>
      </c>
      <c r="I1362" t="s">
        <v>43</v>
      </c>
      <c r="L1362" t="s">
        <v>43</v>
      </c>
      <c r="M1362" t="s">
        <v>43</v>
      </c>
      <c r="N1362" t="s">
        <v>43</v>
      </c>
      <c r="P1362" s="1"/>
      <c r="R1362" s="317"/>
      <c r="V1362" s="317"/>
    </row>
    <row r="1363" spans="1:22">
      <c r="A1363">
        <v>1362</v>
      </c>
      <c r="B1363" t="s">
        <v>9667</v>
      </c>
      <c r="C1363" t="s">
        <v>9668</v>
      </c>
      <c r="D1363" t="s">
        <v>93</v>
      </c>
      <c r="E1363" t="s">
        <v>9345</v>
      </c>
      <c r="F1363" s="1"/>
      <c r="G1363" t="s">
        <v>43</v>
      </c>
      <c r="I1363" t="s">
        <v>43</v>
      </c>
      <c r="L1363" t="s">
        <v>43</v>
      </c>
      <c r="M1363" t="s">
        <v>43</v>
      </c>
      <c r="N1363" t="s">
        <v>43</v>
      </c>
      <c r="P1363" s="1"/>
      <c r="R1363" s="317"/>
      <c r="V1363" s="317"/>
    </row>
    <row r="1364" spans="1:22">
      <c r="A1364">
        <v>1363</v>
      </c>
      <c r="B1364" t="s">
        <v>9720</v>
      </c>
      <c r="C1364" t="s">
        <v>15700</v>
      </c>
      <c r="D1364" t="s">
        <v>93</v>
      </c>
      <c r="E1364" t="s">
        <v>15390</v>
      </c>
      <c r="F1364" s="1"/>
      <c r="G1364" t="s">
        <v>43</v>
      </c>
      <c r="I1364" t="s">
        <v>43</v>
      </c>
      <c r="L1364" t="s">
        <v>43</v>
      </c>
      <c r="M1364" t="s">
        <v>43</v>
      </c>
      <c r="N1364" t="s">
        <v>43</v>
      </c>
      <c r="P1364" s="1"/>
      <c r="R1364" s="317"/>
      <c r="V1364" s="317"/>
    </row>
    <row r="1365" spans="1:22">
      <c r="A1365">
        <v>1364</v>
      </c>
      <c r="B1365" t="s">
        <v>9714</v>
      </c>
      <c r="C1365" t="s">
        <v>15701</v>
      </c>
      <c r="D1365" t="s">
        <v>93</v>
      </c>
      <c r="E1365" t="s">
        <v>6259</v>
      </c>
      <c r="F1365" s="1"/>
      <c r="G1365" t="s">
        <v>43</v>
      </c>
      <c r="I1365" t="s">
        <v>43</v>
      </c>
      <c r="L1365" t="s">
        <v>43</v>
      </c>
      <c r="M1365" t="s">
        <v>43</v>
      </c>
      <c r="N1365" t="s">
        <v>43</v>
      </c>
      <c r="P1365" s="1"/>
      <c r="R1365" s="317"/>
      <c r="V1365" s="317"/>
    </row>
    <row r="1366" spans="1:22">
      <c r="A1366">
        <v>1365</v>
      </c>
      <c r="B1366" t="s">
        <v>9712</v>
      </c>
      <c r="C1366" t="s">
        <v>9713</v>
      </c>
      <c r="D1366" t="s">
        <v>93</v>
      </c>
      <c r="E1366" t="s">
        <v>7698</v>
      </c>
      <c r="F1366" s="1"/>
      <c r="G1366" t="s">
        <v>43</v>
      </c>
      <c r="I1366" t="s">
        <v>43</v>
      </c>
      <c r="L1366" t="s">
        <v>43</v>
      </c>
      <c r="M1366" t="s">
        <v>43</v>
      </c>
      <c r="N1366" t="s">
        <v>43</v>
      </c>
      <c r="P1366" s="1"/>
      <c r="R1366" s="317"/>
      <c r="V1366" s="317"/>
    </row>
    <row r="1367" spans="1:22">
      <c r="A1367">
        <v>1366</v>
      </c>
      <c r="B1367" t="s">
        <v>9716</v>
      </c>
      <c r="C1367" t="s">
        <v>15702</v>
      </c>
      <c r="D1367" t="s">
        <v>93</v>
      </c>
      <c r="E1367" t="s">
        <v>6259</v>
      </c>
      <c r="F1367" s="1"/>
      <c r="G1367" t="s">
        <v>43</v>
      </c>
      <c r="I1367" t="s">
        <v>43</v>
      </c>
      <c r="L1367" t="s">
        <v>43</v>
      </c>
      <c r="M1367" t="s">
        <v>43</v>
      </c>
      <c r="N1367" t="s">
        <v>43</v>
      </c>
      <c r="P1367" s="1"/>
      <c r="R1367" s="317"/>
      <c r="V1367" s="317"/>
    </row>
    <row r="1368" spans="1:22">
      <c r="A1368">
        <v>1367</v>
      </c>
      <c r="B1368" t="s">
        <v>9706</v>
      </c>
      <c r="C1368" t="s">
        <v>15703</v>
      </c>
      <c r="D1368" t="s">
        <v>93</v>
      </c>
      <c r="E1368" t="s">
        <v>7698</v>
      </c>
      <c r="F1368" s="1"/>
      <c r="G1368" t="s">
        <v>43</v>
      </c>
      <c r="I1368" t="s">
        <v>43</v>
      </c>
      <c r="L1368" t="s">
        <v>43</v>
      </c>
      <c r="M1368" t="s">
        <v>43</v>
      </c>
      <c r="N1368" t="s">
        <v>43</v>
      </c>
      <c r="P1368" s="1"/>
      <c r="R1368" s="317"/>
      <c r="V1368" s="317"/>
    </row>
    <row r="1369" spans="1:22">
      <c r="A1369">
        <v>1368</v>
      </c>
      <c r="B1369" t="s">
        <v>9718</v>
      </c>
      <c r="C1369" t="s">
        <v>9719</v>
      </c>
      <c r="D1369" t="s">
        <v>93</v>
      </c>
      <c r="E1369" t="s">
        <v>7668</v>
      </c>
      <c r="F1369" s="1"/>
      <c r="G1369" t="s">
        <v>43</v>
      </c>
      <c r="I1369" t="s">
        <v>43</v>
      </c>
      <c r="L1369" t="s">
        <v>43</v>
      </c>
      <c r="M1369" t="s">
        <v>43</v>
      </c>
      <c r="N1369" t="s">
        <v>43</v>
      </c>
      <c r="P1369" s="1"/>
      <c r="R1369" s="317"/>
      <c r="V1369" s="317"/>
    </row>
    <row r="1370" spans="1:22">
      <c r="A1370">
        <v>1369</v>
      </c>
      <c r="B1370" t="s">
        <v>9710</v>
      </c>
      <c r="C1370" t="s">
        <v>9711</v>
      </c>
      <c r="D1370" t="s">
        <v>93</v>
      </c>
      <c r="E1370" t="s">
        <v>7704</v>
      </c>
      <c r="F1370" s="1"/>
      <c r="G1370" t="s">
        <v>43</v>
      </c>
      <c r="I1370" t="s">
        <v>43</v>
      </c>
      <c r="L1370" t="s">
        <v>43</v>
      </c>
      <c r="M1370" t="s">
        <v>43</v>
      </c>
      <c r="N1370" t="s">
        <v>43</v>
      </c>
      <c r="P1370" s="1"/>
      <c r="R1370" s="317"/>
      <c r="V1370" s="317"/>
    </row>
    <row r="1371" spans="1:22">
      <c r="A1371">
        <v>1370</v>
      </c>
      <c r="B1371" t="s">
        <v>15704</v>
      </c>
      <c r="C1371" t="s">
        <v>15705</v>
      </c>
      <c r="D1371" t="s">
        <v>93</v>
      </c>
      <c r="E1371" t="s">
        <v>7704</v>
      </c>
      <c r="F1371" s="1"/>
      <c r="G1371" t="s">
        <v>43</v>
      </c>
      <c r="I1371" t="s">
        <v>43</v>
      </c>
      <c r="L1371" t="s">
        <v>43</v>
      </c>
      <c r="M1371" t="s">
        <v>43</v>
      </c>
      <c r="N1371" t="s">
        <v>43</v>
      </c>
      <c r="P1371" s="1"/>
      <c r="R1371" s="317"/>
      <c r="V1371" s="317"/>
    </row>
    <row r="1372" spans="1:22">
      <c r="A1372">
        <v>1371</v>
      </c>
      <c r="B1372" t="s">
        <v>15706</v>
      </c>
      <c r="C1372" t="s">
        <v>15707</v>
      </c>
      <c r="D1372" t="s">
        <v>93</v>
      </c>
      <c r="E1372" t="s">
        <v>9681</v>
      </c>
      <c r="F1372" s="1"/>
      <c r="G1372" t="s">
        <v>43</v>
      </c>
      <c r="I1372" t="s">
        <v>43</v>
      </c>
      <c r="L1372" t="s">
        <v>43</v>
      </c>
      <c r="M1372" t="s">
        <v>43</v>
      </c>
      <c r="N1372" t="s">
        <v>43</v>
      </c>
      <c r="P1372" s="1"/>
      <c r="R1372" s="317"/>
      <c r="V1372" s="317"/>
    </row>
    <row r="1373" spans="1:22">
      <c r="A1373">
        <v>1372</v>
      </c>
      <c r="B1373" t="s">
        <v>9723</v>
      </c>
      <c r="C1373" t="s">
        <v>9724</v>
      </c>
      <c r="D1373" t="s">
        <v>93</v>
      </c>
      <c r="E1373" t="s">
        <v>9296</v>
      </c>
      <c r="F1373" s="1"/>
      <c r="G1373" t="s">
        <v>43</v>
      </c>
      <c r="I1373" t="s">
        <v>43</v>
      </c>
      <c r="L1373" t="s">
        <v>43</v>
      </c>
      <c r="M1373" t="s">
        <v>43</v>
      </c>
      <c r="N1373" t="s">
        <v>43</v>
      </c>
      <c r="P1373" s="1"/>
      <c r="R1373" s="317"/>
      <c r="V1373" s="317"/>
    </row>
    <row r="1374" spans="1:22">
      <c r="A1374">
        <v>1373</v>
      </c>
      <c r="B1374" t="s">
        <v>9721</v>
      </c>
      <c r="C1374" t="s">
        <v>9722</v>
      </c>
      <c r="D1374" t="s">
        <v>6574</v>
      </c>
      <c r="E1374" t="s">
        <v>9355</v>
      </c>
      <c r="F1374" s="1"/>
      <c r="G1374" t="s">
        <v>43</v>
      </c>
      <c r="I1374" t="s">
        <v>43</v>
      </c>
      <c r="L1374" t="s">
        <v>43</v>
      </c>
      <c r="M1374" t="s">
        <v>43</v>
      </c>
      <c r="N1374" t="s">
        <v>43</v>
      </c>
      <c r="P1374" s="1"/>
      <c r="R1374" s="317"/>
      <c r="V1374" s="317"/>
    </row>
    <row r="1375" spans="1:22">
      <c r="A1375">
        <v>1374</v>
      </c>
      <c r="B1375" t="s">
        <v>9725</v>
      </c>
      <c r="C1375" t="s">
        <v>9726</v>
      </c>
      <c r="D1375" t="s">
        <v>93</v>
      </c>
      <c r="E1375" t="s">
        <v>7769</v>
      </c>
      <c r="F1375" s="1"/>
      <c r="G1375" t="s">
        <v>43</v>
      </c>
      <c r="I1375" t="s">
        <v>43</v>
      </c>
      <c r="L1375" t="s">
        <v>43</v>
      </c>
      <c r="M1375" t="s">
        <v>43</v>
      </c>
      <c r="N1375" t="s">
        <v>43</v>
      </c>
      <c r="P1375" s="1"/>
      <c r="R1375" s="317"/>
      <c r="V1375" s="317"/>
    </row>
    <row r="1376" spans="1:22">
      <c r="A1376">
        <v>1375</v>
      </c>
      <c r="B1376" t="s">
        <v>9727</v>
      </c>
      <c r="C1376" t="s">
        <v>15708</v>
      </c>
      <c r="D1376" t="s">
        <v>93</v>
      </c>
      <c r="E1376" t="s">
        <v>9729</v>
      </c>
      <c r="F1376" s="1"/>
      <c r="G1376" t="s">
        <v>43</v>
      </c>
      <c r="I1376" t="s">
        <v>43</v>
      </c>
      <c r="L1376" t="s">
        <v>43</v>
      </c>
      <c r="M1376" t="s">
        <v>43</v>
      </c>
      <c r="N1376" t="s">
        <v>43</v>
      </c>
      <c r="P1376" s="1"/>
      <c r="R1376" s="317"/>
      <c r="V1376" s="317"/>
    </row>
    <row r="1377" spans="1:22">
      <c r="A1377">
        <v>1376</v>
      </c>
      <c r="B1377" t="s">
        <v>9730</v>
      </c>
      <c r="C1377" t="s">
        <v>10067</v>
      </c>
      <c r="D1377" t="s">
        <v>93</v>
      </c>
      <c r="E1377" t="s">
        <v>9732</v>
      </c>
      <c r="F1377" s="1"/>
      <c r="G1377" t="s">
        <v>43</v>
      </c>
      <c r="I1377" t="s">
        <v>43</v>
      </c>
      <c r="L1377" t="s">
        <v>43</v>
      </c>
      <c r="M1377" t="s">
        <v>43</v>
      </c>
      <c r="N1377" t="s">
        <v>43</v>
      </c>
      <c r="P1377" s="1"/>
      <c r="R1377" s="317"/>
      <c r="V1377" s="317"/>
    </row>
    <row r="1378" spans="1:22">
      <c r="A1378">
        <v>1377</v>
      </c>
      <c r="B1378" t="s">
        <v>9735</v>
      </c>
      <c r="C1378" t="s">
        <v>15709</v>
      </c>
      <c r="D1378" t="s">
        <v>6574</v>
      </c>
      <c r="E1378" t="s">
        <v>9355</v>
      </c>
      <c r="F1378" s="1"/>
      <c r="G1378" t="s">
        <v>43</v>
      </c>
      <c r="I1378" t="s">
        <v>43</v>
      </c>
      <c r="L1378" t="s">
        <v>43</v>
      </c>
      <c r="M1378" t="s">
        <v>43</v>
      </c>
      <c r="N1378" t="s">
        <v>43</v>
      </c>
      <c r="P1378" s="1"/>
      <c r="R1378" s="317"/>
      <c r="V1378" s="317"/>
    </row>
    <row r="1379" spans="1:22">
      <c r="A1379">
        <v>1378</v>
      </c>
      <c r="B1379" t="s">
        <v>9733</v>
      </c>
      <c r="C1379" t="s">
        <v>15710</v>
      </c>
      <c r="D1379" t="s">
        <v>6574</v>
      </c>
      <c r="E1379" t="s">
        <v>9303</v>
      </c>
      <c r="F1379" s="1">
        <v>45996</v>
      </c>
      <c r="G1379">
        <v>12</v>
      </c>
      <c r="I1379" t="s">
        <v>16353</v>
      </c>
      <c r="J1379">
        <v>50047250</v>
      </c>
      <c r="L1379" t="s">
        <v>43</v>
      </c>
      <c r="N1379" t="s">
        <v>43</v>
      </c>
      <c r="P1379" s="1"/>
      <c r="R1379" s="317"/>
      <c r="V1379" s="317"/>
    </row>
    <row r="1380" spans="1:22">
      <c r="A1380">
        <v>1379</v>
      </c>
      <c r="B1380" t="s">
        <v>9747</v>
      </c>
      <c r="C1380" t="s">
        <v>15711</v>
      </c>
      <c r="D1380" t="s">
        <v>6574</v>
      </c>
      <c r="E1380" t="s">
        <v>9232</v>
      </c>
      <c r="F1380" s="1"/>
      <c r="G1380" t="s">
        <v>43</v>
      </c>
      <c r="I1380" t="s">
        <v>43</v>
      </c>
      <c r="L1380" t="s">
        <v>43</v>
      </c>
      <c r="M1380" t="s">
        <v>43</v>
      </c>
      <c r="N1380" t="s">
        <v>43</v>
      </c>
      <c r="P1380" s="1"/>
      <c r="R1380" s="317"/>
      <c r="V1380" s="317"/>
    </row>
    <row r="1381" spans="1:22">
      <c r="A1381">
        <v>1380</v>
      </c>
      <c r="B1381" t="s">
        <v>9745</v>
      </c>
      <c r="C1381" t="s">
        <v>15712</v>
      </c>
      <c r="D1381" t="s">
        <v>6574</v>
      </c>
      <c r="E1381" t="s">
        <v>9232</v>
      </c>
      <c r="F1381" s="1"/>
      <c r="G1381" t="s">
        <v>43</v>
      </c>
      <c r="I1381" t="s">
        <v>43</v>
      </c>
      <c r="L1381" t="s">
        <v>43</v>
      </c>
      <c r="M1381" t="s">
        <v>43</v>
      </c>
      <c r="N1381" t="s">
        <v>43</v>
      </c>
      <c r="P1381" s="1"/>
      <c r="R1381" s="317"/>
      <c r="V1381" s="317"/>
    </row>
    <row r="1382" spans="1:22">
      <c r="A1382">
        <v>1381</v>
      </c>
      <c r="B1382" t="s">
        <v>9739</v>
      </c>
      <c r="C1382" t="s">
        <v>15713</v>
      </c>
      <c r="D1382" t="s">
        <v>93</v>
      </c>
      <c r="E1382" t="s">
        <v>7698</v>
      </c>
      <c r="F1382" s="1"/>
      <c r="G1382" t="s">
        <v>43</v>
      </c>
      <c r="I1382" t="s">
        <v>43</v>
      </c>
      <c r="L1382" t="s">
        <v>43</v>
      </c>
      <c r="M1382" t="s">
        <v>43</v>
      </c>
      <c r="N1382" t="s">
        <v>43</v>
      </c>
      <c r="P1382" s="1"/>
      <c r="R1382" s="317"/>
      <c r="V1382" s="317"/>
    </row>
    <row r="1383" spans="1:22">
      <c r="A1383">
        <v>1382</v>
      </c>
      <c r="B1383" t="s">
        <v>9743</v>
      </c>
      <c r="C1383" t="s">
        <v>15714</v>
      </c>
      <c r="D1383" t="s">
        <v>93</v>
      </c>
      <c r="E1383" t="s">
        <v>7698</v>
      </c>
      <c r="F1383" s="1"/>
      <c r="G1383" t="s">
        <v>43</v>
      </c>
      <c r="I1383" t="s">
        <v>43</v>
      </c>
      <c r="L1383" t="s">
        <v>43</v>
      </c>
      <c r="M1383" t="s">
        <v>43</v>
      </c>
      <c r="N1383" t="s">
        <v>43</v>
      </c>
      <c r="P1383" s="1"/>
      <c r="R1383" s="317"/>
      <c r="V1383" s="317"/>
    </row>
    <row r="1384" spans="1:22">
      <c r="A1384">
        <v>1383</v>
      </c>
      <c r="B1384" t="s">
        <v>9753</v>
      </c>
      <c r="C1384" t="s">
        <v>9754</v>
      </c>
      <c r="D1384" t="s">
        <v>93</v>
      </c>
      <c r="E1384" t="s">
        <v>9483</v>
      </c>
      <c r="F1384" s="1"/>
      <c r="G1384" t="s">
        <v>43</v>
      </c>
      <c r="I1384" t="s">
        <v>43</v>
      </c>
      <c r="L1384" t="s">
        <v>43</v>
      </c>
      <c r="M1384" t="s">
        <v>43</v>
      </c>
      <c r="N1384" t="s">
        <v>43</v>
      </c>
      <c r="P1384" s="1"/>
      <c r="R1384" s="317"/>
      <c r="V1384" s="317"/>
    </row>
    <row r="1385" spans="1:22">
      <c r="A1385">
        <v>1384</v>
      </c>
      <c r="B1385" t="s">
        <v>9741</v>
      </c>
      <c r="C1385" t="s">
        <v>15715</v>
      </c>
      <c r="D1385" t="s">
        <v>93</v>
      </c>
      <c r="E1385" t="s">
        <v>7668</v>
      </c>
      <c r="F1385" s="1"/>
      <c r="G1385" t="s">
        <v>43</v>
      </c>
      <c r="I1385" t="s">
        <v>43</v>
      </c>
      <c r="L1385" t="s">
        <v>43</v>
      </c>
      <c r="M1385" t="s">
        <v>43</v>
      </c>
      <c r="N1385" t="s">
        <v>43</v>
      </c>
      <c r="P1385" s="1"/>
      <c r="R1385" s="317"/>
      <c r="V1385" s="317"/>
    </row>
    <row r="1386" spans="1:22">
      <c r="A1386">
        <v>1385</v>
      </c>
      <c r="B1386" t="s">
        <v>9755</v>
      </c>
      <c r="C1386" t="s">
        <v>15716</v>
      </c>
      <c r="D1386" t="s">
        <v>93</v>
      </c>
      <c r="E1386" t="s">
        <v>6259</v>
      </c>
      <c r="F1386" s="1"/>
      <c r="G1386" t="s">
        <v>43</v>
      </c>
      <c r="I1386" t="s">
        <v>43</v>
      </c>
      <c r="L1386" t="s">
        <v>43</v>
      </c>
      <c r="M1386" t="s">
        <v>43</v>
      </c>
      <c r="N1386" t="s">
        <v>43</v>
      </c>
      <c r="P1386" s="1"/>
      <c r="R1386" s="317"/>
      <c r="V1386" s="317"/>
    </row>
    <row r="1387" spans="1:22">
      <c r="A1387">
        <v>1386</v>
      </c>
      <c r="B1387" t="s">
        <v>9757</v>
      </c>
      <c r="C1387" t="s">
        <v>15717</v>
      </c>
      <c r="D1387" t="s">
        <v>6574</v>
      </c>
      <c r="E1387" t="s">
        <v>9355</v>
      </c>
      <c r="F1387" s="1"/>
      <c r="G1387" t="s">
        <v>43</v>
      </c>
      <c r="I1387" t="s">
        <v>43</v>
      </c>
      <c r="L1387" t="s">
        <v>43</v>
      </c>
      <c r="M1387" t="s">
        <v>43</v>
      </c>
      <c r="N1387" t="s">
        <v>43</v>
      </c>
      <c r="P1387" s="1"/>
      <c r="R1387" s="317"/>
      <c r="V1387" s="317"/>
    </row>
    <row r="1388" spans="1:22">
      <c r="A1388">
        <v>1387</v>
      </c>
      <c r="B1388" t="s">
        <v>9759</v>
      </c>
      <c r="C1388" t="s">
        <v>15718</v>
      </c>
      <c r="D1388" t="s">
        <v>6574</v>
      </c>
      <c r="E1388" t="s">
        <v>9355</v>
      </c>
      <c r="F1388" s="1"/>
      <c r="G1388" t="s">
        <v>43</v>
      </c>
      <c r="I1388" t="s">
        <v>43</v>
      </c>
      <c r="L1388" t="s">
        <v>43</v>
      </c>
      <c r="M1388" t="s">
        <v>43</v>
      </c>
      <c r="N1388" t="s">
        <v>43</v>
      </c>
      <c r="P1388" s="1"/>
      <c r="R1388" s="317"/>
      <c r="V1388" s="317"/>
    </row>
    <row r="1389" spans="1:22">
      <c r="A1389">
        <v>1388</v>
      </c>
      <c r="B1389" t="s">
        <v>9761</v>
      </c>
      <c r="C1389" t="s">
        <v>15719</v>
      </c>
      <c r="D1389" t="s">
        <v>6574</v>
      </c>
      <c r="E1389" t="s">
        <v>9355</v>
      </c>
      <c r="F1389" s="1"/>
      <c r="G1389" t="s">
        <v>43</v>
      </c>
      <c r="I1389" t="s">
        <v>43</v>
      </c>
      <c r="L1389" t="s">
        <v>43</v>
      </c>
      <c r="M1389" t="s">
        <v>43</v>
      </c>
      <c r="N1389" t="s">
        <v>43</v>
      </c>
      <c r="P1389" s="1"/>
      <c r="R1389" s="317"/>
      <c r="V1389" s="317"/>
    </row>
    <row r="1390" spans="1:22">
      <c r="A1390">
        <v>1389</v>
      </c>
      <c r="B1390" t="s">
        <v>9765</v>
      </c>
      <c r="C1390" t="s">
        <v>15720</v>
      </c>
      <c r="D1390" t="s">
        <v>6574</v>
      </c>
      <c r="E1390" t="s">
        <v>9355</v>
      </c>
      <c r="F1390" s="1"/>
      <c r="G1390" t="s">
        <v>43</v>
      </c>
      <c r="I1390" t="s">
        <v>43</v>
      </c>
      <c r="L1390" t="s">
        <v>43</v>
      </c>
      <c r="M1390" t="s">
        <v>43</v>
      </c>
      <c r="N1390" t="s">
        <v>43</v>
      </c>
      <c r="P1390" s="1"/>
      <c r="R1390" s="317"/>
      <c r="V1390" s="317"/>
    </row>
    <row r="1391" spans="1:22">
      <c r="A1391">
        <v>1390</v>
      </c>
      <c r="B1391" t="s">
        <v>15721</v>
      </c>
      <c r="C1391" t="s">
        <v>15722</v>
      </c>
      <c r="D1391" t="s">
        <v>93</v>
      </c>
      <c r="E1391" t="s">
        <v>7769</v>
      </c>
      <c r="F1391" s="1">
        <v>46000</v>
      </c>
      <c r="G1391">
        <v>12</v>
      </c>
      <c r="I1391" t="s">
        <v>16353</v>
      </c>
      <c r="J1391">
        <v>50047782</v>
      </c>
      <c r="K1391" t="s">
        <v>267</v>
      </c>
      <c r="L1391" t="s">
        <v>43</v>
      </c>
      <c r="M1391">
        <v>12</v>
      </c>
      <c r="N1391" t="s">
        <v>43</v>
      </c>
      <c r="P1391" s="1"/>
      <c r="R1391" s="317"/>
      <c r="V1391" s="317"/>
    </row>
    <row r="1392" spans="1:22">
      <c r="A1392">
        <v>1391</v>
      </c>
      <c r="B1392" t="s">
        <v>15723</v>
      </c>
      <c r="C1392" t="s">
        <v>15724</v>
      </c>
      <c r="D1392" t="s">
        <v>93</v>
      </c>
      <c r="E1392" t="s">
        <v>7668</v>
      </c>
      <c r="F1392" s="1">
        <v>46000</v>
      </c>
      <c r="G1392">
        <v>12</v>
      </c>
      <c r="I1392" t="s">
        <v>16353</v>
      </c>
      <c r="J1392">
        <v>50047785</v>
      </c>
      <c r="K1392" t="s">
        <v>267</v>
      </c>
      <c r="L1392">
        <v>2</v>
      </c>
      <c r="M1392">
        <v>12</v>
      </c>
      <c r="N1392">
        <v>2</v>
      </c>
      <c r="P1392" s="1">
        <v>46081</v>
      </c>
      <c r="Q1392">
        <v>2</v>
      </c>
      <c r="R1392" s="317">
        <v>88260</v>
      </c>
      <c r="V1392" s="317"/>
    </row>
    <row r="1393" spans="1:22">
      <c r="A1393">
        <v>1392</v>
      </c>
      <c r="B1393" t="s">
        <v>15725</v>
      </c>
      <c r="C1393" t="s">
        <v>15726</v>
      </c>
      <c r="D1393" t="s">
        <v>93</v>
      </c>
      <c r="E1393" t="s">
        <v>7690</v>
      </c>
      <c r="F1393" s="1">
        <v>46000</v>
      </c>
      <c r="G1393">
        <v>12</v>
      </c>
      <c r="I1393" t="s">
        <v>16353</v>
      </c>
      <c r="J1393">
        <v>50047794</v>
      </c>
      <c r="K1393" t="s">
        <v>6518</v>
      </c>
      <c r="L1393">
        <v>2</v>
      </c>
      <c r="M1393">
        <v>12</v>
      </c>
      <c r="N1393">
        <v>2</v>
      </c>
      <c r="P1393" s="1">
        <v>46081</v>
      </c>
      <c r="Q1393">
        <v>2</v>
      </c>
      <c r="R1393" s="317">
        <v>30110</v>
      </c>
      <c r="S1393">
        <v>26.2</v>
      </c>
      <c r="T1393">
        <v>2</v>
      </c>
      <c r="U1393">
        <v>21</v>
      </c>
      <c r="V1393" s="317">
        <v>77660</v>
      </c>
    </row>
    <row r="1394" spans="1:22">
      <c r="A1394">
        <v>1393</v>
      </c>
      <c r="B1394" t="s">
        <v>15727</v>
      </c>
      <c r="C1394" t="s">
        <v>15728</v>
      </c>
      <c r="D1394" t="s">
        <v>93</v>
      </c>
      <c r="E1394" t="s">
        <v>7690</v>
      </c>
      <c r="F1394" s="1">
        <v>46000</v>
      </c>
      <c r="G1394">
        <v>12</v>
      </c>
      <c r="I1394" t="s">
        <v>16353</v>
      </c>
      <c r="J1394">
        <v>50047795</v>
      </c>
      <c r="K1394" t="s">
        <v>267</v>
      </c>
      <c r="L1394" t="s">
        <v>43</v>
      </c>
      <c r="M1394">
        <v>12</v>
      </c>
      <c r="N1394" t="s">
        <v>43</v>
      </c>
      <c r="P1394" s="1"/>
      <c r="R1394" s="317"/>
      <c r="V1394" s="317"/>
    </row>
    <row r="1395" spans="1:22">
      <c r="A1395">
        <v>1394</v>
      </c>
      <c r="B1395" t="s">
        <v>15729</v>
      </c>
      <c r="C1395" t="s">
        <v>15730</v>
      </c>
      <c r="D1395" t="s">
        <v>93</v>
      </c>
      <c r="E1395" t="s">
        <v>7769</v>
      </c>
      <c r="F1395" s="1">
        <v>46000</v>
      </c>
      <c r="G1395">
        <v>12</v>
      </c>
      <c r="I1395" t="s">
        <v>16353</v>
      </c>
      <c r="J1395">
        <v>50047798</v>
      </c>
      <c r="K1395" t="s">
        <v>267</v>
      </c>
      <c r="L1395" t="s">
        <v>43</v>
      </c>
      <c r="M1395">
        <v>12</v>
      </c>
      <c r="N1395" t="s">
        <v>43</v>
      </c>
      <c r="P1395" s="1"/>
      <c r="R1395" s="317"/>
      <c r="V1395" s="317"/>
    </row>
    <row r="1396" spans="1:22">
      <c r="A1396">
        <v>1395</v>
      </c>
      <c r="B1396" t="s">
        <v>15731</v>
      </c>
      <c r="C1396" t="s">
        <v>15732</v>
      </c>
      <c r="D1396" t="s">
        <v>93</v>
      </c>
      <c r="E1396" t="s">
        <v>7769</v>
      </c>
      <c r="F1396" s="1">
        <v>46000</v>
      </c>
      <c r="G1396">
        <v>12</v>
      </c>
      <c r="I1396" t="s">
        <v>16353</v>
      </c>
      <c r="J1396">
        <v>50047801</v>
      </c>
      <c r="K1396" t="s">
        <v>6518</v>
      </c>
      <c r="L1396">
        <v>2</v>
      </c>
      <c r="M1396">
        <v>12</v>
      </c>
      <c r="N1396">
        <v>2</v>
      </c>
      <c r="P1396" s="1">
        <v>46081</v>
      </c>
      <c r="Q1396">
        <v>2</v>
      </c>
      <c r="R1396" s="317">
        <v>53570</v>
      </c>
      <c r="S1396">
        <v>26.2</v>
      </c>
      <c r="T1396">
        <v>2</v>
      </c>
      <c r="U1396">
        <v>21</v>
      </c>
      <c r="V1396" s="317">
        <v>112129</v>
      </c>
    </row>
    <row r="1397" spans="1:22">
      <c r="A1397">
        <v>1396</v>
      </c>
      <c r="B1397" t="s">
        <v>15733</v>
      </c>
      <c r="C1397" t="s">
        <v>15157</v>
      </c>
      <c r="D1397" t="s">
        <v>93</v>
      </c>
      <c r="E1397" t="s">
        <v>7769</v>
      </c>
      <c r="F1397" s="1">
        <v>46000</v>
      </c>
      <c r="G1397">
        <v>12</v>
      </c>
      <c r="I1397" t="s">
        <v>16353</v>
      </c>
      <c r="J1397">
        <v>50047805</v>
      </c>
      <c r="K1397" t="s">
        <v>267</v>
      </c>
      <c r="L1397">
        <v>2</v>
      </c>
      <c r="M1397">
        <v>12</v>
      </c>
      <c r="N1397">
        <v>2</v>
      </c>
      <c r="P1397" s="1">
        <v>46081</v>
      </c>
      <c r="Q1397">
        <v>2</v>
      </c>
      <c r="R1397" s="317">
        <v>82810</v>
      </c>
      <c r="S1397">
        <v>26.2</v>
      </c>
      <c r="T1397">
        <v>2</v>
      </c>
      <c r="U1397">
        <v>21</v>
      </c>
      <c r="V1397" s="317">
        <v>173706</v>
      </c>
    </row>
    <row r="1398" spans="1:22">
      <c r="A1398">
        <v>1397</v>
      </c>
      <c r="B1398" t="s">
        <v>15734</v>
      </c>
      <c r="C1398" t="s">
        <v>8697</v>
      </c>
      <c r="D1398" t="s">
        <v>93</v>
      </c>
      <c r="E1398" t="s">
        <v>7747</v>
      </c>
      <c r="F1398" s="1">
        <v>46000</v>
      </c>
      <c r="G1398">
        <v>12</v>
      </c>
      <c r="I1398" t="s">
        <v>16353</v>
      </c>
      <c r="J1398">
        <v>50047806</v>
      </c>
      <c r="K1398" t="s">
        <v>15392</v>
      </c>
      <c r="L1398" t="s">
        <v>43</v>
      </c>
      <c r="M1398">
        <v>12</v>
      </c>
      <c r="N1398" t="s">
        <v>43</v>
      </c>
      <c r="P1398" s="1"/>
      <c r="R1398" s="317"/>
      <c r="V1398" s="317"/>
    </row>
    <row r="1399" spans="1:22">
      <c r="A1399">
        <v>1398</v>
      </c>
      <c r="B1399" t="s">
        <v>15735</v>
      </c>
      <c r="C1399" t="s">
        <v>15060</v>
      </c>
      <c r="D1399" t="s">
        <v>93</v>
      </c>
      <c r="E1399" t="s">
        <v>6259</v>
      </c>
      <c r="F1399" s="1">
        <v>46000</v>
      </c>
      <c r="G1399">
        <v>12</v>
      </c>
      <c r="I1399" t="s">
        <v>16353</v>
      </c>
      <c r="J1399">
        <v>50047808</v>
      </c>
      <c r="K1399" t="s">
        <v>6518</v>
      </c>
      <c r="L1399">
        <v>2</v>
      </c>
      <c r="M1399">
        <v>12</v>
      </c>
      <c r="N1399">
        <v>2</v>
      </c>
      <c r="P1399" s="1">
        <v>46081</v>
      </c>
      <c r="Q1399">
        <v>2</v>
      </c>
      <c r="R1399" s="317">
        <v>53910</v>
      </c>
      <c r="S1399">
        <v>26.2</v>
      </c>
      <c r="T1399">
        <v>2</v>
      </c>
      <c r="U1399">
        <v>21</v>
      </c>
      <c r="V1399" s="317">
        <v>117645</v>
      </c>
    </row>
    <row r="1400" spans="1:22">
      <c r="A1400">
        <v>1399</v>
      </c>
      <c r="B1400" t="s">
        <v>15736</v>
      </c>
      <c r="C1400" t="s">
        <v>15737</v>
      </c>
      <c r="D1400" t="s">
        <v>93</v>
      </c>
      <c r="E1400" t="s">
        <v>7769</v>
      </c>
      <c r="F1400" s="1">
        <v>46000</v>
      </c>
      <c r="G1400">
        <v>12</v>
      </c>
      <c r="I1400" t="s">
        <v>16353</v>
      </c>
      <c r="J1400">
        <v>50047811</v>
      </c>
      <c r="K1400" t="s">
        <v>6518</v>
      </c>
      <c r="L1400">
        <v>2</v>
      </c>
      <c r="M1400">
        <v>12</v>
      </c>
      <c r="N1400">
        <v>2</v>
      </c>
      <c r="P1400" s="1">
        <v>46081</v>
      </c>
      <c r="Q1400">
        <v>2</v>
      </c>
      <c r="R1400" s="317">
        <v>105290</v>
      </c>
      <c r="S1400">
        <v>26.2</v>
      </c>
      <c r="T1400">
        <v>2</v>
      </c>
      <c r="U1400">
        <v>21</v>
      </c>
      <c r="V1400" s="317">
        <v>220713</v>
      </c>
    </row>
    <row r="1401" spans="1:22">
      <c r="A1401">
        <v>1400</v>
      </c>
      <c r="B1401" t="s">
        <v>15738</v>
      </c>
      <c r="C1401" t="s">
        <v>15739</v>
      </c>
      <c r="D1401" t="s">
        <v>93</v>
      </c>
      <c r="E1401" t="s">
        <v>7690</v>
      </c>
      <c r="F1401" s="1">
        <v>46000</v>
      </c>
      <c r="G1401">
        <v>12</v>
      </c>
      <c r="I1401" t="s">
        <v>16353</v>
      </c>
      <c r="J1401">
        <v>50047812</v>
      </c>
      <c r="K1401" t="s">
        <v>267</v>
      </c>
      <c r="L1401" t="s">
        <v>43</v>
      </c>
      <c r="M1401">
        <v>12</v>
      </c>
      <c r="N1401" t="s">
        <v>43</v>
      </c>
      <c r="P1401" s="1"/>
      <c r="R1401" s="317"/>
      <c r="V1401" s="317"/>
    </row>
    <row r="1402" spans="1:22">
      <c r="A1402">
        <v>1401</v>
      </c>
      <c r="B1402" t="s">
        <v>15740</v>
      </c>
      <c r="C1402" t="s">
        <v>15741</v>
      </c>
      <c r="D1402" t="s">
        <v>93</v>
      </c>
      <c r="E1402" t="s">
        <v>7769</v>
      </c>
      <c r="F1402" s="1">
        <v>46000</v>
      </c>
      <c r="G1402">
        <v>12</v>
      </c>
      <c r="I1402" t="s">
        <v>16353</v>
      </c>
      <c r="J1402">
        <v>50047826</v>
      </c>
      <c r="K1402" t="s">
        <v>6518</v>
      </c>
      <c r="L1402" t="s">
        <v>43</v>
      </c>
      <c r="M1402">
        <v>12</v>
      </c>
      <c r="N1402" t="s">
        <v>43</v>
      </c>
      <c r="P1402" s="1"/>
      <c r="R1402" s="317"/>
      <c r="V1402" s="317"/>
    </row>
    <row r="1403" spans="1:22">
      <c r="A1403">
        <v>1402</v>
      </c>
      <c r="B1403" t="s">
        <v>15742</v>
      </c>
      <c r="C1403" t="s">
        <v>15370</v>
      </c>
      <c r="D1403" t="s">
        <v>93</v>
      </c>
      <c r="E1403" t="s">
        <v>7668</v>
      </c>
      <c r="F1403" s="1">
        <v>46000</v>
      </c>
      <c r="G1403">
        <v>12</v>
      </c>
      <c r="I1403" t="s">
        <v>16353</v>
      </c>
      <c r="J1403">
        <v>50047827</v>
      </c>
      <c r="K1403" t="s">
        <v>6518</v>
      </c>
      <c r="L1403">
        <v>2</v>
      </c>
      <c r="M1403">
        <v>12</v>
      </c>
      <c r="N1403">
        <v>2</v>
      </c>
      <c r="P1403" s="1">
        <v>46081</v>
      </c>
      <c r="Q1403">
        <v>2</v>
      </c>
      <c r="R1403" s="317">
        <v>219190</v>
      </c>
      <c r="S1403">
        <v>26.2</v>
      </c>
      <c r="T1403">
        <v>2</v>
      </c>
      <c r="U1403">
        <v>21</v>
      </c>
      <c r="V1403" s="317">
        <v>478141</v>
      </c>
    </row>
    <row r="1404" spans="1:22">
      <c r="A1404">
        <v>1403</v>
      </c>
      <c r="B1404" t="s">
        <v>15743</v>
      </c>
      <c r="C1404" t="s">
        <v>15744</v>
      </c>
      <c r="D1404" t="s">
        <v>93</v>
      </c>
      <c r="E1404" t="s">
        <v>7873</v>
      </c>
      <c r="F1404" s="1">
        <v>46000</v>
      </c>
      <c r="G1404">
        <v>12</v>
      </c>
      <c r="I1404" t="s">
        <v>16353</v>
      </c>
      <c r="J1404">
        <v>50047833</v>
      </c>
      <c r="K1404" t="s">
        <v>6518</v>
      </c>
      <c r="L1404">
        <v>2</v>
      </c>
      <c r="M1404">
        <v>12</v>
      </c>
      <c r="N1404">
        <v>2</v>
      </c>
      <c r="P1404" s="1">
        <v>46081</v>
      </c>
      <c r="Q1404">
        <v>2</v>
      </c>
      <c r="R1404" s="317">
        <v>74650</v>
      </c>
      <c r="S1404">
        <v>26.2</v>
      </c>
      <c r="T1404">
        <v>2</v>
      </c>
      <c r="U1404">
        <v>21</v>
      </c>
      <c r="V1404" s="317">
        <v>104912</v>
      </c>
    </row>
    <row r="1405" spans="1:22">
      <c r="A1405">
        <v>1404</v>
      </c>
      <c r="B1405" t="s">
        <v>15745</v>
      </c>
      <c r="C1405" t="s">
        <v>15624</v>
      </c>
      <c r="D1405" t="s">
        <v>93</v>
      </c>
      <c r="E1405" t="s">
        <v>7690</v>
      </c>
      <c r="F1405" s="1">
        <v>46000</v>
      </c>
      <c r="G1405">
        <v>12</v>
      </c>
      <c r="I1405" t="s">
        <v>16353</v>
      </c>
      <c r="J1405">
        <v>50047836</v>
      </c>
      <c r="K1405" t="s">
        <v>267</v>
      </c>
      <c r="L1405" t="s">
        <v>43</v>
      </c>
      <c r="M1405">
        <v>12</v>
      </c>
      <c r="N1405" t="s">
        <v>43</v>
      </c>
      <c r="P1405" s="1"/>
      <c r="R1405" s="317"/>
      <c r="V1405" s="317"/>
    </row>
    <row r="1406" spans="1:22">
      <c r="A1406">
        <v>1405</v>
      </c>
      <c r="B1406" t="s">
        <v>15746</v>
      </c>
      <c r="C1406" t="s">
        <v>8115</v>
      </c>
      <c r="D1406" t="s">
        <v>93</v>
      </c>
      <c r="E1406" t="s">
        <v>7690</v>
      </c>
      <c r="F1406" s="1">
        <v>46000</v>
      </c>
      <c r="G1406">
        <v>12</v>
      </c>
      <c r="I1406" t="s">
        <v>16353</v>
      </c>
      <c r="J1406">
        <v>50047841</v>
      </c>
      <c r="K1406" t="s">
        <v>267</v>
      </c>
      <c r="L1406" t="s">
        <v>43</v>
      </c>
      <c r="M1406">
        <v>12</v>
      </c>
      <c r="N1406" t="s">
        <v>43</v>
      </c>
      <c r="P1406" s="1"/>
      <c r="R1406" s="317"/>
      <c r="V1406" s="317"/>
    </row>
    <row r="1407" spans="1:22">
      <c r="A1407">
        <v>1406</v>
      </c>
      <c r="B1407" t="s">
        <v>15747</v>
      </c>
      <c r="C1407" t="s">
        <v>15748</v>
      </c>
      <c r="D1407" t="s">
        <v>93</v>
      </c>
      <c r="E1407" t="s">
        <v>7690</v>
      </c>
      <c r="F1407" s="1">
        <v>46000</v>
      </c>
      <c r="G1407">
        <v>12</v>
      </c>
      <c r="I1407" t="s">
        <v>16353</v>
      </c>
      <c r="J1407">
        <v>50047843</v>
      </c>
      <c r="K1407" t="s">
        <v>6518</v>
      </c>
      <c r="L1407" t="s">
        <v>43</v>
      </c>
      <c r="M1407">
        <v>12</v>
      </c>
      <c r="N1407" t="s">
        <v>43</v>
      </c>
      <c r="P1407" s="1"/>
      <c r="R1407" s="317"/>
      <c r="V1407" s="317"/>
    </row>
    <row r="1408" spans="1:22">
      <c r="A1408">
        <v>1407</v>
      </c>
      <c r="B1408" t="s">
        <v>15749</v>
      </c>
      <c r="C1408" t="s">
        <v>15750</v>
      </c>
      <c r="D1408" t="s">
        <v>93</v>
      </c>
      <c r="E1408" t="s">
        <v>6259</v>
      </c>
      <c r="F1408" s="1">
        <v>46000</v>
      </c>
      <c r="G1408">
        <v>12</v>
      </c>
      <c r="I1408" t="s">
        <v>16353</v>
      </c>
      <c r="J1408">
        <v>50047846</v>
      </c>
      <c r="K1408" t="s">
        <v>6518</v>
      </c>
      <c r="L1408">
        <v>2</v>
      </c>
      <c r="M1408">
        <v>12</v>
      </c>
      <c r="N1408">
        <v>2</v>
      </c>
      <c r="P1408" s="1">
        <v>46081</v>
      </c>
      <c r="Q1408">
        <v>2</v>
      </c>
      <c r="R1408" s="317">
        <v>60370</v>
      </c>
      <c r="S1408">
        <v>26.2</v>
      </c>
      <c r="T1408">
        <v>2</v>
      </c>
      <c r="U1408">
        <v>21</v>
      </c>
      <c r="V1408" s="317">
        <v>131739</v>
      </c>
    </row>
    <row r="1409" spans="1:22">
      <c r="A1409">
        <v>1408</v>
      </c>
      <c r="B1409" t="s">
        <v>15751</v>
      </c>
      <c r="C1409" t="s">
        <v>15752</v>
      </c>
      <c r="D1409" t="s">
        <v>93</v>
      </c>
      <c r="E1409" t="s">
        <v>7677</v>
      </c>
      <c r="F1409" s="1">
        <v>46000</v>
      </c>
      <c r="G1409">
        <v>12</v>
      </c>
      <c r="I1409" t="s">
        <v>16353</v>
      </c>
      <c r="J1409">
        <v>50047848</v>
      </c>
      <c r="K1409" t="s">
        <v>6518</v>
      </c>
      <c r="L1409">
        <v>2</v>
      </c>
      <c r="M1409">
        <v>12</v>
      </c>
      <c r="N1409">
        <v>2</v>
      </c>
      <c r="P1409" s="1">
        <v>46081</v>
      </c>
      <c r="Q1409">
        <v>2</v>
      </c>
      <c r="R1409" s="317">
        <v>135890</v>
      </c>
      <c r="S1409">
        <v>26.2</v>
      </c>
      <c r="T1409">
        <v>2</v>
      </c>
      <c r="U1409">
        <v>21</v>
      </c>
      <c r="V1409" s="317">
        <v>350380</v>
      </c>
    </row>
    <row r="1410" spans="1:22">
      <c r="A1410">
        <v>1409</v>
      </c>
      <c r="B1410" t="s">
        <v>15753</v>
      </c>
      <c r="C1410" t="s">
        <v>15754</v>
      </c>
      <c r="D1410" t="s">
        <v>93</v>
      </c>
      <c r="E1410" t="s">
        <v>7769</v>
      </c>
      <c r="F1410" s="1">
        <v>46000</v>
      </c>
      <c r="G1410">
        <v>12</v>
      </c>
      <c r="I1410" t="s">
        <v>16353</v>
      </c>
      <c r="J1410">
        <v>50047857</v>
      </c>
      <c r="K1410" t="s">
        <v>6518</v>
      </c>
      <c r="L1410">
        <v>2</v>
      </c>
      <c r="M1410">
        <v>12</v>
      </c>
      <c r="N1410">
        <v>2</v>
      </c>
      <c r="P1410" s="1">
        <v>46081</v>
      </c>
      <c r="Q1410">
        <v>2</v>
      </c>
      <c r="R1410" s="317">
        <v>203510</v>
      </c>
      <c r="S1410">
        <v>26.2</v>
      </c>
      <c r="T1410">
        <v>2</v>
      </c>
      <c r="U1410">
        <v>21</v>
      </c>
      <c r="V1410" s="317">
        <v>426793</v>
      </c>
    </row>
    <row r="1411" spans="1:22">
      <c r="A1411">
        <v>1410</v>
      </c>
      <c r="B1411" t="s">
        <v>15755</v>
      </c>
      <c r="C1411" t="s">
        <v>15756</v>
      </c>
      <c r="D1411" t="s">
        <v>93</v>
      </c>
      <c r="E1411" t="s">
        <v>7668</v>
      </c>
      <c r="F1411" s="1">
        <v>46000</v>
      </c>
      <c r="G1411">
        <v>12</v>
      </c>
      <c r="I1411" t="s">
        <v>16353</v>
      </c>
      <c r="J1411">
        <v>50047858</v>
      </c>
      <c r="K1411" t="s">
        <v>267</v>
      </c>
      <c r="L1411" t="s">
        <v>43</v>
      </c>
      <c r="M1411">
        <v>12</v>
      </c>
      <c r="N1411" t="s">
        <v>43</v>
      </c>
      <c r="P1411" s="1"/>
      <c r="R1411" s="317"/>
      <c r="V1411" s="317"/>
    </row>
    <row r="1412" spans="1:22">
      <c r="A1412">
        <v>1411</v>
      </c>
      <c r="B1412" t="s">
        <v>15757</v>
      </c>
      <c r="C1412" t="s">
        <v>15758</v>
      </c>
      <c r="D1412" t="s">
        <v>93</v>
      </c>
      <c r="E1412" t="s">
        <v>7690</v>
      </c>
      <c r="F1412" s="1">
        <v>46000</v>
      </c>
      <c r="G1412">
        <v>12</v>
      </c>
      <c r="I1412" t="s">
        <v>16353</v>
      </c>
      <c r="J1412">
        <v>50047866</v>
      </c>
      <c r="K1412" t="s">
        <v>267</v>
      </c>
      <c r="L1412" t="s">
        <v>43</v>
      </c>
      <c r="M1412">
        <v>12</v>
      </c>
      <c r="N1412" t="s">
        <v>43</v>
      </c>
      <c r="P1412" s="1"/>
      <c r="R1412" s="317"/>
      <c r="V1412" s="317"/>
    </row>
    <row r="1413" spans="1:22">
      <c r="A1413">
        <v>1412</v>
      </c>
      <c r="B1413" t="s">
        <v>15759</v>
      </c>
      <c r="C1413" t="s">
        <v>15760</v>
      </c>
      <c r="D1413" t="s">
        <v>93</v>
      </c>
      <c r="E1413" t="s">
        <v>7769</v>
      </c>
      <c r="F1413" s="1">
        <v>46000</v>
      </c>
      <c r="G1413">
        <v>12</v>
      </c>
      <c r="I1413" t="s">
        <v>16353</v>
      </c>
      <c r="J1413">
        <v>50047870</v>
      </c>
      <c r="K1413" t="s">
        <v>6518</v>
      </c>
      <c r="L1413">
        <v>2</v>
      </c>
      <c r="M1413">
        <v>12</v>
      </c>
      <c r="N1413">
        <v>2</v>
      </c>
      <c r="P1413" s="1">
        <v>46081</v>
      </c>
      <c r="Q1413">
        <v>2</v>
      </c>
      <c r="R1413" s="317">
        <v>164470</v>
      </c>
      <c r="S1413">
        <v>26.2</v>
      </c>
      <c r="T1413">
        <v>2</v>
      </c>
      <c r="U1413">
        <v>21</v>
      </c>
      <c r="V1413" s="317">
        <v>344988</v>
      </c>
    </row>
    <row r="1414" spans="1:22">
      <c r="A1414">
        <v>1413</v>
      </c>
      <c r="B1414" t="s">
        <v>15761</v>
      </c>
      <c r="C1414" t="s">
        <v>15762</v>
      </c>
      <c r="D1414" t="s">
        <v>93</v>
      </c>
      <c r="E1414" t="s">
        <v>6259</v>
      </c>
      <c r="F1414" s="1">
        <v>46000</v>
      </c>
      <c r="G1414">
        <v>12</v>
      </c>
      <c r="I1414" t="s">
        <v>16353</v>
      </c>
      <c r="J1414">
        <v>50047874</v>
      </c>
      <c r="K1414" t="s">
        <v>6518</v>
      </c>
      <c r="L1414" t="s">
        <v>43</v>
      </c>
      <c r="M1414">
        <v>12</v>
      </c>
      <c r="N1414" t="s">
        <v>43</v>
      </c>
      <c r="P1414" s="1"/>
      <c r="R1414" s="317"/>
      <c r="V1414" s="317"/>
    </row>
    <row r="1415" spans="1:22">
      <c r="A1415">
        <v>1414</v>
      </c>
      <c r="B1415" t="s">
        <v>15763</v>
      </c>
      <c r="C1415" t="s">
        <v>15764</v>
      </c>
      <c r="D1415" t="s">
        <v>93</v>
      </c>
      <c r="E1415" t="s">
        <v>7690</v>
      </c>
      <c r="F1415" s="1">
        <v>46000</v>
      </c>
      <c r="G1415">
        <v>12</v>
      </c>
      <c r="I1415" t="s">
        <v>16353</v>
      </c>
      <c r="J1415">
        <v>50047876</v>
      </c>
      <c r="K1415" t="s">
        <v>267</v>
      </c>
      <c r="L1415" t="s">
        <v>43</v>
      </c>
      <c r="M1415">
        <v>12</v>
      </c>
      <c r="N1415" t="s">
        <v>43</v>
      </c>
      <c r="P1415" s="1"/>
      <c r="R1415" s="317"/>
      <c r="V1415" s="317"/>
    </row>
    <row r="1416" spans="1:22">
      <c r="A1416">
        <v>1415</v>
      </c>
      <c r="B1416" t="s">
        <v>15765</v>
      </c>
      <c r="C1416" t="s">
        <v>15766</v>
      </c>
      <c r="D1416" t="s">
        <v>93</v>
      </c>
      <c r="E1416" t="s">
        <v>7690</v>
      </c>
      <c r="F1416" s="1">
        <v>46000</v>
      </c>
      <c r="G1416">
        <v>12</v>
      </c>
      <c r="I1416" t="s">
        <v>16353</v>
      </c>
      <c r="J1416">
        <v>50047879</v>
      </c>
      <c r="K1416" t="s">
        <v>267</v>
      </c>
      <c r="L1416" t="s">
        <v>43</v>
      </c>
      <c r="M1416">
        <v>12</v>
      </c>
      <c r="N1416" t="s">
        <v>43</v>
      </c>
      <c r="P1416" s="1"/>
      <c r="R1416" s="317"/>
      <c r="V1416" s="317"/>
    </row>
    <row r="1417" spans="1:22">
      <c r="A1417">
        <v>1416</v>
      </c>
      <c r="B1417" t="s">
        <v>15767</v>
      </c>
      <c r="C1417" t="s">
        <v>15768</v>
      </c>
      <c r="D1417" t="s">
        <v>93</v>
      </c>
      <c r="E1417" t="s">
        <v>7668</v>
      </c>
      <c r="F1417" s="1">
        <v>46000</v>
      </c>
      <c r="G1417">
        <v>12</v>
      </c>
      <c r="I1417" t="s">
        <v>16353</v>
      </c>
      <c r="J1417">
        <v>50047880</v>
      </c>
      <c r="K1417" t="s">
        <v>267</v>
      </c>
      <c r="L1417" t="s">
        <v>43</v>
      </c>
      <c r="M1417">
        <v>12</v>
      </c>
      <c r="N1417" t="s">
        <v>43</v>
      </c>
      <c r="P1417" s="1"/>
      <c r="R1417" s="317"/>
      <c r="V1417" s="317"/>
    </row>
    <row r="1418" spans="1:22">
      <c r="A1418">
        <v>1417</v>
      </c>
      <c r="B1418" t="s">
        <v>15769</v>
      </c>
      <c r="C1418" t="s">
        <v>15770</v>
      </c>
      <c r="D1418" t="s">
        <v>93</v>
      </c>
      <c r="E1418" t="s">
        <v>7800</v>
      </c>
      <c r="F1418" s="1">
        <v>46000</v>
      </c>
      <c r="G1418">
        <v>12</v>
      </c>
      <c r="I1418" t="s">
        <v>16353</v>
      </c>
      <c r="J1418">
        <v>50047905</v>
      </c>
      <c r="K1418" t="s">
        <v>6518</v>
      </c>
      <c r="L1418">
        <v>2</v>
      </c>
      <c r="M1418">
        <v>12</v>
      </c>
      <c r="N1418">
        <v>2</v>
      </c>
      <c r="P1418" s="1">
        <v>46081</v>
      </c>
      <c r="Q1418">
        <v>2</v>
      </c>
      <c r="R1418" s="317">
        <v>55270</v>
      </c>
      <c r="S1418">
        <v>26.2</v>
      </c>
      <c r="T1418">
        <v>2</v>
      </c>
      <c r="U1418">
        <v>21</v>
      </c>
      <c r="V1418" s="317">
        <v>142520</v>
      </c>
    </row>
    <row r="1419" spans="1:22">
      <c r="A1419">
        <v>1418</v>
      </c>
      <c r="B1419" t="s">
        <v>15771</v>
      </c>
      <c r="C1419" t="s">
        <v>15772</v>
      </c>
      <c r="D1419" t="s">
        <v>93</v>
      </c>
      <c r="E1419" t="s">
        <v>7883</v>
      </c>
      <c r="F1419" s="1">
        <v>46000</v>
      </c>
      <c r="G1419">
        <v>12</v>
      </c>
      <c r="I1419" t="s">
        <v>16353</v>
      </c>
      <c r="J1419">
        <v>50047915</v>
      </c>
      <c r="K1419" t="s">
        <v>6518</v>
      </c>
      <c r="L1419">
        <v>2</v>
      </c>
      <c r="M1419">
        <v>12</v>
      </c>
      <c r="N1419">
        <v>2</v>
      </c>
      <c r="P1419" s="1">
        <v>46081</v>
      </c>
      <c r="Q1419">
        <v>2</v>
      </c>
      <c r="R1419" s="317">
        <v>70230</v>
      </c>
      <c r="S1419">
        <v>26.2</v>
      </c>
      <c r="T1419">
        <v>2</v>
      </c>
      <c r="U1419">
        <v>21</v>
      </c>
      <c r="V1419" s="317">
        <v>98743</v>
      </c>
    </row>
    <row r="1420" spans="1:22">
      <c r="A1420">
        <v>1419</v>
      </c>
      <c r="B1420" t="s">
        <v>15773</v>
      </c>
      <c r="C1420" t="s">
        <v>15774</v>
      </c>
      <c r="D1420" t="s">
        <v>93</v>
      </c>
      <c r="E1420" t="s">
        <v>93</v>
      </c>
      <c r="F1420" s="1">
        <v>46000</v>
      </c>
      <c r="G1420">
        <v>12</v>
      </c>
      <c r="I1420" t="s">
        <v>16353</v>
      </c>
      <c r="J1420">
        <v>50047918</v>
      </c>
      <c r="K1420" t="s">
        <v>267</v>
      </c>
      <c r="L1420" t="s">
        <v>43</v>
      </c>
      <c r="M1420">
        <v>12</v>
      </c>
      <c r="N1420" t="s">
        <v>43</v>
      </c>
      <c r="P1420" s="1"/>
      <c r="R1420" s="317"/>
      <c r="V1420" s="317"/>
    </row>
    <row r="1421" spans="1:22">
      <c r="A1421">
        <v>1420</v>
      </c>
      <c r="B1421" t="s">
        <v>8530</v>
      </c>
      <c r="C1421" t="s">
        <v>8531</v>
      </c>
      <c r="D1421" t="s">
        <v>93</v>
      </c>
      <c r="E1421" t="s">
        <v>7800</v>
      </c>
      <c r="F1421" s="1">
        <v>46000</v>
      </c>
      <c r="G1421">
        <v>12</v>
      </c>
      <c r="I1421" t="s">
        <v>16353</v>
      </c>
      <c r="J1421">
        <v>50047974</v>
      </c>
      <c r="K1421" t="s">
        <v>6518</v>
      </c>
      <c r="L1421" t="s">
        <v>43</v>
      </c>
      <c r="M1421">
        <v>12</v>
      </c>
      <c r="N1421" t="s">
        <v>43</v>
      </c>
      <c r="O1421" t="s">
        <v>15775</v>
      </c>
      <c r="P1421" s="1"/>
      <c r="R1421" s="317"/>
      <c r="V1421" s="317"/>
    </row>
    <row r="1422" spans="1:22">
      <c r="A1422">
        <v>1421</v>
      </c>
      <c r="B1422" t="s">
        <v>15776</v>
      </c>
      <c r="C1422" t="s">
        <v>15777</v>
      </c>
      <c r="D1422" t="s">
        <v>93</v>
      </c>
      <c r="E1422" t="s">
        <v>7800</v>
      </c>
      <c r="F1422" s="1">
        <v>46000</v>
      </c>
      <c r="G1422">
        <v>12</v>
      </c>
      <c r="I1422" t="s">
        <v>16353</v>
      </c>
      <c r="J1422">
        <v>50047989</v>
      </c>
      <c r="K1422" t="s">
        <v>6518</v>
      </c>
      <c r="L1422">
        <v>2</v>
      </c>
      <c r="M1422">
        <v>12</v>
      </c>
      <c r="N1422">
        <v>2</v>
      </c>
      <c r="P1422" s="1">
        <v>46081</v>
      </c>
      <c r="Q1422">
        <v>2</v>
      </c>
      <c r="R1422" s="317">
        <v>94530</v>
      </c>
      <c r="S1422">
        <v>26.2</v>
      </c>
      <c r="T1422">
        <v>2</v>
      </c>
      <c r="U1422">
        <v>21</v>
      </c>
      <c r="V1422" s="317">
        <v>243880</v>
      </c>
    </row>
    <row r="1423" spans="1:22">
      <c r="A1423">
        <v>1422</v>
      </c>
      <c r="B1423" t="s">
        <v>9763</v>
      </c>
      <c r="C1423" t="s">
        <v>15778</v>
      </c>
      <c r="D1423" t="s">
        <v>6574</v>
      </c>
      <c r="E1423" t="s">
        <v>9232</v>
      </c>
      <c r="F1423" s="1"/>
      <c r="G1423" t="s">
        <v>43</v>
      </c>
      <c r="I1423" t="s">
        <v>43</v>
      </c>
      <c r="L1423" t="s">
        <v>43</v>
      </c>
      <c r="M1423" t="s">
        <v>43</v>
      </c>
      <c r="N1423" t="s">
        <v>43</v>
      </c>
      <c r="P1423" s="1"/>
      <c r="R1423" s="317"/>
      <c r="V1423" s="317"/>
    </row>
    <row r="1424" spans="1:22">
      <c r="A1424">
        <v>1423</v>
      </c>
      <c r="B1424" t="s">
        <v>15779</v>
      </c>
      <c r="C1424" t="s">
        <v>15780</v>
      </c>
      <c r="D1424" t="s">
        <v>93</v>
      </c>
      <c r="E1424" t="s">
        <v>15781</v>
      </c>
      <c r="F1424" s="1"/>
      <c r="G1424" t="s">
        <v>43</v>
      </c>
      <c r="I1424" t="s">
        <v>43</v>
      </c>
      <c r="L1424" t="s">
        <v>43</v>
      </c>
      <c r="M1424" t="s">
        <v>43</v>
      </c>
      <c r="N1424" t="s">
        <v>43</v>
      </c>
      <c r="P1424" s="1"/>
      <c r="R1424" s="317"/>
      <c r="V1424" s="317"/>
    </row>
    <row r="1425" spans="1:22">
      <c r="A1425">
        <v>1424</v>
      </c>
      <c r="B1425" t="s">
        <v>9774</v>
      </c>
      <c r="C1425" t="s">
        <v>15782</v>
      </c>
      <c r="D1425" t="s">
        <v>6574</v>
      </c>
      <c r="E1425" t="s">
        <v>9355</v>
      </c>
      <c r="F1425" s="1"/>
      <c r="G1425" t="s">
        <v>43</v>
      </c>
      <c r="I1425" t="s">
        <v>43</v>
      </c>
      <c r="L1425" t="s">
        <v>43</v>
      </c>
      <c r="M1425" t="s">
        <v>43</v>
      </c>
      <c r="N1425" t="s">
        <v>43</v>
      </c>
      <c r="P1425" s="1"/>
      <c r="R1425" s="317"/>
      <c r="V1425" s="317"/>
    </row>
    <row r="1426" spans="1:22">
      <c r="A1426">
        <v>1425</v>
      </c>
      <c r="B1426" t="s">
        <v>9776</v>
      </c>
      <c r="C1426" t="s">
        <v>9777</v>
      </c>
      <c r="D1426" t="s">
        <v>6574</v>
      </c>
      <c r="E1426" t="s">
        <v>7834</v>
      </c>
      <c r="F1426" s="1"/>
      <c r="G1426" t="s">
        <v>43</v>
      </c>
      <c r="I1426" t="s">
        <v>43</v>
      </c>
      <c r="L1426" t="s">
        <v>43</v>
      </c>
      <c r="M1426" t="s">
        <v>43</v>
      </c>
      <c r="N1426" t="s">
        <v>43</v>
      </c>
      <c r="P1426" s="1"/>
      <c r="R1426" s="317"/>
      <c r="V1426" s="317"/>
    </row>
    <row r="1427" spans="1:22">
      <c r="A1427">
        <v>1426</v>
      </c>
      <c r="B1427" t="s">
        <v>15783</v>
      </c>
      <c r="C1427" t="s">
        <v>15784</v>
      </c>
      <c r="D1427" t="s">
        <v>93</v>
      </c>
      <c r="E1427" t="s">
        <v>93</v>
      </c>
      <c r="F1427" s="1">
        <v>46001</v>
      </c>
      <c r="G1427">
        <v>12</v>
      </c>
      <c r="I1427" t="s">
        <v>16353</v>
      </c>
      <c r="J1427">
        <v>50048145</v>
      </c>
      <c r="K1427" t="s">
        <v>6518</v>
      </c>
      <c r="L1427">
        <v>2</v>
      </c>
      <c r="M1427">
        <v>12</v>
      </c>
      <c r="N1427">
        <v>2</v>
      </c>
      <c r="P1427" s="1">
        <v>46081</v>
      </c>
      <c r="Q1427">
        <v>2</v>
      </c>
      <c r="R1427" s="317">
        <v>260290</v>
      </c>
      <c r="S1427">
        <v>26.2</v>
      </c>
      <c r="T1427">
        <v>2</v>
      </c>
      <c r="U1427">
        <v>21</v>
      </c>
      <c r="V1427" s="317">
        <v>671040</v>
      </c>
    </row>
    <row r="1428" spans="1:22">
      <c r="A1428">
        <v>1427</v>
      </c>
      <c r="B1428" t="s">
        <v>15785</v>
      </c>
      <c r="C1428" t="s">
        <v>15786</v>
      </c>
      <c r="D1428" t="s">
        <v>93</v>
      </c>
      <c r="E1428" t="s">
        <v>7721</v>
      </c>
      <c r="F1428" s="1">
        <v>46001</v>
      </c>
      <c r="G1428">
        <v>12</v>
      </c>
      <c r="I1428" t="s">
        <v>16353</v>
      </c>
      <c r="J1428">
        <v>50048147</v>
      </c>
      <c r="K1428" t="s">
        <v>267</v>
      </c>
      <c r="L1428" t="s">
        <v>43</v>
      </c>
      <c r="M1428">
        <v>12</v>
      </c>
      <c r="N1428" t="s">
        <v>43</v>
      </c>
      <c r="P1428" s="1"/>
      <c r="R1428" s="317"/>
      <c r="V1428" s="317"/>
    </row>
    <row r="1429" spans="1:22">
      <c r="A1429">
        <v>1428</v>
      </c>
      <c r="B1429" t="s">
        <v>15787</v>
      </c>
      <c r="C1429" t="s">
        <v>15788</v>
      </c>
      <c r="D1429" t="s">
        <v>93</v>
      </c>
      <c r="E1429" t="s">
        <v>7721</v>
      </c>
      <c r="F1429" s="1">
        <v>46001</v>
      </c>
      <c r="G1429">
        <v>12</v>
      </c>
      <c r="I1429" t="s">
        <v>16353</v>
      </c>
      <c r="J1429">
        <v>50048154</v>
      </c>
      <c r="K1429" t="s">
        <v>6518</v>
      </c>
      <c r="L1429">
        <v>2</v>
      </c>
      <c r="M1429">
        <v>12</v>
      </c>
      <c r="N1429">
        <v>2</v>
      </c>
      <c r="P1429" s="1">
        <v>46081</v>
      </c>
      <c r="Q1429">
        <v>2</v>
      </c>
      <c r="R1429" s="317">
        <v>63090</v>
      </c>
      <c r="S1429">
        <v>26.2</v>
      </c>
      <c r="T1429">
        <v>2</v>
      </c>
      <c r="U1429">
        <v>21</v>
      </c>
      <c r="V1429" s="317">
        <v>162740</v>
      </c>
    </row>
    <row r="1430" spans="1:22">
      <c r="A1430">
        <v>1429</v>
      </c>
      <c r="B1430" t="s">
        <v>15789</v>
      </c>
      <c r="C1430" t="s">
        <v>15790</v>
      </c>
      <c r="D1430" t="s">
        <v>93</v>
      </c>
      <c r="E1430" t="s">
        <v>93</v>
      </c>
      <c r="F1430" s="1">
        <v>46001</v>
      </c>
      <c r="G1430">
        <v>12</v>
      </c>
      <c r="I1430" t="s">
        <v>16353</v>
      </c>
      <c r="J1430">
        <v>50048188</v>
      </c>
      <c r="K1430" t="s">
        <v>267</v>
      </c>
      <c r="L1430" t="s">
        <v>43</v>
      </c>
      <c r="M1430">
        <v>12</v>
      </c>
      <c r="N1430" t="s">
        <v>43</v>
      </c>
      <c r="P1430" s="1"/>
      <c r="R1430" s="317"/>
      <c r="V1430" s="317"/>
    </row>
    <row r="1431" spans="1:22">
      <c r="A1431">
        <v>1430</v>
      </c>
      <c r="B1431" t="s">
        <v>9417</v>
      </c>
      <c r="C1431" t="s">
        <v>15791</v>
      </c>
      <c r="D1431" t="s">
        <v>93</v>
      </c>
      <c r="E1431" t="s">
        <v>7721</v>
      </c>
      <c r="F1431" s="1">
        <v>46002</v>
      </c>
      <c r="G1431">
        <v>12</v>
      </c>
      <c r="I1431" t="s">
        <v>16353</v>
      </c>
      <c r="J1431">
        <v>50048361</v>
      </c>
      <c r="K1431" t="s">
        <v>6518</v>
      </c>
      <c r="L1431">
        <v>2</v>
      </c>
      <c r="M1431">
        <v>12</v>
      </c>
      <c r="N1431">
        <v>2</v>
      </c>
      <c r="P1431" s="1">
        <v>46081</v>
      </c>
      <c r="Q1431">
        <v>2</v>
      </c>
      <c r="R1431" s="317">
        <v>80100</v>
      </c>
      <c r="S1431">
        <v>26.2</v>
      </c>
      <c r="T1431">
        <v>2</v>
      </c>
      <c r="U1431">
        <v>21</v>
      </c>
      <c r="V1431" s="317">
        <v>206490</v>
      </c>
    </row>
    <row r="1432" spans="1:22">
      <c r="A1432">
        <v>1431</v>
      </c>
      <c r="B1432" t="s">
        <v>8411</v>
      </c>
      <c r="C1432" t="s">
        <v>8413</v>
      </c>
      <c r="D1432" t="s">
        <v>93</v>
      </c>
      <c r="E1432" t="s">
        <v>7800</v>
      </c>
      <c r="F1432" s="1">
        <v>46002</v>
      </c>
      <c r="G1432">
        <v>12</v>
      </c>
      <c r="I1432" t="s">
        <v>16353</v>
      </c>
      <c r="J1432">
        <v>50048365</v>
      </c>
      <c r="K1432" t="s">
        <v>6518</v>
      </c>
      <c r="L1432">
        <v>2</v>
      </c>
      <c r="M1432">
        <v>12</v>
      </c>
      <c r="N1432">
        <v>2</v>
      </c>
      <c r="P1432" s="1">
        <v>46081</v>
      </c>
      <c r="Q1432">
        <v>2</v>
      </c>
      <c r="R1432" s="317">
        <v>27390</v>
      </c>
      <c r="S1432">
        <v>26.2</v>
      </c>
      <c r="T1432">
        <v>2</v>
      </c>
      <c r="U1432">
        <v>21</v>
      </c>
      <c r="V1432" s="317">
        <v>70640</v>
      </c>
    </row>
    <row r="1433" spans="1:22">
      <c r="A1433">
        <v>1432</v>
      </c>
      <c r="B1433" t="s">
        <v>9780</v>
      </c>
      <c r="C1433" t="s">
        <v>15792</v>
      </c>
      <c r="D1433" t="s">
        <v>93</v>
      </c>
      <c r="E1433" t="s">
        <v>9226</v>
      </c>
      <c r="F1433" s="1"/>
      <c r="G1433" t="s">
        <v>43</v>
      </c>
      <c r="I1433" t="s">
        <v>43</v>
      </c>
      <c r="L1433" t="s">
        <v>43</v>
      </c>
      <c r="M1433" t="s">
        <v>43</v>
      </c>
      <c r="N1433" t="s">
        <v>43</v>
      </c>
      <c r="P1433" s="1"/>
      <c r="R1433" s="317"/>
      <c r="V1433" s="317"/>
    </row>
    <row r="1434" spans="1:22">
      <c r="A1434">
        <v>1433</v>
      </c>
      <c r="B1434" t="s">
        <v>9778</v>
      </c>
      <c r="C1434" t="s">
        <v>15793</v>
      </c>
      <c r="D1434" t="s">
        <v>93</v>
      </c>
      <c r="E1434" t="s">
        <v>9483</v>
      </c>
      <c r="F1434" s="1"/>
      <c r="G1434" t="s">
        <v>43</v>
      </c>
      <c r="I1434" t="s">
        <v>43</v>
      </c>
      <c r="L1434" t="s">
        <v>43</v>
      </c>
      <c r="M1434" t="s">
        <v>43</v>
      </c>
      <c r="N1434" t="s">
        <v>43</v>
      </c>
      <c r="P1434" s="1"/>
      <c r="R1434" s="317"/>
      <c r="V1434" s="317"/>
    </row>
    <row r="1435" spans="1:22">
      <c r="A1435">
        <v>1434</v>
      </c>
      <c r="B1435" t="s">
        <v>9772</v>
      </c>
      <c r="C1435" t="s">
        <v>9773</v>
      </c>
      <c r="D1435" t="s">
        <v>93</v>
      </c>
      <c r="E1435" t="s">
        <v>9226</v>
      </c>
      <c r="F1435" s="1"/>
      <c r="G1435" t="s">
        <v>43</v>
      </c>
      <c r="I1435" t="s">
        <v>43</v>
      </c>
      <c r="L1435" t="s">
        <v>43</v>
      </c>
      <c r="M1435" t="s">
        <v>43</v>
      </c>
      <c r="N1435" t="s">
        <v>43</v>
      </c>
      <c r="P1435" s="1"/>
      <c r="R1435" s="317"/>
      <c r="V1435" s="317"/>
    </row>
    <row r="1436" spans="1:22">
      <c r="A1436">
        <v>1435</v>
      </c>
      <c r="B1436" t="s">
        <v>15794</v>
      </c>
      <c r="C1436" t="s">
        <v>15795</v>
      </c>
      <c r="D1436" t="s">
        <v>93</v>
      </c>
      <c r="E1436" t="s">
        <v>8059</v>
      </c>
      <c r="F1436" s="1">
        <v>46003</v>
      </c>
      <c r="G1436">
        <v>12</v>
      </c>
      <c r="I1436" t="s">
        <v>16353</v>
      </c>
      <c r="J1436">
        <v>50048690</v>
      </c>
      <c r="K1436" t="s">
        <v>6518</v>
      </c>
      <c r="L1436" t="s">
        <v>43</v>
      </c>
      <c r="M1436">
        <v>12</v>
      </c>
      <c r="N1436" t="s">
        <v>43</v>
      </c>
      <c r="P1436" s="1"/>
      <c r="R1436" s="317"/>
      <c r="V1436" s="317"/>
    </row>
    <row r="1437" spans="1:22">
      <c r="A1437">
        <v>1436</v>
      </c>
      <c r="B1437" t="s">
        <v>15796</v>
      </c>
      <c r="C1437" t="s">
        <v>15797</v>
      </c>
      <c r="D1437" t="s">
        <v>93</v>
      </c>
      <c r="E1437" t="s">
        <v>9300</v>
      </c>
      <c r="F1437" s="1">
        <v>46003</v>
      </c>
      <c r="G1437">
        <v>12</v>
      </c>
      <c r="I1437" t="s">
        <v>16353</v>
      </c>
      <c r="J1437">
        <v>50048702</v>
      </c>
      <c r="K1437" t="s">
        <v>6518</v>
      </c>
      <c r="L1437" t="s">
        <v>43</v>
      </c>
      <c r="M1437">
        <v>12</v>
      </c>
      <c r="N1437" t="s">
        <v>43</v>
      </c>
      <c r="P1437" s="1"/>
      <c r="R1437" s="317"/>
      <c r="V1437" s="317"/>
    </row>
    <row r="1438" spans="1:22">
      <c r="A1438">
        <v>1437</v>
      </c>
      <c r="B1438" t="s">
        <v>15798</v>
      </c>
      <c r="C1438" t="s">
        <v>15799</v>
      </c>
      <c r="D1438" t="s">
        <v>93</v>
      </c>
      <c r="E1438" t="s">
        <v>8285</v>
      </c>
      <c r="F1438" s="1">
        <v>46003</v>
      </c>
      <c r="G1438">
        <v>12</v>
      </c>
      <c r="I1438" t="s">
        <v>16353</v>
      </c>
      <c r="J1438">
        <v>50048751</v>
      </c>
      <c r="K1438" t="s">
        <v>6518</v>
      </c>
      <c r="L1438" t="s">
        <v>43</v>
      </c>
      <c r="M1438">
        <v>12</v>
      </c>
      <c r="N1438" t="s">
        <v>43</v>
      </c>
      <c r="P1438" s="1"/>
      <c r="R1438" s="317"/>
      <c r="V1438" s="317"/>
    </row>
    <row r="1439" spans="1:22">
      <c r="A1439">
        <v>1438</v>
      </c>
      <c r="B1439" t="s">
        <v>9782</v>
      </c>
      <c r="C1439" t="s">
        <v>15800</v>
      </c>
      <c r="D1439" t="s">
        <v>93</v>
      </c>
      <c r="E1439" t="s">
        <v>15390</v>
      </c>
      <c r="F1439" s="1"/>
      <c r="G1439" t="s">
        <v>43</v>
      </c>
      <c r="I1439" t="s">
        <v>43</v>
      </c>
      <c r="L1439" t="s">
        <v>43</v>
      </c>
      <c r="M1439" t="s">
        <v>43</v>
      </c>
      <c r="N1439" t="s">
        <v>43</v>
      </c>
      <c r="P1439" s="1"/>
      <c r="R1439" s="317"/>
      <c r="V1439" s="317"/>
    </row>
    <row r="1440" spans="1:22">
      <c r="A1440">
        <v>1439</v>
      </c>
      <c r="B1440" t="s">
        <v>15801</v>
      </c>
      <c r="C1440" t="s">
        <v>15802</v>
      </c>
      <c r="D1440" t="s">
        <v>6574</v>
      </c>
      <c r="E1440" t="s">
        <v>9232</v>
      </c>
      <c r="F1440" s="1"/>
      <c r="G1440" t="s">
        <v>43</v>
      </c>
      <c r="I1440" t="s">
        <v>43</v>
      </c>
      <c r="L1440" t="s">
        <v>43</v>
      </c>
      <c r="M1440" t="s">
        <v>43</v>
      </c>
      <c r="N1440" t="s">
        <v>43</v>
      </c>
      <c r="P1440" s="1"/>
      <c r="R1440" s="317"/>
      <c r="V1440" s="317"/>
    </row>
    <row r="1441" spans="1:22">
      <c r="A1441">
        <v>1440</v>
      </c>
      <c r="B1441" t="s">
        <v>15803</v>
      </c>
      <c r="C1441" t="s">
        <v>15804</v>
      </c>
      <c r="D1441" t="s">
        <v>6574</v>
      </c>
      <c r="E1441" t="s">
        <v>9232</v>
      </c>
      <c r="F1441" s="1"/>
      <c r="G1441" t="s">
        <v>43</v>
      </c>
      <c r="I1441" t="s">
        <v>43</v>
      </c>
      <c r="L1441" t="s">
        <v>43</v>
      </c>
      <c r="M1441" t="s">
        <v>43</v>
      </c>
      <c r="N1441" t="s">
        <v>43</v>
      </c>
      <c r="P1441" s="1"/>
      <c r="R1441" s="317"/>
      <c r="V1441" s="317"/>
    </row>
    <row r="1442" spans="1:22">
      <c r="A1442">
        <v>1441</v>
      </c>
      <c r="B1442" t="s">
        <v>9792</v>
      </c>
      <c r="C1442" t="s">
        <v>15805</v>
      </c>
      <c r="D1442" t="s">
        <v>93</v>
      </c>
      <c r="E1442" t="s">
        <v>7769</v>
      </c>
      <c r="F1442" s="1"/>
      <c r="G1442" t="s">
        <v>43</v>
      </c>
      <c r="I1442" t="s">
        <v>43</v>
      </c>
      <c r="L1442" t="s">
        <v>43</v>
      </c>
      <c r="M1442" t="s">
        <v>43</v>
      </c>
      <c r="N1442" t="s">
        <v>43</v>
      </c>
      <c r="P1442" s="1"/>
      <c r="R1442" s="317"/>
      <c r="V1442" s="317"/>
    </row>
    <row r="1443" spans="1:22">
      <c r="A1443">
        <v>1442</v>
      </c>
      <c r="B1443" t="s">
        <v>9790</v>
      </c>
      <c r="C1443" t="s">
        <v>15806</v>
      </c>
      <c r="D1443" t="s">
        <v>6574</v>
      </c>
      <c r="E1443" t="s">
        <v>9303</v>
      </c>
      <c r="F1443" s="1"/>
      <c r="G1443" t="s">
        <v>43</v>
      </c>
      <c r="I1443" t="s">
        <v>43</v>
      </c>
      <c r="L1443" t="s">
        <v>43</v>
      </c>
      <c r="M1443" t="s">
        <v>43</v>
      </c>
      <c r="N1443" t="s">
        <v>43</v>
      </c>
      <c r="P1443" s="1"/>
      <c r="R1443" s="317"/>
      <c r="V1443" s="317"/>
    </row>
    <row r="1444" spans="1:22">
      <c r="A1444">
        <v>1443</v>
      </c>
      <c r="B1444" t="s">
        <v>9783</v>
      </c>
      <c r="C1444" t="s">
        <v>15807</v>
      </c>
      <c r="D1444" t="s">
        <v>93</v>
      </c>
      <c r="E1444" t="s">
        <v>9425</v>
      </c>
      <c r="F1444" s="1"/>
      <c r="G1444" t="s">
        <v>43</v>
      </c>
      <c r="I1444" t="s">
        <v>43</v>
      </c>
      <c r="L1444" t="s">
        <v>43</v>
      </c>
      <c r="M1444" t="s">
        <v>43</v>
      </c>
      <c r="N1444" t="s">
        <v>43</v>
      </c>
      <c r="P1444" s="1"/>
      <c r="R1444" s="317"/>
      <c r="V1444" s="317"/>
    </row>
    <row r="1445" spans="1:22">
      <c r="A1445">
        <v>1444</v>
      </c>
      <c r="B1445" t="s">
        <v>9800</v>
      </c>
      <c r="C1445" t="s">
        <v>15808</v>
      </c>
      <c r="D1445" t="s">
        <v>93</v>
      </c>
      <c r="E1445" t="s">
        <v>9802</v>
      </c>
      <c r="F1445" s="1"/>
      <c r="G1445" t="s">
        <v>43</v>
      </c>
      <c r="I1445" t="s">
        <v>43</v>
      </c>
      <c r="L1445" t="s">
        <v>43</v>
      </c>
      <c r="M1445" t="s">
        <v>43</v>
      </c>
      <c r="N1445" t="s">
        <v>43</v>
      </c>
      <c r="P1445" s="1"/>
      <c r="R1445" s="317"/>
      <c r="V1445" s="317"/>
    </row>
    <row r="1446" spans="1:22">
      <c r="A1446">
        <v>1445</v>
      </c>
      <c r="B1446" t="s">
        <v>9794</v>
      </c>
      <c r="C1446" t="s">
        <v>9795</v>
      </c>
      <c r="D1446" t="s">
        <v>93</v>
      </c>
      <c r="E1446" t="s">
        <v>9732</v>
      </c>
      <c r="F1446" s="1"/>
      <c r="G1446" t="s">
        <v>43</v>
      </c>
      <c r="I1446" t="s">
        <v>43</v>
      </c>
      <c r="L1446" t="s">
        <v>43</v>
      </c>
      <c r="M1446" t="s">
        <v>43</v>
      </c>
      <c r="N1446" t="s">
        <v>43</v>
      </c>
      <c r="P1446" s="1"/>
      <c r="R1446" s="317"/>
      <c r="V1446" s="317"/>
    </row>
    <row r="1447" spans="1:22">
      <c r="A1447">
        <v>1446</v>
      </c>
      <c r="B1447" t="s">
        <v>9796</v>
      </c>
      <c r="C1447" t="s">
        <v>9797</v>
      </c>
      <c r="D1447" t="s">
        <v>93</v>
      </c>
      <c r="E1447" t="s">
        <v>9328</v>
      </c>
      <c r="F1447" s="1"/>
      <c r="G1447" t="s">
        <v>43</v>
      </c>
      <c r="I1447" t="s">
        <v>43</v>
      </c>
      <c r="L1447" t="s">
        <v>43</v>
      </c>
      <c r="M1447" t="s">
        <v>43</v>
      </c>
      <c r="N1447" t="s">
        <v>43</v>
      </c>
      <c r="P1447" s="1"/>
      <c r="R1447" s="317"/>
      <c r="V1447" s="317"/>
    </row>
    <row r="1448" spans="1:22">
      <c r="A1448">
        <v>1447</v>
      </c>
      <c r="B1448" t="s">
        <v>9805</v>
      </c>
      <c r="C1448" t="s">
        <v>15809</v>
      </c>
      <c r="D1448" t="s">
        <v>93</v>
      </c>
      <c r="E1448" t="s">
        <v>9446</v>
      </c>
      <c r="F1448" s="1"/>
      <c r="G1448" t="s">
        <v>43</v>
      </c>
      <c r="I1448" t="s">
        <v>43</v>
      </c>
      <c r="L1448" t="s">
        <v>43</v>
      </c>
      <c r="M1448" t="s">
        <v>43</v>
      </c>
      <c r="N1448" t="s">
        <v>43</v>
      </c>
      <c r="P1448" s="1"/>
      <c r="R1448" s="317"/>
      <c r="V1448" s="317"/>
    </row>
    <row r="1449" spans="1:22">
      <c r="A1449">
        <v>1448</v>
      </c>
      <c r="B1449" t="s">
        <v>9798</v>
      </c>
      <c r="C1449" t="s">
        <v>15810</v>
      </c>
      <c r="D1449" t="s">
        <v>93</v>
      </c>
      <c r="E1449" t="s">
        <v>6259</v>
      </c>
      <c r="F1449" s="1"/>
      <c r="G1449" t="s">
        <v>43</v>
      </c>
      <c r="I1449" t="s">
        <v>43</v>
      </c>
      <c r="L1449" t="s">
        <v>43</v>
      </c>
      <c r="M1449" t="s">
        <v>43</v>
      </c>
      <c r="N1449" t="s">
        <v>43</v>
      </c>
      <c r="P1449" s="1"/>
      <c r="R1449" s="317"/>
      <c r="V1449" s="317"/>
    </row>
    <row r="1450" spans="1:22">
      <c r="A1450">
        <v>1449</v>
      </c>
      <c r="B1450" t="s">
        <v>9811</v>
      </c>
      <c r="C1450" t="s">
        <v>15811</v>
      </c>
      <c r="D1450" t="s">
        <v>6574</v>
      </c>
      <c r="E1450" t="s">
        <v>9355</v>
      </c>
      <c r="F1450" s="1"/>
      <c r="G1450" t="s">
        <v>43</v>
      </c>
      <c r="I1450" t="s">
        <v>43</v>
      </c>
      <c r="L1450" t="s">
        <v>43</v>
      </c>
      <c r="M1450" t="s">
        <v>43</v>
      </c>
      <c r="N1450" t="s">
        <v>43</v>
      </c>
      <c r="P1450" s="1"/>
      <c r="R1450" s="317"/>
      <c r="V1450" s="317"/>
    </row>
    <row r="1451" spans="1:22">
      <c r="A1451">
        <v>1450</v>
      </c>
      <c r="B1451" t="s">
        <v>9807</v>
      </c>
      <c r="C1451" t="s">
        <v>15812</v>
      </c>
      <c r="D1451" t="s">
        <v>6574</v>
      </c>
      <c r="E1451" t="s">
        <v>9232</v>
      </c>
      <c r="F1451" s="1"/>
      <c r="G1451" t="s">
        <v>43</v>
      </c>
      <c r="I1451" t="s">
        <v>43</v>
      </c>
      <c r="L1451" t="s">
        <v>43</v>
      </c>
      <c r="M1451" t="s">
        <v>43</v>
      </c>
      <c r="N1451" t="s">
        <v>43</v>
      </c>
      <c r="P1451" s="1"/>
      <c r="R1451" s="317"/>
      <c r="V1451" s="317"/>
    </row>
    <row r="1452" spans="1:22">
      <c r="A1452">
        <v>1451</v>
      </c>
      <c r="B1452" t="s">
        <v>9809</v>
      </c>
      <c r="C1452" t="s">
        <v>15813</v>
      </c>
      <c r="D1452" t="s">
        <v>6574</v>
      </c>
      <c r="E1452" t="s">
        <v>9232</v>
      </c>
      <c r="F1452" s="1"/>
      <c r="G1452" t="s">
        <v>43</v>
      </c>
      <c r="I1452" t="s">
        <v>43</v>
      </c>
      <c r="L1452" t="s">
        <v>43</v>
      </c>
      <c r="M1452" t="s">
        <v>43</v>
      </c>
      <c r="N1452" t="s">
        <v>43</v>
      </c>
      <c r="P1452" s="1"/>
      <c r="R1452" s="317"/>
      <c r="V1452" s="317"/>
    </row>
    <row r="1453" spans="1:22">
      <c r="A1453">
        <v>1452</v>
      </c>
      <c r="B1453" t="s">
        <v>9823</v>
      </c>
      <c r="C1453" t="s">
        <v>9824</v>
      </c>
      <c r="D1453" t="s">
        <v>6574</v>
      </c>
      <c r="E1453" t="s">
        <v>7834</v>
      </c>
      <c r="F1453" s="1"/>
      <c r="G1453" t="s">
        <v>43</v>
      </c>
      <c r="I1453" t="s">
        <v>43</v>
      </c>
      <c r="L1453" t="s">
        <v>43</v>
      </c>
      <c r="M1453" t="s">
        <v>43</v>
      </c>
      <c r="N1453" t="s">
        <v>43</v>
      </c>
      <c r="P1453" s="1"/>
      <c r="R1453" s="317"/>
      <c r="V1453" s="317"/>
    </row>
    <row r="1454" spans="1:22">
      <c r="A1454">
        <v>1453</v>
      </c>
      <c r="B1454" t="s">
        <v>15814</v>
      </c>
      <c r="C1454" t="s">
        <v>15815</v>
      </c>
      <c r="D1454" t="s">
        <v>6574</v>
      </c>
      <c r="E1454" t="s">
        <v>7834</v>
      </c>
      <c r="F1454" s="1"/>
      <c r="G1454" t="s">
        <v>43</v>
      </c>
      <c r="I1454" t="s">
        <v>43</v>
      </c>
      <c r="L1454" t="s">
        <v>43</v>
      </c>
      <c r="M1454" t="s">
        <v>43</v>
      </c>
      <c r="N1454" t="s">
        <v>43</v>
      </c>
      <c r="P1454" s="1"/>
      <c r="R1454" s="317"/>
      <c r="V1454" s="317"/>
    </row>
    <row r="1455" spans="1:22">
      <c r="A1455">
        <v>1454</v>
      </c>
      <c r="B1455" t="s">
        <v>9819</v>
      </c>
      <c r="C1455" t="s">
        <v>9820</v>
      </c>
      <c r="D1455" t="s">
        <v>93</v>
      </c>
      <c r="E1455" t="s">
        <v>7668</v>
      </c>
      <c r="F1455" s="1"/>
      <c r="G1455" t="s">
        <v>43</v>
      </c>
      <c r="I1455" t="s">
        <v>43</v>
      </c>
      <c r="L1455" t="s">
        <v>43</v>
      </c>
      <c r="M1455" t="s">
        <v>43</v>
      </c>
      <c r="N1455" t="s">
        <v>43</v>
      </c>
      <c r="P1455" s="1"/>
      <c r="R1455" s="317"/>
      <c r="V1455" s="317"/>
    </row>
    <row r="1456" spans="1:22">
      <c r="A1456">
        <v>1455</v>
      </c>
      <c r="B1456" t="s">
        <v>9817</v>
      </c>
      <c r="C1456" t="s">
        <v>9818</v>
      </c>
      <c r="D1456" t="s">
        <v>93</v>
      </c>
      <c r="E1456" t="s">
        <v>9446</v>
      </c>
      <c r="F1456" s="1"/>
      <c r="G1456" t="s">
        <v>43</v>
      </c>
      <c r="I1456" t="s">
        <v>43</v>
      </c>
      <c r="L1456" t="s">
        <v>43</v>
      </c>
      <c r="M1456" t="s">
        <v>43</v>
      </c>
      <c r="N1456" t="s">
        <v>43</v>
      </c>
      <c r="P1456" s="1"/>
      <c r="R1456" s="317"/>
      <c r="V1456" s="317"/>
    </row>
    <row r="1457" spans="1:22">
      <c r="A1457">
        <v>1456</v>
      </c>
      <c r="B1457" t="s">
        <v>9821</v>
      </c>
      <c r="C1457" t="s">
        <v>15816</v>
      </c>
      <c r="D1457" t="s">
        <v>93</v>
      </c>
      <c r="E1457" t="s">
        <v>9446</v>
      </c>
      <c r="F1457" s="1"/>
      <c r="G1457" t="s">
        <v>43</v>
      </c>
      <c r="I1457" t="s">
        <v>43</v>
      </c>
      <c r="L1457" t="s">
        <v>43</v>
      </c>
      <c r="M1457" t="s">
        <v>43</v>
      </c>
      <c r="N1457" t="s">
        <v>43</v>
      </c>
      <c r="P1457" s="1"/>
      <c r="R1457" s="317"/>
      <c r="V1457" s="317"/>
    </row>
    <row r="1458" spans="1:22">
      <c r="A1458">
        <v>1457</v>
      </c>
      <c r="B1458" t="s">
        <v>9825</v>
      </c>
      <c r="C1458" t="s">
        <v>9826</v>
      </c>
      <c r="D1458" t="s">
        <v>93</v>
      </c>
      <c r="E1458" t="s">
        <v>8471</v>
      </c>
      <c r="F1458" s="1"/>
      <c r="G1458" t="s">
        <v>43</v>
      </c>
      <c r="I1458" t="s">
        <v>43</v>
      </c>
      <c r="L1458" t="s">
        <v>43</v>
      </c>
      <c r="M1458" t="s">
        <v>43</v>
      </c>
      <c r="N1458" t="s">
        <v>43</v>
      </c>
      <c r="P1458" s="1"/>
      <c r="R1458" s="317"/>
      <c r="V1458" s="317"/>
    </row>
    <row r="1459" spans="1:22">
      <c r="A1459">
        <v>1458</v>
      </c>
      <c r="B1459" t="s">
        <v>9245</v>
      </c>
      <c r="C1459" t="s">
        <v>9246</v>
      </c>
      <c r="D1459" t="s">
        <v>6574</v>
      </c>
      <c r="E1459" t="s">
        <v>9232</v>
      </c>
      <c r="F1459" s="1"/>
      <c r="G1459" t="s">
        <v>43</v>
      </c>
      <c r="I1459" t="s">
        <v>43</v>
      </c>
      <c r="L1459" t="s">
        <v>43</v>
      </c>
      <c r="M1459" t="s">
        <v>43</v>
      </c>
      <c r="N1459" t="s">
        <v>43</v>
      </c>
      <c r="P1459" s="1"/>
      <c r="R1459" s="317"/>
      <c r="V1459" s="317"/>
    </row>
    <row r="1460" spans="1:22">
      <c r="A1460">
        <v>1459</v>
      </c>
      <c r="B1460" t="s">
        <v>15817</v>
      </c>
      <c r="C1460" t="s">
        <v>15818</v>
      </c>
      <c r="D1460" t="s">
        <v>93</v>
      </c>
      <c r="E1460" t="s">
        <v>7698</v>
      </c>
      <c r="F1460" s="1">
        <v>46007</v>
      </c>
      <c r="G1460">
        <v>12</v>
      </c>
      <c r="I1460" t="s">
        <v>16353</v>
      </c>
      <c r="J1460">
        <v>50049310</v>
      </c>
      <c r="K1460" t="s">
        <v>12187</v>
      </c>
      <c r="L1460" t="s">
        <v>43</v>
      </c>
      <c r="N1460" t="s">
        <v>43</v>
      </c>
      <c r="P1460" s="1"/>
      <c r="R1460" s="317"/>
      <c r="V1460" s="317"/>
    </row>
    <row r="1461" spans="1:22">
      <c r="A1461">
        <v>1460</v>
      </c>
      <c r="B1461" t="s">
        <v>9829</v>
      </c>
      <c r="C1461" t="s">
        <v>15819</v>
      </c>
      <c r="D1461" t="s">
        <v>93</v>
      </c>
      <c r="E1461" t="s">
        <v>15390</v>
      </c>
      <c r="F1461" s="1"/>
      <c r="G1461" t="s">
        <v>43</v>
      </c>
      <c r="I1461" t="s">
        <v>43</v>
      </c>
      <c r="L1461" t="s">
        <v>43</v>
      </c>
      <c r="M1461" t="s">
        <v>43</v>
      </c>
      <c r="N1461" t="s">
        <v>43</v>
      </c>
      <c r="P1461" s="1"/>
      <c r="R1461" s="317"/>
      <c r="V1461" s="317"/>
    </row>
    <row r="1462" spans="1:22">
      <c r="A1462">
        <v>1461</v>
      </c>
      <c r="B1462" t="s">
        <v>9831</v>
      </c>
      <c r="C1462" t="s">
        <v>15820</v>
      </c>
      <c r="D1462" t="s">
        <v>93</v>
      </c>
      <c r="E1462" t="s">
        <v>7769</v>
      </c>
      <c r="F1462" s="1"/>
      <c r="G1462" t="s">
        <v>43</v>
      </c>
      <c r="I1462" t="s">
        <v>43</v>
      </c>
      <c r="L1462" t="s">
        <v>43</v>
      </c>
      <c r="M1462" t="s">
        <v>43</v>
      </c>
      <c r="N1462" t="s">
        <v>43</v>
      </c>
      <c r="P1462" s="1"/>
      <c r="R1462" s="317"/>
      <c r="V1462" s="317"/>
    </row>
    <row r="1463" spans="1:22">
      <c r="A1463">
        <v>1462</v>
      </c>
      <c r="B1463" t="s">
        <v>9833</v>
      </c>
      <c r="C1463" t="s">
        <v>9834</v>
      </c>
      <c r="D1463" t="s">
        <v>93</v>
      </c>
      <c r="E1463" t="s">
        <v>7883</v>
      </c>
      <c r="F1463" s="1"/>
      <c r="G1463" t="s">
        <v>43</v>
      </c>
      <c r="I1463" t="s">
        <v>43</v>
      </c>
      <c r="L1463" t="s">
        <v>43</v>
      </c>
      <c r="M1463" t="s">
        <v>43</v>
      </c>
      <c r="N1463" t="s">
        <v>43</v>
      </c>
      <c r="P1463" s="1"/>
      <c r="R1463" s="317"/>
      <c r="V1463" s="317"/>
    </row>
    <row r="1464" spans="1:22">
      <c r="A1464">
        <v>1463</v>
      </c>
      <c r="B1464" t="s">
        <v>9836</v>
      </c>
      <c r="C1464" t="s">
        <v>10096</v>
      </c>
      <c r="D1464" t="s">
        <v>93</v>
      </c>
      <c r="E1464" t="s">
        <v>7883</v>
      </c>
      <c r="F1464" s="1"/>
      <c r="G1464" t="s">
        <v>43</v>
      </c>
      <c r="I1464" t="s">
        <v>43</v>
      </c>
      <c r="L1464" t="s">
        <v>43</v>
      </c>
      <c r="M1464" t="s">
        <v>43</v>
      </c>
      <c r="N1464" t="s">
        <v>43</v>
      </c>
      <c r="P1464" s="1"/>
      <c r="R1464" s="317"/>
      <c r="V1464" s="317"/>
    </row>
    <row r="1465" spans="1:22">
      <c r="A1465">
        <v>1464</v>
      </c>
      <c r="B1465" t="s">
        <v>9864</v>
      </c>
      <c r="C1465" t="s">
        <v>9865</v>
      </c>
      <c r="D1465" t="s">
        <v>93</v>
      </c>
      <c r="E1465" t="s">
        <v>7698</v>
      </c>
      <c r="F1465" s="1"/>
      <c r="G1465" t="s">
        <v>43</v>
      </c>
      <c r="I1465" t="s">
        <v>43</v>
      </c>
      <c r="L1465" t="s">
        <v>43</v>
      </c>
      <c r="M1465" t="s">
        <v>43</v>
      </c>
      <c r="N1465" t="s">
        <v>43</v>
      </c>
      <c r="P1465" s="1"/>
      <c r="R1465" s="317"/>
      <c r="V1465" s="317"/>
    </row>
    <row r="1466" spans="1:22">
      <c r="A1466">
        <v>1465</v>
      </c>
      <c r="B1466" t="s">
        <v>9838</v>
      </c>
      <c r="C1466" t="s">
        <v>9839</v>
      </c>
      <c r="D1466" t="s">
        <v>93</v>
      </c>
      <c r="E1466" t="s">
        <v>9732</v>
      </c>
      <c r="F1466" s="1"/>
      <c r="G1466" t="s">
        <v>43</v>
      </c>
      <c r="I1466" t="s">
        <v>43</v>
      </c>
      <c r="L1466" t="s">
        <v>43</v>
      </c>
      <c r="M1466" t="s">
        <v>43</v>
      </c>
      <c r="N1466" t="s">
        <v>43</v>
      </c>
      <c r="P1466" s="1"/>
      <c r="R1466" s="317"/>
      <c r="V1466" s="317"/>
    </row>
    <row r="1467" spans="1:22">
      <c r="A1467">
        <v>1466</v>
      </c>
      <c r="B1467" t="s">
        <v>9866</v>
      </c>
      <c r="C1467" t="s">
        <v>15821</v>
      </c>
      <c r="D1467" t="s">
        <v>93</v>
      </c>
      <c r="E1467" t="s">
        <v>7769</v>
      </c>
      <c r="F1467" s="1"/>
      <c r="G1467" t="s">
        <v>43</v>
      </c>
      <c r="I1467" t="s">
        <v>43</v>
      </c>
      <c r="L1467" t="s">
        <v>43</v>
      </c>
      <c r="M1467" t="s">
        <v>43</v>
      </c>
      <c r="N1467" t="s">
        <v>43</v>
      </c>
      <c r="P1467" s="1"/>
      <c r="R1467" s="317"/>
      <c r="V1467" s="317"/>
    </row>
    <row r="1468" spans="1:22">
      <c r="A1468">
        <v>1467</v>
      </c>
      <c r="B1468" t="s">
        <v>9840</v>
      </c>
      <c r="C1468" t="s">
        <v>15822</v>
      </c>
      <c r="D1468" t="s">
        <v>6574</v>
      </c>
      <c r="E1468" t="s">
        <v>9232</v>
      </c>
      <c r="F1468" s="1"/>
      <c r="G1468" t="s">
        <v>43</v>
      </c>
      <c r="I1468" t="s">
        <v>43</v>
      </c>
      <c r="L1468" t="s">
        <v>43</v>
      </c>
      <c r="M1468" t="s">
        <v>43</v>
      </c>
      <c r="N1468" t="s">
        <v>43</v>
      </c>
      <c r="P1468" s="1"/>
      <c r="R1468" s="317"/>
      <c r="V1468" s="317"/>
    </row>
    <row r="1469" spans="1:22">
      <c r="A1469">
        <v>1468</v>
      </c>
      <c r="B1469" t="s">
        <v>9871</v>
      </c>
      <c r="C1469" t="s">
        <v>15823</v>
      </c>
      <c r="D1469" t="s">
        <v>6574</v>
      </c>
      <c r="E1469" t="s">
        <v>9303</v>
      </c>
      <c r="F1469" s="1">
        <v>46015</v>
      </c>
      <c r="G1469">
        <v>12</v>
      </c>
      <c r="I1469" t="s">
        <v>16353</v>
      </c>
      <c r="J1469">
        <v>50051012</v>
      </c>
      <c r="L1469" t="s">
        <v>43</v>
      </c>
      <c r="N1469" t="s">
        <v>43</v>
      </c>
      <c r="P1469" s="1"/>
      <c r="R1469" s="317"/>
      <c r="V1469" s="317"/>
    </row>
    <row r="1470" spans="1:22">
      <c r="A1470">
        <v>1469</v>
      </c>
      <c r="B1470" t="s">
        <v>9253</v>
      </c>
      <c r="C1470" t="s">
        <v>15399</v>
      </c>
      <c r="D1470" t="s">
        <v>6574</v>
      </c>
      <c r="E1470" t="s">
        <v>7834</v>
      </c>
      <c r="F1470" s="1"/>
      <c r="G1470" t="s">
        <v>43</v>
      </c>
      <c r="I1470" t="s">
        <v>43</v>
      </c>
      <c r="L1470" t="s">
        <v>43</v>
      </c>
      <c r="M1470" t="s">
        <v>43</v>
      </c>
      <c r="N1470" t="s">
        <v>43</v>
      </c>
      <c r="P1470" s="1"/>
      <c r="R1470" s="317"/>
      <c r="V1470" s="317"/>
    </row>
    <row r="1471" spans="1:22">
      <c r="A1471">
        <v>1470</v>
      </c>
      <c r="B1471" t="s">
        <v>9885</v>
      </c>
      <c r="C1471" t="s">
        <v>9886</v>
      </c>
      <c r="D1471" t="s">
        <v>6574</v>
      </c>
      <c r="E1471" t="s">
        <v>7834</v>
      </c>
      <c r="F1471" s="1"/>
      <c r="G1471" t="s">
        <v>43</v>
      </c>
      <c r="I1471" t="s">
        <v>43</v>
      </c>
      <c r="L1471" t="s">
        <v>43</v>
      </c>
      <c r="M1471" t="s">
        <v>43</v>
      </c>
      <c r="N1471" t="s">
        <v>43</v>
      </c>
      <c r="P1471" s="1"/>
      <c r="R1471" s="317"/>
      <c r="V1471" s="317"/>
    </row>
    <row r="1472" spans="1:22">
      <c r="A1472">
        <v>1471</v>
      </c>
      <c r="B1472" t="s">
        <v>9890</v>
      </c>
      <c r="C1472" t="s">
        <v>15824</v>
      </c>
      <c r="D1472" t="s">
        <v>6574</v>
      </c>
      <c r="E1472" t="s">
        <v>9303</v>
      </c>
      <c r="F1472" s="1">
        <v>46017</v>
      </c>
      <c r="G1472">
        <v>12</v>
      </c>
      <c r="I1472" t="s">
        <v>16353</v>
      </c>
      <c r="J1472">
        <v>50051840</v>
      </c>
      <c r="L1472" t="s">
        <v>43</v>
      </c>
      <c r="N1472" t="s">
        <v>43</v>
      </c>
      <c r="P1472" s="1"/>
      <c r="R1472" s="317"/>
      <c r="V1472" s="317"/>
    </row>
    <row r="1473" spans="1:22">
      <c r="A1473">
        <v>1472</v>
      </c>
      <c r="B1473" t="s">
        <v>9888</v>
      </c>
      <c r="C1473" t="s">
        <v>15825</v>
      </c>
      <c r="D1473" t="s">
        <v>6574</v>
      </c>
      <c r="E1473" t="s">
        <v>9303</v>
      </c>
      <c r="F1473" s="1">
        <v>46017</v>
      </c>
      <c r="G1473">
        <v>12</v>
      </c>
      <c r="I1473" t="s">
        <v>16353</v>
      </c>
      <c r="J1473">
        <v>50051859</v>
      </c>
      <c r="L1473" t="s">
        <v>43</v>
      </c>
      <c r="N1473" t="s">
        <v>43</v>
      </c>
      <c r="P1473" s="1"/>
      <c r="R1473" s="317"/>
      <c r="V1473" s="317"/>
    </row>
    <row r="1474" spans="1:22">
      <c r="A1474">
        <v>1473</v>
      </c>
      <c r="B1474" t="s">
        <v>9883</v>
      </c>
      <c r="C1474" t="s">
        <v>15826</v>
      </c>
      <c r="D1474" t="s">
        <v>6574</v>
      </c>
      <c r="E1474" t="s">
        <v>7834</v>
      </c>
      <c r="F1474" s="1"/>
      <c r="G1474" t="s">
        <v>43</v>
      </c>
      <c r="I1474" t="s">
        <v>43</v>
      </c>
      <c r="L1474" t="s">
        <v>43</v>
      </c>
      <c r="M1474" t="s">
        <v>43</v>
      </c>
      <c r="N1474" t="s">
        <v>43</v>
      </c>
      <c r="P1474" s="1"/>
      <c r="R1474" s="317"/>
      <c r="V1474" s="317"/>
    </row>
    <row r="1475" spans="1:22">
      <c r="A1475">
        <v>1474</v>
      </c>
      <c r="B1475" t="s">
        <v>9868</v>
      </c>
      <c r="C1475" t="s">
        <v>10155</v>
      </c>
      <c r="D1475" t="s">
        <v>93</v>
      </c>
      <c r="E1475" t="s">
        <v>6259</v>
      </c>
      <c r="F1475" s="1"/>
      <c r="G1475" t="s">
        <v>43</v>
      </c>
      <c r="I1475" t="s">
        <v>43</v>
      </c>
      <c r="L1475" t="s">
        <v>43</v>
      </c>
      <c r="M1475" t="s">
        <v>43</v>
      </c>
      <c r="N1475" t="s">
        <v>43</v>
      </c>
      <c r="P1475" s="1"/>
      <c r="R1475" s="317"/>
      <c r="V1475" s="317"/>
    </row>
    <row r="1476" spans="1:22">
      <c r="A1476">
        <v>1475</v>
      </c>
      <c r="B1476" t="s">
        <v>9875</v>
      </c>
      <c r="C1476" t="s">
        <v>15827</v>
      </c>
      <c r="D1476" t="s">
        <v>93</v>
      </c>
      <c r="E1476" t="s">
        <v>15390</v>
      </c>
      <c r="F1476" s="1"/>
      <c r="G1476" t="s">
        <v>43</v>
      </c>
      <c r="I1476" t="s">
        <v>43</v>
      </c>
      <c r="L1476" t="s">
        <v>43</v>
      </c>
      <c r="M1476" t="s">
        <v>43</v>
      </c>
      <c r="N1476" t="s">
        <v>43</v>
      </c>
      <c r="P1476" s="1"/>
      <c r="R1476" s="317"/>
      <c r="V1476" s="317"/>
    </row>
    <row r="1477" spans="1:22">
      <c r="A1477">
        <v>1476</v>
      </c>
      <c r="B1477" t="s">
        <v>9873</v>
      </c>
      <c r="C1477" t="s">
        <v>15828</v>
      </c>
      <c r="D1477" t="s">
        <v>93</v>
      </c>
      <c r="E1477" t="s">
        <v>9446</v>
      </c>
      <c r="F1477" s="1"/>
      <c r="G1477" t="s">
        <v>43</v>
      </c>
      <c r="I1477" t="s">
        <v>43</v>
      </c>
      <c r="L1477" t="s">
        <v>43</v>
      </c>
      <c r="M1477" t="s">
        <v>43</v>
      </c>
      <c r="N1477" t="s">
        <v>43</v>
      </c>
      <c r="P1477" s="1"/>
      <c r="R1477" s="317"/>
      <c r="V1477" s="317"/>
    </row>
    <row r="1478" spans="1:22">
      <c r="A1478">
        <v>1477</v>
      </c>
      <c r="B1478" t="s">
        <v>9877</v>
      </c>
      <c r="C1478" t="s">
        <v>9340</v>
      </c>
      <c r="D1478" t="s">
        <v>93</v>
      </c>
      <c r="E1478" t="s">
        <v>9296</v>
      </c>
      <c r="F1478" s="1"/>
      <c r="G1478" t="s">
        <v>43</v>
      </c>
      <c r="I1478" t="s">
        <v>43</v>
      </c>
      <c r="L1478" t="s">
        <v>43</v>
      </c>
      <c r="M1478" t="s">
        <v>43</v>
      </c>
      <c r="N1478" t="s">
        <v>43</v>
      </c>
      <c r="P1478" s="1"/>
      <c r="R1478" s="317"/>
      <c r="V1478" s="317"/>
    </row>
    <row r="1479" spans="1:22">
      <c r="A1479">
        <v>1478</v>
      </c>
      <c r="B1479" t="s">
        <v>9879</v>
      </c>
      <c r="C1479" t="s">
        <v>9880</v>
      </c>
      <c r="D1479" t="s">
        <v>93</v>
      </c>
      <c r="E1479" t="s">
        <v>7769</v>
      </c>
      <c r="F1479" s="1"/>
      <c r="G1479" t="s">
        <v>43</v>
      </c>
      <c r="I1479" t="s">
        <v>43</v>
      </c>
      <c r="L1479" t="s">
        <v>43</v>
      </c>
      <c r="M1479" t="s">
        <v>43</v>
      </c>
      <c r="N1479" t="s">
        <v>43</v>
      </c>
      <c r="P1479" s="1"/>
      <c r="R1479" s="317"/>
      <c r="V1479" s="317"/>
    </row>
    <row r="1480" spans="1:22">
      <c r="A1480">
        <v>1479</v>
      </c>
      <c r="B1480" t="s">
        <v>9881</v>
      </c>
      <c r="C1480" t="s">
        <v>15829</v>
      </c>
      <c r="D1480" t="s">
        <v>93</v>
      </c>
      <c r="E1480" t="s">
        <v>6259</v>
      </c>
      <c r="F1480" s="1"/>
      <c r="G1480" t="s">
        <v>43</v>
      </c>
      <c r="I1480" t="s">
        <v>43</v>
      </c>
      <c r="L1480" t="s">
        <v>43</v>
      </c>
      <c r="M1480" t="s">
        <v>43</v>
      </c>
      <c r="N1480" t="s">
        <v>43</v>
      </c>
      <c r="P1480" s="1"/>
      <c r="R1480" s="317"/>
      <c r="V1480" s="317"/>
    </row>
    <row r="1481" spans="1:22">
      <c r="A1481">
        <v>1480</v>
      </c>
      <c r="B1481" t="s">
        <v>9896</v>
      </c>
      <c r="C1481" t="s">
        <v>15830</v>
      </c>
      <c r="D1481" t="s">
        <v>6574</v>
      </c>
      <c r="E1481" t="s">
        <v>9355</v>
      </c>
      <c r="F1481" s="1"/>
      <c r="G1481" t="s">
        <v>43</v>
      </c>
      <c r="I1481" t="s">
        <v>43</v>
      </c>
      <c r="L1481" t="s">
        <v>43</v>
      </c>
      <c r="M1481" t="s">
        <v>43</v>
      </c>
      <c r="N1481" t="s">
        <v>43</v>
      </c>
      <c r="P1481" s="1"/>
      <c r="R1481" s="317"/>
      <c r="V1481" s="317"/>
    </row>
    <row r="1482" spans="1:22">
      <c r="A1482">
        <v>1481</v>
      </c>
      <c r="B1482" t="s">
        <v>9894</v>
      </c>
      <c r="C1482" t="s">
        <v>9895</v>
      </c>
      <c r="D1482" t="s">
        <v>6574</v>
      </c>
      <c r="E1482" t="s">
        <v>9355</v>
      </c>
      <c r="F1482" s="1"/>
      <c r="G1482" t="s">
        <v>43</v>
      </c>
      <c r="I1482" t="s">
        <v>43</v>
      </c>
      <c r="L1482" t="s">
        <v>43</v>
      </c>
      <c r="M1482" t="s">
        <v>43</v>
      </c>
      <c r="N1482" t="s">
        <v>43</v>
      </c>
      <c r="P1482" s="1"/>
      <c r="R1482" s="317"/>
      <c r="V1482" s="317"/>
    </row>
    <row r="1483" spans="1:22">
      <c r="A1483">
        <v>1482</v>
      </c>
      <c r="B1483" t="s">
        <v>9904</v>
      </c>
      <c r="C1483" t="s">
        <v>15831</v>
      </c>
      <c r="D1483" t="s">
        <v>6574</v>
      </c>
      <c r="E1483" t="s">
        <v>9303</v>
      </c>
      <c r="F1483" s="1">
        <v>46028</v>
      </c>
      <c r="G1483">
        <v>1</v>
      </c>
      <c r="I1483" t="s">
        <v>16353</v>
      </c>
      <c r="J1483">
        <v>50052371</v>
      </c>
      <c r="L1483" t="s">
        <v>43</v>
      </c>
      <c r="N1483" t="s">
        <v>43</v>
      </c>
      <c r="P1483" s="1"/>
      <c r="R1483" s="317"/>
      <c r="V1483" s="317"/>
    </row>
    <row r="1484" spans="1:22">
      <c r="A1484">
        <v>1483</v>
      </c>
      <c r="B1484" t="s">
        <v>15832</v>
      </c>
      <c r="C1484" t="s">
        <v>14190</v>
      </c>
      <c r="D1484" t="s">
        <v>93</v>
      </c>
      <c r="E1484" t="s">
        <v>8734</v>
      </c>
      <c r="F1484" s="1">
        <v>44819</v>
      </c>
      <c r="G1484">
        <v>9</v>
      </c>
      <c r="I1484" t="s">
        <v>16353</v>
      </c>
      <c r="J1484">
        <v>20021527</v>
      </c>
      <c r="K1484" t="s">
        <v>267</v>
      </c>
      <c r="L1484" t="s">
        <v>43</v>
      </c>
      <c r="M1484">
        <v>9</v>
      </c>
      <c r="N1484" t="s">
        <v>43</v>
      </c>
      <c r="P1484" s="1"/>
      <c r="R1484" s="317"/>
      <c r="V1484" s="317"/>
    </row>
    <row r="1485" spans="1:22">
      <c r="A1485">
        <v>1484</v>
      </c>
      <c r="B1485" t="s">
        <v>9910</v>
      </c>
      <c r="C1485" t="s">
        <v>15833</v>
      </c>
      <c r="D1485" t="s">
        <v>93</v>
      </c>
      <c r="E1485" t="s">
        <v>7698</v>
      </c>
      <c r="F1485" s="1"/>
      <c r="G1485" t="s">
        <v>43</v>
      </c>
      <c r="I1485" t="s">
        <v>43</v>
      </c>
      <c r="L1485" t="s">
        <v>43</v>
      </c>
      <c r="M1485" t="s">
        <v>43</v>
      </c>
      <c r="N1485" t="s">
        <v>43</v>
      </c>
      <c r="P1485" s="1"/>
      <c r="R1485" s="317"/>
      <c r="V1485" s="317"/>
    </row>
    <row r="1486" spans="1:22">
      <c r="A1486">
        <v>1485</v>
      </c>
      <c r="B1486" t="s">
        <v>9908</v>
      </c>
      <c r="C1486" t="s">
        <v>15834</v>
      </c>
      <c r="D1486" t="s">
        <v>93</v>
      </c>
      <c r="E1486" t="s">
        <v>6259</v>
      </c>
      <c r="F1486" s="1"/>
      <c r="G1486" t="s">
        <v>43</v>
      </c>
      <c r="I1486" t="s">
        <v>43</v>
      </c>
      <c r="L1486" t="s">
        <v>43</v>
      </c>
      <c r="M1486" t="s">
        <v>43</v>
      </c>
      <c r="N1486" t="s">
        <v>43</v>
      </c>
      <c r="P1486" s="1"/>
      <c r="R1486" s="317"/>
      <c r="V1486" s="317"/>
    </row>
    <row r="1487" spans="1:22">
      <c r="A1487">
        <v>1486</v>
      </c>
      <c r="B1487" t="s">
        <v>15835</v>
      </c>
      <c r="C1487" t="s">
        <v>15836</v>
      </c>
      <c r="D1487" t="s">
        <v>93</v>
      </c>
      <c r="E1487" t="s">
        <v>6259</v>
      </c>
      <c r="F1487" s="1"/>
      <c r="G1487" t="s">
        <v>43</v>
      </c>
      <c r="I1487" t="s">
        <v>43</v>
      </c>
      <c r="L1487" t="s">
        <v>43</v>
      </c>
      <c r="M1487" t="s">
        <v>43</v>
      </c>
      <c r="N1487" t="s">
        <v>43</v>
      </c>
      <c r="P1487" s="1"/>
      <c r="R1487" s="317"/>
      <c r="V1487" s="317"/>
    </row>
    <row r="1488" spans="1:22">
      <c r="A1488">
        <v>1487</v>
      </c>
      <c r="B1488" t="s">
        <v>9906</v>
      </c>
      <c r="C1488" t="s">
        <v>15837</v>
      </c>
      <c r="D1488" t="s">
        <v>93</v>
      </c>
      <c r="E1488" t="s">
        <v>8059</v>
      </c>
      <c r="F1488" s="1"/>
      <c r="G1488" t="s">
        <v>43</v>
      </c>
      <c r="I1488" t="s">
        <v>43</v>
      </c>
      <c r="L1488" t="s">
        <v>43</v>
      </c>
      <c r="M1488" t="s">
        <v>43</v>
      </c>
      <c r="N1488" t="s">
        <v>43</v>
      </c>
      <c r="P1488" s="1"/>
      <c r="R1488" s="317"/>
      <c r="V1488" s="317"/>
    </row>
    <row r="1489" spans="1:22">
      <c r="A1489">
        <v>1488</v>
      </c>
      <c r="B1489" t="s">
        <v>9898</v>
      </c>
      <c r="C1489" t="s">
        <v>15838</v>
      </c>
      <c r="D1489" t="s">
        <v>93</v>
      </c>
      <c r="E1489" t="s">
        <v>7698</v>
      </c>
      <c r="F1489" s="1"/>
      <c r="G1489" t="s">
        <v>43</v>
      </c>
      <c r="I1489" t="s">
        <v>43</v>
      </c>
      <c r="L1489" t="s">
        <v>43</v>
      </c>
      <c r="M1489" t="s">
        <v>43</v>
      </c>
      <c r="N1489" t="s">
        <v>43</v>
      </c>
      <c r="P1489" s="1"/>
      <c r="R1489" s="317"/>
      <c r="V1489" s="317"/>
    </row>
    <row r="1490" spans="1:22">
      <c r="A1490">
        <v>1489</v>
      </c>
      <c r="B1490" t="s">
        <v>15839</v>
      </c>
      <c r="C1490" t="s">
        <v>15840</v>
      </c>
      <c r="D1490" t="s">
        <v>93</v>
      </c>
      <c r="E1490" t="s">
        <v>7698</v>
      </c>
      <c r="F1490" s="1"/>
      <c r="G1490" t="s">
        <v>43</v>
      </c>
      <c r="I1490" t="s">
        <v>43</v>
      </c>
      <c r="L1490" t="s">
        <v>43</v>
      </c>
      <c r="M1490" t="s">
        <v>43</v>
      </c>
      <c r="N1490" t="s">
        <v>43</v>
      </c>
      <c r="P1490" s="1"/>
      <c r="R1490" s="317"/>
      <c r="V1490" s="317"/>
    </row>
    <row r="1491" spans="1:22">
      <c r="A1491">
        <v>1490</v>
      </c>
      <c r="B1491" t="s">
        <v>9900</v>
      </c>
      <c r="C1491" t="s">
        <v>15841</v>
      </c>
      <c r="D1491" t="s">
        <v>93</v>
      </c>
      <c r="E1491" t="s">
        <v>7698</v>
      </c>
      <c r="F1491" s="1"/>
      <c r="G1491" t="s">
        <v>43</v>
      </c>
      <c r="I1491" t="s">
        <v>43</v>
      </c>
      <c r="L1491" t="s">
        <v>43</v>
      </c>
      <c r="M1491" t="s">
        <v>43</v>
      </c>
      <c r="N1491" t="s">
        <v>43</v>
      </c>
      <c r="P1491" s="1"/>
      <c r="R1491" s="317"/>
      <c r="V1491" s="317"/>
    </row>
    <row r="1492" spans="1:22">
      <c r="A1492">
        <v>1491</v>
      </c>
      <c r="B1492" t="s">
        <v>9902</v>
      </c>
      <c r="C1492" t="s">
        <v>15842</v>
      </c>
      <c r="D1492" t="s">
        <v>93</v>
      </c>
      <c r="E1492" t="s">
        <v>7698</v>
      </c>
      <c r="F1492" s="1"/>
      <c r="G1492" t="s">
        <v>43</v>
      </c>
      <c r="I1492" t="s">
        <v>43</v>
      </c>
      <c r="L1492" t="s">
        <v>43</v>
      </c>
      <c r="M1492" t="s">
        <v>43</v>
      </c>
      <c r="N1492" t="s">
        <v>43</v>
      </c>
      <c r="P1492" s="1"/>
      <c r="R1492" s="317"/>
      <c r="V1492" s="317"/>
    </row>
    <row r="1493" spans="1:22">
      <c r="A1493">
        <v>1492</v>
      </c>
      <c r="B1493" t="s">
        <v>15843</v>
      </c>
      <c r="C1493" t="s">
        <v>15844</v>
      </c>
      <c r="D1493" t="s">
        <v>93</v>
      </c>
      <c r="E1493" t="s">
        <v>7698</v>
      </c>
      <c r="F1493" s="1"/>
      <c r="G1493" t="s">
        <v>43</v>
      </c>
      <c r="I1493" t="s">
        <v>43</v>
      </c>
      <c r="L1493" t="s">
        <v>43</v>
      </c>
      <c r="M1493" t="s">
        <v>43</v>
      </c>
      <c r="N1493" t="s">
        <v>43</v>
      </c>
      <c r="P1493" s="1"/>
      <c r="R1493" s="317"/>
      <c r="V1493" s="317"/>
    </row>
    <row r="1494" spans="1:22">
      <c r="A1494">
        <v>1493</v>
      </c>
      <c r="B1494" t="s">
        <v>15845</v>
      </c>
      <c r="C1494" t="s">
        <v>15846</v>
      </c>
      <c r="D1494" t="s">
        <v>93</v>
      </c>
      <c r="E1494" t="s">
        <v>7690</v>
      </c>
      <c r="F1494" s="1">
        <v>46028</v>
      </c>
      <c r="G1494">
        <v>1</v>
      </c>
      <c r="I1494" t="s">
        <v>16353</v>
      </c>
      <c r="J1494">
        <v>50052296</v>
      </c>
      <c r="K1494" t="s">
        <v>267</v>
      </c>
      <c r="L1494">
        <v>1</v>
      </c>
      <c r="M1494">
        <v>1</v>
      </c>
      <c r="N1494">
        <v>1</v>
      </c>
      <c r="P1494" s="1">
        <v>46053</v>
      </c>
      <c r="Q1494">
        <v>1</v>
      </c>
      <c r="R1494" s="317">
        <v>49430</v>
      </c>
      <c r="S1494">
        <v>26.1</v>
      </c>
      <c r="T1494">
        <v>1</v>
      </c>
      <c r="U1494">
        <v>101</v>
      </c>
      <c r="V1494" s="317">
        <v>107910</v>
      </c>
    </row>
    <row r="1495" spans="1:22">
      <c r="A1495">
        <v>1494</v>
      </c>
      <c r="B1495" t="s">
        <v>9915</v>
      </c>
      <c r="C1495" t="s">
        <v>15847</v>
      </c>
      <c r="D1495" t="s">
        <v>93</v>
      </c>
      <c r="E1495" t="s">
        <v>15390</v>
      </c>
      <c r="F1495" s="1"/>
      <c r="G1495" t="s">
        <v>43</v>
      </c>
      <c r="I1495" t="s">
        <v>43</v>
      </c>
      <c r="L1495" t="s">
        <v>43</v>
      </c>
      <c r="M1495" t="s">
        <v>43</v>
      </c>
      <c r="N1495" t="s">
        <v>43</v>
      </c>
      <c r="P1495" s="1"/>
      <c r="R1495" s="317"/>
      <c r="V1495" s="317"/>
    </row>
    <row r="1496" spans="1:22">
      <c r="A1496">
        <v>1495</v>
      </c>
      <c r="B1496" t="s">
        <v>9913</v>
      </c>
      <c r="C1496" t="s">
        <v>9914</v>
      </c>
      <c r="D1496" t="s">
        <v>93</v>
      </c>
      <c r="E1496" t="s">
        <v>9446</v>
      </c>
      <c r="F1496" s="1"/>
      <c r="G1496" t="s">
        <v>43</v>
      </c>
      <c r="I1496" t="s">
        <v>43</v>
      </c>
      <c r="L1496" t="s">
        <v>43</v>
      </c>
      <c r="M1496" t="s">
        <v>43</v>
      </c>
      <c r="N1496" t="s">
        <v>43</v>
      </c>
      <c r="P1496" s="1"/>
      <c r="R1496" s="317"/>
      <c r="V1496" s="317"/>
    </row>
    <row r="1497" spans="1:22">
      <c r="A1497">
        <v>1496</v>
      </c>
      <c r="B1497" t="s">
        <v>15848</v>
      </c>
      <c r="C1497" t="s">
        <v>15849</v>
      </c>
      <c r="D1497" t="s">
        <v>93</v>
      </c>
      <c r="E1497" t="s">
        <v>15390</v>
      </c>
      <c r="F1497" s="1"/>
      <c r="G1497" t="s">
        <v>43</v>
      </c>
      <c r="I1497" t="s">
        <v>43</v>
      </c>
      <c r="L1497" t="s">
        <v>43</v>
      </c>
      <c r="M1497" t="s">
        <v>43</v>
      </c>
      <c r="N1497" t="s">
        <v>43</v>
      </c>
      <c r="P1497" s="1"/>
      <c r="R1497" s="317"/>
      <c r="V1497" s="317"/>
    </row>
    <row r="1498" spans="1:22">
      <c r="A1498">
        <v>1497</v>
      </c>
      <c r="B1498" t="s">
        <v>15850</v>
      </c>
      <c r="C1498" t="s">
        <v>15851</v>
      </c>
      <c r="D1498" t="s">
        <v>93</v>
      </c>
      <c r="E1498" t="s">
        <v>15390</v>
      </c>
      <c r="F1498" s="1"/>
      <c r="G1498" t="s">
        <v>43</v>
      </c>
      <c r="I1498" t="s">
        <v>43</v>
      </c>
      <c r="L1498" t="s">
        <v>43</v>
      </c>
      <c r="M1498" t="s">
        <v>43</v>
      </c>
      <c r="N1498" t="s">
        <v>43</v>
      </c>
      <c r="P1498" s="1"/>
      <c r="R1498" s="317"/>
      <c r="V1498" s="317"/>
    </row>
    <row r="1499" spans="1:22">
      <c r="A1499">
        <v>1498</v>
      </c>
      <c r="B1499" t="s">
        <v>9922</v>
      </c>
      <c r="C1499" t="s">
        <v>15852</v>
      </c>
      <c r="D1499" t="s">
        <v>6574</v>
      </c>
      <c r="E1499" t="s">
        <v>9232</v>
      </c>
      <c r="F1499" s="1"/>
      <c r="G1499" t="s">
        <v>43</v>
      </c>
      <c r="I1499" t="s">
        <v>43</v>
      </c>
      <c r="L1499" t="s">
        <v>43</v>
      </c>
      <c r="M1499" t="s">
        <v>43</v>
      </c>
      <c r="N1499" t="s">
        <v>43</v>
      </c>
      <c r="P1499" s="1"/>
      <c r="R1499" s="317"/>
      <c r="V1499" s="317"/>
    </row>
    <row r="1500" spans="1:22">
      <c r="A1500">
        <v>1499</v>
      </c>
      <c r="B1500" t="s">
        <v>9920</v>
      </c>
      <c r="C1500" t="s">
        <v>9921</v>
      </c>
      <c r="D1500" t="s">
        <v>6574</v>
      </c>
      <c r="E1500" t="s">
        <v>9232</v>
      </c>
      <c r="F1500" s="1"/>
      <c r="G1500" t="s">
        <v>43</v>
      </c>
      <c r="I1500" t="s">
        <v>43</v>
      </c>
      <c r="L1500" t="s">
        <v>43</v>
      </c>
      <c r="M1500" t="s">
        <v>43</v>
      </c>
      <c r="N1500" t="s">
        <v>43</v>
      </c>
      <c r="P1500" s="1"/>
      <c r="R1500" s="317"/>
      <c r="V1500" s="317"/>
    </row>
    <row r="1501" spans="1:22">
      <c r="A1501">
        <v>1500</v>
      </c>
      <c r="B1501" t="s">
        <v>9918</v>
      </c>
      <c r="C1501" t="s">
        <v>9919</v>
      </c>
      <c r="D1501" t="s">
        <v>6574</v>
      </c>
      <c r="E1501" t="s">
        <v>9232</v>
      </c>
      <c r="F1501" s="1"/>
      <c r="G1501" t="s">
        <v>43</v>
      </c>
      <c r="I1501" t="s">
        <v>43</v>
      </c>
      <c r="L1501" t="s">
        <v>43</v>
      </c>
      <c r="M1501" t="s">
        <v>43</v>
      </c>
      <c r="N1501" t="s">
        <v>43</v>
      </c>
      <c r="P1501" s="1"/>
      <c r="R1501" s="317"/>
      <c r="V1501" s="317"/>
    </row>
    <row r="1502" spans="1:22">
      <c r="A1502">
        <v>1501</v>
      </c>
      <c r="B1502" t="s">
        <v>9916</v>
      </c>
      <c r="C1502" t="s">
        <v>9917</v>
      </c>
      <c r="D1502" t="s">
        <v>6574</v>
      </c>
      <c r="E1502" t="s">
        <v>9232</v>
      </c>
      <c r="F1502" s="1"/>
      <c r="G1502" t="s">
        <v>43</v>
      </c>
      <c r="I1502" t="s">
        <v>43</v>
      </c>
      <c r="L1502" t="s">
        <v>43</v>
      </c>
      <c r="M1502" t="s">
        <v>43</v>
      </c>
      <c r="N1502" t="s">
        <v>43</v>
      </c>
      <c r="P1502" s="1"/>
      <c r="R1502" s="317"/>
      <c r="V1502" s="317"/>
    </row>
    <row r="1503" spans="1:22">
      <c r="A1503">
        <v>1502</v>
      </c>
      <c r="B1503" t="s">
        <v>9925</v>
      </c>
      <c r="C1503" t="s">
        <v>15853</v>
      </c>
      <c r="D1503" t="s">
        <v>6574</v>
      </c>
      <c r="E1503" t="s">
        <v>7834</v>
      </c>
      <c r="F1503" s="1"/>
      <c r="G1503" t="s">
        <v>43</v>
      </c>
      <c r="I1503" t="s">
        <v>43</v>
      </c>
      <c r="L1503" t="s">
        <v>43</v>
      </c>
      <c r="M1503" t="s">
        <v>43</v>
      </c>
      <c r="N1503" t="s">
        <v>43</v>
      </c>
      <c r="P1503" s="1"/>
      <c r="R1503" s="317"/>
      <c r="V1503" s="317"/>
    </row>
    <row r="1504" spans="1:22">
      <c r="A1504">
        <v>1503</v>
      </c>
      <c r="B1504" t="s">
        <v>9929</v>
      </c>
      <c r="C1504" t="s">
        <v>15854</v>
      </c>
      <c r="D1504" t="s">
        <v>6574</v>
      </c>
      <c r="E1504" t="s">
        <v>9303</v>
      </c>
      <c r="F1504" s="1">
        <v>46029</v>
      </c>
      <c r="G1504">
        <v>1</v>
      </c>
      <c r="I1504" t="s">
        <v>16353</v>
      </c>
      <c r="J1504">
        <v>50052798</v>
      </c>
      <c r="L1504" t="s">
        <v>43</v>
      </c>
      <c r="N1504" t="s">
        <v>43</v>
      </c>
      <c r="P1504" s="1"/>
      <c r="R1504" s="317"/>
      <c r="V1504" s="317"/>
    </row>
    <row r="1505" spans="1:22">
      <c r="A1505">
        <v>1504</v>
      </c>
      <c r="B1505" t="s">
        <v>15855</v>
      </c>
      <c r="C1505" t="s">
        <v>15856</v>
      </c>
      <c r="D1505" t="s">
        <v>93</v>
      </c>
      <c r="E1505" t="s">
        <v>7698</v>
      </c>
      <c r="F1505" s="1"/>
      <c r="G1505" t="s">
        <v>43</v>
      </c>
      <c r="I1505" t="s">
        <v>43</v>
      </c>
      <c r="L1505" t="s">
        <v>43</v>
      </c>
      <c r="M1505" t="s">
        <v>43</v>
      </c>
      <c r="N1505" t="s">
        <v>43</v>
      </c>
      <c r="P1505" s="1"/>
      <c r="R1505" s="317"/>
      <c r="V1505" s="317"/>
    </row>
    <row r="1506" spans="1:22">
      <c r="A1506">
        <v>1505</v>
      </c>
      <c r="B1506" t="s">
        <v>15857</v>
      </c>
      <c r="C1506" t="s">
        <v>15858</v>
      </c>
      <c r="D1506" t="s">
        <v>93</v>
      </c>
      <c r="E1506" t="s">
        <v>7698</v>
      </c>
      <c r="F1506" s="1"/>
      <c r="G1506" t="s">
        <v>43</v>
      </c>
      <c r="I1506" t="s">
        <v>43</v>
      </c>
      <c r="L1506" t="s">
        <v>43</v>
      </c>
      <c r="M1506" t="s">
        <v>43</v>
      </c>
      <c r="N1506" t="s">
        <v>43</v>
      </c>
      <c r="P1506" s="1"/>
      <c r="R1506" s="317"/>
      <c r="V1506" s="317"/>
    </row>
    <row r="1507" spans="1:22">
      <c r="A1507">
        <v>1506</v>
      </c>
      <c r="B1507" t="s">
        <v>9924</v>
      </c>
      <c r="C1507" t="s">
        <v>9263</v>
      </c>
      <c r="D1507" t="s">
        <v>93</v>
      </c>
      <c r="E1507" t="s">
        <v>9264</v>
      </c>
      <c r="F1507" s="1"/>
      <c r="G1507" t="s">
        <v>43</v>
      </c>
      <c r="I1507" t="s">
        <v>43</v>
      </c>
      <c r="L1507" t="s">
        <v>43</v>
      </c>
      <c r="M1507" t="s">
        <v>43</v>
      </c>
      <c r="N1507" t="s">
        <v>43</v>
      </c>
      <c r="P1507" s="1"/>
      <c r="R1507" s="317"/>
      <c r="V1507" s="317"/>
    </row>
    <row r="1508" spans="1:22">
      <c r="A1508">
        <v>1507</v>
      </c>
      <c r="B1508" t="s">
        <v>9527</v>
      </c>
      <c r="C1508" t="s">
        <v>9528</v>
      </c>
      <c r="D1508" t="s">
        <v>6574</v>
      </c>
      <c r="E1508" t="s">
        <v>9355</v>
      </c>
      <c r="F1508" s="1"/>
      <c r="G1508" t="s">
        <v>43</v>
      </c>
      <c r="I1508" t="s">
        <v>43</v>
      </c>
      <c r="L1508" t="s">
        <v>43</v>
      </c>
      <c r="M1508" t="s">
        <v>43</v>
      </c>
      <c r="N1508" t="s">
        <v>43</v>
      </c>
      <c r="P1508" s="1"/>
      <c r="R1508" s="317"/>
      <c r="V1508" s="317"/>
    </row>
    <row r="1509" spans="1:22">
      <c r="A1509">
        <v>1508</v>
      </c>
      <c r="B1509" t="s">
        <v>9935</v>
      </c>
      <c r="C1509" t="s">
        <v>15859</v>
      </c>
      <c r="D1509" t="s">
        <v>93</v>
      </c>
      <c r="E1509" t="s">
        <v>7698</v>
      </c>
      <c r="F1509" s="1"/>
      <c r="G1509" t="s">
        <v>43</v>
      </c>
      <c r="I1509" t="s">
        <v>43</v>
      </c>
      <c r="L1509" t="s">
        <v>43</v>
      </c>
      <c r="M1509" t="s">
        <v>43</v>
      </c>
      <c r="N1509" t="s">
        <v>43</v>
      </c>
      <c r="P1509" s="1"/>
      <c r="R1509" s="317"/>
      <c r="V1509" s="317"/>
    </row>
    <row r="1510" spans="1:22">
      <c r="A1510">
        <v>1509</v>
      </c>
      <c r="B1510" t="s">
        <v>9937</v>
      </c>
      <c r="C1510" t="s">
        <v>15860</v>
      </c>
      <c r="D1510" t="s">
        <v>93</v>
      </c>
      <c r="E1510" t="s">
        <v>15390</v>
      </c>
      <c r="F1510" s="1"/>
      <c r="G1510" t="s">
        <v>43</v>
      </c>
      <c r="I1510" t="s">
        <v>43</v>
      </c>
      <c r="L1510" t="s">
        <v>43</v>
      </c>
      <c r="M1510" t="s">
        <v>43</v>
      </c>
      <c r="N1510" t="s">
        <v>43</v>
      </c>
      <c r="P1510" s="1"/>
      <c r="R1510" s="317"/>
      <c r="V1510" s="317"/>
    </row>
    <row r="1511" spans="1:22">
      <c r="A1511">
        <v>1510</v>
      </c>
      <c r="B1511" t="s">
        <v>9933</v>
      </c>
      <c r="C1511" t="s">
        <v>15861</v>
      </c>
      <c r="D1511" t="s">
        <v>93</v>
      </c>
      <c r="E1511" t="s">
        <v>7883</v>
      </c>
      <c r="F1511" s="1"/>
      <c r="G1511" t="s">
        <v>43</v>
      </c>
      <c r="I1511" t="s">
        <v>43</v>
      </c>
      <c r="L1511" t="s">
        <v>43</v>
      </c>
      <c r="M1511" t="s">
        <v>43</v>
      </c>
      <c r="N1511" t="s">
        <v>43</v>
      </c>
      <c r="P1511" s="1"/>
      <c r="R1511" s="317"/>
      <c r="V1511" s="317"/>
    </row>
    <row r="1512" spans="1:22">
      <c r="A1512">
        <v>1511</v>
      </c>
      <c r="B1512" t="s">
        <v>15862</v>
      </c>
      <c r="C1512" t="s">
        <v>15863</v>
      </c>
      <c r="D1512" t="s">
        <v>93</v>
      </c>
      <c r="E1512" t="s">
        <v>9446</v>
      </c>
      <c r="F1512" s="1"/>
      <c r="G1512" t="s">
        <v>43</v>
      </c>
      <c r="I1512" t="s">
        <v>43</v>
      </c>
      <c r="L1512" t="s">
        <v>43</v>
      </c>
      <c r="M1512" t="s">
        <v>43</v>
      </c>
      <c r="N1512" t="s">
        <v>43</v>
      </c>
      <c r="P1512" s="1"/>
      <c r="R1512" s="317"/>
      <c r="V1512" s="317"/>
    </row>
    <row r="1513" spans="1:22">
      <c r="A1513">
        <v>1512</v>
      </c>
      <c r="B1513" t="s">
        <v>15864</v>
      </c>
      <c r="C1513" t="s">
        <v>15865</v>
      </c>
      <c r="D1513" t="s">
        <v>93</v>
      </c>
      <c r="E1513" t="s">
        <v>6259</v>
      </c>
      <c r="F1513" s="1"/>
      <c r="G1513" t="s">
        <v>43</v>
      </c>
      <c r="I1513" t="s">
        <v>43</v>
      </c>
      <c r="L1513" t="s">
        <v>43</v>
      </c>
      <c r="M1513" t="s">
        <v>43</v>
      </c>
      <c r="N1513" t="s">
        <v>43</v>
      </c>
      <c r="P1513" s="1"/>
      <c r="R1513" s="317"/>
      <c r="V1513" s="317"/>
    </row>
    <row r="1514" spans="1:22">
      <c r="A1514">
        <v>1513</v>
      </c>
      <c r="B1514" t="s">
        <v>15866</v>
      </c>
      <c r="C1514" t="s">
        <v>15867</v>
      </c>
      <c r="D1514" t="s">
        <v>93</v>
      </c>
      <c r="E1514" t="s">
        <v>6259</v>
      </c>
      <c r="F1514" s="1"/>
      <c r="G1514" t="s">
        <v>43</v>
      </c>
      <c r="I1514" t="s">
        <v>43</v>
      </c>
      <c r="L1514" t="s">
        <v>43</v>
      </c>
      <c r="M1514" t="s">
        <v>43</v>
      </c>
      <c r="N1514" t="s">
        <v>43</v>
      </c>
      <c r="P1514" s="1"/>
      <c r="R1514" s="317"/>
      <c r="V1514" s="317"/>
    </row>
    <row r="1515" spans="1:22">
      <c r="A1515">
        <v>1514</v>
      </c>
      <c r="B1515" t="s">
        <v>9939</v>
      </c>
      <c r="C1515" t="s">
        <v>15868</v>
      </c>
      <c r="D1515" t="s">
        <v>93</v>
      </c>
      <c r="E1515" t="s">
        <v>6259</v>
      </c>
      <c r="F1515" s="1"/>
      <c r="G1515" t="s">
        <v>43</v>
      </c>
      <c r="I1515" t="s">
        <v>43</v>
      </c>
      <c r="L1515" t="s">
        <v>43</v>
      </c>
      <c r="M1515" t="s">
        <v>43</v>
      </c>
      <c r="N1515" t="s">
        <v>43</v>
      </c>
      <c r="P1515" s="1"/>
      <c r="R1515" s="317"/>
      <c r="V1515" s="317"/>
    </row>
    <row r="1516" spans="1:22">
      <c r="A1516">
        <v>1515</v>
      </c>
      <c r="B1516" t="s">
        <v>15869</v>
      </c>
      <c r="C1516" t="s">
        <v>15870</v>
      </c>
      <c r="D1516" t="s">
        <v>93</v>
      </c>
      <c r="E1516" t="s">
        <v>6259</v>
      </c>
      <c r="F1516" s="1"/>
      <c r="G1516" t="s">
        <v>43</v>
      </c>
      <c r="I1516" t="s">
        <v>43</v>
      </c>
      <c r="L1516" t="s">
        <v>43</v>
      </c>
      <c r="M1516" t="s">
        <v>43</v>
      </c>
      <c r="N1516" t="s">
        <v>43</v>
      </c>
      <c r="P1516" s="1"/>
      <c r="R1516" s="317"/>
      <c r="V1516" s="317"/>
    </row>
    <row r="1517" spans="1:22">
      <c r="A1517">
        <v>1516</v>
      </c>
      <c r="B1517" t="s">
        <v>15871</v>
      </c>
      <c r="C1517" t="s">
        <v>15872</v>
      </c>
      <c r="D1517" t="s">
        <v>93</v>
      </c>
      <c r="E1517" t="s">
        <v>6259</v>
      </c>
      <c r="F1517" s="1"/>
      <c r="G1517" t="s">
        <v>43</v>
      </c>
      <c r="I1517" t="s">
        <v>43</v>
      </c>
      <c r="L1517" t="s">
        <v>43</v>
      </c>
      <c r="M1517" t="s">
        <v>43</v>
      </c>
      <c r="N1517" t="s">
        <v>43</v>
      </c>
      <c r="P1517" s="1"/>
      <c r="R1517" s="317"/>
      <c r="V1517" s="317"/>
    </row>
    <row r="1518" spans="1:22">
      <c r="A1518">
        <v>1517</v>
      </c>
      <c r="B1518" t="s">
        <v>15873</v>
      </c>
      <c r="C1518" t="s">
        <v>15874</v>
      </c>
      <c r="D1518" t="s">
        <v>93</v>
      </c>
      <c r="E1518" t="s">
        <v>7769</v>
      </c>
      <c r="F1518" s="1"/>
      <c r="G1518" t="s">
        <v>43</v>
      </c>
      <c r="I1518" t="s">
        <v>43</v>
      </c>
      <c r="L1518" t="s">
        <v>43</v>
      </c>
      <c r="M1518" t="s">
        <v>43</v>
      </c>
      <c r="N1518" t="s">
        <v>43</v>
      </c>
      <c r="P1518" s="1"/>
      <c r="R1518" s="317"/>
      <c r="V1518" s="317"/>
    </row>
    <row r="1519" spans="1:22">
      <c r="A1519">
        <v>1518</v>
      </c>
      <c r="B1519" t="s">
        <v>15875</v>
      </c>
      <c r="C1519" t="s">
        <v>15876</v>
      </c>
      <c r="D1519" t="s">
        <v>93</v>
      </c>
      <c r="E1519" t="s">
        <v>7769</v>
      </c>
      <c r="F1519" s="1"/>
      <c r="G1519" t="s">
        <v>43</v>
      </c>
      <c r="I1519" t="s">
        <v>43</v>
      </c>
      <c r="L1519" t="s">
        <v>43</v>
      </c>
      <c r="M1519" t="s">
        <v>43</v>
      </c>
      <c r="N1519" t="s">
        <v>43</v>
      </c>
      <c r="P1519" s="1"/>
      <c r="R1519" s="317"/>
      <c r="V1519" s="317"/>
    </row>
    <row r="1520" spans="1:22">
      <c r="A1520">
        <v>1519</v>
      </c>
      <c r="B1520" t="s">
        <v>15877</v>
      </c>
      <c r="C1520" t="s">
        <v>15878</v>
      </c>
      <c r="D1520" t="s">
        <v>93</v>
      </c>
      <c r="E1520" t="s">
        <v>7769</v>
      </c>
      <c r="F1520" s="1"/>
      <c r="G1520" t="s">
        <v>43</v>
      </c>
      <c r="I1520" t="s">
        <v>43</v>
      </c>
      <c r="L1520" t="s">
        <v>43</v>
      </c>
      <c r="M1520" t="s">
        <v>43</v>
      </c>
      <c r="N1520" t="s">
        <v>43</v>
      </c>
      <c r="P1520" s="1"/>
      <c r="R1520" s="317"/>
      <c r="V1520" s="317"/>
    </row>
    <row r="1521" spans="1:22">
      <c r="A1521">
        <v>1520</v>
      </c>
      <c r="B1521" t="s">
        <v>15879</v>
      </c>
      <c r="C1521" t="s">
        <v>15880</v>
      </c>
      <c r="D1521" t="s">
        <v>93</v>
      </c>
      <c r="E1521" t="s">
        <v>6259</v>
      </c>
      <c r="F1521" s="1"/>
      <c r="G1521" t="s">
        <v>43</v>
      </c>
      <c r="I1521" t="s">
        <v>43</v>
      </c>
      <c r="L1521" t="s">
        <v>43</v>
      </c>
      <c r="M1521" t="s">
        <v>43</v>
      </c>
      <c r="N1521" t="s">
        <v>43</v>
      </c>
      <c r="P1521" s="1"/>
      <c r="R1521" s="317"/>
      <c r="V1521" s="317"/>
    </row>
    <row r="1522" spans="1:22">
      <c r="A1522">
        <v>1521</v>
      </c>
      <c r="B1522" t="s">
        <v>9941</v>
      </c>
      <c r="C1522" t="s">
        <v>15881</v>
      </c>
      <c r="D1522" t="s">
        <v>93</v>
      </c>
      <c r="E1522" t="s">
        <v>7668</v>
      </c>
      <c r="F1522" s="1"/>
      <c r="G1522" t="s">
        <v>43</v>
      </c>
      <c r="I1522" t="s">
        <v>43</v>
      </c>
      <c r="L1522" t="s">
        <v>43</v>
      </c>
      <c r="M1522" t="s">
        <v>43</v>
      </c>
      <c r="N1522" t="s">
        <v>43</v>
      </c>
      <c r="P1522" s="1"/>
      <c r="R1522" s="317"/>
      <c r="V1522" s="317"/>
    </row>
    <row r="1523" spans="1:22">
      <c r="A1523">
        <v>1522</v>
      </c>
      <c r="B1523" t="s">
        <v>9945</v>
      </c>
      <c r="C1523" t="s">
        <v>9946</v>
      </c>
      <c r="D1523" t="s">
        <v>93</v>
      </c>
      <c r="E1523" t="s">
        <v>6259</v>
      </c>
      <c r="F1523" s="1"/>
      <c r="G1523" t="s">
        <v>43</v>
      </c>
      <c r="I1523" t="s">
        <v>43</v>
      </c>
      <c r="L1523" t="s">
        <v>43</v>
      </c>
      <c r="M1523" t="s">
        <v>43</v>
      </c>
      <c r="N1523" t="s">
        <v>43</v>
      </c>
      <c r="P1523" s="1"/>
      <c r="R1523" s="317"/>
      <c r="V1523" s="317"/>
    </row>
    <row r="1524" spans="1:22">
      <c r="A1524">
        <v>1523</v>
      </c>
      <c r="B1524" t="s">
        <v>15882</v>
      </c>
      <c r="C1524" t="s">
        <v>15883</v>
      </c>
      <c r="D1524" t="s">
        <v>6574</v>
      </c>
      <c r="E1524" t="s">
        <v>9232</v>
      </c>
      <c r="F1524" s="1"/>
      <c r="G1524" t="s">
        <v>43</v>
      </c>
      <c r="I1524" t="s">
        <v>43</v>
      </c>
      <c r="L1524" t="s">
        <v>43</v>
      </c>
      <c r="M1524" t="s">
        <v>43</v>
      </c>
      <c r="N1524" t="s">
        <v>43</v>
      </c>
      <c r="P1524" s="1"/>
      <c r="R1524" s="317"/>
      <c r="V1524" s="317"/>
    </row>
    <row r="1525" spans="1:22">
      <c r="A1525">
        <v>1524</v>
      </c>
      <c r="B1525" t="s">
        <v>15884</v>
      </c>
      <c r="C1525" t="s">
        <v>15885</v>
      </c>
      <c r="D1525" t="s">
        <v>6574</v>
      </c>
      <c r="E1525" t="s">
        <v>9232</v>
      </c>
      <c r="F1525" s="1"/>
      <c r="G1525" t="s">
        <v>43</v>
      </c>
      <c r="I1525" t="s">
        <v>43</v>
      </c>
      <c r="L1525" t="s">
        <v>43</v>
      </c>
      <c r="M1525" t="s">
        <v>43</v>
      </c>
      <c r="N1525" t="s">
        <v>43</v>
      </c>
      <c r="P1525" s="1"/>
      <c r="R1525" s="317"/>
      <c r="V1525" s="317"/>
    </row>
    <row r="1526" spans="1:22">
      <c r="A1526">
        <v>1525</v>
      </c>
      <c r="B1526" t="s">
        <v>9951</v>
      </c>
      <c r="C1526" t="s">
        <v>15886</v>
      </c>
      <c r="D1526" t="s">
        <v>6574</v>
      </c>
      <c r="E1526" t="s">
        <v>9303</v>
      </c>
      <c r="F1526" s="1">
        <v>46030</v>
      </c>
      <c r="G1526">
        <v>1</v>
      </c>
      <c r="I1526" t="s">
        <v>16353</v>
      </c>
      <c r="J1526">
        <v>50052904</v>
      </c>
      <c r="L1526" t="s">
        <v>43</v>
      </c>
      <c r="N1526" t="s">
        <v>43</v>
      </c>
      <c r="P1526" s="1"/>
      <c r="R1526" s="317"/>
      <c r="V1526" s="317"/>
    </row>
    <row r="1527" spans="1:22">
      <c r="A1527">
        <v>1526</v>
      </c>
      <c r="B1527" t="s">
        <v>9947</v>
      </c>
      <c r="C1527" t="s">
        <v>9948</v>
      </c>
      <c r="D1527" t="s">
        <v>93</v>
      </c>
      <c r="E1527" t="s">
        <v>7107</v>
      </c>
      <c r="F1527" s="1"/>
      <c r="G1527" t="s">
        <v>43</v>
      </c>
      <c r="I1527" t="s">
        <v>43</v>
      </c>
      <c r="L1527" t="s">
        <v>43</v>
      </c>
      <c r="M1527" t="s">
        <v>43</v>
      </c>
      <c r="N1527" t="s">
        <v>43</v>
      </c>
      <c r="P1527" s="1"/>
      <c r="R1527" s="317"/>
      <c r="V1527" s="317"/>
    </row>
    <row r="1528" spans="1:22">
      <c r="A1528">
        <v>1527</v>
      </c>
      <c r="B1528" t="s">
        <v>15887</v>
      </c>
      <c r="C1528" t="s">
        <v>15888</v>
      </c>
      <c r="D1528" t="s">
        <v>93</v>
      </c>
      <c r="E1528" t="s">
        <v>7690</v>
      </c>
      <c r="F1528" s="1"/>
      <c r="G1528" t="s">
        <v>43</v>
      </c>
      <c r="I1528" t="s">
        <v>16353</v>
      </c>
      <c r="J1528">
        <v>30046158</v>
      </c>
      <c r="K1528" t="s">
        <v>267</v>
      </c>
      <c r="L1528">
        <v>1</v>
      </c>
      <c r="M1528">
        <v>1</v>
      </c>
      <c r="N1528">
        <v>1</v>
      </c>
      <c r="P1528" s="1">
        <v>46053</v>
      </c>
      <c r="Q1528">
        <v>1</v>
      </c>
      <c r="R1528" s="317">
        <v>45080</v>
      </c>
      <c r="S1528">
        <v>26.1</v>
      </c>
      <c r="T1528">
        <v>1</v>
      </c>
      <c r="U1528">
        <v>21</v>
      </c>
      <c r="V1528" s="317">
        <v>83413</v>
      </c>
    </row>
    <row r="1529" spans="1:22">
      <c r="A1529">
        <v>1528</v>
      </c>
      <c r="B1529" t="s">
        <v>15889</v>
      </c>
      <c r="C1529" t="s">
        <v>15890</v>
      </c>
      <c r="D1529" t="s">
        <v>93</v>
      </c>
      <c r="E1529" t="s">
        <v>7668</v>
      </c>
      <c r="F1529" s="1"/>
      <c r="G1529" t="s">
        <v>43</v>
      </c>
      <c r="I1529" t="s">
        <v>16353</v>
      </c>
      <c r="J1529">
        <v>40045413</v>
      </c>
      <c r="K1529" t="s">
        <v>267</v>
      </c>
      <c r="L1529" t="s">
        <v>43</v>
      </c>
      <c r="M1529">
        <v>1</v>
      </c>
      <c r="N1529" t="s">
        <v>43</v>
      </c>
      <c r="P1529" s="1"/>
      <c r="R1529" s="317"/>
      <c r="V1529" s="317"/>
    </row>
    <row r="1530" spans="1:22">
      <c r="A1530">
        <v>1529</v>
      </c>
      <c r="B1530" t="s">
        <v>15891</v>
      </c>
      <c r="C1530" t="s">
        <v>15892</v>
      </c>
      <c r="D1530" t="s">
        <v>93</v>
      </c>
      <c r="E1530" t="s">
        <v>93</v>
      </c>
      <c r="F1530" s="1"/>
      <c r="G1530" t="s">
        <v>43</v>
      </c>
      <c r="I1530" t="s">
        <v>16353</v>
      </c>
      <c r="J1530">
        <v>40007203</v>
      </c>
      <c r="K1530" t="s">
        <v>267</v>
      </c>
      <c r="L1530" t="s">
        <v>43</v>
      </c>
      <c r="M1530">
        <v>1</v>
      </c>
      <c r="N1530" t="s">
        <v>43</v>
      </c>
      <c r="P1530" s="1"/>
      <c r="R1530" s="317"/>
      <c r="V1530" s="317"/>
    </row>
    <row r="1531" spans="1:22">
      <c r="A1531">
        <v>1530</v>
      </c>
      <c r="B1531" t="s">
        <v>9953</v>
      </c>
      <c r="C1531" t="s">
        <v>15893</v>
      </c>
      <c r="D1531" t="s">
        <v>93</v>
      </c>
      <c r="E1531" t="s">
        <v>7769</v>
      </c>
      <c r="F1531" s="1"/>
      <c r="G1531" t="s">
        <v>43</v>
      </c>
      <c r="I1531" t="s">
        <v>43</v>
      </c>
      <c r="L1531" t="s">
        <v>43</v>
      </c>
      <c r="M1531" t="s">
        <v>43</v>
      </c>
      <c r="N1531" t="s">
        <v>43</v>
      </c>
      <c r="P1531" s="1"/>
      <c r="R1531" s="317"/>
      <c r="V1531" s="317"/>
    </row>
    <row r="1532" spans="1:22">
      <c r="A1532">
        <v>1531</v>
      </c>
      <c r="B1532" t="s">
        <v>9957</v>
      </c>
      <c r="C1532" t="s">
        <v>9958</v>
      </c>
      <c r="D1532" t="s">
        <v>93</v>
      </c>
      <c r="E1532" t="s">
        <v>7769</v>
      </c>
      <c r="F1532" s="1"/>
      <c r="G1532" t="s">
        <v>43</v>
      </c>
      <c r="I1532" t="s">
        <v>43</v>
      </c>
      <c r="L1532" t="s">
        <v>43</v>
      </c>
      <c r="M1532" t="s">
        <v>43</v>
      </c>
      <c r="N1532" t="s">
        <v>43</v>
      </c>
      <c r="P1532" s="1"/>
      <c r="R1532" s="317"/>
      <c r="V1532" s="317"/>
    </row>
    <row r="1533" spans="1:22">
      <c r="A1533">
        <v>1532</v>
      </c>
      <c r="B1533" t="s">
        <v>9955</v>
      </c>
      <c r="C1533" t="s">
        <v>9956</v>
      </c>
      <c r="D1533" t="s">
        <v>93</v>
      </c>
      <c r="E1533" t="s">
        <v>7769</v>
      </c>
      <c r="F1533" s="1"/>
      <c r="G1533" t="s">
        <v>43</v>
      </c>
      <c r="I1533" t="s">
        <v>43</v>
      </c>
      <c r="L1533" t="s">
        <v>43</v>
      </c>
      <c r="M1533" t="s">
        <v>43</v>
      </c>
      <c r="N1533" t="s">
        <v>43</v>
      </c>
      <c r="P1533" s="1"/>
      <c r="R1533" s="317"/>
      <c r="V1533" s="317"/>
    </row>
    <row r="1534" spans="1:22">
      <c r="A1534">
        <v>1533</v>
      </c>
      <c r="B1534" t="s">
        <v>9961</v>
      </c>
      <c r="C1534" t="s">
        <v>15894</v>
      </c>
      <c r="D1534" t="s">
        <v>93</v>
      </c>
      <c r="E1534" t="s">
        <v>7769</v>
      </c>
      <c r="F1534" s="1"/>
      <c r="G1534" t="s">
        <v>43</v>
      </c>
      <c r="I1534" t="s">
        <v>43</v>
      </c>
      <c r="L1534" t="s">
        <v>43</v>
      </c>
      <c r="M1534" t="s">
        <v>43</v>
      </c>
      <c r="N1534" t="s">
        <v>43</v>
      </c>
      <c r="P1534" s="1"/>
      <c r="R1534" s="317"/>
      <c r="V1534" s="317"/>
    </row>
    <row r="1535" spans="1:22">
      <c r="A1535">
        <v>1534</v>
      </c>
      <c r="B1535" t="s">
        <v>9959</v>
      </c>
      <c r="C1535" t="s">
        <v>15895</v>
      </c>
      <c r="D1535" t="s">
        <v>93</v>
      </c>
      <c r="E1535" t="s">
        <v>7769</v>
      </c>
      <c r="F1535" s="1"/>
      <c r="G1535" t="s">
        <v>43</v>
      </c>
      <c r="I1535" t="s">
        <v>43</v>
      </c>
      <c r="L1535" t="s">
        <v>43</v>
      </c>
      <c r="M1535" t="s">
        <v>43</v>
      </c>
      <c r="N1535" t="s">
        <v>43</v>
      </c>
      <c r="P1535" s="1"/>
      <c r="R1535" s="317"/>
      <c r="V1535" s="317"/>
    </row>
    <row r="1536" spans="1:22">
      <c r="A1536">
        <v>1535</v>
      </c>
      <c r="B1536" t="s">
        <v>9963</v>
      </c>
      <c r="C1536" t="s">
        <v>15896</v>
      </c>
      <c r="D1536" t="s">
        <v>93</v>
      </c>
      <c r="E1536" t="s">
        <v>7769</v>
      </c>
      <c r="F1536" s="1"/>
      <c r="G1536" t="s">
        <v>43</v>
      </c>
      <c r="I1536" t="s">
        <v>43</v>
      </c>
      <c r="L1536" t="s">
        <v>43</v>
      </c>
      <c r="M1536" t="s">
        <v>43</v>
      </c>
      <c r="N1536" t="s">
        <v>43</v>
      </c>
      <c r="P1536" s="1"/>
      <c r="R1536" s="317"/>
      <c r="V1536" s="317"/>
    </row>
    <row r="1537" spans="1:22">
      <c r="A1537">
        <v>1536</v>
      </c>
      <c r="B1537" t="s">
        <v>9965</v>
      </c>
      <c r="C1537" t="s">
        <v>15897</v>
      </c>
      <c r="D1537" t="s">
        <v>93</v>
      </c>
      <c r="E1537" t="s">
        <v>7769</v>
      </c>
      <c r="F1537" s="1"/>
      <c r="G1537" t="s">
        <v>43</v>
      </c>
      <c r="I1537" t="s">
        <v>43</v>
      </c>
      <c r="L1537" t="s">
        <v>43</v>
      </c>
      <c r="M1537" t="s">
        <v>43</v>
      </c>
      <c r="N1537" t="s">
        <v>43</v>
      </c>
      <c r="P1537" s="1"/>
      <c r="R1537" s="317"/>
      <c r="V1537" s="317"/>
    </row>
    <row r="1538" spans="1:22">
      <c r="A1538">
        <v>1537</v>
      </c>
      <c r="B1538" t="s">
        <v>9967</v>
      </c>
      <c r="C1538" t="s">
        <v>15898</v>
      </c>
      <c r="D1538" t="s">
        <v>93</v>
      </c>
      <c r="E1538" t="s">
        <v>15390</v>
      </c>
      <c r="F1538" s="1"/>
      <c r="G1538" t="s">
        <v>43</v>
      </c>
      <c r="I1538" t="s">
        <v>43</v>
      </c>
      <c r="L1538" t="s">
        <v>43</v>
      </c>
      <c r="M1538" t="s">
        <v>43</v>
      </c>
      <c r="N1538" t="s">
        <v>43</v>
      </c>
      <c r="P1538" s="1"/>
      <c r="R1538" s="317"/>
      <c r="V1538" s="317"/>
    </row>
    <row r="1539" spans="1:22">
      <c r="A1539">
        <v>1538</v>
      </c>
      <c r="B1539" t="s">
        <v>15899</v>
      </c>
      <c r="C1539" t="s">
        <v>15900</v>
      </c>
      <c r="D1539" t="s">
        <v>93</v>
      </c>
      <c r="E1539" t="s">
        <v>15901</v>
      </c>
      <c r="F1539" s="1">
        <v>46035</v>
      </c>
      <c r="G1539">
        <v>1</v>
      </c>
      <c r="I1539" t="s">
        <v>16353</v>
      </c>
      <c r="J1539">
        <v>50053227</v>
      </c>
      <c r="K1539" t="s">
        <v>6518</v>
      </c>
      <c r="L1539" t="s">
        <v>43</v>
      </c>
      <c r="M1539">
        <v>1</v>
      </c>
      <c r="N1539" t="s">
        <v>43</v>
      </c>
      <c r="P1539" s="1"/>
      <c r="R1539" s="317"/>
      <c r="V1539" s="317"/>
    </row>
    <row r="1540" spans="1:22">
      <c r="A1540">
        <v>1539</v>
      </c>
      <c r="B1540" t="s">
        <v>15902</v>
      </c>
      <c r="C1540" t="s">
        <v>15903</v>
      </c>
      <c r="D1540" t="s">
        <v>93</v>
      </c>
      <c r="E1540" t="s">
        <v>9300</v>
      </c>
      <c r="F1540" s="1">
        <v>46035</v>
      </c>
      <c r="G1540">
        <v>1</v>
      </c>
      <c r="I1540" t="s">
        <v>16353</v>
      </c>
      <c r="J1540">
        <v>50053331</v>
      </c>
      <c r="K1540" t="s">
        <v>6518</v>
      </c>
      <c r="L1540" t="s">
        <v>43</v>
      </c>
      <c r="M1540">
        <v>1</v>
      </c>
      <c r="N1540" t="s">
        <v>43</v>
      </c>
      <c r="P1540" s="1"/>
      <c r="R1540" s="317"/>
      <c r="V1540" s="317"/>
    </row>
    <row r="1541" spans="1:22">
      <c r="A1541">
        <v>1540</v>
      </c>
      <c r="B1541" t="s">
        <v>15904</v>
      </c>
      <c r="C1541" t="s">
        <v>15905</v>
      </c>
      <c r="D1541" t="s">
        <v>93</v>
      </c>
      <c r="E1541" t="s">
        <v>9300</v>
      </c>
      <c r="F1541" s="1">
        <v>46035</v>
      </c>
      <c r="G1541">
        <v>1</v>
      </c>
      <c r="I1541" t="s">
        <v>16353</v>
      </c>
      <c r="J1541">
        <v>50053334</v>
      </c>
      <c r="K1541" t="s">
        <v>6518</v>
      </c>
      <c r="L1541" t="s">
        <v>43</v>
      </c>
      <c r="M1541">
        <v>1</v>
      </c>
      <c r="N1541" t="s">
        <v>43</v>
      </c>
      <c r="P1541" s="1"/>
      <c r="R1541" s="317"/>
      <c r="V1541" s="317"/>
    </row>
    <row r="1542" spans="1:22">
      <c r="A1542">
        <v>1541</v>
      </c>
      <c r="B1542" t="s">
        <v>9973</v>
      </c>
      <c r="C1542" t="s">
        <v>15906</v>
      </c>
      <c r="D1542" t="s">
        <v>6574</v>
      </c>
      <c r="E1542" t="s">
        <v>9303</v>
      </c>
      <c r="F1542" s="1">
        <v>46035</v>
      </c>
      <c r="G1542">
        <v>1</v>
      </c>
      <c r="I1542" t="s">
        <v>16353</v>
      </c>
      <c r="J1542">
        <v>50053409</v>
      </c>
      <c r="L1542" t="s">
        <v>43</v>
      </c>
      <c r="N1542" t="s">
        <v>43</v>
      </c>
      <c r="P1542" s="1"/>
      <c r="R1542" s="317"/>
      <c r="V1542" s="317"/>
    </row>
    <row r="1543" spans="1:22">
      <c r="A1543">
        <v>1542</v>
      </c>
      <c r="B1543" t="s">
        <v>9975</v>
      </c>
      <c r="C1543" t="s">
        <v>15907</v>
      </c>
      <c r="D1543" t="s">
        <v>6574</v>
      </c>
      <c r="E1543" t="s">
        <v>7834</v>
      </c>
      <c r="F1543" s="1"/>
      <c r="G1543" t="s">
        <v>43</v>
      </c>
      <c r="I1543" t="s">
        <v>43</v>
      </c>
      <c r="L1543" t="s">
        <v>43</v>
      </c>
      <c r="M1543" t="s">
        <v>43</v>
      </c>
      <c r="N1543" t="s">
        <v>43</v>
      </c>
      <c r="P1543" s="1"/>
      <c r="R1543" s="317"/>
      <c r="V1543" s="317"/>
    </row>
    <row r="1544" spans="1:22">
      <c r="A1544">
        <v>1543</v>
      </c>
      <c r="B1544" t="s">
        <v>9969</v>
      </c>
      <c r="C1544" t="s">
        <v>15908</v>
      </c>
      <c r="D1544" t="s">
        <v>93</v>
      </c>
      <c r="E1544" t="s">
        <v>7698</v>
      </c>
      <c r="F1544" s="1"/>
      <c r="G1544" t="s">
        <v>43</v>
      </c>
      <c r="I1544" t="s">
        <v>43</v>
      </c>
      <c r="L1544" t="s">
        <v>43</v>
      </c>
      <c r="M1544" t="s">
        <v>43</v>
      </c>
      <c r="N1544" t="s">
        <v>43</v>
      </c>
      <c r="P1544" s="1"/>
      <c r="R1544" s="317"/>
      <c r="V1544" s="317"/>
    </row>
    <row r="1545" spans="1:22">
      <c r="A1545">
        <v>1544</v>
      </c>
      <c r="B1545" t="s">
        <v>15909</v>
      </c>
      <c r="C1545" t="s">
        <v>15910</v>
      </c>
      <c r="D1545" t="s">
        <v>93</v>
      </c>
      <c r="E1545" t="s">
        <v>9226</v>
      </c>
      <c r="F1545" s="1"/>
      <c r="G1545" t="s">
        <v>43</v>
      </c>
      <c r="I1545" t="s">
        <v>43</v>
      </c>
      <c r="L1545" t="s">
        <v>43</v>
      </c>
      <c r="M1545" t="s">
        <v>43</v>
      </c>
      <c r="N1545" t="s">
        <v>43</v>
      </c>
      <c r="P1545" s="1"/>
      <c r="R1545" s="317"/>
      <c r="V1545" s="317"/>
    </row>
    <row r="1546" spans="1:22">
      <c r="A1546">
        <v>1545</v>
      </c>
      <c r="B1546" t="s">
        <v>15911</v>
      </c>
      <c r="C1546" t="s">
        <v>15912</v>
      </c>
      <c r="D1546" t="s">
        <v>93</v>
      </c>
      <c r="E1546" t="s">
        <v>9226</v>
      </c>
      <c r="F1546" s="1"/>
      <c r="G1546" t="s">
        <v>43</v>
      </c>
      <c r="I1546" t="s">
        <v>43</v>
      </c>
      <c r="L1546" t="s">
        <v>43</v>
      </c>
      <c r="M1546" t="s">
        <v>43</v>
      </c>
      <c r="N1546" t="s">
        <v>43</v>
      </c>
      <c r="P1546" s="1"/>
      <c r="R1546" s="317"/>
      <c r="V1546" s="317"/>
    </row>
    <row r="1547" spans="1:22">
      <c r="A1547">
        <v>1546</v>
      </c>
      <c r="B1547" t="s">
        <v>15913</v>
      </c>
      <c r="C1547" t="s">
        <v>15914</v>
      </c>
      <c r="D1547" t="s">
        <v>93</v>
      </c>
      <c r="E1547" t="s">
        <v>9226</v>
      </c>
      <c r="F1547" s="1"/>
      <c r="G1547" t="s">
        <v>43</v>
      </c>
      <c r="I1547" t="s">
        <v>43</v>
      </c>
      <c r="L1547" t="s">
        <v>43</v>
      </c>
      <c r="M1547" t="s">
        <v>43</v>
      </c>
      <c r="N1547" t="s">
        <v>43</v>
      </c>
      <c r="P1547" s="1"/>
      <c r="R1547" s="317"/>
      <c r="V1547" s="317"/>
    </row>
    <row r="1548" spans="1:22">
      <c r="A1548">
        <v>1547</v>
      </c>
      <c r="B1548" t="s">
        <v>15915</v>
      </c>
      <c r="C1548" t="s">
        <v>15916</v>
      </c>
      <c r="D1548" t="s">
        <v>93</v>
      </c>
      <c r="E1548" t="s">
        <v>9226</v>
      </c>
      <c r="F1548" s="1"/>
      <c r="G1548" t="s">
        <v>43</v>
      </c>
      <c r="I1548" t="s">
        <v>43</v>
      </c>
      <c r="L1548" t="s">
        <v>43</v>
      </c>
      <c r="M1548" t="s">
        <v>43</v>
      </c>
      <c r="N1548" t="s">
        <v>43</v>
      </c>
      <c r="P1548" s="1"/>
      <c r="R1548" s="317"/>
      <c r="V1548" s="317"/>
    </row>
    <row r="1549" spans="1:22">
      <c r="A1549">
        <v>1548</v>
      </c>
      <c r="B1549" t="s">
        <v>15917</v>
      </c>
      <c r="C1549" t="s">
        <v>15918</v>
      </c>
      <c r="D1549" t="s">
        <v>93</v>
      </c>
      <c r="E1549" t="s">
        <v>9226</v>
      </c>
      <c r="F1549" s="1"/>
      <c r="G1549" t="s">
        <v>43</v>
      </c>
      <c r="I1549" t="s">
        <v>43</v>
      </c>
      <c r="L1549" t="s">
        <v>43</v>
      </c>
      <c r="M1549" t="s">
        <v>43</v>
      </c>
      <c r="N1549" t="s">
        <v>43</v>
      </c>
      <c r="P1549" s="1"/>
      <c r="R1549" s="317"/>
      <c r="V1549" s="317"/>
    </row>
    <row r="1550" spans="1:22">
      <c r="A1550">
        <v>1549</v>
      </c>
      <c r="B1550" t="s">
        <v>15919</v>
      </c>
      <c r="C1550" t="s">
        <v>15920</v>
      </c>
      <c r="D1550" t="s">
        <v>93</v>
      </c>
      <c r="E1550" t="s">
        <v>9296</v>
      </c>
      <c r="F1550" s="1"/>
      <c r="G1550" t="s">
        <v>43</v>
      </c>
      <c r="I1550" t="s">
        <v>43</v>
      </c>
      <c r="L1550" t="s">
        <v>43</v>
      </c>
      <c r="M1550" t="s">
        <v>43</v>
      </c>
      <c r="N1550" t="s">
        <v>43</v>
      </c>
      <c r="P1550" s="1"/>
      <c r="R1550" s="317"/>
      <c r="V1550" s="317"/>
    </row>
    <row r="1551" spans="1:22">
      <c r="A1551">
        <v>1550</v>
      </c>
      <c r="B1551" t="s">
        <v>15921</v>
      </c>
      <c r="C1551" t="s">
        <v>15922</v>
      </c>
      <c r="D1551" t="s">
        <v>93</v>
      </c>
      <c r="E1551" t="s">
        <v>9539</v>
      </c>
      <c r="F1551" s="1"/>
      <c r="G1551" t="s">
        <v>43</v>
      </c>
      <c r="I1551" t="s">
        <v>43</v>
      </c>
      <c r="L1551" t="s">
        <v>43</v>
      </c>
      <c r="M1551" t="s">
        <v>43</v>
      </c>
      <c r="N1551" t="s">
        <v>43</v>
      </c>
      <c r="P1551" s="1"/>
      <c r="R1551" s="317"/>
      <c r="V1551" s="317"/>
    </row>
    <row r="1552" spans="1:22">
      <c r="A1552">
        <v>1551</v>
      </c>
      <c r="B1552" t="s">
        <v>15923</v>
      </c>
      <c r="C1552" t="s">
        <v>15924</v>
      </c>
      <c r="D1552" t="s">
        <v>93</v>
      </c>
      <c r="E1552" t="s">
        <v>6955</v>
      </c>
      <c r="F1552" s="1"/>
      <c r="G1552" t="s">
        <v>43</v>
      </c>
      <c r="I1552" t="s">
        <v>43</v>
      </c>
      <c r="L1552" t="s">
        <v>43</v>
      </c>
      <c r="M1552" t="s">
        <v>43</v>
      </c>
      <c r="N1552" t="s">
        <v>43</v>
      </c>
      <c r="P1552" s="1"/>
      <c r="R1552" s="317"/>
      <c r="V1552" s="317"/>
    </row>
    <row r="1553" spans="1:22">
      <c r="A1553">
        <v>1552</v>
      </c>
      <c r="B1553" t="s">
        <v>15925</v>
      </c>
      <c r="C1553" t="s">
        <v>15926</v>
      </c>
      <c r="D1553" t="s">
        <v>93</v>
      </c>
      <c r="E1553" t="s">
        <v>6955</v>
      </c>
      <c r="F1553" s="1"/>
      <c r="G1553" t="s">
        <v>43</v>
      </c>
      <c r="I1553" t="s">
        <v>43</v>
      </c>
      <c r="L1553" t="s">
        <v>43</v>
      </c>
      <c r="M1553" t="s">
        <v>43</v>
      </c>
      <c r="N1553" t="s">
        <v>43</v>
      </c>
      <c r="P1553" s="1"/>
      <c r="R1553" s="317"/>
      <c r="V1553" s="317"/>
    </row>
    <row r="1554" spans="1:22">
      <c r="A1554">
        <v>1553</v>
      </c>
      <c r="B1554" t="s">
        <v>15927</v>
      </c>
      <c r="C1554" t="s">
        <v>15928</v>
      </c>
      <c r="D1554" t="s">
        <v>93</v>
      </c>
      <c r="E1554" t="s">
        <v>15929</v>
      </c>
      <c r="F1554" s="1"/>
      <c r="G1554" t="s">
        <v>43</v>
      </c>
      <c r="I1554" t="s">
        <v>43</v>
      </c>
      <c r="L1554" t="s">
        <v>43</v>
      </c>
      <c r="M1554" t="s">
        <v>43</v>
      </c>
      <c r="N1554" t="s">
        <v>43</v>
      </c>
      <c r="P1554" s="1"/>
      <c r="R1554" s="317"/>
      <c r="V1554" s="317"/>
    </row>
    <row r="1555" spans="1:22">
      <c r="A1555">
        <v>1554</v>
      </c>
      <c r="B1555" t="s">
        <v>15930</v>
      </c>
      <c r="C1555" t="s">
        <v>15931</v>
      </c>
      <c r="D1555" t="s">
        <v>93</v>
      </c>
      <c r="E1555" t="s">
        <v>15929</v>
      </c>
      <c r="F1555" s="1"/>
      <c r="G1555" t="s">
        <v>43</v>
      </c>
      <c r="I1555" t="s">
        <v>43</v>
      </c>
      <c r="L1555" t="s">
        <v>43</v>
      </c>
      <c r="M1555" t="s">
        <v>43</v>
      </c>
      <c r="N1555" t="s">
        <v>43</v>
      </c>
      <c r="P1555" s="1"/>
      <c r="R1555" s="317"/>
      <c r="V1555" s="317"/>
    </row>
    <row r="1556" spans="1:22">
      <c r="A1556">
        <v>1555</v>
      </c>
      <c r="B1556" t="s">
        <v>15932</v>
      </c>
      <c r="C1556" t="s">
        <v>15933</v>
      </c>
      <c r="D1556" t="s">
        <v>93</v>
      </c>
      <c r="E1556" t="s">
        <v>15934</v>
      </c>
      <c r="F1556" s="1"/>
      <c r="G1556" t="s">
        <v>43</v>
      </c>
      <c r="I1556" t="s">
        <v>43</v>
      </c>
      <c r="L1556" t="s">
        <v>43</v>
      </c>
      <c r="M1556" t="s">
        <v>43</v>
      </c>
      <c r="N1556" t="s">
        <v>43</v>
      </c>
      <c r="P1556" s="1"/>
      <c r="R1556" s="317"/>
      <c r="V1556" s="317"/>
    </row>
    <row r="1557" spans="1:22">
      <c r="A1557">
        <v>1556</v>
      </c>
      <c r="B1557" t="s">
        <v>15935</v>
      </c>
      <c r="C1557" t="s">
        <v>15936</v>
      </c>
      <c r="D1557" t="s">
        <v>93</v>
      </c>
      <c r="E1557" t="s">
        <v>9264</v>
      </c>
      <c r="F1557" s="1"/>
      <c r="G1557" t="s">
        <v>43</v>
      </c>
      <c r="I1557" t="s">
        <v>43</v>
      </c>
      <c r="L1557" t="s">
        <v>43</v>
      </c>
      <c r="M1557" t="s">
        <v>43</v>
      </c>
      <c r="N1557" t="s">
        <v>43</v>
      </c>
      <c r="P1557" s="1"/>
      <c r="R1557" s="317"/>
      <c r="V1557" s="317"/>
    </row>
    <row r="1558" spans="1:22">
      <c r="A1558">
        <v>1557</v>
      </c>
      <c r="B1558" t="s">
        <v>15937</v>
      </c>
      <c r="C1558" t="s">
        <v>15938</v>
      </c>
      <c r="D1558" t="s">
        <v>93</v>
      </c>
      <c r="E1558" t="s">
        <v>15939</v>
      </c>
      <c r="F1558" s="1"/>
      <c r="G1558" t="s">
        <v>43</v>
      </c>
      <c r="I1558" t="s">
        <v>43</v>
      </c>
      <c r="L1558" t="s">
        <v>43</v>
      </c>
      <c r="M1558" t="s">
        <v>43</v>
      </c>
      <c r="N1558" t="s">
        <v>43</v>
      </c>
      <c r="P1558" s="1"/>
      <c r="R1558" s="317"/>
      <c r="V1558" s="317"/>
    </row>
    <row r="1559" spans="1:22">
      <c r="A1559">
        <v>1558</v>
      </c>
      <c r="B1559" t="s">
        <v>15940</v>
      </c>
      <c r="C1559" t="s">
        <v>15941</v>
      </c>
      <c r="D1559" t="s">
        <v>93</v>
      </c>
      <c r="E1559" t="s">
        <v>9226</v>
      </c>
      <c r="F1559" s="1"/>
      <c r="G1559" t="s">
        <v>43</v>
      </c>
      <c r="I1559" t="s">
        <v>43</v>
      </c>
      <c r="L1559" t="s">
        <v>43</v>
      </c>
      <c r="M1559" t="s">
        <v>43</v>
      </c>
      <c r="N1559" t="s">
        <v>43</v>
      </c>
      <c r="P1559" s="1"/>
      <c r="R1559" s="317"/>
      <c r="V1559" s="317"/>
    </row>
    <row r="1560" spans="1:22">
      <c r="A1560">
        <v>1559</v>
      </c>
      <c r="B1560" t="s">
        <v>15942</v>
      </c>
      <c r="C1560" t="s">
        <v>15943</v>
      </c>
      <c r="D1560" t="s">
        <v>93</v>
      </c>
      <c r="E1560" t="s">
        <v>7769</v>
      </c>
      <c r="F1560" s="1"/>
      <c r="G1560" t="s">
        <v>43</v>
      </c>
      <c r="I1560" t="s">
        <v>43</v>
      </c>
      <c r="L1560" t="s">
        <v>43</v>
      </c>
      <c r="M1560" t="s">
        <v>43</v>
      </c>
      <c r="N1560" t="s">
        <v>43</v>
      </c>
      <c r="P1560" s="1"/>
      <c r="R1560" s="317"/>
      <c r="V1560" s="317"/>
    </row>
    <row r="1561" spans="1:22">
      <c r="A1561">
        <v>1560</v>
      </c>
      <c r="B1561" t="s">
        <v>9949</v>
      </c>
      <c r="C1561" t="s">
        <v>15944</v>
      </c>
      <c r="D1561" t="s">
        <v>93</v>
      </c>
      <c r="E1561" t="s">
        <v>9296</v>
      </c>
      <c r="F1561" s="1"/>
      <c r="G1561" t="s">
        <v>43</v>
      </c>
      <c r="I1561" t="s">
        <v>43</v>
      </c>
      <c r="L1561" t="s">
        <v>43</v>
      </c>
      <c r="M1561" t="s">
        <v>43</v>
      </c>
      <c r="N1561" t="s">
        <v>43</v>
      </c>
      <c r="P1561" s="1"/>
      <c r="R1561" s="317"/>
      <c r="V1561" s="317"/>
    </row>
    <row r="1562" spans="1:22">
      <c r="A1562">
        <v>1561</v>
      </c>
      <c r="B1562" t="s">
        <v>15945</v>
      </c>
      <c r="C1562" t="s">
        <v>15946</v>
      </c>
      <c r="D1562" t="s">
        <v>93</v>
      </c>
      <c r="E1562" t="s">
        <v>7690</v>
      </c>
      <c r="F1562" s="1">
        <v>46036</v>
      </c>
      <c r="G1562">
        <v>1</v>
      </c>
      <c r="I1562" t="s">
        <v>16353</v>
      </c>
      <c r="J1562">
        <v>50053507</v>
      </c>
      <c r="K1562" t="s">
        <v>267</v>
      </c>
      <c r="L1562" t="s">
        <v>43</v>
      </c>
      <c r="M1562">
        <v>1</v>
      </c>
      <c r="N1562" t="s">
        <v>43</v>
      </c>
      <c r="P1562" s="1"/>
      <c r="R1562" s="317"/>
      <c r="V1562" s="317"/>
    </row>
    <row r="1563" spans="1:22">
      <c r="A1563">
        <v>1562</v>
      </c>
      <c r="B1563" t="s">
        <v>15947</v>
      </c>
      <c r="C1563" t="s">
        <v>15948</v>
      </c>
      <c r="D1563" t="s">
        <v>93</v>
      </c>
      <c r="E1563" t="s">
        <v>7769</v>
      </c>
      <c r="F1563" s="1">
        <v>46036</v>
      </c>
      <c r="G1563">
        <v>1</v>
      </c>
      <c r="I1563" t="s">
        <v>16353</v>
      </c>
      <c r="J1563">
        <v>50053511</v>
      </c>
      <c r="K1563" t="s">
        <v>6518</v>
      </c>
      <c r="L1563" t="s">
        <v>43</v>
      </c>
      <c r="M1563">
        <v>1</v>
      </c>
      <c r="N1563" t="s">
        <v>43</v>
      </c>
      <c r="P1563" s="1"/>
      <c r="R1563" s="317"/>
      <c r="V1563" s="317"/>
    </row>
    <row r="1564" spans="1:22">
      <c r="A1564">
        <v>1563</v>
      </c>
      <c r="B1564" t="s">
        <v>15949</v>
      </c>
      <c r="C1564" t="s">
        <v>15950</v>
      </c>
      <c r="D1564" t="s">
        <v>93</v>
      </c>
      <c r="E1564" t="s">
        <v>7690</v>
      </c>
      <c r="F1564" s="1">
        <v>46036</v>
      </c>
      <c r="G1564">
        <v>1</v>
      </c>
      <c r="I1564" t="s">
        <v>16353</v>
      </c>
      <c r="J1564">
        <v>50053514</v>
      </c>
      <c r="K1564" t="s">
        <v>267</v>
      </c>
      <c r="L1564" t="s">
        <v>43</v>
      </c>
      <c r="M1564">
        <v>1</v>
      </c>
      <c r="N1564" t="s">
        <v>43</v>
      </c>
      <c r="P1564" s="1"/>
      <c r="R1564" s="317"/>
      <c r="V1564" s="317"/>
    </row>
    <row r="1565" spans="1:22">
      <c r="A1565">
        <v>1564</v>
      </c>
      <c r="B1565" t="s">
        <v>15951</v>
      </c>
      <c r="C1565" t="s">
        <v>9311</v>
      </c>
      <c r="D1565" t="s">
        <v>93</v>
      </c>
      <c r="E1565" t="s">
        <v>7690</v>
      </c>
      <c r="F1565" s="1">
        <v>46036</v>
      </c>
      <c r="G1565">
        <v>1</v>
      </c>
      <c r="I1565" t="s">
        <v>16353</v>
      </c>
      <c r="J1565">
        <v>50053518</v>
      </c>
      <c r="K1565" t="s">
        <v>267</v>
      </c>
      <c r="L1565" t="s">
        <v>43</v>
      </c>
      <c r="M1565">
        <v>1</v>
      </c>
      <c r="N1565" t="s">
        <v>43</v>
      </c>
      <c r="P1565" s="1"/>
      <c r="R1565" s="317"/>
      <c r="V1565" s="317"/>
    </row>
    <row r="1566" spans="1:22">
      <c r="A1566">
        <v>1565</v>
      </c>
      <c r="B1566" t="s">
        <v>15952</v>
      </c>
      <c r="C1566" t="s">
        <v>15953</v>
      </c>
      <c r="D1566" t="s">
        <v>93</v>
      </c>
      <c r="E1566" t="s">
        <v>7677</v>
      </c>
      <c r="F1566" s="1">
        <v>46036</v>
      </c>
      <c r="G1566">
        <v>1</v>
      </c>
      <c r="I1566" t="s">
        <v>16353</v>
      </c>
      <c r="J1566">
        <v>50053520</v>
      </c>
      <c r="K1566" t="s">
        <v>6518</v>
      </c>
      <c r="L1566" t="s">
        <v>43</v>
      </c>
      <c r="M1566">
        <v>1</v>
      </c>
      <c r="N1566" t="s">
        <v>43</v>
      </c>
      <c r="P1566" s="1"/>
      <c r="R1566" s="317"/>
      <c r="V1566" s="317"/>
    </row>
    <row r="1567" spans="1:22">
      <c r="A1567">
        <v>1566</v>
      </c>
      <c r="B1567" t="s">
        <v>15954</v>
      </c>
      <c r="C1567" t="s">
        <v>15955</v>
      </c>
      <c r="D1567" t="s">
        <v>93</v>
      </c>
      <c r="E1567" t="s">
        <v>7690</v>
      </c>
      <c r="F1567" s="1">
        <v>46036</v>
      </c>
      <c r="G1567">
        <v>1</v>
      </c>
      <c r="I1567" t="s">
        <v>16353</v>
      </c>
      <c r="J1567">
        <v>50053523</v>
      </c>
      <c r="K1567" t="s">
        <v>6518</v>
      </c>
      <c r="L1567" t="s">
        <v>43</v>
      </c>
      <c r="M1567">
        <v>1</v>
      </c>
      <c r="N1567" t="s">
        <v>43</v>
      </c>
      <c r="P1567" s="1"/>
      <c r="R1567" s="317"/>
      <c r="V1567" s="317"/>
    </row>
    <row r="1568" spans="1:22">
      <c r="A1568">
        <v>1567</v>
      </c>
      <c r="B1568" t="s">
        <v>15956</v>
      </c>
      <c r="C1568" t="s">
        <v>15957</v>
      </c>
      <c r="D1568" t="s">
        <v>93</v>
      </c>
      <c r="E1568" t="s">
        <v>7668</v>
      </c>
      <c r="F1568" s="1">
        <v>46036</v>
      </c>
      <c r="G1568">
        <v>1</v>
      </c>
      <c r="I1568" t="s">
        <v>16353</v>
      </c>
      <c r="J1568">
        <v>50053578</v>
      </c>
      <c r="K1568" t="s">
        <v>6518</v>
      </c>
      <c r="L1568" t="s">
        <v>43</v>
      </c>
      <c r="M1568">
        <v>1</v>
      </c>
      <c r="N1568" t="s">
        <v>43</v>
      </c>
      <c r="P1568" s="1"/>
      <c r="R1568" s="317"/>
      <c r="V1568" s="317"/>
    </row>
    <row r="1569" spans="1:22">
      <c r="A1569">
        <v>1568</v>
      </c>
      <c r="B1569" t="s">
        <v>15958</v>
      </c>
      <c r="C1569" t="s">
        <v>15959</v>
      </c>
      <c r="D1569" t="s">
        <v>93</v>
      </c>
      <c r="E1569" t="s">
        <v>7677</v>
      </c>
      <c r="F1569" s="1">
        <v>46036</v>
      </c>
      <c r="G1569">
        <v>1</v>
      </c>
      <c r="I1569" t="s">
        <v>16353</v>
      </c>
      <c r="J1569">
        <v>50053586</v>
      </c>
      <c r="K1569" t="s">
        <v>6518</v>
      </c>
      <c r="L1569" t="s">
        <v>43</v>
      </c>
      <c r="M1569">
        <v>1</v>
      </c>
      <c r="N1569" t="s">
        <v>43</v>
      </c>
      <c r="P1569" s="1"/>
      <c r="R1569" s="317"/>
      <c r="V1569" s="317"/>
    </row>
    <row r="1570" spans="1:22">
      <c r="A1570">
        <v>1569</v>
      </c>
      <c r="B1570" t="s">
        <v>15960</v>
      </c>
      <c r="C1570" t="s">
        <v>15961</v>
      </c>
      <c r="D1570" t="s">
        <v>93</v>
      </c>
      <c r="E1570" t="s">
        <v>7668</v>
      </c>
      <c r="F1570" s="1">
        <v>46036</v>
      </c>
      <c r="G1570">
        <v>1</v>
      </c>
      <c r="I1570" t="s">
        <v>16353</v>
      </c>
      <c r="J1570">
        <v>50053587</v>
      </c>
      <c r="K1570" t="s">
        <v>6518</v>
      </c>
      <c r="L1570" t="s">
        <v>43</v>
      </c>
      <c r="M1570">
        <v>1</v>
      </c>
      <c r="N1570" t="s">
        <v>43</v>
      </c>
      <c r="P1570" s="1"/>
      <c r="R1570" s="317"/>
      <c r="V1570" s="317"/>
    </row>
    <row r="1571" spans="1:22">
      <c r="A1571">
        <v>1570</v>
      </c>
      <c r="B1571" t="s">
        <v>15962</v>
      </c>
      <c r="C1571" t="s">
        <v>15963</v>
      </c>
      <c r="D1571" t="s">
        <v>93</v>
      </c>
      <c r="E1571" t="s">
        <v>7668</v>
      </c>
      <c r="F1571" s="1">
        <v>46036</v>
      </c>
      <c r="G1571">
        <v>1</v>
      </c>
      <c r="I1571" t="s">
        <v>16353</v>
      </c>
      <c r="J1571">
        <v>50053588</v>
      </c>
      <c r="K1571" t="s">
        <v>6518</v>
      </c>
      <c r="L1571" t="s">
        <v>43</v>
      </c>
      <c r="M1571">
        <v>1</v>
      </c>
      <c r="N1571" t="s">
        <v>43</v>
      </c>
      <c r="P1571" s="1"/>
      <c r="R1571" s="317"/>
      <c r="V1571" s="317"/>
    </row>
    <row r="1572" spans="1:22">
      <c r="A1572">
        <v>1571</v>
      </c>
      <c r="B1572" t="s">
        <v>15964</v>
      </c>
      <c r="C1572" t="s">
        <v>9719</v>
      </c>
      <c r="D1572" t="s">
        <v>93</v>
      </c>
      <c r="E1572" t="s">
        <v>7668</v>
      </c>
      <c r="F1572" s="1">
        <v>46036</v>
      </c>
      <c r="G1572">
        <v>1</v>
      </c>
      <c r="I1572" t="s">
        <v>16353</v>
      </c>
      <c r="J1572">
        <v>50053590</v>
      </c>
      <c r="K1572" t="s">
        <v>267</v>
      </c>
      <c r="L1572" t="s">
        <v>43</v>
      </c>
      <c r="M1572">
        <v>1</v>
      </c>
      <c r="N1572" t="s">
        <v>43</v>
      </c>
      <c r="P1572" s="1"/>
      <c r="R1572" s="317"/>
      <c r="V1572" s="317"/>
    </row>
    <row r="1573" spans="1:22">
      <c r="A1573">
        <v>1572</v>
      </c>
      <c r="B1573" t="s">
        <v>15965</v>
      </c>
      <c r="C1573" t="s">
        <v>15966</v>
      </c>
      <c r="D1573" t="s">
        <v>93</v>
      </c>
      <c r="E1573" t="s">
        <v>7668</v>
      </c>
      <c r="F1573" s="1">
        <v>46036</v>
      </c>
      <c r="G1573">
        <v>1</v>
      </c>
      <c r="I1573" t="s">
        <v>16353</v>
      </c>
      <c r="J1573">
        <v>50053593</v>
      </c>
      <c r="K1573" t="s">
        <v>267</v>
      </c>
      <c r="L1573" t="s">
        <v>43</v>
      </c>
      <c r="M1573">
        <v>1</v>
      </c>
      <c r="N1573" t="s">
        <v>43</v>
      </c>
      <c r="P1573" s="1"/>
      <c r="R1573" s="317"/>
      <c r="V1573" s="317"/>
    </row>
    <row r="1574" spans="1:22">
      <c r="A1574">
        <v>1573</v>
      </c>
      <c r="B1574" t="s">
        <v>15967</v>
      </c>
      <c r="C1574" t="s">
        <v>15968</v>
      </c>
      <c r="D1574" t="s">
        <v>93</v>
      </c>
      <c r="E1574" t="s">
        <v>7677</v>
      </c>
      <c r="F1574" s="1">
        <v>46036</v>
      </c>
      <c r="G1574">
        <v>1</v>
      </c>
      <c r="I1574" t="s">
        <v>16353</v>
      </c>
      <c r="J1574">
        <v>50053595</v>
      </c>
      <c r="K1574" t="s">
        <v>15392</v>
      </c>
      <c r="L1574" t="s">
        <v>43</v>
      </c>
      <c r="M1574" t="s">
        <v>43</v>
      </c>
      <c r="N1574" t="s">
        <v>43</v>
      </c>
      <c r="P1574" s="1"/>
      <c r="R1574" s="317"/>
      <c r="V1574" s="317"/>
    </row>
    <row r="1575" spans="1:22">
      <c r="A1575">
        <v>1574</v>
      </c>
      <c r="B1575" t="s">
        <v>15969</v>
      </c>
      <c r="C1575" t="s">
        <v>15970</v>
      </c>
      <c r="D1575" t="s">
        <v>93</v>
      </c>
      <c r="E1575" t="s">
        <v>7769</v>
      </c>
      <c r="F1575" s="1">
        <v>46036</v>
      </c>
      <c r="G1575">
        <v>1</v>
      </c>
      <c r="I1575" t="s">
        <v>16353</v>
      </c>
      <c r="J1575">
        <v>50053597</v>
      </c>
      <c r="K1575" t="s">
        <v>6518</v>
      </c>
      <c r="L1575" t="s">
        <v>43</v>
      </c>
      <c r="M1575">
        <v>1</v>
      </c>
      <c r="N1575" t="s">
        <v>43</v>
      </c>
      <c r="P1575" s="1"/>
      <c r="R1575" s="317"/>
      <c r="V1575" s="317"/>
    </row>
    <row r="1576" spans="1:22">
      <c r="A1576">
        <v>1575</v>
      </c>
      <c r="B1576" t="s">
        <v>15971</v>
      </c>
      <c r="C1576" t="s">
        <v>15972</v>
      </c>
      <c r="D1576" t="s">
        <v>93</v>
      </c>
      <c r="E1576" t="s">
        <v>7769</v>
      </c>
      <c r="F1576" s="1">
        <v>46036</v>
      </c>
      <c r="G1576">
        <v>1</v>
      </c>
      <c r="I1576" t="s">
        <v>16353</v>
      </c>
      <c r="J1576">
        <v>50053599</v>
      </c>
      <c r="K1576" t="s">
        <v>6518</v>
      </c>
      <c r="L1576" t="s">
        <v>43</v>
      </c>
      <c r="M1576">
        <v>1</v>
      </c>
      <c r="N1576" t="s">
        <v>43</v>
      </c>
      <c r="P1576" s="1"/>
      <c r="R1576" s="317"/>
      <c r="V1576" s="317"/>
    </row>
    <row r="1577" spans="1:22">
      <c r="A1577">
        <v>1576</v>
      </c>
      <c r="B1577" t="s">
        <v>15973</v>
      </c>
      <c r="C1577" t="s">
        <v>15974</v>
      </c>
      <c r="D1577" t="s">
        <v>93</v>
      </c>
      <c r="E1577" t="s">
        <v>6259</v>
      </c>
      <c r="F1577" s="1">
        <v>46036</v>
      </c>
      <c r="G1577">
        <v>1</v>
      </c>
      <c r="I1577" t="s">
        <v>16353</v>
      </c>
      <c r="J1577">
        <v>50053600</v>
      </c>
      <c r="K1577" t="s">
        <v>6518</v>
      </c>
      <c r="L1577" t="s">
        <v>43</v>
      </c>
      <c r="M1577">
        <v>1</v>
      </c>
      <c r="N1577" t="s">
        <v>43</v>
      </c>
      <c r="P1577" s="1"/>
      <c r="R1577" s="317"/>
      <c r="V1577" s="317"/>
    </row>
    <row r="1578" spans="1:22">
      <c r="A1578">
        <v>1577</v>
      </c>
      <c r="B1578" t="s">
        <v>15975</v>
      </c>
      <c r="C1578" t="s">
        <v>10155</v>
      </c>
      <c r="D1578" t="s">
        <v>93</v>
      </c>
      <c r="E1578" t="s">
        <v>6259</v>
      </c>
      <c r="F1578" s="1">
        <v>46036</v>
      </c>
      <c r="G1578">
        <v>1</v>
      </c>
      <c r="I1578" t="s">
        <v>16353</v>
      </c>
      <c r="J1578">
        <v>50053601</v>
      </c>
      <c r="K1578" t="s">
        <v>267</v>
      </c>
      <c r="L1578" t="s">
        <v>43</v>
      </c>
      <c r="M1578">
        <v>1</v>
      </c>
      <c r="N1578" t="s">
        <v>43</v>
      </c>
      <c r="P1578" s="1"/>
      <c r="R1578" s="317"/>
      <c r="V1578" s="317"/>
    </row>
    <row r="1579" spans="1:22">
      <c r="A1579">
        <v>1578</v>
      </c>
      <c r="B1579" t="s">
        <v>15976</v>
      </c>
      <c r="C1579" t="s">
        <v>15977</v>
      </c>
      <c r="D1579" t="s">
        <v>93</v>
      </c>
      <c r="E1579" t="s">
        <v>7690</v>
      </c>
      <c r="F1579" s="1">
        <v>46036</v>
      </c>
      <c r="G1579">
        <v>1</v>
      </c>
      <c r="I1579" t="s">
        <v>16353</v>
      </c>
      <c r="J1579">
        <v>50053604</v>
      </c>
      <c r="K1579" t="s">
        <v>267</v>
      </c>
      <c r="L1579" t="s">
        <v>43</v>
      </c>
      <c r="M1579">
        <v>1</v>
      </c>
      <c r="N1579" t="s">
        <v>43</v>
      </c>
      <c r="P1579" s="1"/>
      <c r="R1579" s="317"/>
      <c r="V1579" s="317"/>
    </row>
    <row r="1580" spans="1:22">
      <c r="A1580">
        <v>1579</v>
      </c>
      <c r="B1580" t="s">
        <v>15978</v>
      </c>
      <c r="C1580" t="s">
        <v>15979</v>
      </c>
      <c r="D1580" t="s">
        <v>93</v>
      </c>
      <c r="E1580" t="s">
        <v>7690</v>
      </c>
      <c r="F1580" s="1">
        <v>46036</v>
      </c>
      <c r="G1580">
        <v>1</v>
      </c>
      <c r="I1580" t="s">
        <v>16353</v>
      </c>
      <c r="J1580">
        <v>50053605</v>
      </c>
      <c r="K1580" t="s">
        <v>6518</v>
      </c>
      <c r="L1580" t="s">
        <v>43</v>
      </c>
      <c r="M1580">
        <v>1</v>
      </c>
      <c r="N1580" t="s">
        <v>43</v>
      </c>
      <c r="P1580" s="1"/>
      <c r="R1580" s="317"/>
      <c r="V1580" s="317"/>
    </row>
    <row r="1581" spans="1:22">
      <c r="A1581">
        <v>1580</v>
      </c>
      <c r="B1581" t="s">
        <v>15980</v>
      </c>
      <c r="C1581" t="s">
        <v>15274</v>
      </c>
      <c r="D1581" t="s">
        <v>93</v>
      </c>
      <c r="E1581" t="s">
        <v>7769</v>
      </c>
      <c r="F1581" s="1">
        <v>46036</v>
      </c>
      <c r="G1581">
        <v>1</v>
      </c>
      <c r="I1581" t="s">
        <v>16353</v>
      </c>
      <c r="J1581">
        <v>50053606</v>
      </c>
      <c r="K1581" t="s">
        <v>267</v>
      </c>
      <c r="L1581" t="s">
        <v>43</v>
      </c>
      <c r="M1581">
        <v>1</v>
      </c>
      <c r="N1581" t="s">
        <v>43</v>
      </c>
      <c r="P1581" s="1"/>
      <c r="R1581" s="317"/>
      <c r="V1581" s="317"/>
    </row>
    <row r="1582" spans="1:22">
      <c r="A1582">
        <v>1581</v>
      </c>
      <c r="B1582" t="s">
        <v>9407</v>
      </c>
      <c r="C1582" t="s">
        <v>9408</v>
      </c>
      <c r="D1582" t="s">
        <v>93</v>
      </c>
      <c r="E1582" t="s">
        <v>7704</v>
      </c>
      <c r="F1582" s="1">
        <v>46036</v>
      </c>
      <c r="G1582">
        <v>1</v>
      </c>
      <c r="I1582" t="s">
        <v>16353</v>
      </c>
      <c r="J1582">
        <v>50053607</v>
      </c>
      <c r="K1582" t="s">
        <v>6518</v>
      </c>
      <c r="L1582" t="s">
        <v>43</v>
      </c>
      <c r="M1582">
        <v>1</v>
      </c>
      <c r="N1582" t="s">
        <v>43</v>
      </c>
      <c r="P1582" s="1"/>
      <c r="R1582" s="317"/>
      <c r="V1582" s="317"/>
    </row>
    <row r="1583" spans="1:22">
      <c r="A1583">
        <v>1582</v>
      </c>
      <c r="B1583" t="s">
        <v>15981</v>
      </c>
      <c r="C1583" t="s">
        <v>15982</v>
      </c>
      <c r="D1583" t="s">
        <v>93</v>
      </c>
      <c r="E1583" t="s">
        <v>9398</v>
      </c>
      <c r="F1583" s="1">
        <v>46036</v>
      </c>
      <c r="G1583">
        <v>1</v>
      </c>
      <c r="I1583" t="s">
        <v>16353</v>
      </c>
      <c r="J1583">
        <v>50053608</v>
      </c>
      <c r="K1583" t="s">
        <v>6518</v>
      </c>
      <c r="L1583" t="s">
        <v>43</v>
      </c>
      <c r="M1583">
        <v>1</v>
      </c>
      <c r="N1583" t="s">
        <v>43</v>
      </c>
      <c r="P1583" s="1"/>
      <c r="R1583" s="317"/>
      <c r="V1583" s="317"/>
    </row>
    <row r="1584" spans="1:22">
      <c r="A1584">
        <v>1583</v>
      </c>
      <c r="B1584" t="s">
        <v>15983</v>
      </c>
      <c r="C1584" t="s">
        <v>15984</v>
      </c>
      <c r="D1584" t="s">
        <v>93</v>
      </c>
      <c r="E1584" t="s">
        <v>7883</v>
      </c>
      <c r="F1584" s="1">
        <v>46036</v>
      </c>
      <c r="G1584">
        <v>1</v>
      </c>
      <c r="I1584" t="s">
        <v>16353</v>
      </c>
      <c r="J1584">
        <v>50053765</v>
      </c>
      <c r="K1584" t="s">
        <v>6518</v>
      </c>
      <c r="L1584" t="s">
        <v>43</v>
      </c>
      <c r="M1584">
        <v>1</v>
      </c>
      <c r="N1584" t="s">
        <v>43</v>
      </c>
      <c r="P1584" s="1"/>
      <c r="R1584" s="317"/>
      <c r="V1584" s="317"/>
    </row>
    <row r="1585" spans="1:22">
      <c r="A1585">
        <v>1584</v>
      </c>
      <c r="B1585" t="s">
        <v>8643</v>
      </c>
      <c r="C1585" t="s">
        <v>8644</v>
      </c>
      <c r="D1585" t="s">
        <v>93</v>
      </c>
      <c r="E1585" t="s">
        <v>7698</v>
      </c>
      <c r="F1585" s="1">
        <v>46036</v>
      </c>
      <c r="G1585">
        <v>1</v>
      </c>
      <c r="I1585" t="s">
        <v>16353</v>
      </c>
      <c r="J1585">
        <v>50053770</v>
      </c>
      <c r="K1585" t="s">
        <v>267</v>
      </c>
      <c r="L1585" t="s">
        <v>43</v>
      </c>
      <c r="M1585">
        <v>1</v>
      </c>
      <c r="N1585" t="s">
        <v>43</v>
      </c>
      <c r="P1585" s="1"/>
      <c r="R1585" s="317"/>
      <c r="V1585" s="317"/>
    </row>
    <row r="1586" spans="1:22">
      <c r="A1586">
        <v>1585</v>
      </c>
      <c r="B1586" t="s">
        <v>15985</v>
      </c>
      <c r="C1586" t="s">
        <v>15986</v>
      </c>
      <c r="D1586" t="s">
        <v>93</v>
      </c>
      <c r="E1586" t="s">
        <v>93</v>
      </c>
      <c r="F1586" s="1">
        <v>46037</v>
      </c>
      <c r="G1586">
        <v>1</v>
      </c>
      <c r="I1586" t="s">
        <v>16353</v>
      </c>
      <c r="J1586">
        <v>50053774</v>
      </c>
      <c r="K1586" t="s">
        <v>267</v>
      </c>
      <c r="L1586" t="s">
        <v>43</v>
      </c>
      <c r="M1586">
        <v>1</v>
      </c>
      <c r="N1586" t="s">
        <v>43</v>
      </c>
      <c r="P1586" s="1"/>
      <c r="R1586" s="317"/>
      <c r="V1586" s="317"/>
    </row>
    <row r="1587" spans="1:22">
      <c r="A1587">
        <v>1586</v>
      </c>
      <c r="B1587" t="s">
        <v>8076</v>
      </c>
      <c r="C1587" t="s">
        <v>8077</v>
      </c>
      <c r="D1587" t="s">
        <v>93</v>
      </c>
      <c r="E1587" t="s">
        <v>7721</v>
      </c>
      <c r="F1587" s="1">
        <v>46037</v>
      </c>
      <c r="G1587">
        <v>1</v>
      </c>
      <c r="I1587" t="s">
        <v>16353</v>
      </c>
      <c r="J1587">
        <v>50053778</v>
      </c>
      <c r="K1587" t="s">
        <v>267</v>
      </c>
      <c r="L1587" t="s">
        <v>43</v>
      </c>
      <c r="M1587">
        <v>1</v>
      </c>
      <c r="N1587" t="s">
        <v>43</v>
      </c>
      <c r="P1587" s="1"/>
      <c r="R1587" s="317"/>
      <c r="V1587" s="317"/>
    </row>
    <row r="1588" spans="1:22">
      <c r="A1588">
        <v>1587</v>
      </c>
      <c r="B1588" t="s">
        <v>15987</v>
      </c>
      <c r="C1588" t="s">
        <v>8315</v>
      </c>
      <c r="D1588" t="s">
        <v>93</v>
      </c>
      <c r="E1588" t="s">
        <v>7721</v>
      </c>
      <c r="F1588" s="1">
        <v>46037</v>
      </c>
      <c r="G1588">
        <v>1</v>
      </c>
      <c r="I1588" t="s">
        <v>16353</v>
      </c>
      <c r="J1588">
        <v>50053780</v>
      </c>
      <c r="K1588" t="s">
        <v>6518</v>
      </c>
      <c r="L1588" t="s">
        <v>43</v>
      </c>
      <c r="M1588">
        <v>1</v>
      </c>
      <c r="N1588" t="s">
        <v>43</v>
      </c>
      <c r="P1588" s="1"/>
      <c r="R1588" s="317"/>
      <c r="V1588" s="317"/>
    </row>
    <row r="1589" spans="1:22">
      <c r="A1589">
        <v>1588</v>
      </c>
      <c r="B1589" t="s">
        <v>15988</v>
      </c>
      <c r="C1589" t="s">
        <v>8709</v>
      </c>
      <c r="D1589" t="s">
        <v>93</v>
      </c>
      <c r="E1589" t="s">
        <v>7800</v>
      </c>
      <c r="F1589" s="1">
        <v>46037</v>
      </c>
      <c r="G1589">
        <v>1</v>
      </c>
      <c r="I1589" t="s">
        <v>16353</v>
      </c>
      <c r="J1589">
        <v>50053782</v>
      </c>
      <c r="K1589" t="s">
        <v>267</v>
      </c>
      <c r="L1589" t="s">
        <v>43</v>
      </c>
      <c r="M1589">
        <v>1</v>
      </c>
      <c r="N1589" t="s">
        <v>43</v>
      </c>
      <c r="P1589" s="1"/>
      <c r="R1589" s="317"/>
      <c r="V1589" s="317"/>
    </row>
    <row r="1590" spans="1:22">
      <c r="A1590">
        <v>1589</v>
      </c>
      <c r="B1590" t="s">
        <v>15989</v>
      </c>
      <c r="C1590" t="s">
        <v>15990</v>
      </c>
      <c r="D1590" t="s">
        <v>93</v>
      </c>
      <c r="E1590" t="s">
        <v>7800</v>
      </c>
      <c r="F1590" s="1">
        <v>46037</v>
      </c>
      <c r="G1590">
        <v>1</v>
      </c>
      <c r="I1590" t="s">
        <v>16353</v>
      </c>
      <c r="J1590">
        <v>50053783</v>
      </c>
      <c r="K1590" t="s">
        <v>6518</v>
      </c>
      <c r="L1590" t="s">
        <v>43</v>
      </c>
      <c r="M1590">
        <v>1</v>
      </c>
      <c r="N1590" t="s">
        <v>43</v>
      </c>
      <c r="P1590" s="1"/>
      <c r="R1590" s="317"/>
      <c r="V1590" s="317"/>
    </row>
    <row r="1591" spans="1:22">
      <c r="A1591">
        <v>1590</v>
      </c>
      <c r="B1591" t="s">
        <v>15991</v>
      </c>
      <c r="C1591" t="s">
        <v>15992</v>
      </c>
      <c r="D1591" t="s">
        <v>93</v>
      </c>
      <c r="E1591" t="s">
        <v>7721</v>
      </c>
      <c r="F1591" s="1">
        <v>46037</v>
      </c>
      <c r="G1591">
        <v>1</v>
      </c>
      <c r="I1591" t="s">
        <v>16353</v>
      </c>
      <c r="J1591">
        <v>50053787</v>
      </c>
      <c r="K1591" t="s">
        <v>6518</v>
      </c>
      <c r="L1591" t="s">
        <v>43</v>
      </c>
      <c r="M1591">
        <v>1</v>
      </c>
      <c r="N1591" t="s">
        <v>43</v>
      </c>
      <c r="P1591" s="1"/>
      <c r="R1591" s="317"/>
      <c r="V1591" s="317"/>
    </row>
    <row r="1592" spans="1:22">
      <c r="A1592">
        <v>1591</v>
      </c>
      <c r="B1592" t="s">
        <v>15993</v>
      </c>
      <c r="C1592" t="s">
        <v>15994</v>
      </c>
      <c r="D1592" t="s">
        <v>93</v>
      </c>
      <c r="E1592" t="s">
        <v>93</v>
      </c>
      <c r="F1592" s="1">
        <v>46037</v>
      </c>
      <c r="G1592">
        <v>1</v>
      </c>
      <c r="I1592" t="s">
        <v>16353</v>
      </c>
      <c r="J1592">
        <v>50053789</v>
      </c>
      <c r="K1592" t="s">
        <v>267</v>
      </c>
      <c r="L1592" t="s">
        <v>43</v>
      </c>
      <c r="M1592">
        <v>1</v>
      </c>
      <c r="N1592" t="s">
        <v>43</v>
      </c>
      <c r="P1592" s="1"/>
      <c r="R1592" s="317"/>
      <c r="V1592" s="317"/>
    </row>
    <row r="1593" spans="1:22">
      <c r="A1593">
        <v>1592</v>
      </c>
      <c r="B1593" t="s">
        <v>15995</v>
      </c>
      <c r="C1593" t="s">
        <v>15996</v>
      </c>
      <c r="D1593" t="s">
        <v>93</v>
      </c>
      <c r="E1593" t="s">
        <v>7698</v>
      </c>
      <c r="F1593" s="1">
        <v>46037</v>
      </c>
      <c r="G1593">
        <v>1</v>
      </c>
      <c r="I1593" t="s">
        <v>16353</v>
      </c>
      <c r="J1593">
        <v>50053790</v>
      </c>
      <c r="K1593" t="s">
        <v>267</v>
      </c>
      <c r="L1593" t="s">
        <v>43</v>
      </c>
      <c r="M1593">
        <v>1</v>
      </c>
      <c r="N1593" t="s">
        <v>43</v>
      </c>
      <c r="P1593" s="1"/>
      <c r="R1593" s="317"/>
      <c r="V1593" s="317"/>
    </row>
    <row r="1594" spans="1:22">
      <c r="A1594">
        <v>1593</v>
      </c>
      <c r="B1594" t="s">
        <v>9979</v>
      </c>
      <c r="C1594" t="s">
        <v>9980</v>
      </c>
      <c r="D1594" t="s">
        <v>6574</v>
      </c>
      <c r="E1594" t="s">
        <v>7834</v>
      </c>
      <c r="F1594" s="1"/>
      <c r="G1594" t="s">
        <v>43</v>
      </c>
      <c r="I1594" t="s">
        <v>43</v>
      </c>
      <c r="L1594" t="s">
        <v>43</v>
      </c>
      <c r="M1594" t="s">
        <v>43</v>
      </c>
      <c r="N1594" t="s">
        <v>43</v>
      </c>
      <c r="P1594" s="1"/>
      <c r="R1594" s="317"/>
      <c r="V1594" s="317"/>
    </row>
    <row r="1595" spans="1:22">
      <c r="A1595">
        <v>1594</v>
      </c>
      <c r="B1595" t="s">
        <v>15997</v>
      </c>
      <c r="C1595" t="s">
        <v>15998</v>
      </c>
      <c r="D1595" t="s">
        <v>6574</v>
      </c>
      <c r="E1595" t="s">
        <v>9232</v>
      </c>
      <c r="F1595" s="1"/>
      <c r="G1595" t="s">
        <v>43</v>
      </c>
      <c r="I1595" t="s">
        <v>43</v>
      </c>
      <c r="L1595" t="s">
        <v>43</v>
      </c>
      <c r="M1595" t="s">
        <v>43</v>
      </c>
      <c r="N1595" t="s">
        <v>43</v>
      </c>
      <c r="P1595" s="1"/>
      <c r="R1595" s="317"/>
      <c r="V1595" s="317"/>
    </row>
    <row r="1596" spans="1:22">
      <c r="A1596">
        <v>1595</v>
      </c>
      <c r="B1596" t="s">
        <v>9983</v>
      </c>
      <c r="C1596" t="s">
        <v>15999</v>
      </c>
      <c r="D1596" t="s">
        <v>6574</v>
      </c>
      <c r="E1596" t="s">
        <v>9232</v>
      </c>
      <c r="F1596" s="1"/>
      <c r="G1596" t="s">
        <v>43</v>
      </c>
      <c r="I1596" t="s">
        <v>43</v>
      </c>
      <c r="L1596" t="s">
        <v>43</v>
      </c>
      <c r="M1596" t="s">
        <v>43</v>
      </c>
      <c r="N1596" t="s">
        <v>43</v>
      </c>
      <c r="P1596" s="1"/>
      <c r="R1596" s="317"/>
      <c r="V1596" s="317"/>
    </row>
    <row r="1597" spans="1:22">
      <c r="A1597">
        <v>1596</v>
      </c>
      <c r="B1597" t="s">
        <v>9995</v>
      </c>
      <c r="C1597" t="s">
        <v>16000</v>
      </c>
      <c r="D1597" t="s">
        <v>6574</v>
      </c>
      <c r="E1597" t="s">
        <v>9232</v>
      </c>
      <c r="F1597" s="1"/>
      <c r="G1597" t="s">
        <v>43</v>
      </c>
      <c r="I1597" t="s">
        <v>43</v>
      </c>
      <c r="L1597" t="s">
        <v>43</v>
      </c>
      <c r="M1597" t="s">
        <v>43</v>
      </c>
      <c r="N1597" t="s">
        <v>43</v>
      </c>
      <c r="P1597" s="1"/>
      <c r="R1597" s="317"/>
      <c r="V1597" s="317"/>
    </row>
    <row r="1598" spans="1:22">
      <c r="A1598">
        <v>1597</v>
      </c>
      <c r="B1598" t="s">
        <v>7954</v>
      </c>
      <c r="C1598" t="s">
        <v>7955</v>
      </c>
      <c r="D1598" t="s">
        <v>6574</v>
      </c>
      <c r="E1598" t="s">
        <v>7834</v>
      </c>
      <c r="F1598" s="1"/>
      <c r="G1598" t="s">
        <v>43</v>
      </c>
      <c r="I1598" t="s">
        <v>43</v>
      </c>
      <c r="L1598" t="s">
        <v>43</v>
      </c>
      <c r="M1598" t="s">
        <v>43</v>
      </c>
      <c r="N1598" t="s">
        <v>43</v>
      </c>
      <c r="P1598" s="1"/>
      <c r="R1598" s="317"/>
      <c r="V1598" s="317"/>
    </row>
    <row r="1599" spans="1:22">
      <c r="A1599">
        <v>1598</v>
      </c>
      <c r="B1599" t="s">
        <v>9991</v>
      </c>
      <c r="C1599" t="s">
        <v>9992</v>
      </c>
      <c r="D1599" t="s">
        <v>6574</v>
      </c>
      <c r="E1599" t="s">
        <v>9355</v>
      </c>
      <c r="F1599" s="1"/>
      <c r="G1599" t="s">
        <v>43</v>
      </c>
      <c r="I1599" t="s">
        <v>43</v>
      </c>
      <c r="L1599" t="s">
        <v>43</v>
      </c>
      <c r="M1599" t="s">
        <v>43</v>
      </c>
      <c r="N1599" t="s">
        <v>43</v>
      </c>
      <c r="P1599" s="1"/>
      <c r="R1599" s="317"/>
      <c r="V1599" s="317"/>
    </row>
    <row r="1600" spans="1:22">
      <c r="A1600">
        <v>1599</v>
      </c>
      <c r="B1600" t="s">
        <v>10005</v>
      </c>
      <c r="C1600" t="s">
        <v>16001</v>
      </c>
      <c r="D1600" t="s">
        <v>6574</v>
      </c>
      <c r="E1600" t="s">
        <v>9232</v>
      </c>
      <c r="F1600" s="1"/>
      <c r="G1600" t="s">
        <v>43</v>
      </c>
      <c r="I1600" t="s">
        <v>43</v>
      </c>
      <c r="L1600" t="s">
        <v>43</v>
      </c>
      <c r="M1600" t="s">
        <v>43</v>
      </c>
      <c r="N1600" t="s">
        <v>43</v>
      </c>
      <c r="P1600" s="1"/>
      <c r="R1600" s="317"/>
      <c r="V1600" s="317"/>
    </row>
    <row r="1601" spans="1:22">
      <c r="A1601">
        <v>1600</v>
      </c>
      <c r="B1601" t="s">
        <v>9993</v>
      </c>
      <c r="C1601" t="s">
        <v>9994</v>
      </c>
      <c r="D1601" t="s">
        <v>93</v>
      </c>
      <c r="E1601" t="s">
        <v>9296</v>
      </c>
      <c r="F1601" s="1"/>
      <c r="G1601" t="s">
        <v>43</v>
      </c>
      <c r="I1601" t="s">
        <v>43</v>
      </c>
      <c r="L1601" t="s">
        <v>43</v>
      </c>
      <c r="M1601" t="s">
        <v>43</v>
      </c>
      <c r="N1601" t="s">
        <v>43</v>
      </c>
      <c r="P1601" s="1"/>
      <c r="R1601" s="317"/>
      <c r="V1601" s="317"/>
    </row>
    <row r="1602" spans="1:22">
      <c r="A1602">
        <v>1601</v>
      </c>
      <c r="B1602" t="s">
        <v>9981</v>
      </c>
      <c r="C1602" t="s">
        <v>16002</v>
      </c>
      <c r="D1602" t="s">
        <v>93</v>
      </c>
      <c r="E1602" t="s">
        <v>9729</v>
      </c>
      <c r="F1602" s="1"/>
      <c r="G1602" t="s">
        <v>43</v>
      </c>
      <c r="I1602" t="s">
        <v>43</v>
      </c>
      <c r="L1602" t="s">
        <v>43</v>
      </c>
      <c r="M1602" t="s">
        <v>43</v>
      </c>
      <c r="N1602" t="s">
        <v>43</v>
      </c>
      <c r="P1602" s="1"/>
      <c r="R1602" s="317"/>
      <c r="V1602" s="317"/>
    </row>
    <row r="1603" spans="1:22">
      <c r="A1603">
        <v>1602</v>
      </c>
      <c r="B1603" t="s">
        <v>16003</v>
      </c>
      <c r="C1603" t="s">
        <v>16004</v>
      </c>
      <c r="D1603" t="s">
        <v>93</v>
      </c>
      <c r="E1603" t="s">
        <v>15390</v>
      </c>
      <c r="F1603" s="1"/>
      <c r="G1603" t="s">
        <v>43</v>
      </c>
      <c r="I1603" t="s">
        <v>43</v>
      </c>
      <c r="L1603" t="s">
        <v>43</v>
      </c>
      <c r="M1603" t="s">
        <v>43</v>
      </c>
      <c r="N1603" t="s">
        <v>43</v>
      </c>
      <c r="P1603" s="1"/>
      <c r="R1603" s="317"/>
      <c r="V1603" s="317"/>
    </row>
    <row r="1604" spans="1:22">
      <c r="A1604">
        <v>1603</v>
      </c>
      <c r="B1604" t="s">
        <v>16005</v>
      </c>
      <c r="C1604" t="s">
        <v>16006</v>
      </c>
      <c r="D1604" t="s">
        <v>93</v>
      </c>
      <c r="E1604" t="s">
        <v>15390</v>
      </c>
      <c r="F1604" s="1"/>
      <c r="G1604" t="s">
        <v>43</v>
      </c>
      <c r="I1604" t="s">
        <v>43</v>
      </c>
      <c r="L1604" t="s">
        <v>43</v>
      </c>
      <c r="M1604" t="s">
        <v>43</v>
      </c>
      <c r="N1604" t="s">
        <v>43</v>
      </c>
      <c r="P1604" s="1"/>
      <c r="R1604" s="317"/>
      <c r="V1604" s="317"/>
    </row>
    <row r="1605" spans="1:22">
      <c r="A1605">
        <v>1604</v>
      </c>
      <c r="B1605" t="s">
        <v>16007</v>
      </c>
      <c r="C1605" t="s">
        <v>16008</v>
      </c>
      <c r="D1605" t="s">
        <v>93</v>
      </c>
      <c r="E1605" t="s">
        <v>15390</v>
      </c>
      <c r="F1605" s="1"/>
      <c r="G1605" t="s">
        <v>43</v>
      </c>
      <c r="I1605" t="s">
        <v>43</v>
      </c>
      <c r="L1605" t="s">
        <v>43</v>
      </c>
      <c r="M1605" t="s">
        <v>43</v>
      </c>
      <c r="N1605" t="s">
        <v>43</v>
      </c>
      <c r="P1605" s="1"/>
      <c r="R1605" s="317"/>
      <c r="V1605" s="317"/>
    </row>
    <row r="1606" spans="1:22">
      <c r="A1606">
        <v>1605</v>
      </c>
      <c r="B1606" t="s">
        <v>16009</v>
      </c>
      <c r="C1606" t="s">
        <v>16010</v>
      </c>
      <c r="D1606" t="s">
        <v>93</v>
      </c>
      <c r="E1606" t="s">
        <v>15390</v>
      </c>
      <c r="F1606" s="1"/>
      <c r="G1606" t="s">
        <v>43</v>
      </c>
      <c r="I1606" t="s">
        <v>43</v>
      </c>
      <c r="L1606" t="s">
        <v>43</v>
      </c>
      <c r="M1606" t="s">
        <v>43</v>
      </c>
      <c r="N1606" t="s">
        <v>43</v>
      </c>
      <c r="P1606" s="1"/>
      <c r="R1606" s="317"/>
      <c r="V1606" s="317"/>
    </row>
    <row r="1607" spans="1:22">
      <c r="A1607">
        <v>1606</v>
      </c>
      <c r="B1607" t="s">
        <v>10001</v>
      </c>
      <c r="C1607" t="s">
        <v>10002</v>
      </c>
      <c r="D1607" t="s">
        <v>93</v>
      </c>
      <c r="E1607" t="s">
        <v>7862</v>
      </c>
      <c r="F1607" s="1"/>
      <c r="G1607" t="s">
        <v>43</v>
      </c>
      <c r="I1607" t="s">
        <v>43</v>
      </c>
      <c r="L1607" t="s">
        <v>43</v>
      </c>
      <c r="M1607" t="s">
        <v>43</v>
      </c>
      <c r="N1607" t="s">
        <v>43</v>
      </c>
      <c r="P1607" s="1"/>
      <c r="R1607" s="317"/>
      <c r="V1607" s="317"/>
    </row>
    <row r="1608" spans="1:22">
      <c r="A1608">
        <v>1607</v>
      </c>
      <c r="B1608" t="s">
        <v>16011</v>
      </c>
      <c r="C1608" t="s">
        <v>16012</v>
      </c>
      <c r="D1608" t="s">
        <v>93</v>
      </c>
      <c r="E1608" t="s">
        <v>15390</v>
      </c>
      <c r="F1608" s="1"/>
      <c r="G1608" t="s">
        <v>43</v>
      </c>
      <c r="I1608" t="s">
        <v>43</v>
      </c>
      <c r="L1608" t="s">
        <v>43</v>
      </c>
      <c r="M1608" t="s">
        <v>43</v>
      </c>
      <c r="N1608" t="s">
        <v>43</v>
      </c>
      <c r="P1608" s="1"/>
      <c r="R1608" s="317"/>
      <c r="V1608" s="317"/>
    </row>
    <row r="1609" spans="1:22">
      <c r="A1609">
        <v>1608</v>
      </c>
      <c r="B1609" t="s">
        <v>9999</v>
      </c>
      <c r="C1609" t="s">
        <v>16013</v>
      </c>
      <c r="D1609" t="s">
        <v>93</v>
      </c>
      <c r="E1609" t="s">
        <v>7704</v>
      </c>
      <c r="F1609" s="1"/>
      <c r="G1609" t="s">
        <v>43</v>
      </c>
      <c r="I1609" t="s">
        <v>43</v>
      </c>
      <c r="L1609" t="s">
        <v>43</v>
      </c>
      <c r="M1609" t="s">
        <v>43</v>
      </c>
      <c r="N1609" t="s">
        <v>43</v>
      </c>
      <c r="P1609" s="1"/>
      <c r="R1609" s="317"/>
      <c r="V1609" s="317"/>
    </row>
    <row r="1610" spans="1:22">
      <c r="A1610">
        <v>1609</v>
      </c>
      <c r="B1610" t="s">
        <v>10003</v>
      </c>
      <c r="C1610" t="s">
        <v>10004</v>
      </c>
      <c r="D1610" t="s">
        <v>93</v>
      </c>
      <c r="E1610" t="s">
        <v>7704</v>
      </c>
      <c r="F1610" s="1"/>
      <c r="G1610" t="s">
        <v>43</v>
      </c>
      <c r="I1610" t="s">
        <v>43</v>
      </c>
      <c r="L1610" t="s">
        <v>43</v>
      </c>
      <c r="M1610" t="s">
        <v>43</v>
      </c>
      <c r="N1610" t="s">
        <v>43</v>
      </c>
      <c r="P1610" s="1"/>
      <c r="R1610" s="317"/>
      <c r="V1610" s="317"/>
    </row>
    <row r="1611" spans="1:22">
      <c r="A1611">
        <v>1610</v>
      </c>
      <c r="B1611" t="s">
        <v>10007</v>
      </c>
      <c r="C1611" t="s">
        <v>16014</v>
      </c>
      <c r="D1611" t="s">
        <v>6574</v>
      </c>
      <c r="E1611" t="s">
        <v>9232</v>
      </c>
      <c r="F1611" s="1"/>
      <c r="G1611" t="s">
        <v>43</v>
      </c>
      <c r="I1611" t="s">
        <v>43</v>
      </c>
      <c r="L1611" t="s">
        <v>43</v>
      </c>
      <c r="M1611" t="s">
        <v>43</v>
      </c>
      <c r="N1611" t="s">
        <v>43</v>
      </c>
      <c r="P1611" s="1"/>
      <c r="R1611" s="317"/>
      <c r="V1611" s="317"/>
    </row>
    <row r="1612" spans="1:22">
      <c r="A1612">
        <v>1611</v>
      </c>
      <c r="B1612" t="s">
        <v>10015</v>
      </c>
      <c r="C1612" t="s">
        <v>16015</v>
      </c>
      <c r="D1612" t="s">
        <v>6574</v>
      </c>
      <c r="E1612" t="s">
        <v>7834</v>
      </c>
      <c r="F1612" s="1"/>
      <c r="G1612" t="s">
        <v>43</v>
      </c>
      <c r="I1612" t="s">
        <v>43</v>
      </c>
      <c r="L1612" t="s">
        <v>43</v>
      </c>
      <c r="M1612" t="s">
        <v>43</v>
      </c>
      <c r="N1612" t="s">
        <v>43</v>
      </c>
      <c r="P1612" s="1"/>
      <c r="R1612" s="317"/>
      <c r="V1612" s="317"/>
    </row>
    <row r="1613" spans="1:22">
      <c r="A1613">
        <v>1612</v>
      </c>
      <c r="B1613" t="s">
        <v>10013</v>
      </c>
      <c r="C1613" t="s">
        <v>16016</v>
      </c>
      <c r="D1613" t="s">
        <v>6574</v>
      </c>
      <c r="E1613" t="s">
        <v>9303</v>
      </c>
      <c r="F1613" s="1">
        <v>46041</v>
      </c>
      <c r="G1613">
        <v>1</v>
      </c>
      <c r="I1613" t="s">
        <v>16353</v>
      </c>
      <c r="J1613">
        <v>50054148</v>
      </c>
      <c r="L1613" t="s">
        <v>43</v>
      </c>
      <c r="N1613" t="s">
        <v>43</v>
      </c>
      <c r="P1613" s="1"/>
      <c r="R1613" s="317"/>
      <c r="V1613" s="317"/>
    </row>
    <row r="1614" spans="1:22">
      <c r="A1614">
        <v>1613</v>
      </c>
      <c r="B1614" t="s">
        <v>10025</v>
      </c>
      <c r="C1614" t="s">
        <v>16017</v>
      </c>
      <c r="D1614" t="s">
        <v>6574</v>
      </c>
      <c r="E1614" t="s">
        <v>9303</v>
      </c>
      <c r="F1614" s="1"/>
      <c r="G1614" t="s">
        <v>43</v>
      </c>
      <c r="I1614" t="s">
        <v>43</v>
      </c>
      <c r="L1614" t="s">
        <v>43</v>
      </c>
      <c r="M1614" t="s">
        <v>43</v>
      </c>
      <c r="N1614" t="s">
        <v>43</v>
      </c>
      <c r="P1614" s="1"/>
      <c r="R1614" s="317"/>
      <c r="V1614" s="317"/>
    </row>
    <row r="1615" spans="1:22">
      <c r="A1615">
        <v>1614</v>
      </c>
      <c r="B1615" t="s">
        <v>10023</v>
      </c>
      <c r="C1615" t="s">
        <v>16018</v>
      </c>
      <c r="D1615" t="s">
        <v>6574</v>
      </c>
      <c r="E1615" t="s">
        <v>9303</v>
      </c>
      <c r="F1615" s="1"/>
      <c r="G1615" t="s">
        <v>43</v>
      </c>
      <c r="I1615" t="s">
        <v>43</v>
      </c>
      <c r="L1615" t="s">
        <v>43</v>
      </c>
      <c r="M1615" t="s">
        <v>43</v>
      </c>
      <c r="N1615" t="s">
        <v>43</v>
      </c>
      <c r="P1615" s="1"/>
      <c r="R1615" s="317"/>
      <c r="V1615" s="317"/>
    </row>
    <row r="1616" spans="1:22">
      <c r="A1616">
        <v>1615</v>
      </c>
      <c r="B1616" t="s">
        <v>16019</v>
      </c>
      <c r="C1616" t="s">
        <v>16020</v>
      </c>
      <c r="D1616" t="s">
        <v>93</v>
      </c>
      <c r="E1616" t="s">
        <v>9446</v>
      </c>
      <c r="F1616" s="1"/>
      <c r="G1616" t="s">
        <v>43</v>
      </c>
      <c r="I1616" t="s">
        <v>43</v>
      </c>
      <c r="L1616" t="s">
        <v>43</v>
      </c>
      <c r="M1616" t="s">
        <v>43</v>
      </c>
      <c r="N1616" t="s">
        <v>43</v>
      </c>
      <c r="P1616" s="1"/>
      <c r="R1616" s="317"/>
      <c r="V1616" s="317"/>
    </row>
    <row r="1617" spans="1:22">
      <c r="A1617">
        <v>1616</v>
      </c>
      <c r="B1617" t="s">
        <v>10011</v>
      </c>
      <c r="C1617" t="s">
        <v>15527</v>
      </c>
      <c r="D1617" t="s">
        <v>93</v>
      </c>
      <c r="E1617" t="s">
        <v>7668</v>
      </c>
      <c r="F1617" s="1"/>
      <c r="G1617" t="s">
        <v>43</v>
      </c>
      <c r="I1617" t="s">
        <v>43</v>
      </c>
      <c r="L1617" t="s">
        <v>43</v>
      </c>
      <c r="M1617" t="s">
        <v>43</v>
      </c>
      <c r="N1617" t="s">
        <v>43</v>
      </c>
      <c r="P1617" s="1"/>
      <c r="R1617" s="317"/>
      <c r="V1617" s="317"/>
    </row>
    <row r="1618" spans="1:22">
      <c r="A1618">
        <v>1617</v>
      </c>
      <c r="B1618" t="s">
        <v>16021</v>
      </c>
      <c r="C1618" t="s">
        <v>16022</v>
      </c>
      <c r="D1618" t="s">
        <v>93</v>
      </c>
      <c r="E1618" t="s">
        <v>7668</v>
      </c>
      <c r="F1618" s="1"/>
      <c r="G1618" t="s">
        <v>43</v>
      </c>
      <c r="I1618" t="s">
        <v>43</v>
      </c>
      <c r="L1618" t="s">
        <v>43</v>
      </c>
      <c r="M1618" t="s">
        <v>43</v>
      </c>
      <c r="N1618" t="s">
        <v>43</v>
      </c>
      <c r="P1618" s="1"/>
      <c r="R1618" s="317"/>
      <c r="V1618" s="317"/>
    </row>
    <row r="1619" spans="1:22">
      <c r="A1619">
        <v>1618</v>
      </c>
      <c r="B1619" t="s">
        <v>16023</v>
      </c>
      <c r="C1619" t="s">
        <v>8939</v>
      </c>
      <c r="D1619" t="s">
        <v>93</v>
      </c>
      <c r="E1619" t="s">
        <v>7704</v>
      </c>
      <c r="F1619" s="1"/>
      <c r="G1619" t="s">
        <v>43</v>
      </c>
      <c r="I1619" t="s">
        <v>43</v>
      </c>
      <c r="L1619" t="s">
        <v>43</v>
      </c>
      <c r="M1619" t="s">
        <v>43</v>
      </c>
      <c r="N1619" t="s">
        <v>43</v>
      </c>
      <c r="P1619" s="1"/>
      <c r="R1619" s="317"/>
      <c r="V1619" s="317"/>
    </row>
    <row r="1620" spans="1:22">
      <c r="A1620">
        <v>1619</v>
      </c>
      <c r="B1620" t="s">
        <v>16024</v>
      </c>
      <c r="C1620" t="s">
        <v>16025</v>
      </c>
      <c r="D1620" t="s">
        <v>93</v>
      </c>
      <c r="E1620" t="s">
        <v>7769</v>
      </c>
      <c r="F1620" s="1"/>
      <c r="G1620" t="s">
        <v>43</v>
      </c>
      <c r="I1620" t="s">
        <v>43</v>
      </c>
      <c r="L1620" t="s">
        <v>43</v>
      </c>
      <c r="M1620" t="s">
        <v>43</v>
      </c>
      <c r="N1620" t="s">
        <v>43</v>
      </c>
      <c r="P1620" s="1"/>
      <c r="R1620" s="317"/>
      <c r="V1620" s="317"/>
    </row>
    <row r="1621" spans="1:22">
      <c r="A1621">
        <v>1620</v>
      </c>
      <c r="B1621" t="s">
        <v>16026</v>
      </c>
      <c r="C1621" t="s">
        <v>16027</v>
      </c>
      <c r="D1621" t="s">
        <v>93</v>
      </c>
      <c r="E1621" t="s">
        <v>7769</v>
      </c>
      <c r="F1621" s="1"/>
      <c r="G1621" t="s">
        <v>43</v>
      </c>
      <c r="I1621" t="s">
        <v>43</v>
      </c>
      <c r="L1621" t="s">
        <v>43</v>
      </c>
      <c r="M1621" t="s">
        <v>43</v>
      </c>
      <c r="N1621" t="s">
        <v>43</v>
      </c>
      <c r="P1621" s="1"/>
      <c r="R1621" s="317"/>
      <c r="V1621" s="317"/>
    </row>
    <row r="1622" spans="1:22">
      <c r="A1622">
        <v>1621</v>
      </c>
      <c r="B1622" t="s">
        <v>10019</v>
      </c>
      <c r="C1622" t="s">
        <v>15273</v>
      </c>
      <c r="D1622" t="s">
        <v>93</v>
      </c>
      <c r="E1622" t="s">
        <v>7769</v>
      </c>
      <c r="F1622" s="1"/>
      <c r="G1622" t="s">
        <v>43</v>
      </c>
      <c r="I1622" t="s">
        <v>43</v>
      </c>
      <c r="L1622" t="s">
        <v>43</v>
      </c>
      <c r="M1622" t="s">
        <v>43</v>
      </c>
      <c r="N1622" t="s">
        <v>43</v>
      </c>
      <c r="P1622" s="1"/>
      <c r="R1622" s="317"/>
      <c r="V1622" s="317"/>
    </row>
    <row r="1623" spans="1:22">
      <c r="A1623">
        <v>1622</v>
      </c>
      <c r="B1623" t="s">
        <v>10017</v>
      </c>
      <c r="C1623" t="s">
        <v>10018</v>
      </c>
      <c r="D1623" t="s">
        <v>93</v>
      </c>
      <c r="E1623" t="s">
        <v>7769</v>
      </c>
      <c r="F1623" s="1"/>
      <c r="G1623" t="s">
        <v>43</v>
      </c>
      <c r="I1623" t="s">
        <v>43</v>
      </c>
      <c r="L1623" t="s">
        <v>43</v>
      </c>
      <c r="M1623" t="s">
        <v>43</v>
      </c>
      <c r="N1623" t="s">
        <v>43</v>
      </c>
      <c r="P1623" s="1"/>
      <c r="R1623" s="317"/>
      <c r="V1623" s="317"/>
    </row>
    <row r="1624" spans="1:22">
      <c r="A1624">
        <v>1623</v>
      </c>
      <c r="B1624" t="s">
        <v>16028</v>
      </c>
      <c r="C1624" t="s">
        <v>16029</v>
      </c>
      <c r="D1624" t="s">
        <v>93</v>
      </c>
      <c r="E1624" t="s">
        <v>7769</v>
      </c>
      <c r="F1624" s="1"/>
      <c r="G1624" t="s">
        <v>43</v>
      </c>
      <c r="I1624" t="s">
        <v>43</v>
      </c>
      <c r="L1624" t="s">
        <v>43</v>
      </c>
      <c r="M1624" t="s">
        <v>43</v>
      </c>
      <c r="N1624" t="s">
        <v>43</v>
      </c>
      <c r="P1624" s="1"/>
      <c r="R1624" s="317"/>
      <c r="V1624" s="317"/>
    </row>
    <row r="1625" spans="1:22">
      <c r="A1625">
        <v>1624</v>
      </c>
      <c r="B1625" t="s">
        <v>16030</v>
      </c>
      <c r="C1625" t="s">
        <v>16031</v>
      </c>
      <c r="D1625" t="s">
        <v>93</v>
      </c>
      <c r="E1625" t="s">
        <v>9226</v>
      </c>
      <c r="F1625" s="1"/>
      <c r="G1625" t="s">
        <v>43</v>
      </c>
      <c r="I1625" t="s">
        <v>43</v>
      </c>
      <c r="L1625" t="s">
        <v>43</v>
      </c>
      <c r="M1625" t="s">
        <v>43</v>
      </c>
      <c r="N1625" t="s">
        <v>43</v>
      </c>
      <c r="P1625" s="1"/>
      <c r="R1625" s="317"/>
      <c r="V1625" s="317"/>
    </row>
    <row r="1626" spans="1:22">
      <c r="A1626">
        <v>1625</v>
      </c>
      <c r="B1626" t="s">
        <v>16032</v>
      </c>
      <c r="C1626" t="s">
        <v>16033</v>
      </c>
      <c r="D1626" t="s">
        <v>93</v>
      </c>
      <c r="E1626" t="s">
        <v>7704</v>
      </c>
      <c r="F1626" s="1"/>
      <c r="G1626" t="s">
        <v>43</v>
      </c>
      <c r="I1626" t="s">
        <v>43</v>
      </c>
      <c r="L1626" t="s">
        <v>43</v>
      </c>
      <c r="M1626" t="s">
        <v>43</v>
      </c>
      <c r="N1626" t="s">
        <v>43</v>
      </c>
      <c r="P1626" s="1"/>
      <c r="R1626" s="317"/>
      <c r="V1626" s="317"/>
    </row>
    <row r="1627" spans="1:22">
      <c r="A1627">
        <v>1626</v>
      </c>
      <c r="B1627" t="s">
        <v>10027</v>
      </c>
      <c r="C1627" t="s">
        <v>16034</v>
      </c>
      <c r="D1627" t="s">
        <v>93</v>
      </c>
      <c r="E1627" t="s">
        <v>9296</v>
      </c>
      <c r="F1627" s="1"/>
      <c r="G1627" t="s">
        <v>43</v>
      </c>
      <c r="I1627" t="s">
        <v>43</v>
      </c>
      <c r="L1627" t="s">
        <v>43</v>
      </c>
      <c r="M1627" t="s">
        <v>43</v>
      </c>
      <c r="N1627" t="s">
        <v>43</v>
      </c>
      <c r="P1627" s="1"/>
      <c r="R1627" s="317"/>
      <c r="V1627" s="317"/>
    </row>
    <row r="1628" spans="1:22">
      <c r="A1628">
        <v>1627</v>
      </c>
      <c r="B1628" t="s">
        <v>16035</v>
      </c>
      <c r="C1628" t="s">
        <v>16036</v>
      </c>
      <c r="D1628" t="s">
        <v>93</v>
      </c>
      <c r="E1628" t="s">
        <v>7698</v>
      </c>
      <c r="F1628" s="1"/>
      <c r="G1628" t="s">
        <v>43</v>
      </c>
      <c r="I1628" t="s">
        <v>43</v>
      </c>
      <c r="L1628" t="s">
        <v>43</v>
      </c>
      <c r="M1628" t="s">
        <v>43</v>
      </c>
      <c r="N1628" t="s">
        <v>43</v>
      </c>
      <c r="P1628" s="1"/>
      <c r="R1628" s="317"/>
      <c r="V1628" s="317"/>
    </row>
    <row r="1629" spans="1:22">
      <c r="A1629">
        <v>1628</v>
      </c>
      <c r="B1629" t="s">
        <v>10031</v>
      </c>
      <c r="C1629" t="s">
        <v>16037</v>
      </c>
      <c r="D1629" t="s">
        <v>6574</v>
      </c>
      <c r="E1629" t="s">
        <v>7834</v>
      </c>
      <c r="F1629" s="1"/>
      <c r="G1629" t="s">
        <v>43</v>
      </c>
      <c r="I1629" t="s">
        <v>43</v>
      </c>
      <c r="L1629" t="s">
        <v>43</v>
      </c>
      <c r="M1629" t="s">
        <v>43</v>
      </c>
      <c r="N1629" t="s">
        <v>43</v>
      </c>
      <c r="P1629" s="1"/>
      <c r="R1629" s="317"/>
      <c r="V1629" s="317"/>
    </row>
    <row r="1630" spans="1:22">
      <c r="A1630">
        <v>1629</v>
      </c>
      <c r="B1630" t="s">
        <v>16038</v>
      </c>
      <c r="C1630" t="s">
        <v>16039</v>
      </c>
      <c r="D1630" t="s">
        <v>6574</v>
      </c>
      <c r="E1630" t="s">
        <v>7834</v>
      </c>
      <c r="F1630" s="1"/>
      <c r="G1630" t="s">
        <v>43</v>
      </c>
      <c r="I1630" t="s">
        <v>43</v>
      </c>
      <c r="L1630" t="s">
        <v>43</v>
      </c>
      <c r="M1630" t="s">
        <v>43</v>
      </c>
      <c r="N1630" t="s">
        <v>43</v>
      </c>
      <c r="P1630" s="1"/>
      <c r="R1630" s="317"/>
      <c r="V1630" s="317"/>
    </row>
    <row r="1631" spans="1:22">
      <c r="A1631">
        <v>1630</v>
      </c>
      <c r="B1631" t="s">
        <v>16040</v>
      </c>
      <c r="C1631" t="s">
        <v>16041</v>
      </c>
      <c r="D1631" t="s">
        <v>6574</v>
      </c>
      <c r="E1631" t="s">
        <v>9232</v>
      </c>
      <c r="F1631" s="1"/>
      <c r="G1631" t="s">
        <v>43</v>
      </c>
      <c r="I1631" t="s">
        <v>43</v>
      </c>
      <c r="L1631" t="s">
        <v>43</v>
      </c>
      <c r="M1631" t="s">
        <v>43</v>
      </c>
      <c r="N1631" t="s">
        <v>43</v>
      </c>
      <c r="P1631" s="1"/>
      <c r="R1631" s="317"/>
      <c r="V1631" s="317"/>
    </row>
    <row r="1632" spans="1:22">
      <c r="A1632">
        <v>1631</v>
      </c>
      <c r="B1632" t="s">
        <v>10033</v>
      </c>
      <c r="C1632" t="s">
        <v>16042</v>
      </c>
      <c r="D1632" t="s">
        <v>93</v>
      </c>
      <c r="E1632" t="s">
        <v>15390</v>
      </c>
      <c r="F1632" s="1"/>
      <c r="G1632" t="s">
        <v>43</v>
      </c>
      <c r="I1632" t="s">
        <v>43</v>
      </c>
      <c r="L1632" t="s">
        <v>43</v>
      </c>
      <c r="M1632" t="s">
        <v>43</v>
      </c>
      <c r="N1632" t="s">
        <v>43</v>
      </c>
      <c r="P1632" s="1"/>
      <c r="R1632" s="317"/>
      <c r="V1632" s="317"/>
    </row>
    <row r="1633" spans="1:22">
      <c r="A1633">
        <v>1632</v>
      </c>
      <c r="B1633" t="s">
        <v>10042</v>
      </c>
      <c r="C1633" t="s">
        <v>10043</v>
      </c>
      <c r="D1633" t="s">
        <v>6574</v>
      </c>
      <c r="E1633" t="s">
        <v>9303</v>
      </c>
      <c r="F1633" s="1">
        <v>46043</v>
      </c>
      <c r="G1633">
        <v>1</v>
      </c>
      <c r="I1633" t="s">
        <v>16353</v>
      </c>
      <c r="J1633">
        <v>50054584</v>
      </c>
      <c r="L1633" t="s">
        <v>43</v>
      </c>
      <c r="N1633" t="s">
        <v>43</v>
      </c>
      <c r="P1633" s="1"/>
      <c r="R1633" s="317"/>
      <c r="V1633" s="317"/>
    </row>
    <row r="1634" spans="1:22">
      <c r="A1634">
        <v>1633</v>
      </c>
      <c r="B1634" t="s">
        <v>16043</v>
      </c>
      <c r="C1634" t="s">
        <v>16044</v>
      </c>
      <c r="D1634" t="s">
        <v>6574</v>
      </c>
      <c r="E1634" t="s">
        <v>9355</v>
      </c>
      <c r="F1634" s="1"/>
      <c r="G1634" t="s">
        <v>43</v>
      </c>
      <c r="I1634" t="s">
        <v>43</v>
      </c>
      <c r="L1634" t="s">
        <v>43</v>
      </c>
      <c r="M1634" t="s">
        <v>43</v>
      </c>
      <c r="N1634" t="s">
        <v>43</v>
      </c>
      <c r="P1634" s="1"/>
      <c r="R1634" s="317"/>
      <c r="V1634" s="317"/>
    </row>
    <row r="1635" spans="1:22">
      <c r="A1635">
        <v>1634</v>
      </c>
      <c r="B1635" t="s">
        <v>16045</v>
      </c>
      <c r="C1635" t="s">
        <v>16046</v>
      </c>
      <c r="D1635" t="s">
        <v>6574</v>
      </c>
      <c r="E1635" t="s">
        <v>9232</v>
      </c>
      <c r="F1635" s="1"/>
      <c r="G1635" t="s">
        <v>43</v>
      </c>
      <c r="I1635" t="s">
        <v>43</v>
      </c>
      <c r="L1635" t="s">
        <v>43</v>
      </c>
      <c r="M1635" t="s">
        <v>43</v>
      </c>
      <c r="N1635" t="s">
        <v>43</v>
      </c>
      <c r="P1635" s="1"/>
      <c r="R1635" s="317"/>
      <c r="V1635" s="317"/>
    </row>
    <row r="1636" spans="1:22">
      <c r="A1636">
        <v>1635</v>
      </c>
      <c r="B1636" t="s">
        <v>10052</v>
      </c>
      <c r="C1636" t="s">
        <v>16047</v>
      </c>
      <c r="D1636" t="s">
        <v>6574</v>
      </c>
      <c r="E1636" t="s">
        <v>9303</v>
      </c>
      <c r="F1636" s="1"/>
      <c r="G1636" t="s">
        <v>43</v>
      </c>
      <c r="I1636" t="s">
        <v>43</v>
      </c>
      <c r="L1636" t="s">
        <v>43</v>
      </c>
      <c r="M1636" t="s">
        <v>43</v>
      </c>
      <c r="N1636" t="s">
        <v>43</v>
      </c>
      <c r="P1636" s="1"/>
      <c r="R1636" s="317"/>
      <c r="V1636" s="317"/>
    </row>
    <row r="1637" spans="1:22">
      <c r="A1637">
        <v>1636</v>
      </c>
      <c r="B1637" t="s">
        <v>7868</v>
      </c>
      <c r="C1637" t="s">
        <v>7869</v>
      </c>
      <c r="D1637" t="s">
        <v>93</v>
      </c>
      <c r="E1637" t="s">
        <v>93</v>
      </c>
      <c r="F1637" s="1"/>
      <c r="G1637" t="s">
        <v>43</v>
      </c>
      <c r="I1637" t="s">
        <v>43</v>
      </c>
      <c r="L1637" t="s">
        <v>43</v>
      </c>
      <c r="M1637" t="s">
        <v>43</v>
      </c>
      <c r="N1637" t="s">
        <v>43</v>
      </c>
      <c r="P1637" s="1"/>
      <c r="R1637" s="317"/>
      <c r="V1637" s="317"/>
    </row>
    <row r="1638" spans="1:22">
      <c r="A1638">
        <v>1637</v>
      </c>
      <c r="B1638" t="s">
        <v>10044</v>
      </c>
      <c r="C1638" t="s">
        <v>16048</v>
      </c>
      <c r="D1638" t="s">
        <v>93</v>
      </c>
      <c r="E1638" t="s">
        <v>7704</v>
      </c>
      <c r="F1638" s="1"/>
      <c r="G1638" t="s">
        <v>43</v>
      </c>
      <c r="I1638" t="s">
        <v>43</v>
      </c>
      <c r="L1638" t="s">
        <v>43</v>
      </c>
      <c r="M1638" t="s">
        <v>43</v>
      </c>
      <c r="N1638" t="s">
        <v>43</v>
      </c>
      <c r="P1638" s="1"/>
      <c r="R1638" s="317"/>
      <c r="V1638" s="317"/>
    </row>
    <row r="1639" spans="1:22">
      <c r="A1639">
        <v>1638</v>
      </c>
      <c r="B1639" t="s">
        <v>10046</v>
      </c>
      <c r="C1639" t="s">
        <v>16049</v>
      </c>
      <c r="D1639" t="s">
        <v>93</v>
      </c>
      <c r="E1639" t="s">
        <v>7704</v>
      </c>
      <c r="F1639" s="1"/>
      <c r="G1639" t="s">
        <v>43</v>
      </c>
      <c r="I1639" t="s">
        <v>43</v>
      </c>
      <c r="L1639" t="s">
        <v>43</v>
      </c>
      <c r="M1639" t="s">
        <v>43</v>
      </c>
      <c r="N1639" t="s">
        <v>43</v>
      </c>
      <c r="P1639" s="1"/>
      <c r="R1639" s="317"/>
      <c r="V1639" s="317"/>
    </row>
    <row r="1640" spans="1:22">
      <c r="A1640">
        <v>1639</v>
      </c>
      <c r="B1640" t="s">
        <v>10029</v>
      </c>
      <c r="C1640" t="s">
        <v>16050</v>
      </c>
      <c r="D1640" t="s">
        <v>93</v>
      </c>
      <c r="E1640" t="s">
        <v>15390</v>
      </c>
      <c r="F1640" s="1"/>
      <c r="G1640" t="s">
        <v>43</v>
      </c>
      <c r="I1640" t="s">
        <v>43</v>
      </c>
      <c r="L1640" t="s">
        <v>43</v>
      </c>
      <c r="M1640" t="s">
        <v>43</v>
      </c>
      <c r="N1640" t="s">
        <v>43</v>
      </c>
      <c r="P1640" s="1"/>
      <c r="R1640" s="317"/>
      <c r="V1640" s="317"/>
    </row>
    <row r="1641" spans="1:22">
      <c r="A1641">
        <v>1640</v>
      </c>
      <c r="B1641" t="s">
        <v>16051</v>
      </c>
      <c r="C1641" t="s">
        <v>16052</v>
      </c>
      <c r="D1641" t="s">
        <v>93</v>
      </c>
      <c r="E1641" t="s">
        <v>9226</v>
      </c>
      <c r="F1641" s="1"/>
      <c r="G1641" t="s">
        <v>43</v>
      </c>
      <c r="I1641" t="s">
        <v>43</v>
      </c>
      <c r="L1641" t="s">
        <v>43</v>
      </c>
      <c r="M1641" t="s">
        <v>43</v>
      </c>
      <c r="N1641" t="s">
        <v>43</v>
      </c>
      <c r="P1641" s="1"/>
      <c r="R1641" s="317"/>
      <c r="V1641" s="317"/>
    </row>
    <row r="1642" spans="1:22">
      <c r="A1642">
        <v>1641</v>
      </c>
      <c r="B1642" t="s">
        <v>10048</v>
      </c>
      <c r="C1642" t="s">
        <v>16053</v>
      </c>
      <c r="D1642" t="s">
        <v>93</v>
      </c>
      <c r="E1642" t="s">
        <v>9381</v>
      </c>
      <c r="F1642" s="1"/>
      <c r="G1642" t="s">
        <v>43</v>
      </c>
      <c r="I1642" t="s">
        <v>43</v>
      </c>
      <c r="L1642" t="s">
        <v>43</v>
      </c>
      <c r="M1642" t="s">
        <v>43</v>
      </c>
      <c r="N1642" t="s">
        <v>43</v>
      </c>
      <c r="P1642" s="1"/>
      <c r="R1642" s="317"/>
      <c r="V1642" s="317"/>
    </row>
    <row r="1643" spans="1:22">
      <c r="A1643">
        <v>1642</v>
      </c>
      <c r="B1643" t="s">
        <v>10035</v>
      </c>
      <c r="C1643" t="s">
        <v>16054</v>
      </c>
      <c r="D1643" t="s">
        <v>93</v>
      </c>
      <c r="E1643" t="s">
        <v>9345</v>
      </c>
      <c r="F1643" s="1"/>
      <c r="G1643" t="s">
        <v>43</v>
      </c>
      <c r="I1643" t="s">
        <v>43</v>
      </c>
      <c r="L1643" t="s">
        <v>43</v>
      </c>
      <c r="M1643" t="s">
        <v>43</v>
      </c>
      <c r="N1643" t="s">
        <v>43</v>
      </c>
      <c r="P1643" s="1"/>
      <c r="R1643" s="317"/>
      <c r="V1643" s="317"/>
    </row>
    <row r="1644" spans="1:22">
      <c r="A1644">
        <v>1643</v>
      </c>
      <c r="B1644" t="s">
        <v>16055</v>
      </c>
      <c r="C1644" t="s">
        <v>16056</v>
      </c>
      <c r="D1644" t="s">
        <v>93</v>
      </c>
      <c r="E1644" t="s">
        <v>7698</v>
      </c>
      <c r="F1644" s="1"/>
      <c r="G1644" t="s">
        <v>43</v>
      </c>
      <c r="I1644" t="s">
        <v>43</v>
      </c>
      <c r="L1644" t="s">
        <v>43</v>
      </c>
      <c r="M1644" t="s">
        <v>43</v>
      </c>
      <c r="N1644" t="s">
        <v>43</v>
      </c>
      <c r="P1644" s="1"/>
      <c r="R1644" s="317"/>
      <c r="V1644" s="317"/>
    </row>
    <row r="1645" spans="1:22">
      <c r="A1645">
        <v>1644</v>
      </c>
      <c r="B1645" t="s">
        <v>10064</v>
      </c>
      <c r="C1645" t="s">
        <v>16057</v>
      </c>
      <c r="D1645" t="s">
        <v>93</v>
      </c>
      <c r="E1645" t="s">
        <v>7698</v>
      </c>
      <c r="F1645" s="1"/>
      <c r="G1645" t="s">
        <v>43</v>
      </c>
      <c r="I1645" t="s">
        <v>43</v>
      </c>
      <c r="L1645" t="s">
        <v>43</v>
      </c>
      <c r="M1645" t="s">
        <v>43</v>
      </c>
      <c r="N1645" t="s">
        <v>43</v>
      </c>
      <c r="P1645" s="1"/>
      <c r="R1645" s="317"/>
      <c r="V1645" s="317"/>
    </row>
    <row r="1646" spans="1:22">
      <c r="A1646">
        <v>1645</v>
      </c>
      <c r="B1646" t="s">
        <v>10058</v>
      </c>
      <c r="C1646" t="s">
        <v>10059</v>
      </c>
      <c r="D1646" t="s">
        <v>93</v>
      </c>
      <c r="E1646" t="s">
        <v>9446</v>
      </c>
      <c r="F1646" s="1"/>
      <c r="G1646" t="s">
        <v>43</v>
      </c>
      <c r="I1646" t="s">
        <v>43</v>
      </c>
      <c r="L1646" t="s">
        <v>43</v>
      </c>
      <c r="M1646" t="s">
        <v>43</v>
      </c>
      <c r="N1646" t="s">
        <v>43</v>
      </c>
      <c r="P1646" s="1"/>
      <c r="R1646" s="317"/>
      <c r="V1646" s="317"/>
    </row>
    <row r="1647" spans="1:22">
      <c r="A1647">
        <v>1646</v>
      </c>
      <c r="B1647" t="s">
        <v>10060</v>
      </c>
      <c r="C1647" t="s">
        <v>16058</v>
      </c>
      <c r="D1647" t="s">
        <v>6574</v>
      </c>
      <c r="E1647" t="s">
        <v>9303</v>
      </c>
      <c r="F1647" s="1">
        <v>46048</v>
      </c>
      <c r="G1647">
        <v>1</v>
      </c>
      <c r="I1647" t="s">
        <v>16353</v>
      </c>
      <c r="J1647">
        <v>50055087</v>
      </c>
      <c r="L1647" t="s">
        <v>43</v>
      </c>
      <c r="N1647" t="s">
        <v>43</v>
      </c>
      <c r="P1647" s="1"/>
      <c r="R1647" s="317"/>
      <c r="V1647" s="317"/>
    </row>
    <row r="1648" spans="1:22">
      <c r="A1648">
        <v>1647</v>
      </c>
      <c r="B1648" t="s">
        <v>16059</v>
      </c>
      <c r="C1648" t="s">
        <v>16060</v>
      </c>
      <c r="D1648" t="s">
        <v>6574</v>
      </c>
      <c r="E1648" t="s">
        <v>7834</v>
      </c>
      <c r="F1648" s="1">
        <v>46049</v>
      </c>
      <c r="G1648">
        <v>1</v>
      </c>
      <c r="I1648" t="s">
        <v>16353</v>
      </c>
      <c r="J1648">
        <v>50055161</v>
      </c>
      <c r="K1648" t="s">
        <v>6518</v>
      </c>
      <c r="L1648" t="s">
        <v>43</v>
      </c>
      <c r="M1648">
        <v>1</v>
      </c>
      <c r="N1648" t="s">
        <v>43</v>
      </c>
      <c r="P1648" s="1"/>
      <c r="R1648" s="317"/>
      <c r="V1648" s="317"/>
    </row>
    <row r="1649" spans="1:22">
      <c r="A1649">
        <v>1648</v>
      </c>
      <c r="B1649" t="s">
        <v>16061</v>
      </c>
      <c r="C1649" t="s">
        <v>16062</v>
      </c>
      <c r="D1649" t="s">
        <v>6574</v>
      </c>
      <c r="E1649" t="s">
        <v>7834</v>
      </c>
      <c r="F1649" s="1">
        <v>46049</v>
      </c>
      <c r="G1649">
        <v>1</v>
      </c>
      <c r="I1649" t="s">
        <v>16353</v>
      </c>
      <c r="J1649">
        <v>50055163</v>
      </c>
      <c r="K1649" t="s">
        <v>6518</v>
      </c>
      <c r="L1649" t="s">
        <v>43</v>
      </c>
      <c r="M1649">
        <v>1</v>
      </c>
      <c r="N1649" t="s">
        <v>43</v>
      </c>
      <c r="P1649" s="1"/>
      <c r="R1649" s="317"/>
      <c r="V1649" s="317"/>
    </row>
    <row r="1650" spans="1:22">
      <c r="A1650">
        <v>1649</v>
      </c>
      <c r="B1650" t="s">
        <v>8136</v>
      </c>
      <c r="C1650" t="s">
        <v>16063</v>
      </c>
      <c r="D1650" t="s">
        <v>6574</v>
      </c>
      <c r="E1650" t="s">
        <v>7834</v>
      </c>
      <c r="F1650" s="1">
        <v>46049</v>
      </c>
      <c r="G1650">
        <v>1</v>
      </c>
      <c r="I1650" t="s">
        <v>16353</v>
      </c>
      <c r="J1650">
        <v>50055166</v>
      </c>
      <c r="K1650" t="s">
        <v>6518</v>
      </c>
      <c r="L1650" t="s">
        <v>43</v>
      </c>
      <c r="M1650">
        <v>1</v>
      </c>
      <c r="N1650" t="s">
        <v>43</v>
      </c>
      <c r="P1650" s="1"/>
      <c r="R1650" s="317"/>
      <c r="V1650" s="317"/>
    </row>
    <row r="1651" spans="1:22">
      <c r="A1651">
        <v>1650</v>
      </c>
      <c r="B1651" t="s">
        <v>16064</v>
      </c>
      <c r="C1651" t="s">
        <v>16065</v>
      </c>
      <c r="D1651" t="s">
        <v>6574</v>
      </c>
      <c r="E1651" t="s">
        <v>7834</v>
      </c>
      <c r="F1651" s="1">
        <v>46049</v>
      </c>
      <c r="G1651">
        <v>1</v>
      </c>
      <c r="I1651" t="s">
        <v>16353</v>
      </c>
      <c r="J1651">
        <v>50055168</v>
      </c>
      <c r="K1651" t="s">
        <v>6518</v>
      </c>
      <c r="L1651" t="s">
        <v>43</v>
      </c>
      <c r="M1651">
        <v>1</v>
      </c>
      <c r="N1651" t="s">
        <v>43</v>
      </c>
      <c r="P1651" s="1"/>
      <c r="R1651" s="317"/>
      <c r="V1651" s="317"/>
    </row>
    <row r="1652" spans="1:22">
      <c r="A1652">
        <v>1651</v>
      </c>
      <c r="B1652" t="s">
        <v>10056</v>
      </c>
      <c r="C1652" t="s">
        <v>16066</v>
      </c>
      <c r="D1652" t="s">
        <v>93</v>
      </c>
      <c r="E1652" t="s">
        <v>9681</v>
      </c>
      <c r="F1652" s="1"/>
      <c r="G1652" t="s">
        <v>43</v>
      </c>
      <c r="I1652" t="s">
        <v>43</v>
      </c>
      <c r="L1652" t="s">
        <v>43</v>
      </c>
      <c r="M1652" t="s">
        <v>43</v>
      </c>
      <c r="N1652" t="s">
        <v>43</v>
      </c>
      <c r="P1652" s="1"/>
      <c r="R1652" s="317"/>
      <c r="V1652" s="317"/>
    </row>
    <row r="1653" spans="1:22">
      <c r="A1653">
        <v>1652</v>
      </c>
      <c r="B1653" t="s">
        <v>10072</v>
      </c>
      <c r="C1653" t="s">
        <v>16067</v>
      </c>
      <c r="D1653" t="s">
        <v>6574</v>
      </c>
      <c r="E1653" t="s">
        <v>9303</v>
      </c>
      <c r="F1653" s="1">
        <v>46050</v>
      </c>
      <c r="G1653">
        <v>1</v>
      </c>
      <c r="I1653" t="s">
        <v>16353</v>
      </c>
      <c r="J1653">
        <v>50055272</v>
      </c>
      <c r="L1653" t="s">
        <v>43</v>
      </c>
      <c r="N1653" t="s">
        <v>43</v>
      </c>
      <c r="P1653" s="1"/>
      <c r="R1653" s="317"/>
      <c r="V1653" s="317"/>
    </row>
    <row r="1654" spans="1:22">
      <c r="A1654">
        <v>1653</v>
      </c>
      <c r="B1654" t="s">
        <v>16068</v>
      </c>
      <c r="C1654" t="s">
        <v>16069</v>
      </c>
      <c r="D1654" t="s">
        <v>93</v>
      </c>
      <c r="E1654" t="s">
        <v>7769</v>
      </c>
      <c r="F1654" s="1">
        <v>46051</v>
      </c>
      <c r="G1654">
        <v>1</v>
      </c>
      <c r="I1654" t="s">
        <v>16353</v>
      </c>
      <c r="J1654">
        <v>50055538</v>
      </c>
      <c r="K1654" t="s">
        <v>267</v>
      </c>
      <c r="L1654" t="s">
        <v>43</v>
      </c>
      <c r="M1654">
        <v>1</v>
      </c>
      <c r="N1654" t="s">
        <v>43</v>
      </c>
      <c r="P1654" s="1"/>
      <c r="R1654" s="317"/>
      <c r="V1654" s="317"/>
    </row>
    <row r="1655" spans="1:22">
      <c r="A1655">
        <v>1654</v>
      </c>
      <c r="B1655" t="s">
        <v>10066</v>
      </c>
      <c r="C1655" t="s">
        <v>10067</v>
      </c>
      <c r="D1655" t="s">
        <v>93</v>
      </c>
      <c r="E1655" t="s">
        <v>9732</v>
      </c>
      <c r="F1655" s="1"/>
      <c r="G1655" t="s">
        <v>43</v>
      </c>
      <c r="I1655" t="s">
        <v>43</v>
      </c>
      <c r="L1655" t="s">
        <v>43</v>
      </c>
      <c r="M1655" t="s">
        <v>43</v>
      </c>
      <c r="N1655" t="s">
        <v>43</v>
      </c>
      <c r="P1655" s="1"/>
      <c r="R1655" s="317"/>
      <c r="V1655" s="317"/>
    </row>
    <row r="1656" spans="1:22">
      <c r="A1656">
        <v>1655</v>
      </c>
      <c r="B1656" t="s">
        <v>10086</v>
      </c>
      <c r="C1656" t="s">
        <v>10087</v>
      </c>
      <c r="D1656" t="s">
        <v>93</v>
      </c>
      <c r="E1656" t="s">
        <v>9451</v>
      </c>
      <c r="F1656" s="1"/>
      <c r="G1656" t="s">
        <v>43</v>
      </c>
      <c r="I1656" t="s">
        <v>43</v>
      </c>
      <c r="L1656" t="s">
        <v>43</v>
      </c>
      <c r="M1656" t="s">
        <v>43</v>
      </c>
      <c r="N1656" t="s">
        <v>43</v>
      </c>
      <c r="P1656" s="1"/>
      <c r="R1656" s="317"/>
      <c r="V1656" s="317"/>
    </row>
    <row r="1657" spans="1:22">
      <c r="A1657">
        <v>1656</v>
      </c>
      <c r="B1657" t="s">
        <v>10084</v>
      </c>
      <c r="C1657" t="s">
        <v>10085</v>
      </c>
      <c r="D1657" t="s">
        <v>93</v>
      </c>
      <c r="E1657" t="s">
        <v>7668</v>
      </c>
      <c r="F1657" s="1"/>
      <c r="G1657" t="s">
        <v>43</v>
      </c>
      <c r="I1657" t="s">
        <v>43</v>
      </c>
      <c r="L1657" t="s">
        <v>43</v>
      </c>
      <c r="M1657" t="s">
        <v>43</v>
      </c>
      <c r="N1657" t="s">
        <v>43</v>
      </c>
      <c r="P1657" s="1"/>
      <c r="R1657" s="317"/>
      <c r="V1657" s="317"/>
    </row>
    <row r="1658" spans="1:22">
      <c r="A1658">
        <v>1657</v>
      </c>
      <c r="B1658" t="s">
        <v>10082</v>
      </c>
      <c r="C1658" t="s">
        <v>16070</v>
      </c>
      <c r="D1658" t="s">
        <v>93</v>
      </c>
      <c r="E1658" t="s">
        <v>7668</v>
      </c>
      <c r="F1658" s="1"/>
      <c r="G1658" t="s">
        <v>43</v>
      </c>
      <c r="I1658" t="s">
        <v>43</v>
      </c>
      <c r="L1658" t="s">
        <v>43</v>
      </c>
      <c r="M1658" t="s">
        <v>43</v>
      </c>
      <c r="N1658" t="s">
        <v>43</v>
      </c>
      <c r="P1658" s="1"/>
      <c r="R1658" s="317"/>
      <c r="V1658" s="317"/>
    </row>
    <row r="1659" spans="1:22">
      <c r="A1659">
        <v>1658</v>
      </c>
      <c r="B1659" t="s">
        <v>10080</v>
      </c>
      <c r="C1659" t="s">
        <v>16071</v>
      </c>
      <c r="D1659" t="s">
        <v>93</v>
      </c>
      <c r="E1659" t="s">
        <v>6259</v>
      </c>
      <c r="F1659" s="1"/>
      <c r="G1659" t="s">
        <v>43</v>
      </c>
      <c r="I1659" t="s">
        <v>43</v>
      </c>
      <c r="L1659" t="s">
        <v>43</v>
      </c>
      <c r="M1659" t="s">
        <v>43</v>
      </c>
      <c r="N1659" t="s">
        <v>43</v>
      </c>
      <c r="P1659" s="1"/>
      <c r="R1659" s="317"/>
      <c r="V1659" s="317"/>
    </row>
    <row r="1660" spans="1:22">
      <c r="A1660">
        <v>1659</v>
      </c>
      <c r="B1660" t="s">
        <v>10078</v>
      </c>
      <c r="C1660" t="s">
        <v>16072</v>
      </c>
      <c r="D1660" t="s">
        <v>93</v>
      </c>
      <c r="E1660" t="s">
        <v>7862</v>
      </c>
      <c r="F1660" s="1"/>
      <c r="G1660" t="s">
        <v>43</v>
      </c>
      <c r="I1660" t="s">
        <v>43</v>
      </c>
      <c r="L1660" t="s">
        <v>43</v>
      </c>
      <c r="M1660" t="s">
        <v>43</v>
      </c>
      <c r="N1660" t="s">
        <v>43</v>
      </c>
      <c r="P1660" s="1"/>
      <c r="R1660" s="317"/>
      <c r="V1660" s="317"/>
    </row>
    <row r="1661" spans="1:22">
      <c r="A1661">
        <v>1660</v>
      </c>
      <c r="B1661" t="s">
        <v>10076</v>
      </c>
      <c r="C1661" t="s">
        <v>10077</v>
      </c>
      <c r="D1661" t="s">
        <v>93</v>
      </c>
      <c r="E1661" t="s">
        <v>6259</v>
      </c>
      <c r="F1661" s="1"/>
      <c r="G1661" t="s">
        <v>43</v>
      </c>
      <c r="I1661" t="s">
        <v>43</v>
      </c>
      <c r="L1661" t="s">
        <v>43</v>
      </c>
      <c r="M1661" t="s">
        <v>43</v>
      </c>
      <c r="N1661" t="s">
        <v>43</v>
      </c>
      <c r="P1661" s="1"/>
      <c r="R1661" s="317"/>
      <c r="V1661" s="317"/>
    </row>
    <row r="1662" spans="1:22">
      <c r="A1662">
        <v>1661</v>
      </c>
      <c r="B1662" t="s">
        <v>10074</v>
      </c>
      <c r="C1662" t="s">
        <v>16073</v>
      </c>
      <c r="D1662" t="s">
        <v>93</v>
      </c>
      <c r="E1662" t="s">
        <v>7668</v>
      </c>
      <c r="F1662" s="1"/>
      <c r="G1662" t="s">
        <v>43</v>
      </c>
      <c r="I1662" t="s">
        <v>43</v>
      </c>
      <c r="L1662" t="s">
        <v>43</v>
      </c>
      <c r="M1662" t="s">
        <v>43</v>
      </c>
      <c r="N1662" t="s">
        <v>43</v>
      </c>
      <c r="P1662" s="1"/>
      <c r="R1662" s="317"/>
      <c r="V1662" s="317"/>
    </row>
    <row r="1663" spans="1:22">
      <c r="A1663">
        <v>1662</v>
      </c>
      <c r="B1663" t="s">
        <v>10068</v>
      </c>
      <c r="C1663" t="s">
        <v>16074</v>
      </c>
      <c r="D1663" t="s">
        <v>93</v>
      </c>
      <c r="E1663" t="s">
        <v>7698</v>
      </c>
      <c r="F1663" s="1"/>
      <c r="G1663" t="s">
        <v>43</v>
      </c>
      <c r="I1663" t="s">
        <v>43</v>
      </c>
      <c r="L1663" t="s">
        <v>43</v>
      </c>
      <c r="M1663" t="s">
        <v>43</v>
      </c>
      <c r="N1663" t="s">
        <v>43</v>
      </c>
      <c r="P1663" s="1"/>
      <c r="R1663" s="317"/>
      <c r="V1663" s="317"/>
    </row>
    <row r="1664" spans="1:22">
      <c r="A1664">
        <v>1663</v>
      </c>
      <c r="B1664" t="s">
        <v>10070</v>
      </c>
      <c r="C1664" t="s">
        <v>10071</v>
      </c>
      <c r="D1664" t="s">
        <v>93</v>
      </c>
      <c r="E1664" t="s">
        <v>7769</v>
      </c>
      <c r="F1664" s="1"/>
      <c r="G1664" t="s">
        <v>43</v>
      </c>
      <c r="I1664" t="s">
        <v>43</v>
      </c>
      <c r="L1664" t="s">
        <v>43</v>
      </c>
      <c r="M1664" t="s">
        <v>43</v>
      </c>
      <c r="N1664" t="s">
        <v>43</v>
      </c>
      <c r="P1664" s="1"/>
      <c r="R1664" s="317"/>
      <c r="V1664" s="317"/>
    </row>
    <row r="1665" spans="1:22">
      <c r="A1665">
        <v>1664</v>
      </c>
      <c r="B1665" t="s">
        <v>10090</v>
      </c>
      <c r="C1665" t="s">
        <v>10091</v>
      </c>
      <c r="D1665" t="s">
        <v>93</v>
      </c>
      <c r="E1665" t="s">
        <v>7704</v>
      </c>
      <c r="F1665" s="1"/>
      <c r="G1665" t="s">
        <v>43</v>
      </c>
      <c r="I1665" t="s">
        <v>43</v>
      </c>
      <c r="L1665" t="s">
        <v>43</v>
      </c>
      <c r="M1665" t="s">
        <v>43</v>
      </c>
      <c r="N1665" t="s">
        <v>43</v>
      </c>
      <c r="P1665" s="1"/>
      <c r="R1665" s="317"/>
      <c r="V1665" s="317"/>
    </row>
    <row r="1666" spans="1:22">
      <c r="A1666">
        <v>1665</v>
      </c>
      <c r="B1666" t="s">
        <v>10094</v>
      </c>
      <c r="C1666" t="s">
        <v>10095</v>
      </c>
      <c r="D1666" t="s">
        <v>93</v>
      </c>
      <c r="E1666" t="s">
        <v>7704</v>
      </c>
      <c r="F1666" s="1"/>
      <c r="G1666" t="s">
        <v>43</v>
      </c>
      <c r="I1666" t="s">
        <v>43</v>
      </c>
      <c r="L1666" t="s">
        <v>43</v>
      </c>
      <c r="M1666" t="s">
        <v>43</v>
      </c>
      <c r="N1666" t="s">
        <v>43</v>
      </c>
      <c r="P1666" s="1"/>
      <c r="R1666" s="317"/>
      <c r="V1666" s="317"/>
    </row>
    <row r="1667" spans="1:22">
      <c r="A1667">
        <v>1666</v>
      </c>
      <c r="B1667" t="s">
        <v>16075</v>
      </c>
      <c r="C1667" t="s">
        <v>16076</v>
      </c>
      <c r="D1667" t="s">
        <v>93</v>
      </c>
      <c r="E1667" t="s">
        <v>7107</v>
      </c>
      <c r="F1667" s="1"/>
      <c r="G1667" t="s">
        <v>43</v>
      </c>
      <c r="I1667" t="s">
        <v>43</v>
      </c>
      <c r="L1667" t="s">
        <v>43</v>
      </c>
      <c r="M1667" t="s">
        <v>43</v>
      </c>
      <c r="N1667" t="s">
        <v>43</v>
      </c>
      <c r="P1667" s="1"/>
      <c r="R1667" s="317"/>
      <c r="V1667" s="317"/>
    </row>
    <row r="1668" spans="1:22">
      <c r="A1668">
        <v>1667</v>
      </c>
      <c r="B1668" t="s">
        <v>10092</v>
      </c>
      <c r="C1668" t="s">
        <v>10093</v>
      </c>
      <c r="D1668" t="s">
        <v>16077</v>
      </c>
      <c r="E1668" t="s">
        <v>9483</v>
      </c>
      <c r="F1668" s="1"/>
      <c r="G1668" t="s">
        <v>43</v>
      </c>
      <c r="I1668" t="s">
        <v>43</v>
      </c>
      <c r="L1668" t="s">
        <v>43</v>
      </c>
      <c r="M1668" t="s">
        <v>43</v>
      </c>
      <c r="N1668" t="s">
        <v>43</v>
      </c>
      <c r="P1668" s="1"/>
      <c r="R1668" s="317"/>
      <c r="V1668" s="317"/>
    </row>
    <row r="1669" spans="1:22">
      <c r="A1669">
        <v>1668</v>
      </c>
      <c r="B1669" t="s">
        <v>16078</v>
      </c>
      <c r="C1669" t="s">
        <v>16079</v>
      </c>
      <c r="D1669" t="s">
        <v>93</v>
      </c>
      <c r="E1669" t="s">
        <v>16080</v>
      </c>
      <c r="F1669" s="1">
        <v>44805</v>
      </c>
      <c r="G1669">
        <v>9</v>
      </c>
      <c r="I1669" t="s">
        <v>16353</v>
      </c>
      <c r="J1669">
        <v>20019536</v>
      </c>
      <c r="K1669" t="s">
        <v>267</v>
      </c>
      <c r="L1669">
        <v>46052</v>
      </c>
      <c r="M1669">
        <v>46052</v>
      </c>
      <c r="P1669" s="1">
        <v>45627</v>
      </c>
      <c r="Q1669">
        <v>12</v>
      </c>
      <c r="R1669" s="317">
        <v>103980</v>
      </c>
      <c r="S1669">
        <v>26.2</v>
      </c>
      <c r="T1669">
        <v>2</v>
      </c>
      <c r="U1669">
        <v>20</v>
      </c>
      <c r="V1669" s="317">
        <v>200446</v>
      </c>
    </row>
    <row r="1670" spans="1:22">
      <c r="A1670">
        <v>1669</v>
      </c>
      <c r="B1670" t="s">
        <v>16081</v>
      </c>
      <c r="C1670" t="s">
        <v>16082</v>
      </c>
      <c r="D1670" t="s">
        <v>6574</v>
      </c>
      <c r="E1670" t="s">
        <v>9232</v>
      </c>
      <c r="F1670" s="1">
        <v>43802</v>
      </c>
      <c r="G1670">
        <v>12</v>
      </c>
      <c r="I1670" t="s">
        <v>16353</v>
      </c>
      <c r="J1670">
        <v>90036726</v>
      </c>
      <c r="K1670" t="s">
        <v>6518</v>
      </c>
      <c r="L1670">
        <v>1</v>
      </c>
      <c r="M1670" t="s">
        <v>43</v>
      </c>
      <c r="N1670">
        <v>1</v>
      </c>
      <c r="P1670" s="1">
        <v>46048</v>
      </c>
      <c r="Q1670">
        <v>1</v>
      </c>
      <c r="R1670" s="317">
        <v>153830</v>
      </c>
      <c r="S1670">
        <v>26.2</v>
      </c>
      <c r="T1670">
        <v>2</v>
      </c>
      <c r="U1670">
        <v>48</v>
      </c>
      <c r="V1670" s="317">
        <v>276161</v>
      </c>
    </row>
    <row r="1671" spans="1:22">
      <c r="A1671">
        <v>1670</v>
      </c>
      <c r="B1671" t="s">
        <v>10108</v>
      </c>
      <c r="C1671" t="s">
        <v>16083</v>
      </c>
      <c r="D1671" t="s">
        <v>6574</v>
      </c>
      <c r="E1671" t="s">
        <v>9232</v>
      </c>
      <c r="F1671" s="1"/>
      <c r="G1671" t="s">
        <v>43</v>
      </c>
      <c r="I1671" t="s">
        <v>43</v>
      </c>
      <c r="L1671" t="s">
        <v>43</v>
      </c>
      <c r="M1671" t="s">
        <v>43</v>
      </c>
      <c r="N1671" t="s">
        <v>43</v>
      </c>
      <c r="P1671" s="1"/>
      <c r="R1671" s="317"/>
      <c r="V1671" s="317"/>
    </row>
    <row r="1672" spans="1:22">
      <c r="A1672">
        <v>1671</v>
      </c>
      <c r="B1672" t="s">
        <v>10106</v>
      </c>
      <c r="C1672" t="s">
        <v>16084</v>
      </c>
      <c r="D1672" t="s">
        <v>6574</v>
      </c>
      <c r="E1672" t="s">
        <v>9232</v>
      </c>
      <c r="F1672" s="1"/>
      <c r="G1672" t="s">
        <v>43</v>
      </c>
      <c r="I1672" t="s">
        <v>43</v>
      </c>
      <c r="L1672" t="s">
        <v>43</v>
      </c>
      <c r="M1672" t="s">
        <v>43</v>
      </c>
      <c r="N1672" t="s">
        <v>43</v>
      </c>
      <c r="P1672" s="1"/>
      <c r="R1672" s="317"/>
      <c r="V1672" s="317"/>
    </row>
    <row r="1673" spans="1:22">
      <c r="A1673">
        <v>1672</v>
      </c>
      <c r="B1673" t="s">
        <v>16085</v>
      </c>
      <c r="C1673" t="s">
        <v>16086</v>
      </c>
      <c r="D1673" t="s">
        <v>6574</v>
      </c>
      <c r="E1673" t="s">
        <v>9232</v>
      </c>
      <c r="F1673" s="1"/>
      <c r="G1673" t="s">
        <v>43</v>
      </c>
      <c r="I1673" t="s">
        <v>43</v>
      </c>
      <c r="L1673" t="s">
        <v>43</v>
      </c>
      <c r="M1673" t="s">
        <v>43</v>
      </c>
      <c r="N1673" t="s">
        <v>43</v>
      </c>
      <c r="P1673" s="1"/>
      <c r="R1673" s="317"/>
      <c r="V1673" s="317"/>
    </row>
    <row r="1674" spans="1:22">
      <c r="A1674">
        <v>1673</v>
      </c>
      <c r="B1674" t="s">
        <v>10097</v>
      </c>
      <c r="C1674" t="s">
        <v>10098</v>
      </c>
      <c r="D1674" t="s">
        <v>6574</v>
      </c>
      <c r="E1674" t="s">
        <v>9303</v>
      </c>
      <c r="F1674" s="1">
        <v>46052</v>
      </c>
      <c r="G1674">
        <v>1</v>
      </c>
      <c r="I1674" t="s">
        <v>16353</v>
      </c>
      <c r="J1674">
        <v>50055756</v>
      </c>
      <c r="L1674" t="s">
        <v>43</v>
      </c>
      <c r="N1674" t="s">
        <v>43</v>
      </c>
      <c r="P1674" s="1"/>
      <c r="R1674" s="317"/>
      <c r="V1674" s="317"/>
    </row>
    <row r="1675" spans="1:22">
      <c r="A1675">
        <v>1674</v>
      </c>
      <c r="B1675" t="s">
        <v>10112</v>
      </c>
      <c r="C1675" t="s">
        <v>10113</v>
      </c>
      <c r="D1675" t="s">
        <v>6574</v>
      </c>
      <c r="E1675" t="s">
        <v>9303</v>
      </c>
      <c r="F1675" s="1">
        <v>46056</v>
      </c>
      <c r="G1675">
        <v>2</v>
      </c>
      <c r="I1675" t="s">
        <v>16353</v>
      </c>
      <c r="J1675">
        <v>50055970</v>
      </c>
      <c r="L1675" t="s">
        <v>43</v>
      </c>
      <c r="N1675" t="s">
        <v>43</v>
      </c>
      <c r="P1675" s="1"/>
      <c r="R1675" s="317"/>
      <c r="V1675" s="317"/>
    </row>
    <row r="1676" spans="1:22">
      <c r="A1676">
        <v>1675</v>
      </c>
      <c r="B1676" t="s">
        <v>10117</v>
      </c>
      <c r="C1676" t="s">
        <v>16087</v>
      </c>
      <c r="D1676" t="s">
        <v>6574</v>
      </c>
      <c r="E1676" t="s">
        <v>9355</v>
      </c>
      <c r="F1676" s="1"/>
      <c r="G1676" t="s">
        <v>43</v>
      </c>
      <c r="I1676" t="s">
        <v>43</v>
      </c>
      <c r="L1676" t="s">
        <v>43</v>
      </c>
      <c r="M1676" t="s">
        <v>43</v>
      </c>
      <c r="N1676" t="s">
        <v>43</v>
      </c>
      <c r="P1676" s="1"/>
      <c r="R1676" s="317"/>
      <c r="V1676" s="317"/>
    </row>
    <row r="1677" spans="1:22">
      <c r="A1677">
        <v>1676</v>
      </c>
      <c r="B1677" t="s">
        <v>10104</v>
      </c>
      <c r="C1677" t="s">
        <v>16088</v>
      </c>
      <c r="D1677" t="s">
        <v>6574</v>
      </c>
      <c r="E1677" t="s">
        <v>9355</v>
      </c>
      <c r="F1677" s="1"/>
      <c r="G1677" t="s">
        <v>43</v>
      </c>
      <c r="I1677" t="s">
        <v>43</v>
      </c>
      <c r="L1677" t="s">
        <v>43</v>
      </c>
      <c r="M1677" t="s">
        <v>43</v>
      </c>
      <c r="N1677" t="s">
        <v>43</v>
      </c>
      <c r="P1677" s="1"/>
      <c r="R1677" s="317"/>
      <c r="V1677" s="317"/>
    </row>
    <row r="1678" spans="1:22">
      <c r="A1678">
        <v>1677</v>
      </c>
      <c r="B1678" t="s">
        <v>16089</v>
      </c>
      <c r="C1678" t="s">
        <v>16090</v>
      </c>
      <c r="D1678" t="s">
        <v>6574</v>
      </c>
      <c r="E1678" t="s">
        <v>9303</v>
      </c>
      <c r="F1678" s="1"/>
      <c r="G1678" t="s">
        <v>43</v>
      </c>
      <c r="I1678" t="s">
        <v>43</v>
      </c>
      <c r="L1678" t="s">
        <v>43</v>
      </c>
      <c r="M1678" t="s">
        <v>43</v>
      </c>
      <c r="N1678" t="s">
        <v>43</v>
      </c>
      <c r="P1678" s="1"/>
      <c r="R1678" s="317"/>
      <c r="V1678" s="317"/>
    </row>
    <row r="1679" spans="1:22">
      <c r="A1679">
        <v>1678</v>
      </c>
      <c r="B1679" t="s">
        <v>10009</v>
      </c>
      <c r="C1679" t="s">
        <v>16091</v>
      </c>
      <c r="D1679" t="s">
        <v>93</v>
      </c>
      <c r="E1679" t="s">
        <v>15549</v>
      </c>
      <c r="F1679" s="1"/>
      <c r="G1679" t="s">
        <v>43</v>
      </c>
      <c r="I1679" t="s">
        <v>43</v>
      </c>
      <c r="L1679" t="s">
        <v>43</v>
      </c>
      <c r="M1679" t="s">
        <v>43</v>
      </c>
      <c r="N1679" t="s">
        <v>43</v>
      </c>
      <c r="P1679" s="1"/>
      <c r="R1679" s="317"/>
      <c r="V1679" s="317"/>
    </row>
    <row r="1680" spans="1:22">
      <c r="A1680">
        <v>1679</v>
      </c>
      <c r="B1680" t="s">
        <v>10102</v>
      </c>
      <c r="C1680" t="s">
        <v>16092</v>
      </c>
      <c r="D1680" t="s">
        <v>93</v>
      </c>
      <c r="E1680" t="s">
        <v>7668</v>
      </c>
      <c r="F1680" s="1"/>
      <c r="G1680" t="s">
        <v>43</v>
      </c>
      <c r="I1680" t="s">
        <v>43</v>
      </c>
      <c r="L1680" t="s">
        <v>43</v>
      </c>
      <c r="M1680" t="s">
        <v>43</v>
      </c>
      <c r="N1680" t="s">
        <v>43</v>
      </c>
      <c r="P1680" s="1"/>
      <c r="R1680" s="317"/>
      <c r="V1680" s="317"/>
    </row>
    <row r="1681" spans="1:22">
      <c r="A1681">
        <v>1680</v>
      </c>
      <c r="B1681" t="s">
        <v>10100</v>
      </c>
      <c r="C1681" t="s">
        <v>16093</v>
      </c>
      <c r="D1681" t="s">
        <v>93</v>
      </c>
      <c r="E1681" t="s">
        <v>7668</v>
      </c>
      <c r="F1681" s="1"/>
      <c r="G1681" t="s">
        <v>43</v>
      </c>
      <c r="I1681" t="s">
        <v>43</v>
      </c>
      <c r="L1681" t="s">
        <v>43</v>
      </c>
      <c r="M1681" t="s">
        <v>43</v>
      </c>
      <c r="N1681" t="s">
        <v>43</v>
      </c>
      <c r="P1681" s="1"/>
      <c r="R1681" s="317"/>
      <c r="V1681" s="317"/>
    </row>
    <row r="1682" spans="1:22">
      <c r="A1682">
        <v>1681</v>
      </c>
      <c r="B1682" t="s">
        <v>16094</v>
      </c>
      <c r="C1682" t="s">
        <v>16095</v>
      </c>
      <c r="D1682" t="s">
        <v>93</v>
      </c>
      <c r="E1682" t="s">
        <v>7883</v>
      </c>
      <c r="F1682" s="1"/>
      <c r="G1682" t="s">
        <v>43</v>
      </c>
      <c r="I1682" t="s">
        <v>43</v>
      </c>
      <c r="L1682" t="s">
        <v>43</v>
      </c>
      <c r="M1682" t="s">
        <v>43</v>
      </c>
      <c r="N1682" t="s">
        <v>43</v>
      </c>
      <c r="P1682" s="1"/>
      <c r="R1682" s="317"/>
      <c r="V1682" s="317"/>
    </row>
    <row r="1683" spans="1:22">
      <c r="A1683">
        <v>1682</v>
      </c>
      <c r="B1683" t="s">
        <v>10115</v>
      </c>
      <c r="C1683" t="s">
        <v>10116</v>
      </c>
      <c r="D1683" t="s">
        <v>93</v>
      </c>
      <c r="E1683" t="s">
        <v>9328</v>
      </c>
      <c r="F1683" s="1"/>
      <c r="G1683" t="s">
        <v>43</v>
      </c>
      <c r="I1683" t="s">
        <v>43</v>
      </c>
      <c r="L1683" t="s">
        <v>43</v>
      </c>
      <c r="M1683" t="s">
        <v>43</v>
      </c>
      <c r="N1683" t="s">
        <v>43</v>
      </c>
      <c r="P1683" s="1"/>
      <c r="R1683" s="317"/>
      <c r="V1683" s="317"/>
    </row>
    <row r="1684" spans="1:22">
      <c r="A1684">
        <v>1683</v>
      </c>
      <c r="B1684" t="s">
        <v>10110</v>
      </c>
      <c r="C1684" t="s">
        <v>16096</v>
      </c>
      <c r="D1684" t="s">
        <v>93</v>
      </c>
      <c r="E1684" t="s">
        <v>9681</v>
      </c>
      <c r="F1684" s="1"/>
      <c r="G1684" t="s">
        <v>43</v>
      </c>
      <c r="I1684" t="s">
        <v>43</v>
      </c>
      <c r="L1684" t="s">
        <v>43</v>
      </c>
      <c r="M1684" t="s">
        <v>43</v>
      </c>
      <c r="N1684" t="s">
        <v>43</v>
      </c>
      <c r="P1684" s="1"/>
      <c r="R1684" s="317"/>
      <c r="V1684" s="317"/>
    </row>
    <row r="1685" spans="1:22">
      <c r="A1685">
        <v>1684</v>
      </c>
      <c r="B1685" t="s">
        <v>9466</v>
      </c>
      <c r="C1685" t="s">
        <v>9467</v>
      </c>
      <c r="D1685" t="s">
        <v>93</v>
      </c>
      <c r="E1685" t="s">
        <v>9446</v>
      </c>
      <c r="F1685" s="1"/>
      <c r="G1685" t="s">
        <v>43</v>
      </c>
      <c r="I1685" t="s">
        <v>43</v>
      </c>
      <c r="L1685" t="s">
        <v>43</v>
      </c>
      <c r="M1685" t="s">
        <v>43</v>
      </c>
      <c r="N1685" t="s">
        <v>43</v>
      </c>
      <c r="P1685" s="1"/>
      <c r="R1685" s="317"/>
      <c r="V1685" s="317"/>
    </row>
    <row r="1686" spans="1:22">
      <c r="A1686">
        <v>1685</v>
      </c>
      <c r="B1686" t="s">
        <v>10119</v>
      </c>
      <c r="C1686" t="s">
        <v>16097</v>
      </c>
      <c r="D1686" t="s">
        <v>93</v>
      </c>
      <c r="E1686" t="s">
        <v>9296</v>
      </c>
      <c r="F1686" s="1"/>
      <c r="G1686" t="s">
        <v>43</v>
      </c>
      <c r="I1686" t="s">
        <v>43</v>
      </c>
      <c r="L1686" t="s">
        <v>43</v>
      </c>
      <c r="M1686" t="s">
        <v>43</v>
      </c>
      <c r="N1686" t="s">
        <v>43</v>
      </c>
      <c r="P1686" s="1"/>
      <c r="R1686" s="317"/>
      <c r="V1686" s="317"/>
    </row>
    <row r="1687" spans="1:22">
      <c r="A1687">
        <v>1686</v>
      </c>
      <c r="B1687" t="s">
        <v>16098</v>
      </c>
      <c r="C1687" t="s">
        <v>16099</v>
      </c>
      <c r="D1687" t="s">
        <v>93</v>
      </c>
      <c r="E1687" t="s">
        <v>7769</v>
      </c>
      <c r="F1687" s="1"/>
      <c r="G1687" t="s">
        <v>43</v>
      </c>
      <c r="I1687" t="s">
        <v>43</v>
      </c>
      <c r="L1687" t="s">
        <v>43</v>
      </c>
      <c r="M1687" t="s">
        <v>43</v>
      </c>
      <c r="N1687" t="s">
        <v>43</v>
      </c>
      <c r="P1687" s="1"/>
      <c r="R1687" s="317"/>
      <c r="V1687" s="317"/>
    </row>
    <row r="1688" spans="1:22">
      <c r="A1688">
        <v>1687</v>
      </c>
      <c r="B1688" t="s">
        <v>16100</v>
      </c>
      <c r="C1688" t="s">
        <v>16101</v>
      </c>
      <c r="D1688" t="s">
        <v>93</v>
      </c>
      <c r="E1688" t="s">
        <v>7769</v>
      </c>
      <c r="F1688" s="1"/>
      <c r="G1688" t="s">
        <v>43</v>
      </c>
      <c r="I1688" t="s">
        <v>43</v>
      </c>
      <c r="L1688" t="s">
        <v>43</v>
      </c>
      <c r="M1688" t="s">
        <v>43</v>
      </c>
      <c r="N1688" t="s">
        <v>43</v>
      </c>
      <c r="P1688" s="1"/>
      <c r="R1688" s="317"/>
      <c r="V1688" s="317"/>
    </row>
    <row r="1689" spans="1:22">
      <c r="A1689">
        <v>1688</v>
      </c>
      <c r="B1689" t="s">
        <v>7971</v>
      </c>
      <c r="C1689" t="s">
        <v>7972</v>
      </c>
      <c r="D1689" t="s">
        <v>93</v>
      </c>
      <c r="E1689" t="s">
        <v>7769</v>
      </c>
      <c r="F1689" s="1"/>
      <c r="G1689" t="s">
        <v>43</v>
      </c>
      <c r="I1689" t="s">
        <v>43</v>
      </c>
      <c r="L1689" t="s">
        <v>43</v>
      </c>
      <c r="M1689" t="s">
        <v>43</v>
      </c>
      <c r="N1689" t="s">
        <v>43</v>
      </c>
      <c r="P1689" s="1"/>
      <c r="R1689" s="317"/>
      <c r="V1689" s="317"/>
    </row>
    <row r="1690" spans="1:22">
      <c r="A1690">
        <v>1689</v>
      </c>
      <c r="B1690" t="s">
        <v>10121</v>
      </c>
      <c r="C1690" t="s">
        <v>10123</v>
      </c>
      <c r="D1690" t="s">
        <v>93</v>
      </c>
      <c r="E1690" t="s">
        <v>10124</v>
      </c>
      <c r="F1690" s="1"/>
      <c r="G1690" t="s">
        <v>43</v>
      </c>
      <c r="I1690" t="s">
        <v>43</v>
      </c>
      <c r="L1690" t="s">
        <v>43</v>
      </c>
      <c r="M1690" t="s">
        <v>43</v>
      </c>
      <c r="N1690" t="s">
        <v>43</v>
      </c>
      <c r="P1690" s="1"/>
      <c r="R1690" s="317"/>
      <c r="V1690" s="317"/>
    </row>
    <row r="1691" spans="1:22">
      <c r="A1691">
        <v>1690</v>
      </c>
      <c r="B1691" t="s">
        <v>16102</v>
      </c>
      <c r="C1691" t="s">
        <v>16103</v>
      </c>
      <c r="D1691" t="s">
        <v>93</v>
      </c>
      <c r="E1691" t="s">
        <v>7668</v>
      </c>
      <c r="F1691" s="1"/>
      <c r="G1691" t="s">
        <v>43</v>
      </c>
      <c r="I1691" t="s">
        <v>43</v>
      </c>
      <c r="L1691" t="s">
        <v>43</v>
      </c>
      <c r="M1691" t="s">
        <v>43</v>
      </c>
      <c r="N1691" t="s">
        <v>43</v>
      </c>
      <c r="P1691" s="1"/>
      <c r="R1691" s="317"/>
      <c r="V1691" s="317"/>
    </row>
    <row r="1692" spans="1:22">
      <c r="A1692">
        <v>1691</v>
      </c>
      <c r="B1692" t="s">
        <v>16104</v>
      </c>
      <c r="C1692" t="s">
        <v>16105</v>
      </c>
      <c r="D1692" t="s">
        <v>93</v>
      </c>
      <c r="E1692" t="s">
        <v>9226</v>
      </c>
      <c r="F1692" s="1"/>
      <c r="G1692" t="s">
        <v>43</v>
      </c>
      <c r="I1692" t="s">
        <v>43</v>
      </c>
      <c r="L1692" t="s">
        <v>43</v>
      </c>
      <c r="M1692" t="s">
        <v>43</v>
      </c>
      <c r="N1692" t="s">
        <v>43</v>
      </c>
      <c r="P1692" s="1"/>
      <c r="R1692" s="317"/>
      <c r="V1692" s="317"/>
    </row>
    <row r="1693" spans="1:22">
      <c r="A1693">
        <v>1692</v>
      </c>
      <c r="B1693" t="s">
        <v>16106</v>
      </c>
      <c r="C1693" t="s">
        <v>16107</v>
      </c>
      <c r="D1693" t="s">
        <v>93</v>
      </c>
      <c r="E1693" t="s">
        <v>7883</v>
      </c>
      <c r="F1693" s="1"/>
      <c r="G1693" t="s">
        <v>43</v>
      </c>
      <c r="I1693" t="s">
        <v>43</v>
      </c>
      <c r="L1693" t="s">
        <v>43</v>
      </c>
      <c r="M1693" t="s">
        <v>43</v>
      </c>
      <c r="N1693" t="s">
        <v>43</v>
      </c>
      <c r="P1693" s="1"/>
      <c r="R1693" s="317"/>
      <c r="V1693" s="317"/>
    </row>
    <row r="1694" spans="1:22">
      <c r="A1694">
        <v>1693</v>
      </c>
      <c r="B1694" t="s">
        <v>16108</v>
      </c>
      <c r="C1694" t="s">
        <v>16109</v>
      </c>
      <c r="D1694" t="s">
        <v>93</v>
      </c>
      <c r="E1694" t="s">
        <v>15390</v>
      </c>
      <c r="F1694" s="1"/>
      <c r="G1694" t="s">
        <v>43</v>
      </c>
      <c r="I1694" t="s">
        <v>43</v>
      </c>
      <c r="L1694" t="s">
        <v>43</v>
      </c>
      <c r="M1694" t="s">
        <v>43</v>
      </c>
      <c r="N1694" t="s">
        <v>43</v>
      </c>
      <c r="P1694" s="1"/>
      <c r="R1694" s="317"/>
      <c r="V1694" s="317"/>
    </row>
    <row r="1695" spans="1:22">
      <c r="A1695">
        <v>1694</v>
      </c>
      <c r="B1695" t="s">
        <v>10134</v>
      </c>
      <c r="C1695" t="s">
        <v>16110</v>
      </c>
      <c r="D1695" t="s">
        <v>6574</v>
      </c>
      <c r="E1695" t="s">
        <v>9303</v>
      </c>
      <c r="F1695" s="1">
        <v>46059</v>
      </c>
      <c r="G1695">
        <v>2</v>
      </c>
      <c r="I1695" t="s">
        <v>16353</v>
      </c>
      <c r="J1695">
        <v>50056500</v>
      </c>
      <c r="L1695" t="s">
        <v>43</v>
      </c>
      <c r="N1695" t="s">
        <v>43</v>
      </c>
      <c r="P1695" s="1"/>
      <c r="R1695" s="317"/>
      <c r="V1695" s="317"/>
    </row>
    <row r="1696" spans="1:22">
      <c r="A1696">
        <v>1695</v>
      </c>
      <c r="B1696" t="s">
        <v>10128</v>
      </c>
      <c r="C1696" t="s">
        <v>16111</v>
      </c>
      <c r="D1696" t="s">
        <v>6574</v>
      </c>
      <c r="E1696" t="s">
        <v>9303</v>
      </c>
      <c r="F1696" s="1">
        <v>46059</v>
      </c>
      <c r="G1696">
        <v>2</v>
      </c>
      <c r="I1696" t="s">
        <v>16353</v>
      </c>
      <c r="J1696">
        <v>50056506</v>
      </c>
      <c r="L1696" t="s">
        <v>43</v>
      </c>
      <c r="N1696" t="s">
        <v>43</v>
      </c>
      <c r="P1696" s="1"/>
      <c r="R1696" s="317"/>
      <c r="V1696" s="317"/>
    </row>
    <row r="1697" spans="1:22">
      <c r="A1697">
        <v>1696</v>
      </c>
      <c r="B1697" t="s">
        <v>10132</v>
      </c>
      <c r="C1697" t="s">
        <v>10133</v>
      </c>
      <c r="D1697" t="s">
        <v>6574</v>
      </c>
      <c r="E1697" t="s">
        <v>9303</v>
      </c>
      <c r="F1697" s="1">
        <v>46059</v>
      </c>
      <c r="G1697">
        <v>2</v>
      </c>
      <c r="I1697" t="s">
        <v>16353</v>
      </c>
      <c r="J1697">
        <v>50056510</v>
      </c>
      <c r="L1697" t="s">
        <v>43</v>
      </c>
      <c r="N1697" t="s">
        <v>43</v>
      </c>
      <c r="P1697" s="1"/>
      <c r="R1697" s="317"/>
      <c r="V1697" s="317"/>
    </row>
    <row r="1698" spans="1:22">
      <c r="A1698">
        <v>1697</v>
      </c>
      <c r="B1698" t="s">
        <v>10130</v>
      </c>
      <c r="C1698" t="s">
        <v>10131</v>
      </c>
      <c r="D1698" t="s">
        <v>6574</v>
      </c>
      <c r="E1698" t="s">
        <v>9303</v>
      </c>
      <c r="F1698" s="1">
        <v>46059</v>
      </c>
      <c r="G1698">
        <v>2</v>
      </c>
      <c r="I1698" t="s">
        <v>16353</v>
      </c>
      <c r="J1698">
        <v>50056515</v>
      </c>
      <c r="L1698" t="s">
        <v>43</v>
      </c>
      <c r="N1698" t="s">
        <v>43</v>
      </c>
      <c r="P1698" s="1"/>
      <c r="R1698" s="317"/>
      <c r="V1698" s="317"/>
    </row>
    <row r="1699" spans="1:22">
      <c r="A1699">
        <v>1698</v>
      </c>
      <c r="B1699" t="s">
        <v>16112</v>
      </c>
      <c r="C1699" t="s">
        <v>16113</v>
      </c>
      <c r="D1699" t="s">
        <v>6574</v>
      </c>
      <c r="E1699" t="s">
        <v>7834</v>
      </c>
      <c r="F1699" s="1"/>
      <c r="G1699" t="s">
        <v>43</v>
      </c>
      <c r="I1699" t="s">
        <v>43</v>
      </c>
      <c r="L1699" t="s">
        <v>43</v>
      </c>
      <c r="M1699" t="s">
        <v>43</v>
      </c>
      <c r="N1699" t="s">
        <v>43</v>
      </c>
      <c r="P1699" s="1"/>
      <c r="R1699" s="317"/>
      <c r="V1699" s="317"/>
    </row>
    <row r="1700" spans="1:22">
      <c r="A1700">
        <v>1699</v>
      </c>
      <c r="B1700" t="s">
        <v>10126</v>
      </c>
      <c r="C1700" t="s">
        <v>16114</v>
      </c>
      <c r="D1700" t="s">
        <v>93</v>
      </c>
      <c r="E1700" t="s">
        <v>15390</v>
      </c>
      <c r="F1700" s="1"/>
      <c r="G1700" t="s">
        <v>43</v>
      </c>
      <c r="I1700" t="s">
        <v>43</v>
      </c>
      <c r="L1700" t="s">
        <v>43</v>
      </c>
      <c r="M1700" t="s">
        <v>43</v>
      </c>
      <c r="N1700" t="s">
        <v>43</v>
      </c>
      <c r="P1700" s="1"/>
      <c r="R1700" s="317"/>
      <c r="V1700" s="317"/>
    </row>
    <row r="1701" spans="1:22">
      <c r="A1701">
        <v>1700</v>
      </c>
      <c r="B1701" t="s">
        <v>16115</v>
      </c>
      <c r="C1701" t="s">
        <v>16116</v>
      </c>
      <c r="D1701" t="s">
        <v>93</v>
      </c>
      <c r="E1701" t="s">
        <v>9296</v>
      </c>
      <c r="F1701" s="1"/>
      <c r="G1701" t="s">
        <v>43</v>
      </c>
      <c r="I1701" t="s">
        <v>43</v>
      </c>
      <c r="L1701" t="s">
        <v>43</v>
      </c>
      <c r="M1701" t="s">
        <v>43</v>
      </c>
      <c r="N1701" t="s">
        <v>43</v>
      </c>
      <c r="P1701" s="1"/>
      <c r="R1701" s="317"/>
      <c r="V1701" s="317"/>
    </row>
    <row r="1702" spans="1:22">
      <c r="A1702">
        <v>1701</v>
      </c>
      <c r="B1702" t="s">
        <v>10140</v>
      </c>
      <c r="C1702" t="s">
        <v>10141</v>
      </c>
      <c r="D1702" t="s">
        <v>93</v>
      </c>
      <c r="E1702" t="s">
        <v>9732</v>
      </c>
      <c r="F1702" s="1"/>
      <c r="G1702" t="s">
        <v>43</v>
      </c>
      <c r="I1702" t="s">
        <v>43</v>
      </c>
      <c r="L1702" t="s">
        <v>43</v>
      </c>
      <c r="M1702" t="s">
        <v>43</v>
      </c>
      <c r="N1702" t="s">
        <v>43</v>
      </c>
      <c r="P1702" s="1"/>
      <c r="R1702" s="317"/>
      <c r="V1702" s="317"/>
    </row>
    <row r="1703" spans="1:22">
      <c r="A1703">
        <v>1702</v>
      </c>
      <c r="B1703" t="s">
        <v>16117</v>
      </c>
      <c r="C1703" t="s">
        <v>16118</v>
      </c>
      <c r="D1703" t="s">
        <v>93</v>
      </c>
      <c r="E1703" t="s">
        <v>9296</v>
      </c>
      <c r="F1703" s="1"/>
      <c r="G1703" t="s">
        <v>43</v>
      </c>
      <c r="I1703" t="s">
        <v>43</v>
      </c>
      <c r="L1703" t="s">
        <v>43</v>
      </c>
      <c r="M1703" t="s">
        <v>43</v>
      </c>
      <c r="N1703" t="s">
        <v>43</v>
      </c>
      <c r="P1703" s="1"/>
      <c r="R1703" s="317"/>
      <c r="V1703" s="317"/>
    </row>
    <row r="1704" spans="1:22">
      <c r="A1704">
        <v>1703</v>
      </c>
      <c r="B1704" t="s">
        <v>16119</v>
      </c>
      <c r="C1704" t="s">
        <v>16120</v>
      </c>
      <c r="D1704" t="s">
        <v>93</v>
      </c>
      <c r="E1704" t="s">
        <v>7769</v>
      </c>
      <c r="F1704" s="1"/>
      <c r="G1704" t="s">
        <v>43</v>
      </c>
      <c r="I1704" t="s">
        <v>43</v>
      </c>
      <c r="L1704" t="s">
        <v>43</v>
      </c>
      <c r="M1704" t="s">
        <v>43</v>
      </c>
      <c r="N1704" t="s">
        <v>43</v>
      </c>
      <c r="P1704" s="1"/>
      <c r="R1704" s="317"/>
      <c r="V1704" s="317"/>
    </row>
    <row r="1705" spans="1:22">
      <c r="A1705">
        <v>1704</v>
      </c>
      <c r="B1705" t="s">
        <v>10138</v>
      </c>
      <c r="C1705" t="s">
        <v>16121</v>
      </c>
      <c r="D1705" t="s">
        <v>6574</v>
      </c>
      <c r="E1705" t="s">
        <v>9303</v>
      </c>
      <c r="F1705" s="1"/>
      <c r="G1705" t="s">
        <v>43</v>
      </c>
      <c r="I1705" t="s">
        <v>43</v>
      </c>
      <c r="L1705" t="s">
        <v>43</v>
      </c>
      <c r="M1705" t="s">
        <v>43</v>
      </c>
      <c r="N1705" t="s">
        <v>43</v>
      </c>
      <c r="P1705" s="1"/>
      <c r="R1705" s="317"/>
      <c r="V1705" s="317"/>
    </row>
    <row r="1706" spans="1:22">
      <c r="A1706">
        <v>1705</v>
      </c>
      <c r="B1706" t="s">
        <v>16122</v>
      </c>
      <c r="C1706" t="s">
        <v>16123</v>
      </c>
      <c r="D1706" t="s">
        <v>6574</v>
      </c>
      <c r="E1706" t="s">
        <v>7834</v>
      </c>
      <c r="F1706" s="1"/>
      <c r="G1706" t="s">
        <v>43</v>
      </c>
      <c r="I1706" t="s">
        <v>43</v>
      </c>
      <c r="L1706" t="s">
        <v>43</v>
      </c>
      <c r="M1706" t="s">
        <v>43</v>
      </c>
      <c r="N1706" t="s">
        <v>43</v>
      </c>
      <c r="P1706" s="1"/>
      <c r="R1706" s="317"/>
      <c r="V1706" s="317"/>
    </row>
    <row r="1707" spans="1:22">
      <c r="A1707">
        <v>1706</v>
      </c>
      <c r="B1707" t="s">
        <v>16124</v>
      </c>
      <c r="C1707" t="s">
        <v>16125</v>
      </c>
      <c r="D1707" t="s">
        <v>6574</v>
      </c>
      <c r="E1707" t="s">
        <v>9303</v>
      </c>
      <c r="F1707" s="1">
        <v>46062</v>
      </c>
      <c r="G1707">
        <v>2</v>
      </c>
      <c r="I1707" t="s">
        <v>16353</v>
      </c>
      <c r="J1707">
        <v>50056608</v>
      </c>
      <c r="L1707" t="s">
        <v>43</v>
      </c>
      <c r="N1707" t="s">
        <v>43</v>
      </c>
      <c r="P1707" s="1"/>
      <c r="R1707" s="317"/>
      <c r="V1707" s="317"/>
    </row>
    <row r="1708" spans="1:22">
      <c r="A1708">
        <v>1707</v>
      </c>
      <c r="B1708" t="s">
        <v>16126</v>
      </c>
      <c r="C1708" t="s">
        <v>16127</v>
      </c>
      <c r="D1708" t="s">
        <v>6574</v>
      </c>
      <c r="E1708" t="s">
        <v>9303</v>
      </c>
      <c r="F1708" s="1">
        <v>46062</v>
      </c>
      <c r="G1708">
        <v>2</v>
      </c>
      <c r="I1708" t="s">
        <v>16353</v>
      </c>
      <c r="J1708">
        <v>50056616</v>
      </c>
      <c r="L1708" t="s">
        <v>43</v>
      </c>
      <c r="N1708" t="s">
        <v>43</v>
      </c>
      <c r="P1708" s="1"/>
      <c r="R1708" s="317"/>
      <c r="V1708" s="317"/>
    </row>
    <row r="1709" spans="1:22">
      <c r="A1709">
        <v>1708</v>
      </c>
      <c r="B1709" t="s">
        <v>16128</v>
      </c>
      <c r="C1709" t="s">
        <v>16129</v>
      </c>
      <c r="D1709" t="s">
        <v>6574</v>
      </c>
      <c r="E1709" t="s">
        <v>9303</v>
      </c>
      <c r="F1709" s="1">
        <v>46062</v>
      </c>
      <c r="G1709">
        <v>2</v>
      </c>
      <c r="I1709" t="s">
        <v>16353</v>
      </c>
      <c r="J1709">
        <v>50056801</v>
      </c>
      <c r="L1709" t="s">
        <v>43</v>
      </c>
      <c r="N1709" t="s">
        <v>43</v>
      </c>
      <c r="P1709" s="1"/>
      <c r="R1709" s="317"/>
      <c r="V1709" s="317"/>
    </row>
    <row r="1710" spans="1:22">
      <c r="A1710">
        <v>1709</v>
      </c>
      <c r="B1710" t="s">
        <v>10144</v>
      </c>
      <c r="C1710" t="s">
        <v>10145</v>
      </c>
      <c r="D1710" t="s">
        <v>6574</v>
      </c>
      <c r="E1710" t="s">
        <v>9232</v>
      </c>
      <c r="F1710" s="1"/>
      <c r="G1710" t="s">
        <v>43</v>
      </c>
      <c r="I1710" t="s">
        <v>43</v>
      </c>
      <c r="L1710" t="s">
        <v>43</v>
      </c>
      <c r="M1710" t="s">
        <v>43</v>
      </c>
      <c r="N1710" t="s">
        <v>43</v>
      </c>
      <c r="P1710" s="1"/>
      <c r="R1710" s="317"/>
      <c r="V1710" s="317"/>
    </row>
    <row r="1711" spans="1:22">
      <c r="A1711">
        <v>1710</v>
      </c>
      <c r="B1711" t="s">
        <v>16130</v>
      </c>
      <c r="C1711" t="s">
        <v>16131</v>
      </c>
      <c r="D1711" t="s">
        <v>6574</v>
      </c>
      <c r="E1711" t="s">
        <v>9232</v>
      </c>
      <c r="F1711" s="1"/>
      <c r="G1711" t="s">
        <v>43</v>
      </c>
      <c r="I1711" t="s">
        <v>43</v>
      </c>
      <c r="L1711" t="s">
        <v>43</v>
      </c>
      <c r="M1711" t="s">
        <v>43</v>
      </c>
      <c r="N1711" t="s">
        <v>43</v>
      </c>
      <c r="P1711" s="1"/>
      <c r="R1711" s="317"/>
      <c r="V1711" s="317"/>
    </row>
    <row r="1712" spans="1:22">
      <c r="A1712">
        <v>1711</v>
      </c>
      <c r="B1712" t="s">
        <v>16132</v>
      </c>
      <c r="C1712" t="s">
        <v>16133</v>
      </c>
      <c r="D1712" t="s">
        <v>6574</v>
      </c>
      <c r="E1712" t="s">
        <v>9232</v>
      </c>
      <c r="F1712" s="1"/>
      <c r="G1712" t="s">
        <v>43</v>
      </c>
      <c r="I1712" t="s">
        <v>43</v>
      </c>
      <c r="L1712" t="s">
        <v>43</v>
      </c>
      <c r="M1712" t="s">
        <v>43</v>
      </c>
      <c r="N1712" t="s">
        <v>43</v>
      </c>
      <c r="P1712" s="1"/>
      <c r="R1712" s="317"/>
      <c r="V1712" s="317"/>
    </row>
    <row r="1713" spans="1:22">
      <c r="A1713">
        <v>1712</v>
      </c>
      <c r="B1713" t="s">
        <v>16134</v>
      </c>
      <c r="C1713" t="s">
        <v>16135</v>
      </c>
      <c r="D1713" t="s">
        <v>6574</v>
      </c>
      <c r="E1713" t="s">
        <v>9232</v>
      </c>
      <c r="F1713" s="1"/>
      <c r="G1713" t="s">
        <v>43</v>
      </c>
      <c r="I1713" t="s">
        <v>43</v>
      </c>
      <c r="L1713" t="s">
        <v>43</v>
      </c>
      <c r="M1713" t="s">
        <v>43</v>
      </c>
      <c r="N1713" t="s">
        <v>43</v>
      </c>
      <c r="P1713" s="1"/>
      <c r="R1713" s="317"/>
      <c r="V1713" s="317"/>
    </row>
    <row r="1714" spans="1:22">
      <c r="A1714">
        <v>1713</v>
      </c>
      <c r="B1714" t="s">
        <v>16136</v>
      </c>
      <c r="C1714" t="s">
        <v>16137</v>
      </c>
      <c r="D1714" t="s">
        <v>93</v>
      </c>
      <c r="E1714" t="s">
        <v>9300</v>
      </c>
      <c r="F1714" s="1">
        <v>46063</v>
      </c>
      <c r="G1714">
        <v>2</v>
      </c>
      <c r="I1714" t="s">
        <v>16353</v>
      </c>
      <c r="J1714">
        <v>50056931</v>
      </c>
      <c r="K1714" t="s">
        <v>6518</v>
      </c>
      <c r="L1714" t="s">
        <v>43</v>
      </c>
      <c r="M1714">
        <v>2</v>
      </c>
      <c r="N1714" t="s">
        <v>43</v>
      </c>
      <c r="P1714" s="1"/>
      <c r="R1714" s="317"/>
      <c r="V1714" s="317"/>
    </row>
    <row r="1715" spans="1:22">
      <c r="A1715">
        <v>1714</v>
      </c>
      <c r="B1715" t="s">
        <v>16138</v>
      </c>
      <c r="C1715" t="s">
        <v>16139</v>
      </c>
      <c r="D1715" t="s">
        <v>93</v>
      </c>
      <c r="E1715" t="s">
        <v>8285</v>
      </c>
      <c r="F1715" s="1">
        <v>46063</v>
      </c>
      <c r="G1715">
        <v>2</v>
      </c>
      <c r="I1715" t="s">
        <v>16353</v>
      </c>
      <c r="J1715">
        <v>50056934</v>
      </c>
      <c r="K1715" t="s">
        <v>6518</v>
      </c>
      <c r="L1715" t="s">
        <v>43</v>
      </c>
      <c r="M1715">
        <v>2</v>
      </c>
      <c r="N1715" t="s">
        <v>43</v>
      </c>
      <c r="P1715" s="1"/>
      <c r="R1715" s="317"/>
      <c r="V1715" s="317"/>
    </row>
    <row r="1716" spans="1:22">
      <c r="A1716">
        <v>1715</v>
      </c>
      <c r="B1716" t="s">
        <v>16140</v>
      </c>
      <c r="C1716" t="s">
        <v>16141</v>
      </c>
      <c r="D1716" t="s">
        <v>93</v>
      </c>
      <c r="E1716" t="s">
        <v>7690</v>
      </c>
      <c r="F1716" s="1">
        <v>46063</v>
      </c>
      <c r="G1716">
        <v>2</v>
      </c>
      <c r="I1716" t="s">
        <v>16353</v>
      </c>
      <c r="J1716">
        <v>50056990</v>
      </c>
      <c r="K1716" t="s">
        <v>6518</v>
      </c>
      <c r="L1716" t="s">
        <v>43</v>
      </c>
      <c r="M1716">
        <v>2</v>
      </c>
      <c r="N1716" t="s">
        <v>43</v>
      </c>
      <c r="P1716" s="1"/>
      <c r="R1716" s="317"/>
      <c r="V1716" s="317"/>
    </row>
    <row r="1717" spans="1:22">
      <c r="A1717">
        <v>1716</v>
      </c>
      <c r="B1717" t="s">
        <v>16142</v>
      </c>
      <c r="C1717" t="s">
        <v>16143</v>
      </c>
      <c r="D1717" t="s">
        <v>93</v>
      </c>
      <c r="E1717" t="s">
        <v>6259</v>
      </c>
      <c r="F1717" s="1">
        <v>46063</v>
      </c>
      <c r="G1717">
        <v>2</v>
      </c>
      <c r="I1717" t="s">
        <v>16353</v>
      </c>
      <c r="J1717">
        <v>50056991</v>
      </c>
      <c r="K1717" t="s">
        <v>267</v>
      </c>
      <c r="L1717" t="s">
        <v>43</v>
      </c>
      <c r="M1717">
        <v>2</v>
      </c>
      <c r="N1717" t="s">
        <v>43</v>
      </c>
      <c r="P1717" s="1"/>
      <c r="R1717" s="317"/>
      <c r="V1717" s="317"/>
    </row>
    <row r="1718" spans="1:22">
      <c r="A1718">
        <v>1717</v>
      </c>
      <c r="B1718" t="s">
        <v>16144</v>
      </c>
      <c r="C1718" t="s">
        <v>16145</v>
      </c>
      <c r="D1718" t="s">
        <v>93</v>
      </c>
      <c r="E1718" t="s">
        <v>7668</v>
      </c>
      <c r="F1718" s="1">
        <v>46063</v>
      </c>
      <c r="G1718">
        <v>2</v>
      </c>
      <c r="I1718" t="s">
        <v>16353</v>
      </c>
      <c r="J1718">
        <v>50056994</v>
      </c>
      <c r="K1718" t="s">
        <v>6518</v>
      </c>
      <c r="L1718" t="s">
        <v>43</v>
      </c>
      <c r="M1718">
        <v>2</v>
      </c>
      <c r="N1718" t="s">
        <v>43</v>
      </c>
      <c r="P1718" s="1"/>
      <c r="R1718" s="317"/>
      <c r="V1718" s="317"/>
    </row>
    <row r="1719" spans="1:22">
      <c r="A1719">
        <v>1718</v>
      </c>
      <c r="B1719" t="s">
        <v>16146</v>
      </c>
      <c r="C1719" t="s">
        <v>16147</v>
      </c>
      <c r="D1719" t="s">
        <v>93</v>
      </c>
      <c r="E1719" t="s">
        <v>7704</v>
      </c>
      <c r="F1719" s="1">
        <v>46063</v>
      </c>
      <c r="G1719">
        <v>2</v>
      </c>
      <c r="I1719" t="s">
        <v>16353</v>
      </c>
      <c r="J1719">
        <v>50056996</v>
      </c>
      <c r="K1719" t="s">
        <v>6518</v>
      </c>
      <c r="L1719" t="s">
        <v>43</v>
      </c>
      <c r="M1719">
        <v>2</v>
      </c>
      <c r="N1719" t="s">
        <v>43</v>
      </c>
      <c r="P1719" s="1"/>
      <c r="R1719" s="317"/>
      <c r="V1719" s="317"/>
    </row>
    <row r="1720" spans="1:22">
      <c r="A1720">
        <v>1719</v>
      </c>
      <c r="B1720" t="s">
        <v>16148</v>
      </c>
      <c r="C1720" t="s">
        <v>16149</v>
      </c>
      <c r="D1720" t="s">
        <v>93</v>
      </c>
      <c r="E1720" t="s">
        <v>8471</v>
      </c>
      <c r="F1720" s="1">
        <v>46063</v>
      </c>
      <c r="G1720">
        <v>2</v>
      </c>
      <c r="I1720" t="s">
        <v>16353</v>
      </c>
      <c r="J1720">
        <v>50056997</v>
      </c>
      <c r="K1720" t="s">
        <v>267</v>
      </c>
      <c r="L1720" t="s">
        <v>43</v>
      </c>
      <c r="M1720">
        <v>2</v>
      </c>
      <c r="N1720" t="s">
        <v>43</v>
      </c>
      <c r="P1720" s="1"/>
      <c r="R1720" s="317"/>
      <c r="V1720" s="317"/>
    </row>
    <row r="1721" spans="1:22">
      <c r="A1721">
        <v>1720</v>
      </c>
      <c r="B1721" t="s">
        <v>16150</v>
      </c>
      <c r="C1721" t="s">
        <v>16151</v>
      </c>
      <c r="D1721" t="s">
        <v>93</v>
      </c>
      <c r="E1721" t="s">
        <v>6259</v>
      </c>
      <c r="F1721" s="1">
        <v>46063</v>
      </c>
      <c r="G1721">
        <v>2</v>
      </c>
      <c r="I1721" t="s">
        <v>16353</v>
      </c>
      <c r="J1721">
        <v>50056998</v>
      </c>
      <c r="K1721" t="s">
        <v>6518</v>
      </c>
      <c r="L1721" t="s">
        <v>43</v>
      </c>
      <c r="M1721">
        <v>2</v>
      </c>
      <c r="N1721" t="s">
        <v>43</v>
      </c>
      <c r="P1721" s="1"/>
      <c r="R1721" s="317"/>
      <c r="V1721" s="317"/>
    </row>
    <row r="1722" spans="1:22">
      <c r="A1722">
        <v>1721</v>
      </c>
      <c r="B1722" t="s">
        <v>16152</v>
      </c>
      <c r="C1722" t="s">
        <v>16153</v>
      </c>
      <c r="D1722" t="s">
        <v>93</v>
      </c>
      <c r="E1722" t="s">
        <v>7769</v>
      </c>
      <c r="F1722" s="1">
        <v>46063</v>
      </c>
      <c r="G1722">
        <v>2</v>
      </c>
      <c r="I1722" t="s">
        <v>16353</v>
      </c>
      <c r="J1722">
        <v>50056999</v>
      </c>
      <c r="K1722" t="s">
        <v>6518</v>
      </c>
      <c r="L1722" t="s">
        <v>43</v>
      </c>
      <c r="M1722">
        <v>2</v>
      </c>
      <c r="N1722" t="s">
        <v>43</v>
      </c>
      <c r="P1722" s="1"/>
      <c r="R1722" s="317"/>
      <c r="V1722" s="317"/>
    </row>
    <row r="1723" spans="1:22">
      <c r="A1723">
        <v>1722</v>
      </c>
      <c r="B1723" t="s">
        <v>16154</v>
      </c>
      <c r="C1723" t="s">
        <v>8118</v>
      </c>
      <c r="D1723" t="s">
        <v>93</v>
      </c>
      <c r="E1723" t="s">
        <v>7769</v>
      </c>
      <c r="F1723" s="1">
        <v>46063</v>
      </c>
      <c r="G1723">
        <v>2</v>
      </c>
      <c r="I1723" t="s">
        <v>16353</v>
      </c>
      <c r="J1723">
        <v>50057000</v>
      </c>
      <c r="K1723" t="s">
        <v>6518</v>
      </c>
      <c r="L1723" t="s">
        <v>43</v>
      </c>
      <c r="M1723">
        <v>2</v>
      </c>
      <c r="N1723" t="s">
        <v>43</v>
      </c>
      <c r="P1723" s="1"/>
      <c r="R1723" s="317"/>
      <c r="V1723" s="317"/>
    </row>
    <row r="1724" spans="1:22">
      <c r="A1724">
        <v>1723</v>
      </c>
      <c r="B1724" t="s">
        <v>16155</v>
      </c>
      <c r="C1724" t="s">
        <v>16156</v>
      </c>
      <c r="D1724" t="s">
        <v>93</v>
      </c>
      <c r="E1724" t="s">
        <v>7704</v>
      </c>
      <c r="F1724" s="1">
        <v>46063</v>
      </c>
      <c r="G1724">
        <v>2</v>
      </c>
      <c r="I1724" t="s">
        <v>16353</v>
      </c>
      <c r="J1724">
        <v>50057002</v>
      </c>
      <c r="K1724" t="s">
        <v>267</v>
      </c>
      <c r="L1724" t="s">
        <v>43</v>
      </c>
      <c r="M1724">
        <v>2</v>
      </c>
      <c r="N1724" t="s">
        <v>43</v>
      </c>
      <c r="P1724" s="1"/>
      <c r="R1724" s="317"/>
      <c r="V1724" s="317"/>
    </row>
    <row r="1725" spans="1:22">
      <c r="A1725">
        <v>1724</v>
      </c>
      <c r="B1725" t="s">
        <v>16157</v>
      </c>
      <c r="C1725" t="s">
        <v>16158</v>
      </c>
      <c r="D1725" t="s">
        <v>93</v>
      </c>
      <c r="E1725" t="s">
        <v>7873</v>
      </c>
      <c r="F1725" s="1">
        <v>46063</v>
      </c>
      <c r="G1725">
        <v>2</v>
      </c>
      <c r="I1725" t="s">
        <v>16353</v>
      </c>
      <c r="J1725">
        <v>50057004</v>
      </c>
      <c r="K1725" t="s">
        <v>6518</v>
      </c>
      <c r="L1725" t="s">
        <v>43</v>
      </c>
      <c r="M1725">
        <v>2</v>
      </c>
      <c r="N1725" t="s">
        <v>43</v>
      </c>
      <c r="P1725" s="1"/>
      <c r="R1725" s="317"/>
      <c r="V1725" s="317"/>
    </row>
    <row r="1726" spans="1:22">
      <c r="A1726">
        <v>1725</v>
      </c>
      <c r="B1726" t="s">
        <v>9813</v>
      </c>
      <c r="C1726" t="s">
        <v>16159</v>
      </c>
      <c r="D1726" t="s">
        <v>93</v>
      </c>
      <c r="E1726" t="s">
        <v>7704</v>
      </c>
      <c r="F1726" s="1">
        <v>46063</v>
      </c>
      <c r="G1726">
        <v>2</v>
      </c>
      <c r="I1726" t="s">
        <v>16353</v>
      </c>
      <c r="J1726">
        <v>50057007</v>
      </c>
      <c r="K1726" t="s">
        <v>267</v>
      </c>
      <c r="L1726" t="s">
        <v>43</v>
      </c>
      <c r="M1726">
        <v>2</v>
      </c>
      <c r="N1726" t="s">
        <v>43</v>
      </c>
      <c r="P1726" s="1"/>
      <c r="R1726" s="317"/>
      <c r="V1726" s="317"/>
    </row>
    <row r="1727" spans="1:22">
      <c r="A1727">
        <v>1726</v>
      </c>
      <c r="B1727" t="s">
        <v>16160</v>
      </c>
      <c r="C1727" t="s">
        <v>16161</v>
      </c>
      <c r="D1727" t="s">
        <v>93</v>
      </c>
      <c r="E1727" t="s">
        <v>7668</v>
      </c>
      <c r="F1727" s="1">
        <v>46063</v>
      </c>
      <c r="G1727">
        <v>2</v>
      </c>
      <c r="I1727" t="s">
        <v>16353</v>
      </c>
      <c r="J1727">
        <v>50057008</v>
      </c>
      <c r="K1727" t="s">
        <v>6518</v>
      </c>
      <c r="L1727" t="s">
        <v>43</v>
      </c>
      <c r="M1727">
        <v>2</v>
      </c>
      <c r="N1727" t="s">
        <v>43</v>
      </c>
      <c r="P1727" s="1"/>
      <c r="R1727" s="317"/>
      <c r="V1727" s="317"/>
    </row>
    <row r="1728" spans="1:22">
      <c r="A1728">
        <v>1727</v>
      </c>
      <c r="B1728" t="s">
        <v>16162</v>
      </c>
      <c r="C1728" t="s">
        <v>16163</v>
      </c>
      <c r="D1728" t="s">
        <v>93</v>
      </c>
      <c r="E1728" t="s">
        <v>7668</v>
      </c>
      <c r="F1728" s="1">
        <v>46063</v>
      </c>
      <c r="G1728">
        <v>2</v>
      </c>
      <c r="I1728" t="s">
        <v>16353</v>
      </c>
      <c r="J1728">
        <v>50057010</v>
      </c>
      <c r="K1728" t="s">
        <v>267</v>
      </c>
      <c r="L1728" t="s">
        <v>43</v>
      </c>
      <c r="M1728">
        <v>2</v>
      </c>
      <c r="N1728" t="s">
        <v>43</v>
      </c>
      <c r="P1728" s="1"/>
      <c r="R1728" s="317"/>
      <c r="V1728" s="317"/>
    </row>
    <row r="1729" spans="1:22">
      <c r="A1729">
        <v>1728</v>
      </c>
      <c r="B1729" t="s">
        <v>16164</v>
      </c>
      <c r="C1729" t="s">
        <v>16165</v>
      </c>
      <c r="D1729" t="s">
        <v>93</v>
      </c>
      <c r="E1729" t="s">
        <v>7769</v>
      </c>
      <c r="F1729" s="1">
        <v>46063</v>
      </c>
      <c r="G1729">
        <v>2</v>
      </c>
      <c r="I1729" t="s">
        <v>16353</v>
      </c>
      <c r="J1729">
        <v>50057012</v>
      </c>
      <c r="K1729" t="s">
        <v>6518</v>
      </c>
      <c r="L1729" t="s">
        <v>43</v>
      </c>
      <c r="M1729">
        <v>2</v>
      </c>
      <c r="N1729" t="s">
        <v>43</v>
      </c>
      <c r="P1729" s="1"/>
      <c r="R1729" s="317"/>
      <c r="V1729" s="317"/>
    </row>
    <row r="1730" spans="1:22">
      <c r="A1730">
        <v>1729</v>
      </c>
      <c r="B1730" t="s">
        <v>16166</v>
      </c>
      <c r="C1730" t="s">
        <v>16167</v>
      </c>
      <c r="D1730" t="s">
        <v>93</v>
      </c>
      <c r="E1730" t="s">
        <v>7769</v>
      </c>
      <c r="F1730" s="1">
        <v>46063</v>
      </c>
      <c r="G1730">
        <v>2</v>
      </c>
      <c r="I1730" t="s">
        <v>16353</v>
      </c>
      <c r="J1730">
        <v>50057013</v>
      </c>
      <c r="K1730" t="s">
        <v>267</v>
      </c>
      <c r="L1730" t="s">
        <v>43</v>
      </c>
      <c r="M1730">
        <v>2</v>
      </c>
      <c r="N1730" t="s">
        <v>43</v>
      </c>
      <c r="P1730" s="1"/>
      <c r="R1730" s="317"/>
      <c r="V1730" s="317"/>
    </row>
    <row r="1731" spans="1:22">
      <c r="A1731">
        <v>1730</v>
      </c>
      <c r="B1731" t="s">
        <v>16168</v>
      </c>
      <c r="C1731" t="s">
        <v>16169</v>
      </c>
      <c r="D1731" t="s">
        <v>93</v>
      </c>
      <c r="E1731" t="s">
        <v>7668</v>
      </c>
      <c r="F1731" s="1">
        <v>46063</v>
      </c>
      <c r="G1731">
        <v>2</v>
      </c>
      <c r="I1731" t="s">
        <v>16353</v>
      </c>
      <c r="J1731">
        <v>50057015</v>
      </c>
      <c r="K1731" t="s">
        <v>6518</v>
      </c>
      <c r="L1731" t="s">
        <v>43</v>
      </c>
      <c r="M1731">
        <v>2</v>
      </c>
      <c r="N1731" t="s">
        <v>43</v>
      </c>
      <c r="P1731" s="1"/>
      <c r="R1731" s="317"/>
      <c r="V1731" s="317"/>
    </row>
    <row r="1732" spans="1:22">
      <c r="A1732">
        <v>1731</v>
      </c>
      <c r="B1732" t="s">
        <v>16170</v>
      </c>
      <c r="C1732" t="s">
        <v>16171</v>
      </c>
      <c r="D1732" t="s">
        <v>93</v>
      </c>
      <c r="E1732" t="s">
        <v>7769</v>
      </c>
      <c r="F1732" s="1">
        <v>46063</v>
      </c>
      <c r="G1732">
        <v>2</v>
      </c>
      <c r="I1732" t="s">
        <v>16353</v>
      </c>
      <c r="J1732">
        <v>50057018</v>
      </c>
      <c r="K1732" t="s">
        <v>6518</v>
      </c>
      <c r="L1732" t="s">
        <v>43</v>
      </c>
      <c r="M1732">
        <v>2</v>
      </c>
      <c r="N1732" t="s">
        <v>43</v>
      </c>
      <c r="P1732" s="1"/>
      <c r="R1732" s="317"/>
      <c r="V1732" s="317"/>
    </row>
    <row r="1733" spans="1:22">
      <c r="A1733">
        <v>1732</v>
      </c>
      <c r="B1733" t="s">
        <v>16172</v>
      </c>
      <c r="C1733" t="s">
        <v>16173</v>
      </c>
      <c r="D1733" t="s">
        <v>93</v>
      </c>
      <c r="E1733" t="s">
        <v>7690</v>
      </c>
      <c r="F1733" s="1">
        <v>46063</v>
      </c>
      <c r="G1733">
        <v>2</v>
      </c>
      <c r="I1733" t="s">
        <v>16353</v>
      </c>
      <c r="J1733">
        <v>50057020</v>
      </c>
      <c r="K1733" t="s">
        <v>6518</v>
      </c>
      <c r="L1733" t="s">
        <v>43</v>
      </c>
      <c r="M1733">
        <v>2</v>
      </c>
      <c r="N1733" t="s">
        <v>43</v>
      </c>
      <c r="P1733" s="1"/>
      <c r="R1733" s="317"/>
      <c r="V1733" s="317"/>
    </row>
    <row r="1734" spans="1:22">
      <c r="A1734">
        <v>1733</v>
      </c>
      <c r="B1734" t="s">
        <v>16174</v>
      </c>
      <c r="C1734" t="s">
        <v>16175</v>
      </c>
      <c r="D1734" t="s">
        <v>93</v>
      </c>
      <c r="E1734" t="s">
        <v>7769</v>
      </c>
      <c r="F1734" s="1">
        <v>46063</v>
      </c>
      <c r="G1734">
        <v>2</v>
      </c>
      <c r="I1734" t="s">
        <v>16353</v>
      </c>
      <c r="J1734">
        <v>50057038</v>
      </c>
      <c r="K1734" t="s">
        <v>6518</v>
      </c>
      <c r="L1734" t="s">
        <v>43</v>
      </c>
      <c r="M1734">
        <v>2</v>
      </c>
      <c r="N1734" t="s">
        <v>43</v>
      </c>
      <c r="P1734" s="1"/>
      <c r="R1734" s="317"/>
      <c r="V1734" s="317"/>
    </row>
    <row r="1735" spans="1:22">
      <c r="A1735">
        <v>1734</v>
      </c>
      <c r="B1735" t="s">
        <v>16176</v>
      </c>
      <c r="C1735" t="s">
        <v>16177</v>
      </c>
      <c r="D1735" t="s">
        <v>93</v>
      </c>
      <c r="E1735" t="s">
        <v>7769</v>
      </c>
      <c r="F1735" s="1">
        <v>46063</v>
      </c>
      <c r="G1735">
        <v>2</v>
      </c>
      <c r="I1735" t="s">
        <v>16353</v>
      </c>
      <c r="J1735">
        <v>50057040</v>
      </c>
      <c r="K1735" t="s">
        <v>6518</v>
      </c>
      <c r="L1735" t="s">
        <v>43</v>
      </c>
      <c r="M1735">
        <v>2</v>
      </c>
      <c r="N1735" t="s">
        <v>43</v>
      </c>
      <c r="P1735" s="1"/>
      <c r="R1735" s="317"/>
      <c r="V1735" s="317"/>
    </row>
    <row r="1736" spans="1:22">
      <c r="A1736">
        <v>1735</v>
      </c>
      <c r="B1736" t="s">
        <v>16178</v>
      </c>
      <c r="C1736" t="s">
        <v>16179</v>
      </c>
      <c r="D1736" t="s">
        <v>93</v>
      </c>
      <c r="E1736" t="s">
        <v>7769</v>
      </c>
      <c r="F1736" s="1">
        <v>46063</v>
      </c>
      <c r="G1736">
        <v>2</v>
      </c>
      <c r="I1736" t="s">
        <v>16353</v>
      </c>
      <c r="J1736">
        <v>50057042</v>
      </c>
      <c r="K1736" t="s">
        <v>6518</v>
      </c>
      <c r="L1736" t="s">
        <v>43</v>
      </c>
      <c r="M1736">
        <v>2</v>
      </c>
      <c r="N1736" t="s">
        <v>43</v>
      </c>
      <c r="P1736" s="1"/>
      <c r="R1736" s="317"/>
      <c r="V1736" s="317"/>
    </row>
    <row r="1737" spans="1:22">
      <c r="A1737">
        <v>1736</v>
      </c>
      <c r="B1737" t="s">
        <v>16180</v>
      </c>
      <c r="C1737" t="s">
        <v>16181</v>
      </c>
      <c r="D1737" t="s">
        <v>93</v>
      </c>
      <c r="E1737" t="s">
        <v>6259</v>
      </c>
      <c r="F1737" s="1">
        <v>46063</v>
      </c>
      <c r="G1737">
        <v>2</v>
      </c>
      <c r="I1737" t="s">
        <v>16353</v>
      </c>
      <c r="J1737">
        <v>50057044</v>
      </c>
      <c r="K1737" t="s">
        <v>267</v>
      </c>
      <c r="L1737" t="s">
        <v>43</v>
      </c>
      <c r="M1737">
        <v>2</v>
      </c>
      <c r="N1737" t="s">
        <v>43</v>
      </c>
      <c r="P1737" s="1"/>
      <c r="R1737" s="317"/>
      <c r="V1737" s="317"/>
    </row>
    <row r="1738" spans="1:22">
      <c r="A1738">
        <v>1737</v>
      </c>
      <c r="B1738" t="s">
        <v>10150</v>
      </c>
      <c r="C1738" t="s">
        <v>16182</v>
      </c>
      <c r="D1738" t="s">
        <v>93</v>
      </c>
      <c r="E1738" t="s">
        <v>7698</v>
      </c>
      <c r="F1738" s="1"/>
      <c r="G1738" t="s">
        <v>43</v>
      </c>
      <c r="I1738" t="s">
        <v>43</v>
      </c>
      <c r="L1738" t="s">
        <v>43</v>
      </c>
      <c r="M1738" t="s">
        <v>43</v>
      </c>
      <c r="N1738" t="s">
        <v>43</v>
      </c>
      <c r="P1738" s="1"/>
      <c r="R1738" s="317"/>
      <c r="V1738" s="317"/>
    </row>
    <row r="1739" spans="1:22">
      <c r="A1739">
        <v>1738</v>
      </c>
      <c r="B1739" t="s">
        <v>16183</v>
      </c>
      <c r="C1739" t="s">
        <v>16184</v>
      </c>
      <c r="D1739" t="s">
        <v>93</v>
      </c>
      <c r="E1739" t="s">
        <v>7769</v>
      </c>
      <c r="F1739" s="1"/>
      <c r="G1739" t="s">
        <v>43</v>
      </c>
      <c r="I1739" t="s">
        <v>43</v>
      </c>
      <c r="L1739" t="s">
        <v>43</v>
      </c>
      <c r="M1739" t="s">
        <v>43</v>
      </c>
      <c r="N1739" t="s">
        <v>43</v>
      </c>
      <c r="P1739" s="1"/>
      <c r="R1739" s="317"/>
      <c r="V1739" s="317"/>
    </row>
    <row r="1740" spans="1:22">
      <c r="A1740">
        <v>1739</v>
      </c>
      <c r="B1740" t="s">
        <v>16185</v>
      </c>
      <c r="C1740" t="s">
        <v>16186</v>
      </c>
      <c r="D1740" t="s">
        <v>93</v>
      </c>
      <c r="E1740" t="s">
        <v>7769</v>
      </c>
      <c r="F1740" s="1"/>
      <c r="G1740" t="s">
        <v>43</v>
      </c>
      <c r="I1740" t="s">
        <v>43</v>
      </c>
      <c r="L1740" t="s">
        <v>43</v>
      </c>
      <c r="M1740" t="s">
        <v>43</v>
      </c>
      <c r="N1740" t="s">
        <v>43</v>
      </c>
      <c r="P1740" s="1"/>
      <c r="R1740" s="317"/>
      <c r="V1740" s="317"/>
    </row>
    <row r="1741" spans="1:22">
      <c r="A1741">
        <v>1740</v>
      </c>
      <c r="B1741" t="s">
        <v>16187</v>
      </c>
      <c r="C1741" t="s">
        <v>16188</v>
      </c>
      <c r="D1741" t="s">
        <v>93</v>
      </c>
      <c r="E1741" t="s">
        <v>7883</v>
      </c>
      <c r="F1741" s="1"/>
      <c r="G1741" t="s">
        <v>43</v>
      </c>
      <c r="I1741" t="s">
        <v>43</v>
      </c>
      <c r="L1741" t="s">
        <v>43</v>
      </c>
      <c r="M1741" t="s">
        <v>43</v>
      </c>
      <c r="N1741" t="s">
        <v>43</v>
      </c>
      <c r="P1741" s="1"/>
      <c r="R1741" s="317"/>
      <c r="V1741" s="317"/>
    </row>
    <row r="1742" spans="1:22">
      <c r="A1742">
        <v>1741</v>
      </c>
      <c r="B1742" t="s">
        <v>16189</v>
      </c>
      <c r="C1742" t="s">
        <v>16190</v>
      </c>
      <c r="D1742" t="s">
        <v>6574</v>
      </c>
      <c r="E1742" t="s">
        <v>9303</v>
      </c>
      <c r="F1742" s="1">
        <v>46066</v>
      </c>
      <c r="G1742">
        <v>2</v>
      </c>
      <c r="I1742" t="s">
        <v>16353</v>
      </c>
      <c r="J1742">
        <v>50057235</v>
      </c>
      <c r="L1742" t="s">
        <v>43</v>
      </c>
      <c r="M1742" t="s">
        <v>43</v>
      </c>
      <c r="N1742" t="s">
        <v>43</v>
      </c>
      <c r="P1742" s="1"/>
      <c r="R1742" s="317"/>
      <c r="V1742" s="317"/>
    </row>
    <row r="1743" spans="1:22">
      <c r="A1743">
        <v>1742</v>
      </c>
      <c r="B1743" t="s">
        <v>16191</v>
      </c>
      <c r="C1743" t="s">
        <v>16192</v>
      </c>
      <c r="D1743" t="s">
        <v>6574</v>
      </c>
      <c r="E1743" t="s">
        <v>9303</v>
      </c>
      <c r="F1743" s="1">
        <v>46066</v>
      </c>
      <c r="G1743">
        <v>2</v>
      </c>
      <c r="I1743" t="s">
        <v>16353</v>
      </c>
      <c r="J1743">
        <v>50057242</v>
      </c>
      <c r="L1743" t="s">
        <v>43</v>
      </c>
      <c r="M1743" t="s">
        <v>43</v>
      </c>
      <c r="N1743" t="s">
        <v>43</v>
      </c>
      <c r="P1743" s="1"/>
      <c r="R1743" s="317"/>
      <c r="V1743" s="317"/>
    </row>
    <row r="1744" spans="1:22">
      <c r="A1744">
        <v>1743</v>
      </c>
      <c r="B1744" t="s">
        <v>16193</v>
      </c>
      <c r="C1744" t="s">
        <v>16194</v>
      </c>
      <c r="D1744" t="s">
        <v>6574</v>
      </c>
      <c r="E1744" t="s">
        <v>9355</v>
      </c>
      <c r="F1744" s="1"/>
      <c r="G1744" t="s">
        <v>43</v>
      </c>
      <c r="I1744" t="s">
        <v>43</v>
      </c>
      <c r="L1744" t="s">
        <v>43</v>
      </c>
      <c r="M1744" t="s">
        <v>43</v>
      </c>
      <c r="N1744" t="s">
        <v>43</v>
      </c>
      <c r="P1744" s="1"/>
      <c r="R1744" s="317"/>
      <c r="V1744" s="317"/>
    </row>
    <row r="1745" spans="1:22">
      <c r="A1745">
        <v>1744</v>
      </c>
      <c r="B1745" t="s">
        <v>10158</v>
      </c>
      <c r="C1745" t="s">
        <v>10159</v>
      </c>
      <c r="D1745" t="s">
        <v>6574</v>
      </c>
      <c r="E1745" t="s">
        <v>7834</v>
      </c>
      <c r="F1745" s="1"/>
      <c r="G1745" t="s">
        <v>43</v>
      </c>
      <c r="I1745" t="s">
        <v>43</v>
      </c>
      <c r="L1745" t="s">
        <v>43</v>
      </c>
      <c r="M1745" t="s">
        <v>43</v>
      </c>
      <c r="N1745" t="s">
        <v>43</v>
      </c>
      <c r="P1745" s="1"/>
      <c r="R1745" s="317"/>
      <c r="V1745" s="317"/>
    </row>
    <row r="1746" spans="1:22">
      <c r="A1746">
        <v>1745</v>
      </c>
      <c r="B1746" t="s">
        <v>16195</v>
      </c>
      <c r="C1746" t="s">
        <v>16196</v>
      </c>
      <c r="D1746" t="s">
        <v>93</v>
      </c>
      <c r="E1746" t="s">
        <v>7883</v>
      </c>
      <c r="F1746" s="1"/>
      <c r="G1746" t="s">
        <v>43</v>
      </c>
      <c r="I1746" t="s">
        <v>43</v>
      </c>
      <c r="L1746" t="s">
        <v>43</v>
      </c>
      <c r="M1746" t="s">
        <v>43</v>
      </c>
      <c r="N1746" t="s">
        <v>43</v>
      </c>
      <c r="P1746" s="1"/>
      <c r="R1746" s="317"/>
      <c r="V1746" s="317"/>
    </row>
    <row r="1747" spans="1:22">
      <c r="A1747">
        <v>1746</v>
      </c>
      <c r="B1747" t="s">
        <v>16197</v>
      </c>
      <c r="C1747" t="s">
        <v>16198</v>
      </c>
      <c r="D1747" t="s">
        <v>93</v>
      </c>
      <c r="E1747" t="s">
        <v>9328</v>
      </c>
      <c r="F1747" s="1"/>
      <c r="G1747" t="s">
        <v>43</v>
      </c>
      <c r="I1747" t="s">
        <v>43</v>
      </c>
      <c r="L1747" t="s">
        <v>43</v>
      </c>
      <c r="M1747" t="s">
        <v>43</v>
      </c>
      <c r="N1747" t="s">
        <v>43</v>
      </c>
      <c r="P1747" s="1"/>
      <c r="R1747" s="317"/>
      <c r="V1747" s="317"/>
    </row>
    <row r="1748" spans="1:22">
      <c r="A1748">
        <v>1747</v>
      </c>
      <c r="B1748" t="s">
        <v>16199</v>
      </c>
      <c r="C1748" t="s">
        <v>16200</v>
      </c>
      <c r="D1748" t="s">
        <v>93</v>
      </c>
      <c r="E1748" t="s">
        <v>9732</v>
      </c>
      <c r="F1748" s="1"/>
      <c r="G1748" t="s">
        <v>43</v>
      </c>
      <c r="I1748" t="s">
        <v>43</v>
      </c>
      <c r="L1748" t="s">
        <v>43</v>
      </c>
      <c r="M1748" t="s">
        <v>43</v>
      </c>
      <c r="N1748" t="s">
        <v>43</v>
      </c>
      <c r="P1748" s="1"/>
      <c r="R1748" s="317"/>
      <c r="V1748" s="317"/>
    </row>
    <row r="1749" spans="1:22">
      <c r="A1749">
        <v>1748</v>
      </c>
      <c r="B1749" t="s">
        <v>16201</v>
      </c>
      <c r="C1749" t="s">
        <v>16202</v>
      </c>
      <c r="D1749" t="s">
        <v>93</v>
      </c>
      <c r="E1749" t="s">
        <v>7698</v>
      </c>
      <c r="F1749" s="1"/>
      <c r="G1749" t="s">
        <v>43</v>
      </c>
      <c r="I1749" t="s">
        <v>43</v>
      </c>
      <c r="L1749" t="s">
        <v>43</v>
      </c>
      <c r="M1749" t="s">
        <v>43</v>
      </c>
      <c r="N1749" t="s">
        <v>43</v>
      </c>
      <c r="P1749" s="1"/>
      <c r="R1749" s="317"/>
      <c r="V1749" s="317"/>
    </row>
    <row r="1750" spans="1:22">
      <c r="A1750">
        <v>1749</v>
      </c>
      <c r="B1750" t="s">
        <v>16203</v>
      </c>
      <c r="C1750" t="s">
        <v>16204</v>
      </c>
      <c r="D1750" t="s">
        <v>93</v>
      </c>
      <c r="E1750" t="s">
        <v>15390</v>
      </c>
      <c r="F1750" s="1"/>
      <c r="G1750" t="s">
        <v>43</v>
      </c>
      <c r="I1750" t="s">
        <v>43</v>
      </c>
      <c r="L1750" t="s">
        <v>43</v>
      </c>
      <c r="M1750" t="s">
        <v>43</v>
      </c>
      <c r="N1750" t="s">
        <v>43</v>
      </c>
      <c r="P1750" s="1"/>
      <c r="R1750" s="317"/>
      <c r="V1750" s="317"/>
    </row>
    <row r="1751" spans="1:22">
      <c r="A1751">
        <v>1750</v>
      </c>
      <c r="B1751" t="s">
        <v>16205</v>
      </c>
      <c r="C1751" t="s">
        <v>16206</v>
      </c>
      <c r="D1751" t="s">
        <v>93</v>
      </c>
      <c r="E1751" t="s">
        <v>7769</v>
      </c>
      <c r="F1751" s="1"/>
      <c r="G1751" t="s">
        <v>43</v>
      </c>
      <c r="I1751" t="s">
        <v>43</v>
      </c>
      <c r="L1751" t="s">
        <v>43</v>
      </c>
      <c r="M1751" t="s">
        <v>43</v>
      </c>
      <c r="N1751" t="s">
        <v>43</v>
      </c>
      <c r="P1751" s="1"/>
      <c r="R1751" s="317"/>
      <c r="V1751" s="317"/>
    </row>
    <row r="1752" spans="1:22">
      <c r="A1752">
        <v>1751</v>
      </c>
      <c r="B1752" t="s">
        <v>16207</v>
      </c>
      <c r="C1752" t="s">
        <v>16208</v>
      </c>
      <c r="D1752" t="s">
        <v>93</v>
      </c>
      <c r="E1752" t="s">
        <v>9681</v>
      </c>
      <c r="F1752" s="1"/>
      <c r="G1752" t="s">
        <v>43</v>
      </c>
      <c r="I1752" t="s">
        <v>43</v>
      </c>
      <c r="L1752" t="s">
        <v>43</v>
      </c>
      <c r="M1752" t="s">
        <v>43</v>
      </c>
      <c r="N1752" t="s">
        <v>43</v>
      </c>
      <c r="P1752" s="1"/>
      <c r="R1752" s="317"/>
      <c r="V1752" s="317"/>
    </row>
    <row r="1753" spans="1:22">
      <c r="A1753">
        <v>1752</v>
      </c>
      <c r="B1753" t="s">
        <v>16209</v>
      </c>
      <c r="C1753" t="s">
        <v>16210</v>
      </c>
      <c r="D1753" t="s">
        <v>93</v>
      </c>
      <c r="E1753" t="s">
        <v>9446</v>
      </c>
      <c r="F1753" s="1"/>
      <c r="G1753" t="s">
        <v>43</v>
      </c>
      <c r="I1753" t="s">
        <v>43</v>
      </c>
      <c r="L1753" t="s">
        <v>43</v>
      </c>
      <c r="M1753" t="s">
        <v>43</v>
      </c>
      <c r="N1753" t="s">
        <v>43</v>
      </c>
      <c r="P1753" s="1"/>
      <c r="R1753" s="317"/>
      <c r="V1753" s="317"/>
    </row>
    <row r="1754" spans="1:22">
      <c r="A1754">
        <v>1753</v>
      </c>
      <c r="B1754" t="s">
        <v>16211</v>
      </c>
      <c r="C1754" t="s">
        <v>16212</v>
      </c>
      <c r="D1754" t="s">
        <v>93</v>
      </c>
      <c r="E1754" t="s">
        <v>7721</v>
      </c>
      <c r="F1754" s="1">
        <v>46069</v>
      </c>
      <c r="G1754">
        <v>2</v>
      </c>
      <c r="I1754" t="s">
        <v>16353</v>
      </c>
      <c r="J1754">
        <v>50057518</v>
      </c>
      <c r="K1754" t="s">
        <v>6518</v>
      </c>
      <c r="L1754" t="s">
        <v>43</v>
      </c>
      <c r="M1754">
        <v>2</v>
      </c>
      <c r="N1754" t="s">
        <v>43</v>
      </c>
      <c r="P1754" s="1"/>
      <c r="R1754" s="317"/>
      <c r="V1754" s="317"/>
    </row>
    <row r="1755" spans="1:22">
      <c r="A1755">
        <v>1754</v>
      </c>
      <c r="B1755" t="s">
        <v>8332</v>
      </c>
      <c r="C1755" t="s">
        <v>8333</v>
      </c>
      <c r="D1755" t="s">
        <v>93</v>
      </c>
      <c r="E1755" t="s">
        <v>93</v>
      </c>
      <c r="F1755" s="1">
        <v>46069</v>
      </c>
      <c r="G1755">
        <v>2</v>
      </c>
      <c r="I1755" t="s">
        <v>16353</v>
      </c>
      <c r="J1755">
        <v>50057521</v>
      </c>
      <c r="K1755" t="s">
        <v>6518</v>
      </c>
      <c r="L1755" t="s">
        <v>43</v>
      </c>
      <c r="M1755">
        <v>2</v>
      </c>
      <c r="N1755" t="s">
        <v>43</v>
      </c>
      <c r="P1755" s="1"/>
      <c r="R1755" s="317"/>
      <c r="V1755" s="317"/>
    </row>
    <row r="1756" spans="1:22">
      <c r="A1756">
        <v>1755</v>
      </c>
      <c r="B1756" t="s">
        <v>16213</v>
      </c>
      <c r="C1756" t="s">
        <v>16214</v>
      </c>
      <c r="D1756" t="s">
        <v>93</v>
      </c>
      <c r="E1756" t="s">
        <v>7883</v>
      </c>
      <c r="F1756" s="1">
        <v>46069</v>
      </c>
      <c r="G1756">
        <v>2</v>
      </c>
      <c r="I1756" t="s">
        <v>16353</v>
      </c>
      <c r="J1756">
        <v>50057522</v>
      </c>
      <c r="K1756" t="s">
        <v>267</v>
      </c>
      <c r="L1756" t="s">
        <v>43</v>
      </c>
      <c r="M1756">
        <v>2</v>
      </c>
      <c r="N1756" t="s">
        <v>43</v>
      </c>
      <c r="P1756" s="1"/>
      <c r="R1756" s="317"/>
      <c r="V1756" s="317"/>
    </row>
    <row r="1757" spans="1:22">
      <c r="A1757">
        <v>1756</v>
      </c>
      <c r="B1757" t="s">
        <v>16215</v>
      </c>
      <c r="C1757" t="s">
        <v>16216</v>
      </c>
      <c r="D1757" t="s">
        <v>93</v>
      </c>
      <c r="E1757" t="s">
        <v>7698</v>
      </c>
      <c r="F1757" s="1">
        <v>46069</v>
      </c>
      <c r="G1757">
        <v>2</v>
      </c>
      <c r="I1757" t="s">
        <v>16353</v>
      </c>
      <c r="J1757">
        <v>50057523</v>
      </c>
      <c r="K1757" t="s">
        <v>267</v>
      </c>
      <c r="L1757" t="s">
        <v>43</v>
      </c>
      <c r="M1757">
        <v>2</v>
      </c>
      <c r="N1757" t="s">
        <v>43</v>
      </c>
      <c r="P1757" s="1"/>
      <c r="R1757" s="317"/>
      <c r="V1757" s="317"/>
    </row>
    <row r="1758" spans="1:22">
      <c r="A1758">
        <v>1757</v>
      </c>
      <c r="B1758" t="s">
        <v>16217</v>
      </c>
      <c r="C1758" t="s">
        <v>16218</v>
      </c>
      <c r="D1758" t="s">
        <v>93</v>
      </c>
      <c r="E1758" t="s">
        <v>7721</v>
      </c>
      <c r="F1758" s="1">
        <v>46069</v>
      </c>
      <c r="G1758">
        <v>2</v>
      </c>
      <c r="I1758" t="s">
        <v>16353</v>
      </c>
      <c r="J1758">
        <v>50057524</v>
      </c>
      <c r="K1758" t="s">
        <v>6518</v>
      </c>
      <c r="L1758" t="s">
        <v>43</v>
      </c>
      <c r="M1758">
        <v>2</v>
      </c>
      <c r="N1758" t="s">
        <v>43</v>
      </c>
      <c r="P1758" s="1"/>
      <c r="R1758" s="317"/>
      <c r="V1758" s="317"/>
    </row>
    <row r="1759" spans="1:22">
      <c r="A1759">
        <v>1758</v>
      </c>
      <c r="B1759" t="s">
        <v>16219</v>
      </c>
      <c r="C1759" t="s">
        <v>16220</v>
      </c>
      <c r="D1759" t="s">
        <v>93</v>
      </c>
      <c r="E1759" t="s">
        <v>7721</v>
      </c>
      <c r="F1759" s="1">
        <v>46069</v>
      </c>
      <c r="G1759">
        <v>2</v>
      </c>
      <c r="I1759" t="s">
        <v>16353</v>
      </c>
      <c r="J1759">
        <v>50057527</v>
      </c>
      <c r="K1759" t="s">
        <v>267</v>
      </c>
      <c r="L1759" t="s">
        <v>43</v>
      </c>
      <c r="M1759">
        <v>2</v>
      </c>
      <c r="N1759" t="s">
        <v>43</v>
      </c>
      <c r="P1759" s="1"/>
      <c r="R1759" s="317"/>
      <c r="V1759" s="317"/>
    </row>
    <row r="1760" spans="1:22">
      <c r="A1760">
        <v>1759</v>
      </c>
      <c r="B1760" t="s">
        <v>16221</v>
      </c>
      <c r="C1760" t="s">
        <v>16222</v>
      </c>
      <c r="D1760" t="s">
        <v>93</v>
      </c>
      <c r="E1760" t="s">
        <v>7800</v>
      </c>
      <c r="F1760" s="1">
        <v>46069</v>
      </c>
      <c r="G1760">
        <v>2</v>
      </c>
      <c r="I1760" t="s">
        <v>16353</v>
      </c>
      <c r="J1760">
        <v>50057528</v>
      </c>
      <c r="K1760" t="s">
        <v>267</v>
      </c>
      <c r="L1760" t="s">
        <v>43</v>
      </c>
      <c r="M1760">
        <v>2</v>
      </c>
      <c r="N1760" t="s">
        <v>43</v>
      </c>
      <c r="P1760" s="1"/>
      <c r="R1760" s="317"/>
      <c r="V1760" s="317"/>
    </row>
    <row r="1761" spans="1:22">
      <c r="A1761">
        <v>1760</v>
      </c>
      <c r="B1761" t="s">
        <v>16223</v>
      </c>
      <c r="C1761" t="s">
        <v>16224</v>
      </c>
      <c r="D1761" t="s">
        <v>93</v>
      </c>
      <c r="E1761" t="s">
        <v>93</v>
      </c>
      <c r="F1761" s="1">
        <v>46069</v>
      </c>
      <c r="G1761">
        <v>2</v>
      </c>
      <c r="I1761" t="s">
        <v>16353</v>
      </c>
      <c r="J1761">
        <v>50057532</v>
      </c>
      <c r="K1761" t="s">
        <v>6518</v>
      </c>
      <c r="L1761" t="s">
        <v>43</v>
      </c>
      <c r="M1761">
        <v>2</v>
      </c>
      <c r="N1761" t="s">
        <v>43</v>
      </c>
      <c r="P1761" s="1"/>
      <c r="R1761" s="317"/>
      <c r="V1761" s="317"/>
    </row>
    <row r="1762" spans="1:22">
      <c r="A1762">
        <v>1761</v>
      </c>
      <c r="B1762" t="s">
        <v>16225</v>
      </c>
      <c r="C1762" t="s">
        <v>16196</v>
      </c>
      <c r="D1762" t="s">
        <v>93</v>
      </c>
      <c r="E1762" t="s">
        <v>7883</v>
      </c>
      <c r="F1762" s="1">
        <v>46069</v>
      </c>
      <c r="G1762">
        <v>2</v>
      </c>
      <c r="I1762" t="s">
        <v>16353</v>
      </c>
      <c r="J1762">
        <v>50057536</v>
      </c>
      <c r="K1762" t="s">
        <v>267</v>
      </c>
      <c r="L1762" t="s">
        <v>43</v>
      </c>
      <c r="M1762">
        <v>2</v>
      </c>
      <c r="N1762" t="s">
        <v>43</v>
      </c>
      <c r="P1762" s="1"/>
      <c r="R1762" s="317"/>
      <c r="V1762" s="317"/>
    </row>
    <row r="1763" spans="1:22">
      <c r="A1763">
        <v>1762</v>
      </c>
      <c r="B1763" t="s">
        <v>16226</v>
      </c>
      <c r="C1763" t="s">
        <v>16227</v>
      </c>
      <c r="D1763" t="s">
        <v>93</v>
      </c>
      <c r="E1763" t="s">
        <v>6259</v>
      </c>
      <c r="F1763" s="1"/>
      <c r="G1763" t="s">
        <v>43</v>
      </c>
      <c r="I1763" t="s">
        <v>43</v>
      </c>
      <c r="L1763" t="s">
        <v>43</v>
      </c>
      <c r="M1763" t="s">
        <v>43</v>
      </c>
      <c r="N1763" t="s">
        <v>43</v>
      </c>
      <c r="P1763" s="1"/>
      <c r="R1763" s="317"/>
      <c r="V1763" s="317"/>
    </row>
    <row r="1764" spans="1:22">
      <c r="A1764">
        <v>1763</v>
      </c>
      <c r="B1764" t="s">
        <v>9706</v>
      </c>
      <c r="C1764" t="s">
        <v>15703</v>
      </c>
      <c r="D1764" t="s">
        <v>93</v>
      </c>
      <c r="E1764" t="s">
        <v>7698</v>
      </c>
      <c r="F1764" s="1"/>
      <c r="G1764" t="s">
        <v>43</v>
      </c>
      <c r="I1764" t="s">
        <v>43</v>
      </c>
      <c r="L1764" t="s">
        <v>43</v>
      </c>
      <c r="M1764" t="s">
        <v>43</v>
      </c>
      <c r="N1764" t="s">
        <v>43</v>
      </c>
      <c r="P1764" s="1"/>
      <c r="R1764" s="317"/>
      <c r="V1764" s="317"/>
    </row>
    <row r="1765" spans="1:22">
      <c r="A1765">
        <v>1764</v>
      </c>
      <c r="B1765" t="s">
        <v>16228</v>
      </c>
      <c r="C1765" t="s">
        <v>16229</v>
      </c>
      <c r="D1765" t="s">
        <v>93</v>
      </c>
      <c r="E1765" t="s">
        <v>7690</v>
      </c>
      <c r="F1765" s="1"/>
      <c r="G1765" t="s">
        <v>43</v>
      </c>
      <c r="I1765" t="s">
        <v>43</v>
      </c>
      <c r="L1765" t="s">
        <v>43</v>
      </c>
      <c r="M1765" t="s">
        <v>43</v>
      </c>
      <c r="N1765" t="s">
        <v>43</v>
      </c>
      <c r="P1765" s="1"/>
      <c r="R1765" s="317"/>
      <c r="V1765" s="317"/>
    </row>
    <row r="1766" spans="1:22">
      <c r="A1766">
        <v>1765</v>
      </c>
      <c r="B1766" t="s">
        <v>16230</v>
      </c>
      <c r="C1766" t="s">
        <v>16231</v>
      </c>
      <c r="D1766" t="s">
        <v>93</v>
      </c>
      <c r="E1766" t="s">
        <v>9483</v>
      </c>
      <c r="F1766" s="1"/>
      <c r="G1766" t="s">
        <v>43</v>
      </c>
      <c r="I1766" t="s">
        <v>43</v>
      </c>
      <c r="L1766" t="s">
        <v>43</v>
      </c>
      <c r="M1766" t="s">
        <v>43</v>
      </c>
      <c r="N1766" t="s">
        <v>43</v>
      </c>
      <c r="P1766" s="1"/>
      <c r="R1766" s="317"/>
      <c r="V1766" s="317"/>
    </row>
    <row r="1767" spans="1:22">
      <c r="A1767">
        <v>1766</v>
      </c>
      <c r="B1767" t="s">
        <v>16232</v>
      </c>
      <c r="C1767" t="s">
        <v>16233</v>
      </c>
      <c r="D1767" t="s">
        <v>6574</v>
      </c>
      <c r="E1767" t="s">
        <v>9303</v>
      </c>
      <c r="F1767" s="1"/>
      <c r="G1767" t="s">
        <v>43</v>
      </c>
      <c r="I1767" t="s">
        <v>43</v>
      </c>
      <c r="L1767" t="s">
        <v>43</v>
      </c>
      <c r="M1767" t="s">
        <v>43</v>
      </c>
      <c r="N1767" t="s">
        <v>43</v>
      </c>
      <c r="P1767" s="1"/>
      <c r="R1767" s="317"/>
      <c r="V1767" s="317"/>
    </row>
    <row r="1768" spans="1:22">
      <c r="A1768">
        <v>1767</v>
      </c>
      <c r="B1768" t="s">
        <v>16234</v>
      </c>
      <c r="C1768" t="s">
        <v>16235</v>
      </c>
      <c r="D1768" t="s">
        <v>6574</v>
      </c>
      <c r="E1768" t="s">
        <v>9232</v>
      </c>
      <c r="F1768" s="1"/>
      <c r="G1768" t="s">
        <v>43</v>
      </c>
      <c r="I1768" t="s">
        <v>43</v>
      </c>
      <c r="L1768" t="s">
        <v>43</v>
      </c>
      <c r="M1768" t="s">
        <v>43</v>
      </c>
      <c r="N1768" t="s">
        <v>43</v>
      </c>
      <c r="P1768" s="1"/>
      <c r="R1768" s="317"/>
      <c r="V1768" s="317"/>
    </row>
    <row r="1769" spans="1:22">
      <c r="A1769">
        <v>1768</v>
      </c>
      <c r="B1769" t="s">
        <v>16236</v>
      </c>
      <c r="C1769" t="s">
        <v>16237</v>
      </c>
      <c r="D1769" t="s">
        <v>6574</v>
      </c>
      <c r="E1769" t="s">
        <v>9232</v>
      </c>
      <c r="F1769" s="1"/>
      <c r="G1769" t="s">
        <v>43</v>
      </c>
      <c r="I1769" t="s">
        <v>43</v>
      </c>
      <c r="L1769" t="s">
        <v>43</v>
      </c>
      <c r="M1769" t="s">
        <v>43</v>
      </c>
      <c r="N1769" t="s">
        <v>43</v>
      </c>
      <c r="P1769" s="1"/>
      <c r="R1769" s="317"/>
      <c r="V1769" s="317"/>
    </row>
    <row r="1770" spans="1:22">
      <c r="A1770">
        <v>1769</v>
      </c>
      <c r="B1770" t="s">
        <v>16238</v>
      </c>
      <c r="C1770" t="s">
        <v>16239</v>
      </c>
      <c r="D1770" t="s">
        <v>6574</v>
      </c>
      <c r="E1770" t="s">
        <v>9232</v>
      </c>
      <c r="F1770" s="1"/>
      <c r="G1770" t="s">
        <v>43</v>
      </c>
      <c r="I1770" t="s">
        <v>43</v>
      </c>
      <c r="L1770" t="s">
        <v>43</v>
      </c>
      <c r="M1770" t="s">
        <v>43</v>
      </c>
      <c r="N1770" t="s">
        <v>43</v>
      </c>
      <c r="P1770" s="1"/>
      <c r="R1770" s="317"/>
      <c r="V1770" s="317"/>
    </row>
    <row r="1771" spans="1:22">
      <c r="A1771">
        <v>1770</v>
      </c>
      <c r="B1771" t="s">
        <v>16240</v>
      </c>
      <c r="C1771" t="s">
        <v>16241</v>
      </c>
      <c r="D1771" t="s">
        <v>6574</v>
      </c>
      <c r="E1771" t="s">
        <v>9232</v>
      </c>
      <c r="F1771" s="1"/>
      <c r="G1771" t="s">
        <v>43</v>
      </c>
      <c r="I1771" t="s">
        <v>43</v>
      </c>
      <c r="L1771" t="s">
        <v>43</v>
      </c>
      <c r="M1771" t="s">
        <v>43</v>
      </c>
      <c r="N1771" t="s">
        <v>43</v>
      </c>
      <c r="P1771" s="1"/>
      <c r="R1771" s="317"/>
      <c r="V1771" s="317"/>
    </row>
    <row r="1772" spans="1:22">
      <c r="A1772">
        <v>1771</v>
      </c>
      <c r="B1772" t="s">
        <v>16242</v>
      </c>
      <c r="C1772" t="s">
        <v>15717</v>
      </c>
      <c r="D1772" t="s">
        <v>6574</v>
      </c>
      <c r="E1772" t="s">
        <v>9355</v>
      </c>
      <c r="F1772" s="1"/>
      <c r="G1772" t="s">
        <v>43</v>
      </c>
      <c r="I1772" t="s">
        <v>43</v>
      </c>
      <c r="L1772" t="s">
        <v>43</v>
      </c>
      <c r="M1772" t="s">
        <v>43</v>
      </c>
      <c r="N1772" t="s">
        <v>43</v>
      </c>
      <c r="P1772" s="1"/>
      <c r="R1772" s="317"/>
      <c r="V1772" s="317"/>
    </row>
    <row r="1773" spans="1:22">
      <c r="A1773">
        <v>1772</v>
      </c>
      <c r="B1773" t="s">
        <v>16243</v>
      </c>
      <c r="C1773" t="s">
        <v>16244</v>
      </c>
      <c r="D1773" t="s">
        <v>6574</v>
      </c>
      <c r="E1773" t="s">
        <v>9355</v>
      </c>
      <c r="F1773" s="1"/>
      <c r="G1773" t="s">
        <v>43</v>
      </c>
      <c r="I1773" t="s">
        <v>43</v>
      </c>
      <c r="L1773" t="s">
        <v>43</v>
      </c>
      <c r="M1773" t="s">
        <v>43</v>
      </c>
      <c r="N1773" t="s">
        <v>43</v>
      </c>
      <c r="P1773" s="1"/>
      <c r="R1773" s="317"/>
      <c r="V1773" s="317"/>
    </row>
    <row r="1774" spans="1:22">
      <c r="A1774">
        <v>1773</v>
      </c>
      <c r="B1774" t="s">
        <v>16245</v>
      </c>
      <c r="C1774" t="s">
        <v>8137</v>
      </c>
      <c r="D1774" t="s">
        <v>6574</v>
      </c>
      <c r="E1774" t="s">
        <v>7834</v>
      </c>
      <c r="F1774" s="1"/>
      <c r="G1774" t="s">
        <v>43</v>
      </c>
      <c r="I1774" t="s">
        <v>43</v>
      </c>
      <c r="L1774" t="s">
        <v>43</v>
      </c>
      <c r="M1774" t="s">
        <v>43</v>
      </c>
      <c r="N1774" t="s">
        <v>43</v>
      </c>
      <c r="P1774" s="1"/>
      <c r="R1774" s="317"/>
      <c r="V1774" s="317"/>
    </row>
    <row r="1775" spans="1:22">
      <c r="A1775">
        <v>1774</v>
      </c>
      <c r="B1775" t="s">
        <v>16246</v>
      </c>
      <c r="C1775" t="s">
        <v>16247</v>
      </c>
      <c r="D1775" t="s">
        <v>6574</v>
      </c>
      <c r="E1775" t="s">
        <v>9303</v>
      </c>
      <c r="F1775" s="1">
        <v>46072</v>
      </c>
      <c r="G1775">
        <v>2</v>
      </c>
      <c r="I1775" t="s">
        <v>16353</v>
      </c>
      <c r="J1775">
        <v>50057929</v>
      </c>
      <c r="L1775" t="s">
        <v>43</v>
      </c>
      <c r="M1775" t="s">
        <v>43</v>
      </c>
      <c r="N1775" t="s">
        <v>43</v>
      </c>
      <c r="P1775" s="1"/>
      <c r="R1775" s="317"/>
      <c r="V1775" s="317"/>
    </row>
    <row r="1776" spans="1:22">
      <c r="A1776">
        <v>1775</v>
      </c>
      <c r="B1776" t="s">
        <v>16248</v>
      </c>
      <c r="C1776" t="s">
        <v>16249</v>
      </c>
      <c r="D1776" t="s">
        <v>6574</v>
      </c>
      <c r="E1776" t="s">
        <v>9303</v>
      </c>
      <c r="F1776" s="1">
        <v>46072</v>
      </c>
      <c r="G1776">
        <v>2</v>
      </c>
      <c r="I1776" t="s">
        <v>16353</v>
      </c>
      <c r="J1776">
        <v>50057932</v>
      </c>
      <c r="L1776" t="s">
        <v>43</v>
      </c>
      <c r="M1776" t="s">
        <v>43</v>
      </c>
      <c r="N1776" t="s">
        <v>43</v>
      </c>
      <c r="P1776" s="1"/>
      <c r="R1776" s="317"/>
      <c r="V1776" s="317"/>
    </row>
    <row r="1777" spans="1:22">
      <c r="A1777">
        <v>1776</v>
      </c>
      <c r="B1777" t="s">
        <v>16250</v>
      </c>
      <c r="C1777" t="s">
        <v>16251</v>
      </c>
      <c r="D1777" t="s">
        <v>6574</v>
      </c>
      <c r="E1777" t="s">
        <v>9232</v>
      </c>
      <c r="F1777" s="1"/>
      <c r="G1777" t="s">
        <v>43</v>
      </c>
      <c r="I1777" t="s">
        <v>43</v>
      </c>
      <c r="L1777" t="s">
        <v>43</v>
      </c>
      <c r="M1777" t="s">
        <v>43</v>
      </c>
      <c r="N1777" t="s">
        <v>43</v>
      </c>
      <c r="P1777" s="1"/>
      <c r="R1777" s="317"/>
      <c r="V1777" s="317"/>
    </row>
    <row r="1778" spans="1:22">
      <c r="A1778">
        <v>1777</v>
      </c>
      <c r="B1778" t="s">
        <v>16252</v>
      </c>
      <c r="C1778" t="s">
        <v>16253</v>
      </c>
      <c r="D1778" t="s">
        <v>93</v>
      </c>
      <c r="E1778" t="s">
        <v>7690</v>
      </c>
      <c r="F1778" s="1"/>
      <c r="G1778" t="s">
        <v>43</v>
      </c>
      <c r="I1778" t="s">
        <v>43</v>
      </c>
      <c r="L1778" t="s">
        <v>43</v>
      </c>
      <c r="M1778" t="s">
        <v>43</v>
      </c>
      <c r="N1778" t="s">
        <v>43</v>
      </c>
      <c r="P1778" s="1"/>
      <c r="R1778" s="317"/>
      <c r="V1778" s="317"/>
    </row>
    <row r="1779" spans="1:22">
      <c r="A1779">
        <v>1778</v>
      </c>
      <c r="B1779" t="s">
        <v>16254</v>
      </c>
      <c r="C1779" t="s">
        <v>16255</v>
      </c>
      <c r="D1779" t="s">
        <v>93</v>
      </c>
      <c r="E1779" t="s">
        <v>6259</v>
      </c>
      <c r="F1779" s="1"/>
      <c r="G1779" t="s">
        <v>43</v>
      </c>
      <c r="I1779" t="s">
        <v>43</v>
      </c>
      <c r="L1779" t="s">
        <v>43</v>
      </c>
      <c r="M1779" t="s">
        <v>43</v>
      </c>
      <c r="N1779" t="s">
        <v>43</v>
      </c>
      <c r="P1779" s="1"/>
      <c r="R1779" s="317"/>
      <c r="V1779" s="317"/>
    </row>
    <row r="1780" spans="1:22">
      <c r="A1780">
        <v>1779</v>
      </c>
      <c r="B1780" t="s">
        <v>16256</v>
      </c>
      <c r="C1780" t="s">
        <v>16257</v>
      </c>
      <c r="D1780" t="s">
        <v>93</v>
      </c>
      <c r="E1780" t="s">
        <v>15939</v>
      </c>
      <c r="F1780" s="1"/>
      <c r="G1780" t="s">
        <v>43</v>
      </c>
      <c r="I1780" t="s">
        <v>43</v>
      </c>
      <c r="L1780" t="s">
        <v>43</v>
      </c>
      <c r="M1780" t="s">
        <v>43</v>
      </c>
      <c r="N1780" t="s">
        <v>43</v>
      </c>
      <c r="P1780" s="1"/>
      <c r="R1780" s="317"/>
      <c r="V1780" s="317"/>
    </row>
    <row r="1781" spans="1:22">
      <c r="A1781">
        <v>1780</v>
      </c>
      <c r="B1781" t="s">
        <v>16258</v>
      </c>
      <c r="C1781" t="s">
        <v>16259</v>
      </c>
      <c r="D1781" t="s">
        <v>93</v>
      </c>
      <c r="E1781" t="s">
        <v>7769</v>
      </c>
      <c r="F1781" s="1"/>
      <c r="G1781" t="s">
        <v>43</v>
      </c>
      <c r="I1781" t="s">
        <v>43</v>
      </c>
      <c r="L1781" t="s">
        <v>43</v>
      </c>
      <c r="M1781" t="s">
        <v>43</v>
      </c>
      <c r="N1781" t="s">
        <v>43</v>
      </c>
      <c r="P1781" s="1"/>
      <c r="R1781" s="317"/>
      <c r="V1781" s="317"/>
    </row>
    <row r="1782" spans="1:22">
      <c r="A1782">
        <v>1781</v>
      </c>
      <c r="B1782" t="s">
        <v>16260</v>
      </c>
      <c r="C1782" t="s">
        <v>16261</v>
      </c>
      <c r="D1782" t="s">
        <v>6574</v>
      </c>
      <c r="E1782" t="s">
        <v>9303</v>
      </c>
      <c r="F1782" s="1"/>
      <c r="G1782" t="s">
        <v>43</v>
      </c>
      <c r="I1782" t="s">
        <v>43</v>
      </c>
      <c r="L1782" t="s">
        <v>43</v>
      </c>
      <c r="M1782" t="s">
        <v>43</v>
      </c>
      <c r="N1782" t="s">
        <v>43</v>
      </c>
      <c r="P1782" s="1"/>
      <c r="R1782" s="317"/>
      <c r="V1782" s="317"/>
    </row>
    <row r="1783" spans="1:22">
      <c r="A1783">
        <v>1782</v>
      </c>
      <c r="B1783" t="s">
        <v>16262</v>
      </c>
      <c r="C1783" t="s">
        <v>16263</v>
      </c>
      <c r="D1783" t="s">
        <v>6574</v>
      </c>
      <c r="E1783" t="s">
        <v>7834</v>
      </c>
      <c r="F1783" s="1"/>
      <c r="G1783" t="s">
        <v>43</v>
      </c>
      <c r="I1783" t="s">
        <v>43</v>
      </c>
      <c r="L1783" t="s">
        <v>43</v>
      </c>
      <c r="M1783" t="s">
        <v>43</v>
      </c>
      <c r="N1783" t="s">
        <v>43</v>
      </c>
      <c r="P1783" s="1"/>
      <c r="R1783" s="317"/>
      <c r="V1783" s="317"/>
    </row>
    <row r="1784" spans="1:22">
      <c r="A1784">
        <v>1783</v>
      </c>
      <c r="B1784" t="s">
        <v>10160</v>
      </c>
      <c r="C1784" t="s">
        <v>10161</v>
      </c>
      <c r="D1784" t="s">
        <v>6574</v>
      </c>
      <c r="E1784" t="s">
        <v>9303</v>
      </c>
      <c r="F1784" s="1"/>
      <c r="G1784" t="s">
        <v>43</v>
      </c>
      <c r="I1784" t="s">
        <v>43</v>
      </c>
      <c r="L1784" t="s">
        <v>43</v>
      </c>
      <c r="M1784" t="s">
        <v>43</v>
      </c>
      <c r="N1784" t="s">
        <v>43</v>
      </c>
      <c r="P1784" s="1"/>
      <c r="R1784" s="317"/>
      <c r="V1784" s="317"/>
    </row>
    <row r="1785" spans="1:22">
      <c r="A1785">
        <v>1784</v>
      </c>
      <c r="B1785" t="s">
        <v>16264</v>
      </c>
      <c r="C1785" t="s">
        <v>16265</v>
      </c>
      <c r="D1785" t="s">
        <v>6574</v>
      </c>
      <c r="E1785" t="s">
        <v>9232</v>
      </c>
      <c r="F1785" s="1"/>
      <c r="G1785" t="s">
        <v>43</v>
      </c>
      <c r="I1785" t="s">
        <v>43</v>
      </c>
      <c r="L1785" t="s">
        <v>43</v>
      </c>
      <c r="M1785" t="s">
        <v>43</v>
      </c>
      <c r="N1785" t="s">
        <v>43</v>
      </c>
      <c r="P1785" s="1"/>
      <c r="R1785" s="317"/>
      <c r="V1785" s="317"/>
    </row>
    <row r="1786" spans="1:22">
      <c r="A1786">
        <v>1785</v>
      </c>
      <c r="B1786" t="s">
        <v>16266</v>
      </c>
      <c r="C1786" t="s">
        <v>16267</v>
      </c>
      <c r="D1786" t="s">
        <v>6574</v>
      </c>
      <c r="E1786" t="s">
        <v>9232</v>
      </c>
      <c r="F1786" s="1"/>
      <c r="G1786" t="s">
        <v>43</v>
      </c>
      <c r="I1786" t="s">
        <v>43</v>
      </c>
      <c r="L1786" t="s">
        <v>43</v>
      </c>
      <c r="M1786" t="s">
        <v>43</v>
      </c>
      <c r="N1786" t="s">
        <v>43</v>
      </c>
      <c r="P1786" s="1"/>
      <c r="R1786" s="317"/>
      <c r="V1786" s="317"/>
    </row>
    <row r="1787" spans="1:22">
      <c r="A1787">
        <v>1786</v>
      </c>
      <c r="B1787" t="s">
        <v>16268</v>
      </c>
      <c r="C1787" t="s">
        <v>16269</v>
      </c>
      <c r="D1787" t="s">
        <v>93</v>
      </c>
      <c r="E1787" t="s">
        <v>9296</v>
      </c>
      <c r="F1787" s="1"/>
      <c r="G1787" t="s">
        <v>43</v>
      </c>
      <c r="I1787" t="s">
        <v>43</v>
      </c>
      <c r="L1787" t="s">
        <v>43</v>
      </c>
      <c r="M1787" t="s">
        <v>43</v>
      </c>
      <c r="N1787" t="s">
        <v>43</v>
      </c>
      <c r="P1787" s="1"/>
      <c r="R1787" s="317"/>
      <c r="V1787" s="317"/>
    </row>
    <row r="1788" spans="1:22">
      <c r="A1788">
        <v>1787</v>
      </c>
      <c r="B1788" t="s">
        <v>16270</v>
      </c>
      <c r="C1788" t="s">
        <v>16271</v>
      </c>
      <c r="D1788" t="s">
        <v>93</v>
      </c>
      <c r="E1788" t="s">
        <v>9732</v>
      </c>
      <c r="F1788" s="1"/>
      <c r="G1788" t="s">
        <v>43</v>
      </c>
      <c r="I1788" t="s">
        <v>43</v>
      </c>
      <c r="L1788" t="s">
        <v>43</v>
      </c>
      <c r="M1788" t="s">
        <v>43</v>
      </c>
      <c r="N1788" t="s">
        <v>43</v>
      </c>
      <c r="P1788" s="1"/>
      <c r="R1788" s="317"/>
      <c r="V1788" s="317"/>
    </row>
    <row r="1789" spans="1:22">
      <c r="A1789">
        <v>1788</v>
      </c>
      <c r="B1789" t="s">
        <v>16272</v>
      </c>
      <c r="C1789" t="s">
        <v>16273</v>
      </c>
      <c r="D1789" t="s">
        <v>93</v>
      </c>
      <c r="E1789" t="s">
        <v>7698</v>
      </c>
      <c r="F1789" s="1"/>
      <c r="G1789" t="s">
        <v>43</v>
      </c>
      <c r="I1789" t="s">
        <v>43</v>
      </c>
      <c r="L1789" t="s">
        <v>43</v>
      </c>
      <c r="M1789" t="s">
        <v>43</v>
      </c>
      <c r="N1789" t="s">
        <v>43</v>
      </c>
      <c r="P1789" s="1"/>
      <c r="R1789" s="317"/>
      <c r="V1789" s="317"/>
    </row>
    <row r="1790" spans="1:22">
      <c r="A1790">
        <v>1789</v>
      </c>
      <c r="B1790" t="s">
        <v>16274</v>
      </c>
      <c r="C1790" t="s">
        <v>16275</v>
      </c>
      <c r="D1790" t="s">
        <v>93</v>
      </c>
      <c r="E1790" t="s">
        <v>6259</v>
      </c>
      <c r="F1790" s="1"/>
      <c r="G1790" t="s">
        <v>43</v>
      </c>
      <c r="I1790" t="s">
        <v>43</v>
      </c>
      <c r="L1790" t="s">
        <v>43</v>
      </c>
      <c r="M1790" t="s">
        <v>43</v>
      </c>
      <c r="N1790" t="s">
        <v>43</v>
      </c>
      <c r="P1790" s="1"/>
      <c r="R1790" s="317"/>
      <c r="V1790" s="317"/>
    </row>
    <row r="1791" spans="1:22">
      <c r="A1791">
        <v>1790</v>
      </c>
      <c r="B1791" t="s">
        <v>16276</v>
      </c>
      <c r="C1791" t="s">
        <v>16277</v>
      </c>
      <c r="D1791" t="s">
        <v>93</v>
      </c>
      <c r="E1791" t="s">
        <v>6259</v>
      </c>
      <c r="F1791" s="1"/>
      <c r="G1791" t="s">
        <v>43</v>
      </c>
      <c r="I1791" t="s">
        <v>43</v>
      </c>
      <c r="L1791" t="s">
        <v>43</v>
      </c>
      <c r="M1791" t="s">
        <v>43</v>
      </c>
      <c r="N1791" t="s">
        <v>43</v>
      </c>
      <c r="P1791" s="1"/>
      <c r="R1791" s="317"/>
      <c r="V1791" s="317"/>
    </row>
    <row r="1792" spans="1:22">
      <c r="A1792">
        <v>1791</v>
      </c>
      <c r="B1792" t="s">
        <v>16278</v>
      </c>
      <c r="C1792" t="s">
        <v>7972</v>
      </c>
      <c r="D1792" t="s">
        <v>93</v>
      </c>
      <c r="E1792" t="s">
        <v>7769</v>
      </c>
      <c r="F1792" s="1"/>
      <c r="G1792" t="s">
        <v>43</v>
      </c>
      <c r="I1792" t="s">
        <v>43</v>
      </c>
      <c r="L1792" t="s">
        <v>43</v>
      </c>
      <c r="M1792" t="s">
        <v>43</v>
      </c>
      <c r="N1792" t="s">
        <v>43</v>
      </c>
      <c r="P1792" s="1"/>
      <c r="R1792" s="317"/>
      <c r="V1792" s="317"/>
    </row>
    <row r="1793" spans="1:22">
      <c r="A1793">
        <v>1792</v>
      </c>
      <c r="B1793" t="s">
        <v>16279</v>
      </c>
      <c r="C1793" t="s">
        <v>16280</v>
      </c>
      <c r="D1793" t="s">
        <v>93</v>
      </c>
      <c r="E1793" t="s">
        <v>7769</v>
      </c>
      <c r="F1793" s="1"/>
      <c r="G1793" t="s">
        <v>43</v>
      </c>
      <c r="I1793" t="s">
        <v>43</v>
      </c>
      <c r="L1793" t="s">
        <v>43</v>
      </c>
      <c r="M1793" t="s">
        <v>43</v>
      </c>
      <c r="N1793" t="s">
        <v>43</v>
      </c>
      <c r="P1793" s="1"/>
      <c r="R1793" s="317"/>
      <c r="V1793" s="317"/>
    </row>
    <row r="1794" spans="1:22">
      <c r="A1794">
        <v>1793</v>
      </c>
      <c r="B1794" t="s">
        <v>16281</v>
      </c>
      <c r="C1794" t="s">
        <v>16282</v>
      </c>
      <c r="D1794" t="s">
        <v>93</v>
      </c>
      <c r="E1794" t="s">
        <v>9732</v>
      </c>
      <c r="F1794" s="1"/>
      <c r="G1794" t="s">
        <v>43</v>
      </c>
      <c r="I1794" t="s">
        <v>43</v>
      </c>
      <c r="L1794" t="s">
        <v>43</v>
      </c>
      <c r="M1794" t="s">
        <v>43</v>
      </c>
      <c r="N1794" t="s">
        <v>43</v>
      </c>
      <c r="P1794" s="1"/>
      <c r="R1794" s="317"/>
      <c r="V1794" s="317"/>
    </row>
    <row r="1795" spans="1:22">
      <c r="A1795">
        <v>1794</v>
      </c>
      <c r="B1795" t="s">
        <v>16283</v>
      </c>
      <c r="C1795" t="s">
        <v>16284</v>
      </c>
      <c r="D1795" t="s">
        <v>93</v>
      </c>
      <c r="E1795" t="s">
        <v>9446</v>
      </c>
      <c r="F1795" s="1"/>
      <c r="G1795" t="s">
        <v>43</v>
      </c>
      <c r="I1795" t="s">
        <v>43</v>
      </c>
      <c r="L1795" t="s">
        <v>43</v>
      </c>
      <c r="M1795" t="s">
        <v>43</v>
      </c>
      <c r="N1795" t="s">
        <v>43</v>
      </c>
      <c r="P1795" s="1"/>
      <c r="R1795" s="317"/>
      <c r="V1795" s="317"/>
    </row>
    <row r="1796" spans="1:22">
      <c r="A1796">
        <v>1795</v>
      </c>
      <c r="B1796" t="s">
        <v>16285</v>
      </c>
      <c r="C1796" t="s">
        <v>16286</v>
      </c>
      <c r="D1796" t="s">
        <v>93</v>
      </c>
      <c r="E1796" t="s">
        <v>16287</v>
      </c>
      <c r="F1796" s="1"/>
      <c r="G1796" t="s">
        <v>43</v>
      </c>
      <c r="I1796" t="s">
        <v>43</v>
      </c>
      <c r="L1796" t="s">
        <v>43</v>
      </c>
      <c r="M1796" t="s">
        <v>43</v>
      </c>
      <c r="N1796" t="s">
        <v>43</v>
      </c>
      <c r="P1796" s="1"/>
      <c r="R1796" s="317"/>
      <c r="V1796" s="317"/>
    </row>
    <row r="1797" spans="1:22">
      <c r="A1797">
        <v>1796</v>
      </c>
      <c r="B1797" t="s">
        <v>16288</v>
      </c>
      <c r="C1797" t="s">
        <v>16289</v>
      </c>
      <c r="D1797" t="s">
        <v>93</v>
      </c>
      <c r="E1797" t="s">
        <v>7704</v>
      </c>
      <c r="F1797" s="1"/>
      <c r="G1797" t="s">
        <v>43</v>
      </c>
      <c r="I1797" t="s">
        <v>43</v>
      </c>
      <c r="L1797" t="s">
        <v>43</v>
      </c>
      <c r="M1797" t="s">
        <v>43</v>
      </c>
      <c r="N1797" t="s">
        <v>43</v>
      </c>
      <c r="P1797" s="1"/>
      <c r="R1797" s="317"/>
      <c r="V1797" s="317"/>
    </row>
    <row r="1798" spans="1:22">
      <c r="A1798">
        <v>1797</v>
      </c>
      <c r="B1798" t="s">
        <v>8735</v>
      </c>
      <c r="C1798" t="s">
        <v>8736</v>
      </c>
      <c r="D1798" t="s">
        <v>93</v>
      </c>
      <c r="E1798" t="s">
        <v>7721</v>
      </c>
      <c r="F1798" s="1"/>
      <c r="G1798" t="s">
        <v>43</v>
      </c>
      <c r="I1798" t="s">
        <v>43</v>
      </c>
      <c r="L1798" t="s">
        <v>43</v>
      </c>
      <c r="M1798" t="s">
        <v>43</v>
      </c>
      <c r="N1798" t="s">
        <v>43</v>
      </c>
      <c r="P1798" s="1"/>
      <c r="R1798" s="317"/>
      <c r="V1798" s="317"/>
    </row>
    <row r="1799" spans="1:22">
      <c r="A1799">
        <v>1798</v>
      </c>
      <c r="B1799" t="s">
        <v>16290</v>
      </c>
      <c r="C1799" t="s">
        <v>16291</v>
      </c>
      <c r="D1799" t="s">
        <v>93</v>
      </c>
      <c r="E1799" t="s">
        <v>7668</v>
      </c>
      <c r="F1799" s="1"/>
      <c r="G1799" t="s">
        <v>43</v>
      </c>
      <c r="I1799" t="s">
        <v>43</v>
      </c>
      <c r="L1799" t="s">
        <v>43</v>
      </c>
      <c r="M1799" t="s">
        <v>43</v>
      </c>
      <c r="N1799" t="s">
        <v>43</v>
      </c>
      <c r="P1799" s="1"/>
      <c r="R1799" s="317"/>
      <c r="V1799" s="317"/>
    </row>
    <row r="1800" spans="1:22">
      <c r="A1800">
        <v>1799</v>
      </c>
      <c r="B1800" t="s">
        <v>16292</v>
      </c>
      <c r="C1800" t="s">
        <v>16293</v>
      </c>
      <c r="D1800" t="s">
        <v>93</v>
      </c>
      <c r="E1800" t="s">
        <v>7668</v>
      </c>
      <c r="F1800" s="1"/>
      <c r="G1800" t="s">
        <v>43</v>
      </c>
      <c r="I1800" t="s">
        <v>43</v>
      </c>
      <c r="L1800" t="s">
        <v>43</v>
      </c>
      <c r="M1800" t="s">
        <v>43</v>
      </c>
      <c r="N1800" t="s">
        <v>43</v>
      </c>
      <c r="P1800" s="1"/>
      <c r="R1800" s="317"/>
      <c r="V1800" s="317"/>
    </row>
    <row r="1801" spans="1:22">
      <c r="A1801">
        <v>1800</v>
      </c>
      <c r="B1801" t="s">
        <v>16294</v>
      </c>
      <c r="C1801" t="s">
        <v>16295</v>
      </c>
      <c r="D1801" t="s">
        <v>6574</v>
      </c>
      <c r="E1801" t="s">
        <v>9303</v>
      </c>
      <c r="F1801" s="1">
        <v>46079</v>
      </c>
      <c r="G1801">
        <v>2</v>
      </c>
      <c r="I1801" t="s">
        <v>16353</v>
      </c>
      <c r="J1801">
        <v>50058529</v>
      </c>
      <c r="L1801" t="s">
        <v>43</v>
      </c>
      <c r="M1801" t="s">
        <v>43</v>
      </c>
      <c r="N1801" t="s">
        <v>43</v>
      </c>
      <c r="P1801" s="1"/>
      <c r="R1801" s="317"/>
      <c r="V1801" s="317"/>
    </row>
    <row r="1802" spans="1:22">
      <c r="A1802">
        <v>1801</v>
      </c>
      <c r="B1802" t="s">
        <v>16296</v>
      </c>
      <c r="C1802" t="s">
        <v>16297</v>
      </c>
      <c r="D1802" t="s">
        <v>6574</v>
      </c>
      <c r="E1802" t="s">
        <v>9303</v>
      </c>
      <c r="F1802" s="1">
        <v>46079</v>
      </c>
      <c r="G1802">
        <v>2</v>
      </c>
      <c r="I1802" t="s">
        <v>16353</v>
      </c>
      <c r="J1802">
        <v>50058553</v>
      </c>
      <c r="L1802" t="s">
        <v>43</v>
      </c>
      <c r="M1802" t="s">
        <v>43</v>
      </c>
      <c r="N1802" t="s">
        <v>43</v>
      </c>
      <c r="P1802" s="1"/>
      <c r="R1802" s="317"/>
      <c r="V1802" s="317"/>
    </row>
    <row r="1803" spans="1:22">
      <c r="A1803">
        <v>1802</v>
      </c>
      <c r="B1803" t="s">
        <v>16298</v>
      </c>
      <c r="C1803" t="s">
        <v>16299</v>
      </c>
      <c r="D1803" t="s">
        <v>6574</v>
      </c>
      <c r="E1803" t="s">
        <v>7834</v>
      </c>
      <c r="F1803" s="1"/>
      <c r="G1803" t="s">
        <v>43</v>
      </c>
      <c r="I1803" t="s">
        <v>43</v>
      </c>
      <c r="L1803" t="s">
        <v>43</v>
      </c>
      <c r="M1803" t="s">
        <v>43</v>
      </c>
      <c r="N1803" t="s">
        <v>43</v>
      </c>
      <c r="P1803" s="1"/>
      <c r="R1803" s="317"/>
      <c r="V1803" s="317"/>
    </row>
    <row r="1804" spans="1:22">
      <c r="A1804">
        <v>1803</v>
      </c>
      <c r="B1804" t="s">
        <v>16300</v>
      </c>
      <c r="C1804" t="s">
        <v>16301</v>
      </c>
      <c r="D1804" t="s">
        <v>6574</v>
      </c>
      <c r="E1804" t="s">
        <v>9303</v>
      </c>
      <c r="F1804" s="1"/>
      <c r="G1804" t="s">
        <v>43</v>
      </c>
      <c r="I1804" t="s">
        <v>43</v>
      </c>
      <c r="L1804" t="s">
        <v>43</v>
      </c>
      <c r="M1804" t="s">
        <v>43</v>
      </c>
      <c r="N1804" t="s">
        <v>43</v>
      </c>
      <c r="P1804" s="1"/>
      <c r="R1804" s="317"/>
      <c r="V1804" s="317"/>
    </row>
    <row r="1805" spans="1:22">
      <c r="A1805">
        <v>1804</v>
      </c>
      <c r="B1805" t="s">
        <v>16302</v>
      </c>
      <c r="C1805" t="s">
        <v>16303</v>
      </c>
      <c r="D1805" t="s">
        <v>6574</v>
      </c>
      <c r="E1805" t="s">
        <v>9232</v>
      </c>
      <c r="F1805" s="1"/>
      <c r="G1805" t="s">
        <v>43</v>
      </c>
      <c r="I1805" t="s">
        <v>43</v>
      </c>
      <c r="L1805" t="s">
        <v>43</v>
      </c>
      <c r="M1805" t="s">
        <v>43</v>
      </c>
      <c r="N1805" t="s">
        <v>43</v>
      </c>
      <c r="P1805" s="1"/>
      <c r="R1805" s="317"/>
      <c r="V1805" s="317"/>
    </row>
    <row r="1806" spans="1:22">
      <c r="A1806">
        <v>1805</v>
      </c>
      <c r="B1806" t="s">
        <v>16304</v>
      </c>
      <c r="C1806" t="s">
        <v>16305</v>
      </c>
      <c r="D1806" t="s">
        <v>6574</v>
      </c>
      <c r="E1806" t="s">
        <v>9232</v>
      </c>
      <c r="F1806" s="1"/>
      <c r="G1806" t="s">
        <v>43</v>
      </c>
      <c r="I1806" t="s">
        <v>43</v>
      </c>
      <c r="L1806" t="s">
        <v>43</v>
      </c>
      <c r="M1806" t="s">
        <v>43</v>
      </c>
      <c r="N1806" t="s">
        <v>43</v>
      </c>
      <c r="P1806" s="1"/>
      <c r="R1806" s="317"/>
      <c r="V1806" s="317"/>
    </row>
    <row r="1807" spans="1:22">
      <c r="A1807">
        <v>1806</v>
      </c>
      <c r="B1807" t="s">
        <v>16306</v>
      </c>
      <c r="C1807" t="s">
        <v>16307</v>
      </c>
      <c r="D1807" t="s">
        <v>6574</v>
      </c>
      <c r="E1807" t="s">
        <v>9303</v>
      </c>
      <c r="F1807" s="1">
        <v>46083</v>
      </c>
      <c r="G1807">
        <v>3</v>
      </c>
      <c r="I1807" t="s">
        <v>16353</v>
      </c>
      <c r="J1807">
        <v>50058863</v>
      </c>
      <c r="L1807" t="s">
        <v>43</v>
      </c>
      <c r="M1807" t="s">
        <v>43</v>
      </c>
      <c r="N1807" t="s">
        <v>43</v>
      </c>
      <c r="P1807" s="1"/>
      <c r="R1807" s="317"/>
      <c r="V1807" s="317"/>
    </row>
    <row r="1808" spans="1:22">
      <c r="A1808">
        <v>1807</v>
      </c>
      <c r="B1808" t="s">
        <v>16308</v>
      </c>
      <c r="C1808" t="s">
        <v>16309</v>
      </c>
      <c r="D1808" t="s">
        <v>6574</v>
      </c>
      <c r="E1808" t="s">
        <v>9355</v>
      </c>
      <c r="F1808" s="1"/>
      <c r="G1808" t="s">
        <v>43</v>
      </c>
      <c r="I1808" t="s">
        <v>43</v>
      </c>
      <c r="L1808" t="s">
        <v>43</v>
      </c>
      <c r="M1808" t="s">
        <v>43</v>
      </c>
      <c r="N1808" t="s">
        <v>43</v>
      </c>
      <c r="P1808" s="1"/>
      <c r="R1808" s="317"/>
      <c r="V1808" s="317"/>
    </row>
    <row r="1809" spans="1:22">
      <c r="A1809">
        <v>1808</v>
      </c>
      <c r="B1809" t="s">
        <v>16310</v>
      </c>
      <c r="C1809" t="s">
        <v>16311</v>
      </c>
      <c r="D1809" t="s">
        <v>6574</v>
      </c>
      <c r="E1809" t="s">
        <v>9355</v>
      </c>
      <c r="F1809" s="1"/>
      <c r="G1809" t="s">
        <v>43</v>
      </c>
      <c r="I1809" t="s">
        <v>43</v>
      </c>
      <c r="L1809" t="s">
        <v>43</v>
      </c>
      <c r="M1809" t="s">
        <v>43</v>
      </c>
      <c r="N1809" t="s">
        <v>43</v>
      </c>
      <c r="P1809" s="1"/>
      <c r="R1809" s="317"/>
      <c r="V1809" s="317"/>
    </row>
    <row r="1810" spans="1:22">
      <c r="A1810">
        <v>1809</v>
      </c>
      <c r="B1810" t="s">
        <v>16312</v>
      </c>
      <c r="C1810" t="s">
        <v>16313</v>
      </c>
      <c r="D1810" t="s">
        <v>93</v>
      </c>
      <c r="E1810" t="s">
        <v>15390</v>
      </c>
      <c r="F1810" s="1"/>
      <c r="G1810" t="s">
        <v>43</v>
      </c>
      <c r="I1810" t="s">
        <v>43</v>
      </c>
      <c r="L1810" t="s">
        <v>43</v>
      </c>
      <c r="M1810" t="s">
        <v>43</v>
      </c>
      <c r="N1810" t="s">
        <v>43</v>
      </c>
      <c r="P1810" s="1"/>
      <c r="R1810" s="317"/>
      <c r="V1810" s="317"/>
    </row>
    <row r="1811" spans="1:22">
      <c r="A1811">
        <v>1810</v>
      </c>
      <c r="B1811" t="s">
        <v>16314</v>
      </c>
      <c r="C1811" t="s">
        <v>16315</v>
      </c>
      <c r="D1811" t="s">
        <v>93</v>
      </c>
      <c r="E1811" t="s">
        <v>7769</v>
      </c>
      <c r="F1811" s="1"/>
      <c r="G1811" t="s">
        <v>43</v>
      </c>
      <c r="I1811" t="s">
        <v>43</v>
      </c>
      <c r="L1811" t="s">
        <v>43</v>
      </c>
      <c r="M1811" t="s">
        <v>43</v>
      </c>
      <c r="N1811" t="s">
        <v>43</v>
      </c>
      <c r="P1811" s="1"/>
      <c r="R1811" s="317"/>
      <c r="V1811" s="317"/>
    </row>
    <row r="1812" spans="1:22">
      <c r="A1812">
        <v>1811</v>
      </c>
      <c r="B1812" t="s">
        <v>16316</v>
      </c>
      <c r="C1812" t="s">
        <v>16317</v>
      </c>
      <c r="D1812" t="s">
        <v>93</v>
      </c>
      <c r="E1812" t="s">
        <v>7668</v>
      </c>
      <c r="F1812" s="1"/>
      <c r="G1812" t="s">
        <v>43</v>
      </c>
      <c r="I1812" t="s">
        <v>43</v>
      </c>
      <c r="L1812" t="s">
        <v>43</v>
      </c>
      <c r="M1812" t="s">
        <v>43</v>
      </c>
      <c r="N1812" t="s">
        <v>43</v>
      </c>
      <c r="P1812" s="1"/>
      <c r="R1812" s="317"/>
      <c r="V1812" s="317"/>
    </row>
    <row r="1813" spans="1:22">
      <c r="A1813">
        <v>1812</v>
      </c>
      <c r="B1813" t="s">
        <v>16318</v>
      </c>
      <c r="C1813" t="s">
        <v>9567</v>
      </c>
      <c r="D1813" t="s">
        <v>93</v>
      </c>
      <c r="E1813" t="s">
        <v>7883</v>
      </c>
      <c r="F1813" s="1"/>
      <c r="G1813" t="s">
        <v>43</v>
      </c>
      <c r="I1813" t="s">
        <v>43</v>
      </c>
      <c r="L1813" t="s">
        <v>43</v>
      </c>
      <c r="M1813" t="s">
        <v>43</v>
      </c>
      <c r="N1813" t="s">
        <v>43</v>
      </c>
      <c r="P1813" s="1"/>
      <c r="R1813" s="317"/>
      <c r="V1813" s="317"/>
    </row>
    <row r="1814" spans="1:22">
      <c r="A1814">
        <v>1813</v>
      </c>
      <c r="B1814" t="s">
        <v>16319</v>
      </c>
      <c r="C1814" t="s">
        <v>16320</v>
      </c>
      <c r="D1814" t="s">
        <v>93</v>
      </c>
      <c r="E1814" t="s">
        <v>7704</v>
      </c>
      <c r="F1814" s="1"/>
      <c r="G1814" t="s">
        <v>43</v>
      </c>
      <c r="I1814" t="s">
        <v>43</v>
      </c>
      <c r="L1814" t="s">
        <v>43</v>
      </c>
      <c r="M1814" t="s">
        <v>43</v>
      </c>
      <c r="N1814" t="s">
        <v>43</v>
      </c>
      <c r="P1814" s="1"/>
      <c r="R1814" s="317"/>
      <c r="V1814" s="317"/>
    </row>
    <row r="1815" spans="1:22">
      <c r="A1815">
        <v>1814</v>
      </c>
      <c r="B1815" t="s">
        <v>16321</v>
      </c>
      <c r="C1815" t="s">
        <v>14584</v>
      </c>
      <c r="D1815" t="s">
        <v>93</v>
      </c>
      <c r="E1815" t="s">
        <v>7883</v>
      </c>
      <c r="F1815" s="1"/>
      <c r="G1815" t="s">
        <v>43</v>
      </c>
      <c r="I1815" t="s">
        <v>43</v>
      </c>
      <c r="L1815" t="s">
        <v>43</v>
      </c>
      <c r="M1815" t="s">
        <v>43</v>
      </c>
      <c r="N1815" t="s">
        <v>43</v>
      </c>
      <c r="P1815" s="1"/>
      <c r="R1815" s="317"/>
      <c r="V1815" s="317"/>
    </row>
    <row r="1816" spans="1:22">
      <c r="A1816">
        <v>1815</v>
      </c>
      <c r="B1816" t="s">
        <v>16322</v>
      </c>
      <c r="C1816" t="s">
        <v>16323</v>
      </c>
      <c r="D1816" t="s">
        <v>6574</v>
      </c>
      <c r="E1816" t="s">
        <v>9232</v>
      </c>
      <c r="F1816" s="1"/>
      <c r="G1816" t="s">
        <v>43</v>
      </c>
      <c r="I1816" t="s">
        <v>43</v>
      </c>
      <c r="L1816" t="s">
        <v>43</v>
      </c>
      <c r="M1816" t="s">
        <v>43</v>
      </c>
      <c r="N1816" t="s">
        <v>43</v>
      </c>
      <c r="P1816" s="1"/>
      <c r="R1816" s="317"/>
      <c r="V1816" s="317"/>
    </row>
    <row r="1817" spans="1:22">
      <c r="A1817">
        <v>1816</v>
      </c>
      <c r="B1817" t="s">
        <v>16324</v>
      </c>
      <c r="C1817" t="s">
        <v>10137</v>
      </c>
      <c r="D1817" t="s">
        <v>93</v>
      </c>
      <c r="E1817" t="s">
        <v>9446</v>
      </c>
      <c r="F1817" s="1"/>
      <c r="G1817" t="s">
        <v>43</v>
      </c>
      <c r="I1817" t="s">
        <v>43</v>
      </c>
      <c r="L1817" t="s">
        <v>43</v>
      </c>
      <c r="M1817" t="s">
        <v>43</v>
      </c>
      <c r="N1817" t="s">
        <v>43</v>
      </c>
      <c r="P1817" s="1"/>
      <c r="R1817" s="317"/>
      <c r="V1817" s="317"/>
    </row>
    <row r="1818" spans="1:22">
      <c r="A1818">
        <v>1817</v>
      </c>
      <c r="B1818" t="s">
        <v>16325</v>
      </c>
      <c r="C1818" t="s">
        <v>16326</v>
      </c>
      <c r="D1818" t="s">
        <v>93</v>
      </c>
      <c r="E1818" t="s">
        <v>9226</v>
      </c>
      <c r="F1818" s="1"/>
      <c r="G1818" t="s">
        <v>43</v>
      </c>
      <c r="I1818" t="s">
        <v>43</v>
      </c>
      <c r="L1818" t="s">
        <v>43</v>
      </c>
      <c r="M1818" t="s">
        <v>43</v>
      </c>
      <c r="N1818" t="s">
        <v>43</v>
      </c>
      <c r="P1818" s="1"/>
      <c r="R1818" s="317"/>
      <c r="V1818" s="317"/>
    </row>
    <row r="1819" spans="1:22">
      <c r="A1819">
        <v>1818</v>
      </c>
      <c r="B1819" t="s">
        <v>16327</v>
      </c>
      <c r="C1819" t="s">
        <v>16328</v>
      </c>
      <c r="D1819" t="s">
        <v>93</v>
      </c>
      <c r="E1819" t="s">
        <v>7704</v>
      </c>
      <c r="F1819" s="1"/>
      <c r="G1819" t="s">
        <v>43</v>
      </c>
      <c r="I1819" t="s">
        <v>43</v>
      </c>
      <c r="L1819" t="s">
        <v>43</v>
      </c>
      <c r="M1819" t="s">
        <v>43</v>
      </c>
      <c r="N1819" t="s">
        <v>43</v>
      </c>
      <c r="P1819" s="1"/>
      <c r="R1819" s="317"/>
      <c r="V1819" s="317"/>
    </row>
    <row r="1820" spans="1:22">
      <c r="A1820">
        <v>1819</v>
      </c>
      <c r="B1820" t="s">
        <v>16329</v>
      </c>
      <c r="C1820" t="s">
        <v>16330</v>
      </c>
      <c r="D1820" t="s">
        <v>93</v>
      </c>
      <c r="E1820" t="s">
        <v>7704</v>
      </c>
      <c r="F1820" s="1"/>
      <c r="G1820" t="s">
        <v>43</v>
      </c>
      <c r="I1820" t="s">
        <v>43</v>
      </c>
      <c r="L1820" t="s">
        <v>43</v>
      </c>
      <c r="M1820" t="s">
        <v>43</v>
      </c>
      <c r="N1820" t="s">
        <v>43</v>
      </c>
      <c r="P1820" s="1"/>
      <c r="R1820" s="317"/>
      <c r="V1820" s="317"/>
    </row>
    <row r="1821" spans="1:22">
      <c r="A1821">
        <v>1820</v>
      </c>
      <c r="B1821" t="s">
        <v>16331</v>
      </c>
      <c r="C1821" t="s">
        <v>16332</v>
      </c>
      <c r="D1821" t="s">
        <v>93</v>
      </c>
      <c r="E1821" t="s">
        <v>7704</v>
      </c>
      <c r="F1821" s="1"/>
      <c r="G1821" t="s">
        <v>43</v>
      </c>
      <c r="I1821" t="s">
        <v>43</v>
      </c>
      <c r="L1821" t="s">
        <v>43</v>
      </c>
      <c r="M1821" t="s">
        <v>43</v>
      </c>
      <c r="N1821" t="s">
        <v>43</v>
      </c>
      <c r="P1821" s="1"/>
      <c r="R1821" s="317"/>
      <c r="V1821" s="317"/>
    </row>
    <row r="1822" spans="1:22">
      <c r="A1822">
        <v>1821</v>
      </c>
      <c r="B1822" t="s">
        <v>16333</v>
      </c>
      <c r="C1822" t="s">
        <v>16334</v>
      </c>
      <c r="D1822" t="s">
        <v>93</v>
      </c>
      <c r="E1822" t="s">
        <v>7704</v>
      </c>
      <c r="F1822" s="1"/>
      <c r="G1822" t="s">
        <v>43</v>
      </c>
      <c r="I1822" t="s">
        <v>43</v>
      </c>
      <c r="L1822" t="s">
        <v>43</v>
      </c>
      <c r="M1822" t="s">
        <v>43</v>
      </c>
      <c r="N1822" t="s">
        <v>43</v>
      </c>
      <c r="P1822" s="1"/>
      <c r="R1822" s="317"/>
      <c r="V1822" s="317"/>
    </row>
    <row r="1823" spans="1:22">
      <c r="A1823">
        <v>1822</v>
      </c>
      <c r="B1823" t="s">
        <v>16335</v>
      </c>
      <c r="C1823" t="s">
        <v>16336</v>
      </c>
      <c r="D1823" t="s">
        <v>93</v>
      </c>
      <c r="E1823" t="s">
        <v>7704</v>
      </c>
      <c r="F1823" s="1"/>
      <c r="G1823" t="s">
        <v>43</v>
      </c>
      <c r="I1823" t="s">
        <v>43</v>
      </c>
      <c r="L1823" t="s">
        <v>43</v>
      </c>
      <c r="M1823" t="s">
        <v>43</v>
      </c>
      <c r="N1823" t="s">
        <v>43</v>
      </c>
      <c r="P1823" s="1"/>
      <c r="R1823" s="317"/>
      <c r="V1823" s="317"/>
    </row>
    <row r="1824" spans="1:22">
      <c r="A1824">
        <v>1823</v>
      </c>
      <c r="B1824" t="s">
        <v>16824</v>
      </c>
      <c r="C1824" t="s">
        <v>16825</v>
      </c>
      <c r="D1824" t="s">
        <v>93</v>
      </c>
      <c r="E1824" t="s">
        <v>9578</v>
      </c>
      <c r="F1824" s="1"/>
      <c r="G1824" t="s">
        <v>43</v>
      </c>
      <c r="I1824" t="s">
        <v>43</v>
      </c>
      <c r="L1824" t="s">
        <v>43</v>
      </c>
      <c r="M1824" t="s">
        <v>43</v>
      </c>
      <c r="N1824" t="s">
        <v>43</v>
      </c>
      <c r="P1824" s="1"/>
      <c r="R1824" s="317"/>
      <c r="V1824" s="317"/>
    </row>
    <row r="1825" spans="1:22">
      <c r="A1825">
        <v>1824</v>
      </c>
      <c r="B1825" t="s">
        <v>16826</v>
      </c>
      <c r="C1825" t="s">
        <v>16827</v>
      </c>
      <c r="D1825" t="s">
        <v>93</v>
      </c>
      <c r="E1825" t="s">
        <v>9425</v>
      </c>
      <c r="F1825" s="1"/>
      <c r="G1825" t="s">
        <v>43</v>
      </c>
      <c r="I1825" t="s">
        <v>43</v>
      </c>
      <c r="L1825" t="s">
        <v>43</v>
      </c>
      <c r="M1825" t="s">
        <v>43</v>
      </c>
      <c r="N1825" t="s">
        <v>43</v>
      </c>
      <c r="P1825" s="1"/>
      <c r="R1825" s="317"/>
      <c r="V1825" s="317"/>
    </row>
    <row r="1826" spans="1:22">
      <c r="A1826">
        <v>1825</v>
      </c>
      <c r="B1826" t="s">
        <v>16828</v>
      </c>
      <c r="C1826" t="s">
        <v>16829</v>
      </c>
      <c r="D1826" t="s">
        <v>93</v>
      </c>
      <c r="E1826" t="s">
        <v>7862</v>
      </c>
      <c r="F1826" s="1"/>
      <c r="G1826" t="s">
        <v>43</v>
      </c>
      <c r="I1826" t="s">
        <v>43</v>
      </c>
      <c r="L1826" t="s">
        <v>43</v>
      </c>
      <c r="M1826" t="s">
        <v>43</v>
      </c>
      <c r="N1826" t="s">
        <v>43</v>
      </c>
      <c r="P1826" s="1"/>
      <c r="R1826" s="317"/>
      <c r="V1826" s="317"/>
    </row>
    <row r="1827" spans="1:22">
      <c r="A1827">
        <v>1826</v>
      </c>
      <c r="B1827" t="s">
        <v>16830</v>
      </c>
      <c r="C1827" t="s">
        <v>16831</v>
      </c>
      <c r="D1827" t="s">
        <v>93</v>
      </c>
      <c r="E1827" t="s">
        <v>15390</v>
      </c>
      <c r="F1827" s="1"/>
      <c r="G1827" t="s">
        <v>43</v>
      </c>
      <c r="I1827" t="s">
        <v>43</v>
      </c>
      <c r="L1827" t="s">
        <v>43</v>
      </c>
      <c r="M1827" t="s">
        <v>43</v>
      </c>
      <c r="N1827" t="s">
        <v>43</v>
      </c>
      <c r="P1827" s="1"/>
      <c r="R1827" s="317"/>
      <c r="V1827" s="317"/>
    </row>
    <row r="1828" spans="1:22">
      <c r="A1828">
        <v>1827</v>
      </c>
      <c r="D1828" t="s">
        <v>43</v>
      </c>
      <c r="E1828" t="s">
        <v>43</v>
      </c>
      <c r="F1828" s="1"/>
      <c r="G1828" t="s">
        <v>43</v>
      </c>
      <c r="I1828" t="s">
        <v>43</v>
      </c>
      <c r="L1828" t="s">
        <v>43</v>
      </c>
      <c r="M1828" t="s">
        <v>43</v>
      </c>
      <c r="N1828" t="s">
        <v>43</v>
      </c>
      <c r="P1828" s="1"/>
      <c r="R1828" s="317"/>
      <c r="V1828" s="317"/>
    </row>
    <row r="1829" spans="1:22">
      <c r="A1829">
        <v>1828</v>
      </c>
      <c r="D1829" t="s">
        <v>43</v>
      </c>
      <c r="E1829" t="s">
        <v>43</v>
      </c>
      <c r="F1829" s="1"/>
      <c r="G1829" t="s">
        <v>43</v>
      </c>
      <c r="I1829" t="s">
        <v>43</v>
      </c>
      <c r="L1829" t="s">
        <v>43</v>
      </c>
      <c r="M1829" t="s">
        <v>43</v>
      </c>
      <c r="N1829" t="s">
        <v>43</v>
      </c>
      <c r="P1829" s="1"/>
      <c r="R1829" s="317"/>
      <c r="V1829" s="317"/>
    </row>
    <row r="1830" spans="1:22">
      <c r="A1830">
        <v>1829</v>
      </c>
      <c r="D1830" t="s">
        <v>43</v>
      </c>
      <c r="E1830" t="s">
        <v>43</v>
      </c>
      <c r="F1830" s="1"/>
      <c r="G1830" t="s">
        <v>43</v>
      </c>
      <c r="I1830" t="s">
        <v>43</v>
      </c>
      <c r="L1830" t="s">
        <v>43</v>
      </c>
      <c r="M1830" t="s">
        <v>43</v>
      </c>
      <c r="N1830" t="s">
        <v>43</v>
      </c>
      <c r="P1830" s="1"/>
      <c r="R1830" s="317"/>
      <c r="V1830" s="317"/>
    </row>
    <row r="1831" spans="1:22">
      <c r="A1831">
        <v>1830</v>
      </c>
      <c r="D1831" t="s">
        <v>43</v>
      </c>
      <c r="E1831" t="s">
        <v>43</v>
      </c>
      <c r="F1831" s="1"/>
      <c r="G1831" t="s">
        <v>43</v>
      </c>
      <c r="I1831" t="s">
        <v>43</v>
      </c>
      <c r="L1831" t="s">
        <v>43</v>
      </c>
      <c r="M1831" t="s">
        <v>43</v>
      </c>
      <c r="N1831" t="s">
        <v>43</v>
      </c>
      <c r="P1831" s="1"/>
      <c r="R1831" s="317"/>
      <c r="V1831" s="317"/>
    </row>
    <row r="1832" spans="1:22">
      <c r="A1832">
        <v>1831</v>
      </c>
      <c r="D1832" t="s">
        <v>43</v>
      </c>
      <c r="E1832" t="s">
        <v>43</v>
      </c>
      <c r="F1832" s="1"/>
      <c r="G1832" t="s">
        <v>43</v>
      </c>
      <c r="I1832" t="s">
        <v>43</v>
      </c>
      <c r="L1832" t="s">
        <v>43</v>
      </c>
      <c r="M1832" t="s">
        <v>43</v>
      </c>
      <c r="N1832" t="s">
        <v>43</v>
      </c>
      <c r="P1832" s="1"/>
      <c r="R1832" s="317"/>
      <c r="V1832" s="317"/>
    </row>
    <row r="1833" spans="1:22">
      <c r="A1833">
        <v>1832</v>
      </c>
      <c r="D1833" t="s">
        <v>43</v>
      </c>
      <c r="E1833" t="s">
        <v>43</v>
      </c>
      <c r="F1833" s="1"/>
      <c r="G1833" t="s">
        <v>43</v>
      </c>
      <c r="I1833" t="s">
        <v>43</v>
      </c>
      <c r="L1833" t="s">
        <v>43</v>
      </c>
      <c r="M1833" t="s">
        <v>43</v>
      </c>
      <c r="N1833" t="s">
        <v>43</v>
      </c>
      <c r="P1833" s="1"/>
      <c r="R1833" s="317"/>
      <c r="V1833" s="317"/>
    </row>
    <row r="1834" spans="1:22">
      <c r="A1834">
        <v>1833</v>
      </c>
      <c r="D1834" t="s">
        <v>43</v>
      </c>
      <c r="E1834" t="s">
        <v>43</v>
      </c>
      <c r="F1834" s="1"/>
      <c r="G1834" t="s">
        <v>43</v>
      </c>
      <c r="I1834" t="s">
        <v>43</v>
      </c>
      <c r="L1834" t="s">
        <v>43</v>
      </c>
      <c r="M1834" t="s">
        <v>43</v>
      </c>
      <c r="N1834" t="s">
        <v>43</v>
      </c>
      <c r="P1834" s="1"/>
      <c r="R1834" s="317"/>
      <c r="V1834" s="317"/>
    </row>
    <row r="1835" spans="1:22">
      <c r="A1835">
        <v>1834</v>
      </c>
      <c r="D1835" t="s">
        <v>43</v>
      </c>
      <c r="E1835" t="s">
        <v>43</v>
      </c>
      <c r="F1835" s="1"/>
      <c r="G1835" t="s">
        <v>43</v>
      </c>
      <c r="I1835" t="s">
        <v>43</v>
      </c>
      <c r="L1835" t="s">
        <v>43</v>
      </c>
      <c r="M1835" t="s">
        <v>43</v>
      </c>
      <c r="N1835" t="s">
        <v>43</v>
      </c>
      <c r="P1835" s="1"/>
      <c r="R1835" s="317"/>
      <c r="V1835" s="317"/>
    </row>
    <row r="1836" spans="1:22">
      <c r="A1836">
        <v>1835</v>
      </c>
      <c r="D1836" t="s">
        <v>43</v>
      </c>
      <c r="E1836" t="s">
        <v>43</v>
      </c>
      <c r="F1836" s="1"/>
      <c r="G1836" t="s">
        <v>43</v>
      </c>
      <c r="I1836" t="s">
        <v>43</v>
      </c>
      <c r="L1836" t="s">
        <v>43</v>
      </c>
      <c r="M1836" t="s">
        <v>43</v>
      </c>
      <c r="N1836" t="s">
        <v>43</v>
      </c>
      <c r="P1836" s="1"/>
      <c r="R1836" s="317"/>
      <c r="V1836" s="317"/>
    </row>
    <row r="1837" spans="1:22">
      <c r="A1837">
        <v>1836</v>
      </c>
      <c r="D1837" t="s">
        <v>43</v>
      </c>
      <c r="E1837" t="s">
        <v>43</v>
      </c>
      <c r="F1837" s="1"/>
      <c r="G1837" t="s">
        <v>43</v>
      </c>
      <c r="I1837" t="s">
        <v>43</v>
      </c>
      <c r="L1837" t="s">
        <v>43</v>
      </c>
      <c r="M1837" t="s">
        <v>43</v>
      </c>
      <c r="N1837" t="s">
        <v>43</v>
      </c>
      <c r="P1837" s="1"/>
      <c r="R1837" s="317"/>
      <c r="V1837" s="317"/>
    </row>
    <row r="1838" spans="1:22">
      <c r="A1838">
        <v>1837</v>
      </c>
      <c r="D1838" t="s">
        <v>43</v>
      </c>
      <c r="E1838" t="s">
        <v>43</v>
      </c>
      <c r="F1838" s="1"/>
      <c r="G1838" t="s">
        <v>43</v>
      </c>
      <c r="I1838" t="s">
        <v>43</v>
      </c>
      <c r="L1838" t="s">
        <v>43</v>
      </c>
      <c r="M1838" t="s">
        <v>43</v>
      </c>
      <c r="N1838" t="s">
        <v>43</v>
      </c>
      <c r="P1838" s="1"/>
      <c r="R1838" s="317"/>
      <c r="V1838" s="317"/>
    </row>
    <row r="1839" spans="1:22">
      <c r="A1839">
        <v>1838</v>
      </c>
      <c r="D1839" t="s">
        <v>43</v>
      </c>
      <c r="E1839" t="s">
        <v>43</v>
      </c>
      <c r="F1839" s="1"/>
      <c r="G1839" t="s">
        <v>43</v>
      </c>
      <c r="I1839" t="s">
        <v>43</v>
      </c>
      <c r="L1839" t="s">
        <v>43</v>
      </c>
      <c r="M1839" t="s">
        <v>43</v>
      </c>
      <c r="N1839" t="s">
        <v>43</v>
      </c>
      <c r="P1839" s="1"/>
      <c r="R1839" s="317"/>
      <c r="V1839" s="317"/>
    </row>
    <row r="1840" spans="1:22">
      <c r="A1840">
        <v>1839</v>
      </c>
      <c r="D1840" t="s">
        <v>43</v>
      </c>
      <c r="E1840" t="s">
        <v>43</v>
      </c>
      <c r="F1840" s="1"/>
      <c r="G1840" t="s">
        <v>43</v>
      </c>
      <c r="I1840" t="s">
        <v>43</v>
      </c>
      <c r="L1840" t="s">
        <v>43</v>
      </c>
      <c r="M1840" t="s">
        <v>43</v>
      </c>
      <c r="N1840" t="s">
        <v>43</v>
      </c>
      <c r="P1840" s="1"/>
      <c r="R1840" s="317"/>
      <c r="V1840" s="317"/>
    </row>
    <row r="1841" spans="1:22">
      <c r="A1841">
        <v>1840</v>
      </c>
      <c r="D1841" t="s">
        <v>43</v>
      </c>
      <c r="E1841" t="s">
        <v>43</v>
      </c>
      <c r="F1841" s="1"/>
      <c r="G1841" t="s">
        <v>43</v>
      </c>
      <c r="I1841" t="s">
        <v>43</v>
      </c>
      <c r="L1841" t="s">
        <v>43</v>
      </c>
      <c r="M1841" t="s">
        <v>43</v>
      </c>
      <c r="N1841" t="s">
        <v>43</v>
      </c>
      <c r="P1841" s="1"/>
      <c r="R1841" s="317"/>
      <c r="V1841" s="317"/>
    </row>
    <row r="1842" spans="1:22">
      <c r="A1842">
        <v>1841</v>
      </c>
      <c r="D1842" t="s">
        <v>43</v>
      </c>
      <c r="E1842" t="s">
        <v>43</v>
      </c>
      <c r="F1842" s="1"/>
      <c r="G1842" t="s">
        <v>43</v>
      </c>
      <c r="I1842" t="s">
        <v>43</v>
      </c>
      <c r="L1842" t="s">
        <v>43</v>
      </c>
      <c r="M1842" t="s">
        <v>43</v>
      </c>
      <c r="N1842" t="s">
        <v>43</v>
      </c>
      <c r="P1842" s="1"/>
      <c r="R1842" s="317"/>
      <c r="V1842" s="317"/>
    </row>
    <row r="1843" spans="1:22">
      <c r="A1843">
        <v>1842</v>
      </c>
      <c r="D1843" t="s">
        <v>43</v>
      </c>
      <c r="E1843" t="s">
        <v>43</v>
      </c>
      <c r="F1843" s="1"/>
      <c r="G1843" t="s">
        <v>43</v>
      </c>
      <c r="I1843" t="s">
        <v>43</v>
      </c>
      <c r="L1843" t="s">
        <v>43</v>
      </c>
      <c r="M1843" t="s">
        <v>43</v>
      </c>
      <c r="N1843" t="s">
        <v>43</v>
      </c>
      <c r="P1843" s="1"/>
      <c r="R1843" s="317"/>
      <c r="V1843" s="317"/>
    </row>
    <row r="1844" spans="1:22">
      <c r="A1844">
        <v>1843</v>
      </c>
      <c r="D1844" t="s">
        <v>43</v>
      </c>
      <c r="E1844" t="s">
        <v>43</v>
      </c>
      <c r="F1844" s="1"/>
      <c r="G1844" t="s">
        <v>43</v>
      </c>
      <c r="I1844" t="s">
        <v>43</v>
      </c>
      <c r="L1844" t="s">
        <v>43</v>
      </c>
      <c r="M1844" t="s">
        <v>43</v>
      </c>
      <c r="N1844" t="s">
        <v>43</v>
      </c>
      <c r="P1844" s="1"/>
      <c r="R1844" s="317"/>
      <c r="V1844" s="317"/>
    </row>
    <row r="1845" spans="1:22">
      <c r="A1845">
        <v>1844</v>
      </c>
      <c r="D1845" t="s">
        <v>43</v>
      </c>
      <c r="E1845" t="s">
        <v>43</v>
      </c>
      <c r="F1845" s="1"/>
      <c r="G1845" t="s">
        <v>43</v>
      </c>
      <c r="I1845" t="s">
        <v>43</v>
      </c>
      <c r="L1845" t="s">
        <v>43</v>
      </c>
      <c r="M1845" t="s">
        <v>43</v>
      </c>
      <c r="N1845" t="s">
        <v>43</v>
      </c>
      <c r="P1845" s="1"/>
      <c r="R1845" s="317"/>
      <c r="V1845" s="317"/>
    </row>
    <row r="1846" spans="1:22">
      <c r="A1846">
        <v>1845</v>
      </c>
      <c r="D1846" t="s">
        <v>43</v>
      </c>
      <c r="E1846" t="s">
        <v>43</v>
      </c>
      <c r="F1846" s="1"/>
      <c r="G1846" t="s">
        <v>43</v>
      </c>
      <c r="I1846" t="s">
        <v>43</v>
      </c>
      <c r="L1846" t="s">
        <v>43</v>
      </c>
      <c r="M1846" t="s">
        <v>43</v>
      </c>
      <c r="N1846" t="s">
        <v>43</v>
      </c>
      <c r="P1846" s="1"/>
      <c r="R1846" s="317"/>
      <c r="V1846" s="317"/>
    </row>
    <row r="1847" spans="1:22">
      <c r="A1847">
        <v>1846</v>
      </c>
      <c r="D1847" t="s">
        <v>43</v>
      </c>
      <c r="E1847" t="s">
        <v>43</v>
      </c>
      <c r="F1847" s="1"/>
      <c r="G1847" t="s">
        <v>43</v>
      </c>
      <c r="I1847" t="s">
        <v>43</v>
      </c>
      <c r="L1847" t="s">
        <v>43</v>
      </c>
      <c r="M1847" t="s">
        <v>43</v>
      </c>
      <c r="N1847" t="s">
        <v>43</v>
      </c>
      <c r="P1847" s="1"/>
      <c r="R1847" s="317"/>
      <c r="V1847" s="317"/>
    </row>
    <row r="1848" spans="1:22">
      <c r="A1848">
        <v>1847</v>
      </c>
      <c r="D1848" t="s">
        <v>43</v>
      </c>
      <c r="E1848" t="s">
        <v>43</v>
      </c>
      <c r="F1848" s="1"/>
      <c r="G1848" t="s">
        <v>43</v>
      </c>
      <c r="I1848" t="s">
        <v>43</v>
      </c>
      <c r="L1848" t="s">
        <v>43</v>
      </c>
      <c r="M1848" t="s">
        <v>43</v>
      </c>
      <c r="N1848" t="s">
        <v>43</v>
      </c>
      <c r="P1848" s="1"/>
      <c r="R1848" s="317"/>
      <c r="V1848" s="317"/>
    </row>
    <row r="1849" spans="1:22">
      <c r="A1849">
        <v>1848</v>
      </c>
      <c r="D1849" t="s">
        <v>43</v>
      </c>
      <c r="E1849" t="s">
        <v>43</v>
      </c>
      <c r="F1849" s="1"/>
      <c r="G1849" t="s">
        <v>43</v>
      </c>
      <c r="I1849" t="s">
        <v>43</v>
      </c>
      <c r="L1849" t="s">
        <v>43</v>
      </c>
      <c r="M1849" t="s">
        <v>43</v>
      </c>
      <c r="N1849" t="s">
        <v>43</v>
      </c>
      <c r="P1849" s="1"/>
      <c r="R1849" s="317"/>
      <c r="V1849" s="317"/>
    </row>
    <row r="1850" spans="1:22">
      <c r="A1850">
        <v>1849</v>
      </c>
      <c r="D1850" t="s">
        <v>43</v>
      </c>
      <c r="E1850" t="s">
        <v>43</v>
      </c>
      <c r="F1850" s="1"/>
      <c r="G1850" t="s">
        <v>43</v>
      </c>
      <c r="I1850" t="s">
        <v>43</v>
      </c>
      <c r="L1850" t="s">
        <v>43</v>
      </c>
      <c r="M1850" t="s">
        <v>43</v>
      </c>
      <c r="N1850" t="s">
        <v>43</v>
      </c>
      <c r="P1850" s="1"/>
      <c r="R1850" s="317"/>
      <c r="V1850" s="317"/>
    </row>
    <row r="1851" spans="1:22">
      <c r="A1851">
        <v>1850</v>
      </c>
      <c r="D1851" t="s">
        <v>43</v>
      </c>
      <c r="E1851" t="s">
        <v>43</v>
      </c>
      <c r="F1851" s="1"/>
      <c r="G1851" t="s">
        <v>43</v>
      </c>
      <c r="I1851" t="s">
        <v>43</v>
      </c>
      <c r="L1851" t="s">
        <v>43</v>
      </c>
      <c r="M1851" t="s">
        <v>43</v>
      </c>
      <c r="N1851" t="s">
        <v>43</v>
      </c>
      <c r="P1851" s="1"/>
      <c r="R1851" s="317"/>
      <c r="V1851" s="317"/>
    </row>
    <row r="1852" spans="1:22">
      <c r="A1852">
        <v>1851</v>
      </c>
      <c r="D1852" t="s">
        <v>43</v>
      </c>
      <c r="E1852" t="s">
        <v>43</v>
      </c>
      <c r="F1852" s="1"/>
      <c r="G1852" t="s">
        <v>43</v>
      </c>
      <c r="I1852" t="s">
        <v>43</v>
      </c>
      <c r="L1852" t="s">
        <v>43</v>
      </c>
      <c r="M1852" t="s">
        <v>43</v>
      </c>
      <c r="N1852" t="s">
        <v>43</v>
      </c>
      <c r="P1852" s="1"/>
      <c r="R1852" s="317"/>
      <c r="V1852" s="317"/>
    </row>
    <row r="1853" spans="1:22">
      <c r="A1853">
        <v>1852</v>
      </c>
      <c r="D1853" t="s">
        <v>43</v>
      </c>
      <c r="E1853" t="s">
        <v>43</v>
      </c>
      <c r="F1853" s="1"/>
      <c r="G1853" t="s">
        <v>43</v>
      </c>
      <c r="I1853" t="s">
        <v>43</v>
      </c>
      <c r="L1853" t="s">
        <v>43</v>
      </c>
      <c r="M1853" t="s">
        <v>43</v>
      </c>
      <c r="N1853" t="s">
        <v>43</v>
      </c>
      <c r="P1853" s="1"/>
      <c r="R1853" s="317"/>
      <c r="V1853" s="317"/>
    </row>
    <row r="1854" spans="1:22">
      <c r="A1854">
        <v>1853</v>
      </c>
      <c r="D1854" t="s">
        <v>43</v>
      </c>
      <c r="E1854" t="s">
        <v>43</v>
      </c>
      <c r="F1854" s="1"/>
      <c r="G1854" t="s">
        <v>43</v>
      </c>
      <c r="I1854" t="s">
        <v>43</v>
      </c>
      <c r="L1854" t="s">
        <v>43</v>
      </c>
      <c r="M1854" t="s">
        <v>43</v>
      </c>
      <c r="N1854" t="s">
        <v>43</v>
      </c>
      <c r="P1854" s="1"/>
      <c r="R1854" s="317"/>
      <c r="V1854" s="317"/>
    </row>
    <row r="1855" spans="1:22">
      <c r="A1855">
        <v>1854</v>
      </c>
      <c r="D1855" t="s">
        <v>43</v>
      </c>
      <c r="E1855" t="s">
        <v>43</v>
      </c>
      <c r="F1855" s="1"/>
      <c r="G1855" t="s">
        <v>43</v>
      </c>
      <c r="I1855" t="s">
        <v>43</v>
      </c>
      <c r="L1855" t="s">
        <v>43</v>
      </c>
      <c r="M1855" t="s">
        <v>43</v>
      </c>
      <c r="N1855" t="s">
        <v>43</v>
      </c>
      <c r="P1855" s="1"/>
      <c r="R1855" s="317"/>
      <c r="V1855" s="317"/>
    </row>
    <row r="1856" spans="1:22">
      <c r="A1856">
        <v>1855</v>
      </c>
      <c r="D1856" t="s">
        <v>43</v>
      </c>
      <c r="E1856" t="s">
        <v>43</v>
      </c>
      <c r="F1856" s="1"/>
      <c r="G1856" t="s">
        <v>43</v>
      </c>
      <c r="I1856" t="s">
        <v>43</v>
      </c>
      <c r="L1856" t="s">
        <v>43</v>
      </c>
      <c r="M1856" t="s">
        <v>43</v>
      </c>
      <c r="N1856" t="s">
        <v>43</v>
      </c>
      <c r="P1856" s="1"/>
      <c r="R1856" s="317"/>
      <c r="V1856" s="317"/>
    </row>
    <row r="1857" spans="1:22">
      <c r="A1857">
        <v>1856</v>
      </c>
      <c r="D1857" t="s">
        <v>43</v>
      </c>
      <c r="E1857" t="s">
        <v>43</v>
      </c>
      <c r="F1857" s="1"/>
      <c r="G1857" t="s">
        <v>43</v>
      </c>
      <c r="I1857" t="s">
        <v>43</v>
      </c>
      <c r="L1857" t="s">
        <v>43</v>
      </c>
      <c r="M1857" t="s">
        <v>43</v>
      </c>
      <c r="N1857" t="s">
        <v>43</v>
      </c>
      <c r="P1857" s="1"/>
      <c r="R1857" s="317"/>
      <c r="V1857" s="317"/>
    </row>
    <row r="1858" spans="1:22">
      <c r="A1858">
        <v>1857</v>
      </c>
      <c r="D1858" t="s">
        <v>43</v>
      </c>
      <c r="E1858" t="s">
        <v>43</v>
      </c>
      <c r="F1858" s="1"/>
      <c r="G1858" t="s">
        <v>43</v>
      </c>
      <c r="I1858" t="s">
        <v>43</v>
      </c>
      <c r="L1858" t="s">
        <v>43</v>
      </c>
      <c r="M1858" t="s">
        <v>43</v>
      </c>
      <c r="N1858" t="s">
        <v>43</v>
      </c>
      <c r="P1858" s="1"/>
      <c r="R1858" s="317"/>
      <c r="V1858" s="317"/>
    </row>
    <row r="1859" spans="1:22">
      <c r="A1859">
        <v>1858</v>
      </c>
      <c r="D1859" t="s">
        <v>43</v>
      </c>
      <c r="E1859" t="s">
        <v>43</v>
      </c>
      <c r="F1859" s="1"/>
      <c r="G1859" t="s">
        <v>43</v>
      </c>
      <c r="I1859" t="s">
        <v>43</v>
      </c>
      <c r="L1859" t="s">
        <v>43</v>
      </c>
      <c r="M1859" t="s">
        <v>43</v>
      </c>
      <c r="N1859" t="s">
        <v>43</v>
      </c>
      <c r="P1859" s="1"/>
      <c r="R1859" s="317"/>
      <c r="V1859" s="317"/>
    </row>
    <row r="1860" spans="1:22">
      <c r="A1860">
        <v>1859</v>
      </c>
      <c r="D1860" t="s">
        <v>43</v>
      </c>
      <c r="E1860" t="s">
        <v>43</v>
      </c>
      <c r="F1860" s="1"/>
      <c r="G1860" t="s">
        <v>43</v>
      </c>
      <c r="I1860" t="s">
        <v>43</v>
      </c>
      <c r="L1860" t="s">
        <v>43</v>
      </c>
      <c r="M1860" t="s">
        <v>43</v>
      </c>
      <c r="N1860" t="s">
        <v>43</v>
      </c>
      <c r="P1860" s="1"/>
      <c r="R1860" s="317"/>
      <c r="V1860" s="317"/>
    </row>
    <row r="1861" spans="1:22">
      <c r="A1861">
        <v>1860</v>
      </c>
      <c r="D1861" t="s">
        <v>43</v>
      </c>
      <c r="E1861" t="s">
        <v>43</v>
      </c>
      <c r="F1861" s="1"/>
      <c r="G1861" t="s">
        <v>43</v>
      </c>
      <c r="I1861" t="s">
        <v>43</v>
      </c>
      <c r="L1861" t="s">
        <v>43</v>
      </c>
      <c r="M1861" t="s">
        <v>43</v>
      </c>
      <c r="N1861" t="s">
        <v>43</v>
      </c>
      <c r="P1861" s="1"/>
      <c r="R1861" s="317"/>
      <c r="V1861" s="317"/>
    </row>
    <row r="1862" spans="1:22">
      <c r="A1862">
        <v>1861</v>
      </c>
      <c r="D1862" t="s">
        <v>43</v>
      </c>
      <c r="E1862" t="s">
        <v>43</v>
      </c>
      <c r="F1862" s="1"/>
      <c r="G1862" t="s">
        <v>43</v>
      </c>
      <c r="I1862" t="s">
        <v>43</v>
      </c>
      <c r="L1862" t="s">
        <v>43</v>
      </c>
      <c r="M1862" t="s">
        <v>43</v>
      </c>
      <c r="N1862" t="s">
        <v>43</v>
      </c>
      <c r="P1862" s="1"/>
      <c r="R1862" s="317"/>
      <c r="V1862" s="317"/>
    </row>
    <row r="1863" spans="1:22">
      <c r="A1863">
        <v>1862</v>
      </c>
      <c r="D1863" t="s">
        <v>43</v>
      </c>
      <c r="E1863" t="s">
        <v>43</v>
      </c>
      <c r="F1863" s="1"/>
      <c r="G1863" t="s">
        <v>43</v>
      </c>
      <c r="I1863" t="s">
        <v>43</v>
      </c>
      <c r="L1863" t="s">
        <v>43</v>
      </c>
      <c r="M1863" t="s">
        <v>43</v>
      </c>
      <c r="N1863" t="s">
        <v>43</v>
      </c>
      <c r="P1863" s="1"/>
      <c r="R1863" s="317"/>
      <c r="V1863" s="317"/>
    </row>
    <row r="1864" spans="1:22">
      <c r="A1864">
        <v>1863</v>
      </c>
      <c r="D1864" t="s">
        <v>43</v>
      </c>
      <c r="E1864" t="s">
        <v>43</v>
      </c>
      <c r="F1864" s="1"/>
      <c r="G1864" t="s">
        <v>43</v>
      </c>
      <c r="I1864" t="s">
        <v>43</v>
      </c>
      <c r="L1864" t="s">
        <v>43</v>
      </c>
      <c r="M1864" t="s">
        <v>43</v>
      </c>
      <c r="N1864" t="s">
        <v>43</v>
      </c>
      <c r="P1864" s="1"/>
      <c r="R1864" s="317"/>
      <c r="V1864" s="317"/>
    </row>
    <row r="1865" spans="1:22">
      <c r="A1865">
        <v>1864</v>
      </c>
      <c r="D1865" t="s">
        <v>43</v>
      </c>
      <c r="E1865" t="s">
        <v>43</v>
      </c>
      <c r="F1865" s="1"/>
      <c r="G1865" t="s">
        <v>43</v>
      </c>
      <c r="I1865" t="s">
        <v>43</v>
      </c>
      <c r="L1865" t="s">
        <v>43</v>
      </c>
      <c r="M1865" t="s">
        <v>43</v>
      </c>
      <c r="N1865" t="s">
        <v>43</v>
      </c>
      <c r="P1865" s="1"/>
      <c r="R1865" s="317"/>
      <c r="V1865" s="317"/>
    </row>
    <row r="1866" spans="1:22">
      <c r="A1866">
        <v>1865</v>
      </c>
      <c r="D1866" t="s">
        <v>43</v>
      </c>
      <c r="E1866" t="s">
        <v>43</v>
      </c>
      <c r="F1866" s="1"/>
      <c r="G1866" t="s">
        <v>43</v>
      </c>
      <c r="I1866" t="s">
        <v>43</v>
      </c>
      <c r="L1866" t="s">
        <v>43</v>
      </c>
      <c r="M1866" t="s">
        <v>43</v>
      </c>
      <c r="N1866" t="s">
        <v>43</v>
      </c>
      <c r="P1866" s="1"/>
      <c r="R1866" s="317"/>
      <c r="V1866" s="317"/>
    </row>
    <row r="1867" spans="1:22">
      <c r="A1867">
        <v>1866</v>
      </c>
      <c r="D1867" t="s">
        <v>43</v>
      </c>
      <c r="E1867" t="s">
        <v>43</v>
      </c>
      <c r="F1867" s="1"/>
      <c r="G1867" t="s">
        <v>43</v>
      </c>
      <c r="I1867" t="s">
        <v>43</v>
      </c>
      <c r="L1867" t="s">
        <v>43</v>
      </c>
      <c r="M1867" t="s">
        <v>43</v>
      </c>
      <c r="N1867" t="s">
        <v>43</v>
      </c>
      <c r="P1867" s="1"/>
      <c r="R1867" s="317"/>
      <c r="V1867" s="317"/>
    </row>
    <row r="1868" spans="1:22">
      <c r="A1868">
        <v>1867</v>
      </c>
      <c r="D1868" t="s">
        <v>43</v>
      </c>
      <c r="E1868" t="s">
        <v>43</v>
      </c>
      <c r="F1868" s="1"/>
      <c r="G1868" t="s">
        <v>43</v>
      </c>
      <c r="I1868" t="s">
        <v>43</v>
      </c>
      <c r="L1868" t="s">
        <v>43</v>
      </c>
      <c r="M1868" t="s">
        <v>43</v>
      </c>
      <c r="N1868" t="s">
        <v>43</v>
      </c>
      <c r="P1868" s="1"/>
      <c r="R1868" s="317"/>
      <c r="V1868" s="317"/>
    </row>
    <row r="1869" spans="1:22">
      <c r="A1869">
        <v>1868</v>
      </c>
      <c r="D1869" t="s">
        <v>43</v>
      </c>
      <c r="E1869" t="s">
        <v>43</v>
      </c>
      <c r="F1869" s="1"/>
      <c r="G1869" t="s">
        <v>43</v>
      </c>
      <c r="I1869" t="s">
        <v>43</v>
      </c>
      <c r="L1869" t="s">
        <v>43</v>
      </c>
      <c r="M1869" t="s">
        <v>43</v>
      </c>
      <c r="N1869" t="s">
        <v>43</v>
      </c>
      <c r="P1869" s="1"/>
      <c r="R1869" s="317"/>
      <c r="V1869" s="317"/>
    </row>
    <row r="1870" spans="1:22">
      <c r="A1870">
        <v>1869</v>
      </c>
      <c r="D1870" t="s">
        <v>43</v>
      </c>
      <c r="E1870" t="s">
        <v>43</v>
      </c>
      <c r="F1870" s="1"/>
      <c r="G1870" t="s">
        <v>43</v>
      </c>
      <c r="I1870" t="s">
        <v>43</v>
      </c>
      <c r="L1870" t="s">
        <v>43</v>
      </c>
      <c r="M1870" t="s">
        <v>43</v>
      </c>
      <c r="N1870" t="s">
        <v>43</v>
      </c>
      <c r="P1870" s="1"/>
      <c r="R1870" s="317"/>
      <c r="V1870" s="317"/>
    </row>
    <row r="1871" spans="1:22">
      <c r="A1871">
        <v>1870</v>
      </c>
      <c r="D1871" t="s">
        <v>43</v>
      </c>
      <c r="E1871" t="s">
        <v>43</v>
      </c>
      <c r="F1871" s="1"/>
      <c r="G1871" t="s">
        <v>43</v>
      </c>
      <c r="I1871" t="s">
        <v>43</v>
      </c>
      <c r="L1871" t="s">
        <v>43</v>
      </c>
      <c r="M1871" t="s">
        <v>43</v>
      </c>
      <c r="N1871" t="s">
        <v>43</v>
      </c>
      <c r="P1871" s="1"/>
      <c r="R1871" s="317"/>
      <c r="V1871" s="317"/>
    </row>
    <row r="1872" spans="1:22">
      <c r="A1872">
        <v>1871</v>
      </c>
      <c r="D1872" t="s">
        <v>43</v>
      </c>
      <c r="E1872" t="s">
        <v>43</v>
      </c>
      <c r="F1872" s="1"/>
      <c r="G1872" t="s">
        <v>43</v>
      </c>
      <c r="I1872" t="s">
        <v>43</v>
      </c>
      <c r="L1872" t="s">
        <v>43</v>
      </c>
      <c r="M1872" t="s">
        <v>43</v>
      </c>
      <c r="N1872" t="s">
        <v>43</v>
      </c>
      <c r="P1872" s="1"/>
      <c r="R1872" s="317"/>
      <c r="V1872" s="317"/>
    </row>
    <row r="1873" spans="1:22">
      <c r="A1873">
        <v>1872</v>
      </c>
      <c r="D1873" t="s">
        <v>43</v>
      </c>
      <c r="E1873" t="s">
        <v>43</v>
      </c>
      <c r="F1873" s="1"/>
      <c r="G1873" t="s">
        <v>43</v>
      </c>
      <c r="I1873" t="s">
        <v>43</v>
      </c>
      <c r="L1873" t="s">
        <v>43</v>
      </c>
      <c r="M1873" t="s">
        <v>43</v>
      </c>
      <c r="N1873" t="s">
        <v>43</v>
      </c>
      <c r="P1873" s="1"/>
      <c r="R1873" s="317"/>
      <c r="V1873" s="317"/>
    </row>
    <row r="1874" spans="1:22">
      <c r="A1874">
        <v>1873</v>
      </c>
      <c r="D1874" t="s">
        <v>43</v>
      </c>
      <c r="E1874" t="s">
        <v>43</v>
      </c>
      <c r="F1874" s="1"/>
      <c r="G1874" t="s">
        <v>43</v>
      </c>
      <c r="I1874" t="s">
        <v>43</v>
      </c>
      <c r="L1874" t="s">
        <v>43</v>
      </c>
      <c r="M1874" t="s">
        <v>43</v>
      </c>
      <c r="N1874" t="s">
        <v>43</v>
      </c>
      <c r="P1874" s="1"/>
      <c r="R1874" s="317"/>
      <c r="V1874" s="317"/>
    </row>
    <row r="1875" spans="1:22">
      <c r="A1875">
        <v>1874</v>
      </c>
      <c r="D1875" t="s">
        <v>43</v>
      </c>
      <c r="E1875" t="s">
        <v>43</v>
      </c>
      <c r="F1875" s="1"/>
      <c r="G1875" t="s">
        <v>43</v>
      </c>
      <c r="I1875" t="s">
        <v>43</v>
      </c>
      <c r="L1875" t="s">
        <v>43</v>
      </c>
      <c r="M1875" t="s">
        <v>43</v>
      </c>
      <c r="N1875" t="s">
        <v>43</v>
      </c>
      <c r="P1875" s="1"/>
      <c r="R1875" s="317"/>
      <c r="V1875" s="317"/>
    </row>
    <row r="1876" spans="1:22">
      <c r="A1876">
        <v>1875</v>
      </c>
      <c r="D1876" t="s">
        <v>43</v>
      </c>
      <c r="E1876" t="s">
        <v>43</v>
      </c>
      <c r="F1876" s="1"/>
      <c r="G1876" t="s">
        <v>43</v>
      </c>
      <c r="I1876" t="s">
        <v>43</v>
      </c>
      <c r="L1876" t="s">
        <v>43</v>
      </c>
      <c r="M1876" t="s">
        <v>43</v>
      </c>
      <c r="N1876" t="s">
        <v>43</v>
      </c>
      <c r="P1876" s="1"/>
      <c r="R1876" s="317"/>
      <c r="V1876" s="317"/>
    </row>
    <row r="1877" spans="1:22">
      <c r="A1877">
        <v>1876</v>
      </c>
      <c r="D1877" t="s">
        <v>43</v>
      </c>
      <c r="E1877" t="s">
        <v>43</v>
      </c>
      <c r="F1877" s="1"/>
      <c r="G1877" t="s">
        <v>43</v>
      </c>
      <c r="I1877" t="s">
        <v>43</v>
      </c>
      <c r="L1877" t="s">
        <v>43</v>
      </c>
      <c r="M1877" t="s">
        <v>43</v>
      </c>
      <c r="N1877" t="s">
        <v>43</v>
      </c>
      <c r="P1877" s="1"/>
      <c r="R1877" s="317"/>
      <c r="V1877" s="317"/>
    </row>
    <row r="1878" spans="1:22">
      <c r="A1878">
        <v>1877</v>
      </c>
      <c r="D1878" t="s">
        <v>43</v>
      </c>
      <c r="E1878" t="s">
        <v>43</v>
      </c>
      <c r="F1878" s="1"/>
      <c r="G1878" t="s">
        <v>43</v>
      </c>
      <c r="I1878" t="s">
        <v>43</v>
      </c>
      <c r="L1878" t="s">
        <v>43</v>
      </c>
      <c r="M1878" t="s">
        <v>43</v>
      </c>
      <c r="N1878" t="s">
        <v>43</v>
      </c>
      <c r="P1878" s="1"/>
      <c r="R1878" s="317"/>
      <c r="V1878" s="317"/>
    </row>
    <row r="1879" spans="1:22">
      <c r="A1879">
        <v>1878</v>
      </c>
      <c r="D1879" t="s">
        <v>43</v>
      </c>
      <c r="E1879" t="s">
        <v>43</v>
      </c>
      <c r="F1879" s="1"/>
      <c r="G1879" t="s">
        <v>43</v>
      </c>
      <c r="I1879" t="s">
        <v>43</v>
      </c>
      <c r="L1879" t="s">
        <v>43</v>
      </c>
      <c r="M1879" t="s">
        <v>43</v>
      </c>
      <c r="N1879" t="s">
        <v>43</v>
      </c>
      <c r="P1879" s="1"/>
      <c r="R1879" s="317"/>
      <c r="V1879" s="317"/>
    </row>
    <row r="1880" spans="1:22">
      <c r="A1880">
        <v>1879</v>
      </c>
      <c r="D1880" t="s">
        <v>43</v>
      </c>
      <c r="E1880" t="s">
        <v>43</v>
      </c>
      <c r="F1880" s="1"/>
      <c r="G1880" t="s">
        <v>43</v>
      </c>
      <c r="I1880" t="s">
        <v>43</v>
      </c>
      <c r="L1880" t="s">
        <v>43</v>
      </c>
      <c r="M1880" t="s">
        <v>43</v>
      </c>
      <c r="N1880" t="s">
        <v>43</v>
      </c>
      <c r="P1880" s="1"/>
      <c r="R1880" s="317"/>
      <c r="V1880" s="317"/>
    </row>
    <row r="1881" spans="1:22">
      <c r="A1881">
        <v>1880</v>
      </c>
      <c r="D1881" t="s">
        <v>43</v>
      </c>
      <c r="E1881" t="s">
        <v>43</v>
      </c>
      <c r="F1881" s="1"/>
      <c r="G1881" t="s">
        <v>43</v>
      </c>
      <c r="I1881" t="s">
        <v>43</v>
      </c>
      <c r="L1881" t="s">
        <v>43</v>
      </c>
      <c r="M1881" t="s">
        <v>43</v>
      </c>
      <c r="N1881" t="s">
        <v>43</v>
      </c>
      <c r="P1881" s="1"/>
      <c r="R1881" s="317"/>
      <c r="V1881" s="317"/>
    </row>
    <row r="1882" spans="1:22">
      <c r="A1882">
        <v>1881</v>
      </c>
      <c r="D1882" t="s">
        <v>43</v>
      </c>
      <c r="E1882" t="s">
        <v>43</v>
      </c>
      <c r="F1882" s="1"/>
      <c r="G1882" t="s">
        <v>43</v>
      </c>
      <c r="I1882" t="s">
        <v>43</v>
      </c>
      <c r="L1882" t="s">
        <v>43</v>
      </c>
      <c r="M1882" t="s">
        <v>43</v>
      </c>
      <c r="N1882" t="s">
        <v>43</v>
      </c>
      <c r="P1882" s="1"/>
      <c r="R1882" s="317"/>
      <c r="V1882" s="317"/>
    </row>
    <row r="1883" spans="1:22">
      <c r="A1883">
        <v>1882</v>
      </c>
      <c r="D1883" t="s">
        <v>43</v>
      </c>
      <c r="E1883" t="s">
        <v>43</v>
      </c>
      <c r="F1883" s="1"/>
      <c r="G1883" t="s">
        <v>43</v>
      </c>
      <c r="I1883" t="s">
        <v>43</v>
      </c>
      <c r="L1883" t="s">
        <v>43</v>
      </c>
      <c r="M1883" t="s">
        <v>43</v>
      </c>
      <c r="N1883" t="s">
        <v>43</v>
      </c>
      <c r="P1883" s="1"/>
      <c r="R1883" s="317"/>
      <c r="V1883" s="317"/>
    </row>
    <row r="1884" spans="1:22">
      <c r="A1884">
        <v>1883</v>
      </c>
      <c r="D1884" t="s">
        <v>43</v>
      </c>
      <c r="E1884" t="s">
        <v>43</v>
      </c>
      <c r="F1884" s="1"/>
      <c r="G1884" t="s">
        <v>43</v>
      </c>
      <c r="I1884" t="s">
        <v>43</v>
      </c>
      <c r="L1884" t="s">
        <v>43</v>
      </c>
      <c r="M1884" t="s">
        <v>43</v>
      </c>
      <c r="N1884" t="s">
        <v>43</v>
      </c>
      <c r="P1884" s="1"/>
      <c r="R1884" s="317"/>
      <c r="V1884" s="317"/>
    </row>
    <row r="1885" spans="1:22">
      <c r="A1885">
        <v>1884</v>
      </c>
      <c r="D1885" t="s">
        <v>43</v>
      </c>
      <c r="E1885" t="s">
        <v>43</v>
      </c>
      <c r="F1885" s="1"/>
      <c r="G1885" t="s">
        <v>43</v>
      </c>
      <c r="I1885" t="s">
        <v>43</v>
      </c>
      <c r="L1885" t="s">
        <v>43</v>
      </c>
      <c r="M1885" t="s">
        <v>43</v>
      </c>
      <c r="N1885" t="s">
        <v>43</v>
      </c>
      <c r="P1885" s="1"/>
      <c r="R1885" s="317"/>
      <c r="V1885" s="317"/>
    </row>
    <row r="1886" spans="1:22">
      <c r="A1886">
        <v>1885</v>
      </c>
      <c r="D1886" t="s">
        <v>43</v>
      </c>
      <c r="E1886" t="s">
        <v>43</v>
      </c>
      <c r="F1886" s="1"/>
      <c r="G1886" t="s">
        <v>43</v>
      </c>
      <c r="I1886" t="s">
        <v>43</v>
      </c>
      <c r="L1886" t="s">
        <v>43</v>
      </c>
      <c r="M1886" t="s">
        <v>43</v>
      </c>
      <c r="N1886" t="s">
        <v>43</v>
      </c>
      <c r="P1886" s="1"/>
      <c r="R1886" s="317"/>
      <c r="V1886" s="317"/>
    </row>
    <row r="1887" spans="1:22">
      <c r="A1887">
        <v>1886</v>
      </c>
      <c r="D1887" t="s">
        <v>43</v>
      </c>
      <c r="E1887" t="s">
        <v>43</v>
      </c>
      <c r="F1887" s="1"/>
      <c r="G1887" t="s">
        <v>43</v>
      </c>
      <c r="I1887" t="s">
        <v>43</v>
      </c>
      <c r="L1887" t="s">
        <v>43</v>
      </c>
      <c r="M1887" t="s">
        <v>43</v>
      </c>
      <c r="N1887" t="s">
        <v>43</v>
      </c>
      <c r="P1887" s="1"/>
      <c r="R1887" s="317"/>
      <c r="V1887" s="317"/>
    </row>
    <row r="1888" spans="1:22">
      <c r="A1888">
        <v>1887</v>
      </c>
      <c r="D1888" t="s">
        <v>43</v>
      </c>
      <c r="E1888" t="s">
        <v>43</v>
      </c>
      <c r="F1888" s="1"/>
      <c r="G1888" t="s">
        <v>43</v>
      </c>
      <c r="I1888" t="s">
        <v>43</v>
      </c>
      <c r="L1888" t="s">
        <v>43</v>
      </c>
      <c r="M1888" t="s">
        <v>43</v>
      </c>
      <c r="N1888" t="s">
        <v>43</v>
      </c>
      <c r="P1888" s="1"/>
      <c r="R1888" s="317"/>
      <c r="V1888" s="317"/>
    </row>
    <row r="1889" spans="1:22">
      <c r="A1889">
        <v>1888</v>
      </c>
      <c r="D1889" t="s">
        <v>43</v>
      </c>
      <c r="E1889" t="s">
        <v>43</v>
      </c>
      <c r="F1889" s="1"/>
      <c r="G1889" t="s">
        <v>43</v>
      </c>
      <c r="I1889" t="s">
        <v>43</v>
      </c>
      <c r="L1889" t="s">
        <v>43</v>
      </c>
      <c r="M1889" t="s">
        <v>43</v>
      </c>
      <c r="N1889" t="s">
        <v>43</v>
      </c>
      <c r="P1889" s="1"/>
      <c r="R1889" s="317"/>
      <c r="V1889" s="317"/>
    </row>
    <row r="1890" spans="1:22">
      <c r="A1890">
        <v>1889</v>
      </c>
      <c r="D1890" t="s">
        <v>43</v>
      </c>
      <c r="E1890" t="s">
        <v>43</v>
      </c>
      <c r="F1890" s="1"/>
      <c r="G1890" t="s">
        <v>43</v>
      </c>
      <c r="I1890" t="s">
        <v>43</v>
      </c>
      <c r="L1890" t="s">
        <v>43</v>
      </c>
      <c r="M1890" t="s">
        <v>43</v>
      </c>
      <c r="N1890" t="s">
        <v>43</v>
      </c>
      <c r="P1890" s="1"/>
      <c r="R1890" s="317"/>
      <c r="V1890" s="317"/>
    </row>
    <row r="1891" spans="1:22">
      <c r="A1891">
        <v>1890</v>
      </c>
      <c r="D1891" t="s">
        <v>43</v>
      </c>
      <c r="E1891" t="s">
        <v>43</v>
      </c>
      <c r="F1891" s="1"/>
      <c r="G1891" t="s">
        <v>43</v>
      </c>
      <c r="I1891" t="s">
        <v>43</v>
      </c>
      <c r="L1891" t="s">
        <v>43</v>
      </c>
      <c r="M1891" t="s">
        <v>43</v>
      </c>
      <c r="N1891" t="s">
        <v>43</v>
      </c>
      <c r="P1891" s="1"/>
      <c r="R1891" s="317"/>
      <c r="V1891" s="317"/>
    </row>
    <row r="1892" spans="1:22">
      <c r="A1892">
        <v>1891</v>
      </c>
      <c r="D1892" t="s">
        <v>43</v>
      </c>
      <c r="E1892" t="s">
        <v>43</v>
      </c>
      <c r="F1892" s="1"/>
      <c r="G1892" t="s">
        <v>43</v>
      </c>
      <c r="I1892" t="s">
        <v>43</v>
      </c>
      <c r="L1892" t="s">
        <v>43</v>
      </c>
      <c r="M1892" t="s">
        <v>43</v>
      </c>
      <c r="N1892" t="s">
        <v>43</v>
      </c>
      <c r="P1892" s="1"/>
      <c r="R1892" s="317"/>
      <c r="V1892" s="317"/>
    </row>
    <row r="1893" spans="1:22">
      <c r="A1893">
        <v>1892</v>
      </c>
      <c r="D1893" t="s">
        <v>43</v>
      </c>
      <c r="E1893" t="s">
        <v>43</v>
      </c>
      <c r="F1893" s="1"/>
      <c r="G1893" t="s">
        <v>43</v>
      </c>
      <c r="I1893" t="s">
        <v>43</v>
      </c>
      <c r="L1893" t="s">
        <v>43</v>
      </c>
      <c r="M1893" t="s">
        <v>43</v>
      </c>
      <c r="N1893" t="s">
        <v>43</v>
      </c>
      <c r="P1893" s="1"/>
      <c r="R1893" s="317"/>
      <c r="V1893" s="317"/>
    </row>
    <row r="1894" spans="1:22">
      <c r="A1894">
        <v>1893</v>
      </c>
      <c r="D1894" t="s">
        <v>43</v>
      </c>
      <c r="E1894" t="s">
        <v>43</v>
      </c>
      <c r="F1894" s="1"/>
      <c r="G1894" t="s">
        <v>43</v>
      </c>
      <c r="I1894" t="s">
        <v>43</v>
      </c>
      <c r="L1894" t="s">
        <v>43</v>
      </c>
      <c r="M1894" t="s">
        <v>43</v>
      </c>
      <c r="N1894" t="s">
        <v>43</v>
      </c>
      <c r="P1894" s="1"/>
      <c r="R1894" s="317"/>
      <c r="V1894" s="317"/>
    </row>
    <row r="1895" spans="1:22">
      <c r="A1895">
        <v>1894</v>
      </c>
      <c r="D1895" t="s">
        <v>43</v>
      </c>
      <c r="E1895" t="s">
        <v>43</v>
      </c>
      <c r="F1895" s="1"/>
      <c r="G1895" t="s">
        <v>43</v>
      </c>
      <c r="I1895" t="s">
        <v>43</v>
      </c>
      <c r="L1895" t="s">
        <v>43</v>
      </c>
      <c r="M1895" t="s">
        <v>43</v>
      </c>
      <c r="N1895" t="s">
        <v>43</v>
      </c>
      <c r="P1895" s="1"/>
      <c r="R1895" s="317"/>
      <c r="V1895" s="317"/>
    </row>
    <row r="1896" spans="1:22">
      <c r="A1896">
        <v>1895</v>
      </c>
      <c r="D1896" t="s">
        <v>43</v>
      </c>
      <c r="E1896" t="s">
        <v>43</v>
      </c>
      <c r="F1896" s="1"/>
      <c r="G1896" t="s">
        <v>43</v>
      </c>
      <c r="I1896" t="s">
        <v>43</v>
      </c>
      <c r="L1896" t="s">
        <v>43</v>
      </c>
      <c r="M1896" t="s">
        <v>43</v>
      </c>
      <c r="N1896" t="s">
        <v>43</v>
      </c>
      <c r="P1896" s="1"/>
      <c r="R1896" s="317"/>
      <c r="V1896" s="317"/>
    </row>
    <row r="1897" spans="1:22">
      <c r="A1897">
        <v>1896</v>
      </c>
      <c r="D1897" t="s">
        <v>43</v>
      </c>
      <c r="E1897" t="s">
        <v>43</v>
      </c>
      <c r="F1897" s="1"/>
      <c r="G1897" t="s">
        <v>43</v>
      </c>
      <c r="I1897" t="s">
        <v>43</v>
      </c>
      <c r="L1897" t="s">
        <v>43</v>
      </c>
      <c r="M1897" t="s">
        <v>43</v>
      </c>
      <c r="N1897" t="s">
        <v>43</v>
      </c>
      <c r="P1897" s="1"/>
      <c r="R1897" s="317"/>
      <c r="V1897" s="317"/>
    </row>
    <row r="1898" spans="1:22">
      <c r="A1898">
        <v>1897</v>
      </c>
      <c r="D1898" t="s">
        <v>43</v>
      </c>
      <c r="E1898" t="s">
        <v>43</v>
      </c>
      <c r="F1898" s="1"/>
      <c r="G1898" t="s">
        <v>43</v>
      </c>
      <c r="I1898" t="s">
        <v>43</v>
      </c>
      <c r="L1898" t="s">
        <v>43</v>
      </c>
      <c r="M1898" t="s">
        <v>43</v>
      </c>
      <c r="N1898" t="s">
        <v>43</v>
      </c>
      <c r="P1898" s="1"/>
      <c r="R1898" s="317"/>
      <c r="V1898" s="317"/>
    </row>
    <row r="1899" spans="1:22">
      <c r="A1899">
        <v>1898</v>
      </c>
      <c r="D1899" t="s">
        <v>43</v>
      </c>
      <c r="E1899" t="s">
        <v>43</v>
      </c>
      <c r="F1899" s="1"/>
      <c r="G1899" t="s">
        <v>43</v>
      </c>
      <c r="I1899" t="s">
        <v>43</v>
      </c>
      <c r="L1899" t="s">
        <v>43</v>
      </c>
      <c r="M1899" t="s">
        <v>43</v>
      </c>
      <c r="N1899" t="s">
        <v>43</v>
      </c>
      <c r="P1899" s="1"/>
      <c r="R1899" s="317"/>
      <c r="V1899" s="317"/>
    </row>
    <row r="1900" spans="1:22">
      <c r="A1900">
        <v>1899</v>
      </c>
      <c r="D1900" t="s">
        <v>43</v>
      </c>
      <c r="E1900" t="s">
        <v>43</v>
      </c>
      <c r="F1900" s="1"/>
      <c r="G1900" t="s">
        <v>43</v>
      </c>
      <c r="I1900" t="s">
        <v>43</v>
      </c>
      <c r="L1900" t="s">
        <v>43</v>
      </c>
      <c r="M1900" t="s">
        <v>43</v>
      </c>
      <c r="N1900" t="s">
        <v>43</v>
      </c>
      <c r="P1900" s="1"/>
      <c r="R1900" s="317"/>
      <c r="V1900" s="317"/>
    </row>
    <row r="1901" spans="1:22">
      <c r="A1901">
        <v>1900</v>
      </c>
      <c r="D1901" t="s">
        <v>43</v>
      </c>
      <c r="E1901" t="s">
        <v>43</v>
      </c>
      <c r="F1901" s="1"/>
      <c r="G1901" t="s">
        <v>43</v>
      </c>
      <c r="I1901" t="s">
        <v>43</v>
      </c>
      <c r="L1901" t="s">
        <v>43</v>
      </c>
      <c r="M1901" t="s">
        <v>43</v>
      </c>
      <c r="N1901" t="s">
        <v>43</v>
      </c>
      <c r="P1901" s="1"/>
      <c r="R1901" s="317"/>
      <c r="V1901" s="317"/>
    </row>
    <row r="1902" spans="1:22">
      <c r="A1902">
        <v>1901</v>
      </c>
      <c r="D1902" t="s">
        <v>43</v>
      </c>
      <c r="E1902" t="s">
        <v>43</v>
      </c>
      <c r="F1902" s="1"/>
      <c r="G1902" t="s">
        <v>43</v>
      </c>
      <c r="I1902" t="s">
        <v>43</v>
      </c>
      <c r="L1902" t="s">
        <v>43</v>
      </c>
      <c r="M1902" t="s">
        <v>43</v>
      </c>
      <c r="N1902" t="s">
        <v>43</v>
      </c>
      <c r="P1902" s="1"/>
      <c r="R1902" s="317"/>
      <c r="V1902" s="317"/>
    </row>
    <row r="1903" spans="1:22">
      <c r="A1903">
        <v>1902</v>
      </c>
      <c r="D1903" t="s">
        <v>43</v>
      </c>
      <c r="E1903" t="s">
        <v>43</v>
      </c>
      <c r="F1903" s="1"/>
      <c r="G1903" t="s">
        <v>43</v>
      </c>
      <c r="I1903" t="s">
        <v>43</v>
      </c>
      <c r="L1903" t="s">
        <v>43</v>
      </c>
      <c r="M1903" t="s">
        <v>43</v>
      </c>
      <c r="N1903" t="s">
        <v>43</v>
      </c>
      <c r="P1903" s="1"/>
      <c r="R1903" s="317"/>
      <c r="V1903" s="317"/>
    </row>
    <row r="1904" spans="1:22">
      <c r="A1904">
        <v>1903</v>
      </c>
      <c r="D1904" t="s">
        <v>43</v>
      </c>
      <c r="E1904" t="s">
        <v>43</v>
      </c>
      <c r="F1904" s="1"/>
      <c r="G1904" t="s">
        <v>43</v>
      </c>
      <c r="I1904" t="s">
        <v>43</v>
      </c>
      <c r="L1904" t="s">
        <v>43</v>
      </c>
      <c r="M1904" t="s">
        <v>43</v>
      </c>
      <c r="N1904" t="s">
        <v>43</v>
      </c>
      <c r="P1904" s="1"/>
      <c r="R1904" s="317"/>
      <c r="V1904" s="317"/>
    </row>
    <row r="1905" spans="1:22">
      <c r="A1905">
        <v>1904</v>
      </c>
      <c r="D1905" t="s">
        <v>43</v>
      </c>
      <c r="E1905" t="s">
        <v>43</v>
      </c>
      <c r="F1905" s="1"/>
      <c r="G1905" t="s">
        <v>43</v>
      </c>
      <c r="I1905" t="s">
        <v>43</v>
      </c>
      <c r="L1905" t="s">
        <v>43</v>
      </c>
      <c r="M1905" t="s">
        <v>43</v>
      </c>
      <c r="N1905" t="s">
        <v>43</v>
      </c>
      <c r="P1905" s="1"/>
      <c r="R1905" s="317"/>
      <c r="V1905" s="317"/>
    </row>
    <row r="1906" spans="1:22">
      <c r="A1906">
        <v>1905</v>
      </c>
      <c r="D1906" t="s">
        <v>43</v>
      </c>
      <c r="E1906" t="s">
        <v>43</v>
      </c>
      <c r="F1906" s="1"/>
      <c r="G1906" t="s">
        <v>43</v>
      </c>
      <c r="I1906" t="s">
        <v>43</v>
      </c>
      <c r="L1906" t="s">
        <v>43</v>
      </c>
      <c r="M1906" t="s">
        <v>43</v>
      </c>
      <c r="N1906" t="s">
        <v>43</v>
      </c>
      <c r="P1906" s="1"/>
      <c r="R1906" s="317"/>
      <c r="V1906" s="317"/>
    </row>
    <row r="1907" spans="1:22">
      <c r="A1907">
        <v>1906</v>
      </c>
      <c r="D1907" t="s">
        <v>43</v>
      </c>
      <c r="E1907" t="s">
        <v>43</v>
      </c>
      <c r="F1907" s="1"/>
      <c r="G1907" t="s">
        <v>43</v>
      </c>
      <c r="I1907" t="s">
        <v>43</v>
      </c>
      <c r="L1907" t="s">
        <v>43</v>
      </c>
      <c r="M1907" t="s">
        <v>43</v>
      </c>
      <c r="N1907" t="s">
        <v>43</v>
      </c>
      <c r="P1907" s="1"/>
      <c r="R1907" s="317"/>
      <c r="V1907" s="317"/>
    </row>
    <row r="1908" spans="1:22">
      <c r="A1908">
        <v>1907</v>
      </c>
      <c r="D1908" t="s">
        <v>43</v>
      </c>
      <c r="E1908" t="s">
        <v>43</v>
      </c>
      <c r="F1908" s="1"/>
      <c r="G1908" t="s">
        <v>43</v>
      </c>
      <c r="I1908" t="s">
        <v>43</v>
      </c>
      <c r="L1908" t="s">
        <v>43</v>
      </c>
      <c r="M1908" t="s">
        <v>43</v>
      </c>
      <c r="N1908" t="s">
        <v>43</v>
      </c>
      <c r="P1908" s="1"/>
      <c r="R1908" s="317"/>
      <c r="V1908" s="317"/>
    </row>
    <row r="1909" spans="1:22">
      <c r="A1909">
        <v>1908</v>
      </c>
      <c r="D1909" t="s">
        <v>43</v>
      </c>
      <c r="E1909" t="s">
        <v>43</v>
      </c>
      <c r="F1909" s="1"/>
      <c r="G1909" t="s">
        <v>43</v>
      </c>
      <c r="I1909" t="s">
        <v>43</v>
      </c>
      <c r="L1909" t="s">
        <v>43</v>
      </c>
      <c r="M1909" t="s">
        <v>43</v>
      </c>
      <c r="N1909" t="s">
        <v>43</v>
      </c>
      <c r="P1909" s="1"/>
      <c r="R1909" s="317"/>
      <c r="V1909" s="317"/>
    </row>
    <row r="1910" spans="1:22">
      <c r="A1910">
        <v>1909</v>
      </c>
      <c r="D1910" t="s">
        <v>43</v>
      </c>
      <c r="E1910" t="s">
        <v>43</v>
      </c>
      <c r="F1910" s="1"/>
      <c r="G1910" t="s">
        <v>43</v>
      </c>
      <c r="I1910" t="s">
        <v>43</v>
      </c>
      <c r="L1910" t="s">
        <v>43</v>
      </c>
      <c r="M1910" t="s">
        <v>43</v>
      </c>
      <c r="N1910" t="s">
        <v>43</v>
      </c>
      <c r="P1910" s="1"/>
      <c r="R1910" s="317"/>
      <c r="V1910" s="317"/>
    </row>
    <row r="1911" spans="1:22">
      <c r="A1911">
        <v>1910</v>
      </c>
      <c r="D1911" t="s">
        <v>43</v>
      </c>
      <c r="E1911" t="s">
        <v>43</v>
      </c>
      <c r="F1911" s="1"/>
      <c r="G1911" t="s">
        <v>43</v>
      </c>
      <c r="I1911" t="s">
        <v>43</v>
      </c>
      <c r="L1911" t="s">
        <v>43</v>
      </c>
      <c r="M1911" t="s">
        <v>43</v>
      </c>
      <c r="N1911" t="s">
        <v>43</v>
      </c>
      <c r="P1911" s="1"/>
      <c r="R1911" s="317"/>
      <c r="V1911" s="317"/>
    </row>
    <row r="1912" spans="1:22">
      <c r="A1912">
        <v>1911</v>
      </c>
      <c r="D1912" t="s">
        <v>43</v>
      </c>
      <c r="E1912" t="s">
        <v>43</v>
      </c>
      <c r="F1912" s="1"/>
      <c r="G1912" t="s">
        <v>43</v>
      </c>
      <c r="I1912" t="s">
        <v>43</v>
      </c>
      <c r="L1912" t="s">
        <v>43</v>
      </c>
      <c r="M1912" t="s">
        <v>43</v>
      </c>
      <c r="N1912" t="s">
        <v>43</v>
      </c>
      <c r="P1912" s="1"/>
      <c r="R1912" s="317"/>
      <c r="V1912" s="317"/>
    </row>
    <row r="1913" spans="1:22">
      <c r="A1913">
        <v>1912</v>
      </c>
      <c r="D1913" t="s">
        <v>43</v>
      </c>
      <c r="E1913" t="s">
        <v>43</v>
      </c>
      <c r="F1913" s="1"/>
      <c r="G1913" t="s">
        <v>43</v>
      </c>
      <c r="I1913" t="s">
        <v>43</v>
      </c>
      <c r="L1913" t="s">
        <v>43</v>
      </c>
      <c r="M1913" t="s">
        <v>43</v>
      </c>
      <c r="N1913" t="s">
        <v>43</v>
      </c>
      <c r="P1913" s="1"/>
      <c r="R1913" s="317"/>
      <c r="V1913" s="317"/>
    </row>
    <row r="1914" spans="1:22">
      <c r="A1914">
        <v>1913</v>
      </c>
      <c r="D1914" t="s">
        <v>43</v>
      </c>
      <c r="E1914" t="s">
        <v>43</v>
      </c>
      <c r="F1914" s="1"/>
      <c r="G1914" t="s">
        <v>43</v>
      </c>
      <c r="I1914" t="s">
        <v>43</v>
      </c>
      <c r="L1914" t="s">
        <v>43</v>
      </c>
      <c r="M1914" t="s">
        <v>43</v>
      </c>
      <c r="N1914" t="s">
        <v>43</v>
      </c>
      <c r="P1914" s="1"/>
      <c r="R1914" s="317"/>
      <c r="V1914" s="317"/>
    </row>
    <row r="1915" spans="1:22">
      <c r="A1915">
        <v>1914</v>
      </c>
      <c r="D1915" t="s">
        <v>43</v>
      </c>
      <c r="E1915" t="s">
        <v>43</v>
      </c>
      <c r="F1915" s="1"/>
      <c r="G1915" t="s">
        <v>43</v>
      </c>
      <c r="I1915" t="s">
        <v>43</v>
      </c>
      <c r="L1915" t="s">
        <v>43</v>
      </c>
      <c r="M1915" t="s">
        <v>43</v>
      </c>
      <c r="N1915" t="s">
        <v>43</v>
      </c>
      <c r="P1915" s="1"/>
      <c r="R1915" s="317"/>
      <c r="V1915" s="317"/>
    </row>
    <row r="1916" spans="1:22">
      <c r="A1916">
        <v>1915</v>
      </c>
      <c r="D1916" t="s">
        <v>43</v>
      </c>
      <c r="E1916" t="s">
        <v>43</v>
      </c>
      <c r="F1916" s="1"/>
      <c r="G1916" t="s">
        <v>43</v>
      </c>
      <c r="I1916" t="s">
        <v>43</v>
      </c>
      <c r="L1916" t="s">
        <v>43</v>
      </c>
      <c r="M1916" t="s">
        <v>43</v>
      </c>
      <c r="N1916" t="s">
        <v>43</v>
      </c>
      <c r="P1916" s="1"/>
      <c r="R1916" s="317"/>
      <c r="V1916" s="317"/>
    </row>
    <row r="1917" spans="1:22">
      <c r="A1917">
        <v>1916</v>
      </c>
      <c r="D1917" t="s">
        <v>43</v>
      </c>
      <c r="E1917" t="s">
        <v>43</v>
      </c>
      <c r="F1917" s="1"/>
      <c r="G1917" t="s">
        <v>43</v>
      </c>
      <c r="I1917" t="s">
        <v>43</v>
      </c>
      <c r="L1917" t="s">
        <v>43</v>
      </c>
      <c r="M1917" t="s">
        <v>43</v>
      </c>
      <c r="N1917" t="s">
        <v>43</v>
      </c>
      <c r="P1917" s="1"/>
      <c r="R1917" s="317"/>
      <c r="V1917" s="317"/>
    </row>
    <row r="1918" spans="1:22">
      <c r="A1918">
        <v>1917</v>
      </c>
      <c r="D1918" t="s">
        <v>43</v>
      </c>
      <c r="E1918" t="s">
        <v>43</v>
      </c>
      <c r="F1918" s="1"/>
      <c r="G1918" t="s">
        <v>43</v>
      </c>
      <c r="I1918" t="s">
        <v>43</v>
      </c>
      <c r="L1918" t="s">
        <v>43</v>
      </c>
      <c r="M1918" t="s">
        <v>43</v>
      </c>
      <c r="N1918" t="s">
        <v>43</v>
      </c>
      <c r="P1918" s="1"/>
      <c r="R1918" s="317"/>
      <c r="V1918" s="317"/>
    </row>
    <row r="1919" spans="1:22">
      <c r="A1919">
        <v>1918</v>
      </c>
      <c r="D1919" t="s">
        <v>43</v>
      </c>
      <c r="E1919" t="s">
        <v>43</v>
      </c>
      <c r="F1919" s="1"/>
      <c r="G1919" t="s">
        <v>43</v>
      </c>
      <c r="I1919" t="s">
        <v>43</v>
      </c>
      <c r="L1919" t="s">
        <v>43</v>
      </c>
      <c r="M1919" t="s">
        <v>43</v>
      </c>
      <c r="N1919" t="s">
        <v>43</v>
      </c>
      <c r="P1919" s="1"/>
      <c r="R1919" s="317"/>
      <c r="V1919" s="317"/>
    </row>
    <row r="1920" spans="1:22">
      <c r="A1920">
        <v>1919</v>
      </c>
      <c r="D1920" t="s">
        <v>43</v>
      </c>
      <c r="E1920" t="s">
        <v>43</v>
      </c>
      <c r="F1920" s="1"/>
      <c r="G1920" t="s">
        <v>43</v>
      </c>
      <c r="I1920" t="s">
        <v>43</v>
      </c>
      <c r="L1920" t="s">
        <v>43</v>
      </c>
      <c r="M1920" t="s">
        <v>43</v>
      </c>
      <c r="N1920" t="s">
        <v>43</v>
      </c>
      <c r="P1920" s="1"/>
      <c r="R1920" s="317"/>
      <c r="V1920" s="317"/>
    </row>
    <row r="1921" spans="1:22">
      <c r="A1921">
        <v>1920</v>
      </c>
      <c r="D1921" t="s">
        <v>43</v>
      </c>
      <c r="E1921" t="s">
        <v>43</v>
      </c>
      <c r="F1921" s="1"/>
      <c r="G1921" t="s">
        <v>43</v>
      </c>
      <c r="I1921" t="s">
        <v>43</v>
      </c>
      <c r="L1921" t="s">
        <v>43</v>
      </c>
      <c r="M1921" t="s">
        <v>43</v>
      </c>
      <c r="N1921" t="s">
        <v>43</v>
      </c>
      <c r="P1921" s="1"/>
      <c r="R1921" s="317"/>
      <c r="V1921" s="317"/>
    </row>
    <row r="1922" spans="1:22">
      <c r="A1922">
        <v>1921</v>
      </c>
      <c r="D1922" t="s">
        <v>43</v>
      </c>
      <c r="E1922" t="s">
        <v>43</v>
      </c>
      <c r="F1922" s="1"/>
      <c r="G1922" t="s">
        <v>43</v>
      </c>
      <c r="I1922" t="s">
        <v>43</v>
      </c>
      <c r="L1922" t="s">
        <v>43</v>
      </c>
      <c r="M1922" t="s">
        <v>43</v>
      </c>
      <c r="N1922" t="s">
        <v>43</v>
      </c>
      <c r="P1922" s="1"/>
      <c r="R1922" s="317"/>
      <c r="V1922" s="317"/>
    </row>
    <row r="1923" spans="1:22">
      <c r="A1923">
        <v>1922</v>
      </c>
      <c r="D1923" t="s">
        <v>43</v>
      </c>
      <c r="E1923" t="s">
        <v>43</v>
      </c>
      <c r="F1923" s="1"/>
      <c r="G1923" t="s">
        <v>43</v>
      </c>
      <c r="I1923" t="s">
        <v>43</v>
      </c>
      <c r="L1923" t="s">
        <v>43</v>
      </c>
      <c r="M1923" t="s">
        <v>43</v>
      </c>
      <c r="N1923" t="s">
        <v>43</v>
      </c>
      <c r="P1923" s="1"/>
      <c r="R1923" s="317"/>
      <c r="V1923" s="317"/>
    </row>
    <row r="1924" spans="1:22">
      <c r="A1924">
        <v>1923</v>
      </c>
      <c r="D1924" t="s">
        <v>43</v>
      </c>
      <c r="E1924" t="s">
        <v>43</v>
      </c>
      <c r="F1924" s="1"/>
      <c r="G1924" t="s">
        <v>43</v>
      </c>
      <c r="I1924" t="s">
        <v>43</v>
      </c>
      <c r="L1924" t="s">
        <v>43</v>
      </c>
      <c r="M1924" t="s">
        <v>43</v>
      </c>
      <c r="N1924" t="s">
        <v>43</v>
      </c>
      <c r="P1924" s="1"/>
      <c r="R1924" s="317"/>
      <c r="V1924" s="317"/>
    </row>
    <row r="1925" spans="1:22">
      <c r="A1925">
        <v>1924</v>
      </c>
      <c r="D1925" t="s">
        <v>43</v>
      </c>
      <c r="E1925" t="s">
        <v>43</v>
      </c>
      <c r="F1925" s="1"/>
      <c r="G1925" t="s">
        <v>43</v>
      </c>
      <c r="I1925" t="s">
        <v>43</v>
      </c>
      <c r="L1925" t="s">
        <v>43</v>
      </c>
      <c r="M1925" t="s">
        <v>43</v>
      </c>
      <c r="N1925" t="s">
        <v>43</v>
      </c>
      <c r="P1925" s="1"/>
      <c r="R1925" s="317"/>
      <c r="V1925" s="317"/>
    </row>
    <row r="1926" spans="1:22">
      <c r="A1926">
        <v>1925</v>
      </c>
      <c r="D1926" t="s">
        <v>43</v>
      </c>
      <c r="E1926" t="s">
        <v>43</v>
      </c>
      <c r="F1926" s="1"/>
      <c r="G1926" t="s">
        <v>43</v>
      </c>
      <c r="I1926" t="s">
        <v>43</v>
      </c>
      <c r="L1926" t="s">
        <v>43</v>
      </c>
      <c r="M1926" t="s">
        <v>43</v>
      </c>
      <c r="N1926" t="s">
        <v>43</v>
      </c>
      <c r="P1926" s="1"/>
      <c r="R1926" s="317"/>
      <c r="V1926" s="317"/>
    </row>
    <row r="1927" spans="1:22">
      <c r="A1927">
        <v>1926</v>
      </c>
      <c r="D1927" t="s">
        <v>43</v>
      </c>
      <c r="E1927" t="s">
        <v>43</v>
      </c>
      <c r="F1927" s="1"/>
      <c r="G1927" t="s">
        <v>43</v>
      </c>
      <c r="I1927" t="s">
        <v>43</v>
      </c>
      <c r="L1927" t="s">
        <v>43</v>
      </c>
      <c r="M1927" t="s">
        <v>43</v>
      </c>
      <c r="N1927" t="s">
        <v>43</v>
      </c>
      <c r="P1927" s="1"/>
      <c r="R1927" s="317"/>
      <c r="V1927" s="317"/>
    </row>
    <row r="1928" spans="1:22">
      <c r="A1928">
        <v>1927</v>
      </c>
      <c r="D1928" t="s">
        <v>43</v>
      </c>
      <c r="E1928" t="s">
        <v>43</v>
      </c>
      <c r="F1928" s="1"/>
      <c r="G1928" t="s">
        <v>43</v>
      </c>
      <c r="I1928" t="s">
        <v>43</v>
      </c>
      <c r="L1928" t="s">
        <v>43</v>
      </c>
      <c r="M1928" t="s">
        <v>43</v>
      </c>
      <c r="N1928" t="s">
        <v>43</v>
      </c>
      <c r="P1928" s="1"/>
      <c r="R1928" s="317"/>
      <c r="V1928" s="317"/>
    </row>
    <row r="1929" spans="1:22">
      <c r="A1929">
        <v>1928</v>
      </c>
      <c r="D1929" t="s">
        <v>43</v>
      </c>
      <c r="E1929" t="s">
        <v>43</v>
      </c>
      <c r="F1929" s="1"/>
      <c r="G1929" t="s">
        <v>43</v>
      </c>
      <c r="I1929" t="s">
        <v>43</v>
      </c>
      <c r="L1929" t="s">
        <v>43</v>
      </c>
      <c r="M1929" t="s">
        <v>43</v>
      </c>
      <c r="N1929" t="s">
        <v>43</v>
      </c>
      <c r="P1929" s="1"/>
      <c r="R1929" s="317"/>
      <c r="V1929" s="317"/>
    </row>
    <row r="1930" spans="1:22">
      <c r="A1930">
        <v>1929</v>
      </c>
      <c r="D1930" t="s">
        <v>43</v>
      </c>
      <c r="E1930" t="s">
        <v>43</v>
      </c>
      <c r="F1930" s="1"/>
      <c r="G1930" t="s">
        <v>43</v>
      </c>
      <c r="I1930" t="s">
        <v>43</v>
      </c>
      <c r="L1930" t="s">
        <v>43</v>
      </c>
      <c r="M1930" t="s">
        <v>43</v>
      </c>
      <c r="N1930" t="s">
        <v>43</v>
      </c>
      <c r="P1930" s="1"/>
      <c r="R1930" s="317"/>
      <c r="V1930" s="317"/>
    </row>
    <row r="1931" spans="1:22">
      <c r="A1931">
        <v>1930</v>
      </c>
      <c r="D1931" t="s">
        <v>43</v>
      </c>
      <c r="E1931" t="s">
        <v>43</v>
      </c>
      <c r="F1931" s="1"/>
      <c r="G1931" t="s">
        <v>43</v>
      </c>
      <c r="I1931" t="s">
        <v>43</v>
      </c>
      <c r="L1931" t="s">
        <v>43</v>
      </c>
      <c r="M1931" t="s">
        <v>43</v>
      </c>
      <c r="N1931" t="s">
        <v>43</v>
      </c>
      <c r="P1931" s="1"/>
      <c r="R1931" s="317"/>
      <c r="V1931" s="317"/>
    </row>
    <row r="1932" spans="1:22">
      <c r="A1932">
        <v>1931</v>
      </c>
      <c r="D1932" t="s">
        <v>43</v>
      </c>
      <c r="E1932" t="s">
        <v>43</v>
      </c>
      <c r="F1932" s="1"/>
      <c r="G1932" t="s">
        <v>43</v>
      </c>
      <c r="I1932" t="s">
        <v>43</v>
      </c>
      <c r="L1932" t="s">
        <v>43</v>
      </c>
      <c r="M1932" t="s">
        <v>43</v>
      </c>
      <c r="N1932" t="s">
        <v>43</v>
      </c>
      <c r="P1932" s="1"/>
      <c r="R1932" s="317"/>
      <c r="V1932" s="317"/>
    </row>
    <row r="1933" spans="1:22">
      <c r="A1933">
        <v>1932</v>
      </c>
      <c r="D1933" t="s">
        <v>43</v>
      </c>
      <c r="E1933" t="s">
        <v>43</v>
      </c>
      <c r="F1933" s="1"/>
      <c r="G1933" t="s">
        <v>43</v>
      </c>
      <c r="I1933" t="s">
        <v>43</v>
      </c>
      <c r="L1933" t="s">
        <v>43</v>
      </c>
      <c r="M1933" t="s">
        <v>43</v>
      </c>
      <c r="N1933" t="s">
        <v>43</v>
      </c>
      <c r="P1933" s="1"/>
      <c r="R1933" s="317"/>
      <c r="V1933" s="317"/>
    </row>
    <row r="1934" spans="1:22">
      <c r="A1934">
        <v>1933</v>
      </c>
      <c r="D1934" t="s">
        <v>43</v>
      </c>
      <c r="E1934" t="s">
        <v>43</v>
      </c>
      <c r="F1934" s="1"/>
      <c r="G1934" t="s">
        <v>43</v>
      </c>
      <c r="I1934" t="s">
        <v>43</v>
      </c>
      <c r="L1934" t="s">
        <v>43</v>
      </c>
      <c r="M1934" t="s">
        <v>43</v>
      </c>
      <c r="N1934" t="s">
        <v>43</v>
      </c>
      <c r="P1934" s="1"/>
      <c r="R1934" s="317"/>
      <c r="V1934" s="317"/>
    </row>
    <row r="1935" spans="1:22">
      <c r="A1935">
        <v>1934</v>
      </c>
      <c r="D1935" t="s">
        <v>43</v>
      </c>
      <c r="E1935" t="s">
        <v>43</v>
      </c>
      <c r="F1935" s="1"/>
      <c r="G1935" t="s">
        <v>43</v>
      </c>
      <c r="I1935" t="s">
        <v>43</v>
      </c>
      <c r="L1935" t="s">
        <v>43</v>
      </c>
      <c r="M1935" t="s">
        <v>43</v>
      </c>
      <c r="N1935" t="s">
        <v>43</v>
      </c>
      <c r="P1935" s="1"/>
      <c r="R1935" s="317"/>
      <c r="V1935" s="317"/>
    </row>
    <row r="1936" spans="1:22">
      <c r="A1936">
        <v>1935</v>
      </c>
      <c r="D1936" t="s">
        <v>43</v>
      </c>
      <c r="E1936" t="s">
        <v>43</v>
      </c>
      <c r="F1936" s="1"/>
      <c r="G1936" t="s">
        <v>43</v>
      </c>
      <c r="I1936" t="s">
        <v>43</v>
      </c>
      <c r="L1936" t="s">
        <v>43</v>
      </c>
      <c r="M1936" t="s">
        <v>43</v>
      </c>
      <c r="N1936" t="s">
        <v>43</v>
      </c>
      <c r="P1936" s="1"/>
      <c r="R1936" s="317"/>
      <c r="V1936" s="317"/>
    </row>
    <row r="1937" spans="1:22">
      <c r="A1937">
        <v>1936</v>
      </c>
      <c r="D1937" t="s">
        <v>43</v>
      </c>
      <c r="E1937" t="s">
        <v>43</v>
      </c>
      <c r="F1937" s="1"/>
      <c r="G1937" t="s">
        <v>43</v>
      </c>
      <c r="I1937" t="s">
        <v>43</v>
      </c>
      <c r="L1937" t="s">
        <v>43</v>
      </c>
      <c r="M1937" t="s">
        <v>43</v>
      </c>
      <c r="N1937" t="s">
        <v>43</v>
      </c>
      <c r="P1937" s="1"/>
      <c r="R1937" s="317"/>
      <c r="V1937" s="317"/>
    </row>
    <row r="1938" spans="1:22">
      <c r="A1938">
        <v>1937</v>
      </c>
      <c r="D1938" t="s">
        <v>43</v>
      </c>
      <c r="E1938" t="s">
        <v>43</v>
      </c>
      <c r="F1938" s="1"/>
      <c r="G1938" t="s">
        <v>43</v>
      </c>
      <c r="I1938" t="s">
        <v>43</v>
      </c>
      <c r="L1938" t="s">
        <v>43</v>
      </c>
      <c r="M1938" t="s">
        <v>43</v>
      </c>
      <c r="N1938" t="s">
        <v>43</v>
      </c>
      <c r="P1938" s="1"/>
      <c r="R1938" s="317"/>
      <c r="V1938" s="317"/>
    </row>
    <row r="1939" spans="1:22">
      <c r="A1939">
        <v>1938</v>
      </c>
      <c r="D1939" t="s">
        <v>43</v>
      </c>
      <c r="E1939" t="s">
        <v>43</v>
      </c>
      <c r="F1939" s="1"/>
      <c r="G1939" t="s">
        <v>43</v>
      </c>
      <c r="I1939" t="s">
        <v>43</v>
      </c>
      <c r="L1939" t="s">
        <v>43</v>
      </c>
      <c r="M1939" t="s">
        <v>43</v>
      </c>
      <c r="N1939" t="s">
        <v>43</v>
      </c>
      <c r="P1939" s="1"/>
      <c r="R1939" s="317"/>
      <c r="V1939" s="317"/>
    </row>
    <row r="1940" spans="1:22">
      <c r="A1940">
        <v>1939</v>
      </c>
      <c r="D1940" t="s">
        <v>43</v>
      </c>
      <c r="E1940" t="s">
        <v>43</v>
      </c>
      <c r="F1940" s="1"/>
      <c r="G1940" t="s">
        <v>43</v>
      </c>
      <c r="I1940" t="s">
        <v>43</v>
      </c>
      <c r="L1940" t="s">
        <v>43</v>
      </c>
      <c r="M1940" t="s">
        <v>43</v>
      </c>
      <c r="N1940" t="s">
        <v>43</v>
      </c>
      <c r="P1940" s="1"/>
      <c r="R1940" s="317"/>
      <c r="V1940" s="317"/>
    </row>
    <row r="1941" spans="1:22">
      <c r="A1941">
        <v>1940</v>
      </c>
      <c r="D1941" t="s">
        <v>43</v>
      </c>
      <c r="E1941" t="s">
        <v>43</v>
      </c>
      <c r="F1941" s="1"/>
      <c r="G1941" t="s">
        <v>43</v>
      </c>
      <c r="I1941" t="s">
        <v>43</v>
      </c>
      <c r="L1941" t="s">
        <v>43</v>
      </c>
      <c r="M1941" t="s">
        <v>43</v>
      </c>
      <c r="N1941" t="s">
        <v>43</v>
      </c>
      <c r="P1941" s="1"/>
      <c r="R1941" s="317"/>
      <c r="V1941" s="317"/>
    </row>
    <row r="1942" spans="1:22">
      <c r="A1942">
        <v>1941</v>
      </c>
      <c r="D1942" t="s">
        <v>43</v>
      </c>
      <c r="E1942" t="s">
        <v>43</v>
      </c>
      <c r="F1942" s="1"/>
      <c r="G1942" t="s">
        <v>43</v>
      </c>
      <c r="I1942" t="s">
        <v>43</v>
      </c>
      <c r="L1942" t="s">
        <v>43</v>
      </c>
      <c r="M1942" t="s">
        <v>43</v>
      </c>
      <c r="N1942" t="s">
        <v>43</v>
      </c>
      <c r="P1942" s="1"/>
      <c r="R1942" s="317"/>
      <c r="V1942" s="317"/>
    </row>
    <row r="1943" spans="1:22">
      <c r="A1943">
        <v>1942</v>
      </c>
      <c r="D1943" t="s">
        <v>43</v>
      </c>
      <c r="E1943" t="s">
        <v>43</v>
      </c>
      <c r="F1943" s="1"/>
      <c r="G1943" t="s">
        <v>43</v>
      </c>
      <c r="I1943" t="s">
        <v>43</v>
      </c>
      <c r="L1943" t="s">
        <v>43</v>
      </c>
      <c r="M1943" t="s">
        <v>43</v>
      </c>
      <c r="N1943" t="s">
        <v>43</v>
      </c>
      <c r="P1943" s="1"/>
      <c r="R1943" s="317"/>
      <c r="V1943" s="317"/>
    </row>
    <row r="1944" spans="1:22">
      <c r="A1944">
        <v>1943</v>
      </c>
      <c r="D1944" t="s">
        <v>43</v>
      </c>
      <c r="E1944" t="s">
        <v>43</v>
      </c>
      <c r="F1944" s="1"/>
      <c r="G1944" t="s">
        <v>43</v>
      </c>
      <c r="I1944" t="s">
        <v>43</v>
      </c>
      <c r="L1944" t="s">
        <v>43</v>
      </c>
      <c r="M1944" t="s">
        <v>43</v>
      </c>
      <c r="N1944" t="s">
        <v>43</v>
      </c>
      <c r="P1944" s="1"/>
      <c r="R1944" s="317"/>
      <c r="V1944" s="317"/>
    </row>
    <row r="1945" spans="1:22">
      <c r="A1945">
        <v>1944</v>
      </c>
      <c r="D1945" t="s">
        <v>43</v>
      </c>
      <c r="E1945" t="s">
        <v>43</v>
      </c>
      <c r="F1945" s="1"/>
      <c r="G1945" t="s">
        <v>43</v>
      </c>
      <c r="I1945" t="s">
        <v>43</v>
      </c>
      <c r="L1945" t="s">
        <v>43</v>
      </c>
      <c r="M1945" t="s">
        <v>43</v>
      </c>
      <c r="N1945" t="s">
        <v>43</v>
      </c>
      <c r="P1945" s="1"/>
      <c r="R1945" s="317"/>
      <c r="V1945" s="317"/>
    </row>
    <row r="1946" spans="1:22">
      <c r="A1946">
        <v>1945</v>
      </c>
      <c r="D1946" t="s">
        <v>43</v>
      </c>
      <c r="E1946" t="s">
        <v>43</v>
      </c>
      <c r="F1946" s="1"/>
      <c r="G1946" t="s">
        <v>43</v>
      </c>
      <c r="I1946" t="s">
        <v>43</v>
      </c>
      <c r="L1946" t="s">
        <v>43</v>
      </c>
      <c r="M1946" t="s">
        <v>43</v>
      </c>
      <c r="N1946" t="s">
        <v>43</v>
      </c>
      <c r="P1946" s="1"/>
      <c r="R1946" s="317"/>
      <c r="V1946" s="317"/>
    </row>
    <row r="1947" spans="1:22">
      <c r="A1947">
        <v>1946</v>
      </c>
      <c r="D1947" t="s">
        <v>43</v>
      </c>
      <c r="E1947" t="s">
        <v>43</v>
      </c>
      <c r="F1947" s="1"/>
      <c r="G1947" t="s">
        <v>43</v>
      </c>
      <c r="I1947" t="s">
        <v>43</v>
      </c>
      <c r="L1947" t="s">
        <v>43</v>
      </c>
      <c r="M1947" t="s">
        <v>43</v>
      </c>
      <c r="N1947" t="s">
        <v>43</v>
      </c>
      <c r="P1947" s="1"/>
      <c r="R1947" s="317"/>
      <c r="V1947" s="317"/>
    </row>
    <row r="1948" spans="1:22">
      <c r="A1948">
        <v>1947</v>
      </c>
      <c r="D1948" t="s">
        <v>43</v>
      </c>
      <c r="E1948" t="s">
        <v>43</v>
      </c>
      <c r="F1948" s="1"/>
      <c r="G1948" t="s">
        <v>43</v>
      </c>
      <c r="I1948" t="s">
        <v>43</v>
      </c>
      <c r="L1948" t="s">
        <v>43</v>
      </c>
      <c r="M1948" t="s">
        <v>43</v>
      </c>
      <c r="N1948" t="s">
        <v>43</v>
      </c>
      <c r="P1948" s="1"/>
      <c r="R1948" s="317"/>
      <c r="V1948" s="317"/>
    </row>
    <row r="1949" spans="1:22">
      <c r="A1949">
        <v>1948</v>
      </c>
      <c r="D1949" t="s">
        <v>43</v>
      </c>
      <c r="E1949" t="s">
        <v>43</v>
      </c>
      <c r="F1949" s="1"/>
      <c r="G1949" t="s">
        <v>43</v>
      </c>
      <c r="I1949" t="s">
        <v>43</v>
      </c>
      <c r="L1949" t="s">
        <v>43</v>
      </c>
      <c r="M1949" t="s">
        <v>43</v>
      </c>
      <c r="N1949" t="s">
        <v>43</v>
      </c>
      <c r="P1949" s="1"/>
      <c r="R1949" s="317"/>
      <c r="V1949" s="317"/>
    </row>
    <row r="1950" spans="1:22">
      <c r="A1950">
        <v>1949</v>
      </c>
      <c r="D1950" t="s">
        <v>43</v>
      </c>
      <c r="E1950" t="s">
        <v>43</v>
      </c>
      <c r="F1950" s="1"/>
      <c r="G1950" t="s">
        <v>43</v>
      </c>
      <c r="I1950" t="s">
        <v>43</v>
      </c>
      <c r="L1950" t="s">
        <v>43</v>
      </c>
      <c r="M1950" t="s">
        <v>43</v>
      </c>
      <c r="N1950" t="s">
        <v>43</v>
      </c>
      <c r="P1950" s="1"/>
      <c r="R1950" s="317"/>
      <c r="V1950" s="317"/>
    </row>
    <row r="1951" spans="1:22">
      <c r="A1951">
        <v>1950</v>
      </c>
      <c r="D1951" t="s">
        <v>43</v>
      </c>
      <c r="E1951" t="s">
        <v>43</v>
      </c>
      <c r="F1951" s="1"/>
      <c r="G1951" t="s">
        <v>43</v>
      </c>
      <c r="I1951" t="s">
        <v>43</v>
      </c>
      <c r="L1951" t="s">
        <v>43</v>
      </c>
      <c r="M1951" t="s">
        <v>43</v>
      </c>
      <c r="N1951" t="s">
        <v>43</v>
      </c>
      <c r="P1951" s="1"/>
      <c r="R1951" s="317"/>
      <c r="V1951" s="317"/>
    </row>
    <row r="1952" spans="1:22">
      <c r="A1952">
        <v>1951</v>
      </c>
      <c r="D1952" t="s">
        <v>43</v>
      </c>
      <c r="E1952" t="s">
        <v>43</v>
      </c>
      <c r="F1952" s="1"/>
      <c r="G1952" t="s">
        <v>43</v>
      </c>
      <c r="I1952" t="s">
        <v>43</v>
      </c>
      <c r="L1952" t="s">
        <v>43</v>
      </c>
      <c r="M1952" t="s">
        <v>43</v>
      </c>
      <c r="N1952" t="s">
        <v>43</v>
      </c>
      <c r="P1952" s="1"/>
      <c r="R1952" s="317"/>
      <c r="V1952" s="317"/>
    </row>
    <row r="1953" spans="1:22">
      <c r="A1953">
        <v>1952</v>
      </c>
      <c r="D1953" t="s">
        <v>43</v>
      </c>
      <c r="E1953" t="s">
        <v>43</v>
      </c>
      <c r="F1953" s="1"/>
      <c r="G1953" t="s">
        <v>43</v>
      </c>
      <c r="I1953" t="s">
        <v>43</v>
      </c>
      <c r="L1953" t="s">
        <v>43</v>
      </c>
      <c r="M1953" t="s">
        <v>43</v>
      </c>
      <c r="N1953" t="s">
        <v>43</v>
      </c>
      <c r="P1953" s="1"/>
      <c r="R1953" s="317"/>
      <c r="V1953" s="317"/>
    </row>
    <row r="1954" spans="1:22">
      <c r="A1954">
        <v>1953</v>
      </c>
      <c r="D1954" t="s">
        <v>43</v>
      </c>
      <c r="E1954" t="s">
        <v>43</v>
      </c>
      <c r="F1954" s="1"/>
      <c r="G1954" t="s">
        <v>43</v>
      </c>
      <c r="I1954" t="s">
        <v>43</v>
      </c>
      <c r="L1954" t="s">
        <v>43</v>
      </c>
      <c r="M1954" t="s">
        <v>43</v>
      </c>
      <c r="N1954" t="s">
        <v>43</v>
      </c>
      <c r="P1954" s="1"/>
      <c r="R1954" s="317"/>
      <c r="V1954" s="317"/>
    </row>
    <row r="1955" spans="1:22">
      <c r="A1955">
        <v>1954</v>
      </c>
      <c r="D1955" t="s">
        <v>43</v>
      </c>
      <c r="E1955" t="s">
        <v>43</v>
      </c>
      <c r="F1955" s="1"/>
      <c r="G1955" t="s">
        <v>43</v>
      </c>
      <c r="I1955" t="s">
        <v>43</v>
      </c>
      <c r="L1955" t="s">
        <v>43</v>
      </c>
      <c r="M1955" t="s">
        <v>43</v>
      </c>
      <c r="N1955" t="s">
        <v>43</v>
      </c>
      <c r="P1955" s="1"/>
      <c r="R1955" s="317"/>
      <c r="V1955" s="317"/>
    </row>
    <row r="1956" spans="1:22">
      <c r="A1956">
        <v>1955</v>
      </c>
      <c r="D1956" t="s">
        <v>43</v>
      </c>
      <c r="E1956" t="s">
        <v>43</v>
      </c>
      <c r="F1956" s="1"/>
      <c r="G1956" t="s">
        <v>43</v>
      </c>
      <c r="I1956" t="s">
        <v>43</v>
      </c>
      <c r="L1956" t="s">
        <v>43</v>
      </c>
      <c r="M1956" t="s">
        <v>43</v>
      </c>
      <c r="N1956" t="s">
        <v>43</v>
      </c>
      <c r="P1956" s="1"/>
      <c r="R1956" s="317"/>
      <c r="V1956" s="317"/>
    </row>
    <row r="1957" spans="1:22">
      <c r="A1957">
        <v>1956</v>
      </c>
      <c r="D1957" t="s">
        <v>43</v>
      </c>
      <c r="E1957" t="s">
        <v>43</v>
      </c>
      <c r="F1957" s="1"/>
      <c r="G1957" t="s">
        <v>43</v>
      </c>
      <c r="I1957" t="s">
        <v>43</v>
      </c>
      <c r="L1957" t="s">
        <v>43</v>
      </c>
      <c r="M1957" t="s">
        <v>43</v>
      </c>
      <c r="N1957" t="s">
        <v>43</v>
      </c>
      <c r="P1957" s="1"/>
      <c r="R1957" s="317"/>
      <c r="V1957" s="317"/>
    </row>
    <row r="1958" spans="1:22">
      <c r="A1958">
        <v>1957</v>
      </c>
      <c r="D1958" t="s">
        <v>43</v>
      </c>
      <c r="E1958" t="s">
        <v>43</v>
      </c>
      <c r="F1958" s="1"/>
      <c r="G1958" t="s">
        <v>43</v>
      </c>
      <c r="I1958" t="s">
        <v>43</v>
      </c>
      <c r="L1958" t="s">
        <v>43</v>
      </c>
      <c r="M1958" t="s">
        <v>43</v>
      </c>
      <c r="N1958" t="s">
        <v>43</v>
      </c>
      <c r="P1958" s="1"/>
      <c r="R1958" s="317"/>
      <c r="V1958" s="317"/>
    </row>
    <row r="1959" spans="1:22">
      <c r="A1959">
        <v>1958</v>
      </c>
      <c r="D1959" t="s">
        <v>43</v>
      </c>
      <c r="E1959" t="s">
        <v>43</v>
      </c>
      <c r="F1959" s="1"/>
      <c r="G1959" t="s">
        <v>43</v>
      </c>
      <c r="I1959" t="s">
        <v>43</v>
      </c>
      <c r="L1959" t="s">
        <v>43</v>
      </c>
      <c r="M1959" t="s">
        <v>43</v>
      </c>
      <c r="N1959" t="s">
        <v>43</v>
      </c>
      <c r="P1959" s="1"/>
      <c r="R1959" s="317"/>
      <c r="V1959" s="317"/>
    </row>
    <row r="1960" spans="1:22">
      <c r="A1960">
        <v>1959</v>
      </c>
      <c r="D1960" t="s">
        <v>43</v>
      </c>
      <c r="E1960" t="s">
        <v>43</v>
      </c>
      <c r="F1960" s="1"/>
      <c r="G1960" t="s">
        <v>43</v>
      </c>
      <c r="I1960" t="s">
        <v>43</v>
      </c>
      <c r="L1960" t="s">
        <v>43</v>
      </c>
      <c r="M1960" t="s">
        <v>43</v>
      </c>
      <c r="N1960" t="s">
        <v>43</v>
      </c>
      <c r="P1960" s="1"/>
      <c r="R1960" s="317"/>
      <c r="V1960" s="317"/>
    </row>
    <row r="1961" spans="1:22">
      <c r="A1961">
        <v>1960</v>
      </c>
      <c r="D1961" t="s">
        <v>43</v>
      </c>
      <c r="E1961" t="s">
        <v>43</v>
      </c>
      <c r="F1961" s="1"/>
      <c r="G1961" t="s">
        <v>43</v>
      </c>
      <c r="I1961" t="s">
        <v>43</v>
      </c>
      <c r="L1961" t="s">
        <v>43</v>
      </c>
      <c r="M1961" t="s">
        <v>43</v>
      </c>
      <c r="N1961" t="s">
        <v>43</v>
      </c>
      <c r="P1961" s="1"/>
      <c r="R1961" s="317"/>
      <c r="V1961" s="317"/>
    </row>
    <row r="1962" spans="1:22">
      <c r="A1962">
        <v>1961</v>
      </c>
      <c r="D1962" t="s">
        <v>43</v>
      </c>
      <c r="E1962" t="s">
        <v>43</v>
      </c>
      <c r="F1962" s="1"/>
      <c r="G1962" t="s">
        <v>43</v>
      </c>
      <c r="I1962" t="s">
        <v>43</v>
      </c>
      <c r="L1962" t="s">
        <v>43</v>
      </c>
      <c r="M1962" t="s">
        <v>43</v>
      </c>
      <c r="N1962" t="s">
        <v>43</v>
      </c>
      <c r="P1962" s="1"/>
      <c r="R1962" s="317"/>
      <c r="V1962" s="317"/>
    </row>
    <row r="1963" spans="1:22">
      <c r="A1963">
        <v>1962</v>
      </c>
      <c r="D1963" t="s">
        <v>43</v>
      </c>
      <c r="E1963" t="s">
        <v>43</v>
      </c>
      <c r="F1963" s="1"/>
      <c r="G1963" t="s">
        <v>43</v>
      </c>
      <c r="I1963" t="s">
        <v>43</v>
      </c>
      <c r="L1963" t="s">
        <v>43</v>
      </c>
      <c r="M1963" t="s">
        <v>43</v>
      </c>
      <c r="N1963" t="s">
        <v>43</v>
      </c>
      <c r="P1963" s="1"/>
      <c r="R1963" s="317"/>
      <c r="V1963" s="317"/>
    </row>
    <row r="1964" spans="1:22">
      <c r="A1964">
        <v>1963</v>
      </c>
      <c r="D1964" t="s">
        <v>43</v>
      </c>
      <c r="E1964" t="s">
        <v>43</v>
      </c>
      <c r="F1964" s="1"/>
      <c r="G1964" t="s">
        <v>43</v>
      </c>
      <c r="I1964" t="s">
        <v>43</v>
      </c>
      <c r="L1964" t="s">
        <v>43</v>
      </c>
      <c r="M1964" t="s">
        <v>43</v>
      </c>
      <c r="N1964" t="s">
        <v>43</v>
      </c>
      <c r="P1964" s="1"/>
      <c r="R1964" s="317"/>
      <c r="V1964" s="317"/>
    </row>
    <row r="1965" spans="1:22">
      <c r="A1965">
        <v>1964</v>
      </c>
      <c r="D1965" t="s">
        <v>43</v>
      </c>
      <c r="E1965" t="s">
        <v>43</v>
      </c>
      <c r="F1965" s="1"/>
      <c r="G1965" t="s">
        <v>43</v>
      </c>
      <c r="I1965" t="s">
        <v>43</v>
      </c>
      <c r="L1965" t="s">
        <v>43</v>
      </c>
      <c r="M1965" t="s">
        <v>43</v>
      </c>
      <c r="N1965" t="s">
        <v>43</v>
      </c>
      <c r="P1965" s="1"/>
      <c r="R1965" s="317"/>
      <c r="V1965" s="317"/>
    </row>
    <row r="1966" spans="1:22">
      <c r="A1966">
        <v>1965</v>
      </c>
      <c r="D1966" t="s">
        <v>43</v>
      </c>
      <c r="E1966" t="s">
        <v>43</v>
      </c>
      <c r="F1966" s="1"/>
      <c r="G1966" t="s">
        <v>43</v>
      </c>
      <c r="I1966" t="s">
        <v>43</v>
      </c>
      <c r="L1966" t="s">
        <v>43</v>
      </c>
      <c r="M1966" t="s">
        <v>43</v>
      </c>
      <c r="N1966" t="s">
        <v>43</v>
      </c>
      <c r="P1966" s="1"/>
      <c r="R1966" s="317"/>
      <c r="V1966" s="317"/>
    </row>
    <row r="1967" spans="1:22">
      <c r="A1967">
        <v>1966</v>
      </c>
      <c r="D1967" t="s">
        <v>43</v>
      </c>
      <c r="E1967" t="s">
        <v>43</v>
      </c>
      <c r="F1967" s="1"/>
      <c r="G1967" t="s">
        <v>43</v>
      </c>
      <c r="I1967" t="s">
        <v>43</v>
      </c>
      <c r="L1967" t="s">
        <v>43</v>
      </c>
      <c r="M1967" t="s">
        <v>43</v>
      </c>
      <c r="N1967" t="s">
        <v>43</v>
      </c>
      <c r="P1967" s="1"/>
      <c r="R1967" s="317"/>
      <c r="V1967" s="317"/>
    </row>
    <row r="1968" spans="1:22">
      <c r="A1968">
        <v>1967</v>
      </c>
      <c r="D1968" t="s">
        <v>43</v>
      </c>
      <c r="E1968" t="s">
        <v>43</v>
      </c>
      <c r="F1968" s="1"/>
      <c r="G1968" t="s">
        <v>43</v>
      </c>
      <c r="I1968" t="s">
        <v>43</v>
      </c>
      <c r="L1968" t="s">
        <v>43</v>
      </c>
      <c r="M1968" t="s">
        <v>43</v>
      </c>
      <c r="N1968" t="s">
        <v>43</v>
      </c>
      <c r="P1968" s="1"/>
      <c r="R1968" s="317"/>
      <c r="V1968" s="317"/>
    </row>
    <row r="1969" spans="1:22">
      <c r="A1969">
        <v>1968</v>
      </c>
      <c r="D1969" t="s">
        <v>43</v>
      </c>
      <c r="E1969" t="s">
        <v>43</v>
      </c>
      <c r="F1969" s="1"/>
      <c r="G1969" t="s">
        <v>43</v>
      </c>
      <c r="I1969" t="s">
        <v>43</v>
      </c>
      <c r="L1969" t="s">
        <v>43</v>
      </c>
      <c r="M1969" t="s">
        <v>43</v>
      </c>
      <c r="N1969" t="s">
        <v>43</v>
      </c>
      <c r="P1969" s="1"/>
      <c r="R1969" s="317"/>
      <c r="V1969" s="317"/>
    </row>
    <row r="1970" spans="1:22">
      <c r="A1970">
        <v>1969</v>
      </c>
      <c r="D1970" t="s">
        <v>43</v>
      </c>
      <c r="E1970" t="s">
        <v>43</v>
      </c>
      <c r="F1970" s="1"/>
      <c r="G1970" t="s">
        <v>43</v>
      </c>
      <c r="I1970" t="s">
        <v>43</v>
      </c>
      <c r="L1970" t="s">
        <v>43</v>
      </c>
      <c r="M1970" t="s">
        <v>43</v>
      </c>
      <c r="N1970" t="s">
        <v>43</v>
      </c>
      <c r="P1970" s="1"/>
      <c r="R1970" s="317"/>
      <c r="V1970" s="317"/>
    </row>
    <row r="1971" spans="1:22">
      <c r="A1971">
        <v>1970</v>
      </c>
      <c r="D1971" t="s">
        <v>43</v>
      </c>
      <c r="E1971" t="s">
        <v>43</v>
      </c>
      <c r="F1971" s="1"/>
      <c r="G1971" t="s">
        <v>43</v>
      </c>
      <c r="I1971" t="s">
        <v>43</v>
      </c>
      <c r="L1971" t="s">
        <v>43</v>
      </c>
      <c r="M1971" t="s">
        <v>43</v>
      </c>
      <c r="N1971" t="s">
        <v>43</v>
      </c>
      <c r="P1971" s="1"/>
      <c r="R1971" s="317"/>
      <c r="V1971" s="317"/>
    </row>
    <row r="1972" spans="1:22">
      <c r="A1972">
        <v>1971</v>
      </c>
      <c r="D1972" t="s">
        <v>43</v>
      </c>
      <c r="E1972" t="s">
        <v>43</v>
      </c>
      <c r="F1972" s="1"/>
      <c r="G1972" t="s">
        <v>43</v>
      </c>
      <c r="I1972" t="s">
        <v>43</v>
      </c>
      <c r="L1972" t="s">
        <v>43</v>
      </c>
      <c r="M1972" t="s">
        <v>43</v>
      </c>
      <c r="N1972" t="s">
        <v>43</v>
      </c>
      <c r="P1972" s="1"/>
      <c r="R1972" s="317"/>
      <c r="V1972" s="317"/>
    </row>
    <row r="1973" spans="1:22">
      <c r="A1973">
        <v>1972</v>
      </c>
      <c r="D1973" t="s">
        <v>43</v>
      </c>
      <c r="E1973" t="s">
        <v>43</v>
      </c>
      <c r="F1973" s="1"/>
      <c r="G1973" t="s">
        <v>43</v>
      </c>
      <c r="I1973" t="s">
        <v>43</v>
      </c>
      <c r="L1973" t="s">
        <v>43</v>
      </c>
      <c r="M1973" t="s">
        <v>43</v>
      </c>
      <c r="N1973" t="s">
        <v>43</v>
      </c>
      <c r="P1973" s="1"/>
      <c r="R1973" s="317"/>
      <c r="V1973" s="317"/>
    </row>
    <row r="1974" spans="1:22">
      <c r="A1974">
        <v>1973</v>
      </c>
      <c r="D1974" t="s">
        <v>43</v>
      </c>
      <c r="E1974" t="s">
        <v>43</v>
      </c>
      <c r="F1974" s="1"/>
      <c r="G1974" t="s">
        <v>43</v>
      </c>
      <c r="I1974" t="s">
        <v>43</v>
      </c>
      <c r="L1974" t="s">
        <v>43</v>
      </c>
      <c r="M1974" t="s">
        <v>43</v>
      </c>
      <c r="N1974" t="s">
        <v>43</v>
      </c>
      <c r="P1974" s="1"/>
      <c r="R1974" s="317"/>
      <c r="V1974" s="317"/>
    </row>
    <row r="1975" spans="1:22">
      <c r="A1975">
        <v>1974</v>
      </c>
      <c r="D1975" t="s">
        <v>43</v>
      </c>
      <c r="E1975" t="s">
        <v>43</v>
      </c>
      <c r="F1975" s="1"/>
      <c r="G1975" t="s">
        <v>43</v>
      </c>
      <c r="I1975" t="s">
        <v>43</v>
      </c>
      <c r="L1975" t="s">
        <v>43</v>
      </c>
      <c r="M1975" t="s">
        <v>43</v>
      </c>
      <c r="N1975" t="s">
        <v>43</v>
      </c>
      <c r="P1975" s="1"/>
      <c r="R1975" s="317"/>
      <c r="V1975" s="317"/>
    </row>
    <row r="1976" spans="1:22">
      <c r="A1976">
        <v>1975</v>
      </c>
      <c r="D1976" t="s">
        <v>43</v>
      </c>
      <c r="E1976" t="s">
        <v>43</v>
      </c>
      <c r="F1976" s="1"/>
      <c r="G1976" t="s">
        <v>43</v>
      </c>
      <c r="I1976" t="s">
        <v>43</v>
      </c>
      <c r="L1976" t="s">
        <v>43</v>
      </c>
      <c r="M1976" t="s">
        <v>43</v>
      </c>
      <c r="N1976" t="s">
        <v>43</v>
      </c>
      <c r="P1976" s="1"/>
      <c r="R1976" s="317"/>
      <c r="V1976" s="317"/>
    </row>
    <row r="1977" spans="1:22">
      <c r="A1977">
        <v>1976</v>
      </c>
      <c r="D1977" t="s">
        <v>43</v>
      </c>
      <c r="E1977" t="s">
        <v>43</v>
      </c>
      <c r="F1977" s="1"/>
      <c r="G1977" t="s">
        <v>43</v>
      </c>
      <c r="I1977" t="s">
        <v>43</v>
      </c>
      <c r="L1977" t="s">
        <v>43</v>
      </c>
      <c r="M1977" t="s">
        <v>43</v>
      </c>
      <c r="N1977" t="s">
        <v>43</v>
      </c>
      <c r="P1977" s="1"/>
      <c r="R1977" s="317"/>
      <c r="V1977" s="317"/>
    </row>
    <row r="1978" spans="1:22">
      <c r="A1978">
        <v>1977</v>
      </c>
      <c r="D1978" t="s">
        <v>43</v>
      </c>
      <c r="E1978" t="s">
        <v>43</v>
      </c>
      <c r="F1978" s="1"/>
      <c r="G1978" t="s">
        <v>43</v>
      </c>
      <c r="I1978" t="s">
        <v>43</v>
      </c>
      <c r="L1978" t="s">
        <v>43</v>
      </c>
      <c r="M1978" t="s">
        <v>43</v>
      </c>
      <c r="N1978" t="s">
        <v>43</v>
      </c>
      <c r="P1978" s="1"/>
      <c r="R1978" s="317"/>
      <c r="V1978" s="317"/>
    </row>
    <row r="1979" spans="1:22">
      <c r="A1979">
        <v>1978</v>
      </c>
      <c r="D1979" t="s">
        <v>43</v>
      </c>
      <c r="E1979" t="s">
        <v>43</v>
      </c>
      <c r="F1979" s="1"/>
      <c r="G1979" t="s">
        <v>43</v>
      </c>
      <c r="I1979" t="s">
        <v>43</v>
      </c>
      <c r="L1979" t="s">
        <v>43</v>
      </c>
      <c r="M1979" t="s">
        <v>43</v>
      </c>
      <c r="N1979" t="s">
        <v>43</v>
      </c>
      <c r="P1979" s="1"/>
      <c r="R1979" s="317"/>
      <c r="V1979" s="317"/>
    </row>
    <row r="1980" spans="1:22">
      <c r="A1980">
        <v>1979</v>
      </c>
      <c r="D1980" t="s">
        <v>43</v>
      </c>
      <c r="E1980" t="s">
        <v>43</v>
      </c>
      <c r="F1980" s="1"/>
      <c r="G1980" t="s">
        <v>43</v>
      </c>
      <c r="I1980" t="s">
        <v>43</v>
      </c>
      <c r="L1980" t="s">
        <v>43</v>
      </c>
      <c r="M1980" t="s">
        <v>43</v>
      </c>
      <c r="N1980" t="s">
        <v>43</v>
      </c>
      <c r="P1980" s="1"/>
      <c r="R1980" s="317"/>
      <c r="V1980" s="317"/>
    </row>
    <row r="1981" spans="1:22">
      <c r="A1981">
        <v>1980</v>
      </c>
      <c r="D1981" t="s">
        <v>43</v>
      </c>
      <c r="E1981" t="s">
        <v>43</v>
      </c>
      <c r="F1981" s="1"/>
      <c r="G1981" t="s">
        <v>43</v>
      </c>
      <c r="I1981" t="s">
        <v>43</v>
      </c>
      <c r="L1981" t="s">
        <v>43</v>
      </c>
      <c r="M1981" t="s">
        <v>43</v>
      </c>
      <c r="N1981" t="s">
        <v>43</v>
      </c>
      <c r="P1981" s="1"/>
      <c r="R1981" s="317"/>
      <c r="V1981" s="317"/>
    </row>
    <row r="1982" spans="1:22">
      <c r="A1982">
        <v>1981</v>
      </c>
      <c r="D1982" t="s">
        <v>43</v>
      </c>
      <c r="E1982" t="s">
        <v>43</v>
      </c>
      <c r="F1982" s="1"/>
      <c r="G1982" t="s">
        <v>43</v>
      </c>
      <c r="I1982" t="s">
        <v>43</v>
      </c>
      <c r="L1982" t="s">
        <v>43</v>
      </c>
      <c r="M1982" t="s">
        <v>43</v>
      </c>
      <c r="N1982" t="s">
        <v>43</v>
      </c>
      <c r="P1982" s="1"/>
      <c r="R1982" s="317"/>
      <c r="V1982" s="317"/>
    </row>
    <row r="1983" spans="1:22">
      <c r="A1983">
        <v>1982</v>
      </c>
      <c r="D1983" t="s">
        <v>43</v>
      </c>
      <c r="E1983" t="s">
        <v>43</v>
      </c>
      <c r="F1983" s="1"/>
      <c r="G1983" t="s">
        <v>43</v>
      </c>
      <c r="I1983" t="s">
        <v>43</v>
      </c>
      <c r="L1983" t="s">
        <v>43</v>
      </c>
      <c r="M1983" t="s">
        <v>43</v>
      </c>
      <c r="N1983" t="s">
        <v>43</v>
      </c>
      <c r="P1983" s="1"/>
      <c r="R1983" s="317"/>
      <c r="V1983" s="317"/>
    </row>
    <row r="1984" spans="1:22">
      <c r="A1984">
        <v>1983</v>
      </c>
      <c r="D1984" t="s">
        <v>43</v>
      </c>
      <c r="E1984" t="s">
        <v>43</v>
      </c>
      <c r="F1984" s="1"/>
      <c r="G1984" t="s">
        <v>43</v>
      </c>
      <c r="I1984" t="s">
        <v>43</v>
      </c>
      <c r="L1984" t="s">
        <v>43</v>
      </c>
      <c r="M1984" t="s">
        <v>43</v>
      </c>
      <c r="N1984" t="s">
        <v>43</v>
      </c>
      <c r="P1984" s="1"/>
      <c r="R1984" s="317"/>
      <c r="V1984" s="317"/>
    </row>
    <row r="1985" spans="1:22">
      <c r="A1985">
        <v>1984</v>
      </c>
      <c r="D1985" t="s">
        <v>43</v>
      </c>
      <c r="E1985" t="s">
        <v>43</v>
      </c>
      <c r="F1985" s="1"/>
      <c r="G1985" t="s">
        <v>43</v>
      </c>
      <c r="I1985" t="s">
        <v>43</v>
      </c>
      <c r="L1985" t="s">
        <v>43</v>
      </c>
      <c r="M1985" t="s">
        <v>43</v>
      </c>
      <c r="N1985" t="s">
        <v>43</v>
      </c>
      <c r="P1985" s="1"/>
      <c r="R1985" s="317"/>
      <c r="V1985" s="317"/>
    </row>
    <row r="1986" spans="1:22">
      <c r="A1986">
        <v>1985</v>
      </c>
      <c r="D1986" t="s">
        <v>43</v>
      </c>
      <c r="E1986" t="s">
        <v>43</v>
      </c>
      <c r="F1986" s="1"/>
      <c r="G1986" t="s">
        <v>43</v>
      </c>
      <c r="I1986" t="s">
        <v>43</v>
      </c>
      <c r="L1986" t="s">
        <v>43</v>
      </c>
      <c r="M1986" t="s">
        <v>43</v>
      </c>
      <c r="N1986" t="s">
        <v>43</v>
      </c>
      <c r="P1986" s="1"/>
      <c r="R1986" s="317"/>
      <c r="V1986" s="317"/>
    </row>
    <row r="1987" spans="1:22">
      <c r="A1987">
        <v>1986</v>
      </c>
      <c r="D1987" t="s">
        <v>43</v>
      </c>
      <c r="E1987" t="s">
        <v>43</v>
      </c>
      <c r="F1987" s="1"/>
      <c r="G1987" t="s">
        <v>43</v>
      </c>
      <c r="I1987" t="s">
        <v>43</v>
      </c>
      <c r="L1987" t="s">
        <v>43</v>
      </c>
      <c r="M1987" t="s">
        <v>43</v>
      </c>
      <c r="N1987" t="s">
        <v>43</v>
      </c>
      <c r="P1987" s="1"/>
      <c r="R1987" s="317"/>
      <c r="V1987" s="317"/>
    </row>
    <row r="1988" spans="1:22">
      <c r="A1988">
        <v>1987</v>
      </c>
      <c r="D1988" t="s">
        <v>43</v>
      </c>
      <c r="E1988" t="s">
        <v>43</v>
      </c>
      <c r="F1988" s="1"/>
      <c r="G1988" t="s">
        <v>43</v>
      </c>
      <c r="I1988" t="s">
        <v>43</v>
      </c>
      <c r="L1988" t="s">
        <v>43</v>
      </c>
      <c r="M1988" t="s">
        <v>43</v>
      </c>
      <c r="N1988" t="s">
        <v>43</v>
      </c>
      <c r="P1988" s="1"/>
      <c r="R1988" s="317"/>
      <c r="V1988" s="317"/>
    </row>
    <row r="1989" spans="1:22">
      <c r="A1989">
        <v>1988</v>
      </c>
      <c r="D1989" t="s">
        <v>43</v>
      </c>
      <c r="E1989" t="s">
        <v>43</v>
      </c>
      <c r="F1989" s="1"/>
      <c r="G1989" t="s">
        <v>43</v>
      </c>
      <c r="I1989" t="s">
        <v>43</v>
      </c>
      <c r="L1989" t="s">
        <v>43</v>
      </c>
      <c r="M1989" t="s">
        <v>43</v>
      </c>
      <c r="N1989" t="s">
        <v>43</v>
      </c>
      <c r="P1989" s="1"/>
      <c r="R1989" s="317"/>
      <c r="V1989" s="317"/>
    </row>
    <row r="1990" spans="1:22">
      <c r="A1990">
        <v>1989</v>
      </c>
      <c r="D1990" t="s">
        <v>43</v>
      </c>
      <c r="E1990" t="s">
        <v>43</v>
      </c>
      <c r="F1990" s="1"/>
      <c r="G1990" t="s">
        <v>43</v>
      </c>
      <c r="I1990" t="s">
        <v>43</v>
      </c>
      <c r="L1990" t="s">
        <v>43</v>
      </c>
      <c r="M1990" t="s">
        <v>43</v>
      </c>
      <c r="N1990" t="s">
        <v>43</v>
      </c>
      <c r="P1990" s="1"/>
      <c r="R1990" s="317"/>
      <c r="V1990" s="317"/>
    </row>
    <row r="1991" spans="1:22">
      <c r="A1991">
        <v>1990</v>
      </c>
      <c r="D1991" t="s">
        <v>43</v>
      </c>
      <c r="E1991" t="s">
        <v>43</v>
      </c>
      <c r="F1991" s="1"/>
      <c r="G1991" t="s">
        <v>43</v>
      </c>
      <c r="I1991" t="s">
        <v>43</v>
      </c>
      <c r="L1991" t="s">
        <v>43</v>
      </c>
      <c r="M1991" t="s">
        <v>43</v>
      </c>
      <c r="N1991" t="s">
        <v>43</v>
      </c>
      <c r="P1991" s="1"/>
      <c r="R1991" s="317"/>
      <c r="V1991" s="317"/>
    </row>
    <row r="1992" spans="1:22">
      <c r="A1992">
        <v>1991</v>
      </c>
      <c r="D1992" t="s">
        <v>43</v>
      </c>
      <c r="E1992" t="s">
        <v>43</v>
      </c>
      <c r="F1992" s="1"/>
      <c r="G1992" t="s">
        <v>43</v>
      </c>
      <c r="I1992" t="s">
        <v>43</v>
      </c>
      <c r="L1992" t="s">
        <v>43</v>
      </c>
      <c r="M1992" t="s">
        <v>43</v>
      </c>
      <c r="N1992" t="s">
        <v>43</v>
      </c>
      <c r="P1992" s="1"/>
      <c r="R1992" s="317"/>
      <c r="V1992" s="317"/>
    </row>
    <row r="1993" spans="1:22">
      <c r="A1993">
        <v>1992</v>
      </c>
      <c r="D1993" t="s">
        <v>43</v>
      </c>
      <c r="E1993" t="s">
        <v>43</v>
      </c>
      <c r="F1993" s="1"/>
      <c r="G1993" t="s">
        <v>43</v>
      </c>
      <c r="I1993" t="s">
        <v>43</v>
      </c>
      <c r="L1993" t="s">
        <v>43</v>
      </c>
      <c r="M1993" t="s">
        <v>43</v>
      </c>
      <c r="N1993" t="s">
        <v>43</v>
      </c>
      <c r="P1993" s="1"/>
      <c r="R1993" s="317"/>
      <c r="V1993" s="317"/>
    </row>
    <row r="1994" spans="1:22">
      <c r="A1994">
        <v>1993</v>
      </c>
      <c r="D1994" t="s">
        <v>43</v>
      </c>
      <c r="E1994" t="s">
        <v>43</v>
      </c>
      <c r="F1994" s="1"/>
      <c r="G1994" t="s">
        <v>43</v>
      </c>
      <c r="I1994" t="s">
        <v>43</v>
      </c>
      <c r="L1994" t="s">
        <v>43</v>
      </c>
      <c r="M1994" t="s">
        <v>43</v>
      </c>
      <c r="N1994" t="s">
        <v>43</v>
      </c>
      <c r="P1994" s="1"/>
      <c r="R1994" s="317"/>
      <c r="V1994" s="317"/>
    </row>
    <row r="1995" spans="1:22">
      <c r="A1995">
        <v>1994</v>
      </c>
      <c r="D1995" t="s">
        <v>43</v>
      </c>
      <c r="E1995" t="s">
        <v>43</v>
      </c>
      <c r="F1995" s="1"/>
      <c r="G1995" t="s">
        <v>43</v>
      </c>
      <c r="I1995" t="s">
        <v>43</v>
      </c>
      <c r="L1995" t="s">
        <v>43</v>
      </c>
      <c r="M1995" t="s">
        <v>43</v>
      </c>
      <c r="N1995" t="s">
        <v>43</v>
      </c>
      <c r="P1995" s="1"/>
      <c r="R1995" s="317"/>
      <c r="V1995" s="317"/>
    </row>
    <row r="1996" spans="1:22">
      <c r="A1996">
        <v>1995</v>
      </c>
      <c r="D1996" t="s">
        <v>43</v>
      </c>
      <c r="E1996" t="s">
        <v>43</v>
      </c>
      <c r="F1996" s="1"/>
      <c r="G1996" t="s">
        <v>43</v>
      </c>
      <c r="I1996" t="s">
        <v>43</v>
      </c>
      <c r="L1996" t="s">
        <v>43</v>
      </c>
      <c r="M1996" t="s">
        <v>43</v>
      </c>
      <c r="N1996" t="s">
        <v>43</v>
      </c>
      <c r="P1996" s="1"/>
      <c r="R1996" s="317"/>
      <c r="V1996" s="317"/>
    </row>
    <row r="1997" spans="1:22">
      <c r="A1997">
        <v>1996</v>
      </c>
      <c r="D1997" t="s">
        <v>43</v>
      </c>
      <c r="E1997" t="s">
        <v>43</v>
      </c>
      <c r="F1997" s="1"/>
      <c r="G1997" t="s">
        <v>43</v>
      </c>
      <c r="I1997" t="s">
        <v>43</v>
      </c>
      <c r="L1997" t="s">
        <v>43</v>
      </c>
      <c r="M1997" t="s">
        <v>43</v>
      </c>
      <c r="N1997" t="s">
        <v>43</v>
      </c>
      <c r="P1997" s="1"/>
      <c r="R1997" s="317"/>
      <c r="V1997" s="317"/>
    </row>
    <row r="1998" spans="1:22">
      <c r="A1998">
        <v>1997</v>
      </c>
      <c r="D1998" t="s">
        <v>43</v>
      </c>
      <c r="E1998" t="s">
        <v>43</v>
      </c>
      <c r="F1998" s="1"/>
      <c r="G1998" t="s">
        <v>43</v>
      </c>
      <c r="I1998" t="s">
        <v>43</v>
      </c>
      <c r="L1998" t="s">
        <v>43</v>
      </c>
      <c r="M1998" t="s">
        <v>43</v>
      </c>
      <c r="N1998" t="s">
        <v>43</v>
      </c>
      <c r="P1998" s="1"/>
      <c r="R1998" s="317"/>
      <c r="V1998" s="317"/>
    </row>
    <row r="1999" spans="1:22">
      <c r="A1999">
        <v>1998</v>
      </c>
      <c r="D1999" t="s">
        <v>43</v>
      </c>
      <c r="E1999" t="s">
        <v>43</v>
      </c>
      <c r="F1999" s="1"/>
      <c r="G1999" t="s">
        <v>43</v>
      </c>
      <c r="I1999" t="s">
        <v>43</v>
      </c>
      <c r="L1999" t="s">
        <v>43</v>
      </c>
      <c r="M1999" t="s">
        <v>43</v>
      </c>
      <c r="N1999" t="s">
        <v>43</v>
      </c>
      <c r="P1999" s="1"/>
      <c r="R1999" s="317"/>
      <c r="V1999" s="317"/>
    </row>
    <row r="2000" spans="1:22">
      <c r="A2000">
        <v>1999</v>
      </c>
      <c r="D2000" t="s">
        <v>43</v>
      </c>
      <c r="E2000" t="s">
        <v>43</v>
      </c>
      <c r="F2000" s="1"/>
      <c r="G2000" t="s">
        <v>43</v>
      </c>
      <c r="I2000" t="s">
        <v>43</v>
      </c>
      <c r="L2000" t="s">
        <v>43</v>
      </c>
      <c r="M2000" t="s">
        <v>43</v>
      </c>
      <c r="N2000" t="s">
        <v>43</v>
      </c>
      <c r="P2000" s="1"/>
      <c r="R2000" s="317"/>
      <c r="V2000" s="317"/>
    </row>
    <row r="2001" spans="1:22">
      <c r="A2001">
        <v>2000</v>
      </c>
      <c r="D2001" t="s">
        <v>43</v>
      </c>
      <c r="E2001" t="s">
        <v>43</v>
      </c>
      <c r="F2001" s="1"/>
      <c r="G2001" t="s">
        <v>43</v>
      </c>
      <c r="I2001" t="s">
        <v>43</v>
      </c>
      <c r="L2001" t="s">
        <v>43</v>
      </c>
      <c r="M2001" t="s">
        <v>43</v>
      </c>
      <c r="N2001" t="s">
        <v>43</v>
      </c>
      <c r="P2001" s="1"/>
      <c r="R2001" s="317"/>
      <c r="V2001" s="317"/>
    </row>
    <row r="2002" spans="1:22">
      <c r="A2002">
        <v>2001</v>
      </c>
      <c r="D2002" t="s">
        <v>43</v>
      </c>
      <c r="E2002" t="s">
        <v>43</v>
      </c>
      <c r="F2002" s="1"/>
      <c r="G2002" t="s">
        <v>43</v>
      </c>
      <c r="I2002" t="s">
        <v>43</v>
      </c>
      <c r="L2002" t="s">
        <v>43</v>
      </c>
      <c r="M2002" t="s">
        <v>43</v>
      </c>
      <c r="N2002" t="s">
        <v>43</v>
      </c>
      <c r="P2002" s="1"/>
      <c r="R2002" s="317"/>
      <c r="V2002" s="317"/>
    </row>
    <row r="2003" spans="1:22">
      <c r="A2003">
        <v>2002</v>
      </c>
      <c r="D2003" t="s">
        <v>43</v>
      </c>
      <c r="E2003" t="s">
        <v>43</v>
      </c>
      <c r="F2003" s="1"/>
      <c r="G2003" t="s">
        <v>43</v>
      </c>
      <c r="I2003" t="s">
        <v>43</v>
      </c>
      <c r="L2003" t="s">
        <v>43</v>
      </c>
      <c r="M2003" t="s">
        <v>43</v>
      </c>
      <c r="N2003" t="s">
        <v>43</v>
      </c>
      <c r="P2003" s="1"/>
      <c r="R2003" s="317"/>
      <c r="V2003" s="317"/>
    </row>
    <row r="2004" spans="1:22">
      <c r="A2004">
        <v>2003</v>
      </c>
      <c r="D2004" t="s">
        <v>43</v>
      </c>
      <c r="E2004" t="s">
        <v>43</v>
      </c>
      <c r="F2004" s="1"/>
      <c r="G2004" t="s">
        <v>43</v>
      </c>
      <c r="I2004" t="s">
        <v>43</v>
      </c>
      <c r="L2004" t="s">
        <v>43</v>
      </c>
      <c r="M2004" t="s">
        <v>43</v>
      </c>
      <c r="N2004" t="s">
        <v>43</v>
      </c>
      <c r="P2004" s="1"/>
      <c r="R2004" s="317"/>
      <c r="V2004" s="317"/>
    </row>
    <row r="2005" spans="1:22">
      <c r="A2005">
        <v>2004</v>
      </c>
      <c r="D2005" t="s">
        <v>43</v>
      </c>
      <c r="E2005" t="s">
        <v>43</v>
      </c>
      <c r="F2005" s="1"/>
      <c r="G2005" t="s">
        <v>43</v>
      </c>
      <c r="I2005" t="s">
        <v>43</v>
      </c>
      <c r="L2005" t="s">
        <v>43</v>
      </c>
      <c r="M2005" t="s">
        <v>43</v>
      </c>
      <c r="N2005" t="s">
        <v>43</v>
      </c>
      <c r="P2005" s="1"/>
      <c r="R2005" s="317"/>
      <c r="V2005" s="317"/>
    </row>
    <row r="2006" spans="1:22">
      <c r="A2006">
        <v>2005</v>
      </c>
      <c r="D2006" t="s">
        <v>43</v>
      </c>
      <c r="E2006" t="s">
        <v>43</v>
      </c>
      <c r="F2006" s="1"/>
      <c r="G2006" t="s">
        <v>43</v>
      </c>
      <c r="I2006" t="s">
        <v>43</v>
      </c>
      <c r="L2006" t="s">
        <v>43</v>
      </c>
      <c r="M2006" t="s">
        <v>43</v>
      </c>
      <c r="N2006" t="s">
        <v>43</v>
      </c>
      <c r="P2006" s="1"/>
      <c r="R2006" s="317"/>
      <c r="V2006" s="317"/>
    </row>
    <row r="2007" spans="1:22">
      <c r="A2007">
        <v>2006</v>
      </c>
      <c r="D2007" t="s">
        <v>43</v>
      </c>
      <c r="E2007" t="s">
        <v>43</v>
      </c>
      <c r="F2007" s="1"/>
      <c r="G2007" t="s">
        <v>43</v>
      </c>
      <c r="I2007" t="s">
        <v>43</v>
      </c>
      <c r="L2007" t="s">
        <v>43</v>
      </c>
      <c r="M2007" t="s">
        <v>43</v>
      </c>
      <c r="N2007" t="s">
        <v>43</v>
      </c>
      <c r="P2007" s="1"/>
      <c r="R2007" s="317"/>
      <c r="V2007" s="317"/>
    </row>
    <row r="2008" spans="1:22">
      <c r="A2008">
        <v>2007</v>
      </c>
      <c r="D2008" t="s">
        <v>43</v>
      </c>
      <c r="E2008" t="s">
        <v>43</v>
      </c>
      <c r="F2008" s="1"/>
      <c r="G2008" t="s">
        <v>43</v>
      </c>
      <c r="I2008" t="s">
        <v>43</v>
      </c>
      <c r="L2008" t="s">
        <v>43</v>
      </c>
      <c r="M2008" t="s">
        <v>43</v>
      </c>
      <c r="N2008" t="s">
        <v>43</v>
      </c>
      <c r="P2008" s="1"/>
      <c r="R2008" s="317"/>
      <c r="V2008" s="317"/>
    </row>
    <row r="2009" spans="1:22">
      <c r="A2009">
        <v>2008</v>
      </c>
      <c r="D2009" t="s">
        <v>43</v>
      </c>
      <c r="E2009" t="s">
        <v>43</v>
      </c>
      <c r="F2009" s="1"/>
      <c r="G2009" t="s">
        <v>43</v>
      </c>
      <c r="I2009" t="s">
        <v>43</v>
      </c>
      <c r="L2009" t="s">
        <v>43</v>
      </c>
      <c r="M2009" t="s">
        <v>43</v>
      </c>
      <c r="N2009" t="s">
        <v>43</v>
      </c>
      <c r="P2009" s="1"/>
      <c r="R2009" s="317"/>
      <c r="V2009" s="317"/>
    </row>
    <row r="2010" spans="1:22">
      <c r="A2010">
        <v>2009</v>
      </c>
      <c r="D2010" t="s">
        <v>43</v>
      </c>
      <c r="E2010" t="s">
        <v>43</v>
      </c>
      <c r="F2010" s="1"/>
      <c r="G2010" t="s">
        <v>43</v>
      </c>
      <c r="I2010" t="s">
        <v>43</v>
      </c>
      <c r="L2010" t="s">
        <v>43</v>
      </c>
      <c r="M2010" t="s">
        <v>43</v>
      </c>
      <c r="N2010" t="s">
        <v>43</v>
      </c>
      <c r="P2010" s="1"/>
      <c r="R2010" s="317"/>
      <c r="V2010" s="317"/>
    </row>
    <row r="2011" spans="1:22">
      <c r="A2011">
        <v>2010</v>
      </c>
      <c r="D2011" t="s">
        <v>43</v>
      </c>
      <c r="E2011" t="s">
        <v>43</v>
      </c>
      <c r="F2011" s="1"/>
      <c r="G2011" t="s">
        <v>43</v>
      </c>
      <c r="I2011" t="s">
        <v>43</v>
      </c>
      <c r="L2011" t="s">
        <v>43</v>
      </c>
      <c r="M2011" t="s">
        <v>43</v>
      </c>
      <c r="N2011" t="s">
        <v>43</v>
      </c>
      <c r="P2011" s="1"/>
      <c r="R2011" s="317"/>
      <c r="V2011" s="317"/>
    </row>
    <row r="2012" spans="1:22">
      <c r="A2012">
        <v>2011</v>
      </c>
      <c r="D2012" t="s">
        <v>43</v>
      </c>
      <c r="E2012" t="s">
        <v>43</v>
      </c>
      <c r="F2012" s="1"/>
      <c r="G2012" t="s">
        <v>43</v>
      </c>
      <c r="I2012" t="s">
        <v>43</v>
      </c>
      <c r="L2012" t="s">
        <v>43</v>
      </c>
      <c r="M2012" t="s">
        <v>43</v>
      </c>
      <c r="N2012" t="s">
        <v>43</v>
      </c>
      <c r="P2012" s="1"/>
      <c r="R2012" s="317"/>
      <c r="V2012" s="317"/>
    </row>
    <row r="2013" spans="1:22">
      <c r="A2013">
        <v>2012</v>
      </c>
      <c r="D2013" t="s">
        <v>43</v>
      </c>
      <c r="E2013" t="s">
        <v>43</v>
      </c>
      <c r="F2013" s="1"/>
      <c r="G2013" t="s">
        <v>43</v>
      </c>
      <c r="I2013" t="s">
        <v>43</v>
      </c>
      <c r="L2013" t="s">
        <v>43</v>
      </c>
      <c r="M2013" t="s">
        <v>43</v>
      </c>
      <c r="N2013" t="s">
        <v>43</v>
      </c>
      <c r="P2013" s="1"/>
      <c r="R2013" s="317"/>
      <c r="V2013" s="317"/>
    </row>
    <row r="2014" spans="1:22">
      <c r="A2014">
        <v>2013</v>
      </c>
      <c r="D2014" t="s">
        <v>43</v>
      </c>
      <c r="E2014" t="s">
        <v>43</v>
      </c>
      <c r="F2014" s="1"/>
      <c r="G2014" t="s">
        <v>43</v>
      </c>
      <c r="I2014" t="s">
        <v>43</v>
      </c>
      <c r="L2014" t="s">
        <v>43</v>
      </c>
      <c r="M2014" t="s">
        <v>43</v>
      </c>
      <c r="N2014" t="s">
        <v>43</v>
      </c>
      <c r="P2014" s="1"/>
      <c r="R2014" s="317"/>
      <c r="V2014" s="317"/>
    </row>
    <row r="2015" spans="1:22">
      <c r="A2015">
        <v>2014</v>
      </c>
      <c r="D2015" t="s">
        <v>43</v>
      </c>
      <c r="E2015" t="s">
        <v>43</v>
      </c>
      <c r="F2015" s="1"/>
      <c r="G2015" t="s">
        <v>43</v>
      </c>
      <c r="I2015" t="s">
        <v>43</v>
      </c>
      <c r="L2015" t="s">
        <v>43</v>
      </c>
      <c r="M2015" t="s">
        <v>43</v>
      </c>
      <c r="N2015" t="s">
        <v>43</v>
      </c>
      <c r="P2015" s="1"/>
      <c r="R2015" s="317"/>
      <c r="V2015" s="317"/>
    </row>
    <row r="2016" spans="1:22">
      <c r="A2016">
        <v>2015</v>
      </c>
      <c r="D2016" t="s">
        <v>43</v>
      </c>
      <c r="E2016" t="s">
        <v>43</v>
      </c>
      <c r="F2016" s="1"/>
      <c r="G2016" t="s">
        <v>43</v>
      </c>
      <c r="I2016" t="s">
        <v>43</v>
      </c>
      <c r="L2016" t="s">
        <v>43</v>
      </c>
      <c r="M2016" t="s">
        <v>43</v>
      </c>
      <c r="N2016" t="s">
        <v>43</v>
      </c>
      <c r="P2016" s="1"/>
      <c r="R2016" s="317"/>
      <c r="V2016" s="317"/>
    </row>
    <row r="2017" spans="1:22">
      <c r="A2017">
        <v>2016</v>
      </c>
      <c r="D2017" t="s">
        <v>43</v>
      </c>
      <c r="E2017" t="s">
        <v>43</v>
      </c>
      <c r="F2017" s="1"/>
      <c r="G2017" t="s">
        <v>43</v>
      </c>
      <c r="I2017" t="s">
        <v>43</v>
      </c>
      <c r="L2017" t="s">
        <v>43</v>
      </c>
      <c r="M2017" t="s">
        <v>43</v>
      </c>
      <c r="N2017" t="s">
        <v>43</v>
      </c>
      <c r="P2017" s="1"/>
      <c r="R2017" s="317"/>
      <c r="V2017" s="317"/>
    </row>
    <row r="2018" spans="1:22">
      <c r="A2018">
        <v>2017</v>
      </c>
      <c r="D2018" t="s">
        <v>43</v>
      </c>
      <c r="E2018" t="s">
        <v>43</v>
      </c>
      <c r="F2018" s="1"/>
      <c r="G2018" t="s">
        <v>43</v>
      </c>
      <c r="I2018" t="s">
        <v>43</v>
      </c>
      <c r="L2018" t="s">
        <v>43</v>
      </c>
      <c r="M2018" t="s">
        <v>43</v>
      </c>
      <c r="N2018" t="s">
        <v>43</v>
      </c>
      <c r="P2018" s="1"/>
      <c r="R2018" s="317"/>
      <c r="V2018" s="317"/>
    </row>
    <row r="2019" spans="1:22">
      <c r="A2019">
        <v>2018</v>
      </c>
      <c r="D2019" t="s">
        <v>43</v>
      </c>
      <c r="E2019" t="s">
        <v>43</v>
      </c>
      <c r="F2019" s="1"/>
      <c r="G2019" t="s">
        <v>43</v>
      </c>
      <c r="I2019" t="s">
        <v>43</v>
      </c>
      <c r="L2019" t="s">
        <v>43</v>
      </c>
      <c r="M2019" t="s">
        <v>43</v>
      </c>
      <c r="N2019" t="s">
        <v>43</v>
      </c>
      <c r="P2019" s="1"/>
      <c r="R2019" s="317"/>
      <c r="V2019" s="317"/>
    </row>
    <row r="2020" spans="1:22">
      <c r="A2020">
        <v>2019</v>
      </c>
      <c r="D2020" t="s">
        <v>43</v>
      </c>
      <c r="E2020" t="s">
        <v>43</v>
      </c>
      <c r="F2020" s="1"/>
      <c r="G2020" t="s">
        <v>43</v>
      </c>
      <c r="I2020" t="s">
        <v>43</v>
      </c>
      <c r="L2020" t="s">
        <v>43</v>
      </c>
      <c r="M2020" t="s">
        <v>43</v>
      </c>
      <c r="N2020" t="s">
        <v>43</v>
      </c>
      <c r="P2020" s="1"/>
      <c r="R2020" s="317"/>
      <c r="V2020" s="317"/>
    </row>
    <row r="2021" spans="1:22">
      <c r="A2021">
        <v>2020</v>
      </c>
      <c r="D2021" t="s">
        <v>43</v>
      </c>
      <c r="E2021" t="s">
        <v>43</v>
      </c>
      <c r="F2021" s="1"/>
      <c r="G2021" t="s">
        <v>43</v>
      </c>
      <c r="I2021" t="s">
        <v>43</v>
      </c>
      <c r="L2021" t="s">
        <v>43</v>
      </c>
      <c r="M2021" t="s">
        <v>43</v>
      </c>
      <c r="N2021" t="s">
        <v>43</v>
      </c>
      <c r="P2021" s="1"/>
      <c r="R2021" s="317"/>
      <c r="V2021" s="317"/>
    </row>
    <row r="2022" spans="1:22">
      <c r="A2022">
        <v>2021</v>
      </c>
      <c r="D2022" t="s">
        <v>43</v>
      </c>
      <c r="E2022" t="s">
        <v>43</v>
      </c>
      <c r="F2022" s="1"/>
      <c r="G2022" t="s">
        <v>43</v>
      </c>
      <c r="I2022" t="s">
        <v>43</v>
      </c>
      <c r="L2022" t="s">
        <v>43</v>
      </c>
      <c r="M2022" t="s">
        <v>43</v>
      </c>
      <c r="N2022" t="s">
        <v>43</v>
      </c>
      <c r="P2022" s="1"/>
      <c r="R2022" s="317"/>
      <c r="V2022" s="317"/>
    </row>
    <row r="2023" spans="1:22">
      <c r="A2023">
        <v>2022</v>
      </c>
      <c r="D2023" t="s">
        <v>43</v>
      </c>
      <c r="E2023" t="s">
        <v>43</v>
      </c>
      <c r="F2023" s="1"/>
      <c r="G2023" t="s">
        <v>43</v>
      </c>
      <c r="I2023" t="s">
        <v>43</v>
      </c>
      <c r="L2023" t="s">
        <v>43</v>
      </c>
      <c r="M2023" t="s">
        <v>43</v>
      </c>
      <c r="N2023" t="s">
        <v>43</v>
      </c>
      <c r="P2023" s="1"/>
      <c r="R2023" s="317"/>
      <c r="V2023" s="317"/>
    </row>
    <row r="2024" spans="1:22">
      <c r="A2024">
        <v>2023</v>
      </c>
      <c r="D2024" t="s">
        <v>43</v>
      </c>
      <c r="E2024" t="s">
        <v>43</v>
      </c>
      <c r="F2024" s="1"/>
      <c r="G2024" t="s">
        <v>43</v>
      </c>
      <c r="I2024" t="s">
        <v>43</v>
      </c>
      <c r="L2024" t="s">
        <v>43</v>
      </c>
      <c r="M2024" t="s">
        <v>43</v>
      </c>
      <c r="N2024" t="s">
        <v>43</v>
      </c>
      <c r="P2024" s="1"/>
      <c r="R2024" s="317"/>
      <c r="V2024" s="317"/>
    </row>
    <row r="2025" spans="1:22">
      <c r="A2025">
        <v>2024</v>
      </c>
      <c r="D2025" t="s">
        <v>43</v>
      </c>
      <c r="E2025" t="s">
        <v>43</v>
      </c>
      <c r="F2025" s="1"/>
      <c r="G2025" t="s">
        <v>43</v>
      </c>
      <c r="I2025" t="s">
        <v>43</v>
      </c>
      <c r="L2025" t="s">
        <v>43</v>
      </c>
      <c r="M2025" t="s">
        <v>43</v>
      </c>
      <c r="N2025" t="s">
        <v>43</v>
      </c>
      <c r="P2025" s="1"/>
      <c r="R2025" s="317"/>
      <c r="V2025" s="317"/>
    </row>
    <row r="2026" spans="1:22">
      <c r="A2026">
        <v>2025</v>
      </c>
      <c r="D2026" t="s">
        <v>43</v>
      </c>
      <c r="E2026" t="s">
        <v>43</v>
      </c>
      <c r="F2026" s="1"/>
      <c r="G2026" t="s">
        <v>43</v>
      </c>
      <c r="I2026" t="s">
        <v>43</v>
      </c>
      <c r="L2026" t="s">
        <v>43</v>
      </c>
      <c r="M2026" t="s">
        <v>43</v>
      </c>
      <c r="N2026" t="s">
        <v>43</v>
      </c>
      <c r="P2026" s="1"/>
      <c r="R2026" s="317"/>
      <c r="V2026" s="317"/>
    </row>
    <row r="2027" spans="1:22">
      <c r="A2027">
        <v>2026</v>
      </c>
      <c r="D2027" t="s">
        <v>43</v>
      </c>
      <c r="E2027" t="s">
        <v>43</v>
      </c>
      <c r="F2027" s="1"/>
      <c r="G2027" t="s">
        <v>43</v>
      </c>
      <c r="I2027" t="s">
        <v>43</v>
      </c>
      <c r="L2027" t="s">
        <v>43</v>
      </c>
      <c r="M2027" t="s">
        <v>43</v>
      </c>
      <c r="N2027" t="s">
        <v>43</v>
      </c>
      <c r="P2027" s="1"/>
      <c r="R2027" s="317"/>
      <c r="V2027" s="317"/>
    </row>
    <row r="2028" spans="1:22">
      <c r="A2028">
        <v>2027</v>
      </c>
      <c r="D2028" t="s">
        <v>43</v>
      </c>
      <c r="E2028" t="s">
        <v>43</v>
      </c>
      <c r="F2028" s="1"/>
      <c r="G2028" t="s">
        <v>43</v>
      </c>
      <c r="I2028" t="s">
        <v>43</v>
      </c>
      <c r="L2028" t="s">
        <v>43</v>
      </c>
      <c r="M2028" t="s">
        <v>43</v>
      </c>
      <c r="N2028" t="s">
        <v>43</v>
      </c>
      <c r="P2028" s="1"/>
      <c r="R2028" s="317"/>
      <c r="V2028" s="317"/>
    </row>
    <row r="2029" spans="1:22">
      <c r="A2029">
        <v>2028</v>
      </c>
      <c r="D2029" t="s">
        <v>43</v>
      </c>
      <c r="E2029" t="s">
        <v>43</v>
      </c>
      <c r="F2029" s="1"/>
      <c r="G2029" t="s">
        <v>43</v>
      </c>
      <c r="I2029" t="s">
        <v>43</v>
      </c>
      <c r="L2029" t="s">
        <v>43</v>
      </c>
      <c r="M2029" t="s">
        <v>43</v>
      </c>
      <c r="N2029" t="s">
        <v>43</v>
      </c>
      <c r="P2029" s="1"/>
      <c r="R2029" s="317"/>
      <c r="V2029" s="317"/>
    </row>
    <row r="2030" spans="1:22">
      <c r="A2030">
        <v>2029</v>
      </c>
      <c r="D2030" t="s">
        <v>43</v>
      </c>
      <c r="E2030" t="s">
        <v>43</v>
      </c>
      <c r="F2030" s="1"/>
      <c r="G2030" t="s">
        <v>43</v>
      </c>
      <c r="I2030" t="s">
        <v>43</v>
      </c>
      <c r="L2030" t="s">
        <v>43</v>
      </c>
      <c r="M2030" t="s">
        <v>43</v>
      </c>
      <c r="N2030" t="s">
        <v>43</v>
      </c>
      <c r="P2030" s="1"/>
      <c r="R2030" s="317"/>
      <c r="V2030" s="317"/>
    </row>
    <row r="2031" spans="1:22">
      <c r="A2031">
        <v>2030</v>
      </c>
      <c r="D2031" t="s">
        <v>43</v>
      </c>
      <c r="E2031" t="s">
        <v>43</v>
      </c>
      <c r="F2031" s="1"/>
      <c r="G2031" t="s">
        <v>43</v>
      </c>
      <c r="I2031" t="s">
        <v>43</v>
      </c>
      <c r="L2031" t="s">
        <v>43</v>
      </c>
      <c r="M2031" t="s">
        <v>43</v>
      </c>
      <c r="N2031" t="s">
        <v>43</v>
      </c>
      <c r="P2031" s="1"/>
      <c r="R2031" s="317"/>
      <c r="V2031" s="317"/>
    </row>
    <row r="2032" spans="1:22">
      <c r="A2032">
        <v>2031</v>
      </c>
      <c r="D2032" t="s">
        <v>43</v>
      </c>
      <c r="E2032" t="s">
        <v>43</v>
      </c>
      <c r="F2032" s="1"/>
      <c r="G2032" t="s">
        <v>43</v>
      </c>
      <c r="I2032" t="s">
        <v>43</v>
      </c>
      <c r="L2032" t="s">
        <v>43</v>
      </c>
      <c r="M2032" t="s">
        <v>43</v>
      </c>
      <c r="N2032" t="s">
        <v>43</v>
      </c>
      <c r="P2032" s="1"/>
      <c r="R2032" s="317"/>
      <c r="V2032" s="317"/>
    </row>
    <row r="2033" spans="1:22">
      <c r="A2033">
        <v>2032</v>
      </c>
      <c r="D2033" t="s">
        <v>43</v>
      </c>
      <c r="E2033" t="s">
        <v>43</v>
      </c>
      <c r="F2033" s="1"/>
      <c r="G2033" t="s">
        <v>43</v>
      </c>
      <c r="I2033" t="s">
        <v>43</v>
      </c>
      <c r="L2033" t="s">
        <v>43</v>
      </c>
      <c r="M2033" t="s">
        <v>43</v>
      </c>
      <c r="N2033" t="s">
        <v>43</v>
      </c>
      <c r="P2033" s="1"/>
      <c r="R2033" s="317"/>
      <c r="V2033" s="317"/>
    </row>
    <row r="2034" spans="1:22">
      <c r="A2034">
        <v>2033</v>
      </c>
      <c r="D2034" t="s">
        <v>43</v>
      </c>
      <c r="E2034" t="s">
        <v>43</v>
      </c>
      <c r="F2034" s="1"/>
      <c r="G2034" t="s">
        <v>43</v>
      </c>
      <c r="I2034" t="s">
        <v>43</v>
      </c>
      <c r="L2034" t="s">
        <v>43</v>
      </c>
      <c r="M2034" t="s">
        <v>43</v>
      </c>
      <c r="N2034" t="s">
        <v>43</v>
      </c>
      <c r="P2034" s="1"/>
      <c r="R2034" s="317"/>
      <c r="V2034" s="317"/>
    </row>
    <row r="2035" spans="1:22">
      <c r="A2035">
        <v>2034</v>
      </c>
      <c r="D2035" t="s">
        <v>43</v>
      </c>
      <c r="E2035" t="s">
        <v>43</v>
      </c>
      <c r="F2035" s="1"/>
      <c r="G2035" t="s">
        <v>43</v>
      </c>
      <c r="I2035" t="s">
        <v>43</v>
      </c>
      <c r="L2035" t="s">
        <v>43</v>
      </c>
      <c r="M2035" t="s">
        <v>43</v>
      </c>
      <c r="N2035" t="s">
        <v>43</v>
      </c>
      <c r="P2035" s="1"/>
      <c r="R2035" s="317"/>
      <c r="V2035" s="317"/>
    </row>
    <row r="2036" spans="1:22">
      <c r="A2036">
        <v>2035</v>
      </c>
      <c r="D2036" t="s">
        <v>43</v>
      </c>
      <c r="E2036" t="s">
        <v>43</v>
      </c>
      <c r="F2036" s="1"/>
      <c r="G2036" t="s">
        <v>43</v>
      </c>
      <c r="I2036" t="s">
        <v>43</v>
      </c>
      <c r="L2036" t="s">
        <v>43</v>
      </c>
      <c r="M2036" t="s">
        <v>43</v>
      </c>
      <c r="N2036" t="s">
        <v>43</v>
      </c>
      <c r="P2036" s="1"/>
      <c r="R2036" s="317"/>
      <c r="V2036" s="317"/>
    </row>
    <row r="2037" spans="1:22">
      <c r="A2037">
        <v>2036</v>
      </c>
      <c r="D2037" t="s">
        <v>43</v>
      </c>
      <c r="E2037" t="s">
        <v>43</v>
      </c>
      <c r="F2037" s="1"/>
      <c r="G2037" t="s">
        <v>43</v>
      </c>
      <c r="I2037" t="s">
        <v>43</v>
      </c>
      <c r="L2037" t="s">
        <v>43</v>
      </c>
      <c r="M2037" t="s">
        <v>43</v>
      </c>
      <c r="N2037" t="s">
        <v>43</v>
      </c>
      <c r="P2037" s="1"/>
      <c r="R2037" s="317"/>
      <c r="V2037" s="317"/>
    </row>
    <row r="2038" spans="1:22">
      <c r="A2038">
        <v>2037</v>
      </c>
      <c r="D2038" t="s">
        <v>43</v>
      </c>
      <c r="E2038" t="s">
        <v>43</v>
      </c>
      <c r="F2038" s="1"/>
      <c r="G2038" t="s">
        <v>43</v>
      </c>
      <c r="I2038" t="s">
        <v>43</v>
      </c>
      <c r="L2038" t="s">
        <v>43</v>
      </c>
      <c r="M2038" t="s">
        <v>43</v>
      </c>
      <c r="N2038" t="s">
        <v>43</v>
      </c>
      <c r="P2038" s="1"/>
      <c r="R2038" s="317"/>
      <c r="V2038" s="317"/>
    </row>
    <row r="2039" spans="1:22">
      <c r="A2039">
        <v>2038</v>
      </c>
      <c r="D2039" t="s">
        <v>43</v>
      </c>
      <c r="E2039" t="s">
        <v>43</v>
      </c>
      <c r="F2039" s="1"/>
      <c r="G2039" t="s">
        <v>43</v>
      </c>
      <c r="I2039" t="s">
        <v>43</v>
      </c>
      <c r="L2039" t="s">
        <v>43</v>
      </c>
      <c r="M2039" t="s">
        <v>43</v>
      </c>
      <c r="N2039" t="s">
        <v>43</v>
      </c>
      <c r="P2039" s="1"/>
      <c r="R2039" s="317"/>
      <c r="V2039" s="317"/>
    </row>
    <row r="2040" spans="1:22">
      <c r="A2040">
        <v>2039</v>
      </c>
      <c r="D2040" t="s">
        <v>43</v>
      </c>
      <c r="E2040" t="s">
        <v>43</v>
      </c>
      <c r="F2040" s="1"/>
      <c r="G2040" t="s">
        <v>43</v>
      </c>
      <c r="I2040" t="s">
        <v>43</v>
      </c>
      <c r="L2040" t="s">
        <v>43</v>
      </c>
      <c r="M2040" t="s">
        <v>43</v>
      </c>
      <c r="N2040" t="s">
        <v>43</v>
      </c>
      <c r="P2040" s="1"/>
      <c r="R2040" s="317"/>
      <c r="V2040" s="317"/>
    </row>
    <row r="2041" spans="1:22">
      <c r="A2041">
        <v>2040</v>
      </c>
      <c r="D2041" t="s">
        <v>43</v>
      </c>
      <c r="E2041" t="s">
        <v>43</v>
      </c>
      <c r="F2041" s="1"/>
      <c r="G2041" t="s">
        <v>43</v>
      </c>
      <c r="I2041" t="s">
        <v>43</v>
      </c>
      <c r="L2041" t="s">
        <v>43</v>
      </c>
      <c r="M2041" t="s">
        <v>43</v>
      </c>
      <c r="N2041" t="s">
        <v>43</v>
      </c>
      <c r="P2041" s="1"/>
      <c r="R2041" s="317"/>
      <c r="V2041" s="317"/>
    </row>
    <row r="2042" spans="1:22">
      <c r="A2042">
        <v>2041</v>
      </c>
      <c r="D2042" t="s">
        <v>43</v>
      </c>
      <c r="E2042" t="s">
        <v>43</v>
      </c>
      <c r="F2042" s="1"/>
      <c r="G2042" t="s">
        <v>43</v>
      </c>
      <c r="I2042" t="s">
        <v>43</v>
      </c>
      <c r="L2042" t="s">
        <v>43</v>
      </c>
      <c r="M2042" t="s">
        <v>43</v>
      </c>
      <c r="N2042" t="s">
        <v>43</v>
      </c>
      <c r="P2042" s="1"/>
      <c r="R2042" s="317"/>
      <c r="V2042" s="317"/>
    </row>
    <row r="2043" spans="1:22">
      <c r="A2043">
        <v>2042</v>
      </c>
      <c r="D2043" t="s">
        <v>43</v>
      </c>
      <c r="E2043" t="s">
        <v>43</v>
      </c>
      <c r="F2043" s="1"/>
      <c r="G2043" t="s">
        <v>43</v>
      </c>
      <c r="I2043" t="s">
        <v>43</v>
      </c>
      <c r="L2043" t="s">
        <v>43</v>
      </c>
      <c r="M2043" t="s">
        <v>43</v>
      </c>
      <c r="N2043" t="s">
        <v>43</v>
      </c>
      <c r="P2043" s="1"/>
      <c r="R2043" s="317"/>
      <c r="V2043" s="317"/>
    </row>
    <row r="2044" spans="1:22">
      <c r="A2044">
        <v>2043</v>
      </c>
      <c r="D2044" t="s">
        <v>43</v>
      </c>
      <c r="E2044" t="s">
        <v>43</v>
      </c>
      <c r="F2044" s="1"/>
      <c r="G2044" t="s">
        <v>43</v>
      </c>
      <c r="I2044" t="s">
        <v>43</v>
      </c>
      <c r="L2044" t="s">
        <v>43</v>
      </c>
      <c r="M2044" t="s">
        <v>43</v>
      </c>
      <c r="N2044" t="s">
        <v>43</v>
      </c>
      <c r="P2044" s="1"/>
      <c r="R2044" s="317"/>
      <c r="V2044" s="317"/>
    </row>
    <row r="2045" spans="1:22">
      <c r="A2045">
        <v>2044</v>
      </c>
      <c r="D2045" t="s">
        <v>43</v>
      </c>
      <c r="E2045" t="s">
        <v>43</v>
      </c>
      <c r="F2045" s="1"/>
      <c r="G2045" t="s">
        <v>43</v>
      </c>
      <c r="I2045" t="s">
        <v>43</v>
      </c>
      <c r="L2045" t="s">
        <v>43</v>
      </c>
      <c r="M2045" t="s">
        <v>43</v>
      </c>
      <c r="N2045" t="s">
        <v>43</v>
      </c>
      <c r="P2045" s="1"/>
      <c r="R2045" s="317"/>
      <c r="V2045" s="317"/>
    </row>
    <row r="2046" spans="1:22">
      <c r="A2046">
        <v>2045</v>
      </c>
      <c r="D2046" t="s">
        <v>43</v>
      </c>
      <c r="E2046" t="s">
        <v>43</v>
      </c>
      <c r="F2046" s="1"/>
      <c r="G2046" t="s">
        <v>43</v>
      </c>
      <c r="I2046" t="s">
        <v>43</v>
      </c>
      <c r="L2046" t="s">
        <v>43</v>
      </c>
      <c r="M2046" t="s">
        <v>43</v>
      </c>
      <c r="N2046" t="s">
        <v>43</v>
      </c>
      <c r="P2046" s="1"/>
      <c r="R2046" s="317"/>
      <c r="V2046" s="317"/>
    </row>
    <row r="2047" spans="1:22">
      <c r="A2047">
        <v>2046</v>
      </c>
      <c r="D2047" t="s">
        <v>43</v>
      </c>
      <c r="E2047" t="s">
        <v>43</v>
      </c>
      <c r="F2047" s="1"/>
      <c r="G2047" t="s">
        <v>43</v>
      </c>
      <c r="I2047" t="s">
        <v>43</v>
      </c>
      <c r="L2047" t="s">
        <v>43</v>
      </c>
      <c r="M2047" t="s">
        <v>43</v>
      </c>
      <c r="N2047" t="s">
        <v>43</v>
      </c>
      <c r="P2047" s="1"/>
      <c r="R2047" s="317"/>
      <c r="V2047" s="317"/>
    </row>
    <row r="2048" spans="1:22">
      <c r="A2048">
        <v>2047</v>
      </c>
      <c r="D2048" t="s">
        <v>43</v>
      </c>
      <c r="E2048" t="s">
        <v>43</v>
      </c>
      <c r="F2048" s="1"/>
      <c r="G2048" t="s">
        <v>43</v>
      </c>
      <c r="I2048" t="s">
        <v>43</v>
      </c>
      <c r="L2048" t="s">
        <v>43</v>
      </c>
      <c r="M2048" t="s">
        <v>43</v>
      </c>
      <c r="N2048" t="s">
        <v>43</v>
      </c>
      <c r="P2048" s="1"/>
      <c r="R2048" s="317"/>
      <c r="V2048" s="317"/>
    </row>
    <row r="2049" spans="1:22">
      <c r="A2049">
        <v>2048</v>
      </c>
      <c r="D2049" t="s">
        <v>43</v>
      </c>
      <c r="E2049" t="s">
        <v>43</v>
      </c>
      <c r="F2049" s="1"/>
      <c r="G2049" t="s">
        <v>43</v>
      </c>
      <c r="I2049" t="s">
        <v>43</v>
      </c>
      <c r="L2049" t="s">
        <v>43</v>
      </c>
      <c r="M2049" t="s">
        <v>43</v>
      </c>
      <c r="N2049" t="s">
        <v>43</v>
      </c>
      <c r="P2049" s="1"/>
      <c r="R2049" s="317"/>
      <c r="V2049" s="317"/>
    </row>
    <row r="2050" spans="1:22">
      <c r="A2050">
        <v>2049</v>
      </c>
      <c r="D2050" t="s">
        <v>43</v>
      </c>
      <c r="E2050" t="s">
        <v>43</v>
      </c>
      <c r="F2050" s="1"/>
      <c r="G2050" t="s">
        <v>43</v>
      </c>
      <c r="I2050" t="s">
        <v>43</v>
      </c>
      <c r="L2050" t="s">
        <v>43</v>
      </c>
      <c r="M2050" t="s">
        <v>43</v>
      </c>
      <c r="N2050" t="s">
        <v>43</v>
      </c>
      <c r="P2050" s="1"/>
      <c r="R2050" s="317"/>
      <c r="V2050" s="317"/>
    </row>
    <row r="2051" spans="1:22">
      <c r="A2051">
        <v>2050</v>
      </c>
      <c r="D2051" t="s">
        <v>43</v>
      </c>
      <c r="E2051" t="s">
        <v>43</v>
      </c>
      <c r="F2051" s="1"/>
      <c r="G2051" t="s">
        <v>43</v>
      </c>
      <c r="I2051" t="s">
        <v>43</v>
      </c>
      <c r="L2051" t="s">
        <v>43</v>
      </c>
      <c r="M2051" t="s">
        <v>43</v>
      </c>
      <c r="N2051" t="s">
        <v>43</v>
      </c>
      <c r="P2051" s="1"/>
      <c r="R2051" s="317"/>
      <c r="V2051" s="317"/>
    </row>
    <row r="2052" spans="1:22">
      <c r="A2052">
        <v>2051</v>
      </c>
      <c r="D2052" t="s">
        <v>43</v>
      </c>
      <c r="E2052" t="s">
        <v>43</v>
      </c>
      <c r="F2052" s="1"/>
      <c r="G2052" t="s">
        <v>43</v>
      </c>
      <c r="I2052" t="s">
        <v>43</v>
      </c>
      <c r="L2052" t="s">
        <v>43</v>
      </c>
      <c r="M2052" t="s">
        <v>43</v>
      </c>
      <c r="N2052" t="s">
        <v>43</v>
      </c>
      <c r="P2052" s="1"/>
      <c r="R2052" s="317"/>
      <c r="V2052" s="317"/>
    </row>
    <row r="2053" spans="1:22">
      <c r="A2053">
        <v>2052</v>
      </c>
      <c r="D2053" t="s">
        <v>43</v>
      </c>
      <c r="E2053" t="s">
        <v>43</v>
      </c>
      <c r="F2053" s="1"/>
      <c r="G2053" t="s">
        <v>43</v>
      </c>
      <c r="I2053" t="s">
        <v>43</v>
      </c>
      <c r="L2053" t="s">
        <v>43</v>
      </c>
      <c r="M2053" t="s">
        <v>43</v>
      </c>
      <c r="N2053" t="s">
        <v>43</v>
      </c>
      <c r="P2053" s="1"/>
      <c r="R2053" s="317"/>
      <c r="V2053" s="317"/>
    </row>
    <row r="2054" spans="1:22">
      <c r="A2054">
        <v>2053</v>
      </c>
      <c r="D2054" t="s">
        <v>43</v>
      </c>
      <c r="E2054" t="s">
        <v>43</v>
      </c>
      <c r="F2054" s="1"/>
      <c r="G2054" t="s">
        <v>43</v>
      </c>
      <c r="I2054" t="s">
        <v>43</v>
      </c>
      <c r="L2054" t="s">
        <v>43</v>
      </c>
      <c r="M2054" t="s">
        <v>43</v>
      </c>
      <c r="N2054" t="s">
        <v>43</v>
      </c>
      <c r="P2054" s="1"/>
      <c r="R2054" s="317"/>
      <c r="V2054" s="317"/>
    </row>
    <row r="2055" spans="1:22">
      <c r="A2055">
        <v>2054</v>
      </c>
      <c r="D2055" t="s">
        <v>43</v>
      </c>
      <c r="E2055" t="s">
        <v>43</v>
      </c>
      <c r="F2055" s="1"/>
      <c r="G2055" t="s">
        <v>43</v>
      </c>
      <c r="I2055" t="s">
        <v>43</v>
      </c>
      <c r="L2055" t="s">
        <v>43</v>
      </c>
      <c r="M2055" t="s">
        <v>43</v>
      </c>
      <c r="N2055" t="s">
        <v>43</v>
      </c>
      <c r="P2055" s="1"/>
      <c r="R2055" s="317"/>
      <c r="V2055" s="317"/>
    </row>
    <row r="2056" spans="1:22">
      <c r="A2056">
        <v>2055</v>
      </c>
      <c r="D2056" t="s">
        <v>43</v>
      </c>
      <c r="E2056" t="s">
        <v>43</v>
      </c>
      <c r="F2056" s="1"/>
      <c r="G2056" t="s">
        <v>43</v>
      </c>
      <c r="I2056" t="s">
        <v>43</v>
      </c>
      <c r="L2056" t="s">
        <v>43</v>
      </c>
      <c r="M2056" t="s">
        <v>43</v>
      </c>
      <c r="N2056" t="s">
        <v>43</v>
      </c>
      <c r="P2056" s="1"/>
      <c r="R2056" s="317"/>
      <c r="V2056" s="317"/>
    </row>
    <row r="2057" spans="1:22">
      <c r="A2057">
        <v>2056</v>
      </c>
      <c r="D2057" t="s">
        <v>43</v>
      </c>
      <c r="E2057" t="s">
        <v>43</v>
      </c>
      <c r="F2057" s="1"/>
      <c r="G2057" t="s">
        <v>43</v>
      </c>
      <c r="I2057" t="s">
        <v>43</v>
      </c>
      <c r="L2057" t="s">
        <v>43</v>
      </c>
      <c r="M2057" t="s">
        <v>43</v>
      </c>
      <c r="N2057" t="s">
        <v>43</v>
      </c>
      <c r="P2057" s="1"/>
      <c r="R2057" s="317"/>
      <c r="V2057" s="317"/>
    </row>
    <row r="2058" spans="1:22">
      <c r="A2058">
        <v>2057</v>
      </c>
      <c r="D2058" t="s">
        <v>43</v>
      </c>
      <c r="E2058" t="s">
        <v>43</v>
      </c>
      <c r="F2058" s="1"/>
      <c r="G2058" t="s">
        <v>43</v>
      </c>
      <c r="I2058" t="s">
        <v>43</v>
      </c>
      <c r="L2058" t="s">
        <v>43</v>
      </c>
      <c r="M2058" t="s">
        <v>43</v>
      </c>
      <c r="N2058" t="s">
        <v>43</v>
      </c>
      <c r="P2058" s="1"/>
      <c r="R2058" s="317"/>
      <c r="V2058" s="317"/>
    </row>
    <row r="2059" spans="1:22">
      <c r="A2059">
        <v>2058</v>
      </c>
      <c r="D2059" t="s">
        <v>43</v>
      </c>
      <c r="E2059" t="s">
        <v>43</v>
      </c>
      <c r="F2059" s="1"/>
      <c r="G2059" t="s">
        <v>43</v>
      </c>
      <c r="I2059" t="s">
        <v>43</v>
      </c>
      <c r="L2059" t="s">
        <v>43</v>
      </c>
      <c r="M2059" t="s">
        <v>43</v>
      </c>
      <c r="N2059" t="s">
        <v>43</v>
      </c>
      <c r="P2059" s="1"/>
      <c r="R2059" s="317"/>
      <c r="V2059" s="317"/>
    </row>
    <row r="2060" spans="1:22">
      <c r="A2060">
        <v>2059</v>
      </c>
      <c r="D2060" t="s">
        <v>43</v>
      </c>
      <c r="E2060" t="s">
        <v>43</v>
      </c>
      <c r="F2060" s="1"/>
      <c r="G2060" t="s">
        <v>43</v>
      </c>
      <c r="I2060" t="s">
        <v>43</v>
      </c>
      <c r="L2060" t="s">
        <v>43</v>
      </c>
      <c r="M2060" t="s">
        <v>43</v>
      </c>
      <c r="N2060" t="s">
        <v>43</v>
      </c>
      <c r="P2060" s="1"/>
      <c r="R2060" s="317"/>
      <c r="V2060" s="317"/>
    </row>
    <row r="2061" spans="1:22">
      <c r="A2061">
        <v>2060</v>
      </c>
      <c r="D2061" t="s">
        <v>43</v>
      </c>
      <c r="E2061" t="s">
        <v>43</v>
      </c>
      <c r="F2061" s="1"/>
      <c r="G2061" t="s">
        <v>43</v>
      </c>
      <c r="I2061" t="s">
        <v>43</v>
      </c>
      <c r="L2061" t="s">
        <v>43</v>
      </c>
      <c r="M2061" t="s">
        <v>43</v>
      </c>
      <c r="N2061" t="s">
        <v>43</v>
      </c>
      <c r="P2061" s="1"/>
      <c r="R2061" s="317"/>
      <c r="V2061" s="317"/>
    </row>
    <row r="2062" spans="1:22">
      <c r="A2062">
        <v>2061</v>
      </c>
      <c r="D2062" t="s">
        <v>43</v>
      </c>
      <c r="E2062" t="s">
        <v>43</v>
      </c>
      <c r="F2062" s="1"/>
      <c r="G2062" t="s">
        <v>43</v>
      </c>
      <c r="I2062" t="s">
        <v>43</v>
      </c>
      <c r="L2062" t="s">
        <v>43</v>
      </c>
      <c r="M2062" t="s">
        <v>43</v>
      </c>
      <c r="N2062" t="s">
        <v>43</v>
      </c>
      <c r="P2062" s="1"/>
      <c r="R2062" s="317"/>
      <c r="V2062" s="317"/>
    </row>
    <row r="2063" spans="1:22">
      <c r="A2063">
        <v>2062</v>
      </c>
      <c r="D2063" t="s">
        <v>43</v>
      </c>
      <c r="E2063" t="s">
        <v>43</v>
      </c>
      <c r="F2063" s="1"/>
      <c r="G2063" t="s">
        <v>43</v>
      </c>
      <c r="I2063" t="s">
        <v>43</v>
      </c>
      <c r="L2063" t="s">
        <v>43</v>
      </c>
      <c r="M2063" t="s">
        <v>43</v>
      </c>
      <c r="N2063" t="s">
        <v>43</v>
      </c>
      <c r="P2063" s="1"/>
      <c r="R2063" s="317"/>
      <c r="V2063" s="317"/>
    </row>
    <row r="2064" spans="1:22">
      <c r="A2064">
        <v>2063</v>
      </c>
      <c r="D2064" t="s">
        <v>43</v>
      </c>
      <c r="E2064" t="s">
        <v>43</v>
      </c>
      <c r="F2064" s="1"/>
      <c r="G2064" t="s">
        <v>43</v>
      </c>
      <c r="I2064" t="s">
        <v>43</v>
      </c>
      <c r="L2064" t="s">
        <v>43</v>
      </c>
      <c r="M2064" t="s">
        <v>43</v>
      </c>
      <c r="N2064" t="s">
        <v>43</v>
      </c>
      <c r="P2064" s="1"/>
      <c r="R2064" s="317"/>
      <c r="V2064" s="317"/>
    </row>
    <row r="2065" spans="1:22">
      <c r="A2065">
        <v>2064</v>
      </c>
      <c r="D2065" t="s">
        <v>43</v>
      </c>
      <c r="E2065" t="s">
        <v>43</v>
      </c>
      <c r="F2065" s="1"/>
      <c r="G2065" t="s">
        <v>43</v>
      </c>
      <c r="I2065" t="s">
        <v>43</v>
      </c>
      <c r="L2065" t="s">
        <v>43</v>
      </c>
      <c r="M2065" t="s">
        <v>43</v>
      </c>
      <c r="N2065" t="s">
        <v>43</v>
      </c>
      <c r="P2065" s="1"/>
      <c r="R2065" s="317"/>
      <c r="V2065" s="317"/>
    </row>
    <row r="2066" spans="1:22">
      <c r="A2066">
        <v>2065</v>
      </c>
      <c r="D2066" t="s">
        <v>43</v>
      </c>
      <c r="E2066" t="s">
        <v>43</v>
      </c>
      <c r="F2066" s="1"/>
      <c r="G2066" t="s">
        <v>43</v>
      </c>
      <c r="I2066" t="s">
        <v>43</v>
      </c>
      <c r="L2066" t="s">
        <v>43</v>
      </c>
      <c r="M2066" t="s">
        <v>43</v>
      </c>
      <c r="N2066" t="s">
        <v>43</v>
      </c>
      <c r="P2066" s="1"/>
      <c r="R2066" s="317"/>
      <c r="V2066" s="317"/>
    </row>
    <row r="2067" spans="1:22">
      <c r="A2067">
        <v>2066</v>
      </c>
      <c r="D2067" t="s">
        <v>43</v>
      </c>
      <c r="E2067" t="s">
        <v>43</v>
      </c>
      <c r="F2067" s="1"/>
      <c r="G2067" t="s">
        <v>43</v>
      </c>
      <c r="I2067" t="s">
        <v>43</v>
      </c>
      <c r="L2067" t="s">
        <v>43</v>
      </c>
      <c r="M2067" t="s">
        <v>43</v>
      </c>
      <c r="N2067" t="s">
        <v>43</v>
      </c>
      <c r="P2067" s="1"/>
      <c r="R2067" s="317"/>
      <c r="V2067" s="317"/>
    </row>
    <row r="2068" spans="1:22">
      <c r="A2068">
        <v>2067</v>
      </c>
      <c r="D2068" t="s">
        <v>43</v>
      </c>
      <c r="E2068" t="s">
        <v>43</v>
      </c>
      <c r="F2068" s="1"/>
      <c r="G2068" t="s">
        <v>43</v>
      </c>
      <c r="I2068" t="s">
        <v>43</v>
      </c>
      <c r="L2068" t="s">
        <v>43</v>
      </c>
      <c r="M2068" t="s">
        <v>43</v>
      </c>
      <c r="N2068" t="s">
        <v>43</v>
      </c>
      <c r="P2068" s="1"/>
      <c r="R2068" s="317"/>
      <c r="V2068" s="317"/>
    </row>
    <row r="2069" spans="1:22">
      <c r="A2069">
        <v>2068</v>
      </c>
      <c r="D2069" t="s">
        <v>43</v>
      </c>
      <c r="E2069" t="s">
        <v>43</v>
      </c>
      <c r="F2069" s="1"/>
      <c r="G2069" t="s">
        <v>43</v>
      </c>
      <c r="I2069" t="s">
        <v>43</v>
      </c>
      <c r="L2069" t="s">
        <v>43</v>
      </c>
      <c r="M2069" t="s">
        <v>43</v>
      </c>
      <c r="N2069" t="s">
        <v>43</v>
      </c>
      <c r="P2069" s="1"/>
      <c r="R2069" s="317"/>
      <c r="V2069" s="317"/>
    </row>
    <row r="2070" spans="1:22">
      <c r="A2070">
        <v>2069</v>
      </c>
      <c r="D2070" t="s">
        <v>43</v>
      </c>
      <c r="E2070" t="s">
        <v>43</v>
      </c>
      <c r="F2070" s="1"/>
      <c r="G2070" t="s">
        <v>43</v>
      </c>
      <c r="I2070" t="s">
        <v>43</v>
      </c>
      <c r="L2070" t="s">
        <v>43</v>
      </c>
      <c r="M2070" t="s">
        <v>43</v>
      </c>
      <c r="N2070" t="s">
        <v>43</v>
      </c>
      <c r="P2070" s="1"/>
      <c r="R2070" s="317"/>
      <c r="V2070" s="317"/>
    </row>
    <row r="2071" spans="1:22">
      <c r="A2071">
        <v>2070</v>
      </c>
      <c r="D2071" t="s">
        <v>43</v>
      </c>
      <c r="E2071" t="s">
        <v>43</v>
      </c>
      <c r="F2071" s="1"/>
      <c r="G2071" t="s">
        <v>43</v>
      </c>
      <c r="I2071" t="s">
        <v>43</v>
      </c>
      <c r="L2071" t="s">
        <v>43</v>
      </c>
      <c r="M2071" t="s">
        <v>43</v>
      </c>
      <c r="N2071" t="s">
        <v>43</v>
      </c>
      <c r="P2071" s="1"/>
      <c r="R2071" s="317"/>
      <c r="V2071" s="317"/>
    </row>
    <row r="2072" spans="1:22">
      <c r="A2072">
        <v>2071</v>
      </c>
      <c r="D2072" t="s">
        <v>43</v>
      </c>
      <c r="E2072" t="s">
        <v>43</v>
      </c>
      <c r="F2072" s="1"/>
      <c r="G2072" t="s">
        <v>43</v>
      </c>
      <c r="I2072" t="s">
        <v>43</v>
      </c>
      <c r="L2072" t="s">
        <v>43</v>
      </c>
      <c r="M2072" t="s">
        <v>43</v>
      </c>
      <c r="N2072" t="s">
        <v>43</v>
      </c>
      <c r="P2072" s="1"/>
      <c r="R2072" s="317"/>
      <c r="V2072" s="317"/>
    </row>
    <row r="2073" spans="1:22">
      <c r="A2073">
        <v>2072</v>
      </c>
      <c r="D2073" t="s">
        <v>43</v>
      </c>
      <c r="E2073" t="s">
        <v>43</v>
      </c>
      <c r="F2073" s="1"/>
      <c r="G2073" t="s">
        <v>43</v>
      </c>
      <c r="I2073" t="s">
        <v>43</v>
      </c>
      <c r="L2073" t="s">
        <v>43</v>
      </c>
      <c r="M2073" t="s">
        <v>43</v>
      </c>
      <c r="N2073" t="s">
        <v>43</v>
      </c>
      <c r="P2073" s="1"/>
      <c r="R2073" s="317"/>
      <c r="V2073" s="317"/>
    </row>
    <row r="2074" spans="1:22">
      <c r="A2074">
        <v>2073</v>
      </c>
      <c r="D2074" t="s">
        <v>43</v>
      </c>
      <c r="E2074" t="s">
        <v>43</v>
      </c>
      <c r="F2074" s="1"/>
      <c r="G2074" t="s">
        <v>43</v>
      </c>
      <c r="I2074" t="s">
        <v>43</v>
      </c>
      <c r="L2074" t="s">
        <v>43</v>
      </c>
      <c r="M2074" t="s">
        <v>43</v>
      </c>
      <c r="N2074" t="s">
        <v>43</v>
      </c>
      <c r="P2074" s="1"/>
      <c r="R2074" s="317"/>
      <c r="V2074" s="317"/>
    </row>
    <row r="2075" spans="1:22">
      <c r="A2075">
        <v>2074</v>
      </c>
      <c r="D2075" t="s">
        <v>43</v>
      </c>
      <c r="E2075" t="s">
        <v>43</v>
      </c>
      <c r="F2075" s="1"/>
      <c r="G2075" t="s">
        <v>43</v>
      </c>
      <c r="I2075" t="s">
        <v>43</v>
      </c>
      <c r="L2075" t="s">
        <v>43</v>
      </c>
      <c r="M2075" t="s">
        <v>43</v>
      </c>
      <c r="N2075" t="s">
        <v>43</v>
      </c>
      <c r="P2075" s="1"/>
      <c r="R2075" s="317"/>
      <c r="V2075" s="317"/>
    </row>
    <row r="2076" spans="1:22">
      <c r="A2076">
        <v>2075</v>
      </c>
      <c r="D2076" t="s">
        <v>43</v>
      </c>
      <c r="E2076" t="s">
        <v>43</v>
      </c>
      <c r="F2076" s="1"/>
      <c r="G2076" t="s">
        <v>43</v>
      </c>
      <c r="I2076" t="s">
        <v>43</v>
      </c>
      <c r="L2076" t="s">
        <v>43</v>
      </c>
      <c r="M2076" t="s">
        <v>43</v>
      </c>
      <c r="N2076" t="s">
        <v>43</v>
      </c>
      <c r="P2076" s="1"/>
      <c r="R2076" s="317"/>
      <c r="V2076" s="317"/>
    </row>
    <row r="2077" spans="1:22">
      <c r="A2077">
        <v>2076</v>
      </c>
      <c r="D2077" t="s">
        <v>43</v>
      </c>
      <c r="E2077" t="s">
        <v>43</v>
      </c>
      <c r="F2077" s="1"/>
      <c r="G2077" t="s">
        <v>43</v>
      </c>
      <c r="I2077" t="s">
        <v>43</v>
      </c>
      <c r="L2077" t="s">
        <v>43</v>
      </c>
      <c r="M2077" t="s">
        <v>43</v>
      </c>
      <c r="N2077" t="s">
        <v>43</v>
      </c>
      <c r="P2077" s="1"/>
      <c r="R2077" s="317"/>
      <c r="V2077" s="317"/>
    </row>
    <row r="2078" spans="1:22">
      <c r="A2078">
        <v>2077</v>
      </c>
      <c r="D2078" t="s">
        <v>43</v>
      </c>
      <c r="E2078" t="s">
        <v>43</v>
      </c>
      <c r="F2078" s="1"/>
      <c r="G2078" t="s">
        <v>43</v>
      </c>
      <c r="I2078" t="s">
        <v>43</v>
      </c>
      <c r="L2078" t="s">
        <v>43</v>
      </c>
      <c r="M2078" t="s">
        <v>43</v>
      </c>
      <c r="N2078" t="s">
        <v>43</v>
      </c>
      <c r="P2078" s="1"/>
      <c r="R2078" s="317"/>
      <c r="V2078" s="317"/>
    </row>
    <row r="2079" spans="1:22">
      <c r="A2079">
        <v>2078</v>
      </c>
      <c r="D2079" t="s">
        <v>43</v>
      </c>
      <c r="E2079" t="s">
        <v>43</v>
      </c>
      <c r="F2079" s="1"/>
      <c r="G2079" t="s">
        <v>43</v>
      </c>
      <c r="I2079" t="s">
        <v>43</v>
      </c>
      <c r="L2079" t="s">
        <v>43</v>
      </c>
      <c r="M2079" t="s">
        <v>43</v>
      </c>
      <c r="N2079" t="s">
        <v>43</v>
      </c>
      <c r="P2079" s="1"/>
      <c r="R2079" s="317"/>
      <c r="V2079" s="317"/>
    </row>
    <row r="2080" spans="1:22">
      <c r="A2080">
        <v>2079</v>
      </c>
      <c r="D2080" t="s">
        <v>43</v>
      </c>
      <c r="E2080" t="s">
        <v>43</v>
      </c>
      <c r="F2080" s="1"/>
      <c r="G2080" t="s">
        <v>43</v>
      </c>
      <c r="I2080" t="s">
        <v>43</v>
      </c>
      <c r="L2080" t="s">
        <v>43</v>
      </c>
      <c r="M2080" t="s">
        <v>43</v>
      </c>
      <c r="N2080" t="s">
        <v>43</v>
      </c>
      <c r="P2080" s="1"/>
      <c r="R2080" s="317"/>
      <c r="V2080" s="317"/>
    </row>
    <row r="2081" spans="1:22">
      <c r="A2081">
        <v>2080</v>
      </c>
      <c r="D2081" t="s">
        <v>43</v>
      </c>
      <c r="E2081" t="s">
        <v>43</v>
      </c>
      <c r="F2081" s="1"/>
      <c r="G2081" t="s">
        <v>43</v>
      </c>
      <c r="I2081" t="s">
        <v>43</v>
      </c>
      <c r="L2081" t="s">
        <v>43</v>
      </c>
      <c r="M2081" t="s">
        <v>43</v>
      </c>
      <c r="N2081" t="s">
        <v>43</v>
      </c>
      <c r="P2081" s="1"/>
      <c r="R2081" s="317"/>
      <c r="V2081" s="317"/>
    </row>
    <row r="2082" spans="1:22">
      <c r="A2082">
        <v>2081</v>
      </c>
      <c r="D2082" t="s">
        <v>43</v>
      </c>
      <c r="E2082" t="s">
        <v>43</v>
      </c>
      <c r="F2082" s="1"/>
      <c r="G2082" t="s">
        <v>43</v>
      </c>
      <c r="I2082" t="s">
        <v>43</v>
      </c>
      <c r="L2082" t="s">
        <v>43</v>
      </c>
      <c r="M2082" t="s">
        <v>43</v>
      </c>
      <c r="N2082" t="s">
        <v>43</v>
      </c>
      <c r="P2082" s="1"/>
      <c r="R2082" s="317"/>
      <c r="V2082" s="317"/>
    </row>
    <row r="2083" spans="1:22">
      <c r="A2083">
        <v>2082</v>
      </c>
      <c r="D2083" t="s">
        <v>43</v>
      </c>
      <c r="E2083" t="s">
        <v>43</v>
      </c>
      <c r="F2083" s="1"/>
      <c r="G2083" t="s">
        <v>43</v>
      </c>
      <c r="I2083" t="s">
        <v>43</v>
      </c>
      <c r="L2083" t="s">
        <v>43</v>
      </c>
      <c r="M2083" t="s">
        <v>43</v>
      </c>
      <c r="N2083" t="s">
        <v>43</v>
      </c>
      <c r="P2083" s="1"/>
      <c r="R2083" s="317"/>
      <c r="V2083" s="317"/>
    </row>
    <row r="2084" spans="1:22">
      <c r="A2084">
        <v>2083</v>
      </c>
      <c r="D2084" t="s">
        <v>43</v>
      </c>
      <c r="E2084" t="s">
        <v>43</v>
      </c>
      <c r="F2084" s="1"/>
      <c r="G2084" t="s">
        <v>43</v>
      </c>
      <c r="I2084" t="s">
        <v>43</v>
      </c>
      <c r="L2084" t="s">
        <v>43</v>
      </c>
      <c r="M2084" t="s">
        <v>43</v>
      </c>
      <c r="N2084" t="s">
        <v>43</v>
      </c>
      <c r="P2084" s="1"/>
      <c r="R2084" s="317"/>
      <c r="V2084" s="317"/>
    </row>
    <row r="2085" spans="1:22">
      <c r="A2085">
        <v>2084</v>
      </c>
      <c r="D2085" t="s">
        <v>43</v>
      </c>
      <c r="E2085" t="s">
        <v>43</v>
      </c>
      <c r="F2085" s="1"/>
      <c r="G2085" t="s">
        <v>43</v>
      </c>
      <c r="I2085" t="s">
        <v>43</v>
      </c>
      <c r="L2085" t="s">
        <v>43</v>
      </c>
      <c r="M2085" t="s">
        <v>43</v>
      </c>
      <c r="N2085" t="s">
        <v>43</v>
      </c>
      <c r="P2085" s="1"/>
      <c r="R2085" s="317"/>
      <c r="V2085" s="317"/>
    </row>
    <row r="2086" spans="1:22">
      <c r="A2086">
        <v>2085</v>
      </c>
      <c r="D2086" t="s">
        <v>43</v>
      </c>
      <c r="E2086" t="s">
        <v>43</v>
      </c>
      <c r="F2086" s="1"/>
      <c r="G2086" t="s">
        <v>43</v>
      </c>
      <c r="I2086" t="s">
        <v>43</v>
      </c>
      <c r="L2086" t="s">
        <v>43</v>
      </c>
      <c r="M2086" t="s">
        <v>43</v>
      </c>
      <c r="N2086" t="s">
        <v>43</v>
      </c>
      <c r="P2086" s="1"/>
      <c r="R2086" s="317"/>
      <c r="V2086" s="317"/>
    </row>
    <row r="2087" spans="1:22">
      <c r="A2087">
        <v>2086</v>
      </c>
      <c r="D2087" t="s">
        <v>43</v>
      </c>
      <c r="E2087" t="s">
        <v>43</v>
      </c>
      <c r="F2087" s="1"/>
      <c r="G2087" t="s">
        <v>43</v>
      </c>
      <c r="I2087" t="s">
        <v>43</v>
      </c>
      <c r="L2087" t="s">
        <v>43</v>
      </c>
      <c r="M2087" t="s">
        <v>43</v>
      </c>
      <c r="N2087" t="s">
        <v>43</v>
      </c>
      <c r="P2087" s="1"/>
      <c r="R2087" s="317"/>
      <c r="V2087" s="317"/>
    </row>
    <row r="2088" spans="1:22">
      <c r="A2088">
        <v>2087</v>
      </c>
      <c r="D2088" t="s">
        <v>43</v>
      </c>
      <c r="E2088" t="s">
        <v>43</v>
      </c>
      <c r="F2088" s="1"/>
      <c r="G2088" t="s">
        <v>43</v>
      </c>
      <c r="I2088" t="s">
        <v>43</v>
      </c>
      <c r="L2088" t="s">
        <v>43</v>
      </c>
      <c r="M2088" t="s">
        <v>43</v>
      </c>
      <c r="N2088" t="s">
        <v>43</v>
      </c>
      <c r="P2088" s="1"/>
      <c r="R2088" s="317"/>
      <c r="V2088" s="317"/>
    </row>
    <row r="2089" spans="1:22">
      <c r="A2089">
        <v>2088</v>
      </c>
      <c r="D2089" t="s">
        <v>43</v>
      </c>
      <c r="E2089" t="s">
        <v>43</v>
      </c>
      <c r="F2089" s="1"/>
      <c r="G2089" t="s">
        <v>43</v>
      </c>
      <c r="I2089" t="s">
        <v>43</v>
      </c>
      <c r="L2089" t="s">
        <v>43</v>
      </c>
      <c r="M2089" t="s">
        <v>43</v>
      </c>
      <c r="N2089" t="s">
        <v>43</v>
      </c>
      <c r="P2089" s="1"/>
      <c r="R2089" s="317"/>
      <c r="V2089" s="317"/>
    </row>
    <row r="2090" spans="1:22">
      <c r="A2090">
        <v>2089</v>
      </c>
      <c r="D2090" t="s">
        <v>43</v>
      </c>
      <c r="E2090" t="s">
        <v>43</v>
      </c>
      <c r="F2090" s="1"/>
      <c r="G2090" t="s">
        <v>43</v>
      </c>
      <c r="I2090" t="s">
        <v>43</v>
      </c>
      <c r="L2090" t="s">
        <v>43</v>
      </c>
      <c r="M2090" t="s">
        <v>43</v>
      </c>
      <c r="N2090" t="s">
        <v>43</v>
      </c>
      <c r="P2090" s="1"/>
      <c r="R2090" s="317"/>
      <c r="V2090" s="317"/>
    </row>
    <row r="2091" spans="1:22">
      <c r="A2091">
        <v>2090</v>
      </c>
      <c r="D2091" t="s">
        <v>43</v>
      </c>
      <c r="E2091" t="s">
        <v>43</v>
      </c>
      <c r="F2091" s="1"/>
      <c r="G2091" t="s">
        <v>43</v>
      </c>
      <c r="I2091" t="s">
        <v>43</v>
      </c>
      <c r="L2091" t="s">
        <v>43</v>
      </c>
      <c r="M2091" t="s">
        <v>43</v>
      </c>
      <c r="N2091" t="s">
        <v>43</v>
      </c>
      <c r="P2091" s="1"/>
      <c r="R2091" s="317"/>
      <c r="V2091" s="317"/>
    </row>
    <row r="2092" spans="1:22">
      <c r="A2092">
        <v>2091</v>
      </c>
      <c r="D2092" t="s">
        <v>43</v>
      </c>
      <c r="E2092" t="s">
        <v>43</v>
      </c>
      <c r="F2092" s="1"/>
      <c r="G2092" t="s">
        <v>43</v>
      </c>
      <c r="I2092" t="s">
        <v>43</v>
      </c>
      <c r="L2092" t="s">
        <v>43</v>
      </c>
      <c r="M2092" t="s">
        <v>43</v>
      </c>
      <c r="N2092" t="s">
        <v>43</v>
      </c>
      <c r="P2092" s="1"/>
      <c r="R2092" s="317"/>
      <c r="V2092" s="317"/>
    </row>
    <row r="2093" spans="1:22">
      <c r="A2093">
        <v>2092</v>
      </c>
      <c r="D2093" t="s">
        <v>43</v>
      </c>
      <c r="E2093" t="s">
        <v>43</v>
      </c>
      <c r="F2093" s="1"/>
      <c r="G2093" t="s">
        <v>43</v>
      </c>
      <c r="I2093" t="s">
        <v>43</v>
      </c>
      <c r="L2093" t="s">
        <v>43</v>
      </c>
      <c r="M2093" t="s">
        <v>43</v>
      </c>
      <c r="N2093" t="s">
        <v>43</v>
      </c>
      <c r="P2093" s="1"/>
      <c r="R2093" s="317"/>
      <c r="V2093" s="317"/>
    </row>
    <row r="2094" spans="1:22">
      <c r="A2094">
        <v>2093</v>
      </c>
      <c r="D2094" t="s">
        <v>43</v>
      </c>
      <c r="E2094" t="s">
        <v>43</v>
      </c>
      <c r="F2094" s="1"/>
      <c r="G2094" t="s">
        <v>43</v>
      </c>
      <c r="I2094" t="s">
        <v>43</v>
      </c>
      <c r="L2094" t="s">
        <v>43</v>
      </c>
      <c r="M2094" t="s">
        <v>43</v>
      </c>
      <c r="N2094" t="s">
        <v>43</v>
      </c>
      <c r="P2094" s="1"/>
      <c r="R2094" s="317"/>
      <c r="V2094" s="317"/>
    </row>
    <row r="2095" spans="1:22">
      <c r="A2095">
        <v>2094</v>
      </c>
      <c r="D2095" t="s">
        <v>43</v>
      </c>
      <c r="E2095" t="s">
        <v>43</v>
      </c>
      <c r="F2095" s="1"/>
      <c r="G2095" t="s">
        <v>43</v>
      </c>
      <c r="I2095" t="s">
        <v>43</v>
      </c>
      <c r="L2095" t="s">
        <v>43</v>
      </c>
      <c r="M2095" t="s">
        <v>43</v>
      </c>
      <c r="N2095" t="s">
        <v>43</v>
      </c>
      <c r="P2095" s="1"/>
      <c r="R2095" s="317"/>
      <c r="V2095" s="317"/>
    </row>
    <row r="2096" spans="1:22">
      <c r="A2096">
        <v>2095</v>
      </c>
      <c r="D2096" t="s">
        <v>43</v>
      </c>
      <c r="E2096" t="s">
        <v>43</v>
      </c>
      <c r="F2096" s="1"/>
      <c r="G2096" t="s">
        <v>43</v>
      </c>
      <c r="I2096" t="s">
        <v>43</v>
      </c>
      <c r="L2096" t="s">
        <v>43</v>
      </c>
      <c r="M2096" t="s">
        <v>43</v>
      </c>
      <c r="N2096" t="s">
        <v>43</v>
      </c>
      <c r="P2096" s="1"/>
      <c r="R2096" s="317"/>
      <c r="V2096" s="317"/>
    </row>
    <row r="2097" spans="1:22">
      <c r="A2097">
        <v>2096</v>
      </c>
      <c r="D2097" t="s">
        <v>43</v>
      </c>
      <c r="E2097" t="s">
        <v>43</v>
      </c>
      <c r="F2097" s="1"/>
      <c r="G2097" t="s">
        <v>43</v>
      </c>
      <c r="I2097" t="s">
        <v>43</v>
      </c>
      <c r="L2097" t="s">
        <v>43</v>
      </c>
      <c r="M2097" t="s">
        <v>43</v>
      </c>
      <c r="N2097" t="s">
        <v>43</v>
      </c>
      <c r="P2097" s="1"/>
      <c r="R2097" s="317"/>
      <c r="V2097" s="317"/>
    </row>
    <row r="2098" spans="1:22">
      <c r="A2098">
        <v>2097</v>
      </c>
      <c r="D2098" t="s">
        <v>43</v>
      </c>
      <c r="E2098" t="s">
        <v>43</v>
      </c>
      <c r="F2098" s="1"/>
      <c r="G2098" t="s">
        <v>43</v>
      </c>
      <c r="I2098" t="s">
        <v>43</v>
      </c>
      <c r="L2098" t="s">
        <v>43</v>
      </c>
      <c r="M2098" t="s">
        <v>43</v>
      </c>
      <c r="N2098" t="s">
        <v>43</v>
      </c>
      <c r="P2098" s="1"/>
      <c r="R2098" s="317"/>
      <c r="V2098" s="317"/>
    </row>
    <row r="2099" spans="1:22">
      <c r="A2099">
        <v>2098</v>
      </c>
      <c r="D2099" t="s">
        <v>43</v>
      </c>
      <c r="E2099" t="s">
        <v>43</v>
      </c>
      <c r="F2099" s="1"/>
      <c r="G2099" t="s">
        <v>43</v>
      </c>
      <c r="I2099" t="s">
        <v>43</v>
      </c>
      <c r="L2099" t="s">
        <v>43</v>
      </c>
      <c r="M2099" t="s">
        <v>43</v>
      </c>
      <c r="N2099" t="s">
        <v>43</v>
      </c>
      <c r="P2099" s="1"/>
      <c r="R2099" s="317"/>
      <c r="V2099" s="317"/>
    </row>
    <row r="2100" spans="1:22">
      <c r="A2100">
        <v>2099</v>
      </c>
      <c r="D2100" t="s">
        <v>43</v>
      </c>
      <c r="E2100" t="s">
        <v>43</v>
      </c>
      <c r="F2100" s="1"/>
      <c r="G2100" t="s">
        <v>43</v>
      </c>
      <c r="I2100" t="s">
        <v>43</v>
      </c>
      <c r="L2100" t="s">
        <v>43</v>
      </c>
      <c r="M2100" t="s">
        <v>43</v>
      </c>
      <c r="N2100" t="s">
        <v>43</v>
      </c>
      <c r="P2100" s="1"/>
      <c r="R2100" s="317"/>
      <c r="V2100" s="317"/>
    </row>
    <row r="2101" spans="1:22">
      <c r="A2101">
        <v>2100</v>
      </c>
      <c r="D2101" t="s">
        <v>43</v>
      </c>
      <c r="E2101" t="s">
        <v>43</v>
      </c>
      <c r="F2101" s="1"/>
      <c r="G2101" t="s">
        <v>43</v>
      </c>
      <c r="I2101" t="s">
        <v>43</v>
      </c>
      <c r="L2101" t="s">
        <v>43</v>
      </c>
      <c r="M2101" t="s">
        <v>43</v>
      </c>
      <c r="N2101" t="s">
        <v>43</v>
      </c>
      <c r="P2101" s="1"/>
      <c r="R2101" s="317"/>
      <c r="V2101" s="317"/>
    </row>
    <row r="2102" spans="1:22">
      <c r="A2102">
        <v>2101</v>
      </c>
      <c r="D2102" t="s">
        <v>43</v>
      </c>
      <c r="E2102" t="s">
        <v>43</v>
      </c>
      <c r="F2102" s="1"/>
      <c r="G2102" t="s">
        <v>43</v>
      </c>
      <c r="I2102" t="s">
        <v>43</v>
      </c>
      <c r="L2102" t="s">
        <v>43</v>
      </c>
      <c r="M2102" t="s">
        <v>43</v>
      </c>
      <c r="N2102" t="s">
        <v>43</v>
      </c>
      <c r="P2102" s="1"/>
      <c r="R2102" s="317"/>
      <c r="V2102" s="317"/>
    </row>
    <row r="2103" spans="1:22">
      <c r="A2103">
        <v>2102</v>
      </c>
      <c r="D2103" t="s">
        <v>43</v>
      </c>
      <c r="E2103" t="s">
        <v>43</v>
      </c>
      <c r="F2103" s="1"/>
      <c r="G2103" t="s">
        <v>43</v>
      </c>
      <c r="I2103" t="s">
        <v>43</v>
      </c>
      <c r="L2103" t="s">
        <v>43</v>
      </c>
      <c r="M2103" t="s">
        <v>43</v>
      </c>
      <c r="N2103" t="s">
        <v>43</v>
      </c>
      <c r="P2103" s="1"/>
      <c r="R2103" s="317"/>
      <c r="V2103" s="317"/>
    </row>
    <row r="2104" spans="1:22">
      <c r="A2104">
        <v>2103</v>
      </c>
      <c r="D2104" t="s">
        <v>43</v>
      </c>
      <c r="E2104" t="s">
        <v>43</v>
      </c>
      <c r="F2104" s="1"/>
      <c r="G2104" t="s">
        <v>43</v>
      </c>
      <c r="I2104" t="s">
        <v>43</v>
      </c>
      <c r="L2104" t="s">
        <v>43</v>
      </c>
      <c r="M2104" t="s">
        <v>43</v>
      </c>
      <c r="N2104" t="s">
        <v>43</v>
      </c>
      <c r="P2104" s="1"/>
      <c r="R2104" s="317"/>
      <c r="V2104" s="317"/>
    </row>
    <row r="2105" spans="1:22">
      <c r="A2105">
        <v>2104</v>
      </c>
      <c r="D2105" t="s">
        <v>43</v>
      </c>
      <c r="E2105" t="s">
        <v>43</v>
      </c>
      <c r="F2105" s="1"/>
      <c r="G2105" t="s">
        <v>43</v>
      </c>
      <c r="I2105" t="s">
        <v>43</v>
      </c>
      <c r="L2105" t="s">
        <v>43</v>
      </c>
      <c r="M2105" t="s">
        <v>43</v>
      </c>
      <c r="N2105" t="s">
        <v>43</v>
      </c>
      <c r="P2105" s="1"/>
      <c r="R2105" s="317"/>
      <c r="V2105" s="317"/>
    </row>
    <row r="2106" spans="1:22">
      <c r="A2106">
        <v>2105</v>
      </c>
      <c r="D2106" t="s">
        <v>43</v>
      </c>
      <c r="E2106" t="s">
        <v>43</v>
      </c>
      <c r="F2106" s="1"/>
      <c r="G2106" t="s">
        <v>43</v>
      </c>
      <c r="I2106" t="s">
        <v>43</v>
      </c>
      <c r="L2106" t="s">
        <v>43</v>
      </c>
      <c r="M2106" t="s">
        <v>43</v>
      </c>
      <c r="N2106" t="s">
        <v>43</v>
      </c>
      <c r="P2106" s="1"/>
      <c r="R2106" s="317"/>
      <c r="V2106" s="317"/>
    </row>
    <row r="2107" spans="1:22">
      <c r="A2107">
        <v>2106</v>
      </c>
      <c r="D2107" t="s">
        <v>43</v>
      </c>
      <c r="E2107" t="s">
        <v>43</v>
      </c>
      <c r="F2107" s="1"/>
      <c r="G2107" t="s">
        <v>43</v>
      </c>
      <c r="I2107" t="s">
        <v>43</v>
      </c>
      <c r="L2107" t="s">
        <v>43</v>
      </c>
      <c r="M2107" t="s">
        <v>43</v>
      </c>
      <c r="N2107" t="s">
        <v>43</v>
      </c>
      <c r="P2107" s="1"/>
      <c r="R2107" s="317"/>
      <c r="V2107" s="317"/>
    </row>
    <row r="2108" spans="1:22">
      <c r="A2108">
        <v>2107</v>
      </c>
      <c r="D2108" t="s">
        <v>43</v>
      </c>
      <c r="E2108" t="s">
        <v>43</v>
      </c>
      <c r="F2108" s="1"/>
      <c r="G2108" t="s">
        <v>43</v>
      </c>
      <c r="I2108" t="s">
        <v>43</v>
      </c>
      <c r="L2108" t="s">
        <v>43</v>
      </c>
      <c r="M2108" t="s">
        <v>43</v>
      </c>
      <c r="N2108" t="s">
        <v>43</v>
      </c>
      <c r="P2108" s="1"/>
      <c r="R2108" s="317"/>
      <c r="V2108" s="317"/>
    </row>
    <row r="2109" spans="1:22">
      <c r="A2109">
        <v>2108</v>
      </c>
      <c r="D2109" t="s">
        <v>43</v>
      </c>
      <c r="E2109" t="s">
        <v>43</v>
      </c>
      <c r="F2109" s="1"/>
      <c r="G2109" t="s">
        <v>43</v>
      </c>
      <c r="I2109" t="s">
        <v>43</v>
      </c>
      <c r="L2109" t="s">
        <v>43</v>
      </c>
      <c r="M2109" t="s">
        <v>43</v>
      </c>
      <c r="N2109" t="s">
        <v>43</v>
      </c>
      <c r="P2109" s="1"/>
      <c r="R2109" s="317"/>
      <c r="V2109" s="317"/>
    </row>
    <row r="2110" spans="1:22">
      <c r="A2110">
        <v>2109</v>
      </c>
      <c r="D2110" t="s">
        <v>43</v>
      </c>
      <c r="E2110" t="s">
        <v>43</v>
      </c>
      <c r="F2110" s="1"/>
      <c r="G2110" t="s">
        <v>43</v>
      </c>
      <c r="I2110" t="s">
        <v>43</v>
      </c>
      <c r="L2110" t="s">
        <v>43</v>
      </c>
      <c r="M2110" t="s">
        <v>43</v>
      </c>
      <c r="N2110" t="s">
        <v>43</v>
      </c>
      <c r="P2110" s="1"/>
      <c r="R2110" s="317"/>
      <c r="V2110" s="317"/>
    </row>
    <row r="2111" spans="1:22">
      <c r="A2111">
        <v>2110</v>
      </c>
      <c r="D2111" t="s">
        <v>43</v>
      </c>
      <c r="E2111" t="s">
        <v>43</v>
      </c>
      <c r="F2111" s="1"/>
      <c r="G2111" t="s">
        <v>43</v>
      </c>
      <c r="I2111" t="s">
        <v>43</v>
      </c>
      <c r="L2111" t="s">
        <v>43</v>
      </c>
      <c r="M2111" t="s">
        <v>43</v>
      </c>
      <c r="N2111" t="s">
        <v>43</v>
      </c>
      <c r="P2111" s="1"/>
      <c r="R2111" s="317"/>
      <c r="V2111" s="317"/>
    </row>
    <row r="2112" spans="1:22">
      <c r="A2112">
        <v>2111</v>
      </c>
      <c r="D2112" t="s">
        <v>43</v>
      </c>
      <c r="E2112" t="s">
        <v>43</v>
      </c>
      <c r="F2112" s="1"/>
      <c r="G2112" t="s">
        <v>43</v>
      </c>
      <c r="I2112" t="s">
        <v>43</v>
      </c>
      <c r="L2112" t="s">
        <v>43</v>
      </c>
      <c r="M2112" t="s">
        <v>43</v>
      </c>
      <c r="N2112" t="s">
        <v>43</v>
      </c>
      <c r="P2112" s="1"/>
      <c r="R2112" s="317"/>
      <c r="V2112" s="317"/>
    </row>
    <row r="2113" spans="1:22">
      <c r="A2113">
        <v>2112</v>
      </c>
      <c r="D2113" t="s">
        <v>43</v>
      </c>
      <c r="E2113" t="s">
        <v>43</v>
      </c>
      <c r="F2113" s="1"/>
      <c r="G2113" t="s">
        <v>43</v>
      </c>
      <c r="I2113" t="s">
        <v>43</v>
      </c>
      <c r="L2113" t="s">
        <v>43</v>
      </c>
      <c r="M2113" t="s">
        <v>43</v>
      </c>
      <c r="N2113" t="s">
        <v>43</v>
      </c>
      <c r="P2113" s="1"/>
      <c r="R2113" s="317"/>
      <c r="V2113" s="317"/>
    </row>
    <row r="2114" spans="1:22">
      <c r="A2114">
        <v>2113</v>
      </c>
      <c r="D2114" t="s">
        <v>43</v>
      </c>
      <c r="E2114" t="s">
        <v>43</v>
      </c>
      <c r="F2114" s="1"/>
      <c r="G2114" t="s">
        <v>43</v>
      </c>
      <c r="I2114" t="s">
        <v>43</v>
      </c>
      <c r="L2114" t="s">
        <v>43</v>
      </c>
      <c r="M2114" t="s">
        <v>43</v>
      </c>
      <c r="N2114" t="s">
        <v>43</v>
      </c>
      <c r="P2114" s="1"/>
      <c r="R2114" s="317"/>
      <c r="V2114" s="317"/>
    </row>
    <row r="2115" spans="1:22">
      <c r="A2115">
        <v>2114</v>
      </c>
      <c r="D2115" t="s">
        <v>43</v>
      </c>
      <c r="E2115" t="s">
        <v>43</v>
      </c>
      <c r="F2115" s="1"/>
      <c r="G2115" t="s">
        <v>43</v>
      </c>
      <c r="I2115" t="s">
        <v>43</v>
      </c>
      <c r="L2115" t="s">
        <v>43</v>
      </c>
      <c r="M2115" t="s">
        <v>43</v>
      </c>
      <c r="N2115" t="s">
        <v>43</v>
      </c>
      <c r="P2115" s="1"/>
      <c r="R2115" s="317"/>
      <c r="V2115" s="317"/>
    </row>
    <row r="2116" spans="1:22">
      <c r="A2116">
        <v>2115</v>
      </c>
      <c r="D2116" t="s">
        <v>43</v>
      </c>
      <c r="E2116" t="s">
        <v>43</v>
      </c>
      <c r="F2116" s="1"/>
      <c r="G2116" t="s">
        <v>43</v>
      </c>
      <c r="I2116" t="s">
        <v>43</v>
      </c>
      <c r="L2116" t="s">
        <v>43</v>
      </c>
      <c r="M2116" t="s">
        <v>43</v>
      </c>
      <c r="N2116" t="s">
        <v>43</v>
      </c>
      <c r="P2116" s="1"/>
      <c r="R2116" s="317"/>
      <c r="V2116" s="317"/>
    </row>
    <row r="2117" spans="1:22">
      <c r="A2117">
        <v>2116</v>
      </c>
      <c r="D2117" t="s">
        <v>43</v>
      </c>
      <c r="E2117" t="s">
        <v>43</v>
      </c>
      <c r="F2117" s="1"/>
      <c r="G2117" t="s">
        <v>43</v>
      </c>
      <c r="I2117" t="s">
        <v>43</v>
      </c>
      <c r="L2117" t="s">
        <v>43</v>
      </c>
      <c r="M2117" t="s">
        <v>43</v>
      </c>
      <c r="N2117" t="s">
        <v>43</v>
      </c>
      <c r="P2117" s="1"/>
      <c r="R2117" s="317"/>
      <c r="V2117" s="317"/>
    </row>
    <row r="2118" spans="1:22">
      <c r="A2118">
        <v>2117</v>
      </c>
      <c r="D2118" t="s">
        <v>43</v>
      </c>
      <c r="E2118" t="s">
        <v>43</v>
      </c>
      <c r="F2118" s="1"/>
      <c r="G2118" t="s">
        <v>43</v>
      </c>
      <c r="I2118" t="s">
        <v>43</v>
      </c>
      <c r="L2118" t="s">
        <v>43</v>
      </c>
      <c r="M2118" t="s">
        <v>43</v>
      </c>
      <c r="N2118" t="s">
        <v>43</v>
      </c>
      <c r="P2118" s="1"/>
      <c r="R2118" s="317"/>
      <c r="V2118" s="317"/>
    </row>
    <row r="2119" spans="1:22">
      <c r="A2119">
        <v>2118</v>
      </c>
      <c r="D2119" t="s">
        <v>43</v>
      </c>
      <c r="E2119" t="s">
        <v>43</v>
      </c>
      <c r="F2119" s="1"/>
      <c r="G2119" t="s">
        <v>43</v>
      </c>
      <c r="I2119" t="s">
        <v>43</v>
      </c>
      <c r="L2119" t="s">
        <v>43</v>
      </c>
      <c r="M2119" t="s">
        <v>43</v>
      </c>
      <c r="N2119" t="s">
        <v>43</v>
      </c>
      <c r="P2119" s="1"/>
      <c r="R2119" s="317"/>
      <c r="V2119" s="317"/>
    </row>
    <row r="2120" spans="1:22">
      <c r="A2120">
        <v>2119</v>
      </c>
      <c r="D2120" t="s">
        <v>43</v>
      </c>
      <c r="E2120" t="s">
        <v>43</v>
      </c>
      <c r="F2120" s="1"/>
      <c r="G2120" t="s">
        <v>43</v>
      </c>
      <c r="I2120" t="s">
        <v>43</v>
      </c>
      <c r="L2120" t="s">
        <v>43</v>
      </c>
      <c r="M2120" t="s">
        <v>43</v>
      </c>
      <c r="N2120" t="s">
        <v>43</v>
      </c>
      <c r="P2120" s="1"/>
      <c r="R2120" s="317"/>
      <c r="V2120" s="317"/>
    </row>
    <row r="2121" spans="1:22">
      <c r="A2121">
        <v>2120</v>
      </c>
      <c r="D2121" t="s">
        <v>43</v>
      </c>
      <c r="E2121" t="s">
        <v>43</v>
      </c>
      <c r="F2121" s="1"/>
      <c r="G2121" t="s">
        <v>43</v>
      </c>
      <c r="I2121" t="s">
        <v>43</v>
      </c>
      <c r="L2121" t="s">
        <v>43</v>
      </c>
      <c r="M2121" t="s">
        <v>43</v>
      </c>
      <c r="N2121" t="s">
        <v>43</v>
      </c>
      <c r="P2121" s="1"/>
      <c r="R2121" s="317"/>
      <c r="V2121" s="317"/>
    </row>
    <row r="2122" spans="1:22">
      <c r="A2122">
        <v>2121</v>
      </c>
      <c r="D2122" t="s">
        <v>43</v>
      </c>
      <c r="E2122" t="s">
        <v>43</v>
      </c>
      <c r="F2122" s="1"/>
      <c r="G2122" t="s">
        <v>43</v>
      </c>
      <c r="I2122" t="s">
        <v>43</v>
      </c>
      <c r="L2122" t="s">
        <v>43</v>
      </c>
      <c r="M2122" t="s">
        <v>43</v>
      </c>
      <c r="N2122" t="s">
        <v>43</v>
      </c>
      <c r="P2122" s="1"/>
      <c r="R2122" s="317"/>
      <c r="V2122" s="317"/>
    </row>
    <row r="2123" spans="1:22">
      <c r="A2123">
        <v>2122</v>
      </c>
      <c r="D2123" t="s">
        <v>43</v>
      </c>
      <c r="E2123" t="s">
        <v>43</v>
      </c>
      <c r="F2123" s="1"/>
      <c r="G2123" t="s">
        <v>43</v>
      </c>
      <c r="I2123" t="s">
        <v>43</v>
      </c>
      <c r="L2123" t="s">
        <v>43</v>
      </c>
      <c r="M2123" t="s">
        <v>43</v>
      </c>
      <c r="N2123" t="s">
        <v>43</v>
      </c>
      <c r="P2123" s="1"/>
      <c r="R2123" s="317"/>
      <c r="V2123" s="317"/>
    </row>
    <row r="2124" spans="1:22">
      <c r="A2124">
        <v>2123</v>
      </c>
      <c r="D2124" t="s">
        <v>43</v>
      </c>
      <c r="E2124" t="s">
        <v>43</v>
      </c>
      <c r="F2124" s="1"/>
      <c r="G2124" t="s">
        <v>43</v>
      </c>
      <c r="I2124" t="s">
        <v>43</v>
      </c>
      <c r="L2124" t="s">
        <v>43</v>
      </c>
      <c r="M2124" t="s">
        <v>43</v>
      </c>
      <c r="N2124" t="s">
        <v>43</v>
      </c>
      <c r="P2124" s="1"/>
      <c r="R2124" s="317"/>
      <c r="V2124" s="317"/>
    </row>
    <row r="2125" spans="1:22">
      <c r="A2125">
        <v>2124</v>
      </c>
      <c r="D2125" t="s">
        <v>43</v>
      </c>
      <c r="E2125" t="s">
        <v>43</v>
      </c>
      <c r="F2125" s="1"/>
      <c r="G2125" t="s">
        <v>43</v>
      </c>
      <c r="I2125" t="s">
        <v>43</v>
      </c>
      <c r="L2125" t="s">
        <v>43</v>
      </c>
      <c r="M2125" t="s">
        <v>43</v>
      </c>
      <c r="N2125" t="s">
        <v>43</v>
      </c>
      <c r="P2125" s="1"/>
      <c r="R2125" s="317"/>
      <c r="V2125" s="317"/>
    </row>
    <row r="2126" spans="1:22">
      <c r="A2126">
        <v>2125</v>
      </c>
      <c r="D2126" t="s">
        <v>43</v>
      </c>
      <c r="E2126" t="s">
        <v>43</v>
      </c>
      <c r="F2126" s="1"/>
      <c r="G2126" t="s">
        <v>43</v>
      </c>
      <c r="I2126" t="s">
        <v>43</v>
      </c>
      <c r="L2126" t="s">
        <v>43</v>
      </c>
      <c r="M2126" t="s">
        <v>43</v>
      </c>
      <c r="N2126" t="s">
        <v>43</v>
      </c>
      <c r="P2126" s="1"/>
      <c r="R2126" s="317"/>
      <c r="V2126" s="317"/>
    </row>
    <row r="2127" spans="1:22">
      <c r="A2127">
        <v>2126</v>
      </c>
      <c r="D2127" t="s">
        <v>43</v>
      </c>
      <c r="E2127" t="s">
        <v>43</v>
      </c>
      <c r="F2127" s="1"/>
      <c r="G2127" t="s">
        <v>43</v>
      </c>
      <c r="I2127" t="s">
        <v>43</v>
      </c>
      <c r="L2127" t="s">
        <v>43</v>
      </c>
      <c r="M2127" t="s">
        <v>43</v>
      </c>
      <c r="N2127" t="s">
        <v>43</v>
      </c>
      <c r="P2127" s="1"/>
      <c r="R2127" s="317"/>
      <c r="V2127" s="317"/>
    </row>
    <row r="2128" spans="1:22">
      <c r="A2128">
        <v>2127</v>
      </c>
      <c r="D2128" t="s">
        <v>43</v>
      </c>
      <c r="E2128" t="s">
        <v>43</v>
      </c>
      <c r="F2128" s="1"/>
      <c r="G2128" t="s">
        <v>43</v>
      </c>
      <c r="I2128" t="s">
        <v>43</v>
      </c>
      <c r="L2128" t="s">
        <v>43</v>
      </c>
      <c r="M2128" t="s">
        <v>43</v>
      </c>
      <c r="N2128" t="s">
        <v>43</v>
      </c>
      <c r="P2128" s="1"/>
      <c r="R2128" s="317"/>
      <c r="V2128" s="317"/>
    </row>
    <row r="2129" spans="1:22">
      <c r="A2129">
        <v>2128</v>
      </c>
      <c r="D2129" t="s">
        <v>43</v>
      </c>
      <c r="E2129" t="s">
        <v>43</v>
      </c>
      <c r="F2129" s="1"/>
      <c r="G2129" t="s">
        <v>43</v>
      </c>
      <c r="I2129" t="s">
        <v>43</v>
      </c>
      <c r="L2129" t="s">
        <v>43</v>
      </c>
      <c r="M2129" t="s">
        <v>43</v>
      </c>
      <c r="N2129" t="s">
        <v>43</v>
      </c>
      <c r="P2129" s="1"/>
      <c r="R2129" s="317"/>
      <c r="V2129" s="317"/>
    </row>
    <row r="2130" spans="1:22">
      <c r="A2130">
        <v>2129</v>
      </c>
      <c r="D2130" t="s">
        <v>43</v>
      </c>
      <c r="E2130" t="s">
        <v>43</v>
      </c>
      <c r="F2130" s="1"/>
      <c r="G2130" t="s">
        <v>43</v>
      </c>
      <c r="I2130" t="s">
        <v>43</v>
      </c>
      <c r="L2130" t="s">
        <v>43</v>
      </c>
      <c r="M2130" t="s">
        <v>43</v>
      </c>
      <c r="N2130" t="s">
        <v>43</v>
      </c>
      <c r="P2130" s="1"/>
      <c r="R2130" s="317"/>
      <c r="V2130" s="317"/>
    </row>
    <row r="2131" spans="1:22">
      <c r="A2131">
        <v>2130</v>
      </c>
      <c r="D2131" t="s">
        <v>43</v>
      </c>
      <c r="E2131" t="s">
        <v>43</v>
      </c>
      <c r="F2131" s="1"/>
      <c r="G2131" t="s">
        <v>43</v>
      </c>
      <c r="I2131" t="s">
        <v>43</v>
      </c>
      <c r="L2131" t="s">
        <v>43</v>
      </c>
      <c r="M2131" t="s">
        <v>43</v>
      </c>
      <c r="N2131" t="s">
        <v>43</v>
      </c>
      <c r="P2131" s="1"/>
      <c r="R2131" s="317"/>
      <c r="V2131" s="317"/>
    </row>
    <row r="2132" spans="1:22">
      <c r="A2132">
        <v>2131</v>
      </c>
      <c r="D2132" t="s">
        <v>43</v>
      </c>
      <c r="E2132" t="s">
        <v>43</v>
      </c>
      <c r="F2132" s="1"/>
      <c r="G2132" t="s">
        <v>43</v>
      </c>
      <c r="I2132" t="s">
        <v>43</v>
      </c>
      <c r="L2132" t="s">
        <v>43</v>
      </c>
      <c r="M2132" t="s">
        <v>43</v>
      </c>
      <c r="N2132" t="s">
        <v>43</v>
      </c>
      <c r="P2132" s="1"/>
      <c r="R2132" s="317"/>
      <c r="V2132" s="317"/>
    </row>
    <row r="2133" spans="1:22">
      <c r="A2133">
        <v>2132</v>
      </c>
      <c r="D2133" t="s">
        <v>43</v>
      </c>
      <c r="E2133" t="s">
        <v>43</v>
      </c>
      <c r="F2133" s="1"/>
      <c r="G2133" t="s">
        <v>43</v>
      </c>
      <c r="I2133" t="s">
        <v>43</v>
      </c>
      <c r="L2133" t="s">
        <v>43</v>
      </c>
      <c r="M2133" t="s">
        <v>43</v>
      </c>
      <c r="N2133" t="s">
        <v>43</v>
      </c>
      <c r="P2133" s="1"/>
      <c r="R2133" s="317"/>
      <c r="V2133" s="317"/>
    </row>
    <row r="2134" spans="1:22">
      <c r="A2134">
        <v>2133</v>
      </c>
      <c r="D2134" t="s">
        <v>43</v>
      </c>
      <c r="E2134" t="s">
        <v>43</v>
      </c>
      <c r="F2134" s="1"/>
      <c r="G2134" t="s">
        <v>43</v>
      </c>
      <c r="I2134" t="s">
        <v>43</v>
      </c>
      <c r="L2134" t="s">
        <v>43</v>
      </c>
      <c r="M2134" t="s">
        <v>43</v>
      </c>
      <c r="N2134" t="s">
        <v>43</v>
      </c>
      <c r="P2134" s="1"/>
      <c r="R2134" s="317"/>
      <c r="V2134" s="317"/>
    </row>
    <row r="2135" spans="1:22">
      <c r="A2135">
        <v>2134</v>
      </c>
      <c r="D2135" t="s">
        <v>43</v>
      </c>
      <c r="E2135" t="s">
        <v>43</v>
      </c>
      <c r="F2135" s="1"/>
      <c r="G2135" t="s">
        <v>43</v>
      </c>
      <c r="I2135" t="s">
        <v>43</v>
      </c>
      <c r="L2135" t="s">
        <v>43</v>
      </c>
      <c r="M2135" t="s">
        <v>43</v>
      </c>
      <c r="N2135" t="s">
        <v>43</v>
      </c>
      <c r="P2135" s="1"/>
      <c r="R2135" s="317"/>
      <c r="V2135" s="317"/>
    </row>
    <row r="2136" spans="1:22">
      <c r="A2136">
        <v>2135</v>
      </c>
      <c r="D2136" t="s">
        <v>43</v>
      </c>
      <c r="E2136" t="s">
        <v>43</v>
      </c>
      <c r="F2136" s="1"/>
      <c r="G2136" t="s">
        <v>43</v>
      </c>
      <c r="I2136" t="s">
        <v>43</v>
      </c>
      <c r="L2136" t="s">
        <v>43</v>
      </c>
      <c r="M2136" t="s">
        <v>43</v>
      </c>
      <c r="N2136" t="s">
        <v>43</v>
      </c>
      <c r="P2136" s="1"/>
      <c r="R2136" s="317"/>
      <c r="V2136" s="317"/>
    </row>
    <row r="2137" spans="1:22">
      <c r="A2137">
        <v>2136</v>
      </c>
      <c r="D2137" t="s">
        <v>43</v>
      </c>
      <c r="E2137" t="s">
        <v>43</v>
      </c>
      <c r="F2137" s="1"/>
      <c r="G2137" t="s">
        <v>43</v>
      </c>
      <c r="I2137" t="s">
        <v>43</v>
      </c>
      <c r="L2137" t="s">
        <v>43</v>
      </c>
      <c r="M2137" t="s">
        <v>43</v>
      </c>
      <c r="N2137" t="s">
        <v>43</v>
      </c>
      <c r="P2137" s="1"/>
      <c r="R2137" s="317"/>
      <c r="V2137" s="317"/>
    </row>
    <row r="2138" spans="1:22">
      <c r="A2138">
        <v>2137</v>
      </c>
      <c r="D2138" t="s">
        <v>43</v>
      </c>
      <c r="E2138" t="s">
        <v>43</v>
      </c>
      <c r="F2138" s="1"/>
      <c r="G2138" t="s">
        <v>43</v>
      </c>
      <c r="I2138" t="s">
        <v>43</v>
      </c>
      <c r="L2138" t="s">
        <v>43</v>
      </c>
      <c r="M2138" t="s">
        <v>43</v>
      </c>
      <c r="N2138" t="s">
        <v>43</v>
      </c>
      <c r="P2138" s="1"/>
      <c r="R2138" s="317"/>
      <c r="V2138" s="317"/>
    </row>
    <row r="2139" spans="1:22">
      <c r="A2139">
        <v>2138</v>
      </c>
      <c r="D2139" t="s">
        <v>43</v>
      </c>
      <c r="E2139" t="s">
        <v>43</v>
      </c>
      <c r="F2139" s="1"/>
      <c r="G2139" t="s">
        <v>43</v>
      </c>
      <c r="I2139" t="s">
        <v>43</v>
      </c>
      <c r="L2139" t="s">
        <v>43</v>
      </c>
      <c r="M2139" t="s">
        <v>43</v>
      </c>
      <c r="N2139" t="s">
        <v>43</v>
      </c>
      <c r="P2139" s="1"/>
      <c r="R2139" s="317"/>
      <c r="V2139" s="317"/>
    </row>
    <row r="2140" spans="1:22">
      <c r="A2140">
        <v>2139</v>
      </c>
      <c r="D2140" t="s">
        <v>43</v>
      </c>
      <c r="E2140" t="s">
        <v>43</v>
      </c>
      <c r="F2140" s="1"/>
      <c r="G2140" t="s">
        <v>43</v>
      </c>
      <c r="I2140" t="s">
        <v>43</v>
      </c>
      <c r="L2140" t="s">
        <v>43</v>
      </c>
      <c r="M2140" t="s">
        <v>43</v>
      </c>
      <c r="N2140" t="s">
        <v>43</v>
      </c>
      <c r="P2140" s="1"/>
      <c r="R2140" s="317"/>
      <c r="V2140" s="317"/>
    </row>
    <row r="2141" spans="1:22">
      <c r="A2141">
        <v>2140</v>
      </c>
      <c r="D2141" t="s">
        <v>43</v>
      </c>
      <c r="E2141" t="s">
        <v>43</v>
      </c>
      <c r="F2141" s="1"/>
      <c r="G2141" t="s">
        <v>43</v>
      </c>
      <c r="I2141" t="s">
        <v>43</v>
      </c>
      <c r="L2141" t="s">
        <v>43</v>
      </c>
      <c r="M2141" t="s">
        <v>43</v>
      </c>
      <c r="N2141" t="s">
        <v>43</v>
      </c>
      <c r="P2141" s="1"/>
      <c r="R2141" s="317"/>
      <c r="V2141" s="317"/>
    </row>
    <row r="2142" spans="1:22">
      <c r="A2142">
        <v>2141</v>
      </c>
      <c r="D2142" t="s">
        <v>43</v>
      </c>
      <c r="E2142" t="s">
        <v>43</v>
      </c>
      <c r="F2142" s="1"/>
      <c r="G2142" t="s">
        <v>43</v>
      </c>
      <c r="I2142" t="s">
        <v>43</v>
      </c>
      <c r="L2142" t="s">
        <v>43</v>
      </c>
      <c r="M2142" t="s">
        <v>43</v>
      </c>
      <c r="N2142" t="s">
        <v>43</v>
      </c>
      <c r="P2142" s="1"/>
      <c r="R2142" s="317"/>
      <c r="V2142" s="317"/>
    </row>
    <row r="2143" spans="1:22">
      <c r="A2143">
        <v>2142</v>
      </c>
      <c r="D2143" t="s">
        <v>43</v>
      </c>
      <c r="E2143" t="s">
        <v>43</v>
      </c>
      <c r="F2143" s="1"/>
      <c r="G2143" t="s">
        <v>43</v>
      </c>
      <c r="I2143" t="s">
        <v>43</v>
      </c>
      <c r="L2143" t="s">
        <v>43</v>
      </c>
      <c r="M2143" t="s">
        <v>43</v>
      </c>
      <c r="N2143" t="s">
        <v>43</v>
      </c>
      <c r="P2143" s="1"/>
      <c r="R2143" s="317"/>
      <c r="V2143" s="317"/>
    </row>
    <row r="2144" spans="1:22">
      <c r="A2144">
        <v>2143</v>
      </c>
      <c r="D2144" t="s">
        <v>43</v>
      </c>
      <c r="E2144" t="s">
        <v>43</v>
      </c>
      <c r="F2144" s="1"/>
      <c r="G2144" t="s">
        <v>43</v>
      </c>
      <c r="I2144" t="s">
        <v>43</v>
      </c>
      <c r="L2144" t="s">
        <v>43</v>
      </c>
      <c r="M2144" t="s">
        <v>43</v>
      </c>
      <c r="N2144" t="s">
        <v>43</v>
      </c>
      <c r="P2144" s="1"/>
      <c r="R2144" s="317"/>
      <c r="V2144" s="317"/>
    </row>
    <row r="2145" spans="1:22">
      <c r="A2145">
        <v>2144</v>
      </c>
      <c r="D2145" t="s">
        <v>43</v>
      </c>
      <c r="E2145" t="s">
        <v>43</v>
      </c>
      <c r="F2145" s="1"/>
      <c r="G2145" t="s">
        <v>43</v>
      </c>
      <c r="I2145" t="s">
        <v>43</v>
      </c>
      <c r="L2145" t="s">
        <v>43</v>
      </c>
      <c r="M2145" t="s">
        <v>43</v>
      </c>
      <c r="N2145" t="s">
        <v>43</v>
      </c>
      <c r="P2145" s="1"/>
      <c r="R2145" s="317"/>
      <c r="V2145" s="317"/>
    </row>
    <row r="2146" spans="1:22">
      <c r="A2146">
        <v>2145</v>
      </c>
      <c r="D2146" t="s">
        <v>43</v>
      </c>
      <c r="E2146" t="s">
        <v>43</v>
      </c>
      <c r="F2146" s="1"/>
      <c r="G2146" t="s">
        <v>43</v>
      </c>
      <c r="I2146" t="s">
        <v>43</v>
      </c>
      <c r="L2146" t="s">
        <v>43</v>
      </c>
      <c r="M2146" t="s">
        <v>43</v>
      </c>
      <c r="N2146" t="s">
        <v>43</v>
      </c>
      <c r="P2146" s="1"/>
      <c r="R2146" s="317"/>
      <c r="V2146" s="317"/>
    </row>
    <row r="2147" spans="1:22">
      <c r="A2147">
        <v>2146</v>
      </c>
      <c r="D2147" t="s">
        <v>43</v>
      </c>
      <c r="E2147" t="s">
        <v>43</v>
      </c>
      <c r="F2147" s="1"/>
      <c r="G2147" t="s">
        <v>43</v>
      </c>
      <c r="I2147" t="s">
        <v>43</v>
      </c>
      <c r="L2147" t="s">
        <v>43</v>
      </c>
      <c r="M2147" t="s">
        <v>43</v>
      </c>
      <c r="N2147" t="s">
        <v>43</v>
      </c>
      <c r="P2147" s="1"/>
      <c r="R2147" s="317"/>
      <c r="V2147" s="317"/>
    </row>
    <row r="2148" spans="1:22">
      <c r="A2148">
        <v>2147</v>
      </c>
      <c r="D2148" t="s">
        <v>43</v>
      </c>
      <c r="E2148" t="s">
        <v>43</v>
      </c>
      <c r="F2148" s="1"/>
      <c r="G2148" t="s">
        <v>43</v>
      </c>
      <c r="I2148" t="s">
        <v>43</v>
      </c>
      <c r="L2148" t="s">
        <v>43</v>
      </c>
      <c r="M2148" t="s">
        <v>43</v>
      </c>
      <c r="N2148" t="s">
        <v>43</v>
      </c>
      <c r="P2148" s="1"/>
      <c r="R2148" s="317"/>
      <c r="V2148" s="317"/>
    </row>
    <row r="2149" spans="1:22">
      <c r="A2149">
        <v>2148</v>
      </c>
      <c r="D2149" t="s">
        <v>43</v>
      </c>
      <c r="E2149" t="s">
        <v>43</v>
      </c>
      <c r="F2149" s="1"/>
      <c r="G2149" t="s">
        <v>43</v>
      </c>
      <c r="I2149" t="s">
        <v>43</v>
      </c>
      <c r="L2149" t="s">
        <v>43</v>
      </c>
      <c r="M2149" t="s">
        <v>43</v>
      </c>
      <c r="N2149" t="s">
        <v>43</v>
      </c>
      <c r="P2149" s="1"/>
      <c r="R2149" s="317"/>
      <c r="V2149" s="317"/>
    </row>
    <row r="2150" spans="1:22">
      <c r="A2150">
        <v>2149</v>
      </c>
      <c r="D2150" t="s">
        <v>43</v>
      </c>
      <c r="E2150" t="s">
        <v>43</v>
      </c>
      <c r="F2150" s="1"/>
      <c r="G2150" t="s">
        <v>43</v>
      </c>
      <c r="I2150" t="s">
        <v>43</v>
      </c>
      <c r="L2150" t="s">
        <v>43</v>
      </c>
      <c r="M2150" t="s">
        <v>43</v>
      </c>
      <c r="N2150" t="s">
        <v>43</v>
      </c>
      <c r="P2150" s="1"/>
      <c r="R2150" s="317"/>
      <c r="V2150" s="317"/>
    </row>
    <row r="2151" spans="1:22">
      <c r="A2151">
        <v>2150</v>
      </c>
      <c r="D2151" t="s">
        <v>43</v>
      </c>
      <c r="E2151" t="s">
        <v>43</v>
      </c>
      <c r="F2151" s="1"/>
      <c r="G2151" t="s">
        <v>43</v>
      </c>
      <c r="I2151" t="s">
        <v>43</v>
      </c>
      <c r="L2151" t="s">
        <v>43</v>
      </c>
      <c r="M2151" t="s">
        <v>43</v>
      </c>
      <c r="N2151" t="s">
        <v>43</v>
      </c>
      <c r="P2151" s="1"/>
      <c r="R2151" s="317"/>
      <c r="V2151" s="317"/>
    </row>
    <row r="2152" spans="1:22">
      <c r="A2152">
        <v>2151</v>
      </c>
      <c r="D2152" t="s">
        <v>43</v>
      </c>
      <c r="E2152" t="s">
        <v>43</v>
      </c>
      <c r="F2152" s="1"/>
      <c r="G2152" t="s">
        <v>43</v>
      </c>
      <c r="I2152" t="s">
        <v>43</v>
      </c>
      <c r="L2152" t="s">
        <v>43</v>
      </c>
      <c r="M2152" t="s">
        <v>43</v>
      </c>
      <c r="N2152" t="s">
        <v>43</v>
      </c>
      <c r="P2152" s="1"/>
      <c r="R2152" s="317"/>
      <c r="V2152" s="317"/>
    </row>
    <row r="2153" spans="1:22">
      <c r="A2153">
        <v>2152</v>
      </c>
      <c r="D2153" t="s">
        <v>43</v>
      </c>
      <c r="E2153" t="s">
        <v>43</v>
      </c>
      <c r="F2153" s="1"/>
      <c r="G2153" t="s">
        <v>43</v>
      </c>
      <c r="I2153" t="s">
        <v>43</v>
      </c>
      <c r="L2153" t="s">
        <v>43</v>
      </c>
      <c r="M2153" t="s">
        <v>43</v>
      </c>
      <c r="N2153" t="s">
        <v>43</v>
      </c>
      <c r="P2153" s="1"/>
      <c r="R2153" s="317"/>
      <c r="V2153" s="317"/>
    </row>
    <row r="2154" spans="1:22">
      <c r="A2154">
        <v>2153</v>
      </c>
      <c r="D2154" t="s">
        <v>43</v>
      </c>
      <c r="E2154" t="s">
        <v>43</v>
      </c>
      <c r="F2154" s="1"/>
      <c r="G2154" t="s">
        <v>43</v>
      </c>
      <c r="I2154" t="s">
        <v>43</v>
      </c>
      <c r="L2154" t="s">
        <v>43</v>
      </c>
      <c r="M2154" t="s">
        <v>43</v>
      </c>
      <c r="N2154" t="s">
        <v>43</v>
      </c>
      <c r="P2154" s="1"/>
      <c r="R2154" s="317"/>
      <c r="V2154" s="317"/>
    </row>
    <row r="2155" spans="1:22">
      <c r="A2155">
        <v>2154</v>
      </c>
      <c r="D2155" t="s">
        <v>43</v>
      </c>
      <c r="E2155" t="s">
        <v>43</v>
      </c>
      <c r="F2155" s="1"/>
      <c r="G2155" t="s">
        <v>43</v>
      </c>
      <c r="I2155" t="s">
        <v>43</v>
      </c>
      <c r="L2155" t="s">
        <v>43</v>
      </c>
      <c r="M2155" t="s">
        <v>43</v>
      </c>
      <c r="N2155" t="s">
        <v>43</v>
      </c>
      <c r="P2155" s="1"/>
      <c r="R2155" s="317"/>
      <c r="V2155" s="317"/>
    </row>
    <row r="2156" spans="1:22">
      <c r="A2156">
        <v>2155</v>
      </c>
      <c r="D2156" t="s">
        <v>43</v>
      </c>
      <c r="E2156" t="s">
        <v>43</v>
      </c>
      <c r="F2156" s="1"/>
      <c r="G2156" t="s">
        <v>43</v>
      </c>
      <c r="I2156" t="s">
        <v>43</v>
      </c>
      <c r="L2156" t="s">
        <v>43</v>
      </c>
      <c r="M2156" t="s">
        <v>43</v>
      </c>
      <c r="N2156" t="s">
        <v>43</v>
      </c>
      <c r="P2156" s="1"/>
      <c r="R2156" s="317"/>
      <c r="V2156" s="317"/>
    </row>
    <row r="2157" spans="1:22">
      <c r="A2157">
        <v>2156</v>
      </c>
      <c r="D2157" t="s">
        <v>43</v>
      </c>
      <c r="E2157" t="s">
        <v>43</v>
      </c>
      <c r="F2157" s="1"/>
      <c r="G2157" t="s">
        <v>43</v>
      </c>
      <c r="I2157" t="s">
        <v>43</v>
      </c>
      <c r="L2157" t="s">
        <v>43</v>
      </c>
      <c r="M2157" t="s">
        <v>43</v>
      </c>
      <c r="N2157" t="s">
        <v>43</v>
      </c>
      <c r="P2157" s="1"/>
      <c r="R2157" s="317"/>
      <c r="V2157" s="317"/>
    </row>
    <row r="2158" spans="1:22">
      <c r="A2158">
        <v>2157</v>
      </c>
      <c r="D2158" t="s">
        <v>43</v>
      </c>
      <c r="E2158" t="s">
        <v>43</v>
      </c>
      <c r="F2158" s="1"/>
      <c r="G2158" t="s">
        <v>43</v>
      </c>
      <c r="I2158" t="s">
        <v>43</v>
      </c>
      <c r="L2158" t="s">
        <v>43</v>
      </c>
      <c r="M2158" t="s">
        <v>43</v>
      </c>
      <c r="N2158" t="s">
        <v>43</v>
      </c>
      <c r="P2158" s="1"/>
      <c r="R2158" s="317"/>
      <c r="V2158" s="317"/>
    </row>
    <row r="2159" spans="1:22">
      <c r="A2159">
        <v>2158</v>
      </c>
      <c r="D2159" t="s">
        <v>43</v>
      </c>
      <c r="E2159" t="s">
        <v>43</v>
      </c>
      <c r="F2159" s="1"/>
      <c r="G2159" t="s">
        <v>43</v>
      </c>
      <c r="I2159" t="s">
        <v>43</v>
      </c>
      <c r="L2159" t="s">
        <v>43</v>
      </c>
      <c r="M2159" t="s">
        <v>43</v>
      </c>
      <c r="N2159" t="s">
        <v>43</v>
      </c>
      <c r="P2159" s="1"/>
      <c r="R2159" s="317"/>
      <c r="V2159" s="317"/>
    </row>
    <row r="2160" spans="1:22">
      <c r="A2160">
        <v>2159</v>
      </c>
      <c r="D2160" t="s">
        <v>43</v>
      </c>
      <c r="E2160" t="s">
        <v>43</v>
      </c>
      <c r="F2160" s="1"/>
      <c r="G2160" t="s">
        <v>43</v>
      </c>
      <c r="I2160" t="s">
        <v>43</v>
      </c>
      <c r="L2160" t="s">
        <v>43</v>
      </c>
      <c r="M2160" t="s">
        <v>43</v>
      </c>
      <c r="N2160" t="s">
        <v>43</v>
      </c>
      <c r="P2160" s="1"/>
      <c r="R2160" s="317"/>
      <c r="V2160" s="317"/>
    </row>
    <row r="2161" spans="1:22">
      <c r="A2161">
        <v>2160</v>
      </c>
      <c r="D2161" t="s">
        <v>43</v>
      </c>
      <c r="E2161" t="s">
        <v>43</v>
      </c>
      <c r="F2161" s="1"/>
      <c r="G2161" t="s">
        <v>43</v>
      </c>
      <c r="I2161" t="s">
        <v>43</v>
      </c>
      <c r="L2161" t="s">
        <v>43</v>
      </c>
      <c r="M2161" t="s">
        <v>43</v>
      </c>
      <c r="N2161" t="s">
        <v>43</v>
      </c>
      <c r="P2161" s="1"/>
      <c r="R2161" s="317"/>
      <c r="V2161" s="317"/>
    </row>
    <row r="2162" spans="1:22">
      <c r="A2162">
        <v>2161</v>
      </c>
      <c r="D2162" t="s">
        <v>43</v>
      </c>
      <c r="E2162" t="s">
        <v>43</v>
      </c>
      <c r="F2162" s="1"/>
      <c r="G2162" t="s">
        <v>43</v>
      </c>
      <c r="I2162" t="s">
        <v>43</v>
      </c>
      <c r="L2162" t="s">
        <v>43</v>
      </c>
      <c r="M2162" t="s">
        <v>43</v>
      </c>
      <c r="N2162" t="s">
        <v>43</v>
      </c>
      <c r="P2162" s="1"/>
      <c r="R2162" s="317"/>
      <c r="V2162" s="317"/>
    </row>
    <row r="2163" spans="1:22">
      <c r="A2163">
        <v>2162</v>
      </c>
      <c r="D2163" t="s">
        <v>43</v>
      </c>
      <c r="E2163" t="s">
        <v>43</v>
      </c>
      <c r="F2163" s="1"/>
      <c r="G2163" t="s">
        <v>43</v>
      </c>
      <c r="I2163" t="s">
        <v>43</v>
      </c>
      <c r="L2163" t="s">
        <v>43</v>
      </c>
      <c r="M2163" t="s">
        <v>43</v>
      </c>
      <c r="N2163" t="s">
        <v>43</v>
      </c>
      <c r="P2163" s="1"/>
      <c r="R2163" s="317"/>
      <c r="V2163" s="317"/>
    </row>
    <row r="2164" spans="1:22">
      <c r="A2164">
        <v>2163</v>
      </c>
      <c r="D2164" t="s">
        <v>43</v>
      </c>
      <c r="E2164" t="s">
        <v>43</v>
      </c>
      <c r="F2164" s="1"/>
      <c r="G2164" t="s">
        <v>43</v>
      </c>
      <c r="I2164" t="s">
        <v>43</v>
      </c>
      <c r="L2164" t="s">
        <v>43</v>
      </c>
      <c r="M2164" t="s">
        <v>43</v>
      </c>
      <c r="N2164" t="s">
        <v>43</v>
      </c>
      <c r="P2164" s="1"/>
      <c r="R2164" s="317"/>
      <c r="V2164" s="317"/>
    </row>
    <row r="2165" spans="1:22">
      <c r="A2165">
        <v>2164</v>
      </c>
      <c r="D2165" t="s">
        <v>43</v>
      </c>
      <c r="E2165" t="s">
        <v>43</v>
      </c>
      <c r="F2165" s="1"/>
      <c r="G2165" t="s">
        <v>43</v>
      </c>
      <c r="I2165" t="s">
        <v>43</v>
      </c>
      <c r="L2165" t="s">
        <v>43</v>
      </c>
      <c r="M2165" t="s">
        <v>43</v>
      </c>
      <c r="N2165" t="s">
        <v>43</v>
      </c>
      <c r="P2165" s="1"/>
      <c r="R2165" s="317"/>
      <c r="V2165" s="317"/>
    </row>
    <row r="2166" spans="1:22">
      <c r="A2166">
        <v>2165</v>
      </c>
      <c r="D2166" t="s">
        <v>43</v>
      </c>
      <c r="E2166" t="s">
        <v>43</v>
      </c>
      <c r="F2166" s="1"/>
      <c r="G2166" t="s">
        <v>43</v>
      </c>
      <c r="I2166" t="s">
        <v>43</v>
      </c>
      <c r="L2166" t="s">
        <v>43</v>
      </c>
      <c r="M2166" t="s">
        <v>43</v>
      </c>
      <c r="N2166" t="s">
        <v>43</v>
      </c>
      <c r="P2166" s="1"/>
      <c r="R2166" s="317"/>
      <c r="V2166" s="317"/>
    </row>
    <row r="2167" spans="1:22">
      <c r="A2167">
        <v>2166</v>
      </c>
      <c r="D2167" t="s">
        <v>43</v>
      </c>
      <c r="E2167" t="s">
        <v>43</v>
      </c>
      <c r="F2167" s="1"/>
      <c r="G2167" t="s">
        <v>43</v>
      </c>
      <c r="I2167" t="s">
        <v>43</v>
      </c>
      <c r="L2167" t="s">
        <v>43</v>
      </c>
      <c r="M2167" t="s">
        <v>43</v>
      </c>
      <c r="N2167" t="s">
        <v>43</v>
      </c>
      <c r="P2167" s="1"/>
      <c r="R2167" s="317"/>
      <c r="V2167" s="317"/>
    </row>
    <row r="2168" spans="1:22">
      <c r="A2168">
        <v>2167</v>
      </c>
      <c r="D2168" t="s">
        <v>43</v>
      </c>
      <c r="E2168" t="s">
        <v>43</v>
      </c>
      <c r="F2168" s="1"/>
      <c r="G2168" t="s">
        <v>43</v>
      </c>
      <c r="I2168" t="s">
        <v>43</v>
      </c>
      <c r="L2168" t="s">
        <v>43</v>
      </c>
      <c r="M2168" t="s">
        <v>43</v>
      </c>
      <c r="N2168" t="s">
        <v>43</v>
      </c>
      <c r="P2168" s="1"/>
      <c r="R2168" s="317"/>
      <c r="V2168" s="317"/>
    </row>
    <row r="2169" spans="1:22">
      <c r="A2169">
        <v>2168</v>
      </c>
      <c r="D2169" t="s">
        <v>43</v>
      </c>
      <c r="E2169" t="s">
        <v>43</v>
      </c>
      <c r="F2169" s="1"/>
      <c r="G2169" t="s">
        <v>43</v>
      </c>
      <c r="I2169" t="s">
        <v>43</v>
      </c>
      <c r="L2169" t="s">
        <v>43</v>
      </c>
      <c r="M2169" t="s">
        <v>43</v>
      </c>
      <c r="N2169" t="s">
        <v>43</v>
      </c>
      <c r="P2169" s="1"/>
      <c r="R2169" s="317"/>
      <c r="V2169" s="317"/>
    </row>
    <row r="2170" spans="1:22">
      <c r="A2170">
        <v>2169</v>
      </c>
      <c r="D2170" t="s">
        <v>43</v>
      </c>
      <c r="E2170" t="s">
        <v>43</v>
      </c>
      <c r="F2170" s="1"/>
      <c r="G2170" t="s">
        <v>43</v>
      </c>
      <c r="I2170" t="s">
        <v>43</v>
      </c>
      <c r="L2170" t="s">
        <v>43</v>
      </c>
      <c r="M2170" t="s">
        <v>43</v>
      </c>
      <c r="N2170" t="s">
        <v>43</v>
      </c>
      <c r="P2170" s="1"/>
      <c r="R2170" s="317"/>
      <c r="V2170" s="317"/>
    </row>
    <row r="2171" spans="1:22">
      <c r="A2171">
        <v>2170</v>
      </c>
      <c r="D2171" t="s">
        <v>43</v>
      </c>
      <c r="E2171" t="s">
        <v>43</v>
      </c>
      <c r="F2171" s="1"/>
      <c r="G2171" t="s">
        <v>43</v>
      </c>
      <c r="I2171" t="s">
        <v>43</v>
      </c>
      <c r="L2171" t="s">
        <v>43</v>
      </c>
      <c r="M2171" t="s">
        <v>43</v>
      </c>
      <c r="N2171" t="s">
        <v>43</v>
      </c>
      <c r="P2171" s="1"/>
      <c r="R2171" s="317"/>
      <c r="V2171" s="317"/>
    </row>
    <row r="2172" spans="1:22">
      <c r="A2172">
        <v>2171</v>
      </c>
      <c r="D2172" t="s">
        <v>43</v>
      </c>
      <c r="E2172" t="s">
        <v>43</v>
      </c>
      <c r="F2172" s="1"/>
      <c r="G2172" t="s">
        <v>43</v>
      </c>
      <c r="I2172" t="s">
        <v>43</v>
      </c>
      <c r="L2172" t="s">
        <v>43</v>
      </c>
      <c r="M2172" t="s">
        <v>43</v>
      </c>
      <c r="N2172" t="s">
        <v>43</v>
      </c>
      <c r="P2172" s="1"/>
      <c r="R2172" s="317"/>
      <c r="V2172" s="317"/>
    </row>
    <row r="2173" spans="1:22">
      <c r="A2173">
        <v>2172</v>
      </c>
      <c r="D2173" t="s">
        <v>43</v>
      </c>
      <c r="E2173" t="s">
        <v>43</v>
      </c>
      <c r="F2173" s="1"/>
      <c r="G2173" t="s">
        <v>43</v>
      </c>
      <c r="I2173" t="s">
        <v>43</v>
      </c>
      <c r="L2173" t="s">
        <v>43</v>
      </c>
      <c r="M2173" t="s">
        <v>43</v>
      </c>
      <c r="N2173" t="s">
        <v>43</v>
      </c>
      <c r="P2173" s="1"/>
      <c r="R2173" s="317"/>
      <c r="V2173" s="317"/>
    </row>
    <row r="2174" spans="1:22">
      <c r="A2174">
        <v>2173</v>
      </c>
      <c r="D2174" t="s">
        <v>43</v>
      </c>
      <c r="E2174" t="s">
        <v>43</v>
      </c>
      <c r="F2174" s="1"/>
      <c r="G2174" t="s">
        <v>43</v>
      </c>
      <c r="I2174" t="s">
        <v>43</v>
      </c>
      <c r="L2174" t="s">
        <v>43</v>
      </c>
      <c r="M2174" t="s">
        <v>43</v>
      </c>
      <c r="N2174" t="s">
        <v>43</v>
      </c>
      <c r="P2174" s="1"/>
      <c r="R2174" s="317"/>
      <c r="V2174" s="317"/>
    </row>
    <row r="2175" spans="1:22">
      <c r="A2175">
        <v>2174</v>
      </c>
      <c r="D2175" t="s">
        <v>43</v>
      </c>
      <c r="E2175" t="s">
        <v>43</v>
      </c>
      <c r="F2175" s="1"/>
      <c r="G2175" t="s">
        <v>43</v>
      </c>
      <c r="I2175" t="s">
        <v>43</v>
      </c>
      <c r="L2175" t="s">
        <v>43</v>
      </c>
      <c r="M2175" t="s">
        <v>43</v>
      </c>
      <c r="N2175" t="s">
        <v>43</v>
      </c>
      <c r="P2175" s="1"/>
      <c r="R2175" s="317"/>
      <c r="V2175" s="317"/>
    </row>
    <row r="2176" spans="1:22">
      <c r="A2176">
        <v>2175</v>
      </c>
      <c r="D2176" t="s">
        <v>43</v>
      </c>
      <c r="E2176" t="s">
        <v>43</v>
      </c>
      <c r="F2176" s="1"/>
      <c r="G2176" t="s">
        <v>43</v>
      </c>
      <c r="I2176" t="s">
        <v>43</v>
      </c>
      <c r="L2176" t="s">
        <v>43</v>
      </c>
      <c r="M2176" t="s">
        <v>43</v>
      </c>
      <c r="N2176" t="s">
        <v>43</v>
      </c>
      <c r="P2176" s="1"/>
      <c r="R2176" s="317"/>
      <c r="V2176" s="317"/>
    </row>
    <row r="2177" spans="1:22">
      <c r="A2177">
        <v>2176</v>
      </c>
      <c r="D2177" t="s">
        <v>43</v>
      </c>
      <c r="E2177" t="s">
        <v>43</v>
      </c>
      <c r="F2177" s="1"/>
      <c r="G2177" t="s">
        <v>43</v>
      </c>
      <c r="I2177" t="s">
        <v>43</v>
      </c>
      <c r="L2177" t="s">
        <v>43</v>
      </c>
      <c r="M2177" t="s">
        <v>43</v>
      </c>
      <c r="N2177" t="s">
        <v>43</v>
      </c>
      <c r="P2177" s="1"/>
      <c r="R2177" s="317"/>
      <c r="V2177" s="317"/>
    </row>
    <row r="2178" spans="1:22">
      <c r="A2178">
        <v>2177</v>
      </c>
      <c r="D2178" t="s">
        <v>43</v>
      </c>
      <c r="E2178" t="s">
        <v>43</v>
      </c>
      <c r="F2178" s="1"/>
      <c r="G2178" t="s">
        <v>43</v>
      </c>
      <c r="I2178" t="s">
        <v>43</v>
      </c>
      <c r="L2178" t="s">
        <v>43</v>
      </c>
      <c r="M2178" t="s">
        <v>43</v>
      </c>
      <c r="N2178" t="s">
        <v>43</v>
      </c>
      <c r="P2178" s="1"/>
      <c r="R2178" s="317"/>
      <c r="V2178" s="317"/>
    </row>
    <row r="2179" spans="1:22">
      <c r="A2179">
        <v>2178</v>
      </c>
      <c r="D2179" t="s">
        <v>43</v>
      </c>
      <c r="E2179" t="s">
        <v>43</v>
      </c>
      <c r="F2179" s="1"/>
      <c r="G2179" t="s">
        <v>43</v>
      </c>
      <c r="I2179" t="s">
        <v>43</v>
      </c>
      <c r="L2179" t="s">
        <v>43</v>
      </c>
      <c r="M2179" t="s">
        <v>43</v>
      </c>
      <c r="N2179" t="s">
        <v>43</v>
      </c>
      <c r="P2179" s="1"/>
      <c r="R2179" s="317"/>
      <c r="V2179" s="317"/>
    </row>
    <row r="2180" spans="1:22">
      <c r="A2180">
        <v>2179</v>
      </c>
      <c r="D2180" t="s">
        <v>43</v>
      </c>
      <c r="E2180" t="s">
        <v>43</v>
      </c>
      <c r="F2180" s="1"/>
      <c r="G2180" t="s">
        <v>43</v>
      </c>
      <c r="I2180" t="s">
        <v>43</v>
      </c>
      <c r="L2180" t="s">
        <v>43</v>
      </c>
      <c r="M2180" t="s">
        <v>43</v>
      </c>
      <c r="N2180" t="s">
        <v>43</v>
      </c>
      <c r="P2180" s="1"/>
      <c r="R2180" s="317"/>
      <c r="V2180" s="317"/>
    </row>
    <row r="2181" spans="1:22">
      <c r="A2181">
        <v>2180</v>
      </c>
      <c r="D2181" t="s">
        <v>43</v>
      </c>
      <c r="E2181" t="s">
        <v>43</v>
      </c>
      <c r="F2181" s="1"/>
      <c r="G2181" t="s">
        <v>43</v>
      </c>
      <c r="I2181" t="s">
        <v>43</v>
      </c>
      <c r="L2181" t="s">
        <v>43</v>
      </c>
      <c r="M2181" t="s">
        <v>43</v>
      </c>
      <c r="N2181" t="s">
        <v>43</v>
      </c>
      <c r="P2181" s="1"/>
      <c r="R2181" s="317"/>
      <c r="V2181" s="317"/>
    </row>
    <row r="2182" spans="1:22">
      <c r="A2182">
        <v>2181</v>
      </c>
      <c r="D2182" t="s">
        <v>43</v>
      </c>
      <c r="E2182" t="s">
        <v>43</v>
      </c>
      <c r="F2182" s="1"/>
      <c r="G2182" t="s">
        <v>43</v>
      </c>
      <c r="I2182" t="s">
        <v>43</v>
      </c>
      <c r="L2182" t="s">
        <v>43</v>
      </c>
      <c r="M2182" t="s">
        <v>43</v>
      </c>
      <c r="N2182" t="s">
        <v>43</v>
      </c>
      <c r="P2182" s="1"/>
      <c r="R2182" s="317"/>
      <c r="V2182" s="317"/>
    </row>
    <row r="2183" spans="1:22">
      <c r="A2183">
        <v>2182</v>
      </c>
      <c r="D2183" t="s">
        <v>43</v>
      </c>
      <c r="E2183" t="s">
        <v>43</v>
      </c>
      <c r="F2183" s="1"/>
      <c r="G2183" t="s">
        <v>43</v>
      </c>
      <c r="I2183" t="s">
        <v>43</v>
      </c>
      <c r="L2183" t="s">
        <v>43</v>
      </c>
      <c r="M2183" t="s">
        <v>43</v>
      </c>
      <c r="N2183" t="s">
        <v>43</v>
      </c>
      <c r="P2183" s="1"/>
      <c r="R2183" s="317"/>
      <c r="V2183" s="317"/>
    </row>
    <row r="2184" spans="1:22">
      <c r="A2184">
        <v>2183</v>
      </c>
      <c r="D2184" t="s">
        <v>43</v>
      </c>
      <c r="E2184" t="s">
        <v>43</v>
      </c>
      <c r="F2184" s="1"/>
      <c r="G2184" t="s">
        <v>43</v>
      </c>
      <c r="I2184" t="s">
        <v>43</v>
      </c>
      <c r="L2184" t="s">
        <v>43</v>
      </c>
      <c r="M2184" t="s">
        <v>43</v>
      </c>
      <c r="N2184" t="s">
        <v>43</v>
      </c>
      <c r="P2184" s="1"/>
      <c r="R2184" s="317"/>
      <c r="V2184" s="317"/>
    </row>
    <row r="2185" spans="1:22">
      <c r="A2185">
        <v>2184</v>
      </c>
      <c r="D2185" t="s">
        <v>43</v>
      </c>
      <c r="E2185" t="s">
        <v>43</v>
      </c>
      <c r="F2185" s="1"/>
      <c r="G2185" t="s">
        <v>43</v>
      </c>
      <c r="I2185" t="s">
        <v>43</v>
      </c>
      <c r="L2185" t="s">
        <v>43</v>
      </c>
      <c r="M2185" t="s">
        <v>43</v>
      </c>
      <c r="N2185" t="s">
        <v>43</v>
      </c>
      <c r="P2185" s="1"/>
      <c r="R2185" s="317"/>
      <c r="V2185" s="317"/>
    </row>
    <row r="2186" spans="1:22">
      <c r="A2186">
        <v>2185</v>
      </c>
      <c r="D2186" t="s">
        <v>43</v>
      </c>
      <c r="E2186" t="s">
        <v>43</v>
      </c>
      <c r="F2186" s="1"/>
      <c r="G2186" t="s">
        <v>43</v>
      </c>
      <c r="I2186" t="s">
        <v>43</v>
      </c>
      <c r="L2186" t="s">
        <v>43</v>
      </c>
      <c r="M2186" t="s">
        <v>43</v>
      </c>
      <c r="N2186" t="s">
        <v>43</v>
      </c>
      <c r="P2186" s="1"/>
      <c r="R2186" s="317"/>
      <c r="V2186" s="317"/>
    </row>
    <row r="2187" spans="1:22">
      <c r="A2187">
        <v>2186</v>
      </c>
      <c r="D2187" t="s">
        <v>43</v>
      </c>
      <c r="E2187" t="s">
        <v>43</v>
      </c>
      <c r="F2187" s="1"/>
      <c r="G2187" t="s">
        <v>43</v>
      </c>
      <c r="I2187" t="s">
        <v>43</v>
      </c>
      <c r="L2187" t="s">
        <v>43</v>
      </c>
      <c r="M2187" t="s">
        <v>43</v>
      </c>
      <c r="N2187" t="s">
        <v>43</v>
      </c>
      <c r="P2187" s="1"/>
      <c r="R2187" s="317"/>
      <c r="V2187" s="317"/>
    </row>
    <row r="2188" spans="1:22">
      <c r="A2188">
        <v>2187</v>
      </c>
      <c r="D2188" t="s">
        <v>43</v>
      </c>
      <c r="E2188" t="s">
        <v>43</v>
      </c>
      <c r="F2188" s="1"/>
      <c r="G2188" t="s">
        <v>43</v>
      </c>
      <c r="I2188" t="s">
        <v>43</v>
      </c>
      <c r="L2188" t="s">
        <v>43</v>
      </c>
      <c r="M2188" t="s">
        <v>43</v>
      </c>
      <c r="N2188" t="s">
        <v>43</v>
      </c>
      <c r="P2188" s="1"/>
      <c r="R2188" s="317"/>
      <c r="V2188" s="317"/>
    </row>
    <row r="2189" spans="1:22">
      <c r="A2189">
        <v>2188</v>
      </c>
      <c r="D2189" t="s">
        <v>43</v>
      </c>
      <c r="E2189" t="s">
        <v>43</v>
      </c>
      <c r="F2189" s="1"/>
      <c r="G2189" t="s">
        <v>43</v>
      </c>
      <c r="I2189" t="s">
        <v>43</v>
      </c>
      <c r="L2189" t="s">
        <v>43</v>
      </c>
      <c r="M2189" t="s">
        <v>43</v>
      </c>
      <c r="N2189" t="s">
        <v>43</v>
      </c>
      <c r="P2189" s="1"/>
      <c r="R2189" s="317"/>
      <c r="V2189" s="317"/>
    </row>
    <row r="2190" spans="1:22">
      <c r="A2190">
        <v>2189</v>
      </c>
      <c r="D2190" t="s">
        <v>43</v>
      </c>
      <c r="E2190" t="s">
        <v>43</v>
      </c>
      <c r="F2190" s="1"/>
      <c r="G2190" t="s">
        <v>43</v>
      </c>
      <c r="I2190" t="s">
        <v>43</v>
      </c>
      <c r="L2190" t="s">
        <v>43</v>
      </c>
      <c r="M2190" t="s">
        <v>43</v>
      </c>
      <c r="N2190" t="s">
        <v>43</v>
      </c>
      <c r="P2190" s="1"/>
      <c r="R2190" s="317"/>
      <c r="V2190" s="317"/>
    </row>
    <row r="2191" spans="1:22">
      <c r="A2191">
        <v>2190</v>
      </c>
      <c r="D2191" t="s">
        <v>43</v>
      </c>
      <c r="E2191" t="s">
        <v>43</v>
      </c>
      <c r="F2191" s="1"/>
      <c r="G2191" t="s">
        <v>43</v>
      </c>
      <c r="I2191" t="s">
        <v>43</v>
      </c>
      <c r="L2191" t="s">
        <v>43</v>
      </c>
      <c r="M2191" t="s">
        <v>43</v>
      </c>
      <c r="N2191" t="s">
        <v>43</v>
      </c>
      <c r="P2191" s="1"/>
      <c r="R2191" s="317"/>
      <c r="V2191" s="317"/>
    </row>
    <row r="2192" spans="1:22">
      <c r="A2192">
        <v>2191</v>
      </c>
      <c r="D2192" t="s">
        <v>43</v>
      </c>
      <c r="E2192" t="s">
        <v>43</v>
      </c>
      <c r="F2192" s="1"/>
      <c r="G2192" t="s">
        <v>43</v>
      </c>
      <c r="I2192" t="s">
        <v>43</v>
      </c>
      <c r="L2192" t="s">
        <v>43</v>
      </c>
      <c r="M2192" t="s">
        <v>43</v>
      </c>
      <c r="N2192" t="s">
        <v>43</v>
      </c>
      <c r="P2192" s="1"/>
      <c r="R2192" s="317"/>
      <c r="V2192" s="317"/>
    </row>
    <row r="2193" spans="1:22">
      <c r="A2193">
        <v>2192</v>
      </c>
      <c r="D2193" t="s">
        <v>43</v>
      </c>
      <c r="E2193" t="s">
        <v>43</v>
      </c>
      <c r="F2193" s="1"/>
      <c r="G2193" t="s">
        <v>43</v>
      </c>
      <c r="I2193" t="s">
        <v>43</v>
      </c>
      <c r="L2193" t="s">
        <v>43</v>
      </c>
      <c r="M2193" t="s">
        <v>43</v>
      </c>
      <c r="N2193" t="s">
        <v>43</v>
      </c>
      <c r="P2193" s="1"/>
      <c r="R2193" s="317"/>
      <c r="V2193" s="317"/>
    </row>
    <row r="2194" spans="1:22">
      <c r="A2194">
        <v>2193</v>
      </c>
      <c r="D2194" t="s">
        <v>43</v>
      </c>
      <c r="E2194" t="s">
        <v>43</v>
      </c>
      <c r="F2194" s="1"/>
      <c r="G2194" t="s">
        <v>43</v>
      </c>
      <c r="I2194" t="s">
        <v>43</v>
      </c>
      <c r="L2194" t="s">
        <v>43</v>
      </c>
      <c r="M2194" t="s">
        <v>43</v>
      </c>
      <c r="N2194" t="s">
        <v>43</v>
      </c>
      <c r="P2194" s="1"/>
      <c r="R2194" s="317"/>
      <c r="V2194" s="317"/>
    </row>
    <row r="2195" spans="1:22">
      <c r="A2195">
        <v>2194</v>
      </c>
      <c r="D2195" t="s">
        <v>43</v>
      </c>
      <c r="E2195" t="s">
        <v>43</v>
      </c>
      <c r="F2195" s="1"/>
      <c r="G2195" t="s">
        <v>43</v>
      </c>
      <c r="I2195" t="s">
        <v>43</v>
      </c>
      <c r="L2195" t="s">
        <v>43</v>
      </c>
      <c r="M2195" t="s">
        <v>43</v>
      </c>
      <c r="N2195" t="s">
        <v>43</v>
      </c>
      <c r="P2195" s="1"/>
      <c r="R2195" s="317"/>
      <c r="V2195" s="317"/>
    </row>
    <row r="2196" spans="1:22">
      <c r="A2196">
        <v>2195</v>
      </c>
      <c r="D2196" t="s">
        <v>43</v>
      </c>
      <c r="E2196" t="s">
        <v>43</v>
      </c>
      <c r="F2196" s="1"/>
      <c r="G2196" t="s">
        <v>43</v>
      </c>
      <c r="I2196" t="s">
        <v>43</v>
      </c>
      <c r="L2196" t="s">
        <v>43</v>
      </c>
      <c r="M2196" t="s">
        <v>43</v>
      </c>
      <c r="N2196" t="s">
        <v>43</v>
      </c>
      <c r="P2196" s="1"/>
      <c r="R2196" s="317"/>
      <c r="V2196" s="317"/>
    </row>
    <row r="2197" spans="1:22">
      <c r="A2197">
        <v>2196</v>
      </c>
      <c r="D2197" t="s">
        <v>43</v>
      </c>
      <c r="E2197" t="s">
        <v>43</v>
      </c>
      <c r="F2197" s="1"/>
      <c r="G2197" t="s">
        <v>43</v>
      </c>
      <c r="I2197" t="s">
        <v>43</v>
      </c>
      <c r="L2197" t="s">
        <v>43</v>
      </c>
      <c r="M2197" t="s">
        <v>43</v>
      </c>
      <c r="N2197" t="s">
        <v>43</v>
      </c>
      <c r="P2197" s="1"/>
      <c r="R2197" s="317"/>
      <c r="V2197" s="317"/>
    </row>
    <row r="2198" spans="1:22">
      <c r="A2198">
        <v>2197</v>
      </c>
      <c r="D2198" t="s">
        <v>43</v>
      </c>
      <c r="E2198" t="s">
        <v>43</v>
      </c>
      <c r="F2198" s="1"/>
      <c r="G2198" t="s">
        <v>43</v>
      </c>
      <c r="I2198" t="s">
        <v>43</v>
      </c>
      <c r="L2198" t="s">
        <v>43</v>
      </c>
      <c r="M2198" t="s">
        <v>43</v>
      </c>
      <c r="N2198" t="s">
        <v>43</v>
      </c>
      <c r="P2198" s="1"/>
      <c r="R2198" s="317"/>
      <c r="V2198" s="317"/>
    </row>
    <row r="2199" spans="1:22">
      <c r="A2199">
        <v>2198</v>
      </c>
      <c r="D2199" t="s">
        <v>43</v>
      </c>
      <c r="E2199" t="s">
        <v>43</v>
      </c>
      <c r="F2199" s="1"/>
      <c r="G2199" t="s">
        <v>43</v>
      </c>
      <c r="I2199" t="s">
        <v>43</v>
      </c>
      <c r="L2199" t="s">
        <v>43</v>
      </c>
      <c r="M2199" t="s">
        <v>43</v>
      </c>
      <c r="N2199" t="s">
        <v>43</v>
      </c>
      <c r="P2199" s="1"/>
      <c r="R2199" s="317"/>
      <c r="V2199" s="317"/>
    </row>
    <row r="2200" spans="1:22">
      <c r="A2200">
        <v>2199</v>
      </c>
      <c r="D2200" t="s">
        <v>43</v>
      </c>
      <c r="E2200" t="s">
        <v>43</v>
      </c>
      <c r="F2200" s="1"/>
      <c r="G2200" t="s">
        <v>43</v>
      </c>
      <c r="I2200" t="s">
        <v>43</v>
      </c>
      <c r="L2200" t="s">
        <v>43</v>
      </c>
      <c r="M2200" t="s">
        <v>43</v>
      </c>
      <c r="N2200" t="s">
        <v>43</v>
      </c>
      <c r="P2200" s="1"/>
      <c r="R2200" s="317"/>
      <c r="V2200" s="317"/>
    </row>
    <row r="2201" spans="1:22">
      <c r="A2201">
        <v>2200</v>
      </c>
      <c r="D2201" t="s">
        <v>43</v>
      </c>
      <c r="E2201" t="s">
        <v>43</v>
      </c>
      <c r="F2201" s="1"/>
      <c r="G2201" t="s">
        <v>43</v>
      </c>
      <c r="I2201" t="s">
        <v>43</v>
      </c>
      <c r="L2201" t="s">
        <v>43</v>
      </c>
      <c r="M2201" t="s">
        <v>43</v>
      </c>
      <c r="N2201" t="s">
        <v>43</v>
      </c>
      <c r="P2201" s="1"/>
      <c r="R2201" s="317"/>
      <c r="V2201" s="317"/>
    </row>
    <row r="2202" spans="1:22">
      <c r="A2202">
        <v>2201</v>
      </c>
      <c r="D2202" t="s">
        <v>43</v>
      </c>
      <c r="E2202" t="s">
        <v>43</v>
      </c>
      <c r="F2202" s="1"/>
      <c r="G2202" t="s">
        <v>43</v>
      </c>
      <c r="I2202" t="s">
        <v>43</v>
      </c>
      <c r="L2202" t="s">
        <v>43</v>
      </c>
      <c r="M2202" t="s">
        <v>43</v>
      </c>
      <c r="N2202" t="s">
        <v>43</v>
      </c>
      <c r="P2202" s="1"/>
      <c r="R2202" s="317"/>
      <c r="V2202" s="317"/>
    </row>
    <row r="2203" spans="1:22">
      <c r="A2203">
        <v>2202</v>
      </c>
      <c r="D2203" t="s">
        <v>43</v>
      </c>
      <c r="E2203" t="s">
        <v>43</v>
      </c>
      <c r="F2203" s="1"/>
      <c r="G2203" t="s">
        <v>43</v>
      </c>
      <c r="I2203" t="s">
        <v>43</v>
      </c>
      <c r="L2203" t="s">
        <v>43</v>
      </c>
      <c r="M2203" t="s">
        <v>43</v>
      </c>
      <c r="N2203" t="s">
        <v>43</v>
      </c>
      <c r="P2203" s="1"/>
      <c r="R2203" s="317"/>
      <c r="V2203" s="317"/>
    </row>
    <row r="2204" spans="1:22">
      <c r="A2204">
        <v>2203</v>
      </c>
      <c r="D2204" t="s">
        <v>43</v>
      </c>
      <c r="E2204" t="s">
        <v>43</v>
      </c>
      <c r="F2204" s="1"/>
      <c r="G2204" t="s">
        <v>43</v>
      </c>
      <c r="I2204" t="s">
        <v>43</v>
      </c>
      <c r="L2204" t="s">
        <v>43</v>
      </c>
      <c r="M2204" t="s">
        <v>43</v>
      </c>
      <c r="N2204" t="s">
        <v>43</v>
      </c>
      <c r="P2204" s="1"/>
      <c r="R2204" s="317"/>
      <c r="V2204" s="317"/>
    </row>
    <row r="2205" spans="1:22">
      <c r="A2205">
        <v>2204</v>
      </c>
      <c r="D2205" t="s">
        <v>43</v>
      </c>
      <c r="E2205" t="s">
        <v>43</v>
      </c>
      <c r="F2205" s="1"/>
      <c r="G2205" t="s">
        <v>43</v>
      </c>
      <c r="I2205" t="s">
        <v>43</v>
      </c>
      <c r="L2205" t="s">
        <v>43</v>
      </c>
      <c r="M2205" t="s">
        <v>43</v>
      </c>
      <c r="N2205" t="s">
        <v>43</v>
      </c>
      <c r="P2205" s="1"/>
      <c r="R2205" s="317"/>
      <c r="V2205" s="317"/>
    </row>
    <row r="2206" spans="1:22">
      <c r="A2206">
        <v>2205</v>
      </c>
      <c r="D2206" t="s">
        <v>43</v>
      </c>
      <c r="E2206" t="s">
        <v>43</v>
      </c>
      <c r="F2206" s="1"/>
      <c r="G2206" t="s">
        <v>43</v>
      </c>
      <c r="I2206" t="s">
        <v>43</v>
      </c>
      <c r="L2206" t="s">
        <v>43</v>
      </c>
      <c r="M2206" t="s">
        <v>43</v>
      </c>
      <c r="N2206" t="s">
        <v>43</v>
      </c>
      <c r="P2206" s="1"/>
      <c r="R2206" s="317"/>
      <c r="V2206" s="317"/>
    </row>
    <row r="2207" spans="1:22">
      <c r="A2207">
        <v>2206</v>
      </c>
      <c r="D2207" t="s">
        <v>43</v>
      </c>
      <c r="E2207" t="s">
        <v>43</v>
      </c>
      <c r="F2207" s="1"/>
      <c r="G2207" t="s">
        <v>43</v>
      </c>
      <c r="I2207" t="s">
        <v>43</v>
      </c>
      <c r="L2207" t="s">
        <v>43</v>
      </c>
      <c r="M2207" t="s">
        <v>43</v>
      </c>
      <c r="N2207" t="s">
        <v>43</v>
      </c>
      <c r="P2207" s="1"/>
      <c r="R2207" s="317"/>
      <c r="V2207" s="317"/>
    </row>
    <row r="2208" spans="1:22">
      <c r="A2208">
        <v>2207</v>
      </c>
      <c r="D2208" t="s">
        <v>43</v>
      </c>
      <c r="E2208" t="s">
        <v>43</v>
      </c>
      <c r="F2208" s="1"/>
      <c r="G2208" t="s">
        <v>43</v>
      </c>
      <c r="I2208" t="s">
        <v>43</v>
      </c>
      <c r="L2208" t="s">
        <v>43</v>
      </c>
      <c r="M2208" t="s">
        <v>43</v>
      </c>
      <c r="N2208" t="s">
        <v>43</v>
      </c>
      <c r="P2208" s="1"/>
      <c r="R2208" s="317"/>
      <c r="V2208" s="317"/>
    </row>
    <row r="2209" spans="1:22">
      <c r="A2209">
        <v>2208</v>
      </c>
      <c r="D2209" t="s">
        <v>43</v>
      </c>
      <c r="E2209" t="s">
        <v>43</v>
      </c>
      <c r="F2209" s="1"/>
      <c r="G2209" t="s">
        <v>43</v>
      </c>
      <c r="I2209" t="s">
        <v>43</v>
      </c>
      <c r="L2209" t="s">
        <v>43</v>
      </c>
      <c r="M2209" t="s">
        <v>43</v>
      </c>
      <c r="N2209" t="s">
        <v>43</v>
      </c>
      <c r="P2209" s="1"/>
      <c r="R2209" s="317"/>
      <c r="V2209" s="317"/>
    </row>
    <row r="2210" spans="1:22">
      <c r="A2210">
        <v>2209</v>
      </c>
      <c r="D2210" t="s">
        <v>43</v>
      </c>
      <c r="E2210" t="s">
        <v>43</v>
      </c>
      <c r="F2210" s="1"/>
      <c r="G2210" t="s">
        <v>43</v>
      </c>
      <c r="I2210" t="s">
        <v>43</v>
      </c>
      <c r="L2210" t="s">
        <v>43</v>
      </c>
      <c r="M2210" t="s">
        <v>43</v>
      </c>
      <c r="N2210" t="s">
        <v>43</v>
      </c>
      <c r="P2210" s="1"/>
      <c r="R2210" s="317"/>
      <c r="V2210" s="317"/>
    </row>
    <row r="2211" spans="1:22">
      <c r="A2211">
        <v>2210</v>
      </c>
      <c r="D2211" t="s">
        <v>43</v>
      </c>
      <c r="E2211" t="s">
        <v>43</v>
      </c>
      <c r="F2211" s="1"/>
      <c r="G2211" t="s">
        <v>43</v>
      </c>
      <c r="I2211" t="s">
        <v>43</v>
      </c>
      <c r="L2211" t="s">
        <v>43</v>
      </c>
      <c r="M2211" t="s">
        <v>43</v>
      </c>
      <c r="N2211" t="s">
        <v>43</v>
      </c>
      <c r="P2211" s="1"/>
      <c r="R2211" s="317"/>
      <c r="V2211" s="317"/>
    </row>
    <row r="2212" spans="1:22">
      <c r="A2212">
        <v>2211</v>
      </c>
      <c r="D2212" t="s">
        <v>43</v>
      </c>
      <c r="E2212" t="s">
        <v>43</v>
      </c>
      <c r="F2212" s="1"/>
      <c r="G2212" t="s">
        <v>43</v>
      </c>
      <c r="I2212" t="s">
        <v>43</v>
      </c>
      <c r="L2212" t="s">
        <v>43</v>
      </c>
      <c r="M2212" t="s">
        <v>43</v>
      </c>
      <c r="N2212" t="s">
        <v>43</v>
      </c>
      <c r="P2212" s="1"/>
      <c r="R2212" s="317"/>
      <c r="V2212" s="317"/>
    </row>
    <row r="2213" spans="1:22">
      <c r="A2213">
        <v>2212</v>
      </c>
      <c r="D2213" t="s">
        <v>43</v>
      </c>
      <c r="E2213" t="s">
        <v>43</v>
      </c>
      <c r="F2213" s="1"/>
      <c r="G2213" t="s">
        <v>43</v>
      </c>
      <c r="I2213" t="s">
        <v>43</v>
      </c>
      <c r="L2213" t="s">
        <v>43</v>
      </c>
      <c r="M2213" t="s">
        <v>43</v>
      </c>
      <c r="N2213" t="s">
        <v>43</v>
      </c>
      <c r="P2213" s="1"/>
      <c r="R2213" s="317"/>
      <c r="V2213" s="317"/>
    </row>
    <row r="2214" spans="1:22">
      <c r="A2214">
        <v>2213</v>
      </c>
      <c r="D2214" t="s">
        <v>43</v>
      </c>
      <c r="E2214" t="s">
        <v>43</v>
      </c>
      <c r="F2214" s="1"/>
      <c r="G2214" t="s">
        <v>43</v>
      </c>
      <c r="I2214" t="s">
        <v>43</v>
      </c>
      <c r="L2214" t="s">
        <v>43</v>
      </c>
      <c r="M2214" t="s">
        <v>43</v>
      </c>
      <c r="N2214" t="s">
        <v>43</v>
      </c>
      <c r="P2214" s="1"/>
      <c r="R2214" s="317"/>
      <c r="V2214" s="317"/>
    </row>
    <row r="2215" spans="1:22">
      <c r="A2215">
        <v>2214</v>
      </c>
      <c r="D2215" t="s">
        <v>43</v>
      </c>
      <c r="E2215" t="s">
        <v>43</v>
      </c>
      <c r="F2215" s="1"/>
      <c r="G2215" t="s">
        <v>43</v>
      </c>
      <c r="I2215" t="s">
        <v>43</v>
      </c>
      <c r="L2215" t="s">
        <v>43</v>
      </c>
      <c r="M2215" t="s">
        <v>43</v>
      </c>
      <c r="N2215" t="s">
        <v>43</v>
      </c>
      <c r="P2215" s="1"/>
      <c r="R2215" s="317"/>
      <c r="V2215" s="317"/>
    </row>
    <row r="2216" spans="1:22">
      <c r="A2216">
        <v>2215</v>
      </c>
      <c r="D2216" t="s">
        <v>43</v>
      </c>
      <c r="E2216" t="s">
        <v>43</v>
      </c>
      <c r="F2216" s="1"/>
      <c r="G2216" t="s">
        <v>43</v>
      </c>
      <c r="I2216" t="s">
        <v>43</v>
      </c>
      <c r="L2216" t="s">
        <v>43</v>
      </c>
      <c r="M2216" t="s">
        <v>43</v>
      </c>
      <c r="N2216" t="s">
        <v>43</v>
      </c>
      <c r="P2216" s="1"/>
      <c r="R2216" s="317"/>
      <c r="V2216" s="317"/>
    </row>
    <row r="2217" spans="1:22">
      <c r="A2217">
        <v>2216</v>
      </c>
      <c r="D2217" t="s">
        <v>43</v>
      </c>
      <c r="E2217" t="s">
        <v>43</v>
      </c>
      <c r="F2217" s="1"/>
      <c r="G2217" t="s">
        <v>43</v>
      </c>
      <c r="I2217" t="s">
        <v>43</v>
      </c>
      <c r="L2217" t="s">
        <v>43</v>
      </c>
      <c r="M2217" t="s">
        <v>43</v>
      </c>
      <c r="N2217" t="s">
        <v>43</v>
      </c>
      <c r="P2217" s="1"/>
      <c r="R2217" s="317"/>
      <c r="V2217" s="317"/>
    </row>
    <row r="2218" spans="1:22">
      <c r="A2218">
        <v>2217</v>
      </c>
      <c r="D2218" t="s">
        <v>43</v>
      </c>
      <c r="E2218" t="s">
        <v>43</v>
      </c>
      <c r="F2218" s="1"/>
      <c r="G2218" t="s">
        <v>43</v>
      </c>
      <c r="I2218" t="s">
        <v>43</v>
      </c>
      <c r="L2218" t="s">
        <v>43</v>
      </c>
      <c r="M2218" t="s">
        <v>43</v>
      </c>
      <c r="N2218" t="s">
        <v>43</v>
      </c>
      <c r="P2218" s="1"/>
      <c r="R2218" s="317"/>
      <c r="V2218" s="317"/>
    </row>
    <row r="2219" spans="1:22">
      <c r="A2219">
        <v>2218</v>
      </c>
      <c r="D2219" t="s">
        <v>43</v>
      </c>
      <c r="E2219" t="s">
        <v>43</v>
      </c>
      <c r="F2219" s="1"/>
      <c r="G2219" t="s">
        <v>43</v>
      </c>
      <c r="I2219" t="s">
        <v>43</v>
      </c>
      <c r="L2219" t="s">
        <v>43</v>
      </c>
      <c r="M2219" t="s">
        <v>43</v>
      </c>
      <c r="N2219" t="s">
        <v>43</v>
      </c>
      <c r="P2219" s="1"/>
      <c r="R2219" s="317"/>
      <c r="V2219" s="317"/>
    </row>
    <row r="2220" spans="1:22">
      <c r="A2220">
        <v>2219</v>
      </c>
      <c r="D2220" t="s">
        <v>43</v>
      </c>
      <c r="E2220" t="s">
        <v>43</v>
      </c>
      <c r="F2220" s="1"/>
      <c r="G2220" t="s">
        <v>43</v>
      </c>
      <c r="I2220" t="s">
        <v>43</v>
      </c>
      <c r="L2220" t="s">
        <v>43</v>
      </c>
      <c r="M2220" t="s">
        <v>43</v>
      </c>
      <c r="N2220" t="s">
        <v>43</v>
      </c>
      <c r="P2220" s="1"/>
      <c r="R2220" s="317"/>
      <c r="V2220" s="317"/>
    </row>
    <row r="2221" spans="1:22">
      <c r="A2221">
        <v>2220</v>
      </c>
      <c r="D2221" t="s">
        <v>43</v>
      </c>
      <c r="E2221" t="s">
        <v>43</v>
      </c>
      <c r="F2221" s="1"/>
      <c r="G2221" t="s">
        <v>43</v>
      </c>
      <c r="I2221" t="s">
        <v>43</v>
      </c>
      <c r="L2221" t="s">
        <v>43</v>
      </c>
      <c r="M2221" t="s">
        <v>43</v>
      </c>
      <c r="N2221" t="s">
        <v>43</v>
      </c>
      <c r="P2221" s="1"/>
      <c r="R2221" s="317"/>
      <c r="V2221" s="317"/>
    </row>
    <row r="2222" spans="1:22">
      <c r="A2222">
        <v>2221</v>
      </c>
      <c r="D2222" t="s">
        <v>43</v>
      </c>
      <c r="E2222" t="s">
        <v>43</v>
      </c>
      <c r="F2222" s="1"/>
      <c r="G2222" t="s">
        <v>43</v>
      </c>
      <c r="I2222" t="s">
        <v>43</v>
      </c>
      <c r="L2222" t="s">
        <v>43</v>
      </c>
      <c r="M2222" t="s">
        <v>43</v>
      </c>
      <c r="N2222" t="s">
        <v>43</v>
      </c>
      <c r="P2222" s="1"/>
      <c r="R2222" s="317"/>
      <c r="V2222" s="317"/>
    </row>
    <row r="2223" spans="1:22">
      <c r="A2223">
        <v>2222</v>
      </c>
      <c r="D2223" t="s">
        <v>43</v>
      </c>
      <c r="E2223" t="s">
        <v>43</v>
      </c>
      <c r="F2223" s="1"/>
      <c r="G2223" t="s">
        <v>43</v>
      </c>
      <c r="I2223" t="s">
        <v>43</v>
      </c>
      <c r="L2223" t="s">
        <v>43</v>
      </c>
      <c r="M2223" t="s">
        <v>43</v>
      </c>
      <c r="N2223" t="s">
        <v>43</v>
      </c>
      <c r="P2223" s="1"/>
      <c r="R2223" s="317"/>
      <c r="V2223" s="317"/>
    </row>
    <row r="2224" spans="1:22">
      <c r="A2224">
        <v>2223</v>
      </c>
      <c r="D2224" t="s">
        <v>43</v>
      </c>
      <c r="E2224" t="s">
        <v>43</v>
      </c>
      <c r="F2224" s="1"/>
      <c r="G2224" t="s">
        <v>43</v>
      </c>
      <c r="I2224" t="s">
        <v>43</v>
      </c>
      <c r="L2224" t="s">
        <v>43</v>
      </c>
      <c r="M2224" t="s">
        <v>43</v>
      </c>
      <c r="N2224" t="s">
        <v>43</v>
      </c>
      <c r="P2224" s="1"/>
      <c r="R2224" s="317"/>
      <c r="V2224" s="317"/>
    </row>
    <row r="2225" spans="1:22">
      <c r="A2225">
        <v>2224</v>
      </c>
      <c r="D2225" t="s">
        <v>43</v>
      </c>
      <c r="E2225" t="s">
        <v>43</v>
      </c>
      <c r="F2225" s="1"/>
      <c r="G2225" t="s">
        <v>43</v>
      </c>
      <c r="I2225" t="s">
        <v>43</v>
      </c>
      <c r="L2225" t="s">
        <v>43</v>
      </c>
      <c r="M2225" t="s">
        <v>43</v>
      </c>
      <c r="N2225" t="s">
        <v>43</v>
      </c>
      <c r="P2225" s="1"/>
      <c r="R2225" s="317"/>
      <c r="V2225" s="317"/>
    </row>
    <row r="2226" spans="1:22">
      <c r="F2226" s="1"/>
      <c r="L2226" s="1"/>
      <c r="M2226" s="1"/>
      <c r="O2226" s="317"/>
    </row>
    <row r="2227" spans="1:22">
      <c r="F2227" s="1"/>
      <c r="L2227" s="1"/>
      <c r="M2227" s="1"/>
      <c r="O2227" s="317"/>
    </row>
    <row r="2228" spans="1:22">
      <c r="F2228" s="1"/>
      <c r="L2228" s="1"/>
      <c r="M2228" s="1"/>
      <c r="O2228" s="317"/>
    </row>
    <row r="2229" spans="1:22">
      <c r="F2229" s="1"/>
      <c r="L2229" s="1"/>
      <c r="M2229" s="1"/>
      <c r="O2229" s="317"/>
    </row>
    <row r="2230" spans="1:22">
      <c r="F2230" s="1"/>
      <c r="L2230" s="1"/>
      <c r="M2230" s="1"/>
      <c r="O2230" s="317"/>
    </row>
    <row r="2231" spans="1:22">
      <c r="F2231" s="1"/>
      <c r="L2231" s="1"/>
      <c r="M2231" s="1"/>
      <c r="O2231" s="317"/>
    </row>
    <row r="2232" spans="1:22">
      <c r="F2232" s="1"/>
      <c r="L2232" s="1"/>
      <c r="M2232" s="1"/>
      <c r="O2232" s="317"/>
    </row>
    <row r="2233" spans="1:22">
      <c r="F2233" s="1"/>
      <c r="L2233" s="1"/>
      <c r="M2233" s="1"/>
      <c r="O2233" s="317"/>
    </row>
    <row r="2234" spans="1:22">
      <c r="F2234" s="1"/>
      <c r="L2234" s="1"/>
      <c r="M2234" s="1"/>
      <c r="O2234" s="317"/>
    </row>
    <row r="2235" spans="1:22">
      <c r="F2235" s="1"/>
      <c r="L2235" s="1"/>
      <c r="M2235" s="1"/>
      <c r="O2235" s="317"/>
    </row>
    <row r="2236" spans="1:22">
      <c r="F2236" s="1"/>
      <c r="L2236" s="1"/>
      <c r="M2236" s="1"/>
      <c r="O2236" s="317"/>
    </row>
    <row r="2237" spans="1:22">
      <c r="F2237" s="1"/>
      <c r="L2237" s="1"/>
      <c r="M2237" s="1"/>
      <c r="O2237" s="317"/>
    </row>
    <row r="2238" spans="1:22">
      <c r="F2238" s="1"/>
      <c r="L2238" s="1"/>
      <c r="M2238" s="1"/>
      <c r="O2238" s="317"/>
    </row>
    <row r="2239" spans="1:22">
      <c r="F2239" s="1"/>
      <c r="L2239" s="1"/>
      <c r="M2239" s="1"/>
      <c r="O2239" s="317"/>
    </row>
    <row r="2240" spans="1:22">
      <c r="F2240" s="1"/>
      <c r="L2240" s="1"/>
      <c r="M2240" s="1"/>
      <c r="O2240" s="317"/>
    </row>
    <row r="2241" spans="6:15">
      <c r="F2241" s="1"/>
      <c r="L2241" s="1"/>
      <c r="M2241" s="1"/>
      <c r="O2241" s="317"/>
    </row>
    <row r="2242" spans="6:15">
      <c r="F2242" s="1"/>
      <c r="L2242" s="1"/>
      <c r="M2242" s="1"/>
      <c r="O2242" s="317"/>
    </row>
    <row r="2243" spans="6:15">
      <c r="F2243" s="1"/>
      <c r="L2243" s="1"/>
      <c r="M2243" s="1"/>
      <c r="O2243" s="317"/>
    </row>
    <row r="2244" spans="6:15">
      <c r="F2244" s="1"/>
      <c r="L2244" s="1"/>
      <c r="M2244" s="1"/>
      <c r="O2244" s="317"/>
    </row>
    <row r="2245" spans="6:15">
      <c r="F2245" s="1"/>
      <c r="L2245" s="1"/>
      <c r="M2245" s="1"/>
      <c r="O2245" s="317"/>
    </row>
    <row r="2246" spans="6:15">
      <c r="F2246" s="1"/>
      <c r="L2246" s="1"/>
      <c r="M2246" s="1"/>
      <c r="O2246" s="317"/>
    </row>
    <row r="2247" spans="6:15">
      <c r="F2247" s="1"/>
      <c r="L2247" s="1"/>
      <c r="M2247" s="1"/>
      <c r="O2247" s="317"/>
    </row>
    <row r="2248" spans="6:15">
      <c r="F2248" s="1"/>
      <c r="L2248" s="1"/>
      <c r="M2248" s="1"/>
      <c r="O2248" s="317"/>
    </row>
    <row r="2249" spans="6:15">
      <c r="F2249" s="1"/>
      <c r="L2249" s="1"/>
      <c r="M2249" s="1"/>
      <c r="O2249" s="317"/>
    </row>
    <row r="2250" spans="6:15">
      <c r="F2250" s="1"/>
      <c r="L2250" s="1"/>
      <c r="M2250" s="1"/>
      <c r="O2250" s="317"/>
    </row>
    <row r="2251" spans="6:15">
      <c r="F2251" s="1"/>
      <c r="L2251" s="1"/>
      <c r="M2251" s="1"/>
      <c r="O2251" s="317"/>
    </row>
    <row r="2252" spans="6:15">
      <c r="F2252" s="1"/>
      <c r="L2252" s="1"/>
      <c r="M2252" s="1"/>
      <c r="O2252" s="317"/>
    </row>
    <row r="2253" spans="6:15">
      <c r="F2253" s="1"/>
      <c r="L2253" s="1"/>
      <c r="M2253" s="1"/>
      <c r="O2253" s="317"/>
    </row>
    <row r="2254" spans="6:15">
      <c r="F2254" s="1"/>
      <c r="L2254" s="1"/>
      <c r="M2254" s="1"/>
      <c r="O2254" s="317"/>
    </row>
    <row r="2255" spans="6:15">
      <c r="F2255" s="1"/>
      <c r="L2255" s="1"/>
      <c r="M2255" s="1"/>
      <c r="O2255" s="317"/>
    </row>
    <row r="2256" spans="6:15">
      <c r="F2256" s="1"/>
      <c r="L2256" s="1"/>
      <c r="M2256" s="1"/>
      <c r="O2256" s="317"/>
    </row>
    <row r="2257" spans="6:15">
      <c r="F2257" s="1"/>
      <c r="L2257" s="1"/>
      <c r="M2257" s="1"/>
      <c r="O2257" s="317"/>
    </row>
    <row r="2258" spans="6:15">
      <c r="F2258" s="1"/>
      <c r="L2258" s="1"/>
      <c r="M2258" s="1"/>
      <c r="O2258" s="317"/>
    </row>
    <row r="2259" spans="6:15">
      <c r="F2259" s="1"/>
      <c r="L2259" s="1"/>
      <c r="M2259" s="1"/>
      <c r="O2259" s="317"/>
    </row>
    <row r="2260" spans="6:15">
      <c r="F2260" s="1"/>
      <c r="L2260" s="1"/>
      <c r="M2260" s="1"/>
      <c r="O2260" s="317"/>
    </row>
    <row r="2261" spans="6:15">
      <c r="F2261" s="1"/>
      <c r="L2261" s="1"/>
      <c r="M2261" s="1"/>
      <c r="O2261" s="317"/>
    </row>
    <row r="2262" spans="6:15">
      <c r="F2262" s="1"/>
      <c r="L2262" s="1"/>
      <c r="M2262" s="1"/>
      <c r="O2262" s="317"/>
    </row>
    <row r="2263" spans="6:15">
      <c r="F2263" s="1"/>
      <c r="L2263" s="1"/>
      <c r="M2263" s="1"/>
      <c r="O2263" s="317"/>
    </row>
    <row r="2264" spans="6:15">
      <c r="F2264" s="1"/>
      <c r="L2264" s="1"/>
      <c r="M2264" s="1"/>
      <c r="O2264" s="317"/>
    </row>
    <row r="2265" spans="6:15">
      <c r="F2265" s="1"/>
      <c r="L2265" s="1"/>
      <c r="M2265" s="1"/>
      <c r="O2265" s="317"/>
    </row>
    <row r="2266" spans="6:15">
      <c r="F2266" s="1"/>
      <c r="L2266" s="1"/>
      <c r="M2266" s="1"/>
      <c r="O2266" s="317"/>
    </row>
    <row r="2267" spans="6:15">
      <c r="F2267" s="1"/>
      <c r="L2267" s="1"/>
      <c r="M2267" s="1"/>
      <c r="O2267" s="317"/>
    </row>
    <row r="2268" spans="6:15">
      <c r="F2268" s="1"/>
      <c r="L2268" s="1"/>
      <c r="M2268" s="1"/>
      <c r="O2268" s="317"/>
    </row>
    <row r="2269" spans="6:15">
      <c r="F2269" s="1"/>
      <c r="L2269" s="1"/>
      <c r="M2269" s="1"/>
      <c r="O2269" s="317"/>
    </row>
    <row r="2270" spans="6:15">
      <c r="F2270" s="1"/>
      <c r="L2270" s="1"/>
      <c r="M2270" s="1"/>
      <c r="O2270" s="317"/>
    </row>
    <row r="2271" spans="6:15">
      <c r="F2271" s="1"/>
      <c r="L2271" s="1"/>
      <c r="M2271" s="1"/>
      <c r="O2271" s="317"/>
    </row>
    <row r="2272" spans="6:15">
      <c r="F2272" s="1"/>
      <c r="L2272" s="1"/>
      <c r="M2272" s="1"/>
      <c r="O2272" s="317"/>
    </row>
    <row r="2273" spans="6:15">
      <c r="F2273" s="1"/>
      <c r="L2273" s="1"/>
      <c r="M2273" s="1"/>
      <c r="O2273" s="317"/>
    </row>
    <row r="2274" spans="6:15">
      <c r="F2274" s="1"/>
      <c r="L2274" s="1"/>
      <c r="M2274" s="1"/>
      <c r="O2274" s="317"/>
    </row>
    <row r="2275" spans="6:15">
      <c r="F2275" s="1"/>
      <c r="L2275" s="1"/>
      <c r="M2275" s="1"/>
      <c r="O2275" s="317"/>
    </row>
    <row r="2276" spans="6:15">
      <c r="F2276" s="1"/>
      <c r="L2276" s="1"/>
      <c r="M2276" s="1"/>
      <c r="O2276" s="317"/>
    </row>
    <row r="2277" spans="6:15">
      <c r="F2277" s="1"/>
      <c r="L2277" s="1"/>
      <c r="M2277" s="1"/>
      <c r="O2277" s="317"/>
    </row>
    <row r="2278" spans="6:15">
      <c r="F2278" s="1"/>
      <c r="L2278" s="1"/>
      <c r="M2278" s="1"/>
      <c r="O2278" s="317"/>
    </row>
    <row r="2279" spans="6:15">
      <c r="F2279" s="1"/>
      <c r="L2279" s="1"/>
      <c r="M2279" s="1"/>
      <c r="O2279" s="317"/>
    </row>
    <row r="2280" spans="6:15">
      <c r="F2280" s="1"/>
      <c r="L2280" s="1"/>
      <c r="M2280" s="1"/>
      <c r="O2280" s="317"/>
    </row>
    <row r="2281" spans="6:15">
      <c r="F2281" s="1"/>
      <c r="L2281" s="1"/>
      <c r="M2281" s="1"/>
      <c r="O2281" s="317"/>
    </row>
    <row r="2282" spans="6:15">
      <c r="F2282" s="1"/>
      <c r="L2282" s="1"/>
      <c r="M2282" s="1"/>
      <c r="O2282" s="317"/>
    </row>
    <row r="2283" spans="6:15">
      <c r="F2283" s="1"/>
      <c r="L2283" s="1"/>
      <c r="M2283" s="1"/>
      <c r="O2283" s="317"/>
    </row>
    <row r="2284" spans="6:15">
      <c r="F2284" s="1"/>
      <c r="L2284" s="1"/>
      <c r="M2284" s="1"/>
      <c r="O2284" s="317"/>
    </row>
    <row r="2285" spans="6:15">
      <c r="F2285" s="1"/>
      <c r="L2285" s="1"/>
      <c r="M2285" s="1"/>
      <c r="O2285" s="317"/>
    </row>
    <row r="2286" spans="6:15">
      <c r="F2286" s="1"/>
      <c r="L2286" s="1"/>
      <c r="M2286" s="1"/>
      <c r="O2286" s="317"/>
    </row>
    <row r="2287" spans="6:15">
      <c r="F2287" s="1"/>
      <c r="L2287" s="1"/>
      <c r="M2287" s="1"/>
      <c r="O2287" s="317"/>
    </row>
    <row r="2288" spans="6:15">
      <c r="F2288" s="1"/>
      <c r="L2288" s="1"/>
      <c r="M2288" s="1"/>
      <c r="O2288" s="317"/>
    </row>
    <row r="2289" spans="6:15">
      <c r="F2289" s="1"/>
      <c r="L2289" s="1"/>
      <c r="M2289" s="1"/>
      <c r="O2289" s="317"/>
    </row>
    <row r="2290" spans="6:15">
      <c r="F2290" s="1"/>
      <c r="L2290" s="1"/>
      <c r="M2290" s="1"/>
      <c r="O2290" s="317"/>
    </row>
    <row r="2291" spans="6:15">
      <c r="F2291" s="1"/>
      <c r="L2291" s="1"/>
      <c r="M2291" s="1"/>
      <c r="O2291" s="317"/>
    </row>
    <row r="2292" spans="6:15">
      <c r="F2292" s="1"/>
      <c r="L2292" s="1"/>
      <c r="M2292" s="1"/>
      <c r="O2292" s="317"/>
    </row>
    <row r="2293" spans="6:15">
      <c r="F2293" s="1"/>
      <c r="L2293" s="1"/>
      <c r="M2293" s="1"/>
      <c r="O2293" s="317"/>
    </row>
    <row r="2294" spans="6:15">
      <c r="F2294" s="1"/>
      <c r="L2294" s="1"/>
      <c r="M2294" s="1"/>
      <c r="O2294" s="317"/>
    </row>
    <row r="2295" spans="6:15">
      <c r="F2295" s="1"/>
      <c r="L2295" s="1"/>
      <c r="M2295" s="1"/>
      <c r="O2295" s="317"/>
    </row>
    <row r="2296" spans="6:15">
      <c r="F2296" s="1"/>
      <c r="L2296" s="1"/>
      <c r="M2296" s="1"/>
      <c r="O2296" s="317"/>
    </row>
    <row r="2297" spans="6:15">
      <c r="F2297" s="1"/>
      <c r="L2297" s="1"/>
      <c r="M2297" s="1"/>
      <c r="O2297" s="317"/>
    </row>
    <row r="2298" spans="6:15">
      <c r="F2298" s="1"/>
      <c r="L2298" s="1"/>
      <c r="M2298" s="1"/>
      <c r="O2298" s="317"/>
    </row>
    <row r="2299" spans="6:15">
      <c r="F2299" s="1"/>
      <c r="L2299" s="1"/>
      <c r="M2299" s="1"/>
      <c r="O2299" s="317"/>
    </row>
    <row r="2300" spans="6:15">
      <c r="F2300" s="1"/>
      <c r="L2300" s="1"/>
      <c r="M2300" s="1"/>
      <c r="O2300" s="317"/>
    </row>
    <row r="2301" spans="6:15">
      <c r="F2301" s="1"/>
      <c r="L2301" s="1"/>
      <c r="M2301" s="1"/>
      <c r="O2301" s="317"/>
    </row>
    <row r="2302" spans="6:15">
      <c r="F2302" s="1"/>
      <c r="L2302" s="1"/>
      <c r="M2302" s="1"/>
      <c r="O2302" s="317"/>
    </row>
    <row r="2303" spans="6:15">
      <c r="F2303" s="1"/>
      <c r="L2303" s="1"/>
      <c r="M2303" s="1"/>
      <c r="O2303" s="317"/>
    </row>
    <row r="2304" spans="6:15">
      <c r="F2304" s="1"/>
      <c r="L2304" s="1"/>
      <c r="M2304" s="1"/>
      <c r="O2304" s="317"/>
    </row>
    <row r="2305" spans="6:15">
      <c r="F2305" s="1"/>
      <c r="L2305" s="1"/>
      <c r="M2305" s="1"/>
      <c r="O2305" s="317"/>
    </row>
    <row r="2306" spans="6:15">
      <c r="F2306" s="1"/>
      <c r="L2306" s="1"/>
      <c r="M2306" s="1"/>
      <c r="O2306" s="317"/>
    </row>
    <row r="2307" spans="6:15">
      <c r="F2307" s="1"/>
      <c r="L2307" s="1"/>
      <c r="M2307" s="1"/>
      <c r="O2307" s="317"/>
    </row>
    <row r="2308" spans="6:15">
      <c r="F2308" s="1"/>
      <c r="L2308" s="1"/>
      <c r="M2308" s="1"/>
      <c r="O2308" s="317"/>
    </row>
    <row r="2309" spans="6:15">
      <c r="F2309" s="1"/>
      <c r="L2309" s="1"/>
      <c r="M2309" s="1"/>
      <c r="O2309" s="317"/>
    </row>
    <row r="2310" spans="6:15">
      <c r="F2310" s="1"/>
      <c r="L2310" s="1"/>
      <c r="M2310" s="1"/>
      <c r="O2310" s="317"/>
    </row>
    <row r="2311" spans="6:15">
      <c r="F2311" s="1"/>
      <c r="L2311" s="1"/>
      <c r="M2311" s="1"/>
      <c r="O2311" s="317"/>
    </row>
    <row r="2312" spans="6:15">
      <c r="F2312" s="1"/>
      <c r="L2312" s="1"/>
      <c r="M2312" s="1"/>
      <c r="O2312" s="317"/>
    </row>
    <row r="2313" spans="6:15">
      <c r="F2313" s="1"/>
      <c r="L2313" s="1"/>
      <c r="M2313" s="1"/>
      <c r="O2313" s="317"/>
    </row>
    <row r="2314" spans="6:15">
      <c r="F2314" s="1"/>
      <c r="L2314" s="1"/>
      <c r="M2314" s="1"/>
      <c r="O2314" s="317"/>
    </row>
    <row r="2315" spans="6:15">
      <c r="F2315" s="1"/>
      <c r="L2315" s="1"/>
      <c r="M2315" s="1"/>
      <c r="O2315" s="317"/>
    </row>
    <row r="2316" spans="6:15">
      <c r="F2316" s="1"/>
      <c r="L2316" s="1"/>
      <c r="M2316" s="1"/>
      <c r="O2316" s="317"/>
    </row>
    <row r="2317" spans="6:15">
      <c r="F2317" s="1"/>
      <c r="L2317" s="1"/>
      <c r="M2317" s="1"/>
      <c r="O2317" s="317"/>
    </row>
    <row r="2318" spans="6:15">
      <c r="F2318" s="1"/>
      <c r="L2318" s="1"/>
      <c r="M2318" s="1"/>
      <c r="O2318" s="317"/>
    </row>
    <row r="2319" spans="6:15">
      <c r="F2319" s="1"/>
      <c r="L2319" s="1"/>
      <c r="M2319" s="1"/>
      <c r="O2319" s="317"/>
    </row>
    <row r="2320" spans="6:15">
      <c r="F2320" s="1"/>
      <c r="L2320" s="1"/>
      <c r="M2320" s="1"/>
      <c r="O2320" s="317"/>
    </row>
    <row r="2321" spans="6:15">
      <c r="F2321" s="1"/>
      <c r="L2321" s="1"/>
      <c r="M2321" s="1"/>
      <c r="O2321" s="317"/>
    </row>
    <row r="2322" spans="6:15">
      <c r="F2322" s="1"/>
      <c r="L2322" s="1"/>
      <c r="M2322" s="1"/>
      <c r="O2322" s="317"/>
    </row>
    <row r="2323" spans="6:15">
      <c r="F2323" s="1"/>
      <c r="L2323" s="1"/>
      <c r="M2323" s="1"/>
      <c r="O2323" s="317"/>
    </row>
    <row r="2324" spans="6:15">
      <c r="F2324" s="1"/>
      <c r="L2324" s="1"/>
      <c r="M2324" s="1"/>
      <c r="O2324" s="317"/>
    </row>
    <row r="2325" spans="6:15">
      <c r="F2325" s="1"/>
      <c r="L2325" s="1"/>
      <c r="M2325" s="1"/>
      <c r="O2325" s="317"/>
    </row>
    <row r="2326" spans="6:15">
      <c r="F2326" s="1"/>
      <c r="L2326" s="1"/>
      <c r="M2326" s="1"/>
      <c r="O2326" s="317"/>
    </row>
    <row r="2327" spans="6:15">
      <c r="F2327" s="1"/>
      <c r="L2327" s="1"/>
      <c r="M2327" s="1"/>
      <c r="O2327" s="317"/>
    </row>
    <row r="2328" spans="6:15">
      <c r="F2328" s="1"/>
      <c r="L2328" s="1"/>
      <c r="M2328" s="1"/>
      <c r="O2328" s="317"/>
    </row>
    <row r="2329" spans="6:15">
      <c r="F2329" s="1"/>
      <c r="L2329" s="1"/>
      <c r="M2329" s="1"/>
      <c r="O2329" s="317"/>
    </row>
    <row r="2330" spans="6:15">
      <c r="F2330" s="1"/>
      <c r="L2330" s="1"/>
      <c r="M2330" s="1"/>
      <c r="O2330" s="317"/>
    </row>
    <row r="2331" spans="6:15">
      <c r="F2331" s="1"/>
      <c r="L2331" s="1"/>
      <c r="M2331" s="1"/>
      <c r="O2331" s="317"/>
    </row>
    <row r="2332" spans="6:15">
      <c r="F2332" s="1"/>
      <c r="L2332" s="1"/>
      <c r="M2332" s="1"/>
      <c r="O2332" s="317"/>
    </row>
    <row r="2333" spans="6:15">
      <c r="F2333" s="1"/>
      <c r="L2333" s="1"/>
      <c r="M2333" s="1"/>
      <c r="O2333" s="317"/>
    </row>
    <row r="2334" spans="6:15">
      <c r="F2334" s="1"/>
      <c r="L2334" s="1"/>
      <c r="M2334" s="1"/>
      <c r="O2334" s="317"/>
    </row>
    <row r="2335" spans="6:15">
      <c r="F2335" s="1"/>
      <c r="L2335" s="1"/>
      <c r="M2335" s="1"/>
      <c r="O2335" s="317"/>
    </row>
    <row r="2336" spans="6:15">
      <c r="F2336" s="1"/>
      <c r="L2336" s="1"/>
      <c r="M2336" s="1"/>
      <c r="O2336" s="317"/>
    </row>
    <row r="2337" spans="6:15">
      <c r="F2337" s="1"/>
      <c r="L2337" s="1"/>
      <c r="M2337" s="1"/>
      <c r="O2337" s="317"/>
    </row>
    <row r="2338" spans="6:15">
      <c r="F2338" s="1"/>
      <c r="L2338" s="1"/>
      <c r="M2338" s="1"/>
      <c r="O2338" s="317"/>
    </row>
    <row r="2339" spans="6:15">
      <c r="F2339" s="1"/>
      <c r="L2339" s="1"/>
      <c r="M2339" s="1"/>
      <c r="O2339" s="317"/>
    </row>
    <row r="2340" spans="6:15">
      <c r="F2340" s="1"/>
      <c r="L2340" s="1"/>
      <c r="M2340" s="1"/>
      <c r="O2340" s="317"/>
    </row>
    <row r="2341" spans="6:15">
      <c r="F2341" s="1"/>
      <c r="L2341" s="1"/>
      <c r="M2341" s="1"/>
      <c r="O2341" s="317"/>
    </row>
    <row r="2342" spans="6:15">
      <c r="F2342" s="1"/>
      <c r="L2342" s="1"/>
      <c r="M2342" s="1"/>
      <c r="O2342" s="317"/>
    </row>
    <row r="2343" spans="6:15">
      <c r="F2343" s="1"/>
      <c r="L2343" s="1"/>
      <c r="M2343" s="1"/>
      <c r="O2343" s="317"/>
    </row>
    <row r="2344" spans="6:15">
      <c r="F2344" s="1"/>
      <c r="L2344" s="1"/>
      <c r="M2344" s="1"/>
      <c r="O2344" s="317"/>
    </row>
    <row r="2345" spans="6:15">
      <c r="F2345" s="1"/>
      <c r="L2345" s="1"/>
      <c r="M2345" s="1"/>
      <c r="O2345" s="317"/>
    </row>
    <row r="2346" spans="6:15">
      <c r="F2346" s="1"/>
      <c r="L2346" s="1"/>
      <c r="M2346" s="1"/>
      <c r="O2346" s="317"/>
    </row>
    <row r="2347" spans="6:15">
      <c r="F2347" s="1"/>
      <c r="L2347" s="1"/>
      <c r="M2347" s="1"/>
      <c r="O2347" s="317"/>
    </row>
    <row r="2348" spans="6:15">
      <c r="F2348" s="1"/>
      <c r="L2348" s="1"/>
      <c r="M2348" s="1"/>
      <c r="O2348" s="317"/>
    </row>
    <row r="2349" spans="6:15">
      <c r="F2349" s="1"/>
      <c r="L2349" s="1"/>
      <c r="M2349" s="1"/>
      <c r="O2349" s="317"/>
    </row>
    <row r="2350" spans="6:15">
      <c r="F2350" s="1"/>
      <c r="L2350" s="1"/>
      <c r="M2350" s="1"/>
      <c r="O2350" s="317"/>
    </row>
    <row r="2351" spans="6:15">
      <c r="F2351" s="1"/>
      <c r="L2351" s="1"/>
      <c r="M2351" s="1"/>
      <c r="O2351" s="317"/>
    </row>
    <row r="2352" spans="6:15">
      <c r="F2352" s="1"/>
      <c r="L2352" s="1"/>
      <c r="M2352" s="1"/>
      <c r="O2352" s="317"/>
    </row>
    <row r="2353" spans="6:15">
      <c r="F2353" s="1"/>
      <c r="L2353" s="1"/>
      <c r="M2353" s="1"/>
      <c r="O2353" s="317"/>
    </row>
    <row r="2354" spans="6:15">
      <c r="F2354" s="1"/>
      <c r="L2354" s="1"/>
      <c r="M2354" s="1"/>
      <c r="O2354" s="317"/>
    </row>
    <row r="2355" spans="6:15">
      <c r="F2355" s="1"/>
      <c r="L2355" s="1"/>
      <c r="M2355" s="1"/>
      <c r="O2355" s="317"/>
    </row>
    <row r="2356" spans="6:15">
      <c r="F2356" s="1"/>
      <c r="L2356" s="1"/>
      <c r="M2356" s="1"/>
      <c r="O2356" s="317"/>
    </row>
    <row r="2357" spans="6:15">
      <c r="F2357" s="1"/>
      <c r="L2357" s="1"/>
      <c r="M2357" s="1"/>
      <c r="O2357" s="317"/>
    </row>
    <row r="2358" spans="6:15">
      <c r="F2358" s="1"/>
      <c r="L2358" s="1"/>
      <c r="M2358" s="1"/>
      <c r="O2358" s="317"/>
    </row>
    <row r="2359" spans="6:15">
      <c r="F2359" s="1"/>
      <c r="L2359" s="1"/>
      <c r="M2359" s="1"/>
      <c r="O2359" s="317"/>
    </row>
    <row r="2360" spans="6:15">
      <c r="F2360" s="1"/>
      <c r="L2360" s="1"/>
      <c r="M2360" s="1"/>
      <c r="O2360" s="317"/>
    </row>
    <row r="2361" spans="6:15">
      <c r="F2361" s="1"/>
      <c r="L2361" s="1"/>
      <c r="M2361" s="1"/>
      <c r="O2361" s="317"/>
    </row>
    <row r="2362" spans="6:15">
      <c r="F2362" s="1"/>
      <c r="L2362" s="1"/>
      <c r="M2362" s="1"/>
      <c r="O2362" s="317"/>
    </row>
    <row r="2363" spans="6:15">
      <c r="F2363" s="1"/>
      <c r="L2363" s="1"/>
      <c r="M2363" s="1"/>
      <c r="O2363" s="317"/>
    </row>
    <row r="2364" spans="6:15">
      <c r="F2364" s="1"/>
      <c r="L2364" s="1"/>
      <c r="M2364" s="1"/>
      <c r="O2364" s="317"/>
    </row>
    <row r="2365" spans="6:15">
      <c r="F2365" s="1"/>
      <c r="L2365" s="1"/>
      <c r="M2365" s="1"/>
      <c r="O2365" s="317"/>
    </row>
    <row r="2366" spans="6:15">
      <c r="F2366" s="1"/>
      <c r="L2366" s="1"/>
      <c r="M2366" s="1"/>
      <c r="O2366" s="317"/>
    </row>
    <row r="2367" spans="6:15">
      <c r="F2367" s="1"/>
      <c r="L2367" s="1"/>
      <c r="M2367" s="1"/>
      <c r="O2367" s="317"/>
    </row>
    <row r="2368" spans="6:15">
      <c r="F2368" s="1"/>
      <c r="L2368" s="1"/>
      <c r="M2368" s="1"/>
      <c r="O2368" s="317"/>
    </row>
    <row r="2369" spans="6:15">
      <c r="F2369" s="1"/>
      <c r="L2369" s="1"/>
      <c r="M2369" s="1"/>
      <c r="O2369" s="317"/>
    </row>
    <row r="2370" spans="6:15">
      <c r="F2370" s="1"/>
      <c r="L2370" s="1"/>
      <c r="M2370" s="1"/>
      <c r="O2370" s="317"/>
    </row>
    <row r="2371" spans="6:15">
      <c r="F2371" s="1"/>
      <c r="L2371" s="1"/>
      <c r="M2371" s="1"/>
      <c r="O2371" s="317"/>
    </row>
    <row r="2372" spans="6:15">
      <c r="F2372" s="1"/>
      <c r="L2372" s="1"/>
      <c r="M2372" s="1"/>
      <c r="O2372" s="317"/>
    </row>
    <row r="2373" spans="6:15">
      <c r="F2373" s="1"/>
      <c r="L2373" s="1"/>
      <c r="M2373" s="1"/>
      <c r="O2373" s="317"/>
    </row>
    <row r="2374" spans="6:15">
      <c r="F2374" s="1"/>
      <c r="L2374" s="1"/>
      <c r="M2374" s="1"/>
      <c r="O2374" s="317"/>
    </row>
    <row r="2375" spans="6:15">
      <c r="F2375" s="1"/>
      <c r="L2375" s="1"/>
      <c r="M2375" s="1"/>
      <c r="O2375" s="317"/>
    </row>
    <row r="2376" spans="6:15">
      <c r="F2376" s="1"/>
      <c r="L2376" s="1"/>
      <c r="M2376" s="1"/>
      <c r="O2376" s="317"/>
    </row>
    <row r="2377" spans="6:15">
      <c r="F2377" s="1"/>
      <c r="L2377" s="1"/>
      <c r="M2377" s="1"/>
      <c r="O2377" s="317"/>
    </row>
    <row r="2378" spans="6:15">
      <c r="F2378" s="1"/>
      <c r="L2378" s="1"/>
      <c r="M2378" s="1"/>
      <c r="O2378" s="317"/>
    </row>
    <row r="2379" spans="6:15">
      <c r="F2379" s="1"/>
      <c r="L2379" s="1"/>
      <c r="M2379" s="1"/>
      <c r="O2379" s="317"/>
    </row>
    <row r="2380" spans="6:15">
      <c r="F2380" s="1"/>
      <c r="L2380" s="1"/>
      <c r="M2380" s="1"/>
      <c r="O2380" s="317"/>
    </row>
    <row r="2381" spans="6:15">
      <c r="F2381" s="1"/>
      <c r="L2381" s="1"/>
      <c r="M2381" s="1"/>
      <c r="O2381" s="317"/>
    </row>
    <row r="2382" spans="6:15">
      <c r="F2382" s="1"/>
      <c r="L2382" s="1"/>
      <c r="M2382" s="1"/>
      <c r="O2382" s="317"/>
    </row>
    <row r="2383" spans="6:15">
      <c r="F2383" s="1"/>
      <c r="L2383" s="1"/>
      <c r="M2383" s="1"/>
      <c r="O2383" s="317"/>
    </row>
    <row r="2384" spans="6:15">
      <c r="F2384" s="1"/>
      <c r="L2384" s="1"/>
      <c r="M2384" s="1"/>
      <c r="O2384" s="317"/>
    </row>
    <row r="2385" spans="6:15">
      <c r="F2385" s="1"/>
      <c r="L2385" s="1"/>
      <c r="M2385" s="1"/>
      <c r="O2385" s="317"/>
    </row>
    <row r="2386" spans="6:15">
      <c r="F2386" s="1"/>
      <c r="L2386" s="1"/>
      <c r="M2386" s="1"/>
      <c r="O2386" s="317"/>
    </row>
    <row r="2387" spans="6:15">
      <c r="F2387" s="1"/>
      <c r="L2387" s="1"/>
      <c r="M2387" s="1"/>
      <c r="O2387" s="317"/>
    </row>
    <row r="2388" spans="6:15">
      <c r="F2388" s="1"/>
      <c r="L2388" s="1"/>
      <c r="M2388" s="1"/>
      <c r="O2388" s="317"/>
    </row>
    <row r="2389" spans="6:15">
      <c r="F2389" s="1"/>
      <c r="L2389" s="1"/>
      <c r="M2389" s="1"/>
      <c r="O2389" s="317"/>
    </row>
    <row r="2390" spans="6:15">
      <c r="F2390" s="1"/>
      <c r="L2390" s="1"/>
      <c r="M2390" s="1"/>
      <c r="O2390" s="317"/>
    </row>
    <row r="2391" spans="6:15">
      <c r="F2391" s="1"/>
      <c r="L2391" s="1"/>
      <c r="M2391" s="1"/>
      <c r="O2391" s="317"/>
    </row>
    <row r="2392" spans="6:15">
      <c r="F2392" s="1"/>
      <c r="L2392" s="1"/>
      <c r="M2392" s="1"/>
      <c r="O2392" s="317"/>
    </row>
    <row r="2393" spans="6:15">
      <c r="F2393" s="1"/>
      <c r="L2393" s="1"/>
      <c r="M2393" s="1"/>
      <c r="O2393" s="317"/>
    </row>
    <row r="2394" spans="6:15">
      <c r="F2394" s="1"/>
      <c r="L2394" s="1"/>
      <c r="M2394" s="1"/>
      <c r="O2394" s="317"/>
    </row>
    <row r="2395" spans="6:15">
      <c r="F2395" s="1"/>
      <c r="L2395" s="1"/>
      <c r="M2395" s="1"/>
      <c r="O2395" s="317"/>
    </row>
    <row r="2396" spans="6:15">
      <c r="F2396" s="1"/>
      <c r="L2396" s="1"/>
      <c r="M2396" s="1"/>
      <c r="O2396" s="317"/>
    </row>
    <row r="2397" spans="6:15">
      <c r="F2397" s="1"/>
      <c r="L2397" s="1"/>
      <c r="M2397" s="1"/>
      <c r="O2397" s="317"/>
    </row>
    <row r="2398" spans="6:15">
      <c r="F2398" s="1"/>
      <c r="L2398" s="1"/>
      <c r="M2398" s="1"/>
      <c r="O2398" s="317"/>
    </row>
    <row r="2399" spans="6:15">
      <c r="F2399" s="1"/>
      <c r="L2399" s="1"/>
      <c r="M2399" s="1"/>
      <c r="O2399" s="317"/>
    </row>
    <row r="2400" spans="6:15">
      <c r="F2400" s="1"/>
      <c r="L2400" s="1"/>
      <c r="M2400" s="1"/>
      <c r="O2400" s="317"/>
    </row>
    <row r="2401" spans="6:15">
      <c r="F2401" s="1"/>
      <c r="L2401" s="1"/>
      <c r="M2401" s="1"/>
      <c r="O2401" s="317"/>
    </row>
    <row r="2402" spans="6:15">
      <c r="F2402" s="1"/>
      <c r="L2402" s="1"/>
      <c r="M2402" s="1"/>
      <c r="O2402" s="317"/>
    </row>
    <row r="2403" spans="6:15">
      <c r="F2403" s="1"/>
      <c r="L2403" s="1"/>
      <c r="M2403" s="1"/>
      <c r="O2403" s="317"/>
    </row>
    <row r="2404" spans="6:15">
      <c r="F2404" s="1"/>
      <c r="L2404" s="1"/>
      <c r="M2404" s="1"/>
      <c r="O2404" s="317"/>
    </row>
    <row r="2405" spans="6:15">
      <c r="F2405" s="1"/>
      <c r="L2405" s="1"/>
      <c r="M2405" s="1"/>
      <c r="O2405" s="317"/>
    </row>
    <row r="2406" spans="6:15">
      <c r="F2406" s="1"/>
      <c r="L2406" s="1"/>
      <c r="M2406" s="1"/>
      <c r="O2406" s="317"/>
    </row>
    <row r="2407" spans="6:15">
      <c r="F2407" s="1"/>
      <c r="L2407" s="1"/>
      <c r="M2407" s="1"/>
      <c r="O2407" s="317"/>
    </row>
    <row r="2408" spans="6:15">
      <c r="F2408" s="1"/>
      <c r="L2408" s="1"/>
      <c r="M2408" s="1"/>
      <c r="O2408" s="317"/>
    </row>
    <row r="2409" spans="6:15">
      <c r="F2409" s="1"/>
      <c r="L2409" s="1"/>
      <c r="M2409" s="1"/>
      <c r="O2409" s="317"/>
    </row>
    <row r="2410" spans="6:15">
      <c r="F2410" s="1"/>
      <c r="L2410" s="1"/>
      <c r="M2410" s="1"/>
      <c r="O2410" s="317"/>
    </row>
    <row r="2411" spans="6:15">
      <c r="F2411" s="1"/>
      <c r="L2411" s="1"/>
      <c r="M2411" s="1"/>
      <c r="O2411" s="317"/>
    </row>
    <row r="2412" spans="6:15">
      <c r="F2412" s="1"/>
      <c r="L2412" s="1"/>
      <c r="M2412" s="1"/>
      <c r="O2412" s="317"/>
    </row>
    <row r="2413" spans="6:15">
      <c r="F2413" s="1"/>
      <c r="L2413" s="1"/>
      <c r="M2413" s="1"/>
      <c r="O2413" s="317"/>
    </row>
    <row r="2414" spans="6:15">
      <c r="F2414" s="1"/>
      <c r="L2414" s="1"/>
      <c r="M2414" s="1"/>
      <c r="O2414" s="317"/>
    </row>
    <row r="2415" spans="6:15">
      <c r="F2415" s="1"/>
      <c r="L2415" s="1"/>
      <c r="M2415" s="1"/>
      <c r="O2415" s="317"/>
    </row>
    <row r="2416" spans="6:15">
      <c r="F2416" s="1"/>
      <c r="L2416" s="1"/>
      <c r="M2416" s="1"/>
      <c r="O2416" s="317"/>
    </row>
    <row r="2417" spans="6:15">
      <c r="F2417" s="1"/>
      <c r="L2417" s="1"/>
      <c r="M2417" s="1"/>
      <c r="O2417" s="317"/>
    </row>
    <row r="2418" spans="6:15">
      <c r="F2418" s="1"/>
      <c r="L2418" s="1"/>
      <c r="M2418" s="1"/>
      <c r="O2418" s="317"/>
    </row>
    <row r="2419" spans="6:15">
      <c r="F2419" s="1"/>
      <c r="L2419" s="1"/>
      <c r="M2419" s="1"/>
      <c r="O2419" s="317"/>
    </row>
    <row r="2420" spans="6:15">
      <c r="F2420" s="1"/>
      <c r="L2420" s="1"/>
      <c r="M2420" s="1"/>
      <c r="O2420" s="317"/>
    </row>
    <row r="2421" spans="6:15">
      <c r="F2421" s="1"/>
      <c r="L2421" s="1"/>
      <c r="M2421" s="1"/>
      <c r="O2421" s="317"/>
    </row>
    <row r="2422" spans="6:15">
      <c r="F2422" s="1"/>
      <c r="L2422" s="1"/>
      <c r="M2422" s="1"/>
      <c r="O2422" s="317"/>
    </row>
    <row r="2423" spans="6:15">
      <c r="F2423" s="1"/>
      <c r="L2423" s="1"/>
      <c r="M2423" s="1"/>
      <c r="O2423" s="317"/>
    </row>
    <row r="2424" spans="6:15">
      <c r="F2424" s="1"/>
      <c r="L2424" s="1"/>
      <c r="M2424" s="1"/>
      <c r="O2424" s="317"/>
    </row>
    <row r="2425" spans="6:15">
      <c r="F2425" s="1"/>
      <c r="L2425" s="1"/>
      <c r="M2425" s="1"/>
      <c r="O2425" s="317"/>
    </row>
    <row r="2426" spans="6:15">
      <c r="F2426" s="1"/>
      <c r="L2426" s="1"/>
      <c r="M2426" s="1"/>
      <c r="O2426" s="317"/>
    </row>
    <row r="2427" spans="6:15">
      <c r="F2427" s="1"/>
      <c r="L2427" s="1"/>
      <c r="M2427" s="1"/>
      <c r="O2427" s="317"/>
    </row>
    <row r="2428" spans="6:15">
      <c r="F2428" s="1"/>
      <c r="L2428" s="1"/>
      <c r="M2428" s="1"/>
      <c r="O2428" s="317"/>
    </row>
    <row r="2429" spans="6:15">
      <c r="F2429" s="1"/>
      <c r="L2429" s="1"/>
      <c r="M2429" s="1"/>
      <c r="O2429" s="317"/>
    </row>
    <row r="2430" spans="6:15">
      <c r="F2430" s="1"/>
      <c r="L2430" s="1"/>
      <c r="M2430" s="1"/>
      <c r="O2430" s="317"/>
    </row>
    <row r="2431" spans="6:15">
      <c r="F2431" s="1"/>
      <c r="L2431" s="1"/>
      <c r="M2431" s="1"/>
      <c r="O2431" s="317"/>
    </row>
    <row r="2432" spans="6:15">
      <c r="F2432" s="1"/>
      <c r="L2432" s="1"/>
      <c r="M2432" s="1"/>
      <c r="O2432" s="317"/>
    </row>
    <row r="2433" spans="6:15">
      <c r="F2433" s="1"/>
      <c r="L2433" s="1"/>
      <c r="M2433" s="1"/>
      <c r="O2433" s="317"/>
    </row>
    <row r="2434" spans="6:15">
      <c r="F2434" s="1"/>
      <c r="L2434" s="1"/>
      <c r="M2434" s="1"/>
      <c r="O2434" s="317"/>
    </row>
    <row r="2435" spans="6:15">
      <c r="F2435" s="1"/>
      <c r="L2435" s="1"/>
      <c r="M2435" s="1"/>
      <c r="O2435" s="317"/>
    </row>
    <row r="2436" spans="6:15">
      <c r="F2436" s="1"/>
      <c r="L2436" s="1"/>
      <c r="M2436" s="1"/>
      <c r="O2436" s="317"/>
    </row>
    <row r="2437" spans="6:15">
      <c r="F2437" s="1"/>
      <c r="L2437" s="1"/>
      <c r="M2437" s="1"/>
      <c r="O2437" s="317"/>
    </row>
    <row r="2438" spans="6:15">
      <c r="F2438" s="1"/>
      <c r="L2438" s="1"/>
      <c r="M2438" s="1"/>
      <c r="O2438" s="317"/>
    </row>
    <row r="2439" spans="6:15">
      <c r="F2439" s="1"/>
      <c r="L2439" s="1"/>
      <c r="M2439" s="1"/>
      <c r="O2439" s="317"/>
    </row>
    <row r="2440" spans="6:15">
      <c r="F2440" s="1"/>
      <c r="L2440" s="1"/>
      <c r="M2440" s="1"/>
      <c r="O2440" s="317"/>
    </row>
    <row r="2441" spans="6:15">
      <c r="F2441" s="1"/>
      <c r="L2441" s="1"/>
      <c r="M2441" s="1"/>
      <c r="O2441" s="317"/>
    </row>
    <row r="2442" spans="6:15">
      <c r="F2442" s="1"/>
      <c r="L2442" s="1"/>
      <c r="M2442" s="1"/>
      <c r="O2442" s="317"/>
    </row>
    <row r="2443" spans="6:15">
      <c r="F2443" s="1"/>
      <c r="L2443" s="1"/>
      <c r="M2443" s="1"/>
      <c r="O2443" s="317"/>
    </row>
    <row r="2444" spans="6:15">
      <c r="F2444" s="1"/>
      <c r="L2444" s="1"/>
      <c r="M2444" s="1"/>
      <c r="O2444" s="317"/>
    </row>
    <row r="2445" spans="6:15">
      <c r="F2445" s="1"/>
      <c r="L2445" s="1"/>
      <c r="M2445" s="1"/>
      <c r="O2445" s="317"/>
    </row>
    <row r="2446" spans="6:15">
      <c r="F2446" s="1"/>
      <c r="L2446" s="1"/>
      <c r="M2446" s="1"/>
      <c r="O2446" s="317"/>
    </row>
    <row r="2447" spans="6:15">
      <c r="F2447" s="1"/>
      <c r="L2447" s="1"/>
      <c r="M2447" s="1"/>
      <c r="O2447" s="317"/>
    </row>
    <row r="2448" spans="6:15">
      <c r="F2448" s="1"/>
      <c r="L2448" s="1"/>
      <c r="M2448" s="1"/>
      <c r="O2448" s="317"/>
    </row>
    <row r="2449" spans="6:15">
      <c r="F2449" s="1"/>
      <c r="L2449" s="1"/>
      <c r="M2449" s="1"/>
      <c r="O2449" s="317"/>
    </row>
    <row r="2450" spans="6:15">
      <c r="F2450" s="1"/>
      <c r="L2450" s="1"/>
      <c r="M2450" s="1"/>
      <c r="O2450" s="317"/>
    </row>
    <row r="2451" spans="6:15">
      <c r="F2451" s="1"/>
      <c r="L2451" s="1"/>
      <c r="M2451" s="1"/>
      <c r="O2451" s="317"/>
    </row>
    <row r="2452" spans="6:15">
      <c r="F2452" s="1"/>
      <c r="L2452" s="1"/>
      <c r="M2452" s="1"/>
      <c r="O2452" s="317"/>
    </row>
    <row r="2453" spans="6:15">
      <c r="F2453" s="1"/>
      <c r="L2453" s="1"/>
      <c r="M2453" s="1"/>
      <c r="O2453" s="317"/>
    </row>
    <row r="2454" spans="6:15">
      <c r="F2454" s="1"/>
      <c r="L2454" s="1"/>
      <c r="M2454" s="1"/>
      <c r="O2454" s="317"/>
    </row>
    <row r="2455" spans="6:15">
      <c r="F2455" s="1"/>
      <c r="L2455" s="1"/>
      <c r="M2455" s="1"/>
      <c r="O2455" s="317"/>
    </row>
    <row r="2456" spans="6:15">
      <c r="F2456" s="1"/>
      <c r="L2456" s="1"/>
      <c r="M2456" s="1"/>
      <c r="O2456" s="317"/>
    </row>
    <row r="2457" spans="6:15">
      <c r="F2457" s="1"/>
      <c r="L2457" s="1"/>
      <c r="M2457" s="1"/>
      <c r="O2457" s="317"/>
    </row>
    <row r="2458" spans="6:15">
      <c r="F2458" s="1"/>
      <c r="L2458" s="1"/>
      <c r="M2458" s="1"/>
      <c r="O2458" s="317"/>
    </row>
    <row r="2459" spans="6:15">
      <c r="F2459" s="1"/>
      <c r="L2459" s="1"/>
      <c r="M2459" s="1"/>
      <c r="O2459" s="317"/>
    </row>
    <row r="2460" spans="6:15">
      <c r="F2460" s="1"/>
      <c r="L2460" s="1"/>
      <c r="M2460" s="1"/>
      <c r="O2460" s="317"/>
    </row>
    <row r="2461" spans="6:15">
      <c r="F2461" s="1"/>
      <c r="L2461" s="1"/>
      <c r="M2461" s="1"/>
      <c r="O2461" s="317"/>
    </row>
    <row r="2462" spans="6:15">
      <c r="F2462" s="1"/>
      <c r="L2462" s="1"/>
      <c r="M2462" s="1"/>
      <c r="O2462" s="317"/>
    </row>
    <row r="2463" spans="6:15">
      <c r="F2463" s="1"/>
      <c r="L2463" s="1"/>
      <c r="M2463" s="1"/>
      <c r="O2463" s="317"/>
    </row>
    <row r="2464" spans="6:15">
      <c r="F2464" s="1"/>
      <c r="L2464" s="1"/>
      <c r="M2464" s="1"/>
      <c r="O2464" s="317"/>
    </row>
    <row r="2465" spans="6:15">
      <c r="F2465" s="1"/>
      <c r="L2465" s="1"/>
      <c r="M2465" s="1"/>
      <c r="O2465" s="317"/>
    </row>
    <row r="2466" spans="6:15">
      <c r="F2466" s="1"/>
      <c r="L2466" s="1"/>
      <c r="M2466" s="1"/>
      <c r="O2466" s="317"/>
    </row>
    <row r="2467" spans="6:15">
      <c r="F2467" s="1"/>
      <c r="L2467" s="1"/>
      <c r="M2467" s="1"/>
      <c r="O2467" s="317"/>
    </row>
    <row r="2468" spans="6:15">
      <c r="F2468" s="1"/>
      <c r="L2468" s="1"/>
      <c r="M2468" s="1"/>
      <c r="O2468" s="317"/>
    </row>
    <row r="2469" spans="6:15">
      <c r="F2469" s="1"/>
      <c r="L2469" s="1"/>
      <c r="M2469" s="1"/>
      <c r="O2469" s="317"/>
    </row>
    <row r="2470" spans="6:15">
      <c r="F2470" s="1"/>
      <c r="L2470" s="1"/>
      <c r="M2470" s="1"/>
      <c r="O2470" s="317"/>
    </row>
    <row r="2471" spans="6:15">
      <c r="F2471" s="1"/>
      <c r="L2471" s="1"/>
      <c r="M2471" s="1"/>
      <c r="O2471" s="317"/>
    </row>
    <row r="2472" spans="6:15">
      <c r="F2472" s="1"/>
      <c r="L2472" s="1"/>
      <c r="M2472" s="1"/>
      <c r="O2472" s="317"/>
    </row>
    <row r="2473" spans="6:15">
      <c r="F2473" s="1"/>
      <c r="L2473" s="1"/>
      <c r="M2473" s="1"/>
      <c r="O2473" s="317"/>
    </row>
    <row r="2474" spans="6:15">
      <c r="F2474" s="1"/>
      <c r="L2474" s="1"/>
      <c r="M2474" s="1"/>
      <c r="O2474" s="317"/>
    </row>
    <row r="2475" spans="6:15">
      <c r="F2475" s="1"/>
      <c r="L2475" s="1"/>
      <c r="M2475" s="1"/>
      <c r="O2475" s="317"/>
    </row>
    <row r="2476" spans="6:15">
      <c r="F2476" s="1"/>
      <c r="L2476" s="1"/>
      <c r="M2476" s="1"/>
      <c r="O2476" s="317"/>
    </row>
    <row r="2477" spans="6:15">
      <c r="F2477" s="1"/>
      <c r="L2477" s="1"/>
      <c r="M2477" s="1"/>
      <c r="O2477" s="317"/>
    </row>
    <row r="2478" spans="6:15">
      <c r="F2478" s="1"/>
      <c r="L2478" s="1"/>
      <c r="M2478" s="1"/>
      <c r="O2478" s="317"/>
    </row>
    <row r="2479" spans="6:15">
      <c r="F2479" s="1"/>
      <c r="L2479" s="1"/>
      <c r="M2479" s="1"/>
      <c r="O2479" s="317"/>
    </row>
    <row r="2480" spans="6:15">
      <c r="F2480" s="1"/>
      <c r="L2480" s="1"/>
      <c r="M2480" s="1"/>
      <c r="O2480" s="317"/>
    </row>
    <row r="2481" spans="6:15">
      <c r="F2481" s="1"/>
      <c r="L2481" s="1"/>
      <c r="M2481" s="1"/>
      <c r="O2481" s="317"/>
    </row>
    <row r="2482" spans="6:15">
      <c r="F2482" s="1"/>
      <c r="L2482" s="1"/>
      <c r="M2482" s="1"/>
      <c r="O2482" s="317"/>
    </row>
    <row r="2483" spans="6:15">
      <c r="F2483" s="1"/>
      <c r="L2483" s="1"/>
      <c r="M2483" s="1"/>
      <c r="O2483" s="317"/>
    </row>
    <row r="2484" spans="6:15">
      <c r="F2484" s="1"/>
      <c r="L2484" s="1"/>
      <c r="M2484" s="1"/>
      <c r="O2484" s="317"/>
    </row>
    <row r="2485" spans="6:15">
      <c r="F2485" s="1"/>
      <c r="L2485" s="1"/>
      <c r="M2485" s="1"/>
      <c r="O2485" s="317"/>
    </row>
    <row r="2486" spans="6:15">
      <c r="F2486" s="1"/>
      <c r="L2486" s="1"/>
      <c r="M2486" s="1"/>
      <c r="O2486" s="317"/>
    </row>
    <row r="2487" spans="6:15">
      <c r="F2487" s="1"/>
      <c r="L2487" s="1"/>
      <c r="M2487" s="1"/>
      <c r="O2487" s="317"/>
    </row>
    <row r="2488" spans="6:15">
      <c r="F2488" s="1"/>
      <c r="L2488" s="1"/>
      <c r="M2488" s="1"/>
      <c r="O2488" s="317"/>
    </row>
    <row r="2489" spans="6:15">
      <c r="F2489" s="1"/>
      <c r="L2489" s="1"/>
      <c r="M2489" s="1"/>
      <c r="O2489" s="317"/>
    </row>
    <row r="2490" spans="6:15">
      <c r="F2490" s="1"/>
      <c r="L2490" s="1"/>
      <c r="M2490" s="1"/>
      <c r="O2490" s="317"/>
    </row>
    <row r="2491" spans="6:15">
      <c r="F2491" s="1"/>
      <c r="L2491" s="1"/>
      <c r="M2491" s="1"/>
      <c r="O2491" s="317"/>
    </row>
    <row r="2492" spans="6:15">
      <c r="F2492" s="1"/>
      <c r="L2492" s="1"/>
      <c r="M2492" s="1"/>
      <c r="O2492" s="317"/>
    </row>
    <row r="2493" spans="6:15">
      <c r="F2493" s="1"/>
      <c r="L2493" s="1"/>
      <c r="M2493" s="1"/>
      <c r="O2493" s="317"/>
    </row>
    <row r="2494" spans="6:15">
      <c r="F2494" s="1"/>
      <c r="L2494" s="1"/>
      <c r="M2494" s="1"/>
      <c r="O2494" s="317"/>
    </row>
    <row r="2495" spans="6:15">
      <c r="F2495" s="1"/>
      <c r="L2495" s="1"/>
      <c r="M2495" s="1"/>
      <c r="O2495" s="317"/>
    </row>
    <row r="2496" spans="6:15">
      <c r="F2496" s="1"/>
      <c r="L2496" s="1"/>
      <c r="M2496" s="1"/>
      <c r="O2496" s="317"/>
    </row>
    <row r="2497" spans="6:15">
      <c r="F2497" s="1"/>
      <c r="L2497" s="1"/>
      <c r="M2497" s="1"/>
      <c r="O2497" s="317"/>
    </row>
    <row r="2498" spans="6:15">
      <c r="F2498" s="1"/>
      <c r="L2498" s="1"/>
      <c r="M2498" s="1"/>
      <c r="O2498" s="317"/>
    </row>
    <row r="2499" spans="6:15">
      <c r="F2499" s="1"/>
      <c r="L2499" s="1"/>
      <c r="M2499" s="1"/>
      <c r="O2499" s="317"/>
    </row>
    <row r="2500" spans="6:15">
      <c r="F2500" s="1"/>
      <c r="L2500" s="1"/>
      <c r="M2500" s="1"/>
      <c r="O2500" s="317"/>
    </row>
    <row r="2501" spans="6:15">
      <c r="F2501" s="1"/>
      <c r="L2501" s="1"/>
      <c r="M2501" s="1"/>
      <c r="O2501" s="317"/>
    </row>
    <row r="2502" spans="6:15">
      <c r="F2502" s="1"/>
      <c r="L2502" s="1"/>
      <c r="M2502" s="1"/>
      <c r="O2502" s="317"/>
    </row>
    <row r="2503" spans="6:15">
      <c r="F2503" s="1"/>
      <c r="L2503" s="1"/>
      <c r="M2503" s="1"/>
      <c r="O2503" s="317"/>
    </row>
    <row r="2504" spans="6:15">
      <c r="F2504" s="1"/>
      <c r="L2504" s="1"/>
      <c r="M2504" s="1"/>
      <c r="O2504" s="317"/>
    </row>
    <row r="2505" spans="6:15">
      <c r="F2505" s="1"/>
      <c r="L2505" s="1"/>
      <c r="M2505" s="1"/>
      <c r="O2505" s="317"/>
    </row>
    <row r="2506" spans="6:15">
      <c r="F2506" s="1"/>
      <c r="L2506" s="1"/>
      <c r="M2506" s="1"/>
      <c r="O2506" s="317"/>
    </row>
    <row r="2507" spans="6:15">
      <c r="F2507" s="1"/>
      <c r="L2507" s="1"/>
      <c r="M2507" s="1"/>
      <c r="O2507" s="317"/>
    </row>
    <row r="2508" spans="6:15">
      <c r="F2508" s="1"/>
      <c r="L2508" s="1"/>
      <c r="M2508" s="1"/>
      <c r="O2508" s="317"/>
    </row>
    <row r="2509" spans="6:15">
      <c r="F2509" s="1"/>
      <c r="L2509" s="1"/>
      <c r="M2509" s="1"/>
      <c r="O2509" s="317"/>
    </row>
    <row r="2510" spans="6:15">
      <c r="F2510" s="1"/>
      <c r="L2510" s="1"/>
      <c r="M2510" s="1"/>
      <c r="O2510" s="317"/>
    </row>
    <row r="2511" spans="6:15">
      <c r="F2511" s="1"/>
      <c r="L2511" s="1"/>
      <c r="M2511" s="1"/>
      <c r="O2511" s="317"/>
    </row>
    <row r="2512" spans="6:15">
      <c r="F2512" s="1"/>
      <c r="L2512" s="1"/>
      <c r="M2512" s="1"/>
      <c r="O2512" s="317"/>
    </row>
    <row r="2513" spans="6:15">
      <c r="F2513" s="1"/>
      <c r="L2513" s="1"/>
      <c r="M2513" s="1"/>
      <c r="O2513" s="317"/>
    </row>
    <row r="2514" spans="6:15">
      <c r="F2514" s="1"/>
      <c r="L2514" s="1"/>
      <c r="M2514" s="1"/>
      <c r="O2514" s="317"/>
    </row>
    <row r="2515" spans="6:15">
      <c r="F2515" s="1"/>
      <c r="L2515" s="1"/>
      <c r="M2515" s="1"/>
      <c r="O2515" s="317"/>
    </row>
    <row r="2516" spans="6:15">
      <c r="F2516" s="1"/>
      <c r="L2516" s="1"/>
      <c r="M2516" s="1"/>
      <c r="O2516" s="317"/>
    </row>
    <row r="2517" spans="6:15">
      <c r="F2517" s="1"/>
      <c r="L2517" s="1"/>
      <c r="M2517" s="1"/>
      <c r="O2517" s="317"/>
    </row>
    <row r="2518" spans="6:15">
      <c r="F2518" s="1"/>
      <c r="L2518" s="1"/>
      <c r="M2518" s="1"/>
      <c r="O2518" s="317"/>
    </row>
    <row r="2519" spans="6:15">
      <c r="F2519" s="1"/>
      <c r="L2519" s="1"/>
      <c r="M2519" s="1"/>
      <c r="O2519" s="317"/>
    </row>
    <row r="2520" spans="6:15">
      <c r="F2520" s="1"/>
      <c r="L2520" s="1"/>
      <c r="M2520" s="1"/>
      <c r="O2520" s="317"/>
    </row>
    <row r="2521" spans="6:15">
      <c r="F2521" s="1"/>
      <c r="L2521" s="1"/>
      <c r="M2521" s="1"/>
      <c r="O2521" s="317"/>
    </row>
    <row r="2522" spans="6:15">
      <c r="F2522" s="1"/>
      <c r="L2522" s="1"/>
      <c r="M2522" s="1"/>
      <c r="O2522" s="317"/>
    </row>
    <row r="2523" spans="6:15">
      <c r="F2523" s="1"/>
      <c r="L2523" s="1"/>
      <c r="M2523" s="1"/>
      <c r="O2523" s="317"/>
    </row>
    <row r="2524" spans="6:15">
      <c r="F2524" s="1"/>
      <c r="L2524" s="1"/>
      <c r="M2524" s="1"/>
      <c r="O2524" s="317"/>
    </row>
    <row r="2525" spans="6:15">
      <c r="F2525" s="1"/>
      <c r="L2525" s="1"/>
      <c r="M2525" s="1"/>
      <c r="O2525" s="317"/>
    </row>
    <row r="2526" spans="6:15">
      <c r="F2526" s="1"/>
      <c r="L2526" s="1"/>
      <c r="M2526" s="1"/>
      <c r="O2526" s="317"/>
    </row>
    <row r="2527" spans="6:15">
      <c r="F2527" s="1"/>
      <c r="L2527" s="1"/>
      <c r="M2527" s="1"/>
      <c r="O2527" s="317"/>
    </row>
    <row r="2528" spans="6:15">
      <c r="F2528" s="1"/>
      <c r="L2528" s="1"/>
      <c r="M2528" s="1"/>
      <c r="O2528" s="317"/>
    </row>
    <row r="2529" spans="6:15">
      <c r="F2529" s="1"/>
      <c r="L2529" s="1"/>
      <c r="M2529" s="1"/>
      <c r="O2529" s="317"/>
    </row>
    <row r="2530" spans="6:15">
      <c r="F2530" s="1"/>
      <c r="L2530" s="1"/>
      <c r="M2530" s="1"/>
      <c r="O2530" s="317"/>
    </row>
    <row r="2531" spans="6:15">
      <c r="F2531" s="1"/>
      <c r="L2531" s="1"/>
      <c r="M2531" s="1"/>
      <c r="O2531" s="317"/>
    </row>
    <row r="2532" spans="6:15">
      <c r="F2532" s="1"/>
      <c r="L2532" s="1"/>
      <c r="M2532" s="1"/>
      <c r="O2532" s="317"/>
    </row>
    <row r="2533" spans="6:15">
      <c r="F2533" s="1"/>
      <c r="L2533" s="1"/>
      <c r="M2533" s="1"/>
      <c r="O2533" s="317"/>
    </row>
    <row r="2534" spans="6:15">
      <c r="F2534" s="1"/>
      <c r="L2534" s="1"/>
      <c r="M2534" s="1"/>
      <c r="O2534" s="317"/>
    </row>
    <row r="2535" spans="6:15">
      <c r="F2535" s="1"/>
      <c r="L2535" s="1"/>
      <c r="M2535" s="1"/>
      <c r="O2535" s="317"/>
    </row>
    <row r="2536" spans="6:15">
      <c r="F2536" s="1"/>
      <c r="L2536" s="1"/>
      <c r="M2536" s="1"/>
      <c r="O2536" s="317"/>
    </row>
    <row r="2537" spans="6:15">
      <c r="F2537" s="1"/>
      <c r="L2537" s="1"/>
      <c r="M2537" s="1"/>
      <c r="O2537" s="317"/>
    </row>
    <row r="2538" spans="6:15">
      <c r="F2538" s="1"/>
      <c r="L2538" s="1"/>
      <c r="M2538" s="1"/>
      <c r="O2538" s="317"/>
    </row>
    <row r="2539" spans="6:15">
      <c r="F2539" s="1"/>
      <c r="L2539" s="1"/>
      <c r="M2539" s="1"/>
      <c r="O2539" s="317"/>
    </row>
    <row r="2540" spans="6:15">
      <c r="F2540" s="1"/>
      <c r="L2540" s="1"/>
      <c r="M2540" s="1"/>
      <c r="O2540" s="317"/>
    </row>
    <row r="2541" spans="6:15">
      <c r="F2541" s="1"/>
      <c r="L2541" s="1"/>
      <c r="M2541" s="1"/>
      <c r="O2541" s="317"/>
    </row>
    <row r="2542" spans="6:15">
      <c r="F2542" s="1"/>
      <c r="L2542" s="1"/>
      <c r="M2542" s="1"/>
      <c r="O2542" s="317"/>
    </row>
    <row r="2543" spans="6:15">
      <c r="F2543" s="1"/>
      <c r="L2543" s="1"/>
      <c r="M2543" s="1"/>
      <c r="O2543" s="317"/>
    </row>
    <row r="2544" spans="6:15">
      <c r="F2544" s="1"/>
      <c r="L2544" s="1"/>
      <c r="M2544" s="1"/>
      <c r="O2544" s="317"/>
    </row>
    <row r="2545" spans="6:15">
      <c r="F2545" s="1"/>
      <c r="L2545" s="1"/>
      <c r="M2545" s="1"/>
      <c r="O2545" s="317"/>
    </row>
    <row r="2546" spans="6:15">
      <c r="F2546" s="1"/>
      <c r="L2546" s="1"/>
      <c r="M2546" s="1"/>
      <c r="O2546" s="317"/>
    </row>
    <row r="2547" spans="6:15">
      <c r="F2547" s="1"/>
      <c r="L2547" s="1"/>
      <c r="M2547" s="1"/>
      <c r="O2547" s="317"/>
    </row>
    <row r="2548" spans="6:15">
      <c r="F2548" s="1"/>
      <c r="L2548" s="1"/>
      <c r="M2548" s="1"/>
      <c r="O2548" s="317"/>
    </row>
    <row r="2549" spans="6:15">
      <c r="F2549" s="1"/>
      <c r="L2549" s="1"/>
      <c r="M2549" s="1"/>
      <c r="O2549" s="317"/>
    </row>
    <row r="2550" spans="6:15">
      <c r="F2550" s="1"/>
      <c r="L2550" s="1"/>
      <c r="M2550" s="1"/>
      <c r="O2550" s="317"/>
    </row>
    <row r="2551" spans="6:15">
      <c r="F2551" s="1"/>
      <c r="L2551" s="1"/>
      <c r="M2551" s="1"/>
      <c r="O2551" s="317"/>
    </row>
    <row r="2552" spans="6:15">
      <c r="F2552" s="1"/>
      <c r="L2552" s="1"/>
      <c r="M2552" s="1"/>
      <c r="O2552" s="317"/>
    </row>
    <row r="2553" spans="6:15">
      <c r="F2553" s="1"/>
      <c r="L2553" s="1"/>
      <c r="M2553" s="1"/>
      <c r="O2553" s="317"/>
    </row>
    <row r="2554" spans="6:15">
      <c r="F2554" s="1"/>
      <c r="L2554" s="1"/>
      <c r="M2554" s="1"/>
      <c r="O2554" s="317"/>
    </row>
    <row r="2555" spans="6:15">
      <c r="F2555" s="1"/>
      <c r="L2555" s="1"/>
      <c r="M2555" s="1"/>
      <c r="O2555" s="317"/>
    </row>
    <row r="2556" spans="6:15">
      <c r="F2556" s="1"/>
      <c r="L2556" s="1"/>
      <c r="M2556" s="1"/>
      <c r="O2556" s="317"/>
    </row>
    <row r="2557" spans="6:15">
      <c r="F2557" s="1"/>
      <c r="L2557" s="1"/>
      <c r="M2557" s="1"/>
      <c r="O2557" s="317"/>
    </row>
    <row r="2558" spans="6:15">
      <c r="F2558" s="1"/>
      <c r="L2558" s="1"/>
      <c r="M2558" s="1"/>
      <c r="O2558" s="317"/>
    </row>
    <row r="2559" spans="6:15">
      <c r="F2559" s="1"/>
      <c r="L2559" s="1"/>
      <c r="M2559" s="1"/>
      <c r="O2559" s="317"/>
    </row>
    <row r="2560" spans="6:15">
      <c r="F2560" s="1"/>
      <c r="L2560" s="1"/>
      <c r="M2560" s="1"/>
      <c r="O2560" s="317"/>
    </row>
    <row r="2561" spans="6:15">
      <c r="F2561" s="1"/>
      <c r="L2561" s="1"/>
      <c r="M2561" s="1"/>
      <c r="O2561" s="317"/>
    </row>
    <row r="2562" spans="6:15">
      <c r="F2562" s="1"/>
      <c r="L2562" s="1"/>
      <c r="M2562" s="1"/>
      <c r="O2562" s="317"/>
    </row>
    <row r="2563" spans="6:15">
      <c r="F2563" s="1"/>
      <c r="L2563" s="1"/>
      <c r="M2563" s="1"/>
      <c r="O2563" s="317"/>
    </row>
    <row r="2564" spans="6:15">
      <c r="F2564" s="1"/>
      <c r="L2564" s="1"/>
      <c r="M2564" s="1"/>
      <c r="O2564" s="317"/>
    </row>
    <row r="2565" spans="6:15">
      <c r="F2565" s="1"/>
      <c r="L2565" s="1"/>
      <c r="M2565" s="1"/>
      <c r="O2565" s="317"/>
    </row>
    <row r="2566" spans="6:15">
      <c r="F2566" s="1"/>
      <c r="L2566" s="1"/>
      <c r="M2566" s="1"/>
      <c r="O2566" s="317"/>
    </row>
    <row r="2567" spans="6:15">
      <c r="F2567" s="1"/>
      <c r="L2567" s="1"/>
      <c r="M2567" s="1"/>
      <c r="O2567" s="317"/>
    </row>
    <row r="2568" spans="6:15">
      <c r="F2568" s="1"/>
      <c r="L2568" s="1"/>
      <c r="M2568" s="1"/>
      <c r="O2568" s="317"/>
    </row>
    <row r="2569" spans="6:15">
      <c r="F2569" s="1"/>
      <c r="L2569" s="1"/>
      <c r="M2569" s="1"/>
      <c r="O2569" s="317"/>
    </row>
    <row r="2570" spans="6:15">
      <c r="F2570" s="1"/>
      <c r="L2570" s="1"/>
      <c r="M2570" s="1"/>
      <c r="O2570" s="317"/>
    </row>
    <row r="2571" spans="6:15">
      <c r="F2571" s="1"/>
      <c r="L2571" s="1"/>
      <c r="M2571" s="1"/>
      <c r="O2571" s="317"/>
    </row>
    <row r="2572" spans="6:15">
      <c r="F2572" s="1"/>
      <c r="L2572" s="1"/>
      <c r="M2572" s="1"/>
      <c r="O2572" s="317"/>
    </row>
    <row r="2573" spans="6:15">
      <c r="F2573" s="1"/>
      <c r="L2573" s="1"/>
      <c r="M2573" s="1"/>
      <c r="O2573" s="317"/>
    </row>
    <row r="2574" spans="6:15">
      <c r="F2574" s="1"/>
      <c r="L2574" s="1"/>
      <c r="M2574" s="1"/>
      <c r="O2574" s="317"/>
    </row>
    <row r="2575" spans="6:15">
      <c r="F2575" s="1"/>
      <c r="L2575" s="1"/>
      <c r="M2575" s="1"/>
      <c r="O2575" s="317"/>
    </row>
    <row r="2576" spans="6:15">
      <c r="F2576" s="1"/>
      <c r="L2576" s="1"/>
      <c r="M2576" s="1"/>
      <c r="O2576" s="317"/>
    </row>
    <row r="2577" spans="6:15">
      <c r="F2577" s="1"/>
      <c r="L2577" s="1"/>
      <c r="M2577" s="1"/>
      <c r="O2577" s="317"/>
    </row>
    <row r="2578" spans="6:15">
      <c r="F2578" s="1"/>
      <c r="L2578" s="1"/>
      <c r="M2578" s="1"/>
      <c r="O2578" s="317"/>
    </row>
    <row r="2579" spans="6:15">
      <c r="F2579" s="1"/>
      <c r="L2579" s="1"/>
      <c r="M2579" s="1"/>
      <c r="O2579" s="317"/>
    </row>
    <row r="2580" spans="6:15">
      <c r="F2580" s="1"/>
      <c r="L2580" s="1"/>
      <c r="M2580" s="1"/>
      <c r="O2580" s="317"/>
    </row>
    <row r="2581" spans="6:15">
      <c r="F2581" s="1"/>
      <c r="L2581" s="1"/>
      <c r="M2581" s="1"/>
      <c r="O2581" s="317"/>
    </row>
    <row r="2582" spans="6:15">
      <c r="F2582" s="1"/>
      <c r="L2582" s="1"/>
      <c r="M2582" s="1"/>
      <c r="O2582" s="317"/>
    </row>
    <row r="2583" spans="6:15">
      <c r="F2583" s="1"/>
      <c r="L2583" s="1"/>
      <c r="M2583" s="1"/>
      <c r="O2583" s="317"/>
    </row>
    <row r="2584" spans="6:15">
      <c r="F2584" s="1"/>
      <c r="L2584" s="1"/>
      <c r="M2584" s="1"/>
      <c r="O2584" s="317"/>
    </row>
    <row r="2585" spans="6:15">
      <c r="F2585" s="1"/>
      <c r="L2585" s="1"/>
      <c r="M2585" s="1"/>
      <c r="O2585" s="317"/>
    </row>
    <row r="2586" spans="6:15">
      <c r="F2586" s="1"/>
      <c r="L2586" s="1"/>
      <c r="M2586" s="1"/>
      <c r="O2586" s="317"/>
    </row>
    <row r="2587" spans="6:15">
      <c r="F2587" s="1"/>
      <c r="L2587" s="1"/>
      <c r="M2587" s="1"/>
      <c r="O2587" s="317"/>
    </row>
    <row r="2588" spans="6:15">
      <c r="F2588" s="1"/>
      <c r="L2588" s="1"/>
      <c r="M2588" s="1"/>
      <c r="O2588" s="317"/>
    </row>
    <row r="2589" spans="6:15">
      <c r="F2589" s="1"/>
      <c r="L2589" s="1"/>
      <c r="M2589" s="1"/>
      <c r="O2589" s="317"/>
    </row>
    <row r="2590" spans="6:15">
      <c r="F2590" s="1"/>
      <c r="L2590" s="1"/>
      <c r="M2590" s="1"/>
      <c r="O2590" s="317"/>
    </row>
    <row r="2591" spans="6:15">
      <c r="F2591" s="1"/>
      <c r="L2591" s="1"/>
      <c r="M2591" s="1"/>
      <c r="O2591" s="317"/>
    </row>
    <row r="2592" spans="6:15">
      <c r="F2592" s="1"/>
      <c r="L2592" s="1"/>
      <c r="M2592" s="1"/>
      <c r="O2592" s="317"/>
    </row>
    <row r="2593" spans="6:15">
      <c r="F2593" s="1"/>
      <c r="L2593" s="1"/>
      <c r="M2593" s="1"/>
      <c r="O2593" s="317"/>
    </row>
    <row r="2594" spans="6:15">
      <c r="F2594" s="1"/>
      <c r="L2594" s="1"/>
      <c r="M2594" s="1"/>
      <c r="O2594" s="317"/>
    </row>
    <row r="2595" spans="6:15">
      <c r="F2595" s="1"/>
      <c r="L2595" s="1"/>
      <c r="M2595" s="1"/>
      <c r="O2595" s="317"/>
    </row>
    <row r="2596" spans="6:15">
      <c r="F2596" s="1"/>
      <c r="L2596" s="1"/>
      <c r="M2596" s="1"/>
      <c r="O2596" s="317"/>
    </row>
    <row r="2597" spans="6:15">
      <c r="F2597" s="1"/>
      <c r="L2597" s="1"/>
      <c r="M2597" s="1"/>
      <c r="O2597" s="317"/>
    </row>
    <row r="2598" spans="6:15">
      <c r="F2598" s="1"/>
      <c r="L2598" s="1"/>
      <c r="M2598" s="1"/>
      <c r="O2598" s="317"/>
    </row>
    <row r="2599" spans="6:15">
      <c r="F2599" s="1"/>
      <c r="L2599" s="1"/>
      <c r="M2599" s="1"/>
      <c r="O2599" s="317"/>
    </row>
    <row r="2600" spans="6:15">
      <c r="F2600" s="1"/>
      <c r="L2600" s="1"/>
      <c r="M2600" s="1"/>
      <c r="O2600" s="317"/>
    </row>
    <row r="2601" spans="6:15">
      <c r="F2601" s="1"/>
      <c r="L2601" s="1"/>
      <c r="M2601" s="1"/>
      <c r="O2601" s="317"/>
    </row>
    <row r="2602" spans="6:15">
      <c r="F2602" s="1"/>
      <c r="L2602" s="1"/>
      <c r="M2602" s="1"/>
      <c r="O2602" s="317"/>
    </row>
    <row r="2603" spans="6:15">
      <c r="F2603" s="1"/>
      <c r="L2603" s="1"/>
      <c r="M2603" s="1"/>
      <c r="O2603" s="317"/>
    </row>
    <row r="2604" spans="6:15">
      <c r="F2604" s="1"/>
      <c r="L2604" s="1"/>
      <c r="M2604" s="1"/>
      <c r="O2604" s="317"/>
    </row>
    <row r="2605" spans="6:15">
      <c r="F2605" s="1"/>
      <c r="L2605" s="1"/>
      <c r="M2605" s="1"/>
      <c r="O2605" s="317"/>
    </row>
    <row r="2606" spans="6:15">
      <c r="F2606" s="1"/>
      <c r="L2606" s="1"/>
      <c r="M2606" s="1"/>
      <c r="O2606" s="317"/>
    </row>
    <row r="2607" spans="6:15">
      <c r="F2607" s="1"/>
      <c r="L2607" s="1"/>
      <c r="M2607" s="1"/>
      <c r="O2607" s="317"/>
    </row>
    <row r="2608" spans="6:15">
      <c r="F2608" s="1"/>
      <c r="L2608" s="1"/>
      <c r="M2608" s="1"/>
      <c r="O2608" s="317"/>
    </row>
    <row r="2609" spans="6:15">
      <c r="F2609" s="1"/>
      <c r="L2609" s="1"/>
      <c r="M2609" s="1"/>
      <c r="O2609" s="317"/>
    </row>
    <row r="2610" spans="6:15">
      <c r="F2610" s="1"/>
      <c r="L2610" s="1"/>
      <c r="M2610" s="1"/>
      <c r="O2610" s="317"/>
    </row>
    <row r="2611" spans="6:15">
      <c r="F2611" s="1"/>
      <c r="L2611" s="1"/>
      <c r="M2611" s="1"/>
      <c r="O2611" s="317"/>
    </row>
    <row r="2612" spans="6:15">
      <c r="F2612" s="1"/>
      <c r="L2612" s="1"/>
      <c r="M2612" s="1"/>
      <c r="O2612" s="317"/>
    </row>
    <row r="2613" spans="6:15">
      <c r="F2613" s="1"/>
      <c r="L2613" s="1"/>
      <c r="M2613" s="1"/>
      <c r="O2613" s="317"/>
    </row>
    <row r="2614" spans="6:15">
      <c r="F2614" s="1"/>
      <c r="L2614" s="1"/>
      <c r="M2614" s="1"/>
      <c r="O2614" s="317"/>
    </row>
    <row r="2615" spans="6:15">
      <c r="F2615" s="1"/>
      <c r="L2615" s="1"/>
      <c r="M2615" s="1"/>
      <c r="O2615" s="317"/>
    </row>
    <row r="2616" spans="6:15">
      <c r="F2616" s="1"/>
      <c r="L2616" s="1"/>
      <c r="M2616" s="1"/>
      <c r="O2616" s="317"/>
    </row>
    <row r="2617" spans="6:15">
      <c r="F2617" s="1"/>
      <c r="L2617" s="1"/>
      <c r="M2617" s="1"/>
      <c r="O2617" s="317"/>
    </row>
    <row r="2618" spans="6:15">
      <c r="F2618" s="1"/>
      <c r="L2618" s="1"/>
      <c r="M2618" s="1"/>
      <c r="O2618" s="317"/>
    </row>
    <row r="2619" spans="6:15">
      <c r="F2619" s="1"/>
      <c r="L2619" s="1"/>
      <c r="M2619" s="1"/>
      <c r="O2619" s="317"/>
    </row>
    <row r="2620" spans="6:15">
      <c r="F2620" s="1"/>
      <c r="L2620" s="1"/>
      <c r="M2620" s="1"/>
      <c r="O2620" s="317"/>
    </row>
    <row r="2621" spans="6:15">
      <c r="F2621" s="1"/>
      <c r="L2621" s="1"/>
      <c r="M2621" s="1"/>
      <c r="O2621" s="317"/>
    </row>
    <row r="2622" spans="6:15">
      <c r="F2622" s="1"/>
      <c r="L2622" s="1"/>
      <c r="M2622" s="1"/>
      <c r="O2622" s="317"/>
    </row>
    <row r="2623" spans="6:15">
      <c r="F2623" s="1"/>
      <c r="L2623" s="1"/>
      <c r="M2623" s="1"/>
      <c r="O2623" s="317"/>
    </row>
    <row r="2624" spans="6:15">
      <c r="F2624" s="1"/>
      <c r="L2624" s="1"/>
      <c r="M2624" s="1"/>
      <c r="O2624" s="317"/>
    </row>
    <row r="2625" spans="6:15">
      <c r="F2625" s="1"/>
      <c r="L2625" s="1"/>
      <c r="M2625" s="1"/>
      <c r="O2625" s="317"/>
    </row>
    <row r="2626" spans="6:15">
      <c r="F2626" s="1"/>
      <c r="L2626" s="1"/>
      <c r="M2626" s="1"/>
      <c r="O2626" s="317"/>
    </row>
    <row r="2627" spans="6:15">
      <c r="F2627" s="1"/>
      <c r="L2627" s="1"/>
      <c r="M2627" s="1"/>
      <c r="O2627" s="317"/>
    </row>
    <row r="2628" spans="6:15">
      <c r="F2628" s="1"/>
      <c r="L2628" s="1"/>
      <c r="M2628" s="1"/>
      <c r="O2628" s="317"/>
    </row>
    <row r="2629" spans="6:15">
      <c r="F2629" s="1"/>
      <c r="L2629" s="1"/>
      <c r="M2629" s="1"/>
      <c r="O2629" s="317"/>
    </row>
    <row r="2630" spans="6:15">
      <c r="F2630" s="1"/>
      <c r="L2630" s="1"/>
      <c r="M2630" s="1"/>
      <c r="O2630" s="317"/>
    </row>
    <row r="2631" spans="6:15">
      <c r="F2631" s="1"/>
      <c r="L2631" s="1"/>
      <c r="M2631" s="1"/>
      <c r="O2631" s="317"/>
    </row>
    <row r="2632" spans="6:15">
      <c r="F2632" s="1"/>
      <c r="L2632" s="1"/>
      <c r="M2632" s="1"/>
      <c r="O2632" s="317"/>
    </row>
    <row r="2633" spans="6:15">
      <c r="F2633" s="1"/>
      <c r="L2633" s="1"/>
      <c r="M2633" s="1"/>
      <c r="O2633" s="317"/>
    </row>
    <row r="2634" spans="6:15">
      <c r="F2634" s="1"/>
      <c r="L2634" s="1"/>
      <c r="M2634" s="1"/>
      <c r="O2634" s="317"/>
    </row>
    <row r="2635" spans="6:15">
      <c r="F2635" s="1"/>
      <c r="L2635" s="1"/>
      <c r="M2635" s="1"/>
      <c r="O2635" s="317"/>
    </row>
    <row r="2636" spans="6:15">
      <c r="F2636" s="1"/>
      <c r="L2636" s="1"/>
      <c r="M2636" s="1"/>
      <c r="O2636" s="317"/>
    </row>
    <row r="2637" spans="6:15">
      <c r="F2637" s="1"/>
      <c r="L2637" s="1"/>
      <c r="M2637" s="1"/>
      <c r="O2637" s="317"/>
    </row>
    <row r="2638" spans="6:15">
      <c r="F2638" s="1"/>
      <c r="L2638" s="1"/>
      <c r="M2638" s="1"/>
      <c r="O2638" s="317"/>
    </row>
    <row r="2639" spans="6:15">
      <c r="F2639" s="1"/>
      <c r="L2639" s="1"/>
      <c r="M2639" s="1"/>
      <c r="O2639" s="317"/>
    </row>
    <row r="2640" spans="6:15">
      <c r="F2640" s="1"/>
      <c r="L2640" s="1"/>
      <c r="M2640" s="1"/>
      <c r="O2640" s="317"/>
    </row>
    <row r="2641" spans="6:15">
      <c r="F2641" s="1"/>
      <c r="L2641" s="1"/>
      <c r="M2641" s="1"/>
      <c r="O2641" s="317"/>
    </row>
    <row r="2642" spans="6:15">
      <c r="F2642" s="1"/>
      <c r="L2642" s="1"/>
      <c r="M2642" s="1"/>
      <c r="O2642" s="317"/>
    </row>
    <row r="2643" spans="6:15">
      <c r="F2643" s="1"/>
      <c r="L2643" s="1"/>
      <c r="M2643" s="1"/>
      <c r="O2643" s="317"/>
    </row>
    <row r="2644" spans="6:15">
      <c r="F2644" s="1"/>
      <c r="L2644" s="1"/>
      <c r="M2644" s="1"/>
      <c r="O2644" s="317"/>
    </row>
    <row r="2645" spans="6:15">
      <c r="F2645" s="1"/>
      <c r="L2645" s="1"/>
      <c r="M2645" s="1"/>
      <c r="O2645" s="317"/>
    </row>
    <row r="2646" spans="6:15">
      <c r="F2646" s="1"/>
      <c r="L2646" s="1"/>
      <c r="M2646" s="1"/>
      <c r="O2646" s="317"/>
    </row>
    <row r="2647" spans="6:15">
      <c r="F2647" s="1"/>
      <c r="L2647" s="1"/>
      <c r="M2647" s="1"/>
      <c r="O2647" s="317"/>
    </row>
    <row r="2648" spans="6:15">
      <c r="F2648" s="1"/>
      <c r="L2648" s="1"/>
      <c r="M2648" s="1"/>
      <c r="O2648" s="317"/>
    </row>
    <row r="2649" spans="6:15">
      <c r="F2649" s="1"/>
      <c r="L2649" s="1"/>
      <c r="M2649" s="1"/>
      <c r="O2649" s="317"/>
    </row>
    <row r="2650" spans="6:15">
      <c r="F2650" s="1"/>
      <c r="L2650" s="1"/>
      <c r="M2650" s="1"/>
      <c r="O2650" s="317"/>
    </row>
    <row r="2651" spans="6:15">
      <c r="F2651" s="1"/>
      <c r="L2651" s="1"/>
      <c r="M2651" s="1"/>
      <c r="O2651" s="317"/>
    </row>
    <row r="2652" spans="6:15">
      <c r="F2652" s="1"/>
      <c r="L2652" s="1"/>
      <c r="M2652" s="1"/>
      <c r="O2652" s="317"/>
    </row>
    <row r="2653" spans="6:15">
      <c r="F2653" s="1"/>
      <c r="L2653" s="1"/>
      <c r="M2653" s="1"/>
      <c r="O2653" s="317"/>
    </row>
    <row r="2654" spans="6:15">
      <c r="F2654" s="1"/>
      <c r="L2654" s="1"/>
      <c r="M2654" s="1"/>
      <c r="O2654" s="317"/>
    </row>
    <row r="2655" spans="6:15">
      <c r="F2655" s="1"/>
      <c r="L2655" s="1"/>
      <c r="M2655" s="1"/>
      <c r="O2655" s="317"/>
    </row>
    <row r="2656" spans="6:15">
      <c r="F2656" s="1"/>
      <c r="L2656" s="1"/>
      <c r="M2656" s="1"/>
      <c r="O2656" s="317"/>
    </row>
    <row r="2657" spans="6:15">
      <c r="F2657" s="1"/>
      <c r="L2657" s="1"/>
      <c r="M2657" s="1"/>
      <c r="O2657" s="317"/>
    </row>
    <row r="2658" spans="6:15">
      <c r="F2658" s="1"/>
      <c r="L2658" s="1"/>
      <c r="M2658" s="1"/>
      <c r="O2658" s="317"/>
    </row>
    <row r="2659" spans="6:15">
      <c r="F2659" s="1"/>
      <c r="L2659" s="1"/>
      <c r="M2659" s="1"/>
      <c r="O2659" s="317"/>
    </row>
    <row r="2660" spans="6:15">
      <c r="F2660" s="1"/>
      <c r="L2660" s="1"/>
      <c r="M2660" s="1"/>
      <c r="O2660" s="317"/>
    </row>
    <row r="2661" spans="6:15">
      <c r="F2661" s="1"/>
      <c r="L2661" s="1"/>
      <c r="M2661" s="1"/>
      <c r="O2661" s="317"/>
    </row>
    <row r="2662" spans="6:15">
      <c r="F2662" s="1"/>
      <c r="L2662" s="1"/>
      <c r="M2662" s="1"/>
      <c r="O2662" s="317"/>
    </row>
    <row r="2663" spans="6:15">
      <c r="F2663" s="1"/>
      <c r="L2663" s="1"/>
      <c r="M2663" s="1"/>
      <c r="O2663" s="317"/>
    </row>
    <row r="2664" spans="6:15">
      <c r="F2664" s="1"/>
      <c r="L2664" s="1"/>
      <c r="M2664" s="1"/>
      <c r="O2664" s="317"/>
    </row>
    <row r="2665" spans="6:15">
      <c r="F2665" s="1"/>
      <c r="L2665" s="1"/>
      <c r="M2665" s="1"/>
      <c r="O2665" s="317"/>
    </row>
    <row r="2666" spans="6:15">
      <c r="F2666" s="1"/>
      <c r="L2666" s="1"/>
      <c r="M2666" s="1"/>
      <c r="O2666" s="317"/>
    </row>
    <row r="2667" spans="6:15">
      <c r="F2667" s="1"/>
      <c r="L2667" s="1"/>
      <c r="M2667" s="1"/>
      <c r="O2667" s="317"/>
    </row>
    <row r="2668" spans="6:15">
      <c r="F2668" s="1"/>
      <c r="L2668" s="1"/>
      <c r="M2668" s="1"/>
      <c r="O2668" s="317"/>
    </row>
    <row r="2669" spans="6:15">
      <c r="F2669" s="1"/>
      <c r="L2669" s="1"/>
      <c r="M2669" s="1"/>
      <c r="O2669" s="317"/>
    </row>
    <row r="2670" spans="6:15">
      <c r="F2670" s="1"/>
      <c r="L2670" s="1"/>
      <c r="M2670" s="1"/>
      <c r="O2670" s="317"/>
    </row>
    <row r="2671" spans="6:15">
      <c r="F2671" s="1"/>
      <c r="L2671" s="1"/>
      <c r="M2671" s="1"/>
      <c r="O2671" s="317"/>
    </row>
    <row r="2672" spans="6:15">
      <c r="F2672" s="1"/>
      <c r="L2672" s="1"/>
      <c r="M2672" s="1"/>
      <c r="O2672" s="317"/>
    </row>
    <row r="2673" spans="6:15">
      <c r="F2673" s="1"/>
      <c r="L2673" s="1"/>
      <c r="M2673" s="1"/>
      <c r="O2673" s="317"/>
    </row>
    <row r="2674" spans="6:15">
      <c r="F2674" s="1"/>
      <c r="L2674" s="1"/>
      <c r="M2674" s="1"/>
      <c r="O2674" s="317"/>
    </row>
    <row r="2675" spans="6:15">
      <c r="F2675" s="1"/>
      <c r="L2675" s="1"/>
      <c r="M2675" s="1"/>
      <c r="O2675" s="317"/>
    </row>
    <row r="2676" spans="6:15">
      <c r="F2676" s="1"/>
      <c r="L2676" s="1"/>
      <c r="M2676" s="1"/>
      <c r="O2676" s="317"/>
    </row>
    <row r="2677" spans="6:15">
      <c r="F2677" s="1"/>
      <c r="L2677" s="1"/>
      <c r="M2677" s="1"/>
      <c r="O2677" s="317"/>
    </row>
    <row r="2678" spans="6:15">
      <c r="F2678" s="1"/>
      <c r="L2678" s="1"/>
      <c r="M2678" s="1"/>
      <c r="O2678" s="317"/>
    </row>
    <row r="2679" spans="6:15">
      <c r="F2679" s="1"/>
      <c r="L2679" s="1"/>
      <c r="M2679" s="1"/>
      <c r="O2679" s="317"/>
    </row>
    <row r="2680" spans="6:15">
      <c r="F2680" s="1"/>
      <c r="L2680" s="1"/>
      <c r="M2680" s="1"/>
      <c r="O2680" s="317"/>
    </row>
    <row r="2681" spans="6:15">
      <c r="F2681" s="1"/>
      <c r="L2681" s="1"/>
      <c r="M2681" s="1"/>
      <c r="O2681" s="317"/>
    </row>
    <row r="2682" spans="6:15">
      <c r="F2682" s="1"/>
      <c r="L2682" s="1"/>
      <c r="M2682" s="1"/>
      <c r="O2682" s="317"/>
    </row>
    <row r="2683" spans="6:15">
      <c r="F2683" s="1"/>
      <c r="L2683" s="1"/>
      <c r="M2683" s="1"/>
      <c r="O2683" s="317"/>
    </row>
    <row r="2684" spans="6:15">
      <c r="F2684" s="1"/>
      <c r="L2684" s="1"/>
      <c r="M2684" s="1"/>
      <c r="O2684" s="317"/>
    </row>
    <row r="2685" spans="6:15">
      <c r="F2685" s="1"/>
      <c r="L2685" s="1"/>
      <c r="M2685" s="1"/>
      <c r="O2685" s="317"/>
    </row>
    <row r="2686" spans="6:15">
      <c r="F2686" s="1"/>
      <c r="L2686" s="1"/>
      <c r="M2686" s="1"/>
      <c r="O2686" s="317"/>
    </row>
    <row r="2687" spans="6:15">
      <c r="F2687" s="1"/>
      <c r="L2687" s="1"/>
      <c r="M2687" s="1"/>
      <c r="O2687" s="317"/>
    </row>
    <row r="2688" spans="6:15">
      <c r="F2688" s="1"/>
      <c r="L2688" s="1"/>
      <c r="M2688" s="1"/>
      <c r="O2688" s="317"/>
    </row>
    <row r="2689" spans="6:15">
      <c r="F2689" s="1"/>
      <c r="L2689" s="1"/>
      <c r="M2689" s="1"/>
      <c r="O2689" s="317"/>
    </row>
    <row r="2690" spans="6:15">
      <c r="F2690" s="1"/>
      <c r="L2690" s="1"/>
      <c r="M2690" s="1"/>
      <c r="O2690" s="317"/>
    </row>
    <row r="2691" spans="6:15">
      <c r="F2691" s="1"/>
      <c r="L2691" s="1"/>
      <c r="M2691" s="1"/>
      <c r="O2691" s="317"/>
    </row>
    <row r="2692" spans="6:15">
      <c r="F2692" s="1"/>
      <c r="L2692" s="1"/>
      <c r="M2692" s="1"/>
      <c r="O2692" s="317"/>
    </row>
    <row r="2693" spans="6:15">
      <c r="F2693" s="1"/>
      <c r="L2693" s="1"/>
      <c r="M2693" s="1"/>
      <c r="O2693" s="317"/>
    </row>
    <row r="2694" spans="6:15">
      <c r="F2694" s="1"/>
      <c r="L2694" s="1"/>
      <c r="M2694" s="1"/>
      <c r="O2694" s="317"/>
    </row>
    <row r="2695" spans="6:15">
      <c r="F2695" s="1"/>
      <c r="L2695" s="1"/>
      <c r="M2695" s="1"/>
      <c r="O2695" s="317"/>
    </row>
    <row r="2696" spans="6:15">
      <c r="F2696" s="1"/>
      <c r="L2696" s="1"/>
      <c r="M2696" s="1"/>
      <c r="O2696" s="317"/>
    </row>
    <row r="2697" spans="6:15">
      <c r="F2697" s="1"/>
      <c r="L2697" s="1"/>
      <c r="M2697" s="1"/>
      <c r="O2697" s="317"/>
    </row>
    <row r="2698" spans="6:15">
      <c r="F2698" s="1"/>
      <c r="L2698" s="1"/>
      <c r="M2698" s="1"/>
      <c r="O2698" s="317"/>
    </row>
    <row r="2699" spans="6:15">
      <c r="F2699" s="1"/>
      <c r="L2699" s="1"/>
      <c r="M2699" s="1"/>
      <c r="O2699" s="317"/>
    </row>
    <row r="2700" spans="6:15">
      <c r="F2700" s="1"/>
      <c r="L2700" s="1"/>
      <c r="M2700" s="1"/>
      <c r="O2700" s="317"/>
    </row>
    <row r="2701" spans="6:15">
      <c r="F2701" s="1"/>
      <c r="L2701" s="1"/>
      <c r="M2701" s="1"/>
      <c r="O2701" s="317"/>
    </row>
    <row r="2702" spans="6:15">
      <c r="F2702" s="1"/>
      <c r="L2702" s="1"/>
      <c r="M2702" s="1"/>
      <c r="O2702" s="317"/>
    </row>
    <row r="2703" spans="6:15">
      <c r="F2703" s="1"/>
      <c r="L2703" s="1"/>
      <c r="M2703" s="1"/>
      <c r="O2703" s="317"/>
    </row>
    <row r="2704" spans="6:15">
      <c r="F2704" s="1"/>
      <c r="L2704" s="1"/>
      <c r="M2704" s="1"/>
      <c r="O2704" s="317"/>
    </row>
    <row r="2705" spans="6:15">
      <c r="F2705" s="1"/>
      <c r="L2705" s="1"/>
      <c r="M2705" s="1"/>
      <c r="O2705" s="317"/>
    </row>
    <row r="2706" spans="6:15">
      <c r="F2706" s="1"/>
      <c r="L2706" s="1"/>
      <c r="M2706" s="1"/>
      <c r="O2706" s="317"/>
    </row>
    <row r="2707" spans="6:15">
      <c r="F2707" s="1"/>
      <c r="L2707" s="1"/>
      <c r="M2707" s="1"/>
      <c r="O2707" s="317"/>
    </row>
    <row r="2708" spans="6:15">
      <c r="F2708" s="1"/>
      <c r="L2708" s="1"/>
      <c r="M2708" s="1"/>
      <c r="O2708" s="317"/>
    </row>
    <row r="2709" spans="6:15">
      <c r="F2709" s="1"/>
      <c r="L2709" s="1"/>
      <c r="M2709" s="1"/>
      <c r="O2709" s="317"/>
    </row>
    <row r="2710" spans="6:15">
      <c r="F2710" s="1"/>
      <c r="L2710" s="1"/>
      <c r="M2710" s="1"/>
      <c r="O2710" s="317"/>
    </row>
    <row r="2711" spans="6:15">
      <c r="F2711" s="1"/>
      <c r="L2711" s="1"/>
      <c r="M2711" s="1"/>
      <c r="O2711" s="317"/>
    </row>
    <row r="2712" spans="6:15">
      <c r="F2712" s="1"/>
      <c r="L2712" s="1"/>
      <c r="M2712" s="1"/>
      <c r="O2712" s="317"/>
    </row>
    <row r="2713" spans="6:15">
      <c r="F2713" s="1"/>
      <c r="L2713" s="1"/>
      <c r="M2713" s="1"/>
      <c r="O2713" s="317"/>
    </row>
    <row r="2714" spans="6:15">
      <c r="F2714" s="1"/>
      <c r="L2714" s="1"/>
      <c r="M2714" s="1"/>
      <c r="O2714" s="317"/>
    </row>
    <row r="2715" spans="6:15">
      <c r="F2715" s="1"/>
      <c r="L2715" s="1"/>
      <c r="M2715" s="1"/>
      <c r="O2715" s="317"/>
    </row>
    <row r="2716" spans="6:15">
      <c r="F2716" s="1"/>
      <c r="L2716" s="1"/>
      <c r="M2716" s="1"/>
      <c r="O2716" s="317"/>
    </row>
    <row r="2717" spans="6:15">
      <c r="F2717" s="1"/>
      <c r="L2717" s="1"/>
      <c r="M2717" s="1"/>
      <c r="O2717" s="317"/>
    </row>
    <row r="2718" spans="6:15">
      <c r="F2718" s="1"/>
      <c r="L2718" s="1"/>
      <c r="M2718" s="1"/>
      <c r="O2718" s="317"/>
    </row>
    <row r="2719" spans="6:15">
      <c r="F2719" s="1"/>
      <c r="L2719" s="1"/>
      <c r="M2719" s="1"/>
      <c r="O2719" s="317"/>
    </row>
    <row r="2720" spans="6:15">
      <c r="F2720" s="1"/>
      <c r="L2720" s="1"/>
      <c r="M2720" s="1"/>
      <c r="O2720" s="317"/>
    </row>
    <row r="2721" spans="6:15">
      <c r="F2721" s="1"/>
      <c r="L2721" s="1"/>
      <c r="M2721" s="1"/>
      <c r="O2721" s="317"/>
    </row>
    <row r="2722" spans="6:15">
      <c r="F2722" s="1"/>
      <c r="L2722" s="1"/>
      <c r="M2722" s="1"/>
      <c r="O2722" s="317"/>
    </row>
    <row r="2723" spans="6:15">
      <c r="F2723" s="1"/>
      <c r="L2723" s="1"/>
      <c r="M2723" s="1"/>
      <c r="O2723" s="317"/>
    </row>
    <row r="2724" spans="6:15">
      <c r="F2724" s="1"/>
      <c r="L2724" s="1"/>
      <c r="M2724" s="1"/>
      <c r="O2724" s="317"/>
    </row>
    <row r="2725" spans="6:15">
      <c r="F2725" s="1"/>
      <c r="L2725" s="1"/>
      <c r="M2725" s="1"/>
      <c r="O2725" s="317"/>
    </row>
    <row r="2726" spans="6:15">
      <c r="F2726" s="1"/>
      <c r="L2726" s="1"/>
      <c r="M2726" s="1"/>
      <c r="O2726" s="317"/>
    </row>
    <row r="2727" spans="6:15">
      <c r="F2727" s="1"/>
      <c r="L2727" s="1"/>
      <c r="M2727" s="1"/>
      <c r="O2727" s="317"/>
    </row>
    <row r="2728" spans="6:15">
      <c r="F2728" s="1"/>
      <c r="L2728" s="1"/>
      <c r="M2728" s="1"/>
      <c r="O2728" s="317"/>
    </row>
    <row r="2729" spans="6:15">
      <c r="F2729" s="1"/>
      <c r="L2729" s="1"/>
      <c r="M2729" s="1"/>
      <c r="O2729" s="317"/>
    </row>
    <row r="2730" spans="6:15">
      <c r="F2730" s="1"/>
      <c r="L2730" s="1"/>
      <c r="M2730" s="1"/>
      <c r="O2730" s="317"/>
    </row>
    <row r="2731" spans="6:15">
      <c r="F2731" s="1"/>
      <c r="L2731" s="1"/>
      <c r="M2731" s="1"/>
      <c r="O2731" s="317"/>
    </row>
    <row r="2732" spans="6:15">
      <c r="F2732" s="1"/>
      <c r="L2732" s="1"/>
      <c r="M2732" s="1"/>
      <c r="O2732" s="317"/>
    </row>
    <row r="2733" spans="6:15">
      <c r="F2733" s="1"/>
      <c r="L2733" s="1"/>
      <c r="M2733" s="1"/>
      <c r="O2733" s="317"/>
    </row>
    <row r="2734" spans="6:15">
      <c r="F2734" s="1"/>
      <c r="L2734" s="1"/>
      <c r="M2734" s="1"/>
      <c r="O2734" s="317"/>
    </row>
    <row r="2735" spans="6:15">
      <c r="F2735" s="1"/>
      <c r="L2735" s="1"/>
      <c r="M2735" s="1"/>
      <c r="O2735" s="317"/>
    </row>
    <row r="2736" spans="6:15">
      <c r="F2736" s="1"/>
      <c r="L2736" s="1"/>
      <c r="M2736" s="1"/>
      <c r="O2736" s="317"/>
    </row>
    <row r="2737" spans="6:15">
      <c r="F2737" s="1"/>
      <c r="L2737" s="1"/>
      <c r="M2737" s="1"/>
      <c r="O2737" s="317"/>
    </row>
    <row r="2738" spans="6:15">
      <c r="F2738" s="1"/>
      <c r="L2738" s="1"/>
      <c r="M2738" s="1"/>
      <c r="O2738" s="317"/>
    </row>
    <row r="2739" spans="6:15">
      <c r="F2739" s="1"/>
      <c r="L2739" s="1"/>
      <c r="M2739" s="1"/>
      <c r="O2739" s="317"/>
    </row>
    <row r="2740" spans="6:15">
      <c r="F2740" s="1"/>
      <c r="L2740" s="1"/>
      <c r="M2740" s="1"/>
      <c r="O2740" s="317"/>
    </row>
    <row r="2741" spans="6:15">
      <c r="F2741" s="1"/>
      <c r="L2741" s="1"/>
      <c r="M2741" s="1"/>
      <c r="O2741" s="317"/>
    </row>
    <row r="2742" spans="6:15">
      <c r="F2742" s="1"/>
      <c r="L2742" s="1"/>
      <c r="M2742" s="1"/>
      <c r="O2742" s="317"/>
    </row>
    <row r="2743" spans="6:15">
      <c r="F2743" s="1"/>
      <c r="L2743" s="1"/>
      <c r="M2743" s="1"/>
      <c r="O2743" s="317"/>
    </row>
    <row r="2744" spans="6:15">
      <c r="F2744" s="1"/>
      <c r="L2744" s="1"/>
      <c r="M2744" s="1"/>
      <c r="O2744" s="317"/>
    </row>
    <row r="2745" spans="6:15">
      <c r="F2745" s="1"/>
      <c r="L2745" s="1"/>
      <c r="M2745" s="1"/>
      <c r="O2745" s="317"/>
    </row>
    <row r="2746" spans="6:15">
      <c r="F2746" s="1"/>
      <c r="L2746" s="1"/>
      <c r="M2746" s="1"/>
      <c r="O2746" s="317"/>
    </row>
    <row r="2747" spans="6:15">
      <c r="F2747" s="1"/>
      <c r="L2747" s="1"/>
      <c r="M2747" s="1"/>
      <c r="O2747" s="317"/>
    </row>
    <row r="2748" spans="6:15">
      <c r="F2748" s="1"/>
      <c r="L2748" s="1"/>
      <c r="M2748" s="1"/>
      <c r="O2748" s="317"/>
    </row>
    <row r="2749" spans="6:15">
      <c r="F2749" s="1"/>
      <c r="L2749" s="1"/>
      <c r="M2749" s="1"/>
      <c r="O2749" s="317"/>
    </row>
    <row r="2750" spans="6:15">
      <c r="F2750" s="1"/>
      <c r="L2750" s="1"/>
      <c r="M2750" s="1"/>
      <c r="O2750" s="317"/>
    </row>
    <row r="2751" spans="6:15">
      <c r="F2751" s="1"/>
      <c r="L2751" s="1"/>
      <c r="M2751" s="1"/>
      <c r="O2751" s="317"/>
    </row>
    <row r="2752" spans="6:15">
      <c r="F2752" s="1"/>
      <c r="L2752" s="1"/>
      <c r="M2752" s="1"/>
      <c r="O2752" s="317"/>
    </row>
    <row r="2753" spans="6:15">
      <c r="F2753" s="1"/>
      <c r="L2753" s="1"/>
      <c r="M2753" s="1"/>
      <c r="O2753" s="317"/>
    </row>
    <row r="2754" spans="6:15">
      <c r="F2754" s="1"/>
      <c r="L2754" s="1"/>
      <c r="M2754" s="1"/>
      <c r="O2754" s="317"/>
    </row>
    <row r="2755" spans="6:15">
      <c r="F2755" s="1"/>
      <c r="L2755" s="1"/>
      <c r="M2755" s="1"/>
      <c r="O2755" s="317"/>
    </row>
    <row r="2756" spans="6:15">
      <c r="F2756" s="1"/>
      <c r="L2756" s="1"/>
      <c r="M2756" s="1"/>
      <c r="O2756" s="317"/>
    </row>
    <row r="2757" spans="6:15">
      <c r="F2757" s="1"/>
      <c r="L2757" s="1"/>
      <c r="M2757" s="1"/>
      <c r="O2757" s="317"/>
    </row>
  </sheetData>
  <phoneticPr fontId="1"/>
  <pageMargins left="0.7" right="0.7" top="0.75" bottom="0.75" header="0.3" footer="0.3"/>
  <pageSetup paperSize="8" scale="44" fitToHeight="0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979B-D91D-4733-A869-D2137472C08E}">
  <sheetPr codeName="Sheet6"/>
  <dimension ref="A1:AJ192"/>
  <sheetViews>
    <sheetView view="pageBreakPreview" topLeftCell="B1" zoomScale="85" zoomScaleNormal="100" zoomScaleSheetLayoutView="85" workbookViewId="0">
      <selection activeCell="B1" sqref="B1"/>
    </sheetView>
  </sheetViews>
  <sheetFormatPr defaultColWidth="9" defaultRowHeight="13.5"/>
  <cols>
    <col min="1" max="1" width="4.125" style="435" hidden="1" customWidth="1"/>
    <col min="2" max="2" width="4.125" style="435" customWidth="1"/>
    <col min="3" max="3" width="12.625" style="471" customWidth="1"/>
    <col min="4" max="4" width="9.5" style="435" customWidth="1"/>
    <col min="5" max="5" width="5.125" style="435" customWidth="1"/>
    <col min="6" max="7" width="5.625" style="435" customWidth="1"/>
    <col min="8" max="21" width="5.125" style="435" customWidth="1"/>
    <col min="22" max="22" width="9" style="435"/>
    <col min="23" max="23" width="15.125" style="435" bestFit="1" customWidth="1"/>
    <col min="24" max="24" width="8.125" style="435" customWidth="1"/>
    <col min="25" max="36" width="8.125" style="440" customWidth="1"/>
    <col min="37" max="16384" width="9" style="435"/>
  </cols>
  <sheetData>
    <row r="1" spans="1:36" s="431" customFormat="1" ht="20.100000000000001" customHeight="1" thickBot="1">
      <c r="B1" s="432" t="e">
        <f>#REF!</f>
        <v>#REF!</v>
      </c>
      <c r="C1" s="433" t="s">
        <v>16360</v>
      </c>
      <c r="D1" s="434"/>
      <c r="W1" s="435" t="s">
        <v>16361</v>
      </c>
      <c r="X1" s="436"/>
      <c r="Y1" s="819" t="s">
        <v>16362</v>
      </c>
      <c r="Z1" s="819"/>
      <c r="AA1" s="438" t="s">
        <v>16363</v>
      </c>
      <c r="AB1" s="439"/>
      <c r="AC1" s="439"/>
      <c r="AD1" s="440" t="s">
        <v>16364</v>
      </c>
      <c r="AE1" s="439"/>
      <c r="AF1" s="439"/>
      <c r="AG1" s="439"/>
      <c r="AH1" s="439"/>
      <c r="AJ1" s="439"/>
    </row>
    <row r="2" spans="1:36" ht="15.95" customHeight="1">
      <c r="A2" s="820"/>
      <c r="B2" s="823" t="s">
        <v>16365</v>
      </c>
      <c r="C2" s="441" t="s">
        <v>16366</v>
      </c>
      <c r="D2" s="627">
        <f>+J2+Q2</f>
        <v>0</v>
      </c>
      <c r="E2" s="442"/>
      <c r="F2" s="826"/>
      <c r="G2" s="827"/>
      <c r="H2" s="828" t="s">
        <v>16367</v>
      </c>
      <c r="I2" s="829"/>
      <c r="J2" s="830">
        <f>+AA5</f>
        <v>0</v>
      </c>
      <c r="K2" s="831"/>
      <c r="L2" s="442"/>
      <c r="M2" s="826"/>
      <c r="N2" s="827"/>
      <c r="O2" s="828" t="s">
        <v>16368</v>
      </c>
      <c r="P2" s="829"/>
      <c r="Q2" s="830">
        <f>+AE6</f>
        <v>0</v>
      </c>
      <c r="R2" s="831"/>
      <c r="S2" s="442"/>
      <c r="T2" s="832"/>
      <c r="U2" s="833"/>
      <c r="W2" s="443" t="s">
        <v>16369</v>
      </c>
      <c r="X2" s="623" t="e">
        <f>IF($B$1=6,"0",SUM(目標比較!$D$7:INDEX(目標比較!$D$7:$O$7,MATCH(速報sheet!$B$1,目標比較!$D$5:$O$5, 0)-1)))</f>
        <v>#REF!</v>
      </c>
      <c r="Z2" s="437" t="s">
        <v>16370</v>
      </c>
      <c r="AA2" s="624" t="e">
        <f>COUNTIFS(台帳表ｋ[ＮＣ区分],"西部",#REF!,$B$1)</f>
        <v>#REF!</v>
      </c>
      <c r="AB2" s="440" t="s">
        <v>16371</v>
      </c>
      <c r="AD2" s="440" t="s">
        <v>16372</v>
      </c>
      <c r="AE2" s="445">
        <f>COUNTIFS(測量台帳1ｋ[NC区分],"西部",測量台帳1ｋ[受注月],$B$1)+COUNTIFS(測量台帳1__2ｋ[NC区分],"西部",測量台帳1__2ｋ[受注月(後)],$B$1)</f>
        <v>0</v>
      </c>
      <c r="AF2" s="440" t="s">
        <v>16371</v>
      </c>
      <c r="AG2" s="440" t="s">
        <v>16373</v>
      </c>
      <c r="AH2" s="445">
        <f>COUNTIFS(測量台帳1ｋ[NC区分],"西部",測量台帳1ｋ[外注
発注月],"&lt;&gt;")+COUNTIFS(測量台帳1__2ｋ[NC区分],"西部",測量台帳1__2ｋ[外注
発注月(後)],"&lt;&gt;")</f>
        <v>0</v>
      </c>
    </row>
    <row r="3" spans="1:36" ht="15.95" customHeight="1" thickBot="1">
      <c r="A3" s="821"/>
      <c r="B3" s="824"/>
      <c r="C3" s="446" t="s">
        <v>16374</v>
      </c>
      <c r="D3" s="628" t="e">
        <f>X3</f>
        <v>#REF!</v>
      </c>
      <c r="E3" s="447" t="s">
        <v>16375</v>
      </c>
      <c r="F3" s="846" t="e">
        <f>D2-D3</f>
        <v>#REF!</v>
      </c>
      <c r="G3" s="847"/>
      <c r="H3" s="848" t="s">
        <v>16376</v>
      </c>
      <c r="I3" s="849"/>
      <c r="J3" s="846" t="e">
        <f>+X7</f>
        <v>#REF!</v>
      </c>
      <c r="K3" s="850"/>
      <c r="L3" s="447" t="s">
        <v>16375</v>
      </c>
      <c r="M3" s="846" t="e">
        <f>J2-J3</f>
        <v>#REF!</v>
      </c>
      <c r="N3" s="847"/>
      <c r="O3" s="836" t="s">
        <v>16377</v>
      </c>
      <c r="P3" s="837"/>
      <c r="Q3" s="834" t="e">
        <f>+X8</f>
        <v>#REF!</v>
      </c>
      <c r="R3" s="851"/>
      <c r="S3" s="448" t="s">
        <v>16375</v>
      </c>
      <c r="T3" s="834" t="e">
        <f>Q2-Q3</f>
        <v>#REF!</v>
      </c>
      <c r="U3" s="835"/>
      <c r="W3" s="449" t="s">
        <v>16378</v>
      </c>
      <c r="X3" s="623" t="e">
        <f>INDEX(目標比較!$D$7:$O$7, MATCH(速報sheet!$B$1,目標比較!$D$5:$O$5, 0))</f>
        <v>#REF!</v>
      </c>
      <c r="Y3" s="450"/>
      <c r="Z3" s="437" t="s">
        <v>16379</v>
      </c>
      <c r="AA3" s="624">
        <f>COUNTIFS(台帳表ｋ[ＮＣ区分],"西部",台帳表ｋ[納品月],$B$1)</f>
        <v>0</v>
      </c>
      <c r="AB3" s="440" t="s">
        <v>16371</v>
      </c>
      <c r="AD3" s="440" t="s">
        <v>16380</v>
      </c>
      <c r="AE3" s="445">
        <f>COUNTIFS(測量台帳1ｋ[NC区分],"西部",測量台帳1ｋ[外注
発注月],$B$1)+COUNTIFS(測量台帳1__2ｋ[NC区分],"西部",測量台帳1__2ｋ[外注
発注月(後)],$B$1)</f>
        <v>0</v>
      </c>
      <c r="AF3" s="440" t="s">
        <v>16371</v>
      </c>
    </row>
    <row r="4" spans="1:36" ht="15.95" customHeight="1" thickBot="1">
      <c r="A4" s="821"/>
      <c r="B4" s="824"/>
      <c r="C4" s="452" t="s">
        <v>16381</v>
      </c>
      <c r="D4" s="626" t="e">
        <f>+D2+X5</f>
        <v>#REF!</v>
      </c>
      <c r="E4" s="448" t="s">
        <v>16375</v>
      </c>
      <c r="F4" s="834" t="e">
        <f>D4-X4</f>
        <v>#REF!</v>
      </c>
      <c r="G4" s="835"/>
      <c r="H4" s="836" t="s">
        <v>16382</v>
      </c>
      <c r="I4" s="837"/>
      <c r="J4" s="838" t="e">
        <f>+X6</f>
        <v>#REF!</v>
      </c>
      <c r="K4" s="839"/>
      <c r="L4" s="448" t="s">
        <v>16375</v>
      </c>
      <c r="M4" s="834" t="e">
        <f>D2-J4</f>
        <v>#REF!</v>
      </c>
      <c r="N4" s="835"/>
      <c r="O4" s="840" t="s">
        <v>16383</v>
      </c>
      <c r="P4" s="841"/>
      <c r="Q4" s="842" t="e">
        <f>X9</f>
        <v>#REF!</v>
      </c>
      <c r="R4" s="843"/>
      <c r="S4" s="844"/>
      <c r="T4" s="844"/>
      <c r="U4" s="845"/>
      <c r="W4" s="449" t="s">
        <v>16384</v>
      </c>
      <c r="X4" s="623" t="e">
        <f>IF($B$1=6,"0",SUM(目標比較!$D$7:INDEX(目標比較!$D$7:$O$7,MATCH(速報sheet!B1,目標比較!$D$5:$O$5, 0))))</f>
        <v>#REF!</v>
      </c>
      <c r="Y4" s="450"/>
      <c r="Z4" s="437" t="s">
        <v>16385</v>
      </c>
      <c r="AA4" s="624">
        <f>COUNTIFS(台帳表ｋ[ＮＣ区分],"西部",台帳表ｋ[入金月（月のみ）],$B$1)</f>
        <v>0</v>
      </c>
      <c r="AB4" s="440" t="s">
        <v>16371</v>
      </c>
      <c r="AD4" s="440" t="s">
        <v>16386</v>
      </c>
      <c r="AE4" s="445">
        <f>COUNTIFS(測量台帳1ｋ[NC区分],"西部",測量台帳1ｋ[外注納品月],$B$1)+COUNTIFS(測量台帳1__2ｋ[NC区分],"西部",測量台帳1__2ｋ[外注納品月(後)],$B$1)</f>
        <v>0</v>
      </c>
      <c r="AF4" s="440" t="s">
        <v>16371</v>
      </c>
    </row>
    <row r="5" spans="1:36" ht="13.5" customHeight="1">
      <c r="A5" s="821"/>
      <c r="B5" s="824"/>
      <c r="C5" s="453" t="s">
        <v>16387</v>
      </c>
      <c r="D5" s="454"/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/>
      <c r="P5" s="455" t="s">
        <v>16388</v>
      </c>
      <c r="Q5" s="455"/>
      <c r="R5" s="455"/>
      <c r="S5" s="455"/>
      <c r="T5" s="455"/>
      <c r="U5" s="456"/>
      <c r="W5" s="449" t="s">
        <v>16389</v>
      </c>
      <c r="X5" s="623" t="e">
        <f>IF($B$1=6,"0",SUM(速報sheet!$X$16:INDEX($X$16:$AI$16,MATCH(速報sheet!$B$1,$X$11:$AI$11, 0)-1)))</f>
        <v>#REF!</v>
      </c>
      <c r="Y5" s="450"/>
      <c r="Z5" s="437" t="s">
        <v>16385</v>
      </c>
      <c r="AA5" s="625">
        <f>SUMIFS(台帳表ｋ[金額],台帳表ｋ[入金月（月のみ）],$B$1,台帳表ｋ[ＮＣ区分],"西部")</f>
        <v>0</v>
      </c>
      <c r="AB5" s="440" t="s">
        <v>16390</v>
      </c>
      <c r="AD5" s="440" t="s">
        <v>16391</v>
      </c>
      <c r="AE5" s="445">
        <f>COUNTIFS(測量台帳1ｋ[NC区分],"西部",測量台帳1ｋ[納品月],$B$1)+COUNTIFS(測量台帳1__2ｋ[NC区分],"西部",測量台帳1__2ｋ[納品
月(後)],$B$1)</f>
        <v>0</v>
      </c>
      <c r="AF5" s="440" t="s">
        <v>16371</v>
      </c>
    </row>
    <row r="6" spans="1:36">
      <c r="A6" s="821"/>
      <c r="B6" s="824"/>
      <c r="C6" s="458" t="s">
        <v>16392</v>
      </c>
      <c r="D6" s="459"/>
      <c r="E6" s="438"/>
      <c r="F6" s="438"/>
      <c r="H6" s="438"/>
      <c r="I6" s="438"/>
      <c r="J6" s="438"/>
      <c r="K6" s="438"/>
      <c r="L6" s="438"/>
      <c r="M6" s="438"/>
      <c r="N6" s="438"/>
      <c r="O6" s="438"/>
      <c r="P6" s="459" t="s">
        <v>16393</v>
      </c>
      <c r="Q6" s="459"/>
      <c r="R6" s="460"/>
      <c r="S6" s="459" t="s">
        <v>16371</v>
      </c>
      <c r="T6" s="461"/>
      <c r="U6" s="462" t="s">
        <v>16390</v>
      </c>
      <c r="W6" s="449" t="s">
        <v>16394</v>
      </c>
      <c r="X6" s="623" t="e">
        <f>INDEX(目標比較!$D$11:$O$11, MATCH(速報sheet!$B$1,目標比較!$D$5:$O$5, 0))</f>
        <v>#REF!</v>
      </c>
      <c r="Y6" s="463"/>
      <c r="Z6" s="437" t="s">
        <v>16395</v>
      </c>
      <c r="AA6" s="624">
        <f>COUNTIFS(台帳表ｋ[ＮＣ区分],"西部",台帳表ｋ[顧客引渡
実施日],"")</f>
        <v>0</v>
      </c>
      <c r="AB6" s="440" t="s">
        <v>16371</v>
      </c>
      <c r="AD6" s="440" t="s">
        <v>16396</v>
      </c>
      <c r="AE6" s="597">
        <f>SUMIFS(測量台帳1ｋ[入金額],測量台帳1ｋ[入金月（月のみ）],$B$1,測量台帳1ｋ[NC区分],"西部")+SUMIFS(測量台帳1__2ｋ[入金額(後)],測量台帳1__2ｋ[入金月(後)（月のみ）],$B$1,測量台帳1__2ｋ[NC区分],"西部")</f>
        <v>0</v>
      </c>
      <c r="AF6" s="440" t="s">
        <v>16390</v>
      </c>
    </row>
    <row r="7" spans="1:36" ht="13.5" customHeight="1">
      <c r="A7" s="821"/>
      <c r="B7" s="824"/>
      <c r="C7" s="464"/>
      <c r="D7" s="438"/>
      <c r="E7" s="438"/>
      <c r="F7" s="438"/>
      <c r="G7" s="438"/>
      <c r="H7" s="438"/>
      <c r="I7" s="438"/>
      <c r="J7" s="438"/>
      <c r="K7" s="438" t="s">
        <v>16397</v>
      </c>
      <c r="L7" s="438"/>
      <c r="M7" s="438"/>
      <c r="N7" s="438"/>
      <c r="O7" s="438"/>
      <c r="P7" s="459" t="s">
        <v>16398</v>
      </c>
      <c r="Q7" s="459"/>
      <c r="R7" s="460"/>
      <c r="S7" s="459" t="s">
        <v>16371</v>
      </c>
      <c r="T7" s="465"/>
      <c r="U7" s="462" t="s">
        <v>16390</v>
      </c>
      <c r="W7" s="449" t="s">
        <v>16399</v>
      </c>
      <c r="X7" s="623" t="e">
        <f>INDEX(目標比較!$D$13:$O$13, MATCH(速報sheet!$B$1,目標比較!$D$5:$O$5, 0))</f>
        <v>#REF!</v>
      </c>
      <c r="Y7" s="463"/>
      <c r="Z7" s="437" t="s">
        <v>16400</v>
      </c>
      <c r="AA7" s="624">
        <f>COUNTIFS(台帳表ｋ[ＮＣ区分],"西部",台帳表ｋ[顧客引渡
実施日],"保留")</f>
        <v>0</v>
      </c>
      <c r="AB7" s="440" t="s">
        <v>16371</v>
      </c>
    </row>
    <row r="8" spans="1:36">
      <c r="A8" s="821"/>
      <c r="B8" s="824"/>
      <c r="C8" s="464"/>
      <c r="D8" s="459"/>
      <c r="E8" s="438"/>
      <c r="F8" s="438"/>
      <c r="G8" s="438"/>
      <c r="H8" s="438"/>
      <c r="I8" s="438"/>
      <c r="J8" s="438"/>
      <c r="K8" s="466"/>
      <c r="L8" s="438" t="s">
        <v>16371</v>
      </c>
      <c r="M8" s="467"/>
      <c r="N8" s="438" t="s">
        <v>16401</v>
      </c>
      <c r="O8" s="438"/>
      <c r="P8" s="459" t="s">
        <v>16402</v>
      </c>
      <c r="Q8" s="459"/>
      <c r="R8" s="460"/>
      <c r="S8" s="459" t="s">
        <v>16371</v>
      </c>
      <c r="T8" s="461"/>
      <c r="U8" s="462" t="s">
        <v>16390</v>
      </c>
      <c r="W8" s="449" t="s">
        <v>16403</v>
      </c>
      <c r="X8" s="623" t="e">
        <f>INDEX(目標比較!$D$10:$O$10, MATCH(速報sheet!$B$1,目標比較!$D$5:$O$5, 0))</f>
        <v>#REF!</v>
      </c>
      <c r="Y8" s="439"/>
      <c r="Z8" s="468" t="s">
        <v>16404</v>
      </c>
      <c r="AA8" s="469"/>
      <c r="AF8" s="470"/>
      <c r="AH8" s="437"/>
    </row>
    <row r="9" spans="1:36">
      <c r="A9" s="821"/>
      <c r="B9" s="824"/>
      <c r="D9" s="438"/>
      <c r="E9" s="438"/>
      <c r="F9" s="438"/>
      <c r="G9" s="438"/>
      <c r="H9" s="438"/>
      <c r="I9" s="438"/>
      <c r="J9" s="438"/>
      <c r="K9" s="459"/>
      <c r="L9" s="438"/>
      <c r="M9" s="438"/>
      <c r="N9" s="438"/>
      <c r="O9" s="438"/>
      <c r="P9" s="459" t="s">
        <v>16405</v>
      </c>
      <c r="Q9" s="459"/>
      <c r="R9" s="460"/>
      <c r="S9" s="459" t="s">
        <v>16371</v>
      </c>
      <c r="T9" s="461"/>
      <c r="U9" s="462" t="s">
        <v>16390</v>
      </c>
      <c r="W9" s="449" t="s">
        <v>16383</v>
      </c>
      <c r="X9" s="600" t="e">
        <f>INDEX(目標比較!$D$7:$O$7, MATCH(速報sheet!$B$1+1,目標比較!$D$5:$O$5, 0))</f>
        <v>#REF!</v>
      </c>
      <c r="Y9" s="439"/>
      <c r="AA9" s="472"/>
      <c r="AB9" s="473"/>
      <c r="AC9" s="472"/>
      <c r="AD9" s="474"/>
      <c r="AF9" s="470"/>
      <c r="AG9" s="474"/>
      <c r="AI9" s="474"/>
    </row>
    <row r="10" spans="1:36">
      <c r="A10" s="821"/>
      <c r="B10" s="824"/>
      <c r="C10" s="464" t="s">
        <v>16406</v>
      </c>
      <c r="D10" s="438"/>
      <c r="E10" s="438"/>
      <c r="F10" s="438"/>
      <c r="G10" s="438"/>
      <c r="H10" s="438"/>
      <c r="I10" s="438"/>
      <c r="J10" s="438"/>
      <c r="K10" s="438"/>
      <c r="L10" s="438"/>
      <c r="M10" s="438"/>
      <c r="N10" s="438"/>
      <c r="O10" s="438"/>
      <c r="P10" s="438" t="s">
        <v>16407</v>
      </c>
      <c r="Q10" s="438"/>
      <c r="R10" s="460"/>
      <c r="S10" s="459" t="s">
        <v>16371</v>
      </c>
      <c r="T10" s="461"/>
      <c r="U10" s="462" t="s">
        <v>16390</v>
      </c>
      <c r="Y10" s="439"/>
      <c r="AA10" s="472"/>
      <c r="AB10" s="472"/>
      <c r="AC10" s="472"/>
    </row>
    <row r="11" spans="1:36">
      <c r="A11" s="821"/>
      <c r="B11" s="824"/>
      <c r="C11" s="464"/>
      <c r="D11" s="438"/>
      <c r="E11" s="438"/>
      <c r="F11" s="438"/>
      <c r="G11" s="438"/>
      <c r="H11" s="438"/>
      <c r="I11" s="438"/>
      <c r="J11" s="438"/>
      <c r="K11" s="438"/>
      <c r="L11" s="438"/>
      <c r="M11" s="438"/>
      <c r="N11" s="438"/>
      <c r="O11" s="438"/>
      <c r="P11" s="438"/>
      <c r="Q11" s="438"/>
      <c r="R11" s="475">
        <f>SUM(R6:R10)</f>
        <v>0</v>
      </c>
      <c r="S11" s="459" t="s">
        <v>16371</v>
      </c>
      <c r="T11" s="476">
        <f>SUM(T6:T10)</f>
        <v>0</v>
      </c>
      <c r="U11" s="462" t="s">
        <v>16390</v>
      </c>
      <c r="X11" s="602">
        <v>6</v>
      </c>
      <c r="Y11" s="603">
        <v>7</v>
      </c>
      <c r="Z11" s="603">
        <v>8</v>
      </c>
      <c r="AA11" s="603">
        <v>9</v>
      </c>
      <c r="AB11" s="603">
        <v>10</v>
      </c>
      <c r="AC11" s="603">
        <v>11</v>
      </c>
      <c r="AD11" s="603">
        <v>12</v>
      </c>
      <c r="AE11" s="603">
        <v>1</v>
      </c>
      <c r="AF11" s="603">
        <v>2</v>
      </c>
      <c r="AG11" s="603">
        <v>3</v>
      </c>
      <c r="AH11" s="603">
        <v>4</v>
      </c>
      <c r="AI11" s="603">
        <v>5</v>
      </c>
      <c r="AJ11" s="601" t="s">
        <v>16408</v>
      </c>
    </row>
    <row r="12" spans="1:36">
      <c r="A12" s="821"/>
      <c r="B12" s="824"/>
      <c r="C12" s="477" t="s">
        <v>16409</v>
      </c>
      <c r="D12" s="478"/>
      <c r="E12" s="479"/>
      <c r="F12" s="479"/>
      <c r="G12" s="479"/>
      <c r="H12" s="479"/>
      <c r="I12" s="479"/>
      <c r="J12" s="479"/>
      <c r="K12" s="479"/>
      <c r="L12" s="479"/>
      <c r="M12" s="479"/>
      <c r="N12" s="479"/>
      <c r="O12" s="479"/>
      <c r="P12" s="479"/>
      <c r="Q12" s="479"/>
      <c r="R12" s="479" t="s">
        <v>16410</v>
      </c>
      <c r="S12" s="479"/>
      <c r="T12" s="479"/>
      <c r="U12" s="480"/>
      <c r="W12" s="431" t="s">
        <v>16374</v>
      </c>
      <c r="X12" s="621">
        <f>目標比較!D7</f>
        <v>30600000</v>
      </c>
      <c r="Y12" s="621">
        <f>目標比較!E7</f>
        <v>31800000</v>
      </c>
      <c r="Z12" s="621">
        <f>目標比較!F7</f>
        <v>31900000</v>
      </c>
      <c r="AA12" s="621">
        <f>目標比較!G7</f>
        <v>29500000</v>
      </c>
      <c r="AB12" s="621">
        <f>目標比較!H7</f>
        <v>29700000</v>
      </c>
      <c r="AC12" s="621">
        <f>目標比較!I7</f>
        <v>31700000</v>
      </c>
      <c r="AD12" s="621">
        <f>目標比較!J7</f>
        <v>30900000</v>
      </c>
      <c r="AE12" s="621">
        <f>目標比較!K7</f>
        <v>35200000</v>
      </c>
      <c r="AF12" s="621">
        <f>目標比較!L7</f>
        <v>27200000</v>
      </c>
      <c r="AG12" s="621">
        <f>目標比較!M7</f>
        <v>40500000</v>
      </c>
      <c r="AH12" s="621">
        <f>目標比較!N7</f>
        <v>32400000</v>
      </c>
      <c r="AI12" s="621">
        <f>目標比較!O7</f>
        <v>28600000</v>
      </c>
      <c r="AJ12" s="621">
        <f>目標比較!P7</f>
        <v>380000000</v>
      </c>
    </row>
    <row r="13" spans="1:36">
      <c r="A13" s="821"/>
      <c r="B13" s="824"/>
      <c r="C13" s="464"/>
      <c r="D13" s="438"/>
      <c r="E13" s="438"/>
      <c r="F13" s="438"/>
      <c r="G13" s="438"/>
      <c r="H13" s="438"/>
      <c r="I13" s="438"/>
      <c r="J13" s="438"/>
      <c r="K13" s="438"/>
      <c r="L13" s="438"/>
      <c r="M13" s="438"/>
      <c r="N13" s="438"/>
      <c r="O13" s="438"/>
      <c r="P13" s="438"/>
      <c r="Q13" s="438"/>
      <c r="R13" s="466"/>
      <c r="S13" s="438" t="s">
        <v>16371</v>
      </c>
      <c r="T13" s="467"/>
      <c r="U13" s="482" t="s">
        <v>16401</v>
      </c>
      <c r="W13" s="431" t="s">
        <v>16411</v>
      </c>
      <c r="X13" s="621">
        <f>目標比較!D11</f>
        <v>16449885.809999999</v>
      </c>
      <c r="Y13" s="621">
        <f>目標比較!E11</f>
        <v>17851387.289999999</v>
      </c>
      <c r="Z13" s="621">
        <f>目標比較!F11</f>
        <v>15063890</v>
      </c>
      <c r="AA13" s="621">
        <f>目標比較!G11</f>
        <v>11863133</v>
      </c>
      <c r="AB13" s="621">
        <f>目標比較!H11</f>
        <v>17715509</v>
      </c>
      <c r="AC13" s="621">
        <f>目標比較!I11</f>
        <v>17713236.799999997</v>
      </c>
      <c r="AD13" s="621">
        <f>目標比較!J11</f>
        <v>12172500</v>
      </c>
      <c r="AE13" s="621">
        <f>目標比較!K11</f>
        <v>14069228</v>
      </c>
      <c r="AF13" s="621">
        <f>目標比較!L11</f>
        <v>18124539</v>
      </c>
      <c r="AG13" s="621">
        <f>目標比較!M11</f>
        <v>0</v>
      </c>
      <c r="AH13" s="621">
        <f>目標比較!N11</f>
        <v>0</v>
      </c>
      <c r="AI13" s="621">
        <f>目標比較!O11</f>
        <v>0</v>
      </c>
      <c r="AJ13" s="621">
        <f>目標比較!P11</f>
        <v>141023308.89999998</v>
      </c>
    </row>
    <row r="14" spans="1:36">
      <c r="A14" s="821"/>
      <c r="B14" s="824"/>
      <c r="C14" s="483"/>
      <c r="D14" s="438"/>
      <c r="E14" s="438"/>
      <c r="F14" s="438"/>
      <c r="G14" s="438"/>
      <c r="H14" s="438"/>
      <c r="I14" s="438"/>
      <c r="J14" s="438"/>
      <c r="K14" s="438"/>
      <c r="L14" s="438"/>
      <c r="M14" s="438"/>
      <c r="N14" s="438"/>
      <c r="O14" s="438"/>
      <c r="P14" s="438"/>
      <c r="Q14" s="438"/>
      <c r="R14" s="438"/>
      <c r="S14" s="438"/>
      <c r="T14" s="438"/>
      <c r="U14" s="482"/>
      <c r="W14" s="484" t="s">
        <v>16412</v>
      </c>
      <c r="X14" s="621">
        <f>目標比較!D10</f>
        <v>21673161.809999999</v>
      </c>
      <c r="Y14" s="621">
        <f>目標比較!E10</f>
        <v>23386332.289999999</v>
      </c>
      <c r="Z14" s="621">
        <f>目標比較!F10</f>
        <v>18801467</v>
      </c>
      <c r="AA14" s="621">
        <f>目標比較!G10</f>
        <v>19935806</v>
      </c>
      <c r="AB14" s="621">
        <f>目標比較!H10</f>
        <v>25832634</v>
      </c>
      <c r="AC14" s="621">
        <f>目標比較!I10</f>
        <v>30180042.799999997</v>
      </c>
      <c r="AD14" s="621">
        <f>目標比較!J10</f>
        <v>16559904</v>
      </c>
      <c r="AE14" s="621">
        <f>目標比較!K10</f>
        <v>21308517</v>
      </c>
      <c r="AF14" s="621">
        <f>目標比較!L10</f>
        <v>25338263</v>
      </c>
      <c r="AG14" s="621">
        <f>目標比較!M10</f>
        <v>0</v>
      </c>
      <c r="AH14" s="621">
        <f>目標比較!N10</f>
        <v>0</v>
      </c>
      <c r="AI14" s="621">
        <f>目標比較!O10</f>
        <v>0</v>
      </c>
      <c r="AJ14" s="621">
        <f>目標比較!P10</f>
        <v>203016127.89999998</v>
      </c>
    </row>
    <row r="15" spans="1:36">
      <c r="A15" s="821"/>
      <c r="B15" s="824"/>
      <c r="C15" s="464"/>
      <c r="D15" s="438"/>
      <c r="E15" s="438"/>
      <c r="F15" s="438"/>
      <c r="G15" s="438"/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82"/>
      <c r="W15" s="435" t="s">
        <v>16413</v>
      </c>
      <c r="X15" s="621">
        <f>目標比較!D13</f>
        <v>0.70827326176470584</v>
      </c>
      <c r="Y15" s="621">
        <f>目標比較!E13</f>
        <v>0.73541925440251565</v>
      </c>
      <c r="Z15" s="621">
        <f>目標比較!F13</f>
        <v>0.5893876802507837</v>
      </c>
      <c r="AA15" s="621">
        <f>目標比較!G13</f>
        <v>0.67579003389830505</v>
      </c>
      <c r="AB15" s="621">
        <f>目標比較!H13</f>
        <v>0.86978565656565654</v>
      </c>
      <c r="AC15" s="621">
        <f>目標比較!I13</f>
        <v>0.95205182334384852</v>
      </c>
      <c r="AD15" s="621">
        <f>目標比較!J13</f>
        <v>0.53591922330097086</v>
      </c>
      <c r="AE15" s="621">
        <f>目標比較!K13</f>
        <v>0.6053555965909091</v>
      </c>
      <c r="AF15" s="621">
        <f>目標比較!L13</f>
        <v>0.9315537867647059</v>
      </c>
      <c r="AG15" s="621">
        <f>目標比較!M13</f>
        <v>0</v>
      </c>
      <c r="AH15" s="621">
        <f>目標比較!N13</f>
        <v>0</v>
      </c>
      <c r="AI15" s="621">
        <f>目標比較!O13</f>
        <v>0</v>
      </c>
      <c r="AJ15" s="621">
        <f>目標比較!P13</f>
        <v>0.53425296815789469</v>
      </c>
    </row>
    <row r="16" spans="1:36">
      <c r="A16" s="821"/>
      <c r="B16" s="824"/>
      <c r="C16" s="464"/>
      <c r="D16" s="438"/>
      <c r="E16" s="438"/>
      <c r="F16" s="438"/>
      <c r="G16" s="438"/>
      <c r="H16" s="438"/>
      <c r="I16" s="438"/>
      <c r="J16" s="438"/>
      <c r="K16" s="438"/>
      <c r="L16" s="438"/>
      <c r="M16" s="438"/>
      <c r="N16" s="438"/>
      <c r="O16" s="438"/>
      <c r="P16" s="438"/>
      <c r="Q16" s="438"/>
      <c r="R16" s="438"/>
      <c r="S16" s="438"/>
      <c r="T16" s="438"/>
      <c r="U16" s="482"/>
      <c r="W16" s="435" t="s">
        <v>16414</v>
      </c>
      <c r="X16" s="621">
        <f>SUMIFS(台帳表ｋ[金額],台帳表ｋ[入金月（月のみ）],X$11,台帳表ｋ[ＮＣ区分],"西部")+SUMIFS(測量台帳1ｋ[入金額],測量台帳1ｋ[入金月（月のみ）],X$11,測量台帳1ｋ[NC区分],"西部")+SUMIFS(測量台帳1__2ｋ[入金額(後)],測量台帳1__2ｋ[入金月(後)（月のみ）],X$11,測量台帳1__2ｋ[NC区分],"西部")</f>
        <v>0</v>
      </c>
      <c r="Y16" s="621">
        <f>SUMIFS(台帳表ｋ[金額],台帳表ｋ[入金月（月のみ）],Y$11,台帳表ｋ[ＮＣ区分],"西部")+SUMIFS(測量台帳1ｋ[入金額],測量台帳1ｋ[入金月（月のみ）],Y$11,測量台帳1ｋ[NC区分],"西部")+SUMIFS(測量台帳1__2ｋ[入金額(後)],測量台帳1__2ｋ[入金月(後)（月のみ）],Y$11,測量台帳1__2ｋ[NC区分],"西部")</f>
        <v>0</v>
      </c>
      <c r="Z16" s="621">
        <f>SUMIFS(台帳表ｋ[金額],台帳表ｋ[入金月（月のみ）],Z$11,台帳表ｋ[ＮＣ区分],"西部")+SUMIFS(測量台帳1ｋ[入金額],測量台帳1ｋ[入金月（月のみ）],Z$11,測量台帳1ｋ[NC区分],"西部")+SUMIFS(測量台帳1__2ｋ[入金額(後)],測量台帳1__2ｋ[入金月(後)（月のみ）],Z$11,測量台帳1__2ｋ[NC区分],"西部")</f>
        <v>0</v>
      </c>
      <c r="AA16" s="621">
        <f>SUMIFS(台帳表ｋ[金額],台帳表ｋ[入金月（月のみ）],AA$11,台帳表ｋ[ＮＣ区分],"西部")+SUMIFS(測量台帳1ｋ[入金額],測量台帳1ｋ[入金月（月のみ）],AA$11,測量台帳1ｋ[NC区分],"西部")+SUMIFS(測量台帳1__2ｋ[入金額(後)],測量台帳1__2ｋ[入金月(後)（月のみ）],AA$11,測量台帳1__2ｋ[NC区分],"西部")</f>
        <v>0</v>
      </c>
      <c r="AB16" s="621">
        <f>SUMIFS(台帳表ｋ[金額],台帳表ｋ[入金月（月のみ）],AB$11,台帳表ｋ[ＮＣ区分],"西部")+SUMIFS(測量台帳1ｋ[入金額],測量台帳1ｋ[入金月（月のみ）],AB$11,測量台帳1ｋ[NC区分],"西部")+SUMIFS(測量台帳1__2ｋ[入金額(後)],測量台帳1__2ｋ[入金月(後)（月のみ）],AB$11,測量台帳1__2ｋ[NC区分],"西部")</f>
        <v>0</v>
      </c>
      <c r="AC16" s="621">
        <f>SUMIFS(台帳表ｋ[金額],台帳表ｋ[入金月（月のみ）],AC$11,台帳表ｋ[ＮＣ区分],"西部")+SUMIFS(測量台帳1ｋ[入金額],測量台帳1ｋ[入金月（月のみ）],AC$11,測量台帳1ｋ[NC区分],"西部")+SUMIFS(測量台帳1__2ｋ[入金額(後)],測量台帳1__2ｋ[入金月(後)（月のみ）],AC$11,測量台帳1__2ｋ[NC区分],"西部")</f>
        <v>0</v>
      </c>
      <c r="AD16" s="621">
        <f>SUMIFS(台帳表ｋ[金額],台帳表ｋ[入金月（月のみ）],AD$11,台帳表ｋ[ＮＣ区分],"西部")+SUMIFS(測量台帳1ｋ[入金額],測量台帳1ｋ[入金月（月のみ）],AD$11,測量台帳1ｋ[NC区分],"西部")+SUMIFS(測量台帳1__2ｋ[入金額(後)],測量台帳1__2ｋ[入金月(後)（月のみ）],AD$11,測量台帳1__2ｋ[NC区分],"西部")</f>
        <v>0</v>
      </c>
      <c r="AE16" s="621">
        <f>SUMIFS(台帳表ｋ[金額],台帳表ｋ[入金月（月のみ）],AE$11,台帳表ｋ[ＮＣ区分],"西部")+SUMIFS(測量台帳1ｋ[入金額],測量台帳1ｋ[入金月（月のみ）],AE$11,測量台帳1ｋ[NC区分],"西部")+SUMIFS(測量台帳1__2ｋ[入金額(後)],測量台帳1__2ｋ[入金月(後)（月のみ）],AE$11,測量台帳1__2ｋ[NC区分],"西部")</f>
        <v>0</v>
      </c>
      <c r="AF16" s="621">
        <f>SUMIFS(台帳表ｋ[金額],台帳表ｋ[入金月（月のみ）],AF$11,台帳表ｋ[ＮＣ区分],"西部")+SUMIFS(測量台帳1ｋ[入金額],測量台帳1ｋ[入金月（月のみ）],AF$11,測量台帳1ｋ[NC区分],"西部")+SUMIFS(測量台帳1__2ｋ[入金額(後)],測量台帳1__2ｋ[入金月(後)（月のみ）],AF$11,測量台帳1__2ｋ[NC区分],"西部")</f>
        <v>0</v>
      </c>
      <c r="AG16" s="621">
        <f>SUMIFS(台帳表ｋ[金額],台帳表ｋ[入金月（月のみ）],AG$11,台帳表ｋ[ＮＣ区分],"西部")+SUMIFS(測量台帳1ｋ[入金額],測量台帳1ｋ[入金月（月のみ）],AG$11,測量台帳1ｋ[NC区分],"西部")+SUMIFS(測量台帳1__2ｋ[入金額(後)],測量台帳1__2ｋ[入金月(後)（月のみ）],AG$11,測量台帳1__2ｋ[NC区分],"西部")</f>
        <v>0</v>
      </c>
      <c r="AH16" s="621">
        <f>SUMIFS(台帳表ｋ[金額],台帳表ｋ[入金月（月のみ）],AH$11,台帳表ｋ[ＮＣ区分],"西部")+SUMIFS(測量台帳1ｋ[入金額],測量台帳1ｋ[入金月（月のみ）],AH$11,測量台帳1ｋ[NC区分],"西部")+SUMIFS(測量台帳1__2ｋ[入金額(後)],測量台帳1__2ｋ[入金月(後)（月のみ）],AH$11,測量台帳1__2ｋ[NC区分],"西部")</f>
        <v>0</v>
      </c>
      <c r="AI16" s="621">
        <f>SUMIFS(台帳表ｋ[金額],台帳表ｋ[入金月（月のみ）],AI$11,台帳表ｋ[ＮＣ区分],"西部")+SUMIFS(測量台帳1ｋ[入金額],測量台帳1ｋ[入金月（月のみ）],AI$11,測量台帳1ｋ[NC区分],"西部")+SUMIFS(測量台帳1__2ｋ[入金額(後)],測量台帳1__2ｋ[入金月(後)（月のみ）],AI$11,測量台帳1__2ｋ[NC区分],"西部")</f>
        <v>0</v>
      </c>
      <c r="AJ16" s="622">
        <f>SUM(X16:AI16)</f>
        <v>0</v>
      </c>
    </row>
    <row r="17" spans="1:36" ht="14.25" thickBot="1">
      <c r="A17" s="821"/>
      <c r="B17" s="824"/>
      <c r="C17" s="485"/>
      <c r="D17" s="486"/>
      <c r="E17" s="487"/>
      <c r="F17" s="487"/>
      <c r="G17" s="487"/>
      <c r="H17" s="487"/>
      <c r="I17" s="487"/>
      <c r="J17" s="487"/>
      <c r="K17" s="487"/>
      <c r="L17" s="486"/>
      <c r="M17" s="486"/>
      <c r="N17" s="486"/>
      <c r="O17" s="486"/>
      <c r="P17" s="486"/>
      <c r="Q17" s="486"/>
      <c r="R17" s="486"/>
      <c r="S17" s="486"/>
      <c r="T17" s="486"/>
      <c r="U17" s="488"/>
      <c r="W17" s="618"/>
      <c r="X17" s="619"/>
      <c r="Y17" s="619"/>
      <c r="Z17" s="619"/>
      <c r="AA17" s="619"/>
      <c r="AB17" s="619"/>
      <c r="AC17" s="619"/>
      <c r="AD17" s="619"/>
      <c r="AE17" s="619"/>
      <c r="AF17" s="619"/>
      <c r="AG17" s="619"/>
      <c r="AH17" s="619"/>
      <c r="AI17" s="619"/>
      <c r="AJ17" s="481"/>
    </row>
    <row r="18" spans="1:36">
      <c r="A18" s="821"/>
      <c r="B18" s="824"/>
      <c r="C18" s="489" t="s">
        <v>16415</v>
      </c>
      <c r="D18" s="490"/>
      <c r="E18" s="438"/>
      <c r="F18" s="438"/>
      <c r="G18" s="438"/>
      <c r="H18" s="438"/>
      <c r="I18" s="438"/>
      <c r="J18" s="438"/>
      <c r="K18" s="438"/>
      <c r="L18" s="438"/>
      <c r="M18" s="438"/>
      <c r="N18" s="438"/>
      <c r="O18" s="438"/>
      <c r="P18" s="438"/>
      <c r="Q18" s="438"/>
      <c r="R18" s="438"/>
      <c r="S18" s="438"/>
      <c r="T18" s="438"/>
      <c r="U18" s="482"/>
      <c r="W18" s="852" t="s">
        <v>16416</v>
      </c>
      <c r="X18" s="854">
        <f>+AB18+AB19</f>
        <v>0</v>
      </c>
      <c r="Y18" s="856" t="s">
        <v>16390</v>
      </c>
      <c r="Z18" s="856" t="s">
        <v>16417</v>
      </c>
      <c r="AA18" s="491" t="s">
        <v>16392</v>
      </c>
      <c r="AB18" s="598">
        <f>AA5</f>
        <v>0</v>
      </c>
      <c r="AC18" s="492" t="s">
        <v>16390</v>
      </c>
      <c r="AD18" s="493"/>
      <c r="AE18" s="493"/>
      <c r="AF18" s="493"/>
      <c r="AG18" s="493"/>
      <c r="AH18" s="493"/>
      <c r="AI18" s="493"/>
    </row>
    <row r="19" spans="1:36" ht="14.25" thickBot="1">
      <c r="A19" s="821"/>
      <c r="B19" s="824"/>
      <c r="C19" s="464" t="s">
        <v>16392</v>
      </c>
      <c r="D19" s="438"/>
      <c r="E19" s="438"/>
      <c r="F19" s="438"/>
      <c r="G19" s="438"/>
      <c r="H19" s="438"/>
      <c r="I19" s="438"/>
      <c r="J19" s="438"/>
      <c r="K19" s="438"/>
      <c r="L19" s="438"/>
      <c r="M19" s="438"/>
      <c r="N19" s="438"/>
      <c r="O19" s="438"/>
      <c r="P19" s="438"/>
      <c r="Q19" s="438"/>
      <c r="R19" s="438"/>
      <c r="S19" s="438"/>
      <c r="T19" s="438"/>
      <c r="U19" s="482"/>
      <c r="W19" s="853"/>
      <c r="X19" s="855"/>
      <c r="Y19" s="857"/>
      <c r="Z19" s="857"/>
      <c r="AA19" s="494" t="s">
        <v>16418</v>
      </c>
      <c r="AB19" s="599">
        <f>AE6</f>
        <v>0</v>
      </c>
      <c r="AC19" s="495" t="s">
        <v>16390</v>
      </c>
    </row>
    <row r="20" spans="1:36">
      <c r="A20" s="821"/>
      <c r="B20" s="824"/>
      <c r="D20" s="438"/>
      <c r="E20" s="438"/>
      <c r="F20" s="438"/>
      <c r="G20" s="438"/>
      <c r="H20" s="438"/>
      <c r="I20" s="438"/>
      <c r="J20" s="438"/>
      <c r="O20" s="438"/>
      <c r="P20" s="438"/>
      <c r="Q20" s="438"/>
      <c r="R20" s="438"/>
      <c r="S20" s="438"/>
      <c r="T20" s="438"/>
      <c r="U20" s="482"/>
      <c r="Y20" s="439"/>
    </row>
    <row r="21" spans="1:36">
      <c r="A21" s="821"/>
      <c r="B21" s="824"/>
      <c r="C21" s="464"/>
      <c r="D21" s="438"/>
      <c r="E21" s="438"/>
      <c r="F21" s="438"/>
      <c r="G21" s="438"/>
      <c r="H21" s="438"/>
      <c r="I21" s="438"/>
      <c r="J21" s="438"/>
      <c r="O21" s="438"/>
      <c r="P21" s="438"/>
      <c r="Q21" s="438"/>
      <c r="R21" s="438"/>
      <c r="S21" s="438"/>
      <c r="T21" s="438"/>
      <c r="U21" s="482"/>
    </row>
    <row r="22" spans="1:36" ht="14.25" thickBot="1">
      <c r="A22" s="821"/>
      <c r="B22" s="824"/>
      <c r="C22" s="496"/>
      <c r="D22" s="497"/>
      <c r="E22" s="497"/>
      <c r="F22" s="497"/>
      <c r="G22" s="497"/>
      <c r="H22" s="497"/>
      <c r="I22" s="497"/>
      <c r="J22" s="497"/>
      <c r="K22" s="497"/>
      <c r="L22" s="497"/>
      <c r="M22" s="497"/>
      <c r="N22" s="497"/>
      <c r="O22" s="497"/>
      <c r="P22" s="497"/>
      <c r="Q22" s="497"/>
      <c r="R22" s="497"/>
      <c r="S22" s="497"/>
      <c r="T22" s="497"/>
      <c r="U22" s="498"/>
      <c r="Y22" s="435" t="s">
        <v>16419</v>
      </c>
      <c r="Z22" s="435"/>
      <c r="AA22" s="435"/>
      <c r="AB22" s="435"/>
      <c r="AC22" s="435"/>
      <c r="AD22" s="435"/>
    </row>
    <row r="23" spans="1:36">
      <c r="A23" s="821"/>
      <c r="B23" s="824"/>
      <c r="C23" s="499" t="s">
        <v>16420</v>
      </c>
      <c r="D23" s="454"/>
      <c r="E23" s="455"/>
      <c r="F23" s="455"/>
      <c r="G23" s="455"/>
      <c r="H23" s="455"/>
      <c r="I23" s="455"/>
      <c r="J23" s="455"/>
      <c r="K23" s="455"/>
      <c r="L23" s="455"/>
      <c r="M23" s="455"/>
      <c r="N23" s="455"/>
      <c r="O23" s="455"/>
      <c r="P23" s="455"/>
      <c r="Q23" s="455"/>
      <c r="R23" s="455"/>
      <c r="S23" s="455"/>
      <c r="T23" s="455"/>
      <c r="U23" s="456"/>
      <c r="W23" s="440"/>
      <c r="X23" s="819" t="s">
        <v>16421</v>
      </c>
      <c r="Y23" s="819"/>
      <c r="AA23" s="819" t="s">
        <v>16422</v>
      </c>
      <c r="AB23" s="819"/>
      <c r="AC23" s="439"/>
      <c r="AD23" s="819" t="s">
        <v>16421</v>
      </c>
      <c r="AE23" s="819"/>
      <c r="AF23" s="440" t="s">
        <v>16364</v>
      </c>
      <c r="AG23" s="819" t="s">
        <v>16422</v>
      </c>
      <c r="AH23" s="819"/>
      <c r="AI23" s="439"/>
      <c r="AJ23" s="439"/>
    </row>
    <row r="24" spans="1:36">
      <c r="A24" s="821"/>
      <c r="B24" s="824"/>
      <c r="C24" s="458" t="s">
        <v>16392</v>
      </c>
      <c r="D24" s="438"/>
      <c r="E24" s="438"/>
      <c r="F24" s="438"/>
      <c r="G24" s="438"/>
      <c r="H24" s="438"/>
      <c r="I24" s="438"/>
      <c r="J24" s="438"/>
      <c r="K24" s="438"/>
      <c r="L24" s="438"/>
      <c r="M24" s="438"/>
      <c r="N24" s="438"/>
      <c r="O24" s="438"/>
      <c r="P24" s="438"/>
      <c r="Q24" s="438"/>
      <c r="R24" s="438"/>
      <c r="S24" s="438"/>
      <c r="T24" s="438"/>
      <c r="U24" s="482"/>
      <c r="X24" s="445" t="e">
        <f>COUNTIFS(台帳表ｋ[ＮＣ区分],"埼玉",#REF!,$B$1)</f>
        <v>#REF!</v>
      </c>
      <c r="Y24" s="440" t="s">
        <v>16371</v>
      </c>
      <c r="Z24" s="437" t="s">
        <v>16370</v>
      </c>
      <c r="AA24" s="445" t="e">
        <f>COUNTIFS(台帳表ｋ[ＮＣ区分],"北部",#REF!,$B$1)</f>
        <v>#REF!</v>
      </c>
      <c r="AB24" s="440" t="s">
        <v>16371</v>
      </c>
      <c r="AC24" s="437"/>
      <c r="AD24" s="445">
        <f>COUNTIFS(測量台帳1ｋ[NC区分],"埼玉",測量台帳1ｋ[受注月],$B$1)+COUNTIFS(測量台帳1__2ｋ[NC区分],"埼玉",測量台帳1__2ｋ[受注月(後)],$B$1)</f>
        <v>0</v>
      </c>
      <c r="AE24" s="440" t="s">
        <v>16371</v>
      </c>
      <c r="AF24" s="440" t="s">
        <v>16372</v>
      </c>
      <c r="AG24" s="445">
        <f>COUNTIFS(測量台帳1ｋ[NC区分],"北部",測量台帳1ｋ[受注月],$B$1)+COUNTIFS(測量台帳1__2ｋ[NC区分],"北部",測量台帳1__2ｋ[受注月(後)],$B$1)</f>
        <v>0</v>
      </c>
      <c r="AH24" s="440" t="s">
        <v>16371</v>
      </c>
    </row>
    <row r="25" spans="1:36">
      <c r="A25" s="821"/>
      <c r="B25" s="824"/>
      <c r="C25" s="464"/>
      <c r="D25" s="438"/>
      <c r="E25" s="438"/>
      <c r="F25" s="438"/>
      <c r="G25" s="438"/>
      <c r="H25" s="438"/>
      <c r="I25" s="438"/>
      <c r="J25" s="438"/>
      <c r="K25" s="438"/>
      <c r="L25" s="438"/>
      <c r="M25" s="438"/>
      <c r="N25" s="438"/>
      <c r="O25" s="438"/>
      <c r="P25" s="438"/>
      <c r="Q25" s="438"/>
      <c r="R25" s="438"/>
      <c r="S25" s="438"/>
      <c r="T25" s="438"/>
      <c r="U25" s="482"/>
      <c r="X25" s="451">
        <f>COUNTIFS(台帳表ｋ[ＮＣ区分],"埼玉",台帳表ｋ[納品月],$B$1)</f>
        <v>0</v>
      </c>
      <c r="Y25" s="440" t="s">
        <v>16371</v>
      </c>
      <c r="Z25" s="437" t="s">
        <v>16379</v>
      </c>
      <c r="AA25" s="451">
        <f>COUNTIFS(台帳表ｋ[ＮＣ区分],"北部",台帳表ｋ[納品月],$B$1)</f>
        <v>0</v>
      </c>
      <c r="AB25" s="440" t="s">
        <v>16371</v>
      </c>
      <c r="AC25" s="437"/>
      <c r="AD25" s="445">
        <f>COUNTIFS(測量台帳1ｋ[NC区分],"埼玉",測量台帳1ｋ[外注
発注月],$B$1)+COUNTIFS(測量台帳1__2ｋ[NC区分],"埼玉",測量台帳1__2ｋ[外注
発注月(後)],$B$1)</f>
        <v>0</v>
      </c>
      <c r="AE25" s="440" t="s">
        <v>16371</v>
      </c>
      <c r="AF25" s="440" t="s">
        <v>16380</v>
      </c>
      <c r="AG25" s="445">
        <f>COUNTIFS(測量台帳1ｋ[NC区分],"北部",測量台帳1ｋ[外注
発注月],$B$1)+COUNTIFS(測量台帳1__2ｋ[NC区分],"北部",測量台帳1__2ｋ[外注
発注月(後)],$B$1)</f>
        <v>0</v>
      </c>
      <c r="AH25" s="440" t="s">
        <v>16371</v>
      </c>
    </row>
    <row r="26" spans="1:36">
      <c r="A26" s="821"/>
      <c r="B26" s="824"/>
      <c r="C26" s="464"/>
      <c r="D26" s="438"/>
      <c r="E26" s="438"/>
      <c r="F26" s="438"/>
      <c r="G26" s="438"/>
      <c r="H26" s="438"/>
      <c r="I26" s="438"/>
      <c r="J26" s="438"/>
      <c r="K26" s="438"/>
      <c r="L26" s="438"/>
      <c r="M26" s="438"/>
      <c r="N26" s="438"/>
      <c r="O26" s="438"/>
      <c r="P26" s="438"/>
      <c r="Q26" s="438"/>
      <c r="R26" s="438"/>
      <c r="S26" s="438"/>
      <c r="T26" s="438"/>
      <c r="U26" s="482"/>
      <c r="X26" s="445">
        <f>COUNTIFS(台帳表ｋ[ＮＣ区分],"埼玉",台帳表ｋ[入金月（月のみ）],$B$1)</f>
        <v>0</v>
      </c>
      <c r="Y26" s="440" t="s">
        <v>16371</v>
      </c>
      <c r="Z26" s="437" t="s">
        <v>16385</v>
      </c>
      <c r="AA26" s="445">
        <f>COUNTIFS(台帳表ｋ[ＮＣ区分],"北部",台帳表ｋ[入金月（月のみ）],$B$1)</f>
        <v>0</v>
      </c>
      <c r="AB26" s="440" t="s">
        <v>16371</v>
      </c>
      <c r="AC26" s="437"/>
      <c r="AD26" s="445">
        <f>COUNTIFS(測量台帳1ｋ[NC区分],"埼玉",測量台帳1ｋ[外注納品月],$B$1)+COUNTIFS(測量台帳1__2ｋ[NC区分],"埼玉",測量台帳1__2ｋ[外注納品月(後)],$B$1)</f>
        <v>0</v>
      </c>
      <c r="AE26" s="440" t="s">
        <v>16371</v>
      </c>
      <c r="AF26" s="440" t="s">
        <v>16386</v>
      </c>
      <c r="AG26" s="445">
        <f>COUNTIFS(測量台帳1ｋ[NC区分],"北部",測量台帳1ｋ[外注納品月],$B$1)+COUNTIFS(測量台帳1__2ｋ[NC区分],"北部",測量台帳1__2ｋ[外注納品月(後)],$B$1)</f>
        <v>0</v>
      </c>
      <c r="AH26" s="440" t="s">
        <v>16371</v>
      </c>
    </row>
    <row r="27" spans="1:36">
      <c r="A27" s="821"/>
      <c r="B27" s="824"/>
      <c r="C27" s="464" t="s">
        <v>16406</v>
      </c>
      <c r="E27" s="438"/>
      <c r="F27" s="438"/>
      <c r="G27" s="438"/>
      <c r="H27" s="438"/>
      <c r="I27" s="438"/>
      <c r="J27" s="438"/>
      <c r="O27" s="438"/>
      <c r="P27" s="438"/>
      <c r="Q27" s="438"/>
      <c r="R27" s="438" t="s">
        <v>16397</v>
      </c>
      <c r="S27" s="438"/>
      <c r="T27" s="438"/>
      <c r="U27" s="438"/>
      <c r="X27" s="597">
        <f>SUMIFS(台帳表ｋ[金額],台帳表ｋ[入金月（月のみ）],$B$1,台帳表ｋ[ＮＣ区分],"埼玉")</f>
        <v>0</v>
      </c>
      <c r="Y27" s="440" t="s">
        <v>16390</v>
      </c>
      <c r="Z27" s="437" t="s">
        <v>16385</v>
      </c>
      <c r="AA27" s="597">
        <f>SUMIFS(台帳表ｋ[金額],台帳表ｋ[入金月（月のみ）],$B$1,台帳表ｋ[ＮＣ区分],"北部")</f>
        <v>0</v>
      </c>
      <c r="AB27" s="440" t="s">
        <v>16390</v>
      </c>
      <c r="AC27" s="437"/>
      <c r="AD27" s="445">
        <f>COUNTIFS(測量台帳1ｋ[NC区分],"埼玉",測量台帳1ｋ[納品月],$B$1)+COUNTIFS(測量台帳1__2ｋ[NC区分],"埼玉",測量台帳1__2ｋ[納品
月(後)],$B$1)</f>
        <v>0</v>
      </c>
      <c r="AE27" s="440" t="s">
        <v>16371</v>
      </c>
      <c r="AF27" s="440" t="s">
        <v>16391</v>
      </c>
      <c r="AG27" s="445">
        <f>COUNTIFS(測量台帳1ｋ[NC区分],"北部",測量台帳1ｋ[納品月],$B$1)+COUNTIFS(測量台帳1__2ｋ[NC区分],"北部",測量台帳1__2ｋ[納品
月(後)],$B$1)</f>
        <v>0</v>
      </c>
      <c r="AH27" s="440" t="s">
        <v>16371</v>
      </c>
    </row>
    <row r="28" spans="1:36">
      <c r="A28" s="821"/>
      <c r="B28" s="824"/>
      <c r="D28" s="438"/>
      <c r="E28" s="438"/>
      <c r="F28" s="438"/>
      <c r="G28" s="438"/>
      <c r="H28" s="438"/>
      <c r="I28" s="438"/>
      <c r="J28" s="438"/>
      <c r="O28" s="438"/>
      <c r="P28" s="438"/>
      <c r="Q28" s="438"/>
      <c r="R28" s="466"/>
      <c r="S28" s="438" t="s">
        <v>16371</v>
      </c>
      <c r="T28" s="467"/>
      <c r="U28" s="438" t="s">
        <v>16401</v>
      </c>
      <c r="X28" s="445">
        <f>COUNTIFS(台帳表ｋ[ＮＣ区分],"埼玉",台帳表ｋ[顧客引渡
実施日],"")</f>
        <v>0</v>
      </c>
      <c r="Y28" s="440" t="s">
        <v>16371</v>
      </c>
      <c r="Z28" s="437" t="s">
        <v>16395</v>
      </c>
      <c r="AA28" s="445">
        <f>COUNTIFS(台帳表ｋ[ＮＣ区分],"北部",台帳表ｋ[顧客引渡
実施日],"")</f>
        <v>0</v>
      </c>
      <c r="AB28" s="440" t="s">
        <v>16371</v>
      </c>
      <c r="AC28" s="437"/>
      <c r="AD28" s="597">
        <f>SUMIFS(測量台帳1ｋ[入金額],測量台帳1ｋ[入金月（月のみ）],$B$1,測量台帳1ｋ[NC区分],"埼玉")+SUMIFS(測量台帳1__2ｋ[入金額(後)],測量台帳1__2ｋ[入金月(後)（月のみ）],$B$1,測量台帳1__2ｋ[NC区分],"埼玉")</f>
        <v>0</v>
      </c>
      <c r="AE28" s="440" t="s">
        <v>16390</v>
      </c>
      <c r="AF28" s="440" t="s">
        <v>16396</v>
      </c>
      <c r="AG28" s="597">
        <f>SUMIFS(測量台帳1ｋ[入金額],測量台帳1ｋ[入金月（月のみ）],$B$1,測量台帳1ｋ[NC区分],"北部")+SUMIFS(測量台帳1__2ｋ[入金額(後)],測量台帳1__2ｋ[入金月(後)（月のみ）],$B$1,測量台帳1__2ｋ[NC区分],"北部")</f>
        <v>0</v>
      </c>
      <c r="AH28" s="440" t="s">
        <v>16390</v>
      </c>
    </row>
    <row r="29" spans="1:36">
      <c r="A29" s="821"/>
      <c r="B29" s="824"/>
      <c r="C29" s="464"/>
      <c r="D29" s="438"/>
      <c r="E29" s="438"/>
      <c r="F29" s="438"/>
      <c r="G29" s="438"/>
      <c r="H29" s="438"/>
      <c r="I29" s="438"/>
      <c r="J29" s="438"/>
      <c r="N29" s="438"/>
      <c r="O29" s="438"/>
      <c r="P29" s="438"/>
      <c r="Q29" s="438"/>
      <c r="R29" s="438"/>
      <c r="S29" s="438"/>
      <c r="T29" s="438"/>
      <c r="U29" s="482"/>
      <c r="W29" s="500"/>
      <c r="X29" s="445">
        <f>COUNTIFS(台帳表ｋ[ＮＣ区分],"埼玉",台帳表ｋ[顧客引渡
実施日],"保留")</f>
        <v>0</v>
      </c>
      <c r="Y29" s="440" t="s">
        <v>16371</v>
      </c>
      <c r="Z29" s="437" t="s">
        <v>16400</v>
      </c>
      <c r="AA29" s="445">
        <f>COUNTIFS(台帳表ｋ[ＮＣ区分],"北部",台帳表ｋ[顧客引渡
実施日],"保留")</f>
        <v>0</v>
      </c>
      <c r="AB29" s="440" t="s">
        <v>16371</v>
      </c>
    </row>
    <row r="30" spans="1:36">
      <c r="A30" s="821"/>
      <c r="B30" s="824"/>
      <c r="C30" s="477" t="s">
        <v>16423</v>
      </c>
      <c r="D30" s="478"/>
      <c r="E30" s="479"/>
      <c r="F30" s="479"/>
      <c r="G30" s="479"/>
      <c r="H30" s="479"/>
      <c r="I30" s="479"/>
      <c r="J30" s="479"/>
      <c r="K30" s="479"/>
      <c r="L30" s="479"/>
      <c r="M30" s="479"/>
      <c r="N30" s="479"/>
      <c r="O30" s="479"/>
      <c r="P30" s="479"/>
      <c r="Q30" s="479"/>
      <c r="R30" s="479"/>
      <c r="S30" s="479"/>
      <c r="T30" s="479"/>
      <c r="U30" s="480"/>
      <c r="W30" s="500"/>
      <c r="X30" s="501"/>
      <c r="Y30" s="450"/>
      <c r="Z30" s="468"/>
      <c r="AA30" s="469"/>
      <c r="AB30" s="437"/>
      <c r="AD30" s="445">
        <f>COUNTIFS(測量台帳1ｋ[NC区分],"埼玉",測量台帳1ｋ[外注
発注月],"&lt;&gt;")+COUNTIFS(測量台帳1__2ｋ[NC区分],"埼玉",測量台帳1__2ｋ[外注
発注月(後)],"&lt;&gt;")</f>
        <v>0</v>
      </c>
      <c r="AF30" s="440" t="s">
        <v>16373</v>
      </c>
      <c r="AG30" s="445">
        <f>COUNTIFS(測量台帳1ｋ[NC区分],"北部",測量台帳1ｋ[外注
発注月],"&lt;&gt;")+COUNTIFS(測量台帳1__2ｋ[NC区分],"北部",測量台帳1__2ｋ[外注
発注月(後)],"&lt;&gt;")</f>
        <v>0</v>
      </c>
    </row>
    <row r="31" spans="1:36">
      <c r="A31" s="821"/>
      <c r="B31" s="824"/>
      <c r="C31" s="464"/>
      <c r="D31" s="438"/>
      <c r="E31" s="438"/>
      <c r="F31" s="438"/>
      <c r="G31" s="438"/>
      <c r="H31" s="438"/>
      <c r="I31" s="438"/>
      <c r="J31" s="438"/>
      <c r="K31" s="438"/>
      <c r="L31" s="438"/>
      <c r="M31" s="438"/>
      <c r="N31" s="438"/>
      <c r="O31" s="438"/>
      <c r="P31" s="438"/>
      <c r="Q31" s="438"/>
      <c r="R31" s="438"/>
      <c r="S31" s="438"/>
      <c r="T31" s="438"/>
      <c r="U31" s="482"/>
      <c r="X31" s="501"/>
      <c r="Y31" s="450" t="s">
        <v>16424</v>
      </c>
      <c r="Z31" s="440" t="s">
        <v>16425</v>
      </c>
      <c r="AA31" s="474"/>
      <c r="AF31" s="474"/>
      <c r="AH31" s="470"/>
      <c r="AI31" s="474"/>
    </row>
    <row r="32" spans="1:36">
      <c r="A32" s="821"/>
      <c r="B32" s="824"/>
      <c r="C32" s="464"/>
      <c r="D32" s="438"/>
      <c r="E32" s="438"/>
      <c r="F32" s="438"/>
      <c r="G32" s="438"/>
      <c r="H32" s="438"/>
      <c r="I32" s="438"/>
      <c r="J32" s="438"/>
      <c r="K32" s="438"/>
      <c r="L32" s="438"/>
      <c r="M32" s="438"/>
      <c r="N32" s="438"/>
      <c r="O32" s="438"/>
      <c r="P32" s="438"/>
      <c r="Q32" s="438"/>
      <c r="R32" s="438"/>
      <c r="S32" s="438"/>
      <c r="T32" s="438"/>
      <c r="U32" s="482"/>
      <c r="Y32" s="450"/>
    </row>
    <row r="33" spans="1:36">
      <c r="A33" s="821"/>
      <c r="B33" s="824"/>
      <c r="C33" s="464"/>
      <c r="E33" s="438"/>
      <c r="F33" s="438"/>
      <c r="G33" s="438"/>
      <c r="H33" s="438"/>
      <c r="I33" s="438"/>
      <c r="J33" s="438"/>
      <c r="K33" s="438"/>
      <c r="L33" s="438"/>
      <c r="M33" s="438"/>
      <c r="N33" s="438"/>
      <c r="O33" s="438"/>
      <c r="P33" s="438"/>
      <c r="Q33" s="438"/>
      <c r="R33" s="438"/>
      <c r="S33" s="438"/>
      <c r="T33" s="438"/>
      <c r="U33" s="482"/>
      <c r="Y33" s="450"/>
    </row>
    <row r="34" spans="1:36" ht="14.25" thickBot="1">
      <c r="A34" s="821"/>
      <c r="B34" s="824"/>
      <c r="C34" s="485"/>
      <c r="D34" s="438"/>
      <c r="E34" s="486"/>
      <c r="F34" s="486"/>
      <c r="G34" s="486"/>
      <c r="H34" s="486"/>
      <c r="I34" s="486"/>
      <c r="J34" s="486"/>
      <c r="K34" s="486"/>
      <c r="L34" s="486"/>
      <c r="M34" s="486"/>
      <c r="N34" s="486"/>
      <c r="O34" s="486"/>
      <c r="P34" s="486"/>
      <c r="Q34" s="486"/>
      <c r="R34" s="486"/>
      <c r="S34" s="486"/>
      <c r="T34" s="486"/>
      <c r="U34" s="488"/>
      <c r="Y34" s="450"/>
    </row>
    <row r="35" spans="1:36">
      <c r="A35" s="821"/>
      <c r="B35" s="824"/>
      <c r="C35" s="489" t="s">
        <v>16426</v>
      </c>
      <c r="D35" s="478"/>
      <c r="E35" s="438"/>
      <c r="F35" s="438"/>
      <c r="G35" s="438"/>
      <c r="H35" s="438"/>
      <c r="I35" s="438"/>
      <c r="J35" s="438"/>
      <c r="K35" s="438"/>
      <c r="L35" s="438"/>
      <c r="M35" s="438"/>
      <c r="N35" s="438"/>
      <c r="O35" s="438"/>
      <c r="P35" s="438"/>
      <c r="Q35" s="438"/>
      <c r="R35" s="438"/>
      <c r="S35" s="438"/>
      <c r="T35" s="438"/>
      <c r="U35" s="482"/>
      <c r="W35" s="852" t="s">
        <v>16427</v>
      </c>
      <c r="X35" s="854">
        <f>+AB35+AB36</f>
        <v>0</v>
      </c>
      <c r="Y35" s="856" t="s">
        <v>16390</v>
      </c>
      <c r="Z35" s="856" t="s">
        <v>16417</v>
      </c>
      <c r="AA35" s="491" t="s">
        <v>16392</v>
      </c>
      <c r="AB35" s="598">
        <f>SUM(X27,AA27)</f>
        <v>0</v>
      </c>
      <c r="AC35" s="492" t="s">
        <v>16390</v>
      </c>
    </row>
    <row r="36" spans="1:36" ht="14.25" thickBot="1">
      <c r="A36" s="821"/>
      <c r="B36" s="824"/>
      <c r="D36" s="438"/>
      <c r="E36" s="438"/>
      <c r="F36" s="438"/>
      <c r="G36" s="438"/>
      <c r="H36" s="438"/>
      <c r="I36" s="438"/>
      <c r="J36" s="438"/>
      <c r="K36" s="438"/>
      <c r="L36" s="438"/>
      <c r="M36" s="438"/>
      <c r="N36" s="438"/>
      <c r="O36" s="438"/>
      <c r="P36" s="438"/>
      <c r="Q36" s="438"/>
      <c r="R36" s="438"/>
      <c r="S36" s="438"/>
      <c r="T36" s="438"/>
      <c r="U36" s="482"/>
      <c r="W36" s="853"/>
      <c r="X36" s="855"/>
      <c r="Y36" s="857"/>
      <c r="Z36" s="857"/>
      <c r="AA36" s="494" t="s">
        <v>16418</v>
      </c>
      <c r="AB36" s="599">
        <f>SUM(AD28,AG28)</f>
        <v>0</v>
      </c>
      <c r="AC36" s="495" t="s">
        <v>16390</v>
      </c>
    </row>
    <row r="37" spans="1:36">
      <c r="A37" s="821"/>
      <c r="B37" s="824"/>
      <c r="C37" s="464" t="s">
        <v>16392</v>
      </c>
      <c r="D37" s="438"/>
      <c r="E37" s="438"/>
      <c r="F37" s="438"/>
      <c r="G37" s="438"/>
      <c r="H37" s="438"/>
      <c r="I37" s="438"/>
      <c r="J37" s="438"/>
      <c r="K37" s="438"/>
      <c r="L37" s="438"/>
      <c r="M37" s="438"/>
      <c r="N37" s="438"/>
      <c r="O37" s="438"/>
      <c r="P37" s="438"/>
      <c r="Q37" s="438"/>
      <c r="R37" s="438"/>
      <c r="S37" s="438"/>
      <c r="T37" s="438"/>
      <c r="U37" s="482"/>
      <c r="Y37" s="450"/>
    </row>
    <row r="38" spans="1:36">
      <c r="A38" s="821"/>
      <c r="B38" s="824"/>
      <c r="D38" s="438"/>
      <c r="E38" s="438"/>
      <c r="F38" s="438"/>
      <c r="G38" s="438"/>
      <c r="H38" s="438"/>
      <c r="I38" s="438"/>
      <c r="J38" s="438"/>
      <c r="K38" s="438"/>
      <c r="L38" s="438"/>
      <c r="M38" s="438"/>
      <c r="N38" s="438"/>
      <c r="O38" s="438"/>
      <c r="P38" s="438"/>
      <c r="Q38" s="438"/>
      <c r="R38" s="438"/>
      <c r="S38" s="438"/>
      <c r="T38" s="438"/>
      <c r="U38" s="482"/>
      <c r="Y38" s="450"/>
    </row>
    <row r="39" spans="1:36">
      <c r="A39" s="821"/>
      <c r="B39" s="824"/>
      <c r="C39" s="464" t="s">
        <v>16406</v>
      </c>
      <c r="D39" s="438"/>
      <c r="E39" s="438"/>
      <c r="F39" s="438"/>
      <c r="G39" s="438"/>
      <c r="H39" s="438"/>
      <c r="I39" s="438"/>
      <c r="J39" s="438"/>
      <c r="K39" s="438"/>
      <c r="L39" s="438"/>
      <c r="M39" s="438"/>
      <c r="N39" s="438"/>
      <c r="O39" s="438"/>
      <c r="P39" s="438"/>
      <c r="Q39" s="438"/>
      <c r="R39" s="438"/>
      <c r="S39" s="438"/>
      <c r="T39" s="438"/>
      <c r="U39" s="482"/>
      <c r="Y39" s="450"/>
    </row>
    <row r="40" spans="1:36" ht="14.25" thickBot="1">
      <c r="A40" s="821"/>
      <c r="B40" s="824"/>
      <c r="C40" s="496"/>
      <c r="D40" s="497"/>
      <c r="E40" s="497"/>
      <c r="F40" s="497"/>
      <c r="G40" s="497"/>
      <c r="H40" s="497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8"/>
      <c r="Y40" s="450"/>
    </row>
    <row r="41" spans="1:36">
      <c r="A41" s="821"/>
      <c r="B41" s="824"/>
      <c r="C41" s="499" t="s">
        <v>16428</v>
      </c>
      <c r="D41" s="454"/>
      <c r="E41" s="455"/>
      <c r="F41" s="455"/>
      <c r="G41" s="455"/>
      <c r="H41" s="455"/>
      <c r="I41" s="455"/>
      <c r="J41" s="455"/>
      <c r="K41" s="455"/>
      <c r="L41" s="455"/>
      <c r="M41" s="455"/>
      <c r="N41" s="455"/>
      <c r="O41" s="455"/>
      <c r="P41" s="455"/>
      <c r="Q41" s="455"/>
      <c r="R41" s="455"/>
      <c r="S41" s="455"/>
      <c r="T41" s="455"/>
      <c r="U41" s="456"/>
      <c r="Y41" s="819" t="s">
        <v>16429</v>
      </c>
      <c r="Z41" s="819"/>
      <c r="AA41" s="438" t="s">
        <v>16363</v>
      </c>
      <c r="AB41" s="439"/>
      <c r="AC41" s="439"/>
      <c r="AD41" s="440" t="s">
        <v>16364</v>
      </c>
      <c r="AE41" s="439"/>
      <c r="AF41" s="439"/>
      <c r="AG41" s="439"/>
      <c r="AH41" s="439"/>
      <c r="AI41" s="439"/>
      <c r="AJ41" s="439"/>
    </row>
    <row r="42" spans="1:36">
      <c r="A42" s="821"/>
      <c r="B42" s="824"/>
      <c r="C42" s="458" t="s">
        <v>16392</v>
      </c>
      <c r="E42" s="438"/>
      <c r="F42" s="438"/>
      <c r="G42" s="438"/>
      <c r="H42" s="438"/>
      <c r="I42" s="438"/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82"/>
      <c r="Z42" s="437" t="s">
        <v>16370</v>
      </c>
      <c r="AA42" s="445" t="e">
        <f>COUNTIFS(台帳表ｋ[ＮＣ区分],"南部",#REF!,$B$1)</f>
        <v>#REF!</v>
      </c>
      <c r="AB42" s="440" t="s">
        <v>16371</v>
      </c>
      <c r="AD42" s="440" t="s">
        <v>16372</v>
      </c>
      <c r="AE42" s="445">
        <f>COUNTIFS(測量台帳1ｋ[NC区分],"南部",測量台帳1ｋ[受注月],$B$1)+COUNTIFS(測量台帳1__2ｋ[NC区分],"南部",測量台帳1__2ｋ[受注月(後)],$B$1)</f>
        <v>0</v>
      </c>
      <c r="AF42" s="440" t="s">
        <v>16371</v>
      </c>
      <c r="AG42" s="440" t="s">
        <v>16373</v>
      </c>
      <c r="AH42" s="445">
        <f>COUNTIFS(測量台帳1ｋ[NC区分],"南部",測量台帳1ｋ[外注
発注月],"&lt;&gt;")+COUNTIFS(測量台帳1__2ｋ[NC区分],"南部",測量台帳1__2ｋ[外注
発注月(後)],"&lt;&gt;")</f>
        <v>0</v>
      </c>
      <c r="AI42" s="439"/>
    </row>
    <row r="43" spans="1:36">
      <c r="A43" s="821"/>
      <c r="B43" s="824"/>
      <c r="C43" s="464"/>
      <c r="D43" s="438"/>
      <c r="E43" s="438"/>
      <c r="F43" s="438"/>
      <c r="G43" s="438"/>
      <c r="H43" s="438"/>
      <c r="I43" s="438"/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82"/>
      <c r="Y43" s="450"/>
      <c r="Z43" s="437" t="s">
        <v>16379</v>
      </c>
      <c r="AA43" s="451">
        <f>COUNTIFS(台帳表ｋ[ＮＣ区分],"南部",台帳表ｋ[納品月],$B$1)</f>
        <v>0</v>
      </c>
      <c r="AB43" s="440" t="s">
        <v>16371</v>
      </c>
      <c r="AD43" s="440" t="s">
        <v>16380</v>
      </c>
      <c r="AE43" s="445">
        <f>COUNTIFS(測量台帳1ｋ[NC区分],"南部",測量台帳1ｋ[外注
発注月],$B$1)+COUNTIFS(測量台帳1__2ｋ[NC区分],"南部",測量台帳1__2ｋ[外注
発注月(後)],$B$1)</f>
        <v>0</v>
      </c>
      <c r="AF43" s="440" t="s">
        <v>16371</v>
      </c>
      <c r="AI43" s="439"/>
    </row>
    <row r="44" spans="1:36">
      <c r="A44" s="821"/>
      <c r="B44" s="824"/>
      <c r="D44" s="438"/>
      <c r="E44" s="438"/>
      <c r="F44" s="438"/>
      <c r="G44" s="438"/>
      <c r="H44" s="438"/>
      <c r="I44" s="438"/>
      <c r="J44" s="438"/>
      <c r="O44" s="438"/>
      <c r="P44" s="438"/>
      <c r="Q44" s="438"/>
      <c r="R44" s="438" t="s">
        <v>16397</v>
      </c>
      <c r="S44" s="438"/>
      <c r="T44" s="438"/>
      <c r="U44" s="438"/>
      <c r="Y44" s="450"/>
      <c r="Z44" s="437" t="s">
        <v>16385</v>
      </c>
      <c r="AA44" s="445">
        <f>COUNTIFS(台帳表ｋ[ＮＣ区分],"南部",台帳表ｋ[入金月（月のみ）],$B$1)</f>
        <v>0</v>
      </c>
      <c r="AB44" s="440" t="s">
        <v>16371</v>
      </c>
      <c r="AD44" s="440" t="s">
        <v>16386</v>
      </c>
      <c r="AE44" s="445">
        <f>COUNTIFS(測量台帳1ｋ[NC区分],"南部",測量台帳1ｋ[外注納品月],$B$1)+COUNTIFS(測量台帳1__2ｋ[NC区分],"南部",測量台帳1__2ｋ[外注納品月(後)],$B$1)</f>
        <v>0</v>
      </c>
      <c r="AF44" s="440" t="s">
        <v>16371</v>
      </c>
      <c r="AI44" s="439"/>
    </row>
    <row r="45" spans="1:36">
      <c r="A45" s="821"/>
      <c r="B45" s="824"/>
      <c r="C45" s="464" t="s">
        <v>16406</v>
      </c>
      <c r="D45" s="438"/>
      <c r="E45" s="438"/>
      <c r="F45" s="438"/>
      <c r="G45" s="438"/>
      <c r="H45" s="438"/>
      <c r="I45" s="438"/>
      <c r="J45" s="438"/>
      <c r="O45" s="438"/>
      <c r="P45" s="438"/>
      <c r="Q45" s="438"/>
      <c r="R45" s="466"/>
      <c r="S45" s="438" t="s">
        <v>16371</v>
      </c>
      <c r="T45" s="466"/>
      <c r="U45" s="438" t="s">
        <v>16401</v>
      </c>
      <c r="Y45" s="463"/>
      <c r="Z45" s="437" t="s">
        <v>16385</v>
      </c>
      <c r="AA45" s="597">
        <f>SUMIFS(台帳表ｋ[金額],台帳表ｋ[入金月（月のみ）],$B$1,台帳表ｋ[ＮＣ区分],"南部")</f>
        <v>0</v>
      </c>
      <c r="AB45" s="440" t="s">
        <v>16390</v>
      </c>
      <c r="AD45" s="440" t="s">
        <v>16391</v>
      </c>
      <c r="AE45" s="445">
        <f>COUNTIFS(測量台帳1ｋ[NC区分],"南部",測量台帳1ｋ[納品月],$B$1)+COUNTIFS(測量台帳1__2ｋ[NC区分],"南部",測量台帳1__2ｋ[納品
月(後)],$B$1)</f>
        <v>0</v>
      </c>
      <c r="AF45" s="440" t="s">
        <v>16371</v>
      </c>
    </row>
    <row r="46" spans="1:36">
      <c r="A46" s="821"/>
      <c r="B46" s="824"/>
      <c r="C46" s="464"/>
      <c r="D46" s="438"/>
      <c r="E46" s="438"/>
      <c r="F46" s="438"/>
      <c r="G46" s="438"/>
      <c r="H46" s="438"/>
      <c r="I46" s="438"/>
      <c r="J46" s="438"/>
      <c r="K46" s="438"/>
      <c r="L46" s="438"/>
      <c r="M46" s="438"/>
      <c r="N46" s="438"/>
      <c r="O46" s="438"/>
      <c r="P46" s="438"/>
      <c r="Q46" s="438"/>
      <c r="R46" s="438"/>
      <c r="S46" s="438"/>
      <c r="T46" s="438"/>
      <c r="U46" s="482"/>
      <c r="Y46" s="463"/>
      <c r="Z46" s="437" t="s">
        <v>16395</v>
      </c>
      <c r="AA46" s="445">
        <f>COUNTIFS(台帳表ｋ[ＮＣ区分],"南部",台帳表ｋ[顧客引渡
実施日],"")</f>
        <v>0</v>
      </c>
      <c r="AB46" s="440" t="s">
        <v>16371</v>
      </c>
      <c r="AD46" s="440" t="s">
        <v>16396</v>
      </c>
      <c r="AE46" s="597">
        <f>SUMIFS(測量台帳1ｋ[入金額],測量台帳1ｋ[入金月（月のみ）],$B$1,測量台帳1ｋ[NC区分],"南部")+SUMIFS(測量台帳1__2ｋ[入金額(後)],測量台帳1__2ｋ[入金月(後)（月のみ）],$B$1,測量台帳1__2ｋ[NC区分],"南部")</f>
        <v>0</v>
      </c>
      <c r="AF46" s="440" t="s">
        <v>16390</v>
      </c>
    </row>
    <row r="47" spans="1:36">
      <c r="A47" s="821"/>
      <c r="B47" s="824"/>
      <c r="C47" s="477" t="s">
        <v>16430</v>
      </c>
      <c r="D47" s="478"/>
      <c r="E47" s="479"/>
      <c r="F47" s="479"/>
      <c r="G47" s="479"/>
      <c r="H47" s="479"/>
      <c r="I47" s="479"/>
      <c r="J47" s="479"/>
      <c r="K47" s="479"/>
      <c r="L47" s="479"/>
      <c r="M47" s="479"/>
      <c r="N47" s="479"/>
      <c r="O47" s="479"/>
      <c r="P47" s="479"/>
      <c r="Q47" s="479"/>
      <c r="R47" s="479"/>
      <c r="S47" s="479"/>
      <c r="T47" s="479"/>
      <c r="U47" s="480"/>
      <c r="Y47" s="439"/>
      <c r="Z47" s="437" t="s">
        <v>16400</v>
      </c>
      <c r="AA47" s="445">
        <f>COUNTIFS(台帳表ｋ[ＮＣ区分],"南部",台帳表ｋ[顧客引渡
実施日],"保留")</f>
        <v>0</v>
      </c>
      <c r="AB47" s="440" t="s">
        <v>16371</v>
      </c>
    </row>
    <row r="48" spans="1:36" ht="14.25" thickBot="1">
      <c r="A48" s="821"/>
      <c r="B48" s="824"/>
      <c r="C48" s="464"/>
      <c r="D48" s="438"/>
      <c r="E48" s="438"/>
      <c r="F48" s="438"/>
      <c r="G48" s="438"/>
      <c r="H48" s="438"/>
      <c r="I48" s="438"/>
      <c r="J48" s="438"/>
      <c r="K48" s="438"/>
      <c r="L48" s="438"/>
      <c r="M48" s="438"/>
      <c r="N48" s="438"/>
      <c r="O48" s="438"/>
      <c r="P48" s="438"/>
      <c r="Q48" s="438"/>
      <c r="R48" s="438"/>
      <c r="S48" s="438"/>
      <c r="T48" s="438"/>
      <c r="U48" s="482"/>
      <c r="Y48" s="439"/>
      <c r="AA48" s="474"/>
      <c r="AD48" s="474"/>
      <c r="AI48" s="474"/>
    </row>
    <row r="49" spans="1:35" ht="14.25" thickBot="1">
      <c r="A49" s="821"/>
      <c r="B49" s="824"/>
      <c r="C49" s="464"/>
      <c r="D49" s="438"/>
      <c r="E49" s="438"/>
      <c r="F49" s="438"/>
      <c r="G49" s="438"/>
      <c r="H49" s="438"/>
      <c r="I49" s="438"/>
      <c r="J49" s="438"/>
      <c r="K49" s="438"/>
      <c r="L49" s="438"/>
      <c r="M49" s="438"/>
      <c r="N49" s="438"/>
      <c r="O49" s="438"/>
      <c r="P49" s="438"/>
      <c r="Q49" s="438"/>
      <c r="R49" s="438"/>
      <c r="S49" s="438"/>
      <c r="T49" s="438"/>
      <c r="U49" s="482"/>
      <c r="Y49" s="450"/>
      <c r="AF49" s="609" t="s">
        <v>16392</v>
      </c>
      <c r="AG49" s="610" t="s">
        <v>16395</v>
      </c>
      <c r="AH49" s="609" t="s">
        <v>16400</v>
      </c>
    </row>
    <row r="50" spans="1:35">
      <c r="A50" s="821"/>
      <c r="B50" s="824"/>
      <c r="C50" s="464"/>
      <c r="D50" s="438"/>
      <c r="E50" s="438"/>
      <c r="F50" s="438"/>
      <c r="G50" s="438"/>
      <c r="H50" s="438"/>
      <c r="I50" s="438"/>
      <c r="J50" s="438"/>
      <c r="K50" s="438"/>
      <c r="L50" s="438"/>
      <c r="M50" s="438"/>
      <c r="N50" s="438"/>
      <c r="O50" s="438"/>
      <c r="P50" s="438"/>
      <c r="Q50" s="438"/>
      <c r="R50" s="438"/>
      <c r="S50" s="438"/>
      <c r="T50" s="438"/>
      <c r="U50" s="482"/>
      <c r="Y50" s="450"/>
      <c r="AF50" s="611" t="s">
        <v>16361</v>
      </c>
      <c r="AG50" s="612">
        <f>+AA6</f>
        <v>0</v>
      </c>
      <c r="AH50" s="611">
        <f>+AA7</f>
        <v>0</v>
      </c>
    </row>
    <row r="51" spans="1:35">
      <c r="A51" s="821"/>
      <c r="B51" s="824"/>
      <c r="C51" s="464"/>
      <c r="D51" s="438"/>
      <c r="E51" s="438"/>
      <c r="F51" s="438"/>
      <c r="G51" s="438"/>
      <c r="H51" s="438"/>
      <c r="I51" s="438"/>
      <c r="J51" s="438"/>
      <c r="K51" s="438"/>
      <c r="L51" s="438"/>
      <c r="M51" s="438"/>
      <c r="N51" s="438"/>
      <c r="O51" s="438"/>
      <c r="P51" s="438"/>
      <c r="Q51" s="438"/>
      <c r="R51" s="438"/>
      <c r="S51" s="438"/>
      <c r="T51" s="438"/>
      <c r="U51" s="482"/>
      <c r="Y51" s="450"/>
      <c r="AF51" s="613" t="s">
        <v>16431</v>
      </c>
      <c r="AG51" s="614">
        <f>+AA28</f>
        <v>0</v>
      </c>
      <c r="AH51" s="613">
        <f>+AA29</f>
        <v>0</v>
      </c>
    </row>
    <row r="52" spans="1:35" ht="14.25" thickBot="1">
      <c r="A52" s="821"/>
      <c r="B52" s="824"/>
      <c r="C52" s="485"/>
      <c r="D52" s="486"/>
      <c r="E52" s="486"/>
      <c r="F52" s="486"/>
      <c r="G52" s="486"/>
      <c r="H52" s="486"/>
      <c r="I52" s="486"/>
      <c r="J52" s="486"/>
      <c r="K52" s="486"/>
      <c r="L52" s="486"/>
      <c r="M52" s="486"/>
      <c r="N52" s="486"/>
      <c r="O52" s="486"/>
      <c r="P52" s="486"/>
      <c r="Q52" s="486"/>
      <c r="R52" s="486"/>
      <c r="S52" s="486"/>
      <c r="T52" s="486"/>
      <c r="U52" s="488"/>
      <c r="Y52" s="450"/>
      <c r="AF52" s="613" t="s">
        <v>16432</v>
      </c>
      <c r="AG52" s="614">
        <f>+AA46</f>
        <v>0</v>
      </c>
      <c r="AH52" s="613">
        <f>+AA47</f>
        <v>0</v>
      </c>
      <c r="AI52" s="468" t="s">
        <v>16404</v>
      </c>
    </row>
    <row r="53" spans="1:35" ht="14.25" thickBot="1">
      <c r="A53" s="821"/>
      <c r="B53" s="824"/>
      <c r="C53" s="489" t="s">
        <v>16433</v>
      </c>
      <c r="D53" s="490"/>
      <c r="E53" s="438"/>
      <c r="F53" s="438"/>
      <c r="G53" s="438"/>
      <c r="H53" s="438"/>
      <c r="I53" s="438"/>
      <c r="J53" s="438"/>
      <c r="K53" s="438"/>
      <c r="L53" s="438"/>
      <c r="M53" s="438"/>
      <c r="N53" s="438"/>
      <c r="O53" s="438"/>
      <c r="P53" s="438"/>
      <c r="Q53" s="438"/>
      <c r="R53" s="438"/>
      <c r="S53" s="438"/>
      <c r="T53" s="438"/>
      <c r="U53" s="482"/>
      <c r="W53" s="852" t="s">
        <v>16434</v>
      </c>
      <c r="X53" s="854">
        <f>+AB53+AB54</f>
        <v>0</v>
      </c>
      <c r="Y53" s="856" t="s">
        <v>16390</v>
      </c>
      <c r="Z53" s="856" t="s">
        <v>16417</v>
      </c>
      <c r="AA53" s="491" t="s">
        <v>16392</v>
      </c>
      <c r="AB53" s="598">
        <f>AA45</f>
        <v>0</v>
      </c>
      <c r="AC53" s="492" t="s">
        <v>16390</v>
      </c>
      <c r="AF53" s="615"/>
      <c r="AG53" s="616">
        <f>SUM(AG50:AG52)</f>
        <v>0</v>
      </c>
      <c r="AH53" s="617">
        <f>SUM(AH50:AH52)</f>
        <v>0</v>
      </c>
      <c r="AI53" s="468">
        <f>SUM(AG53:AH53)</f>
        <v>0</v>
      </c>
    </row>
    <row r="54" spans="1:35" ht="14.25" thickBot="1">
      <c r="A54" s="821"/>
      <c r="B54" s="824"/>
      <c r="C54" s="464"/>
      <c r="D54" s="438"/>
      <c r="E54" s="438"/>
      <c r="F54" s="438"/>
      <c r="G54" s="438"/>
      <c r="H54" s="438"/>
      <c r="I54" s="438"/>
      <c r="J54" s="438"/>
      <c r="K54" s="438"/>
      <c r="L54" s="438"/>
      <c r="M54" s="438"/>
      <c r="N54" s="438"/>
      <c r="O54" s="438"/>
      <c r="P54" s="438"/>
      <c r="Q54" s="438"/>
      <c r="R54" s="438"/>
      <c r="S54" s="438"/>
      <c r="T54" s="438"/>
      <c r="U54" s="482"/>
      <c r="W54" s="853"/>
      <c r="X54" s="855"/>
      <c r="Y54" s="857"/>
      <c r="Z54" s="857"/>
      <c r="AA54" s="494" t="s">
        <v>16418</v>
      </c>
      <c r="AB54" s="599">
        <f>AE46</f>
        <v>0</v>
      </c>
      <c r="AC54" s="495" t="s">
        <v>16390</v>
      </c>
    </row>
    <row r="55" spans="1:35">
      <c r="A55" s="821"/>
      <c r="B55" s="824"/>
      <c r="C55" s="464"/>
      <c r="D55" s="438"/>
      <c r="E55" s="438"/>
      <c r="F55" s="438"/>
      <c r="G55" s="438"/>
      <c r="H55" s="438"/>
      <c r="I55" s="438"/>
      <c r="J55" s="438"/>
      <c r="K55" s="438"/>
      <c r="L55" s="438"/>
      <c r="M55" s="438"/>
      <c r="N55" s="438"/>
      <c r="O55" s="438"/>
      <c r="P55" s="438"/>
      <c r="Q55" s="438"/>
      <c r="R55" s="438"/>
      <c r="S55" s="438"/>
      <c r="T55" s="438"/>
      <c r="U55" s="482"/>
      <c r="Y55" s="435"/>
      <c r="Z55" s="435"/>
      <c r="AA55" s="435"/>
      <c r="AB55" s="435"/>
      <c r="AC55" s="435"/>
    </row>
    <row r="56" spans="1:35">
      <c r="A56" s="821"/>
      <c r="B56" s="824"/>
      <c r="C56" s="502" t="s">
        <v>16435</v>
      </c>
      <c r="D56" s="438"/>
      <c r="E56" s="438"/>
      <c r="F56" s="438"/>
      <c r="G56" s="438"/>
      <c r="H56" s="438"/>
      <c r="I56" s="438"/>
      <c r="J56" s="438"/>
      <c r="K56" s="438"/>
      <c r="L56" s="438"/>
      <c r="M56" s="438"/>
      <c r="N56" s="438"/>
      <c r="O56" s="438"/>
      <c r="P56" s="438"/>
      <c r="Q56" s="438"/>
      <c r="R56" s="438"/>
      <c r="S56" s="438"/>
      <c r="T56" s="438"/>
      <c r="U56" s="482"/>
      <c r="Y56" s="435"/>
      <c r="Z56" s="435"/>
      <c r="AA56" s="435"/>
      <c r="AB56" s="435"/>
      <c r="AC56" s="435"/>
    </row>
    <row r="57" spans="1:35">
      <c r="A57" s="821"/>
      <c r="B57" s="824"/>
      <c r="C57" s="503" t="s">
        <v>16392</v>
      </c>
      <c r="D57" s="438"/>
      <c r="E57" s="438"/>
      <c r="F57" s="438"/>
      <c r="G57" s="438"/>
      <c r="H57" s="438"/>
      <c r="I57" s="438"/>
      <c r="J57" s="438"/>
      <c r="K57" s="438"/>
      <c r="L57" s="438"/>
      <c r="M57" s="438"/>
      <c r="N57" s="438"/>
      <c r="O57" s="438"/>
      <c r="P57" s="438"/>
      <c r="Q57" s="438"/>
      <c r="R57" s="438"/>
      <c r="S57" s="438"/>
      <c r="T57" s="438"/>
      <c r="U57" s="482"/>
      <c r="Y57" s="450"/>
    </row>
    <row r="58" spans="1:35" ht="14.25" thickBot="1">
      <c r="A58" s="821"/>
      <c r="B58" s="825"/>
      <c r="C58" s="504" t="s">
        <v>16406</v>
      </c>
      <c r="D58" s="438"/>
      <c r="E58" s="497"/>
      <c r="F58" s="497"/>
      <c r="G58" s="497"/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8"/>
    </row>
    <row r="59" spans="1:35">
      <c r="A59" s="821"/>
      <c r="B59" s="505"/>
      <c r="C59" s="506"/>
      <c r="D59" s="507"/>
      <c r="E59" s="507"/>
      <c r="F59" s="507"/>
      <c r="G59" s="507"/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</row>
    <row r="60" spans="1:35" ht="20.100000000000001" customHeight="1" thickBot="1">
      <c r="A60" s="821"/>
      <c r="B60" s="432" t="e">
        <f>+B1</f>
        <v>#REF!</v>
      </c>
      <c r="C60" s="433" t="str">
        <f>+C1</f>
        <v>月売上速報（導管本部）</v>
      </c>
      <c r="D60" s="434"/>
      <c r="E60" s="508"/>
      <c r="F60" s="508"/>
      <c r="G60" s="508"/>
      <c r="H60" s="508"/>
      <c r="I60" s="508"/>
      <c r="J60" s="508"/>
      <c r="K60" s="508"/>
      <c r="L60" s="508"/>
      <c r="M60" s="508"/>
      <c r="N60" s="508"/>
      <c r="O60" s="508"/>
      <c r="P60" s="508"/>
      <c r="Q60" s="508"/>
      <c r="R60" s="508"/>
      <c r="S60" s="508"/>
      <c r="T60" s="508"/>
      <c r="U60" s="508"/>
      <c r="W60" s="435" t="s">
        <v>16436</v>
      </c>
      <c r="Y60" s="450" t="s">
        <v>16392</v>
      </c>
      <c r="AD60" s="440" t="s">
        <v>16364</v>
      </c>
      <c r="AE60" s="439"/>
      <c r="AF60" s="439"/>
      <c r="AG60" s="439"/>
      <c r="AH60" s="439"/>
    </row>
    <row r="61" spans="1:35" ht="15.95" customHeight="1">
      <c r="A61" s="821"/>
      <c r="B61" s="823" t="s">
        <v>16437</v>
      </c>
      <c r="C61" s="441" t="s">
        <v>16366</v>
      </c>
      <c r="D61" s="627">
        <f>+J61+Q61</f>
        <v>0</v>
      </c>
      <c r="E61" s="442"/>
      <c r="F61" s="826"/>
      <c r="G61" s="827"/>
      <c r="H61" s="828" t="s">
        <v>16367</v>
      </c>
      <c r="I61" s="829"/>
      <c r="J61" s="830">
        <f>+AA64</f>
        <v>0</v>
      </c>
      <c r="K61" s="831"/>
      <c r="L61" s="442"/>
      <c r="M61" s="826"/>
      <c r="N61" s="827"/>
      <c r="O61" s="828" t="s">
        <v>16368</v>
      </c>
      <c r="P61" s="829"/>
      <c r="Q61" s="830">
        <f>+AE65</f>
        <v>0</v>
      </c>
      <c r="R61" s="831"/>
      <c r="S61" s="442"/>
      <c r="T61" s="832"/>
      <c r="U61" s="833"/>
      <c r="W61" s="443" t="s">
        <v>16369</v>
      </c>
      <c r="X61" s="623" t="e">
        <f>IF($B$1=6,"0",SUM(目標比較!$D$14:INDEX(目標比較!$D$14:$O$14,MATCH(速報sheet!$B$1,目標比較!$D$5:$O$5, 0)-1)))</f>
        <v>#REF!</v>
      </c>
      <c r="Z61" s="437" t="s">
        <v>16370</v>
      </c>
      <c r="AA61" s="445" t="e">
        <f>COUNTIFS(台帳表ｋ[ＮＣ区分],"多摩",#REF!,$B$1)</f>
        <v>#REF!</v>
      </c>
      <c r="AB61" s="440" t="s">
        <v>16371</v>
      </c>
      <c r="AD61" s="440" t="s">
        <v>16372</v>
      </c>
      <c r="AE61" s="445">
        <f>COUNTIFS(測量台帳1ｋ[NC区分],"多摩",測量台帳1ｋ[受注月],$B$1)+COUNTIFS(測量台帳1__2ｋ[NC区分],"多摩",測量台帳1__2ｋ[受注月(後)],$B$1)</f>
        <v>0</v>
      </c>
      <c r="AF61" s="440" t="s">
        <v>16371</v>
      </c>
      <c r="AG61" s="440" t="s">
        <v>16373</v>
      </c>
      <c r="AH61" s="445">
        <f>COUNTIFS(測量台帳1ｋ[NC区分],"多摩",測量台帳1ｋ[外注
発注月],"&lt;&gt;")+COUNTIFS(測量台帳1__2ｋ[NC区分],"多摩",測量台帳1__2ｋ[外注
発注月(後)],"&lt;&gt;")</f>
        <v>0</v>
      </c>
    </row>
    <row r="62" spans="1:35" ht="15.95" customHeight="1" thickBot="1">
      <c r="A62" s="821"/>
      <c r="B62" s="824"/>
      <c r="C62" s="446" t="s">
        <v>16374</v>
      </c>
      <c r="D62" s="628" t="e">
        <f>X62</f>
        <v>#REF!</v>
      </c>
      <c r="E62" s="447" t="s">
        <v>16375</v>
      </c>
      <c r="F62" s="846" t="e">
        <f>D61-D62</f>
        <v>#REF!</v>
      </c>
      <c r="G62" s="847"/>
      <c r="H62" s="848" t="s">
        <v>16376</v>
      </c>
      <c r="I62" s="849"/>
      <c r="J62" s="846" t="e">
        <f>+X66</f>
        <v>#REF!</v>
      </c>
      <c r="K62" s="850"/>
      <c r="L62" s="447" t="s">
        <v>16375</v>
      </c>
      <c r="M62" s="846" t="e">
        <f>J61-J62</f>
        <v>#REF!</v>
      </c>
      <c r="N62" s="847"/>
      <c r="O62" s="836" t="s">
        <v>16377</v>
      </c>
      <c r="P62" s="837"/>
      <c r="Q62" s="834" t="e">
        <f>+X67</f>
        <v>#REF!</v>
      </c>
      <c r="R62" s="851"/>
      <c r="S62" s="448" t="s">
        <v>16375</v>
      </c>
      <c r="T62" s="834" t="e">
        <f>Q61-Q62</f>
        <v>#REF!</v>
      </c>
      <c r="U62" s="835"/>
      <c r="W62" s="449" t="s">
        <v>16378</v>
      </c>
      <c r="X62" s="623" t="e">
        <f>INDEX(目標比較!$D$14:$O$14, MATCH(速報sheet!$B$1,目標比較!$D$5:$O$5, 0))</f>
        <v>#REF!</v>
      </c>
      <c r="Y62" s="450"/>
      <c r="Z62" s="437" t="s">
        <v>16379</v>
      </c>
      <c r="AA62" s="451">
        <f>COUNTIFS(台帳表ｋ[ＮＣ区分],"多摩",台帳表ｋ[納品月],$B$1)</f>
        <v>0</v>
      </c>
      <c r="AB62" s="440" t="s">
        <v>16371</v>
      </c>
      <c r="AD62" s="440" t="s">
        <v>16380</v>
      </c>
      <c r="AE62" s="445">
        <f>COUNTIFS(測量台帳1ｋ[NC区分],"多摩",測量台帳1ｋ[外注
発注月],$B$1)+COUNTIFS(測量台帳1__2ｋ[NC区分],"多摩",測量台帳1__2ｋ[外注
発注月(後)],$B$1)</f>
        <v>0</v>
      </c>
      <c r="AF62" s="440" t="s">
        <v>16371</v>
      </c>
    </row>
    <row r="63" spans="1:35" ht="15.95" customHeight="1" thickBot="1">
      <c r="A63" s="821"/>
      <c r="B63" s="824"/>
      <c r="C63" s="452" t="s">
        <v>16381</v>
      </c>
      <c r="D63" s="626" t="e">
        <f>+D61+X64</f>
        <v>#REF!</v>
      </c>
      <c r="E63" s="448" t="s">
        <v>16375</v>
      </c>
      <c r="F63" s="834" t="e">
        <f>D63-X63</f>
        <v>#REF!</v>
      </c>
      <c r="G63" s="835"/>
      <c r="H63" s="836" t="s">
        <v>16382</v>
      </c>
      <c r="I63" s="837"/>
      <c r="J63" s="838" t="e">
        <f>+X65</f>
        <v>#REF!</v>
      </c>
      <c r="K63" s="839"/>
      <c r="L63" s="448" t="s">
        <v>16375</v>
      </c>
      <c r="M63" s="834" t="e">
        <f>D61-J63</f>
        <v>#REF!</v>
      </c>
      <c r="N63" s="835"/>
      <c r="O63" s="840" t="s">
        <v>16383</v>
      </c>
      <c r="P63" s="841"/>
      <c r="Q63" s="842" t="e">
        <f>X68</f>
        <v>#REF!</v>
      </c>
      <c r="R63" s="843"/>
      <c r="S63" s="844"/>
      <c r="T63" s="844"/>
      <c r="U63" s="845"/>
      <c r="W63" s="449" t="s">
        <v>16384</v>
      </c>
      <c r="X63" s="623" t="e">
        <f>IF($B$1=6,"0",SUM(目標比較!$D$14:INDEX(目標比較!$D$14:$O$14,MATCH(速報sheet!$B$1,目標比較!$D$5:$O$5, 0))))</f>
        <v>#REF!</v>
      </c>
      <c r="Y63" s="450"/>
      <c r="Z63" s="437" t="s">
        <v>16385</v>
      </c>
      <c r="AA63" s="445">
        <f>COUNTIFS(台帳表ｋ[ＮＣ区分],"多摩",台帳表ｋ[入金月（月のみ）],$B$1)</f>
        <v>0</v>
      </c>
      <c r="AB63" s="440" t="s">
        <v>16371</v>
      </c>
      <c r="AD63" s="440" t="s">
        <v>16386</v>
      </c>
      <c r="AE63" s="445">
        <f>COUNTIFS(測量台帳1ｋ[NC区分],"多摩",測量台帳1ｋ[外注納品月],$B$1)+COUNTIFS(測量台帳1__2ｋ[NC区分],"多摩",測量台帳1__2ｋ[外注納品月(後)],$B$1)</f>
        <v>0</v>
      </c>
      <c r="AF63" s="440" t="s">
        <v>16371</v>
      </c>
    </row>
    <row r="64" spans="1:35">
      <c r="A64" s="821"/>
      <c r="B64" s="824"/>
      <c r="C64" s="510" t="s">
        <v>16438</v>
      </c>
      <c r="D64" s="454"/>
      <c r="E64" s="511"/>
      <c r="F64" s="511"/>
      <c r="G64" s="511"/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2"/>
      <c r="W64" s="449" t="s">
        <v>16389</v>
      </c>
      <c r="X64" s="623" t="e">
        <f>IF($B$1=6,"0",SUM(速報sheet!$X$75:INDEX($X$75:$AI$75,MATCH(速報sheet!$B$1,$X$70:$AI$70, 0)-1)))</f>
        <v>#REF!</v>
      </c>
      <c r="Y64" s="450"/>
      <c r="Z64" s="437" t="s">
        <v>16385</v>
      </c>
      <c r="AA64" s="596">
        <f>SUMIFS(台帳表ｋ[金額],台帳表ｋ[入金月（月のみ）],$B$1,台帳表ｋ[ＮＣ区分],"多摩")</f>
        <v>0</v>
      </c>
      <c r="AB64" s="440" t="s">
        <v>16390</v>
      </c>
      <c r="AD64" s="440" t="s">
        <v>16391</v>
      </c>
      <c r="AE64" s="445">
        <f>COUNTIFS(測量台帳1ｋ[NC区分],"多摩",測量台帳1ｋ[納品月],$B$1)+COUNTIFS(測量台帳1__2ｋ[NC区分],"多摩",測量台帳1__2ｋ[納品
月(後)],$B$1)</f>
        <v>0</v>
      </c>
      <c r="AF64" s="440" t="s">
        <v>16371</v>
      </c>
    </row>
    <row r="65" spans="1:36">
      <c r="A65" s="821"/>
      <c r="B65" s="824"/>
      <c r="D65" s="513"/>
      <c r="E65" s="514"/>
      <c r="F65" s="514"/>
      <c r="G65" s="514"/>
      <c r="H65" s="514"/>
      <c r="I65" s="514"/>
      <c r="J65" s="514"/>
      <c r="K65" s="514"/>
      <c r="L65" s="514"/>
      <c r="M65" s="514"/>
      <c r="N65" s="514"/>
      <c r="O65" s="514"/>
      <c r="P65" s="514"/>
      <c r="Q65" s="514"/>
      <c r="R65" s="514"/>
      <c r="S65" s="514"/>
      <c r="T65" s="514"/>
      <c r="U65" s="515"/>
      <c r="W65" s="449" t="s">
        <v>16394</v>
      </c>
      <c r="X65" s="623" t="e">
        <f>INDEX(目標比較!$D$18:$O$18, MATCH(速報sheet!$B$1,目標比較!$D$5:$O$5, 0))</f>
        <v>#REF!</v>
      </c>
      <c r="Y65" s="463"/>
      <c r="Z65" s="437" t="s">
        <v>16395</v>
      </c>
      <c r="AA65" s="445">
        <f>COUNTIFS(台帳表ｋ[ＮＣ区分],"多摩",台帳表ｋ[顧客引渡
実施日],"")</f>
        <v>0</v>
      </c>
      <c r="AB65" s="440" t="s">
        <v>16371</v>
      </c>
      <c r="AD65" s="440" t="s">
        <v>16396</v>
      </c>
      <c r="AE65" s="597">
        <f>SUMIFS(測量台帳1ｋ[入金額],測量台帳1ｋ[入金月（月のみ）],$B$1,測量台帳1ｋ[NC区分],"多摩")+SUMIFS(測量台帳1__2ｋ[入金額(後)],測量台帳1__2ｋ[入金月(後)（月のみ）],$B$1,測量台帳1__2ｋ[NC区分],"多摩")</f>
        <v>0</v>
      </c>
      <c r="AF65" s="440" t="s">
        <v>16390</v>
      </c>
    </row>
    <row r="66" spans="1:36">
      <c r="A66" s="821"/>
      <c r="B66" s="824"/>
      <c r="D66" s="513"/>
      <c r="E66" s="514"/>
      <c r="F66" s="514"/>
      <c r="G66" s="514"/>
      <c r="H66" s="514"/>
      <c r="I66" s="514"/>
      <c r="J66" s="514"/>
      <c r="K66" s="514"/>
      <c r="L66" s="514"/>
      <c r="M66" s="514"/>
      <c r="N66" s="514"/>
      <c r="O66" s="514"/>
      <c r="P66" s="514"/>
      <c r="Q66" s="514"/>
      <c r="R66" s="514"/>
      <c r="S66" s="514"/>
      <c r="T66" s="514"/>
      <c r="U66" s="515"/>
      <c r="W66" s="449" t="s">
        <v>16399</v>
      </c>
      <c r="X66" s="623" t="e">
        <f>INDEX(目標比較!$D$16:$O$16, MATCH(速報sheet!$B$1,目標比較!$D$5:$O$5, 0))</f>
        <v>#REF!</v>
      </c>
      <c r="Y66" s="463"/>
      <c r="Z66" s="437" t="s">
        <v>16400</v>
      </c>
      <c r="AA66" s="445">
        <f>COUNTIFS(台帳表ｋ[ＮＣ区分],"多摩",台帳表ｋ[顧客引渡
実施日],"保留")</f>
        <v>0</v>
      </c>
      <c r="AB66" s="440" t="s">
        <v>16371</v>
      </c>
    </row>
    <row r="67" spans="1:36">
      <c r="A67" s="821"/>
      <c r="B67" s="824"/>
      <c r="D67" s="513"/>
      <c r="E67" s="516"/>
      <c r="F67" s="516"/>
      <c r="G67" s="516"/>
      <c r="H67" s="516"/>
      <c r="I67" s="516"/>
      <c r="J67" s="516"/>
      <c r="K67" s="516"/>
      <c r="L67" s="516"/>
      <c r="M67" s="516"/>
      <c r="N67" s="516"/>
      <c r="O67" s="516"/>
      <c r="P67" s="516"/>
      <c r="Q67" s="516"/>
      <c r="R67" s="516"/>
      <c r="S67" s="516"/>
      <c r="T67" s="516"/>
      <c r="U67" s="517"/>
      <c r="W67" s="449" t="s">
        <v>16403</v>
      </c>
      <c r="X67" s="623" t="e">
        <f>INDEX(目標比較!$D$15:$O$15, MATCH(速報sheet!$B$1,目標比較!$D$5:$O$5, 0))</f>
        <v>#REF!</v>
      </c>
      <c r="Y67" s="439"/>
      <c r="Z67" s="470"/>
      <c r="AB67" s="437"/>
      <c r="AC67" s="470"/>
      <c r="AE67" s="437"/>
      <c r="AF67" s="470"/>
      <c r="AH67" s="437"/>
    </row>
    <row r="68" spans="1:36">
      <c r="A68" s="821"/>
      <c r="B68" s="824"/>
      <c r="D68" s="513"/>
      <c r="E68" s="518"/>
      <c r="F68" s="518"/>
      <c r="G68" s="518"/>
      <c r="H68" s="518"/>
      <c r="I68" s="518"/>
      <c r="J68" s="518"/>
      <c r="K68" s="518"/>
      <c r="L68" s="518"/>
      <c r="M68" s="518"/>
      <c r="N68" s="518"/>
      <c r="O68" s="518"/>
      <c r="P68" s="518"/>
      <c r="Q68" s="518"/>
      <c r="R68" s="518"/>
      <c r="S68" s="518"/>
      <c r="T68" s="518"/>
      <c r="U68" s="519"/>
      <c r="W68" s="449" t="s">
        <v>16383</v>
      </c>
      <c r="X68" s="600" t="e">
        <f>INDEX(目標比較!$D$14:$O$14, MATCH(速報sheet!$B$1+1,目標比較!$D$5:$O$5, 0))</f>
        <v>#REF!</v>
      </c>
      <c r="Y68" s="439"/>
      <c r="AA68" s="457"/>
      <c r="AD68" s="457"/>
      <c r="AF68" s="470"/>
      <c r="AG68" s="457"/>
      <c r="AI68" s="457"/>
    </row>
    <row r="69" spans="1:36">
      <c r="A69" s="821"/>
      <c r="B69" s="824"/>
      <c r="D69" s="513"/>
      <c r="E69" s="518"/>
      <c r="F69" s="518"/>
      <c r="G69" s="518"/>
      <c r="H69" s="518"/>
      <c r="I69" s="518"/>
      <c r="J69" s="518"/>
      <c r="K69" s="518"/>
      <c r="L69" s="518"/>
      <c r="M69" s="518"/>
      <c r="N69" s="518"/>
      <c r="O69" s="518"/>
      <c r="P69" s="518"/>
      <c r="Q69" s="518"/>
      <c r="R69" s="518"/>
      <c r="S69" s="518"/>
      <c r="T69" s="518"/>
      <c r="U69" s="519"/>
      <c r="Y69" s="439"/>
    </row>
    <row r="70" spans="1:36">
      <c r="A70" s="821"/>
      <c r="B70" s="824"/>
      <c r="D70" s="513"/>
      <c r="E70" s="520"/>
      <c r="F70" s="520"/>
      <c r="G70" s="520"/>
      <c r="H70" s="520"/>
      <c r="I70" s="520"/>
      <c r="J70" s="520"/>
      <c r="K70" s="520"/>
      <c r="L70" s="520"/>
      <c r="M70" s="520"/>
      <c r="N70" s="520"/>
      <c r="O70" s="520"/>
      <c r="P70" s="520"/>
      <c r="Q70" s="520"/>
      <c r="R70" s="520"/>
      <c r="S70" s="520"/>
      <c r="T70" s="520"/>
      <c r="U70" s="521"/>
      <c r="X70" s="602">
        <v>6</v>
      </c>
      <c r="Y70" s="603">
        <v>7</v>
      </c>
      <c r="Z70" s="603">
        <v>8</v>
      </c>
      <c r="AA70" s="603">
        <v>9</v>
      </c>
      <c r="AB70" s="603">
        <v>10</v>
      </c>
      <c r="AC70" s="603">
        <v>11</v>
      </c>
      <c r="AD70" s="603">
        <v>12</v>
      </c>
      <c r="AE70" s="603">
        <v>1</v>
      </c>
      <c r="AF70" s="603">
        <v>2</v>
      </c>
      <c r="AG70" s="603">
        <v>3</v>
      </c>
      <c r="AH70" s="603">
        <v>4</v>
      </c>
      <c r="AI70" s="603">
        <v>5</v>
      </c>
      <c r="AJ70" s="601" t="s">
        <v>16408</v>
      </c>
    </row>
    <row r="71" spans="1:36">
      <c r="A71" s="821"/>
      <c r="B71" s="824"/>
      <c r="C71" s="522" t="s">
        <v>16439</v>
      </c>
      <c r="D71" s="523"/>
      <c r="E71" s="524"/>
      <c r="F71" s="524"/>
      <c r="G71" s="524"/>
      <c r="H71" s="524"/>
      <c r="I71" s="524"/>
      <c r="J71" s="524"/>
      <c r="K71" s="524"/>
      <c r="L71" s="524"/>
      <c r="M71" s="524"/>
      <c r="N71" s="524"/>
      <c r="O71" s="524"/>
      <c r="P71" s="524"/>
      <c r="Q71" s="524"/>
      <c r="R71" s="524"/>
      <c r="S71" s="524"/>
      <c r="T71" s="524"/>
      <c r="U71" s="525"/>
      <c r="W71" s="431" t="s">
        <v>16374</v>
      </c>
      <c r="X71" s="629">
        <f>目標比較!D14</f>
        <v>56100000</v>
      </c>
      <c r="Y71" s="629">
        <f>目標比較!E14</f>
        <v>53900000</v>
      </c>
      <c r="Z71" s="629">
        <f>目標比較!F14</f>
        <v>50600000</v>
      </c>
      <c r="AA71" s="629">
        <f>目標比較!G14</f>
        <v>49300000</v>
      </c>
      <c r="AB71" s="629">
        <f>目標比較!H14</f>
        <v>48700000</v>
      </c>
      <c r="AC71" s="629">
        <f>目標比較!I14</f>
        <v>50800000</v>
      </c>
      <c r="AD71" s="629">
        <f>目標比較!J14</f>
        <v>52300000</v>
      </c>
      <c r="AE71" s="629">
        <f>目標比較!K14</f>
        <v>42200000</v>
      </c>
      <c r="AF71" s="629">
        <f>目標比較!L14</f>
        <v>50200000</v>
      </c>
      <c r="AG71" s="629">
        <f>目標比較!M14</f>
        <v>50200000</v>
      </c>
      <c r="AH71" s="629">
        <f>目標比較!N14</f>
        <v>40700000</v>
      </c>
      <c r="AI71" s="629">
        <f>目標比較!O14</f>
        <v>46000000</v>
      </c>
      <c r="AJ71" s="629">
        <f>目標比較!P14</f>
        <v>591000000</v>
      </c>
    </row>
    <row r="72" spans="1:36">
      <c r="A72" s="821"/>
      <c r="B72" s="824"/>
      <c r="D72" s="513"/>
      <c r="E72" s="516"/>
      <c r="F72" s="516"/>
      <c r="G72" s="516"/>
      <c r="H72" s="516"/>
      <c r="I72" s="516"/>
      <c r="J72" s="516"/>
      <c r="K72" s="516"/>
      <c r="L72" s="516"/>
      <c r="M72" s="516"/>
      <c r="N72" s="516"/>
      <c r="O72" s="516"/>
      <c r="P72" s="516"/>
      <c r="Q72" s="516"/>
      <c r="R72" s="516"/>
      <c r="S72" s="516"/>
      <c r="T72" s="516"/>
      <c r="U72" s="517"/>
      <c r="W72" s="431" t="s">
        <v>16411</v>
      </c>
      <c r="X72" s="629">
        <f>目標比較!D18</f>
        <v>25222233</v>
      </c>
      <c r="Y72" s="629">
        <f>目標比較!E18</f>
        <v>22760035</v>
      </c>
      <c r="Z72" s="629">
        <f>目標比較!F18</f>
        <v>23557703</v>
      </c>
      <c r="AA72" s="629">
        <f>目標比較!G18</f>
        <v>24706070</v>
      </c>
      <c r="AB72" s="629">
        <f>目標比較!H18</f>
        <v>18363916.32</v>
      </c>
      <c r="AC72" s="629">
        <f>目標比較!I18</f>
        <v>20574346</v>
      </c>
      <c r="AD72" s="629">
        <f>目標比較!J18</f>
        <v>20820082</v>
      </c>
      <c r="AE72" s="629">
        <f>目標比較!K18</f>
        <v>20522017</v>
      </c>
      <c r="AF72" s="629">
        <f>目標比較!L18</f>
        <v>19170330</v>
      </c>
      <c r="AG72" s="629">
        <f>目標比較!M18</f>
        <v>0</v>
      </c>
      <c r="AH72" s="629">
        <f>目標比較!N18</f>
        <v>0</v>
      </c>
      <c r="AI72" s="629">
        <f>目標比較!O18</f>
        <v>0</v>
      </c>
      <c r="AJ72" s="629">
        <f>目標比較!P18</f>
        <v>195696732.31999999</v>
      </c>
    </row>
    <row r="73" spans="1:36">
      <c r="A73" s="821"/>
      <c r="B73" s="824"/>
      <c r="D73" s="513"/>
      <c r="E73" s="514"/>
      <c r="F73" s="514"/>
      <c r="G73" s="514"/>
      <c r="H73" s="514"/>
      <c r="I73" s="514"/>
      <c r="J73" s="514"/>
      <c r="K73" s="514"/>
      <c r="L73" s="514"/>
      <c r="M73" s="514"/>
      <c r="N73" s="514"/>
      <c r="O73" s="514"/>
      <c r="P73" s="514"/>
      <c r="Q73" s="514"/>
      <c r="R73" s="514"/>
      <c r="S73" s="514"/>
      <c r="T73" s="514"/>
      <c r="U73" s="515"/>
      <c r="W73" s="484" t="s">
        <v>16412</v>
      </c>
      <c r="X73" s="629">
        <f>目標比較!D15</f>
        <v>28100000</v>
      </c>
      <c r="Y73" s="629">
        <f>目標比較!E15</f>
        <v>27900000</v>
      </c>
      <c r="Z73" s="629">
        <f>目標比較!F15</f>
        <v>25600000</v>
      </c>
      <c r="AA73" s="629">
        <f>目標比較!G15</f>
        <v>24300000</v>
      </c>
      <c r="AB73" s="629">
        <f>目標比較!H15</f>
        <v>24700000</v>
      </c>
      <c r="AC73" s="629">
        <f>目標比較!I15</f>
        <v>25800000</v>
      </c>
      <c r="AD73" s="629">
        <f>目標比較!J15</f>
        <v>26300000</v>
      </c>
      <c r="AE73" s="629">
        <f>目標比較!K15</f>
        <v>20200000</v>
      </c>
      <c r="AF73" s="629">
        <f>目標比較!L15</f>
        <v>25200000</v>
      </c>
      <c r="AG73" s="629">
        <f>目標比較!M15</f>
        <v>25200000</v>
      </c>
      <c r="AH73" s="629">
        <f>目標比較!N15</f>
        <v>19700000</v>
      </c>
      <c r="AI73" s="629">
        <f>目標比較!O15</f>
        <v>23000000</v>
      </c>
      <c r="AJ73" s="629">
        <f>目標比較!P15</f>
        <v>296000000</v>
      </c>
    </row>
    <row r="74" spans="1:36">
      <c r="A74" s="821"/>
      <c r="B74" s="824"/>
      <c r="C74" s="526"/>
      <c r="D74" s="513"/>
      <c r="E74" s="514"/>
      <c r="F74" s="514"/>
      <c r="G74" s="514"/>
      <c r="H74" s="514"/>
      <c r="I74" s="514"/>
      <c r="J74" s="514"/>
      <c r="K74" s="514"/>
      <c r="L74" s="514"/>
      <c r="M74" s="514"/>
      <c r="N74" s="514"/>
      <c r="O74" s="514"/>
      <c r="P74" s="514"/>
      <c r="Q74" s="514"/>
      <c r="R74" s="514"/>
      <c r="S74" s="514"/>
      <c r="T74" s="514"/>
      <c r="U74" s="515"/>
      <c r="W74" s="435" t="s">
        <v>16413</v>
      </c>
      <c r="X74" s="629">
        <f>目標比較!D16</f>
        <v>28000000</v>
      </c>
      <c r="Y74" s="629">
        <f>目標比較!E16</f>
        <v>26000000</v>
      </c>
      <c r="Z74" s="629">
        <f>目標比較!F16</f>
        <v>25000000</v>
      </c>
      <c r="AA74" s="629">
        <f>目標比較!G16</f>
        <v>25000000</v>
      </c>
      <c r="AB74" s="629">
        <f>目標比較!H16</f>
        <v>24000000</v>
      </c>
      <c r="AC74" s="629">
        <f>目標比較!I16</f>
        <v>25000000</v>
      </c>
      <c r="AD74" s="629">
        <f>目標比較!J16</f>
        <v>26000000</v>
      </c>
      <c r="AE74" s="629">
        <f>目標比較!K16</f>
        <v>22000000</v>
      </c>
      <c r="AF74" s="629">
        <f>目標比較!L16</f>
        <v>25000000</v>
      </c>
      <c r="AG74" s="629">
        <f>目標比較!M16</f>
        <v>25000000</v>
      </c>
      <c r="AH74" s="629">
        <f>目標比較!N16</f>
        <v>21000000</v>
      </c>
      <c r="AI74" s="629">
        <f>目標比較!O16</f>
        <v>23000000</v>
      </c>
      <c r="AJ74" s="629">
        <f>目標比較!P16</f>
        <v>295000000</v>
      </c>
    </row>
    <row r="75" spans="1:36">
      <c r="A75" s="821"/>
      <c r="B75" s="824"/>
      <c r="D75" s="527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1"/>
      <c r="W75" s="435" t="s">
        <v>16414</v>
      </c>
      <c r="X75" s="621">
        <f>SUMIFS(台帳表ｋ[金額],台帳表ｋ[入金月（月のみ）],X$70,台帳表ｋ[ＮＣ区分],"多摩")+SUMIFS(測量台帳1ｋ[入金額],測量台帳1ｋ[入金月（月のみ）],X$70,測量台帳1ｋ[NC区分],"多摩")+SUMIFS(測量台帳1__2ｋ[入金額(後)],測量台帳1__2ｋ[入金月(後)（月のみ）],X$70,測量台帳1__2ｋ[NC区分],"多摩")</f>
        <v>0</v>
      </c>
      <c r="Y75" s="621">
        <f>SUMIFS(台帳表ｋ[金額],台帳表ｋ[入金月（月のみ）],Y$70,台帳表ｋ[ＮＣ区分],"多摩")+SUMIFS(測量台帳1ｋ[入金額],測量台帳1ｋ[入金月（月のみ）],Y$70,測量台帳1ｋ[NC区分],"多摩")+SUMIFS(測量台帳1__2ｋ[入金額(後)],測量台帳1__2ｋ[入金月(後)（月のみ）],Y$70,測量台帳1__2ｋ[NC区分],"多摩")</f>
        <v>0</v>
      </c>
      <c r="Z75" s="621">
        <f>SUMIFS(台帳表ｋ[金額],台帳表ｋ[入金月（月のみ）],Z$70,台帳表ｋ[ＮＣ区分],"多摩")+SUMIFS(測量台帳1ｋ[入金額],測量台帳1ｋ[入金月（月のみ）],Z$70,測量台帳1ｋ[NC区分],"多摩")+SUMIFS(測量台帳1__2ｋ[入金額(後)],測量台帳1__2ｋ[入金月(後)（月のみ）],Z$70,測量台帳1__2ｋ[NC区分],"多摩")</f>
        <v>0</v>
      </c>
      <c r="AA75" s="621">
        <f>SUMIFS(台帳表ｋ[金額],台帳表ｋ[入金月（月のみ）],AA$70,台帳表ｋ[ＮＣ区分],"多摩")+SUMIFS(測量台帳1ｋ[入金額],測量台帳1ｋ[入金月（月のみ）],AA$70,測量台帳1ｋ[NC区分],"多摩")+SUMIFS(測量台帳1__2ｋ[入金額(後)],測量台帳1__2ｋ[入金月(後)（月のみ）],AA$70,測量台帳1__2ｋ[NC区分],"多摩")</f>
        <v>0</v>
      </c>
      <c r="AB75" s="621">
        <f>SUMIFS(台帳表ｋ[金額],台帳表ｋ[入金月（月のみ）],AB$70,台帳表ｋ[ＮＣ区分],"多摩")+SUMIFS(測量台帳1ｋ[入金額],測量台帳1ｋ[入金月（月のみ）],AB$70,測量台帳1ｋ[NC区分],"多摩")+SUMIFS(測量台帳1__2ｋ[入金額(後)],測量台帳1__2ｋ[入金月(後)（月のみ）],AB$70,測量台帳1__2ｋ[NC区分],"多摩")</f>
        <v>0</v>
      </c>
      <c r="AC75" s="621">
        <f>SUMIFS(台帳表ｋ[金額],台帳表ｋ[入金月（月のみ）],AC$70,台帳表ｋ[ＮＣ区分],"多摩")+SUMIFS(測量台帳1ｋ[入金額],測量台帳1ｋ[入金月（月のみ）],AC$70,測量台帳1ｋ[NC区分],"多摩")+SUMIFS(測量台帳1__2ｋ[入金額(後)],測量台帳1__2ｋ[入金月(後)（月のみ）],AC$70,測量台帳1__2ｋ[NC区分],"多摩")</f>
        <v>0</v>
      </c>
      <c r="AD75" s="621">
        <f>SUMIFS(台帳表ｋ[金額],台帳表ｋ[入金月（月のみ）],AD$70,台帳表ｋ[ＮＣ区分],"多摩")+SUMIFS(測量台帳1ｋ[入金額],測量台帳1ｋ[入金月（月のみ）],AD$70,測量台帳1ｋ[NC区分],"多摩")+SUMIFS(測量台帳1__2ｋ[入金額(後)],測量台帳1__2ｋ[入金月(後)（月のみ）],AD$70,測量台帳1__2ｋ[NC区分],"多摩")</f>
        <v>0</v>
      </c>
      <c r="AE75" s="621">
        <f>SUMIFS(台帳表ｋ[金額],台帳表ｋ[入金月（月のみ）],AE$70,台帳表ｋ[ＮＣ区分],"多摩")+SUMIFS(測量台帳1ｋ[入金額],測量台帳1ｋ[入金月（月のみ）],AE$70,測量台帳1ｋ[NC区分],"多摩")+SUMIFS(測量台帳1__2ｋ[入金額(後)],測量台帳1__2ｋ[入金月(後)（月のみ）],AE$70,測量台帳1__2ｋ[NC区分],"多摩")</f>
        <v>0</v>
      </c>
      <c r="AF75" s="621">
        <f>SUMIFS(台帳表ｋ[金額],台帳表ｋ[入金月（月のみ）],AF$70,台帳表ｋ[ＮＣ区分],"多摩")+SUMIFS(測量台帳1ｋ[入金額],測量台帳1ｋ[入金月（月のみ）],AF$70,測量台帳1ｋ[NC区分],"多摩")+SUMIFS(測量台帳1__2ｋ[入金額(後)],測量台帳1__2ｋ[入金月(後)（月のみ）],AF$70,測量台帳1__2ｋ[NC区分],"多摩")</f>
        <v>0</v>
      </c>
      <c r="AG75" s="621">
        <f>SUMIFS(台帳表ｋ[金額],台帳表ｋ[入金月（月のみ）],AG$70,台帳表ｋ[ＮＣ区分],"多摩")+SUMIFS(測量台帳1ｋ[入金額],測量台帳1ｋ[入金月（月のみ）],AG$70,測量台帳1ｋ[NC区分],"多摩")+SUMIFS(測量台帳1__2ｋ[入金額(後)],測量台帳1__2ｋ[入金月(後)（月のみ）],AG$70,測量台帳1__2ｋ[NC区分],"多摩")</f>
        <v>0</v>
      </c>
      <c r="AH75" s="621">
        <f>SUMIFS(台帳表ｋ[金額],台帳表ｋ[入金月（月のみ）],AH$70,台帳表ｋ[ＮＣ区分],"多摩")+SUMIFS(測量台帳1ｋ[入金額],測量台帳1ｋ[入金月（月のみ）],AH$70,測量台帳1ｋ[NC区分],"多摩")+SUMIFS(測量台帳1__2ｋ[入金額(後)],測量台帳1__2ｋ[入金月(後)（月のみ）],AH$70,測量台帳1__2ｋ[NC区分],"多摩")</f>
        <v>0</v>
      </c>
      <c r="AI75" s="621">
        <f>SUMIFS(台帳表ｋ[金額],台帳表ｋ[入金月（月のみ）],AI$70,台帳表ｋ[ＮＣ区分],"多摩")+SUMIFS(測量台帳1ｋ[入金額],測量台帳1ｋ[入金月（月のみ）],AI$70,測量台帳1ｋ[NC区分],"多摩")+SUMIFS(測量台帳1__2ｋ[入金額(後)],測量台帳1__2ｋ[入金月(後)（月のみ）],AI$70,測量台帳1__2ｋ[NC区分],"多摩")</f>
        <v>0</v>
      </c>
      <c r="AJ75" s="622">
        <f>SUM(X75:AI75)</f>
        <v>0</v>
      </c>
    </row>
    <row r="76" spans="1:36">
      <c r="A76" s="821"/>
      <c r="B76" s="824"/>
      <c r="C76" s="522" t="s">
        <v>16440</v>
      </c>
      <c r="D76" s="513"/>
      <c r="E76" s="524"/>
      <c r="F76" s="524"/>
      <c r="G76" s="524"/>
      <c r="H76" s="524"/>
      <c r="I76" s="524"/>
      <c r="J76" s="524"/>
      <c r="K76" s="524"/>
      <c r="L76" s="524"/>
      <c r="M76" s="524"/>
      <c r="N76" s="524"/>
      <c r="O76" s="524"/>
      <c r="P76" s="524"/>
      <c r="Q76" s="524"/>
      <c r="R76" s="524"/>
      <c r="S76" s="524"/>
      <c r="T76" s="524"/>
      <c r="U76" s="525"/>
      <c r="W76" s="471" t="s">
        <v>16441</v>
      </c>
      <c r="X76" s="471" t="s">
        <v>16442</v>
      </c>
      <c r="Y76" s="439"/>
    </row>
    <row r="77" spans="1:36" ht="18.75">
      <c r="A77" s="821"/>
      <c r="B77" s="824"/>
      <c r="D77" s="513"/>
      <c r="E77" s="516"/>
      <c r="F77" s="516"/>
      <c r="G77" s="514"/>
      <c r="H77" s="516"/>
      <c r="I77" s="516"/>
      <c r="J77" s="516"/>
      <c r="K77" s="516"/>
      <c r="L77" s="516"/>
      <c r="M77" s="516"/>
      <c r="N77" s="516"/>
      <c r="O77" s="516"/>
      <c r="P77" s="516"/>
      <c r="Q77" s="516"/>
      <c r="R77" s="516"/>
      <c r="S77" s="516"/>
      <c r="T77" s="516"/>
      <c r="U77" s="517"/>
      <c r="W77" s="471" t="s">
        <v>16443</v>
      </c>
      <c r="X77" s="471">
        <v>311</v>
      </c>
      <c r="Y77" s="529" t="s">
        <v>16444</v>
      </c>
      <c r="Z77" s="530"/>
      <c r="AA77" s="440" t="s">
        <v>16390</v>
      </c>
      <c r="AB77" s="437" t="s">
        <v>16445</v>
      </c>
      <c r="AC77" s="435" t="s">
        <v>16446</v>
      </c>
    </row>
    <row r="78" spans="1:36">
      <c r="A78" s="821"/>
      <c r="B78" s="824"/>
      <c r="D78" s="513"/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7"/>
      <c r="X78" s="471"/>
      <c r="Y78" s="529"/>
      <c r="AB78" s="437"/>
      <c r="AC78" s="435"/>
    </row>
    <row r="79" spans="1:36">
      <c r="A79" s="821"/>
      <c r="B79" s="824"/>
      <c r="D79" s="513"/>
      <c r="E79" s="514"/>
      <c r="F79" s="514"/>
      <c r="G79" s="514"/>
      <c r="H79" s="514"/>
      <c r="I79" s="514"/>
      <c r="J79" s="514"/>
      <c r="K79" s="514"/>
      <c r="L79" s="514"/>
      <c r="M79" s="514"/>
      <c r="N79" s="514"/>
      <c r="O79" s="514"/>
      <c r="P79" s="514"/>
      <c r="Q79" s="514"/>
      <c r="R79" s="514"/>
      <c r="S79" s="514"/>
      <c r="T79" s="514"/>
      <c r="U79" s="515"/>
    </row>
    <row r="80" spans="1:36" ht="14.25" thickBot="1">
      <c r="A80" s="822"/>
      <c r="B80" s="825"/>
      <c r="C80" s="531"/>
      <c r="D80" s="532"/>
      <c r="E80" s="533"/>
      <c r="F80" s="533"/>
      <c r="G80" s="533"/>
      <c r="H80" s="533"/>
      <c r="I80" s="533"/>
      <c r="J80" s="533"/>
      <c r="K80" s="533"/>
      <c r="L80" s="533"/>
      <c r="M80" s="533"/>
      <c r="N80" s="533"/>
      <c r="O80" s="533"/>
      <c r="P80" s="533"/>
      <c r="Q80" s="533"/>
      <c r="R80" s="533"/>
      <c r="S80" s="533"/>
      <c r="T80" s="533"/>
      <c r="U80" s="534"/>
    </row>
    <row r="81" spans="1:36" ht="14.25" thickBot="1">
      <c r="A81" s="535"/>
      <c r="B81" s="536"/>
      <c r="C81" s="537"/>
      <c r="D81" s="514"/>
      <c r="E81" s="514"/>
      <c r="F81" s="514"/>
      <c r="G81" s="514"/>
      <c r="H81" s="514"/>
      <c r="I81" s="514"/>
      <c r="J81" s="514"/>
      <c r="K81" s="514"/>
      <c r="L81" s="514"/>
      <c r="M81" s="514"/>
      <c r="N81" s="514"/>
      <c r="O81" s="514"/>
      <c r="P81" s="514"/>
      <c r="Q81" s="514"/>
      <c r="R81" s="514"/>
      <c r="S81" s="514"/>
      <c r="T81" s="514"/>
      <c r="U81" s="514"/>
    </row>
    <row r="82" spans="1:36" ht="20.100000000000001" customHeight="1" thickBot="1">
      <c r="A82" s="538"/>
      <c r="B82" s="539" t="e">
        <f>+B1</f>
        <v>#REF!</v>
      </c>
      <c r="C82" s="433" t="str">
        <f>+C60</f>
        <v>月売上速報（導管本部）</v>
      </c>
      <c r="D82" s="508"/>
      <c r="E82" s="508"/>
      <c r="F82" s="508"/>
      <c r="G82" s="508"/>
      <c r="H82" s="508"/>
      <c r="I82" s="508"/>
      <c r="J82" s="508"/>
      <c r="K82" s="508"/>
      <c r="L82" s="508"/>
      <c r="M82" s="508"/>
      <c r="N82" s="508"/>
      <c r="O82" s="508"/>
      <c r="P82" s="508"/>
      <c r="Q82" s="508"/>
      <c r="R82" s="508"/>
      <c r="S82" s="508"/>
      <c r="T82" s="508"/>
      <c r="U82" s="508"/>
      <c r="W82" s="435" t="s">
        <v>16447</v>
      </c>
      <c r="Y82" s="450" t="s">
        <v>16392</v>
      </c>
      <c r="AD82" s="440" t="s">
        <v>16364</v>
      </c>
      <c r="AE82" s="439"/>
      <c r="AF82" s="439"/>
      <c r="AG82" s="439"/>
      <c r="AH82" s="439"/>
    </row>
    <row r="83" spans="1:36" ht="15.95" customHeight="1">
      <c r="A83" s="823"/>
      <c r="B83" s="858" t="s">
        <v>16448</v>
      </c>
      <c r="C83" s="441" t="s">
        <v>16366</v>
      </c>
      <c r="D83" s="627">
        <f>+J83+Q83</f>
        <v>0</v>
      </c>
      <c r="E83" s="442"/>
      <c r="F83" s="826"/>
      <c r="G83" s="827"/>
      <c r="H83" s="828" t="s">
        <v>16367</v>
      </c>
      <c r="I83" s="829"/>
      <c r="J83" s="830">
        <f>+AA86</f>
        <v>0</v>
      </c>
      <c r="K83" s="831"/>
      <c r="L83" s="442"/>
      <c r="M83" s="826"/>
      <c r="N83" s="827"/>
      <c r="O83" s="828" t="s">
        <v>16368</v>
      </c>
      <c r="P83" s="829"/>
      <c r="Q83" s="830">
        <f>+AE87</f>
        <v>0</v>
      </c>
      <c r="R83" s="831"/>
      <c r="S83" s="442"/>
      <c r="T83" s="832"/>
      <c r="U83" s="833"/>
      <c r="W83" s="443" t="s">
        <v>16369</v>
      </c>
      <c r="X83" s="623" t="e">
        <f>IF($B$1=6,"0",SUM(目標比較!$D$21:INDEX(目標比較!$D$21:$O$21,MATCH(速報sheet!$B$1,目標比較!$D$5:$O$5, 0)-1)))</f>
        <v>#REF!</v>
      </c>
      <c r="Z83" s="437" t="s">
        <v>16370</v>
      </c>
      <c r="AA83" s="445" t="e">
        <f>COUNTIFS(台帳表ｋ[ＮＣ区分],"神奈川",#REF!,$B$1)</f>
        <v>#REF!</v>
      </c>
      <c r="AB83" s="440" t="s">
        <v>16371</v>
      </c>
      <c r="AD83" s="440" t="s">
        <v>16372</v>
      </c>
      <c r="AE83" s="445">
        <f>COUNTIFS(測量台帳1ｋ[NC区分],"神奈川",測量台帳1ｋ[受注月],$B$1)+COUNTIFS(測量台帳1__2ｋ[NC区分],"神奈川",測量台帳1__2ｋ[受注月(後)],$B$1)</f>
        <v>0</v>
      </c>
      <c r="AF83" s="440" t="s">
        <v>16371</v>
      </c>
      <c r="AG83" s="440" t="s">
        <v>16373</v>
      </c>
      <c r="AH83" s="445">
        <f>COUNTIFS(測量台帳1ｋ[NC区分],"神奈川",測量台帳1ｋ[外注
発注月],"&lt;&gt;")+COUNTIFS(測量台帳1__2ｋ[NC区分],"神奈川",測量台帳1__2ｋ[外注
発注月(後)],"&lt;&gt;")</f>
        <v>3022</v>
      </c>
    </row>
    <row r="84" spans="1:36" ht="15.95" customHeight="1" thickBot="1">
      <c r="A84" s="824"/>
      <c r="B84" s="859"/>
      <c r="C84" s="446" t="s">
        <v>16374</v>
      </c>
      <c r="D84" s="628" t="e">
        <f>X84</f>
        <v>#REF!</v>
      </c>
      <c r="E84" s="447" t="s">
        <v>16375</v>
      </c>
      <c r="F84" s="846" t="e">
        <f>D83-D84</f>
        <v>#REF!</v>
      </c>
      <c r="G84" s="847"/>
      <c r="H84" s="848" t="s">
        <v>16376</v>
      </c>
      <c r="I84" s="849"/>
      <c r="J84" s="846" t="e">
        <f>+X88</f>
        <v>#REF!</v>
      </c>
      <c r="K84" s="850"/>
      <c r="L84" s="447" t="s">
        <v>16375</v>
      </c>
      <c r="M84" s="846" t="e">
        <f>J83-J84</f>
        <v>#REF!</v>
      </c>
      <c r="N84" s="847"/>
      <c r="O84" s="836" t="s">
        <v>16377</v>
      </c>
      <c r="P84" s="837"/>
      <c r="Q84" s="834" t="e">
        <f>+X89</f>
        <v>#REF!</v>
      </c>
      <c r="R84" s="851"/>
      <c r="S84" s="448" t="s">
        <v>16375</v>
      </c>
      <c r="T84" s="834" t="e">
        <f>Q83-Q84</f>
        <v>#REF!</v>
      </c>
      <c r="U84" s="835"/>
      <c r="W84" s="449" t="s">
        <v>16378</v>
      </c>
      <c r="X84" s="623" t="e">
        <f>INDEX(目標比較!$D$21:$O$21, MATCH(速報sheet!$B$1,目標比較!$D$5:$O$5, 0))</f>
        <v>#REF!</v>
      </c>
      <c r="Y84" s="450"/>
      <c r="Z84" s="437" t="s">
        <v>16379</v>
      </c>
      <c r="AA84" s="451">
        <f>COUNTIFS(台帳表ｋ[ＮＣ区分],"神奈川",台帳表ｋ[納品月],$B$1)</f>
        <v>0</v>
      </c>
      <c r="AB84" s="440" t="s">
        <v>16371</v>
      </c>
      <c r="AD84" s="440" t="s">
        <v>16380</v>
      </c>
      <c r="AE84" s="445">
        <f>COUNTIFS(測量台帳1ｋ[NC区分],"神奈川",測量台帳1ｋ[外注
発注月],$B$1)+COUNTIFS(測量台帳1__2ｋ[NC区分],"神奈川",測量台帳1__2ｋ[外注
発注月(後)],$B$1)</f>
        <v>0</v>
      </c>
      <c r="AF84" s="440" t="s">
        <v>16371</v>
      </c>
    </row>
    <row r="85" spans="1:36" ht="15.95" customHeight="1" thickBot="1">
      <c r="A85" s="824"/>
      <c r="B85" s="859"/>
      <c r="C85" s="452" t="s">
        <v>16381</v>
      </c>
      <c r="D85" s="626" t="e">
        <f>+D83+X86</f>
        <v>#REF!</v>
      </c>
      <c r="E85" s="448" t="s">
        <v>16375</v>
      </c>
      <c r="F85" s="834" t="e">
        <f>D85-X85</f>
        <v>#REF!</v>
      </c>
      <c r="G85" s="835"/>
      <c r="H85" s="836" t="s">
        <v>16382</v>
      </c>
      <c r="I85" s="837"/>
      <c r="J85" s="838" t="e">
        <f>+X87</f>
        <v>#REF!</v>
      </c>
      <c r="K85" s="839"/>
      <c r="L85" s="448" t="s">
        <v>16375</v>
      </c>
      <c r="M85" s="834" t="e">
        <f>D83-J85</f>
        <v>#REF!</v>
      </c>
      <c r="N85" s="835"/>
      <c r="O85" s="840" t="s">
        <v>16383</v>
      </c>
      <c r="P85" s="841"/>
      <c r="Q85" s="842" t="e">
        <f>X90</f>
        <v>#REF!</v>
      </c>
      <c r="R85" s="843"/>
      <c r="S85" s="844"/>
      <c r="T85" s="844"/>
      <c r="U85" s="845"/>
      <c r="W85" s="449" t="s">
        <v>16384</v>
      </c>
      <c r="X85" s="623" t="e">
        <f>IF($B$1=6,"0",SUM(目標比較!$D$21:INDEX(目標比較!$D$21:$O$21,MATCH(速報sheet!$B$1,目標比較!$D$5:$O$5, 0))))</f>
        <v>#REF!</v>
      </c>
      <c r="Y85" s="450"/>
      <c r="Z85" s="437" t="s">
        <v>16385</v>
      </c>
      <c r="AA85" s="445">
        <f>COUNTIFS(台帳表ｋ[ＮＣ区分],"神奈川",台帳表ｋ[入金月（月のみ）],$B$1)</f>
        <v>0</v>
      </c>
      <c r="AB85" s="440" t="s">
        <v>16371</v>
      </c>
      <c r="AD85" s="440" t="s">
        <v>16386</v>
      </c>
      <c r="AE85" s="445">
        <f>COUNTIFS(測量台帳1ｋ[NC区分],"神奈川",測量台帳1ｋ[外注納品月],$B$1)+COUNTIFS(測量台帳1__2ｋ[NC区分],"神奈川",測量台帳1__2ｋ[外注納品月(後)],$B$1)</f>
        <v>0</v>
      </c>
      <c r="AF85" s="440" t="s">
        <v>16371</v>
      </c>
    </row>
    <row r="86" spans="1:36">
      <c r="A86" s="824"/>
      <c r="B86" s="859"/>
      <c r="C86" s="540" t="s">
        <v>16438</v>
      </c>
      <c r="D86" s="454"/>
      <c r="E86" s="511"/>
      <c r="F86" s="511"/>
      <c r="G86" s="511"/>
      <c r="H86" s="511"/>
      <c r="I86" s="511"/>
      <c r="J86" s="511"/>
      <c r="K86" s="511"/>
      <c r="L86" s="511"/>
      <c r="M86" s="511"/>
      <c r="N86" s="511"/>
      <c r="O86" s="511"/>
      <c r="P86" s="511"/>
      <c r="Q86" s="511"/>
      <c r="R86" s="511"/>
      <c r="S86" s="511"/>
      <c r="T86" s="511"/>
      <c r="U86" s="512"/>
      <c r="W86" s="449" t="s">
        <v>16389</v>
      </c>
      <c r="X86" s="623" t="e">
        <f>IF($B$1=6,"0",SUM(速報sheet!$X$98:INDEX($X$98:$AI$98,MATCH(速報sheet!$B$1,$X$93:$AI$93, 0)-1)))</f>
        <v>#REF!</v>
      </c>
      <c r="Y86" s="450"/>
      <c r="Z86" s="437" t="s">
        <v>16385</v>
      </c>
      <c r="AA86" s="600">
        <f>SUMIFS(台帳表ｋ[金額],台帳表ｋ[入金月（月のみ）],$B$1,台帳表ｋ[ＮＣ区分],"神奈川")</f>
        <v>0</v>
      </c>
      <c r="AB86" s="440" t="s">
        <v>16390</v>
      </c>
      <c r="AD86" s="440" t="s">
        <v>16391</v>
      </c>
      <c r="AE86" s="445">
        <f>COUNTIFS(測量台帳1ｋ[NC区分],"神奈川",測量台帳1ｋ[納品月],$B$1)+COUNTIFS(測量台帳1__2ｋ[NC区分],"神奈川",測量台帳1__2ｋ[納品
月(後)],$B$1)</f>
        <v>0</v>
      </c>
      <c r="AF86" s="440" t="s">
        <v>16371</v>
      </c>
    </row>
    <row r="87" spans="1:36">
      <c r="A87" s="824"/>
      <c r="B87" s="859"/>
      <c r="C87" s="483"/>
      <c r="D87" s="438"/>
      <c r="E87" s="518"/>
      <c r="F87" s="518"/>
      <c r="G87" s="518"/>
      <c r="H87" s="518"/>
      <c r="I87" s="518"/>
      <c r="J87" s="518"/>
      <c r="K87" s="518"/>
      <c r="L87" s="518"/>
      <c r="M87" s="518"/>
      <c r="N87" s="518"/>
      <c r="O87" s="518"/>
      <c r="P87" s="518"/>
      <c r="Q87" s="518"/>
      <c r="R87" s="518"/>
      <c r="S87" s="518"/>
      <c r="T87" s="518"/>
      <c r="U87" s="519"/>
      <c r="W87" s="449" t="s">
        <v>16394</v>
      </c>
      <c r="X87" s="623" t="e">
        <f>INDEX(目標比較!$D$25:$O$25, MATCH(速報sheet!$B$1,目標比較!$D$5:$O$5, 0))</f>
        <v>#REF!</v>
      </c>
      <c r="Y87" s="463"/>
      <c r="Z87" s="437" t="s">
        <v>16395</v>
      </c>
      <c r="AA87" s="445">
        <f>COUNTIFS(台帳表ｋ[ＮＣ区分],"神奈川",台帳表ｋ[顧客引渡
実施日],"")</f>
        <v>0</v>
      </c>
      <c r="AB87" s="440" t="s">
        <v>16371</v>
      </c>
      <c r="AD87" s="440" t="s">
        <v>16396</v>
      </c>
      <c r="AE87" s="597">
        <f>SUMIFS(測量台帳1ｋ[入金額],測量台帳1ｋ[入金月（月のみ）],$B$1,測量台帳1ｋ[NC区分],"神奈川")+SUMIFS(測量台帳1__2ｋ[入金額(後)],測量台帳1__2ｋ[入金月(後)（月のみ）],$B$1,測量台帳1__2ｋ[NC区分],"神奈川")</f>
        <v>0</v>
      </c>
      <c r="AF87" s="440" t="s">
        <v>16390</v>
      </c>
    </row>
    <row r="88" spans="1:36">
      <c r="A88" s="824"/>
      <c r="B88" s="859"/>
      <c r="C88" s="541"/>
      <c r="D88" s="542"/>
      <c r="E88" s="543"/>
      <c r="F88" s="543"/>
      <c r="G88" s="543"/>
      <c r="H88" s="543"/>
      <c r="I88" s="543"/>
      <c r="J88" s="543"/>
      <c r="K88" s="543"/>
      <c r="L88" s="543"/>
      <c r="M88" s="543"/>
      <c r="N88" s="543"/>
      <c r="O88" s="543"/>
      <c r="P88" s="543"/>
      <c r="Q88" s="543"/>
      <c r="R88" s="543"/>
      <c r="S88" s="543"/>
      <c r="T88" s="543"/>
      <c r="U88" s="544"/>
      <c r="W88" s="449" t="s">
        <v>16399</v>
      </c>
      <c r="X88" s="623" t="e">
        <f>INDEX(目標比較!$D$23:$O$23, MATCH(速報sheet!$B$1,目標比較!$D$5:$O$5, 0))</f>
        <v>#REF!</v>
      </c>
      <c r="Y88" s="463"/>
      <c r="Z88" s="437" t="s">
        <v>16400</v>
      </c>
      <c r="AA88" s="445">
        <f>COUNTIFS(台帳表ｋ[ＮＣ区分],"神奈川",台帳表ｋ[顧客引渡
実施日],"保留")</f>
        <v>0</v>
      </c>
      <c r="AB88" s="440" t="s">
        <v>16371</v>
      </c>
    </row>
    <row r="89" spans="1:36">
      <c r="A89" s="824"/>
      <c r="B89" s="859"/>
      <c r="C89" s="483"/>
      <c r="D89" s="542"/>
      <c r="E89" s="518"/>
      <c r="F89" s="518"/>
      <c r="G89" s="518"/>
      <c r="H89" s="518"/>
      <c r="I89" s="518"/>
      <c r="J89" s="518"/>
      <c r="K89" s="518"/>
      <c r="L89" s="518"/>
      <c r="M89" s="518"/>
      <c r="N89" s="518"/>
      <c r="O89" s="518"/>
      <c r="P89" s="518"/>
      <c r="Q89" s="518"/>
      <c r="R89" s="518"/>
      <c r="S89" s="518"/>
      <c r="T89" s="518"/>
      <c r="U89" s="519"/>
      <c r="W89" s="449" t="s">
        <v>16403</v>
      </c>
      <c r="X89" s="623" t="e">
        <f>INDEX(目標比較!$D$22:$O$22, MATCH(速報sheet!$B$1,目標比較!$D$5:$O$5, 0))</f>
        <v>#REF!</v>
      </c>
      <c r="Y89" s="439"/>
      <c r="Z89" s="470"/>
      <c r="AB89" s="437"/>
      <c r="AC89" s="470"/>
      <c r="AE89" s="437"/>
      <c r="AF89" s="470"/>
      <c r="AH89" s="437"/>
    </row>
    <row r="90" spans="1:36">
      <c r="A90" s="824"/>
      <c r="B90" s="859"/>
      <c r="C90" s="483"/>
      <c r="D90" s="542"/>
      <c r="E90" s="518"/>
      <c r="F90" s="518"/>
      <c r="G90" s="518"/>
      <c r="H90" s="518"/>
      <c r="I90" s="518"/>
      <c r="J90" s="518"/>
      <c r="K90" s="518"/>
      <c r="L90" s="518"/>
      <c r="M90" s="518"/>
      <c r="N90" s="518"/>
      <c r="O90" s="518"/>
      <c r="P90" s="518"/>
      <c r="Q90" s="518"/>
      <c r="R90" s="518"/>
      <c r="S90" s="518"/>
      <c r="T90" s="518"/>
      <c r="U90" s="519"/>
      <c r="W90" s="449" t="s">
        <v>16383</v>
      </c>
      <c r="X90" s="600" t="e">
        <f>INDEX(目標比較!$D$21:$O$21, MATCH(速報sheet!$B$1+1,目標比較!$D$5:$O$5, 0))</f>
        <v>#REF!</v>
      </c>
      <c r="Y90" s="439"/>
      <c r="AA90" s="474"/>
      <c r="AD90" s="474"/>
      <c r="AF90" s="470"/>
      <c r="AG90" s="474"/>
    </row>
    <row r="91" spans="1:36">
      <c r="A91" s="824"/>
      <c r="B91" s="859"/>
      <c r="C91" s="483"/>
      <c r="D91" s="542"/>
      <c r="H91" s="543"/>
      <c r="I91" s="543"/>
      <c r="J91" s="543"/>
      <c r="K91" s="543"/>
      <c r="L91" s="543"/>
      <c r="M91" s="543"/>
      <c r="N91" s="545" t="s">
        <v>16449</v>
      </c>
      <c r="O91" s="546"/>
      <c r="P91" s="546"/>
      <c r="Q91" s="547" t="s">
        <v>16450</v>
      </c>
      <c r="R91" s="860">
        <f>SUMIFS(台帳表ｋ[金額],台帳表ｋ[入金月（月のみ）],$B$1,台帳表ｋ[事務所/分室],"神")+SUMIFS(測量台帳1ｋ[入金額],測量台帳1ｋ[入金月（月のみ）],$B$1,測量台帳1ｋ[NC区分],"神奈川")+SUMIFS(測量台帳1__2ｋ[入金額(後)],測量台帳1__2ｋ[入金月(後)（月のみ）],$B$1,測量台帳1__2ｋ[NC区分],"神奈川")</f>
        <v>0</v>
      </c>
      <c r="S91" s="860"/>
      <c r="T91" s="548" t="s">
        <v>16390</v>
      </c>
      <c r="U91" s="549"/>
    </row>
    <row r="92" spans="1:36">
      <c r="A92" s="824"/>
      <c r="B92" s="859"/>
      <c r="C92" s="550"/>
      <c r="D92" s="542"/>
      <c r="E92" s="520"/>
      <c r="F92" s="520"/>
      <c r="G92" s="520"/>
      <c r="H92" s="520"/>
      <c r="I92" s="520"/>
      <c r="J92" s="520"/>
      <c r="K92" s="520"/>
      <c r="L92" s="520"/>
      <c r="M92" s="520"/>
      <c r="N92" s="551" t="s">
        <v>16451</v>
      </c>
      <c r="O92" s="551"/>
      <c r="P92" s="551"/>
      <c r="Q92" s="552" t="s">
        <v>16450</v>
      </c>
      <c r="R92" s="861">
        <f>SUMIFS(台帳表ｋ[金額],台帳表ｋ[入金月（月のみ）],$B$1,台帳表ｋ[事務所/分室],"湘")+SUMIFS(測量台帳1ｋ[入金額],測量台帳1ｋ[入金月（月のみ）],$B$1,測量台帳1ｋ[NC区分],"湘南")+SUMIFS(測量台帳1__2ｋ[入金額(後)],測量台帳1__2ｋ[入金月(後)（月のみ）],$B$1,測量台帳1__2ｋ[NC区分],"湘南")</f>
        <v>0</v>
      </c>
      <c r="S92" s="861"/>
      <c r="T92" s="553" t="s">
        <v>16390</v>
      </c>
      <c r="U92" s="554"/>
    </row>
    <row r="93" spans="1:36">
      <c r="A93" s="824"/>
      <c r="B93" s="859"/>
      <c r="C93" s="555" t="s">
        <v>16439</v>
      </c>
      <c r="D93" s="556"/>
      <c r="E93" s="524"/>
      <c r="F93" s="524"/>
      <c r="G93" s="524"/>
      <c r="H93" s="524"/>
      <c r="I93" s="524"/>
      <c r="J93" s="524"/>
      <c r="K93" s="524"/>
      <c r="L93" s="524"/>
      <c r="M93" s="524"/>
      <c r="N93" s="524"/>
      <c r="O93" s="524"/>
      <c r="P93" s="524"/>
      <c r="Q93" s="524"/>
      <c r="R93" s="524"/>
      <c r="S93" s="524"/>
      <c r="T93" s="524"/>
      <c r="U93" s="525"/>
      <c r="X93" s="602">
        <v>6</v>
      </c>
      <c r="Y93" s="603">
        <v>7</v>
      </c>
      <c r="Z93" s="603">
        <v>8</v>
      </c>
      <c r="AA93" s="603">
        <v>9</v>
      </c>
      <c r="AB93" s="603">
        <v>10</v>
      </c>
      <c r="AC93" s="603">
        <v>11</v>
      </c>
      <c r="AD93" s="603">
        <v>12</v>
      </c>
      <c r="AE93" s="603">
        <v>1</v>
      </c>
      <c r="AF93" s="603">
        <v>2</v>
      </c>
      <c r="AG93" s="603">
        <v>3</v>
      </c>
      <c r="AH93" s="603">
        <v>4</v>
      </c>
      <c r="AI93" s="603">
        <v>5</v>
      </c>
      <c r="AJ93" s="601" t="s">
        <v>16408</v>
      </c>
    </row>
    <row r="94" spans="1:36">
      <c r="A94" s="824"/>
      <c r="B94" s="859"/>
      <c r="C94" s="541"/>
      <c r="D94" s="542"/>
      <c r="E94" s="543"/>
      <c r="F94" s="543"/>
      <c r="G94" s="543"/>
      <c r="H94" s="543"/>
      <c r="I94" s="543"/>
      <c r="J94" s="543"/>
      <c r="K94" s="543"/>
      <c r="L94" s="543"/>
      <c r="M94" s="543"/>
      <c r="N94" s="543"/>
      <c r="O94" s="543"/>
      <c r="P94" s="543"/>
      <c r="Q94" s="543"/>
      <c r="R94" s="543"/>
      <c r="S94" s="543"/>
      <c r="T94" s="543"/>
      <c r="U94" s="544"/>
      <c r="W94" s="431" t="s">
        <v>16452</v>
      </c>
      <c r="X94" s="629">
        <f>目標比較!D21</f>
        <v>32500000</v>
      </c>
      <c r="Y94" s="629">
        <f>目標比較!E21</f>
        <v>31600000</v>
      </c>
      <c r="Z94" s="629">
        <f>目標比較!F21</f>
        <v>30400000</v>
      </c>
      <c r="AA94" s="629">
        <f>目標比較!G21</f>
        <v>30400000</v>
      </c>
      <c r="AB94" s="629">
        <f>目標比較!H21</f>
        <v>32900000</v>
      </c>
      <c r="AC94" s="629">
        <f>目標比較!I21</f>
        <v>29600000</v>
      </c>
      <c r="AD94" s="629">
        <f>目標比較!J21</f>
        <v>27500000</v>
      </c>
      <c r="AE94" s="629">
        <f>目標比較!K21</f>
        <v>29800000</v>
      </c>
      <c r="AF94" s="629">
        <f>目標比較!L21</f>
        <v>31400000</v>
      </c>
      <c r="AG94" s="629">
        <f>目標比較!M21</f>
        <v>32500000</v>
      </c>
      <c r="AH94" s="629">
        <f>目標比較!N21</f>
        <v>43100000</v>
      </c>
      <c r="AI94" s="629">
        <f>目標比較!O21</f>
        <v>44300000</v>
      </c>
      <c r="AJ94" s="629">
        <f>目標比較!P21</f>
        <v>396000000</v>
      </c>
    </row>
    <row r="95" spans="1:36">
      <c r="A95" s="824"/>
      <c r="B95" s="859"/>
      <c r="C95" s="541"/>
      <c r="D95" s="542"/>
      <c r="E95" s="543"/>
      <c r="F95" s="543"/>
      <c r="G95" s="543"/>
      <c r="H95" s="543"/>
      <c r="I95" s="543"/>
      <c r="J95" s="543"/>
      <c r="K95" s="543"/>
      <c r="L95" s="543"/>
      <c r="M95" s="543"/>
      <c r="N95" s="543"/>
      <c r="O95" s="543"/>
      <c r="P95" s="543"/>
      <c r="Q95" s="543"/>
      <c r="R95" s="543"/>
      <c r="S95" s="543"/>
      <c r="T95" s="543"/>
      <c r="U95" s="544"/>
      <c r="W95" s="431" t="s">
        <v>16411</v>
      </c>
      <c r="X95" s="629">
        <f>目標比較!D25</f>
        <v>21067120</v>
      </c>
      <c r="Y95" s="629">
        <f>目標比較!E25</f>
        <v>19938347</v>
      </c>
      <c r="Z95" s="629">
        <f>目標比較!F25</f>
        <v>19929693</v>
      </c>
      <c r="AA95" s="629">
        <f>目標比較!G25</f>
        <v>19016747</v>
      </c>
      <c r="AB95" s="629">
        <f>目標比較!H25</f>
        <v>26028214</v>
      </c>
      <c r="AC95" s="629">
        <f>目標比較!I25</f>
        <v>17391596</v>
      </c>
      <c r="AD95" s="629">
        <f>目標比較!J25</f>
        <v>16804410</v>
      </c>
      <c r="AE95" s="629">
        <f>目標比較!K25</f>
        <v>16698851</v>
      </c>
      <c r="AF95" s="629">
        <f>目標比較!L25</f>
        <v>20188748</v>
      </c>
      <c r="AG95" s="629">
        <f>目標比較!M25</f>
        <v>0</v>
      </c>
      <c r="AH95" s="629">
        <f>目標比較!N25</f>
        <v>0</v>
      </c>
      <c r="AI95" s="629">
        <f>目標比較!O25</f>
        <v>0</v>
      </c>
      <c r="AJ95" s="629">
        <f>目標比較!P25</f>
        <v>177063726</v>
      </c>
    </row>
    <row r="96" spans="1:36">
      <c r="A96" s="824"/>
      <c r="B96" s="859"/>
      <c r="C96" s="541"/>
      <c r="D96" s="542"/>
      <c r="E96" s="543"/>
      <c r="F96" s="543"/>
      <c r="G96" s="543"/>
      <c r="H96" s="543"/>
      <c r="I96" s="543"/>
      <c r="J96" s="543"/>
      <c r="K96" s="543"/>
      <c r="L96" s="543"/>
      <c r="M96" s="543"/>
      <c r="N96" s="543"/>
      <c r="O96" s="543"/>
      <c r="P96" s="543"/>
      <c r="Q96" s="543"/>
      <c r="R96" s="543"/>
      <c r="S96" s="543"/>
      <c r="T96" s="543"/>
      <c r="U96" s="544"/>
      <c r="W96" s="484" t="s">
        <v>16412</v>
      </c>
      <c r="X96" s="629">
        <f>目標比較!D22</f>
        <v>19300000</v>
      </c>
      <c r="Y96" s="629">
        <f>目標比較!E22</f>
        <v>18900000</v>
      </c>
      <c r="Z96" s="629">
        <f>目標比較!F22</f>
        <v>17800000</v>
      </c>
      <c r="AA96" s="629">
        <f>目標比較!G22</f>
        <v>17800000</v>
      </c>
      <c r="AB96" s="629">
        <f>目標比較!H22</f>
        <v>19600000</v>
      </c>
      <c r="AC96" s="629">
        <f>目標比較!I22</f>
        <v>17700000</v>
      </c>
      <c r="AD96" s="629">
        <f>目標比較!J22</f>
        <v>15200000</v>
      </c>
      <c r="AE96" s="629">
        <f>目標比較!K22</f>
        <v>18000000</v>
      </c>
      <c r="AF96" s="629">
        <f>目標比較!L22</f>
        <v>19000000</v>
      </c>
      <c r="AG96" s="629">
        <f>目標比較!M22</f>
        <v>19300000</v>
      </c>
      <c r="AH96" s="629">
        <f>目標比較!N22</f>
        <v>25200000</v>
      </c>
      <c r="AI96" s="629">
        <f>目標比較!O22</f>
        <v>26200000</v>
      </c>
      <c r="AJ96" s="629">
        <f>目標比較!P22</f>
        <v>234000000</v>
      </c>
    </row>
    <row r="97" spans="1:36">
      <c r="A97" s="824"/>
      <c r="B97" s="859"/>
      <c r="C97" s="541"/>
      <c r="D97" s="518"/>
      <c r="E97" s="543"/>
      <c r="F97" s="543"/>
      <c r="G97" s="543"/>
      <c r="H97" s="543"/>
      <c r="I97" s="543"/>
      <c r="J97" s="543"/>
      <c r="K97" s="543"/>
      <c r="L97" s="543"/>
      <c r="M97" s="543"/>
      <c r="N97" s="543"/>
      <c r="O97" s="543"/>
      <c r="P97" s="543"/>
      <c r="Q97" s="543"/>
      <c r="R97" s="543"/>
      <c r="S97" s="543"/>
      <c r="T97" s="543"/>
      <c r="U97" s="544"/>
      <c r="W97" s="435" t="s">
        <v>16453</v>
      </c>
      <c r="X97" s="629">
        <f>目標比較!D23</f>
        <v>13200000</v>
      </c>
      <c r="Y97" s="629">
        <f>目標比較!E23</f>
        <v>12700000</v>
      </c>
      <c r="Z97" s="629">
        <f>目標比較!F23</f>
        <v>12600000</v>
      </c>
      <c r="AA97" s="629">
        <f>目標比較!G23</f>
        <v>12600000</v>
      </c>
      <c r="AB97" s="629">
        <f>目標比較!H23</f>
        <v>13300000</v>
      </c>
      <c r="AC97" s="629">
        <f>目標比較!I23</f>
        <v>11900000</v>
      </c>
      <c r="AD97" s="629">
        <f>目標比較!J23</f>
        <v>12300000</v>
      </c>
      <c r="AE97" s="629">
        <f>目標比較!K23</f>
        <v>11800000</v>
      </c>
      <c r="AF97" s="629">
        <f>目標比較!L23</f>
        <v>12400000</v>
      </c>
      <c r="AG97" s="629">
        <f>目標比較!M23</f>
        <v>13200000</v>
      </c>
      <c r="AH97" s="629">
        <f>目標比較!N23</f>
        <v>17900000</v>
      </c>
      <c r="AI97" s="629">
        <f>目標比較!O23</f>
        <v>18100000</v>
      </c>
      <c r="AJ97" s="629">
        <f>目標比較!P23</f>
        <v>162000000</v>
      </c>
    </row>
    <row r="98" spans="1:36">
      <c r="A98" s="824"/>
      <c r="B98" s="859"/>
      <c r="C98" s="555" t="s">
        <v>16440</v>
      </c>
      <c r="D98" s="556"/>
      <c r="E98" s="524"/>
      <c r="F98" s="524"/>
      <c r="G98" s="524"/>
      <c r="H98" s="524"/>
      <c r="I98" s="524"/>
      <c r="J98" s="524"/>
      <c r="K98" s="524"/>
      <c r="L98" s="524"/>
      <c r="M98" s="524"/>
      <c r="N98" s="524"/>
      <c r="O98" s="524"/>
      <c r="P98" s="524"/>
      <c r="Q98" s="524"/>
      <c r="R98" s="524"/>
      <c r="S98" s="524"/>
      <c r="T98" s="524"/>
      <c r="U98" s="525"/>
      <c r="W98" s="435" t="s">
        <v>16414</v>
      </c>
      <c r="X98" s="621">
        <f>SUMIFS(台帳表ｋ[金額],台帳表ｋ[入金月（月のみ）],X$93,台帳表ｋ[ＮＣ区分],"神奈川")+SUMIFS(測量台帳1ｋ[入金額],測量台帳1ｋ[入金月（月のみ）],X$93,測量台帳1ｋ[NC区分],"神奈川")+SUMIFS(測量台帳1__2ｋ[入金額(後)],測量台帳1__2ｋ[入金月(後)（月のみ）],X$93,測量台帳1__2ｋ[NC区分],"神奈川")</f>
        <v>40427773</v>
      </c>
      <c r="Y98" s="621">
        <f>SUMIFS(台帳表ｋ[金額],台帳表ｋ[入金月（月のみ）],Y$93,台帳表ｋ[ＮＣ区分],"神奈川")+SUMIFS(測量台帳1ｋ[入金額],測量台帳1ｋ[入金月（月のみ）],Y$93,測量台帳1ｋ[NC区分],"神奈川")+SUMIFS(測量台帳1__2ｋ[入金額(後)],測量台帳1__2ｋ[入金月(後)（月のみ）],Y$93,測量台帳1__2ｋ[NC区分],"神奈川")</f>
        <v>38152494</v>
      </c>
      <c r="Z98" s="621">
        <f>SUMIFS(台帳表ｋ[金額],台帳表ｋ[入金月（月のみ）],Z$93,台帳表ｋ[ＮＣ区分],"神奈川")+SUMIFS(測量台帳1ｋ[入金額],測量台帳1ｋ[入金月（月のみ）],Z$93,測量台帳1ｋ[NC区分],"神奈川")+SUMIFS(測量台帳1__2ｋ[入金額(後)],測量台帳1__2ｋ[入金月(後)（月のみ）],Z$93,測量台帳1__2ｋ[NC区分],"神奈川")</f>
        <v>37918360</v>
      </c>
      <c r="AA98" s="621">
        <f>SUMIFS(台帳表ｋ[金額],台帳表ｋ[入金月（月のみ）],AA$93,台帳表ｋ[ＮＣ区分],"神奈川")+SUMIFS(測量台帳1ｋ[入金額],測量台帳1ｋ[入金月（月のみ）],AA$93,測量台帳1ｋ[NC区分],"神奈川")+SUMIFS(測量台帳1__2ｋ[入金額(後)],測量台帳1__2ｋ[入金月(後)（月のみ）],AA$93,測量台帳1__2ｋ[NC区分],"神奈川")</f>
        <v>39238342</v>
      </c>
      <c r="AB98" s="621">
        <f>SUMIFS(台帳表ｋ[金額],台帳表ｋ[入金月（月のみ）],AB$93,台帳表ｋ[ＮＣ区分],"神奈川")+SUMIFS(測量台帳1ｋ[入金額],測量台帳1ｋ[入金月（月のみ）],AB$93,測量台帳1ｋ[NC区分],"神奈川")+SUMIFS(測量台帳1__2ｋ[入金額(後)],測量台帳1__2ｋ[入金月(後)（月のみ）],AB$93,測量台帳1__2ｋ[NC区分],"神奈川")</f>
        <v>41198830</v>
      </c>
      <c r="AC98" s="621">
        <f>SUMIFS(台帳表ｋ[金額],台帳表ｋ[入金月（月のみ）],AC$93,台帳表ｋ[ＮＣ区分],"神奈川")+SUMIFS(測量台帳1ｋ[入金額],測量台帳1ｋ[入金月（月のみ）],AC$93,測量台帳1ｋ[NC区分],"神奈川")+SUMIFS(測量台帳1__2ｋ[入金額(後)],測量台帳1__2ｋ[入金月(後)（月のみ）],AC$93,測量台帳1__2ｋ[NC区分],"神奈川")</f>
        <v>32158315</v>
      </c>
      <c r="AD98" s="621">
        <f>SUMIFS(台帳表ｋ[金額],台帳表ｋ[入金月（月のみ）],AD$93,台帳表ｋ[ＮＣ区分],"神奈川")+SUMIFS(測量台帳1ｋ[入金額],測量台帳1ｋ[入金月（月のみ）],AD$93,測量台帳1ｋ[NC区分],"神奈川")+SUMIFS(測量台帳1__2ｋ[入金額(後)],測量台帳1__2ｋ[入金月(後)（月のみ）],AD$93,測量台帳1__2ｋ[NC区分],"神奈川")</f>
        <v>31182309</v>
      </c>
      <c r="AE98" s="621">
        <f>SUMIFS(台帳表ｋ[金額],台帳表ｋ[入金月（月のみ）],AE$93,台帳表ｋ[ＮＣ区分],"神奈川")+SUMIFS(測量台帳1ｋ[入金額],測量台帳1ｋ[入金月（月のみ）],AE$93,測量台帳1ｋ[NC区分],"神奈川")+SUMIFS(測量台帳1__2ｋ[入金額(後)],測量台帳1__2ｋ[入金月(後)（月のみ）],AE$93,測量台帳1__2ｋ[NC区分],"神奈川")</f>
        <v>32432448</v>
      </c>
      <c r="AF98" s="621">
        <f>SUMIFS(台帳表ｋ[金額],台帳表ｋ[入金月（月のみ）],AF$93,台帳表ｋ[ＮＣ区分],"神奈川")+SUMIFS(測量台帳1ｋ[入金額],測量台帳1ｋ[入金月（月のみ）],AF$93,測量台帳1ｋ[NC区分],"神奈川")+SUMIFS(測量台帳1__2ｋ[入金額(後)],測量台帳1__2ｋ[入金月(後)（月のみ）],AF$93,測量台帳1__2ｋ[NC区分],"神奈川")</f>
        <v>30881091</v>
      </c>
      <c r="AG98" s="621">
        <f>SUMIFS(台帳表ｋ[金額],台帳表ｋ[入金月（月のみ）],AG$93,台帳表ｋ[ＮＣ区分],"神奈川")+SUMIFS(測量台帳1ｋ[入金額],測量台帳1ｋ[入金月（月のみ）],AG$93,測量台帳1ｋ[NC区分],"神奈川")+SUMIFS(測量台帳1__2ｋ[入金額(後)],測量台帳1__2ｋ[入金月(後)（月のみ）],AG$93,測量台帳1__2ｋ[NC区分],"神奈川")</f>
        <v>0</v>
      </c>
      <c r="AH98" s="621">
        <f>SUMIFS(台帳表ｋ[金額],台帳表ｋ[入金月（月のみ）],AH$93,台帳表ｋ[ＮＣ区分],"神奈川")+SUMIFS(測量台帳1ｋ[入金額],測量台帳1ｋ[入金月（月のみ）],AH$93,測量台帳1ｋ[NC区分],"神奈川")+SUMIFS(測量台帳1__2ｋ[入金額(後)],測量台帳1__2ｋ[入金月(後)（月のみ）],AH$93,測量台帳1__2ｋ[NC区分],"神奈川")</f>
        <v>0</v>
      </c>
      <c r="AI98" s="621">
        <f>SUMIFS(台帳表ｋ[金額],台帳表ｋ[入金月（月のみ）],AI$93,台帳表ｋ[ＮＣ区分],"神奈川")+SUMIFS(測量台帳1ｋ[入金額],測量台帳1ｋ[入金月（月のみ）],AI$93,測量台帳1ｋ[NC区分],"神奈川")+SUMIFS(測量台帳1__2ｋ[入金額(後)],測量台帳1__2ｋ[入金月(後)（月のみ）],AI$93,測量台帳1__2ｋ[NC区分],"神奈川")</f>
        <v>0</v>
      </c>
      <c r="AJ98" s="622">
        <f>SUM(X98:AI98)</f>
        <v>323589962</v>
      </c>
    </row>
    <row r="99" spans="1:36">
      <c r="A99" s="824"/>
      <c r="B99" s="859"/>
      <c r="C99" s="541"/>
      <c r="D99" s="438"/>
      <c r="E99" s="543"/>
      <c r="F99" s="543"/>
      <c r="G99" s="543"/>
      <c r="H99" s="543"/>
      <c r="I99" s="543"/>
      <c r="J99" s="543"/>
      <c r="K99" s="543"/>
      <c r="L99" s="543"/>
      <c r="M99" s="543"/>
      <c r="N99" s="543"/>
      <c r="O99" s="543"/>
      <c r="P99" s="543"/>
      <c r="Q99" s="543"/>
      <c r="R99" s="543"/>
      <c r="S99" s="543"/>
      <c r="T99" s="543"/>
      <c r="U99" s="544"/>
    </row>
    <row r="100" spans="1:36">
      <c r="A100" s="824"/>
      <c r="B100" s="859"/>
      <c r="C100" s="483"/>
      <c r="D100" s="518"/>
      <c r="E100" s="518"/>
      <c r="F100" s="518"/>
      <c r="G100" s="518"/>
      <c r="H100" s="518"/>
      <c r="I100" s="518"/>
      <c r="J100" s="518"/>
      <c r="K100" s="518"/>
      <c r="L100" s="518"/>
      <c r="M100" s="518"/>
      <c r="N100" s="518"/>
      <c r="O100" s="518"/>
      <c r="P100" s="518"/>
      <c r="Q100" s="518"/>
      <c r="R100" s="518"/>
      <c r="S100" s="518"/>
      <c r="T100" s="518"/>
      <c r="U100" s="519"/>
      <c r="Y100" s="439"/>
    </row>
    <row r="101" spans="1:36">
      <c r="A101" s="824"/>
      <c r="B101" s="859"/>
      <c r="C101" s="483"/>
      <c r="D101" s="518"/>
      <c r="E101" s="518"/>
      <c r="F101" s="518"/>
      <c r="G101" s="518"/>
      <c r="H101" s="518"/>
      <c r="I101" s="518"/>
      <c r="J101" s="518"/>
      <c r="K101" s="518"/>
      <c r="L101" s="518"/>
      <c r="M101" s="518"/>
      <c r="N101" s="518"/>
      <c r="O101" s="518"/>
      <c r="P101" s="518"/>
      <c r="Q101" s="518"/>
      <c r="R101" s="518"/>
      <c r="S101" s="518"/>
      <c r="T101" s="518"/>
      <c r="U101" s="519"/>
    </row>
    <row r="102" spans="1:36" ht="14.25" thickBot="1">
      <c r="A102" s="824"/>
      <c r="B102" s="859"/>
      <c r="C102" s="557"/>
      <c r="D102" s="508"/>
      <c r="E102" s="508"/>
      <c r="F102" s="508"/>
      <c r="G102" s="508"/>
      <c r="H102" s="508"/>
      <c r="I102" s="508"/>
      <c r="J102" s="508"/>
      <c r="K102" s="508"/>
      <c r="L102" s="508"/>
      <c r="M102" s="508"/>
      <c r="N102" s="508"/>
      <c r="O102" s="508"/>
      <c r="P102" s="508"/>
      <c r="Q102" s="508"/>
      <c r="R102" s="508"/>
      <c r="S102" s="508"/>
      <c r="T102" s="508"/>
      <c r="U102" s="558"/>
      <c r="W102" s="435" t="s">
        <v>16454</v>
      </c>
      <c r="Y102" s="450" t="s">
        <v>16392</v>
      </c>
      <c r="AD102" s="440" t="s">
        <v>16364</v>
      </c>
      <c r="AE102" s="439"/>
      <c r="AF102" s="439"/>
      <c r="AG102" s="439"/>
      <c r="AH102" s="439"/>
    </row>
    <row r="103" spans="1:36" ht="15" customHeight="1">
      <c r="A103" s="824"/>
      <c r="B103" s="859" t="s">
        <v>16455</v>
      </c>
      <c r="C103" s="441" t="s">
        <v>16366</v>
      </c>
      <c r="D103" s="627">
        <f>+J103+Q103</f>
        <v>0</v>
      </c>
      <c r="E103" s="442"/>
      <c r="F103" s="826"/>
      <c r="G103" s="827"/>
      <c r="H103" s="828" t="s">
        <v>16367</v>
      </c>
      <c r="I103" s="829"/>
      <c r="J103" s="830">
        <f>+AA106</f>
        <v>0</v>
      </c>
      <c r="K103" s="831"/>
      <c r="L103" s="442"/>
      <c r="M103" s="826"/>
      <c r="N103" s="827"/>
      <c r="O103" s="828" t="s">
        <v>16368</v>
      </c>
      <c r="P103" s="829"/>
      <c r="Q103" s="830">
        <f>+AE107</f>
        <v>0</v>
      </c>
      <c r="R103" s="831"/>
      <c r="S103" s="442"/>
      <c r="T103" s="832"/>
      <c r="U103" s="833"/>
      <c r="W103" s="443" t="s">
        <v>16369</v>
      </c>
      <c r="X103" s="623" t="e">
        <f>IF($B$1=6,"0",SUM(目標比較!$D$28:INDEX(目標比較!$D$28:$O$28,MATCH(速報sheet!$B$1,目標比較!$D$5:$O$5, 0)-1)))</f>
        <v>#REF!</v>
      </c>
      <c r="Z103" s="437" t="s">
        <v>16370</v>
      </c>
      <c r="AA103" s="445" t="e">
        <f>COUNTIFS(台帳表ｋ[ＮＣ区分],"湘南",#REF!,$B$1)</f>
        <v>#REF!</v>
      </c>
      <c r="AB103" s="440" t="s">
        <v>16371</v>
      </c>
      <c r="AD103" s="440" t="s">
        <v>16372</v>
      </c>
      <c r="AE103" s="445">
        <f>COUNTIFS(測量台帳1ｋ[NC区分],"湘南",測量台帳1ｋ[受注月],$B$1)+COUNTIFS(測量台帳1__2ｋ[NC区分],"湘南",測量台帳1__2ｋ[受注月(後)],$B$1)</f>
        <v>0</v>
      </c>
      <c r="AF103" s="440" t="s">
        <v>16371</v>
      </c>
      <c r="AG103" s="440" t="s">
        <v>16373</v>
      </c>
      <c r="AH103" s="445">
        <f>COUNTIFS(測量台帳1ｋ[NC区分],"湘南",測量台帳1ｋ[外注
発注月],"&lt;&gt;")+COUNTIFS(測量台帳1__2ｋ[NC区分],"湘南",測量台帳1__2ｋ[外注
発注月(後)],"&lt;&gt;")</f>
        <v>454</v>
      </c>
    </row>
    <row r="104" spans="1:36" ht="15" thickBot="1">
      <c r="A104" s="824"/>
      <c r="B104" s="859"/>
      <c r="C104" s="446" t="s">
        <v>16374</v>
      </c>
      <c r="D104" s="628" t="e">
        <f>X104</f>
        <v>#REF!</v>
      </c>
      <c r="E104" s="447" t="s">
        <v>16375</v>
      </c>
      <c r="F104" s="846" t="e">
        <f>D103-D104</f>
        <v>#REF!</v>
      </c>
      <c r="G104" s="847"/>
      <c r="H104" s="848" t="s">
        <v>16376</v>
      </c>
      <c r="I104" s="849"/>
      <c r="J104" s="846" t="e">
        <f>+X108</f>
        <v>#REF!</v>
      </c>
      <c r="K104" s="850"/>
      <c r="L104" s="447" t="s">
        <v>16375</v>
      </c>
      <c r="M104" s="846" t="e">
        <f>J103-J104</f>
        <v>#REF!</v>
      </c>
      <c r="N104" s="847"/>
      <c r="O104" s="836" t="s">
        <v>16377</v>
      </c>
      <c r="P104" s="837"/>
      <c r="Q104" s="834" t="e">
        <f>+X109</f>
        <v>#REF!</v>
      </c>
      <c r="R104" s="851"/>
      <c r="S104" s="448" t="s">
        <v>16375</v>
      </c>
      <c r="T104" s="834" t="e">
        <f>Q103-Q104</f>
        <v>#REF!</v>
      </c>
      <c r="U104" s="835"/>
      <c r="W104" s="449" t="s">
        <v>16378</v>
      </c>
      <c r="X104" s="623" t="e">
        <f>INDEX(目標比較!$D$28:$O$28, MATCH(速報sheet!$B$1,目標比較!$D$5:$O$5, 0))</f>
        <v>#REF!</v>
      </c>
      <c r="Y104" s="450"/>
      <c r="Z104" s="437" t="s">
        <v>16379</v>
      </c>
      <c r="AA104" s="445">
        <f>COUNTIFS(台帳表ｋ[ＮＣ区分],"湘南",台帳表ｋ[納品月],$B$1)</f>
        <v>0</v>
      </c>
      <c r="AB104" s="440" t="s">
        <v>16371</v>
      </c>
      <c r="AD104" s="440" t="s">
        <v>16380</v>
      </c>
      <c r="AE104" s="445">
        <f>COUNTIFS(測量台帳1ｋ[NC区分],"湘南",測量台帳1ｋ[外注
発注月],$B$1)+COUNTIFS(測量台帳1__2ｋ[NC区分],"湘南",測量台帳1__2ｋ[外注
発注月(後)],$B$1)</f>
        <v>0</v>
      </c>
      <c r="AF104" s="440" t="s">
        <v>16371</v>
      </c>
    </row>
    <row r="105" spans="1:36" ht="15" thickBot="1">
      <c r="A105" s="824"/>
      <c r="B105" s="859"/>
      <c r="C105" s="452" t="s">
        <v>16381</v>
      </c>
      <c r="D105" s="626" t="e">
        <f>+D103+X106</f>
        <v>#REF!</v>
      </c>
      <c r="E105" s="448" t="s">
        <v>16375</v>
      </c>
      <c r="F105" s="834" t="e">
        <f>D105-X105</f>
        <v>#REF!</v>
      </c>
      <c r="G105" s="835"/>
      <c r="H105" s="836" t="s">
        <v>16382</v>
      </c>
      <c r="I105" s="837"/>
      <c r="J105" s="838" t="e">
        <f>+X107</f>
        <v>#REF!</v>
      </c>
      <c r="K105" s="839"/>
      <c r="L105" s="448" t="s">
        <v>16375</v>
      </c>
      <c r="M105" s="834" t="e">
        <f>D103-J105</f>
        <v>#REF!</v>
      </c>
      <c r="N105" s="835"/>
      <c r="O105" s="840" t="s">
        <v>16383</v>
      </c>
      <c r="P105" s="841"/>
      <c r="Q105" s="842" t="e">
        <f>X110</f>
        <v>#REF!</v>
      </c>
      <c r="R105" s="843"/>
      <c r="S105" s="844"/>
      <c r="T105" s="844"/>
      <c r="U105" s="845"/>
      <c r="W105" s="449" t="s">
        <v>16384</v>
      </c>
      <c r="X105" s="623" t="e">
        <f>IF($B$1=6,"0",SUM(目標比較!$D$28:INDEX(目標比較!$D$28:$O$28,MATCH(速報sheet!$B$1,目標比較!$D$5:$O$5, 0))))</f>
        <v>#REF!</v>
      </c>
      <c r="Y105" s="450"/>
      <c r="Z105" s="437" t="s">
        <v>16385</v>
      </c>
      <c r="AA105" s="445">
        <f>COUNTIFS(台帳表ｋ[ＮＣ区分],"湘南",台帳表ｋ[入金月（月のみ）],$B$1)</f>
        <v>0</v>
      </c>
      <c r="AB105" s="440" t="s">
        <v>16371</v>
      </c>
      <c r="AD105" s="440" t="s">
        <v>16386</v>
      </c>
      <c r="AE105" s="445">
        <f>COUNTIFS(測量台帳1ｋ[NC区分],"湘南",測量台帳1ｋ[外注納品月],$B$1)+COUNTIFS(測量台帳1__2ｋ[NC区分],"湘南",測量台帳1__2ｋ[外注納品月(後)],$B$1)</f>
        <v>0</v>
      </c>
      <c r="AF105" s="440" t="s">
        <v>16371</v>
      </c>
    </row>
    <row r="106" spans="1:36">
      <c r="A106" s="824"/>
      <c r="B106" s="859"/>
      <c r="C106" s="540" t="s">
        <v>16438</v>
      </c>
      <c r="D106" s="459"/>
      <c r="E106" s="524"/>
      <c r="F106" s="524"/>
      <c r="G106" s="524"/>
      <c r="H106" s="524"/>
      <c r="I106" s="524"/>
      <c r="J106" s="524"/>
      <c r="K106" s="524"/>
      <c r="L106" s="524"/>
      <c r="M106" s="524"/>
      <c r="N106" s="524"/>
      <c r="O106" s="524"/>
      <c r="P106" s="524"/>
      <c r="Q106" s="524"/>
      <c r="R106" s="524"/>
      <c r="S106" s="524"/>
      <c r="T106" s="524"/>
      <c r="U106" s="525"/>
      <c r="W106" s="449" t="s">
        <v>16389</v>
      </c>
      <c r="X106" s="623" t="e">
        <f>IF($B$1=6,"0",SUM(速報sheet!$X$117:INDEX($X$117:$AI$117,MATCH(速報sheet!$B$1,$X$112:$AI$112, 0)-1)))</f>
        <v>#REF!</v>
      </c>
      <c r="Y106" s="450"/>
      <c r="Z106" s="437" t="s">
        <v>16385</v>
      </c>
      <c r="AA106" s="596">
        <f>SUMIFS(台帳表ｋ[金額],台帳表ｋ[入金月（月のみ）],$B$1,台帳表ｋ[ＮＣ区分],"湘南")</f>
        <v>0</v>
      </c>
      <c r="AB106" s="440" t="s">
        <v>16390</v>
      </c>
      <c r="AD106" s="440" t="s">
        <v>16391</v>
      </c>
      <c r="AE106" s="445">
        <f>COUNTIFS(測量台帳1ｋ[NC区分],"湘南",測量台帳1ｋ[納品月],$B$1)+COUNTIFS(測量台帳1__2ｋ[NC区分],"湘南",測量台帳1__2ｋ[納品
月(後)],$B$1)</f>
        <v>0</v>
      </c>
      <c r="AF106" s="440" t="s">
        <v>16371</v>
      </c>
    </row>
    <row r="107" spans="1:36">
      <c r="A107" s="824"/>
      <c r="B107" s="859"/>
      <c r="C107" s="483"/>
      <c r="D107" s="459"/>
      <c r="E107" s="545"/>
      <c r="F107" s="545"/>
      <c r="G107" s="545"/>
      <c r="H107" s="545"/>
      <c r="I107" s="545"/>
      <c r="J107" s="545"/>
      <c r="K107" s="545"/>
      <c r="L107" s="545"/>
      <c r="M107" s="545"/>
      <c r="N107" s="545"/>
      <c r="O107" s="545"/>
      <c r="P107" s="545"/>
      <c r="Q107" s="545"/>
      <c r="R107" s="545"/>
      <c r="S107" s="545"/>
      <c r="T107" s="545"/>
      <c r="U107" s="559"/>
      <c r="W107" s="449" t="s">
        <v>16394</v>
      </c>
      <c r="X107" s="623" t="e">
        <f>INDEX(目標比較!$D$32:$O$32, MATCH(速報sheet!$B$1,目標比較!$D$5:$O$5, 0))</f>
        <v>#REF!</v>
      </c>
      <c r="Y107" s="463"/>
      <c r="Z107" s="437" t="s">
        <v>16456</v>
      </c>
      <c r="AA107" s="445">
        <f>COUNTIFS(台帳表ｋ[ＮＣ区分],"湘南",台帳表ｋ[顧客引渡
実施日],"")</f>
        <v>0</v>
      </c>
      <c r="AB107" s="440" t="s">
        <v>16371</v>
      </c>
      <c r="AD107" s="440" t="s">
        <v>16396</v>
      </c>
      <c r="AE107" s="597">
        <f>SUMIFS(測量台帳1ｋ[入金額],測量台帳1ｋ[入金月（月のみ）],$B$1,測量台帳1ｋ[NC区分],"湘南")+SUMIFS(測量台帳1__2ｋ[入金額(後)],測量台帳1__2ｋ[入金月(後)（月のみ）],$B$1,測量台帳1__2ｋ[NC区分],"湘南")</f>
        <v>0</v>
      </c>
      <c r="AF107" s="440" t="s">
        <v>16390</v>
      </c>
    </row>
    <row r="108" spans="1:36">
      <c r="A108" s="824"/>
      <c r="B108" s="859"/>
      <c r="C108" s="541"/>
      <c r="D108" s="438"/>
      <c r="E108" s="440"/>
      <c r="F108" s="440"/>
      <c r="G108" s="440"/>
      <c r="H108" s="440"/>
      <c r="I108" s="440"/>
      <c r="J108" s="440"/>
      <c r="K108" s="440"/>
      <c r="L108" s="440"/>
      <c r="M108" s="440"/>
      <c r="N108" s="440"/>
      <c r="O108" s="440"/>
      <c r="P108" s="440"/>
      <c r="Q108" s="440"/>
      <c r="R108" s="440"/>
      <c r="S108" s="440"/>
      <c r="T108" s="440"/>
      <c r="U108" s="560"/>
      <c r="W108" s="449" t="s">
        <v>16399</v>
      </c>
      <c r="X108" s="623" t="e">
        <f>INDEX(目標比較!$D$30:$O$30, MATCH(速報sheet!$B$1,目標比較!$D$5:$O$5, 0))</f>
        <v>#REF!</v>
      </c>
      <c r="Y108" s="463"/>
      <c r="Z108" s="437" t="s">
        <v>16400</v>
      </c>
      <c r="AA108" s="440">
        <f>COUNTIFS(台帳表ｋ[ＮＣ区分],"湘南",台帳表ｋ[顧客引渡
実施日],"保留")</f>
        <v>0</v>
      </c>
      <c r="AB108" s="440" t="s">
        <v>16371</v>
      </c>
    </row>
    <row r="109" spans="1:36">
      <c r="A109" s="824"/>
      <c r="B109" s="859"/>
      <c r="C109" s="483"/>
      <c r="D109" s="459"/>
      <c r="E109" s="545"/>
      <c r="F109" s="545"/>
      <c r="G109" s="545"/>
      <c r="H109" s="545"/>
      <c r="I109" s="545"/>
      <c r="J109" s="545"/>
      <c r="K109" s="545"/>
      <c r="L109" s="545"/>
      <c r="M109" s="545"/>
      <c r="N109" s="545"/>
      <c r="O109" s="545"/>
      <c r="P109" s="545"/>
      <c r="Q109" s="545"/>
      <c r="R109" s="545"/>
      <c r="S109" s="545"/>
      <c r="T109" s="545"/>
      <c r="U109" s="559"/>
      <c r="W109" s="449" t="s">
        <v>16403</v>
      </c>
      <c r="X109" s="623" t="e">
        <f>INDEX(目標比較!$D$29:$O$29, MATCH(速報sheet!$B$1,目標比較!$D$5:$O$5, 0))</f>
        <v>#REF!</v>
      </c>
      <c r="Y109" s="439"/>
      <c r="Z109" s="470"/>
      <c r="AB109" s="437"/>
      <c r="AC109" s="470"/>
      <c r="AE109" s="437"/>
      <c r="AF109" s="470"/>
      <c r="AH109" s="437"/>
    </row>
    <row r="110" spans="1:36">
      <c r="A110" s="824"/>
      <c r="B110" s="859"/>
      <c r="C110" s="483"/>
      <c r="D110" s="438"/>
      <c r="E110" s="518"/>
      <c r="F110" s="518"/>
      <c r="G110" s="518"/>
      <c r="H110" s="518"/>
      <c r="I110" s="518"/>
      <c r="J110" s="518"/>
      <c r="K110" s="518"/>
      <c r="L110" s="518"/>
      <c r="M110" s="518"/>
      <c r="N110" s="518"/>
      <c r="O110" s="518"/>
      <c r="P110" s="518"/>
      <c r="Q110" s="518"/>
      <c r="R110" s="518"/>
      <c r="S110" s="518"/>
      <c r="T110" s="518"/>
      <c r="U110" s="519"/>
      <c r="W110" s="449" t="s">
        <v>16383</v>
      </c>
      <c r="X110" s="600" t="e">
        <f>INDEX(目標比較!$D$28:$O$28, MATCH(速報sheet!$B$1+1,目標比較!$D$5:$O$5, 0))</f>
        <v>#REF!</v>
      </c>
      <c r="Y110" s="439"/>
      <c r="AA110" s="474"/>
      <c r="AD110" s="474"/>
      <c r="AF110" s="470"/>
    </row>
    <row r="111" spans="1:36">
      <c r="A111" s="824"/>
      <c r="B111" s="859"/>
      <c r="C111" s="483"/>
      <c r="D111" s="438"/>
      <c r="E111" s="518"/>
      <c r="F111" s="518"/>
      <c r="G111" s="518"/>
      <c r="H111" s="518"/>
      <c r="I111" s="518"/>
      <c r="J111" s="518"/>
      <c r="K111" s="518"/>
      <c r="L111" s="518"/>
      <c r="M111" s="518"/>
      <c r="N111" s="518"/>
      <c r="O111" s="518"/>
      <c r="P111" s="518"/>
      <c r="Q111" s="518"/>
      <c r="R111" s="518"/>
      <c r="S111" s="518"/>
      <c r="T111" s="518"/>
      <c r="U111" s="519"/>
      <c r="Y111" s="439"/>
    </row>
    <row r="112" spans="1:36">
      <c r="A112" s="824"/>
      <c r="B112" s="859"/>
      <c r="C112" s="483"/>
      <c r="D112" s="438"/>
      <c r="E112" s="518"/>
      <c r="F112" s="518"/>
      <c r="G112" s="518"/>
      <c r="H112" s="518"/>
      <c r="I112" s="518"/>
      <c r="J112" s="518"/>
      <c r="K112" s="518"/>
      <c r="L112" s="518"/>
      <c r="M112" s="518"/>
      <c r="N112" s="518"/>
      <c r="O112" s="518"/>
      <c r="P112" s="518"/>
      <c r="Q112" s="518"/>
      <c r="R112" s="518"/>
      <c r="S112" s="518"/>
      <c r="T112" s="518"/>
      <c r="U112" s="519"/>
      <c r="X112" s="602">
        <v>6</v>
      </c>
      <c r="Y112" s="603">
        <v>7</v>
      </c>
      <c r="Z112" s="603">
        <v>8</v>
      </c>
      <c r="AA112" s="603">
        <v>9</v>
      </c>
      <c r="AB112" s="603">
        <v>10</v>
      </c>
      <c r="AC112" s="603">
        <v>11</v>
      </c>
      <c r="AD112" s="603">
        <v>12</v>
      </c>
      <c r="AE112" s="603">
        <v>1</v>
      </c>
      <c r="AF112" s="603">
        <v>2</v>
      </c>
      <c r="AG112" s="603">
        <v>3</v>
      </c>
      <c r="AH112" s="603">
        <v>4</v>
      </c>
      <c r="AI112" s="603">
        <v>5</v>
      </c>
      <c r="AJ112" s="601" t="s">
        <v>16408</v>
      </c>
    </row>
    <row r="113" spans="1:36">
      <c r="A113" s="824"/>
      <c r="B113" s="859"/>
      <c r="C113" s="555" t="s">
        <v>16439</v>
      </c>
      <c r="D113" s="478"/>
      <c r="E113" s="524"/>
      <c r="F113" s="524"/>
      <c r="G113" s="524"/>
      <c r="H113" s="524"/>
      <c r="I113" s="524"/>
      <c r="J113" s="524"/>
      <c r="K113" s="524"/>
      <c r="L113" s="524"/>
      <c r="M113" s="524"/>
      <c r="N113" s="524"/>
      <c r="O113" s="524"/>
      <c r="P113" s="524"/>
      <c r="Q113" s="524"/>
      <c r="R113" s="524"/>
      <c r="S113" s="524"/>
      <c r="T113" s="524"/>
      <c r="U113" s="525"/>
      <c r="W113" s="431" t="s">
        <v>16452</v>
      </c>
      <c r="X113" s="629">
        <f>目標比較!D28</f>
        <v>9200000</v>
      </c>
      <c r="Y113" s="629">
        <f>目標比較!E28</f>
        <v>8900000</v>
      </c>
      <c r="Z113" s="629">
        <f>目標比較!F28</f>
        <v>8600000</v>
      </c>
      <c r="AA113" s="629">
        <f>目標比較!G28</f>
        <v>8600000</v>
      </c>
      <c r="AB113" s="629">
        <f>目標比較!H28</f>
        <v>9300000</v>
      </c>
      <c r="AC113" s="629">
        <f>目標比較!I28</f>
        <v>8400000</v>
      </c>
      <c r="AD113" s="629">
        <f>目標比較!J28</f>
        <v>7700000</v>
      </c>
      <c r="AE113" s="629">
        <f>目標比較!K28</f>
        <v>8400000</v>
      </c>
      <c r="AF113" s="629">
        <f>目標比較!L28</f>
        <v>8900000</v>
      </c>
      <c r="AG113" s="629">
        <f>目標比較!M28</f>
        <v>9200000</v>
      </c>
      <c r="AH113" s="629">
        <f>目標比較!N28</f>
        <v>10700000</v>
      </c>
      <c r="AI113" s="629">
        <f>目標比較!O28</f>
        <v>11100000</v>
      </c>
      <c r="AJ113" s="629">
        <f>目標比較!P28</f>
        <v>109000000</v>
      </c>
    </row>
    <row r="114" spans="1:36">
      <c r="A114" s="824"/>
      <c r="B114" s="859"/>
      <c r="C114" s="483"/>
      <c r="D114" s="459"/>
      <c r="E114" s="518"/>
      <c r="F114" s="518"/>
      <c r="G114" s="518"/>
      <c r="H114" s="518"/>
      <c r="I114" s="518"/>
      <c r="J114" s="518"/>
      <c r="K114" s="518"/>
      <c r="L114" s="518"/>
      <c r="M114" s="518"/>
      <c r="N114" s="518"/>
      <c r="O114" s="518"/>
      <c r="P114" s="518"/>
      <c r="Q114" s="518"/>
      <c r="R114" s="518"/>
      <c r="S114" s="518"/>
      <c r="T114" s="518"/>
      <c r="U114" s="519"/>
      <c r="W114" s="431" t="s">
        <v>16411</v>
      </c>
      <c r="X114" s="629">
        <f>目標比較!D32</f>
        <v>266443</v>
      </c>
      <c r="Y114" s="629">
        <f>目標比較!E32</f>
        <v>2610977</v>
      </c>
      <c r="Z114" s="629">
        <f>目標比較!F32</f>
        <v>979679</v>
      </c>
      <c r="AA114" s="629">
        <f>目標比較!G32</f>
        <v>345205</v>
      </c>
      <c r="AB114" s="629">
        <f>目標比較!H32</f>
        <v>1290345</v>
      </c>
      <c r="AC114" s="629">
        <f>目標比較!I32</f>
        <v>1924682</v>
      </c>
      <c r="AD114" s="629">
        <f>目標比較!J32</f>
        <v>4627380</v>
      </c>
      <c r="AE114" s="629">
        <f>目標比較!K32</f>
        <v>7764155</v>
      </c>
      <c r="AF114" s="629">
        <f>目標比較!L32</f>
        <v>6895885</v>
      </c>
      <c r="AG114" s="629">
        <f>目標比較!M32</f>
        <v>0</v>
      </c>
      <c r="AH114" s="629">
        <f>目標比較!N32</f>
        <v>0</v>
      </c>
      <c r="AI114" s="629">
        <f>目標比較!O32</f>
        <v>0</v>
      </c>
      <c r="AJ114" s="629">
        <f>目標比較!P32</f>
        <v>26704751</v>
      </c>
    </row>
    <row r="115" spans="1:36">
      <c r="A115" s="824"/>
      <c r="B115" s="859"/>
      <c r="C115" s="483"/>
      <c r="D115" s="459"/>
      <c r="E115" s="518"/>
      <c r="F115" s="518"/>
      <c r="G115" s="518"/>
      <c r="H115" s="518"/>
      <c r="I115" s="518"/>
      <c r="J115" s="518"/>
      <c r="K115" s="518"/>
      <c r="L115" s="518"/>
      <c r="M115" s="518"/>
      <c r="N115" s="518"/>
      <c r="O115" s="518"/>
      <c r="P115" s="518"/>
      <c r="Q115" s="518"/>
      <c r="R115" s="518"/>
      <c r="S115" s="518"/>
      <c r="T115" s="518"/>
      <c r="U115" s="519"/>
      <c r="W115" s="484" t="s">
        <v>16412</v>
      </c>
      <c r="X115" s="629">
        <f>目標比較!D29</f>
        <v>1400000</v>
      </c>
      <c r="Y115" s="629">
        <f>目標比較!E29</f>
        <v>1600000</v>
      </c>
      <c r="Z115" s="629">
        <f>目標比較!F29</f>
        <v>1200000</v>
      </c>
      <c r="AA115" s="629">
        <f>目標比較!G29</f>
        <v>1200000</v>
      </c>
      <c r="AB115" s="629">
        <f>目標比較!H29</f>
        <v>1600000</v>
      </c>
      <c r="AC115" s="629">
        <f>目標比較!I29</f>
        <v>1300000</v>
      </c>
      <c r="AD115" s="629">
        <f>目標比較!J29</f>
        <v>1000000</v>
      </c>
      <c r="AE115" s="629">
        <f>目標比較!K29</f>
        <v>1200000</v>
      </c>
      <c r="AF115" s="629">
        <f>目標比較!L29</f>
        <v>1300000</v>
      </c>
      <c r="AG115" s="629">
        <f>目標比較!M29</f>
        <v>1400000</v>
      </c>
      <c r="AH115" s="629">
        <f>目標比較!N29</f>
        <v>1600000</v>
      </c>
      <c r="AI115" s="629">
        <f>目標比較!O29</f>
        <v>1200000</v>
      </c>
      <c r="AJ115" s="629">
        <f>目標比較!P29</f>
        <v>16000000</v>
      </c>
    </row>
    <row r="116" spans="1:36">
      <c r="A116" s="824"/>
      <c r="B116" s="859"/>
      <c r="C116" s="483"/>
      <c r="D116" s="459"/>
      <c r="E116" s="518"/>
      <c r="F116" s="518"/>
      <c r="G116" s="518"/>
      <c r="H116" s="518"/>
      <c r="I116" s="518"/>
      <c r="J116" s="518"/>
      <c r="K116" s="518"/>
      <c r="L116" s="518"/>
      <c r="M116" s="518"/>
      <c r="N116" s="518"/>
      <c r="O116" s="518"/>
      <c r="P116" s="518"/>
      <c r="Q116" s="518"/>
      <c r="R116" s="518"/>
      <c r="S116" s="518"/>
      <c r="T116" s="518"/>
      <c r="U116" s="519"/>
      <c r="W116" s="435" t="s">
        <v>16453</v>
      </c>
      <c r="X116" s="629">
        <f>目標比較!D30</f>
        <v>7800000</v>
      </c>
      <c r="Y116" s="629">
        <f>目標比較!E30</f>
        <v>7300000</v>
      </c>
      <c r="Z116" s="629">
        <f>目標比較!F30</f>
        <v>7400000</v>
      </c>
      <c r="AA116" s="629">
        <f>目標比較!G30</f>
        <v>7400000</v>
      </c>
      <c r="AB116" s="629">
        <f>目標比較!H30</f>
        <v>7700000</v>
      </c>
      <c r="AC116" s="629">
        <f>目標比較!I30</f>
        <v>7100000</v>
      </c>
      <c r="AD116" s="629">
        <f>目標比較!J30</f>
        <v>6700000</v>
      </c>
      <c r="AE116" s="629">
        <f>目標比較!K30</f>
        <v>7200000</v>
      </c>
      <c r="AF116" s="629">
        <f>目標比較!L30</f>
        <v>7600000</v>
      </c>
      <c r="AG116" s="629">
        <f>目標比較!M30</f>
        <v>7800000</v>
      </c>
      <c r="AH116" s="629">
        <f>目標比較!N30</f>
        <v>9100000</v>
      </c>
      <c r="AI116" s="629">
        <f>目標比較!O30</f>
        <v>9900000</v>
      </c>
      <c r="AJ116" s="629">
        <f>目標比較!P30</f>
        <v>93000000</v>
      </c>
    </row>
    <row r="117" spans="1:36">
      <c r="A117" s="824"/>
      <c r="B117" s="859"/>
      <c r="C117" s="550"/>
      <c r="D117" s="520"/>
      <c r="E117" s="520"/>
      <c r="F117" s="520"/>
      <c r="G117" s="520"/>
      <c r="H117" s="520"/>
      <c r="I117" s="520"/>
      <c r="J117" s="520"/>
      <c r="K117" s="520"/>
      <c r="L117" s="520"/>
      <c r="M117" s="520"/>
      <c r="N117" s="520"/>
      <c r="O117" s="520"/>
      <c r="P117" s="520"/>
      <c r="Q117" s="520"/>
      <c r="R117" s="520"/>
      <c r="S117" s="520"/>
      <c r="T117" s="520"/>
      <c r="U117" s="521"/>
      <c r="W117" s="435" t="s">
        <v>16414</v>
      </c>
      <c r="X117" s="621">
        <f>SUMIFS(台帳表ｋ[金額],台帳表ｋ[入金月（月のみ）],X$112,台帳表ｋ[ＮＣ区分],"湘南")+SUMIFS(測量台帳1ｋ[入金額],測量台帳1ｋ[入金月（月のみ）],X$112,測量台帳1ｋ[NC区分],"湘南")+SUMIFS(測量台帳1__2ｋ[入金額(後)],測量台帳1__2ｋ[入金月(後)（月のみ）],X$112,測量台帳1__2ｋ[NC区分],"湘南")</f>
        <v>2568348</v>
      </c>
      <c r="Y117" s="621">
        <f>SUMIFS(台帳表ｋ[金額],台帳表ｋ[入金月（月のみ）],Y$112,台帳表ｋ[ＮＣ区分],"湘南")+SUMIFS(測量台帳1ｋ[入金額],測量台帳1ｋ[入金月（月のみ）],Y$112,測量台帳1ｋ[NC区分],"湘南")+SUMIFS(測量台帳1__2ｋ[入金額(後)],測量台帳1__2ｋ[入金月(後)（月のみ）],Y$112,測量台帳1__2ｋ[NC区分],"湘南")</f>
        <v>4903478</v>
      </c>
      <c r="Z117" s="621">
        <f>SUMIFS(台帳表ｋ[金額],台帳表ｋ[入金月（月のみ）],Z$112,台帳表ｋ[ＮＣ区分],"湘南")+SUMIFS(測量台帳1ｋ[入金額],測量台帳1ｋ[入金月（月のみ）],Z$112,測量台帳1ｋ[NC区分],"湘南")+SUMIFS(測量台帳1__2ｋ[入金額(後)],測量台帳1__2ｋ[入金月(後)（月のみ）],Z$112,測量台帳1__2ｋ[NC区分],"湘南")</f>
        <v>2349323</v>
      </c>
      <c r="AA117" s="621">
        <f>SUMIFS(台帳表ｋ[金額],台帳表ｋ[入金月（月のみ）],AA$112,台帳表ｋ[ＮＣ区分],"湘南")+SUMIFS(測量台帳1ｋ[入金額],測量台帳1ｋ[入金月（月のみ）],AA$112,測量台帳1ｋ[NC区分],"湘南")+SUMIFS(測量台帳1__2ｋ[入金額(後)],測量台帳1__2ｋ[入金月(後)（月のみ）],AA$112,測量台帳1__2ｋ[NC区分],"湘南")</f>
        <v>2196893</v>
      </c>
      <c r="AB117" s="621">
        <f>SUMIFS(台帳表ｋ[金額],台帳表ｋ[入金月（月のみ）],AB$112,台帳表ｋ[ＮＣ区分],"湘南")+SUMIFS(測量台帳1ｋ[入金額],測量台帳1ｋ[入金月（月のみ）],AB$112,測量台帳1ｋ[NC区分],"湘南")+SUMIFS(測量台帳1__2ｋ[入金額(後)],測量台帳1__2ｋ[入金月(後)（月のみ）],AB$112,測量台帳1__2ｋ[NC区分],"湘南")</f>
        <v>3763667</v>
      </c>
      <c r="AC117" s="621">
        <f>SUMIFS(台帳表ｋ[金額],台帳表ｋ[入金月（月のみ）],AC$112,台帳表ｋ[ＮＣ区分],"湘南")+SUMIFS(測量台帳1ｋ[入金額],測量台帳1ｋ[入金月（月のみ）],AC$112,測量台帳1ｋ[NC区分],"湘南")+SUMIFS(測量台帳1__2ｋ[入金額(後)],測量台帳1__2ｋ[入金月(後)（月のみ）],AC$112,測量台帳1__2ｋ[NC区分],"湘南")</f>
        <v>7019962</v>
      </c>
      <c r="AD117" s="621">
        <f>SUMIFS(台帳表ｋ[金額],台帳表ｋ[入金月（月のみ）],AD$112,台帳表ｋ[ＮＣ区分],"湘南")+SUMIFS(測量台帳1ｋ[入金額],測量台帳1ｋ[入金月（月のみ）],AD$112,測量台帳1ｋ[NC区分],"湘南")+SUMIFS(測量台帳1__2ｋ[入金額(後)],測量台帳1__2ｋ[入金月(後)（月のみ）],AD$112,測量台帳1__2ｋ[NC区分],"湘南")</f>
        <v>12113690</v>
      </c>
      <c r="AE117" s="621">
        <f>SUMIFS(台帳表ｋ[金額],台帳表ｋ[入金月（月のみ）],AE$112,台帳表ｋ[ＮＣ区分],"湘南")+SUMIFS(測量台帳1ｋ[入金額],測量台帳1ｋ[入金月（月のみ）],AE$112,測量台帳1ｋ[NC区分],"湘南")+SUMIFS(測量台帳1__2ｋ[入金額(後)],測量台帳1__2ｋ[入金月(後)（月のみ）],AE$112,測量台帳1__2ｋ[NC区分],"湘南")</f>
        <v>11444369</v>
      </c>
      <c r="AF117" s="621">
        <f>SUMIFS(台帳表ｋ[金額],台帳表ｋ[入金月（月のみ）],AF$112,台帳表ｋ[ＮＣ区分],"湘南")+SUMIFS(測量台帳1ｋ[入金額],測量台帳1ｋ[入金月（月のみ）],AF$112,測量台帳1ｋ[NC区分],"湘南")+SUMIFS(測量台帳1__2ｋ[入金額(後)],測量台帳1__2ｋ[入金月(後)（月のみ）],AF$112,測量台帳1__2ｋ[NC区分],"湘南")</f>
        <v>15614563</v>
      </c>
      <c r="AG117" s="621">
        <f>SUMIFS(台帳表ｋ[金額],台帳表ｋ[入金月（月のみ）],AG$112,台帳表ｋ[ＮＣ区分],"湘南")+SUMIFS(測量台帳1ｋ[入金額],測量台帳1ｋ[入金月（月のみ）],AG$112,測量台帳1ｋ[NC区分],"湘南")+SUMIFS(測量台帳1__2ｋ[入金額(後)],測量台帳1__2ｋ[入金月(後)（月のみ）],AG$112,測量台帳1__2ｋ[NC区分],"湘南")</f>
        <v>0</v>
      </c>
      <c r="AH117" s="621">
        <f>SUMIFS(台帳表ｋ[金額],台帳表ｋ[入金月（月のみ）],AH$112,台帳表ｋ[ＮＣ区分],"湘南")+SUMIFS(測量台帳1ｋ[入金額],測量台帳1ｋ[入金月（月のみ）],AH$112,測量台帳1ｋ[NC区分],"湘南")+SUMIFS(測量台帳1__2ｋ[入金額(後)],測量台帳1__2ｋ[入金月(後)（月のみ）],AH$112,測量台帳1__2ｋ[NC区分],"湘南")</f>
        <v>0</v>
      </c>
      <c r="AI117" s="621">
        <f>SUMIFS(台帳表ｋ[金額],台帳表ｋ[入金月（月のみ）],AI$112,台帳表ｋ[ＮＣ区分],"湘南")+SUMIFS(測量台帳1ｋ[入金額],測量台帳1ｋ[入金月（月のみ）],AI$112,測量台帳1ｋ[NC区分],"湘南")+SUMIFS(測量台帳1__2ｋ[入金額(後)],測量台帳1__2ｋ[入金月(後)（月のみ）],AI$112,測量台帳1__2ｋ[NC区分],"湘南")</f>
        <v>0</v>
      </c>
      <c r="AJ117" s="622">
        <f>SUM(X117:AI117)</f>
        <v>61974293</v>
      </c>
    </row>
    <row r="118" spans="1:36" ht="16.5">
      <c r="A118" s="824"/>
      <c r="B118" s="859"/>
      <c r="C118" s="555" t="s">
        <v>16440</v>
      </c>
      <c r="D118" s="556"/>
      <c r="E118" s="524"/>
      <c r="F118" s="524"/>
      <c r="G118" s="524"/>
      <c r="H118" s="524"/>
      <c r="I118" s="524"/>
      <c r="J118" s="524"/>
      <c r="K118" s="524"/>
      <c r="L118" s="524"/>
      <c r="M118" s="524"/>
      <c r="N118" s="524"/>
      <c r="O118" s="524"/>
      <c r="P118" s="524"/>
      <c r="Q118" s="524"/>
      <c r="R118" s="524"/>
      <c r="S118" s="524"/>
      <c r="T118" s="524"/>
      <c r="U118" s="525"/>
      <c r="W118" s="863" t="s">
        <v>16457</v>
      </c>
      <c r="X118" s="864"/>
      <c r="Y118" s="864"/>
      <c r="Z118" s="864"/>
      <c r="AA118" s="864"/>
      <c r="AB118" s="864"/>
      <c r="AC118" s="864"/>
      <c r="AD118" s="864"/>
      <c r="AE118" s="864"/>
      <c r="AF118" s="864"/>
      <c r="AG118" s="864"/>
      <c r="AH118" s="864"/>
      <c r="AI118" s="864"/>
      <c r="AJ118" s="481"/>
    </row>
    <row r="119" spans="1:36">
      <c r="A119" s="824"/>
      <c r="B119" s="859"/>
      <c r="C119" s="541"/>
      <c r="D119" s="438"/>
      <c r="E119" s="543"/>
      <c r="F119" s="543"/>
      <c r="G119" s="543"/>
      <c r="H119" s="543"/>
      <c r="I119" s="543"/>
      <c r="J119" s="543"/>
      <c r="K119" s="543"/>
      <c r="L119" s="543"/>
      <c r="M119" s="543"/>
      <c r="N119" s="543"/>
      <c r="O119" s="543"/>
      <c r="P119" s="543"/>
      <c r="Q119" s="543"/>
      <c r="R119" s="543"/>
      <c r="S119" s="543"/>
      <c r="T119" s="543"/>
      <c r="U119" s="544"/>
      <c r="W119" s="865" t="s">
        <v>16458</v>
      </c>
      <c r="X119" s="865"/>
      <c r="Y119" s="865"/>
      <c r="Z119" s="865"/>
      <c r="AA119" s="865"/>
      <c r="AB119" s="865"/>
      <c r="AC119" s="865"/>
      <c r="AD119" s="865"/>
      <c r="AE119" s="865"/>
      <c r="AF119" s="865"/>
      <c r="AG119" s="865"/>
      <c r="AH119" s="865"/>
      <c r="AI119" s="865"/>
    </row>
    <row r="120" spans="1:36">
      <c r="A120" s="824"/>
      <c r="B120" s="859"/>
      <c r="C120" s="541"/>
      <c r="D120" s="438"/>
      <c r="E120" s="543"/>
      <c r="F120" s="543"/>
      <c r="G120" s="543"/>
      <c r="H120" s="543"/>
      <c r="I120" s="543"/>
      <c r="J120" s="543"/>
      <c r="K120" s="543"/>
      <c r="L120" s="543"/>
      <c r="M120" s="543"/>
      <c r="N120" s="543"/>
      <c r="O120" s="543"/>
      <c r="P120" s="543"/>
      <c r="Q120" s="543"/>
      <c r="R120" s="543"/>
      <c r="S120" s="543"/>
      <c r="T120" s="543"/>
      <c r="U120" s="544"/>
      <c r="W120" s="865"/>
      <c r="X120" s="865"/>
      <c r="Y120" s="865"/>
      <c r="Z120" s="865"/>
      <c r="AA120" s="865"/>
      <c r="AB120" s="865"/>
      <c r="AC120" s="865"/>
      <c r="AD120" s="865"/>
      <c r="AE120" s="865"/>
      <c r="AF120" s="865"/>
      <c r="AG120" s="865"/>
      <c r="AH120" s="865"/>
      <c r="AI120" s="865"/>
    </row>
    <row r="121" spans="1:36">
      <c r="A121" s="824"/>
      <c r="B121" s="859"/>
      <c r="C121" s="483"/>
      <c r="D121" s="438"/>
      <c r="E121" s="518"/>
      <c r="F121" s="518"/>
      <c r="G121" s="518"/>
      <c r="H121" s="518"/>
      <c r="I121" s="518"/>
      <c r="J121" s="518"/>
      <c r="K121" s="518"/>
      <c r="L121" s="518"/>
      <c r="M121" s="518"/>
      <c r="N121" s="518"/>
      <c r="O121" s="518"/>
      <c r="P121" s="518"/>
      <c r="Q121" s="518"/>
      <c r="R121" s="518"/>
      <c r="S121" s="518"/>
      <c r="T121" s="518"/>
      <c r="U121" s="519"/>
      <c r="W121" s="865"/>
      <c r="X121" s="865"/>
      <c r="Y121" s="865"/>
      <c r="Z121" s="865"/>
      <c r="AA121" s="865"/>
      <c r="AB121" s="865"/>
      <c r="AC121" s="865"/>
      <c r="AD121" s="865"/>
      <c r="AE121" s="865"/>
      <c r="AF121" s="865"/>
      <c r="AG121" s="865"/>
      <c r="AH121" s="865"/>
      <c r="AI121" s="865"/>
    </row>
    <row r="122" spans="1:36" ht="14.25" thickBot="1">
      <c r="A122" s="825"/>
      <c r="B122" s="862"/>
      <c r="C122" s="557"/>
      <c r="D122" s="508"/>
      <c r="E122" s="508"/>
      <c r="F122" s="508"/>
      <c r="G122" s="508"/>
      <c r="H122" s="508"/>
      <c r="I122" s="508"/>
      <c r="J122" s="508"/>
      <c r="K122" s="508"/>
      <c r="L122" s="508"/>
      <c r="M122" s="508"/>
      <c r="N122" s="508"/>
      <c r="O122" s="508"/>
      <c r="P122" s="508"/>
      <c r="Q122" s="508"/>
      <c r="R122" s="508"/>
      <c r="S122" s="508"/>
      <c r="T122" s="508"/>
      <c r="U122" s="558"/>
    </row>
    <row r="123" spans="1:36" s="431" customFormat="1" ht="20.100000000000001" hidden="1" customHeight="1" thickBot="1">
      <c r="A123" s="561"/>
      <c r="B123" s="562" t="e">
        <f>B1</f>
        <v>#REF!</v>
      </c>
      <c r="C123" s="563" t="s">
        <v>16459</v>
      </c>
      <c r="D123" s="564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1"/>
      <c r="P123" s="561"/>
      <c r="Q123" s="561"/>
      <c r="R123" s="561"/>
      <c r="S123" s="561"/>
      <c r="T123" s="561"/>
      <c r="U123" s="561"/>
      <c r="Y123" s="439"/>
      <c r="Z123" s="439"/>
      <c r="AA123" s="439"/>
      <c r="AB123" s="439"/>
      <c r="AC123" s="439"/>
      <c r="AD123" s="439"/>
      <c r="AE123" s="439"/>
      <c r="AF123" s="439"/>
      <c r="AG123" s="439"/>
      <c r="AH123" s="439"/>
      <c r="AI123" s="439"/>
      <c r="AJ123" s="439"/>
    </row>
    <row r="124" spans="1:36" ht="20.100000000000001" hidden="1" customHeight="1">
      <c r="A124" s="823" t="s">
        <v>16460</v>
      </c>
      <c r="B124" s="858" t="s">
        <v>16461</v>
      </c>
      <c r="C124" s="441" t="s">
        <v>16366</v>
      </c>
      <c r="D124" s="565"/>
      <c r="E124" s="867" t="s">
        <v>16374</v>
      </c>
      <c r="F124" s="868"/>
      <c r="G124" s="869">
        <f>X125</f>
        <v>0</v>
      </c>
      <c r="H124" s="870"/>
      <c r="I124" s="871" t="s">
        <v>16462</v>
      </c>
      <c r="J124" s="872"/>
      <c r="K124" s="869">
        <f>X126</f>
        <v>0</v>
      </c>
      <c r="L124" s="870"/>
      <c r="M124" s="871" t="s">
        <v>16463</v>
      </c>
      <c r="N124" s="872"/>
      <c r="O124" s="869">
        <f>+Z133</f>
        <v>0</v>
      </c>
      <c r="P124" s="870"/>
      <c r="Q124" s="867" t="s">
        <v>16464</v>
      </c>
      <c r="R124" s="868"/>
      <c r="S124" s="869">
        <f>X129</f>
        <v>0</v>
      </c>
      <c r="T124" s="873"/>
      <c r="U124" s="870"/>
      <c r="W124" s="566" t="s">
        <v>16369</v>
      </c>
      <c r="X124" s="444"/>
      <c r="AD124" s="543"/>
      <c r="AE124" s="543"/>
      <c r="AF124" s="543"/>
    </row>
    <row r="125" spans="1:36" ht="20.100000000000001" hidden="1" customHeight="1" thickBot="1">
      <c r="A125" s="824"/>
      <c r="B125" s="859"/>
      <c r="C125" s="452" t="s">
        <v>16381</v>
      </c>
      <c r="D125" s="567">
        <f>D124+X127</f>
        <v>0</v>
      </c>
      <c r="E125" s="874" t="s">
        <v>16375</v>
      </c>
      <c r="F125" s="875"/>
      <c r="G125" s="876">
        <f>$D124-G124</f>
        <v>0</v>
      </c>
      <c r="H125" s="877"/>
      <c r="I125" s="878" t="s">
        <v>16375</v>
      </c>
      <c r="J125" s="879"/>
      <c r="K125" s="876">
        <f>$D125-K124</f>
        <v>0</v>
      </c>
      <c r="L125" s="877"/>
      <c r="M125" s="878" t="s">
        <v>16375</v>
      </c>
      <c r="N125" s="879"/>
      <c r="O125" s="876">
        <f>$D124-O124</f>
        <v>0</v>
      </c>
      <c r="P125" s="877"/>
      <c r="Q125" s="880"/>
      <c r="R125" s="881"/>
      <c r="S125" s="881"/>
      <c r="T125" s="881"/>
      <c r="U125" s="882"/>
      <c r="W125" s="566" t="s">
        <v>16378</v>
      </c>
      <c r="X125" s="444"/>
      <c r="AD125" s="543"/>
      <c r="AE125" s="543"/>
      <c r="AF125" s="543"/>
    </row>
    <row r="126" spans="1:36" ht="12.95" hidden="1" customHeight="1">
      <c r="A126" s="824"/>
      <c r="B126" s="866"/>
      <c r="C126" s="540" t="s">
        <v>16438</v>
      </c>
      <c r="D126" s="568"/>
      <c r="E126" s="511"/>
      <c r="F126" s="511"/>
      <c r="G126" s="511"/>
      <c r="H126" s="511"/>
      <c r="I126" s="511"/>
      <c r="J126" s="511"/>
      <c r="K126" s="511"/>
      <c r="L126" s="511"/>
      <c r="M126" s="511"/>
      <c r="N126" s="511"/>
      <c r="O126" s="511"/>
      <c r="P126" s="511"/>
      <c r="Q126" s="511"/>
      <c r="R126" s="511"/>
      <c r="S126" s="511"/>
      <c r="T126" s="511"/>
      <c r="U126" s="512"/>
      <c r="W126" s="566" t="s">
        <v>16384</v>
      </c>
      <c r="X126" s="509"/>
    </row>
    <row r="127" spans="1:36" ht="12.95" hidden="1" customHeight="1">
      <c r="A127" s="824"/>
      <c r="B127" s="866"/>
      <c r="C127" s="569"/>
      <c r="D127" s="545"/>
      <c r="E127" s="545"/>
      <c r="F127" s="545"/>
      <c r="G127" s="545"/>
      <c r="H127" s="545"/>
      <c r="I127" s="545"/>
      <c r="J127" s="545"/>
      <c r="K127" s="545"/>
      <c r="L127" s="545"/>
      <c r="M127" s="545"/>
      <c r="N127" s="545"/>
      <c r="O127" s="545"/>
      <c r="P127" s="545"/>
      <c r="Q127" s="545"/>
      <c r="R127" s="545"/>
      <c r="S127" s="545"/>
      <c r="T127" s="545"/>
      <c r="U127" s="559"/>
      <c r="W127" s="566" t="s">
        <v>16389</v>
      </c>
      <c r="X127" s="444"/>
      <c r="AI127" s="570"/>
    </row>
    <row r="128" spans="1:36" ht="12.95" hidden="1" customHeight="1">
      <c r="A128" s="824"/>
      <c r="B128" s="866"/>
      <c r="C128" s="883"/>
      <c r="D128" s="884"/>
      <c r="E128" s="884"/>
      <c r="F128" s="884"/>
      <c r="G128" s="884"/>
      <c r="H128" s="884"/>
      <c r="I128" s="884"/>
      <c r="J128" s="884"/>
      <c r="K128" s="884"/>
      <c r="L128" s="884"/>
      <c r="M128" s="884"/>
      <c r="N128" s="884"/>
      <c r="O128" s="884"/>
      <c r="P128" s="884"/>
      <c r="Q128" s="884"/>
      <c r="R128" s="884"/>
      <c r="S128" s="884"/>
      <c r="T128" s="884"/>
      <c r="U128" s="885"/>
      <c r="W128" s="566" t="s">
        <v>16394</v>
      </c>
      <c r="X128" s="444"/>
    </row>
    <row r="129" spans="1:36" ht="12.95" hidden="1" customHeight="1">
      <c r="A129" s="824"/>
      <c r="B129" s="866"/>
      <c r="C129" s="569"/>
      <c r="D129" s="545"/>
      <c r="E129" s="545"/>
      <c r="F129" s="545"/>
      <c r="G129" s="545"/>
      <c r="H129" s="545"/>
      <c r="I129" s="545"/>
      <c r="J129" s="545"/>
      <c r="K129" s="545"/>
      <c r="L129" s="545"/>
      <c r="M129" s="545"/>
      <c r="N129" s="545"/>
      <c r="O129" s="545"/>
      <c r="P129" s="545"/>
      <c r="Q129" s="545"/>
      <c r="R129" s="545"/>
      <c r="S129" s="545"/>
      <c r="T129" s="545"/>
      <c r="U129" s="559"/>
      <c r="W129" s="566" t="s">
        <v>16383</v>
      </c>
      <c r="X129" s="444"/>
    </row>
    <row r="130" spans="1:36" ht="12.95" hidden="1" customHeight="1">
      <c r="A130" s="824"/>
      <c r="B130" s="866"/>
      <c r="C130" s="569"/>
      <c r="D130" s="545"/>
      <c r="E130" s="545"/>
      <c r="F130" s="545"/>
      <c r="G130" s="545"/>
      <c r="H130" s="545"/>
      <c r="I130" s="545"/>
      <c r="J130" s="545"/>
      <c r="K130" s="545"/>
      <c r="L130" s="545"/>
      <c r="M130" s="545"/>
      <c r="N130" s="545"/>
      <c r="O130" s="545"/>
      <c r="P130" s="545"/>
      <c r="Q130" s="545"/>
      <c r="R130" s="545"/>
      <c r="S130" s="545"/>
      <c r="T130" s="545"/>
      <c r="U130" s="559"/>
    </row>
    <row r="131" spans="1:36" ht="12.95" hidden="1" customHeight="1">
      <c r="A131" s="824"/>
      <c r="B131" s="866"/>
      <c r="C131" s="569" t="s">
        <v>16465</v>
      </c>
      <c r="D131" s="545"/>
      <c r="E131" s="545"/>
      <c r="F131" s="545"/>
      <c r="G131" s="545"/>
      <c r="H131" s="545"/>
      <c r="I131" s="545"/>
      <c r="J131" s="545"/>
      <c r="K131" s="545"/>
      <c r="L131" s="545"/>
      <c r="M131" s="545"/>
      <c r="N131" s="545"/>
      <c r="O131" s="545"/>
      <c r="P131" s="545"/>
      <c r="Q131" s="545"/>
      <c r="R131" s="545"/>
      <c r="S131" s="545"/>
      <c r="T131" s="545"/>
      <c r="U131" s="559"/>
      <c r="X131" s="431"/>
      <c r="Y131" s="439">
        <v>7</v>
      </c>
      <c r="Z131" s="439">
        <v>8</v>
      </c>
      <c r="AA131" s="439">
        <v>9</v>
      </c>
      <c r="AB131" s="439">
        <v>10</v>
      </c>
      <c r="AC131" s="439">
        <v>11</v>
      </c>
      <c r="AD131" s="439">
        <v>12</v>
      </c>
      <c r="AE131" s="439">
        <v>1</v>
      </c>
      <c r="AF131" s="439">
        <v>2</v>
      </c>
      <c r="AG131" s="439">
        <v>3</v>
      </c>
      <c r="AH131" s="439">
        <v>4</v>
      </c>
      <c r="AI131" s="439">
        <v>5</v>
      </c>
    </row>
    <row r="132" spans="1:36" ht="12.95" hidden="1" customHeight="1">
      <c r="A132" s="824"/>
      <c r="B132" s="866"/>
      <c r="C132" s="569"/>
      <c r="D132" s="545"/>
      <c r="E132" s="545"/>
      <c r="F132" s="545"/>
      <c r="G132" s="545"/>
      <c r="H132" s="545"/>
      <c r="I132" s="545"/>
      <c r="J132" s="545"/>
      <c r="K132" s="545"/>
      <c r="L132" s="545"/>
      <c r="M132" s="545"/>
      <c r="N132" s="545"/>
      <c r="O132" s="545"/>
      <c r="P132" s="545"/>
      <c r="Q132" s="545"/>
      <c r="R132" s="545"/>
      <c r="S132" s="545"/>
      <c r="T132" s="545"/>
      <c r="U132" s="559"/>
      <c r="W132" s="431" t="s">
        <v>16374</v>
      </c>
      <c r="X132" s="572"/>
      <c r="Y132" s="573"/>
      <c r="Z132" s="573"/>
      <c r="AA132" s="573"/>
      <c r="AB132" s="573"/>
      <c r="AC132" s="573"/>
      <c r="AD132" s="573"/>
      <c r="AE132" s="573"/>
      <c r="AF132" s="573"/>
      <c r="AG132" s="573"/>
      <c r="AH132" s="573"/>
      <c r="AI132" s="573"/>
      <c r="AJ132" s="574">
        <f>SUM(X132:AI132)</f>
        <v>0</v>
      </c>
    </row>
    <row r="133" spans="1:36" ht="12.95" hidden="1" customHeight="1">
      <c r="A133" s="824"/>
      <c r="B133" s="866"/>
      <c r="C133" s="575" t="s">
        <v>16439</v>
      </c>
      <c r="D133" s="576"/>
      <c r="E133" s="577"/>
      <c r="F133" s="577"/>
      <c r="G133" s="577"/>
      <c r="H133" s="577"/>
      <c r="I133" s="577"/>
      <c r="J133" s="577"/>
      <c r="K133" s="577"/>
      <c r="L133" s="577"/>
      <c r="M133" s="577"/>
      <c r="N133" s="577"/>
      <c r="O133" s="577"/>
      <c r="P133" s="577"/>
      <c r="Q133" s="577"/>
      <c r="R133" s="577"/>
      <c r="S133" s="577"/>
      <c r="T133" s="577"/>
      <c r="U133" s="578"/>
      <c r="W133" s="431" t="s">
        <v>16411</v>
      </c>
      <c r="X133" s="579"/>
      <c r="Y133" s="574"/>
      <c r="Z133" s="574"/>
      <c r="AA133" s="574"/>
      <c r="AB133" s="574"/>
      <c r="AC133" s="574"/>
      <c r="AD133" s="574"/>
      <c r="AE133" s="574"/>
      <c r="AF133" s="574"/>
      <c r="AG133" s="574"/>
      <c r="AH133" s="469"/>
      <c r="AI133" s="469"/>
      <c r="AJ133" s="574"/>
    </row>
    <row r="134" spans="1:36" ht="12.95" hidden="1" customHeight="1">
      <c r="A134" s="824"/>
      <c r="B134" s="866"/>
      <c r="C134" s="886"/>
      <c r="D134" s="887"/>
      <c r="E134" s="887"/>
      <c r="F134" s="887"/>
      <c r="G134" s="887"/>
      <c r="H134" s="887"/>
      <c r="I134" s="887"/>
      <c r="J134" s="887"/>
      <c r="K134" s="887"/>
      <c r="L134" s="887"/>
      <c r="M134" s="887"/>
      <c r="N134" s="887"/>
      <c r="O134" s="887"/>
      <c r="P134" s="887"/>
      <c r="Q134" s="887"/>
      <c r="R134" s="887"/>
      <c r="S134" s="887"/>
      <c r="T134" s="887"/>
      <c r="U134" s="888"/>
      <c r="X134" s="580"/>
      <c r="Y134" s="528"/>
      <c r="Z134" s="528"/>
      <c r="AA134" s="528"/>
      <c r="AB134" s="528"/>
      <c r="AC134" s="528"/>
      <c r="AD134" s="528"/>
      <c r="AE134" s="528"/>
      <c r="AF134" s="528"/>
      <c r="AG134" s="528"/>
      <c r="AH134" s="528"/>
      <c r="AI134" s="528"/>
    </row>
    <row r="135" spans="1:36" ht="12.95" hidden="1" customHeight="1">
      <c r="A135" s="824"/>
      <c r="B135" s="866"/>
      <c r="C135" s="886"/>
      <c r="D135" s="887"/>
      <c r="E135" s="887"/>
      <c r="F135" s="887"/>
      <c r="G135" s="887"/>
      <c r="H135" s="887"/>
      <c r="I135" s="887"/>
      <c r="J135" s="887"/>
      <c r="K135" s="887"/>
      <c r="L135" s="887"/>
      <c r="M135" s="887"/>
      <c r="N135" s="887"/>
      <c r="O135" s="887"/>
      <c r="P135" s="887"/>
      <c r="Q135" s="887"/>
      <c r="R135" s="887"/>
      <c r="S135" s="887"/>
      <c r="T135" s="887"/>
      <c r="U135" s="888"/>
    </row>
    <row r="136" spans="1:36" ht="12.95" hidden="1" customHeight="1">
      <c r="A136" s="824"/>
      <c r="B136" s="866"/>
      <c r="C136" s="886"/>
      <c r="D136" s="887"/>
      <c r="E136" s="887"/>
      <c r="F136" s="887"/>
      <c r="G136" s="887"/>
      <c r="H136" s="887"/>
      <c r="I136" s="887"/>
      <c r="J136" s="887"/>
      <c r="K136" s="887"/>
      <c r="L136" s="887"/>
      <c r="M136" s="887"/>
      <c r="N136" s="887"/>
      <c r="O136" s="887"/>
      <c r="P136" s="887"/>
      <c r="Q136" s="887"/>
      <c r="R136" s="887"/>
      <c r="S136" s="887"/>
      <c r="T136" s="887"/>
      <c r="U136" s="888"/>
    </row>
    <row r="137" spans="1:36" ht="12.95" hidden="1" customHeight="1">
      <c r="A137" s="824"/>
      <c r="B137" s="866"/>
      <c r="C137" s="483"/>
      <c r="D137" s="545"/>
      <c r="E137" s="545"/>
      <c r="F137" s="545"/>
      <c r="G137" s="545"/>
      <c r="H137" s="545"/>
      <c r="I137" s="545"/>
      <c r="J137" s="545"/>
      <c r="K137" s="545"/>
      <c r="L137" s="545"/>
      <c r="M137" s="545"/>
      <c r="N137" s="545"/>
      <c r="O137" s="545"/>
      <c r="P137" s="545"/>
      <c r="Q137" s="545"/>
      <c r="R137" s="545"/>
      <c r="S137" s="545"/>
      <c r="T137" s="545"/>
      <c r="U137" s="559"/>
    </row>
    <row r="138" spans="1:36" ht="12.95" hidden="1" customHeight="1">
      <c r="A138" s="824"/>
      <c r="B138" s="866"/>
      <c r="C138" s="575" t="s">
        <v>16440</v>
      </c>
      <c r="D138" s="576"/>
      <c r="E138" s="577"/>
      <c r="F138" s="577"/>
      <c r="G138" s="577"/>
      <c r="H138" s="577"/>
      <c r="I138" s="577"/>
      <c r="J138" s="577"/>
      <c r="K138" s="577"/>
      <c r="L138" s="577"/>
      <c r="M138" s="577"/>
      <c r="N138" s="577"/>
      <c r="O138" s="577"/>
      <c r="P138" s="577"/>
      <c r="Q138" s="577"/>
      <c r="R138" s="577"/>
      <c r="S138" s="577"/>
      <c r="T138" s="577"/>
      <c r="U138" s="578"/>
    </row>
    <row r="139" spans="1:36" ht="12.95" hidden="1" customHeight="1">
      <c r="A139" s="824"/>
      <c r="B139" s="866"/>
      <c r="C139" s="502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71"/>
    </row>
    <row r="140" spans="1:36" ht="12.95" hidden="1" customHeight="1">
      <c r="A140" s="824"/>
      <c r="B140" s="866"/>
      <c r="C140" s="581"/>
      <c r="D140" s="545"/>
      <c r="E140" s="545"/>
      <c r="F140" s="545"/>
      <c r="G140" s="545"/>
      <c r="H140" s="545"/>
      <c r="I140" s="545"/>
      <c r="J140" s="545"/>
      <c r="K140" s="545"/>
      <c r="L140" s="545"/>
      <c r="M140" s="545"/>
      <c r="N140" s="545"/>
      <c r="O140" s="545"/>
      <c r="P140" s="545"/>
      <c r="Q140" s="545"/>
      <c r="R140" s="545"/>
      <c r="S140" s="545"/>
      <c r="T140" s="545"/>
      <c r="U140" s="559"/>
    </row>
    <row r="141" spans="1:36" ht="12.95" hidden="1" customHeight="1">
      <c r="A141" s="824"/>
      <c r="B141" s="866"/>
      <c r="C141" s="581"/>
      <c r="D141" s="545"/>
      <c r="E141" s="545"/>
      <c r="F141" s="545"/>
      <c r="G141" s="545"/>
      <c r="H141" s="545"/>
      <c r="I141" s="545"/>
      <c r="J141" s="545"/>
      <c r="K141" s="545"/>
      <c r="L141" s="545"/>
      <c r="M141" s="545"/>
      <c r="N141" s="545"/>
      <c r="O141" s="545"/>
      <c r="P141" s="545"/>
      <c r="Q141" s="545"/>
      <c r="R141" s="545"/>
      <c r="S141" s="545"/>
      <c r="T141" s="545"/>
      <c r="U141" s="559"/>
    </row>
    <row r="142" spans="1:36" ht="13.5" hidden="1" customHeight="1" thickBot="1">
      <c r="A142" s="824"/>
      <c r="B142" s="866"/>
      <c r="C142" s="582"/>
      <c r="D142" s="583"/>
      <c r="E142" s="583"/>
      <c r="F142" s="583"/>
      <c r="G142" s="583"/>
      <c r="H142" s="583"/>
      <c r="I142" s="583"/>
      <c r="J142" s="583"/>
      <c r="K142" s="583"/>
      <c r="L142" s="583"/>
      <c r="M142" s="583"/>
      <c r="N142" s="583"/>
      <c r="O142" s="583"/>
      <c r="P142" s="583"/>
      <c r="Q142" s="583"/>
      <c r="R142" s="583"/>
      <c r="S142" s="583"/>
      <c r="T142" s="583"/>
      <c r="U142" s="584"/>
    </row>
    <row r="143" spans="1:36" ht="20.100000000000001" hidden="1" customHeight="1">
      <c r="A143" s="824"/>
      <c r="B143" s="858" t="s">
        <v>16466</v>
      </c>
      <c r="C143" s="441" t="s">
        <v>16366</v>
      </c>
      <c r="D143" s="565"/>
      <c r="E143" s="867" t="s">
        <v>16374</v>
      </c>
      <c r="F143" s="868"/>
      <c r="G143" s="869">
        <f>X144</f>
        <v>0</v>
      </c>
      <c r="H143" s="870"/>
      <c r="I143" s="871" t="s">
        <v>16462</v>
      </c>
      <c r="J143" s="872"/>
      <c r="K143" s="869">
        <f>X145</f>
        <v>0</v>
      </c>
      <c r="L143" s="870"/>
      <c r="M143" s="871" t="s">
        <v>16463</v>
      </c>
      <c r="N143" s="872"/>
      <c r="O143" s="869"/>
      <c r="P143" s="870"/>
      <c r="Q143" s="867" t="s">
        <v>16464</v>
      </c>
      <c r="R143" s="868"/>
      <c r="S143" s="869">
        <f>X148</f>
        <v>0</v>
      </c>
      <c r="T143" s="873"/>
      <c r="U143" s="870"/>
      <c r="W143" s="566" t="s">
        <v>16369</v>
      </c>
      <c r="X143" s="444"/>
    </row>
    <row r="144" spans="1:36" ht="20.100000000000001" hidden="1" customHeight="1" thickBot="1">
      <c r="A144" s="824"/>
      <c r="B144" s="859"/>
      <c r="C144" s="452" t="s">
        <v>16381</v>
      </c>
      <c r="D144" s="567">
        <f>D143+X146</f>
        <v>0</v>
      </c>
      <c r="E144" s="874" t="s">
        <v>16375</v>
      </c>
      <c r="F144" s="875"/>
      <c r="G144" s="876">
        <f>$D143-G143</f>
        <v>0</v>
      </c>
      <c r="H144" s="877"/>
      <c r="I144" s="878" t="s">
        <v>16375</v>
      </c>
      <c r="J144" s="879"/>
      <c r="K144" s="876">
        <f>$D144-K143</f>
        <v>0</v>
      </c>
      <c r="L144" s="877"/>
      <c r="M144" s="878" t="s">
        <v>16375</v>
      </c>
      <c r="N144" s="879"/>
      <c r="O144" s="876">
        <f>$D143-O143</f>
        <v>0</v>
      </c>
      <c r="P144" s="877"/>
      <c r="Q144" s="880"/>
      <c r="R144" s="881"/>
      <c r="S144" s="881"/>
      <c r="T144" s="881"/>
      <c r="U144" s="882"/>
      <c r="W144" s="566" t="s">
        <v>16378</v>
      </c>
      <c r="X144" s="444"/>
    </row>
    <row r="145" spans="1:36" ht="12.95" hidden="1" customHeight="1">
      <c r="A145" s="824"/>
      <c r="B145" s="866"/>
      <c r="C145" s="540" t="s">
        <v>16438</v>
      </c>
      <c r="D145" s="568"/>
      <c r="E145" s="511"/>
      <c r="F145" s="511"/>
      <c r="G145" s="511"/>
      <c r="H145" s="511"/>
      <c r="I145" s="511"/>
      <c r="J145" s="511"/>
      <c r="K145" s="511"/>
      <c r="L145" s="511"/>
      <c r="M145" s="511"/>
      <c r="N145" s="511"/>
      <c r="O145" s="511"/>
      <c r="P145" s="511"/>
      <c r="Q145" s="511"/>
      <c r="R145" s="511"/>
      <c r="S145" s="511"/>
      <c r="T145" s="511"/>
      <c r="U145" s="512"/>
      <c r="W145" s="566" t="s">
        <v>16384</v>
      </c>
      <c r="X145" s="509"/>
    </row>
    <row r="146" spans="1:36" ht="12.95" hidden="1" customHeight="1">
      <c r="A146" s="824"/>
      <c r="B146" s="866"/>
      <c r="C146" s="483"/>
      <c r="D146" s="545"/>
      <c r="E146" s="545"/>
      <c r="F146" s="545"/>
      <c r="G146" s="545"/>
      <c r="H146" s="545"/>
      <c r="I146" s="545"/>
      <c r="J146" s="545"/>
      <c r="K146" s="545"/>
      <c r="L146" s="545"/>
      <c r="M146" s="545"/>
      <c r="N146" s="545"/>
      <c r="O146" s="545"/>
      <c r="P146" s="545"/>
      <c r="Q146" s="545"/>
      <c r="R146" s="545"/>
      <c r="S146" s="545"/>
      <c r="T146" s="545"/>
      <c r="U146" s="559"/>
      <c r="W146" s="566" t="s">
        <v>16389</v>
      </c>
      <c r="X146" s="444"/>
      <c r="AI146" s="570"/>
    </row>
    <row r="147" spans="1:36" ht="12.95" hidden="1" customHeight="1">
      <c r="A147" s="824"/>
      <c r="B147" s="866"/>
      <c r="C147" s="585"/>
      <c r="D147" s="545"/>
      <c r="E147" s="545"/>
      <c r="F147" s="545"/>
      <c r="G147" s="545"/>
      <c r="H147" s="545"/>
      <c r="I147" s="545"/>
      <c r="J147" s="545"/>
      <c r="K147" s="545"/>
      <c r="L147" s="545"/>
      <c r="M147" s="545"/>
      <c r="N147" s="545"/>
      <c r="O147" s="545"/>
      <c r="P147" s="545"/>
      <c r="Q147" s="545"/>
      <c r="R147" s="545"/>
      <c r="S147" s="545"/>
      <c r="T147" s="545"/>
      <c r="U147" s="559"/>
      <c r="W147" s="566" t="s">
        <v>16394</v>
      </c>
      <c r="X147" s="444"/>
    </row>
    <row r="148" spans="1:36" ht="12.95" hidden="1" customHeight="1">
      <c r="A148" s="824"/>
      <c r="B148" s="866"/>
      <c r="C148" s="483"/>
      <c r="D148" s="545"/>
      <c r="E148" s="545"/>
      <c r="F148" s="545"/>
      <c r="G148" s="545"/>
      <c r="H148" s="545"/>
      <c r="I148" s="545"/>
      <c r="J148" s="545"/>
      <c r="K148" s="545"/>
      <c r="L148" s="545"/>
      <c r="M148" s="545"/>
      <c r="N148" s="545"/>
      <c r="O148" s="545"/>
      <c r="P148" s="545"/>
      <c r="Q148" s="545"/>
      <c r="R148" s="545"/>
      <c r="S148" s="545"/>
      <c r="T148" s="545"/>
      <c r="U148" s="559"/>
      <c r="W148" s="566" t="s">
        <v>16383</v>
      </c>
      <c r="X148" s="444"/>
    </row>
    <row r="149" spans="1:36" ht="12.95" hidden="1" customHeight="1">
      <c r="A149" s="824"/>
      <c r="B149" s="866"/>
      <c r="C149" s="585"/>
      <c r="D149" s="545"/>
      <c r="E149" s="545"/>
      <c r="F149" s="545"/>
      <c r="G149" s="545"/>
      <c r="H149" s="545"/>
      <c r="I149" s="545"/>
      <c r="J149" s="545"/>
      <c r="K149" s="545"/>
      <c r="L149" s="545"/>
      <c r="M149" s="545"/>
      <c r="N149" s="545"/>
      <c r="O149" s="545"/>
      <c r="P149" s="545"/>
      <c r="Q149" s="545"/>
      <c r="R149" s="545"/>
      <c r="S149" s="545"/>
      <c r="T149" s="545"/>
      <c r="U149" s="559"/>
    </row>
    <row r="150" spans="1:36" ht="12.95" hidden="1" customHeight="1">
      <c r="A150" s="824"/>
      <c r="B150" s="866"/>
      <c r="C150" s="586"/>
      <c r="D150" s="545"/>
      <c r="E150" s="545"/>
      <c r="F150" s="545"/>
      <c r="G150" s="545"/>
      <c r="H150" s="545"/>
      <c r="I150" s="545"/>
      <c r="J150" s="545"/>
      <c r="K150" s="545"/>
      <c r="L150" s="545"/>
      <c r="M150" s="545"/>
      <c r="N150" s="545"/>
      <c r="O150" s="545"/>
      <c r="P150" s="545"/>
      <c r="Q150" s="545"/>
      <c r="R150" s="545"/>
      <c r="S150" s="545"/>
      <c r="T150" s="545"/>
      <c r="U150" s="559"/>
      <c r="X150" s="431"/>
      <c r="Y150" s="439">
        <v>7</v>
      </c>
      <c r="Z150" s="439">
        <v>8</v>
      </c>
      <c r="AA150" s="439">
        <v>9</v>
      </c>
      <c r="AB150" s="439">
        <v>10</v>
      </c>
      <c r="AC150" s="439">
        <v>11</v>
      </c>
      <c r="AD150" s="439">
        <v>12</v>
      </c>
      <c r="AE150" s="439">
        <v>1</v>
      </c>
      <c r="AF150" s="439">
        <v>2</v>
      </c>
      <c r="AG150" s="439">
        <v>3</v>
      </c>
      <c r="AH150" s="439">
        <v>4</v>
      </c>
      <c r="AI150" s="439">
        <v>5</v>
      </c>
    </row>
    <row r="151" spans="1:36" ht="12.95" hidden="1" customHeight="1">
      <c r="A151" s="824"/>
      <c r="B151" s="866"/>
      <c r="C151" s="587"/>
      <c r="D151" s="545"/>
      <c r="E151" s="545"/>
      <c r="F151" s="545"/>
      <c r="G151" s="545"/>
      <c r="H151" s="545"/>
      <c r="I151" s="545"/>
      <c r="J151" s="545"/>
      <c r="K151" s="545"/>
      <c r="L151" s="545"/>
      <c r="M151" s="545"/>
      <c r="N151" s="545"/>
      <c r="O151" s="545"/>
      <c r="P151" s="545"/>
      <c r="Q151" s="545"/>
      <c r="R151" s="545"/>
      <c r="S151" s="545"/>
      <c r="T151" s="545"/>
      <c r="U151" s="559"/>
      <c r="W151" s="431" t="s">
        <v>16374</v>
      </c>
      <c r="X151" s="588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90">
        <f>SUM(X151:AI151)</f>
        <v>0</v>
      </c>
    </row>
    <row r="152" spans="1:36" ht="12.95" hidden="1" customHeight="1">
      <c r="A152" s="824"/>
      <c r="B152" s="866"/>
      <c r="C152" s="522" t="s">
        <v>16439</v>
      </c>
      <c r="D152" s="556"/>
      <c r="E152" s="524"/>
      <c r="F152" s="524"/>
      <c r="G152" s="524"/>
      <c r="H152" s="524"/>
      <c r="I152" s="524"/>
      <c r="J152" s="524"/>
      <c r="K152" s="524"/>
      <c r="L152" s="524"/>
      <c r="M152" s="524"/>
      <c r="N152" s="524"/>
      <c r="O152" s="524"/>
      <c r="P152" s="524"/>
      <c r="Q152" s="524"/>
      <c r="R152" s="524"/>
      <c r="S152" s="524"/>
      <c r="T152" s="524"/>
      <c r="U152" s="525"/>
      <c r="W152" s="431" t="s">
        <v>16411</v>
      </c>
      <c r="X152" s="591"/>
      <c r="Y152" s="590"/>
      <c r="Z152" s="590"/>
      <c r="AA152" s="590"/>
      <c r="AB152" s="590"/>
      <c r="AC152" s="590"/>
      <c r="AD152" s="590"/>
      <c r="AE152" s="590"/>
      <c r="AF152" s="590"/>
      <c r="AG152" s="590"/>
      <c r="AH152" s="592"/>
      <c r="AI152" s="592"/>
      <c r="AJ152" s="590"/>
    </row>
    <row r="153" spans="1:36" ht="12.95" hidden="1" customHeight="1">
      <c r="A153" s="824"/>
      <c r="B153" s="866"/>
      <c r="C153" s="883"/>
      <c r="D153" s="884"/>
      <c r="E153" s="884"/>
      <c r="F153" s="884"/>
      <c r="G153" s="884"/>
      <c r="H153" s="884"/>
      <c r="I153" s="884"/>
      <c r="J153" s="884"/>
      <c r="K153" s="884"/>
      <c r="L153" s="884"/>
      <c r="M153" s="884"/>
      <c r="N153" s="884"/>
      <c r="O153" s="884"/>
      <c r="P153" s="884"/>
      <c r="Q153" s="884"/>
      <c r="R153" s="884"/>
      <c r="S153" s="884"/>
      <c r="T153" s="884"/>
      <c r="U153" s="885"/>
      <c r="X153" s="580"/>
      <c r="Y153" s="528"/>
      <c r="Z153" s="528"/>
      <c r="AA153" s="528"/>
      <c r="AB153" s="528"/>
      <c r="AC153" s="528"/>
      <c r="AD153" s="528"/>
      <c r="AE153" s="528"/>
      <c r="AF153" s="528"/>
      <c r="AG153" s="528"/>
      <c r="AH153" s="528"/>
      <c r="AI153" s="528"/>
    </row>
    <row r="154" spans="1:36" ht="12.95" hidden="1" customHeight="1">
      <c r="A154" s="824"/>
      <c r="B154" s="866"/>
      <c r="C154" s="883"/>
      <c r="D154" s="884"/>
      <c r="E154" s="884"/>
      <c r="F154" s="884"/>
      <c r="G154" s="884"/>
      <c r="H154" s="884"/>
      <c r="I154" s="884"/>
      <c r="J154" s="884"/>
      <c r="K154" s="884"/>
      <c r="L154" s="884"/>
      <c r="M154" s="884"/>
      <c r="N154" s="884"/>
      <c r="O154" s="884"/>
      <c r="P154" s="884"/>
      <c r="Q154" s="884"/>
      <c r="R154" s="884"/>
      <c r="S154" s="884"/>
      <c r="T154" s="884"/>
      <c r="U154" s="885"/>
    </row>
    <row r="155" spans="1:36" ht="12.95" hidden="1" customHeight="1">
      <c r="A155" s="824"/>
      <c r="B155" s="866"/>
      <c r="C155" s="883"/>
      <c r="D155" s="884"/>
      <c r="E155" s="884"/>
      <c r="F155" s="884"/>
      <c r="G155" s="884"/>
      <c r="H155" s="884"/>
      <c r="I155" s="884"/>
      <c r="J155" s="884"/>
      <c r="K155" s="884"/>
      <c r="L155" s="884"/>
      <c r="M155" s="884"/>
      <c r="N155" s="884"/>
      <c r="O155" s="884"/>
      <c r="P155" s="884"/>
      <c r="Q155" s="884"/>
      <c r="R155" s="884"/>
      <c r="S155" s="884"/>
      <c r="T155" s="884"/>
      <c r="U155" s="885"/>
    </row>
    <row r="156" spans="1:36" ht="12.95" hidden="1" customHeight="1">
      <c r="A156" s="824"/>
      <c r="B156" s="866"/>
      <c r="C156" s="483"/>
      <c r="D156" s="545"/>
      <c r="E156" s="545"/>
      <c r="F156" s="545"/>
      <c r="G156" s="545"/>
      <c r="H156" s="545"/>
      <c r="I156" s="545"/>
      <c r="J156" s="545"/>
      <c r="K156" s="545"/>
      <c r="L156" s="545"/>
      <c r="M156" s="545"/>
      <c r="N156" s="545"/>
      <c r="O156" s="545"/>
      <c r="P156" s="545"/>
      <c r="Q156" s="545"/>
      <c r="R156" s="545"/>
      <c r="S156" s="545"/>
      <c r="T156" s="545"/>
      <c r="U156" s="559"/>
    </row>
    <row r="157" spans="1:36" ht="12.95" hidden="1" customHeight="1">
      <c r="A157" s="824"/>
      <c r="B157" s="866"/>
      <c r="C157" s="522" t="s">
        <v>16440</v>
      </c>
      <c r="D157" s="892"/>
      <c r="E157" s="893"/>
      <c r="F157" s="893"/>
      <c r="G157" s="893"/>
      <c r="H157" s="893"/>
      <c r="I157" s="893"/>
      <c r="J157" s="893"/>
      <c r="K157" s="893"/>
      <c r="L157" s="893"/>
      <c r="M157" s="893"/>
      <c r="N157" s="893"/>
      <c r="O157" s="893"/>
      <c r="P157" s="893"/>
      <c r="Q157" s="893"/>
      <c r="R157" s="893"/>
      <c r="S157" s="893"/>
      <c r="T157" s="893"/>
      <c r="U157" s="894"/>
    </row>
    <row r="158" spans="1:36" ht="12.95" hidden="1" customHeight="1">
      <c r="A158" s="824"/>
      <c r="B158" s="866"/>
      <c r="C158" s="889"/>
      <c r="D158" s="890"/>
      <c r="E158" s="890"/>
      <c r="F158" s="890"/>
      <c r="G158" s="890"/>
      <c r="H158" s="890"/>
      <c r="I158" s="890"/>
      <c r="J158" s="890"/>
      <c r="K158" s="890"/>
      <c r="L158" s="890"/>
      <c r="M158" s="890"/>
      <c r="N158" s="890"/>
      <c r="O158" s="890"/>
      <c r="P158" s="890"/>
      <c r="Q158" s="890"/>
      <c r="R158" s="890"/>
      <c r="S158" s="890"/>
      <c r="T158" s="890"/>
      <c r="U158" s="891"/>
    </row>
    <row r="159" spans="1:36" ht="12.95" hidden="1" customHeight="1">
      <c r="A159" s="824"/>
      <c r="B159" s="866"/>
      <c r="C159" s="889"/>
      <c r="D159" s="890"/>
      <c r="E159" s="890"/>
      <c r="F159" s="890"/>
      <c r="G159" s="890"/>
      <c r="H159" s="890"/>
      <c r="I159" s="890"/>
      <c r="J159" s="890"/>
      <c r="K159" s="890"/>
      <c r="L159" s="890"/>
      <c r="M159" s="890"/>
      <c r="N159" s="890"/>
      <c r="O159" s="890"/>
      <c r="P159" s="890"/>
      <c r="Q159" s="890"/>
      <c r="R159" s="890"/>
      <c r="S159" s="890"/>
      <c r="T159" s="890"/>
      <c r="U159" s="891"/>
    </row>
    <row r="160" spans="1:36" ht="12.95" hidden="1" customHeight="1">
      <c r="A160" s="824"/>
      <c r="B160" s="866"/>
      <c r="C160" s="889"/>
      <c r="D160" s="890"/>
      <c r="E160" s="890"/>
      <c r="F160" s="890"/>
      <c r="G160" s="890"/>
      <c r="H160" s="890"/>
      <c r="I160" s="890"/>
      <c r="J160" s="890"/>
      <c r="K160" s="890"/>
      <c r="L160" s="890"/>
      <c r="M160" s="890"/>
      <c r="N160" s="890"/>
      <c r="O160" s="890"/>
      <c r="P160" s="890"/>
      <c r="Q160" s="890"/>
      <c r="R160" s="890"/>
      <c r="S160" s="890"/>
      <c r="T160" s="890"/>
      <c r="U160" s="891"/>
    </row>
    <row r="161" spans="1:36" ht="12.95" hidden="1" customHeight="1">
      <c r="A161" s="824"/>
      <c r="B161" s="866"/>
      <c r="C161" s="483"/>
      <c r="D161" s="518"/>
      <c r="E161" s="518"/>
      <c r="F161" s="518"/>
      <c r="G161" s="518"/>
      <c r="H161" s="518"/>
      <c r="I161" s="518"/>
      <c r="J161" s="518"/>
      <c r="K161" s="518"/>
      <c r="L161" s="518"/>
      <c r="M161" s="518"/>
      <c r="N161" s="518"/>
      <c r="O161" s="518"/>
      <c r="P161" s="518"/>
      <c r="Q161" s="518"/>
      <c r="R161" s="518"/>
      <c r="S161" s="518"/>
      <c r="T161" s="518"/>
      <c r="U161" s="519"/>
    </row>
    <row r="162" spans="1:36" ht="20.100000000000001" hidden="1" customHeight="1">
      <c r="A162" s="824"/>
      <c r="B162" s="858" t="s">
        <v>16467</v>
      </c>
      <c r="C162" s="441" t="s">
        <v>16366</v>
      </c>
      <c r="D162" s="565"/>
      <c r="E162" s="867" t="s">
        <v>16374</v>
      </c>
      <c r="F162" s="868"/>
      <c r="G162" s="869">
        <f>X163</f>
        <v>0</v>
      </c>
      <c r="H162" s="870"/>
      <c r="I162" s="871" t="s">
        <v>16462</v>
      </c>
      <c r="J162" s="872"/>
      <c r="K162" s="869">
        <f>X164</f>
        <v>0</v>
      </c>
      <c r="L162" s="870"/>
      <c r="M162" s="871" t="s">
        <v>16463</v>
      </c>
      <c r="N162" s="872"/>
      <c r="O162" s="869">
        <f>X166</f>
        <v>0</v>
      </c>
      <c r="P162" s="870"/>
      <c r="Q162" s="867" t="s">
        <v>16464</v>
      </c>
      <c r="R162" s="868"/>
      <c r="S162" s="869">
        <f>X167</f>
        <v>0</v>
      </c>
      <c r="T162" s="873"/>
      <c r="U162" s="870"/>
      <c r="W162" s="566" t="s">
        <v>16369</v>
      </c>
      <c r="X162" s="444"/>
    </row>
    <row r="163" spans="1:36" ht="20.100000000000001" hidden="1" customHeight="1" thickBot="1">
      <c r="A163" s="824"/>
      <c r="B163" s="859"/>
      <c r="C163" s="452" t="s">
        <v>16381</v>
      </c>
      <c r="D163" s="567">
        <f>D162+X165</f>
        <v>0</v>
      </c>
      <c r="E163" s="874" t="s">
        <v>16375</v>
      </c>
      <c r="F163" s="875"/>
      <c r="G163" s="876">
        <f>$D162-G162</f>
        <v>0</v>
      </c>
      <c r="H163" s="877"/>
      <c r="I163" s="878" t="s">
        <v>16375</v>
      </c>
      <c r="J163" s="879"/>
      <c r="K163" s="876">
        <f>$D163-K162</f>
        <v>0</v>
      </c>
      <c r="L163" s="877"/>
      <c r="M163" s="878" t="s">
        <v>16375</v>
      </c>
      <c r="N163" s="879"/>
      <c r="O163" s="876">
        <f>$D162-O162</f>
        <v>0</v>
      </c>
      <c r="P163" s="877"/>
      <c r="Q163" s="880"/>
      <c r="R163" s="881"/>
      <c r="S163" s="881"/>
      <c r="T163" s="881"/>
      <c r="U163" s="882"/>
      <c r="W163" s="566" t="s">
        <v>16378</v>
      </c>
      <c r="X163" s="444"/>
    </row>
    <row r="164" spans="1:36" ht="12.95" hidden="1" customHeight="1">
      <c r="A164" s="824"/>
      <c r="B164" s="866"/>
      <c r="C164" s="540" t="s">
        <v>16438</v>
      </c>
      <c r="D164" s="568"/>
      <c r="E164" s="511"/>
      <c r="F164" s="511"/>
      <c r="G164" s="511"/>
      <c r="H164" s="511"/>
      <c r="I164" s="511"/>
      <c r="J164" s="511"/>
      <c r="K164" s="511"/>
      <c r="L164" s="511"/>
      <c r="M164" s="511"/>
      <c r="N164" s="511"/>
      <c r="O164" s="511"/>
      <c r="P164" s="511"/>
      <c r="Q164" s="511"/>
      <c r="R164" s="511"/>
      <c r="S164" s="511"/>
      <c r="T164" s="511"/>
      <c r="U164" s="512"/>
      <c r="W164" s="566" t="s">
        <v>16384</v>
      </c>
      <c r="X164" s="509"/>
    </row>
    <row r="165" spans="1:36" ht="12.95" hidden="1" customHeight="1">
      <c r="A165" s="824"/>
      <c r="B165" s="866"/>
      <c r="C165" s="483"/>
      <c r="D165" s="545"/>
      <c r="E165" s="545"/>
      <c r="F165" s="545"/>
      <c r="G165" s="545"/>
      <c r="H165" s="545"/>
      <c r="I165" s="545"/>
      <c r="J165" s="545"/>
      <c r="K165" s="545"/>
      <c r="L165" s="545"/>
      <c r="M165" s="545"/>
      <c r="N165" s="545"/>
      <c r="O165" s="545"/>
      <c r="P165" s="545"/>
      <c r="Q165" s="545"/>
      <c r="R165" s="545"/>
      <c r="S165" s="545"/>
      <c r="T165" s="545"/>
      <c r="U165" s="559"/>
      <c r="W165" s="566" t="s">
        <v>16389</v>
      </c>
      <c r="X165" s="444"/>
      <c r="AI165" s="570"/>
    </row>
    <row r="166" spans="1:36" ht="12.95" hidden="1" customHeight="1">
      <c r="A166" s="824"/>
      <c r="B166" s="866"/>
      <c r="C166" s="483"/>
      <c r="D166" s="545"/>
      <c r="E166" s="545"/>
      <c r="F166" s="545"/>
      <c r="G166" s="545"/>
      <c r="H166" s="545"/>
      <c r="I166" s="545"/>
      <c r="J166" s="545"/>
      <c r="K166" s="545"/>
      <c r="L166" s="545"/>
      <c r="M166" s="545"/>
      <c r="N166" s="545"/>
      <c r="O166" s="545"/>
      <c r="P166" s="545"/>
      <c r="Q166" s="545"/>
      <c r="R166" s="545"/>
      <c r="S166" s="545"/>
      <c r="T166" s="545"/>
      <c r="U166" s="559"/>
      <c r="W166" s="566" t="s">
        <v>16394</v>
      </c>
      <c r="X166" s="444"/>
    </row>
    <row r="167" spans="1:36" ht="12.95" hidden="1" customHeight="1">
      <c r="A167" s="824"/>
      <c r="B167" s="866"/>
      <c r="C167" s="483"/>
      <c r="D167" s="545"/>
      <c r="E167" s="545"/>
      <c r="F167" s="545"/>
      <c r="G167" s="545"/>
      <c r="H167" s="545"/>
      <c r="I167" s="545"/>
      <c r="J167" s="545"/>
      <c r="K167" s="545"/>
      <c r="L167" s="545"/>
      <c r="M167" s="545"/>
      <c r="N167" s="545"/>
      <c r="O167" s="545"/>
      <c r="P167" s="545"/>
      <c r="Q167" s="545"/>
      <c r="R167" s="545"/>
      <c r="S167" s="545"/>
      <c r="T167" s="545"/>
      <c r="U167" s="559"/>
      <c r="W167" s="566" t="s">
        <v>16383</v>
      </c>
      <c r="X167" s="444"/>
    </row>
    <row r="168" spans="1:36" ht="12.95" hidden="1" customHeight="1">
      <c r="A168" s="824"/>
      <c r="B168" s="866"/>
      <c r="C168" s="483"/>
      <c r="D168" s="545"/>
      <c r="E168" s="545"/>
      <c r="F168" s="545"/>
      <c r="G168" s="545"/>
      <c r="H168" s="545"/>
      <c r="I168" s="545"/>
      <c r="J168" s="545"/>
      <c r="K168" s="545"/>
      <c r="L168" s="545"/>
      <c r="M168" s="545"/>
      <c r="N168" s="545"/>
      <c r="O168" s="545"/>
      <c r="P168" s="545"/>
      <c r="Q168" s="545"/>
      <c r="R168" s="545"/>
      <c r="S168" s="545"/>
      <c r="T168" s="545"/>
      <c r="U168" s="559"/>
    </row>
    <row r="169" spans="1:36" ht="12.95" hidden="1" customHeight="1">
      <c r="A169" s="824"/>
      <c r="B169" s="866"/>
      <c r="C169" s="586"/>
      <c r="D169" s="545"/>
      <c r="E169" s="545"/>
      <c r="F169" s="545"/>
      <c r="G169" s="545"/>
      <c r="H169" s="545"/>
      <c r="I169" s="545"/>
      <c r="J169" s="545"/>
      <c r="K169" s="545"/>
      <c r="L169" s="545"/>
      <c r="M169" s="545"/>
      <c r="N169" s="545"/>
      <c r="O169" s="545"/>
      <c r="P169" s="545"/>
      <c r="Q169" s="545"/>
      <c r="R169" s="545"/>
      <c r="S169" s="545"/>
      <c r="T169" s="545"/>
      <c r="U169" s="559"/>
      <c r="X169" s="431"/>
      <c r="Y169" s="439">
        <v>7</v>
      </c>
      <c r="Z169" s="439">
        <v>8</v>
      </c>
      <c r="AA169" s="439">
        <v>9</v>
      </c>
      <c r="AB169" s="439">
        <v>10</v>
      </c>
      <c r="AC169" s="439">
        <v>11</v>
      </c>
      <c r="AD169" s="439">
        <v>12</v>
      </c>
      <c r="AE169" s="439">
        <v>1</v>
      </c>
      <c r="AF169" s="439">
        <v>2</v>
      </c>
      <c r="AG169" s="439">
        <v>3</v>
      </c>
      <c r="AH169" s="439">
        <v>4</v>
      </c>
      <c r="AI169" s="439">
        <v>5</v>
      </c>
    </row>
    <row r="170" spans="1:36" ht="12.95" hidden="1" customHeight="1">
      <c r="A170" s="824"/>
      <c r="B170" s="866"/>
      <c r="C170" s="587"/>
      <c r="D170" s="545"/>
      <c r="E170" s="545"/>
      <c r="F170" s="545"/>
      <c r="G170" s="545"/>
      <c r="H170" s="545"/>
      <c r="I170" s="545"/>
      <c r="J170" s="545"/>
      <c r="K170" s="545"/>
      <c r="L170" s="545"/>
      <c r="M170" s="545"/>
      <c r="N170" s="545"/>
      <c r="O170" s="545"/>
      <c r="P170" s="545"/>
      <c r="Q170" s="545"/>
      <c r="R170" s="545"/>
      <c r="S170" s="545"/>
      <c r="T170" s="545"/>
      <c r="U170" s="559"/>
      <c r="W170" s="431" t="s">
        <v>16374</v>
      </c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90">
        <f>SUM(X170:AI170)</f>
        <v>0</v>
      </c>
    </row>
    <row r="171" spans="1:36" ht="12.95" hidden="1" customHeight="1">
      <c r="A171" s="824"/>
      <c r="B171" s="866"/>
      <c r="C171" s="522" t="s">
        <v>16439</v>
      </c>
      <c r="D171" s="556"/>
      <c r="E171" s="524"/>
      <c r="F171" s="524"/>
      <c r="G171" s="524"/>
      <c r="H171" s="524"/>
      <c r="I171" s="524"/>
      <c r="J171" s="524"/>
      <c r="K171" s="524"/>
      <c r="L171" s="524"/>
      <c r="M171" s="524"/>
      <c r="N171" s="524"/>
      <c r="O171" s="524"/>
      <c r="P171" s="524"/>
      <c r="Q171" s="524"/>
      <c r="R171" s="524"/>
      <c r="S171" s="524"/>
      <c r="T171" s="524"/>
      <c r="U171" s="525"/>
      <c r="W171" s="431" t="s">
        <v>16411</v>
      </c>
      <c r="X171" s="590"/>
      <c r="Y171" s="590"/>
      <c r="Z171" s="590"/>
      <c r="AA171" s="590"/>
      <c r="AB171" s="590"/>
      <c r="AC171" s="590"/>
      <c r="AD171" s="590"/>
      <c r="AE171" s="590"/>
      <c r="AF171" s="590"/>
      <c r="AG171" s="590"/>
      <c r="AH171" s="592"/>
      <c r="AI171" s="592"/>
      <c r="AJ171" s="590"/>
    </row>
    <row r="172" spans="1:36" ht="12.95" hidden="1" customHeight="1">
      <c r="A172" s="824"/>
      <c r="B172" s="866"/>
      <c r="C172" s="483"/>
      <c r="D172" s="543"/>
      <c r="E172" s="543"/>
      <c r="F172" s="543"/>
      <c r="G172" s="543"/>
      <c r="H172" s="543"/>
      <c r="I172" s="543"/>
      <c r="J172" s="543"/>
      <c r="K172" s="543"/>
      <c r="L172" s="543"/>
      <c r="M172" s="543"/>
      <c r="N172" s="543"/>
      <c r="O172" s="543"/>
      <c r="P172" s="543"/>
      <c r="Q172" s="543"/>
      <c r="R172" s="543"/>
      <c r="S172" s="543"/>
      <c r="T172" s="543"/>
      <c r="U172" s="544"/>
      <c r="X172" s="580"/>
      <c r="Y172" s="528"/>
      <c r="Z172" s="528"/>
      <c r="AA172" s="528"/>
      <c r="AB172" s="528"/>
      <c r="AC172" s="528"/>
      <c r="AD172" s="528"/>
      <c r="AE172" s="528"/>
      <c r="AF172" s="528"/>
      <c r="AG172" s="528"/>
      <c r="AH172" s="528"/>
      <c r="AI172" s="528"/>
    </row>
    <row r="173" spans="1:36" ht="12.95" hidden="1" customHeight="1">
      <c r="A173" s="824"/>
      <c r="B173" s="866"/>
      <c r="C173" s="483"/>
      <c r="D173" s="518"/>
      <c r="E173" s="518"/>
      <c r="F173" s="518"/>
      <c r="G173" s="518"/>
      <c r="H173" s="518"/>
      <c r="I173" s="518"/>
      <c r="J173" s="518"/>
      <c r="K173" s="518"/>
      <c r="L173" s="518"/>
      <c r="M173" s="518"/>
      <c r="N173" s="518"/>
      <c r="O173" s="518"/>
      <c r="P173" s="518"/>
      <c r="Q173" s="518"/>
      <c r="R173" s="518"/>
      <c r="S173" s="518"/>
      <c r="T173" s="518"/>
      <c r="U173" s="519"/>
    </row>
    <row r="174" spans="1:36" ht="12.95" hidden="1" customHeight="1">
      <c r="A174" s="824"/>
      <c r="B174" s="866"/>
      <c r="C174" s="483"/>
      <c r="D174" s="518"/>
      <c r="E174" s="518"/>
      <c r="F174" s="518"/>
      <c r="G174" s="518"/>
      <c r="H174" s="518"/>
      <c r="I174" s="518"/>
      <c r="J174" s="518"/>
      <c r="K174" s="518"/>
      <c r="L174" s="518"/>
      <c r="M174" s="518"/>
      <c r="N174" s="518"/>
      <c r="O174" s="518"/>
      <c r="P174" s="518"/>
      <c r="Q174" s="518"/>
      <c r="R174" s="518"/>
      <c r="S174" s="518"/>
      <c r="T174" s="518"/>
      <c r="U174" s="519"/>
    </row>
    <row r="175" spans="1:36" ht="12.95" hidden="1" customHeight="1">
      <c r="A175" s="824"/>
      <c r="B175" s="866"/>
      <c r="C175" s="483"/>
      <c r="D175" s="518"/>
      <c r="E175" s="518"/>
      <c r="F175" s="518"/>
      <c r="G175" s="518"/>
      <c r="H175" s="518"/>
      <c r="I175" s="518"/>
      <c r="J175" s="518"/>
      <c r="K175" s="518"/>
      <c r="L175" s="518"/>
      <c r="M175" s="518"/>
      <c r="N175" s="518"/>
      <c r="O175" s="518"/>
      <c r="P175" s="518"/>
      <c r="Q175" s="518"/>
      <c r="R175" s="518"/>
      <c r="S175" s="518"/>
      <c r="T175" s="518"/>
      <c r="U175" s="519"/>
    </row>
    <row r="176" spans="1:36" ht="12.95" hidden="1" customHeight="1">
      <c r="A176" s="824"/>
      <c r="B176" s="866"/>
      <c r="C176" s="522" t="s">
        <v>16440</v>
      </c>
      <c r="D176" s="892"/>
      <c r="E176" s="893"/>
      <c r="F176" s="893"/>
      <c r="G176" s="893"/>
      <c r="H176" s="893"/>
      <c r="I176" s="893"/>
      <c r="J176" s="893"/>
      <c r="K176" s="893"/>
      <c r="L176" s="893"/>
      <c r="M176" s="893"/>
      <c r="N176" s="893"/>
      <c r="O176" s="893"/>
      <c r="P176" s="893"/>
      <c r="Q176" s="893"/>
      <c r="R176" s="893"/>
      <c r="S176" s="893"/>
      <c r="T176" s="893"/>
      <c r="U176" s="894"/>
    </row>
    <row r="177" spans="1:36" ht="13.5" hidden="1" customHeight="1">
      <c r="A177" s="824"/>
      <c r="B177" s="866"/>
      <c r="C177" s="483"/>
      <c r="D177" s="543"/>
      <c r="E177" s="543"/>
      <c r="F177" s="543"/>
      <c r="G177" s="543"/>
      <c r="H177" s="543"/>
      <c r="I177" s="543"/>
      <c r="J177" s="543"/>
      <c r="K177" s="543"/>
      <c r="L177" s="543"/>
      <c r="M177" s="543"/>
      <c r="N177" s="543"/>
      <c r="O177" s="543"/>
      <c r="P177" s="543"/>
      <c r="Q177" s="543"/>
      <c r="R177" s="543"/>
      <c r="S177" s="543"/>
      <c r="T177" s="543"/>
      <c r="U177" s="544"/>
    </row>
    <row r="178" spans="1:36" ht="12.95" hidden="1" customHeight="1">
      <c r="A178" s="824"/>
      <c r="B178" s="866"/>
      <c r="C178" s="483"/>
      <c r="D178" s="543"/>
      <c r="E178" s="543"/>
      <c r="F178" s="543"/>
      <c r="G178" s="543"/>
      <c r="H178" s="543"/>
      <c r="I178" s="543"/>
      <c r="J178" s="543"/>
      <c r="K178" s="543"/>
      <c r="L178" s="543"/>
      <c r="M178" s="543"/>
      <c r="N178" s="543"/>
      <c r="O178" s="543"/>
      <c r="P178" s="543"/>
      <c r="Q178" s="543"/>
      <c r="R178" s="543"/>
      <c r="S178" s="543"/>
      <c r="T178" s="543"/>
      <c r="U178" s="544"/>
    </row>
    <row r="179" spans="1:36" ht="12.95" hidden="1" customHeight="1">
      <c r="A179" s="824"/>
      <c r="B179" s="866"/>
      <c r="C179" s="483"/>
      <c r="D179" s="518"/>
      <c r="E179" s="518"/>
      <c r="F179" s="518"/>
      <c r="G179" s="518"/>
      <c r="H179" s="518"/>
      <c r="I179" s="518"/>
      <c r="J179" s="518"/>
      <c r="K179" s="518"/>
      <c r="L179" s="518"/>
      <c r="M179" s="518"/>
      <c r="N179" s="518"/>
      <c r="O179" s="518"/>
      <c r="P179" s="518"/>
      <c r="Q179" s="518"/>
      <c r="R179" s="518"/>
      <c r="S179" s="518"/>
      <c r="T179" s="518"/>
      <c r="U179" s="519"/>
    </row>
    <row r="180" spans="1:36" ht="13.5" hidden="1" customHeight="1" thickBot="1">
      <c r="A180" s="825"/>
      <c r="B180" s="895"/>
      <c r="C180" s="557"/>
      <c r="D180" s="508"/>
      <c r="E180" s="508"/>
      <c r="F180" s="508"/>
      <c r="G180" s="508"/>
      <c r="H180" s="508"/>
      <c r="I180" s="508"/>
      <c r="J180" s="508"/>
      <c r="K180" s="508"/>
      <c r="L180" s="508"/>
      <c r="M180" s="508"/>
      <c r="N180" s="508"/>
      <c r="O180" s="508"/>
      <c r="P180" s="508"/>
      <c r="Q180" s="508"/>
      <c r="R180" s="508"/>
      <c r="S180" s="508"/>
      <c r="T180" s="508"/>
      <c r="U180" s="558"/>
    </row>
    <row r="181" spans="1:36" ht="15" customHeight="1">
      <c r="B181" s="536"/>
      <c r="C181" s="569"/>
      <c r="D181" s="545"/>
      <c r="E181" s="545"/>
      <c r="F181" s="545"/>
      <c r="G181" s="545"/>
      <c r="H181" s="545"/>
      <c r="I181" s="545"/>
      <c r="J181" s="545"/>
      <c r="K181" s="545"/>
      <c r="L181" s="545"/>
      <c r="M181" s="545"/>
      <c r="N181" s="545"/>
      <c r="O181" s="545"/>
      <c r="P181" s="545"/>
      <c r="Q181" s="545"/>
      <c r="R181" s="545"/>
      <c r="S181" s="545"/>
      <c r="T181" s="545"/>
      <c r="U181" s="545"/>
    </row>
    <row r="183" spans="1:36" s="431" customFormat="1" ht="20.100000000000001" customHeight="1" thickBot="1">
      <c r="B183" s="593" t="e">
        <f>B1</f>
        <v>#REF!</v>
      </c>
      <c r="C183" s="433" t="s">
        <v>16468</v>
      </c>
      <c r="D183" s="434"/>
      <c r="Y183" s="439"/>
      <c r="Z183" s="439"/>
      <c r="AA183" s="439"/>
      <c r="AB183" s="439"/>
      <c r="AC183" s="439"/>
      <c r="AD183" s="439"/>
      <c r="AE183" s="439"/>
      <c r="AF183" s="439"/>
      <c r="AG183" s="439"/>
      <c r="AH183" s="439"/>
      <c r="AI183" s="439"/>
      <c r="AJ183" s="439"/>
    </row>
    <row r="184" spans="1:36" ht="20.100000000000001" customHeight="1">
      <c r="B184" s="823" t="s">
        <v>16469</v>
      </c>
      <c r="C184" s="441" t="s">
        <v>16366</v>
      </c>
      <c r="D184" s="627">
        <f>D2+D61+F83</f>
        <v>0</v>
      </c>
      <c r="E184" s="442"/>
      <c r="F184" s="896"/>
      <c r="G184" s="897"/>
      <c r="H184" s="828" t="s">
        <v>16367</v>
      </c>
      <c r="I184" s="829"/>
      <c r="J184" s="830">
        <f>J2+J61+M83</f>
        <v>0</v>
      </c>
      <c r="K184" s="831">
        <f>K2+K61+K83</f>
        <v>0</v>
      </c>
      <c r="L184" s="442"/>
      <c r="M184" s="896"/>
      <c r="N184" s="897"/>
      <c r="O184" s="828" t="s">
        <v>16368</v>
      </c>
      <c r="P184" s="829"/>
      <c r="Q184" s="830">
        <f>Q2+Q61+T83</f>
        <v>0</v>
      </c>
      <c r="R184" s="831">
        <f>R2+R61+R83</f>
        <v>0</v>
      </c>
      <c r="S184" s="442"/>
      <c r="T184" s="898"/>
      <c r="U184" s="899"/>
    </row>
    <row r="185" spans="1:36" ht="20.100000000000001" customHeight="1" thickBot="1">
      <c r="B185" s="824"/>
      <c r="C185" s="446" t="s">
        <v>16374</v>
      </c>
      <c r="D185" s="630" t="e">
        <f>D3+D62+D84</f>
        <v>#REF!</v>
      </c>
      <c r="E185" s="447" t="s">
        <v>16375</v>
      </c>
      <c r="F185" s="846" t="e">
        <f>F3+F62+F84</f>
        <v>#REF!</v>
      </c>
      <c r="G185" s="847">
        <f>G3+G62+G84</f>
        <v>0</v>
      </c>
      <c r="H185" s="848" t="s">
        <v>16376</v>
      </c>
      <c r="I185" s="849"/>
      <c r="J185" s="846" t="e">
        <f>J3+J62+J84</f>
        <v>#REF!</v>
      </c>
      <c r="K185" s="850">
        <f>K3+K62+K84</f>
        <v>0</v>
      </c>
      <c r="L185" s="447" t="s">
        <v>16375</v>
      </c>
      <c r="M185" s="846" t="e">
        <f>M3+M62+M84</f>
        <v>#REF!</v>
      </c>
      <c r="N185" s="847">
        <f>N3+N62+N84</f>
        <v>0</v>
      </c>
      <c r="O185" s="836" t="s">
        <v>16377</v>
      </c>
      <c r="P185" s="837"/>
      <c r="Q185" s="834" t="e">
        <f>Q3+Q62+Q84</f>
        <v>#REF!</v>
      </c>
      <c r="R185" s="851">
        <f>R3+R62+R84</f>
        <v>0</v>
      </c>
      <c r="S185" s="448" t="s">
        <v>16375</v>
      </c>
      <c r="T185" s="908" t="e">
        <f>T3+T62+T84</f>
        <v>#REF!</v>
      </c>
      <c r="U185" s="909">
        <f>U3+U62+U84</f>
        <v>0</v>
      </c>
    </row>
    <row r="186" spans="1:36" ht="20.100000000000001" customHeight="1" thickBot="1">
      <c r="B186" s="825"/>
      <c r="C186" s="452" t="s">
        <v>16381</v>
      </c>
      <c r="D186" s="631" t="e">
        <f>D4+D63+D85</f>
        <v>#REF!</v>
      </c>
      <c r="E186" s="448" t="s">
        <v>16375</v>
      </c>
      <c r="F186" s="834" t="e">
        <f>F4+F63+F85</f>
        <v>#REF!</v>
      </c>
      <c r="G186" s="835">
        <f>G4+G63+G85</f>
        <v>0</v>
      </c>
      <c r="H186" s="836" t="s">
        <v>16463</v>
      </c>
      <c r="I186" s="837"/>
      <c r="J186" s="834" t="e">
        <f>J4+J63+J85</f>
        <v>#REF!</v>
      </c>
      <c r="K186" s="851">
        <f>K4+K63+K85</f>
        <v>0</v>
      </c>
      <c r="L186" s="448" t="s">
        <v>16375</v>
      </c>
      <c r="M186" s="834" t="e">
        <f>M4+M63+M85</f>
        <v>#REF!</v>
      </c>
      <c r="N186" s="835">
        <f>N4+N63+N85</f>
        <v>0</v>
      </c>
      <c r="O186" s="840" t="s">
        <v>16383</v>
      </c>
      <c r="P186" s="841"/>
      <c r="Q186" s="910" t="e">
        <f>Q4+Q63+Q85</f>
        <v>#REF!</v>
      </c>
      <c r="R186" s="911">
        <f>R4+R63+R85</f>
        <v>0</v>
      </c>
      <c r="S186" s="912"/>
      <c r="T186" s="912"/>
      <c r="U186" s="913"/>
    </row>
    <row r="187" spans="1:36">
      <c r="F187" s="632"/>
      <c r="G187" s="632"/>
    </row>
    <row r="188" spans="1:36" ht="20.100000000000001" hidden="1" customHeight="1">
      <c r="B188" s="823" t="s">
        <v>16470</v>
      </c>
      <c r="C188" s="441" t="s">
        <v>16366</v>
      </c>
      <c r="D188" s="594">
        <f>D124+D162+D143</f>
        <v>0</v>
      </c>
      <c r="E188" s="867" t="s">
        <v>16374</v>
      </c>
      <c r="F188" s="868"/>
      <c r="G188" s="869">
        <f>G124+G162+G143</f>
        <v>0</v>
      </c>
      <c r="H188" s="870" t="e">
        <f>H124+H162+H143+#REF!</f>
        <v>#REF!</v>
      </c>
      <c r="I188" s="900" t="s">
        <v>16462</v>
      </c>
      <c r="J188" s="901"/>
      <c r="K188" s="902">
        <f>K124+K162+K143</f>
        <v>0</v>
      </c>
      <c r="L188" s="903" t="e">
        <f>L124+L162+L143+#REF!</f>
        <v>#REF!</v>
      </c>
      <c r="M188" s="900" t="s">
        <v>16463</v>
      </c>
      <c r="N188" s="901"/>
      <c r="O188" s="902">
        <f>O124+O162+O143</f>
        <v>0</v>
      </c>
      <c r="P188" s="903" t="e">
        <f>P124+P162+P143+#REF!</f>
        <v>#REF!</v>
      </c>
      <c r="Q188" s="867" t="s">
        <v>16464</v>
      </c>
      <c r="R188" s="868"/>
      <c r="S188" s="869">
        <f>S124+S162+S143</f>
        <v>0</v>
      </c>
      <c r="T188" s="873" t="e">
        <f>T124+T162+T143+#REF!</f>
        <v>#REF!</v>
      </c>
      <c r="U188" s="870" t="e">
        <f>U124+U162+U143+#REF!</f>
        <v>#REF!</v>
      </c>
    </row>
    <row r="189" spans="1:36" ht="20.100000000000001" hidden="1" customHeight="1" thickBot="1">
      <c r="B189" s="825"/>
      <c r="C189" s="452" t="s">
        <v>16381</v>
      </c>
      <c r="D189" s="595">
        <f>D125+D163+D144</f>
        <v>0</v>
      </c>
      <c r="E189" s="874" t="s">
        <v>16375</v>
      </c>
      <c r="F189" s="875"/>
      <c r="G189" s="876">
        <f>G125+G163+G144</f>
        <v>0</v>
      </c>
      <c r="H189" s="877" t="e">
        <f>H125+H163+H144+#REF!</f>
        <v>#REF!</v>
      </c>
      <c r="I189" s="904" t="s">
        <v>16375</v>
      </c>
      <c r="J189" s="905"/>
      <c r="K189" s="876">
        <f>K125+K163+K144</f>
        <v>0</v>
      </c>
      <c r="L189" s="877" t="e">
        <f>L125+L163+L144+#REF!</f>
        <v>#REF!</v>
      </c>
      <c r="M189" s="904" t="s">
        <v>16375</v>
      </c>
      <c r="N189" s="905"/>
      <c r="O189" s="906">
        <f>O125+O163+O144</f>
        <v>0</v>
      </c>
      <c r="P189" s="907" t="e">
        <f>P125+P163+P144+#REF!</f>
        <v>#REF!</v>
      </c>
      <c r="Q189" s="880"/>
      <c r="R189" s="881"/>
      <c r="S189" s="881"/>
      <c r="T189" s="881"/>
      <c r="U189" s="882"/>
    </row>
    <row r="190" spans="1:36" hidden="1"/>
    <row r="191" spans="1:36" ht="20.100000000000001" hidden="1" customHeight="1">
      <c r="B191" s="823" t="s">
        <v>16471</v>
      </c>
      <c r="C191" s="441" t="s">
        <v>16366</v>
      </c>
      <c r="D191" s="594">
        <f>D184+D188</f>
        <v>0</v>
      </c>
      <c r="E191" s="867" t="s">
        <v>16374</v>
      </c>
      <c r="F191" s="868"/>
      <c r="G191" s="869" t="e">
        <f>D185+G188</f>
        <v>#REF!</v>
      </c>
      <c r="H191" s="870"/>
      <c r="I191" s="900" t="s">
        <v>16462</v>
      </c>
      <c r="J191" s="901"/>
      <c r="K191" s="902" t="e">
        <f>D186-F186+K188</f>
        <v>#REF!</v>
      </c>
      <c r="L191" s="903"/>
      <c r="M191" s="900" t="s">
        <v>16463</v>
      </c>
      <c r="N191" s="901"/>
      <c r="O191" s="869" t="e">
        <f>J186+O188</f>
        <v>#REF!</v>
      </c>
      <c r="P191" s="870"/>
      <c r="Q191" s="867" t="s">
        <v>16464</v>
      </c>
      <c r="R191" s="868"/>
      <c r="S191" s="869" t="e">
        <f>Q186+S188</f>
        <v>#REF!</v>
      </c>
      <c r="T191" s="873"/>
      <c r="U191" s="870"/>
      <c r="Z191" s="440" t="s">
        <v>16472</v>
      </c>
    </row>
    <row r="192" spans="1:36" ht="20.100000000000001" hidden="1" customHeight="1" thickBot="1">
      <c r="B192" s="825"/>
      <c r="C192" s="452" t="s">
        <v>16381</v>
      </c>
      <c r="D192" s="595" t="e">
        <f>D186+D189</f>
        <v>#REF!</v>
      </c>
      <c r="E192" s="874" t="s">
        <v>16375</v>
      </c>
      <c r="F192" s="875"/>
      <c r="G192" s="876" t="e">
        <f>F185+G189</f>
        <v>#REF!</v>
      </c>
      <c r="H192" s="877"/>
      <c r="I192" s="904" t="s">
        <v>16375</v>
      </c>
      <c r="J192" s="905"/>
      <c r="K192" s="906" t="e">
        <f>F186+K189</f>
        <v>#REF!</v>
      </c>
      <c r="L192" s="907"/>
      <c r="M192" s="904" t="s">
        <v>16375</v>
      </c>
      <c r="N192" s="905"/>
      <c r="O192" s="876" t="e">
        <f>M186+O189</f>
        <v>#REF!</v>
      </c>
      <c r="P192" s="877"/>
      <c r="Q192" s="880"/>
      <c r="R192" s="881"/>
      <c r="S192" s="881"/>
      <c r="T192" s="881"/>
      <c r="U192" s="882"/>
    </row>
  </sheetData>
  <mergeCells count="227">
    <mergeCell ref="AA23:AB23"/>
    <mergeCell ref="AD23:AE23"/>
    <mergeCell ref="AG23:AH23"/>
    <mergeCell ref="O191:P191"/>
    <mergeCell ref="Q191:R191"/>
    <mergeCell ref="S191:U191"/>
    <mergeCell ref="E192:F192"/>
    <mergeCell ref="G192:H192"/>
    <mergeCell ref="I192:J192"/>
    <mergeCell ref="K192:L192"/>
    <mergeCell ref="M192:N192"/>
    <mergeCell ref="O192:P192"/>
    <mergeCell ref="Q192:U192"/>
    <mergeCell ref="T185:U185"/>
    <mergeCell ref="F186:G186"/>
    <mergeCell ref="H186:I186"/>
    <mergeCell ref="J186:K186"/>
    <mergeCell ref="M186:N186"/>
    <mergeCell ref="O186:P186"/>
    <mergeCell ref="Q186:R186"/>
    <mergeCell ref="S186:U186"/>
    <mergeCell ref="F185:G185"/>
    <mergeCell ref="H185:I185"/>
    <mergeCell ref="J185:K185"/>
    <mergeCell ref="B191:B192"/>
    <mergeCell ref="E191:F191"/>
    <mergeCell ref="G191:H191"/>
    <mergeCell ref="I191:J191"/>
    <mergeCell ref="K191:L191"/>
    <mergeCell ref="M191:N191"/>
    <mergeCell ref="O188:P188"/>
    <mergeCell ref="Q188:R188"/>
    <mergeCell ref="S188:U188"/>
    <mergeCell ref="E189:F189"/>
    <mergeCell ref="G189:H189"/>
    <mergeCell ref="I189:J189"/>
    <mergeCell ref="K189:L189"/>
    <mergeCell ref="M189:N189"/>
    <mergeCell ref="O189:P189"/>
    <mergeCell ref="Q189:U189"/>
    <mergeCell ref="B188:B189"/>
    <mergeCell ref="E188:F188"/>
    <mergeCell ref="G188:H188"/>
    <mergeCell ref="I188:J188"/>
    <mergeCell ref="K188:L188"/>
    <mergeCell ref="M188:N188"/>
    <mergeCell ref="M185:N185"/>
    <mergeCell ref="O185:P185"/>
    <mergeCell ref="Q185:R185"/>
    <mergeCell ref="Q163:U163"/>
    <mergeCell ref="D176:U176"/>
    <mergeCell ref="B184:B186"/>
    <mergeCell ref="F184:G184"/>
    <mergeCell ref="H184:I184"/>
    <mergeCell ref="J184:K184"/>
    <mergeCell ref="M184:N184"/>
    <mergeCell ref="O184:P184"/>
    <mergeCell ref="Q184:R184"/>
    <mergeCell ref="T184:U184"/>
    <mergeCell ref="E163:F163"/>
    <mergeCell ref="G163:H163"/>
    <mergeCell ref="I163:J163"/>
    <mergeCell ref="K163:L163"/>
    <mergeCell ref="M163:N163"/>
    <mergeCell ref="O163:P163"/>
    <mergeCell ref="C160:U160"/>
    <mergeCell ref="B162:B180"/>
    <mergeCell ref="E162:F162"/>
    <mergeCell ref="G162:H162"/>
    <mergeCell ref="I162:J162"/>
    <mergeCell ref="K162:L162"/>
    <mergeCell ref="M162:N162"/>
    <mergeCell ref="O162:P162"/>
    <mergeCell ref="Q162:R162"/>
    <mergeCell ref="S162:U162"/>
    <mergeCell ref="C158:U158"/>
    <mergeCell ref="C159:U159"/>
    <mergeCell ref="O143:P143"/>
    <mergeCell ref="Q143:R143"/>
    <mergeCell ref="S143:U143"/>
    <mergeCell ref="E144:F144"/>
    <mergeCell ref="G144:H144"/>
    <mergeCell ref="I144:J144"/>
    <mergeCell ref="K144:L144"/>
    <mergeCell ref="M144:N144"/>
    <mergeCell ref="O144:P144"/>
    <mergeCell ref="Q144:U144"/>
    <mergeCell ref="E143:F143"/>
    <mergeCell ref="G143:H143"/>
    <mergeCell ref="I143:J143"/>
    <mergeCell ref="K143:L143"/>
    <mergeCell ref="M143:N143"/>
    <mergeCell ref="C153:U153"/>
    <mergeCell ref="C154:U154"/>
    <mergeCell ref="C155:U155"/>
    <mergeCell ref="D157:U157"/>
    <mergeCell ref="W118:AI118"/>
    <mergeCell ref="W119:AI121"/>
    <mergeCell ref="A124:A180"/>
    <mergeCell ref="B124:B142"/>
    <mergeCell ref="E124:F124"/>
    <mergeCell ref="G124:H124"/>
    <mergeCell ref="I124:J124"/>
    <mergeCell ref="K124:L124"/>
    <mergeCell ref="M124:N124"/>
    <mergeCell ref="O124:P124"/>
    <mergeCell ref="Q124:R124"/>
    <mergeCell ref="S124:U124"/>
    <mergeCell ref="E125:F125"/>
    <mergeCell ref="G125:H125"/>
    <mergeCell ref="I125:J125"/>
    <mergeCell ref="K125:L125"/>
    <mergeCell ref="M125:N125"/>
    <mergeCell ref="O125:P125"/>
    <mergeCell ref="Q125:U125"/>
    <mergeCell ref="C128:U128"/>
    <mergeCell ref="C134:U134"/>
    <mergeCell ref="C135:U135"/>
    <mergeCell ref="C136:U136"/>
    <mergeCell ref="B143:B161"/>
    <mergeCell ref="S105:U105"/>
    <mergeCell ref="T103:U103"/>
    <mergeCell ref="F104:G104"/>
    <mergeCell ref="H104:I104"/>
    <mergeCell ref="J104:K104"/>
    <mergeCell ref="M104:N104"/>
    <mergeCell ref="O104:P104"/>
    <mergeCell ref="Q104:R104"/>
    <mergeCell ref="T104:U104"/>
    <mergeCell ref="O63:P63"/>
    <mergeCell ref="Q63:R63"/>
    <mergeCell ref="T84:U84"/>
    <mergeCell ref="F85:G85"/>
    <mergeCell ref="H85:I85"/>
    <mergeCell ref="J85:K85"/>
    <mergeCell ref="M85:N85"/>
    <mergeCell ref="O85:P85"/>
    <mergeCell ref="Q85:R85"/>
    <mergeCell ref="S85:U85"/>
    <mergeCell ref="F84:G84"/>
    <mergeCell ref="H84:I84"/>
    <mergeCell ref="J84:K84"/>
    <mergeCell ref="M84:N84"/>
    <mergeCell ref="O84:P84"/>
    <mergeCell ref="Q84:R84"/>
    <mergeCell ref="A83:A122"/>
    <mergeCell ref="B83:B102"/>
    <mergeCell ref="F83:G83"/>
    <mergeCell ref="H83:I83"/>
    <mergeCell ref="J83:K83"/>
    <mergeCell ref="M83:N83"/>
    <mergeCell ref="O83:P83"/>
    <mergeCell ref="Q83:R83"/>
    <mergeCell ref="T83:U83"/>
    <mergeCell ref="R91:S91"/>
    <mergeCell ref="R92:S92"/>
    <mergeCell ref="B103:B122"/>
    <mergeCell ref="F103:G103"/>
    <mergeCell ref="H103:I103"/>
    <mergeCell ref="J103:K103"/>
    <mergeCell ref="M103:N103"/>
    <mergeCell ref="O103:P103"/>
    <mergeCell ref="Q103:R103"/>
    <mergeCell ref="F105:G105"/>
    <mergeCell ref="H105:I105"/>
    <mergeCell ref="J105:K105"/>
    <mergeCell ref="M105:N105"/>
    <mergeCell ref="O105:P105"/>
    <mergeCell ref="Q105:R105"/>
    <mergeCell ref="W53:W54"/>
    <mergeCell ref="X53:X54"/>
    <mergeCell ref="Y53:Y54"/>
    <mergeCell ref="Z53:Z54"/>
    <mergeCell ref="B61:B80"/>
    <mergeCell ref="F61:G61"/>
    <mergeCell ref="H61:I61"/>
    <mergeCell ref="J61:K61"/>
    <mergeCell ref="M61:N61"/>
    <mergeCell ref="O61:P61"/>
    <mergeCell ref="Q61:R61"/>
    <mergeCell ref="T61:U61"/>
    <mergeCell ref="F62:G62"/>
    <mergeCell ref="H62:I62"/>
    <mergeCell ref="J62:K62"/>
    <mergeCell ref="M62:N62"/>
    <mergeCell ref="O62:P62"/>
    <mergeCell ref="Q62:R62"/>
    <mergeCell ref="T62:U62"/>
    <mergeCell ref="S63:U63"/>
    <mergeCell ref="F63:G63"/>
    <mergeCell ref="H63:I63"/>
    <mergeCell ref="J63:K63"/>
    <mergeCell ref="M63:N63"/>
    <mergeCell ref="X18:X19"/>
    <mergeCell ref="Y18:Y19"/>
    <mergeCell ref="Z18:Z19"/>
    <mergeCell ref="W35:W36"/>
    <mergeCell ref="X35:X36"/>
    <mergeCell ref="Y35:Y36"/>
    <mergeCell ref="Z35:Z36"/>
    <mergeCell ref="T3:U3"/>
    <mergeCell ref="Y41:Z41"/>
    <mergeCell ref="X23:Y23"/>
    <mergeCell ref="Y1:Z1"/>
    <mergeCell ref="A2:A80"/>
    <mergeCell ref="B2:B58"/>
    <mergeCell ref="F2:G2"/>
    <mergeCell ref="H2:I2"/>
    <mergeCell ref="J2:K2"/>
    <mergeCell ref="M2:N2"/>
    <mergeCell ref="O2:P2"/>
    <mergeCell ref="Q2:R2"/>
    <mergeCell ref="T2:U2"/>
    <mergeCell ref="F4:G4"/>
    <mergeCell ref="H4:I4"/>
    <mergeCell ref="J4:K4"/>
    <mergeCell ref="M4:N4"/>
    <mergeCell ref="O4:P4"/>
    <mergeCell ref="Q4:R4"/>
    <mergeCell ref="S4:U4"/>
    <mergeCell ref="F3:G3"/>
    <mergeCell ref="H3:I3"/>
    <mergeCell ref="J3:K3"/>
    <mergeCell ref="M3:N3"/>
    <mergeCell ref="O3:P3"/>
    <mergeCell ref="Q3:R3"/>
    <mergeCell ref="W18:W19"/>
  </mergeCells>
  <phoneticPr fontId="1"/>
  <printOptions horizontalCentered="1"/>
  <pageMargins left="0.19685039370078741" right="0.19685039370078741" top="0.23622047244094491" bottom="0.19685039370078741" header="0.47244094488188981" footer="0.19685039370078741"/>
  <pageSetup paperSize="9" scale="71" fitToHeight="0" orientation="portrait" r:id="rId1"/>
  <rowBreaks count="1" manualBreakCount="1">
    <brk id="81" min="1" max="35" man="1"/>
  </rowBreaks>
  <colBreaks count="1" manualBreakCount="1">
    <brk id="21" max="1048575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1D81-C4E4-441C-A4C4-001D89F02E1A}">
  <sheetPr codeName="Sheet13">
    <pageSetUpPr fitToPage="1"/>
  </sheetPr>
  <dimension ref="A1:R82"/>
  <sheetViews>
    <sheetView topLeftCell="B1" workbookViewId="0">
      <pane xSplit="2" ySplit="2" topLeftCell="F46" activePane="bottomRight" state="frozen"/>
      <selection pane="topRight" activeCell="D1" sqref="D1"/>
      <selection pane="bottomLeft" activeCell="B3" sqref="B3"/>
      <selection pane="bottomRight" activeCell="N51" sqref="N51"/>
    </sheetView>
  </sheetViews>
  <sheetFormatPr defaultRowHeight="18.75"/>
  <cols>
    <col min="1" max="1" width="4.5" customWidth="1"/>
    <col min="2" max="2" width="3.875" customWidth="1"/>
    <col min="3" max="3" width="3.625" customWidth="1"/>
    <col min="4" max="4" width="12.125" customWidth="1"/>
    <col min="5" max="5" width="8.375" customWidth="1"/>
    <col min="6" max="6" width="9.875" bestFit="1" customWidth="1"/>
    <col min="7" max="10" width="10" bestFit="1" customWidth="1"/>
    <col min="11" max="12" width="9.875" bestFit="1" customWidth="1"/>
    <col min="13" max="13" width="11.5" bestFit="1" customWidth="1"/>
    <col min="14" max="14" width="10" bestFit="1" customWidth="1"/>
    <col min="15" max="17" width="9.125" bestFit="1" customWidth="1"/>
    <col min="18" max="18" width="11.5" bestFit="1" customWidth="1"/>
  </cols>
  <sheetData>
    <row r="1" spans="1:18" ht="20.25" thickBot="1">
      <c r="A1" s="914" t="s">
        <v>16473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</row>
    <row r="2" spans="1:18" ht="19.5" thickBot="1">
      <c r="A2" s="651"/>
      <c r="B2" s="651"/>
      <c r="C2" s="651"/>
      <c r="D2" s="675" t="s">
        <v>16474</v>
      </c>
      <c r="E2" s="676" t="s">
        <v>16475</v>
      </c>
      <c r="F2" s="677">
        <v>6</v>
      </c>
      <c r="G2" s="677">
        <v>7</v>
      </c>
      <c r="H2" s="677">
        <v>8</v>
      </c>
      <c r="I2" s="677">
        <v>9</v>
      </c>
      <c r="J2" s="677">
        <v>10</v>
      </c>
      <c r="K2" s="677">
        <v>11</v>
      </c>
      <c r="L2" s="677">
        <v>12</v>
      </c>
      <c r="M2" s="677">
        <v>1</v>
      </c>
      <c r="N2" s="677">
        <v>2</v>
      </c>
      <c r="O2" s="677">
        <v>3</v>
      </c>
      <c r="P2" s="677">
        <v>4</v>
      </c>
      <c r="Q2" s="677">
        <v>5</v>
      </c>
      <c r="R2" s="703" t="s">
        <v>16476</v>
      </c>
    </row>
    <row r="3" spans="1:18">
      <c r="A3" s="918" t="s">
        <v>16477</v>
      </c>
      <c r="B3" s="918" t="s">
        <v>16478</v>
      </c>
      <c r="C3" s="915" t="s">
        <v>16479</v>
      </c>
      <c r="D3" s="678" t="s">
        <v>16480</v>
      </c>
      <c r="E3" s="658" t="s">
        <v>16481</v>
      </c>
      <c r="F3" s="679">
        <v>123749</v>
      </c>
      <c r="G3" s="680">
        <v>730168</v>
      </c>
      <c r="H3" s="679">
        <f>168439+110677</f>
        <v>279116</v>
      </c>
      <c r="I3" s="680">
        <v>308458</v>
      </c>
      <c r="J3" s="681">
        <v>252656</v>
      </c>
      <c r="K3" s="680">
        <v>627832</v>
      </c>
      <c r="L3" s="681">
        <v>771975</v>
      </c>
      <c r="M3" s="680">
        <v>384785</v>
      </c>
      <c r="N3" s="681">
        <v>396957</v>
      </c>
      <c r="O3" s="680"/>
      <c r="P3" s="681"/>
      <c r="Q3" s="682"/>
      <c r="R3" s="661">
        <f>SUM(設備G入力用!$F3:$Q3)</f>
        <v>3875696</v>
      </c>
    </row>
    <row r="4" spans="1:18">
      <c r="A4" s="919"/>
      <c r="B4" s="919"/>
      <c r="C4" s="916"/>
      <c r="D4" s="678" t="s">
        <v>16482</v>
      </c>
      <c r="E4" s="658" t="s">
        <v>16483</v>
      </c>
      <c r="F4" s="679"/>
      <c r="G4" s="680"/>
      <c r="H4" s="681"/>
      <c r="I4" s="680"/>
      <c r="J4" s="681"/>
      <c r="K4" s="680"/>
      <c r="L4" s="681"/>
      <c r="M4" s="680"/>
      <c r="N4" s="681"/>
      <c r="O4" s="680"/>
      <c r="P4" s="681"/>
      <c r="Q4" s="682"/>
      <c r="R4" s="661">
        <f>SUM(設備G入力用!$F4:$Q4)</f>
        <v>0</v>
      </c>
    </row>
    <row r="5" spans="1:18">
      <c r="A5" s="919"/>
      <c r="B5" s="919"/>
      <c r="C5" s="916"/>
      <c r="D5" s="678" t="s">
        <v>16484</v>
      </c>
      <c r="E5" s="658" t="s">
        <v>16485</v>
      </c>
      <c r="F5" s="679"/>
      <c r="G5" s="680"/>
      <c r="H5" s="681"/>
      <c r="I5" s="680"/>
      <c r="J5" s="681"/>
      <c r="K5" s="680"/>
      <c r="L5" s="681"/>
      <c r="M5" s="680"/>
      <c r="N5" s="681"/>
      <c r="O5" s="680"/>
      <c r="P5" s="681"/>
      <c r="Q5" s="682"/>
      <c r="R5" s="661">
        <f>SUM(設備G入力用!$F5:$Q5)</f>
        <v>0</v>
      </c>
    </row>
    <row r="6" spans="1:18">
      <c r="A6" s="919"/>
      <c r="B6" s="919"/>
      <c r="C6" s="916"/>
      <c r="D6" s="683" t="s">
        <v>16486</v>
      </c>
      <c r="E6" s="658" t="s">
        <v>16487</v>
      </c>
      <c r="F6" s="679"/>
      <c r="G6" s="680"/>
      <c r="H6" s="681"/>
      <c r="I6" s="680"/>
      <c r="J6" s="681"/>
      <c r="K6" s="680"/>
      <c r="L6" s="681"/>
      <c r="M6" s="680"/>
      <c r="N6" s="681"/>
      <c r="O6" s="680"/>
      <c r="P6" s="681"/>
      <c r="Q6" s="682"/>
      <c r="R6" s="661">
        <f>SUM(設備G入力用!$F6:$Q6)</f>
        <v>0</v>
      </c>
    </row>
    <row r="7" spans="1:18">
      <c r="A7" s="919"/>
      <c r="B7" s="919"/>
      <c r="C7" s="916"/>
      <c r="D7" s="678" t="s">
        <v>16488</v>
      </c>
      <c r="E7" s="658" t="s">
        <v>16489</v>
      </c>
      <c r="F7" s="679"/>
      <c r="G7" s="680"/>
      <c r="H7" s="681"/>
      <c r="I7" s="680"/>
      <c r="J7" s="681"/>
      <c r="K7" s="680"/>
      <c r="L7" s="681"/>
      <c r="M7" s="680"/>
      <c r="N7" s="681"/>
      <c r="O7" s="680"/>
      <c r="P7" s="681"/>
      <c r="Q7" s="682"/>
      <c r="R7" s="661">
        <f>SUM(設備G入力用!$F7:$Q7)</f>
        <v>0</v>
      </c>
    </row>
    <row r="8" spans="1:18" ht="19.5" thickBot="1">
      <c r="A8" s="919"/>
      <c r="B8" s="919"/>
      <c r="C8" s="917"/>
      <c r="D8" s="678" t="s">
        <v>16490</v>
      </c>
      <c r="E8" s="658" t="s">
        <v>16491</v>
      </c>
      <c r="F8" s="679"/>
      <c r="G8" s="680"/>
      <c r="H8" s="681"/>
      <c r="I8" s="680"/>
      <c r="J8" s="681"/>
      <c r="K8" s="680"/>
      <c r="L8" s="681"/>
      <c r="M8" s="680"/>
      <c r="N8" s="681"/>
      <c r="O8" s="680"/>
      <c r="P8" s="681"/>
      <c r="Q8" s="682"/>
      <c r="R8" s="662">
        <f>SUM(設備G入力用!$F8:$Q8)</f>
        <v>0</v>
      </c>
    </row>
    <row r="9" spans="1:18">
      <c r="A9" s="919"/>
      <c r="B9" s="919"/>
      <c r="C9" s="915" t="s">
        <v>16492</v>
      </c>
      <c r="D9" s="684" t="s">
        <v>16480</v>
      </c>
      <c r="E9" s="685" t="s">
        <v>16493</v>
      </c>
      <c r="F9" s="686"/>
      <c r="G9" s="687"/>
      <c r="H9" s="688"/>
      <c r="I9" s="687"/>
      <c r="J9" s="688"/>
      <c r="K9" s="687"/>
      <c r="L9" s="688"/>
      <c r="M9" s="687"/>
      <c r="N9" s="688"/>
      <c r="O9" s="687"/>
      <c r="P9" s="688"/>
      <c r="Q9" s="689"/>
      <c r="R9" s="663">
        <f>SUM(設備G入力用!$F9:$Q9)</f>
        <v>0</v>
      </c>
    </row>
    <row r="10" spans="1:18">
      <c r="A10" s="919"/>
      <c r="B10" s="919"/>
      <c r="C10" s="916"/>
      <c r="D10" s="678" t="s">
        <v>16482</v>
      </c>
      <c r="E10" s="658" t="s">
        <v>16494</v>
      </c>
      <c r="F10" s="679"/>
      <c r="G10" s="680"/>
      <c r="H10" s="681"/>
      <c r="I10" s="680"/>
      <c r="J10" s="681"/>
      <c r="K10" s="680"/>
      <c r="L10" s="681"/>
      <c r="M10" s="680"/>
      <c r="N10" s="681"/>
      <c r="O10" s="680"/>
      <c r="P10" s="681"/>
      <c r="Q10" s="682"/>
      <c r="R10" s="661">
        <f>SUM(設備G入力用!$F10:$Q10)</f>
        <v>0</v>
      </c>
    </row>
    <row r="11" spans="1:18">
      <c r="A11" s="919"/>
      <c r="B11" s="919"/>
      <c r="C11" s="916"/>
      <c r="D11" s="678" t="s">
        <v>16484</v>
      </c>
      <c r="E11" s="658" t="s">
        <v>16495</v>
      </c>
      <c r="F11" s="679"/>
      <c r="G11" s="680"/>
      <c r="H11" s="681"/>
      <c r="I11" s="680"/>
      <c r="J11" s="681"/>
      <c r="K11" s="680"/>
      <c r="L11" s="681"/>
      <c r="M11" s="680"/>
      <c r="N11" s="681"/>
      <c r="O11" s="680"/>
      <c r="P11" s="681"/>
      <c r="Q11" s="682"/>
      <c r="R11" s="661">
        <f>SUM(設備G入力用!$F11:$Q11)</f>
        <v>0</v>
      </c>
    </row>
    <row r="12" spans="1:18">
      <c r="A12" s="919"/>
      <c r="B12" s="919"/>
      <c r="C12" s="916"/>
      <c r="D12" s="678" t="s">
        <v>16496</v>
      </c>
      <c r="E12" s="658" t="s">
        <v>16497</v>
      </c>
      <c r="F12" s="679"/>
      <c r="G12" s="680"/>
      <c r="H12" s="681"/>
      <c r="I12" s="680"/>
      <c r="J12" s="681"/>
      <c r="K12" s="680"/>
      <c r="L12" s="681"/>
      <c r="M12" s="680"/>
      <c r="N12" s="681"/>
      <c r="O12" s="680"/>
      <c r="P12" s="681"/>
      <c r="Q12" s="682"/>
      <c r="R12" s="661">
        <f>SUM(設備G入力用!$F12:$Q12)</f>
        <v>0</v>
      </c>
    </row>
    <row r="13" spans="1:18">
      <c r="A13" s="919"/>
      <c r="B13" s="919"/>
      <c r="C13" s="916"/>
      <c r="D13" s="678" t="s">
        <v>16498</v>
      </c>
      <c r="E13" s="658" t="s">
        <v>16499</v>
      </c>
      <c r="F13" s="679"/>
      <c r="G13" s="680"/>
      <c r="H13" s="681"/>
      <c r="I13" s="680"/>
      <c r="J13" s="681"/>
      <c r="K13" s="680"/>
      <c r="L13" s="681"/>
      <c r="M13" s="680"/>
      <c r="N13" s="681"/>
      <c r="O13" s="680"/>
      <c r="P13" s="681"/>
      <c r="Q13" s="682"/>
      <c r="R13" s="661">
        <f>SUM(設備G入力用!$F13:$Q13)</f>
        <v>0</v>
      </c>
    </row>
    <row r="14" spans="1:18">
      <c r="A14" s="919"/>
      <c r="B14" s="919"/>
      <c r="C14" s="916"/>
      <c r="D14" s="690" t="s">
        <v>16488</v>
      </c>
      <c r="E14" s="659" t="s">
        <v>16489</v>
      </c>
      <c r="F14" s="679"/>
      <c r="G14" s="680"/>
      <c r="H14" s="681"/>
      <c r="I14" s="680"/>
      <c r="J14" s="681"/>
      <c r="K14" s="680"/>
      <c r="L14" s="681"/>
      <c r="M14" s="680"/>
      <c r="N14" s="681"/>
      <c r="O14" s="680"/>
      <c r="P14" s="681"/>
      <c r="Q14" s="682"/>
      <c r="R14" s="661">
        <f>SUM(設備G入力用!$F14:$Q14)</f>
        <v>0</v>
      </c>
    </row>
    <row r="15" spans="1:18" ht="19.5" thickBot="1">
      <c r="A15" s="919"/>
      <c r="B15" s="919"/>
      <c r="C15" s="917"/>
      <c r="D15" s="690" t="s">
        <v>16490</v>
      </c>
      <c r="E15" s="659" t="s">
        <v>16491</v>
      </c>
      <c r="F15" s="679"/>
      <c r="G15" s="680"/>
      <c r="H15" s="681"/>
      <c r="I15" s="680"/>
      <c r="J15" s="681"/>
      <c r="K15" s="680"/>
      <c r="L15" s="681"/>
      <c r="M15" s="680"/>
      <c r="N15" s="681"/>
      <c r="O15" s="680"/>
      <c r="P15" s="681"/>
      <c r="Q15" s="682"/>
      <c r="R15" s="662">
        <f>SUM(設備G入力用!$F15:$Q15)</f>
        <v>0</v>
      </c>
    </row>
    <row r="16" spans="1:18">
      <c r="A16" s="919"/>
      <c r="B16" s="919"/>
      <c r="C16" s="915" t="s">
        <v>16500</v>
      </c>
      <c r="D16" s="684" t="s">
        <v>16501</v>
      </c>
      <c r="E16" s="685" t="s">
        <v>16502</v>
      </c>
      <c r="F16" s="686"/>
      <c r="G16" s="687"/>
      <c r="H16" s="688"/>
      <c r="I16" s="687"/>
      <c r="J16" s="688"/>
      <c r="K16" s="687"/>
      <c r="L16" s="688"/>
      <c r="M16" s="687"/>
      <c r="N16" s="688"/>
      <c r="O16" s="687"/>
      <c r="P16" s="688"/>
      <c r="Q16" s="689"/>
      <c r="R16" s="663">
        <f>SUM(設備G入力用!$F16:$Q16)</f>
        <v>0</v>
      </c>
    </row>
    <row r="17" spans="1:18">
      <c r="A17" s="919"/>
      <c r="B17" s="919"/>
      <c r="C17" s="916"/>
      <c r="D17" s="678" t="s">
        <v>16503</v>
      </c>
      <c r="E17" s="658" t="s">
        <v>16504</v>
      </c>
      <c r="F17" s="679"/>
      <c r="G17" s="680"/>
      <c r="H17" s="681"/>
      <c r="I17" s="680"/>
      <c r="J17" s="681"/>
      <c r="K17" s="680"/>
      <c r="L17" s="681"/>
      <c r="M17" s="680"/>
      <c r="N17" s="681"/>
      <c r="O17" s="680"/>
      <c r="P17" s="681"/>
      <c r="Q17" s="682"/>
      <c r="R17" s="661">
        <f>SUM(設備G入力用!$F17:$Q17)</f>
        <v>0</v>
      </c>
    </row>
    <row r="18" spans="1:18">
      <c r="A18" s="919"/>
      <c r="B18" s="919"/>
      <c r="C18" s="916"/>
      <c r="D18" s="678" t="s">
        <v>16505</v>
      </c>
      <c r="E18" s="658" t="s">
        <v>16506</v>
      </c>
      <c r="F18" s="679"/>
      <c r="G18" s="680"/>
      <c r="H18" s="681"/>
      <c r="I18" s="680"/>
      <c r="J18" s="681"/>
      <c r="K18" s="680"/>
      <c r="L18" s="681"/>
      <c r="M18" s="680"/>
      <c r="N18" s="681"/>
      <c r="O18" s="680"/>
      <c r="P18" s="681"/>
      <c r="Q18" s="682"/>
      <c r="R18" s="661">
        <f>SUM(設備G入力用!$F18:$Q18)</f>
        <v>0</v>
      </c>
    </row>
    <row r="19" spans="1:18">
      <c r="A19" s="919"/>
      <c r="B19" s="919"/>
      <c r="C19" s="916"/>
      <c r="D19" s="691" t="s">
        <v>16507</v>
      </c>
      <c r="E19" s="658" t="s">
        <v>16508</v>
      </c>
      <c r="F19" s="679"/>
      <c r="G19" s="680"/>
      <c r="H19" s="681"/>
      <c r="I19" s="680"/>
      <c r="J19" s="681"/>
      <c r="K19" s="680"/>
      <c r="L19" s="681"/>
      <c r="M19" s="680"/>
      <c r="N19" s="681"/>
      <c r="O19" s="680"/>
      <c r="P19" s="681"/>
      <c r="Q19" s="682"/>
      <c r="R19" s="661">
        <f>SUM(設備G入力用!$F19:$Q19)</f>
        <v>0</v>
      </c>
    </row>
    <row r="20" spans="1:18" ht="19.5" thickBot="1">
      <c r="A20" s="919"/>
      <c r="B20" s="920"/>
      <c r="C20" s="917"/>
      <c r="D20" s="678" t="s">
        <v>16509</v>
      </c>
      <c r="E20" s="658" t="s">
        <v>16510</v>
      </c>
      <c r="F20" s="679"/>
      <c r="G20" s="680"/>
      <c r="H20" s="681"/>
      <c r="I20" s="680"/>
      <c r="J20" s="681"/>
      <c r="K20" s="680"/>
      <c r="L20" s="681"/>
      <c r="M20" s="680"/>
      <c r="N20" s="681"/>
      <c r="O20" s="680"/>
      <c r="P20" s="681"/>
      <c r="Q20" s="682"/>
      <c r="R20" s="662">
        <f>SUM(設備G入力用!$F20:$Q20)</f>
        <v>0</v>
      </c>
    </row>
    <row r="21" spans="1:18">
      <c r="A21" s="919"/>
      <c r="B21" s="918" t="s">
        <v>16511</v>
      </c>
      <c r="C21" s="915" t="s">
        <v>16512</v>
      </c>
      <c r="D21" s="692" t="s">
        <v>16513</v>
      </c>
      <c r="E21" s="685" t="s">
        <v>95</v>
      </c>
      <c r="F21" s="686"/>
      <c r="G21" s="687"/>
      <c r="H21" s="688"/>
      <c r="I21" s="687"/>
      <c r="J21" s="688"/>
      <c r="K21" s="687"/>
      <c r="L21" s="688"/>
      <c r="M21" s="687"/>
      <c r="N21" s="688"/>
      <c r="O21" s="687"/>
      <c r="P21" s="688"/>
      <c r="Q21" s="689"/>
      <c r="R21" s="663">
        <f>SUM(設備G入力用!$F21:$Q21)</f>
        <v>0</v>
      </c>
    </row>
    <row r="22" spans="1:18">
      <c r="A22" s="919"/>
      <c r="B22" s="919"/>
      <c r="C22" s="916"/>
      <c r="D22" s="691" t="s">
        <v>16514</v>
      </c>
      <c r="E22" s="658" t="s">
        <v>127</v>
      </c>
      <c r="F22" s="679"/>
      <c r="G22" s="680"/>
      <c r="H22" s="681"/>
      <c r="I22" s="680"/>
      <c r="J22" s="681"/>
      <c r="K22" s="680"/>
      <c r="L22" s="681"/>
      <c r="M22" s="680"/>
      <c r="N22" s="681"/>
      <c r="O22" s="680"/>
      <c r="P22" s="681"/>
      <c r="Q22" s="682"/>
      <c r="R22" s="661">
        <f>SUM(設備G入力用!$F22:$Q22)</f>
        <v>0</v>
      </c>
    </row>
    <row r="23" spans="1:18">
      <c r="A23" s="919"/>
      <c r="B23" s="919"/>
      <c r="C23" s="916"/>
      <c r="D23" s="691" t="s">
        <v>16515</v>
      </c>
      <c r="E23" s="658" t="s">
        <v>16516</v>
      </c>
      <c r="F23" s="679"/>
      <c r="G23" s="680"/>
      <c r="H23" s="681"/>
      <c r="I23" s="680"/>
      <c r="J23" s="681"/>
      <c r="K23" s="680"/>
      <c r="L23" s="681"/>
      <c r="M23" s="680"/>
      <c r="N23" s="681"/>
      <c r="O23" s="680"/>
      <c r="P23" s="681"/>
      <c r="Q23" s="682"/>
      <c r="R23" s="661">
        <f>SUM(設備G入力用!$F23:$Q23)</f>
        <v>0</v>
      </c>
    </row>
    <row r="24" spans="1:18">
      <c r="A24" s="919"/>
      <c r="B24" s="919"/>
      <c r="C24" s="916"/>
      <c r="D24" s="691" t="s">
        <v>16517</v>
      </c>
      <c r="E24" s="658"/>
      <c r="F24" s="679"/>
      <c r="G24" s="680"/>
      <c r="H24" s="681"/>
      <c r="I24" s="680"/>
      <c r="J24" s="681"/>
      <c r="K24" s="680"/>
      <c r="L24" s="681"/>
      <c r="M24" s="680"/>
      <c r="N24" s="681"/>
      <c r="O24" s="680"/>
      <c r="P24" s="681"/>
      <c r="Q24" s="682"/>
      <c r="R24" s="661">
        <f>SUM(設備G入力用!$F24:$Q24)</f>
        <v>0</v>
      </c>
    </row>
    <row r="25" spans="1:18">
      <c r="A25" s="919"/>
      <c r="B25" s="919"/>
      <c r="C25" s="916"/>
      <c r="D25" s="691" t="s">
        <v>16518</v>
      </c>
      <c r="E25" s="658" t="s">
        <v>124</v>
      </c>
      <c r="F25" s="679"/>
      <c r="G25" s="680"/>
      <c r="H25" s="681"/>
      <c r="I25" s="680"/>
      <c r="J25" s="681"/>
      <c r="K25" s="680"/>
      <c r="L25" s="681"/>
      <c r="M25" s="680"/>
      <c r="N25" s="681"/>
      <c r="O25" s="680"/>
      <c r="P25" s="681"/>
      <c r="Q25" s="682"/>
      <c r="R25" s="661">
        <f>SUM(設備G入力用!$F25:$Q25)</f>
        <v>0</v>
      </c>
    </row>
    <row r="26" spans="1:18" ht="19.5" thickBot="1">
      <c r="A26" s="919"/>
      <c r="B26" s="919"/>
      <c r="C26" s="917"/>
      <c r="D26" s="691" t="s">
        <v>16519</v>
      </c>
      <c r="E26" s="658"/>
      <c r="F26" s="679"/>
      <c r="G26" s="680"/>
      <c r="H26" s="681"/>
      <c r="I26" s="680"/>
      <c r="J26" s="681"/>
      <c r="K26" s="680"/>
      <c r="L26" s="681"/>
      <c r="M26" s="680"/>
      <c r="N26" s="681"/>
      <c r="O26" s="680"/>
      <c r="P26" s="681"/>
      <c r="Q26" s="682"/>
      <c r="R26" s="662">
        <f>SUM(設備G入力用!$F26:$Q26)</f>
        <v>0</v>
      </c>
    </row>
    <row r="27" spans="1:18">
      <c r="A27" s="919"/>
      <c r="B27" s="919"/>
      <c r="C27" s="915" t="s">
        <v>16500</v>
      </c>
      <c r="D27" s="692" t="s">
        <v>16501</v>
      </c>
      <c r="E27" s="685"/>
      <c r="F27" s="686"/>
      <c r="G27" s="687"/>
      <c r="H27" s="688"/>
      <c r="I27" s="687"/>
      <c r="J27" s="688"/>
      <c r="K27" s="687"/>
      <c r="L27" s="688"/>
      <c r="M27" s="687"/>
      <c r="N27" s="688"/>
      <c r="O27" s="687"/>
      <c r="P27" s="688"/>
      <c r="Q27" s="689"/>
      <c r="R27" s="663">
        <f>SUM(設備G入力用!$F27:$Q27)</f>
        <v>0</v>
      </c>
    </row>
    <row r="28" spans="1:18">
      <c r="A28" s="919"/>
      <c r="B28" s="919"/>
      <c r="C28" s="916"/>
      <c r="D28" s="691" t="s">
        <v>16507</v>
      </c>
      <c r="E28" s="658" t="s">
        <v>16508</v>
      </c>
      <c r="F28" s="679"/>
      <c r="G28" s="680"/>
      <c r="H28" s="681"/>
      <c r="I28" s="680"/>
      <c r="J28" s="681"/>
      <c r="K28" s="680"/>
      <c r="L28" s="681"/>
      <c r="M28" s="680"/>
      <c r="N28" s="681"/>
      <c r="O28" s="680"/>
      <c r="P28" s="681"/>
      <c r="Q28" s="682"/>
      <c r="R28" s="661">
        <f>SUM(設備G入力用!$F28:$Q28)</f>
        <v>0</v>
      </c>
    </row>
    <row r="29" spans="1:18">
      <c r="A29" s="919"/>
      <c r="B29" s="919"/>
      <c r="C29" s="916"/>
      <c r="D29" s="678" t="s">
        <v>16503</v>
      </c>
      <c r="E29" s="658" t="s">
        <v>16504</v>
      </c>
      <c r="F29" s="679"/>
      <c r="G29" s="680"/>
      <c r="H29" s="681"/>
      <c r="I29" s="680"/>
      <c r="J29" s="681"/>
      <c r="K29" s="680"/>
      <c r="L29" s="681"/>
      <c r="M29" s="680"/>
      <c r="N29" s="681"/>
      <c r="O29" s="680"/>
      <c r="P29" s="681"/>
      <c r="Q29" s="682"/>
      <c r="R29" s="661">
        <f>SUM(設備G入力用!$F29:$Q29)</f>
        <v>0</v>
      </c>
    </row>
    <row r="30" spans="1:18">
      <c r="A30" s="919"/>
      <c r="B30" s="919"/>
      <c r="C30" s="916"/>
      <c r="D30" s="678" t="s">
        <v>16505</v>
      </c>
      <c r="E30" s="658" t="s">
        <v>16506</v>
      </c>
      <c r="F30" s="679"/>
      <c r="G30" s="680"/>
      <c r="H30" s="681"/>
      <c r="I30" s="680"/>
      <c r="J30" s="681"/>
      <c r="K30" s="680"/>
      <c r="L30" s="681"/>
      <c r="M30" s="680"/>
      <c r="N30" s="681"/>
      <c r="O30" s="680"/>
      <c r="P30" s="681"/>
      <c r="Q30" s="682"/>
      <c r="R30" s="661">
        <f>SUM(設備G入力用!$F30:$Q30)</f>
        <v>0</v>
      </c>
    </row>
    <row r="31" spans="1:18" ht="19.5" thickBot="1">
      <c r="A31" s="919"/>
      <c r="B31" s="920"/>
      <c r="C31" s="917"/>
      <c r="D31" s="678" t="s">
        <v>16509</v>
      </c>
      <c r="E31" s="658"/>
      <c r="F31" s="679"/>
      <c r="G31" s="680"/>
      <c r="H31" s="681"/>
      <c r="I31" s="680"/>
      <c r="J31" s="681"/>
      <c r="K31" s="680"/>
      <c r="L31" s="681"/>
      <c r="M31" s="680"/>
      <c r="N31" s="681"/>
      <c r="O31" s="680"/>
      <c r="P31" s="681"/>
      <c r="Q31" s="682"/>
      <c r="R31" s="662">
        <f>SUM(設備G入力用!$F31:$Q31)</f>
        <v>0</v>
      </c>
    </row>
    <row r="32" spans="1:18">
      <c r="A32" s="919"/>
      <c r="B32" s="918" t="s">
        <v>16520</v>
      </c>
      <c r="C32" s="915" t="s">
        <v>16521</v>
      </c>
      <c r="D32" s="692" t="s">
        <v>16522</v>
      </c>
      <c r="E32" s="685" t="s">
        <v>16493</v>
      </c>
      <c r="F32" s="686"/>
      <c r="G32" s="687"/>
      <c r="H32" s="688"/>
      <c r="I32" s="687"/>
      <c r="J32" s="688"/>
      <c r="K32" s="687"/>
      <c r="L32" s="688"/>
      <c r="M32" s="687"/>
      <c r="N32" s="688"/>
      <c r="O32" s="687"/>
      <c r="P32" s="688"/>
      <c r="Q32" s="689"/>
      <c r="R32" s="663">
        <f>SUM(設備G入力用!$F32:$Q32)</f>
        <v>0</v>
      </c>
    </row>
    <row r="33" spans="1:18">
      <c r="A33" s="919"/>
      <c r="B33" s="919"/>
      <c r="C33" s="916"/>
      <c r="D33" s="691" t="s">
        <v>16523</v>
      </c>
      <c r="E33" s="658" t="s">
        <v>16494</v>
      </c>
      <c r="F33" s="679"/>
      <c r="G33" s="680"/>
      <c r="H33" s="681"/>
      <c r="I33" s="680"/>
      <c r="J33" s="681"/>
      <c r="K33" s="680"/>
      <c r="L33" s="681"/>
      <c r="M33" s="680"/>
      <c r="N33" s="681"/>
      <c r="O33" s="680"/>
      <c r="P33" s="681"/>
      <c r="Q33" s="682"/>
      <c r="R33" s="661">
        <f>SUM(設備G入力用!$F33:$Q33)</f>
        <v>0</v>
      </c>
    </row>
    <row r="34" spans="1:18">
      <c r="A34" s="919"/>
      <c r="B34" s="919"/>
      <c r="C34" s="916"/>
      <c r="D34" s="691" t="s">
        <v>16524</v>
      </c>
      <c r="E34" s="658" t="s">
        <v>16495</v>
      </c>
      <c r="F34" s="679"/>
      <c r="G34" s="680"/>
      <c r="H34" s="681"/>
      <c r="I34" s="680"/>
      <c r="J34" s="681"/>
      <c r="K34" s="680"/>
      <c r="L34" s="681"/>
      <c r="M34" s="680"/>
      <c r="N34" s="681"/>
      <c r="O34" s="680"/>
      <c r="P34" s="681"/>
      <c r="Q34" s="682"/>
      <c r="R34" s="661">
        <f>SUM(設備G入力用!$F34:$Q34)</f>
        <v>0</v>
      </c>
    </row>
    <row r="35" spans="1:18">
      <c r="A35" s="919"/>
      <c r="B35" s="919"/>
      <c r="C35" s="916"/>
      <c r="D35" s="691" t="s">
        <v>16525</v>
      </c>
      <c r="E35" s="658" t="s">
        <v>16497</v>
      </c>
      <c r="F35" s="679"/>
      <c r="G35" s="680"/>
      <c r="H35" s="681"/>
      <c r="I35" s="680"/>
      <c r="J35" s="681"/>
      <c r="K35" s="680"/>
      <c r="L35" s="681"/>
      <c r="M35" s="680"/>
      <c r="N35" s="681"/>
      <c r="O35" s="680"/>
      <c r="P35" s="681"/>
      <c r="Q35" s="682"/>
      <c r="R35" s="661">
        <f>SUM(設備G入力用!$F35:$Q35)</f>
        <v>0</v>
      </c>
    </row>
    <row r="36" spans="1:18">
      <c r="A36" s="919"/>
      <c r="B36" s="919"/>
      <c r="C36" s="916"/>
      <c r="D36" s="691" t="s">
        <v>16526</v>
      </c>
      <c r="E36" s="658" t="s">
        <v>16527</v>
      </c>
      <c r="F36" s="679"/>
      <c r="G36" s="680"/>
      <c r="H36" s="681"/>
      <c r="I36" s="680"/>
      <c r="J36" s="681"/>
      <c r="K36" s="680"/>
      <c r="L36" s="681"/>
      <c r="M36" s="680"/>
      <c r="N36" s="681"/>
      <c r="O36" s="680"/>
      <c r="P36" s="681"/>
      <c r="Q36" s="682"/>
      <c r="R36" s="661">
        <f>SUM(設備G入力用!$F36:$Q36)</f>
        <v>0</v>
      </c>
    </row>
    <row r="37" spans="1:18" ht="19.5" thickBot="1">
      <c r="A37" s="919"/>
      <c r="B37" s="919"/>
      <c r="C37" s="917"/>
      <c r="D37" s="691" t="s">
        <v>16528</v>
      </c>
      <c r="E37" s="658" t="s">
        <v>16529</v>
      </c>
      <c r="F37" s="679"/>
      <c r="G37" s="680"/>
      <c r="H37" s="681"/>
      <c r="I37" s="680"/>
      <c r="J37" s="681"/>
      <c r="K37" s="680"/>
      <c r="L37" s="681"/>
      <c r="M37" s="680"/>
      <c r="N37" s="681"/>
      <c r="O37" s="680"/>
      <c r="P37" s="681"/>
      <c r="Q37" s="682"/>
      <c r="R37" s="662">
        <f>SUM(設備G入力用!$F37:$Q37)</f>
        <v>0</v>
      </c>
    </row>
    <row r="38" spans="1:18">
      <c r="A38" s="919"/>
      <c r="B38" s="919"/>
      <c r="C38" s="915" t="s">
        <v>16530</v>
      </c>
      <c r="D38" s="692" t="s">
        <v>16531</v>
      </c>
      <c r="E38" s="685" t="s">
        <v>179</v>
      </c>
      <c r="F38" s="686"/>
      <c r="G38" s="687"/>
      <c r="H38" s="688"/>
      <c r="I38" s="687"/>
      <c r="J38" s="688"/>
      <c r="K38" s="687"/>
      <c r="L38" s="688"/>
      <c r="M38" s="687"/>
      <c r="N38" s="688"/>
      <c r="O38" s="687"/>
      <c r="P38" s="688"/>
      <c r="Q38" s="689"/>
      <c r="R38" s="663">
        <f>SUM(設備G入力用!$F38:$Q38)</f>
        <v>0</v>
      </c>
    </row>
    <row r="39" spans="1:18">
      <c r="A39" s="919"/>
      <c r="B39" s="919"/>
      <c r="C39" s="916"/>
      <c r="D39" s="691" t="s">
        <v>16532</v>
      </c>
      <c r="E39" s="658" t="s">
        <v>186</v>
      </c>
      <c r="F39" s="679"/>
      <c r="G39" s="680"/>
      <c r="H39" s="681"/>
      <c r="I39" s="680"/>
      <c r="J39" s="681"/>
      <c r="K39" s="680"/>
      <c r="L39" s="681"/>
      <c r="M39" s="680"/>
      <c r="N39" s="681"/>
      <c r="O39" s="680"/>
      <c r="P39" s="681"/>
      <c r="Q39" s="682"/>
      <c r="R39" s="661">
        <f>SUM(設備G入力用!$F39:$Q39)</f>
        <v>0</v>
      </c>
    </row>
    <row r="40" spans="1:18">
      <c r="A40" s="919"/>
      <c r="B40" s="919"/>
      <c r="C40" s="916"/>
      <c r="D40" s="691" t="s">
        <v>16533</v>
      </c>
      <c r="E40" s="658" t="s">
        <v>192</v>
      </c>
      <c r="F40" s="679"/>
      <c r="G40" s="680"/>
      <c r="H40" s="681"/>
      <c r="I40" s="680"/>
      <c r="J40" s="681"/>
      <c r="K40" s="680"/>
      <c r="L40" s="681"/>
      <c r="M40" s="680"/>
      <c r="N40" s="681"/>
      <c r="O40" s="680"/>
      <c r="P40" s="681"/>
      <c r="Q40" s="682"/>
      <c r="R40" s="661">
        <f>SUM(設備G入力用!$F40:$Q40)</f>
        <v>0</v>
      </c>
    </row>
    <row r="41" spans="1:18">
      <c r="A41" s="919"/>
      <c r="B41" s="919"/>
      <c r="C41" s="916"/>
      <c r="D41" s="691" t="s">
        <v>16534</v>
      </c>
      <c r="E41" s="658"/>
      <c r="F41" s="679"/>
      <c r="G41" s="680"/>
      <c r="H41" s="681"/>
      <c r="I41" s="680"/>
      <c r="J41" s="681"/>
      <c r="K41" s="680"/>
      <c r="L41" s="681"/>
      <c r="M41" s="680"/>
      <c r="N41" s="681"/>
      <c r="O41" s="680"/>
      <c r="P41" s="681"/>
      <c r="Q41" s="682"/>
      <c r="R41" s="661">
        <f>SUM(設備G入力用!$F41:$Q41)</f>
        <v>0</v>
      </c>
    </row>
    <row r="42" spans="1:18">
      <c r="A42" s="919"/>
      <c r="B42" s="919"/>
      <c r="C42" s="916"/>
      <c r="D42" s="691" t="s">
        <v>16535</v>
      </c>
      <c r="E42" s="658" t="s">
        <v>205</v>
      </c>
      <c r="F42" s="679"/>
      <c r="G42" s="680"/>
      <c r="H42" s="681"/>
      <c r="I42" s="680"/>
      <c r="J42" s="681"/>
      <c r="K42" s="680"/>
      <c r="L42" s="681"/>
      <c r="M42" s="680"/>
      <c r="N42" s="681"/>
      <c r="O42" s="680"/>
      <c r="P42" s="681"/>
      <c r="Q42" s="682"/>
      <c r="R42" s="661">
        <f>SUM(設備G入力用!$F42:$Q42)</f>
        <v>0</v>
      </c>
    </row>
    <row r="43" spans="1:18" ht="19.5" thickBot="1">
      <c r="A43" s="919"/>
      <c r="B43" s="919"/>
      <c r="C43" s="917"/>
      <c r="D43" s="691" t="s">
        <v>16536</v>
      </c>
      <c r="E43" s="658"/>
      <c r="F43" s="679"/>
      <c r="G43" s="680"/>
      <c r="H43" s="681"/>
      <c r="I43" s="680"/>
      <c r="J43" s="681"/>
      <c r="K43" s="680"/>
      <c r="L43" s="681"/>
      <c r="M43" s="680"/>
      <c r="N43" s="681"/>
      <c r="O43" s="680"/>
      <c r="P43" s="681"/>
      <c r="Q43" s="682"/>
      <c r="R43" s="662">
        <f>SUM(設備G入力用!$F43:$Q43)</f>
        <v>0</v>
      </c>
    </row>
    <row r="44" spans="1:18">
      <c r="A44" s="919"/>
      <c r="B44" s="919"/>
      <c r="C44" s="915" t="s">
        <v>16500</v>
      </c>
      <c r="D44" s="692" t="s">
        <v>16501</v>
      </c>
      <c r="E44" s="685"/>
      <c r="F44" s="686"/>
      <c r="G44" s="687"/>
      <c r="H44" s="688"/>
      <c r="I44" s="687"/>
      <c r="J44" s="688"/>
      <c r="K44" s="687"/>
      <c r="L44" s="688"/>
      <c r="M44" s="687"/>
      <c r="N44" s="688"/>
      <c r="O44" s="687"/>
      <c r="P44" s="688"/>
      <c r="Q44" s="689"/>
      <c r="R44" s="663">
        <f>SUM(設備G入力用!$F44:$Q44)</f>
        <v>0</v>
      </c>
    </row>
    <row r="45" spans="1:18">
      <c r="A45" s="919"/>
      <c r="B45" s="919"/>
      <c r="C45" s="916"/>
      <c r="D45" s="691" t="s">
        <v>16507</v>
      </c>
      <c r="E45" s="658" t="s">
        <v>16508</v>
      </c>
      <c r="F45" s="679"/>
      <c r="G45" s="680"/>
      <c r="H45" s="681"/>
      <c r="I45" s="680"/>
      <c r="J45" s="681"/>
      <c r="K45" s="680"/>
      <c r="L45" s="681"/>
      <c r="M45" s="680"/>
      <c r="N45" s="681"/>
      <c r="O45" s="680"/>
      <c r="P45" s="681"/>
      <c r="Q45" s="682"/>
      <c r="R45" s="661">
        <f>SUM(設備G入力用!$F45:$Q45)</f>
        <v>0</v>
      </c>
    </row>
    <row r="46" spans="1:18">
      <c r="A46" s="919"/>
      <c r="B46" s="919"/>
      <c r="C46" s="916"/>
      <c r="D46" s="678" t="s">
        <v>16503</v>
      </c>
      <c r="E46" s="658" t="s">
        <v>16504</v>
      </c>
      <c r="F46" s="679"/>
      <c r="G46" s="680"/>
      <c r="H46" s="681"/>
      <c r="I46" s="680"/>
      <c r="J46" s="681"/>
      <c r="K46" s="680"/>
      <c r="L46" s="681"/>
      <c r="M46" s="680"/>
      <c r="N46" s="681"/>
      <c r="O46" s="680"/>
      <c r="P46" s="681"/>
      <c r="Q46" s="682"/>
      <c r="R46" s="661">
        <f>SUM(設備G入力用!$F46:$Q46)</f>
        <v>0</v>
      </c>
    </row>
    <row r="47" spans="1:18">
      <c r="A47" s="919"/>
      <c r="B47" s="919"/>
      <c r="C47" s="916"/>
      <c r="D47" s="678" t="s">
        <v>16505</v>
      </c>
      <c r="E47" s="658" t="s">
        <v>16506</v>
      </c>
      <c r="F47" s="679"/>
      <c r="G47" s="680"/>
      <c r="H47" s="681"/>
      <c r="I47" s="680"/>
      <c r="J47" s="681"/>
      <c r="K47" s="680"/>
      <c r="L47" s="681"/>
      <c r="M47" s="680"/>
      <c r="N47" s="681"/>
      <c r="O47" s="680"/>
      <c r="P47" s="681"/>
      <c r="Q47" s="682"/>
      <c r="R47" s="661">
        <f>SUM(設備G入力用!$F47:$Q47)</f>
        <v>0</v>
      </c>
    </row>
    <row r="48" spans="1:18" ht="19.5" thickBot="1">
      <c r="A48" s="919"/>
      <c r="B48" s="920"/>
      <c r="C48" s="917"/>
      <c r="D48" s="678" t="s">
        <v>16509</v>
      </c>
      <c r="E48" s="658"/>
      <c r="F48" s="679"/>
      <c r="G48" s="680"/>
      <c r="H48" s="681"/>
      <c r="I48" s="680"/>
      <c r="J48" s="681"/>
      <c r="K48" s="680"/>
      <c r="L48" s="681"/>
      <c r="M48" s="680"/>
      <c r="N48" s="681"/>
      <c r="O48" s="680"/>
      <c r="P48" s="681"/>
      <c r="Q48" s="682"/>
      <c r="R48" s="662">
        <f>SUM(設備G入力用!$F48:$Q48)</f>
        <v>0</v>
      </c>
    </row>
    <row r="49" spans="1:18">
      <c r="A49" s="919"/>
      <c r="B49" s="918" t="s">
        <v>16537</v>
      </c>
      <c r="C49" s="915" t="s">
        <v>16538</v>
      </c>
      <c r="D49" s="684" t="s">
        <v>16539</v>
      </c>
      <c r="E49" s="685" t="s">
        <v>16540</v>
      </c>
      <c r="F49" s="686"/>
      <c r="G49" s="687"/>
      <c r="H49" s="688"/>
      <c r="I49" s="687"/>
      <c r="J49" s="688"/>
      <c r="K49" s="687"/>
      <c r="L49" s="688"/>
      <c r="M49" s="687"/>
      <c r="N49" s="688"/>
      <c r="O49" s="687"/>
      <c r="P49" s="688"/>
      <c r="Q49" s="689"/>
      <c r="R49" s="663">
        <f>SUM(設備G入力用!$F49:$Q49)</f>
        <v>0</v>
      </c>
    </row>
    <row r="50" spans="1:18">
      <c r="A50" s="919"/>
      <c r="B50" s="919"/>
      <c r="C50" s="916"/>
      <c r="D50" s="678" t="s">
        <v>16541</v>
      </c>
      <c r="E50" s="658" t="s">
        <v>16542</v>
      </c>
      <c r="F50" s="679">
        <v>85084</v>
      </c>
      <c r="G50" s="680">
        <v>181594</v>
      </c>
      <c r="H50" s="681">
        <v>134777</v>
      </c>
      <c r="I50" s="680">
        <v>211012</v>
      </c>
      <c r="J50" s="681">
        <v>120767</v>
      </c>
      <c r="K50" s="680">
        <v>323128</v>
      </c>
      <c r="L50" s="681">
        <v>147706</v>
      </c>
      <c r="M50" s="818">
        <v>137702</v>
      </c>
      <c r="N50" s="681">
        <v>227189</v>
      </c>
      <c r="O50" s="680"/>
      <c r="P50" s="681"/>
      <c r="Q50" s="682"/>
      <c r="R50" s="661">
        <f>SUM(設備G入力用!$F50:$Q50)</f>
        <v>1568959</v>
      </c>
    </row>
    <row r="51" spans="1:18">
      <c r="A51" s="919"/>
      <c r="B51" s="919"/>
      <c r="C51" s="916"/>
      <c r="D51" s="678" t="s">
        <v>16482</v>
      </c>
      <c r="E51" s="658" t="s">
        <v>16543</v>
      </c>
      <c r="F51" s="679"/>
      <c r="G51" s="680"/>
      <c r="H51" s="681"/>
      <c r="I51" s="680"/>
      <c r="J51" s="681"/>
      <c r="K51" s="680"/>
      <c r="L51" s="681"/>
      <c r="M51" s="680"/>
      <c r="N51" s="681"/>
      <c r="O51" s="680"/>
      <c r="P51" s="681"/>
      <c r="Q51" s="682"/>
      <c r="R51" s="661">
        <f>SUM(設備G入力用!$F51:$Q51)</f>
        <v>0</v>
      </c>
    </row>
    <row r="52" spans="1:18">
      <c r="A52" s="919"/>
      <c r="B52" s="919"/>
      <c r="C52" s="916"/>
      <c r="D52" s="678" t="s">
        <v>16484</v>
      </c>
      <c r="E52" s="658" t="s">
        <v>16544</v>
      </c>
      <c r="F52" s="679"/>
      <c r="G52" s="680"/>
      <c r="H52" s="681"/>
      <c r="I52" s="680"/>
      <c r="J52" s="681"/>
      <c r="K52" s="680"/>
      <c r="L52" s="681"/>
      <c r="M52" s="680"/>
      <c r="N52" s="681"/>
      <c r="O52" s="680"/>
      <c r="P52" s="681"/>
      <c r="Q52" s="682"/>
      <c r="R52" s="661">
        <f>SUM(設備G入力用!$F52:$Q52)</f>
        <v>0</v>
      </c>
    </row>
    <row r="53" spans="1:18">
      <c r="A53" s="919"/>
      <c r="B53" s="919"/>
      <c r="C53" s="916"/>
      <c r="D53" s="678" t="s">
        <v>16496</v>
      </c>
      <c r="E53" s="658" t="s">
        <v>16545</v>
      </c>
      <c r="F53" s="679"/>
      <c r="G53" s="680"/>
      <c r="H53" s="681"/>
      <c r="I53" s="680"/>
      <c r="J53" s="681"/>
      <c r="K53" s="680"/>
      <c r="L53" s="681"/>
      <c r="M53" s="680"/>
      <c r="N53" s="681"/>
      <c r="O53" s="680"/>
      <c r="P53" s="681"/>
      <c r="Q53" s="682"/>
      <c r="R53" s="661">
        <f>SUM(設備G入力用!$F53:$Q53)</f>
        <v>0</v>
      </c>
    </row>
    <row r="54" spans="1:18" ht="19.5" thickBot="1">
      <c r="A54" s="919"/>
      <c r="B54" s="919"/>
      <c r="C54" s="917"/>
      <c r="D54" s="678" t="s">
        <v>16546</v>
      </c>
      <c r="E54" s="658" t="s">
        <v>16547</v>
      </c>
      <c r="F54" s="679"/>
      <c r="G54" s="680"/>
      <c r="H54" s="681"/>
      <c r="I54" s="680"/>
      <c r="J54" s="681"/>
      <c r="K54" s="680"/>
      <c r="L54" s="681"/>
      <c r="M54" s="680"/>
      <c r="N54" s="681"/>
      <c r="O54" s="680"/>
      <c r="P54" s="681"/>
      <c r="Q54" s="682"/>
      <c r="R54" s="662">
        <f>SUM(設備G入力用!$F54:$Q54)</f>
        <v>0</v>
      </c>
    </row>
    <row r="55" spans="1:18">
      <c r="A55" s="919"/>
      <c r="B55" s="919"/>
      <c r="C55" s="915" t="s">
        <v>16454</v>
      </c>
      <c r="D55" s="684" t="s">
        <v>16548</v>
      </c>
      <c r="E55" s="685" t="s">
        <v>16493</v>
      </c>
      <c r="F55" s="686"/>
      <c r="G55" s="687"/>
      <c r="H55" s="688"/>
      <c r="I55" s="687"/>
      <c r="J55" s="688"/>
      <c r="K55" s="687"/>
      <c r="L55" s="688"/>
      <c r="M55" s="687"/>
      <c r="N55" s="688"/>
      <c r="O55" s="687"/>
      <c r="P55" s="688"/>
      <c r="Q55" s="689"/>
      <c r="R55" s="663">
        <f>SUM(設備G入力用!$F55:$Q55)</f>
        <v>0</v>
      </c>
    </row>
    <row r="56" spans="1:18">
      <c r="A56" s="919"/>
      <c r="B56" s="919"/>
      <c r="C56" s="916"/>
      <c r="D56" s="678" t="s">
        <v>16549</v>
      </c>
      <c r="E56" s="658" t="s">
        <v>16550</v>
      </c>
      <c r="F56" s="679"/>
      <c r="G56" s="680"/>
      <c r="H56" s="681"/>
      <c r="I56" s="680"/>
      <c r="J56" s="681"/>
      <c r="K56" s="680"/>
      <c r="L56" s="681"/>
      <c r="M56" s="680"/>
      <c r="N56" s="681"/>
      <c r="O56" s="680"/>
      <c r="P56" s="681"/>
      <c r="Q56" s="682"/>
      <c r="R56" s="661">
        <f>SUM(設備G入力用!$F56:$Q56)</f>
        <v>0</v>
      </c>
    </row>
    <row r="57" spans="1:18">
      <c r="A57" s="919"/>
      <c r="B57" s="919"/>
      <c r="C57" s="916"/>
      <c r="D57" s="678" t="s">
        <v>16551</v>
      </c>
      <c r="E57" s="658" t="s">
        <v>16494</v>
      </c>
      <c r="F57" s="679"/>
      <c r="G57" s="680"/>
      <c r="H57" s="681"/>
      <c r="I57" s="680"/>
      <c r="J57" s="681"/>
      <c r="K57" s="680"/>
      <c r="L57" s="681"/>
      <c r="M57" s="680"/>
      <c r="N57" s="681"/>
      <c r="O57" s="680"/>
      <c r="P57" s="681"/>
      <c r="Q57" s="682"/>
      <c r="R57" s="661">
        <f>SUM(設備G入力用!$F57:$Q57)</f>
        <v>0</v>
      </c>
    </row>
    <row r="58" spans="1:18">
      <c r="A58" s="919"/>
      <c r="B58" s="919"/>
      <c r="C58" s="916"/>
      <c r="D58" s="678" t="s">
        <v>16552</v>
      </c>
      <c r="E58" s="658" t="s">
        <v>16495</v>
      </c>
      <c r="F58" s="679"/>
      <c r="G58" s="680"/>
      <c r="H58" s="681"/>
      <c r="I58" s="680"/>
      <c r="J58" s="681"/>
      <c r="K58" s="680"/>
      <c r="L58" s="681"/>
      <c r="M58" s="680"/>
      <c r="N58" s="681"/>
      <c r="O58" s="680"/>
      <c r="P58" s="681"/>
      <c r="Q58" s="682"/>
      <c r="R58" s="661">
        <f>SUM(設備G入力用!$F58:$Q58)</f>
        <v>0</v>
      </c>
    </row>
    <row r="59" spans="1:18">
      <c r="A59" s="919"/>
      <c r="B59" s="919"/>
      <c r="C59" s="916"/>
      <c r="D59" s="678" t="s">
        <v>16553</v>
      </c>
      <c r="E59" s="658" t="s">
        <v>16497</v>
      </c>
      <c r="F59" s="679"/>
      <c r="G59" s="680"/>
      <c r="H59" s="681"/>
      <c r="I59" s="680"/>
      <c r="J59" s="681"/>
      <c r="K59" s="680"/>
      <c r="L59" s="681"/>
      <c r="M59" s="680"/>
      <c r="N59" s="681"/>
      <c r="O59" s="680"/>
      <c r="P59" s="681"/>
      <c r="Q59" s="682"/>
      <c r="R59" s="661">
        <f>SUM(設備G入力用!$F59:$Q59)</f>
        <v>0</v>
      </c>
    </row>
    <row r="60" spans="1:18" ht="19.5" thickBot="1">
      <c r="A60" s="919"/>
      <c r="B60" s="919"/>
      <c r="C60" s="917"/>
      <c r="D60" s="678" t="s">
        <v>16554</v>
      </c>
      <c r="E60" s="658" t="s">
        <v>16527</v>
      </c>
      <c r="F60" s="679"/>
      <c r="G60" s="680"/>
      <c r="H60" s="681"/>
      <c r="I60" s="680"/>
      <c r="J60" s="681"/>
      <c r="K60" s="680"/>
      <c r="L60" s="681"/>
      <c r="M60" s="680"/>
      <c r="N60" s="681"/>
      <c r="O60" s="680"/>
      <c r="P60" s="681"/>
      <c r="Q60" s="682"/>
      <c r="R60" s="662">
        <f>SUM(設備G入力用!$F60:$Q60)</f>
        <v>0</v>
      </c>
    </row>
    <row r="61" spans="1:18">
      <c r="A61" s="919"/>
      <c r="B61" s="919"/>
      <c r="C61" s="915" t="s">
        <v>16500</v>
      </c>
      <c r="D61" s="692" t="s">
        <v>16501</v>
      </c>
      <c r="E61" s="685" t="s">
        <v>16555</v>
      </c>
      <c r="F61" s="686"/>
      <c r="G61" s="687"/>
      <c r="H61" s="688"/>
      <c r="I61" s="687"/>
      <c r="J61" s="688"/>
      <c r="K61" s="687"/>
      <c r="L61" s="688"/>
      <c r="M61" s="687"/>
      <c r="N61" s="688"/>
      <c r="O61" s="687"/>
      <c r="P61" s="688"/>
      <c r="Q61" s="689"/>
      <c r="R61" s="663">
        <f>SUM(設備G入力用!$F61:$Q61)</f>
        <v>0</v>
      </c>
    </row>
    <row r="62" spans="1:18">
      <c r="A62" s="919"/>
      <c r="B62" s="919"/>
      <c r="C62" s="916"/>
      <c r="D62" s="678" t="s">
        <v>16556</v>
      </c>
      <c r="E62" s="658" t="s">
        <v>16506</v>
      </c>
      <c r="F62" s="679"/>
      <c r="G62" s="680"/>
      <c r="H62" s="681"/>
      <c r="I62" s="680"/>
      <c r="J62" s="681"/>
      <c r="K62" s="680"/>
      <c r="L62" s="681"/>
      <c r="M62" s="680"/>
      <c r="N62" s="681"/>
      <c r="O62" s="680"/>
      <c r="P62" s="681"/>
      <c r="Q62" s="682"/>
      <c r="R62" s="661">
        <f>SUM(設備G入力用!$F62:$Q62)</f>
        <v>0</v>
      </c>
    </row>
    <row r="63" spans="1:18">
      <c r="A63" s="919"/>
      <c r="B63" s="919"/>
      <c r="C63" s="916"/>
      <c r="D63" s="691" t="s">
        <v>16507</v>
      </c>
      <c r="E63" s="658" t="s">
        <v>16508</v>
      </c>
      <c r="F63" s="679"/>
      <c r="G63" s="680"/>
      <c r="H63" s="681"/>
      <c r="I63" s="680"/>
      <c r="J63" s="681"/>
      <c r="K63" s="680"/>
      <c r="L63" s="681"/>
      <c r="M63" s="680"/>
      <c r="N63" s="681"/>
      <c r="O63" s="680"/>
      <c r="P63" s="681"/>
      <c r="Q63" s="682"/>
      <c r="R63" s="661">
        <f>SUM(設備G入力用!$F63:$Q63)</f>
        <v>0</v>
      </c>
    </row>
    <row r="64" spans="1:18">
      <c r="A64" s="919"/>
      <c r="B64" s="919"/>
      <c r="C64" s="916"/>
      <c r="D64" s="678" t="s">
        <v>16503</v>
      </c>
      <c r="E64" s="658" t="s">
        <v>16504</v>
      </c>
      <c r="F64" s="679"/>
      <c r="G64" s="680"/>
      <c r="H64" s="681"/>
      <c r="I64" s="680"/>
      <c r="J64" s="681"/>
      <c r="K64" s="680"/>
      <c r="L64" s="681"/>
      <c r="M64" s="680"/>
      <c r="N64" s="681"/>
      <c r="O64" s="680"/>
      <c r="P64" s="681"/>
      <c r="Q64" s="682"/>
      <c r="R64" s="661">
        <f>SUM(設備G入力用!$F64:$Q64)</f>
        <v>0</v>
      </c>
    </row>
    <row r="65" spans="1:18" ht="19.5" thickBot="1">
      <c r="A65" s="919"/>
      <c r="B65" s="920"/>
      <c r="C65" s="917"/>
      <c r="D65" s="678" t="s">
        <v>16557</v>
      </c>
      <c r="E65" s="658"/>
      <c r="F65" s="679"/>
      <c r="G65" s="680"/>
      <c r="H65" s="681"/>
      <c r="I65" s="680"/>
      <c r="J65" s="681"/>
      <c r="K65" s="680"/>
      <c r="L65" s="681"/>
      <c r="M65" s="680"/>
      <c r="N65" s="681"/>
      <c r="O65" s="680"/>
      <c r="P65" s="681"/>
      <c r="Q65" s="682"/>
      <c r="R65" s="662">
        <f>SUM(設備G入力用!$F65:$Q65)</f>
        <v>0</v>
      </c>
    </row>
    <row r="66" spans="1:18" ht="19.5" thickBot="1">
      <c r="A66" s="920"/>
      <c r="B66" s="921" t="s">
        <v>16558</v>
      </c>
      <c r="C66" s="922"/>
      <c r="D66" s="684" t="s">
        <v>16559</v>
      </c>
      <c r="E66" s="685" t="s">
        <v>290</v>
      </c>
      <c r="F66" s="686"/>
      <c r="G66" s="687"/>
      <c r="H66" s="688"/>
      <c r="I66" s="687"/>
      <c r="J66" s="688"/>
      <c r="K66" s="687"/>
      <c r="L66" s="688"/>
      <c r="M66" s="687"/>
      <c r="N66" s="688"/>
      <c r="O66" s="687"/>
      <c r="P66" s="688"/>
      <c r="Q66" s="689"/>
      <c r="R66" s="662">
        <f>SUM(設備G入力用!$F66:$Q66)</f>
        <v>0</v>
      </c>
    </row>
    <row r="67" spans="1:18">
      <c r="A67" s="915" t="s">
        <v>16560</v>
      </c>
      <c r="B67" s="923"/>
      <c r="C67" s="923"/>
      <c r="D67" s="693" t="s">
        <v>16561</v>
      </c>
      <c r="E67" s="694">
        <v>100</v>
      </c>
      <c r="F67" s="686"/>
      <c r="G67" s="687"/>
      <c r="H67" s="688"/>
      <c r="I67" s="687"/>
      <c r="J67" s="688"/>
      <c r="K67" s="687"/>
      <c r="L67" s="688"/>
      <c r="M67" s="687"/>
      <c r="N67" s="688"/>
      <c r="O67" s="687"/>
      <c r="P67" s="688"/>
      <c r="Q67" s="689"/>
      <c r="R67" s="663">
        <f>SUM(設備G入力用!$F67:$Q67)</f>
        <v>0</v>
      </c>
    </row>
    <row r="68" spans="1:18">
      <c r="A68" s="916"/>
      <c r="B68" s="924"/>
      <c r="C68" s="924"/>
      <c r="D68" s="695" t="s">
        <v>16562</v>
      </c>
      <c r="E68" s="660">
        <v>101</v>
      </c>
      <c r="F68" s="679"/>
      <c r="G68" s="680"/>
      <c r="H68" s="681"/>
      <c r="I68" s="680"/>
      <c r="J68" s="681"/>
      <c r="K68" s="680"/>
      <c r="L68" s="681"/>
      <c r="M68" s="680"/>
      <c r="N68" s="681"/>
      <c r="O68" s="680"/>
      <c r="P68" s="681"/>
      <c r="Q68" s="682"/>
      <c r="R68" s="661">
        <f>SUM(設備G入力用!$F68:$Q68)</f>
        <v>0</v>
      </c>
    </row>
    <row r="69" spans="1:18">
      <c r="A69" s="916"/>
      <c r="B69" s="924"/>
      <c r="C69" s="924"/>
      <c r="D69" s="695" t="s">
        <v>16563</v>
      </c>
      <c r="E69" s="660">
        <v>103</v>
      </c>
      <c r="F69" s="679"/>
      <c r="G69" s="680"/>
      <c r="H69" s="681"/>
      <c r="I69" s="680"/>
      <c r="J69" s="681"/>
      <c r="K69" s="680"/>
      <c r="L69" s="681"/>
      <c r="M69" s="680"/>
      <c r="N69" s="681"/>
      <c r="O69" s="680"/>
      <c r="P69" s="681"/>
      <c r="Q69" s="682"/>
      <c r="R69" s="661">
        <f>SUM(設備G入力用!$F69:$Q69)</f>
        <v>0</v>
      </c>
    </row>
    <row r="70" spans="1:18">
      <c r="A70" s="916"/>
      <c r="B70" s="924"/>
      <c r="C70" s="924"/>
      <c r="D70" s="696" t="s">
        <v>16564</v>
      </c>
      <c r="E70" s="660">
        <v>201</v>
      </c>
      <c r="F70" s="679"/>
      <c r="G70" s="680"/>
      <c r="H70" s="681"/>
      <c r="I70" s="680"/>
      <c r="J70" s="681"/>
      <c r="K70" s="680"/>
      <c r="L70" s="681"/>
      <c r="M70" s="680"/>
      <c r="N70" s="681"/>
      <c r="O70" s="680"/>
      <c r="P70" s="681"/>
      <c r="Q70" s="682"/>
      <c r="R70" s="661">
        <f>SUM(設備G入力用!$F70:$Q70)</f>
        <v>0</v>
      </c>
    </row>
    <row r="71" spans="1:18">
      <c r="A71" s="916"/>
      <c r="B71" s="924"/>
      <c r="C71" s="924"/>
      <c r="D71" s="696" t="s">
        <v>16505</v>
      </c>
      <c r="E71" s="660">
        <v>202</v>
      </c>
      <c r="F71" s="679"/>
      <c r="G71" s="680"/>
      <c r="H71" s="681"/>
      <c r="I71" s="680"/>
      <c r="J71" s="681"/>
      <c r="K71" s="680"/>
      <c r="L71" s="681"/>
      <c r="M71" s="680"/>
      <c r="N71" s="681"/>
      <c r="O71" s="680"/>
      <c r="P71" s="681"/>
      <c r="Q71" s="682"/>
      <c r="R71" s="661">
        <f>SUM(設備G入力用!$F71:$Q71)</f>
        <v>0</v>
      </c>
    </row>
    <row r="72" spans="1:18" ht="19.5" thickBot="1">
      <c r="A72" s="917"/>
      <c r="B72" s="925"/>
      <c r="C72" s="925"/>
      <c r="D72" s="697" t="s">
        <v>16565</v>
      </c>
      <c r="E72" s="698">
        <v>203</v>
      </c>
      <c r="F72" s="699"/>
      <c r="G72" s="700"/>
      <c r="H72" s="701"/>
      <c r="I72" s="700"/>
      <c r="J72" s="701"/>
      <c r="K72" s="700"/>
      <c r="L72" s="701"/>
      <c r="M72" s="700"/>
      <c r="N72" s="701"/>
      <c r="O72" s="700"/>
      <c r="P72" s="701"/>
      <c r="Q72" s="702"/>
      <c r="R72" s="662">
        <f>SUM(設備G入力用!$F72:$Q72)</f>
        <v>0</v>
      </c>
    </row>
    <row r="73" spans="1:18" ht="20.25" thickTop="1" thickBot="1">
      <c r="A73" s="650"/>
      <c r="B73" s="650"/>
      <c r="C73" s="650"/>
      <c r="D73" s="652" t="s">
        <v>16476</v>
      </c>
      <c r="E73" s="653"/>
      <c r="F73" s="654">
        <f>SUBTOTAL(109,設備G入力用!$F$3:$F$72)</f>
        <v>208833</v>
      </c>
      <c r="G73" s="655">
        <f>SUBTOTAL(109,設備G入力用!$G$3:$G$72)</f>
        <v>911762</v>
      </c>
      <c r="H73" s="656">
        <f>SUBTOTAL(109,設備G入力用!$H$3:$H$72)</f>
        <v>413893</v>
      </c>
      <c r="I73" s="655">
        <f>SUBTOTAL(109,設備G入力用!$I$3:$I$72)</f>
        <v>519470</v>
      </c>
      <c r="J73" s="656">
        <f>SUBTOTAL(109,設備G入力用!$J$3:$J$72)</f>
        <v>373423</v>
      </c>
      <c r="K73" s="655">
        <f>SUBTOTAL(109,設備G入力用!$K$3:$K$72)</f>
        <v>950960</v>
      </c>
      <c r="L73" s="656">
        <f>SUBTOTAL(109,設備G入力用!$L$3:$L$72)</f>
        <v>919681</v>
      </c>
      <c r="M73" s="655">
        <f>SUBTOTAL(109,設備G入力用!$M$3:$M$72)</f>
        <v>522487</v>
      </c>
      <c r="N73" s="656">
        <f>SUBTOTAL(109,設備G入力用!$N$3:$N$72)</f>
        <v>624146</v>
      </c>
      <c r="O73" s="655">
        <f>SUBTOTAL(109,設備G入力用!$O$3:$O$72)</f>
        <v>0</v>
      </c>
      <c r="P73" s="656">
        <f>SUBTOTAL(109,設備G入力用!$P$3:$P$72)</f>
        <v>0</v>
      </c>
      <c r="Q73" s="655">
        <f>SUBTOTAL(109,設備G入力用!$Q$3:$Q$72)</f>
        <v>0</v>
      </c>
      <c r="R73" s="657">
        <f>SUBTOTAL(109,設備G入力用!$R$3:$R$72)</f>
        <v>5444655</v>
      </c>
    </row>
    <row r="75" spans="1:18" ht="19.5" thickBot="1"/>
    <row r="76" spans="1:18">
      <c r="E76" s="749" t="s">
        <v>16566</v>
      </c>
      <c r="F76" s="750"/>
      <c r="G76" s="750"/>
      <c r="H76" s="750"/>
      <c r="I76" s="750"/>
      <c r="J76" s="750">
        <v>140000</v>
      </c>
      <c r="K76" s="750">
        <v>140000</v>
      </c>
      <c r="L76" s="750">
        <v>140000</v>
      </c>
      <c r="M76" s="750">
        <v>84000</v>
      </c>
      <c r="N76" s="750">
        <v>84000</v>
      </c>
      <c r="O76" s="750"/>
      <c r="P76" s="750"/>
      <c r="Q76" s="751"/>
    </row>
    <row r="77" spans="1:18">
      <c r="E77" s="752" t="s">
        <v>16567</v>
      </c>
      <c r="F77" s="753"/>
      <c r="G77" s="753"/>
      <c r="H77" s="753"/>
      <c r="I77" s="753"/>
      <c r="J77" s="753"/>
      <c r="K77" s="753"/>
      <c r="L77" s="753"/>
      <c r="M77" s="753"/>
      <c r="N77" s="753"/>
      <c r="O77" s="753"/>
      <c r="P77" s="753"/>
      <c r="Q77" s="754"/>
    </row>
    <row r="78" spans="1:18">
      <c r="E78" s="752" t="s">
        <v>16568</v>
      </c>
      <c r="F78" s="753"/>
      <c r="G78" s="753"/>
      <c r="H78" s="753"/>
      <c r="I78" s="753"/>
      <c r="J78" s="753"/>
      <c r="K78" s="753"/>
      <c r="L78" s="753"/>
      <c r="M78" s="753"/>
      <c r="N78" s="753"/>
      <c r="O78" s="753"/>
      <c r="P78" s="753"/>
      <c r="Q78" s="754"/>
    </row>
    <row r="79" spans="1:18" ht="19.5" thickBot="1">
      <c r="E79" s="755" t="s">
        <v>16569</v>
      </c>
      <c r="F79" s="702"/>
      <c r="G79" s="702"/>
      <c r="H79" s="702"/>
      <c r="I79" s="702"/>
      <c r="J79" s="702"/>
      <c r="K79" s="702"/>
      <c r="L79" s="702"/>
      <c r="M79" s="702"/>
      <c r="N79" s="702"/>
      <c r="O79" s="702"/>
      <c r="P79" s="702"/>
      <c r="Q79" s="756"/>
    </row>
    <row r="80" spans="1:18">
      <c r="F80" s="317"/>
      <c r="G80" s="317"/>
      <c r="H80" s="317"/>
      <c r="I80" s="317"/>
      <c r="J80" s="317"/>
      <c r="K80" s="317"/>
      <c r="L80" s="317"/>
      <c r="M80" s="317"/>
      <c r="N80" s="317"/>
      <c r="O80" s="317"/>
      <c r="P80" s="317"/>
      <c r="Q80" s="317"/>
    </row>
    <row r="82" spans="6:17">
      <c r="F82" s="317"/>
      <c r="G82" s="317"/>
      <c r="H82" s="317"/>
      <c r="I82" s="317"/>
      <c r="J82" s="317"/>
      <c r="K82" s="317"/>
      <c r="L82" s="317"/>
      <c r="M82" s="317"/>
      <c r="N82" s="317"/>
      <c r="O82" s="317"/>
      <c r="P82" s="317"/>
      <c r="Q82" s="317"/>
    </row>
  </sheetData>
  <mergeCells count="19">
    <mergeCell ref="C32:C37"/>
    <mergeCell ref="B66:C66"/>
    <mergeCell ref="A67:C72"/>
    <mergeCell ref="A1:R1"/>
    <mergeCell ref="C38:C43"/>
    <mergeCell ref="C44:C48"/>
    <mergeCell ref="B49:B65"/>
    <mergeCell ref="C49:C54"/>
    <mergeCell ref="C55:C60"/>
    <mergeCell ref="C61:C65"/>
    <mergeCell ref="A3:A66"/>
    <mergeCell ref="B3:B20"/>
    <mergeCell ref="C3:C8"/>
    <mergeCell ref="C9:C15"/>
    <mergeCell ref="C16:C20"/>
    <mergeCell ref="B21:B31"/>
    <mergeCell ref="C21:C26"/>
    <mergeCell ref="C27:C31"/>
    <mergeCell ref="B32:B48"/>
  </mergeCells>
  <phoneticPr fontId="1"/>
  <pageMargins left="0.7" right="0.7" top="0.75" bottom="0.75" header="0.3" footer="0.3"/>
  <pageSetup paperSize="8" scale="73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05DD-6456-4F3E-A759-91623B3FD773}">
  <sheetPr codeName="Sheet14">
    <pageSetUpPr fitToPage="1"/>
  </sheetPr>
  <dimension ref="A1:BA120"/>
  <sheetViews>
    <sheetView view="pageBreakPreview" zoomScaleNormal="100" zoomScaleSheetLayoutView="100" workbookViewId="0">
      <pane xSplit="5" ySplit="5" topLeftCell="O94" activePane="bottomRight" state="frozen"/>
      <selection pane="topRight" activeCell="A2" sqref="A2:G4"/>
      <selection pane="bottomLeft" activeCell="A2" sqref="A2:G4"/>
      <selection pane="bottomRight" activeCell="A2" sqref="A2:G4"/>
    </sheetView>
  </sheetViews>
  <sheetFormatPr defaultColWidth="9" defaultRowHeight="12"/>
  <cols>
    <col min="1" max="1" width="2.625" style="3" customWidth="1"/>
    <col min="2" max="5" width="3.125" style="3" customWidth="1"/>
    <col min="6" max="6" width="10.625" style="3" customWidth="1"/>
    <col min="7" max="7" width="1.625" style="3" customWidth="1"/>
    <col min="8" max="8" width="2.625" style="3" customWidth="1"/>
    <col min="9" max="9" width="11" style="3" bestFit="1" customWidth="1"/>
    <col min="10" max="10" width="2.625" style="3" customWidth="1"/>
    <col min="11" max="11" width="11" style="3" customWidth="1"/>
    <col min="12" max="12" width="2.625" style="3" customWidth="1"/>
    <col min="13" max="13" width="11" style="3" customWidth="1"/>
    <col min="14" max="14" width="2.625" style="3" customWidth="1"/>
    <col min="15" max="15" width="11" style="3" customWidth="1"/>
    <col min="16" max="16" width="2.625" style="3" customWidth="1"/>
    <col min="17" max="17" width="11" style="3" bestFit="1" customWidth="1"/>
    <col min="18" max="18" width="2.625" style="3" customWidth="1"/>
    <col min="19" max="19" width="11" style="3" bestFit="1" customWidth="1"/>
    <col min="20" max="20" width="2.625" style="3" customWidth="1"/>
    <col min="21" max="21" width="11" style="3" bestFit="1" customWidth="1"/>
    <col min="22" max="22" width="2.625" style="3" customWidth="1"/>
    <col min="23" max="23" width="11" style="3" bestFit="1" customWidth="1"/>
    <col min="24" max="24" width="14.875" style="4" customWidth="1"/>
    <col min="25" max="25" width="14.875" style="5" customWidth="1"/>
    <col min="26" max="26" width="3.875" style="6" customWidth="1"/>
    <col min="27" max="27" width="3" style="3" customWidth="1"/>
    <col min="28" max="28" width="5.25" style="90" customWidth="1"/>
    <col min="29" max="29" width="10.875" style="3" bestFit="1" customWidth="1"/>
    <col min="30" max="30" width="1.625" style="77" customWidth="1"/>
    <col min="31" max="31" width="0.25" style="77" customWidth="1"/>
    <col min="32" max="32" width="9" style="3"/>
    <col min="33" max="33" width="4.125" style="3" bestFit="1" customWidth="1"/>
    <col min="34" max="34" width="9.5" style="3" bestFit="1" customWidth="1"/>
    <col min="35" max="35" width="9" style="3"/>
    <col min="36" max="36" width="1.625" style="3" customWidth="1"/>
    <col min="37" max="37" width="0.375" style="3" customWidth="1"/>
    <col min="38" max="38" width="9" style="3"/>
    <col min="39" max="39" width="5.625" style="3" customWidth="1"/>
    <col min="40" max="40" width="9.5" style="3" bestFit="1" customWidth="1"/>
    <col min="41" max="41" width="9" style="3"/>
    <col min="42" max="42" width="1.625" style="3" customWidth="1"/>
    <col min="43" max="43" width="5.25" style="3" customWidth="1"/>
    <col min="44" max="44" width="9" style="3"/>
    <col min="45" max="45" width="4" style="3" customWidth="1"/>
    <col min="46" max="46" width="9.5" style="3" customWidth="1"/>
    <col min="47" max="47" width="9" style="3"/>
    <col min="48" max="48" width="1.625" style="3" customWidth="1"/>
    <col min="49" max="49" width="4.625" style="3" customWidth="1"/>
    <col min="50" max="50" width="9" style="3"/>
    <col min="51" max="51" width="4" style="3" customWidth="1"/>
    <col min="52" max="52" width="9.5" style="3" bestFit="1" customWidth="1"/>
    <col min="53" max="16384" width="9" style="3"/>
  </cols>
  <sheetData>
    <row r="1" spans="1:53" ht="21.75" thickBot="1">
      <c r="A1" s="931">
        <v>6</v>
      </c>
      <c r="B1" s="931"/>
      <c r="C1" s="931"/>
      <c r="D1" s="932" t="s">
        <v>16570</v>
      </c>
      <c r="E1" s="932"/>
      <c r="F1" s="2" t="s">
        <v>16571</v>
      </c>
      <c r="X1" s="201"/>
      <c r="AA1" s="7" t="s">
        <v>16572</v>
      </c>
      <c r="AB1" s="8"/>
      <c r="AC1" s="9"/>
      <c r="AD1" s="10"/>
      <c r="AE1" s="10"/>
    </row>
    <row r="2" spans="1:53" ht="12.75" customHeight="1" thickBot="1">
      <c r="A2" s="933"/>
      <c r="B2" s="934"/>
      <c r="C2" s="934"/>
      <c r="D2" s="934"/>
      <c r="E2" s="934"/>
      <c r="F2" s="934"/>
      <c r="G2" s="935"/>
      <c r="H2" s="942" t="s">
        <v>16573</v>
      </c>
      <c r="I2" s="943"/>
      <c r="J2" s="943"/>
      <c r="K2" s="943"/>
      <c r="L2" s="943"/>
      <c r="M2" s="943"/>
      <c r="N2" s="943"/>
      <c r="O2" s="943"/>
      <c r="P2" s="943"/>
      <c r="Q2" s="943"/>
      <c r="R2" s="943"/>
      <c r="S2" s="943"/>
      <c r="T2" s="943"/>
      <c r="U2" s="943"/>
      <c r="V2" s="943"/>
      <c r="W2" s="944"/>
      <c r="AA2" s="945" t="s">
        <v>16574</v>
      </c>
      <c r="AB2" s="946"/>
      <c r="AC2" s="947"/>
      <c r="AD2" s="10"/>
      <c r="AE2" s="10"/>
      <c r="AG2" s="11"/>
      <c r="AH2" s="11"/>
      <c r="AI2" s="11"/>
      <c r="AJ2" s="11"/>
      <c r="AK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3" ht="12.75" customHeight="1" thickBot="1">
      <c r="A3" s="936"/>
      <c r="B3" s="937"/>
      <c r="C3" s="937"/>
      <c r="D3" s="937"/>
      <c r="E3" s="937"/>
      <c r="F3" s="937"/>
      <c r="G3" s="938"/>
      <c r="H3" s="942" t="s">
        <v>16575</v>
      </c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4"/>
      <c r="V3" s="942" t="s">
        <v>16576</v>
      </c>
      <c r="W3" s="944"/>
      <c r="AA3" s="948"/>
      <c r="AB3" s="949"/>
      <c r="AC3" s="950"/>
      <c r="AD3" s="10"/>
      <c r="AE3" s="10"/>
      <c r="AG3" s="11"/>
      <c r="AH3" s="11"/>
      <c r="AI3" s="11"/>
      <c r="AJ3" s="11"/>
      <c r="AK3" s="11"/>
      <c r="AM3" s="11"/>
      <c r="AN3" s="11"/>
      <c r="AO3" s="11"/>
      <c r="AP3" s="11"/>
      <c r="AQ3" s="11"/>
      <c r="AR3" s="12"/>
      <c r="AS3" s="12"/>
      <c r="AT3" s="12"/>
      <c r="AU3" s="12"/>
      <c r="AV3" s="11"/>
      <c r="AW3" s="11"/>
      <c r="AX3" s="12"/>
      <c r="AY3" s="12"/>
      <c r="AZ3" s="12"/>
      <c r="BA3" s="12"/>
    </row>
    <row r="4" spans="1:53" ht="14.25" thickBot="1">
      <c r="A4" s="939"/>
      <c r="B4" s="940"/>
      <c r="C4" s="940"/>
      <c r="D4" s="940"/>
      <c r="E4" s="940"/>
      <c r="F4" s="940"/>
      <c r="G4" s="941"/>
      <c r="H4" s="954" t="s">
        <v>16577</v>
      </c>
      <c r="I4" s="955"/>
      <c r="J4" s="956" t="s">
        <v>16578</v>
      </c>
      <c r="K4" s="957"/>
      <c r="L4" s="956" t="s">
        <v>16579</v>
      </c>
      <c r="M4" s="957"/>
      <c r="N4" s="956" t="s">
        <v>16580</v>
      </c>
      <c r="O4" s="968"/>
      <c r="P4" s="969" t="s">
        <v>16581</v>
      </c>
      <c r="Q4" s="968"/>
      <c r="R4" s="969" t="s">
        <v>16582</v>
      </c>
      <c r="S4" s="968"/>
      <c r="T4" s="969" t="s">
        <v>16583</v>
      </c>
      <c r="U4" s="968"/>
      <c r="V4" s="969" t="s">
        <v>16584</v>
      </c>
      <c r="W4" s="968"/>
      <c r="X4" s="970" t="s">
        <v>16585</v>
      </c>
      <c r="Y4" s="971"/>
      <c r="Z4" s="13"/>
      <c r="AA4" s="948"/>
      <c r="AB4" s="949"/>
      <c r="AC4" s="950"/>
      <c r="AD4" s="10"/>
      <c r="AE4" s="10"/>
      <c r="AF4" s="958" t="s">
        <v>16586</v>
      </c>
      <c r="AG4" s="958"/>
      <c r="AH4" s="958"/>
      <c r="AI4" s="958"/>
      <c r="AJ4" s="116"/>
      <c r="AL4" s="958" t="s">
        <v>16587</v>
      </c>
      <c r="AM4" s="958"/>
      <c r="AN4" s="958"/>
      <c r="AO4" s="958"/>
      <c r="AP4" s="116"/>
      <c r="AR4" s="999" t="s">
        <v>16588</v>
      </c>
      <c r="AS4" s="1000"/>
      <c r="AT4" s="1000"/>
      <c r="AU4" s="1001"/>
      <c r="AV4" s="116"/>
      <c r="AX4" s="999" t="s">
        <v>16589</v>
      </c>
      <c r="AY4" s="1000"/>
      <c r="AZ4" s="1000"/>
      <c r="BA4" s="1001"/>
    </row>
    <row r="5" spans="1:53" ht="16.350000000000001" customHeight="1" thickBot="1">
      <c r="A5" s="926" t="s">
        <v>16590</v>
      </c>
      <c r="B5" s="926" t="s">
        <v>16469</v>
      </c>
      <c r="C5" s="961" t="s">
        <v>16477</v>
      </c>
      <c r="D5" s="962"/>
      <c r="E5" s="963"/>
      <c r="F5" s="963"/>
      <c r="G5" s="964"/>
      <c r="H5" s="965">
        <f>SUM(I6:I69)</f>
        <v>7571638</v>
      </c>
      <c r="I5" s="966"/>
      <c r="J5" s="967">
        <f>SUM(K6:K69)</f>
        <v>181330</v>
      </c>
      <c r="K5" s="966"/>
      <c r="L5" s="967">
        <f>SUM(M6:M69)</f>
        <v>4669006</v>
      </c>
      <c r="M5" s="966"/>
      <c r="N5" s="967">
        <f>SUM(O6:O69)</f>
        <v>5225252</v>
      </c>
      <c r="O5" s="972"/>
      <c r="P5" s="965">
        <f>SUM(Q6:Q69)</f>
        <v>39969992</v>
      </c>
      <c r="Q5" s="972"/>
      <c r="R5" s="965">
        <f>SUM(S6:S69)</f>
        <v>32872643</v>
      </c>
      <c r="S5" s="966"/>
      <c r="T5" s="967">
        <f>SUM(U6:U69)</f>
        <v>9162308</v>
      </c>
      <c r="U5" s="972"/>
      <c r="V5" s="965">
        <f>SUM(W6:W69)</f>
        <v>208833</v>
      </c>
      <c r="W5" s="972"/>
      <c r="X5" s="15" t="s">
        <v>16591</v>
      </c>
      <c r="Y5" s="16">
        <f>SUM(H5:W5)</f>
        <v>99861002</v>
      </c>
      <c r="Z5" s="13" t="s">
        <v>16592</v>
      </c>
      <c r="AA5" s="951"/>
      <c r="AB5" s="952"/>
      <c r="AC5" s="953"/>
      <c r="AD5" s="10"/>
      <c r="AE5" s="10" t="s">
        <v>16593</v>
      </c>
      <c r="AF5" s="310" t="s">
        <v>16594</v>
      </c>
      <c r="AG5" s="311" t="s">
        <v>16595</v>
      </c>
      <c r="AH5" s="312" t="s">
        <v>16596</v>
      </c>
      <c r="AI5" s="313" t="s">
        <v>31</v>
      </c>
      <c r="AJ5" s="6"/>
      <c r="AK5" s="10" t="s">
        <v>16597</v>
      </c>
      <c r="AL5" s="267" t="s">
        <v>16598</v>
      </c>
      <c r="AM5" s="14" t="s">
        <v>16599</v>
      </c>
      <c r="AN5" s="17" t="s">
        <v>16600</v>
      </c>
      <c r="AO5" s="268" t="s">
        <v>16601</v>
      </c>
      <c r="AP5" s="6"/>
      <c r="AQ5" s="10" t="s">
        <v>16602</v>
      </c>
      <c r="AR5" s="271" t="s">
        <v>16598</v>
      </c>
      <c r="AS5" s="203" t="s">
        <v>16599</v>
      </c>
      <c r="AT5" s="272" t="s">
        <v>16600</v>
      </c>
      <c r="AU5" s="273" t="s">
        <v>16601</v>
      </c>
      <c r="AV5" s="6"/>
      <c r="AW5" s="10" t="s">
        <v>16603</v>
      </c>
      <c r="AX5" s="271" t="s">
        <v>16598</v>
      </c>
      <c r="AY5" s="203" t="s">
        <v>16599</v>
      </c>
      <c r="AZ5" s="272" t="s">
        <v>16600</v>
      </c>
      <c r="BA5" s="273" t="s">
        <v>16601</v>
      </c>
    </row>
    <row r="6" spans="1:53" ht="16.350000000000001" customHeight="1">
      <c r="A6" s="927"/>
      <c r="B6" s="927"/>
      <c r="C6" s="926" t="s">
        <v>16477</v>
      </c>
      <c r="D6" s="926" t="s">
        <v>16478</v>
      </c>
      <c r="E6" s="926" t="s">
        <v>16479</v>
      </c>
      <c r="F6" s="18" t="s">
        <v>16480</v>
      </c>
      <c r="G6" s="19" t="s">
        <v>16604</v>
      </c>
      <c r="H6" s="20" t="s">
        <v>16481</v>
      </c>
      <c r="I6" s="21">
        <f>SUMIFS(台帳表ｓ[金額],台帳表ｓ[精算
グループ],確報【６月】!$H6,台帳表ｓ[入金月（月のみ）],確報【６月】!$A$1,台帳表ｓ[ＮＣ区分],"西部")+SUMIFS(測量台帳1ｓ[入金額],測量台帳1ｓ[精算
グループ],確報【６月】!$H6,測量台帳1ｓ[入金月（月のみ）],確報【６月】!$A$1,測量台帳1ｓ[NC区分],"西部")+SUMIFS(測量台帳1__2ｓ[入金額(後)],測量台帳1__2ｓ[精算
グループ(後)],確報【６月】!$H6,測量台帳1__2ｓ[入金月(後)（月のみ）],確報【６月】!$A$1,測量台帳1__2ｓ[NC区分],"西部")</f>
        <v>5485534</v>
      </c>
      <c r="J6" s="75" t="s">
        <v>16481</v>
      </c>
      <c r="K6" s="21"/>
      <c r="L6" s="75" t="s">
        <v>16481</v>
      </c>
      <c r="M6" s="296"/>
      <c r="N6" s="58" t="s">
        <v>16481</v>
      </c>
      <c r="O6" s="21"/>
      <c r="P6" s="20" t="s">
        <v>16481</v>
      </c>
      <c r="Q6" s="22">
        <f>SUMIFS(台帳表ｔ[金額],台帳表ｔ[精算
グループ],確報【６月】!$H6,台帳表ｔ[入金月（月のみ）],確報【６月】!$A$1,台帳表ｔ[ＮＣ区分],"多摩")+SUMIFS(測量台帳1ｔ[入金額],測量台帳1ｔ[精算
グループ],確報【６月】!$H6,測量台帳1ｔ[入金月（月のみ）],確報【６月】!$A$1,測量台帳1ｔ[NC区分],"多摩")+SUMIFS(測量台帳1__2ｔ[入金額(後)],測量台帳1__2ｔ[精算
グループ(後)],確報【６月】!$H6,測量台帳1__2ｔ[入金月(後)（月のみ）],確報【６月】!$A$1,測量台帳1__2ｔ[NC区分],"多摩")</f>
        <v>0</v>
      </c>
      <c r="R6" s="20" t="s">
        <v>16481</v>
      </c>
      <c r="S6" s="85"/>
      <c r="T6" s="86" t="s">
        <v>16481</v>
      </c>
      <c r="U6" s="22"/>
      <c r="V6" s="20" t="s">
        <v>16481</v>
      </c>
      <c r="W6" s="29" cm="1">
        <f t="array" ref="W6">INDEX(設備G入力用!$F$2:$Q$72,ROW(A2), MATCH($A$1,設備G入力用!$F$2:$Q$2,0))</f>
        <v>123749</v>
      </c>
      <c r="X6" s="23">
        <f>SUM(I6,K6,M6,O6,Q6,S6,U6,W6)</f>
        <v>5609283</v>
      </c>
      <c r="Y6" s="24"/>
      <c r="Z6" s="13"/>
      <c r="AA6" s="982" t="s">
        <v>16605</v>
      </c>
      <c r="AB6" s="299" t="s">
        <v>16481</v>
      </c>
      <c r="AC6" s="112">
        <f>SUM(I6,K6,M6,O6,Q6,S6,U6,W6)</f>
        <v>5609283</v>
      </c>
      <c r="AD6" s="10"/>
      <c r="AE6" s="10" t="str" cm="1">
        <f t="array" ref="AE6">IFERROR(_xlfn._xlws.FILTER(台帳表ｓ[整理番号], (台帳表ｓ[繁閑調整]&lt;&gt;"") *(CLEAN(台帳表ｓ[入金月（月のみ）])=CLEAN($A$1))),"なし")</f>
        <v>なし</v>
      </c>
      <c r="AF6" s="202" t="str">
        <f>IFERROR(_xlfn.XLOOKUP(確報【６月】!$AE6,台帳表ｓ[整理番号],台帳表ｓ[繁閑調整]),"")</f>
        <v/>
      </c>
      <c r="AG6" s="277" t="str">
        <f>IFERROR(_xlfn.XLOOKUP(確報【６月】!$AE6,台帳表ｓ[整理番号],台帳表ｓ[精算
グループ]),"")</f>
        <v/>
      </c>
      <c r="AH6" s="278" t="str">
        <f>IFERROR(_xlfn.XLOOKUP(確報【６月】!$AE6,台帳表ｓ[整理番号],台帳表ｓ[請求書発行番号]),"")</f>
        <v/>
      </c>
      <c r="AI6" s="269" t="str">
        <f>IFERROR(_xlfn.XLOOKUP(確報【６月】!$AE6,台帳表ｓ[整理番号],台帳表ｓ[繁閑調整金]),"")</f>
        <v/>
      </c>
      <c r="AJ6" s="274"/>
      <c r="AK6" s="10" t="str" cm="1">
        <f t="array" ref="AK6">IFERROR(_xlfn._xlws.FILTER(台帳表ｔ[整理番号], (台帳表ｔ[繁閑調整]&lt;&gt;"") *(CLEAN(台帳表ｔ[入金月（月のみ）])=CLEAN($A$1))),"なし")</f>
        <v>535</v>
      </c>
      <c r="AL6" s="202" t="str">
        <f>IFERROR(_xlfn.XLOOKUP(確報【６月】!AK6,台帳表ｔ[整理番号],台帳表ｔ[繁閑調整]),"")</f>
        <v>設備</v>
      </c>
      <c r="AM6" s="277" t="str">
        <f>IFERROR(_xlfn.XLOOKUP(確報【６月】!AK6,台帳表ｔ[整理番号],台帳表ｔ[精算
グループ]),"")</f>
        <v>42</v>
      </c>
      <c r="AN6" s="278">
        <f>IFERROR(_xlfn.XLOOKUP(確報【６月】!AK6,台帳表ｔ[整理番号],台帳表ｔ[請求書発行番号]),"")</f>
        <v>50015322</v>
      </c>
      <c r="AO6" s="269">
        <f>IFERROR(_xlfn.XLOOKUP(確報【６月】!AK6,台帳表ｔ[整理番号],台帳表ｔ[繁閑調整金]),"")</f>
        <v>482370</v>
      </c>
      <c r="AP6" s="6"/>
      <c r="AQ6" s="10" t="str" cm="1">
        <f t="array" ref="AQ6">IFERROR(_xlfn._xlws.FILTER(台帳表ｋ[整理番号], (台帳表ｋ[繁閑調整]&lt;&gt;"")*(CLEAN(台帳表ｋ[入金月（月のみ）])=CLEAN($A$1))*(台帳表ｋ[事務所/分室]=$AQ$5)),"なし")</f>
        <v>166</v>
      </c>
      <c r="AR6" s="202" t="str">
        <f>IFERROR(_xlfn.XLOOKUP(確報【６月】!AQ6,台帳表ｋ[整理番号],台帳表ｋ[繁閑調整]),"")</f>
        <v>設備</v>
      </c>
      <c r="AS6" s="277">
        <f>IFERROR(_xlfn.XLOOKUP(確報【６月】!AQ6,台帳表ｋ[整理番号],台帳表ｋ[精算
グループ]),"")</f>
        <v>21</v>
      </c>
      <c r="AT6" s="278" t="str">
        <f>IFERROR(_xlfn.XLOOKUP(確報【６月】!AQ6,台帳表ｋ[整理番号],台帳表ｋ[請求書発行番号]),"")</f>
        <v>50004694</v>
      </c>
      <c r="AU6" s="269">
        <f>IFERROR(_xlfn.XLOOKUP(確報【６月】!AQ6,台帳表ｋ[整理番号],台帳表ｋ[繁閑調整金]),"")</f>
        <v>47291</v>
      </c>
      <c r="AV6" s="275"/>
      <c r="AW6" s="10" t="str" cm="1">
        <f t="array" ref="AW6">IFERROR(_xlfn._xlws.FILTER(台帳表ｋ[整理番号], (台帳表ｋ[繁閑調整]&lt;&gt;"")*(CLEAN(台帳表ｋ[入金月（月のみ）])=CLEAN($A$1))*(台帳表ｋ[事務所/分室]=$AW$5)),"なし")</f>
        <v>156</v>
      </c>
      <c r="AX6" s="202" t="str">
        <f>IFERROR(_xlfn.XLOOKUP(確報【６月】!AW6,台帳表ｋ[整理番号],台帳表ｋ[繁閑調整]),"")</f>
        <v>設備</v>
      </c>
      <c r="AY6" s="277">
        <f>IFERROR(_xlfn.XLOOKUP(確報【６月】!AW6,台帳表ｋ[整理番号],台帳表ｋ[精算
グループ]),"")</f>
        <v>21</v>
      </c>
      <c r="AZ6" s="278" t="str">
        <f>IFERROR(_xlfn.XLOOKUP(確報【６月】!AW6,台帳表ｋ[整理番号],台帳表ｋ[請求書発行番号]),"")</f>
        <v>50003633</v>
      </c>
      <c r="BA6" s="269">
        <f>IFERROR(_xlfn.XLOOKUP(確報【６月】!AW6,台帳表ｋ[整理番号],台帳表ｋ[繁閑調整金]),"")</f>
        <v>46678</v>
      </c>
    </row>
    <row r="7" spans="1:53" ht="16.350000000000001" customHeight="1">
      <c r="A7" s="927"/>
      <c r="B7" s="927"/>
      <c r="C7" s="927"/>
      <c r="D7" s="927"/>
      <c r="E7" s="927"/>
      <c r="F7" s="25" t="s">
        <v>16482</v>
      </c>
      <c r="G7" s="26" t="s">
        <v>16606</v>
      </c>
      <c r="H7" s="27" t="s">
        <v>16483</v>
      </c>
      <c r="I7" s="28">
        <f>SUMIFS(台帳表ｓ[金額],台帳表ｓ[精算
グループ],確報【６月】!$H7,台帳表ｓ[入金月（月のみ）],確報【６月】!$A$1,台帳表ｓ[ＮＣ区分],"西部")+SUMIFS(測量台帳1ｓ[入金額],測量台帳1ｓ[精算
グループ],確報【６月】!$H7,測量台帳1ｓ[入金月（月のみ）],確報【６月】!$A$1,測量台帳1ｓ[NC区分],"西部")+SUMIFS(測量台帳1__2ｓ[入金額(後)],測量台帳1__2ｓ[精算
グループ(後)],確報【６月】!$H7,測量台帳1__2ｓ[入金月(後)（月のみ）],確報【６月】!$A$1,測量台帳1__2ｓ[NC区分],"西部")</f>
        <v>0</v>
      </c>
      <c r="J7" s="78" t="s">
        <v>16483</v>
      </c>
      <c r="K7" s="40"/>
      <c r="L7" s="78" t="s">
        <v>16483</v>
      </c>
      <c r="M7" s="40"/>
      <c r="N7" s="60" t="s">
        <v>16483</v>
      </c>
      <c r="O7" s="61"/>
      <c r="P7" s="27" t="s">
        <v>16483</v>
      </c>
      <c r="Q7" s="29">
        <f>SUMIFS(台帳表ｔ[金額],台帳表ｔ[精算
グループ],確報【６月】!$H7,台帳表ｔ[入金月（月のみ）],確報【６月】!$A$1,台帳表ｔ[ＮＣ区分],"多摩")+SUMIFS(測量台帳1ｔ[入金額],測量台帳1ｔ[精算
グループ],確報【６月】!$H7,測量台帳1ｔ[入金月（月のみ）],確報【６月】!$A$1,測量台帳1ｔ[NC区分],"多摩")+SUMIFS(測量台帳1__2ｔ[入金額(後)],測量台帳1__2ｔ[精算
グループ(後)],確報【６月】!$H7,測量台帳1__2ｔ[入金月(後)（月のみ）],確報【６月】!$A$1,測量台帳1__2ｔ[NC区分],"多摩")</f>
        <v>0</v>
      </c>
      <c r="R7" s="27" t="s">
        <v>16483</v>
      </c>
      <c r="S7" s="92"/>
      <c r="T7" s="93" t="s">
        <v>16483</v>
      </c>
      <c r="U7" s="29"/>
      <c r="V7" s="27" t="s">
        <v>16483</v>
      </c>
      <c r="W7" s="29" cm="1">
        <f t="array" ref="W7">INDEX(設備G入力用!$F$2:$Q$72,ROW(A3), MATCH($A$1,設備G入力用!$F$2:$Q$2,0))</f>
        <v>0</v>
      </c>
      <c r="X7" s="30">
        <f t="shared" ref="X7:X23" si="0">SUM(I7,K7,M7,O7,Q7,S7,U7,W7)</f>
        <v>0</v>
      </c>
      <c r="Y7" s="24"/>
      <c r="Z7" s="13"/>
      <c r="AA7" s="983"/>
      <c r="AB7" s="299" t="s">
        <v>16483</v>
      </c>
      <c r="AC7" s="112">
        <f>SUM(I7,K7,M7,O7,Q7,S7,U7,W7)</f>
        <v>0</v>
      </c>
      <c r="AD7" s="10"/>
      <c r="AE7" s="10"/>
      <c r="AF7" s="202" t="str">
        <f>IFERROR(_xlfn.XLOOKUP(確報【６月】!$AE7,台帳表ｓ[整理番号],台帳表ｓ[繁閑調整]),"")</f>
        <v/>
      </c>
      <c r="AG7" s="277" t="str">
        <f>IFERROR(_xlfn.XLOOKUP(確報【６月】!$AE7,台帳表ｓ[整理番号],台帳表ｓ[精算
グループ]),"")</f>
        <v/>
      </c>
      <c r="AH7" s="278" t="str">
        <f>IFERROR(_xlfn.XLOOKUP(確報【６月】!$AE7,台帳表ｓ[整理番号],台帳表ｓ[請求書発行番号]),"")</f>
        <v/>
      </c>
      <c r="AI7" s="269" t="str">
        <f>IFERROR(_xlfn.XLOOKUP(確報【６月】!$AE7,台帳表ｓ[整理番号],台帳表ｓ[繁閑調整金]),"")</f>
        <v/>
      </c>
      <c r="AJ7" s="274"/>
      <c r="AK7" s="10"/>
      <c r="AL7" s="202" t="str">
        <f>IFERROR(_xlfn.XLOOKUP(確報【６月】!AK7,台帳表ｔ[整理番号],台帳表ｔ[繁閑調整]),"")</f>
        <v/>
      </c>
      <c r="AM7" s="277" t="str">
        <f>IFERROR(_xlfn.XLOOKUP(確報【６月】!AK7,台帳表ｔ[整理番号],台帳表ｔ[精算
グループ]),"")</f>
        <v/>
      </c>
      <c r="AN7" s="278" t="str">
        <f>IFERROR(_xlfn.XLOOKUP(確報【６月】!AK7,台帳表ｔ[整理番号],台帳表ｔ[請求書発行番号]),"")</f>
        <v/>
      </c>
      <c r="AO7" s="269" t="str">
        <f>IFERROR(_xlfn.XLOOKUP(確報【６月】!AK7,台帳表ｔ[整理番号],台帳表ｔ[繁閑調整金]),"")</f>
        <v/>
      </c>
      <c r="AP7" s="275"/>
      <c r="AQ7" s="10"/>
      <c r="AR7" s="202" t="str">
        <f>IFERROR(_xlfn.XLOOKUP(確報【６月】!AQ7,台帳表ｋ[整理番号],台帳表ｋ[繁閑調整]),"")</f>
        <v/>
      </c>
      <c r="AS7" s="277" t="str">
        <f>IFERROR(_xlfn.XLOOKUP(確報【６月】!AQ7,台帳表ｋ[整理番号],台帳表ｋ[精算
グループ]),"")</f>
        <v/>
      </c>
      <c r="AT7" s="278" t="str">
        <f>IFERROR(_xlfn.XLOOKUP(確報【６月】!AQ7,台帳表ｋ[整理番号],台帳表ｋ[請求書発行番号]),"")</f>
        <v/>
      </c>
      <c r="AU7" s="269" t="str">
        <f>IFERROR(_xlfn.XLOOKUP(確報【６月】!AQ7,台帳表ｋ[整理番号],台帳表ｋ[繁閑調整金]),"")</f>
        <v/>
      </c>
      <c r="AV7" s="275"/>
      <c r="AW7" s="10"/>
      <c r="AX7" s="202" t="str">
        <f>IFERROR(_xlfn.XLOOKUP(確報【６月】!AW7,台帳表ｋ[整理番号],台帳表ｋ[繁閑調整]),"")</f>
        <v/>
      </c>
      <c r="AY7" s="277" t="str">
        <f>IFERROR(_xlfn.XLOOKUP(確報【６月】!AW7,台帳表ｋ[整理番号],台帳表ｋ[精算
グループ]),"")</f>
        <v/>
      </c>
      <c r="AZ7" s="278" t="str">
        <f>IFERROR(_xlfn.XLOOKUP(確報【６月】!AW7,台帳表ｋ[整理番号],台帳表ｋ[請求書発行番号]),"")</f>
        <v/>
      </c>
      <c r="BA7" s="269" t="str">
        <f>IFERROR(_xlfn.XLOOKUP(確報【６月】!AW7,台帳表ｋ[整理番号],台帳表ｋ[繁閑調整金]),"")</f>
        <v/>
      </c>
    </row>
    <row r="8" spans="1:53" ht="16.350000000000001" customHeight="1">
      <c r="A8" s="927"/>
      <c r="B8" s="927"/>
      <c r="C8" s="927"/>
      <c r="D8" s="927"/>
      <c r="E8" s="927"/>
      <c r="F8" s="25" t="s">
        <v>16484</v>
      </c>
      <c r="G8" s="26" t="s">
        <v>16606</v>
      </c>
      <c r="H8" s="27" t="s">
        <v>16485</v>
      </c>
      <c r="I8" s="28">
        <f>SUMIFS(台帳表ｓ[金額],台帳表ｓ[精算
グループ],確報【６月】!$H8,台帳表ｓ[入金月（月のみ）],確報【６月】!$A$1,台帳表ｓ[ＮＣ区分],"西部")+SUMIFS(測量台帳1ｓ[入金額],測量台帳1ｓ[精算
グループ],確報【６月】!$H8,測量台帳1ｓ[入金月（月のみ）],確報【６月】!$A$1,測量台帳1ｓ[NC区分],"西部")+SUMIFS(測量台帳1__2ｓ[入金額(後)],測量台帳1__2ｓ[精算
グループ(後)],確報【６月】!$H8,測量台帳1__2ｓ[入金月(後)（月のみ）],確報【６月】!$A$1,測量台帳1__2ｓ[NC区分],"西部")</f>
        <v>56575</v>
      </c>
      <c r="J8" s="78" t="s">
        <v>16485</v>
      </c>
      <c r="K8" s="40"/>
      <c r="L8" s="78" t="s">
        <v>16485</v>
      </c>
      <c r="M8" s="40"/>
      <c r="N8" s="60" t="s">
        <v>16485</v>
      </c>
      <c r="O8" s="61"/>
      <c r="P8" s="27" t="s">
        <v>16485</v>
      </c>
      <c r="Q8" s="29">
        <f>SUMIFS(台帳表ｔ[金額],台帳表ｔ[精算
グループ],確報【６月】!$H8,台帳表ｔ[入金月（月のみ）],確報【６月】!$A$1,台帳表ｔ[ＮＣ区分],"多摩")+SUMIFS(測量台帳1ｔ[入金額],測量台帳1ｔ[精算
グループ],確報【６月】!$H8,測量台帳1ｔ[入金月（月のみ）],確報【６月】!$A$1,測量台帳1ｔ[NC区分],"多摩")+SUMIFS(測量台帳1__2ｔ[入金額(後)],測量台帳1__2ｔ[精算
グループ(後)],確報【６月】!$H8,測量台帳1__2ｔ[入金月(後)（月のみ）],確報【６月】!$A$1,測量台帳1__2ｔ[NC区分],"多摩")</f>
        <v>0</v>
      </c>
      <c r="R8" s="27" t="s">
        <v>16485</v>
      </c>
      <c r="S8" s="92"/>
      <c r="T8" s="93" t="s">
        <v>16485</v>
      </c>
      <c r="U8" s="29"/>
      <c r="V8" s="27" t="s">
        <v>16485</v>
      </c>
      <c r="W8" s="29" cm="1">
        <f t="array" ref="W8">INDEX(設備G入力用!$F$2:$Q$72,ROW(A4), MATCH($A$1,設備G入力用!$F$2:$Q$2,0))</f>
        <v>0</v>
      </c>
      <c r="X8" s="30">
        <f t="shared" si="0"/>
        <v>56575</v>
      </c>
      <c r="Y8" s="24"/>
      <c r="Z8" s="13"/>
      <c r="AA8" s="983"/>
      <c r="AB8" s="299" t="s">
        <v>16485</v>
      </c>
      <c r="AC8" s="112">
        <f>SUM(I8,K8,M8,O8,Q8,S8,U8,W8)</f>
        <v>56575</v>
      </c>
      <c r="AD8" s="10"/>
      <c r="AE8" s="10"/>
      <c r="AF8" s="202" t="str">
        <f>IFERROR(_xlfn.XLOOKUP(確報【６月】!$AE8,台帳表ｓ[整理番号],台帳表ｓ[繁閑調整]),"")</f>
        <v/>
      </c>
      <c r="AG8" s="277" t="str">
        <f>IFERROR(_xlfn.XLOOKUP(確報【６月】!$AE8,台帳表ｓ[整理番号],台帳表ｓ[精算
グループ]),"")</f>
        <v/>
      </c>
      <c r="AH8" s="278" t="str">
        <f>IFERROR(_xlfn.XLOOKUP(確報【６月】!$AE8,台帳表ｓ[整理番号],台帳表ｓ[請求書発行番号]),"")</f>
        <v/>
      </c>
      <c r="AI8" s="269" t="str">
        <f>IFERROR(_xlfn.XLOOKUP(確報【６月】!$AE8,台帳表ｓ[整理番号],台帳表ｓ[繁閑調整金]),"")</f>
        <v/>
      </c>
      <c r="AJ8" s="274"/>
      <c r="AL8" s="202" t="str">
        <f>IFERROR(_xlfn.XLOOKUP(確報【６月】!AK8,台帳表ｔ[整理番号],台帳表ｔ[繁閑調整]),"")</f>
        <v/>
      </c>
      <c r="AM8" s="277" t="str">
        <f>IFERROR(_xlfn.XLOOKUP(確報【６月】!AK8,台帳表ｔ[整理番号],台帳表ｔ[精算
グループ]),"")</f>
        <v/>
      </c>
      <c r="AN8" s="278" t="str">
        <f>IFERROR(_xlfn.XLOOKUP(確報【６月】!AK8,台帳表ｔ[整理番号],台帳表ｔ[請求書発行番号]),"")</f>
        <v/>
      </c>
      <c r="AO8" s="269" t="str">
        <f>IFERROR(_xlfn.XLOOKUP(確報【６月】!AK8,台帳表ｔ[整理番号],台帳表ｔ[繁閑調整金]),"")</f>
        <v/>
      </c>
      <c r="AP8" s="131"/>
      <c r="AR8" s="202" t="str">
        <f>IFERROR(_xlfn.XLOOKUP(確報【６月】!AQ8,台帳表ｋ[整理番号],台帳表ｋ[繁閑調整]),"")</f>
        <v/>
      </c>
      <c r="AS8" s="277" t="str">
        <f>IFERROR(_xlfn.XLOOKUP(確報【６月】!AQ8,台帳表ｋ[整理番号],台帳表ｋ[精算
グループ]),"")</f>
        <v/>
      </c>
      <c r="AT8" s="278" t="str">
        <f>IFERROR(_xlfn.XLOOKUP(確報【６月】!AQ8,台帳表ｋ[整理番号],台帳表ｋ[請求書発行番号]),"")</f>
        <v/>
      </c>
      <c r="AU8" s="269" t="str">
        <f>IFERROR(_xlfn.XLOOKUP(確報【６月】!AQ8,台帳表ｋ[整理番号],台帳表ｋ[繁閑調整金]),"")</f>
        <v/>
      </c>
      <c r="AV8" s="275"/>
      <c r="AX8" s="202" t="str">
        <f>IFERROR(_xlfn.XLOOKUP(確報【６月】!AW8,台帳表ｋ[整理番号],台帳表ｋ[繁閑調整]),"")</f>
        <v/>
      </c>
      <c r="AY8" s="277" t="str">
        <f>IFERROR(_xlfn.XLOOKUP(確報【６月】!AW8,台帳表ｋ[整理番号],台帳表ｋ[精算
グループ]),"")</f>
        <v/>
      </c>
      <c r="AZ8" s="278" t="str">
        <f>IFERROR(_xlfn.XLOOKUP(確報【６月】!AW8,台帳表ｋ[整理番号],台帳表ｋ[請求書発行番号]),"")</f>
        <v/>
      </c>
      <c r="BA8" s="269" t="str">
        <f>IFERROR(_xlfn.XLOOKUP(確報【６月】!AW8,台帳表ｋ[整理番号],台帳表ｋ[繁閑調整金]),"")</f>
        <v/>
      </c>
    </row>
    <row r="9" spans="1:53" ht="16.350000000000001" customHeight="1">
      <c r="A9" s="927"/>
      <c r="B9" s="927"/>
      <c r="C9" s="927"/>
      <c r="D9" s="927"/>
      <c r="E9" s="927"/>
      <c r="F9" s="31" t="s">
        <v>16486</v>
      </c>
      <c r="G9" s="32" t="s">
        <v>16606</v>
      </c>
      <c r="H9" s="33" t="s">
        <v>16487</v>
      </c>
      <c r="I9" s="34">
        <f>SUMIFS(台帳表ｓ[金額],台帳表ｓ[精算
グループ],確報【６月】!$H9,台帳表ｓ[入金月（月のみ）],確報【６月】!$A$1,台帳表ｓ[ＮＣ区分],"西部")+SUMIFS(測量台帳1ｓ[入金額],測量台帳1ｓ[精算
グループ],確報【６月】!$H9,測量台帳1ｓ[入金月（月のみ）],確報【６月】!$A$1,測量台帳1ｓ[NC区分],"西部")+SUMIFS(測量台帳1__2ｓ[入金額(後)],測量台帳1__2ｓ[精算
グループ(後)],確報【６月】!$H9,測量台帳1__2ｓ[入金月(後)（月のみ）],確報【６月】!$A$1,測量台帳1__2ｓ[NC区分],"西部")</f>
        <v>0</v>
      </c>
      <c r="J9" s="147" t="s">
        <v>16487</v>
      </c>
      <c r="K9" s="148"/>
      <c r="L9" s="147" t="s">
        <v>16487</v>
      </c>
      <c r="M9" s="148"/>
      <c r="N9" s="149" t="s">
        <v>16487</v>
      </c>
      <c r="O9" s="150"/>
      <c r="P9" s="33" t="s">
        <v>16487</v>
      </c>
      <c r="Q9" s="35">
        <f>SUMIFS(台帳表ｔ[金額],台帳表ｔ[精算
グループ],確報【６月】!$H9,台帳表ｔ[入金月（月のみ）],確報【６月】!$A$1,台帳表ｔ[ＮＣ区分],"多摩")+SUMIFS(測量台帳1ｔ[入金額],測量台帳1ｔ[精算
グループ],確報【６月】!$H9,測量台帳1ｔ[入金月（月のみ）],確報【６月】!$A$1,測量台帳1ｔ[NC区分],"多摩")+SUMIFS(測量台帳1__2ｔ[入金額(後)],測量台帳1__2ｔ[精算
グループ(後)],確報【６月】!$H9,測量台帳1__2ｔ[入金月(後)（月のみ）],確報【６月】!$A$1,測量台帳1__2ｔ[NC区分],"多摩")</f>
        <v>0</v>
      </c>
      <c r="R9" s="33" t="s">
        <v>16487</v>
      </c>
      <c r="S9" s="151"/>
      <c r="T9" s="152" t="s">
        <v>16487</v>
      </c>
      <c r="U9" s="35"/>
      <c r="V9" s="33" t="s">
        <v>16487</v>
      </c>
      <c r="W9" s="35" cm="1">
        <f t="array" ref="W9">INDEX(設備G入力用!$F$2:$Q$72,ROW(A5), MATCH($A$1,設備G入力用!$F$2:$Q$2,0))</f>
        <v>0</v>
      </c>
      <c r="X9" s="30">
        <f t="shared" si="0"/>
        <v>0</v>
      </c>
      <c r="Y9" s="24"/>
      <c r="Z9" s="13"/>
      <c r="AA9" s="983"/>
      <c r="AB9" s="299" t="s">
        <v>16487</v>
      </c>
      <c r="AC9" s="112">
        <f>SUM(I9,K9,M9,O9,Q9,S9,U9,W9)</f>
        <v>0</v>
      </c>
      <c r="AD9" s="10"/>
      <c r="AE9" s="10"/>
      <c r="AF9" s="202" t="str">
        <f>IFERROR(_xlfn.XLOOKUP(確報【６月】!$AE9,台帳表ｓ[整理番号],台帳表ｓ[繁閑調整]),"")</f>
        <v/>
      </c>
      <c r="AG9" s="277" t="str">
        <f>IFERROR(_xlfn.XLOOKUP(確報【６月】!$AE9,台帳表ｓ[整理番号],台帳表ｓ[精算
グループ]),"")</f>
        <v/>
      </c>
      <c r="AH9" s="278" t="str">
        <f>IFERROR(_xlfn.XLOOKUP(確報【６月】!$AE9,台帳表ｓ[整理番号],台帳表ｓ[請求書発行番号]),"")</f>
        <v/>
      </c>
      <c r="AI9" s="269" t="str">
        <f>IFERROR(_xlfn.XLOOKUP(確報【６月】!$AE9,台帳表ｓ[整理番号],台帳表ｓ[繁閑調整金]),"")</f>
        <v/>
      </c>
      <c r="AJ9" s="274"/>
      <c r="AL9" s="202" t="str">
        <f>IFERROR(_xlfn.XLOOKUP(確報【６月】!AK9,台帳表ｔ[整理番号],台帳表ｔ[繁閑調整]),"")</f>
        <v/>
      </c>
      <c r="AM9" s="277" t="str">
        <f>IFERROR(_xlfn.XLOOKUP(確報【６月】!AK9,台帳表ｔ[整理番号],台帳表ｔ[精算
グループ]),"")</f>
        <v/>
      </c>
      <c r="AN9" s="278" t="str">
        <f>IFERROR(_xlfn.XLOOKUP(確報【６月】!AK9,台帳表ｔ[整理番号],台帳表ｔ[請求書発行番号]),"")</f>
        <v/>
      </c>
      <c r="AO9" s="269" t="str">
        <f>IFERROR(_xlfn.XLOOKUP(確報【６月】!AK9,台帳表ｔ[整理番号],台帳表ｔ[繁閑調整金]),"")</f>
        <v/>
      </c>
      <c r="AP9" s="275"/>
      <c r="AR9" s="202" t="str">
        <f>IFERROR(_xlfn.XLOOKUP(確報【６月】!AQ9,台帳表ｋ[整理番号],台帳表ｋ[繁閑調整]),"")</f>
        <v/>
      </c>
      <c r="AS9" s="277" t="str">
        <f>IFERROR(_xlfn.XLOOKUP(確報【６月】!AQ9,台帳表ｋ[整理番号],台帳表ｋ[精算
グループ]),"")</f>
        <v/>
      </c>
      <c r="AT9" s="278" t="str">
        <f>IFERROR(_xlfn.XLOOKUP(確報【６月】!AQ9,台帳表ｋ[整理番号],台帳表ｋ[請求書発行番号]),"")</f>
        <v/>
      </c>
      <c r="AU9" s="269" t="str">
        <f>IFERROR(_xlfn.XLOOKUP(確報【６月】!AQ9,台帳表ｋ[整理番号],台帳表ｋ[繁閑調整金]),"")</f>
        <v/>
      </c>
      <c r="AV9" s="270"/>
      <c r="AX9" s="202" t="str">
        <f>IFERROR(_xlfn.XLOOKUP(確報【６月】!AW9,台帳表ｋ[整理番号],台帳表ｋ[繁閑調整]),"")</f>
        <v/>
      </c>
      <c r="AY9" s="277" t="str">
        <f>IFERROR(_xlfn.XLOOKUP(確報【６月】!AW9,台帳表ｋ[整理番号],台帳表ｋ[精算
グループ]),"")</f>
        <v/>
      </c>
      <c r="AZ9" s="278" t="str">
        <f>IFERROR(_xlfn.XLOOKUP(確報【６月】!AW9,台帳表ｋ[整理番号],台帳表ｋ[請求書発行番号]),"")</f>
        <v/>
      </c>
      <c r="BA9" s="269" t="str">
        <f>IFERROR(_xlfn.XLOOKUP(確報【６月】!AW9,台帳表ｋ[整理番号],台帳表ｋ[繁閑調整金]),"")</f>
        <v/>
      </c>
    </row>
    <row r="10" spans="1:53" ht="16.350000000000001" customHeight="1" thickBot="1">
      <c r="A10" s="927"/>
      <c r="B10" s="927"/>
      <c r="C10" s="927"/>
      <c r="D10" s="927"/>
      <c r="E10" s="927"/>
      <c r="F10" s="36" t="s">
        <v>16488</v>
      </c>
      <c r="G10" s="37" t="s">
        <v>16606</v>
      </c>
      <c r="H10" s="67" t="s">
        <v>16489</v>
      </c>
      <c r="I10" s="38">
        <f>SUMIFS(台帳表ｓ[金額],台帳表ｓ[精算
グループ],確報【６月】!$H10,台帳表ｓ[入金月（月のみ）],確報【６月】!$A$1,台帳表ｓ[ＮＣ区分],"西部")+SUMIFS(測量台帳1ｓ[入金額],測量台帳1ｓ[精算
グループ],確報【６月】!$H10,測量台帳1ｓ[入金月（月のみ）],確報【６月】!$A$1,測量台帳1ｓ[NC区分],"西部")+SUMIFS(測量台帳1__2ｓ[入金額(後)],測量台帳1__2ｓ[精算
グループ(後)],確報【６月】!$H10,測量台帳1__2ｓ[入金月(後)（月のみ）],確報【６月】!$A$1,測量台帳1__2ｓ[NC区分],"西部")</f>
        <v>1355338</v>
      </c>
      <c r="J10" s="79" t="s">
        <v>16489</v>
      </c>
      <c r="K10" s="80"/>
      <c r="L10" s="79" t="s">
        <v>16489</v>
      </c>
      <c r="M10" s="80"/>
      <c r="N10" s="66" t="s">
        <v>16489</v>
      </c>
      <c r="O10" s="39"/>
      <c r="P10" s="67" t="s">
        <v>16489</v>
      </c>
      <c r="Q10" s="39">
        <f>SUMIFS(台帳表ｔ[金額],台帳表ｔ[精算
グループ],確報【６月】!$H10,台帳表ｔ[入金月（月のみ）],確報【６月】!$A$1,台帳表ｔ[ＮＣ区分],"西部")+SUMIFS(測量台帳1ｔ[入金額],測量台帳1ｔ[精算
グループ],確報【６月】!$H10,測量台帳1ｔ[入金月（月のみ）],確報【６月】!$A$1,測量台帳1ｔ[NC区分],"西部")+SUMIFS(測量台帳1__2ｔ[入金額(後)],測量台帳1__2ｔ[精算
グループ(後)],確報【６月】!$H10,測量台帳1__2ｔ[入金月(後)（月のみ）],確報【６月】!$A$1,測量台帳1__2ｔ[NC区分],"西部")</f>
        <v>690873</v>
      </c>
      <c r="R10" s="67" t="s">
        <v>52</v>
      </c>
      <c r="S10" s="80"/>
      <c r="T10" s="66" t="s">
        <v>52</v>
      </c>
      <c r="U10" s="39"/>
      <c r="V10" s="67" t="s">
        <v>52</v>
      </c>
      <c r="W10" s="39" cm="1">
        <f t="array" ref="W10">INDEX(設備G入力用!$F$2:$Q$72,ROW(A6), MATCH($A$1,設備G入力用!$F$2:$Q$2,0))</f>
        <v>0</v>
      </c>
      <c r="X10" s="30">
        <f t="shared" si="0"/>
        <v>2046211</v>
      </c>
      <c r="Y10" s="24"/>
      <c r="Z10" s="13"/>
      <c r="AA10" s="983"/>
      <c r="AB10" s="299" t="s">
        <v>16493</v>
      </c>
      <c r="AC10" s="673">
        <f>SUM(I12,K12,M12,O12,Q12,S12,U12,W12)</f>
        <v>27520263</v>
      </c>
      <c r="AD10" s="10"/>
      <c r="AE10" s="10"/>
      <c r="AF10" s="202" t="str">
        <f>IFERROR(_xlfn.XLOOKUP(確報【６月】!$AE10,台帳表ｓ[整理番号],台帳表ｓ[繁閑調整]),"")</f>
        <v/>
      </c>
      <c r="AG10" s="277" t="str">
        <f>IFERROR(_xlfn.XLOOKUP(確報【６月】!$AE10,台帳表ｓ[整理番号],台帳表ｓ[精算
グループ]),"")</f>
        <v/>
      </c>
      <c r="AH10" s="278" t="str">
        <f>IFERROR(_xlfn.XLOOKUP(確報【６月】!$AE10,台帳表ｓ[整理番号],台帳表ｓ[請求書発行番号]),"")</f>
        <v/>
      </c>
      <c r="AI10" s="269" t="str">
        <f>IFERROR(_xlfn.XLOOKUP(確報【６月】!$AE10,台帳表ｓ[整理番号],台帳表ｓ[繁閑調整金]),"")</f>
        <v/>
      </c>
      <c r="AJ10" s="274"/>
      <c r="AL10" s="202" t="str">
        <f>IFERROR(_xlfn.XLOOKUP(確報【６月】!AK10,台帳表ｔ[整理番号],台帳表ｔ[繁閑調整]),"")</f>
        <v/>
      </c>
      <c r="AM10" s="277" t="str">
        <f>IFERROR(_xlfn.XLOOKUP(確報【６月】!AK10,台帳表ｔ[整理番号],台帳表ｔ[精算
グループ]),"")</f>
        <v/>
      </c>
      <c r="AN10" s="278" t="str">
        <f>IFERROR(_xlfn.XLOOKUP(確報【６月】!AK10,台帳表ｔ[整理番号],台帳表ｔ[請求書発行番号]),"")</f>
        <v/>
      </c>
      <c r="AO10" s="269" t="str">
        <f>IFERROR(_xlfn.XLOOKUP(確報【６月】!AK10,台帳表ｔ[整理番号],台帳表ｔ[繁閑調整金]),"")</f>
        <v/>
      </c>
      <c r="AP10" s="275"/>
      <c r="AR10" s="202" t="str">
        <f>IFERROR(_xlfn.XLOOKUP(確報【６月】!AQ10,台帳表ｋ[整理番号],台帳表ｋ[繁閑調整]),"")</f>
        <v/>
      </c>
      <c r="AS10" s="277" t="str">
        <f>IFERROR(_xlfn.XLOOKUP(確報【６月】!AQ10,台帳表ｋ[整理番号],台帳表ｋ[精算
グループ]),"")</f>
        <v/>
      </c>
      <c r="AT10" s="278" t="str">
        <f>IFERROR(_xlfn.XLOOKUP(確報【６月】!AQ10,台帳表ｋ[整理番号],台帳表ｋ[請求書発行番号]),"")</f>
        <v/>
      </c>
      <c r="AU10" s="269" t="str">
        <f>IFERROR(_xlfn.XLOOKUP(確報【６月】!AQ10,台帳表ｋ[整理番号],台帳表ｋ[繁閑調整金]),"")</f>
        <v/>
      </c>
      <c r="AV10" s="275"/>
      <c r="AX10" s="202" t="str">
        <f>IFERROR(_xlfn.XLOOKUP(確報【６月】!AW10,台帳表ｋ[整理番号],台帳表ｋ[繁閑調整]),"")</f>
        <v/>
      </c>
      <c r="AY10" s="277" t="str">
        <f>IFERROR(_xlfn.XLOOKUP(確報【６月】!AW10,台帳表ｋ[整理番号],台帳表ｋ[精算
グループ]),"")</f>
        <v/>
      </c>
      <c r="AZ10" s="278" t="str">
        <f>IFERROR(_xlfn.XLOOKUP(確報【６月】!AW10,台帳表ｋ[整理番号],台帳表ｋ[請求書発行番号]),"")</f>
        <v/>
      </c>
      <c r="BA10" s="269" t="str">
        <f>IFERROR(_xlfn.XLOOKUP(確報【６月】!AW10,台帳表ｋ[整理番号],台帳表ｋ[繁閑調整金]),"")</f>
        <v/>
      </c>
    </row>
    <row r="11" spans="1:53" ht="16.350000000000001" customHeight="1" thickBot="1">
      <c r="A11" s="927"/>
      <c r="B11" s="927"/>
      <c r="C11" s="927"/>
      <c r="D11" s="927"/>
      <c r="E11" s="928"/>
      <c r="F11" s="36" t="s">
        <v>16490</v>
      </c>
      <c r="G11" s="37" t="s">
        <v>16606</v>
      </c>
      <c r="H11" s="67" t="s">
        <v>16491</v>
      </c>
      <c r="I11" s="38">
        <f>SUMIFS(台帳表ｓ[金額],台帳表ｓ[精算
グループ],確報【６月】!$H11,台帳表ｓ[入金月（月のみ）],確報【６月】!$A$1,台帳表ｓ[ＮＣ区分],"西部")+SUMIFS(測量台帳1ｓ[入金額],測量台帳1ｓ[精算
グループ],確報【６月】!$H11,測量台帳1ｓ[入金月（月のみ）],確報【６月】!$A$1,測量台帳1ｓ[NC区分],"西部")+SUMIFS(測量台帳1__2ｓ[入金額(後)],測量台帳1__2ｓ[精算
グループ(後)],確報【６月】!$H11,測量台帳1__2ｓ[入金月(後)（月のみ）],確報【６月】!$A$1,測量台帳1__2ｓ[NC区分],"西部")</f>
        <v>0</v>
      </c>
      <c r="J11" s="79" t="s">
        <v>16491</v>
      </c>
      <c r="K11" s="80"/>
      <c r="L11" s="79" t="s">
        <v>16491</v>
      </c>
      <c r="M11" s="80"/>
      <c r="N11" s="66" t="s">
        <v>16491</v>
      </c>
      <c r="O11" s="39"/>
      <c r="P11" s="67" t="s">
        <v>16491</v>
      </c>
      <c r="Q11" s="39">
        <f>SUMIFS(台帳表ｔ[金額],台帳表ｔ[精算
グループ],確報【６月】!$H11,台帳表ｔ[入金月（月のみ）],確報【６月】!$A$1,台帳表ｔ[ＮＣ区分],"多摩")+SUMIFS(測量台帳1ｔ[入金額],測量台帳1ｔ[精算
グループ],確報【６月】!$H11,測量台帳1ｔ[入金月（月のみ）],確報【６月】!$A$1,測量台帳1ｔ[NC区分],"多摩")+SUMIFS(測量台帳1__2ｔ[入金額(後)],測量台帳1__2ｔ[精算
グループ(後)],確報【６月】!$H11,測量台帳1__2ｔ[入金月(後)（月のみ）],確報【６月】!$A$1,測量台帳1__2ｔ[NC区分],"多摩")</f>
        <v>0</v>
      </c>
      <c r="R11" s="67" t="s">
        <v>16491</v>
      </c>
      <c r="S11" s="80"/>
      <c r="T11" s="66" t="s">
        <v>16491</v>
      </c>
      <c r="U11" s="39"/>
      <c r="V11" s="67" t="s">
        <v>16491</v>
      </c>
      <c r="W11" s="39" cm="1">
        <f t="array" ref="W11">INDEX(設備G入力用!$F$2:$Q$72,ROW(A7), MATCH($A$1,設備G入力用!$F$2:$Q$2,0))</f>
        <v>0</v>
      </c>
      <c r="X11" s="156">
        <f t="shared" si="0"/>
        <v>0</v>
      </c>
      <c r="Y11" s="16">
        <f>SUM(X6:X11)</f>
        <v>7712069</v>
      </c>
      <c r="Z11" s="13" t="s">
        <v>16607</v>
      </c>
      <c r="AA11" s="983"/>
      <c r="AB11" s="299" t="s">
        <v>16494</v>
      </c>
      <c r="AC11" s="112">
        <f>SUM(I13,K13,M13,O13,Q13,S13,U13,W13)</f>
        <v>0</v>
      </c>
      <c r="AD11" s="10"/>
      <c r="AE11" s="10"/>
      <c r="AF11" s="202" t="str">
        <f>IFERROR(_xlfn.XLOOKUP(確報【６月】!$AE11,台帳表ｓ[整理番号],台帳表ｓ[繁閑調整]),"")</f>
        <v/>
      </c>
      <c r="AG11" s="277" t="str">
        <f>IFERROR(_xlfn.XLOOKUP(確報【６月】!$AE11,台帳表ｓ[整理番号],台帳表ｓ[精算
グループ]),"")</f>
        <v/>
      </c>
      <c r="AH11" s="278" t="str">
        <f>IFERROR(_xlfn.XLOOKUP(確報【６月】!$AE11,台帳表ｓ[整理番号],台帳表ｓ[請求書発行番号]),"")</f>
        <v/>
      </c>
      <c r="AI11" s="269" t="str">
        <f>IFERROR(_xlfn.XLOOKUP(確報【６月】!$AE11,台帳表ｓ[整理番号],台帳表ｓ[繁閑調整金]),"")</f>
        <v/>
      </c>
      <c r="AJ11" s="274"/>
      <c r="AL11" s="202" t="str">
        <f>IFERROR(_xlfn.XLOOKUP(確報【６月】!AK11,台帳表ｔ[整理番号],台帳表ｔ[繁閑調整]),"")</f>
        <v/>
      </c>
      <c r="AM11" s="277" t="str">
        <f>IFERROR(_xlfn.XLOOKUP(確報【６月】!AK11,台帳表ｔ[整理番号],台帳表ｔ[精算
グループ]),"")</f>
        <v/>
      </c>
      <c r="AN11" s="278" t="str">
        <f>IFERROR(_xlfn.XLOOKUP(確報【６月】!AK11,台帳表ｔ[整理番号],台帳表ｔ[請求書発行番号]),"")</f>
        <v/>
      </c>
      <c r="AO11" s="269" t="str">
        <f>IFERROR(_xlfn.XLOOKUP(確報【６月】!AK11,台帳表ｔ[整理番号],台帳表ｔ[繁閑調整金]),"")</f>
        <v/>
      </c>
      <c r="AP11" s="276"/>
      <c r="AR11" s="202" t="str">
        <f>IFERROR(_xlfn.XLOOKUP(確報【６月】!AQ11,台帳表ｋ[整理番号],台帳表ｋ[繁閑調整]),"")</f>
        <v/>
      </c>
      <c r="AS11" s="277" t="str">
        <f>IFERROR(_xlfn.XLOOKUP(確報【６月】!AQ11,台帳表ｋ[整理番号],台帳表ｋ[精算
グループ]),"")</f>
        <v/>
      </c>
      <c r="AT11" s="278" t="str">
        <f>IFERROR(_xlfn.XLOOKUP(確報【６月】!AQ11,台帳表ｋ[整理番号],台帳表ｋ[請求書発行番号]),"")</f>
        <v/>
      </c>
      <c r="AU11" s="269" t="str">
        <f>IFERROR(_xlfn.XLOOKUP(確報【６月】!AQ11,台帳表ｋ[整理番号],台帳表ｋ[繁閑調整金]),"")</f>
        <v/>
      </c>
      <c r="AV11" s="275"/>
      <c r="AX11" s="202" t="str">
        <f>IFERROR(_xlfn.XLOOKUP(確報【６月】!AW11,台帳表ｋ[整理番号],台帳表ｋ[繁閑調整]),"")</f>
        <v/>
      </c>
      <c r="AY11" s="277" t="str">
        <f>IFERROR(_xlfn.XLOOKUP(確報【６月】!AW11,台帳表ｋ[整理番号],台帳表ｋ[精算
グループ]),"")</f>
        <v/>
      </c>
      <c r="AZ11" s="278" t="str">
        <f>IFERROR(_xlfn.XLOOKUP(確報【６月】!AW11,台帳表ｋ[整理番号],台帳表ｋ[請求書発行番号]),"")</f>
        <v/>
      </c>
      <c r="BA11" s="269" t="str">
        <f>IFERROR(_xlfn.XLOOKUP(確報【６月】!AW11,台帳表ｋ[整理番号],台帳表ｋ[繁閑調整金]),"")</f>
        <v/>
      </c>
    </row>
    <row r="12" spans="1:53" ht="16.350000000000001" customHeight="1">
      <c r="A12" s="927"/>
      <c r="B12" s="927"/>
      <c r="C12" s="927"/>
      <c r="D12" s="927"/>
      <c r="E12" s="926" t="s">
        <v>16492</v>
      </c>
      <c r="F12" s="18" t="s">
        <v>16480</v>
      </c>
      <c r="G12" s="42" t="s">
        <v>16606</v>
      </c>
      <c r="H12" s="674" t="s">
        <v>16493</v>
      </c>
      <c r="I12" s="158">
        <f>SUMIFS(台帳表ｓ[金額],台帳表ｓ[精算
グループ],確報【６月】!$H12,台帳表ｓ[入金月（月のみ）],確報【６月】!$A$1,台帳表ｓ[ＮＣ区分],"西部")+SUMIFS(測量台帳1ｓ[入金額],測量台帳1ｓ[精算
グループ],確報【６月】!$H12,測量台帳1ｓ[入金月（月のみ）],確報【６月】!$A$1,測量台帳1ｓ[NC区分],"西部")+SUMIFS(測量台帳1__2ｓ[入金額(後)],測量台帳1__2ｓ[精算
グループ(後)],確報【６月】!$H12,測量台帳1__2ｓ[入金月(後)（月のみ）],確報【６月】!$A$1,測量台帳1__2ｓ[NC区分],"西部")</f>
        <v>0</v>
      </c>
      <c r="J12" s="159" t="s">
        <v>16493</v>
      </c>
      <c r="K12" s="160"/>
      <c r="L12" s="159" t="s">
        <v>16493</v>
      </c>
      <c r="M12" s="160"/>
      <c r="N12" s="161" t="s">
        <v>16493</v>
      </c>
      <c r="O12" s="162"/>
      <c r="P12" s="43" t="s">
        <v>16493</v>
      </c>
      <c r="Q12" s="44">
        <f>SUMIFS(台帳表ｔ[金額],台帳表ｔ[精算
グループ],確報【６月】!$H12,台帳表ｔ[入金月（月のみ）],確報【６月】!$A$1,台帳表ｔ[ＮＣ区分],"多摩")+SUMIFS(測量台帳1ｔ[入金額],測量台帳1ｔ[精算
グループ],確報【６月】!$H12,測量台帳1ｔ[入金月（月のみ）],確報【６月】!$A$1,測量台帳1ｔ[NC区分],"多摩")+SUMIFS(測量台帳1__2ｔ[入金額(後)],測量台帳1__2ｔ[精算
グループ(後)],確報【６月】!$H12,測量台帳1__2ｔ[入金月(後)（月のみ）],確報【６月】!$A$1,測量台帳1__2ｔ[NC区分],"多摩")</f>
        <v>27520263</v>
      </c>
      <c r="R12" s="43" t="s">
        <v>16493</v>
      </c>
      <c r="S12" s="163"/>
      <c r="T12" s="164" t="s">
        <v>16493</v>
      </c>
      <c r="U12" s="44"/>
      <c r="V12" s="43" t="s">
        <v>16493</v>
      </c>
      <c r="W12" s="44" cm="1">
        <f t="array" ref="W12">INDEX(設備G入力用!$F$2:$Q$72,ROW(A8), MATCH($A$1,設備G入力用!$F$2:$Q$2,0))</f>
        <v>0</v>
      </c>
      <c r="X12" s="23">
        <f t="shared" si="0"/>
        <v>27520263</v>
      </c>
      <c r="Y12" s="24"/>
      <c r="Z12" s="13"/>
      <c r="AA12" s="983"/>
      <c r="AB12" s="299" t="s">
        <v>16495</v>
      </c>
      <c r="AC12" s="112">
        <f>SUM(I14,K14,M14,O14,Q14,S14,U14,W14)</f>
        <v>2018455</v>
      </c>
      <c r="AD12" s="10"/>
      <c r="AE12" s="10"/>
      <c r="AF12" s="202" t="str">
        <f>IFERROR(_xlfn.XLOOKUP(確報【６月】!$AE12,台帳表ｓ[整理番号],台帳表ｓ[繁閑調整]),"")</f>
        <v/>
      </c>
      <c r="AG12" s="277" t="str">
        <f>IFERROR(_xlfn.XLOOKUP(確報【６月】!$AE12,台帳表ｓ[整理番号],台帳表ｓ[精算
グループ]),"")</f>
        <v/>
      </c>
      <c r="AH12" s="278" t="str">
        <f>IFERROR(_xlfn.XLOOKUP(確報【６月】!$AE12,台帳表ｓ[整理番号],台帳表ｓ[請求書発行番号]),"")</f>
        <v/>
      </c>
      <c r="AI12" s="269" t="str">
        <f>IFERROR(_xlfn.XLOOKUP(確報【６月】!$AE12,台帳表ｓ[整理番号],台帳表ｓ[繁閑調整金]),"")</f>
        <v/>
      </c>
      <c r="AJ12" s="274"/>
      <c r="AL12" s="202" t="str">
        <f>IFERROR(_xlfn.XLOOKUP(確報【６月】!AK12,台帳表ｔ[整理番号],台帳表ｔ[繁閑調整]),"")</f>
        <v/>
      </c>
      <c r="AM12" s="277" t="str">
        <f>IFERROR(_xlfn.XLOOKUP(確報【６月】!AK12,台帳表ｔ[整理番号],台帳表ｔ[精算
グループ]),"")</f>
        <v/>
      </c>
      <c r="AN12" s="278" t="str">
        <f>IFERROR(_xlfn.XLOOKUP(確報【６月】!AK12,台帳表ｔ[整理番号],台帳表ｔ[請求書発行番号]),"")</f>
        <v/>
      </c>
      <c r="AO12" s="269" t="str">
        <f>IFERROR(_xlfn.XLOOKUP(確報【６月】!AK12,台帳表ｔ[整理番号],台帳表ｔ[繁閑調整金]),"")</f>
        <v/>
      </c>
      <c r="AP12" s="275"/>
      <c r="AR12" s="202" t="str">
        <f>IFERROR(_xlfn.XLOOKUP(確報【６月】!AQ12,台帳表ｋ[整理番号],台帳表ｋ[繁閑調整]),"")</f>
        <v/>
      </c>
      <c r="AS12" s="277" t="str">
        <f>IFERROR(_xlfn.XLOOKUP(確報【６月】!AQ12,台帳表ｋ[整理番号],台帳表ｋ[精算
グループ]),"")</f>
        <v/>
      </c>
      <c r="AT12" s="278" t="str">
        <f>IFERROR(_xlfn.XLOOKUP(確報【６月】!AQ12,台帳表ｋ[整理番号],台帳表ｋ[請求書発行番号]),"")</f>
        <v/>
      </c>
      <c r="AU12" s="269" t="str">
        <f>IFERROR(_xlfn.XLOOKUP(確報【６月】!AQ12,台帳表ｋ[整理番号],台帳表ｋ[繁閑調整金]),"")</f>
        <v/>
      </c>
      <c r="AV12" s="275"/>
      <c r="AX12" s="202" t="str">
        <f>IFERROR(_xlfn.XLOOKUP(確報【６月】!AW12,台帳表ｋ[整理番号],台帳表ｋ[繁閑調整]),"")</f>
        <v/>
      </c>
      <c r="AY12" s="277" t="str">
        <f>IFERROR(_xlfn.XLOOKUP(確報【６月】!AW12,台帳表ｋ[整理番号],台帳表ｋ[精算
グループ]),"")</f>
        <v/>
      </c>
      <c r="AZ12" s="278" t="str">
        <f>IFERROR(_xlfn.XLOOKUP(確報【６月】!AW12,台帳表ｋ[整理番号],台帳表ｋ[請求書発行番号]),"")</f>
        <v/>
      </c>
      <c r="BA12" s="269" t="str">
        <f>IFERROR(_xlfn.XLOOKUP(確報【６月】!AW12,台帳表ｋ[整理番号],台帳表ｋ[繁閑調整金]),"")</f>
        <v/>
      </c>
    </row>
    <row r="13" spans="1:53" ht="16.350000000000001" customHeight="1">
      <c r="A13" s="927"/>
      <c r="B13" s="927"/>
      <c r="C13" s="927"/>
      <c r="D13" s="927"/>
      <c r="E13" s="927"/>
      <c r="F13" s="25" t="s">
        <v>16482</v>
      </c>
      <c r="G13" s="26" t="s">
        <v>16606</v>
      </c>
      <c r="H13" s="27" t="s">
        <v>16494</v>
      </c>
      <c r="I13" s="28">
        <f>SUMIFS(台帳表ｓ[金額],台帳表ｓ[精算
グループ],確報【６月】!$H13,台帳表ｓ[入金月（月のみ）],確報【６月】!$A$1,台帳表ｓ[ＮＣ区分],"西部")+SUMIFS(測量台帳1ｓ[入金額],測量台帳1ｓ[精算
グループ],確報【６月】!$H13,測量台帳1ｓ[入金月（月のみ）],確報【６月】!$A$1,測量台帳1ｓ[NC区分],"西部")+SUMIFS(測量台帳1__2ｓ[入金額(後)],測量台帳1__2ｓ[精算
グループ(後)],確報【６月】!$H13,測量台帳1__2ｓ[入金月(後)（月のみ）],確報【６月】!$A$1,測量台帳1__2ｓ[NC区分],"西部")</f>
        <v>0</v>
      </c>
      <c r="J13" s="78" t="s">
        <v>16494</v>
      </c>
      <c r="K13" s="40"/>
      <c r="L13" s="78" t="s">
        <v>16494</v>
      </c>
      <c r="M13" s="40"/>
      <c r="N13" s="60" t="s">
        <v>16494</v>
      </c>
      <c r="O13" s="61"/>
      <c r="P13" s="27" t="s">
        <v>16494</v>
      </c>
      <c r="Q13" s="29">
        <f>SUMIFS(台帳表ｔ[金額],台帳表ｔ[精算
グループ],確報【６月】!$H13,台帳表ｔ[入金月（月のみ）],確報【６月】!$A$1,台帳表ｔ[ＮＣ区分],"多摩")+SUMIFS(測量台帳1ｔ[入金額],測量台帳1ｔ[精算
グループ],確報【６月】!$H13,測量台帳1ｔ[入金月（月のみ）],確報【６月】!$A$1,測量台帳1ｔ[NC区分],"多摩")+SUMIFS(測量台帳1__2ｔ[入金額(後)],測量台帳1__2ｔ[精算
グループ(後)],確報【６月】!$H13,測量台帳1__2ｔ[入金月(後)（月のみ）],確報【６月】!$A$1,測量台帳1__2ｔ[NC区分],"多摩")</f>
        <v>0</v>
      </c>
      <c r="R13" s="27" t="s">
        <v>16494</v>
      </c>
      <c r="S13" s="92"/>
      <c r="T13" s="93" t="s">
        <v>16494</v>
      </c>
      <c r="U13" s="29"/>
      <c r="V13" s="27" t="s">
        <v>16494</v>
      </c>
      <c r="W13" s="29" cm="1">
        <f t="array" ref="W13">INDEX(設備G入力用!$F$2:$Q$72,ROW(A9), MATCH($A$1,設備G入力用!$F$2:$Q$2,0))</f>
        <v>0</v>
      </c>
      <c r="X13" s="30">
        <f t="shared" si="0"/>
        <v>0</v>
      </c>
      <c r="Y13" s="24"/>
      <c r="Z13" s="13"/>
      <c r="AA13" s="983"/>
      <c r="AB13" s="299" t="s">
        <v>16497</v>
      </c>
      <c r="AC13" s="112">
        <f>SUM(I15,K15,M15,O15,Q15,S15,U15,W15)</f>
        <v>233998</v>
      </c>
      <c r="AD13" s="10"/>
      <c r="AE13" s="10"/>
      <c r="AF13" s="202" t="str">
        <f>IFERROR(_xlfn.XLOOKUP(確報【６月】!$AE13,台帳表ｓ[整理番号],台帳表ｓ[繁閑調整]),"")</f>
        <v/>
      </c>
      <c r="AG13" s="277" t="str">
        <f>IFERROR(_xlfn.XLOOKUP(確報【６月】!$AE13,台帳表ｓ[整理番号],台帳表ｓ[精算
グループ]),"")</f>
        <v/>
      </c>
      <c r="AH13" s="278" t="str">
        <f>IFERROR(_xlfn.XLOOKUP(確報【６月】!$AE13,台帳表ｓ[整理番号],台帳表ｓ[請求書発行番号]),"")</f>
        <v/>
      </c>
      <c r="AI13" s="269" t="str">
        <f>IFERROR(_xlfn.XLOOKUP(確報【６月】!$AE13,台帳表ｓ[整理番号],台帳表ｓ[繁閑調整金]),"")</f>
        <v/>
      </c>
      <c r="AJ13" s="274"/>
      <c r="AL13" s="202" t="str">
        <f>IFERROR(_xlfn.XLOOKUP(確報【６月】!AK13,台帳表ｔ[整理番号],台帳表ｔ[繁閑調整]),"")</f>
        <v/>
      </c>
      <c r="AM13" s="277" t="str">
        <f>IFERROR(_xlfn.XLOOKUP(確報【６月】!AK13,台帳表ｔ[整理番号],台帳表ｔ[精算
グループ]),"")</f>
        <v/>
      </c>
      <c r="AN13" s="278" t="str">
        <f>IFERROR(_xlfn.XLOOKUP(確報【６月】!AK13,台帳表ｔ[整理番号],台帳表ｔ[請求書発行番号]),"")</f>
        <v/>
      </c>
      <c r="AO13" s="269" t="str">
        <f>IFERROR(_xlfn.XLOOKUP(確報【６月】!AK13,台帳表ｔ[整理番号],台帳表ｔ[繁閑調整金]),"")</f>
        <v/>
      </c>
      <c r="AP13" s="275"/>
      <c r="AR13" s="202" t="str">
        <f>IFERROR(_xlfn.XLOOKUP(確報【６月】!AQ13,台帳表ｋ[整理番号],台帳表ｋ[繁閑調整]),"")</f>
        <v/>
      </c>
      <c r="AS13" s="277" t="str">
        <f>IFERROR(_xlfn.XLOOKUP(確報【６月】!AQ13,台帳表ｋ[整理番号],台帳表ｋ[精算
グループ]),"")</f>
        <v/>
      </c>
      <c r="AT13" s="278" t="str">
        <f>IFERROR(_xlfn.XLOOKUP(確報【６月】!AQ13,台帳表ｋ[整理番号],台帳表ｋ[請求書発行番号]),"")</f>
        <v/>
      </c>
      <c r="AU13" s="269" t="str">
        <f>IFERROR(_xlfn.XLOOKUP(確報【６月】!AQ13,台帳表ｋ[整理番号],台帳表ｋ[繁閑調整金]),"")</f>
        <v/>
      </c>
      <c r="AV13" s="275"/>
      <c r="AX13" s="202" t="str">
        <f>IFERROR(_xlfn.XLOOKUP(確報【６月】!AW13,台帳表ｋ[整理番号],台帳表ｋ[繁閑調整]),"")</f>
        <v/>
      </c>
      <c r="AY13" s="277" t="str">
        <f>IFERROR(_xlfn.XLOOKUP(確報【６月】!AW13,台帳表ｋ[整理番号],台帳表ｋ[精算
グループ]),"")</f>
        <v/>
      </c>
      <c r="AZ13" s="278" t="str">
        <f>IFERROR(_xlfn.XLOOKUP(確報【６月】!AW13,台帳表ｋ[整理番号],台帳表ｋ[請求書発行番号]),"")</f>
        <v/>
      </c>
      <c r="BA13" s="269" t="str">
        <f>IFERROR(_xlfn.XLOOKUP(確報【６月】!AW13,台帳表ｋ[整理番号],台帳表ｋ[繁閑調整金]),"")</f>
        <v/>
      </c>
    </row>
    <row r="14" spans="1:53" ht="16.350000000000001" customHeight="1">
      <c r="A14" s="927"/>
      <c r="B14" s="927"/>
      <c r="C14" s="927"/>
      <c r="D14" s="927"/>
      <c r="E14" s="927"/>
      <c r="F14" s="25" t="s">
        <v>16484</v>
      </c>
      <c r="G14" s="26" t="s">
        <v>16606</v>
      </c>
      <c r="H14" s="27" t="s">
        <v>16495</v>
      </c>
      <c r="I14" s="28">
        <f>SUMIFS(台帳表ｓ[金額],台帳表ｓ[精算
グループ],確報【６月】!$H14,台帳表ｓ[入金月（月のみ）],確報【６月】!$A$1,台帳表ｓ[ＮＣ区分],"西部")+SUMIFS(測量台帳1ｓ[入金額],測量台帳1ｓ[精算
グループ],確報【６月】!$H14,測量台帳1ｓ[入金月（月のみ）],確報【６月】!$A$1,測量台帳1ｓ[NC区分],"西部")+SUMIFS(測量台帳1__2ｓ[入金額(後)],測量台帳1__2ｓ[精算
グループ(後)],確報【６月】!$H14,測量台帳1__2ｓ[入金月(後)（月のみ）],確報【６月】!$A$1,測量台帳1__2ｓ[NC区分],"西部")</f>
        <v>0</v>
      </c>
      <c r="J14" s="78" t="s">
        <v>16495</v>
      </c>
      <c r="K14" s="40"/>
      <c r="L14" s="78" t="s">
        <v>16495</v>
      </c>
      <c r="M14" s="40"/>
      <c r="N14" s="60" t="s">
        <v>16495</v>
      </c>
      <c r="O14" s="61"/>
      <c r="P14" s="27" t="s">
        <v>16495</v>
      </c>
      <c r="Q14" s="29">
        <f>SUMIFS(台帳表ｔ[金額],台帳表ｔ[精算
グループ],確報【６月】!$H14,台帳表ｔ[入金月（月のみ）],確報【６月】!$A$1,台帳表ｔ[ＮＣ区分],"多摩")+SUMIFS(測量台帳1ｔ[入金額],測量台帳1ｔ[精算
グループ],確報【６月】!$H14,測量台帳1ｔ[入金月（月のみ）],確報【６月】!$A$1,測量台帳1ｔ[NC区分],"多摩")+SUMIFS(測量台帳1__2ｔ[入金額(後)],測量台帳1__2ｔ[精算
グループ(後)],確報【６月】!$H14,測量台帳1__2ｔ[入金月(後)（月のみ）],確報【６月】!$A$1,測量台帳1__2ｔ[NC区分],"多摩")</f>
        <v>2018455</v>
      </c>
      <c r="R14" s="27" t="s">
        <v>16495</v>
      </c>
      <c r="S14" s="92"/>
      <c r="T14" s="93" t="s">
        <v>16495</v>
      </c>
      <c r="U14" s="29"/>
      <c r="V14" s="27" t="s">
        <v>16495</v>
      </c>
      <c r="W14" s="29" cm="1">
        <f t="array" ref="W14">INDEX(設備G入力用!$F$2:$Q$72,ROW(A10), MATCH($A$1,設備G入力用!$F$2:$Q$2,0))</f>
        <v>0</v>
      </c>
      <c r="X14" s="30">
        <f t="shared" si="0"/>
        <v>2018455</v>
      </c>
      <c r="Y14" s="24"/>
      <c r="Z14" s="13"/>
      <c r="AA14" s="983"/>
      <c r="AB14" s="299" t="s">
        <v>16499</v>
      </c>
      <c r="AC14" s="112">
        <f>SUM(I16,K16,M16,O16,Q16,S16,U16,W16)</f>
        <v>0</v>
      </c>
      <c r="AD14" s="10"/>
      <c r="AE14" s="10"/>
      <c r="AF14" s="202" t="str">
        <f>IFERROR(_xlfn.XLOOKUP(確報【６月】!$AE14,台帳表ｓ[整理番号],台帳表ｓ[繁閑調整]),"")</f>
        <v/>
      </c>
      <c r="AG14" s="277" t="str">
        <f>IFERROR(_xlfn.XLOOKUP(確報【６月】!$AE14,台帳表ｓ[整理番号],台帳表ｓ[精算
グループ]),"")</f>
        <v/>
      </c>
      <c r="AH14" s="278" t="str">
        <f>IFERROR(_xlfn.XLOOKUP(確報【６月】!$AE14,台帳表ｓ[整理番号],台帳表ｓ[請求書発行番号]),"")</f>
        <v/>
      </c>
      <c r="AI14" s="269" t="str">
        <f>IFERROR(_xlfn.XLOOKUP(確報【６月】!$AE14,台帳表ｓ[整理番号],台帳表ｓ[繁閑調整金]),"")</f>
        <v/>
      </c>
      <c r="AJ14" s="139"/>
      <c r="AL14" s="202" t="str">
        <f>IFERROR(_xlfn.XLOOKUP(確報【６月】!AK14,台帳表ｔ[整理番号],台帳表ｔ[繁閑調整]),"")</f>
        <v/>
      </c>
      <c r="AM14" s="277" t="str">
        <f>IFERROR(_xlfn.XLOOKUP(確報【６月】!AK14,台帳表ｔ[整理番号],台帳表ｔ[精算
グループ]),"")</f>
        <v/>
      </c>
      <c r="AN14" s="278" t="str">
        <f>IFERROR(_xlfn.XLOOKUP(確報【６月】!AK14,台帳表ｔ[整理番号],台帳表ｔ[請求書発行番号]),"")</f>
        <v/>
      </c>
      <c r="AO14" s="269" t="str">
        <f>IFERROR(_xlfn.XLOOKUP(確報【６月】!AK14,台帳表ｔ[整理番号],台帳表ｔ[繁閑調整金]),"")</f>
        <v/>
      </c>
      <c r="AP14" s="275"/>
      <c r="AR14" s="202" t="str">
        <f>IFERROR(_xlfn.XLOOKUP(確報【６月】!AQ14,台帳表ｋ[整理番号],台帳表ｋ[繁閑調整]),"")</f>
        <v/>
      </c>
      <c r="AS14" s="277" t="str">
        <f>IFERROR(_xlfn.XLOOKUP(確報【６月】!AQ14,台帳表ｋ[整理番号],台帳表ｋ[精算
グループ]),"")</f>
        <v/>
      </c>
      <c r="AT14" s="278" t="str">
        <f>IFERROR(_xlfn.XLOOKUP(確報【６月】!AQ14,台帳表ｋ[整理番号],台帳表ｋ[請求書発行番号]),"")</f>
        <v/>
      </c>
      <c r="AU14" s="269" t="str">
        <f>IFERROR(_xlfn.XLOOKUP(確報【６月】!AQ14,台帳表ｋ[整理番号],台帳表ｋ[繁閑調整金]),"")</f>
        <v/>
      </c>
      <c r="AV14" s="275"/>
      <c r="AX14" s="202" t="str">
        <f>IFERROR(_xlfn.XLOOKUP(確報【６月】!AW14,台帳表ｋ[整理番号],台帳表ｋ[繁閑調整]),"")</f>
        <v/>
      </c>
      <c r="AY14" s="277" t="str">
        <f>IFERROR(_xlfn.XLOOKUP(確報【６月】!AW14,台帳表ｋ[整理番号],台帳表ｋ[精算
グループ]),"")</f>
        <v/>
      </c>
      <c r="AZ14" s="278" t="str">
        <f>IFERROR(_xlfn.XLOOKUP(確報【６月】!AW14,台帳表ｋ[整理番号],台帳表ｋ[請求書発行番号]),"")</f>
        <v/>
      </c>
      <c r="BA14" s="269" t="str">
        <f>IFERROR(_xlfn.XLOOKUP(確報【６月】!AW14,台帳表ｋ[整理番号],台帳表ｋ[繁閑調整金]),"")</f>
        <v/>
      </c>
    </row>
    <row r="15" spans="1:53" ht="16.350000000000001" customHeight="1">
      <c r="A15" s="927"/>
      <c r="B15" s="927"/>
      <c r="C15" s="927"/>
      <c r="D15" s="927"/>
      <c r="E15" s="927"/>
      <c r="F15" s="25" t="s">
        <v>16496</v>
      </c>
      <c r="G15" s="26" t="s">
        <v>16606</v>
      </c>
      <c r="H15" s="27" t="s">
        <v>16497</v>
      </c>
      <c r="I15" s="28">
        <f>SUMIFS(台帳表ｓ[金額],台帳表ｓ[精算
グループ],確報【６月】!$H15,台帳表ｓ[入金月（月のみ）],確報【６月】!$A$1,台帳表ｓ[ＮＣ区分],"西部")+SUMIFS(測量台帳1ｓ[入金額],測量台帳1ｓ[精算
グループ],確報【６月】!$H15,測量台帳1ｓ[入金月（月のみ）],確報【６月】!$A$1,測量台帳1ｓ[NC区分],"西部")+SUMIFS(測量台帳1__2ｓ[入金額(後)],測量台帳1__2ｓ[精算
グループ(後)],確報【６月】!$H15,測量台帳1__2ｓ[入金月(後)（月のみ）],確報【６月】!$A$1,測量台帳1__2ｓ[NC区分],"西部")</f>
        <v>0</v>
      </c>
      <c r="J15" s="78" t="s">
        <v>16497</v>
      </c>
      <c r="K15" s="40"/>
      <c r="L15" s="78" t="s">
        <v>16497</v>
      </c>
      <c r="M15" s="40"/>
      <c r="N15" s="60" t="s">
        <v>16497</v>
      </c>
      <c r="O15" s="61"/>
      <c r="P15" s="27" t="s">
        <v>16497</v>
      </c>
      <c r="Q15" s="29">
        <f>SUMIFS(台帳表ｔ[金額],台帳表ｔ[精算
グループ],確報【６月】!$H15,台帳表ｔ[入金月（月のみ）],確報【６月】!$A$1,台帳表ｔ[ＮＣ区分],"多摩")+SUMIFS(測量台帳1ｔ[入金額],測量台帳1ｔ[精算
グループ],確報【６月】!$H15,測量台帳1ｔ[入金月（月のみ）],確報【６月】!$A$1,測量台帳1ｔ[NC区分],"多摩")+SUMIFS(測量台帳1__2ｔ[入金額(後)],測量台帳1__2ｔ[精算
グループ(後)],確報【６月】!$H15,測量台帳1__2ｔ[入金月(後)（月のみ）],確報【６月】!$A$1,測量台帳1__2ｔ[NC区分],"多摩")</f>
        <v>233998</v>
      </c>
      <c r="R15" s="27" t="s">
        <v>16497</v>
      </c>
      <c r="S15" s="92"/>
      <c r="T15" s="93" t="s">
        <v>16497</v>
      </c>
      <c r="U15" s="29"/>
      <c r="V15" s="27" t="s">
        <v>16497</v>
      </c>
      <c r="W15" s="29" cm="1">
        <f t="array" ref="W15">INDEX(設備G入力用!$F$2:$Q$72,ROW(A11), MATCH($A$1,設備G入力用!$F$2:$Q$2,0))</f>
        <v>0</v>
      </c>
      <c r="X15" s="30">
        <f t="shared" si="0"/>
        <v>233998</v>
      </c>
      <c r="Y15" s="24"/>
      <c r="Z15" s="13"/>
      <c r="AA15" s="983"/>
      <c r="AB15" s="300" t="s">
        <v>16489</v>
      </c>
      <c r="AC15" s="301">
        <f>SUM(I10,K10,M10,O10,Q10,S10,U10,W10,I17,K17,M17,O17,Q17,S17,U17,W17)</f>
        <v>10181877</v>
      </c>
      <c r="AD15" s="10"/>
      <c r="AE15" s="10"/>
      <c r="AF15" s="202" t="str">
        <f>IFERROR(_xlfn.XLOOKUP(確報【６月】!$AE15,台帳表ｓ[整理番号],台帳表ｓ[繁閑調整]),"")</f>
        <v/>
      </c>
      <c r="AG15" s="277" t="str">
        <f>IFERROR(_xlfn.XLOOKUP(確報【６月】!$AE15,台帳表ｓ[整理番号],台帳表ｓ[精算
グループ]),"")</f>
        <v/>
      </c>
      <c r="AH15" s="278" t="str">
        <f>IFERROR(_xlfn.XLOOKUP(確報【６月】!$AE15,台帳表ｓ[整理番号],台帳表ｓ[請求書発行番号]),"")</f>
        <v/>
      </c>
      <c r="AI15" s="269" t="str">
        <f>IFERROR(_xlfn.XLOOKUP(確報【６月】!$AE15,台帳表ｓ[整理番号],台帳表ｓ[繁閑調整金]),"")</f>
        <v/>
      </c>
      <c r="AJ15" s="139"/>
      <c r="AL15" s="202" t="str">
        <f>IFERROR(_xlfn.XLOOKUP(確報【６月】!AK15,台帳表ｔ[整理番号],台帳表ｔ[繁閑調整]),"")</f>
        <v/>
      </c>
      <c r="AM15" s="277" t="str">
        <f>IFERROR(_xlfn.XLOOKUP(確報【６月】!AK15,台帳表ｔ[整理番号],台帳表ｔ[精算
グループ]),"")</f>
        <v/>
      </c>
      <c r="AN15" s="278" t="str">
        <f>IFERROR(_xlfn.XLOOKUP(確報【６月】!AK15,台帳表ｔ[整理番号],台帳表ｔ[請求書発行番号]),"")</f>
        <v/>
      </c>
      <c r="AO15" s="269" t="str">
        <f>IFERROR(_xlfn.XLOOKUP(確報【６月】!AK15,台帳表ｔ[整理番号],台帳表ｔ[繁閑調整金]),"")</f>
        <v/>
      </c>
      <c r="AP15" s="275"/>
      <c r="AR15" s="202" t="str">
        <f>IFERROR(_xlfn.XLOOKUP(確報【６月】!AQ15,台帳表ｋ[整理番号],台帳表ｋ[繁閑調整]),"")</f>
        <v/>
      </c>
      <c r="AS15" s="277" t="str">
        <f>IFERROR(_xlfn.XLOOKUP(確報【６月】!AQ15,台帳表ｋ[整理番号],台帳表ｋ[精算
グループ]),"")</f>
        <v/>
      </c>
      <c r="AT15" s="278" t="str">
        <f>IFERROR(_xlfn.XLOOKUP(確報【６月】!AQ15,台帳表ｋ[整理番号],台帳表ｋ[請求書発行番号]),"")</f>
        <v/>
      </c>
      <c r="AU15" s="269" t="str">
        <f>IFERROR(_xlfn.XLOOKUP(確報【６月】!AQ15,台帳表ｋ[整理番号],台帳表ｋ[繁閑調整金]),"")</f>
        <v/>
      </c>
      <c r="AV15" s="275"/>
      <c r="AX15" s="202" t="str">
        <f>IFERROR(_xlfn.XLOOKUP(確報【６月】!AW15,台帳表ｋ[整理番号],台帳表ｋ[繁閑調整]),"")</f>
        <v/>
      </c>
      <c r="AY15" s="277" t="str">
        <f>IFERROR(_xlfn.XLOOKUP(確報【６月】!AW15,台帳表ｋ[整理番号],台帳表ｋ[精算
グループ]),"")</f>
        <v/>
      </c>
      <c r="AZ15" s="278" t="str">
        <f>IFERROR(_xlfn.XLOOKUP(確報【６月】!AW15,台帳表ｋ[整理番号],台帳表ｋ[請求書発行番号]),"")</f>
        <v/>
      </c>
      <c r="BA15" s="269" t="str">
        <f>IFERROR(_xlfn.XLOOKUP(確報【６月】!AW15,台帳表ｋ[整理番号],台帳表ｋ[繁閑調整金]),"")</f>
        <v/>
      </c>
    </row>
    <row r="16" spans="1:53" ht="16.350000000000001" customHeight="1">
      <c r="A16" s="927"/>
      <c r="B16" s="927"/>
      <c r="C16" s="927"/>
      <c r="D16" s="927"/>
      <c r="E16" s="927"/>
      <c r="F16" s="47" t="s">
        <v>16498</v>
      </c>
      <c r="G16" s="48" t="s">
        <v>16606</v>
      </c>
      <c r="H16" s="49" t="s">
        <v>16499</v>
      </c>
      <c r="I16" s="50">
        <f>SUMIFS(台帳表ｓ[金額],台帳表ｓ[精算
グループ],確報【６月】!$H16,台帳表ｓ[入金月（月のみ）],確報【６月】!$A$1,台帳表ｓ[ＮＣ区分],"西部")+SUMIFS(測量台帳1ｓ[入金額],測量台帳1ｓ[精算
グループ],確報【６月】!$H16,測量台帳1ｓ[入金月（月のみ）],確報【６月】!$A$1,測量台帳1ｓ[NC区分],"西部")+SUMIFS(測量台帳1__2ｓ[入金額(後)],測量台帳1__2ｓ[精算
グループ(後)],確報【６月】!$H16,測量台帳1__2ｓ[入金月(後)（月のみ）],確報【６月】!$A$1,測量台帳1__2ｓ[NC区分],"西部")</f>
        <v>0</v>
      </c>
      <c r="J16" s="147" t="s">
        <v>16499</v>
      </c>
      <c r="K16" s="165"/>
      <c r="L16" s="147" t="s">
        <v>16499</v>
      </c>
      <c r="M16" s="165"/>
      <c r="N16" s="149" t="s">
        <v>16499</v>
      </c>
      <c r="O16" s="51"/>
      <c r="P16" s="49" t="s">
        <v>16499</v>
      </c>
      <c r="Q16" s="51">
        <f>SUMIFS(台帳表ｔ[金額],台帳表ｔ[精算
グループ],確報【６月】!$H16,台帳表ｔ[入金月（月のみ）],確報【６月】!$A$1,台帳表ｔ[ＮＣ区分],"多摩")+SUMIFS(測量台帳1ｔ[入金額],測量台帳1ｔ[精算
グループ],確報【６月】!$H16,測量台帳1ｔ[入金月（月のみ）],確報【６月】!$A$1,測量台帳1ｔ[NC区分],"多摩")+SUMIFS(測量台帳1__2ｔ[入金額(後)],測量台帳1__2ｔ[精算
グループ(後)],確報【６月】!$H16,測量台帳1__2ｔ[入金月(後)（月のみ）],確報【６月】!$A$1,測量台帳1__2ｔ[NC区分],"多摩")</f>
        <v>0</v>
      </c>
      <c r="R16" s="49" t="s">
        <v>16499</v>
      </c>
      <c r="S16" s="165"/>
      <c r="T16" s="149" t="s">
        <v>16499</v>
      </c>
      <c r="U16" s="51"/>
      <c r="V16" s="49" t="s">
        <v>16499</v>
      </c>
      <c r="W16" s="51" cm="1">
        <f t="array" ref="W16">INDEX(設備G入力用!$F$2:$Q$72,ROW(A12), MATCH($A$1,設備G入力用!$F$2:$Q$2,0))</f>
        <v>0</v>
      </c>
      <c r="X16" s="30">
        <f t="shared" si="0"/>
        <v>0</v>
      </c>
      <c r="AA16" s="983"/>
      <c r="AB16" s="300" t="s">
        <v>16491</v>
      </c>
      <c r="AC16" s="301">
        <f>SUM(I11,K11,M11,O11,Q11,S11,U11,W11,I18,K18,M18,O18,Q18,S18,U18,W18)</f>
        <v>0</v>
      </c>
      <c r="AD16" s="10"/>
      <c r="AE16" s="10"/>
      <c r="AF16" s="202" t="str">
        <f>IFERROR(_xlfn.XLOOKUP(確報【６月】!$AE16,台帳表ｓ[整理番号],台帳表ｓ[繁閑調整]),"")</f>
        <v/>
      </c>
      <c r="AG16" s="277" t="str">
        <f>IFERROR(_xlfn.XLOOKUP(確報【６月】!$AE16,台帳表ｓ[整理番号],台帳表ｓ[精算
グループ]),"")</f>
        <v/>
      </c>
      <c r="AH16" s="278" t="str">
        <f>IFERROR(_xlfn.XLOOKUP(確報【６月】!$AE16,台帳表ｓ[整理番号],台帳表ｓ[請求書発行番号]),"")</f>
        <v/>
      </c>
      <c r="AI16" s="269" t="str">
        <f>IFERROR(_xlfn.XLOOKUP(確報【６月】!$AE16,台帳表ｓ[整理番号],台帳表ｓ[繁閑調整金]),"")</f>
        <v/>
      </c>
      <c r="AJ16" s="139"/>
      <c r="AL16" s="202" t="str">
        <f>IFERROR(_xlfn.XLOOKUP(確報【６月】!AK16,台帳表ｔ[整理番号],台帳表ｔ[繁閑調整]),"")</f>
        <v/>
      </c>
      <c r="AM16" s="277" t="str">
        <f>IFERROR(_xlfn.XLOOKUP(確報【６月】!AK16,台帳表ｔ[整理番号],台帳表ｔ[精算
グループ]),"")</f>
        <v/>
      </c>
      <c r="AN16" s="278" t="str">
        <f>IFERROR(_xlfn.XLOOKUP(確報【６月】!AK16,台帳表ｔ[整理番号],台帳表ｔ[請求書発行番号]),"")</f>
        <v/>
      </c>
      <c r="AO16" s="269" t="str">
        <f>IFERROR(_xlfn.XLOOKUP(確報【６月】!AK16,台帳表ｔ[整理番号],台帳表ｔ[繁閑調整金]),"")</f>
        <v/>
      </c>
      <c r="AP16" s="275"/>
      <c r="AR16" s="202" t="str">
        <f>IFERROR(_xlfn.XLOOKUP(確報【６月】!AQ16,台帳表ｋ[整理番号],台帳表ｋ[繁閑調整]),"")</f>
        <v/>
      </c>
      <c r="AS16" s="277" t="str">
        <f>IFERROR(_xlfn.XLOOKUP(確報【６月】!AQ16,台帳表ｋ[整理番号],台帳表ｋ[精算
グループ]),"")</f>
        <v/>
      </c>
      <c r="AT16" s="278" t="str">
        <f>IFERROR(_xlfn.XLOOKUP(確報【６月】!AQ16,台帳表ｋ[整理番号],台帳表ｋ[請求書発行番号]),"")</f>
        <v/>
      </c>
      <c r="AU16" s="269" t="str">
        <f>IFERROR(_xlfn.XLOOKUP(確報【６月】!AQ16,台帳表ｋ[整理番号],台帳表ｋ[繁閑調整金]),"")</f>
        <v/>
      </c>
      <c r="AV16" s="275"/>
      <c r="AX16" s="202" t="str">
        <f>IFERROR(_xlfn.XLOOKUP(確報【６月】!AW16,台帳表ｋ[整理番号],台帳表ｋ[繁閑調整]),"")</f>
        <v/>
      </c>
      <c r="AY16" s="277" t="str">
        <f>IFERROR(_xlfn.XLOOKUP(確報【６月】!AW16,台帳表ｋ[整理番号],台帳表ｋ[精算
グループ]),"")</f>
        <v/>
      </c>
      <c r="AZ16" s="278" t="str">
        <f>IFERROR(_xlfn.XLOOKUP(確報【６月】!AW16,台帳表ｋ[整理番号],台帳表ｋ[請求書発行番号]),"")</f>
        <v/>
      </c>
      <c r="BA16" s="269" t="str">
        <f>IFERROR(_xlfn.XLOOKUP(確報【６月】!AW16,台帳表ｋ[整理番号],台帳表ｋ[繁閑調整金]),"")</f>
        <v/>
      </c>
    </row>
    <row r="17" spans="1:53" ht="16.350000000000001" customHeight="1" thickBot="1">
      <c r="A17" s="927"/>
      <c r="B17" s="927"/>
      <c r="C17" s="927"/>
      <c r="D17" s="927"/>
      <c r="E17" s="927"/>
      <c r="F17" s="633" t="s">
        <v>16608</v>
      </c>
      <c r="G17" s="634" t="s">
        <v>16606</v>
      </c>
      <c r="H17" s="635" t="s">
        <v>16489</v>
      </c>
      <c r="I17" s="636">
        <f>SUMIFS(台帳表ｓ[金額],台帳表ｓ[精算
グループ],確報【６月】!$H17,台帳表ｓ[入金月（月のみ）],確報【６月】!$A$1,台帳表ｓ[ＮＣ区分],"多摩")+SUMIFS(測量台帳1ｓ[入金額],測量台帳1ｓ[精算
グループ],確報【６月】!$H17,測量台帳1ｓ[入金月（月のみ）],確報【６月】!$A$1,測量台帳1ｓ[NC区分],"多摩")+SUMIFS(測量台帳1__2ｓ[入金額(後)],測量台帳1__2ｓ[精算
グループ(後)],確報【６月】!$H17,測量台帳1__2ｓ[入金月(後)（月のみ）],確報【６月】!$A$1,測量台帳1__2ｓ[NC区分],"多摩")</f>
        <v>376871</v>
      </c>
      <c r="J17" s="637" t="s">
        <v>16489</v>
      </c>
      <c r="K17" s="638"/>
      <c r="L17" s="637" t="s">
        <v>16489</v>
      </c>
      <c r="M17" s="638"/>
      <c r="N17" s="639" t="s">
        <v>16489</v>
      </c>
      <c r="O17" s="640"/>
      <c r="P17" s="635" t="s">
        <v>16489</v>
      </c>
      <c r="Q17" s="640">
        <f>SUMIFS(台帳表ｔ[金額],台帳表ｔ[精算
グループ],確報【６月】!$H17,台帳表ｔ[入金月（月のみ）],確報【６月】!$A$1,台帳表ｔ[ＮＣ区分],"多摩")+SUMIFS(測量台帳1ｔ[入金額],測量台帳1ｔ[精算
グループ],確報【６月】!$H17,測量台帳1ｔ[入金月（月のみ）],確報【６月】!$A$1,測量台帳1ｔ[NC区分],"多摩")+SUMIFS(測量台帳1__2ｔ[入金額(後)],測量台帳1__2ｔ[精算
グループ(後)],確報【６月】!$H17,測量台帳1__2ｔ[入金月(後)（月のみ）],確報【６月】!$A$1,測量台帳1__2ｔ[NC区分],"多摩")</f>
        <v>7758795</v>
      </c>
      <c r="R17" s="635" t="s">
        <v>52</v>
      </c>
      <c r="S17" s="638"/>
      <c r="T17" s="639" t="s">
        <v>52</v>
      </c>
      <c r="U17" s="640"/>
      <c r="V17" s="635" t="s">
        <v>52</v>
      </c>
      <c r="W17" s="640" cm="1">
        <f t="array" ref="W17">INDEX(設備G入力用!$F$2:$Q$72,ROW(A13), MATCH($A$1,設備G入力用!$F$2:$Q$2,0))</f>
        <v>0</v>
      </c>
      <c r="X17" s="30">
        <f t="shared" si="0"/>
        <v>8135666</v>
      </c>
      <c r="AA17" s="983"/>
      <c r="AB17" s="299" t="s">
        <v>16609</v>
      </c>
      <c r="AC17" s="112">
        <f>SUM(I19,K19,M19,O19,Q19,S19,U19,W19)</f>
        <v>1737133</v>
      </c>
      <c r="AD17" s="10"/>
      <c r="AE17" s="10"/>
      <c r="AF17" s="202" t="str">
        <f>IFERROR(_xlfn.XLOOKUP(確報【６月】!$AE17,台帳表ｓ[整理番号],台帳表ｓ[繁閑調整]),"")</f>
        <v/>
      </c>
      <c r="AG17" s="277" t="str">
        <f>IFERROR(_xlfn.XLOOKUP(確報【６月】!$AE17,台帳表ｓ[整理番号],台帳表ｓ[精算
グループ]),"")</f>
        <v/>
      </c>
      <c r="AH17" s="278" t="str">
        <f>IFERROR(_xlfn.XLOOKUP(確報【６月】!$AE17,台帳表ｓ[整理番号],台帳表ｓ[請求書発行番号]),"")</f>
        <v/>
      </c>
      <c r="AI17" s="269" t="str">
        <f>IFERROR(_xlfn.XLOOKUP(確報【６月】!$AE17,台帳表ｓ[整理番号],台帳表ｓ[繁閑調整金]),"")</f>
        <v/>
      </c>
      <c r="AJ17" s="139"/>
      <c r="AL17" s="202" t="str">
        <f>IFERROR(_xlfn.XLOOKUP(確報【６月】!AK17,台帳表ｔ[整理番号],台帳表ｔ[繁閑調整]),"")</f>
        <v/>
      </c>
      <c r="AM17" s="277" t="str">
        <f>IFERROR(_xlfn.XLOOKUP(確報【６月】!AK17,台帳表ｔ[整理番号],台帳表ｔ[精算
グループ]),"")</f>
        <v/>
      </c>
      <c r="AN17" s="278" t="str">
        <f>IFERROR(_xlfn.XLOOKUP(確報【６月】!AK17,台帳表ｔ[整理番号],台帳表ｔ[請求書発行番号]),"")</f>
        <v/>
      </c>
      <c r="AO17" s="269" t="str">
        <f>IFERROR(_xlfn.XLOOKUP(確報【６月】!AK17,台帳表ｔ[整理番号],台帳表ｔ[繁閑調整金]),"")</f>
        <v/>
      </c>
      <c r="AP17" s="275"/>
      <c r="AR17" s="202" t="str">
        <f>IFERROR(_xlfn.XLOOKUP(確報【６月】!AQ17,台帳表ｋ[整理番号],台帳表ｋ[繁閑調整]),"")</f>
        <v/>
      </c>
      <c r="AS17" s="277" t="str">
        <f>IFERROR(_xlfn.XLOOKUP(確報【６月】!AQ17,台帳表ｋ[整理番号],台帳表ｋ[精算
グループ]),"")</f>
        <v/>
      </c>
      <c r="AT17" s="278" t="str">
        <f>IFERROR(_xlfn.XLOOKUP(確報【６月】!AQ17,台帳表ｋ[整理番号],台帳表ｋ[請求書発行番号]),"")</f>
        <v/>
      </c>
      <c r="AU17" s="269" t="str">
        <f>IFERROR(_xlfn.XLOOKUP(確報【６月】!AQ17,台帳表ｋ[整理番号],台帳表ｋ[繁閑調整金]),"")</f>
        <v/>
      </c>
      <c r="AV17" s="275"/>
      <c r="AX17" s="202" t="str">
        <f>IFERROR(_xlfn.XLOOKUP(確報【６月】!AW17,台帳表ｋ[整理番号],台帳表ｋ[繁閑調整]),"")</f>
        <v/>
      </c>
      <c r="AY17" s="277" t="str">
        <f>IFERROR(_xlfn.XLOOKUP(確報【６月】!AW17,台帳表ｋ[整理番号],台帳表ｋ[精算
グループ]),"")</f>
        <v/>
      </c>
      <c r="AZ17" s="278" t="str">
        <f>IFERROR(_xlfn.XLOOKUP(確報【６月】!AW17,台帳表ｋ[整理番号],台帳表ｋ[請求書発行番号]),"")</f>
        <v/>
      </c>
      <c r="BA17" s="269" t="str">
        <f>IFERROR(_xlfn.XLOOKUP(確報【６月】!AW17,台帳表ｋ[整理番号],台帳表ｋ[繁閑調整金]),"")</f>
        <v/>
      </c>
    </row>
    <row r="18" spans="1:53" ht="16.350000000000001" customHeight="1" thickBot="1">
      <c r="A18" s="927"/>
      <c r="B18" s="927"/>
      <c r="C18" s="927"/>
      <c r="D18" s="927"/>
      <c r="E18" s="928"/>
      <c r="F18" s="633" t="s">
        <v>16610</v>
      </c>
      <c r="G18" s="634" t="s">
        <v>16606</v>
      </c>
      <c r="H18" s="635" t="s">
        <v>16491</v>
      </c>
      <c r="I18" s="636">
        <f>SUMIFS(台帳表ｓ[金額],台帳表ｓ[精算
グループ],確報【６月】!$H18,台帳表ｓ[入金月（月のみ）],確報【６月】!$A$1,台帳表ｓ[ＮＣ区分],"西部")+SUMIFS(測量台帳1ｓ[入金額],測量台帳1ｓ[精算
グループ],確報【６月】!$H18,測量台帳1ｓ[入金月（月のみ）],確報【６月】!$A$1,測量台帳1ｓ[NC区分],"西部")+SUMIFS(測量台帳1__2ｓ[入金額(後)],測量台帳1__2ｓ[精算
グループ(後)],確報【６月】!$H18,測量台帳1__2ｓ[入金月(後)（月のみ）],確報【６月】!$A$1,測量台帳1__2ｓ[NC区分],"西部")</f>
        <v>0</v>
      </c>
      <c r="J18" s="637" t="s">
        <v>16491</v>
      </c>
      <c r="K18" s="638"/>
      <c r="L18" s="637" t="s">
        <v>16491</v>
      </c>
      <c r="M18" s="638"/>
      <c r="N18" s="639" t="s">
        <v>16491</v>
      </c>
      <c r="O18" s="640"/>
      <c r="P18" s="635" t="s">
        <v>16491</v>
      </c>
      <c r="Q18" s="640">
        <f>SUMIFS(台帳表ｔ[金額],台帳表ｔ[精算
グループ],確報【６月】!$H18,台帳表ｔ[入金月（月のみ）],確報【６月】!$A$1,台帳表ｔ[ＮＣ区分],"多摩")+SUMIFS(測量台帳1ｔ[入金額],測量台帳1ｔ[精算
グループ],確報【６月】!$H18,測量台帳1ｔ[入金月（月のみ）],確報【６月】!$A$1,測量台帳1ｔ[NC区分],"多摩")+SUMIFS(測量台帳1__2ｔ[入金額(後)],測量台帳1__2ｔ[精算
グループ(後)],確報【６月】!$H18,測量台帳1__2ｔ[入金月(後)（月のみ）],確報【６月】!$A$1,測量台帳1__2ｔ[NC区分],"多摩")</f>
        <v>0</v>
      </c>
      <c r="R18" s="635" t="s">
        <v>16491</v>
      </c>
      <c r="S18" s="638"/>
      <c r="T18" s="639" t="s">
        <v>16491</v>
      </c>
      <c r="U18" s="640"/>
      <c r="V18" s="635" t="s">
        <v>16491</v>
      </c>
      <c r="W18" s="640" cm="1">
        <f t="array" ref="W18">INDEX(設備G入力用!$F$2:$Q$72,ROW(A14), MATCH($A$1,設備G入力用!$F$2:$Q$2,0))</f>
        <v>0</v>
      </c>
      <c r="X18" s="30">
        <f t="shared" si="0"/>
        <v>0</v>
      </c>
      <c r="Y18" s="16">
        <f>SUM(X12:X18)</f>
        <v>37908382</v>
      </c>
      <c r="Z18" s="13" t="s">
        <v>16611</v>
      </c>
      <c r="AA18" s="983"/>
      <c r="AB18" s="299" t="s">
        <v>16504</v>
      </c>
      <c r="AC18" s="112">
        <f>SUM(I20,K20,M20,O20,Q20,S20,U20,W20)</f>
        <v>0</v>
      </c>
      <c r="AD18" s="10"/>
      <c r="AE18" s="10"/>
      <c r="AF18" s="202" t="str">
        <f>IFERROR(_xlfn.XLOOKUP(確報【６月】!$AE18,台帳表ｓ[整理番号],台帳表ｓ[繁閑調整]),"")</f>
        <v/>
      </c>
      <c r="AG18" s="277" t="str">
        <f>IFERROR(_xlfn.XLOOKUP(確報【６月】!$AE18,台帳表ｓ[整理番号],台帳表ｓ[精算
グループ]),"")</f>
        <v/>
      </c>
      <c r="AH18" s="278" t="str">
        <f>IFERROR(_xlfn.XLOOKUP(確報【６月】!$AE18,台帳表ｓ[整理番号],台帳表ｓ[請求書発行番号]),"")</f>
        <v/>
      </c>
      <c r="AI18" s="269" t="str">
        <f>IFERROR(_xlfn.XLOOKUP(確報【６月】!$AE18,台帳表ｓ[整理番号],台帳表ｓ[繁閑調整金]),"")</f>
        <v/>
      </c>
      <c r="AJ18" s="139"/>
      <c r="AL18" s="202" t="str">
        <f>IFERROR(_xlfn.XLOOKUP(確報【６月】!AK18,台帳表ｔ[整理番号],台帳表ｔ[繁閑調整]),"")</f>
        <v/>
      </c>
      <c r="AM18" s="277" t="str">
        <f>IFERROR(_xlfn.XLOOKUP(確報【６月】!AK18,台帳表ｔ[整理番号],台帳表ｔ[精算
グループ]),"")</f>
        <v/>
      </c>
      <c r="AN18" s="278" t="str">
        <f>IFERROR(_xlfn.XLOOKUP(確報【６月】!AK18,台帳表ｔ[整理番号],台帳表ｔ[請求書発行番号]),"")</f>
        <v/>
      </c>
      <c r="AO18" s="269" t="str">
        <f>IFERROR(_xlfn.XLOOKUP(確報【６月】!AK18,台帳表ｔ[整理番号],台帳表ｔ[繁閑調整金]),"")</f>
        <v/>
      </c>
      <c r="AP18" s="275"/>
      <c r="AR18" s="202" t="str">
        <f>IFERROR(_xlfn.XLOOKUP(確報【６月】!AQ18,台帳表ｋ[整理番号],台帳表ｋ[繁閑調整]),"")</f>
        <v/>
      </c>
      <c r="AS18" s="277" t="str">
        <f>IFERROR(_xlfn.XLOOKUP(確報【６月】!AQ18,台帳表ｋ[整理番号],台帳表ｋ[精算
グループ]),"")</f>
        <v/>
      </c>
      <c r="AT18" s="278" t="str">
        <f>IFERROR(_xlfn.XLOOKUP(確報【６月】!AQ18,台帳表ｋ[整理番号],台帳表ｋ[請求書発行番号]),"")</f>
        <v/>
      </c>
      <c r="AU18" s="269" t="str">
        <f>IFERROR(_xlfn.XLOOKUP(確報【６月】!AQ18,台帳表ｋ[整理番号],台帳表ｋ[繁閑調整金]),"")</f>
        <v/>
      </c>
      <c r="AV18" s="275"/>
      <c r="AX18" s="202" t="str">
        <f>IFERROR(_xlfn.XLOOKUP(確報【６月】!AW18,台帳表ｋ[整理番号],台帳表ｋ[繁閑調整]),"")</f>
        <v/>
      </c>
      <c r="AY18" s="277" t="str">
        <f>IFERROR(_xlfn.XLOOKUP(確報【６月】!AW18,台帳表ｋ[整理番号],台帳表ｋ[精算
グループ]),"")</f>
        <v/>
      </c>
      <c r="AZ18" s="278" t="str">
        <f>IFERROR(_xlfn.XLOOKUP(確報【６月】!AW18,台帳表ｋ[整理番号],台帳表ｋ[請求書発行番号]),"")</f>
        <v/>
      </c>
      <c r="BA18" s="269" t="str">
        <f>IFERROR(_xlfn.XLOOKUP(確報【６月】!AW18,台帳表ｋ[整理番号],台帳表ｋ[繁閑調整金]),"")</f>
        <v/>
      </c>
    </row>
    <row r="19" spans="1:53" ht="16.350000000000001" customHeight="1" thickBot="1">
      <c r="A19" s="927"/>
      <c r="B19" s="927"/>
      <c r="C19" s="927"/>
      <c r="D19" s="927"/>
      <c r="E19" s="926" t="s">
        <v>16500</v>
      </c>
      <c r="F19" s="206" t="s">
        <v>16501</v>
      </c>
      <c r="G19" s="207"/>
      <c r="H19" s="264" t="s">
        <v>16502</v>
      </c>
      <c r="I19" s="208">
        <f>SUMIFS(台帳表ｓ[金額],台帳表ｓ[精算
グループ],確報【６月】!$H19,台帳表ｓ[入金月（月のみ）],確報【６月】!$A$1,台帳表ｓ[ＮＣ区分],"西部")+SUMIFS(測量台帳1ｓ[入金額],測量台帳1ｓ[精算
グループ],確報【６月】!$H19,測量台帳1ｓ[入金月（月のみ）],確報【６月】!$A$1,測量台帳1ｓ[NC区分],"西部")+SUMIFS(測量台帳1__2ｓ[入金額(後)],測量台帳1__2ｓ[精算
グループ(後)],確報【６月】!$H19,測量台帳1__2ｓ[入金月(後)（月のみ）],確報【６月】!$A$1,測量台帳1__2ｓ[NC区分],"西部")</f>
        <v>297320</v>
      </c>
      <c r="J19" s="265" t="s">
        <v>16502</v>
      </c>
      <c r="K19" s="209"/>
      <c r="L19" s="265" t="s">
        <v>16502</v>
      </c>
      <c r="M19" s="209"/>
      <c r="N19" s="266" t="s">
        <v>16502</v>
      </c>
      <c r="O19" s="210"/>
      <c r="P19" s="264" t="s">
        <v>16502</v>
      </c>
      <c r="Q19" s="210">
        <f>SUMIFS(台帳表ｔ[金額],台帳表ｔ[精算
グループ],確報【６月】!$H19,台帳表ｔ[入金月（月のみ）],確報【６月】!$A$1,台帳表ｔ[ＮＣ区分],"多摩")+SUMIFS(測量台帳1ｔ[入金額],測量台帳1ｔ[精算
グループ],確報【６月】!$H19,測量台帳1ｔ[入金月（月のみ）],確報【６月】!$A$1,測量台帳1ｔ[NC区分],"多摩")+SUMIFS(測量台帳1__2ｔ[入金額(後)],測量台帳1__2ｔ[精算
グループ(後)],確報【６月】!$H19,測量台帳1__2ｔ[入金月(後)（月のみ）],確報【６月】!$A$1,測量台帳1__2ｔ[NC区分],"多摩")</f>
        <v>1439813</v>
      </c>
      <c r="R19" s="264" t="s">
        <v>16502</v>
      </c>
      <c r="S19" s="209"/>
      <c r="T19" s="266" t="s">
        <v>16502</v>
      </c>
      <c r="U19" s="210"/>
      <c r="V19" s="264" t="s">
        <v>16502</v>
      </c>
      <c r="W19" s="210" cm="1">
        <f t="array" ref="W19">INDEX(設備G入力用!$F$2:$Q$72,ROW(A15), MATCH($A$1,設備G入力用!$F$2:$Q$2,0))</f>
        <v>0</v>
      </c>
      <c r="X19" s="211">
        <f>SUM(I19,K19,M19,O19,Q19,S19,U19,W19)</f>
        <v>1737133</v>
      </c>
      <c r="Y19" s="157">
        <f>SUM(X19:X19)</f>
        <v>1737133</v>
      </c>
      <c r="Z19" s="13"/>
      <c r="AA19" s="983"/>
      <c r="AB19" s="299" t="s">
        <v>16506</v>
      </c>
      <c r="AC19" s="112">
        <f>SUM(I21,K21,M21,O21,Q21,S21,U21,W21)</f>
        <v>0</v>
      </c>
      <c r="AD19" s="10"/>
      <c r="AE19" s="10"/>
      <c r="AF19" s="202" t="str">
        <f>IFERROR(_xlfn.XLOOKUP(確報【６月】!$AE19,台帳表ｓ[整理番号],台帳表ｓ[繁閑調整]),"")</f>
        <v/>
      </c>
      <c r="AG19" s="277" t="str">
        <f>IFERROR(_xlfn.XLOOKUP(確報【６月】!$AE19,台帳表ｓ[整理番号],台帳表ｓ[精算
グループ]),"")</f>
        <v/>
      </c>
      <c r="AH19" s="278" t="str">
        <f>IFERROR(_xlfn.XLOOKUP(確報【６月】!$AE19,台帳表ｓ[整理番号],台帳表ｓ[請求書発行番号]),"")</f>
        <v/>
      </c>
      <c r="AI19" s="269" t="str">
        <f>IFERROR(_xlfn.XLOOKUP(確報【６月】!$AE19,台帳表ｓ[整理番号],台帳表ｓ[繁閑調整金]),"")</f>
        <v/>
      </c>
      <c r="AJ19" s="139"/>
      <c r="AL19" s="202" t="str">
        <f>IFERROR(_xlfn.XLOOKUP(確報【６月】!AK19,台帳表ｔ[整理番号],台帳表ｔ[繁閑調整]),"")</f>
        <v/>
      </c>
      <c r="AM19" s="277" t="str">
        <f>IFERROR(_xlfn.XLOOKUP(確報【６月】!AK19,台帳表ｔ[整理番号],台帳表ｔ[精算
グループ]),"")</f>
        <v/>
      </c>
      <c r="AN19" s="278" t="str">
        <f>IFERROR(_xlfn.XLOOKUP(確報【６月】!AK19,台帳表ｔ[整理番号],台帳表ｔ[請求書発行番号]),"")</f>
        <v/>
      </c>
      <c r="AO19" s="269" t="str">
        <f>IFERROR(_xlfn.XLOOKUP(確報【６月】!AK19,台帳表ｔ[整理番号],台帳表ｔ[繁閑調整金]),"")</f>
        <v/>
      </c>
      <c r="AP19" s="275"/>
      <c r="AR19" s="202" t="str">
        <f>IFERROR(_xlfn.XLOOKUP(確報【６月】!AQ19,台帳表ｋ[整理番号],台帳表ｋ[繁閑調整]),"")</f>
        <v/>
      </c>
      <c r="AS19" s="277" t="str">
        <f>IFERROR(_xlfn.XLOOKUP(確報【６月】!AQ19,台帳表ｋ[整理番号],台帳表ｋ[精算
グループ]),"")</f>
        <v/>
      </c>
      <c r="AT19" s="278" t="str">
        <f>IFERROR(_xlfn.XLOOKUP(確報【６月】!AQ19,台帳表ｋ[整理番号],台帳表ｋ[請求書発行番号]),"")</f>
        <v/>
      </c>
      <c r="AU19" s="269" t="str">
        <f>IFERROR(_xlfn.XLOOKUP(確報【６月】!AQ19,台帳表ｋ[整理番号],台帳表ｋ[繁閑調整金]),"")</f>
        <v/>
      </c>
      <c r="AV19" s="275"/>
      <c r="AX19" s="202" t="str">
        <f>IFERROR(_xlfn.XLOOKUP(確報【６月】!AW19,台帳表ｋ[整理番号],台帳表ｋ[繁閑調整]),"")</f>
        <v/>
      </c>
      <c r="AY19" s="277" t="str">
        <f>IFERROR(_xlfn.XLOOKUP(確報【６月】!AW19,台帳表ｋ[整理番号],台帳表ｋ[精算
グループ]),"")</f>
        <v/>
      </c>
      <c r="AZ19" s="278" t="str">
        <f>IFERROR(_xlfn.XLOOKUP(確報【６月】!AW19,台帳表ｋ[整理番号],台帳表ｋ[請求書発行番号]),"")</f>
        <v/>
      </c>
      <c r="BA19" s="269" t="str">
        <f>IFERROR(_xlfn.XLOOKUP(確報【６月】!AW19,台帳表ｋ[整理番号],台帳表ｋ[繁閑調整金]),"")</f>
        <v/>
      </c>
    </row>
    <row r="20" spans="1:53" ht="16.350000000000001" customHeight="1">
      <c r="A20" s="927"/>
      <c r="B20" s="927"/>
      <c r="C20" s="927"/>
      <c r="D20" s="927"/>
      <c r="E20" s="927"/>
      <c r="F20" s="205" t="s">
        <v>16503</v>
      </c>
      <c r="G20" s="52" t="s">
        <v>16606</v>
      </c>
      <c r="H20" s="53" t="s">
        <v>16504</v>
      </c>
      <c r="I20" s="166">
        <f>SUMIFS(台帳表ｓ[金額],台帳表ｓ[精算
グループ],確報【６月】!$H20,台帳表ｓ[入金月（月のみ）],確報【６月】!$A$1,台帳表ｓ[ＮＣ区分],"西部")+SUMIFS(測量台帳1ｓ[入金額],測量台帳1ｓ[精算
グループ],確報【６月】!$H20,測量台帳1ｓ[入金月（月のみ）],確報【６月】!$A$1,測量台帳1ｓ[NC区分],"西部")+SUMIFS(測量台帳1__2ｓ[入金額(後)],測量台帳1__2ｓ[精算
グループ(後)],確報【６月】!$H20,測量台帳1__2ｓ[入金月(後)（月のみ）],確報【６月】!$A$1,測量台帳1__2ｓ[NC区分],"西部")</f>
        <v>0</v>
      </c>
      <c r="J20" s="81" t="s">
        <v>16504</v>
      </c>
      <c r="K20" s="82"/>
      <c r="L20" s="81" t="s">
        <v>16504</v>
      </c>
      <c r="M20" s="82"/>
      <c r="N20" s="69" t="s">
        <v>16504</v>
      </c>
      <c r="O20" s="70"/>
      <c r="P20" s="53" t="s">
        <v>16612</v>
      </c>
      <c r="Q20" s="54">
        <f>SUMIFS(台帳表ｔ[金額],台帳表ｔ[精算
グループ],確報【６月】!$H20,台帳表ｔ[入金月（月のみ）],確報【６月】!$A$1,台帳表ｔ[ＮＣ区分],"多摩")+SUMIFS(測量台帳1ｔ[入金額],測量台帳1ｔ[精算
グループ],確報【６月】!$H20,測量台帳1ｔ[入金月（月のみ）],確報【６月】!$A$1,測量台帳1ｔ[NC区分],"多摩")+SUMIFS(測量台帳1__2ｔ[入金額(後)],測量台帳1__2ｔ[精算
グループ(後)],確報【６月】!$H20,測量台帳1__2ｔ[入金月(後)（月のみ）],確報【６月】!$A$1,測量台帳1__2ｔ[NC区分],"多摩")</f>
        <v>0</v>
      </c>
      <c r="R20" s="53" t="s">
        <v>16612</v>
      </c>
      <c r="S20" s="88"/>
      <c r="T20" s="89" t="s">
        <v>16612</v>
      </c>
      <c r="U20" s="54"/>
      <c r="V20" s="53" t="s">
        <v>16612</v>
      </c>
      <c r="W20" s="54" cm="1">
        <f t="array" ref="W20">INDEX(設備G入力用!$F$2:$Q$72,ROW(A16), MATCH($A$1,設備G入力用!$F$2:$Q$2,0))</f>
        <v>0</v>
      </c>
      <c r="X20" s="71">
        <f t="shared" si="0"/>
        <v>0</v>
      </c>
      <c r="Y20" s="24"/>
      <c r="Z20" s="13"/>
      <c r="AA20" s="983"/>
      <c r="AB20" s="299" t="s">
        <v>16508</v>
      </c>
      <c r="AC20" s="112">
        <f>SUM(I22,K22,M22,O22,Q22,S22,U22,W22)</f>
        <v>307795</v>
      </c>
      <c r="AD20" s="10"/>
      <c r="AE20" s="10"/>
      <c r="AF20" s="202" t="str">
        <f>IFERROR(_xlfn.XLOOKUP(確報【６月】!$AE20,台帳表ｓ[整理番号],台帳表ｓ[繁閑調整]),"")</f>
        <v/>
      </c>
      <c r="AG20" s="277" t="str">
        <f>IFERROR(_xlfn.XLOOKUP(確報【６月】!$AE20,台帳表ｓ[整理番号],台帳表ｓ[精算
グループ]),"")</f>
        <v/>
      </c>
      <c r="AH20" s="278" t="str">
        <f>IFERROR(_xlfn.XLOOKUP(確報【６月】!$AE20,台帳表ｓ[整理番号],台帳表ｓ[請求書発行番号]),"")</f>
        <v/>
      </c>
      <c r="AI20" s="269" t="str">
        <f>IFERROR(_xlfn.XLOOKUP(確報【６月】!$AE20,台帳表ｓ[整理番号],台帳表ｓ[繁閑調整金]),"")</f>
        <v/>
      </c>
      <c r="AJ20" s="139"/>
      <c r="AL20" s="202" t="str">
        <f>IFERROR(_xlfn.XLOOKUP(確報【６月】!AK20,台帳表ｔ[整理番号],台帳表ｔ[繁閑調整]),"")</f>
        <v/>
      </c>
      <c r="AM20" s="277" t="str">
        <f>IFERROR(_xlfn.XLOOKUP(確報【６月】!AK20,台帳表ｔ[整理番号],台帳表ｔ[精算
グループ]),"")</f>
        <v/>
      </c>
      <c r="AN20" s="278" t="str">
        <f>IFERROR(_xlfn.XLOOKUP(確報【６月】!AK20,台帳表ｔ[整理番号],台帳表ｔ[請求書発行番号]),"")</f>
        <v/>
      </c>
      <c r="AO20" s="269" t="str">
        <f>IFERROR(_xlfn.XLOOKUP(確報【６月】!AK20,台帳表ｔ[整理番号],台帳表ｔ[繁閑調整金]),"")</f>
        <v/>
      </c>
      <c r="AP20" s="275"/>
      <c r="AR20" s="202" t="str">
        <f>IFERROR(_xlfn.XLOOKUP(確報【６月】!AQ20,台帳表ｋ[整理番号],台帳表ｋ[繁閑調整]),"")</f>
        <v/>
      </c>
      <c r="AS20" s="277" t="str">
        <f>IFERROR(_xlfn.XLOOKUP(確報【６月】!AQ20,台帳表ｋ[整理番号],台帳表ｋ[精算
グループ]),"")</f>
        <v/>
      </c>
      <c r="AT20" s="278" t="str">
        <f>IFERROR(_xlfn.XLOOKUP(確報【６月】!AQ20,台帳表ｋ[整理番号],台帳表ｋ[請求書発行番号]),"")</f>
        <v/>
      </c>
      <c r="AU20" s="269" t="str">
        <f>IFERROR(_xlfn.XLOOKUP(確報【６月】!AQ20,台帳表ｋ[整理番号],台帳表ｋ[繁閑調整金]),"")</f>
        <v/>
      </c>
      <c r="AV20" s="275"/>
      <c r="AX20" s="202" t="str">
        <f>IFERROR(_xlfn.XLOOKUP(確報【６月】!AW20,台帳表ｋ[整理番号],台帳表ｋ[繁閑調整]),"")</f>
        <v/>
      </c>
      <c r="AY20" s="277" t="str">
        <f>IFERROR(_xlfn.XLOOKUP(確報【６月】!AW20,台帳表ｋ[整理番号],台帳表ｋ[精算
グループ]),"")</f>
        <v/>
      </c>
      <c r="AZ20" s="278" t="str">
        <f>IFERROR(_xlfn.XLOOKUP(確報【６月】!AW20,台帳表ｋ[整理番号],台帳表ｋ[請求書発行番号]),"")</f>
        <v/>
      </c>
      <c r="BA20" s="269" t="str">
        <f>IFERROR(_xlfn.XLOOKUP(確報【６月】!AW20,台帳表ｋ[整理番号],台帳表ｋ[繁閑調整金]),"")</f>
        <v/>
      </c>
    </row>
    <row r="21" spans="1:53" ht="15.75" customHeight="1" thickBot="1">
      <c r="A21" s="927"/>
      <c r="B21" s="927"/>
      <c r="C21" s="927"/>
      <c r="D21" s="927"/>
      <c r="E21" s="927"/>
      <c r="F21" s="25" t="s">
        <v>16505</v>
      </c>
      <c r="G21" s="26" t="s">
        <v>16606</v>
      </c>
      <c r="H21" s="27" t="s">
        <v>16506</v>
      </c>
      <c r="I21" s="28">
        <f>SUMIFS(台帳表ｓ[金額],台帳表ｓ[精算
グループ],確報【６月】!$H21,台帳表ｓ[入金月（月のみ）],確報【６月】!$A$1,台帳表ｓ[ＮＣ区分],"西部")+SUMIFS(測量台帳1ｓ[入金額],測量台帳1ｓ[精算
グループ],確報【６月】!$H21,測量台帳1ｓ[入金月（月のみ）],確報【６月】!$A$1,測量台帳1ｓ[NC区分],"西部")+SUMIFS(測量台帳1__2ｓ[入金額(後)],測量台帳1__2ｓ[精算
グループ(後)],確報【６月】!$H21,測量台帳1__2ｓ[入金月(後)（月のみ）],確報【６月】!$A$1,測量台帳1__2ｓ[NC区分],"西部")</f>
        <v>0</v>
      </c>
      <c r="J21" s="78" t="s">
        <v>16506</v>
      </c>
      <c r="K21" s="40"/>
      <c r="L21" s="78" t="s">
        <v>16506</v>
      </c>
      <c r="M21" s="40"/>
      <c r="N21" s="60" t="s">
        <v>16506</v>
      </c>
      <c r="O21" s="61"/>
      <c r="P21" s="27" t="s">
        <v>315</v>
      </c>
      <c r="Q21" s="29">
        <f>SUMIFS(台帳表ｔ[金額],台帳表ｔ[精算
グループ],確報【６月】!$H21,台帳表ｔ[入金月（月のみ）],確報【６月】!$A$1,台帳表ｔ[ＮＣ区分],"多摩")+SUMIFS(測量台帳1ｔ[入金額],測量台帳1ｔ[精算
グループ],確報【６月】!$H21,測量台帳1ｔ[入金月（月のみ）],確報【６月】!$A$1,測量台帳1ｔ[NC区分],"多摩")+SUMIFS(測量台帳1__2ｔ[入金額(後)],測量台帳1__2ｔ[精算
グループ(後)],確報【６月】!$H21,測量台帳1__2ｔ[入金月(後)（月のみ）],確報【６月】!$A$1,測量台帳1__2ｔ[NC区分],"多摩")</f>
        <v>0</v>
      </c>
      <c r="R21" s="27" t="s">
        <v>315</v>
      </c>
      <c r="S21" s="92"/>
      <c r="T21" s="93" t="s">
        <v>315</v>
      </c>
      <c r="U21" s="29"/>
      <c r="V21" s="27" t="s">
        <v>315</v>
      </c>
      <c r="W21" s="29" cm="1">
        <f t="array" ref="W21">INDEX(設備G入力用!$F$2:$Q$72,ROW(A17), MATCH($A$1,設備G入力用!$F$2:$Q$2,0))</f>
        <v>0</v>
      </c>
      <c r="X21" s="30">
        <f t="shared" si="0"/>
        <v>0</v>
      </c>
      <c r="Y21" s="24"/>
      <c r="Z21" s="13"/>
      <c r="AA21" s="984"/>
      <c r="AB21" s="302" t="s">
        <v>16510</v>
      </c>
      <c r="AC21" s="172">
        <f>SUM(I23,K23,M23,O23,Q23,S23,U23,W23)</f>
        <v>0</v>
      </c>
      <c r="AD21" s="10"/>
      <c r="AE21" s="10"/>
      <c r="AF21" s="202" t="str">
        <f>IFERROR(_xlfn.XLOOKUP(確報【６月】!$AE21,台帳表ｓ[整理番号],台帳表ｓ[繁閑調整]),"")</f>
        <v/>
      </c>
      <c r="AG21" s="277" t="str">
        <f>IFERROR(_xlfn.XLOOKUP(確報【６月】!$AE21,台帳表ｓ[整理番号],台帳表ｓ[精算
グループ]),"")</f>
        <v/>
      </c>
      <c r="AH21" s="278" t="str">
        <f>IFERROR(_xlfn.XLOOKUP(確報【６月】!$AE21,台帳表ｓ[整理番号],台帳表ｓ[請求書発行番号]),"")</f>
        <v/>
      </c>
      <c r="AI21" s="269" t="str">
        <f>IFERROR(_xlfn.XLOOKUP(確報【６月】!$AE21,台帳表ｓ[整理番号],台帳表ｓ[繁閑調整金]),"")</f>
        <v/>
      </c>
      <c r="AJ21" s="139"/>
      <c r="AL21" s="202" t="str">
        <f>IFERROR(_xlfn.XLOOKUP(確報【６月】!AK21,台帳表ｔ[整理番号],台帳表ｔ[繁閑調整]),"")</f>
        <v/>
      </c>
      <c r="AM21" s="277" t="str">
        <f>IFERROR(_xlfn.XLOOKUP(確報【６月】!AK21,台帳表ｔ[整理番号],台帳表ｔ[精算
グループ]),"")</f>
        <v/>
      </c>
      <c r="AN21" s="278" t="str">
        <f>IFERROR(_xlfn.XLOOKUP(確報【６月】!AK21,台帳表ｔ[整理番号],台帳表ｔ[請求書発行番号]),"")</f>
        <v/>
      </c>
      <c r="AO21" s="269" t="str">
        <f>IFERROR(_xlfn.XLOOKUP(確報【６月】!AK21,台帳表ｔ[整理番号],台帳表ｔ[繁閑調整金]),"")</f>
        <v/>
      </c>
      <c r="AP21" s="275"/>
      <c r="AR21" s="202" t="str">
        <f>IFERROR(_xlfn.XLOOKUP(確報【６月】!AQ21,台帳表ｋ[整理番号],台帳表ｋ[繁閑調整]),"")</f>
        <v/>
      </c>
      <c r="AS21" s="277" t="str">
        <f>IFERROR(_xlfn.XLOOKUP(確報【６月】!AQ21,台帳表ｋ[整理番号],台帳表ｋ[精算
グループ]),"")</f>
        <v/>
      </c>
      <c r="AT21" s="278" t="str">
        <f>IFERROR(_xlfn.XLOOKUP(確報【６月】!AQ21,台帳表ｋ[整理番号],台帳表ｋ[請求書発行番号]),"")</f>
        <v/>
      </c>
      <c r="AU21" s="269" t="str">
        <f>IFERROR(_xlfn.XLOOKUP(確報【６月】!AQ21,台帳表ｋ[整理番号],台帳表ｋ[繁閑調整金]),"")</f>
        <v/>
      </c>
      <c r="AV21" s="275"/>
      <c r="AX21" s="202" t="str">
        <f>IFERROR(_xlfn.XLOOKUP(確報【６月】!AW21,台帳表ｋ[整理番号],台帳表ｋ[繁閑調整]),"")</f>
        <v/>
      </c>
      <c r="AY21" s="277" t="str">
        <f>IFERROR(_xlfn.XLOOKUP(確報【６月】!AW21,台帳表ｋ[整理番号],台帳表ｋ[精算
グループ]),"")</f>
        <v/>
      </c>
      <c r="AZ21" s="278" t="str">
        <f>IFERROR(_xlfn.XLOOKUP(確報【６月】!AW21,台帳表ｋ[整理番号],台帳表ｋ[請求書発行番号]),"")</f>
        <v/>
      </c>
      <c r="BA21" s="269" t="str">
        <f>IFERROR(_xlfn.XLOOKUP(確報【６月】!AW21,台帳表ｋ[整理番号],台帳表ｋ[繁閑調整金]),"")</f>
        <v/>
      </c>
    </row>
    <row r="22" spans="1:53" ht="15.75" customHeight="1" thickTop="1" thickBot="1">
      <c r="A22" s="927"/>
      <c r="B22" s="927"/>
      <c r="C22" s="927"/>
      <c r="D22" s="927"/>
      <c r="E22" s="927"/>
      <c r="F22" s="55" t="s">
        <v>16507</v>
      </c>
      <c r="G22" s="26" t="s">
        <v>16606</v>
      </c>
      <c r="H22" s="27" t="s">
        <v>16508</v>
      </c>
      <c r="I22" s="28">
        <f>SUMIFS(台帳表ｓ[金額],台帳表ｓ[精算
グループ],確報【６月】!$H22,台帳表ｓ[入金月（月のみ）],確報【６月】!$A$1,台帳表ｓ[ＮＣ区分],"西部")+SUMIFS(測量台帳1ｓ[入金額],測量台帳1ｓ[精算
グループ],確報【６月】!$H22,測量台帳1ｓ[入金月（月のみ）],確報【６月】!$A$1,測量台帳1ｓ[NC区分],"西部")+SUMIFS(測量台帳1__2ｓ[入金額(後)],測量台帳1__2ｓ[精算
グループ(後)],確報【６月】!$H22,測量台帳1__2ｓ[入金月(後)（月のみ）],確報【６月】!$A$1,測量台帳1__2ｓ[NC区分],"西部")</f>
        <v>0</v>
      </c>
      <c r="J22" s="78" t="s">
        <v>16508</v>
      </c>
      <c r="K22" s="40"/>
      <c r="L22" s="78" t="s">
        <v>16508</v>
      </c>
      <c r="M22" s="40"/>
      <c r="N22" s="60" t="s">
        <v>16508</v>
      </c>
      <c r="O22" s="61"/>
      <c r="P22" s="27" t="s">
        <v>16508</v>
      </c>
      <c r="Q22" s="29">
        <f>SUMIFS(台帳表ｔ[金額],台帳表ｔ[精算
グループ],確報【６月】!$H22,台帳表ｔ[入金月（月のみ）],確報【６月】!$A$1,台帳表ｔ[ＮＣ区分],"多摩")+SUMIFS(測量台帳1ｔ[入金額],測量台帳1ｔ[精算
グループ],確報【６月】!$H22,測量台帳1ｔ[入金月（月のみ）],確報【６月】!$A$1,測量台帳1ｔ[NC区分],"多摩")+SUMIFS(測量台帳1__2ｔ[入金額(後)],測量台帳1__2ｔ[精算
グループ(後)],確報【６月】!$H22,測量台帳1__2ｔ[入金月(後)（月のみ）],確報【６月】!$A$1,測量台帳1__2ｔ[NC区分],"多摩")</f>
        <v>307795</v>
      </c>
      <c r="R22" s="27" t="s">
        <v>620</v>
      </c>
      <c r="S22" s="92"/>
      <c r="T22" s="93" t="s">
        <v>620</v>
      </c>
      <c r="U22" s="29"/>
      <c r="V22" s="27" t="s">
        <v>620</v>
      </c>
      <c r="W22" s="29" cm="1">
        <f t="array" ref="W22">INDEX(設備G入力用!$F$2:$Q$72,ROW(A18), MATCH($A$1,設備G入力用!$F$2:$Q$2,0))</f>
        <v>0</v>
      </c>
      <c r="X22" s="30">
        <f t="shared" si="0"/>
        <v>307795</v>
      </c>
      <c r="Y22" s="24"/>
      <c r="Z22" s="13"/>
      <c r="AA22" s="669" t="s">
        <v>16613</v>
      </c>
      <c r="AB22" s="670"/>
      <c r="AC22" s="323">
        <f>SUM(AC6:AC21)</f>
        <v>47665379</v>
      </c>
      <c r="AD22" s="10"/>
      <c r="AE22" s="10"/>
      <c r="AF22" s="202" t="str">
        <f>IFERROR(_xlfn.XLOOKUP(確報【６月】!$AE22,台帳表ｓ[整理番号],台帳表ｓ[繁閑調整]),"")</f>
        <v/>
      </c>
      <c r="AG22" s="277" t="str">
        <f>IFERROR(_xlfn.XLOOKUP(確報【６月】!$AE22,台帳表ｓ[整理番号],台帳表ｓ[精算
グループ]),"")</f>
        <v/>
      </c>
      <c r="AH22" s="278" t="str">
        <f>IFERROR(_xlfn.XLOOKUP(確報【６月】!$AE22,台帳表ｓ[整理番号],台帳表ｓ[請求書発行番号]),"")</f>
        <v/>
      </c>
      <c r="AI22" s="269" t="str">
        <f>IFERROR(_xlfn.XLOOKUP(確報【６月】!$AE22,台帳表ｓ[整理番号],台帳表ｓ[繁閑調整金]),"")</f>
        <v/>
      </c>
      <c r="AJ22" s="139"/>
      <c r="AL22" s="202" t="str">
        <f>IFERROR(_xlfn.XLOOKUP(確報【６月】!AK22,台帳表ｔ[整理番号],台帳表ｔ[繁閑調整]),"")</f>
        <v/>
      </c>
      <c r="AM22" s="277" t="str">
        <f>IFERROR(_xlfn.XLOOKUP(確報【６月】!AK22,台帳表ｔ[整理番号],台帳表ｔ[精算
グループ]),"")</f>
        <v/>
      </c>
      <c r="AN22" s="278" t="str">
        <f>IFERROR(_xlfn.XLOOKUP(確報【６月】!AK22,台帳表ｔ[整理番号],台帳表ｔ[請求書発行番号]),"")</f>
        <v/>
      </c>
      <c r="AO22" s="269" t="str">
        <f>IFERROR(_xlfn.XLOOKUP(確報【６月】!AK22,台帳表ｔ[整理番号],台帳表ｔ[繁閑調整金]),"")</f>
        <v/>
      </c>
      <c r="AP22" s="275"/>
      <c r="AR22" s="202" t="str">
        <f>IFERROR(_xlfn.XLOOKUP(確報【６月】!AQ22,台帳表ｋ[整理番号],台帳表ｋ[繁閑調整]),"")</f>
        <v/>
      </c>
      <c r="AS22" s="277" t="str">
        <f>IFERROR(_xlfn.XLOOKUP(確報【６月】!AQ22,台帳表ｋ[整理番号],台帳表ｋ[精算
グループ]),"")</f>
        <v/>
      </c>
      <c r="AT22" s="278" t="str">
        <f>IFERROR(_xlfn.XLOOKUP(確報【６月】!AQ22,台帳表ｋ[整理番号],台帳表ｋ[請求書発行番号]),"")</f>
        <v/>
      </c>
      <c r="AU22" s="269" t="str">
        <f>IFERROR(_xlfn.XLOOKUP(確報【６月】!AQ22,台帳表ｋ[整理番号],台帳表ｋ[繁閑調整金]),"")</f>
        <v/>
      </c>
      <c r="AV22" s="275"/>
      <c r="AX22" s="202" t="str">
        <f>IFERROR(_xlfn.XLOOKUP(確報【６月】!AW22,台帳表ｋ[整理番号],台帳表ｋ[繁閑調整]),"")</f>
        <v/>
      </c>
      <c r="AY22" s="277" t="str">
        <f>IFERROR(_xlfn.XLOOKUP(確報【６月】!AW22,台帳表ｋ[整理番号],台帳表ｋ[精算
グループ]),"")</f>
        <v/>
      </c>
      <c r="AZ22" s="278" t="str">
        <f>IFERROR(_xlfn.XLOOKUP(確報【６月】!AW22,台帳表ｋ[整理番号],台帳表ｋ[請求書発行番号]),"")</f>
        <v/>
      </c>
      <c r="BA22" s="269" t="str">
        <f>IFERROR(_xlfn.XLOOKUP(確報【６月】!AW22,台帳表ｋ[整理番号],台帳表ｋ[繁閑調整金]),"")</f>
        <v/>
      </c>
    </row>
    <row r="23" spans="1:53" ht="15.75" customHeight="1" thickBot="1">
      <c r="A23" s="927"/>
      <c r="B23" s="927"/>
      <c r="C23" s="927"/>
      <c r="D23" s="928"/>
      <c r="E23" s="928"/>
      <c r="F23" s="25" t="s">
        <v>16509</v>
      </c>
      <c r="G23" s="52" t="s">
        <v>16606</v>
      </c>
      <c r="H23" s="27" t="s">
        <v>16510</v>
      </c>
      <c r="I23" s="28">
        <f>SUMIFS(台帳表ｓ[金額],台帳表ｓ[精算
グループ],確報【６月】!$H23,台帳表ｓ[入金月（月のみ）],確報【６月】!$A$1,台帳表ｓ[ＮＣ区分],"西部")+SUMIFS(測量台帳1ｓ[入金額],測量台帳1ｓ[精算
グループ],確報【６月】!$H23,測量台帳1ｓ[入金月（月のみ）],確報【６月】!$A$1,測量台帳1ｓ[NC区分],"西部")+SUMIFS(測量台帳1__2ｓ[入金額(後)],測量台帳1__2ｓ[精算
グループ(後)],確報【６月】!$H23,測量台帳1__2ｓ[入金月(後)（月のみ）],確報【６月】!$A$1,測量台帳1__2ｓ[NC区分],"西部")</f>
        <v>0</v>
      </c>
      <c r="J23" s="78" t="s">
        <v>16510</v>
      </c>
      <c r="K23" s="40"/>
      <c r="L23" s="78" t="s">
        <v>16510</v>
      </c>
      <c r="M23" s="40"/>
      <c r="N23" s="60" t="s">
        <v>16510</v>
      </c>
      <c r="O23" s="61"/>
      <c r="P23" s="27" t="s">
        <v>16510</v>
      </c>
      <c r="Q23" s="29">
        <f>SUMIFS(台帳表ｔ[金額],台帳表ｔ[精算
グループ],確報【６月】!$H23,台帳表ｔ[入金月（月のみ）],確報【６月】!$A$1,台帳表ｔ[ＮＣ区分],"多摩")+SUMIFS(測量台帳1ｔ[入金額],測量台帳1ｔ[精算
グループ],確報【６月】!$H23,測量台帳1ｔ[入金月（月のみ）],確報【６月】!$A$1,測量台帳1ｔ[NC区分],"多摩")+SUMIFS(測量台帳1__2ｔ[入金額(後)],測量台帳1__2ｔ[精算
グループ(後)],確報【６月】!$H23,測量台帳1__2ｔ[入金月(後)（月のみ）],確報【６月】!$A$1,測量台帳1__2ｔ[NC区分],"多摩")</f>
        <v>0</v>
      </c>
      <c r="R23" s="27" t="s">
        <v>16510</v>
      </c>
      <c r="S23" s="92"/>
      <c r="T23" s="93" t="s">
        <v>16510</v>
      </c>
      <c r="U23" s="29"/>
      <c r="V23" s="27" t="s">
        <v>16510</v>
      </c>
      <c r="W23" s="29" cm="1">
        <f t="array" ref="W23">INDEX(設備G入力用!$F$2:$Q$72,ROW(A19), MATCH($A$1,設備G入力用!$F$2:$Q$2,0))</f>
        <v>0</v>
      </c>
      <c r="X23" s="30">
        <f t="shared" si="0"/>
        <v>0</v>
      </c>
      <c r="Y23" s="16">
        <f>SUM(X20:X23)</f>
        <v>307795</v>
      </c>
      <c r="Z23" s="13" t="s">
        <v>16614</v>
      </c>
      <c r="AA23" s="982" t="s">
        <v>16511</v>
      </c>
      <c r="AB23" s="303" t="s">
        <v>95</v>
      </c>
      <c r="AC23" s="172">
        <f t="shared" ref="AC23:AC28" si="1">SUM(I24,K24,M24,O24,Q24,S24,U24,W24)</f>
        <v>3853166</v>
      </c>
      <c r="AD23" s="10"/>
      <c r="AE23" s="10"/>
      <c r="AF23" s="202" t="str">
        <f>IFERROR(_xlfn.XLOOKUP(確報【６月】!$AE23,台帳表ｓ[整理番号],台帳表ｓ[繁閑調整]),"")</f>
        <v/>
      </c>
      <c r="AG23" s="277" t="str">
        <f>IFERROR(_xlfn.XLOOKUP(確報【６月】!$AE23,台帳表ｓ[整理番号],台帳表ｓ[精算
グループ]),"")</f>
        <v/>
      </c>
      <c r="AH23" s="278" t="str">
        <f>IFERROR(_xlfn.XLOOKUP(確報【６月】!$AE23,台帳表ｓ[整理番号],台帳表ｓ[請求書発行番号]),"")</f>
        <v/>
      </c>
      <c r="AI23" s="269" t="str">
        <f>IFERROR(_xlfn.XLOOKUP(確報【６月】!$AE23,台帳表ｓ[整理番号],台帳表ｓ[繁閑調整金]),"")</f>
        <v/>
      </c>
      <c r="AJ23" s="139"/>
      <c r="AL23" s="202" t="str">
        <f>IFERROR(_xlfn.XLOOKUP(確報【６月】!AK23,台帳表ｔ[整理番号],台帳表ｔ[繁閑調整]),"")</f>
        <v/>
      </c>
      <c r="AM23" s="277" t="str">
        <f>IFERROR(_xlfn.XLOOKUP(確報【６月】!AK23,台帳表ｔ[整理番号],台帳表ｔ[精算
グループ]),"")</f>
        <v/>
      </c>
      <c r="AN23" s="278" t="str">
        <f>IFERROR(_xlfn.XLOOKUP(確報【６月】!AK23,台帳表ｔ[整理番号],台帳表ｔ[請求書発行番号]),"")</f>
        <v/>
      </c>
      <c r="AO23" s="269" t="str">
        <f>IFERROR(_xlfn.XLOOKUP(確報【６月】!AK23,台帳表ｔ[整理番号],台帳表ｔ[繁閑調整金]),"")</f>
        <v/>
      </c>
      <c r="AP23" s="275"/>
      <c r="AR23" s="202" t="str">
        <f>IFERROR(_xlfn.XLOOKUP(確報【６月】!AQ23,台帳表ｋ[整理番号],台帳表ｋ[繁閑調整]),"")</f>
        <v/>
      </c>
      <c r="AS23" s="277" t="str">
        <f>IFERROR(_xlfn.XLOOKUP(確報【６月】!AQ23,台帳表ｋ[整理番号],台帳表ｋ[精算
グループ]),"")</f>
        <v/>
      </c>
      <c r="AT23" s="278" t="str">
        <f>IFERROR(_xlfn.XLOOKUP(確報【６月】!AQ23,台帳表ｋ[整理番号],台帳表ｋ[請求書発行番号]),"")</f>
        <v/>
      </c>
      <c r="AU23" s="269" t="str">
        <f>IFERROR(_xlfn.XLOOKUP(確報【６月】!AQ23,台帳表ｋ[整理番号],台帳表ｋ[繁閑調整金]),"")</f>
        <v/>
      </c>
      <c r="AV23" s="275"/>
      <c r="AX23" s="202" t="str">
        <f>IFERROR(_xlfn.XLOOKUP(確報【６月】!AW23,台帳表ｋ[整理番号],台帳表ｋ[繁閑調整]),"")</f>
        <v/>
      </c>
      <c r="AY23" s="277" t="str">
        <f>IFERROR(_xlfn.XLOOKUP(確報【６月】!AW23,台帳表ｋ[整理番号],台帳表ｋ[精算
グループ]),"")</f>
        <v/>
      </c>
      <c r="AZ23" s="278" t="str">
        <f>IFERROR(_xlfn.XLOOKUP(確報【６月】!AW23,台帳表ｋ[整理番号],台帳表ｋ[請求書発行番号]),"")</f>
        <v/>
      </c>
      <c r="BA23" s="269" t="str">
        <f>IFERROR(_xlfn.XLOOKUP(確報【６月】!AW23,台帳表ｋ[整理番号],台帳表ｋ[繁閑調整金]),"")</f>
        <v/>
      </c>
    </row>
    <row r="24" spans="1:53" ht="15.75" customHeight="1">
      <c r="A24" s="927"/>
      <c r="B24" s="927"/>
      <c r="C24" s="927"/>
      <c r="D24" s="926" t="s">
        <v>16511</v>
      </c>
      <c r="E24" s="926" t="s">
        <v>16512</v>
      </c>
      <c r="F24" s="57" t="s">
        <v>16513</v>
      </c>
      <c r="G24" s="19" t="s">
        <v>16606</v>
      </c>
      <c r="H24" s="167" t="s">
        <v>95</v>
      </c>
      <c r="I24" s="168"/>
      <c r="J24" s="58" t="s">
        <v>95</v>
      </c>
      <c r="K24" s="168"/>
      <c r="L24" s="58" t="s">
        <v>95</v>
      </c>
      <c r="M24" s="168"/>
      <c r="N24" s="58" t="s">
        <v>95</v>
      </c>
      <c r="O24" s="59">
        <f>SUMIFS(台帳表ｓ[金額],台帳表ｓ[精算
グループ],確報【６月】!$H24,台帳表ｓ[入金月（月のみ）],確報【６月】!$A$1,台帳表ｓ[ＮＣ区分],"南部")+SUMIFS(測量台帳1ｓ[入金額],測量台帳1ｓ[精算
グループ],確報【６月】!$H24,測量台帳1ｓ[入金月（月のみ）],確報【６月】!$A$1,測量台帳1ｓ[NC区分],"南部")+SUMIFS(測量台帳1__2ｓ[入金額(後)],測量台帳1__2ｓ[精算
グループ(後)],確報【６月】!$H24,測量台帳1__2ｓ[入金月(後)（月のみ）],確報【６月】!$A$1,測量台帳1__2ｓ[NC区分],"南部")</f>
        <v>3853166</v>
      </c>
      <c r="P24" s="167" t="s">
        <v>95</v>
      </c>
      <c r="Q24" s="59"/>
      <c r="R24" s="167" t="s">
        <v>95</v>
      </c>
      <c r="S24" s="168"/>
      <c r="T24" s="58" t="s">
        <v>95</v>
      </c>
      <c r="U24" s="59"/>
      <c r="V24" s="167" t="s">
        <v>95</v>
      </c>
      <c r="W24" s="59" cm="1">
        <f t="array" ref="W24">INDEX(設備G入力用!$F$2:$Q$72,ROW(A20), MATCH($A$1,設備G入力用!$F$2:$Q$2,0))</f>
        <v>0</v>
      </c>
      <c r="X24" s="23">
        <f>SUM(I24,K24,M24,O24,Q24,S24,U24,W24)</f>
        <v>3853166</v>
      </c>
      <c r="Y24" s="24"/>
      <c r="Z24" s="13"/>
      <c r="AA24" s="983"/>
      <c r="AB24" s="304" t="s">
        <v>127</v>
      </c>
      <c r="AC24" s="172">
        <f t="shared" si="1"/>
        <v>53261</v>
      </c>
      <c r="AD24" s="10"/>
      <c r="AE24" s="10"/>
      <c r="AF24" s="202" t="str">
        <f>IFERROR(_xlfn.XLOOKUP(確報【６月】!$AE24,台帳表ｓ[整理番号],台帳表ｓ[繁閑調整]),"")</f>
        <v/>
      </c>
      <c r="AG24" s="277" t="str">
        <f>IFERROR(_xlfn.XLOOKUP(確報【６月】!$AE24,台帳表ｓ[整理番号],台帳表ｓ[精算
グループ]),"")</f>
        <v/>
      </c>
      <c r="AH24" s="278" t="str">
        <f>IFERROR(_xlfn.XLOOKUP(確報【６月】!$AE24,台帳表ｓ[整理番号],台帳表ｓ[請求書発行番号]),"")</f>
        <v/>
      </c>
      <c r="AI24" s="269" t="str">
        <f>IFERROR(_xlfn.XLOOKUP(確報【６月】!$AE24,台帳表ｓ[整理番号],台帳表ｓ[繁閑調整金]),"")</f>
        <v/>
      </c>
      <c r="AJ24" s="139"/>
      <c r="AL24" s="202" t="str">
        <f>IFERROR(_xlfn.XLOOKUP(確報【６月】!AK24,台帳表ｔ[整理番号],台帳表ｔ[繁閑調整]),"")</f>
        <v/>
      </c>
      <c r="AM24" s="277" t="str">
        <f>IFERROR(_xlfn.XLOOKUP(確報【６月】!AK24,台帳表ｔ[整理番号],台帳表ｔ[精算
グループ]),"")</f>
        <v/>
      </c>
      <c r="AN24" s="278" t="str">
        <f>IFERROR(_xlfn.XLOOKUP(確報【６月】!AK24,台帳表ｔ[整理番号],台帳表ｔ[請求書発行番号]),"")</f>
        <v/>
      </c>
      <c r="AO24" s="269" t="str">
        <f>IFERROR(_xlfn.XLOOKUP(確報【６月】!AK24,台帳表ｔ[整理番号],台帳表ｔ[繁閑調整金]),"")</f>
        <v/>
      </c>
      <c r="AP24" s="275"/>
      <c r="AR24" s="202" t="str">
        <f>IFERROR(_xlfn.XLOOKUP(確報【６月】!AQ24,台帳表ｋ[整理番号],台帳表ｋ[繁閑調整]),"")</f>
        <v/>
      </c>
      <c r="AS24" s="277" t="str">
        <f>IFERROR(_xlfn.XLOOKUP(確報【６月】!AQ24,台帳表ｋ[整理番号],台帳表ｋ[精算
グループ]),"")</f>
        <v/>
      </c>
      <c r="AT24" s="278" t="str">
        <f>IFERROR(_xlfn.XLOOKUP(確報【６月】!AQ24,台帳表ｋ[整理番号],台帳表ｋ[請求書発行番号]),"")</f>
        <v/>
      </c>
      <c r="AU24" s="269" t="str">
        <f>IFERROR(_xlfn.XLOOKUP(確報【６月】!AQ24,台帳表ｋ[整理番号],台帳表ｋ[繁閑調整金]),"")</f>
        <v/>
      </c>
      <c r="AV24" s="275"/>
      <c r="AX24" s="202" t="str">
        <f>IFERROR(_xlfn.XLOOKUP(確報【６月】!AW24,台帳表ｋ[整理番号],台帳表ｋ[繁閑調整]),"")</f>
        <v/>
      </c>
      <c r="AY24" s="277" t="str">
        <f>IFERROR(_xlfn.XLOOKUP(確報【６月】!AW24,台帳表ｋ[整理番号],台帳表ｋ[精算
グループ]),"")</f>
        <v/>
      </c>
      <c r="AZ24" s="278" t="str">
        <f>IFERROR(_xlfn.XLOOKUP(確報【６月】!AW24,台帳表ｋ[整理番号],台帳表ｋ[請求書発行番号]),"")</f>
        <v/>
      </c>
      <c r="BA24" s="269" t="str">
        <f>IFERROR(_xlfn.XLOOKUP(確報【６月】!AW24,台帳表ｋ[整理番号],台帳表ｋ[繁閑調整金]),"")</f>
        <v/>
      </c>
    </row>
    <row r="25" spans="1:53" ht="15" customHeight="1">
      <c r="A25" s="927"/>
      <c r="B25" s="927"/>
      <c r="C25" s="927"/>
      <c r="D25" s="927"/>
      <c r="E25" s="927"/>
      <c r="F25" s="55" t="s">
        <v>16514</v>
      </c>
      <c r="G25" s="52" t="s">
        <v>16606</v>
      </c>
      <c r="H25" s="45" t="s">
        <v>127</v>
      </c>
      <c r="I25" s="169"/>
      <c r="J25" s="60" t="s">
        <v>127</v>
      </c>
      <c r="K25" s="169"/>
      <c r="L25" s="60" t="s">
        <v>127</v>
      </c>
      <c r="M25" s="169"/>
      <c r="N25" s="60" t="s">
        <v>127</v>
      </c>
      <c r="O25" s="61">
        <f>SUMIFS(台帳表ｓ[金額],台帳表ｓ[精算
グループ],確報【６月】!$H25,台帳表ｓ[入金月（月のみ）],確報【６月】!$A$1,台帳表ｓ[ＮＣ区分],"南部")+SUMIFS(測量台帳1ｓ[入金額],測量台帳1ｓ[精算
グループ],確報【６月】!$H25,測量台帳1ｓ[入金月（月のみ）],確報【６月】!$A$1,測量台帳1ｓ[NC区分],"南部")+SUMIFS(測量台帳1__2ｓ[入金額(後)],測量台帳1__2ｓ[精算
グループ(後)],確報【６月】!$H25,測量台帳1__2ｓ[入金月(後)（月のみ）],確報【６月】!$A$1,測量台帳1__2ｓ[NC区分],"南部")</f>
        <v>53261</v>
      </c>
      <c r="P25" s="45" t="s">
        <v>127</v>
      </c>
      <c r="Q25" s="61"/>
      <c r="R25" s="45" t="s">
        <v>127</v>
      </c>
      <c r="S25" s="169"/>
      <c r="T25" s="60" t="s">
        <v>127</v>
      </c>
      <c r="U25" s="61"/>
      <c r="V25" s="45" t="s">
        <v>127</v>
      </c>
      <c r="W25" s="61" cm="1">
        <f t="array" ref="W25">INDEX(設備G入力用!$F$2:$Q$72,ROW(A21), MATCH($A$1,設備G入力用!$F$2:$Q$2,0))</f>
        <v>0</v>
      </c>
      <c r="X25" s="30">
        <f t="shared" ref="X25:X34" si="2">SUM(I25,K25,M25,O25,Q25,S25,U25,W25)</f>
        <v>53261</v>
      </c>
      <c r="Y25" s="24"/>
      <c r="Z25" s="13"/>
      <c r="AA25" s="983"/>
      <c r="AB25" s="304" t="s">
        <v>16516</v>
      </c>
      <c r="AC25" s="172">
        <f t="shared" si="1"/>
        <v>181489</v>
      </c>
      <c r="AD25" s="10"/>
      <c r="AE25" s="10"/>
      <c r="AF25" s="202" t="str">
        <f>IFERROR(_xlfn.XLOOKUP(確報【６月】!$AE25,台帳表ｓ[整理番号],台帳表ｓ[繁閑調整]),"")</f>
        <v/>
      </c>
      <c r="AG25" s="277" t="str">
        <f>IFERROR(_xlfn.XLOOKUP(確報【６月】!$AE25,台帳表ｓ[整理番号],台帳表ｓ[精算
グループ]),"")</f>
        <v/>
      </c>
      <c r="AH25" s="278" t="str">
        <f>IFERROR(_xlfn.XLOOKUP(確報【６月】!$AE25,台帳表ｓ[整理番号],台帳表ｓ[請求書発行番号]),"")</f>
        <v/>
      </c>
      <c r="AI25" s="269" t="str">
        <f>IFERROR(_xlfn.XLOOKUP(確報【６月】!$AE25,台帳表ｓ[整理番号],台帳表ｓ[繁閑調整金]),"")</f>
        <v/>
      </c>
      <c r="AJ25" s="139"/>
      <c r="AL25" s="202" t="str">
        <f>IFERROR(_xlfn.XLOOKUP(確報【６月】!AK25,台帳表ｔ[整理番号],台帳表ｔ[繁閑調整]),"")</f>
        <v/>
      </c>
      <c r="AM25" s="277" t="str">
        <f>IFERROR(_xlfn.XLOOKUP(確報【６月】!AK25,台帳表ｔ[整理番号],台帳表ｔ[精算
グループ]),"")</f>
        <v/>
      </c>
      <c r="AN25" s="278" t="str">
        <f>IFERROR(_xlfn.XLOOKUP(確報【６月】!AK25,台帳表ｔ[整理番号],台帳表ｔ[請求書発行番号]),"")</f>
        <v/>
      </c>
      <c r="AO25" s="269" t="str">
        <f>IFERROR(_xlfn.XLOOKUP(確報【６月】!AK25,台帳表ｔ[整理番号],台帳表ｔ[繁閑調整金]),"")</f>
        <v/>
      </c>
      <c r="AP25" s="275"/>
      <c r="AR25" s="202" t="str">
        <f>IFERROR(_xlfn.XLOOKUP(確報【６月】!AQ25,台帳表ｋ[整理番号],台帳表ｋ[繁閑調整]),"")</f>
        <v/>
      </c>
      <c r="AS25" s="277" t="str">
        <f>IFERROR(_xlfn.XLOOKUP(確報【６月】!AQ25,台帳表ｋ[整理番号],台帳表ｋ[精算
グループ]),"")</f>
        <v/>
      </c>
      <c r="AT25" s="278" t="str">
        <f>IFERROR(_xlfn.XLOOKUP(確報【６月】!AQ25,台帳表ｋ[整理番号],台帳表ｋ[請求書発行番号]),"")</f>
        <v/>
      </c>
      <c r="AU25" s="269" t="str">
        <f>IFERROR(_xlfn.XLOOKUP(確報【６月】!AQ25,台帳表ｋ[整理番号],台帳表ｋ[繁閑調整金]),"")</f>
        <v/>
      </c>
      <c r="AV25" s="275"/>
      <c r="AX25" s="202" t="str">
        <f>IFERROR(_xlfn.XLOOKUP(確報【６月】!AW25,台帳表ｋ[整理番号],台帳表ｋ[繁閑調整]),"")</f>
        <v/>
      </c>
      <c r="AY25" s="277" t="str">
        <f>IFERROR(_xlfn.XLOOKUP(確報【６月】!AW25,台帳表ｋ[整理番号],台帳表ｋ[精算
グループ]),"")</f>
        <v/>
      </c>
      <c r="AZ25" s="278" t="str">
        <f>IFERROR(_xlfn.XLOOKUP(確報【６月】!AW25,台帳表ｋ[整理番号],台帳表ｋ[請求書発行番号]),"")</f>
        <v/>
      </c>
      <c r="BA25" s="269" t="str">
        <f>IFERROR(_xlfn.XLOOKUP(確報【６月】!AW25,台帳表ｋ[整理番号],台帳表ｋ[繁閑調整金]),"")</f>
        <v/>
      </c>
    </row>
    <row r="26" spans="1:53" ht="15.75" customHeight="1">
      <c r="A26" s="927"/>
      <c r="B26" s="927"/>
      <c r="C26" s="927"/>
      <c r="D26" s="927"/>
      <c r="E26" s="927"/>
      <c r="F26" s="55" t="s">
        <v>16515</v>
      </c>
      <c r="G26" s="62" t="s">
        <v>16606</v>
      </c>
      <c r="H26" s="45" t="s">
        <v>16516</v>
      </c>
      <c r="I26" s="169"/>
      <c r="J26" s="60" t="s">
        <v>16516</v>
      </c>
      <c r="K26" s="169"/>
      <c r="L26" s="60" t="s">
        <v>16516</v>
      </c>
      <c r="M26" s="169"/>
      <c r="N26" s="60" t="s">
        <v>16615</v>
      </c>
      <c r="O26" s="61">
        <f>SUMIFS(台帳表ｓ[金額],台帳表ｓ[精算
グループ],確報【６月】!$H26,台帳表ｓ[入金月（月のみ）],確報【６月】!$A$1,台帳表ｓ[ＮＣ区分],"南部")+SUMIFS(測量台帳1ｓ[入金額],測量台帳1ｓ[精算
グループ],確報【６月】!$H26,測量台帳1ｓ[入金月（月のみ）],確報【６月】!$A$1,測量台帳1ｓ[NC区分],"南部")+SUMIFS(測量台帳1__2ｓ[入金額(後)],測量台帳1__2ｓ[精算
グループ(後)],確報【６月】!$H26,測量台帳1__2ｓ[入金月(後)（月のみ）],確報【６月】!$A$1,測量台帳1__2ｓ[NC区分],"南部")</f>
        <v>181489</v>
      </c>
      <c r="P26" s="45" t="s">
        <v>16516</v>
      </c>
      <c r="Q26" s="61"/>
      <c r="R26" s="45" t="s">
        <v>16516</v>
      </c>
      <c r="S26" s="169"/>
      <c r="T26" s="60" t="s">
        <v>16516</v>
      </c>
      <c r="U26" s="61"/>
      <c r="V26" s="45" t="s">
        <v>16516</v>
      </c>
      <c r="W26" s="61" cm="1">
        <f t="array" ref="W26">INDEX(設備G入力用!$F$2:$Q$72,ROW(A22), MATCH($A$1,設備G入力用!$F$2:$Q$2,0))</f>
        <v>0</v>
      </c>
      <c r="X26" s="30">
        <f t="shared" si="2"/>
        <v>181489</v>
      </c>
      <c r="Y26" s="24"/>
      <c r="Z26" s="13"/>
      <c r="AA26" s="983"/>
      <c r="AB26" s="304"/>
      <c r="AC26" s="172">
        <f t="shared" si="1"/>
        <v>0</v>
      </c>
      <c r="AD26" s="10"/>
      <c r="AE26" s="10"/>
      <c r="AF26" s="202" t="str">
        <f>IFERROR(_xlfn.XLOOKUP(確報【６月】!$AE26,台帳表ｓ[整理番号],台帳表ｓ[繁閑調整]),"")</f>
        <v/>
      </c>
      <c r="AG26" s="277" t="str">
        <f>IFERROR(_xlfn.XLOOKUP(確報【６月】!$AE26,台帳表ｓ[整理番号],台帳表ｓ[精算
グループ]),"")</f>
        <v/>
      </c>
      <c r="AH26" s="278" t="str">
        <f>IFERROR(_xlfn.XLOOKUP(確報【６月】!$AE26,台帳表ｓ[整理番号],台帳表ｓ[請求書発行番号]),"")</f>
        <v/>
      </c>
      <c r="AI26" s="269" t="str">
        <f>IFERROR(_xlfn.XLOOKUP(確報【６月】!$AE26,台帳表ｓ[整理番号],台帳表ｓ[繁閑調整金]),"")</f>
        <v/>
      </c>
      <c r="AJ26" s="139"/>
      <c r="AL26" s="202" t="str">
        <f>IFERROR(_xlfn.XLOOKUP(確報【６月】!AK26,台帳表ｔ[整理番号],台帳表ｔ[繁閑調整]),"")</f>
        <v/>
      </c>
      <c r="AM26" s="277" t="str">
        <f>IFERROR(_xlfn.XLOOKUP(確報【６月】!AK26,台帳表ｔ[整理番号],台帳表ｔ[精算
グループ]),"")</f>
        <v/>
      </c>
      <c r="AN26" s="278" t="str">
        <f>IFERROR(_xlfn.XLOOKUP(確報【６月】!AK26,台帳表ｔ[整理番号],台帳表ｔ[請求書発行番号]),"")</f>
        <v/>
      </c>
      <c r="AO26" s="269" t="str">
        <f>IFERROR(_xlfn.XLOOKUP(確報【６月】!AK26,台帳表ｔ[整理番号],台帳表ｔ[繁閑調整金]),"")</f>
        <v/>
      </c>
      <c r="AP26" s="275"/>
      <c r="AR26" s="202" t="str">
        <f>IFERROR(_xlfn.XLOOKUP(確報【６月】!AQ26,台帳表ｋ[整理番号],台帳表ｋ[繁閑調整]),"")</f>
        <v/>
      </c>
      <c r="AS26" s="277" t="str">
        <f>IFERROR(_xlfn.XLOOKUP(確報【６月】!AQ26,台帳表ｋ[整理番号],台帳表ｋ[精算
グループ]),"")</f>
        <v/>
      </c>
      <c r="AT26" s="278" t="str">
        <f>IFERROR(_xlfn.XLOOKUP(確報【６月】!AQ26,台帳表ｋ[整理番号],台帳表ｋ[請求書発行番号]),"")</f>
        <v/>
      </c>
      <c r="AU26" s="269" t="str">
        <f>IFERROR(_xlfn.XLOOKUP(確報【６月】!AQ26,台帳表ｋ[整理番号],台帳表ｋ[繁閑調整金]),"")</f>
        <v/>
      </c>
      <c r="AV26" s="275"/>
      <c r="AX26" s="202" t="str">
        <f>IFERROR(_xlfn.XLOOKUP(確報【６月】!AW26,台帳表ｋ[整理番号],台帳表ｋ[繁閑調整]),"")</f>
        <v/>
      </c>
      <c r="AY26" s="277" t="str">
        <f>IFERROR(_xlfn.XLOOKUP(確報【６月】!AW26,台帳表ｋ[整理番号],台帳表ｋ[精算
グループ]),"")</f>
        <v/>
      </c>
      <c r="AZ26" s="278" t="str">
        <f>IFERROR(_xlfn.XLOOKUP(確報【６月】!AW26,台帳表ｋ[整理番号],台帳表ｋ[請求書発行番号]),"")</f>
        <v/>
      </c>
      <c r="BA26" s="269" t="str">
        <f>IFERROR(_xlfn.XLOOKUP(確報【６月】!AW26,台帳表ｋ[整理番号],台帳表ｋ[繁閑調整金]),"")</f>
        <v/>
      </c>
    </row>
    <row r="27" spans="1:53" ht="15.75" customHeight="1">
      <c r="A27" s="927"/>
      <c r="B27" s="927"/>
      <c r="C27" s="927"/>
      <c r="D27" s="927"/>
      <c r="E27" s="927"/>
      <c r="F27" s="55" t="s">
        <v>16517</v>
      </c>
      <c r="G27" s="63" t="s">
        <v>16606</v>
      </c>
      <c r="H27" s="45"/>
      <c r="I27" s="169"/>
      <c r="J27" s="60"/>
      <c r="K27" s="169"/>
      <c r="L27" s="60"/>
      <c r="M27" s="169"/>
      <c r="N27" s="60"/>
      <c r="O27" s="61">
        <f>SUMIFS(台帳表ｓ[金額],台帳表ｓ[精算
グループ],確報【６月】!$H27,台帳表ｓ[入金月（月のみ）],確報【６月】!$A$1,台帳表ｓ[ＮＣ区分],"南部")+SUMIFS(測量台帳1ｓ[入金額],測量台帳1ｓ[精算
グループ],確報【６月】!$H27,測量台帳1ｓ[入金月（月のみ）],確報【６月】!$A$1,測量台帳1ｓ[NC区分],"南部")+SUMIFS(測量台帳1__2ｓ[入金額(後)],測量台帳1__2ｓ[精算
グループ(後)],確報【６月】!$H27,測量台帳1__2ｓ[入金月(後)（月のみ）],確報【６月】!$A$1,測量台帳1__2ｓ[NC区分],"南部")</f>
        <v>0</v>
      </c>
      <c r="P27" s="45"/>
      <c r="Q27" s="61"/>
      <c r="R27" s="45"/>
      <c r="S27" s="169"/>
      <c r="T27" s="60"/>
      <c r="U27" s="61"/>
      <c r="V27" s="45"/>
      <c r="W27" s="61" cm="1">
        <f t="array" ref="W27">INDEX(設備G入力用!$F$2:$Q$72,ROW(A23), MATCH($A$1,設備G入力用!$F$2:$Q$2,0))</f>
        <v>0</v>
      </c>
      <c r="X27" s="30">
        <f t="shared" si="2"/>
        <v>0</v>
      </c>
      <c r="AA27" s="983"/>
      <c r="AB27" s="304" t="s">
        <v>124</v>
      </c>
      <c r="AC27" s="172">
        <f t="shared" si="1"/>
        <v>1137336</v>
      </c>
      <c r="AD27" s="10"/>
      <c r="AE27" s="10"/>
      <c r="AF27" s="202" t="str">
        <f>IFERROR(_xlfn.XLOOKUP(確報【６月】!$AE27,台帳表ｓ[整理番号],台帳表ｓ[繁閑調整]),"")</f>
        <v/>
      </c>
      <c r="AG27" s="277" t="str">
        <f>IFERROR(_xlfn.XLOOKUP(確報【６月】!$AE27,台帳表ｓ[整理番号],台帳表ｓ[精算
グループ]),"")</f>
        <v/>
      </c>
      <c r="AH27" s="278" t="str">
        <f>IFERROR(_xlfn.XLOOKUP(確報【６月】!$AE27,台帳表ｓ[整理番号],台帳表ｓ[請求書発行番号]),"")</f>
        <v/>
      </c>
      <c r="AI27" s="269" t="str">
        <f>IFERROR(_xlfn.XLOOKUP(確報【６月】!$AE27,台帳表ｓ[整理番号],台帳表ｓ[繁閑調整金]),"")</f>
        <v/>
      </c>
      <c r="AJ27" s="139"/>
      <c r="AL27" s="202" t="str">
        <f>IFERROR(_xlfn.XLOOKUP(確報【６月】!AK27,台帳表ｔ[整理番号],台帳表ｔ[繁閑調整]),"")</f>
        <v/>
      </c>
      <c r="AM27" s="277" t="str">
        <f>IFERROR(_xlfn.XLOOKUP(確報【６月】!AK27,台帳表ｔ[整理番号],台帳表ｔ[精算
グループ]),"")</f>
        <v/>
      </c>
      <c r="AN27" s="278" t="str">
        <f>IFERROR(_xlfn.XLOOKUP(確報【６月】!AK27,台帳表ｔ[整理番号],台帳表ｔ[請求書発行番号]),"")</f>
        <v/>
      </c>
      <c r="AO27" s="269" t="str">
        <f>IFERROR(_xlfn.XLOOKUP(確報【６月】!AK27,台帳表ｔ[整理番号],台帳表ｔ[繁閑調整金]),"")</f>
        <v/>
      </c>
      <c r="AP27" s="275"/>
      <c r="AR27" s="202" t="str">
        <f>IFERROR(_xlfn.XLOOKUP(確報【６月】!AQ27,台帳表ｋ[整理番号],台帳表ｋ[繁閑調整]),"")</f>
        <v/>
      </c>
      <c r="AS27" s="277" t="str">
        <f>IFERROR(_xlfn.XLOOKUP(確報【６月】!AQ27,台帳表ｋ[整理番号],台帳表ｋ[精算
グループ]),"")</f>
        <v/>
      </c>
      <c r="AT27" s="278" t="str">
        <f>IFERROR(_xlfn.XLOOKUP(確報【６月】!AQ27,台帳表ｋ[整理番号],台帳表ｋ[請求書発行番号]),"")</f>
        <v/>
      </c>
      <c r="AU27" s="269" t="str">
        <f>IFERROR(_xlfn.XLOOKUP(確報【６月】!AQ27,台帳表ｋ[整理番号],台帳表ｋ[繁閑調整金]),"")</f>
        <v/>
      </c>
      <c r="AV27" s="275"/>
      <c r="AX27" s="202" t="str">
        <f>IFERROR(_xlfn.XLOOKUP(確報【６月】!AW27,台帳表ｋ[整理番号],台帳表ｋ[繁閑調整]),"")</f>
        <v/>
      </c>
      <c r="AY27" s="277" t="str">
        <f>IFERROR(_xlfn.XLOOKUP(確報【６月】!AW27,台帳表ｋ[整理番号],台帳表ｋ[精算
グループ]),"")</f>
        <v/>
      </c>
      <c r="AZ27" s="278" t="str">
        <f>IFERROR(_xlfn.XLOOKUP(確報【６月】!AW27,台帳表ｋ[整理番号],台帳表ｋ[請求書発行番号]),"")</f>
        <v/>
      </c>
      <c r="BA27" s="269" t="str">
        <f>IFERROR(_xlfn.XLOOKUP(確報【６月】!AW27,台帳表ｋ[整理番号],台帳表ｋ[繁閑調整金]),"")</f>
        <v/>
      </c>
    </row>
    <row r="28" spans="1:53" ht="15.75" customHeight="1" thickBot="1">
      <c r="A28" s="927"/>
      <c r="B28" s="927"/>
      <c r="C28" s="927"/>
      <c r="D28" s="927"/>
      <c r="E28" s="927"/>
      <c r="F28" s="64" t="s">
        <v>16518</v>
      </c>
      <c r="G28" s="65" t="s">
        <v>16606</v>
      </c>
      <c r="H28" s="67" t="s">
        <v>124</v>
      </c>
      <c r="I28" s="170"/>
      <c r="J28" s="66" t="s">
        <v>124</v>
      </c>
      <c r="K28" s="170"/>
      <c r="L28" s="66" t="s">
        <v>124</v>
      </c>
      <c r="M28" s="170"/>
      <c r="N28" s="66" t="s">
        <v>124</v>
      </c>
      <c r="O28" s="39">
        <f>SUMIFS(台帳表ｓ[金額],台帳表ｓ[精算
グループ],確報【６月】!$H28,台帳表ｓ[入金月（月のみ）],確報【６月】!$A$1,台帳表ｓ[ＮＣ区分],"南部")+SUMIFS(測量台帳1ｓ[入金額],測量台帳1ｓ[精算
グループ],確報【６月】!$H28,測量台帳1ｓ[入金月（月のみ）],確報【６月】!$A$1,測量台帳1ｓ[NC区分],"南部")+SUMIFS(測量台帳1__2ｓ[入金額(後)],測量台帳1__2ｓ[精算
グループ(後)],確報【６月】!$H28,測量台帳1__2ｓ[入金月(後)（月のみ）],確報【６月】!$A$1,測量台帳1__2ｓ[NC区分],"南部")</f>
        <v>1137336</v>
      </c>
      <c r="P28" s="67" t="s">
        <v>124</v>
      </c>
      <c r="Q28" s="39"/>
      <c r="R28" s="67" t="s">
        <v>124</v>
      </c>
      <c r="S28" s="170"/>
      <c r="T28" s="66" t="s">
        <v>124</v>
      </c>
      <c r="U28" s="39"/>
      <c r="V28" s="67" t="s">
        <v>124</v>
      </c>
      <c r="W28" s="39" cm="1">
        <f t="array" ref="W28">INDEX(設備G入力用!$F$2:$Q$72,ROW(A24), MATCH($A$1,設備G入力用!$F$2:$Q$2,0))</f>
        <v>0</v>
      </c>
      <c r="X28" s="30">
        <f t="shared" si="2"/>
        <v>1137336</v>
      </c>
      <c r="AA28" s="983"/>
      <c r="AB28" s="304"/>
      <c r="AC28" s="172">
        <f t="shared" si="1"/>
        <v>0</v>
      </c>
      <c r="AD28" s="10"/>
      <c r="AE28" s="10"/>
      <c r="AF28" s="202" t="str">
        <f>IFERROR(_xlfn.XLOOKUP(確報【６月】!$AE28,台帳表ｓ[整理番号],台帳表ｓ[繁閑調整]),"")</f>
        <v/>
      </c>
      <c r="AG28" s="277" t="str">
        <f>IFERROR(_xlfn.XLOOKUP(確報【６月】!$AE28,台帳表ｓ[整理番号],台帳表ｓ[精算
グループ]),"")</f>
        <v/>
      </c>
      <c r="AH28" s="278" t="str">
        <f>IFERROR(_xlfn.XLOOKUP(確報【６月】!$AE28,台帳表ｓ[整理番号],台帳表ｓ[請求書発行番号]),"")</f>
        <v/>
      </c>
      <c r="AI28" s="269" t="str">
        <f>IFERROR(_xlfn.XLOOKUP(確報【６月】!$AE28,台帳表ｓ[整理番号],台帳表ｓ[繁閑調整金]),"")</f>
        <v/>
      </c>
      <c r="AJ28" s="139"/>
      <c r="AL28" s="202" t="str">
        <f>IFERROR(_xlfn.XLOOKUP(確報【６月】!AK28,台帳表ｔ[整理番号],台帳表ｔ[繁閑調整]),"")</f>
        <v/>
      </c>
      <c r="AM28" s="277" t="str">
        <f>IFERROR(_xlfn.XLOOKUP(確報【６月】!AK28,台帳表ｔ[整理番号],台帳表ｔ[精算
グループ]),"")</f>
        <v/>
      </c>
      <c r="AN28" s="278" t="str">
        <f>IFERROR(_xlfn.XLOOKUP(確報【６月】!AK28,台帳表ｔ[整理番号],台帳表ｔ[請求書発行番号]),"")</f>
        <v/>
      </c>
      <c r="AO28" s="269" t="str">
        <f>IFERROR(_xlfn.XLOOKUP(確報【６月】!AK28,台帳表ｔ[整理番号],台帳表ｔ[繁閑調整金]),"")</f>
        <v/>
      </c>
      <c r="AP28" s="275"/>
      <c r="AR28" s="202" t="str">
        <f>IFERROR(_xlfn.XLOOKUP(確報【６月】!AQ28,台帳表ｋ[整理番号],台帳表ｋ[繁閑調整]),"")</f>
        <v/>
      </c>
      <c r="AS28" s="277" t="str">
        <f>IFERROR(_xlfn.XLOOKUP(確報【６月】!AQ28,台帳表ｋ[整理番号],台帳表ｋ[精算
グループ]),"")</f>
        <v/>
      </c>
      <c r="AT28" s="278" t="str">
        <f>IFERROR(_xlfn.XLOOKUP(確報【６月】!AQ28,台帳表ｋ[整理番号],台帳表ｋ[請求書発行番号]),"")</f>
        <v/>
      </c>
      <c r="AU28" s="269" t="str">
        <f>IFERROR(_xlfn.XLOOKUP(確報【６月】!AQ28,台帳表ｋ[整理番号],台帳表ｋ[繁閑調整金]),"")</f>
        <v/>
      </c>
      <c r="AV28" s="275"/>
      <c r="AX28" s="202" t="str">
        <f>IFERROR(_xlfn.XLOOKUP(確報【６月】!AW28,台帳表ｋ[整理番号],台帳表ｋ[繁閑調整]),"")</f>
        <v/>
      </c>
      <c r="AY28" s="277" t="str">
        <f>IFERROR(_xlfn.XLOOKUP(確報【６月】!AW28,台帳表ｋ[整理番号],台帳表ｋ[精算
グループ]),"")</f>
        <v/>
      </c>
      <c r="AZ28" s="278" t="str">
        <f>IFERROR(_xlfn.XLOOKUP(確報【６月】!AW28,台帳表ｋ[整理番号],台帳表ｋ[請求書発行番号]),"")</f>
        <v/>
      </c>
      <c r="BA28" s="269" t="str">
        <f>IFERROR(_xlfn.XLOOKUP(確報【６月】!AW28,台帳表ｋ[整理番号],台帳表ｋ[繁閑調整金]),"")</f>
        <v/>
      </c>
    </row>
    <row r="29" spans="1:53" ht="15.75" customHeight="1" thickBot="1">
      <c r="A29" s="927"/>
      <c r="B29" s="927"/>
      <c r="C29" s="927"/>
      <c r="D29" s="927"/>
      <c r="E29" s="928"/>
      <c r="F29" s="171" t="s">
        <v>16519</v>
      </c>
      <c r="G29" s="172" t="s">
        <v>16606</v>
      </c>
      <c r="H29" s="173"/>
      <c r="I29" s="174"/>
      <c r="J29" s="72"/>
      <c r="K29" s="174"/>
      <c r="L29" s="72"/>
      <c r="M29" s="174"/>
      <c r="N29" s="72"/>
      <c r="O29" s="175">
        <f>SUMIFS(台帳表ｓ[金額],台帳表ｓ[精算
グループ],確報【６月】!$H29,台帳表ｓ[入金月（月のみ）],確報【６月】!$A$1,台帳表ｓ[ＮＣ区分],"南部")+SUMIFS(測量台帳1ｓ[入金額],測量台帳1ｓ[精算
グループ],確報【６月】!$H29,測量台帳1ｓ[入金月（月のみ）],確報【６月】!$A$1,測量台帳1ｓ[NC区分],"南部")+SUMIFS(測量台帳1__2ｓ[入金額(後)],測量台帳1__2ｓ[精算
グループ(後)],確報【６月】!$H29,測量台帳1__2ｓ[入金月(後)（月のみ）],確報【６月】!$A$1,測量台帳1__2ｓ[NC区分],"南部")</f>
        <v>0</v>
      </c>
      <c r="P29" s="173"/>
      <c r="Q29" s="175"/>
      <c r="R29" s="173"/>
      <c r="S29" s="174"/>
      <c r="T29" s="72"/>
      <c r="U29" s="175"/>
      <c r="V29" s="173"/>
      <c r="W29" s="175" cm="1">
        <f t="array" ref="W29">INDEX(設備G入力用!$F$2:$Q$72,ROW(A25), MATCH($A$1,設備G入力用!$F$2:$Q$2,0))</f>
        <v>0</v>
      </c>
      <c r="X29" s="156">
        <f t="shared" si="2"/>
        <v>0</v>
      </c>
      <c r="Y29" s="16">
        <f>SUM(X24:X29)</f>
        <v>5225252</v>
      </c>
      <c r="Z29" s="13" t="s">
        <v>16616</v>
      </c>
      <c r="AA29" s="983"/>
      <c r="AB29" s="304" t="s">
        <v>620</v>
      </c>
      <c r="AC29" s="172">
        <f>SUM(I31,K31,M31,O31,Q31,S31,U31,W31)</f>
        <v>0</v>
      </c>
      <c r="AD29" s="10"/>
      <c r="AE29" s="10"/>
      <c r="AF29" s="202" t="str">
        <f>IFERROR(_xlfn.XLOOKUP(確報【６月】!$AE29,台帳表ｓ[整理番号],台帳表ｓ[繁閑調整]),"")</f>
        <v/>
      </c>
      <c r="AG29" s="277" t="str">
        <f>IFERROR(_xlfn.XLOOKUP(確報【６月】!$AE29,台帳表ｓ[整理番号],台帳表ｓ[精算
グループ]),"")</f>
        <v/>
      </c>
      <c r="AH29" s="278" t="str">
        <f>IFERROR(_xlfn.XLOOKUP(確報【６月】!$AE29,台帳表ｓ[整理番号],台帳表ｓ[請求書発行番号]),"")</f>
        <v/>
      </c>
      <c r="AI29" s="269" t="str">
        <f>IFERROR(_xlfn.XLOOKUP(確報【６月】!$AE29,台帳表ｓ[整理番号],台帳表ｓ[繁閑調整金]),"")</f>
        <v/>
      </c>
      <c r="AJ29" s="139"/>
      <c r="AL29" s="202" t="str">
        <f>IFERROR(_xlfn.XLOOKUP(確報【６月】!AK29,台帳表ｔ[整理番号],台帳表ｔ[繁閑調整]),"")</f>
        <v/>
      </c>
      <c r="AM29" s="277" t="str">
        <f>IFERROR(_xlfn.XLOOKUP(確報【６月】!AK29,台帳表ｔ[整理番号],台帳表ｔ[精算
グループ]),"")</f>
        <v/>
      </c>
      <c r="AN29" s="278" t="str">
        <f>IFERROR(_xlfn.XLOOKUP(確報【６月】!AK29,台帳表ｔ[整理番号],台帳表ｔ[請求書発行番号]),"")</f>
        <v/>
      </c>
      <c r="AO29" s="269" t="str">
        <f>IFERROR(_xlfn.XLOOKUP(確報【６月】!AK29,台帳表ｔ[整理番号],台帳表ｔ[繁閑調整金]),"")</f>
        <v/>
      </c>
      <c r="AP29" s="275"/>
      <c r="AR29" s="202" t="str">
        <f>IFERROR(_xlfn.XLOOKUP(確報【６月】!AQ29,台帳表ｋ[整理番号],台帳表ｋ[繁閑調整]),"")</f>
        <v/>
      </c>
      <c r="AS29" s="277" t="str">
        <f>IFERROR(_xlfn.XLOOKUP(確報【６月】!AQ29,台帳表ｋ[整理番号],台帳表ｋ[精算
グループ]),"")</f>
        <v/>
      </c>
      <c r="AT29" s="278" t="str">
        <f>IFERROR(_xlfn.XLOOKUP(確報【６月】!AQ29,台帳表ｋ[整理番号],台帳表ｋ[請求書発行番号]),"")</f>
        <v/>
      </c>
      <c r="AU29" s="269" t="str">
        <f>IFERROR(_xlfn.XLOOKUP(確報【６月】!AQ29,台帳表ｋ[整理番号],台帳表ｋ[繁閑調整金]),"")</f>
        <v/>
      </c>
      <c r="AV29" s="275"/>
      <c r="AX29" s="202" t="str">
        <f>IFERROR(_xlfn.XLOOKUP(確報【６月】!AW29,台帳表ｋ[整理番号],台帳表ｋ[繁閑調整]),"")</f>
        <v/>
      </c>
      <c r="AY29" s="277" t="str">
        <f>IFERROR(_xlfn.XLOOKUP(確報【６月】!AW29,台帳表ｋ[整理番号],台帳表ｋ[精算
グループ]),"")</f>
        <v/>
      </c>
      <c r="AZ29" s="278" t="str">
        <f>IFERROR(_xlfn.XLOOKUP(確報【６月】!AW29,台帳表ｋ[整理番号],台帳表ｋ[請求書発行番号]),"")</f>
        <v/>
      </c>
      <c r="BA29" s="269" t="str">
        <f>IFERROR(_xlfn.XLOOKUP(確報【６月】!AW29,台帳表ｋ[整理番号],台帳表ｋ[繁閑調整金]),"")</f>
        <v/>
      </c>
    </row>
    <row r="30" spans="1:53" ht="15.75" customHeight="1" thickBot="1">
      <c r="A30" s="927"/>
      <c r="B30" s="927"/>
      <c r="C30" s="927"/>
      <c r="D30" s="927"/>
      <c r="E30" s="926" t="s">
        <v>16500</v>
      </c>
      <c r="F30" s="212" t="s">
        <v>16501</v>
      </c>
      <c r="G30" s="213"/>
      <c r="H30" s="214"/>
      <c r="I30" s="215"/>
      <c r="J30" s="216"/>
      <c r="K30" s="217"/>
      <c r="L30" s="218"/>
      <c r="M30" s="217"/>
      <c r="N30" s="218"/>
      <c r="O30" s="219">
        <f>SUMIFS(台帳表ｓ[金額],台帳表ｓ[精算
グループ],確報【６月】!$H30,台帳表ｓ[入金月（月のみ）],確報【６月】!$A$1,台帳表ｓ[ＮＣ区分],"南部")+SUMIFS(測量台帳1ｓ[入金額],測量台帳1ｓ[精算
グループ],確報【６月】!$H30,測量台帳1ｓ[入金月（月のみ）],確報【６月】!$A$1,測量台帳1ｓ[NC区分],"南部")+SUMIFS(測量台帳1__2ｓ[入金額(後)],測量台帳1__2ｓ[精算
グループ(後)],確報【６月】!$H30,測量台帳1__2ｓ[入金月(後)（月のみ）],確報【６月】!$A$1,測量台帳1__2ｓ[NC区分],"南部")</f>
        <v>0</v>
      </c>
      <c r="P30" s="214"/>
      <c r="Q30" s="219"/>
      <c r="R30" s="214"/>
      <c r="S30" s="217"/>
      <c r="T30" s="218"/>
      <c r="U30" s="219"/>
      <c r="V30" s="214"/>
      <c r="W30" s="219" cm="1">
        <f t="array" ref="W30">INDEX(設備G入力用!$F$2:$Q$72,ROW(A26), MATCH($A$1,設備G入力用!$F$2:$Q$2,0))</f>
        <v>0</v>
      </c>
      <c r="X30" s="220">
        <f t="shared" si="2"/>
        <v>0</v>
      </c>
      <c r="Y30" s="176">
        <f>SUM(X30:X30)</f>
        <v>0</v>
      </c>
      <c r="Z30" s="204"/>
      <c r="AA30" s="983"/>
      <c r="AB30" s="305"/>
      <c r="AC30" s="306">
        <f>SUM(I30,K30,M30,O30,Q30,S30,U30,W30)</f>
        <v>0</v>
      </c>
      <c r="AD30" s="10"/>
      <c r="AE30" s="10"/>
      <c r="AF30" s="202" t="str">
        <f>IFERROR(_xlfn.XLOOKUP(確報【６月】!$AE30,台帳表ｓ[整理番号],台帳表ｓ[繁閑調整]),"")</f>
        <v/>
      </c>
      <c r="AG30" s="277" t="str">
        <f>IFERROR(_xlfn.XLOOKUP(確報【６月】!$AE30,台帳表ｓ[整理番号],台帳表ｓ[精算
グループ]),"")</f>
        <v/>
      </c>
      <c r="AH30" s="278" t="str">
        <f>IFERROR(_xlfn.XLOOKUP(確報【６月】!$AE30,台帳表ｓ[整理番号],台帳表ｓ[請求書発行番号]),"")</f>
        <v/>
      </c>
      <c r="AI30" s="269" t="str">
        <f>IFERROR(_xlfn.XLOOKUP(確報【６月】!$AE30,台帳表ｓ[整理番号],台帳表ｓ[繁閑調整金]),"")</f>
        <v/>
      </c>
      <c r="AJ30" s="139"/>
      <c r="AL30" s="202" t="str">
        <f>IFERROR(_xlfn.XLOOKUP(確報【６月】!AK30,台帳表ｔ[整理番号],台帳表ｔ[繁閑調整]),"")</f>
        <v/>
      </c>
      <c r="AM30" s="277" t="str">
        <f>IFERROR(_xlfn.XLOOKUP(確報【６月】!AK30,台帳表ｔ[整理番号],台帳表ｔ[精算
グループ]),"")</f>
        <v/>
      </c>
      <c r="AN30" s="278" t="str">
        <f>IFERROR(_xlfn.XLOOKUP(確報【６月】!AK30,台帳表ｔ[整理番号],台帳表ｔ[請求書発行番号]),"")</f>
        <v/>
      </c>
      <c r="AO30" s="269" t="str">
        <f>IFERROR(_xlfn.XLOOKUP(確報【６月】!AK30,台帳表ｔ[整理番号],台帳表ｔ[繁閑調整金]),"")</f>
        <v/>
      </c>
      <c r="AP30" s="275"/>
      <c r="AR30" s="202" t="str">
        <f>IFERROR(_xlfn.XLOOKUP(確報【６月】!AQ30,台帳表ｋ[整理番号],台帳表ｋ[繁閑調整]),"")</f>
        <v/>
      </c>
      <c r="AS30" s="277" t="str">
        <f>IFERROR(_xlfn.XLOOKUP(確報【６月】!AQ30,台帳表ｋ[整理番号],台帳表ｋ[精算
グループ]),"")</f>
        <v/>
      </c>
      <c r="AT30" s="278" t="str">
        <f>IFERROR(_xlfn.XLOOKUP(確報【６月】!AQ30,台帳表ｋ[整理番号],台帳表ｋ[請求書発行番号]),"")</f>
        <v/>
      </c>
      <c r="AU30" s="269" t="str">
        <f>IFERROR(_xlfn.XLOOKUP(確報【６月】!AQ30,台帳表ｋ[整理番号],台帳表ｋ[繁閑調整金]),"")</f>
        <v/>
      </c>
      <c r="AV30" s="275"/>
      <c r="AX30" s="202" t="str">
        <f>IFERROR(_xlfn.XLOOKUP(確報【６月】!AW30,台帳表ｋ[整理番号],台帳表ｋ[繁閑調整]),"")</f>
        <v/>
      </c>
      <c r="AY30" s="277" t="str">
        <f>IFERROR(_xlfn.XLOOKUP(確報【６月】!AW30,台帳表ｋ[整理番号],台帳表ｋ[精算
グループ]),"")</f>
        <v/>
      </c>
      <c r="AZ30" s="278" t="str">
        <f>IFERROR(_xlfn.XLOOKUP(確報【６月】!AW30,台帳表ｋ[整理番号],台帳表ｋ[請求書発行番号]),"")</f>
        <v/>
      </c>
      <c r="BA30" s="269" t="str">
        <f>IFERROR(_xlfn.XLOOKUP(確報【６月】!AW30,台帳表ｋ[整理番号],台帳表ｋ[繁閑調整金]),"")</f>
        <v/>
      </c>
    </row>
    <row r="31" spans="1:53" ht="15.75" customHeight="1">
      <c r="A31" s="927"/>
      <c r="B31" s="927"/>
      <c r="C31" s="927"/>
      <c r="D31" s="927"/>
      <c r="E31" s="927"/>
      <c r="F31" s="68" t="s">
        <v>16507</v>
      </c>
      <c r="G31" s="52" t="s">
        <v>16606</v>
      </c>
      <c r="H31" s="177" t="s">
        <v>16508</v>
      </c>
      <c r="I31" s="178"/>
      <c r="J31" s="81" t="s">
        <v>16508</v>
      </c>
      <c r="K31" s="82"/>
      <c r="L31" s="81" t="s">
        <v>16508</v>
      </c>
      <c r="M31" s="82"/>
      <c r="N31" s="69" t="s">
        <v>16508</v>
      </c>
      <c r="O31" s="70">
        <f>SUMIFS(台帳表ｓ[金額],台帳表ｓ[精算
グループ],確報【６月】!$H31,台帳表ｓ[入金月（月のみ）],確報【６月】!$A$1,台帳表ｓ[ＮＣ区分],"南部")+SUMIFS(測量台帳1ｓ[入金額],測量台帳1ｓ[精算
グループ],確報【６月】!$H31,測量台帳1ｓ[入金月（月のみ）],確報【６月】!$A$1,測量台帳1ｓ[NC区分],"南部")+SUMIFS(測量台帳1__2ｓ[入金額(後)],測量台帳1__2ｓ[精算
グループ(後)],確報【６月】!$H31,測量台帳1__2ｓ[入金月(後)（月のみ）],確報【６月】!$A$1,測量台帳1__2ｓ[NC区分],"南部")</f>
        <v>0</v>
      </c>
      <c r="P31" s="177" t="s">
        <v>16508</v>
      </c>
      <c r="Q31" s="70"/>
      <c r="R31" s="177" t="s">
        <v>16508</v>
      </c>
      <c r="S31" s="82"/>
      <c r="T31" s="69" t="s">
        <v>16508</v>
      </c>
      <c r="U31" s="70"/>
      <c r="V31" s="177" t="s">
        <v>16508</v>
      </c>
      <c r="W31" s="70" cm="1">
        <f t="array" ref="W31">INDEX(設備G入力用!$F$2:$Q$72,ROW(A27), MATCH($A$1,設備G入力用!$F$2:$Q$2,0))</f>
        <v>0</v>
      </c>
      <c r="X31" s="71">
        <f t="shared" si="2"/>
        <v>0</v>
      </c>
      <c r="Y31" s="24"/>
      <c r="Z31" s="13"/>
      <c r="AA31" s="983"/>
      <c r="AB31" s="304" t="s">
        <v>16612</v>
      </c>
      <c r="AC31" s="172">
        <f>SUM(I32,K32,M32,O32,Q32,S32,U32,W32)</f>
        <v>0</v>
      </c>
      <c r="AD31" s="10"/>
      <c r="AE31" s="10"/>
      <c r="AF31" s="202" t="str">
        <f>IFERROR(_xlfn.XLOOKUP(確報【６月】!$AE31,台帳表ｓ[整理番号],台帳表ｓ[繁閑調整]),"")</f>
        <v/>
      </c>
      <c r="AG31" s="277" t="str">
        <f>IFERROR(_xlfn.XLOOKUP(確報【６月】!$AE31,台帳表ｓ[整理番号],台帳表ｓ[精算
グループ]),"")</f>
        <v/>
      </c>
      <c r="AH31" s="278" t="str">
        <f>IFERROR(_xlfn.XLOOKUP(確報【６月】!$AE31,台帳表ｓ[整理番号],台帳表ｓ[請求書発行番号]),"")</f>
        <v/>
      </c>
      <c r="AI31" s="269" t="str">
        <f>IFERROR(_xlfn.XLOOKUP(確報【６月】!$AE31,台帳表ｓ[整理番号],台帳表ｓ[繁閑調整金]),"")</f>
        <v/>
      </c>
      <c r="AJ31" s="139"/>
      <c r="AL31" s="202" t="str">
        <f>IFERROR(_xlfn.XLOOKUP(確報【６月】!AK31,台帳表ｔ[整理番号],台帳表ｔ[繁閑調整]),"")</f>
        <v/>
      </c>
      <c r="AM31" s="277" t="str">
        <f>IFERROR(_xlfn.XLOOKUP(確報【６月】!AK31,台帳表ｔ[整理番号],台帳表ｔ[精算
グループ]),"")</f>
        <v/>
      </c>
      <c r="AN31" s="278" t="str">
        <f>IFERROR(_xlfn.XLOOKUP(確報【６月】!AK31,台帳表ｔ[整理番号],台帳表ｔ[請求書発行番号]),"")</f>
        <v/>
      </c>
      <c r="AO31" s="269" t="str">
        <f>IFERROR(_xlfn.XLOOKUP(確報【６月】!AK31,台帳表ｔ[整理番号],台帳表ｔ[繁閑調整金]),"")</f>
        <v/>
      </c>
      <c r="AP31" s="275"/>
      <c r="AR31" s="202" t="str">
        <f>IFERROR(_xlfn.XLOOKUP(確報【６月】!AQ31,台帳表ｋ[整理番号],台帳表ｋ[繁閑調整]),"")</f>
        <v/>
      </c>
      <c r="AS31" s="277" t="str">
        <f>IFERROR(_xlfn.XLOOKUP(確報【６月】!AQ31,台帳表ｋ[整理番号],台帳表ｋ[精算
グループ]),"")</f>
        <v/>
      </c>
      <c r="AT31" s="278" t="str">
        <f>IFERROR(_xlfn.XLOOKUP(確報【６月】!AQ31,台帳表ｋ[整理番号],台帳表ｋ[請求書発行番号]),"")</f>
        <v/>
      </c>
      <c r="AU31" s="269" t="str">
        <f>IFERROR(_xlfn.XLOOKUP(確報【６月】!AQ31,台帳表ｋ[整理番号],台帳表ｋ[繁閑調整金]),"")</f>
        <v/>
      </c>
      <c r="AV31" s="275"/>
      <c r="AX31" s="202" t="str">
        <f>IFERROR(_xlfn.XLOOKUP(確報【６月】!AW31,台帳表ｋ[整理番号],台帳表ｋ[繁閑調整]),"")</f>
        <v/>
      </c>
      <c r="AY31" s="277" t="str">
        <f>IFERROR(_xlfn.XLOOKUP(確報【６月】!AW31,台帳表ｋ[整理番号],台帳表ｋ[精算
グループ]),"")</f>
        <v/>
      </c>
      <c r="AZ31" s="278" t="str">
        <f>IFERROR(_xlfn.XLOOKUP(確報【６月】!AW31,台帳表ｋ[整理番号],台帳表ｋ[請求書発行番号]),"")</f>
        <v/>
      </c>
      <c r="BA31" s="269" t="str">
        <f>IFERROR(_xlfn.XLOOKUP(確報【６月】!AW31,台帳表ｋ[整理番号],台帳表ｋ[繁閑調整金]),"")</f>
        <v/>
      </c>
    </row>
    <row r="32" spans="1:53" ht="15.75" customHeight="1">
      <c r="A32" s="927"/>
      <c r="B32" s="927"/>
      <c r="C32" s="927"/>
      <c r="D32" s="927"/>
      <c r="E32" s="927"/>
      <c r="F32" s="25" t="s">
        <v>16503</v>
      </c>
      <c r="G32" s="52" t="s">
        <v>16606</v>
      </c>
      <c r="H32" s="45" t="s">
        <v>16504</v>
      </c>
      <c r="I32" s="46"/>
      <c r="J32" s="78" t="s">
        <v>16504</v>
      </c>
      <c r="K32" s="40"/>
      <c r="L32" s="78" t="s">
        <v>16504</v>
      </c>
      <c r="M32" s="40"/>
      <c r="N32" s="60" t="s">
        <v>16504</v>
      </c>
      <c r="O32" s="61">
        <f>SUMIFS(台帳表ｓ[金額],台帳表ｓ[精算
グループ],確報【６月】!$H32,台帳表ｓ[入金月（月のみ）],確報【６月】!$A$1,台帳表ｓ[ＮＣ区分],"南部")+SUMIFS(測量台帳1ｓ[入金額],測量台帳1ｓ[精算
グループ],確報【６月】!$H32,測量台帳1ｓ[入金月（月のみ）],確報【６月】!$A$1,測量台帳1ｓ[NC区分],"南部")+SUMIFS(測量台帳1__2ｓ[入金額(後)],測量台帳1__2ｓ[精算
グループ(後)],確報【６月】!$H32,測量台帳1__2ｓ[入金月(後)（月のみ）],確報【６月】!$A$1,測量台帳1__2ｓ[NC区分],"南部")</f>
        <v>0</v>
      </c>
      <c r="P32" s="45" t="s">
        <v>16504</v>
      </c>
      <c r="Q32" s="61"/>
      <c r="R32" s="45" t="s">
        <v>16504</v>
      </c>
      <c r="S32" s="40"/>
      <c r="T32" s="60" t="s">
        <v>16504</v>
      </c>
      <c r="U32" s="61"/>
      <c r="V32" s="45" t="s">
        <v>16504</v>
      </c>
      <c r="W32" s="61" cm="1">
        <f t="array" ref="W32">INDEX(設備G入力用!$F$2:$Q$72,ROW(A28), MATCH($A$1,設備G入力用!$F$2:$Q$2,0))</f>
        <v>0</v>
      </c>
      <c r="X32" s="30">
        <f t="shared" si="2"/>
        <v>0</v>
      </c>
      <c r="Y32" s="24"/>
      <c r="Z32" s="13"/>
      <c r="AA32" s="983"/>
      <c r="AB32" s="304" t="s">
        <v>315</v>
      </c>
      <c r="AC32" s="172">
        <f>SUM(I33,K33,M33,O33,Q33,S33,U33,W33)</f>
        <v>0</v>
      </c>
      <c r="AD32" s="10"/>
      <c r="AE32" s="10"/>
      <c r="AF32" s="202" t="str">
        <f>IFERROR(_xlfn.XLOOKUP(確報【６月】!$AE32,台帳表ｓ[整理番号],台帳表ｓ[繁閑調整]),"")</f>
        <v/>
      </c>
      <c r="AG32" s="277" t="str">
        <f>IFERROR(_xlfn.XLOOKUP(確報【６月】!$AE32,台帳表ｓ[整理番号],台帳表ｓ[精算
グループ]),"")</f>
        <v/>
      </c>
      <c r="AH32" s="278" t="str">
        <f>IFERROR(_xlfn.XLOOKUP(確報【６月】!$AE32,台帳表ｓ[整理番号],台帳表ｓ[請求書発行番号]),"")</f>
        <v/>
      </c>
      <c r="AI32" s="269" t="str">
        <f>IFERROR(_xlfn.XLOOKUP(確報【６月】!$AE32,台帳表ｓ[整理番号],台帳表ｓ[繁閑調整金]),"")</f>
        <v/>
      </c>
      <c r="AJ32" s="139"/>
      <c r="AL32" s="202" t="str">
        <f>IFERROR(_xlfn.XLOOKUP(確報【６月】!AK32,台帳表ｔ[整理番号],台帳表ｔ[繁閑調整]),"")</f>
        <v/>
      </c>
      <c r="AM32" s="277" t="str">
        <f>IFERROR(_xlfn.XLOOKUP(確報【６月】!AK32,台帳表ｔ[整理番号],台帳表ｔ[精算
グループ]),"")</f>
        <v/>
      </c>
      <c r="AN32" s="278" t="str">
        <f>IFERROR(_xlfn.XLOOKUP(確報【６月】!AK32,台帳表ｔ[整理番号],台帳表ｔ[請求書発行番号]),"")</f>
        <v/>
      </c>
      <c r="AO32" s="269" t="str">
        <f>IFERROR(_xlfn.XLOOKUP(確報【６月】!AK32,台帳表ｔ[整理番号],台帳表ｔ[繁閑調整金]),"")</f>
        <v/>
      </c>
      <c r="AP32" s="275"/>
      <c r="AR32" s="202" t="str">
        <f>IFERROR(_xlfn.XLOOKUP(確報【６月】!AQ32,台帳表ｋ[整理番号],台帳表ｋ[繁閑調整]),"")</f>
        <v/>
      </c>
      <c r="AS32" s="277" t="str">
        <f>IFERROR(_xlfn.XLOOKUP(確報【６月】!AQ32,台帳表ｋ[整理番号],台帳表ｋ[精算
グループ]),"")</f>
        <v/>
      </c>
      <c r="AT32" s="278" t="str">
        <f>IFERROR(_xlfn.XLOOKUP(確報【６月】!AQ32,台帳表ｋ[整理番号],台帳表ｋ[請求書発行番号]),"")</f>
        <v/>
      </c>
      <c r="AU32" s="269" t="str">
        <f>IFERROR(_xlfn.XLOOKUP(確報【６月】!AQ32,台帳表ｋ[整理番号],台帳表ｋ[繁閑調整金]),"")</f>
        <v/>
      </c>
      <c r="AV32" s="275"/>
      <c r="AX32" s="202" t="str">
        <f>IFERROR(_xlfn.XLOOKUP(確報【６月】!AW32,台帳表ｋ[整理番号],台帳表ｋ[繁閑調整]),"")</f>
        <v/>
      </c>
      <c r="AY32" s="277" t="str">
        <f>IFERROR(_xlfn.XLOOKUP(確報【６月】!AW32,台帳表ｋ[整理番号],台帳表ｋ[精算
グループ]),"")</f>
        <v/>
      </c>
      <c r="AZ32" s="278" t="str">
        <f>IFERROR(_xlfn.XLOOKUP(確報【６月】!AW32,台帳表ｋ[整理番号],台帳表ｋ[請求書発行番号]),"")</f>
        <v/>
      </c>
      <c r="BA32" s="269" t="str">
        <f>IFERROR(_xlfn.XLOOKUP(確報【６月】!AW32,台帳表ｋ[整理番号],台帳表ｋ[繁閑調整金]),"")</f>
        <v/>
      </c>
    </row>
    <row r="33" spans="1:53" ht="16.350000000000001" customHeight="1" thickBot="1">
      <c r="A33" s="927"/>
      <c r="B33" s="927"/>
      <c r="C33" s="927"/>
      <c r="D33" s="927"/>
      <c r="E33" s="927"/>
      <c r="F33" s="25" t="s">
        <v>16505</v>
      </c>
      <c r="G33" s="52" t="s">
        <v>16606</v>
      </c>
      <c r="H33" s="45" t="s">
        <v>16506</v>
      </c>
      <c r="I33" s="46"/>
      <c r="J33" s="78" t="s">
        <v>16506</v>
      </c>
      <c r="K33" s="40"/>
      <c r="L33" s="78" t="s">
        <v>16506</v>
      </c>
      <c r="M33" s="40"/>
      <c r="N33" s="60" t="s">
        <v>16506</v>
      </c>
      <c r="O33" s="61">
        <f>SUMIFS(台帳表ｓ[金額],台帳表ｓ[精算
グループ],確報【６月】!$H33,台帳表ｓ[入金月（月のみ）],確報【６月】!$A$1,台帳表ｓ[ＮＣ区分],"南部")+SUMIFS(測量台帳1ｓ[入金額],測量台帳1ｓ[精算
グループ],確報【６月】!$H33,測量台帳1ｓ[入金月（月のみ）],確報【６月】!$A$1,測量台帳1ｓ[NC区分],"南部")+SUMIFS(測量台帳1__2ｓ[入金額(後)],測量台帳1__2ｓ[精算
グループ(後)],確報【６月】!$H33,測量台帳1__2ｓ[入金月(後)（月のみ）],確報【６月】!$A$1,測量台帳1__2ｓ[NC区分],"南部")</f>
        <v>0</v>
      </c>
      <c r="P33" s="45" t="s">
        <v>16506</v>
      </c>
      <c r="Q33" s="61"/>
      <c r="R33" s="45" t="s">
        <v>16506</v>
      </c>
      <c r="S33" s="40"/>
      <c r="T33" s="60" t="s">
        <v>16506</v>
      </c>
      <c r="U33" s="61"/>
      <c r="V33" s="45" t="s">
        <v>16506</v>
      </c>
      <c r="W33" s="61" cm="1">
        <f t="array" ref="W33">INDEX(設備G入力用!$F$2:$Q$72,ROW(A29), MATCH($A$1,設備G入力用!$F$2:$Q$2,0))</f>
        <v>0</v>
      </c>
      <c r="X33" s="30">
        <f t="shared" si="2"/>
        <v>0</v>
      </c>
      <c r="Y33" s="24"/>
      <c r="Z33" s="13"/>
      <c r="AA33" s="984"/>
      <c r="AB33" s="304" t="s">
        <v>16617</v>
      </c>
      <c r="AC33" s="172">
        <f>SUM(I34,K34,M34,O34,Q34,S34,U34,W34)</f>
        <v>0</v>
      </c>
      <c r="AF33" s="202" t="str">
        <f>IFERROR(_xlfn.XLOOKUP(確報【６月】!$AE33,台帳表ｓ[整理番号],台帳表ｓ[繁閑調整]),"")</f>
        <v/>
      </c>
      <c r="AG33" s="277" t="str">
        <f>IFERROR(_xlfn.XLOOKUP(確報【６月】!$AE33,台帳表ｓ[整理番号],台帳表ｓ[精算
グループ]),"")</f>
        <v/>
      </c>
      <c r="AH33" s="278" t="str">
        <f>IFERROR(_xlfn.XLOOKUP(確報【６月】!$AE33,台帳表ｓ[整理番号],台帳表ｓ[請求書発行番号]),"")</f>
        <v/>
      </c>
      <c r="AI33" s="269" t="str">
        <f>IFERROR(_xlfn.XLOOKUP(確報【６月】!$AE33,台帳表ｓ[整理番号],台帳表ｓ[繁閑調整金]),"")</f>
        <v/>
      </c>
      <c r="AJ33" s="139"/>
      <c r="AL33" s="202" t="str">
        <f>IFERROR(_xlfn.XLOOKUP(確報【６月】!AK33,台帳表ｔ[整理番号],台帳表ｔ[繁閑調整]),"")</f>
        <v/>
      </c>
      <c r="AM33" s="277" t="str">
        <f>IFERROR(_xlfn.XLOOKUP(確報【６月】!AK33,台帳表ｔ[整理番号],台帳表ｔ[精算
グループ]),"")</f>
        <v/>
      </c>
      <c r="AN33" s="278" t="str">
        <f>IFERROR(_xlfn.XLOOKUP(確報【６月】!AK33,台帳表ｔ[整理番号],台帳表ｔ[請求書発行番号]),"")</f>
        <v/>
      </c>
      <c r="AO33" s="269" t="str">
        <f>IFERROR(_xlfn.XLOOKUP(確報【６月】!AK33,台帳表ｔ[整理番号],台帳表ｔ[繁閑調整金]),"")</f>
        <v/>
      </c>
      <c r="AP33" s="275"/>
      <c r="AR33" s="202" t="str">
        <f>IFERROR(_xlfn.XLOOKUP(確報【６月】!AQ33,台帳表ｋ[整理番号],台帳表ｋ[繁閑調整]),"")</f>
        <v/>
      </c>
      <c r="AS33" s="277" t="str">
        <f>IFERROR(_xlfn.XLOOKUP(確報【６月】!AQ33,台帳表ｋ[整理番号],台帳表ｋ[精算
グループ]),"")</f>
        <v/>
      </c>
      <c r="AT33" s="278" t="str">
        <f>IFERROR(_xlfn.XLOOKUP(確報【６月】!AQ33,台帳表ｋ[整理番号],台帳表ｋ[請求書発行番号]),"")</f>
        <v/>
      </c>
      <c r="AU33" s="269" t="str">
        <f>IFERROR(_xlfn.XLOOKUP(確報【６月】!AQ33,台帳表ｋ[整理番号],台帳表ｋ[繁閑調整金]),"")</f>
        <v/>
      </c>
      <c r="AV33" s="275"/>
      <c r="AX33" s="202" t="str">
        <f>IFERROR(_xlfn.XLOOKUP(確報【６月】!AW33,台帳表ｋ[整理番号],台帳表ｋ[繁閑調整]),"")</f>
        <v/>
      </c>
      <c r="AY33" s="277" t="str">
        <f>IFERROR(_xlfn.XLOOKUP(確報【６月】!AW33,台帳表ｋ[整理番号],台帳表ｋ[精算
グループ]),"")</f>
        <v/>
      </c>
      <c r="AZ33" s="278" t="str">
        <f>IFERROR(_xlfn.XLOOKUP(確報【６月】!AW33,台帳表ｋ[整理番号],台帳表ｋ[請求書発行番号]),"")</f>
        <v/>
      </c>
      <c r="BA33" s="269" t="str">
        <f>IFERROR(_xlfn.XLOOKUP(確報【６月】!AW33,台帳表ｋ[整理番号],台帳表ｋ[繁閑調整金]),"")</f>
        <v/>
      </c>
    </row>
    <row r="34" spans="1:53" ht="16.350000000000001" customHeight="1" thickTop="1" thickBot="1">
      <c r="A34" s="927"/>
      <c r="B34" s="927"/>
      <c r="C34" s="927"/>
      <c r="D34" s="928"/>
      <c r="E34" s="928"/>
      <c r="F34" s="25" t="s">
        <v>16509</v>
      </c>
      <c r="G34" s="52" t="s">
        <v>16606</v>
      </c>
      <c r="H34" s="45"/>
      <c r="I34" s="46"/>
      <c r="J34" s="78"/>
      <c r="K34" s="40"/>
      <c r="L34" s="78"/>
      <c r="M34" s="40"/>
      <c r="N34" s="60"/>
      <c r="O34" s="61">
        <f>SUMIFS(台帳表ｓ[金額],台帳表ｓ[精算
グループ],確報【６月】!$H34,台帳表ｓ[入金月（月のみ）],確報【６月】!$A$1,台帳表ｓ[ＮＣ区分],"南部")+SUMIFS(測量台帳1ｓ[入金額],測量台帳1ｓ[精算
グループ],確報【６月】!$H34,測量台帳1ｓ[入金月（月のみ）],確報【６月】!$A$1,測量台帳1ｓ[NC区分],"南部")+SUMIFS(測量台帳1__2ｓ[入金額(後)],測量台帳1__2ｓ[精算
グループ(後)],確報【６月】!$H34,測量台帳1__2ｓ[入金月(後)（月のみ）],確報【６月】!$A$1,測量台帳1__2ｓ[NC区分],"南部")</f>
        <v>0</v>
      </c>
      <c r="P34" s="45"/>
      <c r="Q34" s="61"/>
      <c r="R34" s="45"/>
      <c r="S34" s="40"/>
      <c r="T34" s="60"/>
      <c r="U34" s="61"/>
      <c r="V34" s="45"/>
      <c r="W34" s="61" cm="1">
        <f t="array" ref="W34">INDEX(設備G入力用!$F$2:$Q$72,ROW(A30), MATCH($A$1,設備G入力用!$F$2:$Q$2,0))</f>
        <v>0</v>
      </c>
      <c r="X34" s="30">
        <f t="shared" si="2"/>
        <v>0</v>
      </c>
      <c r="Y34" s="16">
        <f>SUM(X31:X34)</f>
        <v>0</v>
      </c>
      <c r="Z34" s="13" t="s">
        <v>16618</v>
      </c>
      <c r="AA34" s="667" t="s">
        <v>16613</v>
      </c>
      <c r="AB34" s="668"/>
      <c r="AC34" s="297">
        <f>SUM(AC23:AC33)</f>
        <v>5225252</v>
      </c>
      <c r="AD34" s="10"/>
      <c r="AE34" s="10"/>
      <c r="AF34" s="202" t="str">
        <f>IFERROR(_xlfn.XLOOKUP(確報【６月】!$AE34,台帳表ｓ[整理番号],台帳表ｓ[繁閑調整]),"")</f>
        <v/>
      </c>
      <c r="AG34" s="277" t="str">
        <f>IFERROR(_xlfn.XLOOKUP(確報【６月】!$AE34,台帳表ｓ[整理番号],台帳表ｓ[精算
グループ]),"")</f>
        <v/>
      </c>
      <c r="AH34" s="278" t="str">
        <f>IFERROR(_xlfn.XLOOKUP(確報【６月】!$AE34,台帳表ｓ[整理番号],台帳表ｓ[請求書発行番号]),"")</f>
        <v/>
      </c>
      <c r="AI34" s="269" t="str">
        <f>IFERROR(_xlfn.XLOOKUP(確報【６月】!$AE34,台帳表ｓ[整理番号],台帳表ｓ[繁閑調整金]),"")</f>
        <v/>
      </c>
      <c r="AJ34" s="139"/>
      <c r="AL34" s="202" t="str">
        <f>IFERROR(_xlfn.XLOOKUP(確報【６月】!AK34,台帳表ｔ[整理番号],台帳表ｔ[繁閑調整]),"")</f>
        <v/>
      </c>
      <c r="AM34" s="277" t="str">
        <f>IFERROR(_xlfn.XLOOKUP(確報【６月】!AK34,台帳表ｔ[整理番号],台帳表ｔ[精算
グループ]),"")</f>
        <v/>
      </c>
      <c r="AN34" s="278" t="str">
        <f>IFERROR(_xlfn.XLOOKUP(確報【６月】!AK34,台帳表ｔ[整理番号],台帳表ｔ[請求書発行番号]),"")</f>
        <v/>
      </c>
      <c r="AO34" s="269" t="str">
        <f>IFERROR(_xlfn.XLOOKUP(確報【６月】!AK34,台帳表ｔ[整理番号],台帳表ｔ[繁閑調整金]),"")</f>
        <v/>
      </c>
      <c r="AP34" s="275"/>
      <c r="AR34" s="202" t="str">
        <f>IFERROR(_xlfn.XLOOKUP(確報【６月】!AQ34,台帳表ｋ[整理番号],台帳表ｋ[繁閑調整]),"")</f>
        <v/>
      </c>
      <c r="AS34" s="277" t="str">
        <f>IFERROR(_xlfn.XLOOKUP(確報【６月】!AQ34,台帳表ｋ[整理番号],台帳表ｋ[精算
グループ]),"")</f>
        <v/>
      </c>
      <c r="AT34" s="278" t="str">
        <f>IFERROR(_xlfn.XLOOKUP(確報【６月】!AQ34,台帳表ｋ[整理番号],台帳表ｋ[請求書発行番号]),"")</f>
        <v/>
      </c>
      <c r="AU34" s="269" t="str">
        <f>IFERROR(_xlfn.XLOOKUP(確報【６月】!AQ34,台帳表ｋ[整理番号],台帳表ｋ[繁閑調整金]),"")</f>
        <v/>
      </c>
      <c r="AV34" s="275"/>
      <c r="AX34" s="202" t="str">
        <f>IFERROR(_xlfn.XLOOKUP(確報【６月】!AW34,台帳表ｋ[整理番号],台帳表ｋ[繁閑調整]),"")</f>
        <v/>
      </c>
      <c r="AY34" s="277" t="str">
        <f>IFERROR(_xlfn.XLOOKUP(確報【６月】!AW34,台帳表ｋ[整理番号],台帳表ｋ[精算
グループ]),"")</f>
        <v/>
      </c>
      <c r="AZ34" s="278" t="str">
        <f>IFERROR(_xlfn.XLOOKUP(確報【６月】!AW34,台帳表ｋ[整理番号],台帳表ｋ[請求書発行番号]),"")</f>
        <v/>
      </c>
      <c r="BA34" s="269" t="str">
        <f>IFERROR(_xlfn.XLOOKUP(確報【６月】!AW34,台帳表ｋ[整理番号],台帳表ｋ[繁閑調整金]),"")</f>
        <v/>
      </c>
    </row>
    <row r="35" spans="1:53" ht="16.350000000000001" customHeight="1">
      <c r="A35" s="927"/>
      <c r="B35" s="927"/>
      <c r="C35" s="927"/>
      <c r="D35" s="926" t="s">
        <v>16520</v>
      </c>
      <c r="E35" s="926" t="s">
        <v>16521</v>
      </c>
      <c r="F35" s="57" t="s">
        <v>16522</v>
      </c>
      <c r="G35" s="19" t="s">
        <v>16606</v>
      </c>
      <c r="H35" s="167" t="s">
        <v>16493</v>
      </c>
      <c r="I35" s="179"/>
      <c r="J35" s="75" t="s">
        <v>94</v>
      </c>
      <c r="K35" s="76">
        <f>SUMIFS(台帳表ｓ[金額],台帳表ｓ[精算
グループ],確報【６月】!$H35,台帳表ｓ[入金月（月のみ）],確報【６月】!$A$1,台帳表ｓ[ＮＣ区分],"埼玉")+SUMIFS(測量台帳1ｓ[入金額],測量台帳1ｓ[精算
グループ],確報【６月】!$H35,測量台帳1ｓ[入金月（月のみ）],確報【６月】!$A$1,測量台帳1ｓ[NC区分],"埼玉")+SUMIFS(測量台帳1__2ｓ[入金額(後)],測量台帳1__2ｓ[精算
グループ(後)],確報【６月】!$H35,測量台帳1__2ｓ[入金月(後)（月のみ）],確報【６月】!$A$1,測量台帳1__2ｓ[NC区分],"埼玉")</f>
        <v>181330</v>
      </c>
      <c r="L35" s="75" t="s">
        <v>94</v>
      </c>
      <c r="M35" s="76"/>
      <c r="N35" s="58" t="s">
        <v>94</v>
      </c>
      <c r="O35" s="59"/>
      <c r="P35" s="167" t="s">
        <v>94</v>
      </c>
      <c r="Q35" s="59"/>
      <c r="R35" s="167" t="s">
        <v>94</v>
      </c>
      <c r="S35" s="76"/>
      <c r="T35" s="58" t="s">
        <v>94</v>
      </c>
      <c r="U35" s="59"/>
      <c r="V35" s="167" t="s">
        <v>94</v>
      </c>
      <c r="W35" s="59" cm="1">
        <f t="array" ref="W35">INDEX(設備G入力用!$F$2:$Q$72,ROW(A31), MATCH($A$1,設備G入力用!$F$2:$Q$2,0))</f>
        <v>0</v>
      </c>
      <c r="X35" s="23">
        <f>SUM(I35,K35,M35,O35,Q35,S35,U35,W35)</f>
        <v>181330</v>
      </c>
      <c r="Y35" s="24"/>
      <c r="Z35" s="13"/>
      <c r="AA35" s="982" t="s">
        <v>16520</v>
      </c>
      <c r="AB35" s="308" t="s">
        <v>94</v>
      </c>
      <c r="AC35" s="110">
        <f t="shared" ref="AC35:AC51" si="3">SUM(I35,K35,M35,O35,Q35,S35,U35,W35)</f>
        <v>181330</v>
      </c>
      <c r="AD35" s="10"/>
      <c r="AE35" s="10"/>
      <c r="AF35" s="202" t="str">
        <f>IFERROR(_xlfn.XLOOKUP(確報【６月】!$AE35,台帳表ｓ[整理番号],台帳表ｓ[繁閑調整]),"")</f>
        <v/>
      </c>
      <c r="AG35" s="277" t="str">
        <f>IFERROR(_xlfn.XLOOKUP(確報【６月】!$AE35,台帳表ｓ[整理番号],台帳表ｓ[精算
グループ]),"")</f>
        <v/>
      </c>
      <c r="AH35" s="278" t="str">
        <f>IFERROR(_xlfn.XLOOKUP(確報【６月】!$AE35,台帳表ｓ[整理番号],台帳表ｓ[請求書発行番号]),"")</f>
        <v/>
      </c>
      <c r="AI35" s="269" t="str">
        <f>IFERROR(_xlfn.XLOOKUP(確報【６月】!$AE35,台帳表ｓ[整理番号],台帳表ｓ[繁閑調整金]),"")</f>
        <v/>
      </c>
      <c r="AJ35" s="275"/>
      <c r="AL35" s="202" t="str">
        <f>IFERROR(_xlfn.XLOOKUP(確報【６月】!AK35,台帳表ｔ[整理番号],台帳表ｔ[繁閑調整]),"")</f>
        <v/>
      </c>
      <c r="AM35" s="277" t="str">
        <f>IFERROR(_xlfn.XLOOKUP(確報【６月】!AK35,台帳表ｔ[整理番号],台帳表ｔ[精算
グループ]),"")</f>
        <v/>
      </c>
      <c r="AN35" s="278" t="str">
        <f>IFERROR(_xlfn.XLOOKUP(確報【６月】!AK35,台帳表ｔ[整理番号],台帳表ｔ[請求書発行番号]),"")</f>
        <v/>
      </c>
      <c r="AO35" s="269" t="str">
        <f>IFERROR(_xlfn.XLOOKUP(確報【６月】!AK35,台帳表ｔ[整理番号],台帳表ｔ[繁閑調整金]),"")</f>
        <v/>
      </c>
      <c r="AP35" s="275"/>
      <c r="AR35" s="202" t="str">
        <f>IFERROR(_xlfn.XLOOKUP(確報【６月】!AQ35,台帳表ｋ[整理番号],台帳表ｋ[繁閑調整]),"")</f>
        <v/>
      </c>
      <c r="AS35" s="277" t="str">
        <f>IFERROR(_xlfn.XLOOKUP(確報【６月】!AQ35,台帳表ｋ[整理番号],台帳表ｋ[精算
グループ]),"")</f>
        <v/>
      </c>
      <c r="AT35" s="278" t="str">
        <f>IFERROR(_xlfn.XLOOKUP(確報【６月】!AQ35,台帳表ｋ[整理番号],台帳表ｋ[請求書発行番号]),"")</f>
        <v/>
      </c>
      <c r="AU35" s="269" t="str">
        <f>IFERROR(_xlfn.XLOOKUP(確報【６月】!AQ35,台帳表ｋ[整理番号],台帳表ｋ[繁閑調整金]),"")</f>
        <v/>
      </c>
      <c r="AV35" s="275"/>
      <c r="AX35" s="202" t="str">
        <f>IFERROR(_xlfn.XLOOKUP(確報【６月】!AW35,台帳表ｋ[整理番号],台帳表ｋ[繁閑調整]),"")</f>
        <v/>
      </c>
      <c r="AY35" s="277" t="str">
        <f>IFERROR(_xlfn.XLOOKUP(確報【６月】!AW35,台帳表ｋ[整理番号],台帳表ｋ[精算
グループ]),"")</f>
        <v/>
      </c>
      <c r="AZ35" s="278" t="str">
        <f>IFERROR(_xlfn.XLOOKUP(確報【６月】!AW35,台帳表ｋ[整理番号],台帳表ｋ[請求書発行番号]),"")</f>
        <v/>
      </c>
      <c r="BA35" s="269" t="str">
        <f>IFERROR(_xlfn.XLOOKUP(確報【６月】!AW35,台帳表ｋ[整理番号],台帳表ｋ[繁閑調整金]),"")</f>
        <v/>
      </c>
    </row>
    <row r="36" spans="1:53" ht="16.350000000000001" customHeight="1">
      <c r="A36" s="927"/>
      <c r="B36" s="927"/>
      <c r="C36" s="927"/>
      <c r="D36" s="927"/>
      <c r="E36" s="927"/>
      <c r="F36" s="55" t="s">
        <v>16523</v>
      </c>
      <c r="G36" s="52" t="s">
        <v>16606</v>
      </c>
      <c r="H36" s="45" t="s">
        <v>16494</v>
      </c>
      <c r="I36" s="46"/>
      <c r="J36" s="78" t="s">
        <v>220</v>
      </c>
      <c r="K36" s="40">
        <f>SUMIFS(台帳表ｓ[金額],台帳表ｓ[精算
グループ],確報【６月】!$H36,台帳表ｓ[入金月（月のみ）],確報【６月】!$A$1,台帳表ｓ[ＮＣ区分],"埼玉")+SUMIFS(測量台帳1ｓ[入金額],測量台帳1ｓ[精算
グループ],確報【６月】!$H36,測量台帳1ｓ[入金月（月のみ）],確報【６月】!$A$1,測量台帳1ｓ[NC区分],"埼玉")+SUMIFS(測量台帳1__2ｓ[入金額(後)],測量台帳1__2ｓ[精算
グループ(後)],確報【６月】!$H36,測量台帳1__2ｓ[入金月(後)（月のみ）],確報【６月】!$A$1,測量台帳1__2ｓ[NC区分],"埼玉")</f>
        <v>0</v>
      </c>
      <c r="L36" s="78" t="s">
        <v>220</v>
      </c>
      <c r="M36" s="40"/>
      <c r="N36" s="60" t="s">
        <v>220</v>
      </c>
      <c r="O36" s="61"/>
      <c r="P36" s="45" t="s">
        <v>220</v>
      </c>
      <c r="Q36" s="61"/>
      <c r="R36" s="45" t="s">
        <v>220</v>
      </c>
      <c r="S36" s="40"/>
      <c r="T36" s="60" t="s">
        <v>220</v>
      </c>
      <c r="U36" s="61"/>
      <c r="V36" s="45" t="s">
        <v>220</v>
      </c>
      <c r="W36" s="61" cm="1">
        <f t="array" ref="W36">INDEX(設備G入力用!$F$2:$Q$72,ROW(A32), MATCH($A$1,設備G入力用!$F$2:$Q$2,0))</f>
        <v>0</v>
      </c>
      <c r="X36" s="30">
        <f t="shared" ref="X36:X51" si="4">SUM(I36,K36,M36,O36,Q36,S36,U36,W36)</f>
        <v>0</v>
      </c>
      <c r="Y36" s="24"/>
      <c r="Z36" s="13"/>
      <c r="AA36" s="983"/>
      <c r="AB36" s="299" t="s">
        <v>220</v>
      </c>
      <c r="AC36" s="112">
        <f t="shared" si="3"/>
        <v>0</v>
      </c>
      <c r="AD36" s="10"/>
      <c r="AE36" s="10"/>
      <c r="AF36" s="202" t="str">
        <f>IFERROR(_xlfn.XLOOKUP(確報【６月】!$AE36,台帳表ｓ[整理番号],台帳表ｓ[繁閑調整]),"")</f>
        <v/>
      </c>
      <c r="AG36" s="277" t="str">
        <f>IFERROR(_xlfn.XLOOKUP(確報【６月】!$AE36,台帳表ｓ[整理番号],台帳表ｓ[精算
グループ]),"")</f>
        <v/>
      </c>
      <c r="AH36" s="278" t="str">
        <f>IFERROR(_xlfn.XLOOKUP(確報【６月】!$AE36,台帳表ｓ[整理番号],台帳表ｓ[請求書発行番号]),"")</f>
        <v/>
      </c>
      <c r="AI36" s="269" t="str">
        <f>IFERROR(_xlfn.XLOOKUP(確報【６月】!$AE36,台帳表ｓ[整理番号],台帳表ｓ[繁閑調整金]),"")</f>
        <v/>
      </c>
      <c r="AJ36" s="275"/>
      <c r="AL36" s="202" t="str">
        <f>IFERROR(_xlfn.XLOOKUP(確報【６月】!AK36,台帳表ｔ[整理番号],台帳表ｔ[繁閑調整]),"")</f>
        <v/>
      </c>
      <c r="AM36" s="277" t="str">
        <f>IFERROR(_xlfn.XLOOKUP(確報【６月】!AK36,台帳表ｔ[整理番号],台帳表ｔ[精算
グループ]),"")</f>
        <v/>
      </c>
      <c r="AN36" s="278" t="str">
        <f>IFERROR(_xlfn.XLOOKUP(確報【６月】!AK36,台帳表ｔ[整理番号],台帳表ｔ[請求書発行番号]),"")</f>
        <v/>
      </c>
      <c r="AO36" s="269" t="str">
        <f>IFERROR(_xlfn.XLOOKUP(確報【６月】!AK36,台帳表ｔ[整理番号],台帳表ｔ[繁閑調整金]),"")</f>
        <v/>
      </c>
      <c r="AP36" s="275"/>
      <c r="AR36" s="202" t="str">
        <f>IFERROR(_xlfn.XLOOKUP(確報【６月】!AQ36,台帳表ｋ[整理番号],台帳表ｋ[繁閑調整]),"")</f>
        <v/>
      </c>
      <c r="AS36" s="277" t="str">
        <f>IFERROR(_xlfn.XLOOKUP(確報【６月】!AQ36,台帳表ｋ[整理番号],台帳表ｋ[精算
グループ]),"")</f>
        <v/>
      </c>
      <c r="AT36" s="278" t="str">
        <f>IFERROR(_xlfn.XLOOKUP(確報【６月】!AQ36,台帳表ｋ[整理番号],台帳表ｋ[請求書発行番号]),"")</f>
        <v/>
      </c>
      <c r="AU36" s="269" t="str">
        <f>IFERROR(_xlfn.XLOOKUP(確報【６月】!AQ36,台帳表ｋ[整理番号],台帳表ｋ[繁閑調整金]),"")</f>
        <v/>
      </c>
      <c r="AV36" s="275"/>
      <c r="AX36" s="202" t="str">
        <f>IFERROR(_xlfn.XLOOKUP(確報【６月】!AW36,台帳表ｋ[整理番号],台帳表ｋ[繁閑調整]),"")</f>
        <v/>
      </c>
      <c r="AY36" s="277" t="str">
        <f>IFERROR(_xlfn.XLOOKUP(確報【６月】!AW36,台帳表ｋ[整理番号],台帳表ｋ[精算
グループ]),"")</f>
        <v/>
      </c>
      <c r="AZ36" s="278" t="str">
        <f>IFERROR(_xlfn.XLOOKUP(確報【６月】!AW36,台帳表ｋ[整理番号],台帳表ｋ[請求書発行番号]),"")</f>
        <v/>
      </c>
      <c r="BA36" s="269" t="str">
        <f>IFERROR(_xlfn.XLOOKUP(確報【６月】!AW36,台帳表ｋ[整理番号],台帳表ｋ[繁閑調整金]),"")</f>
        <v/>
      </c>
    </row>
    <row r="37" spans="1:53" ht="16.350000000000001" customHeight="1">
      <c r="A37" s="927"/>
      <c r="B37" s="927"/>
      <c r="C37" s="927"/>
      <c r="D37" s="927"/>
      <c r="E37" s="927"/>
      <c r="F37" s="55" t="s">
        <v>16524</v>
      </c>
      <c r="G37" s="62" t="s">
        <v>16606</v>
      </c>
      <c r="H37" s="45" t="s">
        <v>16495</v>
      </c>
      <c r="I37" s="46"/>
      <c r="J37" s="78" t="s">
        <v>224</v>
      </c>
      <c r="K37" s="40">
        <f>SUMIFS(台帳表ｓ[金額],台帳表ｓ[精算
グループ],確報【６月】!$H37,台帳表ｓ[入金月（月のみ）],確報【６月】!$A$1,台帳表ｓ[ＮＣ区分],"埼玉")+SUMIFS(測量台帳1ｓ[入金額],測量台帳1ｓ[精算
グループ],確報【６月】!$H37,測量台帳1ｓ[入金月（月のみ）],確報【６月】!$A$1,測量台帳1ｓ[NC区分],"埼玉")+SUMIFS(測量台帳1__2ｓ[入金額(後)],測量台帳1__2ｓ[精算
グループ(後)],確報【６月】!$H37,測量台帳1__2ｓ[入金月(後)（月のみ）],確報【６月】!$A$1,測量台帳1__2ｓ[NC区分],"埼玉")</f>
        <v>0</v>
      </c>
      <c r="L37" s="78" t="s">
        <v>224</v>
      </c>
      <c r="M37" s="40"/>
      <c r="N37" s="60" t="s">
        <v>224</v>
      </c>
      <c r="O37" s="61"/>
      <c r="P37" s="45" t="s">
        <v>224</v>
      </c>
      <c r="Q37" s="61"/>
      <c r="R37" s="45" t="s">
        <v>224</v>
      </c>
      <c r="S37" s="40"/>
      <c r="T37" s="60" t="s">
        <v>224</v>
      </c>
      <c r="U37" s="61"/>
      <c r="V37" s="45" t="s">
        <v>224</v>
      </c>
      <c r="W37" s="61" cm="1">
        <f t="array" ref="W37">INDEX(設備G入力用!$F$2:$Q$72,ROW(A33), MATCH($A$1,設備G入力用!$F$2:$Q$2,0))</f>
        <v>0</v>
      </c>
      <c r="X37" s="30">
        <f t="shared" si="4"/>
        <v>0</v>
      </c>
      <c r="Y37" s="24"/>
      <c r="Z37" s="13"/>
      <c r="AA37" s="983"/>
      <c r="AB37" s="299" t="s">
        <v>224</v>
      </c>
      <c r="AC37" s="112">
        <f t="shared" si="3"/>
        <v>0</v>
      </c>
      <c r="AD37" s="10"/>
      <c r="AE37" s="10"/>
      <c r="AF37" s="202" t="str">
        <f>IFERROR(_xlfn.XLOOKUP(確報【６月】!$AE37,台帳表ｓ[整理番号],台帳表ｓ[繁閑調整]),"")</f>
        <v/>
      </c>
      <c r="AG37" s="277" t="str">
        <f>IFERROR(_xlfn.XLOOKUP(確報【６月】!$AE37,台帳表ｓ[整理番号],台帳表ｓ[精算
グループ]),"")</f>
        <v/>
      </c>
      <c r="AH37" s="278" t="str">
        <f>IFERROR(_xlfn.XLOOKUP(確報【６月】!$AE37,台帳表ｓ[整理番号],台帳表ｓ[請求書発行番号]),"")</f>
        <v/>
      </c>
      <c r="AI37" s="269" t="str">
        <f>IFERROR(_xlfn.XLOOKUP(確報【６月】!$AE37,台帳表ｓ[整理番号],台帳表ｓ[繁閑調整金]),"")</f>
        <v/>
      </c>
      <c r="AJ37" s="275"/>
      <c r="AL37" s="202" t="str">
        <f>IFERROR(_xlfn.XLOOKUP(確報【６月】!AK37,台帳表ｔ[整理番号],台帳表ｔ[繁閑調整]),"")</f>
        <v/>
      </c>
      <c r="AM37" s="277" t="str">
        <f>IFERROR(_xlfn.XLOOKUP(確報【６月】!AK37,台帳表ｔ[整理番号],台帳表ｔ[精算
グループ]),"")</f>
        <v/>
      </c>
      <c r="AN37" s="278" t="str">
        <f>IFERROR(_xlfn.XLOOKUP(確報【６月】!AK37,台帳表ｔ[整理番号],台帳表ｔ[請求書発行番号]),"")</f>
        <v/>
      </c>
      <c r="AO37" s="269" t="str">
        <f>IFERROR(_xlfn.XLOOKUP(確報【６月】!AK37,台帳表ｔ[整理番号],台帳表ｔ[繁閑調整金]),"")</f>
        <v/>
      </c>
      <c r="AP37" s="275"/>
      <c r="AR37" s="202" t="str">
        <f>IFERROR(_xlfn.XLOOKUP(確報【６月】!AQ37,台帳表ｋ[整理番号],台帳表ｋ[繁閑調整]),"")</f>
        <v/>
      </c>
      <c r="AS37" s="277" t="str">
        <f>IFERROR(_xlfn.XLOOKUP(確報【６月】!AQ37,台帳表ｋ[整理番号],台帳表ｋ[精算
グループ]),"")</f>
        <v/>
      </c>
      <c r="AT37" s="278" t="str">
        <f>IFERROR(_xlfn.XLOOKUP(確報【６月】!AQ37,台帳表ｋ[整理番号],台帳表ｋ[請求書発行番号]),"")</f>
        <v/>
      </c>
      <c r="AU37" s="269" t="str">
        <f>IFERROR(_xlfn.XLOOKUP(確報【６月】!AQ37,台帳表ｋ[整理番号],台帳表ｋ[繁閑調整金]),"")</f>
        <v/>
      </c>
      <c r="AV37" s="275"/>
      <c r="AX37" s="202" t="str">
        <f>IFERROR(_xlfn.XLOOKUP(確報【６月】!AW37,台帳表ｋ[整理番号],台帳表ｋ[繁閑調整]),"")</f>
        <v/>
      </c>
      <c r="AY37" s="277" t="str">
        <f>IFERROR(_xlfn.XLOOKUP(確報【６月】!AW37,台帳表ｋ[整理番号],台帳表ｋ[精算
グループ]),"")</f>
        <v/>
      </c>
      <c r="AZ37" s="278" t="str">
        <f>IFERROR(_xlfn.XLOOKUP(確報【６月】!AW37,台帳表ｋ[整理番号],台帳表ｋ[請求書発行番号]),"")</f>
        <v/>
      </c>
      <c r="BA37" s="269" t="str">
        <f>IFERROR(_xlfn.XLOOKUP(確報【６月】!AW37,台帳表ｋ[整理番号],台帳表ｋ[繁閑調整金]),"")</f>
        <v/>
      </c>
    </row>
    <row r="38" spans="1:53" ht="16.350000000000001" customHeight="1">
      <c r="A38" s="927"/>
      <c r="B38" s="927"/>
      <c r="C38" s="927"/>
      <c r="D38" s="927"/>
      <c r="E38" s="927"/>
      <c r="F38" s="55" t="s">
        <v>16525</v>
      </c>
      <c r="G38" s="63" t="s">
        <v>16606</v>
      </c>
      <c r="H38" s="45" t="s">
        <v>16497</v>
      </c>
      <c r="I38" s="46"/>
      <c r="J38" s="78" t="s">
        <v>228</v>
      </c>
      <c r="K38" s="40">
        <f>SUMIFS(台帳表ｓ[金額],台帳表ｓ[精算
グループ],確報【６月】!$H38,台帳表ｓ[入金月（月のみ）],確報【６月】!$A$1,台帳表ｓ[ＮＣ区分],"埼玉")+SUMIFS(測量台帳1ｓ[入金額],測量台帳1ｓ[精算
グループ],確報【６月】!$H38,測量台帳1ｓ[入金月（月のみ）],確報【６月】!$A$1,測量台帳1ｓ[NC区分],"埼玉")+SUMIFS(測量台帳1__2ｓ[入金額(後)],測量台帳1__2ｓ[精算
グループ(後)],確報【６月】!$H38,測量台帳1__2ｓ[入金月(後)（月のみ）],確報【６月】!$A$1,測量台帳1__2ｓ[NC区分],"埼玉")</f>
        <v>0</v>
      </c>
      <c r="L38" s="78" t="s">
        <v>228</v>
      </c>
      <c r="M38" s="40"/>
      <c r="N38" s="60" t="s">
        <v>228</v>
      </c>
      <c r="O38" s="61"/>
      <c r="P38" s="45" t="s">
        <v>228</v>
      </c>
      <c r="Q38" s="61"/>
      <c r="R38" s="45" t="s">
        <v>228</v>
      </c>
      <c r="S38" s="40"/>
      <c r="T38" s="60" t="s">
        <v>228</v>
      </c>
      <c r="U38" s="61"/>
      <c r="V38" s="45" t="s">
        <v>228</v>
      </c>
      <c r="W38" s="61" cm="1">
        <f t="array" ref="W38">INDEX(設備G入力用!$F$2:$Q$72,ROW(A34), MATCH($A$1,設備G入力用!$F$2:$Q$2,0))</f>
        <v>0</v>
      </c>
      <c r="X38" s="30">
        <f t="shared" si="4"/>
        <v>0</v>
      </c>
      <c r="AA38" s="983"/>
      <c r="AB38" s="299" t="s">
        <v>228</v>
      </c>
      <c r="AC38" s="112">
        <f t="shared" si="3"/>
        <v>0</v>
      </c>
      <c r="AD38" s="10"/>
      <c r="AE38" s="10"/>
      <c r="AF38" s="202" t="str">
        <f>IFERROR(_xlfn.XLOOKUP(確報【６月】!$AE38,台帳表ｓ[整理番号],台帳表ｓ[繁閑調整]),"")</f>
        <v/>
      </c>
      <c r="AG38" s="277" t="str">
        <f>IFERROR(_xlfn.XLOOKUP(確報【６月】!$AE38,台帳表ｓ[整理番号],台帳表ｓ[精算
グループ]),"")</f>
        <v/>
      </c>
      <c r="AH38" s="278" t="str">
        <f>IFERROR(_xlfn.XLOOKUP(確報【６月】!$AE38,台帳表ｓ[整理番号],台帳表ｓ[請求書発行番号]),"")</f>
        <v/>
      </c>
      <c r="AI38" s="269" t="str">
        <f>IFERROR(_xlfn.XLOOKUP(確報【６月】!$AE38,台帳表ｓ[整理番号],台帳表ｓ[繁閑調整金]),"")</f>
        <v/>
      </c>
      <c r="AJ38" s="275"/>
      <c r="AL38" s="202" t="str">
        <f>IFERROR(_xlfn.XLOOKUP(確報【６月】!AK38,台帳表ｔ[整理番号],台帳表ｔ[繁閑調整]),"")</f>
        <v/>
      </c>
      <c r="AM38" s="277" t="str">
        <f>IFERROR(_xlfn.XLOOKUP(確報【６月】!AK38,台帳表ｔ[整理番号],台帳表ｔ[精算
グループ]),"")</f>
        <v/>
      </c>
      <c r="AN38" s="278" t="str">
        <f>IFERROR(_xlfn.XLOOKUP(確報【６月】!AK38,台帳表ｔ[整理番号],台帳表ｔ[請求書発行番号]),"")</f>
        <v/>
      </c>
      <c r="AO38" s="269" t="str">
        <f>IFERROR(_xlfn.XLOOKUP(確報【６月】!AK38,台帳表ｔ[整理番号],台帳表ｔ[繁閑調整金]),"")</f>
        <v/>
      </c>
      <c r="AP38" s="275"/>
      <c r="AR38" s="202" t="str">
        <f>IFERROR(_xlfn.XLOOKUP(確報【６月】!AQ38,台帳表ｋ[整理番号],台帳表ｋ[繁閑調整]),"")</f>
        <v/>
      </c>
      <c r="AS38" s="277" t="str">
        <f>IFERROR(_xlfn.XLOOKUP(確報【６月】!AQ38,台帳表ｋ[整理番号],台帳表ｋ[精算
グループ]),"")</f>
        <v/>
      </c>
      <c r="AT38" s="278" t="str">
        <f>IFERROR(_xlfn.XLOOKUP(確報【６月】!AQ38,台帳表ｋ[整理番号],台帳表ｋ[請求書発行番号]),"")</f>
        <v/>
      </c>
      <c r="AU38" s="269" t="str">
        <f>IFERROR(_xlfn.XLOOKUP(確報【６月】!AQ38,台帳表ｋ[整理番号],台帳表ｋ[繁閑調整金]),"")</f>
        <v/>
      </c>
      <c r="AV38" s="275"/>
      <c r="AX38" s="202" t="str">
        <f>IFERROR(_xlfn.XLOOKUP(確報【６月】!AW38,台帳表ｋ[整理番号],台帳表ｋ[繁閑調整]),"")</f>
        <v/>
      </c>
      <c r="AY38" s="277" t="str">
        <f>IFERROR(_xlfn.XLOOKUP(確報【６月】!AW38,台帳表ｋ[整理番号],台帳表ｋ[精算
グループ]),"")</f>
        <v/>
      </c>
      <c r="AZ38" s="278" t="str">
        <f>IFERROR(_xlfn.XLOOKUP(確報【６月】!AW38,台帳表ｋ[整理番号],台帳表ｋ[請求書発行番号]),"")</f>
        <v/>
      </c>
      <c r="BA38" s="269" t="str">
        <f>IFERROR(_xlfn.XLOOKUP(確報【６月】!AW38,台帳表ｋ[整理番号],台帳表ｋ[繁閑調整金]),"")</f>
        <v/>
      </c>
    </row>
    <row r="39" spans="1:53" ht="16.350000000000001" customHeight="1" thickBot="1">
      <c r="A39" s="927"/>
      <c r="B39" s="927"/>
      <c r="C39" s="927"/>
      <c r="D39" s="927"/>
      <c r="E39" s="927"/>
      <c r="F39" s="64" t="s">
        <v>16526</v>
      </c>
      <c r="G39" s="65" t="s">
        <v>16606</v>
      </c>
      <c r="H39" s="67" t="s">
        <v>16527</v>
      </c>
      <c r="I39" s="38"/>
      <c r="J39" s="79" t="s">
        <v>240</v>
      </c>
      <c r="K39" s="80">
        <f>SUMIFS(台帳表ｓ[金額],台帳表ｓ[精算
グループ],確報【６月】!$H39,台帳表ｓ[入金月（月のみ）],確報【６月】!$A$1,台帳表ｓ[ＮＣ区分],"埼玉")+SUMIFS(測量台帳1ｓ[入金額],測量台帳1ｓ[精算
グループ],確報【６月】!$H39,測量台帳1ｓ[入金月（月のみ）],確報【６月】!$A$1,測量台帳1ｓ[NC区分],"埼玉")+SUMIFS(測量台帳1__2ｓ[入金額(後)],測量台帳1__2ｓ[精算
グループ(後)],確報【６月】!$H39,測量台帳1__2ｓ[入金月(後)（月のみ）],確報【６月】!$A$1,測量台帳1__2ｓ[NC区分],"埼玉")</f>
        <v>0</v>
      </c>
      <c r="L39" s="79" t="s">
        <v>240</v>
      </c>
      <c r="M39" s="80"/>
      <c r="N39" s="66" t="s">
        <v>240</v>
      </c>
      <c r="O39" s="39"/>
      <c r="P39" s="67" t="s">
        <v>240</v>
      </c>
      <c r="Q39" s="39"/>
      <c r="R39" s="67" t="s">
        <v>240</v>
      </c>
      <c r="S39" s="80"/>
      <c r="T39" s="66" t="s">
        <v>240</v>
      </c>
      <c r="U39" s="39"/>
      <c r="V39" s="67" t="s">
        <v>240</v>
      </c>
      <c r="W39" s="39" cm="1">
        <f t="array" ref="W39">INDEX(設備G入力用!$F$2:$Q$72,ROW(A35), MATCH($A$1,設備G入力用!$F$2:$Q$2,0))</f>
        <v>0</v>
      </c>
      <c r="X39" s="30">
        <f t="shared" si="4"/>
        <v>0</v>
      </c>
      <c r="Y39" s="24"/>
      <c r="Z39" s="13"/>
      <c r="AA39" s="983"/>
      <c r="AB39" s="299" t="s">
        <v>240</v>
      </c>
      <c r="AC39" s="112">
        <f t="shared" si="3"/>
        <v>0</v>
      </c>
      <c r="AD39" s="10"/>
      <c r="AE39" s="10"/>
      <c r="AF39" s="202" t="str">
        <f>IFERROR(_xlfn.XLOOKUP(確報【６月】!$AE39,台帳表ｓ[整理番号],台帳表ｓ[繁閑調整]),"")</f>
        <v/>
      </c>
      <c r="AG39" s="277" t="str">
        <f>IFERROR(_xlfn.XLOOKUP(確報【６月】!$AE39,台帳表ｓ[整理番号],台帳表ｓ[精算
グループ]),"")</f>
        <v/>
      </c>
      <c r="AH39" s="278" t="str">
        <f>IFERROR(_xlfn.XLOOKUP(確報【６月】!$AE39,台帳表ｓ[整理番号],台帳表ｓ[請求書発行番号]),"")</f>
        <v/>
      </c>
      <c r="AI39" s="269" t="str">
        <f>IFERROR(_xlfn.XLOOKUP(確報【６月】!$AE39,台帳表ｓ[整理番号],台帳表ｓ[繁閑調整金]),"")</f>
        <v/>
      </c>
      <c r="AJ39" s="275"/>
      <c r="AL39" s="202" t="str">
        <f>IFERROR(_xlfn.XLOOKUP(確報【６月】!AK39,台帳表ｔ[整理番号],台帳表ｔ[繁閑調整]),"")</f>
        <v/>
      </c>
      <c r="AM39" s="277" t="str">
        <f>IFERROR(_xlfn.XLOOKUP(確報【６月】!AK39,台帳表ｔ[整理番号],台帳表ｔ[精算
グループ]),"")</f>
        <v/>
      </c>
      <c r="AN39" s="278" t="str">
        <f>IFERROR(_xlfn.XLOOKUP(確報【６月】!AK39,台帳表ｔ[整理番号],台帳表ｔ[請求書発行番号]),"")</f>
        <v/>
      </c>
      <c r="AO39" s="269" t="str">
        <f>IFERROR(_xlfn.XLOOKUP(確報【６月】!AK39,台帳表ｔ[整理番号],台帳表ｔ[繁閑調整金]),"")</f>
        <v/>
      </c>
      <c r="AP39" s="275"/>
      <c r="AR39" s="202" t="str">
        <f>IFERROR(_xlfn.XLOOKUP(確報【６月】!AQ39,台帳表ｋ[整理番号],台帳表ｋ[繁閑調整]),"")</f>
        <v/>
      </c>
      <c r="AS39" s="277" t="str">
        <f>IFERROR(_xlfn.XLOOKUP(確報【６月】!AQ39,台帳表ｋ[整理番号],台帳表ｋ[精算
グループ]),"")</f>
        <v/>
      </c>
      <c r="AT39" s="278" t="str">
        <f>IFERROR(_xlfn.XLOOKUP(確報【６月】!AQ39,台帳表ｋ[整理番号],台帳表ｋ[請求書発行番号]),"")</f>
        <v/>
      </c>
      <c r="AU39" s="269" t="str">
        <f>IFERROR(_xlfn.XLOOKUP(確報【６月】!AQ39,台帳表ｋ[整理番号],台帳表ｋ[繁閑調整金]),"")</f>
        <v/>
      </c>
      <c r="AV39" s="275"/>
      <c r="AX39" s="202" t="str">
        <f>IFERROR(_xlfn.XLOOKUP(確報【６月】!AW39,台帳表ｋ[整理番号],台帳表ｋ[繁閑調整]),"")</f>
        <v/>
      </c>
      <c r="AY39" s="277" t="str">
        <f>IFERROR(_xlfn.XLOOKUP(確報【６月】!AW39,台帳表ｋ[整理番号],台帳表ｋ[精算
グループ]),"")</f>
        <v/>
      </c>
      <c r="AZ39" s="278" t="str">
        <f>IFERROR(_xlfn.XLOOKUP(確報【６月】!AW39,台帳表ｋ[整理番号],台帳表ｋ[請求書発行番号]),"")</f>
        <v/>
      </c>
      <c r="BA39" s="269" t="str">
        <f>IFERROR(_xlfn.XLOOKUP(確報【６月】!AW39,台帳表ｋ[整理番号],台帳表ｋ[繁閑調整金]),"")</f>
        <v/>
      </c>
    </row>
    <row r="40" spans="1:53" ht="16.350000000000001" customHeight="1" thickBot="1">
      <c r="A40" s="927"/>
      <c r="B40" s="927"/>
      <c r="C40" s="927"/>
      <c r="D40" s="927"/>
      <c r="E40" s="928"/>
      <c r="F40" s="55" t="s">
        <v>16528</v>
      </c>
      <c r="G40" s="63" t="s">
        <v>16606</v>
      </c>
      <c r="H40" s="45" t="s">
        <v>16529</v>
      </c>
      <c r="I40" s="46"/>
      <c r="J40" s="78" t="s">
        <v>244</v>
      </c>
      <c r="K40" s="40">
        <f>SUMIFS(台帳表ｓ[金額],台帳表ｓ[精算
グループ],確報【６月】!$H40,台帳表ｓ[入金月（月のみ）],確報【６月】!$A$1,台帳表ｓ[ＮＣ区分],"埼玉")+SUMIFS(測量台帳1ｓ[入金額],測量台帳1ｓ[精算
グループ],確報【６月】!$H40,測量台帳1ｓ[入金月（月のみ）],確報【６月】!$A$1,測量台帳1ｓ[NC区分],"埼玉")+SUMIFS(測量台帳1__2ｓ[入金額(後)],測量台帳1__2ｓ[精算
グループ(後)],確報【６月】!$H40,測量台帳1__2ｓ[入金月(後)（月のみ）],確報【６月】!$A$1,測量台帳1__2ｓ[NC区分],"埼玉")</f>
        <v>0</v>
      </c>
      <c r="L40" s="78" t="s">
        <v>244</v>
      </c>
      <c r="M40" s="40"/>
      <c r="N40" s="60" t="s">
        <v>244</v>
      </c>
      <c r="O40" s="61"/>
      <c r="P40" s="45" t="s">
        <v>244</v>
      </c>
      <c r="Q40" s="61"/>
      <c r="R40" s="45" t="s">
        <v>244</v>
      </c>
      <c r="S40" s="40"/>
      <c r="T40" s="60" t="s">
        <v>244</v>
      </c>
      <c r="U40" s="61"/>
      <c r="V40" s="45" t="s">
        <v>244</v>
      </c>
      <c r="W40" s="61" cm="1">
        <f t="array" ref="W40">INDEX(設備G入力用!$F$2:$Q$72,ROW(A36), MATCH($A$1,設備G入力用!$F$2:$Q$2,0))</f>
        <v>0</v>
      </c>
      <c r="X40" s="30">
        <f t="shared" si="4"/>
        <v>0</v>
      </c>
      <c r="Y40" s="16">
        <f>SUM(X35:X40)</f>
        <v>181330</v>
      </c>
      <c r="Z40" s="13" t="s">
        <v>16599</v>
      </c>
      <c r="AA40" s="983"/>
      <c r="AB40" s="302" t="s">
        <v>244</v>
      </c>
      <c r="AC40" s="172">
        <f t="shared" si="3"/>
        <v>0</v>
      </c>
      <c r="AD40" s="10"/>
      <c r="AE40" s="10"/>
      <c r="AF40" s="202" t="str">
        <f>IFERROR(_xlfn.XLOOKUP(確報【６月】!$AE40,台帳表ｓ[整理番号],台帳表ｓ[繁閑調整]),"")</f>
        <v/>
      </c>
      <c r="AG40" s="277" t="str">
        <f>IFERROR(_xlfn.XLOOKUP(確報【６月】!$AE40,台帳表ｓ[整理番号],台帳表ｓ[精算
グループ]),"")</f>
        <v/>
      </c>
      <c r="AH40" s="278" t="str">
        <f>IFERROR(_xlfn.XLOOKUP(確報【６月】!$AE40,台帳表ｓ[整理番号],台帳表ｓ[請求書発行番号]),"")</f>
        <v/>
      </c>
      <c r="AI40" s="269" t="str">
        <f>IFERROR(_xlfn.XLOOKUP(確報【６月】!$AE40,台帳表ｓ[整理番号],台帳表ｓ[繁閑調整金]),"")</f>
        <v/>
      </c>
      <c r="AJ40" s="275"/>
      <c r="AL40" s="202" t="str">
        <f>IFERROR(_xlfn.XLOOKUP(確報【６月】!AK40,台帳表ｔ[整理番号],台帳表ｔ[繁閑調整]),"")</f>
        <v/>
      </c>
      <c r="AM40" s="277" t="str">
        <f>IFERROR(_xlfn.XLOOKUP(確報【６月】!AK40,台帳表ｔ[整理番号],台帳表ｔ[精算
グループ]),"")</f>
        <v/>
      </c>
      <c r="AN40" s="278" t="str">
        <f>IFERROR(_xlfn.XLOOKUP(確報【６月】!AK40,台帳表ｔ[整理番号],台帳表ｔ[請求書発行番号]),"")</f>
        <v/>
      </c>
      <c r="AO40" s="269" t="str">
        <f>IFERROR(_xlfn.XLOOKUP(確報【６月】!AK40,台帳表ｔ[整理番号],台帳表ｔ[繁閑調整金]),"")</f>
        <v/>
      </c>
      <c r="AP40" s="275"/>
      <c r="AR40" s="202" t="str">
        <f>IFERROR(_xlfn.XLOOKUP(確報【６月】!AQ40,台帳表ｋ[整理番号],台帳表ｋ[繁閑調整]),"")</f>
        <v/>
      </c>
      <c r="AS40" s="277" t="str">
        <f>IFERROR(_xlfn.XLOOKUP(確報【６月】!AQ40,台帳表ｋ[整理番号],台帳表ｋ[精算
グループ]),"")</f>
        <v/>
      </c>
      <c r="AT40" s="278" t="str">
        <f>IFERROR(_xlfn.XLOOKUP(確報【６月】!AQ40,台帳表ｋ[整理番号],台帳表ｋ[請求書発行番号]),"")</f>
        <v/>
      </c>
      <c r="AU40" s="269" t="str">
        <f>IFERROR(_xlfn.XLOOKUP(確報【６月】!AQ40,台帳表ｋ[整理番号],台帳表ｋ[繁閑調整金]),"")</f>
        <v/>
      </c>
      <c r="AV40" s="275"/>
      <c r="AX40" s="202" t="str">
        <f>IFERROR(_xlfn.XLOOKUP(確報【６月】!AW40,台帳表ｋ[整理番号],台帳表ｋ[繁閑調整]),"")</f>
        <v/>
      </c>
      <c r="AY40" s="277" t="str">
        <f>IFERROR(_xlfn.XLOOKUP(確報【６月】!AW40,台帳表ｋ[整理番号],台帳表ｋ[精算
グループ]),"")</f>
        <v/>
      </c>
      <c r="AZ40" s="278" t="str">
        <f>IFERROR(_xlfn.XLOOKUP(確報【６月】!AW40,台帳表ｋ[整理番号],台帳表ｋ[請求書発行番号]),"")</f>
        <v/>
      </c>
      <c r="BA40" s="269" t="str">
        <f>IFERROR(_xlfn.XLOOKUP(確報【６月】!AW40,台帳表ｋ[整理番号],台帳表ｋ[繁閑調整金]),"")</f>
        <v/>
      </c>
    </row>
    <row r="41" spans="1:53" ht="16.350000000000001" customHeight="1">
      <c r="A41" s="927"/>
      <c r="B41" s="927"/>
      <c r="C41" s="927"/>
      <c r="D41" s="927"/>
      <c r="E41" s="926" t="s">
        <v>16530</v>
      </c>
      <c r="F41" s="57" t="s">
        <v>16531</v>
      </c>
      <c r="G41" s="19" t="s">
        <v>16606</v>
      </c>
      <c r="H41" s="167" t="s">
        <v>179</v>
      </c>
      <c r="I41" s="179"/>
      <c r="J41" s="75" t="s">
        <v>179</v>
      </c>
      <c r="K41" s="76"/>
      <c r="L41" s="75" t="s">
        <v>16481</v>
      </c>
      <c r="M41" s="76">
        <f>SUMIFS(台帳表ｓ[金額],台帳表ｓ[精算
グループ],確報【６月】!$H41,台帳表ｓ[入金月（月のみ）],確報【６月】!$A$1,台帳表ｓ[ＮＣ区分],"北部")+SUMIFS(測量台帳1ｓ[入金額],測量台帳1ｓ[精算
グループ],確報【６月】!$H41,測量台帳1ｓ[入金月（月のみ）],確報【６月】!$A$1,測量台帳1ｓ[NC区分],"北部")+SUMIFS(測量台帳1__2ｓ[入金額(後)],測量台帳1__2ｓ[精算
グループ(後)],確報【６月】!$H41,測量台帳1__2ｓ[入金月(後)（月のみ）],確報【６月】!$A$1,測量台帳1__2ｓ[NC区分],"北部")</f>
        <v>2800598</v>
      </c>
      <c r="N41" s="58" t="s">
        <v>179</v>
      </c>
      <c r="O41" s="59"/>
      <c r="P41" s="167" t="s">
        <v>179</v>
      </c>
      <c r="Q41" s="59"/>
      <c r="R41" s="167" t="s">
        <v>179</v>
      </c>
      <c r="S41" s="76"/>
      <c r="T41" s="58" t="s">
        <v>179</v>
      </c>
      <c r="U41" s="59"/>
      <c r="V41" s="167" t="s">
        <v>179</v>
      </c>
      <c r="W41" s="59" cm="1">
        <f t="array" ref="W41">INDEX(設備G入力用!$F$2:$Q$72,ROW(A37), MATCH($A$1,設備G入力用!$F$2:$Q$2,0))</f>
        <v>0</v>
      </c>
      <c r="X41" s="23">
        <f t="shared" si="4"/>
        <v>2800598</v>
      </c>
      <c r="Y41" s="24"/>
      <c r="Z41" s="13"/>
      <c r="AA41" s="983"/>
      <c r="AB41" s="666" t="s">
        <v>179</v>
      </c>
      <c r="AC41" s="112">
        <f t="shared" si="3"/>
        <v>2800598</v>
      </c>
      <c r="AD41" s="10"/>
      <c r="AE41" s="10"/>
      <c r="AF41" s="202" t="str">
        <f>IFERROR(_xlfn.XLOOKUP(確報【６月】!$AE41,台帳表ｓ[整理番号],台帳表ｓ[繁閑調整]),"")</f>
        <v/>
      </c>
      <c r="AG41" s="277" t="str">
        <f>IFERROR(_xlfn.XLOOKUP(確報【６月】!$AE41,台帳表ｓ[整理番号],台帳表ｓ[精算
グループ]),"")</f>
        <v/>
      </c>
      <c r="AH41" s="278" t="str">
        <f>IFERROR(_xlfn.XLOOKUP(確報【６月】!$AE41,台帳表ｓ[整理番号],台帳表ｓ[請求書発行番号]),"")</f>
        <v/>
      </c>
      <c r="AI41" s="269" t="str">
        <f>IFERROR(_xlfn.XLOOKUP(確報【６月】!$AE41,台帳表ｓ[整理番号],台帳表ｓ[繁閑調整金]),"")</f>
        <v/>
      </c>
      <c r="AJ41" s="275"/>
      <c r="AL41" s="202" t="str">
        <f>IFERROR(_xlfn.XLOOKUP(確報【６月】!AK41,台帳表ｔ[整理番号],台帳表ｔ[繁閑調整]),"")</f>
        <v/>
      </c>
      <c r="AM41" s="277" t="str">
        <f>IFERROR(_xlfn.XLOOKUP(確報【６月】!AK41,台帳表ｔ[整理番号],台帳表ｔ[精算
グループ]),"")</f>
        <v/>
      </c>
      <c r="AN41" s="278" t="str">
        <f>IFERROR(_xlfn.XLOOKUP(確報【６月】!AK41,台帳表ｔ[整理番号],台帳表ｔ[請求書発行番号]),"")</f>
        <v/>
      </c>
      <c r="AO41" s="269" t="str">
        <f>IFERROR(_xlfn.XLOOKUP(確報【６月】!AK41,台帳表ｔ[整理番号],台帳表ｔ[繁閑調整金]),"")</f>
        <v/>
      </c>
      <c r="AP41" s="275"/>
      <c r="AR41" s="202" t="str">
        <f>IFERROR(_xlfn.XLOOKUP(確報【６月】!AQ41,台帳表ｋ[整理番号],台帳表ｋ[繁閑調整]),"")</f>
        <v/>
      </c>
      <c r="AS41" s="277" t="str">
        <f>IFERROR(_xlfn.XLOOKUP(確報【６月】!AQ41,台帳表ｋ[整理番号],台帳表ｋ[精算
グループ]),"")</f>
        <v/>
      </c>
      <c r="AT41" s="278" t="str">
        <f>IFERROR(_xlfn.XLOOKUP(確報【６月】!AQ41,台帳表ｋ[整理番号],台帳表ｋ[請求書発行番号]),"")</f>
        <v/>
      </c>
      <c r="AU41" s="269" t="str">
        <f>IFERROR(_xlfn.XLOOKUP(確報【６月】!AQ41,台帳表ｋ[整理番号],台帳表ｋ[繁閑調整金]),"")</f>
        <v/>
      </c>
      <c r="AV41" s="275"/>
      <c r="AX41" s="202" t="str">
        <f>IFERROR(_xlfn.XLOOKUP(確報【６月】!AW41,台帳表ｋ[整理番号],台帳表ｋ[繁閑調整]),"")</f>
        <v/>
      </c>
      <c r="AY41" s="277" t="str">
        <f>IFERROR(_xlfn.XLOOKUP(確報【６月】!AW41,台帳表ｋ[整理番号],台帳表ｋ[精算
グループ]),"")</f>
        <v/>
      </c>
      <c r="AZ41" s="278" t="str">
        <f>IFERROR(_xlfn.XLOOKUP(確報【６月】!AW41,台帳表ｋ[整理番号],台帳表ｋ[請求書発行番号]),"")</f>
        <v/>
      </c>
      <c r="BA41" s="269" t="str">
        <f>IFERROR(_xlfn.XLOOKUP(確報【６月】!AW41,台帳表ｋ[整理番号],台帳表ｋ[繁閑調整金]),"")</f>
        <v/>
      </c>
    </row>
    <row r="42" spans="1:53" ht="16.350000000000001" customHeight="1">
      <c r="A42" s="927"/>
      <c r="B42" s="927"/>
      <c r="C42" s="927"/>
      <c r="D42" s="927"/>
      <c r="E42" s="927"/>
      <c r="F42" s="55" t="s">
        <v>16532</v>
      </c>
      <c r="G42" s="52" t="s">
        <v>16606</v>
      </c>
      <c r="H42" s="45" t="s">
        <v>186</v>
      </c>
      <c r="I42" s="46"/>
      <c r="J42" s="78" t="s">
        <v>186</v>
      </c>
      <c r="K42" s="40"/>
      <c r="L42" s="78" t="s">
        <v>16487</v>
      </c>
      <c r="M42" s="40">
        <f>SUMIFS(台帳表ｓ[金額],台帳表ｓ[精算
グループ],確報【６月】!$H42,台帳表ｓ[入金月（月のみ）],確報【６月】!$A$1,台帳表ｓ[ＮＣ区分],"北部")+SUMIFS(測量台帳1ｓ[入金額],測量台帳1ｓ[精算
グループ],確報【６月】!$H42,測量台帳1ｓ[入金月（月のみ）],確報【６月】!$A$1,測量台帳1ｓ[NC区分],"北部")+SUMIFS(測量台帳1__2ｓ[入金額(後)],測量台帳1__2ｓ[精算
グループ(後)],確報【６月】!$H42,測量台帳1__2ｓ[入金月(後)（月のみ）],確報【６月】!$A$1,測量台帳1__2ｓ[NC区分],"北部")</f>
        <v>0</v>
      </c>
      <c r="N42" s="60" t="s">
        <v>186</v>
      </c>
      <c r="O42" s="61"/>
      <c r="P42" s="45" t="s">
        <v>186</v>
      </c>
      <c r="Q42" s="61"/>
      <c r="R42" s="45" t="s">
        <v>186</v>
      </c>
      <c r="S42" s="40"/>
      <c r="T42" s="60" t="s">
        <v>186</v>
      </c>
      <c r="U42" s="61"/>
      <c r="V42" s="45" t="s">
        <v>186</v>
      </c>
      <c r="W42" s="61" cm="1">
        <f t="array" ref="W42">INDEX(設備G入力用!$F$2:$Q$72,ROW(A38), MATCH($A$1,設備G入力用!$F$2:$Q$2,0))</f>
        <v>0</v>
      </c>
      <c r="X42" s="30">
        <f t="shared" si="4"/>
        <v>0</v>
      </c>
      <c r="Y42" s="24"/>
      <c r="Z42" s="13"/>
      <c r="AA42" s="983"/>
      <c r="AB42" s="299" t="s">
        <v>186</v>
      </c>
      <c r="AC42" s="112">
        <f t="shared" si="3"/>
        <v>0</v>
      </c>
      <c r="AD42" s="10"/>
      <c r="AE42" s="10"/>
      <c r="AF42" s="202" t="str">
        <f>IFERROR(_xlfn.XLOOKUP(確報【６月】!$AE42,台帳表ｓ[整理番号],台帳表ｓ[繁閑調整]),"")</f>
        <v/>
      </c>
      <c r="AG42" s="277" t="str">
        <f>IFERROR(_xlfn.XLOOKUP(確報【６月】!$AE42,台帳表ｓ[整理番号],台帳表ｓ[精算
グループ]),"")</f>
        <v/>
      </c>
      <c r="AH42" s="278" t="str">
        <f>IFERROR(_xlfn.XLOOKUP(確報【６月】!$AE42,台帳表ｓ[整理番号],台帳表ｓ[請求書発行番号]),"")</f>
        <v/>
      </c>
      <c r="AI42" s="269" t="str">
        <f>IFERROR(_xlfn.XLOOKUP(確報【６月】!$AE42,台帳表ｓ[整理番号],台帳表ｓ[繁閑調整金]),"")</f>
        <v/>
      </c>
      <c r="AJ42" s="275"/>
      <c r="AL42" s="202" t="str">
        <f>IFERROR(_xlfn.XLOOKUP(確報【６月】!AK42,台帳表ｔ[整理番号],台帳表ｔ[繁閑調整]),"")</f>
        <v/>
      </c>
      <c r="AM42" s="277" t="str">
        <f>IFERROR(_xlfn.XLOOKUP(確報【６月】!AK42,台帳表ｔ[整理番号],台帳表ｔ[精算
グループ]),"")</f>
        <v/>
      </c>
      <c r="AN42" s="278" t="str">
        <f>IFERROR(_xlfn.XLOOKUP(確報【６月】!AK42,台帳表ｔ[整理番号],台帳表ｔ[請求書発行番号]),"")</f>
        <v/>
      </c>
      <c r="AO42" s="269" t="str">
        <f>IFERROR(_xlfn.XLOOKUP(確報【６月】!AK42,台帳表ｔ[整理番号],台帳表ｔ[繁閑調整金]),"")</f>
        <v/>
      </c>
      <c r="AP42" s="275"/>
      <c r="AR42" s="202" t="str">
        <f>IFERROR(_xlfn.XLOOKUP(確報【６月】!AQ42,台帳表ｋ[整理番号],台帳表ｋ[繁閑調整]),"")</f>
        <v/>
      </c>
      <c r="AS42" s="277" t="str">
        <f>IFERROR(_xlfn.XLOOKUP(確報【６月】!AQ42,台帳表ｋ[整理番号],台帳表ｋ[精算
グループ]),"")</f>
        <v/>
      </c>
      <c r="AT42" s="278" t="str">
        <f>IFERROR(_xlfn.XLOOKUP(確報【６月】!AQ42,台帳表ｋ[整理番号],台帳表ｋ[請求書発行番号]),"")</f>
        <v/>
      </c>
      <c r="AU42" s="269" t="str">
        <f>IFERROR(_xlfn.XLOOKUP(確報【６月】!AQ42,台帳表ｋ[整理番号],台帳表ｋ[繁閑調整金]),"")</f>
        <v/>
      </c>
      <c r="AV42" s="275"/>
      <c r="AX42" s="202" t="str">
        <f>IFERROR(_xlfn.XLOOKUP(確報【６月】!AW42,台帳表ｋ[整理番号],台帳表ｋ[繁閑調整]),"")</f>
        <v/>
      </c>
      <c r="AY42" s="277" t="str">
        <f>IFERROR(_xlfn.XLOOKUP(確報【６月】!AW42,台帳表ｋ[整理番号],台帳表ｋ[精算
グループ]),"")</f>
        <v/>
      </c>
      <c r="AZ42" s="278" t="str">
        <f>IFERROR(_xlfn.XLOOKUP(確報【６月】!AW42,台帳表ｋ[整理番号],台帳表ｋ[請求書発行番号]),"")</f>
        <v/>
      </c>
      <c r="BA42" s="269" t="str">
        <f>IFERROR(_xlfn.XLOOKUP(確報【６月】!AW42,台帳表ｋ[整理番号],台帳表ｋ[繁閑調整金]),"")</f>
        <v/>
      </c>
    </row>
    <row r="43" spans="1:53" ht="16.350000000000001" customHeight="1">
      <c r="A43" s="927"/>
      <c r="B43" s="927"/>
      <c r="C43" s="927"/>
      <c r="D43" s="927"/>
      <c r="E43" s="927"/>
      <c r="F43" s="55" t="s">
        <v>16533</v>
      </c>
      <c r="G43" s="62" t="s">
        <v>16606</v>
      </c>
      <c r="H43" s="45" t="s">
        <v>192</v>
      </c>
      <c r="I43" s="46"/>
      <c r="J43" s="78" t="s">
        <v>192</v>
      </c>
      <c r="K43" s="40"/>
      <c r="L43" s="78" t="s">
        <v>16485</v>
      </c>
      <c r="M43" s="40">
        <f>SUMIFS(台帳表ｓ[金額],台帳表ｓ[精算
グループ],確報【６月】!$H43,台帳表ｓ[入金月（月のみ）],確報【６月】!$A$1,台帳表ｓ[ＮＣ区分],"北部")+SUMIFS(測量台帳1ｓ[入金額],測量台帳1ｓ[精算
グループ],確報【６月】!$H43,測量台帳1ｓ[入金月（月のみ）],確報【６月】!$A$1,測量台帳1ｓ[NC区分],"北部")+SUMIFS(測量台帳1__2ｓ[入金額(後)],測量台帳1__2ｓ[精算
グループ(後)],確報【６月】!$H43,測量台帳1__2ｓ[入金月(後)（月のみ）],確報【６月】!$A$1,測量台帳1__2ｓ[NC区分],"北部")</f>
        <v>0</v>
      </c>
      <c r="N43" s="60" t="s">
        <v>192</v>
      </c>
      <c r="O43" s="61"/>
      <c r="P43" s="45" t="s">
        <v>192</v>
      </c>
      <c r="Q43" s="61"/>
      <c r="R43" s="45" t="s">
        <v>192</v>
      </c>
      <c r="S43" s="40"/>
      <c r="T43" s="60" t="s">
        <v>192</v>
      </c>
      <c r="U43" s="61"/>
      <c r="V43" s="45" t="s">
        <v>192</v>
      </c>
      <c r="W43" s="61" cm="1">
        <f t="array" ref="W43">INDEX(設備G入力用!$F$2:$Q$72,ROW(A39), MATCH($A$1,設備G入力用!$F$2:$Q$2,0))</f>
        <v>0</v>
      </c>
      <c r="X43" s="30">
        <f t="shared" si="4"/>
        <v>0</v>
      </c>
      <c r="Y43" s="24"/>
      <c r="Z43" s="13"/>
      <c r="AA43" s="983"/>
      <c r="AB43" s="299"/>
      <c r="AC43" s="112">
        <f t="shared" si="3"/>
        <v>0</v>
      </c>
      <c r="AD43" s="10"/>
      <c r="AE43" s="10"/>
      <c r="AF43" s="202" t="str">
        <f>IFERROR(_xlfn.XLOOKUP(確報【６月】!$AE43,台帳表ｓ[整理番号],台帳表ｓ[繁閑調整]),"")</f>
        <v/>
      </c>
      <c r="AG43" s="277" t="str">
        <f>IFERROR(_xlfn.XLOOKUP(確報【６月】!$AE43,台帳表ｓ[整理番号],台帳表ｓ[精算
グループ]),"")</f>
        <v/>
      </c>
      <c r="AH43" s="278" t="str">
        <f>IFERROR(_xlfn.XLOOKUP(確報【６月】!$AE43,台帳表ｓ[整理番号],台帳表ｓ[請求書発行番号]),"")</f>
        <v/>
      </c>
      <c r="AI43" s="269" t="str">
        <f>IFERROR(_xlfn.XLOOKUP(確報【６月】!$AE43,台帳表ｓ[整理番号],台帳表ｓ[繁閑調整金]),"")</f>
        <v/>
      </c>
      <c r="AJ43" s="275"/>
      <c r="AL43" s="202" t="str">
        <f>IFERROR(_xlfn.XLOOKUP(確報【６月】!AK43,台帳表ｔ[整理番号],台帳表ｔ[繁閑調整]),"")</f>
        <v/>
      </c>
      <c r="AM43" s="277" t="str">
        <f>IFERROR(_xlfn.XLOOKUP(確報【６月】!AK43,台帳表ｔ[整理番号],台帳表ｔ[精算
グループ]),"")</f>
        <v/>
      </c>
      <c r="AN43" s="278" t="str">
        <f>IFERROR(_xlfn.XLOOKUP(確報【６月】!AK43,台帳表ｔ[整理番号],台帳表ｔ[請求書発行番号]),"")</f>
        <v/>
      </c>
      <c r="AO43" s="269" t="str">
        <f>IFERROR(_xlfn.XLOOKUP(確報【６月】!AK43,台帳表ｔ[整理番号],台帳表ｔ[繁閑調整金]),"")</f>
        <v/>
      </c>
      <c r="AP43" s="275"/>
      <c r="AR43" s="202" t="str">
        <f>IFERROR(_xlfn.XLOOKUP(確報【６月】!AQ43,台帳表ｋ[整理番号],台帳表ｋ[繁閑調整]),"")</f>
        <v/>
      </c>
      <c r="AS43" s="277" t="str">
        <f>IFERROR(_xlfn.XLOOKUP(確報【６月】!AQ43,台帳表ｋ[整理番号],台帳表ｋ[精算
グループ]),"")</f>
        <v/>
      </c>
      <c r="AT43" s="278" t="str">
        <f>IFERROR(_xlfn.XLOOKUP(確報【６月】!AQ43,台帳表ｋ[整理番号],台帳表ｋ[請求書発行番号]),"")</f>
        <v/>
      </c>
      <c r="AU43" s="269" t="str">
        <f>IFERROR(_xlfn.XLOOKUP(確報【６月】!AQ43,台帳表ｋ[整理番号],台帳表ｋ[繁閑調整金]),"")</f>
        <v/>
      </c>
      <c r="AV43" s="275"/>
      <c r="AX43" s="202" t="str">
        <f>IFERROR(_xlfn.XLOOKUP(確報【６月】!AW43,台帳表ｋ[整理番号],台帳表ｋ[繁閑調整]),"")</f>
        <v/>
      </c>
      <c r="AY43" s="277" t="str">
        <f>IFERROR(_xlfn.XLOOKUP(確報【６月】!AW43,台帳表ｋ[整理番号],台帳表ｋ[精算
グループ]),"")</f>
        <v/>
      </c>
      <c r="AZ43" s="278" t="str">
        <f>IFERROR(_xlfn.XLOOKUP(確報【６月】!AW43,台帳表ｋ[整理番号],台帳表ｋ[請求書発行番号]),"")</f>
        <v/>
      </c>
      <c r="BA43" s="269" t="str">
        <f>IFERROR(_xlfn.XLOOKUP(確報【６月】!AW43,台帳表ｋ[整理番号],台帳表ｋ[繁閑調整金]),"")</f>
        <v/>
      </c>
    </row>
    <row r="44" spans="1:53" ht="16.350000000000001" customHeight="1">
      <c r="A44" s="927"/>
      <c r="B44" s="927"/>
      <c r="C44" s="927"/>
      <c r="D44" s="927"/>
      <c r="E44" s="927"/>
      <c r="F44" s="55" t="s">
        <v>16534</v>
      </c>
      <c r="G44" s="63" t="s">
        <v>16606</v>
      </c>
      <c r="H44" s="45"/>
      <c r="I44" s="46"/>
      <c r="J44" s="78"/>
      <c r="K44" s="40"/>
      <c r="L44" s="78"/>
      <c r="M44" s="40">
        <f>SUMIFS(台帳表ｓ[金額],台帳表ｓ[精算
グループ],確報【６月】!$H44,台帳表ｓ[入金月（月のみ）],確報【６月】!$A$1,台帳表ｓ[ＮＣ区分],"北部")+SUMIFS(測量台帳1ｓ[入金額],測量台帳1ｓ[精算
グループ],確報【６月】!$H44,測量台帳1ｓ[入金月（月のみ）],確報【６月】!$A$1,測量台帳1ｓ[NC区分],"北部")+SUMIFS(測量台帳1__2ｓ[入金額(後)],測量台帳1__2ｓ[精算
グループ(後)],確報【６月】!$H44,測量台帳1__2ｓ[入金月(後)（月のみ）],確報【６月】!$A$1,測量台帳1__2ｓ[NC区分],"北部")</f>
        <v>0</v>
      </c>
      <c r="N44" s="60"/>
      <c r="O44" s="61"/>
      <c r="P44" s="45"/>
      <c r="Q44" s="61"/>
      <c r="R44" s="45"/>
      <c r="S44" s="40"/>
      <c r="T44" s="60"/>
      <c r="U44" s="61"/>
      <c r="V44" s="45"/>
      <c r="W44" s="61" cm="1">
        <f t="array" ref="W44">INDEX(設備G入力用!$F$2:$Q$72,ROW(A40), MATCH($A$1,設備G入力用!$F$2:$Q$2,0))</f>
        <v>0</v>
      </c>
      <c r="X44" s="30">
        <f t="shared" si="4"/>
        <v>0</v>
      </c>
      <c r="AA44" s="983"/>
      <c r="AB44" s="299"/>
      <c r="AC44" s="112">
        <f t="shared" si="3"/>
        <v>0</v>
      </c>
      <c r="AD44" s="10"/>
      <c r="AE44" s="10"/>
      <c r="AF44" s="202" t="str">
        <f>IFERROR(_xlfn.XLOOKUP(確報【６月】!$AE44,台帳表ｓ[整理番号],台帳表ｓ[繁閑調整]),"")</f>
        <v/>
      </c>
      <c r="AG44" s="277" t="str">
        <f>IFERROR(_xlfn.XLOOKUP(確報【６月】!$AE44,台帳表ｓ[整理番号],台帳表ｓ[精算
グループ]),"")</f>
        <v/>
      </c>
      <c r="AH44" s="278" t="str">
        <f>IFERROR(_xlfn.XLOOKUP(確報【６月】!$AE44,台帳表ｓ[整理番号],台帳表ｓ[請求書発行番号]),"")</f>
        <v/>
      </c>
      <c r="AI44" s="269" t="str">
        <f>IFERROR(_xlfn.XLOOKUP(確報【６月】!$AE44,台帳表ｓ[整理番号],台帳表ｓ[繁閑調整金]),"")</f>
        <v/>
      </c>
      <c r="AJ44" s="275"/>
      <c r="AL44" s="202" t="str">
        <f>IFERROR(_xlfn.XLOOKUP(確報【６月】!AK44,台帳表ｔ[整理番号],台帳表ｔ[繁閑調整]),"")</f>
        <v/>
      </c>
      <c r="AM44" s="277" t="str">
        <f>IFERROR(_xlfn.XLOOKUP(確報【６月】!AK44,台帳表ｔ[整理番号],台帳表ｔ[精算
グループ]),"")</f>
        <v/>
      </c>
      <c r="AN44" s="278" t="str">
        <f>IFERROR(_xlfn.XLOOKUP(確報【６月】!AK44,台帳表ｔ[整理番号],台帳表ｔ[請求書発行番号]),"")</f>
        <v/>
      </c>
      <c r="AO44" s="269" t="str">
        <f>IFERROR(_xlfn.XLOOKUP(確報【６月】!AK44,台帳表ｔ[整理番号],台帳表ｔ[繁閑調整金]),"")</f>
        <v/>
      </c>
      <c r="AP44" s="275"/>
      <c r="AR44" s="202" t="str">
        <f>IFERROR(_xlfn.XLOOKUP(確報【６月】!AQ44,台帳表ｋ[整理番号],台帳表ｋ[繁閑調整]),"")</f>
        <v/>
      </c>
      <c r="AS44" s="277" t="str">
        <f>IFERROR(_xlfn.XLOOKUP(確報【６月】!AQ44,台帳表ｋ[整理番号],台帳表ｋ[精算
グループ]),"")</f>
        <v/>
      </c>
      <c r="AT44" s="278" t="str">
        <f>IFERROR(_xlfn.XLOOKUP(確報【６月】!AQ44,台帳表ｋ[整理番号],台帳表ｋ[請求書発行番号]),"")</f>
        <v/>
      </c>
      <c r="AU44" s="269" t="str">
        <f>IFERROR(_xlfn.XLOOKUP(確報【６月】!AQ44,台帳表ｋ[整理番号],台帳表ｋ[繁閑調整金]),"")</f>
        <v/>
      </c>
      <c r="AV44" s="275"/>
      <c r="AX44" s="202" t="str">
        <f>IFERROR(_xlfn.XLOOKUP(確報【６月】!AW44,台帳表ｋ[整理番号],台帳表ｋ[繁閑調整]),"")</f>
        <v/>
      </c>
      <c r="AY44" s="277" t="str">
        <f>IFERROR(_xlfn.XLOOKUP(確報【６月】!AW44,台帳表ｋ[整理番号],台帳表ｋ[精算
グループ]),"")</f>
        <v/>
      </c>
      <c r="AZ44" s="278" t="str">
        <f>IFERROR(_xlfn.XLOOKUP(確報【６月】!AW44,台帳表ｋ[整理番号],台帳表ｋ[請求書発行番号]),"")</f>
        <v/>
      </c>
      <c r="BA44" s="269" t="str">
        <f>IFERROR(_xlfn.XLOOKUP(確報【６月】!AW44,台帳表ｋ[整理番号],台帳表ｋ[繁閑調整金]),"")</f>
        <v/>
      </c>
    </row>
    <row r="45" spans="1:53" ht="16.350000000000001" customHeight="1" thickBot="1">
      <c r="A45" s="927"/>
      <c r="B45" s="927"/>
      <c r="C45" s="927"/>
      <c r="D45" s="927"/>
      <c r="E45" s="927"/>
      <c r="F45" s="64" t="s">
        <v>16535</v>
      </c>
      <c r="G45" s="65" t="s">
        <v>16606</v>
      </c>
      <c r="H45" s="67" t="s">
        <v>205</v>
      </c>
      <c r="I45" s="38"/>
      <c r="J45" s="79" t="s">
        <v>205</v>
      </c>
      <c r="K45" s="80"/>
      <c r="L45" s="79" t="s">
        <v>16619</v>
      </c>
      <c r="M45" s="80">
        <f>SUMIFS(台帳表ｓ[金額],台帳表ｓ[精算
グループ],確報【６月】!$H45,台帳表ｓ[入金月（月のみ）],確報【６月】!$A$1,台帳表ｓ[ＮＣ区分],"北部")+SUMIFS(測量台帳1ｓ[入金額],測量台帳1ｓ[精算
グループ],確報【６月】!$H45,測量台帳1ｓ[入金月（月のみ）],確報【６月】!$A$1,測量台帳1ｓ[NC区分],"北部")+SUMIFS(測量台帳1__2ｓ[入金額(後)],測量台帳1__2ｓ[精算
グループ(後)],確報【６月】!$H45,測量台帳1__2ｓ[入金月(後)（月のみ）],確報【６月】!$A$1,測量台帳1__2ｓ[NC区分],"北部")</f>
        <v>1868408</v>
      </c>
      <c r="N45" s="66" t="s">
        <v>205</v>
      </c>
      <c r="O45" s="39"/>
      <c r="P45" s="67" t="s">
        <v>205</v>
      </c>
      <c r="Q45" s="39"/>
      <c r="R45" s="67" t="s">
        <v>205</v>
      </c>
      <c r="S45" s="80"/>
      <c r="T45" s="66" t="s">
        <v>205</v>
      </c>
      <c r="U45" s="39"/>
      <c r="V45" s="67" t="s">
        <v>205</v>
      </c>
      <c r="W45" s="39" cm="1">
        <f t="array" ref="W45">INDEX(設備G入力用!$F$2:$Q$72,ROW(A41), MATCH($A$1,設備G入力用!$F$2:$Q$2,0))</f>
        <v>0</v>
      </c>
      <c r="X45" s="30">
        <f t="shared" si="4"/>
        <v>1868408</v>
      </c>
      <c r="AA45" s="983"/>
      <c r="AB45" s="299" t="s">
        <v>16620</v>
      </c>
      <c r="AC45" s="112">
        <f>SUM(I45,K45,M45,O45,Q45,S45,U45,W45)</f>
        <v>1868408</v>
      </c>
      <c r="AD45" s="10"/>
      <c r="AE45" s="10"/>
      <c r="AF45" s="202" t="str">
        <f>IFERROR(_xlfn.XLOOKUP(確報【６月】!$AE45,台帳表ｓ[整理番号],台帳表ｓ[繁閑調整]),"")</f>
        <v/>
      </c>
      <c r="AG45" s="277" t="str">
        <f>IFERROR(_xlfn.XLOOKUP(確報【６月】!$AE45,台帳表ｓ[整理番号],台帳表ｓ[精算
グループ]),"")</f>
        <v/>
      </c>
      <c r="AH45" s="278" t="str">
        <f>IFERROR(_xlfn.XLOOKUP(確報【６月】!$AE45,台帳表ｓ[整理番号],台帳表ｓ[請求書発行番号]),"")</f>
        <v/>
      </c>
      <c r="AI45" s="269" t="str">
        <f>IFERROR(_xlfn.XLOOKUP(確報【６月】!$AE45,台帳表ｓ[整理番号],台帳表ｓ[繁閑調整金]),"")</f>
        <v/>
      </c>
      <c r="AJ45" s="275"/>
      <c r="AL45" s="202" t="str">
        <f>IFERROR(_xlfn.XLOOKUP(確報【６月】!AK45,台帳表ｔ[整理番号],台帳表ｔ[繁閑調整]),"")</f>
        <v/>
      </c>
      <c r="AM45" s="277" t="str">
        <f>IFERROR(_xlfn.XLOOKUP(確報【６月】!AK45,台帳表ｔ[整理番号],台帳表ｔ[精算
グループ]),"")</f>
        <v/>
      </c>
      <c r="AN45" s="278" t="str">
        <f>IFERROR(_xlfn.XLOOKUP(確報【６月】!AK45,台帳表ｔ[整理番号],台帳表ｔ[請求書発行番号]),"")</f>
        <v/>
      </c>
      <c r="AO45" s="269" t="str">
        <f>IFERROR(_xlfn.XLOOKUP(確報【６月】!AK45,台帳表ｔ[整理番号],台帳表ｔ[繁閑調整金]),"")</f>
        <v/>
      </c>
      <c r="AP45" s="275"/>
      <c r="AR45" s="202" t="str">
        <f>IFERROR(_xlfn.XLOOKUP(確報【６月】!AQ45,台帳表ｋ[整理番号],台帳表ｋ[繁閑調整]),"")</f>
        <v/>
      </c>
      <c r="AS45" s="277" t="str">
        <f>IFERROR(_xlfn.XLOOKUP(確報【６月】!AQ45,台帳表ｋ[整理番号],台帳表ｋ[精算
グループ]),"")</f>
        <v/>
      </c>
      <c r="AT45" s="278" t="str">
        <f>IFERROR(_xlfn.XLOOKUP(確報【６月】!AQ45,台帳表ｋ[整理番号],台帳表ｋ[請求書発行番号]),"")</f>
        <v/>
      </c>
      <c r="AU45" s="269" t="str">
        <f>IFERROR(_xlfn.XLOOKUP(確報【６月】!AQ45,台帳表ｋ[整理番号],台帳表ｋ[繁閑調整金]),"")</f>
        <v/>
      </c>
      <c r="AV45" s="275"/>
      <c r="AX45" s="202" t="str">
        <f>IFERROR(_xlfn.XLOOKUP(確報【６月】!AW45,台帳表ｋ[整理番号],台帳表ｋ[繁閑調整]),"")</f>
        <v/>
      </c>
      <c r="AY45" s="277" t="str">
        <f>IFERROR(_xlfn.XLOOKUP(確報【６月】!AW45,台帳表ｋ[整理番号],台帳表ｋ[精算
グループ]),"")</f>
        <v/>
      </c>
      <c r="AZ45" s="278" t="str">
        <f>IFERROR(_xlfn.XLOOKUP(確報【６月】!AW45,台帳表ｋ[整理番号],台帳表ｋ[請求書発行番号]),"")</f>
        <v/>
      </c>
      <c r="BA45" s="269" t="str">
        <f>IFERROR(_xlfn.XLOOKUP(確報【６月】!AW45,台帳表ｋ[整理番号],台帳表ｋ[繁閑調整金]),"")</f>
        <v/>
      </c>
    </row>
    <row r="46" spans="1:53" ht="15.6" customHeight="1" thickBot="1">
      <c r="A46" s="927"/>
      <c r="B46" s="927"/>
      <c r="C46" s="927"/>
      <c r="D46" s="927"/>
      <c r="E46" s="928"/>
      <c r="F46" s="171" t="s">
        <v>16536</v>
      </c>
      <c r="G46" s="48" t="s">
        <v>16606</v>
      </c>
      <c r="H46" s="173"/>
      <c r="I46" s="197"/>
      <c r="J46" s="83"/>
      <c r="K46" s="191"/>
      <c r="L46" s="83"/>
      <c r="M46" s="191">
        <f>SUMIFS(台帳表ｓ[金額],台帳表ｓ[精算
グループ],確報【６月】!$H46,台帳表ｓ[入金月（月のみ）],確報【６月】!$A$1,台帳表ｓ[ＮＣ区分],"北部")+SUMIFS(測量台帳1ｓ[入金額],測量台帳1ｓ[精算
グループ],確報【６月】!$H46,測量台帳1ｓ[入金月（月のみ）],確報【６月】!$A$1,測量台帳1ｓ[NC区分],"北部")+SUMIFS(測量台帳1__2ｓ[入金額(後)],測量台帳1__2ｓ[精算
グループ(後)],確報【６月】!$H46,測量台帳1__2ｓ[入金月(後)（月のみ）],確報【６月】!$A$1,測量台帳1__2ｓ[NC区分],"北部")</f>
        <v>0</v>
      </c>
      <c r="N46" s="72"/>
      <c r="O46" s="175"/>
      <c r="P46" s="173"/>
      <c r="Q46" s="175"/>
      <c r="R46" s="173"/>
      <c r="S46" s="191"/>
      <c r="T46" s="72"/>
      <c r="U46" s="175"/>
      <c r="V46" s="173"/>
      <c r="W46" s="175" cm="1">
        <f t="array" ref="W46">INDEX(設備G入力用!$F$2:$Q$72,ROW(A42), MATCH($A$1,設備G入力用!$F$2:$Q$2,0))</f>
        <v>0</v>
      </c>
      <c r="X46" s="156">
        <f t="shared" si="4"/>
        <v>0</v>
      </c>
      <c r="Y46" s="16">
        <f>SUM(X41:X46)</f>
        <v>4669006</v>
      </c>
      <c r="Z46" s="13" t="s">
        <v>16621</v>
      </c>
      <c r="AA46" s="983"/>
      <c r="AB46" s="299"/>
      <c r="AC46" s="112">
        <f t="shared" si="3"/>
        <v>0</v>
      </c>
      <c r="AD46" s="10"/>
      <c r="AE46" s="10"/>
      <c r="AF46" s="202" t="str">
        <f>IFERROR(_xlfn.XLOOKUP(確報【６月】!$AE46,台帳表ｓ[整理番号],台帳表ｓ[繁閑調整]),"")</f>
        <v/>
      </c>
      <c r="AG46" s="277" t="str">
        <f>IFERROR(_xlfn.XLOOKUP(確報【６月】!$AE46,台帳表ｓ[整理番号],台帳表ｓ[精算
グループ]),"")</f>
        <v/>
      </c>
      <c r="AH46" s="278" t="str">
        <f>IFERROR(_xlfn.XLOOKUP(確報【６月】!$AE46,台帳表ｓ[整理番号],台帳表ｓ[請求書発行番号]),"")</f>
        <v/>
      </c>
      <c r="AI46" s="269" t="str">
        <f>IFERROR(_xlfn.XLOOKUP(確報【６月】!$AE46,台帳表ｓ[整理番号],台帳表ｓ[繁閑調整金]),"")</f>
        <v/>
      </c>
      <c r="AJ46" s="275"/>
      <c r="AL46" s="202" t="str">
        <f>IFERROR(_xlfn.XLOOKUP(確報【６月】!AK46,台帳表ｔ[整理番号],台帳表ｔ[繁閑調整]),"")</f>
        <v/>
      </c>
      <c r="AM46" s="277" t="str">
        <f>IFERROR(_xlfn.XLOOKUP(確報【６月】!AK46,台帳表ｔ[整理番号],台帳表ｔ[精算
グループ]),"")</f>
        <v/>
      </c>
      <c r="AN46" s="278" t="str">
        <f>IFERROR(_xlfn.XLOOKUP(確報【６月】!AK46,台帳表ｔ[整理番号],台帳表ｔ[請求書発行番号]),"")</f>
        <v/>
      </c>
      <c r="AO46" s="269" t="str">
        <f>IFERROR(_xlfn.XLOOKUP(確報【６月】!AK46,台帳表ｔ[整理番号],台帳表ｔ[繁閑調整金]),"")</f>
        <v/>
      </c>
      <c r="AP46" s="275"/>
      <c r="AR46" s="202" t="str">
        <f>IFERROR(_xlfn.XLOOKUP(確報【６月】!AQ46,台帳表ｋ[整理番号],台帳表ｋ[繁閑調整]),"")</f>
        <v/>
      </c>
      <c r="AS46" s="277" t="str">
        <f>IFERROR(_xlfn.XLOOKUP(確報【６月】!AQ46,台帳表ｋ[整理番号],台帳表ｋ[精算
グループ]),"")</f>
        <v/>
      </c>
      <c r="AT46" s="278" t="str">
        <f>IFERROR(_xlfn.XLOOKUP(確報【６月】!AQ46,台帳表ｋ[整理番号],台帳表ｋ[請求書発行番号]),"")</f>
        <v/>
      </c>
      <c r="AU46" s="269" t="str">
        <f>IFERROR(_xlfn.XLOOKUP(確報【６月】!AQ46,台帳表ｋ[整理番号],台帳表ｋ[繁閑調整金]),"")</f>
        <v/>
      </c>
      <c r="AV46" s="275"/>
      <c r="AX46" s="202" t="str">
        <f>IFERROR(_xlfn.XLOOKUP(確報【６月】!AW46,台帳表ｋ[整理番号],台帳表ｋ[繁閑調整]),"")</f>
        <v/>
      </c>
      <c r="AY46" s="277" t="str">
        <f>IFERROR(_xlfn.XLOOKUP(確報【６月】!AW46,台帳表ｋ[整理番号],台帳表ｋ[精算
グループ]),"")</f>
        <v/>
      </c>
      <c r="AZ46" s="278" t="str">
        <f>IFERROR(_xlfn.XLOOKUP(確報【６月】!AW46,台帳表ｋ[整理番号],台帳表ｋ[請求書発行番号]),"")</f>
        <v/>
      </c>
      <c r="BA46" s="269" t="str">
        <f>IFERROR(_xlfn.XLOOKUP(確報【６月】!AW46,台帳表ｋ[整理番号],台帳表ｋ[繁閑調整金]),"")</f>
        <v/>
      </c>
    </row>
    <row r="47" spans="1:53" ht="16.350000000000001" customHeight="1" thickBot="1">
      <c r="A47" s="927"/>
      <c r="B47" s="927"/>
      <c r="C47" s="927"/>
      <c r="D47" s="927"/>
      <c r="E47" s="926" t="s">
        <v>16500</v>
      </c>
      <c r="F47" s="234" t="s">
        <v>16501</v>
      </c>
      <c r="G47" s="235"/>
      <c r="H47" s="236"/>
      <c r="I47" s="237"/>
      <c r="J47" s="238"/>
      <c r="K47" s="239">
        <f>SUMIFS(台帳表ｓ[金額],台帳表ｓ[精算
グループ],確報【６月】!$H47,台帳表ｓ[入金月（月のみ）],確報【６月】!$A$1,台帳表ｓ[ＮＣ区分],"埼玉")+SUMIFS(測量台帳1ｓ[入金額],測量台帳1ｓ[精算
グループ],確報【６月】!$H47,測量台帳1ｓ[入金月（月のみ）],確報【６月】!$A$1,測量台帳1ｓ[NC区分],"埼玉")+SUMIFS(測量台帳1__2ｓ[入金額(後)],測量台帳1__2ｓ[精算
グループ(後)],確報【６月】!$H47,測量台帳1__2ｓ[入金月(後)（月のみ）],確報【６月】!$A$1,測量台帳1__2ｓ[NC区分],"埼玉")</f>
        <v>0</v>
      </c>
      <c r="L47" s="240"/>
      <c r="M47" s="239">
        <f>SUMIFS(台帳表ｓ[金額],台帳表ｓ[精算
グループ],確報【６月】!$H47,台帳表ｓ[入金月（月のみ）],確報【６月】!$A$1,台帳表ｓ[ＮＣ区分],"北部")+SUMIFS(測量台帳1ｓ[入金額],測量台帳1ｓ[精算
グループ],確報【６月】!$H47,測量台帳1ｓ[入金月（月のみ）],確報【６月】!$A$1,測量台帳1ｓ[NC区分],"北部")+SUMIFS(測量台帳1__2ｓ[入金額(後)],測量台帳1__2ｓ[精算
グループ(後)],確報【６月】!$H47,測量台帳1__2ｓ[入金月(後)（月のみ）],確報【６月】!$A$1,測量台帳1__2ｓ[NC区分],"北部")</f>
        <v>0</v>
      </c>
      <c r="N47" s="240"/>
      <c r="O47" s="241"/>
      <c r="P47" s="236"/>
      <c r="Q47" s="241"/>
      <c r="R47" s="236"/>
      <c r="S47" s="239"/>
      <c r="T47" s="240"/>
      <c r="U47" s="241"/>
      <c r="V47" s="236"/>
      <c r="W47" s="241" cm="1">
        <f t="array" ref="W47">INDEX(設備G入力用!$F$2:$Q$72,ROW(A43), MATCH($A$1,設備G入力用!$F$2:$Q$2,0))</f>
        <v>0</v>
      </c>
      <c r="X47" s="242">
        <f t="shared" si="4"/>
        <v>0</v>
      </c>
      <c r="Y47" s="180">
        <f>SUM(X47:X47)</f>
        <v>0</v>
      </c>
      <c r="Z47" s="13"/>
      <c r="AA47" s="983"/>
      <c r="AB47" s="309"/>
      <c r="AC47" s="307">
        <f t="shared" si="3"/>
        <v>0</v>
      </c>
      <c r="AD47" s="10"/>
      <c r="AE47" s="10"/>
      <c r="AF47" s="202" t="str">
        <f>IFERROR(_xlfn.XLOOKUP(確報【６月】!$AE47,台帳表ｓ[整理番号],台帳表ｓ[繁閑調整]),"")</f>
        <v/>
      </c>
      <c r="AG47" s="277" t="str">
        <f>IFERROR(_xlfn.XLOOKUP(確報【６月】!$AE47,台帳表ｓ[整理番号],台帳表ｓ[精算
グループ]),"")</f>
        <v/>
      </c>
      <c r="AH47" s="278" t="str">
        <f>IFERROR(_xlfn.XLOOKUP(確報【６月】!$AE47,台帳表ｓ[整理番号],台帳表ｓ[請求書発行番号]),"")</f>
        <v/>
      </c>
      <c r="AI47" s="269" t="str">
        <f>IFERROR(_xlfn.XLOOKUP(確報【６月】!$AE47,台帳表ｓ[整理番号],台帳表ｓ[繁閑調整金]),"")</f>
        <v/>
      </c>
      <c r="AJ47" s="275"/>
      <c r="AL47" s="202" t="str">
        <f>IFERROR(_xlfn.XLOOKUP(確報【６月】!AK47,台帳表ｔ[整理番号],台帳表ｔ[繁閑調整]),"")</f>
        <v/>
      </c>
      <c r="AM47" s="277" t="str">
        <f>IFERROR(_xlfn.XLOOKUP(確報【６月】!AK47,台帳表ｔ[整理番号],台帳表ｔ[精算
グループ]),"")</f>
        <v/>
      </c>
      <c r="AN47" s="278" t="str">
        <f>IFERROR(_xlfn.XLOOKUP(確報【６月】!AK47,台帳表ｔ[整理番号],台帳表ｔ[請求書発行番号]),"")</f>
        <v/>
      </c>
      <c r="AO47" s="269" t="str">
        <f>IFERROR(_xlfn.XLOOKUP(確報【６月】!AK47,台帳表ｔ[整理番号],台帳表ｔ[繁閑調整金]),"")</f>
        <v/>
      </c>
      <c r="AP47" s="275"/>
      <c r="AR47" s="202" t="str">
        <f>IFERROR(_xlfn.XLOOKUP(確報【６月】!AQ47,台帳表ｋ[整理番号],台帳表ｋ[繁閑調整]),"")</f>
        <v/>
      </c>
      <c r="AS47" s="277" t="str">
        <f>IFERROR(_xlfn.XLOOKUP(確報【６月】!AQ47,台帳表ｋ[整理番号],台帳表ｋ[精算
グループ]),"")</f>
        <v/>
      </c>
      <c r="AT47" s="278" t="str">
        <f>IFERROR(_xlfn.XLOOKUP(確報【６月】!AQ47,台帳表ｋ[整理番号],台帳表ｋ[請求書発行番号]),"")</f>
        <v/>
      </c>
      <c r="AU47" s="269" t="str">
        <f>IFERROR(_xlfn.XLOOKUP(確報【６月】!AQ47,台帳表ｋ[整理番号],台帳表ｋ[繁閑調整金]),"")</f>
        <v/>
      </c>
      <c r="AV47" s="275"/>
      <c r="AX47" s="202" t="str">
        <f>IFERROR(_xlfn.XLOOKUP(確報【６月】!AW47,台帳表ｋ[整理番号],台帳表ｋ[繁閑調整]),"")</f>
        <v/>
      </c>
      <c r="AY47" s="277" t="str">
        <f>IFERROR(_xlfn.XLOOKUP(確報【６月】!AW47,台帳表ｋ[整理番号],台帳表ｋ[精算
グループ]),"")</f>
        <v/>
      </c>
      <c r="AZ47" s="278" t="str">
        <f>IFERROR(_xlfn.XLOOKUP(確報【６月】!AW47,台帳表ｋ[整理番号],台帳表ｋ[請求書発行番号]),"")</f>
        <v/>
      </c>
      <c r="BA47" s="269" t="str">
        <f>IFERROR(_xlfn.XLOOKUP(確報【６月】!AW47,台帳表ｋ[整理番号],台帳表ｋ[繁閑調整金]),"")</f>
        <v/>
      </c>
    </row>
    <row r="48" spans="1:53" ht="16.350000000000001" customHeight="1">
      <c r="A48" s="927"/>
      <c r="B48" s="927"/>
      <c r="C48" s="927"/>
      <c r="D48" s="927"/>
      <c r="E48" s="927"/>
      <c r="F48" s="68" t="s">
        <v>16507</v>
      </c>
      <c r="G48" s="52" t="s">
        <v>16606</v>
      </c>
      <c r="H48" s="177" t="s">
        <v>16508</v>
      </c>
      <c r="I48" s="178"/>
      <c r="J48" s="81" t="s">
        <v>620</v>
      </c>
      <c r="K48" s="82">
        <f>SUMIFS(台帳表ｓ[金額],台帳表ｓ[精算
グループ],確報【６月】!$H48,台帳表ｓ[入金月（月のみ）],確報【６月】!$A$1,台帳表ｓ[ＮＣ区分],"埼玉")+SUMIFS(測量台帳1ｓ[入金額],測量台帳1ｓ[精算
グループ],確報【６月】!$H48,測量台帳1ｓ[入金月（月のみ）],確報【６月】!$A$1,測量台帳1ｓ[NC区分],"埼玉")+SUMIFS(測量台帳1__2ｓ[入金額(後)],測量台帳1__2ｓ[精算
グループ(後)],確報【６月】!$H48,測量台帳1__2ｓ[入金月(後)（月のみ）],確報【６月】!$A$1,測量台帳1__2ｓ[NC区分],"埼玉")</f>
        <v>0</v>
      </c>
      <c r="L48" s="81" t="s">
        <v>620</v>
      </c>
      <c r="M48" s="82">
        <f>SUMIFS(台帳表ｓ[金額],台帳表ｓ[精算
グループ],確報【６月】!$H48,台帳表ｓ[入金月（月のみ）],確報【６月】!$A$1,台帳表ｓ[ＮＣ区分],"北部")+SUMIFS(測量台帳1ｓ[入金額],測量台帳1ｓ[精算
グループ],確報【６月】!$H48,測量台帳1ｓ[入金月（月のみ）],確報【６月】!$A$1,測量台帳1ｓ[NC区分],"北部")+SUMIFS(測量台帳1__2ｓ[入金額(後)],測量台帳1__2ｓ[精算
グループ(後)],確報【６月】!$H48,測量台帳1__2ｓ[入金月(後)（月のみ）],確報【６月】!$A$1,測量台帳1__2ｓ[NC区分],"北部")</f>
        <v>0</v>
      </c>
      <c r="N48" s="69" t="s">
        <v>620</v>
      </c>
      <c r="O48" s="70"/>
      <c r="P48" s="177" t="s">
        <v>620</v>
      </c>
      <c r="Q48" s="70"/>
      <c r="R48" s="177" t="s">
        <v>620</v>
      </c>
      <c r="S48" s="82"/>
      <c r="T48" s="69" t="s">
        <v>620</v>
      </c>
      <c r="U48" s="70"/>
      <c r="V48" s="177" t="s">
        <v>620</v>
      </c>
      <c r="W48" s="70" cm="1">
        <f t="array" ref="W48">INDEX(設備G入力用!$F$2:$Q$72,ROW(A44), MATCH($A$1,設備G入力用!$F$2:$Q$2,0))</f>
        <v>0</v>
      </c>
      <c r="X48" s="71">
        <f t="shared" si="4"/>
        <v>0</v>
      </c>
      <c r="Y48" s="24"/>
      <c r="Z48" s="13"/>
      <c r="AA48" s="983"/>
      <c r="AB48" s="299" t="s">
        <v>620</v>
      </c>
      <c r="AC48" s="112">
        <f t="shared" si="3"/>
        <v>0</v>
      </c>
      <c r="AD48" s="10"/>
      <c r="AE48" s="10"/>
      <c r="AF48" s="202" t="str">
        <f>IFERROR(_xlfn.XLOOKUP(確報【６月】!$AE48,台帳表ｓ[整理番号],台帳表ｓ[繁閑調整]),"")</f>
        <v/>
      </c>
      <c r="AG48" s="277" t="str">
        <f>IFERROR(_xlfn.XLOOKUP(確報【６月】!$AE48,台帳表ｓ[整理番号],台帳表ｓ[精算
グループ]),"")</f>
        <v/>
      </c>
      <c r="AH48" s="278" t="str">
        <f>IFERROR(_xlfn.XLOOKUP(確報【６月】!$AE48,台帳表ｓ[整理番号],台帳表ｓ[請求書発行番号]),"")</f>
        <v/>
      </c>
      <c r="AI48" s="269" t="str">
        <f>IFERROR(_xlfn.XLOOKUP(確報【６月】!$AE48,台帳表ｓ[整理番号],台帳表ｓ[繁閑調整金]),"")</f>
        <v/>
      </c>
      <c r="AJ48" s="275"/>
      <c r="AL48" s="202" t="str">
        <f>IFERROR(_xlfn.XLOOKUP(確報【６月】!AK48,台帳表ｔ[整理番号],台帳表ｔ[繁閑調整]),"")</f>
        <v/>
      </c>
      <c r="AM48" s="277" t="str">
        <f>IFERROR(_xlfn.XLOOKUP(確報【６月】!AK48,台帳表ｔ[整理番号],台帳表ｔ[精算
グループ]),"")</f>
        <v/>
      </c>
      <c r="AN48" s="278" t="str">
        <f>IFERROR(_xlfn.XLOOKUP(確報【６月】!AK48,台帳表ｔ[整理番号],台帳表ｔ[請求書発行番号]),"")</f>
        <v/>
      </c>
      <c r="AO48" s="269" t="str">
        <f>IFERROR(_xlfn.XLOOKUP(確報【６月】!AK48,台帳表ｔ[整理番号],台帳表ｔ[繁閑調整金]),"")</f>
        <v/>
      </c>
      <c r="AP48" s="275"/>
      <c r="AR48" s="202" t="str">
        <f>IFERROR(_xlfn.XLOOKUP(確報【６月】!AQ48,台帳表ｋ[整理番号],台帳表ｋ[繁閑調整]),"")</f>
        <v/>
      </c>
      <c r="AS48" s="277" t="str">
        <f>IFERROR(_xlfn.XLOOKUP(確報【６月】!AQ48,台帳表ｋ[整理番号],台帳表ｋ[精算
グループ]),"")</f>
        <v/>
      </c>
      <c r="AT48" s="278" t="str">
        <f>IFERROR(_xlfn.XLOOKUP(確報【６月】!AQ48,台帳表ｋ[整理番号],台帳表ｋ[請求書発行番号]),"")</f>
        <v/>
      </c>
      <c r="AU48" s="269" t="str">
        <f>IFERROR(_xlfn.XLOOKUP(確報【６月】!AQ48,台帳表ｋ[整理番号],台帳表ｋ[繁閑調整金]),"")</f>
        <v/>
      </c>
      <c r="AV48" s="275"/>
      <c r="AX48" s="202" t="str">
        <f>IFERROR(_xlfn.XLOOKUP(確報【６月】!AW48,台帳表ｋ[整理番号],台帳表ｋ[繁閑調整]),"")</f>
        <v/>
      </c>
      <c r="AY48" s="277" t="str">
        <f>IFERROR(_xlfn.XLOOKUP(確報【６月】!AW48,台帳表ｋ[整理番号],台帳表ｋ[精算
グループ]),"")</f>
        <v/>
      </c>
      <c r="AZ48" s="278" t="str">
        <f>IFERROR(_xlfn.XLOOKUP(確報【６月】!AW48,台帳表ｋ[整理番号],台帳表ｋ[請求書発行番号]),"")</f>
        <v/>
      </c>
      <c r="BA48" s="269" t="str">
        <f>IFERROR(_xlfn.XLOOKUP(確報【６月】!AW48,台帳表ｋ[整理番号],台帳表ｋ[繁閑調整金]),"")</f>
        <v/>
      </c>
    </row>
    <row r="49" spans="1:53" ht="16.350000000000001" customHeight="1">
      <c r="A49" s="927"/>
      <c r="B49" s="927"/>
      <c r="C49" s="927"/>
      <c r="D49" s="927"/>
      <c r="E49" s="927"/>
      <c r="F49" s="25" t="s">
        <v>16503</v>
      </c>
      <c r="G49" s="52" t="s">
        <v>16606</v>
      </c>
      <c r="H49" s="45" t="s">
        <v>16504</v>
      </c>
      <c r="I49" s="46"/>
      <c r="J49" s="78" t="s">
        <v>16504</v>
      </c>
      <c r="K49" s="40">
        <f>SUMIFS(台帳表ｓ[金額],台帳表ｓ[精算
グループ],確報【６月】!$H49,台帳表ｓ[入金月（月のみ）],確報【６月】!$A$1,台帳表ｓ[ＮＣ区分],"埼玉")+SUMIFS(測量台帳1ｓ[入金額],測量台帳1ｓ[精算
グループ],確報【６月】!$H49,測量台帳1ｓ[入金月（月のみ）],確報【６月】!$A$1,測量台帳1ｓ[NC区分],"埼玉")+SUMIFS(測量台帳1__2ｓ[入金額(後)],測量台帳1__2ｓ[精算
グループ(後)],確報【６月】!$H49,測量台帳1__2ｓ[入金月(後)（月のみ）],確報【６月】!$A$1,測量台帳1__2ｓ[NC区分],"埼玉")</f>
        <v>0</v>
      </c>
      <c r="L49" s="78" t="s">
        <v>16504</v>
      </c>
      <c r="M49" s="40">
        <f>SUMIFS(台帳表ｓ[金額],台帳表ｓ[精算
グループ],確報【６月】!$H49,台帳表ｓ[入金月（月のみ）],確報【６月】!$A$1,台帳表ｓ[ＮＣ区分],"北部")+SUMIFS(測量台帳1ｓ[入金額],測量台帳1ｓ[精算
グループ],確報【６月】!$H49,測量台帳1ｓ[入金月（月のみ）],確報【６月】!$A$1,測量台帳1ｓ[NC区分],"北部")+SUMIFS(測量台帳1__2ｓ[入金額(後)],測量台帳1__2ｓ[精算
グループ(後)],確報【６月】!$H49,測量台帳1__2ｓ[入金月(後)（月のみ）],確報【６月】!$A$1,測量台帳1__2ｓ[NC区分],"北部")</f>
        <v>0</v>
      </c>
      <c r="N49" s="60" t="s">
        <v>16504</v>
      </c>
      <c r="O49" s="61"/>
      <c r="P49" s="45" t="s">
        <v>16612</v>
      </c>
      <c r="Q49" s="61"/>
      <c r="R49" s="45" t="s">
        <v>16612</v>
      </c>
      <c r="S49" s="40"/>
      <c r="T49" s="60" t="s">
        <v>16612</v>
      </c>
      <c r="U49" s="61"/>
      <c r="V49" s="45" t="s">
        <v>16612</v>
      </c>
      <c r="W49" s="61" cm="1">
        <f t="array" ref="W49">INDEX(設備G入力用!$F$2:$Q$72,ROW(A45), MATCH($A$1,設備G入力用!$F$2:$Q$2,0))</f>
        <v>0</v>
      </c>
      <c r="X49" s="30">
        <f t="shared" si="4"/>
        <v>0</v>
      </c>
      <c r="Y49" s="24"/>
      <c r="Z49" s="13"/>
      <c r="AA49" s="983"/>
      <c r="AB49" s="299" t="s">
        <v>16612</v>
      </c>
      <c r="AC49" s="112">
        <f t="shared" si="3"/>
        <v>0</v>
      </c>
      <c r="AD49" s="10"/>
      <c r="AE49" s="10"/>
      <c r="AF49" s="202" t="str">
        <f>IFERROR(_xlfn.XLOOKUP(確報【６月】!$AE49,台帳表ｓ[整理番号],台帳表ｓ[繁閑調整]),"")</f>
        <v/>
      </c>
      <c r="AG49" s="277" t="str">
        <f>IFERROR(_xlfn.XLOOKUP(確報【６月】!$AE49,台帳表ｓ[整理番号],台帳表ｓ[精算
グループ]),"")</f>
        <v/>
      </c>
      <c r="AH49" s="278" t="str">
        <f>IFERROR(_xlfn.XLOOKUP(確報【６月】!$AE49,台帳表ｓ[整理番号],台帳表ｓ[請求書発行番号]),"")</f>
        <v/>
      </c>
      <c r="AI49" s="269" t="str">
        <f>IFERROR(_xlfn.XLOOKUP(確報【６月】!$AE49,台帳表ｓ[整理番号],台帳表ｓ[繁閑調整金]),"")</f>
        <v/>
      </c>
      <c r="AJ49" s="275"/>
      <c r="AL49" s="202" t="str">
        <f>IFERROR(_xlfn.XLOOKUP(確報【６月】!AK49,台帳表ｔ[整理番号],台帳表ｔ[繁閑調整]),"")</f>
        <v/>
      </c>
      <c r="AM49" s="277" t="str">
        <f>IFERROR(_xlfn.XLOOKUP(確報【６月】!AK49,台帳表ｔ[整理番号],台帳表ｔ[精算
グループ]),"")</f>
        <v/>
      </c>
      <c r="AN49" s="278" t="str">
        <f>IFERROR(_xlfn.XLOOKUP(確報【６月】!AK49,台帳表ｔ[整理番号],台帳表ｔ[請求書発行番号]),"")</f>
        <v/>
      </c>
      <c r="AO49" s="269" t="str">
        <f>IFERROR(_xlfn.XLOOKUP(確報【６月】!AK49,台帳表ｔ[整理番号],台帳表ｔ[繁閑調整金]),"")</f>
        <v/>
      </c>
      <c r="AP49" s="275"/>
      <c r="AR49" s="202" t="str">
        <f>IFERROR(_xlfn.XLOOKUP(確報【６月】!AQ49,台帳表ｋ[整理番号],台帳表ｋ[繁閑調整]),"")</f>
        <v/>
      </c>
      <c r="AS49" s="277" t="str">
        <f>IFERROR(_xlfn.XLOOKUP(確報【６月】!AQ49,台帳表ｋ[整理番号],台帳表ｋ[精算
グループ]),"")</f>
        <v/>
      </c>
      <c r="AT49" s="278" t="str">
        <f>IFERROR(_xlfn.XLOOKUP(確報【６月】!AQ49,台帳表ｋ[整理番号],台帳表ｋ[請求書発行番号]),"")</f>
        <v/>
      </c>
      <c r="AU49" s="269" t="str">
        <f>IFERROR(_xlfn.XLOOKUP(確報【６月】!AQ49,台帳表ｋ[整理番号],台帳表ｋ[繁閑調整金]),"")</f>
        <v/>
      </c>
      <c r="AV49" s="275"/>
      <c r="AX49" s="202" t="str">
        <f>IFERROR(_xlfn.XLOOKUP(確報【６月】!AW49,台帳表ｋ[整理番号],台帳表ｋ[繁閑調整]),"")</f>
        <v/>
      </c>
      <c r="AY49" s="277" t="str">
        <f>IFERROR(_xlfn.XLOOKUP(確報【６月】!AW49,台帳表ｋ[整理番号],台帳表ｋ[精算
グループ]),"")</f>
        <v/>
      </c>
      <c r="AZ49" s="278" t="str">
        <f>IFERROR(_xlfn.XLOOKUP(確報【６月】!AW49,台帳表ｋ[整理番号],台帳表ｋ[請求書発行番号]),"")</f>
        <v/>
      </c>
      <c r="BA49" s="269" t="str">
        <f>IFERROR(_xlfn.XLOOKUP(確報【６月】!AW49,台帳表ｋ[整理番号],台帳表ｋ[繁閑調整金]),"")</f>
        <v/>
      </c>
    </row>
    <row r="50" spans="1:53" ht="16.350000000000001" customHeight="1" thickBot="1">
      <c r="A50" s="927"/>
      <c r="B50" s="927"/>
      <c r="C50" s="927"/>
      <c r="D50" s="927"/>
      <c r="E50" s="927"/>
      <c r="F50" s="25" t="s">
        <v>16505</v>
      </c>
      <c r="G50" s="52" t="s">
        <v>16606</v>
      </c>
      <c r="H50" s="45" t="s">
        <v>16506</v>
      </c>
      <c r="I50" s="46"/>
      <c r="J50" s="78" t="s">
        <v>16506</v>
      </c>
      <c r="K50" s="40">
        <f>SUMIFS(台帳表ｓ[金額],台帳表ｓ[精算
グループ],確報【６月】!$H50,台帳表ｓ[入金月（月のみ）],確報【６月】!$A$1,台帳表ｓ[ＮＣ区分],"埼玉")+SUMIFS(測量台帳1ｓ[入金額],測量台帳1ｓ[精算
グループ],確報【６月】!$H50,測量台帳1ｓ[入金月（月のみ）],確報【６月】!$A$1,測量台帳1ｓ[NC区分],"埼玉")+SUMIFS(測量台帳1__2ｓ[入金額(後)],測量台帳1__2ｓ[精算
グループ(後)],確報【６月】!$H50,測量台帳1__2ｓ[入金月(後)（月のみ）],確報【６月】!$A$1,測量台帳1__2ｓ[NC区分],"埼玉")</f>
        <v>0</v>
      </c>
      <c r="L50" s="78" t="s">
        <v>16506</v>
      </c>
      <c r="M50" s="40">
        <f>SUMIFS(台帳表ｓ[金額],台帳表ｓ[精算
グループ],確報【６月】!$H50,台帳表ｓ[入金月（月のみ）],確報【６月】!$A$1,台帳表ｓ[ＮＣ区分],"北部")+SUMIFS(測量台帳1ｓ[入金額],測量台帳1ｓ[精算
グループ],確報【６月】!$H50,測量台帳1ｓ[入金月（月のみ）],確報【６月】!$A$1,測量台帳1ｓ[NC区分],"北部")+SUMIFS(測量台帳1__2ｓ[入金額(後)],測量台帳1__2ｓ[精算
グループ(後)],確報【６月】!$H50,測量台帳1__2ｓ[入金月(後)（月のみ）],確報【６月】!$A$1,測量台帳1__2ｓ[NC区分],"北部")</f>
        <v>0</v>
      </c>
      <c r="N50" s="60" t="s">
        <v>16506</v>
      </c>
      <c r="O50" s="61"/>
      <c r="P50" s="45" t="s">
        <v>315</v>
      </c>
      <c r="Q50" s="61"/>
      <c r="R50" s="45" t="s">
        <v>315</v>
      </c>
      <c r="S50" s="40"/>
      <c r="T50" s="60" t="s">
        <v>315</v>
      </c>
      <c r="U50" s="61"/>
      <c r="V50" s="45" t="s">
        <v>315</v>
      </c>
      <c r="W50" s="61" cm="1">
        <f t="array" ref="W50">INDEX(設備G入力用!$F$2:$Q$72,ROW(A46), MATCH($A$1,設備G入力用!$F$2:$Q$2,0))</f>
        <v>0</v>
      </c>
      <c r="X50" s="30">
        <f t="shared" si="4"/>
        <v>0</v>
      </c>
      <c r="Y50" s="24"/>
      <c r="Z50" s="13"/>
      <c r="AA50" s="983"/>
      <c r="AB50" s="299" t="s">
        <v>315</v>
      </c>
      <c r="AC50" s="112">
        <f t="shared" si="3"/>
        <v>0</v>
      </c>
      <c r="AD50" s="10"/>
      <c r="AE50" s="10"/>
      <c r="AF50" s="202" t="str">
        <f>IFERROR(_xlfn.XLOOKUP(確報【６月】!$AE50,台帳表ｓ[整理番号],台帳表ｓ[繁閑調整]),"")</f>
        <v/>
      </c>
      <c r="AG50" s="277" t="str">
        <f>IFERROR(_xlfn.XLOOKUP(確報【６月】!$AE50,台帳表ｓ[整理番号],台帳表ｓ[精算
グループ]),"")</f>
        <v/>
      </c>
      <c r="AH50" s="278" t="str">
        <f>IFERROR(_xlfn.XLOOKUP(確報【６月】!$AE50,台帳表ｓ[整理番号],台帳表ｓ[請求書発行番号]),"")</f>
        <v/>
      </c>
      <c r="AI50" s="269" t="str">
        <f>IFERROR(_xlfn.XLOOKUP(確報【６月】!$AE50,台帳表ｓ[整理番号],台帳表ｓ[繁閑調整金]),"")</f>
        <v/>
      </c>
      <c r="AJ50" s="276"/>
      <c r="AL50" s="202" t="str">
        <f>IFERROR(_xlfn.XLOOKUP(確報【６月】!AK50,台帳表ｔ[整理番号],台帳表ｔ[繁閑調整]),"")</f>
        <v/>
      </c>
      <c r="AM50" s="277" t="str">
        <f>IFERROR(_xlfn.XLOOKUP(確報【６月】!AK50,台帳表ｔ[整理番号],台帳表ｔ[精算
グループ]),"")</f>
        <v/>
      </c>
      <c r="AN50" s="278" t="str">
        <f>IFERROR(_xlfn.XLOOKUP(確報【６月】!AK50,台帳表ｔ[整理番号],台帳表ｔ[請求書発行番号]),"")</f>
        <v/>
      </c>
      <c r="AO50" s="269" t="str">
        <f>IFERROR(_xlfn.XLOOKUP(確報【６月】!AK50,台帳表ｔ[整理番号],台帳表ｔ[繁閑調整金]),"")</f>
        <v/>
      </c>
      <c r="AP50" s="275"/>
      <c r="AR50" s="202" t="str">
        <f>IFERROR(_xlfn.XLOOKUP(確報【６月】!AQ50,台帳表ｋ[整理番号],台帳表ｋ[繁閑調整]),"")</f>
        <v/>
      </c>
      <c r="AS50" s="277" t="str">
        <f>IFERROR(_xlfn.XLOOKUP(確報【６月】!AQ50,台帳表ｋ[整理番号],台帳表ｋ[精算
グループ]),"")</f>
        <v/>
      </c>
      <c r="AT50" s="278" t="str">
        <f>IFERROR(_xlfn.XLOOKUP(確報【６月】!AQ50,台帳表ｋ[整理番号],台帳表ｋ[請求書発行番号]),"")</f>
        <v/>
      </c>
      <c r="AU50" s="269" t="str">
        <f>IFERROR(_xlfn.XLOOKUP(確報【６月】!AQ50,台帳表ｋ[整理番号],台帳表ｋ[繁閑調整金]),"")</f>
        <v/>
      </c>
      <c r="AV50" s="275"/>
      <c r="AX50" s="202" t="str">
        <f>IFERROR(_xlfn.XLOOKUP(確報【６月】!AW50,台帳表ｋ[整理番号],台帳表ｋ[繁閑調整]),"")</f>
        <v/>
      </c>
      <c r="AY50" s="277" t="str">
        <f>IFERROR(_xlfn.XLOOKUP(確報【６月】!AW50,台帳表ｋ[整理番号],台帳表ｋ[精算
グループ]),"")</f>
        <v/>
      </c>
      <c r="AZ50" s="278" t="str">
        <f>IFERROR(_xlfn.XLOOKUP(確報【６月】!AW50,台帳表ｋ[整理番号],台帳表ｋ[請求書発行番号]),"")</f>
        <v/>
      </c>
      <c r="BA50" s="269" t="str">
        <f>IFERROR(_xlfn.XLOOKUP(確報【６月】!AW50,台帳表ｋ[整理番号],台帳表ｋ[繁閑調整金]),"")</f>
        <v/>
      </c>
    </row>
    <row r="51" spans="1:53" ht="16.350000000000001" customHeight="1" thickBot="1">
      <c r="A51" s="927"/>
      <c r="B51" s="927"/>
      <c r="C51" s="927"/>
      <c r="D51" s="928"/>
      <c r="E51" s="928"/>
      <c r="F51" s="25" t="s">
        <v>16509</v>
      </c>
      <c r="G51" s="52" t="s">
        <v>16606</v>
      </c>
      <c r="H51" s="45"/>
      <c r="I51" s="46"/>
      <c r="J51" s="78"/>
      <c r="K51" s="40">
        <f>SUMIFS(台帳表ｓ[金額],台帳表ｓ[精算
グループ],確報【６月】!$H51,台帳表ｓ[入金月（月のみ）],確報【６月】!$A$1,台帳表ｓ[ＮＣ区分],"埼玉")+SUMIFS(測量台帳1ｓ[入金額],測量台帳1ｓ[精算
グループ],確報【６月】!$H51,測量台帳1ｓ[入金月（月のみ）],確報【６月】!$A$1,測量台帳1ｓ[NC区分],"埼玉")+SUMIFS(測量台帳1__2ｓ[入金額(後)],測量台帳1__2ｓ[精算
グループ(後)],確報【６月】!$H51,測量台帳1__2ｓ[入金月(後)（月のみ）],確報【６月】!$A$1,測量台帳1__2ｓ[NC区分],"埼玉")</f>
        <v>0</v>
      </c>
      <c r="L51" s="78"/>
      <c r="M51" s="40">
        <f>SUMIFS(台帳表ｓ[金額],台帳表ｓ[精算
グループ],確報【６月】!$H51,台帳表ｓ[入金月（月のみ）],確報【６月】!$A$1,台帳表ｓ[ＮＣ区分],"北部")+SUMIFS(測量台帳1ｓ[入金額],測量台帳1ｓ[精算
グループ],確報【６月】!$H51,測量台帳1ｓ[入金月（月のみ）],確報【６月】!$A$1,測量台帳1ｓ[NC区分],"北部")+SUMIFS(測量台帳1__2ｓ[入金額(後)],測量台帳1__2ｓ[精算
グループ(後)],確報【６月】!$H51,測量台帳1__2ｓ[入金月(後)（月のみ）],確報【６月】!$A$1,測量台帳1__2ｓ[NC区分],"北部")</f>
        <v>0</v>
      </c>
      <c r="N51" s="60"/>
      <c r="O51" s="61"/>
      <c r="P51" s="45"/>
      <c r="Q51" s="61"/>
      <c r="R51" s="45"/>
      <c r="S51" s="40"/>
      <c r="T51" s="60"/>
      <c r="U51" s="61"/>
      <c r="V51" s="45"/>
      <c r="W51" s="649" cm="1">
        <f t="array" ref="W51">INDEX(設備G入力用!$F$2:$Q$72,ROW(A47), MATCH($A$1,設備G入力用!$F$2:$Q$2,0))</f>
        <v>0</v>
      </c>
      <c r="X51" s="30">
        <f t="shared" si="4"/>
        <v>0</v>
      </c>
      <c r="Y51" s="16">
        <f>SUM(X48:X51)</f>
        <v>0</v>
      </c>
      <c r="Z51" s="13" t="s">
        <v>16622</v>
      </c>
      <c r="AA51" s="984"/>
      <c r="AB51" s="299" t="s">
        <v>16623</v>
      </c>
      <c r="AC51" s="172">
        <f t="shared" si="3"/>
        <v>0</v>
      </c>
      <c r="AD51" s="10"/>
      <c r="AE51" s="10"/>
      <c r="AF51" s="202" t="str">
        <f>IFERROR(_xlfn.XLOOKUP(確報【６月】!$AE51,台帳表ｓ[整理番号],台帳表ｓ[繁閑調整]),"")</f>
        <v/>
      </c>
      <c r="AG51" s="277" t="str">
        <f>IFERROR(_xlfn.XLOOKUP(確報【６月】!$AE51,台帳表ｓ[整理番号],台帳表ｓ[精算
グループ]),"")</f>
        <v/>
      </c>
      <c r="AH51" s="278" t="str">
        <f>IFERROR(_xlfn.XLOOKUP(確報【６月】!$AE51,台帳表ｓ[整理番号],台帳表ｓ[請求書発行番号]),"")</f>
        <v/>
      </c>
      <c r="AI51" s="269" t="str">
        <f>IFERROR(_xlfn.XLOOKUP(確報【６月】!$AE51,台帳表ｓ[整理番号],台帳表ｓ[繁閑調整金]),"")</f>
        <v/>
      </c>
      <c r="AJ51" s="276"/>
      <c r="AL51" s="202" t="str">
        <f>IFERROR(_xlfn.XLOOKUP(確報【６月】!AK51,台帳表ｔ[整理番号],台帳表ｔ[繁閑調整]),"")</f>
        <v/>
      </c>
      <c r="AM51" s="277" t="str">
        <f>IFERROR(_xlfn.XLOOKUP(確報【６月】!AK51,台帳表ｔ[整理番号],台帳表ｔ[精算
グループ]),"")</f>
        <v/>
      </c>
      <c r="AN51" s="278" t="str">
        <f>IFERROR(_xlfn.XLOOKUP(確報【６月】!AK51,台帳表ｔ[整理番号],台帳表ｔ[請求書発行番号]),"")</f>
        <v/>
      </c>
      <c r="AO51" s="269" t="str">
        <f>IFERROR(_xlfn.XLOOKUP(確報【６月】!AK51,台帳表ｔ[整理番号],台帳表ｔ[繁閑調整金]),"")</f>
        <v/>
      </c>
      <c r="AP51" s="275"/>
      <c r="AR51" s="202" t="str">
        <f>IFERROR(_xlfn.XLOOKUP(確報【６月】!AQ51,台帳表ｋ[整理番号],台帳表ｋ[繁閑調整]),"")</f>
        <v/>
      </c>
      <c r="AS51" s="277" t="str">
        <f>IFERROR(_xlfn.XLOOKUP(確報【６月】!AQ51,台帳表ｋ[整理番号],台帳表ｋ[精算
グループ]),"")</f>
        <v/>
      </c>
      <c r="AT51" s="278" t="str">
        <f>IFERROR(_xlfn.XLOOKUP(確報【６月】!AQ51,台帳表ｋ[整理番号],台帳表ｋ[請求書発行番号]),"")</f>
        <v/>
      </c>
      <c r="AU51" s="269" t="str">
        <f>IFERROR(_xlfn.XLOOKUP(確報【６月】!AQ51,台帳表ｋ[整理番号],台帳表ｋ[繁閑調整金]),"")</f>
        <v/>
      </c>
      <c r="AV51" s="275"/>
      <c r="AX51" s="202" t="str">
        <f>IFERROR(_xlfn.XLOOKUP(確報【６月】!AW51,台帳表ｋ[整理番号],台帳表ｋ[繁閑調整]),"")</f>
        <v/>
      </c>
      <c r="AY51" s="277" t="str">
        <f>IFERROR(_xlfn.XLOOKUP(確報【６月】!AW51,台帳表ｋ[整理番号],台帳表ｋ[精算
グループ]),"")</f>
        <v/>
      </c>
      <c r="AZ51" s="278" t="str">
        <f>IFERROR(_xlfn.XLOOKUP(確報【６月】!AW51,台帳表ｋ[整理番号],台帳表ｋ[請求書発行番号]),"")</f>
        <v/>
      </c>
      <c r="BA51" s="269" t="str">
        <f>IFERROR(_xlfn.XLOOKUP(確報【６月】!AW51,台帳表ｋ[整理番号],台帳表ｋ[繁閑調整金]),"")</f>
        <v/>
      </c>
    </row>
    <row r="52" spans="1:53" ht="16.350000000000001" customHeight="1" thickBot="1">
      <c r="A52" s="927"/>
      <c r="B52" s="927"/>
      <c r="C52" s="927"/>
      <c r="D52" s="926" t="s">
        <v>16537</v>
      </c>
      <c r="E52" s="926" t="s">
        <v>16538</v>
      </c>
      <c r="F52" s="84" t="s">
        <v>16539</v>
      </c>
      <c r="G52" s="19" t="s">
        <v>16606</v>
      </c>
      <c r="H52" s="20" t="s">
        <v>16540</v>
      </c>
      <c r="I52" s="21"/>
      <c r="J52" s="75" t="s">
        <v>16540</v>
      </c>
      <c r="K52" s="76"/>
      <c r="L52" s="75" t="s">
        <v>16540</v>
      </c>
      <c r="M52" s="76"/>
      <c r="N52" s="58" t="s">
        <v>16540</v>
      </c>
      <c r="O52" s="59"/>
      <c r="P52" s="20" t="s">
        <v>16540</v>
      </c>
      <c r="Q52" s="22"/>
      <c r="R52" s="20" t="s">
        <v>16540</v>
      </c>
      <c r="S52" s="85">
        <f>SUMIFS(台帳表ｋ[金額],台帳表ｋ[精算
グループ],確報【６月】!$H52,台帳表ｋ[入金月（月のみ）],確報【６月】!$A$1,台帳表ｋ[事務所/分室],"神")+SUMIFS(測量台帳1ｋ[入金額],測量台帳1ｋ[精算
グループ],確報【６月】!$H52,測量台帳1ｋ[入金月（月のみ）],確報【６月】!$A$1,測量台帳1ｋ[NC区分],"神奈川")+SUMIFS(測量台帳1__2ｋ[入金額(後)],測量台帳1__2ｋ[精算
グループ(後)],確報【６月】!$H52,測量台帳1__2ｋ[入金月(後)（月のみ）],確報【６月】!$A$1,測量台帳1__2ｋ[NC区分],"神奈川")</f>
        <v>1448436</v>
      </c>
      <c r="T52" s="86" t="s">
        <v>138</v>
      </c>
      <c r="U52" s="22">
        <f>SUMIFS(台帳表ｋ[金額],台帳表ｋ[精算
グループ],確報【６月】!$H52,台帳表ｋ[入金月（月のみ）],確報【６月】!$A$1,台帳表ｋ[事務所/分室],"湘")+SUMIFS(測量台帳1ｋ[入金額],測量台帳1ｋ[精算
グループ],確報【６月】!$H52,測量台帳1ｋ[入金月（月のみ）],確報【６月】!$A$1,測量台帳1ｋ[NC区分],"湘南")+SUMIFS(測量台帳1__2ｋ[入金額(後)],測量台帳1__2ｋ[精算
グループ(後)],確報【６月】!$H52,測量台帳1__2ｋ[入金月(後)（月のみ）],確報【６月】!$A$1,測量台帳1__2ｋ[NC区分],"湘南")</f>
        <v>1657553</v>
      </c>
      <c r="V52" s="20" t="s">
        <v>138</v>
      </c>
      <c r="W52" s="54" cm="1">
        <f t="array" ref="W52">INDEX(設備G入力用!$F$2:$Q$72,ROW(A48), MATCH($A$1,設備G入力用!$F$2:$Q$2,0))</f>
        <v>0</v>
      </c>
      <c r="X52" s="23">
        <f t="shared" ref="X52:X75" si="5">SUM(I52,K52,M52,O52,Q52,S52,U52,W52)</f>
        <v>3105989</v>
      </c>
      <c r="Y52" s="24"/>
      <c r="Z52" s="13"/>
      <c r="AA52" s="667" t="s">
        <v>16613</v>
      </c>
      <c r="AB52" s="668"/>
      <c r="AC52" s="297">
        <f>SUM(AC35:AC51)</f>
        <v>4850336</v>
      </c>
      <c r="AD52" s="10"/>
      <c r="AE52" s="10"/>
      <c r="AF52" s="202" t="str">
        <f>IFERROR(_xlfn.XLOOKUP(確報【６月】!$AE52,台帳表ｓ[整理番号],台帳表ｓ[繁閑調整]),"")</f>
        <v/>
      </c>
      <c r="AG52" s="277" t="str">
        <f>IFERROR(_xlfn.XLOOKUP(確報【６月】!$AE52,台帳表ｓ[整理番号],台帳表ｓ[精算
グループ]),"")</f>
        <v/>
      </c>
      <c r="AH52" s="278" t="str">
        <f>IFERROR(_xlfn.XLOOKUP(確報【６月】!$AE52,台帳表ｓ[整理番号],台帳表ｓ[請求書発行番号]),"")</f>
        <v/>
      </c>
      <c r="AI52" s="269" t="str">
        <f>IFERROR(_xlfn.XLOOKUP(確報【６月】!$AE52,台帳表ｓ[整理番号],台帳表ｓ[繁閑調整金]),"")</f>
        <v/>
      </c>
      <c r="AJ52" s="275"/>
      <c r="AL52" s="202" t="str">
        <f>IFERROR(_xlfn.XLOOKUP(確報【６月】!AK52,台帳表ｔ[整理番号],台帳表ｔ[繁閑調整]),"")</f>
        <v/>
      </c>
      <c r="AM52" s="277" t="str">
        <f>IFERROR(_xlfn.XLOOKUP(確報【６月】!AK52,台帳表ｔ[整理番号],台帳表ｔ[精算
グループ]),"")</f>
        <v/>
      </c>
      <c r="AN52" s="278" t="str">
        <f>IFERROR(_xlfn.XLOOKUP(確報【６月】!AK52,台帳表ｔ[整理番号],台帳表ｔ[請求書発行番号]),"")</f>
        <v/>
      </c>
      <c r="AO52" s="269" t="str">
        <f>IFERROR(_xlfn.XLOOKUP(確報【６月】!AK52,台帳表ｔ[整理番号],台帳表ｔ[繁閑調整金]),"")</f>
        <v/>
      </c>
      <c r="AP52" s="275"/>
      <c r="AR52" s="202" t="str">
        <f>IFERROR(_xlfn.XLOOKUP(確報【６月】!AQ52,台帳表ｋ[整理番号],台帳表ｋ[繁閑調整]),"")</f>
        <v/>
      </c>
      <c r="AS52" s="277" t="str">
        <f>IFERROR(_xlfn.XLOOKUP(確報【６月】!AQ52,台帳表ｋ[整理番号],台帳表ｋ[精算
グループ]),"")</f>
        <v/>
      </c>
      <c r="AT52" s="278" t="str">
        <f>IFERROR(_xlfn.XLOOKUP(確報【６月】!AQ52,台帳表ｋ[整理番号],台帳表ｋ[請求書発行番号]),"")</f>
        <v/>
      </c>
      <c r="AU52" s="269" t="str">
        <f>IFERROR(_xlfn.XLOOKUP(確報【６月】!AQ52,台帳表ｋ[整理番号],台帳表ｋ[繁閑調整金]),"")</f>
        <v/>
      </c>
      <c r="AV52" s="275"/>
      <c r="AX52" s="202" t="str">
        <f>IFERROR(_xlfn.XLOOKUP(確報【６月】!AW52,台帳表ｋ[整理番号],台帳表ｋ[繁閑調整]),"")</f>
        <v/>
      </c>
      <c r="AY52" s="277" t="str">
        <f>IFERROR(_xlfn.XLOOKUP(確報【６月】!AW52,台帳表ｋ[整理番号],台帳表ｋ[精算
グループ]),"")</f>
        <v/>
      </c>
      <c r="AZ52" s="278" t="str">
        <f>IFERROR(_xlfn.XLOOKUP(確報【６月】!AW52,台帳表ｋ[整理番号],台帳表ｋ[請求書発行番号]),"")</f>
        <v/>
      </c>
      <c r="BA52" s="269" t="str">
        <f>IFERROR(_xlfn.XLOOKUP(確報【６月】!AW52,台帳表ｋ[整理番号],台帳表ｋ[繁閑調整金]),"")</f>
        <v/>
      </c>
    </row>
    <row r="53" spans="1:53" ht="16.350000000000001" customHeight="1">
      <c r="A53" s="927"/>
      <c r="B53" s="927"/>
      <c r="C53" s="927"/>
      <c r="D53" s="927"/>
      <c r="E53" s="927"/>
      <c r="F53" s="87" t="s">
        <v>16541</v>
      </c>
      <c r="G53" s="19" t="s">
        <v>16606</v>
      </c>
      <c r="H53" s="53" t="s">
        <v>16542</v>
      </c>
      <c r="I53" s="166"/>
      <c r="J53" s="81" t="s">
        <v>16542</v>
      </c>
      <c r="K53" s="82"/>
      <c r="L53" s="81" t="s">
        <v>16542</v>
      </c>
      <c r="M53" s="82"/>
      <c r="N53" s="69" t="s">
        <v>16542</v>
      </c>
      <c r="O53" s="70"/>
      <c r="P53" s="53" t="s">
        <v>16542</v>
      </c>
      <c r="Q53" s="54"/>
      <c r="R53" s="53" t="s">
        <v>16542</v>
      </c>
      <c r="S53" s="88">
        <f>SUMIFS(台帳表ｋ[金額],台帳表ｋ[精算
グループ],確報【６月】!$H53,台帳表ｋ[入金月（月のみ）],確報【６月】!$A$1,台帳表ｋ[事務所/分室],"神")+SUMIFS(測量台帳1ｋ[入金額],測量台帳1ｋ[精算
グループ],確報【６月】!$H53,測量台帳1ｋ[入金月（月のみ）],確報【６月】!$A$1,測量台帳1ｋ[NC区分],"神奈川")+SUMIFS(測量台帳1__2ｋ[入金額(後)],測量台帳1__2ｋ[精算
グループ(後)],確報【６月】!$H53,測量台帳1__2ｋ[入金月(後)（月のみ）],確報【６月】!$A$1,測量台帳1__2ｋ[NC区分],"神奈川")</f>
        <v>17925201</v>
      </c>
      <c r="T53" s="89" t="s">
        <v>143</v>
      </c>
      <c r="U53" s="54">
        <f>SUMIFS(台帳表ｋ[金額],台帳表ｋ[精算
グループ],確報【６月】!$H53,台帳表ｋ[入金月（月のみ）],確報【６月】!$A$1,台帳表ｋ[事務所/分室],"湘")+SUMIFS(測量台帳1ｋ[入金額],測量台帳1ｋ[精算
グループ],確報【６月】!$H53,測量台帳1ｋ[入金月（月のみ）],確報【６月】!$A$1,測量台帳1ｋ[NC区分],"湘南")+SUMIFS(測量台帳1__2ｋ[入金額(後)],測量台帳1__2ｋ[精算
グループ(後)],確報【６月】!$H53,測量台帳1__2ｋ[入金月(後)（月のみ）],確報【６月】!$A$1,測量台帳1__2ｋ[NC区分],"湘南")</f>
        <v>2117562</v>
      </c>
      <c r="V53" s="53" t="s">
        <v>143</v>
      </c>
      <c r="W53" s="54" cm="1">
        <f t="array" ref="W53">INDEX(設備G入力用!$F$2:$Q$72,ROW(A49), MATCH($A$1,設備G入力用!$F$2:$Q$2,0))</f>
        <v>85084</v>
      </c>
      <c r="X53" s="30">
        <f t="shared" si="5"/>
        <v>20127847</v>
      </c>
      <c r="Y53" s="24"/>
      <c r="Z53" s="13"/>
      <c r="AA53" s="982" t="s">
        <v>16537</v>
      </c>
      <c r="AB53" s="303" t="s">
        <v>16540</v>
      </c>
      <c r="AC53" s="42">
        <f t="shared" ref="AC53:AC59" si="6">SUM(I52,K52,M52,O52,Q52,S52,U52,W52)</f>
        <v>3105989</v>
      </c>
      <c r="AD53" s="10"/>
      <c r="AE53" s="10"/>
      <c r="AF53" s="202" t="str">
        <f>IFERROR(_xlfn.XLOOKUP(確報【６月】!$AE53,台帳表ｓ[整理番号],台帳表ｓ[繁閑調整]),"")</f>
        <v/>
      </c>
      <c r="AG53" s="277" t="str">
        <f>IFERROR(_xlfn.XLOOKUP(確報【６月】!$AE53,台帳表ｓ[整理番号],台帳表ｓ[精算
グループ]),"")</f>
        <v/>
      </c>
      <c r="AH53" s="278" t="str">
        <f>IFERROR(_xlfn.XLOOKUP(確報【６月】!$AE53,台帳表ｓ[整理番号],台帳表ｓ[請求書発行番号]),"")</f>
        <v/>
      </c>
      <c r="AI53" s="269" t="str">
        <f>IFERROR(_xlfn.XLOOKUP(確報【６月】!$AE53,台帳表ｓ[整理番号],台帳表ｓ[繁閑調整金]),"")</f>
        <v/>
      </c>
      <c r="AJ53" s="275"/>
      <c r="AL53" s="202" t="str">
        <f>IFERROR(_xlfn.XLOOKUP(確報【６月】!AK53,台帳表ｔ[整理番号],台帳表ｔ[繁閑調整]),"")</f>
        <v/>
      </c>
      <c r="AM53" s="277" t="str">
        <f>IFERROR(_xlfn.XLOOKUP(確報【６月】!AK53,台帳表ｔ[整理番号],台帳表ｔ[精算
グループ]),"")</f>
        <v/>
      </c>
      <c r="AN53" s="278" t="str">
        <f>IFERROR(_xlfn.XLOOKUP(確報【６月】!AK53,台帳表ｔ[整理番号],台帳表ｔ[請求書発行番号]),"")</f>
        <v/>
      </c>
      <c r="AO53" s="269" t="str">
        <f>IFERROR(_xlfn.XLOOKUP(確報【６月】!AK53,台帳表ｔ[整理番号],台帳表ｔ[繁閑調整金]),"")</f>
        <v/>
      </c>
      <c r="AP53" s="275"/>
      <c r="AR53" s="202" t="str">
        <f>IFERROR(_xlfn.XLOOKUP(確報【６月】!AQ53,台帳表ｋ[整理番号],台帳表ｋ[繁閑調整]),"")</f>
        <v/>
      </c>
      <c r="AS53" s="277" t="str">
        <f>IFERROR(_xlfn.XLOOKUP(確報【６月】!AQ53,台帳表ｋ[整理番号],台帳表ｋ[精算
グループ]),"")</f>
        <v/>
      </c>
      <c r="AT53" s="278" t="str">
        <f>IFERROR(_xlfn.XLOOKUP(確報【６月】!AQ53,台帳表ｋ[整理番号],台帳表ｋ[請求書発行番号]),"")</f>
        <v/>
      </c>
      <c r="AU53" s="269" t="str">
        <f>IFERROR(_xlfn.XLOOKUP(確報【６月】!AQ53,台帳表ｋ[整理番号],台帳表ｋ[繁閑調整金]),"")</f>
        <v/>
      </c>
      <c r="AV53" s="275"/>
      <c r="AX53" s="202" t="str">
        <f>IFERROR(_xlfn.XLOOKUP(確報【６月】!AW53,台帳表ｋ[整理番号],台帳表ｋ[繁閑調整]),"")</f>
        <v/>
      </c>
      <c r="AY53" s="277" t="str">
        <f>IFERROR(_xlfn.XLOOKUP(確報【６月】!AW53,台帳表ｋ[整理番号],台帳表ｋ[精算
グループ]),"")</f>
        <v/>
      </c>
      <c r="AZ53" s="278" t="str">
        <f>IFERROR(_xlfn.XLOOKUP(確報【６月】!AW53,台帳表ｋ[整理番号],台帳表ｋ[請求書発行番号]),"")</f>
        <v/>
      </c>
      <c r="BA53" s="269" t="str">
        <f>IFERROR(_xlfn.XLOOKUP(確報【６月】!AW53,台帳表ｋ[整理番号],台帳表ｋ[繁閑調整金]),"")</f>
        <v/>
      </c>
    </row>
    <row r="54" spans="1:53" ht="16.350000000000001" customHeight="1">
      <c r="A54" s="927"/>
      <c r="B54" s="927"/>
      <c r="C54" s="927"/>
      <c r="D54" s="927"/>
      <c r="E54" s="927"/>
      <c r="F54" s="91" t="s">
        <v>16482</v>
      </c>
      <c r="G54" s="52" t="s">
        <v>16606</v>
      </c>
      <c r="H54" s="27" t="s">
        <v>16543</v>
      </c>
      <c r="I54" s="28"/>
      <c r="J54" s="78" t="s">
        <v>16543</v>
      </c>
      <c r="K54" s="40"/>
      <c r="L54" s="78" t="s">
        <v>16543</v>
      </c>
      <c r="M54" s="40"/>
      <c r="N54" s="60" t="s">
        <v>16543</v>
      </c>
      <c r="O54" s="61"/>
      <c r="P54" s="27" t="s">
        <v>16543</v>
      </c>
      <c r="Q54" s="29"/>
      <c r="R54" s="27" t="s">
        <v>16543</v>
      </c>
      <c r="S54" s="92">
        <f>SUMIFS(台帳表ｋ[金額],台帳表ｋ[精算
グループ],確報【６月】!$H54,台帳表ｋ[入金月（月のみ）],確報【６月】!$A$1,台帳表ｋ[事務所/分室],"神")+SUMIFS(測量台帳1ｋ[入金額],測量台帳1ｋ[精算
グループ],確報【６月】!$H54,測量台帳1ｋ[入金月（月のみ）],確報【６月】!$A$1,測量台帳1ｋ[NC区分],"神奈川")+SUMIFS(測量台帳1__2ｋ[入金額(後)],測量台帳1__2ｋ[精算
グループ(後)],確報【６月】!$H54,測量台帳1__2ｋ[入金月(後)（月のみ）],確報【６月】!$A$1,測量台帳1__2ｋ[NC区分],"神奈川")</f>
        <v>0</v>
      </c>
      <c r="T54" s="93" t="s">
        <v>148</v>
      </c>
      <c r="U54" s="29">
        <f>SUMIFS(台帳表ｋ[金額],台帳表ｋ[精算
グループ],確報【６月】!$H54,台帳表ｋ[入金月（月のみ）],確報【６月】!$A$1,台帳表ｋ[事務所/分室],"湘")+SUMIFS(測量台帳1ｋ[入金額],測量台帳1ｋ[精算
グループ],確報【６月】!$H54,測量台帳1ｋ[入金月（月のみ）],確報【６月】!$A$1,測量台帳1ｋ[NC区分],"湘南")+SUMIFS(測量台帳1__2ｋ[入金額(後)],測量台帳1__2ｋ[精算
グループ(後)],確報【６月】!$H54,測量台帳1__2ｋ[入金月(後)（月のみ）],確報【６月】!$A$1,測量台帳1__2ｋ[NC区分],"湘南")</f>
        <v>0</v>
      </c>
      <c r="V54" s="27" t="s">
        <v>148</v>
      </c>
      <c r="W54" s="29" cm="1">
        <f t="array" ref="W54">INDEX(設備G入力用!$F$2:$Q$72,ROW(A50), MATCH($A$1,設備G入力用!$F$2:$Q$2,0))</f>
        <v>0</v>
      </c>
      <c r="X54" s="30">
        <f t="shared" si="5"/>
        <v>0</v>
      </c>
      <c r="Y54" s="24"/>
      <c r="Z54" s="13"/>
      <c r="AA54" s="983"/>
      <c r="AB54" s="304" t="s">
        <v>16542</v>
      </c>
      <c r="AC54" s="172">
        <f t="shared" si="6"/>
        <v>20127847</v>
      </c>
      <c r="AD54" s="10"/>
      <c r="AE54" s="10"/>
      <c r="AF54" s="202" t="str">
        <f>IFERROR(_xlfn.XLOOKUP(確報【６月】!$AE54,台帳表ｓ[整理番号],台帳表ｓ[繁閑調整]),"")</f>
        <v/>
      </c>
      <c r="AG54" s="277" t="str">
        <f>IFERROR(_xlfn.XLOOKUP(確報【６月】!$AE54,台帳表ｓ[整理番号],台帳表ｓ[精算
グループ]),"")</f>
        <v/>
      </c>
      <c r="AH54" s="278" t="str">
        <f>IFERROR(_xlfn.XLOOKUP(確報【６月】!$AE54,台帳表ｓ[整理番号],台帳表ｓ[請求書発行番号]),"")</f>
        <v/>
      </c>
      <c r="AI54" s="269" t="str">
        <f>IFERROR(_xlfn.XLOOKUP(確報【６月】!$AE54,台帳表ｓ[整理番号],台帳表ｓ[繁閑調整金]),"")</f>
        <v/>
      </c>
      <c r="AJ54" s="275"/>
      <c r="AL54" s="202" t="str">
        <f>IFERROR(_xlfn.XLOOKUP(確報【６月】!AK54,台帳表ｔ[整理番号],台帳表ｔ[繁閑調整]),"")</f>
        <v/>
      </c>
      <c r="AM54" s="277" t="str">
        <f>IFERROR(_xlfn.XLOOKUP(確報【６月】!AK54,台帳表ｔ[整理番号],台帳表ｔ[精算
グループ]),"")</f>
        <v/>
      </c>
      <c r="AN54" s="278" t="str">
        <f>IFERROR(_xlfn.XLOOKUP(確報【６月】!AK54,台帳表ｔ[整理番号],台帳表ｔ[請求書発行番号]),"")</f>
        <v/>
      </c>
      <c r="AO54" s="269" t="str">
        <f>IFERROR(_xlfn.XLOOKUP(確報【６月】!AK54,台帳表ｔ[整理番号],台帳表ｔ[繁閑調整金]),"")</f>
        <v/>
      </c>
      <c r="AP54" s="275"/>
      <c r="AR54" s="202" t="str">
        <f>IFERROR(_xlfn.XLOOKUP(確報【６月】!AQ54,台帳表ｋ[整理番号],台帳表ｋ[繁閑調整]),"")</f>
        <v/>
      </c>
      <c r="AS54" s="277" t="str">
        <f>IFERROR(_xlfn.XLOOKUP(確報【６月】!AQ54,台帳表ｋ[整理番号],台帳表ｋ[精算
グループ]),"")</f>
        <v/>
      </c>
      <c r="AT54" s="278" t="str">
        <f>IFERROR(_xlfn.XLOOKUP(確報【６月】!AQ54,台帳表ｋ[整理番号],台帳表ｋ[請求書発行番号]),"")</f>
        <v/>
      </c>
      <c r="AU54" s="269" t="str">
        <f>IFERROR(_xlfn.XLOOKUP(確報【６月】!AQ54,台帳表ｋ[整理番号],台帳表ｋ[繁閑調整金]),"")</f>
        <v/>
      </c>
      <c r="AV54" s="275"/>
      <c r="AX54" s="202" t="str">
        <f>IFERROR(_xlfn.XLOOKUP(確報【６月】!AW54,台帳表ｋ[整理番号],台帳表ｋ[繁閑調整]),"")</f>
        <v/>
      </c>
      <c r="AY54" s="277" t="str">
        <f>IFERROR(_xlfn.XLOOKUP(確報【６月】!AW54,台帳表ｋ[整理番号],台帳表ｋ[精算
グループ]),"")</f>
        <v/>
      </c>
      <c r="AZ54" s="278" t="str">
        <f>IFERROR(_xlfn.XLOOKUP(確報【６月】!AW54,台帳表ｋ[整理番号],台帳表ｋ[請求書発行番号]),"")</f>
        <v/>
      </c>
      <c r="BA54" s="269" t="str">
        <f>IFERROR(_xlfn.XLOOKUP(確報【６月】!AW54,台帳表ｋ[整理番号],台帳表ｋ[繁閑調整金]),"")</f>
        <v/>
      </c>
    </row>
    <row r="55" spans="1:53" ht="16.350000000000001" customHeight="1">
      <c r="A55" s="927"/>
      <c r="B55" s="927"/>
      <c r="C55" s="927"/>
      <c r="D55" s="927"/>
      <c r="E55" s="927"/>
      <c r="F55" s="91" t="s">
        <v>16484</v>
      </c>
      <c r="G55" s="52" t="s">
        <v>16606</v>
      </c>
      <c r="H55" s="27" t="s">
        <v>16544</v>
      </c>
      <c r="I55" s="28"/>
      <c r="J55" s="78" t="s">
        <v>16544</v>
      </c>
      <c r="K55" s="40"/>
      <c r="L55" s="78" t="s">
        <v>16544</v>
      </c>
      <c r="M55" s="40"/>
      <c r="N55" s="60" t="s">
        <v>16544</v>
      </c>
      <c r="O55" s="61"/>
      <c r="P55" s="27" t="s">
        <v>16544</v>
      </c>
      <c r="Q55" s="29"/>
      <c r="R55" s="27" t="s">
        <v>16544</v>
      </c>
      <c r="S55" s="92">
        <f>SUMIFS(台帳表ｋ[金額],台帳表ｋ[精算
グループ],確報【６月】!$H55,台帳表ｋ[入金月（月のみ）],確報【６月】!$A$1,台帳表ｋ[事務所/分室],"神")+SUMIFS(測量台帳1ｋ[入金額],測量台帳1ｋ[精算
グループ],確報【６月】!$H55,測量台帳1ｋ[入金月（月のみ）],確報【６月】!$A$1,測量台帳1ｋ[NC区分],"神奈川")+SUMIFS(測量台帳1__2ｋ[入金額(後)],測量台帳1__2ｋ[精算
グループ(後)],確報【６月】!$H55,測量台帳1__2ｋ[入金月(後)（月のみ）],確報【６月】!$A$1,測量台帳1__2ｋ[NC区分],"神奈川")</f>
        <v>435324</v>
      </c>
      <c r="T55" s="93" t="s">
        <v>152</v>
      </c>
      <c r="U55" s="29">
        <f>SUMIFS(台帳表ｋ[金額],台帳表ｋ[精算
グループ],確報【６月】!$H55,台帳表ｋ[入金月（月のみ）],確報【６月】!$A$1,台帳表ｋ[事務所/分室],"湘")+SUMIFS(測量台帳1ｋ[入金額],測量台帳1ｋ[精算
グループ],確報【６月】!$H55,測量台帳1ｋ[入金月（月のみ）],確報【６月】!$A$1,測量台帳1ｋ[NC区分],"湘南")+SUMIFS(測量台帳1__2ｋ[入金額(後)],測量台帳1__2ｋ[精算
グループ(後)],確報【６月】!$H55,測量台帳1__2ｋ[入金月(後)（月のみ）],確報【６月】!$A$1,測量台帳1__2ｋ[NC区分],"湘南")</f>
        <v>7201</v>
      </c>
      <c r="V55" s="27" t="s">
        <v>152</v>
      </c>
      <c r="W55" s="29" cm="1">
        <f t="array" ref="W55">INDEX(設備G入力用!$F$2:$Q$72,ROW(A51), MATCH($A$1,設備G入力用!$F$2:$Q$2,0))</f>
        <v>0</v>
      </c>
      <c r="X55" s="30">
        <f t="shared" si="5"/>
        <v>442525</v>
      </c>
      <c r="AA55" s="983"/>
      <c r="AB55" s="304" t="s">
        <v>16543</v>
      </c>
      <c r="AC55" s="172">
        <f t="shared" si="6"/>
        <v>0</v>
      </c>
      <c r="AD55" s="10"/>
      <c r="AE55" s="10"/>
      <c r="AF55" s="202" t="str">
        <f>IFERROR(_xlfn.XLOOKUP(確報【６月】!$AE55,台帳表ｓ[整理番号],台帳表ｓ[繁閑調整]),"")</f>
        <v/>
      </c>
      <c r="AG55" s="277" t="str">
        <f>IFERROR(_xlfn.XLOOKUP(確報【６月】!$AE55,台帳表ｓ[整理番号],台帳表ｓ[精算
グループ]),"")</f>
        <v/>
      </c>
      <c r="AH55" s="278" t="str">
        <f>IFERROR(_xlfn.XLOOKUP(確報【６月】!$AE55,台帳表ｓ[整理番号],台帳表ｓ[請求書発行番号]),"")</f>
        <v/>
      </c>
      <c r="AI55" s="269" t="str">
        <f>IFERROR(_xlfn.XLOOKUP(確報【６月】!$AE55,台帳表ｓ[整理番号],台帳表ｓ[繁閑調整金]),"")</f>
        <v/>
      </c>
      <c r="AJ55" s="275"/>
      <c r="AL55" s="202" t="str">
        <f>IFERROR(_xlfn.XLOOKUP(確報【６月】!AK55,台帳表ｔ[整理番号],台帳表ｔ[繁閑調整]),"")</f>
        <v/>
      </c>
      <c r="AM55" s="277" t="str">
        <f>IFERROR(_xlfn.XLOOKUP(確報【６月】!AK55,台帳表ｔ[整理番号],台帳表ｔ[精算
グループ]),"")</f>
        <v/>
      </c>
      <c r="AN55" s="278" t="str">
        <f>IFERROR(_xlfn.XLOOKUP(確報【６月】!AK55,台帳表ｔ[整理番号],台帳表ｔ[請求書発行番号]),"")</f>
        <v/>
      </c>
      <c r="AO55" s="269" t="str">
        <f>IFERROR(_xlfn.XLOOKUP(確報【６月】!AK55,台帳表ｔ[整理番号],台帳表ｔ[繁閑調整金]),"")</f>
        <v/>
      </c>
      <c r="AP55" s="275"/>
      <c r="AR55" s="202" t="str">
        <f>IFERROR(_xlfn.XLOOKUP(確報【６月】!AQ55,台帳表ｋ[整理番号],台帳表ｋ[繁閑調整]),"")</f>
        <v/>
      </c>
      <c r="AS55" s="277" t="str">
        <f>IFERROR(_xlfn.XLOOKUP(確報【６月】!AQ55,台帳表ｋ[整理番号],台帳表ｋ[精算
グループ]),"")</f>
        <v/>
      </c>
      <c r="AT55" s="278" t="str">
        <f>IFERROR(_xlfn.XLOOKUP(確報【６月】!AQ55,台帳表ｋ[整理番号],台帳表ｋ[請求書発行番号]),"")</f>
        <v/>
      </c>
      <c r="AU55" s="269" t="str">
        <f>IFERROR(_xlfn.XLOOKUP(確報【６月】!AQ55,台帳表ｋ[整理番号],台帳表ｋ[繁閑調整金]),"")</f>
        <v/>
      </c>
      <c r="AV55" s="275"/>
      <c r="AX55" s="202" t="str">
        <f>IFERROR(_xlfn.XLOOKUP(確報【６月】!AW55,台帳表ｋ[整理番号],台帳表ｋ[繁閑調整]),"")</f>
        <v/>
      </c>
      <c r="AY55" s="277" t="str">
        <f>IFERROR(_xlfn.XLOOKUP(確報【６月】!AW55,台帳表ｋ[整理番号],台帳表ｋ[精算
グループ]),"")</f>
        <v/>
      </c>
      <c r="AZ55" s="278" t="str">
        <f>IFERROR(_xlfn.XLOOKUP(確報【６月】!AW55,台帳表ｋ[整理番号],台帳表ｋ[請求書発行番号]),"")</f>
        <v/>
      </c>
      <c r="BA55" s="269" t="str">
        <f>IFERROR(_xlfn.XLOOKUP(確報【６月】!AW55,台帳表ｋ[整理番号],台帳表ｋ[繁閑調整金]),"")</f>
        <v/>
      </c>
    </row>
    <row r="56" spans="1:53" ht="16.350000000000001" customHeight="1" thickBot="1">
      <c r="A56" s="927"/>
      <c r="B56" s="927"/>
      <c r="C56" s="927"/>
      <c r="D56" s="927"/>
      <c r="E56" s="927"/>
      <c r="F56" s="91" t="s">
        <v>16496</v>
      </c>
      <c r="G56" s="52" t="s">
        <v>16606</v>
      </c>
      <c r="H56" s="27" t="s">
        <v>16545</v>
      </c>
      <c r="I56" s="28"/>
      <c r="J56" s="78" t="s">
        <v>16545</v>
      </c>
      <c r="K56" s="40"/>
      <c r="L56" s="78" t="s">
        <v>16545</v>
      </c>
      <c r="M56" s="40"/>
      <c r="N56" s="60" t="s">
        <v>16545</v>
      </c>
      <c r="O56" s="61"/>
      <c r="P56" s="27" t="s">
        <v>16545</v>
      </c>
      <c r="Q56" s="29"/>
      <c r="R56" s="27" t="s">
        <v>16545</v>
      </c>
      <c r="S56" s="92">
        <f>SUMIFS(台帳表ｋ[金額],台帳表ｋ[精算
グループ],確報【６月】!$H56,台帳表ｋ[入金月（月のみ）],確報【６月】!$A$1,台帳表ｋ[事務所/分室],"神")+SUMIFS(測量台帳1ｋ[入金額],測量台帳1ｋ[精算
グループ],確報【６月】!$H56,測量台帳1ｋ[入金月（月のみ）],確報【６月】!$A$1,測量台帳1ｋ[NC区分],"神奈川")+SUMIFS(測量台帳1__2ｋ[入金額(後)],測量台帳1__2ｋ[精算
グループ(後)],確報【６月】!$H56,測量台帳1__2ｋ[入金月(後)（月のみ）],確報【６月】!$A$1,測量台帳1__2ｋ[NC区分],"神奈川")</f>
        <v>322103</v>
      </c>
      <c r="T56" s="93" t="s">
        <v>155</v>
      </c>
      <c r="U56" s="29">
        <f>SUMIFS(台帳表ｋ[金額],台帳表ｋ[精算
グループ],確報【６月】!$H56,台帳表ｋ[入金月（月のみ）],確報【６月】!$A$1,台帳表ｋ[事務所/分室],"湘")+SUMIFS(測量台帳1ｋ[入金額],測量台帳1ｋ[精算
グループ],確報【６月】!$H56,測量台帳1ｋ[入金月（月のみ）],確報【６月】!$A$1,測量台帳1ｋ[NC区分],"湘南")+SUMIFS(測量台帳1__2ｋ[入金額(後)],測量台帳1__2ｋ[精算
グループ(後)],確報【６月】!$H56,測量台帳1__2ｋ[入金月(後)（月のみ）],確報【６月】!$A$1,測量台帳1__2ｋ[NC区分],"湘南")</f>
        <v>0</v>
      </c>
      <c r="V56" s="27" t="s">
        <v>155</v>
      </c>
      <c r="W56" s="29" cm="1">
        <f t="array" ref="W56">INDEX(設備G入力用!$F$2:$Q$72,ROW(A52), MATCH($A$1,設備G入力用!$F$2:$Q$2,0))</f>
        <v>0</v>
      </c>
      <c r="X56" s="30">
        <f t="shared" si="5"/>
        <v>322103</v>
      </c>
      <c r="Y56" s="24"/>
      <c r="Z56" s="13"/>
      <c r="AA56" s="983"/>
      <c r="AB56" s="304" t="s">
        <v>16544</v>
      </c>
      <c r="AC56" s="172">
        <f t="shared" si="6"/>
        <v>442525</v>
      </c>
      <c r="AD56" s="10"/>
      <c r="AE56" s="10"/>
      <c r="AF56" s="202" t="str">
        <f>IFERROR(_xlfn.XLOOKUP(確報【６月】!$AE56,台帳表ｓ[整理番号],台帳表ｓ[繁閑調整]),"")</f>
        <v/>
      </c>
      <c r="AG56" s="277" t="str">
        <f>IFERROR(_xlfn.XLOOKUP(確報【６月】!$AE56,台帳表ｓ[整理番号],台帳表ｓ[精算
グループ]),"")</f>
        <v/>
      </c>
      <c r="AH56" s="278" t="str">
        <f>IFERROR(_xlfn.XLOOKUP(確報【６月】!$AE56,台帳表ｓ[整理番号],台帳表ｓ[請求書発行番号]),"")</f>
        <v/>
      </c>
      <c r="AI56" s="269" t="str">
        <f>IFERROR(_xlfn.XLOOKUP(確報【６月】!$AE56,台帳表ｓ[整理番号],台帳表ｓ[繁閑調整金]),"")</f>
        <v/>
      </c>
      <c r="AJ56" s="275"/>
      <c r="AL56" s="202" t="str">
        <f>IFERROR(_xlfn.XLOOKUP(確報【６月】!AK56,台帳表ｔ[整理番号],台帳表ｔ[繁閑調整]),"")</f>
        <v/>
      </c>
      <c r="AM56" s="277" t="str">
        <f>IFERROR(_xlfn.XLOOKUP(確報【６月】!AK56,台帳表ｔ[整理番号],台帳表ｔ[精算
グループ]),"")</f>
        <v/>
      </c>
      <c r="AN56" s="278" t="str">
        <f>IFERROR(_xlfn.XLOOKUP(確報【６月】!AK56,台帳表ｔ[整理番号],台帳表ｔ[請求書発行番号]),"")</f>
        <v/>
      </c>
      <c r="AO56" s="269" t="str">
        <f>IFERROR(_xlfn.XLOOKUP(確報【６月】!AK56,台帳表ｔ[整理番号],台帳表ｔ[繁閑調整金]),"")</f>
        <v/>
      </c>
      <c r="AP56" s="275"/>
      <c r="AR56" s="202" t="str">
        <f>IFERROR(_xlfn.XLOOKUP(確報【６月】!AQ56,台帳表ｋ[整理番号],台帳表ｋ[繁閑調整]),"")</f>
        <v/>
      </c>
      <c r="AS56" s="277" t="str">
        <f>IFERROR(_xlfn.XLOOKUP(確報【６月】!AQ56,台帳表ｋ[整理番号],台帳表ｋ[精算
グループ]),"")</f>
        <v/>
      </c>
      <c r="AT56" s="278" t="str">
        <f>IFERROR(_xlfn.XLOOKUP(確報【６月】!AQ56,台帳表ｋ[整理番号],台帳表ｋ[請求書発行番号]),"")</f>
        <v/>
      </c>
      <c r="AU56" s="269" t="str">
        <f>IFERROR(_xlfn.XLOOKUP(確報【６月】!AQ56,台帳表ｋ[整理番号],台帳表ｋ[繁閑調整金]),"")</f>
        <v/>
      </c>
      <c r="AV56" s="275"/>
      <c r="AX56" s="202" t="str">
        <f>IFERROR(_xlfn.XLOOKUP(確報【６月】!AW56,台帳表ｋ[整理番号],台帳表ｋ[繁閑調整]),"")</f>
        <v/>
      </c>
      <c r="AY56" s="277" t="str">
        <f>IFERROR(_xlfn.XLOOKUP(確報【６月】!AW56,台帳表ｋ[整理番号],台帳表ｋ[精算
グループ]),"")</f>
        <v/>
      </c>
      <c r="AZ56" s="278" t="str">
        <f>IFERROR(_xlfn.XLOOKUP(確報【６月】!AW56,台帳表ｋ[整理番号],台帳表ｋ[請求書発行番号]),"")</f>
        <v/>
      </c>
      <c r="BA56" s="269" t="str">
        <f>IFERROR(_xlfn.XLOOKUP(確報【６月】!AW56,台帳表ｋ[整理番号],台帳表ｋ[繁閑調整金]),"")</f>
        <v/>
      </c>
    </row>
    <row r="57" spans="1:53" ht="16.350000000000001" customHeight="1" thickBot="1">
      <c r="A57" s="927"/>
      <c r="B57" s="927"/>
      <c r="C57" s="927"/>
      <c r="D57" s="927"/>
      <c r="E57" s="928"/>
      <c r="F57" s="198" t="s">
        <v>16546</v>
      </c>
      <c r="G57" s="199" t="s">
        <v>16606</v>
      </c>
      <c r="H57" s="67" t="s">
        <v>16547</v>
      </c>
      <c r="I57" s="38"/>
      <c r="J57" s="79" t="s">
        <v>16547</v>
      </c>
      <c r="K57" s="80"/>
      <c r="L57" s="79" t="s">
        <v>16547</v>
      </c>
      <c r="M57" s="80"/>
      <c r="N57" s="66" t="s">
        <v>16547</v>
      </c>
      <c r="O57" s="39"/>
      <c r="P57" s="67" t="s">
        <v>16547</v>
      </c>
      <c r="Q57" s="39"/>
      <c r="R57" s="67" t="s">
        <v>16547</v>
      </c>
      <c r="S57" s="80">
        <f>SUMIFS(台帳表ｋ[金額],台帳表ｋ[精算
グループ],確報【６月】!$H57,台帳表ｋ[入金月（月のみ）],確報【６月】!$A$1,台帳表ｋ[事務所/分室],"神")+SUMIFS(測量台帳1ｋ[入金額],測量台帳1ｋ[精算
グループ],確報【６月】!$H57,測量台帳1ｋ[入金月（月のみ）],確報【６月】!$A$1,測量台帳1ｋ[NC区分],"神奈川")+SUMIFS(測量台帳1__2ｋ[入金額(後)],測量台帳1__2ｋ[精算
グループ(後)],確報【６月】!$H57,測量台帳1__2ｋ[入金月(後)（月のみ）],確報【６月】!$A$1,測量台帳1__2ｋ[NC区分],"神奈川")</f>
        <v>11991556</v>
      </c>
      <c r="T57" s="66" t="s">
        <v>168</v>
      </c>
      <c r="U57" s="39">
        <f>SUMIFS(台帳表ｋ[金額],台帳表ｋ[精算
グループ],確報【６月】!$H57,台帳表ｋ[入金月（月のみ）],確報【６月】!$A$1,台帳表ｋ[事務所/分室],"湘")+SUMIFS(測量台帳1ｋ[入金額],測量台帳1ｋ[精算
グループ],確報【６月】!$H57,測量台帳1ｋ[入金月（月のみ）],確報【６月】!$A$1,測量台帳1ｋ[NC区分],"湘南")+SUMIFS(測量台帳1__2ｋ[入金額(後)],測量台帳1__2ｋ[精算
グループ(後)],確報【６月】!$H57,測量台帳1__2ｋ[入金月(後)（月のみ）],確報【６月】!$A$1,測量台帳1__2ｋ[NC区分],"湘南")</f>
        <v>2811644</v>
      </c>
      <c r="V57" s="67" t="s">
        <v>168</v>
      </c>
      <c r="W57" s="39" cm="1">
        <f t="array" ref="W57">INDEX(設備G入力用!$F$2:$Q$72,ROW(A53), MATCH($A$1,設備G入力用!$F$2:$Q$2,0))</f>
        <v>0</v>
      </c>
      <c r="X57" s="30">
        <f t="shared" si="5"/>
        <v>14803200</v>
      </c>
      <c r="Y57" s="16">
        <f>SUM(X52:X57)</f>
        <v>38801664</v>
      </c>
      <c r="Z57" s="13" t="s">
        <v>16624</v>
      </c>
      <c r="AA57" s="983"/>
      <c r="AB57" s="304" t="s">
        <v>16545</v>
      </c>
      <c r="AC57" s="172">
        <f t="shared" si="6"/>
        <v>322103</v>
      </c>
      <c r="AD57" s="10"/>
      <c r="AE57" s="10"/>
      <c r="AF57" s="202" t="str">
        <f>IFERROR(_xlfn.XLOOKUP(確報【６月】!$AE57,台帳表ｓ[整理番号],台帳表ｓ[繁閑調整]),"")</f>
        <v/>
      </c>
      <c r="AG57" s="277" t="str">
        <f>IFERROR(_xlfn.XLOOKUP(確報【６月】!$AE57,台帳表ｓ[整理番号],台帳表ｓ[精算
グループ]),"")</f>
        <v/>
      </c>
      <c r="AH57" s="278" t="str">
        <f>IFERROR(_xlfn.XLOOKUP(確報【６月】!$AE57,台帳表ｓ[整理番号],台帳表ｓ[請求書発行番号]),"")</f>
        <v/>
      </c>
      <c r="AI57" s="269" t="str">
        <f>IFERROR(_xlfn.XLOOKUP(確報【６月】!$AE57,台帳表ｓ[整理番号],台帳表ｓ[繁閑調整金]),"")</f>
        <v/>
      </c>
      <c r="AJ57" s="275"/>
      <c r="AL57" s="202" t="str">
        <f>IFERROR(_xlfn.XLOOKUP(確報【６月】!AK57,台帳表ｔ[整理番号],台帳表ｔ[繁閑調整]),"")</f>
        <v/>
      </c>
      <c r="AM57" s="277" t="str">
        <f>IFERROR(_xlfn.XLOOKUP(確報【６月】!AK57,台帳表ｔ[整理番号],台帳表ｔ[精算
グループ]),"")</f>
        <v/>
      </c>
      <c r="AN57" s="278" t="str">
        <f>IFERROR(_xlfn.XLOOKUP(確報【６月】!AK57,台帳表ｔ[整理番号],台帳表ｔ[請求書発行番号]),"")</f>
        <v/>
      </c>
      <c r="AO57" s="269" t="str">
        <f>IFERROR(_xlfn.XLOOKUP(確報【６月】!AK57,台帳表ｔ[整理番号],台帳表ｔ[繁閑調整金]),"")</f>
        <v/>
      </c>
      <c r="AP57" s="275"/>
      <c r="AR57" s="202" t="str">
        <f>IFERROR(_xlfn.XLOOKUP(確報【６月】!AQ57,台帳表ｋ[整理番号],台帳表ｋ[繁閑調整]),"")</f>
        <v/>
      </c>
      <c r="AS57" s="277" t="str">
        <f>IFERROR(_xlfn.XLOOKUP(確報【６月】!AQ57,台帳表ｋ[整理番号],台帳表ｋ[精算
グループ]),"")</f>
        <v/>
      </c>
      <c r="AT57" s="278" t="str">
        <f>IFERROR(_xlfn.XLOOKUP(確報【６月】!AQ57,台帳表ｋ[整理番号],台帳表ｋ[請求書発行番号]),"")</f>
        <v/>
      </c>
      <c r="AU57" s="269" t="str">
        <f>IFERROR(_xlfn.XLOOKUP(確報【６月】!AQ57,台帳表ｋ[整理番号],台帳表ｋ[繁閑調整金]),"")</f>
        <v/>
      </c>
      <c r="AV57" s="275"/>
      <c r="AX57" s="202" t="str">
        <f>IFERROR(_xlfn.XLOOKUP(確報【６月】!AW57,台帳表ｋ[整理番号],台帳表ｋ[繁閑調整]),"")</f>
        <v/>
      </c>
      <c r="AY57" s="277" t="str">
        <f>IFERROR(_xlfn.XLOOKUP(確報【６月】!AW57,台帳表ｋ[整理番号],台帳表ｋ[精算
グループ]),"")</f>
        <v/>
      </c>
      <c r="AZ57" s="278" t="str">
        <f>IFERROR(_xlfn.XLOOKUP(確報【６月】!AW57,台帳表ｋ[整理番号],台帳表ｋ[請求書発行番号]),"")</f>
        <v/>
      </c>
      <c r="BA57" s="269" t="str">
        <f>IFERROR(_xlfn.XLOOKUP(確報【６月】!AW57,台帳表ｋ[整理番号],台帳表ｋ[繁閑調整金]),"")</f>
        <v/>
      </c>
    </row>
    <row r="58" spans="1:53" ht="16.350000000000001" customHeight="1">
      <c r="A58" s="927"/>
      <c r="B58" s="927"/>
      <c r="C58" s="927"/>
      <c r="D58" s="927"/>
      <c r="E58" s="926" t="s">
        <v>16454</v>
      </c>
      <c r="F58" s="84" t="s">
        <v>16548</v>
      </c>
      <c r="G58" s="19" t="s">
        <v>16606</v>
      </c>
      <c r="H58" s="20" t="s">
        <v>16493</v>
      </c>
      <c r="I58" s="21"/>
      <c r="J58" s="75" t="s">
        <v>16493</v>
      </c>
      <c r="K58" s="76"/>
      <c r="L58" s="75" t="s">
        <v>16493</v>
      </c>
      <c r="M58" s="76"/>
      <c r="N58" s="58" t="s">
        <v>16493</v>
      </c>
      <c r="O58" s="59"/>
      <c r="P58" s="20" t="s">
        <v>16493</v>
      </c>
      <c r="Q58" s="22"/>
      <c r="R58" s="20" t="s">
        <v>16493</v>
      </c>
      <c r="S58" s="85">
        <f>SUMIFS(台帳表ｋ[金額],台帳表ｋ[精算
グループ],確報【６月】!$H58,台帳表ｋ[入金月（月のみ）],確報【６月】!$A$1,台帳表ｋ[事務所/分室],"神")+SUMIFS(測量台帳1ｋ[入金額],測量台帳1ｋ[精算
グループ],確報【６月】!$H58,測量台帳1ｋ[入金月（月のみ）],確報【６月】!$A$1,測量台帳1ｋ[NC区分],"神奈川")+SUMIFS(測量台帳1__2ｋ[入金額(後)],測量台帳1__2ｋ[精算
グループ(後)],確報【６月】!$H58,測量台帳1__2ｋ[入金月(後)（月のみ）],確報【６月】!$A$1,測量台帳1__2ｋ[NC区分],"神奈川")</f>
        <v>0</v>
      </c>
      <c r="T58" s="86" t="s">
        <v>94</v>
      </c>
      <c r="U58" s="22">
        <f>SUMIFS(台帳表ｋ[金額],台帳表ｋ[精算
グループ],確報【６月】!$H58,台帳表ｋ[入金月（月のみ）],確報【６月】!$A$1,台帳表ｋ[事務所/分室],"湘")+SUMIFS(測量台帳1ｋ[入金額],測量台帳1ｋ[精算
グループ],確報【６月】!$H58,測量台帳1ｋ[入金月（月のみ）],確報【６月】!$A$1,測量台帳1ｋ[NC区分],"湘南")+SUMIFS(測量台帳1__2ｋ[入金額(後)],測量台帳1__2ｋ[精算
グループ(後)],確報【６月】!$H58,測量台帳1__2ｋ[入金月(後)（月のみ）],確報【６月】!$A$1,測量台帳1__2ｋ[NC区分],"湘南")</f>
        <v>433923</v>
      </c>
      <c r="V58" s="20" t="s">
        <v>94</v>
      </c>
      <c r="W58" s="22" cm="1">
        <f t="array" ref="W58">INDEX(設備G入力用!$F$2:$Q$72,ROW(A54), MATCH($A$1,設備G入力用!$F$2:$Q$2,0))</f>
        <v>0</v>
      </c>
      <c r="X58" s="23">
        <f t="shared" si="5"/>
        <v>433923</v>
      </c>
      <c r="Y58" s="24"/>
      <c r="Z58" s="13"/>
      <c r="AA58" s="983"/>
      <c r="AB58" s="304" t="s">
        <v>16547</v>
      </c>
      <c r="AC58" s="172">
        <f t="shared" si="6"/>
        <v>14803200</v>
      </c>
      <c r="AD58" s="10"/>
      <c r="AE58" s="10"/>
      <c r="AF58" s="202" t="str">
        <f>IFERROR(_xlfn.XLOOKUP(確報【６月】!$AE58,台帳表ｓ[整理番号],台帳表ｓ[繁閑調整]),"")</f>
        <v/>
      </c>
      <c r="AG58" s="277" t="str">
        <f>IFERROR(_xlfn.XLOOKUP(確報【６月】!$AE58,台帳表ｓ[整理番号],台帳表ｓ[精算
グループ]),"")</f>
        <v/>
      </c>
      <c r="AH58" s="278" t="str">
        <f>IFERROR(_xlfn.XLOOKUP(確報【６月】!$AE58,台帳表ｓ[整理番号],台帳表ｓ[請求書発行番号]),"")</f>
        <v/>
      </c>
      <c r="AI58" s="269" t="str">
        <f>IFERROR(_xlfn.XLOOKUP(確報【６月】!$AE58,台帳表ｓ[整理番号],台帳表ｓ[繁閑調整金]),"")</f>
        <v/>
      </c>
      <c r="AJ58" s="275"/>
      <c r="AL58" s="202" t="str">
        <f>IFERROR(_xlfn.XLOOKUP(確報【６月】!AK58,台帳表ｔ[整理番号],台帳表ｔ[繁閑調整]),"")</f>
        <v/>
      </c>
      <c r="AM58" s="277" t="str">
        <f>IFERROR(_xlfn.XLOOKUP(確報【６月】!AK58,台帳表ｔ[整理番号],台帳表ｔ[精算
グループ]),"")</f>
        <v/>
      </c>
      <c r="AN58" s="278" t="str">
        <f>IFERROR(_xlfn.XLOOKUP(確報【６月】!AK58,台帳表ｔ[整理番号],台帳表ｔ[請求書発行番号]),"")</f>
        <v/>
      </c>
      <c r="AO58" s="269" t="str">
        <f>IFERROR(_xlfn.XLOOKUP(確報【６月】!AK58,台帳表ｔ[整理番号],台帳表ｔ[繁閑調整金]),"")</f>
        <v/>
      </c>
      <c r="AP58" s="275"/>
      <c r="AR58" s="202" t="str">
        <f>IFERROR(_xlfn.XLOOKUP(確報【６月】!AQ58,台帳表ｋ[整理番号],台帳表ｋ[繁閑調整]),"")</f>
        <v/>
      </c>
      <c r="AS58" s="277" t="str">
        <f>IFERROR(_xlfn.XLOOKUP(確報【６月】!AQ58,台帳表ｋ[整理番号],台帳表ｋ[精算
グループ]),"")</f>
        <v/>
      </c>
      <c r="AT58" s="278" t="str">
        <f>IFERROR(_xlfn.XLOOKUP(確報【６月】!AQ58,台帳表ｋ[整理番号],台帳表ｋ[請求書発行番号]),"")</f>
        <v/>
      </c>
      <c r="AU58" s="269" t="str">
        <f>IFERROR(_xlfn.XLOOKUP(確報【６月】!AQ58,台帳表ｋ[整理番号],台帳表ｋ[繁閑調整金]),"")</f>
        <v/>
      </c>
      <c r="AV58" s="275"/>
      <c r="AX58" s="202" t="str">
        <f>IFERROR(_xlfn.XLOOKUP(確報【６月】!AW58,台帳表ｋ[整理番号],台帳表ｋ[繁閑調整]),"")</f>
        <v/>
      </c>
      <c r="AY58" s="277" t="str">
        <f>IFERROR(_xlfn.XLOOKUP(確報【６月】!AW58,台帳表ｋ[整理番号],台帳表ｋ[精算
グループ]),"")</f>
        <v/>
      </c>
      <c r="AZ58" s="278" t="str">
        <f>IFERROR(_xlfn.XLOOKUP(確報【６月】!AW58,台帳表ｋ[整理番号],台帳表ｋ[請求書発行番号]),"")</f>
        <v/>
      </c>
      <c r="BA58" s="269" t="str">
        <f>IFERROR(_xlfn.XLOOKUP(確報【６月】!AW58,台帳表ｋ[整理番号],台帳表ｋ[繁閑調整金]),"")</f>
        <v/>
      </c>
    </row>
    <row r="59" spans="1:53" ht="16.350000000000001" customHeight="1">
      <c r="A59" s="927"/>
      <c r="B59" s="927"/>
      <c r="C59" s="927"/>
      <c r="D59" s="927"/>
      <c r="E59" s="927"/>
      <c r="F59" s="182" t="s">
        <v>16549</v>
      </c>
      <c r="G59" s="183"/>
      <c r="H59" s="184" t="s">
        <v>16550</v>
      </c>
      <c r="I59" s="185"/>
      <c r="J59" s="186" t="s">
        <v>16550</v>
      </c>
      <c r="K59" s="187"/>
      <c r="L59" s="186" t="s">
        <v>16550</v>
      </c>
      <c r="M59" s="187"/>
      <c r="N59" s="188" t="s">
        <v>16550</v>
      </c>
      <c r="O59" s="189"/>
      <c r="P59" s="184" t="s">
        <v>16550</v>
      </c>
      <c r="Q59" s="189"/>
      <c r="R59" s="184" t="s">
        <v>16550</v>
      </c>
      <c r="S59" s="187">
        <f>SUMIFS(台帳表ｋ[金額],台帳表ｋ[精算
グループ],確報【６月】!$H59,台帳表ｋ[入金月（月のみ）],確報【６月】!$A$1,台帳表ｋ[事務所/分室],"神")+SUMIFS(測量台帳1ｋ[入金額],測量台帳1ｋ[精算
グループ],確報【６月】!$H59,測量台帳1ｋ[入金月（月のみ）],確報【６月】!$A$1,測量台帳1ｋ[NC区分],"神奈川")+SUMIFS(測量台帳1__2ｋ[入金額(後)],測量台帳1__2ｋ[精算
グループ(後)],確報【６月】!$H59,測量台帳1__2ｋ[入金月(後)（月のみ）],確報【６月】!$A$1,測量台帳1__2ｋ[NC区分],"神奈川")</f>
        <v>0</v>
      </c>
      <c r="T59" s="188" t="s">
        <v>16550</v>
      </c>
      <c r="U59" s="189">
        <f>SUMIFS(台帳表ｋ[金額],台帳表ｋ[精算
グループ],確報【６月】!$H59,台帳表ｋ[入金月（月のみ）],確報【６月】!$A$1,台帳表ｋ[事務所/分室],"湘")+SUMIFS(測量台帳1ｋ[入金額],測量台帳1ｋ[精算
グループ],確報【６月】!$H59,測量台帳1ｋ[入金月（月のみ）],確報【６月】!$A$1,測量台帳1ｋ[NC区分],"湘南")+SUMIFS(測量台帳1__2ｋ[入金額(後)],測量台帳1__2ｋ[精算
グループ(後)],確報【６月】!$H59,測量台帳1__2ｋ[入金月(後)（月のみ）],確報【６月】!$A$1,測量台帳1__2ｋ[NC区分],"湘南")</f>
        <v>188574</v>
      </c>
      <c r="V59" s="184" t="s">
        <v>16550</v>
      </c>
      <c r="W59" s="189" cm="1">
        <f t="array" ref="W59">INDEX(設備G入力用!$F$2:$Q$72,ROW(A55), MATCH($A$1,設備G入力用!$F$2:$Q$2,0))</f>
        <v>0</v>
      </c>
      <c r="X59" s="30">
        <f t="shared" si="5"/>
        <v>188574</v>
      </c>
      <c r="Y59" s="24"/>
      <c r="Z59" s="13"/>
      <c r="AA59" s="983"/>
      <c r="AB59" s="304" t="s">
        <v>16493</v>
      </c>
      <c r="AC59" s="172">
        <f t="shared" si="6"/>
        <v>433923</v>
      </c>
      <c r="AD59" s="10"/>
      <c r="AE59" s="10"/>
      <c r="AF59" s="202" t="str">
        <f>IFERROR(_xlfn.XLOOKUP(確報【６月】!$AE59,台帳表ｓ[整理番号],台帳表ｓ[繁閑調整]),"")</f>
        <v/>
      </c>
      <c r="AG59" s="277" t="str">
        <f>IFERROR(_xlfn.XLOOKUP(確報【６月】!$AE59,台帳表ｓ[整理番号],台帳表ｓ[精算
グループ]),"")</f>
        <v/>
      </c>
      <c r="AH59" s="278" t="str">
        <f>IFERROR(_xlfn.XLOOKUP(確報【６月】!$AE59,台帳表ｓ[整理番号],台帳表ｓ[請求書発行番号]),"")</f>
        <v/>
      </c>
      <c r="AI59" s="269" t="str">
        <f>IFERROR(_xlfn.XLOOKUP(確報【６月】!$AE59,台帳表ｓ[整理番号],台帳表ｓ[繁閑調整金]),"")</f>
        <v/>
      </c>
      <c r="AJ59" s="275"/>
      <c r="AL59" s="202" t="str">
        <f>IFERROR(_xlfn.XLOOKUP(確報【６月】!AK59,台帳表ｔ[整理番号],台帳表ｔ[繁閑調整]),"")</f>
        <v/>
      </c>
      <c r="AM59" s="277" t="str">
        <f>IFERROR(_xlfn.XLOOKUP(確報【６月】!AK59,台帳表ｔ[整理番号],台帳表ｔ[精算
グループ]),"")</f>
        <v/>
      </c>
      <c r="AN59" s="278" t="str">
        <f>IFERROR(_xlfn.XLOOKUP(確報【６月】!AK59,台帳表ｔ[整理番号],台帳表ｔ[請求書発行番号]),"")</f>
        <v/>
      </c>
      <c r="AO59" s="269" t="str">
        <f>IFERROR(_xlfn.XLOOKUP(確報【６月】!AK59,台帳表ｔ[整理番号],台帳表ｔ[繁閑調整金]),"")</f>
        <v/>
      </c>
      <c r="AP59" s="275"/>
      <c r="AR59" s="202" t="str">
        <f>IFERROR(_xlfn.XLOOKUP(確報【６月】!AQ59,台帳表ｋ[整理番号],台帳表ｋ[繁閑調整]),"")</f>
        <v/>
      </c>
      <c r="AS59" s="277" t="str">
        <f>IFERROR(_xlfn.XLOOKUP(確報【６月】!AQ59,台帳表ｋ[整理番号],台帳表ｋ[精算
グループ]),"")</f>
        <v/>
      </c>
      <c r="AT59" s="278" t="str">
        <f>IFERROR(_xlfn.XLOOKUP(確報【６月】!AQ59,台帳表ｋ[整理番号],台帳表ｋ[請求書発行番号]),"")</f>
        <v/>
      </c>
      <c r="AU59" s="269" t="str">
        <f>IFERROR(_xlfn.XLOOKUP(確報【６月】!AQ59,台帳表ｋ[整理番号],台帳表ｋ[繁閑調整金]),"")</f>
        <v/>
      </c>
      <c r="AV59" s="275"/>
      <c r="AX59" s="202" t="str">
        <f>IFERROR(_xlfn.XLOOKUP(確報【６月】!AW59,台帳表ｋ[整理番号],台帳表ｋ[繁閑調整]),"")</f>
        <v/>
      </c>
      <c r="AY59" s="277" t="str">
        <f>IFERROR(_xlfn.XLOOKUP(確報【６月】!AW59,台帳表ｋ[整理番号],台帳表ｋ[精算
グループ]),"")</f>
        <v/>
      </c>
      <c r="AZ59" s="278" t="str">
        <f>IFERROR(_xlfn.XLOOKUP(確報【６月】!AW59,台帳表ｋ[整理番号],台帳表ｋ[請求書発行番号]),"")</f>
        <v/>
      </c>
      <c r="BA59" s="269" t="str">
        <f>IFERROR(_xlfn.XLOOKUP(確報【６月】!AW59,台帳表ｋ[整理番号],台帳表ｋ[繁閑調整金]),"")</f>
        <v/>
      </c>
    </row>
    <row r="60" spans="1:53" ht="16.350000000000001" customHeight="1">
      <c r="A60" s="927"/>
      <c r="B60" s="927"/>
      <c r="C60" s="927"/>
      <c r="D60" s="927"/>
      <c r="E60" s="927"/>
      <c r="F60" s="91" t="s">
        <v>16551</v>
      </c>
      <c r="G60" s="52" t="s">
        <v>16606</v>
      </c>
      <c r="H60" s="27" t="s">
        <v>16494</v>
      </c>
      <c r="I60" s="28"/>
      <c r="J60" s="78" t="s">
        <v>16494</v>
      </c>
      <c r="K60" s="40"/>
      <c r="L60" s="78" t="s">
        <v>16494</v>
      </c>
      <c r="M60" s="40"/>
      <c r="N60" s="60" t="s">
        <v>16494</v>
      </c>
      <c r="O60" s="61"/>
      <c r="P60" s="27" t="s">
        <v>16494</v>
      </c>
      <c r="Q60" s="29"/>
      <c r="R60" s="27" t="s">
        <v>16494</v>
      </c>
      <c r="S60" s="92">
        <f>SUMIFS(台帳表ｋ[金額],台帳表ｋ[精算
グループ],確報【６月】!$H60,台帳表ｋ[入金月（月のみ）],確報【６月】!$A$1,台帳表ｋ[事務所/分室],"神")+SUMIFS(測量台帳1ｋ[入金額],測量台帳1ｋ[精算
グループ],確報【６月】!$H60,測量台帳1ｋ[入金月（月のみ）],確報【６月】!$A$1,測量台帳1ｋ[NC区分],"神奈川")+SUMIFS(測量台帳1__2ｋ[入金額(後)],測量台帳1__2ｋ[精算
グループ(後)],確報【６月】!$H60,測量台帳1__2ｋ[入金月(後)（月のみ）],確報【６月】!$A$1,測量台帳1__2ｋ[NC区分],"神奈川")</f>
        <v>0</v>
      </c>
      <c r="T60" s="93" t="s">
        <v>220</v>
      </c>
      <c r="U60" s="29">
        <f>SUMIFS(台帳表ｋ[金額],台帳表ｋ[精算
グループ],確報【６月】!$H60,台帳表ｋ[入金月（月のみ）],確報【６月】!$A$1,台帳表ｋ[事務所/分室],"湘")+SUMIFS(測量台帳1ｋ[入金額],測量台帳1ｋ[精算
グループ],確報【６月】!$H60,測量台帳1ｋ[入金月（月のみ）],確報【６月】!$A$1,測量台帳1ｋ[NC区分],"湘南")+SUMIFS(測量台帳1__2ｋ[入金額(後)],測量台帳1__2ｋ[精算
グループ(後)],確報【６月】!$H60,測量台帳1__2ｋ[入金月(後)（月のみ）],確報【６月】!$A$1,測量台帳1__2ｋ[NC区分],"湘南")</f>
        <v>0</v>
      </c>
      <c r="V60" s="27" t="s">
        <v>220</v>
      </c>
      <c r="W60" s="29" cm="1">
        <f t="array" ref="W60">INDEX(設備G入力用!$F$2:$Q$72,ROW(A56), MATCH($A$1,設備G入力用!$F$2:$Q$2,0))</f>
        <v>0</v>
      </c>
      <c r="X60" s="30">
        <f t="shared" si="5"/>
        <v>0</v>
      </c>
      <c r="Y60" s="24"/>
      <c r="Z60" s="13"/>
      <c r="AA60" s="983"/>
      <c r="AB60" s="304" t="s">
        <v>16494</v>
      </c>
      <c r="AC60" s="172">
        <f>SUM(I60,K60,M60,O60,Q60,S60,U60,W60)</f>
        <v>0</v>
      </c>
      <c r="AD60" s="10"/>
      <c r="AE60" s="10"/>
      <c r="AF60" s="202" t="str">
        <f>IFERROR(_xlfn.XLOOKUP(確報【６月】!$AE60,台帳表ｓ[整理番号],台帳表ｓ[繁閑調整]),"")</f>
        <v/>
      </c>
      <c r="AG60" s="277" t="str">
        <f>IFERROR(_xlfn.XLOOKUP(確報【６月】!$AE60,台帳表ｓ[整理番号],台帳表ｓ[精算
グループ]),"")</f>
        <v/>
      </c>
      <c r="AH60" s="278" t="str">
        <f>IFERROR(_xlfn.XLOOKUP(確報【６月】!$AE60,台帳表ｓ[整理番号],台帳表ｓ[請求書発行番号]),"")</f>
        <v/>
      </c>
      <c r="AI60" s="269" t="str">
        <f>IFERROR(_xlfn.XLOOKUP(確報【６月】!$AE60,台帳表ｓ[整理番号],台帳表ｓ[繁閑調整金]),"")</f>
        <v/>
      </c>
      <c r="AJ60" s="275"/>
      <c r="AL60" s="202" t="str">
        <f>IFERROR(_xlfn.XLOOKUP(確報【６月】!AK60,台帳表ｔ[整理番号],台帳表ｔ[繁閑調整]),"")</f>
        <v/>
      </c>
      <c r="AM60" s="277" t="str">
        <f>IFERROR(_xlfn.XLOOKUP(確報【６月】!AK60,台帳表ｔ[整理番号],台帳表ｔ[精算
グループ]),"")</f>
        <v/>
      </c>
      <c r="AN60" s="278" t="str">
        <f>IFERROR(_xlfn.XLOOKUP(確報【６月】!AK60,台帳表ｔ[整理番号],台帳表ｔ[請求書発行番号]),"")</f>
        <v/>
      </c>
      <c r="AO60" s="269" t="str">
        <f>IFERROR(_xlfn.XLOOKUP(確報【６月】!AK60,台帳表ｔ[整理番号],台帳表ｔ[繁閑調整金]),"")</f>
        <v/>
      </c>
      <c r="AP60" s="275"/>
      <c r="AR60" s="202" t="str">
        <f>IFERROR(_xlfn.XLOOKUP(確報【６月】!AQ60,台帳表ｋ[整理番号],台帳表ｋ[繁閑調整]),"")</f>
        <v/>
      </c>
      <c r="AS60" s="277" t="str">
        <f>IFERROR(_xlfn.XLOOKUP(確報【６月】!AQ60,台帳表ｋ[整理番号],台帳表ｋ[精算
グループ]),"")</f>
        <v/>
      </c>
      <c r="AT60" s="278" t="str">
        <f>IFERROR(_xlfn.XLOOKUP(確報【６月】!AQ60,台帳表ｋ[整理番号],台帳表ｋ[請求書発行番号]),"")</f>
        <v/>
      </c>
      <c r="AU60" s="269" t="str">
        <f>IFERROR(_xlfn.XLOOKUP(確報【６月】!AQ60,台帳表ｋ[整理番号],台帳表ｋ[繁閑調整金]),"")</f>
        <v/>
      </c>
      <c r="AV60" s="275"/>
      <c r="AX60" s="202" t="str">
        <f>IFERROR(_xlfn.XLOOKUP(確報【６月】!AW60,台帳表ｋ[整理番号],台帳表ｋ[繁閑調整]),"")</f>
        <v/>
      </c>
      <c r="AY60" s="277" t="str">
        <f>IFERROR(_xlfn.XLOOKUP(確報【６月】!AW60,台帳表ｋ[整理番号],台帳表ｋ[精算
グループ]),"")</f>
        <v/>
      </c>
      <c r="AZ60" s="278" t="str">
        <f>IFERROR(_xlfn.XLOOKUP(確報【６月】!AW60,台帳表ｋ[整理番号],台帳表ｋ[請求書発行番号]),"")</f>
        <v/>
      </c>
      <c r="BA60" s="269" t="str">
        <f>IFERROR(_xlfn.XLOOKUP(確報【６月】!AW60,台帳表ｋ[整理番号],台帳表ｋ[繁閑調整金]),"")</f>
        <v/>
      </c>
    </row>
    <row r="61" spans="1:53" ht="16.350000000000001" customHeight="1">
      <c r="A61" s="927"/>
      <c r="B61" s="927"/>
      <c r="C61" s="927"/>
      <c r="D61" s="927"/>
      <c r="E61" s="927"/>
      <c r="F61" s="94" t="s">
        <v>16552</v>
      </c>
      <c r="G61" s="52" t="s">
        <v>16606</v>
      </c>
      <c r="H61" s="73" t="s">
        <v>16495</v>
      </c>
      <c r="I61" s="190"/>
      <c r="J61" s="83" t="s">
        <v>16495</v>
      </c>
      <c r="K61" s="191"/>
      <c r="L61" s="83" t="s">
        <v>16495</v>
      </c>
      <c r="M61" s="191"/>
      <c r="N61" s="72" t="s">
        <v>16495</v>
      </c>
      <c r="O61" s="175"/>
      <c r="P61" s="95" t="s">
        <v>16495</v>
      </c>
      <c r="Q61" s="29"/>
      <c r="R61" s="27" t="s">
        <v>16495</v>
      </c>
      <c r="S61" s="92">
        <f>SUMIFS(台帳表ｋ[金額],台帳表ｋ[精算
グループ],確報【６月】!$H61,台帳表ｋ[入金月（月のみ）],確報【６月】!$A$1,台帳表ｋ[事務所/分室],"神")+SUMIFS(測量台帳1ｋ[入金額],測量台帳1ｋ[精算
グループ],確報【６月】!$H61,測量台帳1ｋ[入金月（月のみ）],確報【６月】!$A$1,測量台帳1ｋ[NC区分],"神奈川")+SUMIFS(測量台帳1__2ｋ[入金額(後)],測量台帳1__2ｋ[精算
グループ(後)],確報【６月】!$H61,測量台帳1__2ｋ[入金月(後)（月のみ）],確報【６月】!$A$1,測量台帳1__2ｋ[NC区分],"神奈川")</f>
        <v>0</v>
      </c>
      <c r="T61" s="93" t="s">
        <v>224</v>
      </c>
      <c r="U61" s="29">
        <f>SUMIFS(台帳表ｋ[金額],台帳表ｋ[精算
グループ],確報【６月】!$H61,台帳表ｋ[入金月（月のみ）],確報【６月】!$A$1,台帳表ｋ[事務所/分室],"湘")+SUMIFS(測量台帳1ｋ[入金額],測量台帳1ｋ[精算
グループ],確報【６月】!$H61,測量台帳1ｋ[入金月（月のみ）],確報【６月】!$A$1,測量台帳1ｋ[NC区分],"湘南")+SUMIFS(測量台帳1__2ｋ[入金額(後)],測量台帳1__2ｋ[精算
グループ(後)],確報【６月】!$H61,測量台帳1__2ｋ[入金月(後)（月のみ）],確報【６月】!$A$1,測量台帳1__2ｋ[NC区分],"湘南")</f>
        <v>0</v>
      </c>
      <c r="V61" s="73" t="s">
        <v>224</v>
      </c>
      <c r="W61" s="96" cm="1">
        <f t="array" ref="W61">INDEX(設備G入力用!$F$2:$Q$72,ROW(A57), MATCH($A$1,設備G入力用!$F$2:$Q$2,0))</f>
        <v>0</v>
      </c>
      <c r="X61" s="30">
        <f t="shared" si="5"/>
        <v>0</v>
      </c>
      <c r="AA61" s="983"/>
      <c r="AB61" s="314" t="s">
        <v>16495</v>
      </c>
      <c r="AC61" s="172">
        <f>SUM(I61,K61,M61,O61,Q61,S61,U61,W61)</f>
        <v>0</v>
      </c>
      <c r="AF61" s="202" t="str">
        <f>IFERROR(_xlfn.XLOOKUP(確報【６月】!$AE61,台帳表ｓ[整理番号],台帳表ｓ[繁閑調整]),"")</f>
        <v/>
      </c>
      <c r="AG61" s="277" t="str">
        <f>IFERROR(_xlfn.XLOOKUP(確報【６月】!$AE61,台帳表ｓ[整理番号],台帳表ｓ[精算
グループ]),"")</f>
        <v/>
      </c>
      <c r="AH61" s="278" t="str">
        <f>IFERROR(_xlfn.XLOOKUP(確報【６月】!$AE61,台帳表ｓ[整理番号],台帳表ｓ[請求書発行番号]),"")</f>
        <v/>
      </c>
      <c r="AI61" s="269" t="str">
        <f>IFERROR(_xlfn.XLOOKUP(確報【６月】!$AE61,台帳表ｓ[整理番号],台帳表ｓ[繁閑調整金]),"")</f>
        <v/>
      </c>
      <c r="AJ61" s="275"/>
      <c r="AL61" s="202" t="str">
        <f>IFERROR(_xlfn.XLOOKUP(確報【６月】!AK61,台帳表ｔ[整理番号],台帳表ｔ[繁閑調整]),"")</f>
        <v/>
      </c>
      <c r="AM61" s="277" t="str">
        <f>IFERROR(_xlfn.XLOOKUP(確報【６月】!AK61,台帳表ｔ[整理番号],台帳表ｔ[精算
グループ]),"")</f>
        <v/>
      </c>
      <c r="AN61" s="278" t="str">
        <f>IFERROR(_xlfn.XLOOKUP(確報【６月】!AK61,台帳表ｔ[整理番号],台帳表ｔ[請求書発行番号]),"")</f>
        <v/>
      </c>
      <c r="AO61" s="269" t="str">
        <f>IFERROR(_xlfn.XLOOKUP(確報【６月】!AK61,台帳表ｔ[整理番号],台帳表ｔ[繁閑調整金]),"")</f>
        <v/>
      </c>
      <c r="AP61" s="275"/>
      <c r="AR61" s="202" t="str">
        <f>IFERROR(_xlfn.XLOOKUP(確報【６月】!AQ61,台帳表ｋ[整理番号],台帳表ｋ[繁閑調整]),"")</f>
        <v/>
      </c>
      <c r="AS61" s="277" t="str">
        <f>IFERROR(_xlfn.XLOOKUP(確報【６月】!AQ61,台帳表ｋ[整理番号],台帳表ｋ[精算
グループ]),"")</f>
        <v/>
      </c>
      <c r="AT61" s="278" t="str">
        <f>IFERROR(_xlfn.XLOOKUP(確報【６月】!AQ61,台帳表ｋ[整理番号],台帳表ｋ[請求書発行番号]),"")</f>
        <v/>
      </c>
      <c r="AU61" s="269" t="str">
        <f>IFERROR(_xlfn.XLOOKUP(確報【６月】!AQ61,台帳表ｋ[整理番号],台帳表ｋ[繁閑調整金]),"")</f>
        <v/>
      </c>
      <c r="AV61" s="275"/>
      <c r="AX61" s="202" t="str">
        <f>IFERROR(_xlfn.XLOOKUP(確報【６月】!AW61,台帳表ｋ[整理番号],台帳表ｋ[繁閑調整]),"")</f>
        <v/>
      </c>
      <c r="AY61" s="277" t="str">
        <f>IFERROR(_xlfn.XLOOKUP(確報【６月】!AW61,台帳表ｋ[整理番号],台帳表ｋ[精算
グループ]),"")</f>
        <v/>
      </c>
      <c r="AZ61" s="278" t="str">
        <f>IFERROR(_xlfn.XLOOKUP(確報【６月】!AW61,台帳表ｋ[整理番号],台帳表ｋ[請求書発行番号]),"")</f>
        <v/>
      </c>
      <c r="BA61" s="269" t="str">
        <f>IFERROR(_xlfn.XLOOKUP(確報【６月】!AW61,台帳表ｋ[整理番号],台帳表ｋ[繁閑調整金]),"")</f>
        <v/>
      </c>
    </row>
    <row r="62" spans="1:53" ht="16.350000000000001" customHeight="1" thickBot="1">
      <c r="A62" s="927"/>
      <c r="B62" s="927"/>
      <c r="C62" s="927"/>
      <c r="D62" s="927"/>
      <c r="E62" s="927"/>
      <c r="F62" s="97" t="s">
        <v>16553</v>
      </c>
      <c r="G62" s="52" t="s">
        <v>16606</v>
      </c>
      <c r="H62" s="192" t="s">
        <v>16497</v>
      </c>
      <c r="I62" s="190"/>
      <c r="J62" s="193" t="s">
        <v>16497</v>
      </c>
      <c r="K62" s="191"/>
      <c r="L62" s="193" t="s">
        <v>16497</v>
      </c>
      <c r="M62" s="191"/>
      <c r="N62" s="194" t="s">
        <v>16497</v>
      </c>
      <c r="O62" s="175"/>
      <c r="P62" s="95" t="s">
        <v>16497</v>
      </c>
      <c r="Q62" s="96"/>
      <c r="R62" s="27" t="s">
        <v>16497</v>
      </c>
      <c r="S62" s="92">
        <f>SUMIFS(台帳表ｋ[金額],台帳表ｋ[精算
グループ],確報【６月】!$H62,台帳表ｋ[入金月（月のみ）],確報【６月】!$A$1,台帳表ｋ[事務所/分室],"神")+SUMIFS(測量台帳1ｋ[入金額],測量台帳1ｋ[精算
グループ],確報【６月】!$H62,測量台帳1ｋ[入金月（月のみ）],確報【６月】!$A$1,測量台帳1ｋ[NC区分],"神奈川")+SUMIFS(測量台帳1__2ｋ[入金額(後)],測量台帳1__2ｋ[精算
グループ(後)],確報【６月】!$H62,測量台帳1__2ｋ[入金月(後)（月のみ）],確報【６月】!$A$1,測量台帳1__2ｋ[NC区分],"神奈川")</f>
        <v>0</v>
      </c>
      <c r="T62" s="93" t="s">
        <v>228</v>
      </c>
      <c r="U62" s="29">
        <f>SUMIFS(台帳表ｋ[金額],台帳表ｋ[精算
グループ],確報【６月】!$H62,台帳表ｋ[入金月（月のみ）],確報【６月】!$A$1,台帳表ｋ[事務所/分室],"湘")+SUMIFS(測量台帳1ｋ[入金額],測量台帳1ｋ[精算
グループ],確報【６月】!$H62,測量台帳1ｋ[入金月（月のみ）],確報【６月】!$A$1,測量台帳1ｋ[NC区分],"湘南")+SUMIFS(測量台帳1__2ｋ[入金額(後)],測量台帳1__2ｋ[精算
グループ(後)],確報【６月】!$H62,測量台帳1__2ｋ[入金月(後)（月のみ）],確報【６月】!$A$1,測量台帳1__2ｋ[NC区分],"湘南")</f>
        <v>0</v>
      </c>
      <c r="V62" s="73" t="s">
        <v>228</v>
      </c>
      <c r="W62" s="96" cm="1">
        <f t="array" ref="W62">INDEX(設備G入力用!$F$2:$Q$72,ROW(A58), MATCH($A$1,設備G入力用!$F$2:$Q$2,0))</f>
        <v>0</v>
      </c>
      <c r="X62" s="30">
        <f t="shared" si="5"/>
        <v>0</v>
      </c>
      <c r="AA62" s="983"/>
      <c r="AB62" s="314" t="s">
        <v>16550</v>
      </c>
      <c r="AC62" s="172">
        <f>SUM(I59,K59,M59,O59,Q59,S59,U59,W59)</f>
        <v>188574</v>
      </c>
      <c r="AF62" s="202" t="str">
        <f>IFERROR(_xlfn.XLOOKUP(確報【６月】!$AE62,台帳表ｓ[整理番号],台帳表ｓ[繁閑調整]),"")</f>
        <v/>
      </c>
      <c r="AG62" s="277" t="str">
        <f>IFERROR(_xlfn.XLOOKUP(確報【６月】!$AE62,台帳表ｓ[整理番号],台帳表ｓ[精算
グループ]),"")</f>
        <v/>
      </c>
      <c r="AH62" s="278" t="str">
        <f>IFERROR(_xlfn.XLOOKUP(確報【６月】!$AE62,台帳表ｓ[整理番号],台帳表ｓ[請求書発行番号]),"")</f>
        <v/>
      </c>
      <c r="AI62" s="269" t="str">
        <f>IFERROR(_xlfn.XLOOKUP(確報【６月】!$AE62,台帳表ｓ[整理番号],台帳表ｓ[繁閑調整金]),"")</f>
        <v/>
      </c>
      <c r="AJ62" s="275"/>
      <c r="AL62" s="202" t="str">
        <f>IFERROR(_xlfn.XLOOKUP(確報【６月】!AK62,台帳表ｔ[整理番号],台帳表ｔ[繁閑調整]),"")</f>
        <v/>
      </c>
      <c r="AM62" s="277" t="str">
        <f>IFERROR(_xlfn.XLOOKUP(確報【６月】!AK62,台帳表ｔ[整理番号],台帳表ｔ[精算
グループ]),"")</f>
        <v/>
      </c>
      <c r="AN62" s="278" t="str">
        <f>IFERROR(_xlfn.XLOOKUP(確報【６月】!AK62,台帳表ｔ[整理番号],台帳表ｔ[請求書発行番号]),"")</f>
        <v/>
      </c>
      <c r="AO62" s="269" t="str">
        <f>IFERROR(_xlfn.XLOOKUP(確報【６月】!AK62,台帳表ｔ[整理番号],台帳表ｔ[繁閑調整金]),"")</f>
        <v/>
      </c>
      <c r="AP62" s="275"/>
      <c r="AR62" s="202" t="str">
        <f>IFERROR(_xlfn.XLOOKUP(確報【６月】!AQ62,台帳表ｋ[整理番号],台帳表ｋ[繁閑調整]),"")</f>
        <v/>
      </c>
      <c r="AS62" s="277" t="str">
        <f>IFERROR(_xlfn.XLOOKUP(確報【６月】!AQ62,台帳表ｋ[整理番号],台帳表ｋ[精算
グループ]),"")</f>
        <v/>
      </c>
      <c r="AT62" s="278" t="str">
        <f>IFERROR(_xlfn.XLOOKUP(確報【６月】!AQ62,台帳表ｋ[整理番号],台帳表ｋ[請求書発行番号]),"")</f>
        <v/>
      </c>
      <c r="AU62" s="269" t="str">
        <f>IFERROR(_xlfn.XLOOKUP(確報【６月】!AQ62,台帳表ｋ[整理番号],台帳表ｋ[繁閑調整金]),"")</f>
        <v/>
      </c>
      <c r="AV62" s="275"/>
      <c r="AX62" s="202" t="str">
        <f>IFERROR(_xlfn.XLOOKUP(確報【６月】!AW62,台帳表ｋ[整理番号],台帳表ｋ[繁閑調整]),"")</f>
        <v/>
      </c>
      <c r="AY62" s="277" t="str">
        <f>IFERROR(_xlfn.XLOOKUP(確報【６月】!AW62,台帳表ｋ[整理番号],台帳表ｋ[精算
グループ]),"")</f>
        <v/>
      </c>
      <c r="AZ62" s="278" t="str">
        <f>IFERROR(_xlfn.XLOOKUP(確報【６月】!AW62,台帳表ｋ[整理番号],台帳表ｋ[請求書発行番号]),"")</f>
        <v/>
      </c>
      <c r="BA62" s="269" t="str">
        <f>IFERROR(_xlfn.XLOOKUP(確報【６月】!AW62,台帳表ｋ[整理番号],台帳表ｋ[繁閑調整金]),"")</f>
        <v/>
      </c>
    </row>
    <row r="63" spans="1:53" ht="16.350000000000001" customHeight="1" thickBot="1">
      <c r="A63" s="927"/>
      <c r="B63" s="927"/>
      <c r="C63" s="927"/>
      <c r="D63" s="927"/>
      <c r="E63" s="928"/>
      <c r="F63" s="221" t="s">
        <v>16554</v>
      </c>
      <c r="G63" s="222" t="s">
        <v>16606</v>
      </c>
      <c r="H63" s="200" t="s">
        <v>16527</v>
      </c>
      <c r="I63" s="153"/>
      <c r="J63" s="223" t="s">
        <v>16527</v>
      </c>
      <c r="K63" s="154"/>
      <c r="L63" s="223" t="s">
        <v>16527</v>
      </c>
      <c r="M63" s="154"/>
      <c r="N63" s="224" t="s">
        <v>16527</v>
      </c>
      <c r="O63" s="155"/>
      <c r="P63" s="200" t="s">
        <v>16527</v>
      </c>
      <c r="Q63" s="155"/>
      <c r="R63" s="200" t="s">
        <v>16527</v>
      </c>
      <c r="S63" s="154">
        <f>SUMIFS(台帳表ｋ[金額],台帳表ｋ[精算
グループ],確報【６月】!$H63,台帳表ｋ[入金月（月のみ）],確報【６月】!$A$1,台帳表ｋ[事務所/分室],"神")+SUMIFS(測量台帳1ｋ[入金額],測量台帳1ｋ[精算
グループ],確報【６月】!$H63,測量台帳1ｋ[入金月（月のみ）],確報【６月】!$A$1,測量台帳1ｋ[NC区分],"神奈川")+SUMIFS(測量台帳1__2ｋ[入金額(後)],測量台帳1__2ｋ[精算
グループ(後)],確報【６月】!$H63,測量台帳1__2ｋ[入金月(後)（月のみ）],確報【６月】!$A$1,測量台帳1__2ｋ[NC区分],"神奈川")</f>
        <v>0</v>
      </c>
      <c r="T63" s="224" t="s">
        <v>240</v>
      </c>
      <c r="U63" s="155">
        <f>SUMIFS(台帳表ｋ[金額],台帳表ｋ[精算
グループ],確報【６月】!$H63,台帳表ｋ[入金月（月のみ）],確報【６月】!$A$1,台帳表ｋ[事務所/分室],"湘")+SUMIFS(測量台帳1ｋ[入金額],測量台帳1ｋ[精算
グループ],確報【６月】!$H63,測量台帳1ｋ[入金月（月のみ）],確報【６月】!$A$1,測量台帳1ｋ[NC区分],"湘南")+SUMIFS(測量台帳1__2ｋ[入金額(後)],測量台帳1__2ｋ[精算
グループ(後)],確報【６月】!$H63,測量台帳1__2ｋ[入金月(後)（月のみ）],確報【６月】!$A$1,測量台帳1__2ｋ[NC区分],"湘南")</f>
        <v>1945851</v>
      </c>
      <c r="V63" s="200" t="s">
        <v>240</v>
      </c>
      <c r="W63" s="155" cm="1">
        <f t="array" ref="W63">INDEX(設備G入力用!$F$2:$Q$72,ROW(A59), MATCH($A$1,設備G入力用!$F$2:$Q$2,0))</f>
        <v>0</v>
      </c>
      <c r="X63" s="156">
        <f t="shared" si="5"/>
        <v>1945851</v>
      </c>
      <c r="Y63" s="16">
        <f>SUM(X58:X63)</f>
        <v>2568348</v>
      </c>
      <c r="Z63" s="13" t="s">
        <v>16625</v>
      </c>
      <c r="AA63" s="983"/>
      <c r="AB63" s="314" t="s">
        <v>16497</v>
      </c>
      <c r="AC63" s="172">
        <f t="shared" ref="AC63:AC69" si="7">SUM(I62,K62,M62,O62,Q62,S62,U62,W62)</f>
        <v>0</v>
      </c>
      <c r="AD63" s="10"/>
      <c r="AE63" s="10"/>
      <c r="AF63" s="202" t="str">
        <f>IFERROR(_xlfn.XLOOKUP(確報【６月】!$AE63,台帳表ｓ[整理番号],台帳表ｓ[繁閑調整]),"")</f>
        <v/>
      </c>
      <c r="AG63" s="277" t="str">
        <f>IFERROR(_xlfn.XLOOKUP(確報【６月】!$AE63,台帳表ｓ[整理番号],台帳表ｓ[精算
グループ]),"")</f>
        <v/>
      </c>
      <c r="AH63" s="278" t="str">
        <f>IFERROR(_xlfn.XLOOKUP(確報【６月】!$AE63,台帳表ｓ[整理番号],台帳表ｓ[請求書発行番号]),"")</f>
        <v/>
      </c>
      <c r="AI63" s="269" t="str">
        <f>IFERROR(_xlfn.XLOOKUP(確報【６月】!$AE63,台帳表ｓ[整理番号],台帳表ｓ[繁閑調整金]),"")</f>
        <v/>
      </c>
      <c r="AJ63" s="275"/>
      <c r="AL63" s="202" t="str">
        <f>IFERROR(_xlfn.XLOOKUP(確報【６月】!AK63,台帳表ｔ[整理番号],台帳表ｔ[繁閑調整]),"")</f>
        <v/>
      </c>
      <c r="AM63" s="277" t="str">
        <f>IFERROR(_xlfn.XLOOKUP(確報【６月】!AK63,台帳表ｔ[整理番号],台帳表ｔ[精算
グループ]),"")</f>
        <v/>
      </c>
      <c r="AN63" s="278" t="str">
        <f>IFERROR(_xlfn.XLOOKUP(確報【６月】!AK63,台帳表ｔ[整理番号],台帳表ｔ[請求書発行番号]),"")</f>
        <v/>
      </c>
      <c r="AO63" s="269" t="str">
        <f>IFERROR(_xlfn.XLOOKUP(確報【６月】!AK63,台帳表ｔ[整理番号],台帳表ｔ[繁閑調整金]),"")</f>
        <v/>
      </c>
      <c r="AP63" s="275"/>
      <c r="AR63" s="202" t="str">
        <f>IFERROR(_xlfn.XLOOKUP(確報【６月】!AQ63,台帳表ｋ[整理番号],台帳表ｋ[繁閑調整]),"")</f>
        <v/>
      </c>
      <c r="AS63" s="277" t="str">
        <f>IFERROR(_xlfn.XLOOKUP(確報【６月】!AQ63,台帳表ｋ[整理番号],台帳表ｋ[精算
グループ]),"")</f>
        <v/>
      </c>
      <c r="AT63" s="278" t="str">
        <f>IFERROR(_xlfn.XLOOKUP(確報【６月】!AQ63,台帳表ｋ[整理番号],台帳表ｋ[請求書発行番号]),"")</f>
        <v/>
      </c>
      <c r="AU63" s="269" t="str">
        <f>IFERROR(_xlfn.XLOOKUP(確報【６月】!AQ63,台帳表ｋ[整理番号],台帳表ｋ[繁閑調整金]),"")</f>
        <v/>
      </c>
      <c r="AV63" s="275"/>
      <c r="AX63" s="202" t="str">
        <f>IFERROR(_xlfn.XLOOKUP(確報【６月】!AW63,台帳表ｋ[整理番号],台帳表ｋ[繁閑調整]),"")</f>
        <v/>
      </c>
      <c r="AY63" s="277" t="str">
        <f>IFERROR(_xlfn.XLOOKUP(確報【６月】!AW63,台帳表ｋ[整理番号],台帳表ｋ[精算
グループ]),"")</f>
        <v/>
      </c>
      <c r="AZ63" s="278" t="str">
        <f>IFERROR(_xlfn.XLOOKUP(確報【６月】!AW63,台帳表ｋ[整理番号],台帳表ｋ[請求書発行番号]),"")</f>
        <v/>
      </c>
      <c r="BA63" s="269" t="str">
        <f>IFERROR(_xlfn.XLOOKUP(確報【６月】!AW63,台帳表ｋ[整理番号],台帳表ｋ[繁閑調整金]),"")</f>
        <v/>
      </c>
    </row>
    <row r="64" spans="1:53" ht="16.350000000000001" customHeight="1" thickBot="1">
      <c r="A64" s="927"/>
      <c r="B64" s="927"/>
      <c r="C64" s="927"/>
      <c r="D64" s="927"/>
      <c r="E64" s="926" t="s">
        <v>16500</v>
      </c>
      <c r="F64" s="225" t="s">
        <v>16501</v>
      </c>
      <c r="G64" s="226"/>
      <c r="H64" s="227" t="s">
        <v>16555</v>
      </c>
      <c r="I64" s="228"/>
      <c r="J64" s="229" t="s">
        <v>16555</v>
      </c>
      <c r="K64" s="230"/>
      <c r="L64" s="231" t="s">
        <v>16555</v>
      </c>
      <c r="M64" s="230"/>
      <c r="N64" s="231" t="s">
        <v>16555</v>
      </c>
      <c r="O64" s="232"/>
      <c r="P64" s="227" t="s">
        <v>16555</v>
      </c>
      <c r="Q64" s="232"/>
      <c r="R64" s="227" t="s">
        <v>16555</v>
      </c>
      <c r="S64" s="230">
        <f>SUMIFS(台帳表ｋ[金額],台帳表ｋ[精算
グループ],確報【６月】!$H64,台帳表ｋ[入金月（月のみ）],確報【６月】!$A$1,台帳表ｋ[事務所/分室],"神")+SUMIFS(測量台帳1ｋ[入金額],測量台帳1ｋ[精算
グループ],確報【６月】!$H64,測量台帳1ｋ[入金月（月のみ）],確報【６月】!$A$1,測量台帳1ｋ[NC区分],"神奈川")+SUMIFS(測量台帳1__2ｋ[入金額(後)],測量台帳1__2ｋ[精算
グループ(後)],確報【６月】!$H64,測量台帳1__2ｋ[入金月(後)（月のみ）],確報【６月】!$A$1,測量台帳1__2ｋ[NC区分],"神奈川")</f>
        <v>196296</v>
      </c>
      <c r="T64" s="231" t="s">
        <v>16555</v>
      </c>
      <c r="U64" s="232">
        <f>SUMIFS(台帳表ｋ[金額],台帳表ｋ[精算
グループ],確報【６月】!$H64,台帳表ｋ[入金月（月のみ）],確報【６月】!$A$1,台帳表ｋ[事務所/分室],"湘")+SUMIFS(測量台帳1ｋ[入金額],測量台帳1ｋ[精算
グループ],確報【６月】!$H64,測量台帳1ｋ[入金月（月のみ）],確報【６月】!$A$1,測量台帳1ｋ[NC区分],"湘南")+SUMIFS(測量台帳1__2ｋ[入金額(後)],測量台帳1__2ｋ[精算
グループ(後)],確報【６月】!$H64,測量台帳1__2ｋ[入金月(後)（月のみ）],確報【６月】!$A$1,測量台帳1__2ｋ[NC区分],"湘南")</f>
        <v>0</v>
      </c>
      <c r="V64" s="227" t="s">
        <v>16555</v>
      </c>
      <c r="W64" s="232" cm="1">
        <f t="array" ref="W64">INDEX(設備G入力用!$F$2:$Q$72,ROW(A60), MATCH($A$1,設備G入力用!$F$2:$Q$2,0))</f>
        <v>0</v>
      </c>
      <c r="X64" s="233">
        <f t="shared" si="5"/>
        <v>196296</v>
      </c>
      <c r="Y64" s="181">
        <f>SUM(X64:X64)</f>
        <v>196296</v>
      </c>
      <c r="Z64" s="13"/>
      <c r="AA64" s="983"/>
      <c r="AB64" s="314" t="s">
        <v>16527</v>
      </c>
      <c r="AC64" s="172">
        <f t="shared" si="7"/>
        <v>1945851</v>
      </c>
      <c r="AD64" s="10"/>
      <c r="AE64" s="10"/>
      <c r="AF64" s="202" t="str">
        <f>IFERROR(_xlfn.XLOOKUP(確報【６月】!$AE64,台帳表ｓ[整理番号],台帳表ｓ[繁閑調整]),"")</f>
        <v/>
      </c>
      <c r="AG64" s="277" t="str">
        <f>IFERROR(_xlfn.XLOOKUP(確報【６月】!$AE64,台帳表ｓ[整理番号],台帳表ｓ[精算
グループ]),"")</f>
        <v/>
      </c>
      <c r="AH64" s="278" t="str">
        <f>IFERROR(_xlfn.XLOOKUP(確報【６月】!$AE64,台帳表ｓ[整理番号],台帳表ｓ[請求書発行番号]),"")</f>
        <v/>
      </c>
      <c r="AI64" s="269" t="str">
        <f>IFERROR(_xlfn.XLOOKUP(確報【６月】!$AE64,台帳表ｓ[整理番号],台帳表ｓ[繁閑調整金]),"")</f>
        <v/>
      </c>
      <c r="AJ64" s="275"/>
      <c r="AL64" s="202" t="str">
        <f>IFERROR(_xlfn.XLOOKUP(確報【６月】!AK64,台帳表ｔ[整理番号],台帳表ｔ[繁閑調整]),"")</f>
        <v/>
      </c>
      <c r="AM64" s="277" t="str">
        <f>IFERROR(_xlfn.XLOOKUP(確報【６月】!AK64,台帳表ｔ[整理番号],台帳表ｔ[精算
グループ]),"")</f>
        <v/>
      </c>
      <c r="AN64" s="278" t="str">
        <f>IFERROR(_xlfn.XLOOKUP(確報【６月】!AK64,台帳表ｔ[整理番号],台帳表ｔ[請求書発行番号]),"")</f>
        <v/>
      </c>
      <c r="AO64" s="269" t="str">
        <f>IFERROR(_xlfn.XLOOKUP(確報【６月】!AK64,台帳表ｔ[整理番号],台帳表ｔ[繁閑調整金]),"")</f>
        <v/>
      </c>
      <c r="AP64" s="275"/>
      <c r="AR64" s="202" t="str">
        <f>IFERROR(_xlfn.XLOOKUP(確報【６月】!AQ64,台帳表ｋ[整理番号],台帳表ｋ[繁閑調整]),"")</f>
        <v/>
      </c>
      <c r="AS64" s="277" t="str">
        <f>IFERROR(_xlfn.XLOOKUP(確報【６月】!AQ64,台帳表ｋ[整理番号],台帳表ｋ[精算
グループ]),"")</f>
        <v/>
      </c>
      <c r="AT64" s="278" t="str">
        <f>IFERROR(_xlfn.XLOOKUP(確報【６月】!AQ64,台帳表ｋ[整理番号],台帳表ｋ[請求書発行番号]),"")</f>
        <v/>
      </c>
      <c r="AU64" s="269" t="str">
        <f>IFERROR(_xlfn.XLOOKUP(確報【６月】!AQ64,台帳表ｋ[整理番号],台帳表ｋ[繁閑調整金]),"")</f>
        <v/>
      </c>
      <c r="AV64" s="275"/>
      <c r="AX64" s="202" t="str">
        <f>IFERROR(_xlfn.XLOOKUP(確報【６月】!AW64,台帳表ｋ[整理番号],台帳表ｋ[繁閑調整]),"")</f>
        <v/>
      </c>
      <c r="AY64" s="277" t="str">
        <f>IFERROR(_xlfn.XLOOKUP(確報【６月】!AW64,台帳表ｋ[整理番号],台帳表ｋ[精算
グループ]),"")</f>
        <v/>
      </c>
      <c r="AZ64" s="278" t="str">
        <f>IFERROR(_xlfn.XLOOKUP(確報【６月】!AW64,台帳表ｋ[整理番号],台帳表ｋ[請求書発行番号]),"")</f>
        <v/>
      </c>
      <c r="BA64" s="269" t="str">
        <f>IFERROR(_xlfn.XLOOKUP(確報【６月】!AW64,台帳表ｋ[整理番号],台帳表ｋ[繁閑調整金]),"")</f>
        <v/>
      </c>
    </row>
    <row r="65" spans="1:53" ht="16.350000000000001" customHeight="1">
      <c r="A65" s="927"/>
      <c r="B65" s="927"/>
      <c r="C65" s="927"/>
      <c r="D65" s="927"/>
      <c r="E65" s="927"/>
      <c r="F65" s="91" t="s">
        <v>16556</v>
      </c>
      <c r="G65" s="52" t="s">
        <v>16606</v>
      </c>
      <c r="H65" s="53" t="s">
        <v>16506</v>
      </c>
      <c r="I65" s="166"/>
      <c r="J65" s="81" t="s">
        <v>16506</v>
      </c>
      <c r="K65" s="82"/>
      <c r="L65" s="81" t="s">
        <v>16506</v>
      </c>
      <c r="M65" s="82"/>
      <c r="N65" s="69" t="s">
        <v>16506</v>
      </c>
      <c r="O65" s="70"/>
      <c r="P65" s="53" t="s">
        <v>16506</v>
      </c>
      <c r="Q65" s="54"/>
      <c r="R65" s="53" t="s">
        <v>16506</v>
      </c>
      <c r="S65" s="88">
        <f>SUMIFS(台帳表ｋ[金額],台帳表ｋ[精算
グループ],確報【６月】!$H65,台帳表ｋ[入金月（月のみ）],確報【６月】!$A$1,台帳表ｋ[事務所/分室],"神")+SUMIFS(測量台帳1ｋ[入金額],測量台帳1ｋ[精算
グループ],確報【６月】!$H65,測量台帳1ｋ[入金月（月のみ）],確報【６月】!$A$1,測量台帳1ｋ[NC区分],"神奈川")+SUMIFS(測量台帳1__2ｋ[入金額(後)],測量台帳1__2ｋ[精算
グループ(後)],確報【６月】!$H65,測量台帳1__2ｋ[入金月(後)（月のみ）],確報【６月】!$A$1,測量台帳1__2ｋ[NC区分],"神奈川")</f>
        <v>0</v>
      </c>
      <c r="T65" s="89" t="s">
        <v>315</v>
      </c>
      <c r="U65" s="54">
        <f>SUMIFS(台帳表ｋ[金額],台帳表ｋ[精算
グループ],確報【６月】!$H65,台帳表ｋ[入金月（月のみ）],確報【６月】!$A$1,台帳表ｋ[事務所/分室],"湘")+SUMIFS(測量台帳1ｋ[入金額],測量台帳1ｋ[精算
グループ],確報【６月】!$H65,測量台帳1ｋ[入金月（月のみ）],確報【６月】!$A$1,測量台帳1ｋ[NC区分],"湘南")+SUMIFS(測量台帳1__2ｋ[入金額(後)],測量台帳1__2ｋ[精算
グループ(後)],確報【６月】!$H65,測量台帳1__2ｋ[入金月(後)（月のみ）],確報【６月】!$A$1,測量台帳1__2ｋ[NC区分],"湘南")</f>
        <v>0</v>
      </c>
      <c r="V65" s="53" t="s">
        <v>315</v>
      </c>
      <c r="W65" s="54" cm="1">
        <f t="array" ref="W65">INDEX(設備G入力用!$F$2:$Q$72,ROW(A61), MATCH($A$1,設備G入力用!$F$2:$Q$2,0))</f>
        <v>0</v>
      </c>
      <c r="X65" s="71">
        <f t="shared" si="5"/>
        <v>0</v>
      </c>
      <c r="Y65" s="24"/>
      <c r="Z65" s="13"/>
      <c r="AA65" s="983"/>
      <c r="AB65" s="315" t="s">
        <v>16555</v>
      </c>
      <c r="AC65" s="316">
        <f t="shared" si="7"/>
        <v>196296</v>
      </c>
      <c r="AD65" s="10"/>
      <c r="AE65" s="10"/>
      <c r="AF65" s="202" t="str">
        <f>IFERROR(_xlfn.XLOOKUP(確報【６月】!$AE65,台帳表ｓ[整理番号],台帳表ｓ[繁閑調整]),"")</f>
        <v/>
      </c>
      <c r="AG65" s="277" t="str">
        <f>IFERROR(_xlfn.XLOOKUP(確報【６月】!$AE65,台帳表ｓ[整理番号],台帳表ｓ[精算
グループ]),"")</f>
        <v/>
      </c>
      <c r="AH65" s="278" t="str">
        <f>IFERROR(_xlfn.XLOOKUP(確報【６月】!$AE65,台帳表ｓ[整理番号],台帳表ｓ[請求書発行番号]),"")</f>
        <v/>
      </c>
      <c r="AI65" s="269" t="str">
        <f>IFERROR(_xlfn.XLOOKUP(確報【６月】!$AE65,台帳表ｓ[整理番号],台帳表ｓ[繁閑調整金]),"")</f>
        <v/>
      </c>
      <c r="AJ65" s="275"/>
      <c r="AL65" s="202" t="str">
        <f>IFERROR(_xlfn.XLOOKUP(確報【６月】!AK65,台帳表ｔ[整理番号],台帳表ｔ[繁閑調整]),"")</f>
        <v/>
      </c>
      <c r="AM65" s="277" t="str">
        <f>IFERROR(_xlfn.XLOOKUP(確報【６月】!AK65,台帳表ｔ[整理番号],台帳表ｔ[精算
グループ]),"")</f>
        <v/>
      </c>
      <c r="AN65" s="278" t="str">
        <f>IFERROR(_xlfn.XLOOKUP(確報【６月】!AK65,台帳表ｔ[整理番号],台帳表ｔ[請求書発行番号]),"")</f>
        <v/>
      </c>
      <c r="AO65" s="269" t="str">
        <f>IFERROR(_xlfn.XLOOKUP(確報【６月】!AK65,台帳表ｔ[整理番号],台帳表ｔ[繁閑調整金]),"")</f>
        <v/>
      </c>
      <c r="AP65" s="275"/>
      <c r="AR65" s="202" t="str">
        <f>IFERROR(_xlfn.XLOOKUP(確報【６月】!AQ65,台帳表ｋ[整理番号],台帳表ｋ[繁閑調整]),"")</f>
        <v/>
      </c>
      <c r="AS65" s="277" t="str">
        <f>IFERROR(_xlfn.XLOOKUP(確報【６月】!AQ65,台帳表ｋ[整理番号],台帳表ｋ[精算
グループ]),"")</f>
        <v/>
      </c>
      <c r="AT65" s="278" t="str">
        <f>IFERROR(_xlfn.XLOOKUP(確報【６月】!AQ65,台帳表ｋ[整理番号],台帳表ｋ[請求書発行番号]),"")</f>
        <v/>
      </c>
      <c r="AU65" s="269" t="str">
        <f>IFERROR(_xlfn.XLOOKUP(確報【６月】!AQ65,台帳表ｋ[整理番号],台帳表ｋ[繁閑調整金]),"")</f>
        <v/>
      </c>
      <c r="AV65" s="275"/>
      <c r="AX65" s="202" t="str">
        <f>IFERROR(_xlfn.XLOOKUP(確報【６月】!AW65,台帳表ｋ[整理番号],台帳表ｋ[繁閑調整]),"")</f>
        <v/>
      </c>
      <c r="AY65" s="277" t="str">
        <f>IFERROR(_xlfn.XLOOKUP(確報【６月】!AW65,台帳表ｋ[整理番号],台帳表ｋ[精算
グループ]),"")</f>
        <v/>
      </c>
      <c r="AZ65" s="278" t="str">
        <f>IFERROR(_xlfn.XLOOKUP(確報【６月】!AW65,台帳表ｋ[整理番号],台帳表ｋ[請求書発行番号]),"")</f>
        <v/>
      </c>
      <c r="BA65" s="269" t="str">
        <f>IFERROR(_xlfn.XLOOKUP(確報【６月】!AW65,台帳表ｋ[整理番号],台帳表ｋ[繁閑調整金]),"")</f>
        <v/>
      </c>
    </row>
    <row r="66" spans="1:53" ht="16.350000000000001" customHeight="1">
      <c r="A66" s="927"/>
      <c r="B66" s="927"/>
      <c r="C66" s="927"/>
      <c r="D66" s="927"/>
      <c r="E66" s="927"/>
      <c r="F66" s="98" t="s">
        <v>16507</v>
      </c>
      <c r="G66" s="63" t="s">
        <v>16606</v>
      </c>
      <c r="H66" s="27" t="s">
        <v>16508</v>
      </c>
      <c r="I66" s="28"/>
      <c r="J66" s="78" t="s">
        <v>16508</v>
      </c>
      <c r="K66" s="40"/>
      <c r="L66" s="78" t="s">
        <v>16508</v>
      </c>
      <c r="M66" s="40"/>
      <c r="N66" s="60" t="s">
        <v>16508</v>
      </c>
      <c r="O66" s="61"/>
      <c r="P66" s="27" t="s">
        <v>16508</v>
      </c>
      <c r="Q66" s="29"/>
      <c r="R66" s="27" t="s">
        <v>16508</v>
      </c>
      <c r="S66" s="92">
        <f>SUMIFS(台帳表ｋ[金額],台帳表ｋ[精算
グループ],確報【６月】!$H66,台帳表ｋ[入金月（月のみ）],確報【６月】!$A$1,台帳表ｋ[事務所/分室],"神")+SUMIFS(測量台帳1ｋ[入金額],測量台帳1ｋ[精算
グループ],確報【６月】!$H66,測量台帳1ｋ[入金月（月のみ）],確報【６月】!$A$1,測量台帳1ｋ[NC区分],"神奈川")+SUMIFS(測量台帳1__2ｋ[入金額(後)],測量台帳1__2ｋ[精算
グループ(後)],確報【６月】!$H66,測量台帳1__2ｋ[入金月(後)（月のみ）],確報【６月】!$A$1,測量台帳1__2ｋ[NC区分],"神奈川")</f>
        <v>553727</v>
      </c>
      <c r="T66" s="93" t="s">
        <v>620</v>
      </c>
      <c r="U66" s="29">
        <f>SUMIFS(台帳表ｋ[金額],台帳表ｋ[精算
グループ],確報【６月】!$H66,台帳表ｋ[入金月（月のみ）],確報【６月】!$A$1,台帳表ｋ[事務所/分室],"湘")+SUMIFS(測量台帳1ｋ[入金額],測量台帳1ｋ[精算
グループ],確報【６月】!$H66,測量台帳1ｋ[入金月（月のみ）],確報【６月】!$A$1,測量台帳1ｋ[NC区分],"湘南")+SUMIFS(測量台帳1__2ｋ[入金額(後)],測量台帳1__2ｋ[精算
グループ(後)],確報【６月】!$H66,測量台帳1__2ｋ[入金月(後)（月のみ）],確報【６月】!$A$1,測量台帳1__2ｋ[NC区分],"湘南")</f>
        <v>0</v>
      </c>
      <c r="V66" s="27" t="s">
        <v>620</v>
      </c>
      <c r="W66" s="29" cm="1">
        <f t="array" ref="W66">INDEX(設備G入力用!$F$2:$Q$72,ROW(A62), MATCH($A$1,設備G入力用!$F$2:$Q$2,0))</f>
        <v>0</v>
      </c>
      <c r="X66" s="30">
        <f t="shared" si="5"/>
        <v>553727</v>
      </c>
      <c r="Y66" s="24"/>
      <c r="Z66" s="13"/>
      <c r="AA66" s="983"/>
      <c r="AB66" s="314" t="s">
        <v>16506</v>
      </c>
      <c r="AC66" s="172">
        <f t="shared" si="7"/>
        <v>0</v>
      </c>
      <c r="AD66" s="10"/>
      <c r="AE66" s="10"/>
      <c r="AF66" s="202" t="str">
        <f>IFERROR(_xlfn.XLOOKUP(確報【６月】!$AE66,台帳表ｓ[整理番号],台帳表ｓ[繁閑調整]),"")</f>
        <v/>
      </c>
      <c r="AG66" s="277" t="str">
        <f>IFERROR(_xlfn.XLOOKUP(確報【６月】!$AE66,台帳表ｓ[整理番号],台帳表ｓ[精算
グループ]),"")</f>
        <v/>
      </c>
      <c r="AH66" s="278" t="str">
        <f>IFERROR(_xlfn.XLOOKUP(確報【６月】!$AE66,台帳表ｓ[整理番号],台帳表ｓ[請求書発行番号]),"")</f>
        <v/>
      </c>
      <c r="AI66" s="269" t="str">
        <f>IFERROR(_xlfn.XLOOKUP(確報【６月】!$AE66,台帳表ｓ[整理番号],台帳表ｓ[繁閑調整金]),"")</f>
        <v/>
      </c>
      <c r="AJ66" s="275"/>
      <c r="AL66" s="202" t="str">
        <f>IFERROR(_xlfn.XLOOKUP(確報【６月】!AK66,台帳表ｔ[整理番号],台帳表ｔ[繁閑調整]),"")</f>
        <v/>
      </c>
      <c r="AM66" s="277" t="str">
        <f>IFERROR(_xlfn.XLOOKUP(確報【６月】!AK66,台帳表ｔ[整理番号],台帳表ｔ[精算
グループ]),"")</f>
        <v/>
      </c>
      <c r="AN66" s="278" t="str">
        <f>IFERROR(_xlfn.XLOOKUP(確報【６月】!AK66,台帳表ｔ[整理番号],台帳表ｔ[請求書発行番号]),"")</f>
        <v/>
      </c>
      <c r="AO66" s="269" t="str">
        <f>IFERROR(_xlfn.XLOOKUP(確報【６月】!AK66,台帳表ｔ[整理番号],台帳表ｔ[繁閑調整金]),"")</f>
        <v/>
      </c>
      <c r="AP66" s="275"/>
      <c r="AR66" s="202" t="str">
        <f>IFERROR(_xlfn.XLOOKUP(確報【６月】!AQ66,台帳表ｋ[整理番号],台帳表ｋ[繁閑調整]),"")</f>
        <v/>
      </c>
      <c r="AS66" s="277" t="str">
        <f>IFERROR(_xlfn.XLOOKUP(確報【６月】!AQ66,台帳表ｋ[整理番号],台帳表ｋ[精算
グループ]),"")</f>
        <v/>
      </c>
      <c r="AT66" s="278" t="str">
        <f>IFERROR(_xlfn.XLOOKUP(確報【６月】!AQ66,台帳表ｋ[整理番号],台帳表ｋ[請求書発行番号]),"")</f>
        <v/>
      </c>
      <c r="AU66" s="269" t="str">
        <f>IFERROR(_xlfn.XLOOKUP(確報【６月】!AQ66,台帳表ｋ[整理番号],台帳表ｋ[繁閑調整金]),"")</f>
        <v/>
      </c>
      <c r="AV66" s="275"/>
      <c r="AX66" s="202" t="str">
        <f>IFERROR(_xlfn.XLOOKUP(確報【６月】!AW66,台帳表ｋ[整理番号],台帳表ｋ[繁閑調整]),"")</f>
        <v/>
      </c>
      <c r="AY66" s="277" t="str">
        <f>IFERROR(_xlfn.XLOOKUP(確報【６月】!AW66,台帳表ｋ[整理番号],台帳表ｋ[精算
グループ]),"")</f>
        <v/>
      </c>
      <c r="AZ66" s="278" t="str">
        <f>IFERROR(_xlfn.XLOOKUP(確報【６月】!AW66,台帳表ｋ[整理番号],台帳表ｋ[請求書発行番号]),"")</f>
        <v/>
      </c>
      <c r="BA66" s="269" t="str">
        <f>IFERROR(_xlfn.XLOOKUP(確報【６月】!AW66,台帳表ｋ[整理番号],台帳表ｋ[繁閑調整金]),"")</f>
        <v/>
      </c>
    </row>
    <row r="67" spans="1:53" ht="16.350000000000001" customHeight="1" thickBot="1">
      <c r="A67" s="927"/>
      <c r="B67" s="927"/>
      <c r="C67" s="927"/>
      <c r="D67" s="927"/>
      <c r="E67" s="927"/>
      <c r="F67" s="91" t="s">
        <v>16503</v>
      </c>
      <c r="G67" s="52" t="s">
        <v>16606</v>
      </c>
      <c r="H67" s="27" t="s">
        <v>16504</v>
      </c>
      <c r="I67" s="28"/>
      <c r="J67" s="78" t="s">
        <v>16504</v>
      </c>
      <c r="K67" s="40"/>
      <c r="L67" s="78" t="s">
        <v>16504</v>
      </c>
      <c r="M67" s="40"/>
      <c r="N67" s="60" t="s">
        <v>16504</v>
      </c>
      <c r="O67" s="61"/>
      <c r="P67" s="27" t="s">
        <v>16504</v>
      </c>
      <c r="Q67" s="29"/>
      <c r="R67" s="27" t="s">
        <v>16504</v>
      </c>
      <c r="S67" s="92">
        <f>SUMIFS(台帳表ｋ[金額],台帳表ｋ[精算
グループ],確報【６月】!$H67,台帳表ｋ[入金月（月のみ）],確報【６月】!$A$1,台帳表ｋ[事務所/分室],"神")+SUMIFS(測量台帳1ｋ[入金額],測量台帳1ｋ[精算
グループ],確報【６月】!$H67,測量台帳1ｋ[入金月（月のみ）],確報【６月】!$A$1,測量台帳1ｋ[NC区分],"神奈川")+SUMIFS(測量台帳1__2ｋ[入金額(後)],測量台帳1__2ｋ[精算
グループ(後)],確報【６月】!$H67,測量台帳1__2ｋ[入金月(後)（月のみ）],確報【６月】!$A$1,測量台帳1__2ｋ[NC区分],"神奈川")</f>
        <v>0</v>
      </c>
      <c r="T67" s="93" t="s">
        <v>16612</v>
      </c>
      <c r="U67" s="29">
        <f>SUMIFS(台帳表ｋ[金額],台帳表ｋ[精算
グループ],確報【６月】!$H67,台帳表ｋ[入金月（月のみ）],確報【６月】!$A$1,台帳表ｋ[事務所/分室],"湘")+SUMIFS(測量台帳1ｋ[入金額],測量台帳1ｋ[精算
グループ],確報【６月】!$H67,測量台帳1ｋ[入金月（月のみ）],確報【６月】!$A$1,測量台帳1ｋ[NC区分],"湘南")+SUMIFS(測量台帳1__2ｋ[入金額(後)],測量台帳1__2ｋ[精算
グループ(後)],確報【６月】!$H67,測量台帳1__2ｋ[入金月(後)（月のみ）],確報【６月】!$A$1,測量台帳1__2ｋ[NC区分],"湘南")</f>
        <v>0</v>
      </c>
      <c r="V67" s="27" t="s">
        <v>16612</v>
      </c>
      <c r="W67" s="29" cm="1">
        <f t="array" ref="W67">INDEX(設備G入力用!$F$2:$Q$72,ROW(A63), MATCH($A$1,設備G入力用!$F$2:$Q$2,0))</f>
        <v>0</v>
      </c>
      <c r="X67" s="30">
        <f t="shared" si="5"/>
        <v>0</v>
      </c>
      <c r="Y67" s="24"/>
      <c r="Z67" s="13"/>
      <c r="AA67" s="983"/>
      <c r="AB67" s="304" t="s">
        <v>16508</v>
      </c>
      <c r="AC67" s="172">
        <f t="shared" si="7"/>
        <v>553727</v>
      </c>
      <c r="AD67" s="10"/>
      <c r="AE67" s="10"/>
      <c r="AF67" s="202" t="str">
        <f>IFERROR(_xlfn.XLOOKUP(確報【６月】!$AE67,台帳表ｓ[整理番号],台帳表ｓ[繁閑調整]),"")</f>
        <v/>
      </c>
      <c r="AG67" s="277" t="str">
        <f>IFERROR(_xlfn.XLOOKUP(確報【６月】!$AE67,台帳表ｓ[整理番号],台帳表ｓ[精算
グループ]),"")</f>
        <v/>
      </c>
      <c r="AH67" s="278" t="str">
        <f>IFERROR(_xlfn.XLOOKUP(確報【６月】!$AE67,台帳表ｓ[整理番号],台帳表ｓ[請求書発行番号]),"")</f>
        <v/>
      </c>
      <c r="AI67" s="269" t="str">
        <f>IFERROR(_xlfn.XLOOKUP(確報【６月】!$AE67,台帳表ｓ[整理番号],台帳表ｓ[繁閑調整金]),"")</f>
        <v/>
      </c>
      <c r="AJ67" s="275"/>
      <c r="AL67" s="202" t="str">
        <f>IFERROR(_xlfn.XLOOKUP(確報【６月】!AK67,台帳表ｔ[整理番号],台帳表ｔ[繁閑調整]),"")</f>
        <v/>
      </c>
      <c r="AM67" s="277" t="str">
        <f>IFERROR(_xlfn.XLOOKUP(確報【６月】!AK67,台帳表ｔ[整理番号],台帳表ｔ[精算
グループ]),"")</f>
        <v/>
      </c>
      <c r="AN67" s="278" t="str">
        <f>IFERROR(_xlfn.XLOOKUP(確報【６月】!AK67,台帳表ｔ[整理番号],台帳表ｔ[請求書発行番号]),"")</f>
        <v/>
      </c>
      <c r="AO67" s="269" t="str">
        <f>IFERROR(_xlfn.XLOOKUP(確報【６月】!AK67,台帳表ｔ[整理番号],台帳表ｔ[繁閑調整金]),"")</f>
        <v/>
      </c>
      <c r="AP67" s="275"/>
      <c r="AR67" s="202" t="str">
        <f>IFERROR(_xlfn.XLOOKUP(確報【６月】!AQ67,台帳表ｋ[整理番号],台帳表ｋ[繁閑調整]),"")</f>
        <v/>
      </c>
      <c r="AS67" s="277" t="str">
        <f>IFERROR(_xlfn.XLOOKUP(確報【６月】!AQ67,台帳表ｋ[整理番号],台帳表ｋ[精算
グループ]),"")</f>
        <v/>
      </c>
      <c r="AT67" s="278" t="str">
        <f>IFERROR(_xlfn.XLOOKUP(確報【６月】!AQ67,台帳表ｋ[整理番号],台帳表ｋ[請求書発行番号]),"")</f>
        <v/>
      </c>
      <c r="AU67" s="269" t="str">
        <f>IFERROR(_xlfn.XLOOKUP(確報【６月】!AQ67,台帳表ｋ[整理番号],台帳表ｋ[繁閑調整金]),"")</f>
        <v/>
      </c>
      <c r="AV67" s="275"/>
      <c r="AX67" s="202" t="str">
        <f>IFERROR(_xlfn.XLOOKUP(確報【６月】!AW67,台帳表ｋ[整理番号],台帳表ｋ[繁閑調整]),"")</f>
        <v/>
      </c>
      <c r="AY67" s="277" t="str">
        <f>IFERROR(_xlfn.XLOOKUP(確報【６月】!AW67,台帳表ｋ[整理番号],台帳表ｋ[精算
グループ]),"")</f>
        <v/>
      </c>
      <c r="AZ67" s="278" t="str">
        <f>IFERROR(_xlfn.XLOOKUP(確報【６月】!AW67,台帳表ｋ[整理番号],台帳表ｋ[請求書発行番号]),"")</f>
        <v/>
      </c>
      <c r="BA67" s="269" t="str">
        <f>IFERROR(_xlfn.XLOOKUP(確報【６月】!AW67,台帳表ｋ[整理番号],台帳表ｋ[繁閑調整金]),"")</f>
        <v/>
      </c>
    </row>
    <row r="68" spans="1:53" ht="16.350000000000001" customHeight="1" thickBot="1">
      <c r="A68" s="927"/>
      <c r="B68" s="927"/>
      <c r="C68" s="927"/>
      <c r="D68" s="928"/>
      <c r="E68" s="928"/>
      <c r="F68" s="324" t="s">
        <v>16557</v>
      </c>
      <c r="G68" s="325" t="s">
        <v>16606</v>
      </c>
      <c r="H68" s="326"/>
      <c r="I68" s="327"/>
      <c r="J68" s="328"/>
      <c r="K68" s="329"/>
      <c r="L68" s="328"/>
      <c r="M68" s="329"/>
      <c r="N68" s="330"/>
      <c r="O68" s="331"/>
      <c r="P68" s="326"/>
      <c r="Q68" s="332"/>
      <c r="R68" s="326"/>
      <c r="S68" s="333">
        <f>SUMIFS(台帳表ｋ[金額],台帳表ｋ[精算
グループ],確報【６月】!$H68,台帳表ｋ[入金月（月のみ）],確報【６月】!$A$1,台帳表ｋ[事務所/分室],"神")+SUMIFS(測量台帳1ｋ[入金額],測量台帳1ｋ[精算
グループ],確報【６月】!$H68,測量台帳1ｋ[入金月（月のみ）],確報【６月】!$A$1,測量台帳1ｋ[NC区分],"神奈川")+SUMIFS(測量台帳1__2ｋ[入金額(後)],測量台帳1__2ｋ[精算
グループ(後)],確報【６月】!$H68,測量台帳1__2ｋ[入金月(後)（月のみ）],確報【６月】!$A$1,測量台帳1__2ｋ[NC区分],"神奈川")</f>
        <v>0</v>
      </c>
      <c r="T68" s="334"/>
      <c r="U68" s="332">
        <f>SUMIFS(台帳表ｋ[金額],台帳表ｋ[精算
グループ],確報【６月】!$H68,台帳表ｋ[入金月（月のみ）],確報【６月】!$A$1,台帳表ｋ[事務所/分室],"湘")+SUMIFS(測量台帳1ｋ[入金額],測量台帳1ｋ[精算
グループ],確報【６月】!$H68,測量台帳1ｋ[入金月（月のみ）],確報【６月】!$A$1,測量台帳1ｋ[NC区分],"湘南")+SUMIFS(測量台帳1__2ｋ[入金額(後)],測量台帳1__2ｋ[精算
グループ(後)],確報【６月】!$H68,測量台帳1__2ｋ[入金月(後)（月のみ）],確報【６月】!$A$1,測量台帳1__2ｋ[NC区分],"湘南")</f>
        <v>0</v>
      </c>
      <c r="V68" s="326"/>
      <c r="W68" s="332" cm="1">
        <f t="array" ref="W68">INDEX(設備G入力用!$F$2:$Q$72,ROW(A64), MATCH($A$1,設備G入力用!$F$2:$Q$2,0))</f>
        <v>0</v>
      </c>
      <c r="X68" s="41">
        <f t="shared" si="5"/>
        <v>0</v>
      </c>
      <c r="Y68" s="16">
        <f>SUM(X65:X68)</f>
        <v>553727</v>
      </c>
      <c r="Z68" s="13" t="s">
        <v>16626</v>
      </c>
      <c r="AA68" s="983"/>
      <c r="AB68" s="304" t="s">
        <v>16504</v>
      </c>
      <c r="AC68" s="172">
        <f t="shared" si="7"/>
        <v>0</v>
      </c>
      <c r="AD68" s="10"/>
      <c r="AE68" s="10"/>
      <c r="AF68" s="202" t="str">
        <f>IFERROR(_xlfn.XLOOKUP(確報【６月】!$AE68,台帳表ｓ[整理番号],台帳表ｓ[繁閑調整]),"")</f>
        <v/>
      </c>
      <c r="AG68" s="277" t="str">
        <f>IFERROR(_xlfn.XLOOKUP(確報【６月】!$AE68,台帳表ｓ[整理番号],台帳表ｓ[精算
グループ]),"")</f>
        <v/>
      </c>
      <c r="AH68" s="278" t="str">
        <f>IFERROR(_xlfn.XLOOKUP(確報【６月】!$AE68,台帳表ｓ[整理番号],台帳表ｓ[請求書発行番号]),"")</f>
        <v/>
      </c>
      <c r="AI68" s="269" t="str">
        <f>IFERROR(_xlfn.XLOOKUP(確報【６月】!$AE68,台帳表ｓ[整理番号],台帳表ｓ[繁閑調整金]),"")</f>
        <v/>
      </c>
      <c r="AJ68" s="275"/>
      <c r="AL68" s="202" t="str">
        <f>IFERROR(_xlfn.XLOOKUP(確報【６月】!AK68,台帳表ｔ[整理番号],台帳表ｔ[繁閑調整]),"")</f>
        <v/>
      </c>
      <c r="AM68" s="277" t="str">
        <f>IFERROR(_xlfn.XLOOKUP(確報【６月】!AK68,台帳表ｔ[整理番号],台帳表ｔ[精算
グループ]),"")</f>
        <v/>
      </c>
      <c r="AN68" s="278" t="str">
        <f>IFERROR(_xlfn.XLOOKUP(確報【６月】!AK68,台帳表ｔ[整理番号],台帳表ｔ[請求書発行番号]),"")</f>
        <v/>
      </c>
      <c r="AO68" s="269" t="str">
        <f>IFERROR(_xlfn.XLOOKUP(確報【６月】!AK68,台帳表ｔ[整理番号],台帳表ｔ[繁閑調整金]),"")</f>
        <v/>
      </c>
      <c r="AP68" s="275"/>
      <c r="AR68" s="202" t="str">
        <f>IFERROR(_xlfn.XLOOKUP(確報【６月】!AQ68,台帳表ｋ[整理番号],台帳表ｋ[繁閑調整]),"")</f>
        <v/>
      </c>
      <c r="AS68" s="277" t="str">
        <f>IFERROR(_xlfn.XLOOKUP(確報【６月】!AQ68,台帳表ｋ[整理番号],台帳表ｋ[精算
グループ]),"")</f>
        <v/>
      </c>
      <c r="AT68" s="278" t="str">
        <f>IFERROR(_xlfn.XLOOKUP(確報【６月】!AQ68,台帳表ｋ[整理番号],台帳表ｋ[請求書発行番号]),"")</f>
        <v/>
      </c>
      <c r="AU68" s="269" t="str">
        <f>IFERROR(_xlfn.XLOOKUP(確報【６月】!AQ68,台帳表ｋ[整理番号],台帳表ｋ[繁閑調整金]),"")</f>
        <v/>
      </c>
      <c r="AV68" s="275"/>
      <c r="AX68" s="202" t="str">
        <f>IFERROR(_xlfn.XLOOKUP(確報【６月】!AW68,台帳表ｋ[整理番号],台帳表ｋ[繁閑調整]),"")</f>
        <v/>
      </c>
      <c r="AY68" s="277" t="str">
        <f>IFERROR(_xlfn.XLOOKUP(確報【６月】!AW68,台帳表ｋ[整理番号],台帳表ｋ[精算
グループ]),"")</f>
        <v/>
      </c>
      <c r="AZ68" s="278" t="str">
        <f>IFERROR(_xlfn.XLOOKUP(確報【６月】!AW68,台帳表ｋ[整理番号],台帳表ｋ[請求書発行番号]),"")</f>
        <v/>
      </c>
      <c r="BA68" s="269" t="str">
        <f>IFERROR(_xlfn.XLOOKUP(確報【６月】!AW68,台帳表ｋ[整理番号],台帳表ｋ[繁閑調整金]),"")</f>
        <v/>
      </c>
    </row>
    <row r="69" spans="1:53" ht="16.350000000000001" customHeight="1" thickBot="1">
      <c r="A69" s="927"/>
      <c r="B69" s="927"/>
      <c r="C69" s="928"/>
      <c r="D69" s="959" t="s">
        <v>16558</v>
      </c>
      <c r="E69" s="960"/>
      <c r="F69" s="99" t="s">
        <v>16559</v>
      </c>
      <c r="G69" s="56" t="s">
        <v>16606</v>
      </c>
      <c r="H69" s="100" t="s">
        <v>290</v>
      </c>
      <c r="I69" s="101">
        <f>SUMIFS(台帳表ｓ[金額],台帳表ｓ[精算
グループ],確報【６月】!$H69,台帳表ｓ[入金月（月のみ）],確報【６月】!$A$1,台帳表ｓ[ＮＣ区分],"西部")+SUMIFS(測量台帳1ｓ[入金額],測量台帳1ｓ[精算
グループ],確報【６月】!$H69,測量台帳1ｓ[入金月（月のみ）],確報【６月】!$A$1,測量台帳1ｓ[NC区分],"西部")+SUMIFS(測量台帳1__2ｓ[入金額(後)],測量台帳1__2ｓ[精算
グループ(後)],確報【６月】!$H69,測量台帳1__2ｓ[入金月(後)（月のみ）],確報【６月】!$A$1,測量台帳1__2ｓ[NC区分],"西部")</f>
        <v>0</v>
      </c>
      <c r="J69" s="102" t="s">
        <v>290</v>
      </c>
      <c r="K69" s="103">
        <f>SUMIFS(台帳表ｓ[金額],台帳表ｓ[精算
グループ],確報【６月】!$H69,台帳表ｓ[入金月（月のみ）],確報【６月】!$A$1,台帳表ｓ[ＮＣ区分],"埼玉")+SUMIFS(測量台帳1ｓ[入金額],測量台帳1ｓ[精算
グループ],確報【６月】!$H69,測量台帳1ｓ[入金月（月のみ）],確報【６月】!$A$1,測量台帳1ｓ[NC区分],"埼玉")+SUMIFS(測量台帳1__2ｓ[入金額(後)],測量台帳1__2ｓ[精算
グループ(後)],確報【６月】!$H69,測量台帳1__2ｓ[入金月(後)（月のみ）],確報【６月】!$A$1,測量台帳1__2ｓ[NC区分],"埼玉")</f>
        <v>0</v>
      </c>
      <c r="L69" s="102" t="s">
        <v>290</v>
      </c>
      <c r="M69" s="103">
        <f>SUMIFS(台帳表ｓ[金額],台帳表ｓ[精算
グループ],確報【６月】!$H69,台帳表ｓ[入金月（月のみ）],確報【６月】!$A$1,台帳表ｓ[ＮＣ区分],"北部")+SUMIFS(測量台帳1ｓ[入金額],測量台帳1ｓ[精算
グループ],確報【６月】!$H69,測量台帳1ｓ[入金月（月のみ）],確報【６月】!$A$1,測量台帳1ｓ[NC区分],"北部")+SUMIFS(測量台帳1__2ｓ[入金額(後)],測量台帳1__2ｓ[精算
グループ(後)],確報【６月】!$H69,測量台帳1__2ｓ[入金月(後)（月のみ）],確報【６月】!$A$1,測量台帳1__2ｓ[NC区分],"北部")</f>
        <v>0</v>
      </c>
      <c r="N69" s="104" t="s">
        <v>290</v>
      </c>
      <c r="O69" s="105">
        <f>SUMIFS(台帳表ｓ[金額],台帳表ｓ[精算
グループ],確報【６月】!$H69,台帳表ｓ[入金月（月のみ）],確報【６月】!$A$1,台帳表ｓ[ＮＣ区分],"南部")+SUMIFS(測量台帳1ｓ[入金額],測量台帳1ｓ[精算
グループ],確報【６月】!$H69,測量台帳1ｓ[入金月（月のみ）],確報【６月】!$A$1,測量台帳1ｓ[NC区分],"南部")+SUMIFS(測量台帳1__2ｓ[入金額(後)],測量台帳1__2ｓ[精算
グループ(後)],確報【６月】!$H69,測量台帳1__2ｓ[入金月(後)（月のみ）],確報【６月】!$A$1,測量台帳1__2ｓ[NC区分],"南部")</f>
        <v>0</v>
      </c>
      <c r="P69" s="100" t="s">
        <v>290</v>
      </c>
      <c r="Q69" s="106">
        <f>SUMIFS(台帳表ｔ[金額],台帳表ｔ[精算
グループ],確報【６月】!$H69,台帳表ｔ[入金月（月のみ）],確報【６月】!$A$1,台帳表ｔ[ＮＣ区分],"多摩")+SUMIFS(測量台帳1ｔ[入金額],測量台帳1ｔ[精算
グループ],確報【６月】!$H69,測量台帳1ｔ[入金月（月のみ）],確報【６月】!$A$1,測量台帳1ｔ[NC区分],"多摩")+SUMIFS(測量台帳1__2ｔ[入金額(後)],測量台帳1__2ｔ[精算
グループ(後)],確報【６月】!$H69,測量台帳1__2ｔ[入金月(後)（月のみ）],確報【６月】!$A$1,測量台帳1__2ｔ[NC区分],"多摩")</f>
        <v>0</v>
      </c>
      <c r="R69" s="100" t="s">
        <v>290</v>
      </c>
      <c r="S69" s="107">
        <f>SUMIFS(台帳表ｋ[金額],台帳表ｋ[精算
グループ],確報【６月】!$H69,台帳表ｋ[入金月（月のみ）],確報【６月】!$A$1,台帳表ｋ[事務所/分室],"神")+SUMIFS(測量台帳1ｋ[入金額],測量台帳1ｋ[精算
グループ],確報【６月】!$H69,測量台帳1ｋ[入金月（月のみ）],確報【６月】!$A$1,測量台帳1ｋ[NC区分],"神奈川")+SUMIFS(測量台帳1__2ｋ[入金額(後)],測量台帳1__2ｋ[精算
グループ(後)],確報【６月】!$H69,測量台帳1__2ｋ[入金月(後)（月のみ）],確報【６月】!$A$1,測量台帳1__2ｋ[NC区分],"神奈川")</f>
        <v>0</v>
      </c>
      <c r="T69" s="108" t="s">
        <v>290</v>
      </c>
      <c r="U69" s="74">
        <f>SUMIFS(台帳表ｋ[金額],台帳表ｋ[精算
グループ],確報【６月】!$H69,台帳表ｋ[入金月（月のみ）],確報【６月】!$A$1,台帳表ｋ[事務所/分室],"湘")+SUMIFS(測量台帳1ｋ[入金額],測量台帳1ｋ[精算
グループ],確報【６月】!$H69,測量台帳1ｋ[入金月（月のみ）],確報【６月】!$A$1,測量台帳1ｋ[NC区分],"湘南")+SUMIFS(測量台帳1__2ｋ[入金額(後)],測量台帳1__2ｋ[精算
グループ(後)],確報【６月】!$H69,測量台帳1__2ｋ[入金月(後)（月のみ）],確報【６月】!$A$1,測量台帳1__2ｋ[NC区分],"湘南")</f>
        <v>0</v>
      </c>
      <c r="V69" s="100" t="s">
        <v>290</v>
      </c>
      <c r="W69" s="74" cm="1">
        <f t="array" ref="W69">INDEX(設備G入力用!$F$2:$Q$72,ROW(A65), MATCH($A$1,設備G入力用!$F$2:$Q$2,0))</f>
        <v>0</v>
      </c>
      <c r="X69" s="15">
        <f t="shared" si="5"/>
        <v>0</v>
      </c>
      <c r="Y69" s="16">
        <f>SUM(X69)</f>
        <v>0</v>
      </c>
      <c r="Z69" s="13" t="s">
        <v>16627</v>
      </c>
      <c r="AA69" s="984"/>
      <c r="AB69" s="304" t="s">
        <v>16558</v>
      </c>
      <c r="AC69" s="172">
        <f t="shared" si="7"/>
        <v>0</v>
      </c>
      <c r="AD69" s="10"/>
      <c r="AE69" s="10"/>
      <c r="AF69" s="202" t="str">
        <f>IFERROR(_xlfn.XLOOKUP(確報【６月】!$AE69,台帳表ｓ[整理番号],台帳表ｓ[繁閑調整]),"")</f>
        <v/>
      </c>
      <c r="AG69" s="277" t="str">
        <f>IFERROR(_xlfn.XLOOKUP(確報【６月】!$AE69,台帳表ｓ[整理番号],台帳表ｓ[精算
グループ]),"")</f>
        <v/>
      </c>
      <c r="AH69" s="278" t="str">
        <f>IFERROR(_xlfn.XLOOKUP(確報【６月】!$AE69,台帳表ｓ[整理番号],台帳表ｓ[請求書発行番号]),"")</f>
        <v/>
      </c>
      <c r="AI69" s="269" t="str">
        <f>IFERROR(_xlfn.XLOOKUP(確報【６月】!$AE69,台帳表ｓ[整理番号],台帳表ｓ[繁閑調整金]),"")</f>
        <v/>
      </c>
      <c r="AJ69" s="275"/>
      <c r="AL69" s="202" t="str">
        <f>IFERROR(_xlfn.XLOOKUP(確報【６月】!AK69,台帳表ｔ[整理番号],台帳表ｔ[繁閑調整]),"")</f>
        <v/>
      </c>
      <c r="AM69" s="277" t="str">
        <f>IFERROR(_xlfn.XLOOKUP(確報【６月】!AK69,台帳表ｔ[整理番号],台帳表ｔ[精算
グループ]),"")</f>
        <v/>
      </c>
      <c r="AN69" s="278" t="str">
        <f>IFERROR(_xlfn.XLOOKUP(確報【６月】!AK69,台帳表ｔ[整理番号],台帳表ｔ[請求書発行番号]),"")</f>
        <v/>
      </c>
      <c r="AO69" s="269" t="str">
        <f>IFERROR(_xlfn.XLOOKUP(確報【６月】!AK69,台帳表ｔ[整理番号],台帳表ｔ[繁閑調整金]),"")</f>
        <v/>
      </c>
      <c r="AP69" s="275"/>
      <c r="AR69" s="202" t="str">
        <f>IFERROR(_xlfn.XLOOKUP(確報【６月】!AQ69,台帳表ｋ[整理番号],台帳表ｋ[繁閑調整]),"")</f>
        <v/>
      </c>
      <c r="AS69" s="277" t="str">
        <f>IFERROR(_xlfn.XLOOKUP(確報【６月】!AQ69,台帳表ｋ[整理番号],台帳表ｋ[精算
グループ]),"")</f>
        <v/>
      </c>
      <c r="AT69" s="278" t="str">
        <f>IFERROR(_xlfn.XLOOKUP(確報【６月】!AQ69,台帳表ｋ[整理番号],台帳表ｋ[請求書発行番号]),"")</f>
        <v/>
      </c>
      <c r="AU69" s="269" t="str">
        <f>IFERROR(_xlfn.XLOOKUP(確報【６月】!AQ69,台帳表ｋ[整理番号],台帳表ｋ[繁閑調整金]),"")</f>
        <v/>
      </c>
      <c r="AV69" s="275"/>
      <c r="AX69" s="202" t="str">
        <f>IFERROR(_xlfn.XLOOKUP(確報【６月】!AW69,台帳表ｋ[整理番号],台帳表ｋ[繁閑調整]),"")</f>
        <v/>
      </c>
      <c r="AY69" s="277" t="str">
        <f>IFERROR(_xlfn.XLOOKUP(確報【６月】!AW69,台帳表ｋ[整理番号],台帳表ｋ[精算
グループ]),"")</f>
        <v/>
      </c>
      <c r="AZ69" s="278" t="str">
        <f>IFERROR(_xlfn.XLOOKUP(確報【６月】!AW69,台帳表ｋ[整理番号],台帳表ｋ[請求書発行番号]),"")</f>
        <v/>
      </c>
      <c r="BA69" s="269" t="str">
        <f>IFERROR(_xlfn.XLOOKUP(確報【６月】!AW69,台帳表ｋ[整理番号],台帳表ｋ[繁閑調整金]),"")</f>
        <v/>
      </c>
    </row>
    <row r="70" spans="1:53" ht="16.350000000000001" customHeight="1" thickTop="1" thickBot="1">
      <c r="A70" s="927"/>
      <c r="B70" s="927"/>
      <c r="C70" s="973" t="s">
        <v>16560</v>
      </c>
      <c r="D70" s="974"/>
      <c r="E70" s="975"/>
      <c r="F70" s="109" t="s">
        <v>16561</v>
      </c>
      <c r="G70" s="110" t="s">
        <v>16606</v>
      </c>
      <c r="H70" s="279">
        <v>100</v>
      </c>
      <c r="I70" s="257">
        <f>SUMIFS(台帳表ｓ[金額],台帳表ｓ[精算
グループ],確報【６月】!$H70,台帳表ｓ[入金月（月のみ）],確報【６月】!$A$1,台帳表ｓ[ＮＣ区分],"西部")+SUMIFS(測量台帳1ｓ[入金額],測量台帳1ｓ[精算
グループ],確報【６月】!$H70,測量台帳1ｓ[入金月（月のみ）],確報【６月】!$A$1,測量台帳1ｓ[NC区分],"西部")+SUMIFS(測量台帳1__2ｓ[入金額(後)],測量台帳1__2ｓ[精算
グループ(後)],確報【６月】!$H70,測量台帳1__2ｓ[入金月(後)（月のみ）],確報【６月】!$A$1,測量台帳1__2ｓ[NC区分],"西部")</f>
        <v>1132215</v>
      </c>
      <c r="J70" s="291">
        <v>100</v>
      </c>
      <c r="K70" s="287">
        <f>SUMIFS(台帳表ｓ[金額],台帳表ｓ[精算
グループ],確報【６月】!$H70,台帳表ｓ[入金月（月のみ）],確報【６月】!$A$1,台帳表ｓ[ＮＣ区分],"埼玉")+SUMIFS(測量台帳1ｓ[入金額],測量台帳1ｓ[精算
グループ],確報【６月】!$H70,測量台帳1ｓ[入金月（月のみ）],確報【６月】!$A$1,測量台帳1ｓ[NC区分],"埼玉")+SUMIFS(測量台帳1__2ｓ[入金額(後)],測量台帳1__2ｓ[精算
グループ(後)],確報【６月】!$H70,測量台帳1__2ｓ[入金月(後)（月のみ）],確報【６月】!$A$1,測量台帳1__2ｓ[NC区分],"埼玉")</f>
        <v>0</v>
      </c>
      <c r="L70" s="291">
        <v>100</v>
      </c>
      <c r="M70" s="255">
        <f>SUMIFS(台帳表ｓ[金額],台帳表ｓ[精算
グループ],確報【６月】!$H70,台帳表ｓ[入金月（月のみ）],確報【６月】!$A$1,台帳表ｓ[ＮＣ区分],"北部")+SUMIFS(測量台帳1ｓ[入金額],測量台帳1ｓ[精算
グループ],確報【６月】!$H70,測量台帳1ｓ[入金月（月のみ）],確報【６月】!$A$1,測量台帳1ｓ[NC区分],"北部")+SUMIFS(測量台帳1__2ｓ[入金額(後)],測量台帳1__2ｓ[精算
グループ(後)],確報【６月】!$H70,測量台帳1__2ｓ[入金月(後)（月のみ）],確報【６月】!$A$1,測量台帳1__2ｓ[NC区分],"北部")</f>
        <v>387951</v>
      </c>
      <c r="N70" s="291">
        <v>100</v>
      </c>
      <c r="O70" s="248">
        <f>SUMIFS(台帳表ｓ[金額],台帳表ｓ[精算
グループ],確報【６月】!$H70,台帳表ｓ[入金月（月のみ）],確報【６月】!$A$1,台帳表ｓ[ＮＣ区分],"南部")+SUMIFS(測量台帳1ｓ[入金額],測量台帳1ｓ[精算
グループ],確報【６月】!$H70,測量台帳1ｓ[入金月（月のみ）],確報【６月】!$A$1,測量台帳1ｓ[NC区分],"南部")+SUMIFS(測量台帳1__2ｓ[入金額(後)],測量台帳1__2ｓ[精算
グループ(後)],確報【６月】!$H70,測量台帳1__2ｓ[入金月(後)（月のみ）],確報【６月】!$A$1,測量台帳1__2ｓ[NC区分],"南部")</f>
        <v>294978</v>
      </c>
      <c r="P70" s="279">
        <v>100</v>
      </c>
      <c r="Q70" s="248">
        <f>SUMIFS(台帳表ｔ[金額],台帳表ｔ[精算
グループ],確報【６月】!$H70,台帳表ｔ[入金月（月のみ）],確報【６月】!$A$1,台帳表ｔ[ＮＣ区分],"多摩")+SUMIFS(測量台帳1ｔ[入金額],測量台帳1ｔ[精算
グループ],確報【６月】!$H70,測量台帳1ｔ[入金月（月のみ）],確報【６月】!$A$1,測量台帳1ｔ[NC区分],"多摩")+SUMIFS(測量台帳1__2ｔ[入金額(後)],測量台帳1__2ｔ[精算
グループ(後)],確報【６月】!$H70,測量台帳1__2ｔ[入金月(後)（月のみ）],確報【６月】!$A$1,測量台帳1__2ｔ[NC区分],"多摩")</f>
        <v>2621849</v>
      </c>
      <c r="R70" s="279">
        <v>100</v>
      </c>
      <c r="S70" s="255">
        <f>SUMIFS(台帳表ｋ[金額],台帳表ｋ[精算
グループ],確報【６月】!$H70,台帳表ｋ[入金月（月のみ）],確報【６月】!$A$1,台帳表ｋ[事務所/分室],"神")+SUMIFS(測量台帳1ｋ[入金額],測量台帳1ｋ[精算
グループ],確報【６月】!$H70,測量台帳1ｋ[入金月（月のみ）],確報【６月】!$A$1,測量台帳1ｋ[NC区分],"神奈川")+SUMIFS(測量台帳1__2ｋ[入金額(後)],測量台帳1__2ｋ[精算
グループ(後)],確報【６月】!$H70,測量台帳1__2ｋ[入金月(後)（月のみ）],確報【６月】!$A$1,測量台帳1__2ｋ[NC区分],"神奈川")</f>
        <v>564669</v>
      </c>
      <c r="T70" s="291">
        <v>100</v>
      </c>
      <c r="U70" s="248">
        <f>SUMIFS(台帳表ｋ[金額],台帳表ｋ[精算
グループ],確報【６月】!$H70,台帳表ｋ[入金月（月のみ）],確報【６月】!$A$1,台帳表ｋ[事務所/分室],"湘")+SUMIFS(測量台帳1ｋ[入金額],測量台帳1ｋ[精算
グループ],確報【６月】!$H70,測量台帳1ｋ[入金月（月のみ）],確報【６月】!$A$1,測量台帳1ｋ[NC区分],"湘南")+SUMIFS(測量台帳1__2ｋ[入金額(後)],測量台帳1__2ｋ[精算
グループ(後)],確報【６月】!$H70,測量台帳1__2ｋ[入金月(後)（月のみ）],確報【６月】!$A$1,測量台帳1__2ｋ[NC区分],"湘南")</f>
        <v>0</v>
      </c>
      <c r="V70" s="247"/>
      <c r="W70" s="248" cm="1">
        <f t="array" ref="W70">INDEX(設備G入力用!$F$2:$Q$72,ROW(A66), MATCH($A$1,設備G入力用!$F$2:$Q$2,0))</f>
        <v>0</v>
      </c>
      <c r="X70" s="23">
        <f t="shared" si="5"/>
        <v>5001662</v>
      </c>
      <c r="Y70" s="24"/>
      <c r="Z70" s="13"/>
      <c r="AA70" s="669" t="s">
        <v>16613</v>
      </c>
      <c r="AB70" s="670"/>
      <c r="AC70" s="298">
        <f>SUM(AC53:AC69)</f>
        <v>42120035</v>
      </c>
      <c r="AD70" s="10"/>
      <c r="AE70" s="10"/>
      <c r="AF70" s="202" t="str">
        <f>IFERROR(_xlfn.XLOOKUP(確報【６月】!$AE70,台帳表ｓ[整理番号],台帳表ｓ[繁閑調整]),"")</f>
        <v/>
      </c>
      <c r="AG70" s="277" t="str">
        <f>IFERROR(_xlfn.XLOOKUP(確報【６月】!$AE70,台帳表ｓ[整理番号],台帳表ｓ[精算
グループ]),"")</f>
        <v/>
      </c>
      <c r="AH70" s="278" t="str">
        <f>IFERROR(_xlfn.XLOOKUP(確報【６月】!$AE70,台帳表ｓ[整理番号],台帳表ｓ[請求書発行番号]),"")</f>
        <v/>
      </c>
      <c r="AI70" s="269" t="str">
        <f>IFERROR(_xlfn.XLOOKUP(確報【６月】!$AE70,台帳表ｓ[整理番号],台帳表ｓ[繁閑調整金]),"")</f>
        <v/>
      </c>
      <c r="AJ70" s="275"/>
      <c r="AL70" s="202" t="str">
        <f>IFERROR(_xlfn.XLOOKUP(確報【６月】!AK70,台帳表ｔ[整理番号],台帳表ｔ[繁閑調整]),"")</f>
        <v/>
      </c>
      <c r="AM70" s="277" t="str">
        <f>IFERROR(_xlfn.XLOOKUP(確報【６月】!AK70,台帳表ｔ[整理番号],台帳表ｔ[精算
グループ]),"")</f>
        <v/>
      </c>
      <c r="AN70" s="278" t="str">
        <f>IFERROR(_xlfn.XLOOKUP(確報【６月】!AK70,台帳表ｔ[整理番号],台帳表ｔ[請求書発行番号]),"")</f>
        <v/>
      </c>
      <c r="AO70" s="269" t="str">
        <f>IFERROR(_xlfn.XLOOKUP(確報【６月】!AK70,台帳表ｔ[整理番号],台帳表ｔ[繁閑調整金]),"")</f>
        <v/>
      </c>
      <c r="AP70" s="275"/>
      <c r="AR70" s="202" t="str">
        <f>IFERROR(_xlfn.XLOOKUP(確報【６月】!AQ70,台帳表ｋ[整理番号],台帳表ｋ[繁閑調整]),"")</f>
        <v/>
      </c>
      <c r="AS70" s="277" t="str">
        <f>IFERROR(_xlfn.XLOOKUP(確報【６月】!AQ70,台帳表ｋ[整理番号],台帳表ｋ[精算
グループ]),"")</f>
        <v/>
      </c>
      <c r="AT70" s="278" t="str">
        <f>IFERROR(_xlfn.XLOOKUP(確報【６月】!AQ70,台帳表ｋ[整理番号],台帳表ｋ[請求書発行番号]),"")</f>
        <v/>
      </c>
      <c r="AU70" s="269" t="str">
        <f>IFERROR(_xlfn.XLOOKUP(確報【６月】!AQ70,台帳表ｋ[整理番号],台帳表ｋ[繁閑調整金]),"")</f>
        <v/>
      </c>
      <c r="AV70" s="275"/>
      <c r="AX70" s="202" t="str">
        <f>IFERROR(_xlfn.XLOOKUP(確報【６月】!AW70,台帳表ｋ[整理番号],台帳表ｋ[繁閑調整]),"")</f>
        <v/>
      </c>
      <c r="AY70" s="277" t="str">
        <f>IFERROR(_xlfn.XLOOKUP(確報【６月】!AW70,台帳表ｋ[整理番号],台帳表ｋ[精算
グループ]),"")</f>
        <v/>
      </c>
      <c r="AZ70" s="278" t="str">
        <f>IFERROR(_xlfn.XLOOKUP(確報【６月】!AW70,台帳表ｋ[整理番号],台帳表ｋ[請求書発行番号]),"")</f>
        <v/>
      </c>
      <c r="BA70" s="269" t="str">
        <f>IFERROR(_xlfn.XLOOKUP(確報【６月】!AW70,台帳表ｋ[整理番号],台帳表ｋ[繁閑調整金]),"")</f>
        <v/>
      </c>
    </row>
    <row r="71" spans="1:53" ht="16.350000000000001" customHeight="1" thickBot="1">
      <c r="A71" s="927"/>
      <c r="B71" s="927"/>
      <c r="C71" s="976"/>
      <c r="D71" s="977"/>
      <c r="E71" s="978"/>
      <c r="F71" s="111" t="s">
        <v>16562</v>
      </c>
      <c r="G71" s="112" t="s">
        <v>16606</v>
      </c>
      <c r="H71" s="280">
        <v>101</v>
      </c>
      <c r="I71" s="290">
        <f>SUMIFS(台帳表ｓ[金額],台帳表ｓ[精算
グループ],確報【６月】!$H71,台帳表ｓ[入金月（月のみ）],確報【６月】!$A$1,台帳表ｓ[ＮＣ区分],"西部")+SUMIFS(測量台帳1ｓ[入金額],測量台帳1ｓ[精算
グループ],確報【６月】!$H71,測量台帳1ｓ[入金月（月のみ）],確報【６月】!$A$1,測量台帳1ｓ[NC区分],"西部")+SUMIFS(測量台帳1__2ｓ[入金額(後)],測量台帳1__2ｓ[精算
グループ(後)],確報【６月】!$H71,測量台帳1__2ｓ[入金月(後)（月のみ）],確報【６月】!$A$1,測量台帳1__2ｓ[NC区分],"西部")</f>
        <v>4198741</v>
      </c>
      <c r="J71" s="292">
        <v>101</v>
      </c>
      <c r="K71" s="288">
        <f>SUMIFS(台帳表ｓ[金額],台帳表ｓ[精算
グループ],確報【６月】!$H71,台帳表ｓ[入金月（月のみ）],確報【６月】!$A$1,台帳表ｓ[ＮＣ区分],"埼玉")+SUMIFS(測量台帳1ｓ[入金額],測量台帳1ｓ[精算
グループ],確報【６月】!$H71,測量台帳1ｓ[入金月（月のみ）],確報【６月】!$A$1,測量台帳1ｓ[NC区分],"埼玉")+SUMIFS(測量台帳1__2ｓ[入金額(後)],測量台帳1__2ｓ[精算
グループ(後)],確報【６月】!$H71,測量台帳1__2ｓ[入金月(後)（月のみ）],確報【６月】!$A$1,測量台帳1__2ｓ[NC区分],"埼玉")</f>
        <v>0</v>
      </c>
      <c r="L71" s="292">
        <v>101</v>
      </c>
      <c r="M71" s="285">
        <f>SUMIFS(台帳表ｓ[金額],台帳表ｓ[精算
グループ],確報【６月】!$H71,台帳表ｓ[入金月（月のみ）],確報【６月】!$A$1,台帳表ｓ[ＮＣ区分],"北部")+SUMIFS(測量台帳1ｓ[入金額],測量台帳1ｓ[精算
グループ],確報【６月】!$H71,測量台帳1ｓ[入金月（月のみ）],確報【６月】!$A$1,測量台帳1ｓ[NC区分],"北部")+SUMIFS(測量台帳1__2ｓ[入金額(後)],測量台帳1__2ｓ[精算
グループ(後)],確報【６月】!$H71,測量台帳1__2ｓ[入金月(後)（月のみ）],確報【６月】!$A$1,測量台帳1__2ｓ[NC区分],"北部")</f>
        <v>57030</v>
      </c>
      <c r="N71" s="292">
        <v>101</v>
      </c>
      <c r="O71" s="246">
        <f>SUMIFS(台帳表ｓ[金額],台帳表ｓ[精算
グループ],確報【６月】!$H71,台帳表ｓ[入金月（月のみ）],確報【６月】!$A$1,台帳表ｓ[ＮＣ区分],"南部")+SUMIFS(測量台帳1ｓ[入金額],測量台帳1ｓ[精算
グループ],確報【６月】!$H71,測量台帳1ｓ[入金月（月のみ）],確報【６月】!$A$1,測量台帳1ｓ[NC区分],"南部")+SUMIFS(測量台帳1__2ｓ[入金額(後)],測量台帳1__2ｓ[精算
グループ(後)],確報【６月】!$H71,測量台帳1__2ｓ[入金月(後)（月のみ）],確報【６月】!$A$1,測量台帳1__2ｓ[NC区分],"南部")</f>
        <v>4902311.8100000005</v>
      </c>
      <c r="P71" s="280">
        <v>101</v>
      </c>
      <c r="Q71" s="246">
        <f>SUMIFS(台帳表ｔ[金額],台帳表ｔ[精算
グループ],確報【６月】!$H71,台帳表ｔ[入金月（月のみ）],確報【６月】!$A$1,台帳表ｔ[ＮＣ区分],"多摩")+SUMIFS(測量台帳1ｔ[入金額],測量台帳1ｔ[精算
グループ],確報【６月】!$H71,測量台帳1ｔ[入金月（月のみ）],確報【６月】!$A$1,測量台帳1ｔ[NC区分],"多摩")+SUMIFS(測量台帳1__2ｔ[入金額(後)],測量台帳1__2ｔ[精算
グループ(後)],確報【６月】!$H71,測量台帳1__2ｔ[入金月(後)（月のみ）],確報【６月】!$A$1,測量台帳1__2ｔ[NC区分],"多摩")</f>
        <v>7754703</v>
      </c>
      <c r="R71" s="280">
        <v>101</v>
      </c>
      <c r="S71" s="285">
        <f>SUMIFS(台帳表ｋ[金額],台帳表ｋ[精算
グループ],確報【６月】!$H71,台帳表ｋ[入金月（月のみ）],確報【６月】!$A$1,台帳表ｋ[事務所/分室],"神")+SUMIFS(測量台帳1ｋ[入金額],測量台帳1ｋ[精算
グループ],確報【６月】!$H71,測量台帳1ｋ[入金月（月のみ）],確報【６月】!$A$1,測量台帳1ｋ[NC区分],"神奈川")+SUMIFS(測量台帳1__2ｋ[入金額(後)],測量台帳1__2ｋ[精算
グループ(後)],確報【６月】!$H71,測量台帳1__2ｋ[入金月(後)（月のみ）],確報【６月】!$A$1,測量台帳1__2ｋ[NC区分],"神奈川")</f>
        <v>396501</v>
      </c>
      <c r="T71" s="292">
        <v>101</v>
      </c>
      <c r="U71" s="246">
        <f>SUMIFS(台帳表ｋ[金額],台帳表ｋ[精算
グループ],確報【６月】!$H71,台帳表ｋ[入金月（月のみ）],確報【６月】!$A$1,台帳表ｋ[事務所/分室],"湘")+SUMIFS(測量台帳1ｋ[入金額],測量台帳1ｋ[精算
グループ],確報【６月】!$H71,測量台帳1ｋ[入金月（月のみ）],確報【６月】!$A$1,測量台帳1ｋ[NC区分],"湘南")+SUMIFS(測量台帳1__2ｋ[入金額(後)],測量台帳1__2ｋ[精算
グループ(後)],確報【６月】!$H71,測量台帳1__2ｋ[入金月(後)（月のみ）],確報【６月】!$A$1,測量台帳1__2ｋ[NC区分],"湘南")</f>
        <v>0</v>
      </c>
      <c r="V71" s="245"/>
      <c r="W71" s="246" cm="1">
        <f t="array" ref="W71">INDEX(設備G入力用!$F$2:$Q$72,ROW(A67), MATCH($A$1,設備G入力用!$F$2:$Q$2,0))</f>
        <v>0</v>
      </c>
      <c r="X71" s="30">
        <f t="shared" si="5"/>
        <v>17309286.810000002</v>
      </c>
      <c r="Y71" s="24"/>
      <c r="Z71" s="13"/>
      <c r="AD71" s="10"/>
      <c r="AE71" s="10"/>
      <c r="AF71" s="202" t="str">
        <f>IFERROR(_xlfn.XLOOKUP(確報【６月】!$AE71,台帳表ｓ[整理番号],台帳表ｓ[繁閑調整]),"")</f>
        <v/>
      </c>
      <c r="AG71" s="277" t="str">
        <f>IFERROR(_xlfn.XLOOKUP(確報【６月】!$AE71,台帳表ｓ[整理番号],台帳表ｓ[精算
グループ]),"")</f>
        <v/>
      </c>
      <c r="AH71" s="278" t="str">
        <f>IFERROR(_xlfn.XLOOKUP(確報【６月】!$AE71,台帳表ｓ[整理番号],台帳表ｓ[請求書発行番号]),"")</f>
        <v/>
      </c>
      <c r="AI71" s="269" t="str">
        <f>IFERROR(_xlfn.XLOOKUP(確報【６月】!$AE71,台帳表ｓ[整理番号],台帳表ｓ[繁閑調整金]),"")</f>
        <v/>
      </c>
      <c r="AJ71" s="275"/>
      <c r="AL71" s="202" t="str">
        <f>IFERROR(_xlfn.XLOOKUP(確報【６月】!AK71,台帳表ｔ[整理番号],台帳表ｔ[繁閑調整]),"")</f>
        <v/>
      </c>
      <c r="AM71" s="277" t="str">
        <f>IFERROR(_xlfn.XLOOKUP(確報【６月】!AK71,台帳表ｔ[整理番号],台帳表ｔ[精算
グループ]),"")</f>
        <v/>
      </c>
      <c r="AN71" s="278" t="str">
        <f>IFERROR(_xlfn.XLOOKUP(確報【６月】!AK71,台帳表ｔ[整理番号],台帳表ｔ[請求書発行番号]),"")</f>
        <v/>
      </c>
      <c r="AO71" s="269" t="str">
        <f>IFERROR(_xlfn.XLOOKUP(確報【６月】!AK71,台帳表ｔ[整理番号],台帳表ｔ[繁閑調整金]),"")</f>
        <v/>
      </c>
      <c r="AP71" s="275"/>
      <c r="AR71" s="202" t="str">
        <f>IFERROR(_xlfn.XLOOKUP(確報【６月】!AQ71,台帳表ｋ[整理番号],台帳表ｋ[繁閑調整]),"")</f>
        <v/>
      </c>
      <c r="AS71" s="277" t="str">
        <f>IFERROR(_xlfn.XLOOKUP(確報【６月】!AQ71,台帳表ｋ[整理番号],台帳表ｋ[精算
グループ]),"")</f>
        <v/>
      </c>
      <c r="AT71" s="278" t="str">
        <f>IFERROR(_xlfn.XLOOKUP(確報【６月】!AQ71,台帳表ｋ[整理番号],台帳表ｋ[請求書発行番号]),"")</f>
        <v/>
      </c>
      <c r="AU71" s="269" t="str">
        <f>IFERROR(_xlfn.XLOOKUP(確報【６月】!AQ71,台帳表ｋ[整理番号],台帳表ｋ[繁閑調整金]),"")</f>
        <v/>
      </c>
      <c r="AV71" s="275"/>
      <c r="AX71" s="202" t="str">
        <f>IFERROR(_xlfn.XLOOKUP(確報【６月】!AW71,台帳表ｋ[整理番号],台帳表ｋ[繁閑調整]),"")</f>
        <v/>
      </c>
      <c r="AY71" s="277" t="str">
        <f>IFERROR(_xlfn.XLOOKUP(確報【６月】!AW71,台帳表ｋ[整理番号],台帳表ｋ[精算
グループ]),"")</f>
        <v/>
      </c>
      <c r="AZ71" s="278" t="str">
        <f>IFERROR(_xlfn.XLOOKUP(確報【６月】!AW71,台帳表ｋ[整理番号],台帳表ｋ[請求書発行番号]),"")</f>
        <v/>
      </c>
      <c r="BA71" s="269" t="str">
        <f>IFERROR(_xlfn.XLOOKUP(確報【６月】!AW71,台帳表ｋ[整理番号],台帳表ｋ[繁閑調整金]),"")</f>
        <v/>
      </c>
    </row>
    <row r="72" spans="1:53" ht="16.350000000000001" customHeight="1" thickBot="1">
      <c r="A72" s="927"/>
      <c r="B72" s="928"/>
      <c r="C72" s="976"/>
      <c r="D72" s="977"/>
      <c r="E72" s="978"/>
      <c r="F72" s="113" t="s">
        <v>16563</v>
      </c>
      <c r="G72" s="56" t="s">
        <v>16606</v>
      </c>
      <c r="H72" s="281">
        <v>103</v>
      </c>
      <c r="I72" s="289">
        <f>SUMIFS(台帳表ｓ[金額],台帳表ｓ[精算
グループ],確報【６月】!$H72,台帳表ｓ[入金月（月のみ）],確報【６月】!$A$1,台帳表ｓ[ＮＣ区分],"西部")+SUMIFS(測量台帳1ｓ[入金額],測量台帳1ｓ[精算
グループ],確報【６月】!$H72,測量台帳1ｓ[入金月（月のみ）],確報【６月】!$A$1,測量台帳1ｓ[NC区分],"西部")+SUMIFS(測量台帳1__2ｓ[入金額(後)],測量台帳1__2ｓ[精算
グループ(後)],確報【６月】!$H72,測量台帳1__2ｓ[入金月(後)（月のみ）],確報【６月】!$A$1,測量台帳1__2ｓ[NC区分],"西部")</f>
        <v>0</v>
      </c>
      <c r="J72" s="293">
        <v>103</v>
      </c>
      <c r="K72" s="289">
        <f>SUMIFS(台帳表ｓ[金額],台帳表ｓ[精算
グループ],確報【６月】!$H72,台帳表ｓ[入金月（月のみ）],確報【６月】!$A$1,台帳表ｓ[ＮＣ区分],"埼玉")+SUMIFS(測量台帳1ｓ[入金額],測量台帳1ｓ[精算
グループ],確報【６月】!$H72,測量台帳1ｓ[入金月（月のみ）],確報【６月】!$A$1,測量台帳1ｓ[NC区分],"埼玉")+SUMIFS(測量台帳1__2ｓ[入金額(後)],測量台帳1__2ｓ[精算
グループ(後)],確報【６月】!$H72,測量台帳1__2ｓ[入金月(後)（月のみ）],確報【６月】!$A$1,測量台帳1__2ｓ[NC区分],"埼玉")</f>
        <v>0</v>
      </c>
      <c r="L72" s="293">
        <v>103</v>
      </c>
      <c r="M72" s="286">
        <f>SUMIFS(台帳表ｓ[金額],台帳表ｓ[精算
グループ],確報【６月】!$H72,台帳表ｓ[入金月（月のみ）],確報【６月】!$A$1,台帳表ｓ[ＮＣ区分],"北部")+SUMIFS(測量台帳1ｓ[入金額],測量台帳1ｓ[精算
グループ],確報【６月】!$H72,測量台帳1ｓ[入金月（月のみ）],確報【６月】!$A$1,測量台帳1ｓ[NC区分],"北部")+SUMIFS(測量台帳1__2ｓ[入金額(後)],測量台帳1__2ｓ[精算
グループ(後)],確報【６月】!$H72,測量台帳1__2ｓ[入金月(後)（月のみ）],確報【６月】!$A$1,測量台帳1__2ｓ[NC区分],"北部")</f>
        <v>0</v>
      </c>
      <c r="N72" s="293">
        <v>103</v>
      </c>
      <c r="O72" s="244">
        <f>SUMIFS(台帳表ｓ[金額],台帳表ｓ[精算
グループ],確報【６月】!$H72,台帳表ｓ[入金月（月のみ）],確報【６月】!$A$1,台帳表ｓ[ＮＣ区分],"南部")+SUMIFS(測量台帳1ｓ[入金額],測量台帳1ｓ[精算
グループ],確報【６月】!$H72,測量台帳1ｓ[入金月（月のみ）],確報【６月】!$A$1,測量台帳1ｓ[NC区分],"南部")+SUMIFS(測量台帳1__2ｓ[入金額(後)],測量台帳1__2ｓ[精算
グループ(後)],確報【６月】!$H72,測量台帳1__2ｓ[入金月(後)（月のみ）],確報【６月】!$A$1,測量台帳1__2ｓ[NC区分],"南部")</f>
        <v>0</v>
      </c>
      <c r="P72" s="281">
        <v>103</v>
      </c>
      <c r="Q72" s="244">
        <f>SUMIFS(台帳表ｔ[金額],台帳表ｔ[精算
グループ],確報【６月】!$H72,台帳表ｔ[入金月（月のみ）],確報【６月】!$A$1,台帳表ｔ[ＮＣ区分],"多摩")+SUMIFS(測量台帳1ｔ[入金額],測量台帳1ｔ[精算
グループ],確報【６月】!$H72,測量台帳1ｔ[入金月（月のみ）],確報【６月】!$A$1,測量台帳1ｔ[NC区分],"多摩")+SUMIFS(測量台帳1__2ｔ[入金額(後)],測量台帳1__2ｔ[精算
グループ(後)],確報【６月】!$H72,測量台帳1__2ｔ[入金月(後)（月のみ）],確報【６月】!$A$1,測量台帳1__2ｔ[NC区分],"多摩")</f>
        <v>0</v>
      </c>
      <c r="R72" s="281">
        <v>103</v>
      </c>
      <c r="S72" s="286">
        <f>SUMIFS(台帳表ｋ[金額],台帳表ｋ[精算
グループ],確報【６月】!$H72,台帳表ｋ[入金月（月のみ）],確報【６月】!$A$1,台帳表ｋ[事務所/分室],"神")+SUMIFS(測量台帳1ｋ[入金額],測量台帳1ｋ[精算
グループ],確報【６月】!$H72,測量台帳1ｋ[入金月（月のみ）],確報【６月】!$A$1,測量台帳1ｋ[NC区分],"神奈川")+SUMIFS(測量台帳1__2ｋ[入金額(後)],測量台帳1__2ｋ[精算
グループ(後)],確報【６月】!$H72,測量台帳1__2ｋ[入金月(後)（月のみ）],確報【６月】!$A$1,測量台帳1__2ｋ[NC区分],"神奈川")</f>
        <v>0</v>
      </c>
      <c r="T72" s="293">
        <v>103</v>
      </c>
      <c r="U72" s="244">
        <f>SUMIFS(台帳表ｋ[金額],台帳表ｋ[精算
グループ],確報【６月】!$H72,台帳表ｋ[入金月（月のみ）],確報【６月】!$A$1,台帳表ｋ[事務所/分室],"湘")+SUMIFS(測量台帳1ｋ[入金額],測量台帳1ｋ[精算
グループ],確報【６月】!$H72,測量台帳1ｋ[入金月（月のみ）],確報【６月】!$A$1,測量台帳1ｋ[NC区分],"湘南")+SUMIFS(測量台帳1__2ｋ[入金額(後)],測量台帳1__2ｋ[精算
グループ(後)],確報【６月】!$H72,測量台帳1__2ｋ[入金月(後)（月のみ）],確報【６月】!$A$1,測量台帳1__2ｋ[NC区分],"湘南")</f>
        <v>0</v>
      </c>
      <c r="V72" s="243"/>
      <c r="W72" s="244" cm="1">
        <f t="array" ref="W72">INDEX(設備G入力用!$F$2:$Q$72,ROW(A68), MATCH($A$1,設備G入力用!$F$2:$Q$2,0))</f>
        <v>0</v>
      </c>
      <c r="X72" s="41">
        <f t="shared" si="5"/>
        <v>0</v>
      </c>
      <c r="Y72" s="16">
        <f>SUM(X70:X72)</f>
        <v>22310948.810000002</v>
      </c>
      <c r="Z72" s="13" t="s">
        <v>16628</v>
      </c>
      <c r="AD72" s="10"/>
      <c r="AE72" s="10"/>
      <c r="AF72" s="202" t="str">
        <f>IFERROR(_xlfn.XLOOKUP(確報【６月】!$AE72,台帳表ｓ[整理番号],台帳表ｓ[繁閑調整]),"")</f>
        <v/>
      </c>
      <c r="AG72" s="277" t="str">
        <f>IFERROR(_xlfn.XLOOKUP(確報【６月】!$AE72,台帳表ｓ[整理番号],台帳表ｓ[精算
グループ]),"")</f>
        <v/>
      </c>
      <c r="AH72" s="278" t="str">
        <f>IFERROR(_xlfn.XLOOKUP(確報【６月】!$AE72,台帳表ｓ[整理番号],台帳表ｓ[請求書発行番号]),"")</f>
        <v/>
      </c>
      <c r="AI72" s="269" t="str">
        <f>IFERROR(_xlfn.XLOOKUP(確報【６月】!$AE72,台帳表ｓ[整理番号],台帳表ｓ[繁閑調整金]),"")</f>
        <v/>
      </c>
      <c r="AJ72" s="275"/>
      <c r="AL72" s="202" t="str">
        <f>IFERROR(_xlfn.XLOOKUP(確報【６月】!AK72,台帳表ｔ[整理番号],台帳表ｔ[繁閑調整]),"")</f>
        <v/>
      </c>
      <c r="AM72" s="277" t="str">
        <f>IFERROR(_xlfn.XLOOKUP(確報【６月】!AK72,台帳表ｔ[整理番号],台帳表ｔ[精算
グループ]),"")</f>
        <v/>
      </c>
      <c r="AN72" s="278" t="str">
        <f>IFERROR(_xlfn.XLOOKUP(確報【６月】!AK72,台帳表ｔ[整理番号],台帳表ｔ[請求書発行番号]),"")</f>
        <v/>
      </c>
      <c r="AO72" s="269" t="str">
        <f>IFERROR(_xlfn.XLOOKUP(確報【６月】!AK72,台帳表ｔ[整理番号],台帳表ｔ[繁閑調整金]),"")</f>
        <v/>
      </c>
      <c r="AP72" s="275"/>
      <c r="AR72" s="202" t="str">
        <f>IFERROR(_xlfn.XLOOKUP(確報【６月】!AQ72,台帳表ｋ[整理番号],台帳表ｋ[繁閑調整]),"")</f>
        <v/>
      </c>
      <c r="AS72" s="277" t="str">
        <f>IFERROR(_xlfn.XLOOKUP(確報【６月】!AQ72,台帳表ｋ[整理番号],台帳表ｋ[精算
グループ]),"")</f>
        <v/>
      </c>
      <c r="AT72" s="278" t="str">
        <f>IFERROR(_xlfn.XLOOKUP(確報【６月】!AQ72,台帳表ｋ[整理番号],台帳表ｋ[請求書発行番号]),"")</f>
        <v/>
      </c>
      <c r="AU72" s="269" t="str">
        <f>IFERROR(_xlfn.XLOOKUP(確報【６月】!AQ72,台帳表ｋ[整理番号],台帳表ｋ[繁閑調整金]),"")</f>
        <v/>
      </c>
      <c r="AV72" s="275"/>
      <c r="AX72" s="202" t="str">
        <f>IFERROR(_xlfn.XLOOKUP(確報【６月】!AW72,台帳表ｋ[整理番号],台帳表ｋ[繁閑調整]),"")</f>
        <v/>
      </c>
      <c r="AY72" s="277" t="str">
        <f>IFERROR(_xlfn.XLOOKUP(確報【６月】!AW72,台帳表ｋ[整理番号],台帳表ｋ[精算
グループ]),"")</f>
        <v/>
      </c>
      <c r="AZ72" s="278" t="str">
        <f>IFERROR(_xlfn.XLOOKUP(確報【６月】!AW72,台帳表ｋ[整理番号],台帳表ｋ[請求書発行番号]),"")</f>
        <v/>
      </c>
      <c r="BA72" s="269" t="str">
        <f>IFERROR(_xlfn.XLOOKUP(確報【６月】!AW72,台帳表ｋ[整理番号],台帳表ｋ[繁閑調整金]),"")</f>
        <v/>
      </c>
    </row>
    <row r="73" spans="1:53" ht="16.350000000000001" customHeight="1" thickBot="1">
      <c r="A73" s="927"/>
      <c r="B73" s="926" t="s">
        <v>16629</v>
      </c>
      <c r="C73" s="976"/>
      <c r="D73" s="977"/>
      <c r="E73" s="978"/>
      <c r="F73" s="114" t="s">
        <v>16564</v>
      </c>
      <c r="G73" s="62"/>
      <c r="H73" s="282">
        <v>201</v>
      </c>
      <c r="I73" s="255">
        <f>SUMIFS(台帳表ｓ[金額],台帳表ｓ[精算
グループ],確報【６月】!$H73,台帳表ｓ[入金月（月のみ）],確報【６月】!$A$1,台帳表ｓ[ＮＣ区分],"西部")+SUMIFS(測量台帳1ｓ[入金額],測量台帳1ｓ[精算
グループ],確報【６月】!$H73,測量台帳1ｓ[入金月（月のみ）],確報【６月】!$A$1,測量台帳1ｓ[NC区分],"西部")+SUMIFS(測量台帳1__2ｓ[入金額(後)],測量台帳1__2ｓ[精算
グループ(後)],確報【６月】!$H73,測量台帳1__2ｓ[入金月(後)（月のみ）],確報【６月】!$A$1,測量台帳1__2ｓ[NC区分],"西部")</f>
        <v>0</v>
      </c>
      <c r="J73" s="294">
        <v>201</v>
      </c>
      <c r="K73" s="255">
        <f>SUMIFS(台帳表ｓ[金額],台帳表ｓ[精算
グループ],確報【６月】!$H73,台帳表ｓ[入金月（月のみ）],確報【６月】!$A$1,台帳表ｓ[ＮＣ区分],"埼玉")+SUMIFS(測量台帳1ｓ[入金額],測量台帳1ｓ[精算
グループ],確報【６月】!$H73,測量台帳1ｓ[入金月（月のみ）],確報【６月】!$A$1,測量台帳1ｓ[NC区分],"埼玉")+SUMIFS(測量台帳1__2ｓ[入金額(後)],測量台帳1__2ｓ[精算
グループ(後)],確報【６月】!$H73,測量台帳1__2ｓ[入金月(後)（月のみ）],確報【６月】!$A$1,測量台帳1__2ｓ[NC区分],"埼玉")</f>
        <v>0</v>
      </c>
      <c r="L73" s="294">
        <v>201</v>
      </c>
      <c r="M73" s="255">
        <f>SUMIFS(台帳表ｓ[金額],台帳表ｓ[精算
グループ],確報【６月】!$H73,台帳表ｓ[入金月（月のみ）],確報【６月】!$A$1,台帳表ｓ[ＮＣ区分],"北部")+SUMIFS(測量台帳1ｓ[入金額],測量台帳1ｓ[精算
グループ],確報【６月】!$H73,測量台帳1ｓ[入金月（月のみ）],確報【６月】!$A$1,測量台帳1ｓ[NC区分],"北部")+SUMIFS(測量台帳1__2ｓ[入金額(後)],測量台帳1__2ｓ[精算
グループ(後)],確報【６月】!$H73,測量台帳1__2ｓ[入金月(後)（月のみ）],確報【６月】!$A$1,測量台帳1__2ｓ[NC区分],"北部")</f>
        <v>0</v>
      </c>
      <c r="N73" s="294">
        <v>201</v>
      </c>
      <c r="O73" s="248">
        <f>SUMIFS(台帳表ｓ[金額],台帳表ｓ[精算
グループ],確報【６月】!$H73,台帳表ｓ[入金月（月のみ）],確報【６月】!$A$1,台帳表ｓ[ＮＣ区分],"南部")+SUMIFS(測量台帳1ｓ[入金額],測量台帳1ｓ[精算
グループ],確報【６月】!$H73,測量台帳1ｓ[入金月（月のみ）],確報【６月】!$A$1,測量台帳1ｓ[NC区分],"南部")+SUMIFS(測量台帳1__2ｓ[入金額(後)],測量台帳1__2ｓ[精算
グループ(後)],確報【６月】!$H73,測量台帳1__2ｓ[入金月(後)（月のみ）],確報【６月】!$A$1,測量台帳1__2ｓ[NC区分],"南部")</f>
        <v>0</v>
      </c>
      <c r="P73" s="282">
        <v>201</v>
      </c>
      <c r="Q73" s="248">
        <f>SUMIFS(台帳表ｔ[金額],台帳表ｔ[精算
グループ],確報【６月】!$H73,台帳表ｔ[入金月（月のみ）],確報【６月】!$A$1,台帳表ｔ[ＮＣ区分],"多摩")+SUMIFS(測量台帳1ｔ[入金額],測量台帳1ｔ[精算
グループ],確報【６月】!$H73,測量台帳1ｔ[入金月（月のみ）],確報【６月】!$A$1,測量台帳1ｔ[NC区分],"多摩")+SUMIFS(測量台帳1__2ｔ[入金額(後)],測量台帳1__2ｔ[精算
グループ(後)],確報【６月】!$H73,測量台帳1__2ｔ[入金月(後)（月のみ）],確報【６月】!$A$1,測量台帳1__2ｔ[NC区分],"多摩")</f>
        <v>0</v>
      </c>
      <c r="R73" s="282">
        <v>201</v>
      </c>
      <c r="S73" s="255">
        <f>SUMIFS(台帳表ｋ[金額],台帳表ｋ[精算
グループ],確報【６月】!$H73,台帳表ｋ[入金月（月のみ）],確報【６月】!$A$1,台帳表ｋ[事務所/分室],"神")+SUMIFS(測量台帳1ｋ[入金額],測量台帳1ｋ[精算
グループ],確報【６月】!$H73,測量台帳1ｋ[入金月（月のみ）],確報【６月】!$A$1,測量台帳1ｋ[NC区分],"神奈川")+SUMIFS(測量台帳1__2ｋ[入金額(後)],測量台帳1__2ｋ[精算
グループ(後)],確報【６月】!$H73,測量台帳1__2ｋ[入金月(後)（月のみ）],確報【６月】!$A$1,測量台帳1__2ｋ[NC区分],"神奈川")</f>
        <v>0</v>
      </c>
      <c r="T73" s="294">
        <v>201</v>
      </c>
      <c r="U73" s="248">
        <f>SUMIFS(台帳表ｋ[金額],台帳表ｋ[精算
グループ],確報【６月】!$H73,台帳表ｋ[入金月（月のみ）],確報【６月】!$A$1,台帳表ｋ[事務所/分室],"湘")+SUMIFS(測量台帳1ｋ[入金額],測量台帳1ｋ[精算
グループ],確報【６月】!$H73,測量台帳1ｋ[入金月（月のみ）],確報【６月】!$A$1,測量台帳1ｋ[NC区分],"湘南")+SUMIFS(測量台帳1__2ｋ[入金額(後)],測量台帳1__2ｋ[精算
グループ(後)],確報【６月】!$H73,測量台帳1__2ｋ[入金月(後)（月のみ）],確報【６月】!$A$1,測量台帳1__2ｋ[NC区分],"湘南")</f>
        <v>0</v>
      </c>
      <c r="V73" s="247"/>
      <c r="W73" s="248" cm="1">
        <f t="array" ref="W73">INDEX(設備G入力用!$F$2:$Q$72,ROW(A69), MATCH($A$1,設備G入力用!$F$2:$Q$2,0))</f>
        <v>0</v>
      </c>
      <c r="X73" s="23">
        <f t="shared" si="5"/>
        <v>0</v>
      </c>
      <c r="Y73" s="115"/>
      <c r="Z73" s="116"/>
      <c r="AD73" s="123"/>
      <c r="AE73" s="123"/>
      <c r="AF73" s="202" t="str">
        <f>IFERROR(_xlfn.XLOOKUP(確報【６月】!$AE73,台帳表ｓ[整理番号],台帳表ｓ[繁閑調整]),"")</f>
        <v/>
      </c>
      <c r="AG73" s="277" t="str">
        <f>IFERROR(_xlfn.XLOOKUP(確報【６月】!$AE73,台帳表ｓ[整理番号],台帳表ｓ[精算
グループ]),"")</f>
        <v/>
      </c>
      <c r="AH73" s="278" t="str">
        <f>IFERROR(_xlfn.XLOOKUP(確報【６月】!$AE73,台帳表ｓ[整理番号],台帳表ｓ[請求書発行番号]),"")</f>
        <v/>
      </c>
      <c r="AI73" s="269" t="str">
        <f>IFERROR(_xlfn.XLOOKUP(確報【６月】!$AE73,台帳表ｓ[整理番号],台帳表ｓ[繁閑調整金]),"")</f>
        <v/>
      </c>
      <c r="AJ73" s="275"/>
      <c r="AL73" s="202" t="str">
        <f>IFERROR(_xlfn.XLOOKUP(確報【６月】!AK73,台帳表ｔ[整理番号],台帳表ｔ[繁閑調整]),"")</f>
        <v/>
      </c>
      <c r="AM73" s="277" t="str">
        <f>IFERROR(_xlfn.XLOOKUP(確報【６月】!AK73,台帳表ｔ[整理番号],台帳表ｔ[精算
グループ]),"")</f>
        <v/>
      </c>
      <c r="AN73" s="278" t="str">
        <f>IFERROR(_xlfn.XLOOKUP(確報【６月】!AK73,台帳表ｔ[整理番号],台帳表ｔ[請求書発行番号]),"")</f>
        <v/>
      </c>
      <c r="AO73" s="269" t="str">
        <f>IFERROR(_xlfn.XLOOKUP(確報【６月】!AK73,台帳表ｔ[整理番号],台帳表ｔ[繁閑調整金]),"")</f>
        <v/>
      </c>
      <c r="AP73" s="275"/>
      <c r="AR73" s="202" t="str">
        <f>IFERROR(_xlfn.XLOOKUP(確報【６月】!AQ73,台帳表ｋ[整理番号],台帳表ｋ[繁閑調整]),"")</f>
        <v/>
      </c>
      <c r="AS73" s="277" t="str">
        <f>IFERROR(_xlfn.XLOOKUP(確報【６月】!AQ73,台帳表ｋ[整理番号],台帳表ｋ[精算
グループ]),"")</f>
        <v/>
      </c>
      <c r="AT73" s="278" t="str">
        <f>IFERROR(_xlfn.XLOOKUP(確報【６月】!AQ73,台帳表ｋ[整理番号],台帳表ｋ[請求書発行番号]),"")</f>
        <v/>
      </c>
      <c r="AU73" s="269" t="str">
        <f>IFERROR(_xlfn.XLOOKUP(確報【６月】!AQ73,台帳表ｋ[整理番号],台帳表ｋ[繁閑調整金]),"")</f>
        <v/>
      </c>
      <c r="AV73" s="275"/>
      <c r="AX73" s="202" t="str">
        <f>IFERROR(_xlfn.XLOOKUP(確報【６月】!AW73,台帳表ｋ[整理番号],台帳表ｋ[繁閑調整]),"")</f>
        <v/>
      </c>
      <c r="AY73" s="277" t="str">
        <f>IFERROR(_xlfn.XLOOKUP(確報【６月】!AW73,台帳表ｋ[整理番号],台帳表ｋ[精算
グループ]),"")</f>
        <v/>
      </c>
      <c r="AZ73" s="278" t="str">
        <f>IFERROR(_xlfn.XLOOKUP(確報【６月】!AW73,台帳表ｋ[整理番号],台帳表ｋ[請求書発行番号]),"")</f>
        <v/>
      </c>
      <c r="BA73" s="269" t="str">
        <f>IFERROR(_xlfn.XLOOKUP(確報【６月】!AW73,台帳表ｋ[整理番号],台帳表ｋ[繁閑調整金]),"")</f>
        <v/>
      </c>
    </row>
    <row r="74" spans="1:53" ht="16.350000000000001" customHeight="1" thickBot="1">
      <c r="A74" s="927"/>
      <c r="B74" s="927"/>
      <c r="C74" s="976"/>
      <c r="D74" s="977"/>
      <c r="E74" s="978"/>
      <c r="F74" s="114" t="s">
        <v>16505</v>
      </c>
      <c r="G74" s="62"/>
      <c r="H74" s="283">
        <v>202</v>
      </c>
      <c r="I74" s="285">
        <f>SUMIFS(台帳表ｓ[金額],台帳表ｓ[精算
グループ],確報【６月】!$H74,台帳表ｓ[入金月（月のみ）],確報【６月】!$A$1,台帳表ｓ[ＮＣ区分],"西部")+SUMIFS(測量台帳1ｓ[入金額],測量台帳1ｓ[精算
グループ],確報【６月】!$H74,測量台帳1ｓ[入金月（月のみ）],確報【６月】!$A$1,測量台帳1ｓ[NC区分],"西部")+SUMIFS(測量台帳1__2ｓ[入金額(後)],測量台帳1__2ｓ[精算
グループ(後)],確報【６月】!$H74,測量台帳1__2ｓ[入金月(後)（月のみ）],確報【６月】!$A$1,測量台帳1__2ｓ[NC区分],"西部")</f>
        <v>0</v>
      </c>
      <c r="J74" s="295">
        <v>202</v>
      </c>
      <c r="K74" s="285">
        <f>SUMIFS(台帳表ｓ[金額],台帳表ｓ[精算
グループ],確報【６月】!$H74,台帳表ｓ[入金月（月のみ）],確報【６月】!$A$1,台帳表ｓ[ＮＣ区分],"埼玉")+SUMIFS(測量台帳1ｓ[入金額],測量台帳1ｓ[精算
グループ],確報【６月】!$H74,測量台帳1ｓ[入金月（月のみ）],確報【６月】!$A$1,測量台帳1ｓ[NC区分],"埼玉")+SUMIFS(測量台帳1__2ｓ[入金額(後)],測量台帳1__2ｓ[精算
グループ(後)],確報【６月】!$H74,測量台帳1__2ｓ[入金月(後)（月のみ）],確報【６月】!$A$1,測量台帳1__2ｓ[NC区分],"埼玉")</f>
        <v>0</v>
      </c>
      <c r="L74" s="295">
        <v>202</v>
      </c>
      <c r="M74" s="285">
        <f>SUMIFS(台帳表ｓ[金額],台帳表ｓ[精算
グループ],確報【６月】!$H74,台帳表ｓ[入金月（月のみ）],確報【６月】!$A$1,台帳表ｓ[ＮＣ区分],"北部")+SUMIFS(測量台帳1ｓ[入金額],測量台帳1ｓ[精算
グループ],確報【６月】!$H74,測量台帳1ｓ[入金月（月のみ）],確報【６月】!$A$1,測量台帳1ｓ[NC区分],"北部")+SUMIFS(測量台帳1__2ｓ[入金額(後)],測量台帳1__2ｓ[精算
グループ(後)],確報【６月】!$H74,測量台帳1__2ｓ[入金月(後)（月のみ）],確報【６月】!$A$1,測量台帳1__2ｓ[NC区分],"北部")</f>
        <v>0</v>
      </c>
      <c r="N74" s="295">
        <v>202</v>
      </c>
      <c r="O74" s="246">
        <f>SUMIFS(台帳表ｓ[金額],台帳表ｓ[精算
グループ],確報【６月】!$H74,台帳表ｓ[入金月（月のみ）],確報【６月】!$A$1,台帳表ｓ[ＮＣ区分],"南部")+SUMIFS(測量台帳1ｓ[入金額],測量台帳1ｓ[精算
グループ],確報【６月】!$H74,測量台帳1ｓ[入金月（月のみ）],確報【６月】!$A$1,測量台帳1ｓ[NC区分],"南部")+SUMIFS(測量台帳1__2ｓ[入金額(後)],測量台帳1__2ｓ[精算
グループ(後)],確報【６月】!$H74,測量台帳1__2ｓ[入金月(後)（月のみ）],確報【６月】!$A$1,測量台帳1__2ｓ[NC区分],"南部")</f>
        <v>0</v>
      </c>
      <c r="P74" s="283">
        <v>202</v>
      </c>
      <c r="Q74" s="246">
        <f>SUMIFS(台帳表ｔ[金額],台帳表ｔ[精算
グループ],確報【６月】!$H74,台帳表ｔ[入金月（月のみ）],確報【６月】!$A$1,台帳表ｔ[ＮＣ区分],"多摩")+SUMIFS(測量台帳1ｔ[入金額],測量台帳1ｔ[精算
グループ],確報【６月】!$H74,測量台帳1ｔ[入金月（月のみ）],確報【６月】!$A$1,測量台帳1ｔ[NC区分],"多摩")+SUMIFS(測量台帳1__2ｔ[入金額(後)],測量台帳1__2ｔ[精算
グループ(後)],確報【６月】!$H74,測量台帳1__2ｔ[入金月(後)（月のみ）],確報【６月】!$A$1,測量台帳1__2ｔ[NC区分],"多摩")</f>
        <v>78711</v>
      </c>
      <c r="R74" s="283">
        <v>202</v>
      </c>
      <c r="S74" s="285">
        <f>SUMIFS(台帳表ｋ[金額],台帳表ｋ[精算
グループ],確報【６月】!$H74,台帳表ｋ[入金月（月のみ）],確報【６月】!$A$1,台帳表ｋ[事務所/分室],"神")+SUMIFS(測量台帳1ｋ[入金額],測量台帳1ｋ[精算
グループ],確報【６月】!$H74,測量台帳1ｋ[入金月（月のみ）],確報【６月】!$A$1,測量台帳1ｋ[NC区分],"神奈川")+SUMIFS(測量台帳1__2ｋ[入金額(後)],測量台帳1__2ｋ[精算
グループ(後)],確報【６月】!$H74,測量台帳1__2ｋ[入金月(後)（月のみ）],確報【６月】!$A$1,測量台帳1__2ｋ[NC区分],"神奈川")</f>
        <v>0</v>
      </c>
      <c r="T74" s="295">
        <v>202</v>
      </c>
      <c r="U74" s="246">
        <f>SUMIFS(台帳表ｋ[金額],台帳表ｋ[精算
グループ],確報【６月】!$H74,台帳表ｋ[入金月（月のみ）],確報【６月】!$A$1,台帳表ｋ[事務所/分室],"湘")+SUMIFS(測量台帳1ｋ[入金額],測量台帳1ｋ[精算
グループ],確報【６月】!$H74,測量台帳1ｋ[入金月（月のみ）],確報【６月】!$A$1,測量台帳1ｋ[NC区分],"湘南")+SUMIFS(測量台帳1__2ｋ[入金額(後)],測量台帳1__2ｋ[精算
グループ(後)],確報【６月】!$H74,測量台帳1__2ｋ[入金月(後)（月のみ）],確報【６月】!$A$1,測量台帳1__2ｋ[NC区分],"湘南")</f>
        <v>0</v>
      </c>
      <c r="V74" s="245"/>
      <c r="W74" s="246" cm="1">
        <f t="array" ref="W74">INDEX(設備G入力用!$F$2:$Q$72,ROW(A70), MATCH($A$1,設備G入力用!$F$2:$Q$2,0))</f>
        <v>0</v>
      </c>
      <c r="X74" s="30">
        <f t="shared" si="5"/>
        <v>78711</v>
      </c>
      <c r="Y74" s="115"/>
      <c r="Z74" s="116"/>
      <c r="AA74" s="671" t="s">
        <v>16630</v>
      </c>
      <c r="AB74" s="117" t="s">
        <v>16631</v>
      </c>
      <c r="AC74" s="118">
        <f>I69+K69+M69+O69+Q69+S69+U69+W69</f>
        <v>0</v>
      </c>
      <c r="AD74" s="123"/>
      <c r="AE74" s="123"/>
      <c r="AF74" s="202" t="str">
        <f>IFERROR(_xlfn.XLOOKUP(確報【６月】!$AE74,台帳表ｓ[整理番号],台帳表ｓ[繁閑調整]),"")</f>
        <v/>
      </c>
      <c r="AG74" s="277" t="str">
        <f>IFERROR(_xlfn.XLOOKUP(確報【６月】!$AE74,台帳表ｓ[整理番号],台帳表ｓ[精算
グループ]),"")</f>
        <v/>
      </c>
      <c r="AH74" s="278" t="str">
        <f>IFERROR(_xlfn.XLOOKUP(確報【６月】!$AE74,台帳表ｓ[整理番号],台帳表ｓ[請求書発行番号]),"")</f>
        <v/>
      </c>
      <c r="AI74" s="269" t="str">
        <f>IFERROR(_xlfn.XLOOKUP(確報【６月】!$AE74,台帳表ｓ[整理番号],台帳表ｓ[繁閑調整金]),"")</f>
        <v/>
      </c>
      <c r="AJ74" s="275"/>
      <c r="AL74" s="202" t="str">
        <f>IFERROR(_xlfn.XLOOKUP(確報【６月】!AK74,台帳表ｔ[整理番号],台帳表ｔ[繁閑調整]),"")</f>
        <v/>
      </c>
      <c r="AM74" s="277" t="str">
        <f>IFERROR(_xlfn.XLOOKUP(確報【６月】!AK74,台帳表ｔ[整理番号],台帳表ｔ[精算
グループ]),"")</f>
        <v/>
      </c>
      <c r="AN74" s="278" t="str">
        <f>IFERROR(_xlfn.XLOOKUP(確報【６月】!AK74,台帳表ｔ[整理番号],台帳表ｔ[請求書発行番号]),"")</f>
        <v/>
      </c>
      <c r="AO74" s="269" t="str">
        <f>IFERROR(_xlfn.XLOOKUP(確報【６月】!AK74,台帳表ｔ[整理番号],台帳表ｔ[繁閑調整金]),"")</f>
        <v/>
      </c>
      <c r="AP74" s="275"/>
      <c r="AR74" s="202" t="str">
        <f>IFERROR(_xlfn.XLOOKUP(確報【６月】!AQ74,台帳表ｋ[整理番号],台帳表ｋ[繁閑調整]),"")</f>
        <v/>
      </c>
      <c r="AS74" s="277" t="str">
        <f>IFERROR(_xlfn.XLOOKUP(確報【６月】!AQ74,台帳表ｋ[整理番号],台帳表ｋ[精算
グループ]),"")</f>
        <v/>
      </c>
      <c r="AT74" s="278" t="str">
        <f>IFERROR(_xlfn.XLOOKUP(確報【６月】!AQ74,台帳表ｋ[整理番号],台帳表ｋ[請求書発行番号]),"")</f>
        <v/>
      </c>
      <c r="AU74" s="269" t="str">
        <f>IFERROR(_xlfn.XLOOKUP(確報【６月】!AQ74,台帳表ｋ[整理番号],台帳表ｋ[繁閑調整金]),"")</f>
        <v/>
      </c>
      <c r="AV74" s="275"/>
      <c r="AX74" s="202" t="str">
        <f>IFERROR(_xlfn.XLOOKUP(確報【６月】!AW74,台帳表ｋ[整理番号],台帳表ｋ[繁閑調整]),"")</f>
        <v/>
      </c>
      <c r="AY74" s="277" t="str">
        <f>IFERROR(_xlfn.XLOOKUP(確報【６月】!AW74,台帳表ｋ[整理番号],台帳表ｋ[精算
グループ]),"")</f>
        <v/>
      </c>
      <c r="AZ74" s="278" t="str">
        <f>IFERROR(_xlfn.XLOOKUP(確報【６月】!AW74,台帳表ｋ[整理番号],台帳表ｋ[請求書発行番号]),"")</f>
        <v/>
      </c>
      <c r="BA74" s="269" t="str">
        <f>IFERROR(_xlfn.XLOOKUP(確報【６月】!AW74,台帳表ｋ[整理番号],台帳表ｋ[繁閑調整金]),"")</f>
        <v/>
      </c>
    </row>
    <row r="75" spans="1:53" ht="16.350000000000001" customHeight="1" thickBot="1">
      <c r="A75" s="927"/>
      <c r="B75" s="928"/>
      <c r="C75" s="979"/>
      <c r="D75" s="980"/>
      <c r="E75" s="981"/>
      <c r="F75" s="121" t="s">
        <v>16565</v>
      </c>
      <c r="G75" s="56"/>
      <c r="H75" s="281">
        <v>203</v>
      </c>
      <c r="I75" s="286">
        <f>SUMIFS(台帳表ｓ[金額],台帳表ｓ[精算
グループ],確報【６月】!$H75,台帳表ｓ[入金月（月のみ）],確報【６月】!$A$1,台帳表ｓ[ＮＣ区分],"西部")+SUMIFS(測量台帳1ｓ[入金額],測量台帳1ｓ[精算
グループ],確報【６月】!$H75,測量台帳1ｓ[入金月（月のみ）],確報【６月】!$A$1,測量台帳1ｓ[NC区分],"西部")+SUMIFS(測量台帳1__2ｓ[入金額(後)],測量台帳1__2ｓ[精算
グループ(後)],確報【６月】!$H75,測量台帳1__2ｓ[入金月(後)（月のみ）],確報【６月】!$A$1,測量台帳1__2ｓ[NC区分],"西部")</f>
        <v>0</v>
      </c>
      <c r="J75" s="293">
        <v>203</v>
      </c>
      <c r="K75" s="286">
        <f>SUMIFS(台帳表ｓ[金額],台帳表ｓ[精算
グループ],確報【６月】!$H75,台帳表ｓ[入金月（月のみ）],確報【６月】!$A$1,台帳表ｓ[ＮＣ区分],"埼玉")+SUMIFS(測量台帳1ｓ[入金額],測量台帳1ｓ[精算
グループ],確報【６月】!$H75,測量台帳1ｓ[入金月（月のみ）],確報【６月】!$A$1,測量台帳1ｓ[NC区分],"埼玉")+SUMIFS(測量台帳1__2ｓ[入金額(後)],測量台帳1__2ｓ[精算
グループ(後)],確報【６月】!$H75,測量台帳1__2ｓ[入金月(後)（月のみ）],確報【６月】!$A$1,測量台帳1__2ｓ[NC区分],"埼玉")</f>
        <v>0</v>
      </c>
      <c r="L75" s="293">
        <v>203</v>
      </c>
      <c r="M75" s="286">
        <f>SUMIFS(台帳表ｓ[金額],台帳表ｓ[精算
グループ],確報【６月】!$H75,台帳表ｓ[入金月（月のみ）],確報【６月】!$A$1,台帳表ｓ[ＮＣ区分],"北部")+SUMIFS(測量台帳1ｓ[入金額],測量台帳1ｓ[精算
グループ],確報【６月】!$H75,測量台帳1ｓ[入金月（月のみ）],確報【６月】!$A$1,測量台帳1ｓ[NC区分],"北部")+SUMIFS(測量台帳1__2ｓ[入金額(後)],測量台帳1__2ｓ[精算
グループ(後)],確報【６月】!$H75,測量台帳1__2ｓ[入金月(後)（月のみ）],確報【６月】!$A$1,測量台帳1__2ｓ[NC区分],"北部")</f>
        <v>0</v>
      </c>
      <c r="N75" s="293">
        <v>203</v>
      </c>
      <c r="O75" s="244">
        <f>SUMIFS(台帳表ｓ[金額],台帳表ｓ[精算
グループ],確報【６月】!$H75,台帳表ｓ[入金月（月のみ）],確報【６月】!$A$1,台帳表ｓ[ＮＣ区分],"南部")+SUMIFS(測量台帳1ｓ[入金額],測量台帳1ｓ[精算
グループ],確報【６月】!$H75,測量台帳1ｓ[入金月（月のみ）],確報【６月】!$A$1,測量台帳1ｓ[NC区分],"南部")+SUMIFS(測量台帳1__2ｓ[入金額(後)],測量台帳1__2ｓ[精算
グループ(後)],確報【６月】!$H75,測量台帳1__2ｓ[入金月(後)（月のみ）],確報【６月】!$A$1,測量台帳1__2ｓ[NC区分],"南部")</f>
        <v>0</v>
      </c>
      <c r="P75" s="281">
        <v>203</v>
      </c>
      <c r="Q75" s="244">
        <f>SUMIFS(台帳表ｔ[金額],台帳表ｔ[精算
グループ],確報【６月】!$H75,台帳表ｔ[入金月（月のみ）],確報【６月】!$A$1,台帳表ｔ[ＮＣ区分],"多摩")+SUMIFS(測量台帳1ｔ[入金額],測量台帳1ｔ[精算
グループ],確報【６月】!$H75,測量台帳1ｔ[入金月（月のみ）],確報【６月】!$A$1,測量台帳1ｔ[NC区分],"多摩")+SUMIFS(測量台帳1__2ｔ[入金額(後)],測量台帳1__2ｔ[精算
グループ(後)],確報【６月】!$H75,測量台帳1__2ｔ[入金月(後)（月のみ）],確報【６月】!$A$1,測量台帳1__2ｔ[NC区分],"多摩")</f>
        <v>0</v>
      </c>
      <c r="R75" s="281">
        <v>203</v>
      </c>
      <c r="S75" s="286">
        <f>SUMIFS(台帳表ｋ[金額],台帳表ｋ[精算
グループ],確報【６月】!$H75,台帳表ｋ[入金月（月のみ）],確報【６月】!$A$1,台帳表ｋ[事務所/分室],"神")+SUMIFS(測量台帳1ｋ[入金額],測量台帳1ｋ[精算
グループ],確報【６月】!$H75,測量台帳1ｋ[入金月（月のみ）],確報【６月】!$A$1,測量台帳1ｋ[NC区分],"神奈川")+SUMIFS(測量台帳1__2ｋ[入金額(後)],測量台帳1__2ｋ[精算
グループ(後)],確報【６月】!$H75,測量台帳1__2ｋ[入金月(後)（月のみ）],確報【６月】!$A$1,測量台帳1__2ｋ[NC区分],"神奈川")</f>
        <v>0</v>
      </c>
      <c r="T75" s="293">
        <v>203</v>
      </c>
      <c r="U75" s="244">
        <f>SUMIFS(台帳表ｋ[金額],台帳表ｋ[精算
グループ],確報【６月】!$H75,台帳表ｋ[入金月（月のみ）],確報【６月】!$A$1,台帳表ｋ[事務所/分室],"湘")+SUMIFS(測量台帳1ｋ[入金額],測量台帳1ｋ[精算
グループ],確報【６月】!$H75,測量台帳1ｋ[入金月（月のみ）],確報【６月】!$A$1,測量台帳1ｋ[NC区分],"湘南")+SUMIFS(測量台帳1__2ｋ[入金額(後)],測量台帳1__2ｋ[精算
グループ(後)],確報【６月】!$H75,測量台帳1__2ｋ[入金月(後)（月のみ）],確報【６月】!$A$1,測量台帳1__2ｋ[NC区分],"湘南")</f>
        <v>0</v>
      </c>
      <c r="V75" s="243"/>
      <c r="W75" s="244" cm="1">
        <f t="array" ref="W75">INDEX(設備G入力用!$F$2:$Q$72,ROW(A71), MATCH($A$1,設備G入力用!$F$2:$Q$2,0))</f>
        <v>0</v>
      </c>
      <c r="X75" s="41">
        <f t="shared" si="5"/>
        <v>0</v>
      </c>
      <c r="Y75" s="16">
        <f>SUM(X73:X75)</f>
        <v>78711</v>
      </c>
      <c r="Z75" s="13" t="s">
        <v>16632</v>
      </c>
      <c r="AA75" s="672"/>
      <c r="AB75" s="119"/>
      <c r="AC75" s="120"/>
      <c r="AE75" s="125"/>
      <c r="AF75" s="202" t="str">
        <f>IFERROR(_xlfn.XLOOKUP(確報【６月】!$AE75,台帳表ｓ[整理番号],台帳表ｓ[繁閑調整]),"")</f>
        <v/>
      </c>
      <c r="AG75" s="277" t="str">
        <f>IFERROR(_xlfn.XLOOKUP(確報【６月】!$AE75,台帳表ｓ[整理番号],台帳表ｓ[精算
グループ]),"")</f>
        <v/>
      </c>
      <c r="AH75" s="278" t="str">
        <f>IFERROR(_xlfn.XLOOKUP(確報【６月】!$AE75,台帳表ｓ[整理番号],台帳表ｓ[請求書発行番号]),"")</f>
        <v/>
      </c>
      <c r="AI75" s="269" t="str">
        <f>IFERROR(_xlfn.XLOOKUP(確報【６月】!$AE75,台帳表ｓ[整理番号],台帳表ｓ[繁閑調整金]),"")</f>
        <v/>
      </c>
      <c r="AJ75" s="275"/>
      <c r="AL75" s="202" t="str">
        <f>IFERROR(_xlfn.XLOOKUP(確報【６月】!AK75,台帳表ｔ[整理番号],台帳表ｔ[繁閑調整]),"")</f>
        <v/>
      </c>
      <c r="AM75" s="277" t="str">
        <f>IFERROR(_xlfn.XLOOKUP(確報【６月】!AK75,台帳表ｔ[整理番号],台帳表ｔ[精算
グループ]),"")</f>
        <v/>
      </c>
      <c r="AN75" s="278" t="str">
        <f>IFERROR(_xlfn.XLOOKUP(確報【６月】!AK75,台帳表ｔ[整理番号],台帳表ｔ[請求書発行番号]),"")</f>
        <v/>
      </c>
      <c r="AO75" s="269" t="str">
        <f>IFERROR(_xlfn.XLOOKUP(確報【６月】!AK75,台帳表ｔ[整理番号],台帳表ｔ[繁閑調整金]),"")</f>
        <v/>
      </c>
      <c r="AP75" s="275"/>
      <c r="AR75" s="202" t="str">
        <f>IFERROR(_xlfn.XLOOKUP(確報【６月】!AQ75,台帳表ｋ[整理番号],台帳表ｋ[繁閑調整]),"")</f>
        <v/>
      </c>
      <c r="AS75" s="277" t="str">
        <f>IFERROR(_xlfn.XLOOKUP(確報【６月】!AQ75,台帳表ｋ[整理番号],台帳表ｋ[精算
グループ]),"")</f>
        <v/>
      </c>
      <c r="AT75" s="278" t="str">
        <f>IFERROR(_xlfn.XLOOKUP(確報【６月】!AQ75,台帳表ｋ[整理番号],台帳表ｋ[請求書発行番号]),"")</f>
        <v/>
      </c>
      <c r="AU75" s="269" t="str">
        <f>IFERROR(_xlfn.XLOOKUP(確報【６月】!AQ75,台帳表ｋ[整理番号],台帳表ｋ[繁閑調整金]),"")</f>
        <v/>
      </c>
      <c r="AV75" s="275"/>
      <c r="AX75" s="202" t="str">
        <f>IFERROR(_xlfn.XLOOKUP(確報【６月】!AW75,台帳表ｋ[整理番号],台帳表ｋ[繁閑調整]),"")</f>
        <v/>
      </c>
      <c r="AY75" s="277" t="str">
        <f>IFERROR(_xlfn.XLOOKUP(確報【６月】!AW75,台帳表ｋ[整理番号],台帳表ｋ[精算
グループ]),"")</f>
        <v/>
      </c>
      <c r="AZ75" s="278" t="str">
        <f>IFERROR(_xlfn.XLOOKUP(確報【６月】!AW75,台帳表ｋ[整理番号],台帳表ｋ[請求書発行番号]),"")</f>
        <v/>
      </c>
      <c r="BA75" s="269" t="str">
        <f>IFERROR(_xlfn.XLOOKUP(確報【６月】!AW75,台帳表ｋ[整理番号],台帳表ｋ[繁閑調整金]),"")</f>
        <v/>
      </c>
    </row>
    <row r="76" spans="1:53" ht="16.350000000000001" customHeight="1" thickBot="1">
      <c r="A76" s="928"/>
      <c r="B76" s="262"/>
      <c r="C76" s="263"/>
      <c r="D76" s="263"/>
      <c r="E76" s="263"/>
      <c r="F76" s="121" t="s">
        <v>16633</v>
      </c>
      <c r="G76" s="56"/>
      <c r="H76" s="284"/>
      <c r="I76" s="253">
        <f>SUM(H5,I70:I75)</f>
        <v>12902594</v>
      </c>
      <c r="J76" s="321"/>
      <c r="K76" s="322">
        <f>SUM(J5,K70:K75)</f>
        <v>181330</v>
      </c>
      <c r="L76" s="253"/>
      <c r="M76" s="253">
        <f>SUM(L5,M70:M75)</f>
        <v>5113987</v>
      </c>
      <c r="N76" s="321"/>
      <c r="O76" s="254">
        <f>SUM(N5,O70:O75)</f>
        <v>10422541.810000001</v>
      </c>
      <c r="P76" s="253"/>
      <c r="Q76" s="253">
        <f>SUM(P5,Q70:Q75)</f>
        <v>50425255</v>
      </c>
      <c r="R76" s="321"/>
      <c r="S76" s="322">
        <f>SUM(R5,S70:S75)</f>
        <v>33833813</v>
      </c>
      <c r="T76" s="253"/>
      <c r="U76" s="253">
        <f>SUM(T5,U70:U75)</f>
        <v>9162308</v>
      </c>
      <c r="V76" s="256"/>
      <c r="W76" s="254">
        <f>SUM(V5,W70:W75)</f>
        <v>208833</v>
      </c>
      <c r="X76" s="15" t="s">
        <v>16634</v>
      </c>
      <c r="Y76" s="16">
        <f>SUM(H76:W76)</f>
        <v>122250661.81</v>
      </c>
      <c r="Z76" s="13" t="s">
        <v>16635</v>
      </c>
      <c r="AF76" s="929" t="s">
        <v>16613</v>
      </c>
      <c r="AG76" s="930"/>
      <c r="AH76" s="992">
        <f>SUM(AI6:AI75)</f>
        <v>0</v>
      </c>
      <c r="AI76" s="993"/>
      <c r="AJ76" s="6"/>
      <c r="AL76" s="929" t="s">
        <v>16613</v>
      </c>
      <c r="AM76" s="930"/>
      <c r="AN76" s="992">
        <f>SUM(AO6:AO76)</f>
        <v>482370</v>
      </c>
      <c r="AO76" s="993"/>
      <c r="AP76" s="6"/>
      <c r="AR76" s="929" t="s">
        <v>16613</v>
      </c>
      <c r="AS76" s="930"/>
      <c r="AT76" s="992">
        <f>SUM(AU6:AU75)</f>
        <v>47291</v>
      </c>
      <c r="AU76" s="993"/>
      <c r="AV76" s="6"/>
      <c r="AX76" s="929" t="s">
        <v>16613</v>
      </c>
      <c r="AY76" s="930"/>
      <c r="AZ76" s="992">
        <f>SUM(BA6:BA75)</f>
        <v>46678</v>
      </c>
      <c r="BA76" s="993"/>
    </row>
    <row r="77" spans="1:53" ht="16.350000000000001" customHeight="1">
      <c r="A77" s="124"/>
      <c r="B77" s="642"/>
      <c r="C77" s="642"/>
      <c r="D77" s="643"/>
      <c r="E77" s="644"/>
      <c r="F77" s="260" t="s">
        <v>16636</v>
      </c>
      <c r="G77" s="110" t="s">
        <v>16606</v>
      </c>
      <c r="H77" s="282">
        <v>301</v>
      </c>
      <c r="I77" s="255">
        <f>SUMIFS(台帳表ｓ[金額],台帳表ｓ[精算
グループ],確報【６月】!$H77,台帳表ｓ[入金月（月のみ）],確報【６月】!$A$1,台帳表ｓ[ＮＣ区分],"西部")+SUMIFS(測量台帳1ｓ[入金額],測量台帳1ｓ[精算
グループ],確報【６月】!$H77,測量台帳1ｓ[入金月（月のみ）],確報【６月】!$A$1,測量台帳1ｓ[NC区分],"西部")+SUMIFS(測量台帳1__2ｓ[入金額(後)],測量台帳1__2ｓ[精算
グループ(後)],確報【６月】!$H77,測量台帳1__2ｓ[入金月(後)（月のみ）],確報【６月】!$A$1,測量台帳1__2ｓ[NC区分],"西部")</f>
        <v>0</v>
      </c>
      <c r="J77" s="294">
        <v>301</v>
      </c>
      <c r="K77" s="255">
        <f>SUMIFS(台帳表ｓ[金額],台帳表ｓ[精算
グループ],確報【６月】!$H77,台帳表ｓ[入金月（月のみ）],確報【６月】!$A$1,台帳表ｓ[ＮＣ区分],"埼玉")+SUMIFS(測量台帳1ｓ[入金額],測量台帳1ｓ[精算
グループ],確報【６月】!$H77,測量台帳1ｓ[入金月（月のみ）],確報【６月】!$A$1,測量台帳1ｓ[NC区分],"埼玉")+SUMIFS(測量台帳1__2ｓ[入金額(後)],測量台帳1__2ｓ[精算
グループ(後)],確報【６月】!$H77,測量台帳1__2ｓ[入金月(後)（月のみ）],確報【６月】!$A$1,測量台帳1__2ｓ[NC区分],"埼玉")</f>
        <v>0</v>
      </c>
      <c r="L77" s="294">
        <v>301</v>
      </c>
      <c r="M77" s="255">
        <f>SUMIFS(台帳表ｓ[金額],台帳表ｓ[精算
グループ],確報【６月】!$H77,台帳表ｓ[入金月（月のみ）],確報【６月】!$A$1,台帳表ｓ[ＮＣ区分],"北部")+SUMIFS(測量台帳1ｓ[入金額],測量台帳1ｓ[精算
グループ],確報【６月】!$H77,測量台帳1ｓ[入金月（月のみ）],確報【６月】!$A$1,測量台帳1ｓ[NC区分],"北部")+SUMIFS(測量台帳1__2ｓ[入金額(後)],測量台帳1__2ｓ[精算
グループ(後)],確報【６月】!$H77,測量台帳1__2ｓ[入金月(後)（月のみ）],確報【６月】!$A$1,測量台帳1__2ｓ[NC区分],"北部")</f>
        <v>0</v>
      </c>
      <c r="N77" s="294">
        <v>301</v>
      </c>
      <c r="O77" s="248">
        <f>SUMIFS(台帳表ｓ[金額],台帳表ｓ[精算
グループ],確報【６月】!$H77,台帳表ｓ[入金月（月のみ）],確報【６月】!$A$1,台帳表ｓ[ＮＣ区分],"南部")+SUMIFS(測量台帳1ｓ[入金額],測量台帳1ｓ[精算
グループ],確報【６月】!$H77,測量台帳1ｓ[入金月（月のみ）],確報【６月】!$A$1,測量台帳1ｓ[NC区分],"南部")+SUMIFS(測量台帳1__2ｓ[入金額(後)],測量台帳1__2ｓ[精算
グループ(後)],確報【６月】!$H77,測量台帳1__2ｓ[入金月(後)（月のみ）],確報【６月】!$A$1,測量台帳1__2ｓ[NC区分],"南部")</f>
        <v>0</v>
      </c>
      <c r="P77" s="282">
        <v>301</v>
      </c>
      <c r="Q77" s="248">
        <f>SUMIFS(台帳表ｔ[金額],台帳表ｔ[精算
グループ],確報【６月】!$H77,台帳表ｔ[入金月（月のみ）],確報【６月】!$A$1,台帳表ｔ[ＮＣ区分],"多摩")+SUMIFS(測量台帳1ｔ[入金額],測量台帳1ｔ[精算
グループ],確報【６月】!$H77,測量台帳1ｔ[入金月（月のみ）],確報【６月】!$A$1,測量台帳1ｔ[NC区分],"多摩")+SUMIFS(測量台帳1__2ｔ[入金額(後)],測量台帳1__2ｔ[精算
グループ(後)],確報【６月】!$H77,測量台帳1__2ｔ[入金月(後)（月のみ）],確報【６月】!$A$1,測量台帳1__2ｔ[NC区分],"多摩")</f>
        <v>0</v>
      </c>
      <c r="R77" s="282">
        <v>301</v>
      </c>
      <c r="S77" s="255">
        <f>SUMIFS(台帳表ｋ[金額],台帳表ｋ[精算
グループ],確報【６月】!$H77,台帳表ｋ[入金月（月のみ）],確報【６月】!$A$1,台帳表ｋ[事務所/分室],"神")+SUMIFS(測量台帳1ｋ[入金額],測量台帳1ｋ[精算
グループ],確報【６月】!$H77,測量台帳1ｋ[入金月（月のみ）],確報【６月】!$A$1,測量台帳1ｋ[NC区分],"神奈川")+SUMIFS(測量台帳1__2ｋ[入金額(後)],測量台帳1__2ｋ[精算
グループ(後)],確報【６月】!$H77,測量台帳1__2ｋ[入金月(後)（月のみ）],確報【６月】!$A$1,測量台帳1__2ｋ[NC区分],"神奈川")</f>
        <v>0</v>
      </c>
      <c r="T77" s="294">
        <v>301</v>
      </c>
      <c r="U77" s="248">
        <f>SUMIFS(台帳表ｋ[金額],台帳表ｋ[精算
グループ],確報【６月】!$H77,台帳表ｋ[入金月（月のみ）],確報【６月】!$A$1,台帳表ｋ[事務所/分室],"湘")+SUMIFS(測量台帳1ｋ[入金額],測量台帳1ｋ[精算
グループ],確報【６月】!$H77,測量台帳1ｋ[入金月（月のみ）],確報【６月】!$A$1,測量台帳1ｋ[NC区分],"湘南")+SUMIFS(測量台帳1__2ｋ[入金額(後)],測量台帳1__2ｋ[精算
グループ(後)],確報【６月】!$H77,測量台帳1__2ｋ[入金月(後)（月のみ）],確報【６月】!$A$1,測量台帳1__2ｋ[NC区分],"湘南")</f>
        <v>0</v>
      </c>
      <c r="V77" s="247"/>
      <c r="W77" s="248" t="str">
        <f>IFERROR(INDEX(設備G入力用!$E$3:$R$72, MATCH($H77,設備G入力用!$E$3:$E$72, 0), MATCH($A$1 &amp; "月",設備G入力用!$E$2:$R$2, 0)),"")</f>
        <v/>
      </c>
      <c r="X77" s="23">
        <f>SUM(I77,K77,M77,O77,Q77,S77,U77,W77)</f>
        <v>0</v>
      </c>
      <c r="Y77" s="115"/>
      <c r="Z77" s="116"/>
      <c r="AD77" s="129"/>
      <c r="AE77" s="129"/>
      <c r="AF77" s="122"/>
      <c r="AG77" s="130"/>
      <c r="AR77" s="122"/>
      <c r="AS77" s="130"/>
      <c r="AX77" s="122"/>
      <c r="AY77" s="130"/>
    </row>
    <row r="78" spans="1:53" ht="16.350000000000001" customHeight="1">
      <c r="A78" s="126"/>
      <c r="B78" s="645"/>
      <c r="C78" s="645"/>
      <c r="D78" s="646"/>
      <c r="E78" s="261"/>
      <c r="F78" s="259" t="s">
        <v>16637</v>
      </c>
      <c r="G78" s="62"/>
      <c r="H78" s="283">
        <v>302</v>
      </c>
      <c r="I78" s="285">
        <f>SUMIFS(台帳表ｓ[金額],台帳表ｓ[精算
グループ],確報【６月】!$H78,台帳表ｓ[入金月（月のみ）],確報【６月】!$A$1,台帳表ｓ[ＮＣ区分],"西部")+SUMIFS(測量台帳1ｓ[入金額],測量台帳1ｓ[精算
グループ],確報【６月】!$H78,測量台帳1ｓ[入金月（月のみ）],確報【６月】!$A$1,測量台帳1ｓ[NC区分],"西部")+SUMIFS(測量台帳1__2ｓ[入金額(後)],測量台帳1__2ｓ[精算
グループ(後)],確報【６月】!$H78,測量台帳1__2ｓ[入金月(後)（月のみ）],確報【６月】!$A$1,測量台帳1__2ｓ[NC区分],"西部")</f>
        <v>0</v>
      </c>
      <c r="J78" s="295">
        <v>302</v>
      </c>
      <c r="K78" s="285">
        <f>SUMIFS(台帳表ｓ[金額],台帳表ｓ[精算
グループ],確報【６月】!$H78,台帳表ｓ[入金月（月のみ）],確報【６月】!$A$1,台帳表ｓ[ＮＣ区分],"埼玉")+SUMIFS(測量台帳1ｓ[入金額],測量台帳1ｓ[精算
グループ],確報【６月】!$H78,測量台帳1ｓ[入金月（月のみ）],確報【６月】!$A$1,測量台帳1ｓ[NC区分],"埼玉")+SUMIFS(測量台帳1__2ｓ[入金額(後)],測量台帳1__2ｓ[精算
グループ(後)],確報【６月】!$H78,測量台帳1__2ｓ[入金月(後)（月のみ）],確報【６月】!$A$1,測量台帳1__2ｓ[NC区分],"埼玉")</f>
        <v>0</v>
      </c>
      <c r="L78" s="295">
        <v>302</v>
      </c>
      <c r="M78" s="285">
        <f>SUMIFS(台帳表ｓ[金額],台帳表ｓ[精算
グループ],確報【６月】!$H78,台帳表ｓ[入金月（月のみ）],確報【６月】!$A$1,台帳表ｓ[ＮＣ区分],"北部")+SUMIFS(測量台帳1ｓ[入金額],測量台帳1ｓ[精算
グループ],確報【６月】!$H78,測量台帳1ｓ[入金月（月のみ）],確報【６月】!$A$1,測量台帳1ｓ[NC区分],"北部")+SUMIFS(測量台帳1__2ｓ[入金額(後)],測量台帳1__2ｓ[精算
グループ(後)],確報【６月】!$H78,測量台帳1__2ｓ[入金月(後)（月のみ）],確報【６月】!$A$1,測量台帳1__2ｓ[NC区分],"北部")</f>
        <v>0</v>
      </c>
      <c r="N78" s="295">
        <v>302</v>
      </c>
      <c r="O78" s="246">
        <f>SUMIFS(台帳表ｓ[金額],台帳表ｓ[精算
グループ],確報【６月】!$H78,台帳表ｓ[入金月（月のみ）],確報【６月】!$A$1,台帳表ｓ[ＮＣ区分],"南部")+SUMIFS(測量台帳1ｓ[入金額],測量台帳1ｓ[精算
グループ],確報【６月】!$H78,測量台帳1ｓ[入金月（月のみ）],確報【６月】!$A$1,測量台帳1ｓ[NC区分],"南部")+SUMIFS(測量台帳1__2ｓ[入金額(後)],測量台帳1__2ｓ[精算
グループ(後)],確報【６月】!$H78,測量台帳1__2ｓ[入金月(後)（月のみ）],確報【６月】!$A$1,測量台帳1__2ｓ[NC区分],"南部")</f>
        <v>0</v>
      </c>
      <c r="P78" s="283">
        <v>302</v>
      </c>
      <c r="Q78" s="246">
        <f>SUMIFS(台帳表ｔ[金額],台帳表ｔ[精算
グループ],確報【６月】!$H78,台帳表ｔ[入金月（月のみ）],確報【６月】!$A$1,台帳表ｔ[ＮＣ区分],"多摩")+SUMIFS(測量台帳1ｔ[入金額],測量台帳1ｔ[精算
グループ],確報【６月】!$H78,測量台帳1ｔ[入金月（月のみ）],確報【６月】!$A$1,測量台帳1ｔ[NC区分],"多摩")+SUMIFS(測量台帳1__2ｔ[入金額(後)],測量台帳1__2ｔ[精算
グループ(後)],確報【６月】!$H78,測量台帳1__2ｔ[入金月(後)（月のみ）],確報【６月】!$A$1,測量台帳1__2ｔ[NC区分],"多摩")</f>
        <v>0</v>
      </c>
      <c r="R78" s="283">
        <v>302</v>
      </c>
      <c r="S78" s="285">
        <f>SUMIFS(台帳表ｋ[金額],台帳表ｋ[精算
グループ],確報【６月】!$H78,台帳表ｋ[入金月（月のみ）],確報【６月】!$A$1,台帳表ｋ[事務所/分室],"神")+SUMIFS(測量台帳1ｋ[入金額],測量台帳1ｋ[精算
グループ],確報【６月】!$H78,測量台帳1ｋ[入金月（月のみ）],確報【６月】!$A$1,測量台帳1ｋ[NC区分],"神奈川")+SUMIFS(測量台帳1__2ｋ[入金額(後)],測量台帳1__2ｋ[精算
グループ(後)],確報【６月】!$H78,測量台帳1__2ｋ[入金月(後)（月のみ）],確報【６月】!$A$1,測量台帳1__2ｋ[NC区分],"神奈川")</f>
        <v>0</v>
      </c>
      <c r="T78" s="295">
        <v>302</v>
      </c>
      <c r="U78" s="246">
        <f>SUMIFS(台帳表ｋ[金額],台帳表ｋ[精算
グループ],確報【６月】!$H78,台帳表ｋ[入金月（月のみ）],確報【６月】!$A$1,台帳表ｋ[事務所/分室],"湘")+SUMIFS(測量台帳1ｋ[入金額],測量台帳1ｋ[精算
グループ],確報【６月】!$H78,測量台帳1ｋ[入金月（月のみ）],確報【６月】!$A$1,測量台帳1ｋ[NC区分],"湘南")+SUMIFS(測量台帳1__2ｋ[入金額(後)],測量台帳1__2ｋ[精算
グループ(後)],確報【６月】!$H78,測量台帳1__2ｋ[入金月(後)（月のみ）],確報【６月】!$A$1,測量台帳1__2ｋ[NC区分],"湘南")</f>
        <v>0</v>
      </c>
      <c r="V78" s="245"/>
      <c r="W78" s="246" t="str">
        <f>IFERROR(INDEX(設備G入力用!$E$3:$R$72, MATCH($H78,設備G入力用!$E$3:$E$72, 0), MATCH($A$1 &amp; "月",設備G入力用!$E$2:$R$2, 0)),"")</f>
        <v/>
      </c>
      <c r="X78" s="30">
        <f>SUM(I78,K78,M78,O78,Q78,S78,U78,W78)</f>
        <v>0</v>
      </c>
      <c r="AF78" s="122"/>
      <c r="AG78" s="122"/>
      <c r="AH78" s="130"/>
      <c r="AI78" s="131"/>
      <c r="AJ78" s="131"/>
      <c r="AL78" s="122"/>
      <c r="AM78" s="130"/>
      <c r="AR78" s="122"/>
      <c r="AS78" s="122"/>
      <c r="AT78" s="130"/>
      <c r="AX78" s="122"/>
      <c r="AY78" s="122"/>
      <c r="AZ78" s="130"/>
    </row>
    <row r="79" spans="1:53" ht="16.350000000000001" customHeight="1" thickBot="1">
      <c r="A79" s="641"/>
      <c r="E79" s="647"/>
      <c r="F79" s="259" t="s">
        <v>16638</v>
      </c>
      <c r="G79" s="62" t="s">
        <v>16604</v>
      </c>
      <c r="H79" s="283">
        <v>303</v>
      </c>
      <c r="I79" s="285">
        <f>SUMIFS(台帳表ｓ[金額],台帳表ｓ[精算
グループ],確報【６月】!$H79,台帳表ｓ[入金月（月のみ）],確報【６月】!$A$1,台帳表ｓ[ＮＣ区分],"西部")+SUMIFS(測量台帳1ｓ[入金額],測量台帳1ｓ[精算
グループ],確報【６月】!$H79,測量台帳1ｓ[入金月（月のみ）],確報【６月】!$A$1,測量台帳1ｓ[NC区分],"西部")+SUMIFS(測量台帳1__2ｓ[入金額(後)],測量台帳1__2ｓ[精算
グループ(後)],確報【６月】!$H79,測量台帳1__2ｓ[入金月(後)（月のみ）],確報【６月】!$A$1,測量台帳1__2ｓ[NC区分],"西部")</f>
        <v>0</v>
      </c>
      <c r="J79" s="295">
        <v>303</v>
      </c>
      <c r="K79" s="285">
        <f>SUMIFS(台帳表ｓ[金額],台帳表ｓ[精算
グループ],確報【６月】!$H79,台帳表ｓ[入金月（月のみ）],確報【６月】!$A$1,台帳表ｓ[ＮＣ区分],"埼玉")+SUMIFS(測量台帳1ｓ[入金額],測量台帳1ｓ[精算
グループ],確報【６月】!$H79,測量台帳1ｓ[入金月（月のみ）],確報【６月】!$A$1,測量台帳1ｓ[NC区分],"埼玉")+SUMIFS(測量台帳1__2ｓ[入金額(後)],測量台帳1__2ｓ[精算
グループ(後)],確報【６月】!$H79,測量台帳1__2ｓ[入金月(後)（月のみ）],確報【６月】!$A$1,測量台帳1__2ｓ[NC区分],"埼玉")</f>
        <v>0</v>
      </c>
      <c r="L79" s="295">
        <v>303</v>
      </c>
      <c r="M79" s="285">
        <f>SUMIFS(台帳表ｓ[金額],台帳表ｓ[精算
グループ],確報【６月】!$H79,台帳表ｓ[入金月（月のみ）],確報【６月】!$A$1,台帳表ｓ[ＮＣ区分],"北部")+SUMIFS(測量台帳1ｓ[入金額],測量台帳1ｓ[精算
グループ],確報【６月】!$H79,測量台帳1ｓ[入金月（月のみ）],確報【６月】!$A$1,測量台帳1ｓ[NC区分],"北部")+SUMIFS(測量台帳1__2ｓ[入金額(後)],測量台帳1__2ｓ[精算
グループ(後)],確報【６月】!$H79,測量台帳1__2ｓ[入金月(後)（月のみ）],確報【６月】!$A$1,測量台帳1__2ｓ[NC区分],"北部")</f>
        <v>0</v>
      </c>
      <c r="N79" s="295">
        <v>303</v>
      </c>
      <c r="O79" s="246">
        <f>SUMIFS(台帳表ｓ[金額],台帳表ｓ[精算
グループ],確報【６月】!$H79,台帳表ｓ[入金月（月のみ）],確報【６月】!$A$1,台帳表ｓ[ＮＣ区分],"南部")+SUMIFS(測量台帳1ｓ[入金額],測量台帳1ｓ[精算
グループ],確報【６月】!$H79,測量台帳1ｓ[入金月（月のみ）],確報【６月】!$A$1,測量台帳1ｓ[NC区分],"南部")+SUMIFS(測量台帳1__2ｓ[入金額(後)],測量台帳1__2ｓ[精算
グループ(後)],確報【６月】!$H79,測量台帳1__2ｓ[入金月(後)（月のみ）],確報【６月】!$A$1,測量台帳1__2ｓ[NC区分],"南部")</f>
        <v>0</v>
      </c>
      <c r="P79" s="283">
        <v>303</v>
      </c>
      <c r="Q79" s="246">
        <f>SUMIFS(台帳表ｔ[金額],台帳表ｔ[精算
グループ],確報【６月】!$H79,台帳表ｔ[入金月（月のみ）],確報【６月】!$A$1,台帳表ｔ[ＮＣ区分],"多摩")+SUMIFS(測量台帳1ｔ[入金額],測量台帳1ｔ[精算
グループ],確報【６月】!$H79,測量台帳1ｔ[入金月（月のみ）],確報【６月】!$A$1,測量台帳1ｔ[NC区分],"多摩")+SUMIFS(測量台帳1__2ｔ[入金額(後)],測量台帳1__2ｔ[精算
グループ(後)],確報【６月】!$H79,測量台帳1__2ｔ[入金月(後)（月のみ）],確報【６月】!$A$1,測量台帳1__2ｔ[NC区分],"多摩")</f>
        <v>0</v>
      </c>
      <c r="R79" s="283">
        <v>303</v>
      </c>
      <c r="S79" s="285">
        <f>SUMIFS(台帳表ｋ[金額],台帳表ｋ[精算
グループ],確報【６月】!$H79,台帳表ｋ[入金月（月のみ）],確報【６月】!$A$1,台帳表ｋ[事務所/分室],"神")+SUMIFS(測量台帳1ｋ[入金額],測量台帳1ｋ[精算
グループ],確報【６月】!$H79,測量台帳1ｋ[入金月（月のみ）],確報【６月】!$A$1,測量台帳1ｋ[NC区分],"神奈川")+SUMIFS(測量台帳1__2ｋ[入金額(後)],測量台帳1__2ｋ[精算
グループ(後)],確報【６月】!$H79,測量台帳1__2ｋ[入金月(後)（月のみ）],確報【６月】!$A$1,測量台帳1__2ｋ[NC区分],"神奈川")</f>
        <v>0</v>
      </c>
      <c r="T79" s="295">
        <v>303</v>
      </c>
      <c r="U79" s="246">
        <f>SUMIFS(台帳表ｋ[金額],台帳表ｋ[精算
グループ],確報【６月】!$H79,台帳表ｋ[入金月（月のみ）],確報【６月】!$A$1,台帳表ｋ[事務所/分室],"湘")+SUMIFS(測量台帳1ｋ[入金額],測量台帳1ｋ[精算
グループ],確報【６月】!$H79,測量台帳1ｋ[入金月（月のみ）],確報【６月】!$A$1,測量台帳1ｋ[NC区分],"湘南")+SUMIFS(測量台帳1__2ｋ[入金額(後)],測量台帳1__2ｋ[精算
グループ(後)],確報【６月】!$H79,測量台帳1__2ｋ[入金月(後)（月のみ）],確報【６月】!$A$1,測量台帳1__2ｋ[NC区分],"湘南")</f>
        <v>0</v>
      </c>
      <c r="V79" s="245"/>
      <c r="W79" s="246" t="str">
        <f>IFERROR(INDEX(設備G入力用!$E$3:$R$72, MATCH($H79,設備G入力用!$E$3:$E$72, 0), MATCH($A$1 &amp; "月",設備G入力用!$E$2:$R$2, 0)),"")</f>
        <v/>
      </c>
      <c r="X79" s="30">
        <f>SUM(I79,K79,M79,O79,Q79,S79,U79,W79)</f>
        <v>0</v>
      </c>
      <c r="AF79" s="136"/>
      <c r="AG79" s="130"/>
      <c r="AL79" s="122"/>
      <c r="AM79" s="122"/>
      <c r="AN79" s="130"/>
      <c r="AR79" s="136"/>
      <c r="AS79" s="130"/>
      <c r="AX79" s="136"/>
      <c r="AY79" s="130"/>
    </row>
    <row r="80" spans="1:53" ht="16.350000000000001" customHeight="1" thickBot="1">
      <c r="A80" s="641"/>
      <c r="E80" s="647"/>
      <c r="F80" s="258" t="s">
        <v>3641</v>
      </c>
      <c r="G80" s="56" t="s">
        <v>16606</v>
      </c>
      <c r="H80" s="281">
        <v>304</v>
      </c>
      <c r="I80" s="286">
        <f>SUMIFS(台帳表ｓ[金額],台帳表ｓ[精算
グループ],確報【６月】!$H80,台帳表ｓ[入金月（月のみ）],確報【６月】!$A$1,台帳表ｓ[ＮＣ区分],"西部")+SUMIFS(測量台帳1ｓ[入金額],測量台帳1ｓ[精算
グループ],確報【６月】!$H80,測量台帳1ｓ[入金月（月のみ）],確報【６月】!$A$1,測量台帳1ｓ[NC区分],"西部")+SUMIFS(測量台帳1__2ｓ[入金額(後)],測量台帳1__2ｓ[精算
グループ(後)],確報【６月】!$H80,測量台帳1__2ｓ[入金月(後)（月のみ）],確報【６月】!$A$1,測量台帳1__2ｓ[NC区分],"西部")</f>
        <v>0</v>
      </c>
      <c r="J80" s="293">
        <v>304</v>
      </c>
      <c r="K80" s="286">
        <f>SUMIFS(台帳表ｓ[金額],台帳表ｓ[精算
グループ],確報【６月】!$H80,台帳表ｓ[入金月（月のみ）],確報【６月】!$A$1,台帳表ｓ[ＮＣ区分],"埼玉")+SUMIFS(測量台帳1ｓ[入金額],測量台帳1ｓ[精算
グループ],確報【６月】!$H80,測量台帳1ｓ[入金月（月のみ）],確報【６月】!$A$1,測量台帳1ｓ[NC区分],"埼玉")+SUMIFS(測量台帳1__2ｓ[入金額(後)],測量台帳1__2ｓ[精算
グループ(後)],確報【６月】!$H80,測量台帳1__2ｓ[入金月(後)（月のみ）],確報【６月】!$A$1,測量台帳1__2ｓ[NC区分],"埼玉")</f>
        <v>0</v>
      </c>
      <c r="L80" s="293">
        <v>304</v>
      </c>
      <c r="M80" s="286">
        <f>SUMIFS(台帳表ｓ[金額],台帳表ｓ[精算
グループ],確報【６月】!$H80,台帳表ｓ[入金月（月のみ）],確報【６月】!$A$1,台帳表ｓ[ＮＣ区分],"北部")+SUMIFS(測量台帳1ｓ[入金額],測量台帳1ｓ[精算
グループ],確報【６月】!$H80,測量台帳1ｓ[入金月（月のみ）],確報【６月】!$A$1,測量台帳1ｓ[NC区分],"北部")+SUMIFS(測量台帳1__2ｓ[入金額(後)],測量台帳1__2ｓ[精算
グループ(後)],確報【６月】!$H80,測量台帳1__2ｓ[入金月(後)（月のみ）],確報【６月】!$A$1,測量台帳1__2ｓ[NC区分],"北部")</f>
        <v>0</v>
      </c>
      <c r="N80" s="293">
        <v>304</v>
      </c>
      <c r="O80" s="244">
        <f>SUMIFS(台帳表ｓ[金額],台帳表ｓ[精算
グループ],確報【６月】!$H80,台帳表ｓ[入金月（月のみ）],確報【６月】!$A$1,台帳表ｓ[ＮＣ区分],"南部")+SUMIFS(測量台帳1ｓ[入金額],測量台帳1ｓ[精算
グループ],確報【６月】!$H80,測量台帳1ｓ[入金月（月のみ）],確報【６月】!$A$1,測量台帳1ｓ[NC区分],"南部")+SUMIFS(測量台帳1__2ｓ[入金額(後)],測量台帳1__2ｓ[精算
グループ(後)],確報【６月】!$H80,測量台帳1__2ｓ[入金月(後)（月のみ）],確報【６月】!$A$1,測量台帳1__2ｓ[NC区分],"南部")</f>
        <v>0</v>
      </c>
      <c r="P80" s="281">
        <v>304</v>
      </c>
      <c r="Q80" s="244">
        <f>SUMIFS(台帳表ｔ[金額],台帳表ｔ[精算
グループ],確報【６月】!$H80,台帳表ｔ[入金月（月のみ）],確報【６月】!$A$1,台帳表ｔ[ＮＣ区分],"多摩")+SUMIFS(測量台帳1ｔ[入金額],測量台帳1ｔ[精算
グループ],確報【６月】!$H80,測量台帳1ｔ[入金月（月のみ）],確報【６月】!$A$1,測量台帳1ｔ[NC区分],"多摩")+SUMIFS(測量台帳1__2ｔ[入金額(後)],測量台帳1__2ｔ[精算
グループ(後)],確報【６月】!$H80,測量台帳1__2ｔ[入金月(後)（月のみ）],確報【６月】!$A$1,測量台帳1__2ｔ[NC区分],"多摩")</f>
        <v>0</v>
      </c>
      <c r="R80" s="281">
        <v>304</v>
      </c>
      <c r="S80" s="286">
        <f>SUMIFS(台帳表ｋ[金額],台帳表ｋ[精算
グループ],確報【６月】!$H80,台帳表ｋ[入金月（月のみ）],確報【６月】!$A$1,台帳表ｋ[事務所/分室],"神")+SUMIFS(測量台帳1ｋ[入金額],測量台帳1ｋ[精算
グループ],確報【６月】!$H80,測量台帳1ｋ[入金月（月のみ）],確報【６月】!$A$1,測量台帳1ｋ[NC区分],"神奈川")+SUMIFS(測量台帳1__2ｋ[入金額(後)],測量台帳1__2ｋ[精算
グループ(後)],確報【６月】!$H80,測量台帳1__2ｋ[入金月(後)（月のみ）],確報【６月】!$A$1,測量台帳1__2ｋ[NC区分],"神奈川")</f>
        <v>0</v>
      </c>
      <c r="T80" s="293">
        <v>304</v>
      </c>
      <c r="U80" s="244">
        <f>SUMIFS(台帳表ｋ[金額],台帳表ｋ[精算
グループ],確報【６月】!$H80,台帳表ｋ[入金月（月のみ）],確報【６月】!$A$1,台帳表ｋ[事務所/分室],"湘")+SUMIFS(測量台帳1ｋ[入金額],測量台帳1ｋ[精算
グループ],確報【６月】!$H80,測量台帳1ｋ[入金月（月のみ）],確報【６月】!$A$1,測量台帳1ｋ[NC区分],"湘南")+SUMIFS(測量台帳1__2ｋ[入金額(後)],測量台帳1__2ｋ[精算
グループ(後)],確報【６月】!$H80,測量台帳1__2ｋ[入金月(後)（月のみ）],確報【６月】!$A$1,測量台帳1__2ｋ[NC区分],"湘南")</f>
        <v>0</v>
      </c>
      <c r="V80" s="243"/>
      <c r="W80" s="244" t="str">
        <f>IFERROR(INDEX(設備G入力用!$E$3:$R$72, MATCH($H80,設備G入力用!$E$3:$E$72, 0), MATCH($A$1 &amp; "月",設備G入力用!$E$2:$R$2, 0)),"")</f>
        <v/>
      </c>
      <c r="X80" s="41">
        <f>SUM(I80,K80,M80,O80,Q80,S80,U80,W80)</f>
        <v>0</v>
      </c>
      <c r="Y80" s="16">
        <f>SUM(X77:X80)</f>
        <v>0</v>
      </c>
      <c r="Z80" s="13" t="s">
        <v>16639</v>
      </c>
      <c r="AA80" s="127"/>
      <c r="AF80" s="139"/>
      <c r="AG80" s="140"/>
      <c r="AL80" s="136"/>
      <c r="AM80" s="130"/>
      <c r="AR80" s="139"/>
      <c r="AS80" s="140"/>
      <c r="AX80" s="139"/>
      <c r="AY80" s="140"/>
    </row>
    <row r="81" spans="1:50" ht="16.350000000000001" customHeight="1" thickBot="1">
      <c r="A81" s="132"/>
      <c r="B81" s="133"/>
      <c r="C81" s="133"/>
      <c r="D81" s="133"/>
      <c r="E81" s="648"/>
      <c r="F81" s="133" t="s">
        <v>16633</v>
      </c>
      <c r="G81" s="134"/>
      <c r="H81" s="251"/>
      <c r="I81" s="252">
        <f>SUM(I77:I80)</f>
        <v>0</v>
      </c>
      <c r="J81" s="249"/>
      <c r="K81" s="252">
        <f t="shared" ref="K81:W81" si="8">SUM(K77:K80)</f>
        <v>0</v>
      </c>
      <c r="L81" s="249"/>
      <c r="M81" s="252">
        <f t="shared" si="8"/>
        <v>0</v>
      </c>
      <c r="N81" s="249"/>
      <c r="O81" s="250">
        <f t="shared" si="8"/>
        <v>0</v>
      </c>
      <c r="P81" s="249"/>
      <c r="Q81" s="250">
        <f t="shared" si="8"/>
        <v>0</v>
      </c>
      <c r="R81" s="249"/>
      <c r="S81" s="252">
        <f t="shared" si="8"/>
        <v>0</v>
      </c>
      <c r="T81" s="249"/>
      <c r="U81" s="252">
        <f t="shared" si="8"/>
        <v>0</v>
      </c>
      <c r="V81" s="251"/>
      <c r="W81" s="250">
        <f t="shared" si="8"/>
        <v>0</v>
      </c>
      <c r="X81" s="135"/>
      <c r="Y81" s="141"/>
      <c r="Z81" s="142"/>
      <c r="AA81" s="127"/>
      <c r="AD81" s="129"/>
      <c r="AE81" s="129"/>
      <c r="AF81" s="122"/>
      <c r="AG81" s="130"/>
      <c r="AL81" s="139"/>
      <c r="AM81" s="140"/>
    </row>
    <row r="82" spans="1:50" ht="16.350000000000001" customHeight="1" thickTop="1" thickBot="1">
      <c r="A82" s="137"/>
      <c r="B82" s="138" t="s">
        <v>16640</v>
      </c>
      <c r="C82" s="121"/>
      <c r="D82" s="121"/>
      <c r="E82" s="121"/>
      <c r="F82" s="121"/>
      <c r="G82" s="56"/>
      <c r="H82" s="994">
        <f>I76+I81</f>
        <v>12902594</v>
      </c>
      <c r="I82" s="995"/>
      <c r="J82" s="996">
        <f>K76+K81</f>
        <v>181330</v>
      </c>
      <c r="K82" s="997"/>
      <c r="L82" s="996">
        <f>M76+M81</f>
        <v>5113987</v>
      </c>
      <c r="M82" s="997"/>
      <c r="N82" s="995">
        <f>O76+O81</f>
        <v>10422541.810000001</v>
      </c>
      <c r="O82" s="998"/>
      <c r="P82" s="994">
        <f>Q76+Q81</f>
        <v>50425255</v>
      </c>
      <c r="Q82" s="998"/>
      <c r="R82" s="994">
        <f>S76+S81</f>
        <v>33833813</v>
      </c>
      <c r="S82" s="997"/>
      <c r="T82" s="995">
        <f>U76+U81</f>
        <v>9162308</v>
      </c>
      <c r="U82" s="998"/>
      <c r="V82" s="994">
        <f>W76+W81</f>
        <v>208833</v>
      </c>
      <c r="W82" s="998"/>
      <c r="X82" s="15"/>
      <c r="Z82" s="144"/>
      <c r="AD82" s="129"/>
      <c r="AE82" s="129"/>
      <c r="AF82" s="122"/>
      <c r="AG82" s="122"/>
      <c r="AH82" s="130"/>
      <c r="AL82" s="122"/>
      <c r="AM82" s="130"/>
    </row>
    <row r="83" spans="1:50" ht="14.25" thickBot="1">
      <c r="A83" s="137"/>
      <c r="B83" s="138" t="s">
        <v>16641</v>
      </c>
      <c r="C83" s="121"/>
      <c r="D83" s="121"/>
      <c r="E83" s="121"/>
      <c r="F83" s="56"/>
      <c r="G83" s="195"/>
      <c r="H83" s="1022">
        <f>SUMIF($AL$6:$AL$75,"西部",$AO$6:$AO$75)+SUMIF($AR$6:$AR$75,"西部",$AU$6:$AU$75)+SUMIF($AX$6:$AX$75,"西部",$BA$6:$BA$75)-$AH$76</f>
        <v>0</v>
      </c>
      <c r="I83" s="1023"/>
      <c r="J83" s="1023"/>
      <c r="K83" s="1023"/>
      <c r="L83" s="1023"/>
      <c r="M83" s="1023"/>
      <c r="N83" s="1023"/>
      <c r="O83" s="1024"/>
      <c r="P83" s="985">
        <f>SUMIF($AF$6:$AF$75,"多摩",$AI$6:$AI$75)+SUMIF($AR$6:$AR$75,"多摩",$AU$6:$AU$75)+SUMIF($AX$6:$AX$75,"多摩",$BA$6:$BA$75)-$AN$76</f>
        <v>-482370</v>
      </c>
      <c r="Q83" s="986"/>
      <c r="R83" s="985">
        <f>SUMIF($AF$6:$AF$75,"神奈川",$AI$6:$AI$75)+SUMIF($AL$6:$AL$75,"神奈川",$AO$6:$AO$75)+SUMIF($AX$6:$AX$75,"神奈川",$BA$6:$BA$75)-$AT$76</f>
        <v>-47291</v>
      </c>
      <c r="S83" s="1025"/>
      <c r="T83" s="1026">
        <f>SUMIF($AF$6:$AF$75,"湘南",$AI$6:$AI$75)+SUMIF($AL$6:$AL$75,"湘南",$AO$6:$AO$75)+SUMIF($AR$6:$AR$75,"湘南",$AU$6:$AU$75)-$AZ$76</f>
        <v>-46678</v>
      </c>
      <c r="U83" s="986"/>
      <c r="V83" s="985">
        <f>SUMIF($AF$6:$AF$75,"設備",$AI$6:$AI$75)+SUMIF($AL$6:$AL$75,"設備",$AO$6:$AO$75)+SUMIF($AR$6:$AR$75,"設備",$AU$6:$AU$75)+SUMIF($AX$6:$AX$75,"設備",$BA$6:$BA$75)</f>
        <v>576339</v>
      </c>
      <c r="W83" s="986"/>
      <c r="X83" s="15"/>
      <c r="AB83" s="3"/>
      <c r="AC83" s="128" t="s">
        <v>16642</v>
      </c>
      <c r="AF83" s="122"/>
      <c r="AL83" s="122"/>
      <c r="AM83" s="122"/>
      <c r="AN83" s="130"/>
      <c r="AR83" s="122"/>
      <c r="AX83" s="122"/>
    </row>
    <row r="84" spans="1:50" ht="15.75" customHeight="1" thickBot="1">
      <c r="A84" s="137"/>
      <c r="B84" s="138" t="s">
        <v>16643</v>
      </c>
      <c r="C84" s="121"/>
      <c r="D84" s="121"/>
      <c r="E84" s="121"/>
      <c r="F84" s="56"/>
      <c r="G84" s="196"/>
      <c r="H84" s="987">
        <f>H82</f>
        <v>12902594</v>
      </c>
      <c r="I84" s="988"/>
      <c r="J84" s="989">
        <f>J82</f>
        <v>181330</v>
      </c>
      <c r="K84" s="990"/>
      <c r="L84" s="989">
        <f>L82</f>
        <v>5113987</v>
      </c>
      <c r="M84" s="990"/>
      <c r="N84" s="989">
        <f>N82</f>
        <v>10422541.810000001</v>
      </c>
      <c r="O84" s="988"/>
      <c r="P84" s="987">
        <f>P82</f>
        <v>50425255</v>
      </c>
      <c r="Q84" s="991"/>
      <c r="R84" s="1014">
        <f>R82</f>
        <v>33833813</v>
      </c>
      <c r="S84" s="1015"/>
      <c r="T84" s="1016">
        <f>T82</f>
        <v>9162308</v>
      </c>
      <c r="U84" s="1017"/>
      <c r="V84" s="1014">
        <f>V82+V83</f>
        <v>785172</v>
      </c>
      <c r="W84" s="1017"/>
      <c r="X84" s="143" t="s">
        <v>16644</v>
      </c>
      <c r="Y84" s="24">
        <f>SUM(H84:W84)</f>
        <v>122827000.81</v>
      </c>
      <c r="AA84" s="127"/>
      <c r="AB84" s="3"/>
      <c r="AC84" s="122"/>
      <c r="AF84" s="136"/>
      <c r="AL84" s="122"/>
      <c r="AR84" s="136"/>
      <c r="AX84" s="136"/>
    </row>
    <row r="85" spans="1:50" ht="16.350000000000001" customHeight="1" thickBot="1">
      <c r="A85" s="137"/>
      <c r="B85" s="138" t="s">
        <v>16645</v>
      </c>
      <c r="C85" s="121"/>
      <c r="D85" s="121"/>
      <c r="E85" s="121"/>
      <c r="F85" s="121"/>
      <c r="G85" s="56"/>
      <c r="H85" s="1018">
        <f>INDEX(目標比較!$D$7:$O$7, MATCH($A$1,目標比較!$D$5:$O$5, 0))</f>
        <v>30600000</v>
      </c>
      <c r="I85" s="1019"/>
      <c r="J85" s="1019"/>
      <c r="K85" s="1019"/>
      <c r="L85" s="1019"/>
      <c r="M85" s="1019"/>
      <c r="N85" s="1019"/>
      <c r="O85" s="1019"/>
      <c r="P85" s="1008">
        <f>INDEX(目標比較!$D$14:$O$14, MATCH($A$1,目標比較!$D$5:$O$5, 0))</f>
        <v>56100000</v>
      </c>
      <c r="Q85" s="1010"/>
      <c r="R85" s="1008">
        <f>INDEX(目標比較!$D$28:$O$28,MATCH($A$1,目標比較!$D$5:$O$5,0))+INDEX(目標比較!$D$21:$O$21,MATCH($A$1,目標比較!$D$5:$O$5,0))</f>
        <v>41700000</v>
      </c>
      <c r="S85" s="1009"/>
      <c r="T85" s="1009"/>
      <c r="U85" s="1010"/>
      <c r="V85" s="1020"/>
      <c r="W85" s="1021"/>
      <c r="Y85" s="24">
        <f>SUM(H85:W85)</f>
        <v>128400000</v>
      </c>
      <c r="Z85" s="144"/>
      <c r="AB85" s="3"/>
      <c r="AD85" s="129"/>
      <c r="AE85" s="129"/>
      <c r="AH85" s="130"/>
      <c r="AL85" s="136"/>
    </row>
    <row r="86" spans="1:50" ht="14.25" thickBot="1">
      <c r="A86" s="137"/>
      <c r="B86" s="138" t="s">
        <v>16646</v>
      </c>
      <c r="C86" s="121"/>
      <c r="D86" s="121"/>
      <c r="E86" s="121"/>
      <c r="F86" s="121"/>
      <c r="G86" s="56"/>
      <c r="H86" s="1003">
        <f>(H84+J84+L84+N84)-H85</f>
        <v>-1979547.1899999976</v>
      </c>
      <c r="I86" s="1004"/>
      <c r="J86" s="1004"/>
      <c r="K86" s="1004"/>
      <c r="L86" s="1004"/>
      <c r="M86" s="1004"/>
      <c r="N86" s="1004"/>
      <c r="O86" s="1004"/>
      <c r="P86" s="1003">
        <f>P87-P85</f>
        <v>-6157115</v>
      </c>
      <c r="Q86" s="1005"/>
      <c r="R86" s="1003">
        <f>(R84+T84)-R85</f>
        <v>1296121</v>
      </c>
      <c r="S86" s="1004"/>
      <c r="T86" s="1004"/>
      <c r="U86" s="1005"/>
      <c r="V86" s="1006"/>
      <c r="W86" s="1007"/>
      <c r="Y86" s="24">
        <f>SUM(H86:W86)</f>
        <v>-6840541.1899999976</v>
      </c>
      <c r="AB86" s="3"/>
      <c r="AL86" s="122"/>
      <c r="AM86" s="122"/>
      <c r="AN86" s="130"/>
    </row>
    <row r="87" spans="1:50" ht="13.5" customHeight="1" thickBot="1">
      <c r="A87" s="137"/>
      <c r="B87" s="138" t="s">
        <v>16647</v>
      </c>
      <c r="C87" s="121"/>
      <c r="D87" s="121"/>
      <c r="E87" s="121"/>
      <c r="F87" s="56"/>
      <c r="G87" s="196"/>
      <c r="H87" s="1008">
        <f>SUM(H84:O84)+H83</f>
        <v>28620452.810000002</v>
      </c>
      <c r="I87" s="1009"/>
      <c r="J87" s="1009"/>
      <c r="K87" s="1009"/>
      <c r="L87" s="1009"/>
      <c r="M87" s="1009"/>
      <c r="N87" s="1009"/>
      <c r="O87" s="1010"/>
      <c r="P87" s="1008">
        <f>P84+P83</f>
        <v>49942885</v>
      </c>
      <c r="Q87" s="1010"/>
      <c r="R87" s="1011">
        <f>R84+T84+R83+T83</f>
        <v>42902152</v>
      </c>
      <c r="S87" s="1012"/>
      <c r="T87" s="1012"/>
      <c r="U87" s="1013"/>
      <c r="V87" s="965">
        <f>+V84</f>
        <v>785172</v>
      </c>
      <c r="W87" s="972"/>
      <c r="Y87" s="24">
        <f>SUM(H87:W87)</f>
        <v>122250661.81</v>
      </c>
      <c r="AB87" s="3"/>
      <c r="AC87" s="122"/>
    </row>
    <row r="88" spans="1:50" ht="13.5" customHeight="1">
      <c r="F88" s="1028"/>
      <c r="G88" s="1029"/>
      <c r="H88" s="1030" t="s">
        <v>16648</v>
      </c>
      <c r="I88" s="1031"/>
      <c r="J88" s="1032" t="s">
        <v>16649</v>
      </c>
      <c r="K88" s="1031"/>
      <c r="L88" s="1032" t="s">
        <v>16650</v>
      </c>
      <c r="M88" s="1031"/>
      <c r="N88" s="1032" t="s">
        <v>16651</v>
      </c>
      <c r="O88" s="1031"/>
      <c r="P88" s="1032" t="s">
        <v>16652</v>
      </c>
      <c r="Q88" s="1031"/>
      <c r="R88" s="1032" t="s">
        <v>16653</v>
      </c>
      <c r="S88" s="1031"/>
      <c r="T88" s="1032" t="s">
        <v>16654</v>
      </c>
      <c r="U88" s="1031"/>
      <c r="V88" s="1032" t="s">
        <v>16655</v>
      </c>
      <c r="W88" s="1029"/>
      <c r="AB88" s="3"/>
      <c r="AF88" s="1027" t="s">
        <v>16656</v>
      </c>
      <c r="AG88" s="1027"/>
    </row>
    <row r="89" spans="1:50" ht="13.5" customHeight="1">
      <c r="F89" s="1033" t="s">
        <v>16657</v>
      </c>
      <c r="G89" s="1034"/>
      <c r="H89" s="1035">
        <f>SUMIFS(台帳表ｓ[金額],台帳表ｓ[入金月（月のみ）],$A$1,台帳表ｓ[ＮＣ区分],"西部")</f>
        <v>5223276</v>
      </c>
      <c r="I89" s="1002"/>
      <c r="J89" s="1002">
        <f>SUMIFS(台帳表ｓ[金額],台帳表ｓ[入金月（月のみ）],$A$1,台帳表ｓ[ＮＣ区分],"埼玉")</f>
        <v>0</v>
      </c>
      <c r="K89" s="1002"/>
      <c r="L89" s="1002">
        <f>SUMIFS(台帳表ｓ[金額],台帳表ｓ[入金月（月のみ）],$A$1,台帳表ｓ[ＮＣ区分],"北部")</f>
        <v>2868931</v>
      </c>
      <c r="M89" s="1002"/>
      <c r="N89" s="1002">
        <f>SUMIFS(台帳表ｓ[金額],台帳表ｓ[入金月（月のみ）],$A$1,台帳表ｓ[ＮＣ区分],"南部")</f>
        <v>3701489</v>
      </c>
      <c r="O89" s="1002"/>
      <c r="P89" s="1002">
        <f>SUMIFS(台帳表ｔ[金額],台帳表ｔ[入金月（月のみ）],$A$1,台帳表ｔ[ＮＣ区分],"西部")</f>
        <v>690873</v>
      </c>
      <c r="Q89" s="1002"/>
      <c r="R89" s="1002">
        <f>SUMIFS(台帳表ｔ[金額],台帳表ｔ[入金月（月のみ）],$A$1,台帳表ｔ[ＮＣ区分],"多摩")</f>
        <v>24512149</v>
      </c>
      <c r="S89" s="1002"/>
      <c r="T89" s="1002">
        <f>SUMIFS(台帳表ｋ[金額],台帳表ｋ[入金月（月のみ）],$A$1,台帳表ｋ[事務所/分室],"神")</f>
        <v>12766693</v>
      </c>
      <c r="U89" s="1002"/>
      <c r="V89" s="1036">
        <f>SUMIFS(台帳表ｋ[金額],台帳表ｋ[入金月（月のみ）],$A$1,台帳表ｋ[事務所/分室],"湘")</f>
        <v>8895865</v>
      </c>
      <c r="W89" s="1037"/>
      <c r="AB89" s="3"/>
      <c r="AF89" s="3" t="s">
        <v>16561</v>
      </c>
      <c r="AG89" s="3">
        <v>100</v>
      </c>
      <c r="AH89" s="3" t="s">
        <v>16658</v>
      </c>
    </row>
    <row r="90" spans="1:50" ht="14.25" customHeight="1">
      <c r="F90" s="1033" t="s">
        <v>16659</v>
      </c>
      <c r="G90" s="1034"/>
      <c r="H90" s="1035">
        <f>SUMIFS(測量台帳1__2ｓ[入金額(後)],測量台帳1__2ｓ[入金月(後)（月のみ）],$A$1,測量台帳1__2ｓ[NC区分],"西部")</f>
        <v>967958</v>
      </c>
      <c r="I90" s="1002"/>
      <c r="J90" s="1002">
        <f>SUMIFS(測量台帳1ｓ[入金額],測量台帳1ｓ[入金月（月のみ）],$A$1,測量台帳1ｓ[NC区分],"埼玉")</f>
        <v>0</v>
      </c>
      <c r="K90" s="1002"/>
      <c r="L90" s="1002">
        <f>+SUMIFS(測量台帳1ｓ[入金額],測量台帳1ｓ[入金月（月のみ）],$A$1,測量台帳1ｓ[NC区分],"北部")</f>
        <v>1232175</v>
      </c>
      <c r="M90" s="1002"/>
      <c r="N90" s="1002">
        <f>SUMIFS(測量台帳1ｓ[入金額],測量台帳1ｓ[入金月（月のみ）],$A$1,測量台帳1ｓ[NC区分],"南部")</f>
        <v>3757325</v>
      </c>
      <c r="O90" s="1002"/>
      <c r="P90" s="1002">
        <f>SUMIFS(測量台帳1ｔ[入金額],測量台帳1ｔ[入金月（月のみ）],$A$1,測量台帳1ｔ[NC区分],"西部")</f>
        <v>0</v>
      </c>
      <c r="Q90" s="1002"/>
      <c r="R90" s="1002">
        <f>SUMIFS(測量台帳1ｔ[入金額],測量台帳1ｔ[入金月（月のみ）],$A$1,測量台帳1ｔ[NC区分],"多摩")</f>
        <v>19309615</v>
      </c>
      <c r="S90" s="1002"/>
      <c r="T90" s="1002">
        <f>SUMIFS(測量台帳1ｋ[入金額],測量台帳1ｋ[入金月（月のみ）],$A$1,測量台帳1ｋ[NC区分],"神奈川")</f>
        <v>12050354</v>
      </c>
      <c r="U90" s="1002"/>
      <c r="V90" s="1036">
        <f>SUMIFS(測量台帳1ｋ[入金額],測量台帳1ｋ[入金月（月のみ）],$A$1,測量台帳1ｋ[NC区分],"湘南")</f>
        <v>77869</v>
      </c>
      <c r="W90" s="1037"/>
      <c r="AB90" s="3"/>
      <c r="AF90" s="3" t="s">
        <v>16562</v>
      </c>
      <c r="AG90" s="3">
        <v>101</v>
      </c>
      <c r="AH90" s="3" t="s">
        <v>16660</v>
      </c>
    </row>
    <row r="91" spans="1:50">
      <c r="F91" s="1038" t="s">
        <v>16661</v>
      </c>
      <c r="G91" s="1039"/>
      <c r="H91" s="1035">
        <f>SUMIFS(測量台帳1ｓ[入金額],測量台帳1ｓ[入金月（月のみ）],$A$1,測量台帳1ｓ[NC区分],"西部")</f>
        <v>6334489</v>
      </c>
      <c r="I91" s="1002"/>
      <c r="J91" s="1002">
        <f>SUMIFS(測量台帳1__2ｓ[入金額(後)],測量台帳1__2ｓ[入金月(後)（月のみ）],$A$1,測量台帳1__2ｓ[NC区分],"埼玉")</f>
        <v>181330</v>
      </c>
      <c r="K91" s="1002"/>
      <c r="L91" s="1002">
        <f>+SUMIFS(測量台帳1__2ｓ[入金額(後)],測量台帳1__2ｓ[入金月(後)（月のみ）],$A$1,測量台帳1__2ｓ[NC区分],"北部")</f>
        <v>1012881</v>
      </c>
      <c r="M91" s="1002"/>
      <c r="N91" s="1002">
        <f>SUMIFS(測量台帳1__2ｓ[入金額(後)],測量台帳1__2ｓ[入金月(後)（月のみ）],$A$1,測量台帳1__2ｓ[NC区分],"南部")</f>
        <v>2963727.8099999996</v>
      </c>
      <c r="O91" s="1002"/>
      <c r="P91" s="1002">
        <f>SUMIFS(測量台帳1__2ｔ[入金額(後)],測量台帳1__2ｔ[入金月(後)（月のみ）],$A$1,測量台帳1__2ｔ[NC区分],"西部")</f>
        <v>0</v>
      </c>
      <c r="Q91" s="1002"/>
      <c r="R91" s="1002">
        <f>+SUMIFS(測量台帳1__2ｔ[入金額(後)],測量台帳1__2ｔ[入金月(後)（月のみ）],$A$1,測量台帳1__2ｔ[NC区分],"多摩")</f>
        <v>5912618</v>
      </c>
      <c r="S91" s="1002"/>
      <c r="T91" s="1002">
        <f>SUMIFS(測量台帳1__2ｋ[入金額(後)],測量台帳1__2ｋ[入金月(後)（月のみ）],$A$1,測量台帳1__2ｋ[NC区分],"神奈川")</f>
        <v>9016766</v>
      </c>
      <c r="U91" s="1002"/>
      <c r="V91" s="1036">
        <f>+SUMIFS(測量台帳1__2ｋ[入金額(後)],測量台帳1__2ｋ[入金月(後)（月のみ）],$A$1,測量台帳1__2ｋ[NC区分],"湘南")</f>
        <v>188574</v>
      </c>
      <c r="W91" s="1037"/>
      <c r="AB91" s="3"/>
      <c r="AF91" s="3" t="s">
        <v>16563</v>
      </c>
      <c r="AG91" s="3">
        <v>103</v>
      </c>
    </row>
    <row r="92" spans="1:50">
      <c r="F92" s="1033" t="s">
        <v>16662</v>
      </c>
      <c r="G92" s="1034"/>
      <c r="H92" s="1035">
        <f>SUM(H90:I91)</f>
        <v>7302447</v>
      </c>
      <c r="I92" s="1040"/>
      <c r="J92" s="1002">
        <f>SUM(J90:K91)</f>
        <v>181330</v>
      </c>
      <c r="K92" s="1040"/>
      <c r="L92" s="1002">
        <f>SUM(L90:M91)</f>
        <v>2245056</v>
      </c>
      <c r="M92" s="1040"/>
      <c r="N92" s="1002">
        <f>SUM(N90:O91)</f>
        <v>6721052.8099999996</v>
      </c>
      <c r="O92" s="1040"/>
      <c r="P92" s="1002">
        <f>SUM(P90:Q91)</f>
        <v>0</v>
      </c>
      <c r="Q92" s="1040"/>
      <c r="R92" s="1002">
        <f>SUM(R90:S91)</f>
        <v>25222233</v>
      </c>
      <c r="S92" s="1002"/>
      <c r="T92" s="1002">
        <f>SUM(T90:U91)</f>
        <v>21067120</v>
      </c>
      <c r="U92" s="1040"/>
      <c r="V92" s="1036">
        <f>SUM(V90:W91)</f>
        <v>266443</v>
      </c>
      <c r="W92" s="1037"/>
      <c r="AF92" s="3" t="s">
        <v>16564</v>
      </c>
      <c r="AG92" s="3">
        <v>201</v>
      </c>
    </row>
    <row r="93" spans="1:50" ht="12.75" thickBot="1">
      <c r="F93" s="1041" t="s">
        <v>16663</v>
      </c>
      <c r="G93" s="1042"/>
      <c r="H93" s="1043">
        <f>H92+H89</f>
        <v>12525723</v>
      </c>
      <c r="I93" s="1044"/>
      <c r="J93" s="1044">
        <f>J92+J89</f>
        <v>181330</v>
      </c>
      <c r="K93" s="1044"/>
      <c r="L93" s="1044">
        <f>L92+L89</f>
        <v>5113987</v>
      </c>
      <c r="M93" s="1044"/>
      <c r="N93" s="1044">
        <f>N92+N89</f>
        <v>10422541.809999999</v>
      </c>
      <c r="O93" s="1044"/>
      <c r="P93" s="1044">
        <f>P92+P89</f>
        <v>690873</v>
      </c>
      <c r="Q93" s="1044"/>
      <c r="R93" s="1044">
        <f>R92+R89</f>
        <v>49734382</v>
      </c>
      <c r="S93" s="1044"/>
      <c r="T93" s="1045">
        <f>T89+T92</f>
        <v>33833813</v>
      </c>
      <c r="U93" s="1045"/>
      <c r="V93" s="1046">
        <f>V89+V92</f>
        <v>9162308</v>
      </c>
      <c r="W93" s="1047"/>
      <c r="AF93" s="3" t="s">
        <v>16505</v>
      </c>
      <c r="AG93" s="3">
        <v>202</v>
      </c>
    </row>
    <row r="94" spans="1:50" ht="12.75" thickBot="1">
      <c r="O94" s="4"/>
      <c r="P94" s="1048"/>
      <c r="Q94" s="1048"/>
      <c r="AD94" s="3"/>
      <c r="AE94" s="3"/>
      <c r="AF94" s="3" t="s">
        <v>16565</v>
      </c>
      <c r="AG94" s="3">
        <v>203</v>
      </c>
    </row>
    <row r="95" spans="1:50">
      <c r="F95" s="1028"/>
      <c r="G95" s="1029"/>
      <c r="H95" s="1030" t="s">
        <v>16664</v>
      </c>
      <c r="I95" s="1031"/>
      <c r="J95" s="1032" t="s">
        <v>16665</v>
      </c>
      <c r="K95" s="1031"/>
      <c r="L95" s="1049" t="s">
        <v>16666</v>
      </c>
      <c r="M95" s="1050"/>
      <c r="O95" s="4"/>
      <c r="P95" s="1048"/>
      <c r="Q95" s="1048"/>
      <c r="AD95" s="3"/>
      <c r="AE95" s="3"/>
    </row>
    <row r="96" spans="1:50" ht="12.75" customHeight="1">
      <c r="F96" s="1051" t="s">
        <v>16657</v>
      </c>
      <c r="G96" s="1052"/>
      <c r="H96" s="1053">
        <f>SUM(H89:O89)</f>
        <v>11793696</v>
      </c>
      <c r="I96" s="1054"/>
      <c r="J96" s="1054">
        <f>R89+P89</f>
        <v>25203022</v>
      </c>
      <c r="K96" s="1054"/>
      <c r="L96" s="1054">
        <f>T89+V89</f>
        <v>21662558</v>
      </c>
      <c r="M96" s="1055"/>
      <c r="O96" s="759"/>
      <c r="P96" s="1048"/>
      <c r="Q96" s="1048"/>
      <c r="AD96" s="3"/>
      <c r="AE96" s="3"/>
      <c r="AF96" s="3" t="s">
        <v>16667</v>
      </c>
      <c r="AG96" s="3">
        <v>301</v>
      </c>
    </row>
    <row r="97" spans="6:33">
      <c r="F97" s="1051" t="s">
        <v>16659</v>
      </c>
      <c r="G97" s="1052"/>
      <c r="H97" s="1056">
        <f>SUM(H90:O90)</f>
        <v>5957458</v>
      </c>
      <c r="I97" s="1057"/>
      <c r="J97" s="1054">
        <f t="shared" ref="J97:J99" si="9">R90+P90</f>
        <v>19309615</v>
      </c>
      <c r="K97" s="1054"/>
      <c r="L97" s="1054">
        <f t="shared" ref="L97:L99" si="10">T90+V90</f>
        <v>12128223</v>
      </c>
      <c r="M97" s="1055"/>
      <c r="O97" s="4"/>
      <c r="P97" s="1048"/>
      <c r="Q97" s="1048"/>
      <c r="AD97" s="3"/>
      <c r="AE97" s="3"/>
      <c r="AF97" s="3" t="s">
        <v>16668</v>
      </c>
      <c r="AG97" s="3">
        <v>302</v>
      </c>
    </row>
    <row r="98" spans="6:33">
      <c r="F98" s="1038" t="s">
        <v>16661</v>
      </c>
      <c r="G98" s="1039"/>
      <c r="H98" s="1056">
        <f>SUM(H91:O91)</f>
        <v>10492427.809999999</v>
      </c>
      <c r="I98" s="1057"/>
      <c r="J98" s="1054">
        <f t="shared" si="9"/>
        <v>5912618</v>
      </c>
      <c r="K98" s="1054"/>
      <c r="L98" s="1054">
        <f t="shared" si="10"/>
        <v>9205340</v>
      </c>
      <c r="M98" s="1055"/>
      <c r="O98" s="6"/>
      <c r="P98" s="1048"/>
      <c r="Q98" s="1048"/>
      <c r="AD98" s="3"/>
      <c r="AE98" s="3"/>
      <c r="AF98" s="3" t="s">
        <v>16669</v>
      </c>
      <c r="AG98" s="3">
        <v>303</v>
      </c>
    </row>
    <row r="99" spans="6:33">
      <c r="F99" s="1051" t="s">
        <v>16662</v>
      </c>
      <c r="G99" s="1052"/>
      <c r="H99" s="1053">
        <f>SUM(H92:O92)</f>
        <v>16449885.809999999</v>
      </c>
      <c r="I99" s="1054"/>
      <c r="J99" s="1054">
        <f t="shared" si="9"/>
        <v>25222233</v>
      </c>
      <c r="K99" s="1054"/>
      <c r="L99" s="1054">
        <f t="shared" si="10"/>
        <v>21333563</v>
      </c>
      <c r="M99" s="1055"/>
      <c r="N99" s="6"/>
      <c r="O99" s="6"/>
      <c r="P99" s="6"/>
      <c r="Q99" s="6"/>
      <c r="R99" s="6"/>
      <c r="S99" s="6"/>
      <c r="T99" s="1061"/>
      <c r="U99" s="1061"/>
      <c r="AD99" s="3"/>
      <c r="AE99" s="3"/>
      <c r="AF99" s="3" t="s">
        <v>16670</v>
      </c>
      <c r="AG99" s="3">
        <v>304</v>
      </c>
    </row>
    <row r="100" spans="6:33">
      <c r="F100" s="1033" t="s">
        <v>16671</v>
      </c>
      <c r="G100" s="1034"/>
      <c r="H100" s="1062">
        <f>H83</f>
        <v>0</v>
      </c>
      <c r="I100" s="1063"/>
      <c r="J100" s="1063">
        <f>P83</f>
        <v>-482370</v>
      </c>
      <c r="K100" s="1063"/>
      <c r="L100" s="1063">
        <f>R83+T83</f>
        <v>-93969</v>
      </c>
      <c r="M100" s="1064"/>
      <c r="O100" s="760"/>
      <c r="P100" s="1065"/>
      <c r="Q100" s="1065"/>
      <c r="S100" s="760"/>
      <c r="T100" s="1065"/>
      <c r="U100" s="1065"/>
      <c r="AD100" s="3"/>
      <c r="AE100" s="3"/>
    </row>
    <row r="101" spans="6:33" ht="15" customHeight="1" thickBot="1">
      <c r="F101" s="1041" t="s">
        <v>16672</v>
      </c>
      <c r="G101" s="1042"/>
      <c r="H101" s="1058">
        <f>H99+H96+H100</f>
        <v>28243581.809999999</v>
      </c>
      <c r="I101" s="1059"/>
      <c r="J101" s="1059">
        <f>J96+J99+J100</f>
        <v>49942885</v>
      </c>
      <c r="K101" s="1059"/>
      <c r="L101" s="1059">
        <f>L96+L99+L100</f>
        <v>42902152</v>
      </c>
      <c r="M101" s="1060"/>
      <c r="O101" s="760"/>
      <c r="P101" s="1048"/>
      <c r="Q101" s="1048"/>
      <c r="S101" s="760"/>
      <c r="T101" s="1048"/>
      <c r="U101" s="1048"/>
      <c r="AD101" s="3"/>
      <c r="AE101" s="3"/>
    </row>
    <row r="102" spans="6:33">
      <c r="AA102" s="145"/>
      <c r="AD102" s="3"/>
      <c r="AE102" s="3"/>
    </row>
    <row r="103" spans="6:33">
      <c r="AD103" s="3"/>
      <c r="AE103" s="3"/>
    </row>
    <row r="104" spans="6:33">
      <c r="AD104" s="3"/>
      <c r="AE104" s="3"/>
    </row>
    <row r="105" spans="6:33">
      <c r="AD105" s="3"/>
      <c r="AE105" s="3"/>
    </row>
    <row r="108" spans="6:33">
      <c r="AB108" s="3"/>
    </row>
    <row r="113" spans="28:29" ht="15" customHeight="1"/>
    <row r="120" spans="28:29">
      <c r="AB120" s="146"/>
      <c r="AC120" s="50"/>
    </row>
  </sheetData>
  <mergeCells count="188">
    <mergeCell ref="F101:G101"/>
    <mergeCell ref="H101:I101"/>
    <mergeCell ref="J101:K101"/>
    <mergeCell ref="L101:M101"/>
    <mergeCell ref="P101:Q101"/>
    <mergeCell ref="T101:U101"/>
    <mergeCell ref="F99:G99"/>
    <mergeCell ref="H99:I99"/>
    <mergeCell ref="J99:K99"/>
    <mergeCell ref="L99:M99"/>
    <mergeCell ref="T99:U99"/>
    <mergeCell ref="F100:G100"/>
    <mergeCell ref="H100:I100"/>
    <mergeCell ref="J100:K100"/>
    <mergeCell ref="L100:M100"/>
    <mergeCell ref="P100:Q100"/>
    <mergeCell ref="T100:U100"/>
    <mergeCell ref="F97:G97"/>
    <mergeCell ref="H97:I97"/>
    <mergeCell ref="J97:K97"/>
    <mergeCell ref="L97:M97"/>
    <mergeCell ref="P97:Q97"/>
    <mergeCell ref="F98:G98"/>
    <mergeCell ref="H98:I98"/>
    <mergeCell ref="J98:K98"/>
    <mergeCell ref="L98:M98"/>
    <mergeCell ref="P98:Q98"/>
    <mergeCell ref="P94:Q94"/>
    <mergeCell ref="F95:G95"/>
    <mergeCell ref="H95:I95"/>
    <mergeCell ref="J95:K95"/>
    <mergeCell ref="L95:M95"/>
    <mergeCell ref="P95:Q95"/>
    <mergeCell ref="F96:G96"/>
    <mergeCell ref="H96:I96"/>
    <mergeCell ref="J96:K96"/>
    <mergeCell ref="L96:M96"/>
    <mergeCell ref="P96:Q96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F91:G91"/>
    <mergeCell ref="H91:I91"/>
    <mergeCell ref="J91:K91"/>
    <mergeCell ref="L91:M91"/>
    <mergeCell ref="N91:O91"/>
    <mergeCell ref="P91:Q91"/>
    <mergeCell ref="V91:W91"/>
    <mergeCell ref="F92:G92"/>
    <mergeCell ref="H92:I92"/>
    <mergeCell ref="J92:K92"/>
    <mergeCell ref="L92:M92"/>
    <mergeCell ref="N92:O92"/>
    <mergeCell ref="P92:Q92"/>
    <mergeCell ref="V92:W92"/>
    <mergeCell ref="R92:S92"/>
    <mergeCell ref="T92:U92"/>
    <mergeCell ref="F89:G89"/>
    <mergeCell ref="H89:I89"/>
    <mergeCell ref="J89:K89"/>
    <mergeCell ref="L89:M89"/>
    <mergeCell ref="N89:O89"/>
    <mergeCell ref="P89:Q89"/>
    <mergeCell ref="V89:W89"/>
    <mergeCell ref="F90:G90"/>
    <mergeCell ref="H90:I90"/>
    <mergeCell ref="J90:K90"/>
    <mergeCell ref="L90:M90"/>
    <mergeCell ref="N90:O90"/>
    <mergeCell ref="P90:Q90"/>
    <mergeCell ref="V90:W90"/>
    <mergeCell ref="R89:S89"/>
    <mergeCell ref="T89:U89"/>
    <mergeCell ref="R90:S90"/>
    <mergeCell ref="T90:U90"/>
    <mergeCell ref="F88:G88"/>
    <mergeCell ref="H88:I88"/>
    <mergeCell ref="J88:K88"/>
    <mergeCell ref="L88:M88"/>
    <mergeCell ref="N88:O88"/>
    <mergeCell ref="P88:Q88"/>
    <mergeCell ref="R88:S88"/>
    <mergeCell ref="T88:U88"/>
    <mergeCell ref="V88:W88"/>
    <mergeCell ref="AX4:BA4"/>
    <mergeCell ref="AR4:AU4"/>
    <mergeCell ref="R91:S91"/>
    <mergeCell ref="T91:U91"/>
    <mergeCell ref="H86:O86"/>
    <mergeCell ref="P86:Q86"/>
    <mergeCell ref="R86:U86"/>
    <mergeCell ref="V86:W86"/>
    <mergeCell ref="H87:O87"/>
    <mergeCell ref="P87:Q87"/>
    <mergeCell ref="R87:U87"/>
    <mergeCell ref="V87:W87"/>
    <mergeCell ref="R84:S84"/>
    <mergeCell ref="T84:U84"/>
    <mergeCell ref="V84:W84"/>
    <mergeCell ref="H85:O85"/>
    <mergeCell ref="P85:Q85"/>
    <mergeCell ref="R85:U85"/>
    <mergeCell ref="V85:W85"/>
    <mergeCell ref="H83:O83"/>
    <mergeCell ref="P83:Q83"/>
    <mergeCell ref="R83:S83"/>
    <mergeCell ref="T83:U83"/>
    <mergeCell ref="AF88:AG88"/>
    <mergeCell ref="AZ76:BA76"/>
    <mergeCell ref="H82:I82"/>
    <mergeCell ref="J82:K82"/>
    <mergeCell ref="L82:M82"/>
    <mergeCell ref="N82:O82"/>
    <mergeCell ref="P82:Q82"/>
    <mergeCell ref="R82:S82"/>
    <mergeCell ref="T82:U82"/>
    <mergeCell ref="V82:W82"/>
    <mergeCell ref="AH76:AI76"/>
    <mergeCell ref="AL76:AM76"/>
    <mergeCell ref="AN76:AO76"/>
    <mergeCell ref="AR76:AS76"/>
    <mergeCell ref="AT76:AU76"/>
    <mergeCell ref="AX76:AY76"/>
    <mergeCell ref="E52:E57"/>
    <mergeCell ref="E58:E63"/>
    <mergeCell ref="E64:E68"/>
    <mergeCell ref="D35:D51"/>
    <mergeCell ref="E35:E40"/>
    <mergeCell ref="V83:W83"/>
    <mergeCell ref="H84:I84"/>
    <mergeCell ref="J84:K84"/>
    <mergeCell ref="L84:M84"/>
    <mergeCell ref="N84:O84"/>
    <mergeCell ref="P84:Q84"/>
    <mergeCell ref="AL4:AO4"/>
    <mergeCell ref="A5:A76"/>
    <mergeCell ref="B5:B72"/>
    <mergeCell ref="C5:G5"/>
    <mergeCell ref="H5:I5"/>
    <mergeCell ref="J5:K5"/>
    <mergeCell ref="L5:M5"/>
    <mergeCell ref="N4:O4"/>
    <mergeCell ref="P4:Q4"/>
    <mergeCell ref="R4:S4"/>
    <mergeCell ref="T4:U4"/>
    <mergeCell ref="V4:W4"/>
    <mergeCell ref="X4:Y4"/>
    <mergeCell ref="N5:O5"/>
    <mergeCell ref="P5:Q5"/>
    <mergeCell ref="R5:S5"/>
    <mergeCell ref="T5:U5"/>
    <mergeCell ref="V5:W5"/>
    <mergeCell ref="C70:E75"/>
    <mergeCell ref="AA6:AA21"/>
    <mergeCell ref="AA23:AA33"/>
    <mergeCell ref="AA35:AA51"/>
    <mergeCell ref="AA53:AA69"/>
    <mergeCell ref="E19:E23"/>
    <mergeCell ref="B73:B75"/>
    <mergeCell ref="AF76:AG76"/>
    <mergeCell ref="E41:E46"/>
    <mergeCell ref="E47:E51"/>
    <mergeCell ref="A1:C1"/>
    <mergeCell ref="D1:E1"/>
    <mergeCell ref="A2:G4"/>
    <mergeCell ref="H2:W2"/>
    <mergeCell ref="AA2:AC5"/>
    <mergeCell ref="H3:U3"/>
    <mergeCell ref="V3:W3"/>
    <mergeCell ref="H4:I4"/>
    <mergeCell ref="J4:K4"/>
    <mergeCell ref="L4:M4"/>
    <mergeCell ref="C6:C69"/>
    <mergeCell ref="D6:D23"/>
    <mergeCell ref="E6:E11"/>
    <mergeCell ref="E12:E18"/>
    <mergeCell ref="AF4:AI4"/>
    <mergeCell ref="D24:D34"/>
    <mergeCell ref="E24:E29"/>
    <mergeCell ref="E30:E34"/>
    <mergeCell ref="D69:E69"/>
    <mergeCell ref="D52:D68"/>
  </mergeCells>
  <phoneticPr fontId="1"/>
  <dataValidations disablePrompts="1" count="4">
    <dataValidation type="list" allowBlank="1" showDropDown="1" sqref="AR6:AU75 AX6:BA75" xr:uid="{64DF81A8-2185-4838-A8CF-C198D265A3D1}">
      <formula1>"西部,多摩,設備"</formula1>
    </dataValidation>
    <dataValidation type="list" allowBlank="1" showDropDown="1" sqref="AL6:AO75" xr:uid="{C26348D8-A7A4-4289-8F01-F7FC317F109F}">
      <formula1>"西部,神奈川,湘南,設備"</formula1>
    </dataValidation>
    <dataValidation allowBlank="1" sqref="AF6:AI75" xr:uid="{DC505CD0-B6FA-4D81-A9C9-1F5E6CCAFCC8}"/>
    <dataValidation type="list" allowBlank="1" showInputMessage="1" showErrorMessage="1" sqref="AL76" xr:uid="{6C8EA31A-D014-4C14-A453-6E98CE69ABE1}">
      <formula1>"西部,神奈川,湘南,設備"</formula1>
    </dataValidation>
  </dataValidations>
  <printOptions horizontalCentered="1" verticalCentered="1"/>
  <pageMargins left="0.33" right="0.19685039370078741" top="0.23622047244094491" bottom="0.23622047244094491" header="0" footer="0"/>
  <pageSetup paperSize="8" scale="56" orientation="landscape" cellComments="asDisplayed" r:id="rId1"/>
  <headerFooter alignWithMargins="0"/>
  <drawing r:id="rId2"/>
  <legacyDrawing r:id="rId3"/>
  <tableParts count="9"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9626-519A-4DA5-A109-B6FAB9F2A04A}">
  <sheetPr codeName="Sheet15">
    <pageSetUpPr fitToPage="1"/>
  </sheetPr>
  <dimension ref="A1:BA120"/>
  <sheetViews>
    <sheetView view="pageBreakPreview" zoomScaleNormal="100" zoomScaleSheetLayoutView="100" workbookViewId="0">
      <pane xSplit="5" ySplit="5" topLeftCell="F79" activePane="bottomRight" state="frozen"/>
      <selection pane="topRight" activeCell="A2" sqref="A2:G4"/>
      <selection pane="bottomLeft" activeCell="A2" sqref="A2:G4"/>
      <selection pane="bottomRight" activeCell="A2" sqref="A2:G4"/>
    </sheetView>
  </sheetViews>
  <sheetFormatPr defaultColWidth="9" defaultRowHeight="12"/>
  <cols>
    <col min="1" max="1" width="2.625" style="3" customWidth="1"/>
    <col min="2" max="5" width="3.125" style="3" customWidth="1"/>
    <col min="6" max="6" width="10.625" style="3" customWidth="1"/>
    <col min="7" max="7" width="1.625" style="3" customWidth="1"/>
    <col min="8" max="8" width="2.625" style="3" customWidth="1"/>
    <col min="9" max="9" width="11" style="3" bestFit="1" customWidth="1"/>
    <col min="10" max="10" width="2.625" style="3" customWidth="1"/>
    <col min="11" max="11" width="11" style="3" customWidth="1"/>
    <col min="12" max="12" width="2.625" style="3" customWidth="1"/>
    <col min="13" max="13" width="11" style="3" customWidth="1"/>
    <col min="14" max="14" width="2.625" style="3" customWidth="1"/>
    <col min="15" max="15" width="11" style="3" customWidth="1"/>
    <col min="16" max="16" width="2.625" style="3" customWidth="1"/>
    <col min="17" max="17" width="11" style="3" bestFit="1" customWidth="1"/>
    <col min="18" max="18" width="2.625" style="3" customWidth="1"/>
    <col min="19" max="19" width="11" style="3" bestFit="1" customWidth="1"/>
    <col min="20" max="20" width="2.625" style="3" customWidth="1"/>
    <col min="21" max="21" width="11" style="3" bestFit="1" customWidth="1"/>
    <col min="22" max="22" width="2.625" style="3" customWidth="1"/>
    <col min="23" max="23" width="11" style="3" bestFit="1" customWidth="1"/>
    <col min="24" max="24" width="14.875" style="4" customWidth="1"/>
    <col min="25" max="25" width="14.875" style="5" customWidth="1"/>
    <col min="26" max="26" width="3.875" style="6" customWidth="1"/>
    <col min="27" max="27" width="3" style="3" customWidth="1"/>
    <col min="28" max="28" width="5.25" style="90" customWidth="1"/>
    <col min="29" max="29" width="10.875" style="3" bestFit="1" customWidth="1"/>
    <col min="30" max="30" width="1.625" style="77" customWidth="1"/>
    <col min="31" max="31" width="0.25" style="77" customWidth="1"/>
    <col min="32" max="32" width="9" style="3"/>
    <col min="33" max="33" width="4.125" style="3" bestFit="1" customWidth="1"/>
    <col min="34" max="34" width="9.5" style="3" bestFit="1" customWidth="1"/>
    <col min="35" max="35" width="9" style="3"/>
    <col min="36" max="36" width="1.625" style="3" customWidth="1"/>
    <col min="37" max="37" width="0.5" style="3" customWidth="1"/>
    <col min="38" max="38" width="9" style="3"/>
    <col min="39" max="39" width="5.625" style="3" customWidth="1"/>
    <col min="40" max="40" width="9.5" style="3" bestFit="1" customWidth="1"/>
    <col min="41" max="41" width="9" style="3"/>
    <col min="42" max="42" width="1.625" style="3" customWidth="1"/>
    <col min="43" max="43" width="5.25" style="3" hidden="1" customWidth="1"/>
    <col min="44" max="44" width="9" style="3"/>
    <col min="45" max="45" width="4" style="3" customWidth="1"/>
    <col min="46" max="46" width="9.5" style="3" customWidth="1"/>
    <col min="47" max="47" width="9" style="3"/>
    <col min="48" max="48" width="1.625" style="3" customWidth="1"/>
    <col min="49" max="49" width="4.625" style="3" hidden="1" customWidth="1"/>
    <col min="50" max="50" width="9" style="3"/>
    <col min="51" max="51" width="4" style="3" customWidth="1"/>
    <col min="52" max="52" width="9.5" style="3" bestFit="1" customWidth="1"/>
    <col min="53" max="16384" width="9" style="3"/>
  </cols>
  <sheetData>
    <row r="1" spans="1:53" ht="21.75" thickBot="1">
      <c r="A1" s="1066">
        <v>7</v>
      </c>
      <c r="B1" s="1066"/>
      <c r="C1" s="1066"/>
      <c r="D1" s="932" t="s">
        <v>16570</v>
      </c>
      <c r="E1" s="932"/>
      <c r="F1" s="2" t="s">
        <v>16571</v>
      </c>
      <c r="X1" s="201"/>
      <c r="AA1" s="7" t="s">
        <v>16572</v>
      </c>
      <c r="AB1" s="8"/>
      <c r="AC1" s="9"/>
      <c r="AD1" s="10"/>
      <c r="AE1" s="10"/>
    </row>
    <row r="2" spans="1:53" ht="12.75" customHeight="1" thickBot="1">
      <c r="A2" s="933"/>
      <c r="B2" s="934"/>
      <c r="C2" s="934"/>
      <c r="D2" s="934"/>
      <c r="E2" s="934"/>
      <c r="F2" s="934"/>
      <c r="G2" s="935"/>
      <c r="H2" s="942" t="s">
        <v>16573</v>
      </c>
      <c r="I2" s="943"/>
      <c r="J2" s="943"/>
      <c r="K2" s="943"/>
      <c r="L2" s="943"/>
      <c r="M2" s="943"/>
      <c r="N2" s="943"/>
      <c r="O2" s="943"/>
      <c r="P2" s="943"/>
      <c r="Q2" s="943"/>
      <c r="R2" s="943"/>
      <c r="S2" s="943"/>
      <c r="T2" s="943"/>
      <c r="U2" s="943"/>
      <c r="V2" s="943"/>
      <c r="W2" s="944"/>
      <c r="AA2" s="945" t="s">
        <v>16574</v>
      </c>
      <c r="AB2" s="946"/>
      <c r="AC2" s="947"/>
      <c r="AD2" s="10"/>
      <c r="AE2" s="10"/>
      <c r="AG2" s="11"/>
      <c r="AH2" s="11"/>
      <c r="AI2" s="11"/>
      <c r="AJ2" s="11"/>
      <c r="AK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3" ht="12.75" customHeight="1" thickBot="1">
      <c r="A3" s="936"/>
      <c r="B3" s="937"/>
      <c r="C3" s="937"/>
      <c r="D3" s="937"/>
      <c r="E3" s="937"/>
      <c r="F3" s="937"/>
      <c r="G3" s="938"/>
      <c r="H3" s="942" t="s">
        <v>16575</v>
      </c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4"/>
      <c r="V3" s="942" t="s">
        <v>16576</v>
      </c>
      <c r="W3" s="944"/>
      <c r="AA3" s="948"/>
      <c r="AB3" s="949"/>
      <c r="AC3" s="950"/>
      <c r="AD3" s="10"/>
      <c r="AE3" s="10"/>
      <c r="AG3" s="11"/>
      <c r="AH3" s="11"/>
      <c r="AI3" s="11"/>
      <c r="AJ3" s="11"/>
      <c r="AK3" s="11"/>
      <c r="AM3" s="11"/>
      <c r="AN3" s="11"/>
      <c r="AO3" s="11"/>
      <c r="AP3" s="11"/>
      <c r="AQ3" s="11"/>
      <c r="AR3" s="12"/>
      <c r="AS3" s="12"/>
      <c r="AT3" s="12"/>
      <c r="AU3" s="12"/>
      <c r="AV3" s="11"/>
      <c r="AW3" s="11"/>
      <c r="AX3" s="12"/>
      <c r="AY3" s="12"/>
      <c r="AZ3" s="12"/>
      <c r="BA3" s="12"/>
    </row>
    <row r="4" spans="1:53" ht="14.25" thickBot="1">
      <c r="A4" s="939"/>
      <c r="B4" s="940"/>
      <c r="C4" s="940"/>
      <c r="D4" s="940"/>
      <c r="E4" s="940"/>
      <c r="F4" s="940"/>
      <c r="G4" s="941"/>
      <c r="H4" s="954" t="s">
        <v>16577</v>
      </c>
      <c r="I4" s="955"/>
      <c r="J4" s="956" t="s">
        <v>16578</v>
      </c>
      <c r="K4" s="957"/>
      <c r="L4" s="956" t="s">
        <v>16579</v>
      </c>
      <c r="M4" s="957"/>
      <c r="N4" s="956" t="s">
        <v>16580</v>
      </c>
      <c r="O4" s="968"/>
      <c r="P4" s="969" t="s">
        <v>16581</v>
      </c>
      <c r="Q4" s="968"/>
      <c r="R4" s="969" t="s">
        <v>16582</v>
      </c>
      <c r="S4" s="968"/>
      <c r="T4" s="969" t="s">
        <v>16583</v>
      </c>
      <c r="U4" s="968"/>
      <c r="V4" s="969" t="s">
        <v>16584</v>
      </c>
      <c r="W4" s="968"/>
      <c r="X4" s="970" t="s">
        <v>16585</v>
      </c>
      <c r="Y4" s="971"/>
      <c r="Z4" s="13"/>
      <c r="AA4" s="948"/>
      <c r="AB4" s="949"/>
      <c r="AC4" s="950"/>
      <c r="AD4" s="10"/>
      <c r="AE4" s="10"/>
      <c r="AF4" s="958" t="s">
        <v>16586</v>
      </c>
      <c r="AG4" s="958"/>
      <c r="AH4" s="958"/>
      <c r="AI4" s="958"/>
      <c r="AJ4" s="116"/>
      <c r="AL4" s="958" t="s">
        <v>16587</v>
      </c>
      <c r="AM4" s="958"/>
      <c r="AN4" s="958"/>
      <c r="AO4" s="958"/>
      <c r="AP4" s="116"/>
      <c r="AR4" s="999" t="s">
        <v>16588</v>
      </c>
      <c r="AS4" s="1000"/>
      <c r="AT4" s="1000"/>
      <c r="AU4" s="1001"/>
      <c r="AV4" s="116"/>
      <c r="AX4" s="999" t="s">
        <v>16589</v>
      </c>
      <c r="AY4" s="1000"/>
      <c r="AZ4" s="1000"/>
      <c r="BA4" s="1001"/>
    </row>
    <row r="5" spans="1:53" ht="16.350000000000001" customHeight="1" thickBot="1">
      <c r="A5" s="926" t="s">
        <v>16590</v>
      </c>
      <c r="B5" s="926" t="s">
        <v>16469</v>
      </c>
      <c r="C5" s="961" t="s">
        <v>16477</v>
      </c>
      <c r="D5" s="962"/>
      <c r="E5" s="963"/>
      <c r="F5" s="963"/>
      <c r="G5" s="964"/>
      <c r="H5" s="965">
        <f>SUM(I6:I69)</f>
        <v>9687858</v>
      </c>
      <c r="I5" s="966"/>
      <c r="J5" s="967">
        <f>SUM(K6:K69)</f>
        <v>0</v>
      </c>
      <c r="K5" s="966"/>
      <c r="L5" s="967">
        <f>SUM(M6:M69)</f>
        <v>5673665</v>
      </c>
      <c r="M5" s="966"/>
      <c r="N5" s="967">
        <f>SUM(O6:O69)</f>
        <v>4098462</v>
      </c>
      <c r="O5" s="972"/>
      <c r="P5" s="965">
        <f>SUM(Q6:Q69)</f>
        <v>39469403</v>
      </c>
      <c r="Q5" s="972"/>
      <c r="R5" s="965">
        <f>SUM(S6:S69)</f>
        <v>31801618</v>
      </c>
      <c r="S5" s="966"/>
      <c r="T5" s="967">
        <f>SUM(U6:U69)</f>
        <v>9452753</v>
      </c>
      <c r="U5" s="972"/>
      <c r="V5" s="965">
        <f>SUM(W6:W69)</f>
        <v>911762</v>
      </c>
      <c r="W5" s="972"/>
      <c r="X5" s="15" t="s">
        <v>16591</v>
      </c>
      <c r="Y5" s="16">
        <f>SUM(H5:W5)</f>
        <v>101095521</v>
      </c>
      <c r="Z5" s="13" t="s">
        <v>16592</v>
      </c>
      <c r="AA5" s="951"/>
      <c r="AB5" s="952"/>
      <c r="AC5" s="953"/>
      <c r="AD5" s="10"/>
      <c r="AE5" s="10" t="s">
        <v>16593</v>
      </c>
      <c r="AF5" s="310" t="s">
        <v>16594</v>
      </c>
      <c r="AG5" s="311" t="s">
        <v>16595</v>
      </c>
      <c r="AH5" s="312" t="s">
        <v>16596</v>
      </c>
      <c r="AI5" s="313" t="s">
        <v>31</v>
      </c>
      <c r="AJ5" s="6"/>
      <c r="AK5" s="10" t="s">
        <v>16597</v>
      </c>
      <c r="AL5" s="267" t="s">
        <v>16598</v>
      </c>
      <c r="AM5" s="14" t="s">
        <v>16599</v>
      </c>
      <c r="AN5" s="17" t="s">
        <v>16600</v>
      </c>
      <c r="AO5" s="268" t="s">
        <v>16601</v>
      </c>
      <c r="AP5" s="6"/>
      <c r="AQ5" s="10" t="s">
        <v>16602</v>
      </c>
      <c r="AR5" s="271" t="s">
        <v>16598</v>
      </c>
      <c r="AS5" s="203" t="s">
        <v>16599</v>
      </c>
      <c r="AT5" s="272" t="s">
        <v>16600</v>
      </c>
      <c r="AU5" s="273" t="s">
        <v>16601</v>
      </c>
      <c r="AV5" s="6"/>
      <c r="AW5" s="10" t="s">
        <v>16603</v>
      </c>
      <c r="AX5" s="271" t="s">
        <v>16598</v>
      </c>
      <c r="AY5" s="203" t="s">
        <v>16599</v>
      </c>
      <c r="AZ5" s="272" t="s">
        <v>16600</v>
      </c>
      <c r="BA5" s="273" t="s">
        <v>16601</v>
      </c>
    </row>
    <row r="6" spans="1:53" ht="16.350000000000001" customHeight="1">
      <c r="A6" s="927"/>
      <c r="B6" s="927"/>
      <c r="C6" s="926" t="s">
        <v>16477</v>
      </c>
      <c r="D6" s="926" t="s">
        <v>16478</v>
      </c>
      <c r="E6" s="926" t="s">
        <v>16479</v>
      </c>
      <c r="F6" s="18" t="s">
        <v>16480</v>
      </c>
      <c r="G6" s="19" t="s">
        <v>16604</v>
      </c>
      <c r="H6" s="20" t="s">
        <v>16481</v>
      </c>
      <c r="I6" s="21">
        <f>SUMIFS(台帳表ｓ[金額],台帳表ｓ[精算
グループ],確報【7月】!$H6,台帳表ｓ[入金月（月のみ）],確報【7月】!$A$1,台帳表ｓ[ＮＣ区分],"西部")+SUMIFS(測量台帳1ｓ[入金額],測量台帳1ｓ[精算
グループ],確報【7月】!$H6,測量台帳1ｓ[入金月（月のみ）],確報【7月】!$A$1,測量台帳1ｓ[NC区分],"西部")+SUMIFS(測量台帳1__2ｓ[入金額(後)],測量台帳1__2ｓ[精算
グループ(後)],確報【7月】!$H6,測量台帳1__2ｓ[入金月(後)（月のみ）],確報【7月】!$A$1,測量台帳1__2ｓ[NC区分],"西部")</f>
        <v>7646605</v>
      </c>
      <c r="J6" s="75" t="s">
        <v>16481</v>
      </c>
      <c r="K6" s="21"/>
      <c r="L6" s="75" t="s">
        <v>16481</v>
      </c>
      <c r="M6" s="296"/>
      <c r="N6" s="58" t="s">
        <v>16481</v>
      </c>
      <c r="O6" s="21"/>
      <c r="P6" s="20" t="s">
        <v>16481</v>
      </c>
      <c r="Q6" s="22">
        <f>SUMIFS(台帳表ｔ[金額],台帳表ｔ[精算
グループ],確報【7月】!$H6,台帳表ｔ[入金月（月のみ）],確報【7月】!$A$1,台帳表ｔ[ＮＣ区分],"多摩")+SUMIFS(測量台帳1ｔ[入金額],測量台帳1ｔ[精算
グループ],確報【7月】!$H6,測量台帳1ｔ[入金月（月のみ）],確報【7月】!$A$1,測量台帳1ｔ[NC区分],"多摩")+SUMIFS(測量台帳1__2ｔ[入金額(後)],測量台帳1__2ｔ[精算
グループ(後)],確報【7月】!$H6,測量台帳1__2ｔ[入金月(後)（月のみ）],確報【7月】!$A$1,測量台帳1__2ｔ[NC区分],"多摩")</f>
        <v>0</v>
      </c>
      <c r="R6" s="20" t="s">
        <v>16481</v>
      </c>
      <c r="S6" s="85"/>
      <c r="T6" s="86" t="s">
        <v>16481</v>
      </c>
      <c r="U6" s="22"/>
      <c r="V6" s="20" t="s">
        <v>16481</v>
      </c>
      <c r="W6" s="22" cm="1">
        <f t="array" ref="W6">INDEX(設備G入力用!$F$2:$Q$72,ROW(A2), MATCH($A$1,設備G入力用!$F$2:$Q$2,0))</f>
        <v>730168</v>
      </c>
      <c r="X6" s="23">
        <f>SUM(I6,K6,M6,O6,Q6,S6,U6,W6)</f>
        <v>8376773</v>
      </c>
      <c r="Y6" s="24"/>
      <c r="Z6" s="13"/>
      <c r="AA6" s="982" t="s">
        <v>16605</v>
      </c>
      <c r="AB6" s="299" t="s">
        <v>16481</v>
      </c>
      <c r="AC6" s="112">
        <f>SUM(I6,K6,M6,O6,Q6,S6,U6,W6)</f>
        <v>8376773</v>
      </c>
      <c r="AD6" s="10"/>
      <c r="AE6" s="10" t="str" cm="1">
        <f t="array" ref="AE6">IFERROR(_xlfn._xlws.FILTER(台帳表ｓ[整理番号], (台帳表ｓ[繁閑調整]&lt;&gt;"") *(CLEAN(台帳表ｓ[入金月（月のみ）])=CLEAN($A$1))),"なし")</f>
        <v>なし</v>
      </c>
      <c r="AF6" s="202" t="str">
        <f>IFERROR(_xlfn.XLOOKUP(確報【7月】!$AE6,台帳表ｓ[整理番号],台帳表ｓ[繁閑調整]),"")</f>
        <v/>
      </c>
      <c r="AG6" s="277" t="str">
        <f>IFERROR(_xlfn.XLOOKUP(確報【7月】!$AE6,台帳表ｓ[整理番号],台帳表ｓ[精算
グループ]),"")</f>
        <v/>
      </c>
      <c r="AH6" s="278" t="str">
        <f>IFERROR(_xlfn.XLOOKUP(確報【7月】!$AE6,台帳表ｓ[整理番号],台帳表ｓ[請求書発行番号]),"")</f>
        <v/>
      </c>
      <c r="AI6" s="269" t="str">
        <f>IFERROR(_xlfn.XLOOKUP(確報【7月】!$AE6,台帳表ｓ[整理番号],台帳表ｓ[繁閑調整金]),"")</f>
        <v/>
      </c>
      <c r="AJ6" s="274"/>
      <c r="AK6" s="10" t="str" cm="1">
        <f t="array" ref="AK6:AK8">IFERROR(_xlfn._xlws.FILTER(台帳表ｔ[整理番号], (台帳表ｔ[繁閑調整]&lt;&gt;"") *(CLEAN(台帳表ｔ[入金月（月のみ）])=CLEAN($A$1))),"なし")</f>
        <v>616</v>
      </c>
      <c r="AL6" s="202" t="str">
        <f>IFERROR(_xlfn.XLOOKUP(確報【7月】!AK6,台帳表ｔ[整理番号],台帳表ｔ[繁閑調整]),"")</f>
        <v>設備</v>
      </c>
      <c r="AM6" s="277" t="str">
        <f>IFERROR(_xlfn.XLOOKUP(確報【7月】!AK6,台帳表ｔ[整理番号],台帳表ｔ[精算
グループ]),"")</f>
        <v>42</v>
      </c>
      <c r="AN6" s="278">
        <f>IFERROR(_xlfn.XLOOKUP(確報【7月】!AK6,台帳表ｔ[整理番号],台帳表ｔ[請求書発行番号]),"")</f>
        <v>50021981</v>
      </c>
      <c r="AO6" s="269">
        <f>IFERROR(_xlfn.XLOOKUP(確報【7月】!AK6,台帳表ｔ[整理番号],台帳表ｔ[繁閑調整金]),"")</f>
        <v>108736</v>
      </c>
      <c r="AP6" s="6"/>
      <c r="AQ6" s="10" t="str" cm="1">
        <f t="array" ref="AQ6:AQ8">IFERROR(_xlfn._xlws.FILTER(台帳表ｋ[整理番号], (台帳表ｋ[繁閑調整]&lt;&gt;"")*(CLEAN(台帳表ｋ[入金月（月のみ）])=CLEAN($A$1))*(台帳表ｋ[事務所/分室]=$AQ$5)),"なし")</f>
        <v>25</v>
      </c>
      <c r="AR6" s="202" t="str">
        <f>IFERROR(_xlfn.XLOOKUP(確報【7月】!AQ6,台帳表ｋ[整理番号],台帳表ｋ[繁閑調整]),"")</f>
        <v>西部</v>
      </c>
      <c r="AS6" s="277">
        <f>IFERROR(_xlfn.XLOOKUP(確報【7月】!AQ6,台帳表ｋ[整理番号],台帳表ｋ[精算
グループ]),"")</f>
        <v>27</v>
      </c>
      <c r="AT6" s="278" t="str">
        <f>IFERROR(_xlfn.XLOOKUP(確報【7月】!AQ6,台帳表ｋ[整理番号],台帳表ｋ[請求書発行番号]),"")</f>
        <v>40041900</v>
      </c>
      <c r="AU6" s="269">
        <f>IFERROR(_xlfn.XLOOKUP(確報【7月】!AQ6,台帳表ｋ[整理番号],台帳表ｋ[繁閑調整金]),"")</f>
        <v>237593</v>
      </c>
      <c r="AV6" s="275"/>
      <c r="AW6" s="10" t="str" cm="1">
        <f t="array" ref="AW6:AW7">IFERROR(_xlfn._xlws.FILTER(台帳表ｋ[整理番号], (台帳表ｋ[繁閑調整]&lt;&gt;"")*(CLEAN(台帳表ｋ[入金月（月のみ）])=CLEAN($A$1))*(台帳表ｋ[事務所/分室]=$AW$5)),"なし")</f>
        <v>103</v>
      </c>
      <c r="AX6" s="202" t="str">
        <f>IFERROR(_xlfn.XLOOKUP(確報【7月】!AW6,台帳表ｋ[整理番号],台帳表ｋ[繁閑調整]),"")</f>
        <v>設備</v>
      </c>
      <c r="AY6" s="277">
        <f>IFERROR(_xlfn.XLOOKUP(確報【7月】!AW6,台帳表ｋ[整理番号],台帳表ｋ[精算
グループ]),"")</f>
        <v>27</v>
      </c>
      <c r="AZ6" s="278" t="str">
        <f>IFERROR(_xlfn.XLOOKUP(確報【7月】!AW6,台帳表ｋ[整理番号],台帳表ｋ[請求書発行番号]),"")</f>
        <v>40074478</v>
      </c>
      <c r="BA6" s="269">
        <f>IFERROR(_xlfn.XLOOKUP(確報【7月】!AW6,台帳表ｋ[整理番号],台帳表ｋ[繁閑調整金]),"")</f>
        <v>58617</v>
      </c>
    </row>
    <row r="7" spans="1:53" ht="16.350000000000001" customHeight="1">
      <c r="A7" s="927"/>
      <c r="B7" s="927"/>
      <c r="C7" s="927"/>
      <c r="D7" s="927"/>
      <c r="E7" s="927"/>
      <c r="F7" s="25" t="s">
        <v>16482</v>
      </c>
      <c r="G7" s="26" t="s">
        <v>16606</v>
      </c>
      <c r="H7" s="27" t="s">
        <v>16483</v>
      </c>
      <c r="I7" s="28">
        <f>SUMIFS(台帳表ｓ[金額],台帳表ｓ[精算
グループ],確報【7月】!$H7,台帳表ｓ[入金月（月のみ）],確報【7月】!$A$1,台帳表ｓ[ＮＣ区分],"西部")+SUMIFS(測量台帳1ｓ[入金額],測量台帳1ｓ[精算
グループ],確報【7月】!$H7,測量台帳1ｓ[入金月（月のみ）],確報【7月】!$A$1,測量台帳1ｓ[NC区分],"西部")+SUMIFS(測量台帳1__2ｓ[入金額(後)],測量台帳1__2ｓ[精算
グループ(後)],確報【7月】!$H7,測量台帳1__2ｓ[入金月(後)（月のみ）],確報【7月】!$A$1,測量台帳1__2ｓ[NC区分],"西部")</f>
        <v>0</v>
      </c>
      <c r="J7" s="78" t="s">
        <v>16483</v>
      </c>
      <c r="K7" s="40"/>
      <c r="L7" s="78" t="s">
        <v>16483</v>
      </c>
      <c r="M7" s="40"/>
      <c r="N7" s="60" t="s">
        <v>16483</v>
      </c>
      <c r="O7" s="61"/>
      <c r="P7" s="27" t="s">
        <v>16483</v>
      </c>
      <c r="Q7" s="29">
        <f>SUMIFS(台帳表ｔ[金額],台帳表ｔ[精算
グループ],確報【7月】!$H7,台帳表ｔ[入金月（月のみ）],確報【7月】!$A$1,台帳表ｔ[ＮＣ区分],"多摩")+SUMIFS(測量台帳1ｔ[入金額],測量台帳1ｔ[精算
グループ],確報【7月】!$H7,測量台帳1ｔ[入金月（月のみ）],確報【7月】!$A$1,測量台帳1ｔ[NC区分],"多摩")+SUMIFS(測量台帳1__2ｔ[入金額(後)],測量台帳1__2ｔ[精算
グループ(後)],確報【7月】!$H7,測量台帳1__2ｔ[入金月(後)（月のみ）],確報【7月】!$A$1,測量台帳1__2ｔ[NC区分],"多摩")</f>
        <v>0</v>
      </c>
      <c r="R7" s="27" t="s">
        <v>16483</v>
      </c>
      <c r="S7" s="92"/>
      <c r="T7" s="93" t="s">
        <v>16483</v>
      </c>
      <c r="U7" s="29"/>
      <c r="V7" s="27" t="s">
        <v>16483</v>
      </c>
      <c r="W7" s="29" cm="1">
        <f t="array" ref="W7">INDEX(設備G入力用!$F$2:$Q$72,ROW(A3), MATCH($A$1,設備G入力用!$F$2:$Q$2,0))</f>
        <v>0</v>
      </c>
      <c r="X7" s="30">
        <f t="shared" ref="X7:X23" si="0">SUM(I7,K7,M7,O7,Q7,S7,U7,W7)</f>
        <v>0</v>
      </c>
      <c r="Y7" s="24"/>
      <c r="Z7" s="13"/>
      <c r="AA7" s="983"/>
      <c r="AB7" s="299" t="s">
        <v>16483</v>
      </c>
      <c r="AC7" s="112">
        <f>SUM(I7,K7,M7,O7,Q7,S7,U7,W7)</f>
        <v>0</v>
      </c>
      <c r="AD7" s="10"/>
      <c r="AE7" s="10"/>
      <c r="AF7" s="202" t="str">
        <f>IFERROR(_xlfn.XLOOKUP(確報【7月】!$AE7,台帳表ｓ[整理番号],台帳表ｓ[繁閑調整]),"")</f>
        <v/>
      </c>
      <c r="AG7" s="277" t="str">
        <f>IFERROR(_xlfn.XLOOKUP(確報【7月】!$AE7,台帳表ｓ[整理番号],台帳表ｓ[精算
グループ]),"")</f>
        <v/>
      </c>
      <c r="AH7" s="278" t="str">
        <f>IFERROR(_xlfn.XLOOKUP(確報【7月】!$AE7,台帳表ｓ[整理番号],台帳表ｓ[請求書発行番号]),"")</f>
        <v/>
      </c>
      <c r="AI7" s="269" t="str">
        <f>IFERROR(_xlfn.XLOOKUP(確報【7月】!$AE7,台帳表ｓ[整理番号],台帳表ｓ[繁閑調整金]),"")</f>
        <v/>
      </c>
      <c r="AJ7" s="274"/>
      <c r="AK7" s="10" t="str">
        <v>627</v>
      </c>
      <c r="AL7" s="202" t="str">
        <f>IFERROR(_xlfn.XLOOKUP(確報【7月】!AK7,台帳表ｔ[整理番号],台帳表ｔ[繁閑調整]),"")</f>
        <v>設備</v>
      </c>
      <c r="AM7" s="277" t="str">
        <f>IFERROR(_xlfn.XLOOKUP(確報【7月】!AK7,台帳表ｔ[整理番号],台帳表ｔ[精算
グループ]),"")</f>
        <v>42</v>
      </c>
      <c r="AN7" s="278">
        <f>IFERROR(_xlfn.XLOOKUP(確報【7月】!AK7,台帳表ｔ[整理番号],台帳表ｔ[請求書発行番号]),"")</f>
        <v>50021981</v>
      </c>
      <c r="AO7" s="269">
        <f>IFERROR(_xlfn.XLOOKUP(確報【7月】!AK7,台帳表ｔ[整理番号],台帳表ｔ[繁閑調整金]),"")</f>
        <v>190288</v>
      </c>
      <c r="AP7" s="275"/>
      <c r="AQ7" s="10" t="str">
        <v>257</v>
      </c>
      <c r="AR7" s="202" t="str">
        <f>IFERROR(_xlfn.XLOOKUP(確報【7月】!AQ7,台帳表ｋ[整理番号],台帳表ｋ[繁閑調整]),"")</f>
        <v>設備</v>
      </c>
      <c r="AS7" s="277">
        <f>IFERROR(_xlfn.XLOOKUP(確報【7月】!AQ7,台帳表ｋ[整理番号],台帳表ｋ[精算
グループ]),"")</f>
        <v>21</v>
      </c>
      <c r="AT7" s="278">
        <f>IFERROR(_xlfn.XLOOKUP(確報【7月】!AQ7,台帳表ｋ[整理番号],台帳表ｋ[請求書発行番号]),"")</f>
        <v>50011949</v>
      </c>
      <c r="AU7" s="269">
        <f>IFERROR(_xlfn.XLOOKUP(確報【7月】!AQ7,台帳表ｋ[整理番号],台帳表ｋ[繁閑調整金]),"")</f>
        <v>49844</v>
      </c>
      <c r="AV7" s="275"/>
      <c r="AW7" s="10" t="str">
        <v>258</v>
      </c>
      <c r="AX7" s="202" t="str">
        <f>IFERROR(_xlfn.XLOOKUP(確報【7月】!AW7,台帳表ｋ[整理番号],台帳表ｋ[繁閑調整]),"")</f>
        <v>設備</v>
      </c>
      <c r="AY7" s="277">
        <f>IFERROR(_xlfn.XLOOKUP(確報【7月】!AW7,台帳表ｋ[整理番号],台帳表ｋ[精算
グループ]),"")</f>
        <v>27</v>
      </c>
      <c r="AZ7" s="278">
        <f>IFERROR(_xlfn.XLOOKUP(確報【7月】!AW7,台帳表ｋ[整理番号],台帳表ｋ[請求書発行番号]),"")</f>
        <v>50011398</v>
      </c>
      <c r="BA7" s="269">
        <f>IFERROR(_xlfn.XLOOKUP(確報【7月】!AW7,台帳表ｋ[整理番号],台帳表ｋ[繁閑調整金]),"")</f>
        <v>66012</v>
      </c>
    </row>
    <row r="8" spans="1:53" ht="16.350000000000001" customHeight="1">
      <c r="A8" s="927"/>
      <c r="B8" s="927"/>
      <c r="C8" s="927"/>
      <c r="D8" s="927"/>
      <c r="E8" s="927"/>
      <c r="F8" s="25" t="s">
        <v>16484</v>
      </c>
      <c r="G8" s="26" t="s">
        <v>16606</v>
      </c>
      <c r="H8" s="27" t="s">
        <v>16485</v>
      </c>
      <c r="I8" s="28">
        <f>SUMIFS(台帳表ｓ[金額],台帳表ｓ[精算
グループ],確報【7月】!$H8,台帳表ｓ[入金月（月のみ）],確報【7月】!$A$1,台帳表ｓ[ＮＣ区分],"西部")+SUMIFS(測量台帳1ｓ[入金額],測量台帳1ｓ[精算
グループ],確報【7月】!$H8,測量台帳1ｓ[入金月（月のみ）],確報【7月】!$A$1,測量台帳1ｓ[NC区分],"西部")+SUMIFS(測量台帳1__2ｓ[入金額(後)],測量台帳1__2ｓ[精算
グループ(後)],確報【7月】!$H8,測量台帳1__2ｓ[入金月(後)（月のみ）],確報【7月】!$A$1,測量台帳1__2ｓ[NC区分],"西部")</f>
        <v>52135</v>
      </c>
      <c r="J8" s="78" t="s">
        <v>16485</v>
      </c>
      <c r="K8" s="40"/>
      <c r="L8" s="78" t="s">
        <v>16485</v>
      </c>
      <c r="M8" s="40"/>
      <c r="N8" s="60" t="s">
        <v>16485</v>
      </c>
      <c r="O8" s="61"/>
      <c r="P8" s="27" t="s">
        <v>16485</v>
      </c>
      <c r="Q8" s="29">
        <f>SUMIFS(台帳表ｔ[金額],台帳表ｔ[精算
グループ],確報【7月】!$H8,台帳表ｔ[入金月（月のみ）],確報【7月】!$A$1,台帳表ｔ[ＮＣ区分],"多摩")+SUMIFS(測量台帳1ｔ[入金額],測量台帳1ｔ[精算
グループ],確報【7月】!$H8,測量台帳1ｔ[入金月（月のみ）],確報【7月】!$A$1,測量台帳1ｔ[NC区分],"多摩")+SUMIFS(測量台帳1__2ｔ[入金額(後)],測量台帳1__2ｔ[精算
グループ(後)],確報【7月】!$H8,測量台帳1__2ｔ[入金月(後)（月のみ）],確報【7月】!$A$1,測量台帳1__2ｔ[NC区分],"多摩")</f>
        <v>0</v>
      </c>
      <c r="R8" s="27" t="s">
        <v>16485</v>
      </c>
      <c r="S8" s="92"/>
      <c r="T8" s="93" t="s">
        <v>16485</v>
      </c>
      <c r="U8" s="29"/>
      <c r="V8" s="27" t="s">
        <v>16485</v>
      </c>
      <c r="W8" s="29" cm="1">
        <f t="array" ref="W8">INDEX(設備G入力用!$F$2:$Q$72,ROW(A4), MATCH($A$1,設備G入力用!$F$2:$Q$2,0))</f>
        <v>0</v>
      </c>
      <c r="X8" s="30">
        <f t="shared" si="0"/>
        <v>52135</v>
      </c>
      <c r="Y8" s="24"/>
      <c r="Z8" s="13"/>
      <c r="AA8" s="983"/>
      <c r="AB8" s="299" t="s">
        <v>16485</v>
      </c>
      <c r="AC8" s="112">
        <f>SUM(I8,K8,M8,O8,Q8,S8,U8,W8)</f>
        <v>52135</v>
      </c>
      <c r="AD8" s="10"/>
      <c r="AE8" s="10"/>
      <c r="AF8" s="202" t="str">
        <f>IFERROR(_xlfn.XLOOKUP(確報【7月】!$AE8,台帳表ｓ[整理番号],台帳表ｓ[繁閑調整]),"")</f>
        <v/>
      </c>
      <c r="AG8" s="277" t="str">
        <f>IFERROR(_xlfn.XLOOKUP(確報【7月】!$AE8,台帳表ｓ[整理番号],台帳表ｓ[精算
グループ]),"")</f>
        <v/>
      </c>
      <c r="AH8" s="278" t="str">
        <f>IFERROR(_xlfn.XLOOKUP(確報【7月】!$AE8,台帳表ｓ[整理番号],台帳表ｓ[請求書発行番号]),"")</f>
        <v/>
      </c>
      <c r="AI8" s="269" t="str">
        <f>IFERROR(_xlfn.XLOOKUP(確報【7月】!$AE8,台帳表ｓ[整理番号],台帳表ｓ[繁閑調整金]),"")</f>
        <v/>
      </c>
      <c r="AJ8" s="274"/>
      <c r="AK8" s="3" t="str">
        <v>646</v>
      </c>
      <c r="AL8" s="202" t="str">
        <f>IFERROR(_xlfn.XLOOKUP(確報【7月】!AK8,台帳表ｔ[整理番号],台帳表ｔ[繁閑調整]),"")</f>
        <v>設備</v>
      </c>
      <c r="AM8" s="277" t="str">
        <f>IFERROR(_xlfn.XLOOKUP(確報【7月】!AK8,台帳表ｔ[整理番号],台帳表ｔ[精算
グループ]),"")</f>
        <v>42</v>
      </c>
      <c r="AN8" s="278">
        <f>IFERROR(_xlfn.XLOOKUP(確報【7月】!AK8,台帳表ｔ[整理番号],台帳表ｔ[請求書発行番号]),"")</f>
        <v>50021981</v>
      </c>
      <c r="AO8" s="269">
        <f>IFERROR(_xlfn.XLOOKUP(確報【7月】!AK8,台帳表ｔ[整理番号],台帳表ｔ[繁閑調整金]),"")</f>
        <v>49951</v>
      </c>
      <c r="AP8" s="131"/>
      <c r="AQ8" s="3" t="str">
        <v>291</v>
      </c>
      <c r="AR8" s="202" t="str">
        <f>IFERROR(_xlfn.XLOOKUP(確報【7月】!AQ8,台帳表ｋ[整理番号],台帳表ｋ[繁閑調整]),"")</f>
        <v>設備</v>
      </c>
      <c r="AS8" s="277">
        <f>IFERROR(_xlfn.XLOOKUP(確報【7月】!AQ8,台帳表ｋ[整理番号],台帳表ｋ[精算
グループ]),"")</f>
        <v>27</v>
      </c>
      <c r="AT8" s="278">
        <f>IFERROR(_xlfn.XLOOKUP(確報【7月】!AQ8,台帳表ｋ[整理番号],台帳表ｋ[請求書発行番号]),"")</f>
        <v>50013152</v>
      </c>
      <c r="AU8" s="269">
        <f>IFERROR(_xlfn.XLOOKUP(確報【7月】!AQ8,台帳表ｋ[整理番号],台帳表ｋ[繁閑調整金]),"")</f>
        <v>50295</v>
      </c>
      <c r="AV8" s="275"/>
      <c r="AX8" s="202" t="str">
        <f>IFERROR(_xlfn.XLOOKUP(確報【7月】!AW8,台帳表ｋ[整理番号],台帳表ｋ[繁閑調整]),"")</f>
        <v/>
      </c>
      <c r="AY8" s="277" t="str">
        <f>IFERROR(_xlfn.XLOOKUP(確報【7月】!AW8,台帳表ｋ[整理番号],台帳表ｋ[精算
グループ]),"")</f>
        <v/>
      </c>
      <c r="AZ8" s="278" t="str">
        <f>IFERROR(_xlfn.XLOOKUP(確報【7月】!AW8,台帳表ｋ[整理番号],台帳表ｋ[請求書発行番号]),"")</f>
        <v/>
      </c>
      <c r="BA8" s="269" t="str">
        <f>IFERROR(_xlfn.XLOOKUP(確報【7月】!AW8,台帳表ｋ[整理番号],台帳表ｋ[繁閑調整金]),"")</f>
        <v/>
      </c>
    </row>
    <row r="9" spans="1:53" ht="16.350000000000001" customHeight="1">
      <c r="A9" s="927"/>
      <c r="B9" s="927"/>
      <c r="C9" s="927"/>
      <c r="D9" s="927"/>
      <c r="E9" s="927"/>
      <c r="F9" s="31" t="s">
        <v>16486</v>
      </c>
      <c r="G9" s="32" t="s">
        <v>16606</v>
      </c>
      <c r="H9" s="33" t="s">
        <v>16487</v>
      </c>
      <c r="I9" s="34">
        <f>SUMIFS(台帳表ｓ[金額],台帳表ｓ[精算
グループ],確報【7月】!$H9,台帳表ｓ[入金月（月のみ）],確報【7月】!$A$1,台帳表ｓ[ＮＣ区分],"西部")+SUMIFS(測量台帳1ｓ[入金額],測量台帳1ｓ[精算
グループ],確報【7月】!$H9,測量台帳1ｓ[入金月（月のみ）],確報【7月】!$A$1,測量台帳1ｓ[NC区分],"西部")+SUMIFS(測量台帳1__2ｓ[入金額(後)],測量台帳1__2ｓ[精算
グループ(後)],確報【7月】!$H9,測量台帳1__2ｓ[入金月(後)（月のみ）],確報【7月】!$A$1,測量台帳1__2ｓ[NC区分],"西部")</f>
        <v>0</v>
      </c>
      <c r="J9" s="147" t="s">
        <v>16487</v>
      </c>
      <c r="K9" s="148"/>
      <c r="L9" s="147" t="s">
        <v>16487</v>
      </c>
      <c r="M9" s="148"/>
      <c r="N9" s="149" t="s">
        <v>16487</v>
      </c>
      <c r="O9" s="150"/>
      <c r="P9" s="33" t="s">
        <v>16487</v>
      </c>
      <c r="Q9" s="35">
        <f>SUMIFS(台帳表ｔ[金額],台帳表ｔ[精算
グループ],確報【7月】!$H9,台帳表ｔ[入金月（月のみ）],確報【7月】!$A$1,台帳表ｔ[ＮＣ区分],"多摩")+SUMIFS(測量台帳1ｔ[入金額],測量台帳1ｔ[精算
グループ],確報【7月】!$H9,測量台帳1ｔ[入金月（月のみ）],確報【7月】!$A$1,測量台帳1ｔ[NC区分],"多摩")+SUMIFS(測量台帳1__2ｔ[入金額(後)],測量台帳1__2ｔ[精算
グループ(後)],確報【7月】!$H9,測量台帳1__2ｔ[入金月(後)（月のみ）],確報【7月】!$A$1,測量台帳1__2ｔ[NC区分],"多摩")</f>
        <v>0</v>
      </c>
      <c r="R9" s="33" t="s">
        <v>16487</v>
      </c>
      <c r="S9" s="151"/>
      <c r="T9" s="152" t="s">
        <v>16487</v>
      </c>
      <c r="U9" s="35"/>
      <c r="V9" s="33" t="s">
        <v>16487</v>
      </c>
      <c r="W9" s="35" cm="1">
        <f t="array" ref="W9">INDEX(設備G入力用!$F$2:$Q$72,ROW(A5), MATCH($A$1,設備G入力用!$F$2:$Q$2,0))</f>
        <v>0</v>
      </c>
      <c r="X9" s="30">
        <f t="shared" si="0"/>
        <v>0</v>
      </c>
      <c r="Y9" s="24"/>
      <c r="Z9" s="13"/>
      <c r="AA9" s="983"/>
      <c r="AB9" s="299" t="s">
        <v>16487</v>
      </c>
      <c r="AC9" s="112">
        <f>SUM(I9,K9,M9,O9,Q9,S9,U9,W9)</f>
        <v>0</v>
      </c>
      <c r="AD9" s="10"/>
      <c r="AE9" s="10"/>
      <c r="AF9" s="202" t="str">
        <f>IFERROR(_xlfn.XLOOKUP(確報【7月】!$AE9,台帳表ｓ[整理番号],台帳表ｓ[繁閑調整]),"")</f>
        <v/>
      </c>
      <c r="AG9" s="277" t="str">
        <f>IFERROR(_xlfn.XLOOKUP(確報【7月】!$AE9,台帳表ｓ[整理番号],台帳表ｓ[精算
グループ]),"")</f>
        <v/>
      </c>
      <c r="AH9" s="278" t="str">
        <f>IFERROR(_xlfn.XLOOKUP(確報【7月】!$AE9,台帳表ｓ[整理番号],台帳表ｓ[請求書発行番号]),"")</f>
        <v/>
      </c>
      <c r="AI9" s="269" t="str">
        <f>IFERROR(_xlfn.XLOOKUP(確報【7月】!$AE9,台帳表ｓ[整理番号],台帳表ｓ[繁閑調整金]),"")</f>
        <v/>
      </c>
      <c r="AJ9" s="274"/>
      <c r="AL9" s="202" t="str">
        <f>IFERROR(_xlfn.XLOOKUP(確報【7月】!AK9,台帳表ｔ[整理番号],台帳表ｔ[繁閑調整]),"")</f>
        <v/>
      </c>
      <c r="AM9" s="277" t="str">
        <f>IFERROR(_xlfn.XLOOKUP(確報【7月】!AK9,台帳表ｔ[整理番号],台帳表ｔ[精算
グループ]),"")</f>
        <v/>
      </c>
      <c r="AN9" s="278" t="str">
        <f>IFERROR(_xlfn.XLOOKUP(確報【7月】!AK9,台帳表ｔ[整理番号],台帳表ｔ[請求書発行番号]),"")</f>
        <v/>
      </c>
      <c r="AO9" s="269" t="str">
        <f>IFERROR(_xlfn.XLOOKUP(確報【7月】!AK9,台帳表ｔ[整理番号],台帳表ｔ[繁閑調整金]),"")</f>
        <v/>
      </c>
      <c r="AP9" s="275"/>
      <c r="AR9" s="202" t="str">
        <f>IFERROR(_xlfn.XLOOKUP(確報【7月】!AQ9,台帳表ｋ[整理番号],台帳表ｋ[繁閑調整]),"")</f>
        <v/>
      </c>
      <c r="AS9" s="277" t="str">
        <f>IFERROR(_xlfn.XLOOKUP(確報【7月】!AQ9,台帳表ｋ[整理番号],台帳表ｋ[精算
グループ]),"")</f>
        <v/>
      </c>
      <c r="AT9" s="278" t="str">
        <f>IFERROR(_xlfn.XLOOKUP(確報【7月】!AQ9,台帳表ｋ[整理番号],台帳表ｋ[請求書発行番号]),"")</f>
        <v/>
      </c>
      <c r="AU9" s="269" t="str">
        <f>IFERROR(_xlfn.XLOOKUP(確報【7月】!AQ9,台帳表ｋ[整理番号],台帳表ｋ[繁閑調整金]),"")</f>
        <v/>
      </c>
      <c r="AV9" s="270"/>
      <c r="AX9" s="202" t="str">
        <f>IFERROR(_xlfn.XLOOKUP(確報【7月】!AW9,台帳表ｋ[整理番号],台帳表ｋ[繁閑調整]),"")</f>
        <v/>
      </c>
      <c r="AY9" s="277" t="str">
        <f>IFERROR(_xlfn.XLOOKUP(確報【7月】!AW9,台帳表ｋ[整理番号],台帳表ｋ[精算
グループ]),"")</f>
        <v/>
      </c>
      <c r="AZ9" s="278" t="str">
        <f>IFERROR(_xlfn.XLOOKUP(確報【7月】!AW9,台帳表ｋ[整理番号],台帳表ｋ[請求書発行番号]),"")</f>
        <v/>
      </c>
      <c r="BA9" s="269" t="str">
        <f>IFERROR(_xlfn.XLOOKUP(確報【7月】!AW9,台帳表ｋ[整理番号],台帳表ｋ[繁閑調整金]),"")</f>
        <v/>
      </c>
    </row>
    <row r="10" spans="1:53" ht="16.350000000000001" customHeight="1" thickBot="1">
      <c r="A10" s="927"/>
      <c r="B10" s="927"/>
      <c r="C10" s="927"/>
      <c r="D10" s="927"/>
      <c r="E10" s="927"/>
      <c r="F10" s="36" t="s">
        <v>16488</v>
      </c>
      <c r="G10" s="37" t="s">
        <v>16606</v>
      </c>
      <c r="H10" s="67" t="s">
        <v>16489</v>
      </c>
      <c r="I10" s="38">
        <f>SUMIFS(台帳表ｓ[金額],台帳表ｓ[精算
グループ],確報【7月】!$H10,台帳表ｓ[入金月（月のみ）],確報【7月】!$A$1,台帳表ｓ[ＮＣ区分],"西部")+SUMIFS(測量台帳1ｓ[入金額],測量台帳1ｓ[精算
グループ],確報【7月】!$H10,測量台帳1ｓ[入金月（月のみ）],確報【7月】!$A$1,測量台帳1ｓ[NC区分],"西部")+SUMIFS(測量台帳1__2ｓ[入金額(後)],測量台帳1__2ｓ[精算
グループ(後)],確報【7月】!$H10,測量台帳1__2ｓ[入金月(後)（月のみ）],確報【7月】!$A$1,測量台帳1__2ｓ[NC区分],"西部")</f>
        <v>1714464</v>
      </c>
      <c r="J10" s="79" t="s">
        <v>16489</v>
      </c>
      <c r="K10" s="80"/>
      <c r="L10" s="79" t="s">
        <v>16489</v>
      </c>
      <c r="M10" s="80"/>
      <c r="N10" s="66" t="s">
        <v>16489</v>
      </c>
      <c r="O10" s="39"/>
      <c r="P10" s="67" t="s">
        <v>16489</v>
      </c>
      <c r="Q10" s="39">
        <f>SUMIFS(台帳表ｔ[金額],台帳表ｔ[精算
グループ],確報【7月】!$H10,台帳表ｔ[入金月（月のみ）],確報【7月】!$A$1,台帳表ｔ[ＮＣ区分],"西部")+SUMIFS(測量台帳1ｔ[入金額],測量台帳1ｔ[精算
グループ],確報【7月】!$H10,測量台帳1ｔ[入金月（月のみ）],確報【7月】!$A$1,測量台帳1ｔ[NC区分],"西部")+SUMIFS(測量台帳1__2ｔ[入金額(後)],測量台帳1__2ｔ[精算
グループ(後)],確報【7月】!$H10,測量台帳1__2ｔ[入金月(後)（月のみ）],確報【7月】!$A$1,測量台帳1__2ｔ[NC区分],"西部")</f>
        <v>0</v>
      </c>
      <c r="R10" s="67" t="s">
        <v>52</v>
      </c>
      <c r="S10" s="80"/>
      <c r="T10" s="66" t="s">
        <v>52</v>
      </c>
      <c r="U10" s="39"/>
      <c r="V10" s="67" t="s">
        <v>52</v>
      </c>
      <c r="W10" s="39" cm="1">
        <f t="array" ref="W10">INDEX(設備G入力用!$F$2:$Q$72,ROW(A6), MATCH($A$1,設備G入力用!$F$2:$Q$2,0))</f>
        <v>0</v>
      </c>
      <c r="X10" s="30">
        <f t="shared" si="0"/>
        <v>1714464</v>
      </c>
      <c r="Y10" s="24"/>
      <c r="Z10" s="13"/>
      <c r="AA10" s="983"/>
      <c r="AB10" s="299" t="s">
        <v>16493</v>
      </c>
      <c r="AC10" s="673">
        <f>SUM(I12,K12,M12,O12,Q12,S12,U12,W12)</f>
        <v>24538489</v>
      </c>
      <c r="AD10" s="10"/>
      <c r="AE10" s="10"/>
      <c r="AF10" s="202" t="str">
        <f>IFERROR(_xlfn.XLOOKUP(確報【7月】!$AE10,台帳表ｓ[整理番号],台帳表ｓ[繁閑調整]),"")</f>
        <v/>
      </c>
      <c r="AG10" s="277" t="str">
        <f>IFERROR(_xlfn.XLOOKUP(確報【7月】!$AE10,台帳表ｓ[整理番号],台帳表ｓ[精算
グループ]),"")</f>
        <v/>
      </c>
      <c r="AH10" s="278" t="str">
        <f>IFERROR(_xlfn.XLOOKUP(確報【7月】!$AE10,台帳表ｓ[整理番号],台帳表ｓ[請求書発行番号]),"")</f>
        <v/>
      </c>
      <c r="AI10" s="269" t="str">
        <f>IFERROR(_xlfn.XLOOKUP(確報【7月】!$AE10,台帳表ｓ[整理番号],台帳表ｓ[繁閑調整金]),"")</f>
        <v/>
      </c>
      <c r="AJ10" s="274"/>
      <c r="AL10" s="202" t="str">
        <f>IFERROR(_xlfn.XLOOKUP(確報【7月】!AK10,台帳表ｔ[整理番号],台帳表ｔ[繁閑調整]),"")</f>
        <v/>
      </c>
      <c r="AM10" s="277" t="str">
        <f>IFERROR(_xlfn.XLOOKUP(確報【7月】!AK10,台帳表ｔ[整理番号],台帳表ｔ[精算
グループ]),"")</f>
        <v/>
      </c>
      <c r="AN10" s="278" t="str">
        <f>IFERROR(_xlfn.XLOOKUP(確報【7月】!AK10,台帳表ｔ[整理番号],台帳表ｔ[請求書発行番号]),"")</f>
        <v/>
      </c>
      <c r="AO10" s="269" t="str">
        <f>IFERROR(_xlfn.XLOOKUP(確報【7月】!AK10,台帳表ｔ[整理番号],台帳表ｔ[繁閑調整金]),"")</f>
        <v/>
      </c>
      <c r="AP10" s="275"/>
      <c r="AR10" s="202" t="str">
        <f>IFERROR(_xlfn.XLOOKUP(確報【7月】!AQ10,台帳表ｋ[整理番号],台帳表ｋ[繁閑調整]),"")</f>
        <v/>
      </c>
      <c r="AS10" s="277" t="str">
        <f>IFERROR(_xlfn.XLOOKUP(確報【7月】!AQ10,台帳表ｋ[整理番号],台帳表ｋ[精算
グループ]),"")</f>
        <v/>
      </c>
      <c r="AT10" s="278" t="str">
        <f>IFERROR(_xlfn.XLOOKUP(確報【7月】!AQ10,台帳表ｋ[整理番号],台帳表ｋ[請求書発行番号]),"")</f>
        <v/>
      </c>
      <c r="AU10" s="269" t="str">
        <f>IFERROR(_xlfn.XLOOKUP(確報【7月】!AQ10,台帳表ｋ[整理番号],台帳表ｋ[繁閑調整金]),"")</f>
        <v/>
      </c>
      <c r="AV10" s="275"/>
      <c r="AX10" s="202" t="str">
        <f>IFERROR(_xlfn.XLOOKUP(確報【7月】!AW10,台帳表ｋ[整理番号],台帳表ｋ[繁閑調整]),"")</f>
        <v/>
      </c>
      <c r="AY10" s="277" t="str">
        <f>IFERROR(_xlfn.XLOOKUP(確報【7月】!AW10,台帳表ｋ[整理番号],台帳表ｋ[精算
グループ]),"")</f>
        <v/>
      </c>
      <c r="AZ10" s="278" t="str">
        <f>IFERROR(_xlfn.XLOOKUP(確報【7月】!AW10,台帳表ｋ[整理番号],台帳表ｋ[請求書発行番号]),"")</f>
        <v/>
      </c>
      <c r="BA10" s="269" t="str">
        <f>IFERROR(_xlfn.XLOOKUP(確報【7月】!AW10,台帳表ｋ[整理番号],台帳表ｋ[繁閑調整金]),"")</f>
        <v/>
      </c>
    </row>
    <row r="11" spans="1:53" ht="16.350000000000001" customHeight="1" thickBot="1">
      <c r="A11" s="927"/>
      <c r="B11" s="927"/>
      <c r="C11" s="927"/>
      <c r="D11" s="927"/>
      <c r="E11" s="928"/>
      <c r="F11" s="36" t="s">
        <v>16490</v>
      </c>
      <c r="G11" s="37" t="s">
        <v>16606</v>
      </c>
      <c r="H11" s="67" t="s">
        <v>16491</v>
      </c>
      <c r="I11" s="38">
        <f>SUMIFS(台帳表ｓ[金額],台帳表ｓ[精算
グループ],確報【7月】!$H11,台帳表ｓ[入金月（月のみ）],確報【7月】!$A$1,台帳表ｓ[ＮＣ区分],"西部")+SUMIFS(測量台帳1ｓ[入金額],測量台帳1ｓ[精算
グループ],確報【7月】!$H11,測量台帳1ｓ[入金月（月のみ）],確報【7月】!$A$1,測量台帳1ｓ[NC区分],"西部")+SUMIFS(測量台帳1__2ｓ[入金額(後)],測量台帳1__2ｓ[精算
グループ(後)],確報【7月】!$H11,測量台帳1__2ｓ[入金月(後)（月のみ）],確報【7月】!$A$1,測量台帳1__2ｓ[NC区分],"西部")</f>
        <v>0</v>
      </c>
      <c r="J11" s="79" t="s">
        <v>16491</v>
      </c>
      <c r="K11" s="80"/>
      <c r="L11" s="79" t="s">
        <v>16491</v>
      </c>
      <c r="M11" s="80"/>
      <c r="N11" s="66" t="s">
        <v>16491</v>
      </c>
      <c r="O11" s="39"/>
      <c r="P11" s="67" t="s">
        <v>16491</v>
      </c>
      <c r="Q11" s="39">
        <f>SUMIFS(台帳表ｔ[金額],台帳表ｔ[精算
グループ],確報【7月】!$H11,台帳表ｔ[入金月（月のみ）],確報【7月】!$A$1,台帳表ｔ[ＮＣ区分],"多摩")+SUMIFS(測量台帳1ｔ[入金額],測量台帳1ｔ[精算
グループ],確報【7月】!$H11,測量台帳1ｔ[入金月（月のみ）],確報【7月】!$A$1,測量台帳1ｔ[NC区分],"多摩")+SUMIFS(測量台帳1__2ｔ[入金額(後)],測量台帳1__2ｔ[精算
グループ(後)],確報【7月】!$H11,測量台帳1__2ｔ[入金月(後)（月のみ）],確報【7月】!$A$1,測量台帳1__2ｔ[NC区分],"多摩")</f>
        <v>0</v>
      </c>
      <c r="R11" s="67" t="s">
        <v>16491</v>
      </c>
      <c r="S11" s="80"/>
      <c r="T11" s="66" t="s">
        <v>16491</v>
      </c>
      <c r="U11" s="39"/>
      <c r="V11" s="67" t="s">
        <v>16491</v>
      </c>
      <c r="W11" s="39" cm="1">
        <f t="array" ref="W11">INDEX(設備G入力用!$F$2:$Q$72,ROW(A7), MATCH($A$1,設備G入力用!$F$2:$Q$2,0))</f>
        <v>0</v>
      </c>
      <c r="X11" s="156">
        <f t="shared" si="0"/>
        <v>0</v>
      </c>
      <c r="Y11" s="16">
        <f>SUM(X6:X11)</f>
        <v>10143372</v>
      </c>
      <c r="Z11" s="13" t="s">
        <v>16607</v>
      </c>
      <c r="AA11" s="983"/>
      <c r="AB11" s="299" t="s">
        <v>16494</v>
      </c>
      <c r="AC11" s="112">
        <f>SUM(I13,K13,M13,O13,Q13,S13,U13,W13)</f>
        <v>0</v>
      </c>
      <c r="AD11" s="10"/>
      <c r="AE11" s="10"/>
      <c r="AF11" s="202" t="str">
        <f>IFERROR(_xlfn.XLOOKUP(確報【7月】!$AE11,台帳表ｓ[整理番号],台帳表ｓ[繁閑調整]),"")</f>
        <v/>
      </c>
      <c r="AG11" s="277" t="str">
        <f>IFERROR(_xlfn.XLOOKUP(確報【7月】!$AE11,台帳表ｓ[整理番号],台帳表ｓ[精算
グループ]),"")</f>
        <v/>
      </c>
      <c r="AH11" s="278" t="str">
        <f>IFERROR(_xlfn.XLOOKUP(確報【7月】!$AE11,台帳表ｓ[整理番号],台帳表ｓ[請求書発行番号]),"")</f>
        <v/>
      </c>
      <c r="AI11" s="269" t="str">
        <f>IFERROR(_xlfn.XLOOKUP(確報【7月】!$AE11,台帳表ｓ[整理番号],台帳表ｓ[繁閑調整金]),"")</f>
        <v/>
      </c>
      <c r="AJ11" s="274"/>
      <c r="AL11" s="202" t="str">
        <f>IFERROR(_xlfn.XLOOKUP(確報【7月】!AK11,台帳表ｔ[整理番号],台帳表ｔ[繁閑調整]),"")</f>
        <v/>
      </c>
      <c r="AM11" s="277" t="str">
        <f>IFERROR(_xlfn.XLOOKUP(確報【7月】!AK11,台帳表ｔ[整理番号],台帳表ｔ[精算
グループ]),"")</f>
        <v/>
      </c>
      <c r="AN11" s="278" t="str">
        <f>IFERROR(_xlfn.XLOOKUP(確報【7月】!AK11,台帳表ｔ[整理番号],台帳表ｔ[請求書発行番号]),"")</f>
        <v/>
      </c>
      <c r="AO11" s="269" t="str">
        <f>IFERROR(_xlfn.XLOOKUP(確報【7月】!AK11,台帳表ｔ[整理番号],台帳表ｔ[繁閑調整金]),"")</f>
        <v/>
      </c>
      <c r="AP11" s="276"/>
      <c r="AR11" s="202" t="str">
        <f>IFERROR(_xlfn.XLOOKUP(確報【7月】!AQ11,台帳表ｋ[整理番号],台帳表ｋ[繁閑調整]),"")</f>
        <v/>
      </c>
      <c r="AS11" s="277" t="str">
        <f>IFERROR(_xlfn.XLOOKUP(確報【7月】!AQ11,台帳表ｋ[整理番号],台帳表ｋ[精算
グループ]),"")</f>
        <v/>
      </c>
      <c r="AT11" s="278" t="str">
        <f>IFERROR(_xlfn.XLOOKUP(確報【7月】!AQ11,台帳表ｋ[整理番号],台帳表ｋ[請求書発行番号]),"")</f>
        <v/>
      </c>
      <c r="AU11" s="269" t="str">
        <f>IFERROR(_xlfn.XLOOKUP(確報【7月】!AQ11,台帳表ｋ[整理番号],台帳表ｋ[繁閑調整金]),"")</f>
        <v/>
      </c>
      <c r="AV11" s="275"/>
      <c r="AX11" s="202" t="str">
        <f>IFERROR(_xlfn.XLOOKUP(確報【7月】!AW11,台帳表ｋ[整理番号],台帳表ｋ[繁閑調整]),"")</f>
        <v/>
      </c>
      <c r="AY11" s="277" t="str">
        <f>IFERROR(_xlfn.XLOOKUP(確報【7月】!AW11,台帳表ｋ[整理番号],台帳表ｋ[精算
グループ]),"")</f>
        <v/>
      </c>
      <c r="AZ11" s="278" t="str">
        <f>IFERROR(_xlfn.XLOOKUP(確報【7月】!AW11,台帳表ｋ[整理番号],台帳表ｋ[請求書発行番号]),"")</f>
        <v/>
      </c>
      <c r="BA11" s="269" t="str">
        <f>IFERROR(_xlfn.XLOOKUP(確報【7月】!AW11,台帳表ｋ[整理番号],台帳表ｋ[繁閑調整金]),"")</f>
        <v/>
      </c>
    </row>
    <row r="12" spans="1:53" ht="16.350000000000001" customHeight="1">
      <c r="A12" s="927"/>
      <c r="B12" s="927"/>
      <c r="C12" s="927"/>
      <c r="D12" s="927"/>
      <c r="E12" s="926" t="s">
        <v>16492</v>
      </c>
      <c r="F12" s="18" t="s">
        <v>16480</v>
      </c>
      <c r="G12" s="42" t="s">
        <v>16606</v>
      </c>
      <c r="H12" s="674" t="s">
        <v>16493</v>
      </c>
      <c r="I12" s="158">
        <f>SUMIFS(台帳表ｓ[金額],台帳表ｓ[精算
グループ],確報【7月】!$H12,台帳表ｓ[入金月（月のみ）],確報【7月】!$A$1,台帳表ｓ[ＮＣ区分],"西部")+SUMIFS(測量台帳1ｓ[入金額],測量台帳1ｓ[精算
グループ],確報【7月】!$H12,測量台帳1ｓ[入金月（月のみ）],確報【7月】!$A$1,測量台帳1ｓ[NC区分],"西部")+SUMIFS(測量台帳1__2ｓ[入金額(後)],測量台帳1__2ｓ[精算
グループ(後)],確報【7月】!$H12,測量台帳1__2ｓ[入金月(後)（月のみ）],確報【7月】!$A$1,測量台帳1__2ｓ[NC区分],"西部")</f>
        <v>0</v>
      </c>
      <c r="J12" s="159" t="s">
        <v>16493</v>
      </c>
      <c r="K12" s="160"/>
      <c r="L12" s="159" t="s">
        <v>16493</v>
      </c>
      <c r="M12" s="160"/>
      <c r="N12" s="161" t="s">
        <v>16493</v>
      </c>
      <c r="O12" s="162"/>
      <c r="P12" s="43" t="s">
        <v>16493</v>
      </c>
      <c r="Q12" s="44">
        <f>SUMIFS(台帳表ｔ[金額],台帳表ｔ[精算
グループ],確報【7月】!$H12,台帳表ｔ[入金月（月のみ）],確報【7月】!$A$1,台帳表ｔ[ＮＣ区分],"多摩")+SUMIFS(測量台帳1ｔ[入金額],測量台帳1ｔ[精算
グループ],確報【7月】!$H12,測量台帳1ｔ[入金月（月のみ）],確報【7月】!$A$1,測量台帳1ｔ[NC区分],"多摩")+SUMIFS(測量台帳1__2ｔ[入金額(後)],測量台帳1__2ｔ[精算
グループ(後)],確報【7月】!$H12,測量台帳1__2ｔ[入金月(後)（月のみ）],確報【7月】!$A$1,測量台帳1__2ｔ[NC区分],"多摩")</f>
        <v>24538489</v>
      </c>
      <c r="R12" s="43" t="s">
        <v>16493</v>
      </c>
      <c r="S12" s="163"/>
      <c r="T12" s="164" t="s">
        <v>16493</v>
      </c>
      <c r="U12" s="44"/>
      <c r="V12" s="43" t="s">
        <v>16493</v>
      </c>
      <c r="W12" s="44" cm="1">
        <f t="array" ref="W12">INDEX(設備G入力用!$F$2:$Q$72,ROW(A8), MATCH($A$1,設備G入力用!$F$2:$Q$2,0))</f>
        <v>0</v>
      </c>
      <c r="X12" s="23">
        <f t="shared" si="0"/>
        <v>24538489</v>
      </c>
      <c r="Y12" s="24"/>
      <c r="Z12" s="13"/>
      <c r="AA12" s="983"/>
      <c r="AB12" s="299" t="s">
        <v>16495</v>
      </c>
      <c r="AC12" s="112">
        <f>SUM(I14,K14,M14,O14,Q14,S14,U14,W14)</f>
        <v>2494325</v>
      </c>
      <c r="AD12" s="10"/>
      <c r="AE12" s="10"/>
      <c r="AF12" s="202" t="str">
        <f>IFERROR(_xlfn.XLOOKUP(確報【7月】!$AE12,台帳表ｓ[整理番号],台帳表ｓ[繁閑調整]),"")</f>
        <v/>
      </c>
      <c r="AG12" s="277" t="str">
        <f>IFERROR(_xlfn.XLOOKUP(確報【7月】!$AE12,台帳表ｓ[整理番号],台帳表ｓ[精算
グループ]),"")</f>
        <v/>
      </c>
      <c r="AH12" s="278" t="str">
        <f>IFERROR(_xlfn.XLOOKUP(確報【7月】!$AE12,台帳表ｓ[整理番号],台帳表ｓ[請求書発行番号]),"")</f>
        <v/>
      </c>
      <c r="AI12" s="269" t="str">
        <f>IFERROR(_xlfn.XLOOKUP(確報【7月】!$AE12,台帳表ｓ[整理番号],台帳表ｓ[繁閑調整金]),"")</f>
        <v/>
      </c>
      <c r="AJ12" s="274"/>
      <c r="AL12" s="202" t="str">
        <f>IFERROR(_xlfn.XLOOKUP(確報【7月】!AK12,台帳表ｔ[整理番号],台帳表ｔ[繁閑調整]),"")</f>
        <v/>
      </c>
      <c r="AM12" s="277" t="str">
        <f>IFERROR(_xlfn.XLOOKUP(確報【7月】!AK12,台帳表ｔ[整理番号],台帳表ｔ[精算
グループ]),"")</f>
        <v/>
      </c>
      <c r="AN12" s="278" t="str">
        <f>IFERROR(_xlfn.XLOOKUP(確報【7月】!AK12,台帳表ｔ[整理番号],台帳表ｔ[請求書発行番号]),"")</f>
        <v/>
      </c>
      <c r="AO12" s="269" t="str">
        <f>IFERROR(_xlfn.XLOOKUP(確報【7月】!AK12,台帳表ｔ[整理番号],台帳表ｔ[繁閑調整金]),"")</f>
        <v/>
      </c>
      <c r="AP12" s="275"/>
      <c r="AR12" s="202" t="str">
        <f>IFERROR(_xlfn.XLOOKUP(確報【7月】!AQ12,台帳表ｋ[整理番号],台帳表ｋ[繁閑調整]),"")</f>
        <v/>
      </c>
      <c r="AS12" s="277" t="str">
        <f>IFERROR(_xlfn.XLOOKUP(確報【7月】!AQ12,台帳表ｋ[整理番号],台帳表ｋ[精算
グループ]),"")</f>
        <v/>
      </c>
      <c r="AT12" s="278" t="str">
        <f>IFERROR(_xlfn.XLOOKUP(確報【7月】!AQ12,台帳表ｋ[整理番号],台帳表ｋ[請求書発行番号]),"")</f>
        <v/>
      </c>
      <c r="AU12" s="269" t="str">
        <f>IFERROR(_xlfn.XLOOKUP(確報【7月】!AQ12,台帳表ｋ[整理番号],台帳表ｋ[繁閑調整金]),"")</f>
        <v/>
      </c>
      <c r="AV12" s="275"/>
      <c r="AX12" s="202" t="str">
        <f>IFERROR(_xlfn.XLOOKUP(確報【7月】!AW12,台帳表ｋ[整理番号],台帳表ｋ[繁閑調整]),"")</f>
        <v/>
      </c>
      <c r="AY12" s="277" t="str">
        <f>IFERROR(_xlfn.XLOOKUP(確報【7月】!AW12,台帳表ｋ[整理番号],台帳表ｋ[精算
グループ]),"")</f>
        <v/>
      </c>
      <c r="AZ12" s="278" t="str">
        <f>IFERROR(_xlfn.XLOOKUP(確報【7月】!AW12,台帳表ｋ[整理番号],台帳表ｋ[請求書発行番号]),"")</f>
        <v/>
      </c>
      <c r="BA12" s="269" t="str">
        <f>IFERROR(_xlfn.XLOOKUP(確報【7月】!AW12,台帳表ｋ[整理番号],台帳表ｋ[繁閑調整金]),"")</f>
        <v/>
      </c>
    </row>
    <row r="13" spans="1:53" ht="16.350000000000001" customHeight="1">
      <c r="A13" s="927"/>
      <c r="B13" s="927"/>
      <c r="C13" s="927"/>
      <c r="D13" s="927"/>
      <c r="E13" s="927"/>
      <c r="F13" s="25" t="s">
        <v>16482</v>
      </c>
      <c r="G13" s="26" t="s">
        <v>16606</v>
      </c>
      <c r="H13" s="27" t="s">
        <v>16494</v>
      </c>
      <c r="I13" s="28">
        <f>SUMIFS(台帳表ｓ[金額],台帳表ｓ[精算
グループ],確報【7月】!$H13,台帳表ｓ[入金月（月のみ）],確報【7月】!$A$1,台帳表ｓ[ＮＣ区分],"西部")+SUMIFS(測量台帳1ｓ[入金額],測量台帳1ｓ[精算
グループ],確報【7月】!$H13,測量台帳1ｓ[入金月（月のみ）],確報【7月】!$A$1,測量台帳1ｓ[NC区分],"西部")+SUMIFS(測量台帳1__2ｓ[入金額(後)],測量台帳1__2ｓ[精算
グループ(後)],確報【7月】!$H13,測量台帳1__2ｓ[入金月(後)（月のみ）],確報【7月】!$A$1,測量台帳1__2ｓ[NC区分],"西部")</f>
        <v>0</v>
      </c>
      <c r="J13" s="78" t="s">
        <v>16494</v>
      </c>
      <c r="K13" s="40"/>
      <c r="L13" s="78" t="s">
        <v>16494</v>
      </c>
      <c r="M13" s="40"/>
      <c r="N13" s="60" t="s">
        <v>16494</v>
      </c>
      <c r="O13" s="61"/>
      <c r="P13" s="27" t="s">
        <v>16494</v>
      </c>
      <c r="Q13" s="29">
        <f>SUMIFS(台帳表ｔ[金額],台帳表ｔ[精算
グループ],確報【7月】!$H13,台帳表ｔ[入金月（月のみ）],確報【7月】!$A$1,台帳表ｔ[ＮＣ区分],"多摩")+SUMIFS(測量台帳1ｔ[入金額],測量台帳1ｔ[精算
グループ],確報【7月】!$H13,測量台帳1ｔ[入金月（月のみ）],確報【7月】!$A$1,測量台帳1ｔ[NC区分],"多摩")+SUMIFS(測量台帳1__2ｔ[入金額(後)],測量台帳1__2ｔ[精算
グループ(後)],確報【7月】!$H13,測量台帳1__2ｔ[入金月(後)（月のみ）],確報【7月】!$A$1,測量台帳1__2ｔ[NC区分],"多摩")</f>
        <v>0</v>
      </c>
      <c r="R13" s="27" t="s">
        <v>16494</v>
      </c>
      <c r="S13" s="92"/>
      <c r="T13" s="93" t="s">
        <v>16494</v>
      </c>
      <c r="U13" s="29"/>
      <c r="V13" s="27" t="s">
        <v>16494</v>
      </c>
      <c r="W13" s="29" cm="1">
        <f t="array" ref="W13">INDEX(設備G入力用!$F$2:$Q$72,ROW(A9), MATCH($A$1,設備G入力用!$F$2:$Q$2,0))</f>
        <v>0</v>
      </c>
      <c r="X13" s="30">
        <f t="shared" si="0"/>
        <v>0</v>
      </c>
      <c r="Y13" s="24"/>
      <c r="Z13" s="13"/>
      <c r="AA13" s="983"/>
      <c r="AB13" s="299" t="s">
        <v>16497</v>
      </c>
      <c r="AC13" s="112">
        <f>SUM(I15,K15,M15,O15,Q15,S15,U15,W15)</f>
        <v>0</v>
      </c>
      <c r="AD13" s="10"/>
      <c r="AE13" s="10"/>
      <c r="AF13" s="202" t="str">
        <f>IFERROR(_xlfn.XLOOKUP(確報【7月】!$AE13,台帳表ｓ[整理番号],台帳表ｓ[繁閑調整]),"")</f>
        <v/>
      </c>
      <c r="AG13" s="277" t="str">
        <f>IFERROR(_xlfn.XLOOKUP(確報【7月】!$AE13,台帳表ｓ[整理番号],台帳表ｓ[精算
グループ]),"")</f>
        <v/>
      </c>
      <c r="AH13" s="278" t="str">
        <f>IFERROR(_xlfn.XLOOKUP(確報【7月】!$AE13,台帳表ｓ[整理番号],台帳表ｓ[請求書発行番号]),"")</f>
        <v/>
      </c>
      <c r="AI13" s="269" t="str">
        <f>IFERROR(_xlfn.XLOOKUP(確報【7月】!$AE13,台帳表ｓ[整理番号],台帳表ｓ[繁閑調整金]),"")</f>
        <v/>
      </c>
      <c r="AJ13" s="274"/>
      <c r="AL13" s="202" t="str">
        <f>IFERROR(_xlfn.XLOOKUP(確報【7月】!AK13,台帳表ｔ[整理番号],台帳表ｔ[繁閑調整]),"")</f>
        <v/>
      </c>
      <c r="AM13" s="277" t="str">
        <f>IFERROR(_xlfn.XLOOKUP(確報【7月】!AK13,台帳表ｔ[整理番号],台帳表ｔ[精算
グループ]),"")</f>
        <v/>
      </c>
      <c r="AN13" s="278" t="str">
        <f>IFERROR(_xlfn.XLOOKUP(確報【7月】!AK13,台帳表ｔ[整理番号],台帳表ｔ[請求書発行番号]),"")</f>
        <v/>
      </c>
      <c r="AO13" s="269" t="str">
        <f>IFERROR(_xlfn.XLOOKUP(確報【7月】!AK13,台帳表ｔ[整理番号],台帳表ｔ[繁閑調整金]),"")</f>
        <v/>
      </c>
      <c r="AP13" s="275"/>
      <c r="AR13" s="202" t="str">
        <f>IFERROR(_xlfn.XLOOKUP(確報【7月】!AQ13,台帳表ｋ[整理番号],台帳表ｋ[繁閑調整]),"")</f>
        <v/>
      </c>
      <c r="AS13" s="277" t="str">
        <f>IFERROR(_xlfn.XLOOKUP(確報【7月】!AQ13,台帳表ｋ[整理番号],台帳表ｋ[精算
グループ]),"")</f>
        <v/>
      </c>
      <c r="AT13" s="278" t="str">
        <f>IFERROR(_xlfn.XLOOKUP(確報【7月】!AQ13,台帳表ｋ[整理番号],台帳表ｋ[請求書発行番号]),"")</f>
        <v/>
      </c>
      <c r="AU13" s="269" t="str">
        <f>IFERROR(_xlfn.XLOOKUP(確報【7月】!AQ13,台帳表ｋ[整理番号],台帳表ｋ[繁閑調整金]),"")</f>
        <v/>
      </c>
      <c r="AV13" s="275"/>
      <c r="AX13" s="202" t="str">
        <f>IFERROR(_xlfn.XLOOKUP(確報【7月】!AW13,台帳表ｋ[整理番号],台帳表ｋ[繁閑調整]),"")</f>
        <v/>
      </c>
      <c r="AY13" s="277" t="str">
        <f>IFERROR(_xlfn.XLOOKUP(確報【7月】!AW13,台帳表ｋ[整理番号],台帳表ｋ[精算
グループ]),"")</f>
        <v/>
      </c>
      <c r="AZ13" s="278" t="str">
        <f>IFERROR(_xlfn.XLOOKUP(確報【7月】!AW13,台帳表ｋ[整理番号],台帳表ｋ[請求書発行番号]),"")</f>
        <v/>
      </c>
      <c r="BA13" s="269" t="str">
        <f>IFERROR(_xlfn.XLOOKUP(確報【7月】!AW13,台帳表ｋ[整理番号],台帳表ｋ[繁閑調整金]),"")</f>
        <v/>
      </c>
    </row>
    <row r="14" spans="1:53" ht="16.350000000000001" customHeight="1">
      <c r="A14" s="927"/>
      <c r="B14" s="927"/>
      <c r="C14" s="927"/>
      <c r="D14" s="927"/>
      <c r="E14" s="927"/>
      <c r="F14" s="25" t="s">
        <v>16484</v>
      </c>
      <c r="G14" s="26" t="s">
        <v>16606</v>
      </c>
      <c r="H14" s="27" t="s">
        <v>16495</v>
      </c>
      <c r="I14" s="28">
        <f>SUMIFS(台帳表ｓ[金額],台帳表ｓ[精算
グループ],確報【7月】!$H14,台帳表ｓ[入金月（月のみ）],確報【7月】!$A$1,台帳表ｓ[ＮＣ区分],"西部")+SUMIFS(測量台帳1ｓ[入金額],測量台帳1ｓ[精算
グループ],確報【7月】!$H14,測量台帳1ｓ[入金月（月のみ）],確報【7月】!$A$1,測量台帳1ｓ[NC区分],"西部")+SUMIFS(測量台帳1__2ｓ[入金額(後)],測量台帳1__2ｓ[精算
グループ(後)],確報【7月】!$H14,測量台帳1__2ｓ[入金月(後)（月のみ）],確報【7月】!$A$1,測量台帳1__2ｓ[NC区分],"西部")</f>
        <v>0</v>
      </c>
      <c r="J14" s="78" t="s">
        <v>16495</v>
      </c>
      <c r="K14" s="40"/>
      <c r="L14" s="78" t="s">
        <v>16495</v>
      </c>
      <c r="M14" s="40"/>
      <c r="N14" s="60" t="s">
        <v>16495</v>
      </c>
      <c r="O14" s="61"/>
      <c r="P14" s="27" t="s">
        <v>16495</v>
      </c>
      <c r="Q14" s="29">
        <f>SUMIFS(台帳表ｔ[金額],台帳表ｔ[精算
グループ],確報【7月】!$H14,台帳表ｔ[入金月（月のみ）],確報【7月】!$A$1,台帳表ｔ[ＮＣ区分],"多摩")+SUMIFS(測量台帳1ｔ[入金額],測量台帳1ｔ[精算
グループ],確報【7月】!$H14,測量台帳1ｔ[入金月（月のみ）],確報【7月】!$A$1,測量台帳1ｔ[NC区分],"多摩")+SUMIFS(測量台帳1__2ｔ[入金額(後)],測量台帳1__2ｔ[精算
グループ(後)],確報【7月】!$H14,測量台帳1__2ｔ[入金月(後)（月のみ）],確報【7月】!$A$1,測量台帳1__2ｔ[NC区分],"多摩")</f>
        <v>2494325</v>
      </c>
      <c r="R14" s="27" t="s">
        <v>16495</v>
      </c>
      <c r="S14" s="92"/>
      <c r="T14" s="93" t="s">
        <v>16495</v>
      </c>
      <c r="U14" s="29"/>
      <c r="V14" s="27" t="s">
        <v>16495</v>
      </c>
      <c r="W14" s="29" cm="1">
        <f t="array" ref="W14">INDEX(設備G入力用!$F$2:$Q$72,ROW(A10), MATCH($A$1,設備G入力用!$F$2:$Q$2,0))</f>
        <v>0</v>
      </c>
      <c r="X14" s="30">
        <f t="shared" si="0"/>
        <v>2494325</v>
      </c>
      <c r="Y14" s="24"/>
      <c r="Z14" s="13"/>
      <c r="AA14" s="983"/>
      <c r="AB14" s="299" t="s">
        <v>16499</v>
      </c>
      <c r="AC14" s="112">
        <f>SUM(I16,K16,M16,O16,Q16,S16,U16,W16)</f>
        <v>0</v>
      </c>
      <c r="AD14" s="10"/>
      <c r="AE14" s="10"/>
      <c r="AF14" s="202" t="str">
        <f>IFERROR(_xlfn.XLOOKUP(確報【7月】!$AE14,台帳表ｓ[整理番号],台帳表ｓ[繁閑調整]),"")</f>
        <v/>
      </c>
      <c r="AG14" s="277" t="str">
        <f>IFERROR(_xlfn.XLOOKUP(確報【7月】!$AE14,台帳表ｓ[整理番号],台帳表ｓ[精算
グループ]),"")</f>
        <v/>
      </c>
      <c r="AH14" s="278" t="str">
        <f>IFERROR(_xlfn.XLOOKUP(確報【7月】!$AE14,台帳表ｓ[整理番号],台帳表ｓ[請求書発行番号]),"")</f>
        <v/>
      </c>
      <c r="AI14" s="269" t="str">
        <f>IFERROR(_xlfn.XLOOKUP(確報【7月】!$AE14,台帳表ｓ[整理番号],台帳表ｓ[繁閑調整金]),"")</f>
        <v/>
      </c>
      <c r="AJ14" s="139"/>
      <c r="AL14" s="202" t="str">
        <f>IFERROR(_xlfn.XLOOKUP(確報【7月】!AK14,台帳表ｔ[整理番号],台帳表ｔ[繁閑調整]),"")</f>
        <v/>
      </c>
      <c r="AM14" s="277" t="str">
        <f>IFERROR(_xlfn.XLOOKUP(確報【7月】!AK14,台帳表ｔ[整理番号],台帳表ｔ[精算
グループ]),"")</f>
        <v/>
      </c>
      <c r="AN14" s="278" t="str">
        <f>IFERROR(_xlfn.XLOOKUP(確報【7月】!AK14,台帳表ｔ[整理番号],台帳表ｔ[請求書発行番号]),"")</f>
        <v/>
      </c>
      <c r="AO14" s="269" t="str">
        <f>IFERROR(_xlfn.XLOOKUP(確報【7月】!AK14,台帳表ｔ[整理番号],台帳表ｔ[繁閑調整金]),"")</f>
        <v/>
      </c>
      <c r="AP14" s="275"/>
      <c r="AR14" s="202" t="str">
        <f>IFERROR(_xlfn.XLOOKUP(確報【7月】!AQ14,台帳表ｋ[整理番号],台帳表ｋ[繁閑調整]),"")</f>
        <v/>
      </c>
      <c r="AS14" s="277" t="str">
        <f>IFERROR(_xlfn.XLOOKUP(確報【7月】!AQ14,台帳表ｋ[整理番号],台帳表ｋ[精算
グループ]),"")</f>
        <v/>
      </c>
      <c r="AT14" s="278" t="str">
        <f>IFERROR(_xlfn.XLOOKUP(確報【7月】!AQ14,台帳表ｋ[整理番号],台帳表ｋ[請求書発行番号]),"")</f>
        <v/>
      </c>
      <c r="AU14" s="269" t="str">
        <f>IFERROR(_xlfn.XLOOKUP(確報【7月】!AQ14,台帳表ｋ[整理番号],台帳表ｋ[繁閑調整金]),"")</f>
        <v/>
      </c>
      <c r="AV14" s="275"/>
      <c r="AX14" s="202" t="str">
        <f>IFERROR(_xlfn.XLOOKUP(確報【7月】!AW14,台帳表ｋ[整理番号],台帳表ｋ[繁閑調整]),"")</f>
        <v/>
      </c>
      <c r="AY14" s="277" t="str">
        <f>IFERROR(_xlfn.XLOOKUP(確報【7月】!AW14,台帳表ｋ[整理番号],台帳表ｋ[精算
グループ]),"")</f>
        <v/>
      </c>
      <c r="AZ14" s="278" t="str">
        <f>IFERROR(_xlfn.XLOOKUP(確報【7月】!AW14,台帳表ｋ[整理番号],台帳表ｋ[請求書発行番号]),"")</f>
        <v/>
      </c>
      <c r="BA14" s="269" t="str">
        <f>IFERROR(_xlfn.XLOOKUP(確報【7月】!AW14,台帳表ｋ[整理番号],台帳表ｋ[繁閑調整金]),"")</f>
        <v/>
      </c>
    </row>
    <row r="15" spans="1:53" ht="16.350000000000001" customHeight="1">
      <c r="A15" s="927"/>
      <c r="B15" s="927"/>
      <c r="C15" s="927"/>
      <c r="D15" s="927"/>
      <c r="E15" s="927"/>
      <c r="F15" s="25" t="s">
        <v>16496</v>
      </c>
      <c r="G15" s="26" t="s">
        <v>16606</v>
      </c>
      <c r="H15" s="27" t="s">
        <v>16497</v>
      </c>
      <c r="I15" s="28">
        <f>SUMIFS(台帳表ｓ[金額],台帳表ｓ[精算
グループ],確報【7月】!$H15,台帳表ｓ[入金月（月のみ）],確報【7月】!$A$1,台帳表ｓ[ＮＣ区分],"西部")+SUMIFS(測量台帳1ｓ[入金額],測量台帳1ｓ[精算
グループ],確報【7月】!$H15,測量台帳1ｓ[入金月（月のみ）],確報【7月】!$A$1,測量台帳1ｓ[NC区分],"西部")+SUMIFS(測量台帳1__2ｓ[入金額(後)],測量台帳1__2ｓ[精算
グループ(後)],確報【7月】!$H15,測量台帳1__2ｓ[入金月(後)（月のみ）],確報【7月】!$A$1,測量台帳1__2ｓ[NC区分],"西部")</f>
        <v>0</v>
      </c>
      <c r="J15" s="78" t="s">
        <v>16497</v>
      </c>
      <c r="K15" s="40"/>
      <c r="L15" s="78" t="s">
        <v>16497</v>
      </c>
      <c r="M15" s="40"/>
      <c r="N15" s="60" t="s">
        <v>16497</v>
      </c>
      <c r="O15" s="61"/>
      <c r="P15" s="27" t="s">
        <v>16497</v>
      </c>
      <c r="Q15" s="29">
        <f>SUMIFS(台帳表ｔ[金額],台帳表ｔ[精算
グループ],確報【7月】!$H15,台帳表ｔ[入金月（月のみ）],確報【7月】!$A$1,台帳表ｔ[ＮＣ区分],"多摩")+SUMIFS(測量台帳1ｔ[入金額],測量台帳1ｔ[精算
グループ],確報【7月】!$H15,測量台帳1ｔ[入金月（月のみ）],確報【7月】!$A$1,測量台帳1ｔ[NC区分],"多摩")+SUMIFS(測量台帳1__2ｔ[入金額(後)],測量台帳1__2ｔ[精算
グループ(後)],確報【7月】!$H15,測量台帳1__2ｔ[入金月(後)（月のみ）],確報【7月】!$A$1,測量台帳1__2ｔ[NC区分],"多摩")</f>
        <v>0</v>
      </c>
      <c r="R15" s="27" t="s">
        <v>16497</v>
      </c>
      <c r="S15" s="92"/>
      <c r="T15" s="93" t="s">
        <v>16497</v>
      </c>
      <c r="U15" s="29"/>
      <c r="V15" s="27" t="s">
        <v>16497</v>
      </c>
      <c r="W15" s="29" cm="1">
        <f t="array" ref="W15">INDEX(設備G入力用!$F$2:$Q$72,ROW(A11), MATCH($A$1,設備G入力用!$F$2:$Q$2,0))</f>
        <v>0</v>
      </c>
      <c r="X15" s="30">
        <f t="shared" si="0"/>
        <v>0</v>
      </c>
      <c r="Y15" s="24"/>
      <c r="Z15" s="13"/>
      <c r="AA15" s="983"/>
      <c r="AB15" s="300" t="s">
        <v>16489</v>
      </c>
      <c r="AC15" s="301">
        <f>SUM(I10,K10,M10,O10,Q10,S10,U10,W10,I17,K17,M17,O17,Q17,S17,U17,W17)</f>
        <v>12010293</v>
      </c>
      <c r="AD15" s="10"/>
      <c r="AE15" s="10"/>
      <c r="AF15" s="202" t="str">
        <f>IFERROR(_xlfn.XLOOKUP(確報【7月】!$AE15,台帳表ｓ[整理番号],台帳表ｓ[繁閑調整]),"")</f>
        <v/>
      </c>
      <c r="AG15" s="277" t="str">
        <f>IFERROR(_xlfn.XLOOKUP(確報【7月】!$AE15,台帳表ｓ[整理番号],台帳表ｓ[精算
グループ]),"")</f>
        <v/>
      </c>
      <c r="AH15" s="278" t="str">
        <f>IFERROR(_xlfn.XLOOKUP(確報【7月】!$AE15,台帳表ｓ[整理番号],台帳表ｓ[請求書発行番号]),"")</f>
        <v/>
      </c>
      <c r="AI15" s="269" t="str">
        <f>IFERROR(_xlfn.XLOOKUP(確報【7月】!$AE15,台帳表ｓ[整理番号],台帳表ｓ[繁閑調整金]),"")</f>
        <v/>
      </c>
      <c r="AJ15" s="139"/>
      <c r="AL15" s="202" t="str">
        <f>IFERROR(_xlfn.XLOOKUP(確報【7月】!AK15,台帳表ｔ[整理番号],台帳表ｔ[繁閑調整]),"")</f>
        <v/>
      </c>
      <c r="AM15" s="277" t="str">
        <f>IFERROR(_xlfn.XLOOKUP(確報【7月】!AK15,台帳表ｔ[整理番号],台帳表ｔ[精算
グループ]),"")</f>
        <v/>
      </c>
      <c r="AN15" s="278" t="str">
        <f>IFERROR(_xlfn.XLOOKUP(確報【7月】!AK15,台帳表ｔ[整理番号],台帳表ｔ[請求書発行番号]),"")</f>
        <v/>
      </c>
      <c r="AO15" s="269" t="str">
        <f>IFERROR(_xlfn.XLOOKUP(確報【7月】!AK15,台帳表ｔ[整理番号],台帳表ｔ[繁閑調整金]),"")</f>
        <v/>
      </c>
      <c r="AP15" s="275"/>
      <c r="AR15" s="202" t="str">
        <f>IFERROR(_xlfn.XLOOKUP(確報【7月】!AQ15,台帳表ｋ[整理番号],台帳表ｋ[繁閑調整]),"")</f>
        <v/>
      </c>
      <c r="AS15" s="277" t="str">
        <f>IFERROR(_xlfn.XLOOKUP(確報【7月】!AQ15,台帳表ｋ[整理番号],台帳表ｋ[精算
グループ]),"")</f>
        <v/>
      </c>
      <c r="AT15" s="278" t="str">
        <f>IFERROR(_xlfn.XLOOKUP(確報【7月】!AQ15,台帳表ｋ[整理番号],台帳表ｋ[請求書発行番号]),"")</f>
        <v/>
      </c>
      <c r="AU15" s="269" t="str">
        <f>IFERROR(_xlfn.XLOOKUP(確報【7月】!AQ15,台帳表ｋ[整理番号],台帳表ｋ[繁閑調整金]),"")</f>
        <v/>
      </c>
      <c r="AV15" s="275"/>
      <c r="AX15" s="202" t="str">
        <f>IFERROR(_xlfn.XLOOKUP(確報【7月】!AW15,台帳表ｋ[整理番号],台帳表ｋ[繁閑調整]),"")</f>
        <v/>
      </c>
      <c r="AY15" s="277" t="str">
        <f>IFERROR(_xlfn.XLOOKUP(確報【7月】!AW15,台帳表ｋ[整理番号],台帳表ｋ[精算
グループ]),"")</f>
        <v/>
      </c>
      <c r="AZ15" s="278" t="str">
        <f>IFERROR(_xlfn.XLOOKUP(確報【7月】!AW15,台帳表ｋ[整理番号],台帳表ｋ[請求書発行番号]),"")</f>
        <v/>
      </c>
      <c r="BA15" s="269" t="str">
        <f>IFERROR(_xlfn.XLOOKUP(確報【7月】!AW15,台帳表ｋ[整理番号],台帳表ｋ[繁閑調整金]),"")</f>
        <v/>
      </c>
    </row>
    <row r="16" spans="1:53" ht="16.350000000000001" customHeight="1">
      <c r="A16" s="927"/>
      <c r="B16" s="927"/>
      <c r="C16" s="927"/>
      <c r="D16" s="927"/>
      <c r="E16" s="927"/>
      <c r="F16" s="47" t="s">
        <v>16498</v>
      </c>
      <c r="G16" s="48" t="s">
        <v>16606</v>
      </c>
      <c r="H16" s="49" t="s">
        <v>16499</v>
      </c>
      <c r="I16" s="50">
        <f>SUMIFS(台帳表ｓ[金額],台帳表ｓ[精算
グループ],確報【7月】!$H16,台帳表ｓ[入金月（月のみ）],確報【7月】!$A$1,台帳表ｓ[ＮＣ区分],"西部")+SUMIFS(測量台帳1ｓ[入金額],測量台帳1ｓ[精算
グループ],確報【7月】!$H16,測量台帳1ｓ[入金月（月のみ）],確報【7月】!$A$1,測量台帳1ｓ[NC区分],"西部")+SUMIFS(測量台帳1__2ｓ[入金額(後)],測量台帳1__2ｓ[精算
グループ(後)],確報【7月】!$H16,測量台帳1__2ｓ[入金月(後)（月のみ）],確報【7月】!$A$1,測量台帳1__2ｓ[NC区分],"西部")</f>
        <v>0</v>
      </c>
      <c r="J16" s="147" t="s">
        <v>16499</v>
      </c>
      <c r="K16" s="165"/>
      <c r="L16" s="147" t="s">
        <v>16499</v>
      </c>
      <c r="M16" s="165"/>
      <c r="N16" s="149" t="s">
        <v>16499</v>
      </c>
      <c r="O16" s="51"/>
      <c r="P16" s="49" t="s">
        <v>16499</v>
      </c>
      <c r="Q16" s="51">
        <f>SUMIFS(台帳表ｔ[金額],台帳表ｔ[精算
グループ],確報【7月】!$H16,台帳表ｔ[入金月（月のみ）],確報【7月】!$A$1,台帳表ｔ[ＮＣ区分],"多摩")+SUMIFS(測量台帳1ｔ[入金額],測量台帳1ｔ[精算
グループ],確報【7月】!$H16,測量台帳1ｔ[入金月（月のみ）],確報【7月】!$A$1,測量台帳1ｔ[NC区分],"多摩")+SUMIFS(測量台帳1__2ｔ[入金額(後)],測量台帳1__2ｔ[精算
グループ(後)],確報【7月】!$H16,測量台帳1__2ｔ[入金月(後)（月のみ）],確報【7月】!$A$1,測量台帳1__2ｔ[NC区分],"多摩")</f>
        <v>0</v>
      </c>
      <c r="R16" s="49" t="s">
        <v>16499</v>
      </c>
      <c r="S16" s="165"/>
      <c r="T16" s="149" t="s">
        <v>16499</v>
      </c>
      <c r="U16" s="51"/>
      <c r="V16" s="49" t="s">
        <v>16499</v>
      </c>
      <c r="W16" s="51" cm="1">
        <f t="array" ref="W16">INDEX(設備G入力用!$F$2:$Q$72,ROW(A12), MATCH($A$1,設備G入力用!$F$2:$Q$2,0))</f>
        <v>0</v>
      </c>
      <c r="X16" s="30">
        <f t="shared" si="0"/>
        <v>0</v>
      </c>
      <c r="AA16" s="983"/>
      <c r="AB16" s="300" t="s">
        <v>16491</v>
      </c>
      <c r="AC16" s="301">
        <f>SUM(I11,K11,M11,O11,Q11,S11,U11,W11,I18,K18,M18,O18,Q18,S18,U18,W18)</f>
        <v>0</v>
      </c>
      <c r="AD16" s="10"/>
      <c r="AE16" s="10"/>
      <c r="AF16" s="202" t="str">
        <f>IFERROR(_xlfn.XLOOKUP(確報【7月】!$AE16,台帳表ｓ[整理番号],台帳表ｓ[繁閑調整]),"")</f>
        <v/>
      </c>
      <c r="AG16" s="277" t="str">
        <f>IFERROR(_xlfn.XLOOKUP(確報【7月】!$AE16,台帳表ｓ[整理番号],台帳表ｓ[精算
グループ]),"")</f>
        <v/>
      </c>
      <c r="AH16" s="278" t="str">
        <f>IFERROR(_xlfn.XLOOKUP(確報【7月】!$AE16,台帳表ｓ[整理番号],台帳表ｓ[請求書発行番号]),"")</f>
        <v/>
      </c>
      <c r="AI16" s="269" t="str">
        <f>IFERROR(_xlfn.XLOOKUP(確報【7月】!$AE16,台帳表ｓ[整理番号],台帳表ｓ[繁閑調整金]),"")</f>
        <v/>
      </c>
      <c r="AJ16" s="139"/>
      <c r="AL16" s="202" t="str">
        <f>IFERROR(_xlfn.XLOOKUP(確報【7月】!AK16,台帳表ｔ[整理番号],台帳表ｔ[繁閑調整]),"")</f>
        <v/>
      </c>
      <c r="AM16" s="277" t="str">
        <f>IFERROR(_xlfn.XLOOKUP(確報【7月】!AK16,台帳表ｔ[整理番号],台帳表ｔ[精算
グループ]),"")</f>
        <v/>
      </c>
      <c r="AN16" s="278" t="str">
        <f>IFERROR(_xlfn.XLOOKUP(確報【7月】!AK16,台帳表ｔ[整理番号],台帳表ｔ[請求書発行番号]),"")</f>
        <v/>
      </c>
      <c r="AO16" s="269" t="str">
        <f>IFERROR(_xlfn.XLOOKUP(確報【7月】!AK16,台帳表ｔ[整理番号],台帳表ｔ[繁閑調整金]),"")</f>
        <v/>
      </c>
      <c r="AP16" s="275"/>
      <c r="AR16" s="202" t="str">
        <f>IFERROR(_xlfn.XLOOKUP(確報【7月】!AQ16,台帳表ｋ[整理番号],台帳表ｋ[繁閑調整]),"")</f>
        <v/>
      </c>
      <c r="AS16" s="277" t="str">
        <f>IFERROR(_xlfn.XLOOKUP(確報【7月】!AQ16,台帳表ｋ[整理番号],台帳表ｋ[精算
グループ]),"")</f>
        <v/>
      </c>
      <c r="AT16" s="278" t="str">
        <f>IFERROR(_xlfn.XLOOKUP(確報【7月】!AQ16,台帳表ｋ[整理番号],台帳表ｋ[請求書発行番号]),"")</f>
        <v/>
      </c>
      <c r="AU16" s="269" t="str">
        <f>IFERROR(_xlfn.XLOOKUP(確報【7月】!AQ16,台帳表ｋ[整理番号],台帳表ｋ[繁閑調整金]),"")</f>
        <v/>
      </c>
      <c r="AV16" s="275"/>
      <c r="AX16" s="202" t="str">
        <f>IFERROR(_xlfn.XLOOKUP(確報【7月】!AW16,台帳表ｋ[整理番号],台帳表ｋ[繁閑調整]),"")</f>
        <v/>
      </c>
      <c r="AY16" s="277" t="str">
        <f>IFERROR(_xlfn.XLOOKUP(確報【7月】!AW16,台帳表ｋ[整理番号],台帳表ｋ[精算
グループ]),"")</f>
        <v/>
      </c>
      <c r="AZ16" s="278" t="str">
        <f>IFERROR(_xlfn.XLOOKUP(確報【7月】!AW16,台帳表ｋ[整理番号],台帳表ｋ[請求書発行番号]),"")</f>
        <v/>
      </c>
      <c r="BA16" s="269" t="str">
        <f>IFERROR(_xlfn.XLOOKUP(確報【7月】!AW16,台帳表ｋ[整理番号],台帳表ｋ[繁閑調整金]),"")</f>
        <v/>
      </c>
    </row>
    <row r="17" spans="1:53" ht="16.350000000000001" customHeight="1" thickBot="1">
      <c r="A17" s="927"/>
      <c r="B17" s="927"/>
      <c r="C17" s="927"/>
      <c r="D17" s="927"/>
      <c r="E17" s="927"/>
      <c r="F17" s="633" t="s">
        <v>16608</v>
      </c>
      <c r="G17" s="634" t="s">
        <v>16606</v>
      </c>
      <c r="H17" s="635" t="s">
        <v>16489</v>
      </c>
      <c r="I17" s="636">
        <f>SUMIFS(台帳表ｓ[金額],台帳表ｓ[精算
グループ],確報【7月】!$H17,台帳表ｓ[入金月（月のみ）],確報【7月】!$A$1,台帳表ｓ[ＮＣ区分],"多摩")+SUMIFS(測量台帳1ｓ[入金額],測量台帳1ｓ[精算
グループ],確報【7月】!$H17,測量台帳1ｓ[入金月（月のみ）],確報【7月】!$A$1,測量台帳1ｓ[NC区分],"多摩")+SUMIFS(測量台帳1__2ｓ[入金額(後)],測量台帳1__2ｓ[精算
グループ(後)],確報【7月】!$H17,測量台帳1__2ｓ[入金月(後)（月のみ）],確報【7月】!$A$1,測量台帳1__2ｓ[NC区分],"多摩")</f>
        <v>0</v>
      </c>
      <c r="J17" s="637" t="s">
        <v>16489</v>
      </c>
      <c r="K17" s="638"/>
      <c r="L17" s="637" t="s">
        <v>16489</v>
      </c>
      <c r="M17" s="638"/>
      <c r="N17" s="639" t="s">
        <v>16489</v>
      </c>
      <c r="O17" s="640"/>
      <c r="P17" s="635" t="s">
        <v>16489</v>
      </c>
      <c r="Q17" s="640">
        <f>SUMIFS(台帳表ｔ[金額],台帳表ｔ[精算
グループ],確報【7月】!$H17,台帳表ｔ[入金月（月のみ）],確報【7月】!$A$1,台帳表ｔ[ＮＣ区分],"多摩")+SUMIFS(測量台帳1ｔ[入金額],測量台帳1ｔ[精算
グループ],確報【7月】!$H17,測量台帳1ｔ[入金月（月のみ）],確報【7月】!$A$1,測量台帳1ｔ[NC区分],"多摩")+SUMIFS(測量台帳1__2ｔ[入金額(後)],測量台帳1__2ｔ[精算
グループ(後)],確報【7月】!$H17,測量台帳1__2ｔ[入金月(後)（月のみ）],確報【7月】!$A$1,測量台帳1__2ｔ[NC区分],"多摩")</f>
        <v>10295829</v>
      </c>
      <c r="R17" s="635" t="s">
        <v>52</v>
      </c>
      <c r="S17" s="638"/>
      <c r="T17" s="639" t="s">
        <v>52</v>
      </c>
      <c r="U17" s="640"/>
      <c r="V17" s="635" t="s">
        <v>52</v>
      </c>
      <c r="W17" s="640" cm="1">
        <f t="array" ref="W17">INDEX(設備G入力用!$F$2:$Q$72,ROW(A13), MATCH($A$1,設備G入力用!$F$2:$Q$2,0))</f>
        <v>0</v>
      </c>
      <c r="X17" s="30">
        <f t="shared" si="0"/>
        <v>10295829</v>
      </c>
      <c r="AA17" s="983"/>
      <c r="AB17" s="299" t="s">
        <v>16609</v>
      </c>
      <c r="AC17" s="112">
        <f>SUM(I19,K19,M19,O19,Q19,S19,U19,W19)</f>
        <v>2415414</v>
      </c>
      <c r="AD17" s="10"/>
      <c r="AE17" s="10"/>
      <c r="AF17" s="202" t="str">
        <f>IFERROR(_xlfn.XLOOKUP(確報【7月】!$AE17,台帳表ｓ[整理番号],台帳表ｓ[繁閑調整]),"")</f>
        <v/>
      </c>
      <c r="AG17" s="277" t="str">
        <f>IFERROR(_xlfn.XLOOKUP(確報【7月】!$AE17,台帳表ｓ[整理番号],台帳表ｓ[精算
グループ]),"")</f>
        <v/>
      </c>
      <c r="AH17" s="278" t="str">
        <f>IFERROR(_xlfn.XLOOKUP(確報【7月】!$AE17,台帳表ｓ[整理番号],台帳表ｓ[請求書発行番号]),"")</f>
        <v/>
      </c>
      <c r="AI17" s="269" t="str">
        <f>IFERROR(_xlfn.XLOOKUP(確報【7月】!$AE17,台帳表ｓ[整理番号],台帳表ｓ[繁閑調整金]),"")</f>
        <v/>
      </c>
      <c r="AJ17" s="139"/>
      <c r="AL17" s="202" t="str">
        <f>IFERROR(_xlfn.XLOOKUP(確報【7月】!AK17,台帳表ｔ[整理番号],台帳表ｔ[繁閑調整]),"")</f>
        <v/>
      </c>
      <c r="AM17" s="277" t="str">
        <f>IFERROR(_xlfn.XLOOKUP(確報【7月】!AK17,台帳表ｔ[整理番号],台帳表ｔ[精算
グループ]),"")</f>
        <v/>
      </c>
      <c r="AN17" s="278" t="str">
        <f>IFERROR(_xlfn.XLOOKUP(確報【7月】!AK17,台帳表ｔ[整理番号],台帳表ｔ[請求書発行番号]),"")</f>
        <v/>
      </c>
      <c r="AO17" s="269" t="str">
        <f>IFERROR(_xlfn.XLOOKUP(確報【7月】!AK17,台帳表ｔ[整理番号],台帳表ｔ[繁閑調整金]),"")</f>
        <v/>
      </c>
      <c r="AP17" s="275"/>
      <c r="AR17" s="202" t="str">
        <f>IFERROR(_xlfn.XLOOKUP(確報【7月】!AQ17,台帳表ｋ[整理番号],台帳表ｋ[繁閑調整]),"")</f>
        <v/>
      </c>
      <c r="AS17" s="277" t="str">
        <f>IFERROR(_xlfn.XLOOKUP(確報【7月】!AQ17,台帳表ｋ[整理番号],台帳表ｋ[精算
グループ]),"")</f>
        <v/>
      </c>
      <c r="AT17" s="278" t="str">
        <f>IFERROR(_xlfn.XLOOKUP(確報【7月】!AQ17,台帳表ｋ[整理番号],台帳表ｋ[請求書発行番号]),"")</f>
        <v/>
      </c>
      <c r="AU17" s="269" t="str">
        <f>IFERROR(_xlfn.XLOOKUP(確報【7月】!AQ17,台帳表ｋ[整理番号],台帳表ｋ[繁閑調整金]),"")</f>
        <v/>
      </c>
      <c r="AV17" s="275"/>
      <c r="AX17" s="202" t="str">
        <f>IFERROR(_xlfn.XLOOKUP(確報【7月】!AW17,台帳表ｋ[整理番号],台帳表ｋ[繁閑調整]),"")</f>
        <v/>
      </c>
      <c r="AY17" s="277" t="str">
        <f>IFERROR(_xlfn.XLOOKUP(確報【7月】!AW17,台帳表ｋ[整理番号],台帳表ｋ[精算
グループ]),"")</f>
        <v/>
      </c>
      <c r="AZ17" s="278" t="str">
        <f>IFERROR(_xlfn.XLOOKUP(確報【7月】!AW17,台帳表ｋ[整理番号],台帳表ｋ[請求書発行番号]),"")</f>
        <v/>
      </c>
      <c r="BA17" s="269" t="str">
        <f>IFERROR(_xlfn.XLOOKUP(確報【7月】!AW17,台帳表ｋ[整理番号],台帳表ｋ[繁閑調整金]),"")</f>
        <v/>
      </c>
    </row>
    <row r="18" spans="1:53" ht="16.350000000000001" customHeight="1" thickBot="1">
      <c r="A18" s="927"/>
      <c r="B18" s="927"/>
      <c r="C18" s="927"/>
      <c r="D18" s="927"/>
      <c r="E18" s="928"/>
      <c r="F18" s="633" t="s">
        <v>16610</v>
      </c>
      <c r="G18" s="634" t="s">
        <v>16606</v>
      </c>
      <c r="H18" s="635" t="s">
        <v>16491</v>
      </c>
      <c r="I18" s="636">
        <f>SUMIFS(台帳表ｓ[金額],台帳表ｓ[精算
グループ],確報【7月】!$H18,台帳表ｓ[入金月（月のみ）],確報【7月】!$A$1,台帳表ｓ[ＮＣ区分],"西部")+SUMIFS(測量台帳1ｓ[入金額],測量台帳1ｓ[精算
グループ],確報【7月】!$H18,測量台帳1ｓ[入金月（月のみ）],確報【7月】!$A$1,測量台帳1ｓ[NC区分],"西部")+SUMIFS(測量台帳1__2ｓ[入金額(後)],測量台帳1__2ｓ[精算
グループ(後)],確報【7月】!$H18,測量台帳1__2ｓ[入金月(後)（月のみ）],確報【7月】!$A$1,測量台帳1__2ｓ[NC区分],"西部")</f>
        <v>0</v>
      </c>
      <c r="J18" s="637" t="s">
        <v>16491</v>
      </c>
      <c r="K18" s="638"/>
      <c r="L18" s="637" t="s">
        <v>16491</v>
      </c>
      <c r="M18" s="638"/>
      <c r="N18" s="639" t="s">
        <v>16491</v>
      </c>
      <c r="O18" s="640"/>
      <c r="P18" s="635" t="s">
        <v>16491</v>
      </c>
      <c r="Q18" s="640">
        <f>SUMIFS(台帳表ｔ[金額],台帳表ｔ[精算
グループ],確報【7月】!$H18,台帳表ｔ[入金月（月のみ）],確報【7月】!$A$1,台帳表ｔ[ＮＣ区分],"多摩")+SUMIFS(測量台帳1ｔ[入金額],測量台帳1ｔ[精算
グループ],確報【7月】!$H18,測量台帳1ｔ[入金月（月のみ）],確報【7月】!$A$1,測量台帳1ｔ[NC区分],"多摩")+SUMIFS(測量台帳1__2ｔ[入金額(後)],測量台帳1__2ｔ[精算
グループ(後)],確報【7月】!$H18,測量台帳1__2ｔ[入金月(後)（月のみ）],確報【7月】!$A$1,測量台帳1__2ｔ[NC区分],"多摩")</f>
        <v>0</v>
      </c>
      <c r="R18" s="635" t="s">
        <v>16491</v>
      </c>
      <c r="S18" s="638"/>
      <c r="T18" s="639" t="s">
        <v>16491</v>
      </c>
      <c r="U18" s="640"/>
      <c r="V18" s="635" t="s">
        <v>16491</v>
      </c>
      <c r="W18" s="640" cm="1">
        <f t="array" ref="W18">INDEX(設備G入力用!$F$2:$Q$72,ROW(A14), MATCH($A$1,設備G入力用!$F$2:$Q$2,0))</f>
        <v>0</v>
      </c>
      <c r="X18" s="30">
        <f t="shared" si="0"/>
        <v>0</v>
      </c>
      <c r="Y18" s="16">
        <f>SUM(X12:X18)</f>
        <v>37328643</v>
      </c>
      <c r="Z18" s="13" t="s">
        <v>16611</v>
      </c>
      <c r="AA18" s="983"/>
      <c r="AB18" s="299" t="s">
        <v>16504</v>
      </c>
      <c r="AC18" s="112">
        <f>SUM(I20,K20,M20,O20,Q20,S20,U20,W20)</f>
        <v>0</v>
      </c>
      <c r="AD18" s="10"/>
      <c r="AE18" s="10"/>
      <c r="AF18" s="202" t="str">
        <f>IFERROR(_xlfn.XLOOKUP(確報【7月】!$AE18,台帳表ｓ[整理番号],台帳表ｓ[繁閑調整]),"")</f>
        <v/>
      </c>
      <c r="AG18" s="277" t="str">
        <f>IFERROR(_xlfn.XLOOKUP(確報【7月】!$AE18,台帳表ｓ[整理番号],台帳表ｓ[精算
グループ]),"")</f>
        <v/>
      </c>
      <c r="AH18" s="278" t="str">
        <f>IFERROR(_xlfn.XLOOKUP(確報【7月】!$AE18,台帳表ｓ[整理番号],台帳表ｓ[請求書発行番号]),"")</f>
        <v/>
      </c>
      <c r="AI18" s="269" t="str">
        <f>IFERROR(_xlfn.XLOOKUP(確報【7月】!$AE18,台帳表ｓ[整理番号],台帳表ｓ[繁閑調整金]),"")</f>
        <v/>
      </c>
      <c r="AJ18" s="139"/>
      <c r="AL18" s="202" t="str">
        <f>IFERROR(_xlfn.XLOOKUP(確報【7月】!AK18,台帳表ｔ[整理番号],台帳表ｔ[繁閑調整]),"")</f>
        <v/>
      </c>
      <c r="AM18" s="277" t="str">
        <f>IFERROR(_xlfn.XLOOKUP(確報【7月】!AK18,台帳表ｔ[整理番号],台帳表ｔ[精算
グループ]),"")</f>
        <v/>
      </c>
      <c r="AN18" s="278" t="str">
        <f>IFERROR(_xlfn.XLOOKUP(確報【7月】!AK18,台帳表ｔ[整理番号],台帳表ｔ[請求書発行番号]),"")</f>
        <v/>
      </c>
      <c r="AO18" s="269" t="str">
        <f>IFERROR(_xlfn.XLOOKUP(確報【7月】!AK18,台帳表ｔ[整理番号],台帳表ｔ[繁閑調整金]),"")</f>
        <v/>
      </c>
      <c r="AP18" s="275"/>
      <c r="AR18" s="202" t="str">
        <f>IFERROR(_xlfn.XLOOKUP(確報【7月】!AQ18,台帳表ｋ[整理番号],台帳表ｋ[繁閑調整]),"")</f>
        <v/>
      </c>
      <c r="AS18" s="277" t="str">
        <f>IFERROR(_xlfn.XLOOKUP(確報【7月】!AQ18,台帳表ｋ[整理番号],台帳表ｋ[精算
グループ]),"")</f>
        <v/>
      </c>
      <c r="AT18" s="278" t="str">
        <f>IFERROR(_xlfn.XLOOKUP(確報【7月】!AQ18,台帳表ｋ[整理番号],台帳表ｋ[請求書発行番号]),"")</f>
        <v/>
      </c>
      <c r="AU18" s="269" t="str">
        <f>IFERROR(_xlfn.XLOOKUP(確報【7月】!AQ18,台帳表ｋ[整理番号],台帳表ｋ[繁閑調整金]),"")</f>
        <v/>
      </c>
      <c r="AV18" s="275"/>
      <c r="AX18" s="202" t="str">
        <f>IFERROR(_xlfn.XLOOKUP(確報【7月】!AW18,台帳表ｋ[整理番号],台帳表ｋ[繁閑調整]),"")</f>
        <v/>
      </c>
      <c r="AY18" s="277" t="str">
        <f>IFERROR(_xlfn.XLOOKUP(確報【7月】!AW18,台帳表ｋ[整理番号],台帳表ｋ[精算
グループ]),"")</f>
        <v/>
      </c>
      <c r="AZ18" s="278" t="str">
        <f>IFERROR(_xlfn.XLOOKUP(確報【7月】!AW18,台帳表ｋ[整理番号],台帳表ｋ[請求書発行番号]),"")</f>
        <v/>
      </c>
      <c r="BA18" s="269" t="str">
        <f>IFERROR(_xlfn.XLOOKUP(確報【7月】!AW18,台帳表ｋ[整理番号],台帳表ｋ[繁閑調整金]),"")</f>
        <v/>
      </c>
    </row>
    <row r="19" spans="1:53" ht="16.350000000000001" customHeight="1" thickBot="1">
      <c r="A19" s="927"/>
      <c r="B19" s="927"/>
      <c r="C19" s="927"/>
      <c r="D19" s="927"/>
      <c r="E19" s="926" t="s">
        <v>16500</v>
      </c>
      <c r="F19" s="206" t="s">
        <v>16501</v>
      </c>
      <c r="G19" s="207"/>
      <c r="H19" s="264" t="s">
        <v>16502</v>
      </c>
      <c r="I19" s="208">
        <f>SUMIFS(台帳表ｓ[金額],台帳表ｓ[精算
グループ],確報【7月】!$H19,台帳表ｓ[入金月（月のみ）],確報【7月】!$A$1,台帳表ｓ[ＮＣ区分],"西部")+SUMIFS(測量台帳1ｓ[入金額],測量台帳1ｓ[精算
グループ],確報【7月】!$H19,測量台帳1ｓ[入金月（月のみ）],確報【7月】!$A$1,測量台帳1ｓ[NC区分],"西部")+SUMIFS(測量台帳1__2ｓ[入金額(後)],測量台帳1__2ｓ[精算
グループ(後)],確報【7月】!$H19,測量台帳1__2ｓ[入金月(後)（月のみ）],確報【7月】!$A$1,測量台帳1__2ｓ[NC区分],"西部")</f>
        <v>274654</v>
      </c>
      <c r="J19" s="265" t="s">
        <v>16502</v>
      </c>
      <c r="K19" s="209"/>
      <c r="L19" s="265" t="s">
        <v>16502</v>
      </c>
      <c r="M19" s="209"/>
      <c r="N19" s="266" t="s">
        <v>16502</v>
      </c>
      <c r="O19" s="210"/>
      <c r="P19" s="264" t="s">
        <v>16502</v>
      </c>
      <c r="Q19" s="210">
        <f>SUMIFS(台帳表ｔ[金額],台帳表ｔ[精算
グループ],確報【7月】!$H19,台帳表ｔ[入金月（月のみ）],確報【7月】!$A$1,台帳表ｔ[ＮＣ区分],"多摩")+SUMIFS(測量台帳1ｔ[入金額],測量台帳1ｔ[精算
グループ],確報【7月】!$H19,測量台帳1ｔ[入金月（月のみ）],確報【7月】!$A$1,測量台帳1ｔ[NC区分],"多摩")+SUMIFS(測量台帳1__2ｔ[入金額(後)],測量台帳1__2ｔ[精算
グループ(後)],確報【7月】!$H19,測量台帳1__2ｔ[入金月(後)（月のみ）],確報【7月】!$A$1,測量台帳1__2ｔ[NC区分],"多摩")</f>
        <v>2140760</v>
      </c>
      <c r="R19" s="264" t="s">
        <v>16502</v>
      </c>
      <c r="S19" s="209"/>
      <c r="T19" s="266" t="s">
        <v>16502</v>
      </c>
      <c r="U19" s="210"/>
      <c r="V19" s="264" t="s">
        <v>16502</v>
      </c>
      <c r="W19" s="210" cm="1">
        <f t="array" ref="W19">INDEX(設備G入力用!$F$2:$Q$72,ROW(A15), MATCH($A$1,設備G入力用!$F$2:$Q$2,0))</f>
        <v>0</v>
      </c>
      <c r="X19" s="211">
        <f>SUM(I19,K19,M19,O19,Q19,S19,U19,W19)</f>
        <v>2415414</v>
      </c>
      <c r="Y19" s="157">
        <f>SUM(X19:X19)</f>
        <v>2415414</v>
      </c>
      <c r="Z19" s="13"/>
      <c r="AA19" s="983"/>
      <c r="AB19" s="299" t="s">
        <v>16506</v>
      </c>
      <c r="AC19" s="112">
        <f>SUM(I21,K21,M21,O21,Q21,S21,U21,W21)</f>
        <v>0</v>
      </c>
      <c r="AD19" s="10"/>
      <c r="AE19" s="10"/>
      <c r="AF19" s="202" t="str">
        <f>IFERROR(_xlfn.XLOOKUP(確報【7月】!$AE19,台帳表ｓ[整理番号],台帳表ｓ[繁閑調整]),"")</f>
        <v/>
      </c>
      <c r="AG19" s="277" t="str">
        <f>IFERROR(_xlfn.XLOOKUP(確報【7月】!$AE19,台帳表ｓ[整理番号],台帳表ｓ[精算
グループ]),"")</f>
        <v/>
      </c>
      <c r="AH19" s="278" t="str">
        <f>IFERROR(_xlfn.XLOOKUP(確報【7月】!$AE19,台帳表ｓ[整理番号],台帳表ｓ[請求書発行番号]),"")</f>
        <v/>
      </c>
      <c r="AI19" s="269" t="str">
        <f>IFERROR(_xlfn.XLOOKUP(確報【7月】!$AE19,台帳表ｓ[整理番号],台帳表ｓ[繁閑調整金]),"")</f>
        <v/>
      </c>
      <c r="AJ19" s="139"/>
      <c r="AL19" s="202" t="str">
        <f>IFERROR(_xlfn.XLOOKUP(確報【7月】!AK19,台帳表ｔ[整理番号],台帳表ｔ[繁閑調整]),"")</f>
        <v/>
      </c>
      <c r="AM19" s="277" t="str">
        <f>IFERROR(_xlfn.XLOOKUP(確報【7月】!AK19,台帳表ｔ[整理番号],台帳表ｔ[精算
グループ]),"")</f>
        <v/>
      </c>
      <c r="AN19" s="278" t="str">
        <f>IFERROR(_xlfn.XLOOKUP(確報【7月】!AK19,台帳表ｔ[整理番号],台帳表ｔ[請求書発行番号]),"")</f>
        <v/>
      </c>
      <c r="AO19" s="269" t="str">
        <f>IFERROR(_xlfn.XLOOKUP(確報【7月】!AK19,台帳表ｔ[整理番号],台帳表ｔ[繁閑調整金]),"")</f>
        <v/>
      </c>
      <c r="AP19" s="275"/>
      <c r="AR19" s="202" t="str">
        <f>IFERROR(_xlfn.XLOOKUP(確報【7月】!AQ19,台帳表ｋ[整理番号],台帳表ｋ[繁閑調整]),"")</f>
        <v/>
      </c>
      <c r="AS19" s="277" t="str">
        <f>IFERROR(_xlfn.XLOOKUP(確報【7月】!AQ19,台帳表ｋ[整理番号],台帳表ｋ[精算
グループ]),"")</f>
        <v/>
      </c>
      <c r="AT19" s="278" t="str">
        <f>IFERROR(_xlfn.XLOOKUP(確報【7月】!AQ19,台帳表ｋ[整理番号],台帳表ｋ[請求書発行番号]),"")</f>
        <v/>
      </c>
      <c r="AU19" s="269" t="str">
        <f>IFERROR(_xlfn.XLOOKUP(確報【7月】!AQ19,台帳表ｋ[整理番号],台帳表ｋ[繁閑調整金]),"")</f>
        <v/>
      </c>
      <c r="AV19" s="275"/>
      <c r="AX19" s="202" t="str">
        <f>IFERROR(_xlfn.XLOOKUP(確報【7月】!AW19,台帳表ｋ[整理番号],台帳表ｋ[繁閑調整]),"")</f>
        <v/>
      </c>
      <c r="AY19" s="277" t="str">
        <f>IFERROR(_xlfn.XLOOKUP(確報【7月】!AW19,台帳表ｋ[整理番号],台帳表ｋ[精算
グループ]),"")</f>
        <v/>
      </c>
      <c r="AZ19" s="278" t="str">
        <f>IFERROR(_xlfn.XLOOKUP(確報【7月】!AW19,台帳表ｋ[整理番号],台帳表ｋ[請求書発行番号]),"")</f>
        <v/>
      </c>
      <c r="BA19" s="269" t="str">
        <f>IFERROR(_xlfn.XLOOKUP(確報【7月】!AW19,台帳表ｋ[整理番号],台帳表ｋ[繁閑調整金]),"")</f>
        <v/>
      </c>
    </row>
    <row r="20" spans="1:53" ht="16.350000000000001" customHeight="1">
      <c r="A20" s="927"/>
      <c r="B20" s="927"/>
      <c r="C20" s="927"/>
      <c r="D20" s="927"/>
      <c r="E20" s="927"/>
      <c r="F20" s="205" t="s">
        <v>16503</v>
      </c>
      <c r="G20" s="52" t="s">
        <v>16606</v>
      </c>
      <c r="H20" s="53" t="s">
        <v>16504</v>
      </c>
      <c r="I20" s="166">
        <f>SUMIFS(台帳表ｓ[金額],台帳表ｓ[精算
グループ],確報【7月】!$H20,台帳表ｓ[入金月（月のみ）],確報【7月】!$A$1,台帳表ｓ[ＮＣ区分],"西部")+SUMIFS(測量台帳1ｓ[入金額],測量台帳1ｓ[精算
グループ],確報【7月】!$H20,測量台帳1ｓ[入金月（月のみ）],確報【7月】!$A$1,測量台帳1ｓ[NC区分],"西部")+SUMIFS(測量台帳1__2ｓ[入金額(後)],測量台帳1__2ｓ[精算
グループ(後)],確報【7月】!$H20,測量台帳1__2ｓ[入金月(後)（月のみ）],確報【7月】!$A$1,測量台帳1__2ｓ[NC区分],"西部")</f>
        <v>0</v>
      </c>
      <c r="J20" s="81" t="s">
        <v>16504</v>
      </c>
      <c r="K20" s="82"/>
      <c r="L20" s="81" t="s">
        <v>16504</v>
      </c>
      <c r="M20" s="82"/>
      <c r="N20" s="69" t="s">
        <v>16504</v>
      </c>
      <c r="O20" s="70"/>
      <c r="P20" s="53" t="s">
        <v>16612</v>
      </c>
      <c r="Q20" s="54">
        <f>SUMIFS(台帳表ｔ[金額],台帳表ｔ[精算
グループ],確報【7月】!$H20,台帳表ｔ[入金月（月のみ）],確報【7月】!$A$1,台帳表ｔ[ＮＣ区分],"多摩")+SUMIFS(測量台帳1ｔ[入金額],測量台帳1ｔ[精算
グループ],確報【7月】!$H20,測量台帳1ｔ[入金月（月のみ）],確報【7月】!$A$1,測量台帳1ｔ[NC区分],"多摩")+SUMIFS(測量台帳1__2ｔ[入金額(後)],測量台帳1__2ｔ[精算
グループ(後)],確報【7月】!$H20,測量台帳1__2ｔ[入金月(後)（月のみ）],確報【7月】!$A$1,測量台帳1__2ｔ[NC区分],"多摩")</f>
        <v>0</v>
      </c>
      <c r="R20" s="53" t="s">
        <v>16612</v>
      </c>
      <c r="S20" s="88"/>
      <c r="T20" s="89" t="s">
        <v>16612</v>
      </c>
      <c r="U20" s="54"/>
      <c r="V20" s="53" t="s">
        <v>16612</v>
      </c>
      <c r="W20" s="54" cm="1">
        <f t="array" ref="W20">INDEX(設備G入力用!$F$2:$Q$72,ROW(A16), MATCH($A$1,設備G入力用!$F$2:$Q$2,0))</f>
        <v>0</v>
      </c>
      <c r="X20" s="71">
        <f t="shared" si="0"/>
        <v>0</v>
      </c>
      <c r="Y20" s="24"/>
      <c r="Z20" s="13"/>
      <c r="AA20" s="983"/>
      <c r="AB20" s="299" t="s">
        <v>16508</v>
      </c>
      <c r="AC20" s="112">
        <f>SUM(I22,K22,M22,O22,Q22,S22,U22,W22)</f>
        <v>0</v>
      </c>
      <c r="AD20" s="10"/>
      <c r="AE20" s="10"/>
      <c r="AF20" s="202" t="str">
        <f>IFERROR(_xlfn.XLOOKUP(確報【7月】!$AE20,台帳表ｓ[整理番号],台帳表ｓ[繁閑調整]),"")</f>
        <v/>
      </c>
      <c r="AG20" s="277" t="str">
        <f>IFERROR(_xlfn.XLOOKUP(確報【7月】!$AE20,台帳表ｓ[整理番号],台帳表ｓ[精算
グループ]),"")</f>
        <v/>
      </c>
      <c r="AH20" s="278" t="str">
        <f>IFERROR(_xlfn.XLOOKUP(確報【7月】!$AE20,台帳表ｓ[整理番号],台帳表ｓ[請求書発行番号]),"")</f>
        <v/>
      </c>
      <c r="AI20" s="269" t="str">
        <f>IFERROR(_xlfn.XLOOKUP(確報【7月】!$AE20,台帳表ｓ[整理番号],台帳表ｓ[繁閑調整金]),"")</f>
        <v/>
      </c>
      <c r="AJ20" s="139"/>
      <c r="AL20" s="202" t="str">
        <f>IFERROR(_xlfn.XLOOKUP(確報【7月】!AK20,台帳表ｔ[整理番号],台帳表ｔ[繁閑調整]),"")</f>
        <v/>
      </c>
      <c r="AM20" s="277" t="str">
        <f>IFERROR(_xlfn.XLOOKUP(確報【7月】!AK20,台帳表ｔ[整理番号],台帳表ｔ[精算
グループ]),"")</f>
        <v/>
      </c>
      <c r="AN20" s="278" t="str">
        <f>IFERROR(_xlfn.XLOOKUP(確報【7月】!AK20,台帳表ｔ[整理番号],台帳表ｔ[請求書発行番号]),"")</f>
        <v/>
      </c>
      <c r="AO20" s="269" t="str">
        <f>IFERROR(_xlfn.XLOOKUP(確報【7月】!AK20,台帳表ｔ[整理番号],台帳表ｔ[繁閑調整金]),"")</f>
        <v/>
      </c>
      <c r="AP20" s="275"/>
      <c r="AR20" s="202" t="str">
        <f>IFERROR(_xlfn.XLOOKUP(確報【7月】!AQ20,台帳表ｋ[整理番号],台帳表ｋ[繁閑調整]),"")</f>
        <v/>
      </c>
      <c r="AS20" s="277" t="str">
        <f>IFERROR(_xlfn.XLOOKUP(確報【7月】!AQ20,台帳表ｋ[整理番号],台帳表ｋ[精算
グループ]),"")</f>
        <v/>
      </c>
      <c r="AT20" s="278" t="str">
        <f>IFERROR(_xlfn.XLOOKUP(確報【7月】!AQ20,台帳表ｋ[整理番号],台帳表ｋ[請求書発行番号]),"")</f>
        <v/>
      </c>
      <c r="AU20" s="269" t="str">
        <f>IFERROR(_xlfn.XLOOKUP(確報【7月】!AQ20,台帳表ｋ[整理番号],台帳表ｋ[繁閑調整金]),"")</f>
        <v/>
      </c>
      <c r="AV20" s="275"/>
      <c r="AX20" s="202" t="str">
        <f>IFERROR(_xlfn.XLOOKUP(確報【7月】!AW20,台帳表ｋ[整理番号],台帳表ｋ[繁閑調整]),"")</f>
        <v/>
      </c>
      <c r="AY20" s="277" t="str">
        <f>IFERROR(_xlfn.XLOOKUP(確報【7月】!AW20,台帳表ｋ[整理番号],台帳表ｋ[精算
グループ]),"")</f>
        <v/>
      </c>
      <c r="AZ20" s="278" t="str">
        <f>IFERROR(_xlfn.XLOOKUP(確報【7月】!AW20,台帳表ｋ[整理番号],台帳表ｋ[請求書発行番号]),"")</f>
        <v/>
      </c>
      <c r="BA20" s="269" t="str">
        <f>IFERROR(_xlfn.XLOOKUP(確報【7月】!AW20,台帳表ｋ[整理番号],台帳表ｋ[繁閑調整金]),"")</f>
        <v/>
      </c>
    </row>
    <row r="21" spans="1:53" ht="15.75" customHeight="1" thickBot="1">
      <c r="A21" s="927"/>
      <c r="B21" s="927"/>
      <c r="C21" s="927"/>
      <c r="D21" s="927"/>
      <c r="E21" s="927"/>
      <c r="F21" s="25" t="s">
        <v>16505</v>
      </c>
      <c r="G21" s="26" t="s">
        <v>16606</v>
      </c>
      <c r="H21" s="27" t="s">
        <v>16506</v>
      </c>
      <c r="I21" s="28">
        <f>SUMIFS(台帳表ｓ[金額],台帳表ｓ[精算
グループ],確報【7月】!$H21,台帳表ｓ[入金月（月のみ）],確報【7月】!$A$1,台帳表ｓ[ＮＣ区分],"西部")+SUMIFS(測量台帳1ｓ[入金額],測量台帳1ｓ[精算
グループ],確報【7月】!$H21,測量台帳1ｓ[入金月（月のみ）],確報【7月】!$A$1,測量台帳1ｓ[NC区分],"西部")+SUMIFS(測量台帳1__2ｓ[入金額(後)],測量台帳1__2ｓ[精算
グループ(後)],確報【7月】!$H21,測量台帳1__2ｓ[入金月(後)（月のみ）],確報【7月】!$A$1,測量台帳1__2ｓ[NC区分],"西部")</f>
        <v>0</v>
      </c>
      <c r="J21" s="78" t="s">
        <v>16506</v>
      </c>
      <c r="K21" s="40"/>
      <c r="L21" s="78" t="s">
        <v>16506</v>
      </c>
      <c r="M21" s="40"/>
      <c r="N21" s="60" t="s">
        <v>16506</v>
      </c>
      <c r="O21" s="61"/>
      <c r="P21" s="27" t="s">
        <v>315</v>
      </c>
      <c r="Q21" s="29">
        <f>SUMIFS(台帳表ｔ[金額],台帳表ｔ[精算
グループ],確報【7月】!$H21,台帳表ｔ[入金月（月のみ）],確報【7月】!$A$1,台帳表ｔ[ＮＣ区分],"多摩")+SUMIFS(測量台帳1ｔ[入金額],測量台帳1ｔ[精算
グループ],確報【7月】!$H21,測量台帳1ｔ[入金月（月のみ）],確報【7月】!$A$1,測量台帳1ｔ[NC区分],"多摩")+SUMIFS(測量台帳1__2ｔ[入金額(後)],測量台帳1__2ｔ[精算
グループ(後)],確報【7月】!$H21,測量台帳1__2ｔ[入金月(後)（月のみ）],確報【7月】!$A$1,測量台帳1__2ｔ[NC区分],"多摩")</f>
        <v>0</v>
      </c>
      <c r="R21" s="27" t="s">
        <v>315</v>
      </c>
      <c r="S21" s="92"/>
      <c r="T21" s="93" t="s">
        <v>315</v>
      </c>
      <c r="U21" s="29"/>
      <c r="V21" s="27" t="s">
        <v>315</v>
      </c>
      <c r="W21" s="29" cm="1">
        <f t="array" ref="W21">INDEX(設備G入力用!$F$2:$Q$72,ROW(A17), MATCH($A$1,設備G入力用!$F$2:$Q$2,0))</f>
        <v>0</v>
      </c>
      <c r="X21" s="30">
        <f t="shared" si="0"/>
        <v>0</v>
      </c>
      <c r="Y21" s="24"/>
      <c r="Z21" s="13"/>
      <c r="AA21" s="984"/>
      <c r="AB21" s="302" t="s">
        <v>16510</v>
      </c>
      <c r="AC21" s="172">
        <f>SUM(I23,K23,M23,O23,Q23,S23,U23,W23)</f>
        <v>0</v>
      </c>
      <c r="AD21" s="10"/>
      <c r="AE21" s="10"/>
      <c r="AF21" s="202" t="str">
        <f>IFERROR(_xlfn.XLOOKUP(確報【7月】!$AE21,台帳表ｓ[整理番号],台帳表ｓ[繁閑調整]),"")</f>
        <v/>
      </c>
      <c r="AG21" s="277" t="str">
        <f>IFERROR(_xlfn.XLOOKUP(確報【7月】!$AE21,台帳表ｓ[整理番号],台帳表ｓ[精算
グループ]),"")</f>
        <v/>
      </c>
      <c r="AH21" s="278" t="str">
        <f>IFERROR(_xlfn.XLOOKUP(確報【7月】!$AE21,台帳表ｓ[整理番号],台帳表ｓ[請求書発行番号]),"")</f>
        <v/>
      </c>
      <c r="AI21" s="269" t="str">
        <f>IFERROR(_xlfn.XLOOKUP(確報【7月】!$AE21,台帳表ｓ[整理番号],台帳表ｓ[繁閑調整金]),"")</f>
        <v/>
      </c>
      <c r="AJ21" s="139"/>
      <c r="AL21" s="202" t="str">
        <f>IFERROR(_xlfn.XLOOKUP(確報【7月】!AK21,台帳表ｔ[整理番号],台帳表ｔ[繁閑調整]),"")</f>
        <v/>
      </c>
      <c r="AM21" s="277" t="str">
        <f>IFERROR(_xlfn.XLOOKUP(確報【7月】!AK21,台帳表ｔ[整理番号],台帳表ｔ[精算
グループ]),"")</f>
        <v/>
      </c>
      <c r="AN21" s="278" t="str">
        <f>IFERROR(_xlfn.XLOOKUP(確報【7月】!AK21,台帳表ｔ[整理番号],台帳表ｔ[請求書発行番号]),"")</f>
        <v/>
      </c>
      <c r="AO21" s="269" t="str">
        <f>IFERROR(_xlfn.XLOOKUP(確報【7月】!AK21,台帳表ｔ[整理番号],台帳表ｔ[繁閑調整金]),"")</f>
        <v/>
      </c>
      <c r="AP21" s="275"/>
      <c r="AR21" s="202" t="str">
        <f>IFERROR(_xlfn.XLOOKUP(確報【7月】!AQ21,台帳表ｋ[整理番号],台帳表ｋ[繁閑調整]),"")</f>
        <v/>
      </c>
      <c r="AS21" s="277" t="str">
        <f>IFERROR(_xlfn.XLOOKUP(確報【7月】!AQ21,台帳表ｋ[整理番号],台帳表ｋ[精算
グループ]),"")</f>
        <v/>
      </c>
      <c r="AT21" s="278" t="str">
        <f>IFERROR(_xlfn.XLOOKUP(確報【7月】!AQ21,台帳表ｋ[整理番号],台帳表ｋ[請求書発行番号]),"")</f>
        <v/>
      </c>
      <c r="AU21" s="269" t="str">
        <f>IFERROR(_xlfn.XLOOKUP(確報【7月】!AQ21,台帳表ｋ[整理番号],台帳表ｋ[繁閑調整金]),"")</f>
        <v/>
      </c>
      <c r="AV21" s="275"/>
      <c r="AX21" s="202" t="str">
        <f>IFERROR(_xlfn.XLOOKUP(確報【7月】!AW21,台帳表ｋ[整理番号],台帳表ｋ[繁閑調整]),"")</f>
        <v/>
      </c>
      <c r="AY21" s="277" t="str">
        <f>IFERROR(_xlfn.XLOOKUP(確報【7月】!AW21,台帳表ｋ[整理番号],台帳表ｋ[精算
グループ]),"")</f>
        <v/>
      </c>
      <c r="AZ21" s="278" t="str">
        <f>IFERROR(_xlfn.XLOOKUP(確報【7月】!AW21,台帳表ｋ[整理番号],台帳表ｋ[請求書発行番号]),"")</f>
        <v/>
      </c>
      <c r="BA21" s="269" t="str">
        <f>IFERROR(_xlfn.XLOOKUP(確報【7月】!AW21,台帳表ｋ[整理番号],台帳表ｋ[繁閑調整金]),"")</f>
        <v/>
      </c>
    </row>
    <row r="22" spans="1:53" ht="15.75" customHeight="1" thickTop="1" thickBot="1">
      <c r="A22" s="927"/>
      <c r="B22" s="927"/>
      <c r="C22" s="927"/>
      <c r="D22" s="927"/>
      <c r="E22" s="927"/>
      <c r="F22" s="55" t="s">
        <v>16507</v>
      </c>
      <c r="G22" s="26" t="s">
        <v>16606</v>
      </c>
      <c r="H22" s="27" t="s">
        <v>16508</v>
      </c>
      <c r="I22" s="28">
        <f>SUMIFS(台帳表ｓ[金額],台帳表ｓ[精算
グループ],確報【7月】!$H22,台帳表ｓ[入金月（月のみ）],確報【7月】!$A$1,台帳表ｓ[ＮＣ区分],"西部")+SUMIFS(測量台帳1ｓ[入金額],測量台帳1ｓ[精算
グループ],確報【7月】!$H22,測量台帳1ｓ[入金月（月のみ）],確報【7月】!$A$1,測量台帳1ｓ[NC区分],"西部")+SUMIFS(測量台帳1__2ｓ[入金額(後)],測量台帳1__2ｓ[精算
グループ(後)],確報【7月】!$H22,測量台帳1__2ｓ[入金月(後)（月のみ）],確報【7月】!$A$1,測量台帳1__2ｓ[NC区分],"西部")</f>
        <v>0</v>
      </c>
      <c r="J22" s="78" t="s">
        <v>16508</v>
      </c>
      <c r="K22" s="40"/>
      <c r="L22" s="78" t="s">
        <v>16508</v>
      </c>
      <c r="M22" s="40"/>
      <c r="N22" s="60" t="s">
        <v>16508</v>
      </c>
      <c r="O22" s="61"/>
      <c r="P22" s="27" t="s">
        <v>16508</v>
      </c>
      <c r="Q22" s="29">
        <f>SUMIFS(台帳表ｔ[金額],台帳表ｔ[精算
グループ],確報【7月】!$H22,台帳表ｔ[入金月（月のみ）],確報【7月】!$A$1,台帳表ｔ[ＮＣ区分],"多摩")+SUMIFS(測量台帳1ｔ[入金額],測量台帳1ｔ[精算
グループ],確報【7月】!$H22,測量台帳1ｔ[入金月（月のみ）],確報【7月】!$A$1,測量台帳1ｔ[NC区分],"多摩")+SUMIFS(測量台帳1__2ｔ[入金額(後)],測量台帳1__2ｔ[精算
グループ(後)],確報【7月】!$H22,測量台帳1__2ｔ[入金月(後)（月のみ）],確報【7月】!$A$1,測量台帳1__2ｔ[NC区分],"多摩")</f>
        <v>0</v>
      </c>
      <c r="R22" s="27" t="s">
        <v>620</v>
      </c>
      <c r="S22" s="92"/>
      <c r="T22" s="93" t="s">
        <v>620</v>
      </c>
      <c r="U22" s="29"/>
      <c r="V22" s="27" t="s">
        <v>620</v>
      </c>
      <c r="W22" s="29" cm="1">
        <f t="array" ref="W22">INDEX(設備G入力用!$F$2:$Q$72,ROW(A18), MATCH($A$1,設備G入力用!$F$2:$Q$2,0))</f>
        <v>0</v>
      </c>
      <c r="X22" s="30">
        <f t="shared" si="0"/>
        <v>0</v>
      </c>
      <c r="Y22" s="24"/>
      <c r="Z22" s="13"/>
      <c r="AA22" s="669" t="s">
        <v>16613</v>
      </c>
      <c r="AB22" s="670"/>
      <c r="AC22" s="323">
        <f>SUM(AC6:AC21)</f>
        <v>49887429</v>
      </c>
      <c r="AD22" s="10"/>
      <c r="AE22" s="10"/>
      <c r="AF22" s="202" t="str">
        <f>IFERROR(_xlfn.XLOOKUP(確報【7月】!$AE22,台帳表ｓ[整理番号],台帳表ｓ[繁閑調整]),"")</f>
        <v/>
      </c>
      <c r="AG22" s="277" t="str">
        <f>IFERROR(_xlfn.XLOOKUP(確報【7月】!$AE22,台帳表ｓ[整理番号],台帳表ｓ[精算
グループ]),"")</f>
        <v/>
      </c>
      <c r="AH22" s="278" t="str">
        <f>IFERROR(_xlfn.XLOOKUP(確報【7月】!$AE22,台帳表ｓ[整理番号],台帳表ｓ[請求書発行番号]),"")</f>
        <v/>
      </c>
      <c r="AI22" s="269" t="str">
        <f>IFERROR(_xlfn.XLOOKUP(確報【7月】!$AE22,台帳表ｓ[整理番号],台帳表ｓ[繁閑調整金]),"")</f>
        <v/>
      </c>
      <c r="AJ22" s="139"/>
      <c r="AL22" s="202" t="str">
        <f>IFERROR(_xlfn.XLOOKUP(確報【7月】!AK22,台帳表ｔ[整理番号],台帳表ｔ[繁閑調整]),"")</f>
        <v/>
      </c>
      <c r="AM22" s="277" t="str">
        <f>IFERROR(_xlfn.XLOOKUP(確報【7月】!AK22,台帳表ｔ[整理番号],台帳表ｔ[精算
グループ]),"")</f>
        <v/>
      </c>
      <c r="AN22" s="278" t="str">
        <f>IFERROR(_xlfn.XLOOKUP(確報【7月】!AK22,台帳表ｔ[整理番号],台帳表ｔ[請求書発行番号]),"")</f>
        <v/>
      </c>
      <c r="AO22" s="269" t="str">
        <f>IFERROR(_xlfn.XLOOKUP(確報【7月】!AK22,台帳表ｔ[整理番号],台帳表ｔ[繁閑調整金]),"")</f>
        <v/>
      </c>
      <c r="AP22" s="275"/>
      <c r="AR22" s="202" t="str">
        <f>IFERROR(_xlfn.XLOOKUP(確報【7月】!AQ22,台帳表ｋ[整理番号],台帳表ｋ[繁閑調整]),"")</f>
        <v/>
      </c>
      <c r="AS22" s="277" t="str">
        <f>IFERROR(_xlfn.XLOOKUP(確報【7月】!AQ22,台帳表ｋ[整理番号],台帳表ｋ[精算
グループ]),"")</f>
        <v/>
      </c>
      <c r="AT22" s="278" t="str">
        <f>IFERROR(_xlfn.XLOOKUP(確報【7月】!AQ22,台帳表ｋ[整理番号],台帳表ｋ[請求書発行番号]),"")</f>
        <v/>
      </c>
      <c r="AU22" s="269" t="str">
        <f>IFERROR(_xlfn.XLOOKUP(確報【7月】!AQ22,台帳表ｋ[整理番号],台帳表ｋ[繁閑調整金]),"")</f>
        <v/>
      </c>
      <c r="AV22" s="275"/>
      <c r="AX22" s="202" t="str">
        <f>IFERROR(_xlfn.XLOOKUP(確報【7月】!AW22,台帳表ｋ[整理番号],台帳表ｋ[繁閑調整]),"")</f>
        <v/>
      </c>
      <c r="AY22" s="277" t="str">
        <f>IFERROR(_xlfn.XLOOKUP(確報【7月】!AW22,台帳表ｋ[整理番号],台帳表ｋ[精算
グループ]),"")</f>
        <v/>
      </c>
      <c r="AZ22" s="278" t="str">
        <f>IFERROR(_xlfn.XLOOKUP(確報【7月】!AW22,台帳表ｋ[整理番号],台帳表ｋ[請求書発行番号]),"")</f>
        <v/>
      </c>
      <c r="BA22" s="269" t="str">
        <f>IFERROR(_xlfn.XLOOKUP(確報【7月】!AW22,台帳表ｋ[整理番号],台帳表ｋ[繁閑調整金]),"")</f>
        <v/>
      </c>
    </row>
    <row r="23" spans="1:53" ht="15.75" customHeight="1" thickBot="1">
      <c r="A23" s="927"/>
      <c r="B23" s="927"/>
      <c r="C23" s="927"/>
      <c r="D23" s="928"/>
      <c r="E23" s="928"/>
      <c r="F23" s="25" t="s">
        <v>16509</v>
      </c>
      <c r="G23" s="52" t="s">
        <v>16606</v>
      </c>
      <c r="H23" s="27" t="s">
        <v>16510</v>
      </c>
      <c r="I23" s="28">
        <f>SUMIFS(台帳表ｓ[金額],台帳表ｓ[精算
グループ],確報【7月】!$H23,台帳表ｓ[入金月（月のみ）],確報【7月】!$A$1,台帳表ｓ[ＮＣ区分],"西部")+SUMIFS(測量台帳1ｓ[入金額],測量台帳1ｓ[精算
グループ],確報【7月】!$H23,測量台帳1ｓ[入金月（月のみ）],確報【7月】!$A$1,測量台帳1ｓ[NC区分],"西部")+SUMIFS(測量台帳1__2ｓ[入金額(後)],測量台帳1__2ｓ[精算
グループ(後)],確報【7月】!$H23,測量台帳1__2ｓ[入金月(後)（月のみ）],確報【7月】!$A$1,測量台帳1__2ｓ[NC区分],"西部")</f>
        <v>0</v>
      </c>
      <c r="J23" s="78" t="s">
        <v>16510</v>
      </c>
      <c r="K23" s="40"/>
      <c r="L23" s="78" t="s">
        <v>16510</v>
      </c>
      <c r="M23" s="40"/>
      <c r="N23" s="60" t="s">
        <v>16510</v>
      </c>
      <c r="O23" s="61"/>
      <c r="P23" s="27" t="s">
        <v>16510</v>
      </c>
      <c r="Q23" s="29">
        <f>SUMIFS(台帳表ｔ[金額],台帳表ｔ[精算
グループ],確報【7月】!$H23,台帳表ｔ[入金月（月のみ）],確報【7月】!$A$1,台帳表ｔ[ＮＣ区分],"多摩")+SUMIFS(測量台帳1ｔ[入金額],測量台帳1ｔ[精算
グループ],確報【7月】!$H23,測量台帳1ｔ[入金月（月のみ）],確報【7月】!$A$1,測量台帳1ｔ[NC区分],"多摩")+SUMIFS(測量台帳1__2ｔ[入金額(後)],測量台帳1__2ｔ[精算
グループ(後)],確報【7月】!$H23,測量台帳1__2ｔ[入金月(後)（月のみ）],確報【7月】!$A$1,測量台帳1__2ｔ[NC区分],"多摩")</f>
        <v>0</v>
      </c>
      <c r="R23" s="27" t="s">
        <v>16510</v>
      </c>
      <c r="S23" s="92"/>
      <c r="T23" s="93" t="s">
        <v>16510</v>
      </c>
      <c r="U23" s="29"/>
      <c r="V23" s="27" t="s">
        <v>16510</v>
      </c>
      <c r="W23" s="29" cm="1">
        <f t="array" ref="W23">INDEX(設備G入力用!$F$2:$Q$72,ROW(A19), MATCH($A$1,設備G入力用!$F$2:$Q$2,0))</f>
        <v>0</v>
      </c>
      <c r="X23" s="30">
        <f t="shared" si="0"/>
        <v>0</v>
      </c>
      <c r="Y23" s="16">
        <f>SUM(X20:X23)</f>
        <v>0</v>
      </c>
      <c r="Z23" s="13" t="s">
        <v>16614</v>
      </c>
      <c r="AA23" s="982" t="s">
        <v>16511</v>
      </c>
      <c r="AB23" s="303" t="s">
        <v>95</v>
      </c>
      <c r="AC23" s="172">
        <f t="shared" ref="AC23:AC28" si="1">SUM(I24,K24,M24,O24,Q24,S24,U24,W24)</f>
        <v>2190276</v>
      </c>
      <c r="AD23" s="10"/>
      <c r="AE23" s="10"/>
      <c r="AF23" s="202" t="str">
        <f>IFERROR(_xlfn.XLOOKUP(確報【7月】!$AE23,台帳表ｓ[整理番号],台帳表ｓ[繁閑調整]),"")</f>
        <v/>
      </c>
      <c r="AG23" s="277" t="str">
        <f>IFERROR(_xlfn.XLOOKUP(確報【7月】!$AE23,台帳表ｓ[整理番号],台帳表ｓ[精算
グループ]),"")</f>
        <v/>
      </c>
      <c r="AH23" s="278" t="str">
        <f>IFERROR(_xlfn.XLOOKUP(確報【7月】!$AE23,台帳表ｓ[整理番号],台帳表ｓ[請求書発行番号]),"")</f>
        <v/>
      </c>
      <c r="AI23" s="269" t="str">
        <f>IFERROR(_xlfn.XLOOKUP(確報【7月】!$AE23,台帳表ｓ[整理番号],台帳表ｓ[繁閑調整金]),"")</f>
        <v/>
      </c>
      <c r="AJ23" s="139"/>
      <c r="AL23" s="202" t="str">
        <f>IFERROR(_xlfn.XLOOKUP(確報【7月】!AK23,台帳表ｔ[整理番号],台帳表ｔ[繁閑調整]),"")</f>
        <v/>
      </c>
      <c r="AM23" s="277" t="str">
        <f>IFERROR(_xlfn.XLOOKUP(確報【7月】!AK23,台帳表ｔ[整理番号],台帳表ｔ[精算
グループ]),"")</f>
        <v/>
      </c>
      <c r="AN23" s="278" t="str">
        <f>IFERROR(_xlfn.XLOOKUP(確報【7月】!AK23,台帳表ｔ[整理番号],台帳表ｔ[請求書発行番号]),"")</f>
        <v/>
      </c>
      <c r="AO23" s="269" t="str">
        <f>IFERROR(_xlfn.XLOOKUP(確報【7月】!AK23,台帳表ｔ[整理番号],台帳表ｔ[繁閑調整金]),"")</f>
        <v/>
      </c>
      <c r="AP23" s="275"/>
      <c r="AR23" s="202" t="str">
        <f>IFERROR(_xlfn.XLOOKUP(確報【7月】!AQ23,台帳表ｋ[整理番号],台帳表ｋ[繁閑調整]),"")</f>
        <v/>
      </c>
      <c r="AS23" s="277" t="str">
        <f>IFERROR(_xlfn.XLOOKUP(確報【7月】!AQ23,台帳表ｋ[整理番号],台帳表ｋ[精算
グループ]),"")</f>
        <v/>
      </c>
      <c r="AT23" s="278" t="str">
        <f>IFERROR(_xlfn.XLOOKUP(確報【7月】!AQ23,台帳表ｋ[整理番号],台帳表ｋ[請求書発行番号]),"")</f>
        <v/>
      </c>
      <c r="AU23" s="269" t="str">
        <f>IFERROR(_xlfn.XLOOKUP(確報【7月】!AQ23,台帳表ｋ[整理番号],台帳表ｋ[繁閑調整金]),"")</f>
        <v/>
      </c>
      <c r="AV23" s="275"/>
      <c r="AX23" s="202" t="str">
        <f>IFERROR(_xlfn.XLOOKUP(確報【7月】!AW23,台帳表ｋ[整理番号],台帳表ｋ[繁閑調整]),"")</f>
        <v/>
      </c>
      <c r="AY23" s="277" t="str">
        <f>IFERROR(_xlfn.XLOOKUP(確報【7月】!AW23,台帳表ｋ[整理番号],台帳表ｋ[精算
グループ]),"")</f>
        <v/>
      </c>
      <c r="AZ23" s="278" t="str">
        <f>IFERROR(_xlfn.XLOOKUP(確報【7月】!AW23,台帳表ｋ[整理番号],台帳表ｋ[請求書発行番号]),"")</f>
        <v/>
      </c>
      <c r="BA23" s="269" t="str">
        <f>IFERROR(_xlfn.XLOOKUP(確報【7月】!AW23,台帳表ｋ[整理番号],台帳表ｋ[繁閑調整金]),"")</f>
        <v/>
      </c>
    </row>
    <row r="24" spans="1:53" ht="15.75" customHeight="1">
      <c r="A24" s="927"/>
      <c r="B24" s="927"/>
      <c r="C24" s="927"/>
      <c r="D24" s="926" t="s">
        <v>16511</v>
      </c>
      <c r="E24" s="926" t="s">
        <v>16512</v>
      </c>
      <c r="F24" s="57" t="s">
        <v>16513</v>
      </c>
      <c r="G24" s="19" t="s">
        <v>16606</v>
      </c>
      <c r="H24" s="167" t="s">
        <v>95</v>
      </c>
      <c r="I24" s="168"/>
      <c r="J24" s="58" t="s">
        <v>95</v>
      </c>
      <c r="K24" s="168"/>
      <c r="L24" s="58" t="s">
        <v>95</v>
      </c>
      <c r="M24" s="168"/>
      <c r="N24" s="58" t="s">
        <v>95</v>
      </c>
      <c r="O24" s="59">
        <f>SUMIFS(台帳表ｓ[金額],台帳表ｓ[精算
グループ],確報【7月】!$H24,台帳表ｓ[入金月（月のみ）],確報【7月】!$A$1,台帳表ｓ[ＮＣ区分],"南部")+SUMIFS(測量台帳1ｓ[入金額],測量台帳1ｓ[精算
グループ],確報【7月】!$H24,測量台帳1ｓ[入金月（月のみ）],確報【7月】!$A$1,測量台帳1ｓ[NC区分],"南部")+SUMIFS(測量台帳1__2ｓ[入金額(後)],測量台帳1__2ｓ[精算
グループ(後)],確報【7月】!$H24,測量台帳1__2ｓ[入金月(後)（月のみ）],確報【7月】!$A$1,測量台帳1__2ｓ[NC区分],"南部")</f>
        <v>2190276</v>
      </c>
      <c r="P24" s="167" t="s">
        <v>95</v>
      </c>
      <c r="Q24" s="59"/>
      <c r="R24" s="167" t="s">
        <v>95</v>
      </c>
      <c r="S24" s="168"/>
      <c r="T24" s="58" t="s">
        <v>95</v>
      </c>
      <c r="U24" s="59"/>
      <c r="V24" s="167" t="s">
        <v>95</v>
      </c>
      <c r="W24" s="59" cm="1">
        <f t="array" ref="W24">INDEX(設備G入力用!$F$2:$Q$72,ROW(A20), MATCH($A$1,設備G入力用!$F$2:$Q$2,0))</f>
        <v>0</v>
      </c>
      <c r="X24" s="23">
        <f>SUM(I24,K24,M24,O24,Q24,S24,U24,W24)</f>
        <v>2190276</v>
      </c>
      <c r="Y24" s="24"/>
      <c r="Z24" s="13"/>
      <c r="AA24" s="983"/>
      <c r="AB24" s="304" t="s">
        <v>127</v>
      </c>
      <c r="AC24" s="172">
        <f t="shared" si="1"/>
        <v>25943</v>
      </c>
      <c r="AD24" s="10"/>
      <c r="AE24" s="10"/>
      <c r="AF24" s="202" t="str">
        <f>IFERROR(_xlfn.XLOOKUP(確報【7月】!$AE24,台帳表ｓ[整理番号],台帳表ｓ[繁閑調整]),"")</f>
        <v/>
      </c>
      <c r="AG24" s="277" t="str">
        <f>IFERROR(_xlfn.XLOOKUP(確報【7月】!$AE24,台帳表ｓ[整理番号],台帳表ｓ[精算
グループ]),"")</f>
        <v/>
      </c>
      <c r="AH24" s="278" t="str">
        <f>IFERROR(_xlfn.XLOOKUP(確報【7月】!$AE24,台帳表ｓ[整理番号],台帳表ｓ[請求書発行番号]),"")</f>
        <v/>
      </c>
      <c r="AI24" s="269" t="str">
        <f>IFERROR(_xlfn.XLOOKUP(確報【7月】!$AE24,台帳表ｓ[整理番号],台帳表ｓ[繁閑調整金]),"")</f>
        <v/>
      </c>
      <c r="AJ24" s="139"/>
      <c r="AL24" s="202" t="str">
        <f>IFERROR(_xlfn.XLOOKUP(確報【7月】!AK24,台帳表ｔ[整理番号],台帳表ｔ[繁閑調整]),"")</f>
        <v/>
      </c>
      <c r="AM24" s="277" t="str">
        <f>IFERROR(_xlfn.XLOOKUP(確報【7月】!AK24,台帳表ｔ[整理番号],台帳表ｔ[精算
グループ]),"")</f>
        <v/>
      </c>
      <c r="AN24" s="278" t="str">
        <f>IFERROR(_xlfn.XLOOKUP(確報【7月】!AK24,台帳表ｔ[整理番号],台帳表ｔ[請求書発行番号]),"")</f>
        <v/>
      </c>
      <c r="AO24" s="269" t="str">
        <f>IFERROR(_xlfn.XLOOKUP(確報【7月】!AK24,台帳表ｔ[整理番号],台帳表ｔ[繁閑調整金]),"")</f>
        <v/>
      </c>
      <c r="AP24" s="275"/>
      <c r="AR24" s="202" t="str">
        <f>IFERROR(_xlfn.XLOOKUP(確報【7月】!AQ24,台帳表ｋ[整理番号],台帳表ｋ[繁閑調整]),"")</f>
        <v/>
      </c>
      <c r="AS24" s="277" t="str">
        <f>IFERROR(_xlfn.XLOOKUP(確報【7月】!AQ24,台帳表ｋ[整理番号],台帳表ｋ[精算
グループ]),"")</f>
        <v/>
      </c>
      <c r="AT24" s="278" t="str">
        <f>IFERROR(_xlfn.XLOOKUP(確報【7月】!AQ24,台帳表ｋ[整理番号],台帳表ｋ[請求書発行番号]),"")</f>
        <v/>
      </c>
      <c r="AU24" s="269" t="str">
        <f>IFERROR(_xlfn.XLOOKUP(確報【7月】!AQ24,台帳表ｋ[整理番号],台帳表ｋ[繁閑調整金]),"")</f>
        <v/>
      </c>
      <c r="AV24" s="275"/>
      <c r="AX24" s="202" t="str">
        <f>IFERROR(_xlfn.XLOOKUP(確報【7月】!AW24,台帳表ｋ[整理番号],台帳表ｋ[繁閑調整]),"")</f>
        <v/>
      </c>
      <c r="AY24" s="277" t="str">
        <f>IFERROR(_xlfn.XLOOKUP(確報【7月】!AW24,台帳表ｋ[整理番号],台帳表ｋ[精算
グループ]),"")</f>
        <v/>
      </c>
      <c r="AZ24" s="278" t="str">
        <f>IFERROR(_xlfn.XLOOKUP(確報【7月】!AW24,台帳表ｋ[整理番号],台帳表ｋ[請求書発行番号]),"")</f>
        <v/>
      </c>
      <c r="BA24" s="269" t="str">
        <f>IFERROR(_xlfn.XLOOKUP(確報【7月】!AW24,台帳表ｋ[整理番号],台帳表ｋ[繁閑調整金]),"")</f>
        <v/>
      </c>
    </row>
    <row r="25" spans="1:53" ht="15" customHeight="1">
      <c r="A25" s="927"/>
      <c r="B25" s="927"/>
      <c r="C25" s="927"/>
      <c r="D25" s="927"/>
      <c r="E25" s="927"/>
      <c r="F25" s="55" t="s">
        <v>16514</v>
      </c>
      <c r="G25" s="52" t="s">
        <v>16606</v>
      </c>
      <c r="H25" s="45" t="s">
        <v>127</v>
      </c>
      <c r="I25" s="169"/>
      <c r="J25" s="60" t="s">
        <v>127</v>
      </c>
      <c r="K25" s="169"/>
      <c r="L25" s="60" t="s">
        <v>127</v>
      </c>
      <c r="M25" s="169"/>
      <c r="N25" s="60" t="s">
        <v>127</v>
      </c>
      <c r="O25" s="61">
        <f>SUMIFS(台帳表ｓ[金額],台帳表ｓ[精算
グループ],確報【7月】!$H25,台帳表ｓ[入金月（月のみ）],確報【7月】!$A$1,台帳表ｓ[ＮＣ区分],"南部")+SUMIFS(測量台帳1ｓ[入金額],測量台帳1ｓ[精算
グループ],確報【7月】!$H25,測量台帳1ｓ[入金月（月のみ）],確報【7月】!$A$1,測量台帳1ｓ[NC区分],"南部")+SUMIFS(測量台帳1__2ｓ[入金額(後)],測量台帳1__2ｓ[精算
グループ(後)],確報【7月】!$H25,測量台帳1__2ｓ[入金月(後)（月のみ）],確報【7月】!$A$1,測量台帳1__2ｓ[NC区分],"南部")</f>
        <v>25943</v>
      </c>
      <c r="P25" s="45" t="s">
        <v>127</v>
      </c>
      <c r="Q25" s="61"/>
      <c r="R25" s="45" t="s">
        <v>127</v>
      </c>
      <c r="S25" s="169"/>
      <c r="T25" s="60" t="s">
        <v>127</v>
      </c>
      <c r="U25" s="61"/>
      <c r="V25" s="45" t="s">
        <v>127</v>
      </c>
      <c r="W25" s="61" cm="1">
        <f t="array" ref="W25">INDEX(設備G入力用!$F$2:$Q$72,ROW(A21), MATCH($A$1,設備G入力用!$F$2:$Q$2,0))</f>
        <v>0</v>
      </c>
      <c r="X25" s="30">
        <f t="shared" ref="X25:X34" si="2">SUM(I25,K25,M25,O25,Q25,S25,U25,W25)</f>
        <v>25943</v>
      </c>
      <c r="Y25" s="24"/>
      <c r="Z25" s="13"/>
      <c r="AA25" s="983"/>
      <c r="AB25" s="304" t="s">
        <v>16516</v>
      </c>
      <c r="AC25" s="172">
        <f t="shared" si="1"/>
        <v>0</v>
      </c>
      <c r="AD25" s="10"/>
      <c r="AE25" s="10"/>
      <c r="AF25" s="202" t="str">
        <f>IFERROR(_xlfn.XLOOKUP(確報【7月】!$AE25,台帳表ｓ[整理番号],台帳表ｓ[繁閑調整]),"")</f>
        <v/>
      </c>
      <c r="AG25" s="277" t="str">
        <f>IFERROR(_xlfn.XLOOKUP(確報【7月】!$AE25,台帳表ｓ[整理番号],台帳表ｓ[精算
グループ]),"")</f>
        <v/>
      </c>
      <c r="AH25" s="278" t="str">
        <f>IFERROR(_xlfn.XLOOKUP(確報【7月】!$AE25,台帳表ｓ[整理番号],台帳表ｓ[請求書発行番号]),"")</f>
        <v/>
      </c>
      <c r="AI25" s="269" t="str">
        <f>IFERROR(_xlfn.XLOOKUP(確報【7月】!$AE25,台帳表ｓ[整理番号],台帳表ｓ[繁閑調整金]),"")</f>
        <v/>
      </c>
      <c r="AJ25" s="139"/>
      <c r="AL25" s="202" t="str">
        <f>IFERROR(_xlfn.XLOOKUP(確報【7月】!AK25,台帳表ｔ[整理番号],台帳表ｔ[繁閑調整]),"")</f>
        <v/>
      </c>
      <c r="AM25" s="277" t="str">
        <f>IFERROR(_xlfn.XLOOKUP(確報【7月】!AK25,台帳表ｔ[整理番号],台帳表ｔ[精算
グループ]),"")</f>
        <v/>
      </c>
      <c r="AN25" s="278" t="str">
        <f>IFERROR(_xlfn.XLOOKUP(確報【7月】!AK25,台帳表ｔ[整理番号],台帳表ｔ[請求書発行番号]),"")</f>
        <v/>
      </c>
      <c r="AO25" s="269" t="str">
        <f>IFERROR(_xlfn.XLOOKUP(確報【7月】!AK25,台帳表ｔ[整理番号],台帳表ｔ[繁閑調整金]),"")</f>
        <v/>
      </c>
      <c r="AP25" s="275"/>
      <c r="AR25" s="202" t="str">
        <f>IFERROR(_xlfn.XLOOKUP(確報【7月】!AQ25,台帳表ｋ[整理番号],台帳表ｋ[繁閑調整]),"")</f>
        <v/>
      </c>
      <c r="AS25" s="277" t="str">
        <f>IFERROR(_xlfn.XLOOKUP(確報【7月】!AQ25,台帳表ｋ[整理番号],台帳表ｋ[精算
グループ]),"")</f>
        <v/>
      </c>
      <c r="AT25" s="278" t="str">
        <f>IFERROR(_xlfn.XLOOKUP(確報【7月】!AQ25,台帳表ｋ[整理番号],台帳表ｋ[請求書発行番号]),"")</f>
        <v/>
      </c>
      <c r="AU25" s="269" t="str">
        <f>IFERROR(_xlfn.XLOOKUP(確報【7月】!AQ25,台帳表ｋ[整理番号],台帳表ｋ[繁閑調整金]),"")</f>
        <v/>
      </c>
      <c r="AV25" s="275"/>
      <c r="AX25" s="202" t="str">
        <f>IFERROR(_xlfn.XLOOKUP(確報【7月】!AW25,台帳表ｋ[整理番号],台帳表ｋ[繁閑調整]),"")</f>
        <v/>
      </c>
      <c r="AY25" s="277" t="str">
        <f>IFERROR(_xlfn.XLOOKUP(確報【7月】!AW25,台帳表ｋ[整理番号],台帳表ｋ[精算
グループ]),"")</f>
        <v/>
      </c>
      <c r="AZ25" s="278" t="str">
        <f>IFERROR(_xlfn.XLOOKUP(確報【7月】!AW25,台帳表ｋ[整理番号],台帳表ｋ[請求書発行番号]),"")</f>
        <v/>
      </c>
      <c r="BA25" s="269" t="str">
        <f>IFERROR(_xlfn.XLOOKUP(確報【7月】!AW25,台帳表ｋ[整理番号],台帳表ｋ[繁閑調整金]),"")</f>
        <v/>
      </c>
    </row>
    <row r="26" spans="1:53" ht="15.75" customHeight="1">
      <c r="A26" s="927"/>
      <c r="B26" s="927"/>
      <c r="C26" s="927"/>
      <c r="D26" s="927"/>
      <c r="E26" s="927"/>
      <c r="F26" s="55" t="s">
        <v>16515</v>
      </c>
      <c r="G26" s="62" t="s">
        <v>16606</v>
      </c>
      <c r="H26" s="45" t="s">
        <v>16516</v>
      </c>
      <c r="I26" s="169"/>
      <c r="J26" s="60" t="s">
        <v>16516</v>
      </c>
      <c r="K26" s="169"/>
      <c r="L26" s="60" t="s">
        <v>16516</v>
      </c>
      <c r="M26" s="169"/>
      <c r="N26" s="60" t="s">
        <v>16615</v>
      </c>
      <c r="O26" s="61">
        <f>SUMIFS(台帳表ｓ[金額],台帳表ｓ[精算
グループ],確報【7月】!$H26,台帳表ｓ[入金月（月のみ）],確報【7月】!$A$1,台帳表ｓ[ＮＣ区分],"南部")+SUMIFS(測量台帳1ｓ[入金額],測量台帳1ｓ[精算
グループ],確報【7月】!$H26,測量台帳1ｓ[入金月（月のみ）],確報【7月】!$A$1,測量台帳1ｓ[NC区分],"南部")+SUMIFS(測量台帳1__2ｓ[入金額(後)],測量台帳1__2ｓ[精算
グループ(後)],確報【7月】!$H26,測量台帳1__2ｓ[入金月(後)（月のみ）],確報【7月】!$A$1,測量台帳1__2ｓ[NC区分],"南部")</f>
        <v>0</v>
      </c>
      <c r="P26" s="45" t="s">
        <v>16516</v>
      </c>
      <c r="Q26" s="61"/>
      <c r="R26" s="45" t="s">
        <v>16516</v>
      </c>
      <c r="S26" s="169"/>
      <c r="T26" s="60" t="s">
        <v>16516</v>
      </c>
      <c r="U26" s="61"/>
      <c r="V26" s="45" t="s">
        <v>16516</v>
      </c>
      <c r="W26" s="61" cm="1">
        <f t="array" ref="W26">INDEX(設備G入力用!$F$2:$Q$72,ROW(A22), MATCH($A$1,設備G入力用!$F$2:$Q$2,0))</f>
        <v>0</v>
      </c>
      <c r="X26" s="30">
        <f t="shared" si="2"/>
        <v>0</v>
      </c>
      <c r="Y26" s="24"/>
      <c r="Z26" s="13"/>
      <c r="AA26" s="983"/>
      <c r="AB26" s="304"/>
      <c r="AC26" s="172">
        <f t="shared" si="1"/>
        <v>0</v>
      </c>
      <c r="AD26" s="10"/>
      <c r="AE26" s="10"/>
      <c r="AF26" s="202" t="str">
        <f>IFERROR(_xlfn.XLOOKUP(確報【7月】!$AE26,台帳表ｓ[整理番号],台帳表ｓ[繁閑調整]),"")</f>
        <v/>
      </c>
      <c r="AG26" s="277" t="str">
        <f>IFERROR(_xlfn.XLOOKUP(確報【7月】!$AE26,台帳表ｓ[整理番号],台帳表ｓ[精算
グループ]),"")</f>
        <v/>
      </c>
      <c r="AH26" s="278" t="str">
        <f>IFERROR(_xlfn.XLOOKUP(確報【7月】!$AE26,台帳表ｓ[整理番号],台帳表ｓ[請求書発行番号]),"")</f>
        <v/>
      </c>
      <c r="AI26" s="269" t="str">
        <f>IFERROR(_xlfn.XLOOKUP(確報【7月】!$AE26,台帳表ｓ[整理番号],台帳表ｓ[繁閑調整金]),"")</f>
        <v/>
      </c>
      <c r="AJ26" s="139"/>
      <c r="AL26" s="202" t="str">
        <f>IFERROR(_xlfn.XLOOKUP(確報【7月】!AK26,台帳表ｔ[整理番号],台帳表ｔ[繁閑調整]),"")</f>
        <v/>
      </c>
      <c r="AM26" s="277" t="str">
        <f>IFERROR(_xlfn.XLOOKUP(確報【7月】!AK26,台帳表ｔ[整理番号],台帳表ｔ[精算
グループ]),"")</f>
        <v/>
      </c>
      <c r="AN26" s="278" t="str">
        <f>IFERROR(_xlfn.XLOOKUP(確報【7月】!AK26,台帳表ｔ[整理番号],台帳表ｔ[請求書発行番号]),"")</f>
        <v/>
      </c>
      <c r="AO26" s="269" t="str">
        <f>IFERROR(_xlfn.XLOOKUP(確報【7月】!AK26,台帳表ｔ[整理番号],台帳表ｔ[繁閑調整金]),"")</f>
        <v/>
      </c>
      <c r="AP26" s="275"/>
      <c r="AR26" s="202" t="str">
        <f>IFERROR(_xlfn.XLOOKUP(確報【7月】!AQ26,台帳表ｋ[整理番号],台帳表ｋ[繁閑調整]),"")</f>
        <v/>
      </c>
      <c r="AS26" s="277" t="str">
        <f>IFERROR(_xlfn.XLOOKUP(確報【7月】!AQ26,台帳表ｋ[整理番号],台帳表ｋ[精算
グループ]),"")</f>
        <v/>
      </c>
      <c r="AT26" s="278" t="str">
        <f>IFERROR(_xlfn.XLOOKUP(確報【7月】!AQ26,台帳表ｋ[整理番号],台帳表ｋ[請求書発行番号]),"")</f>
        <v/>
      </c>
      <c r="AU26" s="269" t="str">
        <f>IFERROR(_xlfn.XLOOKUP(確報【7月】!AQ26,台帳表ｋ[整理番号],台帳表ｋ[繁閑調整金]),"")</f>
        <v/>
      </c>
      <c r="AV26" s="275"/>
      <c r="AX26" s="202" t="str">
        <f>IFERROR(_xlfn.XLOOKUP(確報【7月】!AW26,台帳表ｋ[整理番号],台帳表ｋ[繁閑調整]),"")</f>
        <v/>
      </c>
      <c r="AY26" s="277" t="str">
        <f>IFERROR(_xlfn.XLOOKUP(確報【7月】!AW26,台帳表ｋ[整理番号],台帳表ｋ[精算
グループ]),"")</f>
        <v/>
      </c>
      <c r="AZ26" s="278" t="str">
        <f>IFERROR(_xlfn.XLOOKUP(確報【7月】!AW26,台帳表ｋ[整理番号],台帳表ｋ[請求書発行番号]),"")</f>
        <v/>
      </c>
      <c r="BA26" s="269" t="str">
        <f>IFERROR(_xlfn.XLOOKUP(確報【7月】!AW26,台帳表ｋ[整理番号],台帳表ｋ[繁閑調整金]),"")</f>
        <v/>
      </c>
    </row>
    <row r="27" spans="1:53" ht="15.75" customHeight="1">
      <c r="A27" s="927"/>
      <c r="B27" s="927"/>
      <c r="C27" s="927"/>
      <c r="D27" s="927"/>
      <c r="E27" s="927"/>
      <c r="F27" s="55" t="s">
        <v>16517</v>
      </c>
      <c r="G27" s="63" t="s">
        <v>16606</v>
      </c>
      <c r="H27" s="45"/>
      <c r="I27" s="169"/>
      <c r="J27" s="60"/>
      <c r="K27" s="169"/>
      <c r="L27" s="60"/>
      <c r="M27" s="169"/>
      <c r="N27" s="60"/>
      <c r="O27" s="61">
        <f>SUMIFS(台帳表ｓ[金額],台帳表ｓ[精算
グループ],確報【7月】!$H27,台帳表ｓ[入金月（月のみ）],確報【7月】!$A$1,台帳表ｓ[ＮＣ区分],"南部")+SUMIFS(測量台帳1ｓ[入金額],測量台帳1ｓ[精算
グループ],確報【7月】!$H27,測量台帳1ｓ[入金月（月のみ）],確報【7月】!$A$1,測量台帳1ｓ[NC区分],"南部")+SUMIFS(測量台帳1__2ｓ[入金額(後)],測量台帳1__2ｓ[精算
グループ(後)],確報【7月】!$H27,測量台帳1__2ｓ[入金月(後)（月のみ）],確報【7月】!$A$1,測量台帳1__2ｓ[NC区分],"南部")</f>
        <v>0</v>
      </c>
      <c r="P27" s="45"/>
      <c r="Q27" s="61"/>
      <c r="R27" s="45"/>
      <c r="S27" s="169"/>
      <c r="T27" s="60"/>
      <c r="U27" s="61"/>
      <c r="V27" s="45"/>
      <c r="W27" s="61" cm="1">
        <f t="array" ref="W27">INDEX(設備G入力用!$F$2:$Q$72,ROW(A23), MATCH($A$1,設備G入力用!$F$2:$Q$2,0))</f>
        <v>0</v>
      </c>
      <c r="X27" s="30">
        <f t="shared" si="2"/>
        <v>0</v>
      </c>
      <c r="AA27" s="983"/>
      <c r="AB27" s="304" t="s">
        <v>124</v>
      </c>
      <c r="AC27" s="172">
        <f t="shared" si="1"/>
        <v>1882243</v>
      </c>
      <c r="AD27" s="10"/>
      <c r="AE27" s="10"/>
      <c r="AF27" s="202" t="str">
        <f>IFERROR(_xlfn.XLOOKUP(確報【7月】!$AE27,台帳表ｓ[整理番号],台帳表ｓ[繁閑調整]),"")</f>
        <v/>
      </c>
      <c r="AG27" s="277" t="str">
        <f>IFERROR(_xlfn.XLOOKUP(確報【7月】!$AE27,台帳表ｓ[整理番号],台帳表ｓ[精算
グループ]),"")</f>
        <v/>
      </c>
      <c r="AH27" s="278" t="str">
        <f>IFERROR(_xlfn.XLOOKUP(確報【7月】!$AE27,台帳表ｓ[整理番号],台帳表ｓ[請求書発行番号]),"")</f>
        <v/>
      </c>
      <c r="AI27" s="269" t="str">
        <f>IFERROR(_xlfn.XLOOKUP(確報【7月】!$AE27,台帳表ｓ[整理番号],台帳表ｓ[繁閑調整金]),"")</f>
        <v/>
      </c>
      <c r="AJ27" s="139"/>
      <c r="AL27" s="202" t="str">
        <f>IFERROR(_xlfn.XLOOKUP(確報【7月】!AK27,台帳表ｔ[整理番号],台帳表ｔ[繁閑調整]),"")</f>
        <v/>
      </c>
      <c r="AM27" s="277" t="str">
        <f>IFERROR(_xlfn.XLOOKUP(確報【7月】!AK27,台帳表ｔ[整理番号],台帳表ｔ[精算
グループ]),"")</f>
        <v/>
      </c>
      <c r="AN27" s="278" t="str">
        <f>IFERROR(_xlfn.XLOOKUP(確報【7月】!AK27,台帳表ｔ[整理番号],台帳表ｔ[請求書発行番号]),"")</f>
        <v/>
      </c>
      <c r="AO27" s="269" t="str">
        <f>IFERROR(_xlfn.XLOOKUP(確報【7月】!AK27,台帳表ｔ[整理番号],台帳表ｔ[繁閑調整金]),"")</f>
        <v/>
      </c>
      <c r="AP27" s="275"/>
      <c r="AR27" s="202" t="str">
        <f>IFERROR(_xlfn.XLOOKUP(確報【7月】!AQ27,台帳表ｋ[整理番号],台帳表ｋ[繁閑調整]),"")</f>
        <v/>
      </c>
      <c r="AS27" s="277" t="str">
        <f>IFERROR(_xlfn.XLOOKUP(確報【7月】!AQ27,台帳表ｋ[整理番号],台帳表ｋ[精算
グループ]),"")</f>
        <v/>
      </c>
      <c r="AT27" s="278" t="str">
        <f>IFERROR(_xlfn.XLOOKUP(確報【7月】!AQ27,台帳表ｋ[整理番号],台帳表ｋ[請求書発行番号]),"")</f>
        <v/>
      </c>
      <c r="AU27" s="269" t="str">
        <f>IFERROR(_xlfn.XLOOKUP(確報【7月】!AQ27,台帳表ｋ[整理番号],台帳表ｋ[繁閑調整金]),"")</f>
        <v/>
      </c>
      <c r="AV27" s="275"/>
      <c r="AX27" s="202" t="str">
        <f>IFERROR(_xlfn.XLOOKUP(確報【7月】!AW27,台帳表ｋ[整理番号],台帳表ｋ[繁閑調整]),"")</f>
        <v/>
      </c>
      <c r="AY27" s="277" t="str">
        <f>IFERROR(_xlfn.XLOOKUP(確報【7月】!AW27,台帳表ｋ[整理番号],台帳表ｋ[精算
グループ]),"")</f>
        <v/>
      </c>
      <c r="AZ27" s="278" t="str">
        <f>IFERROR(_xlfn.XLOOKUP(確報【7月】!AW27,台帳表ｋ[整理番号],台帳表ｋ[請求書発行番号]),"")</f>
        <v/>
      </c>
      <c r="BA27" s="269" t="str">
        <f>IFERROR(_xlfn.XLOOKUP(確報【7月】!AW27,台帳表ｋ[整理番号],台帳表ｋ[繁閑調整金]),"")</f>
        <v/>
      </c>
    </row>
    <row r="28" spans="1:53" ht="15.75" customHeight="1" thickBot="1">
      <c r="A28" s="927"/>
      <c r="B28" s="927"/>
      <c r="C28" s="927"/>
      <c r="D28" s="927"/>
      <c r="E28" s="927"/>
      <c r="F28" s="64" t="s">
        <v>16518</v>
      </c>
      <c r="G28" s="65" t="s">
        <v>16606</v>
      </c>
      <c r="H28" s="67" t="s">
        <v>124</v>
      </c>
      <c r="I28" s="170"/>
      <c r="J28" s="66" t="s">
        <v>124</v>
      </c>
      <c r="K28" s="170"/>
      <c r="L28" s="66" t="s">
        <v>124</v>
      </c>
      <c r="M28" s="170"/>
      <c r="N28" s="66" t="s">
        <v>124</v>
      </c>
      <c r="O28" s="39">
        <f>SUMIFS(台帳表ｓ[金額],台帳表ｓ[精算
グループ],確報【7月】!$H28,台帳表ｓ[入金月（月のみ）],確報【7月】!$A$1,台帳表ｓ[ＮＣ区分],"南部")+SUMIFS(測量台帳1ｓ[入金額],測量台帳1ｓ[精算
グループ],確報【7月】!$H28,測量台帳1ｓ[入金月（月のみ）],確報【7月】!$A$1,測量台帳1ｓ[NC区分],"南部")+SUMIFS(測量台帳1__2ｓ[入金額(後)],測量台帳1__2ｓ[精算
グループ(後)],確報【7月】!$H28,測量台帳1__2ｓ[入金月(後)（月のみ）],確報【7月】!$A$1,測量台帳1__2ｓ[NC区分],"南部")</f>
        <v>1882243</v>
      </c>
      <c r="P28" s="67" t="s">
        <v>124</v>
      </c>
      <c r="Q28" s="39"/>
      <c r="R28" s="67" t="s">
        <v>124</v>
      </c>
      <c r="S28" s="170"/>
      <c r="T28" s="66" t="s">
        <v>124</v>
      </c>
      <c r="U28" s="39"/>
      <c r="V28" s="67" t="s">
        <v>124</v>
      </c>
      <c r="W28" s="39" cm="1">
        <f t="array" ref="W28">INDEX(設備G入力用!$F$2:$Q$72,ROW(A24), MATCH($A$1,設備G入力用!$F$2:$Q$2,0))</f>
        <v>0</v>
      </c>
      <c r="X28" s="30">
        <f t="shared" si="2"/>
        <v>1882243</v>
      </c>
      <c r="AA28" s="983"/>
      <c r="AB28" s="304"/>
      <c r="AC28" s="172">
        <f t="shared" si="1"/>
        <v>0</v>
      </c>
      <c r="AD28" s="10"/>
      <c r="AE28" s="10"/>
      <c r="AF28" s="202" t="str">
        <f>IFERROR(_xlfn.XLOOKUP(確報【7月】!$AE28,台帳表ｓ[整理番号],台帳表ｓ[繁閑調整]),"")</f>
        <v/>
      </c>
      <c r="AG28" s="277" t="str">
        <f>IFERROR(_xlfn.XLOOKUP(確報【7月】!$AE28,台帳表ｓ[整理番号],台帳表ｓ[精算
グループ]),"")</f>
        <v/>
      </c>
      <c r="AH28" s="278" t="str">
        <f>IFERROR(_xlfn.XLOOKUP(確報【7月】!$AE28,台帳表ｓ[整理番号],台帳表ｓ[請求書発行番号]),"")</f>
        <v/>
      </c>
      <c r="AI28" s="269" t="str">
        <f>IFERROR(_xlfn.XLOOKUP(確報【7月】!$AE28,台帳表ｓ[整理番号],台帳表ｓ[繁閑調整金]),"")</f>
        <v/>
      </c>
      <c r="AJ28" s="139"/>
      <c r="AL28" s="202" t="str">
        <f>IFERROR(_xlfn.XLOOKUP(確報【7月】!AK28,台帳表ｔ[整理番号],台帳表ｔ[繁閑調整]),"")</f>
        <v/>
      </c>
      <c r="AM28" s="277" t="str">
        <f>IFERROR(_xlfn.XLOOKUP(確報【7月】!AK28,台帳表ｔ[整理番号],台帳表ｔ[精算
グループ]),"")</f>
        <v/>
      </c>
      <c r="AN28" s="278" t="str">
        <f>IFERROR(_xlfn.XLOOKUP(確報【7月】!AK28,台帳表ｔ[整理番号],台帳表ｔ[請求書発行番号]),"")</f>
        <v/>
      </c>
      <c r="AO28" s="269" t="str">
        <f>IFERROR(_xlfn.XLOOKUP(確報【7月】!AK28,台帳表ｔ[整理番号],台帳表ｔ[繁閑調整金]),"")</f>
        <v/>
      </c>
      <c r="AP28" s="275"/>
      <c r="AR28" s="202" t="str">
        <f>IFERROR(_xlfn.XLOOKUP(確報【7月】!AQ28,台帳表ｋ[整理番号],台帳表ｋ[繁閑調整]),"")</f>
        <v/>
      </c>
      <c r="AS28" s="277" t="str">
        <f>IFERROR(_xlfn.XLOOKUP(確報【7月】!AQ28,台帳表ｋ[整理番号],台帳表ｋ[精算
グループ]),"")</f>
        <v/>
      </c>
      <c r="AT28" s="278" t="str">
        <f>IFERROR(_xlfn.XLOOKUP(確報【7月】!AQ28,台帳表ｋ[整理番号],台帳表ｋ[請求書発行番号]),"")</f>
        <v/>
      </c>
      <c r="AU28" s="269" t="str">
        <f>IFERROR(_xlfn.XLOOKUP(確報【7月】!AQ28,台帳表ｋ[整理番号],台帳表ｋ[繁閑調整金]),"")</f>
        <v/>
      </c>
      <c r="AV28" s="275"/>
      <c r="AX28" s="202" t="str">
        <f>IFERROR(_xlfn.XLOOKUP(確報【7月】!AW28,台帳表ｋ[整理番号],台帳表ｋ[繁閑調整]),"")</f>
        <v/>
      </c>
      <c r="AY28" s="277" t="str">
        <f>IFERROR(_xlfn.XLOOKUP(確報【7月】!AW28,台帳表ｋ[整理番号],台帳表ｋ[精算
グループ]),"")</f>
        <v/>
      </c>
      <c r="AZ28" s="278" t="str">
        <f>IFERROR(_xlfn.XLOOKUP(確報【7月】!AW28,台帳表ｋ[整理番号],台帳表ｋ[請求書発行番号]),"")</f>
        <v/>
      </c>
      <c r="BA28" s="269" t="str">
        <f>IFERROR(_xlfn.XLOOKUP(確報【7月】!AW28,台帳表ｋ[整理番号],台帳表ｋ[繁閑調整金]),"")</f>
        <v/>
      </c>
    </row>
    <row r="29" spans="1:53" ht="15.75" customHeight="1" thickBot="1">
      <c r="A29" s="927"/>
      <c r="B29" s="927"/>
      <c r="C29" s="927"/>
      <c r="D29" s="927"/>
      <c r="E29" s="928"/>
      <c r="F29" s="171" t="s">
        <v>16519</v>
      </c>
      <c r="G29" s="172" t="s">
        <v>16606</v>
      </c>
      <c r="H29" s="173"/>
      <c r="I29" s="174"/>
      <c r="J29" s="72"/>
      <c r="K29" s="174"/>
      <c r="L29" s="72"/>
      <c r="M29" s="174"/>
      <c r="N29" s="72"/>
      <c r="O29" s="175">
        <f>SUMIFS(台帳表ｓ[金額],台帳表ｓ[精算
グループ],確報【7月】!$H29,台帳表ｓ[入金月（月のみ）],確報【7月】!$A$1,台帳表ｓ[ＮＣ区分],"南部")+SUMIFS(測量台帳1ｓ[入金額],測量台帳1ｓ[精算
グループ],確報【7月】!$H29,測量台帳1ｓ[入金月（月のみ）],確報【7月】!$A$1,測量台帳1ｓ[NC区分],"南部")+SUMIFS(測量台帳1__2ｓ[入金額(後)],測量台帳1__2ｓ[精算
グループ(後)],確報【7月】!$H29,測量台帳1__2ｓ[入金月(後)（月のみ）],確報【7月】!$A$1,測量台帳1__2ｓ[NC区分],"南部")</f>
        <v>0</v>
      </c>
      <c r="P29" s="173"/>
      <c r="Q29" s="175"/>
      <c r="R29" s="173"/>
      <c r="S29" s="174"/>
      <c r="T29" s="72"/>
      <c r="U29" s="175"/>
      <c r="V29" s="173"/>
      <c r="W29" s="175" cm="1">
        <f t="array" ref="W29">INDEX(設備G入力用!$F$2:$Q$72,ROW(A25), MATCH($A$1,設備G入力用!$F$2:$Q$2,0))</f>
        <v>0</v>
      </c>
      <c r="X29" s="156">
        <f t="shared" si="2"/>
        <v>0</v>
      </c>
      <c r="Y29" s="16">
        <f>SUM(X24:X29)</f>
        <v>4098462</v>
      </c>
      <c r="Z29" s="13" t="s">
        <v>16616</v>
      </c>
      <c r="AA29" s="983"/>
      <c r="AB29" s="304" t="s">
        <v>620</v>
      </c>
      <c r="AC29" s="172">
        <f>SUM(I31,K31,M31,O31,Q31,S31,U31,W31)</f>
        <v>0</v>
      </c>
      <c r="AD29" s="10"/>
      <c r="AE29" s="10"/>
      <c r="AF29" s="202" t="str">
        <f>IFERROR(_xlfn.XLOOKUP(確報【7月】!$AE29,台帳表ｓ[整理番号],台帳表ｓ[繁閑調整]),"")</f>
        <v/>
      </c>
      <c r="AG29" s="277" t="str">
        <f>IFERROR(_xlfn.XLOOKUP(確報【7月】!$AE29,台帳表ｓ[整理番号],台帳表ｓ[精算
グループ]),"")</f>
        <v/>
      </c>
      <c r="AH29" s="278" t="str">
        <f>IFERROR(_xlfn.XLOOKUP(確報【7月】!$AE29,台帳表ｓ[整理番号],台帳表ｓ[請求書発行番号]),"")</f>
        <v/>
      </c>
      <c r="AI29" s="269" t="str">
        <f>IFERROR(_xlfn.XLOOKUP(確報【7月】!$AE29,台帳表ｓ[整理番号],台帳表ｓ[繁閑調整金]),"")</f>
        <v/>
      </c>
      <c r="AJ29" s="139"/>
      <c r="AL29" s="202" t="str">
        <f>IFERROR(_xlfn.XLOOKUP(確報【7月】!AK29,台帳表ｔ[整理番号],台帳表ｔ[繁閑調整]),"")</f>
        <v/>
      </c>
      <c r="AM29" s="277" t="str">
        <f>IFERROR(_xlfn.XLOOKUP(確報【7月】!AK29,台帳表ｔ[整理番号],台帳表ｔ[精算
グループ]),"")</f>
        <v/>
      </c>
      <c r="AN29" s="278" t="str">
        <f>IFERROR(_xlfn.XLOOKUP(確報【7月】!AK29,台帳表ｔ[整理番号],台帳表ｔ[請求書発行番号]),"")</f>
        <v/>
      </c>
      <c r="AO29" s="269" t="str">
        <f>IFERROR(_xlfn.XLOOKUP(確報【7月】!AK29,台帳表ｔ[整理番号],台帳表ｔ[繁閑調整金]),"")</f>
        <v/>
      </c>
      <c r="AP29" s="275"/>
      <c r="AR29" s="202" t="str">
        <f>IFERROR(_xlfn.XLOOKUP(確報【7月】!AQ29,台帳表ｋ[整理番号],台帳表ｋ[繁閑調整]),"")</f>
        <v/>
      </c>
      <c r="AS29" s="277" t="str">
        <f>IFERROR(_xlfn.XLOOKUP(確報【7月】!AQ29,台帳表ｋ[整理番号],台帳表ｋ[精算
グループ]),"")</f>
        <v/>
      </c>
      <c r="AT29" s="278" t="str">
        <f>IFERROR(_xlfn.XLOOKUP(確報【7月】!AQ29,台帳表ｋ[整理番号],台帳表ｋ[請求書発行番号]),"")</f>
        <v/>
      </c>
      <c r="AU29" s="269" t="str">
        <f>IFERROR(_xlfn.XLOOKUP(確報【7月】!AQ29,台帳表ｋ[整理番号],台帳表ｋ[繁閑調整金]),"")</f>
        <v/>
      </c>
      <c r="AV29" s="275"/>
      <c r="AX29" s="202" t="str">
        <f>IFERROR(_xlfn.XLOOKUP(確報【7月】!AW29,台帳表ｋ[整理番号],台帳表ｋ[繁閑調整]),"")</f>
        <v/>
      </c>
      <c r="AY29" s="277" t="str">
        <f>IFERROR(_xlfn.XLOOKUP(確報【7月】!AW29,台帳表ｋ[整理番号],台帳表ｋ[精算
グループ]),"")</f>
        <v/>
      </c>
      <c r="AZ29" s="278" t="str">
        <f>IFERROR(_xlfn.XLOOKUP(確報【7月】!AW29,台帳表ｋ[整理番号],台帳表ｋ[請求書発行番号]),"")</f>
        <v/>
      </c>
      <c r="BA29" s="269" t="str">
        <f>IFERROR(_xlfn.XLOOKUP(確報【7月】!AW29,台帳表ｋ[整理番号],台帳表ｋ[繁閑調整金]),"")</f>
        <v/>
      </c>
    </row>
    <row r="30" spans="1:53" ht="15.75" customHeight="1" thickBot="1">
      <c r="A30" s="927"/>
      <c r="B30" s="927"/>
      <c r="C30" s="927"/>
      <c r="D30" s="927"/>
      <c r="E30" s="926" t="s">
        <v>16500</v>
      </c>
      <c r="F30" s="212" t="s">
        <v>16501</v>
      </c>
      <c r="G30" s="213"/>
      <c r="H30" s="214"/>
      <c r="I30" s="215"/>
      <c r="J30" s="216"/>
      <c r="K30" s="217"/>
      <c r="L30" s="218"/>
      <c r="M30" s="217"/>
      <c r="N30" s="218"/>
      <c r="O30" s="219">
        <f>SUMIFS(台帳表ｓ[金額],台帳表ｓ[精算
グループ],確報【7月】!$H30,台帳表ｓ[入金月（月のみ）],確報【7月】!$A$1,台帳表ｓ[ＮＣ区分],"南部")+SUMIFS(測量台帳1ｓ[入金額],測量台帳1ｓ[精算
グループ],確報【7月】!$H30,測量台帳1ｓ[入金月（月のみ）],確報【7月】!$A$1,測量台帳1ｓ[NC区分],"南部")+SUMIFS(測量台帳1__2ｓ[入金額(後)],測量台帳1__2ｓ[精算
グループ(後)],確報【7月】!$H30,測量台帳1__2ｓ[入金月(後)（月のみ）],確報【7月】!$A$1,測量台帳1__2ｓ[NC区分],"南部")</f>
        <v>0</v>
      </c>
      <c r="P30" s="214"/>
      <c r="Q30" s="219"/>
      <c r="R30" s="214"/>
      <c r="S30" s="217"/>
      <c r="T30" s="218"/>
      <c r="U30" s="219"/>
      <c r="V30" s="214"/>
      <c r="W30" s="219" cm="1">
        <f t="array" ref="W30">INDEX(設備G入力用!$F$2:$Q$72,ROW(A26), MATCH($A$1,設備G入力用!$F$2:$Q$2,0))</f>
        <v>0</v>
      </c>
      <c r="X30" s="220">
        <f t="shared" si="2"/>
        <v>0</v>
      </c>
      <c r="Y30" s="176">
        <f>SUM(X30:X30)</f>
        <v>0</v>
      </c>
      <c r="Z30" s="204"/>
      <c r="AA30" s="983"/>
      <c r="AB30" s="305"/>
      <c r="AC30" s="306">
        <f>SUM(I30,K30,M30,O30,Q30,S30,U30,W30)</f>
        <v>0</v>
      </c>
      <c r="AD30" s="10"/>
      <c r="AE30" s="10"/>
      <c r="AF30" s="202" t="str">
        <f>IFERROR(_xlfn.XLOOKUP(確報【7月】!$AE30,台帳表ｓ[整理番号],台帳表ｓ[繁閑調整]),"")</f>
        <v/>
      </c>
      <c r="AG30" s="277" t="str">
        <f>IFERROR(_xlfn.XLOOKUP(確報【7月】!$AE30,台帳表ｓ[整理番号],台帳表ｓ[精算
グループ]),"")</f>
        <v/>
      </c>
      <c r="AH30" s="278" t="str">
        <f>IFERROR(_xlfn.XLOOKUP(確報【7月】!$AE30,台帳表ｓ[整理番号],台帳表ｓ[請求書発行番号]),"")</f>
        <v/>
      </c>
      <c r="AI30" s="269" t="str">
        <f>IFERROR(_xlfn.XLOOKUP(確報【7月】!$AE30,台帳表ｓ[整理番号],台帳表ｓ[繁閑調整金]),"")</f>
        <v/>
      </c>
      <c r="AJ30" s="139"/>
      <c r="AL30" s="202" t="str">
        <f>IFERROR(_xlfn.XLOOKUP(確報【7月】!AK30,台帳表ｔ[整理番号],台帳表ｔ[繁閑調整]),"")</f>
        <v/>
      </c>
      <c r="AM30" s="277" t="str">
        <f>IFERROR(_xlfn.XLOOKUP(確報【7月】!AK30,台帳表ｔ[整理番号],台帳表ｔ[精算
グループ]),"")</f>
        <v/>
      </c>
      <c r="AN30" s="278" t="str">
        <f>IFERROR(_xlfn.XLOOKUP(確報【7月】!AK30,台帳表ｔ[整理番号],台帳表ｔ[請求書発行番号]),"")</f>
        <v/>
      </c>
      <c r="AO30" s="269" t="str">
        <f>IFERROR(_xlfn.XLOOKUP(確報【7月】!AK30,台帳表ｔ[整理番号],台帳表ｔ[繁閑調整金]),"")</f>
        <v/>
      </c>
      <c r="AP30" s="275"/>
      <c r="AR30" s="202" t="str">
        <f>IFERROR(_xlfn.XLOOKUP(確報【7月】!AQ30,台帳表ｋ[整理番号],台帳表ｋ[繁閑調整]),"")</f>
        <v/>
      </c>
      <c r="AS30" s="277" t="str">
        <f>IFERROR(_xlfn.XLOOKUP(確報【7月】!AQ30,台帳表ｋ[整理番号],台帳表ｋ[精算
グループ]),"")</f>
        <v/>
      </c>
      <c r="AT30" s="278" t="str">
        <f>IFERROR(_xlfn.XLOOKUP(確報【7月】!AQ30,台帳表ｋ[整理番号],台帳表ｋ[請求書発行番号]),"")</f>
        <v/>
      </c>
      <c r="AU30" s="269" t="str">
        <f>IFERROR(_xlfn.XLOOKUP(確報【7月】!AQ30,台帳表ｋ[整理番号],台帳表ｋ[繁閑調整金]),"")</f>
        <v/>
      </c>
      <c r="AV30" s="275"/>
      <c r="AX30" s="202" t="str">
        <f>IFERROR(_xlfn.XLOOKUP(確報【7月】!AW30,台帳表ｋ[整理番号],台帳表ｋ[繁閑調整]),"")</f>
        <v/>
      </c>
      <c r="AY30" s="277" t="str">
        <f>IFERROR(_xlfn.XLOOKUP(確報【7月】!AW30,台帳表ｋ[整理番号],台帳表ｋ[精算
グループ]),"")</f>
        <v/>
      </c>
      <c r="AZ30" s="278" t="str">
        <f>IFERROR(_xlfn.XLOOKUP(確報【7月】!AW30,台帳表ｋ[整理番号],台帳表ｋ[請求書発行番号]),"")</f>
        <v/>
      </c>
      <c r="BA30" s="269" t="str">
        <f>IFERROR(_xlfn.XLOOKUP(確報【7月】!AW30,台帳表ｋ[整理番号],台帳表ｋ[繁閑調整金]),"")</f>
        <v/>
      </c>
    </row>
    <row r="31" spans="1:53" ht="15.75" customHeight="1">
      <c r="A31" s="927"/>
      <c r="B31" s="927"/>
      <c r="C31" s="927"/>
      <c r="D31" s="927"/>
      <c r="E31" s="927"/>
      <c r="F31" s="68" t="s">
        <v>16507</v>
      </c>
      <c r="G31" s="52" t="s">
        <v>16606</v>
      </c>
      <c r="H31" s="177" t="s">
        <v>16508</v>
      </c>
      <c r="I31" s="178"/>
      <c r="J31" s="81" t="s">
        <v>16508</v>
      </c>
      <c r="K31" s="82"/>
      <c r="L31" s="81" t="s">
        <v>16508</v>
      </c>
      <c r="M31" s="82"/>
      <c r="N31" s="69" t="s">
        <v>16508</v>
      </c>
      <c r="O31" s="70">
        <f>SUMIFS(台帳表ｓ[金額],台帳表ｓ[精算
グループ],確報【7月】!$H31,台帳表ｓ[入金月（月のみ）],確報【7月】!$A$1,台帳表ｓ[ＮＣ区分],"南部")+SUMIFS(測量台帳1ｓ[入金額],測量台帳1ｓ[精算
グループ],確報【7月】!$H31,測量台帳1ｓ[入金月（月のみ）],確報【7月】!$A$1,測量台帳1ｓ[NC区分],"南部")+SUMIFS(測量台帳1__2ｓ[入金額(後)],測量台帳1__2ｓ[精算
グループ(後)],確報【7月】!$H31,測量台帳1__2ｓ[入金月(後)（月のみ）],確報【7月】!$A$1,測量台帳1__2ｓ[NC区分],"南部")</f>
        <v>0</v>
      </c>
      <c r="P31" s="177" t="s">
        <v>16508</v>
      </c>
      <c r="Q31" s="70"/>
      <c r="R31" s="177" t="s">
        <v>16508</v>
      </c>
      <c r="S31" s="82"/>
      <c r="T31" s="69" t="s">
        <v>16508</v>
      </c>
      <c r="U31" s="70"/>
      <c r="V31" s="177" t="s">
        <v>16508</v>
      </c>
      <c r="W31" s="70" cm="1">
        <f t="array" ref="W31">INDEX(設備G入力用!$F$2:$Q$72,ROW(A27), MATCH($A$1,設備G入力用!$F$2:$Q$2,0))</f>
        <v>0</v>
      </c>
      <c r="X31" s="71">
        <f t="shared" si="2"/>
        <v>0</v>
      </c>
      <c r="Y31" s="24"/>
      <c r="Z31" s="13"/>
      <c r="AA31" s="983"/>
      <c r="AB31" s="304" t="s">
        <v>16612</v>
      </c>
      <c r="AC31" s="172">
        <f>SUM(I32,K32,M32,O32,Q32,S32,U32,W32)</f>
        <v>0</v>
      </c>
      <c r="AD31" s="10"/>
      <c r="AE31" s="10"/>
      <c r="AF31" s="202" t="str">
        <f>IFERROR(_xlfn.XLOOKUP(確報【7月】!$AE31,台帳表ｓ[整理番号],台帳表ｓ[繁閑調整]),"")</f>
        <v/>
      </c>
      <c r="AG31" s="277" t="str">
        <f>IFERROR(_xlfn.XLOOKUP(確報【7月】!$AE31,台帳表ｓ[整理番号],台帳表ｓ[精算
グループ]),"")</f>
        <v/>
      </c>
      <c r="AH31" s="278" t="str">
        <f>IFERROR(_xlfn.XLOOKUP(確報【7月】!$AE31,台帳表ｓ[整理番号],台帳表ｓ[請求書発行番号]),"")</f>
        <v/>
      </c>
      <c r="AI31" s="269" t="str">
        <f>IFERROR(_xlfn.XLOOKUP(確報【7月】!$AE31,台帳表ｓ[整理番号],台帳表ｓ[繁閑調整金]),"")</f>
        <v/>
      </c>
      <c r="AJ31" s="139"/>
      <c r="AL31" s="202" t="str">
        <f>IFERROR(_xlfn.XLOOKUP(確報【7月】!AK31,台帳表ｔ[整理番号],台帳表ｔ[繁閑調整]),"")</f>
        <v/>
      </c>
      <c r="AM31" s="277" t="str">
        <f>IFERROR(_xlfn.XLOOKUP(確報【7月】!AK31,台帳表ｔ[整理番号],台帳表ｔ[精算
グループ]),"")</f>
        <v/>
      </c>
      <c r="AN31" s="278" t="str">
        <f>IFERROR(_xlfn.XLOOKUP(確報【7月】!AK31,台帳表ｔ[整理番号],台帳表ｔ[請求書発行番号]),"")</f>
        <v/>
      </c>
      <c r="AO31" s="269" t="str">
        <f>IFERROR(_xlfn.XLOOKUP(確報【7月】!AK31,台帳表ｔ[整理番号],台帳表ｔ[繁閑調整金]),"")</f>
        <v/>
      </c>
      <c r="AP31" s="275"/>
      <c r="AR31" s="202" t="str">
        <f>IFERROR(_xlfn.XLOOKUP(確報【7月】!AQ31,台帳表ｋ[整理番号],台帳表ｋ[繁閑調整]),"")</f>
        <v/>
      </c>
      <c r="AS31" s="277" t="str">
        <f>IFERROR(_xlfn.XLOOKUP(確報【7月】!AQ31,台帳表ｋ[整理番号],台帳表ｋ[精算
グループ]),"")</f>
        <v/>
      </c>
      <c r="AT31" s="278" t="str">
        <f>IFERROR(_xlfn.XLOOKUP(確報【7月】!AQ31,台帳表ｋ[整理番号],台帳表ｋ[請求書発行番号]),"")</f>
        <v/>
      </c>
      <c r="AU31" s="269" t="str">
        <f>IFERROR(_xlfn.XLOOKUP(確報【7月】!AQ31,台帳表ｋ[整理番号],台帳表ｋ[繁閑調整金]),"")</f>
        <v/>
      </c>
      <c r="AV31" s="275"/>
      <c r="AX31" s="202" t="str">
        <f>IFERROR(_xlfn.XLOOKUP(確報【7月】!AW31,台帳表ｋ[整理番号],台帳表ｋ[繁閑調整]),"")</f>
        <v/>
      </c>
      <c r="AY31" s="277" t="str">
        <f>IFERROR(_xlfn.XLOOKUP(確報【7月】!AW31,台帳表ｋ[整理番号],台帳表ｋ[精算
グループ]),"")</f>
        <v/>
      </c>
      <c r="AZ31" s="278" t="str">
        <f>IFERROR(_xlfn.XLOOKUP(確報【7月】!AW31,台帳表ｋ[整理番号],台帳表ｋ[請求書発行番号]),"")</f>
        <v/>
      </c>
      <c r="BA31" s="269" t="str">
        <f>IFERROR(_xlfn.XLOOKUP(確報【7月】!AW31,台帳表ｋ[整理番号],台帳表ｋ[繁閑調整金]),"")</f>
        <v/>
      </c>
    </row>
    <row r="32" spans="1:53" ht="15.75" customHeight="1">
      <c r="A32" s="927"/>
      <c r="B32" s="927"/>
      <c r="C32" s="927"/>
      <c r="D32" s="927"/>
      <c r="E32" s="927"/>
      <c r="F32" s="25" t="s">
        <v>16503</v>
      </c>
      <c r="G32" s="52" t="s">
        <v>16606</v>
      </c>
      <c r="H32" s="45" t="s">
        <v>16504</v>
      </c>
      <c r="I32" s="46"/>
      <c r="J32" s="78" t="s">
        <v>16504</v>
      </c>
      <c r="K32" s="40"/>
      <c r="L32" s="78" t="s">
        <v>16504</v>
      </c>
      <c r="M32" s="40"/>
      <c r="N32" s="60" t="s">
        <v>16504</v>
      </c>
      <c r="O32" s="61">
        <f>SUMIFS(台帳表ｓ[金額],台帳表ｓ[精算
グループ],確報【7月】!$H32,台帳表ｓ[入金月（月のみ）],確報【7月】!$A$1,台帳表ｓ[ＮＣ区分],"南部")+SUMIFS(測量台帳1ｓ[入金額],測量台帳1ｓ[精算
グループ],確報【7月】!$H32,測量台帳1ｓ[入金月（月のみ）],確報【7月】!$A$1,測量台帳1ｓ[NC区分],"南部")+SUMIFS(測量台帳1__2ｓ[入金額(後)],測量台帳1__2ｓ[精算
グループ(後)],確報【7月】!$H32,測量台帳1__2ｓ[入金月(後)（月のみ）],確報【7月】!$A$1,測量台帳1__2ｓ[NC区分],"南部")</f>
        <v>0</v>
      </c>
      <c r="P32" s="45" t="s">
        <v>16504</v>
      </c>
      <c r="Q32" s="61"/>
      <c r="R32" s="45" t="s">
        <v>16504</v>
      </c>
      <c r="S32" s="40"/>
      <c r="T32" s="60" t="s">
        <v>16504</v>
      </c>
      <c r="U32" s="61"/>
      <c r="V32" s="45" t="s">
        <v>16504</v>
      </c>
      <c r="W32" s="61" cm="1">
        <f t="array" ref="W32">INDEX(設備G入力用!$F$2:$Q$72,ROW(A28), MATCH($A$1,設備G入力用!$F$2:$Q$2,0))</f>
        <v>0</v>
      </c>
      <c r="X32" s="30">
        <f t="shared" si="2"/>
        <v>0</v>
      </c>
      <c r="Y32" s="24"/>
      <c r="Z32" s="13"/>
      <c r="AA32" s="983"/>
      <c r="AB32" s="304" t="s">
        <v>315</v>
      </c>
      <c r="AC32" s="172">
        <f>SUM(I33,K33,M33,O33,Q33,S33,U33,W33)</f>
        <v>0</v>
      </c>
      <c r="AD32" s="10"/>
      <c r="AE32" s="10"/>
      <c r="AF32" s="202" t="str">
        <f>IFERROR(_xlfn.XLOOKUP(確報【7月】!$AE32,台帳表ｓ[整理番号],台帳表ｓ[繁閑調整]),"")</f>
        <v/>
      </c>
      <c r="AG32" s="277" t="str">
        <f>IFERROR(_xlfn.XLOOKUP(確報【7月】!$AE32,台帳表ｓ[整理番号],台帳表ｓ[精算
グループ]),"")</f>
        <v/>
      </c>
      <c r="AH32" s="278" t="str">
        <f>IFERROR(_xlfn.XLOOKUP(確報【7月】!$AE32,台帳表ｓ[整理番号],台帳表ｓ[請求書発行番号]),"")</f>
        <v/>
      </c>
      <c r="AI32" s="269" t="str">
        <f>IFERROR(_xlfn.XLOOKUP(確報【7月】!$AE32,台帳表ｓ[整理番号],台帳表ｓ[繁閑調整金]),"")</f>
        <v/>
      </c>
      <c r="AJ32" s="139"/>
      <c r="AL32" s="202" t="str">
        <f>IFERROR(_xlfn.XLOOKUP(確報【7月】!AK32,台帳表ｔ[整理番号],台帳表ｔ[繁閑調整]),"")</f>
        <v/>
      </c>
      <c r="AM32" s="277" t="str">
        <f>IFERROR(_xlfn.XLOOKUP(確報【7月】!AK32,台帳表ｔ[整理番号],台帳表ｔ[精算
グループ]),"")</f>
        <v/>
      </c>
      <c r="AN32" s="278" t="str">
        <f>IFERROR(_xlfn.XLOOKUP(確報【7月】!AK32,台帳表ｔ[整理番号],台帳表ｔ[請求書発行番号]),"")</f>
        <v/>
      </c>
      <c r="AO32" s="269" t="str">
        <f>IFERROR(_xlfn.XLOOKUP(確報【7月】!AK32,台帳表ｔ[整理番号],台帳表ｔ[繁閑調整金]),"")</f>
        <v/>
      </c>
      <c r="AP32" s="275"/>
      <c r="AR32" s="202" t="str">
        <f>IFERROR(_xlfn.XLOOKUP(確報【7月】!AQ32,台帳表ｋ[整理番号],台帳表ｋ[繁閑調整]),"")</f>
        <v/>
      </c>
      <c r="AS32" s="277" t="str">
        <f>IFERROR(_xlfn.XLOOKUP(確報【7月】!AQ32,台帳表ｋ[整理番号],台帳表ｋ[精算
グループ]),"")</f>
        <v/>
      </c>
      <c r="AT32" s="278" t="str">
        <f>IFERROR(_xlfn.XLOOKUP(確報【7月】!AQ32,台帳表ｋ[整理番号],台帳表ｋ[請求書発行番号]),"")</f>
        <v/>
      </c>
      <c r="AU32" s="269" t="str">
        <f>IFERROR(_xlfn.XLOOKUP(確報【7月】!AQ32,台帳表ｋ[整理番号],台帳表ｋ[繁閑調整金]),"")</f>
        <v/>
      </c>
      <c r="AV32" s="275"/>
      <c r="AX32" s="202" t="str">
        <f>IFERROR(_xlfn.XLOOKUP(確報【7月】!AW32,台帳表ｋ[整理番号],台帳表ｋ[繁閑調整]),"")</f>
        <v/>
      </c>
      <c r="AY32" s="277" t="str">
        <f>IFERROR(_xlfn.XLOOKUP(確報【7月】!AW32,台帳表ｋ[整理番号],台帳表ｋ[精算
グループ]),"")</f>
        <v/>
      </c>
      <c r="AZ32" s="278" t="str">
        <f>IFERROR(_xlfn.XLOOKUP(確報【7月】!AW32,台帳表ｋ[整理番号],台帳表ｋ[請求書発行番号]),"")</f>
        <v/>
      </c>
      <c r="BA32" s="269" t="str">
        <f>IFERROR(_xlfn.XLOOKUP(確報【7月】!AW32,台帳表ｋ[整理番号],台帳表ｋ[繁閑調整金]),"")</f>
        <v/>
      </c>
    </row>
    <row r="33" spans="1:53" ht="16.350000000000001" customHeight="1" thickBot="1">
      <c r="A33" s="927"/>
      <c r="B33" s="927"/>
      <c r="C33" s="927"/>
      <c r="D33" s="927"/>
      <c r="E33" s="927"/>
      <c r="F33" s="25" t="s">
        <v>16505</v>
      </c>
      <c r="G33" s="52" t="s">
        <v>16606</v>
      </c>
      <c r="H33" s="45" t="s">
        <v>16506</v>
      </c>
      <c r="I33" s="46"/>
      <c r="J33" s="78" t="s">
        <v>16506</v>
      </c>
      <c r="K33" s="40"/>
      <c r="L33" s="78" t="s">
        <v>16506</v>
      </c>
      <c r="M33" s="40"/>
      <c r="N33" s="60" t="s">
        <v>16506</v>
      </c>
      <c r="O33" s="61">
        <f>SUMIFS(台帳表ｓ[金額],台帳表ｓ[精算
グループ],確報【7月】!$H33,台帳表ｓ[入金月（月のみ）],確報【7月】!$A$1,台帳表ｓ[ＮＣ区分],"南部")+SUMIFS(測量台帳1ｓ[入金額],測量台帳1ｓ[精算
グループ],確報【7月】!$H33,測量台帳1ｓ[入金月（月のみ）],確報【7月】!$A$1,測量台帳1ｓ[NC区分],"南部")+SUMIFS(測量台帳1__2ｓ[入金額(後)],測量台帳1__2ｓ[精算
グループ(後)],確報【7月】!$H33,測量台帳1__2ｓ[入金月(後)（月のみ）],確報【7月】!$A$1,測量台帳1__2ｓ[NC区分],"南部")</f>
        <v>0</v>
      </c>
      <c r="P33" s="45" t="s">
        <v>16506</v>
      </c>
      <c r="Q33" s="61"/>
      <c r="R33" s="45" t="s">
        <v>16506</v>
      </c>
      <c r="S33" s="40"/>
      <c r="T33" s="60" t="s">
        <v>16506</v>
      </c>
      <c r="U33" s="61"/>
      <c r="V33" s="45" t="s">
        <v>16506</v>
      </c>
      <c r="W33" s="61" cm="1">
        <f t="array" ref="W33">INDEX(設備G入力用!$F$2:$Q$72,ROW(A29), MATCH($A$1,設備G入力用!$F$2:$Q$2,0))</f>
        <v>0</v>
      </c>
      <c r="X33" s="30">
        <f t="shared" si="2"/>
        <v>0</v>
      </c>
      <c r="Y33" s="24"/>
      <c r="Z33" s="13"/>
      <c r="AA33" s="984"/>
      <c r="AB33" s="304" t="s">
        <v>16617</v>
      </c>
      <c r="AC33" s="172">
        <f>SUM(I34,K34,M34,O34,Q34,S34,U34,W34)</f>
        <v>0</v>
      </c>
      <c r="AF33" s="202" t="str">
        <f>IFERROR(_xlfn.XLOOKUP(確報【7月】!$AE33,台帳表ｓ[整理番号],台帳表ｓ[繁閑調整]),"")</f>
        <v/>
      </c>
      <c r="AG33" s="277" t="str">
        <f>IFERROR(_xlfn.XLOOKUP(確報【7月】!$AE33,台帳表ｓ[整理番号],台帳表ｓ[精算
グループ]),"")</f>
        <v/>
      </c>
      <c r="AH33" s="278" t="str">
        <f>IFERROR(_xlfn.XLOOKUP(確報【7月】!$AE33,台帳表ｓ[整理番号],台帳表ｓ[請求書発行番号]),"")</f>
        <v/>
      </c>
      <c r="AI33" s="269" t="str">
        <f>IFERROR(_xlfn.XLOOKUP(確報【7月】!$AE33,台帳表ｓ[整理番号],台帳表ｓ[繁閑調整金]),"")</f>
        <v/>
      </c>
      <c r="AJ33" s="139"/>
      <c r="AL33" s="202" t="str">
        <f>IFERROR(_xlfn.XLOOKUP(確報【7月】!AK33,台帳表ｔ[整理番号],台帳表ｔ[繁閑調整]),"")</f>
        <v/>
      </c>
      <c r="AM33" s="277" t="str">
        <f>IFERROR(_xlfn.XLOOKUP(確報【7月】!AK33,台帳表ｔ[整理番号],台帳表ｔ[精算
グループ]),"")</f>
        <v/>
      </c>
      <c r="AN33" s="278" t="str">
        <f>IFERROR(_xlfn.XLOOKUP(確報【7月】!AK33,台帳表ｔ[整理番号],台帳表ｔ[請求書発行番号]),"")</f>
        <v/>
      </c>
      <c r="AO33" s="269" t="str">
        <f>IFERROR(_xlfn.XLOOKUP(確報【7月】!AK33,台帳表ｔ[整理番号],台帳表ｔ[繁閑調整金]),"")</f>
        <v/>
      </c>
      <c r="AP33" s="275"/>
      <c r="AR33" s="202" t="str">
        <f>IFERROR(_xlfn.XLOOKUP(確報【7月】!AQ33,台帳表ｋ[整理番号],台帳表ｋ[繁閑調整]),"")</f>
        <v/>
      </c>
      <c r="AS33" s="277" t="str">
        <f>IFERROR(_xlfn.XLOOKUP(確報【7月】!AQ33,台帳表ｋ[整理番号],台帳表ｋ[精算
グループ]),"")</f>
        <v/>
      </c>
      <c r="AT33" s="278" t="str">
        <f>IFERROR(_xlfn.XLOOKUP(確報【7月】!AQ33,台帳表ｋ[整理番号],台帳表ｋ[請求書発行番号]),"")</f>
        <v/>
      </c>
      <c r="AU33" s="269" t="str">
        <f>IFERROR(_xlfn.XLOOKUP(確報【7月】!AQ33,台帳表ｋ[整理番号],台帳表ｋ[繁閑調整金]),"")</f>
        <v/>
      </c>
      <c r="AV33" s="275"/>
      <c r="AX33" s="202" t="str">
        <f>IFERROR(_xlfn.XLOOKUP(確報【7月】!AW33,台帳表ｋ[整理番号],台帳表ｋ[繁閑調整]),"")</f>
        <v/>
      </c>
      <c r="AY33" s="277" t="str">
        <f>IFERROR(_xlfn.XLOOKUP(確報【7月】!AW33,台帳表ｋ[整理番号],台帳表ｋ[精算
グループ]),"")</f>
        <v/>
      </c>
      <c r="AZ33" s="278" t="str">
        <f>IFERROR(_xlfn.XLOOKUP(確報【7月】!AW33,台帳表ｋ[整理番号],台帳表ｋ[請求書発行番号]),"")</f>
        <v/>
      </c>
      <c r="BA33" s="269" t="str">
        <f>IFERROR(_xlfn.XLOOKUP(確報【7月】!AW33,台帳表ｋ[整理番号],台帳表ｋ[繁閑調整金]),"")</f>
        <v/>
      </c>
    </row>
    <row r="34" spans="1:53" ht="16.350000000000001" customHeight="1" thickTop="1" thickBot="1">
      <c r="A34" s="927"/>
      <c r="B34" s="927"/>
      <c r="C34" s="927"/>
      <c r="D34" s="928"/>
      <c r="E34" s="928"/>
      <c r="F34" s="25" t="s">
        <v>16509</v>
      </c>
      <c r="G34" s="52" t="s">
        <v>16606</v>
      </c>
      <c r="H34" s="45"/>
      <c r="I34" s="46"/>
      <c r="J34" s="78"/>
      <c r="K34" s="40"/>
      <c r="L34" s="78"/>
      <c r="M34" s="40"/>
      <c r="N34" s="60"/>
      <c r="O34" s="61">
        <f>SUMIFS(台帳表ｓ[金額],台帳表ｓ[精算
グループ],確報【7月】!$H34,台帳表ｓ[入金月（月のみ）],確報【7月】!$A$1,台帳表ｓ[ＮＣ区分],"南部")+SUMIFS(測量台帳1ｓ[入金額],測量台帳1ｓ[精算
グループ],確報【7月】!$H34,測量台帳1ｓ[入金月（月のみ）],確報【7月】!$A$1,測量台帳1ｓ[NC区分],"南部")+SUMIFS(測量台帳1__2ｓ[入金額(後)],測量台帳1__2ｓ[精算
グループ(後)],確報【7月】!$H34,測量台帳1__2ｓ[入金月(後)（月のみ）],確報【7月】!$A$1,測量台帳1__2ｓ[NC区分],"南部")</f>
        <v>0</v>
      </c>
      <c r="P34" s="45"/>
      <c r="Q34" s="61"/>
      <c r="R34" s="45"/>
      <c r="S34" s="40"/>
      <c r="T34" s="60"/>
      <c r="U34" s="61"/>
      <c r="V34" s="45"/>
      <c r="W34" s="61" cm="1">
        <f t="array" ref="W34">INDEX(設備G入力用!$F$2:$Q$72,ROW(A30), MATCH($A$1,設備G入力用!$F$2:$Q$2,0))</f>
        <v>0</v>
      </c>
      <c r="X34" s="30">
        <f t="shared" si="2"/>
        <v>0</v>
      </c>
      <c r="Y34" s="16">
        <f>SUM(X31:X34)</f>
        <v>0</v>
      </c>
      <c r="Z34" s="13" t="s">
        <v>16618</v>
      </c>
      <c r="AA34" s="667" t="s">
        <v>16613</v>
      </c>
      <c r="AB34" s="668"/>
      <c r="AC34" s="297">
        <f>SUM(AC23:AC33)</f>
        <v>4098462</v>
      </c>
      <c r="AD34" s="10"/>
      <c r="AE34" s="10"/>
      <c r="AF34" s="202" t="str">
        <f>IFERROR(_xlfn.XLOOKUP(確報【7月】!$AE34,台帳表ｓ[整理番号],台帳表ｓ[繁閑調整]),"")</f>
        <v/>
      </c>
      <c r="AG34" s="277" t="str">
        <f>IFERROR(_xlfn.XLOOKUP(確報【7月】!$AE34,台帳表ｓ[整理番号],台帳表ｓ[精算
グループ]),"")</f>
        <v/>
      </c>
      <c r="AH34" s="278" t="str">
        <f>IFERROR(_xlfn.XLOOKUP(確報【7月】!$AE34,台帳表ｓ[整理番号],台帳表ｓ[請求書発行番号]),"")</f>
        <v/>
      </c>
      <c r="AI34" s="269" t="str">
        <f>IFERROR(_xlfn.XLOOKUP(確報【7月】!$AE34,台帳表ｓ[整理番号],台帳表ｓ[繁閑調整金]),"")</f>
        <v/>
      </c>
      <c r="AJ34" s="139"/>
      <c r="AL34" s="202" t="str">
        <f>IFERROR(_xlfn.XLOOKUP(確報【7月】!AK34,台帳表ｔ[整理番号],台帳表ｔ[繁閑調整]),"")</f>
        <v/>
      </c>
      <c r="AM34" s="277" t="str">
        <f>IFERROR(_xlfn.XLOOKUP(確報【7月】!AK34,台帳表ｔ[整理番号],台帳表ｔ[精算
グループ]),"")</f>
        <v/>
      </c>
      <c r="AN34" s="278" t="str">
        <f>IFERROR(_xlfn.XLOOKUP(確報【7月】!AK34,台帳表ｔ[整理番号],台帳表ｔ[請求書発行番号]),"")</f>
        <v/>
      </c>
      <c r="AO34" s="269" t="str">
        <f>IFERROR(_xlfn.XLOOKUP(確報【7月】!AK34,台帳表ｔ[整理番号],台帳表ｔ[繁閑調整金]),"")</f>
        <v/>
      </c>
      <c r="AP34" s="275"/>
      <c r="AR34" s="202" t="str">
        <f>IFERROR(_xlfn.XLOOKUP(確報【7月】!AQ34,台帳表ｋ[整理番号],台帳表ｋ[繁閑調整]),"")</f>
        <v/>
      </c>
      <c r="AS34" s="277" t="str">
        <f>IFERROR(_xlfn.XLOOKUP(確報【7月】!AQ34,台帳表ｋ[整理番号],台帳表ｋ[精算
グループ]),"")</f>
        <v/>
      </c>
      <c r="AT34" s="278" t="str">
        <f>IFERROR(_xlfn.XLOOKUP(確報【7月】!AQ34,台帳表ｋ[整理番号],台帳表ｋ[請求書発行番号]),"")</f>
        <v/>
      </c>
      <c r="AU34" s="269" t="str">
        <f>IFERROR(_xlfn.XLOOKUP(確報【7月】!AQ34,台帳表ｋ[整理番号],台帳表ｋ[繁閑調整金]),"")</f>
        <v/>
      </c>
      <c r="AV34" s="275"/>
      <c r="AX34" s="202" t="str">
        <f>IFERROR(_xlfn.XLOOKUP(確報【7月】!AW34,台帳表ｋ[整理番号],台帳表ｋ[繁閑調整]),"")</f>
        <v/>
      </c>
      <c r="AY34" s="277" t="str">
        <f>IFERROR(_xlfn.XLOOKUP(確報【7月】!AW34,台帳表ｋ[整理番号],台帳表ｋ[精算
グループ]),"")</f>
        <v/>
      </c>
      <c r="AZ34" s="278" t="str">
        <f>IFERROR(_xlfn.XLOOKUP(確報【7月】!AW34,台帳表ｋ[整理番号],台帳表ｋ[請求書発行番号]),"")</f>
        <v/>
      </c>
      <c r="BA34" s="269" t="str">
        <f>IFERROR(_xlfn.XLOOKUP(確報【7月】!AW34,台帳表ｋ[整理番号],台帳表ｋ[繁閑調整金]),"")</f>
        <v/>
      </c>
    </row>
    <row r="35" spans="1:53" ht="16.350000000000001" customHeight="1">
      <c r="A35" s="927"/>
      <c r="B35" s="927"/>
      <c r="C35" s="927"/>
      <c r="D35" s="926" t="s">
        <v>16520</v>
      </c>
      <c r="E35" s="926" t="s">
        <v>16521</v>
      </c>
      <c r="F35" s="57" t="s">
        <v>16522</v>
      </c>
      <c r="G35" s="19" t="s">
        <v>16606</v>
      </c>
      <c r="H35" s="167" t="s">
        <v>16493</v>
      </c>
      <c r="I35" s="179"/>
      <c r="J35" s="75" t="s">
        <v>94</v>
      </c>
      <c r="K35" s="76">
        <f>SUMIFS(台帳表ｓ[金額],台帳表ｓ[精算
グループ],確報【7月】!$H35,台帳表ｓ[入金月（月のみ）],確報【7月】!$A$1,台帳表ｓ[ＮＣ区分],"埼玉")+SUMIFS(測量台帳1ｓ[入金額],測量台帳1ｓ[精算
グループ],確報【7月】!$H35,測量台帳1ｓ[入金月（月のみ）],確報【7月】!$A$1,測量台帳1ｓ[NC区分],"埼玉")+SUMIFS(測量台帳1__2ｓ[入金額(後)],測量台帳1__2ｓ[精算
グループ(後)],確報【7月】!$H35,測量台帳1__2ｓ[入金月(後)（月のみ）],確報【7月】!$A$1,測量台帳1__2ｓ[NC区分],"埼玉")</f>
        <v>0</v>
      </c>
      <c r="L35" s="75" t="s">
        <v>94</v>
      </c>
      <c r="M35" s="76"/>
      <c r="N35" s="58" t="s">
        <v>94</v>
      </c>
      <c r="O35" s="59"/>
      <c r="P35" s="167" t="s">
        <v>94</v>
      </c>
      <c r="Q35" s="59"/>
      <c r="R35" s="167" t="s">
        <v>94</v>
      </c>
      <c r="S35" s="76"/>
      <c r="T35" s="58" t="s">
        <v>94</v>
      </c>
      <c r="U35" s="59"/>
      <c r="V35" s="167" t="s">
        <v>94</v>
      </c>
      <c r="W35" s="59" cm="1">
        <f t="array" ref="W35">INDEX(設備G入力用!$F$2:$Q$72,ROW(A31), MATCH($A$1,設備G入力用!$F$2:$Q$2,0))</f>
        <v>0</v>
      </c>
      <c r="X35" s="23">
        <f>SUM(I35,K35,M35,O35,Q35,S35,U35,W35)</f>
        <v>0</v>
      </c>
      <c r="Y35" s="24"/>
      <c r="Z35" s="13"/>
      <c r="AA35" s="982" t="s">
        <v>16520</v>
      </c>
      <c r="AB35" s="308" t="s">
        <v>94</v>
      </c>
      <c r="AC35" s="110">
        <f t="shared" ref="AC35:AC51" si="3">SUM(I35,K35,M35,O35,Q35,S35,U35,W35)</f>
        <v>0</v>
      </c>
      <c r="AD35" s="10"/>
      <c r="AE35" s="10"/>
      <c r="AF35" s="202" t="str">
        <f>IFERROR(_xlfn.XLOOKUP(確報【7月】!$AE35,台帳表ｓ[整理番号],台帳表ｓ[繁閑調整]),"")</f>
        <v/>
      </c>
      <c r="AG35" s="277" t="str">
        <f>IFERROR(_xlfn.XLOOKUP(確報【7月】!$AE35,台帳表ｓ[整理番号],台帳表ｓ[精算
グループ]),"")</f>
        <v/>
      </c>
      <c r="AH35" s="278" t="str">
        <f>IFERROR(_xlfn.XLOOKUP(確報【7月】!$AE35,台帳表ｓ[整理番号],台帳表ｓ[請求書発行番号]),"")</f>
        <v/>
      </c>
      <c r="AI35" s="269" t="str">
        <f>IFERROR(_xlfn.XLOOKUP(確報【7月】!$AE35,台帳表ｓ[整理番号],台帳表ｓ[繁閑調整金]),"")</f>
        <v/>
      </c>
      <c r="AJ35" s="275"/>
      <c r="AL35" s="202" t="str">
        <f>IFERROR(_xlfn.XLOOKUP(確報【7月】!AK35,台帳表ｔ[整理番号],台帳表ｔ[繁閑調整]),"")</f>
        <v/>
      </c>
      <c r="AM35" s="277" t="str">
        <f>IFERROR(_xlfn.XLOOKUP(確報【7月】!AK35,台帳表ｔ[整理番号],台帳表ｔ[精算
グループ]),"")</f>
        <v/>
      </c>
      <c r="AN35" s="278" t="str">
        <f>IFERROR(_xlfn.XLOOKUP(確報【7月】!AK35,台帳表ｔ[整理番号],台帳表ｔ[請求書発行番号]),"")</f>
        <v/>
      </c>
      <c r="AO35" s="269" t="str">
        <f>IFERROR(_xlfn.XLOOKUP(確報【7月】!AK35,台帳表ｔ[整理番号],台帳表ｔ[繁閑調整金]),"")</f>
        <v/>
      </c>
      <c r="AP35" s="275"/>
      <c r="AR35" s="202" t="str">
        <f>IFERROR(_xlfn.XLOOKUP(確報【7月】!AQ35,台帳表ｋ[整理番号],台帳表ｋ[繁閑調整]),"")</f>
        <v/>
      </c>
      <c r="AS35" s="277" t="str">
        <f>IFERROR(_xlfn.XLOOKUP(確報【7月】!AQ35,台帳表ｋ[整理番号],台帳表ｋ[精算
グループ]),"")</f>
        <v/>
      </c>
      <c r="AT35" s="278" t="str">
        <f>IFERROR(_xlfn.XLOOKUP(確報【7月】!AQ35,台帳表ｋ[整理番号],台帳表ｋ[請求書発行番号]),"")</f>
        <v/>
      </c>
      <c r="AU35" s="269" t="str">
        <f>IFERROR(_xlfn.XLOOKUP(確報【7月】!AQ35,台帳表ｋ[整理番号],台帳表ｋ[繁閑調整金]),"")</f>
        <v/>
      </c>
      <c r="AV35" s="275"/>
      <c r="AX35" s="202" t="str">
        <f>IFERROR(_xlfn.XLOOKUP(確報【7月】!AW35,台帳表ｋ[整理番号],台帳表ｋ[繁閑調整]),"")</f>
        <v/>
      </c>
      <c r="AY35" s="277" t="str">
        <f>IFERROR(_xlfn.XLOOKUP(確報【7月】!AW35,台帳表ｋ[整理番号],台帳表ｋ[精算
グループ]),"")</f>
        <v/>
      </c>
      <c r="AZ35" s="278" t="str">
        <f>IFERROR(_xlfn.XLOOKUP(確報【7月】!AW35,台帳表ｋ[整理番号],台帳表ｋ[請求書発行番号]),"")</f>
        <v/>
      </c>
      <c r="BA35" s="269" t="str">
        <f>IFERROR(_xlfn.XLOOKUP(確報【7月】!AW35,台帳表ｋ[整理番号],台帳表ｋ[繁閑調整金]),"")</f>
        <v/>
      </c>
    </row>
    <row r="36" spans="1:53" ht="16.350000000000001" customHeight="1">
      <c r="A36" s="927"/>
      <c r="B36" s="927"/>
      <c r="C36" s="927"/>
      <c r="D36" s="927"/>
      <c r="E36" s="927"/>
      <c r="F36" s="55" t="s">
        <v>16523</v>
      </c>
      <c r="G36" s="52" t="s">
        <v>16606</v>
      </c>
      <c r="H36" s="45" t="s">
        <v>16494</v>
      </c>
      <c r="I36" s="46"/>
      <c r="J36" s="78" t="s">
        <v>220</v>
      </c>
      <c r="K36" s="40">
        <f>SUMIFS(台帳表ｓ[金額],台帳表ｓ[精算
グループ],確報【7月】!$H36,台帳表ｓ[入金月（月のみ）],確報【7月】!$A$1,台帳表ｓ[ＮＣ区分],"埼玉")+SUMIFS(測量台帳1ｓ[入金額],測量台帳1ｓ[精算
グループ],確報【7月】!$H36,測量台帳1ｓ[入金月（月のみ）],確報【7月】!$A$1,測量台帳1ｓ[NC区分],"埼玉")+SUMIFS(測量台帳1__2ｓ[入金額(後)],測量台帳1__2ｓ[精算
グループ(後)],確報【7月】!$H36,測量台帳1__2ｓ[入金月(後)（月のみ）],確報【7月】!$A$1,測量台帳1__2ｓ[NC区分],"埼玉")</f>
        <v>0</v>
      </c>
      <c r="L36" s="78" t="s">
        <v>220</v>
      </c>
      <c r="M36" s="40"/>
      <c r="N36" s="60" t="s">
        <v>220</v>
      </c>
      <c r="O36" s="61"/>
      <c r="P36" s="45" t="s">
        <v>220</v>
      </c>
      <c r="Q36" s="61"/>
      <c r="R36" s="45" t="s">
        <v>220</v>
      </c>
      <c r="S36" s="40"/>
      <c r="T36" s="60" t="s">
        <v>220</v>
      </c>
      <c r="U36" s="61"/>
      <c r="V36" s="45" t="s">
        <v>220</v>
      </c>
      <c r="W36" s="61" cm="1">
        <f t="array" ref="W36">INDEX(設備G入力用!$F$2:$Q$72,ROW(A32), MATCH($A$1,設備G入力用!$F$2:$Q$2,0))</f>
        <v>0</v>
      </c>
      <c r="X36" s="30">
        <f t="shared" ref="X36:X75" si="4">SUM(I36,K36,M36,O36,Q36,S36,U36,W36)</f>
        <v>0</v>
      </c>
      <c r="Y36" s="24"/>
      <c r="Z36" s="13"/>
      <c r="AA36" s="983"/>
      <c r="AB36" s="299" t="s">
        <v>220</v>
      </c>
      <c r="AC36" s="112">
        <f t="shared" si="3"/>
        <v>0</v>
      </c>
      <c r="AD36" s="10"/>
      <c r="AE36" s="10"/>
      <c r="AF36" s="202" t="str">
        <f>IFERROR(_xlfn.XLOOKUP(確報【7月】!$AE36,台帳表ｓ[整理番号],台帳表ｓ[繁閑調整]),"")</f>
        <v/>
      </c>
      <c r="AG36" s="277" t="str">
        <f>IFERROR(_xlfn.XLOOKUP(確報【7月】!$AE36,台帳表ｓ[整理番号],台帳表ｓ[精算
グループ]),"")</f>
        <v/>
      </c>
      <c r="AH36" s="278" t="str">
        <f>IFERROR(_xlfn.XLOOKUP(確報【7月】!$AE36,台帳表ｓ[整理番号],台帳表ｓ[請求書発行番号]),"")</f>
        <v/>
      </c>
      <c r="AI36" s="269" t="str">
        <f>IFERROR(_xlfn.XLOOKUP(確報【7月】!$AE36,台帳表ｓ[整理番号],台帳表ｓ[繁閑調整金]),"")</f>
        <v/>
      </c>
      <c r="AJ36" s="275"/>
      <c r="AL36" s="202" t="str">
        <f>IFERROR(_xlfn.XLOOKUP(確報【7月】!AK36,台帳表ｔ[整理番号],台帳表ｔ[繁閑調整]),"")</f>
        <v/>
      </c>
      <c r="AM36" s="277" t="str">
        <f>IFERROR(_xlfn.XLOOKUP(確報【7月】!AK36,台帳表ｔ[整理番号],台帳表ｔ[精算
グループ]),"")</f>
        <v/>
      </c>
      <c r="AN36" s="278" t="str">
        <f>IFERROR(_xlfn.XLOOKUP(確報【7月】!AK36,台帳表ｔ[整理番号],台帳表ｔ[請求書発行番号]),"")</f>
        <v/>
      </c>
      <c r="AO36" s="269" t="str">
        <f>IFERROR(_xlfn.XLOOKUP(確報【7月】!AK36,台帳表ｔ[整理番号],台帳表ｔ[繁閑調整金]),"")</f>
        <v/>
      </c>
      <c r="AP36" s="275"/>
      <c r="AR36" s="202" t="str">
        <f>IFERROR(_xlfn.XLOOKUP(確報【7月】!AQ36,台帳表ｋ[整理番号],台帳表ｋ[繁閑調整]),"")</f>
        <v/>
      </c>
      <c r="AS36" s="277" t="str">
        <f>IFERROR(_xlfn.XLOOKUP(確報【7月】!AQ36,台帳表ｋ[整理番号],台帳表ｋ[精算
グループ]),"")</f>
        <v/>
      </c>
      <c r="AT36" s="278" t="str">
        <f>IFERROR(_xlfn.XLOOKUP(確報【7月】!AQ36,台帳表ｋ[整理番号],台帳表ｋ[請求書発行番号]),"")</f>
        <v/>
      </c>
      <c r="AU36" s="269" t="str">
        <f>IFERROR(_xlfn.XLOOKUP(確報【7月】!AQ36,台帳表ｋ[整理番号],台帳表ｋ[繁閑調整金]),"")</f>
        <v/>
      </c>
      <c r="AV36" s="275"/>
      <c r="AX36" s="202" t="str">
        <f>IFERROR(_xlfn.XLOOKUP(確報【7月】!AW36,台帳表ｋ[整理番号],台帳表ｋ[繁閑調整]),"")</f>
        <v/>
      </c>
      <c r="AY36" s="277" t="str">
        <f>IFERROR(_xlfn.XLOOKUP(確報【7月】!AW36,台帳表ｋ[整理番号],台帳表ｋ[精算
グループ]),"")</f>
        <v/>
      </c>
      <c r="AZ36" s="278" t="str">
        <f>IFERROR(_xlfn.XLOOKUP(確報【7月】!AW36,台帳表ｋ[整理番号],台帳表ｋ[請求書発行番号]),"")</f>
        <v/>
      </c>
      <c r="BA36" s="269" t="str">
        <f>IFERROR(_xlfn.XLOOKUP(確報【7月】!AW36,台帳表ｋ[整理番号],台帳表ｋ[繁閑調整金]),"")</f>
        <v/>
      </c>
    </row>
    <row r="37" spans="1:53" ht="16.350000000000001" customHeight="1">
      <c r="A37" s="927"/>
      <c r="B37" s="927"/>
      <c r="C37" s="927"/>
      <c r="D37" s="927"/>
      <c r="E37" s="927"/>
      <c r="F37" s="55" t="s">
        <v>16524</v>
      </c>
      <c r="G37" s="62" t="s">
        <v>16606</v>
      </c>
      <c r="H37" s="45" t="s">
        <v>16495</v>
      </c>
      <c r="I37" s="46"/>
      <c r="J37" s="78" t="s">
        <v>224</v>
      </c>
      <c r="K37" s="40">
        <f>SUMIFS(台帳表ｓ[金額],台帳表ｓ[精算
グループ],確報【7月】!$H37,台帳表ｓ[入金月（月のみ）],確報【7月】!$A$1,台帳表ｓ[ＮＣ区分],"埼玉")+SUMIFS(測量台帳1ｓ[入金額],測量台帳1ｓ[精算
グループ],確報【7月】!$H37,測量台帳1ｓ[入金月（月のみ）],確報【7月】!$A$1,測量台帳1ｓ[NC区分],"埼玉")+SUMIFS(測量台帳1__2ｓ[入金額(後)],測量台帳1__2ｓ[精算
グループ(後)],確報【7月】!$H37,測量台帳1__2ｓ[入金月(後)（月のみ）],確報【7月】!$A$1,測量台帳1__2ｓ[NC区分],"埼玉")</f>
        <v>0</v>
      </c>
      <c r="L37" s="78" t="s">
        <v>224</v>
      </c>
      <c r="M37" s="40"/>
      <c r="N37" s="60" t="s">
        <v>224</v>
      </c>
      <c r="O37" s="61"/>
      <c r="P37" s="45" t="s">
        <v>224</v>
      </c>
      <c r="Q37" s="61"/>
      <c r="R37" s="45" t="s">
        <v>224</v>
      </c>
      <c r="S37" s="40"/>
      <c r="T37" s="60" t="s">
        <v>224</v>
      </c>
      <c r="U37" s="61"/>
      <c r="V37" s="45" t="s">
        <v>224</v>
      </c>
      <c r="W37" s="61" cm="1">
        <f t="array" ref="W37">INDEX(設備G入力用!$F$2:$Q$72,ROW(A33), MATCH($A$1,設備G入力用!$F$2:$Q$2,0))</f>
        <v>0</v>
      </c>
      <c r="X37" s="30">
        <f t="shared" si="4"/>
        <v>0</v>
      </c>
      <c r="Y37" s="24"/>
      <c r="Z37" s="13"/>
      <c r="AA37" s="983"/>
      <c r="AB37" s="299" t="s">
        <v>224</v>
      </c>
      <c r="AC37" s="112">
        <f t="shared" si="3"/>
        <v>0</v>
      </c>
      <c r="AD37" s="10"/>
      <c r="AE37" s="10"/>
      <c r="AF37" s="202" t="str">
        <f>IFERROR(_xlfn.XLOOKUP(確報【7月】!$AE37,台帳表ｓ[整理番号],台帳表ｓ[繁閑調整]),"")</f>
        <v/>
      </c>
      <c r="AG37" s="277" t="str">
        <f>IFERROR(_xlfn.XLOOKUP(確報【7月】!$AE37,台帳表ｓ[整理番号],台帳表ｓ[精算
グループ]),"")</f>
        <v/>
      </c>
      <c r="AH37" s="278" t="str">
        <f>IFERROR(_xlfn.XLOOKUP(確報【7月】!$AE37,台帳表ｓ[整理番号],台帳表ｓ[請求書発行番号]),"")</f>
        <v/>
      </c>
      <c r="AI37" s="269" t="str">
        <f>IFERROR(_xlfn.XLOOKUP(確報【7月】!$AE37,台帳表ｓ[整理番号],台帳表ｓ[繁閑調整金]),"")</f>
        <v/>
      </c>
      <c r="AJ37" s="275"/>
      <c r="AL37" s="202" t="str">
        <f>IFERROR(_xlfn.XLOOKUP(確報【7月】!AK37,台帳表ｔ[整理番号],台帳表ｔ[繁閑調整]),"")</f>
        <v/>
      </c>
      <c r="AM37" s="277" t="str">
        <f>IFERROR(_xlfn.XLOOKUP(確報【7月】!AK37,台帳表ｔ[整理番号],台帳表ｔ[精算
グループ]),"")</f>
        <v/>
      </c>
      <c r="AN37" s="278" t="str">
        <f>IFERROR(_xlfn.XLOOKUP(確報【7月】!AK37,台帳表ｔ[整理番号],台帳表ｔ[請求書発行番号]),"")</f>
        <v/>
      </c>
      <c r="AO37" s="269" t="str">
        <f>IFERROR(_xlfn.XLOOKUP(確報【7月】!AK37,台帳表ｔ[整理番号],台帳表ｔ[繁閑調整金]),"")</f>
        <v/>
      </c>
      <c r="AP37" s="275"/>
      <c r="AR37" s="202" t="str">
        <f>IFERROR(_xlfn.XLOOKUP(確報【7月】!AQ37,台帳表ｋ[整理番号],台帳表ｋ[繁閑調整]),"")</f>
        <v/>
      </c>
      <c r="AS37" s="277" t="str">
        <f>IFERROR(_xlfn.XLOOKUP(確報【7月】!AQ37,台帳表ｋ[整理番号],台帳表ｋ[精算
グループ]),"")</f>
        <v/>
      </c>
      <c r="AT37" s="278" t="str">
        <f>IFERROR(_xlfn.XLOOKUP(確報【7月】!AQ37,台帳表ｋ[整理番号],台帳表ｋ[請求書発行番号]),"")</f>
        <v/>
      </c>
      <c r="AU37" s="269" t="str">
        <f>IFERROR(_xlfn.XLOOKUP(確報【7月】!AQ37,台帳表ｋ[整理番号],台帳表ｋ[繁閑調整金]),"")</f>
        <v/>
      </c>
      <c r="AV37" s="275"/>
      <c r="AX37" s="202" t="str">
        <f>IFERROR(_xlfn.XLOOKUP(確報【7月】!AW37,台帳表ｋ[整理番号],台帳表ｋ[繁閑調整]),"")</f>
        <v/>
      </c>
      <c r="AY37" s="277" t="str">
        <f>IFERROR(_xlfn.XLOOKUP(確報【7月】!AW37,台帳表ｋ[整理番号],台帳表ｋ[精算
グループ]),"")</f>
        <v/>
      </c>
      <c r="AZ37" s="278" t="str">
        <f>IFERROR(_xlfn.XLOOKUP(確報【7月】!AW37,台帳表ｋ[整理番号],台帳表ｋ[請求書発行番号]),"")</f>
        <v/>
      </c>
      <c r="BA37" s="269" t="str">
        <f>IFERROR(_xlfn.XLOOKUP(確報【7月】!AW37,台帳表ｋ[整理番号],台帳表ｋ[繁閑調整金]),"")</f>
        <v/>
      </c>
    </row>
    <row r="38" spans="1:53" ht="16.350000000000001" customHeight="1">
      <c r="A38" s="927"/>
      <c r="B38" s="927"/>
      <c r="C38" s="927"/>
      <c r="D38" s="927"/>
      <c r="E38" s="927"/>
      <c r="F38" s="55" t="s">
        <v>16525</v>
      </c>
      <c r="G38" s="63" t="s">
        <v>16606</v>
      </c>
      <c r="H38" s="45" t="s">
        <v>16497</v>
      </c>
      <c r="I38" s="46"/>
      <c r="J38" s="78" t="s">
        <v>228</v>
      </c>
      <c r="K38" s="40">
        <f>SUMIFS(台帳表ｓ[金額],台帳表ｓ[精算
グループ],確報【7月】!$H38,台帳表ｓ[入金月（月のみ）],確報【7月】!$A$1,台帳表ｓ[ＮＣ区分],"埼玉")+SUMIFS(測量台帳1ｓ[入金額],測量台帳1ｓ[精算
グループ],確報【7月】!$H38,測量台帳1ｓ[入金月（月のみ）],確報【7月】!$A$1,測量台帳1ｓ[NC区分],"埼玉")+SUMIFS(測量台帳1__2ｓ[入金額(後)],測量台帳1__2ｓ[精算
グループ(後)],確報【7月】!$H38,測量台帳1__2ｓ[入金月(後)（月のみ）],確報【7月】!$A$1,測量台帳1__2ｓ[NC区分],"埼玉")</f>
        <v>0</v>
      </c>
      <c r="L38" s="78" t="s">
        <v>228</v>
      </c>
      <c r="M38" s="40"/>
      <c r="N38" s="60" t="s">
        <v>228</v>
      </c>
      <c r="O38" s="61"/>
      <c r="P38" s="45" t="s">
        <v>228</v>
      </c>
      <c r="Q38" s="61"/>
      <c r="R38" s="45" t="s">
        <v>228</v>
      </c>
      <c r="S38" s="40"/>
      <c r="T38" s="60" t="s">
        <v>228</v>
      </c>
      <c r="U38" s="61"/>
      <c r="V38" s="45" t="s">
        <v>228</v>
      </c>
      <c r="W38" s="61" cm="1">
        <f t="array" ref="W38">INDEX(設備G入力用!$F$2:$Q$72,ROW(A34), MATCH($A$1,設備G入力用!$F$2:$Q$2,0))</f>
        <v>0</v>
      </c>
      <c r="X38" s="30">
        <f t="shared" si="4"/>
        <v>0</v>
      </c>
      <c r="AA38" s="983"/>
      <c r="AB38" s="299" t="s">
        <v>228</v>
      </c>
      <c r="AC38" s="112">
        <f t="shared" si="3"/>
        <v>0</v>
      </c>
      <c r="AD38" s="10"/>
      <c r="AE38" s="10"/>
      <c r="AF38" s="202" t="str">
        <f>IFERROR(_xlfn.XLOOKUP(確報【7月】!$AE38,台帳表ｓ[整理番号],台帳表ｓ[繁閑調整]),"")</f>
        <v/>
      </c>
      <c r="AG38" s="277" t="str">
        <f>IFERROR(_xlfn.XLOOKUP(確報【7月】!$AE38,台帳表ｓ[整理番号],台帳表ｓ[精算
グループ]),"")</f>
        <v/>
      </c>
      <c r="AH38" s="278" t="str">
        <f>IFERROR(_xlfn.XLOOKUP(確報【7月】!$AE38,台帳表ｓ[整理番号],台帳表ｓ[請求書発行番号]),"")</f>
        <v/>
      </c>
      <c r="AI38" s="269" t="str">
        <f>IFERROR(_xlfn.XLOOKUP(確報【7月】!$AE38,台帳表ｓ[整理番号],台帳表ｓ[繁閑調整金]),"")</f>
        <v/>
      </c>
      <c r="AJ38" s="275"/>
      <c r="AL38" s="202" t="str">
        <f>IFERROR(_xlfn.XLOOKUP(確報【7月】!AK38,台帳表ｔ[整理番号],台帳表ｔ[繁閑調整]),"")</f>
        <v/>
      </c>
      <c r="AM38" s="277" t="str">
        <f>IFERROR(_xlfn.XLOOKUP(確報【7月】!AK38,台帳表ｔ[整理番号],台帳表ｔ[精算
グループ]),"")</f>
        <v/>
      </c>
      <c r="AN38" s="278" t="str">
        <f>IFERROR(_xlfn.XLOOKUP(確報【7月】!AK38,台帳表ｔ[整理番号],台帳表ｔ[請求書発行番号]),"")</f>
        <v/>
      </c>
      <c r="AO38" s="269" t="str">
        <f>IFERROR(_xlfn.XLOOKUP(確報【7月】!AK38,台帳表ｔ[整理番号],台帳表ｔ[繁閑調整金]),"")</f>
        <v/>
      </c>
      <c r="AP38" s="275"/>
      <c r="AR38" s="202" t="str">
        <f>IFERROR(_xlfn.XLOOKUP(確報【7月】!AQ38,台帳表ｋ[整理番号],台帳表ｋ[繁閑調整]),"")</f>
        <v/>
      </c>
      <c r="AS38" s="277" t="str">
        <f>IFERROR(_xlfn.XLOOKUP(確報【7月】!AQ38,台帳表ｋ[整理番号],台帳表ｋ[精算
グループ]),"")</f>
        <v/>
      </c>
      <c r="AT38" s="278" t="str">
        <f>IFERROR(_xlfn.XLOOKUP(確報【7月】!AQ38,台帳表ｋ[整理番号],台帳表ｋ[請求書発行番号]),"")</f>
        <v/>
      </c>
      <c r="AU38" s="269" t="str">
        <f>IFERROR(_xlfn.XLOOKUP(確報【7月】!AQ38,台帳表ｋ[整理番号],台帳表ｋ[繁閑調整金]),"")</f>
        <v/>
      </c>
      <c r="AV38" s="275"/>
      <c r="AX38" s="202" t="str">
        <f>IFERROR(_xlfn.XLOOKUP(確報【7月】!AW38,台帳表ｋ[整理番号],台帳表ｋ[繁閑調整]),"")</f>
        <v/>
      </c>
      <c r="AY38" s="277" t="str">
        <f>IFERROR(_xlfn.XLOOKUP(確報【7月】!AW38,台帳表ｋ[整理番号],台帳表ｋ[精算
グループ]),"")</f>
        <v/>
      </c>
      <c r="AZ38" s="278" t="str">
        <f>IFERROR(_xlfn.XLOOKUP(確報【7月】!AW38,台帳表ｋ[整理番号],台帳表ｋ[請求書発行番号]),"")</f>
        <v/>
      </c>
      <c r="BA38" s="269" t="str">
        <f>IFERROR(_xlfn.XLOOKUP(確報【7月】!AW38,台帳表ｋ[整理番号],台帳表ｋ[繁閑調整金]),"")</f>
        <v/>
      </c>
    </row>
    <row r="39" spans="1:53" ht="16.350000000000001" customHeight="1" thickBot="1">
      <c r="A39" s="927"/>
      <c r="B39" s="927"/>
      <c r="C39" s="927"/>
      <c r="D39" s="927"/>
      <c r="E39" s="927"/>
      <c r="F39" s="64" t="s">
        <v>16526</v>
      </c>
      <c r="G39" s="65" t="s">
        <v>16606</v>
      </c>
      <c r="H39" s="67" t="s">
        <v>16527</v>
      </c>
      <c r="I39" s="38"/>
      <c r="J39" s="79" t="s">
        <v>240</v>
      </c>
      <c r="K39" s="80">
        <f>SUMIFS(台帳表ｓ[金額],台帳表ｓ[精算
グループ],確報【7月】!$H39,台帳表ｓ[入金月（月のみ）],確報【7月】!$A$1,台帳表ｓ[ＮＣ区分],"埼玉")+SUMIFS(測量台帳1ｓ[入金額],測量台帳1ｓ[精算
グループ],確報【7月】!$H39,測量台帳1ｓ[入金月（月のみ）],確報【7月】!$A$1,測量台帳1ｓ[NC区分],"埼玉")+SUMIFS(測量台帳1__2ｓ[入金額(後)],測量台帳1__2ｓ[精算
グループ(後)],確報【7月】!$H39,測量台帳1__2ｓ[入金月(後)（月のみ）],確報【7月】!$A$1,測量台帳1__2ｓ[NC区分],"埼玉")</f>
        <v>0</v>
      </c>
      <c r="L39" s="79" t="s">
        <v>240</v>
      </c>
      <c r="M39" s="80"/>
      <c r="N39" s="66" t="s">
        <v>240</v>
      </c>
      <c r="O39" s="39"/>
      <c r="P39" s="67" t="s">
        <v>240</v>
      </c>
      <c r="Q39" s="39"/>
      <c r="R39" s="67" t="s">
        <v>240</v>
      </c>
      <c r="S39" s="80"/>
      <c r="T39" s="66" t="s">
        <v>240</v>
      </c>
      <c r="U39" s="39"/>
      <c r="V39" s="67" t="s">
        <v>240</v>
      </c>
      <c r="W39" s="39" cm="1">
        <f t="array" ref="W39">INDEX(設備G入力用!$F$2:$Q$72,ROW(A35), MATCH($A$1,設備G入力用!$F$2:$Q$2,0))</f>
        <v>0</v>
      </c>
      <c r="X39" s="30">
        <f t="shared" si="4"/>
        <v>0</v>
      </c>
      <c r="Y39" s="24"/>
      <c r="Z39" s="13"/>
      <c r="AA39" s="983"/>
      <c r="AB39" s="299" t="s">
        <v>240</v>
      </c>
      <c r="AC39" s="112">
        <f t="shared" si="3"/>
        <v>0</v>
      </c>
      <c r="AD39" s="10"/>
      <c r="AE39" s="10"/>
      <c r="AF39" s="202" t="str">
        <f>IFERROR(_xlfn.XLOOKUP(確報【7月】!$AE39,台帳表ｓ[整理番号],台帳表ｓ[繁閑調整]),"")</f>
        <v/>
      </c>
      <c r="AG39" s="277" t="str">
        <f>IFERROR(_xlfn.XLOOKUP(確報【7月】!$AE39,台帳表ｓ[整理番号],台帳表ｓ[精算
グループ]),"")</f>
        <v/>
      </c>
      <c r="AH39" s="278" t="str">
        <f>IFERROR(_xlfn.XLOOKUP(確報【7月】!$AE39,台帳表ｓ[整理番号],台帳表ｓ[請求書発行番号]),"")</f>
        <v/>
      </c>
      <c r="AI39" s="269" t="str">
        <f>IFERROR(_xlfn.XLOOKUP(確報【7月】!$AE39,台帳表ｓ[整理番号],台帳表ｓ[繁閑調整金]),"")</f>
        <v/>
      </c>
      <c r="AJ39" s="275"/>
      <c r="AL39" s="202" t="str">
        <f>IFERROR(_xlfn.XLOOKUP(確報【7月】!AK39,台帳表ｔ[整理番号],台帳表ｔ[繁閑調整]),"")</f>
        <v/>
      </c>
      <c r="AM39" s="277" t="str">
        <f>IFERROR(_xlfn.XLOOKUP(確報【7月】!AK39,台帳表ｔ[整理番号],台帳表ｔ[精算
グループ]),"")</f>
        <v/>
      </c>
      <c r="AN39" s="278" t="str">
        <f>IFERROR(_xlfn.XLOOKUP(確報【7月】!AK39,台帳表ｔ[整理番号],台帳表ｔ[請求書発行番号]),"")</f>
        <v/>
      </c>
      <c r="AO39" s="269" t="str">
        <f>IFERROR(_xlfn.XLOOKUP(確報【7月】!AK39,台帳表ｔ[整理番号],台帳表ｔ[繁閑調整金]),"")</f>
        <v/>
      </c>
      <c r="AP39" s="275"/>
      <c r="AR39" s="202" t="str">
        <f>IFERROR(_xlfn.XLOOKUP(確報【7月】!AQ39,台帳表ｋ[整理番号],台帳表ｋ[繁閑調整]),"")</f>
        <v/>
      </c>
      <c r="AS39" s="277" t="str">
        <f>IFERROR(_xlfn.XLOOKUP(確報【7月】!AQ39,台帳表ｋ[整理番号],台帳表ｋ[精算
グループ]),"")</f>
        <v/>
      </c>
      <c r="AT39" s="278" t="str">
        <f>IFERROR(_xlfn.XLOOKUP(確報【7月】!AQ39,台帳表ｋ[整理番号],台帳表ｋ[請求書発行番号]),"")</f>
        <v/>
      </c>
      <c r="AU39" s="269" t="str">
        <f>IFERROR(_xlfn.XLOOKUP(確報【7月】!AQ39,台帳表ｋ[整理番号],台帳表ｋ[繁閑調整金]),"")</f>
        <v/>
      </c>
      <c r="AV39" s="275"/>
      <c r="AX39" s="202" t="str">
        <f>IFERROR(_xlfn.XLOOKUP(確報【7月】!AW39,台帳表ｋ[整理番号],台帳表ｋ[繁閑調整]),"")</f>
        <v/>
      </c>
      <c r="AY39" s="277" t="str">
        <f>IFERROR(_xlfn.XLOOKUP(確報【7月】!AW39,台帳表ｋ[整理番号],台帳表ｋ[精算
グループ]),"")</f>
        <v/>
      </c>
      <c r="AZ39" s="278" t="str">
        <f>IFERROR(_xlfn.XLOOKUP(確報【7月】!AW39,台帳表ｋ[整理番号],台帳表ｋ[請求書発行番号]),"")</f>
        <v/>
      </c>
      <c r="BA39" s="269" t="str">
        <f>IFERROR(_xlfn.XLOOKUP(確報【7月】!AW39,台帳表ｋ[整理番号],台帳表ｋ[繁閑調整金]),"")</f>
        <v/>
      </c>
    </row>
    <row r="40" spans="1:53" ht="16.350000000000001" customHeight="1" thickBot="1">
      <c r="A40" s="927"/>
      <c r="B40" s="927"/>
      <c r="C40" s="927"/>
      <c r="D40" s="927"/>
      <c r="E40" s="928"/>
      <c r="F40" s="55" t="s">
        <v>16528</v>
      </c>
      <c r="G40" s="63" t="s">
        <v>16606</v>
      </c>
      <c r="H40" s="45" t="s">
        <v>16529</v>
      </c>
      <c r="I40" s="46"/>
      <c r="J40" s="78" t="s">
        <v>244</v>
      </c>
      <c r="K40" s="40">
        <f>SUMIFS(台帳表ｓ[金額],台帳表ｓ[精算
グループ],確報【7月】!$H40,台帳表ｓ[入金月（月のみ）],確報【7月】!$A$1,台帳表ｓ[ＮＣ区分],"埼玉")+SUMIFS(測量台帳1ｓ[入金額],測量台帳1ｓ[精算
グループ],確報【7月】!$H40,測量台帳1ｓ[入金月（月のみ）],確報【7月】!$A$1,測量台帳1ｓ[NC区分],"埼玉")+SUMIFS(測量台帳1__2ｓ[入金額(後)],測量台帳1__2ｓ[精算
グループ(後)],確報【7月】!$H40,測量台帳1__2ｓ[入金月(後)（月のみ）],確報【7月】!$A$1,測量台帳1__2ｓ[NC区分],"埼玉")</f>
        <v>0</v>
      </c>
      <c r="L40" s="78" t="s">
        <v>244</v>
      </c>
      <c r="M40" s="40"/>
      <c r="N40" s="60" t="s">
        <v>244</v>
      </c>
      <c r="O40" s="61"/>
      <c r="P40" s="45" t="s">
        <v>244</v>
      </c>
      <c r="Q40" s="61"/>
      <c r="R40" s="45" t="s">
        <v>244</v>
      </c>
      <c r="S40" s="40"/>
      <c r="T40" s="60" t="s">
        <v>244</v>
      </c>
      <c r="U40" s="61"/>
      <c r="V40" s="45" t="s">
        <v>244</v>
      </c>
      <c r="W40" s="61" cm="1">
        <f t="array" ref="W40">INDEX(設備G入力用!$F$2:$Q$72,ROW(A36), MATCH($A$1,設備G入力用!$F$2:$Q$2,0))</f>
        <v>0</v>
      </c>
      <c r="X40" s="30">
        <f t="shared" si="4"/>
        <v>0</v>
      </c>
      <c r="Y40" s="16">
        <f>SUM(X35:X40)</f>
        <v>0</v>
      </c>
      <c r="Z40" s="13" t="s">
        <v>16599</v>
      </c>
      <c r="AA40" s="983"/>
      <c r="AB40" s="302" t="s">
        <v>244</v>
      </c>
      <c r="AC40" s="172">
        <f t="shared" si="3"/>
        <v>0</v>
      </c>
      <c r="AD40" s="10"/>
      <c r="AE40" s="10"/>
      <c r="AF40" s="202" t="str">
        <f>IFERROR(_xlfn.XLOOKUP(確報【7月】!$AE40,台帳表ｓ[整理番号],台帳表ｓ[繁閑調整]),"")</f>
        <v/>
      </c>
      <c r="AG40" s="277" t="str">
        <f>IFERROR(_xlfn.XLOOKUP(確報【7月】!$AE40,台帳表ｓ[整理番号],台帳表ｓ[精算
グループ]),"")</f>
        <v/>
      </c>
      <c r="AH40" s="278" t="str">
        <f>IFERROR(_xlfn.XLOOKUP(確報【7月】!$AE40,台帳表ｓ[整理番号],台帳表ｓ[請求書発行番号]),"")</f>
        <v/>
      </c>
      <c r="AI40" s="269" t="str">
        <f>IFERROR(_xlfn.XLOOKUP(確報【7月】!$AE40,台帳表ｓ[整理番号],台帳表ｓ[繁閑調整金]),"")</f>
        <v/>
      </c>
      <c r="AJ40" s="275"/>
      <c r="AL40" s="202" t="str">
        <f>IFERROR(_xlfn.XLOOKUP(確報【7月】!AK40,台帳表ｔ[整理番号],台帳表ｔ[繁閑調整]),"")</f>
        <v/>
      </c>
      <c r="AM40" s="277" t="str">
        <f>IFERROR(_xlfn.XLOOKUP(確報【7月】!AK40,台帳表ｔ[整理番号],台帳表ｔ[精算
グループ]),"")</f>
        <v/>
      </c>
      <c r="AN40" s="278" t="str">
        <f>IFERROR(_xlfn.XLOOKUP(確報【7月】!AK40,台帳表ｔ[整理番号],台帳表ｔ[請求書発行番号]),"")</f>
        <v/>
      </c>
      <c r="AO40" s="269" t="str">
        <f>IFERROR(_xlfn.XLOOKUP(確報【7月】!AK40,台帳表ｔ[整理番号],台帳表ｔ[繁閑調整金]),"")</f>
        <v/>
      </c>
      <c r="AP40" s="275"/>
      <c r="AR40" s="202" t="str">
        <f>IFERROR(_xlfn.XLOOKUP(確報【7月】!AQ40,台帳表ｋ[整理番号],台帳表ｋ[繁閑調整]),"")</f>
        <v/>
      </c>
      <c r="AS40" s="277" t="str">
        <f>IFERROR(_xlfn.XLOOKUP(確報【7月】!AQ40,台帳表ｋ[整理番号],台帳表ｋ[精算
グループ]),"")</f>
        <v/>
      </c>
      <c r="AT40" s="278" t="str">
        <f>IFERROR(_xlfn.XLOOKUP(確報【7月】!AQ40,台帳表ｋ[整理番号],台帳表ｋ[請求書発行番号]),"")</f>
        <v/>
      </c>
      <c r="AU40" s="269" t="str">
        <f>IFERROR(_xlfn.XLOOKUP(確報【7月】!AQ40,台帳表ｋ[整理番号],台帳表ｋ[繁閑調整金]),"")</f>
        <v/>
      </c>
      <c r="AV40" s="275"/>
      <c r="AX40" s="202" t="str">
        <f>IFERROR(_xlfn.XLOOKUP(確報【7月】!AW40,台帳表ｋ[整理番号],台帳表ｋ[繁閑調整]),"")</f>
        <v/>
      </c>
      <c r="AY40" s="277" t="str">
        <f>IFERROR(_xlfn.XLOOKUP(確報【7月】!AW40,台帳表ｋ[整理番号],台帳表ｋ[精算
グループ]),"")</f>
        <v/>
      </c>
      <c r="AZ40" s="278" t="str">
        <f>IFERROR(_xlfn.XLOOKUP(確報【7月】!AW40,台帳表ｋ[整理番号],台帳表ｋ[請求書発行番号]),"")</f>
        <v/>
      </c>
      <c r="BA40" s="269" t="str">
        <f>IFERROR(_xlfn.XLOOKUP(確報【7月】!AW40,台帳表ｋ[整理番号],台帳表ｋ[繁閑調整金]),"")</f>
        <v/>
      </c>
    </row>
    <row r="41" spans="1:53" ht="16.350000000000001" customHeight="1">
      <c r="A41" s="927"/>
      <c r="B41" s="927"/>
      <c r="C41" s="927"/>
      <c r="D41" s="927"/>
      <c r="E41" s="926" t="s">
        <v>16530</v>
      </c>
      <c r="F41" s="57" t="s">
        <v>16531</v>
      </c>
      <c r="G41" s="19" t="s">
        <v>16606</v>
      </c>
      <c r="H41" s="167" t="s">
        <v>179</v>
      </c>
      <c r="I41" s="179"/>
      <c r="J41" s="75" t="s">
        <v>179</v>
      </c>
      <c r="K41" s="76"/>
      <c r="L41" s="75" t="s">
        <v>16481</v>
      </c>
      <c r="M41" s="76">
        <f>SUMIFS(台帳表ｓ[金額],台帳表ｓ[精算
グループ],確報【7月】!$H41,台帳表ｓ[入金月（月のみ）],確報【7月】!$A$1,台帳表ｓ[ＮＣ区分],"北部")+SUMIFS(測量台帳1ｓ[入金額],測量台帳1ｓ[精算
グループ],確報【7月】!$H41,測量台帳1ｓ[入金月（月のみ）],確報【7月】!$A$1,測量台帳1ｓ[NC区分],"北部")+SUMIFS(測量台帳1__2ｓ[入金額(後)],測量台帳1__2ｓ[精算
グループ(後)],確報【7月】!$H41,測量台帳1__2ｓ[入金月(後)（月のみ）],確報【7月】!$A$1,測量台帳1__2ｓ[NC区分],"北部")</f>
        <v>2977380</v>
      </c>
      <c r="N41" s="58" t="s">
        <v>179</v>
      </c>
      <c r="O41" s="59"/>
      <c r="P41" s="167" t="s">
        <v>179</v>
      </c>
      <c r="Q41" s="59"/>
      <c r="R41" s="167" t="s">
        <v>179</v>
      </c>
      <c r="S41" s="76"/>
      <c r="T41" s="58" t="s">
        <v>179</v>
      </c>
      <c r="U41" s="59"/>
      <c r="V41" s="167" t="s">
        <v>179</v>
      </c>
      <c r="W41" s="59" cm="1">
        <f t="array" ref="W41">INDEX(設備G入力用!$F$2:$Q$72,ROW(A37), MATCH($A$1,設備G入力用!$F$2:$Q$2,0))</f>
        <v>0</v>
      </c>
      <c r="X41" s="23">
        <f t="shared" si="4"/>
        <v>2977380</v>
      </c>
      <c r="Y41" s="24"/>
      <c r="Z41" s="13"/>
      <c r="AA41" s="983"/>
      <c r="AB41" s="666" t="s">
        <v>179</v>
      </c>
      <c r="AC41" s="112">
        <f t="shared" si="3"/>
        <v>2977380</v>
      </c>
      <c r="AD41" s="10"/>
      <c r="AE41" s="10"/>
      <c r="AF41" s="202" t="str">
        <f>IFERROR(_xlfn.XLOOKUP(確報【7月】!$AE41,台帳表ｓ[整理番号],台帳表ｓ[繁閑調整]),"")</f>
        <v/>
      </c>
      <c r="AG41" s="277" t="str">
        <f>IFERROR(_xlfn.XLOOKUP(確報【7月】!$AE41,台帳表ｓ[整理番号],台帳表ｓ[精算
グループ]),"")</f>
        <v/>
      </c>
      <c r="AH41" s="278" t="str">
        <f>IFERROR(_xlfn.XLOOKUP(確報【7月】!$AE41,台帳表ｓ[整理番号],台帳表ｓ[請求書発行番号]),"")</f>
        <v/>
      </c>
      <c r="AI41" s="269" t="str">
        <f>IFERROR(_xlfn.XLOOKUP(確報【7月】!$AE41,台帳表ｓ[整理番号],台帳表ｓ[繁閑調整金]),"")</f>
        <v/>
      </c>
      <c r="AJ41" s="275"/>
      <c r="AL41" s="202" t="str">
        <f>IFERROR(_xlfn.XLOOKUP(確報【7月】!AK41,台帳表ｔ[整理番号],台帳表ｔ[繁閑調整]),"")</f>
        <v/>
      </c>
      <c r="AM41" s="277" t="str">
        <f>IFERROR(_xlfn.XLOOKUP(確報【7月】!AK41,台帳表ｔ[整理番号],台帳表ｔ[精算
グループ]),"")</f>
        <v/>
      </c>
      <c r="AN41" s="278" t="str">
        <f>IFERROR(_xlfn.XLOOKUP(確報【7月】!AK41,台帳表ｔ[整理番号],台帳表ｔ[請求書発行番号]),"")</f>
        <v/>
      </c>
      <c r="AO41" s="269" t="str">
        <f>IFERROR(_xlfn.XLOOKUP(確報【7月】!AK41,台帳表ｔ[整理番号],台帳表ｔ[繁閑調整金]),"")</f>
        <v/>
      </c>
      <c r="AP41" s="275"/>
      <c r="AR41" s="202" t="str">
        <f>IFERROR(_xlfn.XLOOKUP(確報【7月】!AQ41,台帳表ｋ[整理番号],台帳表ｋ[繁閑調整]),"")</f>
        <v/>
      </c>
      <c r="AS41" s="277" t="str">
        <f>IFERROR(_xlfn.XLOOKUP(確報【7月】!AQ41,台帳表ｋ[整理番号],台帳表ｋ[精算
グループ]),"")</f>
        <v/>
      </c>
      <c r="AT41" s="278" t="str">
        <f>IFERROR(_xlfn.XLOOKUP(確報【7月】!AQ41,台帳表ｋ[整理番号],台帳表ｋ[請求書発行番号]),"")</f>
        <v/>
      </c>
      <c r="AU41" s="269" t="str">
        <f>IFERROR(_xlfn.XLOOKUP(確報【7月】!AQ41,台帳表ｋ[整理番号],台帳表ｋ[繁閑調整金]),"")</f>
        <v/>
      </c>
      <c r="AV41" s="275"/>
      <c r="AX41" s="202" t="str">
        <f>IFERROR(_xlfn.XLOOKUP(確報【7月】!AW41,台帳表ｋ[整理番号],台帳表ｋ[繁閑調整]),"")</f>
        <v/>
      </c>
      <c r="AY41" s="277" t="str">
        <f>IFERROR(_xlfn.XLOOKUP(確報【7月】!AW41,台帳表ｋ[整理番号],台帳表ｋ[精算
グループ]),"")</f>
        <v/>
      </c>
      <c r="AZ41" s="278" t="str">
        <f>IFERROR(_xlfn.XLOOKUP(確報【7月】!AW41,台帳表ｋ[整理番号],台帳表ｋ[請求書発行番号]),"")</f>
        <v/>
      </c>
      <c r="BA41" s="269" t="str">
        <f>IFERROR(_xlfn.XLOOKUP(確報【7月】!AW41,台帳表ｋ[整理番号],台帳表ｋ[繁閑調整金]),"")</f>
        <v/>
      </c>
    </row>
    <row r="42" spans="1:53" ht="16.350000000000001" customHeight="1">
      <c r="A42" s="927"/>
      <c r="B42" s="927"/>
      <c r="C42" s="927"/>
      <c r="D42" s="927"/>
      <c r="E42" s="927"/>
      <c r="F42" s="55" t="s">
        <v>16532</v>
      </c>
      <c r="G42" s="52" t="s">
        <v>16606</v>
      </c>
      <c r="H42" s="45" t="s">
        <v>186</v>
      </c>
      <c r="I42" s="46"/>
      <c r="J42" s="78" t="s">
        <v>186</v>
      </c>
      <c r="K42" s="40"/>
      <c r="L42" s="78" t="s">
        <v>16487</v>
      </c>
      <c r="M42" s="40">
        <f>SUMIFS(台帳表ｓ[金額],台帳表ｓ[精算
グループ],確報【7月】!$H42,台帳表ｓ[入金月（月のみ）],確報【7月】!$A$1,台帳表ｓ[ＮＣ区分],"北部")+SUMIFS(測量台帳1ｓ[入金額],測量台帳1ｓ[精算
グループ],確報【7月】!$H42,測量台帳1ｓ[入金月（月のみ）],確報【7月】!$A$1,測量台帳1ｓ[NC区分],"北部")+SUMIFS(測量台帳1__2ｓ[入金額(後)],測量台帳1__2ｓ[精算
グループ(後)],確報【7月】!$H42,測量台帳1__2ｓ[入金月(後)（月のみ）],確報【7月】!$A$1,測量台帳1__2ｓ[NC区分],"北部")</f>
        <v>0</v>
      </c>
      <c r="N42" s="60" t="s">
        <v>186</v>
      </c>
      <c r="O42" s="61"/>
      <c r="P42" s="45" t="s">
        <v>186</v>
      </c>
      <c r="Q42" s="61"/>
      <c r="R42" s="45" t="s">
        <v>186</v>
      </c>
      <c r="S42" s="40"/>
      <c r="T42" s="60" t="s">
        <v>186</v>
      </c>
      <c r="U42" s="61"/>
      <c r="V42" s="45" t="s">
        <v>186</v>
      </c>
      <c r="W42" s="61" cm="1">
        <f t="array" ref="W42">INDEX(設備G入力用!$F$2:$Q$72,ROW(A38), MATCH($A$1,設備G入力用!$F$2:$Q$2,0))</f>
        <v>0</v>
      </c>
      <c r="X42" s="30">
        <f t="shared" si="4"/>
        <v>0</v>
      </c>
      <c r="Y42" s="24"/>
      <c r="Z42" s="13"/>
      <c r="AA42" s="983"/>
      <c r="AB42" s="299" t="s">
        <v>186</v>
      </c>
      <c r="AC42" s="112">
        <f t="shared" si="3"/>
        <v>0</v>
      </c>
      <c r="AD42" s="10"/>
      <c r="AE42" s="10"/>
      <c r="AF42" s="202" t="str">
        <f>IFERROR(_xlfn.XLOOKUP(確報【7月】!$AE42,台帳表ｓ[整理番号],台帳表ｓ[繁閑調整]),"")</f>
        <v/>
      </c>
      <c r="AG42" s="277" t="str">
        <f>IFERROR(_xlfn.XLOOKUP(確報【7月】!$AE42,台帳表ｓ[整理番号],台帳表ｓ[精算
グループ]),"")</f>
        <v/>
      </c>
      <c r="AH42" s="278" t="str">
        <f>IFERROR(_xlfn.XLOOKUP(確報【7月】!$AE42,台帳表ｓ[整理番号],台帳表ｓ[請求書発行番号]),"")</f>
        <v/>
      </c>
      <c r="AI42" s="269" t="str">
        <f>IFERROR(_xlfn.XLOOKUP(確報【7月】!$AE42,台帳表ｓ[整理番号],台帳表ｓ[繁閑調整金]),"")</f>
        <v/>
      </c>
      <c r="AJ42" s="275"/>
      <c r="AL42" s="202" t="str">
        <f>IFERROR(_xlfn.XLOOKUP(確報【7月】!AK42,台帳表ｔ[整理番号],台帳表ｔ[繁閑調整]),"")</f>
        <v/>
      </c>
      <c r="AM42" s="277" t="str">
        <f>IFERROR(_xlfn.XLOOKUP(確報【7月】!AK42,台帳表ｔ[整理番号],台帳表ｔ[精算
グループ]),"")</f>
        <v/>
      </c>
      <c r="AN42" s="278" t="str">
        <f>IFERROR(_xlfn.XLOOKUP(確報【7月】!AK42,台帳表ｔ[整理番号],台帳表ｔ[請求書発行番号]),"")</f>
        <v/>
      </c>
      <c r="AO42" s="269" t="str">
        <f>IFERROR(_xlfn.XLOOKUP(確報【7月】!AK42,台帳表ｔ[整理番号],台帳表ｔ[繁閑調整金]),"")</f>
        <v/>
      </c>
      <c r="AP42" s="275"/>
      <c r="AR42" s="202" t="str">
        <f>IFERROR(_xlfn.XLOOKUP(確報【7月】!AQ42,台帳表ｋ[整理番号],台帳表ｋ[繁閑調整]),"")</f>
        <v/>
      </c>
      <c r="AS42" s="277" t="str">
        <f>IFERROR(_xlfn.XLOOKUP(確報【7月】!AQ42,台帳表ｋ[整理番号],台帳表ｋ[精算
グループ]),"")</f>
        <v/>
      </c>
      <c r="AT42" s="278" t="str">
        <f>IFERROR(_xlfn.XLOOKUP(確報【7月】!AQ42,台帳表ｋ[整理番号],台帳表ｋ[請求書発行番号]),"")</f>
        <v/>
      </c>
      <c r="AU42" s="269" t="str">
        <f>IFERROR(_xlfn.XLOOKUP(確報【7月】!AQ42,台帳表ｋ[整理番号],台帳表ｋ[繁閑調整金]),"")</f>
        <v/>
      </c>
      <c r="AV42" s="275"/>
      <c r="AX42" s="202" t="str">
        <f>IFERROR(_xlfn.XLOOKUP(確報【7月】!AW42,台帳表ｋ[整理番号],台帳表ｋ[繁閑調整]),"")</f>
        <v/>
      </c>
      <c r="AY42" s="277" t="str">
        <f>IFERROR(_xlfn.XLOOKUP(確報【7月】!AW42,台帳表ｋ[整理番号],台帳表ｋ[精算
グループ]),"")</f>
        <v/>
      </c>
      <c r="AZ42" s="278" t="str">
        <f>IFERROR(_xlfn.XLOOKUP(確報【7月】!AW42,台帳表ｋ[整理番号],台帳表ｋ[請求書発行番号]),"")</f>
        <v/>
      </c>
      <c r="BA42" s="269" t="str">
        <f>IFERROR(_xlfn.XLOOKUP(確報【7月】!AW42,台帳表ｋ[整理番号],台帳表ｋ[繁閑調整金]),"")</f>
        <v/>
      </c>
    </row>
    <row r="43" spans="1:53" ht="16.350000000000001" customHeight="1">
      <c r="A43" s="927"/>
      <c r="B43" s="927"/>
      <c r="C43" s="927"/>
      <c r="D43" s="927"/>
      <c r="E43" s="927"/>
      <c r="F43" s="55" t="s">
        <v>16533</v>
      </c>
      <c r="G43" s="62" t="s">
        <v>16606</v>
      </c>
      <c r="H43" s="45" t="s">
        <v>192</v>
      </c>
      <c r="I43" s="46"/>
      <c r="J43" s="78" t="s">
        <v>192</v>
      </c>
      <c r="K43" s="40"/>
      <c r="L43" s="78" t="s">
        <v>16485</v>
      </c>
      <c r="M43" s="40">
        <f>SUMIFS(台帳表ｓ[金額],台帳表ｓ[精算
グループ],確報【7月】!$H43,台帳表ｓ[入金月（月のみ）],確報【7月】!$A$1,台帳表ｓ[ＮＣ区分],"北部")+SUMIFS(測量台帳1ｓ[入金額],測量台帳1ｓ[精算
グループ],確報【7月】!$H43,測量台帳1ｓ[入金月（月のみ）],確報【7月】!$A$1,測量台帳1ｓ[NC区分],"北部")+SUMIFS(測量台帳1__2ｓ[入金額(後)],測量台帳1__2ｓ[精算
グループ(後)],確報【7月】!$H43,測量台帳1__2ｓ[入金月(後)（月のみ）],確報【7月】!$A$1,測量台帳1__2ｓ[NC区分],"北部")</f>
        <v>0</v>
      </c>
      <c r="N43" s="60" t="s">
        <v>192</v>
      </c>
      <c r="O43" s="61"/>
      <c r="P43" s="45" t="s">
        <v>192</v>
      </c>
      <c r="Q43" s="61"/>
      <c r="R43" s="45" t="s">
        <v>192</v>
      </c>
      <c r="S43" s="40"/>
      <c r="T43" s="60" t="s">
        <v>192</v>
      </c>
      <c r="U43" s="61"/>
      <c r="V43" s="45" t="s">
        <v>192</v>
      </c>
      <c r="W43" s="61" cm="1">
        <f t="array" ref="W43">INDEX(設備G入力用!$F$2:$Q$72,ROW(A39), MATCH($A$1,設備G入力用!$F$2:$Q$2,0))</f>
        <v>0</v>
      </c>
      <c r="X43" s="30">
        <f t="shared" si="4"/>
        <v>0</v>
      </c>
      <c r="Y43" s="24"/>
      <c r="Z43" s="13"/>
      <c r="AA43" s="983"/>
      <c r="AB43" s="299"/>
      <c r="AC43" s="112">
        <f t="shared" si="3"/>
        <v>0</v>
      </c>
      <c r="AD43" s="10"/>
      <c r="AE43" s="10"/>
      <c r="AF43" s="202" t="str">
        <f>IFERROR(_xlfn.XLOOKUP(確報【7月】!$AE43,台帳表ｓ[整理番号],台帳表ｓ[繁閑調整]),"")</f>
        <v/>
      </c>
      <c r="AG43" s="277" t="str">
        <f>IFERROR(_xlfn.XLOOKUP(確報【7月】!$AE43,台帳表ｓ[整理番号],台帳表ｓ[精算
グループ]),"")</f>
        <v/>
      </c>
      <c r="AH43" s="278" t="str">
        <f>IFERROR(_xlfn.XLOOKUP(確報【7月】!$AE43,台帳表ｓ[整理番号],台帳表ｓ[請求書発行番号]),"")</f>
        <v/>
      </c>
      <c r="AI43" s="269" t="str">
        <f>IFERROR(_xlfn.XLOOKUP(確報【7月】!$AE43,台帳表ｓ[整理番号],台帳表ｓ[繁閑調整金]),"")</f>
        <v/>
      </c>
      <c r="AJ43" s="275"/>
      <c r="AL43" s="202" t="str">
        <f>IFERROR(_xlfn.XLOOKUP(確報【7月】!AK43,台帳表ｔ[整理番号],台帳表ｔ[繁閑調整]),"")</f>
        <v/>
      </c>
      <c r="AM43" s="277" t="str">
        <f>IFERROR(_xlfn.XLOOKUP(確報【7月】!AK43,台帳表ｔ[整理番号],台帳表ｔ[精算
グループ]),"")</f>
        <v/>
      </c>
      <c r="AN43" s="278" t="str">
        <f>IFERROR(_xlfn.XLOOKUP(確報【7月】!AK43,台帳表ｔ[整理番号],台帳表ｔ[請求書発行番号]),"")</f>
        <v/>
      </c>
      <c r="AO43" s="269" t="str">
        <f>IFERROR(_xlfn.XLOOKUP(確報【7月】!AK43,台帳表ｔ[整理番号],台帳表ｔ[繁閑調整金]),"")</f>
        <v/>
      </c>
      <c r="AP43" s="275"/>
      <c r="AR43" s="202" t="str">
        <f>IFERROR(_xlfn.XLOOKUP(確報【7月】!AQ43,台帳表ｋ[整理番号],台帳表ｋ[繁閑調整]),"")</f>
        <v/>
      </c>
      <c r="AS43" s="277" t="str">
        <f>IFERROR(_xlfn.XLOOKUP(確報【7月】!AQ43,台帳表ｋ[整理番号],台帳表ｋ[精算
グループ]),"")</f>
        <v/>
      </c>
      <c r="AT43" s="278" t="str">
        <f>IFERROR(_xlfn.XLOOKUP(確報【7月】!AQ43,台帳表ｋ[整理番号],台帳表ｋ[請求書発行番号]),"")</f>
        <v/>
      </c>
      <c r="AU43" s="269" t="str">
        <f>IFERROR(_xlfn.XLOOKUP(確報【7月】!AQ43,台帳表ｋ[整理番号],台帳表ｋ[繁閑調整金]),"")</f>
        <v/>
      </c>
      <c r="AV43" s="275"/>
      <c r="AX43" s="202" t="str">
        <f>IFERROR(_xlfn.XLOOKUP(確報【7月】!AW43,台帳表ｋ[整理番号],台帳表ｋ[繁閑調整]),"")</f>
        <v/>
      </c>
      <c r="AY43" s="277" t="str">
        <f>IFERROR(_xlfn.XLOOKUP(確報【7月】!AW43,台帳表ｋ[整理番号],台帳表ｋ[精算
グループ]),"")</f>
        <v/>
      </c>
      <c r="AZ43" s="278" t="str">
        <f>IFERROR(_xlfn.XLOOKUP(確報【7月】!AW43,台帳表ｋ[整理番号],台帳表ｋ[請求書発行番号]),"")</f>
        <v/>
      </c>
      <c r="BA43" s="269" t="str">
        <f>IFERROR(_xlfn.XLOOKUP(確報【7月】!AW43,台帳表ｋ[整理番号],台帳表ｋ[繁閑調整金]),"")</f>
        <v/>
      </c>
    </row>
    <row r="44" spans="1:53" ht="16.350000000000001" customHeight="1">
      <c r="A44" s="927"/>
      <c r="B44" s="927"/>
      <c r="C44" s="927"/>
      <c r="D44" s="927"/>
      <c r="E44" s="927"/>
      <c r="F44" s="55" t="s">
        <v>16534</v>
      </c>
      <c r="G44" s="63" t="s">
        <v>16606</v>
      </c>
      <c r="H44" s="45"/>
      <c r="I44" s="46"/>
      <c r="J44" s="78"/>
      <c r="K44" s="40"/>
      <c r="L44" s="78"/>
      <c r="M44" s="40">
        <f>SUMIFS(台帳表ｓ[金額],台帳表ｓ[精算
グループ],確報【7月】!$H44,台帳表ｓ[入金月（月のみ）],確報【7月】!$A$1,台帳表ｓ[ＮＣ区分],"北部")+SUMIFS(測量台帳1ｓ[入金額],測量台帳1ｓ[精算
グループ],確報【7月】!$H44,測量台帳1ｓ[入金月（月のみ）],確報【7月】!$A$1,測量台帳1ｓ[NC区分],"北部")+SUMIFS(測量台帳1__2ｓ[入金額(後)],測量台帳1__2ｓ[精算
グループ(後)],確報【7月】!$H44,測量台帳1__2ｓ[入金月(後)（月のみ）],確報【7月】!$A$1,測量台帳1__2ｓ[NC区分],"北部")</f>
        <v>0</v>
      </c>
      <c r="N44" s="60"/>
      <c r="O44" s="61"/>
      <c r="P44" s="45"/>
      <c r="Q44" s="61"/>
      <c r="R44" s="45"/>
      <c r="S44" s="40"/>
      <c r="T44" s="60"/>
      <c r="U44" s="61"/>
      <c r="V44" s="45"/>
      <c r="W44" s="61" cm="1">
        <f t="array" ref="W44">INDEX(設備G入力用!$F$2:$Q$72,ROW(A40), MATCH($A$1,設備G入力用!$F$2:$Q$2,0))</f>
        <v>0</v>
      </c>
      <c r="X44" s="30">
        <f t="shared" si="4"/>
        <v>0</v>
      </c>
      <c r="AA44" s="983"/>
      <c r="AB44" s="299"/>
      <c r="AC44" s="112">
        <f t="shared" si="3"/>
        <v>0</v>
      </c>
      <c r="AD44" s="10"/>
      <c r="AE44" s="10"/>
      <c r="AF44" s="202" t="str">
        <f>IFERROR(_xlfn.XLOOKUP(確報【7月】!$AE44,台帳表ｓ[整理番号],台帳表ｓ[繁閑調整]),"")</f>
        <v/>
      </c>
      <c r="AG44" s="277" t="str">
        <f>IFERROR(_xlfn.XLOOKUP(確報【7月】!$AE44,台帳表ｓ[整理番号],台帳表ｓ[精算
グループ]),"")</f>
        <v/>
      </c>
      <c r="AH44" s="278" t="str">
        <f>IFERROR(_xlfn.XLOOKUP(確報【7月】!$AE44,台帳表ｓ[整理番号],台帳表ｓ[請求書発行番号]),"")</f>
        <v/>
      </c>
      <c r="AI44" s="269" t="str">
        <f>IFERROR(_xlfn.XLOOKUP(確報【7月】!$AE44,台帳表ｓ[整理番号],台帳表ｓ[繁閑調整金]),"")</f>
        <v/>
      </c>
      <c r="AJ44" s="275"/>
      <c r="AL44" s="202" t="str">
        <f>IFERROR(_xlfn.XLOOKUP(確報【7月】!AK44,台帳表ｔ[整理番号],台帳表ｔ[繁閑調整]),"")</f>
        <v/>
      </c>
      <c r="AM44" s="277" t="str">
        <f>IFERROR(_xlfn.XLOOKUP(確報【7月】!AK44,台帳表ｔ[整理番号],台帳表ｔ[精算
グループ]),"")</f>
        <v/>
      </c>
      <c r="AN44" s="278" t="str">
        <f>IFERROR(_xlfn.XLOOKUP(確報【7月】!AK44,台帳表ｔ[整理番号],台帳表ｔ[請求書発行番号]),"")</f>
        <v/>
      </c>
      <c r="AO44" s="269" t="str">
        <f>IFERROR(_xlfn.XLOOKUP(確報【7月】!AK44,台帳表ｔ[整理番号],台帳表ｔ[繁閑調整金]),"")</f>
        <v/>
      </c>
      <c r="AP44" s="275"/>
      <c r="AR44" s="202" t="str">
        <f>IFERROR(_xlfn.XLOOKUP(確報【7月】!AQ44,台帳表ｋ[整理番号],台帳表ｋ[繁閑調整]),"")</f>
        <v/>
      </c>
      <c r="AS44" s="277" t="str">
        <f>IFERROR(_xlfn.XLOOKUP(確報【7月】!AQ44,台帳表ｋ[整理番号],台帳表ｋ[精算
グループ]),"")</f>
        <v/>
      </c>
      <c r="AT44" s="278" t="str">
        <f>IFERROR(_xlfn.XLOOKUP(確報【7月】!AQ44,台帳表ｋ[整理番号],台帳表ｋ[請求書発行番号]),"")</f>
        <v/>
      </c>
      <c r="AU44" s="269" t="str">
        <f>IFERROR(_xlfn.XLOOKUP(確報【7月】!AQ44,台帳表ｋ[整理番号],台帳表ｋ[繁閑調整金]),"")</f>
        <v/>
      </c>
      <c r="AV44" s="275"/>
      <c r="AX44" s="202" t="str">
        <f>IFERROR(_xlfn.XLOOKUP(確報【7月】!AW44,台帳表ｋ[整理番号],台帳表ｋ[繁閑調整]),"")</f>
        <v/>
      </c>
      <c r="AY44" s="277" t="str">
        <f>IFERROR(_xlfn.XLOOKUP(確報【7月】!AW44,台帳表ｋ[整理番号],台帳表ｋ[精算
グループ]),"")</f>
        <v/>
      </c>
      <c r="AZ44" s="278" t="str">
        <f>IFERROR(_xlfn.XLOOKUP(確報【7月】!AW44,台帳表ｋ[整理番号],台帳表ｋ[請求書発行番号]),"")</f>
        <v/>
      </c>
      <c r="BA44" s="269" t="str">
        <f>IFERROR(_xlfn.XLOOKUP(確報【7月】!AW44,台帳表ｋ[整理番号],台帳表ｋ[繁閑調整金]),"")</f>
        <v/>
      </c>
    </row>
    <row r="45" spans="1:53" ht="16.350000000000001" customHeight="1" thickBot="1">
      <c r="A45" s="927"/>
      <c r="B45" s="927"/>
      <c r="C45" s="927"/>
      <c r="D45" s="927"/>
      <c r="E45" s="927"/>
      <c r="F45" s="64" t="s">
        <v>16535</v>
      </c>
      <c r="G45" s="65" t="s">
        <v>16606</v>
      </c>
      <c r="H45" s="67" t="s">
        <v>205</v>
      </c>
      <c r="I45" s="38"/>
      <c r="J45" s="79" t="s">
        <v>205</v>
      </c>
      <c r="K45" s="80"/>
      <c r="L45" s="79" t="s">
        <v>16619</v>
      </c>
      <c r="M45" s="80">
        <f>SUMIFS(台帳表ｓ[金額],台帳表ｓ[精算
グループ],確報【7月】!$H45,台帳表ｓ[入金月（月のみ）],確報【7月】!$A$1,台帳表ｓ[ＮＣ区分],"北部")+SUMIFS(測量台帳1ｓ[入金額],測量台帳1ｓ[精算
グループ],確報【7月】!$H45,測量台帳1ｓ[入金月（月のみ）],確報【7月】!$A$1,測量台帳1ｓ[NC区分],"北部")+SUMIFS(測量台帳1__2ｓ[入金額(後)],測量台帳1__2ｓ[精算
グループ(後)],確報【7月】!$H45,測量台帳1__2ｓ[入金月(後)（月のみ）],確報【7月】!$A$1,測量台帳1__2ｓ[NC区分],"北部")</f>
        <v>2696285</v>
      </c>
      <c r="N45" s="66" t="s">
        <v>205</v>
      </c>
      <c r="O45" s="39"/>
      <c r="P45" s="67" t="s">
        <v>205</v>
      </c>
      <c r="Q45" s="39"/>
      <c r="R45" s="67" t="s">
        <v>205</v>
      </c>
      <c r="S45" s="80"/>
      <c r="T45" s="66" t="s">
        <v>205</v>
      </c>
      <c r="U45" s="39"/>
      <c r="V45" s="67" t="s">
        <v>205</v>
      </c>
      <c r="W45" s="39" cm="1">
        <f t="array" ref="W45">INDEX(設備G入力用!$F$2:$Q$72,ROW(A41), MATCH($A$1,設備G入力用!$F$2:$Q$2,0))</f>
        <v>0</v>
      </c>
      <c r="X45" s="30">
        <f t="shared" si="4"/>
        <v>2696285</v>
      </c>
      <c r="AA45" s="983"/>
      <c r="AB45" s="299" t="s">
        <v>16620</v>
      </c>
      <c r="AC45" s="112">
        <f>SUM(I45,K45,M45,O45,Q45,S45,U45,W45)</f>
        <v>2696285</v>
      </c>
      <c r="AD45" s="10"/>
      <c r="AE45" s="10"/>
      <c r="AF45" s="202" t="str">
        <f>IFERROR(_xlfn.XLOOKUP(確報【7月】!$AE45,台帳表ｓ[整理番号],台帳表ｓ[繁閑調整]),"")</f>
        <v/>
      </c>
      <c r="AG45" s="277" t="str">
        <f>IFERROR(_xlfn.XLOOKUP(確報【7月】!$AE45,台帳表ｓ[整理番号],台帳表ｓ[精算
グループ]),"")</f>
        <v/>
      </c>
      <c r="AH45" s="278" t="str">
        <f>IFERROR(_xlfn.XLOOKUP(確報【7月】!$AE45,台帳表ｓ[整理番号],台帳表ｓ[請求書発行番号]),"")</f>
        <v/>
      </c>
      <c r="AI45" s="269" t="str">
        <f>IFERROR(_xlfn.XLOOKUP(確報【7月】!$AE45,台帳表ｓ[整理番号],台帳表ｓ[繁閑調整金]),"")</f>
        <v/>
      </c>
      <c r="AJ45" s="275"/>
      <c r="AL45" s="202" t="str">
        <f>IFERROR(_xlfn.XLOOKUP(確報【7月】!AK45,台帳表ｔ[整理番号],台帳表ｔ[繁閑調整]),"")</f>
        <v/>
      </c>
      <c r="AM45" s="277" t="str">
        <f>IFERROR(_xlfn.XLOOKUP(確報【7月】!AK45,台帳表ｔ[整理番号],台帳表ｔ[精算
グループ]),"")</f>
        <v/>
      </c>
      <c r="AN45" s="278" t="str">
        <f>IFERROR(_xlfn.XLOOKUP(確報【7月】!AK45,台帳表ｔ[整理番号],台帳表ｔ[請求書発行番号]),"")</f>
        <v/>
      </c>
      <c r="AO45" s="269" t="str">
        <f>IFERROR(_xlfn.XLOOKUP(確報【7月】!AK45,台帳表ｔ[整理番号],台帳表ｔ[繁閑調整金]),"")</f>
        <v/>
      </c>
      <c r="AP45" s="275"/>
      <c r="AR45" s="202" t="str">
        <f>IFERROR(_xlfn.XLOOKUP(確報【7月】!AQ45,台帳表ｋ[整理番号],台帳表ｋ[繁閑調整]),"")</f>
        <v/>
      </c>
      <c r="AS45" s="277" t="str">
        <f>IFERROR(_xlfn.XLOOKUP(確報【7月】!AQ45,台帳表ｋ[整理番号],台帳表ｋ[精算
グループ]),"")</f>
        <v/>
      </c>
      <c r="AT45" s="278" t="str">
        <f>IFERROR(_xlfn.XLOOKUP(確報【7月】!AQ45,台帳表ｋ[整理番号],台帳表ｋ[請求書発行番号]),"")</f>
        <v/>
      </c>
      <c r="AU45" s="269" t="str">
        <f>IFERROR(_xlfn.XLOOKUP(確報【7月】!AQ45,台帳表ｋ[整理番号],台帳表ｋ[繁閑調整金]),"")</f>
        <v/>
      </c>
      <c r="AV45" s="275"/>
      <c r="AX45" s="202" t="str">
        <f>IFERROR(_xlfn.XLOOKUP(確報【7月】!AW45,台帳表ｋ[整理番号],台帳表ｋ[繁閑調整]),"")</f>
        <v/>
      </c>
      <c r="AY45" s="277" t="str">
        <f>IFERROR(_xlfn.XLOOKUP(確報【7月】!AW45,台帳表ｋ[整理番号],台帳表ｋ[精算
グループ]),"")</f>
        <v/>
      </c>
      <c r="AZ45" s="278" t="str">
        <f>IFERROR(_xlfn.XLOOKUP(確報【7月】!AW45,台帳表ｋ[整理番号],台帳表ｋ[請求書発行番号]),"")</f>
        <v/>
      </c>
      <c r="BA45" s="269" t="str">
        <f>IFERROR(_xlfn.XLOOKUP(確報【7月】!AW45,台帳表ｋ[整理番号],台帳表ｋ[繁閑調整金]),"")</f>
        <v/>
      </c>
    </row>
    <row r="46" spans="1:53" ht="15.6" customHeight="1" thickBot="1">
      <c r="A46" s="927"/>
      <c r="B46" s="927"/>
      <c r="C46" s="927"/>
      <c r="D46" s="927"/>
      <c r="E46" s="928"/>
      <c r="F46" s="171" t="s">
        <v>16536</v>
      </c>
      <c r="G46" s="48" t="s">
        <v>16606</v>
      </c>
      <c r="H46" s="173"/>
      <c r="I46" s="197"/>
      <c r="J46" s="83"/>
      <c r="K46" s="191"/>
      <c r="L46" s="83"/>
      <c r="M46" s="191">
        <f>SUMIFS(台帳表ｓ[金額],台帳表ｓ[精算
グループ],確報【7月】!$H46,台帳表ｓ[入金月（月のみ）],確報【7月】!$A$1,台帳表ｓ[ＮＣ区分],"北部")+SUMIFS(測量台帳1ｓ[入金額],測量台帳1ｓ[精算
グループ],確報【7月】!$H46,測量台帳1ｓ[入金月（月のみ）],確報【7月】!$A$1,測量台帳1ｓ[NC区分],"北部")+SUMIFS(測量台帳1__2ｓ[入金額(後)],測量台帳1__2ｓ[精算
グループ(後)],確報【7月】!$H46,測量台帳1__2ｓ[入金月(後)（月のみ）],確報【7月】!$A$1,測量台帳1__2ｓ[NC区分],"北部")</f>
        <v>0</v>
      </c>
      <c r="N46" s="72"/>
      <c r="O46" s="175"/>
      <c r="P46" s="173"/>
      <c r="Q46" s="175"/>
      <c r="R46" s="173"/>
      <c r="S46" s="191"/>
      <c r="T46" s="72"/>
      <c r="U46" s="175"/>
      <c r="V46" s="173"/>
      <c r="W46" s="175" cm="1">
        <f t="array" ref="W46">INDEX(設備G入力用!$F$2:$Q$72,ROW(A42), MATCH($A$1,設備G入力用!$F$2:$Q$2,0))</f>
        <v>0</v>
      </c>
      <c r="X46" s="156">
        <f t="shared" si="4"/>
        <v>0</v>
      </c>
      <c r="Y46" s="16">
        <f>SUM(X41:X46)</f>
        <v>5673665</v>
      </c>
      <c r="Z46" s="13" t="s">
        <v>16621</v>
      </c>
      <c r="AA46" s="983"/>
      <c r="AB46" s="299"/>
      <c r="AC46" s="112">
        <f t="shared" si="3"/>
        <v>0</v>
      </c>
      <c r="AD46" s="10"/>
      <c r="AE46" s="10"/>
      <c r="AF46" s="202" t="str">
        <f>IFERROR(_xlfn.XLOOKUP(確報【7月】!$AE46,台帳表ｓ[整理番号],台帳表ｓ[繁閑調整]),"")</f>
        <v/>
      </c>
      <c r="AG46" s="277" t="str">
        <f>IFERROR(_xlfn.XLOOKUP(確報【7月】!$AE46,台帳表ｓ[整理番号],台帳表ｓ[精算
グループ]),"")</f>
        <v/>
      </c>
      <c r="AH46" s="278" t="str">
        <f>IFERROR(_xlfn.XLOOKUP(確報【7月】!$AE46,台帳表ｓ[整理番号],台帳表ｓ[請求書発行番号]),"")</f>
        <v/>
      </c>
      <c r="AI46" s="269" t="str">
        <f>IFERROR(_xlfn.XLOOKUP(確報【7月】!$AE46,台帳表ｓ[整理番号],台帳表ｓ[繁閑調整金]),"")</f>
        <v/>
      </c>
      <c r="AJ46" s="275"/>
      <c r="AL46" s="202" t="str">
        <f>IFERROR(_xlfn.XLOOKUP(確報【7月】!AK46,台帳表ｔ[整理番号],台帳表ｔ[繁閑調整]),"")</f>
        <v/>
      </c>
      <c r="AM46" s="277" t="str">
        <f>IFERROR(_xlfn.XLOOKUP(確報【7月】!AK46,台帳表ｔ[整理番号],台帳表ｔ[精算
グループ]),"")</f>
        <v/>
      </c>
      <c r="AN46" s="278" t="str">
        <f>IFERROR(_xlfn.XLOOKUP(確報【7月】!AK46,台帳表ｔ[整理番号],台帳表ｔ[請求書発行番号]),"")</f>
        <v/>
      </c>
      <c r="AO46" s="269" t="str">
        <f>IFERROR(_xlfn.XLOOKUP(確報【7月】!AK46,台帳表ｔ[整理番号],台帳表ｔ[繁閑調整金]),"")</f>
        <v/>
      </c>
      <c r="AP46" s="275"/>
      <c r="AR46" s="202" t="str">
        <f>IFERROR(_xlfn.XLOOKUP(確報【7月】!AQ46,台帳表ｋ[整理番号],台帳表ｋ[繁閑調整]),"")</f>
        <v/>
      </c>
      <c r="AS46" s="277" t="str">
        <f>IFERROR(_xlfn.XLOOKUP(確報【7月】!AQ46,台帳表ｋ[整理番号],台帳表ｋ[精算
グループ]),"")</f>
        <v/>
      </c>
      <c r="AT46" s="278" t="str">
        <f>IFERROR(_xlfn.XLOOKUP(確報【7月】!AQ46,台帳表ｋ[整理番号],台帳表ｋ[請求書発行番号]),"")</f>
        <v/>
      </c>
      <c r="AU46" s="269" t="str">
        <f>IFERROR(_xlfn.XLOOKUP(確報【7月】!AQ46,台帳表ｋ[整理番号],台帳表ｋ[繁閑調整金]),"")</f>
        <v/>
      </c>
      <c r="AV46" s="275"/>
      <c r="AX46" s="202" t="str">
        <f>IFERROR(_xlfn.XLOOKUP(確報【7月】!AW46,台帳表ｋ[整理番号],台帳表ｋ[繁閑調整]),"")</f>
        <v/>
      </c>
      <c r="AY46" s="277" t="str">
        <f>IFERROR(_xlfn.XLOOKUP(確報【7月】!AW46,台帳表ｋ[整理番号],台帳表ｋ[精算
グループ]),"")</f>
        <v/>
      </c>
      <c r="AZ46" s="278" t="str">
        <f>IFERROR(_xlfn.XLOOKUP(確報【7月】!AW46,台帳表ｋ[整理番号],台帳表ｋ[請求書発行番号]),"")</f>
        <v/>
      </c>
      <c r="BA46" s="269" t="str">
        <f>IFERROR(_xlfn.XLOOKUP(確報【7月】!AW46,台帳表ｋ[整理番号],台帳表ｋ[繁閑調整金]),"")</f>
        <v/>
      </c>
    </row>
    <row r="47" spans="1:53" ht="16.350000000000001" customHeight="1" thickBot="1">
      <c r="A47" s="927"/>
      <c r="B47" s="927"/>
      <c r="C47" s="927"/>
      <c r="D47" s="927"/>
      <c r="E47" s="926" t="s">
        <v>16500</v>
      </c>
      <c r="F47" s="234" t="s">
        <v>16501</v>
      </c>
      <c r="G47" s="235"/>
      <c r="H47" s="236"/>
      <c r="I47" s="237"/>
      <c r="J47" s="238"/>
      <c r="K47" s="239">
        <f>SUMIFS(台帳表ｓ[金額],台帳表ｓ[精算
グループ],確報【7月】!$H47,台帳表ｓ[入金月（月のみ）],確報【7月】!$A$1,台帳表ｓ[ＮＣ区分],"埼玉")+SUMIFS(測量台帳1ｓ[入金額],測量台帳1ｓ[精算
グループ],確報【7月】!$H47,測量台帳1ｓ[入金月（月のみ）],確報【7月】!$A$1,測量台帳1ｓ[NC区分],"埼玉")+SUMIFS(測量台帳1__2ｓ[入金額(後)],測量台帳1__2ｓ[精算
グループ(後)],確報【7月】!$H47,測量台帳1__2ｓ[入金月(後)（月のみ）],確報【7月】!$A$1,測量台帳1__2ｓ[NC区分],"埼玉")</f>
        <v>0</v>
      </c>
      <c r="L47" s="240"/>
      <c r="M47" s="239">
        <f>SUMIFS(台帳表ｓ[金額],台帳表ｓ[精算
グループ],確報【7月】!$H47,台帳表ｓ[入金月（月のみ）],確報【7月】!$A$1,台帳表ｓ[ＮＣ区分],"北部")+SUMIFS(測量台帳1ｓ[入金額],測量台帳1ｓ[精算
グループ],確報【7月】!$H47,測量台帳1ｓ[入金月（月のみ）],確報【7月】!$A$1,測量台帳1ｓ[NC区分],"北部")+SUMIFS(測量台帳1__2ｓ[入金額(後)],測量台帳1__2ｓ[精算
グループ(後)],確報【7月】!$H47,測量台帳1__2ｓ[入金月(後)（月のみ）],確報【7月】!$A$1,測量台帳1__2ｓ[NC区分],"北部")</f>
        <v>0</v>
      </c>
      <c r="N47" s="240"/>
      <c r="O47" s="241"/>
      <c r="P47" s="236"/>
      <c r="Q47" s="241"/>
      <c r="R47" s="236"/>
      <c r="S47" s="239"/>
      <c r="T47" s="240"/>
      <c r="U47" s="241"/>
      <c r="V47" s="236"/>
      <c r="W47" s="241" cm="1">
        <f t="array" ref="W47">INDEX(設備G入力用!$F$2:$Q$72,ROW(A43), MATCH($A$1,設備G入力用!$F$2:$Q$2,0))</f>
        <v>0</v>
      </c>
      <c r="X47" s="242">
        <f t="shared" si="4"/>
        <v>0</v>
      </c>
      <c r="Y47" s="180">
        <f>SUM(X47:X47)</f>
        <v>0</v>
      </c>
      <c r="Z47" s="13"/>
      <c r="AA47" s="983"/>
      <c r="AB47" s="309"/>
      <c r="AC47" s="307">
        <f t="shared" si="3"/>
        <v>0</v>
      </c>
      <c r="AD47" s="10"/>
      <c r="AE47" s="10"/>
      <c r="AF47" s="202" t="str">
        <f>IFERROR(_xlfn.XLOOKUP(確報【7月】!$AE47,台帳表ｓ[整理番号],台帳表ｓ[繁閑調整]),"")</f>
        <v/>
      </c>
      <c r="AG47" s="277" t="str">
        <f>IFERROR(_xlfn.XLOOKUP(確報【7月】!$AE47,台帳表ｓ[整理番号],台帳表ｓ[精算
グループ]),"")</f>
        <v/>
      </c>
      <c r="AH47" s="278" t="str">
        <f>IFERROR(_xlfn.XLOOKUP(確報【7月】!$AE47,台帳表ｓ[整理番号],台帳表ｓ[請求書発行番号]),"")</f>
        <v/>
      </c>
      <c r="AI47" s="269" t="str">
        <f>IFERROR(_xlfn.XLOOKUP(確報【7月】!$AE47,台帳表ｓ[整理番号],台帳表ｓ[繁閑調整金]),"")</f>
        <v/>
      </c>
      <c r="AJ47" s="275"/>
      <c r="AL47" s="202" t="str">
        <f>IFERROR(_xlfn.XLOOKUP(確報【7月】!AK47,台帳表ｔ[整理番号],台帳表ｔ[繁閑調整]),"")</f>
        <v/>
      </c>
      <c r="AM47" s="277" t="str">
        <f>IFERROR(_xlfn.XLOOKUP(確報【7月】!AK47,台帳表ｔ[整理番号],台帳表ｔ[精算
グループ]),"")</f>
        <v/>
      </c>
      <c r="AN47" s="278" t="str">
        <f>IFERROR(_xlfn.XLOOKUP(確報【7月】!AK47,台帳表ｔ[整理番号],台帳表ｔ[請求書発行番号]),"")</f>
        <v/>
      </c>
      <c r="AO47" s="269" t="str">
        <f>IFERROR(_xlfn.XLOOKUP(確報【7月】!AK47,台帳表ｔ[整理番号],台帳表ｔ[繁閑調整金]),"")</f>
        <v/>
      </c>
      <c r="AP47" s="275"/>
      <c r="AR47" s="202" t="str">
        <f>IFERROR(_xlfn.XLOOKUP(確報【7月】!AQ47,台帳表ｋ[整理番号],台帳表ｋ[繁閑調整]),"")</f>
        <v/>
      </c>
      <c r="AS47" s="277" t="str">
        <f>IFERROR(_xlfn.XLOOKUP(確報【7月】!AQ47,台帳表ｋ[整理番号],台帳表ｋ[精算
グループ]),"")</f>
        <v/>
      </c>
      <c r="AT47" s="278" t="str">
        <f>IFERROR(_xlfn.XLOOKUP(確報【7月】!AQ47,台帳表ｋ[整理番号],台帳表ｋ[請求書発行番号]),"")</f>
        <v/>
      </c>
      <c r="AU47" s="269" t="str">
        <f>IFERROR(_xlfn.XLOOKUP(確報【7月】!AQ47,台帳表ｋ[整理番号],台帳表ｋ[繁閑調整金]),"")</f>
        <v/>
      </c>
      <c r="AV47" s="275"/>
      <c r="AX47" s="202" t="str">
        <f>IFERROR(_xlfn.XLOOKUP(確報【7月】!AW47,台帳表ｋ[整理番号],台帳表ｋ[繁閑調整]),"")</f>
        <v/>
      </c>
      <c r="AY47" s="277" t="str">
        <f>IFERROR(_xlfn.XLOOKUP(確報【7月】!AW47,台帳表ｋ[整理番号],台帳表ｋ[精算
グループ]),"")</f>
        <v/>
      </c>
      <c r="AZ47" s="278" t="str">
        <f>IFERROR(_xlfn.XLOOKUP(確報【7月】!AW47,台帳表ｋ[整理番号],台帳表ｋ[請求書発行番号]),"")</f>
        <v/>
      </c>
      <c r="BA47" s="269" t="str">
        <f>IFERROR(_xlfn.XLOOKUP(確報【7月】!AW47,台帳表ｋ[整理番号],台帳表ｋ[繁閑調整金]),"")</f>
        <v/>
      </c>
    </row>
    <row r="48" spans="1:53" ht="16.350000000000001" customHeight="1">
      <c r="A48" s="927"/>
      <c r="B48" s="927"/>
      <c r="C48" s="927"/>
      <c r="D48" s="927"/>
      <c r="E48" s="927"/>
      <c r="F48" s="68" t="s">
        <v>16507</v>
      </c>
      <c r="G48" s="52" t="s">
        <v>16606</v>
      </c>
      <c r="H48" s="177" t="s">
        <v>16508</v>
      </c>
      <c r="I48" s="178"/>
      <c r="J48" s="81" t="s">
        <v>620</v>
      </c>
      <c r="K48" s="82">
        <f>SUMIFS(台帳表ｓ[金額],台帳表ｓ[精算
グループ],確報【7月】!$H48,台帳表ｓ[入金月（月のみ）],確報【7月】!$A$1,台帳表ｓ[ＮＣ区分],"埼玉")+SUMIFS(測量台帳1ｓ[入金額],測量台帳1ｓ[精算
グループ],確報【7月】!$H48,測量台帳1ｓ[入金月（月のみ）],確報【7月】!$A$1,測量台帳1ｓ[NC区分],"埼玉")+SUMIFS(測量台帳1__2ｓ[入金額(後)],測量台帳1__2ｓ[精算
グループ(後)],確報【7月】!$H48,測量台帳1__2ｓ[入金月(後)（月のみ）],確報【7月】!$A$1,測量台帳1__2ｓ[NC区分],"埼玉")</f>
        <v>0</v>
      </c>
      <c r="L48" s="81" t="s">
        <v>620</v>
      </c>
      <c r="M48" s="82">
        <f>SUMIFS(台帳表ｓ[金額],台帳表ｓ[精算
グループ],確報【7月】!$H48,台帳表ｓ[入金月（月のみ）],確報【7月】!$A$1,台帳表ｓ[ＮＣ区分],"北部")+SUMIFS(測量台帳1ｓ[入金額],測量台帳1ｓ[精算
グループ],確報【7月】!$H48,測量台帳1ｓ[入金月（月のみ）],確報【7月】!$A$1,測量台帳1ｓ[NC区分],"北部")+SUMIFS(測量台帳1__2ｓ[入金額(後)],測量台帳1__2ｓ[精算
グループ(後)],確報【7月】!$H48,測量台帳1__2ｓ[入金月(後)（月のみ）],確報【7月】!$A$1,測量台帳1__2ｓ[NC区分],"北部")</f>
        <v>0</v>
      </c>
      <c r="N48" s="69" t="s">
        <v>620</v>
      </c>
      <c r="O48" s="70"/>
      <c r="P48" s="177" t="s">
        <v>620</v>
      </c>
      <c r="Q48" s="70"/>
      <c r="R48" s="177" t="s">
        <v>620</v>
      </c>
      <c r="S48" s="82"/>
      <c r="T48" s="69" t="s">
        <v>620</v>
      </c>
      <c r="U48" s="70"/>
      <c r="V48" s="177" t="s">
        <v>620</v>
      </c>
      <c r="W48" s="70" cm="1">
        <f t="array" ref="W48">INDEX(設備G入力用!$F$2:$Q$72,ROW(A44), MATCH($A$1,設備G入力用!$F$2:$Q$2,0))</f>
        <v>0</v>
      </c>
      <c r="X48" s="71">
        <f t="shared" si="4"/>
        <v>0</v>
      </c>
      <c r="Y48" s="24"/>
      <c r="Z48" s="13"/>
      <c r="AA48" s="983"/>
      <c r="AB48" s="299" t="s">
        <v>620</v>
      </c>
      <c r="AC48" s="112">
        <f t="shared" si="3"/>
        <v>0</v>
      </c>
      <c r="AD48" s="10"/>
      <c r="AE48" s="10"/>
      <c r="AF48" s="202" t="str">
        <f>IFERROR(_xlfn.XLOOKUP(確報【7月】!$AE48,台帳表ｓ[整理番号],台帳表ｓ[繁閑調整]),"")</f>
        <v/>
      </c>
      <c r="AG48" s="277" t="str">
        <f>IFERROR(_xlfn.XLOOKUP(確報【7月】!$AE48,台帳表ｓ[整理番号],台帳表ｓ[精算
グループ]),"")</f>
        <v/>
      </c>
      <c r="AH48" s="278" t="str">
        <f>IFERROR(_xlfn.XLOOKUP(確報【7月】!$AE48,台帳表ｓ[整理番号],台帳表ｓ[請求書発行番号]),"")</f>
        <v/>
      </c>
      <c r="AI48" s="269" t="str">
        <f>IFERROR(_xlfn.XLOOKUP(確報【7月】!$AE48,台帳表ｓ[整理番号],台帳表ｓ[繁閑調整金]),"")</f>
        <v/>
      </c>
      <c r="AJ48" s="275"/>
      <c r="AL48" s="202" t="str">
        <f>IFERROR(_xlfn.XLOOKUP(確報【7月】!AK48,台帳表ｔ[整理番号],台帳表ｔ[繁閑調整]),"")</f>
        <v/>
      </c>
      <c r="AM48" s="277" t="str">
        <f>IFERROR(_xlfn.XLOOKUP(確報【7月】!AK48,台帳表ｔ[整理番号],台帳表ｔ[精算
グループ]),"")</f>
        <v/>
      </c>
      <c r="AN48" s="278" t="str">
        <f>IFERROR(_xlfn.XLOOKUP(確報【7月】!AK48,台帳表ｔ[整理番号],台帳表ｔ[請求書発行番号]),"")</f>
        <v/>
      </c>
      <c r="AO48" s="269" t="str">
        <f>IFERROR(_xlfn.XLOOKUP(確報【7月】!AK48,台帳表ｔ[整理番号],台帳表ｔ[繁閑調整金]),"")</f>
        <v/>
      </c>
      <c r="AP48" s="275"/>
      <c r="AR48" s="202" t="str">
        <f>IFERROR(_xlfn.XLOOKUP(確報【7月】!AQ48,台帳表ｋ[整理番号],台帳表ｋ[繁閑調整]),"")</f>
        <v/>
      </c>
      <c r="AS48" s="277" t="str">
        <f>IFERROR(_xlfn.XLOOKUP(確報【7月】!AQ48,台帳表ｋ[整理番号],台帳表ｋ[精算
グループ]),"")</f>
        <v/>
      </c>
      <c r="AT48" s="278" t="str">
        <f>IFERROR(_xlfn.XLOOKUP(確報【7月】!AQ48,台帳表ｋ[整理番号],台帳表ｋ[請求書発行番号]),"")</f>
        <v/>
      </c>
      <c r="AU48" s="269" t="str">
        <f>IFERROR(_xlfn.XLOOKUP(確報【7月】!AQ48,台帳表ｋ[整理番号],台帳表ｋ[繁閑調整金]),"")</f>
        <v/>
      </c>
      <c r="AV48" s="275"/>
      <c r="AX48" s="202" t="str">
        <f>IFERROR(_xlfn.XLOOKUP(確報【7月】!AW48,台帳表ｋ[整理番号],台帳表ｋ[繁閑調整]),"")</f>
        <v/>
      </c>
      <c r="AY48" s="277" t="str">
        <f>IFERROR(_xlfn.XLOOKUP(確報【7月】!AW48,台帳表ｋ[整理番号],台帳表ｋ[精算
グループ]),"")</f>
        <v/>
      </c>
      <c r="AZ48" s="278" t="str">
        <f>IFERROR(_xlfn.XLOOKUP(確報【7月】!AW48,台帳表ｋ[整理番号],台帳表ｋ[請求書発行番号]),"")</f>
        <v/>
      </c>
      <c r="BA48" s="269" t="str">
        <f>IFERROR(_xlfn.XLOOKUP(確報【7月】!AW48,台帳表ｋ[整理番号],台帳表ｋ[繁閑調整金]),"")</f>
        <v/>
      </c>
    </row>
    <row r="49" spans="1:53" ht="16.350000000000001" customHeight="1">
      <c r="A49" s="927"/>
      <c r="B49" s="927"/>
      <c r="C49" s="927"/>
      <c r="D49" s="927"/>
      <c r="E49" s="927"/>
      <c r="F49" s="25" t="s">
        <v>16503</v>
      </c>
      <c r="G49" s="52" t="s">
        <v>16606</v>
      </c>
      <c r="H49" s="45" t="s">
        <v>16504</v>
      </c>
      <c r="I49" s="46"/>
      <c r="J49" s="78" t="s">
        <v>16504</v>
      </c>
      <c r="K49" s="40">
        <f>SUMIFS(台帳表ｓ[金額],台帳表ｓ[精算
グループ],確報【7月】!$H49,台帳表ｓ[入金月（月のみ）],確報【7月】!$A$1,台帳表ｓ[ＮＣ区分],"埼玉")+SUMIFS(測量台帳1ｓ[入金額],測量台帳1ｓ[精算
グループ],確報【7月】!$H49,測量台帳1ｓ[入金月（月のみ）],確報【7月】!$A$1,測量台帳1ｓ[NC区分],"埼玉")+SUMIFS(測量台帳1__2ｓ[入金額(後)],測量台帳1__2ｓ[精算
グループ(後)],確報【7月】!$H49,測量台帳1__2ｓ[入金月(後)（月のみ）],確報【7月】!$A$1,測量台帳1__2ｓ[NC区分],"埼玉")</f>
        <v>0</v>
      </c>
      <c r="L49" s="78" t="s">
        <v>16504</v>
      </c>
      <c r="M49" s="40">
        <f>SUMIFS(台帳表ｓ[金額],台帳表ｓ[精算
グループ],確報【7月】!$H49,台帳表ｓ[入金月（月のみ）],確報【7月】!$A$1,台帳表ｓ[ＮＣ区分],"北部")+SUMIFS(測量台帳1ｓ[入金額],測量台帳1ｓ[精算
グループ],確報【7月】!$H49,測量台帳1ｓ[入金月（月のみ）],確報【7月】!$A$1,測量台帳1ｓ[NC区分],"北部")+SUMIFS(測量台帳1__2ｓ[入金額(後)],測量台帳1__2ｓ[精算
グループ(後)],確報【7月】!$H49,測量台帳1__2ｓ[入金月(後)（月のみ）],確報【7月】!$A$1,測量台帳1__2ｓ[NC区分],"北部")</f>
        <v>0</v>
      </c>
      <c r="N49" s="60" t="s">
        <v>16504</v>
      </c>
      <c r="O49" s="61"/>
      <c r="P49" s="45" t="s">
        <v>16612</v>
      </c>
      <c r="Q49" s="61"/>
      <c r="R49" s="45" t="s">
        <v>16612</v>
      </c>
      <c r="S49" s="40"/>
      <c r="T49" s="60" t="s">
        <v>16612</v>
      </c>
      <c r="U49" s="61"/>
      <c r="V49" s="45" t="s">
        <v>16612</v>
      </c>
      <c r="W49" s="61" cm="1">
        <f t="array" ref="W49">INDEX(設備G入力用!$F$2:$Q$72,ROW(A45), MATCH($A$1,設備G入力用!$F$2:$Q$2,0))</f>
        <v>0</v>
      </c>
      <c r="X49" s="30">
        <f t="shared" si="4"/>
        <v>0</v>
      </c>
      <c r="Y49" s="24"/>
      <c r="Z49" s="13"/>
      <c r="AA49" s="983"/>
      <c r="AB49" s="299" t="s">
        <v>16612</v>
      </c>
      <c r="AC49" s="112">
        <f t="shared" si="3"/>
        <v>0</v>
      </c>
      <c r="AD49" s="10"/>
      <c r="AE49" s="10"/>
      <c r="AF49" s="202" t="str">
        <f>IFERROR(_xlfn.XLOOKUP(確報【7月】!$AE49,台帳表ｓ[整理番号],台帳表ｓ[繁閑調整]),"")</f>
        <v/>
      </c>
      <c r="AG49" s="277" t="str">
        <f>IFERROR(_xlfn.XLOOKUP(確報【7月】!$AE49,台帳表ｓ[整理番号],台帳表ｓ[精算
グループ]),"")</f>
        <v/>
      </c>
      <c r="AH49" s="278" t="str">
        <f>IFERROR(_xlfn.XLOOKUP(確報【7月】!$AE49,台帳表ｓ[整理番号],台帳表ｓ[請求書発行番号]),"")</f>
        <v/>
      </c>
      <c r="AI49" s="269" t="str">
        <f>IFERROR(_xlfn.XLOOKUP(確報【7月】!$AE49,台帳表ｓ[整理番号],台帳表ｓ[繁閑調整金]),"")</f>
        <v/>
      </c>
      <c r="AJ49" s="275"/>
      <c r="AL49" s="202" t="str">
        <f>IFERROR(_xlfn.XLOOKUP(確報【7月】!AK49,台帳表ｔ[整理番号],台帳表ｔ[繁閑調整]),"")</f>
        <v/>
      </c>
      <c r="AM49" s="277" t="str">
        <f>IFERROR(_xlfn.XLOOKUP(確報【7月】!AK49,台帳表ｔ[整理番号],台帳表ｔ[精算
グループ]),"")</f>
        <v/>
      </c>
      <c r="AN49" s="278" t="str">
        <f>IFERROR(_xlfn.XLOOKUP(確報【7月】!AK49,台帳表ｔ[整理番号],台帳表ｔ[請求書発行番号]),"")</f>
        <v/>
      </c>
      <c r="AO49" s="269" t="str">
        <f>IFERROR(_xlfn.XLOOKUP(確報【7月】!AK49,台帳表ｔ[整理番号],台帳表ｔ[繁閑調整金]),"")</f>
        <v/>
      </c>
      <c r="AP49" s="275"/>
      <c r="AR49" s="202" t="str">
        <f>IFERROR(_xlfn.XLOOKUP(確報【7月】!AQ49,台帳表ｋ[整理番号],台帳表ｋ[繁閑調整]),"")</f>
        <v/>
      </c>
      <c r="AS49" s="277" t="str">
        <f>IFERROR(_xlfn.XLOOKUP(確報【7月】!AQ49,台帳表ｋ[整理番号],台帳表ｋ[精算
グループ]),"")</f>
        <v/>
      </c>
      <c r="AT49" s="278" t="str">
        <f>IFERROR(_xlfn.XLOOKUP(確報【7月】!AQ49,台帳表ｋ[整理番号],台帳表ｋ[請求書発行番号]),"")</f>
        <v/>
      </c>
      <c r="AU49" s="269" t="str">
        <f>IFERROR(_xlfn.XLOOKUP(確報【7月】!AQ49,台帳表ｋ[整理番号],台帳表ｋ[繁閑調整金]),"")</f>
        <v/>
      </c>
      <c r="AV49" s="275"/>
      <c r="AX49" s="202" t="str">
        <f>IFERROR(_xlfn.XLOOKUP(確報【7月】!AW49,台帳表ｋ[整理番号],台帳表ｋ[繁閑調整]),"")</f>
        <v/>
      </c>
      <c r="AY49" s="277" t="str">
        <f>IFERROR(_xlfn.XLOOKUP(確報【7月】!AW49,台帳表ｋ[整理番号],台帳表ｋ[精算
グループ]),"")</f>
        <v/>
      </c>
      <c r="AZ49" s="278" t="str">
        <f>IFERROR(_xlfn.XLOOKUP(確報【7月】!AW49,台帳表ｋ[整理番号],台帳表ｋ[請求書発行番号]),"")</f>
        <v/>
      </c>
      <c r="BA49" s="269" t="str">
        <f>IFERROR(_xlfn.XLOOKUP(確報【7月】!AW49,台帳表ｋ[整理番号],台帳表ｋ[繁閑調整金]),"")</f>
        <v/>
      </c>
    </row>
    <row r="50" spans="1:53" ht="16.350000000000001" customHeight="1" thickBot="1">
      <c r="A50" s="927"/>
      <c r="B50" s="927"/>
      <c r="C50" s="927"/>
      <c r="D50" s="927"/>
      <c r="E50" s="927"/>
      <c r="F50" s="25" t="s">
        <v>16505</v>
      </c>
      <c r="G50" s="52" t="s">
        <v>16606</v>
      </c>
      <c r="H50" s="45" t="s">
        <v>16506</v>
      </c>
      <c r="I50" s="46"/>
      <c r="J50" s="78" t="s">
        <v>16506</v>
      </c>
      <c r="K50" s="40">
        <f>SUMIFS(台帳表ｓ[金額],台帳表ｓ[精算
グループ],確報【7月】!$H50,台帳表ｓ[入金月（月のみ）],確報【7月】!$A$1,台帳表ｓ[ＮＣ区分],"埼玉")+SUMIFS(測量台帳1ｓ[入金額],測量台帳1ｓ[精算
グループ],確報【7月】!$H50,測量台帳1ｓ[入金月（月のみ）],確報【7月】!$A$1,測量台帳1ｓ[NC区分],"埼玉")+SUMIFS(測量台帳1__2ｓ[入金額(後)],測量台帳1__2ｓ[精算
グループ(後)],確報【7月】!$H50,測量台帳1__2ｓ[入金月(後)（月のみ）],確報【7月】!$A$1,測量台帳1__2ｓ[NC区分],"埼玉")</f>
        <v>0</v>
      </c>
      <c r="L50" s="78" t="s">
        <v>16506</v>
      </c>
      <c r="M50" s="40">
        <f>SUMIFS(台帳表ｓ[金額],台帳表ｓ[精算
グループ],確報【7月】!$H50,台帳表ｓ[入金月（月のみ）],確報【7月】!$A$1,台帳表ｓ[ＮＣ区分],"北部")+SUMIFS(測量台帳1ｓ[入金額],測量台帳1ｓ[精算
グループ],確報【7月】!$H50,測量台帳1ｓ[入金月（月のみ）],確報【7月】!$A$1,測量台帳1ｓ[NC区分],"北部")+SUMIFS(測量台帳1__2ｓ[入金額(後)],測量台帳1__2ｓ[精算
グループ(後)],確報【7月】!$H50,測量台帳1__2ｓ[入金月(後)（月のみ）],確報【7月】!$A$1,測量台帳1__2ｓ[NC区分],"北部")</f>
        <v>0</v>
      </c>
      <c r="N50" s="60" t="s">
        <v>16506</v>
      </c>
      <c r="O50" s="61"/>
      <c r="P50" s="45" t="s">
        <v>315</v>
      </c>
      <c r="Q50" s="61"/>
      <c r="R50" s="45" t="s">
        <v>315</v>
      </c>
      <c r="S50" s="40"/>
      <c r="T50" s="60" t="s">
        <v>315</v>
      </c>
      <c r="U50" s="61"/>
      <c r="V50" s="45" t="s">
        <v>315</v>
      </c>
      <c r="W50" s="61" cm="1">
        <f t="array" ref="W50">INDEX(設備G入力用!$F$2:$Q$72,ROW(A46), MATCH($A$1,設備G入力用!$F$2:$Q$2,0))</f>
        <v>0</v>
      </c>
      <c r="X50" s="30">
        <f t="shared" si="4"/>
        <v>0</v>
      </c>
      <c r="Y50" s="24"/>
      <c r="Z50" s="13"/>
      <c r="AA50" s="983"/>
      <c r="AB50" s="299" t="s">
        <v>315</v>
      </c>
      <c r="AC50" s="112">
        <f t="shared" si="3"/>
        <v>0</v>
      </c>
      <c r="AD50" s="10"/>
      <c r="AE50" s="10"/>
      <c r="AF50" s="202" t="str">
        <f>IFERROR(_xlfn.XLOOKUP(確報【7月】!$AE50,台帳表ｓ[整理番号],台帳表ｓ[繁閑調整]),"")</f>
        <v/>
      </c>
      <c r="AG50" s="277" t="str">
        <f>IFERROR(_xlfn.XLOOKUP(確報【7月】!$AE50,台帳表ｓ[整理番号],台帳表ｓ[精算
グループ]),"")</f>
        <v/>
      </c>
      <c r="AH50" s="278" t="str">
        <f>IFERROR(_xlfn.XLOOKUP(確報【7月】!$AE50,台帳表ｓ[整理番号],台帳表ｓ[請求書発行番号]),"")</f>
        <v/>
      </c>
      <c r="AI50" s="269" t="str">
        <f>IFERROR(_xlfn.XLOOKUP(確報【7月】!$AE50,台帳表ｓ[整理番号],台帳表ｓ[繁閑調整金]),"")</f>
        <v/>
      </c>
      <c r="AJ50" s="276"/>
      <c r="AL50" s="202" t="str">
        <f>IFERROR(_xlfn.XLOOKUP(確報【7月】!AK50,台帳表ｔ[整理番号],台帳表ｔ[繁閑調整]),"")</f>
        <v/>
      </c>
      <c r="AM50" s="277" t="str">
        <f>IFERROR(_xlfn.XLOOKUP(確報【7月】!AK50,台帳表ｔ[整理番号],台帳表ｔ[精算
グループ]),"")</f>
        <v/>
      </c>
      <c r="AN50" s="278" t="str">
        <f>IFERROR(_xlfn.XLOOKUP(確報【7月】!AK50,台帳表ｔ[整理番号],台帳表ｔ[請求書発行番号]),"")</f>
        <v/>
      </c>
      <c r="AO50" s="269" t="str">
        <f>IFERROR(_xlfn.XLOOKUP(確報【7月】!AK50,台帳表ｔ[整理番号],台帳表ｔ[繁閑調整金]),"")</f>
        <v/>
      </c>
      <c r="AP50" s="275"/>
      <c r="AR50" s="202" t="str">
        <f>IFERROR(_xlfn.XLOOKUP(確報【7月】!AQ50,台帳表ｋ[整理番号],台帳表ｋ[繁閑調整]),"")</f>
        <v/>
      </c>
      <c r="AS50" s="277" t="str">
        <f>IFERROR(_xlfn.XLOOKUP(確報【7月】!AQ50,台帳表ｋ[整理番号],台帳表ｋ[精算
グループ]),"")</f>
        <v/>
      </c>
      <c r="AT50" s="278" t="str">
        <f>IFERROR(_xlfn.XLOOKUP(確報【7月】!AQ50,台帳表ｋ[整理番号],台帳表ｋ[請求書発行番号]),"")</f>
        <v/>
      </c>
      <c r="AU50" s="269" t="str">
        <f>IFERROR(_xlfn.XLOOKUP(確報【7月】!AQ50,台帳表ｋ[整理番号],台帳表ｋ[繁閑調整金]),"")</f>
        <v/>
      </c>
      <c r="AV50" s="275"/>
      <c r="AX50" s="202" t="str">
        <f>IFERROR(_xlfn.XLOOKUP(確報【7月】!AW50,台帳表ｋ[整理番号],台帳表ｋ[繁閑調整]),"")</f>
        <v/>
      </c>
      <c r="AY50" s="277" t="str">
        <f>IFERROR(_xlfn.XLOOKUP(確報【7月】!AW50,台帳表ｋ[整理番号],台帳表ｋ[精算
グループ]),"")</f>
        <v/>
      </c>
      <c r="AZ50" s="278" t="str">
        <f>IFERROR(_xlfn.XLOOKUP(確報【7月】!AW50,台帳表ｋ[整理番号],台帳表ｋ[請求書発行番号]),"")</f>
        <v/>
      </c>
      <c r="BA50" s="269" t="str">
        <f>IFERROR(_xlfn.XLOOKUP(確報【7月】!AW50,台帳表ｋ[整理番号],台帳表ｋ[繁閑調整金]),"")</f>
        <v/>
      </c>
    </row>
    <row r="51" spans="1:53" ht="16.350000000000001" customHeight="1" thickBot="1">
      <c r="A51" s="927"/>
      <c r="B51" s="927"/>
      <c r="C51" s="927"/>
      <c r="D51" s="928"/>
      <c r="E51" s="928"/>
      <c r="F51" s="25" t="s">
        <v>16509</v>
      </c>
      <c r="G51" s="52" t="s">
        <v>16606</v>
      </c>
      <c r="H51" s="45"/>
      <c r="I51" s="46"/>
      <c r="J51" s="78"/>
      <c r="K51" s="40">
        <f>SUMIFS(台帳表ｓ[金額],台帳表ｓ[精算
グループ],確報【7月】!$H51,台帳表ｓ[入金月（月のみ）],確報【7月】!$A$1,台帳表ｓ[ＮＣ区分],"埼玉")+SUMIFS(測量台帳1ｓ[入金額],測量台帳1ｓ[精算
グループ],確報【7月】!$H51,測量台帳1ｓ[入金月（月のみ）],確報【7月】!$A$1,測量台帳1ｓ[NC区分],"埼玉")+SUMIFS(測量台帳1__2ｓ[入金額(後)],測量台帳1__2ｓ[精算
グループ(後)],確報【7月】!$H51,測量台帳1__2ｓ[入金月(後)（月のみ）],確報【7月】!$A$1,測量台帳1__2ｓ[NC区分],"埼玉")</f>
        <v>0</v>
      </c>
      <c r="L51" s="78"/>
      <c r="M51" s="40">
        <f>SUMIFS(台帳表ｓ[金額],台帳表ｓ[精算
グループ],確報【7月】!$H51,台帳表ｓ[入金月（月のみ）],確報【7月】!$A$1,台帳表ｓ[ＮＣ区分],"北部")+SUMIFS(測量台帳1ｓ[入金額],測量台帳1ｓ[精算
グループ],確報【7月】!$H51,測量台帳1ｓ[入金月（月のみ）],確報【7月】!$A$1,測量台帳1ｓ[NC区分],"北部")+SUMIFS(測量台帳1__2ｓ[入金額(後)],測量台帳1__2ｓ[精算
グループ(後)],確報【7月】!$H51,測量台帳1__2ｓ[入金月(後)（月のみ）],確報【7月】!$A$1,測量台帳1__2ｓ[NC区分],"北部")</f>
        <v>0</v>
      </c>
      <c r="N51" s="60"/>
      <c r="O51" s="61"/>
      <c r="P51" s="45"/>
      <c r="Q51" s="61"/>
      <c r="R51" s="45"/>
      <c r="S51" s="40"/>
      <c r="T51" s="60"/>
      <c r="U51" s="61"/>
      <c r="V51" s="45"/>
      <c r="W51" s="649" cm="1">
        <f t="array" ref="W51">INDEX(設備G入力用!$F$2:$Q$72,ROW(A47), MATCH($A$1,設備G入力用!$F$2:$Q$2,0))</f>
        <v>0</v>
      </c>
      <c r="X51" s="30">
        <f t="shared" si="4"/>
        <v>0</v>
      </c>
      <c r="Y51" s="16">
        <f>SUM(X48:X51)</f>
        <v>0</v>
      </c>
      <c r="Z51" s="13" t="s">
        <v>16622</v>
      </c>
      <c r="AA51" s="984"/>
      <c r="AB51" s="299" t="s">
        <v>16623</v>
      </c>
      <c r="AC51" s="172">
        <f t="shared" si="3"/>
        <v>0</v>
      </c>
      <c r="AD51" s="10"/>
      <c r="AE51" s="10"/>
      <c r="AF51" s="202" t="str">
        <f>IFERROR(_xlfn.XLOOKUP(確報【7月】!$AE51,台帳表ｓ[整理番号],台帳表ｓ[繁閑調整]),"")</f>
        <v/>
      </c>
      <c r="AG51" s="277" t="str">
        <f>IFERROR(_xlfn.XLOOKUP(確報【7月】!$AE51,台帳表ｓ[整理番号],台帳表ｓ[精算
グループ]),"")</f>
        <v/>
      </c>
      <c r="AH51" s="278" t="str">
        <f>IFERROR(_xlfn.XLOOKUP(確報【7月】!$AE51,台帳表ｓ[整理番号],台帳表ｓ[請求書発行番号]),"")</f>
        <v/>
      </c>
      <c r="AI51" s="269" t="str">
        <f>IFERROR(_xlfn.XLOOKUP(確報【7月】!$AE51,台帳表ｓ[整理番号],台帳表ｓ[繁閑調整金]),"")</f>
        <v/>
      </c>
      <c r="AJ51" s="276"/>
      <c r="AL51" s="202" t="str">
        <f>IFERROR(_xlfn.XLOOKUP(確報【7月】!AK51,台帳表ｔ[整理番号],台帳表ｔ[繁閑調整]),"")</f>
        <v/>
      </c>
      <c r="AM51" s="277" t="str">
        <f>IFERROR(_xlfn.XLOOKUP(確報【7月】!AK51,台帳表ｔ[整理番号],台帳表ｔ[精算
グループ]),"")</f>
        <v/>
      </c>
      <c r="AN51" s="278" t="str">
        <f>IFERROR(_xlfn.XLOOKUP(確報【7月】!AK51,台帳表ｔ[整理番号],台帳表ｔ[請求書発行番号]),"")</f>
        <v/>
      </c>
      <c r="AO51" s="269" t="str">
        <f>IFERROR(_xlfn.XLOOKUP(確報【7月】!AK51,台帳表ｔ[整理番号],台帳表ｔ[繁閑調整金]),"")</f>
        <v/>
      </c>
      <c r="AP51" s="275"/>
      <c r="AR51" s="202" t="str">
        <f>IFERROR(_xlfn.XLOOKUP(確報【7月】!AQ51,台帳表ｋ[整理番号],台帳表ｋ[繁閑調整]),"")</f>
        <v/>
      </c>
      <c r="AS51" s="277" t="str">
        <f>IFERROR(_xlfn.XLOOKUP(確報【7月】!AQ51,台帳表ｋ[整理番号],台帳表ｋ[精算
グループ]),"")</f>
        <v/>
      </c>
      <c r="AT51" s="278" t="str">
        <f>IFERROR(_xlfn.XLOOKUP(確報【7月】!AQ51,台帳表ｋ[整理番号],台帳表ｋ[請求書発行番号]),"")</f>
        <v/>
      </c>
      <c r="AU51" s="269" t="str">
        <f>IFERROR(_xlfn.XLOOKUP(確報【7月】!AQ51,台帳表ｋ[整理番号],台帳表ｋ[繁閑調整金]),"")</f>
        <v/>
      </c>
      <c r="AV51" s="275"/>
      <c r="AX51" s="202" t="str">
        <f>IFERROR(_xlfn.XLOOKUP(確報【7月】!AW51,台帳表ｋ[整理番号],台帳表ｋ[繁閑調整]),"")</f>
        <v/>
      </c>
      <c r="AY51" s="277" t="str">
        <f>IFERROR(_xlfn.XLOOKUP(確報【7月】!AW51,台帳表ｋ[整理番号],台帳表ｋ[精算
グループ]),"")</f>
        <v/>
      </c>
      <c r="AZ51" s="278" t="str">
        <f>IFERROR(_xlfn.XLOOKUP(確報【7月】!AW51,台帳表ｋ[整理番号],台帳表ｋ[請求書発行番号]),"")</f>
        <v/>
      </c>
      <c r="BA51" s="269" t="str">
        <f>IFERROR(_xlfn.XLOOKUP(確報【7月】!AW51,台帳表ｋ[整理番号],台帳表ｋ[繁閑調整金]),"")</f>
        <v/>
      </c>
    </row>
    <row r="52" spans="1:53" ht="16.350000000000001" customHeight="1" thickBot="1">
      <c r="A52" s="927"/>
      <c r="B52" s="927"/>
      <c r="C52" s="927"/>
      <c r="D52" s="926" t="s">
        <v>16537</v>
      </c>
      <c r="E52" s="926" t="s">
        <v>16538</v>
      </c>
      <c r="F52" s="84" t="s">
        <v>16539</v>
      </c>
      <c r="G52" s="19" t="s">
        <v>16606</v>
      </c>
      <c r="H52" s="20" t="s">
        <v>16540</v>
      </c>
      <c r="I52" s="21"/>
      <c r="J52" s="75" t="s">
        <v>16540</v>
      </c>
      <c r="K52" s="76"/>
      <c r="L52" s="75" t="s">
        <v>16540</v>
      </c>
      <c r="M52" s="76"/>
      <c r="N52" s="58" t="s">
        <v>16540</v>
      </c>
      <c r="O52" s="59"/>
      <c r="P52" s="20" t="s">
        <v>16540</v>
      </c>
      <c r="Q52" s="22"/>
      <c r="R52" s="20" t="s">
        <v>16540</v>
      </c>
      <c r="S52" s="85">
        <f>SUMIFS(台帳表ｋ[金額],台帳表ｋ[精算
グループ],確報【7月】!$H52,台帳表ｋ[入金月（月のみ）],確報【7月】!$A$1,台帳表ｋ[事務所/分室],"神")+SUMIFS(測量台帳1ｋ[入金額],測量台帳1ｋ[精算
グループ],確報【7月】!$H52,測量台帳1ｋ[入金月（月のみ）],確報【7月】!$A$1,測量台帳1ｋ[NC区分],"神奈川")+SUMIFS(測量台帳1__2ｋ[入金額(後)],測量台帳1__2ｋ[精算
グループ(後)],確報【7月】!$H52,測量台帳1__2ｋ[入金月(後)（月のみ）],確報【7月】!$A$1,測量台帳1__2ｋ[NC区分],"神奈川")</f>
        <v>3169660</v>
      </c>
      <c r="T52" s="86" t="s">
        <v>138</v>
      </c>
      <c r="U52" s="22">
        <f>SUMIFS(台帳表ｋ[金額],台帳表ｋ[精算
グループ],確報【7月】!$H52,台帳表ｋ[入金月（月のみ）],確報【7月】!$A$1,台帳表ｋ[事務所/分室],"湘")+SUMIFS(測量台帳1ｋ[入金額],測量台帳1ｋ[精算
グループ],確報【7月】!$H52,測量台帳1ｋ[入金月（月のみ）],確報【7月】!$A$1,測量台帳1ｋ[NC区分],"湘南")+SUMIFS(測量台帳1__2ｋ[入金額(後)],測量台帳1__2ｋ[精算
グループ(後)],確報【7月】!$H52,測量台帳1__2ｋ[入金月(後)（月のみ）],確報【7月】!$A$1,測量台帳1__2ｋ[NC区分],"湘南")</f>
        <v>514240</v>
      </c>
      <c r="V52" s="20" t="s">
        <v>138</v>
      </c>
      <c r="W52" s="54" cm="1">
        <f t="array" ref="W52">INDEX(設備G入力用!$F$2:$Q$72,ROW(A48), MATCH($A$1,設備G入力用!$F$2:$Q$2,0))</f>
        <v>0</v>
      </c>
      <c r="X52" s="23">
        <f t="shared" si="4"/>
        <v>3683900</v>
      </c>
      <c r="Y52" s="24"/>
      <c r="Z52" s="13"/>
      <c r="AA52" s="667" t="s">
        <v>16613</v>
      </c>
      <c r="AB52" s="668"/>
      <c r="AC52" s="297">
        <f>SUM(AC35:AC51)</f>
        <v>5673665</v>
      </c>
      <c r="AD52" s="10"/>
      <c r="AE52" s="10"/>
      <c r="AF52" s="202" t="str">
        <f>IFERROR(_xlfn.XLOOKUP(確報【7月】!$AE52,台帳表ｓ[整理番号],台帳表ｓ[繁閑調整]),"")</f>
        <v/>
      </c>
      <c r="AG52" s="277" t="str">
        <f>IFERROR(_xlfn.XLOOKUP(確報【7月】!$AE52,台帳表ｓ[整理番号],台帳表ｓ[精算
グループ]),"")</f>
        <v/>
      </c>
      <c r="AH52" s="278" t="str">
        <f>IFERROR(_xlfn.XLOOKUP(確報【7月】!$AE52,台帳表ｓ[整理番号],台帳表ｓ[請求書発行番号]),"")</f>
        <v/>
      </c>
      <c r="AI52" s="269" t="str">
        <f>IFERROR(_xlfn.XLOOKUP(確報【7月】!$AE52,台帳表ｓ[整理番号],台帳表ｓ[繁閑調整金]),"")</f>
        <v/>
      </c>
      <c r="AJ52" s="275"/>
      <c r="AL52" s="202" t="str">
        <f>IFERROR(_xlfn.XLOOKUP(確報【7月】!AK52,台帳表ｔ[整理番号],台帳表ｔ[繁閑調整]),"")</f>
        <v/>
      </c>
      <c r="AM52" s="277" t="str">
        <f>IFERROR(_xlfn.XLOOKUP(確報【7月】!AK52,台帳表ｔ[整理番号],台帳表ｔ[精算
グループ]),"")</f>
        <v/>
      </c>
      <c r="AN52" s="278" t="str">
        <f>IFERROR(_xlfn.XLOOKUP(確報【7月】!AK52,台帳表ｔ[整理番号],台帳表ｔ[請求書発行番号]),"")</f>
        <v/>
      </c>
      <c r="AO52" s="269" t="str">
        <f>IFERROR(_xlfn.XLOOKUP(確報【7月】!AK52,台帳表ｔ[整理番号],台帳表ｔ[繁閑調整金]),"")</f>
        <v/>
      </c>
      <c r="AP52" s="275"/>
      <c r="AR52" s="202" t="str">
        <f>IFERROR(_xlfn.XLOOKUP(確報【7月】!AQ52,台帳表ｋ[整理番号],台帳表ｋ[繁閑調整]),"")</f>
        <v/>
      </c>
      <c r="AS52" s="277" t="str">
        <f>IFERROR(_xlfn.XLOOKUP(確報【7月】!AQ52,台帳表ｋ[整理番号],台帳表ｋ[精算
グループ]),"")</f>
        <v/>
      </c>
      <c r="AT52" s="278" t="str">
        <f>IFERROR(_xlfn.XLOOKUP(確報【7月】!AQ52,台帳表ｋ[整理番号],台帳表ｋ[請求書発行番号]),"")</f>
        <v/>
      </c>
      <c r="AU52" s="269" t="str">
        <f>IFERROR(_xlfn.XLOOKUP(確報【7月】!AQ52,台帳表ｋ[整理番号],台帳表ｋ[繁閑調整金]),"")</f>
        <v/>
      </c>
      <c r="AV52" s="275"/>
      <c r="AX52" s="202" t="str">
        <f>IFERROR(_xlfn.XLOOKUP(確報【7月】!AW52,台帳表ｋ[整理番号],台帳表ｋ[繁閑調整]),"")</f>
        <v/>
      </c>
      <c r="AY52" s="277" t="str">
        <f>IFERROR(_xlfn.XLOOKUP(確報【7月】!AW52,台帳表ｋ[整理番号],台帳表ｋ[精算
グループ]),"")</f>
        <v/>
      </c>
      <c r="AZ52" s="278" t="str">
        <f>IFERROR(_xlfn.XLOOKUP(確報【7月】!AW52,台帳表ｋ[整理番号],台帳表ｋ[請求書発行番号]),"")</f>
        <v/>
      </c>
      <c r="BA52" s="269" t="str">
        <f>IFERROR(_xlfn.XLOOKUP(確報【7月】!AW52,台帳表ｋ[整理番号],台帳表ｋ[繁閑調整金]),"")</f>
        <v/>
      </c>
    </row>
    <row r="53" spans="1:53" ht="16.350000000000001" customHeight="1">
      <c r="A53" s="927"/>
      <c r="B53" s="927"/>
      <c r="C53" s="927"/>
      <c r="D53" s="927"/>
      <c r="E53" s="927"/>
      <c r="F53" s="87" t="s">
        <v>16541</v>
      </c>
      <c r="G53" s="19" t="s">
        <v>16606</v>
      </c>
      <c r="H53" s="53" t="s">
        <v>16542</v>
      </c>
      <c r="I53" s="166"/>
      <c r="J53" s="81" t="s">
        <v>16542</v>
      </c>
      <c r="K53" s="82"/>
      <c r="L53" s="81" t="s">
        <v>16542</v>
      </c>
      <c r="M53" s="82"/>
      <c r="N53" s="69" t="s">
        <v>16542</v>
      </c>
      <c r="O53" s="70"/>
      <c r="P53" s="53" t="s">
        <v>16542</v>
      </c>
      <c r="Q53" s="54"/>
      <c r="R53" s="53" t="s">
        <v>16542</v>
      </c>
      <c r="S53" s="88">
        <f>SUMIFS(台帳表ｋ[金額],台帳表ｋ[精算
グループ],確報【7月】!$H53,台帳表ｋ[入金月（月のみ）],確報【7月】!$A$1,台帳表ｋ[事務所/分室],"神")+SUMIFS(測量台帳1ｋ[入金額],測量台帳1ｋ[精算
グループ],確報【7月】!$H53,測量台帳1ｋ[入金月（月のみ）],確報【7月】!$A$1,測量台帳1ｋ[NC区分],"神奈川")+SUMIFS(測量台帳1__2ｋ[入金額(後)],測量台帳1__2ｋ[精算
グループ(後)],確報【7月】!$H53,測量台帳1__2ｋ[入金月(後)（月のみ）],確報【7月】!$A$1,測量台帳1__2ｋ[NC区分],"神奈川")</f>
        <v>15739981</v>
      </c>
      <c r="T53" s="89" t="s">
        <v>143</v>
      </c>
      <c r="U53" s="54">
        <f>SUMIFS(台帳表ｋ[金額],台帳表ｋ[精算
グループ],確報【7月】!$H53,台帳表ｋ[入金月（月のみ）],確報【7月】!$A$1,台帳表ｋ[事務所/分室],"湘")+SUMIFS(測量台帳1ｋ[入金額],測量台帳1ｋ[精算
グループ],確報【7月】!$H53,測量台帳1ｋ[入金月（月のみ）],確報【7月】!$A$1,測量台帳1ｋ[NC区分],"湘南")+SUMIFS(測量台帳1__2ｋ[入金額(後)],測量台帳1__2ｋ[精算
グループ(後)],確報【7月】!$H53,測量台帳1__2ｋ[入金月(後)（月のみ）],確報【7月】!$A$1,測量台帳1__2ｋ[NC区分],"湘南")</f>
        <v>1489117</v>
      </c>
      <c r="V53" s="53" t="s">
        <v>143</v>
      </c>
      <c r="W53" s="54" cm="1">
        <f t="array" ref="W53">INDEX(設備G入力用!$F$2:$Q$72,ROW(A49), MATCH($A$1,設備G入力用!$F$2:$Q$2,0))</f>
        <v>181594</v>
      </c>
      <c r="X53" s="30">
        <f t="shared" si="4"/>
        <v>17410692</v>
      </c>
      <c r="Y53" s="24"/>
      <c r="Z53" s="13"/>
      <c r="AA53" s="982" t="s">
        <v>16537</v>
      </c>
      <c r="AB53" s="303" t="s">
        <v>16540</v>
      </c>
      <c r="AC53" s="42">
        <f t="shared" ref="AC53:AC59" si="5">SUM(I52,K52,M52,O52,Q52,S52,U52,W52)</f>
        <v>3683900</v>
      </c>
      <c r="AD53" s="10"/>
      <c r="AE53" s="10"/>
      <c r="AF53" s="202" t="str">
        <f>IFERROR(_xlfn.XLOOKUP(確報【7月】!$AE53,台帳表ｓ[整理番号],台帳表ｓ[繁閑調整]),"")</f>
        <v/>
      </c>
      <c r="AG53" s="277" t="str">
        <f>IFERROR(_xlfn.XLOOKUP(確報【7月】!$AE53,台帳表ｓ[整理番号],台帳表ｓ[精算
グループ]),"")</f>
        <v/>
      </c>
      <c r="AH53" s="278" t="str">
        <f>IFERROR(_xlfn.XLOOKUP(確報【7月】!$AE53,台帳表ｓ[整理番号],台帳表ｓ[請求書発行番号]),"")</f>
        <v/>
      </c>
      <c r="AI53" s="269" t="str">
        <f>IFERROR(_xlfn.XLOOKUP(確報【7月】!$AE53,台帳表ｓ[整理番号],台帳表ｓ[繁閑調整金]),"")</f>
        <v/>
      </c>
      <c r="AJ53" s="275"/>
      <c r="AL53" s="202" t="str">
        <f>IFERROR(_xlfn.XLOOKUP(確報【7月】!AK53,台帳表ｔ[整理番号],台帳表ｔ[繁閑調整]),"")</f>
        <v/>
      </c>
      <c r="AM53" s="277" t="str">
        <f>IFERROR(_xlfn.XLOOKUP(確報【7月】!AK53,台帳表ｔ[整理番号],台帳表ｔ[精算
グループ]),"")</f>
        <v/>
      </c>
      <c r="AN53" s="278" t="str">
        <f>IFERROR(_xlfn.XLOOKUP(確報【7月】!AK53,台帳表ｔ[整理番号],台帳表ｔ[請求書発行番号]),"")</f>
        <v/>
      </c>
      <c r="AO53" s="269" t="str">
        <f>IFERROR(_xlfn.XLOOKUP(確報【7月】!AK53,台帳表ｔ[整理番号],台帳表ｔ[繁閑調整金]),"")</f>
        <v/>
      </c>
      <c r="AP53" s="275"/>
      <c r="AR53" s="202" t="str">
        <f>IFERROR(_xlfn.XLOOKUP(確報【7月】!AQ53,台帳表ｋ[整理番号],台帳表ｋ[繁閑調整]),"")</f>
        <v/>
      </c>
      <c r="AS53" s="277" t="str">
        <f>IFERROR(_xlfn.XLOOKUP(確報【7月】!AQ53,台帳表ｋ[整理番号],台帳表ｋ[精算
グループ]),"")</f>
        <v/>
      </c>
      <c r="AT53" s="278" t="str">
        <f>IFERROR(_xlfn.XLOOKUP(確報【7月】!AQ53,台帳表ｋ[整理番号],台帳表ｋ[請求書発行番号]),"")</f>
        <v/>
      </c>
      <c r="AU53" s="269" t="str">
        <f>IFERROR(_xlfn.XLOOKUP(確報【7月】!AQ53,台帳表ｋ[整理番号],台帳表ｋ[繁閑調整金]),"")</f>
        <v/>
      </c>
      <c r="AV53" s="275"/>
      <c r="AX53" s="202" t="str">
        <f>IFERROR(_xlfn.XLOOKUP(確報【7月】!AW53,台帳表ｋ[整理番号],台帳表ｋ[繁閑調整]),"")</f>
        <v/>
      </c>
      <c r="AY53" s="277" t="str">
        <f>IFERROR(_xlfn.XLOOKUP(確報【7月】!AW53,台帳表ｋ[整理番号],台帳表ｋ[精算
グループ]),"")</f>
        <v/>
      </c>
      <c r="AZ53" s="278" t="str">
        <f>IFERROR(_xlfn.XLOOKUP(確報【7月】!AW53,台帳表ｋ[整理番号],台帳表ｋ[請求書発行番号]),"")</f>
        <v/>
      </c>
      <c r="BA53" s="269" t="str">
        <f>IFERROR(_xlfn.XLOOKUP(確報【7月】!AW53,台帳表ｋ[整理番号],台帳表ｋ[繁閑調整金]),"")</f>
        <v/>
      </c>
    </row>
    <row r="54" spans="1:53" ht="16.350000000000001" customHeight="1">
      <c r="A54" s="927"/>
      <c r="B54" s="927"/>
      <c r="C54" s="927"/>
      <c r="D54" s="927"/>
      <c r="E54" s="927"/>
      <c r="F54" s="91" t="s">
        <v>16482</v>
      </c>
      <c r="G54" s="52" t="s">
        <v>16606</v>
      </c>
      <c r="H54" s="27" t="s">
        <v>16543</v>
      </c>
      <c r="I54" s="28"/>
      <c r="J54" s="78" t="s">
        <v>16543</v>
      </c>
      <c r="K54" s="40"/>
      <c r="L54" s="78" t="s">
        <v>16543</v>
      </c>
      <c r="M54" s="40"/>
      <c r="N54" s="60" t="s">
        <v>16543</v>
      </c>
      <c r="O54" s="61"/>
      <c r="P54" s="27" t="s">
        <v>16543</v>
      </c>
      <c r="Q54" s="29"/>
      <c r="R54" s="27" t="s">
        <v>16543</v>
      </c>
      <c r="S54" s="92">
        <f>SUMIFS(台帳表ｋ[金額],台帳表ｋ[精算
グループ],確報【7月】!$H54,台帳表ｋ[入金月（月のみ）],確報【7月】!$A$1,台帳表ｋ[事務所/分室],"神")+SUMIFS(測量台帳1ｋ[入金額],測量台帳1ｋ[精算
グループ],確報【7月】!$H54,測量台帳1ｋ[入金月（月のみ）],確報【7月】!$A$1,測量台帳1ｋ[NC区分],"神奈川")+SUMIFS(測量台帳1__2ｋ[入金額(後)],測量台帳1__2ｋ[精算
グループ(後)],確報【7月】!$H54,測量台帳1__2ｋ[入金月(後)（月のみ）],確報【7月】!$A$1,測量台帳1__2ｋ[NC区分],"神奈川")</f>
        <v>0</v>
      </c>
      <c r="T54" s="93" t="s">
        <v>148</v>
      </c>
      <c r="U54" s="29">
        <f>SUMIFS(台帳表ｋ[金額],台帳表ｋ[精算
グループ],確報【7月】!$H54,台帳表ｋ[入金月（月のみ）],確報【7月】!$A$1,台帳表ｋ[事務所/分室],"湘")+SUMIFS(測量台帳1ｋ[入金額],測量台帳1ｋ[精算
グループ],確報【7月】!$H54,測量台帳1ｋ[入金月（月のみ）],確報【7月】!$A$1,測量台帳1ｋ[NC区分],"湘南")+SUMIFS(測量台帳1__2ｋ[入金額(後)],測量台帳1__2ｋ[精算
グループ(後)],確報【7月】!$H54,測量台帳1__2ｋ[入金月(後)（月のみ）],確報【7月】!$A$1,測量台帳1__2ｋ[NC区分],"湘南")</f>
        <v>0</v>
      </c>
      <c r="V54" s="27" t="s">
        <v>148</v>
      </c>
      <c r="W54" s="29" cm="1">
        <f t="array" ref="W54">INDEX(設備G入力用!$F$2:$Q$72,ROW(A50), MATCH($A$1,設備G入力用!$F$2:$Q$2,0))</f>
        <v>0</v>
      </c>
      <c r="X54" s="30">
        <f t="shared" si="4"/>
        <v>0</v>
      </c>
      <c r="Y54" s="24"/>
      <c r="Z54" s="13"/>
      <c r="AA54" s="983"/>
      <c r="AB54" s="304" t="s">
        <v>16542</v>
      </c>
      <c r="AC54" s="172">
        <f>SUM(I53,K53,M53,O53,Q53,S53,U53,W53)</f>
        <v>17410692</v>
      </c>
      <c r="AD54" s="10"/>
      <c r="AE54" s="10"/>
      <c r="AF54" s="202" t="str">
        <f>IFERROR(_xlfn.XLOOKUP(確報【7月】!$AE54,台帳表ｓ[整理番号],台帳表ｓ[繁閑調整]),"")</f>
        <v/>
      </c>
      <c r="AG54" s="277" t="str">
        <f>IFERROR(_xlfn.XLOOKUP(確報【7月】!$AE54,台帳表ｓ[整理番号],台帳表ｓ[精算
グループ]),"")</f>
        <v/>
      </c>
      <c r="AH54" s="278" t="str">
        <f>IFERROR(_xlfn.XLOOKUP(確報【7月】!$AE54,台帳表ｓ[整理番号],台帳表ｓ[請求書発行番号]),"")</f>
        <v/>
      </c>
      <c r="AI54" s="269" t="str">
        <f>IFERROR(_xlfn.XLOOKUP(確報【7月】!$AE54,台帳表ｓ[整理番号],台帳表ｓ[繁閑調整金]),"")</f>
        <v/>
      </c>
      <c r="AJ54" s="275"/>
      <c r="AL54" s="202" t="str">
        <f>IFERROR(_xlfn.XLOOKUP(確報【7月】!AK54,台帳表ｔ[整理番号],台帳表ｔ[繁閑調整]),"")</f>
        <v/>
      </c>
      <c r="AM54" s="277" t="str">
        <f>IFERROR(_xlfn.XLOOKUP(確報【7月】!AK54,台帳表ｔ[整理番号],台帳表ｔ[精算
グループ]),"")</f>
        <v/>
      </c>
      <c r="AN54" s="278" t="str">
        <f>IFERROR(_xlfn.XLOOKUP(確報【7月】!AK54,台帳表ｔ[整理番号],台帳表ｔ[請求書発行番号]),"")</f>
        <v/>
      </c>
      <c r="AO54" s="269" t="str">
        <f>IFERROR(_xlfn.XLOOKUP(確報【7月】!AK54,台帳表ｔ[整理番号],台帳表ｔ[繁閑調整金]),"")</f>
        <v/>
      </c>
      <c r="AP54" s="275"/>
      <c r="AR54" s="202" t="str">
        <f>IFERROR(_xlfn.XLOOKUP(確報【7月】!AQ54,台帳表ｋ[整理番号],台帳表ｋ[繁閑調整]),"")</f>
        <v/>
      </c>
      <c r="AS54" s="277" t="str">
        <f>IFERROR(_xlfn.XLOOKUP(確報【7月】!AQ54,台帳表ｋ[整理番号],台帳表ｋ[精算
グループ]),"")</f>
        <v/>
      </c>
      <c r="AT54" s="278" t="str">
        <f>IFERROR(_xlfn.XLOOKUP(確報【7月】!AQ54,台帳表ｋ[整理番号],台帳表ｋ[請求書発行番号]),"")</f>
        <v/>
      </c>
      <c r="AU54" s="269" t="str">
        <f>IFERROR(_xlfn.XLOOKUP(確報【7月】!AQ54,台帳表ｋ[整理番号],台帳表ｋ[繁閑調整金]),"")</f>
        <v/>
      </c>
      <c r="AV54" s="275"/>
      <c r="AX54" s="202" t="str">
        <f>IFERROR(_xlfn.XLOOKUP(確報【7月】!AW54,台帳表ｋ[整理番号],台帳表ｋ[繁閑調整]),"")</f>
        <v/>
      </c>
      <c r="AY54" s="277" t="str">
        <f>IFERROR(_xlfn.XLOOKUP(確報【7月】!AW54,台帳表ｋ[整理番号],台帳表ｋ[精算
グループ]),"")</f>
        <v/>
      </c>
      <c r="AZ54" s="278" t="str">
        <f>IFERROR(_xlfn.XLOOKUP(確報【7月】!AW54,台帳表ｋ[整理番号],台帳表ｋ[請求書発行番号]),"")</f>
        <v/>
      </c>
      <c r="BA54" s="269" t="str">
        <f>IFERROR(_xlfn.XLOOKUP(確報【7月】!AW54,台帳表ｋ[整理番号],台帳表ｋ[繁閑調整金]),"")</f>
        <v/>
      </c>
    </row>
    <row r="55" spans="1:53" ht="16.350000000000001" customHeight="1">
      <c r="A55" s="927"/>
      <c r="B55" s="927"/>
      <c r="C55" s="927"/>
      <c r="D55" s="927"/>
      <c r="E55" s="927"/>
      <c r="F55" s="91" t="s">
        <v>16484</v>
      </c>
      <c r="G55" s="52" t="s">
        <v>16606</v>
      </c>
      <c r="H55" s="27" t="s">
        <v>16544</v>
      </c>
      <c r="I55" s="28"/>
      <c r="J55" s="78" t="s">
        <v>16544</v>
      </c>
      <c r="K55" s="40"/>
      <c r="L55" s="78" t="s">
        <v>16544</v>
      </c>
      <c r="M55" s="40"/>
      <c r="N55" s="60" t="s">
        <v>16544</v>
      </c>
      <c r="O55" s="61"/>
      <c r="P55" s="27" t="s">
        <v>16544</v>
      </c>
      <c r="Q55" s="29"/>
      <c r="R55" s="27" t="s">
        <v>16544</v>
      </c>
      <c r="S55" s="92">
        <f>SUMIFS(台帳表ｋ[金額],台帳表ｋ[精算
グループ],確報【7月】!$H55,台帳表ｋ[入金月（月のみ）],確報【7月】!$A$1,台帳表ｋ[事務所/分室],"神")+SUMIFS(測量台帳1ｋ[入金額],測量台帳1ｋ[精算
グループ],確報【7月】!$H55,測量台帳1ｋ[入金月（月のみ）],確報【7月】!$A$1,測量台帳1ｋ[NC区分],"神奈川")+SUMIFS(測量台帳1__2ｋ[入金額(後)],測量台帳1__2ｋ[精算
グループ(後)],確報【7月】!$H55,測量台帳1__2ｋ[入金月(後)（月のみ）],確報【7月】!$A$1,測量台帳1__2ｋ[NC区分],"神奈川")</f>
        <v>1004088</v>
      </c>
      <c r="T55" s="93" t="s">
        <v>152</v>
      </c>
      <c r="U55" s="29">
        <f>SUMIFS(台帳表ｋ[金額],台帳表ｋ[精算
グループ],確報【7月】!$H55,台帳表ｋ[入金月（月のみ）],確報【7月】!$A$1,台帳表ｋ[事務所/分室],"湘")+SUMIFS(測量台帳1ｋ[入金額],測量台帳1ｋ[精算
グループ],確報【7月】!$H55,測量台帳1ｋ[入金月（月のみ）],確報【7月】!$A$1,測量台帳1ｋ[NC区分],"湘南")+SUMIFS(測量台帳1__2ｋ[入金額(後)],測量台帳1__2ｋ[精算
グループ(後)],確報【7月】!$H55,測量台帳1__2ｋ[入金月(後)（月のみ）],確報【7月】!$A$1,測量台帳1__2ｋ[NC区分],"湘南")</f>
        <v>0</v>
      </c>
      <c r="V55" s="27" t="s">
        <v>152</v>
      </c>
      <c r="W55" s="29" cm="1">
        <f t="array" ref="W55">INDEX(設備G入力用!$F$2:$Q$72,ROW(A51), MATCH($A$1,設備G入力用!$F$2:$Q$2,0))</f>
        <v>0</v>
      </c>
      <c r="X55" s="30">
        <f t="shared" si="4"/>
        <v>1004088</v>
      </c>
      <c r="AA55" s="983"/>
      <c r="AB55" s="304" t="s">
        <v>16543</v>
      </c>
      <c r="AC55" s="172">
        <f t="shared" si="5"/>
        <v>0</v>
      </c>
      <c r="AD55" s="10"/>
      <c r="AE55" s="10"/>
      <c r="AF55" s="202" t="str">
        <f>IFERROR(_xlfn.XLOOKUP(確報【7月】!$AE55,台帳表ｓ[整理番号],台帳表ｓ[繁閑調整]),"")</f>
        <v/>
      </c>
      <c r="AG55" s="277" t="str">
        <f>IFERROR(_xlfn.XLOOKUP(確報【7月】!$AE55,台帳表ｓ[整理番号],台帳表ｓ[精算
グループ]),"")</f>
        <v/>
      </c>
      <c r="AH55" s="278" t="str">
        <f>IFERROR(_xlfn.XLOOKUP(確報【7月】!$AE55,台帳表ｓ[整理番号],台帳表ｓ[請求書発行番号]),"")</f>
        <v/>
      </c>
      <c r="AI55" s="269" t="str">
        <f>IFERROR(_xlfn.XLOOKUP(確報【7月】!$AE55,台帳表ｓ[整理番号],台帳表ｓ[繁閑調整金]),"")</f>
        <v/>
      </c>
      <c r="AJ55" s="275"/>
      <c r="AL55" s="202" t="str">
        <f>IFERROR(_xlfn.XLOOKUP(確報【7月】!AK55,台帳表ｔ[整理番号],台帳表ｔ[繁閑調整]),"")</f>
        <v/>
      </c>
      <c r="AM55" s="277" t="str">
        <f>IFERROR(_xlfn.XLOOKUP(確報【7月】!AK55,台帳表ｔ[整理番号],台帳表ｔ[精算
グループ]),"")</f>
        <v/>
      </c>
      <c r="AN55" s="278" t="str">
        <f>IFERROR(_xlfn.XLOOKUP(確報【7月】!AK55,台帳表ｔ[整理番号],台帳表ｔ[請求書発行番号]),"")</f>
        <v/>
      </c>
      <c r="AO55" s="269" t="str">
        <f>IFERROR(_xlfn.XLOOKUP(確報【7月】!AK55,台帳表ｔ[整理番号],台帳表ｔ[繁閑調整金]),"")</f>
        <v/>
      </c>
      <c r="AP55" s="275"/>
      <c r="AR55" s="202" t="str">
        <f>IFERROR(_xlfn.XLOOKUP(確報【7月】!AQ55,台帳表ｋ[整理番号],台帳表ｋ[繁閑調整]),"")</f>
        <v/>
      </c>
      <c r="AS55" s="277" t="str">
        <f>IFERROR(_xlfn.XLOOKUP(確報【7月】!AQ55,台帳表ｋ[整理番号],台帳表ｋ[精算
グループ]),"")</f>
        <v/>
      </c>
      <c r="AT55" s="278" t="str">
        <f>IFERROR(_xlfn.XLOOKUP(確報【7月】!AQ55,台帳表ｋ[整理番号],台帳表ｋ[請求書発行番号]),"")</f>
        <v/>
      </c>
      <c r="AU55" s="269" t="str">
        <f>IFERROR(_xlfn.XLOOKUP(確報【7月】!AQ55,台帳表ｋ[整理番号],台帳表ｋ[繁閑調整金]),"")</f>
        <v/>
      </c>
      <c r="AV55" s="275"/>
      <c r="AX55" s="202" t="str">
        <f>IFERROR(_xlfn.XLOOKUP(確報【7月】!AW55,台帳表ｋ[整理番号],台帳表ｋ[繁閑調整]),"")</f>
        <v/>
      </c>
      <c r="AY55" s="277" t="str">
        <f>IFERROR(_xlfn.XLOOKUP(確報【7月】!AW55,台帳表ｋ[整理番号],台帳表ｋ[精算
グループ]),"")</f>
        <v/>
      </c>
      <c r="AZ55" s="278" t="str">
        <f>IFERROR(_xlfn.XLOOKUP(確報【7月】!AW55,台帳表ｋ[整理番号],台帳表ｋ[請求書発行番号]),"")</f>
        <v/>
      </c>
      <c r="BA55" s="269" t="str">
        <f>IFERROR(_xlfn.XLOOKUP(確報【7月】!AW55,台帳表ｋ[整理番号],台帳表ｋ[繁閑調整金]),"")</f>
        <v/>
      </c>
    </row>
    <row r="56" spans="1:53" ht="16.350000000000001" customHeight="1" thickBot="1">
      <c r="A56" s="927"/>
      <c r="B56" s="927"/>
      <c r="C56" s="927"/>
      <c r="D56" s="927"/>
      <c r="E56" s="927"/>
      <c r="F56" s="91" t="s">
        <v>16496</v>
      </c>
      <c r="G56" s="52" t="s">
        <v>16606</v>
      </c>
      <c r="H56" s="27" t="s">
        <v>16545</v>
      </c>
      <c r="I56" s="28"/>
      <c r="J56" s="78" t="s">
        <v>16545</v>
      </c>
      <c r="K56" s="40"/>
      <c r="L56" s="78" t="s">
        <v>16545</v>
      </c>
      <c r="M56" s="40"/>
      <c r="N56" s="60" t="s">
        <v>16545</v>
      </c>
      <c r="O56" s="61"/>
      <c r="P56" s="27" t="s">
        <v>16545</v>
      </c>
      <c r="Q56" s="29"/>
      <c r="R56" s="27" t="s">
        <v>16545</v>
      </c>
      <c r="S56" s="92">
        <f>SUMIFS(台帳表ｋ[金額],台帳表ｋ[精算
グループ],確報【7月】!$H56,台帳表ｋ[入金月（月のみ）],確報【7月】!$A$1,台帳表ｋ[事務所/分室],"神")+SUMIFS(測量台帳1ｋ[入金額],測量台帳1ｋ[精算
グループ],確報【7月】!$H56,測量台帳1ｋ[入金月（月のみ）],確報【7月】!$A$1,測量台帳1ｋ[NC区分],"神奈川")+SUMIFS(測量台帳1__2ｋ[入金額(後)],測量台帳1__2ｋ[精算
グループ(後)],確報【7月】!$H56,測量台帳1__2ｋ[入金月(後)（月のみ）],確報【7月】!$A$1,測量台帳1__2ｋ[NC区分],"神奈川")</f>
        <v>106253</v>
      </c>
      <c r="T56" s="93" t="s">
        <v>155</v>
      </c>
      <c r="U56" s="29">
        <f>SUMIFS(台帳表ｋ[金額],台帳表ｋ[精算
グループ],確報【7月】!$H56,台帳表ｋ[入金月（月のみ）],確報【7月】!$A$1,台帳表ｋ[事務所/分室],"湘")+SUMIFS(測量台帳1ｋ[入金額],測量台帳1ｋ[精算
グループ],確報【7月】!$H56,測量台帳1ｋ[入金月（月のみ）],確報【7月】!$A$1,測量台帳1ｋ[NC区分],"湘南")+SUMIFS(測量台帳1__2ｋ[入金額(後)],測量台帳1__2ｋ[精算
グループ(後)],確報【7月】!$H56,測量台帳1__2ｋ[入金月(後)（月のみ）],確報【7月】!$A$1,測量台帳1__2ｋ[NC区分],"湘南")</f>
        <v>0</v>
      </c>
      <c r="V56" s="27" t="s">
        <v>155</v>
      </c>
      <c r="W56" s="29" cm="1">
        <f t="array" ref="W56">INDEX(設備G入力用!$F$2:$Q$72,ROW(A52), MATCH($A$1,設備G入力用!$F$2:$Q$2,0))</f>
        <v>0</v>
      </c>
      <c r="X56" s="30">
        <f t="shared" si="4"/>
        <v>106253</v>
      </c>
      <c r="Y56" s="24"/>
      <c r="Z56" s="13"/>
      <c r="AA56" s="983"/>
      <c r="AB56" s="304" t="s">
        <v>16544</v>
      </c>
      <c r="AC56" s="172">
        <f t="shared" si="5"/>
        <v>1004088</v>
      </c>
      <c r="AD56" s="10"/>
      <c r="AE56" s="10"/>
      <c r="AF56" s="202" t="str">
        <f>IFERROR(_xlfn.XLOOKUP(確報【7月】!$AE56,台帳表ｓ[整理番号],台帳表ｓ[繁閑調整]),"")</f>
        <v/>
      </c>
      <c r="AG56" s="277" t="str">
        <f>IFERROR(_xlfn.XLOOKUP(確報【7月】!$AE56,台帳表ｓ[整理番号],台帳表ｓ[精算
グループ]),"")</f>
        <v/>
      </c>
      <c r="AH56" s="278" t="str">
        <f>IFERROR(_xlfn.XLOOKUP(確報【7月】!$AE56,台帳表ｓ[整理番号],台帳表ｓ[請求書発行番号]),"")</f>
        <v/>
      </c>
      <c r="AI56" s="269" t="str">
        <f>IFERROR(_xlfn.XLOOKUP(確報【7月】!$AE56,台帳表ｓ[整理番号],台帳表ｓ[繁閑調整金]),"")</f>
        <v/>
      </c>
      <c r="AJ56" s="275"/>
      <c r="AL56" s="202" t="str">
        <f>IFERROR(_xlfn.XLOOKUP(確報【7月】!AK56,台帳表ｔ[整理番号],台帳表ｔ[繁閑調整]),"")</f>
        <v/>
      </c>
      <c r="AM56" s="277" t="str">
        <f>IFERROR(_xlfn.XLOOKUP(確報【7月】!AK56,台帳表ｔ[整理番号],台帳表ｔ[精算
グループ]),"")</f>
        <v/>
      </c>
      <c r="AN56" s="278" t="str">
        <f>IFERROR(_xlfn.XLOOKUP(確報【7月】!AK56,台帳表ｔ[整理番号],台帳表ｔ[請求書発行番号]),"")</f>
        <v/>
      </c>
      <c r="AO56" s="269" t="str">
        <f>IFERROR(_xlfn.XLOOKUP(確報【7月】!AK56,台帳表ｔ[整理番号],台帳表ｔ[繁閑調整金]),"")</f>
        <v/>
      </c>
      <c r="AP56" s="275"/>
      <c r="AR56" s="202" t="str">
        <f>IFERROR(_xlfn.XLOOKUP(確報【7月】!AQ56,台帳表ｋ[整理番号],台帳表ｋ[繁閑調整]),"")</f>
        <v/>
      </c>
      <c r="AS56" s="277" t="str">
        <f>IFERROR(_xlfn.XLOOKUP(確報【7月】!AQ56,台帳表ｋ[整理番号],台帳表ｋ[精算
グループ]),"")</f>
        <v/>
      </c>
      <c r="AT56" s="278" t="str">
        <f>IFERROR(_xlfn.XLOOKUP(確報【7月】!AQ56,台帳表ｋ[整理番号],台帳表ｋ[請求書発行番号]),"")</f>
        <v/>
      </c>
      <c r="AU56" s="269" t="str">
        <f>IFERROR(_xlfn.XLOOKUP(確報【7月】!AQ56,台帳表ｋ[整理番号],台帳表ｋ[繁閑調整金]),"")</f>
        <v/>
      </c>
      <c r="AV56" s="275"/>
      <c r="AX56" s="202" t="str">
        <f>IFERROR(_xlfn.XLOOKUP(確報【7月】!AW56,台帳表ｋ[整理番号],台帳表ｋ[繁閑調整]),"")</f>
        <v/>
      </c>
      <c r="AY56" s="277" t="str">
        <f>IFERROR(_xlfn.XLOOKUP(確報【7月】!AW56,台帳表ｋ[整理番号],台帳表ｋ[精算
グループ]),"")</f>
        <v/>
      </c>
      <c r="AZ56" s="278" t="str">
        <f>IFERROR(_xlfn.XLOOKUP(確報【7月】!AW56,台帳表ｋ[整理番号],台帳表ｋ[請求書発行番号]),"")</f>
        <v/>
      </c>
      <c r="BA56" s="269" t="str">
        <f>IFERROR(_xlfn.XLOOKUP(確報【7月】!AW56,台帳表ｋ[整理番号],台帳表ｋ[繁閑調整金]),"")</f>
        <v/>
      </c>
    </row>
    <row r="57" spans="1:53" ht="16.350000000000001" customHeight="1" thickBot="1">
      <c r="A57" s="927"/>
      <c r="B57" s="927"/>
      <c r="C57" s="927"/>
      <c r="D57" s="927"/>
      <c r="E57" s="928"/>
      <c r="F57" s="198" t="s">
        <v>16546</v>
      </c>
      <c r="G57" s="199" t="s">
        <v>16606</v>
      </c>
      <c r="H57" s="67" t="s">
        <v>16547</v>
      </c>
      <c r="I57" s="38"/>
      <c r="J57" s="79" t="s">
        <v>16547</v>
      </c>
      <c r="K57" s="80"/>
      <c r="L57" s="79" t="s">
        <v>16547</v>
      </c>
      <c r="M57" s="80"/>
      <c r="N57" s="66" t="s">
        <v>16547</v>
      </c>
      <c r="O57" s="39"/>
      <c r="P57" s="67" t="s">
        <v>16547</v>
      </c>
      <c r="Q57" s="39"/>
      <c r="R57" s="67" t="s">
        <v>16547</v>
      </c>
      <c r="S57" s="80">
        <f>SUMIFS(台帳表ｋ[金額],台帳表ｋ[精算
グループ],確報【7月】!$H57,台帳表ｋ[入金月（月のみ）],確報【7月】!$A$1,台帳表ｋ[事務所/分室],"神")+SUMIFS(測量台帳1ｋ[入金額],測量台帳1ｋ[精算
グループ],確報【7月】!$H57,測量台帳1ｋ[入金月（月のみ）],確報【7月】!$A$1,測量台帳1ｋ[NC区分],"神奈川")+SUMIFS(測量台帳1__2ｋ[入金額(後)],測量台帳1__2ｋ[精算
グループ(後)],確報【7月】!$H57,測量台帳1__2ｋ[入金月(後)（月のみ）],確報【7月】!$A$1,測量台帳1__2ｋ[NC区分],"神奈川")</f>
        <v>11300522</v>
      </c>
      <c r="T57" s="66" t="s">
        <v>168</v>
      </c>
      <c r="U57" s="39">
        <f>SUMIFS(台帳表ｋ[金額],台帳表ｋ[精算
グループ],確報【7月】!$H57,台帳表ｋ[入金月（月のみ）],確報【7月】!$A$1,台帳表ｋ[事務所/分室],"湘")+SUMIFS(測量台帳1ｋ[入金額],測量台帳1ｋ[精算
グループ],確報【7月】!$H57,測量台帳1ｋ[入金月（月のみ）],確報【7月】!$A$1,測量台帳1ｋ[NC区分],"湘南")+SUMIFS(測量台帳1__2ｋ[入金額(後)],測量台帳1__2ｋ[精算
グループ(後)],確報【7月】!$H57,測量台帳1__2ｋ[入金月(後)（月のみ）],確報【7月】!$A$1,測量台帳1__2ｋ[NC区分],"湘南")</f>
        <v>2536167</v>
      </c>
      <c r="V57" s="67" t="s">
        <v>168</v>
      </c>
      <c r="W57" s="39" cm="1">
        <f t="array" ref="W57">INDEX(設備G入力用!$F$2:$Q$72,ROW(A53), MATCH($A$1,設備G入力用!$F$2:$Q$2,0))</f>
        <v>0</v>
      </c>
      <c r="X57" s="30">
        <f t="shared" si="4"/>
        <v>13836689</v>
      </c>
      <c r="Y57" s="16">
        <f>SUM(X52:X57)</f>
        <v>36041622</v>
      </c>
      <c r="Z57" s="13" t="s">
        <v>16624</v>
      </c>
      <c r="AA57" s="983"/>
      <c r="AB57" s="304" t="s">
        <v>16545</v>
      </c>
      <c r="AC57" s="172">
        <f t="shared" si="5"/>
        <v>106253</v>
      </c>
      <c r="AD57" s="10"/>
      <c r="AE57" s="10"/>
      <c r="AF57" s="202" t="str">
        <f>IFERROR(_xlfn.XLOOKUP(確報【7月】!$AE57,台帳表ｓ[整理番号],台帳表ｓ[繁閑調整]),"")</f>
        <v/>
      </c>
      <c r="AG57" s="277" t="str">
        <f>IFERROR(_xlfn.XLOOKUP(確報【7月】!$AE57,台帳表ｓ[整理番号],台帳表ｓ[精算
グループ]),"")</f>
        <v/>
      </c>
      <c r="AH57" s="278" t="str">
        <f>IFERROR(_xlfn.XLOOKUP(確報【7月】!$AE57,台帳表ｓ[整理番号],台帳表ｓ[請求書発行番号]),"")</f>
        <v/>
      </c>
      <c r="AI57" s="269" t="str">
        <f>IFERROR(_xlfn.XLOOKUP(確報【7月】!$AE57,台帳表ｓ[整理番号],台帳表ｓ[繁閑調整金]),"")</f>
        <v/>
      </c>
      <c r="AJ57" s="275"/>
      <c r="AL57" s="202" t="str">
        <f>IFERROR(_xlfn.XLOOKUP(確報【7月】!AK57,台帳表ｔ[整理番号],台帳表ｔ[繁閑調整]),"")</f>
        <v/>
      </c>
      <c r="AM57" s="277" t="str">
        <f>IFERROR(_xlfn.XLOOKUP(確報【7月】!AK57,台帳表ｔ[整理番号],台帳表ｔ[精算
グループ]),"")</f>
        <v/>
      </c>
      <c r="AN57" s="278" t="str">
        <f>IFERROR(_xlfn.XLOOKUP(確報【7月】!AK57,台帳表ｔ[整理番号],台帳表ｔ[請求書発行番号]),"")</f>
        <v/>
      </c>
      <c r="AO57" s="269" t="str">
        <f>IFERROR(_xlfn.XLOOKUP(確報【7月】!AK57,台帳表ｔ[整理番号],台帳表ｔ[繁閑調整金]),"")</f>
        <v/>
      </c>
      <c r="AP57" s="275"/>
      <c r="AR57" s="202" t="str">
        <f>IFERROR(_xlfn.XLOOKUP(確報【7月】!AQ57,台帳表ｋ[整理番号],台帳表ｋ[繁閑調整]),"")</f>
        <v/>
      </c>
      <c r="AS57" s="277" t="str">
        <f>IFERROR(_xlfn.XLOOKUP(確報【7月】!AQ57,台帳表ｋ[整理番号],台帳表ｋ[精算
グループ]),"")</f>
        <v/>
      </c>
      <c r="AT57" s="278" t="str">
        <f>IFERROR(_xlfn.XLOOKUP(確報【7月】!AQ57,台帳表ｋ[整理番号],台帳表ｋ[請求書発行番号]),"")</f>
        <v/>
      </c>
      <c r="AU57" s="269" t="str">
        <f>IFERROR(_xlfn.XLOOKUP(確報【7月】!AQ57,台帳表ｋ[整理番号],台帳表ｋ[繁閑調整金]),"")</f>
        <v/>
      </c>
      <c r="AV57" s="275"/>
      <c r="AX57" s="202" t="str">
        <f>IFERROR(_xlfn.XLOOKUP(確報【7月】!AW57,台帳表ｋ[整理番号],台帳表ｋ[繁閑調整]),"")</f>
        <v/>
      </c>
      <c r="AY57" s="277" t="str">
        <f>IFERROR(_xlfn.XLOOKUP(確報【7月】!AW57,台帳表ｋ[整理番号],台帳表ｋ[精算
グループ]),"")</f>
        <v/>
      </c>
      <c r="AZ57" s="278" t="str">
        <f>IFERROR(_xlfn.XLOOKUP(確報【7月】!AW57,台帳表ｋ[整理番号],台帳表ｋ[請求書発行番号]),"")</f>
        <v/>
      </c>
      <c r="BA57" s="269" t="str">
        <f>IFERROR(_xlfn.XLOOKUP(確報【7月】!AW57,台帳表ｋ[整理番号],台帳表ｋ[繁閑調整金]),"")</f>
        <v/>
      </c>
    </row>
    <row r="58" spans="1:53" ht="16.350000000000001" customHeight="1">
      <c r="A58" s="927"/>
      <c r="B58" s="927"/>
      <c r="C58" s="927"/>
      <c r="D58" s="927"/>
      <c r="E58" s="926" t="s">
        <v>16454</v>
      </c>
      <c r="F58" s="84" t="s">
        <v>16548</v>
      </c>
      <c r="G58" s="19" t="s">
        <v>16606</v>
      </c>
      <c r="H58" s="20" t="s">
        <v>16493</v>
      </c>
      <c r="I58" s="21"/>
      <c r="J58" s="75" t="s">
        <v>16493</v>
      </c>
      <c r="K58" s="76"/>
      <c r="L58" s="75" t="s">
        <v>16493</v>
      </c>
      <c r="M58" s="76"/>
      <c r="N58" s="58" t="s">
        <v>16493</v>
      </c>
      <c r="O58" s="59"/>
      <c r="P58" s="20" t="s">
        <v>16493</v>
      </c>
      <c r="Q58" s="22"/>
      <c r="R58" s="20" t="s">
        <v>16493</v>
      </c>
      <c r="S58" s="85">
        <f>SUMIFS(台帳表ｋ[金額],台帳表ｋ[精算
グループ],確報【7月】!$H58,台帳表ｋ[入金月（月のみ）],確報【7月】!$A$1,台帳表ｋ[事務所/分室],"神")+SUMIFS(測量台帳1ｋ[入金額],測量台帳1ｋ[精算
グループ],確報【7月】!$H58,測量台帳1ｋ[入金月（月のみ）],確報【7月】!$A$1,測量台帳1ｋ[NC区分],"神奈川")+SUMIFS(測量台帳1__2ｋ[入金額(後)],測量台帳1__2ｋ[精算
グループ(後)],確報【7月】!$H58,測量台帳1__2ｋ[入金月(後)（月のみ）],確報【7月】!$A$1,測量台帳1__2ｋ[NC区分],"神奈川")</f>
        <v>0</v>
      </c>
      <c r="T58" s="86" t="s">
        <v>94</v>
      </c>
      <c r="U58" s="22">
        <f>SUMIFS(台帳表ｋ[金額],台帳表ｋ[精算
グループ],確報【7月】!$H58,台帳表ｋ[入金月（月のみ）],確報【7月】!$A$1,台帳表ｋ[事務所/分室],"湘")+SUMIFS(測量台帳1ｋ[入金額],測量台帳1ｋ[精算
グループ],確報【7月】!$H58,測量台帳1ｋ[入金月（月のみ）],確報【7月】!$A$1,測量台帳1ｋ[NC区分],"湘南")+SUMIFS(測量台帳1__2ｋ[入金額(後)],測量台帳1__2ｋ[精算
グループ(後)],確報【7月】!$H58,測量台帳1__2ｋ[入金月(後)（月のみ）],確報【7月】!$A$1,測量台帳1__2ｋ[NC区分],"湘南")</f>
        <v>815286</v>
      </c>
      <c r="V58" s="20" t="s">
        <v>94</v>
      </c>
      <c r="W58" s="22" cm="1">
        <f t="array" ref="W58">INDEX(設備G入力用!$F$2:$Q$72,ROW(A54), MATCH($A$1,設備G入力用!$F$2:$Q$2,0))</f>
        <v>0</v>
      </c>
      <c r="X58" s="23">
        <f t="shared" si="4"/>
        <v>815286</v>
      </c>
      <c r="Y58" s="24"/>
      <c r="Z58" s="13"/>
      <c r="AA58" s="983"/>
      <c r="AB58" s="304" t="s">
        <v>16547</v>
      </c>
      <c r="AC58" s="172">
        <f t="shared" si="5"/>
        <v>13836689</v>
      </c>
      <c r="AD58" s="10"/>
      <c r="AE58" s="10"/>
      <c r="AF58" s="202" t="str">
        <f>IFERROR(_xlfn.XLOOKUP(確報【7月】!$AE58,台帳表ｓ[整理番号],台帳表ｓ[繁閑調整]),"")</f>
        <v/>
      </c>
      <c r="AG58" s="277" t="str">
        <f>IFERROR(_xlfn.XLOOKUP(確報【7月】!$AE58,台帳表ｓ[整理番号],台帳表ｓ[精算
グループ]),"")</f>
        <v/>
      </c>
      <c r="AH58" s="278" t="str">
        <f>IFERROR(_xlfn.XLOOKUP(確報【7月】!$AE58,台帳表ｓ[整理番号],台帳表ｓ[請求書発行番号]),"")</f>
        <v/>
      </c>
      <c r="AI58" s="269" t="str">
        <f>IFERROR(_xlfn.XLOOKUP(確報【7月】!$AE58,台帳表ｓ[整理番号],台帳表ｓ[繁閑調整金]),"")</f>
        <v/>
      </c>
      <c r="AJ58" s="275"/>
      <c r="AL58" s="202" t="str">
        <f>IFERROR(_xlfn.XLOOKUP(確報【7月】!AK58,台帳表ｔ[整理番号],台帳表ｔ[繁閑調整]),"")</f>
        <v/>
      </c>
      <c r="AM58" s="277" t="str">
        <f>IFERROR(_xlfn.XLOOKUP(確報【7月】!AK58,台帳表ｔ[整理番号],台帳表ｔ[精算
グループ]),"")</f>
        <v/>
      </c>
      <c r="AN58" s="278" t="str">
        <f>IFERROR(_xlfn.XLOOKUP(確報【7月】!AK58,台帳表ｔ[整理番号],台帳表ｔ[請求書発行番号]),"")</f>
        <v/>
      </c>
      <c r="AO58" s="269" t="str">
        <f>IFERROR(_xlfn.XLOOKUP(確報【7月】!AK58,台帳表ｔ[整理番号],台帳表ｔ[繁閑調整金]),"")</f>
        <v/>
      </c>
      <c r="AP58" s="275"/>
      <c r="AR58" s="202" t="str">
        <f>IFERROR(_xlfn.XLOOKUP(確報【7月】!AQ58,台帳表ｋ[整理番号],台帳表ｋ[繁閑調整]),"")</f>
        <v/>
      </c>
      <c r="AS58" s="277" t="str">
        <f>IFERROR(_xlfn.XLOOKUP(確報【7月】!AQ58,台帳表ｋ[整理番号],台帳表ｋ[精算
グループ]),"")</f>
        <v/>
      </c>
      <c r="AT58" s="278" t="str">
        <f>IFERROR(_xlfn.XLOOKUP(確報【7月】!AQ58,台帳表ｋ[整理番号],台帳表ｋ[請求書発行番号]),"")</f>
        <v/>
      </c>
      <c r="AU58" s="269" t="str">
        <f>IFERROR(_xlfn.XLOOKUP(確報【7月】!AQ58,台帳表ｋ[整理番号],台帳表ｋ[繁閑調整金]),"")</f>
        <v/>
      </c>
      <c r="AV58" s="275"/>
      <c r="AX58" s="202" t="str">
        <f>IFERROR(_xlfn.XLOOKUP(確報【7月】!AW58,台帳表ｋ[整理番号],台帳表ｋ[繁閑調整]),"")</f>
        <v/>
      </c>
      <c r="AY58" s="277" t="str">
        <f>IFERROR(_xlfn.XLOOKUP(確報【7月】!AW58,台帳表ｋ[整理番号],台帳表ｋ[精算
グループ]),"")</f>
        <v/>
      </c>
      <c r="AZ58" s="278" t="str">
        <f>IFERROR(_xlfn.XLOOKUP(確報【7月】!AW58,台帳表ｋ[整理番号],台帳表ｋ[請求書発行番号]),"")</f>
        <v/>
      </c>
      <c r="BA58" s="269" t="str">
        <f>IFERROR(_xlfn.XLOOKUP(確報【7月】!AW58,台帳表ｋ[整理番号],台帳表ｋ[繁閑調整金]),"")</f>
        <v/>
      </c>
    </row>
    <row r="59" spans="1:53" ht="16.350000000000001" customHeight="1">
      <c r="A59" s="927"/>
      <c r="B59" s="927"/>
      <c r="C59" s="927"/>
      <c r="D59" s="927"/>
      <c r="E59" s="927"/>
      <c r="F59" s="182" t="s">
        <v>16549</v>
      </c>
      <c r="G59" s="183"/>
      <c r="H59" s="184" t="s">
        <v>16550</v>
      </c>
      <c r="I59" s="185"/>
      <c r="J59" s="186" t="s">
        <v>16550</v>
      </c>
      <c r="K59" s="187"/>
      <c r="L59" s="186" t="s">
        <v>16550</v>
      </c>
      <c r="M59" s="187"/>
      <c r="N59" s="188" t="s">
        <v>16550</v>
      </c>
      <c r="O59" s="189"/>
      <c r="P59" s="184" t="s">
        <v>16550</v>
      </c>
      <c r="Q59" s="189"/>
      <c r="R59" s="184" t="s">
        <v>16550</v>
      </c>
      <c r="S59" s="187">
        <f>SUMIFS(台帳表ｋ[金額],台帳表ｋ[精算
グループ],確報【7月】!$H59,台帳表ｋ[入金月（月のみ）],確報【7月】!$A$1,台帳表ｋ[事務所/分室],"神")+SUMIFS(測量台帳1ｋ[入金額],測量台帳1ｋ[精算
グループ],確報【7月】!$H59,測量台帳1ｋ[入金月（月のみ）],確報【7月】!$A$1,測量台帳1ｋ[NC区分],"神奈川")+SUMIFS(測量台帳1__2ｋ[入金額(後)],測量台帳1__2ｋ[精算
グループ(後)],確報【7月】!$H59,測量台帳1__2ｋ[入金月(後)（月のみ）],確報【7月】!$A$1,測量台帳1__2ｋ[NC区分],"神奈川")</f>
        <v>0</v>
      </c>
      <c r="T59" s="188" t="s">
        <v>16550</v>
      </c>
      <c r="U59" s="189">
        <f>SUMIFS(台帳表ｋ[金額],台帳表ｋ[精算
グループ],確報【7月】!$H59,台帳表ｋ[入金月（月のみ）],確報【7月】!$A$1,台帳表ｋ[事務所/分室],"湘")+SUMIFS(測量台帳1ｋ[入金額],測量台帳1ｋ[精算
グループ],確報【7月】!$H59,測量台帳1ｋ[入金月（月のみ）],確報【7月】!$A$1,測量台帳1ｋ[NC区分],"湘南")+SUMIFS(測量台帳1__2ｋ[入金額(後)],測量台帳1__2ｋ[精算
グループ(後)],確報【7月】!$H59,測量台帳1__2ｋ[入金月(後)（月のみ）],確報【7月】!$A$1,測量台帳1__2ｋ[NC区分],"湘南")</f>
        <v>904983</v>
      </c>
      <c r="V59" s="184" t="s">
        <v>16550</v>
      </c>
      <c r="W59" s="189" cm="1">
        <f t="array" ref="W59">INDEX(設備G入力用!$F$2:$Q$72,ROW(A55), MATCH($A$1,設備G入力用!$F$2:$Q$2,0))</f>
        <v>0</v>
      </c>
      <c r="X59" s="30">
        <f t="shared" si="4"/>
        <v>904983</v>
      </c>
      <c r="Y59" s="24"/>
      <c r="Z59" s="13"/>
      <c r="AA59" s="983"/>
      <c r="AB59" s="304" t="s">
        <v>16493</v>
      </c>
      <c r="AC59" s="172">
        <f t="shared" si="5"/>
        <v>815286</v>
      </c>
      <c r="AD59" s="10"/>
      <c r="AE59" s="10"/>
      <c r="AF59" s="202" t="str">
        <f>IFERROR(_xlfn.XLOOKUP(確報【7月】!$AE59,台帳表ｓ[整理番号],台帳表ｓ[繁閑調整]),"")</f>
        <v/>
      </c>
      <c r="AG59" s="277" t="str">
        <f>IFERROR(_xlfn.XLOOKUP(確報【7月】!$AE59,台帳表ｓ[整理番号],台帳表ｓ[精算
グループ]),"")</f>
        <v/>
      </c>
      <c r="AH59" s="278" t="str">
        <f>IFERROR(_xlfn.XLOOKUP(確報【7月】!$AE59,台帳表ｓ[整理番号],台帳表ｓ[請求書発行番号]),"")</f>
        <v/>
      </c>
      <c r="AI59" s="269" t="str">
        <f>IFERROR(_xlfn.XLOOKUP(確報【7月】!$AE59,台帳表ｓ[整理番号],台帳表ｓ[繁閑調整金]),"")</f>
        <v/>
      </c>
      <c r="AJ59" s="275"/>
      <c r="AL59" s="202" t="str">
        <f>IFERROR(_xlfn.XLOOKUP(確報【7月】!AK59,台帳表ｔ[整理番号],台帳表ｔ[繁閑調整]),"")</f>
        <v/>
      </c>
      <c r="AM59" s="277" t="str">
        <f>IFERROR(_xlfn.XLOOKUP(確報【7月】!AK59,台帳表ｔ[整理番号],台帳表ｔ[精算
グループ]),"")</f>
        <v/>
      </c>
      <c r="AN59" s="278" t="str">
        <f>IFERROR(_xlfn.XLOOKUP(確報【7月】!AK59,台帳表ｔ[整理番号],台帳表ｔ[請求書発行番号]),"")</f>
        <v/>
      </c>
      <c r="AO59" s="269" t="str">
        <f>IFERROR(_xlfn.XLOOKUP(確報【7月】!AK59,台帳表ｔ[整理番号],台帳表ｔ[繁閑調整金]),"")</f>
        <v/>
      </c>
      <c r="AP59" s="275"/>
      <c r="AR59" s="202" t="str">
        <f>IFERROR(_xlfn.XLOOKUP(確報【7月】!AQ59,台帳表ｋ[整理番号],台帳表ｋ[繁閑調整]),"")</f>
        <v/>
      </c>
      <c r="AS59" s="277" t="str">
        <f>IFERROR(_xlfn.XLOOKUP(確報【7月】!AQ59,台帳表ｋ[整理番号],台帳表ｋ[精算
グループ]),"")</f>
        <v/>
      </c>
      <c r="AT59" s="278" t="str">
        <f>IFERROR(_xlfn.XLOOKUP(確報【7月】!AQ59,台帳表ｋ[整理番号],台帳表ｋ[請求書発行番号]),"")</f>
        <v/>
      </c>
      <c r="AU59" s="269" t="str">
        <f>IFERROR(_xlfn.XLOOKUP(確報【7月】!AQ59,台帳表ｋ[整理番号],台帳表ｋ[繁閑調整金]),"")</f>
        <v/>
      </c>
      <c r="AV59" s="275"/>
      <c r="AX59" s="202" t="str">
        <f>IFERROR(_xlfn.XLOOKUP(確報【7月】!AW59,台帳表ｋ[整理番号],台帳表ｋ[繁閑調整]),"")</f>
        <v/>
      </c>
      <c r="AY59" s="277" t="str">
        <f>IFERROR(_xlfn.XLOOKUP(確報【7月】!AW59,台帳表ｋ[整理番号],台帳表ｋ[精算
グループ]),"")</f>
        <v/>
      </c>
      <c r="AZ59" s="278" t="str">
        <f>IFERROR(_xlfn.XLOOKUP(確報【7月】!AW59,台帳表ｋ[整理番号],台帳表ｋ[請求書発行番号]),"")</f>
        <v/>
      </c>
      <c r="BA59" s="269" t="str">
        <f>IFERROR(_xlfn.XLOOKUP(確報【7月】!AW59,台帳表ｋ[整理番号],台帳表ｋ[繁閑調整金]),"")</f>
        <v/>
      </c>
    </row>
    <row r="60" spans="1:53" ht="16.350000000000001" customHeight="1">
      <c r="A60" s="927"/>
      <c r="B60" s="927"/>
      <c r="C60" s="927"/>
      <c r="D60" s="927"/>
      <c r="E60" s="927"/>
      <c r="F60" s="91" t="s">
        <v>16551</v>
      </c>
      <c r="G60" s="52" t="s">
        <v>16606</v>
      </c>
      <c r="H60" s="27" t="s">
        <v>16494</v>
      </c>
      <c r="I60" s="28"/>
      <c r="J60" s="78" t="s">
        <v>16494</v>
      </c>
      <c r="K60" s="40"/>
      <c r="L60" s="78" t="s">
        <v>16494</v>
      </c>
      <c r="M60" s="40"/>
      <c r="N60" s="60" t="s">
        <v>16494</v>
      </c>
      <c r="O60" s="61"/>
      <c r="P60" s="27" t="s">
        <v>16494</v>
      </c>
      <c r="Q60" s="29"/>
      <c r="R60" s="27" t="s">
        <v>16494</v>
      </c>
      <c r="S60" s="92">
        <f>SUMIFS(台帳表ｋ[金額],台帳表ｋ[精算
グループ],確報【7月】!$H60,台帳表ｋ[入金月（月のみ）],確報【7月】!$A$1,台帳表ｋ[事務所/分室],"神")+SUMIFS(測量台帳1ｋ[入金額],測量台帳1ｋ[精算
グループ],確報【7月】!$H60,測量台帳1ｋ[入金月（月のみ）],確報【7月】!$A$1,測量台帳1ｋ[NC区分],"神奈川")+SUMIFS(測量台帳1__2ｋ[入金額(後)],測量台帳1__2ｋ[精算
グループ(後)],確報【7月】!$H60,測量台帳1__2ｋ[入金月(後)（月のみ）],確報【7月】!$A$1,測量台帳1__2ｋ[NC区分],"神奈川")</f>
        <v>0</v>
      </c>
      <c r="T60" s="93" t="s">
        <v>220</v>
      </c>
      <c r="U60" s="29">
        <f>SUMIFS(台帳表ｋ[金額],台帳表ｋ[精算
グループ],確報【7月】!$H60,台帳表ｋ[入金月（月のみ）],確報【7月】!$A$1,台帳表ｋ[事務所/分室],"湘")+SUMIFS(測量台帳1ｋ[入金額],測量台帳1ｋ[精算
グループ],確報【7月】!$H60,測量台帳1ｋ[入金月（月のみ）],確報【7月】!$A$1,測量台帳1ｋ[NC区分],"湘南")+SUMIFS(測量台帳1__2ｋ[入金額(後)],測量台帳1__2ｋ[精算
グループ(後)],確報【7月】!$H60,測量台帳1__2ｋ[入金月(後)（月のみ）],確報【7月】!$A$1,測量台帳1__2ｋ[NC区分],"湘南")</f>
        <v>0</v>
      </c>
      <c r="V60" s="27" t="s">
        <v>220</v>
      </c>
      <c r="W60" s="29" cm="1">
        <f t="array" ref="W60">INDEX(設備G入力用!$F$2:$Q$72,ROW(A56), MATCH($A$1,設備G入力用!$F$2:$Q$2,0))</f>
        <v>0</v>
      </c>
      <c r="X60" s="30">
        <f t="shared" si="4"/>
        <v>0</v>
      </c>
      <c r="Y60" s="24"/>
      <c r="Z60" s="13"/>
      <c r="AA60" s="983"/>
      <c r="AB60" s="304" t="s">
        <v>16494</v>
      </c>
      <c r="AC60" s="172">
        <f>SUM(I60,K60,M60,O60,Q60,S60,U60,W60)</f>
        <v>0</v>
      </c>
      <c r="AD60" s="10"/>
      <c r="AE60" s="10"/>
      <c r="AF60" s="202" t="str">
        <f>IFERROR(_xlfn.XLOOKUP(確報【7月】!$AE60,台帳表ｓ[整理番号],台帳表ｓ[繁閑調整]),"")</f>
        <v/>
      </c>
      <c r="AG60" s="277" t="str">
        <f>IFERROR(_xlfn.XLOOKUP(確報【7月】!$AE60,台帳表ｓ[整理番号],台帳表ｓ[精算
グループ]),"")</f>
        <v/>
      </c>
      <c r="AH60" s="278" t="str">
        <f>IFERROR(_xlfn.XLOOKUP(確報【7月】!$AE60,台帳表ｓ[整理番号],台帳表ｓ[請求書発行番号]),"")</f>
        <v/>
      </c>
      <c r="AI60" s="269" t="str">
        <f>IFERROR(_xlfn.XLOOKUP(確報【7月】!$AE60,台帳表ｓ[整理番号],台帳表ｓ[繁閑調整金]),"")</f>
        <v/>
      </c>
      <c r="AJ60" s="275"/>
      <c r="AL60" s="202" t="str">
        <f>IFERROR(_xlfn.XLOOKUP(確報【7月】!AK60,台帳表ｔ[整理番号],台帳表ｔ[繁閑調整]),"")</f>
        <v/>
      </c>
      <c r="AM60" s="277" t="str">
        <f>IFERROR(_xlfn.XLOOKUP(確報【7月】!AK60,台帳表ｔ[整理番号],台帳表ｔ[精算
グループ]),"")</f>
        <v/>
      </c>
      <c r="AN60" s="278" t="str">
        <f>IFERROR(_xlfn.XLOOKUP(確報【7月】!AK60,台帳表ｔ[整理番号],台帳表ｔ[請求書発行番号]),"")</f>
        <v/>
      </c>
      <c r="AO60" s="269" t="str">
        <f>IFERROR(_xlfn.XLOOKUP(確報【7月】!AK60,台帳表ｔ[整理番号],台帳表ｔ[繁閑調整金]),"")</f>
        <v/>
      </c>
      <c r="AP60" s="275"/>
      <c r="AR60" s="202" t="str">
        <f>IFERROR(_xlfn.XLOOKUP(確報【7月】!AQ60,台帳表ｋ[整理番号],台帳表ｋ[繁閑調整]),"")</f>
        <v/>
      </c>
      <c r="AS60" s="277" t="str">
        <f>IFERROR(_xlfn.XLOOKUP(確報【7月】!AQ60,台帳表ｋ[整理番号],台帳表ｋ[精算
グループ]),"")</f>
        <v/>
      </c>
      <c r="AT60" s="278" t="str">
        <f>IFERROR(_xlfn.XLOOKUP(確報【7月】!AQ60,台帳表ｋ[整理番号],台帳表ｋ[請求書発行番号]),"")</f>
        <v/>
      </c>
      <c r="AU60" s="269" t="str">
        <f>IFERROR(_xlfn.XLOOKUP(確報【7月】!AQ60,台帳表ｋ[整理番号],台帳表ｋ[繁閑調整金]),"")</f>
        <v/>
      </c>
      <c r="AV60" s="275"/>
      <c r="AX60" s="202" t="str">
        <f>IFERROR(_xlfn.XLOOKUP(確報【7月】!AW60,台帳表ｋ[整理番号],台帳表ｋ[繁閑調整]),"")</f>
        <v/>
      </c>
      <c r="AY60" s="277" t="str">
        <f>IFERROR(_xlfn.XLOOKUP(確報【7月】!AW60,台帳表ｋ[整理番号],台帳表ｋ[精算
グループ]),"")</f>
        <v/>
      </c>
      <c r="AZ60" s="278" t="str">
        <f>IFERROR(_xlfn.XLOOKUP(確報【7月】!AW60,台帳表ｋ[整理番号],台帳表ｋ[請求書発行番号]),"")</f>
        <v/>
      </c>
      <c r="BA60" s="269" t="str">
        <f>IFERROR(_xlfn.XLOOKUP(確報【7月】!AW60,台帳表ｋ[整理番号],台帳表ｋ[繁閑調整金]),"")</f>
        <v/>
      </c>
    </row>
    <row r="61" spans="1:53" ht="16.350000000000001" customHeight="1">
      <c r="A61" s="927"/>
      <c r="B61" s="927"/>
      <c r="C61" s="927"/>
      <c r="D61" s="927"/>
      <c r="E61" s="927"/>
      <c r="F61" s="94" t="s">
        <v>16552</v>
      </c>
      <c r="G61" s="52" t="s">
        <v>16606</v>
      </c>
      <c r="H61" s="73" t="s">
        <v>16495</v>
      </c>
      <c r="I61" s="190"/>
      <c r="J61" s="83" t="s">
        <v>16495</v>
      </c>
      <c r="K61" s="191"/>
      <c r="L61" s="83" t="s">
        <v>16495</v>
      </c>
      <c r="M61" s="191"/>
      <c r="N61" s="72" t="s">
        <v>16495</v>
      </c>
      <c r="O61" s="175"/>
      <c r="P61" s="95" t="s">
        <v>16495</v>
      </c>
      <c r="Q61" s="29"/>
      <c r="R61" s="27" t="s">
        <v>16495</v>
      </c>
      <c r="S61" s="92">
        <f>SUMIFS(台帳表ｋ[金額],台帳表ｋ[精算
グループ],確報【7月】!$H61,台帳表ｋ[入金月（月のみ）],確報【7月】!$A$1,台帳表ｋ[事務所/分室],"神")+SUMIFS(測量台帳1ｋ[入金額],測量台帳1ｋ[精算
グループ],確報【7月】!$H61,測量台帳1ｋ[入金月（月のみ）],確報【7月】!$A$1,測量台帳1ｋ[NC区分],"神奈川")+SUMIFS(測量台帳1__2ｋ[入金額(後)],測量台帳1__2ｋ[精算
グループ(後)],確報【7月】!$H61,測量台帳1__2ｋ[入金月(後)（月のみ）],確報【7月】!$A$1,測量台帳1__2ｋ[NC区分],"神奈川")</f>
        <v>0</v>
      </c>
      <c r="T61" s="93" t="s">
        <v>224</v>
      </c>
      <c r="U61" s="29">
        <f>SUMIFS(台帳表ｋ[金額],台帳表ｋ[精算
グループ],確報【7月】!$H61,台帳表ｋ[入金月（月のみ）],確報【7月】!$A$1,台帳表ｋ[事務所/分室],"湘")+SUMIFS(測量台帳1ｋ[入金額],測量台帳1ｋ[精算
グループ],確報【7月】!$H61,測量台帳1ｋ[入金月（月のみ）],確報【7月】!$A$1,測量台帳1ｋ[NC区分],"湘南")+SUMIFS(測量台帳1__2ｋ[入金額(後)],測量台帳1__2ｋ[精算
グループ(後)],確報【7月】!$H61,測量台帳1__2ｋ[入金月(後)（月のみ）],確報【7月】!$A$1,測量台帳1__2ｋ[NC区分],"湘南")</f>
        <v>185326</v>
      </c>
      <c r="V61" s="73" t="s">
        <v>224</v>
      </c>
      <c r="W61" s="96" cm="1">
        <f t="array" ref="W61">INDEX(設備G入力用!$F$2:$Q$72,ROW(A57), MATCH($A$1,設備G入力用!$F$2:$Q$2,0))</f>
        <v>0</v>
      </c>
      <c r="X61" s="30">
        <f t="shared" si="4"/>
        <v>185326</v>
      </c>
      <c r="AA61" s="983"/>
      <c r="AB61" s="314" t="s">
        <v>16495</v>
      </c>
      <c r="AC61" s="172">
        <f>SUM(I61,K61,M61,O61,Q61,S61,U61,W61)</f>
        <v>185326</v>
      </c>
      <c r="AF61" s="202" t="str">
        <f>IFERROR(_xlfn.XLOOKUP(確報【7月】!$AE61,台帳表ｓ[整理番号],台帳表ｓ[繁閑調整]),"")</f>
        <v/>
      </c>
      <c r="AG61" s="277" t="str">
        <f>IFERROR(_xlfn.XLOOKUP(確報【7月】!$AE61,台帳表ｓ[整理番号],台帳表ｓ[精算
グループ]),"")</f>
        <v/>
      </c>
      <c r="AH61" s="278" t="str">
        <f>IFERROR(_xlfn.XLOOKUP(確報【7月】!$AE61,台帳表ｓ[整理番号],台帳表ｓ[請求書発行番号]),"")</f>
        <v/>
      </c>
      <c r="AI61" s="269" t="str">
        <f>IFERROR(_xlfn.XLOOKUP(確報【7月】!$AE61,台帳表ｓ[整理番号],台帳表ｓ[繁閑調整金]),"")</f>
        <v/>
      </c>
      <c r="AJ61" s="275"/>
      <c r="AL61" s="202" t="str">
        <f>IFERROR(_xlfn.XLOOKUP(確報【7月】!AK61,台帳表ｔ[整理番号],台帳表ｔ[繁閑調整]),"")</f>
        <v/>
      </c>
      <c r="AM61" s="277" t="str">
        <f>IFERROR(_xlfn.XLOOKUP(確報【7月】!AK61,台帳表ｔ[整理番号],台帳表ｔ[精算
グループ]),"")</f>
        <v/>
      </c>
      <c r="AN61" s="278" t="str">
        <f>IFERROR(_xlfn.XLOOKUP(確報【7月】!AK61,台帳表ｔ[整理番号],台帳表ｔ[請求書発行番号]),"")</f>
        <v/>
      </c>
      <c r="AO61" s="269" t="str">
        <f>IFERROR(_xlfn.XLOOKUP(確報【7月】!AK61,台帳表ｔ[整理番号],台帳表ｔ[繁閑調整金]),"")</f>
        <v/>
      </c>
      <c r="AP61" s="275"/>
      <c r="AR61" s="202" t="str">
        <f>IFERROR(_xlfn.XLOOKUP(確報【7月】!AQ61,台帳表ｋ[整理番号],台帳表ｋ[繁閑調整]),"")</f>
        <v/>
      </c>
      <c r="AS61" s="277" t="str">
        <f>IFERROR(_xlfn.XLOOKUP(確報【7月】!AQ61,台帳表ｋ[整理番号],台帳表ｋ[精算
グループ]),"")</f>
        <v/>
      </c>
      <c r="AT61" s="278" t="str">
        <f>IFERROR(_xlfn.XLOOKUP(確報【7月】!AQ61,台帳表ｋ[整理番号],台帳表ｋ[請求書発行番号]),"")</f>
        <v/>
      </c>
      <c r="AU61" s="269" t="str">
        <f>IFERROR(_xlfn.XLOOKUP(確報【7月】!AQ61,台帳表ｋ[整理番号],台帳表ｋ[繁閑調整金]),"")</f>
        <v/>
      </c>
      <c r="AV61" s="275"/>
      <c r="AX61" s="202" t="str">
        <f>IFERROR(_xlfn.XLOOKUP(確報【7月】!AW61,台帳表ｋ[整理番号],台帳表ｋ[繁閑調整]),"")</f>
        <v/>
      </c>
      <c r="AY61" s="277" t="str">
        <f>IFERROR(_xlfn.XLOOKUP(確報【7月】!AW61,台帳表ｋ[整理番号],台帳表ｋ[精算
グループ]),"")</f>
        <v/>
      </c>
      <c r="AZ61" s="278" t="str">
        <f>IFERROR(_xlfn.XLOOKUP(確報【7月】!AW61,台帳表ｋ[整理番号],台帳表ｋ[請求書発行番号]),"")</f>
        <v/>
      </c>
      <c r="BA61" s="269" t="str">
        <f>IFERROR(_xlfn.XLOOKUP(確報【7月】!AW61,台帳表ｋ[整理番号],台帳表ｋ[繁閑調整金]),"")</f>
        <v/>
      </c>
    </row>
    <row r="62" spans="1:53" ht="16.350000000000001" customHeight="1" thickBot="1">
      <c r="A62" s="927"/>
      <c r="B62" s="927"/>
      <c r="C62" s="927"/>
      <c r="D62" s="927"/>
      <c r="E62" s="927"/>
      <c r="F62" s="97" t="s">
        <v>16553</v>
      </c>
      <c r="G62" s="52" t="s">
        <v>16606</v>
      </c>
      <c r="H62" s="192" t="s">
        <v>16497</v>
      </c>
      <c r="I62" s="190"/>
      <c r="J62" s="193" t="s">
        <v>16497</v>
      </c>
      <c r="K62" s="191"/>
      <c r="L62" s="193" t="s">
        <v>16497</v>
      </c>
      <c r="M62" s="191"/>
      <c r="N62" s="194" t="s">
        <v>16497</v>
      </c>
      <c r="O62" s="175"/>
      <c r="P62" s="95" t="s">
        <v>16497</v>
      </c>
      <c r="Q62" s="96"/>
      <c r="R62" s="27" t="s">
        <v>16497</v>
      </c>
      <c r="S62" s="92">
        <f>SUMIFS(台帳表ｋ[金額],台帳表ｋ[精算
グループ],確報【7月】!$H62,台帳表ｋ[入金月（月のみ）],確報【7月】!$A$1,台帳表ｋ[事務所/分室],"神")+SUMIFS(測量台帳1ｋ[入金額],測量台帳1ｋ[精算
グループ],確報【7月】!$H62,測量台帳1ｋ[入金月（月のみ）],確報【7月】!$A$1,測量台帳1ｋ[NC区分],"神奈川")+SUMIFS(測量台帳1__2ｋ[入金額(後)],測量台帳1__2ｋ[精算
グループ(後)],確報【7月】!$H62,測量台帳1__2ｋ[入金月(後)（月のみ）],確報【7月】!$A$1,測量台帳1__2ｋ[NC区分],"神奈川")</f>
        <v>0</v>
      </c>
      <c r="T62" s="93" t="s">
        <v>228</v>
      </c>
      <c r="U62" s="29">
        <f>SUMIFS(台帳表ｋ[金額],台帳表ｋ[精算
グループ],確報【7月】!$H62,台帳表ｋ[入金月（月のみ）],確報【7月】!$A$1,台帳表ｋ[事務所/分室],"湘")+SUMIFS(測量台帳1ｋ[入金額],測量台帳1ｋ[精算
グループ],確報【7月】!$H62,測量台帳1ｋ[入金月（月のみ）],確報【7月】!$A$1,測量台帳1ｋ[NC区分],"湘南")+SUMIFS(測量台帳1__2ｋ[入金額(後)],測量台帳1__2ｋ[精算
グループ(後)],確報【7月】!$H62,測量台帳1__2ｋ[入金月(後)（月のみ）],確報【7月】!$A$1,測量台帳1__2ｋ[NC区分],"湘南")</f>
        <v>0</v>
      </c>
      <c r="V62" s="73" t="s">
        <v>228</v>
      </c>
      <c r="W62" s="96" cm="1">
        <f t="array" ref="W62">INDEX(設備G入力用!$F$2:$Q$72,ROW(A58), MATCH($A$1,設備G入力用!$F$2:$Q$2,0))</f>
        <v>0</v>
      </c>
      <c r="X62" s="30">
        <f t="shared" si="4"/>
        <v>0</v>
      </c>
      <c r="AA62" s="983"/>
      <c r="AB62" s="314" t="s">
        <v>16550</v>
      </c>
      <c r="AC62" s="172">
        <f>SUM(I59,K59,M59,O59,Q59,S59,U59,W59)</f>
        <v>904983</v>
      </c>
      <c r="AF62" s="202" t="str">
        <f>IFERROR(_xlfn.XLOOKUP(確報【7月】!$AE62,台帳表ｓ[整理番号],台帳表ｓ[繁閑調整]),"")</f>
        <v/>
      </c>
      <c r="AG62" s="277" t="str">
        <f>IFERROR(_xlfn.XLOOKUP(確報【7月】!$AE62,台帳表ｓ[整理番号],台帳表ｓ[精算
グループ]),"")</f>
        <v/>
      </c>
      <c r="AH62" s="278" t="str">
        <f>IFERROR(_xlfn.XLOOKUP(確報【7月】!$AE62,台帳表ｓ[整理番号],台帳表ｓ[請求書発行番号]),"")</f>
        <v/>
      </c>
      <c r="AI62" s="269" t="str">
        <f>IFERROR(_xlfn.XLOOKUP(確報【7月】!$AE62,台帳表ｓ[整理番号],台帳表ｓ[繁閑調整金]),"")</f>
        <v/>
      </c>
      <c r="AJ62" s="275"/>
      <c r="AL62" s="202" t="str">
        <f>IFERROR(_xlfn.XLOOKUP(確報【7月】!AK62,台帳表ｔ[整理番号],台帳表ｔ[繁閑調整]),"")</f>
        <v/>
      </c>
      <c r="AM62" s="277" t="str">
        <f>IFERROR(_xlfn.XLOOKUP(確報【7月】!AK62,台帳表ｔ[整理番号],台帳表ｔ[精算
グループ]),"")</f>
        <v/>
      </c>
      <c r="AN62" s="278" t="str">
        <f>IFERROR(_xlfn.XLOOKUP(確報【7月】!AK62,台帳表ｔ[整理番号],台帳表ｔ[請求書発行番号]),"")</f>
        <v/>
      </c>
      <c r="AO62" s="269" t="str">
        <f>IFERROR(_xlfn.XLOOKUP(確報【7月】!AK62,台帳表ｔ[整理番号],台帳表ｔ[繁閑調整金]),"")</f>
        <v/>
      </c>
      <c r="AP62" s="275"/>
      <c r="AR62" s="202" t="str">
        <f>IFERROR(_xlfn.XLOOKUP(確報【7月】!AQ62,台帳表ｋ[整理番号],台帳表ｋ[繁閑調整]),"")</f>
        <v/>
      </c>
      <c r="AS62" s="277" t="str">
        <f>IFERROR(_xlfn.XLOOKUP(確報【7月】!AQ62,台帳表ｋ[整理番号],台帳表ｋ[精算
グループ]),"")</f>
        <v/>
      </c>
      <c r="AT62" s="278" t="str">
        <f>IFERROR(_xlfn.XLOOKUP(確報【7月】!AQ62,台帳表ｋ[整理番号],台帳表ｋ[請求書発行番号]),"")</f>
        <v/>
      </c>
      <c r="AU62" s="269" t="str">
        <f>IFERROR(_xlfn.XLOOKUP(確報【7月】!AQ62,台帳表ｋ[整理番号],台帳表ｋ[繁閑調整金]),"")</f>
        <v/>
      </c>
      <c r="AV62" s="275"/>
      <c r="AX62" s="202" t="str">
        <f>IFERROR(_xlfn.XLOOKUP(確報【7月】!AW62,台帳表ｋ[整理番号],台帳表ｋ[繁閑調整]),"")</f>
        <v/>
      </c>
      <c r="AY62" s="277" t="str">
        <f>IFERROR(_xlfn.XLOOKUP(確報【7月】!AW62,台帳表ｋ[整理番号],台帳表ｋ[精算
グループ]),"")</f>
        <v/>
      </c>
      <c r="AZ62" s="278" t="str">
        <f>IFERROR(_xlfn.XLOOKUP(確報【7月】!AW62,台帳表ｋ[整理番号],台帳表ｋ[請求書発行番号]),"")</f>
        <v/>
      </c>
      <c r="BA62" s="269" t="str">
        <f>IFERROR(_xlfn.XLOOKUP(確報【7月】!AW62,台帳表ｋ[整理番号],台帳表ｋ[繁閑調整金]),"")</f>
        <v/>
      </c>
    </row>
    <row r="63" spans="1:53" ht="16.350000000000001" customHeight="1" thickBot="1">
      <c r="A63" s="927"/>
      <c r="B63" s="927"/>
      <c r="C63" s="927"/>
      <c r="D63" s="927"/>
      <c r="E63" s="928"/>
      <c r="F63" s="221" t="s">
        <v>16554</v>
      </c>
      <c r="G63" s="222" t="s">
        <v>16606</v>
      </c>
      <c r="H63" s="200" t="s">
        <v>16527</v>
      </c>
      <c r="I63" s="153"/>
      <c r="J63" s="223" t="s">
        <v>16527</v>
      </c>
      <c r="K63" s="154"/>
      <c r="L63" s="223" t="s">
        <v>16527</v>
      </c>
      <c r="M63" s="154"/>
      <c r="N63" s="224" t="s">
        <v>16527</v>
      </c>
      <c r="O63" s="155"/>
      <c r="P63" s="200" t="s">
        <v>16527</v>
      </c>
      <c r="Q63" s="155"/>
      <c r="R63" s="200" t="s">
        <v>16527</v>
      </c>
      <c r="S63" s="154">
        <f>SUMIFS(台帳表ｋ[金額],台帳表ｋ[精算
グループ],確報【7月】!$H63,台帳表ｋ[入金月（月のみ）],確報【7月】!$A$1,台帳表ｋ[事務所/分室],"神")+SUMIFS(測量台帳1ｋ[入金額],測量台帳1ｋ[精算
グループ],確報【7月】!$H63,測量台帳1ｋ[入金月（月のみ）],確報【7月】!$A$1,測量台帳1ｋ[NC区分],"神奈川")+SUMIFS(測量台帳1__2ｋ[入金額(後)],測量台帳1__2ｋ[精算
グループ(後)],確報【7月】!$H63,測量台帳1__2ｋ[入金月(後)（月のみ）],確報【7月】!$A$1,測量台帳1__2ｋ[NC区分],"神奈川")</f>
        <v>0</v>
      </c>
      <c r="T63" s="224" t="s">
        <v>240</v>
      </c>
      <c r="U63" s="155">
        <f>SUMIFS(台帳表ｋ[金額],台帳表ｋ[精算
グループ],確報【7月】!$H63,台帳表ｋ[入金月（月のみ）],確報【7月】!$A$1,台帳表ｋ[事務所/分室],"湘")+SUMIFS(測量台帳1ｋ[入金額],測量台帳1ｋ[精算
グループ],確報【7月】!$H63,測量台帳1ｋ[入金月（月のみ）],確報【7月】!$A$1,測量台帳1ｋ[NC区分],"湘南")+SUMIFS(測量台帳1__2ｋ[入金額(後)],測量台帳1__2ｋ[精算
グループ(後)],確報【7月】!$H63,測量台帳1__2ｋ[入金月(後)（月のみ）],確報【7月】!$A$1,測量台帳1__2ｋ[NC区分],"湘南")</f>
        <v>2997883</v>
      </c>
      <c r="V63" s="200" t="s">
        <v>240</v>
      </c>
      <c r="W63" s="155" cm="1">
        <f t="array" ref="W63">INDEX(設備G入力用!$F$2:$Q$72,ROW(A59), MATCH($A$1,設備G入力用!$F$2:$Q$2,0))</f>
        <v>0</v>
      </c>
      <c r="X63" s="156">
        <f t="shared" si="4"/>
        <v>2997883</v>
      </c>
      <c r="Y63" s="16">
        <f>SUM(X58:X63)</f>
        <v>4903478</v>
      </c>
      <c r="Z63" s="13" t="s">
        <v>16625</v>
      </c>
      <c r="AA63" s="983"/>
      <c r="AB63" s="314" t="s">
        <v>16497</v>
      </c>
      <c r="AC63" s="172">
        <f t="shared" ref="AC63:AC69" si="6">SUM(I62,K62,M62,O62,Q62,S62,U62,W62)</f>
        <v>0</v>
      </c>
      <c r="AD63" s="10"/>
      <c r="AE63" s="10"/>
      <c r="AF63" s="202" t="str">
        <f>IFERROR(_xlfn.XLOOKUP(確報【7月】!$AE63,台帳表ｓ[整理番号],台帳表ｓ[繁閑調整]),"")</f>
        <v/>
      </c>
      <c r="AG63" s="277" t="str">
        <f>IFERROR(_xlfn.XLOOKUP(確報【7月】!$AE63,台帳表ｓ[整理番号],台帳表ｓ[精算
グループ]),"")</f>
        <v/>
      </c>
      <c r="AH63" s="278" t="str">
        <f>IFERROR(_xlfn.XLOOKUP(確報【7月】!$AE63,台帳表ｓ[整理番号],台帳表ｓ[請求書発行番号]),"")</f>
        <v/>
      </c>
      <c r="AI63" s="269" t="str">
        <f>IFERROR(_xlfn.XLOOKUP(確報【7月】!$AE63,台帳表ｓ[整理番号],台帳表ｓ[繁閑調整金]),"")</f>
        <v/>
      </c>
      <c r="AJ63" s="275"/>
      <c r="AL63" s="202" t="str">
        <f>IFERROR(_xlfn.XLOOKUP(確報【7月】!AK63,台帳表ｔ[整理番号],台帳表ｔ[繁閑調整]),"")</f>
        <v/>
      </c>
      <c r="AM63" s="277" t="str">
        <f>IFERROR(_xlfn.XLOOKUP(確報【7月】!AK63,台帳表ｔ[整理番号],台帳表ｔ[精算
グループ]),"")</f>
        <v/>
      </c>
      <c r="AN63" s="278" t="str">
        <f>IFERROR(_xlfn.XLOOKUP(確報【7月】!AK63,台帳表ｔ[整理番号],台帳表ｔ[請求書発行番号]),"")</f>
        <v/>
      </c>
      <c r="AO63" s="269" t="str">
        <f>IFERROR(_xlfn.XLOOKUP(確報【7月】!AK63,台帳表ｔ[整理番号],台帳表ｔ[繁閑調整金]),"")</f>
        <v/>
      </c>
      <c r="AP63" s="275"/>
      <c r="AR63" s="202" t="str">
        <f>IFERROR(_xlfn.XLOOKUP(確報【7月】!AQ63,台帳表ｋ[整理番号],台帳表ｋ[繁閑調整]),"")</f>
        <v/>
      </c>
      <c r="AS63" s="277" t="str">
        <f>IFERROR(_xlfn.XLOOKUP(確報【7月】!AQ63,台帳表ｋ[整理番号],台帳表ｋ[精算
グループ]),"")</f>
        <v/>
      </c>
      <c r="AT63" s="278" t="str">
        <f>IFERROR(_xlfn.XLOOKUP(確報【7月】!AQ63,台帳表ｋ[整理番号],台帳表ｋ[請求書発行番号]),"")</f>
        <v/>
      </c>
      <c r="AU63" s="269" t="str">
        <f>IFERROR(_xlfn.XLOOKUP(確報【7月】!AQ63,台帳表ｋ[整理番号],台帳表ｋ[繁閑調整金]),"")</f>
        <v/>
      </c>
      <c r="AV63" s="275"/>
      <c r="AX63" s="202" t="str">
        <f>IFERROR(_xlfn.XLOOKUP(確報【7月】!AW63,台帳表ｋ[整理番号],台帳表ｋ[繁閑調整]),"")</f>
        <v/>
      </c>
      <c r="AY63" s="277" t="str">
        <f>IFERROR(_xlfn.XLOOKUP(確報【7月】!AW63,台帳表ｋ[整理番号],台帳表ｋ[精算
グループ]),"")</f>
        <v/>
      </c>
      <c r="AZ63" s="278" t="str">
        <f>IFERROR(_xlfn.XLOOKUP(確報【7月】!AW63,台帳表ｋ[整理番号],台帳表ｋ[請求書発行番号]),"")</f>
        <v/>
      </c>
      <c r="BA63" s="269" t="str">
        <f>IFERROR(_xlfn.XLOOKUP(確報【7月】!AW63,台帳表ｋ[整理番号],台帳表ｋ[繁閑調整金]),"")</f>
        <v/>
      </c>
    </row>
    <row r="64" spans="1:53" ht="16.350000000000001" customHeight="1" thickBot="1">
      <c r="A64" s="927"/>
      <c r="B64" s="927"/>
      <c r="C64" s="927"/>
      <c r="D64" s="927"/>
      <c r="E64" s="926" t="s">
        <v>16500</v>
      </c>
      <c r="F64" s="225" t="s">
        <v>16501</v>
      </c>
      <c r="G64" s="226"/>
      <c r="H64" s="227" t="s">
        <v>16555</v>
      </c>
      <c r="I64" s="228"/>
      <c r="J64" s="229" t="s">
        <v>16555</v>
      </c>
      <c r="K64" s="230"/>
      <c r="L64" s="231" t="s">
        <v>16555</v>
      </c>
      <c r="M64" s="230"/>
      <c r="N64" s="231" t="s">
        <v>16555</v>
      </c>
      <c r="O64" s="232"/>
      <c r="P64" s="227" t="s">
        <v>16555</v>
      </c>
      <c r="Q64" s="232"/>
      <c r="R64" s="227" t="s">
        <v>16555</v>
      </c>
      <c r="S64" s="230">
        <f>SUMIFS(台帳表ｋ[金額],台帳表ｋ[精算
グループ],確報【7月】!$H64,台帳表ｋ[入金月（月のみ）],確報【7月】!$A$1,台帳表ｋ[事務所/分室],"神")+SUMIFS(測量台帳1ｋ[入金額],測量台帳1ｋ[精算
グループ],確報【7月】!$H64,測量台帳1ｋ[入金月（月のみ）],確報【7月】!$A$1,測量台帳1ｋ[NC区分],"神奈川")+SUMIFS(測量台帳1__2ｋ[入金額(後)],測量台帳1__2ｋ[精算
グループ(後)],確報【7月】!$H64,測量台帳1__2ｋ[入金月(後)（月のみ）],確報【7月】!$A$1,測量台帳1__2ｋ[NC区分],"神奈川")</f>
        <v>481114</v>
      </c>
      <c r="T64" s="231" t="s">
        <v>16555</v>
      </c>
      <c r="U64" s="232">
        <f>SUMIFS(台帳表ｋ[金額],台帳表ｋ[精算
グループ],確報【7月】!$H64,台帳表ｋ[入金月（月のみ）],確報【7月】!$A$1,台帳表ｋ[事務所/分室],"湘")+SUMIFS(測量台帳1ｋ[入金額],測量台帳1ｋ[精算
グループ],確報【7月】!$H64,測量台帳1ｋ[入金月（月のみ）],確報【7月】!$A$1,測量台帳1ｋ[NC区分],"湘南")+SUMIFS(測量台帳1__2ｋ[入金額(後)],測量台帳1__2ｋ[精算
グループ(後)],確報【7月】!$H64,測量台帳1__2ｋ[入金月(後)（月のみ）],確報【7月】!$A$1,測量台帳1__2ｋ[NC区分],"湘南")</f>
        <v>0</v>
      </c>
      <c r="V64" s="227" t="s">
        <v>16555</v>
      </c>
      <c r="W64" s="232" cm="1">
        <f t="array" ref="W64">INDEX(設備G入力用!$F$2:$Q$72,ROW(A60), MATCH($A$1,設備G入力用!$F$2:$Q$2,0))</f>
        <v>0</v>
      </c>
      <c r="X64" s="233">
        <f t="shared" si="4"/>
        <v>481114</v>
      </c>
      <c r="Y64" s="181">
        <f>SUM(X64:X64)</f>
        <v>481114</v>
      </c>
      <c r="Z64" s="13"/>
      <c r="AA64" s="983"/>
      <c r="AB64" s="314" t="s">
        <v>16527</v>
      </c>
      <c r="AC64" s="172">
        <f t="shared" si="6"/>
        <v>2997883</v>
      </c>
      <c r="AD64" s="10"/>
      <c r="AE64" s="10"/>
      <c r="AF64" s="202" t="str">
        <f>IFERROR(_xlfn.XLOOKUP(確報【7月】!$AE64,台帳表ｓ[整理番号],台帳表ｓ[繁閑調整]),"")</f>
        <v/>
      </c>
      <c r="AG64" s="277" t="str">
        <f>IFERROR(_xlfn.XLOOKUP(確報【7月】!$AE64,台帳表ｓ[整理番号],台帳表ｓ[精算
グループ]),"")</f>
        <v/>
      </c>
      <c r="AH64" s="278" t="str">
        <f>IFERROR(_xlfn.XLOOKUP(確報【7月】!$AE64,台帳表ｓ[整理番号],台帳表ｓ[請求書発行番号]),"")</f>
        <v/>
      </c>
      <c r="AI64" s="269" t="str">
        <f>IFERROR(_xlfn.XLOOKUP(確報【7月】!$AE64,台帳表ｓ[整理番号],台帳表ｓ[繁閑調整金]),"")</f>
        <v/>
      </c>
      <c r="AJ64" s="275"/>
      <c r="AL64" s="202" t="str">
        <f>IFERROR(_xlfn.XLOOKUP(確報【7月】!AK64,台帳表ｔ[整理番号],台帳表ｔ[繁閑調整]),"")</f>
        <v/>
      </c>
      <c r="AM64" s="277" t="str">
        <f>IFERROR(_xlfn.XLOOKUP(確報【7月】!AK64,台帳表ｔ[整理番号],台帳表ｔ[精算
グループ]),"")</f>
        <v/>
      </c>
      <c r="AN64" s="278" t="str">
        <f>IFERROR(_xlfn.XLOOKUP(確報【7月】!AK64,台帳表ｔ[整理番号],台帳表ｔ[請求書発行番号]),"")</f>
        <v/>
      </c>
      <c r="AO64" s="269" t="str">
        <f>IFERROR(_xlfn.XLOOKUP(確報【7月】!AK64,台帳表ｔ[整理番号],台帳表ｔ[繁閑調整金]),"")</f>
        <v/>
      </c>
      <c r="AP64" s="275"/>
      <c r="AR64" s="202" t="str">
        <f>IFERROR(_xlfn.XLOOKUP(確報【7月】!AQ64,台帳表ｋ[整理番号],台帳表ｋ[繁閑調整]),"")</f>
        <v/>
      </c>
      <c r="AS64" s="277" t="str">
        <f>IFERROR(_xlfn.XLOOKUP(確報【7月】!AQ64,台帳表ｋ[整理番号],台帳表ｋ[精算
グループ]),"")</f>
        <v/>
      </c>
      <c r="AT64" s="278" t="str">
        <f>IFERROR(_xlfn.XLOOKUP(確報【7月】!AQ64,台帳表ｋ[整理番号],台帳表ｋ[請求書発行番号]),"")</f>
        <v/>
      </c>
      <c r="AU64" s="269" t="str">
        <f>IFERROR(_xlfn.XLOOKUP(確報【7月】!AQ64,台帳表ｋ[整理番号],台帳表ｋ[繁閑調整金]),"")</f>
        <v/>
      </c>
      <c r="AV64" s="275"/>
      <c r="AX64" s="202" t="str">
        <f>IFERROR(_xlfn.XLOOKUP(確報【7月】!AW64,台帳表ｋ[整理番号],台帳表ｋ[繁閑調整]),"")</f>
        <v/>
      </c>
      <c r="AY64" s="277" t="str">
        <f>IFERROR(_xlfn.XLOOKUP(確報【7月】!AW64,台帳表ｋ[整理番号],台帳表ｋ[精算
グループ]),"")</f>
        <v/>
      </c>
      <c r="AZ64" s="278" t="str">
        <f>IFERROR(_xlfn.XLOOKUP(確報【7月】!AW64,台帳表ｋ[整理番号],台帳表ｋ[請求書発行番号]),"")</f>
        <v/>
      </c>
      <c r="BA64" s="269" t="str">
        <f>IFERROR(_xlfn.XLOOKUP(確報【7月】!AW64,台帳表ｋ[整理番号],台帳表ｋ[繁閑調整金]),"")</f>
        <v/>
      </c>
    </row>
    <row r="65" spans="1:53" ht="16.350000000000001" customHeight="1">
      <c r="A65" s="927"/>
      <c r="B65" s="927"/>
      <c r="C65" s="927"/>
      <c r="D65" s="927"/>
      <c r="E65" s="927"/>
      <c r="F65" s="91" t="s">
        <v>16556</v>
      </c>
      <c r="G65" s="52" t="s">
        <v>16606</v>
      </c>
      <c r="H65" s="53" t="s">
        <v>16506</v>
      </c>
      <c r="I65" s="166"/>
      <c r="J65" s="81" t="s">
        <v>16506</v>
      </c>
      <c r="K65" s="82"/>
      <c r="L65" s="81" t="s">
        <v>16506</v>
      </c>
      <c r="M65" s="82"/>
      <c r="N65" s="69" t="s">
        <v>16506</v>
      </c>
      <c r="O65" s="70"/>
      <c r="P65" s="53" t="s">
        <v>16506</v>
      </c>
      <c r="Q65" s="54"/>
      <c r="R65" s="53" t="s">
        <v>16506</v>
      </c>
      <c r="S65" s="88">
        <f>SUMIFS(台帳表ｋ[金額],台帳表ｋ[精算
グループ],確報【7月】!$H65,台帳表ｋ[入金月（月のみ）],確報【7月】!$A$1,台帳表ｋ[事務所/分室],"神")+SUMIFS(測量台帳1ｋ[入金額],測量台帳1ｋ[精算
グループ],確報【7月】!$H65,測量台帳1ｋ[入金月（月のみ）],確報【7月】!$A$1,測量台帳1ｋ[NC区分],"神奈川")+SUMIFS(測量台帳1__2ｋ[入金額(後)],測量台帳1__2ｋ[精算
グループ(後)],確報【7月】!$H65,測量台帳1__2ｋ[入金月(後)（月のみ）],確報【7月】!$A$1,測量台帳1__2ｋ[NC区分],"神奈川")</f>
        <v>0</v>
      </c>
      <c r="T65" s="89" t="s">
        <v>315</v>
      </c>
      <c r="U65" s="54">
        <f>SUMIFS(台帳表ｋ[金額],台帳表ｋ[精算
グループ],確報【7月】!$H65,台帳表ｋ[入金月（月のみ）],確報【7月】!$A$1,台帳表ｋ[事務所/分室],"湘")+SUMIFS(測量台帳1ｋ[入金額],測量台帳1ｋ[精算
グループ],確報【7月】!$H65,測量台帳1ｋ[入金月（月のみ）],確報【7月】!$A$1,測量台帳1ｋ[NC区分],"湘南")+SUMIFS(測量台帳1__2ｋ[入金額(後)],測量台帳1__2ｋ[精算
グループ(後)],確報【7月】!$H65,測量台帳1__2ｋ[入金月(後)（月のみ）],確報【7月】!$A$1,測量台帳1__2ｋ[NC区分],"湘南")</f>
        <v>0</v>
      </c>
      <c r="V65" s="53" t="s">
        <v>315</v>
      </c>
      <c r="W65" s="54" cm="1">
        <f t="array" ref="W65">INDEX(設備G入力用!$F$2:$Q$72,ROW(A61), MATCH($A$1,設備G入力用!$F$2:$Q$2,0))</f>
        <v>0</v>
      </c>
      <c r="X65" s="71">
        <f t="shared" si="4"/>
        <v>0</v>
      </c>
      <c r="Y65" s="24"/>
      <c r="Z65" s="13"/>
      <c r="AA65" s="983"/>
      <c r="AB65" s="315" t="s">
        <v>16555</v>
      </c>
      <c r="AC65" s="316">
        <f t="shared" si="6"/>
        <v>481114</v>
      </c>
      <c r="AD65" s="10"/>
      <c r="AE65" s="10"/>
      <c r="AF65" s="202" t="str">
        <f>IFERROR(_xlfn.XLOOKUP(確報【7月】!$AE65,台帳表ｓ[整理番号],台帳表ｓ[繁閑調整]),"")</f>
        <v/>
      </c>
      <c r="AG65" s="277" t="str">
        <f>IFERROR(_xlfn.XLOOKUP(確報【7月】!$AE65,台帳表ｓ[整理番号],台帳表ｓ[精算
グループ]),"")</f>
        <v/>
      </c>
      <c r="AH65" s="278" t="str">
        <f>IFERROR(_xlfn.XLOOKUP(確報【7月】!$AE65,台帳表ｓ[整理番号],台帳表ｓ[請求書発行番号]),"")</f>
        <v/>
      </c>
      <c r="AI65" s="269" t="str">
        <f>IFERROR(_xlfn.XLOOKUP(確報【7月】!$AE65,台帳表ｓ[整理番号],台帳表ｓ[繁閑調整金]),"")</f>
        <v/>
      </c>
      <c r="AJ65" s="275"/>
      <c r="AL65" s="202" t="str">
        <f>IFERROR(_xlfn.XLOOKUP(確報【7月】!AK65,台帳表ｔ[整理番号],台帳表ｔ[繁閑調整]),"")</f>
        <v/>
      </c>
      <c r="AM65" s="277" t="str">
        <f>IFERROR(_xlfn.XLOOKUP(確報【7月】!AK65,台帳表ｔ[整理番号],台帳表ｔ[精算
グループ]),"")</f>
        <v/>
      </c>
      <c r="AN65" s="278" t="str">
        <f>IFERROR(_xlfn.XLOOKUP(確報【7月】!AK65,台帳表ｔ[整理番号],台帳表ｔ[請求書発行番号]),"")</f>
        <v/>
      </c>
      <c r="AO65" s="269" t="str">
        <f>IFERROR(_xlfn.XLOOKUP(確報【7月】!AK65,台帳表ｔ[整理番号],台帳表ｔ[繁閑調整金]),"")</f>
        <v/>
      </c>
      <c r="AP65" s="275"/>
      <c r="AR65" s="202" t="str">
        <f>IFERROR(_xlfn.XLOOKUP(確報【7月】!AQ65,台帳表ｋ[整理番号],台帳表ｋ[繁閑調整]),"")</f>
        <v/>
      </c>
      <c r="AS65" s="277" t="str">
        <f>IFERROR(_xlfn.XLOOKUP(確報【7月】!AQ65,台帳表ｋ[整理番号],台帳表ｋ[精算
グループ]),"")</f>
        <v/>
      </c>
      <c r="AT65" s="278" t="str">
        <f>IFERROR(_xlfn.XLOOKUP(確報【7月】!AQ65,台帳表ｋ[整理番号],台帳表ｋ[請求書発行番号]),"")</f>
        <v/>
      </c>
      <c r="AU65" s="269" t="str">
        <f>IFERROR(_xlfn.XLOOKUP(確報【7月】!AQ65,台帳表ｋ[整理番号],台帳表ｋ[繁閑調整金]),"")</f>
        <v/>
      </c>
      <c r="AV65" s="275"/>
      <c r="AX65" s="202" t="str">
        <f>IFERROR(_xlfn.XLOOKUP(確報【7月】!AW65,台帳表ｋ[整理番号],台帳表ｋ[繁閑調整]),"")</f>
        <v/>
      </c>
      <c r="AY65" s="277" t="str">
        <f>IFERROR(_xlfn.XLOOKUP(確報【7月】!AW65,台帳表ｋ[整理番号],台帳表ｋ[精算
グループ]),"")</f>
        <v/>
      </c>
      <c r="AZ65" s="278" t="str">
        <f>IFERROR(_xlfn.XLOOKUP(確報【7月】!AW65,台帳表ｋ[整理番号],台帳表ｋ[請求書発行番号]),"")</f>
        <v/>
      </c>
      <c r="BA65" s="269" t="str">
        <f>IFERROR(_xlfn.XLOOKUP(確報【7月】!AW65,台帳表ｋ[整理番号],台帳表ｋ[繁閑調整金]),"")</f>
        <v/>
      </c>
    </row>
    <row r="66" spans="1:53" ht="16.350000000000001" customHeight="1">
      <c r="A66" s="927"/>
      <c r="B66" s="927"/>
      <c r="C66" s="927"/>
      <c r="D66" s="927"/>
      <c r="E66" s="927"/>
      <c r="F66" s="98" t="s">
        <v>16507</v>
      </c>
      <c r="G66" s="63" t="s">
        <v>16606</v>
      </c>
      <c r="H66" s="27" t="s">
        <v>16508</v>
      </c>
      <c r="I66" s="28"/>
      <c r="J66" s="78" t="s">
        <v>16508</v>
      </c>
      <c r="K66" s="40"/>
      <c r="L66" s="78" t="s">
        <v>16508</v>
      </c>
      <c r="M66" s="40"/>
      <c r="N66" s="60" t="s">
        <v>16508</v>
      </c>
      <c r="O66" s="61"/>
      <c r="P66" s="27" t="s">
        <v>16508</v>
      </c>
      <c r="Q66" s="29"/>
      <c r="R66" s="27" t="s">
        <v>16508</v>
      </c>
      <c r="S66" s="92">
        <f>SUMIFS(台帳表ｋ[金額],台帳表ｋ[精算
グループ],確報【7月】!$H66,台帳表ｋ[入金月（月のみ）],確報【7月】!$A$1,台帳表ｋ[事務所/分室],"神")+SUMIFS(測量台帳1ｋ[入金額],測量台帳1ｋ[精算
グループ],確報【7月】!$H66,測量台帳1ｋ[入金月（月のみ）],確報【7月】!$A$1,測量台帳1ｋ[NC区分],"神奈川")+SUMIFS(測量台帳1__2ｋ[入金額(後)],測量台帳1__2ｋ[精算
グループ(後)],確報【7月】!$H66,測量台帳1__2ｋ[入金月(後)（月のみ）],確報【7月】!$A$1,測量台帳1__2ｋ[NC区分],"神奈川")</f>
        <v>0</v>
      </c>
      <c r="T66" s="93" t="s">
        <v>620</v>
      </c>
      <c r="U66" s="29">
        <f>SUMIFS(台帳表ｋ[金額],台帳表ｋ[精算
グループ],確報【7月】!$H66,台帳表ｋ[入金月（月のみ）],確報【7月】!$A$1,台帳表ｋ[事務所/分室],"湘")+SUMIFS(測量台帳1ｋ[入金額],測量台帳1ｋ[精算
グループ],確報【7月】!$H66,測量台帳1ｋ[入金月（月のみ）],確報【7月】!$A$1,測量台帳1ｋ[NC区分],"湘南")+SUMIFS(測量台帳1__2ｋ[入金額(後)],測量台帳1__2ｋ[精算
グループ(後)],確報【7月】!$H66,測量台帳1__2ｋ[入金月(後)（月のみ）],確報【7月】!$A$1,測量台帳1__2ｋ[NC区分],"湘南")</f>
        <v>9751</v>
      </c>
      <c r="V66" s="27" t="s">
        <v>620</v>
      </c>
      <c r="W66" s="29" cm="1">
        <f t="array" ref="W66">INDEX(設備G入力用!$F$2:$Q$72,ROW(A62), MATCH($A$1,設備G入力用!$F$2:$Q$2,0))</f>
        <v>0</v>
      </c>
      <c r="X66" s="30">
        <f t="shared" si="4"/>
        <v>9751</v>
      </c>
      <c r="Y66" s="24"/>
      <c r="Z66" s="13"/>
      <c r="AA66" s="983"/>
      <c r="AB66" s="314" t="s">
        <v>16506</v>
      </c>
      <c r="AC66" s="172">
        <f t="shared" si="6"/>
        <v>0</v>
      </c>
      <c r="AD66" s="10"/>
      <c r="AE66" s="10"/>
      <c r="AF66" s="202" t="str">
        <f>IFERROR(_xlfn.XLOOKUP(確報【7月】!$AE66,台帳表ｓ[整理番号],台帳表ｓ[繁閑調整]),"")</f>
        <v/>
      </c>
      <c r="AG66" s="277" t="str">
        <f>IFERROR(_xlfn.XLOOKUP(確報【7月】!$AE66,台帳表ｓ[整理番号],台帳表ｓ[精算
グループ]),"")</f>
        <v/>
      </c>
      <c r="AH66" s="278" t="str">
        <f>IFERROR(_xlfn.XLOOKUP(確報【7月】!$AE66,台帳表ｓ[整理番号],台帳表ｓ[請求書発行番号]),"")</f>
        <v/>
      </c>
      <c r="AI66" s="269" t="str">
        <f>IFERROR(_xlfn.XLOOKUP(確報【7月】!$AE66,台帳表ｓ[整理番号],台帳表ｓ[繁閑調整金]),"")</f>
        <v/>
      </c>
      <c r="AJ66" s="275"/>
      <c r="AL66" s="202" t="str">
        <f>IFERROR(_xlfn.XLOOKUP(確報【7月】!AK66,台帳表ｔ[整理番号],台帳表ｔ[繁閑調整]),"")</f>
        <v/>
      </c>
      <c r="AM66" s="277" t="str">
        <f>IFERROR(_xlfn.XLOOKUP(確報【7月】!AK66,台帳表ｔ[整理番号],台帳表ｔ[精算
グループ]),"")</f>
        <v/>
      </c>
      <c r="AN66" s="278" t="str">
        <f>IFERROR(_xlfn.XLOOKUP(確報【7月】!AK66,台帳表ｔ[整理番号],台帳表ｔ[請求書発行番号]),"")</f>
        <v/>
      </c>
      <c r="AO66" s="269" t="str">
        <f>IFERROR(_xlfn.XLOOKUP(確報【7月】!AK66,台帳表ｔ[整理番号],台帳表ｔ[繁閑調整金]),"")</f>
        <v/>
      </c>
      <c r="AP66" s="275"/>
      <c r="AR66" s="202" t="str">
        <f>IFERROR(_xlfn.XLOOKUP(確報【7月】!AQ66,台帳表ｋ[整理番号],台帳表ｋ[繁閑調整]),"")</f>
        <v/>
      </c>
      <c r="AS66" s="277" t="str">
        <f>IFERROR(_xlfn.XLOOKUP(確報【7月】!AQ66,台帳表ｋ[整理番号],台帳表ｋ[精算
グループ]),"")</f>
        <v/>
      </c>
      <c r="AT66" s="278" t="str">
        <f>IFERROR(_xlfn.XLOOKUP(確報【7月】!AQ66,台帳表ｋ[整理番号],台帳表ｋ[請求書発行番号]),"")</f>
        <v/>
      </c>
      <c r="AU66" s="269" t="str">
        <f>IFERROR(_xlfn.XLOOKUP(確報【7月】!AQ66,台帳表ｋ[整理番号],台帳表ｋ[繁閑調整金]),"")</f>
        <v/>
      </c>
      <c r="AV66" s="275"/>
      <c r="AX66" s="202" t="str">
        <f>IFERROR(_xlfn.XLOOKUP(確報【7月】!AW66,台帳表ｋ[整理番号],台帳表ｋ[繁閑調整]),"")</f>
        <v/>
      </c>
      <c r="AY66" s="277" t="str">
        <f>IFERROR(_xlfn.XLOOKUP(確報【7月】!AW66,台帳表ｋ[整理番号],台帳表ｋ[精算
グループ]),"")</f>
        <v/>
      </c>
      <c r="AZ66" s="278" t="str">
        <f>IFERROR(_xlfn.XLOOKUP(確報【7月】!AW66,台帳表ｋ[整理番号],台帳表ｋ[請求書発行番号]),"")</f>
        <v/>
      </c>
      <c r="BA66" s="269" t="str">
        <f>IFERROR(_xlfn.XLOOKUP(確報【7月】!AW66,台帳表ｋ[整理番号],台帳表ｋ[繁閑調整金]),"")</f>
        <v/>
      </c>
    </row>
    <row r="67" spans="1:53" ht="16.350000000000001" customHeight="1" thickBot="1">
      <c r="A67" s="927"/>
      <c r="B67" s="927"/>
      <c r="C67" s="927"/>
      <c r="D67" s="927"/>
      <c r="E67" s="927"/>
      <c r="F67" s="91" t="s">
        <v>16503</v>
      </c>
      <c r="G67" s="52" t="s">
        <v>16606</v>
      </c>
      <c r="H67" s="27" t="s">
        <v>16504</v>
      </c>
      <c r="I67" s="28"/>
      <c r="J67" s="78" t="s">
        <v>16504</v>
      </c>
      <c r="K67" s="40"/>
      <c r="L67" s="78" t="s">
        <v>16504</v>
      </c>
      <c r="M67" s="40"/>
      <c r="N67" s="60" t="s">
        <v>16504</v>
      </c>
      <c r="O67" s="61"/>
      <c r="P67" s="27" t="s">
        <v>16504</v>
      </c>
      <c r="Q67" s="29"/>
      <c r="R67" s="27" t="s">
        <v>16504</v>
      </c>
      <c r="S67" s="92">
        <f>SUMIFS(台帳表ｋ[金額],台帳表ｋ[精算
グループ],確報【7月】!$H67,台帳表ｋ[入金月（月のみ）],確報【7月】!$A$1,台帳表ｋ[事務所/分室],"神")+SUMIFS(測量台帳1ｋ[入金額],測量台帳1ｋ[精算
グループ],確報【7月】!$H67,測量台帳1ｋ[入金月（月のみ）],確報【7月】!$A$1,測量台帳1ｋ[NC区分],"神奈川")+SUMIFS(測量台帳1__2ｋ[入金額(後)],測量台帳1__2ｋ[精算
グループ(後)],確報【7月】!$H67,測量台帳1__2ｋ[入金月(後)（月のみ）],確報【7月】!$A$1,測量台帳1__2ｋ[NC区分],"神奈川")</f>
        <v>0</v>
      </c>
      <c r="T67" s="93" t="s">
        <v>16612</v>
      </c>
      <c r="U67" s="29">
        <f>SUMIFS(台帳表ｋ[金額],台帳表ｋ[精算
グループ],確報【7月】!$H67,台帳表ｋ[入金月（月のみ）],確報【7月】!$A$1,台帳表ｋ[事務所/分室],"湘")+SUMIFS(測量台帳1ｋ[入金額],測量台帳1ｋ[精算
グループ],確報【7月】!$H67,測量台帳1ｋ[入金月（月のみ）],確報【7月】!$A$1,測量台帳1ｋ[NC区分],"湘南")+SUMIFS(測量台帳1__2ｋ[入金額(後)],測量台帳1__2ｋ[精算
グループ(後)],確報【7月】!$H67,測量台帳1__2ｋ[入金月(後)（月のみ）],確報【7月】!$A$1,測量台帳1__2ｋ[NC区分],"湘南")</f>
        <v>0</v>
      </c>
      <c r="V67" s="27" t="s">
        <v>16612</v>
      </c>
      <c r="W67" s="29" cm="1">
        <f t="array" ref="W67">INDEX(設備G入力用!$F$2:$Q$72,ROW(A63), MATCH($A$1,設備G入力用!$F$2:$Q$2,0))</f>
        <v>0</v>
      </c>
      <c r="X67" s="30">
        <f t="shared" si="4"/>
        <v>0</v>
      </c>
      <c r="Y67" s="24"/>
      <c r="Z67" s="13"/>
      <c r="AA67" s="983"/>
      <c r="AB67" s="304" t="s">
        <v>16508</v>
      </c>
      <c r="AC67" s="172">
        <f t="shared" si="6"/>
        <v>9751</v>
      </c>
      <c r="AD67" s="10"/>
      <c r="AE67" s="10"/>
      <c r="AF67" s="202" t="str">
        <f>IFERROR(_xlfn.XLOOKUP(確報【7月】!$AE67,台帳表ｓ[整理番号],台帳表ｓ[繁閑調整]),"")</f>
        <v/>
      </c>
      <c r="AG67" s="277" t="str">
        <f>IFERROR(_xlfn.XLOOKUP(確報【7月】!$AE67,台帳表ｓ[整理番号],台帳表ｓ[精算
グループ]),"")</f>
        <v/>
      </c>
      <c r="AH67" s="278" t="str">
        <f>IFERROR(_xlfn.XLOOKUP(確報【7月】!$AE67,台帳表ｓ[整理番号],台帳表ｓ[請求書発行番号]),"")</f>
        <v/>
      </c>
      <c r="AI67" s="269" t="str">
        <f>IFERROR(_xlfn.XLOOKUP(確報【7月】!$AE67,台帳表ｓ[整理番号],台帳表ｓ[繁閑調整金]),"")</f>
        <v/>
      </c>
      <c r="AJ67" s="275"/>
      <c r="AL67" s="202" t="str">
        <f>IFERROR(_xlfn.XLOOKUP(確報【7月】!AK67,台帳表ｔ[整理番号],台帳表ｔ[繁閑調整]),"")</f>
        <v/>
      </c>
      <c r="AM67" s="277" t="str">
        <f>IFERROR(_xlfn.XLOOKUP(確報【7月】!AK67,台帳表ｔ[整理番号],台帳表ｔ[精算
グループ]),"")</f>
        <v/>
      </c>
      <c r="AN67" s="278" t="str">
        <f>IFERROR(_xlfn.XLOOKUP(確報【7月】!AK67,台帳表ｔ[整理番号],台帳表ｔ[請求書発行番号]),"")</f>
        <v/>
      </c>
      <c r="AO67" s="269" t="str">
        <f>IFERROR(_xlfn.XLOOKUP(確報【7月】!AK67,台帳表ｔ[整理番号],台帳表ｔ[繁閑調整金]),"")</f>
        <v/>
      </c>
      <c r="AP67" s="275"/>
      <c r="AR67" s="202" t="str">
        <f>IFERROR(_xlfn.XLOOKUP(確報【7月】!AQ67,台帳表ｋ[整理番号],台帳表ｋ[繁閑調整]),"")</f>
        <v/>
      </c>
      <c r="AS67" s="277" t="str">
        <f>IFERROR(_xlfn.XLOOKUP(確報【7月】!AQ67,台帳表ｋ[整理番号],台帳表ｋ[精算
グループ]),"")</f>
        <v/>
      </c>
      <c r="AT67" s="278" t="str">
        <f>IFERROR(_xlfn.XLOOKUP(確報【7月】!AQ67,台帳表ｋ[整理番号],台帳表ｋ[請求書発行番号]),"")</f>
        <v/>
      </c>
      <c r="AU67" s="269" t="str">
        <f>IFERROR(_xlfn.XLOOKUP(確報【7月】!AQ67,台帳表ｋ[整理番号],台帳表ｋ[繁閑調整金]),"")</f>
        <v/>
      </c>
      <c r="AV67" s="275"/>
      <c r="AX67" s="202" t="str">
        <f>IFERROR(_xlfn.XLOOKUP(確報【7月】!AW67,台帳表ｋ[整理番号],台帳表ｋ[繁閑調整]),"")</f>
        <v/>
      </c>
      <c r="AY67" s="277" t="str">
        <f>IFERROR(_xlfn.XLOOKUP(確報【7月】!AW67,台帳表ｋ[整理番号],台帳表ｋ[精算
グループ]),"")</f>
        <v/>
      </c>
      <c r="AZ67" s="278" t="str">
        <f>IFERROR(_xlfn.XLOOKUP(確報【7月】!AW67,台帳表ｋ[整理番号],台帳表ｋ[請求書発行番号]),"")</f>
        <v/>
      </c>
      <c r="BA67" s="269" t="str">
        <f>IFERROR(_xlfn.XLOOKUP(確報【7月】!AW67,台帳表ｋ[整理番号],台帳表ｋ[繁閑調整金]),"")</f>
        <v/>
      </c>
    </row>
    <row r="68" spans="1:53" ht="16.350000000000001" customHeight="1" thickBot="1">
      <c r="A68" s="927"/>
      <c r="B68" s="927"/>
      <c r="C68" s="927"/>
      <c r="D68" s="928"/>
      <c r="E68" s="928"/>
      <c r="F68" s="324" t="s">
        <v>16557</v>
      </c>
      <c r="G68" s="325" t="s">
        <v>16606</v>
      </c>
      <c r="H68" s="326"/>
      <c r="I68" s="327"/>
      <c r="J68" s="328"/>
      <c r="K68" s="329"/>
      <c r="L68" s="328"/>
      <c r="M68" s="329"/>
      <c r="N68" s="330"/>
      <c r="O68" s="331"/>
      <c r="P68" s="326"/>
      <c r="Q68" s="332"/>
      <c r="R68" s="326"/>
      <c r="S68" s="333">
        <f>SUMIFS(台帳表ｋ[金額],台帳表ｋ[精算
グループ],確報【7月】!$H68,台帳表ｋ[入金月（月のみ）],確報【7月】!$A$1,台帳表ｋ[事務所/分室],"神")+SUMIFS(測量台帳1ｋ[入金額],測量台帳1ｋ[精算
グループ],確報【7月】!$H68,測量台帳1ｋ[入金月（月のみ）],確報【7月】!$A$1,測量台帳1ｋ[NC区分],"神奈川")+SUMIFS(測量台帳1__2ｋ[入金額(後)],測量台帳1__2ｋ[精算
グループ(後)],確報【7月】!$H68,測量台帳1__2ｋ[入金月(後)（月のみ）],確報【7月】!$A$1,測量台帳1__2ｋ[NC区分],"神奈川")</f>
        <v>0</v>
      </c>
      <c r="T68" s="334"/>
      <c r="U68" s="332">
        <f>SUMIFS(台帳表ｋ[金額],台帳表ｋ[精算
グループ],確報【7月】!$H68,台帳表ｋ[入金月（月のみ）],確報【7月】!$A$1,台帳表ｋ[事務所/分室],"湘")+SUMIFS(測量台帳1ｋ[入金額],測量台帳1ｋ[精算
グループ],確報【7月】!$H68,測量台帳1ｋ[入金月（月のみ）],確報【7月】!$A$1,測量台帳1ｋ[NC区分],"湘南")+SUMIFS(測量台帳1__2ｋ[入金額(後)],測量台帳1__2ｋ[精算
グループ(後)],確報【7月】!$H68,測量台帳1__2ｋ[入金月(後)（月のみ）],確報【7月】!$A$1,測量台帳1__2ｋ[NC区分],"湘南")</f>
        <v>0</v>
      </c>
      <c r="V68" s="326"/>
      <c r="W68" s="332" cm="1">
        <f t="array" ref="W68">INDEX(設備G入力用!$F$2:$Q$72,ROW(A64), MATCH($A$1,設備G入力用!$F$2:$Q$2,0))</f>
        <v>0</v>
      </c>
      <c r="X68" s="41">
        <f t="shared" si="4"/>
        <v>0</v>
      </c>
      <c r="Y68" s="16">
        <f>SUM(X65:X68)</f>
        <v>9751</v>
      </c>
      <c r="Z68" s="13" t="s">
        <v>16626</v>
      </c>
      <c r="AA68" s="983"/>
      <c r="AB68" s="304" t="s">
        <v>16504</v>
      </c>
      <c r="AC68" s="172">
        <f t="shared" si="6"/>
        <v>0</v>
      </c>
      <c r="AD68" s="10"/>
      <c r="AE68" s="10"/>
      <c r="AF68" s="202" t="str">
        <f>IFERROR(_xlfn.XLOOKUP(確報【7月】!$AE68,台帳表ｓ[整理番号],台帳表ｓ[繁閑調整]),"")</f>
        <v/>
      </c>
      <c r="AG68" s="277" t="str">
        <f>IFERROR(_xlfn.XLOOKUP(確報【7月】!$AE68,台帳表ｓ[整理番号],台帳表ｓ[精算
グループ]),"")</f>
        <v/>
      </c>
      <c r="AH68" s="278" t="str">
        <f>IFERROR(_xlfn.XLOOKUP(確報【7月】!$AE68,台帳表ｓ[整理番号],台帳表ｓ[請求書発行番号]),"")</f>
        <v/>
      </c>
      <c r="AI68" s="269" t="str">
        <f>IFERROR(_xlfn.XLOOKUP(確報【7月】!$AE68,台帳表ｓ[整理番号],台帳表ｓ[繁閑調整金]),"")</f>
        <v/>
      </c>
      <c r="AJ68" s="275"/>
      <c r="AL68" s="202" t="str">
        <f>IFERROR(_xlfn.XLOOKUP(確報【7月】!AK68,台帳表ｔ[整理番号],台帳表ｔ[繁閑調整]),"")</f>
        <v/>
      </c>
      <c r="AM68" s="277" t="str">
        <f>IFERROR(_xlfn.XLOOKUP(確報【7月】!AK68,台帳表ｔ[整理番号],台帳表ｔ[精算
グループ]),"")</f>
        <v/>
      </c>
      <c r="AN68" s="278" t="str">
        <f>IFERROR(_xlfn.XLOOKUP(確報【7月】!AK68,台帳表ｔ[整理番号],台帳表ｔ[請求書発行番号]),"")</f>
        <v/>
      </c>
      <c r="AO68" s="269" t="str">
        <f>IFERROR(_xlfn.XLOOKUP(確報【7月】!AK68,台帳表ｔ[整理番号],台帳表ｔ[繁閑調整金]),"")</f>
        <v/>
      </c>
      <c r="AP68" s="275"/>
      <c r="AR68" s="202" t="str">
        <f>IFERROR(_xlfn.XLOOKUP(確報【7月】!AQ68,台帳表ｋ[整理番号],台帳表ｋ[繁閑調整]),"")</f>
        <v/>
      </c>
      <c r="AS68" s="277" t="str">
        <f>IFERROR(_xlfn.XLOOKUP(確報【7月】!AQ68,台帳表ｋ[整理番号],台帳表ｋ[精算
グループ]),"")</f>
        <v/>
      </c>
      <c r="AT68" s="278" t="str">
        <f>IFERROR(_xlfn.XLOOKUP(確報【7月】!AQ68,台帳表ｋ[整理番号],台帳表ｋ[請求書発行番号]),"")</f>
        <v/>
      </c>
      <c r="AU68" s="269" t="str">
        <f>IFERROR(_xlfn.XLOOKUP(確報【7月】!AQ68,台帳表ｋ[整理番号],台帳表ｋ[繁閑調整金]),"")</f>
        <v/>
      </c>
      <c r="AV68" s="275"/>
      <c r="AX68" s="202" t="str">
        <f>IFERROR(_xlfn.XLOOKUP(確報【7月】!AW68,台帳表ｋ[整理番号],台帳表ｋ[繁閑調整]),"")</f>
        <v/>
      </c>
      <c r="AY68" s="277" t="str">
        <f>IFERROR(_xlfn.XLOOKUP(確報【7月】!AW68,台帳表ｋ[整理番号],台帳表ｋ[精算
グループ]),"")</f>
        <v/>
      </c>
      <c r="AZ68" s="278" t="str">
        <f>IFERROR(_xlfn.XLOOKUP(確報【7月】!AW68,台帳表ｋ[整理番号],台帳表ｋ[請求書発行番号]),"")</f>
        <v/>
      </c>
      <c r="BA68" s="269" t="str">
        <f>IFERROR(_xlfn.XLOOKUP(確報【7月】!AW68,台帳表ｋ[整理番号],台帳表ｋ[繁閑調整金]),"")</f>
        <v/>
      </c>
    </row>
    <row r="69" spans="1:53" ht="16.350000000000001" customHeight="1" thickBot="1">
      <c r="A69" s="927"/>
      <c r="B69" s="927"/>
      <c r="C69" s="928"/>
      <c r="D69" s="959" t="s">
        <v>16558</v>
      </c>
      <c r="E69" s="960"/>
      <c r="F69" s="99" t="s">
        <v>16559</v>
      </c>
      <c r="G69" s="56" t="s">
        <v>16606</v>
      </c>
      <c r="H69" s="100" t="s">
        <v>290</v>
      </c>
      <c r="I69" s="101">
        <f>SUMIFS(台帳表ｓ[金額],台帳表ｓ[精算
グループ],確報【7月】!$H69,台帳表ｓ[入金月（月のみ）],確報【7月】!$A$1,台帳表ｓ[ＮＣ区分],"西部")+SUMIFS(測量台帳1ｓ[入金額],測量台帳1ｓ[精算
グループ],確報【7月】!$H69,測量台帳1ｓ[入金月（月のみ）],確報【7月】!$A$1,測量台帳1ｓ[NC区分],"西部")+SUMIFS(測量台帳1__2ｓ[入金額(後)],測量台帳1__2ｓ[精算
グループ(後)],確報【7月】!$H69,測量台帳1__2ｓ[入金月(後)（月のみ）],確報【7月】!$A$1,測量台帳1__2ｓ[NC区分],"西部")</f>
        <v>0</v>
      </c>
      <c r="J69" s="102" t="s">
        <v>290</v>
      </c>
      <c r="K69" s="103">
        <f>SUMIFS(台帳表ｓ[金額],台帳表ｓ[精算
グループ],確報【7月】!$H69,台帳表ｓ[入金月（月のみ）],確報【7月】!$A$1,台帳表ｓ[ＮＣ区分],"埼玉")+SUMIFS(測量台帳1ｓ[入金額],測量台帳1ｓ[精算
グループ],確報【7月】!$H69,測量台帳1ｓ[入金月（月のみ）],確報【7月】!$A$1,測量台帳1ｓ[NC区分],"埼玉")+SUMIFS(測量台帳1__2ｓ[入金額(後)],測量台帳1__2ｓ[精算
グループ(後)],確報【7月】!$H69,測量台帳1__2ｓ[入金月(後)（月のみ）],確報【7月】!$A$1,測量台帳1__2ｓ[NC区分],"埼玉")</f>
        <v>0</v>
      </c>
      <c r="L69" s="102" t="s">
        <v>290</v>
      </c>
      <c r="M69" s="103">
        <f>SUMIFS(台帳表ｓ[金額],台帳表ｓ[精算
グループ],確報【7月】!$H69,台帳表ｓ[入金月（月のみ）],確報【7月】!$A$1,台帳表ｓ[ＮＣ区分],"北部")+SUMIFS(測量台帳1ｓ[入金額],測量台帳1ｓ[精算
グループ],確報【7月】!$H69,測量台帳1ｓ[入金月（月のみ）],確報【7月】!$A$1,測量台帳1ｓ[NC区分],"北部")+SUMIFS(測量台帳1__2ｓ[入金額(後)],測量台帳1__2ｓ[精算
グループ(後)],確報【7月】!$H69,測量台帳1__2ｓ[入金月(後)（月のみ）],確報【7月】!$A$1,測量台帳1__2ｓ[NC区分],"北部")</f>
        <v>0</v>
      </c>
      <c r="N69" s="104" t="s">
        <v>290</v>
      </c>
      <c r="O69" s="105">
        <f>SUMIFS(台帳表ｓ[金額],台帳表ｓ[精算
グループ],確報【7月】!$H69,台帳表ｓ[入金月（月のみ）],確報【7月】!$A$1,台帳表ｓ[ＮＣ区分],"南部")+SUMIFS(測量台帳1ｓ[入金額],測量台帳1ｓ[精算
グループ],確報【7月】!$H69,測量台帳1ｓ[入金月（月のみ）],確報【7月】!$A$1,測量台帳1ｓ[NC区分],"南部")+SUMIFS(測量台帳1__2ｓ[入金額(後)],測量台帳1__2ｓ[精算
グループ(後)],確報【7月】!$H69,測量台帳1__2ｓ[入金月(後)（月のみ）],確報【7月】!$A$1,測量台帳1__2ｓ[NC区分],"南部")</f>
        <v>0</v>
      </c>
      <c r="P69" s="100" t="s">
        <v>290</v>
      </c>
      <c r="Q69" s="106">
        <f>SUMIFS(台帳表ｔ[金額],台帳表ｔ[精算
グループ],確報【7月】!$H69,台帳表ｔ[入金月（月のみ）],確報【7月】!$A$1,台帳表ｔ[ＮＣ区分],"多摩")+SUMIFS(測量台帳1ｔ[入金額],測量台帳1ｔ[精算
グループ],確報【7月】!$H69,測量台帳1ｔ[入金月（月のみ）],確報【7月】!$A$1,測量台帳1ｔ[NC区分],"多摩")+SUMIFS(測量台帳1__2ｔ[入金額(後)],測量台帳1__2ｔ[精算
グループ(後)],確報【7月】!$H69,測量台帳1__2ｔ[入金月(後)（月のみ）],確報【7月】!$A$1,測量台帳1__2ｔ[NC区分],"多摩")</f>
        <v>0</v>
      </c>
      <c r="R69" s="100" t="s">
        <v>290</v>
      </c>
      <c r="S69" s="107">
        <f>SUMIFS(台帳表ｋ[金額],台帳表ｋ[精算
グループ],確報【7月】!$H69,台帳表ｋ[入金月（月のみ）],確報【7月】!$A$1,台帳表ｋ[事務所/分室],"神")+SUMIFS(測量台帳1ｋ[入金額],測量台帳1ｋ[精算
グループ],確報【7月】!$H69,測量台帳1ｋ[入金月（月のみ）],確報【7月】!$A$1,測量台帳1ｋ[NC区分],"神奈川")+SUMIFS(測量台帳1__2ｋ[入金額(後)],測量台帳1__2ｋ[精算
グループ(後)],確報【7月】!$H69,測量台帳1__2ｋ[入金月(後)（月のみ）],確報【7月】!$A$1,測量台帳1__2ｋ[NC区分],"神奈川")</f>
        <v>0</v>
      </c>
      <c r="T69" s="108" t="s">
        <v>290</v>
      </c>
      <c r="U69" s="74">
        <f>SUMIFS(台帳表ｋ[金額],台帳表ｋ[精算
グループ],確報【7月】!$H69,台帳表ｋ[入金月（月のみ）],確報【7月】!$A$1,台帳表ｋ[事務所/分室],"湘")+SUMIFS(測量台帳1ｋ[入金額],測量台帳1ｋ[精算
グループ],確報【7月】!$H69,測量台帳1ｋ[入金月（月のみ）],確報【7月】!$A$1,測量台帳1ｋ[NC区分],"湘南")+SUMIFS(測量台帳1__2ｋ[入金額(後)],測量台帳1__2ｋ[精算
グループ(後)],確報【7月】!$H69,測量台帳1__2ｋ[入金月(後)（月のみ）],確報【7月】!$A$1,測量台帳1__2ｋ[NC区分],"湘南")</f>
        <v>0</v>
      </c>
      <c r="V69" s="100" t="s">
        <v>290</v>
      </c>
      <c r="W69" s="74" cm="1">
        <f t="array" ref="W69">INDEX(設備G入力用!$F$2:$Q$72,ROW(A65), MATCH($A$1,設備G入力用!$F$2:$Q$2,0))</f>
        <v>0</v>
      </c>
      <c r="X69" s="15">
        <f t="shared" si="4"/>
        <v>0</v>
      </c>
      <c r="Y69" s="16">
        <f>SUM(X69)</f>
        <v>0</v>
      </c>
      <c r="Z69" s="13" t="s">
        <v>16627</v>
      </c>
      <c r="AA69" s="984"/>
      <c r="AB69" s="304" t="s">
        <v>16558</v>
      </c>
      <c r="AC69" s="172">
        <f t="shared" si="6"/>
        <v>0</v>
      </c>
      <c r="AD69" s="10"/>
      <c r="AE69" s="10"/>
      <c r="AF69" s="202" t="str">
        <f>IFERROR(_xlfn.XLOOKUP(確報【7月】!$AE69,台帳表ｓ[整理番号],台帳表ｓ[繁閑調整]),"")</f>
        <v/>
      </c>
      <c r="AG69" s="277" t="str">
        <f>IFERROR(_xlfn.XLOOKUP(確報【7月】!$AE69,台帳表ｓ[整理番号],台帳表ｓ[精算
グループ]),"")</f>
        <v/>
      </c>
      <c r="AH69" s="278" t="str">
        <f>IFERROR(_xlfn.XLOOKUP(確報【7月】!$AE69,台帳表ｓ[整理番号],台帳表ｓ[請求書発行番号]),"")</f>
        <v/>
      </c>
      <c r="AI69" s="269" t="str">
        <f>IFERROR(_xlfn.XLOOKUP(確報【7月】!$AE69,台帳表ｓ[整理番号],台帳表ｓ[繁閑調整金]),"")</f>
        <v/>
      </c>
      <c r="AJ69" s="275"/>
      <c r="AL69" s="202" t="str">
        <f>IFERROR(_xlfn.XLOOKUP(確報【7月】!AK69,台帳表ｔ[整理番号],台帳表ｔ[繁閑調整]),"")</f>
        <v/>
      </c>
      <c r="AM69" s="277" t="str">
        <f>IFERROR(_xlfn.XLOOKUP(確報【7月】!AK69,台帳表ｔ[整理番号],台帳表ｔ[精算
グループ]),"")</f>
        <v/>
      </c>
      <c r="AN69" s="278" t="str">
        <f>IFERROR(_xlfn.XLOOKUP(確報【7月】!AK69,台帳表ｔ[整理番号],台帳表ｔ[請求書発行番号]),"")</f>
        <v/>
      </c>
      <c r="AO69" s="269" t="str">
        <f>IFERROR(_xlfn.XLOOKUP(確報【7月】!AK69,台帳表ｔ[整理番号],台帳表ｔ[繁閑調整金]),"")</f>
        <v/>
      </c>
      <c r="AP69" s="275"/>
      <c r="AR69" s="202" t="str">
        <f>IFERROR(_xlfn.XLOOKUP(確報【7月】!AQ69,台帳表ｋ[整理番号],台帳表ｋ[繁閑調整]),"")</f>
        <v/>
      </c>
      <c r="AS69" s="277" t="str">
        <f>IFERROR(_xlfn.XLOOKUP(確報【7月】!AQ69,台帳表ｋ[整理番号],台帳表ｋ[精算
グループ]),"")</f>
        <v/>
      </c>
      <c r="AT69" s="278" t="str">
        <f>IFERROR(_xlfn.XLOOKUP(確報【7月】!AQ69,台帳表ｋ[整理番号],台帳表ｋ[請求書発行番号]),"")</f>
        <v/>
      </c>
      <c r="AU69" s="269" t="str">
        <f>IFERROR(_xlfn.XLOOKUP(確報【7月】!AQ69,台帳表ｋ[整理番号],台帳表ｋ[繁閑調整金]),"")</f>
        <v/>
      </c>
      <c r="AV69" s="275"/>
      <c r="AX69" s="202" t="str">
        <f>IFERROR(_xlfn.XLOOKUP(確報【7月】!AW69,台帳表ｋ[整理番号],台帳表ｋ[繁閑調整]),"")</f>
        <v/>
      </c>
      <c r="AY69" s="277" t="str">
        <f>IFERROR(_xlfn.XLOOKUP(確報【7月】!AW69,台帳表ｋ[整理番号],台帳表ｋ[精算
グループ]),"")</f>
        <v/>
      </c>
      <c r="AZ69" s="278" t="str">
        <f>IFERROR(_xlfn.XLOOKUP(確報【7月】!AW69,台帳表ｋ[整理番号],台帳表ｋ[請求書発行番号]),"")</f>
        <v/>
      </c>
      <c r="BA69" s="269" t="str">
        <f>IFERROR(_xlfn.XLOOKUP(確報【7月】!AW69,台帳表ｋ[整理番号],台帳表ｋ[繁閑調整金]),"")</f>
        <v/>
      </c>
    </row>
    <row r="70" spans="1:53" ht="16.350000000000001" customHeight="1" thickTop="1" thickBot="1">
      <c r="A70" s="927"/>
      <c r="B70" s="927"/>
      <c r="C70" s="973" t="s">
        <v>16560</v>
      </c>
      <c r="D70" s="974"/>
      <c r="E70" s="975"/>
      <c r="F70" s="109" t="s">
        <v>16561</v>
      </c>
      <c r="G70" s="110" t="s">
        <v>16606</v>
      </c>
      <c r="H70" s="279">
        <v>100</v>
      </c>
      <c r="I70" s="257">
        <f>SUMIFS(台帳表ｓ[金額],台帳表ｓ[精算
グループ],確報【7月】!$H70,台帳表ｓ[入金月（月のみ）],確報【7月】!$A$1,台帳表ｓ[ＮＣ区分],"西部")+SUMIFS(測量台帳1ｓ[入金額],測量台帳1ｓ[精算
グループ],確報【7月】!$H70,測量台帳1ｓ[入金月（月のみ）],確報【7月】!$A$1,測量台帳1ｓ[NC区分],"西部")+SUMIFS(測量台帳1__2ｓ[入金額(後)],測量台帳1__2ｓ[精算
グループ(後)],確報【7月】!$H70,測量台帳1__2ｓ[入金月(後)（月のみ）],確報【7月】!$A$1,測量台帳1__2ｓ[NC区分],"西部")</f>
        <v>764347</v>
      </c>
      <c r="J70" s="291">
        <v>100</v>
      </c>
      <c r="K70" s="287">
        <f>SUMIFS(台帳表ｓ[金額],台帳表ｓ[精算
グループ],確報【7月】!$H70,台帳表ｓ[入金月（月のみ）],確報【7月】!$A$1,台帳表ｓ[ＮＣ区分],"埼玉")+SUMIFS(測量台帳1ｓ[入金額],測量台帳1ｓ[精算
グループ],確報【7月】!$H70,測量台帳1ｓ[入金月（月のみ）],確報【7月】!$A$1,測量台帳1ｓ[NC区分],"埼玉")+SUMIFS(測量台帳1__2ｓ[入金額(後)],測量台帳1__2ｓ[精算
グループ(後)],確報【7月】!$H70,測量台帳1__2ｓ[入金月(後)（月のみ）],確報【7月】!$A$1,測量台帳1__2ｓ[NC区分],"埼玉")</f>
        <v>0</v>
      </c>
      <c r="L70" s="291">
        <v>100</v>
      </c>
      <c r="M70" s="255">
        <f>SUMIFS(台帳表ｓ[金額],台帳表ｓ[精算
グループ],確報【7月】!$H70,台帳表ｓ[入金月（月のみ）],確報【7月】!$A$1,台帳表ｓ[ＮＣ区分],"北部")+SUMIFS(測量台帳1ｓ[入金額],測量台帳1ｓ[精算
グループ],確報【7月】!$H70,測量台帳1ｓ[入金月（月のみ）],確報【7月】!$A$1,測量台帳1ｓ[NC区分],"北部")+SUMIFS(測量台帳1__2ｓ[入金額(後)],測量台帳1__2ｓ[精算
グループ(後)],確報【7月】!$H70,測量台帳1__2ｓ[入金月(後)（月のみ）],確報【7月】!$A$1,測量台帳1__2ｓ[NC区分],"北部")</f>
        <v>0</v>
      </c>
      <c r="N70" s="291">
        <v>100</v>
      </c>
      <c r="O70" s="248">
        <f>SUMIFS(台帳表ｓ[金額],台帳表ｓ[精算
グループ],確報【7月】!$H70,台帳表ｓ[入金月（月のみ）],確報【7月】!$A$1,台帳表ｓ[ＮＣ区分],"南部")+SUMIFS(測量台帳1ｓ[入金額],測量台帳1ｓ[精算
グループ],確報【7月】!$H70,測量台帳1ｓ[入金月（月のみ）],確報【7月】!$A$1,測量台帳1ｓ[NC区分],"南部")+SUMIFS(測量台帳1__2ｓ[入金額(後)],測量台帳1__2ｓ[精算
グループ(後)],確報【7月】!$H70,測量台帳1__2ｓ[入金月(後)（月のみ）],確報【7月】!$A$1,測量台帳1__2ｓ[NC区分],"南部")</f>
        <v>101283</v>
      </c>
      <c r="P70" s="279">
        <v>100</v>
      </c>
      <c r="Q70" s="248">
        <f>SUMIFS(台帳表ｔ[金額],台帳表ｔ[精算
グループ],確報【7月】!$H70,台帳表ｔ[入金月（月のみ）],確報【7月】!$A$1,台帳表ｔ[ＮＣ区分],"多摩")+SUMIFS(測量台帳1ｔ[入金額],測量台帳1ｔ[精算
グループ],確報【7月】!$H70,測量台帳1ｔ[入金月（月のみ）],確報【7月】!$A$1,測量台帳1ｔ[NC区分],"多摩")+SUMIFS(測量台帳1__2ｔ[入金額(後)],測量台帳1__2ｔ[精算
グループ(後)],確報【7月】!$H70,測量台帳1__2ｔ[入金月(後)（月のみ）],確報【7月】!$A$1,測量台帳1__2ｔ[NC区分],"多摩")</f>
        <v>3538710</v>
      </c>
      <c r="R70" s="279">
        <v>100</v>
      </c>
      <c r="S70" s="255">
        <f>SUMIFS(台帳表ｋ[金額],台帳表ｋ[精算
グループ],確報【7月】!$H70,台帳表ｋ[入金月（月のみ）],確報【7月】!$A$1,台帳表ｋ[事務所/分室],"神")+SUMIFS(測量台帳1ｋ[入金額],測量台帳1ｋ[精算
グループ],確報【7月】!$H70,測量台帳1ｋ[入金月（月のみ）],確報【7月】!$A$1,測量台帳1ｋ[NC区分],"神奈川")+SUMIFS(測量台帳1__2ｋ[入金額(後)],測量台帳1__2ｋ[精算
グループ(後)],確報【7月】!$H70,測量台帳1__2ｋ[入金月(後)（月のみ）],確報【7月】!$A$1,測量台帳1__2ｋ[NC区分],"神奈川")</f>
        <v>675828</v>
      </c>
      <c r="T70" s="291">
        <v>100</v>
      </c>
      <c r="U70" s="248">
        <f>SUMIFS(台帳表ｋ[金額],台帳表ｋ[精算
グループ],確報【7月】!$H70,台帳表ｋ[入金月（月のみ）],確報【7月】!$A$1,台帳表ｋ[事務所/分室],"湘")+SUMIFS(測量台帳1ｋ[入金額],測量台帳1ｋ[精算
グループ],確報【7月】!$H70,測量台帳1ｋ[入金月（月のみ）],確報【7月】!$A$1,測量台帳1ｋ[NC区分],"湘南")+SUMIFS(測量台帳1__2ｋ[入金額(後)],測量台帳1__2ｋ[精算
グループ(後)],確報【7月】!$H70,測量台帳1__2ｋ[入金月(後)（月のみ）],確報【7月】!$A$1,測量台帳1__2ｋ[NC区分],"湘南")</f>
        <v>0</v>
      </c>
      <c r="V70" s="247"/>
      <c r="W70" s="248" cm="1">
        <f t="array" ref="W70">INDEX(設備G入力用!$F$2:$Q$72,ROW(A66), MATCH($A$1,設備G入力用!$F$2:$Q$2,0))</f>
        <v>0</v>
      </c>
      <c r="X70" s="23">
        <f t="shared" si="4"/>
        <v>5080168</v>
      </c>
      <c r="Y70" s="24"/>
      <c r="Z70" s="13"/>
      <c r="AA70" s="669" t="s">
        <v>16613</v>
      </c>
      <c r="AB70" s="670"/>
      <c r="AC70" s="298">
        <f>SUM(AC53:AC69)</f>
        <v>41435965</v>
      </c>
      <c r="AD70" s="10"/>
      <c r="AE70" s="10"/>
      <c r="AF70" s="202" t="str">
        <f>IFERROR(_xlfn.XLOOKUP(確報【7月】!$AE70,台帳表ｓ[整理番号],台帳表ｓ[繁閑調整]),"")</f>
        <v/>
      </c>
      <c r="AG70" s="277" t="str">
        <f>IFERROR(_xlfn.XLOOKUP(確報【7月】!$AE70,台帳表ｓ[整理番号],台帳表ｓ[精算
グループ]),"")</f>
        <v/>
      </c>
      <c r="AH70" s="278" t="str">
        <f>IFERROR(_xlfn.XLOOKUP(確報【7月】!$AE70,台帳表ｓ[整理番号],台帳表ｓ[請求書発行番号]),"")</f>
        <v/>
      </c>
      <c r="AI70" s="269" t="str">
        <f>IFERROR(_xlfn.XLOOKUP(確報【7月】!$AE70,台帳表ｓ[整理番号],台帳表ｓ[繁閑調整金]),"")</f>
        <v/>
      </c>
      <c r="AJ70" s="275"/>
      <c r="AL70" s="202" t="str">
        <f>IFERROR(_xlfn.XLOOKUP(確報【7月】!AK70,台帳表ｔ[整理番号],台帳表ｔ[繁閑調整]),"")</f>
        <v/>
      </c>
      <c r="AM70" s="277" t="str">
        <f>IFERROR(_xlfn.XLOOKUP(確報【7月】!AK70,台帳表ｔ[整理番号],台帳表ｔ[精算
グループ]),"")</f>
        <v/>
      </c>
      <c r="AN70" s="278" t="str">
        <f>IFERROR(_xlfn.XLOOKUP(確報【7月】!AK70,台帳表ｔ[整理番号],台帳表ｔ[請求書発行番号]),"")</f>
        <v/>
      </c>
      <c r="AO70" s="269" t="str">
        <f>IFERROR(_xlfn.XLOOKUP(確報【7月】!AK70,台帳表ｔ[整理番号],台帳表ｔ[繁閑調整金]),"")</f>
        <v/>
      </c>
      <c r="AP70" s="275"/>
      <c r="AR70" s="202" t="str">
        <f>IFERROR(_xlfn.XLOOKUP(確報【7月】!AQ70,台帳表ｋ[整理番号],台帳表ｋ[繁閑調整]),"")</f>
        <v/>
      </c>
      <c r="AS70" s="277" t="str">
        <f>IFERROR(_xlfn.XLOOKUP(確報【7月】!AQ70,台帳表ｋ[整理番号],台帳表ｋ[精算
グループ]),"")</f>
        <v/>
      </c>
      <c r="AT70" s="278" t="str">
        <f>IFERROR(_xlfn.XLOOKUP(確報【7月】!AQ70,台帳表ｋ[整理番号],台帳表ｋ[請求書発行番号]),"")</f>
        <v/>
      </c>
      <c r="AU70" s="269" t="str">
        <f>IFERROR(_xlfn.XLOOKUP(確報【7月】!AQ70,台帳表ｋ[整理番号],台帳表ｋ[繁閑調整金]),"")</f>
        <v/>
      </c>
      <c r="AV70" s="275"/>
      <c r="AX70" s="202" t="str">
        <f>IFERROR(_xlfn.XLOOKUP(確報【7月】!AW70,台帳表ｋ[整理番号],台帳表ｋ[繁閑調整]),"")</f>
        <v/>
      </c>
      <c r="AY70" s="277" t="str">
        <f>IFERROR(_xlfn.XLOOKUP(確報【7月】!AW70,台帳表ｋ[整理番号],台帳表ｋ[精算
グループ]),"")</f>
        <v/>
      </c>
      <c r="AZ70" s="278" t="str">
        <f>IFERROR(_xlfn.XLOOKUP(確報【7月】!AW70,台帳表ｋ[整理番号],台帳表ｋ[請求書発行番号]),"")</f>
        <v/>
      </c>
      <c r="BA70" s="269" t="str">
        <f>IFERROR(_xlfn.XLOOKUP(確報【7月】!AW70,台帳表ｋ[整理番号],台帳表ｋ[繁閑調整金]),"")</f>
        <v/>
      </c>
    </row>
    <row r="71" spans="1:53" ht="16.350000000000001" customHeight="1" thickBot="1">
      <c r="A71" s="927"/>
      <c r="B71" s="927"/>
      <c r="C71" s="976"/>
      <c r="D71" s="977"/>
      <c r="E71" s="978"/>
      <c r="F71" s="111" t="s">
        <v>16562</v>
      </c>
      <c r="G71" s="112" t="s">
        <v>16606</v>
      </c>
      <c r="H71" s="280">
        <v>101</v>
      </c>
      <c r="I71" s="290">
        <f>SUMIFS(台帳表ｓ[金額],台帳表ｓ[精算
グループ],確報【7月】!$H71,台帳表ｓ[入金月（月のみ）],確報【7月】!$A$1,台帳表ｓ[ＮＣ区分],"西部")+SUMIFS(測量台帳1ｓ[入金額],測量台帳1ｓ[精算
グループ],確報【7月】!$H71,測量台帳1ｓ[入金月（月のみ）],確報【7月】!$A$1,測量台帳1ｓ[NC区分],"西部")+SUMIFS(測量台帳1__2ｓ[入金額(後)],測量台帳1__2ｓ[精算
グループ(後)],確報【7月】!$H71,測量台帳1__2ｓ[入金月(後)（月のみ）],確報【7月】!$A$1,測量台帳1__2ｓ[NC区分],"西部")</f>
        <v>5201047.2899999991</v>
      </c>
      <c r="J71" s="292">
        <v>101</v>
      </c>
      <c r="K71" s="288">
        <f>SUMIFS(台帳表ｓ[金額],台帳表ｓ[精算
グループ],確報【7月】!$H71,台帳表ｓ[入金月（月のみ）],確報【7月】!$A$1,台帳表ｓ[ＮＣ区分],"埼玉")+SUMIFS(測量台帳1ｓ[入金額],測量台帳1ｓ[精算
グループ],確報【7月】!$H71,測量台帳1ｓ[入金月（月のみ）],確報【7月】!$A$1,測量台帳1ｓ[NC区分],"埼玉")+SUMIFS(測量台帳1__2ｓ[入金額(後)],測量台帳1__2ｓ[精算
グループ(後)],確報【7月】!$H71,測量台帳1__2ｓ[入金月(後)（月のみ）],確報【7月】!$A$1,測量台帳1__2ｓ[NC区分],"埼玉")</f>
        <v>0</v>
      </c>
      <c r="L71" s="292">
        <v>101</v>
      </c>
      <c r="M71" s="285">
        <f>SUMIFS(台帳表ｓ[金額],台帳表ｓ[精算
グループ],確報【7月】!$H71,台帳表ｓ[入金月（月のみ）],確報【7月】!$A$1,台帳表ｓ[ＮＣ区分],"北部")+SUMIFS(測量台帳1ｓ[入金額],測量台帳1ｓ[精算
グループ],確報【7月】!$H71,測量台帳1ｓ[入金月（月のみ）],確報【7月】!$A$1,測量台帳1ｓ[NC区分],"北部")+SUMIFS(測量台帳1__2ｓ[入金額(後)],測量台帳1__2ｓ[精算
グループ(後)],確報【7月】!$H71,測量台帳1__2ｓ[入金月(後)（月のみ）],確報【7月】!$A$1,測量台帳1__2ｓ[NC区分],"北部")</f>
        <v>195036</v>
      </c>
      <c r="N71" s="292">
        <v>101</v>
      </c>
      <c r="O71" s="246">
        <f>SUMIFS(台帳表ｓ[金額],台帳表ｓ[精算
グループ],確報【7月】!$H71,台帳表ｓ[入金月（月のみ）],確報【7月】!$A$1,台帳表ｓ[ＮＣ区分],"南部")+SUMIFS(測量台帳1ｓ[入金額],測量台帳1ｓ[精算
グループ],確報【7月】!$H71,測量台帳1ｓ[入金月（月のみ）],確報【7月】!$A$1,測量台帳1ｓ[NC区分],"南部")+SUMIFS(測量台帳1__2ｓ[入金額(後)],測量台帳1__2ｓ[精算
グループ(後)],確報【7月】!$H71,測量台帳1__2ｓ[入金月(後)（月のみ）],確報【7月】!$A$1,測量台帳1__2ｓ[NC区分],"南部")</f>
        <v>3992129</v>
      </c>
      <c r="P71" s="280">
        <v>101</v>
      </c>
      <c r="Q71" s="246">
        <f>SUMIFS(台帳表ｔ[金額],台帳表ｔ[精算
グループ],確報【7月】!$H71,台帳表ｔ[入金月（月のみ）],確報【7月】!$A$1,台帳表ｔ[ＮＣ区分],"多摩")+SUMIFS(測量台帳1ｔ[入金額],測量台帳1ｔ[精算
グループ],確報【7月】!$H71,測量台帳1ｔ[入金月（月のみ）],確報【7月】!$A$1,測量台帳1ｔ[NC区分],"多摩")+SUMIFS(測量台帳1__2ｔ[入金額(後)],測量台帳1__2ｔ[精算
グループ(後)],確報【7月】!$H71,測量台帳1__2ｔ[入金月(後)（月のみ）],確報【7月】!$A$1,測量台帳1__2ｔ[NC区分],"多摩")</f>
        <v>6660692</v>
      </c>
      <c r="R71" s="280">
        <v>101</v>
      </c>
      <c r="S71" s="285">
        <f>SUMIFS(台帳表ｋ[金額],台帳表ｋ[精算
グループ],確報【7月】!$H71,台帳表ｋ[入金月（月のみ）],確報【7月】!$A$1,台帳表ｋ[事務所/分室],"神")+SUMIFS(測量台帳1ｋ[入金額],測量台帳1ｋ[精算
グループ],確報【7月】!$H71,測量台帳1ｋ[入金月（月のみ）],確報【7月】!$A$1,測量台帳1ｋ[NC区分],"神奈川")+SUMIFS(測量台帳1__2ｋ[入金額(後)],測量台帳1__2ｋ[精算
グループ(後)],確報【7月】!$H71,測量台帳1__2ｋ[入金月(後)（月のみ）],確報【7月】!$A$1,測量台帳1__2ｋ[NC区分],"神奈川")</f>
        <v>302905</v>
      </c>
      <c r="T71" s="292">
        <v>101</v>
      </c>
      <c r="U71" s="246">
        <f>SUMIFS(台帳表ｋ[金額],台帳表ｋ[精算
グループ],確報【7月】!$H71,台帳表ｋ[入金月（月のみ）],確報【7月】!$A$1,台帳表ｋ[事務所/分室],"湘")+SUMIFS(測量台帳1ｋ[入金額],測量台帳1ｋ[精算
グループ],確報【7月】!$H71,測量台帳1ｋ[入金月（月のみ）],確報【7月】!$A$1,測量台帳1ｋ[NC区分],"湘南")+SUMIFS(測量台帳1__2ｋ[入金額(後)],測量台帳1__2ｋ[精算
グループ(後)],確報【7月】!$H71,測量台帳1__2ｋ[入金月(後)（月のみ）],確報【7月】!$A$1,測量台帳1__2ｋ[NC区分],"湘南")</f>
        <v>0</v>
      </c>
      <c r="V71" s="245"/>
      <c r="W71" s="246" cm="1">
        <f t="array" ref="W71">INDEX(設備G入力用!$F$2:$Q$72,ROW(A67), MATCH($A$1,設備G入力用!$F$2:$Q$2,0))</f>
        <v>0</v>
      </c>
      <c r="X71" s="30">
        <f t="shared" si="4"/>
        <v>16351809.289999999</v>
      </c>
      <c r="Y71" s="24"/>
      <c r="Z71" s="13"/>
      <c r="AD71" s="10"/>
      <c r="AE71" s="10"/>
      <c r="AF71" s="202" t="str">
        <f>IFERROR(_xlfn.XLOOKUP(確報【7月】!$AE71,台帳表ｓ[整理番号],台帳表ｓ[繁閑調整]),"")</f>
        <v/>
      </c>
      <c r="AG71" s="277" t="str">
        <f>IFERROR(_xlfn.XLOOKUP(確報【7月】!$AE71,台帳表ｓ[整理番号],台帳表ｓ[精算
グループ]),"")</f>
        <v/>
      </c>
      <c r="AH71" s="278" t="str">
        <f>IFERROR(_xlfn.XLOOKUP(確報【7月】!$AE71,台帳表ｓ[整理番号],台帳表ｓ[請求書発行番号]),"")</f>
        <v/>
      </c>
      <c r="AI71" s="269" t="str">
        <f>IFERROR(_xlfn.XLOOKUP(確報【7月】!$AE71,台帳表ｓ[整理番号],台帳表ｓ[繁閑調整金]),"")</f>
        <v/>
      </c>
      <c r="AJ71" s="275"/>
      <c r="AL71" s="202" t="str">
        <f>IFERROR(_xlfn.XLOOKUP(確報【7月】!AK71,台帳表ｔ[整理番号],台帳表ｔ[繁閑調整]),"")</f>
        <v/>
      </c>
      <c r="AM71" s="277" t="str">
        <f>IFERROR(_xlfn.XLOOKUP(確報【7月】!AK71,台帳表ｔ[整理番号],台帳表ｔ[精算
グループ]),"")</f>
        <v/>
      </c>
      <c r="AN71" s="278" t="str">
        <f>IFERROR(_xlfn.XLOOKUP(確報【7月】!AK71,台帳表ｔ[整理番号],台帳表ｔ[請求書発行番号]),"")</f>
        <v/>
      </c>
      <c r="AO71" s="269" t="str">
        <f>IFERROR(_xlfn.XLOOKUP(確報【7月】!AK71,台帳表ｔ[整理番号],台帳表ｔ[繁閑調整金]),"")</f>
        <v/>
      </c>
      <c r="AP71" s="275"/>
      <c r="AR71" s="202" t="str">
        <f>IFERROR(_xlfn.XLOOKUP(確報【7月】!AQ71,台帳表ｋ[整理番号],台帳表ｋ[繁閑調整]),"")</f>
        <v/>
      </c>
      <c r="AS71" s="277" t="str">
        <f>IFERROR(_xlfn.XLOOKUP(確報【7月】!AQ71,台帳表ｋ[整理番号],台帳表ｋ[精算
グループ]),"")</f>
        <v/>
      </c>
      <c r="AT71" s="278" t="str">
        <f>IFERROR(_xlfn.XLOOKUP(確報【7月】!AQ71,台帳表ｋ[整理番号],台帳表ｋ[請求書発行番号]),"")</f>
        <v/>
      </c>
      <c r="AU71" s="269" t="str">
        <f>IFERROR(_xlfn.XLOOKUP(確報【7月】!AQ71,台帳表ｋ[整理番号],台帳表ｋ[繁閑調整金]),"")</f>
        <v/>
      </c>
      <c r="AV71" s="275"/>
      <c r="AX71" s="202" t="str">
        <f>IFERROR(_xlfn.XLOOKUP(確報【7月】!AW71,台帳表ｋ[整理番号],台帳表ｋ[繁閑調整]),"")</f>
        <v/>
      </c>
      <c r="AY71" s="277" t="str">
        <f>IFERROR(_xlfn.XLOOKUP(確報【7月】!AW71,台帳表ｋ[整理番号],台帳表ｋ[精算
グループ]),"")</f>
        <v/>
      </c>
      <c r="AZ71" s="278" t="str">
        <f>IFERROR(_xlfn.XLOOKUP(確報【7月】!AW71,台帳表ｋ[整理番号],台帳表ｋ[請求書発行番号]),"")</f>
        <v/>
      </c>
      <c r="BA71" s="269" t="str">
        <f>IFERROR(_xlfn.XLOOKUP(確報【7月】!AW71,台帳表ｋ[整理番号],台帳表ｋ[繁閑調整金]),"")</f>
        <v/>
      </c>
    </row>
    <row r="72" spans="1:53" ht="16.350000000000001" customHeight="1" thickBot="1">
      <c r="A72" s="927"/>
      <c r="B72" s="928"/>
      <c r="C72" s="976"/>
      <c r="D72" s="977"/>
      <c r="E72" s="978"/>
      <c r="F72" s="113" t="s">
        <v>16563</v>
      </c>
      <c r="G72" s="56" t="s">
        <v>16606</v>
      </c>
      <c r="H72" s="281">
        <v>103</v>
      </c>
      <c r="I72" s="289">
        <f>SUMIFS(台帳表ｓ[金額],台帳表ｓ[精算
グループ],確報【7月】!$H72,台帳表ｓ[入金月（月のみ）],確報【7月】!$A$1,台帳表ｓ[ＮＣ区分],"西部")+SUMIFS(測量台帳1ｓ[入金額],測量台帳1ｓ[精算
グループ],確報【7月】!$H72,測量台帳1ｓ[入金月（月のみ）],確報【7月】!$A$1,測量台帳1ｓ[NC区分],"西部")+SUMIFS(測量台帳1__2ｓ[入金額(後)],測量台帳1__2ｓ[精算
グループ(後)],確報【7月】!$H72,測量台帳1__2ｓ[入金月(後)（月のみ）],確報【7月】!$A$1,測量台帳1__2ｓ[NC区分],"西部")</f>
        <v>0</v>
      </c>
      <c r="J72" s="293">
        <v>103</v>
      </c>
      <c r="K72" s="289">
        <f>SUMIFS(台帳表ｓ[金額],台帳表ｓ[精算
グループ],確報【7月】!$H72,台帳表ｓ[入金月（月のみ）],確報【7月】!$A$1,台帳表ｓ[ＮＣ区分],"埼玉")+SUMIFS(測量台帳1ｓ[入金額],測量台帳1ｓ[精算
グループ],確報【7月】!$H72,測量台帳1ｓ[入金月（月のみ）],確報【7月】!$A$1,測量台帳1ｓ[NC区分],"埼玉")+SUMIFS(測量台帳1__2ｓ[入金額(後)],測量台帳1__2ｓ[精算
グループ(後)],確報【7月】!$H72,測量台帳1__2ｓ[入金月(後)（月のみ）],確報【7月】!$A$1,測量台帳1__2ｓ[NC区分],"埼玉")</f>
        <v>0</v>
      </c>
      <c r="L72" s="293">
        <v>103</v>
      </c>
      <c r="M72" s="286">
        <f>SUMIFS(台帳表ｓ[金額],台帳表ｓ[精算
グループ],確報【7月】!$H72,台帳表ｓ[入金月（月のみ）],確報【7月】!$A$1,台帳表ｓ[ＮＣ区分],"北部")+SUMIFS(測量台帳1ｓ[入金額],測量台帳1ｓ[精算
グループ],確報【7月】!$H72,測量台帳1ｓ[入金月（月のみ）],確報【7月】!$A$1,測量台帳1ｓ[NC区分],"北部")+SUMIFS(測量台帳1__2ｓ[入金額(後)],測量台帳1__2ｓ[精算
グループ(後)],確報【7月】!$H72,測量台帳1__2ｓ[入金月(後)（月のみ）],確報【7月】!$A$1,測量台帳1__2ｓ[NC区分],"北部")</f>
        <v>0</v>
      </c>
      <c r="N72" s="293">
        <v>103</v>
      </c>
      <c r="O72" s="244">
        <f>SUMIFS(台帳表ｓ[金額],台帳表ｓ[精算
グループ],確報【7月】!$H72,台帳表ｓ[入金月（月のみ）],確報【7月】!$A$1,台帳表ｓ[ＮＣ区分],"南部")+SUMIFS(測量台帳1ｓ[入金額],測量台帳1ｓ[精算
グループ],確報【7月】!$H72,測量台帳1ｓ[入金月（月のみ）],確報【7月】!$A$1,測量台帳1ｓ[NC区分],"南部")+SUMIFS(測量台帳1__2ｓ[入金額(後)],測量台帳1__2ｓ[精算
グループ(後)],確報【7月】!$H72,測量台帳1__2ｓ[入金月(後)（月のみ）],確報【7月】!$A$1,測量台帳1__2ｓ[NC区分],"南部")</f>
        <v>0</v>
      </c>
      <c r="P72" s="281">
        <v>103</v>
      </c>
      <c r="Q72" s="244">
        <f>SUMIFS(台帳表ｔ[金額],台帳表ｔ[精算
グループ],確報【7月】!$H72,台帳表ｔ[入金月（月のみ）],確報【7月】!$A$1,台帳表ｔ[ＮＣ区分],"多摩")+SUMIFS(測量台帳1ｔ[入金額],測量台帳1ｔ[精算
グループ],確報【7月】!$H72,測量台帳1ｔ[入金月（月のみ）],確報【7月】!$A$1,測量台帳1ｔ[NC区分],"多摩")+SUMIFS(測量台帳1__2ｔ[入金額(後)],測量台帳1__2ｔ[精算
グループ(後)],確報【7月】!$H72,測量台帳1__2ｔ[入金月(後)（月のみ）],確報【7月】!$A$1,測量台帳1__2ｔ[NC区分],"多摩")</f>
        <v>353480</v>
      </c>
      <c r="R72" s="281">
        <v>103</v>
      </c>
      <c r="S72" s="286">
        <f>SUMIFS(台帳表ｋ[金額],台帳表ｋ[精算
グループ],確報【7月】!$H72,台帳表ｋ[入金月（月のみ）],確報【7月】!$A$1,台帳表ｋ[事務所/分室],"神")+SUMIFS(測量台帳1ｋ[入金額],測量台帳1ｋ[精算
グループ],確報【7月】!$H72,測量台帳1ｋ[入金月（月のみ）],確報【7月】!$A$1,測量台帳1ｋ[NC区分],"神奈川")+SUMIFS(測量台帳1__2ｋ[入金額(後)],測量台帳1__2ｋ[精算
グループ(後)],確報【7月】!$H72,測量台帳1__2ｋ[入金月(後)（月のみ）],確報【7月】!$A$1,測量台帳1__2ｋ[NC区分],"神奈川")</f>
        <v>0</v>
      </c>
      <c r="T72" s="293">
        <v>103</v>
      </c>
      <c r="U72" s="244">
        <f>SUMIFS(台帳表ｋ[金額],台帳表ｋ[精算
グループ],確報【7月】!$H72,台帳表ｋ[入金月（月のみ）],確報【7月】!$A$1,台帳表ｋ[事務所/分室],"湘")+SUMIFS(測量台帳1ｋ[入金額],測量台帳1ｋ[精算
グループ],確報【7月】!$H72,測量台帳1ｋ[入金月（月のみ）],確報【7月】!$A$1,測量台帳1ｋ[NC区分],"湘南")+SUMIFS(測量台帳1__2ｋ[入金額(後)],測量台帳1__2ｋ[精算
グループ(後)],確報【7月】!$H72,測量台帳1__2ｋ[入金月(後)（月のみ）],確報【7月】!$A$1,測量台帳1__2ｋ[NC区分],"湘南")</f>
        <v>0</v>
      </c>
      <c r="V72" s="243"/>
      <c r="W72" s="244" cm="1">
        <f t="array" ref="W72">INDEX(設備G入力用!$F$2:$Q$72,ROW(A68), MATCH($A$1,設備G入力用!$F$2:$Q$2,0))</f>
        <v>0</v>
      </c>
      <c r="X72" s="41">
        <f t="shared" si="4"/>
        <v>353480</v>
      </c>
      <c r="Y72" s="16">
        <f>SUM(X70:X72)</f>
        <v>21785457.289999999</v>
      </c>
      <c r="Z72" s="13" t="s">
        <v>16628</v>
      </c>
      <c r="AD72" s="10"/>
      <c r="AE72" s="10"/>
      <c r="AF72" s="202" t="str">
        <f>IFERROR(_xlfn.XLOOKUP(確報【7月】!$AE72,台帳表ｓ[整理番号],台帳表ｓ[繁閑調整]),"")</f>
        <v/>
      </c>
      <c r="AG72" s="277" t="str">
        <f>IFERROR(_xlfn.XLOOKUP(確報【7月】!$AE72,台帳表ｓ[整理番号],台帳表ｓ[精算
グループ]),"")</f>
        <v/>
      </c>
      <c r="AH72" s="278" t="str">
        <f>IFERROR(_xlfn.XLOOKUP(確報【7月】!$AE72,台帳表ｓ[整理番号],台帳表ｓ[請求書発行番号]),"")</f>
        <v/>
      </c>
      <c r="AI72" s="269" t="str">
        <f>IFERROR(_xlfn.XLOOKUP(確報【7月】!$AE72,台帳表ｓ[整理番号],台帳表ｓ[繁閑調整金]),"")</f>
        <v/>
      </c>
      <c r="AJ72" s="275"/>
      <c r="AL72" s="202" t="str">
        <f>IFERROR(_xlfn.XLOOKUP(確報【7月】!AK72,台帳表ｔ[整理番号],台帳表ｔ[繁閑調整]),"")</f>
        <v/>
      </c>
      <c r="AM72" s="277" t="str">
        <f>IFERROR(_xlfn.XLOOKUP(確報【7月】!AK72,台帳表ｔ[整理番号],台帳表ｔ[精算
グループ]),"")</f>
        <v/>
      </c>
      <c r="AN72" s="278" t="str">
        <f>IFERROR(_xlfn.XLOOKUP(確報【7月】!AK72,台帳表ｔ[整理番号],台帳表ｔ[請求書発行番号]),"")</f>
        <v/>
      </c>
      <c r="AO72" s="269" t="str">
        <f>IFERROR(_xlfn.XLOOKUP(確報【7月】!AK72,台帳表ｔ[整理番号],台帳表ｔ[繁閑調整金]),"")</f>
        <v/>
      </c>
      <c r="AP72" s="275"/>
      <c r="AR72" s="202" t="str">
        <f>IFERROR(_xlfn.XLOOKUP(確報【7月】!AQ72,台帳表ｋ[整理番号],台帳表ｋ[繁閑調整]),"")</f>
        <v/>
      </c>
      <c r="AS72" s="277" t="str">
        <f>IFERROR(_xlfn.XLOOKUP(確報【7月】!AQ72,台帳表ｋ[整理番号],台帳表ｋ[精算
グループ]),"")</f>
        <v/>
      </c>
      <c r="AT72" s="278" t="str">
        <f>IFERROR(_xlfn.XLOOKUP(確報【7月】!AQ72,台帳表ｋ[整理番号],台帳表ｋ[請求書発行番号]),"")</f>
        <v/>
      </c>
      <c r="AU72" s="269" t="str">
        <f>IFERROR(_xlfn.XLOOKUP(確報【7月】!AQ72,台帳表ｋ[整理番号],台帳表ｋ[繁閑調整金]),"")</f>
        <v/>
      </c>
      <c r="AV72" s="275"/>
      <c r="AX72" s="202" t="str">
        <f>IFERROR(_xlfn.XLOOKUP(確報【7月】!AW72,台帳表ｋ[整理番号],台帳表ｋ[繁閑調整]),"")</f>
        <v/>
      </c>
      <c r="AY72" s="277" t="str">
        <f>IFERROR(_xlfn.XLOOKUP(確報【7月】!AW72,台帳表ｋ[整理番号],台帳表ｋ[精算
グループ]),"")</f>
        <v/>
      </c>
      <c r="AZ72" s="278" t="str">
        <f>IFERROR(_xlfn.XLOOKUP(確報【7月】!AW72,台帳表ｋ[整理番号],台帳表ｋ[請求書発行番号]),"")</f>
        <v/>
      </c>
      <c r="BA72" s="269" t="str">
        <f>IFERROR(_xlfn.XLOOKUP(確報【7月】!AW72,台帳表ｋ[整理番号],台帳表ｋ[繁閑調整金]),"")</f>
        <v/>
      </c>
    </row>
    <row r="73" spans="1:53" ht="16.350000000000001" customHeight="1" thickBot="1">
      <c r="A73" s="927"/>
      <c r="B73" s="926" t="s">
        <v>16629</v>
      </c>
      <c r="C73" s="976"/>
      <c r="D73" s="977"/>
      <c r="E73" s="978"/>
      <c r="F73" s="114" t="s">
        <v>16564</v>
      </c>
      <c r="G73" s="62"/>
      <c r="H73" s="282">
        <v>201</v>
      </c>
      <c r="I73" s="255">
        <f>SUMIFS(台帳表ｓ[金額],台帳表ｓ[精算
グループ],確報【7月】!$H73,台帳表ｓ[入金月（月のみ）],確報【7月】!$A$1,台帳表ｓ[ＮＣ区分],"西部")+SUMIFS(測量台帳1ｓ[入金額],測量台帳1ｓ[精算
グループ],確報【7月】!$H73,測量台帳1ｓ[入金月（月のみ）],確報【7月】!$A$1,測量台帳1ｓ[NC区分],"西部")+SUMIFS(測量台帳1__2ｓ[入金額(後)],測量台帳1__2ｓ[精算
グループ(後)],確報【7月】!$H73,測量台帳1__2ｓ[入金月(後)（月のみ）],確報【7月】!$A$1,測量台帳1__2ｓ[NC区分],"西部")</f>
        <v>0</v>
      </c>
      <c r="J73" s="294">
        <v>201</v>
      </c>
      <c r="K73" s="255">
        <f>SUMIFS(台帳表ｓ[金額],台帳表ｓ[精算
グループ],確報【7月】!$H73,台帳表ｓ[入金月（月のみ）],確報【7月】!$A$1,台帳表ｓ[ＮＣ区分],"埼玉")+SUMIFS(測量台帳1ｓ[入金額],測量台帳1ｓ[精算
グループ],確報【7月】!$H73,測量台帳1ｓ[入金月（月のみ）],確報【7月】!$A$1,測量台帳1ｓ[NC区分],"埼玉")+SUMIFS(測量台帳1__2ｓ[入金額(後)],測量台帳1__2ｓ[精算
グループ(後)],確報【7月】!$H73,測量台帳1__2ｓ[入金月(後)（月のみ）],確報【7月】!$A$1,測量台帳1__2ｓ[NC区分],"埼玉")</f>
        <v>0</v>
      </c>
      <c r="L73" s="294">
        <v>201</v>
      </c>
      <c r="M73" s="255">
        <f>SUMIFS(台帳表ｓ[金額],台帳表ｓ[精算
グループ],確報【7月】!$H73,台帳表ｓ[入金月（月のみ）],確報【7月】!$A$1,台帳表ｓ[ＮＣ区分],"北部")+SUMIFS(測量台帳1ｓ[入金額],測量台帳1ｓ[精算
グループ],確報【7月】!$H73,測量台帳1ｓ[入金月（月のみ）],確報【7月】!$A$1,測量台帳1ｓ[NC区分],"北部")+SUMIFS(測量台帳1__2ｓ[入金額(後)],測量台帳1__2ｓ[精算
グループ(後)],確報【7月】!$H73,測量台帳1__2ｓ[入金月(後)（月のみ）],確報【7月】!$A$1,測量台帳1__2ｓ[NC区分],"北部")</f>
        <v>0</v>
      </c>
      <c r="N73" s="294">
        <v>201</v>
      </c>
      <c r="O73" s="248">
        <f>SUMIFS(台帳表ｓ[金額],台帳表ｓ[精算
グループ],確報【7月】!$H73,台帳表ｓ[入金月（月のみ）],確報【7月】!$A$1,台帳表ｓ[ＮＣ区分],"南部")+SUMIFS(測量台帳1ｓ[入金額],測量台帳1ｓ[精算
グループ],確報【7月】!$H73,測量台帳1ｓ[入金月（月のみ）],確報【7月】!$A$1,測量台帳1ｓ[NC区分],"南部")+SUMIFS(測量台帳1__2ｓ[入金額(後)],測量台帳1__2ｓ[精算
グループ(後)],確報【7月】!$H73,測量台帳1__2ｓ[入金月(後)（月のみ）],確報【7月】!$A$1,測量台帳1__2ｓ[NC区分],"南部")</f>
        <v>0</v>
      </c>
      <c r="P73" s="282">
        <v>201</v>
      </c>
      <c r="Q73" s="248">
        <f>SUMIFS(台帳表ｔ[金額],台帳表ｔ[精算
グループ],確報【7月】!$H73,台帳表ｔ[入金月（月のみ）],確報【7月】!$A$1,台帳表ｔ[ＮＣ区分],"多摩")+SUMIFS(測量台帳1ｔ[入金額],測量台帳1ｔ[精算
グループ],確報【7月】!$H73,測量台帳1ｔ[入金月（月のみ）],確報【7月】!$A$1,測量台帳1ｔ[NC区分],"多摩")+SUMIFS(測量台帳1__2ｔ[入金額(後)],測量台帳1__2ｔ[精算
グループ(後)],確報【7月】!$H73,測量台帳1__2ｔ[入金月(後)（月のみ）],確報【7月】!$A$1,測量台帳1__2ｔ[NC区分],"多摩")</f>
        <v>0</v>
      </c>
      <c r="R73" s="282">
        <v>201</v>
      </c>
      <c r="S73" s="255">
        <f>SUMIFS(台帳表ｋ[金額],台帳表ｋ[精算
グループ],確報【7月】!$H73,台帳表ｋ[入金月（月のみ）],確報【7月】!$A$1,台帳表ｋ[事務所/分室],"神")+SUMIFS(測量台帳1ｋ[入金額],測量台帳1ｋ[精算
グループ],確報【7月】!$H73,測量台帳1ｋ[入金月（月のみ）],確報【7月】!$A$1,測量台帳1ｋ[NC区分],"神奈川")+SUMIFS(測量台帳1__2ｋ[入金額(後)],測量台帳1__2ｋ[精算
グループ(後)],確報【7月】!$H73,測量台帳1__2ｋ[入金月(後)（月のみ）],確報【7月】!$A$1,測量台帳1__2ｋ[NC区分],"神奈川")</f>
        <v>0</v>
      </c>
      <c r="T73" s="294">
        <v>201</v>
      </c>
      <c r="U73" s="248">
        <f>SUMIFS(台帳表ｋ[金額],台帳表ｋ[精算
グループ],確報【7月】!$H73,台帳表ｋ[入金月（月のみ）],確報【7月】!$A$1,台帳表ｋ[事務所/分室],"湘")+SUMIFS(測量台帳1ｋ[入金額],測量台帳1ｋ[精算
グループ],確報【7月】!$H73,測量台帳1ｋ[入金月（月のみ）],確報【7月】!$A$1,測量台帳1ｋ[NC区分],"湘南")+SUMIFS(測量台帳1__2ｋ[入金額(後)],測量台帳1__2ｋ[精算
グループ(後)],確報【7月】!$H73,測量台帳1__2ｋ[入金月(後)（月のみ）],確報【7月】!$A$1,測量台帳1__2ｋ[NC区分],"湘南")</f>
        <v>0</v>
      </c>
      <c r="V73" s="247"/>
      <c r="W73" s="248" cm="1">
        <f t="array" ref="W73">INDEX(設備G入力用!$F$2:$Q$72,ROW(A69), MATCH($A$1,設備G入力用!$F$2:$Q$2,0))</f>
        <v>0</v>
      </c>
      <c r="X73" s="23">
        <f t="shared" si="4"/>
        <v>0</v>
      </c>
      <c r="Y73" s="115"/>
      <c r="Z73" s="116"/>
      <c r="AD73" s="123"/>
      <c r="AE73" s="123"/>
      <c r="AF73" s="202" t="str">
        <f>IFERROR(_xlfn.XLOOKUP(確報【7月】!$AE73,台帳表ｓ[整理番号],台帳表ｓ[繁閑調整]),"")</f>
        <v/>
      </c>
      <c r="AG73" s="277" t="str">
        <f>IFERROR(_xlfn.XLOOKUP(確報【7月】!$AE73,台帳表ｓ[整理番号],台帳表ｓ[精算
グループ]),"")</f>
        <v/>
      </c>
      <c r="AH73" s="278" t="str">
        <f>IFERROR(_xlfn.XLOOKUP(確報【7月】!$AE73,台帳表ｓ[整理番号],台帳表ｓ[請求書発行番号]),"")</f>
        <v/>
      </c>
      <c r="AI73" s="269" t="str">
        <f>IFERROR(_xlfn.XLOOKUP(確報【7月】!$AE73,台帳表ｓ[整理番号],台帳表ｓ[繁閑調整金]),"")</f>
        <v/>
      </c>
      <c r="AJ73" s="275"/>
      <c r="AL73" s="202" t="str">
        <f>IFERROR(_xlfn.XLOOKUP(確報【7月】!AK73,台帳表ｔ[整理番号],台帳表ｔ[繁閑調整]),"")</f>
        <v/>
      </c>
      <c r="AM73" s="277" t="str">
        <f>IFERROR(_xlfn.XLOOKUP(確報【7月】!AK73,台帳表ｔ[整理番号],台帳表ｔ[精算
グループ]),"")</f>
        <v/>
      </c>
      <c r="AN73" s="278" t="str">
        <f>IFERROR(_xlfn.XLOOKUP(確報【7月】!AK73,台帳表ｔ[整理番号],台帳表ｔ[請求書発行番号]),"")</f>
        <v/>
      </c>
      <c r="AO73" s="269" t="str">
        <f>IFERROR(_xlfn.XLOOKUP(確報【7月】!AK73,台帳表ｔ[整理番号],台帳表ｔ[繁閑調整金]),"")</f>
        <v/>
      </c>
      <c r="AP73" s="275"/>
      <c r="AR73" s="202" t="str">
        <f>IFERROR(_xlfn.XLOOKUP(確報【7月】!AQ73,台帳表ｋ[整理番号],台帳表ｋ[繁閑調整]),"")</f>
        <v/>
      </c>
      <c r="AS73" s="277" t="str">
        <f>IFERROR(_xlfn.XLOOKUP(確報【7月】!AQ73,台帳表ｋ[整理番号],台帳表ｋ[精算
グループ]),"")</f>
        <v/>
      </c>
      <c r="AT73" s="278" t="str">
        <f>IFERROR(_xlfn.XLOOKUP(確報【7月】!AQ73,台帳表ｋ[整理番号],台帳表ｋ[請求書発行番号]),"")</f>
        <v/>
      </c>
      <c r="AU73" s="269" t="str">
        <f>IFERROR(_xlfn.XLOOKUP(確報【7月】!AQ73,台帳表ｋ[整理番号],台帳表ｋ[繁閑調整金]),"")</f>
        <v/>
      </c>
      <c r="AV73" s="275"/>
      <c r="AX73" s="202" t="str">
        <f>IFERROR(_xlfn.XLOOKUP(確報【7月】!AW73,台帳表ｋ[整理番号],台帳表ｋ[繁閑調整]),"")</f>
        <v/>
      </c>
      <c r="AY73" s="277" t="str">
        <f>IFERROR(_xlfn.XLOOKUP(確報【7月】!AW73,台帳表ｋ[整理番号],台帳表ｋ[精算
グループ]),"")</f>
        <v/>
      </c>
      <c r="AZ73" s="278" t="str">
        <f>IFERROR(_xlfn.XLOOKUP(確報【7月】!AW73,台帳表ｋ[整理番号],台帳表ｋ[請求書発行番号]),"")</f>
        <v/>
      </c>
      <c r="BA73" s="269" t="str">
        <f>IFERROR(_xlfn.XLOOKUP(確報【7月】!AW73,台帳表ｋ[整理番号],台帳表ｋ[繁閑調整金]),"")</f>
        <v/>
      </c>
    </row>
    <row r="74" spans="1:53" ht="16.350000000000001" customHeight="1" thickBot="1">
      <c r="A74" s="927"/>
      <c r="B74" s="927"/>
      <c r="C74" s="976"/>
      <c r="D74" s="977"/>
      <c r="E74" s="978"/>
      <c r="F74" s="114" t="s">
        <v>16505</v>
      </c>
      <c r="G74" s="62"/>
      <c r="H74" s="283">
        <v>202</v>
      </c>
      <c r="I74" s="285">
        <f>SUMIFS(台帳表ｓ[金額],台帳表ｓ[精算
グループ],確報【7月】!$H74,台帳表ｓ[入金月（月のみ）],確報【7月】!$A$1,台帳表ｓ[ＮＣ区分],"西部")+SUMIFS(測量台帳1ｓ[入金額],測量台帳1ｓ[精算
グループ],確報【7月】!$H74,測量台帳1ｓ[入金月（月のみ）],確報【7月】!$A$1,測量台帳1ｓ[NC区分],"西部")+SUMIFS(測量台帳1__2ｓ[入金額(後)],測量台帳1__2ｓ[精算
グループ(後)],確報【7月】!$H74,測量台帳1__2ｓ[入金月(後)（月のみ）],確報【7月】!$A$1,測量台帳1__2ｓ[NC区分],"西部")</f>
        <v>0</v>
      </c>
      <c r="J74" s="295">
        <v>202</v>
      </c>
      <c r="K74" s="285">
        <f>SUMIFS(台帳表ｓ[金額],台帳表ｓ[精算
グループ],確報【7月】!$H74,台帳表ｓ[入金月（月のみ）],確報【7月】!$A$1,台帳表ｓ[ＮＣ区分],"埼玉")+SUMIFS(測量台帳1ｓ[入金額],測量台帳1ｓ[精算
グループ],確報【7月】!$H74,測量台帳1ｓ[入金月（月のみ）],確報【7月】!$A$1,測量台帳1ｓ[NC区分],"埼玉")+SUMIFS(測量台帳1__2ｓ[入金額(後)],測量台帳1__2ｓ[精算
グループ(後)],確報【7月】!$H74,測量台帳1__2ｓ[入金月(後)（月のみ）],確報【7月】!$A$1,測量台帳1__2ｓ[NC区分],"埼玉")</f>
        <v>0</v>
      </c>
      <c r="L74" s="295">
        <v>202</v>
      </c>
      <c r="M74" s="285">
        <f>SUMIFS(台帳表ｓ[金額],台帳表ｓ[精算
グループ],確報【7月】!$H74,台帳表ｓ[入金月（月のみ）],確報【7月】!$A$1,台帳表ｓ[ＮＣ区分],"北部")+SUMIFS(測量台帳1ｓ[入金額],測量台帳1ｓ[精算
グループ],確報【7月】!$H74,測量台帳1ｓ[入金月（月のみ）],確報【7月】!$A$1,測量台帳1ｓ[NC区分],"北部")+SUMIFS(測量台帳1__2ｓ[入金額(後)],測量台帳1__2ｓ[精算
グループ(後)],確報【7月】!$H74,測量台帳1__2ｓ[入金月(後)（月のみ）],確報【7月】!$A$1,測量台帳1__2ｓ[NC区分],"北部")</f>
        <v>0</v>
      </c>
      <c r="N74" s="295">
        <v>202</v>
      </c>
      <c r="O74" s="246">
        <f>SUMIFS(台帳表ｓ[金額],台帳表ｓ[精算
グループ],確報【7月】!$H74,台帳表ｓ[入金月（月のみ）],確報【7月】!$A$1,台帳表ｓ[ＮＣ区分],"南部")+SUMIFS(測量台帳1ｓ[入金額],測量台帳1ｓ[精算
グループ],確報【7月】!$H74,測量台帳1ｓ[入金月（月のみ）],確報【7月】!$A$1,測量台帳1ｓ[NC区分],"南部")+SUMIFS(測量台帳1__2ｓ[入金額(後)],測量台帳1__2ｓ[精算
グループ(後)],確報【7月】!$H74,測量台帳1__2ｓ[入金月(後)（月のみ）],確報【7月】!$A$1,測量台帳1__2ｓ[NC区分],"南部")</f>
        <v>0</v>
      </c>
      <c r="P74" s="283">
        <v>202</v>
      </c>
      <c r="Q74" s="246">
        <f>SUMIFS(台帳表ｔ[金額],台帳表ｔ[精算
グループ],確報【7月】!$H74,台帳表ｔ[入金月（月のみ）],確報【7月】!$A$1,台帳表ｔ[ＮＣ区分],"多摩")+SUMIFS(測量台帳1ｔ[入金額],測量台帳1ｔ[精算
グループ],確報【7月】!$H74,測量台帳1ｔ[入金月（月のみ）],確報【7月】!$A$1,測量台帳1ｔ[NC区分],"多摩")+SUMIFS(測量台帳1__2ｔ[入金額(後)],測量台帳1__2ｔ[精算
グループ(後)],確報【7月】!$H74,測量台帳1__2ｔ[入金月(後)（月のみ）],確報【7月】!$A$1,測量台帳1__2ｔ[NC区分],"多摩")</f>
        <v>128543</v>
      </c>
      <c r="R74" s="283">
        <v>202</v>
      </c>
      <c r="S74" s="285">
        <f>SUMIFS(台帳表ｋ[金額],台帳表ｋ[精算
グループ],確報【7月】!$H74,台帳表ｋ[入金月（月のみ）],確報【7月】!$A$1,台帳表ｋ[事務所/分室],"神")+SUMIFS(測量台帳1ｋ[入金額],測量台帳1ｋ[精算
グループ],確報【7月】!$H74,測量台帳1ｋ[入金月（月のみ）],確報【7月】!$A$1,測量台帳1ｋ[NC区分],"神奈川")+SUMIFS(測量台帳1__2ｋ[入金額(後)],測量台帳1__2ｋ[精算
グループ(後)],確報【7月】!$H74,測量台帳1__2ｋ[入金月(後)（月のみ）],確報【7月】!$A$1,測量台帳1__2ｋ[NC区分],"神奈川")</f>
        <v>0</v>
      </c>
      <c r="T74" s="295">
        <v>202</v>
      </c>
      <c r="U74" s="246">
        <f>SUMIFS(台帳表ｋ[金額],台帳表ｋ[精算
グループ],確報【7月】!$H74,台帳表ｋ[入金月（月のみ）],確報【7月】!$A$1,台帳表ｋ[事務所/分室],"湘")+SUMIFS(測量台帳1ｋ[入金額],測量台帳1ｋ[精算
グループ],確報【7月】!$H74,測量台帳1ｋ[入金月（月のみ）],確報【7月】!$A$1,測量台帳1ｋ[NC区分],"湘南")+SUMIFS(測量台帳1__2ｋ[入金額(後)],測量台帳1__2ｋ[精算
グループ(後)],確報【7月】!$H74,測量台帳1__2ｋ[入金月(後)（月のみ）],確報【7月】!$A$1,測量台帳1__2ｋ[NC区分],"湘南")</f>
        <v>0</v>
      </c>
      <c r="V74" s="245"/>
      <c r="W74" s="246" cm="1">
        <f t="array" ref="W74">INDEX(設備G入力用!$F$2:$Q$72,ROW(A70), MATCH($A$1,設備G入力用!$F$2:$Q$2,0))</f>
        <v>0</v>
      </c>
      <c r="X74" s="30">
        <f t="shared" si="4"/>
        <v>128543</v>
      </c>
      <c r="Y74" s="115"/>
      <c r="Z74" s="116"/>
      <c r="AA74" s="671" t="s">
        <v>16630</v>
      </c>
      <c r="AB74" s="117" t="s">
        <v>16631</v>
      </c>
      <c r="AC74" s="118">
        <f>I69+K69+M69+O69+Q69+S69+U69+W69</f>
        <v>0</v>
      </c>
      <c r="AD74" s="123"/>
      <c r="AE74" s="123"/>
      <c r="AF74" s="202" t="str">
        <f>IFERROR(_xlfn.XLOOKUP(確報【7月】!$AE74,台帳表ｓ[整理番号],台帳表ｓ[繁閑調整]),"")</f>
        <v/>
      </c>
      <c r="AG74" s="277" t="str">
        <f>IFERROR(_xlfn.XLOOKUP(確報【7月】!$AE74,台帳表ｓ[整理番号],台帳表ｓ[精算
グループ]),"")</f>
        <v/>
      </c>
      <c r="AH74" s="278" t="str">
        <f>IFERROR(_xlfn.XLOOKUP(確報【7月】!$AE74,台帳表ｓ[整理番号],台帳表ｓ[請求書発行番号]),"")</f>
        <v/>
      </c>
      <c r="AI74" s="269" t="str">
        <f>IFERROR(_xlfn.XLOOKUP(確報【7月】!$AE74,台帳表ｓ[整理番号],台帳表ｓ[繁閑調整金]),"")</f>
        <v/>
      </c>
      <c r="AJ74" s="275"/>
      <c r="AL74" s="202" t="str">
        <f>IFERROR(_xlfn.XLOOKUP(確報【7月】!AK74,台帳表ｔ[整理番号],台帳表ｔ[繁閑調整]),"")</f>
        <v/>
      </c>
      <c r="AM74" s="277" t="str">
        <f>IFERROR(_xlfn.XLOOKUP(確報【7月】!AK74,台帳表ｔ[整理番号],台帳表ｔ[精算
グループ]),"")</f>
        <v/>
      </c>
      <c r="AN74" s="278" t="str">
        <f>IFERROR(_xlfn.XLOOKUP(確報【7月】!AK74,台帳表ｔ[整理番号],台帳表ｔ[請求書発行番号]),"")</f>
        <v/>
      </c>
      <c r="AO74" s="269" t="str">
        <f>IFERROR(_xlfn.XLOOKUP(確報【7月】!AK74,台帳表ｔ[整理番号],台帳表ｔ[繁閑調整金]),"")</f>
        <v/>
      </c>
      <c r="AP74" s="275"/>
      <c r="AR74" s="202" t="str">
        <f>IFERROR(_xlfn.XLOOKUP(確報【7月】!AQ74,台帳表ｋ[整理番号],台帳表ｋ[繁閑調整]),"")</f>
        <v/>
      </c>
      <c r="AS74" s="277" t="str">
        <f>IFERROR(_xlfn.XLOOKUP(確報【7月】!AQ74,台帳表ｋ[整理番号],台帳表ｋ[精算
グループ]),"")</f>
        <v/>
      </c>
      <c r="AT74" s="278" t="str">
        <f>IFERROR(_xlfn.XLOOKUP(確報【7月】!AQ74,台帳表ｋ[整理番号],台帳表ｋ[請求書発行番号]),"")</f>
        <v/>
      </c>
      <c r="AU74" s="269" t="str">
        <f>IFERROR(_xlfn.XLOOKUP(確報【7月】!AQ74,台帳表ｋ[整理番号],台帳表ｋ[繁閑調整金]),"")</f>
        <v/>
      </c>
      <c r="AV74" s="275"/>
      <c r="AX74" s="202" t="str">
        <f>IFERROR(_xlfn.XLOOKUP(確報【7月】!AW74,台帳表ｋ[整理番号],台帳表ｋ[繁閑調整]),"")</f>
        <v/>
      </c>
      <c r="AY74" s="277" t="str">
        <f>IFERROR(_xlfn.XLOOKUP(確報【7月】!AW74,台帳表ｋ[整理番号],台帳表ｋ[精算
グループ]),"")</f>
        <v/>
      </c>
      <c r="AZ74" s="278" t="str">
        <f>IFERROR(_xlfn.XLOOKUP(確報【7月】!AW74,台帳表ｋ[整理番号],台帳表ｋ[請求書発行番号]),"")</f>
        <v/>
      </c>
      <c r="BA74" s="269" t="str">
        <f>IFERROR(_xlfn.XLOOKUP(確報【7月】!AW74,台帳表ｋ[整理番号],台帳表ｋ[繁閑調整金]),"")</f>
        <v/>
      </c>
    </row>
    <row r="75" spans="1:53" ht="16.350000000000001" customHeight="1" thickBot="1">
      <c r="A75" s="927"/>
      <c r="B75" s="928"/>
      <c r="C75" s="979"/>
      <c r="D75" s="980"/>
      <c r="E75" s="981"/>
      <c r="F75" s="121" t="s">
        <v>16565</v>
      </c>
      <c r="G75" s="56"/>
      <c r="H75" s="281">
        <v>203</v>
      </c>
      <c r="I75" s="286">
        <f>SUMIFS(台帳表ｓ[金額],台帳表ｓ[精算
グループ],確報【7月】!$H75,台帳表ｓ[入金月（月のみ）],確報【7月】!$A$1,台帳表ｓ[ＮＣ区分],"西部")+SUMIFS(測量台帳1ｓ[入金額],測量台帳1ｓ[精算
グループ],確報【7月】!$H75,測量台帳1ｓ[入金月（月のみ）],確報【7月】!$A$1,測量台帳1ｓ[NC区分],"西部")+SUMIFS(測量台帳1__2ｓ[入金額(後)],測量台帳1__2ｓ[精算
グループ(後)],確報【7月】!$H75,測量台帳1__2ｓ[入金月(後)（月のみ）],確報【7月】!$A$1,測量台帳1__2ｓ[NC区分],"西部")</f>
        <v>0</v>
      </c>
      <c r="J75" s="293">
        <v>203</v>
      </c>
      <c r="K75" s="286">
        <f>SUMIFS(台帳表ｓ[金額],台帳表ｓ[精算
グループ],確報【7月】!$H75,台帳表ｓ[入金月（月のみ）],確報【7月】!$A$1,台帳表ｓ[ＮＣ区分],"埼玉")+SUMIFS(測量台帳1ｓ[入金額],測量台帳1ｓ[精算
グループ],確報【7月】!$H75,測量台帳1ｓ[入金月（月のみ）],確報【7月】!$A$1,測量台帳1ｓ[NC区分],"埼玉")+SUMIFS(測量台帳1__2ｓ[入金額(後)],測量台帳1__2ｓ[精算
グループ(後)],確報【7月】!$H75,測量台帳1__2ｓ[入金月(後)（月のみ）],確報【7月】!$A$1,測量台帳1__2ｓ[NC区分],"埼玉")</f>
        <v>0</v>
      </c>
      <c r="L75" s="293">
        <v>203</v>
      </c>
      <c r="M75" s="286">
        <f>SUMIFS(台帳表ｓ[金額],台帳表ｓ[精算
グループ],確報【7月】!$H75,台帳表ｓ[入金月（月のみ）],確報【7月】!$A$1,台帳表ｓ[ＮＣ区分],"北部")+SUMIFS(測量台帳1ｓ[入金額],測量台帳1ｓ[精算
グループ],確報【7月】!$H75,測量台帳1ｓ[入金月（月のみ）],確報【7月】!$A$1,測量台帳1ｓ[NC区分],"北部")+SUMIFS(測量台帳1__2ｓ[入金額(後)],測量台帳1__2ｓ[精算
グループ(後)],確報【7月】!$H75,測量台帳1__2ｓ[入金月(後)（月のみ）],確報【7月】!$A$1,測量台帳1__2ｓ[NC区分],"北部")</f>
        <v>0</v>
      </c>
      <c r="N75" s="293">
        <v>203</v>
      </c>
      <c r="O75" s="244">
        <f>SUMIFS(台帳表ｓ[金額],台帳表ｓ[精算
グループ],確報【7月】!$H75,台帳表ｓ[入金月（月のみ）],確報【7月】!$A$1,台帳表ｓ[ＮＣ区分],"南部")+SUMIFS(測量台帳1ｓ[入金額],測量台帳1ｓ[精算
グループ],確報【7月】!$H75,測量台帳1ｓ[入金月（月のみ）],確報【7月】!$A$1,測量台帳1ｓ[NC区分],"南部")+SUMIFS(測量台帳1__2ｓ[入金額(後)],測量台帳1__2ｓ[精算
グループ(後)],確報【7月】!$H75,測量台帳1__2ｓ[入金月(後)（月のみ）],確報【7月】!$A$1,測量台帳1__2ｓ[NC区分],"南部")</f>
        <v>0</v>
      </c>
      <c r="P75" s="281">
        <v>203</v>
      </c>
      <c r="Q75" s="244">
        <f>SUMIFS(台帳表ｔ[金額],台帳表ｔ[精算
グループ],確報【7月】!$H75,台帳表ｔ[入金月（月のみ）],確報【7月】!$A$1,台帳表ｔ[ＮＣ区分],"多摩")+SUMIFS(測量台帳1ｔ[入金額],測量台帳1ｔ[精算
グループ],確報【7月】!$H75,測量台帳1ｔ[入金月（月のみ）],確報【7月】!$A$1,測量台帳1ｔ[NC区分],"多摩")+SUMIFS(測量台帳1__2ｔ[入金額(後)],測量台帳1__2ｔ[精算
グループ(後)],確報【7月】!$H75,測量台帳1__2ｔ[入金月(後)（月のみ）],確報【7月】!$A$1,測量台帳1__2ｔ[NC区分],"多摩")</f>
        <v>0</v>
      </c>
      <c r="R75" s="281">
        <v>203</v>
      </c>
      <c r="S75" s="286">
        <f>SUMIFS(台帳表ｋ[金額],台帳表ｋ[精算
グループ],確報【7月】!$H75,台帳表ｋ[入金月（月のみ）],確報【7月】!$A$1,台帳表ｋ[事務所/分室],"神")+SUMIFS(測量台帳1ｋ[入金額],測量台帳1ｋ[精算
グループ],確報【7月】!$H75,測量台帳1ｋ[入金月（月のみ）],確報【7月】!$A$1,測量台帳1ｋ[NC区分],"神奈川")+SUMIFS(測量台帳1__2ｋ[入金額(後)],測量台帳1__2ｋ[精算
グループ(後)],確報【7月】!$H75,測量台帳1__2ｋ[入金月(後)（月のみ）],確報【7月】!$A$1,測量台帳1__2ｋ[NC区分],"神奈川")</f>
        <v>0</v>
      </c>
      <c r="T75" s="293">
        <v>203</v>
      </c>
      <c r="U75" s="244">
        <f>SUMIFS(台帳表ｋ[金額],台帳表ｋ[精算
グループ],確報【7月】!$H75,台帳表ｋ[入金月（月のみ）],確報【7月】!$A$1,台帳表ｋ[事務所/分室],"湘")+SUMIFS(測量台帳1ｋ[入金額],測量台帳1ｋ[精算
グループ],確報【7月】!$H75,測量台帳1ｋ[入金月（月のみ）],確報【7月】!$A$1,測量台帳1ｋ[NC区分],"湘南")+SUMIFS(測量台帳1__2ｋ[入金額(後)],測量台帳1__2ｋ[精算
グループ(後)],確報【7月】!$H75,測量台帳1__2ｋ[入金月(後)（月のみ）],確報【7月】!$A$1,測量台帳1__2ｋ[NC区分],"湘南")</f>
        <v>0</v>
      </c>
      <c r="V75" s="243"/>
      <c r="W75" s="244" cm="1">
        <f t="array" ref="W75">INDEX(設備G入力用!$F$2:$Q$72,ROW(A71), MATCH($A$1,設備G入力用!$F$2:$Q$2,0))</f>
        <v>0</v>
      </c>
      <c r="X75" s="41">
        <f t="shared" si="4"/>
        <v>0</v>
      </c>
      <c r="Y75" s="16">
        <f>SUM(X73:X75)</f>
        <v>128543</v>
      </c>
      <c r="Z75" s="13" t="s">
        <v>16632</v>
      </c>
      <c r="AA75" s="672"/>
      <c r="AB75" s="119"/>
      <c r="AC75" s="120"/>
      <c r="AE75" s="125"/>
      <c r="AF75" s="202" t="str">
        <f>IFERROR(_xlfn.XLOOKUP(確報【7月】!$AE75,台帳表ｓ[整理番号],台帳表ｓ[繁閑調整]),"")</f>
        <v/>
      </c>
      <c r="AG75" s="277" t="str">
        <f>IFERROR(_xlfn.XLOOKUP(確報【7月】!$AE75,台帳表ｓ[整理番号],台帳表ｓ[精算
グループ]),"")</f>
        <v/>
      </c>
      <c r="AH75" s="278" t="str">
        <f>IFERROR(_xlfn.XLOOKUP(確報【7月】!$AE75,台帳表ｓ[整理番号],台帳表ｓ[請求書発行番号]),"")</f>
        <v/>
      </c>
      <c r="AI75" s="269" t="str">
        <f>IFERROR(_xlfn.XLOOKUP(確報【7月】!$AE75,台帳表ｓ[整理番号],台帳表ｓ[繁閑調整金]),"")</f>
        <v/>
      </c>
      <c r="AJ75" s="275"/>
      <c r="AL75" s="202" t="str">
        <f>IFERROR(_xlfn.XLOOKUP(確報【7月】!AK75,台帳表ｔ[整理番号],台帳表ｔ[繁閑調整]),"")</f>
        <v/>
      </c>
      <c r="AM75" s="277" t="str">
        <f>IFERROR(_xlfn.XLOOKUP(確報【7月】!AK75,台帳表ｔ[整理番号],台帳表ｔ[精算
グループ]),"")</f>
        <v/>
      </c>
      <c r="AN75" s="278" t="str">
        <f>IFERROR(_xlfn.XLOOKUP(確報【7月】!AK75,台帳表ｔ[整理番号],台帳表ｔ[請求書発行番号]),"")</f>
        <v/>
      </c>
      <c r="AO75" s="269" t="str">
        <f>IFERROR(_xlfn.XLOOKUP(確報【7月】!AK75,台帳表ｔ[整理番号],台帳表ｔ[繁閑調整金]),"")</f>
        <v/>
      </c>
      <c r="AP75" s="275"/>
      <c r="AR75" s="202" t="str">
        <f>IFERROR(_xlfn.XLOOKUP(確報【7月】!AQ75,台帳表ｋ[整理番号],台帳表ｋ[繁閑調整]),"")</f>
        <v/>
      </c>
      <c r="AS75" s="277" t="str">
        <f>IFERROR(_xlfn.XLOOKUP(確報【7月】!AQ75,台帳表ｋ[整理番号],台帳表ｋ[精算
グループ]),"")</f>
        <v/>
      </c>
      <c r="AT75" s="278" t="str">
        <f>IFERROR(_xlfn.XLOOKUP(確報【7月】!AQ75,台帳表ｋ[整理番号],台帳表ｋ[請求書発行番号]),"")</f>
        <v/>
      </c>
      <c r="AU75" s="269" t="str">
        <f>IFERROR(_xlfn.XLOOKUP(確報【7月】!AQ75,台帳表ｋ[整理番号],台帳表ｋ[繁閑調整金]),"")</f>
        <v/>
      </c>
      <c r="AV75" s="275"/>
      <c r="AX75" s="202" t="str">
        <f>IFERROR(_xlfn.XLOOKUP(確報【7月】!AW75,台帳表ｋ[整理番号],台帳表ｋ[繁閑調整]),"")</f>
        <v/>
      </c>
      <c r="AY75" s="277" t="str">
        <f>IFERROR(_xlfn.XLOOKUP(確報【7月】!AW75,台帳表ｋ[整理番号],台帳表ｋ[精算
グループ]),"")</f>
        <v/>
      </c>
      <c r="AZ75" s="278" t="str">
        <f>IFERROR(_xlfn.XLOOKUP(確報【7月】!AW75,台帳表ｋ[整理番号],台帳表ｋ[請求書発行番号]),"")</f>
        <v/>
      </c>
      <c r="BA75" s="269" t="str">
        <f>IFERROR(_xlfn.XLOOKUP(確報【7月】!AW75,台帳表ｋ[整理番号],台帳表ｋ[繁閑調整金]),"")</f>
        <v/>
      </c>
    </row>
    <row r="76" spans="1:53" ht="16.350000000000001" customHeight="1" thickBot="1">
      <c r="A76" s="928"/>
      <c r="B76" s="262"/>
      <c r="C76" s="263"/>
      <c r="D76" s="263"/>
      <c r="E76" s="263"/>
      <c r="F76" s="121" t="s">
        <v>16633</v>
      </c>
      <c r="G76" s="56"/>
      <c r="H76" s="284"/>
      <c r="I76" s="253">
        <f>SUM(H5,I70:I75)</f>
        <v>15653252.289999999</v>
      </c>
      <c r="J76" s="321"/>
      <c r="K76" s="322">
        <f>SUM(J5,K70:K75)</f>
        <v>0</v>
      </c>
      <c r="L76" s="253"/>
      <c r="M76" s="253">
        <f>SUM(L5,M70:M75)</f>
        <v>5868701</v>
      </c>
      <c r="N76" s="321"/>
      <c r="O76" s="254">
        <f>SUM(N5,O70:O75)</f>
        <v>8191874</v>
      </c>
      <c r="P76" s="253"/>
      <c r="Q76" s="253">
        <f>SUM(P5,Q70:Q75)</f>
        <v>50150828</v>
      </c>
      <c r="R76" s="321"/>
      <c r="S76" s="322">
        <f>SUM(R5,S70:S75)</f>
        <v>32780351</v>
      </c>
      <c r="T76" s="253"/>
      <c r="U76" s="253">
        <f>SUM(T5,U70:U75)</f>
        <v>9452753</v>
      </c>
      <c r="V76" s="256"/>
      <c r="W76" s="254">
        <f>SUM(V5,W70:W75)</f>
        <v>911762</v>
      </c>
      <c r="X76" s="15" t="s">
        <v>16634</v>
      </c>
      <c r="Y76" s="16">
        <f>SUM(H76:W76)</f>
        <v>123009521.28999999</v>
      </c>
      <c r="Z76" s="13" t="s">
        <v>16635</v>
      </c>
      <c r="AF76" s="929" t="s">
        <v>16613</v>
      </c>
      <c r="AG76" s="930"/>
      <c r="AH76" s="992">
        <f>SUM(AI6:AI75)</f>
        <v>0</v>
      </c>
      <c r="AI76" s="993"/>
      <c r="AJ76" s="6"/>
      <c r="AL76" s="929" t="s">
        <v>16613</v>
      </c>
      <c r="AM76" s="930"/>
      <c r="AN76" s="992">
        <f>SUM(AO6:AO76)</f>
        <v>348975</v>
      </c>
      <c r="AO76" s="993"/>
      <c r="AP76" s="6"/>
      <c r="AR76" s="929" t="s">
        <v>16613</v>
      </c>
      <c r="AS76" s="930"/>
      <c r="AT76" s="992">
        <f>SUM(AU6:AU75)</f>
        <v>337732</v>
      </c>
      <c r="AU76" s="993"/>
      <c r="AV76" s="6"/>
      <c r="AX76" s="929" t="s">
        <v>16613</v>
      </c>
      <c r="AY76" s="930"/>
      <c r="AZ76" s="992">
        <f>SUM(BA6:BA75)</f>
        <v>124629</v>
      </c>
      <c r="BA76" s="993"/>
    </row>
    <row r="77" spans="1:53" ht="16.350000000000001" customHeight="1">
      <c r="A77" s="124"/>
      <c r="B77" s="642"/>
      <c r="C77" s="642"/>
      <c r="D77" s="643"/>
      <c r="E77" s="644"/>
      <c r="F77" s="260" t="s">
        <v>16636</v>
      </c>
      <c r="G77" s="110" t="s">
        <v>16606</v>
      </c>
      <c r="H77" s="282">
        <v>301</v>
      </c>
      <c r="I77" s="255">
        <f>SUMIFS(台帳表ｓ[金額],台帳表ｓ[精算
グループ],確報【7月】!$H77,台帳表ｓ[入金月（月のみ）],確報【7月】!$A$1,台帳表ｓ[ＮＣ区分],"西部")+SUMIFS(測量台帳1ｓ[入金額],測量台帳1ｓ[精算
グループ],確報【7月】!$H77,測量台帳1ｓ[入金月（月のみ）],確報【7月】!$A$1,測量台帳1ｓ[NC区分],"西部")+SUMIFS(測量台帳1__2ｓ[入金額(後)],測量台帳1__2ｓ[精算
グループ(後)],確報【7月】!$H77,測量台帳1__2ｓ[入金月(後)（月のみ）],確報【7月】!$A$1,測量台帳1__2ｓ[NC区分],"西部")</f>
        <v>0</v>
      </c>
      <c r="J77" s="294">
        <v>301</v>
      </c>
      <c r="K77" s="255">
        <f>SUMIFS(台帳表ｓ[金額],台帳表ｓ[精算
グループ],確報【7月】!$H77,台帳表ｓ[入金月（月のみ）],確報【7月】!$A$1,台帳表ｓ[ＮＣ区分],"埼玉")+SUMIFS(測量台帳1ｓ[入金額],測量台帳1ｓ[精算
グループ],確報【7月】!$H77,測量台帳1ｓ[入金月（月のみ）],確報【7月】!$A$1,測量台帳1ｓ[NC区分],"埼玉")+SUMIFS(測量台帳1__2ｓ[入金額(後)],測量台帳1__2ｓ[精算
グループ(後)],確報【7月】!$H77,測量台帳1__2ｓ[入金月(後)（月のみ）],確報【7月】!$A$1,測量台帳1__2ｓ[NC区分],"埼玉")</f>
        <v>0</v>
      </c>
      <c r="L77" s="294">
        <v>301</v>
      </c>
      <c r="M77" s="255">
        <f>SUMIFS(台帳表ｓ[金額],台帳表ｓ[精算
グループ],確報【7月】!$H77,台帳表ｓ[入金月（月のみ）],確報【7月】!$A$1,台帳表ｓ[ＮＣ区分],"北部")+SUMIFS(測量台帳1ｓ[入金額],測量台帳1ｓ[精算
グループ],確報【7月】!$H77,測量台帳1ｓ[入金月（月のみ）],確報【7月】!$A$1,測量台帳1ｓ[NC区分],"北部")+SUMIFS(測量台帳1__2ｓ[入金額(後)],測量台帳1__2ｓ[精算
グループ(後)],確報【7月】!$H77,測量台帳1__2ｓ[入金月(後)（月のみ）],確報【7月】!$A$1,測量台帳1__2ｓ[NC区分],"北部")</f>
        <v>0</v>
      </c>
      <c r="N77" s="294">
        <v>301</v>
      </c>
      <c r="O77" s="248">
        <f>SUMIFS(台帳表ｓ[金額],台帳表ｓ[精算
グループ],確報【7月】!$H77,台帳表ｓ[入金月（月のみ）],確報【7月】!$A$1,台帳表ｓ[ＮＣ区分],"南部")+SUMIFS(測量台帳1ｓ[入金額],測量台帳1ｓ[精算
グループ],確報【7月】!$H77,測量台帳1ｓ[入金月（月のみ）],確報【7月】!$A$1,測量台帳1ｓ[NC区分],"南部")+SUMIFS(測量台帳1__2ｓ[入金額(後)],測量台帳1__2ｓ[精算
グループ(後)],確報【7月】!$H77,測量台帳1__2ｓ[入金月(後)（月のみ）],確報【7月】!$A$1,測量台帳1__2ｓ[NC区分],"南部")</f>
        <v>0</v>
      </c>
      <c r="P77" s="282">
        <v>301</v>
      </c>
      <c r="Q77" s="248">
        <f>SUMIFS(台帳表ｔ[金額],台帳表ｔ[精算
グループ],確報【7月】!$H77,台帳表ｔ[入金月（月のみ）],確報【7月】!$A$1,台帳表ｔ[ＮＣ区分],"多摩")+SUMIFS(測量台帳1ｔ[入金額],測量台帳1ｔ[精算
グループ],確報【7月】!$H77,測量台帳1ｔ[入金月（月のみ）],確報【7月】!$A$1,測量台帳1ｔ[NC区分],"多摩")+SUMIFS(測量台帳1__2ｔ[入金額(後)],測量台帳1__2ｔ[精算
グループ(後)],確報【7月】!$H77,測量台帳1__2ｔ[入金月(後)（月のみ）],確報【7月】!$A$1,測量台帳1__2ｔ[NC区分],"多摩")</f>
        <v>0</v>
      </c>
      <c r="R77" s="282">
        <v>301</v>
      </c>
      <c r="S77" s="255">
        <f>SUMIFS(台帳表ｋ[金額],台帳表ｋ[精算
グループ],確報【7月】!$H77,台帳表ｋ[入金月（月のみ）],確報【7月】!$A$1,台帳表ｋ[事務所/分室],"神")+SUMIFS(測量台帳1ｋ[入金額],測量台帳1ｋ[精算
グループ],確報【7月】!$H77,測量台帳1ｋ[入金月（月のみ）],確報【7月】!$A$1,測量台帳1ｋ[NC区分],"神奈川")+SUMIFS(測量台帳1__2ｋ[入金額(後)],測量台帳1__2ｋ[精算
グループ(後)],確報【7月】!$H77,測量台帳1__2ｋ[入金月(後)（月のみ）],確報【7月】!$A$1,測量台帳1__2ｋ[NC区分],"神奈川")</f>
        <v>586743</v>
      </c>
      <c r="T77" s="294">
        <v>301</v>
      </c>
      <c r="U77" s="248">
        <f>SUMIFS(台帳表ｋ[金額],台帳表ｋ[精算
グループ],確報【7月】!$H77,台帳表ｋ[入金月（月のみ）],確報【7月】!$A$1,台帳表ｋ[事務所/分室],"湘")+SUMIFS(測量台帳1ｋ[入金額],測量台帳1ｋ[精算
グループ],確報【7月】!$H77,測量台帳1ｋ[入金月（月のみ）],確報【7月】!$A$1,測量台帳1ｋ[NC区分],"湘南")+SUMIFS(測量台帳1__2ｋ[入金額(後)],測量台帳1__2ｋ[精算
グループ(後)],確報【7月】!$H77,測量台帳1__2ｋ[入金月(後)（月のみ）],確報【7月】!$A$1,測量台帳1__2ｋ[NC区分],"湘南")</f>
        <v>236125</v>
      </c>
      <c r="V77" s="247"/>
      <c r="W77" s="248" t="str">
        <f>IFERROR(INDEX(設備G入力用!$E$3:$R$72, MATCH($H77,設備G入力用!$E$3:$E$72, 0), MATCH($A$1 &amp; "月",設備G入力用!$E$2:$R$2, 0)),"")</f>
        <v/>
      </c>
      <c r="X77" s="23">
        <f>SUM(I77,K77,M77,O77,Q77,S77,U77,W77)</f>
        <v>822868</v>
      </c>
      <c r="Y77" s="115"/>
      <c r="Z77" s="116"/>
      <c r="AD77" s="129"/>
      <c r="AE77" s="129"/>
      <c r="AF77" s="122"/>
      <c r="AG77" s="130"/>
      <c r="AR77" s="122"/>
      <c r="AS77" s="130"/>
      <c r="AX77" s="122"/>
      <c r="AY77" s="130"/>
    </row>
    <row r="78" spans="1:53" ht="16.350000000000001" customHeight="1">
      <c r="A78" s="126"/>
      <c r="B78" s="645"/>
      <c r="C78" s="645"/>
      <c r="D78" s="646"/>
      <c r="E78" s="261"/>
      <c r="F78" s="259" t="s">
        <v>16637</v>
      </c>
      <c r="G78" s="62"/>
      <c r="H78" s="283">
        <v>302</v>
      </c>
      <c r="I78" s="285">
        <f>SUMIFS(台帳表ｓ[金額],台帳表ｓ[精算
グループ],確報【7月】!$H78,台帳表ｓ[入金月（月のみ）],確報【7月】!$A$1,台帳表ｓ[ＮＣ区分],"西部")+SUMIFS(測量台帳1ｓ[入金額],測量台帳1ｓ[精算
グループ],確報【7月】!$H78,測量台帳1ｓ[入金月（月のみ）],確報【7月】!$A$1,測量台帳1ｓ[NC区分],"西部")+SUMIFS(測量台帳1__2ｓ[入金額(後)],測量台帳1__2ｓ[精算
グループ(後)],確報【7月】!$H78,測量台帳1__2ｓ[入金月(後)（月のみ）],確報【7月】!$A$1,測量台帳1__2ｓ[NC区分],"西部")</f>
        <v>0</v>
      </c>
      <c r="J78" s="295">
        <v>302</v>
      </c>
      <c r="K78" s="285">
        <f>SUMIFS(台帳表ｓ[金額],台帳表ｓ[精算
グループ],確報【7月】!$H78,台帳表ｓ[入金月（月のみ）],確報【7月】!$A$1,台帳表ｓ[ＮＣ区分],"埼玉")+SUMIFS(測量台帳1ｓ[入金額],測量台帳1ｓ[精算
グループ],確報【7月】!$H78,測量台帳1ｓ[入金月（月のみ）],確報【7月】!$A$1,測量台帳1ｓ[NC区分],"埼玉")+SUMIFS(測量台帳1__2ｓ[入金額(後)],測量台帳1__2ｓ[精算
グループ(後)],確報【7月】!$H78,測量台帳1__2ｓ[入金月(後)（月のみ）],確報【7月】!$A$1,測量台帳1__2ｓ[NC区分],"埼玉")</f>
        <v>0</v>
      </c>
      <c r="L78" s="295">
        <v>302</v>
      </c>
      <c r="M78" s="285">
        <f>SUMIFS(台帳表ｓ[金額],台帳表ｓ[精算
グループ],確報【7月】!$H78,台帳表ｓ[入金月（月のみ）],確報【7月】!$A$1,台帳表ｓ[ＮＣ区分],"北部")+SUMIFS(測量台帳1ｓ[入金額],測量台帳1ｓ[精算
グループ],確報【7月】!$H78,測量台帳1ｓ[入金月（月のみ）],確報【7月】!$A$1,測量台帳1ｓ[NC区分],"北部")+SUMIFS(測量台帳1__2ｓ[入金額(後)],測量台帳1__2ｓ[精算
グループ(後)],確報【7月】!$H78,測量台帳1__2ｓ[入金月(後)（月のみ）],確報【7月】!$A$1,測量台帳1__2ｓ[NC区分],"北部")</f>
        <v>0</v>
      </c>
      <c r="N78" s="295">
        <v>302</v>
      </c>
      <c r="O78" s="246">
        <f>SUMIFS(台帳表ｓ[金額],台帳表ｓ[精算
グループ],確報【7月】!$H78,台帳表ｓ[入金月（月のみ）],確報【7月】!$A$1,台帳表ｓ[ＮＣ区分],"南部")+SUMIFS(測量台帳1ｓ[入金額],測量台帳1ｓ[精算
グループ],確報【7月】!$H78,測量台帳1ｓ[入金月（月のみ）],確報【7月】!$A$1,測量台帳1ｓ[NC区分],"南部")+SUMIFS(測量台帳1__2ｓ[入金額(後)],測量台帳1__2ｓ[精算
グループ(後)],確報【7月】!$H78,測量台帳1__2ｓ[入金月(後)（月のみ）],確報【7月】!$A$1,測量台帳1__2ｓ[NC区分],"南部")</f>
        <v>0</v>
      </c>
      <c r="P78" s="283">
        <v>302</v>
      </c>
      <c r="Q78" s="246">
        <f>SUMIFS(台帳表ｔ[金額],台帳表ｔ[精算
グループ],確報【7月】!$H78,台帳表ｔ[入金月（月のみ）],確報【7月】!$A$1,台帳表ｔ[ＮＣ区分],"多摩")+SUMIFS(測量台帳1ｔ[入金額],測量台帳1ｔ[精算
グループ],確報【7月】!$H78,測量台帳1ｔ[入金月（月のみ）],確報【7月】!$A$1,測量台帳1ｔ[NC区分],"多摩")+SUMIFS(測量台帳1__2ｔ[入金額(後)],測量台帳1__2ｔ[精算
グループ(後)],確報【7月】!$H78,測量台帳1__2ｔ[入金月(後)（月のみ）],確報【7月】!$A$1,測量台帳1__2ｔ[NC区分],"多摩")</f>
        <v>0</v>
      </c>
      <c r="R78" s="283">
        <v>302</v>
      </c>
      <c r="S78" s="285">
        <f>SUMIFS(台帳表ｋ[金額],台帳表ｋ[精算
グループ],確報【7月】!$H78,台帳表ｋ[入金月（月のみ）],確報【7月】!$A$1,台帳表ｋ[事務所/分室],"神")+SUMIFS(測量台帳1ｋ[入金額],測量台帳1ｋ[精算
グループ],確報【7月】!$H78,測量台帳1ｋ[入金月（月のみ）],確報【7月】!$A$1,測量台帳1ｋ[NC区分],"神奈川")+SUMIFS(測量台帳1__2ｋ[入金額(後)],測量台帳1__2ｋ[精算
グループ(後)],確報【7月】!$H78,測量台帳1__2ｋ[入金月(後)（月のみ）],確報【7月】!$A$1,測量台帳1__2ｋ[NC区分],"神奈川")</f>
        <v>0</v>
      </c>
      <c r="T78" s="295">
        <v>302</v>
      </c>
      <c r="U78" s="246">
        <f>SUMIFS(台帳表ｋ[金額],台帳表ｋ[精算
グループ],確報【7月】!$H78,台帳表ｋ[入金月（月のみ）],確報【7月】!$A$1,台帳表ｋ[事務所/分室],"湘")+SUMIFS(測量台帳1ｋ[入金額],測量台帳1ｋ[精算
グループ],確報【7月】!$H78,測量台帳1ｋ[入金月（月のみ）],確報【7月】!$A$1,測量台帳1ｋ[NC区分],"湘南")+SUMIFS(測量台帳1__2ｋ[入金額(後)],測量台帳1__2ｋ[精算
グループ(後)],確報【7月】!$H78,測量台帳1__2ｋ[入金月(後)（月のみ）],確報【7月】!$A$1,測量台帳1__2ｋ[NC区分],"湘南")</f>
        <v>0</v>
      </c>
      <c r="V78" s="245"/>
      <c r="W78" s="246" t="str">
        <f>IFERROR(INDEX(設備G入力用!$E$3:$R$72, MATCH($H78,設備G入力用!$E$3:$E$72, 0), MATCH($A$1 &amp; "月",設備G入力用!$E$2:$R$2, 0)),"")</f>
        <v/>
      </c>
      <c r="X78" s="30">
        <f>SUM(I78,K78,M78,O78,Q78,S78,U78,W78)</f>
        <v>0</v>
      </c>
      <c r="AF78" s="122"/>
      <c r="AG78" s="122"/>
      <c r="AH78" s="130"/>
      <c r="AI78" s="131"/>
      <c r="AJ78" s="131"/>
      <c r="AL78" s="122"/>
      <c r="AM78" s="130"/>
      <c r="AR78" s="122"/>
      <c r="AS78" s="122"/>
      <c r="AT78" s="130"/>
      <c r="AX78" s="122"/>
      <c r="AY78" s="122"/>
      <c r="AZ78" s="130"/>
    </row>
    <row r="79" spans="1:53" ht="16.350000000000001" customHeight="1" thickBot="1">
      <c r="A79" s="641"/>
      <c r="E79" s="647"/>
      <c r="F79" s="259" t="s">
        <v>16638</v>
      </c>
      <c r="G79" s="62" t="s">
        <v>16604</v>
      </c>
      <c r="H79" s="283">
        <v>303</v>
      </c>
      <c r="I79" s="285">
        <f>SUMIFS(台帳表ｓ[金額],台帳表ｓ[精算
グループ],確報【7月】!$H79,台帳表ｓ[入金月（月のみ）],確報【7月】!$A$1,台帳表ｓ[ＮＣ区分],"西部")+SUMIFS(測量台帳1ｓ[入金額],測量台帳1ｓ[精算
グループ],確報【7月】!$H79,測量台帳1ｓ[入金月（月のみ）],確報【7月】!$A$1,測量台帳1ｓ[NC区分],"西部")+SUMIFS(測量台帳1__2ｓ[入金額(後)],測量台帳1__2ｓ[精算
グループ(後)],確報【7月】!$H79,測量台帳1__2ｓ[入金月(後)（月のみ）],確報【7月】!$A$1,測量台帳1__2ｓ[NC区分],"西部")</f>
        <v>0</v>
      </c>
      <c r="J79" s="295">
        <v>303</v>
      </c>
      <c r="K79" s="285">
        <f>SUMIFS(台帳表ｓ[金額],台帳表ｓ[精算
グループ],確報【7月】!$H79,台帳表ｓ[入金月（月のみ）],確報【7月】!$A$1,台帳表ｓ[ＮＣ区分],"埼玉")+SUMIFS(測量台帳1ｓ[入金額],測量台帳1ｓ[精算
グループ],確報【7月】!$H79,測量台帳1ｓ[入金月（月のみ）],確報【7月】!$A$1,測量台帳1ｓ[NC区分],"埼玉")+SUMIFS(測量台帳1__2ｓ[入金額(後)],測量台帳1__2ｓ[精算
グループ(後)],確報【7月】!$H79,測量台帳1__2ｓ[入金月(後)（月のみ）],確報【7月】!$A$1,測量台帳1__2ｓ[NC区分],"埼玉")</f>
        <v>0</v>
      </c>
      <c r="L79" s="295">
        <v>303</v>
      </c>
      <c r="M79" s="285">
        <f>SUMIFS(台帳表ｓ[金額],台帳表ｓ[精算
グループ],確報【7月】!$H79,台帳表ｓ[入金月（月のみ）],確報【7月】!$A$1,台帳表ｓ[ＮＣ区分],"北部")+SUMIFS(測量台帳1ｓ[入金額],測量台帳1ｓ[精算
グループ],確報【7月】!$H79,測量台帳1ｓ[入金月（月のみ）],確報【7月】!$A$1,測量台帳1ｓ[NC区分],"北部")+SUMIFS(測量台帳1__2ｓ[入金額(後)],測量台帳1__2ｓ[精算
グループ(後)],確報【7月】!$H79,測量台帳1__2ｓ[入金月(後)（月のみ）],確報【7月】!$A$1,測量台帳1__2ｓ[NC区分],"北部")</f>
        <v>0</v>
      </c>
      <c r="N79" s="295">
        <v>303</v>
      </c>
      <c r="O79" s="246">
        <f>SUMIFS(台帳表ｓ[金額],台帳表ｓ[精算
グループ],確報【7月】!$H79,台帳表ｓ[入金月（月のみ）],確報【7月】!$A$1,台帳表ｓ[ＮＣ区分],"南部")+SUMIFS(測量台帳1ｓ[入金額],測量台帳1ｓ[精算
グループ],確報【7月】!$H79,測量台帳1ｓ[入金月（月のみ）],確報【7月】!$A$1,測量台帳1ｓ[NC区分],"南部")+SUMIFS(測量台帳1__2ｓ[入金額(後)],測量台帳1__2ｓ[精算
グループ(後)],確報【7月】!$H79,測量台帳1__2ｓ[入金月(後)（月のみ）],確報【7月】!$A$1,測量台帳1__2ｓ[NC区分],"南部")</f>
        <v>0</v>
      </c>
      <c r="P79" s="283">
        <v>303</v>
      </c>
      <c r="Q79" s="246">
        <f>SUMIFS(台帳表ｔ[金額],台帳表ｔ[精算
グループ],確報【7月】!$H79,台帳表ｔ[入金月（月のみ）],確報【7月】!$A$1,台帳表ｔ[ＮＣ区分],"多摩")+SUMIFS(測量台帳1ｔ[入金額],測量台帳1ｔ[精算
グループ],確報【7月】!$H79,測量台帳1ｔ[入金月（月のみ）],確報【7月】!$A$1,測量台帳1ｔ[NC区分],"多摩")+SUMIFS(測量台帳1__2ｔ[入金額(後)],測量台帳1__2ｔ[精算
グループ(後)],確報【7月】!$H79,測量台帳1__2ｔ[入金月(後)（月のみ）],確報【7月】!$A$1,測量台帳1__2ｔ[NC区分],"多摩")</f>
        <v>0</v>
      </c>
      <c r="R79" s="283">
        <v>303</v>
      </c>
      <c r="S79" s="285">
        <f>SUMIFS(台帳表ｋ[金額],台帳表ｋ[精算
グループ],確報【7月】!$H79,台帳表ｋ[入金月（月のみ）],確報【7月】!$A$1,台帳表ｋ[事務所/分室],"神")+SUMIFS(測量台帳1ｋ[入金額],測量台帳1ｋ[精算
グループ],確報【7月】!$H79,測量台帳1ｋ[入金月（月のみ）],確報【7月】!$A$1,測量台帳1ｋ[NC区分],"神奈川")+SUMIFS(測量台帳1__2ｋ[入金額(後)],測量台帳1__2ｋ[精算
グループ(後)],確報【7月】!$H79,測量台帳1__2ｋ[入金月(後)（月のみ）],確報【7月】!$A$1,測量台帳1__2ｋ[NC区分],"神奈川")</f>
        <v>0</v>
      </c>
      <c r="T79" s="295">
        <v>303</v>
      </c>
      <c r="U79" s="246">
        <f>SUMIFS(台帳表ｋ[金額],台帳表ｋ[精算
グループ],確報【7月】!$H79,台帳表ｋ[入金月（月のみ）],確報【7月】!$A$1,台帳表ｋ[事務所/分室],"湘")+SUMIFS(測量台帳1ｋ[入金額],測量台帳1ｋ[精算
グループ],確報【7月】!$H79,測量台帳1ｋ[入金月（月のみ）],確報【7月】!$A$1,測量台帳1ｋ[NC区分],"湘南")+SUMIFS(測量台帳1__2ｋ[入金額(後)],測量台帳1__2ｋ[精算
グループ(後)],確報【7月】!$H79,測量台帳1__2ｋ[入金月(後)（月のみ）],確報【7月】!$A$1,測量台帳1__2ｋ[NC区分],"湘南")</f>
        <v>0</v>
      </c>
      <c r="V79" s="245"/>
      <c r="W79" s="246" t="str">
        <f>IFERROR(INDEX(設備G入力用!$E$3:$R$72, MATCH($H79,設備G入力用!$E$3:$E$72, 0), MATCH($A$1 &amp; "月",設備G入力用!$E$2:$R$2, 0)),"")</f>
        <v/>
      </c>
      <c r="X79" s="30">
        <f>SUM(I79,K79,M79,O79,Q79,S79,U79,W79)</f>
        <v>0</v>
      </c>
      <c r="AF79" s="136"/>
      <c r="AG79" s="130"/>
      <c r="AL79" s="122"/>
      <c r="AM79" s="122"/>
      <c r="AN79" s="130"/>
      <c r="AR79" s="136"/>
      <c r="AS79" s="130"/>
      <c r="AX79" s="136"/>
      <c r="AY79" s="130"/>
    </row>
    <row r="80" spans="1:53" ht="16.350000000000001" customHeight="1" thickBot="1">
      <c r="A80" s="641"/>
      <c r="E80" s="647"/>
      <c r="F80" s="258" t="s">
        <v>3641</v>
      </c>
      <c r="G80" s="56" t="s">
        <v>16606</v>
      </c>
      <c r="H80" s="281">
        <v>304</v>
      </c>
      <c r="I80" s="286">
        <f>SUMIFS(台帳表ｓ[金額],台帳表ｓ[精算
グループ],確報【7月】!$H80,台帳表ｓ[入金月（月のみ）],確報【7月】!$A$1,台帳表ｓ[ＮＣ区分],"西部")+SUMIFS(測量台帳1ｓ[入金額],測量台帳1ｓ[精算
グループ],確報【7月】!$H80,測量台帳1ｓ[入金月（月のみ）],確報【7月】!$A$1,測量台帳1ｓ[NC区分],"西部")+SUMIFS(測量台帳1__2ｓ[入金額(後)],測量台帳1__2ｓ[精算
グループ(後)],確報【7月】!$H80,測量台帳1__2ｓ[入金月(後)（月のみ）],確報【7月】!$A$1,測量台帳1__2ｓ[NC区分],"西部")</f>
        <v>0</v>
      </c>
      <c r="J80" s="293">
        <v>304</v>
      </c>
      <c r="K80" s="286">
        <f>SUMIFS(台帳表ｓ[金額],台帳表ｓ[精算
グループ],確報【7月】!$H80,台帳表ｓ[入金月（月のみ）],確報【7月】!$A$1,台帳表ｓ[ＮＣ区分],"埼玉")+SUMIFS(測量台帳1ｓ[入金額],測量台帳1ｓ[精算
グループ],確報【7月】!$H80,測量台帳1ｓ[入金月（月のみ）],確報【7月】!$A$1,測量台帳1ｓ[NC区分],"埼玉")+SUMIFS(測量台帳1__2ｓ[入金額(後)],測量台帳1__2ｓ[精算
グループ(後)],確報【7月】!$H80,測量台帳1__2ｓ[入金月(後)（月のみ）],確報【7月】!$A$1,測量台帳1__2ｓ[NC区分],"埼玉")</f>
        <v>0</v>
      </c>
      <c r="L80" s="293">
        <v>304</v>
      </c>
      <c r="M80" s="286">
        <f>SUMIFS(台帳表ｓ[金額],台帳表ｓ[精算
グループ],確報【7月】!$H80,台帳表ｓ[入金月（月のみ）],確報【7月】!$A$1,台帳表ｓ[ＮＣ区分],"北部")+SUMIFS(測量台帳1ｓ[入金額],測量台帳1ｓ[精算
グループ],確報【7月】!$H80,測量台帳1ｓ[入金月（月のみ）],確報【7月】!$A$1,測量台帳1ｓ[NC区分],"北部")+SUMIFS(測量台帳1__2ｓ[入金額(後)],測量台帳1__2ｓ[精算
グループ(後)],確報【7月】!$H80,測量台帳1__2ｓ[入金月(後)（月のみ）],確報【7月】!$A$1,測量台帳1__2ｓ[NC区分],"北部")</f>
        <v>0</v>
      </c>
      <c r="N80" s="293">
        <v>304</v>
      </c>
      <c r="O80" s="244">
        <f>SUMIFS(台帳表ｓ[金額],台帳表ｓ[精算
グループ],確報【7月】!$H80,台帳表ｓ[入金月（月のみ）],確報【7月】!$A$1,台帳表ｓ[ＮＣ区分],"南部")+SUMIFS(測量台帳1ｓ[入金額],測量台帳1ｓ[精算
グループ],確報【7月】!$H80,測量台帳1ｓ[入金月（月のみ）],確報【7月】!$A$1,測量台帳1ｓ[NC区分],"南部")+SUMIFS(測量台帳1__2ｓ[入金額(後)],測量台帳1__2ｓ[精算
グループ(後)],確報【7月】!$H80,測量台帳1__2ｓ[入金月(後)（月のみ）],確報【7月】!$A$1,測量台帳1__2ｓ[NC区分],"南部")</f>
        <v>0</v>
      </c>
      <c r="P80" s="281">
        <v>304</v>
      </c>
      <c r="Q80" s="244">
        <f>SUMIFS(台帳表ｔ[金額],台帳表ｔ[精算
グループ],確報【7月】!$H80,台帳表ｔ[入金月（月のみ）],確報【7月】!$A$1,台帳表ｔ[ＮＣ区分],"多摩")+SUMIFS(測量台帳1ｔ[入金額],測量台帳1ｔ[精算
グループ],確報【7月】!$H80,測量台帳1ｔ[入金月（月のみ）],確報【7月】!$A$1,測量台帳1ｔ[NC区分],"多摩")+SUMIFS(測量台帳1__2ｔ[入金額(後)],測量台帳1__2ｔ[精算
グループ(後)],確報【7月】!$H80,測量台帳1__2ｔ[入金月(後)（月のみ）],確報【7月】!$A$1,測量台帳1__2ｔ[NC区分],"多摩")</f>
        <v>0</v>
      </c>
      <c r="R80" s="281">
        <v>304</v>
      </c>
      <c r="S80" s="286">
        <f>SUMIFS(台帳表ｋ[金額],台帳表ｋ[精算
グループ],確報【7月】!$H80,台帳表ｋ[入金月（月のみ）],確報【7月】!$A$1,台帳表ｋ[事務所/分室],"神")+SUMIFS(測量台帳1ｋ[入金額],測量台帳1ｋ[精算
グループ],確報【7月】!$H80,測量台帳1ｋ[入金月（月のみ）],確報【7月】!$A$1,測量台帳1ｋ[NC区分],"神奈川")+SUMIFS(測量台帳1__2ｋ[入金額(後)],測量台帳1__2ｋ[精算
グループ(後)],確報【7月】!$H80,測量台帳1__2ｋ[入金月(後)（月のみ）],確報【7月】!$A$1,測量台帳1__2ｋ[NC区分],"神奈川")</f>
        <v>0</v>
      </c>
      <c r="T80" s="293">
        <v>304</v>
      </c>
      <c r="U80" s="244">
        <f>SUMIFS(台帳表ｋ[金額],台帳表ｋ[精算
グループ],確報【7月】!$H80,台帳表ｋ[入金月（月のみ）],確報【7月】!$A$1,台帳表ｋ[事務所/分室],"湘")+SUMIFS(測量台帳1ｋ[入金額],測量台帳1ｋ[精算
グループ],確報【7月】!$H80,測量台帳1ｋ[入金月（月のみ）],確報【7月】!$A$1,測量台帳1ｋ[NC区分],"湘南")+SUMIFS(測量台帳1__2ｋ[入金額(後)],測量台帳1__2ｋ[精算
グループ(後)],確報【7月】!$H80,測量台帳1__2ｋ[入金月(後)（月のみ）],確報【7月】!$A$1,測量台帳1__2ｋ[NC区分],"湘南")</f>
        <v>0</v>
      </c>
      <c r="V80" s="243"/>
      <c r="W80" s="244" t="str">
        <f>IFERROR(INDEX(設備G入力用!$E$3:$R$72, MATCH($H80,設備G入力用!$E$3:$E$72, 0), MATCH($A$1 &amp; "月",設備G入力用!$E$2:$R$2, 0)),"")</f>
        <v/>
      </c>
      <c r="X80" s="41">
        <f>SUM(I80,K80,M80,O80,Q80,S80,U80,W80)</f>
        <v>0</v>
      </c>
      <c r="Y80" s="16">
        <f>SUM(X77:X80)</f>
        <v>822868</v>
      </c>
      <c r="Z80" s="13" t="s">
        <v>16639</v>
      </c>
      <c r="AA80" s="127"/>
      <c r="AF80" s="139"/>
      <c r="AG80" s="140"/>
      <c r="AL80" s="136"/>
      <c r="AM80" s="130"/>
      <c r="AR80" s="139"/>
      <c r="AS80" s="140"/>
      <c r="AX80" s="139"/>
      <c r="AY80" s="140"/>
    </row>
    <row r="81" spans="1:50" ht="16.350000000000001" customHeight="1" thickBot="1">
      <c r="A81" s="132"/>
      <c r="B81" s="133"/>
      <c r="C81" s="133"/>
      <c r="D81" s="133"/>
      <c r="E81" s="648"/>
      <c r="F81" s="133" t="s">
        <v>16633</v>
      </c>
      <c r="G81" s="134"/>
      <c r="H81" s="251"/>
      <c r="I81" s="252">
        <f>SUM(I77:I80)</f>
        <v>0</v>
      </c>
      <c r="J81" s="249"/>
      <c r="K81" s="252">
        <f t="shared" ref="K81:W81" si="7">SUM(K77:K80)</f>
        <v>0</v>
      </c>
      <c r="L81" s="249"/>
      <c r="M81" s="252">
        <f t="shared" si="7"/>
        <v>0</v>
      </c>
      <c r="N81" s="249"/>
      <c r="O81" s="250">
        <f t="shared" si="7"/>
        <v>0</v>
      </c>
      <c r="P81" s="249"/>
      <c r="Q81" s="250">
        <f t="shared" si="7"/>
        <v>0</v>
      </c>
      <c r="R81" s="249"/>
      <c r="S81" s="252">
        <f t="shared" si="7"/>
        <v>586743</v>
      </c>
      <c r="T81" s="249"/>
      <c r="U81" s="252">
        <f t="shared" si="7"/>
        <v>236125</v>
      </c>
      <c r="V81" s="251"/>
      <c r="W81" s="250">
        <f t="shared" si="7"/>
        <v>0</v>
      </c>
      <c r="X81" s="135"/>
      <c r="Y81" s="141"/>
      <c r="Z81" s="142"/>
      <c r="AA81" s="127"/>
      <c r="AD81" s="129"/>
      <c r="AE81" s="129"/>
      <c r="AF81" s="122"/>
      <c r="AG81" s="130"/>
      <c r="AL81" s="139"/>
      <c r="AM81" s="140"/>
    </row>
    <row r="82" spans="1:50" ht="16.350000000000001" customHeight="1" thickTop="1" thickBot="1">
      <c r="A82" s="137"/>
      <c r="B82" s="138" t="s">
        <v>16640</v>
      </c>
      <c r="C82" s="121"/>
      <c r="D82" s="121"/>
      <c r="E82" s="121"/>
      <c r="F82" s="121"/>
      <c r="G82" s="56"/>
      <c r="H82" s="994">
        <f>I76+I81</f>
        <v>15653252.289999999</v>
      </c>
      <c r="I82" s="995"/>
      <c r="J82" s="996">
        <f>K76+K81</f>
        <v>0</v>
      </c>
      <c r="K82" s="997"/>
      <c r="L82" s="996">
        <f>M76+M81</f>
        <v>5868701</v>
      </c>
      <c r="M82" s="997"/>
      <c r="N82" s="995">
        <f>O76+O81</f>
        <v>8191874</v>
      </c>
      <c r="O82" s="998"/>
      <c r="P82" s="994">
        <f>Q76+Q81</f>
        <v>50150828</v>
      </c>
      <c r="Q82" s="998"/>
      <c r="R82" s="994">
        <f>S76+S81</f>
        <v>33367094</v>
      </c>
      <c r="S82" s="997"/>
      <c r="T82" s="995">
        <f>U76+U81</f>
        <v>9688878</v>
      </c>
      <c r="U82" s="998"/>
      <c r="V82" s="994">
        <f>W76+W81</f>
        <v>911762</v>
      </c>
      <c r="W82" s="998"/>
      <c r="X82" s="15"/>
      <c r="Z82" s="144"/>
      <c r="AD82" s="129"/>
      <c r="AE82" s="129"/>
      <c r="AF82" s="122"/>
      <c r="AG82" s="122"/>
      <c r="AH82" s="130"/>
      <c r="AL82" s="122"/>
      <c r="AM82" s="130"/>
    </row>
    <row r="83" spans="1:50" ht="14.25" thickBot="1">
      <c r="A83" s="137"/>
      <c r="B83" s="138" t="s">
        <v>16641</v>
      </c>
      <c r="C83" s="121"/>
      <c r="D83" s="121"/>
      <c r="E83" s="121"/>
      <c r="F83" s="56"/>
      <c r="G83" s="195"/>
      <c r="H83" s="1022">
        <f>SUMIF($AL$6:$AL$75,"西部",$AO$6:$AO$75)+SUMIF($AR$6:$AR$75,"西部",$AU$6:$AU$75)+SUMIF($AX$6:$AX$75,"西部",$BA$6:$BA$75)-$AH$76</f>
        <v>237593</v>
      </c>
      <c r="I83" s="1023"/>
      <c r="J83" s="1023"/>
      <c r="K83" s="1023"/>
      <c r="L83" s="1023"/>
      <c r="M83" s="1023"/>
      <c r="N83" s="1023"/>
      <c r="O83" s="1024"/>
      <c r="P83" s="985">
        <f>SUMIF($AF$6:$AF$75,"多摩",$AI$6:$AI$75)+SUMIF($AR$6:$AR$75,"多摩",$AU$6:$AU$75)+SUMIF($AX$6:$AX$75,"多摩",$BA$6:$BA$75)-$AN$76</f>
        <v>-348975</v>
      </c>
      <c r="Q83" s="986"/>
      <c r="R83" s="985">
        <f>SUMIF($AF$6:$AF$75,"神奈川",$AI$6:$AI$75)+SUMIF($AL$6:$AL$75,"神奈川",$AO$6:$AO$75)+SUMIF($AX$6:$AX$75,"神奈川",$BA$6:$BA$75)-$AT$76</f>
        <v>-337732</v>
      </c>
      <c r="S83" s="1025"/>
      <c r="T83" s="1026">
        <f>SUMIF($AF$6:$AF$75,"湘南",$AI$6:$AI$75)+SUMIF($AL$6:$AL$75,"湘南",$AO$6:$AO$75)+SUMIF($AR$6:$AR$75,"湘南",$AU$6:$AU$75)-$AZ$76</f>
        <v>-124629</v>
      </c>
      <c r="U83" s="986"/>
      <c r="V83" s="985">
        <f>SUMIF($AF$6:$AF$75,"設備",$AI$6:$AI$75)+SUMIF($AL$6:$AL$75,"設備",$AO$6:$AO$75)+SUMIF($AR$6:$AR$75,"設備",$AU$6:$AU$75)+SUMIF($AX$6:$AX$75,"設備",$BA$6:$BA$75)</f>
        <v>573743</v>
      </c>
      <c r="W83" s="986"/>
      <c r="X83" s="15"/>
      <c r="AB83" s="3"/>
      <c r="AC83" s="128" t="s">
        <v>16642</v>
      </c>
      <c r="AF83" s="122"/>
      <c r="AL83" s="122"/>
      <c r="AM83" s="122"/>
      <c r="AN83" s="130"/>
      <c r="AR83" s="122"/>
      <c r="AX83" s="122"/>
    </row>
    <row r="84" spans="1:50" ht="15.75" customHeight="1" thickBot="1">
      <c r="A84" s="137"/>
      <c r="B84" s="138" t="s">
        <v>16643</v>
      </c>
      <c r="C84" s="121"/>
      <c r="D84" s="121"/>
      <c r="E84" s="121"/>
      <c r="F84" s="56"/>
      <c r="G84" s="196"/>
      <c r="H84" s="987">
        <f>H82</f>
        <v>15653252.289999999</v>
      </c>
      <c r="I84" s="988"/>
      <c r="J84" s="989">
        <f>J82</f>
        <v>0</v>
      </c>
      <c r="K84" s="990"/>
      <c r="L84" s="989">
        <f>L82</f>
        <v>5868701</v>
      </c>
      <c r="M84" s="990"/>
      <c r="N84" s="989">
        <f>N82</f>
        <v>8191874</v>
      </c>
      <c r="O84" s="988"/>
      <c r="P84" s="987">
        <f>P82</f>
        <v>50150828</v>
      </c>
      <c r="Q84" s="991"/>
      <c r="R84" s="1014">
        <f>R82</f>
        <v>33367094</v>
      </c>
      <c r="S84" s="1015"/>
      <c r="T84" s="1016">
        <f>T82</f>
        <v>9688878</v>
      </c>
      <c r="U84" s="1017"/>
      <c r="V84" s="1014">
        <f>V82+V83</f>
        <v>1485505</v>
      </c>
      <c r="W84" s="1017"/>
      <c r="X84" s="143" t="s">
        <v>16644</v>
      </c>
      <c r="Y84" s="24">
        <f>SUM(H84:W84)</f>
        <v>124406132.28999999</v>
      </c>
      <c r="AA84" s="127"/>
      <c r="AB84" s="3"/>
      <c r="AC84" s="122"/>
      <c r="AF84" s="136"/>
      <c r="AL84" s="122"/>
      <c r="AR84" s="136"/>
      <c r="AX84" s="136"/>
    </row>
    <row r="85" spans="1:50" ht="16.350000000000001" customHeight="1" thickBot="1">
      <c r="A85" s="137"/>
      <c r="B85" s="138" t="s">
        <v>16645</v>
      </c>
      <c r="C85" s="121"/>
      <c r="D85" s="121"/>
      <c r="E85" s="121"/>
      <c r="F85" s="121"/>
      <c r="G85" s="56"/>
      <c r="H85" s="1018">
        <f>INDEX(目標比較!$D$7:$O$7, MATCH($A$1,目標比較!$D$5:$O$5, 0))</f>
        <v>31800000</v>
      </c>
      <c r="I85" s="1019"/>
      <c r="J85" s="1019"/>
      <c r="K85" s="1019"/>
      <c r="L85" s="1019"/>
      <c r="M85" s="1019"/>
      <c r="N85" s="1019"/>
      <c r="O85" s="1019"/>
      <c r="P85" s="1008">
        <f>INDEX(目標比較!$D$14:$O$14, MATCH($A$1,目標比較!$D$5:$O$5, 0))</f>
        <v>53900000</v>
      </c>
      <c r="Q85" s="1010"/>
      <c r="R85" s="1008">
        <f>INDEX(目標比較!$D$28:$O$28,MATCH($A$1,目標比較!$D$5:$O$5,0))+INDEX(目標比較!$D$21:$O$21,MATCH($A$1,目標比較!$D$5:$O$5,0))</f>
        <v>40500000</v>
      </c>
      <c r="S85" s="1009"/>
      <c r="T85" s="1009"/>
      <c r="U85" s="1010"/>
      <c r="V85" s="1020"/>
      <c r="W85" s="1021"/>
      <c r="Y85" s="24">
        <f>SUM(H85:W85)</f>
        <v>126200000</v>
      </c>
      <c r="Z85" s="144"/>
      <c r="AB85" s="3"/>
      <c r="AD85" s="129"/>
      <c r="AE85" s="129"/>
      <c r="AH85" s="130"/>
      <c r="AL85" s="136"/>
    </row>
    <row r="86" spans="1:50" ht="14.25" thickBot="1">
      <c r="A86" s="137"/>
      <c r="B86" s="138" t="s">
        <v>16646</v>
      </c>
      <c r="C86" s="121"/>
      <c r="D86" s="121"/>
      <c r="E86" s="121"/>
      <c r="F86" s="121"/>
      <c r="G86" s="56"/>
      <c r="H86" s="1003">
        <f>(H84+J84+L84+N84)-H85</f>
        <v>-2086172.7100000009</v>
      </c>
      <c r="I86" s="1004"/>
      <c r="J86" s="1004"/>
      <c r="K86" s="1004"/>
      <c r="L86" s="1004"/>
      <c r="M86" s="1004"/>
      <c r="N86" s="1004"/>
      <c r="O86" s="1004"/>
      <c r="P86" s="1003">
        <f>P87-P85</f>
        <v>-4098147</v>
      </c>
      <c r="Q86" s="1005"/>
      <c r="R86" s="1003">
        <f>(R84+T84)-R85</f>
        <v>2555972</v>
      </c>
      <c r="S86" s="1004"/>
      <c r="T86" s="1004"/>
      <c r="U86" s="1005"/>
      <c r="V86" s="1006"/>
      <c r="W86" s="1007"/>
      <c r="Y86" s="24">
        <f>SUM(H86:W86)</f>
        <v>-3628347.7100000009</v>
      </c>
      <c r="AB86" s="3"/>
      <c r="AL86" s="122"/>
      <c r="AM86" s="122"/>
      <c r="AN86" s="130"/>
    </row>
    <row r="87" spans="1:50" ht="13.5" customHeight="1" thickBot="1">
      <c r="A87" s="137"/>
      <c r="B87" s="138" t="s">
        <v>16647</v>
      </c>
      <c r="C87" s="121"/>
      <c r="D87" s="121"/>
      <c r="E87" s="121"/>
      <c r="F87" s="56"/>
      <c r="G87" s="196"/>
      <c r="H87" s="1008">
        <f>SUM(H84:O84)+H83</f>
        <v>29951420.289999999</v>
      </c>
      <c r="I87" s="1009"/>
      <c r="J87" s="1009"/>
      <c r="K87" s="1009"/>
      <c r="L87" s="1009"/>
      <c r="M87" s="1009"/>
      <c r="N87" s="1009"/>
      <c r="O87" s="1010"/>
      <c r="P87" s="1008">
        <f>P84+P83</f>
        <v>49801853</v>
      </c>
      <c r="Q87" s="1010"/>
      <c r="R87" s="1011">
        <f>R84+T84+R83+T83</f>
        <v>42593611</v>
      </c>
      <c r="S87" s="1012"/>
      <c r="T87" s="1012"/>
      <c r="U87" s="1013"/>
      <c r="V87" s="965">
        <f>+V84</f>
        <v>1485505</v>
      </c>
      <c r="W87" s="972"/>
      <c r="Y87" s="24">
        <f>SUM(H87:W87)</f>
        <v>123832389.28999999</v>
      </c>
      <c r="AB87" s="3"/>
      <c r="AC87" s="122"/>
    </row>
    <row r="88" spans="1:50" ht="13.5" customHeight="1">
      <c r="F88" s="1028"/>
      <c r="G88" s="1029"/>
      <c r="H88" s="1030" t="s">
        <v>16648</v>
      </c>
      <c r="I88" s="1031"/>
      <c r="J88" s="1032" t="s">
        <v>16649</v>
      </c>
      <c r="K88" s="1031"/>
      <c r="L88" s="1032" t="s">
        <v>16650</v>
      </c>
      <c r="M88" s="1031"/>
      <c r="N88" s="1032" t="s">
        <v>16651</v>
      </c>
      <c r="O88" s="1031"/>
      <c r="P88" s="1032" t="s">
        <v>16652</v>
      </c>
      <c r="Q88" s="1031"/>
      <c r="R88" s="1032" t="s">
        <v>16653</v>
      </c>
      <c r="S88" s="1031"/>
      <c r="T88" s="1032" t="s">
        <v>16654</v>
      </c>
      <c r="U88" s="1031"/>
      <c r="V88" s="1032" t="s">
        <v>16655</v>
      </c>
      <c r="W88" s="1029"/>
      <c r="AB88" s="3"/>
      <c r="AF88" s="1027" t="s">
        <v>16656</v>
      </c>
      <c r="AG88" s="1027"/>
    </row>
    <row r="89" spans="1:50" ht="13.5" customHeight="1">
      <c r="F89" s="1033" t="s">
        <v>16657</v>
      </c>
      <c r="G89" s="1034"/>
      <c r="H89" s="1035">
        <f>SUMIFS(台帳表ｓ[金額],台帳表ｓ[入金月（月のみ）],$A$1,台帳表ｓ[ＮＣ区分],"西部")</f>
        <v>5534945</v>
      </c>
      <c r="I89" s="1002"/>
      <c r="J89" s="1002">
        <f>SUMIFS(台帳表ｓ[金額],台帳表ｓ[入金月（月のみ）],$A$1,台帳表ｓ[ＮＣ区分],"埼玉")</f>
        <v>0</v>
      </c>
      <c r="K89" s="1002"/>
      <c r="L89" s="1002">
        <f>SUMIFS(台帳表ｓ[金額],台帳表ｓ[入金月（月のみ）],$A$1,台帳表ｓ[ＮＣ区分],"北部")</f>
        <v>3439858</v>
      </c>
      <c r="M89" s="1002"/>
      <c r="N89" s="1002">
        <f>SUMIFS(台帳表ｓ[金額],台帳表ｓ[入金月（月のみ）],$A$1,台帳表ｓ[ＮＣ区分],"南部")</f>
        <v>2887637</v>
      </c>
      <c r="O89" s="1002"/>
      <c r="P89" s="1002">
        <f>SUMIFS(台帳表ｔ[金額],台帳表ｔ[入金月（月のみ）],$A$1,台帳表ｔ[ＮＣ区分],"西部")</f>
        <v>0</v>
      </c>
      <c r="Q89" s="1002"/>
      <c r="R89" s="1002">
        <f>SUMIFS(台帳表ｔ[金額],台帳表ｔ[入金月（月のみ）],$A$1,台帳表ｔ[ＮＣ区分],"多摩")</f>
        <v>27390793</v>
      </c>
      <c r="S89" s="1002"/>
      <c r="T89" s="1002">
        <f>SUMIFS(台帳表ｋ[金額],台帳表ｋ[入金月（月のみ）],$A$1,台帳表ｋ[事務所/分室],"神")</f>
        <v>13428747</v>
      </c>
      <c r="U89" s="1002"/>
      <c r="V89" s="1036">
        <f>SUMIFS(台帳表ｋ[金額],台帳表ｋ[入金月（月のみ）],$A$1,台帳表ｋ[事務所/分室],"湘")</f>
        <v>7077901</v>
      </c>
      <c r="W89" s="1037"/>
      <c r="AB89" s="3"/>
      <c r="AF89" s="3" t="s">
        <v>16561</v>
      </c>
      <c r="AG89" s="3">
        <v>100</v>
      </c>
      <c r="AH89" s="3" t="s">
        <v>16658</v>
      </c>
    </row>
    <row r="90" spans="1:50" ht="14.25" customHeight="1">
      <c r="F90" s="1033" t="s">
        <v>16659</v>
      </c>
      <c r="G90" s="1034"/>
      <c r="H90" s="1035">
        <f>SUMIFS(測量台帳1__2ｓ[入金額(後)],測量台帳1__2ｓ[入金月(後)（月のみ）],$A$1,測量台帳1__2ｓ[NC区分],"西部")</f>
        <v>177825</v>
      </c>
      <c r="I90" s="1002"/>
      <c r="J90" s="1002">
        <f>SUMIFS(測量台帳1ｓ[入金額],測量台帳1ｓ[入金月（月のみ）],$A$1,測量台帳1ｓ[NC区分],"埼玉")</f>
        <v>0</v>
      </c>
      <c r="K90" s="1002"/>
      <c r="L90" s="1002">
        <f>+SUMIFS(測量台帳1ｓ[入金額],測量台帳1ｓ[入金月（月のみ）],$A$1,測量台帳1ｓ[NC区分],"北部")</f>
        <v>1154937</v>
      </c>
      <c r="M90" s="1002"/>
      <c r="N90" s="1002">
        <f>SUMIFS(測量台帳1ｓ[入金額],測量台帳1ｓ[入金月（月のみ）],$A$1,測量台帳1ｓ[NC区分],"南部")</f>
        <v>4153117</v>
      </c>
      <c r="O90" s="1002"/>
      <c r="P90" s="1002">
        <f>SUMIFS(測量台帳1ｔ[入金額],測量台帳1ｔ[入金月（月のみ）],$A$1,測量台帳1ｔ[NC区分],"西部")</f>
        <v>0</v>
      </c>
      <c r="Q90" s="1002"/>
      <c r="R90" s="1002">
        <f>SUMIFS(測量台帳1ｔ[入金額],測量台帳1ｔ[入金月（月のみ）],$A$1,測量台帳1ｔ[NC区分],"多摩")</f>
        <v>13608416</v>
      </c>
      <c r="S90" s="1002"/>
      <c r="T90" s="1002">
        <f>SUMIFS(測量台帳1ｋ[入金額],測量台帳1ｋ[入金月（月のみ）],$A$1,測量台帳1ｋ[NC区分],"神奈川")</f>
        <v>13287672</v>
      </c>
      <c r="U90" s="1002"/>
      <c r="V90" s="1036">
        <f>SUMIFS(測量台帳1ｋ[入金額],測量台帳1ｋ[入金月（月のみ）],$A$1,測量台帳1ｋ[NC区分],"湘南")</f>
        <v>1705994</v>
      </c>
      <c r="W90" s="1037"/>
      <c r="AB90" s="3"/>
      <c r="AF90" s="3" t="s">
        <v>16562</v>
      </c>
      <c r="AG90" s="3">
        <v>101</v>
      </c>
      <c r="AH90" s="3" t="s">
        <v>16660</v>
      </c>
    </row>
    <row r="91" spans="1:50">
      <c r="F91" s="1038" t="s">
        <v>16661</v>
      </c>
      <c r="G91" s="1039"/>
      <c r="H91" s="1035">
        <f>SUMIFS(測量台帳1ｓ[入金額],測量台帳1ｓ[入金月（月のみ）],$A$1,測量台帳1ｓ[NC区分],"西部")</f>
        <v>9940482.2899999991</v>
      </c>
      <c r="I91" s="1002"/>
      <c r="J91" s="1002">
        <f>SUMIFS(測量台帳1__2ｓ[入金額(後)],測量台帳1__2ｓ[入金月(後)（月のみ）],$A$1,測量台帳1__2ｓ[NC区分],"埼玉")</f>
        <v>0</v>
      </c>
      <c r="K91" s="1002"/>
      <c r="L91" s="1002">
        <f>+SUMIFS(測量台帳1__2ｓ[入金額(後)],測量台帳1__2ｓ[入金月(後)（月のみ）],$A$1,測量台帳1__2ｓ[NC区分],"北部")</f>
        <v>1273906</v>
      </c>
      <c r="M91" s="1002"/>
      <c r="N91" s="1002">
        <f>SUMIFS(測量台帳1__2ｓ[入金額(後)],測量台帳1__2ｓ[入金月(後)（月のみ）],$A$1,測量台帳1__2ｓ[NC区分],"南部")</f>
        <v>1151120</v>
      </c>
      <c r="O91" s="1002"/>
      <c r="P91" s="1002">
        <f>SUMIFS(測量台帳1__2ｔ[入金額(後)],測量台帳1__2ｔ[入金月(後)（月のみ）],$A$1,測量台帳1__2ｔ[NC区分],"西部")</f>
        <v>0</v>
      </c>
      <c r="Q91" s="1002"/>
      <c r="R91" s="1002">
        <f>+SUMIFS(測量台帳1__2ｔ[入金額(後)],測量台帳1__2ｔ[入金月(後)（月のみ）],$A$1,測量台帳1__2ｔ[NC区分],"多摩")</f>
        <v>9151619</v>
      </c>
      <c r="S91" s="1002"/>
      <c r="T91" s="1002">
        <f>SUMIFS(測量台帳1__2ｋ[入金額(後)],測量台帳1__2ｋ[入金月(後)（月のみ）],$A$1,測量台帳1__2ｋ[NC区分],"神奈川")</f>
        <v>6650675</v>
      </c>
      <c r="U91" s="1002"/>
      <c r="V91" s="1036">
        <f>+SUMIFS(測量台帳1__2ｋ[入金額(後)],測量台帳1__2ｋ[入金月(後)（月のみ）],$A$1,測量台帳1__2ｋ[NC区分],"湘南")</f>
        <v>904983</v>
      </c>
      <c r="W91" s="1037"/>
      <c r="AB91" s="3"/>
      <c r="AF91" s="3" t="s">
        <v>16563</v>
      </c>
      <c r="AG91" s="3">
        <v>103</v>
      </c>
    </row>
    <row r="92" spans="1:50">
      <c r="F92" s="1033" t="s">
        <v>16662</v>
      </c>
      <c r="G92" s="1034"/>
      <c r="H92" s="1035">
        <f>SUM(H90:I91)</f>
        <v>10118307.289999999</v>
      </c>
      <c r="I92" s="1040"/>
      <c r="J92" s="1002">
        <f>SUM(J90:K91)</f>
        <v>0</v>
      </c>
      <c r="K92" s="1040"/>
      <c r="L92" s="1002">
        <f>SUM(L90:M91)</f>
        <v>2428843</v>
      </c>
      <c r="M92" s="1040"/>
      <c r="N92" s="1002">
        <f>SUM(N90:O91)</f>
        <v>5304237</v>
      </c>
      <c r="O92" s="1040"/>
      <c r="P92" s="1002">
        <f>SUM(P90:Q91)</f>
        <v>0</v>
      </c>
      <c r="Q92" s="1040"/>
      <c r="R92" s="1002">
        <f>SUM(R90:S91)</f>
        <v>22760035</v>
      </c>
      <c r="S92" s="1002"/>
      <c r="T92" s="1002">
        <f>SUM(T90:U91)</f>
        <v>19938347</v>
      </c>
      <c r="U92" s="1040"/>
      <c r="V92" s="1036">
        <f>SUM(V90:W91)</f>
        <v>2610977</v>
      </c>
      <c r="W92" s="1037"/>
      <c r="AF92" s="3" t="s">
        <v>16564</v>
      </c>
      <c r="AG92" s="3">
        <v>201</v>
      </c>
    </row>
    <row r="93" spans="1:50" ht="12.75" thickBot="1">
      <c r="F93" s="1041" t="s">
        <v>16663</v>
      </c>
      <c r="G93" s="1042"/>
      <c r="H93" s="1043">
        <f>H92+H89</f>
        <v>15653252.289999999</v>
      </c>
      <c r="I93" s="1044"/>
      <c r="J93" s="1044">
        <f>J92+J89</f>
        <v>0</v>
      </c>
      <c r="K93" s="1044"/>
      <c r="L93" s="1044">
        <f>L92+L89</f>
        <v>5868701</v>
      </c>
      <c r="M93" s="1044"/>
      <c r="N93" s="1044">
        <f>N92+N89</f>
        <v>8191874</v>
      </c>
      <c r="O93" s="1044"/>
      <c r="P93" s="1044">
        <f>P92+P89</f>
        <v>0</v>
      </c>
      <c r="Q93" s="1044"/>
      <c r="R93" s="1044">
        <f>R92+R89</f>
        <v>50150828</v>
      </c>
      <c r="S93" s="1044"/>
      <c r="T93" s="1045">
        <f>T89+T92</f>
        <v>33367094</v>
      </c>
      <c r="U93" s="1045"/>
      <c r="V93" s="1046">
        <f>V89+V92</f>
        <v>9688878</v>
      </c>
      <c r="W93" s="1047"/>
      <c r="AF93" s="3" t="s">
        <v>16505</v>
      </c>
      <c r="AG93" s="3">
        <v>202</v>
      </c>
    </row>
    <row r="94" spans="1:50" ht="12.75" thickBot="1">
      <c r="O94" s="4"/>
      <c r="P94" s="1048"/>
      <c r="Q94" s="1048"/>
      <c r="AD94" s="3"/>
      <c r="AE94" s="3"/>
      <c r="AF94" s="3" t="s">
        <v>16565</v>
      </c>
      <c r="AG94" s="3">
        <v>203</v>
      </c>
    </row>
    <row r="95" spans="1:50">
      <c r="F95" s="1028"/>
      <c r="G95" s="1029"/>
      <c r="H95" s="1030" t="s">
        <v>16664</v>
      </c>
      <c r="I95" s="1031"/>
      <c r="J95" s="1032" t="s">
        <v>16665</v>
      </c>
      <c r="K95" s="1031"/>
      <c r="L95" s="1049" t="s">
        <v>16666</v>
      </c>
      <c r="M95" s="1050"/>
      <c r="O95" s="4"/>
      <c r="P95" s="1048"/>
      <c r="Q95" s="1048"/>
      <c r="AD95" s="3"/>
      <c r="AE95" s="3"/>
    </row>
    <row r="96" spans="1:50" ht="12.75" customHeight="1">
      <c r="F96" s="1051" t="s">
        <v>16657</v>
      </c>
      <c r="G96" s="1052"/>
      <c r="H96" s="1053">
        <f>SUM(H89:O89)</f>
        <v>11862440</v>
      </c>
      <c r="I96" s="1054"/>
      <c r="J96" s="1054">
        <f>R89+P89</f>
        <v>27390793</v>
      </c>
      <c r="K96" s="1054"/>
      <c r="L96" s="1054">
        <f>T89+V89</f>
        <v>20506648</v>
      </c>
      <c r="M96" s="1055"/>
      <c r="O96" s="759"/>
      <c r="P96" s="1048"/>
      <c r="Q96" s="1048"/>
      <c r="AD96" s="3"/>
      <c r="AE96" s="3"/>
      <c r="AF96" s="3" t="s">
        <v>16667</v>
      </c>
      <c r="AG96" s="3">
        <v>301</v>
      </c>
    </row>
    <row r="97" spans="6:33">
      <c r="F97" s="1051" t="s">
        <v>16659</v>
      </c>
      <c r="G97" s="1052"/>
      <c r="H97" s="1056">
        <f>SUM(H90:O90)</f>
        <v>5485879</v>
      </c>
      <c r="I97" s="1057"/>
      <c r="J97" s="1054">
        <f t="shared" ref="J97:J99" si="8">R90+P90</f>
        <v>13608416</v>
      </c>
      <c r="K97" s="1054"/>
      <c r="L97" s="1054">
        <f t="shared" ref="L97:L99" si="9">T90+V90</f>
        <v>14993666</v>
      </c>
      <c r="M97" s="1055"/>
      <c r="O97" s="4"/>
      <c r="P97" s="1048"/>
      <c r="Q97" s="1048"/>
      <c r="AD97" s="3"/>
      <c r="AE97" s="3"/>
      <c r="AF97" s="3" t="s">
        <v>16668</v>
      </c>
      <c r="AG97" s="3">
        <v>302</v>
      </c>
    </row>
    <row r="98" spans="6:33">
      <c r="F98" s="1038" t="s">
        <v>16661</v>
      </c>
      <c r="G98" s="1039"/>
      <c r="H98" s="1056">
        <f>SUM(H91:O91)</f>
        <v>12365508.289999999</v>
      </c>
      <c r="I98" s="1057"/>
      <c r="J98" s="1054">
        <f t="shared" si="8"/>
        <v>9151619</v>
      </c>
      <c r="K98" s="1054"/>
      <c r="L98" s="1054">
        <f t="shared" si="9"/>
        <v>7555658</v>
      </c>
      <c r="M98" s="1055"/>
      <c r="O98" s="6"/>
      <c r="P98" s="1048"/>
      <c r="Q98" s="1048"/>
      <c r="AD98" s="3"/>
      <c r="AE98" s="3"/>
      <c r="AF98" s="3" t="s">
        <v>16669</v>
      </c>
      <c r="AG98" s="3">
        <v>303</v>
      </c>
    </row>
    <row r="99" spans="6:33">
      <c r="F99" s="1051" t="s">
        <v>16662</v>
      </c>
      <c r="G99" s="1052"/>
      <c r="H99" s="1053">
        <f>SUM(H92:O92)</f>
        <v>17851387.289999999</v>
      </c>
      <c r="I99" s="1054"/>
      <c r="J99" s="1054">
        <f t="shared" si="8"/>
        <v>22760035</v>
      </c>
      <c r="K99" s="1054"/>
      <c r="L99" s="1054">
        <f t="shared" si="9"/>
        <v>22549324</v>
      </c>
      <c r="M99" s="1055"/>
      <c r="N99" s="6"/>
      <c r="O99" s="6"/>
      <c r="P99" s="6"/>
      <c r="Q99" s="6"/>
      <c r="R99" s="6"/>
      <c r="S99" s="6"/>
      <c r="T99" s="1061"/>
      <c r="U99" s="1061"/>
      <c r="AD99" s="3"/>
      <c r="AE99" s="3"/>
      <c r="AF99" s="3" t="s">
        <v>16670</v>
      </c>
      <c r="AG99" s="3">
        <v>304</v>
      </c>
    </row>
    <row r="100" spans="6:33">
      <c r="F100" s="1033" t="s">
        <v>16671</v>
      </c>
      <c r="G100" s="1034"/>
      <c r="H100" s="1062">
        <f>H83</f>
        <v>237593</v>
      </c>
      <c r="I100" s="1063"/>
      <c r="J100" s="1063">
        <f>P83</f>
        <v>-348975</v>
      </c>
      <c r="K100" s="1063"/>
      <c r="L100" s="1063">
        <f>R83+T83</f>
        <v>-462361</v>
      </c>
      <c r="M100" s="1064"/>
      <c r="O100" s="760"/>
      <c r="P100" s="1065"/>
      <c r="Q100" s="1065"/>
      <c r="S100" s="760"/>
      <c r="T100" s="1065"/>
      <c r="U100" s="1065"/>
      <c r="AD100" s="3"/>
      <c r="AE100" s="3"/>
    </row>
    <row r="101" spans="6:33" ht="15" customHeight="1" thickBot="1">
      <c r="F101" s="1041" t="s">
        <v>16672</v>
      </c>
      <c r="G101" s="1042"/>
      <c r="H101" s="1058">
        <f>H99+H96+H100</f>
        <v>29951420.289999999</v>
      </c>
      <c r="I101" s="1059"/>
      <c r="J101" s="1059">
        <f>J96+J99+J100</f>
        <v>49801853</v>
      </c>
      <c r="K101" s="1059"/>
      <c r="L101" s="1059">
        <f>L96+L99+L100</f>
        <v>42593611</v>
      </c>
      <c r="M101" s="1060"/>
      <c r="O101" s="760"/>
      <c r="P101" s="1048"/>
      <c r="Q101" s="1048"/>
      <c r="S101" s="760"/>
      <c r="T101" s="1048"/>
      <c r="U101" s="1048"/>
      <c r="AD101" s="3"/>
      <c r="AE101" s="3"/>
    </row>
    <row r="102" spans="6:33">
      <c r="AA102" s="145"/>
      <c r="AD102" s="3"/>
      <c r="AE102" s="3"/>
    </row>
    <row r="103" spans="6:33">
      <c r="AD103" s="3"/>
      <c r="AE103" s="3"/>
    </row>
    <row r="104" spans="6:33">
      <c r="AD104" s="3"/>
      <c r="AE104" s="3"/>
    </row>
    <row r="105" spans="6:33">
      <c r="AD105" s="3"/>
      <c r="AE105" s="3"/>
    </row>
    <row r="108" spans="6:33">
      <c r="AB108" s="3"/>
    </row>
    <row r="113" spans="28:29" ht="15" customHeight="1"/>
    <row r="120" spans="28:29">
      <c r="AB120" s="146"/>
      <c r="AC120" s="50"/>
    </row>
  </sheetData>
  <mergeCells count="188">
    <mergeCell ref="T100:U100"/>
    <mergeCell ref="F101:G101"/>
    <mergeCell ref="H101:I101"/>
    <mergeCell ref="J101:K101"/>
    <mergeCell ref="L101:M101"/>
    <mergeCell ref="P101:Q101"/>
    <mergeCell ref="T101:U101"/>
    <mergeCell ref="F100:G100"/>
    <mergeCell ref="H100:I100"/>
    <mergeCell ref="J100:K100"/>
    <mergeCell ref="L100:M100"/>
    <mergeCell ref="P100:Q100"/>
    <mergeCell ref="F99:G99"/>
    <mergeCell ref="H99:I99"/>
    <mergeCell ref="J99:K99"/>
    <mergeCell ref="L99:M99"/>
    <mergeCell ref="T99:U99"/>
    <mergeCell ref="F98:G98"/>
    <mergeCell ref="H98:I98"/>
    <mergeCell ref="J98:K98"/>
    <mergeCell ref="L98:M98"/>
    <mergeCell ref="P98:Q98"/>
    <mergeCell ref="F97:G97"/>
    <mergeCell ref="H97:I97"/>
    <mergeCell ref="J97:K97"/>
    <mergeCell ref="L97:M97"/>
    <mergeCell ref="P97:Q97"/>
    <mergeCell ref="F96:G96"/>
    <mergeCell ref="H96:I96"/>
    <mergeCell ref="J96:K96"/>
    <mergeCell ref="L96:M96"/>
    <mergeCell ref="P96:Q96"/>
    <mergeCell ref="P94:Q94"/>
    <mergeCell ref="F95:G95"/>
    <mergeCell ref="H95:I95"/>
    <mergeCell ref="J95:K95"/>
    <mergeCell ref="L95:M95"/>
    <mergeCell ref="P95:Q95"/>
    <mergeCell ref="P92:Q92"/>
    <mergeCell ref="R92:S92"/>
    <mergeCell ref="T92:U92"/>
    <mergeCell ref="V92:W92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F92:G92"/>
    <mergeCell ref="H92:I92"/>
    <mergeCell ref="J92:K92"/>
    <mergeCell ref="L92:M92"/>
    <mergeCell ref="N92:O92"/>
    <mergeCell ref="P90:Q90"/>
    <mergeCell ref="R90:S90"/>
    <mergeCell ref="T90:U90"/>
    <mergeCell ref="V90:W90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F90:G90"/>
    <mergeCell ref="H90:I90"/>
    <mergeCell ref="J90:K90"/>
    <mergeCell ref="L90:M90"/>
    <mergeCell ref="N90:O90"/>
    <mergeCell ref="V88:W88"/>
    <mergeCell ref="F89:G89"/>
    <mergeCell ref="H89:I89"/>
    <mergeCell ref="J89:K89"/>
    <mergeCell ref="L89:M89"/>
    <mergeCell ref="N89:O89"/>
    <mergeCell ref="P89:Q89"/>
    <mergeCell ref="R89:S89"/>
    <mergeCell ref="T89:U89"/>
    <mergeCell ref="V89:W89"/>
    <mergeCell ref="F88:G88"/>
    <mergeCell ref="H88:I88"/>
    <mergeCell ref="J88:K88"/>
    <mergeCell ref="L88:M88"/>
    <mergeCell ref="N88:O88"/>
    <mergeCell ref="AF88:AG88"/>
    <mergeCell ref="T84:U84"/>
    <mergeCell ref="V84:W84"/>
    <mergeCell ref="H85:O85"/>
    <mergeCell ref="P85:Q85"/>
    <mergeCell ref="R85:U85"/>
    <mergeCell ref="V85:W85"/>
    <mergeCell ref="H84:I84"/>
    <mergeCell ref="J84:K84"/>
    <mergeCell ref="L84:M84"/>
    <mergeCell ref="N84:O84"/>
    <mergeCell ref="P84:Q84"/>
    <mergeCell ref="R84:S84"/>
    <mergeCell ref="H86:O86"/>
    <mergeCell ref="P86:Q86"/>
    <mergeCell ref="R86:U86"/>
    <mergeCell ref="V86:W86"/>
    <mergeCell ref="H87:O87"/>
    <mergeCell ref="P87:Q87"/>
    <mergeCell ref="R87:U87"/>
    <mergeCell ref="V87:W87"/>
    <mergeCell ref="P88:Q88"/>
    <mergeCell ref="R88:S88"/>
    <mergeCell ref="T88:U88"/>
    <mergeCell ref="R82:S82"/>
    <mergeCell ref="C70:E75"/>
    <mergeCell ref="T82:U82"/>
    <mergeCell ref="V82:W82"/>
    <mergeCell ref="H83:O83"/>
    <mergeCell ref="P83:Q83"/>
    <mergeCell ref="R83:S83"/>
    <mergeCell ref="T83:U83"/>
    <mergeCell ref="V83:W83"/>
    <mergeCell ref="H82:I82"/>
    <mergeCell ref="J82:K82"/>
    <mergeCell ref="L82:M82"/>
    <mergeCell ref="N82:O82"/>
    <mergeCell ref="P82:Q82"/>
    <mergeCell ref="AX76:AY76"/>
    <mergeCell ref="AZ76:BA76"/>
    <mergeCell ref="AR76:AS76"/>
    <mergeCell ref="AT76:AU76"/>
    <mergeCell ref="AA35:AA51"/>
    <mergeCell ref="E41:E46"/>
    <mergeCell ref="E47:E51"/>
    <mergeCell ref="D52:D68"/>
    <mergeCell ref="E52:E57"/>
    <mergeCell ref="AA53:AA69"/>
    <mergeCell ref="E58:E63"/>
    <mergeCell ref="E64:E68"/>
    <mergeCell ref="D69:E69"/>
    <mergeCell ref="AA23:AA33"/>
    <mergeCell ref="D24:D34"/>
    <mergeCell ref="E24:E29"/>
    <mergeCell ref="E30:E34"/>
    <mergeCell ref="D6:D23"/>
    <mergeCell ref="E6:E11"/>
    <mergeCell ref="C6:C69"/>
    <mergeCell ref="D35:D51"/>
    <mergeCell ref="E35:E40"/>
    <mergeCell ref="AF4:AI4"/>
    <mergeCell ref="AL4:AO4"/>
    <mergeCell ref="AR4:AU4"/>
    <mergeCell ref="AX4:BA4"/>
    <mergeCell ref="A5:A76"/>
    <mergeCell ref="B5:B72"/>
    <mergeCell ref="C5:G5"/>
    <mergeCell ref="H5:I5"/>
    <mergeCell ref="J5:K5"/>
    <mergeCell ref="L5:M5"/>
    <mergeCell ref="N4:O4"/>
    <mergeCell ref="P4:Q4"/>
    <mergeCell ref="R4:S4"/>
    <mergeCell ref="T4:U4"/>
    <mergeCell ref="V4:W4"/>
    <mergeCell ref="X4:Y4"/>
    <mergeCell ref="B73:B75"/>
    <mergeCell ref="AF76:AG76"/>
    <mergeCell ref="AH76:AI76"/>
    <mergeCell ref="AL76:AM76"/>
    <mergeCell ref="AN76:AO76"/>
    <mergeCell ref="AA6:AA21"/>
    <mergeCell ref="E12:E18"/>
    <mergeCell ref="E19:E23"/>
    <mergeCell ref="A1:C1"/>
    <mergeCell ref="D1:E1"/>
    <mergeCell ref="A2:G4"/>
    <mergeCell ref="H2:W2"/>
    <mergeCell ref="AA2:AC5"/>
    <mergeCell ref="H3:U3"/>
    <mergeCell ref="V3:W3"/>
    <mergeCell ref="H4:I4"/>
    <mergeCell ref="J4:K4"/>
    <mergeCell ref="L4:M4"/>
    <mergeCell ref="P5:Q5"/>
    <mergeCell ref="R5:S5"/>
    <mergeCell ref="T5:U5"/>
    <mergeCell ref="V5:W5"/>
    <mergeCell ref="N5:O5"/>
  </mergeCells>
  <phoneticPr fontId="1"/>
  <dataValidations count="4">
    <dataValidation type="list" allowBlank="1" showInputMessage="1" showErrorMessage="1" sqref="AL76" xr:uid="{E2C85809-7DF6-4552-89DA-466B32AAF025}">
      <formula1>"西部,神奈川,湘南,設備"</formula1>
    </dataValidation>
    <dataValidation allowBlank="1" sqref="AF6:AI75" xr:uid="{9D76CC36-C8CF-4789-A323-D42AC2973AD3}"/>
    <dataValidation type="list" allowBlank="1" showDropDown="1" sqref="AL6:AO75" xr:uid="{737E4F4D-6208-43A5-92FE-B60CB7DC0ECA}">
      <formula1>"西部,神奈川,湘南,設備"</formula1>
    </dataValidation>
    <dataValidation type="list" allowBlank="1" showDropDown="1" sqref="AR6:AU75 AX6:BA75" xr:uid="{DAA6AD49-0652-4A87-81E6-6606725E61A3}">
      <formula1>"西部,多摩,設備"</formula1>
    </dataValidation>
  </dataValidations>
  <printOptions horizontalCentered="1" verticalCentered="1"/>
  <pageMargins left="0.33" right="0.19685039370078741" top="0.23622047244094491" bottom="0.23622047244094491" header="0" footer="0"/>
  <pageSetup paperSize="8" scale="58" orientation="landscape" cellComments="asDisplayed" r:id="rId1"/>
  <headerFooter alignWithMargins="0"/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289C-7925-4099-89D4-09BFDB57AC8A}">
  <sheetPr codeName="Sheet16">
    <pageSetUpPr fitToPage="1"/>
  </sheetPr>
  <dimension ref="A1:BA121"/>
  <sheetViews>
    <sheetView view="pageBreakPreview" zoomScale="110" zoomScaleNormal="100" zoomScaleSheetLayoutView="110" workbookViewId="0">
      <pane xSplit="5" ySplit="5" topLeftCell="F78" activePane="bottomRight" state="frozen"/>
      <selection pane="topRight" activeCell="A2" sqref="A2:G4"/>
      <selection pane="bottomLeft" activeCell="A2" sqref="A2:G4"/>
      <selection pane="bottomRight" activeCell="A2" sqref="A2:G4"/>
    </sheetView>
  </sheetViews>
  <sheetFormatPr defaultColWidth="9" defaultRowHeight="12"/>
  <cols>
    <col min="1" max="1" width="2.625" style="3" customWidth="1"/>
    <col min="2" max="5" width="3.125" style="3" customWidth="1"/>
    <col min="6" max="6" width="10.625" style="3" customWidth="1"/>
    <col min="7" max="7" width="1.625" style="3" customWidth="1"/>
    <col min="8" max="8" width="2.625" style="3" customWidth="1"/>
    <col min="9" max="9" width="11" style="3" bestFit="1" customWidth="1"/>
    <col min="10" max="10" width="2.625" style="3" customWidth="1"/>
    <col min="11" max="11" width="11" style="3" customWidth="1"/>
    <col min="12" max="12" width="2.625" style="3" customWidth="1"/>
    <col min="13" max="13" width="11" style="3" customWidth="1"/>
    <col min="14" max="14" width="2.625" style="3" customWidth="1"/>
    <col min="15" max="15" width="11" style="3" customWidth="1"/>
    <col min="16" max="16" width="2.625" style="3" customWidth="1"/>
    <col min="17" max="17" width="11" style="3" bestFit="1" customWidth="1"/>
    <col min="18" max="18" width="2.625" style="3" customWidth="1"/>
    <col min="19" max="19" width="11" style="3" bestFit="1" customWidth="1"/>
    <col min="20" max="20" width="2.625" style="3" customWidth="1"/>
    <col min="21" max="21" width="11" style="3" bestFit="1" customWidth="1"/>
    <col min="22" max="22" width="2.625" style="3" customWidth="1"/>
    <col min="23" max="23" width="11" style="3" bestFit="1" customWidth="1"/>
    <col min="24" max="24" width="14.875" style="4" customWidth="1"/>
    <col min="25" max="25" width="14.875" style="5" customWidth="1"/>
    <col min="26" max="26" width="3.875" style="6" customWidth="1"/>
    <col min="27" max="27" width="3" style="3" customWidth="1"/>
    <col min="28" max="28" width="5.25" style="90" customWidth="1"/>
    <col min="29" max="29" width="10.875" style="3" bestFit="1" customWidth="1"/>
    <col min="30" max="30" width="1.625" style="77" customWidth="1"/>
    <col min="31" max="31" width="0.25" style="77" customWidth="1"/>
    <col min="32" max="32" width="9" style="3"/>
    <col min="33" max="33" width="4.125" style="3" bestFit="1" customWidth="1"/>
    <col min="34" max="34" width="9.5" style="3" bestFit="1" customWidth="1"/>
    <col min="35" max="35" width="9" style="3"/>
    <col min="36" max="36" width="1.625" style="3" customWidth="1"/>
    <col min="37" max="37" width="0.5" style="3" customWidth="1"/>
    <col min="38" max="38" width="9" style="3"/>
    <col min="39" max="39" width="5.625" style="3" customWidth="1"/>
    <col min="40" max="40" width="9.5" style="3" bestFit="1" customWidth="1"/>
    <col min="41" max="41" width="9" style="3"/>
    <col min="42" max="42" width="1.625" style="3" customWidth="1"/>
    <col min="43" max="43" width="5.25" style="3" hidden="1" customWidth="1"/>
    <col min="44" max="44" width="9" style="3"/>
    <col min="45" max="45" width="4" style="3" customWidth="1"/>
    <col min="46" max="46" width="9.5" style="3" customWidth="1"/>
    <col min="47" max="47" width="9" style="3"/>
    <col min="48" max="48" width="1.625" style="3" customWidth="1"/>
    <col min="49" max="49" width="4.625" style="3" hidden="1" customWidth="1"/>
    <col min="50" max="50" width="9" style="3"/>
    <col min="51" max="51" width="4" style="3" customWidth="1"/>
    <col min="52" max="52" width="9.5" style="3" bestFit="1" customWidth="1"/>
    <col min="53" max="16384" width="9" style="3"/>
  </cols>
  <sheetData>
    <row r="1" spans="1:53" ht="21.75" thickBot="1">
      <c r="A1" s="1066">
        <v>8</v>
      </c>
      <c r="B1" s="1066"/>
      <c r="C1" s="1066"/>
      <c r="D1" s="932" t="s">
        <v>16570</v>
      </c>
      <c r="E1" s="932"/>
      <c r="F1" s="2" t="s">
        <v>16571</v>
      </c>
      <c r="X1" s="201"/>
      <c r="AA1" s="7" t="s">
        <v>16572</v>
      </c>
      <c r="AB1" s="8"/>
      <c r="AC1" s="9"/>
      <c r="AD1" s="10"/>
      <c r="AE1" s="10"/>
    </row>
    <row r="2" spans="1:53" ht="12.75" customHeight="1" thickBot="1">
      <c r="A2" s="933"/>
      <c r="B2" s="934"/>
      <c r="C2" s="934"/>
      <c r="D2" s="934"/>
      <c r="E2" s="934"/>
      <c r="F2" s="934"/>
      <c r="G2" s="935"/>
      <c r="H2" s="942" t="s">
        <v>16573</v>
      </c>
      <c r="I2" s="943"/>
      <c r="J2" s="943"/>
      <c r="K2" s="943"/>
      <c r="L2" s="943"/>
      <c r="M2" s="943"/>
      <c r="N2" s="943"/>
      <c r="O2" s="943"/>
      <c r="P2" s="943"/>
      <c r="Q2" s="943"/>
      <c r="R2" s="943"/>
      <c r="S2" s="943"/>
      <c r="T2" s="943"/>
      <c r="U2" s="943"/>
      <c r="V2" s="943"/>
      <c r="W2" s="944"/>
      <c r="AA2" s="945" t="s">
        <v>16574</v>
      </c>
      <c r="AB2" s="946"/>
      <c r="AC2" s="947"/>
      <c r="AD2" s="10"/>
      <c r="AE2" s="10"/>
      <c r="AG2" s="11"/>
      <c r="AH2" s="11"/>
      <c r="AI2" s="11"/>
      <c r="AJ2" s="11"/>
      <c r="AK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3" ht="12.75" customHeight="1" thickBot="1">
      <c r="A3" s="936"/>
      <c r="B3" s="937"/>
      <c r="C3" s="937"/>
      <c r="D3" s="937"/>
      <c r="E3" s="937"/>
      <c r="F3" s="937"/>
      <c r="G3" s="938"/>
      <c r="H3" s="942" t="s">
        <v>16575</v>
      </c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4"/>
      <c r="V3" s="942" t="s">
        <v>16576</v>
      </c>
      <c r="W3" s="944"/>
      <c r="AA3" s="948"/>
      <c r="AB3" s="949"/>
      <c r="AC3" s="950"/>
      <c r="AD3" s="10"/>
      <c r="AE3" s="10"/>
      <c r="AG3" s="11"/>
      <c r="AH3" s="11"/>
      <c r="AI3" s="11"/>
      <c r="AJ3" s="11"/>
      <c r="AK3" s="11"/>
      <c r="AM3" s="11"/>
      <c r="AN3" s="11"/>
      <c r="AO3" s="11"/>
      <c r="AP3" s="11"/>
      <c r="AQ3" s="11"/>
      <c r="AR3" s="12"/>
      <c r="AS3" s="12"/>
      <c r="AT3" s="12"/>
      <c r="AU3" s="12"/>
      <c r="AV3" s="11"/>
      <c r="AW3" s="11"/>
      <c r="AX3" s="12"/>
      <c r="AY3" s="12"/>
      <c r="AZ3" s="12"/>
      <c r="BA3" s="12"/>
    </row>
    <row r="4" spans="1:53" ht="14.25" thickBot="1">
      <c r="A4" s="939"/>
      <c r="B4" s="940"/>
      <c r="C4" s="940"/>
      <c r="D4" s="940"/>
      <c r="E4" s="940"/>
      <c r="F4" s="940"/>
      <c r="G4" s="941"/>
      <c r="H4" s="954" t="s">
        <v>16577</v>
      </c>
      <c r="I4" s="955"/>
      <c r="J4" s="956" t="s">
        <v>16578</v>
      </c>
      <c r="K4" s="957"/>
      <c r="L4" s="956" t="s">
        <v>16579</v>
      </c>
      <c r="M4" s="957"/>
      <c r="N4" s="956" t="s">
        <v>16580</v>
      </c>
      <c r="O4" s="968"/>
      <c r="P4" s="969" t="s">
        <v>16581</v>
      </c>
      <c r="Q4" s="968"/>
      <c r="R4" s="969" t="s">
        <v>16582</v>
      </c>
      <c r="S4" s="968"/>
      <c r="T4" s="969" t="s">
        <v>16583</v>
      </c>
      <c r="U4" s="968"/>
      <c r="V4" s="969" t="s">
        <v>16584</v>
      </c>
      <c r="W4" s="968"/>
      <c r="X4" s="970" t="s">
        <v>16585</v>
      </c>
      <c r="Y4" s="971"/>
      <c r="Z4" s="13"/>
      <c r="AA4" s="948"/>
      <c r="AB4" s="949"/>
      <c r="AC4" s="950"/>
      <c r="AD4" s="10"/>
      <c r="AE4" s="10"/>
      <c r="AF4" s="958" t="s">
        <v>16586</v>
      </c>
      <c r="AG4" s="958"/>
      <c r="AH4" s="958"/>
      <c r="AI4" s="958"/>
      <c r="AJ4" s="116"/>
      <c r="AL4" s="958" t="s">
        <v>16587</v>
      </c>
      <c r="AM4" s="958"/>
      <c r="AN4" s="958"/>
      <c r="AO4" s="958"/>
      <c r="AP4" s="116"/>
      <c r="AR4" s="999" t="s">
        <v>16588</v>
      </c>
      <c r="AS4" s="1000"/>
      <c r="AT4" s="1000"/>
      <c r="AU4" s="1001"/>
      <c r="AV4" s="116"/>
      <c r="AX4" s="999" t="s">
        <v>16589</v>
      </c>
      <c r="AY4" s="1000"/>
      <c r="AZ4" s="1000"/>
      <c r="BA4" s="1001"/>
    </row>
    <row r="5" spans="1:53" ht="16.350000000000001" customHeight="1" thickBot="1">
      <c r="A5" s="926" t="s">
        <v>16590</v>
      </c>
      <c r="B5" s="926" t="s">
        <v>16469</v>
      </c>
      <c r="C5" s="961" t="s">
        <v>16477</v>
      </c>
      <c r="D5" s="962"/>
      <c r="E5" s="963"/>
      <c r="F5" s="963"/>
      <c r="G5" s="964"/>
      <c r="H5" s="965">
        <f>SUM(I6:I70)</f>
        <v>5110614</v>
      </c>
      <c r="I5" s="966"/>
      <c r="J5" s="967">
        <f>SUM(K6:K70)</f>
        <v>88732</v>
      </c>
      <c r="K5" s="966"/>
      <c r="L5" s="967">
        <f>SUM(M6:M70)</f>
        <v>6302640</v>
      </c>
      <c r="M5" s="966"/>
      <c r="N5" s="967">
        <f>SUM(O6:O70)</f>
        <v>3627529</v>
      </c>
      <c r="O5" s="972"/>
      <c r="P5" s="965">
        <f>SUM(Q6:Q70)</f>
        <v>30768429</v>
      </c>
      <c r="Q5" s="972"/>
      <c r="R5" s="965">
        <f>SUM(S6:S70)</f>
        <v>29679283</v>
      </c>
      <c r="S5" s="966"/>
      <c r="T5" s="967">
        <f>SUM(U6:U70)</f>
        <v>7903458</v>
      </c>
      <c r="U5" s="972"/>
      <c r="V5" s="965">
        <f>SUM(W6:W70)</f>
        <v>413893</v>
      </c>
      <c r="W5" s="972"/>
      <c r="X5" s="15" t="s">
        <v>16591</v>
      </c>
      <c r="Y5" s="16">
        <f>SUM(H5:W5)</f>
        <v>83894578</v>
      </c>
      <c r="Z5" s="13" t="s">
        <v>16592</v>
      </c>
      <c r="AA5" s="951"/>
      <c r="AB5" s="952"/>
      <c r="AC5" s="953"/>
      <c r="AD5" s="10"/>
      <c r="AE5" s="10" t="s">
        <v>16593</v>
      </c>
      <c r="AF5" s="310" t="s">
        <v>16594</v>
      </c>
      <c r="AG5" s="311" t="s">
        <v>16595</v>
      </c>
      <c r="AH5" s="312" t="s">
        <v>16596</v>
      </c>
      <c r="AI5" s="313" t="s">
        <v>31</v>
      </c>
      <c r="AJ5" s="6"/>
      <c r="AK5" s="10" t="s">
        <v>16597</v>
      </c>
      <c r="AL5" s="267" t="s">
        <v>16598</v>
      </c>
      <c r="AM5" s="14" t="s">
        <v>16599</v>
      </c>
      <c r="AN5" s="17" t="s">
        <v>16600</v>
      </c>
      <c r="AO5" s="268" t="s">
        <v>16601</v>
      </c>
      <c r="AP5" s="6"/>
      <c r="AQ5" s="10" t="s">
        <v>16602</v>
      </c>
      <c r="AR5" s="271" t="s">
        <v>16598</v>
      </c>
      <c r="AS5" s="203" t="s">
        <v>16599</v>
      </c>
      <c r="AT5" s="272" t="s">
        <v>16600</v>
      </c>
      <c r="AU5" s="273" t="s">
        <v>16601</v>
      </c>
      <c r="AV5" s="6"/>
      <c r="AW5" s="10" t="s">
        <v>16603</v>
      </c>
      <c r="AX5" s="271" t="s">
        <v>16598</v>
      </c>
      <c r="AY5" s="203" t="s">
        <v>16599</v>
      </c>
      <c r="AZ5" s="272" t="s">
        <v>16600</v>
      </c>
      <c r="BA5" s="273" t="s">
        <v>16601</v>
      </c>
    </row>
    <row r="6" spans="1:53" ht="16.350000000000001" customHeight="1">
      <c r="A6" s="927"/>
      <c r="B6" s="927"/>
      <c r="C6" s="926" t="s">
        <v>16477</v>
      </c>
      <c r="D6" s="973" t="s">
        <v>16478</v>
      </c>
      <c r="E6" s="926" t="s">
        <v>16479</v>
      </c>
      <c r="F6" s="18" t="s">
        <v>16480</v>
      </c>
      <c r="G6" s="19" t="s">
        <v>16604</v>
      </c>
      <c r="H6" s="20" t="s">
        <v>16481</v>
      </c>
      <c r="I6" s="21">
        <f>SUMIFS(台帳表ｓ[金額],台帳表ｓ[精算
グループ],確報【8月】!$H6,台帳表ｓ[入金月（月のみ）],確報【8月】!$A$1,台帳表ｓ[ＮＣ区分],"西部")+SUMIFS(測量台帳1ｓ[入金額],測量台帳1ｓ[精算
グループ],確報【8月】!$H6,測量台帳1ｓ[入金月（月のみ）],確報【8月】!$A$1,測量台帳1ｓ[NC区分],"西部")+SUMIFS(測量台帳1__2ｓ[入金額(後)],測量台帳1__2ｓ[精算
グループ(後)],確報【8月】!$H6,測量台帳1__2ｓ[入金月(後)（月のみ）],確報【8月】!$A$1,測量台帳1__2ｓ[NC区分],"西部")</f>
        <v>2841865</v>
      </c>
      <c r="J6" s="75" t="s">
        <v>16481</v>
      </c>
      <c r="K6" s="21"/>
      <c r="L6" s="75" t="s">
        <v>16481</v>
      </c>
      <c r="M6" s="296"/>
      <c r="N6" s="58" t="s">
        <v>16481</v>
      </c>
      <c r="O6" s="21"/>
      <c r="P6" s="20" t="s">
        <v>16481</v>
      </c>
      <c r="Q6" s="22">
        <f>SUMIFS(台帳表ｔ[金額],台帳表ｔ[精算
グループ],確報【8月】!$H6,台帳表ｔ[入金月（月のみ）],確報【8月】!$A$1,台帳表ｔ[ＮＣ区分],"多摩")+SUMIFS(測量台帳1ｔ[入金額],測量台帳1ｔ[精算
グループ],確報【8月】!$H6,測量台帳1ｔ[入金月（月のみ）],確報【8月】!$A$1,測量台帳1ｔ[NC区分],"多摩")+SUMIFS(測量台帳1__2ｔ[入金額(後)],測量台帳1__2ｔ[精算
グループ(後)],確報【8月】!$H6,測量台帳1__2ｔ[入金月(後)（月のみ）],確報【8月】!$A$1,測量台帳1__2ｔ[NC区分],"多摩")</f>
        <v>0</v>
      </c>
      <c r="R6" s="20" t="s">
        <v>16481</v>
      </c>
      <c r="S6" s="85"/>
      <c r="T6" s="86" t="s">
        <v>16481</v>
      </c>
      <c r="U6" s="22"/>
      <c r="V6" s="20" t="s">
        <v>16481</v>
      </c>
      <c r="W6" s="22" cm="1">
        <f t="array" ref="W6">INDEX(設備G入力用!$F$2:$Q$72,ROW(A2), MATCH($A$1,設備G入力用!$F$2:$Q$2,0))</f>
        <v>279116</v>
      </c>
      <c r="X6" s="23">
        <f>SUM(I6,K6,M6,O6,Q6,S6,U6,W6)</f>
        <v>3120981</v>
      </c>
      <c r="Y6" s="24"/>
      <c r="Z6" s="13"/>
      <c r="AA6" s="1073" t="s">
        <v>16605</v>
      </c>
      <c r="AB6" s="299" t="s">
        <v>16481</v>
      </c>
      <c r="AC6" s="112">
        <f>SUM(I6,K6,M6,O6,Q6,S6,U6,W6)</f>
        <v>3120981</v>
      </c>
      <c r="AD6" s="10"/>
      <c r="AE6" s="10" t="str" cm="1">
        <f t="array" ref="AE6">IFERROR(_xlfn._xlws.FILTER(台帳表ｓ[整理番号], (台帳表ｓ[繁閑調整]&lt;&gt;"") *(CLEAN(台帳表ｓ[入金月（月のみ）])=CLEAN($A$1))),"なし")</f>
        <v>なし</v>
      </c>
      <c r="AF6" s="202" t="str">
        <f>IFERROR(_xlfn.XLOOKUP(確報【8月】!$AE6,台帳表ｓ[整理番号],台帳表ｓ[繁閑調整]),"")</f>
        <v/>
      </c>
      <c r="AG6" s="277" t="str">
        <f>IFERROR(_xlfn.XLOOKUP(確報【8月】!$AE6,台帳表ｓ[整理番号],台帳表ｓ[精算
グループ]),"")</f>
        <v/>
      </c>
      <c r="AH6" s="278" t="str">
        <f>IFERROR(_xlfn.XLOOKUP(確報【8月】!$AE6,台帳表ｓ[整理番号],台帳表ｓ[請求書発行番号]),"")</f>
        <v/>
      </c>
      <c r="AI6" s="269" t="str">
        <f>IFERROR(_xlfn.XLOOKUP(確報【8月】!$AE6,台帳表ｓ[整理番号],台帳表ｓ[繁閑調整金]),"")</f>
        <v/>
      </c>
      <c r="AJ6" s="274"/>
      <c r="AK6" s="10" t="str" cm="1">
        <f t="array" ref="AK6:AK7">IFERROR(_xlfn._xlws.FILTER(台帳表ｔ[整理番号], (台帳表ｔ[繁閑調整]&lt;&gt;"") *(CLEAN(台帳表ｔ[入金月（月のみ）])=CLEAN($A$1))),"なし")</f>
        <v>9</v>
      </c>
      <c r="AL6" s="202" t="str">
        <f>IFERROR(_xlfn.XLOOKUP(確報【8月】!AK6,台帳表ｔ[整理番号],台帳表ｔ[繁閑調整]),"")</f>
        <v>神奈川</v>
      </c>
      <c r="AM6" s="277" t="str">
        <f>IFERROR(_xlfn.XLOOKUP(確報【8月】!AK6,台帳表ｔ[整理番号],台帳表ｔ[精算
グループ]),"")</f>
        <v>40</v>
      </c>
      <c r="AN6" s="278">
        <f>IFERROR(_xlfn.XLOOKUP(確報【8月】!AK6,台帳表ｔ[整理番号],台帳表ｔ[請求書発行番号]),"")</f>
        <v>30040336</v>
      </c>
      <c r="AO6" s="269">
        <f>IFERROR(_xlfn.XLOOKUP(確報【8月】!AK6,台帳表ｔ[整理番号],台帳表ｔ[繁閑調整金]),"")</f>
        <v>247191</v>
      </c>
      <c r="AP6" s="6"/>
      <c r="AQ6" s="10" t="str" cm="1">
        <f t="array" ref="AQ6">IFERROR(_xlfn._xlws.FILTER(台帳表ｋ[整理番号], (台帳表ｋ[繁閑調整]&lt;&gt;"")*(CLEAN(台帳表ｋ[入金月（月のみ）])=CLEAN($A$1))*(台帳表ｋ[事務所/分室]=$AQ$5)),"なし")</f>
        <v>72</v>
      </c>
      <c r="AR6" s="202" t="str">
        <f>IFERROR(_xlfn.XLOOKUP(確報【8月】!AQ6,台帳表ｋ[整理番号],台帳表ｋ[繁閑調整]),"")</f>
        <v>設備</v>
      </c>
      <c r="AS6" s="277">
        <f>IFERROR(_xlfn.XLOOKUP(確報【8月】!AQ6,台帳表ｋ[整理番号],台帳表ｋ[精算
グループ]),"")</f>
        <v>27</v>
      </c>
      <c r="AT6" s="278" t="str">
        <f>IFERROR(_xlfn.XLOOKUP(確報【8月】!AQ6,台帳表ｋ[整理番号],台帳表ｋ[請求書発行番号]),"")</f>
        <v>40067517</v>
      </c>
      <c r="AU6" s="269">
        <f>IFERROR(_xlfn.XLOOKUP(確報【8月】!AQ6,台帳表ｋ[整理番号],台帳表ｋ[繁閑調整金]),"")</f>
        <v>56276</v>
      </c>
      <c r="AV6" s="275"/>
      <c r="AW6" s="10" t="str" cm="1">
        <f t="array" ref="AW6">IFERROR(_xlfn._xlws.FILTER(台帳表ｋ[整理番号], (台帳表ｋ[繁閑調整]&lt;&gt;"")*(CLEAN(台帳表ｋ[入金月（月のみ）])=CLEAN($A$1))*(台帳表ｋ[事務所/分室]=$AW$5)),"なし")</f>
        <v>なし</v>
      </c>
      <c r="AX6" s="202" t="str">
        <f>IFERROR(_xlfn.XLOOKUP(確報【8月】!AW6,台帳表ｋ[整理番号],台帳表ｋ[繁閑調整]),"")</f>
        <v/>
      </c>
      <c r="AY6" s="277" t="str">
        <f>IFERROR(_xlfn.XLOOKUP(確報【8月】!AW6,台帳表ｋ[整理番号],台帳表ｋ[精算
グループ]),"")</f>
        <v/>
      </c>
      <c r="AZ6" s="278" t="str">
        <f>IFERROR(_xlfn.XLOOKUP(確報【8月】!AW6,台帳表ｋ[整理番号],台帳表ｋ[請求書発行番号]),"")</f>
        <v/>
      </c>
      <c r="BA6" s="269" t="str">
        <f>IFERROR(_xlfn.XLOOKUP(確報【8月】!AW6,台帳表ｋ[整理番号],台帳表ｋ[繁閑調整金]),"")</f>
        <v/>
      </c>
    </row>
    <row r="7" spans="1:53" ht="16.350000000000001" customHeight="1">
      <c r="A7" s="927"/>
      <c r="B7" s="927"/>
      <c r="C7" s="927"/>
      <c r="D7" s="976"/>
      <c r="E7" s="927"/>
      <c r="F7" s="25" t="s">
        <v>16482</v>
      </c>
      <c r="G7" s="26" t="s">
        <v>16606</v>
      </c>
      <c r="H7" s="27" t="s">
        <v>16483</v>
      </c>
      <c r="I7" s="28">
        <f>SUMIFS(台帳表ｓ[金額],台帳表ｓ[精算
グループ],確報【8月】!$H7,台帳表ｓ[入金月（月のみ）],確報【8月】!$A$1,台帳表ｓ[ＮＣ区分],"西部")+SUMIFS(測量台帳1ｓ[入金額],測量台帳1ｓ[精算
グループ],確報【8月】!$H7,測量台帳1ｓ[入金月（月のみ）],確報【8月】!$A$1,測量台帳1ｓ[NC区分],"西部")+SUMIFS(測量台帳1__2ｓ[入金額(後)],測量台帳1__2ｓ[精算
グループ(後)],確報【8月】!$H7,測量台帳1__2ｓ[入金月(後)（月のみ）],確報【8月】!$A$1,測量台帳1__2ｓ[NC区分],"西部")</f>
        <v>0</v>
      </c>
      <c r="J7" s="78" t="s">
        <v>16483</v>
      </c>
      <c r="K7" s="40"/>
      <c r="L7" s="78" t="s">
        <v>16483</v>
      </c>
      <c r="M7" s="40"/>
      <c r="N7" s="60" t="s">
        <v>16483</v>
      </c>
      <c r="O7" s="61"/>
      <c r="P7" s="27" t="s">
        <v>16483</v>
      </c>
      <c r="Q7" s="29">
        <f>SUMIFS(台帳表ｔ[金額],台帳表ｔ[精算
グループ],確報【8月】!$H7,台帳表ｔ[入金月（月のみ）],確報【8月】!$A$1,台帳表ｔ[ＮＣ区分],"多摩")+SUMIFS(測量台帳1ｔ[入金額],測量台帳1ｔ[精算
グループ],確報【8月】!$H7,測量台帳1ｔ[入金月（月のみ）],確報【8月】!$A$1,測量台帳1ｔ[NC区分],"多摩")+SUMIFS(測量台帳1__2ｔ[入金額(後)],測量台帳1__2ｔ[精算
グループ(後)],確報【8月】!$H7,測量台帳1__2ｔ[入金月(後)（月のみ）],確報【8月】!$A$1,測量台帳1__2ｔ[NC区分],"多摩")</f>
        <v>0</v>
      </c>
      <c r="R7" s="27" t="s">
        <v>16483</v>
      </c>
      <c r="S7" s="92"/>
      <c r="T7" s="93" t="s">
        <v>16483</v>
      </c>
      <c r="U7" s="29"/>
      <c r="V7" s="27" t="s">
        <v>16483</v>
      </c>
      <c r="W7" s="29" cm="1">
        <f t="array" ref="W7">INDEX(設備G入力用!$F$2:$Q$72,ROW(A3), MATCH($A$1,設備G入力用!$F$2:$Q$2,0))</f>
        <v>0</v>
      </c>
      <c r="X7" s="30">
        <f t="shared" ref="X7:X18" si="0">SUM(I7,K7,M7,O7,Q7,S7,U7,W7)</f>
        <v>0</v>
      </c>
      <c r="Y7" s="24"/>
      <c r="Z7" s="13"/>
      <c r="AA7" s="1074"/>
      <c r="AB7" s="299" t="s">
        <v>16483</v>
      </c>
      <c r="AC7" s="112">
        <f>SUM(I7,K7,M7,O7,Q7,S7,U7,W7)</f>
        <v>0</v>
      </c>
      <c r="AD7" s="10"/>
      <c r="AE7" s="10"/>
      <c r="AF7" s="202" t="str">
        <f>IFERROR(_xlfn.XLOOKUP(確報【8月】!$AE7,台帳表ｓ[整理番号],台帳表ｓ[繁閑調整]),"")</f>
        <v/>
      </c>
      <c r="AG7" s="277" t="str">
        <f>IFERROR(_xlfn.XLOOKUP(確報【8月】!$AE7,台帳表ｓ[整理番号],台帳表ｓ[精算
グループ]),"")</f>
        <v/>
      </c>
      <c r="AH7" s="278" t="str">
        <f>IFERROR(_xlfn.XLOOKUP(確報【8月】!$AE7,台帳表ｓ[整理番号],台帳表ｓ[請求書発行番号]),"")</f>
        <v/>
      </c>
      <c r="AI7" s="269" t="str">
        <f>IFERROR(_xlfn.XLOOKUP(確報【8月】!$AE7,台帳表ｓ[整理番号],台帳表ｓ[繁閑調整金]),"")</f>
        <v/>
      </c>
      <c r="AJ7" s="274"/>
      <c r="AK7" s="10" t="str">
        <v>684</v>
      </c>
      <c r="AL7" s="202" t="str">
        <f>IFERROR(_xlfn.XLOOKUP(確報【8月】!AK7,台帳表ｔ[整理番号],台帳表ｔ[繁閑調整]),"")</f>
        <v>設備</v>
      </c>
      <c r="AM7" s="277" t="str">
        <f>IFERROR(_xlfn.XLOOKUP(確報【8月】!AK7,台帳表ｔ[整理番号],台帳表ｔ[精算
グループ]),"")</f>
        <v>06</v>
      </c>
      <c r="AN7" s="278">
        <f>IFERROR(_xlfn.XLOOKUP(確報【8月】!AK7,台帳表ｔ[整理番号],台帳表ｔ[請求書発行番号]),"")</f>
        <v>50022208</v>
      </c>
      <c r="AO7" s="269">
        <f>IFERROR(_xlfn.XLOOKUP(確報【8月】!AK7,台帳表ｔ[整理番号],台帳表ｔ[繁閑調整金]),"")</f>
        <v>108736</v>
      </c>
      <c r="AP7" s="275"/>
      <c r="AQ7" s="10"/>
      <c r="AR7" s="202" t="str">
        <f>IFERROR(_xlfn.XLOOKUP(確報【8月】!AQ7,台帳表ｋ[整理番号],台帳表ｋ[繁閑調整]),"")</f>
        <v/>
      </c>
      <c r="AS7" s="277" t="str">
        <f>IFERROR(_xlfn.XLOOKUP(確報【8月】!AQ7,台帳表ｋ[整理番号],台帳表ｋ[精算
グループ]),"")</f>
        <v/>
      </c>
      <c r="AT7" s="278" t="str">
        <f>IFERROR(_xlfn.XLOOKUP(確報【8月】!AQ7,台帳表ｋ[整理番号],台帳表ｋ[請求書発行番号]),"")</f>
        <v/>
      </c>
      <c r="AU7" s="269" t="str">
        <f>IFERROR(_xlfn.XLOOKUP(確報【8月】!AQ7,台帳表ｋ[整理番号],台帳表ｋ[繁閑調整金]),"")</f>
        <v/>
      </c>
      <c r="AV7" s="275"/>
      <c r="AW7" s="10"/>
      <c r="AX7" s="202" t="str">
        <f>IFERROR(_xlfn.XLOOKUP(確報【8月】!AW7,台帳表ｋ[整理番号],台帳表ｋ[繁閑調整]),"")</f>
        <v/>
      </c>
      <c r="AY7" s="277" t="str">
        <f>IFERROR(_xlfn.XLOOKUP(確報【8月】!AW7,台帳表ｋ[整理番号],台帳表ｋ[精算
グループ]),"")</f>
        <v/>
      </c>
      <c r="AZ7" s="278" t="str">
        <f>IFERROR(_xlfn.XLOOKUP(確報【8月】!AW7,台帳表ｋ[整理番号],台帳表ｋ[請求書発行番号]),"")</f>
        <v/>
      </c>
      <c r="BA7" s="269" t="str">
        <f>IFERROR(_xlfn.XLOOKUP(確報【8月】!AW7,台帳表ｋ[整理番号],台帳表ｋ[繁閑調整金]),"")</f>
        <v/>
      </c>
    </row>
    <row r="8" spans="1:53" ht="16.350000000000001" customHeight="1">
      <c r="A8" s="927"/>
      <c r="B8" s="927"/>
      <c r="C8" s="927"/>
      <c r="D8" s="976"/>
      <c r="E8" s="927"/>
      <c r="F8" s="25" t="s">
        <v>16484</v>
      </c>
      <c r="G8" s="26" t="s">
        <v>16606</v>
      </c>
      <c r="H8" s="27" t="s">
        <v>16485</v>
      </c>
      <c r="I8" s="28">
        <f>SUMIFS(台帳表ｓ[金額],台帳表ｓ[精算
グループ],確報【8月】!$H8,台帳表ｓ[入金月（月のみ）],確報【8月】!$A$1,台帳表ｓ[ＮＣ区分],"西部")+SUMIFS(測量台帳1ｓ[入金額],測量台帳1ｓ[精算
グループ],確報【8月】!$H8,測量台帳1ｓ[入金月（月のみ）],確報【8月】!$A$1,測量台帳1ｓ[NC区分],"西部")+SUMIFS(測量台帳1__2ｓ[入金額(後)],測量台帳1__2ｓ[精算
グループ(後)],確報【8月】!$H8,測量台帳1__2ｓ[入金月(後)（月のみ）],確報【8月】!$A$1,測量台帳1__2ｓ[NC区分],"西部")</f>
        <v>57699</v>
      </c>
      <c r="J8" s="78" t="s">
        <v>16485</v>
      </c>
      <c r="K8" s="40"/>
      <c r="L8" s="78" t="s">
        <v>16485</v>
      </c>
      <c r="M8" s="40"/>
      <c r="N8" s="60" t="s">
        <v>16485</v>
      </c>
      <c r="O8" s="61"/>
      <c r="P8" s="27" t="s">
        <v>16485</v>
      </c>
      <c r="Q8" s="29">
        <f>SUMIFS(台帳表ｔ[金額],台帳表ｔ[精算
グループ],確報【8月】!$H8,台帳表ｔ[入金月（月のみ）],確報【8月】!$A$1,台帳表ｔ[ＮＣ区分],"多摩")+SUMIFS(測量台帳1ｔ[入金額],測量台帳1ｔ[精算
グループ],確報【8月】!$H8,測量台帳1ｔ[入金月（月のみ）],確報【8月】!$A$1,測量台帳1ｔ[NC区分],"多摩")+SUMIFS(測量台帳1__2ｔ[入金額(後)],測量台帳1__2ｔ[精算
グループ(後)],確報【8月】!$H8,測量台帳1__2ｔ[入金月(後)（月のみ）],確報【8月】!$A$1,測量台帳1__2ｔ[NC区分],"多摩")</f>
        <v>0</v>
      </c>
      <c r="R8" s="27" t="s">
        <v>16485</v>
      </c>
      <c r="S8" s="92"/>
      <c r="T8" s="93" t="s">
        <v>16485</v>
      </c>
      <c r="U8" s="29"/>
      <c r="V8" s="27" t="s">
        <v>16485</v>
      </c>
      <c r="W8" s="29" cm="1">
        <f t="array" ref="W8">INDEX(設備G入力用!$F$2:$Q$72,ROW(A4), MATCH($A$1,設備G入力用!$F$2:$Q$2,0))</f>
        <v>0</v>
      </c>
      <c r="X8" s="30">
        <f t="shared" si="0"/>
        <v>57699</v>
      </c>
      <c r="Y8" s="24"/>
      <c r="Z8" s="13"/>
      <c r="AA8" s="1074"/>
      <c r="AB8" s="299" t="s">
        <v>16485</v>
      </c>
      <c r="AC8" s="112">
        <f>SUM(I8,K8,M8,O8,Q8,S8,U8,W8)</f>
        <v>57699</v>
      </c>
      <c r="AD8" s="10"/>
      <c r="AE8" s="10"/>
      <c r="AF8" s="202" t="str">
        <f>IFERROR(_xlfn.XLOOKUP(確報【8月】!$AE8,台帳表ｓ[整理番号],台帳表ｓ[繁閑調整]),"")</f>
        <v/>
      </c>
      <c r="AG8" s="277" t="str">
        <f>IFERROR(_xlfn.XLOOKUP(確報【8月】!$AE8,台帳表ｓ[整理番号],台帳表ｓ[精算
グループ]),"")</f>
        <v/>
      </c>
      <c r="AH8" s="278" t="str">
        <f>IFERROR(_xlfn.XLOOKUP(確報【8月】!$AE8,台帳表ｓ[整理番号],台帳表ｓ[請求書発行番号]),"")</f>
        <v/>
      </c>
      <c r="AI8" s="269" t="str">
        <f>IFERROR(_xlfn.XLOOKUP(確報【8月】!$AE8,台帳表ｓ[整理番号],台帳表ｓ[繁閑調整金]),"")</f>
        <v/>
      </c>
      <c r="AJ8" s="274"/>
      <c r="AL8" s="202" t="str">
        <f>IFERROR(_xlfn.XLOOKUP(確報【8月】!AK8,台帳表ｔ[整理番号],台帳表ｔ[繁閑調整]),"")</f>
        <v/>
      </c>
      <c r="AM8" s="277" t="str">
        <f>IFERROR(_xlfn.XLOOKUP(確報【8月】!AK8,台帳表ｔ[整理番号],台帳表ｔ[精算
グループ]),"")</f>
        <v/>
      </c>
      <c r="AN8" s="278" t="str">
        <f>IFERROR(_xlfn.XLOOKUP(確報【8月】!AK8,台帳表ｔ[整理番号],台帳表ｔ[請求書発行番号]),"")</f>
        <v/>
      </c>
      <c r="AO8" s="269" t="str">
        <f>IFERROR(_xlfn.XLOOKUP(確報【8月】!AK8,台帳表ｔ[整理番号],台帳表ｔ[繁閑調整金]),"")</f>
        <v/>
      </c>
      <c r="AP8" s="131"/>
      <c r="AR8" s="202" t="str">
        <f>IFERROR(_xlfn.XLOOKUP(確報【8月】!AQ8,台帳表ｋ[整理番号],台帳表ｋ[繁閑調整]),"")</f>
        <v/>
      </c>
      <c r="AS8" s="277" t="str">
        <f>IFERROR(_xlfn.XLOOKUP(確報【8月】!AQ8,台帳表ｋ[整理番号],台帳表ｋ[精算
グループ]),"")</f>
        <v/>
      </c>
      <c r="AT8" s="278" t="str">
        <f>IFERROR(_xlfn.XLOOKUP(確報【8月】!AQ8,台帳表ｋ[整理番号],台帳表ｋ[請求書発行番号]),"")</f>
        <v/>
      </c>
      <c r="AU8" s="269" t="str">
        <f>IFERROR(_xlfn.XLOOKUP(確報【8月】!AQ8,台帳表ｋ[整理番号],台帳表ｋ[繁閑調整金]),"")</f>
        <v/>
      </c>
      <c r="AV8" s="275"/>
      <c r="AX8" s="202" t="str">
        <f>IFERROR(_xlfn.XLOOKUP(確報【8月】!AW8,台帳表ｋ[整理番号],台帳表ｋ[繁閑調整]),"")</f>
        <v/>
      </c>
      <c r="AY8" s="277" t="str">
        <f>IFERROR(_xlfn.XLOOKUP(確報【8月】!AW8,台帳表ｋ[整理番号],台帳表ｋ[精算
グループ]),"")</f>
        <v/>
      </c>
      <c r="AZ8" s="278" t="str">
        <f>IFERROR(_xlfn.XLOOKUP(確報【8月】!AW8,台帳表ｋ[整理番号],台帳表ｋ[請求書発行番号]),"")</f>
        <v/>
      </c>
      <c r="BA8" s="269" t="str">
        <f>IFERROR(_xlfn.XLOOKUP(確報【8月】!AW8,台帳表ｋ[整理番号],台帳表ｋ[繁閑調整金]),"")</f>
        <v/>
      </c>
    </row>
    <row r="9" spans="1:53" ht="16.350000000000001" customHeight="1">
      <c r="A9" s="927"/>
      <c r="B9" s="927"/>
      <c r="C9" s="927"/>
      <c r="D9" s="976"/>
      <c r="E9" s="927"/>
      <c r="F9" s="31" t="s">
        <v>16486</v>
      </c>
      <c r="G9" s="32" t="s">
        <v>16606</v>
      </c>
      <c r="H9" s="33" t="s">
        <v>16487</v>
      </c>
      <c r="I9" s="34">
        <f>SUMIFS(台帳表ｓ[金額],台帳表ｓ[精算
グループ],確報【8月】!$H9,台帳表ｓ[入金月（月のみ）],確報【8月】!$A$1,台帳表ｓ[ＮＣ区分],"西部")+SUMIFS(測量台帳1ｓ[入金額],測量台帳1ｓ[精算
グループ],確報【8月】!$H9,測量台帳1ｓ[入金月（月のみ）],確報【8月】!$A$1,測量台帳1ｓ[NC区分],"西部")+SUMIFS(測量台帳1__2ｓ[入金額(後)],測量台帳1__2ｓ[精算
グループ(後)],確報【8月】!$H9,測量台帳1__2ｓ[入金月(後)（月のみ）],確報【8月】!$A$1,測量台帳1__2ｓ[NC区分],"西部")</f>
        <v>172874</v>
      </c>
      <c r="J9" s="147" t="s">
        <v>16487</v>
      </c>
      <c r="K9" s="148"/>
      <c r="L9" s="147" t="s">
        <v>16487</v>
      </c>
      <c r="M9" s="148"/>
      <c r="N9" s="149" t="s">
        <v>16487</v>
      </c>
      <c r="O9" s="150"/>
      <c r="P9" s="33" t="s">
        <v>16487</v>
      </c>
      <c r="Q9" s="35">
        <f>SUMIFS(台帳表ｔ[金額],台帳表ｔ[精算
グループ],確報【8月】!$H9,台帳表ｔ[入金月（月のみ）],確報【8月】!$A$1,台帳表ｔ[ＮＣ区分],"多摩")+SUMIFS(測量台帳1ｔ[入金額],測量台帳1ｔ[精算
グループ],確報【8月】!$H9,測量台帳1ｔ[入金月（月のみ）],確報【8月】!$A$1,測量台帳1ｔ[NC区分],"多摩")+SUMIFS(測量台帳1__2ｔ[入金額(後)],測量台帳1__2ｔ[精算
グループ(後)],確報【8月】!$H9,測量台帳1__2ｔ[入金月(後)（月のみ）],確報【8月】!$A$1,測量台帳1__2ｔ[NC区分],"多摩")</f>
        <v>0</v>
      </c>
      <c r="R9" s="33" t="s">
        <v>16487</v>
      </c>
      <c r="S9" s="151"/>
      <c r="T9" s="152" t="s">
        <v>16487</v>
      </c>
      <c r="U9" s="35"/>
      <c r="V9" s="33" t="s">
        <v>16487</v>
      </c>
      <c r="W9" s="35" cm="1">
        <f t="array" ref="W9">INDEX(設備G入力用!$F$2:$Q$72,ROW(A5), MATCH($A$1,設備G入力用!$F$2:$Q$2,0))</f>
        <v>0</v>
      </c>
      <c r="X9" s="30">
        <f t="shared" si="0"/>
        <v>172874</v>
      </c>
      <c r="Y9" s="24"/>
      <c r="Z9" s="13"/>
      <c r="AA9" s="1074"/>
      <c r="AB9" s="299" t="s">
        <v>16487</v>
      </c>
      <c r="AC9" s="112">
        <f>SUM(I9,K9,M9,O9,Q9,S9,U9,W9)</f>
        <v>172874</v>
      </c>
      <c r="AD9" s="10"/>
      <c r="AE9" s="10"/>
      <c r="AF9" s="202" t="str">
        <f>IFERROR(_xlfn.XLOOKUP(確報【8月】!$AE9,台帳表ｓ[整理番号],台帳表ｓ[繁閑調整]),"")</f>
        <v/>
      </c>
      <c r="AG9" s="277" t="str">
        <f>IFERROR(_xlfn.XLOOKUP(確報【8月】!$AE9,台帳表ｓ[整理番号],台帳表ｓ[精算
グループ]),"")</f>
        <v/>
      </c>
      <c r="AH9" s="278" t="str">
        <f>IFERROR(_xlfn.XLOOKUP(確報【8月】!$AE9,台帳表ｓ[整理番号],台帳表ｓ[請求書発行番号]),"")</f>
        <v/>
      </c>
      <c r="AI9" s="269" t="str">
        <f>IFERROR(_xlfn.XLOOKUP(確報【8月】!$AE9,台帳表ｓ[整理番号],台帳表ｓ[繁閑調整金]),"")</f>
        <v/>
      </c>
      <c r="AJ9" s="274"/>
      <c r="AL9" s="202" t="str">
        <f>IFERROR(_xlfn.XLOOKUP(確報【8月】!AK9,台帳表ｔ[整理番号],台帳表ｔ[繁閑調整]),"")</f>
        <v/>
      </c>
      <c r="AM9" s="277" t="str">
        <f>IFERROR(_xlfn.XLOOKUP(確報【8月】!AK9,台帳表ｔ[整理番号],台帳表ｔ[精算
グループ]),"")</f>
        <v/>
      </c>
      <c r="AN9" s="278" t="str">
        <f>IFERROR(_xlfn.XLOOKUP(確報【8月】!AK9,台帳表ｔ[整理番号],台帳表ｔ[請求書発行番号]),"")</f>
        <v/>
      </c>
      <c r="AO9" s="269" t="str">
        <f>IFERROR(_xlfn.XLOOKUP(確報【8月】!AK9,台帳表ｔ[整理番号],台帳表ｔ[繁閑調整金]),"")</f>
        <v/>
      </c>
      <c r="AP9" s="275"/>
      <c r="AR9" s="202" t="str">
        <f>IFERROR(_xlfn.XLOOKUP(確報【8月】!AQ9,台帳表ｋ[整理番号],台帳表ｋ[繁閑調整]),"")</f>
        <v/>
      </c>
      <c r="AS9" s="277" t="str">
        <f>IFERROR(_xlfn.XLOOKUP(確報【8月】!AQ9,台帳表ｋ[整理番号],台帳表ｋ[精算
グループ]),"")</f>
        <v/>
      </c>
      <c r="AT9" s="278" t="str">
        <f>IFERROR(_xlfn.XLOOKUP(確報【8月】!AQ9,台帳表ｋ[整理番号],台帳表ｋ[請求書発行番号]),"")</f>
        <v/>
      </c>
      <c r="AU9" s="269" t="str">
        <f>IFERROR(_xlfn.XLOOKUP(確報【8月】!AQ9,台帳表ｋ[整理番号],台帳表ｋ[繁閑調整金]),"")</f>
        <v/>
      </c>
      <c r="AV9" s="270"/>
      <c r="AX9" s="202" t="str">
        <f>IFERROR(_xlfn.XLOOKUP(確報【8月】!AW9,台帳表ｋ[整理番号],台帳表ｋ[繁閑調整]),"")</f>
        <v/>
      </c>
      <c r="AY9" s="277" t="str">
        <f>IFERROR(_xlfn.XLOOKUP(確報【8月】!AW9,台帳表ｋ[整理番号],台帳表ｋ[精算
グループ]),"")</f>
        <v/>
      </c>
      <c r="AZ9" s="278" t="str">
        <f>IFERROR(_xlfn.XLOOKUP(確報【8月】!AW9,台帳表ｋ[整理番号],台帳表ｋ[請求書発行番号]),"")</f>
        <v/>
      </c>
      <c r="BA9" s="269" t="str">
        <f>IFERROR(_xlfn.XLOOKUP(確報【8月】!AW9,台帳表ｋ[整理番号],台帳表ｋ[繁閑調整金]),"")</f>
        <v/>
      </c>
    </row>
    <row r="10" spans="1:53" ht="16.350000000000001" customHeight="1" thickBot="1">
      <c r="A10" s="927"/>
      <c r="B10" s="927"/>
      <c r="C10" s="927"/>
      <c r="D10" s="976"/>
      <c r="E10" s="927"/>
      <c r="F10" s="36" t="s">
        <v>16488</v>
      </c>
      <c r="G10" s="37" t="s">
        <v>16606</v>
      </c>
      <c r="H10" s="67" t="s">
        <v>16489</v>
      </c>
      <c r="I10" s="38">
        <f>SUMIFS(台帳表ｓ[金額],台帳表ｓ[精算
グループ],確報【8月】!$H10,台帳表ｓ[入金月（月のみ）],確報【8月】!$A$1,台帳表ｓ[ＮＣ区分],"西部")+SUMIFS(測量台帳1ｓ[入金額],測量台帳1ｓ[精算
グループ],確報【8月】!$H10,測量台帳1ｓ[入金月（月のみ）],確報【8月】!$A$1,測量台帳1ｓ[NC区分],"西部")+SUMIFS(測量台帳1__2ｓ[入金額(後)],測量台帳1__2ｓ[精算
グループ(後)],確報【8月】!$H10,測量台帳1__2ｓ[入金月(後)（月のみ）],確報【8月】!$A$1,測量台帳1__2ｓ[NC区分],"西部")</f>
        <v>1737400</v>
      </c>
      <c r="J10" s="79" t="s">
        <v>16489</v>
      </c>
      <c r="K10" s="80"/>
      <c r="L10" s="79" t="s">
        <v>16489</v>
      </c>
      <c r="M10" s="80"/>
      <c r="N10" s="66" t="s">
        <v>16489</v>
      </c>
      <c r="O10" s="39"/>
      <c r="P10" s="67" t="s">
        <v>16489</v>
      </c>
      <c r="Q10" s="39">
        <f>SUMIFS(台帳表ｔ[金額],台帳表ｔ[精算
グループ],確報【8月】!$H10,台帳表ｔ[入金月（月のみ）],確報【8月】!$A$1,台帳表ｔ[ＮＣ区分],"西部")+SUMIFS(測量台帳1ｔ[入金額],測量台帳1ｔ[精算
グループ],確報【8月】!$H10,測量台帳1ｔ[入金月（月のみ）],確報【8月】!$A$1,測量台帳1ｔ[NC区分],"西部")+SUMIFS(測量台帳1__2ｔ[入金額(後)],測量台帳1__2ｔ[精算
グループ(後)],確報【8月】!$H10,測量台帳1__2ｔ[入金月(後)（月のみ）],確報【8月】!$A$1,測量台帳1__2ｔ[NC区分],"西部")</f>
        <v>0</v>
      </c>
      <c r="R10" s="67" t="s">
        <v>52</v>
      </c>
      <c r="S10" s="80"/>
      <c r="T10" s="66" t="s">
        <v>52</v>
      </c>
      <c r="U10" s="39"/>
      <c r="V10" s="67" t="s">
        <v>52</v>
      </c>
      <c r="W10" s="39" cm="1">
        <f t="array" ref="W10">INDEX(設備G入力用!$F$2:$Q$72,ROW(A6), MATCH($A$1,設備G入力用!$F$2:$Q$2,0))</f>
        <v>0</v>
      </c>
      <c r="X10" s="30">
        <f t="shared" si="0"/>
        <v>1737400</v>
      </c>
      <c r="Y10" s="24"/>
      <c r="Z10" s="13"/>
      <c r="AA10" s="1074"/>
      <c r="AB10" s="299" t="s">
        <v>16493</v>
      </c>
      <c r="AC10" s="673">
        <f>SUM(I12,K12,M12,O12,Q12,S12,U12,W12)</f>
        <v>22197968</v>
      </c>
      <c r="AD10" s="10"/>
      <c r="AE10" s="10"/>
      <c r="AF10" s="202" t="str">
        <f>IFERROR(_xlfn.XLOOKUP(確報【8月】!$AE10,台帳表ｓ[整理番号],台帳表ｓ[繁閑調整]),"")</f>
        <v/>
      </c>
      <c r="AG10" s="277" t="str">
        <f>IFERROR(_xlfn.XLOOKUP(確報【8月】!$AE10,台帳表ｓ[整理番号],台帳表ｓ[精算
グループ]),"")</f>
        <v/>
      </c>
      <c r="AH10" s="278" t="str">
        <f>IFERROR(_xlfn.XLOOKUP(確報【8月】!$AE10,台帳表ｓ[整理番号],台帳表ｓ[請求書発行番号]),"")</f>
        <v/>
      </c>
      <c r="AI10" s="269" t="str">
        <f>IFERROR(_xlfn.XLOOKUP(確報【8月】!$AE10,台帳表ｓ[整理番号],台帳表ｓ[繁閑調整金]),"")</f>
        <v/>
      </c>
      <c r="AJ10" s="274"/>
      <c r="AL10" s="202" t="str">
        <f>IFERROR(_xlfn.XLOOKUP(確報【8月】!AK10,台帳表ｔ[整理番号],台帳表ｔ[繁閑調整]),"")</f>
        <v/>
      </c>
      <c r="AM10" s="277" t="str">
        <f>IFERROR(_xlfn.XLOOKUP(確報【8月】!AK10,台帳表ｔ[整理番号],台帳表ｔ[精算
グループ]),"")</f>
        <v/>
      </c>
      <c r="AN10" s="278" t="str">
        <f>IFERROR(_xlfn.XLOOKUP(確報【8月】!AK10,台帳表ｔ[整理番号],台帳表ｔ[請求書発行番号]),"")</f>
        <v/>
      </c>
      <c r="AO10" s="269" t="str">
        <f>IFERROR(_xlfn.XLOOKUP(確報【8月】!AK10,台帳表ｔ[整理番号],台帳表ｔ[繁閑調整金]),"")</f>
        <v/>
      </c>
      <c r="AP10" s="275"/>
      <c r="AR10" s="202" t="str">
        <f>IFERROR(_xlfn.XLOOKUP(確報【8月】!AQ10,台帳表ｋ[整理番号],台帳表ｋ[繁閑調整]),"")</f>
        <v/>
      </c>
      <c r="AS10" s="277" t="str">
        <f>IFERROR(_xlfn.XLOOKUP(確報【8月】!AQ10,台帳表ｋ[整理番号],台帳表ｋ[精算
グループ]),"")</f>
        <v/>
      </c>
      <c r="AT10" s="278" t="str">
        <f>IFERROR(_xlfn.XLOOKUP(確報【8月】!AQ10,台帳表ｋ[整理番号],台帳表ｋ[請求書発行番号]),"")</f>
        <v/>
      </c>
      <c r="AU10" s="269" t="str">
        <f>IFERROR(_xlfn.XLOOKUP(確報【8月】!AQ10,台帳表ｋ[整理番号],台帳表ｋ[繁閑調整金]),"")</f>
        <v/>
      </c>
      <c r="AV10" s="275"/>
      <c r="AX10" s="202" t="str">
        <f>IFERROR(_xlfn.XLOOKUP(確報【8月】!AW10,台帳表ｋ[整理番号],台帳表ｋ[繁閑調整]),"")</f>
        <v/>
      </c>
      <c r="AY10" s="277" t="str">
        <f>IFERROR(_xlfn.XLOOKUP(確報【8月】!AW10,台帳表ｋ[整理番号],台帳表ｋ[精算
グループ]),"")</f>
        <v/>
      </c>
      <c r="AZ10" s="278" t="str">
        <f>IFERROR(_xlfn.XLOOKUP(確報【8月】!AW10,台帳表ｋ[整理番号],台帳表ｋ[請求書発行番号]),"")</f>
        <v/>
      </c>
      <c r="BA10" s="269" t="str">
        <f>IFERROR(_xlfn.XLOOKUP(確報【8月】!AW10,台帳表ｋ[整理番号],台帳表ｋ[繁閑調整金]),"")</f>
        <v/>
      </c>
    </row>
    <row r="11" spans="1:53" ht="16.350000000000001" customHeight="1" thickBot="1">
      <c r="A11" s="927"/>
      <c r="B11" s="927"/>
      <c r="C11" s="927"/>
      <c r="D11" s="976"/>
      <c r="E11" s="928"/>
      <c r="F11" s="36" t="s">
        <v>16490</v>
      </c>
      <c r="G11" s="37" t="s">
        <v>16606</v>
      </c>
      <c r="H11" s="67" t="s">
        <v>16491</v>
      </c>
      <c r="I11" s="38">
        <f>SUMIFS(台帳表ｓ[金額],台帳表ｓ[精算
グループ],確報【8月】!$H11,台帳表ｓ[入金月（月のみ）],確報【8月】!$A$1,台帳表ｓ[ＮＣ区分],"西部")+SUMIFS(測量台帳1ｓ[入金額],測量台帳1ｓ[精算
グループ],確報【8月】!$H11,測量台帳1ｓ[入金月（月のみ）],確報【8月】!$A$1,測量台帳1ｓ[NC区分],"西部")+SUMIFS(測量台帳1__2ｓ[入金額(後)],測量台帳1__2ｓ[精算
グループ(後)],確報【8月】!$H11,測量台帳1__2ｓ[入金月(後)（月のみ）],確報【8月】!$A$1,測量台帳1__2ｓ[NC区分],"西部")</f>
        <v>0</v>
      </c>
      <c r="J11" s="79" t="s">
        <v>16491</v>
      </c>
      <c r="K11" s="80"/>
      <c r="L11" s="79" t="s">
        <v>16491</v>
      </c>
      <c r="M11" s="80"/>
      <c r="N11" s="66" t="s">
        <v>16491</v>
      </c>
      <c r="O11" s="39"/>
      <c r="P11" s="67" t="s">
        <v>16491</v>
      </c>
      <c r="Q11" s="39">
        <f>SUMIFS(台帳表ｔ[金額],台帳表ｔ[精算
グループ],確報【8月】!$H11,台帳表ｔ[入金月（月のみ）],確報【8月】!$A$1,台帳表ｔ[ＮＣ区分],"多摩")+SUMIFS(測量台帳1ｔ[入金額],測量台帳1ｔ[精算
グループ],確報【8月】!$H11,測量台帳1ｔ[入金月（月のみ）],確報【8月】!$A$1,測量台帳1ｔ[NC区分],"多摩")+SUMIFS(測量台帳1__2ｔ[入金額(後)],測量台帳1__2ｔ[精算
グループ(後)],確報【8月】!$H11,測量台帳1__2ｔ[入金月(後)（月のみ）],確報【8月】!$A$1,測量台帳1__2ｔ[NC区分],"多摩")</f>
        <v>0</v>
      </c>
      <c r="R11" s="67" t="s">
        <v>16491</v>
      </c>
      <c r="S11" s="80"/>
      <c r="T11" s="66" t="s">
        <v>16491</v>
      </c>
      <c r="U11" s="39"/>
      <c r="V11" s="67" t="s">
        <v>16491</v>
      </c>
      <c r="W11" s="39" cm="1">
        <f t="array" ref="W11">INDEX(設備G入力用!$F$2:$Q$72,ROW(A7), MATCH($A$1,設備G入力用!$F$2:$Q$2,0))</f>
        <v>0</v>
      </c>
      <c r="X11" s="156">
        <f t="shared" si="0"/>
        <v>0</v>
      </c>
      <c r="Y11" s="16">
        <f>SUM(X6:X11)</f>
        <v>5088954</v>
      </c>
      <c r="Z11" s="13" t="s">
        <v>16607</v>
      </c>
      <c r="AA11" s="1074"/>
      <c r="AB11" s="299" t="s">
        <v>16494</v>
      </c>
      <c r="AC11" s="112">
        <f>SUM(I13,K13,M13,O13,Q13,S13,U13,W13)</f>
        <v>0</v>
      </c>
      <c r="AD11" s="10"/>
      <c r="AE11" s="10"/>
      <c r="AF11" s="202" t="str">
        <f>IFERROR(_xlfn.XLOOKUP(確報【8月】!$AE11,台帳表ｓ[整理番号],台帳表ｓ[繁閑調整]),"")</f>
        <v/>
      </c>
      <c r="AG11" s="277" t="str">
        <f>IFERROR(_xlfn.XLOOKUP(確報【8月】!$AE11,台帳表ｓ[整理番号],台帳表ｓ[精算
グループ]),"")</f>
        <v/>
      </c>
      <c r="AH11" s="278" t="str">
        <f>IFERROR(_xlfn.XLOOKUP(確報【8月】!$AE11,台帳表ｓ[整理番号],台帳表ｓ[請求書発行番号]),"")</f>
        <v/>
      </c>
      <c r="AI11" s="269" t="str">
        <f>IFERROR(_xlfn.XLOOKUP(確報【8月】!$AE11,台帳表ｓ[整理番号],台帳表ｓ[繁閑調整金]),"")</f>
        <v/>
      </c>
      <c r="AJ11" s="274"/>
      <c r="AL11" s="202" t="str">
        <f>IFERROR(_xlfn.XLOOKUP(確報【8月】!AK11,台帳表ｔ[整理番号],台帳表ｔ[繁閑調整]),"")</f>
        <v/>
      </c>
      <c r="AM11" s="277" t="str">
        <f>IFERROR(_xlfn.XLOOKUP(確報【8月】!AK11,台帳表ｔ[整理番号],台帳表ｔ[精算
グループ]),"")</f>
        <v/>
      </c>
      <c r="AN11" s="278" t="str">
        <f>IFERROR(_xlfn.XLOOKUP(確報【8月】!AK11,台帳表ｔ[整理番号],台帳表ｔ[請求書発行番号]),"")</f>
        <v/>
      </c>
      <c r="AO11" s="269" t="str">
        <f>IFERROR(_xlfn.XLOOKUP(確報【8月】!AK11,台帳表ｔ[整理番号],台帳表ｔ[繁閑調整金]),"")</f>
        <v/>
      </c>
      <c r="AP11" s="276"/>
      <c r="AR11" s="202" t="str">
        <f>IFERROR(_xlfn.XLOOKUP(確報【8月】!AQ11,台帳表ｋ[整理番号],台帳表ｋ[繁閑調整]),"")</f>
        <v/>
      </c>
      <c r="AS11" s="277" t="str">
        <f>IFERROR(_xlfn.XLOOKUP(確報【8月】!AQ11,台帳表ｋ[整理番号],台帳表ｋ[精算
グループ]),"")</f>
        <v/>
      </c>
      <c r="AT11" s="278" t="str">
        <f>IFERROR(_xlfn.XLOOKUP(確報【8月】!AQ11,台帳表ｋ[整理番号],台帳表ｋ[請求書発行番号]),"")</f>
        <v/>
      </c>
      <c r="AU11" s="269" t="str">
        <f>IFERROR(_xlfn.XLOOKUP(確報【8月】!AQ11,台帳表ｋ[整理番号],台帳表ｋ[繁閑調整金]),"")</f>
        <v/>
      </c>
      <c r="AV11" s="275"/>
      <c r="AX11" s="202" t="str">
        <f>IFERROR(_xlfn.XLOOKUP(確報【8月】!AW11,台帳表ｋ[整理番号],台帳表ｋ[繁閑調整]),"")</f>
        <v/>
      </c>
      <c r="AY11" s="277" t="str">
        <f>IFERROR(_xlfn.XLOOKUP(確報【8月】!AW11,台帳表ｋ[整理番号],台帳表ｋ[精算
グループ]),"")</f>
        <v/>
      </c>
      <c r="AZ11" s="278" t="str">
        <f>IFERROR(_xlfn.XLOOKUP(確報【8月】!AW11,台帳表ｋ[整理番号],台帳表ｋ[請求書発行番号]),"")</f>
        <v/>
      </c>
      <c r="BA11" s="269" t="str">
        <f>IFERROR(_xlfn.XLOOKUP(確報【8月】!AW11,台帳表ｋ[整理番号],台帳表ｋ[繁閑調整金]),"")</f>
        <v/>
      </c>
    </row>
    <row r="12" spans="1:53" ht="16.350000000000001" customHeight="1">
      <c r="A12" s="927"/>
      <c r="B12" s="927"/>
      <c r="C12" s="927"/>
      <c r="D12" s="976"/>
      <c r="E12" s="926" t="s">
        <v>16492</v>
      </c>
      <c r="F12" s="18" t="s">
        <v>16480</v>
      </c>
      <c r="G12" s="42" t="s">
        <v>16606</v>
      </c>
      <c r="H12" s="674" t="s">
        <v>16493</v>
      </c>
      <c r="I12" s="158">
        <f>SUMIFS(台帳表ｓ[金額],台帳表ｓ[精算
グループ],確報【8月】!$H12,台帳表ｓ[入金月（月のみ）],確報【8月】!$A$1,台帳表ｓ[ＮＣ区分],"西部")+SUMIFS(測量台帳1ｓ[入金額],測量台帳1ｓ[精算
グループ],確報【8月】!$H12,測量台帳1ｓ[入金月（月のみ）],確報【8月】!$A$1,測量台帳1ｓ[NC区分],"西部")+SUMIFS(測量台帳1__2ｓ[入金額(後)],測量台帳1__2ｓ[精算
グループ(後)],確報【8月】!$H12,測量台帳1__2ｓ[入金月(後)（月のみ）],確報【8月】!$A$1,測量台帳1__2ｓ[NC区分],"西部")</f>
        <v>0</v>
      </c>
      <c r="J12" s="159" t="s">
        <v>16493</v>
      </c>
      <c r="K12" s="160"/>
      <c r="L12" s="159" t="s">
        <v>16493</v>
      </c>
      <c r="M12" s="160"/>
      <c r="N12" s="161" t="s">
        <v>16493</v>
      </c>
      <c r="O12" s="162"/>
      <c r="P12" s="43" t="s">
        <v>16493</v>
      </c>
      <c r="Q12" s="44">
        <f>SUMIFS(台帳表ｔ[金額],台帳表ｔ[精算
グループ],確報【8月】!$H12,台帳表ｔ[入金月（月のみ）],確報【8月】!$A$1,台帳表ｔ[ＮＣ区分],"多摩")+SUMIFS(測量台帳1ｔ[入金額],測量台帳1ｔ[精算
グループ],確報【8月】!$H12,測量台帳1ｔ[入金月（月のみ）],確報【8月】!$A$1,測量台帳1ｔ[NC区分],"多摩")+SUMIFS(測量台帳1__2ｔ[入金額(後)],測量台帳1__2ｔ[精算
グループ(後)],確報【8月】!$H12,測量台帳1__2ｔ[入金月(後)（月のみ）],確報【8月】!$A$1,測量台帳1__2ｔ[NC区分],"多摩")</f>
        <v>22197968</v>
      </c>
      <c r="R12" s="43" t="s">
        <v>16493</v>
      </c>
      <c r="S12" s="163"/>
      <c r="T12" s="164" t="s">
        <v>16493</v>
      </c>
      <c r="U12" s="44"/>
      <c r="V12" s="43" t="s">
        <v>16493</v>
      </c>
      <c r="W12" s="44" cm="1">
        <f t="array" ref="W12">INDEX(設備G入力用!$F$2:$Q$72,ROW(A8), MATCH($A$1,設備G入力用!$F$2:$Q$2,0))</f>
        <v>0</v>
      </c>
      <c r="X12" s="23">
        <f t="shared" si="0"/>
        <v>22197968</v>
      </c>
      <c r="Y12" s="24"/>
      <c r="Z12" s="13"/>
      <c r="AA12" s="1074"/>
      <c r="AB12" s="299" t="s">
        <v>16495</v>
      </c>
      <c r="AC12" s="112">
        <f>SUM(I14,K14,M14,O14,Q14,S14,U14,W14)</f>
        <v>720470</v>
      </c>
      <c r="AD12" s="10"/>
      <c r="AE12" s="10"/>
      <c r="AF12" s="202" t="str">
        <f>IFERROR(_xlfn.XLOOKUP(確報【8月】!$AE12,台帳表ｓ[整理番号],台帳表ｓ[繁閑調整]),"")</f>
        <v/>
      </c>
      <c r="AG12" s="277" t="str">
        <f>IFERROR(_xlfn.XLOOKUP(確報【8月】!$AE12,台帳表ｓ[整理番号],台帳表ｓ[精算
グループ]),"")</f>
        <v/>
      </c>
      <c r="AH12" s="278" t="str">
        <f>IFERROR(_xlfn.XLOOKUP(確報【8月】!$AE12,台帳表ｓ[整理番号],台帳表ｓ[請求書発行番号]),"")</f>
        <v/>
      </c>
      <c r="AI12" s="269" t="str">
        <f>IFERROR(_xlfn.XLOOKUP(確報【8月】!$AE12,台帳表ｓ[整理番号],台帳表ｓ[繁閑調整金]),"")</f>
        <v/>
      </c>
      <c r="AJ12" s="274"/>
      <c r="AL12" s="202" t="str">
        <f>IFERROR(_xlfn.XLOOKUP(確報【8月】!AK12,台帳表ｔ[整理番号],台帳表ｔ[繁閑調整]),"")</f>
        <v/>
      </c>
      <c r="AM12" s="277" t="str">
        <f>IFERROR(_xlfn.XLOOKUP(確報【8月】!AK12,台帳表ｔ[整理番号],台帳表ｔ[精算
グループ]),"")</f>
        <v/>
      </c>
      <c r="AN12" s="278" t="str">
        <f>IFERROR(_xlfn.XLOOKUP(確報【8月】!AK12,台帳表ｔ[整理番号],台帳表ｔ[請求書発行番号]),"")</f>
        <v/>
      </c>
      <c r="AO12" s="269" t="str">
        <f>IFERROR(_xlfn.XLOOKUP(確報【8月】!AK12,台帳表ｔ[整理番号],台帳表ｔ[繁閑調整金]),"")</f>
        <v/>
      </c>
      <c r="AP12" s="275"/>
      <c r="AR12" s="202" t="str">
        <f>IFERROR(_xlfn.XLOOKUP(確報【8月】!AQ12,台帳表ｋ[整理番号],台帳表ｋ[繁閑調整]),"")</f>
        <v/>
      </c>
      <c r="AS12" s="277" t="str">
        <f>IFERROR(_xlfn.XLOOKUP(確報【8月】!AQ12,台帳表ｋ[整理番号],台帳表ｋ[精算
グループ]),"")</f>
        <v/>
      </c>
      <c r="AT12" s="278" t="str">
        <f>IFERROR(_xlfn.XLOOKUP(確報【8月】!AQ12,台帳表ｋ[整理番号],台帳表ｋ[請求書発行番号]),"")</f>
        <v/>
      </c>
      <c r="AU12" s="269" t="str">
        <f>IFERROR(_xlfn.XLOOKUP(確報【8月】!AQ12,台帳表ｋ[整理番号],台帳表ｋ[繁閑調整金]),"")</f>
        <v/>
      </c>
      <c r="AV12" s="275"/>
      <c r="AX12" s="202" t="str">
        <f>IFERROR(_xlfn.XLOOKUP(確報【8月】!AW12,台帳表ｋ[整理番号],台帳表ｋ[繁閑調整]),"")</f>
        <v/>
      </c>
      <c r="AY12" s="277" t="str">
        <f>IFERROR(_xlfn.XLOOKUP(確報【8月】!AW12,台帳表ｋ[整理番号],台帳表ｋ[精算
グループ]),"")</f>
        <v/>
      </c>
      <c r="AZ12" s="278" t="str">
        <f>IFERROR(_xlfn.XLOOKUP(確報【8月】!AW12,台帳表ｋ[整理番号],台帳表ｋ[請求書発行番号]),"")</f>
        <v/>
      </c>
      <c r="BA12" s="269" t="str">
        <f>IFERROR(_xlfn.XLOOKUP(確報【8月】!AW12,台帳表ｋ[整理番号],台帳表ｋ[繁閑調整金]),"")</f>
        <v/>
      </c>
    </row>
    <row r="13" spans="1:53" ht="16.350000000000001" customHeight="1">
      <c r="A13" s="927"/>
      <c r="B13" s="927"/>
      <c r="C13" s="927"/>
      <c r="D13" s="976"/>
      <c r="E13" s="927"/>
      <c r="F13" s="25" t="s">
        <v>16482</v>
      </c>
      <c r="G13" s="26" t="s">
        <v>16606</v>
      </c>
      <c r="H13" s="27" t="s">
        <v>16494</v>
      </c>
      <c r="I13" s="28">
        <f>SUMIFS(台帳表ｓ[金額],台帳表ｓ[精算
グループ],確報【8月】!$H13,台帳表ｓ[入金月（月のみ）],確報【8月】!$A$1,台帳表ｓ[ＮＣ区分],"西部")+SUMIFS(測量台帳1ｓ[入金額],測量台帳1ｓ[精算
グループ],確報【8月】!$H13,測量台帳1ｓ[入金月（月のみ）],確報【8月】!$A$1,測量台帳1ｓ[NC区分],"西部")+SUMIFS(測量台帳1__2ｓ[入金額(後)],測量台帳1__2ｓ[精算
グループ(後)],確報【8月】!$H13,測量台帳1__2ｓ[入金月(後)（月のみ）],確報【8月】!$A$1,測量台帳1__2ｓ[NC区分],"西部")</f>
        <v>0</v>
      </c>
      <c r="J13" s="78" t="s">
        <v>16494</v>
      </c>
      <c r="K13" s="40"/>
      <c r="L13" s="78" t="s">
        <v>16494</v>
      </c>
      <c r="M13" s="40"/>
      <c r="N13" s="60" t="s">
        <v>16494</v>
      </c>
      <c r="O13" s="61"/>
      <c r="P13" s="27" t="s">
        <v>16494</v>
      </c>
      <c r="Q13" s="29">
        <f>SUMIFS(台帳表ｔ[金額],台帳表ｔ[精算
グループ],確報【8月】!$H13,台帳表ｔ[入金月（月のみ）],確報【8月】!$A$1,台帳表ｔ[ＮＣ区分],"多摩")+SUMIFS(測量台帳1ｔ[入金額],測量台帳1ｔ[精算
グループ],確報【8月】!$H13,測量台帳1ｔ[入金月（月のみ）],確報【8月】!$A$1,測量台帳1ｔ[NC区分],"多摩")+SUMIFS(測量台帳1__2ｔ[入金額(後)],測量台帳1__2ｔ[精算
グループ(後)],確報【8月】!$H13,測量台帳1__2ｔ[入金月(後)（月のみ）],確報【8月】!$A$1,測量台帳1__2ｔ[NC区分],"多摩")</f>
        <v>0</v>
      </c>
      <c r="R13" s="27" t="s">
        <v>16494</v>
      </c>
      <c r="S13" s="92"/>
      <c r="T13" s="93" t="s">
        <v>16494</v>
      </c>
      <c r="U13" s="29"/>
      <c r="V13" s="27" t="s">
        <v>16494</v>
      </c>
      <c r="W13" s="29" cm="1">
        <f t="array" ref="W13">INDEX(設備G入力用!$F$2:$Q$72,ROW(A9), MATCH($A$1,設備G入力用!$F$2:$Q$2,0))</f>
        <v>0</v>
      </c>
      <c r="X13" s="30">
        <f t="shared" si="0"/>
        <v>0</v>
      </c>
      <c r="Y13" s="24"/>
      <c r="Z13" s="13"/>
      <c r="AA13" s="1074"/>
      <c r="AB13" s="299" t="s">
        <v>16497</v>
      </c>
      <c r="AC13" s="112">
        <f>SUM(I15,K15,M15,O15,Q15,S15,U15,W15)</f>
        <v>0</v>
      </c>
      <c r="AD13" s="10"/>
      <c r="AE13" s="10"/>
      <c r="AF13" s="202" t="str">
        <f>IFERROR(_xlfn.XLOOKUP(確報【8月】!$AE13,台帳表ｓ[整理番号],台帳表ｓ[繁閑調整]),"")</f>
        <v/>
      </c>
      <c r="AG13" s="277" t="str">
        <f>IFERROR(_xlfn.XLOOKUP(確報【8月】!$AE13,台帳表ｓ[整理番号],台帳表ｓ[精算
グループ]),"")</f>
        <v/>
      </c>
      <c r="AH13" s="278" t="str">
        <f>IFERROR(_xlfn.XLOOKUP(確報【8月】!$AE13,台帳表ｓ[整理番号],台帳表ｓ[請求書発行番号]),"")</f>
        <v/>
      </c>
      <c r="AI13" s="269" t="str">
        <f>IFERROR(_xlfn.XLOOKUP(確報【8月】!$AE13,台帳表ｓ[整理番号],台帳表ｓ[繁閑調整金]),"")</f>
        <v/>
      </c>
      <c r="AJ13" s="274"/>
      <c r="AL13" s="202" t="str">
        <f>IFERROR(_xlfn.XLOOKUP(確報【8月】!AK13,台帳表ｔ[整理番号],台帳表ｔ[繁閑調整]),"")</f>
        <v/>
      </c>
      <c r="AM13" s="277" t="str">
        <f>IFERROR(_xlfn.XLOOKUP(確報【8月】!AK13,台帳表ｔ[整理番号],台帳表ｔ[精算
グループ]),"")</f>
        <v/>
      </c>
      <c r="AN13" s="278" t="str">
        <f>IFERROR(_xlfn.XLOOKUP(確報【8月】!AK13,台帳表ｔ[整理番号],台帳表ｔ[請求書発行番号]),"")</f>
        <v/>
      </c>
      <c r="AO13" s="269" t="str">
        <f>IFERROR(_xlfn.XLOOKUP(確報【8月】!AK13,台帳表ｔ[整理番号],台帳表ｔ[繁閑調整金]),"")</f>
        <v/>
      </c>
      <c r="AP13" s="275"/>
      <c r="AR13" s="202" t="str">
        <f>IFERROR(_xlfn.XLOOKUP(確報【8月】!AQ13,台帳表ｋ[整理番号],台帳表ｋ[繁閑調整]),"")</f>
        <v/>
      </c>
      <c r="AS13" s="277" t="str">
        <f>IFERROR(_xlfn.XLOOKUP(確報【8月】!AQ13,台帳表ｋ[整理番号],台帳表ｋ[精算
グループ]),"")</f>
        <v/>
      </c>
      <c r="AT13" s="278" t="str">
        <f>IFERROR(_xlfn.XLOOKUP(確報【8月】!AQ13,台帳表ｋ[整理番号],台帳表ｋ[請求書発行番号]),"")</f>
        <v/>
      </c>
      <c r="AU13" s="269" t="str">
        <f>IFERROR(_xlfn.XLOOKUP(確報【8月】!AQ13,台帳表ｋ[整理番号],台帳表ｋ[繁閑調整金]),"")</f>
        <v/>
      </c>
      <c r="AV13" s="275"/>
      <c r="AX13" s="202" t="str">
        <f>IFERROR(_xlfn.XLOOKUP(確報【8月】!AW13,台帳表ｋ[整理番号],台帳表ｋ[繁閑調整]),"")</f>
        <v/>
      </c>
      <c r="AY13" s="277" t="str">
        <f>IFERROR(_xlfn.XLOOKUP(確報【8月】!AW13,台帳表ｋ[整理番号],台帳表ｋ[精算
グループ]),"")</f>
        <v/>
      </c>
      <c r="AZ13" s="278" t="str">
        <f>IFERROR(_xlfn.XLOOKUP(確報【8月】!AW13,台帳表ｋ[整理番号],台帳表ｋ[請求書発行番号]),"")</f>
        <v/>
      </c>
      <c r="BA13" s="269" t="str">
        <f>IFERROR(_xlfn.XLOOKUP(確報【8月】!AW13,台帳表ｋ[整理番号],台帳表ｋ[繁閑調整金]),"")</f>
        <v/>
      </c>
    </row>
    <row r="14" spans="1:53" ht="16.350000000000001" customHeight="1">
      <c r="A14" s="927"/>
      <c r="B14" s="927"/>
      <c r="C14" s="927"/>
      <c r="D14" s="976"/>
      <c r="E14" s="927"/>
      <c r="F14" s="25" t="s">
        <v>16484</v>
      </c>
      <c r="G14" s="26" t="s">
        <v>16606</v>
      </c>
      <c r="H14" s="27" t="s">
        <v>16495</v>
      </c>
      <c r="I14" s="28">
        <f>SUMIFS(台帳表ｓ[金額],台帳表ｓ[精算
グループ],確報【8月】!$H14,台帳表ｓ[入金月（月のみ）],確報【8月】!$A$1,台帳表ｓ[ＮＣ区分],"西部")+SUMIFS(測量台帳1ｓ[入金額],測量台帳1ｓ[精算
グループ],確報【8月】!$H14,測量台帳1ｓ[入金月（月のみ）],確報【8月】!$A$1,測量台帳1ｓ[NC区分],"西部")+SUMIFS(測量台帳1__2ｓ[入金額(後)],測量台帳1__2ｓ[精算
グループ(後)],確報【8月】!$H14,測量台帳1__2ｓ[入金月(後)（月のみ）],確報【8月】!$A$1,測量台帳1__2ｓ[NC区分],"西部")</f>
        <v>0</v>
      </c>
      <c r="J14" s="78" t="s">
        <v>16495</v>
      </c>
      <c r="K14" s="40"/>
      <c r="L14" s="78" t="s">
        <v>16495</v>
      </c>
      <c r="M14" s="40"/>
      <c r="N14" s="60" t="s">
        <v>16495</v>
      </c>
      <c r="O14" s="61"/>
      <c r="P14" s="27" t="s">
        <v>16495</v>
      </c>
      <c r="Q14" s="29">
        <f>SUMIFS(台帳表ｔ[金額],台帳表ｔ[精算
グループ],確報【8月】!$H14,台帳表ｔ[入金月（月のみ）],確報【8月】!$A$1,台帳表ｔ[ＮＣ区分],"多摩")+SUMIFS(測量台帳1ｔ[入金額],測量台帳1ｔ[精算
グループ],確報【8月】!$H14,測量台帳1ｔ[入金月（月のみ）],確報【8月】!$A$1,測量台帳1ｔ[NC区分],"多摩")+SUMIFS(測量台帳1__2ｔ[入金額(後)],測量台帳1__2ｔ[精算
グループ(後)],確報【8月】!$H14,測量台帳1__2ｔ[入金月(後)（月のみ）],確報【8月】!$A$1,測量台帳1__2ｔ[NC区分],"多摩")</f>
        <v>720470</v>
      </c>
      <c r="R14" s="27" t="s">
        <v>16495</v>
      </c>
      <c r="S14" s="92"/>
      <c r="T14" s="93" t="s">
        <v>16495</v>
      </c>
      <c r="U14" s="29"/>
      <c r="V14" s="27" t="s">
        <v>16495</v>
      </c>
      <c r="W14" s="29" cm="1">
        <f t="array" ref="W14">INDEX(設備G入力用!$F$2:$Q$72,ROW(A10), MATCH($A$1,設備G入力用!$F$2:$Q$2,0))</f>
        <v>0</v>
      </c>
      <c r="X14" s="30">
        <f t="shared" si="0"/>
        <v>720470</v>
      </c>
      <c r="Y14" s="24"/>
      <c r="Z14" s="13"/>
      <c r="AA14" s="1074"/>
      <c r="AB14" s="299" t="s">
        <v>16499</v>
      </c>
      <c r="AC14" s="112">
        <f>SUM(I16,K16,M16,O16,Q16,S16,U16,W16)</f>
        <v>0</v>
      </c>
      <c r="AD14" s="10"/>
      <c r="AE14" s="10"/>
      <c r="AF14" s="202" t="str">
        <f>IFERROR(_xlfn.XLOOKUP(確報【8月】!$AE14,台帳表ｓ[整理番号],台帳表ｓ[繁閑調整]),"")</f>
        <v/>
      </c>
      <c r="AG14" s="277" t="str">
        <f>IFERROR(_xlfn.XLOOKUP(確報【8月】!$AE14,台帳表ｓ[整理番号],台帳表ｓ[精算
グループ]),"")</f>
        <v/>
      </c>
      <c r="AH14" s="278" t="str">
        <f>IFERROR(_xlfn.XLOOKUP(確報【8月】!$AE14,台帳表ｓ[整理番号],台帳表ｓ[請求書発行番号]),"")</f>
        <v/>
      </c>
      <c r="AI14" s="269" t="str">
        <f>IFERROR(_xlfn.XLOOKUP(確報【8月】!$AE14,台帳表ｓ[整理番号],台帳表ｓ[繁閑調整金]),"")</f>
        <v/>
      </c>
      <c r="AJ14" s="139"/>
      <c r="AL14" s="202" t="str">
        <f>IFERROR(_xlfn.XLOOKUP(確報【8月】!AK14,台帳表ｔ[整理番号],台帳表ｔ[繁閑調整]),"")</f>
        <v/>
      </c>
      <c r="AM14" s="277" t="str">
        <f>IFERROR(_xlfn.XLOOKUP(確報【8月】!AK14,台帳表ｔ[整理番号],台帳表ｔ[精算
グループ]),"")</f>
        <v/>
      </c>
      <c r="AN14" s="278" t="str">
        <f>IFERROR(_xlfn.XLOOKUP(確報【8月】!AK14,台帳表ｔ[整理番号],台帳表ｔ[請求書発行番号]),"")</f>
        <v/>
      </c>
      <c r="AO14" s="269" t="str">
        <f>IFERROR(_xlfn.XLOOKUP(確報【8月】!AK14,台帳表ｔ[整理番号],台帳表ｔ[繁閑調整金]),"")</f>
        <v/>
      </c>
      <c r="AP14" s="275"/>
      <c r="AR14" s="202" t="str">
        <f>IFERROR(_xlfn.XLOOKUP(確報【8月】!AQ14,台帳表ｋ[整理番号],台帳表ｋ[繁閑調整]),"")</f>
        <v/>
      </c>
      <c r="AS14" s="277" t="str">
        <f>IFERROR(_xlfn.XLOOKUP(確報【8月】!AQ14,台帳表ｋ[整理番号],台帳表ｋ[精算
グループ]),"")</f>
        <v/>
      </c>
      <c r="AT14" s="278" t="str">
        <f>IFERROR(_xlfn.XLOOKUP(確報【8月】!AQ14,台帳表ｋ[整理番号],台帳表ｋ[請求書発行番号]),"")</f>
        <v/>
      </c>
      <c r="AU14" s="269" t="str">
        <f>IFERROR(_xlfn.XLOOKUP(確報【8月】!AQ14,台帳表ｋ[整理番号],台帳表ｋ[繁閑調整金]),"")</f>
        <v/>
      </c>
      <c r="AV14" s="275"/>
      <c r="AX14" s="202" t="str">
        <f>IFERROR(_xlfn.XLOOKUP(確報【8月】!AW14,台帳表ｋ[整理番号],台帳表ｋ[繁閑調整]),"")</f>
        <v/>
      </c>
      <c r="AY14" s="277" t="str">
        <f>IFERROR(_xlfn.XLOOKUP(確報【8月】!AW14,台帳表ｋ[整理番号],台帳表ｋ[精算
グループ]),"")</f>
        <v/>
      </c>
      <c r="AZ14" s="278" t="str">
        <f>IFERROR(_xlfn.XLOOKUP(確報【8月】!AW14,台帳表ｋ[整理番号],台帳表ｋ[請求書発行番号]),"")</f>
        <v/>
      </c>
      <c r="BA14" s="269" t="str">
        <f>IFERROR(_xlfn.XLOOKUP(確報【8月】!AW14,台帳表ｋ[整理番号],台帳表ｋ[繁閑調整金]),"")</f>
        <v/>
      </c>
    </row>
    <row r="15" spans="1:53" ht="16.350000000000001" customHeight="1">
      <c r="A15" s="927"/>
      <c r="B15" s="927"/>
      <c r="C15" s="927"/>
      <c r="D15" s="976"/>
      <c r="E15" s="927"/>
      <c r="F15" s="25" t="s">
        <v>16496</v>
      </c>
      <c r="G15" s="26" t="s">
        <v>16606</v>
      </c>
      <c r="H15" s="27" t="s">
        <v>16497</v>
      </c>
      <c r="I15" s="28">
        <f>SUMIFS(台帳表ｓ[金額],台帳表ｓ[精算
グループ],確報【8月】!$H15,台帳表ｓ[入金月（月のみ）],確報【8月】!$A$1,台帳表ｓ[ＮＣ区分],"西部")+SUMIFS(測量台帳1ｓ[入金額],測量台帳1ｓ[精算
グループ],確報【8月】!$H15,測量台帳1ｓ[入金月（月のみ）],確報【8月】!$A$1,測量台帳1ｓ[NC区分],"西部")+SUMIFS(測量台帳1__2ｓ[入金額(後)],測量台帳1__2ｓ[精算
グループ(後)],確報【8月】!$H15,測量台帳1__2ｓ[入金月(後)（月のみ）],確報【8月】!$A$1,測量台帳1__2ｓ[NC区分],"西部")</f>
        <v>0</v>
      </c>
      <c r="J15" s="78" t="s">
        <v>16497</v>
      </c>
      <c r="K15" s="40"/>
      <c r="L15" s="78" t="s">
        <v>16497</v>
      </c>
      <c r="M15" s="40"/>
      <c r="N15" s="60" t="s">
        <v>16497</v>
      </c>
      <c r="O15" s="61"/>
      <c r="P15" s="27" t="s">
        <v>16497</v>
      </c>
      <c r="Q15" s="29">
        <f>SUMIFS(台帳表ｔ[金額],台帳表ｔ[精算
グループ],確報【8月】!$H15,台帳表ｔ[入金月（月のみ）],確報【8月】!$A$1,台帳表ｔ[ＮＣ区分],"多摩")+SUMIFS(測量台帳1ｔ[入金額],測量台帳1ｔ[精算
グループ],確報【8月】!$H15,測量台帳1ｔ[入金月（月のみ）],確報【8月】!$A$1,測量台帳1ｔ[NC区分],"多摩")+SUMIFS(測量台帳1__2ｔ[入金額(後)],測量台帳1__2ｔ[精算
グループ(後)],確報【8月】!$H15,測量台帳1__2ｔ[入金月(後)（月のみ）],確報【8月】!$A$1,測量台帳1__2ｔ[NC区分],"多摩")</f>
        <v>0</v>
      </c>
      <c r="R15" s="27" t="s">
        <v>16497</v>
      </c>
      <c r="S15" s="92"/>
      <c r="T15" s="93" t="s">
        <v>16497</v>
      </c>
      <c r="U15" s="29"/>
      <c r="V15" s="27" t="s">
        <v>16497</v>
      </c>
      <c r="W15" s="29" cm="1">
        <f t="array" ref="W15">INDEX(設備G入力用!$F$2:$Q$72,ROW(A11), MATCH($A$1,設備G入力用!$F$2:$Q$2,0))</f>
        <v>0</v>
      </c>
      <c r="X15" s="30">
        <f t="shared" si="0"/>
        <v>0</v>
      </c>
      <c r="Y15" s="24"/>
      <c r="Z15" s="13"/>
      <c r="AA15" s="1074"/>
      <c r="AB15" s="300" t="s">
        <v>16489</v>
      </c>
      <c r="AC15" s="301">
        <f>SUM(I10,K10,M10,O10,Q10,S10,U10,W10,I17,K17,M17,O17,Q17,S17,U17,W17)</f>
        <v>6994231</v>
      </c>
      <c r="AD15" s="10"/>
      <c r="AE15" s="10"/>
      <c r="AF15" s="202" t="str">
        <f>IFERROR(_xlfn.XLOOKUP(確報【8月】!$AE15,台帳表ｓ[整理番号],台帳表ｓ[繁閑調整]),"")</f>
        <v/>
      </c>
      <c r="AG15" s="277" t="str">
        <f>IFERROR(_xlfn.XLOOKUP(確報【8月】!$AE15,台帳表ｓ[整理番号],台帳表ｓ[精算
グループ]),"")</f>
        <v/>
      </c>
      <c r="AH15" s="278" t="str">
        <f>IFERROR(_xlfn.XLOOKUP(確報【8月】!$AE15,台帳表ｓ[整理番号],台帳表ｓ[請求書発行番号]),"")</f>
        <v/>
      </c>
      <c r="AI15" s="269" t="str">
        <f>IFERROR(_xlfn.XLOOKUP(確報【8月】!$AE15,台帳表ｓ[整理番号],台帳表ｓ[繁閑調整金]),"")</f>
        <v/>
      </c>
      <c r="AJ15" s="139"/>
      <c r="AL15" s="202" t="str">
        <f>IFERROR(_xlfn.XLOOKUP(確報【8月】!AK15,台帳表ｔ[整理番号],台帳表ｔ[繁閑調整]),"")</f>
        <v/>
      </c>
      <c r="AM15" s="277" t="str">
        <f>IFERROR(_xlfn.XLOOKUP(確報【8月】!AK15,台帳表ｔ[整理番号],台帳表ｔ[精算
グループ]),"")</f>
        <v/>
      </c>
      <c r="AN15" s="278" t="str">
        <f>IFERROR(_xlfn.XLOOKUP(確報【8月】!AK15,台帳表ｔ[整理番号],台帳表ｔ[請求書発行番号]),"")</f>
        <v/>
      </c>
      <c r="AO15" s="269" t="str">
        <f>IFERROR(_xlfn.XLOOKUP(確報【8月】!AK15,台帳表ｔ[整理番号],台帳表ｔ[繁閑調整金]),"")</f>
        <v/>
      </c>
      <c r="AP15" s="275"/>
      <c r="AR15" s="202" t="str">
        <f>IFERROR(_xlfn.XLOOKUP(確報【8月】!AQ15,台帳表ｋ[整理番号],台帳表ｋ[繁閑調整]),"")</f>
        <v/>
      </c>
      <c r="AS15" s="277" t="str">
        <f>IFERROR(_xlfn.XLOOKUP(確報【8月】!AQ15,台帳表ｋ[整理番号],台帳表ｋ[精算
グループ]),"")</f>
        <v/>
      </c>
      <c r="AT15" s="278" t="str">
        <f>IFERROR(_xlfn.XLOOKUP(確報【8月】!AQ15,台帳表ｋ[整理番号],台帳表ｋ[請求書発行番号]),"")</f>
        <v/>
      </c>
      <c r="AU15" s="269" t="str">
        <f>IFERROR(_xlfn.XLOOKUP(確報【8月】!AQ15,台帳表ｋ[整理番号],台帳表ｋ[繁閑調整金]),"")</f>
        <v/>
      </c>
      <c r="AV15" s="275"/>
      <c r="AX15" s="202" t="str">
        <f>IFERROR(_xlfn.XLOOKUP(確報【8月】!AW15,台帳表ｋ[整理番号],台帳表ｋ[繁閑調整]),"")</f>
        <v/>
      </c>
      <c r="AY15" s="277" t="str">
        <f>IFERROR(_xlfn.XLOOKUP(確報【8月】!AW15,台帳表ｋ[整理番号],台帳表ｋ[精算
グループ]),"")</f>
        <v/>
      </c>
      <c r="AZ15" s="278" t="str">
        <f>IFERROR(_xlfn.XLOOKUP(確報【8月】!AW15,台帳表ｋ[整理番号],台帳表ｋ[請求書発行番号]),"")</f>
        <v/>
      </c>
      <c r="BA15" s="269" t="str">
        <f>IFERROR(_xlfn.XLOOKUP(確報【8月】!AW15,台帳表ｋ[整理番号],台帳表ｋ[繁閑調整金]),"")</f>
        <v/>
      </c>
    </row>
    <row r="16" spans="1:53" ht="16.350000000000001" customHeight="1">
      <c r="A16" s="927"/>
      <c r="B16" s="927"/>
      <c r="C16" s="927"/>
      <c r="D16" s="976"/>
      <c r="E16" s="927"/>
      <c r="F16" s="47" t="s">
        <v>16498</v>
      </c>
      <c r="G16" s="48" t="s">
        <v>16606</v>
      </c>
      <c r="H16" s="49" t="s">
        <v>16499</v>
      </c>
      <c r="I16" s="50">
        <f>SUMIFS(台帳表ｓ[金額],台帳表ｓ[精算
グループ],確報【8月】!$H16,台帳表ｓ[入金月（月のみ）],確報【8月】!$A$1,台帳表ｓ[ＮＣ区分],"西部")+SUMIFS(測量台帳1ｓ[入金額],測量台帳1ｓ[精算
グループ],確報【8月】!$H16,測量台帳1ｓ[入金月（月のみ）],確報【8月】!$A$1,測量台帳1ｓ[NC区分],"西部")+SUMIFS(測量台帳1__2ｓ[入金額(後)],測量台帳1__2ｓ[精算
グループ(後)],確報【8月】!$H16,測量台帳1__2ｓ[入金月(後)（月のみ）],確報【8月】!$A$1,測量台帳1__2ｓ[NC区分],"西部")</f>
        <v>0</v>
      </c>
      <c r="J16" s="147" t="s">
        <v>16499</v>
      </c>
      <c r="K16" s="165"/>
      <c r="L16" s="147" t="s">
        <v>16499</v>
      </c>
      <c r="M16" s="165"/>
      <c r="N16" s="149" t="s">
        <v>16499</v>
      </c>
      <c r="O16" s="51"/>
      <c r="P16" s="49" t="s">
        <v>16499</v>
      </c>
      <c r="Q16" s="51">
        <f>SUMIFS(台帳表ｔ[金額],台帳表ｔ[精算
グループ],確報【8月】!$H16,台帳表ｔ[入金月（月のみ）],確報【8月】!$A$1,台帳表ｔ[ＮＣ区分],"多摩")+SUMIFS(測量台帳1ｔ[入金額],測量台帳1ｔ[精算
グループ],確報【8月】!$H16,測量台帳1ｔ[入金月（月のみ）],確報【8月】!$A$1,測量台帳1ｔ[NC区分],"多摩")+SUMIFS(測量台帳1__2ｔ[入金額(後)],測量台帳1__2ｔ[精算
グループ(後)],確報【8月】!$H16,測量台帳1__2ｔ[入金月(後)（月のみ）],確報【8月】!$A$1,測量台帳1__2ｔ[NC区分],"多摩")</f>
        <v>0</v>
      </c>
      <c r="R16" s="49" t="s">
        <v>16499</v>
      </c>
      <c r="S16" s="165"/>
      <c r="T16" s="149" t="s">
        <v>16499</v>
      </c>
      <c r="U16" s="51"/>
      <c r="V16" s="49" t="s">
        <v>16499</v>
      </c>
      <c r="W16" s="51" cm="1">
        <f t="array" ref="W16">INDEX(設備G入力用!$F$2:$Q$72,ROW(A12), MATCH($A$1,設備G入力用!$F$2:$Q$2,0))</f>
        <v>0</v>
      </c>
      <c r="X16" s="30">
        <f t="shared" si="0"/>
        <v>0</v>
      </c>
      <c r="AA16" s="1074"/>
      <c r="AB16" s="300" t="s">
        <v>16491</v>
      </c>
      <c r="AC16" s="301">
        <f>SUM(I11,K11,M11,O11,Q11,S11,U11,W11,I18,K18,M18,O18,Q18,S18,U18,W18)</f>
        <v>0</v>
      </c>
      <c r="AD16" s="10"/>
      <c r="AE16" s="10"/>
      <c r="AF16" s="202" t="str">
        <f>IFERROR(_xlfn.XLOOKUP(確報【8月】!$AE16,台帳表ｓ[整理番号],台帳表ｓ[繁閑調整]),"")</f>
        <v/>
      </c>
      <c r="AG16" s="277" t="str">
        <f>IFERROR(_xlfn.XLOOKUP(確報【8月】!$AE16,台帳表ｓ[整理番号],台帳表ｓ[精算
グループ]),"")</f>
        <v/>
      </c>
      <c r="AH16" s="278" t="str">
        <f>IFERROR(_xlfn.XLOOKUP(確報【8月】!$AE16,台帳表ｓ[整理番号],台帳表ｓ[請求書発行番号]),"")</f>
        <v/>
      </c>
      <c r="AI16" s="269" t="str">
        <f>IFERROR(_xlfn.XLOOKUP(確報【8月】!$AE16,台帳表ｓ[整理番号],台帳表ｓ[繁閑調整金]),"")</f>
        <v/>
      </c>
      <c r="AJ16" s="139"/>
      <c r="AL16" s="202" t="str">
        <f>IFERROR(_xlfn.XLOOKUP(確報【8月】!AK16,台帳表ｔ[整理番号],台帳表ｔ[繁閑調整]),"")</f>
        <v/>
      </c>
      <c r="AM16" s="277" t="str">
        <f>IFERROR(_xlfn.XLOOKUP(確報【8月】!AK16,台帳表ｔ[整理番号],台帳表ｔ[精算
グループ]),"")</f>
        <v/>
      </c>
      <c r="AN16" s="278" t="str">
        <f>IFERROR(_xlfn.XLOOKUP(確報【8月】!AK16,台帳表ｔ[整理番号],台帳表ｔ[請求書発行番号]),"")</f>
        <v/>
      </c>
      <c r="AO16" s="269" t="str">
        <f>IFERROR(_xlfn.XLOOKUP(確報【8月】!AK16,台帳表ｔ[整理番号],台帳表ｔ[繁閑調整金]),"")</f>
        <v/>
      </c>
      <c r="AP16" s="275"/>
      <c r="AR16" s="202" t="str">
        <f>IFERROR(_xlfn.XLOOKUP(確報【8月】!AQ16,台帳表ｋ[整理番号],台帳表ｋ[繁閑調整]),"")</f>
        <v/>
      </c>
      <c r="AS16" s="277" t="str">
        <f>IFERROR(_xlfn.XLOOKUP(確報【8月】!AQ16,台帳表ｋ[整理番号],台帳表ｋ[精算
グループ]),"")</f>
        <v/>
      </c>
      <c r="AT16" s="278" t="str">
        <f>IFERROR(_xlfn.XLOOKUP(確報【8月】!AQ16,台帳表ｋ[整理番号],台帳表ｋ[請求書発行番号]),"")</f>
        <v/>
      </c>
      <c r="AU16" s="269" t="str">
        <f>IFERROR(_xlfn.XLOOKUP(確報【8月】!AQ16,台帳表ｋ[整理番号],台帳表ｋ[繁閑調整金]),"")</f>
        <v/>
      </c>
      <c r="AV16" s="275"/>
      <c r="AX16" s="202" t="str">
        <f>IFERROR(_xlfn.XLOOKUP(確報【8月】!AW16,台帳表ｋ[整理番号],台帳表ｋ[繁閑調整]),"")</f>
        <v/>
      </c>
      <c r="AY16" s="277" t="str">
        <f>IFERROR(_xlfn.XLOOKUP(確報【8月】!AW16,台帳表ｋ[整理番号],台帳表ｋ[精算
グループ]),"")</f>
        <v/>
      </c>
      <c r="AZ16" s="278" t="str">
        <f>IFERROR(_xlfn.XLOOKUP(確報【8月】!AW16,台帳表ｋ[整理番号],台帳表ｋ[請求書発行番号]),"")</f>
        <v/>
      </c>
      <c r="BA16" s="269" t="str">
        <f>IFERROR(_xlfn.XLOOKUP(確報【8月】!AW16,台帳表ｋ[整理番号],台帳表ｋ[繁閑調整金]),"")</f>
        <v/>
      </c>
    </row>
    <row r="17" spans="1:53" ht="16.350000000000001" customHeight="1" thickBot="1">
      <c r="A17" s="927"/>
      <c r="B17" s="927"/>
      <c r="C17" s="927"/>
      <c r="D17" s="976"/>
      <c r="E17" s="927"/>
      <c r="F17" s="633" t="s">
        <v>16608</v>
      </c>
      <c r="G17" s="634" t="s">
        <v>16606</v>
      </c>
      <c r="H17" s="635" t="s">
        <v>16489</v>
      </c>
      <c r="I17" s="636">
        <f>SUMIFS(台帳表ｓ[金額],台帳表ｓ[精算
グループ],確報【8月】!$H17,台帳表ｓ[入金月（月のみ）],確報【8月】!$A$1,台帳表ｓ[ＮＣ区分],"多摩")+SUMIFS(測量台帳1ｓ[入金額],測量台帳1ｓ[精算
グループ],確報【8月】!$H17,測量台帳1ｓ[入金月（月のみ）],確報【8月】!$A$1,測量台帳1ｓ[NC区分],"多摩")+SUMIFS(測量台帳1__2ｓ[入金額(後)],測量台帳1__2ｓ[精算
グループ(後)],確報【8月】!$H17,測量台帳1__2ｓ[入金月(後)（月のみ）],確報【8月】!$A$1,測量台帳1__2ｓ[NC区分],"多摩")</f>
        <v>0</v>
      </c>
      <c r="J17" s="637" t="s">
        <v>16489</v>
      </c>
      <c r="K17" s="638"/>
      <c r="L17" s="637" t="s">
        <v>16489</v>
      </c>
      <c r="M17" s="638"/>
      <c r="N17" s="639" t="s">
        <v>16489</v>
      </c>
      <c r="O17" s="640"/>
      <c r="P17" s="635" t="s">
        <v>16489</v>
      </c>
      <c r="Q17" s="640">
        <f>SUMIFS(台帳表ｔ[金額],台帳表ｔ[精算
グループ],確報【8月】!$H17,台帳表ｔ[入金月（月のみ）],確報【8月】!$A$1,台帳表ｔ[ＮＣ区分],"多摩")+SUMIFS(測量台帳1ｔ[入金額],測量台帳1ｔ[精算
グループ],確報【8月】!$H17,測量台帳1ｔ[入金月（月のみ）],確報【8月】!$A$1,測量台帳1ｔ[NC区分],"多摩")+SUMIFS(測量台帳1__2ｔ[入金額(後)],測量台帳1__2ｔ[精算
グループ(後)],確報【8月】!$H17,測量台帳1__2ｔ[入金月(後)（月のみ）],確報【8月】!$A$1,測量台帳1__2ｔ[NC区分],"多摩")</f>
        <v>5256831</v>
      </c>
      <c r="R17" s="635" t="s">
        <v>52</v>
      </c>
      <c r="S17" s="638"/>
      <c r="T17" s="639" t="s">
        <v>52</v>
      </c>
      <c r="U17" s="640"/>
      <c r="V17" s="635" t="s">
        <v>52</v>
      </c>
      <c r="W17" s="640" cm="1">
        <f t="array" ref="W17">INDEX(設備G入力用!$F$2:$Q$72,ROW(A13), MATCH($A$1,設備G入力用!$F$2:$Q$2,0))</f>
        <v>0</v>
      </c>
      <c r="X17" s="30">
        <f t="shared" si="0"/>
        <v>5256831</v>
      </c>
      <c r="AA17" s="1074"/>
      <c r="AB17" s="299" t="s">
        <v>16609</v>
      </c>
      <c r="AC17" s="112">
        <f t="shared" ref="AC17:AC22" si="1">SUM(I19,K19,M19,O19,Q19,S19,U19,W19)</f>
        <v>1440190</v>
      </c>
      <c r="AD17" s="10"/>
      <c r="AE17" s="10"/>
      <c r="AF17" s="202" t="str">
        <f>IFERROR(_xlfn.XLOOKUP(確報【8月】!$AE17,台帳表ｓ[整理番号],台帳表ｓ[繁閑調整]),"")</f>
        <v/>
      </c>
      <c r="AG17" s="277" t="str">
        <f>IFERROR(_xlfn.XLOOKUP(確報【8月】!$AE17,台帳表ｓ[整理番号],台帳表ｓ[精算
グループ]),"")</f>
        <v/>
      </c>
      <c r="AH17" s="278" t="str">
        <f>IFERROR(_xlfn.XLOOKUP(確報【8月】!$AE17,台帳表ｓ[整理番号],台帳表ｓ[請求書発行番号]),"")</f>
        <v/>
      </c>
      <c r="AI17" s="269" t="str">
        <f>IFERROR(_xlfn.XLOOKUP(確報【8月】!$AE17,台帳表ｓ[整理番号],台帳表ｓ[繁閑調整金]),"")</f>
        <v/>
      </c>
      <c r="AJ17" s="139"/>
      <c r="AL17" s="202" t="str">
        <f>IFERROR(_xlfn.XLOOKUP(確報【8月】!AK17,台帳表ｔ[整理番号],台帳表ｔ[繁閑調整]),"")</f>
        <v/>
      </c>
      <c r="AM17" s="277" t="str">
        <f>IFERROR(_xlfn.XLOOKUP(確報【8月】!AK17,台帳表ｔ[整理番号],台帳表ｔ[精算
グループ]),"")</f>
        <v/>
      </c>
      <c r="AN17" s="278" t="str">
        <f>IFERROR(_xlfn.XLOOKUP(確報【8月】!AK17,台帳表ｔ[整理番号],台帳表ｔ[請求書発行番号]),"")</f>
        <v/>
      </c>
      <c r="AO17" s="269" t="str">
        <f>IFERROR(_xlfn.XLOOKUP(確報【8月】!AK17,台帳表ｔ[整理番号],台帳表ｔ[繁閑調整金]),"")</f>
        <v/>
      </c>
      <c r="AP17" s="275"/>
      <c r="AR17" s="202" t="str">
        <f>IFERROR(_xlfn.XLOOKUP(確報【8月】!AQ17,台帳表ｋ[整理番号],台帳表ｋ[繁閑調整]),"")</f>
        <v/>
      </c>
      <c r="AS17" s="277" t="str">
        <f>IFERROR(_xlfn.XLOOKUP(確報【8月】!AQ17,台帳表ｋ[整理番号],台帳表ｋ[精算
グループ]),"")</f>
        <v/>
      </c>
      <c r="AT17" s="278" t="str">
        <f>IFERROR(_xlfn.XLOOKUP(確報【8月】!AQ17,台帳表ｋ[整理番号],台帳表ｋ[請求書発行番号]),"")</f>
        <v/>
      </c>
      <c r="AU17" s="269" t="str">
        <f>IFERROR(_xlfn.XLOOKUP(確報【8月】!AQ17,台帳表ｋ[整理番号],台帳表ｋ[繁閑調整金]),"")</f>
        <v/>
      </c>
      <c r="AV17" s="275"/>
      <c r="AX17" s="202" t="str">
        <f>IFERROR(_xlfn.XLOOKUP(確報【8月】!AW17,台帳表ｋ[整理番号],台帳表ｋ[繁閑調整]),"")</f>
        <v/>
      </c>
      <c r="AY17" s="277" t="str">
        <f>IFERROR(_xlfn.XLOOKUP(確報【8月】!AW17,台帳表ｋ[整理番号],台帳表ｋ[精算
グループ]),"")</f>
        <v/>
      </c>
      <c r="AZ17" s="278" t="str">
        <f>IFERROR(_xlfn.XLOOKUP(確報【8月】!AW17,台帳表ｋ[整理番号],台帳表ｋ[請求書発行番号]),"")</f>
        <v/>
      </c>
      <c r="BA17" s="269" t="str">
        <f>IFERROR(_xlfn.XLOOKUP(確報【8月】!AW17,台帳表ｋ[整理番号],台帳表ｋ[繁閑調整金]),"")</f>
        <v/>
      </c>
    </row>
    <row r="18" spans="1:53" ht="16.350000000000001" customHeight="1" thickBot="1">
      <c r="A18" s="927"/>
      <c r="B18" s="927"/>
      <c r="C18" s="927"/>
      <c r="D18" s="976"/>
      <c r="E18" s="928"/>
      <c r="F18" s="633" t="s">
        <v>16610</v>
      </c>
      <c r="G18" s="634" t="s">
        <v>16606</v>
      </c>
      <c r="H18" s="635" t="s">
        <v>16491</v>
      </c>
      <c r="I18" s="636">
        <f>SUMIFS(台帳表ｓ[金額],台帳表ｓ[精算
グループ],確報【8月】!$H18,台帳表ｓ[入金月（月のみ）],確報【8月】!$A$1,台帳表ｓ[ＮＣ区分],"西部")+SUMIFS(測量台帳1ｓ[入金額],測量台帳1ｓ[精算
グループ],確報【8月】!$H18,測量台帳1ｓ[入金月（月のみ）],確報【8月】!$A$1,測量台帳1ｓ[NC区分],"西部")+SUMIFS(測量台帳1__2ｓ[入金額(後)],測量台帳1__2ｓ[精算
グループ(後)],確報【8月】!$H18,測量台帳1__2ｓ[入金月(後)（月のみ）],確報【8月】!$A$1,測量台帳1__2ｓ[NC区分],"西部")</f>
        <v>0</v>
      </c>
      <c r="J18" s="637" t="s">
        <v>16491</v>
      </c>
      <c r="K18" s="638"/>
      <c r="L18" s="637" t="s">
        <v>16491</v>
      </c>
      <c r="M18" s="638"/>
      <c r="N18" s="639" t="s">
        <v>16491</v>
      </c>
      <c r="O18" s="640"/>
      <c r="P18" s="635" t="s">
        <v>16491</v>
      </c>
      <c r="Q18" s="640">
        <f>SUMIFS(台帳表ｔ[金額],台帳表ｔ[精算
グループ],確報【8月】!$H18,台帳表ｔ[入金月（月のみ）],確報【8月】!$A$1,台帳表ｔ[ＮＣ区分],"多摩")+SUMIFS(測量台帳1ｔ[入金額],測量台帳1ｔ[精算
グループ],確報【8月】!$H18,測量台帳1ｔ[入金月（月のみ）],確報【8月】!$A$1,測量台帳1ｔ[NC区分],"多摩")+SUMIFS(測量台帳1__2ｔ[入金額(後)],測量台帳1__2ｔ[精算
グループ(後)],確報【8月】!$H18,測量台帳1__2ｔ[入金月(後)（月のみ）],確報【8月】!$A$1,測量台帳1__2ｔ[NC区分],"多摩")</f>
        <v>0</v>
      </c>
      <c r="R18" s="635" t="s">
        <v>16491</v>
      </c>
      <c r="S18" s="638"/>
      <c r="T18" s="639" t="s">
        <v>16491</v>
      </c>
      <c r="U18" s="640"/>
      <c r="V18" s="635" t="s">
        <v>16491</v>
      </c>
      <c r="W18" s="640" cm="1">
        <f t="array" ref="W18">INDEX(設備G入力用!$F$2:$Q$72,ROW(A14), MATCH($A$1,設備G入力用!$F$2:$Q$2,0))</f>
        <v>0</v>
      </c>
      <c r="X18" s="30">
        <f t="shared" si="0"/>
        <v>0</v>
      </c>
      <c r="Y18" s="16">
        <f>SUM(X12:X18)</f>
        <v>28175269</v>
      </c>
      <c r="Z18" s="13" t="s">
        <v>16611</v>
      </c>
      <c r="AA18" s="1074"/>
      <c r="AB18" s="299" t="s">
        <v>16673</v>
      </c>
      <c r="AC18" s="112">
        <f t="shared" si="1"/>
        <v>1453746</v>
      </c>
      <c r="AD18" s="10"/>
      <c r="AE18" s="10"/>
      <c r="AF18" s="202" t="str">
        <f>IFERROR(_xlfn.XLOOKUP(確報【8月】!$AE18,台帳表ｓ[整理番号],台帳表ｓ[繁閑調整]),"")</f>
        <v/>
      </c>
      <c r="AG18" s="277" t="str">
        <f>IFERROR(_xlfn.XLOOKUP(確報【8月】!$AE18,台帳表ｓ[整理番号],台帳表ｓ[精算
グループ]),"")</f>
        <v/>
      </c>
      <c r="AH18" s="278" t="str">
        <f>IFERROR(_xlfn.XLOOKUP(確報【8月】!$AE18,台帳表ｓ[整理番号],台帳表ｓ[請求書発行番号]),"")</f>
        <v/>
      </c>
      <c r="AI18" s="269" t="str">
        <f>IFERROR(_xlfn.XLOOKUP(確報【8月】!$AE18,台帳表ｓ[整理番号],台帳表ｓ[繁閑調整金]),"")</f>
        <v/>
      </c>
      <c r="AJ18" s="139"/>
      <c r="AL18" s="202" t="str">
        <f>IFERROR(_xlfn.XLOOKUP(確報【8月】!AK18,台帳表ｔ[整理番号],台帳表ｔ[繁閑調整]),"")</f>
        <v/>
      </c>
      <c r="AM18" s="277" t="str">
        <f>IFERROR(_xlfn.XLOOKUP(確報【8月】!AK18,台帳表ｔ[整理番号],台帳表ｔ[精算
グループ]),"")</f>
        <v/>
      </c>
      <c r="AN18" s="278" t="str">
        <f>IFERROR(_xlfn.XLOOKUP(確報【8月】!AK18,台帳表ｔ[整理番号],台帳表ｔ[請求書発行番号]),"")</f>
        <v/>
      </c>
      <c r="AO18" s="269" t="str">
        <f>IFERROR(_xlfn.XLOOKUP(確報【8月】!AK18,台帳表ｔ[整理番号],台帳表ｔ[繁閑調整金]),"")</f>
        <v/>
      </c>
      <c r="AP18" s="275"/>
      <c r="AR18" s="202" t="str">
        <f>IFERROR(_xlfn.XLOOKUP(確報【8月】!AQ18,台帳表ｋ[整理番号],台帳表ｋ[繁閑調整]),"")</f>
        <v/>
      </c>
      <c r="AS18" s="277" t="str">
        <f>IFERROR(_xlfn.XLOOKUP(確報【8月】!AQ18,台帳表ｋ[整理番号],台帳表ｋ[精算
グループ]),"")</f>
        <v/>
      </c>
      <c r="AT18" s="278" t="str">
        <f>IFERROR(_xlfn.XLOOKUP(確報【8月】!AQ18,台帳表ｋ[整理番号],台帳表ｋ[請求書発行番号]),"")</f>
        <v/>
      </c>
      <c r="AU18" s="269" t="str">
        <f>IFERROR(_xlfn.XLOOKUP(確報【8月】!AQ18,台帳表ｋ[整理番号],台帳表ｋ[繁閑調整金]),"")</f>
        <v/>
      </c>
      <c r="AV18" s="275"/>
      <c r="AX18" s="202" t="str">
        <f>IFERROR(_xlfn.XLOOKUP(確報【8月】!AW18,台帳表ｋ[整理番号],台帳表ｋ[繁閑調整]),"")</f>
        <v/>
      </c>
      <c r="AY18" s="277" t="str">
        <f>IFERROR(_xlfn.XLOOKUP(確報【8月】!AW18,台帳表ｋ[整理番号],台帳表ｋ[精算
グループ]),"")</f>
        <v/>
      </c>
      <c r="AZ18" s="278" t="str">
        <f>IFERROR(_xlfn.XLOOKUP(確報【8月】!AW18,台帳表ｋ[整理番号],台帳表ｋ[請求書発行番号]),"")</f>
        <v/>
      </c>
      <c r="BA18" s="269" t="str">
        <f>IFERROR(_xlfn.XLOOKUP(確報【8月】!AW18,台帳表ｋ[整理番号],台帳表ｋ[繁閑調整金]),"")</f>
        <v/>
      </c>
    </row>
    <row r="19" spans="1:53" ht="16.350000000000001" customHeight="1" thickBot="1">
      <c r="A19" s="927"/>
      <c r="B19" s="927"/>
      <c r="C19" s="927"/>
      <c r="D19" s="976"/>
      <c r="E19" s="926" t="s">
        <v>16500</v>
      </c>
      <c r="F19" s="206" t="s">
        <v>16501</v>
      </c>
      <c r="G19" s="207"/>
      <c r="H19" s="264" t="s">
        <v>16502</v>
      </c>
      <c r="I19" s="208">
        <f>SUMIFS(台帳表ｓ[金額],台帳表ｓ[精算
グループ],確報【8月】!$H19,台帳表ｓ[入金月（月のみ）],確報【8月】!$A$1,台帳表ｓ[ＮＣ区分],"西部")+SUMIFS(測量台帳1ｓ[入金額],測量台帳1ｓ[精算
グループ],確報【8月】!$H19,測量台帳1ｓ[入金月（月のみ）],確報【8月】!$A$1,測量台帳1ｓ[NC区分],"西部")+SUMIFS(測量台帳1__2ｓ[入金額(後)],測量台帳1__2ｓ[精算
グループ(後)],確報【8月】!$H19,測量台帳1__2ｓ[入金月(後)（月のみ）],確報【8月】!$A$1,測量台帳1__2ｓ[NC区分],"西部")</f>
        <v>300776</v>
      </c>
      <c r="J19" s="265" t="s">
        <v>16502</v>
      </c>
      <c r="K19" s="209"/>
      <c r="L19" s="265" t="s">
        <v>16502</v>
      </c>
      <c r="M19" s="209"/>
      <c r="N19" s="266" t="s">
        <v>16502</v>
      </c>
      <c r="O19" s="210"/>
      <c r="P19" s="264" t="s">
        <v>16502</v>
      </c>
      <c r="Q19" s="210">
        <f>SUMIFS(台帳表ｔ[金額],台帳表ｔ[精算
グループ],確報【8月】!$H19,台帳表ｔ[入金月（月のみ）],確報【8月】!$A$1,台帳表ｔ[ＮＣ区分],"多摩")+SUMIFS(測量台帳1ｔ[入金額],測量台帳1ｔ[精算
グループ],確報【8月】!$H19,測量台帳1ｔ[入金月（月のみ）],確報【8月】!$A$1,測量台帳1ｔ[NC区分],"多摩")+SUMIFS(測量台帳1__2ｔ[入金額(後)],測量台帳1__2ｔ[精算
グループ(後)],確報【8月】!$H19,測量台帳1__2ｔ[入金月(後)（月のみ）],確報【8月】!$A$1,測量台帳1__2ｔ[NC区分],"多摩")</f>
        <v>1139414</v>
      </c>
      <c r="R19" s="264" t="s">
        <v>16502</v>
      </c>
      <c r="S19" s="209"/>
      <c r="T19" s="266" t="s">
        <v>16502</v>
      </c>
      <c r="U19" s="210"/>
      <c r="V19" s="264" t="s">
        <v>16502</v>
      </c>
      <c r="W19" s="210" cm="1">
        <f t="array" ref="W19">INDEX(設備G入力用!$F$2:$Q$72,ROW(A15), MATCH($A$1,設備G入力用!$F$2:$Q$2,0))</f>
        <v>0</v>
      </c>
      <c r="X19" s="211">
        <f>SUM(I19,K19,M19,O19,Q19,S19,U19,W19)</f>
        <v>1440190</v>
      </c>
      <c r="Y19" s="157">
        <f>SUM(X19:X19)</f>
        <v>1440190</v>
      </c>
      <c r="Z19" s="13"/>
      <c r="AA19" s="1074"/>
      <c r="AB19" s="299" t="s">
        <v>16504</v>
      </c>
      <c r="AC19" s="112">
        <f t="shared" si="1"/>
        <v>0</v>
      </c>
      <c r="AD19" s="10"/>
      <c r="AE19" s="10"/>
      <c r="AF19" s="202" t="str">
        <f>IFERROR(_xlfn.XLOOKUP(確報【8月】!$AE19,台帳表ｓ[整理番号],台帳表ｓ[繁閑調整]),"")</f>
        <v/>
      </c>
      <c r="AG19" s="277" t="str">
        <f>IFERROR(_xlfn.XLOOKUP(確報【8月】!$AE19,台帳表ｓ[整理番号],台帳表ｓ[精算
グループ]),"")</f>
        <v/>
      </c>
      <c r="AH19" s="278" t="str">
        <f>IFERROR(_xlfn.XLOOKUP(確報【8月】!$AE19,台帳表ｓ[整理番号],台帳表ｓ[請求書発行番号]),"")</f>
        <v/>
      </c>
      <c r="AI19" s="269" t="str">
        <f>IFERROR(_xlfn.XLOOKUP(確報【8月】!$AE19,台帳表ｓ[整理番号],台帳表ｓ[繁閑調整金]),"")</f>
        <v/>
      </c>
      <c r="AJ19" s="139"/>
      <c r="AL19" s="202" t="str">
        <f>IFERROR(_xlfn.XLOOKUP(確報【8月】!AK19,台帳表ｔ[整理番号],台帳表ｔ[繁閑調整]),"")</f>
        <v/>
      </c>
      <c r="AM19" s="277" t="str">
        <f>IFERROR(_xlfn.XLOOKUP(確報【8月】!AK19,台帳表ｔ[整理番号],台帳表ｔ[精算
グループ]),"")</f>
        <v/>
      </c>
      <c r="AN19" s="278" t="str">
        <f>IFERROR(_xlfn.XLOOKUP(確報【8月】!AK19,台帳表ｔ[整理番号],台帳表ｔ[請求書発行番号]),"")</f>
        <v/>
      </c>
      <c r="AO19" s="269" t="str">
        <f>IFERROR(_xlfn.XLOOKUP(確報【8月】!AK19,台帳表ｔ[整理番号],台帳表ｔ[繁閑調整金]),"")</f>
        <v/>
      </c>
      <c r="AP19" s="275"/>
      <c r="AR19" s="202" t="str">
        <f>IFERROR(_xlfn.XLOOKUP(確報【8月】!AQ19,台帳表ｋ[整理番号],台帳表ｋ[繁閑調整]),"")</f>
        <v/>
      </c>
      <c r="AS19" s="277" t="str">
        <f>IFERROR(_xlfn.XLOOKUP(確報【8月】!AQ19,台帳表ｋ[整理番号],台帳表ｋ[精算
グループ]),"")</f>
        <v/>
      </c>
      <c r="AT19" s="278" t="str">
        <f>IFERROR(_xlfn.XLOOKUP(確報【8月】!AQ19,台帳表ｋ[整理番号],台帳表ｋ[請求書発行番号]),"")</f>
        <v/>
      </c>
      <c r="AU19" s="269" t="str">
        <f>IFERROR(_xlfn.XLOOKUP(確報【8月】!AQ19,台帳表ｋ[整理番号],台帳表ｋ[繁閑調整金]),"")</f>
        <v/>
      </c>
      <c r="AV19" s="275"/>
      <c r="AX19" s="202" t="str">
        <f>IFERROR(_xlfn.XLOOKUP(確報【8月】!AW19,台帳表ｋ[整理番号],台帳表ｋ[繁閑調整]),"")</f>
        <v/>
      </c>
      <c r="AY19" s="277" t="str">
        <f>IFERROR(_xlfn.XLOOKUP(確報【8月】!AW19,台帳表ｋ[整理番号],台帳表ｋ[精算
グループ]),"")</f>
        <v/>
      </c>
      <c r="AZ19" s="278" t="str">
        <f>IFERROR(_xlfn.XLOOKUP(確報【8月】!AW19,台帳表ｋ[整理番号],台帳表ｋ[請求書発行番号]),"")</f>
        <v/>
      </c>
      <c r="BA19" s="269" t="str">
        <f>IFERROR(_xlfn.XLOOKUP(確報【8月】!AW19,台帳表ｋ[整理番号],台帳表ｋ[繁閑調整金]),"")</f>
        <v/>
      </c>
    </row>
    <row r="20" spans="1:53" ht="16.350000000000001" customHeight="1">
      <c r="A20" s="927"/>
      <c r="B20" s="927"/>
      <c r="C20" s="927"/>
      <c r="D20" s="976"/>
      <c r="E20" s="927"/>
      <c r="F20" s="47" t="s">
        <v>16674</v>
      </c>
      <c r="G20" s="48" t="s">
        <v>16606</v>
      </c>
      <c r="H20" s="717" t="s">
        <v>16675</v>
      </c>
      <c r="I20" s="708">
        <f>SUMIFS(台帳表ｓ[金額],台帳表ｓ[精算
グループ],確報【8月】!$H20,台帳表ｓ[入金月（月のみ）],確報【8月】!$A$1,台帳表ｓ[ＮＣ区分],"西部")+SUMIFS(測量台帳1ｓ[入金額],測量台帳1ｓ[精算
グループ],確報【8月】!$H20,測量台帳1ｓ[入金月（月のみ）],確報【8月】!$A$1,測量台帳1ｓ[NC区分],"西部")+SUMIFS(測量台帳1__2ｓ[入金額(後)],測量台帳1__2ｓ[精算
グループ(後)],確報【8月】!$H20,測量台帳1__2ｓ[入金月(後)（月のみ）],確報【8月】!$A$1,測量台帳1__2ｓ[NC区分],"西部")</f>
        <v>0</v>
      </c>
      <c r="J20" s="709" t="s">
        <v>16675</v>
      </c>
      <c r="K20" s="710"/>
      <c r="L20" s="709" t="s">
        <v>16675</v>
      </c>
      <c r="M20" s="710"/>
      <c r="N20" s="711" t="s">
        <v>16675</v>
      </c>
      <c r="O20" s="712"/>
      <c r="P20" s="713" t="s">
        <v>16673</v>
      </c>
      <c r="Q20" s="714">
        <f>SUMIFS(台帳表ｔ[金額],台帳表ｔ[精算
グループ],確報【8月】!$H20,台帳表ｔ[入金月（月のみ）],確報【8月】!$A$1,台帳表ｔ[ＮＣ区分],"多摩")+SUMIFS(測量台帳1ｔ[入金額],測量台帳1ｔ[精算
グループ],確報【8月】!$H20,測量台帳1ｔ[入金月（月のみ）],確報【8月】!$A$1,測量台帳1ｔ[NC区分],"多摩")+SUMIFS(測量台帳1__2ｔ[入金額(後)],測量台帳1__2ｔ[精算
グループ(後)],確報【8月】!$H20,測量台帳1__2ｔ[入金月(後)（月のみ）],確報【8月】!$A$1,測量台帳1__2ｔ[NC区分],"多摩")</f>
        <v>1453746</v>
      </c>
      <c r="R20" s="713" t="s">
        <v>16673</v>
      </c>
      <c r="S20" s="715"/>
      <c r="T20" s="716" t="s">
        <v>16673</v>
      </c>
      <c r="U20" s="714"/>
      <c r="V20" s="713" t="s">
        <v>16673</v>
      </c>
      <c r="W20" s="714" cm="1">
        <f t="array" ref="W20">INDEX(設備G入力用!$F$2:$Q$72,ROW(A16), MATCH($A$1,設備G入力用!$F$2:$Q$2,0))</f>
        <v>0</v>
      </c>
      <c r="X20" s="706">
        <f t="shared" ref="X20:X24" si="2">SUM(I20,K20,M20,O20,Q20,S20,U20,W20)</f>
        <v>1453746</v>
      </c>
      <c r="Y20" s="24"/>
      <c r="Z20" s="13"/>
      <c r="AA20" s="1074"/>
      <c r="AB20" s="299" t="s">
        <v>16506</v>
      </c>
      <c r="AC20" s="112">
        <f t="shared" si="1"/>
        <v>0</v>
      </c>
      <c r="AD20" s="10"/>
      <c r="AE20" s="10"/>
      <c r="AF20" s="202" t="str">
        <f>IFERROR(_xlfn.XLOOKUP(確報【8月】!$AE20,台帳表ｓ[整理番号],台帳表ｓ[繁閑調整]),"")</f>
        <v/>
      </c>
      <c r="AG20" s="277" t="str">
        <f>IFERROR(_xlfn.XLOOKUP(確報【8月】!$AE20,台帳表ｓ[整理番号],台帳表ｓ[精算
グループ]),"")</f>
        <v/>
      </c>
      <c r="AH20" s="278" t="str">
        <f>IFERROR(_xlfn.XLOOKUP(確報【8月】!$AE20,台帳表ｓ[整理番号],台帳表ｓ[請求書発行番号]),"")</f>
        <v/>
      </c>
      <c r="AI20" s="269" t="str">
        <f>IFERROR(_xlfn.XLOOKUP(確報【8月】!$AE20,台帳表ｓ[整理番号],台帳表ｓ[繁閑調整金]),"")</f>
        <v/>
      </c>
      <c r="AJ20" s="139"/>
      <c r="AL20" s="202" t="str">
        <f>IFERROR(_xlfn.XLOOKUP(確報【8月】!AK20,台帳表ｔ[整理番号],台帳表ｔ[繁閑調整]),"")</f>
        <v/>
      </c>
      <c r="AM20" s="277" t="str">
        <f>IFERROR(_xlfn.XLOOKUP(確報【8月】!AK20,台帳表ｔ[整理番号],台帳表ｔ[精算
グループ]),"")</f>
        <v/>
      </c>
      <c r="AN20" s="278" t="str">
        <f>IFERROR(_xlfn.XLOOKUP(確報【8月】!AK20,台帳表ｔ[整理番号],台帳表ｔ[請求書発行番号]),"")</f>
        <v/>
      </c>
      <c r="AO20" s="269" t="str">
        <f>IFERROR(_xlfn.XLOOKUP(確報【8月】!AK20,台帳表ｔ[整理番号],台帳表ｔ[繁閑調整金]),"")</f>
        <v/>
      </c>
      <c r="AP20" s="275"/>
      <c r="AR20" s="202" t="str">
        <f>IFERROR(_xlfn.XLOOKUP(確報【8月】!AQ20,台帳表ｋ[整理番号],台帳表ｋ[繁閑調整]),"")</f>
        <v/>
      </c>
      <c r="AS20" s="277" t="str">
        <f>IFERROR(_xlfn.XLOOKUP(確報【8月】!AQ20,台帳表ｋ[整理番号],台帳表ｋ[精算
グループ]),"")</f>
        <v/>
      </c>
      <c r="AT20" s="278" t="str">
        <f>IFERROR(_xlfn.XLOOKUP(確報【8月】!AQ20,台帳表ｋ[整理番号],台帳表ｋ[請求書発行番号]),"")</f>
        <v/>
      </c>
      <c r="AU20" s="269" t="str">
        <f>IFERROR(_xlfn.XLOOKUP(確報【8月】!AQ20,台帳表ｋ[整理番号],台帳表ｋ[繁閑調整金]),"")</f>
        <v/>
      </c>
      <c r="AV20" s="275"/>
      <c r="AX20" s="202" t="str">
        <f>IFERROR(_xlfn.XLOOKUP(確報【8月】!AW20,台帳表ｋ[整理番号],台帳表ｋ[繁閑調整]),"")</f>
        <v/>
      </c>
      <c r="AY20" s="277" t="str">
        <f>IFERROR(_xlfn.XLOOKUP(確報【8月】!AW20,台帳表ｋ[整理番号],台帳表ｋ[精算
グループ]),"")</f>
        <v/>
      </c>
      <c r="AZ20" s="278" t="str">
        <f>IFERROR(_xlfn.XLOOKUP(確報【8月】!AW20,台帳表ｋ[整理番号],台帳表ｋ[請求書発行番号]),"")</f>
        <v/>
      </c>
      <c r="BA20" s="269" t="str">
        <f>IFERROR(_xlfn.XLOOKUP(確報【8月】!AW20,台帳表ｋ[整理番号],台帳表ｋ[繁閑調整金]),"")</f>
        <v/>
      </c>
    </row>
    <row r="21" spans="1:53" ht="15.75" customHeight="1">
      <c r="A21" s="927"/>
      <c r="B21" s="927"/>
      <c r="C21" s="927"/>
      <c r="D21" s="976"/>
      <c r="E21" s="927"/>
      <c r="F21" s="47" t="s">
        <v>16503</v>
      </c>
      <c r="G21" s="48" t="s">
        <v>16606</v>
      </c>
      <c r="H21" s="27" t="s">
        <v>16504</v>
      </c>
      <c r="I21" s="708">
        <f>SUMIFS(台帳表ｓ[金額],台帳表ｓ[精算
グループ],確報【8月】!$H21,台帳表ｓ[入金月（月のみ）],確報【8月】!$A$1,台帳表ｓ[ＮＣ区分],"西部")+SUMIFS(測量台帳1ｓ[入金額],測量台帳1ｓ[精算
グループ],確報【8月】!$H21,測量台帳1ｓ[入金月（月のみ）],確報【8月】!$A$1,測量台帳1ｓ[NC区分],"西部")+SUMIFS(測量台帳1__2ｓ[入金額(後)],測量台帳1__2ｓ[精算
グループ(後)],確報【8月】!$H21,測量台帳1__2ｓ[入金月(後)（月のみ）],確報【8月】!$A$1,測量台帳1__2ｓ[NC区分],"西部")</f>
        <v>0</v>
      </c>
      <c r="J21" s="709" t="s">
        <v>16504</v>
      </c>
      <c r="K21" s="710"/>
      <c r="L21" s="709" t="s">
        <v>16504</v>
      </c>
      <c r="M21" s="710"/>
      <c r="N21" s="711" t="s">
        <v>16504</v>
      </c>
      <c r="O21" s="712"/>
      <c r="P21" s="713" t="s">
        <v>16612</v>
      </c>
      <c r="Q21" s="714">
        <f>SUMIFS(台帳表ｔ[金額],台帳表ｔ[精算
グループ],確報【8月】!$H21,台帳表ｔ[入金月（月のみ）],確報【8月】!$A$1,台帳表ｔ[ＮＣ区分],"多摩")+SUMIFS(測量台帳1ｔ[入金額],測量台帳1ｔ[精算
グループ],確報【8月】!$H21,測量台帳1ｔ[入金月（月のみ）],確報【8月】!$A$1,測量台帳1ｔ[NC区分],"多摩")+SUMIFS(測量台帳1__2ｔ[入金額(後)],測量台帳1__2ｔ[精算
グループ(後)],確報【8月】!$H21,測量台帳1__2ｔ[入金月(後)（月のみ）],確報【8月】!$A$1,測量台帳1__2ｔ[NC区分],"多摩")</f>
        <v>0</v>
      </c>
      <c r="R21" s="713" t="s">
        <v>16612</v>
      </c>
      <c r="S21" s="715"/>
      <c r="T21" s="716" t="s">
        <v>16612</v>
      </c>
      <c r="U21" s="714"/>
      <c r="V21" s="713" t="s">
        <v>16612</v>
      </c>
      <c r="W21" s="714" cm="1">
        <f t="array" ref="W21">INDEX(設備G入力用!$F$2:$Q$72,ROW(A17), MATCH($A$1,設備G入力用!$F$2:$Q$2,0))</f>
        <v>0</v>
      </c>
      <c r="X21" s="707"/>
      <c r="Y21" s="24"/>
      <c r="Z21" s="13"/>
      <c r="AA21" s="1074"/>
      <c r="AB21" s="299" t="s">
        <v>16508</v>
      </c>
      <c r="AC21" s="112">
        <f t="shared" si="1"/>
        <v>0</v>
      </c>
      <c r="AD21" s="10"/>
      <c r="AE21" s="10"/>
      <c r="AF21" s="202" t="str">
        <f>IFERROR(_xlfn.XLOOKUP(確報【8月】!$AE21,台帳表ｓ[整理番号],台帳表ｓ[繁閑調整]),"")</f>
        <v/>
      </c>
      <c r="AG21" s="277" t="str">
        <f>IFERROR(_xlfn.XLOOKUP(確報【8月】!$AE21,台帳表ｓ[整理番号],台帳表ｓ[精算
グループ]),"")</f>
        <v/>
      </c>
      <c r="AH21" s="278" t="str">
        <f>IFERROR(_xlfn.XLOOKUP(確報【8月】!$AE21,台帳表ｓ[整理番号],台帳表ｓ[請求書発行番号]),"")</f>
        <v/>
      </c>
      <c r="AI21" s="269" t="str">
        <f>IFERROR(_xlfn.XLOOKUP(確報【8月】!$AE21,台帳表ｓ[整理番号],台帳表ｓ[繁閑調整金]),"")</f>
        <v/>
      </c>
      <c r="AJ21" s="139"/>
      <c r="AL21" s="202" t="str">
        <f>IFERROR(_xlfn.XLOOKUP(確報【8月】!AK21,台帳表ｔ[整理番号],台帳表ｔ[繁閑調整]),"")</f>
        <v/>
      </c>
      <c r="AM21" s="277" t="str">
        <f>IFERROR(_xlfn.XLOOKUP(確報【8月】!AK21,台帳表ｔ[整理番号],台帳表ｔ[精算
グループ]),"")</f>
        <v/>
      </c>
      <c r="AN21" s="278" t="str">
        <f>IFERROR(_xlfn.XLOOKUP(確報【8月】!AK21,台帳表ｔ[整理番号],台帳表ｔ[請求書発行番号]),"")</f>
        <v/>
      </c>
      <c r="AO21" s="269" t="str">
        <f>IFERROR(_xlfn.XLOOKUP(確報【8月】!AK21,台帳表ｔ[整理番号],台帳表ｔ[繁閑調整金]),"")</f>
        <v/>
      </c>
      <c r="AP21" s="275"/>
      <c r="AR21" s="202" t="str">
        <f>IFERROR(_xlfn.XLOOKUP(確報【8月】!AQ21,台帳表ｋ[整理番号],台帳表ｋ[繁閑調整]),"")</f>
        <v/>
      </c>
      <c r="AS21" s="277" t="str">
        <f>IFERROR(_xlfn.XLOOKUP(確報【8月】!AQ21,台帳表ｋ[整理番号],台帳表ｋ[精算
グループ]),"")</f>
        <v/>
      </c>
      <c r="AT21" s="278" t="str">
        <f>IFERROR(_xlfn.XLOOKUP(確報【8月】!AQ21,台帳表ｋ[整理番号],台帳表ｋ[請求書発行番号]),"")</f>
        <v/>
      </c>
      <c r="AU21" s="269" t="str">
        <f>IFERROR(_xlfn.XLOOKUP(確報【8月】!AQ21,台帳表ｋ[整理番号],台帳表ｋ[繁閑調整金]),"")</f>
        <v/>
      </c>
      <c r="AV21" s="275"/>
      <c r="AX21" s="202" t="str">
        <f>IFERROR(_xlfn.XLOOKUP(確報【8月】!AW21,台帳表ｋ[整理番号],台帳表ｋ[繁閑調整]),"")</f>
        <v/>
      </c>
      <c r="AY21" s="277" t="str">
        <f>IFERROR(_xlfn.XLOOKUP(確報【8月】!AW21,台帳表ｋ[整理番号],台帳表ｋ[精算
グループ]),"")</f>
        <v/>
      </c>
      <c r="AZ21" s="278" t="str">
        <f>IFERROR(_xlfn.XLOOKUP(確報【8月】!AW21,台帳表ｋ[整理番号],台帳表ｋ[請求書発行番号]),"")</f>
        <v/>
      </c>
      <c r="BA21" s="269" t="str">
        <f>IFERROR(_xlfn.XLOOKUP(確報【8月】!AW21,台帳表ｋ[整理番号],台帳表ｋ[繁閑調整金]),"")</f>
        <v/>
      </c>
    </row>
    <row r="22" spans="1:53" ht="15.75" customHeight="1" thickBot="1">
      <c r="A22" s="927"/>
      <c r="B22" s="927"/>
      <c r="C22" s="927"/>
      <c r="D22" s="976"/>
      <c r="E22" s="927"/>
      <c r="F22" s="205" t="s">
        <v>16505</v>
      </c>
      <c r="G22" s="52" t="s">
        <v>16606</v>
      </c>
      <c r="H22" s="53" t="s">
        <v>16506</v>
      </c>
      <c r="I22" s="166">
        <f>SUMIFS(台帳表ｓ[金額],台帳表ｓ[精算
グループ],確報【8月】!$H22,台帳表ｓ[入金月（月のみ）],確報【8月】!$A$1,台帳表ｓ[ＮＣ区分],"西部")+SUMIFS(測量台帳1ｓ[入金額],測量台帳1ｓ[精算
グループ],確報【8月】!$H22,測量台帳1ｓ[入金月（月のみ）],確報【8月】!$A$1,測量台帳1ｓ[NC区分],"西部")+SUMIFS(測量台帳1__2ｓ[入金額(後)],測量台帳1__2ｓ[精算
グループ(後)],確報【8月】!$H22,測量台帳1__2ｓ[入金月(後)（月のみ）],確報【8月】!$A$1,測量台帳1__2ｓ[NC区分],"西部")</f>
        <v>0</v>
      </c>
      <c r="J22" s="81" t="s">
        <v>16506</v>
      </c>
      <c r="K22" s="82"/>
      <c r="L22" s="81" t="s">
        <v>16506</v>
      </c>
      <c r="M22" s="82"/>
      <c r="N22" s="69" t="s">
        <v>16506</v>
      </c>
      <c r="O22" s="70"/>
      <c r="P22" s="53" t="s">
        <v>315</v>
      </c>
      <c r="Q22" s="54">
        <f>SUMIFS(台帳表ｔ[金額],台帳表ｔ[精算
グループ],確報【8月】!$H22,台帳表ｔ[入金月（月のみ）],確報【8月】!$A$1,台帳表ｔ[ＮＣ区分],"多摩")+SUMIFS(測量台帳1ｔ[入金額],測量台帳1ｔ[精算
グループ],確報【8月】!$H22,測量台帳1ｔ[入金月（月のみ）],確報【8月】!$A$1,測量台帳1ｔ[NC区分],"多摩")+SUMIFS(測量台帳1__2ｔ[入金額(後)],測量台帳1__2ｔ[精算
グループ(後)],確報【8月】!$H22,測量台帳1__2ｔ[入金月(後)（月のみ）],確報【8月】!$A$1,測量台帳1__2ｔ[NC区分],"多摩")</f>
        <v>0</v>
      </c>
      <c r="R22" s="53" t="s">
        <v>315</v>
      </c>
      <c r="S22" s="88"/>
      <c r="T22" s="89" t="s">
        <v>315</v>
      </c>
      <c r="U22" s="54"/>
      <c r="V22" s="53" t="s">
        <v>315</v>
      </c>
      <c r="W22" s="54" cm="1">
        <f t="array" ref="W22">INDEX(設備G入力用!$F$2:$Q$72,ROW(A17), MATCH($A$1,設備G入力用!$F$2:$Q$2,0))</f>
        <v>0</v>
      </c>
      <c r="X22" s="71">
        <f t="shared" si="2"/>
        <v>0</v>
      </c>
      <c r="Y22" s="24"/>
      <c r="Z22" s="13"/>
      <c r="AA22" s="1075"/>
      <c r="AB22" s="302" t="s">
        <v>16510</v>
      </c>
      <c r="AC22" s="172">
        <f t="shared" si="1"/>
        <v>0</v>
      </c>
      <c r="AD22" s="10"/>
      <c r="AE22" s="10"/>
      <c r="AF22" s="202" t="str">
        <f>IFERROR(_xlfn.XLOOKUP(確報【8月】!$AE22,台帳表ｓ[整理番号],台帳表ｓ[繁閑調整]),"")</f>
        <v/>
      </c>
      <c r="AG22" s="277" t="str">
        <f>IFERROR(_xlfn.XLOOKUP(確報【8月】!$AE22,台帳表ｓ[整理番号],台帳表ｓ[精算
グループ]),"")</f>
        <v/>
      </c>
      <c r="AH22" s="278" t="str">
        <f>IFERROR(_xlfn.XLOOKUP(確報【8月】!$AE22,台帳表ｓ[整理番号],台帳表ｓ[請求書発行番号]),"")</f>
        <v/>
      </c>
      <c r="AI22" s="269" t="str">
        <f>IFERROR(_xlfn.XLOOKUP(確報【8月】!$AE22,台帳表ｓ[整理番号],台帳表ｓ[繁閑調整金]),"")</f>
        <v/>
      </c>
      <c r="AJ22" s="139"/>
      <c r="AL22" s="202" t="str">
        <f>IFERROR(_xlfn.XLOOKUP(確報【8月】!AK22,台帳表ｔ[整理番号],台帳表ｔ[繁閑調整]),"")</f>
        <v/>
      </c>
      <c r="AM22" s="277" t="str">
        <f>IFERROR(_xlfn.XLOOKUP(確報【8月】!AK22,台帳表ｔ[整理番号],台帳表ｔ[精算
グループ]),"")</f>
        <v/>
      </c>
      <c r="AN22" s="278" t="str">
        <f>IFERROR(_xlfn.XLOOKUP(確報【8月】!AK22,台帳表ｔ[整理番号],台帳表ｔ[請求書発行番号]),"")</f>
        <v/>
      </c>
      <c r="AO22" s="269" t="str">
        <f>IFERROR(_xlfn.XLOOKUP(確報【8月】!AK22,台帳表ｔ[整理番号],台帳表ｔ[繁閑調整金]),"")</f>
        <v/>
      </c>
      <c r="AP22" s="275"/>
      <c r="AR22" s="202" t="str">
        <f>IFERROR(_xlfn.XLOOKUP(確報【8月】!AQ22,台帳表ｋ[整理番号],台帳表ｋ[繁閑調整]),"")</f>
        <v/>
      </c>
      <c r="AS22" s="277" t="str">
        <f>IFERROR(_xlfn.XLOOKUP(確報【8月】!AQ22,台帳表ｋ[整理番号],台帳表ｋ[精算
グループ]),"")</f>
        <v/>
      </c>
      <c r="AT22" s="278" t="str">
        <f>IFERROR(_xlfn.XLOOKUP(確報【8月】!AQ22,台帳表ｋ[整理番号],台帳表ｋ[請求書発行番号]),"")</f>
        <v/>
      </c>
      <c r="AU22" s="269" t="str">
        <f>IFERROR(_xlfn.XLOOKUP(確報【8月】!AQ22,台帳表ｋ[整理番号],台帳表ｋ[繁閑調整金]),"")</f>
        <v/>
      </c>
      <c r="AV22" s="275"/>
      <c r="AX22" s="202" t="str">
        <f>IFERROR(_xlfn.XLOOKUP(確報【8月】!AW22,台帳表ｋ[整理番号],台帳表ｋ[繁閑調整]),"")</f>
        <v/>
      </c>
      <c r="AY22" s="277" t="str">
        <f>IFERROR(_xlfn.XLOOKUP(確報【8月】!AW22,台帳表ｋ[整理番号],台帳表ｋ[精算
グループ]),"")</f>
        <v/>
      </c>
      <c r="AZ22" s="278" t="str">
        <f>IFERROR(_xlfn.XLOOKUP(確報【8月】!AW22,台帳表ｋ[整理番号],台帳表ｋ[請求書発行番号]),"")</f>
        <v/>
      </c>
      <c r="BA22" s="269" t="str">
        <f>IFERROR(_xlfn.XLOOKUP(確報【8月】!AW22,台帳表ｋ[整理番号],台帳表ｋ[繁閑調整金]),"")</f>
        <v/>
      </c>
    </row>
    <row r="23" spans="1:53" ht="15.75" customHeight="1" thickTop="1" thickBot="1">
      <c r="A23" s="927"/>
      <c r="B23" s="927"/>
      <c r="C23" s="927"/>
      <c r="D23" s="976"/>
      <c r="E23" s="927"/>
      <c r="F23" s="55" t="s">
        <v>16507</v>
      </c>
      <c r="G23" s="26" t="s">
        <v>16606</v>
      </c>
      <c r="H23" s="27" t="s">
        <v>16508</v>
      </c>
      <c r="I23" s="28">
        <f>SUMIFS(台帳表ｓ[金額],台帳表ｓ[精算
グループ],確報【8月】!$H23,台帳表ｓ[入金月（月のみ）],確報【8月】!$A$1,台帳表ｓ[ＮＣ区分],"西部")+SUMIFS(測量台帳1ｓ[入金額],測量台帳1ｓ[精算
グループ],確報【8月】!$H23,測量台帳1ｓ[入金月（月のみ）],確報【8月】!$A$1,測量台帳1ｓ[NC区分],"西部")+SUMIFS(測量台帳1__2ｓ[入金額(後)],測量台帳1__2ｓ[精算
グループ(後)],確報【8月】!$H23,測量台帳1__2ｓ[入金月(後)（月のみ）],確報【8月】!$A$1,測量台帳1__2ｓ[NC区分],"西部")</f>
        <v>0</v>
      </c>
      <c r="J23" s="78" t="s">
        <v>16508</v>
      </c>
      <c r="K23" s="40"/>
      <c r="L23" s="78" t="s">
        <v>16508</v>
      </c>
      <c r="M23" s="40"/>
      <c r="N23" s="60" t="s">
        <v>16508</v>
      </c>
      <c r="O23" s="61"/>
      <c r="P23" s="27" t="s">
        <v>16508</v>
      </c>
      <c r="Q23" s="29">
        <f>SUMIFS(台帳表ｔ[金額],台帳表ｔ[精算
グループ],確報【8月】!$H23,台帳表ｔ[入金月（月のみ）],確報【8月】!$A$1,台帳表ｔ[ＮＣ区分],"多摩")+SUMIFS(測量台帳1ｔ[入金額],測量台帳1ｔ[精算
グループ],確報【8月】!$H23,測量台帳1ｔ[入金月（月のみ）],確報【8月】!$A$1,測量台帳1ｔ[NC区分],"多摩")+SUMIFS(測量台帳1__2ｔ[入金額(後)],測量台帳1__2ｔ[精算
グループ(後)],確報【8月】!$H23,測量台帳1__2ｔ[入金月(後)（月のみ）],確報【8月】!$A$1,測量台帳1__2ｔ[NC区分],"多摩")</f>
        <v>0</v>
      </c>
      <c r="R23" s="27" t="s">
        <v>620</v>
      </c>
      <c r="S23" s="92"/>
      <c r="T23" s="93" t="s">
        <v>620</v>
      </c>
      <c r="U23" s="29"/>
      <c r="V23" s="27" t="s">
        <v>620</v>
      </c>
      <c r="W23" s="29" cm="1">
        <f t="array" ref="W23">INDEX(設備G入力用!$F$2:$Q$72,ROW(A18), MATCH($A$1,設備G入力用!$F$2:$Q$2,0))</f>
        <v>0</v>
      </c>
      <c r="X23" s="30">
        <f t="shared" si="2"/>
        <v>0</v>
      </c>
      <c r="AA23" s="1071" t="s">
        <v>16613</v>
      </c>
      <c r="AB23" s="1072"/>
      <c r="AC23" s="323">
        <f>SUM(AC6:AC22)</f>
        <v>36158159</v>
      </c>
      <c r="AD23" s="10"/>
      <c r="AE23" s="10"/>
      <c r="AF23" s="202" t="str">
        <f>IFERROR(_xlfn.XLOOKUP(確報【8月】!$AE23,台帳表ｓ[整理番号],台帳表ｓ[繁閑調整]),"")</f>
        <v/>
      </c>
      <c r="AG23" s="277" t="str">
        <f>IFERROR(_xlfn.XLOOKUP(確報【8月】!$AE23,台帳表ｓ[整理番号],台帳表ｓ[精算
グループ]),"")</f>
        <v/>
      </c>
      <c r="AH23" s="278" t="str">
        <f>IFERROR(_xlfn.XLOOKUP(確報【8月】!$AE23,台帳表ｓ[整理番号],台帳表ｓ[請求書発行番号]),"")</f>
        <v/>
      </c>
      <c r="AI23" s="269" t="str">
        <f>IFERROR(_xlfn.XLOOKUP(確報【8月】!$AE23,台帳表ｓ[整理番号],台帳表ｓ[繁閑調整金]),"")</f>
        <v/>
      </c>
      <c r="AJ23" s="139"/>
      <c r="AL23" s="202" t="str">
        <f>IFERROR(_xlfn.XLOOKUP(確報【8月】!AK23,台帳表ｔ[整理番号],台帳表ｔ[繁閑調整]),"")</f>
        <v/>
      </c>
      <c r="AM23" s="277" t="str">
        <f>IFERROR(_xlfn.XLOOKUP(確報【8月】!AK23,台帳表ｔ[整理番号],台帳表ｔ[精算
グループ]),"")</f>
        <v/>
      </c>
      <c r="AN23" s="278" t="str">
        <f>IFERROR(_xlfn.XLOOKUP(確報【8月】!AK23,台帳表ｔ[整理番号],台帳表ｔ[請求書発行番号]),"")</f>
        <v/>
      </c>
      <c r="AO23" s="269" t="str">
        <f>IFERROR(_xlfn.XLOOKUP(確報【8月】!AK23,台帳表ｔ[整理番号],台帳表ｔ[繁閑調整金]),"")</f>
        <v/>
      </c>
      <c r="AP23" s="275"/>
      <c r="AR23" s="202" t="str">
        <f>IFERROR(_xlfn.XLOOKUP(確報【8月】!AQ23,台帳表ｋ[整理番号],台帳表ｋ[繁閑調整]),"")</f>
        <v/>
      </c>
      <c r="AS23" s="277" t="str">
        <f>IFERROR(_xlfn.XLOOKUP(確報【8月】!AQ23,台帳表ｋ[整理番号],台帳表ｋ[精算
グループ]),"")</f>
        <v/>
      </c>
      <c r="AT23" s="278" t="str">
        <f>IFERROR(_xlfn.XLOOKUP(確報【8月】!AQ23,台帳表ｋ[整理番号],台帳表ｋ[請求書発行番号]),"")</f>
        <v/>
      </c>
      <c r="AU23" s="269" t="str">
        <f>IFERROR(_xlfn.XLOOKUP(確報【8月】!AQ23,台帳表ｋ[整理番号],台帳表ｋ[繁閑調整金]),"")</f>
        <v/>
      </c>
      <c r="AV23" s="275"/>
      <c r="AX23" s="202" t="str">
        <f>IFERROR(_xlfn.XLOOKUP(確報【8月】!AW23,台帳表ｋ[整理番号],台帳表ｋ[繁閑調整]),"")</f>
        <v/>
      </c>
      <c r="AY23" s="277" t="str">
        <f>IFERROR(_xlfn.XLOOKUP(確報【8月】!AW23,台帳表ｋ[整理番号],台帳表ｋ[精算
グループ]),"")</f>
        <v/>
      </c>
      <c r="AZ23" s="278" t="str">
        <f>IFERROR(_xlfn.XLOOKUP(確報【8月】!AW23,台帳表ｋ[整理番号],台帳表ｋ[請求書発行番号]),"")</f>
        <v/>
      </c>
      <c r="BA23" s="269" t="str">
        <f>IFERROR(_xlfn.XLOOKUP(確報【8月】!AW23,台帳表ｋ[整理番号],台帳表ｋ[繁閑調整金]),"")</f>
        <v/>
      </c>
    </row>
    <row r="24" spans="1:53" ht="15.75" customHeight="1" thickBot="1">
      <c r="A24" s="927"/>
      <c r="B24" s="927"/>
      <c r="C24" s="927"/>
      <c r="D24" s="979"/>
      <c r="E24" s="928"/>
      <c r="F24" s="25" t="s">
        <v>16509</v>
      </c>
      <c r="G24" s="52" t="s">
        <v>16606</v>
      </c>
      <c r="H24" s="27" t="s">
        <v>16510</v>
      </c>
      <c r="I24" s="28">
        <f>SUMIFS(台帳表ｓ[金額],台帳表ｓ[精算
グループ],確報【8月】!$H24,台帳表ｓ[入金月（月のみ）],確報【8月】!$A$1,台帳表ｓ[ＮＣ区分],"西部")+SUMIFS(測量台帳1ｓ[入金額],測量台帳1ｓ[精算
グループ],確報【8月】!$H24,測量台帳1ｓ[入金月（月のみ）],確報【8月】!$A$1,測量台帳1ｓ[NC区分],"西部")+SUMIFS(測量台帳1__2ｓ[入金額(後)],測量台帳1__2ｓ[精算
グループ(後)],確報【8月】!$H24,測量台帳1__2ｓ[入金月(後)（月のみ）],確報【8月】!$A$1,測量台帳1__2ｓ[NC区分],"西部")</f>
        <v>0</v>
      </c>
      <c r="J24" s="78" t="s">
        <v>16510</v>
      </c>
      <c r="K24" s="40"/>
      <c r="L24" s="78" t="s">
        <v>16510</v>
      </c>
      <c r="M24" s="40"/>
      <c r="N24" s="60" t="s">
        <v>16510</v>
      </c>
      <c r="O24" s="61"/>
      <c r="P24" s="27" t="s">
        <v>16510</v>
      </c>
      <c r="Q24" s="29">
        <f>SUMIFS(台帳表ｔ[金額],台帳表ｔ[精算
グループ],確報【8月】!$H24,台帳表ｔ[入金月（月のみ）],確報【8月】!$A$1,台帳表ｔ[ＮＣ区分],"多摩")+SUMIFS(測量台帳1ｔ[入金額],測量台帳1ｔ[精算
グループ],確報【8月】!$H24,測量台帳1ｔ[入金月（月のみ）],確報【8月】!$A$1,測量台帳1ｔ[NC区分],"多摩")+SUMIFS(測量台帳1__2ｔ[入金額(後)],測量台帳1__2ｔ[精算
グループ(後)],確報【8月】!$H24,測量台帳1__2ｔ[入金月(後)（月のみ）],確報【8月】!$A$1,測量台帳1__2ｔ[NC区分],"多摩")</f>
        <v>0</v>
      </c>
      <c r="R24" s="27" t="s">
        <v>16510</v>
      </c>
      <c r="S24" s="92"/>
      <c r="T24" s="93" t="s">
        <v>16510</v>
      </c>
      <c r="U24" s="29"/>
      <c r="V24" s="27" t="s">
        <v>16510</v>
      </c>
      <c r="W24" s="29" cm="1">
        <f t="array" ref="W24">INDEX(設備G入力用!$F$2:$Q$72,ROW(A19), MATCH($A$1,設備G入力用!$F$2:$Q$2,0))</f>
        <v>0</v>
      </c>
      <c r="X24" s="30">
        <f t="shared" si="2"/>
        <v>0</v>
      </c>
      <c r="Y24" s="16">
        <f>SUM(X20:X24)</f>
        <v>1453746</v>
      </c>
      <c r="Z24" s="13" t="s">
        <v>16614</v>
      </c>
      <c r="AA24" s="982" t="s">
        <v>16511</v>
      </c>
      <c r="AB24" s="303" t="s">
        <v>95</v>
      </c>
      <c r="AC24" s="172">
        <f t="shared" ref="AC24:AC29" si="3">SUM(I25,K25,M25,O25,Q25,S25,U25,W25)</f>
        <v>2031051</v>
      </c>
      <c r="AD24" s="10"/>
      <c r="AE24" s="10"/>
      <c r="AF24" s="202" t="str">
        <f>IFERROR(_xlfn.XLOOKUP(確報【8月】!$AE24,台帳表ｓ[整理番号],台帳表ｓ[繁閑調整]),"")</f>
        <v/>
      </c>
      <c r="AG24" s="277" t="str">
        <f>IFERROR(_xlfn.XLOOKUP(確報【8月】!$AE24,台帳表ｓ[整理番号],台帳表ｓ[精算
グループ]),"")</f>
        <v/>
      </c>
      <c r="AH24" s="278" t="str">
        <f>IFERROR(_xlfn.XLOOKUP(確報【8月】!$AE24,台帳表ｓ[整理番号],台帳表ｓ[請求書発行番号]),"")</f>
        <v/>
      </c>
      <c r="AI24" s="269" t="str">
        <f>IFERROR(_xlfn.XLOOKUP(確報【8月】!$AE24,台帳表ｓ[整理番号],台帳表ｓ[繁閑調整金]),"")</f>
        <v/>
      </c>
      <c r="AJ24" s="139"/>
      <c r="AL24" s="202" t="str">
        <f>IFERROR(_xlfn.XLOOKUP(確報【8月】!AK24,台帳表ｔ[整理番号],台帳表ｔ[繁閑調整]),"")</f>
        <v/>
      </c>
      <c r="AM24" s="277" t="str">
        <f>IFERROR(_xlfn.XLOOKUP(確報【8月】!AK24,台帳表ｔ[整理番号],台帳表ｔ[精算
グループ]),"")</f>
        <v/>
      </c>
      <c r="AN24" s="278" t="str">
        <f>IFERROR(_xlfn.XLOOKUP(確報【8月】!AK24,台帳表ｔ[整理番号],台帳表ｔ[請求書発行番号]),"")</f>
        <v/>
      </c>
      <c r="AO24" s="269" t="str">
        <f>IFERROR(_xlfn.XLOOKUP(確報【8月】!AK24,台帳表ｔ[整理番号],台帳表ｔ[繁閑調整金]),"")</f>
        <v/>
      </c>
      <c r="AP24" s="275"/>
      <c r="AR24" s="202" t="str">
        <f>IFERROR(_xlfn.XLOOKUP(確報【8月】!AQ24,台帳表ｋ[整理番号],台帳表ｋ[繁閑調整]),"")</f>
        <v/>
      </c>
      <c r="AS24" s="277" t="str">
        <f>IFERROR(_xlfn.XLOOKUP(確報【8月】!AQ24,台帳表ｋ[整理番号],台帳表ｋ[精算
グループ]),"")</f>
        <v/>
      </c>
      <c r="AT24" s="278" t="str">
        <f>IFERROR(_xlfn.XLOOKUP(確報【8月】!AQ24,台帳表ｋ[整理番号],台帳表ｋ[請求書発行番号]),"")</f>
        <v/>
      </c>
      <c r="AU24" s="269" t="str">
        <f>IFERROR(_xlfn.XLOOKUP(確報【8月】!AQ24,台帳表ｋ[整理番号],台帳表ｋ[繁閑調整金]),"")</f>
        <v/>
      </c>
      <c r="AV24" s="275"/>
      <c r="AX24" s="202" t="str">
        <f>IFERROR(_xlfn.XLOOKUP(確報【8月】!AW24,台帳表ｋ[整理番号],台帳表ｋ[繁閑調整]),"")</f>
        <v/>
      </c>
      <c r="AY24" s="277" t="str">
        <f>IFERROR(_xlfn.XLOOKUP(確報【8月】!AW24,台帳表ｋ[整理番号],台帳表ｋ[精算
グループ]),"")</f>
        <v/>
      </c>
      <c r="AZ24" s="278" t="str">
        <f>IFERROR(_xlfn.XLOOKUP(確報【8月】!AW24,台帳表ｋ[整理番号],台帳表ｋ[請求書発行番号]),"")</f>
        <v/>
      </c>
      <c r="BA24" s="269" t="str">
        <f>IFERROR(_xlfn.XLOOKUP(確報【8月】!AW24,台帳表ｋ[整理番号],台帳表ｋ[繁閑調整金]),"")</f>
        <v/>
      </c>
    </row>
    <row r="25" spans="1:53" ht="15" customHeight="1">
      <c r="A25" s="927"/>
      <c r="B25" s="927"/>
      <c r="C25" s="927"/>
      <c r="D25" s="973" t="s">
        <v>16511</v>
      </c>
      <c r="E25" s="926" t="s">
        <v>16512</v>
      </c>
      <c r="F25" s="57" t="s">
        <v>16513</v>
      </c>
      <c r="G25" s="19" t="s">
        <v>16606</v>
      </c>
      <c r="H25" s="167" t="s">
        <v>95</v>
      </c>
      <c r="I25" s="168"/>
      <c r="J25" s="58" t="s">
        <v>95</v>
      </c>
      <c r="K25" s="168"/>
      <c r="L25" s="58" t="s">
        <v>95</v>
      </c>
      <c r="M25" s="168"/>
      <c r="N25" s="58" t="s">
        <v>95</v>
      </c>
      <c r="O25" s="59">
        <f>SUMIFS(台帳表ｓ[金額],台帳表ｓ[精算
グループ],確報【8月】!$H25,台帳表ｓ[入金月（月のみ）],確報【8月】!$A$1,台帳表ｓ[ＮＣ区分],"南部")+SUMIFS(測量台帳1ｓ[入金額],測量台帳1ｓ[精算
グループ],確報【8月】!$H25,測量台帳1ｓ[入金月（月のみ）],確報【8月】!$A$1,測量台帳1ｓ[NC区分],"南部")+SUMIFS(測量台帳1__2ｓ[入金額(後)],測量台帳1__2ｓ[精算
グループ(後)],確報【8月】!$H25,測量台帳1__2ｓ[入金月(後)（月のみ）],確報【8月】!$A$1,測量台帳1__2ｓ[NC区分],"南部")</f>
        <v>2031051</v>
      </c>
      <c r="P25" s="167" t="s">
        <v>95</v>
      </c>
      <c r="Q25" s="59"/>
      <c r="R25" s="167" t="s">
        <v>95</v>
      </c>
      <c r="S25" s="168"/>
      <c r="T25" s="58" t="s">
        <v>95</v>
      </c>
      <c r="U25" s="59"/>
      <c r="V25" s="167" t="s">
        <v>95</v>
      </c>
      <c r="W25" s="59" cm="1">
        <f t="array" ref="W25">INDEX(設備G入力用!$F$2:$Q$72,ROW(A20), MATCH($A$1,設備G入力用!$F$2:$Q$2,0))</f>
        <v>0</v>
      </c>
      <c r="X25" s="23">
        <f>SUM(I25,K25,M25,O25,Q25,S25,U25,W25)</f>
        <v>2031051</v>
      </c>
      <c r="Y25" s="24"/>
      <c r="Z25" s="13"/>
      <c r="AA25" s="983"/>
      <c r="AB25" s="304" t="s">
        <v>127</v>
      </c>
      <c r="AC25" s="172">
        <f t="shared" si="3"/>
        <v>212763</v>
      </c>
      <c r="AD25" s="10"/>
      <c r="AE25" s="10"/>
      <c r="AF25" s="202" t="str">
        <f>IFERROR(_xlfn.XLOOKUP(確報【8月】!$AE25,台帳表ｓ[整理番号],台帳表ｓ[繁閑調整]),"")</f>
        <v/>
      </c>
      <c r="AG25" s="277" t="str">
        <f>IFERROR(_xlfn.XLOOKUP(確報【8月】!$AE25,台帳表ｓ[整理番号],台帳表ｓ[精算
グループ]),"")</f>
        <v/>
      </c>
      <c r="AH25" s="278" t="str">
        <f>IFERROR(_xlfn.XLOOKUP(確報【8月】!$AE25,台帳表ｓ[整理番号],台帳表ｓ[請求書発行番号]),"")</f>
        <v/>
      </c>
      <c r="AI25" s="269" t="str">
        <f>IFERROR(_xlfn.XLOOKUP(確報【8月】!$AE25,台帳表ｓ[整理番号],台帳表ｓ[繁閑調整金]),"")</f>
        <v/>
      </c>
      <c r="AJ25" s="139"/>
      <c r="AL25" s="202" t="str">
        <f>IFERROR(_xlfn.XLOOKUP(確報【8月】!AK25,台帳表ｔ[整理番号],台帳表ｔ[繁閑調整]),"")</f>
        <v/>
      </c>
      <c r="AM25" s="277" t="str">
        <f>IFERROR(_xlfn.XLOOKUP(確報【8月】!AK25,台帳表ｔ[整理番号],台帳表ｔ[精算
グループ]),"")</f>
        <v/>
      </c>
      <c r="AN25" s="278" t="str">
        <f>IFERROR(_xlfn.XLOOKUP(確報【8月】!AK25,台帳表ｔ[整理番号],台帳表ｔ[請求書発行番号]),"")</f>
        <v/>
      </c>
      <c r="AO25" s="269" t="str">
        <f>IFERROR(_xlfn.XLOOKUP(確報【8月】!AK25,台帳表ｔ[整理番号],台帳表ｔ[繁閑調整金]),"")</f>
        <v/>
      </c>
      <c r="AP25" s="275"/>
      <c r="AR25" s="202" t="str">
        <f>IFERROR(_xlfn.XLOOKUP(確報【8月】!AQ25,台帳表ｋ[整理番号],台帳表ｋ[繁閑調整]),"")</f>
        <v/>
      </c>
      <c r="AS25" s="277" t="str">
        <f>IFERROR(_xlfn.XLOOKUP(確報【8月】!AQ25,台帳表ｋ[整理番号],台帳表ｋ[精算
グループ]),"")</f>
        <v/>
      </c>
      <c r="AT25" s="278" t="str">
        <f>IFERROR(_xlfn.XLOOKUP(確報【8月】!AQ25,台帳表ｋ[整理番号],台帳表ｋ[請求書発行番号]),"")</f>
        <v/>
      </c>
      <c r="AU25" s="269" t="str">
        <f>IFERROR(_xlfn.XLOOKUP(確報【8月】!AQ25,台帳表ｋ[整理番号],台帳表ｋ[繁閑調整金]),"")</f>
        <v/>
      </c>
      <c r="AV25" s="275"/>
      <c r="AX25" s="202" t="str">
        <f>IFERROR(_xlfn.XLOOKUP(確報【8月】!AW25,台帳表ｋ[整理番号],台帳表ｋ[繁閑調整]),"")</f>
        <v/>
      </c>
      <c r="AY25" s="277" t="str">
        <f>IFERROR(_xlfn.XLOOKUP(確報【8月】!AW25,台帳表ｋ[整理番号],台帳表ｋ[精算
グループ]),"")</f>
        <v/>
      </c>
      <c r="AZ25" s="278" t="str">
        <f>IFERROR(_xlfn.XLOOKUP(確報【8月】!AW25,台帳表ｋ[整理番号],台帳表ｋ[請求書発行番号]),"")</f>
        <v/>
      </c>
      <c r="BA25" s="269" t="str">
        <f>IFERROR(_xlfn.XLOOKUP(確報【8月】!AW25,台帳表ｋ[整理番号],台帳表ｋ[繁閑調整金]),"")</f>
        <v/>
      </c>
    </row>
    <row r="26" spans="1:53" ht="15.75" customHeight="1">
      <c r="A26" s="927"/>
      <c r="B26" s="927"/>
      <c r="C26" s="927"/>
      <c r="D26" s="976"/>
      <c r="E26" s="927"/>
      <c r="F26" s="55" t="s">
        <v>16514</v>
      </c>
      <c r="G26" s="52" t="s">
        <v>16606</v>
      </c>
      <c r="H26" s="45" t="s">
        <v>127</v>
      </c>
      <c r="I26" s="169"/>
      <c r="J26" s="60" t="s">
        <v>127</v>
      </c>
      <c r="K26" s="169"/>
      <c r="L26" s="60" t="s">
        <v>127</v>
      </c>
      <c r="M26" s="169"/>
      <c r="N26" s="60" t="s">
        <v>127</v>
      </c>
      <c r="O26" s="61">
        <f>SUMIFS(台帳表ｓ[金額],台帳表ｓ[精算
グループ],確報【8月】!$H26,台帳表ｓ[入金月（月のみ）],確報【8月】!$A$1,台帳表ｓ[ＮＣ区分],"南部")+SUMIFS(測量台帳1ｓ[入金額],測量台帳1ｓ[精算
グループ],確報【8月】!$H26,測量台帳1ｓ[入金月（月のみ）],確報【8月】!$A$1,測量台帳1ｓ[NC区分],"南部")+SUMIFS(測量台帳1__2ｓ[入金額(後)],測量台帳1__2ｓ[精算
グループ(後)],確報【8月】!$H26,測量台帳1__2ｓ[入金月(後)（月のみ）],確報【8月】!$A$1,測量台帳1__2ｓ[NC区分],"南部")</f>
        <v>212763</v>
      </c>
      <c r="P26" s="45" t="s">
        <v>127</v>
      </c>
      <c r="Q26" s="61"/>
      <c r="R26" s="45" t="s">
        <v>127</v>
      </c>
      <c r="S26" s="169"/>
      <c r="T26" s="60" t="s">
        <v>127</v>
      </c>
      <c r="U26" s="61"/>
      <c r="V26" s="45" t="s">
        <v>127</v>
      </c>
      <c r="W26" s="61" cm="1">
        <f t="array" ref="W26">INDEX(設備G入力用!$F$2:$Q$72,ROW(A21), MATCH($A$1,設備G入力用!$F$2:$Q$2,0))</f>
        <v>0</v>
      </c>
      <c r="X26" s="30">
        <f t="shared" ref="X26:X35" si="4">SUM(I26,K26,M26,O26,Q26,S26,U26,W26)</f>
        <v>212763</v>
      </c>
      <c r="Y26" s="24"/>
      <c r="Z26" s="13"/>
      <c r="AA26" s="983"/>
      <c r="AB26" s="304" t="s">
        <v>16516</v>
      </c>
      <c r="AC26" s="172">
        <f t="shared" si="3"/>
        <v>0</v>
      </c>
      <c r="AD26" s="10"/>
      <c r="AE26" s="10"/>
      <c r="AF26" s="202" t="str">
        <f>IFERROR(_xlfn.XLOOKUP(確報【8月】!$AE26,台帳表ｓ[整理番号],台帳表ｓ[繁閑調整]),"")</f>
        <v/>
      </c>
      <c r="AG26" s="277" t="str">
        <f>IFERROR(_xlfn.XLOOKUP(確報【8月】!$AE26,台帳表ｓ[整理番号],台帳表ｓ[精算
グループ]),"")</f>
        <v/>
      </c>
      <c r="AH26" s="278" t="str">
        <f>IFERROR(_xlfn.XLOOKUP(確報【8月】!$AE26,台帳表ｓ[整理番号],台帳表ｓ[請求書発行番号]),"")</f>
        <v/>
      </c>
      <c r="AI26" s="269" t="str">
        <f>IFERROR(_xlfn.XLOOKUP(確報【8月】!$AE26,台帳表ｓ[整理番号],台帳表ｓ[繁閑調整金]),"")</f>
        <v/>
      </c>
      <c r="AJ26" s="139"/>
      <c r="AL26" s="202" t="str">
        <f>IFERROR(_xlfn.XLOOKUP(確報【8月】!AK26,台帳表ｔ[整理番号],台帳表ｔ[繁閑調整]),"")</f>
        <v/>
      </c>
      <c r="AM26" s="277" t="str">
        <f>IFERROR(_xlfn.XLOOKUP(確報【8月】!AK26,台帳表ｔ[整理番号],台帳表ｔ[精算
グループ]),"")</f>
        <v/>
      </c>
      <c r="AN26" s="278" t="str">
        <f>IFERROR(_xlfn.XLOOKUP(確報【8月】!AK26,台帳表ｔ[整理番号],台帳表ｔ[請求書発行番号]),"")</f>
        <v/>
      </c>
      <c r="AO26" s="269" t="str">
        <f>IFERROR(_xlfn.XLOOKUP(確報【8月】!AK26,台帳表ｔ[整理番号],台帳表ｔ[繁閑調整金]),"")</f>
        <v/>
      </c>
      <c r="AP26" s="275"/>
      <c r="AR26" s="202" t="str">
        <f>IFERROR(_xlfn.XLOOKUP(確報【8月】!AQ26,台帳表ｋ[整理番号],台帳表ｋ[繁閑調整]),"")</f>
        <v/>
      </c>
      <c r="AS26" s="277" t="str">
        <f>IFERROR(_xlfn.XLOOKUP(確報【8月】!AQ26,台帳表ｋ[整理番号],台帳表ｋ[精算
グループ]),"")</f>
        <v/>
      </c>
      <c r="AT26" s="278" t="str">
        <f>IFERROR(_xlfn.XLOOKUP(確報【8月】!AQ26,台帳表ｋ[整理番号],台帳表ｋ[請求書発行番号]),"")</f>
        <v/>
      </c>
      <c r="AU26" s="269" t="str">
        <f>IFERROR(_xlfn.XLOOKUP(確報【8月】!AQ26,台帳表ｋ[整理番号],台帳表ｋ[繁閑調整金]),"")</f>
        <v/>
      </c>
      <c r="AV26" s="275"/>
      <c r="AX26" s="202" t="str">
        <f>IFERROR(_xlfn.XLOOKUP(確報【8月】!AW26,台帳表ｋ[整理番号],台帳表ｋ[繁閑調整]),"")</f>
        <v/>
      </c>
      <c r="AY26" s="277" t="str">
        <f>IFERROR(_xlfn.XLOOKUP(確報【8月】!AW26,台帳表ｋ[整理番号],台帳表ｋ[精算
グループ]),"")</f>
        <v/>
      </c>
      <c r="AZ26" s="278" t="str">
        <f>IFERROR(_xlfn.XLOOKUP(確報【8月】!AW26,台帳表ｋ[整理番号],台帳表ｋ[請求書発行番号]),"")</f>
        <v/>
      </c>
      <c r="BA26" s="269" t="str">
        <f>IFERROR(_xlfn.XLOOKUP(確報【8月】!AW26,台帳表ｋ[整理番号],台帳表ｋ[繁閑調整金]),"")</f>
        <v/>
      </c>
    </row>
    <row r="27" spans="1:53" ht="15.75" customHeight="1">
      <c r="A27" s="927"/>
      <c r="B27" s="927"/>
      <c r="C27" s="927"/>
      <c r="D27" s="976"/>
      <c r="E27" s="927"/>
      <c r="F27" s="55" t="s">
        <v>16515</v>
      </c>
      <c r="G27" s="62" t="s">
        <v>16606</v>
      </c>
      <c r="H27" s="45" t="s">
        <v>16516</v>
      </c>
      <c r="I27" s="169"/>
      <c r="J27" s="60" t="s">
        <v>16516</v>
      </c>
      <c r="K27" s="169"/>
      <c r="L27" s="60" t="s">
        <v>16516</v>
      </c>
      <c r="M27" s="169"/>
      <c r="N27" s="60" t="s">
        <v>16615</v>
      </c>
      <c r="O27" s="61">
        <f>SUMIFS(台帳表ｓ[金額],台帳表ｓ[精算
グループ],確報【8月】!$H27,台帳表ｓ[入金月（月のみ）],確報【8月】!$A$1,台帳表ｓ[ＮＣ区分],"南部")+SUMIFS(測量台帳1ｓ[入金額],測量台帳1ｓ[精算
グループ],確報【8月】!$H27,測量台帳1ｓ[入金月（月のみ）],確報【8月】!$A$1,測量台帳1ｓ[NC区分],"南部")+SUMIFS(測量台帳1__2ｓ[入金額(後)],測量台帳1__2ｓ[精算
グループ(後)],確報【8月】!$H27,測量台帳1__2ｓ[入金月(後)（月のみ）],確報【8月】!$A$1,測量台帳1__2ｓ[NC区分],"南部")</f>
        <v>0</v>
      </c>
      <c r="P27" s="45" t="s">
        <v>16516</v>
      </c>
      <c r="Q27" s="61"/>
      <c r="R27" s="45" t="s">
        <v>16516</v>
      </c>
      <c r="S27" s="169"/>
      <c r="T27" s="60" t="s">
        <v>16516</v>
      </c>
      <c r="U27" s="61"/>
      <c r="V27" s="45" t="s">
        <v>16516</v>
      </c>
      <c r="W27" s="61" cm="1">
        <f t="array" ref="W27">INDEX(設備G入力用!$F$2:$Q$72,ROW(A22), MATCH($A$1,設備G入力用!$F$2:$Q$2,0))</f>
        <v>0</v>
      </c>
      <c r="X27" s="30">
        <f t="shared" si="4"/>
        <v>0</v>
      </c>
      <c r="AA27" s="983"/>
      <c r="AB27" s="304"/>
      <c r="AC27" s="172">
        <f t="shared" si="3"/>
        <v>0</v>
      </c>
      <c r="AD27" s="10"/>
      <c r="AE27" s="10"/>
      <c r="AF27" s="202" t="str">
        <f>IFERROR(_xlfn.XLOOKUP(確報【8月】!$AE27,台帳表ｓ[整理番号],台帳表ｓ[繁閑調整]),"")</f>
        <v/>
      </c>
      <c r="AG27" s="277" t="str">
        <f>IFERROR(_xlfn.XLOOKUP(確報【8月】!$AE27,台帳表ｓ[整理番号],台帳表ｓ[精算
グループ]),"")</f>
        <v/>
      </c>
      <c r="AH27" s="278" t="str">
        <f>IFERROR(_xlfn.XLOOKUP(確報【8月】!$AE27,台帳表ｓ[整理番号],台帳表ｓ[請求書発行番号]),"")</f>
        <v/>
      </c>
      <c r="AI27" s="269" t="str">
        <f>IFERROR(_xlfn.XLOOKUP(確報【8月】!$AE27,台帳表ｓ[整理番号],台帳表ｓ[繁閑調整金]),"")</f>
        <v/>
      </c>
      <c r="AJ27" s="139"/>
      <c r="AL27" s="202" t="str">
        <f>IFERROR(_xlfn.XLOOKUP(確報【8月】!AK27,台帳表ｔ[整理番号],台帳表ｔ[繁閑調整]),"")</f>
        <v/>
      </c>
      <c r="AM27" s="277" t="str">
        <f>IFERROR(_xlfn.XLOOKUP(確報【8月】!AK27,台帳表ｔ[整理番号],台帳表ｔ[精算
グループ]),"")</f>
        <v/>
      </c>
      <c r="AN27" s="278" t="str">
        <f>IFERROR(_xlfn.XLOOKUP(確報【8月】!AK27,台帳表ｔ[整理番号],台帳表ｔ[請求書発行番号]),"")</f>
        <v/>
      </c>
      <c r="AO27" s="269" t="str">
        <f>IFERROR(_xlfn.XLOOKUP(確報【8月】!AK27,台帳表ｔ[整理番号],台帳表ｔ[繁閑調整金]),"")</f>
        <v/>
      </c>
      <c r="AP27" s="275"/>
      <c r="AR27" s="202" t="str">
        <f>IFERROR(_xlfn.XLOOKUP(確報【8月】!AQ27,台帳表ｋ[整理番号],台帳表ｋ[繁閑調整]),"")</f>
        <v/>
      </c>
      <c r="AS27" s="277" t="str">
        <f>IFERROR(_xlfn.XLOOKUP(確報【8月】!AQ27,台帳表ｋ[整理番号],台帳表ｋ[精算
グループ]),"")</f>
        <v/>
      </c>
      <c r="AT27" s="278" t="str">
        <f>IFERROR(_xlfn.XLOOKUP(確報【8月】!AQ27,台帳表ｋ[整理番号],台帳表ｋ[請求書発行番号]),"")</f>
        <v/>
      </c>
      <c r="AU27" s="269" t="str">
        <f>IFERROR(_xlfn.XLOOKUP(確報【8月】!AQ27,台帳表ｋ[整理番号],台帳表ｋ[繁閑調整金]),"")</f>
        <v/>
      </c>
      <c r="AV27" s="275"/>
      <c r="AX27" s="202" t="str">
        <f>IFERROR(_xlfn.XLOOKUP(確報【8月】!AW27,台帳表ｋ[整理番号],台帳表ｋ[繁閑調整]),"")</f>
        <v/>
      </c>
      <c r="AY27" s="277" t="str">
        <f>IFERROR(_xlfn.XLOOKUP(確報【8月】!AW27,台帳表ｋ[整理番号],台帳表ｋ[精算
グループ]),"")</f>
        <v/>
      </c>
      <c r="AZ27" s="278" t="str">
        <f>IFERROR(_xlfn.XLOOKUP(確報【8月】!AW27,台帳表ｋ[整理番号],台帳表ｋ[請求書発行番号]),"")</f>
        <v/>
      </c>
      <c r="BA27" s="269" t="str">
        <f>IFERROR(_xlfn.XLOOKUP(確報【8月】!AW27,台帳表ｋ[整理番号],台帳表ｋ[繁閑調整金]),"")</f>
        <v/>
      </c>
    </row>
    <row r="28" spans="1:53" ht="15.75" customHeight="1">
      <c r="A28" s="927"/>
      <c r="B28" s="927"/>
      <c r="C28" s="927"/>
      <c r="D28" s="976"/>
      <c r="E28" s="927"/>
      <c r="F28" s="55" t="s">
        <v>16517</v>
      </c>
      <c r="G28" s="63" t="s">
        <v>16606</v>
      </c>
      <c r="H28" s="45"/>
      <c r="I28" s="169"/>
      <c r="J28" s="60"/>
      <c r="K28" s="169"/>
      <c r="L28" s="60"/>
      <c r="M28" s="169"/>
      <c r="N28" s="60"/>
      <c r="O28" s="61">
        <f>SUMIFS(台帳表ｓ[金額],台帳表ｓ[精算
グループ],確報【8月】!$H28,台帳表ｓ[入金月（月のみ）],確報【8月】!$A$1,台帳表ｓ[ＮＣ区分],"南部")+SUMIFS(測量台帳1ｓ[入金額],測量台帳1ｓ[精算
グループ],確報【8月】!$H28,測量台帳1ｓ[入金月（月のみ）],確報【8月】!$A$1,測量台帳1ｓ[NC区分],"南部")+SUMIFS(測量台帳1__2ｓ[入金額(後)],測量台帳1__2ｓ[精算
グループ(後)],確報【8月】!$H28,測量台帳1__2ｓ[入金月(後)（月のみ）],確報【8月】!$A$1,測量台帳1__2ｓ[NC区分],"南部")</f>
        <v>0</v>
      </c>
      <c r="P28" s="45"/>
      <c r="Q28" s="61"/>
      <c r="R28" s="45"/>
      <c r="S28" s="169"/>
      <c r="T28" s="60"/>
      <c r="U28" s="61"/>
      <c r="V28" s="45"/>
      <c r="W28" s="61" cm="1">
        <f t="array" ref="W28">INDEX(設備G入力用!$F$2:$Q$72,ROW(A23), MATCH($A$1,設備G入力用!$F$2:$Q$2,0))</f>
        <v>0</v>
      </c>
      <c r="X28" s="30">
        <f t="shared" si="4"/>
        <v>0</v>
      </c>
      <c r="AA28" s="983"/>
      <c r="AB28" s="304" t="s">
        <v>124</v>
      </c>
      <c r="AC28" s="172">
        <f t="shared" si="3"/>
        <v>1383715</v>
      </c>
      <c r="AD28" s="10"/>
      <c r="AE28" s="10"/>
      <c r="AF28" s="202" t="str">
        <f>IFERROR(_xlfn.XLOOKUP(確報【8月】!$AE28,台帳表ｓ[整理番号],台帳表ｓ[繁閑調整]),"")</f>
        <v/>
      </c>
      <c r="AG28" s="277" t="str">
        <f>IFERROR(_xlfn.XLOOKUP(確報【8月】!$AE28,台帳表ｓ[整理番号],台帳表ｓ[精算
グループ]),"")</f>
        <v/>
      </c>
      <c r="AH28" s="278" t="str">
        <f>IFERROR(_xlfn.XLOOKUP(確報【8月】!$AE28,台帳表ｓ[整理番号],台帳表ｓ[請求書発行番号]),"")</f>
        <v/>
      </c>
      <c r="AI28" s="269" t="str">
        <f>IFERROR(_xlfn.XLOOKUP(確報【8月】!$AE28,台帳表ｓ[整理番号],台帳表ｓ[繁閑調整金]),"")</f>
        <v/>
      </c>
      <c r="AJ28" s="139"/>
      <c r="AL28" s="202" t="str">
        <f>IFERROR(_xlfn.XLOOKUP(確報【8月】!AK28,台帳表ｔ[整理番号],台帳表ｔ[繁閑調整]),"")</f>
        <v/>
      </c>
      <c r="AM28" s="277" t="str">
        <f>IFERROR(_xlfn.XLOOKUP(確報【8月】!AK28,台帳表ｔ[整理番号],台帳表ｔ[精算
グループ]),"")</f>
        <v/>
      </c>
      <c r="AN28" s="278" t="str">
        <f>IFERROR(_xlfn.XLOOKUP(確報【8月】!AK28,台帳表ｔ[整理番号],台帳表ｔ[請求書発行番号]),"")</f>
        <v/>
      </c>
      <c r="AO28" s="269" t="str">
        <f>IFERROR(_xlfn.XLOOKUP(確報【8月】!AK28,台帳表ｔ[整理番号],台帳表ｔ[繁閑調整金]),"")</f>
        <v/>
      </c>
      <c r="AP28" s="275"/>
      <c r="AR28" s="202" t="str">
        <f>IFERROR(_xlfn.XLOOKUP(確報【8月】!AQ28,台帳表ｋ[整理番号],台帳表ｋ[繁閑調整]),"")</f>
        <v/>
      </c>
      <c r="AS28" s="277" t="str">
        <f>IFERROR(_xlfn.XLOOKUP(確報【8月】!AQ28,台帳表ｋ[整理番号],台帳表ｋ[精算
グループ]),"")</f>
        <v/>
      </c>
      <c r="AT28" s="278" t="str">
        <f>IFERROR(_xlfn.XLOOKUP(確報【8月】!AQ28,台帳表ｋ[整理番号],台帳表ｋ[請求書発行番号]),"")</f>
        <v/>
      </c>
      <c r="AU28" s="269" t="str">
        <f>IFERROR(_xlfn.XLOOKUP(確報【8月】!AQ28,台帳表ｋ[整理番号],台帳表ｋ[繁閑調整金]),"")</f>
        <v/>
      </c>
      <c r="AV28" s="275"/>
      <c r="AX28" s="202" t="str">
        <f>IFERROR(_xlfn.XLOOKUP(確報【8月】!AW28,台帳表ｋ[整理番号],台帳表ｋ[繁閑調整]),"")</f>
        <v/>
      </c>
      <c r="AY28" s="277" t="str">
        <f>IFERROR(_xlfn.XLOOKUP(確報【8月】!AW28,台帳表ｋ[整理番号],台帳表ｋ[精算
グループ]),"")</f>
        <v/>
      </c>
      <c r="AZ28" s="278" t="str">
        <f>IFERROR(_xlfn.XLOOKUP(確報【8月】!AW28,台帳表ｋ[整理番号],台帳表ｋ[請求書発行番号]),"")</f>
        <v/>
      </c>
      <c r="BA28" s="269" t="str">
        <f>IFERROR(_xlfn.XLOOKUP(確報【8月】!AW28,台帳表ｋ[整理番号],台帳表ｋ[繁閑調整金]),"")</f>
        <v/>
      </c>
    </row>
    <row r="29" spans="1:53" ht="15.75" customHeight="1" thickBot="1">
      <c r="A29" s="927"/>
      <c r="B29" s="927"/>
      <c r="C29" s="927"/>
      <c r="D29" s="976"/>
      <c r="E29" s="927"/>
      <c r="F29" s="64" t="s">
        <v>16518</v>
      </c>
      <c r="G29" s="65" t="s">
        <v>16606</v>
      </c>
      <c r="H29" s="67" t="s">
        <v>124</v>
      </c>
      <c r="I29" s="170"/>
      <c r="J29" s="66" t="s">
        <v>124</v>
      </c>
      <c r="K29" s="170"/>
      <c r="L29" s="66" t="s">
        <v>124</v>
      </c>
      <c r="M29" s="170"/>
      <c r="N29" s="66" t="s">
        <v>124</v>
      </c>
      <c r="O29" s="39">
        <f>SUMIFS(台帳表ｓ[金額],台帳表ｓ[精算
グループ],確報【8月】!$H29,台帳表ｓ[入金月（月のみ）],確報【8月】!$A$1,台帳表ｓ[ＮＣ区分],"南部")+SUMIFS(測量台帳1ｓ[入金額],測量台帳1ｓ[精算
グループ],確報【8月】!$H29,測量台帳1ｓ[入金月（月のみ）],確報【8月】!$A$1,測量台帳1ｓ[NC区分],"南部")+SUMIFS(測量台帳1__2ｓ[入金額(後)],測量台帳1__2ｓ[精算
グループ(後)],確報【8月】!$H29,測量台帳1__2ｓ[入金月(後)（月のみ）],確報【8月】!$A$1,測量台帳1__2ｓ[NC区分],"南部")</f>
        <v>1383715</v>
      </c>
      <c r="P29" s="67" t="s">
        <v>124</v>
      </c>
      <c r="Q29" s="39"/>
      <c r="R29" s="67" t="s">
        <v>124</v>
      </c>
      <c r="S29" s="170"/>
      <c r="T29" s="66" t="s">
        <v>124</v>
      </c>
      <c r="U29" s="39"/>
      <c r="V29" s="67" t="s">
        <v>124</v>
      </c>
      <c r="W29" s="39" cm="1">
        <f t="array" ref="W29">INDEX(設備G入力用!$F$2:$Q$72,ROW(A24), MATCH($A$1,設備G入力用!$F$2:$Q$2,0))</f>
        <v>0</v>
      </c>
      <c r="X29" s="30">
        <f t="shared" si="4"/>
        <v>1383715</v>
      </c>
      <c r="AA29" s="983"/>
      <c r="AB29" s="304"/>
      <c r="AC29" s="172">
        <f t="shared" si="3"/>
        <v>0</v>
      </c>
      <c r="AD29" s="10"/>
      <c r="AE29" s="10"/>
      <c r="AF29" s="202" t="str">
        <f>IFERROR(_xlfn.XLOOKUP(確報【8月】!$AE29,台帳表ｓ[整理番号],台帳表ｓ[繁閑調整]),"")</f>
        <v/>
      </c>
      <c r="AG29" s="277" t="str">
        <f>IFERROR(_xlfn.XLOOKUP(確報【8月】!$AE29,台帳表ｓ[整理番号],台帳表ｓ[精算
グループ]),"")</f>
        <v/>
      </c>
      <c r="AH29" s="278" t="str">
        <f>IFERROR(_xlfn.XLOOKUP(確報【8月】!$AE29,台帳表ｓ[整理番号],台帳表ｓ[請求書発行番号]),"")</f>
        <v/>
      </c>
      <c r="AI29" s="269" t="str">
        <f>IFERROR(_xlfn.XLOOKUP(確報【8月】!$AE29,台帳表ｓ[整理番号],台帳表ｓ[繁閑調整金]),"")</f>
        <v/>
      </c>
      <c r="AJ29" s="139"/>
      <c r="AL29" s="202" t="str">
        <f>IFERROR(_xlfn.XLOOKUP(確報【8月】!AK29,台帳表ｔ[整理番号],台帳表ｔ[繁閑調整]),"")</f>
        <v/>
      </c>
      <c r="AM29" s="277" t="str">
        <f>IFERROR(_xlfn.XLOOKUP(確報【8月】!AK29,台帳表ｔ[整理番号],台帳表ｔ[精算
グループ]),"")</f>
        <v/>
      </c>
      <c r="AN29" s="278" t="str">
        <f>IFERROR(_xlfn.XLOOKUP(確報【8月】!AK29,台帳表ｔ[整理番号],台帳表ｔ[請求書発行番号]),"")</f>
        <v/>
      </c>
      <c r="AO29" s="269" t="str">
        <f>IFERROR(_xlfn.XLOOKUP(確報【8月】!AK29,台帳表ｔ[整理番号],台帳表ｔ[繁閑調整金]),"")</f>
        <v/>
      </c>
      <c r="AP29" s="275"/>
      <c r="AR29" s="202" t="str">
        <f>IFERROR(_xlfn.XLOOKUP(確報【8月】!AQ29,台帳表ｋ[整理番号],台帳表ｋ[繁閑調整]),"")</f>
        <v/>
      </c>
      <c r="AS29" s="277" t="str">
        <f>IFERROR(_xlfn.XLOOKUP(確報【8月】!AQ29,台帳表ｋ[整理番号],台帳表ｋ[精算
グループ]),"")</f>
        <v/>
      </c>
      <c r="AT29" s="278" t="str">
        <f>IFERROR(_xlfn.XLOOKUP(確報【8月】!AQ29,台帳表ｋ[整理番号],台帳表ｋ[請求書発行番号]),"")</f>
        <v/>
      </c>
      <c r="AU29" s="269" t="str">
        <f>IFERROR(_xlfn.XLOOKUP(確報【8月】!AQ29,台帳表ｋ[整理番号],台帳表ｋ[繁閑調整金]),"")</f>
        <v/>
      </c>
      <c r="AV29" s="275"/>
      <c r="AX29" s="202" t="str">
        <f>IFERROR(_xlfn.XLOOKUP(確報【8月】!AW29,台帳表ｋ[整理番号],台帳表ｋ[繁閑調整]),"")</f>
        <v/>
      </c>
      <c r="AY29" s="277" t="str">
        <f>IFERROR(_xlfn.XLOOKUP(確報【8月】!AW29,台帳表ｋ[整理番号],台帳表ｋ[精算
グループ]),"")</f>
        <v/>
      </c>
      <c r="AZ29" s="278" t="str">
        <f>IFERROR(_xlfn.XLOOKUP(確報【8月】!AW29,台帳表ｋ[整理番号],台帳表ｋ[請求書発行番号]),"")</f>
        <v/>
      </c>
      <c r="BA29" s="269" t="str">
        <f>IFERROR(_xlfn.XLOOKUP(確報【8月】!AW29,台帳表ｋ[整理番号],台帳表ｋ[繁閑調整金]),"")</f>
        <v/>
      </c>
    </row>
    <row r="30" spans="1:53" ht="15.75" customHeight="1" thickBot="1">
      <c r="A30" s="927"/>
      <c r="B30" s="927"/>
      <c r="C30" s="927"/>
      <c r="D30" s="976"/>
      <c r="E30" s="928"/>
      <c r="F30" s="171" t="s">
        <v>16519</v>
      </c>
      <c r="G30" s="172" t="s">
        <v>16606</v>
      </c>
      <c r="H30" s="173"/>
      <c r="I30" s="174"/>
      <c r="J30" s="72"/>
      <c r="K30" s="174"/>
      <c r="L30" s="72"/>
      <c r="M30" s="174"/>
      <c r="N30" s="72"/>
      <c r="O30" s="175">
        <f>SUMIFS(台帳表ｓ[金額],台帳表ｓ[精算
グループ],確報【8月】!$H30,台帳表ｓ[入金月（月のみ）],確報【8月】!$A$1,台帳表ｓ[ＮＣ区分],"南部")+SUMIFS(測量台帳1ｓ[入金額],測量台帳1ｓ[精算
グループ],確報【8月】!$H30,測量台帳1ｓ[入金月（月のみ）],確報【8月】!$A$1,測量台帳1ｓ[NC区分],"南部")+SUMIFS(測量台帳1__2ｓ[入金額(後)],測量台帳1__2ｓ[精算
グループ(後)],確報【8月】!$H30,測量台帳1__2ｓ[入金月(後)（月のみ）],確報【8月】!$A$1,測量台帳1__2ｓ[NC区分],"南部")</f>
        <v>0</v>
      </c>
      <c r="P30" s="173"/>
      <c r="Q30" s="175"/>
      <c r="R30" s="173"/>
      <c r="S30" s="174"/>
      <c r="T30" s="72"/>
      <c r="U30" s="175"/>
      <c r="V30" s="173"/>
      <c r="W30" s="175" cm="1">
        <f t="array" ref="W30">INDEX(設備G入力用!$F$2:$Q$72,ROW(A25), MATCH($A$1,設備G入力用!$F$2:$Q$2,0))</f>
        <v>0</v>
      </c>
      <c r="X30" s="156">
        <f t="shared" si="4"/>
        <v>0</v>
      </c>
      <c r="Y30" s="16">
        <f>SUM(X25:X30)</f>
        <v>3627529</v>
      </c>
      <c r="Z30" s="13" t="s">
        <v>16616</v>
      </c>
      <c r="AA30" s="983"/>
      <c r="AB30" s="304" t="s">
        <v>620</v>
      </c>
      <c r="AC30" s="172">
        <f>SUM(I32,K32,M32,O32,Q32,S32,U32,W32)</f>
        <v>0</v>
      </c>
      <c r="AD30" s="10"/>
      <c r="AE30" s="10"/>
      <c r="AF30" s="202" t="str">
        <f>IFERROR(_xlfn.XLOOKUP(確報【8月】!$AE30,台帳表ｓ[整理番号],台帳表ｓ[繁閑調整]),"")</f>
        <v/>
      </c>
      <c r="AG30" s="277" t="str">
        <f>IFERROR(_xlfn.XLOOKUP(確報【8月】!$AE30,台帳表ｓ[整理番号],台帳表ｓ[精算
グループ]),"")</f>
        <v/>
      </c>
      <c r="AH30" s="278" t="str">
        <f>IFERROR(_xlfn.XLOOKUP(確報【8月】!$AE30,台帳表ｓ[整理番号],台帳表ｓ[請求書発行番号]),"")</f>
        <v/>
      </c>
      <c r="AI30" s="269" t="str">
        <f>IFERROR(_xlfn.XLOOKUP(確報【8月】!$AE30,台帳表ｓ[整理番号],台帳表ｓ[繁閑調整金]),"")</f>
        <v/>
      </c>
      <c r="AJ30" s="139"/>
      <c r="AL30" s="202" t="str">
        <f>IFERROR(_xlfn.XLOOKUP(確報【8月】!AK30,台帳表ｔ[整理番号],台帳表ｔ[繁閑調整]),"")</f>
        <v/>
      </c>
      <c r="AM30" s="277" t="str">
        <f>IFERROR(_xlfn.XLOOKUP(確報【8月】!AK30,台帳表ｔ[整理番号],台帳表ｔ[精算
グループ]),"")</f>
        <v/>
      </c>
      <c r="AN30" s="278" t="str">
        <f>IFERROR(_xlfn.XLOOKUP(確報【8月】!AK30,台帳表ｔ[整理番号],台帳表ｔ[請求書発行番号]),"")</f>
        <v/>
      </c>
      <c r="AO30" s="269" t="str">
        <f>IFERROR(_xlfn.XLOOKUP(確報【8月】!AK30,台帳表ｔ[整理番号],台帳表ｔ[繁閑調整金]),"")</f>
        <v/>
      </c>
      <c r="AP30" s="275"/>
      <c r="AR30" s="202" t="str">
        <f>IFERROR(_xlfn.XLOOKUP(確報【8月】!AQ30,台帳表ｋ[整理番号],台帳表ｋ[繁閑調整]),"")</f>
        <v/>
      </c>
      <c r="AS30" s="277" t="str">
        <f>IFERROR(_xlfn.XLOOKUP(確報【8月】!AQ30,台帳表ｋ[整理番号],台帳表ｋ[精算
グループ]),"")</f>
        <v/>
      </c>
      <c r="AT30" s="278" t="str">
        <f>IFERROR(_xlfn.XLOOKUP(確報【8月】!AQ30,台帳表ｋ[整理番号],台帳表ｋ[請求書発行番号]),"")</f>
        <v/>
      </c>
      <c r="AU30" s="269" t="str">
        <f>IFERROR(_xlfn.XLOOKUP(確報【8月】!AQ30,台帳表ｋ[整理番号],台帳表ｋ[繁閑調整金]),"")</f>
        <v/>
      </c>
      <c r="AV30" s="275"/>
      <c r="AX30" s="202" t="str">
        <f>IFERROR(_xlfn.XLOOKUP(確報【8月】!AW30,台帳表ｋ[整理番号],台帳表ｋ[繁閑調整]),"")</f>
        <v/>
      </c>
      <c r="AY30" s="277" t="str">
        <f>IFERROR(_xlfn.XLOOKUP(確報【8月】!AW30,台帳表ｋ[整理番号],台帳表ｋ[精算
グループ]),"")</f>
        <v/>
      </c>
      <c r="AZ30" s="278" t="str">
        <f>IFERROR(_xlfn.XLOOKUP(確報【8月】!AW30,台帳表ｋ[整理番号],台帳表ｋ[請求書発行番号]),"")</f>
        <v/>
      </c>
      <c r="BA30" s="269" t="str">
        <f>IFERROR(_xlfn.XLOOKUP(確報【8月】!AW30,台帳表ｋ[整理番号],台帳表ｋ[繁閑調整金]),"")</f>
        <v/>
      </c>
    </row>
    <row r="31" spans="1:53" ht="15.75" customHeight="1" thickBot="1">
      <c r="A31" s="927"/>
      <c r="B31" s="927"/>
      <c r="C31" s="927"/>
      <c r="D31" s="976"/>
      <c r="E31" s="926" t="s">
        <v>16500</v>
      </c>
      <c r="F31" s="212" t="s">
        <v>16501</v>
      </c>
      <c r="G31" s="213"/>
      <c r="H31" s="214"/>
      <c r="I31" s="215"/>
      <c r="J31" s="216"/>
      <c r="K31" s="217"/>
      <c r="L31" s="218"/>
      <c r="M31" s="217"/>
      <c r="N31" s="218"/>
      <c r="O31" s="219">
        <f>SUMIFS(台帳表ｓ[金額],台帳表ｓ[精算
グループ],確報【8月】!$H31,台帳表ｓ[入金月（月のみ）],確報【8月】!$A$1,台帳表ｓ[ＮＣ区分],"南部")+SUMIFS(測量台帳1ｓ[入金額],測量台帳1ｓ[精算
グループ],確報【8月】!$H31,測量台帳1ｓ[入金月（月のみ）],確報【8月】!$A$1,測量台帳1ｓ[NC区分],"南部")+SUMIFS(測量台帳1__2ｓ[入金額(後)],測量台帳1__2ｓ[精算
グループ(後)],確報【8月】!$H31,測量台帳1__2ｓ[入金月(後)（月のみ）],確報【8月】!$A$1,測量台帳1__2ｓ[NC区分],"南部")</f>
        <v>0</v>
      </c>
      <c r="P31" s="214"/>
      <c r="Q31" s="219"/>
      <c r="R31" s="214"/>
      <c r="S31" s="217"/>
      <c r="T31" s="218"/>
      <c r="U31" s="219"/>
      <c r="V31" s="214"/>
      <c r="W31" s="219" cm="1">
        <f t="array" ref="W31">INDEX(設備G入力用!$F$2:$Q$72,ROW(A26), MATCH($A$1,設備G入力用!$F$2:$Q$2,0))</f>
        <v>0</v>
      </c>
      <c r="X31" s="220">
        <f t="shared" si="4"/>
        <v>0</v>
      </c>
      <c r="Y31" s="176">
        <f>SUM(X31:X31)</f>
        <v>0</v>
      </c>
      <c r="Z31" s="204"/>
      <c r="AA31" s="983"/>
      <c r="AB31" s="305"/>
      <c r="AC31" s="306">
        <f>SUM(I31,K31,M31,O31,Q31,S31,U31,W31)</f>
        <v>0</v>
      </c>
      <c r="AD31" s="10"/>
      <c r="AE31" s="10"/>
      <c r="AF31" s="202" t="str">
        <f>IFERROR(_xlfn.XLOOKUP(確報【8月】!$AE31,台帳表ｓ[整理番号],台帳表ｓ[繁閑調整]),"")</f>
        <v/>
      </c>
      <c r="AG31" s="277" t="str">
        <f>IFERROR(_xlfn.XLOOKUP(確報【8月】!$AE31,台帳表ｓ[整理番号],台帳表ｓ[精算
グループ]),"")</f>
        <v/>
      </c>
      <c r="AH31" s="278" t="str">
        <f>IFERROR(_xlfn.XLOOKUP(確報【8月】!$AE31,台帳表ｓ[整理番号],台帳表ｓ[請求書発行番号]),"")</f>
        <v/>
      </c>
      <c r="AI31" s="269" t="str">
        <f>IFERROR(_xlfn.XLOOKUP(確報【8月】!$AE31,台帳表ｓ[整理番号],台帳表ｓ[繁閑調整金]),"")</f>
        <v/>
      </c>
      <c r="AJ31" s="139"/>
      <c r="AL31" s="202" t="str">
        <f>IFERROR(_xlfn.XLOOKUP(確報【8月】!AK31,台帳表ｔ[整理番号],台帳表ｔ[繁閑調整]),"")</f>
        <v/>
      </c>
      <c r="AM31" s="277" t="str">
        <f>IFERROR(_xlfn.XLOOKUP(確報【8月】!AK31,台帳表ｔ[整理番号],台帳表ｔ[精算
グループ]),"")</f>
        <v/>
      </c>
      <c r="AN31" s="278" t="str">
        <f>IFERROR(_xlfn.XLOOKUP(確報【8月】!AK31,台帳表ｔ[整理番号],台帳表ｔ[請求書発行番号]),"")</f>
        <v/>
      </c>
      <c r="AO31" s="269" t="str">
        <f>IFERROR(_xlfn.XLOOKUP(確報【8月】!AK31,台帳表ｔ[整理番号],台帳表ｔ[繁閑調整金]),"")</f>
        <v/>
      </c>
      <c r="AP31" s="275"/>
      <c r="AR31" s="202" t="str">
        <f>IFERROR(_xlfn.XLOOKUP(確報【8月】!AQ31,台帳表ｋ[整理番号],台帳表ｋ[繁閑調整]),"")</f>
        <v/>
      </c>
      <c r="AS31" s="277" t="str">
        <f>IFERROR(_xlfn.XLOOKUP(確報【8月】!AQ31,台帳表ｋ[整理番号],台帳表ｋ[精算
グループ]),"")</f>
        <v/>
      </c>
      <c r="AT31" s="278" t="str">
        <f>IFERROR(_xlfn.XLOOKUP(確報【8月】!AQ31,台帳表ｋ[整理番号],台帳表ｋ[請求書発行番号]),"")</f>
        <v/>
      </c>
      <c r="AU31" s="269" t="str">
        <f>IFERROR(_xlfn.XLOOKUP(確報【8月】!AQ31,台帳表ｋ[整理番号],台帳表ｋ[繁閑調整金]),"")</f>
        <v/>
      </c>
      <c r="AV31" s="275"/>
      <c r="AX31" s="202" t="str">
        <f>IFERROR(_xlfn.XLOOKUP(確報【8月】!AW31,台帳表ｋ[整理番号],台帳表ｋ[繁閑調整]),"")</f>
        <v/>
      </c>
      <c r="AY31" s="277" t="str">
        <f>IFERROR(_xlfn.XLOOKUP(確報【8月】!AW31,台帳表ｋ[整理番号],台帳表ｋ[精算
グループ]),"")</f>
        <v/>
      </c>
      <c r="AZ31" s="278" t="str">
        <f>IFERROR(_xlfn.XLOOKUP(確報【8月】!AW31,台帳表ｋ[整理番号],台帳表ｋ[請求書発行番号]),"")</f>
        <v/>
      </c>
      <c r="BA31" s="269" t="str">
        <f>IFERROR(_xlfn.XLOOKUP(確報【8月】!AW31,台帳表ｋ[整理番号],台帳表ｋ[繁閑調整金]),"")</f>
        <v/>
      </c>
    </row>
    <row r="32" spans="1:53" ht="15.75" customHeight="1">
      <c r="A32" s="927"/>
      <c r="B32" s="927"/>
      <c r="C32" s="927"/>
      <c r="D32" s="976"/>
      <c r="E32" s="927"/>
      <c r="F32" s="68" t="s">
        <v>16507</v>
      </c>
      <c r="G32" s="52" t="s">
        <v>16606</v>
      </c>
      <c r="H32" s="177" t="s">
        <v>16508</v>
      </c>
      <c r="I32" s="178"/>
      <c r="J32" s="81" t="s">
        <v>16508</v>
      </c>
      <c r="K32" s="82"/>
      <c r="L32" s="81" t="s">
        <v>16508</v>
      </c>
      <c r="M32" s="82"/>
      <c r="N32" s="69" t="s">
        <v>16508</v>
      </c>
      <c r="O32" s="70">
        <f>SUMIFS(台帳表ｓ[金額],台帳表ｓ[精算
グループ],確報【8月】!$H32,台帳表ｓ[入金月（月のみ）],確報【8月】!$A$1,台帳表ｓ[ＮＣ区分],"南部")+SUMIFS(測量台帳1ｓ[入金額],測量台帳1ｓ[精算
グループ],確報【8月】!$H32,測量台帳1ｓ[入金月（月のみ）],確報【8月】!$A$1,測量台帳1ｓ[NC区分],"南部")+SUMIFS(測量台帳1__2ｓ[入金額(後)],測量台帳1__2ｓ[精算
グループ(後)],確報【8月】!$H32,測量台帳1__2ｓ[入金月(後)（月のみ）],確報【8月】!$A$1,測量台帳1__2ｓ[NC区分],"南部")</f>
        <v>0</v>
      </c>
      <c r="P32" s="177" t="s">
        <v>16508</v>
      </c>
      <c r="Q32" s="70"/>
      <c r="R32" s="177" t="s">
        <v>16508</v>
      </c>
      <c r="S32" s="82"/>
      <c r="T32" s="69" t="s">
        <v>16508</v>
      </c>
      <c r="U32" s="70"/>
      <c r="V32" s="177" t="s">
        <v>16508</v>
      </c>
      <c r="W32" s="70" cm="1">
        <f t="array" ref="W32">INDEX(設備G入力用!$F$2:$Q$72,ROW(A27), MATCH($A$1,設備G入力用!$F$2:$Q$2,0))</f>
        <v>0</v>
      </c>
      <c r="X32" s="71">
        <f t="shared" si="4"/>
        <v>0</v>
      </c>
      <c r="Y32" s="24"/>
      <c r="Z32" s="13"/>
      <c r="AA32" s="983"/>
      <c r="AB32" s="304" t="s">
        <v>16612</v>
      </c>
      <c r="AC32" s="172">
        <f>SUM(I33,K33,M33,O33,Q33,S33,U33,W33)</f>
        <v>0</v>
      </c>
      <c r="AD32" s="10"/>
      <c r="AE32" s="10"/>
      <c r="AF32" s="202" t="str">
        <f>IFERROR(_xlfn.XLOOKUP(確報【8月】!$AE32,台帳表ｓ[整理番号],台帳表ｓ[繁閑調整]),"")</f>
        <v/>
      </c>
      <c r="AG32" s="277" t="str">
        <f>IFERROR(_xlfn.XLOOKUP(確報【8月】!$AE32,台帳表ｓ[整理番号],台帳表ｓ[精算
グループ]),"")</f>
        <v/>
      </c>
      <c r="AH32" s="278" t="str">
        <f>IFERROR(_xlfn.XLOOKUP(確報【8月】!$AE32,台帳表ｓ[整理番号],台帳表ｓ[請求書発行番号]),"")</f>
        <v/>
      </c>
      <c r="AI32" s="269" t="str">
        <f>IFERROR(_xlfn.XLOOKUP(確報【8月】!$AE32,台帳表ｓ[整理番号],台帳表ｓ[繁閑調整金]),"")</f>
        <v/>
      </c>
      <c r="AJ32" s="139"/>
      <c r="AL32" s="202" t="str">
        <f>IFERROR(_xlfn.XLOOKUP(確報【8月】!AK32,台帳表ｔ[整理番号],台帳表ｔ[繁閑調整]),"")</f>
        <v/>
      </c>
      <c r="AM32" s="277" t="str">
        <f>IFERROR(_xlfn.XLOOKUP(確報【8月】!AK32,台帳表ｔ[整理番号],台帳表ｔ[精算
グループ]),"")</f>
        <v/>
      </c>
      <c r="AN32" s="278" t="str">
        <f>IFERROR(_xlfn.XLOOKUP(確報【8月】!AK32,台帳表ｔ[整理番号],台帳表ｔ[請求書発行番号]),"")</f>
        <v/>
      </c>
      <c r="AO32" s="269" t="str">
        <f>IFERROR(_xlfn.XLOOKUP(確報【8月】!AK32,台帳表ｔ[整理番号],台帳表ｔ[繁閑調整金]),"")</f>
        <v/>
      </c>
      <c r="AP32" s="275"/>
      <c r="AR32" s="202" t="str">
        <f>IFERROR(_xlfn.XLOOKUP(確報【8月】!AQ32,台帳表ｋ[整理番号],台帳表ｋ[繁閑調整]),"")</f>
        <v/>
      </c>
      <c r="AS32" s="277" t="str">
        <f>IFERROR(_xlfn.XLOOKUP(確報【8月】!AQ32,台帳表ｋ[整理番号],台帳表ｋ[精算
グループ]),"")</f>
        <v/>
      </c>
      <c r="AT32" s="278" t="str">
        <f>IFERROR(_xlfn.XLOOKUP(確報【8月】!AQ32,台帳表ｋ[整理番号],台帳表ｋ[請求書発行番号]),"")</f>
        <v/>
      </c>
      <c r="AU32" s="269" t="str">
        <f>IFERROR(_xlfn.XLOOKUP(確報【8月】!AQ32,台帳表ｋ[整理番号],台帳表ｋ[繁閑調整金]),"")</f>
        <v/>
      </c>
      <c r="AV32" s="275"/>
      <c r="AX32" s="202" t="str">
        <f>IFERROR(_xlfn.XLOOKUP(確報【8月】!AW32,台帳表ｋ[整理番号],台帳表ｋ[繁閑調整]),"")</f>
        <v/>
      </c>
      <c r="AY32" s="277" t="str">
        <f>IFERROR(_xlfn.XLOOKUP(確報【8月】!AW32,台帳表ｋ[整理番号],台帳表ｋ[精算
グループ]),"")</f>
        <v/>
      </c>
      <c r="AZ32" s="278" t="str">
        <f>IFERROR(_xlfn.XLOOKUP(確報【8月】!AW32,台帳表ｋ[整理番号],台帳表ｋ[請求書発行番号]),"")</f>
        <v/>
      </c>
      <c r="BA32" s="269" t="str">
        <f>IFERROR(_xlfn.XLOOKUP(確報【8月】!AW32,台帳表ｋ[整理番号],台帳表ｋ[繁閑調整金]),"")</f>
        <v/>
      </c>
    </row>
    <row r="33" spans="1:53" ht="16.350000000000001" customHeight="1">
      <c r="A33" s="927"/>
      <c r="B33" s="927"/>
      <c r="C33" s="927"/>
      <c r="D33" s="976"/>
      <c r="E33" s="927"/>
      <c r="F33" s="25" t="s">
        <v>16503</v>
      </c>
      <c r="G33" s="52" t="s">
        <v>16606</v>
      </c>
      <c r="H33" s="45" t="s">
        <v>16504</v>
      </c>
      <c r="I33" s="46"/>
      <c r="J33" s="78" t="s">
        <v>16504</v>
      </c>
      <c r="K33" s="40"/>
      <c r="L33" s="78" t="s">
        <v>16504</v>
      </c>
      <c r="M33" s="40"/>
      <c r="N33" s="60" t="s">
        <v>16504</v>
      </c>
      <c r="O33" s="61">
        <f>SUMIFS(台帳表ｓ[金額],台帳表ｓ[精算
グループ],確報【8月】!$H33,台帳表ｓ[入金月（月のみ）],確報【8月】!$A$1,台帳表ｓ[ＮＣ区分],"南部")+SUMIFS(測量台帳1ｓ[入金額],測量台帳1ｓ[精算
グループ],確報【8月】!$H33,測量台帳1ｓ[入金月（月のみ）],確報【8月】!$A$1,測量台帳1ｓ[NC区分],"南部")+SUMIFS(測量台帳1__2ｓ[入金額(後)],測量台帳1__2ｓ[精算
グループ(後)],確報【8月】!$H33,測量台帳1__2ｓ[入金月(後)（月のみ）],確報【8月】!$A$1,測量台帳1__2ｓ[NC区分],"南部")</f>
        <v>0</v>
      </c>
      <c r="P33" s="45" t="s">
        <v>16504</v>
      </c>
      <c r="Q33" s="61"/>
      <c r="R33" s="45" t="s">
        <v>16504</v>
      </c>
      <c r="S33" s="40"/>
      <c r="T33" s="60" t="s">
        <v>16504</v>
      </c>
      <c r="U33" s="61"/>
      <c r="V33" s="45" t="s">
        <v>16504</v>
      </c>
      <c r="W33" s="61" cm="1">
        <f t="array" ref="W33">INDEX(設備G入力用!$F$2:$Q$72,ROW(A28), MATCH($A$1,設備G入力用!$F$2:$Q$2,0))</f>
        <v>0</v>
      </c>
      <c r="X33" s="30">
        <f t="shared" si="4"/>
        <v>0</v>
      </c>
      <c r="Y33" s="24"/>
      <c r="Z33" s="13"/>
      <c r="AA33" s="983"/>
      <c r="AB33" s="304" t="s">
        <v>315</v>
      </c>
      <c r="AC33" s="172">
        <f>SUM(I34,K34,M34,O34,Q34,S34,U34,W34)</f>
        <v>0</v>
      </c>
      <c r="AF33" s="202" t="str">
        <f>IFERROR(_xlfn.XLOOKUP(確報【8月】!$AE33,台帳表ｓ[整理番号],台帳表ｓ[繁閑調整]),"")</f>
        <v/>
      </c>
      <c r="AG33" s="277" t="str">
        <f>IFERROR(_xlfn.XLOOKUP(確報【8月】!$AE33,台帳表ｓ[整理番号],台帳表ｓ[精算
グループ]),"")</f>
        <v/>
      </c>
      <c r="AH33" s="278" t="str">
        <f>IFERROR(_xlfn.XLOOKUP(確報【8月】!$AE33,台帳表ｓ[整理番号],台帳表ｓ[請求書発行番号]),"")</f>
        <v/>
      </c>
      <c r="AI33" s="269" t="str">
        <f>IFERROR(_xlfn.XLOOKUP(確報【8月】!$AE33,台帳表ｓ[整理番号],台帳表ｓ[繁閑調整金]),"")</f>
        <v/>
      </c>
      <c r="AJ33" s="139"/>
      <c r="AL33" s="202" t="str">
        <f>IFERROR(_xlfn.XLOOKUP(確報【8月】!AK33,台帳表ｔ[整理番号],台帳表ｔ[繁閑調整]),"")</f>
        <v/>
      </c>
      <c r="AM33" s="277" t="str">
        <f>IFERROR(_xlfn.XLOOKUP(確報【8月】!AK33,台帳表ｔ[整理番号],台帳表ｔ[精算
グループ]),"")</f>
        <v/>
      </c>
      <c r="AN33" s="278" t="str">
        <f>IFERROR(_xlfn.XLOOKUP(確報【8月】!AK33,台帳表ｔ[整理番号],台帳表ｔ[請求書発行番号]),"")</f>
        <v/>
      </c>
      <c r="AO33" s="269" t="str">
        <f>IFERROR(_xlfn.XLOOKUP(確報【8月】!AK33,台帳表ｔ[整理番号],台帳表ｔ[繁閑調整金]),"")</f>
        <v/>
      </c>
      <c r="AP33" s="275"/>
      <c r="AR33" s="202" t="str">
        <f>IFERROR(_xlfn.XLOOKUP(確報【8月】!AQ33,台帳表ｋ[整理番号],台帳表ｋ[繁閑調整]),"")</f>
        <v/>
      </c>
      <c r="AS33" s="277" t="str">
        <f>IFERROR(_xlfn.XLOOKUP(確報【8月】!AQ33,台帳表ｋ[整理番号],台帳表ｋ[精算
グループ]),"")</f>
        <v/>
      </c>
      <c r="AT33" s="278" t="str">
        <f>IFERROR(_xlfn.XLOOKUP(確報【8月】!AQ33,台帳表ｋ[整理番号],台帳表ｋ[請求書発行番号]),"")</f>
        <v/>
      </c>
      <c r="AU33" s="269" t="str">
        <f>IFERROR(_xlfn.XLOOKUP(確報【8月】!AQ33,台帳表ｋ[整理番号],台帳表ｋ[繁閑調整金]),"")</f>
        <v/>
      </c>
      <c r="AV33" s="275"/>
      <c r="AX33" s="202" t="str">
        <f>IFERROR(_xlfn.XLOOKUP(確報【8月】!AW33,台帳表ｋ[整理番号],台帳表ｋ[繁閑調整]),"")</f>
        <v/>
      </c>
      <c r="AY33" s="277" t="str">
        <f>IFERROR(_xlfn.XLOOKUP(確報【8月】!AW33,台帳表ｋ[整理番号],台帳表ｋ[精算
グループ]),"")</f>
        <v/>
      </c>
      <c r="AZ33" s="278" t="str">
        <f>IFERROR(_xlfn.XLOOKUP(確報【8月】!AW33,台帳表ｋ[整理番号],台帳表ｋ[請求書発行番号]),"")</f>
        <v/>
      </c>
      <c r="BA33" s="269" t="str">
        <f>IFERROR(_xlfn.XLOOKUP(確報【8月】!AW33,台帳表ｋ[整理番号],台帳表ｋ[繁閑調整金]),"")</f>
        <v/>
      </c>
    </row>
    <row r="34" spans="1:53" ht="16.350000000000001" customHeight="1" thickBot="1">
      <c r="A34" s="927"/>
      <c r="B34" s="927"/>
      <c r="C34" s="927"/>
      <c r="D34" s="976"/>
      <c r="E34" s="927"/>
      <c r="F34" s="25" t="s">
        <v>16505</v>
      </c>
      <c r="G34" s="52" t="s">
        <v>16606</v>
      </c>
      <c r="H34" s="45" t="s">
        <v>16506</v>
      </c>
      <c r="I34" s="46"/>
      <c r="J34" s="78" t="s">
        <v>16506</v>
      </c>
      <c r="K34" s="40"/>
      <c r="L34" s="78" t="s">
        <v>16506</v>
      </c>
      <c r="M34" s="40"/>
      <c r="N34" s="60" t="s">
        <v>16506</v>
      </c>
      <c r="O34" s="61">
        <f>SUMIFS(台帳表ｓ[金額],台帳表ｓ[精算
グループ],確報【8月】!$H34,台帳表ｓ[入金月（月のみ）],確報【8月】!$A$1,台帳表ｓ[ＮＣ区分],"南部")+SUMIFS(測量台帳1ｓ[入金額],測量台帳1ｓ[精算
グループ],確報【8月】!$H34,測量台帳1ｓ[入金月（月のみ）],確報【8月】!$A$1,測量台帳1ｓ[NC区分],"南部")+SUMIFS(測量台帳1__2ｓ[入金額(後)],測量台帳1__2ｓ[精算
グループ(後)],確報【8月】!$H34,測量台帳1__2ｓ[入金月(後)（月のみ）],確報【8月】!$A$1,測量台帳1__2ｓ[NC区分],"南部")</f>
        <v>0</v>
      </c>
      <c r="P34" s="45" t="s">
        <v>16506</v>
      </c>
      <c r="Q34" s="61"/>
      <c r="R34" s="45" t="s">
        <v>16506</v>
      </c>
      <c r="S34" s="40"/>
      <c r="T34" s="60" t="s">
        <v>16506</v>
      </c>
      <c r="U34" s="61"/>
      <c r="V34" s="45" t="s">
        <v>16506</v>
      </c>
      <c r="W34" s="61" cm="1">
        <f t="array" ref="W34">INDEX(設備G入力用!$F$2:$Q$72,ROW(A29), MATCH($A$1,設備G入力用!$F$2:$Q$2,0))</f>
        <v>0</v>
      </c>
      <c r="X34" s="30">
        <f t="shared" si="4"/>
        <v>0</v>
      </c>
      <c r="AA34" s="984"/>
      <c r="AB34" s="304" t="s">
        <v>16617</v>
      </c>
      <c r="AC34" s="172">
        <f>SUM(I35,K35,M35,O35,Q35,S35,U35,W35)</f>
        <v>0</v>
      </c>
      <c r="AD34" s="10"/>
      <c r="AE34" s="10"/>
      <c r="AF34" s="202" t="str">
        <f>IFERROR(_xlfn.XLOOKUP(確報【8月】!$AE34,台帳表ｓ[整理番号],台帳表ｓ[繁閑調整]),"")</f>
        <v/>
      </c>
      <c r="AG34" s="277" t="str">
        <f>IFERROR(_xlfn.XLOOKUP(確報【8月】!$AE34,台帳表ｓ[整理番号],台帳表ｓ[精算
グループ]),"")</f>
        <v/>
      </c>
      <c r="AH34" s="278" t="str">
        <f>IFERROR(_xlfn.XLOOKUP(確報【8月】!$AE34,台帳表ｓ[整理番号],台帳表ｓ[請求書発行番号]),"")</f>
        <v/>
      </c>
      <c r="AI34" s="269" t="str">
        <f>IFERROR(_xlfn.XLOOKUP(確報【8月】!$AE34,台帳表ｓ[整理番号],台帳表ｓ[繁閑調整金]),"")</f>
        <v/>
      </c>
      <c r="AJ34" s="139"/>
      <c r="AL34" s="202" t="str">
        <f>IFERROR(_xlfn.XLOOKUP(確報【8月】!AK34,台帳表ｔ[整理番号],台帳表ｔ[繁閑調整]),"")</f>
        <v/>
      </c>
      <c r="AM34" s="277" t="str">
        <f>IFERROR(_xlfn.XLOOKUP(確報【8月】!AK34,台帳表ｔ[整理番号],台帳表ｔ[精算
グループ]),"")</f>
        <v/>
      </c>
      <c r="AN34" s="278" t="str">
        <f>IFERROR(_xlfn.XLOOKUP(確報【8月】!AK34,台帳表ｔ[整理番号],台帳表ｔ[請求書発行番号]),"")</f>
        <v/>
      </c>
      <c r="AO34" s="269" t="str">
        <f>IFERROR(_xlfn.XLOOKUP(確報【8月】!AK34,台帳表ｔ[整理番号],台帳表ｔ[繁閑調整金]),"")</f>
        <v/>
      </c>
      <c r="AP34" s="275"/>
      <c r="AR34" s="202" t="str">
        <f>IFERROR(_xlfn.XLOOKUP(確報【8月】!AQ34,台帳表ｋ[整理番号],台帳表ｋ[繁閑調整]),"")</f>
        <v/>
      </c>
      <c r="AS34" s="277" t="str">
        <f>IFERROR(_xlfn.XLOOKUP(確報【8月】!AQ34,台帳表ｋ[整理番号],台帳表ｋ[精算
グループ]),"")</f>
        <v/>
      </c>
      <c r="AT34" s="278" t="str">
        <f>IFERROR(_xlfn.XLOOKUP(確報【8月】!AQ34,台帳表ｋ[整理番号],台帳表ｋ[請求書発行番号]),"")</f>
        <v/>
      </c>
      <c r="AU34" s="269" t="str">
        <f>IFERROR(_xlfn.XLOOKUP(確報【8月】!AQ34,台帳表ｋ[整理番号],台帳表ｋ[繁閑調整金]),"")</f>
        <v/>
      </c>
      <c r="AV34" s="275"/>
      <c r="AX34" s="202" t="str">
        <f>IFERROR(_xlfn.XLOOKUP(確報【8月】!AW34,台帳表ｋ[整理番号],台帳表ｋ[繁閑調整]),"")</f>
        <v/>
      </c>
      <c r="AY34" s="277" t="str">
        <f>IFERROR(_xlfn.XLOOKUP(確報【8月】!AW34,台帳表ｋ[整理番号],台帳表ｋ[精算
グループ]),"")</f>
        <v/>
      </c>
      <c r="AZ34" s="278" t="str">
        <f>IFERROR(_xlfn.XLOOKUP(確報【8月】!AW34,台帳表ｋ[整理番号],台帳表ｋ[請求書発行番号]),"")</f>
        <v/>
      </c>
      <c r="BA34" s="269" t="str">
        <f>IFERROR(_xlfn.XLOOKUP(確報【8月】!AW34,台帳表ｋ[整理番号],台帳表ｋ[繁閑調整金]),"")</f>
        <v/>
      </c>
    </row>
    <row r="35" spans="1:53" ht="16.350000000000001" customHeight="1" thickTop="1" thickBot="1">
      <c r="A35" s="927"/>
      <c r="B35" s="927"/>
      <c r="C35" s="927"/>
      <c r="D35" s="979"/>
      <c r="E35" s="928"/>
      <c r="F35" s="25" t="s">
        <v>16509</v>
      </c>
      <c r="G35" s="52" t="s">
        <v>16606</v>
      </c>
      <c r="H35" s="45"/>
      <c r="I35" s="46"/>
      <c r="J35" s="78"/>
      <c r="K35" s="40"/>
      <c r="L35" s="78"/>
      <c r="M35" s="40"/>
      <c r="N35" s="60"/>
      <c r="O35" s="61">
        <f>SUMIFS(台帳表ｓ[金額],台帳表ｓ[精算
グループ],確報【8月】!$H35,台帳表ｓ[入金月（月のみ）],確報【8月】!$A$1,台帳表ｓ[ＮＣ区分],"南部")+SUMIFS(測量台帳1ｓ[入金額],測量台帳1ｓ[精算
グループ],確報【8月】!$H35,測量台帳1ｓ[入金月（月のみ）],確報【8月】!$A$1,測量台帳1ｓ[NC区分],"南部")+SUMIFS(測量台帳1__2ｓ[入金額(後)],測量台帳1__2ｓ[精算
グループ(後)],確報【8月】!$H35,測量台帳1__2ｓ[入金月(後)（月のみ）],確報【8月】!$A$1,測量台帳1__2ｓ[NC区分],"南部")</f>
        <v>0</v>
      </c>
      <c r="P35" s="45"/>
      <c r="Q35" s="61"/>
      <c r="R35" s="45"/>
      <c r="S35" s="40"/>
      <c r="T35" s="60"/>
      <c r="U35" s="61"/>
      <c r="V35" s="45"/>
      <c r="W35" s="61" cm="1">
        <f t="array" ref="W35">INDEX(設備G入力用!$F$2:$Q$72,ROW(A30), MATCH($A$1,設備G入力用!$F$2:$Q$2,0))</f>
        <v>0</v>
      </c>
      <c r="X35" s="30">
        <f t="shared" si="4"/>
        <v>0</v>
      </c>
      <c r="Y35" s="16">
        <f>SUM(X32:X35)</f>
        <v>0</v>
      </c>
      <c r="Z35" s="13" t="s">
        <v>16618</v>
      </c>
      <c r="AA35" s="1069" t="s">
        <v>16613</v>
      </c>
      <c r="AB35" s="1070"/>
      <c r="AC35" s="297">
        <f>SUM(AC24:AC34)</f>
        <v>3627529</v>
      </c>
      <c r="AD35" s="10"/>
      <c r="AE35" s="10"/>
      <c r="AF35" s="202" t="str">
        <f>IFERROR(_xlfn.XLOOKUP(確報【8月】!$AE35,台帳表ｓ[整理番号],台帳表ｓ[繁閑調整]),"")</f>
        <v/>
      </c>
      <c r="AG35" s="277" t="str">
        <f>IFERROR(_xlfn.XLOOKUP(確報【8月】!$AE35,台帳表ｓ[整理番号],台帳表ｓ[精算
グループ]),"")</f>
        <v/>
      </c>
      <c r="AH35" s="278" t="str">
        <f>IFERROR(_xlfn.XLOOKUP(確報【8月】!$AE35,台帳表ｓ[整理番号],台帳表ｓ[請求書発行番号]),"")</f>
        <v/>
      </c>
      <c r="AI35" s="269" t="str">
        <f>IFERROR(_xlfn.XLOOKUP(確報【8月】!$AE35,台帳表ｓ[整理番号],台帳表ｓ[繁閑調整金]),"")</f>
        <v/>
      </c>
      <c r="AJ35" s="275"/>
      <c r="AL35" s="202" t="str">
        <f>IFERROR(_xlfn.XLOOKUP(確報【8月】!AK35,台帳表ｔ[整理番号],台帳表ｔ[繁閑調整]),"")</f>
        <v/>
      </c>
      <c r="AM35" s="277" t="str">
        <f>IFERROR(_xlfn.XLOOKUP(確報【8月】!AK35,台帳表ｔ[整理番号],台帳表ｔ[精算
グループ]),"")</f>
        <v/>
      </c>
      <c r="AN35" s="278" t="str">
        <f>IFERROR(_xlfn.XLOOKUP(確報【8月】!AK35,台帳表ｔ[整理番号],台帳表ｔ[請求書発行番号]),"")</f>
        <v/>
      </c>
      <c r="AO35" s="269" t="str">
        <f>IFERROR(_xlfn.XLOOKUP(確報【8月】!AK35,台帳表ｔ[整理番号],台帳表ｔ[繁閑調整金]),"")</f>
        <v/>
      </c>
      <c r="AP35" s="275"/>
      <c r="AR35" s="202" t="str">
        <f>IFERROR(_xlfn.XLOOKUP(確報【8月】!AQ35,台帳表ｋ[整理番号],台帳表ｋ[繁閑調整]),"")</f>
        <v/>
      </c>
      <c r="AS35" s="277" t="str">
        <f>IFERROR(_xlfn.XLOOKUP(確報【8月】!AQ35,台帳表ｋ[整理番号],台帳表ｋ[精算
グループ]),"")</f>
        <v/>
      </c>
      <c r="AT35" s="278" t="str">
        <f>IFERROR(_xlfn.XLOOKUP(確報【8月】!AQ35,台帳表ｋ[整理番号],台帳表ｋ[請求書発行番号]),"")</f>
        <v/>
      </c>
      <c r="AU35" s="269" t="str">
        <f>IFERROR(_xlfn.XLOOKUP(確報【8月】!AQ35,台帳表ｋ[整理番号],台帳表ｋ[繁閑調整金]),"")</f>
        <v/>
      </c>
      <c r="AV35" s="275"/>
      <c r="AX35" s="202" t="str">
        <f>IFERROR(_xlfn.XLOOKUP(確報【8月】!AW35,台帳表ｋ[整理番号],台帳表ｋ[繁閑調整]),"")</f>
        <v/>
      </c>
      <c r="AY35" s="277" t="str">
        <f>IFERROR(_xlfn.XLOOKUP(確報【8月】!AW35,台帳表ｋ[整理番号],台帳表ｋ[精算
グループ]),"")</f>
        <v/>
      </c>
      <c r="AZ35" s="278" t="str">
        <f>IFERROR(_xlfn.XLOOKUP(確報【8月】!AW35,台帳表ｋ[整理番号],台帳表ｋ[請求書発行番号]),"")</f>
        <v/>
      </c>
      <c r="BA35" s="269" t="str">
        <f>IFERROR(_xlfn.XLOOKUP(確報【8月】!AW35,台帳表ｋ[整理番号],台帳表ｋ[繁閑調整金]),"")</f>
        <v/>
      </c>
    </row>
    <row r="36" spans="1:53" ht="16.350000000000001" customHeight="1">
      <c r="A36" s="927"/>
      <c r="B36" s="927"/>
      <c r="C36" s="927"/>
      <c r="D36" s="973" t="s">
        <v>16520</v>
      </c>
      <c r="E36" s="926" t="s">
        <v>16521</v>
      </c>
      <c r="F36" s="57" t="s">
        <v>16522</v>
      </c>
      <c r="G36" s="19" t="s">
        <v>16606</v>
      </c>
      <c r="H36" s="167" t="s">
        <v>16493</v>
      </c>
      <c r="I36" s="179"/>
      <c r="J36" s="75" t="s">
        <v>94</v>
      </c>
      <c r="K36" s="76">
        <f>SUMIFS(台帳表ｓ[金額],台帳表ｓ[精算
グループ],確報【8月】!$H36,台帳表ｓ[入金月（月のみ）],確報【8月】!$A$1,台帳表ｓ[ＮＣ区分],"埼玉")+SUMIFS(測量台帳1ｓ[入金額],測量台帳1ｓ[精算
グループ],確報【8月】!$H36,測量台帳1ｓ[入金月（月のみ）],確報【8月】!$A$1,測量台帳1ｓ[NC区分],"埼玉")+SUMIFS(測量台帳1__2ｓ[入金額(後)],測量台帳1__2ｓ[精算
グループ(後)],確報【8月】!$H36,測量台帳1__2ｓ[入金月(後)（月のみ）],確報【8月】!$A$1,測量台帳1__2ｓ[NC区分],"埼玉")</f>
        <v>0</v>
      </c>
      <c r="L36" s="75" t="s">
        <v>94</v>
      </c>
      <c r="M36" s="76"/>
      <c r="N36" s="58" t="s">
        <v>94</v>
      </c>
      <c r="O36" s="59"/>
      <c r="P36" s="167" t="s">
        <v>94</v>
      </c>
      <c r="Q36" s="59"/>
      <c r="R36" s="167" t="s">
        <v>94</v>
      </c>
      <c r="S36" s="76"/>
      <c r="T36" s="58" t="s">
        <v>94</v>
      </c>
      <c r="U36" s="59"/>
      <c r="V36" s="167" t="s">
        <v>94</v>
      </c>
      <c r="W36" s="59" cm="1">
        <f t="array" ref="W36">INDEX(設備G入力用!$F$2:$Q$72,ROW(A31), MATCH($A$1,設備G入力用!$F$2:$Q$2,0))</f>
        <v>0</v>
      </c>
      <c r="X36" s="23">
        <f>SUM(I36,K36,M36,O36,Q36,S36,U36,W36)</f>
        <v>0</v>
      </c>
      <c r="Y36" s="24"/>
      <c r="Z36" s="13"/>
      <c r="AA36" s="982" t="s">
        <v>16520</v>
      </c>
      <c r="AB36" s="308" t="s">
        <v>94</v>
      </c>
      <c r="AC36" s="110">
        <f t="shared" ref="AC36:AC45" si="5">SUM(I36,K36,M36,O36,Q36,S36,U36,W36)</f>
        <v>0</v>
      </c>
      <c r="AD36" s="10"/>
      <c r="AE36" s="10"/>
      <c r="AF36" s="202" t="str">
        <f>IFERROR(_xlfn.XLOOKUP(確報【8月】!$AE36,台帳表ｓ[整理番号],台帳表ｓ[繁閑調整]),"")</f>
        <v/>
      </c>
      <c r="AG36" s="277" t="str">
        <f>IFERROR(_xlfn.XLOOKUP(確報【8月】!$AE36,台帳表ｓ[整理番号],台帳表ｓ[精算
グループ]),"")</f>
        <v/>
      </c>
      <c r="AH36" s="278" t="str">
        <f>IFERROR(_xlfn.XLOOKUP(確報【8月】!$AE36,台帳表ｓ[整理番号],台帳表ｓ[請求書発行番号]),"")</f>
        <v/>
      </c>
      <c r="AI36" s="269" t="str">
        <f>IFERROR(_xlfn.XLOOKUP(確報【8月】!$AE36,台帳表ｓ[整理番号],台帳表ｓ[繁閑調整金]),"")</f>
        <v/>
      </c>
      <c r="AJ36" s="275"/>
      <c r="AL36" s="202" t="str">
        <f>IFERROR(_xlfn.XLOOKUP(確報【8月】!AK36,台帳表ｔ[整理番号],台帳表ｔ[繁閑調整]),"")</f>
        <v/>
      </c>
      <c r="AM36" s="277" t="str">
        <f>IFERROR(_xlfn.XLOOKUP(確報【8月】!AK36,台帳表ｔ[整理番号],台帳表ｔ[精算
グループ]),"")</f>
        <v/>
      </c>
      <c r="AN36" s="278" t="str">
        <f>IFERROR(_xlfn.XLOOKUP(確報【8月】!AK36,台帳表ｔ[整理番号],台帳表ｔ[請求書発行番号]),"")</f>
        <v/>
      </c>
      <c r="AO36" s="269" t="str">
        <f>IFERROR(_xlfn.XLOOKUP(確報【8月】!AK36,台帳表ｔ[整理番号],台帳表ｔ[繁閑調整金]),"")</f>
        <v/>
      </c>
      <c r="AP36" s="275"/>
      <c r="AR36" s="202" t="str">
        <f>IFERROR(_xlfn.XLOOKUP(確報【8月】!AQ36,台帳表ｋ[整理番号],台帳表ｋ[繁閑調整]),"")</f>
        <v/>
      </c>
      <c r="AS36" s="277" t="str">
        <f>IFERROR(_xlfn.XLOOKUP(確報【8月】!AQ36,台帳表ｋ[整理番号],台帳表ｋ[精算
グループ]),"")</f>
        <v/>
      </c>
      <c r="AT36" s="278" t="str">
        <f>IFERROR(_xlfn.XLOOKUP(確報【8月】!AQ36,台帳表ｋ[整理番号],台帳表ｋ[請求書発行番号]),"")</f>
        <v/>
      </c>
      <c r="AU36" s="269" t="str">
        <f>IFERROR(_xlfn.XLOOKUP(確報【8月】!AQ36,台帳表ｋ[整理番号],台帳表ｋ[繁閑調整金]),"")</f>
        <v/>
      </c>
      <c r="AV36" s="275"/>
      <c r="AX36" s="202" t="str">
        <f>IFERROR(_xlfn.XLOOKUP(確報【8月】!AW36,台帳表ｋ[整理番号],台帳表ｋ[繁閑調整]),"")</f>
        <v/>
      </c>
      <c r="AY36" s="277" t="str">
        <f>IFERROR(_xlfn.XLOOKUP(確報【8月】!AW36,台帳表ｋ[整理番号],台帳表ｋ[精算
グループ]),"")</f>
        <v/>
      </c>
      <c r="AZ36" s="278" t="str">
        <f>IFERROR(_xlfn.XLOOKUP(確報【8月】!AW36,台帳表ｋ[整理番号],台帳表ｋ[請求書発行番号]),"")</f>
        <v/>
      </c>
      <c r="BA36" s="269" t="str">
        <f>IFERROR(_xlfn.XLOOKUP(確報【8月】!AW36,台帳表ｋ[整理番号],台帳表ｋ[繁閑調整金]),"")</f>
        <v/>
      </c>
    </row>
    <row r="37" spans="1:53" ht="16.350000000000001" customHeight="1">
      <c r="A37" s="927"/>
      <c r="B37" s="927"/>
      <c r="C37" s="927"/>
      <c r="D37" s="976"/>
      <c r="E37" s="927"/>
      <c r="F37" s="55" t="s">
        <v>16523</v>
      </c>
      <c r="G37" s="52" t="s">
        <v>16606</v>
      </c>
      <c r="H37" s="45" t="s">
        <v>16494</v>
      </c>
      <c r="I37" s="46"/>
      <c r="J37" s="78" t="s">
        <v>220</v>
      </c>
      <c r="K37" s="40">
        <f>SUMIFS(台帳表ｓ[金額],台帳表ｓ[精算
グループ],確報【8月】!$H37,台帳表ｓ[入金月（月のみ）],確報【8月】!$A$1,台帳表ｓ[ＮＣ区分],"埼玉")+SUMIFS(測量台帳1ｓ[入金額],測量台帳1ｓ[精算
グループ],確報【8月】!$H37,測量台帳1ｓ[入金月（月のみ）],確報【8月】!$A$1,測量台帳1ｓ[NC区分],"埼玉")+SUMIFS(測量台帳1__2ｓ[入金額(後)],測量台帳1__2ｓ[精算
グループ(後)],確報【8月】!$H37,測量台帳1__2ｓ[入金月(後)（月のみ）],確報【8月】!$A$1,測量台帳1__2ｓ[NC区分],"埼玉")</f>
        <v>0</v>
      </c>
      <c r="L37" s="78" t="s">
        <v>220</v>
      </c>
      <c r="M37" s="40"/>
      <c r="N37" s="60" t="s">
        <v>220</v>
      </c>
      <c r="O37" s="61"/>
      <c r="P37" s="45" t="s">
        <v>220</v>
      </c>
      <c r="Q37" s="61"/>
      <c r="R37" s="45" t="s">
        <v>220</v>
      </c>
      <c r="S37" s="40"/>
      <c r="T37" s="60" t="s">
        <v>220</v>
      </c>
      <c r="U37" s="61"/>
      <c r="V37" s="45" t="s">
        <v>220</v>
      </c>
      <c r="W37" s="61" cm="1">
        <f t="array" ref="W37">INDEX(設備G入力用!$F$2:$Q$72,ROW(A32), MATCH($A$1,設備G入力用!$F$2:$Q$2,0))</f>
        <v>0</v>
      </c>
      <c r="X37" s="30">
        <f t="shared" ref="X37:X76" si="6">SUM(I37,K37,M37,O37,Q37,S37,U37,W37)</f>
        <v>0</v>
      </c>
      <c r="Y37" s="24"/>
      <c r="Z37" s="13"/>
      <c r="AA37" s="983"/>
      <c r="AB37" s="299" t="s">
        <v>220</v>
      </c>
      <c r="AC37" s="112">
        <f t="shared" si="5"/>
        <v>0</v>
      </c>
      <c r="AD37" s="10"/>
      <c r="AE37" s="10"/>
      <c r="AF37" s="202" t="str">
        <f>IFERROR(_xlfn.XLOOKUP(確報【8月】!$AE37,台帳表ｓ[整理番号],台帳表ｓ[繁閑調整]),"")</f>
        <v/>
      </c>
      <c r="AG37" s="277" t="str">
        <f>IFERROR(_xlfn.XLOOKUP(確報【8月】!$AE37,台帳表ｓ[整理番号],台帳表ｓ[精算
グループ]),"")</f>
        <v/>
      </c>
      <c r="AH37" s="278" t="str">
        <f>IFERROR(_xlfn.XLOOKUP(確報【8月】!$AE37,台帳表ｓ[整理番号],台帳表ｓ[請求書発行番号]),"")</f>
        <v/>
      </c>
      <c r="AI37" s="269" t="str">
        <f>IFERROR(_xlfn.XLOOKUP(確報【8月】!$AE37,台帳表ｓ[整理番号],台帳表ｓ[繁閑調整金]),"")</f>
        <v/>
      </c>
      <c r="AJ37" s="275"/>
      <c r="AL37" s="202" t="str">
        <f>IFERROR(_xlfn.XLOOKUP(確報【8月】!AK37,台帳表ｔ[整理番号],台帳表ｔ[繁閑調整]),"")</f>
        <v/>
      </c>
      <c r="AM37" s="277" t="str">
        <f>IFERROR(_xlfn.XLOOKUP(確報【8月】!AK37,台帳表ｔ[整理番号],台帳表ｔ[精算
グループ]),"")</f>
        <v/>
      </c>
      <c r="AN37" s="278" t="str">
        <f>IFERROR(_xlfn.XLOOKUP(確報【8月】!AK37,台帳表ｔ[整理番号],台帳表ｔ[請求書発行番号]),"")</f>
        <v/>
      </c>
      <c r="AO37" s="269" t="str">
        <f>IFERROR(_xlfn.XLOOKUP(確報【8月】!AK37,台帳表ｔ[整理番号],台帳表ｔ[繁閑調整金]),"")</f>
        <v/>
      </c>
      <c r="AP37" s="275"/>
      <c r="AR37" s="202" t="str">
        <f>IFERROR(_xlfn.XLOOKUP(確報【8月】!AQ37,台帳表ｋ[整理番号],台帳表ｋ[繁閑調整]),"")</f>
        <v/>
      </c>
      <c r="AS37" s="277" t="str">
        <f>IFERROR(_xlfn.XLOOKUP(確報【8月】!AQ37,台帳表ｋ[整理番号],台帳表ｋ[精算
グループ]),"")</f>
        <v/>
      </c>
      <c r="AT37" s="278" t="str">
        <f>IFERROR(_xlfn.XLOOKUP(確報【8月】!AQ37,台帳表ｋ[整理番号],台帳表ｋ[請求書発行番号]),"")</f>
        <v/>
      </c>
      <c r="AU37" s="269" t="str">
        <f>IFERROR(_xlfn.XLOOKUP(確報【8月】!AQ37,台帳表ｋ[整理番号],台帳表ｋ[繁閑調整金]),"")</f>
        <v/>
      </c>
      <c r="AV37" s="275"/>
      <c r="AX37" s="202" t="str">
        <f>IFERROR(_xlfn.XLOOKUP(確報【8月】!AW37,台帳表ｋ[整理番号],台帳表ｋ[繁閑調整]),"")</f>
        <v/>
      </c>
      <c r="AY37" s="277" t="str">
        <f>IFERROR(_xlfn.XLOOKUP(確報【8月】!AW37,台帳表ｋ[整理番号],台帳表ｋ[精算
グループ]),"")</f>
        <v/>
      </c>
      <c r="AZ37" s="278" t="str">
        <f>IFERROR(_xlfn.XLOOKUP(確報【8月】!AW37,台帳表ｋ[整理番号],台帳表ｋ[請求書発行番号]),"")</f>
        <v/>
      </c>
      <c r="BA37" s="269" t="str">
        <f>IFERROR(_xlfn.XLOOKUP(確報【8月】!AW37,台帳表ｋ[整理番号],台帳表ｋ[繁閑調整金]),"")</f>
        <v/>
      </c>
    </row>
    <row r="38" spans="1:53" ht="16.350000000000001" customHeight="1">
      <c r="A38" s="927"/>
      <c r="B38" s="927"/>
      <c r="C38" s="927"/>
      <c r="D38" s="976"/>
      <c r="E38" s="927"/>
      <c r="F38" s="55" t="s">
        <v>16524</v>
      </c>
      <c r="G38" s="62" t="s">
        <v>16606</v>
      </c>
      <c r="H38" s="45" t="s">
        <v>16495</v>
      </c>
      <c r="I38" s="46"/>
      <c r="J38" s="78" t="s">
        <v>224</v>
      </c>
      <c r="K38" s="40">
        <f>SUMIFS(台帳表ｓ[金額],台帳表ｓ[精算
グループ],確報【8月】!$H38,台帳表ｓ[入金月（月のみ）],確報【8月】!$A$1,台帳表ｓ[ＮＣ区分],"埼玉")+SUMIFS(測量台帳1ｓ[入金額],測量台帳1ｓ[精算
グループ],確報【8月】!$H38,測量台帳1ｓ[入金月（月のみ）],確報【8月】!$A$1,測量台帳1ｓ[NC区分],"埼玉")+SUMIFS(測量台帳1__2ｓ[入金額(後)],測量台帳1__2ｓ[精算
グループ(後)],確報【8月】!$H38,測量台帳1__2ｓ[入金月(後)（月のみ）],確報【8月】!$A$1,測量台帳1__2ｓ[NC区分],"埼玉")</f>
        <v>0</v>
      </c>
      <c r="L38" s="78" t="s">
        <v>224</v>
      </c>
      <c r="M38" s="40"/>
      <c r="N38" s="60" t="s">
        <v>224</v>
      </c>
      <c r="O38" s="61"/>
      <c r="P38" s="45" t="s">
        <v>224</v>
      </c>
      <c r="Q38" s="61"/>
      <c r="R38" s="45" t="s">
        <v>224</v>
      </c>
      <c r="S38" s="40"/>
      <c r="T38" s="60" t="s">
        <v>224</v>
      </c>
      <c r="U38" s="61"/>
      <c r="V38" s="45" t="s">
        <v>224</v>
      </c>
      <c r="W38" s="61" cm="1">
        <f t="array" ref="W38">INDEX(設備G入力用!$F$2:$Q$72,ROW(A33), MATCH($A$1,設備G入力用!$F$2:$Q$2,0))</f>
        <v>0</v>
      </c>
      <c r="X38" s="30">
        <f t="shared" si="6"/>
        <v>0</v>
      </c>
      <c r="AA38" s="983"/>
      <c r="AB38" s="299" t="s">
        <v>224</v>
      </c>
      <c r="AC38" s="112">
        <f t="shared" si="5"/>
        <v>0</v>
      </c>
      <c r="AD38" s="10"/>
      <c r="AE38" s="10"/>
      <c r="AF38" s="202" t="str">
        <f>IFERROR(_xlfn.XLOOKUP(確報【8月】!$AE38,台帳表ｓ[整理番号],台帳表ｓ[繁閑調整]),"")</f>
        <v/>
      </c>
      <c r="AG38" s="277" t="str">
        <f>IFERROR(_xlfn.XLOOKUP(確報【8月】!$AE38,台帳表ｓ[整理番号],台帳表ｓ[精算
グループ]),"")</f>
        <v/>
      </c>
      <c r="AH38" s="278" t="str">
        <f>IFERROR(_xlfn.XLOOKUP(確報【8月】!$AE38,台帳表ｓ[整理番号],台帳表ｓ[請求書発行番号]),"")</f>
        <v/>
      </c>
      <c r="AI38" s="269" t="str">
        <f>IFERROR(_xlfn.XLOOKUP(確報【8月】!$AE38,台帳表ｓ[整理番号],台帳表ｓ[繁閑調整金]),"")</f>
        <v/>
      </c>
      <c r="AJ38" s="275"/>
      <c r="AL38" s="202" t="str">
        <f>IFERROR(_xlfn.XLOOKUP(確報【8月】!AK38,台帳表ｔ[整理番号],台帳表ｔ[繁閑調整]),"")</f>
        <v/>
      </c>
      <c r="AM38" s="277" t="str">
        <f>IFERROR(_xlfn.XLOOKUP(確報【8月】!AK38,台帳表ｔ[整理番号],台帳表ｔ[精算
グループ]),"")</f>
        <v/>
      </c>
      <c r="AN38" s="278" t="str">
        <f>IFERROR(_xlfn.XLOOKUP(確報【8月】!AK38,台帳表ｔ[整理番号],台帳表ｔ[請求書発行番号]),"")</f>
        <v/>
      </c>
      <c r="AO38" s="269" t="str">
        <f>IFERROR(_xlfn.XLOOKUP(確報【8月】!AK38,台帳表ｔ[整理番号],台帳表ｔ[繁閑調整金]),"")</f>
        <v/>
      </c>
      <c r="AP38" s="275"/>
      <c r="AR38" s="202" t="str">
        <f>IFERROR(_xlfn.XLOOKUP(確報【8月】!AQ38,台帳表ｋ[整理番号],台帳表ｋ[繁閑調整]),"")</f>
        <v/>
      </c>
      <c r="AS38" s="277" t="str">
        <f>IFERROR(_xlfn.XLOOKUP(確報【8月】!AQ38,台帳表ｋ[整理番号],台帳表ｋ[精算
グループ]),"")</f>
        <v/>
      </c>
      <c r="AT38" s="278" t="str">
        <f>IFERROR(_xlfn.XLOOKUP(確報【8月】!AQ38,台帳表ｋ[整理番号],台帳表ｋ[請求書発行番号]),"")</f>
        <v/>
      </c>
      <c r="AU38" s="269" t="str">
        <f>IFERROR(_xlfn.XLOOKUP(確報【8月】!AQ38,台帳表ｋ[整理番号],台帳表ｋ[繁閑調整金]),"")</f>
        <v/>
      </c>
      <c r="AV38" s="275"/>
      <c r="AX38" s="202" t="str">
        <f>IFERROR(_xlfn.XLOOKUP(確報【8月】!AW38,台帳表ｋ[整理番号],台帳表ｋ[繁閑調整]),"")</f>
        <v/>
      </c>
      <c r="AY38" s="277" t="str">
        <f>IFERROR(_xlfn.XLOOKUP(確報【8月】!AW38,台帳表ｋ[整理番号],台帳表ｋ[精算
グループ]),"")</f>
        <v/>
      </c>
      <c r="AZ38" s="278" t="str">
        <f>IFERROR(_xlfn.XLOOKUP(確報【8月】!AW38,台帳表ｋ[整理番号],台帳表ｋ[請求書発行番号]),"")</f>
        <v/>
      </c>
      <c r="BA38" s="269" t="str">
        <f>IFERROR(_xlfn.XLOOKUP(確報【8月】!AW38,台帳表ｋ[整理番号],台帳表ｋ[繁閑調整金]),"")</f>
        <v/>
      </c>
    </row>
    <row r="39" spans="1:53" ht="16.350000000000001" customHeight="1">
      <c r="A39" s="927"/>
      <c r="B39" s="927"/>
      <c r="C39" s="927"/>
      <c r="D39" s="976"/>
      <c r="E39" s="927"/>
      <c r="F39" s="55" t="s">
        <v>16525</v>
      </c>
      <c r="G39" s="63" t="s">
        <v>16606</v>
      </c>
      <c r="H39" s="45" t="s">
        <v>16497</v>
      </c>
      <c r="I39" s="46"/>
      <c r="J39" s="78" t="s">
        <v>228</v>
      </c>
      <c r="K39" s="40">
        <f>SUMIFS(台帳表ｓ[金額],台帳表ｓ[精算
グループ],確報【8月】!$H39,台帳表ｓ[入金月（月のみ）],確報【8月】!$A$1,台帳表ｓ[ＮＣ区分],"埼玉")+SUMIFS(測量台帳1ｓ[入金額],測量台帳1ｓ[精算
グループ],確報【8月】!$H39,測量台帳1ｓ[入金月（月のみ）],確報【8月】!$A$1,測量台帳1ｓ[NC区分],"埼玉")+SUMIFS(測量台帳1__2ｓ[入金額(後)],測量台帳1__2ｓ[精算
グループ(後)],確報【8月】!$H39,測量台帳1__2ｓ[入金月(後)（月のみ）],確報【8月】!$A$1,測量台帳1__2ｓ[NC区分],"埼玉")</f>
        <v>0</v>
      </c>
      <c r="L39" s="78" t="s">
        <v>228</v>
      </c>
      <c r="M39" s="40"/>
      <c r="N39" s="60" t="s">
        <v>228</v>
      </c>
      <c r="O39" s="61"/>
      <c r="P39" s="45" t="s">
        <v>228</v>
      </c>
      <c r="Q39" s="61"/>
      <c r="R39" s="45" t="s">
        <v>228</v>
      </c>
      <c r="S39" s="40"/>
      <c r="T39" s="60" t="s">
        <v>228</v>
      </c>
      <c r="U39" s="61"/>
      <c r="V39" s="45" t="s">
        <v>228</v>
      </c>
      <c r="W39" s="61" cm="1">
        <f t="array" ref="W39">INDEX(設備G入力用!$F$2:$Q$72,ROW(A34), MATCH($A$1,設備G入力用!$F$2:$Q$2,0))</f>
        <v>0</v>
      </c>
      <c r="X39" s="30">
        <f t="shared" si="6"/>
        <v>0</v>
      </c>
      <c r="Y39" s="24"/>
      <c r="Z39" s="13"/>
      <c r="AA39" s="983"/>
      <c r="AB39" s="299" t="s">
        <v>228</v>
      </c>
      <c r="AC39" s="112">
        <f t="shared" si="5"/>
        <v>0</v>
      </c>
      <c r="AD39" s="10"/>
      <c r="AE39" s="10"/>
      <c r="AF39" s="202" t="str">
        <f>IFERROR(_xlfn.XLOOKUP(確報【8月】!$AE39,台帳表ｓ[整理番号],台帳表ｓ[繁閑調整]),"")</f>
        <v/>
      </c>
      <c r="AG39" s="277" t="str">
        <f>IFERROR(_xlfn.XLOOKUP(確報【8月】!$AE39,台帳表ｓ[整理番号],台帳表ｓ[精算
グループ]),"")</f>
        <v/>
      </c>
      <c r="AH39" s="278" t="str">
        <f>IFERROR(_xlfn.XLOOKUP(確報【8月】!$AE39,台帳表ｓ[整理番号],台帳表ｓ[請求書発行番号]),"")</f>
        <v/>
      </c>
      <c r="AI39" s="269" t="str">
        <f>IFERROR(_xlfn.XLOOKUP(確報【8月】!$AE39,台帳表ｓ[整理番号],台帳表ｓ[繁閑調整金]),"")</f>
        <v/>
      </c>
      <c r="AJ39" s="275"/>
      <c r="AL39" s="202" t="str">
        <f>IFERROR(_xlfn.XLOOKUP(確報【8月】!AK39,台帳表ｔ[整理番号],台帳表ｔ[繁閑調整]),"")</f>
        <v/>
      </c>
      <c r="AM39" s="277" t="str">
        <f>IFERROR(_xlfn.XLOOKUP(確報【8月】!AK39,台帳表ｔ[整理番号],台帳表ｔ[精算
グループ]),"")</f>
        <v/>
      </c>
      <c r="AN39" s="278" t="str">
        <f>IFERROR(_xlfn.XLOOKUP(確報【8月】!AK39,台帳表ｔ[整理番号],台帳表ｔ[請求書発行番号]),"")</f>
        <v/>
      </c>
      <c r="AO39" s="269" t="str">
        <f>IFERROR(_xlfn.XLOOKUP(確報【8月】!AK39,台帳表ｔ[整理番号],台帳表ｔ[繁閑調整金]),"")</f>
        <v/>
      </c>
      <c r="AP39" s="275"/>
      <c r="AR39" s="202" t="str">
        <f>IFERROR(_xlfn.XLOOKUP(確報【8月】!AQ39,台帳表ｋ[整理番号],台帳表ｋ[繁閑調整]),"")</f>
        <v/>
      </c>
      <c r="AS39" s="277" t="str">
        <f>IFERROR(_xlfn.XLOOKUP(確報【8月】!AQ39,台帳表ｋ[整理番号],台帳表ｋ[精算
グループ]),"")</f>
        <v/>
      </c>
      <c r="AT39" s="278" t="str">
        <f>IFERROR(_xlfn.XLOOKUP(確報【8月】!AQ39,台帳表ｋ[整理番号],台帳表ｋ[請求書発行番号]),"")</f>
        <v/>
      </c>
      <c r="AU39" s="269" t="str">
        <f>IFERROR(_xlfn.XLOOKUP(確報【8月】!AQ39,台帳表ｋ[整理番号],台帳表ｋ[繁閑調整金]),"")</f>
        <v/>
      </c>
      <c r="AV39" s="275"/>
      <c r="AX39" s="202" t="str">
        <f>IFERROR(_xlfn.XLOOKUP(確報【8月】!AW39,台帳表ｋ[整理番号],台帳表ｋ[繁閑調整]),"")</f>
        <v/>
      </c>
      <c r="AY39" s="277" t="str">
        <f>IFERROR(_xlfn.XLOOKUP(確報【8月】!AW39,台帳表ｋ[整理番号],台帳表ｋ[精算
グループ]),"")</f>
        <v/>
      </c>
      <c r="AZ39" s="278" t="str">
        <f>IFERROR(_xlfn.XLOOKUP(確報【8月】!AW39,台帳表ｋ[整理番号],台帳表ｋ[請求書発行番号]),"")</f>
        <v/>
      </c>
      <c r="BA39" s="269" t="str">
        <f>IFERROR(_xlfn.XLOOKUP(確報【8月】!AW39,台帳表ｋ[整理番号],台帳表ｋ[繁閑調整金]),"")</f>
        <v/>
      </c>
    </row>
    <row r="40" spans="1:53" ht="16.350000000000001" customHeight="1" thickBot="1">
      <c r="A40" s="927"/>
      <c r="B40" s="927"/>
      <c r="C40" s="927"/>
      <c r="D40" s="976"/>
      <c r="E40" s="927"/>
      <c r="F40" s="64" t="s">
        <v>16526</v>
      </c>
      <c r="G40" s="65" t="s">
        <v>16606</v>
      </c>
      <c r="H40" s="67" t="s">
        <v>16527</v>
      </c>
      <c r="I40" s="38"/>
      <c r="J40" s="79" t="s">
        <v>240</v>
      </c>
      <c r="K40" s="80">
        <f>SUMIFS(台帳表ｓ[金額],台帳表ｓ[精算
グループ],確報【8月】!$H40,台帳表ｓ[入金月（月のみ）],確報【8月】!$A$1,台帳表ｓ[ＮＣ区分],"埼玉")+SUMIFS(測量台帳1ｓ[入金額],測量台帳1ｓ[精算
グループ],確報【8月】!$H40,測量台帳1ｓ[入金月（月のみ）],確報【8月】!$A$1,測量台帳1ｓ[NC区分],"埼玉")+SUMIFS(測量台帳1__2ｓ[入金額(後)],測量台帳1__2ｓ[精算
グループ(後)],確報【8月】!$H40,測量台帳1__2ｓ[入金月(後)（月のみ）],確報【8月】!$A$1,測量台帳1__2ｓ[NC区分],"埼玉")</f>
        <v>88732</v>
      </c>
      <c r="L40" s="79" t="s">
        <v>240</v>
      </c>
      <c r="M40" s="80"/>
      <c r="N40" s="66" t="s">
        <v>240</v>
      </c>
      <c r="O40" s="39"/>
      <c r="P40" s="67" t="s">
        <v>240</v>
      </c>
      <c r="Q40" s="39"/>
      <c r="R40" s="67" t="s">
        <v>240</v>
      </c>
      <c r="S40" s="80"/>
      <c r="T40" s="66" t="s">
        <v>240</v>
      </c>
      <c r="U40" s="39"/>
      <c r="V40" s="67" t="s">
        <v>240</v>
      </c>
      <c r="W40" s="39" cm="1">
        <f t="array" ref="W40">INDEX(設備G入力用!$F$2:$Q$72,ROW(A35), MATCH($A$1,設備G入力用!$F$2:$Q$2,0))</f>
        <v>0</v>
      </c>
      <c r="X40" s="30">
        <f t="shared" si="6"/>
        <v>88732</v>
      </c>
      <c r="AA40" s="983"/>
      <c r="AB40" s="299" t="s">
        <v>240</v>
      </c>
      <c r="AC40" s="112">
        <f t="shared" si="5"/>
        <v>88732</v>
      </c>
      <c r="AD40" s="10"/>
      <c r="AE40" s="10"/>
      <c r="AF40" s="202" t="str">
        <f>IFERROR(_xlfn.XLOOKUP(確報【8月】!$AE40,台帳表ｓ[整理番号],台帳表ｓ[繁閑調整]),"")</f>
        <v/>
      </c>
      <c r="AG40" s="277" t="str">
        <f>IFERROR(_xlfn.XLOOKUP(確報【8月】!$AE40,台帳表ｓ[整理番号],台帳表ｓ[精算
グループ]),"")</f>
        <v/>
      </c>
      <c r="AH40" s="278" t="str">
        <f>IFERROR(_xlfn.XLOOKUP(確報【8月】!$AE40,台帳表ｓ[整理番号],台帳表ｓ[請求書発行番号]),"")</f>
        <v/>
      </c>
      <c r="AI40" s="269" t="str">
        <f>IFERROR(_xlfn.XLOOKUP(確報【8月】!$AE40,台帳表ｓ[整理番号],台帳表ｓ[繁閑調整金]),"")</f>
        <v/>
      </c>
      <c r="AJ40" s="275"/>
      <c r="AL40" s="202" t="str">
        <f>IFERROR(_xlfn.XLOOKUP(確報【8月】!AK40,台帳表ｔ[整理番号],台帳表ｔ[繁閑調整]),"")</f>
        <v/>
      </c>
      <c r="AM40" s="277" t="str">
        <f>IFERROR(_xlfn.XLOOKUP(確報【8月】!AK40,台帳表ｔ[整理番号],台帳表ｔ[精算
グループ]),"")</f>
        <v/>
      </c>
      <c r="AN40" s="278" t="str">
        <f>IFERROR(_xlfn.XLOOKUP(確報【8月】!AK40,台帳表ｔ[整理番号],台帳表ｔ[請求書発行番号]),"")</f>
        <v/>
      </c>
      <c r="AO40" s="269" t="str">
        <f>IFERROR(_xlfn.XLOOKUP(確報【8月】!AK40,台帳表ｔ[整理番号],台帳表ｔ[繁閑調整金]),"")</f>
        <v/>
      </c>
      <c r="AP40" s="275"/>
      <c r="AR40" s="202" t="str">
        <f>IFERROR(_xlfn.XLOOKUP(確報【8月】!AQ40,台帳表ｋ[整理番号],台帳表ｋ[繁閑調整]),"")</f>
        <v/>
      </c>
      <c r="AS40" s="277" t="str">
        <f>IFERROR(_xlfn.XLOOKUP(確報【8月】!AQ40,台帳表ｋ[整理番号],台帳表ｋ[精算
グループ]),"")</f>
        <v/>
      </c>
      <c r="AT40" s="278" t="str">
        <f>IFERROR(_xlfn.XLOOKUP(確報【8月】!AQ40,台帳表ｋ[整理番号],台帳表ｋ[請求書発行番号]),"")</f>
        <v/>
      </c>
      <c r="AU40" s="269" t="str">
        <f>IFERROR(_xlfn.XLOOKUP(確報【8月】!AQ40,台帳表ｋ[整理番号],台帳表ｋ[繁閑調整金]),"")</f>
        <v/>
      </c>
      <c r="AV40" s="275"/>
      <c r="AX40" s="202" t="str">
        <f>IFERROR(_xlfn.XLOOKUP(確報【8月】!AW40,台帳表ｋ[整理番号],台帳表ｋ[繁閑調整]),"")</f>
        <v/>
      </c>
      <c r="AY40" s="277" t="str">
        <f>IFERROR(_xlfn.XLOOKUP(確報【8月】!AW40,台帳表ｋ[整理番号],台帳表ｋ[精算
グループ]),"")</f>
        <v/>
      </c>
      <c r="AZ40" s="278" t="str">
        <f>IFERROR(_xlfn.XLOOKUP(確報【8月】!AW40,台帳表ｋ[整理番号],台帳表ｋ[請求書発行番号]),"")</f>
        <v/>
      </c>
      <c r="BA40" s="269" t="str">
        <f>IFERROR(_xlfn.XLOOKUP(確報【8月】!AW40,台帳表ｋ[整理番号],台帳表ｋ[繁閑調整金]),"")</f>
        <v/>
      </c>
    </row>
    <row r="41" spans="1:53" ht="16.350000000000001" customHeight="1" thickBot="1">
      <c r="A41" s="927"/>
      <c r="B41" s="927"/>
      <c r="C41" s="927"/>
      <c r="D41" s="976"/>
      <c r="E41" s="928"/>
      <c r="F41" s="55" t="s">
        <v>16528</v>
      </c>
      <c r="G41" s="63" t="s">
        <v>16606</v>
      </c>
      <c r="H41" s="45" t="s">
        <v>16529</v>
      </c>
      <c r="I41" s="46"/>
      <c r="J41" s="78" t="s">
        <v>244</v>
      </c>
      <c r="K41" s="40">
        <f>SUMIFS(台帳表ｓ[金額],台帳表ｓ[精算
グループ],確報【8月】!$H41,台帳表ｓ[入金月（月のみ）],確報【8月】!$A$1,台帳表ｓ[ＮＣ区分],"埼玉")+SUMIFS(測量台帳1ｓ[入金額],測量台帳1ｓ[精算
グループ],確報【8月】!$H41,測量台帳1ｓ[入金月（月のみ）],確報【8月】!$A$1,測量台帳1ｓ[NC区分],"埼玉")+SUMIFS(測量台帳1__2ｓ[入金額(後)],測量台帳1__2ｓ[精算
グループ(後)],確報【8月】!$H41,測量台帳1__2ｓ[入金月(後)（月のみ）],確報【8月】!$A$1,測量台帳1__2ｓ[NC区分],"埼玉")</f>
        <v>0</v>
      </c>
      <c r="L41" s="78" t="s">
        <v>244</v>
      </c>
      <c r="M41" s="40"/>
      <c r="N41" s="60" t="s">
        <v>244</v>
      </c>
      <c r="O41" s="61"/>
      <c r="P41" s="45" t="s">
        <v>244</v>
      </c>
      <c r="Q41" s="61"/>
      <c r="R41" s="45" t="s">
        <v>244</v>
      </c>
      <c r="S41" s="40"/>
      <c r="T41" s="60" t="s">
        <v>244</v>
      </c>
      <c r="U41" s="61"/>
      <c r="V41" s="45" t="s">
        <v>244</v>
      </c>
      <c r="W41" s="61" cm="1">
        <f t="array" ref="W41">INDEX(設備G入力用!$F$2:$Q$72,ROW(A36), MATCH($A$1,設備G入力用!$F$2:$Q$2,0))</f>
        <v>0</v>
      </c>
      <c r="X41" s="30">
        <f t="shared" si="6"/>
        <v>0</v>
      </c>
      <c r="Y41" s="16">
        <f>SUM(X36:X41)</f>
        <v>88732</v>
      </c>
      <c r="Z41" s="13" t="s">
        <v>16599</v>
      </c>
      <c r="AA41" s="983"/>
      <c r="AB41" s="302" t="s">
        <v>244</v>
      </c>
      <c r="AC41" s="172">
        <f t="shared" si="5"/>
        <v>0</v>
      </c>
      <c r="AD41" s="10"/>
      <c r="AE41" s="10"/>
      <c r="AF41" s="202" t="str">
        <f>IFERROR(_xlfn.XLOOKUP(確報【8月】!$AE41,台帳表ｓ[整理番号],台帳表ｓ[繁閑調整]),"")</f>
        <v/>
      </c>
      <c r="AG41" s="277" t="str">
        <f>IFERROR(_xlfn.XLOOKUP(確報【8月】!$AE41,台帳表ｓ[整理番号],台帳表ｓ[精算
グループ]),"")</f>
        <v/>
      </c>
      <c r="AH41" s="278" t="str">
        <f>IFERROR(_xlfn.XLOOKUP(確報【8月】!$AE41,台帳表ｓ[整理番号],台帳表ｓ[請求書発行番号]),"")</f>
        <v/>
      </c>
      <c r="AI41" s="269" t="str">
        <f>IFERROR(_xlfn.XLOOKUP(確報【8月】!$AE41,台帳表ｓ[整理番号],台帳表ｓ[繁閑調整金]),"")</f>
        <v/>
      </c>
      <c r="AJ41" s="275"/>
      <c r="AL41" s="202" t="str">
        <f>IFERROR(_xlfn.XLOOKUP(確報【8月】!AK41,台帳表ｔ[整理番号],台帳表ｔ[繁閑調整]),"")</f>
        <v/>
      </c>
      <c r="AM41" s="277" t="str">
        <f>IFERROR(_xlfn.XLOOKUP(確報【8月】!AK41,台帳表ｔ[整理番号],台帳表ｔ[精算
グループ]),"")</f>
        <v/>
      </c>
      <c r="AN41" s="278" t="str">
        <f>IFERROR(_xlfn.XLOOKUP(確報【8月】!AK41,台帳表ｔ[整理番号],台帳表ｔ[請求書発行番号]),"")</f>
        <v/>
      </c>
      <c r="AO41" s="269" t="str">
        <f>IFERROR(_xlfn.XLOOKUP(確報【8月】!AK41,台帳表ｔ[整理番号],台帳表ｔ[繁閑調整金]),"")</f>
        <v/>
      </c>
      <c r="AP41" s="275"/>
      <c r="AR41" s="202" t="str">
        <f>IFERROR(_xlfn.XLOOKUP(確報【8月】!AQ41,台帳表ｋ[整理番号],台帳表ｋ[繁閑調整]),"")</f>
        <v/>
      </c>
      <c r="AS41" s="277" t="str">
        <f>IFERROR(_xlfn.XLOOKUP(確報【8月】!AQ41,台帳表ｋ[整理番号],台帳表ｋ[精算
グループ]),"")</f>
        <v/>
      </c>
      <c r="AT41" s="278" t="str">
        <f>IFERROR(_xlfn.XLOOKUP(確報【8月】!AQ41,台帳表ｋ[整理番号],台帳表ｋ[請求書発行番号]),"")</f>
        <v/>
      </c>
      <c r="AU41" s="269" t="str">
        <f>IFERROR(_xlfn.XLOOKUP(確報【8月】!AQ41,台帳表ｋ[整理番号],台帳表ｋ[繁閑調整金]),"")</f>
        <v/>
      </c>
      <c r="AV41" s="275"/>
      <c r="AX41" s="202" t="str">
        <f>IFERROR(_xlfn.XLOOKUP(確報【8月】!AW41,台帳表ｋ[整理番号],台帳表ｋ[繁閑調整]),"")</f>
        <v/>
      </c>
      <c r="AY41" s="277" t="str">
        <f>IFERROR(_xlfn.XLOOKUP(確報【8月】!AW41,台帳表ｋ[整理番号],台帳表ｋ[精算
グループ]),"")</f>
        <v/>
      </c>
      <c r="AZ41" s="278" t="str">
        <f>IFERROR(_xlfn.XLOOKUP(確報【8月】!AW41,台帳表ｋ[整理番号],台帳表ｋ[請求書発行番号]),"")</f>
        <v/>
      </c>
      <c r="BA41" s="269" t="str">
        <f>IFERROR(_xlfn.XLOOKUP(確報【8月】!AW41,台帳表ｋ[整理番号],台帳表ｋ[繁閑調整金]),"")</f>
        <v/>
      </c>
    </row>
    <row r="42" spans="1:53" ht="16.350000000000001" customHeight="1">
      <c r="A42" s="927"/>
      <c r="B42" s="927"/>
      <c r="C42" s="927"/>
      <c r="D42" s="976"/>
      <c r="E42" s="926" t="s">
        <v>16530</v>
      </c>
      <c r="F42" s="57" t="s">
        <v>16531</v>
      </c>
      <c r="G42" s="19" t="s">
        <v>16606</v>
      </c>
      <c r="H42" s="167" t="s">
        <v>179</v>
      </c>
      <c r="I42" s="179"/>
      <c r="J42" s="75" t="s">
        <v>179</v>
      </c>
      <c r="K42" s="76"/>
      <c r="L42" s="75" t="s">
        <v>16481</v>
      </c>
      <c r="M42" s="76">
        <f>SUMIFS(台帳表ｓ[金額],台帳表ｓ[精算
グループ],確報【8月】!$H42,台帳表ｓ[入金月（月のみ）],確報【8月】!$A$1,台帳表ｓ[ＮＣ区分],"北部")+SUMIFS(測量台帳1ｓ[入金額],測量台帳1ｓ[精算
グループ],確報【8月】!$H42,測量台帳1ｓ[入金月（月のみ）],確報【8月】!$A$1,測量台帳1ｓ[NC区分],"北部")+SUMIFS(測量台帳1__2ｓ[入金額(後)],測量台帳1__2ｓ[精算
グループ(後)],確報【8月】!$H42,測量台帳1__2ｓ[入金月(後)（月のみ）],確報【8月】!$A$1,測量台帳1__2ｓ[NC区分],"北部")</f>
        <v>4277648</v>
      </c>
      <c r="N42" s="58" t="s">
        <v>179</v>
      </c>
      <c r="O42" s="59"/>
      <c r="P42" s="167" t="s">
        <v>179</v>
      </c>
      <c r="Q42" s="59"/>
      <c r="R42" s="167" t="s">
        <v>179</v>
      </c>
      <c r="S42" s="76"/>
      <c r="T42" s="58" t="s">
        <v>179</v>
      </c>
      <c r="U42" s="59"/>
      <c r="V42" s="167" t="s">
        <v>179</v>
      </c>
      <c r="W42" s="59" cm="1">
        <f t="array" ref="W42">INDEX(設備G入力用!$F$2:$Q$72,ROW(A37), MATCH($A$1,設備G入力用!$F$2:$Q$2,0))</f>
        <v>0</v>
      </c>
      <c r="X42" s="23">
        <f t="shared" si="6"/>
        <v>4277648</v>
      </c>
      <c r="Y42" s="24"/>
      <c r="Z42" s="13"/>
      <c r="AA42" s="983"/>
      <c r="AB42" s="666" t="s">
        <v>179</v>
      </c>
      <c r="AC42" s="112">
        <f t="shared" si="5"/>
        <v>4277648</v>
      </c>
      <c r="AD42" s="10"/>
      <c r="AE42" s="10"/>
      <c r="AF42" s="202" t="str">
        <f>IFERROR(_xlfn.XLOOKUP(確報【8月】!$AE42,台帳表ｓ[整理番号],台帳表ｓ[繁閑調整]),"")</f>
        <v/>
      </c>
      <c r="AG42" s="277" t="str">
        <f>IFERROR(_xlfn.XLOOKUP(確報【8月】!$AE42,台帳表ｓ[整理番号],台帳表ｓ[精算
グループ]),"")</f>
        <v/>
      </c>
      <c r="AH42" s="278" t="str">
        <f>IFERROR(_xlfn.XLOOKUP(確報【8月】!$AE42,台帳表ｓ[整理番号],台帳表ｓ[請求書発行番号]),"")</f>
        <v/>
      </c>
      <c r="AI42" s="269" t="str">
        <f>IFERROR(_xlfn.XLOOKUP(確報【8月】!$AE42,台帳表ｓ[整理番号],台帳表ｓ[繁閑調整金]),"")</f>
        <v/>
      </c>
      <c r="AJ42" s="275"/>
      <c r="AL42" s="202" t="str">
        <f>IFERROR(_xlfn.XLOOKUP(確報【8月】!AK42,台帳表ｔ[整理番号],台帳表ｔ[繁閑調整]),"")</f>
        <v/>
      </c>
      <c r="AM42" s="277" t="str">
        <f>IFERROR(_xlfn.XLOOKUP(確報【8月】!AK42,台帳表ｔ[整理番号],台帳表ｔ[精算
グループ]),"")</f>
        <v/>
      </c>
      <c r="AN42" s="278" t="str">
        <f>IFERROR(_xlfn.XLOOKUP(確報【8月】!AK42,台帳表ｔ[整理番号],台帳表ｔ[請求書発行番号]),"")</f>
        <v/>
      </c>
      <c r="AO42" s="269" t="str">
        <f>IFERROR(_xlfn.XLOOKUP(確報【8月】!AK42,台帳表ｔ[整理番号],台帳表ｔ[繁閑調整金]),"")</f>
        <v/>
      </c>
      <c r="AP42" s="275"/>
      <c r="AR42" s="202" t="str">
        <f>IFERROR(_xlfn.XLOOKUP(確報【8月】!AQ42,台帳表ｋ[整理番号],台帳表ｋ[繁閑調整]),"")</f>
        <v/>
      </c>
      <c r="AS42" s="277" t="str">
        <f>IFERROR(_xlfn.XLOOKUP(確報【8月】!AQ42,台帳表ｋ[整理番号],台帳表ｋ[精算
グループ]),"")</f>
        <v/>
      </c>
      <c r="AT42" s="278" t="str">
        <f>IFERROR(_xlfn.XLOOKUP(確報【8月】!AQ42,台帳表ｋ[整理番号],台帳表ｋ[請求書発行番号]),"")</f>
        <v/>
      </c>
      <c r="AU42" s="269" t="str">
        <f>IFERROR(_xlfn.XLOOKUP(確報【8月】!AQ42,台帳表ｋ[整理番号],台帳表ｋ[繁閑調整金]),"")</f>
        <v/>
      </c>
      <c r="AV42" s="275"/>
      <c r="AX42" s="202" t="str">
        <f>IFERROR(_xlfn.XLOOKUP(確報【8月】!AW42,台帳表ｋ[整理番号],台帳表ｋ[繁閑調整]),"")</f>
        <v/>
      </c>
      <c r="AY42" s="277" t="str">
        <f>IFERROR(_xlfn.XLOOKUP(確報【8月】!AW42,台帳表ｋ[整理番号],台帳表ｋ[精算
グループ]),"")</f>
        <v/>
      </c>
      <c r="AZ42" s="278" t="str">
        <f>IFERROR(_xlfn.XLOOKUP(確報【8月】!AW42,台帳表ｋ[整理番号],台帳表ｋ[請求書発行番号]),"")</f>
        <v/>
      </c>
      <c r="BA42" s="269" t="str">
        <f>IFERROR(_xlfn.XLOOKUP(確報【8月】!AW42,台帳表ｋ[整理番号],台帳表ｋ[繁閑調整金]),"")</f>
        <v/>
      </c>
    </row>
    <row r="43" spans="1:53" ht="16.350000000000001" customHeight="1">
      <c r="A43" s="927"/>
      <c r="B43" s="927"/>
      <c r="C43" s="927"/>
      <c r="D43" s="976"/>
      <c r="E43" s="927"/>
      <c r="F43" s="55" t="s">
        <v>16532</v>
      </c>
      <c r="G43" s="52" t="s">
        <v>16606</v>
      </c>
      <c r="H43" s="45" t="s">
        <v>186</v>
      </c>
      <c r="I43" s="46"/>
      <c r="J43" s="78" t="s">
        <v>186</v>
      </c>
      <c r="K43" s="40"/>
      <c r="L43" s="78" t="s">
        <v>16487</v>
      </c>
      <c r="M43" s="40">
        <f>SUMIFS(台帳表ｓ[金額],台帳表ｓ[精算
グループ],確報【8月】!$H43,台帳表ｓ[入金月（月のみ）],確報【8月】!$A$1,台帳表ｓ[ＮＣ区分],"北部")+SUMIFS(測量台帳1ｓ[入金額],測量台帳1ｓ[精算
グループ],確報【8月】!$H43,測量台帳1ｓ[入金月（月のみ）],確報【8月】!$A$1,測量台帳1ｓ[NC区分],"北部")+SUMIFS(測量台帳1__2ｓ[入金額(後)],測量台帳1__2ｓ[精算
グループ(後)],確報【8月】!$H43,測量台帳1__2ｓ[入金月(後)（月のみ）],確報【8月】!$A$1,測量台帳1__2ｓ[NC区分],"北部")</f>
        <v>0</v>
      </c>
      <c r="N43" s="60" t="s">
        <v>186</v>
      </c>
      <c r="O43" s="61"/>
      <c r="P43" s="45" t="s">
        <v>186</v>
      </c>
      <c r="Q43" s="61"/>
      <c r="R43" s="45" t="s">
        <v>186</v>
      </c>
      <c r="S43" s="40"/>
      <c r="T43" s="60" t="s">
        <v>186</v>
      </c>
      <c r="U43" s="61"/>
      <c r="V43" s="45" t="s">
        <v>186</v>
      </c>
      <c r="W43" s="61" cm="1">
        <f t="array" ref="W43">INDEX(設備G入力用!$F$2:$Q$72,ROW(A38), MATCH($A$1,設備G入力用!$F$2:$Q$2,0))</f>
        <v>0</v>
      </c>
      <c r="X43" s="30">
        <f t="shared" si="6"/>
        <v>0</v>
      </c>
      <c r="Y43" s="24"/>
      <c r="Z43" s="13"/>
      <c r="AA43" s="983"/>
      <c r="AB43" s="299" t="s">
        <v>186</v>
      </c>
      <c r="AC43" s="112">
        <f t="shared" si="5"/>
        <v>0</v>
      </c>
      <c r="AD43" s="10"/>
      <c r="AE43" s="10"/>
      <c r="AF43" s="202" t="str">
        <f>IFERROR(_xlfn.XLOOKUP(確報【8月】!$AE43,台帳表ｓ[整理番号],台帳表ｓ[繁閑調整]),"")</f>
        <v/>
      </c>
      <c r="AG43" s="277" t="str">
        <f>IFERROR(_xlfn.XLOOKUP(確報【8月】!$AE43,台帳表ｓ[整理番号],台帳表ｓ[精算
グループ]),"")</f>
        <v/>
      </c>
      <c r="AH43" s="278" t="str">
        <f>IFERROR(_xlfn.XLOOKUP(確報【8月】!$AE43,台帳表ｓ[整理番号],台帳表ｓ[請求書発行番号]),"")</f>
        <v/>
      </c>
      <c r="AI43" s="269" t="str">
        <f>IFERROR(_xlfn.XLOOKUP(確報【8月】!$AE43,台帳表ｓ[整理番号],台帳表ｓ[繁閑調整金]),"")</f>
        <v/>
      </c>
      <c r="AJ43" s="275"/>
      <c r="AL43" s="202" t="str">
        <f>IFERROR(_xlfn.XLOOKUP(確報【8月】!AK43,台帳表ｔ[整理番号],台帳表ｔ[繁閑調整]),"")</f>
        <v/>
      </c>
      <c r="AM43" s="277" t="str">
        <f>IFERROR(_xlfn.XLOOKUP(確報【8月】!AK43,台帳表ｔ[整理番号],台帳表ｔ[精算
グループ]),"")</f>
        <v/>
      </c>
      <c r="AN43" s="278" t="str">
        <f>IFERROR(_xlfn.XLOOKUP(確報【8月】!AK43,台帳表ｔ[整理番号],台帳表ｔ[請求書発行番号]),"")</f>
        <v/>
      </c>
      <c r="AO43" s="269" t="str">
        <f>IFERROR(_xlfn.XLOOKUP(確報【8月】!AK43,台帳表ｔ[整理番号],台帳表ｔ[繁閑調整金]),"")</f>
        <v/>
      </c>
      <c r="AP43" s="275"/>
      <c r="AR43" s="202" t="str">
        <f>IFERROR(_xlfn.XLOOKUP(確報【8月】!AQ43,台帳表ｋ[整理番号],台帳表ｋ[繁閑調整]),"")</f>
        <v/>
      </c>
      <c r="AS43" s="277" t="str">
        <f>IFERROR(_xlfn.XLOOKUP(確報【8月】!AQ43,台帳表ｋ[整理番号],台帳表ｋ[精算
グループ]),"")</f>
        <v/>
      </c>
      <c r="AT43" s="278" t="str">
        <f>IFERROR(_xlfn.XLOOKUP(確報【8月】!AQ43,台帳表ｋ[整理番号],台帳表ｋ[請求書発行番号]),"")</f>
        <v/>
      </c>
      <c r="AU43" s="269" t="str">
        <f>IFERROR(_xlfn.XLOOKUP(確報【8月】!AQ43,台帳表ｋ[整理番号],台帳表ｋ[繁閑調整金]),"")</f>
        <v/>
      </c>
      <c r="AV43" s="275"/>
      <c r="AX43" s="202" t="str">
        <f>IFERROR(_xlfn.XLOOKUP(確報【8月】!AW43,台帳表ｋ[整理番号],台帳表ｋ[繁閑調整]),"")</f>
        <v/>
      </c>
      <c r="AY43" s="277" t="str">
        <f>IFERROR(_xlfn.XLOOKUP(確報【8月】!AW43,台帳表ｋ[整理番号],台帳表ｋ[精算
グループ]),"")</f>
        <v/>
      </c>
      <c r="AZ43" s="278" t="str">
        <f>IFERROR(_xlfn.XLOOKUP(確報【8月】!AW43,台帳表ｋ[整理番号],台帳表ｋ[請求書発行番号]),"")</f>
        <v/>
      </c>
      <c r="BA43" s="269" t="str">
        <f>IFERROR(_xlfn.XLOOKUP(確報【8月】!AW43,台帳表ｋ[整理番号],台帳表ｋ[繁閑調整金]),"")</f>
        <v/>
      </c>
    </row>
    <row r="44" spans="1:53" ht="16.350000000000001" customHeight="1">
      <c r="A44" s="927"/>
      <c r="B44" s="927"/>
      <c r="C44" s="927"/>
      <c r="D44" s="976"/>
      <c r="E44" s="927"/>
      <c r="F44" s="55" t="s">
        <v>16533</v>
      </c>
      <c r="G44" s="62" t="s">
        <v>16606</v>
      </c>
      <c r="H44" s="45" t="s">
        <v>192</v>
      </c>
      <c r="I44" s="46"/>
      <c r="J44" s="78" t="s">
        <v>192</v>
      </c>
      <c r="K44" s="40"/>
      <c r="L44" s="78" t="s">
        <v>16485</v>
      </c>
      <c r="M44" s="40">
        <f>SUMIFS(台帳表ｓ[金額],台帳表ｓ[精算
グループ],確報【8月】!$H44,台帳表ｓ[入金月（月のみ）],確報【8月】!$A$1,台帳表ｓ[ＮＣ区分],"北部")+SUMIFS(測量台帳1ｓ[入金額],測量台帳1ｓ[精算
グループ],確報【8月】!$H44,測量台帳1ｓ[入金月（月のみ）],確報【8月】!$A$1,測量台帳1ｓ[NC区分],"北部")+SUMIFS(測量台帳1__2ｓ[入金額(後)],測量台帳1__2ｓ[精算
グループ(後)],確報【8月】!$H44,測量台帳1__2ｓ[入金月(後)（月のみ）],確報【8月】!$A$1,測量台帳1__2ｓ[NC区分],"北部")</f>
        <v>0</v>
      </c>
      <c r="N44" s="60" t="s">
        <v>192</v>
      </c>
      <c r="O44" s="61"/>
      <c r="P44" s="45" t="s">
        <v>192</v>
      </c>
      <c r="Q44" s="61"/>
      <c r="R44" s="45" t="s">
        <v>192</v>
      </c>
      <c r="S44" s="40"/>
      <c r="T44" s="60" t="s">
        <v>192</v>
      </c>
      <c r="U44" s="61"/>
      <c r="V44" s="45" t="s">
        <v>192</v>
      </c>
      <c r="W44" s="61" cm="1">
        <f t="array" ref="W44">INDEX(設備G入力用!$F$2:$Q$72,ROW(A39), MATCH($A$1,設備G入力用!$F$2:$Q$2,0))</f>
        <v>0</v>
      </c>
      <c r="X44" s="30">
        <f t="shared" si="6"/>
        <v>0</v>
      </c>
      <c r="AA44" s="983"/>
      <c r="AB44" s="299"/>
      <c r="AC44" s="112">
        <f t="shared" si="5"/>
        <v>0</v>
      </c>
      <c r="AD44" s="10"/>
      <c r="AE44" s="10"/>
      <c r="AF44" s="202" t="str">
        <f>IFERROR(_xlfn.XLOOKUP(確報【8月】!$AE44,台帳表ｓ[整理番号],台帳表ｓ[繁閑調整]),"")</f>
        <v/>
      </c>
      <c r="AG44" s="277" t="str">
        <f>IFERROR(_xlfn.XLOOKUP(確報【8月】!$AE44,台帳表ｓ[整理番号],台帳表ｓ[精算
グループ]),"")</f>
        <v/>
      </c>
      <c r="AH44" s="278" t="str">
        <f>IFERROR(_xlfn.XLOOKUP(確報【8月】!$AE44,台帳表ｓ[整理番号],台帳表ｓ[請求書発行番号]),"")</f>
        <v/>
      </c>
      <c r="AI44" s="269" t="str">
        <f>IFERROR(_xlfn.XLOOKUP(確報【8月】!$AE44,台帳表ｓ[整理番号],台帳表ｓ[繁閑調整金]),"")</f>
        <v/>
      </c>
      <c r="AJ44" s="275"/>
      <c r="AL44" s="202" t="str">
        <f>IFERROR(_xlfn.XLOOKUP(確報【8月】!AK44,台帳表ｔ[整理番号],台帳表ｔ[繁閑調整]),"")</f>
        <v/>
      </c>
      <c r="AM44" s="277" t="str">
        <f>IFERROR(_xlfn.XLOOKUP(確報【8月】!AK44,台帳表ｔ[整理番号],台帳表ｔ[精算
グループ]),"")</f>
        <v/>
      </c>
      <c r="AN44" s="278" t="str">
        <f>IFERROR(_xlfn.XLOOKUP(確報【8月】!AK44,台帳表ｔ[整理番号],台帳表ｔ[請求書発行番号]),"")</f>
        <v/>
      </c>
      <c r="AO44" s="269" t="str">
        <f>IFERROR(_xlfn.XLOOKUP(確報【8月】!AK44,台帳表ｔ[整理番号],台帳表ｔ[繁閑調整金]),"")</f>
        <v/>
      </c>
      <c r="AP44" s="275"/>
      <c r="AR44" s="202" t="str">
        <f>IFERROR(_xlfn.XLOOKUP(確報【8月】!AQ44,台帳表ｋ[整理番号],台帳表ｋ[繁閑調整]),"")</f>
        <v/>
      </c>
      <c r="AS44" s="277" t="str">
        <f>IFERROR(_xlfn.XLOOKUP(確報【8月】!AQ44,台帳表ｋ[整理番号],台帳表ｋ[精算
グループ]),"")</f>
        <v/>
      </c>
      <c r="AT44" s="278" t="str">
        <f>IFERROR(_xlfn.XLOOKUP(確報【8月】!AQ44,台帳表ｋ[整理番号],台帳表ｋ[請求書発行番号]),"")</f>
        <v/>
      </c>
      <c r="AU44" s="269" t="str">
        <f>IFERROR(_xlfn.XLOOKUP(確報【8月】!AQ44,台帳表ｋ[整理番号],台帳表ｋ[繁閑調整金]),"")</f>
        <v/>
      </c>
      <c r="AV44" s="275"/>
      <c r="AX44" s="202" t="str">
        <f>IFERROR(_xlfn.XLOOKUP(確報【8月】!AW44,台帳表ｋ[整理番号],台帳表ｋ[繁閑調整]),"")</f>
        <v/>
      </c>
      <c r="AY44" s="277" t="str">
        <f>IFERROR(_xlfn.XLOOKUP(確報【8月】!AW44,台帳表ｋ[整理番号],台帳表ｋ[精算
グループ]),"")</f>
        <v/>
      </c>
      <c r="AZ44" s="278" t="str">
        <f>IFERROR(_xlfn.XLOOKUP(確報【8月】!AW44,台帳表ｋ[整理番号],台帳表ｋ[請求書発行番号]),"")</f>
        <v/>
      </c>
      <c r="BA44" s="269" t="str">
        <f>IFERROR(_xlfn.XLOOKUP(確報【8月】!AW44,台帳表ｋ[整理番号],台帳表ｋ[繁閑調整金]),"")</f>
        <v/>
      </c>
    </row>
    <row r="45" spans="1:53" ht="16.350000000000001" customHeight="1">
      <c r="A45" s="927"/>
      <c r="B45" s="927"/>
      <c r="C45" s="927"/>
      <c r="D45" s="976"/>
      <c r="E45" s="927"/>
      <c r="F45" s="55" t="s">
        <v>16534</v>
      </c>
      <c r="G45" s="63" t="s">
        <v>16606</v>
      </c>
      <c r="H45" s="45"/>
      <c r="I45" s="46"/>
      <c r="J45" s="78"/>
      <c r="K45" s="40"/>
      <c r="L45" s="78"/>
      <c r="M45" s="40">
        <f>SUMIFS(台帳表ｓ[金額],台帳表ｓ[精算
グループ],確報【8月】!$H45,台帳表ｓ[入金月（月のみ）],確報【8月】!$A$1,台帳表ｓ[ＮＣ区分],"北部")+SUMIFS(測量台帳1ｓ[入金額],測量台帳1ｓ[精算
グループ],確報【8月】!$H45,測量台帳1ｓ[入金月（月のみ）],確報【8月】!$A$1,測量台帳1ｓ[NC区分],"北部")+SUMIFS(測量台帳1__2ｓ[入金額(後)],測量台帳1__2ｓ[精算
グループ(後)],確報【8月】!$H45,測量台帳1__2ｓ[入金月(後)（月のみ）],確報【8月】!$A$1,測量台帳1__2ｓ[NC区分],"北部")</f>
        <v>0</v>
      </c>
      <c r="N45" s="60"/>
      <c r="O45" s="61"/>
      <c r="P45" s="45"/>
      <c r="Q45" s="61"/>
      <c r="R45" s="45"/>
      <c r="S45" s="40"/>
      <c r="T45" s="60"/>
      <c r="U45" s="61"/>
      <c r="V45" s="45"/>
      <c r="W45" s="61" cm="1">
        <f t="array" ref="W45">INDEX(設備G入力用!$F$2:$Q$72,ROW(A40), MATCH($A$1,設備G入力用!$F$2:$Q$2,0))</f>
        <v>0</v>
      </c>
      <c r="X45" s="30">
        <f t="shared" si="6"/>
        <v>0</v>
      </c>
      <c r="AA45" s="983"/>
      <c r="AB45" s="299"/>
      <c r="AC45" s="112">
        <f t="shared" si="5"/>
        <v>0</v>
      </c>
      <c r="AD45" s="10"/>
      <c r="AE45" s="10"/>
      <c r="AF45" s="202" t="str">
        <f>IFERROR(_xlfn.XLOOKUP(確報【8月】!$AE45,台帳表ｓ[整理番号],台帳表ｓ[繁閑調整]),"")</f>
        <v/>
      </c>
      <c r="AG45" s="277" t="str">
        <f>IFERROR(_xlfn.XLOOKUP(確報【8月】!$AE45,台帳表ｓ[整理番号],台帳表ｓ[精算
グループ]),"")</f>
        <v/>
      </c>
      <c r="AH45" s="278" t="str">
        <f>IFERROR(_xlfn.XLOOKUP(確報【8月】!$AE45,台帳表ｓ[整理番号],台帳表ｓ[請求書発行番号]),"")</f>
        <v/>
      </c>
      <c r="AI45" s="269" t="str">
        <f>IFERROR(_xlfn.XLOOKUP(確報【8月】!$AE45,台帳表ｓ[整理番号],台帳表ｓ[繁閑調整金]),"")</f>
        <v/>
      </c>
      <c r="AJ45" s="275"/>
      <c r="AL45" s="202" t="str">
        <f>IFERROR(_xlfn.XLOOKUP(確報【8月】!AK45,台帳表ｔ[整理番号],台帳表ｔ[繁閑調整]),"")</f>
        <v/>
      </c>
      <c r="AM45" s="277" t="str">
        <f>IFERROR(_xlfn.XLOOKUP(確報【8月】!AK45,台帳表ｔ[整理番号],台帳表ｔ[精算
グループ]),"")</f>
        <v/>
      </c>
      <c r="AN45" s="278" t="str">
        <f>IFERROR(_xlfn.XLOOKUP(確報【8月】!AK45,台帳表ｔ[整理番号],台帳表ｔ[請求書発行番号]),"")</f>
        <v/>
      </c>
      <c r="AO45" s="269" t="str">
        <f>IFERROR(_xlfn.XLOOKUP(確報【8月】!AK45,台帳表ｔ[整理番号],台帳表ｔ[繁閑調整金]),"")</f>
        <v/>
      </c>
      <c r="AP45" s="275"/>
      <c r="AR45" s="202" t="str">
        <f>IFERROR(_xlfn.XLOOKUP(確報【8月】!AQ45,台帳表ｋ[整理番号],台帳表ｋ[繁閑調整]),"")</f>
        <v/>
      </c>
      <c r="AS45" s="277" t="str">
        <f>IFERROR(_xlfn.XLOOKUP(確報【8月】!AQ45,台帳表ｋ[整理番号],台帳表ｋ[精算
グループ]),"")</f>
        <v/>
      </c>
      <c r="AT45" s="278" t="str">
        <f>IFERROR(_xlfn.XLOOKUP(確報【8月】!AQ45,台帳表ｋ[整理番号],台帳表ｋ[請求書発行番号]),"")</f>
        <v/>
      </c>
      <c r="AU45" s="269" t="str">
        <f>IFERROR(_xlfn.XLOOKUP(確報【8月】!AQ45,台帳表ｋ[整理番号],台帳表ｋ[繁閑調整金]),"")</f>
        <v/>
      </c>
      <c r="AV45" s="275"/>
      <c r="AX45" s="202" t="str">
        <f>IFERROR(_xlfn.XLOOKUP(確報【8月】!AW45,台帳表ｋ[整理番号],台帳表ｋ[繁閑調整]),"")</f>
        <v/>
      </c>
      <c r="AY45" s="277" t="str">
        <f>IFERROR(_xlfn.XLOOKUP(確報【8月】!AW45,台帳表ｋ[整理番号],台帳表ｋ[精算
グループ]),"")</f>
        <v/>
      </c>
      <c r="AZ45" s="278" t="str">
        <f>IFERROR(_xlfn.XLOOKUP(確報【8月】!AW45,台帳表ｋ[整理番号],台帳表ｋ[請求書発行番号]),"")</f>
        <v/>
      </c>
      <c r="BA45" s="269" t="str">
        <f>IFERROR(_xlfn.XLOOKUP(確報【8月】!AW45,台帳表ｋ[整理番号],台帳表ｋ[繁閑調整金]),"")</f>
        <v/>
      </c>
    </row>
    <row r="46" spans="1:53" ht="15.6" customHeight="1" thickBot="1">
      <c r="A46" s="927"/>
      <c r="B46" s="927"/>
      <c r="C46" s="927"/>
      <c r="D46" s="976"/>
      <c r="E46" s="927"/>
      <c r="F46" s="64" t="s">
        <v>16535</v>
      </c>
      <c r="G46" s="65" t="s">
        <v>16606</v>
      </c>
      <c r="H46" s="67" t="s">
        <v>205</v>
      </c>
      <c r="I46" s="38"/>
      <c r="J46" s="79" t="s">
        <v>205</v>
      </c>
      <c r="K46" s="80"/>
      <c r="L46" s="79" t="s">
        <v>16619</v>
      </c>
      <c r="M46" s="80">
        <f>SUMIFS(台帳表ｓ[金額],台帳表ｓ[精算
グループ],確報【8月】!$H46,台帳表ｓ[入金月（月のみ）],確報【8月】!$A$1,台帳表ｓ[ＮＣ区分],"北部")+SUMIFS(測量台帳1ｓ[入金額],測量台帳1ｓ[精算
グループ],確報【8月】!$H46,測量台帳1ｓ[入金月（月のみ）],確報【8月】!$A$1,測量台帳1ｓ[NC区分],"北部")+SUMIFS(測量台帳1__2ｓ[入金額(後)],測量台帳1__2ｓ[精算
グループ(後)],確報【8月】!$H46,測量台帳1__2ｓ[入金月(後)（月のみ）],確報【8月】!$A$1,測量台帳1__2ｓ[NC区分],"北部")</f>
        <v>2024992</v>
      </c>
      <c r="N46" s="66" t="s">
        <v>205</v>
      </c>
      <c r="O46" s="39"/>
      <c r="P46" s="67" t="s">
        <v>205</v>
      </c>
      <c r="Q46" s="39"/>
      <c r="R46" s="67" t="s">
        <v>205</v>
      </c>
      <c r="S46" s="80"/>
      <c r="T46" s="66" t="s">
        <v>205</v>
      </c>
      <c r="U46" s="39"/>
      <c r="V46" s="67" t="s">
        <v>205</v>
      </c>
      <c r="W46" s="39" cm="1">
        <f t="array" ref="W46">INDEX(設備G入力用!$F$2:$Q$72,ROW(A41), MATCH($A$1,設備G入力用!$F$2:$Q$2,0))</f>
        <v>0</v>
      </c>
      <c r="X46" s="30">
        <f t="shared" si="6"/>
        <v>2024992</v>
      </c>
      <c r="AA46" s="983"/>
      <c r="AB46" s="299" t="s">
        <v>16620</v>
      </c>
      <c r="AC46" s="112">
        <f>SUM(I46,K46,M46,O46,Q46,S46,U46,W46)</f>
        <v>2024992</v>
      </c>
      <c r="AD46" s="10"/>
      <c r="AE46" s="10"/>
      <c r="AF46" s="202" t="str">
        <f>IFERROR(_xlfn.XLOOKUP(確報【8月】!$AE46,台帳表ｓ[整理番号],台帳表ｓ[繁閑調整]),"")</f>
        <v/>
      </c>
      <c r="AG46" s="277" t="str">
        <f>IFERROR(_xlfn.XLOOKUP(確報【8月】!$AE46,台帳表ｓ[整理番号],台帳表ｓ[精算
グループ]),"")</f>
        <v/>
      </c>
      <c r="AH46" s="278" t="str">
        <f>IFERROR(_xlfn.XLOOKUP(確報【8月】!$AE46,台帳表ｓ[整理番号],台帳表ｓ[請求書発行番号]),"")</f>
        <v/>
      </c>
      <c r="AI46" s="269" t="str">
        <f>IFERROR(_xlfn.XLOOKUP(確報【8月】!$AE46,台帳表ｓ[整理番号],台帳表ｓ[繁閑調整金]),"")</f>
        <v/>
      </c>
      <c r="AJ46" s="275"/>
      <c r="AL46" s="202" t="str">
        <f>IFERROR(_xlfn.XLOOKUP(確報【8月】!AK46,台帳表ｔ[整理番号],台帳表ｔ[繁閑調整]),"")</f>
        <v/>
      </c>
      <c r="AM46" s="277" t="str">
        <f>IFERROR(_xlfn.XLOOKUP(確報【8月】!AK46,台帳表ｔ[整理番号],台帳表ｔ[精算
グループ]),"")</f>
        <v/>
      </c>
      <c r="AN46" s="278" t="str">
        <f>IFERROR(_xlfn.XLOOKUP(確報【8月】!AK46,台帳表ｔ[整理番号],台帳表ｔ[請求書発行番号]),"")</f>
        <v/>
      </c>
      <c r="AO46" s="269" t="str">
        <f>IFERROR(_xlfn.XLOOKUP(確報【8月】!AK46,台帳表ｔ[整理番号],台帳表ｔ[繁閑調整金]),"")</f>
        <v/>
      </c>
      <c r="AP46" s="275"/>
      <c r="AR46" s="202" t="str">
        <f>IFERROR(_xlfn.XLOOKUP(確報【8月】!AQ46,台帳表ｋ[整理番号],台帳表ｋ[繁閑調整]),"")</f>
        <v/>
      </c>
      <c r="AS46" s="277" t="str">
        <f>IFERROR(_xlfn.XLOOKUP(確報【8月】!AQ46,台帳表ｋ[整理番号],台帳表ｋ[精算
グループ]),"")</f>
        <v/>
      </c>
      <c r="AT46" s="278" t="str">
        <f>IFERROR(_xlfn.XLOOKUP(確報【8月】!AQ46,台帳表ｋ[整理番号],台帳表ｋ[請求書発行番号]),"")</f>
        <v/>
      </c>
      <c r="AU46" s="269" t="str">
        <f>IFERROR(_xlfn.XLOOKUP(確報【8月】!AQ46,台帳表ｋ[整理番号],台帳表ｋ[繁閑調整金]),"")</f>
        <v/>
      </c>
      <c r="AV46" s="275"/>
      <c r="AX46" s="202" t="str">
        <f>IFERROR(_xlfn.XLOOKUP(確報【8月】!AW46,台帳表ｋ[整理番号],台帳表ｋ[繁閑調整]),"")</f>
        <v/>
      </c>
      <c r="AY46" s="277" t="str">
        <f>IFERROR(_xlfn.XLOOKUP(確報【8月】!AW46,台帳表ｋ[整理番号],台帳表ｋ[精算
グループ]),"")</f>
        <v/>
      </c>
      <c r="AZ46" s="278" t="str">
        <f>IFERROR(_xlfn.XLOOKUP(確報【8月】!AW46,台帳表ｋ[整理番号],台帳表ｋ[請求書発行番号]),"")</f>
        <v/>
      </c>
      <c r="BA46" s="269" t="str">
        <f>IFERROR(_xlfn.XLOOKUP(確報【8月】!AW46,台帳表ｋ[整理番号],台帳表ｋ[繁閑調整金]),"")</f>
        <v/>
      </c>
    </row>
    <row r="47" spans="1:53" ht="16.350000000000001" customHeight="1" thickBot="1">
      <c r="A47" s="927"/>
      <c r="B47" s="927"/>
      <c r="C47" s="927"/>
      <c r="D47" s="976"/>
      <c r="E47" s="928"/>
      <c r="F47" s="171" t="s">
        <v>16536</v>
      </c>
      <c r="G47" s="48" t="s">
        <v>16606</v>
      </c>
      <c r="H47" s="173"/>
      <c r="I47" s="197"/>
      <c r="J47" s="83"/>
      <c r="K47" s="191"/>
      <c r="L47" s="83"/>
      <c r="M47" s="191">
        <f>SUMIFS(台帳表ｓ[金額],台帳表ｓ[精算
グループ],確報【8月】!$H47,台帳表ｓ[入金月（月のみ）],確報【8月】!$A$1,台帳表ｓ[ＮＣ区分],"北部")+SUMIFS(測量台帳1ｓ[入金額],測量台帳1ｓ[精算
グループ],確報【8月】!$H47,測量台帳1ｓ[入金月（月のみ）],確報【8月】!$A$1,測量台帳1ｓ[NC区分],"北部")+SUMIFS(測量台帳1__2ｓ[入金額(後)],測量台帳1__2ｓ[精算
グループ(後)],確報【8月】!$H47,測量台帳1__2ｓ[入金月(後)（月のみ）],確報【8月】!$A$1,測量台帳1__2ｓ[NC区分],"北部")</f>
        <v>0</v>
      </c>
      <c r="N47" s="72"/>
      <c r="O47" s="175"/>
      <c r="P47" s="173"/>
      <c r="Q47" s="175"/>
      <c r="R47" s="173"/>
      <c r="S47" s="191"/>
      <c r="T47" s="72"/>
      <c r="U47" s="175"/>
      <c r="V47" s="173"/>
      <c r="W47" s="175" cm="1">
        <f t="array" ref="W47">INDEX(設備G入力用!$F$2:$Q$72,ROW(A42), MATCH($A$1,設備G入力用!$F$2:$Q$2,0))</f>
        <v>0</v>
      </c>
      <c r="X47" s="156">
        <f t="shared" si="6"/>
        <v>0</v>
      </c>
      <c r="Y47" s="16">
        <f>SUM(X42:X47)</f>
        <v>6302640</v>
      </c>
      <c r="Z47" s="13" t="s">
        <v>16621</v>
      </c>
      <c r="AA47" s="983"/>
      <c r="AB47" s="299"/>
      <c r="AC47" s="112">
        <f t="shared" ref="AC47:AC52" si="7">SUM(I47,K47,M47,O47,Q47,S47,U47,W47)</f>
        <v>0</v>
      </c>
      <c r="AD47" s="10"/>
      <c r="AE47" s="10"/>
      <c r="AF47" s="202" t="str">
        <f>IFERROR(_xlfn.XLOOKUP(確報【8月】!$AE47,台帳表ｓ[整理番号],台帳表ｓ[繁閑調整]),"")</f>
        <v/>
      </c>
      <c r="AG47" s="277" t="str">
        <f>IFERROR(_xlfn.XLOOKUP(確報【8月】!$AE47,台帳表ｓ[整理番号],台帳表ｓ[精算
グループ]),"")</f>
        <v/>
      </c>
      <c r="AH47" s="278" t="str">
        <f>IFERROR(_xlfn.XLOOKUP(確報【8月】!$AE47,台帳表ｓ[整理番号],台帳表ｓ[請求書発行番号]),"")</f>
        <v/>
      </c>
      <c r="AI47" s="269" t="str">
        <f>IFERROR(_xlfn.XLOOKUP(確報【8月】!$AE47,台帳表ｓ[整理番号],台帳表ｓ[繁閑調整金]),"")</f>
        <v/>
      </c>
      <c r="AJ47" s="275"/>
      <c r="AL47" s="202" t="str">
        <f>IFERROR(_xlfn.XLOOKUP(確報【8月】!AK47,台帳表ｔ[整理番号],台帳表ｔ[繁閑調整]),"")</f>
        <v/>
      </c>
      <c r="AM47" s="277" t="str">
        <f>IFERROR(_xlfn.XLOOKUP(確報【8月】!AK47,台帳表ｔ[整理番号],台帳表ｔ[精算
グループ]),"")</f>
        <v/>
      </c>
      <c r="AN47" s="278" t="str">
        <f>IFERROR(_xlfn.XLOOKUP(確報【8月】!AK47,台帳表ｔ[整理番号],台帳表ｔ[請求書発行番号]),"")</f>
        <v/>
      </c>
      <c r="AO47" s="269" t="str">
        <f>IFERROR(_xlfn.XLOOKUP(確報【8月】!AK47,台帳表ｔ[整理番号],台帳表ｔ[繁閑調整金]),"")</f>
        <v/>
      </c>
      <c r="AP47" s="275"/>
      <c r="AR47" s="202" t="str">
        <f>IFERROR(_xlfn.XLOOKUP(確報【8月】!AQ47,台帳表ｋ[整理番号],台帳表ｋ[繁閑調整]),"")</f>
        <v/>
      </c>
      <c r="AS47" s="277" t="str">
        <f>IFERROR(_xlfn.XLOOKUP(確報【8月】!AQ47,台帳表ｋ[整理番号],台帳表ｋ[精算
グループ]),"")</f>
        <v/>
      </c>
      <c r="AT47" s="278" t="str">
        <f>IFERROR(_xlfn.XLOOKUP(確報【8月】!AQ47,台帳表ｋ[整理番号],台帳表ｋ[請求書発行番号]),"")</f>
        <v/>
      </c>
      <c r="AU47" s="269" t="str">
        <f>IFERROR(_xlfn.XLOOKUP(確報【8月】!AQ47,台帳表ｋ[整理番号],台帳表ｋ[繁閑調整金]),"")</f>
        <v/>
      </c>
      <c r="AV47" s="275"/>
      <c r="AX47" s="202" t="str">
        <f>IFERROR(_xlfn.XLOOKUP(確報【8月】!AW47,台帳表ｋ[整理番号],台帳表ｋ[繁閑調整]),"")</f>
        <v/>
      </c>
      <c r="AY47" s="277" t="str">
        <f>IFERROR(_xlfn.XLOOKUP(確報【8月】!AW47,台帳表ｋ[整理番号],台帳表ｋ[精算
グループ]),"")</f>
        <v/>
      </c>
      <c r="AZ47" s="278" t="str">
        <f>IFERROR(_xlfn.XLOOKUP(確報【8月】!AW47,台帳表ｋ[整理番号],台帳表ｋ[請求書発行番号]),"")</f>
        <v/>
      </c>
      <c r="BA47" s="269" t="str">
        <f>IFERROR(_xlfn.XLOOKUP(確報【8月】!AW47,台帳表ｋ[整理番号],台帳表ｋ[繁閑調整金]),"")</f>
        <v/>
      </c>
    </row>
    <row r="48" spans="1:53" ht="16.350000000000001" customHeight="1" thickBot="1">
      <c r="A48" s="927"/>
      <c r="B48" s="927"/>
      <c r="C48" s="927"/>
      <c r="D48" s="976"/>
      <c r="E48" s="926" t="s">
        <v>16500</v>
      </c>
      <c r="F48" s="234" t="s">
        <v>16501</v>
      </c>
      <c r="G48" s="235"/>
      <c r="H48" s="236"/>
      <c r="I48" s="237"/>
      <c r="J48" s="238"/>
      <c r="K48" s="239">
        <f>SUMIFS(台帳表ｓ[金額],台帳表ｓ[精算
グループ],確報【8月】!$H48,台帳表ｓ[入金月（月のみ）],確報【8月】!$A$1,台帳表ｓ[ＮＣ区分],"埼玉")+SUMIFS(測量台帳1ｓ[入金額],測量台帳1ｓ[精算
グループ],確報【8月】!$H48,測量台帳1ｓ[入金月（月のみ）],確報【8月】!$A$1,測量台帳1ｓ[NC区分],"埼玉")+SUMIFS(測量台帳1__2ｓ[入金額(後)],測量台帳1__2ｓ[精算
グループ(後)],確報【8月】!$H48,測量台帳1__2ｓ[入金月(後)（月のみ）],確報【8月】!$A$1,測量台帳1__2ｓ[NC区分],"埼玉")</f>
        <v>0</v>
      </c>
      <c r="L48" s="240"/>
      <c r="M48" s="239">
        <f>SUMIFS(台帳表ｓ[金額],台帳表ｓ[精算
グループ],確報【8月】!$H48,台帳表ｓ[入金月（月のみ）],確報【8月】!$A$1,台帳表ｓ[ＮＣ区分],"北部")+SUMIFS(測量台帳1ｓ[入金額],測量台帳1ｓ[精算
グループ],確報【8月】!$H48,測量台帳1ｓ[入金月（月のみ）],確報【8月】!$A$1,測量台帳1ｓ[NC区分],"北部")+SUMIFS(測量台帳1__2ｓ[入金額(後)],測量台帳1__2ｓ[精算
グループ(後)],確報【8月】!$H48,測量台帳1__2ｓ[入金月(後)（月のみ）],確報【8月】!$A$1,測量台帳1__2ｓ[NC区分],"北部")</f>
        <v>0</v>
      </c>
      <c r="N48" s="240"/>
      <c r="O48" s="241"/>
      <c r="P48" s="236"/>
      <c r="Q48" s="241"/>
      <c r="R48" s="236"/>
      <c r="S48" s="239"/>
      <c r="T48" s="240"/>
      <c r="U48" s="241"/>
      <c r="V48" s="236"/>
      <c r="W48" s="241" cm="1">
        <f t="array" ref="W48">INDEX(設備G入力用!$F$2:$Q$72,ROW(A43), MATCH($A$1,設備G入力用!$F$2:$Q$2,0))</f>
        <v>0</v>
      </c>
      <c r="X48" s="242">
        <f t="shared" si="6"/>
        <v>0</v>
      </c>
      <c r="Y48" s="180">
        <f>SUM(X48:X48)</f>
        <v>0</v>
      </c>
      <c r="Z48" s="13"/>
      <c r="AA48" s="983"/>
      <c r="AB48" s="309"/>
      <c r="AC48" s="307">
        <f t="shared" si="7"/>
        <v>0</v>
      </c>
      <c r="AD48" s="10"/>
      <c r="AE48" s="10"/>
      <c r="AF48" s="202" t="str">
        <f>IFERROR(_xlfn.XLOOKUP(確報【8月】!$AE48,台帳表ｓ[整理番号],台帳表ｓ[繁閑調整]),"")</f>
        <v/>
      </c>
      <c r="AG48" s="277" t="str">
        <f>IFERROR(_xlfn.XLOOKUP(確報【8月】!$AE48,台帳表ｓ[整理番号],台帳表ｓ[精算
グループ]),"")</f>
        <v/>
      </c>
      <c r="AH48" s="278" t="str">
        <f>IFERROR(_xlfn.XLOOKUP(確報【8月】!$AE48,台帳表ｓ[整理番号],台帳表ｓ[請求書発行番号]),"")</f>
        <v/>
      </c>
      <c r="AI48" s="269" t="str">
        <f>IFERROR(_xlfn.XLOOKUP(確報【8月】!$AE48,台帳表ｓ[整理番号],台帳表ｓ[繁閑調整金]),"")</f>
        <v/>
      </c>
      <c r="AJ48" s="275"/>
      <c r="AL48" s="202" t="str">
        <f>IFERROR(_xlfn.XLOOKUP(確報【8月】!AK48,台帳表ｔ[整理番号],台帳表ｔ[繁閑調整]),"")</f>
        <v/>
      </c>
      <c r="AM48" s="277" t="str">
        <f>IFERROR(_xlfn.XLOOKUP(確報【8月】!AK48,台帳表ｔ[整理番号],台帳表ｔ[精算
グループ]),"")</f>
        <v/>
      </c>
      <c r="AN48" s="278" t="str">
        <f>IFERROR(_xlfn.XLOOKUP(確報【8月】!AK48,台帳表ｔ[整理番号],台帳表ｔ[請求書発行番号]),"")</f>
        <v/>
      </c>
      <c r="AO48" s="269" t="str">
        <f>IFERROR(_xlfn.XLOOKUP(確報【8月】!AK48,台帳表ｔ[整理番号],台帳表ｔ[繁閑調整金]),"")</f>
        <v/>
      </c>
      <c r="AP48" s="275"/>
      <c r="AR48" s="202" t="str">
        <f>IFERROR(_xlfn.XLOOKUP(確報【8月】!AQ48,台帳表ｋ[整理番号],台帳表ｋ[繁閑調整]),"")</f>
        <v/>
      </c>
      <c r="AS48" s="277" t="str">
        <f>IFERROR(_xlfn.XLOOKUP(確報【8月】!AQ48,台帳表ｋ[整理番号],台帳表ｋ[精算
グループ]),"")</f>
        <v/>
      </c>
      <c r="AT48" s="278" t="str">
        <f>IFERROR(_xlfn.XLOOKUP(確報【8月】!AQ48,台帳表ｋ[整理番号],台帳表ｋ[請求書発行番号]),"")</f>
        <v/>
      </c>
      <c r="AU48" s="269" t="str">
        <f>IFERROR(_xlfn.XLOOKUP(確報【8月】!AQ48,台帳表ｋ[整理番号],台帳表ｋ[繁閑調整金]),"")</f>
        <v/>
      </c>
      <c r="AV48" s="275"/>
      <c r="AX48" s="202" t="str">
        <f>IFERROR(_xlfn.XLOOKUP(確報【8月】!AW48,台帳表ｋ[整理番号],台帳表ｋ[繁閑調整]),"")</f>
        <v/>
      </c>
      <c r="AY48" s="277" t="str">
        <f>IFERROR(_xlfn.XLOOKUP(確報【8月】!AW48,台帳表ｋ[整理番号],台帳表ｋ[精算
グループ]),"")</f>
        <v/>
      </c>
      <c r="AZ48" s="278" t="str">
        <f>IFERROR(_xlfn.XLOOKUP(確報【8月】!AW48,台帳表ｋ[整理番号],台帳表ｋ[請求書発行番号]),"")</f>
        <v/>
      </c>
      <c r="BA48" s="269" t="str">
        <f>IFERROR(_xlfn.XLOOKUP(確報【8月】!AW48,台帳表ｋ[整理番号],台帳表ｋ[繁閑調整金]),"")</f>
        <v/>
      </c>
    </row>
    <row r="49" spans="1:53" ht="16.350000000000001" customHeight="1">
      <c r="A49" s="927"/>
      <c r="B49" s="927"/>
      <c r="C49" s="927"/>
      <c r="D49" s="976"/>
      <c r="E49" s="927"/>
      <c r="F49" s="68" t="s">
        <v>16507</v>
      </c>
      <c r="G49" s="52" t="s">
        <v>16606</v>
      </c>
      <c r="H49" s="177" t="s">
        <v>16508</v>
      </c>
      <c r="I49" s="178"/>
      <c r="J49" s="81" t="s">
        <v>620</v>
      </c>
      <c r="K49" s="82">
        <f>SUMIFS(台帳表ｓ[金額],台帳表ｓ[精算
グループ],確報【8月】!$H49,台帳表ｓ[入金月（月のみ）],確報【8月】!$A$1,台帳表ｓ[ＮＣ区分],"埼玉")+SUMIFS(測量台帳1ｓ[入金額],測量台帳1ｓ[精算
グループ],確報【8月】!$H49,測量台帳1ｓ[入金月（月のみ）],確報【8月】!$A$1,測量台帳1ｓ[NC区分],"埼玉")+SUMIFS(測量台帳1__2ｓ[入金額(後)],測量台帳1__2ｓ[精算
グループ(後)],確報【8月】!$H49,測量台帳1__2ｓ[入金月(後)（月のみ）],確報【8月】!$A$1,測量台帳1__2ｓ[NC区分],"埼玉")</f>
        <v>0</v>
      </c>
      <c r="L49" s="81" t="s">
        <v>620</v>
      </c>
      <c r="M49" s="82">
        <f>SUMIFS(台帳表ｓ[金額],台帳表ｓ[精算
グループ],確報【8月】!$H49,台帳表ｓ[入金月（月のみ）],確報【8月】!$A$1,台帳表ｓ[ＮＣ区分],"北部")+SUMIFS(測量台帳1ｓ[入金額],測量台帳1ｓ[精算
グループ],確報【8月】!$H49,測量台帳1ｓ[入金月（月のみ）],確報【8月】!$A$1,測量台帳1ｓ[NC区分],"北部")+SUMIFS(測量台帳1__2ｓ[入金額(後)],測量台帳1__2ｓ[精算
グループ(後)],確報【8月】!$H49,測量台帳1__2ｓ[入金月(後)（月のみ）],確報【8月】!$A$1,測量台帳1__2ｓ[NC区分],"北部")</f>
        <v>0</v>
      </c>
      <c r="N49" s="69" t="s">
        <v>620</v>
      </c>
      <c r="O49" s="70"/>
      <c r="P49" s="177" t="s">
        <v>620</v>
      </c>
      <c r="Q49" s="70"/>
      <c r="R49" s="177" t="s">
        <v>620</v>
      </c>
      <c r="S49" s="82"/>
      <c r="T49" s="69" t="s">
        <v>620</v>
      </c>
      <c r="U49" s="70"/>
      <c r="V49" s="177" t="s">
        <v>620</v>
      </c>
      <c r="W49" s="70" cm="1">
        <f t="array" ref="W49">INDEX(設備G入力用!$F$2:$Q$72,ROW(A44), MATCH($A$1,設備G入力用!$F$2:$Q$2,0))</f>
        <v>0</v>
      </c>
      <c r="X49" s="71">
        <f t="shared" si="6"/>
        <v>0</v>
      </c>
      <c r="Y49" s="24"/>
      <c r="Z49" s="13"/>
      <c r="AA49" s="983"/>
      <c r="AB49" s="299" t="s">
        <v>620</v>
      </c>
      <c r="AC49" s="112">
        <f t="shared" si="7"/>
        <v>0</v>
      </c>
      <c r="AD49" s="10"/>
      <c r="AE49" s="10"/>
      <c r="AF49" s="202" t="str">
        <f>IFERROR(_xlfn.XLOOKUP(確報【8月】!$AE49,台帳表ｓ[整理番号],台帳表ｓ[繁閑調整]),"")</f>
        <v/>
      </c>
      <c r="AG49" s="277" t="str">
        <f>IFERROR(_xlfn.XLOOKUP(確報【8月】!$AE49,台帳表ｓ[整理番号],台帳表ｓ[精算
グループ]),"")</f>
        <v/>
      </c>
      <c r="AH49" s="278" t="str">
        <f>IFERROR(_xlfn.XLOOKUP(確報【8月】!$AE49,台帳表ｓ[整理番号],台帳表ｓ[請求書発行番号]),"")</f>
        <v/>
      </c>
      <c r="AI49" s="269" t="str">
        <f>IFERROR(_xlfn.XLOOKUP(確報【8月】!$AE49,台帳表ｓ[整理番号],台帳表ｓ[繁閑調整金]),"")</f>
        <v/>
      </c>
      <c r="AJ49" s="275"/>
      <c r="AL49" s="202" t="str">
        <f>IFERROR(_xlfn.XLOOKUP(確報【8月】!AK49,台帳表ｔ[整理番号],台帳表ｔ[繁閑調整]),"")</f>
        <v/>
      </c>
      <c r="AM49" s="277" t="str">
        <f>IFERROR(_xlfn.XLOOKUP(確報【8月】!AK49,台帳表ｔ[整理番号],台帳表ｔ[精算
グループ]),"")</f>
        <v/>
      </c>
      <c r="AN49" s="278" t="str">
        <f>IFERROR(_xlfn.XLOOKUP(確報【8月】!AK49,台帳表ｔ[整理番号],台帳表ｔ[請求書発行番号]),"")</f>
        <v/>
      </c>
      <c r="AO49" s="269" t="str">
        <f>IFERROR(_xlfn.XLOOKUP(確報【8月】!AK49,台帳表ｔ[整理番号],台帳表ｔ[繁閑調整金]),"")</f>
        <v/>
      </c>
      <c r="AP49" s="275"/>
      <c r="AR49" s="202" t="str">
        <f>IFERROR(_xlfn.XLOOKUP(確報【8月】!AQ49,台帳表ｋ[整理番号],台帳表ｋ[繁閑調整]),"")</f>
        <v/>
      </c>
      <c r="AS49" s="277" t="str">
        <f>IFERROR(_xlfn.XLOOKUP(確報【8月】!AQ49,台帳表ｋ[整理番号],台帳表ｋ[精算
グループ]),"")</f>
        <v/>
      </c>
      <c r="AT49" s="278" t="str">
        <f>IFERROR(_xlfn.XLOOKUP(確報【8月】!AQ49,台帳表ｋ[整理番号],台帳表ｋ[請求書発行番号]),"")</f>
        <v/>
      </c>
      <c r="AU49" s="269" t="str">
        <f>IFERROR(_xlfn.XLOOKUP(確報【8月】!AQ49,台帳表ｋ[整理番号],台帳表ｋ[繁閑調整金]),"")</f>
        <v/>
      </c>
      <c r="AV49" s="275"/>
      <c r="AX49" s="202" t="str">
        <f>IFERROR(_xlfn.XLOOKUP(確報【8月】!AW49,台帳表ｋ[整理番号],台帳表ｋ[繁閑調整]),"")</f>
        <v/>
      </c>
      <c r="AY49" s="277" t="str">
        <f>IFERROR(_xlfn.XLOOKUP(確報【8月】!AW49,台帳表ｋ[整理番号],台帳表ｋ[精算
グループ]),"")</f>
        <v/>
      </c>
      <c r="AZ49" s="278" t="str">
        <f>IFERROR(_xlfn.XLOOKUP(確報【8月】!AW49,台帳表ｋ[整理番号],台帳表ｋ[請求書発行番号]),"")</f>
        <v/>
      </c>
      <c r="BA49" s="269" t="str">
        <f>IFERROR(_xlfn.XLOOKUP(確報【8月】!AW49,台帳表ｋ[整理番号],台帳表ｋ[繁閑調整金]),"")</f>
        <v/>
      </c>
    </row>
    <row r="50" spans="1:53" ht="16.350000000000001" customHeight="1">
      <c r="A50" s="927"/>
      <c r="B50" s="927"/>
      <c r="C50" s="927"/>
      <c r="D50" s="976"/>
      <c r="E50" s="927"/>
      <c r="F50" s="25" t="s">
        <v>16503</v>
      </c>
      <c r="G50" s="52" t="s">
        <v>16606</v>
      </c>
      <c r="H50" s="45" t="s">
        <v>16504</v>
      </c>
      <c r="I50" s="46"/>
      <c r="J50" s="78" t="s">
        <v>16504</v>
      </c>
      <c r="K50" s="40">
        <f>SUMIFS(台帳表ｓ[金額],台帳表ｓ[精算
グループ],確報【8月】!$H50,台帳表ｓ[入金月（月のみ）],確報【8月】!$A$1,台帳表ｓ[ＮＣ区分],"埼玉")+SUMIFS(測量台帳1ｓ[入金額],測量台帳1ｓ[精算
グループ],確報【8月】!$H50,測量台帳1ｓ[入金月（月のみ）],確報【8月】!$A$1,測量台帳1ｓ[NC区分],"埼玉")+SUMIFS(測量台帳1__2ｓ[入金額(後)],測量台帳1__2ｓ[精算
グループ(後)],確報【8月】!$H50,測量台帳1__2ｓ[入金月(後)（月のみ）],確報【8月】!$A$1,測量台帳1__2ｓ[NC区分],"埼玉")</f>
        <v>0</v>
      </c>
      <c r="L50" s="78" t="s">
        <v>16504</v>
      </c>
      <c r="M50" s="40">
        <f>SUMIFS(台帳表ｓ[金額],台帳表ｓ[精算
グループ],確報【8月】!$H50,台帳表ｓ[入金月（月のみ）],確報【8月】!$A$1,台帳表ｓ[ＮＣ区分],"北部")+SUMIFS(測量台帳1ｓ[入金額],測量台帳1ｓ[精算
グループ],確報【8月】!$H50,測量台帳1ｓ[入金月（月のみ）],確報【8月】!$A$1,測量台帳1ｓ[NC区分],"北部")+SUMIFS(測量台帳1__2ｓ[入金額(後)],測量台帳1__2ｓ[精算
グループ(後)],確報【8月】!$H50,測量台帳1__2ｓ[入金月(後)（月のみ）],確報【8月】!$A$1,測量台帳1__2ｓ[NC区分],"北部")</f>
        <v>0</v>
      </c>
      <c r="N50" s="60" t="s">
        <v>16504</v>
      </c>
      <c r="O50" s="61"/>
      <c r="P50" s="45" t="s">
        <v>16612</v>
      </c>
      <c r="Q50" s="61"/>
      <c r="R50" s="45" t="s">
        <v>16612</v>
      </c>
      <c r="S50" s="40"/>
      <c r="T50" s="60" t="s">
        <v>16612</v>
      </c>
      <c r="U50" s="61"/>
      <c r="V50" s="45" t="s">
        <v>16612</v>
      </c>
      <c r="W50" s="61" cm="1">
        <f t="array" ref="W50">INDEX(設備G入力用!$F$2:$Q$72,ROW(A45), MATCH($A$1,設備G入力用!$F$2:$Q$2,0))</f>
        <v>0</v>
      </c>
      <c r="X50" s="30">
        <f t="shared" si="6"/>
        <v>0</v>
      </c>
      <c r="Y50" s="24"/>
      <c r="Z50" s="13"/>
      <c r="AA50" s="983"/>
      <c r="AB50" s="299" t="s">
        <v>16612</v>
      </c>
      <c r="AC50" s="112">
        <f t="shared" si="7"/>
        <v>0</v>
      </c>
      <c r="AD50" s="10"/>
      <c r="AE50" s="10"/>
      <c r="AF50" s="202" t="str">
        <f>IFERROR(_xlfn.XLOOKUP(確報【8月】!$AE50,台帳表ｓ[整理番号],台帳表ｓ[繁閑調整]),"")</f>
        <v/>
      </c>
      <c r="AG50" s="277" t="str">
        <f>IFERROR(_xlfn.XLOOKUP(確報【8月】!$AE50,台帳表ｓ[整理番号],台帳表ｓ[精算
グループ]),"")</f>
        <v/>
      </c>
      <c r="AH50" s="278" t="str">
        <f>IFERROR(_xlfn.XLOOKUP(確報【8月】!$AE50,台帳表ｓ[整理番号],台帳表ｓ[請求書発行番号]),"")</f>
        <v/>
      </c>
      <c r="AI50" s="269" t="str">
        <f>IFERROR(_xlfn.XLOOKUP(確報【8月】!$AE50,台帳表ｓ[整理番号],台帳表ｓ[繁閑調整金]),"")</f>
        <v/>
      </c>
      <c r="AJ50" s="276"/>
      <c r="AL50" s="202" t="str">
        <f>IFERROR(_xlfn.XLOOKUP(確報【8月】!AK50,台帳表ｔ[整理番号],台帳表ｔ[繁閑調整]),"")</f>
        <v/>
      </c>
      <c r="AM50" s="277" t="str">
        <f>IFERROR(_xlfn.XLOOKUP(確報【8月】!AK50,台帳表ｔ[整理番号],台帳表ｔ[精算
グループ]),"")</f>
        <v/>
      </c>
      <c r="AN50" s="278" t="str">
        <f>IFERROR(_xlfn.XLOOKUP(確報【8月】!AK50,台帳表ｔ[整理番号],台帳表ｔ[請求書発行番号]),"")</f>
        <v/>
      </c>
      <c r="AO50" s="269" t="str">
        <f>IFERROR(_xlfn.XLOOKUP(確報【8月】!AK50,台帳表ｔ[整理番号],台帳表ｔ[繁閑調整金]),"")</f>
        <v/>
      </c>
      <c r="AP50" s="275"/>
      <c r="AR50" s="202" t="str">
        <f>IFERROR(_xlfn.XLOOKUP(確報【8月】!AQ50,台帳表ｋ[整理番号],台帳表ｋ[繁閑調整]),"")</f>
        <v/>
      </c>
      <c r="AS50" s="277" t="str">
        <f>IFERROR(_xlfn.XLOOKUP(確報【8月】!AQ50,台帳表ｋ[整理番号],台帳表ｋ[精算
グループ]),"")</f>
        <v/>
      </c>
      <c r="AT50" s="278" t="str">
        <f>IFERROR(_xlfn.XLOOKUP(確報【8月】!AQ50,台帳表ｋ[整理番号],台帳表ｋ[請求書発行番号]),"")</f>
        <v/>
      </c>
      <c r="AU50" s="269" t="str">
        <f>IFERROR(_xlfn.XLOOKUP(確報【8月】!AQ50,台帳表ｋ[整理番号],台帳表ｋ[繁閑調整金]),"")</f>
        <v/>
      </c>
      <c r="AV50" s="275"/>
      <c r="AX50" s="202" t="str">
        <f>IFERROR(_xlfn.XLOOKUP(確報【8月】!AW50,台帳表ｋ[整理番号],台帳表ｋ[繁閑調整]),"")</f>
        <v/>
      </c>
      <c r="AY50" s="277" t="str">
        <f>IFERROR(_xlfn.XLOOKUP(確報【8月】!AW50,台帳表ｋ[整理番号],台帳表ｋ[精算
グループ]),"")</f>
        <v/>
      </c>
      <c r="AZ50" s="278" t="str">
        <f>IFERROR(_xlfn.XLOOKUP(確報【8月】!AW50,台帳表ｋ[整理番号],台帳表ｋ[請求書発行番号]),"")</f>
        <v/>
      </c>
      <c r="BA50" s="269" t="str">
        <f>IFERROR(_xlfn.XLOOKUP(確報【8月】!AW50,台帳表ｋ[整理番号],台帳表ｋ[繁閑調整金]),"")</f>
        <v/>
      </c>
    </row>
    <row r="51" spans="1:53" ht="16.350000000000001" customHeight="1" thickBot="1">
      <c r="A51" s="927"/>
      <c r="B51" s="927"/>
      <c r="C51" s="927"/>
      <c r="D51" s="976"/>
      <c r="E51" s="927"/>
      <c r="F51" s="25" t="s">
        <v>16505</v>
      </c>
      <c r="G51" s="52" t="s">
        <v>16606</v>
      </c>
      <c r="H51" s="45" t="s">
        <v>16506</v>
      </c>
      <c r="I51" s="46"/>
      <c r="J51" s="78" t="s">
        <v>16506</v>
      </c>
      <c r="K51" s="40">
        <f>SUMIFS(台帳表ｓ[金額],台帳表ｓ[精算
グループ],確報【8月】!$H51,台帳表ｓ[入金月（月のみ）],確報【8月】!$A$1,台帳表ｓ[ＮＣ区分],"埼玉")+SUMIFS(測量台帳1ｓ[入金額],測量台帳1ｓ[精算
グループ],確報【8月】!$H51,測量台帳1ｓ[入金月（月のみ）],確報【8月】!$A$1,測量台帳1ｓ[NC区分],"埼玉")+SUMIFS(測量台帳1__2ｓ[入金額(後)],測量台帳1__2ｓ[精算
グループ(後)],確報【8月】!$H51,測量台帳1__2ｓ[入金月(後)（月のみ）],確報【8月】!$A$1,測量台帳1__2ｓ[NC区分],"埼玉")</f>
        <v>0</v>
      </c>
      <c r="L51" s="78" t="s">
        <v>16506</v>
      </c>
      <c r="M51" s="40">
        <f>SUMIFS(台帳表ｓ[金額],台帳表ｓ[精算
グループ],確報【8月】!$H51,台帳表ｓ[入金月（月のみ）],確報【8月】!$A$1,台帳表ｓ[ＮＣ区分],"北部")+SUMIFS(測量台帳1ｓ[入金額],測量台帳1ｓ[精算
グループ],確報【8月】!$H51,測量台帳1ｓ[入金月（月のみ）],確報【8月】!$A$1,測量台帳1ｓ[NC区分],"北部")+SUMIFS(測量台帳1__2ｓ[入金額(後)],測量台帳1__2ｓ[精算
グループ(後)],確報【8月】!$H51,測量台帳1__2ｓ[入金月(後)（月のみ）],確報【8月】!$A$1,測量台帳1__2ｓ[NC区分],"北部")</f>
        <v>0</v>
      </c>
      <c r="N51" s="60" t="s">
        <v>16506</v>
      </c>
      <c r="O51" s="61"/>
      <c r="P51" s="45" t="s">
        <v>315</v>
      </c>
      <c r="Q51" s="61"/>
      <c r="R51" s="45" t="s">
        <v>315</v>
      </c>
      <c r="S51" s="40"/>
      <c r="T51" s="60" t="s">
        <v>315</v>
      </c>
      <c r="U51" s="61"/>
      <c r="V51" s="45" t="s">
        <v>315</v>
      </c>
      <c r="W51" s="61" cm="1">
        <f t="array" ref="W51">INDEX(設備G入力用!$F$2:$Q$72,ROW(A46), MATCH($A$1,設備G入力用!$F$2:$Q$2,0))</f>
        <v>0</v>
      </c>
      <c r="X51" s="30">
        <f t="shared" si="6"/>
        <v>0</v>
      </c>
      <c r="AA51" s="983"/>
      <c r="AB51" s="299" t="s">
        <v>315</v>
      </c>
      <c r="AC51" s="112">
        <f t="shared" si="7"/>
        <v>0</v>
      </c>
      <c r="AD51" s="10"/>
      <c r="AE51" s="10"/>
      <c r="AF51" s="202" t="str">
        <f>IFERROR(_xlfn.XLOOKUP(確報【8月】!$AE51,台帳表ｓ[整理番号],台帳表ｓ[繁閑調整]),"")</f>
        <v/>
      </c>
      <c r="AG51" s="277" t="str">
        <f>IFERROR(_xlfn.XLOOKUP(確報【8月】!$AE51,台帳表ｓ[整理番号],台帳表ｓ[精算
グループ]),"")</f>
        <v/>
      </c>
      <c r="AH51" s="278" t="str">
        <f>IFERROR(_xlfn.XLOOKUP(確報【8月】!$AE51,台帳表ｓ[整理番号],台帳表ｓ[請求書発行番号]),"")</f>
        <v/>
      </c>
      <c r="AI51" s="269" t="str">
        <f>IFERROR(_xlfn.XLOOKUP(確報【8月】!$AE51,台帳表ｓ[整理番号],台帳表ｓ[繁閑調整金]),"")</f>
        <v/>
      </c>
      <c r="AJ51" s="276"/>
      <c r="AL51" s="202" t="str">
        <f>IFERROR(_xlfn.XLOOKUP(確報【8月】!AK51,台帳表ｔ[整理番号],台帳表ｔ[繁閑調整]),"")</f>
        <v/>
      </c>
      <c r="AM51" s="277" t="str">
        <f>IFERROR(_xlfn.XLOOKUP(確報【8月】!AK51,台帳表ｔ[整理番号],台帳表ｔ[精算
グループ]),"")</f>
        <v/>
      </c>
      <c r="AN51" s="278" t="str">
        <f>IFERROR(_xlfn.XLOOKUP(確報【8月】!AK51,台帳表ｔ[整理番号],台帳表ｔ[請求書発行番号]),"")</f>
        <v/>
      </c>
      <c r="AO51" s="269" t="str">
        <f>IFERROR(_xlfn.XLOOKUP(確報【8月】!AK51,台帳表ｔ[整理番号],台帳表ｔ[繁閑調整金]),"")</f>
        <v/>
      </c>
      <c r="AP51" s="275"/>
      <c r="AR51" s="202" t="str">
        <f>IFERROR(_xlfn.XLOOKUP(確報【8月】!AQ51,台帳表ｋ[整理番号],台帳表ｋ[繁閑調整]),"")</f>
        <v/>
      </c>
      <c r="AS51" s="277" t="str">
        <f>IFERROR(_xlfn.XLOOKUP(確報【8月】!AQ51,台帳表ｋ[整理番号],台帳表ｋ[精算
グループ]),"")</f>
        <v/>
      </c>
      <c r="AT51" s="278" t="str">
        <f>IFERROR(_xlfn.XLOOKUP(確報【8月】!AQ51,台帳表ｋ[整理番号],台帳表ｋ[請求書発行番号]),"")</f>
        <v/>
      </c>
      <c r="AU51" s="269" t="str">
        <f>IFERROR(_xlfn.XLOOKUP(確報【8月】!AQ51,台帳表ｋ[整理番号],台帳表ｋ[繁閑調整金]),"")</f>
        <v/>
      </c>
      <c r="AV51" s="275"/>
      <c r="AX51" s="202" t="str">
        <f>IFERROR(_xlfn.XLOOKUP(確報【8月】!AW51,台帳表ｋ[整理番号],台帳表ｋ[繁閑調整]),"")</f>
        <v/>
      </c>
      <c r="AY51" s="277" t="str">
        <f>IFERROR(_xlfn.XLOOKUP(確報【8月】!AW51,台帳表ｋ[整理番号],台帳表ｋ[精算
グループ]),"")</f>
        <v/>
      </c>
      <c r="AZ51" s="278" t="str">
        <f>IFERROR(_xlfn.XLOOKUP(確報【8月】!AW51,台帳表ｋ[整理番号],台帳表ｋ[請求書発行番号]),"")</f>
        <v/>
      </c>
      <c r="BA51" s="269" t="str">
        <f>IFERROR(_xlfn.XLOOKUP(確報【8月】!AW51,台帳表ｋ[整理番号],台帳表ｋ[繁閑調整金]),"")</f>
        <v/>
      </c>
    </row>
    <row r="52" spans="1:53" ht="16.350000000000001" customHeight="1" thickBot="1">
      <c r="A52" s="927"/>
      <c r="B52" s="927"/>
      <c r="C52" s="927"/>
      <c r="D52" s="979"/>
      <c r="E52" s="928"/>
      <c r="F52" s="25" t="s">
        <v>16509</v>
      </c>
      <c r="G52" s="52" t="s">
        <v>16606</v>
      </c>
      <c r="H52" s="45"/>
      <c r="I52" s="46"/>
      <c r="J52" s="78"/>
      <c r="K52" s="40">
        <f>SUMIFS(台帳表ｓ[金額],台帳表ｓ[精算
グループ],確報【8月】!$H52,台帳表ｓ[入金月（月のみ）],確報【8月】!$A$1,台帳表ｓ[ＮＣ区分],"埼玉")+SUMIFS(測量台帳1ｓ[入金額],測量台帳1ｓ[精算
グループ],確報【8月】!$H52,測量台帳1ｓ[入金月（月のみ）],確報【8月】!$A$1,測量台帳1ｓ[NC区分],"埼玉")+SUMIFS(測量台帳1__2ｓ[入金額(後)],測量台帳1__2ｓ[精算
グループ(後)],確報【8月】!$H52,測量台帳1__2ｓ[入金月(後)（月のみ）],確報【8月】!$A$1,測量台帳1__2ｓ[NC区分],"埼玉")</f>
        <v>0</v>
      </c>
      <c r="L52" s="78"/>
      <c r="M52" s="40">
        <f>SUMIFS(台帳表ｓ[金額],台帳表ｓ[精算
グループ],確報【8月】!$H52,台帳表ｓ[入金月（月のみ）],確報【8月】!$A$1,台帳表ｓ[ＮＣ区分],"北部")+SUMIFS(測量台帳1ｓ[入金額],測量台帳1ｓ[精算
グループ],確報【8月】!$H52,測量台帳1ｓ[入金月（月のみ）],確報【8月】!$A$1,測量台帳1ｓ[NC区分],"北部")+SUMIFS(測量台帳1__2ｓ[入金額(後)],測量台帳1__2ｓ[精算
グループ(後)],確報【8月】!$H52,測量台帳1__2ｓ[入金月(後)（月のみ）],確報【8月】!$A$1,測量台帳1__2ｓ[NC区分],"北部")</f>
        <v>0</v>
      </c>
      <c r="N52" s="60"/>
      <c r="O52" s="61"/>
      <c r="P52" s="45"/>
      <c r="Q52" s="61"/>
      <c r="R52" s="45"/>
      <c r="S52" s="40"/>
      <c r="T52" s="60"/>
      <c r="U52" s="61"/>
      <c r="V52" s="45"/>
      <c r="W52" s="649" cm="1">
        <f t="array" ref="W52">INDEX(設備G入力用!$F$2:$Q$72,ROW(A47), MATCH($A$1,設備G入力用!$F$2:$Q$2,0))</f>
        <v>0</v>
      </c>
      <c r="X52" s="30">
        <f t="shared" si="6"/>
        <v>0</v>
      </c>
      <c r="Y52" s="16">
        <f>SUM(X49:X52)</f>
        <v>0</v>
      </c>
      <c r="Z52" s="13" t="s">
        <v>16622</v>
      </c>
      <c r="AA52" s="984"/>
      <c r="AB52" s="299" t="s">
        <v>16623</v>
      </c>
      <c r="AC52" s="172">
        <f t="shared" si="7"/>
        <v>0</v>
      </c>
      <c r="AD52" s="10"/>
      <c r="AE52" s="10"/>
      <c r="AF52" s="202" t="str">
        <f>IFERROR(_xlfn.XLOOKUP(確報【8月】!$AE52,台帳表ｓ[整理番号],台帳表ｓ[繁閑調整]),"")</f>
        <v/>
      </c>
      <c r="AG52" s="277" t="str">
        <f>IFERROR(_xlfn.XLOOKUP(確報【8月】!$AE52,台帳表ｓ[整理番号],台帳表ｓ[精算
グループ]),"")</f>
        <v/>
      </c>
      <c r="AH52" s="278" t="str">
        <f>IFERROR(_xlfn.XLOOKUP(確報【8月】!$AE52,台帳表ｓ[整理番号],台帳表ｓ[請求書発行番号]),"")</f>
        <v/>
      </c>
      <c r="AI52" s="269" t="str">
        <f>IFERROR(_xlfn.XLOOKUP(確報【8月】!$AE52,台帳表ｓ[整理番号],台帳表ｓ[繁閑調整金]),"")</f>
        <v/>
      </c>
      <c r="AJ52" s="275"/>
      <c r="AL52" s="202" t="str">
        <f>IFERROR(_xlfn.XLOOKUP(確報【8月】!AK52,台帳表ｔ[整理番号],台帳表ｔ[繁閑調整]),"")</f>
        <v/>
      </c>
      <c r="AM52" s="277" t="str">
        <f>IFERROR(_xlfn.XLOOKUP(確報【8月】!AK52,台帳表ｔ[整理番号],台帳表ｔ[精算
グループ]),"")</f>
        <v/>
      </c>
      <c r="AN52" s="278" t="str">
        <f>IFERROR(_xlfn.XLOOKUP(確報【8月】!AK52,台帳表ｔ[整理番号],台帳表ｔ[請求書発行番号]),"")</f>
        <v/>
      </c>
      <c r="AO52" s="269" t="str">
        <f>IFERROR(_xlfn.XLOOKUP(確報【8月】!AK52,台帳表ｔ[整理番号],台帳表ｔ[繁閑調整金]),"")</f>
        <v/>
      </c>
      <c r="AP52" s="275"/>
      <c r="AR52" s="202" t="str">
        <f>IFERROR(_xlfn.XLOOKUP(確報【8月】!AQ52,台帳表ｋ[整理番号],台帳表ｋ[繁閑調整]),"")</f>
        <v/>
      </c>
      <c r="AS52" s="277" t="str">
        <f>IFERROR(_xlfn.XLOOKUP(確報【8月】!AQ52,台帳表ｋ[整理番号],台帳表ｋ[精算
グループ]),"")</f>
        <v/>
      </c>
      <c r="AT52" s="278" t="str">
        <f>IFERROR(_xlfn.XLOOKUP(確報【8月】!AQ52,台帳表ｋ[整理番号],台帳表ｋ[請求書発行番号]),"")</f>
        <v/>
      </c>
      <c r="AU52" s="269" t="str">
        <f>IFERROR(_xlfn.XLOOKUP(確報【8月】!AQ52,台帳表ｋ[整理番号],台帳表ｋ[繁閑調整金]),"")</f>
        <v/>
      </c>
      <c r="AV52" s="275"/>
      <c r="AX52" s="202" t="str">
        <f>IFERROR(_xlfn.XLOOKUP(確報【8月】!AW52,台帳表ｋ[整理番号],台帳表ｋ[繁閑調整]),"")</f>
        <v/>
      </c>
      <c r="AY52" s="277" t="str">
        <f>IFERROR(_xlfn.XLOOKUP(確報【8月】!AW52,台帳表ｋ[整理番号],台帳表ｋ[精算
グループ]),"")</f>
        <v/>
      </c>
      <c r="AZ52" s="278" t="str">
        <f>IFERROR(_xlfn.XLOOKUP(確報【8月】!AW52,台帳表ｋ[整理番号],台帳表ｋ[請求書発行番号]),"")</f>
        <v/>
      </c>
      <c r="BA52" s="269" t="str">
        <f>IFERROR(_xlfn.XLOOKUP(確報【8月】!AW52,台帳表ｋ[整理番号],台帳表ｋ[繁閑調整金]),"")</f>
        <v/>
      </c>
    </row>
    <row r="53" spans="1:53" ht="16.350000000000001" customHeight="1" thickBot="1">
      <c r="A53" s="927"/>
      <c r="B53" s="927"/>
      <c r="C53" s="927"/>
      <c r="D53" s="973" t="s">
        <v>16537</v>
      </c>
      <c r="E53" s="926" t="s">
        <v>16538</v>
      </c>
      <c r="F53" s="84" t="s">
        <v>16539</v>
      </c>
      <c r="G53" s="19" t="s">
        <v>16606</v>
      </c>
      <c r="H53" s="20" t="s">
        <v>16540</v>
      </c>
      <c r="I53" s="21"/>
      <c r="J53" s="75" t="s">
        <v>16540</v>
      </c>
      <c r="K53" s="76"/>
      <c r="L53" s="75" t="s">
        <v>16540</v>
      </c>
      <c r="M53" s="76"/>
      <c r="N53" s="58" t="s">
        <v>16540</v>
      </c>
      <c r="O53" s="59"/>
      <c r="P53" s="20" t="s">
        <v>16540</v>
      </c>
      <c r="Q53" s="22"/>
      <c r="R53" s="20" t="s">
        <v>16540</v>
      </c>
      <c r="S53" s="85">
        <f>SUMIFS(台帳表ｋ[金額],台帳表ｋ[精算
グループ],確報【8月】!$H53,台帳表ｋ[入金月（月のみ）],確報【8月】!$A$1,台帳表ｋ[事務所/分室],"神")+SUMIFS(測量台帳1ｋ[入金額],測量台帳1ｋ[精算
グループ],確報【8月】!$H53,測量台帳1ｋ[入金月（月のみ）],確報【8月】!$A$1,測量台帳1ｋ[NC区分],"神奈川")+SUMIFS(測量台帳1__2ｋ[入金額(後)],測量台帳1__2ｋ[精算
グループ(後)],確報【8月】!$H53,測量台帳1__2ｋ[入金月(後)（月のみ）],確報【8月】!$A$1,測量台帳1__2ｋ[NC区分],"神奈川")</f>
        <v>2160630</v>
      </c>
      <c r="T53" s="86" t="s">
        <v>138</v>
      </c>
      <c r="U53" s="22">
        <f>SUMIFS(台帳表ｋ[金額],台帳表ｋ[精算
グループ],確報【8月】!$H53,台帳表ｋ[入金月（月のみ）],確報【8月】!$A$1,台帳表ｋ[事務所/分室],"湘")+SUMIFS(測量台帳1ｋ[入金額],測量台帳1ｋ[精算
グループ],確報【8月】!$H53,測量台帳1ｋ[入金月（月のみ）],確報【8月】!$A$1,測量台帳1ｋ[NC区分],"湘南")+SUMIFS(測量台帳1__2ｋ[入金額(後)],測量台帳1__2ｋ[精算
グループ(後)],確報【8月】!$H53,測量台帳1__2ｋ[入金月(後)（月のみ）],確報【8月】!$A$1,測量台帳1__2ｋ[NC区分],"湘南")</f>
        <v>1009863</v>
      </c>
      <c r="V53" s="20" t="s">
        <v>138</v>
      </c>
      <c r="W53" s="54" cm="1">
        <f t="array" ref="W53">INDEX(設備G入力用!$F$2:$Q$72,ROW(A48), MATCH($A$1,設備G入力用!$F$2:$Q$2,0))</f>
        <v>0</v>
      </c>
      <c r="X53" s="23">
        <f t="shared" si="6"/>
        <v>3170493</v>
      </c>
      <c r="Y53" s="24"/>
      <c r="Z53" s="13"/>
      <c r="AA53" s="1069" t="s">
        <v>16613</v>
      </c>
      <c r="AB53" s="1070"/>
      <c r="AC53" s="297">
        <f>SUM(AC36:AC52)</f>
        <v>6391372</v>
      </c>
      <c r="AD53" s="10"/>
      <c r="AE53" s="10"/>
      <c r="AF53" s="202" t="str">
        <f>IFERROR(_xlfn.XLOOKUP(確報【8月】!$AE53,台帳表ｓ[整理番号],台帳表ｓ[繁閑調整]),"")</f>
        <v/>
      </c>
      <c r="AG53" s="277" t="str">
        <f>IFERROR(_xlfn.XLOOKUP(確報【8月】!$AE53,台帳表ｓ[整理番号],台帳表ｓ[精算
グループ]),"")</f>
        <v/>
      </c>
      <c r="AH53" s="278" t="str">
        <f>IFERROR(_xlfn.XLOOKUP(確報【8月】!$AE53,台帳表ｓ[整理番号],台帳表ｓ[請求書発行番号]),"")</f>
        <v/>
      </c>
      <c r="AI53" s="269" t="str">
        <f>IFERROR(_xlfn.XLOOKUP(確報【8月】!$AE53,台帳表ｓ[整理番号],台帳表ｓ[繁閑調整金]),"")</f>
        <v/>
      </c>
      <c r="AJ53" s="275"/>
      <c r="AL53" s="202" t="str">
        <f>IFERROR(_xlfn.XLOOKUP(確報【8月】!AK53,台帳表ｔ[整理番号],台帳表ｔ[繁閑調整]),"")</f>
        <v/>
      </c>
      <c r="AM53" s="277" t="str">
        <f>IFERROR(_xlfn.XLOOKUP(確報【8月】!AK53,台帳表ｔ[整理番号],台帳表ｔ[精算
グループ]),"")</f>
        <v/>
      </c>
      <c r="AN53" s="278" t="str">
        <f>IFERROR(_xlfn.XLOOKUP(確報【8月】!AK53,台帳表ｔ[整理番号],台帳表ｔ[請求書発行番号]),"")</f>
        <v/>
      </c>
      <c r="AO53" s="269" t="str">
        <f>IFERROR(_xlfn.XLOOKUP(確報【8月】!AK53,台帳表ｔ[整理番号],台帳表ｔ[繁閑調整金]),"")</f>
        <v/>
      </c>
      <c r="AP53" s="275"/>
      <c r="AR53" s="202" t="str">
        <f>IFERROR(_xlfn.XLOOKUP(確報【8月】!AQ53,台帳表ｋ[整理番号],台帳表ｋ[繁閑調整]),"")</f>
        <v/>
      </c>
      <c r="AS53" s="277" t="str">
        <f>IFERROR(_xlfn.XLOOKUP(確報【8月】!AQ53,台帳表ｋ[整理番号],台帳表ｋ[精算
グループ]),"")</f>
        <v/>
      </c>
      <c r="AT53" s="278" t="str">
        <f>IFERROR(_xlfn.XLOOKUP(確報【8月】!AQ53,台帳表ｋ[整理番号],台帳表ｋ[請求書発行番号]),"")</f>
        <v/>
      </c>
      <c r="AU53" s="269" t="str">
        <f>IFERROR(_xlfn.XLOOKUP(確報【8月】!AQ53,台帳表ｋ[整理番号],台帳表ｋ[繁閑調整金]),"")</f>
        <v/>
      </c>
      <c r="AV53" s="275"/>
      <c r="AX53" s="202" t="str">
        <f>IFERROR(_xlfn.XLOOKUP(確報【8月】!AW53,台帳表ｋ[整理番号],台帳表ｋ[繁閑調整]),"")</f>
        <v/>
      </c>
      <c r="AY53" s="277" t="str">
        <f>IFERROR(_xlfn.XLOOKUP(確報【8月】!AW53,台帳表ｋ[整理番号],台帳表ｋ[精算
グループ]),"")</f>
        <v/>
      </c>
      <c r="AZ53" s="278" t="str">
        <f>IFERROR(_xlfn.XLOOKUP(確報【8月】!AW53,台帳表ｋ[整理番号],台帳表ｋ[請求書発行番号]),"")</f>
        <v/>
      </c>
      <c r="BA53" s="269" t="str">
        <f>IFERROR(_xlfn.XLOOKUP(確報【8月】!AW53,台帳表ｋ[整理番号],台帳表ｋ[繁閑調整金]),"")</f>
        <v/>
      </c>
    </row>
    <row r="54" spans="1:53" ht="16.350000000000001" customHeight="1">
      <c r="A54" s="927"/>
      <c r="B54" s="927"/>
      <c r="C54" s="927"/>
      <c r="D54" s="976"/>
      <c r="E54" s="927"/>
      <c r="F54" s="87" t="s">
        <v>16541</v>
      </c>
      <c r="G54" s="19" t="s">
        <v>16606</v>
      </c>
      <c r="H54" s="53" t="s">
        <v>16542</v>
      </c>
      <c r="I54" s="166"/>
      <c r="J54" s="81" t="s">
        <v>16542</v>
      </c>
      <c r="K54" s="82"/>
      <c r="L54" s="81" t="s">
        <v>16542</v>
      </c>
      <c r="M54" s="82"/>
      <c r="N54" s="69" t="s">
        <v>16542</v>
      </c>
      <c r="O54" s="70"/>
      <c r="P54" s="53" t="s">
        <v>16542</v>
      </c>
      <c r="Q54" s="54"/>
      <c r="R54" s="53" t="s">
        <v>16542</v>
      </c>
      <c r="S54" s="88">
        <f>SUMIFS(台帳表ｋ[金額],台帳表ｋ[精算
グループ],確報【8月】!$H54,台帳表ｋ[入金月（月のみ）],確報【8月】!$A$1,台帳表ｋ[事務所/分室],"神")+SUMIFS(測量台帳1ｋ[入金額],測量台帳1ｋ[精算
グループ],確報【8月】!$H54,測量台帳1ｋ[入金月（月のみ）],確報【8月】!$A$1,測量台帳1ｋ[NC区分],"神奈川")+SUMIFS(測量台帳1__2ｋ[入金額(後)],測量台帳1__2ｋ[精算
グループ(後)],確報【8月】!$H54,測量台帳1__2ｋ[入金月(後)（月のみ）],確報【8月】!$A$1,測量台帳1__2ｋ[NC区分],"神奈川")</f>
        <v>13878955</v>
      </c>
      <c r="T54" s="89" t="s">
        <v>143</v>
      </c>
      <c r="U54" s="54">
        <f>SUMIFS(台帳表ｋ[金額],台帳表ｋ[精算
グループ],確報【8月】!$H54,台帳表ｋ[入金月（月のみ）],確報【8月】!$A$1,台帳表ｋ[事務所/分室],"湘")+SUMIFS(測量台帳1ｋ[入金額],測量台帳1ｋ[精算
グループ],確報【8月】!$H54,測量台帳1ｋ[入金月（月のみ）],確報【8月】!$A$1,測量台帳1ｋ[NC区分],"湘南")+SUMIFS(測量台帳1__2ｋ[入金額(後)],測量台帳1__2ｋ[精算
グループ(後)],確報【8月】!$H54,測量台帳1__2ｋ[入金月(後)（月のみ）],確報【8月】!$A$1,測量台帳1__2ｋ[NC区分],"湘南")</f>
        <v>2548882</v>
      </c>
      <c r="V54" s="53" t="s">
        <v>143</v>
      </c>
      <c r="W54" s="54" cm="1">
        <f t="array" ref="W54">INDEX(設備G入力用!$F$2:$Q$72,ROW(A49), MATCH($A$1,設備G入力用!$F$2:$Q$2,0))</f>
        <v>134777</v>
      </c>
      <c r="X54" s="30">
        <f t="shared" si="6"/>
        <v>16562614</v>
      </c>
      <c r="Y54" s="24"/>
      <c r="Z54" s="13"/>
      <c r="AA54" s="722" t="s">
        <v>16537</v>
      </c>
      <c r="AB54" s="303" t="s">
        <v>16540</v>
      </c>
      <c r="AC54" s="42">
        <f t="shared" ref="AC54" si="8">SUM(I53,K53,M53,O53,Q53,S53,U53,W53)</f>
        <v>3170493</v>
      </c>
      <c r="AD54" s="10"/>
      <c r="AE54" s="10"/>
      <c r="AF54" s="202" t="str">
        <f>IFERROR(_xlfn.XLOOKUP(確報【8月】!$AE54,台帳表ｓ[整理番号],台帳表ｓ[繁閑調整]),"")</f>
        <v/>
      </c>
      <c r="AG54" s="277" t="str">
        <f>IFERROR(_xlfn.XLOOKUP(確報【8月】!$AE54,台帳表ｓ[整理番号],台帳表ｓ[精算
グループ]),"")</f>
        <v/>
      </c>
      <c r="AH54" s="278" t="str">
        <f>IFERROR(_xlfn.XLOOKUP(確報【8月】!$AE54,台帳表ｓ[整理番号],台帳表ｓ[請求書発行番号]),"")</f>
        <v/>
      </c>
      <c r="AI54" s="269" t="str">
        <f>IFERROR(_xlfn.XLOOKUP(確報【8月】!$AE54,台帳表ｓ[整理番号],台帳表ｓ[繁閑調整金]),"")</f>
        <v/>
      </c>
      <c r="AJ54" s="275"/>
      <c r="AL54" s="202" t="str">
        <f>IFERROR(_xlfn.XLOOKUP(確報【8月】!AK54,台帳表ｔ[整理番号],台帳表ｔ[繁閑調整]),"")</f>
        <v/>
      </c>
      <c r="AM54" s="277" t="str">
        <f>IFERROR(_xlfn.XLOOKUP(確報【8月】!AK54,台帳表ｔ[整理番号],台帳表ｔ[精算
グループ]),"")</f>
        <v/>
      </c>
      <c r="AN54" s="278" t="str">
        <f>IFERROR(_xlfn.XLOOKUP(確報【8月】!AK54,台帳表ｔ[整理番号],台帳表ｔ[請求書発行番号]),"")</f>
        <v/>
      </c>
      <c r="AO54" s="269" t="str">
        <f>IFERROR(_xlfn.XLOOKUP(確報【8月】!AK54,台帳表ｔ[整理番号],台帳表ｔ[繁閑調整金]),"")</f>
        <v/>
      </c>
      <c r="AP54" s="275"/>
      <c r="AR54" s="202" t="str">
        <f>IFERROR(_xlfn.XLOOKUP(確報【8月】!AQ54,台帳表ｋ[整理番号],台帳表ｋ[繁閑調整]),"")</f>
        <v/>
      </c>
      <c r="AS54" s="277" t="str">
        <f>IFERROR(_xlfn.XLOOKUP(確報【8月】!AQ54,台帳表ｋ[整理番号],台帳表ｋ[精算
グループ]),"")</f>
        <v/>
      </c>
      <c r="AT54" s="278" t="str">
        <f>IFERROR(_xlfn.XLOOKUP(確報【8月】!AQ54,台帳表ｋ[整理番号],台帳表ｋ[請求書発行番号]),"")</f>
        <v/>
      </c>
      <c r="AU54" s="269" t="str">
        <f>IFERROR(_xlfn.XLOOKUP(確報【8月】!AQ54,台帳表ｋ[整理番号],台帳表ｋ[繁閑調整金]),"")</f>
        <v/>
      </c>
      <c r="AV54" s="275"/>
      <c r="AX54" s="202" t="str">
        <f>IFERROR(_xlfn.XLOOKUP(確報【8月】!AW54,台帳表ｋ[整理番号],台帳表ｋ[繁閑調整]),"")</f>
        <v/>
      </c>
      <c r="AY54" s="277" t="str">
        <f>IFERROR(_xlfn.XLOOKUP(確報【8月】!AW54,台帳表ｋ[整理番号],台帳表ｋ[精算
グループ]),"")</f>
        <v/>
      </c>
      <c r="AZ54" s="278" t="str">
        <f>IFERROR(_xlfn.XLOOKUP(確報【8月】!AW54,台帳表ｋ[整理番号],台帳表ｋ[請求書発行番号]),"")</f>
        <v/>
      </c>
      <c r="BA54" s="269" t="str">
        <f>IFERROR(_xlfn.XLOOKUP(確報【8月】!AW54,台帳表ｋ[整理番号],台帳表ｋ[繁閑調整金]),"")</f>
        <v/>
      </c>
    </row>
    <row r="55" spans="1:53" ht="16.350000000000001" customHeight="1">
      <c r="A55" s="927"/>
      <c r="B55" s="927"/>
      <c r="C55" s="927"/>
      <c r="D55" s="976"/>
      <c r="E55" s="927"/>
      <c r="F55" s="91" t="s">
        <v>16482</v>
      </c>
      <c r="G55" s="52" t="s">
        <v>16606</v>
      </c>
      <c r="H55" s="27" t="s">
        <v>16543</v>
      </c>
      <c r="I55" s="28"/>
      <c r="J55" s="78" t="s">
        <v>16543</v>
      </c>
      <c r="K55" s="40"/>
      <c r="L55" s="78" t="s">
        <v>16543</v>
      </c>
      <c r="M55" s="40"/>
      <c r="N55" s="60" t="s">
        <v>16543</v>
      </c>
      <c r="O55" s="61"/>
      <c r="P55" s="27" t="s">
        <v>16543</v>
      </c>
      <c r="Q55" s="29"/>
      <c r="R55" s="27" t="s">
        <v>16543</v>
      </c>
      <c r="S55" s="92">
        <f>SUMIFS(台帳表ｋ[金額],台帳表ｋ[精算
グループ],確報【8月】!$H55,台帳表ｋ[入金月（月のみ）],確報【8月】!$A$1,台帳表ｋ[事務所/分室],"神")+SUMIFS(測量台帳1ｋ[入金額],測量台帳1ｋ[精算
グループ],確報【8月】!$H55,測量台帳1ｋ[入金月（月のみ）],確報【8月】!$A$1,測量台帳1ｋ[NC区分],"神奈川")+SUMIFS(測量台帳1__2ｋ[入金額(後)],測量台帳1__2ｋ[精算
グループ(後)],確報【8月】!$H55,測量台帳1__2ｋ[入金月(後)（月のみ）],確報【8月】!$A$1,測量台帳1__2ｋ[NC区分],"神奈川")</f>
        <v>0</v>
      </c>
      <c r="T55" s="93" t="s">
        <v>148</v>
      </c>
      <c r="U55" s="29">
        <f>SUMIFS(台帳表ｋ[金額],台帳表ｋ[精算
グループ],確報【8月】!$H55,台帳表ｋ[入金月（月のみ）],確報【8月】!$A$1,台帳表ｋ[事務所/分室],"湘")+SUMIFS(測量台帳1ｋ[入金額],測量台帳1ｋ[精算
グループ],確報【8月】!$H55,測量台帳1ｋ[入金月（月のみ）],確報【8月】!$A$1,測量台帳1ｋ[NC区分],"湘南")+SUMIFS(測量台帳1__2ｋ[入金額(後)],測量台帳1__2ｋ[精算
グループ(後)],確報【8月】!$H55,測量台帳1__2ｋ[入金月(後)（月のみ）],確報【8月】!$A$1,測量台帳1__2ｋ[NC区分],"湘南")</f>
        <v>0</v>
      </c>
      <c r="V55" s="27" t="s">
        <v>148</v>
      </c>
      <c r="W55" s="29" cm="1">
        <f t="array" ref="W55">INDEX(設備G入力用!$F$2:$Q$72,ROW(A50), MATCH($A$1,設備G入力用!$F$2:$Q$2,0))</f>
        <v>0</v>
      </c>
      <c r="X55" s="30">
        <f t="shared" si="6"/>
        <v>0</v>
      </c>
      <c r="AA55" s="723"/>
      <c r="AB55" s="304" t="s">
        <v>16542</v>
      </c>
      <c r="AC55" s="172">
        <f>SUM(I54,K54,M54,O54,Q54,S54,U54,W54)</f>
        <v>16562614</v>
      </c>
      <c r="AD55" s="10"/>
      <c r="AE55" s="10"/>
      <c r="AF55" s="202" t="str">
        <f>IFERROR(_xlfn.XLOOKUP(確報【8月】!$AE55,台帳表ｓ[整理番号],台帳表ｓ[繁閑調整]),"")</f>
        <v/>
      </c>
      <c r="AG55" s="277" t="str">
        <f>IFERROR(_xlfn.XLOOKUP(確報【8月】!$AE55,台帳表ｓ[整理番号],台帳表ｓ[精算
グループ]),"")</f>
        <v/>
      </c>
      <c r="AH55" s="278" t="str">
        <f>IFERROR(_xlfn.XLOOKUP(確報【8月】!$AE55,台帳表ｓ[整理番号],台帳表ｓ[請求書発行番号]),"")</f>
        <v/>
      </c>
      <c r="AI55" s="269" t="str">
        <f>IFERROR(_xlfn.XLOOKUP(確報【8月】!$AE55,台帳表ｓ[整理番号],台帳表ｓ[繁閑調整金]),"")</f>
        <v/>
      </c>
      <c r="AJ55" s="275"/>
      <c r="AL55" s="202" t="str">
        <f>IFERROR(_xlfn.XLOOKUP(確報【8月】!AK55,台帳表ｔ[整理番号],台帳表ｔ[繁閑調整]),"")</f>
        <v/>
      </c>
      <c r="AM55" s="277" t="str">
        <f>IFERROR(_xlfn.XLOOKUP(確報【8月】!AK55,台帳表ｔ[整理番号],台帳表ｔ[精算
グループ]),"")</f>
        <v/>
      </c>
      <c r="AN55" s="278" t="str">
        <f>IFERROR(_xlfn.XLOOKUP(確報【8月】!AK55,台帳表ｔ[整理番号],台帳表ｔ[請求書発行番号]),"")</f>
        <v/>
      </c>
      <c r="AO55" s="269" t="str">
        <f>IFERROR(_xlfn.XLOOKUP(確報【8月】!AK55,台帳表ｔ[整理番号],台帳表ｔ[繁閑調整金]),"")</f>
        <v/>
      </c>
      <c r="AP55" s="275"/>
      <c r="AR55" s="202" t="str">
        <f>IFERROR(_xlfn.XLOOKUP(確報【8月】!AQ55,台帳表ｋ[整理番号],台帳表ｋ[繁閑調整]),"")</f>
        <v/>
      </c>
      <c r="AS55" s="277" t="str">
        <f>IFERROR(_xlfn.XLOOKUP(確報【8月】!AQ55,台帳表ｋ[整理番号],台帳表ｋ[精算
グループ]),"")</f>
        <v/>
      </c>
      <c r="AT55" s="278" t="str">
        <f>IFERROR(_xlfn.XLOOKUP(確報【8月】!AQ55,台帳表ｋ[整理番号],台帳表ｋ[請求書発行番号]),"")</f>
        <v/>
      </c>
      <c r="AU55" s="269" t="str">
        <f>IFERROR(_xlfn.XLOOKUP(確報【8月】!AQ55,台帳表ｋ[整理番号],台帳表ｋ[繁閑調整金]),"")</f>
        <v/>
      </c>
      <c r="AV55" s="275"/>
      <c r="AX55" s="202" t="str">
        <f>IFERROR(_xlfn.XLOOKUP(確報【8月】!AW55,台帳表ｋ[整理番号],台帳表ｋ[繁閑調整]),"")</f>
        <v/>
      </c>
      <c r="AY55" s="277" t="str">
        <f>IFERROR(_xlfn.XLOOKUP(確報【8月】!AW55,台帳表ｋ[整理番号],台帳表ｋ[精算
グループ]),"")</f>
        <v/>
      </c>
      <c r="AZ55" s="278" t="str">
        <f>IFERROR(_xlfn.XLOOKUP(確報【8月】!AW55,台帳表ｋ[整理番号],台帳表ｋ[請求書発行番号]),"")</f>
        <v/>
      </c>
      <c r="BA55" s="269" t="str">
        <f>IFERROR(_xlfn.XLOOKUP(確報【8月】!AW55,台帳表ｋ[整理番号],台帳表ｋ[繁閑調整金]),"")</f>
        <v/>
      </c>
    </row>
    <row r="56" spans="1:53" ht="16.350000000000001" customHeight="1">
      <c r="A56" s="927"/>
      <c r="B56" s="927"/>
      <c r="C56" s="927"/>
      <c r="D56" s="976"/>
      <c r="E56" s="927"/>
      <c r="F56" s="91" t="s">
        <v>16484</v>
      </c>
      <c r="G56" s="52" t="s">
        <v>16606</v>
      </c>
      <c r="H56" s="27" t="s">
        <v>16544</v>
      </c>
      <c r="I56" s="28"/>
      <c r="J56" s="78" t="s">
        <v>16544</v>
      </c>
      <c r="K56" s="40"/>
      <c r="L56" s="78" t="s">
        <v>16544</v>
      </c>
      <c r="M56" s="40"/>
      <c r="N56" s="60" t="s">
        <v>16544</v>
      </c>
      <c r="O56" s="61"/>
      <c r="P56" s="27" t="s">
        <v>16544</v>
      </c>
      <c r="Q56" s="29"/>
      <c r="R56" s="27" t="s">
        <v>16544</v>
      </c>
      <c r="S56" s="92">
        <f>SUMIFS(台帳表ｋ[金額],台帳表ｋ[精算
グループ],確報【8月】!$H56,台帳表ｋ[入金月（月のみ）],確報【8月】!$A$1,台帳表ｋ[事務所/分室],"神")+SUMIFS(測量台帳1ｋ[入金額],測量台帳1ｋ[精算
グループ],確報【8月】!$H56,測量台帳1ｋ[入金月（月のみ）],確報【8月】!$A$1,測量台帳1ｋ[NC区分],"神奈川")+SUMIFS(測量台帳1__2ｋ[入金額(後)],測量台帳1__2ｋ[精算
グループ(後)],確報【8月】!$H56,測量台帳1__2ｋ[入金月(後)（月のみ）],確報【8月】!$A$1,測量台帳1__2ｋ[NC区分],"神奈川")</f>
        <v>1317112</v>
      </c>
      <c r="T56" s="93" t="s">
        <v>152</v>
      </c>
      <c r="U56" s="29">
        <f>SUMIFS(台帳表ｋ[金額],台帳表ｋ[精算
グループ],確報【8月】!$H56,台帳表ｋ[入金月（月のみ）],確報【8月】!$A$1,台帳表ｋ[事務所/分室],"湘")+SUMIFS(測量台帳1ｋ[入金額],測量台帳1ｋ[精算
グループ],確報【8月】!$H56,測量台帳1ｋ[入金月（月のみ）],確報【8月】!$A$1,測量台帳1ｋ[NC区分],"湘南")+SUMIFS(測量台帳1__2ｋ[入金額(後)],測量台帳1__2ｋ[精算
グループ(後)],確報【8月】!$H56,測量台帳1__2ｋ[入金月(後)（月のみ）],確報【8月】!$A$1,測量台帳1__2ｋ[NC区分],"湘南")</f>
        <v>552203</v>
      </c>
      <c r="V56" s="27" t="s">
        <v>152</v>
      </c>
      <c r="W56" s="29" cm="1">
        <f t="array" ref="W56">INDEX(設備G入力用!$F$2:$Q$72,ROW(A51), MATCH($A$1,設備G入力用!$F$2:$Q$2,0))</f>
        <v>0</v>
      </c>
      <c r="X56" s="30">
        <f t="shared" si="6"/>
        <v>1869315</v>
      </c>
      <c r="Y56" s="24"/>
      <c r="Z56" s="13"/>
      <c r="AA56" s="723"/>
      <c r="AB56" s="304" t="s">
        <v>16543</v>
      </c>
      <c r="AC56" s="172">
        <f t="shared" ref="AC56:AC60" si="9">SUM(I55,K55,M55,O55,Q55,S55,U55,W55)</f>
        <v>0</v>
      </c>
      <c r="AD56" s="10"/>
      <c r="AE56" s="10"/>
      <c r="AF56" s="202" t="str">
        <f>IFERROR(_xlfn.XLOOKUP(確報【8月】!$AE56,台帳表ｓ[整理番号],台帳表ｓ[繁閑調整]),"")</f>
        <v/>
      </c>
      <c r="AG56" s="277" t="str">
        <f>IFERROR(_xlfn.XLOOKUP(確報【8月】!$AE56,台帳表ｓ[整理番号],台帳表ｓ[精算
グループ]),"")</f>
        <v/>
      </c>
      <c r="AH56" s="278" t="str">
        <f>IFERROR(_xlfn.XLOOKUP(確報【8月】!$AE56,台帳表ｓ[整理番号],台帳表ｓ[請求書発行番号]),"")</f>
        <v/>
      </c>
      <c r="AI56" s="269" t="str">
        <f>IFERROR(_xlfn.XLOOKUP(確報【8月】!$AE56,台帳表ｓ[整理番号],台帳表ｓ[繁閑調整金]),"")</f>
        <v/>
      </c>
      <c r="AJ56" s="275"/>
      <c r="AL56" s="202" t="str">
        <f>IFERROR(_xlfn.XLOOKUP(確報【8月】!AK56,台帳表ｔ[整理番号],台帳表ｔ[繁閑調整]),"")</f>
        <v/>
      </c>
      <c r="AM56" s="277" t="str">
        <f>IFERROR(_xlfn.XLOOKUP(確報【8月】!AK56,台帳表ｔ[整理番号],台帳表ｔ[精算
グループ]),"")</f>
        <v/>
      </c>
      <c r="AN56" s="278" t="str">
        <f>IFERROR(_xlfn.XLOOKUP(確報【8月】!AK56,台帳表ｔ[整理番号],台帳表ｔ[請求書発行番号]),"")</f>
        <v/>
      </c>
      <c r="AO56" s="269" t="str">
        <f>IFERROR(_xlfn.XLOOKUP(確報【8月】!AK56,台帳表ｔ[整理番号],台帳表ｔ[繁閑調整金]),"")</f>
        <v/>
      </c>
      <c r="AP56" s="275"/>
      <c r="AR56" s="202" t="str">
        <f>IFERROR(_xlfn.XLOOKUP(確報【8月】!AQ56,台帳表ｋ[整理番号],台帳表ｋ[繁閑調整]),"")</f>
        <v/>
      </c>
      <c r="AS56" s="277" t="str">
        <f>IFERROR(_xlfn.XLOOKUP(確報【8月】!AQ56,台帳表ｋ[整理番号],台帳表ｋ[精算
グループ]),"")</f>
        <v/>
      </c>
      <c r="AT56" s="278" t="str">
        <f>IFERROR(_xlfn.XLOOKUP(確報【8月】!AQ56,台帳表ｋ[整理番号],台帳表ｋ[請求書発行番号]),"")</f>
        <v/>
      </c>
      <c r="AU56" s="269" t="str">
        <f>IFERROR(_xlfn.XLOOKUP(確報【8月】!AQ56,台帳表ｋ[整理番号],台帳表ｋ[繁閑調整金]),"")</f>
        <v/>
      </c>
      <c r="AV56" s="275"/>
      <c r="AX56" s="202" t="str">
        <f>IFERROR(_xlfn.XLOOKUP(確報【8月】!AW56,台帳表ｋ[整理番号],台帳表ｋ[繁閑調整]),"")</f>
        <v/>
      </c>
      <c r="AY56" s="277" t="str">
        <f>IFERROR(_xlfn.XLOOKUP(確報【8月】!AW56,台帳表ｋ[整理番号],台帳表ｋ[精算
グループ]),"")</f>
        <v/>
      </c>
      <c r="AZ56" s="278" t="str">
        <f>IFERROR(_xlfn.XLOOKUP(確報【8月】!AW56,台帳表ｋ[整理番号],台帳表ｋ[請求書発行番号]),"")</f>
        <v/>
      </c>
      <c r="BA56" s="269" t="str">
        <f>IFERROR(_xlfn.XLOOKUP(確報【8月】!AW56,台帳表ｋ[整理番号],台帳表ｋ[繁閑調整金]),"")</f>
        <v/>
      </c>
    </row>
    <row r="57" spans="1:53" ht="16.350000000000001" customHeight="1" thickBot="1">
      <c r="A57" s="927"/>
      <c r="B57" s="927"/>
      <c r="C57" s="927"/>
      <c r="D57" s="976"/>
      <c r="E57" s="927"/>
      <c r="F57" s="91" t="s">
        <v>16496</v>
      </c>
      <c r="G57" s="52" t="s">
        <v>16606</v>
      </c>
      <c r="H57" s="27" t="s">
        <v>16545</v>
      </c>
      <c r="I57" s="28"/>
      <c r="J57" s="78" t="s">
        <v>16545</v>
      </c>
      <c r="K57" s="40"/>
      <c r="L57" s="78" t="s">
        <v>16545</v>
      </c>
      <c r="M57" s="40"/>
      <c r="N57" s="60" t="s">
        <v>16545</v>
      </c>
      <c r="O57" s="61"/>
      <c r="P57" s="27" t="s">
        <v>16545</v>
      </c>
      <c r="Q57" s="29"/>
      <c r="R57" s="27" t="s">
        <v>16545</v>
      </c>
      <c r="S57" s="92">
        <f>SUMIFS(台帳表ｋ[金額],台帳表ｋ[精算
グループ],確報【8月】!$H57,台帳表ｋ[入金月（月のみ）],確報【8月】!$A$1,台帳表ｋ[事務所/分室],"神")+SUMIFS(測量台帳1ｋ[入金額],測量台帳1ｋ[精算
グループ],確報【8月】!$H57,測量台帳1ｋ[入金月（月のみ）],確報【8月】!$A$1,測量台帳1ｋ[NC区分],"神奈川")+SUMIFS(測量台帳1__2ｋ[入金額(後)],測量台帳1__2ｋ[精算
グループ(後)],確報【8月】!$H57,測量台帳1__2ｋ[入金月(後)（月のみ）],確報【8月】!$A$1,測量台帳1__2ｋ[NC区分],"神奈川")</f>
        <v>310822</v>
      </c>
      <c r="T57" s="93" t="s">
        <v>155</v>
      </c>
      <c r="U57" s="29">
        <f>SUMIFS(台帳表ｋ[金額],台帳表ｋ[精算
グループ],確報【8月】!$H57,台帳表ｋ[入金月（月のみ）],確報【8月】!$A$1,台帳表ｋ[事務所/分室],"湘")+SUMIFS(測量台帳1ｋ[入金額],測量台帳1ｋ[精算
グループ],確報【8月】!$H57,測量台帳1ｋ[入金月（月のみ）],確報【8月】!$A$1,測量台帳1ｋ[NC区分],"湘南")+SUMIFS(測量台帳1__2ｋ[入金額(後)],測量台帳1__2ｋ[精算
グループ(後)],確報【8月】!$H57,測量台帳1__2ｋ[入金月(後)（月のみ）],確報【8月】!$A$1,測量台帳1__2ｋ[NC区分],"湘南")</f>
        <v>0</v>
      </c>
      <c r="V57" s="27" t="s">
        <v>155</v>
      </c>
      <c r="W57" s="29" cm="1">
        <f t="array" ref="W57">INDEX(設備G入力用!$F$2:$Q$72,ROW(A52), MATCH($A$1,設備G入力用!$F$2:$Q$2,0))</f>
        <v>0</v>
      </c>
      <c r="X57" s="30">
        <f t="shared" si="6"/>
        <v>310822</v>
      </c>
      <c r="AA57" s="723"/>
      <c r="AB57" s="304" t="s">
        <v>16544</v>
      </c>
      <c r="AC57" s="172">
        <f t="shared" si="9"/>
        <v>1869315</v>
      </c>
      <c r="AD57" s="10"/>
      <c r="AE57" s="10"/>
      <c r="AF57" s="202" t="str">
        <f>IFERROR(_xlfn.XLOOKUP(確報【8月】!$AE57,台帳表ｓ[整理番号],台帳表ｓ[繁閑調整]),"")</f>
        <v/>
      </c>
      <c r="AG57" s="277" t="str">
        <f>IFERROR(_xlfn.XLOOKUP(確報【8月】!$AE57,台帳表ｓ[整理番号],台帳表ｓ[精算
グループ]),"")</f>
        <v/>
      </c>
      <c r="AH57" s="278" t="str">
        <f>IFERROR(_xlfn.XLOOKUP(確報【8月】!$AE57,台帳表ｓ[整理番号],台帳表ｓ[請求書発行番号]),"")</f>
        <v/>
      </c>
      <c r="AI57" s="269" t="str">
        <f>IFERROR(_xlfn.XLOOKUP(確報【8月】!$AE57,台帳表ｓ[整理番号],台帳表ｓ[繁閑調整金]),"")</f>
        <v/>
      </c>
      <c r="AJ57" s="275"/>
      <c r="AL57" s="202" t="str">
        <f>IFERROR(_xlfn.XLOOKUP(確報【8月】!AK57,台帳表ｔ[整理番号],台帳表ｔ[繁閑調整]),"")</f>
        <v/>
      </c>
      <c r="AM57" s="277" t="str">
        <f>IFERROR(_xlfn.XLOOKUP(確報【8月】!AK57,台帳表ｔ[整理番号],台帳表ｔ[精算
グループ]),"")</f>
        <v/>
      </c>
      <c r="AN57" s="278" t="str">
        <f>IFERROR(_xlfn.XLOOKUP(確報【8月】!AK57,台帳表ｔ[整理番号],台帳表ｔ[請求書発行番号]),"")</f>
        <v/>
      </c>
      <c r="AO57" s="269" t="str">
        <f>IFERROR(_xlfn.XLOOKUP(確報【8月】!AK57,台帳表ｔ[整理番号],台帳表ｔ[繁閑調整金]),"")</f>
        <v/>
      </c>
      <c r="AP57" s="275"/>
      <c r="AR57" s="202" t="str">
        <f>IFERROR(_xlfn.XLOOKUP(確報【8月】!AQ57,台帳表ｋ[整理番号],台帳表ｋ[繁閑調整]),"")</f>
        <v/>
      </c>
      <c r="AS57" s="277" t="str">
        <f>IFERROR(_xlfn.XLOOKUP(確報【8月】!AQ57,台帳表ｋ[整理番号],台帳表ｋ[精算
グループ]),"")</f>
        <v/>
      </c>
      <c r="AT57" s="278" t="str">
        <f>IFERROR(_xlfn.XLOOKUP(確報【8月】!AQ57,台帳表ｋ[整理番号],台帳表ｋ[請求書発行番号]),"")</f>
        <v/>
      </c>
      <c r="AU57" s="269" t="str">
        <f>IFERROR(_xlfn.XLOOKUP(確報【8月】!AQ57,台帳表ｋ[整理番号],台帳表ｋ[繁閑調整金]),"")</f>
        <v/>
      </c>
      <c r="AV57" s="275"/>
      <c r="AX57" s="202" t="str">
        <f>IFERROR(_xlfn.XLOOKUP(確報【8月】!AW57,台帳表ｋ[整理番号],台帳表ｋ[繁閑調整]),"")</f>
        <v/>
      </c>
      <c r="AY57" s="277" t="str">
        <f>IFERROR(_xlfn.XLOOKUP(確報【8月】!AW57,台帳表ｋ[整理番号],台帳表ｋ[精算
グループ]),"")</f>
        <v/>
      </c>
      <c r="AZ57" s="278" t="str">
        <f>IFERROR(_xlfn.XLOOKUP(確報【8月】!AW57,台帳表ｋ[整理番号],台帳表ｋ[請求書発行番号]),"")</f>
        <v/>
      </c>
      <c r="BA57" s="269" t="str">
        <f>IFERROR(_xlfn.XLOOKUP(確報【8月】!AW57,台帳表ｋ[整理番号],台帳表ｋ[繁閑調整金]),"")</f>
        <v/>
      </c>
    </row>
    <row r="58" spans="1:53" ht="16.350000000000001" customHeight="1" thickBot="1">
      <c r="A58" s="927"/>
      <c r="B58" s="927"/>
      <c r="C58" s="927"/>
      <c r="D58" s="976"/>
      <c r="E58" s="928"/>
      <c r="F58" s="198" t="s">
        <v>16546</v>
      </c>
      <c r="G58" s="199" t="s">
        <v>16606</v>
      </c>
      <c r="H58" s="67" t="s">
        <v>16547</v>
      </c>
      <c r="I58" s="38"/>
      <c r="J58" s="79" t="s">
        <v>16547</v>
      </c>
      <c r="K58" s="80"/>
      <c r="L58" s="79" t="s">
        <v>16547</v>
      </c>
      <c r="M58" s="80"/>
      <c r="N58" s="66" t="s">
        <v>16547</v>
      </c>
      <c r="O58" s="39"/>
      <c r="P58" s="67" t="s">
        <v>16547</v>
      </c>
      <c r="Q58" s="39"/>
      <c r="R58" s="67" t="s">
        <v>16547</v>
      </c>
      <c r="S58" s="80">
        <f>SUMIFS(台帳表ｋ[金額],台帳表ｋ[精算
グループ],確報【8月】!$H58,台帳表ｋ[入金月（月のみ）],確報【8月】!$A$1,台帳表ｋ[事務所/分室],"神")+SUMIFS(測量台帳1ｋ[入金額],測量台帳1ｋ[精算
グループ],確報【8月】!$H58,測量台帳1ｋ[入金月（月のみ）],確報【8月】!$A$1,測量台帳1ｋ[NC区分],"神奈川")+SUMIFS(測量台帳1__2ｋ[入金額(後)],測量台帳1__2ｋ[精算
グループ(後)],確報【8月】!$H58,測量台帳1__2ｋ[入金月(後)（月のみ）],確報【8月】!$A$1,測量台帳1__2ｋ[NC区分],"神奈川")</f>
        <v>11365970</v>
      </c>
      <c r="T58" s="66" t="s">
        <v>168</v>
      </c>
      <c r="U58" s="39">
        <f>SUMIFS(台帳表ｋ[金額],台帳表ｋ[精算
グループ],確報【8月】!$H58,台帳表ｋ[入金月（月のみ）],確報【8月】!$A$1,台帳表ｋ[事務所/分室],"湘")+SUMIFS(測量台帳1ｋ[入金額],測量台帳1ｋ[精算
グループ],確報【8月】!$H58,測量台帳1ｋ[入金月（月のみ）],確報【8月】!$A$1,測量台帳1ｋ[NC区分],"湘南")+SUMIFS(測量台帳1__2ｋ[入金額(後)],測量台帳1__2ｋ[精算
グループ(後)],確報【8月】!$H58,測量台帳1__2ｋ[入金月(後)（月のみ）],確報【8月】!$A$1,測量台帳1__2ｋ[NC区分],"湘南")</f>
        <v>1871223</v>
      </c>
      <c r="V58" s="67" t="s">
        <v>168</v>
      </c>
      <c r="W58" s="39" cm="1">
        <f t="array" ref="W58">INDEX(設備G入力用!$F$2:$Q$72,ROW(A53), MATCH($A$1,設備G入力用!$F$2:$Q$2,0))</f>
        <v>0</v>
      </c>
      <c r="X58" s="30">
        <f t="shared" si="6"/>
        <v>13237193</v>
      </c>
      <c r="Y58" s="16">
        <f>SUM(X53:X58)</f>
        <v>35150437</v>
      </c>
      <c r="Z58" s="13" t="s">
        <v>16624</v>
      </c>
      <c r="AA58" s="723"/>
      <c r="AB58" s="304" t="s">
        <v>16545</v>
      </c>
      <c r="AC58" s="172">
        <f t="shared" si="9"/>
        <v>310822</v>
      </c>
      <c r="AD58" s="10"/>
      <c r="AE58" s="10"/>
      <c r="AF58" s="202" t="str">
        <f>IFERROR(_xlfn.XLOOKUP(確報【8月】!$AE58,台帳表ｓ[整理番号],台帳表ｓ[繁閑調整]),"")</f>
        <v/>
      </c>
      <c r="AG58" s="277" t="str">
        <f>IFERROR(_xlfn.XLOOKUP(確報【8月】!$AE58,台帳表ｓ[整理番号],台帳表ｓ[精算
グループ]),"")</f>
        <v/>
      </c>
      <c r="AH58" s="278" t="str">
        <f>IFERROR(_xlfn.XLOOKUP(確報【8月】!$AE58,台帳表ｓ[整理番号],台帳表ｓ[請求書発行番号]),"")</f>
        <v/>
      </c>
      <c r="AI58" s="269" t="str">
        <f>IFERROR(_xlfn.XLOOKUP(確報【8月】!$AE58,台帳表ｓ[整理番号],台帳表ｓ[繁閑調整金]),"")</f>
        <v/>
      </c>
      <c r="AJ58" s="275"/>
      <c r="AL58" s="202" t="str">
        <f>IFERROR(_xlfn.XLOOKUP(確報【8月】!AK58,台帳表ｔ[整理番号],台帳表ｔ[繁閑調整]),"")</f>
        <v/>
      </c>
      <c r="AM58" s="277" t="str">
        <f>IFERROR(_xlfn.XLOOKUP(確報【8月】!AK58,台帳表ｔ[整理番号],台帳表ｔ[精算
グループ]),"")</f>
        <v/>
      </c>
      <c r="AN58" s="278" t="str">
        <f>IFERROR(_xlfn.XLOOKUP(確報【8月】!AK58,台帳表ｔ[整理番号],台帳表ｔ[請求書発行番号]),"")</f>
        <v/>
      </c>
      <c r="AO58" s="269" t="str">
        <f>IFERROR(_xlfn.XLOOKUP(確報【8月】!AK58,台帳表ｔ[整理番号],台帳表ｔ[繁閑調整金]),"")</f>
        <v/>
      </c>
      <c r="AP58" s="275"/>
      <c r="AR58" s="202" t="str">
        <f>IFERROR(_xlfn.XLOOKUP(確報【8月】!AQ58,台帳表ｋ[整理番号],台帳表ｋ[繁閑調整]),"")</f>
        <v/>
      </c>
      <c r="AS58" s="277" t="str">
        <f>IFERROR(_xlfn.XLOOKUP(確報【8月】!AQ58,台帳表ｋ[整理番号],台帳表ｋ[精算
グループ]),"")</f>
        <v/>
      </c>
      <c r="AT58" s="278" t="str">
        <f>IFERROR(_xlfn.XLOOKUP(確報【8月】!AQ58,台帳表ｋ[整理番号],台帳表ｋ[請求書発行番号]),"")</f>
        <v/>
      </c>
      <c r="AU58" s="269" t="str">
        <f>IFERROR(_xlfn.XLOOKUP(確報【8月】!AQ58,台帳表ｋ[整理番号],台帳表ｋ[繁閑調整金]),"")</f>
        <v/>
      </c>
      <c r="AV58" s="275"/>
      <c r="AX58" s="202" t="str">
        <f>IFERROR(_xlfn.XLOOKUP(確報【8月】!AW58,台帳表ｋ[整理番号],台帳表ｋ[繁閑調整]),"")</f>
        <v/>
      </c>
      <c r="AY58" s="277" t="str">
        <f>IFERROR(_xlfn.XLOOKUP(確報【8月】!AW58,台帳表ｋ[整理番号],台帳表ｋ[精算
グループ]),"")</f>
        <v/>
      </c>
      <c r="AZ58" s="278" t="str">
        <f>IFERROR(_xlfn.XLOOKUP(確報【8月】!AW58,台帳表ｋ[整理番号],台帳表ｋ[請求書発行番号]),"")</f>
        <v/>
      </c>
      <c r="BA58" s="269" t="str">
        <f>IFERROR(_xlfn.XLOOKUP(確報【8月】!AW58,台帳表ｋ[整理番号],台帳表ｋ[繁閑調整金]),"")</f>
        <v/>
      </c>
    </row>
    <row r="59" spans="1:53" ht="16.350000000000001" customHeight="1">
      <c r="A59" s="927"/>
      <c r="B59" s="927"/>
      <c r="C59" s="927"/>
      <c r="D59" s="976"/>
      <c r="E59" s="926" t="s">
        <v>16454</v>
      </c>
      <c r="F59" s="84" t="s">
        <v>16548</v>
      </c>
      <c r="G59" s="19" t="s">
        <v>16606</v>
      </c>
      <c r="H59" s="20" t="s">
        <v>16493</v>
      </c>
      <c r="I59" s="21"/>
      <c r="J59" s="75" t="s">
        <v>16493</v>
      </c>
      <c r="K59" s="76"/>
      <c r="L59" s="75" t="s">
        <v>16493</v>
      </c>
      <c r="M59" s="76"/>
      <c r="N59" s="58" t="s">
        <v>16493</v>
      </c>
      <c r="O59" s="59"/>
      <c r="P59" s="20" t="s">
        <v>16493</v>
      </c>
      <c r="Q59" s="22"/>
      <c r="R59" s="20" t="s">
        <v>16493</v>
      </c>
      <c r="S59" s="85">
        <f>SUMIFS(台帳表ｋ[金額],台帳表ｋ[精算
グループ],確報【8月】!$H59,台帳表ｋ[入金月（月のみ）],確報【8月】!$A$1,台帳表ｋ[事務所/分室],"神")+SUMIFS(測量台帳1ｋ[入金額],測量台帳1ｋ[精算
グループ],確報【8月】!$H59,測量台帳1ｋ[入金月（月のみ）],確報【8月】!$A$1,測量台帳1ｋ[NC区分],"神奈川")+SUMIFS(測量台帳1__2ｋ[入金額(後)],測量台帳1__2ｋ[精算
グループ(後)],確報【8月】!$H59,測量台帳1__2ｋ[入金月(後)（月のみ）],確報【8月】!$A$1,測量台帳1__2ｋ[NC区分],"神奈川")</f>
        <v>0</v>
      </c>
      <c r="T59" s="86" t="s">
        <v>94</v>
      </c>
      <c r="U59" s="22">
        <f>SUMIFS(台帳表ｋ[金額],台帳表ｋ[精算
グループ],確報【8月】!$H59,台帳表ｋ[入金月（月のみ）],確報【8月】!$A$1,台帳表ｋ[事務所/分室],"湘")+SUMIFS(測量台帳1ｋ[入金額],測量台帳1ｋ[精算
グループ],確報【8月】!$H59,測量台帳1ｋ[入金月（月のみ）],確報【8月】!$A$1,測量台帳1ｋ[NC区分],"湘南")+SUMIFS(測量台帳1__2ｋ[入金額(後)],測量台帳1__2ｋ[精算
グループ(後)],確報【8月】!$H59,測量台帳1__2ｋ[入金月(後)（月のみ）],確報【8月】!$A$1,測量台帳1__2ｋ[NC区分],"湘南")</f>
        <v>1026229</v>
      </c>
      <c r="V59" s="20" t="s">
        <v>94</v>
      </c>
      <c r="W59" s="22" cm="1">
        <f t="array" ref="W59">INDEX(設備G入力用!$F$2:$Q$72,ROW(A54), MATCH($A$1,設備G入力用!$F$2:$Q$2,0))</f>
        <v>0</v>
      </c>
      <c r="X59" s="23">
        <f t="shared" si="6"/>
        <v>1026229</v>
      </c>
      <c r="Y59" s="24"/>
      <c r="Z59" s="13"/>
      <c r="AA59" s="723"/>
      <c r="AB59" s="304" t="s">
        <v>16547</v>
      </c>
      <c r="AC59" s="172">
        <f t="shared" si="9"/>
        <v>13237193</v>
      </c>
      <c r="AD59" s="10"/>
      <c r="AE59" s="10"/>
      <c r="AF59" s="202" t="str">
        <f>IFERROR(_xlfn.XLOOKUP(確報【8月】!$AE59,台帳表ｓ[整理番号],台帳表ｓ[繁閑調整]),"")</f>
        <v/>
      </c>
      <c r="AG59" s="277" t="str">
        <f>IFERROR(_xlfn.XLOOKUP(確報【8月】!$AE59,台帳表ｓ[整理番号],台帳表ｓ[精算
グループ]),"")</f>
        <v/>
      </c>
      <c r="AH59" s="278" t="str">
        <f>IFERROR(_xlfn.XLOOKUP(確報【8月】!$AE59,台帳表ｓ[整理番号],台帳表ｓ[請求書発行番号]),"")</f>
        <v/>
      </c>
      <c r="AI59" s="269" t="str">
        <f>IFERROR(_xlfn.XLOOKUP(確報【8月】!$AE59,台帳表ｓ[整理番号],台帳表ｓ[繁閑調整金]),"")</f>
        <v/>
      </c>
      <c r="AJ59" s="275"/>
      <c r="AL59" s="202" t="str">
        <f>IFERROR(_xlfn.XLOOKUP(確報【8月】!AK59,台帳表ｔ[整理番号],台帳表ｔ[繁閑調整]),"")</f>
        <v/>
      </c>
      <c r="AM59" s="277" t="str">
        <f>IFERROR(_xlfn.XLOOKUP(確報【8月】!AK59,台帳表ｔ[整理番号],台帳表ｔ[精算
グループ]),"")</f>
        <v/>
      </c>
      <c r="AN59" s="278" t="str">
        <f>IFERROR(_xlfn.XLOOKUP(確報【8月】!AK59,台帳表ｔ[整理番号],台帳表ｔ[請求書発行番号]),"")</f>
        <v/>
      </c>
      <c r="AO59" s="269" t="str">
        <f>IFERROR(_xlfn.XLOOKUP(確報【8月】!AK59,台帳表ｔ[整理番号],台帳表ｔ[繁閑調整金]),"")</f>
        <v/>
      </c>
      <c r="AP59" s="275"/>
      <c r="AR59" s="202" t="str">
        <f>IFERROR(_xlfn.XLOOKUP(確報【8月】!AQ59,台帳表ｋ[整理番号],台帳表ｋ[繁閑調整]),"")</f>
        <v/>
      </c>
      <c r="AS59" s="277" t="str">
        <f>IFERROR(_xlfn.XLOOKUP(確報【8月】!AQ59,台帳表ｋ[整理番号],台帳表ｋ[精算
グループ]),"")</f>
        <v/>
      </c>
      <c r="AT59" s="278" t="str">
        <f>IFERROR(_xlfn.XLOOKUP(確報【8月】!AQ59,台帳表ｋ[整理番号],台帳表ｋ[請求書発行番号]),"")</f>
        <v/>
      </c>
      <c r="AU59" s="269" t="str">
        <f>IFERROR(_xlfn.XLOOKUP(確報【8月】!AQ59,台帳表ｋ[整理番号],台帳表ｋ[繁閑調整金]),"")</f>
        <v/>
      </c>
      <c r="AV59" s="275"/>
      <c r="AX59" s="202" t="str">
        <f>IFERROR(_xlfn.XLOOKUP(確報【8月】!AW59,台帳表ｋ[整理番号],台帳表ｋ[繁閑調整]),"")</f>
        <v/>
      </c>
      <c r="AY59" s="277" t="str">
        <f>IFERROR(_xlfn.XLOOKUP(確報【8月】!AW59,台帳表ｋ[整理番号],台帳表ｋ[精算
グループ]),"")</f>
        <v/>
      </c>
      <c r="AZ59" s="278" t="str">
        <f>IFERROR(_xlfn.XLOOKUP(確報【8月】!AW59,台帳表ｋ[整理番号],台帳表ｋ[請求書発行番号]),"")</f>
        <v/>
      </c>
      <c r="BA59" s="269" t="str">
        <f>IFERROR(_xlfn.XLOOKUP(確報【8月】!AW59,台帳表ｋ[整理番号],台帳表ｋ[繁閑調整金]),"")</f>
        <v/>
      </c>
    </row>
    <row r="60" spans="1:53" ht="16.350000000000001" customHeight="1">
      <c r="A60" s="927"/>
      <c r="B60" s="927"/>
      <c r="C60" s="927"/>
      <c r="D60" s="976"/>
      <c r="E60" s="927"/>
      <c r="F60" s="182" t="s">
        <v>16549</v>
      </c>
      <c r="G60" s="183"/>
      <c r="H60" s="184" t="s">
        <v>16550</v>
      </c>
      <c r="I60" s="185"/>
      <c r="J60" s="186" t="s">
        <v>16550</v>
      </c>
      <c r="K60" s="187"/>
      <c r="L60" s="186" t="s">
        <v>16550</v>
      </c>
      <c r="M60" s="187"/>
      <c r="N60" s="188" t="s">
        <v>16550</v>
      </c>
      <c r="O60" s="189"/>
      <c r="P60" s="184" t="s">
        <v>16550</v>
      </c>
      <c r="Q60" s="189"/>
      <c r="R60" s="184" t="s">
        <v>16550</v>
      </c>
      <c r="S60" s="187">
        <f>SUMIFS(台帳表ｋ[金額],台帳表ｋ[精算
グループ],確報【8月】!$H60,台帳表ｋ[入金月（月のみ）],確報【8月】!$A$1,台帳表ｋ[事務所/分室],"神")+SUMIFS(測量台帳1ｋ[入金額],測量台帳1ｋ[精算
グループ],確報【8月】!$H60,測量台帳1ｋ[入金月（月のみ）],確報【8月】!$A$1,測量台帳1ｋ[NC区分],"神奈川")+SUMIFS(測量台帳1__2ｋ[入金額(後)],測量台帳1__2ｋ[精算
グループ(後)],確報【8月】!$H60,測量台帳1__2ｋ[入金月(後)（月のみ）],確報【8月】!$A$1,測量台帳1__2ｋ[NC区分],"神奈川")</f>
        <v>0</v>
      </c>
      <c r="T60" s="188" t="s">
        <v>16550</v>
      </c>
      <c r="U60" s="189">
        <f>SUMIFS(台帳表ｋ[金額],台帳表ｋ[精算
グループ],確報【8月】!$H60,台帳表ｋ[入金月（月のみ）],確報【8月】!$A$1,台帳表ｋ[事務所/分室],"湘")+SUMIFS(測量台帳1ｋ[入金額],測量台帳1ｋ[精算
グループ],確報【8月】!$H60,測量台帳1ｋ[入金月（月のみ）],確報【8月】!$A$1,測量台帳1ｋ[NC区分],"湘南")+SUMIFS(測量台帳1__2ｋ[入金額(後)],測量台帳1__2ｋ[精算
グループ(後)],確報【8月】!$H60,測量台帳1__2ｋ[入金月(後)（月のみ）],確報【8月】!$A$1,測量台帳1__2ｋ[NC区分],"湘南")</f>
        <v>0</v>
      </c>
      <c r="V60" s="184" t="s">
        <v>16550</v>
      </c>
      <c r="W60" s="189" cm="1">
        <f t="array" ref="W60">INDEX(設備G入力用!$F$2:$Q$72,ROW(A55), MATCH($A$1,設備G入力用!$F$2:$Q$2,0))</f>
        <v>0</v>
      </c>
      <c r="X60" s="30">
        <f t="shared" si="6"/>
        <v>0</v>
      </c>
      <c r="Y60" s="24"/>
      <c r="Z60" s="13"/>
      <c r="AA60" s="723"/>
      <c r="AB60" s="304" t="s">
        <v>16493</v>
      </c>
      <c r="AC60" s="172">
        <f t="shared" si="9"/>
        <v>1026229</v>
      </c>
      <c r="AD60" s="10"/>
      <c r="AE60" s="10"/>
      <c r="AF60" s="202" t="str">
        <f>IFERROR(_xlfn.XLOOKUP(確報【8月】!$AE60,台帳表ｓ[整理番号],台帳表ｓ[繁閑調整]),"")</f>
        <v/>
      </c>
      <c r="AG60" s="277" t="str">
        <f>IFERROR(_xlfn.XLOOKUP(確報【8月】!$AE60,台帳表ｓ[整理番号],台帳表ｓ[精算
グループ]),"")</f>
        <v/>
      </c>
      <c r="AH60" s="278" t="str">
        <f>IFERROR(_xlfn.XLOOKUP(確報【8月】!$AE60,台帳表ｓ[整理番号],台帳表ｓ[請求書発行番号]),"")</f>
        <v/>
      </c>
      <c r="AI60" s="269" t="str">
        <f>IFERROR(_xlfn.XLOOKUP(確報【8月】!$AE60,台帳表ｓ[整理番号],台帳表ｓ[繁閑調整金]),"")</f>
        <v/>
      </c>
      <c r="AJ60" s="275"/>
      <c r="AL60" s="202" t="str">
        <f>IFERROR(_xlfn.XLOOKUP(確報【8月】!AK60,台帳表ｔ[整理番号],台帳表ｔ[繁閑調整]),"")</f>
        <v/>
      </c>
      <c r="AM60" s="277" t="str">
        <f>IFERROR(_xlfn.XLOOKUP(確報【8月】!AK60,台帳表ｔ[整理番号],台帳表ｔ[精算
グループ]),"")</f>
        <v/>
      </c>
      <c r="AN60" s="278" t="str">
        <f>IFERROR(_xlfn.XLOOKUP(確報【8月】!AK60,台帳表ｔ[整理番号],台帳表ｔ[請求書発行番号]),"")</f>
        <v/>
      </c>
      <c r="AO60" s="269" t="str">
        <f>IFERROR(_xlfn.XLOOKUP(確報【8月】!AK60,台帳表ｔ[整理番号],台帳表ｔ[繁閑調整金]),"")</f>
        <v/>
      </c>
      <c r="AP60" s="275"/>
      <c r="AR60" s="202" t="str">
        <f>IFERROR(_xlfn.XLOOKUP(確報【8月】!AQ60,台帳表ｋ[整理番号],台帳表ｋ[繁閑調整]),"")</f>
        <v/>
      </c>
      <c r="AS60" s="277" t="str">
        <f>IFERROR(_xlfn.XLOOKUP(確報【8月】!AQ60,台帳表ｋ[整理番号],台帳表ｋ[精算
グループ]),"")</f>
        <v/>
      </c>
      <c r="AT60" s="278" t="str">
        <f>IFERROR(_xlfn.XLOOKUP(確報【8月】!AQ60,台帳表ｋ[整理番号],台帳表ｋ[請求書発行番号]),"")</f>
        <v/>
      </c>
      <c r="AU60" s="269" t="str">
        <f>IFERROR(_xlfn.XLOOKUP(確報【8月】!AQ60,台帳表ｋ[整理番号],台帳表ｋ[繁閑調整金]),"")</f>
        <v/>
      </c>
      <c r="AV60" s="275"/>
      <c r="AX60" s="202" t="str">
        <f>IFERROR(_xlfn.XLOOKUP(確報【8月】!AW60,台帳表ｋ[整理番号],台帳表ｋ[繁閑調整]),"")</f>
        <v/>
      </c>
      <c r="AY60" s="277" t="str">
        <f>IFERROR(_xlfn.XLOOKUP(確報【8月】!AW60,台帳表ｋ[整理番号],台帳表ｋ[精算
グループ]),"")</f>
        <v/>
      </c>
      <c r="AZ60" s="278" t="str">
        <f>IFERROR(_xlfn.XLOOKUP(確報【8月】!AW60,台帳表ｋ[整理番号],台帳表ｋ[請求書発行番号]),"")</f>
        <v/>
      </c>
      <c r="BA60" s="269" t="str">
        <f>IFERROR(_xlfn.XLOOKUP(確報【8月】!AW60,台帳表ｋ[整理番号],台帳表ｋ[繁閑調整金]),"")</f>
        <v/>
      </c>
    </row>
    <row r="61" spans="1:53" ht="16.350000000000001" customHeight="1">
      <c r="A61" s="927"/>
      <c r="B61" s="927"/>
      <c r="C61" s="927"/>
      <c r="D61" s="976"/>
      <c r="E61" s="927"/>
      <c r="F61" s="91" t="s">
        <v>16551</v>
      </c>
      <c r="G61" s="52" t="s">
        <v>16606</v>
      </c>
      <c r="H61" s="27" t="s">
        <v>16494</v>
      </c>
      <c r="I61" s="28"/>
      <c r="J61" s="78" t="s">
        <v>16494</v>
      </c>
      <c r="K61" s="40"/>
      <c r="L61" s="78" t="s">
        <v>16494</v>
      </c>
      <c r="M61" s="40"/>
      <c r="N61" s="60" t="s">
        <v>16494</v>
      </c>
      <c r="O61" s="61"/>
      <c r="P61" s="27" t="s">
        <v>16494</v>
      </c>
      <c r="Q61" s="29"/>
      <c r="R61" s="27" t="s">
        <v>16494</v>
      </c>
      <c r="S61" s="92">
        <f>SUMIFS(台帳表ｋ[金額],台帳表ｋ[精算
グループ],確報【8月】!$H61,台帳表ｋ[入金月（月のみ）],確報【8月】!$A$1,台帳表ｋ[事務所/分室],"神")+SUMIFS(測量台帳1ｋ[入金額],測量台帳1ｋ[精算
グループ],確報【8月】!$H61,測量台帳1ｋ[入金月（月のみ）],確報【8月】!$A$1,測量台帳1ｋ[NC区分],"神奈川")+SUMIFS(測量台帳1__2ｋ[入金額(後)],測量台帳1__2ｋ[精算
グループ(後)],確報【8月】!$H61,測量台帳1__2ｋ[入金月(後)（月のみ）],確報【8月】!$A$1,測量台帳1__2ｋ[NC区分],"神奈川")</f>
        <v>0</v>
      </c>
      <c r="T61" s="93" t="s">
        <v>220</v>
      </c>
      <c r="U61" s="29">
        <f>SUMIFS(台帳表ｋ[金額],台帳表ｋ[精算
グループ],確報【8月】!$H61,台帳表ｋ[入金月（月のみ）],確報【8月】!$A$1,台帳表ｋ[事務所/分室],"湘")+SUMIFS(測量台帳1ｋ[入金額],測量台帳1ｋ[精算
グループ],確報【8月】!$H61,測量台帳1ｋ[入金月（月のみ）],確報【8月】!$A$1,測量台帳1ｋ[NC区分],"湘南")+SUMIFS(測量台帳1__2ｋ[入金額(後)],測量台帳1__2ｋ[精算
グループ(後)],確報【8月】!$H61,測量台帳1__2ｋ[入金月(後)（月のみ）],確報【8月】!$A$1,測量台帳1__2ｋ[NC区分],"湘南")</f>
        <v>0</v>
      </c>
      <c r="V61" s="27" t="s">
        <v>220</v>
      </c>
      <c r="W61" s="29" cm="1">
        <f t="array" ref="W61">INDEX(設備G入力用!$F$2:$Q$72,ROW(A56), MATCH($A$1,設備G入力用!$F$2:$Q$2,0))</f>
        <v>0</v>
      </c>
      <c r="X61" s="30">
        <f t="shared" si="6"/>
        <v>0</v>
      </c>
      <c r="AA61" s="723"/>
      <c r="AB61" s="304" t="s">
        <v>16494</v>
      </c>
      <c r="AC61" s="172">
        <f>SUM(I61,K61,M61,O61,Q61,S61,U61,W61)</f>
        <v>0</v>
      </c>
      <c r="AF61" s="202" t="str">
        <f>IFERROR(_xlfn.XLOOKUP(確報【8月】!$AE61,台帳表ｓ[整理番号],台帳表ｓ[繁閑調整]),"")</f>
        <v/>
      </c>
      <c r="AG61" s="277" t="str">
        <f>IFERROR(_xlfn.XLOOKUP(確報【8月】!$AE61,台帳表ｓ[整理番号],台帳表ｓ[精算
グループ]),"")</f>
        <v/>
      </c>
      <c r="AH61" s="278" t="str">
        <f>IFERROR(_xlfn.XLOOKUP(確報【8月】!$AE61,台帳表ｓ[整理番号],台帳表ｓ[請求書発行番号]),"")</f>
        <v/>
      </c>
      <c r="AI61" s="269" t="str">
        <f>IFERROR(_xlfn.XLOOKUP(確報【8月】!$AE61,台帳表ｓ[整理番号],台帳表ｓ[繁閑調整金]),"")</f>
        <v/>
      </c>
      <c r="AJ61" s="275"/>
      <c r="AL61" s="202" t="str">
        <f>IFERROR(_xlfn.XLOOKUP(確報【8月】!AK61,台帳表ｔ[整理番号],台帳表ｔ[繁閑調整]),"")</f>
        <v/>
      </c>
      <c r="AM61" s="277" t="str">
        <f>IFERROR(_xlfn.XLOOKUP(確報【8月】!AK61,台帳表ｔ[整理番号],台帳表ｔ[精算
グループ]),"")</f>
        <v/>
      </c>
      <c r="AN61" s="278" t="str">
        <f>IFERROR(_xlfn.XLOOKUP(確報【8月】!AK61,台帳表ｔ[整理番号],台帳表ｔ[請求書発行番号]),"")</f>
        <v/>
      </c>
      <c r="AO61" s="269" t="str">
        <f>IFERROR(_xlfn.XLOOKUP(確報【8月】!AK61,台帳表ｔ[整理番号],台帳表ｔ[繁閑調整金]),"")</f>
        <v/>
      </c>
      <c r="AP61" s="275"/>
      <c r="AR61" s="202" t="str">
        <f>IFERROR(_xlfn.XLOOKUP(確報【8月】!AQ61,台帳表ｋ[整理番号],台帳表ｋ[繁閑調整]),"")</f>
        <v/>
      </c>
      <c r="AS61" s="277" t="str">
        <f>IFERROR(_xlfn.XLOOKUP(確報【8月】!AQ61,台帳表ｋ[整理番号],台帳表ｋ[精算
グループ]),"")</f>
        <v/>
      </c>
      <c r="AT61" s="278" t="str">
        <f>IFERROR(_xlfn.XLOOKUP(確報【8月】!AQ61,台帳表ｋ[整理番号],台帳表ｋ[請求書発行番号]),"")</f>
        <v/>
      </c>
      <c r="AU61" s="269" t="str">
        <f>IFERROR(_xlfn.XLOOKUP(確報【8月】!AQ61,台帳表ｋ[整理番号],台帳表ｋ[繁閑調整金]),"")</f>
        <v/>
      </c>
      <c r="AV61" s="275"/>
      <c r="AX61" s="202" t="str">
        <f>IFERROR(_xlfn.XLOOKUP(確報【8月】!AW61,台帳表ｋ[整理番号],台帳表ｋ[繁閑調整]),"")</f>
        <v/>
      </c>
      <c r="AY61" s="277" t="str">
        <f>IFERROR(_xlfn.XLOOKUP(確報【8月】!AW61,台帳表ｋ[整理番号],台帳表ｋ[精算
グループ]),"")</f>
        <v/>
      </c>
      <c r="AZ61" s="278" t="str">
        <f>IFERROR(_xlfn.XLOOKUP(確報【8月】!AW61,台帳表ｋ[整理番号],台帳表ｋ[請求書発行番号]),"")</f>
        <v/>
      </c>
      <c r="BA61" s="269" t="str">
        <f>IFERROR(_xlfn.XLOOKUP(確報【8月】!AW61,台帳表ｋ[整理番号],台帳表ｋ[繁閑調整金]),"")</f>
        <v/>
      </c>
    </row>
    <row r="62" spans="1:53" ht="16.350000000000001" customHeight="1">
      <c r="A62" s="927"/>
      <c r="B62" s="927"/>
      <c r="C62" s="927"/>
      <c r="D62" s="976"/>
      <c r="E62" s="927"/>
      <c r="F62" s="94" t="s">
        <v>16552</v>
      </c>
      <c r="G62" s="52" t="s">
        <v>16606</v>
      </c>
      <c r="H62" s="73" t="s">
        <v>16495</v>
      </c>
      <c r="I62" s="190"/>
      <c r="J62" s="83" t="s">
        <v>16495</v>
      </c>
      <c r="K62" s="191"/>
      <c r="L62" s="83" t="s">
        <v>16495</v>
      </c>
      <c r="M62" s="191"/>
      <c r="N62" s="72" t="s">
        <v>16495</v>
      </c>
      <c r="O62" s="175"/>
      <c r="P62" s="95" t="s">
        <v>16495</v>
      </c>
      <c r="Q62" s="29"/>
      <c r="R62" s="27" t="s">
        <v>16495</v>
      </c>
      <c r="S62" s="92">
        <f>SUMIFS(台帳表ｋ[金額],台帳表ｋ[精算
グループ],確報【8月】!$H62,台帳表ｋ[入金月（月のみ）],確報【8月】!$A$1,台帳表ｋ[事務所/分室],"神")+SUMIFS(測量台帳1ｋ[入金額],測量台帳1ｋ[精算
グループ],確報【8月】!$H62,測量台帳1ｋ[入金月（月のみ）],確報【8月】!$A$1,測量台帳1ｋ[NC区分],"神奈川")+SUMIFS(測量台帳1__2ｋ[入金額(後)],測量台帳1__2ｋ[精算
グループ(後)],確報【8月】!$H62,測量台帳1__2ｋ[入金月(後)（月のみ）],確報【8月】!$A$1,測量台帳1__2ｋ[NC区分],"神奈川")</f>
        <v>0</v>
      </c>
      <c r="T62" s="93" t="s">
        <v>224</v>
      </c>
      <c r="U62" s="29">
        <f>SUMIFS(台帳表ｋ[金額],台帳表ｋ[精算
グループ],確報【8月】!$H62,台帳表ｋ[入金月（月のみ）],確報【8月】!$A$1,台帳表ｋ[事務所/分室],"湘")+SUMIFS(測量台帳1ｋ[入金額],測量台帳1ｋ[精算
グループ],確報【8月】!$H62,測量台帳1ｋ[入金月（月のみ）],確報【8月】!$A$1,測量台帳1ｋ[NC区分],"湘南")+SUMIFS(測量台帳1__2ｋ[入金額(後)],測量台帳1__2ｋ[精算
グループ(後)],確報【8月】!$H62,測量台帳1__2ｋ[入金月(後)（月のみ）],確報【8月】!$A$1,測量台帳1__2ｋ[NC区分],"湘南")</f>
        <v>0</v>
      </c>
      <c r="V62" s="73" t="s">
        <v>224</v>
      </c>
      <c r="W62" s="96" cm="1">
        <f t="array" ref="W62">INDEX(設備G入力用!$F$2:$Q$72,ROW(A57), MATCH($A$1,設備G入力用!$F$2:$Q$2,0))</f>
        <v>0</v>
      </c>
      <c r="X62" s="30">
        <f t="shared" si="6"/>
        <v>0</v>
      </c>
      <c r="AA62" s="723"/>
      <c r="AB62" s="314" t="s">
        <v>16495</v>
      </c>
      <c r="AC62" s="172">
        <f>SUM(I62,K62,M62,O62,Q62,S62,U62,W62)</f>
        <v>0</v>
      </c>
      <c r="AF62" s="202" t="str">
        <f>IFERROR(_xlfn.XLOOKUP(確報【8月】!$AE62,台帳表ｓ[整理番号],台帳表ｓ[繁閑調整]),"")</f>
        <v/>
      </c>
      <c r="AG62" s="277" t="str">
        <f>IFERROR(_xlfn.XLOOKUP(確報【8月】!$AE62,台帳表ｓ[整理番号],台帳表ｓ[精算
グループ]),"")</f>
        <v/>
      </c>
      <c r="AH62" s="278" t="str">
        <f>IFERROR(_xlfn.XLOOKUP(確報【8月】!$AE62,台帳表ｓ[整理番号],台帳表ｓ[請求書発行番号]),"")</f>
        <v/>
      </c>
      <c r="AI62" s="269" t="str">
        <f>IFERROR(_xlfn.XLOOKUP(確報【8月】!$AE62,台帳表ｓ[整理番号],台帳表ｓ[繁閑調整金]),"")</f>
        <v/>
      </c>
      <c r="AJ62" s="275"/>
      <c r="AL62" s="202" t="str">
        <f>IFERROR(_xlfn.XLOOKUP(確報【8月】!AK62,台帳表ｔ[整理番号],台帳表ｔ[繁閑調整]),"")</f>
        <v/>
      </c>
      <c r="AM62" s="277" t="str">
        <f>IFERROR(_xlfn.XLOOKUP(確報【8月】!AK62,台帳表ｔ[整理番号],台帳表ｔ[精算
グループ]),"")</f>
        <v/>
      </c>
      <c r="AN62" s="278" t="str">
        <f>IFERROR(_xlfn.XLOOKUP(確報【8月】!AK62,台帳表ｔ[整理番号],台帳表ｔ[請求書発行番号]),"")</f>
        <v/>
      </c>
      <c r="AO62" s="269" t="str">
        <f>IFERROR(_xlfn.XLOOKUP(確報【8月】!AK62,台帳表ｔ[整理番号],台帳表ｔ[繁閑調整金]),"")</f>
        <v/>
      </c>
      <c r="AP62" s="275"/>
      <c r="AR62" s="202" t="str">
        <f>IFERROR(_xlfn.XLOOKUP(確報【8月】!AQ62,台帳表ｋ[整理番号],台帳表ｋ[繁閑調整]),"")</f>
        <v/>
      </c>
      <c r="AS62" s="277" t="str">
        <f>IFERROR(_xlfn.XLOOKUP(確報【8月】!AQ62,台帳表ｋ[整理番号],台帳表ｋ[精算
グループ]),"")</f>
        <v/>
      </c>
      <c r="AT62" s="278" t="str">
        <f>IFERROR(_xlfn.XLOOKUP(確報【8月】!AQ62,台帳表ｋ[整理番号],台帳表ｋ[請求書発行番号]),"")</f>
        <v/>
      </c>
      <c r="AU62" s="269" t="str">
        <f>IFERROR(_xlfn.XLOOKUP(確報【8月】!AQ62,台帳表ｋ[整理番号],台帳表ｋ[繁閑調整金]),"")</f>
        <v/>
      </c>
      <c r="AV62" s="275"/>
      <c r="AX62" s="202" t="str">
        <f>IFERROR(_xlfn.XLOOKUP(確報【8月】!AW62,台帳表ｋ[整理番号],台帳表ｋ[繁閑調整]),"")</f>
        <v/>
      </c>
      <c r="AY62" s="277" t="str">
        <f>IFERROR(_xlfn.XLOOKUP(確報【8月】!AW62,台帳表ｋ[整理番号],台帳表ｋ[精算
グループ]),"")</f>
        <v/>
      </c>
      <c r="AZ62" s="278" t="str">
        <f>IFERROR(_xlfn.XLOOKUP(確報【8月】!AW62,台帳表ｋ[整理番号],台帳表ｋ[請求書発行番号]),"")</f>
        <v/>
      </c>
      <c r="BA62" s="269" t="str">
        <f>IFERROR(_xlfn.XLOOKUP(確報【8月】!AW62,台帳表ｋ[整理番号],台帳表ｋ[繁閑調整金]),"")</f>
        <v/>
      </c>
    </row>
    <row r="63" spans="1:53" ht="16.350000000000001" customHeight="1" thickBot="1">
      <c r="A63" s="927"/>
      <c r="B63" s="927"/>
      <c r="C63" s="927"/>
      <c r="D63" s="976"/>
      <c r="E63" s="927"/>
      <c r="F63" s="97" t="s">
        <v>16553</v>
      </c>
      <c r="G63" s="52" t="s">
        <v>16606</v>
      </c>
      <c r="H63" s="192" t="s">
        <v>16497</v>
      </c>
      <c r="I63" s="190"/>
      <c r="J63" s="193" t="s">
        <v>16497</v>
      </c>
      <c r="K63" s="191"/>
      <c r="L63" s="193" t="s">
        <v>16497</v>
      </c>
      <c r="M63" s="191"/>
      <c r="N63" s="194" t="s">
        <v>16497</v>
      </c>
      <c r="O63" s="175"/>
      <c r="P63" s="95" t="s">
        <v>16497</v>
      </c>
      <c r="Q63" s="96"/>
      <c r="R63" s="27" t="s">
        <v>16497</v>
      </c>
      <c r="S63" s="92">
        <f>SUMIFS(台帳表ｋ[金額],台帳表ｋ[精算
グループ],確報【8月】!$H63,台帳表ｋ[入金月（月のみ）],確報【8月】!$A$1,台帳表ｋ[事務所/分室],"神")+SUMIFS(測量台帳1ｋ[入金額],測量台帳1ｋ[精算
グループ],確報【8月】!$H63,測量台帳1ｋ[入金月（月のみ）],確報【8月】!$A$1,測量台帳1ｋ[NC区分],"神奈川")+SUMIFS(測量台帳1__2ｋ[入金額(後)],測量台帳1__2ｋ[精算
グループ(後)],確報【8月】!$H63,測量台帳1__2ｋ[入金月(後)（月のみ）],確報【8月】!$A$1,測量台帳1__2ｋ[NC区分],"神奈川")</f>
        <v>0</v>
      </c>
      <c r="T63" s="93" t="s">
        <v>228</v>
      </c>
      <c r="U63" s="29">
        <f>SUMIFS(台帳表ｋ[金額],台帳表ｋ[精算
グループ],確報【8月】!$H63,台帳表ｋ[入金月（月のみ）],確報【8月】!$A$1,台帳表ｋ[事務所/分室],"湘")+SUMIFS(測量台帳1ｋ[入金額],測量台帳1ｋ[精算
グループ],確報【8月】!$H63,測量台帳1ｋ[入金月（月のみ）],確報【8月】!$A$1,測量台帳1ｋ[NC区分],"湘南")+SUMIFS(測量台帳1__2ｋ[入金額(後)],測量台帳1__2ｋ[精算
グループ(後)],確報【8月】!$H63,測量台帳1__2ｋ[入金月(後)（月のみ）],確報【8月】!$A$1,測量台帳1__2ｋ[NC区分],"湘南")</f>
        <v>0</v>
      </c>
      <c r="V63" s="73" t="s">
        <v>228</v>
      </c>
      <c r="W63" s="96" cm="1">
        <f t="array" ref="W63">INDEX(設備G入力用!$F$2:$Q$72,ROW(A58), MATCH($A$1,設備G入力用!$F$2:$Q$2,0))</f>
        <v>0</v>
      </c>
      <c r="X63" s="30">
        <f t="shared" si="6"/>
        <v>0</v>
      </c>
      <c r="AA63" s="723"/>
      <c r="AB63" s="314" t="s">
        <v>16550</v>
      </c>
      <c r="AC63" s="172">
        <f>SUM(I60,K60,M60,O60,Q60,S60,U60,W60)</f>
        <v>0</v>
      </c>
      <c r="AD63" s="10"/>
      <c r="AE63" s="10"/>
      <c r="AF63" s="202" t="str">
        <f>IFERROR(_xlfn.XLOOKUP(確報【8月】!$AE63,台帳表ｓ[整理番号],台帳表ｓ[繁閑調整]),"")</f>
        <v/>
      </c>
      <c r="AG63" s="277" t="str">
        <f>IFERROR(_xlfn.XLOOKUP(確報【8月】!$AE63,台帳表ｓ[整理番号],台帳表ｓ[精算
グループ]),"")</f>
        <v/>
      </c>
      <c r="AH63" s="278" t="str">
        <f>IFERROR(_xlfn.XLOOKUP(確報【8月】!$AE63,台帳表ｓ[整理番号],台帳表ｓ[請求書発行番号]),"")</f>
        <v/>
      </c>
      <c r="AI63" s="269" t="str">
        <f>IFERROR(_xlfn.XLOOKUP(確報【8月】!$AE63,台帳表ｓ[整理番号],台帳表ｓ[繁閑調整金]),"")</f>
        <v/>
      </c>
      <c r="AJ63" s="275"/>
      <c r="AL63" s="202" t="str">
        <f>IFERROR(_xlfn.XLOOKUP(確報【8月】!AK63,台帳表ｔ[整理番号],台帳表ｔ[繁閑調整]),"")</f>
        <v/>
      </c>
      <c r="AM63" s="277" t="str">
        <f>IFERROR(_xlfn.XLOOKUP(確報【8月】!AK63,台帳表ｔ[整理番号],台帳表ｔ[精算
グループ]),"")</f>
        <v/>
      </c>
      <c r="AN63" s="278" t="str">
        <f>IFERROR(_xlfn.XLOOKUP(確報【8月】!AK63,台帳表ｔ[整理番号],台帳表ｔ[請求書発行番号]),"")</f>
        <v/>
      </c>
      <c r="AO63" s="269" t="str">
        <f>IFERROR(_xlfn.XLOOKUP(確報【8月】!AK63,台帳表ｔ[整理番号],台帳表ｔ[繁閑調整金]),"")</f>
        <v/>
      </c>
      <c r="AP63" s="275"/>
      <c r="AR63" s="202" t="str">
        <f>IFERROR(_xlfn.XLOOKUP(確報【8月】!AQ63,台帳表ｋ[整理番号],台帳表ｋ[繁閑調整]),"")</f>
        <v/>
      </c>
      <c r="AS63" s="277" t="str">
        <f>IFERROR(_xlfn.XLOOKUP(確報【8月】!AQ63,台帳表ｋ[整理番号],台帳表ｋ[精算
グループ]),"")</f>
        <v/>
      </c>
      <c r="AT63" s="278" t="str">
        <f>IFERROR(_xlfn.XLOOKUP(確報【8月】!AQ63,台帳表ｋ[整理番号],台帳表ｋ[請求書発行番号]),"")</f>
        <v/>
      </c>
      <c r="AU63" s="269" t="str">
        <f>IFERROR(_xlfn.XLOOKUP(確報【8月】!AQ63,台帳表ｋ[整理番号],台帳表ｋ[繁閑調整金]),"")</f>
        <v/>
      </c>
      <c r="AV63" s="275"/>
      <c r="AX63" s="202" t="str">
        <f>IFERROR(_xlfn.XLOOKUP(確報【8月】!AW63,台帳表ｋ[整理番号],台帳表ｋ[繁閑調整]),"")</f>
        <v/>
      </c>
      <c r="AY63" s="277" t="str">
        <f>IFERROR(_xlfn.XLOOKUP(確報【8月】!AW63,台帳表ｋ[整理番号],台帳表ｋ[精算
グループ]),"")</f>
        <v/>
      </c>
      <c r="AZ63" s="278" t="str">
        <f>IFERROR(_xlfn.XLOOKUP(確報【8月】!AW63,台帳表ｋ[整理番号],台帳表ｋ[請求書発行番号]),"")</f>
        <v/>
      </c>
      <c r="BA63" s="269" t="str">
        <f>IFERROR(_xlfn.XLOOKUP(確報【8月】!AW63,台帳表ｋ[整理番号],台帳表ｋ[繁閑調整金]),"")</f>
        <v/>
      </c>
    </row>
    <row r="64" spans="1:53" ht="16.350000000000001" customHeight="1" thickBot="1">
      <c r="A64" s="927"/>
      <c r="B64" s="927"/>
      <c r="C64" s="927"/>
      <c r="D64" s="976"/>
      <c r="E64" s="928"/>
      <c r="F64" s="221" t="s">
        <v>16554</v>
      </c>
      <c r="G64" s="222" t="s">
        <v>16606</v>
      </c>
      <c r="H64" s="200" t="s">
        <v>16527</v>
      </c>
      <c r="I64" s="153"/>
      <c r="J64" s="223" t="s">
        <v>16527</v>
      </c>
      <c r="K64" s="154"/>
      <c r="L64" s="223" t="s">
        <v>16527</v>
      </c>
      <c r="M64" s="154"/>
      <c r="N64" s="224" t="s">
        <v>16527</v>
      </c>
      <c r="O64" s="155"/>
      <c r="P64" s="200" t="s">
        <v>16527</v>
      </c>
      <c r="Q64" s="155"/>
      <c r="R64" s="200" t="s">
        <v>16527</v>
      </c>
      <c r="S64" s="154">
        <f>SUMIFS(台帳表ｋ[金額],台帳表ｋ[精算
グループ],確報【8月】!$H64,台帳表ｋ[入金月（月のみ）],確報【8月】!$A$1,台帳表ｋ[事務所/分室],"神")+SUMIFS(測量台帳1ｋ[入金額],測量台帳1ｋ[精算
グループ],確報【8月】!$H64,測量台帳1ｋ[入金月（月のみ）],確報【8月】!$A$1,測量台帳1ｋ[NC区分],"神奈川")+SUMIFS(測量台帳1__2ｋ[入金額(後)],測量台帳1__2ｋ[精算
グループ(後)],確報【8月】!$H64,測量台帳1__2ｋ[入金月(後)（月のみ）],確報【8月】!$A$1,測量台帳1__2ｋ[NC区分],"神奈川")</f>
        <v>209319</v>
      </c>
      <c r="T64" s="224" t="s">
        <v>240</v>
      </c>
      <c r="U64" s="155">
        <f>SUMIFS(台帳表ｋ[金額],台帳表ｋ[精算
グループ],確報【8月】!$H64,台帳表ｋ[入金月（月のみ）],確報【8月】!$A$1,台帳表ｋ[事務所/分室],"湘")+SUMIFS(測量台帳1ｋ[入金額],測量台帳1ｋ[精算
グループ],確報【8月】!$H64,測量台帳1ｋ[入金月（月のみ）],確報【8月】!$A$1,測量台帳1ｋ[NC区分],"湘南")+SUMIFS(測量台帳1__2ｋ[入金額(後)],測量台帳1__2ｋ[精算
グループ(後)],確報【8月】!$H64,測量台帳1__2ｋ[入金月(後)（月のみ）],確報【8月】!$A$1,測量台帳1__2ｋ[NC区分],"湘南")</f>
        <v>639961</v>
      </c>
      <c r="V64" s="200" t="s">
        <v>240</v>
      </c>
      <c r="W64" s="155" cm="1">
        <f t="array" ref="W64">INDEX(設備G入力用!$F$2:$Q$72,ROW(A59), MATCH($A$1,設備G入力用!$F$2:$Q$2,0))</f>
        <v>0</v>
      </c>
      <c r="X64" s="156">
        <f t="shared" si="6"/>
        <v>849280</v>
      </c>
      <c r="Y64" s="16">
        <f>SUM(X59:X64)</f>
        <v>1875509</v>
      </c>
      <c r="Z64" s="13" t="s">
        <v>16625</v>
      </c>
      <c r="AA64" s="723"/>
      <c r="AB64" s="314" t="s">
        <v>16497</v>
      </c>
      <c r="AC64" s="172">
        <f t="shared" ref="AC64:AC70" si="10">SUM(I63,K63,M63,O63,Q63,S63,U63,W63)</f>
        <v>0</v>
      </c>
      <c r="AD64" s="10"/>
      <c r="AE64" s="10"/>
      <c r="AF64" s="202" t="str">
        <f>IFERROR(_xlfn.XLOOKUP(確報【8月】!$AE64,台帳表ｓ[整理番号],台帳表ｓ[繁閑調整]),"")</f>
        <v/>
      </c>
      <c r="AG64" s="277" t="str">
        <f>IFERROR(_xlfn.XLOOKUP(確報【8月】!$AE64,台帳表ｓ[整理番号],台帳表ｓ[精算
グループ]),"")</f>
        <v/>
      </c>
      <c r="AH64" s="278" t="str">
        <f>IFERROR(_xlfn.XLOOKUP(確報【8月】!$AE64,台帳表ｓ[整理番号],台帳表ｓ[請求書発行番号]),"")</f>
        <v/>
      </c>
      <c r="AI64" s="269" t="str">
        <f>IFERROR(_xlfn.XLOOKUP(確報【8月】!$AE64,台帳表ｓ[整理番号],台帳表ｓ[繁閑調整金]),"")</f>
        <v/>
      </c>
      <c r="AJ64" s="275"/>
      <c r="AL64" s="202" t="str">
        <f>IFERROR(_xlfn.XLOOKUP(確報【8月】!AK64,台帳表ｔ[整理番号],台帳表ｔ[繁閑調整]),"")</f>
        <v/>
      </c>
      <c r="AM64" s="277" t="str">
        <f>IFERROR(_xlfn.XLOOKUP(確報【8月】!AK64,台帳表ｔ[整理番号],台帳表ｔ[精算
グループ]),"")</f>
        <v/>
      </c>
      <c r="AN64" s="278" t="str">
        <f>IFERROR(_xlfn.XLOOKUP(確報【8月】!AK64,台帳表ｔ[整理番号],台帳表ｔ[請求書発行番号]),"")</f>
        <v/>
      </c>
      <c r="AO64" s="269" t="str">
        <f>IFERROR(_xlfn.XLOOKUP(確報【8月】!AK64,台帳表ｔ[整理番号],台帳表ｔ[繁閑調整金]),"")</f>
        <v/>
      </c>
      <c r="AP64" s="275"/>
      <c r="AR64" s="202" t="str">
        <f>IFERROR(_xlfn.XLOOKUP(確報【8月】!AQ64,台帳表ｋ[整理番号],台帳表ｋ[繁閑調整]),"")</f>
        <v/>
      </c>
      <c r="AS64" s="277" t="str">
        <f>IFERROR(_xlfn.XLOOKUP(確報【8月】!AQ64,台帳表ｋ[整理番号],台帳表ｋ[精算
グループ]),"")</f>
        <v/>
      </c>
      <c r="AT64" s="278" t="str">
        <f>IFERROR(_xlfn.XLOOKUP(確報【8月】!AQ64,台帳表ｋ[整理番号],台帳表ｋ[請求書発行番号]),"")</f>
        <v/>
      </c>
      <c r="AU64" s="269" t="str">
        <f>IFERROR(_xlfn.XLOOKUP(確報【8月】!AQ64,台帳表ｋ[整理番号],台帳表ｋ[繁閑調整金]),"")</f>
        <v/>
      </c>
      <c r="AV64" s="275"/>
      <c r="AX64" s="202" t="str">
        <f>IFERROR(_xlfn.XLOOKUP(確報【8月】!AW64,台帳表ｋ[整理番号],台帳表ｋ[繁閑調整]),"")</f>
        <v/>
      </c>
      <c r="AY64" s="277" t="str">
        <f>IFERROR(_xlfn.XLOOKUP(確報【8月】!AW64,台帳表ｋ[整理番号],台帳表ｋ[精算
グループ]),"")</f>
        <v/>
      </c>
      <c r="AZ64" s="278" t="str">
        <f>IFERROR(_xlfn.XLOOKUP(確報【8月】!AW64,台帳表ｋ[整理番号],台帳表ｋ[請求書発行番号]),"")</f>
        <v/>
      </c>
      <c r="BA64" s="269" t="str">
        <f>IFERROR(_xlfn.XLOOKUP(確報【8月】!AW64,台帳表ｋ[整理番号],台帳表ｋ[繁閑調整金]),"")</f>
        <v/>
      </c>
    </row>
    <row r="65" spans="1:53" ht="16.350000000000001" customHeight="1" thickBot="1">
      <c r="A65" s="927"/>
      <c r="B65" s="927"/>
      <c r="C65" s="927"/>
      <c r="D65" s="976"/>
      <c r="E65" s="926" t="s">
        <v>16500</v>
      </c>
      <c r="F65" s="225" t="s">
        <v>16501</v>
      </c>
      <c r="G65" s="226"/>
      <c r="H65" s="227" t="s">
        <v>16555</v>
      </c>
      <c r="I65" s="228"/>
      <c r="J65" s="229" t="s">
        <v>16555</v>
      </c>
      <c r="K65" s="230"/>
      <c r="L65" s="231" t="s">
        <v>16555</v>
      </c>
      <c r="M65" s="230"/>
      <c r="N65" s="231" t="s">
        <v>16555</v>
      </c>
      <c r="O65" s="232"/>
      <c r="P65" s="227" t="s">
        <v>16555</v>
      </c>
      <c r="Q65" s="232"/>
      <c r="R65" s="227" t="s">
        <v>16555</v>
      </c>
      <c r="S65" s="230">
        <f>SUMIFS(台帳表ｋ[金額],台帳表ｋ[精算
グループ],確報【8月】!$H65,台帳表ｋ[入金月（月のみ）],確報【8月】!$A$1,台帳表ｋ[事務所/分室],"神")+SUMIFS(測量台帳1ｋ[入金額],測量台帳1ｋ[精算
グループ],確報【8月】!$H65,測量台帳1ｋ[入金月（月のみ）],確報【8月】!$A$1,測量台帳1ｋ[NC区分],"神奈川")+SUMIFS(測量台帳1__2ｋ[入金額(後)],測量台帳1__2ｋ[精算
グループ(後)],確報【8月】!$H65,測量台帳1__2ｋ[入金月(後)（月のみ）],確報【8月】!$A$1,測量台帳1__2ｋ[NC区分],"神奈川")</f>
        <v>215710</v>
      </c>
      <c r="T65" s="231" t="s">
        <v>16555</v>
      </c>
      <c r="U65" s="232">
        <f>SUMIFS(台帳表ｋ[金額],台帳表ｋ[精算
グループ],確報【8月】!$H65,台帳表ｋ[入金月（月のみ）],確報【8月】!$A$1,台帳表ｋ[事務所/分室],"湘")+SUMIFS(測量台帳1ｋ[入金額],測量台帳1ｋ[精算
グループ],確報【8月】!$H65,測量台帳1ｋ[入金月（月のみ）],確報【8月】!$A$1,測量台帳1ｋ[NC区分],"湘南")+SUMIFS(測量台帳1__2ｋ[入金額(後)],測量台帳1__2ｋ[精算
グループ(後)],確報【8月】!$H65,測量台帳1__2ｋ[入金月(後)（月のみ）],確報【8月】!$A$1,測量台帳1__2ｋ[NC区分],"湘南")</f>
        <v>0</v>
      </c>
      <c r="V65" s="227" t="s">
        <v>16555</v>
      </c>
      <c r="W65" s="232" cm="1">
        <f t="array" ref="W65">INDEX(設備G入力用!$F$2:$Q$72,ROW(A60), MATCH($A$1,設備G入力用!$F$2:$Q$2,0))</f>
        <v>0</v>
      </c>
      <c r="X65" s="233">
        <f t="shared" si="6"/>
        <v>215710</v>
      </c>
      <c r="Y65" s="181">
        <f>SUM(X65:X65)</f>
        <v>215710</v>
      </c>
      <c r="Z65" s="13"/>
      <c r="AA65" s="723"/>
      <c r="AB65" s="314" t="s">
        <v>16527</v>
      </c>
      <c r="AC65" s="172">
        <f t="shared" si="10"/>
        <v>849280</v>
      </c>
      <c r="AD65" s="10"/>
      <c r="AE65" s="10"/>
      <c r="AF65" s="202" t="str">
        <f>IFERROR(_xlfn.XLOOKUP(確報【8月】!$AE65,台帳表ｓ[整理番号],台帳表ｓ[繁閑調整]),"")</f>
        <v/>
      </c>
      <c r="AG65" s="277" t="str">
        <f>IFERROR(_xlfn.XLOOKUP(確報【8月】!$AE65,台帳表ｓ[整理番号],台帳表ｓ[精算
グループ]),"")</f>
        <v/>
      </c>
      <c r="AH65" s="278" t="str">
        <f>IFERROR(_xlfn.XLOOKUP(確報【8月】!$AE65,台帳表ｓ[整理番号],台帳表ｓ[請求書発行番号]),"")</f>
        <v/>
      </c>
      <c r="AI65" s="269" t="str">
        <f>IFERROR(_xlfn.XLOOKUP(確報【8月】!$AE65,台帳表ｓ[整理番号],台帳表ｓ[繁閑調整金]),"")</f>
        <v/>
      </c>
      <c r="AJ65" s="275"/>
      <c r="AL65" s="202" t="str">
        <f>IFERROR(_xlfn.XLOOKUP(確報【8月】!AK65,台帳表ｔ[整理番号],台帳表ｔ[繁閑調整]),"")</f>
        <v/>
      </c>
      <c r="AM65" s="277" t="str">
        <f>IFERROR(_xlfn.XLOOKUP(確報【8月】!AK65,台帳表ｔ[整理番号],台帳表ｔ[精算
グループ]),"")</f>
        <v/>
      </c>
      <c r="AN65" s="278" t="str">
        <f>IFERROR(_xlfn.XLOOKUP(確報【8月】!AK65,台帳表ｔ[整理番号],台帳表ｔ[請求書発行番号]),"")</f>
        <v/>
      </c>
      <c r="AO65" s="269" t="str">
        <f>IFERROR(_xlfn.XLOOKUP(確報【8月】!AK65,台帳表ｔ[整理番号],台帳表ｔ[繁閑調整金]),"")</f>
        <v/>
      </c>
      <c r="AP65" s="275"/>
      <c r="AR65" s="202" t="str">
        <f>IFERROR(_xlfn.XLOOKUP(確報【8月】!AQ65,台帳表ｋ[整理番号],台帳表ｋ[繁閑調整]),"")</f>
        <v/>
      </c>
      <c r="AS65" s="277" t="str">
        <f>IFERROR(_xlfn.XLOOKUP(確報【8月】!AQ65,台帳表ｋ[整理番号],台帳表ｋ[精算
グループ]),"")</f>
        <v/>
      </c>
      <c r="AT65" s="278" t="str">
        <f>IFERROR(_xlfn.XLOOKUP(確報【8月】!AQ65,台帳表ｋ[整理番号],台帳表ｋ[請求書発行番号]),"")</f>
        <v/>
      </c>
      <c r="AU65" s="269" t="str">
        <f>IFERROR(_xlfn.XLOOKUP(確報【8月】!AQ65,台帳表ｋ[整理番号],台帳表ｋ[繁閑調整金]),"")</f>
        <v/>
      </c>
      <c r="AV65" s="275"/>
      <c r="AX65" s="202" t="str">
        <f>IFERROR(_xlfn.XLOOKUP(確報【8月】!AW65,台帳表ｋ[整理番号],台帳表ｋ[繁閑調整]),"")</f>
        <v/>
      </c>
      <c r="AY65" s="277" t="str">
        <f>IFERROR(_xlfn.XLOOKUP(確報【8月】!AW65,台帳表ｋ[整理番号],台帳表ｋ[精算
グループ]),"")</f>
        <v/>
      </c>
      <c r="AZ65" s="278" t="str">
        <f>IFERROR(_xlfn.XLOOKUP(確報【8月】!AW65,台帳表ｋ[整理番号],台帳表ｋ[請求書発行番号]),"")</f>
        <v/>
      </c>
      <c r="BA65" s="269" t="str">
        <f>IFERROR(_xlfn.XLOOKUP(確報【8月】!AW65,台帳表ｋ[整理番号],台帳表ｋ[繁閑調整金]),"")</f>
        <v/>
      </c>
    </row>
    <row r="66" spans="1:53" ht="16.350000000000001" customHeight="1">
      <c r="A66" s="927"/>
      <c r="B66" s="927"/>
      <c r="C66" s="927"/>
      <c r="D66" s="976"/>
      <c r="E66" s="927"/>
      <c r="F66" s="91" t="s">
        <v>16556</v>
      </c>
      <c r="G66" s="52" t="s">
        <v>16606</v>
      </c>
      <c r="H66" s="53" t="s">
        <v>16506</v>
      </c>
      <c r="I66" s="166"/>
      <c r="J66" s="81" t="s">
        <v>16506</v>
      </c>
      <c r="K66" s="82"/>
      <c r="L66" s="81" t="s">
        <v>16506</v>
      </c>
      <c r="M66" s="82"/>
      <c r="N66" s="69" t="s">
        <v>16506</v>
      </c>
      <c r="O66" s="70"/>
      <c r="P66" s="53" t="s">
        <v>16506</v>
      </c>
      <c r="Q66" s="54"/>
      <c r="R66" s="53" t="s">
        <v>16506</v>
      </c>
      <c r="S66" s="88">
        <f>SUMIFS(台帳表ｋ[金額],台帳表ｋ[精算
グループ],確報【8月】!$H66,台帳表ｋ[入金月（月のみ）],確報【8月】!$A$1,台帳表ｋ[事務所/分室],"神")+SUMIFS(測量台帳1ｋ[入金額],測量台帳1ｋ[精算
グループ],確報【8月】!$H66,測量台帳1ｋ[入金月（月のみ）],確報【8月】!$A$1,測量台帳1ｋ[NC区分],"神奈川")+SUMIFS(測量台帳1__2ｋ[入金額(後)],測量台帳1__2ｋ[精算
グループ(後)],確報【8月】!$H66,測量台帳1__2ｋ[入金月(後)（月のみ）],確報【8月】!$A$1,測量台帳1__2ｋ[NC区分],"神奈川")</f>
        <v>0</v>
      </c>
      <c r="T66" s="89" t="s">
        <v>315</v>
      </c>
      <c r="U66" s="54">
        <f>SUMIFS(台帳表ｋ[金額],台帳表ｋ[精算
グループ],確報【8月】!$H66,台帳表ｋ[入金月（月のみ）],確報【8月】!$A$1,台帳表ｋ[事務所/分室],"湘")+SUMIFS(測量台帳1ｋ[入金額],測量台帳1ｋ[精算
グループ],確報【8月】!$H66,測量台帳1ｋ[入金月（月のみ）],確報【8月】!$A$1,測量台帳1ｋ[NC区分],"湘南")+SUMIFS(測量台帳1__2ｋ[入金額(後)],測量台帳1__2ｋ[精算
グループ(後)],確報【8月】!$H66,測量台帳1__2ｋ[入金月(後)（月のみ）],確報【8月】!$A$1,測量台帳1__2ｋ[NC区分],"湘南")</f>
        <v>0</v>
      </c>
      <c r="V66" s="53" t="s">
        <v>315</v>
      </c>
      <c r="W66" s="54" cm="1">
        <f t="array" ref="W66">INDEX(設備G入力用!$F$2:$Q$72,ROW(A61), MATCH($A$1,設備G入力用!$F$2:$Q$2,0))</f>
        <v>0</v>
      </c>
      <c r="X66" s="71">
        <f t="shared" si="6"/>
        <v>0</v>
      </c>
      <c r="Y66" s="24"/>
      <c r="Z66" s="13"/>
      <c r="AA66" s="723"/>
      <c r="AB66" s="315" t="s">
        <v>16555</v>
      </c>
      <c r="AC66" s="316">
        <f t="shared" si="10"/>
        <v>215710</v>
      </c>
      <c r="AD66" s="10"/>
      <c r="AE66" s="10"/>
      <c r="AF66" s="202" t="str">
        <f>IFERROR(_xlfn.XLOOKUP(確報【8月】!$AE66,台帳表ｓ[整理番号],台帳表ｓ[繁閑調整]),"")</f>
        <v/>
      </c>
      <c r="AG66" s="277" t="str">
        <f>IFERROR(_xlfn.XLOOKUP(確報【8月】!$AE66,台帳表ｓ[整理番号],台帳表ｓ[精算
グループ]),"")</f>
        <v/>
      </c>
      <c r="AH66" s="278" t="str">
        <f>IFERROR(_xlfn.XLOOKUP(確報【8月】!$AE66,台帳表ｓ[整理番号],台帳表ｓ[請求書発行番号]),"")</f>
        <v/>
      </c>
      <c r="AI66" s="269" t="str">
        <f>IFERROR(_xlfn.XLOOKUP(確報【8月】!$AE66,台帳表ｓ[整理番号],台帳表ｓ[繁閑調整金]),"")</f>
        <v/>
      </c>
      <c r="AJ66" s="275"/>
      <c r="AL66" s="202" t="str">
        <f>IFERROR(_xlfn.XLOOKUP(確報【8月】!AK66,台帳表ｔ[整理番号],台帳表ｔ[繁閑調整]),"")</f>
        <v/>
      </c>
      <c r="AM66" s="277" t="str">
        <f>IFERROR(_xlfn.XLOOKUP(確報【8月】!AK66,台帳表ｔ[整理番号],台帳表ｔ[精算
グループ]),"")</f>
        <v/>
      </c>
      <c r="AN66" s="278" t="str">
        <f>IFERROR(_xlfn.XLOOKUP(確報【8月】!AK66,台帳表ｔ[整理番号],台帳表ｔ[請求書発行番号]),"")</f>
        <v/>
      </c>
      <c r="AO66" s="269" t="str">
        <f>IFERROR(_xlfn.XLOOKUP(確報【8月】!AK66,台帳表ｔ[整理番号],台帳表ｔ[繁閑調整金]),"")</f>
        <v/>
      </c>
      <c r="AP66" s="275"/>
      <c r="AR66" s="202" t="str">
        <f>IFERROR(_xlfn.XLOOKUP(確報【8月】!AQ66,台帳表ｋ[整理番号],台帳表ｋ[繁閑調整]),"")</f>
        <v/>
      </c>
      <c r="AS66" s="277" t="str">
        <f>IFERROR(_xlfn.XLOOKUP(確報【8月】!AQ66,台帳表ｋ[整理番号],台帳表ｋ[精算
グループ]),"")</f>
        <v/>
      </c>
      <c r="AT66" s="278" t="str">
        <f>IFERROR(_xlfn.XLOOKUP(確報【8月】!AQ66,台帳表ｋ[整理番号],台帳表ｋ[請求書発行番号]),"")</f>
        <v/>
      </c>
      <c r="AU66" s="269" t="str">
        <f>IFERROR(_xlfn.XLOOKUP(確報【8月】!AQ66,台帳表ｋ[整理番号],台帳表ｋ[繁閑調整金]),"")</f>
        <v/>
      </c>
      <c r="AV66" s="275"/>
      <c r="AX66" s="202" t="str">
        <f>IFERROR(_xlfn.XLOOKUP(確報【8月】!AW66,台帳表ｋ[整理番号],台帳表ｋ[繁閑調整]),"")</f>
        <v/>
      </c>
      <c r="AY66" s="277" t="str">
        <f>IFERROR(_xlfn.XLOOKUP(確報【8月】!AW66,台帳表ｋ[整理番号],台帳表ｋ[精算
グループ]),"")</f>
        <v/>
      </c>
      <c r="AZ66" s="278" t="str">
        <f>IFERROR(_xlfn.XLOOKUP(確報【8月】!AW66,台帳表ｋ[整理番号],台帳表ｋ[請求書発行番号]),"")</f>
        <v/>
      </c>
      <c r="BA66" s="269" t="str">
        <f>IFERROR(_xlfn.XLOOKUP(確報【8月】!AW66,台帳表ｋ[整理番号],台帳表ｋ[繁閑調整金]),"")</f>
        <v/>
      </c>
    </row>
    <row r="67" spans="1:53" ht="16.350000000000001" customHeight="1">
      <c r="A67" s="927"/>
      <c r="B67" s="927"/>
      <c r="C67" s="927"/>
      <c r="D67" s="976"/>
      <c r="E67" s="927"/>
      <c r="F67" s="98" t="s">
        <v>16507</v>
      </c>
      <c r="G67" s="63" t="s">
        <v>16606</v>
      </c>
      <c r="H67" s="27" t="s">
        <v>16508</v>
      </c>
      <c r="I67" s="28"/>
      <c r="J67" s="78" t="s">
        <v>16508</v>
      </c>
      <c r="K67" s="40"/>
      <c r="L67" s="78" t="s">
        <v>16508</v>
      </c>
      <c r="M67" s="40"/>
      <c r="N67" s="60" t="s">
        <v>16508</v>
      </c>
      <c r="O67" s="61"/>
      <c r="P67" s="27" t="s">
        <v>16508</v>
      </c>
      <c r="Q67" s="29"/>
      <c r="R67" s="27" t="s">
        <v>16508</v>
      </c>
      <c r="S67" s="92">
        <f>SUMIFS(台帳表ｋ[金額],台帳表ｋ[精算
グループ],確報【8月】!$H67,台帳表ｋ[入金月（月のみ）],確報【8月】!$A$1,台帳表ｋ[事務所/分室],"神")+SUMIFS(測量台帳1ｋ[入金額],測量台帳1ｋ[精算
グループ],確報【8月】!$H67,測量台帳1ｋ[入金月（月のみ）],確報【8月】!$A$1,測量台帳1ｋ[NC区分],"神奈川")+SUMIFS(測量台帳1__2ｋ[入金額(後)],測量台帳1__2ｋ[精算
グループ(後)],確報【8月】!$H67,測量台帳1__2ｋ[入金月(後)（月のみ）],確報【8月】!$A$1,測量台帳1__2ｋ[NC区分],"神奈川")</f>
        <v>0</v>
      </c>
      <c r="T67" s="93" t="s">
        <v>620</v>
      </c>
      <c r="U67" s="29">
        <f>SUMIFS(台帳表ｋ[金額],台帳表ｋ[精算
グループ],確報【8月】!$H67,台帳表ｋ[入金月（月のみ）],確報【8月】!$A$1,台帳表ｋ[事務所/分室],"湘")+SUMIFS(測量台帳1ｋ[入金額],測量台帳1ｋ[精算
グループ],確報【8月】!$H67,測量台帳1ｋ[入金月（月のみ）],確報【8月】!$A$1,測量台帳1ｋ[NC区分],"湘南")+SUMIFS(測量台帳1__2ｋ[入金額(後)],測量台帳1__2ｋ[精算
グループ(後)],確報【8月】!$H67,測量台帳1__2ｋ[入金月(後)（月のみ）],確報【8月】!$A$1,測量台帳1__2ｋ[NC区分],"湘南")</f>
        <v>255097</v>
      </c>
      <c r="V67" s="27" t="s">
        <v>620</v>
      </c>
      <c r="W67" s="29" cm="1">
        <f t="array" ref="W67">INDEX(設備G入力用!$F$2:$Q$72,ROW(A62), MATCH($A$1,設備G入力用!$F$2:$Q$2,0))</f>
        <v>0</v>
      </c>
      <c r="X67" s="30">
        <f t="shared" si="6"/>
        <v>255097</v>
      </c>
      <c r="Y67" s="24"/>
      <c r="Z67" s="13"/>
      <c r="AA67" s="723"/>
      <c r="AB67" s="314" t="s">
        <v>16506</v>
      </c>
      <c r="AC67" s="172">
        <f t="shared" si="10"/>
        <v>0</v>
      </c>
      <c r="AD67" s="10"/>
      <c r="AE67" s="10"/>
      <c r="AF67" s="202" t="str">
        <f>IFERROR(_xlfn.XLOOKUP(確報【8月】!$AE67,台帳表ｓ[整理番号],台帳表ｓ[繁閑調整]),"")</f>
        <v/>
      </c>
      <c r="AG67" s="277" t="str">
        <f>IFERROR(_xlfn.XLOOKUP(確報【8月】!$AE67,台帳表ｓ[整理番号],台帳表ｓ[精算
グループ]),"")</f>
        <v/>
      </c>
      <c r="AH67" s="278" t="str">
        <f>IFERROR(_xlfn.XLOOKUP(確報【8月】!$AE67,台帳表ｓ[整理番号],台帳表ｓ[請求書発行番号]),"")</f>
        <v/>
      </c>
      <c r="AI67" s="269" t="str">
        <f>IFERROR(_xlfn.XLOOKUP(確報【8月】!$AE67,台帳表ｓ[整理番号],台帳表ｓ[繁閑調整金]),"")</f>
        <v/>
      </c>
      <c r="AJ67" s="275"/>
      <c r="AL67" s="202" t="str">
        <f>IFERROR(_xlfn.XLOOKUP(確報【8月】!AK67,台帳表ｔ[整理番号],台帳表ｔ[繁閑調整]),"")</f>
        <v/>
      </c>
      <c r="AM67" s="277" t="str">
        <f>IFERROR(_xlfn.XLOOKUP(確報【8月】!AK67,台帳表ｔ[整理番号],台帳表ｔ[精算
グループ]),"")</f>
        <v/>
      </c>
      <c r="AN67" s="278" t="str">
        <f>IFERROR(_xlfn.XLOOKUP(確報【8月】!AK67,台帳表ｔ[整理番号],台帳表ｔ[請求書発行番号]),"")</f>
        <v/>
      </c>
      <c r="AO67" s="269" t="str">
        <f>IFERROR(_xlfn.XLOOKUP(確報【8月】!AK67,台帳表ｔ[整理番号],台帳表ｔ[繁閑調整金]),"")</f>
        <v/>
      </c>
      <c r="AP67" s="275"/>
      <c r="AR67" s="202" t="str">
        <f>IFERROR(_xlfn.XLOOKUP(確報【8月】!AQ67,台帳表ｋ[整理番号],台帳表ｋ[繁閑調整]),"")</f>
        <v/>
      </c>
      <c r="AS67" s="277" t="str">
        <f>IFERROR(_xlfn.XLOOKUP(確報【8月】!AQ67,台帳表ｋ[整理番号],台帳表ｋ[精算
グループ]),"")</f>
        <v/>
      </c>
      <c r="AT67" s="278" t="str">
        <f>IFERROR(_xlfn.XLOOKUP(確報【8月】!AQ67,台帳表ｋ[整理番号],台帳表ｋ[請求書発行番号]),"")</f>
        <v/>
      </c>
      <c r="AU67" s="269" t="str">
        <f>IFERROR(_xlfn.XLOOKUP(確報【8月】!AQ67,台帳表ｋ[整理番号],台帳表ｋ[繁閑調整金]),"")</f>
        <v/>
      </c>
      <c r="AV67" s="275"/>
      <c r="AX67" s="202" t="str">
        <f>IFERROR(_xlfn.XLOOKUP(確報【8月】!AW67,台帳表ｋ[整理番号],台帳表ｋ[繁閑調整]),"")</f>
        <v/>
      </c>
      <c r="AY67" s="277" t="str">
        <f>IFERROR(_xlfn.XLOOKUP(確報【8月】!AW67,台帳表ｋ[整理番号],台帳表ｋ[精算
グループ]),"")</f>
        <v/>
      </c>
      <c r="AZ67" s="278" t="str">
        <f>IFERROR(_xlfn.XLOOKUP(確報【8月】!AW67,台帳表ｋ[整理番号],台帳表ｋ[請求書発行番号]),"")</f>
        <v/>
      </c>
      <c r="BA67" s="269" t="str">
        <f>IFERROR(_xlfn.XLOOKUP(確報【8月】!AW67,台帳表ｋ[整理番号],台帳表ｋ[繁閑調整金]),"")</f>
        <v/>
      </c>
    </row>
    <row r="68" spans="1:53" ht="16.350000000000001" customHeight="1" thickBot="1">
      <c r="A68" s="927"/>
      <c r="B68" s="927"/>
      <c r="C68" s="927"/>
      <c r="D68" s="976"/>
      <c r="E68" s="927"/>
      <c r="F68" s="91" t="s">
        <v>16503</v>
      </c>
      <c r="G68" s="52" t="s">
        <v>16606</v>
      </c>
      <c r="H68" s="27" t="s">
        <v>16504</v>
      </c>
      <c r="I68" s="28"/>
      <c r="J68" s="78" t="s">
        <v>16504</v>
      </c>
      <c r="K68" s="40"/>
      <c r="L68" s="78" t="s">
        <v>16504</v>
      </c>
      <c r="M68" s="40"/>
      <c r="N68" s="60" t="s">
        <v>16504</v>
      </c>
      <c r="O68" s="61"/>
      <c r="P68" s="27" t="s">
        <v>16504</v>
      </c>
      <c r="Q68" s="29"/>
      <c r="R68" s="27" t="s">
        <v>16504</v>
      </c>
      <c r="S68" s="92">
        <f>SUMIFS(台帳表ｋ[金額],台帳表ｋ[精算
グループ],確報【8月】!$H68,台帳表ｋ[入金月（月のみ）],確報【8月】!$A$1,台帳表ｋ[事務所/分室],"神")+SUMIFS(測量台帳1ｋ[入金額],測量台帳1ｋ[精算
グループ],確報【8月】!$H68,測量台帳1ｋ[入金月（月のみ）],確報【8月】!$A$1,測量台帳1ｋ[NC区分],"神奈川")+SUMIFS(測量台帳1__2ｋ[入金額(後)],測量台帳1__2ｋ[精算
グループ(後)],確報【8月】!$H68,測量台帳1__2ｋ[入金月(後)（月のみ）],確報【8月】!$A$1,測量台帳1__2ｋ[NC区分],"神奈川")</f>
        <v>220765</v>
      </c>
      <c r="T68" s="93" t="s">
        <v>16612</v>
      </c>
      <c r="U68" s="29">
        <f>SUMIFS(台帳表ｋ[金額],台帳表ｋ[精算
グループ],確報【8月】!$H68,台帳表ｋ[入金月（月のみ）],確報【8月】!$A$1,台帳表ｋ[事務所/分室],"湘")+SUMIFS(測量台帳1ｋ[入金額],測量台帳1ｋ[精算
グループ],確報【8月】!$H68,測量台帳1ｋ[入金月（月のみ）],確報【8月】!$A$1,測量台帳1ｋ[NC区分],"湘南")+SUMIFS(測量台帳1__2ｋ[入金額(後)],測量台帳1__2ｋ[精算
グループ(後)],確報【8月】!$H68,測量台帳1__2ｋ[入金月(後)（月のみ）],確報【8月】!$A$1,測量台帳1__2ｋ[NC区分],"湘南")</f>
        <v>0</v>
      </c>
      <c r="V68" s="27" t="s">
        <v>16612</v>
      </c>
      <c r="W68" s="29" cm="1">
        <f t="array" ref="W68">INDEX(設備G入力用!$F$2:$Q$72,ROW(A63), MATCH($A$1,設備G入力用!$F$2:$Q$2,0))</f>
        <v>0</v>
      </c>
      <c r="X68" s="30">
        <f t="shared" si="6"/>
        <v>220765</v>
      </c>
      <c r="AA68" s="723"/>
      <c r="AB68" s="304" t="s">
        <v>16508</v>
      </c>
      <c r="AC68" s="172">
        <f t="shared" si="10"/>
        <v>255097</v>
      </c>
      <c r="AD68" s="10"/>
      <c r="AE68" s="10"/>
      <c r="AF68" s="202" t="str">
        <f>IFERROR(_xlfn.XLOOKUP(確報【8月】!$AE68,台帳表ｓ[整理番号],台帳表ｓ[繁閑調整]),"")</f>
        <v/>
      </c>
      <c r="AG68" s="277" t="str">
        <f>IFERROR(_xlfn.XLOOKUP(確報【8月】!$AE68,台帳表ｓ[整理番号],台帳表ｓ[精算
グループ]),"")</f>
        <v/>
      </c>
      <c r="AH68" s="278" t="str">
        <f>IFERROR(_xlfn.XLOOKUP(確報【8月】!$AE68,台帳表ｓ[整理番号],台帳表ｓ[請求書発行番号]),"")</f>
        <v/>
      </c>
      <c r="AI68" s="269" t="str">
        <f>IFERROR(_xlfn.XLOOKUP(確報【8月】!$AE68,台帳表ｓ[整理番号],台帳表ｓ[繁閑調整金]),"")</f>
        <v/>
      </c>
      <c r="AJ68" s="275"/>
      <c r="AL68" s="202" t="str">
        <f>IFERROR(_xlfn.XLOOKUP(確報【8月】!AK68,台帳表ｔ[整理番号],台帳表ｔ[繁閑調整]),"")</f>
        <v/>
      </c>
      <c r="AM68" s="277" t="str">
        <f>IFERROR(_xlfn.XLOOKUP(確報【8月】!AK68,台帳表ｔ[整理番号],台帳表ｔ[精算
グループ]),"")</f>
        <v/>
      </c>
      <c r="AN68" s="278" t="str">
        <f>IFERROR(_xlfn.XLOOKUP(確報【8月】!AK68,台帳表ｔ[整理番号],台帳表ｔ[請求書発行番号]),"")</f>
        <v/>
      </c>
      <c r="AO68" s="269" t="str">
        <f>IFERROR(_xlfn.XLOOKUP(確報【8月】!AK68,台帳表ｔ[整理番号],台帳表ｔ[繁閑調整金]),"")</f>
        <v/>
      </c>
      <c r="AP68" s="275"/>
      <c r="AR68" s="202" t="str">
        <f>IFERROR(_xlfn.XLOOKUP(確報【8月】!AQ68,台帳表ｋ[整理番号],台帳表ｋ[繁閑調整]),"")</f>
        <v/>
      </c>
      <c r="AS68" s="277" t="str">
        <f>IFERROR(_xlfn.XLOOKUP(確報【8月】!AQ68,台帳表ｋ[整理番号],台帳表ｋ[精算
グループ]),"")</f>
        <v/>
      </c>
      <c r="AT68" s="278" t="str">
        <f>IFERROR(_xlfn.XLOOKUP(確報【8月】!AQ68,台帳表ｋ[整理番号],台帳表ｋ[請求書発行番号]),"")</f>
        <v/>
      </c>
      <c r="AU68" s="269" t="str">
        <f>IFERROR(_xlfn.XLOOKUP(確報【8月】!AQ68,台帳表ｋ[整理番号],台帳表ｋ[繁閑調整金]),"")</f>
        <v/>
      </c>
      <c r="AV68" s="275"/>
      <c r="AX68" s="202" t="str">
        <f>IFERROR(_xlfn.XLOOKUP(確報【8月】!AW68,台帳表ｋ[整理番号],台帳表ｋ[繁閑調整]),"")</f>
        <v/>
      </c>
      <c r="AY68" s="277" t="str">
        <f>IFERROR(_xlfn.XLOOKUP(確報【8月】!AW68,台帳表ｋ[整理番号],台帳表ｋ[精算
グループ]),"")</f>
        <v/>
      </c>
      <c r="AZ68" s="278" t="str">
        <f>IFERROR(_xlfn.XLOOKUP(確報【8月】!AW68,台帳表ｋ[整理番号],台帳表ｋ[請求書発行番号]),"")</f>
        <v/>
      </c>
      <c r="BA68" s="269" t="str">
        <f>IFERROR(_xlfn.XLOOKUP(確報【8月】!AW68,台帳表ｋ[整理番号],台帳表ｋ[繁閑調整金]),"")</f>
        <v/>
      </c>
    </row>
    <row r="69" spans="1:53" ht="16.350000000000001" customHeight="1" thickBot="1">
      <c r="A69" s="927"/>
      <c r="B69" s="927"/>
      <c r="C69" s="928"/>
      <c r="D69" s="979"/>
      <c r="E69" s="928"/>
      <c r="F69" s="324" t="s">
        <v>16557</v>
      </c>
      <c r="G69" s="325" t="s">
        <v>16606</v>
      </c>
      <c r="H69" s="326"/>
      <c r="I69" s="327"/>
      <c r="J69" s="328"/>
      <c r="K69" s="329"/>
      <c r="L69" s="328"/>
      <c r="M69" s="329"/>
      <c r="N69" s="330"/>
      <c r="O69" s="331"/>
      <c r="P69" s="326"/>
      <c r="Q69" s="332"/>
      <c r="R69" s="326"/>
      <c r="S69" s="333">
        <f>SUMIFS(台帳表ｋ[金額],台帳表ｋ[精算
グループ],確報【8月】!$H69,台帳表ｋ[入金月（月のみ）],確報【8月】!$A$1,台帳表ｋ[事務所/分室],"神")+SUMIFS(測量台帳1ｋ[入金額],測量台帳1ｋ[精算
グループ],確報【8月】!$H69,測量台帳1ｋ[入金月（月のみ）],確報【8月】!$A$1,測量台帳1ｋ[NC区分],"神奈川")+SUMIFS(測量台帳1__2ｋ[入金額(後)],測量台帳1__2ｋ[精算
グループ(後)],確報【8月】!$H69,測量台帳1__2ｋ[入金月(後)（月のみ）],確報【8月】!$A$1,測量台帳1__2ｋ[NC区分],"神奈川")</f>
        <v>0</v>
      </c>
      <c r="T69" s="334"/>
      <c r="U69" s="332">
        <f>SUMIFS(台帳表ｋ[金額],台帳表ｋ[精算
グループ],確報【8月】!$H69,台帳表ｋ[入金月（月のみ）],確報【8月】!$A$1,台帳表ｋ[事務所/分室],"湘")+SUMIFS(測量台帳1ｋ[入金額],測量台帳1ｋ[精算
グループ],確報【8月】!$H69,測量台帳1ｋ[入金月（月のみ）],確報【8月】!$A$1,測量台帳1ｋ[NC区分],"湘南")+SUMIFS(測量台帳1__2ｋ[入金額(後)],測量台帳1__2ｋ[精算
グループ(後)],確報【8月】!$H69,測量台帳1__2ｋ[入金月(後)（月のみ）],確報【8月】!$A$1,測量台帳1__2ｋ[NC区分],"湘南")</f>
        <v>0</v>
      </c>
      <c r="V69" s="326"/>
      <c r="W69" s="332" cm="1">
        <f t="array" ref="W69">INDEX(設備G入力用!$F$2:$Q$72,ROW(A64), MATCH($A$1,設備G入力用!$F$2:$Q$2,0))</f>
        <v>0</v>
      </c>
      <c r="X69" s="41">
        <f t="shared" si="6"/>
        <v>0</v>
      </c>
      <c r="Y69" s="16">
        <f>SUM(X66:X69)</f>
        <v>475862</v>
      </c>
      <c r="Z69" s="13" t="s">
        <v>16626</v>
      </c>
      <c r="AA69" s="723"/>
      <c r="AB69" s="304" t="s">
        <v>16504</v>
      </c>
      <c r="AC69" s="172">
        <f t="shared" si="10"/>
        <v>220765</v>
      </c>
      <c r="AD69" s="10"/>
      <c r="AE69" s="10"/>
      <c r="AF69" s="202" t="str">
        <f>IFERROR(_xlfn.XLOOKUP(確報【8月】!$AE69,台帳表ｓ[整理番号],台帳表ｓ[繁閑調整]),"")</f>
        <v/>
      </c>
      <c r="AG69" s="277" t="str">
        <f>IFERROR(_xlfn.XLOOKUP(確報【8月】!$AE69,台帳表ｓ[整理番号],台帳表ｓ[精算
グループ]),"")</f>
        <v/>
      </c>
      <c r="AH69" s="278" t="str">
        <f>IFERROR(_xlfn.XLOOKUP(確報【8月】!$AE69,台帳表ｓ[整理番号],台帳表ｓ[請求書発行番号]),"")</f>
        <v/>
      </c>
      <c r="AI69" s="269" t="str">
        <f>IFERROR(_xlfn.XLOOKUP(確報【8月】!$AE69,台帳表ｓ[整理番号],台帳表ｓ[繁閑調整金]),"")</f>
        <v/>
      </c>
      <c r="AJ69" s="275"/>
      <c r="AL69" s="202" t="str">
        <f>IFERROR(_xlfn.XLOOKUP(確報【8月】!AK69,台帳表ｔ[整理番号],台帳表ｔ[繁閑調整]),"")</f>
        <v/>
      </c>
      <c r="AM69" s="277" t="str">
        <f>IFERROR(_xlfn.XLOOKUP(確報【8月】!AK69,台帳表ｔ[整理番号],台帳表ｔ[精算
グループ]),"")</f>
        <v/>
      </c>
      <c r="AN69" s="278" t="str">
        <f>IFERROR(_xlfn.XLOOKUP(確報【8月】!AK69,台帳表ｔ[整理番号],台帳表ｔ[請求書発行番号]),"")</f>
        <v/>
      </c>
      <c r="AO69" s="269" t="str">
        <f>IFERROR(_xlfn.XLOOKUP(確報【8月】!AK69,台帳表ｔ[整理番号],台帳表ｔ[繁閑調整金]),"")</f>
        <v/>
      </c>
      <c r="AP69" s="275"/>
      <c r="AR69" s="202" t="str">
        <f>IFERROR(_xlfn.XLOOKUP(確報【8月】!AQ69,台帳表ｋ[整理番号],台帳表ｋ[繁閑調整]),"")</f>
        <v/>
      </c>
      <c r="AS69" s="277" t="str">
        <f>IFERROR(_xlfn.XLOOKUP(確報【8月】!AQ69,台帳表ｋ[整理番号],台帳表ｋ[精算
グループ]),"")</f>
        <v/>
      </c>
      <c r="AT69" s="278" t="str">
        <f>IFERROR(_xlfn.XLOOKUP(確報【8月】!AQ69,台帳表ｋ[整理番号],台帳表ｋ[請求書発行番号]),"")</f>
        <v/>
      </c>
      <c r="AU69" s="269" t="str">
        <f>IFERROR(_xlfn.XLOOKUP(確報【8月】!AQ69,台帳表ｋ[整理番号],台帳表ｋ[繁閑調整金]),"")</f>
        <v/>
      </c>
      <c r="AV69" s="275"/>
      <c r="AX69" s="202" t="str">
        <f>IFERROR(_xlfn.XLOOKUP(確報【8月】!AW69,台帳表ｋ[整理番号],台帳表ｋ[繁閑調整]),"")</f>
        <v/>
      </c>
      <c r="AY69" s="277" t="str">
        <f>IFERROR(_xlfn.XLOOKUP(確報【8月】!AW69,台帳表ｋ[整理番号],台帳表ｋ[精算
グループ]),"")</f>
        <v/>
      </c>
      <c r="AZ69" s="278" t="str">
        <f>IFERROR(_xlfn.XLOOKUP(確報【8月】!AW69,台帳表ｋ[整理番号],台帳表ｋ[請求書発行番号]),"")</f>
        <v/>
      </c>
      <c r="BA69" s="269" t="str">
        <f>IFERROR(_xlfn.XLOOKUP(確報【8月】!AW69,台帳表ｋ[整理番号],台帳表ｋ[繁閑調整金]),"")</f>
        <v/>
      </c>
    </row>
    <row r="70" spans="1:53" ht="16.350000000000001" customHeight="1" thickBot="1">
      <c r="A70" s="927"/>
      <c r="B70" s="927"/>
      <c r="C70" s="718"/>
      <c r="D70" s="959" t="s">
        <v>16558</v>
      </c>
      <c r="E70" s="960"/>
      <c r="F70" s="99" t="s">
        <v>16559</v>
      </c>
      <c r="G70" s="56" t="s">
        <v>16606</v>
      </c>
      <c r="H70" s="100" t="s">
        <v>290</v>
      </c>
      <c r="I70" s="101">
        <f>SUMIFS(台帳表ｓ[金額],台帳表ｓ[精算
グループ],確報【8月】!$H70,台帳表ｓ[入金月（月のみ）],確報【8月】!$A$1,台帳表ｓ[ＮＣ区分],"西部")+SUMIFS(測量台帳1ｓ[入金額],測量台帳1ｓ[精算
グループ],確報【8月】!$H70,測量台帳1ｓ[入金月（月のみ）],確報【8月】!$A$1,測量台帳1ｓ[NC区分],"西部")+SUMIFS(測量台帳1__2ｓ[入金額(後)],測量台帳1__2ｓ[精算
グループ(後)],確報【8月】!$H70,測量台帳1__2ｓ[入金月(後)（月のみ）],確報【8月】!$A$1,測量台帳1__2ｓ[NC区分],"西部")</f>
        <v>0</v>
      </c>
      <c r="J70" s="102" t="s">
        <v>290</v>
      </c>
      <c r="K70" s="103">
        <f>SUMIFS(台帳表ｓ[金額],台帳表ｓ[精算
グループ],確報【8月】!$H70,台帳表ｓ[入金月（月のみ）],確報【8月】!$A$1,台帳表ｓ[ＮＣ区分],"埼玉")+SUMIFS(測量台帳1ｓ[入金額],測量台帳1ｓ[精算
グループ],確報【8月】!$H70,測量台帳1ｓ[入金月（月のみ）],確報【8月】!$A$1,測量台帳1ｓ[NC区分],"埼玉")+SUMIFS(測量台帳1__2ｓ[入金額(後)],測量台帳1__2ｓ[精算
グループ(後)],確報【8月】!$H70,測量台帳1__2ｓ[入金月(後)（月のみ）],確報【8月】!$A$1,測量台帳1__2ｓ[NC区分],"埼玉")</f>
        <v>0</v>
      </c>
      <c r="L70" s="102" t="s">
        <v>290</v>
      </c>
      <c r="M70" s="103">
        <f>SUMIFS(台帳表ｓ[金額],台帳表ｓ[精算
グループ],確報【8月】!$H70,台帳表ｓ[入金月（月のみ）],確報【8月】!$A$1,台帳表ｓ[ＮＣ区分],"北部")+SUMIFS(測量台帳1ｓ[入金額],測量台帳1ｓ[精算
グループ],確報【8月】!$H70,測量台帳1ｓ[入金月（月のみ）],確報【8月】!$A$1,測量台帳1ｓ[NC区分],"北部")+SUMIFS(測量台帳1__2ｓ[入金額(後)],測量台帳1__2ｓ[精算
グループ(後)],確報【8月】!$H70,測量台帳1__2ｓ[入金月(後)（月のみ）],確報【8月】!$A$1,測量台帳1__2ｓ[NC区分],"北部")</f>
        <v>0</v>
      </c>
      <c r="N70" s="104" t="s">
        <v>290</v>
      </c>
      <c r="O70" s="105">
        <f>SUMIFS(台帳表ｓ[金額],台帳表ｓ[精算
グループ],確報【8月】!$H70,台帳表ｓ[入金月（月のみ）],確報【8月】!$A$1,台帳表ｓ[ＮＣ区分],"南部")+SUMIFS(測量台帳1ｓ[入金額],測量台帳1ｓ[精算
グループ],確報【8月】!$H70,測量台帳1ｓ[入金月（月のみ）],確報【8月】!$A$1,測量台帳1ｓ[NC区分],"南部")+SUMIFS(測量台帳1__2ｓ[入金額(後)],測量台帳1__2ｓ[精算
グループ(後)],確報【8月】!$H70,測量台帳1__2ｓ[入金月(後)（月のみ）],確報【8月】!$A$1,測量台帳1__2ｓ[NC区分],"南部")</f>
        <v>0</v>
      </c>
      <c r="P70" s="100" t="s">
        <v>290</v>
      </c>
      <c r="Q70" s="106">
        <f>SUMIFS(台帳表ｔ[金額],台帳表ｔ[精算
グループ],確報【8月】!$H70,台帳表ｔ[入金月（月のみ）],確報【8月】!$A$1,台帳表ｔ[ＮＣ区分],"多摩")+SUMIFS(測量台帳1ｔ[入金額],測量台帳1ｔ[精算
グループ],確報【8月】!$H70,測量台帳1ｔ[入金月（月のみ）],確報【8月】!$A$1,測量台帳1ｔ[NC区分],"多摩")+SUMIFS(測量台帳1__2ｔ[入金額(後)],測量台帳1__2ｔ[精算
グループ(後)],確報【8月】!$H70,測量台帳1__2ｔ[入金月(後)（月のみ）],確報【8月】!$A$1,測量台帳1__2ｔ[NC区分],"多摩")</f>
        <v>0</v>
      </c>
      <c r="R70" s="100" t="s">
        <v>290</v>
      </c>
      <c r="S70" s="107">
        <f>SUMIFS(台帳表ｋ[金額],台帳表ｋ[精算
グループ],確報【8月】!$H70,台帳表ｋ[入金月（月のみ）],確報【8月】!$A$1,台帳表ｋ[事務所/分室],"神")+SUMIFS(測量台帳1ｋ[入金額],測量台帳1ｋ[精算
グループ],確報【8月】!$H70,測量台帳1ｋ[入金月（月のみ）],確報【8月】!$A$1,測量台帳1ｋ[NC区分],"神奈川")+SUMIFS(測量台帳1__2ｋ[入金額(後)],測量台帳1__2ｋ[精算
グループ(後)],確報【8月】!$H70,測量台帳1__2ｋ[入金月(後)（月のみ）],確報【8月】!$A$1,測量台帳1__2ｋ[NC区分],"神奈川")</f>
        <v>0</v>
      </c>
      <c r="T70" s="108" t="s">
        <v>290</v>
      </c>
      <c r="U70" s="74">
        <f>SUMIFS(台帳表ｋ[金額],台帳表ｋ[精算
グループ],確報【8月】!$H70,台帳表ｋ[入金月（月のみ）],確報【8月】!$A$1,台帳表ｋ[事務所/分室],"湘")+SUMIFS(測量台帳1ｋ[入金額],測量台帳1ｋ[精算
グループ],確報【8月】!$H70,測量台帳1ｋ[入金月（月のみ）],確報【8月】!$A$1,測量台帳1ｋ[NC区分],"湘南")+SUMIFS(測量台帳1__2ｋ[入金額(後)],測量台帳1__2ｋ[精算
グループ(後)],確報【8月】!$H70,測量台帳1__2ｋ[入金月(後)（月のみ）],確報【8月】!$A$1,測量台帳1__2ｋ[NC区分],"湘南")</f>
        <v>0</v>
      </c>
      <c r="V70" s="100" t="s">
        <v>290</v>
      </c>
      <c r="W70" s="74" cm="1">
        <f t="array" ref="W70">INDEX(設備G入力用!$F$2:$Q$72,ROW(A65), MATCH($A$1,設備G入力用!$F$2:$Q$2,0))</f>
        <v>0</v>
      </c>
      <c r="X70" s="15">
        <f t="shared" si="6"/>
        <v>0</v>
      </c>
      <c r="Y70" s="16">
        <f>SUM(X70)</f>
        <v>0</v>
      </c>
      <c r="Z70" s="13" t="s">
        <v>16627</v>
      </c>
      <c r="AA70" s="724"/>
      <c r="AB70" s="304" t="s">
        <v>16558</v>
      </c>
      <c r="AC70" s="172">
        <f t="shared" si="10"/>
        <v>0</v>
      </c>
      <c r="AD70" s="10"/>
      <c r="AE70" s="10"/>
      <c r="AF70" s="202" t="str">
        <f>IFERROR(_xlfn.XLOOKUP(確報【8月】!$AE70,台帳表ｓ[整理番号],台帳表ｓ[繁閑調整]),"")</f>
        <v/>
      </c>
      <c r="AG70" s="277" t="str">
        <f>IFERROR(_xlfn.XLOOKUP(確報【8月】!$AE70,台帳表ｓ[整理番号],台帳表ｓ[精算
グループ]),"")</f>
        <v/>
      </c>
      <c r="AH70" s="278" t="str">
        <f>IFERROR(_xlfn.XLOOKUP(確報【8月】!$AE70,台帳表ｓ[整理番号],台帳表ｓ[請求書発行番号]),"")</f>
        <v/>
      </c>
      <c r="AI70" s="269" t="str">
        <f>IFERROR(_xlfn.XLOOKUP(確報【8月】!$AE70,台帳表ｓ[整理番号],台帳表ｓ[繁閑調整金]),"")</f>
        <v/>
      </c>
      <c r="AJ70" s="275"/>
      <c r="AL70" s="202" t="str">
        <f>IFERROR(_xlfn.XLOOKUP(確報【8月】!AK70,台帳表ｔ[整理番号],台帳表ｔ[繁閑調整]),"")</f>
        <v/>
      </c>
      <c r="AM70" s="277" t="str">
        <f>IFERROR(_xlfn.XLOOKUP(確報【8月】!AK70,台帳表ｔ[整理番号],台帳表ｔ[精算
グループ]),"")</f>
        <v/>
      </c>
      <c r="AN70" s="278" t="str">
        <f>IFERROR(_xlfn.XLOOKUP(確報【8月】!AK70,台帳表ｔ[整理番号],台帳表ｔ[請求書発行番号]),"")</f>
        <v/>
      </c>
      <c r="AO70" s="269" t="str">
        <f>IFERROR(_xlfn.XLOOKUP(確報【8月】!AK70,台帳表ｔ[整理番号],台帳表ｔ[繁閑調整金]),"")</f>
        <v/>
      </c>
      <c r="AP70" s="275"/>
      <c r="AR70" s="202" t="str">
        <f>IFERROR(_xlfn.XLOOKUP(確報【8月】!AQ70,台帳表ｋ[整理番号],台帳表ｋ[繁閑調整]),"")</f>
        <v/>
      </c>
      <c r="AS70" s="277" t="str">
        <f>IFERROR(_xlfn.XLOOKUP(確報【8月】!AQ70,台帳表ｋ[整理番号],台帳表ｋ[精算
グループ]),"")</f>
        <v/>
      </c>
      <c r="AT70" s="278" t="str">
        <f>IFERROR(_xlfn.XLOOKUP(確報【8月】!AQ70,台帳表ｋ[整理番号],台帳表ｋ[請求書発行番号]),"")</f>
        <v/>
      </c>
      <c r="AU70" s="269" t="str">
        <f>IFERROR(_xlfn.XLOOKUP(確報【8月】!AQ70,台帳表ｋ[整理番号],台帳表ｋ[繁閑調整金]),"")</f>
        <v/>
      </c>
      <c r="AV70" s="275"/>
      <c r="AX70" s="202" t="str">
        <f>IFERROR(_xlfn.XLOOKUP(確報【8月】!AW70,台帳表ｋ[整理番号],台帳表ｋ[繁閑調整]),"")</f>
        <v/>
      </c>
      <c r="AY70" s="277" t="str">
        <f>IFERROR(_xlfn.XLOOKUP(確報【8月】!AW70,台帳表ｋ[整理番号],台帳表ｋ[精算
グループ]),"")</f>
        <v/>
      </c>
      <c r="AZ70" s="278" t="str">
        <f>IFERROR(_xlfn.XLOOKUP(確報【8月】!AW70,台帳表ｋ[整理番号],台帳表ｋ[請求書発行番号]),"")</f>
        <v/>
      </c>
      <c r="BA70" s="269" t="str">
        <f>IFERROR(_xlfn.XLOOKUP(確報【8月】!AW70,台帳表ｋ[整理番号],台帳表ｋ[繁閑調整金]),"")</f>
        <v/>
      </c>
    </row>
    <row r="71" spans="1:53" ht="16.350000000000001" customHeight="1" thickTop="1" thickBot="1">
      <c r="A71" s="927"/>
      <c r="B71" s="927"/>
      <c r="C71" s="973" t="s">
        <v>16560</v>
      </c>
      <c r="D71" s="974"/>
      <c r="E71" s="975"/>
      <c r="F71" s="109" t="s">
        <v>16561</v>
      </c>
      <c r="G71" s="110" t="s">
        <v>16606</v>
      </c>
      <c r="H71" s="279">
        <v>100</v>
      </c>
      <c r="I71" s="257">
        <f>SUMIFS(台帳表ｓ[金額],台帳表ｓ[精算
グループ],確報【8月】!$H71,台帳表ｓ[入金月（月のみ）],確報【8月】!$A$1,台帳表ｓ[ＮＣ区分],"西部")+SUMIFS(測量台帳1ｓ[入金額],測量台帳1ｓ[精算
グループ],確報【8月】!$H71,測量台帳1ｓ[入金月（月のみ）],確報【8月】!$A$1,測量台帳1ｓ[NC区分],"西部")+SUMIFS(測量台帳1__2ｓ[入金額(後)],測量台帳1__2ｓ[精算
グループ(後)],確報【8月】!$H71,測量台帳1__2ｓ[入金月(後)（月のみ）],確報【8月】!$A$1,測量台帳1__2ｓ[NC区分],"西部")</f>
        <v>462206</v>
      </c>
      <c r="J71" s="291">
        <v>100</v>
      </c>
      <c r="K71" s="287">
        <f>SUMIFS(台帳表ｓ[金額],台帳表ｓ[精算
グループ],確報【8月】!$H71,台帳表ｓ[入金月（月のみ）],確報【8月】!$A$1,台帳表ｓ[ＮＣ区分],"埼玉")+SUMIFS(測量台帳1ｓ[入金額],測量台帳1ｓ[精算
グループ],確報【8月】!$H71,測量台帳1ｓ[入金月（月のみ）],確報【8月】!$A$1,測量台帳1ｓ[NC区分],"埼玉")+SUMIFS(測量台帳1__2ｓ[入金額(後)],測量台帳1__2ｓ[精算
グループ(後)],確報【8月】!$H71,測量台帳1__2ｓ[入金月(後)（月のみ）],確報【8月】!$A$1,測量台帳1__2ｓ[NC区分],"埼玉")</f>
        <v>0</v>
      </c>
      <c r="L71" s="291">
        <v>100</v>
      </c>
      <c r="M71" s="255">
        <f>SUMIFS(台帳表ｓ[金額],台帳表ｓ[精算
グループ],確報【8月】!$H71,台帳表ｓ[入金月（月のみ）],確報【8月】!$A$1,台帳表ｓ[ＮＣ区分],"北部")+SUMIFS(測量台帳1ｓ[入金額],測量台帳1ｓ[精算
グループ],確報【8月】!$H71,測量台帳1ｓ[入金月（月のみ）],確報【8月】!$A$1,測量台帳1ｓ[NC区分],"北部")+SUMIFS(測量台帳1__2ｓ[入金額(後)],測量台帳1__2ｓ[精算
グループ(後)],確報【8月】!$H71,測量台帳1__2ｓ[入金月(後)（月のみ）],確報【8月】!$A$1,測量台帳1__2ｓ[NC区分],"北部")</f>
        <v>0</v>
      </c>
      <c r="N71" s="291">
        <v>100</v>
      </c>
      <c r="O71" s="248">
        <f>SUMIFS(台帳表ｓ[金額],台帳表ｓ[精算
グループ],確報【8月】!$H71,台帳表ｓ[入金月（月のみ）],確報【8月】!$A$1,台帳表ｓ[ＮＣ区分],"南部")+SUMIFS(測量台帳1ｓ[入金額],測量台帳1ｓ[精算
グループ],確報【8月】!$H71,測量台帳1ｓ[入金月（月のみ）],確報【8月】!$A$1,測量台帳1ｓ[NC区分],"南部")+SUMIFS(測量台帳1__2ｓ[入金額(後)],測量台帳1__2ｓ[精算
グループ(後)],確報【8月】!$H71,測量台帳1__2ｓ[入金月(後)（月のみ）],確報【8月】!$A$1,測量台帳1__2ｓ[NC区分],"南部")</f>
        <v>0</v>
      </c>
      <c r="P71" s="279">
        <v>100</v>
      </c>
      <c r="Q71" s="248">
        <f>SUMIFS(台帳表ｔ[金額],台帳表ｔ[精算
グループ],確報【8月】!$H71,台帳表ｔ[入金月（月のみ）],確報【8月】!$A$1,台帳表ｔ[ＮＣ区分],"多摩")+SUMIFS(測量台帳1ｔ[入金額],測量台帳1ｔ[精算
グループ],確報【8月】!$H71,測量台帳1ｔ[入金月（月のみ）],確報【8月】!$A$1,測量台帳1ｔ[NC区分],"多摩")+SUMIFS(測量台帳1__2ｔ[入金額(後)],測量台帳1__2ｔ[精算
グループ(後)],確報【8月】!$H71,測量台帳1__2ｔ[入金月(後)（月のみ）],確報【8月】!$A$1,測量台帳1__2ｔ[NC区分],"多摩")</f>
        <v>4606552</v>
      </c>
      <c r="R71" s="279">
        <v>100</v>
      </c>
      <c r="S71" s="255">
        <f>SUMIFS(台帳表ｋ[金額],台帳表ｋ[精算
グループ],確報【8月】!$H71,台帳表ｋ[入金月（月のみ）],確報【8月】!$A$1,台帳表ｋ[事務所/分室],"神")+SUMIFS(測量台帳1ｋ[入金額],測量台帳1ｋ[精算
グループ],確報【8月】!$H71,測量台帳1ｋ[入金月（月のみ）],確報【8月】!$A$1,測量台帳1ｋ[NC区分],"神奈川")+SUMIFS(測量台帳1__2ｋ[入金額(後)],測量台帳1__2ｋ[精算
グループ(後)],確報【8月】!$H71,測量台帳1__2ｋ[入金月(後)（月のみ）],確報【8月】!$A$1,測量台帳1__2ｋ[NC区分],"神奈川")</f>
        <v>830925</v>
      </c>
      <c r="T71" s="291">
        <v>100</v>
      </c>
      <c r="U71" s="248">
        <f>SUMIFS(台帳表ｋ[金額],台帳表ｋ[精算
グループ],確報【8月】!$H71,台帳表ｋ[入金月（月のみ）],確報【8月】!$A$1,台帳表ｋ[事務所/分室],"湘")+SUMIFS(測量台帳1ｋ[入金額],測量台帳1ｋ[精算
グループ],確報【8月】!$H71,測量台帳1ｋ[入金月（月のみ）],確報【8月】!$A$1,測量台帳1ｋ[NC区分],"湘南")+SUMIFS(測量台帳1__2ｋ[入金額(後)],測量台帳1__2ｋ[精算
グループ(後)],確報【8月】!$H71,測量台帳1__2ｋ[入金月(後)（月のみ）],確報【8月】!$A$1,測量台帳1__2ｋ[NC区分],"湘南")</f>
        <v>0</v>
      </c>
      <c r="V71" s="247"/>
      <c r="W71" s="248" cm="1">
        <f t="array" ref="W71">INDEX(設備G入力用!$F$2:$Q$72,ROW(A66), MATCH($A$1,設備G入力用!$F$2:$Q$2,0))</f>
        <v>0</v>
      </c>
      <c r="X71" s="23">
        <f t="shared" si="6"/>
        <v>5899683</v>
      </c>
      <c r="Y71" s="24"/>
      <c r="Z71" s="13"/>
      <c r="AA71" s="1071" t="s">
        <v>16613</v>
      </c>
      <c r="AB71" s="1072"/>
      <c r="AC71" s="298">
        <f>SUM(AC54:AC70)</f>
        <v>37717518</v>
      </c>
      <c r="AD71" s="10"/>
      <c r="AE71" s="10"/>
      <c r="AF71" s="202" t="str">
        <f>IFERROR(_xlfn.XLOOKUP(確報【8月】!$AE71,台帳表ｓ[整理番号],台帳表ｓ[繁閑調整]),"")</f>
        <v/>
      </c>
      <c r="AG71" s="277" t="str">
        <f>IFERROR(_xlfn.XLOOKUP(確報【8月】!$AE71,台帳表ｓ[整理番号],台帳表ｓ[精算
グループ]),"")</f>
        <v/>
      </c>
      <c r="AH71" s="278" t="str">
        <f>IFERROR(_xlfn.XLOOKUP(確報【8月】!$AE71,台帳表ｓ[整理番号],台帳表ｓ[請求書発行番号]),"")</f>
        <v/>
      </c>
      <c r="AI71" s="269" t="str">
        <f>IFERROR(_xlfn.XLOOKUP(確報【8月】!$AE71,台帳表ｓ[整理番号],台帳表ｓ[繁閑調整金]),"")</f>
        <v/>
      </c>
      <c r="AJ71" s="275"/>
      <c r="AL71" s="202" t="str">
        <f>IFERROR(_xlfn.XLOOKUP(確報【8月】!AK71,台帳表ｔ[整理番号],台帳表ｔ[繁閑調整]),"")</f>
        <v/>
      </c>
      <c r="AM71" s="277" t="str">
        <f>IFERROR(_xlfn.XLOOKUP(確報【8月】!AK71,台帳表ｔ[整理番号],台帳表ｔ[精算
グループ]),"")</f>
        <v/>
      </c>
      <c r="AN71" s="278" t="str">
        <f>IFERROR(_xlfn.XLOOKUP(確報【8月】!AK71,台帳表ｔ[整理番号],台帳表ｔ[請求書発行番号]),"")</f>
        <v/>
      </c>
      <c r="AO71" s="269" t="str">
        <f>IFERROR(_xlfn.XLOOKUP(確報【8月】!AK71,台帳表ｔ[整理番号],台帳表ｔ[繁閑調整金]),"")</f>
        <v/>
      </c>
      <c r="AP71" s="275"/>
      <c r="AR71" s="202" t="str">
        <f>IFERROR(_xlfn.XLOOKUP(確報【8月】!AQ71,台帳表ｋ[整理番号],台帳表ｋ[繁閑調整]),"")</f>
        <v/>
      </c>
      <c r="AS71" s="277" t="str">
        <f>IFERROR(_xlfn.XLOOKUP(確報【8月】!AQ71,台帳表ｋ[整理番号],台帳表ｋ[精算
グループ]),"")</f>
        <v/>
      </c>
      <c r="AT71" s="278" t="str">
        <f>IFERROR(_xlfn.XLOOKUP(確報【8月】!AQ71,台帳表ｋ[整理番号],台帳表ｋ[請求書発行番号]),"")</f>
        <v/>
      </c>
      <c r="AU71" s="269" t="str">
        <f>IFERROR(_xlfn.XLOOKUP(確報【8月】!AQ71,台帳表ｋ[整理番号],台帳表ｋ[繁閑調整金]),"")</f>
        <v/>
      </c>
      <c r="AV71" s="275"/>
      <c r="AX71" s="202" t="str">
        <f>IFERROR(_xlfn.XLOOKUP(確報【8月】!AW71,台帳表ｋ[整理番号],台帳表ｋ[繁閑調整]),"")</f>
        <v/>
      </c>
      <c r="AY71" s="277" t="str">
        <f>IFERROR(_xlfn.XLOOKUP(確報【8月】!AW71,台帳表ｋ[整理番号],台帳表ｋ[精算
グループ]),"")</f>
        <v/>
      </c>
      <c r="AZ71" s="278" t="str">
        <f>IFERROR(_xlfn.XLOOKUP(確報【8月】!AW71,台帳表ｋ[整理番号],台帳表ｋ[請求書発行番号]),"")</f>
        <v/>
      </c>
      <c r="BA71" s="269" t="str">
        <f>IFERROR(_xlfn.XLOOKUP(確報【8月】!AW71,台帳表ｋ[整理番号],台帳表ｋ[繁閑調整金]),"")</f>
        <v/>
      </c>
    </row>
    <row r="72" spans="1:53" ht="16.350000000000001" customHeight="1" thickBot="1">
      <c r="A72" s="927"/>
      <c r="B72" s="927"/>
      <c r="C72" s="976"/>
      <c r="D72" s="977"/>
      <c r="E72" s="978"/>
      <c r="F72" s="111" t="s">
        <v>16562</v>
      </c>
      <c r="G72" s="112" t="s">
        <v>16606</v>
      </c>
      <c r="H72" s="280">
        <v>101</v>
      </c>
      <c r="I72" s="290">
        <f>SUMIFS(台帳表ｓ[金額],台帳表ｓ[精算
グループ],確報【8月】!$H72,台帳表ｓ[入金月（月のみ）],確報【8月】!$A$1,台帳表ｓ[ＮＣ区分],"西部")+SUMIFS(測量台帳1ｓ[入金額],測量台帳1ｓ[精算
グループ],確報【8月】!$H72,測量台帳1ｓ[入金月（月のみ）],確報【8月】!$A$1,測量台帳1ｓ[NC区分],"西部")+SUMIFS(測量台帳1__2ｓ[入金額(後)],測量台帳1__2ｓ[精算
グループ(後)],確報【8月】!$H72,測量台帳1__2ｓ[入金月(後)（月のみ）],確報【8月】!$A$1,測量台帳1__2ｓ[NC区分],"西部")</f>
        <v>4066520</v>
      </c>
      <c r="J72" s="292">
        <v>101</v>
      </c>
      <c r="K72" s="288">
        <f>SUMIFS(台帳表ｓ[金額],台帳表ｓ[精算
グループ],確報【8月】!$H72,台帳表ｓ[入金月（月のみ）],確報【8月】!$A$1,台帳表ｓ[ＮＣ区分],"埼玉")+SUMIFS(測量台帳1ｓ[入金額],測量台帳1ｓ[精算
グループ],確報【8月】!$H72,測量台帳1ｓ[入金月（月のみ）],確報【8月】!$A$1,測量台帳1ｓ[NC区分],"埼玉")+SUMIFS(測量台帳1__2ｓ[入金額(後)],測量台帳1__2ｓ[精算
グループ(後)],確報【8月】!$H72,測量台帳1__2ｓ[入金月(後)（月のみ）],確報【8月】!$A$1,測量台帳1__2ｓ[NC区分],"埼玉")</f>
        <v>0</v>
      </c>
      <c r="L72" s="292">
        <v>101</v>
      </c>
      <c r="M72" s="285">
        <f>SUMIFS(台帳表ｓ[金額],台帳表ｓ[精算
グループ],確報【8月】!$H72,台帳表ｓ[入金月（月のみ）],確報【8月】!$A$1,台帳表ｓ[ＮＣ区分],"北部")+SUMIFS(測量台帳1ｓ[入金額],測量台帳1ｓ[精算
グループ],確報【8月】!$H72,測量台帳1ｓ[入金月（月のみ）],確報【8月】!$A$1,測量台帳1ｓ[NC区分],"北部")+SUMIFS(測量台帳1__2ｓ[入金額(後)],測量台帳1__2ｓ[精算
グループ(後)],確報【8月】!$H72,測量台帳1__2ｓ[入金月(後)（月のみ）],確報【8月】!$A$1,測量台帳1__2ｓ[NC区分],"北部")</f>
        <v>312958</v>
      </c>
      <c r="N72" s="292">
        <v>101</v>
      </c>
      <c r="O72" s="246">
        <f>SUMIFS(台帳表ｓ[金額],台帳表ｓ[精算
グループ],確報【8月】!$H72,台帳表ｓ[入金月（月のみ）],確報【8月】!$A$1,台帳表ｓ[ＮＣ区分],"南部")+SUMIFS(測量台帳1ｓ[入金額],測量台帳1ｓ[精算
グループ],確報【8月】!$H72,測量台帳1ｓ[入金月（月のみ）],確報【8月】!$A$1,測量台帳1ｓ[NC区分],"南部")+SUMIFS(測量台帳1__2ｓ[入金額(後)],測量台帳1__2ｓ[精算
グループ(後)],確報【8月】!$H72,測量台帳1__2ｓ[入金月(後)（月のみ）],確報【8月】!$A$1,測量台帳1__2ｓ[NC区分],"南部")</f>
        <v>3125100</v>
      </c>
      <c r="P72" s="280">
        <v>101</v>
      </c>
      <c r="Q72" s="246">
        <f>SUMIFS(台帳表ｔ[金額],台帳表ｔ[精算
グループ],確報【8月】!$H72,台帳表ｔ[入金月（月のみ）],確報【8月】!$A$1,台帳表ｔ[ＮＣ区分],"多摩")+SUMIFS(測量台帳1ｔ[入金額],測量台帳1ｔ[精算
グループ],確報【8月】!$H72,測量台帳1ｔ[入金月（月のみ）],確報【8月】!$A$1,測量台帳1ｔ[NC区分],"多摩")+SUMIFS(測量台帳1__2ｔ[入金額(後)],測量台帳1__2ｔ[精算
グループ(後)],確報【8月】!$H72,測量台帳1__2ｔ[入金月(後)（月のみ）],確報【8月】!$A$1,測量台帳1__2ｔ[NC区分],"多摩")</f>
        <v>9118912</v>
      </c>
      <c r="R72" s="280">
        <v>101</v>
      </c>
      <c r="S72" s="285">
        <f>SUMIFS(台帳表ｋ[金額],台帳表ｋ[精算
グループ],確報【8月】!$H72,台帳表ｋ[入金月（月のみ）],確報【8月】!$A$1,台帳表ｋ[事務所/分室],"神")+SUMIFS(測量台帳1ｋ[入金額],測量台帳1ｋ[精算
グループ],確報【8月】!$H72,測量台帳1ｋ[入金月（月のみ）],確報【8月】!$A$1,測量台帳1ｋ[NC区分],"神奈川")+SUMIFS(測量台帳1__2ｋ[入金額(後)],測量台帳1__2ｋ[精算
グループ(後)],確報【8月】!$H72,測量台帳1__2ｋ[入金月(後)（月のみ）],確報【8月】!$A$1,測量台帳1__2ｋ[NC区分],"神奈川")</f>
        <v>349401</v>
      </c>
      <c r="T72" s="292">
        <v>101</v>
      </c>
      <c r="U72" s="246">
        <f>SUMIFS(台帳表ｋ[金額],台帳表ｋ[精算
グループ],確報【8月】!$H72,台帳表ｋ[入金月（月のみ）],確報【8月】!$A$1,台帳表ｋ[事務所/分室],"湘")+SUMIFS(測量台帳1ｋ[入金額],測量台帳1ｋ[精算
グループ],確報【8月】!$H72,測量台帳1ｋ[入金月（月のみ）],確報【8月】!$A$1,測量台帳1ｋ[NC区分],"湘南")+SUMIFS(測量台帳1__2ｋ[入金額(後)],測量台帳1__2ｋ[精算
グループ(後)],確報【8月】!$H72,測量台帳1__2ｋ[入金月(後)（月のみ）],確報【8月】!$A$1,測量台帳1__2ｋ[NC区分],"湘南")</f>
        <v>473814</v>
      </c>
      <c r="V72" s="245"/>
      <c r="W72" s="246" cm="1">
        <f t="array" ref="W72">INDEX(設備G入力用!$F$2:$Q$72,ROW(A67), MATCH($A$1,設備G入力用!$F$2:$Q$2,0))</f>
        <v>0</v>
      </c>
      <c r="X72" s="30">
        <f t="shared" si="6"/>
        <v>17446705</v>
      </c>
      <c r="AD72" s="10"/>
      <c r="AE72" s="10"/>
      <c r="AF72" s="202" t="str">
        <f>IFERROR(_xlfn.XLOOKUP(確報【8月】!$AE72,台帳表ｓ[整理番号],台帳表ｓ[繁閑調整]),"")</f>
        <v/>
      </c>
      <c r="AG72" s="277" t="str">
        <f>IFERROR(_xlfn.XLOOKUP(確報【8月】!$AE72,台帳表ｓ[整理番号],台帳表ｓ[精算
グループ]),"")</f>
        <v/>
      </c>
      <c r="AH72" s="278" t="str">
        <f>IFERROR(_xlfn.XLOOKUP(確報【8月】!$AE72,台帳表ｓ[整理番号],台帳表ｓ[請求書発行番号]),"")</f>
        <v/>
      </c>
      <c r="AI72" s="269" t="str">
        <f>IFERROR(_xlfn.XLOOKUP(確報【8月】!$AE72,台帳表ｓ[整理番号],台帳表ｓ[繁閑調整金]),"")</f>
        <v/>
      </c>
      <c r="AJ72" s="275"/>
      <c r="AL72" s="202" t="str">
        <f>IFERROR(_xlfn.XLOOKUP(確報【8月】!AK72,台帳表ｔ[整理番号],台帳表ｔ[繁閑調整]),"")</f>
        <v/>
      </c>
      <c r="AM72" s="277" t="str">
        <f>IFERROR(_xlfn.XLOOKUP(確報【8月】!AK72,台帳表ｔ[整理番号],台帳表ｔ[精算
グループ]),"")</f>
        <v/>
      </c>
      <c r="AN72" s="278" t="str">
        <f>IFERROR(_xlfn.XLOOKUP(確報【8月】!AK72,台帳表ｔ[整理番号],台帳表ｔ[請求書発行番号]),"")</f>
        <v/>
      </c>
      <c r="AO72" s="269" t="str">
        <f>IFERROR(_xlfn.XLOOKUP(確報【8月】!AK72,台帳表ｔ[整理番号],台帳表ｔ[繁閑調整金]),"")</f>
        <v/>
      </c>
      <c r="AP72" s="275"/>
      <c r="AR72" s="202" t="str">
        <f>IFERROR(_xlfn.XLOOKUP(確報【8月】!AQ72,台帳表ｋ[整理番号],台帳表ｋ[繁閑調整]),"")</f>
        <v/>
      </c>
      <c r="AS72" s="277" t="str">
        <f>IFERROR(_xlfn.XLOOKUP(確報【8月】!AQ72,台帳表ｋ[整理番号],台帳表ｋ[精算
グループ]),"")</f>
        <v/>
      </c>
      <c r="AT72" s="278" t="str">
        <f>IFERROR(_xlfn.XLOOKUP(確報【8月】!AQ72,台帳表ｋ[整理番号],台帳表ｋ[請求書発行番号]),"")</f>
        <v/>
      </c>
      <c r="AU72" s="269" t="str">
        <f>IFERROR(_xlfn.XLOOKUP(確報【8月】!AQ72,台帳表ｋ[整理番号],台帳表ｋ[繁閑調整金]),"")</f>
        <v/>
      </c>
      <c r="AV72" s="275"/>
      <c r="AX72" s="202" t="str">
        <f>IFERROR(_xlfn.XLOOKUP(確報【8月】!AW72,台帳表ｋ[整理番号],台帳表ｋ[繁閑調整]),"")</f>
        <v/>
      </c>
      <c r="AY72" s="277" t="str">
        <f>IFERROR(_xlfn.XLOOKUP(確報【8月】!AW72,台帳表ｋ[整理番号],台帳表ｋ[精算
グループ]),"")</f>
        <v/>
      </c>
      <c r="AZ72" s="278" t="str">
        <f>IFERROR(_xlfn.XLOOKUP(確報【8月】!AW72,台帳表ｋ[整理番号],台帳表ｋ[請求書発行番号]),"")</f>
        <v/>
      </c>
      <c r="BA72" s="269" t="str">
        <f>IFERROR(_xlfn.XLOOKUP(確報【8月】!AW72,台帳表ｋ[整理番号],台帳表ｋ[繁閑調整金]),"")</f>
        <v/>
      </c>
    </row>
    <row r="73" spans="1:53" ht="16.350000000000001" customHeight="1" thickBot="1">
      <c r="A73" s="927"/>
      <c r="B73" s="928"/>
      <c r="C73" s="976"/>
      <c r="D73" s="977"/>
      <c r="E73" s="978"/>
      <c r="F73" s="113" t="s">
        <v>16563</v>
      </c>
      <c r="G73" s="56" t="s">
        <v>16606</v>
      </c>
      <c r="H73" s="281">
        <v>103</v>
      </c>
      <c r="I73" s="289">
        <f>SUMIFS(台帳表ｓ[金額],台帳表ｓ[精算
グループ],確報【8月】!$H73,台帳表ｓ[入金月（月のみ）],確報【8月】!$A$1,台帳表ｓ[ＮＣ区分],"西部")+SUMIFS(測量台帳1ｓ[入金額],測量台帳1ｓ[精算
グループ],確報【8月】!$H73,測量台帳1ｓ[入金月（月のみ）],確報【8月】!$A$1,測量台帳1ｓ[NC区分],"西部")+SUMIFS(測量台帳1__2ｓ[入金額(後)],測量台帳1__2ｓ[精算
グループ(後)],確報【8月】!$H73,測量台帳1__2ｓ[入金月(後)（月のみ）],確報【8月】!$A$1,測量台帳1__2ｓ[NC区分],"西部")</f>
        <v>0</v>
      </c>
      <c r="J73" s="293">
        <v>103</v>
      </c>
      <c r="K73" s="289">
        <f>SUMIFS(台帳表ｓ[金額],台帳表ｓ[精算
グループ],確報【8月】!$H73,台帳表ｓ[入金月（月のみ）],確報【8月】!$A$1,台帳表ｓ[ＮＣ区分],"埼玉")+SUMIFS(測量台帳1ｓ[入金額],測量台帳1ｓ[精算
グループ],確報【8月】!$H73,測量台帳1ｓ[入金月（月のみ）],確報【8月】!$A$1,測量台帳1ｓ[NC区分],"埼玉")+SUMIFS(測量台帳1__2ｓ[入金額(後)],測量台帳1__2ｓ[精算
グループ(後)],確報【8月】!$H73,測量台帳1__2ｓ[入金月(後)（月のみ）],確報【8月】!$A$1,測量台帳1__2ｓ[NC区分],"埼玉")</f>
        <v>0</v>
      </c>
      <c r="L73" s="293">
        <v>103</v>
      </c>
      <c r="M73" s="286">
        <f>SUMIFS(台帳表ｓ[金額],台帳表ｓ[精算
グループ],確報【8月】!$H73,台帳表ｓ[入金月（月のみ）],確報【8月】!$A$1,台帳表ｓ[ＮＣ区分],"北部")+SUMIFS(測量台帳1ｓ[入金額],測量台帳1ｓ[精算
グループ],確報【8月】!$H73,測量台帳1ｓ[入金月（月のみ）],確報【8月】!$A$1,測量台帳1ｓ[NC区分],"北部")+SUMIFS(測量台帳1__2ｓ[入金額(後)],測量台帳1__2ｓ[精算
グループ(後)],確報【8月】!$H73,測量台帳1__2ｓ[入金月(後)（月のみ）],確報【8月】!$A$1,測量台帳1__2ｓ[NC区分],"北部")</f>
        <v>0</v>
      </c>
      <c r="N73" s="293">
        <v>103</v>
      </c>
      <c r="O73" s="244">
        <f>SUMIFS(台帳表ｓ[金額],台帳表ｓ[精算
グループ],確報【8月】!$H73,台帳表ｓ[入金月（月のみ）],確報【8月】!$A$1,台帳表ｓ[ＮＣ区分],"南部")+SUMIFS(測量台帳1ｓ[入金額],測量台帳1ｓ[精算
グループ],確報【8月】!$H73,測量台帳1ｓ[入金月（月のみ）],確報【8月】!$A$1,測量台帳1ｓ[NC区分],"南部")+SUMIFS(測量台帳1__2ｓ[入金額(後)],測量台帳1__2ｓ[精算
グループ(後)],確報【8月】!$H73,測量台帳1__2ｓ[入金月(後)（月のみ）],確報【8月】!$A$1,測量台帳1__2ｓ[NC区分],"南部")</f>
        <v>0</v>
      </c>
      <c r="P73" s="281">
        <v>103</v>
      </c>
      <c r="Q73" s="244">
        <f>SUMIFS(台帳表ｔ[金額],台帳表ｔ[精算
グループ],確報【8月】!$H73,台帳表ｔ[入金月（月のみ）],確報【8月】!$A$1,台帳表ｔ[ＮＣ区分],"多摩")+SUMIFS(測量台帳1ｔ[入金額],測量台帳1ｔ[精算
グループ],確報【8月】!$H73,測量台帳1ｔ[入金月（月のみ）],確報【8月】!$A$1,測量台帳1ｔ[NC区分],"多摩")+SUMIFS(測量台帳1__2ｔ[入金額(後)],測量台帳1__2ｔ[精算
グループ(後)],確報【8月】!$H73,測量台帳1__2ｔ[入金月(後)（月のみ）],確報【8月】!$A$1,測量台帳1__2ｔ[NC区分],"多摩")</f>
        <v>184896</v>
      </c>
      <c r="R73" s="281">
        <v>103</v>
      </c>
      <c r="S73" s="286">
        <f>SUMIFS(台帳表ｋ[金額],台帳表ｋ[精算
グループ],確報【8月】!$H73,台帳表ｋ[入金月（月のみ）],確報【8月】!$A$1,台帳表ｋ[事務所/分室],"神")+SUMIFS(測量台帳1ｋ[入金額],測量台帳1ｋ[精算
グループ],確報【8月】!$H73,測量台帳1ｋ[入金月（月のみ）],確報【8月】!$A$1,測量台帳1ｋ[NC区分],"神奈川")+SUMIFS(測量台帳1__2ｋ[入金額(後)],測量台帳1__2ｋ[精算
グループ(後)],確報【8月】!$H73,測量台帳1__2ｋ[入金月(後)（月のみ）],確報【8月】!$A$1,測量台帳1__2ｋ[NC区分],"神奈川")</f>
        <v>0</v>
      </c>
      <c r="T73" s="293">
        <v>103</v>
      </c>
      <c r="U73" s="244">
        <f>SUMIFS(台帳表ｋ[金額],台帳表ｋ[精算
グループ],確報【8月】!$H73,台帳表ｋ[入金月（月のみ）],確報【8月】!$A$1,台帳表ｋ[事務所/分室],"湘")+SUMIFS(測量台帳1ｋ[入金額],測量台帳1ｋ[精算
グループ],確報【8月】!$H73,測量台帳1ｋ[入金月（月のみ）],確報【8月】!$A$1,測量台帳1ｋ[NC区分],"湘南")+SUMIFS(測量台帳1__2ｋ[入金額(後)],測量台帳1__2ｋ[精算
グループ(後)],確報【8月】!$H73,測量台帳1__2ｋ[入金月(後)（月のみ）],確報【8月】!$A$1,測量台帳1__2ｋ[NC区分],"湘南")</f>
        <v>0</v>
      </c>
      <c r="V73" s="243"/>
      <c r="W73" s="244" cm="1">
        <f t="array" ref="W73">INDEX(設備G入力用!$F$2:$Q$72,ROW(A68), MATCH($A$1,設備G入力用!$F$2:$Q$2,0))</f>
        <v>0</v>
      </c>
      <c r="X73" s="41">
        <f t="shared" si="6"/>
        <v>184896</v>
      </c>
      <c r="Y73" s="16">
        <f>SUM(X71:X73)</f>
        <v>23531284</v>
      </c>
      <c r="Z73" s="13" t="s">
        <v>16628</v>
      </c>
      <c r="AD73" s="123"/>
      <c r="AE73" s="123"/>
      <c r="AF73" s="202" t="str">
        <f>IFERROR(_xlfn.XLOOKUP(確報【8月】!$AE73,台帳表ｓ[整理番号],台帳表ｓ[繁閑調整]),"")</f>
        <v/>
      </c>
      <c r="AG73" s="277" t="str">
        <f>IFERROR(_xlfn.XLOOKUP(確報【8月】!$AE73,台帳表ｓ[整理番号],台帳表ｓ[精算
グループ]),"")</f>
        <v/>
      </c>
      <c r="AH73" s="278" t="str">
        <f>IFERROR(_xlfn.XLOOKUP(確報【8月】!$AE73,台帳表ｓ[整理番号],台帳表ｓ[請求書発行番号]),"")</f>
        <v/>
      </c>
      <c r="AI73" s="269" t="str">
        <f>IFERROR(_xlfn.XLOOKUP(確報【8月】!$AE73,台帳表ｓ[整理番号],台帳表ｓ[繁閑調整金]),"")</f>
        <v/>
      </c>
      <c r="AJ73" s="275"/>
      <c r="AL73" s="202" t="str">
        <f>IFERROR(_xlfn.XLOOKUP(確報【8月】!AK73,台帳表ｔ[整理番号],台帳表ｔ[繁閑調整]),"")</f>
        <v/>
      </c>
      <c r="AM73" s="277" t="str">
        <f>IFERROR(_xlfn.XLOOKUP(確報【8月】!AK73,台帳表ｔ[整理番号],台帳表ｔ[精算
グループ]),"")</f>
        <v/>
      </c>
      <c r="AN73" s="278" t="str">
        <f>IFERROR(_xlfn.XLOOKUP(確報【8月】!AK73,台帳表ｔ[整理番号],台帳表ｔ[請求書発行番号]),"")</f>
        <v/>
      </c>
      <c r="AO73" s="269" t="str">
        <f>IFERROR(_xlfn.XLOOKUP(確報【8月】!AK73,台帳表ｔ[整理番号],台帳表ｔ[繁閑調整金]),"")</f>
        <v/>
      </c>
      <c r="AP73" s="275"/>
      <c r="AR73" s="202" t="str">
        <f>IFERROR(_xlfn.XLOOKUP(確報【8月】!AQ73,台帳表ｋ[整理番号],台帳表ｋ[繁閑調整]),"")</f>
        <v/>
      </c>
      <c r="AS73" s="277" t="str">
        <f>IFERROR(_xlfn.XLOOKUP(確報【8月】!AQ73,台帳表ｋ[整理番号],台帳表ｋ[精算
グループ]),"")</f>
        <v/>
      </c>
      <c r="AT73" s="278" t="str">
        <f>IFERROR(_xlfn.XLOOKUP(確報【8月】!AQ73,台帳表ｋ[整理番号],台帳表ｋ[請求書発行番号]),"")</f>
        <v/>
      </c>
      <c r="AU73" s="269" t="str">
        <f>IFERROR(_xlfn.XLOOKUP(確報【8月】!AQ73,台帳表ｋ[整理番号],台帳表ｋ[繁閑調整金]),"")</f>
        <v/>
      </c>
      <c r="AV73" s="275"/>
      <c r="AX73" s="202" t="str">
        <f>IFERROR(_xlfn.XLOOKUP(確報【8月】!AW73,台帳表ｋ[整理番号],台帳表ｋ[繁閑調整]),"")</f>
        <v/>
      </c>
      <c r="AY73" s="277" t="str">
        <f>IFERROR(_xlfn.XLOOKUP(確報【8月】!AW73,台帳表ｋ[整理番号],台帳表ｋ[精算
グループ]),"")</f>
        <v/>
      </c>
      <c r="AZ73" s="278" t="str">
        <f>IFERROR(_xlfn.XLOOKUP(確報【8月】!AW73,台帳表ｋ[整理番号],台帳表ｋ[請求書発行番号]),"")</f>
        <v/>
      </c>
      <c r="BA73" s="269" t="str">
        <f>IFERROR(_xlfn.XLOOKUP(確報【8月】!AW73,台帳表ｋ[整理番号],台帳表ｋ[繁閑調整金]),"")</f>
        <v/>
      </c>
    </row>
    <row r="74" spans="1:53" ht="16.350000000000001" customHeight="1" thickBot="1">
      <c r="A74" s="927"/>
      <c r="B74" s="926" t="s">
        <v>16629</v>
      </c>
      <c r="C74" s="976"/>
      <c r="D74" s="977"/>
      <c r="E74" s="978"/>
      <c r="F74" s="114" t="s">
        <v>16564</v>
      </c>
      <c r="G74" s="62"/>
      <c r="H74" s="282">
        <v>201</v>
      </c>
      <c r="I74" s="255">
        <f>SUMIFS(台帳表ｓ[金額],台帳表ｓ[精算
グループ],確報【8月】!$H74,台帳表ｓ[入金月（月のみ）],確報【8月】!$A$1,台帳表ｓ[ＮＣ区分],"西部")+SUMIFS(測量台帳1ｓ[入金額],測量台帳1ｓ[精算
グループ],確報【8月】!$H74,測量台帳1ｓ[入金月（月のみ）],確報【8月】!$A$1,測量台帳1ｓ[NC区分],"西部")+SUMIFS(測量台帳1__2ｓ[入金額(後)],測量台帳1__2ｓ[精算
グループ(後)],確報【8月】!$H74,測量台帳1__2ｓ[入金月(後)（月のみ）],確報【8月】!$A$1,測量台帳1__2ｓ[NC区分],"西部")</f>
        <v>0</v>
      </c>
      <c r="J74" s="294">
        <v>201</v>
      </c>
      <c r="K74" s="255">
        <f>SUMIFS(台帳表ｓ[金額],台帳表ｓ[精算
グループ],確報【8月】!$H74,台帳表ｓ[入金月（月のみ）],確報【8月】!$A$1,台帳表ｓ[ＮＣ区分],"埼玉")+SUMIFS(測量台帳1ｓ[入金額],測量台帳1ｓ[精算
グループ],確報【8月】!$H74,測量台帳1ｓ[入金月（月のみ）],確報【8月】!$A$1,測量台帳1ｓ[NC区分],"埼玉")+SUMIFS(測量台帳1__2ｓ[入金額(後)],測量台帳1__2ｓ[精算
グループ(後)],確報【8月】!$H74,測量台帳1__2ｓ[入金月(後)（月のみ）],確報【8月】!$A$1,測量台帳1__2ｓ[NC区分],"埼玉")</f>
        <v>0</v>
      </c>
      <c r="L74" s="294">
        <v>201</v>
      </c>
      <c r="M74" s="255">
        <f>SUMIFS(台帳表ｓ[金額],台帳表ｓ[精算
グループ],確報【8月】!$H74,台帳表ｓ[入金月（月のみ）],確報【8月】!$A$1,台帳表ｓ[ＮＣ区分],"北部")+SUMIFS(測量台帳1ｓ[入金額],測量台帳1ｓ[精算
グループ],確報【8月】!$H74,測量台帳1ｓ[入金月（月のみ）],確報【8月】!$A$1,測量台帳1ｓ[NC区分],"北部")+SUMIFS(測量台帳1__2ｓ[入金額(後)],測量台帳1__2ｓ[精算
グループ(後)],確報【8月】!$H74,測量台帳1__2ｓ[入金月(後)（月のみ）],確報【8月】!$A$1,測量台帳1__2ｓ[NC区分],"北部")</f>
        <v>0</v>
      </c>
      <c r="N74" s="294">
        <v>201</v>
      </c>
      <c r="O74" s="248">
        <f>SUMIFS(台帳表ｓ[金額],台帳表ｓ[精算
グループ],確報【8月】!$H74,台帳表ｓ[入金月（月のみ）],確報【8月】!$A$1,台帳表ｓ[ＮＣ区分],"南部")+SUMIFS(測量台帳1ｓ[入金額],測量台帳1ｓ[精算
グループ],確報【8月】!$H74,測量台帳1ｓ[入金月（月のみ）],確報【8月】!$A$1,測量台帳1ｓ[NC区分],"南部")+SUMIFS(測量台帳1__2ｓ[入金額(後)],測量台帳1__2ｓ[精算
グループ(後)],確報【8月】!$H74,測量台帳1__2ｓ[入金月(後)（月のみ）],確報【8月】!$A$1,測量台帳1__2ｓ[NC区分],"南部")</f>
        <v>0</v>
      </c>
      <c r="P74" s="282">
        <v>201</v>
      </c>
      <c r="Q74" s="248">
        <f>SUMIFS(台帳表ｔ[金額],台帳表ｔ[精算
グループ],確報【8月】!$H74,台帳表ｔ[入金月（月のみ）],確報【8月】!$A$1,台帳表ｔ[ＮＣ区分],"多摩")+SUMIFS(測量台帳1ｔ[入金額],測量台帳1ｔ[精算
グループ],確報【8月】!$H74,測量台帳1ｔ[入金月（月のみ）],確報【8月】!$A$1,測量台帳1ｔ[NC区分],"多摩")+SUMIFS(測量台帳1__2ｔ[入金額(後)],測量台帳1__2ｔ[精算
グループ(後)],確報【8月】!$H74,測量台帳1__2ｔ[入金月(後)（月のみ）],確報【8月】!$A$1,測量台帳1__2ｔ[NC区分],"多摩")</f>
        <v>0</v>
      </c>
      <c r="R74" s="282">
        <v>201</v>
      </c>
      <c r="S74" s="255">
        <f>SUMIFS(台帳表ｋ[金額],台帳表ｋ[精算
グループ],確報【8月】!$H74,台帳表ｋ[入金月（月のみ）],確報【8月】!$A$1,台帳表ｋ[事務所/分室],"神")+SUMIFS(測量台帳1ｋ[入金額],測量台帳1ｋ[精算
グループ],確報【8月】!$H74,測量台帳1ｋ[入金月（月のみ）],確報【8月】!$A$1,測量台帳1ｋ[NC区分],"神奈川")+SUMIFS(測量台帳1__2ｋ[入金額(後)],測量台帳1__2ｋ[精算
グループ(後)],確報【8月】!$H74,測量台帳1__2ｋ[入金月(後)（月のみ）],確報【8月】!$A$1,測量台帳1__2ｋ[NC区分],"神奈川")</f>
        <v>0</v>
      </c>
      <c r="T74" s="294">
        <v>201</v>
      </c>
      <c r="U74" s="248">
        <f>SUMIFS(台帳表ｋ[金額],台帳表ｋ[精算
グループ],確報【8月】!$H74,台帳表ｋ[入金月（月のみ）],確報【8月】!$A$1,台帳表ｋ[事務所/分室],"湘")+SUMIFS(測量台帳1ｋ[入金額],測量台帳1ｋ[精算
グループ],確報【8月】!$H74,測量台帳1ｋ[入金月（月のみ）],確報【8月】!$A$1,測量台帳1ｋ[NC区分],"湘南")+SUMIFS(測量台帳1__2ｋ[入金額(後)],測量台帳1__2ｋ[精算
グループ(後)],確報【8月】!$H74,測量台帳1__2ｋ[入金月(後)（月のみ）],確報【8月】!$A$1,測量台帳1__2ｋ[NC区分],"湘南")</f>
        <v>0</v>
      </c>
      <c r="V74" s="247"/>
      <c r="W74" s="248" cm="1">
        <f t="array" ref="W74">INDEX(設備G入力用!$F$2:$Q$72,ROW(A69), MATCH($A$1,設備G入力用!$F$2:$Q$2,0))</f>
        <v>0</v>
      </c>
      <c r="X74" s="23">
        <f t="shared" si="6"/>
        <v>0</v>
      </c>
      <c r="Y74" s="115"/>
      <c r="Z74" s="116"/>
      <c r="AD74" s="123"/>
      <c r="AE74" s="123"/>
      <c r="AF74" s="202" t="str">
        <f>IFERROR(_xlfn.XLOOKUP(確報【8月】!$AE74,台帳表ｓ[整理番号],台帳表ｓ[繁閑調整]),"")</f>
        <v/>
      </c>
      <c r="AG74" s="277" t="str">
        <f>IFERROR(_xlfn.XLOOKUP(確報【8月】!$AE74,台帳表ｓ[整理番号],台帳表ｓ[精算
グループ]),"")</f>
        <v/>
      </c>
      <c r="AH74" s="278" t="str">
        <f>IFERROR(_xlfn.XLOOKUP(確報【8月】!$AE74,台帳表ｓ[整理番号],台帳表ｓ[請求書発行番号]),"")</f>
        <v/>
      </c>
      <c r="AI74" s="269" t="str">
        <f>IFERROR(_xlfn.XLOOKUP(確報【8月】!$AE74,台帳表ｓ[整理番号],台帳表ｓ[繁閑調整金]),"")</f>
        <v/>
      </c>
      <c r="AJ74" s="275"/>
      <c r="AL74" s="202" t="str">
        <f>IFERROR(_xlfn.XLOOKUP(確報【8月】!AK74,台帳表ｔ[整理番号],台帳表ｔ[繁閑調整]),"")</f>
        <v/>
      </c>
      <c r="AM74" s="277" t="str">
        <f>IFERROR(_xlfn.XLOOKUP(確報【8月】!AK74,台帳表ｔ[整理番号],台帳表ｔ[精算
グループ]),"")</f>
        <v/>
      </c>
      <c r="AN74" s="278" t="str">
        <f>IFERROR(_xlfn.XLOOKUP(確報【8月】!AK74,台帳表ｔ[整理番号],台帳表ｔ[請求書発行番号]),"")</f>
        <v/>
      </c>
      <c r="AO74" s="269" t="str">
        <f>IFERROR(_xlfn.XLOOKUP(確報【8月】!AK74,台帳表ｔ[整理番号],台帳表ｔ[繁閑調整金]),"")</f>
        <v/>
      </c>
      <c r="AP74" s="275"/>
      <c r="AR74" s="202" t="str">
        <f>IFERROR(_xlfn.XLOOKUP(確報【8月】!AQ74,台帳表ｋ[整理番号],台帳表ｋ[繁閑調整]),"")</f>
        <v/>
      </c>
      <c r="AS74" s="277" t="str">
        <f>IFERROR(_xlfn.XLOOKUP(確報【8月】!AQ74,台帳表ｋ[整理番号],台帳表ｋ[精算
グループ]),"")</f>
        <v/>
      </c>
      <c r="AT74" s="278" t="str">
        <f>IFERROR(_xlfn.XLOOKUP(確報【8月】!AQ74,台帳表ｋ[整理番号],台帳表ｋ[請求書発行番号]),"")</f>
        <v/>
      </c>
      <c r="AU74" s="269" t="str">
        <f>IFERROR(_xlfn.XLOOKUP(確報【8月】!AQ74,台帳表ｋ[整理番号],台帳表ｋ[繁閑調整金]),"")</f>
        <v/>
      </c>
      <c r="AV74" s="275"/>
      <c r="AX74" s="202" t="str">
        <f>IFERROR(_xlfn.XLOOKUP(確報【8月】!AW74,台帳表ｋ[整理番号],台帳表ｋ[繁閑調整]),"")</f>
        <v/>
      </c>
      <c r="AY74" s="277" t="str">
        <f>IFERROR(_xlfn.XLOOKUP(確報【8月】!AW74,台帳表ｋ[整理番号],台帳表ｋ[精算
グループ]),"")</f>
        <v/>
      </c>
      <c r="AZ74" s="278" t="str">
        <f>IFERROR(_xlfn.XLOOKUP(確報【8月】!AW74,台帳表ｋ[整理番号],台帳表ｋ[請求書発行番号]),"")</f>
        <v/>
      </c>
      <c r="BA74" s="269" t="str">
        <f>IFERROR(_xlfn.XLOOKUP(確報【8月】!AW74,台帳表ｋ[整理番号],台帳表ｋ[繁閑調整金]),"")</f>
        <v/>
      </c>
    </row>
    <row r="75" spans="1:53" ht="16.350000000000001" customHeight="1" thickBot="1">
      <c r="A75" s="927"/>
      <c r="B75" s="927"/>
      <c r="C75" s="976"/>
      <c r="D75" s="977"/>
      <c r="E75" s="978"/>
      <c r="F75" s="114" t="s">
        <v>16505</v>
      </c>
      <c r="G75" s="62"/>
      <c r="H75" s="283">
        <v>202</v>
      </c>
      <c r="I75" s="285">
        <f>SUMIFS(台帳表ｓ[金額],台帳表ｓ[精算
グループ],確報【8月】!$H75,台帳表ｓ[入金月（月のみ）],確報【8月】!$A$1,台帳表ｓ[ＮＣ区分],"西部")+SUMIFS(測量台帳1ｓ[入金額],測量台帳1ｓ[精算
グループ],確報【8月】!$H75,測量台帳1ｓ[入金月（月のみ）],確報【8月】!$A$1,測量台帳1ｓ[NC区分],"西部")+SUMIFS(測量台帳1__2ｓ[入金額(後)],測量台帳1__2ｓ[精算
グループ(後)],確報【8月】!$H75,測量台帳1__2ｓ[入金月(後)（月のみ）],確報【8月】!$A$1,測量台帳1__2ｓ[NC区分],"西部")</f>
        <v>0</v>
      </c>
      <c r="J75" s="295">
        <v>202</v>
      </c>
      <c r="K75" s="285">
        <f>SUMIFS(台帳表ｓ[金額],台帳表ｓ[精算
グループ],確報【8月】!$H75,台帳表ｓ[入金月（月のみ）],確報【8月】!$A$1,台帳表ｓ[ＮＣ区分],"埼玉")+SUMIFS(測量台帳1ｓ[入金額],測量台帳1ｓ[精算
グループ],確報【8月】!$H75,測量台帳1ｓ[入金月（月のみ）],確報【8月】!$A$1,測量台帳1ｓ[NC区分],"埼玉")+SUMIFS(測量台帳1__2ｓ[入金額(後)],測量台帳1__2ｓ[精算
グループ(後)],確報【8月】!$H75,測量台帳1__2ｓ[入金月(後)（月のみ）],確報【8月】!$A$1,測量台帳1__2ｓ[NC区分],"埼玉")</f>
        <v>0</v>
      </c>
      <c r="L75" s="295">
        <v>202</v>
      </c>
      <c r="M75" s="285">
        <f>SUMIFS(台帳表ｓ[金額],台帳表ｓ[精算
グループ],確報【8月】!$H75,台帳表ｓ[入金月（月のみ）],確報【8月】!$A$1,台帳表ｓ[ＮＣ区分],"北部")+SUMIFS(測量台帳1ｓ[入金額],測量台帳1ｓ[精算
グループ],確報【8月】!$H75,測量台帳1ｓ[入金月（月のみ）],確報【8月】!$A$1,測量台帳1ｓ[NC区分],"北部")+SUMIFS(測量台帳1__2ｓ[入金額(後)],測量台帳1__2ｓ[精算
グループ(後)],確報【8月】!$H75,測量台帳1__2ｓ[入金月(後)（月のみ）],確報【8月】!$A$1,測量台帳1__2ｓ[NC区分],"北部")</f>
        <v>0</v>
      </c>
      <c r="N75" s="295">
        <v>202</v>
      </c>
      <c r="O75" s="246">
        <f>SUMIFS(台帳表ｓ[金額],台帳表ｓ[精算
グループ],確報【8月】!$H75,台帳表ｓ[入金月（月のみ）],確報【8月】!$A$1,台帳表ｓ[ＮＣ区分],"南部")+SUMIFS(測量台帳1ｓ[入金額],測量台帳1ｓ[精算
グループ],確報【8月】!$H75,測量台帳1ｓ[入金月（月のみ）],確報【8月】!$A$1,測量台帳1ｓ[NC区分],"南部")+SUMIFS(測量台帳1__2ｓ[入金額(後)],測量台帳1__2ｓ[精算
グループ(後)],確報【8月】!$H75,測量台帳1__2ｓ[入金月(後)（月のみ）],確報【8月】!$A$1,測量台帳1__2ｓ[NC区分],"南部")</f>
        <v>0</v>
      </c>
      <c r="P75" s="283">
        <v>202</v>
      </c>
      <c r="Q75" s="246">
        <f>SUMIFS(台帳表ｔ[金額],台帳表ｔ[精算
グループ],確報【8月】!$H75,台帳表ｔ[入金月（月のみ）],確報【8月】!$A$1,台帳表ｔ[ＮＣ区分],"多摩")+SUMIFS(測量台帳1ｔ[入金額],測量台帳1ｔ[精算
グループ],確報【8月】!$H75,測量台帳1ｔ[入金月（月のみ）],確報【8月】!$A$1,測量台帳1ｔ[NC区分],"多摩")+SUMIFS(測量台帳1__2ｔ[入金額(後)],測量台帳1__2ｔ[精算
グループ(後)],確報【8月】!$H75,測量台帳1__2ｔ[入金月(後)（月のみ）],確報【8月】!$A$1,測量台帳1__2ｔ[NC区分],"多摩")</f>
        <v>149586</v>
      </c>
      <c r="R75" s="283">
        <v>202</v>
      </c>
      <c r="S75" s="285">
        <f>SUMIFS(台帳表ｋ[金額],台帳表ｋ[精算
グループ],確報【8月】!$H75,台帳表ｋ[入金月（月のみ）],確報【8月】!$A$1,台帳表ｋ[事務所/分室],"神")+SUMIFS(測量台帳1ｋ[入金額],測量台帳1ｋ[精算
グループ],確報【8月】!$H75,測量台帳1ｋ[入金月（月のみ）],確報【8月】!$A$1,測量台帳1ｋ[NC区分],"神奈川")+SUMIFS(測量台帳1__2ｋ[入金額(後)],測量台帳1__2ｋ[精算
グループ(後)],確報【8月】!$H75,測量台帳1__2ｋ[入金月(後)（月のみ）],確報【8月】!$A$1,測量台帳1__2ｋ[NC区分],"神奈川")</f>
        <v>0</v>
      </c>
      <c r="T75" s="295">
        <v>202</v>
      </c>
      <c r="U75" s="246">
        <f>SUMIFS(台帳表ｋ[金額],台帳表ｋ[精算
グループ],確報【8月】!$H75,台帳表ｋ[入金月（月のみ）],確報【8月】!$A$1,台帳表ｋ[事務所/分室],"湘")+SUMIFS(測量台帳1ｋ[入金額],測量台帳1ｋ[精算
グループ],確報【8月】!$H75,測量台帳1ｋ[入金月（月のみ）],確報【8月】!$A$1,測量台帳1ｋ[NC区分],"湘南")+SUMIFS(測量台帳1__2ｋ[入金額(後)],測量台帳1__2ｋ[精算
グループ(後)],確報【8月】!$H75,測量台帳1__2ｋ[入金月(後)（月のみ）],確報【8月】!$A$1,測量台帳1__2ｋ[NC区分],"湘南")</f>
        <v>0</v>
      </c>
      <c r="V75" s="245"/>
      <c r="W75" s="246" cm="1">
        <f t="array" ref="W75">INDEX(設備G入力用!$F$2:$Q$72,ROW(A70), MATCH($A$1,設備G入力用!$F$2:$Q$2,0))</f>
        <v>0</v>
      </c>
      <c r="X75" s="30">
        <f t="shared" si="6"/>
        <v>149586</v>
      </c>
      <c r="AA75" s="1067" t="s">
        <v>16630</v>
      </c>
      <c r="AB75" s="117" t="s">
        <v>16631</v>
      </c>
      <c r="AC75" s="118">
        <f>I70+K70+M70+O70+Q70+S70+U70+W70</f>
        <v>0</v>
      </c>
      <c r="AE75" s="125"/>
      <c r="AF75" s="202" t="str">
        <f>IFERROR(_xlfn.XLOOKUP(確報【8月】!$AE75,台帳表ｓ[整理番号],台帳表ｓ[繁閑調整]),"")</f>
        <v/>
      </c>
      <c r="AG75" s="277" t="str">
        <f>IFERROR(_xlfn.XLOOKUP(確報【8月】!$AE75,台帳表ｓ[整理番号],台帳表ｓ[精算
グループ]),"")</f>
        <v/>
      </c>
      <c r="AH75" s="278" t="str">
        <f>IFERROR(_xlfn.XLOOKUP(確報【8月】!$AE75,台帳表ｓ[整理番号],台帳表ｓ[請求書発行番号]),"")</f>
        <v/>
      </c>
      <c r="AI75" s="269" t="str">
        <f>IFERROR(_xlfn.XLOOKUP(確報【8月】!$AE75,台帳表ｓ[整理番号],台帳表ｓ[繁閑調整金]),"")</f>
        <v/>
      </c>
      <c r="AJ75" s="275"/>
      <c r="AL75" s="202" t="str">
        <f>IFERROR(_xlfn.XLOOKUP(確報【8月】!AK75,台帳表ｔ[整理番号],台帳表ｔ[繁閑調整]),"")</f>
        <v/>
      </c>
      <c r="AM75" s="277" t="str">
        <f>IFERROR(_xlfn.XLOOKUP(確報【8月】!AK75,台帳表ｔ[整理番号],台帳表ｔ[精算
グループ]),"")</f>
        <v/>
      </c>
      <c r="AN75" s="278" t="str">
        <f>IFERROR(_xlfn.XLOOKUP(確報【8月】!AK75,台帳表ｔ[整理番号],台帳表ｔ[請求書発行番号]),"")</f>
        <v/>
      </c>
      <c r="AO75" s="269" t="str">
        <f>IFERROR(_xlfn.XLOOKUP(確報【8月】!AK75,台帳表ｔ[整理番号],台帳表ｔ[繁閑調整金]),"")</f>
        <v/>
      </c>
      <c r="AP75" s="275"/>
      <c r="AR75" s="202" t="str">
        <f>IFERROR(_xlfn.XLOOKUP(確報【8月】!AQ75,台帳表ｋ[整理番号],台帳表ｋ[繁閑調整]),"")</f>
        <v/>
      </c>
      <c r="AS75" s="277" t="str">
        <f>IFERROR(_xlfn.XLOOKUP(確報【8月】!AQ75,台帳表ｋ[整理番号],台帳表ｋ[精算
グループ]),"")</f>
        <v/>
      </c>
      <c r="AT75" s="278" t="str">
        <f>IFERROR(_xlfn.XLOOKUP(確報【8月】!AQ75,台帳表ｋ[整理番号],台帳表ｋ[請求書発行番号]),"")</f>
        <v/>
      </c>
      <c r="AU75" s="269" t="str">
        <f>IFERROR(_xlfn.XLOOKUP(確報【8月】!AQ75,台帳表ｋ[整理番号],台帳表ｋ[繁閑調整金]),"")</f>
        <v/>
      </c>
      <c r="AV75" s="275"/>
      <c r="AX75" s="202" t="str">
        <f>IFERROR(_xlfn.XLOOKUP(確報【8月】!AW75,台帳表ｋ[整理番号],台帳表ｋ[繁閑調整]),"")</f>
        <v/>
      </c>
      <c r="AY75" s="277" t="str">
        <f>IFERROR(_xlfn.XLOOKUP(確報【8月】!AW75,台帳表ｋ[整理番号],台帳表ｋ[精算
グループ]),"")</f>
        <v/>
      </c>
      <c r="AZ75" s="278" t="str">
        <f>IFERROR(_xlfn.XLOOKUP(確報【8月】!AW75,台帳表ｋ[整理番号],台帳表ｋ[請求書発行番号]),"")</f>
        <v/>
      </c>
      <c r="BA75" s="269" t="str">
        <f>IFERROR(_xlfn.XLOOKUP(確報【8月】!AW75,台帳表ｋ[整理番号],台帳表ｋ[繁閑調整金]),"")</f>
        <v/>
      </c>
    </row>
    <row r="76" spans="1:53" ht="16.350000000000001" customHeight="1" thickBot="1">
      <c r="A76" s="927"/>
      <c r="B76" s="928"/>
      <c r="C76" s="979"/>
      <c r="D76" s="980"/>
      <c r="E76" s="981"/>
      <c r="F76" s="121" t="s">
        <v>16565</v>
      </c>
      <c r="G76" s="56"/>
      <c r="H76" s="281">
        <v>203</v>
      </c>
      <c r="I76" s="286">
        <f>SUMIFS(台帳表ｓ[金額],台帳表ｓ[精算
グループ],確報【8月】!$H76,台帳表ｓ[入金月（月のみ）],確報【8月】!$A$1,台帳表ｓ[ＮＣ区分],"西部")+SUMIFS(測量台帳1ｓ[入金額],測量台帳1ｓ[精算
グループ],確報【8月】!$H76,測量台帳1ｓ[入金月（月のみ）],確報【8月】!$A$1,測量台帳1ｓ[NC区分],"西部")+SUMIFS(測量台帳1__2ｓ[入金額(後)],測量台帳1__2ｓ[精算
グループ(後)],確報【8月】!$H76,測量台帳1__2ｓ[入金月(後)（月のみ）],確報【8月】!$A$1,測量台帳1__2ｓ[NC区分],"西部")</f>
        <v>0</v>
      </c>
      <c r="J76" s="293">
        <v>203</v>
      </c>
      <c r="K76" s="286">
        <f>SUMIFS(台帳表ｓ[金額],台帳表ｓ[精算
グループ],確報【8月】!$H76,台帳表ｓ[入金月（月のみ）],確報【8月】!$A$1,台帳表ｓ[ＮＣ区分],"埼玉")+SUMIFS(測量台帳1ｓ[入金額],測量台帳1ｓ[精算
グループ],確報【8月】!$H76,測量台帳1ｓ[入金月（月のみ）],確報【8月】!$A$1,測量台帳1ｓ[NC区分],"埼玉")+SUMIFS(測量台帳1__2ｓ[入金額(後)],測量台帳1__2ｓ[精算
グループ(後)],確報【8月】!$H76,測量台帳1__2ｓ[入金月(後)（月のみ）],確報【8月】!$A$1,測量台帳1__2ｓ[NC区分],"埼玉")</f>
        <v>0</v>
      </c>
      <c r="L76" s="293">
        <v>203</v>
      </c>
      <c r="M76" s="286">
        <f>SUMIFS(台帳表ｓ[金額],台帳表ｓ[精算
グループ],確報【8月】!$H76,台帳表ｓ[入金月（月のみ）],確報【8月】!$A$1,台帳表ｓ[ＮＣ区分],"北部")+SUMIFS(測量台帳1ｓ[入金額],測量台帳1ｓ[精算
グループ],確報【8月】!$H76,測量台帳1ｓ[入金月（月のみ）],確報【8月】!$A$1,測量台帳1ｓ[NC区分],"北部")+SUMIFS(測量台帳1__2ｓ[入金額(後)],測量台帳1__2ｓ[精算
グループ(後)],確報【8月】!$H76,測量台帳1__2ｓ[入金月(後)（月のみ）],確報【8月】!$A$1,測量台帳1__2ｓ[NC区分],"北部")</f>
        <v>0</v>
      </c>
      <c r="N76" s="293">
        <v>203</v>
      </c>
      <c r="O76" s="244">
        <f>SUMIFS(台帳表ｓ[金額],台帳表ｓ[精算
グループ],確報【8月】!$H76,台帳表ｓ[入金月（月のみ）],確報【8月】!$A$1,台帳表ｓ[ＮＣ区分],"南部")+SUMIFS(測量台帳1ｓ[入金額],測量台帳1ｓ[精算
グループ],確報【8月】!$H76,測量台帳1ｓ[入金月（月のみ）],確報【8月】!$A$1,測量台帳1ｓ[NC区分],"南部")+SUMIFS(測量台帳1__2ｓ[入金額(後)],測量台帳1__2ｓ[精算
グループ(後)],確報【8月】!$H76,測量台帳1__2ｓ[入金月(後)（月のみ）],確報【8月】!$A$1,測量台帳1__2ｓ[NC区分],"南部")</f>
        <v>0</v>
      </c>
      <c r="P76" s="281">
        <v>203</v>
      </c>
      <c r="Q76" s="244">
        <f>SUMIFS(台帳表ｔ[金額],台帳表ｔ[精算
グループ],確報【8月】!$H76,台帳表ｔ[入金月（月のみ）],確報【8月】!$A$1,台帳表ｔ[ＮＣ区分],"多摩")+SUMIFS(測量台帳1ｔ[入金額],測量台帳1ｔ[精算
グループ],確報【8月】!$H76,測量台帳1ｔ[入金月（月のみ）],確報【8月】!$A$1,測量台帳1ｔ[NC区分],"多摩")+SUMIFS(測量台帳1__2ｔ[入金額(後)],測量台帳1__2ｔ[精算
グループ(後)],確報【8月】!$H76,測量台帳1__2ｔ[入金月(後)（月のみ）],確報【8月】!$A$1,測量台帳1__2ｔ[NC区分],"多摩")</f>
        <v>0</v>
      </c>
      <c r="R76" s="281">
        <v>203</v>
      </c>
      <c r="S76" s="286">
        <f>SUMIFS(台帳表ｋ[金額],台帳表ｋ[精算
グループ],確報【8月】!$H76,台帳表ｋ[入金月（月のみ）],確報【8月】!$A$1,台帳表ｋ[事務所/分室],"神")+SUMIFS(測量台帳1ｋ[入金額],測量台帳1ｋ[精算
グループ],確報【8月】!$H76,測量台帳1ｋ[入金月（月のみ）],確報【8月】!$A$1,測量台帳1ｋ[NC区分],"神奈川")+SUMIFS(測量台帳1__2ｋ[入金額(後)],測量台帳1__2ｋ[精算
グループ(後)],確報【8月】!$H76,測量台帳1__2ｋ[入金月(後)（月のみ）],確報【8月】!$A$1,測量台帳1__2ｋ[NC区分],"神奈川")</f>
        <v>0</v>
      </c>
      <c r="T76" s="293">
        <v>203</v>
      </c>
      <c r="U76" s="244">
        <f>SUMIFS(台帳表ｋ[金額],台帳表ｋ[精算
グループ],確報【8月】!$H76,台帳表ｋ[入金月（月のみ）],確報【8月】!$A$1,台帳表ｋ[事務所/分室],"湘")+SUMIFS(測量台帳1ｋ[入金額],測量台帳1ｋ[精算
グループ],確報【8月】!$H76,測量台帳1ｋ[入金月（月のみ）],確報【8月】!$A$1,測量台帳1ｋ[NC区分],"湘南")+SUMIFS(測量台帳1__2ｋ[入金額(後)],測量台帳1__2ｋ[精算
グループ(後)],確報【8月】!$H76,測量台帳1__2ｋ[入金月(後)（月のみ）],確報【8月】!$A$1,測量台帳1__2ｋ[NC区分],"湘南")</f>
        <v>0</v>
      </c>
      <c r="V76" s="243"/>
      <c r="W76" s="244" cm="1">
        <f t="array" ref="W76">INDEX(設備G入力用!$F$2:$Q$72,ROW(A71), MATCH($A$1,設備G入力用!$F$2:$Q$2,0))</f>
        <v>0</v>
      </c>
      <c r="X76" s="41">
        <f t="shared" si="6"/>
        <v>0</v>
      </c>
      <c r="Y76" s="16">
        <f>SUM(X74:X76)</f>
        <v>149586</v>
      </c>
      <c r="Z76" s="13" t="s">
        <v>16632</v>
      </c>
      <c r="AA76" s="1068"/>
      <c r="AB76" s="119"/>
      <c r="AC76" s="120"/>
      <c r="AF76" s="929" t="s">
        <v>16613</v>
      </c>
      <c r="AG76" s="930"/>
      <c r="AH76" s="992">
        <f>SUM(AI6:AI75)</f>
        <v>0</v>
      </c>
      <c r="AI76" s="993"/>
      <c r="AJ76" s="6"/>
      <c r="AL76" s="929" t="s">
        <v>16613</v>
      </c>
      <c r="AM76" s="930"/>
      <c r="AN76" s="992">
        <f>SUM(AO6:AO76)</f>
        <v>355927</v>
      </c>
      <c r="AO76" s="993"/>
      <c r="AP76" s="6"/>
      <c r="AR76" s="929" t="s">
        <v>16613</v>
      </c>
      <c r="AS76" s="930"/>
      <c r="AT76" s="992">
        <f>SUM(AU6:AU75)</f>
        <v>56276</v>
      </c>
      <c r="AU76" s="993"/>
      <c r="AV76" s="6"/>
      <c r="AX76" s="929" t="s">
        <v>16613</v>
      </c>
      <c r="AY76" s="930"/>
      <c r="AZ76" s="992">
        <f>SUM(BA6:BA75)</f>
        <v>0</v>
      </c>
      <c r="BA76" s="993"/>
    </row>
    <row r="77" spans="1:53" ht="16.350000000000001" customHeight="1" thickBot="1">
      <c r="A77" s="928"/>
      <c r="B77" s="262"/>
      <c r="C77" s="263"/>
      <c r="D77" s="263"/>
      <c r="E77" s="263"/>
      <c r="F77" s="121" t="s">
        <v>16633</v>
      </c>
      <c r="G77" s="56"/>
      <c r="H77" s="284"/>
      <c r="I77" s="253">
        <f>SUM(H5,I71:I76)</f>
        <v>9639340</v>
      </c>
      <c r="J77" s="321"/>
      <c r="K77" s="322">
        <f>SUM(J5,K71:K76)</f>
        <v>88732</v>
      </c>
      <c r="L77" s="253"/>
      <c r="M77" s="253">
        <f>SUM(L5,M71:M76)</f>
        <v>6615598</v>
      </c>
      <c r="N77" s="321"/>
      <c r="O77" s="254">
        <f>SUM(N5,O71:O76)</f>
        <v>6752629</v>
      </c>
      <c r="P77" s="253"/>
      <c r="Q77" s="253">
        <f>SUM(P5,Q71:Q76)</f>
        <v>44828375</v>
      </c>
      <c r="R77" s="321"/>
      <c r="S77" s="322">
        <f>SUM(R5,S71:S76)</f>
        <v>30859609</v>
      </c>
      <c r="T77" s="253"/>
      <c r="U77" s="253">
        <f>SUM(T5,U71:U76)</f>
        <v>8377272</v>
      </c>
      <c r="V77" s="256"/>
      <c r="W77" s="254">
        <f>SUM(V5,W71:W76)</f>
        <v>413893</v>
      </c>
      <c r="X77" s="15" t="s">
        <v>16634</v>
      </c>
      <c r="Y77" s="16">
        <f>SUM(H77:W77)</f>
        <v>107575448</v>
      </c>
      <c r="Z77" s="13" t="s">
        <v>16635</v>
      </c>
      <c r="AD77" s="129"/>
      <c r="AE77" s="129"/>
      <c r="AF77" s="122"/>
      <c r="AG77" s="130"/>
      <c r="AR77" s="122"/>
      <c r="AS77" s="130"/>
      <c r="AX77" s="122"/>
      <c r="AY77" s="130"/>
    </row>
    <row r="78" spans="1:53" ht="16.350000000000001" customHeight="1">
      <c r="A78" s="126"/>
      <c r="B78" s="645"/>
      <c r="C78" s="645"/>
      <c r="D78" s="646"/>
      <c r="E78" s="261"/>
      <c r="F78" s="260" t="s">
        <v>16636</v>
      </c>
      <c r="G78" s="110" t="s">
        <v>16606</v>
      </c>
      <c r="H78" s="282">
        <v>301</v>
      </c>
      <c r="I78" s="255">
        <f>SUMIFS(台帳表ｓ[金額],台帳表ｓ[精算
グループ],確報【8月】!$H78,台帳表ｓ[入金月（月のみ）],確報【8月】!$A$1,台帳表ｓ[ＮＣ区分],"西部")+SUMIFS(測量台帳1ｓ[入金額],測量台帳1ｓ[精算
グループ],確報【8月】!$H78,測量台帳1ｓ[入金月（月のみ）],確報【8月】!$A$1,測量台帳1ｓ[NC区分],"西部")+SUMIFS(測量台帳1__2ｓ[入金額(後)],測量台帳1__2ｓ[精算
グループ(後)],確報【8月】!$H78,測量台帳1__2ｓ[入金月(後)（月のみ）],確報【8月】!$A$1,測量台帳1__2ｓ[NC区分],"西部")</f>
        <v>516860</v>
      </c>
      <c r="J78" s="294">
        <v>301</v>
      </c>
      <c r="K78" s="255">
        <f>SUMIFS(台帳表ｓ[金額],台帳表ｓ[精算
グループ],確報【8月】!$H78,台帳表ｓ[入金月（月のみ）],確報【8月】!$A$1,台帳表ｓ[ＮＣ区分],"埼玉")+SUMIFS(測量台帳1ｓ[入金額],測量台帳1ｓ[精算
グループ],確報【8月】!$H78,測量台帳1ｓ[入金月（月のみ）],確報【8月】!$A$1,測量台帳1ｓ[NC区分],"埼玉")+SUMIFS(測量台帳1__2ｓ[入金額(後)],測量台帳1__2ｓ[精算
グループ(後)],確報【8月】!$H78,測量台帳1__2ｓ[入金月(後)（月のみ）],確報【8月】!$A$1,測量台帳1__2ｓ[NC区分],"埼玉")</f>
        <v>0</v>
      </c>
      <c r="L78" s="294">
        <v>301</v>
      </c>
      <c r="M78" s="255">
        <f>SUMIFS(台帳表ｓ[金額],台帳表ｓ[精算
グループ],確報【8月】!$H78,台帳表ｓ[入金月（月のみ）],確報【8月】!$A$1,台帳表ｓ[ＮＣ区分],"北部")+SUMIFS(測量台帳1ｓ[入金額],測量台帳1ｓ[精算
グループ],確報【8月】!$H78,測量台帳1ｓ[入金月（月のみ）],確報【8月】!$A$1,測量台帳1ｓ[NC区分],"北部")+SUMIFS(測量台帳1__2ｓ[入金額(後)],測量台帳1__2ｓ[精算
グループ(後)],確報【8月】!$H78,測量台帳1__2ｓ[入金月(後)（月のみ）],確報【8月】!$A$1,測量台帳1__2ｓ[NC区分],"北部")</f>
        <v>0</v>
      </c>
      <c r="N78" s="294">
        <v>301</v>
      </c>
      <c r="O78" s="248">
        <f>SUMIFS(台帳表ｓ[金額],台帳表ｓ[精算
グループ],確報【8月】!$H78,台帳表ｓ[入金月（月のみ）],確報【8月】!$A$1,台帳表ｓ[ＮＣ区分],"南部")+SUMIFS(測量台帳1ｓ[入金額],測量台帳1ｓ[精算
グループ],確報【8月】!$H78,測量台帳1ｓ[入金月（月のみ）],確報【8月】!$A$1,測量台帳1ｓ[NC区分],"南部")+SUMIFS(測量台帳1__2ｓ[入金額(後)],測量台帳1__2ｓ[精算
グループ(後)],確報【8月】!$H78,測量台帳1__2ｓ[入金月(後)（月のみ）],確報【8月】!$A$1,測量台帳1__2ｓ[NC区分],"南部")</f>
        <v>0</v>
      </c>
      <c r="P78" s="282">
        <v>301</v>
      </c>
      <c r="Q78" s="248">
        <f>SUMIFS(台帳表ｔ[金額],台帳表ｔ[精算
グループ],確報【8月】!$H78,台帳表ｔ[入金月（月のみ）],確報【8月】!$A$1,台帳表ｔ[ＮＣ区分],"多摩")+SUMIFS(測量台帳1ｔ[入金額],測量台帳1ｔ[精算
グループ],確報【8月】!$H78,測量台帳1ｔ[入金月（月のみ）],確報【8月】!$A$1,測量台帳1ｔ[NC区分],"多摩")+SUMIFS(測量台帳1__2ｔ[入金額(後)],測量台帳1__2ｔ[精算
グループ(後)],確報【8月】!$H78,測量台帳1__2ｔ[入金月(後)（月のみ）],確報【8月】!$A$1,測量台帳1__2ｔ[NC区分],"多摩")</f>
        <v>426843</v>
      </c>
      <c r="R78" s="282">
        <v>301</v>
      </c>
      <c r="S78" s="255">
        <f>SUMIFS(台帳表ｋ[金額],台帳表ｋ[精算
グループ],確報【8月】!$H78,台帳表ｋ[入金月（月のみ）],確報【8月】!$A$1,台帳表ｋ[事務所/分室],"神")+SUMIFS(測量台帳1ｋ[入金額],測量台帳1ｋ[精算
グループ],確報【8月】!$H78,測量台帳1ｋ[入金月（月のみ）],確報【8月】!$A$1,測量台帳1ｋ[NC区分],"神奈川")+SUMIFS(測量台帳1__2ｋ[入金額(後)],測量台帳1__2ｋ[精算
グループ(後)],確報【8月】!$H78,測量台帳1__2ｋ[入金月(後)（月のみ）],確報【8月】!$A$1,測量台帳1__2ｋ[NC区分],"神奈川")</f>
        <v>735110</v>
      </c>
      <c r="T78" s="294">
        <v>301</v>
      </c>
      <c r="U78" s="248">
        <f>SUMIFS(台帳表ｋ[金額],台帳表ｋ[精算
グループ],確報【8月】!$H78,台帳表ｋ[入金月（月のみ）],確報【8月】!$A$1,台帳表ｋ[事務所/分室],"湘")+SUMIFS(測量台帳1ｋ[入金額],測量台帳1ｋ[精算
グループ],確報【8月】!$H78,測量台帳1ｋ[入金月（月のみ）],確報【8月】!$A$1,測量台帳1ｋ[NC区分],"湘南")+SUMIFS(測量台帳1__2ｋ[入金額(後)],測量台帳1__2ｋ[精算
グループ(後)],確報【8月】!$H78,測量台帳1__2ｋ[入金月(後)（月のみ）],確報【8月】!$A$1,測量台帳1__2ｋ[NC区分],"湘南")</f>
        <v>301077</v>
      </c>
      <c r="V78" s="247"/>
      <c r="W78" s="248" t="str">
        <f>IFERROR(INDEX(設備G入力用!$E$3:$R$72, MATCH($H78,設備G入力用!$E$3:$E$72, 0), MATCH($A$1 &amp; "月",設備G入力用!$E$2:$R$2, 0)),"")</f>
        <v/>
      </c>
      <c r="X78" s="23">
        <f>SUM(I78,K78,M78,O78,Q78,S78,U78,W78)</f>
        <v>1979890</v>
      </c>
      <c r="AF78" s="122"/>
      <c r="AG78" s="122"/>
      <c r="AH78" s="130"/>
      <c r="AI78" s="131"/>
      <c r="AJ78" s="131"/>
      <c r="AL78" s="122"/>
      <c r="AM78" s="130"/>
      <c r="AR78" s="122"/>
      <c r="AS78" s="122"/>
      <c r="AT78" s="130"/>
      <c r="AX78" s="122"/>
      <c r="AY78" s="122"/>
      <c r="AZ78" s="130"/>
    </row>
    <row r="79" spans="1:53" ht="16.350000000000001" customHeight="1">
      <c r="A79" s="641"/>
      <c r="E79" s="647"/>
      <c r="F79" s="259" t="s">
        <v>16637</v>
      </c>
      <c r="G79" s="62"/>
      <c r="H79" s="283">
        <v>302</v>
      </c>
      <c r="I79" s="285">
        <f>SUMIFS(台帳表ｓ[金額],台帳表ｓ[精算
グループ],確報【8月】!$H79,台帳表ｓ[入金月（月のみ）],確報【8月】!$A$1,台帳表ｓ[ＮＣ区分],"西部")+SUMIFS(測量台帳1ｓ[入金額],測量台帳1ｓ[精算
グループ],確報【8月】!$H79,測量台帳1ｓ[入金月（月のみ）],確報【8月】!$A$1,測量台帳1ｓ[NC区分],"西部")+SUMIFS(測量台帳1__2ｓ[入金額(後)],測量台帳1__2ｓ[精算
グループ(後)],確報【8月】!$H79,測量台帳1__2ｓ[入金月(後)（月のみ）],確報【8月】!$A$1,測量台帳1__2ｓ[NC区分],"西部")</f>
        <v>0</v>
      </c>
      <c r="J79" s="295">
        <v>302</v>
      </c>
      <c r="K79" s="285">
        <f>SUMIFS(台帳表ｓ[金額],台帳表ｓ[精算
グループ],確報【8月】!$H79,台帳表ｓ[入金月（月のみ）],確報【8月】!$A$1,台帳表ｓ[ＮＣ区分],"埼玉")+SUMIFS(測量台帳1ｓ[入金額],測量台帳1ｓ[精算
グループ],確報【8月】!$H79,測量台帳1ｓ[入金月（月のみ）],確報【8月】!$A$1,測量台帳1ｓ[NC区分],"埼玉")+SUMIFS(測量台帳1__2ｓ[入金額(後)],測量台帳1__2ｓ[精算
グループ(後)],確報【8月】!$H79,測量台帳1__2ｓ[入金月(後)（月のみ）],確報【8月】!$A$1,測量台帳1__2ｓ[NC区分],"埼玉")</f>
        <v>0</v>
      </c>
      <c r="L79" s="295">
        <v>302</v>
      </c>
      <c r="M79" s="285">
        <f>SUMIFS(台帳表ｓ[金額],台帳表ｓ[精算
グループ],確報【8月】!$H79,台帳表ｓ[入金月（月のみ）],確報【8月】!$A$1,台帳表ｓ[ＮＣ区分],"北部")+SUMIFS(測量台帳1ｓ[入金額],測量台帳1ｓ[精算
グループ],確報【8月】!$H79,測量台帳1ｓ[入金月（月のみ）],確報【8月】!$A$1,測量台帳1ｓ[NC区分],"北部")+SUMIFS(測量台帳1__2ｓ[入金額(後)],測量台帳1__2ｓ[精算
グループ(後)],確報【8月】!$H79,測量台帳1__2ｓ[入金月(後)（月のみ）],確報【8月】!$A$1,測量台帳1__2ｓ[NC区分],"北部")</f>
        <v>0</v>
      </c>
      <c r="N79" s="295">
        <v>302</v>
      </c>
      <c r="O79" s="246">
        <f>SUMIFS(台帳表ｓ[金額],台帳表ｓ[精算
グループ],確報【8月】!$H79,台帳表ｓ[入金月（月のみ）],確報【8月】!$A$1,台帳表ｓ[ＮＣ区分],"南部")+SUMIFS(測量台帳1ｓ[入金額],測量台帳1ｓ[精算
グループ],確報【8月】!$H79,測量台帳1ｓ[入金月（月のみ）],確報【8月】!$A$1,測量台帳1ｓ[NC区分],"南部")+SUMIFS(測量台帳1__2ｓ[入金額(後)],測量台帳1__2ｓ[精算
グループ(後)],確報【8月】!$H79,測量台帳1__2ｓ[入金月(後)（月のみ）],確報【8月】!$A$1,測量台帳1__2ｓ[NC区分],"南部")</f>
        <v>0</v>
      </c>
      <c r="P79" s="283">
        <v>302</v>
      </c>
      <c r="Q79" s="246">
        <f>SUMIFS(台帳表ｔ[金額],台帳表ｔ[精算
グループ],確報【8月】!$H79,台帳表ｔ[入金月（月のみ）],確報【8月】!$A$1,台帳表ｔ[ＮＣ区分],"多摩")+SUMIFS(測量台帳1ｔ[入金額],測量台帳1ｔ[精算
グループ],確報【8月】!$H79,測量台帳1ｔ[入金月（月のみ）],確報【8月】!$A$1,測量台帳1ｔ[NC区分],"多摩")+SUMIFS(測量台帳1__2ｔ[入金額(後)],測量台帳1__2ｔ[精算
グループ(後)],確報【8月】!$H79,測量台帳1__2ｔ[入金月(後)（月のみ）],確報【8月】!$A$1,測量台帳1__2ｔ[NC区分],"多摩")</f>
        <v>0</v>
      </c>
      <c r="R79" s="283">
        <v>302</v>
      </c>
      <c r="S79" s="285">
        <f>SUMIFS(台帳表ｋ[金額],台帳表ｋ[精算
グループ],確報【8月】!$H79,台帳表ｋ[入金月（月のみ）],確報【8月】!$A$1,台帳表ｋ[事務所/分室],"神")+SUMIFS(測量台帳1ｋ[入金額],測量台帳1ｋ[精算
グループ],確報【8月】!$H79,測量台帳1ｋ[入金月（月のみ）],確報【8月】!$A$1,測量台帳1ｋ[NC区分],"神奈川")+SUMIFS(測量台帳1__2ｋ[入金額(後)],測量台帳1__2ｋ[精算
グループ(後)],確報【8月】!$H79,測量台帳1__2ｋ[入金月(後)（月のみ）],確報【8月】!$A$1,測量台帳1__2ｋ[NC区分],"神奈川")</f>
        <v>0</v>
      </c>
      <c r="T79" s="295">
        <v>302</v>
      </c>
      <c r="U79" s="246">
        <f>SUMIFS(台帳表ｋ[金額],台帳表ｋ[精算
グループ],確報【8月】!$H79,台帳表ｋ[入金月（月のみ）],確報【8月】!$A$1,台帳表ｋ[事務所/分室],"湘")+SUMIFS(測量台帳1ｋ[入金額],測量台帳1ｋ[精算
グループ],確報【8月】!$H79,測量台帳1ｋ[入金月（月のみ）],確報【8月】!$A$1,測量台帳1ｋ[NC区分],"湘南")+SUMIFS(測量台帳1__2ｋ[入金額(後)],測量台帳1__2ｋ[精算
グループ(後)],確報【8月】!$H79,測量台帳1__2ｋ[入金月(後)（月のみ）],確報【8月】!$A$1,測量台帳1__2ｋ[NC区分],"湘南")</f>
        <v>0</v>
      </c>
      <c r="V79" s="245"/>
      <c r="W79" s="246" t="str">
        <f>IFERROR(INDEX(設備G入力用!$E$3:$R$72, MATCH($H79,設備G入力用!$E$3:$E$72, 0), MATCH($A$1 &amp; "月",設備G入力用!$E$2:$R$2, 0)),"")</f>
        <v/>
      </c>
      <c r="X79" s="30">
        <f>SUM(I79,K79,M79,O79,Q79,S79,U79,W79)</f>
        <v>0</v>
      </c>
      <c r="AF79" s="136"/>
      <c r="AG79" s="130"/>
      <c r="AL79" s="122"/>
      <c r="AM79" s="122"/>
      <c r="AN79" s="130"/>
      <c r="AR79" s="136"/>
      <c r="AS79" s="130"/>
      <c r="AX79" s="136"/>
      <c r="AY79" s="130"/>
    </row>
    <row r="80" spans="1:53" ht="16.350000000000001" customHeight="1" thickBot="1">
      <c r="A80" s="641"/>
      <c r="E80" s="647"/>
      <c r="F80" s="259" t="s">
        <v>16638</v>
      </c>
      <c r="G80" s="62" t="s">
        <v>16604</v>
      </c>
      <c r="H80" s="283">
        <v>303</v>
      </c>
      <c r="I80" s="285">
        <f>SUMIFS(台帳表ｓ[金額],台帳表ｓ[精算
グループ],確報【8月】!$H80,台帳表ｓ[入金月（月のみ）],確報【8月】!$A$1,台帳表ｓ[ＮＣ区分],"西部")+SUMIFS(測量台帳1ｓ[入金額],測量台帳1ｓ[精算
グループ],確報【8月】!$H80,測量台帳1ｓ[入金月（月のみ）],確報【8月】!$A$1,測量台帳1ｓ[NC区分],"西部")+SUMIFS(測量台帳1__2ｓ[入金額(後)],測量台帳1__2ｓ[精算
グループ(後)],確報【8月】!$H80,測量台帳1__2ｓ[入金月(後)（月のみ）],確報【8月】!$A$1,測量台帳1__2ｓ[NC区分],"西部")</f>
        <v>0</v>
      </c>
      <c r="J80" s="295">
        <v>303</v>
      </c>
      <c r="K80" s="285">
        <f>SUMIFS(台帳表ｓ[金額],台帳表ｓ[精算
グループ],確報【8月】!$H80,台帳表ｓ[入金月（月のみ）],確報【8月】!$A$1,台帳表ｓ[ＮＣ区分],"埼玉")+SUMIFS(測量台帳1ｓ[入金額],測量台帳1ｓ[精算
グループ],確報【8月】!$H80,測量台帳1ｓ[入金月（月のみ）],確報【8月】!$A$1,測量台帳1ｓ[NC区分],"埼玉")+SUMIFS(測量台帳1__2ｓ[入金額(後)],測量台帳1__2ｓ[精算
グループ(後)],確報【8月】!$H80,測量台帳1__2ｓ[入金月(後)（月のみ）],確報【8月】!$A$1,測量台帳1__2ｓ[NC区分],"埼玉")</f>
        <v>0</v>
      </c>
      <c r="L80" s="295">
        <v>303</v>
      </c>
      <c r="M80" s="285">
        <f>SUMIFS(台帳表ｓ[金額],台帳表ｓ[精算
グループ],確報【8月】!$H80,台帳表ｓ[入金月（月のみ）],確報【8月】!$A$1,台帳表ｓ[ＮＣ区分],"北部")+SUMIFS(測量台帳1ｓ[入金額],測量台帳1ｓ[精算
グループ],確報【8月】!$H80,測量台帳1ｓ[入金月（月のみ）],確報【8月】!$A$1,測量台帳1ｓ[NC区分],"北部")+SUMIFS(測量台帳1__2ｓ[入金額(後)],測量台帳1__2ｓ[精算
グループ(後)],確報【8月】!$H80,測量台帳1__2ｓ[入金月(後)（月のみ）],確報【8月】!$A$1,測量台帳1__2ｓ[NC区分],"北部")</f>
        <v>0</v>
      </c>
      <c r="N80" s="295">
        <v>303</v>
      </c>
      <c r="O80" s="246">
        <f>SUMIFS(台帳表ｓ[金額],台帳表ｓ[精算
グループ],確報【8月】!$H80,台帳表ｓ[入金月（月のみ）],確報【8月】!$A$1,台帳表ｓ[ＮＣ区分],"南部")+SUMIFS(測量台帳1ｓ[入金額],測量台帳1ｓ[精算
グループ],確報【8月】!$H80,測量台帳1ｓ[入金月（月のみ）],確報【8月】!$A$1,測量台帳1ｓ[NC区分],"南部")+SUMIFS(測量台帳1__2ｓ[入金額(後)],測量台帳1__2ｓ[精算
グループ(後)],確報【8月】!$H80,測量台帳1__2ｓ[入金月(後)（月のみ）],確報【8月】!$A$1,測量台帳1__2ｓ[NC区分],"南部")</f>
        <v>0</v>
      </c>
      <c r="P80" s="283">
        <v>303</v>
      </c>
      <c r="Q80" s="246">
        <f>SUMIFS(台帳表ｔ[金額],台帳表ｔ[精算
グループ],確報【8月】!$H80,台帳表ｔ[入金月（月のみ）],確報【8月】!$A$1,台帳表ｔ[ＮＣ区分],"多摩")+SUMIFS(測量台帳1ｔ[入金額],測量台帳1ｔ[精算
グループ],確報【8月】!$H80,測量台帳1ｔ[入金月（月のみ）],確報【8月】!$A$1,測量台帳1ｔ[NC区分],"多摩")+SUMIFS(測量台帳1__2ｔ[入金額(後)],測量台帳1__2ｔ[精算
グループ(後)],確報【8月】!$H80,測量台帳1__2ｔ[入金月(後)（月のみ）],確報【8月】!$A$1,測量台帳1__2ｔ[NC区分],"多摩")</f>
        <v>0</v>
      </c>
      <c r="R80" s="283">
        <v>303</v>
      </c>
      <c r="S80" s="285">
        <f>SUMIFS(台帳表ｋ[金額],台帳表ｋ[精算
グループ],確報【8月】!$H80,台帳表ｋ[入金月（月のみ）],確報【8月】!$A$1,台帳表ｋ[事務所/分室],"神")+SUMIFS(測量台帳1ｋ[入金額],測量台帳1ｋ[精算
グループ],確報【8月】!$H80,測量台帳1ｋ[入金月（月のみ）],確報【8月】!$A$1,測量台帳1ｋ[NC区分],"神奈川")+SUMIFS(測量台帳1__2ｋ[入金額(後)],測量台帳1__2ｋ[精算
グループ(後)],確報【8月】!$H80,測量台帳1__2ｋ[入金月(後)（月のみ）],確報【8月】!$A$1,測量台帳1__2ｋ[NC区分],"神奈川")</f>
        <v>0</v>
      </c>
      <c r="T80" s="295">
        <v>303</v>
      </c>
      <c r="U80" s="246">
        <f>SUMIFS(台帳表ｋ[金額],台帳表ｋ[精算
グループ],確報【8月】!$H80,台帳表ｋ[入金月（月のみ）],確報【8月】!$A$1,台帳表ｋ[事務所/分室],"湘")+SUMIFS(測量台帳1ｋ[入金額],測量台帳1ｋ[精算
グループ],確報【8月】!$H80,測量台帳1ｋ[入金月（月のみ）],確報【8月】!$A$1,測量台帳1ｋ[NC区分],"湘南")+SUMIFS(測量台帳1__2ｋ[入金額(後)],測量台帳1__2ｋ[精算
グループ(後)],確報【8月】!$H80,測量台帳1__2ｋ[入金月(後)（月のみ）],確報【8月】!$A$1,測量台帳1__2ｋ[NC区分],"湘南")</f>
        <v>0</v>
      </c>
      <c r="V80" s="245"/>
      <c r="W80" s="246" t="str">
        <f>IFERROR(INDEX(設備G入力用!$E$3:$R$72, MATCH($H80,設備G入力用!$E$3:$E$72, 0), MATCH($A$1 &amp; "月",設備G入力用!$E$2:$R$2, 0)),"")</f>
        <v/>
      </c>
      <c r="X80" s="30">
        <f>SUM(I80,K80,M80,O80,Q80,S80,U80,W80)</f>
        <v>0</v>
      </c>
      <c r="AA80" s="127"/>
      <c r="AF80" s="139"/>
      <c r="AG80" s="140"/>
      <c r="AL80" s="136"/>
      <c r="AM80" s="130"/>
      <c r="AR80" s="139"/>
      <c r="AS80" s="140"/>
      <c r="AX80" s="139"/>
      <c r="AY80" s="140"/>
    </row>
    <row r="81" spans="1:50" ht="16.350000000000001" customHeight="1" thickBot="1">
      <c r="E81" s="647"/>
      <c r="F81" s="258" t="s">
        <v>3641</v>
      </c>
      <c r="G81" s="56" t="s">
        <v>16606</v>
      </c>
      <c r="H81" s="281">
        <v>304</v>
      </c>
      <c r="I81" s="286">
        <f>SUMIFS(台帳表ｓ[金額],台帳表ｓ[精算
グループ],確報【8月】!$H81,台帳表ｓ[入金月（月のみ）],確報【8月】!$A$1,台帳表ｓ[ＮＣ区分],"西部")+SUMIFS(測量台帳1ｓ[入金額],測量台帳1ｓ[精算
グループ],確報【8月】!$H81,測量台帳1ｓ[入金月（月のみ）],確報【8月】!$A$1,測量台帳1ｓ[NC区分],"西部")+SUMIFS(測量台帳1__2ｓ[入金額(後)],測量台帳1__2ｓ[精算
グループ(後)],確報【8月】!$H81,測量台帳1__2ｓ[入金月(後)（月のみ）],確報【8月】!$A$1,測量台帳1__2ｓ[NC区分],"西部")</f>
        <v>0</v>
      </c>
      <c r="J81" s="293">
        <v>304</v>
      </c>
      <c r="K81" s="286">
        <f>SUMIFS(台帳表ｓ[金額],台帳表ｓ[精算
グループ],確報【8月】!$H81,台帳表ｓ[入金月（月のみ）],確報【8月】!$A$1,台帳表ｓ[ＮＣ区分],"埼玉")+SUMIFS(測量台帳1ｓ[入金額],測量台帳1ｓ[精算
グループ],確報【8月】!$H81,測量台帳1ｓ[入金月（月のみ）],確報【8月】!$A$1,測量台帳1ｓ[NC区分],"埼玉")+SUMIFS(測量台帳1__2ｓ[入金額(後)],測量台帳1__2ｓ[精算
グループ(後)],確報【8月】!$H81,測量台帳1__2ｓ[入金月(後)（月のみ）],確報【8月】!$A$1,測量台帳1__2ｓ[NC区分],"埼玉")</f>
        <v>0</v>
      </c>
      <c r="L81" s="293">
        <v>304</v>
      </c>
      <c r="M81" s="286">
        <f>SUMIFS(台帳表ｓ[金額],台帳表ｓ[精算
グループ],確報【8月】!$H81,台帳表ｓ[入金月（月のみ）],確報【8月】!$A$1,台帳表ｓ[ＮＣ区分],"北部")+SUMIFS(測量台帳1ｓ[入金額],測量台帳1ｓ[精算
グループ],確報【8月】!$H81,測量台帳1ｓ[入金月（月のみ）],確報【8月】!$A$1,測量台帳1ｓ[NC区分],"北部")+SUMIFS(測量台帳1__2ｓ[入金額(後)],測量台帳1__2ｓ[精算
グループ(後)],確報【8月】!$H81,測量台帳1__2ｓ[入金月(後)（月のみ）],確報【8月】!$A$1,測量台帳1__2ｓ[NC区分],"北部")</f>
        <v>0</v>
      </c>
      <c r="N81" s="293">
        <v>304</v>
      </c>
      <c r="O81" s="244">
        <f>SUMIFS(台帳表ｓ[金額],台帳表ｓ[精算
グループ],確報【8月】!$H81,台帳表ｓ[入金月（月のみ）],確報【8月】!$A$1,台帳表ｓ[ＮＣ区分],"南部")+SUMIFS(測量台帳1ｓ[入金額],測量台帳1ｓ[精算
グループ],確報【8月】!$H81,測量台帳1ｓ[入金月（月のみ）],確報【8月】!$A$1,測量台帳1ｓ[NC区分],"南部")+SUMIFS(測量台帳1__2ｓ[入金額(後)],測量台帳1__2ｓ[精算
グループ(後)],確報【8月】!$H81,測量台帳1__2ｓ[入金月(後)（月のみ）],確報【8月】!$A$1,測量台帳1__2ｓ[NC区分],"南部")</f>
        <v>0</v>
      </c>
      <c r="P81" s="281">
        <v>304</v>
      </c>
      <c r="Q81" s="244">
        <f>SUMIFS(台帳表ｔ[金額],台帳表ｔ[精算
グループ],確報【8月】!$H81,台帳表ｔ[入金月（月のみ）],確報【8月】!$A$1,台帳表ｔ[ＮＣ区分],"多摩")+SUMIFS(測量台帳1ｔ[入金額],測量台帳1ｔ[精算
グループ],確報【8月】!$H81,測量台帳1ｔ[入金月（月のみ）],確報【8月】!$A$1,測量台帳1ｔ[NC区分],"多摩")+SUMIFS(測量台帳1__2ｔ[入金額(後)],測量台帳1__2ｔ[精算
グループ(後)],確報【8月】!$H81,測量台帳1__2ｔ[入金月(後)（月のみ）],確報【8月】!$A$1,測量台帳1__2ｔ[NC区分],"多摩")</f>
        <v>0</v>
      </c>
      <c r="R81" s="281">
        <v>304</v>
      </c>
      <c r="S81" s="286">
        <f>SUMIFS(台帳表ｋ[金額],台帳表ｋ[精算
グループ],確報【8月】!$H81,台帳表ｋ[入金月（月のみ）],確報【8月】!$A$1,台帳表ｋ[事務所/分室],"神")+SUMIFS(測量台帳1ｋ[入金額],測量台帳1ｋ[精算
グループ],確報【8月】!$H81,測量台帳1ｋ[入金月（月のみ）],確報【8月】!$A$1,測量台帳1ｋ[NC区分],"神奈川")+SUMIFS(測量台帳1__2ｋ[入金額(後)],測量台帳1__2ｋ[精算
グループ(後)],確報【8月】!$H81,測量台帳1__2ｋ[入金月(後)（月のみ）],確報【8月】!$A$1,測量台帳1__2ｋ[NC区分],"神奈川")</f>
        <v>0</v>
      </c>
      <c r="T81" s="293">
        <v>304</v>
      </c>
      <c r="U81" s="244">
        <f>SUMIFS(台帳表ｋ[金額],台帳表ｋ[精算
グループ],確報【8月】!$H81,台帳表ｋ[入金月（月のみ）],確報【8月】!$A$1,台帳表ｋ[事務所/分室],"湘")+SUMIFS(測量台帳1ｋ[入金額],測量台帳1ｋ[精算
グループ],確報【8月】!$H81,測量台帳1ｋ[入金月（月のみ）],確報【8月】!$A$1,測量台帳1ｋ[NC区分],"湘南")+SUMIFS(測量台帳1__2ｋ[入金額(後)],測量台帳1__2ｋ[精算
グループ(後)],確報【8月】!$H81,測量台帳1__2ｋ[入金月(後)（月のみ）],確報【8月】!$A$1,測量台帳1__2ｋ[NC区分],"湘南")</f>
        <v>0</v>
      </c>
      <c r="V81" s="243"/>
      <c r="W81" s="244" t="str">
        <f>IFERROR(INDEX(設備G入力用!$E$3:$R$72, MATCH($H81,設備G入力用!$E$3:$E$72, 0), MATCH($A$1 &amp; "月",設備G入力用!$E$2:$R$2, 0)),"")</f>
        <v/>
      </c>
      <c r="X81" s="41">
        <f>SUM(I81,K81,M81,O81,Q81,S81,U81,W81)</f>
        <v>0</v>
      </c>
      <c r="Y81" s="16">
        <f>SUM(X78:X81)</f>
        <v>1979890</v>
      </c>
      <c r="Z81" s="13" t="s">
        <v>16639</v>
      </c>
      <c r="AA81" s="127"/>
      <c r="AD81" s="129"/>
      <c r="AE81" s="129"/>
      <c r="AF81" s="122"/>
      <c r="AG81" s="130"/>
      <c r="AL81" s="139"/>
      <c r="AM81" s="140"/>
    </row>
    <row r="82" spans="1:50" ht="16.350000000000001" customHeight="1" thickBot="1">
      <c r="A82" s="132"/>
      <c r="B82" s="133"/>
      <c r="C82" s="133"/>
      <c r="D82" s="133"/>
      <c r="E82" s="648"/>
      <c r="F82" s="133" t="s">
        <v>16633</v>
      </c>
      <c r="G82" s="134"/>
      <c r="H82" s="251"/>
      <c r="I82" s="252">
        <f>SUM(I78:I81)</f>
        <v>516860</v>
      </c>
      <c r="J82" s="249"/>
      <c r="K82" s="252">
        <f t="shared" ref="K82:W82" si="11">SUM(K78:K81)</f>
        <v>0</v>
      </c>
      <c r="L82" s="249"/>
      <c r="M82" s="252">
        <f t="shared" si="11"/>
        <v>0</v>
      </c>
      <c r="N82" s="249"/>
      <c r="O82" s="250">
        <f t="shared" si="11"/>
        <v>0</v>
      </c>
      <c r="P82" s="249"/>
      <c r="Q82" s="250">
        <f t="shared" si="11"/>
        <v>426843</v>
      </c>
      <c r="R82" s="249"/>
      <c r="S82" s="252">
        <f t="shared" si="11"/>
        <v>735110</v>
      </c>
      <c r="T82" s="249"/>
      <c r="U82" s="252">
        <f t="shared" si="11"/>
        <v>301077</v>
      </c>
      <c r="V82" s="251"/>
      <c r="W82" s="250">
        <f t="shared" si="11"/>
        <v>0</v>
      </c>
      <c r="X82" s="135"/>
      <c r="Z82" s="144"/>
      <c r="AD82" s="129"/>
      <c r="AE82" s="129"/>
      <c r="AF82" s="122"/>
      <c r="AG82" s="122"/>
      <c r="AH82" s="130"/>
      <c r="AL82" s="122"/>
      <c r="AM82" s="130"/>
    </row>
    <row r="83" spans="1:50" ht="15" thickTop="1" thickBot="1">
      <c r="A83" s="137"/>
      <c r="B83" s="138" t="s">
        <v>16640</v>
      </c>
      <c r="C83" s="121"/>
      <c r="D83" s="121"/>
      <c r="E83" s="121"/>
      <c r="F83" s="121"/>
      <c r="G83" s="56"/>
      <c r="H83" s="994">
        <f>I77+I82</f>
        <v>10156200</v>
      </c>
      <c r="I83" s="995"/>
      <c r="J83" s="996">
        <f>K77+K82</f>
        <v>88732</v>
      </c>
      <c r="K83" s="997"/>
      <c r="L83" s="996">
        <f>M77+M82</f>
        <v>6615598</v>
      </c>
      <c r="M83" s="997"/>
      <c r="N83" s="995">
        <f>O77+O82</f>
        <v>6752629</v>
      </c>
      <c r="O83" s="998"/>
      <c r="P83" s="994">
        <f>Q77+Q82</f>
        <v>45255218</v>
      </c>
      <c r="Q83" s="998"/>
      <c r="R83" s="994">
        <f>S77+S82</f>
        <v>31594719</v>
      </c>
      <c r="S83" s="997"/>
      <c r="T83" s="995">
        <f>U77+U82</f>
        <v>8678349</v>
      </c>
      <c r="U83" s="998"/>
      <c r="V83" s="994">
        <f>W77+W82</f>
        <v>413893</v>
      </c>
      <c r="W83" s="998"/>
      <c r="X83" s="15"/>
      <c r="AF83" s="122"/>
      <c r="AL83" s="122"/>
      <c r="AM83" s="122"/>
      <c r="AN83" s="130"/>
      <c r="AR83" s="122"/>
      <c r="AX83" s="122"/>
    </row>
    <row r="84" spans="1:50" ht="15.75" customHeight="1" thickBot="1">
      <c r="A84" s="137"/>
      <c r="B84" s="138" t="s">
        <v>16641</v>
      </c>
      <c r="C84" s="121"/>
      <c r="D84" s="121"/>
      <c r="E84" s="121"/>
      <c r="F84" s="56"/>
      <c r="G84" s="719"/>
      <c r="H84" s="1022">
        <f>SUMIF($AL$6:$AL$75,"西部",$AO$6:$AO$75)+SUMIF($AR$6:$AR$75,"西部",$AU$6:$AU$75)+SUMIF($AX$6:$AX$75,"西部",$BA$6:$BA$75)-$AH$76</f>
        <v>0</v>
      </c>
      <c r="I84" s="1023"/>
      <c r="J84" s="1023"/>
      <c r="K84" s="1023"/>
      <c r="L84" s="1023"/>
      <c r="M84" s="1023"/>
      <c r="N84" s="1023"/>
      <c r="O84" s="1024"/>
      <c r="P84" s="985">
        <f>SUMIF($AF$6:$AF$75,"多摩",$AI$6:$AI$75)+SUMIF($AR$6:$AR$75,"多摩",$AU$6:$AU$75)+SUMIF($AX$6:$AX$75,"多摩",$BA$6:$BA$75)-$AN$76</f>
        <v>-355927</v>
      </c>
      <c r="Q84" s="986"/>
      <c r="R84" s="985">
        <f>SUMIF($AF$6:$AF$75,"神奈川",$AI$6:$AI$75)+SUMIF($AL$6:$AL$75,"神奈川",$AO$6:$AO$75)+SUMIF($AX$6:$AX$75,"神奈川",$BA$6:$BA$75)-$AT$76</f>
        <v>190915</v>
      </c>
      <c r="S84" s="1025"/>
      <c r="T84" s="1026">
        <f>SUMIF($AF$6:$AF$75,"湘南",$AI$6:$AI$75)+SUMIF($AL$6:$AL$75,"湘南",$AO$6:$AO$75)+SUMIF($AR$6:$AR$75,"湘南",$AU$6:$AU$75)-$AZ$76</f>
        <v>0</v>
      </c>
      <c r="U84" s="986"/>
      <c r="V84" s="985">
        <f>SUMIF($AF$6:$AF$75,"設備",$AI$6:$AI$75)+SUMIF($AL$6:$AL$75,"設備",$AO$6:$AO$75)+SUMIF($AR$6:$AR$75,"設備",$AU$6:$AU$75)+SUMIF($AX$6:$AX$75,"設備",$BA$6:$BA$75)</f>
        <v>165012</v>
      </c>
      <c r="W84" s="986"/>
      <c r="X84" s="15"/>
      <c r="Y84" s="24">
        <f>SUM(H85:W85)</f>
        <v>109720350</v>
      </c>
      <c r="AA84" s="127"/>
      <c r="AB84" s="3"/>
      <c r="AC84" s="128" t="s">
        <v>16642</v>
      </c>
      <c r="AF84" s="136"/>
      <c r="AL84" s="122"/>
      <c r="AR84" s="136"/>
      <c r="AX84" s="136"/>
    </row>
    <row r="85" spans="1:50" ht="16.350000000000001" customHeight="1" thickBot="1">
      <c r="A85" s="137"/>
      <c r="B85" s="138" t="s">
        <v>16643</v>
      </c>
      <c r="C85" s="121"/>
      <c r="D85" s="121"/>
      <c r="E85" s="121"/>
      <c r="F85" s="56"/>
      <c r="G85" s="720"/>
      <c r="H85" s="987">
        <f>H83</f>
        <v>10156200</v>
      </c>
      <c r="I85" s="988"/>
      <c r="J85" s="989">
        <f>J83</f>
        <v>88732</v>
      </c>
      <c r="K85" s="990"/>
      <c r="L85" s="989">
        <f>L83</f>
        <v>6615598</v>
      </c>
      <c r="M85" s="990"/>
      <c r="N85" s="989">
        <f>N83</f>
        <v>6752629</v>
      </c>
      <c r="O85" s="988"/>
      <c r="P85" s="987">
        <f>P83</f>
        <v>45255218</v>
      </c>
      <c r="Q85" s="991"/>
      <c r="R85" s="1014">
        <f>R83</f>
        <v>31594719</v>
      </c>
      <c r="S85" s="1015"/>
      <c r="T85" s="1016">
        <f>T83</f>
        <v>8678349</v>
      </c>
      <c r="U85" s="1017"/>
      <c r="V85" s="1014">
        <f>V83+V84</f>
        <v>578905</v>
      </c>
      <c r="W85" s="1017"/>
      <c r="X85" s="143" t="s">
        <v>16644</v>
      </c>
      <c r="Y85" s="24">
        <f>SUM(H86:W86)</f>
        <v>121500000</v>
      </c>
      <c r="Z85" s="144"/>
      <c r="AB85" s="3"/>
      <c r="AC85" s="122"/>
      <c r="AD85" s="129"/>
      <c r="AE85" s="129"/>
      <c r="AH85" s="130"/>
      <c r="AL85" s="136"/>
    </row>
    <row r="86" spans="1:50" ht="14.25" thickBot="1">
      <c r="A86" s="137"/>
      <c r="B86" s="138" t="s">
        <v>16645</v>
      </c>
      <c r="C86" s="121"/>
      <c r="D86" s="121"/>
      <c r="E86" s="121"/>
      <c r="F86" s="121"/>
      <c r="G86" s="721"/>
      <c r="H86" s="1018">
        <f>INDEX(目標比較!$D$7:$O$7, MATCH($A$1,目標比較!$D$5:$O$5, 0))</f>
        <v>31900000</v>
      </c>
      <c r="I86" s="1019"/>
      <c r="J86" s="1019"/>
      <c r="K86" s="1019"/>
      <c r="L86" s="1019"/>
      <c r="M86" s="1019"/>
      <c r="N86" s="1019"/>
      <c r="O86" s="1019"/>
      <c r="P86" s="1008">
        <f>INDEX(目標比較!$D$14:$O$14, MATCH($A$1,目標比較!$D$5:$O$5, 0))</f>
        <v>50600000</v>
      </c>
      <c r="Q86" s="1010"/>
      <c r="R86" s="1008">
        <f>INDEX(目標比較!$D$28:$O$28,MATCH($A$1,目標比較!$D$5:$O$5,0))+INDEX(目標比較!$D$21:$O$21,MATCH($A$1,目標比較!$D$5:$O$5,0))</f>
        <v>39000000</v>
      </c>
      <c r="S86" s="1009"/>
      <c r="T86" s="1009"/>
      <c r="U86" s="1010"/>
      <c r="V86" s="1020"/>
      <c r="W86" s="1021"/>
      <c r="Y86" s="24">
        <f>SUM(H87:W87)</f>
        <v>-12714482</v>
      </c>
      <c r="AB86" s="3"/>
      <c r="AL86" s="122"/>
      <c r="AM86" s="122"/>
      <c r="AN86" s="130"/>
    </row>
    <row r="87" spans="1:50" ht="13.5" customHeight="1" thickBot="1">
      <c r="A87" s="137"/>
      <c r="B87" s="138" t="s">
        <v>16646</v>
      </c>
      <c r="C87" s="121"/>
      <c r="D87" s="121"/>
      <c r="E87" s="121"/>
      <c r="F87" s="121"/>
      <c r="G87" s="721"/>
      <c r="H87" s="1003">
        <f>(H85+J85+L85+N85)-H86</f>
        <v>-8286841</v>
      </c>
      <c r="I87" s="1004"/>
      <c r="J87" s="1004"/>
      <c r="K87" s="1004"/>
      <c r="L87" s="1004"/>
      <c r="M87" s="1004"/>
      <c r="N87" s="1004"/>
      <c r="O87" s="1004"/>
      <c r="P87" s="1003">
        <f>P88-P86</f>
        <v>-5700709</v>
      </c>
      <c r="Q87" s="1005"/>
      <c r="R87" s="1003">
        <f>(R85+T85)-R86</f>
        <v>1273068</v>
      </c>
      <c r="S87" s="1004"/>
      <c r="T87" s="1004"/>
      <c r="U87" s="1005"/>
      <c r="V87" s="1006"/>
      <c r="W87" s="1007"/>
      <c r="Y87" s="24">
        <f>SUM(H88:W88)</f>
        <v>109555338</v>
      </c>
      <c r="AB87" s="3"/>
    </row>
    <row r="88" spans="1:50" ht="13.5" customHeight="1" thickBot="1">
      <c r="A88" s="137"/>
      <c r="B88" s="138" t="s">
        <v>16647</v>
      </c>
      <c r="C88" s="121"/>
      <c r="D88" s="121"/>
      <c r="E88" s="121"/>
      <c r="F88" s="56"/>
      <c r="G88" s="720"/>
      <c r="H88" s="1008">
        <f>SUM(H85:O85)+H84</f>
        <v>23613159</v>
      </c>
      <c r="I88" s="1009"/>
      <c r="J88" s="1009"/>
      <c r="K88" s="1009"/>
      <c r="L88" s="1009"/>
      <c r="M88" s="1009"/>
      <c r="N88" s="1009"/>
      <c r="O88" s="1010"/>
      <c r="P88" s="1008">
        <f>P85+P84</f>
        <v>44899291</v>
      </c>
      <c r="Q88" s="1010"/>
      <c r="R88" s="1011">
        <f>R85+T85+R84+T84</f>
        <v>40463983</v>
      </c>
      <c r="S88" s="1012"/>
      <c r="T88" s="1012"/>
      <c r="U88" s="1013"/>
      <c r="V88" s="965">
        <f>+V85</f>
        <v>578905</v>
      </c>
      <c r="W88" s="972"/>
      <c r="AB88" s="3"/>
      <c r="AC88" s="122"/>
    </row>
    <row r="89" spans="1:50" ht="13.5" customHeight="1">
      <c r="F89" s="1028"/>
      <c r="G89" s="1029"/>
      <c r="H89" s="1030" t="s">
        <v>16648</v>
      </c>
      <c r="I89" s="1031"/>
      <c r="J89" s="1032" t="s">
        <v>16649</v>
      </c>
      <c r="K89" s="1031"/>
      <c r="L89" s="1032" t="s">
        <v>16650</v>
      </c>
      <c r="M89" s="1031"/>
      <c r="N89" s="1032" t="s">
        <v>16651</v>
      </c>
      <c r="O89" s="1031"/>
      <c r="P89" s="1032" t="s">
        <v>16652</v>
      </c>
      <c r="Q89" s="1031"/>
      <c r="R89" s="1032" t="s">
        <v>16653</v>
      </c>
      <c r="S89" s="1031"/>
      <c r="T89" s="1032" t="s">
        <v>16654</v>
      </c>
      <c r="U89" s="1031"/>
      <c r="V89" s="1032" t="s">
        <v>16655</v>
      </c>
      <c r="W89" s="1029"/>
      <c r="AB89" s="3"/>
      <c r="AF89" s="1027" t="s">
        <v>16656</v>
      </c>
      <c r="AG89" s="1027"/>
    </row>
    <row r="90" spans="1:50" ht="14.25" customHeight="1">
      <c r="F90" s="1033" t="s">
        <v>16657</v>
      </c>
      <c r="G90" s="1034"/>
      <c r="H90" s="1035">
        <f>SUMIFS(台帳表ｓ[金額],台帳表ｓ[入金月（月のみ）],$A$1,台帳表ｓ[ＮＣ区分],"西部")</f>
        <v>3737577</v>
      </c>
      <c r="I90" s="1002"/>
      <c r="J90" s="1002">
        <f>SUMIFS(台帳表ｓ[金額],台帳表ｓ[入金月（月のみ）],$A$1,台帳表ｓ[ＮＣ区分],"埼玉")</f>
        <v>88732</v>
      </c>
      <c r="K90" s="1002"/>
      <c r="L90" s="1002">
        <f>SUMIFS(台帳表ｓ[金額],台帳表ｓ[入金月（月のみ）],$A$1,台帳表ｓ[ＮＣ区分],"北部")</f>
        <v>2566150</v>
      </c>
      <c r="M90" s="1002"/>
      <c r="N90" s="1002">
        <f>SUMIFS(台帳表ｓ[金額],台帳表ｓ[入金月（月のみ）],$A$1,台帳表ｓ[ＮＣ区分],"南部")</f>
        <v>2156810</v>
      </c>
      <c r="O90" s="1002"/>
      <c r="P90" s="1002">
        <f>SUMIFS(台帳表ｔ[金額],台帳表ｔ[入金月（月のみ）],$A$1,台帳表ｔ[ＮＣ区分],"西部")</f>
        <v>0</v>
      </c>
      <c r="Q90" s="1002"/>
      <c r="R90" s="1002">
        <f>SUMIFS(台帳表ｔ[金額],台帳表ｔ[入金月（月のみ）],$A$1,台帳表ｔ[ＮＣ区分],"多摩")</f>
        <v>21697515</v>
      </c>
      <c r="S90" s="1002"/>
      <c r="T90" s="1002">
        <f>SUMIFS(台帳表ｋ[金額],台帳表ｋ[入金月（月のみ）],$A$1,台帳表ｋ[事務所/分室],"神")</f>
        <v>11665026</v>
      </c>
      <c r="U90" s="1002"/>
      <c r="V90" s="1036">
        <f>SUMIFS(台帳表ｋ[金額],台帳表ｋ[入金月（月のみ）],$A$1,台帳表ｋ[事務所/分室],"湘")</f>
        <v>7698670</v>
      </c>
      <c r="W90" s="1037"/>
      <c r="AB90" s="3"/>
      <c r="AF90" s="3" t="s">
        <v>16561</v>
      </c>
      <c r="AG90" s="3">
        <v>100</v>
      </c>
      <c r="AH90" s="3" t="s">
        <v>16658</v>
      </c>
    </row>
    <row r="91" spans="1:50">
      <c r="F91" s="1033" t="s">
        <v>16659</v>
      </c>
      <c r="G91" s="1034"/>
      <c r="H91" s="1035">
        <f>SUMIFS(測量台帳1__2ｓ[入金額(後)],測量台帳1__2ｓ[入金月(後)（月のみ）],$A$1,測量台帳1__2ｓ[NC区分],"西部")</f>
        <v>2087833</v>
      </c>
      <c r="I91" s="1002"/>
      <c r="J91" s="1002">
        <f>SUMIFS(測量台帳1ｓ[入金額],測量台帳1ｓ[入金月（月のみ）],$A$1,測量台帳1ｓ[NC区分],"埼玉")</f>
        <v>0</v>
      </c>
      <c r="K91" s="1002"/>
      <c r="L91" s="1002">
        <f>+SUMIFS(測量台帳1ｓ[入金額],測量台帳1ｓ[入金月（月のみ）],$A$1,測量台帳1ｓ[NC区分],"北部")</f>
        <v>2240324</v>
      </c>
      <c r="M91" s="1002"/>
      <c r="N91" s="1002">
        <f>SUMIFS(測量台帳1ｓ[入金額],測量台帳1ｓ[入金月（月のみ）],$A$1,測量台帳1ｓ[NC区分],"南部")</f>
        <v>2504775</v>
      </c>
      <c r="O91" s="1002"/>
      <c r="P91" s="1002">
        <f>SUMIFS(測量台帳1ｔ[入金額],測量台帳1ｔ[入金月（月のみ）],$A$1,測量台帳1ｔ[NC区分],"西部")</f>
        <v>0</v>
      </c>
      <c r="Q91" s="1002"/>
      <c r="R91" s="1002">
        <f>SUMIFS(測量台帳1ｔ[入金額],測量台帳1ｔ[入金月（月のみ）],$A$1,測量台帳1ｔ[NC区分],"多摩")</f>
        <v>11458422</v>
      </c>
      <c r="S91" s="1002"/>
      <c r="T91" s="1002">
        <f>SUMIFS(測量台帳1ｋ[入金額],測量台帳1ｋ[入金月（月のみ）],$A$1,測量台帳1ｋ[NC区分],"神奈川")</f>
        <v>14594930</v>
      </c>
      <c r="U91" s="1002"/>
      <c r="V91" s="1036">
        <f>SUMIFS(測量台帳1ｋ[入金額],測量台帳1ｋ[入金月（月のみ）],$A$1,測量台帳1ｋ[NC区分],"湘南")</f>
        <v>979679</v>
      </c>
      <c r="W91" s="1037"/>
      <c r="AB91" s="3"/>
      <c r="AF91" s="3" t="s">
        <v>16562</v>
      </c>
      <c r="AG91" s="3">
        <v>101</v>
      </c>
      <c r="AH91" s="3" t="s">
        <v>16660</v>
      </c>
    </row>
    <row r="92" spans="1:50">
      <c r="F92" s="1038" t="s">
        <v>16661</v>
      </c>
      <c r="G92" s="1039"/>
      <c r="H92" s="1035">
        <f>SUMIFS(測量台帳1ｓ[入金額],測量台帳1ｓ[入金月（月のみ）],$A$1,測量台帳1ｓ[NC区分],"西部")</f>
        <v>4330790</v>
      </c>
      <c r="I92" s="1002"/>
      <c r="J92" s="1002">
        <f>SUMIFS(測量台帳1__2ｓ[入金額(後)],測量台帳1__2ｓ[入金月(後)（月のみ）],$A$1,測量台帳1__2ｓ[NC区分],"埼玉")</f>
        <v>0</v>
      </c>
      <c r="K92" s="1002"/>
      <c r="L92" s="1002">
        <f>+SUMIFS(測量台帳1__2ｓ[入金額(後)],測量台帳1__2ｓ[入金月(後)（月のみ）],$A$1,測量台帳1__2ｓ[NC区分],"北部")</f>
        <v>1809124</v>
      </c>
      <c r="M92" s="1002"/>
      <c r="N92" s="1002">
        <f>SUMIFS(測量台帳1__2ｓ[入金額(後)],測量台帳1__2ｓ[入金月(後)（月のみ）],$A$1,測量台帳1__2ｓ[NC区分],"南部")</f>
        <v>2091044</v>
      </c>
      <c r="O92" s="1002"/>
      <c r="P92" s="1002">
        <f>SUMIFS(測量台帳1__2ｔ[入金額(後)],測量台帳1__2ｔ[入金月(後)（月のみ）],$A$1,測量台帳1__2ｔ[NC区分],"西部")</f>
        <v>0</v>
      </c>
      <c r="Q92" s="1002"/>
      <c r="R92" s="1002">
        <f>+SUMIFS(測量台帳1__2ｔ[入金額(後)],測量台帳1__2ｔ[入金月(後)（月のみ）],$A$1,測量台帳1__2ｔ[NC区分],"多摩")</f>
        <v>12099281</v>
      </c>
      <c r="S92" s="1002"/>
      <c r="T92" s="1002">
        <f>SUMIFS(測量台帳1__2ｋ[入金額(後)],測量台帳1__2ｋ[入金月(後)（月のみ）],$A$1,測量台帳1__2ｋ[NC区分],"神奈川")</f>
        <v>5334763</v>
      </c>
      <c r="U92" s="1002"/>
      <c r="V92" s="1036">
        <f>+SUMIFS(測量台帳1__2ｋ[入金額(後)],測量台帳1__2ｋ[入金月(後)（月のみ）],$A$1,測量台帳1__2ｋ[NC区分],"湘南")</f>
        <v>0</v>
      </c>
      <c r="W92" s="1037"/>
      <c r="AB92" s="3"/>
      <c r="AF92" s="3" t="s">
        <v>16563</v>
      </c>
      <c r="AG92" s="3">
        <v>103</v>
      </c>
    </row>
    <row r="93" spans="1:50">
      <c r="F93" s="1033" t="s">
        <v>16662</v>
      </c>
      <c r="G93" s="1034"/>
      <c r="H93" s="1035">
        <f>SUM(H91:I92)</f>
        <v>6418623</v>
      </c>
      <c r="I93" s="1040"/>
      <c r="J93" s="1002">
        <f>SUM(J91:K92)</f>
        <v>0</v>
      </c>
      <c r="K93" s="1040"/>
      <c r="L93" s="1002">
        <f>SUM(L91:M92)</f>
        <v>4049448</v>
      </c>
      <c r="M93" s="1040"/>
      <c r="N93" s="1002">
        <f>SUM(N91:O92)</f>
        <v>4595819</v>
      </c>
      <c r="O93" s="1040"/>
      <c r="P93" s="1002">
        <f>SUM(P91:Q92)</f>
        <v>0</v>
      </c>
      <c r="Q93" s="1040"/>
      <c r="R93" s="1002">
        <f>SUM(R91:S92)</f>
        <v>23557703</v>
      </c>
      <c r="S93" s="1002"/>
      <c r="T93" s="1002">
        <f>SUM(T91:U92)</f>
        <v>19929693</v>
      </c>
      <c r="U93" s="1040"/>
      <c r="V93" s="1036">
        <f>SUM(V91:W92)</f>
        <v>979679</v>
      </c>
      <c r="W93" s="1037"/>
      <c r="AF93" s="3" t="s">
        <v>16564</v>
      </c>
      <c r="AG93" s="3">
        <v>201</v>
      </c>
    </row>
    <row r="94" spans="1:50" ht="12.75" thickBot="1">
      <c r="F94" s="1041" t="s">
        <v>16663</v>
      </c>
      <c r="G94" s="1042"/>
      <c r="H94" s="1043">
        <f>H93+H90</f>
        <v>10156200</v>
      </c>
      <c r="I94" s="1044"/>
      <c r="J94" s="1044">
        <f>J93+J90</f>
        <v>88732</v>
      </c>
      <c r="K94" s="1044"/>
      <c r="L94" s="1044">
        <f>L93+L90</f>
        <v>6615598</v>
      </c>
      <c r="M94" s="1044"/>
      <c r="N94" s="1044">
        <f>N93+N90</f>
        <v>6752629</v>
      </c>
      <c r="O94" s="1044"/>
      <c r="P94" s="1044">
        <f>P93+P90</f>
        <v>0</v>
      </c>
      <c r="Q94" s="1044"/>
      <c r="R94" s="1044">
        <f>R93+R90</f>
        <v>45255218</v>
      </c>
      <c r="S94" s="1044"/>
      <c r="T94" s="1045">
        <f>T90+T93</f>
        <v>31594719</v>
      </c>
      <c r="U94" s="1045"/>
      <c r="V94" s="1046">
        <f>V90+V93</f>
        <v>8678349</v>
      </c>
      <c r="W94" s="1047"/>
      <c r="AD94" s="3"/>
      <c r="AE94" s="3"/>
      <c r="AF94" s="3" t="s">
        <v>16505</v>
      </c>
      <c r="AG94" s="3">
        <v>202</v>
      </c>
    </row>
    <row r="95" spans="1:50" ht="12.75" thickBot="1">
      <c r="O95" s="4"/>
      <c r="P95" s="1048"/>
      <c r="Q95" s="1048"/>
      <c r="AD95" s="3"/>
      <c r="AE95" s="3"/>
      <c r="AF95" s="3" t="s">
        <v>16565</v>
      </c>
      <c r="AG95" s="3">
        <v>203</v>
      </c>
    </row>
    <row r="96" spans="1:50" ht="12.75" customHeight="1">
      <c r="F96" s="1028"/>
      <c r="G96" s="1029"/>
      <c r="H96" s="1030" t="s">
        <v>16664</v>
      </c>
      <c r="I96" s="1031"/>
      <c r="J96" s="1032" t="s">
        <v>16665</v>
      </c>
      <c r="K96" s="1031"/>
      <c r="L96" s="1049" t="s">
        <v>16666</v>
      </c>
      <c r="M96" s="1050"/>
      <c r="O96" s="4"/>
      <c r="P96" s="1048"/>
      <c r="Q96" s="1048"/>
      <c r="AD96" s="3"/>
      <c r="AE96" s="3"/>
    </row>
    <row r="97" spans="6:33">
      <c r="F97" s="1051" t="s">
        <v>16657</v>
      </c>
      <c r="G97" s="1052"/>
      <c r="H97" s="1053">
        <f>SUM(H90:O90)</f>
        <v>8549269</v>
      </c>
      <c r="I97" s="1054"/>
      <c r="J97" s="1054">
        <f>R90+P90</f>
        <v>21697515</v>
      </c>
      <c r="K97" s="1054"/>
      <c r="L97" s="1054">
        <f>T90+V90</f>
        <v>19363696</v>
      </c>
      <c r="M97" s="1055"/>
      <c r="O97" s="759"/>
      <c r="P97" s="1048"/>
      <c r="Q97" s="1048"/>
      <c r="AD97" s="3"/>
      <c r="AE97" s="3"/>
      <c r="AF97" s="3" t="s">
        <v>16667</v>
      </c>
      <c r="AG97" s="3">
        <v>301</v>
      </c>
    </row>
    <row r="98" spans="6:33">
      <c r="F98" s="1051" t="s">
        <v>16659</v>
      </c>
      <c r="G98" s="1052"/>
      <c r="H98" s="1056">
        <f>SUM(H91:O91)</f>
        <v>6832932</v>
      </c>
      <c r="I98" s="1057"/>
      <c r="J98" s="1054">
        <f t="shared" ref="J98:J100" si="12">R91+P91</f>
        <v>11458422</v>
      </c>
      <c r="K98" s="1054"/>
      <c r="L98" s="1054">
        <f t="shared" ref="L98:L100" si="13">T91+V91</f>
        <v>15574609</v>
      </c>
      <c r="M98" s="1055"/>
      <c r="O98" s="4"/>
      <c r="P98" s="1048"/>
      <c r="Q98" s="1048"/>
      <c r="AD98" s="3"/>
      <c r="AE98" s="3"/>
      <c r="AF98" s="3" t="s">
        <v>16668</v>
      </c>
      <c r="AG98" s="3">
        <v>302</v>
      </c>
    </row>
    <row r="99" spans="6:33">
      <c r="F99" s="1038" t="s">
        <v>16661</v>
      </c>
      <c r="G99" s="1039"/>
      <c r="H99" s="1056">
        <f>SUM(H92:O92)</f>
        <v>8230958</v>
      </c>
      <c r="I99" s="1057"/>
      <c r="J99" s="1054">
        <f t="shared" si="12"/>
        <v>12099281</v>
      </c>
      <c r="K99" s="1054"/>
      <c r="L99" s="1054">
        <f t="shared" si="13"/>
        <v>5334763</v>
      </c>
      <c r="M99" s="1055"/>
      <c r="O99" s="6"/>
      <c r="P99" s="1048"/>
      <c r="Q99" s="1048"/>
      <c r="AD99" s="3"/>
      <c r="AE99" s="3"/>
      <c r="AF99" s="3" t="s">
        <v>16669</v>
      </c>
      <c r="AG99" s="3">
        <v>303</v>
      </c>
    </row>
    <row r="100" spans="6:33">
      <c r="F100" s="1051" t="s">
        <v>16662</v>
      </c>
      <c r="G100" s="1052"/>
      <c r="H100" s="1053">
        <f>SUM(H93:O93)</f>
        <v>15063890</v>
      </c>
      <c r="I100" s="1054"/>
      <c r="J100" s="1054">
        <f t="shared" si="12"/>
        <v>23557703</v>
      </c>
      <c r="K100" s="1054"/>
      <c r="L100" s="1054">
        <f t="shared" si="13"/>
        <v>20909372</v>
      </c>
      <c r="M100" s="1055"/>
      <c r="N100" s="6"/>
      <c r="O100" s="6"/>
      <c r="P100" s="6"/>
      <c r="Q100" s="6"/>
      <c r="R100" s="6"/>
      <c r="S100" s="6"/>
      <c r="T100" s="1061"/>
      <c r="U100" s="1061"/>
      <c r="AD100" s="3"/>
      <c r="AE100" s="3"/>
      <c r="AF100" s="3" t="s">
        <v>16670</v>
      </c>
      <c r="AG100" s="3">
        <v>304</v>
      </c>
    </row>
    <row r="101" spans="6:33" ht="15" customHeight="1">
      <c r="F101" s="1033" t="s">
        <v>16671</v>
      </c>
      <c r="G101" s="1034"/>
      <c r="H101" s="1062">
        <f>H84</f>
        <v>0</v>
      </c>
      <c r="I101" s="1063"/>
      <c r="J101" s="1063">
        <f>P84</f>
        <v>-355927</v>
      </c>
      <c r="K101" s="1063"/>
      <c r="L101" s="1063">
        <f>R84+T84</f>
        <v>190915</v>
      </c>
      <c r="M101" s="1064"/>
      <c r="O101" s="760"/>
      <c r="P101" s="1065"/>
      <c r="Q101" s="1065"/>
      <c r="S101" s="760"/>
      <c r="T101" s="1065"/>
      <c r="U101" s="1065"/>
      <c r="AD101" s="3"/>
      <c r="AE101" s="3"/>
    </row>
    <row r="102" spans="6:33" ht="12.75" thickBot="1">
      <c r="F102" s="1041" t="s">
        <v>16672</v>
      </c>
      <c r="G102" s="1042"/>
      <c r="H102" s="1058">
        <f>H100+H97+H101</f>
        <v>23613159</v>
      </c>
      <c r="I102" s="1059"/>
      <c r="J102" s="1059">
        <f>J97+J100+J101</f>
        <v>44899291</v>
      </c>
      <c r="K102" s="1059"/>
      <c r="L102" s="1059">
        <f>L97+L100+L101</f>
        <v>40463983</v>
      </c>
      <c r="M102" s="1060"/>
      <c r="O102" s="760"/>
      <c r="P102" s="1048"/>
      <c r="Q102" s="1048"/>
      <c r="S102" s="760"/>
      <c r="T102" s="1048"/>
      <c r="U102" s="1048"/>
      <c r="AA102" s="145"/>
      <c r="AD102" s="3"/>
      <c r="AE102" s="3"/>
    </row>
    <row r="103" spans="6:33">
      <c r="AD103" s="3"/>
      <c r="AE103" s="3"/>
    </row>
    <row r="104" spans="6:33">
      <c r="AD104" s="3"/>
      <c r="AE104" s="3"/>
    </row>
    <row r="105" spans="6:33">
      <c r="AD105" s="3"/>
      <c r="AE105" s="3"/>
    </row>
    <row r="109" spans="6:33">
      <c r="AB109" s="3"/>
    </row>
    <row r="113" spans="28:29" ht="15" customHeight="1"/>
    <row r="121" spans="28:29">
      <c r="AB121" s="146"/>
      <c r="AC121" s="50"/>
    </row>
  </sheetData>
  <mergeCells count="192">
    <mergeCell ref="T101:U101"/>
    <mergeCell ref="F102:G102"/>
    <mergeCell ref="H102:I102"/>
    <mergeCell ref="J102:K102"/>
    <mergeCell ref="L102:M102"/>
    <mergeCell ref="P102:Q102"/>
    <mergeCell ref="T102:U102"/>
    <mergeCell ref="F101:G101"/>
    <mergeCell ref="H101:I101"/>
    <mergeCell ref="J101:K101"/>
    <mergeCell ref="L101:M101"/>
    <mergeCell ref="P101:Q101"/>
    <mergeCell ref="F100:G100"/>
    <mergeCell ref="H100:I100"/>
    <mergeCell ref="J100:K100"/>
    <mergeCell ref="L100:M100"/>
    <mergeCell ref="T100:U100"/>
    <mergeCell ref="F99:G99"/>
    <mergeCell ref="H99:I99"/>
    <mergeCell ref="J99:K99"/>
    <mergeCell ref="L99:M99"/>
    <mergeCell ref="P99:Q99"/>
    <mergeCell ref="F98:G98"/>
    <mergeCell ref="H98:I98"/>
    <mergeCell ref="J98:K98"/>
    <mergeCell ref="L98:M98"/>
    <mergeCell ref="P98:Q98"/>
    <mergeCell ref="F97:G97"/>
    <mergeCell ref="H97:I97"/>
    <mergeCell ref="J97:K97"/>
    <mergeCell ref="L97:M97"/>
    <mergeCell ref="P97:Q97"/>
    <mergeCell ref="P95:Q95"/>
    <mergeCell ref="F96:G96"/>
    <mergeCell ref="H96:I96"/>
    <mergeCell ref="J96:K96"/>
    <mergeCell ref="L96:M96"/>
    <mergeCell ref="P96:Q96"/>
    <mergeCell ref="P93:Q93"/>
    <mergeCell ref="R93:S93"/>
    <mergeCell ref="T93:U93"/>
    <mergeCell ref="V93:W93"/>
    <mergeCell ref="F94:G94"/>
    <mergeCell ref="H94:I94"/>
    <mergeCell ref="J94:K94"/>
    <mergeCell ref="L94:M94"/>
    <mergeCell ref="N94:O94"/>
    <mergeCell ref="P94:Q94"/>
    <mergeCell ref="R94:S94"/>
    <mergeCell ref="T94:U94"/>
    <mergeCell ref="V94:W94"/>
    <mergeCell ref="F93:G93"/>
    <mergeCell ref="H93:I93"/>
    <mergeCell ref="J93:K93"/>
    <mergeCell ref="L93:M93"/>
    <mergeCell ref="N93:O93"/>
    <mergeCell ref="F92:G92"/>
    <mergeCell ref="H92:I92"/>
    <mergeCell ref="J92:K92"/>
    <mergeCell ref="L92:M92"/>
    <mergeCell ref="N92:O92"/>
    <mergeCell ref="P92:Q92"/>
    <mergeCell ref="R92:S92"/>
    <mergeCell ref="T92:U92"/>
    <mergeCell ref="V92:W92"/>
    <mergeCell ref="F89:G89"/>
    <mergeCell ref="H89:I89"/>
    <mergeCell ref="J89:K89"/>
    <mergeCell ref="L89:M89"/>
    <mergeCell ref="N89:O89"/>
    <mergeCell ref="P91:Q91"/>
    <mergeCell ref="R91:S91"/>
    <mergeCell ref="T91:U91"/>
    <mergeCell ref="V91:W91"/>
    <mergeCell ref="F91:G91"/>
    <mergeCell ref="H91:I91"/>
    <mergeCell ref="J91:K91"/>
    <mergeCell ref="L91:M91"/>
    <mergeCell ref="N91:O91"/>
    <mergeCell ref="F90:G90"/>
    <mergeCell ref="H90:I90"/>
    <mergeCell ref="J90:K90"/>
    <mergeCell ref="L90:M90"/>
    <mergeCell ref="N90:O90"/>
    <mergeCell ref="P90:Q90"/>
    <mergeCell ref="R90:S90"/>
    <mergeCell ref="T90:U90"/>
    <mergeCell ref="V90:W90"/>
    <mergeCell ref="A1:C1"/>
    <mergeCell ref="D1:E1"/>
    <mergeCell ref="A2:G4"/>
    <mergeCell ref="H2:W2"/>
    <mergeCell ref="AA2:AC5"/>
    <mergeCell ref="H3:U3"/>
    <mergeCell ref="V3:W3"/>
    <mergeCell ref="H4:I4"/>
    <mergeCell ref="J4:K4"/>
    <mergeCell ref="L4:M4"/>
    <mergeCell ref="N5:O5"/>
    <mergeCell ref="P5:Q5"/>
    <mergeCell ref="R5:S5"/>
    <mergeCell ref="T5:U5"/>
    <mergeCell ref="V5:W5"/>
    <mergeCell ref="A5:A77"/>
    <mergeCell ref="C6:C69"/>
    <mergeCell ref="E6:E11"/>
    <mergeCell ref="E65:E69"/>
    <mergeCell ref="D53:D69"/>
    <mergeCell ref="AA36:AA52"/>
    <mergeCell ref="E12:E18"/>
    <mergeCell ref="AA6:AA22"/>
    <mergeCell ref="AA24:AA34"/>
    <mergeCell ref="AX4:BA4"/>
    <mergeCell ref="C5:G5"/>
    <mergeCell ref="H5:I5"/>
    <mergeCell ref="J5:K5"/>
    <mergeCell ref="L5:M5"/>
    <mergeCell ref="N4:O4"/>
    <mergeCell ref="P4:Q4"/>
    <mergeCell ref="R4:S4"/>
    <mergeCell ref="T4:U4"/>
    <mergeCell ref="V4:W4"/>
    <mergeCell ref="X4:Y4"/>
    <mergeCell ref="AF4:AI4"/>
    <mergeCell ref="AL4:AO4"/>
    <mergeCell ref="AR4:AU4"/>
    <mergeCell ref="AA53:AB53"/>
    <mergeCell ref="AL76:AM76"/>
    <mergeCell ref="D70:E70"/>
    <mergeCell ref="B5:B73"/>
    <mergeCell ref="B74:B76"/>
    <mergeCell ref="C71:E76"/>
    <mergeCell ref="D6:D24"/>
    <mergeCell ref="E19:E24"/>
    <mergeCell ref="E25:E30"/>
    <mergeCell ref="D25:D35"/>
    <mergeCell ref="E31:E35"/>
    <mergeCell ref="E36:E41"/>
    <mergeCell ref="E42:E47"/>
    <mergeCell ref="E48:E52"/>
    <mergeCell ref="D36:D52"/>
    <mergeCell ref="E53:E58"/>
    <mergeCell ref="E59:E64"/>
    <mergeCell ref="AA71:AB71"/>
    <mergeCell ref="AA35:AB35"/>
    <mergeCell ref="AA23:AB23"/>
    <mergeCell ref="AR76:AS76"/>
    <mergeCell ref="AT76:AU76"/>
    <mergeCell ref="AX76:AY76"/>
    <mergeCell ref="AZ76:BA76"/>
    <mergeCell ref="H83:I83"/>
    <mergeCell ref="J83:K83"/>
    <mergeCell ref="L83:M83"/>
    <mergeCell ref="N83:O83"/>
    <mergeCell ref="P83:Q83"/>
    <mergeCell ref="R83:S83"/>
    <mergeCell ref="AN76:AO76"/>
    <mergeCell ref="T83:U83"/>
    <mergeCell ref="V83:W83"/>
    <mergeCell ref="AA75:AA76"/>
    <mergeCell ref="AF76:AG76"/>
    <mergeCell ref="AH76:AI76"/>
    <mergeCell ref="H84:O84"/>
    <mergeCell ref="P84:Q84"/>
    <mergeCell ref="R84:S84"/>
    <mergeCell ref="T84:U84"/>
    <mergeCell ref="V84:W84"/>
    <mergeCell ref="R86:U86"/>
    <mergeCell ref="V86:W86"/>
    <mergeCell ref="H85:I85"/>
    <mergeCell ref="J85:K85"/>
    <mergeCell ref="L85:M85"/>
    <mergeCell ref="N85:O85"/>
    <mergeCell ref="P85:Q85"/>
    <mergeCell ref="R85:S85"/>
    <mergeCell ref="T85:U85"/>
    <mergeCell ref="V85:W85"/>
    <mergeCell ref="H86:O86"/>
    <mergeCell ref="P86:Q86"/>
    <mergeCell ref="AF89:AG89"/>
    <mergeCell ref="H87:O87"/>
    <mergeCell ref="P87:Q87"/>
    <mergeCell ref="R87:U87"/>
    <mergeCell ref="V87:W87"/>
    <mergeCell ref="H88:O88"/>
    <mergeCell ref="P88:Q88"/>
    <mergeCell ref="R88:U88"/>
    <mergeCell ref="V88:W88"/>
    <mergeCell ref="P89:Q89"/>
    <mergeCell ref="R89:S89"/>
    <mergeCell ref="T89:U89"/>
    <mergeCell ref="V89:W89"/>
  </mergeCells>
  <phoneticPr fontId="1"/>
  <dataValidations count="4">
    <dataValidation type="list" allowBlank="1" showDropDown="1" sqref="AR6:AU75 AX6:BA75" xr:uid="{455A4CF4-2CCA-4805-BA73-EFE1FB434A84}">
      <formula1>"西部,多摩,設備"</formula1>
    </dataValidation>
    <dataValidation type="list" allowBlank="1" showDropDown="1" sqref="AL6:AO75" xr:uid="{F4F42988-9E4D-48FF-BF9B-DD852DE661E8}">
      <formula1>"西部,神奈川,湘南,設備"</formula1>
    </dataValidation>
    <dataValidation allowBlank="1" sqref="AF6:AI75" xr:uid="{241A6E6A-4546-43A4-8AA9-526A68791B9F}"/>
    <dataValidation type="list" allowBlank="1" showInputMessage="1" showErrorMessage="1" sqref="AL76" xr:uid="{D016AD1C-1FE2-44F2-82EC-D68CBA7FDEF5}">
      <formula1>"西部,神奈川,湘南,設備"</formula1>
    </dataValidation>
  </dataValidations>
  <printOptions horizontalCentered="1" verticalCentered="1"/>
  <pageMargins left="0.33" right="0.19685039370078741" top="0.23622047244094491" bottom="0.23622047244094491" header="0" footer="0"/>
  <pageSetup paperSize="8" scale="57" orientation="landscape" cellComments="asDisplayed" r:id="rId1"/>
  <headerFooter alignWithMargins="0"/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F626-85AC-486F-934C-78C543A4BE23}">
  <sheetPr codeName="Sheet17">
    <pageSetUpPr fitToPage="1"/>
  </sheetPr>
  <dimension ref="A1:BA121"/>
  <sheetViews>
    <sheetView view="pageBreakPreview" zoomScale="115" zoomScaleNormal="100" zoomScaleSheetLayoutView="115" workbookViewId="0">
      <pane xSplit="5" ySplit="5" topLeftCell="F82" activePane="bottomRight" state="frozen"/>
      <selection pane="topRight" activeCell="A2" sqref="A2:G4"/>
      <selection pane="bottomLeft" activeCell="A2" sqref="A2:G4"/>
      <selection pane="bottomRight" activeCell="A2" sqref="A2:G4"/>
    </sheetView>
  </sheetViews>
  <sheetFormatPr defaultColWidth="9" defaultRowHeight="12"/>
  <cols>
    <col min="1" max="1" width="2.625" style="3" customWidth="1"/>
    <col min="2" max="5" width="3.125" style="3" customWidth="1"/>
    <col min="6" max="6" width="10.625" style="3" customWidth="1"/>
    <col min="7" max="7" width="1.625" style="3" customWidth="1"/>
    <col min="8" max="8" width="2.625" style="3" customWidth="1"/>
    <col min="9" max="9" width="11" style="3" bestFit="1" customWidth="1"/>
    <col min="10" max="10" width="2.625" style="3" customWidth="1"/>
    <col min="11" max="11" width="11" style="3" customWidth="1"/>
    <col min="12" max="12" width="2.625" style="3" customWidth="1"/>
    <col min="13" max="13" width="11" style="3" customWidth="1"/>
    <col min="14" max="14" width="2.625" style="3" customWidth="1"/>
    <col min="15" max="15" width="11" style="3" customWidth="1"/>
    <col min="16" max="16" width="2.625" style="3" customWidth="1"/>
    <col min="17" max="17" width="11" style="3" bestFit="1" customWidth="1"/>
    <col min="18" max="18" width="2.625" style="3" customWidth="1"/>
    <col min="19" max="19" width="11" style="3" bestFit="1" customWidth="1"/>
    <col min="20" max="20" width="2.625" style="3" customWidth="1"/>
    <col min="21" max="21" width="11" style="3" bestFit="1" customWidth="1"/>
    <col min="22" max="22" width="2.625" style="3" customWidth="1"/>
    <col min="23" max="23" width="11" style="3" bestFit="1" customWidth="1"/>
    <col min="24" max="24" width="14.875" style="4" customWidth="1"/>
    <col min="25" max="25" width="14.875" style="5" customWidth="1"/>
    <col min="26" max="26" width="3.875" style="6" customWidth="1"/>
    <col min="27" max="27" width="3" style="3" customWidth="1"/>
    <col min="28" max="28" width="5.25" style="90" customWidth="1"/>
    <col min="29" max="29" width="10.875" style="3" bestFit="1" customWidth="1"/>
    <col min="30" max="30" width="1.625" style="77" customWidth="1"/>
    <col min="31" max="31" width="0.25" style="77" customWidth="1"/>
    <col min="32" max="32" width="9" style="3"/>
    <col min="33" max="33" width="4.125" style="3" bestFit="1" customWidth="1"/>
    <col min="34" max="34" width="9.5" style="3" bestFit="1" customWidth="1"/>
    <col min="35" max="35" width="9" style="3"/>
    <col min="36" max="36" width="1.625" style="3" customWidth="1"/>
    <col min="37" max="37" width="0.5" style="3" customWidth="1"/>
    <col min="38" max="38" width="9" style="3"/>
    <col min="39" max="39" width="5.625" style="3" customWidth="1"/>
    <col min="40" max="40" width="9.5" style="3" bestFit="1" customWidth="1"/>
    <col min="41" max="41" width="9" style="3"/>
    <col min="42" max="42" width="1.625" style="3" customWidth="1"/>
    <col min="43" max="43" width="5.25" style="3" hidden="1" customWidth="1"/>
    <col min="44" max="44" width="9" style="3"/>
    <col min="45" max="45" width="4" style="3" customWidth="1"/>
    <col min="46" max="46" width="9.5" style="3" customWidth="1"/>
    <col min="47" max="47" width="9" style="3"/>
    <col min="48" max="48" width="1.625" style="3" customWidth="1"/>
    <col min="49" max="49" width="4.625" style="3" hidden="1" customWidth="1"/>
    <col min="50" max="50" width="9" style="3"/>
    <col min="51" max="51" width="4" style="3" customWidth="1"/>
    <col min="52" max="52" width="9.5" style="3" bestFit="1" customWidth="1"/>
    <col min="53" max="53" width="9" style="3"/>
    <col min="54" max="54" width="2" style="3" customWidth="1"/>
    <col min="55" max="16384" width="9" style="3"/>
  </cols>
  <sheetData>
    <row r="1" spans="1:53" ht="21.75" thickBot="1">
      <c r="A1" s="1066">
        <v>9</v>
      </c>
      <c r="B1" s="1066"/>
      <c r="C1" s="1066"/>
      <c r="D1" s="932" t="s">
        <v>16570</v>
      </c>
      <c r="E1" s="932"/>
      <c r="F1" s="2" t="s">
        <v>16571</v>
      </c>
      <c r="X1" s="201"/>
      <c r="AA1" s="7" t="s">
        <v>16572</v>
      </c>
      <c r="AB1" s="8"/>
      <c r="AC1" s="9"/>
      <c r="AD1" s="10"/>
      <c r="AE1" s="10"/>
    </row>
    <row r="2" spans="1:53" ht="12.75" customHeight="1" thickBot="1">
      <c r="A2" s="933"/>
      <c r="B2" s="934"/>
      <c r="C2" s="934"/>
      <c r="D2" s="934"/>
      <c r="E2" s="934"/>
      <c r="F2" s="934"/>
      <c r="G2" s="935"/>
      <c r="H2" s="942" t="s">
        <v>16573</v>
      </c>
      <c r="I2" s="943"/>
      <c r="J2" s="943"/>
      <c r="K2" s="943"/>
      <c r="L2" s="943"/>
      <c r="M2" s="943"/>
      <c r="N2" s="943"/>
      <c r="O2" s="943"/>
      <c r="P2" s="943"/>
      <c r="Q2" s="943"/>
      <c r="R2" s="943"/>
      <c r="S2" s="943"/>
      <c r="T2" s="943"/>
      <c r="U2" s="943"/>
      <c r="V2" s="943"/>
      <c r="W2" s="944"/>
      <c r="AA2" s="945" t="s">
        <v>16574</v>
      </c>
      <c r="AB2" s="946"/>
      <c r="AC2" s="947"/>
      <c r="AD2" s="10"/>
      <c r="AE2" s="10"/>
      <c r="AG2" s="11"/>
      <c r="AH2" s="11"/>
      <c r="AI2" s="11"/>
      <c r="AJ2" s="11"/>
      <c r="AK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3" ht="12.75" customHeight="1" thickBot="1">
      <c r="A3" s="936"/>
      <c r="B3" s="937"/>
      <c r="C3" s="937"/>
      <c r="D3" s="937"/>
      <c r="E3" s="937"/>
      <c r="F3" s="937"/>
      <c r="G3" s="938"/>
      <c r="H3" s="942" t="s">
        <v>16575</v>
      </c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4"/>
      <c r="V3" s="942" t="s">
        <v>16576</v>
      </c>
      <c r="W3" s="944"/>
      <c r="AA3" s="948"/>
      <c r="AB3" s="949"/>
      <c r="AC3" s="950"/>
      <c r="AD3" s="10"/>
      <c r="AE3" s="10"/>
      <c r="AG3" s="11"/>
      <c r="AH3" s="11"/>
      <c r="AI3" s="11"/>
      <c r="AJ3" s="11"/>
      <c r="AK3" s="11"/>
      <c r="AM3" s="11"/>
      <c r="AN3" s="11"/>
      <c r="AO3" s="11"/>
      <c r="AP3" s="11"/>
      <c r="AQ3" s="11"/>
      <c r="AR3" s="12"/>
      <c r="AS3" s="12"/>
      <c r="AT3" s="12"/>
      <c r="AU3" s="12"/>
      <c r="AV3" s="11"/>
      <c r="AW3" s="11"/>
      <c r="AX3" s="12"/>
      <c r="AY3" s="12"/>
      <c r="AZ3" s="12"/>
      <c r="BA3" s="12"/>
    </row>
    <row r="4" spans="1:53" ht="14.25" thickBot="1">
      <c r="A4" s="939"/>
      <c r="B4" s="940"/>
      <c r="C4" s="940"/>
      <c r="D4" s="940"/>
      <c r="E4" s="940"/>
      <c r="F4" s="940"/>
      <c r="G4" s="941"/>
      <c r="H4" s="954" t="s">
        <v>16577</v>
      </c>
      <c r="I4" s="955"/>
      <c r="J4" s="956" t="s">
        <v>16578</v>
      </c>
      <c r="K4" s="957"/>
      <c r="L4" s="956" t="s">
        <v>16579</v>
      </c>
      <c r="M4" s="957"/>
      <c r="N4" s="956" t="s">
        <v>16580</v>
      </c>
      <c r="O4" s="968"/>
      <c r="P4" s="969" t="s">
        <v>16581</v>
      </c>
      <c r="Q4" s="968"/>
      <c r="R4" s="969" t="s">
        <v>16582</v>
      </c>
      <c r="S4" s="968"/>
      <c r="T4" s="969" t="s">
        <v>16583</v>
      </c>
      <c r="U4" s="968"/>
      <c r="V4" s="969" t="s">
        <v>16584</v>
      </c>
      <c r="W4" s="968"/>
      <c r="X4" s="970" t="s">
        <v>16585</v>
      </c>
      <c r="Y4" s="971"/>
      <c r="Z4" s="13"/>
      <c r="AA4" s="948"/>
      <c r="AB4" s="949"/>
      <c r="AC4" s="950"/>
      <c r="AD4" s="10"/>
      <c r="AE4" s="10"/>
      <c r="AF4" s="958" t="s">
        <v>16586</v>
      </c>
      <c r="AG4" s="958"/>
      <c r="AH4" s="958"/>
      <c r="AI4" s="958"/>
      <c r="AJ4" s="116"/>
      <c r="AL4" s="958" t="s">
        <v>16587</v>
      </c>
      <c r="AM4" s="958"/>
      <c r="AN4" s="958"/>
      <c r="AO4" s="958"/>
      <c r="AP4" s="116"/>
      <c r="AR4" s="999" t="s">
        <v>16588</v>
      </c>
      <c r="AS4" s="1000"/>
      <c r="AT4" s="1000"/>
      <c r="AU4" s="1001"/>
      <c r="AV4" s="116"/>
      <c r="AX4" s="999" t="s">
        <v>16589</v>
      </c>
      <c r="AY4" s="1000"/>
      <c r="AZ4" s="1000"/>
      <c r="BA4" s="1001"/>
    </row>
    <row r="5" spans="1:53" ht="16.350000000000001" customHeight="1" thickBot="1">
      <c r="A5" s="926" t="s">
        <v>16590</v>
      </c>
      <c r="B5" s="926" t="s">
        <v>16469</v>
      </c>
      <c r="C5" s="961" t="s">
        <v>16477</v>
      </c>
      <c r="D5" s="962"/>
      <c r="E5" s="963"/>
      <c r="F5" s="963"/>
      <c r="G5" s="964"/>
      <c r="H5" s="965">
        <f>SUM(I6:I70)</f>
        <v>9713996</v>
      </c>
      <c r="I5" s="966"/>
      <c r="J5" s="967">
        <f>SUM(K6:K70)</f>
        <v>716836</v>
      </c>
      <c r="K5" s="966"/>
      <c r="L5" s="967">
        <f>SUM(M6:M70)</f>
        <v>5609623</v>
      </c>
      <c r="M5" s="966"/>
      <c r="N5" s="967">
        <f>SUM(O6:O70)</f>
        <v>2212666</v>
      </c>
      <c r="O5" s="972"/>
      <c r="P5" s="965">
        <f>SUM(Q6:Q70)</f>
        <v>39871170</v>
      </c>
      <c r="Q5" s="972"/>
      <c r="R5" s="965">
        <f>SUM(S6:S70)</f>
        <v>30570738</v>
      </c>
      <c r="S5" s="966"/>
      <c r="T5" s="967">
        <f>SUM(U6:U70)</f>
        <v>8491462</v>
      </c>
      <c r="U5" s="972"/>
      <c r="V5" s="965">
        <f>SUM(W6:W70)</f>
        <v>519470</v>
      </c>
      <c r="W5" s="972"/>
      <c r="X5" s="15" t="s">
        <v>16591</v>
      </c>
      <c r="Y5" s="16">
        <f>SUM(H5:W5)</f>
        <v>97705961</v>
      </c>
      <c r="Z5" s="13" t="s">
        <v>16592</v>
      </c>
      <c r="AA5" s="951"/>
      <c r="AB5" s="952"/>
      <c r="AC5" s="953"/>
      <c r="AD5" s="10"/>
      <c r="AE5" s="10" t="s">
        <v>16593</v>
      </c>
      <c r="AF5" s="310" t="s">
        <v>16594</v>
      </c>
      <c r="AG5" s="311" t="s">
        <v>16595</v>
      </c>
      <c r="AH5" s="312" t="s">
        <v>16596</v>
      </c>
      <c r="AI5" s="313" t="s">
        <v>31</v>
      </c>
      <c r="AJ5" s="6"/>
      <c r="AK5" s="10" t="s">
        <v>16597</v>
      </c>
      <c r="AL5" s="267" t="s">
        <v>16598</v>
      </c>
      <c r="AM5" s="14" t="s">
        <v>16599</v>
      </c>
      <c r="AN5" s="17" t="s">
        <v>16600</v>
      </c>
      <c r="AO5" s="268" t="s">
        <v>16601</v>
      </c>
      <c r="AP5" s="6"/>
      <c r="AQ5" s="10" t="s">
        <v>16602</v>
      </c>
      <c r="AR5" s="271" t="s">
        <v>16598</v>
      </c>
      <c r="AS5" s="203" t="s">
        <v>16599</v>
      </c>
      <c r="AT5" s="272" t="s">
        <v>16600</v>
      </c>
      <c r="AU5" s="273" t="s">
        <v>16601</v>
      </c>
      <c r="AV5" s="6"/>
      <c r="AW5" s="10" t="s">
        <v>16603</v>
      </c>
      <c r="AX5" s="271" t="s">
        <v>16598</v>
      </c>
      <c r="AY5" s="203" t="s">
        <v>16599</v>
      </c>
      <c r="AZ5" s="272" t="s">
        <v>16600</v>
      </c>
      <c r="BA5" s="273" t="s">
        <v>16601</v>
      </c>
    </row>
    <row r="6" spans="1:53" ht="16.350000000000001" customHeight="1">
      <c r="A6" s="927"/>
      <c r="B6" s="927"/>
      <c r="C6" s="926" t="s">
        <v>16477</v>
      </c>
      <c r="D6" s="973" t="s">
        <v>16478</v>
      </c>
      <c r="E6" s="926" t="s">
        <v>16479</v>
      </c>
      <c r="F6" s="18" t="s">
        <v>16480</v>
      </c>
      <c r="G6" s="19" t="s">
        <v>16604</v>
      </c>
      <c r="H6" s="20" t="s">
        <v>16481</v>
      </c>
      <c r="I6" s="21">
        <f>SUMIFS(台帳表ｓ[金額],台帳表ｓ[精算
グループ],確報【9月】!$H6,台帳表ｓ[入金月（月のみ）],確報【9月】!$A$1,台帳表ｓ[ＮＣ区分],"西部")+SUMIFS(測量台帳1ｓ[入金額],測量台帳1ｓ[精算
グループ],確報【9月】!$H6,測量台帳1ｓ[入金月（月のみ）],確報【9月】!$A$1,測量台帳1ｓ[NC区分],"西部")+SUMIFS(測量台帳1__2ｓ[入金額(後)],測量台帳1__2ｓ[精算
グループ(後)],確報【9月】!$H6,測量台帳1__2ｓ[入金月(後)（月のみ）],確報【9月】!$A$1,測量台帳1__2ｓ[NC区分],"西部")</f>
        <v>6190365</v>
      </c>
      <c r="J6" s="75" t="s">
        <v>16481</v>
      </c>
      <c r="K6" s="21"/>
      <c r="L6" s="75" t="s">
        <v>16481</v>
      </c>
      <c r="M6" s="296"/>
      <c r="N6" s="58" t="s">
        <v>16481</v>
      </c>
      <c r="O6" s="21"/>
      <c r="P6" s="20" t="s">
        <v>16481</v>
      </c>
      <c r="Q6" s="22">
        <f>SUMIFS(台帳表ｔ[金額],台帳表ｔ[精算
グループ],確報【9月】!$H6,台帳表ｔ[入金月（月のみ）],確報【9月】!$A$1,台帳表ｔ[ＮＣ区分],"多摩")+SUMIFS(測量台帳1ｔ[入金額],測量台帳1ｔ[精算
グループ],確報【9月】!$H6,測量台帳1ｔ[入金月（月のみ）],確報【9月】!$A$1,測量台帳1ｔ[NC区分],"多摩")+SUMIFS(測量台帳1__2ｔ[入金額(後)],測量台帳1__2ｔ[精算
グループ(後)],確報【9月】!$H6,測量台帳1__2ｔ[入金月(後)（月のみ）],確報【9月】!$A$1,測量台帳1__2ｔ[NC区分],"多摩")</f>
        <v>0</v>
      </c>
      <c r="R6" s="20" t="s">
        <v>16481</v>
      </c>
      <c r="S6" s="85"/>
      <c r="T6" s="86" t="s">
        <v>16481</v>
      </c>
      <c r="U6" s="22"/>
      <c r="V6" s="20" t="s">
        <v>16481</v>
      </c>
      <c r="W6" s="22" cm="1">
        <f t="array" ref="W6">INDEX(設備G入力用!$F$2:$Q$72,ROW(A2), MATCH($A$1,設備G入力用!$F$2:$Q$2,0))</f>
        <v>308458</v>
      </c>
      <c r="X6" s="23">
        <f>SUM(I6,K6,M6,O6,Q6,S6,U6,W6)</f>
        <v>6498823</v>
      </c>
      <c r="Y6" s="24"/>
      <c r="Z6" s="13"/>
      <c r="AA6" s="1073" t="s">
        <v>16605</v>
      </c>
      <c r="AB6" s="299" t="s">
        <v>16481</v>
      </c>
      <c r="AC6" s="112">
        <f>SUM(I6,K6,M6,O6,Q6,S6,U6,W6)</f>
        <v>6498823</v>
      </c>
      <c r="AD6" s="10"/>
      <c r="AE6" s="10" t="str" cm="1">
        <f t="array" ref="AE6">IFERROR(_xlfn._xlws.FILTER(台帳表ｓ[整理番号], (台帳表ｓ[繁閑調整]&lt;&gt;"") *(CLEAN(台帳表ｓ[入金月（月のみ）])=CLEAN($A$1))),"なし")</f>
        <v>326</v>
      </c>
      <c r="AF6" s="202" t="str">
        <f>IFERROR(_xlfn.XLOOKUP(確報【9月】!$AE6,台帳表ｓ[整理番号],台帳表ｓ[繁閑調整]),"")</f>
        <v>神奈川</v>
      </c>
      <c r="AG6" s="277">
        <f>IFERROR(_xlfn.XLOOKUP(確報【9月】!$AE6,台帳表ｓ[整理番号],台帳表ｓ[精算
グループ]),"")</f>
        <v>16</v>
      </c>
      <c r="AH6" s="278">
        <f>IFERROR(_xlfn.XLOOKUP(確報【9月】!$AE6,台帳表ｓ[整理番号],台帳表ｓ[請求書発行番号]),"")</f>
        <v>50023378</v>
      </c>
      <c r="AI6" s="269">
        <f>IFERROR(_xlfn.XLOOKUP(確報【9月】!$AE6,台帳表ｓ[整理番号],台帳表ｓ[繁閑調整金]),"")</f>
        <v>184751</v>
      </c>
      <c r="AJ6" s="274"/>
      <c r="AK6" s="10" t="str" cm="1">
        <f t="array" ref="AK6:AK14">IFERROR(_xlfn._xlws.FILTER(台帳表ｔ[整理番号], (台帳表ｔ[繁閑調整]&lt;&gt;"") *(CLEAN(台帳表ｔ[入金月（月のみ）])=CLEAN($A$1))),"なし")</f>
        <v>778</v>
      </c>
      <c r="AL6" s="202" t="str">
        <f>IFERROR(_xlfn.XLOOKUP(確報【9月】!AK6,台帳表ｔ[整理番号],台帳表ｔ[繁閑調整]),"")</f>
        <v>神奈川</v>
      </c>
      <c r="AM6" s="277" t="str">
        <f>IFERROR(_xlfn.XLOOKUP(確報【9月】!AK6,台帳表ｔ[整理番号],台帳表ｔ[精算
グループ]),"")</f>
        <v>35</v>
      </c>
      <c r="AN6" s="278">
        <f>IFERROR(_xlfn.XLOOKUP(確報【9月】!AK6,台帳表ｔ[整理番号],台帳表ｔ[請求書発行番号]),"")</f>
        <v>50024027</v>
      </c>
      <c r="AO6" s="269">
        <f>IFERROR(_xlfn.XLOOKUP(確報【9月】!AK6,台帳表ｔ[整理番号],台帳表ｔ[繁閑調整金]),"")</f>
        <v>238465</v>
      </c>
      <c r="AP6" s="6"/>
      <c r="AQ6" s="10" t="str" cm="1">
        <f t="array" ref="AQ6">IFERROR(_xlfn._xlws.FILTER(台帳表ｋ[整理番号], (台帳表ｋ[繁閑調整]&lt;&gt;"")*(CLEAN(台帳表ｋ[入金月（月のみ）])=CLEAN($A$1))*(台帳表ｋ[事務所/分室]=$AQ$5)),"なし")</f>
        <v>なし</v>
      </c>
      <c r="AR6" s="202" t="str">
        <f>IFERROR(_xlfn.XLOOKUP(確報【9月】!AQ6,台帳表ｋ[整理番号],台帳表ｋ[繁閑調整]),"")</f>
        <v/>
      </c>
      <c r="AS6" s="277" t="str">
        <f>IFERROR(_xlfn.XLOOKUP(確報【9月】!AQ6,台帳表ｋ[整理番号],台帳表ｋ[精算
グループ]),"")</f>
        <v/>
      </c>
      <c r="AT6" s="278" t="str">
        <f>IFERROR(_xlfn.XLOOKUP(確報【9月】!AQ6,台帳表ｋ[整理番号],台帳表ｋ[請求書発行番号]),"")</f>
        <v/>
      </c>
      <c r="AU6" s="269" t="str">
        <f>IFERROR(_xlfn.XLOOKUP(確報【9月】!AQ6,台帳表ｋ[整理番号],台帳表ｋ[繁閑調整金]),"")</f>
        <v/>
      </c>
      <c r="AV6" s="275"/>
      <c r="AW6" s="10" t="str" cm="1">
        <f t="array" ref="AW6">IFERROR(_xlfn._xlws.FILTER(台帳表ｋ[整理番号], (台帳表ｋ[繁閑調整]&lt;&gt;"")*(CLEAN(台帳表ｋ[入金月（月のみ）])=CLEAN($A$1))*(台帳表ｋ[事務所/分室]=$AW$5)),"なし")</f>
        <v>94</v>
      </c>
      <c r="AX6" s="202" t="str">
        <f>IFERROR(_xlfn.XLOOKUP(確報【9月】!AW6,台帳表ｋ[整理番号],台帳表ｋ[繁閑調整]),"")</f>
        <v>設備</v>
      </c>
      <c r="AY6" s="277">
        <f>IFERROR(_xlfn.XLOOKUP(確報【9月】!AW6,台帳表ｋ[整理番号],台帳表ｋ[精算
グループ]),"")</f>
        <v>27</v>
      </c>
      <c r="AZ6" s="278" t="str">
        <f>IFERROR(_xlfn.XLOOKUP(確報【9月】!AW6,台帳表ｋ[整理番号],台帳表ｋ[請求書発行番号]),"")</f>
        <v>40074024</v>
      </c>
      <c r="BA6" s="269">
        <f>IFERROR(_xlfn.XLOOKUP(確報【9月】!AW6,台帳表ｋ[整理番号],台帳表ｋ[繁閑調整金]),"")</f>
        <v>57979</v>
      </c>
    </row>
    <row r="7" spans="1:53" ht="16.350000000000001" customHeight="1">
      <c r="A7" s="927"/>
      <c r="B7" s="927"/>
      <c r="C7" s="927"/>
      <c r="D7" s="976"/>
      <c r="E7" s="927"/>
      <c r="F7" s="25" t="s">
        <v>16482</v>
      </c>
      <c r="G7" s="26" t="s">
        <v>16606</v>
      </c>
      <c r="H7" s="27" t="s">
        <v>16483</v>
      </c>
      <c r="I7" s="28">
        <f>SUMIFS(台帳表ｓ[金額],台帳表ｓ[精算
グループ],確報【9月】!$H7,台帳表ｓ[入金月（月のみ）],確報【9月】!$A$1,台帳表ｓ[ＮＣ区分],"西部")+SUMIFS(測量台帳1ｓ[入金額],測量台帳1ｓ[精算
グループ],確報【9月】!$H7,測量台帳1ｓ[入金月（月のみ）],確報【9月】!$A$1,測量台帳1ｓ[NC区分],"西部")+SUMIFS(測量台帳1__2ｓ[入金額(後)],測量台帳1__2ｓ[精算
グループ(後)],確報【9月】!$H7,測量台帳1__2ｓ[入金月(後)（月のみ）],確報【9月】!$A$1,測量台帳1__2ｓ[NC区分],"西部")</f>
        <v>0</v>
      </c>
      <c r="J7" s="78" t="s">
        <v>16483</v>
      </c>
      <c r="K7" s="40"/>
      <c r="L7" s="78" t="s">
        <v>16483</v>
      </c>
      <c r="M7" s="40"/>
      <c r="N7" s="60" t="s">
        <v>16483</v>
      </c>
      <c r="O7" s="61"/>
      <c r="P7" s="27" t="s">
        <v>16483</v>
      </c>
      <c r="Q7" s="29">
        <f>SUMIFS(台帳表ｔ[金額],台帳表ｔ[精算
グループ],確報【9月】!$H7,台帳表ｔ[入金月（月のみ）],確報【9月】!$A$1,台帳表ｔ[ＮＣ区分],"多摩")+SUMIFS(測量台帳1ｔ[入金額],測量台帳1ｔ[精算
グループ],確報【9月】!$H7,測量台帳1ｔ[入金月（月のみ）],確報【9月】!$A$1,測量台帳1ｔ[NC区分],"多摩")+SUMIFS(測量台帳1__2ｔ[入金額(後)],測量台帳1__2ｔ[精算
グループ(後)],確報【9月】!$H7,測量台帳1__2ｔ[入金月(後)（月のみ）],確報【9月】!$A$1,測量台帳1__2ｔ[NC区分],"多摩")</f>
        <v>0</v>
      </c>
      <c r="R7" s="27" t="s">
        <v>16483</v>
      </c>
      <c r="S7" s="92"/>
      <c r="T7" s="93" t="s">
        <v>16483</v>
      </c>
      <c r="U7" s="29"/>
      <c r="V7" s="27" t="s">
        <v>16483</v>
      </c>
      <c r="W7" s="29" cm="1">
        <f t="array" ref="W7">INDEX(設備G入力用!$F$2:$Q$72,ROW(A3), MATCH($A$1,設備G入力用!$F$2:$Q$2,0))</f>
        <v>0</v>
      </c>
      <c r="X7" s="30">
        <f t="shared" ref="X7:X18" si="0">SUM(I7,K7,M7,O7,Q7,S7,U7,W7)</f>
        <v>0</v>
      </c>
      <c r="Y7" s="24"/>
      <c r="Z7" s="13"/>
      <c r="AA7" s="1074"/>
      <c r="AB7" s="299" t="s">
        <v>16483</v>
      </c>
      <c r="AC7" s="112">
        <f>SUM(I7,K7,M7,O7,Q7,S7,U7,W7)</f>
        <v>0</v>
      </c>
      <c r="AD7" s="10"/>
      <c r="AE7" s="10"/>
      <c r="AF7" s="202" t="str">
        <f>IFERROR(_xlfn.XLOOKUP(確報【9月】!$AE7,台帳表ｓ[整理番号],台帳表ｓ[繁閑調整]),"")</f>
        <v/>
      </c>
      <c r="AG7" s="277" t="str">
        <f>IFERROR(_xlfn.XLOOKUP(確報【9月】!$AE7,台帳表ｓ[整理番号],台帳表ｓ[精算
グループ]),"")</f>
        <v/>
      </c>
      <c r="AH7" s="278" t="str">
        <f>IFERROR(_xlfn.XLOOKUP(確報【9月】!$AE7,台帳表ｓ[整理番号],台帳表ｓ[請求書発行番号]),"")</f>
        <v/>
      </c>
      <c r="AI7" s="269" t="str">
        <f>IFERROR(_xlfn.XLOOKUP(確報【9月】!$AE7,台帳表ｓ[整理番号],台帳表ｓ[繁閑調整金]),"")</f>
        <v/>
      </c>
      <c r="AJ7" s="274"/>
      <c r="AK7" s="10" t="str">
        <v>782</v>
      </c>
      <c r="AL7" s="202" t="str">
        <f>IFERROR(_xlfn.XLOOKUP(確報【9月】!AK7,台帳表ｔ[整理番号],台帳表ｔ[繁閑調整]),"")</f>
        <v>神奈川</v>
      </c>
      <c r="AM7" s="277" t="str">
        <f>IFERROR(_xlfn.XLOOKUP(確報【9月】!AK7,台帳表ｔ[整理番号],台帳表ｔ[精算
グループ]),"")</f>
        <v>35</v>
      </c>
      <c r="AN7" s="278">
        <f>IFERROR(_xlfn.XLOOKUP(確報【9月】!AK7,台帳表ｔ[整理番号],台帳表ｔ[請求書発行番号]),"")</f>
        <v>50023530</v>
      </c>
      <c r="AO7" s="269">
        <f>IFERROR(_xlfn.XLOOKUP(確報【9月】!AK7,台帳表ｔ[整理番号],台帳表ｔ[繁閑調整金]),"")</f>
        <v>196510</v>
      </c>
      <c r="AP7" s="275"/>
      <c r="AQ7" s="10"/>
      <c r="AR7" s="202" t="str">
        <f>IFERROR(_xlfn.XLOOKUP(確報【9月】!AQ7,台帳表ｋ[整理番号],台帳表ｋ[繁閑調整]),"")</f>
        <v/>
      </c>
      <c r="AS7" s="277" t="str">
        <f>IFERROR(_xlfn.XLOOKUP(確報【9月】!AQ7,台帳表ｋ[整理番号],台帳表ｋ[精算
グループ]),"")</f>
        <v/>
      </c>
      <c r="AT7" s="278" t="str">
        <f>IFERROR(_xlfn.XLOOKUP(確報【9月】!AQ7,台帳表ｋ[整理番号],台帳表ｋ[請求書発行番号]),"")</f>
        <v/>
      </c>
      <c r="AU7" s="269" t="str">
        <f>IFERROR(_xlfn.XLOOKUP(確報【9月】!AQ7,台帳表ｋ[整理番号],台帳表ｋ[繁閑調整金]),"")</f>
        <v/>
      </c>
      <c r="AV7" s="275"/>
      <c r="AW7" s="10"/>
      <c r="AX7" s="202" t="str">
        <f>IFERROR(_xlfn.XLOOKUP(確報【9月】!AW7,台帳表ｋ[整理番号],台帳表ｋ[繁閑調整]),"")</f>
        <v/>
      </c>
      <c r="AY7" s="277" t="str">
        <f>IFERROR(_xlfn.XLOOKUP(確報【9月】!AW7,台帳表ｋ[整理番号],台帳表ｋ[精算
グループ]),"")</f>
        <v/>
      </c>
      <c r="AZ7" s="278" t="str">
        <f>IFERROR(_xlfn.XLOOKUP(確報【9月】!AW7,台帳表ｋ[整理番号],台帳表ｋ[請求書発行番号]),"")</f>
        <v/>
      </c>
      <c r="BA7" s="269" t="str">
        <f>IFERROR(_xlfn.XLOOKUP(確報【9月】!AW7,台帳表ｋ[整理番号],台帳表ｋ[繁閑調整金]),"")</f>
        <v/>
      </c>
    </row>
    <row r="8" spans="1:53" ht="16.350000000000001" customHeight="1">
      <c r="A8" s="927"/>
      <c r="B8" s="927"/>
      <c r="C8" s="927"/>
      <c r="D8" s="976"/>
      <c r="E8" s="927"/>
      <c r="F8" s="25" t="s">
        <v>16484</v>
      </c>
      <c r="G8" s="26" t="s">
        <v>16606</v>
      </c>
      <c r="H8" s="27" t="s">
        <v>16485</v>
      </c>
      <c r="I8" s="28">
        <f>SUMIFS(台帳表ｓ[金額],台帳表ｓ[精算
グループ],確報【9月】!$H8,台帳表ｓ[入金月（月のみ）],確報【9月】!$A$1,台帳表ｓ[ＮＣ区分],"西部")+SUMIFS(測量台帳1ｓ[入金額],測量台帳1ｓ[精算
グループ],確報【9月】!$H8,測量台帳1ｓ[入金月（月のみ）],確報【9月】!$A$1,測量台帳1ｓ[NC区分],"西部")+SUMIFS(測量台帳1__2ｓ[入金額(後)],測量台帳1__2ｓ[精算
グループ(後)],確報【9月】!$H8,測量台帳1__2ｓ[入金月(後)（月のみ）],確報【9月】!$A$1,測量台帳1__2ｓ[NC区分],"西部")</f>
        <v>0</v>
      </c>
      <c r="J8" s="78" t="s">
        <v>16485</v>
      </c>
      <c r="K8" s="40"/>
      <c r="L8" s="78" t="s">
        <v>16485</v>
      </c>
      <c r="M8" s="40"/>
      <c r="N8" s="60" t="s">
        <v>16485</v>
      </c>
      <c r="O8" s="61"/>
      <c r="P8" s="27" t="s">
        <v>16485</v>
      </c>
      <c r="Q8" s="29">
        <f>SUMIFS(台帳表ｔ[金額],台帳表ｔ[精算
グループ],確報【9月】!$H8,台帳表ｔ[入金月（月のみ）],確報【9月】!$A$1,台帳表ｔ[ＮＣ区分],"多摩")+SUMIFS(測量台帳1ｔ[入金額],測量台帳1ｔ[精算
グループ],確報【9月】!$H8,測量台帳1ｔ[入金月（月のみ）],確報【9月】!$A$1,測量台帳1ｔ[NC区分],"多摩")+SUMIFS(測量台帳1__2ｔ[入金額(後)],測量台帳1__2ｔ[精算
グループ(後)],確報【9月】!$H8,測量台帳1__2ｔ[入金月(後)（月のみ）],確報【9月】!$A$1,測量台帳1__2ｔ[NC区分],"多摩")</f>
        <v>0</v>
      </c>
      <c r="R8" s="27" t="s">
        <v>16485</v>
      </c>
      <c r="S8" s="92"/>
      <c r="T8" s="93" t="s">
        <v>16485</v>
      </c>
      <c r="U8" s="29"/>
      <c r="V8" s="27" t="s">
        <v>16485</v>
      </c>
      <c r="W8" s="29" cm="1">
        <f t="array" ref="W8">INDEX(設備G入力用!$F$2:$Q$72,ROW(A4), MATCH($A$1,設備G入力用!$F$2:$Q$2,0))</f>
        <v>0</v>
      </c>
      <c r="X8" s="30">
        <f t="shared" si="0"/>
        <v>0</v>
      </c>
      <c r="Y8" s="24"/>
      <c r="Z8" s="13"/>
      <c r="AA8" s="1074"/>
      <c r="AB8" s="299" t="s">
        <v>16485</v>
      </c>
      <c r="AC8" s="112">
        <f>SUM(I8,K8,M8,O8,Q8,S8,U8,W8)</f>
        <v>0</v>
      </c>
      <c r="AD8" s="10"/>
      <c r="AE8" s="10"/>
      <c r="AF8" s="202" t="str">
        <f>IFERROR(_xlfn.XLOOKUP(確報【9月】!$AE8,台帳表ｓ[整理番号],台帳表ｓ[繁閑調整]),"")</f>
        <v/>
      </c>
      <c r="AG8" s="277" t="str">
        <f>IFERROR(_xlfn.XLOOKUP(確報【9月】!$AE8,台帳表ｓ[整理番号],台帳表ｓ[精算
グループ]),"")</f>
        <v/>
      </c>
      <c r="AH8" s="278" t="str">
        <f>IFERROR(_xlfn.XLOOKUP(確報【9月】!$AE8,台帳表ｓ[整理番号],台帳表ｓ[請求書発行番号]),"")</f>
        <v/>
      </c>
      <c r="AI8" s="269" t="str">
        <f>IFERROR(_xlfn.XLOOKUP(確報【9月】!$AE8,台帳表ｓ[整理番号],台帳表ｓ[繁閑調整金]),"")</f>
        <v/>
      </c>
      <c r="AJ8" s="274"/>
      <c r="AK8" s="3" t="str">
        <v>786</v>
      </c>
      <c r="AL8" s="202" t="str">
        <f>IFERROR(_xlfn.XLOOKUP(確報【9月】!AK8,台帳表ｔ[整理番号],台帳表ｔ[繁閑調整]),"")</f>
        <v>神奈川</v>
      </c>
      <c r="AM8" s="277" t="str">
        <f>IFERROR(_xlfn.XLOOKUP(確報【9月】!AK8,台帳表ｔ[整理番号],台帳表ｔ[精算
グループ]),"")</f>
        <v>35</v>
      </c>
      <c r="AN8" s="278">
        <f>IFERROR(_xlfn.XLOOKUP(確報【9月】!AK8,台帳表ｔ[整理番号],台帳表ｔ[請求書発行番号]),"")</f>
        <v>50023540</v>
      </c>
      <c r="AO8" s="269">
        <f>IFERROR(_xlfn.XLOOKUP(確報【9月】!AK8,台帳表ｔ[整理番号],台帳表ｔ[繁閑調整金]),"")</f>
        <v>217707</v>
      </c>
      <c r="AP8" s="131"/>
      <c r="AR8" s="202" t="str">
        <f>IFERROR(_xlfn.XLOOKUP(確報【9月】!AQ8,台帳表ｋ[整理番号],台帳表ｋ[繁閑調整]),"")</f>
        <v/>
      </c>
      <c r="AS8" s="277" t="str">
        <f>IFERROR(_xlfn.XLOOKUP(確報【9月】!AQ8,台帳表ｋ[整理番号],台帳表ｋ[精算
グループ]),"")</f>
        <v/>
      </c>
      <c r="AT8" s="278" t="str">
        <f>IFERROR(_xlfn.XLOOKUP(確報【9月】!AQ8,台帳表ｋ[整理番号],台帳表ｋ[請求書発行番号]),"")</f>
        <v/>
      </c>
      <c r="AU8" s="269" t="str">
        <f>IFERROR(_xlfn.XLOOKUP(確報【9月】!AQ8,台帳表ｋ[整理番号],台帳表ｋ[繁閑調整金]),"")</f>
        <v/>
      </c>
      <c r="AV8" s="275"/>
      <c r="AX8" s="202" t="str">
        <f>IFERROR(_xlfn.XLOOKUP(確報【9月】!AW8,台帳表ｋ[整理番号],台帳表ｋ[繁閑調整]),"")</f>
        <v/>
      </c>
      <c r="AY8" s="277" t="str">
        <f>IFERROR(_xlfn.XLOOKUP(確報【9月】!AW8,台帳表ｋ[整理番号],台帳表ｋ[精算
グループ]),"")</f>
        <v/>
      </c>
      <c r="AZ8" s="278" t="str">
        <f>IFERROR(_xlfn.XLOOKUP(確報【9月】!AW8,台帳表ｋ[整理番号],台帳表ｋ[請求書発行番号]),"")</f>
        <v/>
      </c>
      <c r="BA8" s="269" t="str">
        <f>IFERROR(_xlfn.XLOOKUP(確報【9月】!AW8,台帳表ｋ[整理番号],台帳表ｋ[繁閑調整金]),"")</f>
        <v/>
      </c>
    </row>
    <row r="9" spans="1:53" ht="16.350000000000001" customHeight="1">
      <c r="A9" s="927"/>
      <c r="B9" s="927"/>
      <c r="C9" s="927"/>
      <c r="D9" s="976"/>
      <c r="E9" s="927"/>
      <c r="F9" s="31" t="s">
        <v>16486</v>
      </c>
      <c r="G9" s="32" t="s">
        <v>16606</v>
      </c>
      <c r="H9" s="33" t="s">
        <v>16487</v>
      </c>
      <c r="I9" s="34">
        <f>SUMIFS(台帳表ｓ[金額],台帳表ｓ[精算
グループ],確報【9月】!$H9,台帳表ｓ[入金月（月のみ）],確報【9月】!$A$1,台帳表ｓ[ＮＣ区分],"西部")+SUMIFS(測量台帳1ｓ[入金額],測量台帳1ｓ[精算
グループ],確報【9月】!$H9,測量台帳1ｓ[入金月（月のみ）],確報【9月】!$A$1,測量台帳1ｓ[NC区分],"西部")+SUMIFS(測量台帳1__2ｓ[入金額(後)],測量台帳1__2ｓ[精算
グループ(後)],確報【9月】!$H9,測量台帳1__2ｓ[入金月(後)（月のみ）],確報【9月】!$A$1,測量台帳1__2ｓ[NC区分],"西部")</f>
        <v>230673</v>
      </c>
      <c r="J9" s="147" t="s">
        <v>16487</v>
      </c>
      <c r="K9" s="148"/>
      <c r="L9" s="147" t="s">
        <v>16487</v>
      </c>
      <c r="M9" s="148"/>
      <c r="N9" s="149" t="s">
        <v>16487</v>
      </c>
      <c r="O9" s="150"/>
      <c r="P9" s="33" t="s">
        <v>16487</v>
      </c>
      <c r="Q9" s="35">
        <f>SUMIFS(台帳表ｔ[金額],台帳表ｔ[精算
グループ],確報【9月】!$H9,台帳表ｔ[入金月（月のみ）],確報【9月】!$A$1,台帳表ｔ[ＮＣ区分],"多摩")+SUMIFS(測量台帳1ｔ[入金額],測量台帳1ｔ[精算
グループ],確報【9月】!$H9,測量台帳1ｔ[入金月（月のみ）],確報【9月】!$A$1,測量台帳1ｔ[NC区分],"多摩")+SUMIFS(測量台帳1__2ｔ[入金額(後)],測量台帳1__2ｔ[精算
グループ(後)],確報【9月】!$H9,測量台帳1__2ｔ[入金月(後)（月のみ）],確報【9月】!$A$1,測量台帳1__2ｔ[NC区分],"多摩")</f>
        <v>0</v>
      </c>
      <c r="R9" s="33" t="s">
        <v>16487</v>
      </c>
      <c r="S9" s="151"/>
      <c r="T9" s="152" t="s">
        <v>16487</v>
      </c>
      <c r="U9" s="35"/>
      <c r="V9" s="33" t="s">
        <v>16487</v>
      </c>
      <c r="W9" s="35" cm="1">
        <f t="array" ref="W9">INDEX(設備G入力用!$F$2:$Q$72,ROW(A5), MATCH($A$1,設備G入力用!$F$2:$Q$2,0))</f>
        <v>0</v>
      </c>
      <c r="X9" s="30">
        <f t="shared" si="0"/>
        <v>230673</v>
      </c>
      <c r="Y9" s="24"/>
      <c r="Z9" s="13"/>
      <c r="AA9" s="1074"/>
      <c r="AB9" s="299" t="s">
        <v>16487</v>
      </c>
      <c r="AC9" s="112">
        <f>SUM(I9,K9,M9,O9,Q9,S9,U9,W9)</f>
        <v>230673</v>
      </c>
      <c r="AD9" s="10"/>
      <c r="AE9" s="10"/>
      <c r="AF9" s="202" t="str">
        <f>IFERROR(_xlfn.XLOOKUP(確報【9月】!$AE9,台帳表ｓ[整理番号],台帳表ｓ[繁閑調整]),"")</f>
        <v/>
      </c>
      <c r="AG9" s="277" t="str">
        <f>IFERROR(_xlfn.XLOOKUP(確報【9月】!$AE9,台帳表ｓ[整理番号],台帳表ｓ[精算
グループ]),"")</f>
        <v/>
      </c>
      <c r="AH9" s="278" t="str">
        <f>IFERROR(_xlfn.XLOOKUP(確報【9月】!$AE9,台帳表ｓ[整理番号],台帳表ｓ[請求書発行番号]),"")</f>
        <v/>
      </c>
      <c r="AI9" s="269" t="str">
        <f>IFERROR(_xlfn.XLOOKUP(確報【9月】!$AE9,台帳表ｓ[整理番号],台帳表ｓ[繁閑調整金]),"")</f>
        <v/>
      </c>
      <c r="AJ9" s="274"/>
      <c r="AK9" s="3" t="str">
        <v>787</v>
      </c>
      <c r="AL9" s="202" t="str">
        <f>IFERROR(_xlfn.XLOOKUP(確報【9月】!AK9,台帳表ｔ[整理番号],台帳表ｔ[繁閑調整]),"")</f>
        <v>神奈川</v>
      </c>
      <c r="AM9" s="277" t="str">
        <f>IFERROR(_xlfn.XLOOKUP(確報【9月】!AK9,台帳表ｔ[整理番号],台帳表ｔ[精算
グループ]),"")</f>
        <v>35</v>
      </c>
      <c r="AN9" s="278">
        <f>IFERROR(_xlfn.XLOOKUP(確報【9月】!AK9,台帳表ｔ[整理番号],台帳表ｔ[請求書発行番号]),"")</f>
        <v>50023538</v>
      </c>
      <c r="AO9" s="269">
        <f>IFERROR(_xlfn.XLOOKUP(確報【9月】!AK9,台帳表ｔ[整理番号],台帳表ｔ[繁閑調整金]),"")</f>
        <v>195441</v>
      </c>
      <c r="AP9" s="275"/>
      <c r="AR9" s="202" t="str">
        <f>IFERROR(_xlfn.XLOOKUP(確報【9月】!AQ9,台帳表ｋ[整理番号],台帳表ｋ[繁閑調整]),"")</f>
        <v/>
      </c>
      <c r="AS9" s="277" t="str">
        <f>IFERROR(_xlfn.XLOOKUP(確報【9月】!AQ9,台帳表ｋ[整理番号],台帳表ｋ[精算
グループ]),"")</f>
        <v/>
      </c>
      <c r="AT9" s="278" t="str">
        <f>IFERROR(_xlfn.XLOOKUP(確報【9月】!AQ9,台帳表ｋ[整理番号],台帳表ｋ[請求書発行番号]),"")</f>
        <v/>
      </c>
      <c r="AU9" s="269" t="str">
        <f>IFERROR(_xlfn.XLOOKUP(確報【9月】!AQ9,台帳表ｋ[整理番号],台帳表ｋ[繁閑調整金]),"")</f>
        <v/>
      </c>
      <c r="AV9" s="270"/>
      <c r="AX9" s="202" t="str">
        <f>IFERROR(_xlfn.XLOOKUP(確報【9月】!AW9,台帳表ｋ[整理番号],台帳表ｋ[繁閑調整]),"")</f>
        <v/>
      </c>
      <c r="AY9" s="277" t="str">
        <f>IFERROR(_xlfn.XLOOKUP(確報【9月】!AW9,台帳表ｋ[整理番号],台帳表ｋ[精算
グループ]),"")</f>
        <v/>
      </c>
      <c r="AZ9" s="278" t="str">
        <f>IFERROR(_xlfn.XLOOKUP(確報【9月】!AW9,台帳表ｋ[整理番号],台帳表ｋ[請求書発行番号]),"")</f>
        <v/>
      </c>
      <c r="BA9" s="269" t="str">
        <f>IFERROR(_xlfn.XLOOKUP(確報【9月】!AW9,台帳表ｋ[整理番号],台帳表ｋ[繁閑調整金]),"")</f>
        <v/>
      </c>
    </row>
    <row r="10" spans="1:53" ht="16.350000000000001" customHeight="1" thickBot="1">
      <c r="A10" s="927"/>
      <c r="B10" s="927"/>
      <c r="C10" s="927"/>
      <c r="D10" s="976"/>
      <c r="E10" s="927"/>
      <c r="F10" s="36" t="s">
        <v>16488</v>
      </c>
      <c r="G10" s="37" t="s">
        <v>16606</v>
      </c>
      <c r="H10" s="67" t="s">
        <v>16489</v>
      </c>
      <c r="I10" s="38">
        <f>SUMIFS(台帳表ｓ[金額],台帳表ｓ[精算
グループ],確報【9月】!$H10,台帳表ｓ[入金月（月のみ）],確報【9月】!$A$1,台帳表ｓ[ＮＣ区分],"西部")+SUMIFS(測量台帳1ｓ[入金額],測量台帳1ｓ[精算
グループ],確報【9月】!$H10,測量台帳1ｓ[入金月（月のみ）],確報【9月】!$A$1,測量台帳1ｓ[NC区分],"西部")+SUMIFS(測量台帳1__2ｓ[入金額(後)],測量台帳1__2ｓ[精算
グループ(後)],確報【9月】!$H10,測量台帳1__2ｓ[入金月(後)（月のみ）],確報【9月】!$A$1,測量台帳1__2ｓ[NC区分],"西部")</f>
        <v>2818804</v>
      </c>
      <c r="J10" s="79" t="s">
        <v>16489</v>
      </c>
      <c r="K10" s="80"/>
      <c r="L10" s="79" t="s">
        <v>16489</v>
      </c>
      <c r="M10" s="80"/>
      <c r="N10" s="66" t="s">
        <v>16489</v>
      </c>
      <c r="O10" s="39"/>
      <c r="P10" s="67" t="s">
        <v>16489</v>
      </c>
      <c r="Q10" s="39">
        <f>SUMIFS(台帳表ｔ[金額],台帳表ｔ[精算
グループ],確報【9月】!$H10,台帳表ｔ[入金月（月のみ）],確報【9月】!$A$1,台帳表ｔ[ＮＣ区分],"西部")+SUMIFS(測量台帳1ｔ[入金額],測量台帳1ｔ[精算
グループ],確報【9月】!$H10,測量台帳1ｔ[入金月（月のみ）],確報【9月】!$A$1,測量台帳1ｔ[NC区分],"西部")+SUMIFS(測量台帳1__2ｔ[入金額(後)],測量台帳1__2ｔ[精算
グループ(後)],確報【9月】!$H10,測量台帳1__2ｔ[入金月(後)（月のみ）],確報【9月】!$A$1,測量台帳1__2ｔ[NC区分],"西部")</f>
        <v>513636</v>
      </c>
      <c r="R10" s="67" t="s">
        <v>52</v>
      </c>
      <c r="S10" s="80"/>
      <c r="T10" s="66" t="s">
        <v>52</v>
      </c>
      <c r="U10" s="39"/>
      <c r="V10" s="67" t="s">
        <v>52</v>
      </c>
      <c r="W10" s="39" cm="1">
        <f t="array" ref="W10">INDEX(設備G入力用!$F$2:$Q$72,ROW(A6), MATCH($A$1,設備G入力用!$F$2:$Q$2,0))</f>
        <v>0</v>
      </c>
      <c r="X10" s="30">
        <f t="shared" si="0"/>
        <v>3332440</v>
      </c>
      <c r="Y10" s="24"/>
      <c r="Z10" s="13"/>
      <c r="AA10" s="1074"/>
      <c r="AB10" s="299" t="s">
        <v>16493</v>
      </c>
      <c r="AC10" s="673">
        <f>SUM(I12,K12,M12,O12,Q12,S12,U12,W12)</f>
        <v>24047471</v>
      </c>
      <c r="AD10" s="10"/>
      <c r="AE10" s="10"/>
      <c r="AF10" s="202" t="str">
        <f>IFERROR(_xlfn.XLOOKUP(確報【9月】!$AE10,台帳表ｓ[整理番号],台帳表ｓ[繁閑調整]),"")</f>
        <v/>
      </c>
      <c r="AG10" s="277" t="str">
        <f>IFERROR(_xlfn.XLOOKUP(確報【9月】!$AE10,台帳表ｓ[整理番号],台帳表ｓ[精算
グループ]),"")</f>
        <v/>
      </c>
      <c r="AH10" s="278" t="str">
        <f>IFERROR(_xlfn.XLOOKUP(確報【9月】!$AE10,台帳表ｓ[整理番号],台帳表ｓ[請求書発行番号]),"")</f>
        <v/>
      </c>
      <c r="AI10" s="269" t="str">
        <f>IFERROR(_xlfn.XLOOKUP(確報【9月】!$AE10,台帳表ｓ[整理番号],台帳表ｓ[繁閑調整金]),"")</f>
        <v/>
      </c>
      <c r="AJ10" s="274"/>
      <c r="AK10" s="3" t="str">
        <v>788</v>
      </c>
      <c r="AL10" s="202" t="str">
        <f>IFERROR(_xlfn.XLOOKUP(確報【9月】!AK10,台帳表ｔ[整理番号],台帳表ｔ[繁閑調整]),"")</f>
        <v>神奈川</v>
      </c>
      <c r="AM10" s="277" t="str">
        <f>IFERROR(_xlfn.XLOOKUP(確報【9月】!AK10,台帳表ｔ[整理番号],台帳表ｔ[精算
グループ]),"")</f>
        <v>35</v>
      </c>
      <c r="AN10" s="278">
        <f>IFERROR(_xlfn.XLOOKUP(確報【9月】!AK10,台帳表ｔ[整理番号],台帳表ｔ[請求書発行番号]),"")</f>
        <v>50025024</v>
      </c>
      <c r="AO10" s="269">
        <f>IFERROR(_xlfn.XLOOKUP(確報【9月】!AK10,台帳表ｔ[整理番号],台帳表ｔ[繁閑調整金]),"")</f>
        <v>195951</v>
      </c>
      <c r="AP10" s="275"/>
      <c r="AR10" s="202" t="str">
        <f>IFERROR(_xlfn.XLOOKUP(確報【9月】!AQ10,台帳表ｋ[整理番号],台帳表ｋ[繁閑調整]),"")</f>
        <v/>
      </c>
      <c r="AS10" s="277" t="str">
        <f>IFERROR(_xlfn.XLOOKUP(確報【9月】!AQ10,台帳表ｋ[整理番号],台帳表ｋ[精算
グループ]),"")</f>
        <v/>
      </c>
      <c r="AT10" s="278" t="str">
        <f>IFERROR(_xlfn.XLOOKUP(確報【9月】!AQ10,台帳表ｋ[整理番号],台帳表ｋ[請求書発行番号]),"")</f>
        <v/>
      </c>
      <c r="AU10" s="269" t="str">
        <f>IFERROR(_xlfn.XLOOKUP(確報【9月】!AQ10,台帳表ｋ[整理番号],台帳表ｋ[繁閑調整金]),"")</f>
        <v/>
      </c>
      <c r="AV10" s="275"/>
      <c r="AX10" s="202" t="str">
        <f>IFERROR(_xlfn.XLOOKUP(確報【9月】!AW10,台帳表ｋ[整理番号],台帳表ｋ[繁閑調整]),"")</f>
        <v/>
      </c>
      <c r="AY10" s="277" t="str">
        <f>IFERROR(_xlfn.XLOOKUP(確報【9月】!AW10,台帳表ｋ[整理番号],台帳表ｋ[精算
グループ]),"")</f>
        <v/>
      </c>
      <c r="AZ10" s="278" t="str">
        <f>IFERROR(_xlfn.XLOOKUP(確報【9月】!AW10,台帳表ｋ[整理番号],台帳表ｋ[請求書発行番号]),"")</f>
        <v/>
      </c>
      <c r="BA10" s="269" t="str">
        <f>IFERROR(_xlfn.XLOOKUP(確報【9月】!AW10,台帳表ｋ[整理番号],台帳表ｋ[繁閑調整金]),"")</f>
        <v/>
      </c>
    </row>
    <row r="11" spans="1:53" ht="16.350000000000001" customHeight="1" thickBot="1">
      <c r="A11" s="927"/>
      <c r="B11" s="927"/>
      <c r="C11" s="927"/>
      <c r="D11" s="976"/>
      <c r="E11" s="928"/>
      <c r="F11" s="36" t="s">
        <v>16490</v>
      </c>
      <c r="G11" s="37" t="s">
        <v>16606</v>
      </c>
      <c r="H11" s="67" t="s">
        <v>16491</v>
      </c>
      <c r="I11" s="38">
        <f>SUMIFS(台帳表ｓ[金額],台帳表ｓ[精算
グループ],確報【9月】!$H11,台帳表ｓ[入金月（月のみ）],確報【9月】!$A$1,台帳表ｓ[ＮＣ区分],"西部")+SUMIFS(測量台帳1ｓ[入金額],測量台帳1ｓ[精算
グループ],確報【9月】!$H11,測量台帳1ｓ[入金月（月のみ）],確報【9月】!$A$1,測量台帳1ｓ[NC区分],"西部")+SUMIFS(測量台帳1__2ｓ[入金額(後)],測量台帳1__2ｓ[精算
グループ(後)],確報【9月】!$H11,測量台帳1__2ｓ[入金月(後)（月のみ）],確報【9月】!$A$1,測量台帳1__2ｓ[NC区分],"西部")</f>
        <v>0</v>
      </c>
      <c r="J11" s="79" t="s">
        <v>16491</v>
      </c>
      <c r="K11" s="80"/>
      <c r="L11" s="79" t="s">
        <v>16491</v>
      </c>
      <c r="M11" s="80"/>
      <c r="N11" s="66" t="s">
        <v>16491</v>
      </c>
      <c r="O11" s="39"/>
      <c r="P11" s="67" t="s">
        <v>16491</v>
      </c>
      <c r="Q11" s="39">
        <f>SUMIFS(台帳表ｔ[金額],台帳表ｔ[精算
グループ],確報【9月】!$H11,台帳表ｔ[入金月（月のみ）],確報【9月】!$A$1,台帳表ｔ[ＮＣ区分],"多摩")+SUMIFS(測量台帳1ｔ[入金額],測量台帳1ｔ[精算
グループ],確報【9月】!$H11,測量台帳1ｔ[入金月（月のみ）],確報【9月】!$A$1,測量台帳1ｔ[NC区分],"多摩")+SUMIFS(測量台帳1__2ｔ[入金額(後)],測量台帳1__2ｔ[精算
グループ(後)],確報【9月】!$H11,測量台帳1__2ｔ[入金月(後)（月のみ）],確報【9月】!$A$1,測量台帳1__2ｔ[NC区分],"多摩")</f>
        <v>0</v>
      </c>
      <c r="R11" s="67" t="s">
        <v>16491</v>
      </c>
      <c r="S11" s="80"/>
      <c r="T11" s="66" t="s">
        <v>16491</v>
      </c>
      <c r="U11" s="39"/>
      <c r="V11" s="67" t="s">
        <v>16491</v>
      </c>
      <c r="W11" s="39" cm="1">
        <f t="array" ref="W11">INDEX(設備G入力用!$F$2:$Q$72,ROW(A7), MATCH($A$1,設備G入力用!$F$2:$Q$2,0))</f>
        <v>0</v>
      </c>
      <c r="X11" s="156">
        <f t="shared" si="0"/>
        <v>0</v>
      </c>
      <c r="Y11" s="16">
        <f>SUM(X6:X11)</f>
        <v>10061936</v>
      </c>
      <c r="Z11" s="13" t="s">
        <v>16607</v>
      </c>
      <c r="AA11" s="1074"/>
      <c r="AB11" s="299" t="s">
        <v>16494</v>
      </c>
      <c r="AC11" s="112">
        <f>SUM(I13,K13,M13,O13,Q13,S13,U13,W13)</f>
        <v>0</v>
      </c>
      <c r="AD11" s="10"/>
      <c r="AE11" s="10"/>
      <c r="AF11" s="202" t="str">
        <f>IFERROR(_xlfn.XLOOKUP(確報【9月】!$AE11,台帳表ｓ[整理番号],台帳表ｓ[繁閑調整]),"")</f>
        <v/>
      </c>
      <c r="AG11" s="277" t="str">
        <f>IFERROR(_xlfn.XLOOKUP(確報【9月】!$AE11,台帳表ｓ[整理番号],台帳表ｓ[精算
グループ]),"")</f>
        <v/>
      </c>
      <c r="AH11" s="278" t="str">
        <f>IFERROR(_xlfn.XLOOKUP(確報【9月】!$AE11,台帳表ｓ[整理番号],台帳表ｓ[請求書発行番号]),"")</f>
        <v/>
      </c>
      <c r="AI11" s="269" t="str">
        <f>IFERROR(_xlfn.XLOOKUP(確報【9月】!$AE11,台帳表ｓ[整理番号],台帳表ｓ[繁閑調整金]),"")</f>
        <v/>
      </c>
      <c r="AJ11" s="274"/>
      <c r="AK11" s="3" t="str">
        <v>791</v>
      </c>
      <c r="AL11" s="202" t="str">
        <f>IFERROR(_xlfn.XLOOKUP(確報【9月】!AK11,台帳表ｔ[整理番号],台帳表ｔ[繁閑調整]),"")</f>
        <v>神奈川</v>
      </c>
      <c r="AM11" s="277" t="str">
        <f>IFERROR(_xlfn.XLOOKUP(確報【9月】!AK11,台帳表ｔ[整理番号],台帳表ｔ[精算
グループ]),"")</f>
        <v>35</v>
      </c>
      <c r="AN11" s="278">
        <f>IFERROR(_xlfn.XLOOKUP(確報【9月】!AK11,台帳表ｔ[整理番号],台帳表ｔ[請求書発行番号]),"")</f>
        <v>50025015</v>
      </c>
      <c r="AO11" s="269">
        <f>IFERROR(_xlfn.XLOOKUP(確報【9月】!AK11,台帳表ｔ[整理番号],台帳表ｔ[繁閑調整金]),"")</f>
        <v>164212</v>
      </c>
      <c r="AP11" s="276"/>
      <c r="AR11" s="202" t="str">
        <f>IFERROR(_xlfn.XLOOKUP(確報【9月】!AQ11,台帳表ｋ[整理番号],台帳表ｋ[繁閑調整]),"")</f>
        <v/>
      </c>
      <c r="AS11" s="277" t="str">
        <f>IFERROR(_xlfn.XLOOKUP(確報【9月】!AQ11,台帳表ｋ[整理番号],台帳表ｋ[精算
グループ]),"")</f>
        <v/>
      </c>
      <c r="AT11" s="278" t="str">
        <f>IFERROR(_xlfn.XLOOKUP(確報【9月】!AQ11,台帳表ｋ[整理番号],台帳表ｋ[請求書発行番号]),"")</f>
        <v/>
      </c>
      <c r="AU11" s="269" t="str">
        <f>IFERROR(_xlfn.XLOOKUP(確報【9月】!AQ11,台帳表ｋ[整理番号],台帳表ｋ[繁閑調整金]),"")</f>
        <v/>
      </c>
      <c r="AV11" s="275"/>
      <c r="AX11" s="202" t="str">
        <f>IFERROR(_xlfn.XLOOKUP(確報【9月】!AW11,台帳表ｋ[整理番号],台帳表ｋ[繁閑調整]),"")</f>
        <v/>
      </c>
      <c r="AY11" s="277" t="str">
        <f>IFERROR(_xlfn.XLOOKUP(確報【9月】!AW11,台帳表ｋ[整理番号],台帳表ｋ[精算
グループ]),"")</f>
        <v/>
      </c>
      <c r="AZ11" s="278" t="str">
        <f>IFERROR(_xlfn.XLOOKUP(確報【9月】!AW11,台帳表ｋ[整理番号],台帳表ｋ[請求書発行番号]),"")</f>
        <v/>
      </c>
      <c r="BA11" s="269" t="str">
        <f>IFERROR(_xlfn.XLOOKUP(確報【9月】!AW11,台帳表ｋ[整理番号],台帳表ｋ[繁閑調整金]),"")</f>
        <v/>
      </c>
    </row>
    <row r="12" spans="1:53" ht="16.350000000000001" customHeight="1">
      <c r="A12" s="927"/>
      <c r="B12" s="927"/>
      <c r="C12" s="927"/>
      <c r="D12" s="976"/>
      <c r="E12" s="926" t="s">
        <v>16492</v>
      </c>
      <c r="F12" s="18" t="s">
        <v>16480</v>
      </c>
      <c r="G12" s="42" t="s">
        <v>16606</v>
      </c>
      <c r="H12" s="674" t="s">
        <v>16493</v>
      </c>
      <c r="I12" s="158">
        <f>SUMIFS(台帳表ｓ[金額],台帳表ｓ[精算
グループ],確報【9月】!$H12,台帳表ｓ[入金月（月のみ）],確報【9月】!$A$1,台帳表ｓ[ＮＣ区分],"西部")+SUMIFS(測量台帳1ｓ[入金額],測量台帳1ｓ[精算
グループ],確報【9月】!$H12,測量台帳1ｓ[入金月（月のみ）],確報【9月】!$A$1,測量台帳1ｓ[NC区分],"西部")+SUMIFS(測量台帳1__2ｓ[入金額(後)],測量台帳1__2ｓ[精算
グループ(後)],確報【9月】!$H12,測量台帳1__2ｓ[入金月(後)（月のみ）],確報【9月】!$A$1,測量台帳1__2ｓ[NC区分],"西部")</f>
        <v>0</v>
      </c>
      <c r="J12" s="159" t="s">
        <v>16493</v>
      </c>
      <c r="K12" s="160"/>
      <c r="L12" s="159" t="s">
        <v>16493</v>
      </c>
      <c r="M12" s="160"/>
      <c r="N12" s="161" t="s">
        <v>16493</v>
      </c>
      <c r="O12" s="162"/>
      <c r="P12" s="43" t="s">
        <v>16493</v>
      </c>
      <c r="Q12" s="44">
        <f>SUMIFS(台帳表ｔ[金額],台帳表ｔ[精算
グループ],確報【9月】!$H12,台帳表ｔ[入金月（月のみ）],確報【9月】!$A$1,台帳表ｔ[ＮＣ区分],"多摩")+SUMIFS(測量台帳1ｔ[入金額],測量台帳1ｔ[精算
グループ],確報【9月】!$H12,測量台帳1ｔ[入金月（月のみ）],確報【9月】!$A$1,測量台帳1ｔ[NC区分],"多摩")+SUMIFS(測量台帳1__2ｔ[入金額(後)],測量台帳1__2ｔ[精算
グループ(後)],確報【9月】!$H12,測量台帳1__2ｔ[入金月(後)（月のみ）],確報【9月】!$A$1,測量台帳1__2ｔ[NC区分],"多摩")</f>
        <v>24047471</v>
      </c>
      <c r="R12" s="43" t="s">
        <v>16493</v>
      </c>
      <c r="S12" s="163"/>
      <c r="T12" s="164" t="s">
        <v>16493</v>
      </c>
      <c r="U12" s="44"/>
      <c r="V12" s="43" t="s">
        <v>16493</v>
      </c>
      <c r="W12" s="44" cm="1">
        <f t="array" ref="W12">INDEX(設備G入力用!$F$2:$Q$72,ROW(A8), MATCH($A$1,設備G入力用!$F$2:$Q$2,0))</f>
        <v>0</v>
      </c>
      <c r="X12" s="23">
        <f t="shared" si="0"/>
        <v>24047471</v>
      </c>
      <c r="Y12" s="24"/>
      <c r="Z12" s="13"/>
      <c r="AA12" s="1074"/>
      <c r="AB12" s="299" t="s">
        <v>16495</v>
      </c>
      <c r="AC12" s="112">
        <f>SUM(I14,K14,M14,O14,Q14,S14,U14,W14)</f>
        <v>1217943</v>
      </c>
      <c r="AD12" s="10"/>
      <c r="AE12" s="10"/>
      <c r="AF12" s="202" t="str">
        <f>IFERROR(_xlfn.XLOOKUP(確報【9月】!$AE12,台帳表ｓ[整理番号],台帳表ｓ[繁閑調整]),"")</f>
        <v/>
      </c>
      <c r="AG12" s="277" t="str">
        <f>IFERROR(_xlfn.XLOOKUP(確報【9月】!$AE12,台帳表ｓ[整理番号],台帳表ｓ[精算
グループ]),"")</f>
        <v/>
      </c>
      <c r="AH12" s="278" t="str">
        <f>IFERROR(_xlfn.XLOOKUP(確報【9月】!$AE12,台帳表ｓ[整理番号],台帳表ｓ[請求書発行番号]),"")</f>
        <v/>
      </c>
      <c r="AI12" s="269" t="str">
        <f>IFERROR(_xlfn.XLOOKUP(確報【9月】!$AE12,台帳表ｓ[整理番号],台帳表ｓ[繁閑調整金]),"")</f>
        <v/>
      </c>
      <c r="AJ12" s="274"/>
      <c r="AK12" s="3" t="str">
        <v>907</v>
      </c>
      <c r="AL12" s="202" t="str">
        <f>IFERROR(_xlfn.XLOOKUP(確報【9月】!AK12,台帳表ｔ[整理番号],台帳表ｔ[繁閑調整]),"")</f>
        <v>設備</v>
      </c>
      <c r="AM12" s="277" t="str">
        <f>IFERROR(_xlfn.XLOOKUP(確報【9月】!AK12,台帳表ｔ[整理番号],台帳表ｔ[精算
グループ]),"")</f>
        <v>35</v>
      </c>
      <c r="AN12" s="278">
        <f>IFERROR(_xlfn.XLOOKUP(確報【9月】!AK12,台帳表ｔ[整理番号],台帳表ｔ[請求書発行番号]),"")</f>
        <v>50026034</v>
      </c>
      <c r="AO12" s="269">
        <f>IFERROR(_xlfn.XLOOKUP(確報【9月】!AK12,台帳表ｔ[整理番号],台帳表ｔ[繁閑調整金]),"")</f>
        <v>51654</v>
      </c>
      <c r="AP12" s="275"/>
      <c r="AR12" s="202" t="str">
        <f>IFERROR(_xlfn.XLOOKUP(確報【9月】!AQ12,台帳表ｋ[整理番号],台帳表ｋ[繁閑調整]),"")</f>
        <v/>
      </c>
      <c r="AS12" s="277" t="str">
        <f>IFERROR(_xlfn.XLOOKUP(確報【9月】!AQ12,台帳表ｋ[整理番号],台帳表ｋ[精算
グループ]),"")</f>
        <v/>
      </c>
      <c r="AT12" s="278" t="str">
        <f>IFERROR(_xlfn.XLOOKUP(確報【9月】!AQ12,台帳表ｋ[整理番号],台帳表ｋ[請求書発行番号]),"")</f>
        <v/>
      </c>
      <c r="AU12" s="269" t="str">
        <f>IFERROR(_xlfn.XLOOKUP(確報【9月】!AQ12,台帳表ｋ[整理番号],台帳表ｋ[繁閑調整金]),"")</f>
        <v/>
      </c>
      <c r="AV12" s="275"/>
      <c r="AX12" s="202" t="str">
        <f>IFERROR(_xlfn.XLOOKUP(確報【9月】!AW12,台帳表ｋ[整理番号],台帳表ｋ[繁閑調整]),"")</f>
        <v/>
      </c>
      <c r="AY12" s="277" t="str">
        <f>IFERROR(_xlfn.XLOOKUP(確報【9月】!AW12,台帳表ｋ[整理番号],台帳表ｋ[精算
グループ]),"")</f>
        <v/>
      </c>
      <c r="AZ12" s="278" t="str">
        <f>IFERROR(_xlfn.XLOOKUP(確報【9月】!AW12,台帳表ｋ[整理番号],台帳表ｋ[請求書発行番号]),"")</f>
        <v/>
      </c>
      <c r="BA12" s="269" t="str">
        <f>IFERROR(_xlfn.XLOOKUP(確報【9月】!AW12,台帳表ｋ[整理番号],台帳表ｋ[繁閑調整金]),"")</f>
        <v/>
      </c>
    </row>
    <row r="13" spans="1:53" ht="16.350000000000001" customHeight="1">
      <c r="A13" s="927"/>
      <c r="B13" s="927"/>
      <c r="C13" s="927"/>
      <c r="D13" s="976"/>
      <c r="E13" s="927"/>
      <c r="F13" s="25" t="s">
        <v>16482</v>
      </c>
      <c r="G13" s="26" t="s">
        <v>16606</v>
      </c>
      <c r="H13" s="27" t="s">
        <v>16494</v>
      </c>
      <c r="I13" s="28">
        <f>SUMIFS(台帳表ｓ[金額],台帳表ｓ[精算
グループ],確報【9月】!$H13,台帳表ｓ[入金月（月のみ）],確報【9月】!$A$1,台帳表ｓ[ＮＣ区分],"西部")+SUMIFS(測量台帳1ｓ[入金額],測量台帳1ｓ[精算
グループ],確報【9月】!$H13,測量台帳1ｓ[入金月（月のみ）],確報【9月】!$A$1,測量台帳1ｓ[NC区分],"西部")+SUMIFS(測量台帳1__2ｓ[入金額(後)],測量台帳1__2ｓ[精算
グループ(後)],確報【9月】!$H13,測量台帳1__2ｓ[入金月(後)（月のみ）],確報【9月】!$A$1,測量台帳1__2ｓ[NC区分],"西部")</f>
        <v>0</v>
      </c>
      <c r="J13" s="78" t="s">
        <v>16494</v>
      </c>
      <c r="K13" s="40"/>
      <c r="L13" s="78" t="s">
        <v>16494</v>
      </c>
      <c r="M13" s="40"/>
      <c r="N13" s="60" t="s">
        <v>16494</v>
      </c>
      <c r="O13" s="61"/>
      <c r="P13" s="27" t="s">
        <v>16494</v>
      </c>
      <c r="Q13" s="29">
        <f>SUMIFS(台帳表ｔ[金額],台帳表ｔ[精算
グループ],確報【9月】!$H13,台帳表ｔ[入金月（月のみ）],確報【9月】!$A$1,台帳表ｔ[ＮＣ区分],"多摩")+SUMIFS(測量台帳1ｔ[入金額],測量台帳1ｔ[精算
グループ],確報【9月】!$H13,測量台帳1ｔ[入金月（月のみ）],確報【9月】!$A$1,測量台帳1ｔ[NC区分],"多摩")+SUMIFS(測量台帳1__2ｔ[入金額(後)],測量台帳1__2ｔ[精算
グループ(後)],確報【9月】!$H13,測量台帳1__2ｔ[入金月(後)（月のみ）],確報【9月】!$A$1,測量台帳1__2ｔ[NC区分],"多摩")</f>
        <v>0</v>
      </c>
      <c r="R13" s="27" t="s">
        <v>16494</v>
      </c>
      <c r="S13" s="92"/>
      <c r="T13" s="93" t="s">
        <v>16494</v>
      </c>
      <c r="U13" s="29"/>
      <c r="V13" s="27" t="s">
        <v>16494</v>
      </c>
      <c r="W13" s="29" cm="1">
        <f t="array" ref="W13">INDEX(設備G入力用!$F$2:$Q$72,ROW(A9), MATCH($A$1,設備G入力用!$F$2:$Q$2,0))</f>
        <v>0</v>
      </c>
      <c r="X13" s="30">
        <f t="shared" si="0"/>
        <v>0</v>
      </c>
      <c r="Y13" s="24"/>
      <c r="Z13" s="13"/>
      <c r="AA13" s="1074"/>
      <c r="AB13" s="299" t="s">
        <v>16497</v>
      </c>
      <c r="AC13" s="112">
        <f>SUM(I15,K15,M15,O15,Q15,S15,U15,W15)</f>
        <v>0</v>
      </c>
      <c r="AD13" s="10"/>
      <c r="AE13" s="10"/>
      <c r="AF13" s="202" t="str">
        <f>IFERROR(_xlfn.XLOOKUP(確報【9月】!$AE13,台帳表ｓ[整理番号],台帳表ｓ[繁閑調整]),"")</f>
        <v/>
      </c>
      <c r="AG13" s="277" t="str">
        <f>IFERROR(_xlfn.XLOOKUP(確報【9月】!$AE13,台帳表ｓ[整理番号],台帳表ｓ[精算
グループ]),"")</f>
        <v/>
      </c>
      <c r="AH13" s="278" t="str">
        <f>IFERROR(_xlfn.XLOOKUP(確報【9月】!$AE13,台帳表ｓ[整理番号],台帳表ｓ[請求書発行番号]),"")</f>
        <v/>
      </c>
      <c r="AI13" s="269" t="str">
        <f>IFERROR(_xlfn.XLOOKUP(確報【9月】!$AE13,台帳表ｓ[整理番号],台帳表ｓ[繁閑調整金]),"")</f>
        <v/>
      </c>
      <c r="AJ13" s="274"/>
      <c r="AK13" s="3" t="str">
        <v>930</v>
      </c>
      <c r="AL13" s="202" t="str">
        <f>IFERROR(_xlfn.XLOOKUP(確報【9月】!AK13,台帳表ｔ[整理番号],台帳表ｔ[繁閑調整]),"")</f>
        <v>神奈川</v>
      </c>
      <c r="AM13" s="277" t="str">
        <f>IFERROR(_xlfn.XLOOKUP(確報【9月】!AK13,台帳表ｔ[整理番号],台帳表ｔ[精算
グループ]),"")</f>
        <v>40</v>
      </c>
      <c r="AN13" s="278">
        <f>IFERROR(_xlfn.XLOOKUP(確報【9月】!AK13,台帳表ｔ[整理番号],台帳表ｔ[請求書発行番号]),"")</f>
        <v>50027817</v>
      </c>
      <c r="AO13" s="269">
        <f>IFERROR(_xlfn.XLOOKUP(確報【9月】!AK13,台帳表ｔ[整理番号],台帳表ｔ[繁閑調整金]),"")</f>
        <v>146065</v>
      </c>
      <c r="AP13" s="275"/>
      <c r="AR13" s="202" t="str">
        <f>IFERROR(_xlfn.XLOOKUP(確報【9月】!AQ13,台帳表ｋ[整理番号],台帳表ｋ[繁閑調整]),"")</f>
        <v/>
      </c>
      <c r="AS13" s="277" t="str">
        <f>IFERROR(_xlfn.XLOOKUP(確報【9月】!AQ13,台帳表ｋ[整理番号],台帳表ｋ[精算
グループ]),"")</f>
        <v/>
      </c>
      <c r="AT13" s="278" t="str">
        <f>IFERROR(_xlfn.XLOOKUP(確報【9月】!AQ13,台帳表ｋ[整理番号],台帳表ｋ[請求書発行番号]),"")</f>
        <v/>
      </c>
      <c r="AU13" s="269" t="str">
        <f>IFERROR(_xlfn.XLOOKUP(確報【9月】!AQ13,台帳表ｋ[整理番号],台帳表ｋ[繁閑調整金]),"")</f>
        <v/>
      </c>
      <c r="AV13" s="275"/>
      <c r="AX13" s="202" t="str">
        <f>IFERROR(_xlfn.XLOOKUP(確報【9月】!AW13,台帳表ｋ[整理番号],台帳表ｋ[繁閑調整]),"")</f>
        <v/>
      </c>
      <c r="AY13" s="277" t="str">
        <f>IFERROR(_xlfn.XLOOKUP(確報【9月】!AW13,台帳表ｋ[整理番号],台帳表ｋ[精算
グループ]),"")</f>
        <v/>
      </c>
      <c r="AZ13" s="278" t="str">
        <f>IFERROR(_xlfn.XLOOKUP(確報【9月】!AW13,台帳表ｋ[整理番号],台帳表ｋ[請求書発行番号]),"")</f>
        <v/>
      </c>
      <c r="BA13" s="269" t="str">
        <f>IFERROR(_xlfn.XLOOKUP(確報【9月】!AW13,台帳表ｋ[整理番号],台帳表ｋ[繁閑調整金]),"")</f>
        <v/>
      </c>
    </row>
    <row r="14" spans="1:53" ht="16.350000000000001" customHeight="1">
      <c r="A14" s="927"/>
      <c r="B14" s="927"/>
      <c r="C14" s="927"/>
      <c r="D14" s="976"/>
      <c r="E14" s="927"/>
      <c r="F14" s="25" t="s">
        <v>16484</v>
      </c>
      <c r="G14" s="26" t="s">
        <v>16606</v>
      </c>
      <c r="H14" s="27" t="s">
        <v>16495</v>
      </c>
      <c r="I14" s="28">
        <f>SUMIFS(台帳表ｓ[金額],台帳表ｓ[精算
グループ],確報【9月】!$H14,台帳表ｓ[入金月（月のみ）],確報【9月】!$A$1,台帳表ｓ[ＮＣ区分],"西部")+SUMIFS(測量台帳1ｓ[入金額],測量台帳1ｓ[精算
グループ],確報【9月】!$H14,測量台帳1ｓ[入金月（月のみ）],確報【9月】!$A$1,測量台帳1ｓ[NC区分],"西部")+SUMIFS(測量台帳1__2ｓ[入金額(後)],測量台帳1__2ｓ[精算
グループ(後)],確報【9月】!$H14,測量台帳1__2ｓ[入金月(後)（月のみ）],確報【9月】!$A$1,測量台帳1__2ｓ[NC区分],"西部")</f>
        <v>0</v>
      </c>
      <c r="J14" s="78" t="s">
        <v>16495</v>
      </c>
      <c r="K14" s="40"/>
      <c r="L14" s="78" t="s">
        <v>16495</v>
      </c>
      <c r="M14" s="40"/>
      <c r="N14" s="60" t="s">
        <v>16495</v>
      </c>
      <c r="O14" s="61"/>
      <c r="P14" s="27" t="s">
        <v>16495</v>
      </c>
      <c r="Q14" s="29">
        <f>SUMIFS(台帳表ｔ[金額],台帳表ｔ[精算
グループ],確報【9月】!$H14,台帳表ｔ[入金月（月のみ）],確報【9月】!$A$1,台帳表ｔ[ＮＣ区分],"多摩")+SUMIFS(測量台帳1ｔ[入金額],測量台帳1ｔ[精算
グループ],確報【9月】!$H14,測量台帳1ｔ[入金月（月のみ）],確報【9月】!$A$1,測量台帳1ｔ[NC区分],"多摩")+SUMIFS(測量台帳1__2ｔ[入金額(後)],測量台帳1__2ｔ[精算
グループ(後)],確報【9月】!$H14,測量台帳1__2ｔ[入金月(後)（月のみ）],確報【9月】!$A$1,測量台帳1__2ｔ[NC区分],"多摩")</f>
        <v>1217943</v>
      </c>
      <c r="R14" s="27" t="s">
        <v>16495</v>
      </c>
      <c r="S14" s="92"/>
      <c r="T14" s="93" t="s">
        <v>16495</v>
      </c>
      <c r="U14" s="29"/>
      <c r="V14" s="27" t="s">
        <v>16495</v>
      </c>
      <c r="W14" s="29" cm="1">
        <f t="array" ref="W14">INDEX(設備G入力用!$F$2:$Q$72,ROW(A10), MATCH($A$1,設備G入力用!$F$2:$Q$2,0))</f>
        <v>0</v>
      </c>
      <c r="X14" s="30">
        <f t="shared" si="0"/>
        <v>1217943</v>
      </c>
      <c r="Y14" s="24"/>
      <c r="Z14" s="13"/>
      <c r="AA14" s="1074"/>
      <c r="AB14" s="299" t="s">
        <v>16499</v>
      </c>
      <c r="AC14" s="112">
        <f>SUM(I16,K16,M16,O16,Q16,S16,U16,W16)</f>
        <v>0</v>
      </c>
      <c r="AD14" s="10"/>
      <c r="AE14" s="10"/>
      <c r="AF14" s="202" t="str">
        <f>IFERROR(_xlfn.XLOOKUP(確報【9月】!$AE14,台帳表ｓ[整理番号],台帳表ｓ[繁閑調整]),"")</f>
        <v/>
      </c>
      <c r="AG14" s="277" t="str">
        <f>IFERROR(_xlfn.XLOOKUP(確報【9月】!$AE14,台帳表ｓ[整理番号],台帳表ｓ[精算
グループ]),"")</f>
        <v/>
      </c>
      <c r="AH14" s="278" t="str">
        <f>IFERROR(_xlfn.XLOOKUP(確報【9月】!$AE14,台帳表ｓ[整理番号],台帳表ｓ[請求書発行番号]),"")</f>
        <v/>
      </c>
      <c r="AI14" s="269" t="str">
        <f>IFERROR(_xlfn.XLOOKUP(確報【9月】!$AE14,台帳表ｓ[整理番号],台帳表ｓ[繁閑調整金]),"")</f>
        <v/>
      </c>
      <c r="AJ14" s="139"/>
      <c r="AK14" s="3" t="str">
        <v>989</v>
      </c>
      <c r="AL14" s="734" t="str">
        <f>IFERROR(_xlfn.XLOOKUP(確報【9月】!AK14,台帳表ｔ[整理番号],台帳表ｔ[繁閑調整]),"")</f>
        <v>設備</v>
      </c>
      <c r="AM14" s="735" t="str">
        <f>IFERROR(_xlfn.XLOOKUP(確報【9月】!AK14,台帳表ｔ[整理番号],台帳表ｔ[精算
グループ]),"")</f>
        <v>42</v>
      </c>
      <c r="AN14" s="736">
        <f>IFERROR(_xlfn.XLOOKUP(確報【9月】!AK14,台帳表ｔ[整理番号],台帳表ｔ[請求書発行番号]),"")</f>
        <v>50034334</v>
      </c>
      <c r="AO14" s="737">
        <f>IFERROR(_xlfn.XLOOKUP(確報【9月】!AK14,台帳表ｔ[整理番号],台帳表ｔ[繁閑調整金]),"")</f>
        <v>282170</v>
      </c>
      <c r="AP14" s="275"/>
      <c r="AR14" s="202" t="str">
        <f>IFERROR(_xlfn.XLOOKUP(確報【9月】!AQ14,台帳表ｋ[整理番号],台帳表ｋ[繁閑調整]),"")</f>
        <v/>
      </c>
      <c r="AS14" s="277" t="str">
        <f>IFERROR(_xlfn.XLOOKUP(確報【9月】!AQ14,台帳表ｋ[整理番号],台帳表ｋ[精算
グループ]),"")</f>
        <v/>
      </c>
      <c r="AT14" s="278" t="str">
        <f>IFERROR(_xlfn.XLOOKUP(確報【9月】!AQ14,台帳表ｋ[整理番号],台帳表ｋ[請求書発行番号]),"")</f>
        <v/>
      </c>
      <c r="AU14" s="269" t="str">
        <f>IFERROR(_xlfn.XLOOKUP(確報【9月】!AQ14,台帳表ｋ[整理番号],台帳表ｋ[繁閑調整金]),"")</f>
        <v/>
      </c>
      <c r="AV14" s="275"/>
      <c r="AX14" s="202" t="str">
        <f>IFERROR(_xlfn.XLOOKUP(確報【9月】!AW14,台帳表ｋ[整理番号],台帳表ｋ[繁閑調整]),"")</f>
        <v/>
      </c>
      <c r="AY14" s="277" t="str">
        <f>IFERROR(_xlfn.XLOOKUP(確報【9月】!AW14,台帳表ｋ[整理番号],台帳表ｋ[精算
グループ]),"")</f>
        <v/>
      </c>
      <c r="AZ14" s="278" t="str">
        <f>IFERROR(_xlfn.XLOOKUP(確報【9月】!AW14,台帳表ｋ[整理番号],台帳表ｋ[請求書発行番号]),"")</f>
        <v/>
      </c>
      <c r="BA14" s="269" t="str">
        <f>IFERROR(_xlfn.XLOOKUP(確報【9月】!AW14,台帳表ｋ[整理番号],台帳表ｋ[繁閑調整金]),"")</f>
        <v/>
      </c>
    </row>
    <row r="15" spans="1:53" ht="16.350000000000001" customHeight="1">
      <c r="A15" s="927"/>
      <c r="B15" s="927"/>
      <c r="C15" s="927"/>
      <c r="D15" s="976"/>
      <c r="E15" s="927"/>
      <c r="F15" s="25" t="s">
        <v>16496</v>
      </c>
      <c r="G15" s="26" t="s">
        <v>16606</v>
      </c>
      <c r="H15" s="27" t="s">
        <v>16497</v>
      </c>
      <c r="I15" s="28">
        <f>SUMIFS(台帳表ｓ[金額],台帳表ｓ[精算
グループ],確報【9月】!$H15,台帳表ｓ[入金月（月のみ）],確報【9月】!$A$1,台帳表ｓ[ＮＣ区分],"西部")+SUMIFS(測量台帳1ｓ[入金額],測量台帳1ｓ[精算
グループ],確報【9月】!$H15,測量台帳1ｓ[入金月（月のみ）],確報【9月】!$A$1,測量台帳1ｓ[NC区分],"西部")+SUMIFS(測量台帳1__2ｓ[入金額(後)],測量台帳1__2ｓ[精算
グループ(後)],確報【9月】!$H15,測量台帳1__2ｓ[入金月(後)（月のみ）],確報【9月】!$A$1,測量台帳1__2ｓ[NC区分],"西部")</f>
        <v>0</v>
      </c>
      <c r="J15" s="78" t="s">
        <v>16497</v>
      </c>
      <c r="K15" s="40"/>
      <c r="L15" s="78" t="s">
        <v>16497</v>
      </c>
      <c r="M15" s="40"/>
      <c r="N15" s="60" t="s">
        <v>16497</v>
      </c>
      <c r="O15" s="61"/>
      <c r="P15" s="27" t="s">
        <v>16497</v>
      </c>
      <c r="Q15" s="29">
        <f>SUMIFS(台帳表ｔ[金額],台帳表ｔ[精算
グループ],確報【9月】!$H15,台帳表ｔ[入金月（月のみ）],確報【9月】!$A$1,台帳表ｔ[ＮＣ区分],"多摩")+SUMIFS(測量台帳1ｔ[入金額],測量台帳1ｔ[精算
グループ],確報【9月】!$H15,測量台帳1ｔ[入金月（月のみ）],確報【9月】!$A$1,測量台帳1ｔ[NC区分],"多摩")+SUMIFS(測量台帳1__2ｔ[入金額(後)],測量台帳1__2ｔ[精算
グループ(後)],確報【9月】!$H15,測量台帳1__2ｔ[入金月(後)（月のみ）],確報【9月】!$A$1,測量台帳1__2ｔ[NC区分],"多摩")</f>
        <v>0</v>
      </c>
      <c r="R15" s="27" t="s">
        <v>16497</v>
      </c>
      <c r="S15" s="92"/>
      <c r="T15" s="93" t="s">
        <v>16497</v>
      </c>
      <c r="U15" s="29"/>
      <c r="V15" s="27" t="s">
        <v>16497</v>
      </c>
      <c r="W15" s="29" cm="1">
        <f t="array" ref="W15">INDEX(設備G入力用!$F$2:$Q$72,ROW(A11), MATCH($A$1,設備G入力用!$F$2:$Q$2,0))</f>
        <v>0</v>
      </c>
      <c r="X15" s="30">
        <f t="shared" si="0"/>
        <v>0</v>
      </c>
      <c r="Y15" s="24"/>
      <c r="Z15" s="13"/>
      <c r="AA15" s="1074"/>
      <c r="AB15" s="300" t="s">
        <v>16489</v>
      </c>
      <c r="AC15" s="301">
        <f>SUM(I10,K10,M10,O10,Q10,S10,U10,W10,I17,K17,M17,O17,Q17,S17,U17,W17)</f>
        <v>15729292</v>
      </c>
      <c r="AD15" s="10"/>
      <c r="AE15" s="10"/>
      <c r="AF15" s="202" t="str">
        <f>IFERROR(_xlfn.XLOOKUP(確報【9月】!$AE15,台帳表ｓ[整理番号],台帳表ｓ[繁閑調整]),"")</f>
        <v/>
      </c>
      <c r="AG15" s="277" t="str">
        <f>IFERROR(_xlfn.XLOOKUP(確報【9月】!$AE15,台帳表ｓ[整理番号],台帳表ｓ[精算
グループ]),"")</f>
        <v/>
      </c>
      <c r="AH15" s="278" t="str">
        <f>IFERROR(_xlfn.XLOOKUP(確報【9月】!$AE15,台帳表ｓ[整理番号],台帳表ｓ[請求書発行番号]),"")</f>
        <v/>
      </c>
      <c r="AI15" s="269" t="str">
        <f>IFERROR(_xlfn.XLOOKUP(確報【9月】!$AE15,台帳表ｓ[整理番号],台帳表ｓ[繁閑調整金]),"")</f>
        <v/>
      </c>
      <c r="AJ15" s="139"/>
      <c r="AL15" s="202" t="s">
        <v>16676</v>
      </c>
      <c r="AM15" s="738">
        <v>35</v>
      </c>
      <c r="AN15" s="733">
        <v>50024027</v>
      </c>
      <c r="AO15" s="732">
        <v>111485</v>
      </c>
      <c r="AP15" s="275"/>
      <c r="AR15" s="202" t="str">
        <f>IFERROR(_xlfn.XLOOKUP(確報【9月】!AQ15,台帳表ｋ[整理番号],台帳表ｋ[繁閑調整]),"")</f>
        <v/>
      </c>
      <c r="AS15" s="277" t="str">
        <f>IFERROR(_xlfn.XLOOKUP(確報【9月】!AQ15,台帳表ｋ[整理番号],台帳表ｋ[精算
グループ]),"")</f>
        <v/>
      </c>
      <c r="AT15" s="278" t="str">
        <f>IFERROR(_xlfn.XLOOKUP(確報【9月】!AQ15,台帳表ｋ[整理番号],台帳表ｋ[請求書発行番号]),"")</f>
        <v/>
      </c>
      <c r="AU15" s="269" t="str">
        <f>IFERROR(_xlfn.XLOOKUP(確報【9月】!AQ15,台帳表ｋ[整理番号],台帳表ｋ[繁閑調整金]),"")</f>
        <v/>
      </c>
      <c r="AV15" s="275"/>
      <c r="AX15" s="202" t="str">
        <f>IFERROR(_xlfn.XLOOKUP(確報【9月】!AW15,台帳表ｋ[整理番号],台帳表ｋ[繁閑調整]),"")</f>
        <v/>
      </c>
      <c r="AY15" s="277" t="str">
        <f>IFERROR(_xlfn.XLOOKUP(確報【9月】!AW15,台帳表ｋ[整理番号],台帳表ｋ[精算
グループ]),"")</f>
        <v/>
      </c>
      <c r="AZ15" s="278" t="str">
        <f>IFERROR(_xlfn.XLOOKUP(確報【9月】!AW15,台帳表ｋ[整理番号],台帳表ｋ[請求書発行番号]),"")</f>
        <v/>
      </c>
      <c r="BA15" s="269" t="str">
        <f>IFERROR(_xlfn.XLOOKUP(確報【9月】!AW15,台帳表ｋ[整理番号],台帳表ｋ[繁閑調整金]),"")</f>
        <v/>
      </c>
    </row>
    <row r="16" spans="1:53" ht="16.350000000000001" customHeight="1">
      <c r="A16" s="927"/>
      <c r="B16" s="927"/>
      <c r="C16" s="927"/>
      <c r="D16" s="976"/>
      <c r="E16" s="927"/>
      <c r="F16" s="47" t="s">
        <v>16498</v>
      </c>
      <c r="G16" s="48" t="s">
        <v>16606</v>
      </c>
      <c r="H16" s="49" t="s">
        <v>16499</v>
      </c>
      <c r="I16" s="50">
        <f>SUMIFS(台帳表ｓ[金額],台帳表ｓ[精算
グループ],確報【9月】!$H16,台帳表ｓ[入金月（月のみ）],確報【9月】!$A$1,台帳表ｓ[ＮＣ区分],"西部")+SUMIFS(測量台帳1ｓ[入金額],測量台帳1ｓ[精算
グループ],確報【9月】!$H16,測量台帳1ｓ[入金月（月のみ）],確報【9月】!$A$1,測量台帳1ｓ[NC区分],"西部")+SUMIFS(測量台帳1__2ｓ[入金額(後)],測量台帳1__2ｓ[精算
グループ(後)],確報【9月】!$H16,測量台帳1__2ｓ[入金月(後)（月のみ）],確報【9月】!$A$1,測量台帳1__2ｓ[NC区分],"西部")</f>
        <v>0</v>
      </c>
      <c r="J16" s="147" t="s">
        <v>16499</v>
      </c>
      <c r="K16" s="165"/>
      <c r="L16" s="147" t="s">
        <v>16499</v>
      </c>
      <c r="M16" s="165"/>
      <c r="N16" s="149" t="s">
        <v>16499</v>
      </c>
      <c r="O16" s="51"/>
      <c r="P16" s="49" t="s">
        <v>16499</v>
      </c>
      <c r="Q16" s="51">
        <f>SUMIFS(台帳表ｔ[金額],台帳表ｔ[精算
グループ],確報【9月】!$H16,台帳表ｔ[入金月（月のみ）],確報【9月】!$A$1,台帳表ｔ[ＮＣ区分],"多摩")+SUMIFS(測量台帳1ｔ[入金額],測量台帳1ｔ[精算
グループ],確報【9月】!$H16,測量台帳1ｔ[入金月（月のみ）],確報【9月】!$A$1,測量台帳1ｔ[NC区分],"多摩")+SUMIFS(測量台帳1__2ｔ[入金額(後)],測量台帳1__2ｔ[精算
グループ(後)],確報【9月】!$H16,測量台帳1__2ｔ[入金月(後)（月のみ）],確報【9月】!$A$1,測量台帳1__2ｔ[NC区分],"多摩")</f>
        <v>0</v>
      </c>
      <c r="R16" s="49" t="s">
        <v>16499</v>
      </c>
      <c r="S16" s="165"/>
      <c r="T16" s="149" t="s">
        <v>16499</v>
      </c>
      <c r="U16" s="51"/>
      <c r="V16" s="49" t="s">
        <v>16499</v>
      </c>
      <c r="W16" s="51" cm="1">
        <f t="array" ref="W16">INDEX(設備G入力用!$F$2:$Q$72,ROW(A12), MATCH($A$1,設備G入力用!$F$2:$Q$2,0))</f>
        <v>0</v>
      </c>
      <c r="X16" s="30">
        <f t="shared" si="0"/>
        <v>0</v>
      </c>
      <c r="AA16" s="1074"/>
      <c r="AB16" s="300" t="s">
        <v>16491</v>
      </c>
      <c r="AC16" s="301">
        <f>SUM(I11,K11,M11,O11,Q11,S11,U11,W11,I18,K18,M18,O18,Q18,S18,U18,W18)</f>
        <v>0</v>
      </c>
      <c r="AD16" s="10"/>
      <c r="AE16" s="10"/>
      <c r="AF16" s="202" t="str">
        <f>IFERROR(_xlfn.XLOOKUP(確報【9月】!$AE16,台帳表ｓ[整理番号],台帳表ｓ[繁閑調整]),"")</f>
        <v/>
      </c>
      <c r="AG16" s="277" t="str">
        <f>IFERROR(_xlfn.XLOOKUP(確報【9月】!$AE16,台帳表ｓ[整理番号],台帳表ｓ[精算
グループ]),"")</f>
        <v/>
      </c>
      <c r="AH16" s="278" t="str">
        <f>IFERROR(_xlfn.XLOOKUP(確報【9月】!$AE16,台帳表ｓ[整理番号],台帳表ｓ[請求書発行番号]),"")</f>
        <v/>
      </c>
      <c r="AI16" s="269" t="str">
        <f>IFERROR(_xlfn.XLOOKUP(確報【9月】!$AE16,台帳表ｓ[整理番号],台帳表ｓ[繁閑調整金]),"")</f>
        <v/>
      </c>
      <c r="AJ16" s="139"/>
      <c r="AL16" s="202" t="s">
        <v>16676</v>
      </c>
      <c r="AM16" s="738">
        <v>35</v>
      </c>
      <c r="AN16" s="733">
        <v>50025024</v>
      </c>
      <c r="AO16" s="732">
        <v>79363</v>
      </c>
      <c r="AP16" s="275"/>
      <c r="AR16" s="202" t="str">
        <f>IFERROR(_xlfn.XLOOKUP(確報【9月】!AQ16,台帳表ｋ[整理番号],台帳表ｋ[繁閑調整]),"")</f>
        <v/>
      </c>
      <c r="AS16" s="277" t="str">
        <f>IFERROR(_xlfn.XLOOKUP(確報【9月】!AQ16,台帳表ｋ[整理番号],台帳表ｋ[精算
グループ]),"")</f>
        <v/>
      </c>
      <c r="AT16" s="278" t="str">
        <f>IFERROR(_xlfn.XLOOKUP(確報【9月】!AQ16,台帳表ｋ[整理番号],台帳表ｋ[請求書発行番号]),"")</f>
        <v/>
      </c>
      <c r="AU16" s="269" t="str">
        <f>IFERROR(_xlfn.XLOOKUP(確報【9月】!AQ16,台帳表ｋ[整理番号],台帳表ｋ[繁閑調整金]),"")</f>
        <v/>
      </c>
      <c r="AV16" s="275"/>
      <c r="AX16" s="202" t="str">
        <f>IFERROR(_xlfn.XLOOKUP(確報【9月】!AW16,台帳表ｋ[整理番号],台帳表ｋ[繁閑調整]),"")</f>
        <v/>
      </c>
      <c r="AY16" s="277" t="str">
        <f>IFERROR(_xlfn.XLOOKUP(確報【9月】!AW16,台帳表ｋ[整理番号],台帳表ｋ[精算
グループ]),"")</f>
        <v/>
      </c>
      <c r="AZ16" s="278" t="str">
        <f>IFERROR(_xlfn.XLOOKUP(確報【9月】!AW16,台帳表ｋ[整理番号],台帳表ｋ[請求書発行番号]),"")</f>
        <v/>
      </c>
      <c r="BA16" s="269" t="str">
        <f>IFERROR(_xlfn.XLOOKUP(確報【9月】!AW16,台帳表ｋ[整理番号],台帳表ｋ[繁閑調整金]),"")</f>
        <v/>
      </c>
    </row>
    <row r="17" spans="1:53" ht="16.350000000000001" customHeight="1" thickBot="1">
      <c r="A17" s="927"/>
      <c r="B17" s="927"/>
      <c r="C17" s="927"/>
      <c r="D17" s="976"/>
      <c r="E17" s="927"/>
      <c r="F17" s="633" t="s">
        <v>16608</v>
      </c>
      <c r="G17" s="634" t="s">
        <v>16606</v>
      </c>
      <c r="H17" s="635" t="s">
        <v>16489</v>
      </c>
      <c r="I17" s="636">
        <f>SUMIFS(台帳表ｓ[金額],台帳表ｓ[精算
グループ],確報【9月】!$H17,台帳表ｓ[入金月（月のみ）],確報【9月】!$A$1,台帳表ｓ[ＮＣ区分],"多摩")+SUMIFS(測量台帳1ｓ[入金額],測量台帳1ｓ[精算
グループ],確報【9月】!$H17,測量台帳1ｓ[入金月（月のみ）],確報【9月】!$A$1,測量台帳1ｓ[NC区分],"多摩")+SUMIFS(測量台帳1__2ｓ[入金額(後)],測量台帳1__2ｓ[精算
グループ(後)],確報【9月】!$H17,測量台帳1__2ｓ[入金月(後)（月のみ）],確報【9月】!$A$1,測量台帳1__2ｓ[NC区分],"多摩")</f>
        <v>0</v>
      </c>
      <c r="J17" s="637" t="s">
        <v>16489</v>
      </c>
      <c r="K17" s="638"/>
      <c r="L17" s="637" t="s">
        <v>16489</v>
      </c>
      <c r="M17" s="638"/>
      <c r="N17" s="639" t="s">
        <v>16489</v>
      </c>
      <c r="O17" s="640"/>
      <c r="P17" s="635" t="s">
        <v>16489</v>
      </c>
      <c r="Q17" s="640">
        <f>SUMIFS(台帳表ｔ[金額],台帳表ｔ[精算
グループ],確報【9月】!$H17,台帳表ｔ[入金月（月のみ）],確報【9月】!$A$1,台帳表ｔ[ＮＣ区分],"多摩")+SUMIFS(測量台帳1ｔ[入金額],測量台帳1ｔ[精算
グループ],確報【9月】!$H17,測量台帳1ｔ[入金月（月のみ）],確報【9月】!$A$1,測量台帳1ｔ[NC区分],"多摩")+SUMIFS(測量台帳1__2ｔ[入金額(後)],測量台帳1__2ｔ[精算
グループ(後)],確報【9月】!$H17,測量台帳1__2ｔ[入金月(後)（月のみ）],確報【9月】!$A$1,測量台帳1__2ｔ[NC区分],"多摩")</f>
        <v>12396852</v>
      </c>
      <c r="R17" s="635" t="s">
        <v>52</v>
      </c>
      <c r="S17" s="638"/>
      <c r="T17" s="639" t="s">
        <v>52</v>
      </c>
      <c r="U17" s="640"/>
      <c r="V17" s="635" t="s">
        <v>52</v>
      </c>
      <c r="W17" s="640" cm="1">
        <f t="array" ref="W17">INDEX(設備G入力用!$F$2:$Q$72,ROW(A13), MATCH($A$1,設備G入力用!$F$2:$Q$2,0))</f>
        <v>0</v>
      </c>
      <c r="X17" s="30">
        <f t="shared" si="0"/>
        <v>12396852</v>
      </c>
      <c r="AA17" s="1074"/>
      <c r="AB17" s="299" t="s">
        <v>16609</v>
      </c>
      <c r="AC17" s="112">
        <f t="shared" ref="AC17:AC22" si="1">SUM(I19,K19,M19,O19,Q19,S19,U19,W19)</f>
        <v>1917278</v>
      </c>
      <c r="AD17" s="10"/>
      <c r="AE17" s="10"/>
      <c r="AF17" s="202" t="str">
        <f>IFERROR(_xlfn.XLOOKUP(確報【9月】!$AE17,台帳表ｓ[整理番号],台帳表ｓ[繁閑調整]),"")</f>
        <v/>
      </c>
      <c r="AG17" s="277" t="str">
        <f>IFERROR(_xlfn.XLOOKUP(確報【9月】!$AE17,台帳表ｓ[整理番号],台帳表ｓ[精算
グループ]),"")</f>
        <v/>
      </c>
      <c r="AH17" s="278" t="str">
        <f>IFERROR(_xlfn.XLOOKUP(確報【9月】!$AE17,台帳表ｓ[整理番号],台帳表ｓ[請求書発行番号]),"")</f>
        <v/>
      </c>
      <c r="AI17" s="269" t="str">
        <f>IFERROR(_xlfn.XLOOKUP(確報【9月】!$AE17,台帳表ｓ[整理番号],台帳表ｓ[繁閑調整金]),"")</f>
        <v/>
      </c>
      <c r="AJ17" s="139"/>
      <c r="AL17" s="202" t="s">
        <v>16676</v>
      </c>
      <c r="AM17" s="731">
        <v>35</v>
      </c>
      <c r="AN17" s="278">
        <v>50025015</v>
      </c>
      <c r="AO17" s="269">
        <v>64155</v>
      </c>
      <c r="AP17" s="275"/>
      <c r="AR17" s="202" t="str">
        <f>IFERROR(_xlfn.XLOOKUP(確報【9月】!AQ17,台帳表ｋ[整理番号],台帳表ｋ[繁閑調整]),"")</f>
        <v/>
      </c>
      <c r="AS17" s="277" t="str">
        <f>IFERROR(_xlfn.XLOOKUP(確報【9月】!AQ17,台帳表ｋ[整理番号],台帳表ｋ[精算
グループ]),"")</f>
        <v/>
      </c>
      <c r="AT17" s="278" t="str">
        <f>IFERROR(_xlfn.XLOOKUP(確報【9月】!AQ17,台帳表ｋ[整理番号],台帳表ｋ[請求書発行番号]),"")</f>
        <v/>
      </c>
      <c r="AU17" s="269" t="str">
        <f>IFERROR(_xlfn.XLOOKUP(確報【9月】!AQ17,台帳表ｋ[整理番号],台帳表ｋ[繁閑調整金]),"")</f>
        <v/>
      </c>
      <c r="AV17" s="275"/>
      <c r="AX17" s="202" t="str">
        <f>IFERROR(_xlfn.XLOOKUP(確報【9月】!AW17,台帳表ｋ[整理番号],台帳表ｋ[繁閑調整]),"")</f>
        <v/>
      </c>
      <c r="AY17" s="277" t="str">
        <f>IFERROR(_xlfn.XLOOKUP(確報【9月】!AW17,台帳表ｋ[整理番号],台帳表ｋ[精算
グループ]),"")</f>
        <v/>
      </c>
      <c r="AZ17" s="278" t="str">
        <f>IFERROR(_xlfn.XLOOKUP(確報【9月】!AW17,台帳表ｋ[整理番号],台帳表ｋ[請求書発行番号]),"")</f>
        <v/>
      </c>
      <c r="BA17" s="269" t="str">
        <f>IFERROR(_xlfn.XLOOKUP(確報【9月】!AW17,台帳表ｋ[整理番号],台帳表ｋ[繁閑調整金]),"")</f>
        <v/>
      </c>
    </row>
    <row r="18" spans="1:53" ht="16.350000000000001" customHeight="1" thickBot="1">
      <c r="A18" s="927"/>
      <c r="B18" s="927"/>
      <c r="C18" s="927"/>
      <c r="D18" s="976"/>
      <c r="E18" s="928"/>
      <c r="F18" s="633" t="s">
        <v>16610</v>
      </c>
      <c r="G18" s="634" t="s">
        <v>16606</v>
      </c>
      <c r="H18" s="635" t="s">
        <v>16491</v>
      </c>
      <c r="I18" s="636">
        <f>SUMIFS(台帳表ｓ[金額],台帳表ｓ[精算
グループ],確報【9月】!$H18,台帳表ｓ[入金月（月のみ）],確報【9月】!$A$1,台帳表ｓ[ＮＣ区分],"西部")+SUMIFS(測量台帳1ｓ[入金額],測量台帳1ｓ[精算
グループ],確報【9月】!$H18,測量台帳1ｓ[入金月（月のみ）],確報【9月】!$A$1,測量台帳1ｓ[NC区分],"西部")+SUMIFS(測量台帳1__2ｓ[入金額(後)],測量台帳1__2ｓ[精算
グループ(後)],確報【9月】!$H18,測量台帳1__2ｓ[入金月(後)（月のみ）],確報【9月】!$A$1,測量台帳1__2ｓ[NC区分],"西部")</f>
        <v>0</v>
      </c>
      <c r="J18" s="637" t="s">
        <v>16491</v>
      </c>
      <c r="K18" s="638"/>
      <c r="L18" s="637" t="s">
        <v>16491</v>
      </c>
      <c r="M18" s="638"/>
      <c r="N18" s="639" t="s">
        <v>16491</v>
      </c>
      <c r="O18" s="640"/>
      <c r="P18" s="635" t="s">
        <v>16491</v>
      </c>
      <c r="Q18" s="640">
        <f>SUMIFS(台帳表ｔ[金額],台帳表ｔ[精算
グループ],確報【9月】!$H18,台帳表ｔ[入金月（月のみ）],確報【9月】!$A$1,台帳表ｔ[ＮＣ区分],"多摩")+SUMIFS(測量台帳1ｔ[入金額],測量台帳1ｔ[精算
グループ],確報【9月】!$H18,測量台帳1ｔ[入金月（月のみ）],確報【9月】!$A$1,測量台帳1ｔ[NC区分],"多摩")+SUMIFS(測量台帳1__2ｔ[入金額(後)],測量台帳1__2ｔ[精算
グループ(後)],確報【9月】!$H18,測量台帳1__2ｔ[入金月(後)（月のみ）],確報【9月】!$A$1,測量台帳1__2ｔ[NC区分],"多摩")</f>
        <v>0</v>
      </c>
      <c r="R18" s="635" t="s">
        <v>16491</v>
      </c>
      <c r="S18" s="638"/>
      <c r="T18" s="639" t="s">
        <v>16491</v>
      </c>
      <c r="U18" s="640"/>
      <c r="V18" s="635" t="s">
        <v>16491</v>
      </c>
      <c r="W18" s="640" cm="1">
        <f t="array" ref="W18">INDEX(設備G入力用!$F$2:$Q$72,ROW(A14), MATCH($A$1,設備G入力用!$F$2:$Q$2,0))</f>
        <v>0</v>
      </c>
      <c r="X18" s="30">
        <f t="shared" si="0"/>
        <v>0</v>
      </c>
      <c r="Y18" s="16">
        <f>SUM(X12:X18)</f>
        <v>37662266</v>
      </c>
      <c r="Z18" s="13" t="s">
        <v>16611</v>
      </c>
      <c r="AA18" s="1074"/>
      <c r="AB18" s="299" t="s">
        <v>16673</v>
      </c>
      <c r="AC18" s="112">
        <f t="shared" si="1"/>
        <v>0</v>
      </c>
      <c r="AD18" s="10"/>
      <c r="AE18" s="10"/>
      <c r="AF18" s="202" t="str">
        <f>IFERROR(_xlfn.XLOOKUP(確報【9月】!$AE18,台帳表ｓ[整理番号],台帳表ｓ[繁閑調整]),"")</f>
        <v/>
      </c>
      <c r="AG18" s="277" t="str">
        <f>IFERROR(_xlfn.XLOOKUP(確報【9月】!$AE18,台帳表ｓ[整理番号],台帳表ｓ[精算
グループ]),"")</f>
        <v/>
      </c>
      <c r="AH18" s="278" t="str">
        <f>IFERROR(_xlfn.XLOOKUP(確報【9月】!$AE18,台帳表ｓ[整理番号],台帳表ｓ[請求書発行番号]),"")</f>
        <v/>
      </c>
      <c r="AI18" s="269" t="str">
        <f>IFERROR(_xlfn.XLOOKUP(確報【9月】!$AE18,台帳表ｓ[整理番号],台帳表ｓ[繁閑調整金]),"")</f>
        <v/>
      </c>
      <c r="AJ18" s="139"/>
      <c r="AL18" s="202" t="str">
        <f>IFERROR(_xlfn.XLOOKUP(確報【9月】!AK18,台帳表ｔ[整理番号],台帳表ｔ[繁閑調整]),"")</f>
        <v/>
      </c>
      <c r="AM18" s="277" t="str">
        <f>IFERROR(_xlfn.XLOOKUP(確報【9月】!AK18,台帳表ｔ[整理番号],台帳表ｔ[精算
グループ]),"")</f>
        <v/>
      </c>
      <c r="AN18" s="278" t="str">
        <f>IFERROR(_xlfn.XLOOKUP(確報【9月】!AK18,台帳表ｔ[整理番号],台帳表ｔ[請求書発行番号]),"")</f>
        <v/>
      </c>
      <c r="AO18" s="269" t="str">
        <f>IFERROR(_xlfn.XLOOKUP(確報【9月】!AK18,台帳表ｔ[整理番号],台帳表ｔ[繁閑調整金]),"")</f>
        <v/>
      </c>
      <c r="AP18" s="275"/>
      <c r="AR18" s="202" t="str">
        <f>IFERROR(_xlfn.XLOOKUP(確報【9月】!AQ18,台帳表ｋ[整理番号],台帳表ｋ[繁閑調整]),"")</f>
        <v/>
      </c>
      <c r="AS18" s="277" t="str">
        <f>IFERROR(_xlfn.XLOOKUP(確報【9月】!AQ18,台帳表ｋ[整理番号],台帳表ｋ[精算
グループ]),"")</f>
        <v/>
      </c>
      <c r="AT18" s="278" t="str">
        <f>IFERROR(_xlfn.XLOOKUP(確報【9月】!AQ18,台帳表ｋ[整理番号],台帳表ｋ[請求書発行番号]),"")</f>
        <v/>
      </c>
      <c r="AU18" s="269" t="str">
        <f>IFERROR(_xlfn.XLOOKUP(確報【9月】!AQ18,台帳表ｋ[整理番号],台帳表ｋ[繁閑調整金]),"")</f>
        <v/>
      </c>
      <c r="AV18" s="275"/>
      <c r="AX18" s="202" t="str">
        <f>IFERROR(_xlfn.XLOOKUP(確報【9月】!AW18,台帳表ｋ[整理番号],台帳表ｋ[繁閑調整]),"")</f>
        <v/>
      </c>
      <c r="AY18" s="277" t="str">
        <f>IFERROR(_xlfn.XLOOKUP(確報【9月】!AW18,台帳表ｋ[整理番号],台帳表ｋ[精算
グループ]),"")</f>
        <v/>
      </c>
      <c r="AZ18" s="278" t="str">
        <f>IFERROR(_xlfn.XLOOKUP(確報【9月】!AW18,台帳表ｋ[整理番号],台帳表ｋ[請求書発行番号]),"")</f>
        <v/>
      </c>
      <c r="BA18" s="269" t="str">
        <f>IFERROR(_xlfn.XLOOKUP(確報【9月】!AW18,台帳表ｋ[整理番号],台帳表ｋ[繁閑調整金]),"")</f>
        <v/>
      </c>
    </row>
    <row r="19" spans="1:53" ht="16.350000000000001" customHeight="1" thickBot="1">
      <c r="A19" s="927"/>
      <c r="B19" s="927"/>
      <c r="C19" s="927"/>
      <c r="D19" s="976"/>
      <c r="E19" s="926" t="s">
        <v>16500</v>
      </c>
      <c r="F19" s="206" t="s">
        <v>16501</v>
      </c>
      <c r="G19" s="207"/>
      <c r="H19" s="264" t="s">
        <v>16502</v>
      </c>
      <c r="I19" s="208">
        <f>SUMIFS(台帳表ｓ[金額],台帳表ｓ[精算
グループ],確報【9月】!$H19,台帳表ｓ[入金月（月のみ）],確報【9月】!$A$1,台帳表ｓ[ＮＣ区分],"西部")+SUMIFS(測量台帳1ｓ[入金額],測量台帳1ｓ[精算
グループ],確報【9月】!$H19,測量台帳1ｓ[入金月（月のみ）],確報【9月】!$A$1,測量台帳1ｓ[NC区分],"西部")+SUMIFS(測量台帳1__2ｓ[入金額(後)],測量台帳1__2ｓ[精算
グループ(後)],確報【9月】!$H19,測量台帳1__2ｓ[入金月(後)（月のみ）],確報【9月】!$A$1,測量台帳1__2ｓ[NC区分],"西部")</f>
        <v>274908</v>
      </c>
      <c r="J19" s="265" t="s">
        <v>16502</v>
      </c>
      <c r="K19" s="209"/>
      <c r="L19" s="265" t="s">
        <v>16502</v>
      </c>
      <c r="M19" s="209"/>
      <c r="N19" s="266" t="s">
        <v>16502</v>
      </c>
      <c r="O19" s="210"/>
      <c r="P19" s="264" t="s">
        <v>16502</v>
      </c>
      <c r="Q19" s="210">
        <f>SUMIFS(台帳表ｔ[金額],台帳表ｔ[精算
グループ],確報【9月】!$H19,台帳表ｔ[入金月（月のみ）],確報【9月】!$A$1,台帳表ｔ[ＮＣ区分],"多摩")+SUMIFS(測量台帳1ｔ[入金額],測量台帳1ｔ[精算
グループ],確報【9月】!$H19,測量台帳1ｔ[入金月（月のみ）],確報【9月】!$A$1,測量台帳1ｔ[NC区分],"多摩")+SUMIFS(測量台帳1__2ｔ[入金額(後)],測量台帳1__2ｔ[精算
グループ(後)],確報【9月】!$H19,測量台帳1__2ｔ[入金月(後)（月のみ）],確報【9月】!$A$1,測量台帳1__2ｔ[NC区分],"多摩")</f>
        <v>1642370</v>
      </c>
      <c r="R19" s="264" t="s">
        <v>16502</v>
      </c>
      <c r="S19" s="209"/>
      <c r="T19" s="266" t="s">
        <v>16502</v>
      </c>
      <c r="U19" s="210"/>
      <c r="V19" s="264" t="s">
        <v>16502</v>
      </c>
      <c r="W19" s="210" cm="1">
        <f t="array" ref="W19">INDEX(設備G入力用!$F$2:$Q$72,ROW(A15), MATCH($A$1,設備G入力用!$F$2:$Q$2,0))</f>
        <v>0</v>
      </c>
      <c r="X19" s="211">
        <f>SUM(I19,K19,M19,O19,Q19,S19,U19,W19)</f>
        <v>1917278</v>
      </c>
      <c r="Y19" s="157">
        <f>SUM(X19:X19)</f>
        <v>1917278</v>
      </c>
      <c r="Z19" s="13"/>
      <c r="AA19" s="1074"/>
      <c r="AB19" s="299" t="s">
        <v>16504</v>
      </c>
      <c r="AC19" s="112">
        <f t="shared" si="1"/>
        <v>0</v>
      </c>
      <c r="AD19" s="10"/>
      <c r="AE19" s="10"/>
      <c r="AF19" s="202" t="str">
        <f>IFERROR(_xlfn.XLOOKUP(確報【9月】!$AE19,台帳表ｓ[整理番号],台帳表ｓ[繁閑調整]),"")</f>
        <v/>
      </c>
      <c r="AG19" s="277" t="str">
        <f>IFERROR(_xlfn.XLOOKUP(確報【9月】!$AE19,台帳表ｓ[整理番号],台帳表ｓ[精算
グループ]),"")</f>
        <v/>
      </c>
      <c r="AH19" s="278" t="str">
        <f>IFERROR(_xlfn.XLOOKUP(確報【9月】!$AE19,台帳表ｓ[整理番号],台帳表ｓ[請求書発行番号]),"")</f>
        <v/>
      </c>
      <c r="AI19" s="269" t="str">
        <f>IFERROR(_xlfn.XLOOKUP(確報【9月】!$AE19,台帳表ｓ[整理番号],台帳表ｓ[繁閑調整金]),"")</f>
        <v/>
      </c>
      <c r="AJ19" s="139"/>
      <c r="AL19" s="202" t="str">
        <f>IFERROR(_xlfn.XLOOKUP(確報【9月】!AK19,台帳表ｔ[整理番号],台帳表ｔ[繁閑調整]),"")</f>
        <v/>
      </c>
      <c r="AM19" s="277" t="str">
        <f>IFERROR(_xlfn.XLOOKUP(確報【9月】!AK19,台帳表ｔ[整理番号],台帳表ｔ[精算
グループ]),"")</f>
        <v/>
      </c>
      <c r="AN19" s="278" t="str">
        <f>IFERROR(_xlfn.XLOOKUP(確報【9月】!AK19,台帳表ｔ[整理番号],台帳表ｔ[請求書発行番号]),"")</f>
        <v/>
      </c>
      <c r="AO19" s="269" t="str">
        <f>IFERROR(_xlfn.XLOOKUP(確報【9月】!AK19,台帳表ｔ[整理番号],台帳表ｔ[繁閑調整金]),"")</f>
        <v/>
      </c>
      <c r="AP19" s="275"/>
      <c r="AR19" s="202" t="str">
        <f>IFERROR(_xlfn.XLOOKUP(確報【9月】!AQ19,台帳表ｋ[整理番号],台帳表ｋ[繁閑調整]),"")</f>
        <v/>
      </c>
      <c r="AS19" s="277" t="str">
        <f>IFERROR(_xlfn.XLOOKUP(確報【9月】!AQ19,台帳表ｋ[整理番号],台帳表ｋ[精算
グループ]),"")</f>
        <v/>
      </c>
      <c r="AT19" s="278" t="str">
        <f>IFERROR(_xlfn.XLOOKUP(確報【9月】!AQ19,台帳表ｋ[整理番号],台帳表ｋ[請求書発行番号]),"")</f>
        <v/>
      </c>
      <c r="AU19" s="269" t="str">
        <f>IFERROR(_xlfn.XLOOKUP(確報【9月】!AQ19,台帳表ｋ[整理番号],台帳表ｋ[繁閑調整金]),"")</f>
        <v/>
      </c>
      <c r="AV19" s="275"/>
      <c r="AX19" s="202" t="str">
        <f>IFERROR(_xlfn.XLOOKUP(確報【9月】!AW19,台帳表ｋ[整理番号],台帳表ｋ[繁閑調整]),"")</f>
        <v/>
      </c>
      <c r="AY19" s="277" t="str">
        <f>IFERROR(_xlfn.XLOOKUP(確報【9月】!AW19,台帳表ｋ[整理番号],台帳表ｋ[精算
グループ]),"")</f>
        <v/>
      </c>
      <c r="AZ19" s="278" t="str">
        <f>IFERROR(_xlfn.XLOOKUP(確報【9月】!AW19,台帳表ｋ[整理番号],台帳表ｋ[請求書発行番号]),"")</f>
        <v/>
      </c>
      <c r="BA19" s="269" t="str">
        <f>IFERROR(_xlfn.XLOOKUP(確報【9月】!AW19,台帳表ｋ[整理番号],台帳表ｋ[繁閑調整金]),"")</f>
        <v/>
      </c>
    </row>
    <row r="20" spans="1:53" ht="16.350000000000001" customHeight="1">
      <c r="A20" s="927"/>
      <c r="B20" s="927"/>
      <c r="C20" s="927"/>
      <c r="D20" s="976"/>
      <c r="E20" s="927"/>
      <c r="F20" s="47" t="s">
        <v>16674</v>
      </c>
      <c r="G20" s="48" t="s">
        <v>16606</v>
      </c>
      <c r="H20" s="717" t="s">
        <v>16675</v>
      </c>
      <c r="I20" s="708">
        <f>SUMIFS(台帳表ｓ[金額],台帳表ｓ[精算
グループ],確報【9月】!$H20,台帳表ｓ[入金月（月のみ）],確報【9月】!$A$1,台帳表ｓ[ＮＣ区分],"西部")+SUMIFS(測量台帳1ｓ[入金額],測量台帳1ｓ[精算
グループ],確報【9月】!$H20,測量台帳1ｓ[入金月（月のみ）],確報【9月】!$A$1,測量台帳1ｓ[NC区分],"西部")+SUMIFS(測量台帳1__2ｓ[入金額(後)],測量台帳1__2ｓ[精算
グループ(後)],確報【9月】!$H20,測量台帳1__2ｓ[入金月(後)（月のみ）],確報【9月】!$A$1,測量台帳1__2ｓ[NC区分],"西部")</f>
        <v>0</v>
      </c>
      <c r="J20" s="709" t="s">
        <v>16675</v>
      </c>
      <c r="K20" s="710"/>
      <c r="L20" s="709" t="s">
        <v>16675</v>
      </c>
      <c r="M20" s="710"/>
      <c r="N20" s="711" t="s">
        <v>16675</v>
      </c>
      <c r="O20" s="712"/>
      <c r="P20" s="713" t="s">
        <v>16673</v>
      </c>
      <c r="Q20" s="714">
        <f>SUMIFS(台帳表ｔ[金額],台帳表ｔ[精算
グループ],確報【9月】!$H20,台帳表ｔ[入金月（月のみ）],確報【9月】!$A$1,台帳表ｔ[ＮＣ区分],"多摩")+SUMIFS(測量台帳1ｔ[入金額],測量台帳1ｔ[精算
グループ],確報【9月】!$H20,測量台帳1ｔ[入金月（月のみ）],確報【9月】!$A$1,測量台帳1ｔ[NC区分],"多摩")+SUMIFS(測量台帳1__2ｔ[入金額(後)],測量台帳1__2ｔ[精算
グループ(後)],確報【9月】!$H20,測量台帳1__2ｔ[入金月(後)（月のみ）],確報【9月】!$A$1,測量台帳1__2ｔ[NC区分],"多摩")</f>
        <v>0</v>
      </c>
      <c r="R20" s="713" t="s">
        <v>16673</v>
      </c>
      <c r="S20" s="715"/>
      <c r="T20" s="716" t="s">
        <v>16673</v>
      </c>
      <c r="U20" s="714"/>
      <c r="V20" s="713" t="s">
        <v>16673</v>
      </c>
      <c r="W20" s="714" cm="1">
        <f t="array" ref="W20">INDEX(設備G入力用!$F$2:$Q$72,ROW(A16), MATCH($A$1,設備G入力用!$F$2:$Q$2,0))</f>
        <v>0</v>
      </c>
      <c r="X20" s="706">
        <f t="shared" ref="X20" si="2">SUM(I20,K20,M20,O20,Q20,S20,U20,W20)</f>
        <v>0</v>
      </c>
      <c r="Y20" s="24"/>
      <c r="Z20" s="13"/>
      <c r="AA20" s="1074"/>
      <c r="AB20" s="299" t="s">
        <v>16506</v>
      </c>
      <c r="AC20" s="112">
        <f t="shared" si="1"/>
        <v>0</v>
      </c>
      <c r="AD20" s="10"/>
      <c r="AE20" s="10"/>
      <c r="AF20" s="202" t="str">
        <f>IFERROR(_xlfn.XLOOKUP(確報【9月】!$AE20,台帳表ｓ[整理番号],台帳表ｓ[繁閑調整]),"")</f>
        <v/>
      </c>
      <c r="AG20" s="277" t="str">
        <f>IFERROR(_xlfn.XLOOKUP(確報【9月】!$AE20,台帳表ｓ[整理番号],台帳表ｓ[精算
グループ]),"")</f>
        <v/>
      </c>
      <c r="AH20" s="278" t="str">
        <f>IFERROR(_xlfn.XLOOKUP(確報【9月】!$AE20,台帳表ｓ[整理番号],台帳表ｓ[請求書発行番号]),"")</f>
        <v/>
      </c>
      <c r="AI20" s="269" t="str">
        <f>IFERROR(_xlfn.XLOOKUP(確報【9月】!$AE20,台帳表ｓ[整理番号],台帳表ｓ[繁閑調整金]),"")</f>
        <v/>
      </c>
      <c r="AJ20" s="139"/>
      <c r="AL20" s="202" t="str">
        <f>IFERROR(_xlfn.XLOOKUP(確報【9月】!AK20,台帳表ｔ[整理番号],台帳表ｔ[繁閑調整]),"")</f>
        <v/>
      </c>
      <c r="AM20" s="277" t="str">
        <f>IFERROR(_xlfn.XLOOKUP(確報【9月】!AK20,台帳表ｔ[整理番号],台帳表ｔ[精算
グループ]),"")</f>
        <v/>
      </c>
      <c r="AN20" s="278" t="str">
        <f>IFERROR(_xlfn.XLOOKUP(確報【9月】!AK20,台帳表ｔ[整理番号],台帳表ｔ[請求書発行番号]),"")</f>
        <v/>
      </c>
      <c r="AO20" s="269" t="str">
        <f>IFERROR(_xlfn.XLOOKUP(確報【9月】!AK20,台帳表ｔ[整理番号],台帳表ｔ[繁閑調整金]),"")</f>
        <v/>
      </c>
      <c r="AP20" s="275"/>
      <c r="AR20" s="202" t="str">
        <f>IFERROR(_xlfn.XLOOKUP(確報【9月】!AQ20,台帳表ｋ[整理番号],台帳表ｋ[繁閑調整]),"")</f>
        <v/>
      </c>
      <c r="AS20" s="277" t="str">
        <f>IFERROR(_xlfn.XLOOKUP(確報【9月】!AQ20,台帳表ｋ[整理番号],台帳表ｋ[精算
グループ]),"")</f>
        <v/>
      </c>
      <c r="AT20" s="278" t="str">
        <f>IFERROR(_xlfn.XLOOKUP(確報【9月】!AQ20,台帳表ｋ[整理番号],台帳表ｋ[請求書発行番号]),"")</f>
        <v/>
      </c>
      <c r="AU20" s="269" t="str">
        <f>IFERROR(_xlfn.XLOOKUP(確報【9月】!AQ20,台帳表ｋ[整理番号],台帳表ｋ[繁閑調整金]),"")</f>
        <v/>
      </c>
      <c r="AV20" s="275"/>
      <c r="AX20" s="202" t="str">
        <f>IFERROR(_xlfn.XLOOKUP(確報【9月】!AW20,台帳表ｋ[整理番号],台帳表ｋ[繁閑調整]),"")</f>
        <v/>
      </c>
      <c r="AY20" s="277" t="str">
        <f>IFERROR(_xlfn.XLOOKUP(確報【9月】!AW20,台帳表ｋ[整理番号],台帳表ｋ[精算
グループ]),"")</f>
        <v/>
      </c>
      <c r="AZ20" s="278" t="str">
        <f>IFERROR(_xlfn.XLOOKUP(確報【9月】!AW20,台帳表ｋ[整理番号],台帳表ｋ[請求書発行番号]),"")</f>
        <v/>
      </c>
      <c r="BA20" s="269" t="str">
        <f>IFERROR(_xlfn.XLOOKUP(確報【9月】!AW20,台帳表ｋ[整理番号],台帳表ｋ[繁閑調整金]),"")</f>
        <v/>
      </c>
    </row>
    <row r="21" spans="1:53" ht="15.75" customHeight="1">
      <c r="A21" s="927"/>
      <c r="B21" s="927"/>
      <c r="C21" s="927"/>
      <c r="D21" s="976"/>
      <c r="E21" s="927"/>
      <c r="F21" s="47" t="s">
        <v>16503</v>
      </c>
      <c r="G21" s="48" t="s">
        <v>16606</v>
      </c>
      <c r="H21" s="27" t="s">
        <v>16504</v>
      </c>
      <c r="I21" s="708">
        <f>SUMIFS(台帳表ｓ[金額],台帳表ｓ[精算
グループ],確報【9月】!$H21,台帳表ｓ[入金月（月のみ）],確報【9月】!$A$1,台帳表ｓ[ＮＣ区分],"西部")+SUMIFS(測量台帳1ｓ[入金額],測量台帳1ｓ[精算
グループ],確報【9月】!$H21,測量台帳1ｓ[入金月（月のみ）],確報【9月】!$A$1,測量台帳1ｓ[NC区分],"西部")+SUMIFS(測量台帳1__2ｓ[入金額(後)],測量台帳1__2ｓ[精算
グループ(後)],確報【9月】!$H21,測量台帳1__2ｓ[入金月(後)（月のみ）],確報【9月】!$A$1,測量台帳1__2ｓ[NC区分],"西部")</f>
        <v>0</v>
      </c>
      <c r="J21" s="709" t="s">
        <v>16504</v>
      </c>
      <c r="K21" s="710"/>
      <c r="L21" s="709" t="s">
        <v>16504</v>
      </c>
      <c r="M21" s="710"/>
      <c r="N21" s="711" t="s">
        <v>16504</v>
      </c>
      <c r="O21" s="712"/>
      <c r="P21" s="713" t="s">
        <v>16612</v>
      </c>
      <c r="Q21" s="714">
        <f>SUMIFS(台帳表ｔ[金額],台帳表ｔ[精算
グループ],確報【9月】!$H21,台帳表ｔ[入金月（月のみ）],確報【9月】!$A$1,台帳表ｔ[ＮＣ区分],"多摩")+SUMIFS(測量台帳1ｔ[入金額],測量台帳1ｔ[精算
グループ],確報【9月】!$H21,測量台帳1ｔ[入金月（月のみ）],確報【9月】!$A$1,測量台帳1ｔ[NC区分],"多摩")+SUMIFS(測量台帳1__2ｔ[入金額(後)],測量台帳1__2ｔ[精算
グループ(後)],確報【9月】!$H21,測量台帳1__2ｔ[入金月(後)（月のみ）],確報【9月】!$A$1,測量台帳1__2ｔ[NC区分],"多摩")</f>
        <v>0</v>
      </c>
      <c r="R21" s="713" t="s">
        <v>16612</v>
      </c>
      <c r="S21" s="715"/>
      <c r="T21" s="716" t="s">
        <v>16612</v>
      </c>
      <c r="U21" s="714"/>
      <c r="V21" s="713" t="s">
        <v>16612</v>
      </c>
      <c r="W21" s="714" cm="1">
        <f t="array" ref="W21">INDEX(設備G入力用!$F$2:$Q$72,ROW(A17), MATCH($A$1,設備G入力用!$F$2:$Q$2,0))</f>
        <v>0</v>
      </c>
      <c r="X21" s="707"/>
      <c r="Y21" s="24"/>
      <c r="Z21" s="13"/>
      <c r="AA21" s="1074"/>
      <c r="AB21" s="299" t="s">
        <v>16508</v>
      </c>
      <c r="AC21" s="112">
        <f t="shared" si="1"/>
        <v>52898</v>
      </c>
      <c r="AD21" s="10"/>
      <c r="AE21" s="10"/>
      <c r="AF21" s="202" t="str">
        <f>IFERROR(_xlfn.XLOOKUP(確報【9月】!$AE21,台帳表ｓ[整理番号],台帳表ｓ[繁閑調整]),"")</f>
        <v/>
      </c>
      <c r="AG21" s="277" t="str">
        <f>IFERROR(_xlfn.XLOOKUP(確報【9月】!$AE21,台帳表ｓ[整理番号],台帳表ｓ[精算
グループ]),"")</f>
        <v/>
      </c>
      <c r="AH21" s="278" t="str">
        <f>IFERROR(_xlfn.XLOOKUP(確報【9月】!$AE21,台帳表ｓ[整理番号],台帳表ｓ[請求書発行番号]),"")</f>
        <v/>
      </c>
      <c r="AI21" s="269" t="str">
        <f>IFERROR(_xlfn.XLOOKUP(確報【9月】!$AE21,台帳表ｓ[整理番号],台帳表ｓ[繁閑調整金]),"")</f>
        <v/>
      </c>
      <c r="AJ21" s="139"/>
      <c r="AL21" s="202" t="str">
        <f>IFERROR(_xlfn.XLOOKUP(確報【9月】!AK21,台帳表ｔ[整理番号],台帳表ｔ[繁閑調整]),"")</f>
        <v/>
      </c>
      <c r="AM21" s="277" t="str">
        <f>IFERROR(_xlfn.XLOOKUP(確報【9月】!AK21,台帳表ｔ[整理番号],台帳表ｔ[精算
グループ]),"")</f>
        <v/>
      </c>
      <c r="AN21" s="278" t="str">
        <f>IFERROR(_xlfn.XLOOKUP(確報【9月】!AK21,台帳表ｔ[整理番号],台帳表ｔ[請求書発行番号]),"")</f>
        <v/>
      </c>
      <c r="AO21" s="269" t="str">
        <f>IFERROR(_xlfn.XLOOKUP(確報【9月】!AK21,台帳表ｔ[整理番号],台帳表ｔ[繁閑調整金]),"")</f>
        <v/>
      </c>
      <c r="AP21" s="275"/>
      <c r="AR21" s="202" t="str">
        <f>IFERROR(_xlfn.XLOOKUP(確報【9月】!AQ21,台帳表ｋ[整理番号],台帳表ｋ[繁閑調整]),"")</f>
        <v/>
      </c>
      <c r="AS21" s="277" t="str">
        <f>IFERROR(_xlfn.XLOOKUP(確報【9月】!AQ21,台帳表ｋ[整理番号],台帳表ｋ[精算
グループ]),"")</f>
        <v/>
      </c>
      <c r="AT21" s="278" t="str">
        <f>IFERROR(_xlfn.XLOOKUP(確報【9月】!AQ21,台帳表ｋ[整理番号],台帳表ｋ[請求書発行番号]),"")</f>
        <v/>
      </c>
      <c r="AU21" s="269" t="str">
        <f>IFERROR(_xlfn.XLOOKUP(確報【9月】!AQ21,台帳表ｋ[整理番号],台帳表ｋ[繁閑調整金]),"")</f>
        <v/>
      </c>
      <c r="AV21" s="275"/>
      <c r="AX21" s="202" t="str">
        <f>IFERROR(_xlfn.XLOOKUP(確報【9月】!AW21,台帳表ｋ[整理番号],台帳表ｋ[繁閑調整]),"")</f>
        <v/>
      </c>
      <c r="AY21" s="277" t="str">
        <f>IFERROR(_xlfn.XLOOKUP(確報【9月】!AW21,台帳表ｋ[整理番号],台帳表ｋ[精算
グループ]),"")</f>
        <v/>
      </c>
      <c r="AZ21" s="278" t="str">
        <f>IFERROR(_xlfn.XLOOKUP(確報【9月】!AW21,台帳表ｋ[整理番号],台帳表ｋ[請求書発行番号]),"")</f>
        <v/>
      </c>
      <c r="BA21" s="269" t="str">
        <f>IFERROR(_xlfn.XLOOKUP(確報【9月】!AW21,台帳表ｋ[整理番号],台帳表ｋ[繁閑調整金]),"")</f>
        <v/>
      </c>
    </row>
    <row r="22" spans="1:53" ht="15.75" customHeight="1" thickBot="1">
      <c r="A22" s="927"/>
      <c r="B22" s="927"/>
      <c r="C22" s="927"/>
      <c r="D22" s="976"/>
      <c r="E22" s="927"/>
      <c r="F22" s="205" t="s">
        <v>16505</v>
      </c>
      <c r="G22" s="52" t="s">
        <v>16606</v>
      </c>
      <c r="H22" s="53" t="s">
        <v>16506</v>
      </c>
      <c r="I22" s="166">
        <f>SUMIFS(台帳表ｓ[金額],台帳表ｓ[精算
グループ],確報【9月】!$H22,台帳表ｓ[入金月（月のみ）],確報【9月】!$A$1,台帳表ｓ[ＮＣ区分],"西部")+SUMIFS(測量台帳1ｓ[入金額],測量台帳1ｓ[精算
グループ],確報【9月】!$H22,測量台帳1ｓ[入金月（月のみ）],確報【9月】!$A$1,測量台帳1ｓ[NC区分],"西部")+SUMIFS(測量台帳1__2ｓ[入金額(後)],測量台帳1__2ｓ[精算
グループ(後)],確報【9月】!$H22,測量台帳1__2ｓ[入金月(後)（月のみ）],確報【9月】!$A$1,測量台帳1__2ｓ[NC区分],"西部")</f>
        <v>0</v>
      </c>
      <c r="J22" s="81" t="s">
        <v>16506</v>
      </c>
      <c r="K22" s="82"/>
      <c r="L22" s="81" t="s">
        <v>16506</v>
      </c>
      <c r="M22" s="82"/>
      <c r="N22" s="69" t="s">
        <v>16506</v>
      </c>
      <c r="O22" s="70"/>
      <c r="P22" s="53" t="s">
        <v>315</v>
      </c>
      <c r="Q22" s="54">
        <f>SUMIFS(台帳表ｔ[金額],台帳表ｔ[精算
グループ],確報【9月】!$H22,台帳表ｔ[入金月（月のみ）],確報【9月】!$A$1,台帳表ｔ[ＮＣ区分],"多摩")+SUMIFS(測量台帳1ｔ[入金額],測量台帳1ｔ[精算
グループ],確報【9月】!$H22,測量台帳1ｔ[入金月（月のみ）],確報【9月】!$A$1,測量台帳1ｔ[NC区分],"多摩")+SUMIFS(測量台帳1__2ｔ[入金額(後)],測量台帳1__2ｔ[精算
グループ(後)],確報【9月】!$H22,測量台帳1__2ｔ[入金月(後)（月のみ）],確報【9月】!$A$1,測量台帳1__2ｔ[NC区分],"多摩")</f>
        <v>0</v>
      </c>
      <c r="R22" s="53" t="s">
        <v>315</v>
      </c>
      <c r="S22" s="88"/>
      <c r="T22" s="89" t="s">
        <v>315</v>
      </c>
      <c r="U22" s="54"/>
      <c r="V22" s="53" t="s">
        <v>315</v>
      </c>
      <c r="W22" s="54" cm="1">
        <f t="array" ref="W22">INDEX(設備G入力用!$F$2:$Q$72,ROW(A17), MATCH($A$1,設備G入力用!$F$2:$Q$2,0))</f>
        <v>0</v>
      </c>
      <c r="X22" s="71">
        <f t="shared" ref="X22:X24" si="3">SUM(I22,K22,M22,O22,Q22,S22,U22,W22)</f>
        <v>0</v>
      </c>
      <c r="Y22" s="24"/>
      <c r="Z22" s="13"/>
      <c r="AA22" s="1075"/>
      <c r="AB22" s="302" t="s">
        <v>16510</v>
      </c>
      <c r="AC22" s="172">
        <f t="shared" si="1"/>
        <v>0</v>
      </c>
      <c r="AD22" s="10"/>
      <c r="AE22" s="10"/>
      <c r="AF22" s="202" t="str">
        <f>IFERROR(_xlfn.XLOOKUP(確報【9月】!$AE22,台帳表ｓ[整理番号],台帳表ｓ[繁閑調整]),"")</f>
        <v/>
      </c>
      <c r="AG22" s="277" t="str">
        <f>IFERROR(_xlfn.XLOOKUP(確報【9月】!$AE22,台帳表ｓ[整理番号],台帳表ｓ[精算
グループ]),"")</f>
        <v/>
      </c>
      <c r="AH22" s="278" t="str">
        <f>IFERROR(_xlfn.XLOOKUP(確報【9月】!$AE22,台帳表ｓ[整理番号],台帳表ｓ[請求書発行番号]),"")</f>
        <v/>
      </c>
      <c r="AI22" s="269" t="str">
        <f>IFERROR(_xlfn.XLOOKUP(確報【9月】!$AE22,台帳表ｓ[整理番号],台帳表ｓ[繁閑調整金]),"")</f>
        <v/>
      </c>
      <c r="AJ22" s="139"/>
      <c r="AL22" s="202" t="str">
        <f>IFERROR(_xlfn.XLOOKUP(確報【9月】!AK22,台帳表ｔ[整理番号],台帳表ｔ[繁閑調整]),"")</f>
        <v/>
      </c>
      <c r="AM22" s="277" t="str">
        <f>IFERROR(_xlfn.XLOOKUP(確報【9月】!AK22,台帳表ｔ[整理番号],台帳表ｔ[精算
グループ]),"")</f>
        <v/>
      </c>
      <c r="AN22" s="278" t="str">
        <f>IFERROR(_xlfn.XLOOKUP(確報【9月】!AK22,台帳表ｔ[整理番号],台帳表ｔ[請求書発行番号]),"")</f>
        <v/>
      </c>
      <c r="AO22" s="269" t="str">
        <f>IFERROR(_xlfn.XLOOKUP(確報【9月】!AK22,台帳表ｔ[整理番号],台帳表ｔ[繁閑調整金]),"")</f>
        <v/>
      </c>
      <c r="AP22" s="275"/>
      <c r="AR22" s="202" t="str">
        <f>IFERROR(_xlfn.XLOOKUP(確報【9月】!AQ22,台帳表ｋ[整理番号],台帳表ｋ[繁閑調整]),"")</f>
        <v/>
      </c>
      <c r="AS22" s="277" t="str">
        <f>IFERROR(_xlfn.XLOOKUP(確報【9月】!AQ22,台帳表ｋ[整理番号],台帳表ｋ[精算
グループ]),"")</f>
        <v/>
      </c>
      <c r="AT22" s="278" t="str">
        <f>IFERROR(_xlfn.XLOOKUP(確報【9月】!AQ22,台帳表ｋ[整理番号],台帳表ｋ[請求書発行番号]),"")</f>
        <v/>
      </c>
      <c r="AU22" s="269" t="str">
        <f>IFERROR(_xlfn.XLOOKUP(確報【9月】!AQ22,台帳表ｋ[整理番号],台帳表ｋ[繁閑調整金]),"")</f>
        <v/>
      </c>
      <c r="AV22" s="275"/>
      <c r="AX22" s="202" t="str">
        <f>IFERROR(_xlfn.XLOOKUP(確報【9月】!AW22,台帳表ｋ[整理番号],台帳表ｋ[繁閑調整]),"")</f>
        <v/>
      </c>
      <c r="AY22" s="277" t="str">
        <f>IFERROR(_xlfn.XLOOKUP(確報【9月】!AW22,台帳表ｋ[整理番号],台帳表ｋ[精算
グループ]),"")</f>
        <v/>
      </c>
      <c r="AZ22" s="278" t="str">
        <f>IFERROR(_xlfn.XLOOKUP(確報【9月】!AW22,台帳表ｋ[整理番号],台帳表ｋ[請求書発行番号]),"")</f>
        <v/>
      </c>
      <c r="BA22" s="269" t="str">
        <f>IFERROR(_xlfn.XLOOKUP(確報【9月】!AW22,台帳表ｋ[整理番号],台帳表ｋ[繁閑調整金]),"")</f>
        <v/>
      </c>
    </row>
    <row r="23" spans="1:53" ht="15.75" customHeight="1" thickTop="1" thickBot="1">
      <c r="A23" s="927"/>
      <c r="B23" s="927"/>
      <c r="C23" s="927"/>
      <c r="D23" s="976"/>
      <c r="E23" s="927"/>
      <c r="F23" s="55" t="s">
        <v>16507</v>
      </c>
      <c r="G23" s="26" t="s">
        <v>16606</v>
      </c>
      <c r="H23" s="27" t="s">
        <v>16508</v>
      </c>
      <c r="I23" s="28">
        <f>SUMIFS(台帳表ｓ[金額],台帳表ｓ[精算
グループ],確報【9月】!$H23,台帳表ｓ[入金月（月のみ）],確報【9月】!$A$1,台帳表ｓ[ＮＣ区分],"西部")+SUMIFS(測量台帳1ｓ[入金額],測量台帳1ｓ[精算
グループ],確報【9月】!$H23,測量台帳1ｓ[入金月（月のみ）],確報【9月】!$A$1,測量台帳1ｓ[NC区分],"西部")+SUMIFS(測量台帳1__2ｓ[入金額(後)],測量台帳1__2ｓ[精算
グループ(後)],確報【9月】!$H23,測量台帳1__2ｓ[入金月(後)（月のみ）],確報【9月】!$A$1,測量台帳1__2ｓ[NC区分],"西部")</f>
        <v>0</v>
      </c>
      <c r="J23" s="78" t="s">
        <v>16508</v>
      </c>
      <c r="K23" s="40"/>
      <c r="L23" s="78" t="s">
        <v>16508</v>
      </c>
      <c r="M23" s="40"/>
      <c r="N23" s="60" t="s">
        <v>16508</v>
      </c>
      <c r="O23" s="61"/>
      <c r="P23" s="27" t="s">
        <v>16508</v>
      </c>
      <c r="Q23" s="29">
        <f>SUMIFS(台帳表ｔ[金額],台帳表ｔ[精算
グループ],確報【9月】!$H23,台帳表ｔ[入金月（月のみ）],確報【9月】!$A$1,台帳表ｔ[ＮＣ区分],"多摩")+SUMIFS(測量台帳1ｔ[入金額],測量台帳1ｔ[精算
グループ],確報【9月】!$H23,測量台帳1ｔ[入金月（月のみ）],確報【9月】!$A$1,測量台帳1ｔ[NC区分],"多摩")+SUMIFS(測量台帳1__2ｔ[入金額(後)],測量台帳1__2ｔ[精算
グループ(後)],確報【9月】!$H23,測量台帳1__2ｔ[入金月(後)（月のみ）],確報【9月】!$A$1,測量台帳1__2ｔ[NC区分],"多摩")</f>
        <v>52898</v>
      </c>
      <c r="R23" s="27" t="s">
        <v>620</v>
      </c>
      <c r="S23" s="92"/>
      <c r="T23" s="93" t="s">
        <v>620</v>
      </c>
      <c r="U23" s="29"/>
      <c r="V23" s="27" t="s">
        <v>620</v>
      </c>
      <c r="W23" s="29" cm="1">
        <f t="array" ref="W23">INDEX(設備G入力用!$F$2:$Q$72,ROW(A18), MATCH($A$1,設備G入力用!$F$2:$Q$2,0))</f>
        <v>0</v>
      </c>
      <c r="X23" s="30">
        <f t="shared" si="3"/>
        <v>52898</v>
      </c>
      <c r="AA23" s="1071" t="s">
        <v>16613</v>
      </c>
      <c r="AB23" s="1072"/>
      <c r="AC23" s="323">
        <f>SUM(AC6:AC22)</f>
        <v>49694378</v>
      </c>
      <c r="AD23" s="10"/>
      <c r="AE23" s="10"/>
      <c r="AF23" s="202" t="str">
        <f>IFERROR(_xlfn.XLOOKUP(確報【9月】!$AE23,台帳表ｓ[整理番号],台帳表ｓ[繁閑調整]),"")</f>
        <v/>
      </c>
      <c r="AG23" s="277" t="str">
        <f>IFERROR(_xlfn.XLOOKUP(確報【9月】!$AE23,台帳表ｓ[整理番号],台帳表ｓ[精算
グループ]),"")</f>
        <v/>
      </c>
      <c r="AH23" s="278" t="str">
        <f>IFERROR(_xlfn.XLOOKUP(確報【9月】!$AE23,台帳表ｓ[整理番号],台帳表ｓ[請求書発行番号]),"")</f>
        <v/>
      </c>
      <c r="AI23" s="269" t="str">
        <f>IFERROR(_xlfn.XLOOKUP(確報【9月】!$AE23,台帳表ｓ[整理番号],台帳表ｓ[繁閑調整金]),"")</f>
        <v/>
      </c>
      <c r="AJ23" s="139"/>
      <c r="AL23" s="202" t="str">
        <f>IFERROR(_xlfn.XLOOKUP(確報【9月】!AK23,台帳表ｔ[整理番号],台帳表ｔ[繁閑調整]),"")</f>
        <v/>
      </c>
      <c r="AM23" s="277" t="str">
        <f>IFERROR(_xlfn.XLOOKUP(確報【9月】!AK23,台帳表ｔ[整理番号],台帳表ｔ[精算
グループ]),"")</f>
        <v/>
      </c>
      <c r="AN23" s="278" t="str">
        <f>IFERROR(_xlfn.XLOOKUP(確報【9月】!AK23,台帳表ｔ[整理番号],台帳表ｔ[請求書発行番号]),"")</f>
        <v/>
      </c>
      <c r="AO23" s="269" t="str">
        <f>IFERROR(_xlfn.XLOOKUP(確報【9月】!AK23,台帳表ｔ[整理番号],台帳表ｔ[繁閑調整金]),"")</f>
        <v/>
      </c>
      <c r="AP23" s="275"/>
      <c r="AR23" s="202" t="str">
        <f>IFERROR(_xlfn.XLOOKUP(確報【9月】!AQ23,台帳表ｋ[整理番号],台帳表ｋ[繁閑調整]),"")</f>
        <v/>
      </c>
      <c r="AS23" s="277" t="str">
        <f>IFERROR(_xlfn.XLOOKUP(確報【9月】!AQ23,台帳表ｋ[整理番号],台帳表ｋ[精算
グループ]),"")</f>
        <v/>
      </c>
      <c r="AT23" s="278" t="str">
        <f>IFERROR(_xlfn.XLOOKUP(確報【9月】!AQ23,台帳表ｋ[整理番号],台帳表ｋ[請求書発行番号]),"")</f>
        <v/>
      </c>
      <c r="AU23" s="269" t="str">
        <f>IFERROR(_xlfn.XLOOKUP(確報【9月】!AQ23,台帳表ｋ[整理番号],台帳表ｋ[繁閑調整金]),"")</f>
        <v/>
      </c>
      <c r="AV23" s="275"/>
      <c r="AX23" s="202" t="str">
        <f>IFERROR(_xlfn.XLOOKUP(確報【9月】!AW23,台帳表ｋ[整理番号],台帳表ｋ[繁閑調整]),"")</f>
        <v/>
      </c>
      <c r="AY23" s="277" t="str">
        <f>IFERROR(_xlfn.XLOOKUP(確報【9月】!AW23,台帳表ｋ[整理番号],台帳表ｋ[精算
グループ]),"")</f>
        <v/>
      </c>
      <c r="AZ23" s="278" t="str">
        <f>IFERROR(_xlfn.XLOOKUP(確報【9月】!AW23,台帳表ｋ[整理番号],台帳表ｋ[請求書発行番号]),"")</f>
        <v/>
      </c>
      <c r="BA23" s="269" t="str">
        <f>IFERROR(_xlfn.XLOOKUP(確報【9月】!AW23,台帳表ｋ[整理番号],台帳表ｋ[繁閑調整金]),"")</f>
        <v/>
      </c>
    </row>
    <row r="24" spans="1:53" ht="15.75" customHeight="1" thickBot="1">
      <c r="A24" s="927"/>
      <c r="B24" s="927"/>
      <c r="C24" s="927"/>
      <c r="D24" s="979"/>
      <c r="E24" s="928"/>
      <c r="F24" s="25" t="s">
        <v>16509</v>
      </c>
      <c r="G24" s="52" t="s">
        <v>16606</v>
      </c>
      <c r="H24" s="27" t="s">
        <v>16510</v>
      </c>
      <c r="I24" s="28">
        <f>SUMIFS(台帳表ｓ[金額],台帳表ｓ[精算
グループ],確報【9月】!$H24,台帳表ｓ[入金月（月のみ）],確報【9月】!$A$1,台帳表ｓ[ＮＣ区分],"西部")+SUMIFS(測量台帳1ｓ[入金額],測量台帳1ｓ[精算
グループ],確報【9月】!$H24,測量台帳1ｓ[入金月（月のみ）],確報【9月】!$A$1,測量台帳1ｓ[NC区分],"西部")+SUMIFS(測量台帳1__2ｓ[入金額(後)],測量台帳1__2ｓ[精算
グループ(後)],確報【9月】!$H24,測量台帳1__2ｓ[入金月(後)（月のみ）],確報【9月】!$A$1,測量台帳1__2ｓ[NC区分],"西部")</f>
        <v>0</v>
      </c>
      <c r="J24" s="78" t="s">
        <v>16510</v>
      </c>
      <c r="K24" s="40"/>
      <c r="L24" s="78" t="s">
        <v>16510</v>
      </c>
      <c r="M24" s="40"/>
      <c r="N24" s="60" t="s">
        <v>16510</v>
      </c>
      <c r="O24" s="61"/>
      <c r="P24" s="27" t="s">
        <v>16510</v>
      </c>
      <c r="Q24" s="29">
        <f>SUMIFS(台帳表ｔ[金額],台帳表ｔ[精算
グループ],確報【9月】!$H24,台帳表ｔ[入金月（月のみ）],確報【9月】!$A$1,台帳表ｔ[ＮＣ区分],"多摩")+SUMIFS(測量台帳1ｔ[入金額],測量台帳1ｔ[精算
グループ],確報【9月】!$H24,測量台帳1ｔ[入金月（月のみ）],確報【9月】!$A$1,測量台帳1ｔ[NC区分],"多摩")+SUMIFS(測量台帳1__2ｔ[入金額(後)],測量台帳1__2ｔ[精算
グループ(後)],確報【9月】!$H24,測量台帳1__2ｔ[入金月(後)（月のみ）],確報【9月】!$A$1,測量台帳1__2ｔ[NC区分],"多摩")</f>
        <v>0</v>
      </c>
      <c r="R24" s="27" t="s">
        <v>16510</v>
      </c>
      <c r="S24" s="92"/>
      <c r="T24" s="93" t="s">
        <v>16510</v>
      </c>
      <c r="U24" s="29"/>
      <c r="V24" s="27" t="s">
        <v>16510</v>
      </c>
      <c r="W24" s="29" cm="1">
        <f t="array" ref="W24">INDEX(設備G入力用!$F$2:$Q$72,ROW(A19), MATCH($A$1,設備G入力用!$F$2:$Q$2,0))</f>
        <v>0</v>
      </c>
      <c r="X24" s="30">
        <f t="shared" si="3"/>
        <v>0</v>
      </c>
      <c r="Y24" s="16">
        <f>SUM(X20:X24)</f>
        <v>52898</v>
      </c>
      <c r="Z24" s="13" t="s">
        <v>16614</v>
      </c>
      <c r="AA24" s="982" t="s">
        <v>16511</v>
      </c>
      <c r="AB24" s="303" t="s">
        <v>95</v>
      </c>
      <c r="AC24" s="172">
        <f t="shared" ref="AC24:AC29" si="4">SUM(I25,K25,M25,O25,Q25,S25,U25,W25)</f>
        <v>1878299</v>
      </c>
      <c r="AD24" s="10"/>
      <c r="AE24" s="10"/>
      <c r="AF24" s="202" t="str">
        <f>IFERROR(_xlfn.XLOOKUP(確報【9月】!$AE24,台帳表ｓ[整理番号],台帳表ｓ[繁閑調整]),"")</f>
        <v/>
      </c>
      <c r="AG24" s="277" t="str">
        <f>IFERROR(_xlfn.XLOOKUP(確報【9月】!$AE24,台帳表ｓ[整理番号],台帳表ｓ[精算
グループ]),"")</f>
        <v/>
      </c>
      <c r="AH24" s="278" t="str">
        <f>IFERROR(_xlfn.XLOOKUP(確報【9月】!$AE24,台帳表ｓ[整理番号],台帳表ｓ[請求書発行番号]),"")</f>
        <v/>
      </c>
      <c r="AI24" s="269" t="str">
        <f>IFERROR(_xlfn.XLOOKUP(確報【9月】!$AE24,台帳表ｓ[整理番号],台帳表ｓ[繁閑調整金]),"")</f>
        <v/>
      </c>
      <c r="AJ24" s="139"/>
      <c r="AL24" s="202" t="str">
        <f>IFERROR(_xlfn.XLOOKUP(確報【9月】!AK24,台帳表ｔ[整理番号],台帳表ｔ[繁閑調整]),"")</f>
        <v/>
      </c>
      <c r="AM24" s="277" t="str">
        <f>IFERROR(_xlfn.XLOOKUP(確報【9月】!AK24,台帳表ｔ[整理番号],台帳表ｔ[精算
グループ]),"")</f>
        <v/>
      </c>
      <c r="AN24" s="278" t="str">
        <f>IFERROR(_xlfn.XLOOKUP(確報【9月】!AK24,台帳表ｔ[整理番号],台帳表ｔ[請求書発行番号]),"")</f>
        <v/>
      </c>
      <c r="AO24" s="269" t="str">
        <f>IFERROR(_xlfn.XLOOKUP(確報【9月】!AK24,台帳表ｔ[整理番号],台帳表ｔ[繁閑調整金]),"")</f>
        <v/>
      </c>
      <c r="AP24" s="275"/>
      <c r="AR24" s="202" t="str">
        <f>IFERROR(_xlfn.XLOOKUP(確報【9月】!AQ24,台帳表ｋ[整理番号],台帳表ｋ[繁閑調整]),"")</f>
        <v/>
      </c>
      <c r="AS24" s="277" t="str">
        <f>IFERROR(_xlfn.XLOOKUP(確報【9月】!AQ24,台帳表ｋ[整理番号],台帳表ｋ[精算
グループ]),"")</f>
        <v/>
      </c>
      <c r="AT24" s="278" t="str">
        <f>IFERROR(_xlfn.XLOOKUP(確報【9月】!AQ24,台帳表ｋ[整理番号],台帳表ｋ[請求書発行番号]),"")</f>
        <v/>
      </c>
      <c r="AU24" s="269" t="str">
        <f>IFERROR(_xlfn.XLOOKUP(確報【9月】!AQ24,台帳表ｋ[整理番号],台帳表ｋ[繁閑調整金]),"")</f>
        <v/>
      </c>
      <c r="AV24" s="275"/>
      <c r="AX24" s="202" t="str">
        <f>IFERROR(_xlfn.XLOOKUP(確報【9月】!AW24,台帳表ｋ[整理番号],台帳表ｋ[繁閑調整]),"")</f>
        <v/>
      </c>
      <c r="AY24" s="277" t="str">
        <f>IFERROR(_xlfn.XLOOKUP(確報【9月】!AW24,台帳表ｋ[整理番号],台帳表ｋ[精算
グループ]),"")</f>
        <v/>
      </c>
      <c r="AZ24" s="278" t="str">
        <f>IFERROR(_xlfn.XLOOKUP(確報【9月】!AW24,台帳表ｋ[整理番号],台帳表ｋ[請求書発行番号]),"")</f>
        <v/>
      </c>
      <c r="BA24" s="269" t="str">
        <f>IFERROR(_xlfn.XLOOKUP(確報【9月】!AW24,台帳表ｋ[整理番号],台帳表ｋ[繁閑調整金]),"")</f>
        <v/>
      </c>
    </row>
    <row r="25" spans="1:53" ht="15" customHeight="1">
      <c r="A25" s="927"/>
      <c r="B25" s="927"/>
      <c r="C25" s="927"/>
      <c r="D25" s="973" t="s">
        <v>16511</v>
      </c>
      <c r="E25" s="926" t="s">
        <v>16512</v>
      </c>
      <c r="F25" s="57" t="s">
        <v>16513</v>
      </c>
      <c r="G25" s="19" t="s">
        <v>16606</v>
      </c>
      <c r="H25" s="167" t="s">
        <v>95</v>
      </c>
      <c r="I25" s="168"/>
      <c r="J25" s="58" t="s">
        <v>95</v>
      </c>
      <c r="K25" s="168"/>
      <c r="L25" s="58" t="s">
        <v>95</v>
      </c>
      <c r="M25" s="168"/>
      <c r="N25" s="58" t="s">
        <v>95</v>
      </c>
      <c r="O25" s="59">
        <f>SUMIFS(台帳表ｓ[金額],台帳表ｓ[精算
グループ],確報【9月】!$H25,台帳表ｓ[入金月（月のみ）],確報【9月】!$A$1,台帳表ｓ[ＮＣ区分],"南部")+SUMIFS(測量台帳1ｓ[入金額],測量台帳1ｓ[精算
グループ],確報【9月】!$H25,測量台帳1ｓ[入金月（月のみ）],確報【9月】!$A$1,測量台帳1ｓ[NC区分],"南部")+SUMIFS(測量台帳1__2ｓ[入金額(後)],測量台帳1__2ｓ[精算
グループ(後)],確報【9月】!$H25,測量台帳1__2ｓ[入金月(後)（月のみ）],確報【9月】!$A$1,測量台帳1__2ｓ[NC区分],"南部")</f>
        <v>1878299</v>
      </c>
      <c r="P25" s="167" t="s">
        <v>95</v>
      </c>
      <c r="Q25" s="59"/>
      <c r="R25" s="167" t="s">
        <v>95</v>
      </c>
      <c r="S25" s="168"/>
      <c r="T25" s="58" t="s">
        <v>95</v>
      </c>
      <c r="U25" s="59"/>
      <c r="V25" s="167" t="s">
        <v>95</v>
      </c>
      <c r="W25" s="59" cm="1">
        <f t="array" ref="W25">INDEX(設備G入力用!$F$2:$Q$72,ROW(A20), MATCH($A$1,設備G入力用!$F$2:$Q$2,0))</f>
        <v>0</v>
      </c>
      <c r="X25" s="23">
        <f>SUM(I25,K25,M25,O25,Q25,S25,U25,W25)</f>
        <v>1878299</v>
      </c>
      <c r="Y25" s="24"/>
      <c r="Z25" s="13"/>
      <c r="AA25" s="983"/>
      <c r="AB25" s="304" t="s">
        <v>127</v>
      </c>
      <c r="AC25" s="172">
        <f t="shared" si="4"/>
        <v>133608</v>
      </c>
      <c r="AD25" s="10"/>
      <c r="AE25" s="10"/>
      <c r="AF25" s="202" t="str">
        <f>IFERROR(_xlfn.XLOOKUP(確報【9月】!$AE25,台帳表ｓ[整理番号],台帳表ｓ[繁閑調整]),"")</f>
        <v/>
      </c>
      <c r="AG25" s="277" t="str">
        <f>IFERROR(_xlfn.XLOOKUP(確報【9月】!$AE25,台帳表ｓ[整理番号],台帳表ｓ[精算
グループ]),"")</f>
        <v/>
      </c>
      <c r="AH25" s="278" t="str">
        <f>IFERROR(_xlfn.XLOOKUP(確報【9月】!$AE25,台帳表ｓ[整理番号],台帳表ｓ[請求書発行番号]),"")</f>
        <v/>
      </c>
      <c r="AI25" s="269" t="str">
        <f>IFERROR(_xlfn.XLOOKUP(確報【9月】!$AE25,台帳表ｓ[整理番号],台帳表ｓ[繁閑調整金]),"")</f>
        <v/>
      </c>
      <c r="AJ25" s="139"/>
      <c r="AL25" s="202" t="str">
        <f>IFERROR(_xlfn.XLOOKUP(確報【9月】!AK25,台帳表ｔ[整理番号],台帳表ｔ[繁閑調整]),"")</f>
        <v/>
      </c>
      <c r="AM25" s="277" t="str">
        <f>IFERROR(_xlfn.XLOOKUP(確報【9月】!AK25,台帳表ｔ[整理番号],台帳表ｔ[精算
グループ]),"")</f>
        <v/>
      </c>
      <c r="AN25" s="278" t="str">
        <f>IFERROR(_xlfn.XLOOKUP(確報【9月】!AK25,台帳表ｔ[整理番号],台帳表ｔ[請求書発行番号]),"")</f>
        <v/>
      </c>
      <c r="AO25" s="269" t="str">
        <f>IFERROR(_xlfn.XLOOKUP(確報【9月】!AK25,台帳表ｔ[整理番号],台帳表ｔ[繁閑調整金]),"")</f>
        <v/>
      </c>
      <c r="AP25" s="275"/>
      <c r="AR25" s="202" t="str">
        <f>IFERROR(_xlfn.XLOOKUP(確報【9月】!AQ25,台帳表ｋ[整理番号],台帳表ｋ[繁閑調整]),"")</f>
        <v/>
      </c>
      <c r="AS25" s="277" t="str">
        <f>IFERROR(_xlfn.XLOOKUP(確報【9月】!AQ25,台帳表ｋ[整理番号],台帳表ｋ[精算
グループ]),"")</f>
        <v/>
      </c>
      <c r="AT25" s="278" t="str">
        <f>IFERROR(_xlfn.XLOOKUP(確報【9月】!AQ25,台帳表ｋ[整理番号],台帳表ｋ[請求書発行番号]),"")</f>
        <v/>
      </c>
      <c r="AU25" s="269" t="str">
        <f>IFERROR(_xlfn.XLOOKUP(確報【9月】!AQ25,台帳表ｋ[整理番号],台帳表ｋ[繁閑調整金]),"")</f>
        <v/>
      </c>
      <c r="AV25" s="275"/>
      <c r="AX25" s="202" t="str">
        <f>IFERROR(_xlfn.XLOOKUP(確報【9月】!AW25,台帳表ｋ[整理番号],台帳表ｋ[繁閑調整]),"")</f>
        <v/>
      </c>
      <c r="AY25" s="277" t="str">
        <f>IFERROR(_xlfn.XLOOKUP(確報【9月】!AW25,台帳表ｋ[整理番号],台帳表ｋ[精算
グループ]),"")</f>
        <v/>
      </c>
      <c r="AZ25" s="278" t="str">
        <f>IFERROR(_xlfn.XLOOKUP(確報【9月】!AW25,台帳表ｋ[整理番号],台帳表ｋ[請求書発行番号]),"")</f>
        <v/>
      </c>
      <c r="BA25" s="269" t="str">
        <f>IFERROR(_xlfn.XLOOKUP(確報【9月】!AW25,台帳表ｋ[整理番号],台帳表ｋ[繁閑調整金]),"")</f>
        <v/>
      </c>
    </row>
    <row r="26" spans="1:53" ht="15.75" customHeight="1">
      <c r="A26" s="927"/>
      <c r="B26" s="927"/>
      <c r="C26" s="927"/>
      <c r="D26" s="976"/>
      <c r="E26" s="927"/>
      <c r="F26" s="55" t="s">
        <v>16514</v>
      </c>
      <c r="G26" s="52" t="s">
        <v>16606</v>
      </c>
      <c r="H26" s="45" t="s">
        <v>127</v>
      </c>
      <c r="I26" s="169"/>
      <c r="J26" s="60" t="s">
        <v>127</v>
      </c>
      <c r="K26" s="169"/>
      <c r="L26" s="60" t="s">
        <v>127</v>
      </c>
      <c r="M26" s="169"/>
      <c r="N26" s="60" t="s">
        <v>127</v>
      </c>
      <c r="O26" s="61">
        <f>SUMIFS(台帳表ｓ[金額],台帳表ｓ[精算
グループ],確報【9月】!$H26,台帳表ｓ[入金月（月のみ）],確報【9月】!$A$1,台帳表ｓ[ＮＣ区分],"南部")+SUMIFS(測量台帳1ｓ[入金額],測量台帳1ｓ[精算
グループ],確報【9月】!$H26,測量台帳1ｓ[入金月（月のみ）],確報【9月】!$A$1,測量台帳1ｓ[NC区分],"南部")+SUMIFS(測量台帳1__2ｓ[入金額(後)],測量台帳1__2ｓ[精算
グループ(後)],確報【9月】!$H26,測量台帳1__2ｓ[入金月(後)（月のみ）],確報【9月】!$A$1,測量台帳1__2ｓ[NC区分],"南部")</f>
        <v>133608</v>
      </c>
      <c r="P26" s="45" t="s">
        <v>127</v>
      </c>
      <c r="Q26" s="61"/>
      <c r="R26" s="45" t="s">
        <v>127</v>
      </c>
      <c r="S26" s="169"/>
      <c r="T26" s="60" t="s">
        <v>127</v>
      </c>
      <c r="U26" s="61"/>
      <c r="V26" s="45" t="s">
        <v>127</v>
      </c>
      <c r="W26" s="61" cm="1">
        <f t="array" ref="W26">INDEX(設備G入力用!$F$2:$Q$72,ROW(A21), MATCH($A$1,設備G入力用!$F$2:$Q$2,0))</f>
        <v>0</v>
      </c>
      <c r="X26" s="30">
        <f t="shared" ref="X26:X35" si="5">SUM(I26,K26,M26,O26,Q26,S26,U26,W26)</f>
        <v>133608</v>
      </c>
      <c r="Y26" s="24"/>
      <c r="Z26" s="13"/>
      <c r="AA26" s="983"/>
      <c r="AB26" s="304" t="s">
        <v>16516</v>
      </c>
      <c r="AC26" s="172">
        <f t="shared" si="4"/>
        <v>0</v>
      </c>
      <c r="AD26" s="10"/>
      <c r="AE26" s="10"/>
      <c r="AF26" s="202" t="str">
        <f>IFERROR(_xlfn.XLOOKUP(確報【9月】!$AE26,台帳表ｓ[整理番号],台帳表ｓ[繁閑調整]),"")</f>
        <v/>
      </c>
      <c r="AG26" s="277" t="str">
        <f>IFERROR(_xlfn.XLOOKUP(確報【9月】!$AE26,台帳表ｓ[整理番号],台帳表ｓ[精算
グループ]),"")</f>
        <v/>
      </c>
      <c r="AH26" s="278" t="str">
        <f>IFERROR(_xlfn.XLOOKUP(確報【9月】!$AE26,台帳表ｓ[整理番号],台帳表ｓ[請求書発行番号]),"")</f>
        <v/>
      </c>
      <c r="AI26" s="269" t="str">
        <f>IFERROR(_xlfn.XLOOKUP(確報【9月】!$AE26,台帳表ｓ[整理番号],台帳表ｓ[繁閑調整金]),"")</f>
        <v/>
      </c>
      <c r="AJ26" s="139"/>
      <c r="AL26" s="202" t="str">
        <f>IFERROR(_xlfn.XLOOKUP(確報【9月】!AK26,台帳表ｔ[整理番号],台帳表ｔ[繁閑調整]),"")</f>
        <v/>
      </c>
      <c r="AM26" s="277" t="str">
        <f>IFERROR(_xlfn.XLOOKUP(確報【9月】!AK26,台帳表ｔ[整理番号],台帳表ｔ[精算
グループ]),"")</f>
        <v/>
      </c>
      <c r="AN26" s="278" t="str">
        <f>IFERROR(_xlfn.XLOOKUP(確報【9月】!AK26,台帳表ｔ[整理番号],台帳表ｔ[請求書発行番号]),"")</f>
        <v/>
      </c>
      <c r="AO26" s="269" t="str">
        <f>IFERROR(_xlfn.XLOOKUP(確報【9月】!AK26,台帳表ｔ[整理番号],台帳表ｔ[繁閑調整金]),"")</f>
        <v/>
      </c>
      <c r="AP26" s="275"/>
      <c r="AR26" s="202" t="str">
        <f>IFERROR(_xlfn.XLOOKUP(確報【9月】!AQ26,台帳表ｋ[整理番号],台帳表ｋ[繁閑調整]),"")</f>
        <v/>
      </c>
      <c r="AS26" s="277" t="str">
        <f>IFERROR(_xlfn.XLOOKUP(確報【9月】!AQ26,台帳表ｋ[整理番号],台帳表ｋ[精算
グループ]),"")</f>
        <v/>
      </c>
      <c r="AT26" s="278" t="str">
        <f>IFERROR(_xlfn.XLOOKUP(確報【9月】!AQ26,台帳表ｋ[整理番号],台帳表ｋ[請求書発行番号]),"")</f>
        <v/>
      </c>
      <c r="AU26" s="269" t="str">
        <f>IFERROR(_xlfn.XLOOKUP(確報【9月】!AQ26,台帳表ｋ[整理番号],台帳表ｋ[繁閑調整金]),"")</f>
        <v/>
      </c>
      <c r="AV26" s="275"/>
      <c r="AX26" s="202" t="str">
        <f>IFERROR(_xlfn.XLOOKUP(確報【9月】!AW26,台帳表ｋ[整理番号],台帳表ｋ[繁閑調整]),"")</f>
        <v/>
      </c>
      <c r="AY26" s="277" t="str">
        <f>IFERROR(_xlfn.XLOOKUP(確報【9月】!AW26,台帳表ｋ[整理番号],台帳表ｋ[精算
グループ]),"")</f>
        <v/>
      </c>
      <c r="AZ26" s="278" t="str">
        <f>IFERROR(_xlfn.XLOOKUP(確報【9月】!AW26,台帳表ｋ[整理番号],台帳表ｋ[請求書発行番号]),"")</f>
        <v/>
      </c>
      <c r="BA26" s="269" t="str">
        <f>IFERROR(_xlfn.XLOOKUP(確報【9月】!AW26,台帳表ｋ[整理番号],台帳表ｋ[繁閑調整金]),"")</f>
        <v/>
      </c>
    </row>
    <row r="27" spans="1:53" ht="15.75" customHeight="1">
      <c r="A27" s="927"/>
      <c r="B27" s="927"/>
      <c r="C27" s="927"/>
      <c r="D27" s="976"/>
      <c r="E27" s="927"/>
      <c r="F27" s="55" t="s">
        <v>16515</v>
      </c>
      <c r="G27" s="62" t="s">
        <v>16606</v>
      </c>
      <c r="H27" s="45" t="s">
        <v>16516</v>
      </c>
      <c r="I27" s="169"/>
      <c r="J27" s="60" t="s">
        <v>16516</v>
      </c>
      <c r="K27" s="169"/>
      <c r="L27" s="60" t="s">
        <v>16516</v>
      </c>
      <c r="M27" s="169"/>
      <c r="N27" s="60" t="s">
        <v>16615</v>
      </c>
      <c r="O27" s="61">
        <f>SUMIFS(台帳表ｓ[金額],台帳表ｓ[精算
グループ],確報【9月】!$H27,台帳表ｓ[入金月（月のみ）],確報【9月】!$A$1,台帳表ｓ[ＮＣ区分],"南部")+SUMIFS(測量台帳1ｓ[入金額],測量台帳1ｓ[精算
グループ],確報【9月】!$H27,測量台帳1ｓ[入金月（月のみ）],確報【9月】!$A$1,測量台帳1ｓ[NC区分],"南部")+SUMIFS(測量台帳1__2ｓ[入金額(後)],測量台帳1__2ｓ[精算
グループ(後)],確報【9月】!$H27,測量台帳1__2ｓ[入金月(後)（月のみ）],確報【9月】!$A$1,測量台帳1__2ｓ[NC区分],"南部")</f>
        <v>0</v>
      </c>
      <c r="P27" s="45" t="s">
        <v>16516</v>
      </c>
      <c r="Q27" s="61"/>
      <c r="R27" s="45" t="s">
        <v>16516</v>
      </c>
      <c r="S27" s="169"/>
      <c r="T27" s="60" t="s">
        <v>16516</v>
      </c>
      <c r="U27" s="61"/>
      <c r="V27" s="45" t="s">
        <v>16516</v>
      </c>
      <c r="W27" s="61" cm="1">
        <f t="array" ref="W27">INDEX(設備G入力用!$F$2:$Q$72,ROW(A22), MATCH($A$1,設備G入力用!$F$2:$Q$2,0))</f>
        <v>0</v>
      </c>
      <c r="X27" s="30">
        <f t="shared" si="5"/>
        <v>0</v>
      </c>
      <c r="AA27" s="983"/>
      <c r="AB27" s="304"/>
      <c r="AC27" s="172">
        <f t="shared" si="4"/>
        <v>0</v>
      </c>
      <c r="AD27" s="10"/>
      <c r="AE27" s="10"/>
      <c r="AF27" s="202" t="str">
        <f>IFERROR(_xlfn.XLOOKUP(確報【9月】!$AE27,台帳表ｓ[整理番号],台帳表ｓ[繁閑調整]),"")</f>
        <v/>
      </c>
      <c r="AG27" s="277" t="str">
        <f>IFERROR(_xlfn.XLOOKUP(確報【9月】!$AE27,台帳表ｓ[整理番号],台帳表ｓ[精算
グループ]),"")</f>
        <v/>
      </c>
      <c r="AH27" s="278" t="str">
        <f>IFERROR(_xlfn.XLOOKUP(確報【9月】!$AE27,台帳表ｓ[整理番号],台帳表ｓ[請求書発行番号]),"")</f>
        <v/>
      </c>
      <c r="AI27" s="269" t="str">
        <f>IFERROR(_xlfn.XLOOKUP(確報【9月】!$AE27,台帳表ｓ[整理番号],台帳表ｓ[繁閑調整金]),"")</f>
        <v/>
      </c>
      <c r="AJ27" s="139"/>
      <c r="AL27" s="202" t="str">
        <f>IFERROR(_xlfn.XLOOKUP(確報【9月】!AK27,台帳表ｔ[整理番号],台帳表ｔ[繁閑調整]),"")</f>
        <v/>
      </c>
      <c r="AM27" s="277" t="str">
        <f>IFERROR(_xlfn.XLOOKUP(確報【9月】!AK27,台帳表ｔ[整理番号],台帳表ｔ[精算
グループ]),"")</f>
        <v/>
      </c>
      <c r="AN27" s="278" t="str">
        <f>IFERROR(_xlfn.XLOOKUP(確報【9月】!AK27,台帳表ｔ[整理番号],台帳表ｔ[請求書発行番号]),"")</f>
        <v/>
      </c>
      <c r="AO27" s="269" t="str">
        <f>IFERROR(_xlfn.XLOOKUP(確報【9月】!AK27,台帳表ｔ[整理番号],台帳表ｔ[繁閑調整金]),"")</f>
        <v/>
      </c>
      <c r="AP27" s="275"/>
      <c r="AR27" s="202" t="str">
        <f>IFERROR(_xlfn.XLOOKUP(確報【9月】!AQ27,台帳表ｋ[整理番号],台帳表ｋ[繁閑調整]),"")</f>
        <v/>
      </c>
      <c r="AS27" s="277" t="str">
        <f>IFERROR(_xlfn.XLOOKUP(確報【9月】!AQ27,台帳表ｋ[整理番号],台帳表ｋ[精算
グループ]),"")</f>
        <v/>
      </c>
      <c r="AT27" s="278" t="str">
        <f>IFERROR(_xlfn.XLOOKUP(確報【9月】!AQ27,台帳表ｋ[整理番号],台帳表ｋ[請求書発行番号]),"")</f>
        <v/>
      </c>
      <c r="AU27" s="269" t="str">
        <f>IFERROR(_xlfn.XLOOKUP(確報【9月】!AQ27,台帳表ｋ[整理番号],台帳表ｋ[繁閑調整金]),"")</f>
        <v/>
      </c>
      <c r="AV27" s="275"/>
      <c r="AX27" s="202" t="str">
        <f>IFERROR(_xlfn.XLOOKUP(確報【9月】!AW27,台帳表ｋ[整理番号],台帳表ｋ[繁閑調整]),"")</f>
        <v/>
      </c>
      <c r="AY27" s="277" t="str">
        <f>IFERROR(_xlfn.XLOOKUP(確報【9月】!AW27,台帳表ｋ[整理番号],台帳表ｋ[精算
グループ]),"")</f>
        <v/>
      </c>
      <c r="AZ27" s="278" t="str">
        <f>IFERROR(_xlfn.XLOOKUP(確報【9月】!AW27,台帳表ｋ[整理番号],台帳表ｋ[請求書発行番号]),"")</f>
        <v/>
      </c>
      <c r="BA27" s="269" t="str">
        <f>IFERROR(_xlfn.XLOOKUP(確報【9月】!AW27,台帳表ｋ[整理番号],台帳表ｋ[繁閑調整金]),"")</f>
        <v/>
      </c>
    </row>
    <row r="28" spans="1:53" ht="15.75" customHeight="1">
      <c r="A28" s="927"/>
      <c r="B28" s="927"/>
      <c r="C28" s="927"/>
      <c r="D28" s="976"/>
      <c r="E28" s="927"/>
      <c r="F28" s="55" t="s">
        <v>16517</v>
      </c>
      <c r="G28" s="63" t="s">
        <v>16606</v>
      </c>
      <c r="H28" s="45"/>
      <c r="I28" s="169"/>
      <c r="J28" s="60"/>
      <c r="K28" s="169"/>
      <c r="L28" s="60"/>
      <c r="M28" s="169"/>
      <c r="N28" s="60"/>
      <c r="O28" s="61">
        <f>SUMIFS(台帳表ｓ[金額],台帳表ｓ[精算
グループ],確報【9月】!$H28,台帳表ｓ[入金月（月のみ）],確報【9月】!$A$1,台帳表ｓ[ＮＣ区分],"南部")+SUMIFS(測量台帳1ｓ[入金額],測量台帳1ｓ[精算
グループ],確報【9月】!$H28,測量台帳1ｓ[入金月（月のみ）],確報【9月】!$A$1,測量台帳1ｓ[NC区分],"南部")+SUMIFS(測量台帳1__2ｓ[入金額(後)],測量台帳1__2ｓ[精算
グループ(後)],確報【9月】!$H28,測量台帳1__2ｓ[入金月(後)（月のみ）],確報【9月】!$A$1,測量台帳1__2ｓ[NC区分],"南部")</f>
        <v>0</v>
      </c>
      <c r="P28" s="45"/>
      <c r="Q28" s="61"/>
      <c r="R28" s="45"/>
      <c r="S28" s="169"/>
      <c r="T28" s="60"/>
      <c r="U28" s="61"/>
      <c r="V28" s="45"/>
      <c r="W28" s="61" cm="1">
        <f t="array" ref="W28">INDEX(設備G入力用!$F$2:$Q$72,ROW(A23), MATCH($A$1,設備G入力用!$F$2:$Q$2,0))</f>
        <v>0</v>
      </c>
      <c r="X28" s="30">
        <f t="shared" si="5"/>
        <v>0</v>
      </c>
      <c r="AA28" s="983"/>
      <c r="AB28" s="304" t="s">
        <v>124</v>
      </c>
      <c r="AC28" s="172">
        <f t="shared" si="4"/>
        <v>200759</v>
      </c>
      <c r="AD28" s="10"/>
      <c r="AE28" s="10"/>
      <c r="AF28" s="202" t="str">
        <f>IFERROR(_xlfn.XLOOKUP(確報【9月】!$AE28,台帳表ｓ[整理番号],台帳表ｓ[繁閑調整]),"")</f>
        <v/>
      </c>
      <c r="AG28" s="277" t="str">
        <f>IFERROR(_xlfn.XLOOKUP(確報【9月】!$AE28,台帳表ｓ[整理番号],台帳表ｓ[精算
グループ]),"")</f>
        <v/>
      </c>
      <c r="AH28" s="278" t="str">
        <f>IFERROR(_xlfn.XLOOKUP(確報【9月】!$AE28,台帳表ｓ[整理番号],台帳表ｓ[請求書発行番号]),"")</f>
        <v/>
      </c>
      <c r="AI28" s="269" t="str">
        <f>IFERROR(_xlfn.XLOOKUP(確報【9月】!$AE28,台帳表ｓ[整理番号],台帳表ｓ[繁閑調整金]),"")</f>
        <v/>
      </c>
      <c r="AJ28" s="139"/>
      <c r="AL28" s="202" t="str">
        <f>IFERROR(_xlfn.XLOOKUP(確報【9月】!AK28,台帳表ｔ[整理番号],台帳表ｔ[繁閑調整]),"")</f>
        <v/>
      </c>
      <c r="AM28" s="277" t="str">
        <f>IFERROR(_xlfn.XLOOKUP(確報【9月】!AK28,台帳表ｔ[整理番号],台帳表ｔ[精算
グループ]),"")</f>
        <v/>
      </c>
      <c r="AN28" s="278" t="str">
        <f>IFERROR(_xlfn.XLOOKUP(確報【9月】!AK28,台帳表ｔ[整理番号],台帳表ｔ[請求書発行番号]),"")</f>
        <v/>
      </c>
      <c r="AO28" s="269" t="str">
        <f>IFERROR(_xlfn.XLOOKUP(確報【9月】!AK28,台帳表ｔ[整理番号],台帳表ｔ[繁閑調整金]),"")</f>
        <v/>
      </c>
      <c r="AP28" s="275"/>
      <c r="AR28" s="202" t="str">
        <f>IFERROR(_xlfn.XLOOKUP(確報【9月】!AQ28,台帳表ｋ[整理番号],台帳表ｋ[繁閑調整]),"")</f>
        <v/>
      </c>
      <c r="AS28" s="277" t="str">
        <f>IFERROR(_xlfn.XLOOKUP(確報【9月】!AQ28,台帳表ｋ[整理番号],台帳表ｋ[精算
グループ]),"")</f>
        <v/>
      </c>
      <c r="AT28" s="278" t="str">
        <f>IFERROR(_xlfn.XLOOKUP(確報【9月】!AQ28,台帳表ｋ[整理番号],台帳表ｋ[請求書発行番号]),"")</f>
        <v/>
      </c>
      <c r="AU28" s="269" t="str">
        <f>IFERROR(_xlfn.XLOOKUP(確報【9月】!AQ28,台帳表ｋ[整理番号],台帳表ｋ[繁閑調整金]),"")</f>
        <v/>
      </c>
      <c r="AV28" s="275"/>
      <c r="AX28" s="202" t="str">
        <f>IFERROR(_xlfn.XLOOKUP(確報【9月】!AW28,台帳表ｋ[整理番号],台帳表ｋ[繁閑調整]),"")</f>
        <v/>
      </c>
      <c r="AY28" s="277" t="str">
        <f>IFERROR(_xlfn.XLOOKUP(確報【9月】!AW28,台帳表ｋ[整理番号],台帳表ｋ[精算
グループ]),"")</f>
        <v/>
      </c>
      <c r="AZ28" s="278" t="str">
        <f>IFERROR(_xlfn.XLOOKUP(確報【9月】!AW28,台帳表ｋ[整理番号],台帳表ｋ[請求書発行番号]),"")</f>
        <v/>
      </c>
      <c r="BA28" s="269" t="str">
        <f>IFERROR(_xlfn.XLOOKUP(確報【9月】!AW28,台帳表ｋ[整理番号],台帳表ｋ[繁閑調整金]),"")</f>
        <v/>
      </c>
    </row>
    <row r="29" spans="1:53" ht="15.75" customHeight="1" thickBot="1">
      <c r="A29" s="927"/>
      <c r="B29" s="927"/>
      <c r="C29" s="927"/>
      <c r="D29" s="976"/>
      <c r="E29" s="927"/>
      <c r="F29" s="64" t="s">
        <v>16518</v>
      </c>
      <c r="G29" s="65" t="s">
        <v>16606</v>
      </c>
      <c r="H29" s="67" t="s">
        <v>124</v>
      </c>
      <c r="I29" s="170"/>
      <c r="J29" s="66" t="s">
        <v>124</v>
      </c>
      <c r="K29" s="170"/>
      <c r="L29" s="66" t="s">
        <v>124</v>
      </c>
      <c r="M29" s="170"/>
      <c r="N29" s="66" t="s">
        <v>124</v>
      </c>
      <c r="O29" s="39">
        <f>SUMIFS(台帳表ｓ[金額],台帳表ｓ[精算
グループ],確報【9月】!$H29,台帳表ｓ[入金月（月のみ）],確報【9月】!$A$1,台帳表ｓ[ＮＣ区分],"南部")+SUMIFS(測量台帳1ｓ[入金額],測量台帳1ｓ[精算
グループ],確報【9月】!$H29,測量台帳1ｓ[入金月（月のみ）],確報【9月】!$A$1,測量台帳1ｓ[NC区分],"南部")+SUMIFS(測量台帳1__2ｓ[入金額(後)],測量台帳1__2ｓ[精算
グループ(後)],確報【9月】!$H29,測量台帳1__2ｓ[入金月(後)（月のみ）],確報【9月】!$A$1,測量台帳1__2ｓ[NC区分],"南部")</f>
        <v>200759</v>
      </c>
      <c r="P29" s="67" t="s">
        <v>124</v>
      </c>
      <c r="Q29" s="39"/>
      <c r="R29" s="67" t="s">
        <v>124</v>
      </c>
      <c r="S29" s="170"/>
      <c r="T29" s="66" t="s">
        <v>124</v>
      </c>
      <c r="U29" s="39"/>
      <c r="V29" s="67" t="s">
        <v>124</v>
      </c>
      <c r="W29" s="39" cm="1">
        <f t="array" ref="W29">INDEX(設備G入力用!$F$2:$Q$72,ROW(A24), MATCH($A$1,設備G入力用!$F$2:$Q$2,0))</f>
        <v>0</v>
      </c>
      <c r="X29" s="30">
        <f t="shared" si="5"/>
        <v>200759</v>
      </c>
      <c r="AA29" s="983"/>
      <c r="AB29" s="304"/>
      <c r="AC29" s="172">
        <f t="shared" si="4"/>
        <v>0</v>
      </c>
      <c r="AD29" s="10"/>
      <c r="AE29" s="10"/>
      <c r="AF29" s="202" t="str">
        <f>IFERROR(_xlfn.XLOOKUP(確報【9月】!$AE29,台帳表ｓ[整理番号],台帳表ｓ[繁閑調整]),"")</f>
        <v/>
      </c>
      <c r="AG29" s="277" t="str">
        <f>IFERROR(_xlfn.XLOOKUP(確報【9月】!$AE29,台帳表ｓ[整理番号],台帳表ｓ[精算
グループ]),"")</f>
        <v/>
      </c>
      <c r="AH29" s="278" t="str">
        <f>IFERROR(_xlfn.XLOOKUP(確報【9月】!$AE29,台帳表ｓ[整理番号],台帳表ｓ[請求書発行番号]),"")</f>
        <v/>
      </c>
      <c r="AI29" s="269" t="str">
        <f>IFERROR(_xlfn.XLOOKUP(確報【9月】!$AE29,台帳表ｓ[整理番号],台帳表ｓ[繁閑調整金]),"")</f>
        <v/>
      </c>
      <c r="AJ29" s="139"/>
      <c r="AL29" s="202" t="str">
        <f>IFERROR(_xlfn.XLOOKUP(確報【9月】!AK29,台帳表ｔ[整理番号],台帳表ｔ[繁閑調整]),"")</f>
        <v/>
      </c>
      <c r="AM29" s="277" t="str">
        <f>IFERROR(_xlfn.XLOOKUP(確報【9月】!AK29,台帳表ｔ[整理番号],台帳表ｔ[精算
グループ]),"")</f>
        <v/>
      </c>
      <c r="AN29" s="278" t="str">
        <f>IFERROR(_xlfn.XLOOKUP(確報【9月】!AK29,台帳表ｔ[整理番号],台帳表ｔ[請求書発行番号]),"")</f>
        <v/>
      </c>
      <c r="AO29" s="269" t="str">
        <f>IFERROR(_xlfn.XLOOKUP(確報【9月】!AK29,台帳表ｔ[整理番号],台帳表ｔ[繁閑調整金]),"")</f>
        <v/>
      </c>
      <c r="AP29" s="275"/>
      <c r="AR29" s="202" t="str">
        <f>IFERROR(_xlfn.XLOOKUP(確報【9月】!AQ29,台帳表ｋ[整理番号],台帳表ｋ[繁閑調整]),"")</f>
        <v/>
      </c>
      <c r="AS29" s="277" t="str">
        <f>IFERROR(_xlfn.XLOOKUP(確報【9月】!AQ29,台帳表ｋ[整理番号],台帳表ｋ[精算
グループ]),"")</f>
        <v/>
      </c>
      <c r="AT29" s="278" t="str">
        <f>IFERROR(_xlfn.XLOOKUP(確報【9月】!AQ29,台帳表ｋ[整理番号],台帳表ｋ[請求書発行番号]),"")</f>
        <v/>
      </c>
      <c r="AU29" s="269" t="str">
        <f>IFERROR(_xlfn.XLOOKUP(確報【9月】!AQ29,台帳表ｋ[整理番号],台帳表ｋ[繁閑調整金]),"")</f>
        <v/>
      </c>
      <c r="AV29" s="275"/>
      <c r="AX29" s="202" t="str">
        <f>IFERROR(_xlfn.XLOOKUP(確報【9月】!AW29,台帳表ｋ[整理番号],台帳表ｋ[繁閑調整]),"")</f>
        <v/>
      </c>
      <c r="AY29" s="277" t="str">
        <f>IFERROR(_xlfn.XLOOKUP(確報【9月】!AW29,台帳表ｋ[整理番号],台帳表ｋ[精算
グループ]),"")</f>
        <v/>
      </c>
      <c r="AZ29" s="278" t="str">
        <f>IFERROR(_xlfn.XLOOKUP(確報【9月】!AW29,台帳表ｋ[整理番号],台帳表ｋ[請求書発行番号]),"")</f>
        <v/>
      </c>
      <c r="BA29" s="269" t="str">
        <f>IFERROR(_xlfn.XLOOKUP(確報【9月】!AW29,台帳表ｋ[整理番号],台帳表ｋ[繁閑調整金]),"")</f>
        <v/>
      </c>
    </row>
    <row r="30" spans="1:53" ht="15.75" customHeight="1" thickBot="1">
      <c r="A30" s="927"/>
      <c r="B30" s="927"/>
      <c r="C30" s="927"/>
      <c r="D30" s="976"/>
      <c r="E30" s="928"/>
      <c r="F30" s="171" t="s">
        <v>16519</v>
      </c>
      <c r="G30" s="172" t="s">
        <v>16606</v>
      </c>
      <c r="H30" s="173"/>
      <c r="I30" s="174"/>
      <c r="J30" s="72"/>
      <c r="K30" s="174"/>
      <c r="L30" s="72"/>
      <c r="M30" s="174"/>
      <c r="N30" s="72"/>
      <c r="O30" s="175">
        <f>SUMIFS(台帳表ｓ[金額],台帳表ｓ[精算
グループ],確報【9月】!$H30,台帳表ｓ[入金月（月のみ）],確報【9月】!$A$1,台帳表ｓ[ＮＣ区分],"南部")+SUMIFS(測量台帳1ｓ[入金額],測量台帳1ｓ[精算
グループ],確報【9月】!$H30,測量台帳1ｓ[入金月（月のみ）],確報【9月】!$A$1,測量台帳1ｓ[NC区分],"南部")+SUMIFS(測量台帳1__2ｓ[入金額(後)],測量台帳1__2ｓ[精算
グループ(後)],確報【9月】!$H30,測量台帳1__2ｓ[入金月(後)（月のみ）],確報【9月】!$A$1,測量台帳1__2ｓ[NC区分],"南部")</f>
        <v>0</v>
      </c>
      <c r="P30" s="173"/>
      <c r="Q30" s="175"/>
      <c r="R30" s="173"/>
      <c r="S30" s="174"/>
      <c r="T30" s="72"/>
      <c r="U30" s="175"/>
      <c r="V30" s="173"/>
      <c r="W30" s="175" cm="1">
        <f t="array" ref="W30">INDEX(設備G入力用!$F$2:$Q$72,ROW(A25), MATCH($A$1,設備G入力用!$F$2:$Q$2,0))</f>
        <v>0</v>
      </c>
      <c r="X30" s="156">
        <f t="shared" si="5"/>
        <v>0</v>
      </c>
      <c r="Y30" s="16">
        <f>SUM(X25:X30)</f>
        <v>2212666</v>
      </c>
      <c r="Z30" s="13" t="s">
        <v>16616</v>
      </c>
      <c r="AA30" s="983"/>
      <c r="AB30" s="304" t="s">
        <v>620</v>
      </c>
      <c r="AC30" s="172">
        <f>SUM(I32,K32,M32,O32,Q32,S32,U32,W32)</f>
        <v>0</v>
      </c>
      <c r="AD30" s="10"/>
      <c r="AE30" s="10"/>
      <c r="AF30" s="202" t="str">
        <f>IFERROR(_xlfn.XLOOKUP(確報【9月】!$AE30,台帳表ｓ[整理番号],台帳表ｓ[繁閑調整]),"")</f>
        <v/>
      </c>
      <c r="AG30" s="277" t="str">
        <f>IFERROR(_xlfn.XLOOKUP(確報【9月】!$AE30,台帳表ｓ[整理番号],台帳表ｓ[精算
グループ]),"")</f>
        <v/>
      </c>
      <c r="AH30" s="278" t="str">
        <f>IFERROR(_xlfn.XLOOKUP(確報【9月】!$AE30,台帳表ｓ[整理番号],台帳表ｓ[請求書発行番号]),"")</f>
        <v/>
      </c>
      <c r="AI30" s="269" t="str">
        <f>IFERROR(_xlfn.XLOOKUP(確報【9月】!$AE30,台帳表ｓ[整理番号],台帳表ｓ[繁閑調整金]),"")</f>
        <v/>
      </c>
      <c r="AJ30" s="139"/>
      <c r="AL30" s="202" t="str">
        <f>IFERROR(_xlfn.XLOOKUP(確報【9月】!AK30,台帳表ｔ[整理番号],台帳表ｔ[繁閑調整]),"")</f>
        <v/>
      </c>
      <c r="AM30" s="277" t="str">
        <f>IFERROR(_xlfn.XLOOKUP(確報【9月】!AK30,台帳表ｔ[整理番号],台帳表ｔ[精算
グループ]),"")</f>
        <v/>
      </c>
      <c r="AN30" s="278" t="str">
        <f>IFERROR(_xlfn.XLOOKUP(確報【9月】!AK30,台帳表ｔ[整理番号],台帳表ｔ[請求書発行番号]),"")</f>
        <v/>
      </c>
      <c r="AO30" s="269" t="str">
        <f>IFERROR(_xlfn.XLOOKUP(確報【9月】!AK30,台帳表ｔ[整理番号],台帳表ｔ[繁閑調整金]),"")</f>
        <v/>
      </c>
      <c r="AP30" s="275"/>
      <c r="AR30" s="202" t="str">
        <f>IFERROR(_xlfn.XLOOKUP(確報【9月】!AQ30,台帳表ｋ[整理番号],台帳表ｋ[繁閑調整]),"")</f>
        <v/>
      </c>
      <c r="AS30" s="277" t="str">
        <f>IFERROR(_xlfn.XLOOKUP(確報【9月】!AQ30,台帳表ｋ[整理番号],台帳表ｋ[精算
グループ]),"")</f>
        <v/>
      </c>
      <c r="AT30" s="278" t="str">
        <f>IFERROR(_xlfn.XLOOKUP(確報【9月】!AQ30,台帳表ｋ[整理番号],台帳表ｋ[請求書発行番号]),"")</f>
        <v/>
      </c>
      <c r="AU30" s="269" t="str">
        <f>IFERROR(_xlfn.XLOOKUP(確報【9月】!AQ30,台帳表ｋ[整理番号],台帳表ｋ[繁閑調整金]),"")</f>
        <v/>
      </c>
      <c r="AV30" s="275"/>
      <c r="AX30" s="202" t="str">
        <f>IFERROR(_xlfn.XLOOKUP(確報【9月】!AW30,台帳表ｋ[整理番号],台帳表ｋ[繁閑調整]),"")</f>
        <v/>
      </c>
      <c r="AY30" s="277" t="str">
        <f>IFERROR(_xlfn.XLOOKUP(確報【9月】!AW30,台帳表ｋ[整理番号],台帳表ｋ[精算
グループ]),"")</f>
        <v/>
      </c>
      <c r="AZ30" s="278" t="str">
        <f>IFERROR(_xlfn.XLOOKUP(確報【9月】!AW30,台帳表ｋ[整理番号],台帳表ｋ[請求書発行番号]),"")</f>
        <v/>
      </c>
      <c r="BA30" s="269" t="str">
        <f>IFERROR(_xlfn.XLOOKUP(確報【9月】!AW30,台帳表ｋ[整理番号],台帳表ｋ[繁閑調整金]),"")</f>
        <v/>
      </c>
    </row>
    <row r="31" spans="1:53" ht="15.75" customHeight="1" thickBot="1">
      <c r="A31" s="927"/>
      <c r="B31" s="927"/>
      <c r="C31" s="927"/>
      <c r="D31" s="976"/>
      <c r="E31" s="926" t="s">
        <v>16500</v>
      </c>
      <c r="F31" s="212" t="s">
        <v>16501</v>
      </c>
      <c r="G31" s="213"/>
      <c r="H31" s="214"/>
      <c r="I31" s="215"/>
      <c r="J31" s="216"/>
      <c r="K31" s="217"/>
      <c r="L31" s="218"/>
      <c r="M31" s="217"/>
      <c r="N31" s="218"/>
      <c r="O31" s="219">
        <f>SUMIFS(台帳表ｓ[金額],台帳表ｓ[精算
グループ],確報【9月】!$H31,台帳表ｓ[入金月（月のみ）],確報【9月】!$A$1,台帳表ｓ[ＮＣ区分],"南部")+SUMIFS(測量台帳1ｓ[入金額],測量台帳1ｓ[精算
グループ],確報【9月】!$H31,測量台帳1ｓ[入金月（月のみ）],確報【9月】!$A$1,測量台帳1ｓ[NC区分],"南部")+SUMIFS(測量台帳1__2ｓ[入金額(後)],測量台帳1__2ｓ[精算
グループ(後)],確報【9月】!$H31,測量台帳1__2ｓ[入金月(後)（月のみ）],確報【9月】!$A$1,測量台帳1__2ｓ[NC区分],"南部")</f>
        <v>0</v>
      </c>
      <c r="P31" s="214"/>
      <c r="Q31" s="219"/>
      <c r="R31" s="214"/>
      <c r="S31" s="217"/>
      <c r="T31" s="218"/>
      <c r="U31" s="219"/>
      <c r="V31" s="214"/>
      <c r="W31" s="219" cm="1">
        <f t="array" ref="W31">INDEX(設備G入力用!$F$2:$Q$72,ROW(A26), MATCH($A$1,設備G入力用!$F$2:$Q$2,0))</f>
        <v>0</v>
      </c>
      <c r="X31" s="220">
        <f t="shared" si="5"/>
        <v>0</v>
      </c>
      <c r="Y31" s="176">
        <f>SUM(X31:X31)</f>
        <v>0</v>
      </c>
      <c r="Z31" s="204"/>
      <c r="AA31" s="983"/>
      <c r="AB31" s="305"/>
      <c r="AC31" s="306">
        <f>SUM(I31,K31,M31,O31,Q31,S31,U31,W31)</f>
        <v>0</v>
      </c>
      <c r="AD31" s="10"/>
      <c r="AE31" s="10"/>
      <c r="AF31" s="202" t="str">
        <f>IFERROR(_xlfn.XLOOKUP(確報【9月】!$AE31,台帳表ｓ[整理番号],台帳表ｓ[繁閑調整]),"")</f>
        <v/>
      </c>
      <c r="AG31" s="277" t="str">
        <f>IFERROR(_xlfn.XLOOKUP(確報【9月】!$AE31,台帳表ｓ[整理番号],台帳表ｓ[精算
グループ]),"")</f>
        <v/>
      </c>
      <c r="AH31" s="278" t="str">
        <f>IFERROR(_xlfn.XLOOKUP(確報【9月】!$AE31,台帳表ｓ[整理番号],台帳表ｓ[請求書発行番号]),"")</f>
        <v/>
      </c>
      <c r="AI31" s="269" t="str">
        <f>IFERROR(_xlfn.XLOOKUP(確報【9月】!$AE31,台帳表ｓ[整理番号],台帳表ｓ[繁閑調整金]),"")</f>
        <v/>
      </c>
      <c r="AJ31" s="139"/>
      <c r="AL31" s="202" t="str">
        <f>IFERROR(_xlfn.XLOOKUP(確報【9月】!AK31,台帳表ｔ[整理番号],台帳表ｔ[繁閑調整]),"")</f>
        <v/>
      </c>
      <c r="AM31" s="277" t="str">
        <f>IFERROR(_xlfn.XLOOKUP(確報【9月】!AK31,台帳表ｔ[整理番号],台帳表ｔ[精算
グループ]),"")</f>
        <v/>
      </c>
      <c r="AN31" s="278" t="str">
        <f>IFERROR(_xlfn.XLOOKUP(確報【9月】!AK31,台帳表ｔ[整理番号],台帳表ｔ[請求書発行番号]),"")</f>
        <v/>
      </c>
      <c r="AO31" s="269" t="str">
        <f>IFERROR(_xlfn.XLOOKUP(確報【9月】!AK31,台帳表ｔ[整理番号],台帳表ｔ[繁閑調整金]),"")</f>
        <v/>
      </c>
      <c r="AP31" s="275"/>
      <c r="AR31" s="202" t="str">
        <f>IFERROR(_xlfn.XLOOKUP(確報【9月】!AQ31,台帳表ｋ[整理番号],台帳表ｋ[繁閑調整]),"")</f>
        <v/>
      </c>
      <c r="AS31" s="277" t="str">
        <f>IFERROR(_xlfn.XLOOKUP(確報【9月】!AQ31,台帳表ｋ[整理番号],台帳表ｋ[精算
グループ]),"")</f>
        <v/>
      </c>
      <c r="AT31" s="278" t="str">
        <f>IFERROR(_xlfn.XLOOKUP(確報【9月】!AQ31,台帳表ｋ[整理番号],台帳表ｋ[請求書発行番号]),"")</f>
        <v/>
      </c>
      <c r="AU31" s="269" t="str">
        <f>IFERROR(_xlfn.XLOOKUP(確報【9月】!AQ31,台帳表ｋ[整理番号],台帳表ｋ[繁閑調整金]),"")</f>
        <v/>
      </c>
      <c r="AV31" s="275"/>
      <c r="AX31" s="202" t="str">
        <f>IFERROR(_xlfn.XLOOKUP(確報【9月】!AW31,台帳表ｋ[整理番号],台帳表ｋ[繁閑調整]),"")</f>
        <v/>
      </c>
      <c r="AY31" s="277" t="str">
        <f>IFERROR(_xlfn.XLOOKUP(確報【9月】!AW31,台帳表ｋ[整理番号],台帳表ｋ[精算
グループ]),"")</f>
        <v/>
      </c>
      <c r="AZ31" s="278" t="str">
        <f>IFERROR(_xlfn.XLOOKUP(確報【9月】!AW31,台帳表ｋ[整理番号],台帳表ｋ[請求書発行番号]),"")</f>
        <v/>
      </c>
      <c r="BA31" s="269" t="str">
        <f>IFERROR(_xlfn.XLOOKUP(確報【9月】!AW31,台帳表ｋ[整理番号],台帳表ｋ[繁閑調整金]),"")</f>
        <v/>
      </c>
    </row>
    <row r="32" spans="1:53" ht="15.75" customHeight="1">
      <c r="A32" s="927"/>
      <c r="B32" s="927"/>
      <c r="C32" s="927"/>
      <c r="D32" s="976"/>
      <c r="E32" s="927"/>
      <c r="F32" s="68" t="s">
        <v>16507</v>
      </c>
      <c r="G32" s="52" t="s">
        <v>16606</v>
      </c>
      <c r="H32" s="177" t="s">
        <v>16508</v>
      </c>
      <c r="I32" s="178"/>
      <c r="J32" s="81" t="s">
        <v>16508</v>
      </c>
      <c r="K32" s="82"/>
      <c r="L32" s="81" t="s">
        <v>16508</v>
      </c>
      <c r="M32" s="82"/>
      <c r="N32" s="69" t="s">
        <v>16508</v>
      </c>
      <c r="O32" s="70">
        <f>SUMIFS(台帳表ｓ[金額],台帳表ｓ[精算
グループ],確報【9月】!$H32,台帳表ｓ[入金月（月のみ）],確報【9月】!$A$1,台帳表ｓ[ＮＣ区分],"南部")+SUMIFS(測量台帳1ｓ[入金額],測量台帳1ｓ[精算
グループ],確報【9月】!$H32,測量台帳1ｓ[入金月（月のみ）],確報【9月】!$A$1,測量台帳1ｓ[NC区分],"南部")+SUMIFS(測量台帳1__2ｓ[入金額(後)],測量台帳1__2ｓ[精算
グループ(後)],確報【9月】!$H32,測量台帳1__2ｓ[入金月(後)（月のみ）],確報【9月】!$A$1,測量台帳1__2ｓ[NC区分],"南部")</f>
        <v>0</v>
      </c>
      <c r="P32" s="177" t="s">
        <v>16508</v>
      </c>
      <c r="Q32" s="70"/>
      <c r="R32" s="177" t="s">
        <v>16508</v>
      </c>
      <c r="S32" s="82"/>
      <c r="T32" s="69" t="s">
        <v>16508</v>
      </c>
      <c r="U32" s="70"/>
      <c r="V32" s="177" t="s">
        <v>16508</v>
      </c>
      <c r="W32" s="70" cm="1">
        <f t="array" ref="W32">INDEX(設備G入力用!$F$2:$Q$72,ROW(A27), MATCH($A$1,設備G入力用!$F$2:$Q$2,0))</f>
        <v>0</v>
      </c>
      <c r="X32" s="71">
        <f t="shared" si="5"/>
        <v>0</v>
      </c>
      <c r="Y32" s="24"/>
      <c r="Z32" s="13"/>
      <c r="AA32" s="983"/>
      <c r="AB32" s="304" t="s">
        <v>16612</v>
      </c>
      <c r="AC32" s="172">
        <f>SUM(I33,K33,M33,O33,Q33,S33,U33,W33)</f>
        <v>0</v>
      </c>
      <c r="AD32" s="10"/>
      <c r="AE32" s="10"/>
      <c r="AF32" s="202" t="str">
        <f>IFERROR(_xlfn.XLOOKUP(確報【9月】!$AE32,台帳表ｓ[整理番号],台帳表ｓ[繁閑調整]),"")</f>
        <v/>
      </c>
      <c r="AG32" s="277" t="str">
        <f>IFERROR(_xlfn.XLOOKUP(確報【9月】!$AE32,台帳表ｓ[整理番号],台帳表ｓ[精算
グループ]),"")</f>
        <v/>
      </c>
      <c r="AH32" s="278" t="str">
        <f>IFERROR(_xlfn.XLOOKUP(確報【9月】!$AE32,台帳表ｓ[整理番号],台帳表ｓ[請求書発行番号]),"")</f>
        <v/>
      </c>
      <c r="AI32" s="269" t="str">
        <f>IFERROR(_xlfn.XLOOKUP(確報【9月】!$AE32,台帳表ｓ[整理番号],台帳表ｓ[繁閑調整金]),"")</f>
        <v/>
      </c>
      <c r="AJ32" s="139"/>
      <c r="AL32" s="202" t="str">
        <f>IFERROR(_xlfn.XLOOKUP(確報【9月】!AK32,台帳表ｔ[整理番号],台帳表ｔ[繁閑調整]),"")</f>
        <v/>
      </c>
      <c r="AM32" s="277" t="str">
        <f>IFERROR(_xlfn.XLOOKUP(確報【9月】!AK32,台帳表ｔ[整理番号],台帳表ｔ[精算
グループ]),"")</f>
        <v/>
      </c>
      <c r="AN32" s="278" t="str">
        <f>IFERROR(_xlfn.XLOOKUP(確報【9月】!AK32,台帳表ｔ[整理番号],台帳表ｔ[請求書発行番号]),"")</f>
        <v/>
      </c>
      <c r="AO32" s="269" t="str">
        <f>IFERROR(_xlfn.XLOOKUP(確報【9月】!AK32,台帳表ｔ[整理番号],台帳表ｔ[繁閑調整金]),"")</f>
        <v/>
      </c>
      <c r="AP32" s="275"/>
      <c r="AR32" s="202" t="str">
        <f>IFERROR(_xlfn.XLOOKUP(確報【9月】!AQ32,台帳表ｋ[整理番号],台帳表ｋ[繁閑調整]),"")</f>
        <v/>
      </c>
      <c r="AS32" s="277" t="str">
        <f>IFERROR(_xlfn.XLOOKUP(確報【9月】!AQ32,台帳表ｋ[整理番号],台帳表ｋ[精算
グループ]),"")</f>
        <v/>
      </c>
      <c r="AT32" s="278" t="str">
        <f>IFERROR(_xlfn.XLOOKUP(確報【9月】!AQ32,台帳表ｋ[整理番号],台帳表ｋ[請求書発行番号]),"")</f>
        <v/>
      </c>
      <c r="AU32" s="269" t="str">
        <f>IFERROR(_xlfn.XLOOKUP(確報【9月】!AQ32,台帳表ｋ[整理番号],台帳表ｋ[繁閑調整金]),"")</f>
        <v/>
      </c>
      <c r="AV32" s="275"/>
      <c r="AX32" s="202" t="str">
        <f>IFERROR(_xlfn.XLOOKUP(確報【9月】!AW32,台帳表ｋ[整理番号],台帳表ｋ[繁閑調整]),"")</f>
        <v/>
      </c>
      <c r="AY32" s="277" t="str">
        <f>IFERROR(_xlfn.XLOOKUP(確報【9月】!AW32,台帳表ｋ[整理番号],台帳表ｋ[精算
グループ]),"")</f>
        <v/>
      </c>
      <c r="AZ32" s="278" t="str">
        <f>IFERROR(_xlfn.XLOOKUP(確報【9月】!AW32,台帳表ｋ[整理番号],台帳表ｋ[請求書発行番号]),"")</f>
        <v/>
      </c>
      <c r="BA32" s="269" t="str">
        <f>IFERROR(_xlfn.XLOOKUP(確報【9月】!AW32,台帳表ｋ[整理番号],台帳表ｋ[繁閑調整金]),"")</f>
        <v/>
      </c>
    </row>
    <row r="33" spans="1:53" ht="16.350000000000001" customHeight="1">
      <c r="A33" s="927"/>
      <c r="B33" s="927"/>
      <c r="C33" s="927"/>
      <c r="D33" s="976"/>
      <c r="E33" s="927"/>
      <c r="F33" s="25" t="s">
        <v>16503</v>
      </c>
      <c r="G33" s="52" t="s">
        <v>16606</v>
      </c>
      <c r="H33" s="45" t="s">
        <v>16504</v>
      </c>
      <c r="I33" s="46"/>
      <c r="J33" s="78" t="s">
        <v>16504</v>
      </c>
      <c r="K33" s="40"/>
      <c r="L33" s="78" t="s">
        <v>16504</v>
      </c>
      <c r="M33" s="40"/>
      <c r="N33" s="60" t="s">
        <v>16504</v>
      </c>
      <c r="O33" s="61">
        <f>SUMIFS(台帳表ｓ[金額],台帳表ｓ[精算
グループ],確報【9月】!$H33,台帳表ｓ[入金月（月のみ）],確報【9月】!$A$1,台帳表ｓ[ＮＣ区分],"南部")+SUMIFS(測量台帳1ｓ[入金額],測量台帳1ｓ[精算
グループ],確報【9月】!$H33,測量台帳1ｓ[入金月（月のみ）],確報【9月】!$A$1,測量台帳1ｓ[NC区分],"南部")+SUMIFS(測量台帳1__2ｓ[入金額(後)],測量台帳1__2ｓ[精算
グループ(後)],確報【9月】!$H33,測量台帳1__2ｓ[入金月(後)（月のみ）],確報【9月】!$A$1,測量台帳1__2ｓ[NC区分],"南部")</f>
        <v>0</v>
      </c>
      <c r="P33" s="45" t="s">
        <v>16504</v>
      </c>
      <c r="Q33" s="61"/>
      <c r="R33" s="45" t="s">
        <v>16504</v>
      </c>
      <c r="S33" s="40"/>
      <c r="T33" s="60" t="s">
        <v>16504</v>
      </c>
      <c r="U33" s="61"/>
      <c r="V33" s="45" t="s">
        <v>16504</v>
      </c>
      <c r="W33" s="61" cm="1">
        <f t="array" ref="W33">INDEX(設備G入力用!$F$2:$Q$72,ROW(A28), MATCH($A$1,設備G入力用!$F$2:$Q$2,0))</f>
        <v>0</v>
      </c>
      <c r="X33" s="30">
        <f t="shared" si="5"/>
        <v>0</v>
      </c>
      <c r="Y33" s="24"/>
      <c r="Z33" s="13"/>
      <c r="AA33" s="983"/>
      <c r="AB33" s="304" t="s">
        <v>315</v>
      </c>
      <c r="AC33" s="172">
        <f>SUM(I34,K34,M34,O34,Q34,S34,U34,W34)</f>
        <v>0</v>
      </c>
      <c r="AF33" s="202" t="str">
        <f>IFERROR(_xlfn.XLOOKUP(確報【9月】!$AE33,台帳表ｓ[整理番号],台帳表ｓ[繁閑調整]),"")</f>
        <v/>
      </c>
      <c r="AG33" s="277" t="str">
        <f>IFERROR(_xlfn.XLOOKUP(確報【9月】!$AE33,台帳表ｓ[整理番号],台帳表ｓ[精算
グループ]),"")</f>
        <v/>
      </c>
      <c r="AH33" s="278" t="str">
        <f>IFERROR(_xlfn.XLOOKUP(確報【9月】!$AE33,台帳表ｓ[整理番号],台帳表ｓ[請求書発行番号]),"")</f>
        <v/>
      </c>
      <c r="AI33" s="269" t="str">
        <f>IFERROR(_xlfn.XLOOKUP(確報【9月】!$AE33,台帳表ｓ[整理番号],台帳表ｓ[繁閑調整金]),"")</f>
        <v/>
      </c>
      <c r="AJ33" s="139"/>
      <c r="AL33" s="202" t="str">
        <f>IFERROR(_xlfn.XLOOKUP(確報【9月】!AK33,台帳表ｔ[整理番号],台帳表ｔ[繁閑調整]),"")</f>
        <v/>
      </c>
      <c r="AM33" s="277" t="str">
        <f>IFERROR(_xlfn.XLOOKUP(確報【9月】!AK33,台帳表ｔ[整理番号],台帳表ｔ[精算
グループ]),"")</f>
        <v/>
      </c>
      <c r="AN33" s="278" t="str">
        <f>IFERROR(_xlfn.XLOOKUP(確報【9月】!AK33,台帳表ｔ[整理番号],台帳表ｔ[請求書発行番号]),"")</f>
        <v/>
      </c>
      <c r="AO33" s="269" t="str">
        <f>IFERROR(_xlfn.XLOOKUP(確報【9月】!AK33,台帳表ｔ[整理番号],台帳表ｔ[繁閑調整金]),"")</f>
        <v/>
      </c>
      <c r="AP33" s="275"/>
      <c r="AR33" s="202" t="str">
        <f>IFERROR(_xlfn.XLOOKUP(確報【9月】!AQ33,台帳表ｋ[整理番号],台帳表ｋ[繁閑調整]),"")</f>
        <v/>
      </c>
      <c r="AS33" s="277" t="str">
        <f>IFERROR(_xlfn.XLOOKUP(確報【9月】!AQ33,台帳表ｋ[整理番号],台帳表ｋ[精算
グループ]),"")</f>
        <v/>
      </c>
      <c r="AT33" s="278" t="str">
        <f>IFERROR(_xlfn.XLOOKUP(確報【9月】!AQ33,台帳表ｋ[整理番号],台帳表ｋ[請求書発行番号]),"")</f>
        <v/>
      </c>
      <c r="AU33" s="269" t="str">
        <f>IFERROR(_xlfn.XLOOKUP(確報【9月】!AQ33,台帳表ｋ[整理番号],台帳表ｋ[繁閑調整金]),"")</f>
        <v/>
      </c>
      <c r="AV33" s="275"/>
      <c r="AX33" s="202" t="str">
        <f>IFERROR(_xlfn.XLOOKUP(確報【9月】!AW33,台帳表ｋ[整理番号],台帳表ｋ[繁閑調整]),"")</f>
        <v/>
      </c>
      <c r="AY33" s="277" t="str">
        <f>IFERROR(_xlfn.XLOOKUP(確報【9月】!AW33,台帳表ｋ[整理番号],台帳表ｋ[精算
グループ]),"")</f>
        <v/>
      </c>
      <c r="AZ33" s="278" t="str">
        <f>IFERROR(_xlfn.XLOOKUP(確報【9月】!AW33,台帳表ｋ[整理番号],台帳表ｋ[請求書発行番号]),"")</f>
        <v/>
      </c>
      <c r="BA33" s="269" t="str">
        <f>IFERROR(_xlfn.XLOOKUP(確報【9月】!AW33,台帳表ｋ[整理番号],台帳表ｋ[繁閑調整金]),"")</f>
        <v/>
      </c>
    </row>
    <row r="34" spans="1:53" ht="16.350000000000001" customHeight="1" thickBot="1">
      <c r="A34" s="927"/>
      <c r="B34" s="927"/>
      <c r="C34" s="927"/>
      <c r="D34" s="976"/>
      <c r="E34" s="927"/>
      <c r="F34" s="25" t="s">
        <v>16505</v>
      </c>
      <c r="G34" s="52" t="s">
        <v>16606</v>
      </c>
      <c r="H34" s="45" t="s">
        <v>16506</v>
      </c>
      <c r="I34" s="46"/>
      <c r="J34" s="78" t="s">
        <v>16506</v>
      </c>
      <c r="K34" s="40"/>
      <c r="L34" s="78" t="s">
        <v>16506</v>
      </c>
      <c r="M34" s="40"/>
      <c r="N34" s="60" t="s">
        <v>16506</v>
      </c>
      <c r="O34" s="61">
        <f>SUMIFS(台帳表ｓ[金額],台帳表ｓ[精算
グループ],確報【9月】!$H34,台帳表ｓ[入金月（月のみ）],確報【9月】!$A$1,台帳表ｓ[ＮＣ区分],"南部")+SUMIFS(測量台帳1ｓ[入金額],測量台帳1ｓ[精算
グループ],確報【9月】!$H34,測量台帳1ｓ[入金月（月のみ）],確報【9月】!$A$1,測量台帳1ｓ[NC区分],"南部")+SUMIFS(測量台帳1__2ｓ[入金額(後)],測量台帳1__2ｓ[精算
グループ(後)],確報【9月】!$H34,測量台帳1__2ｓ[入金月(後)（月のみ）],確報【9月】!$A$1,測量台帳1__2ｓ[NC区分],"南部")</f>
        <v>0</v>
      </c>
      <c r="P34" s="45" t="s">
        <v>16506</v>
      </c>
      <c r="Q34" s="61"/>
      <c r="R34" s="45" t="s">
        <v>16506</v>
      </c>
      <c r="S34" s="40"/>
      <c r="T34" s="60" t="s">
        <v>16506</v>
      </c>
      <c r="U34" s="61"/>
      <c r="V34" s="45" t="s">
        <v>16506</v>
      </c>
      <c r="W34" s="61" cm="1">
        <f t="array" ref="W34">INDEX(設備G入力用!$F$2:$Q$72,ROW(A29), MATCH($A$1,設備G入力用!$F$2:$Q$2,0))</f>
        <v>0</v>
      </c>
      <c r="X34" s="30">
        <f t="shared" si="5"/>
        <v>0</v>
      </c>
      <c r="AA34" s="984"/>
      <c r="AB34" s="304" t="s">
        <v>16617</v>
      </c>
      <c r="AC34" s="172">
        <f>SUM(I35,K35,M35,O35,Q35,S35,U35,W35)</f>
        <v>0</v>
      </c>
      <c r="AD34" s="10"/>
      <c r="AE34" s="10"/>
      <c r="AF34" s="202" t="str">
        <f>IFERROR(_xlfn.XLOOKUP(確報【9月】!$AE34,台帳表ｓ[整理番号],台帳表ｓ[繁閑調整]),"")</f>
        <v/>
      </c>
      <c r="AG34" s="277" t="str">
        <f>IFERROR(_xlfn.XLOOKUP(確報【9月】!$AE34,台帳表ｓ[整理番号],台帳表ｓ[精算
グループ]),"")</f>
        <v/>
      </c>
      <c r="AH34" s="278" t="str">
        <f>IFERROR(_xlfn.XLOOKUP(確報【9月】!$AE34,台帳表ｓ[整理番号],台帳表ｓ[請求書発行番号]),"")</f>
        <v/>
      </c>
      <c r="AI34" s="269" t="str">
        <f>IFERROR(_xlfn.XLOOKUP(確報【9月】!$AE34,台帳表ｓ[整理番号],台帳表ｓ[繁閑調整金]),"")</f>
        <v/>
      </c>
      <c r="AJ34" s="139"/>
      <c r="AL34" s="202" t="str">
        <f>IFERROR(_xlfn.XLOOKUP(確報【9月】!AK34,台帳表ｔ[整理番号],台帳表ｔ[繁閑調整]),"")</f>
        <v/>
      </c>
      <c r="AM34" s="277" t="str">
        <f>IFERROR(_xlfn.XLOOKUP(確報【9月】!AK34,台帳表ｔ[整理番号],台帳表ｔ[精算
グループ]),"")</f>
        <v/>
      </c>
      <c r="AN34" s="278" t="str">
        <f>IFERROR(_xlfn.XLOOKUP(確報【9月】!AK34,台帳表ｔ[整理番号],台帳表ｔ[請求書発行番号]),"")</f>
        <v/>
      </c>
      <c r="AO34" s="269" t="str">
        <f>IFERROR(_xlfn.XLOOKUP(確報【9月】!AK34,台帳表ｔ[整理番号],台帳表ｔ[繁閑調整金]),"")</f>
        <v/>
      </c>
      <c r="AP34" s="275"/>
      <c r="AR34" s="202" t="str">
        <f>IFERROR(_xlfn.XLOOKUP(確報【9月】!AQ34,台帳表ｋ[整理番号],台帳表ｋ[繁閑調整]),"")</f>
        <v/>
      </c>
      <c r="AS34" s="277" t="str">
        <f>IFERROR(_xlfn.XLOOKUP(確報【9月】!AQ34,台帳表ｋ[整理番号],台帳表ｋ[精算
グループ]),"")</f>
        <v/>
      </c>
      <c r="AT34" s="278" t="str">
        <f>IFERROR(_xlfn.XLOOKUP(確報【9月】!AQ34,台帳表ｋ[整理番号],台帳表ｋ[請求書発行番号]),"")</f>
        <v/>
      </c>
      <c r="AU34" s="269" t="str">
        <f>IFERROR(_xlfn.XLOOKUP(確報【9月】!AQ34,台帳表ｋ[整理番号],台帳表ｋ[繁閑調整金]),"")</f>
        <v/>
      </c>
      <c r="AV34" s="275"/>
      <c r="AX34" s="202" t="str">
        <f>IFERROR(_xlfn.XLOOKUP(確報【9月】!AW34,台帳表ｋ[整理番号],台帳表ｋ[繁閑調整]),"")</f>
        <v/>
      </c>
      <c r="AY34" s="277" t="str">
        <f>IFERROR(_xlfn.XLOOKUP(確報【9月】!AW34,台帳表ｋ[整理番号],台帳表ｋ[精算
グループ]),"")</f>
        <v/>
      </c>
      <c r="AZ34" s="278" t="str">
        <f>IFERROR(_xlfn.XLOOKUP(確報【9月】!AW34,台帳表ｋ[整理番号],台帳表ｋ[請求書発行番号]),"")</f>
        <v/>
      </c>
      <c r="BA34" s="269" t="str">
        <f>IFERROR(_xlfn.XLOOKUP(確報【9月】!AW34,台帳表ｋ[整理番号],台帳表ｋ[繁閑調整金]),"")</f>
        <v/>
      </c>
    </row>
    <row r="35" spans="1:53" ht="16.350000000000001" customHeight="1" thickTop="1" thickBot="1">
      <c r="A35" s="927"/>
      <c r="B35" s="927"/>
      <c r="C35" s="927"/>
      <c r="D35" s="979"/>
      <c r="E35" s="928"/>
      <c r="F35" s="25" t="s">
        <v>16509</v>
      </c>
      <c r="G35" s="52" t="s">
        <v>16606</v>
      </c>
      <c r="H35" s="45"/>
      <c r="I35" s="46"/>
      <c r="J35" s="78"/>
      <c r="K35" s="40"/>
      <c r="L35" s="78"/>
      <c r="M35" s="40"/>
      <c r="N35" s="60"/>
      <c r="O35" s="61">
        <f>SUMIFS(台帳表ｓ[金額],台帳表ｓ[精算
グループ],確報【9月】!$H35,台帳表ｓ[入金月（月のみ）],確報【9月】!$A$1,台帳表ｓ[ＮＣ区分],"南部")+SUMIFS(測量台帳1ｓ[入金額],測量台帳1ｓ[精算
グループ],確報【9月】!$H35,測量台帳1ｓ[入金月（月のみ）],確報【9月】!$A$1,測量台帳1ｓ[NC区分],"南部")+SUMIFS(測量台帳1__2ｓ[入金額(後)],測量台帳1__2ｓ[精算
グループ(後)],確報【9月】!$H35,測量台帳1__2ｓ[入金月(後)（月のみ）],確報【9月】!$A$1,測量台帳1__2ｓ[NC区分],"南部")</f>
        <v>0</v>
      </c>
      <c r="P35" s="45"/>
      <c r="Q35" s="61"/>
      <c r="R35" s="45"/>
      <c r="S35" s="40"/>
      <c r="T35" s="60"/>
      <c r="U35" s="61"/>
      <c r="V35" s="45"/>
      <c r="W35" s="61" cm="1">
        <f t="array" ref="W35">INDEX(設備G入力用!$F$2:$Q$72,ROW(A30), MATCH($A$1,設備G入力用!$F$2:$Q$2,0))</f>
        <v>0</v>
      </c>
      <c r="X35" s="30">
        <f t="shared" si="5"/>
        <v>0</v>
      </c>
      <c r="Y35" s="16">
        <f>SUM(X32:X35)</f>
        <v>0</v>
      </c>
      <c r="Z35" s="13" t="s">
        <v>16618</v>
      </c>
      <c r="AA35" s="1069" t="s">
        <v>16613</v>
      </c>
      <c r="AB35" s="1070"/>
      <c r="AC35" s="297">
        <f>SUM(AC24:AC34)</f>
        <v>2212666</v>
      </c>
      <c r="AD35" s="10"/>
      <c r="AE35" s="10"/>
      <c r="AF35" s="202" t="str">
        <f>IFERROR(_xlfn.XLOOKUP(確報【9月】!$AE35,台帳表ｓ[整理番号],台帳表ｓ[繁閑調整]),"")</f>
        <v/>
      </c>
      <c r="AG35" s="277" t="str">
        <f>IFERROR(_xlfn.XLOOKUP(確報【9月】!$AE35,台帳表ｓ[整理番号],台帳表ｓ[精算
グループ]),"")</f>
        <v/>
      </c>
      <c r="AH35" s="278" t="str">
        <f>IFERROR(_xlfn.XLOOKUP(確報【9月】!$AE35,台帳表ｓ[整理番号],台帳表ｓ[請求書発行番号]),"")</f>
        <v/>
      </c>
      <c r="AI35" s="269" t="str">
        <f>IFERROR(_xlfn.XLOOKUP(確報【9月】!$AE35,台帳表ｓ[整理番号],台帳表ｓ[繁閑調整金]),"")</f>
        <v/>
      </c>
      <c r="AJ35" s="275"/>
      <c r="AL35" s="202" t="str">
        <f>IFERROR(_xlfn.XLOOKUP(確報【9月】!AK35,台帳表ｔ[整理番号],台帳表ｔ[繁閑調整]),"")</f>
        <v/>
      </c>
      <c r="AM35" s="277" t="str">
        <f>IFERROR(_xlfn.XLOOKUP(確報【9月】!AK35,台帳表ｔ[整理番号],台帳表ｔ[精算
グループ]),"")</f>
        <v/>
      </c>
      <c r="AN35" s="278" t="str">
        <f>IFERROR(_xlfn.XLOOKUP(確報【9月】!AK35,台帳表ｔ[整理番号],台帳表ｔ[請求書発行番号]),"")</f>
        <v/>
      </c>
      <c r="AO35" s="269" t="str">
        <f>IFERROR(_xlfn.XLOOKUP(確報【9月】!AK35,台帳表ｔ[整理番号],台帳表ｔ[繁閑調整金]),"")</f>
        <v/>
      </c>
      <c r="AP35" s="275"/>
      <c r="AR35" s="202" t="str">
        <f>IFERROR(_xlfn.XLOOKUP(確報【9月】!AQ35,台帳表ｋ[整理番号],台帳表ｋ[繁閑調整]),"")</f>
        <v/>
      </c>
      <c r="AS35" s="277" t="str">
        <f>IFERROR(_xlfn.XLOOKUP(確報【9月】!AQ35,台帳表ｋ[整理番号],台帳表ｋ[精算
グループ]),"")</f>
        <v/>
      </c>
      <c r="AT35" s="278" t="str">
        <f>IFERROR(_xlfn.XLOOKUP(確報【9月】!AQ35,台帳表ｋ[整理番号],台帳表ｋ[請求書発行番号]),"")</f>
        <v/>
      </c>
      <c r="AU35" s="269" t="str">
        <f>IFERROR(_xlfn.XLOOKUP(確報【9月】!AQ35,台帳表ｋ[整理番号],台帳表ｋ[繁閑調整金]),"")</f>
        <v/>
      </c>
      <c r="AV35" s="275"/>
      <c r="AX35" s="202" t="str">
        <f>IFERROR(_xlfn.XLOOKUP(確報【9月】!AW35,台帳表ｋ[整理番号],台帳表ｋ[繁閑調整]),"")</f>
        <v/>
      </c>
      <c r="AY35" s="277" t="str">
        <f>IFERROR(_xlfn.XLOOKUP(確報【9月】!AW35,台帳表ｋ[整理番号],台帳表ｋ[精算
グループ]),"")</f>
        <v/>
      </c>
      <c r="AZ35" s="278" t="str">
        <f>IFERROR(_xlfn.XLOOKUP(確報【9月】!AW35,台帳表ｋ[整理番号],台帳表ｋ[請求書発行番号]),"")</f>
        <v/>
      </c>
      <c r="BA35" s="269" t="str">
        <f>IFERROR(_xlfn.XLOOKUP(確報【9月】!AW35,台帳表ｋ[整理番号],台帳表ｋ[繁閑調整金]),"")</f>
        <v/>
      </c>
    </row>
    <row r="36" spans="1:53" ht="16.350000000000001" customHeight="1">
      <c r="A36" s="927"/>
      <c r="B36" s="927"/>
      <c r="C36" s="927"/>
      <c r="D36" s="973" t="s">
        <v>16520</v>
      </c>
      <c r="E36" s="926" t="s">
        <v>16521</v>
      </c>
      <c r="F36" s="57" t="s">
        <v>16522</v>
      </c>
      <c r="G36" s="19" t="s">
        <v>16606</v>
      </c>
      <c r="H36" s="167" t="s">
        <v>16493</v>
      </c>
      <c r="I36" s="179"/>
      <c r="J36" s="75" t="s">
        <v>94</v>
      </c>
      <c r="K36" s="76">
        <f>SUMIFS(台帳表ｓ[金額],台帳表ｓ[精算
グループ],確報【9月】!$H36,台帳表ｓ[入金月（月のみ）],確報【9月】!$A$1,台帳表ｓ[ＮＣ区分],"埼玉")+SUMIFS(測量台帳1ｓ[入金額],測量台帳1ｓ[精算
グループ],確報【9月】!$H36,測量台帳1ｓ[入金月（月のみ）],確報【9月】!$A$1,測量台帳1ｓ[NC区分],"埼玉")+SUMIFS(測量台帳1__2ｓ[入金額(後)],測量台帳1__2ｓ[精算
グループ(後)],確報【9月】!$H36,測量台帳1__2ｓ[入金月(後)（月のみ）],確報【9月】!$A$1,測量台帳1__2ｓ[NC区分],"埼玉")</f>
        <v>716836</v>
      </c>
      <c r="L36" s="75" t="s">
        <v>94</v>
      </c>
      <c r="M36" s="76"/>
      <c r="N36" s="58" t="s">
        <v>94</v>
      </c>
      <c r="O36" s="59"/>
      <c r="P36" s="167" t="s">
        <v>94</v>
      </c>
      <c r="Q36" s="59"/>
      <c r="R36" s="167" t="s">
        <v>94</v>
      </c>
      <c r="S36" s="76"/>
      <c r="T36" s="58" t="s">
        <v>94</v>
      </c>
      <c r="U36" s="59"/>
      <c r="V36" s="167" t="s">
        <v>94</v>
      </c>
      <c r="W36" s="59" cm="1">
        <f t="array" ref="W36">INDEX(設備G入力用!$F$2:$Q$72,ROW(A31), MATCH($A$1,設備G入力用!$F$2:$Q$2,0))</f>
        <v>0</v>
      </c>
      <c r="X36" s="23">
        <f>SUM(I36,K36,M36,O36,Q36,S36,U36,W36)</f>
        <v>716836</v>
      </c>
      <c r="Y36" s="24"/>
      <c r="Z36" s="13"/>
      <c r="AA36" s="982" t="s">
        <v>16520</v>
      </c>
      <c r="AB36" s="308" t="s">
        <v>94</v>
      </c>
      <c r="AC36" s="110">
        <f t="shared" ref="AC36:AC45" si="6">SUM(I36,K36,M36,O36,Q36,S36,U36,W36)</f>
        <v>716836</v>
      </c>
      <c r="AD36" s="10"/>
      <c r="AE36" s="10"/>
      <c r="AF36" s="202" t="str">
        <f>IFERROR(_xlfn.XLOOKUP(確報【9月】!$AE36,台帳表ｓ[整理番号],台帳表ｓ[繁閑調整]),"")</f>
        <v/>
      </c>
      <c r="AG36" s="277" t="str">
        <f>IFERROR(_xlfn.XLOOKUP(確報【9月】!$AE36,台帳表ｓ[整理番号],台帳表ｓ[精算
グループ]),"")</f>
        <v/>
      </c>
      <c r="AH36" s="278" t="str">
        <f>IFERROR(_xlfn.XLOOKUP(確報【9月】!$AE36,台帳表ｓ[整理番号],台帳表ｓ[請求書発行番号]),"")</f>
        <v/>
      </c>
      <c r="AI36" s="269" t="str">
        <f>IFERROR(_xlfn.XLOOKUP(確報【9月】!$AE36,台帳表ｓ[整理番号],台帳表ｓ[繁閑調整金]),"")</f>
        <v/>
      </c>
      <c r="AJ36" s="275"/>
      <c r="AL36" s="202" t="str">
        <f>IFERROR(_xlfn.XLOOKUP(確報【9月】!AK36,台帳表ｔ[整理番号],台帳表ｔ[繁閑調整]),"")</f>
        <v/>
      </c>
      <c r="AM36" s="277" t="str">
        <f>IFERROR(_xlfn.XLOOKUP(確報【9月】!AK36,台帳表ｔ[整理番号],台帳表ｔ[精算
グループ]),"")</f>
        <v/>
      </c>
      <c r="AN36" s="278" t="str">
        <f>IFERROR(_xlfn.XLOOKUP(確報【9月】!AK36,台帳表ｔ[整理番号],台帳表ｔ[請求書発行番号]),"")</f>
        <v/>
      </c>
      <c r="AO36" s="269" t="str">
        <f>IFERROR(_xlfn.XLOOKUP(確報【9月】!AK36,台帳表ｔ[整理番号],台帳表ｔ[繁閑調整金]),"")</f>
        <v/>
      </c>
      <c r="AP36" s="275"/>
      <c r="AR36" s="202" t="str">
        <f>IFERROR(_xlfn.XLOOKUP(確報【9月】!AQ36,台帳表ｋ[整理番号],台帳表ｋ[繁閑調整]),"")</f>
        <v/>
      </c>
      <c r="AS36" s="277" t="str">
        <f>IFERROR(_xlfn.XLOOKUP(確報【9月】!AQ36,台帳表ｋ[整理番号],台帳表ｋ[精算
グループ]),"")</f>
        <v/>
      </c>
      <c r="AT36" s="278" t="str">
        <f>IFERROR(_xlfn.XLOOKUP(確報【9月】!AQ36,台帳表ｋ[整理番号],台帳表ｋ[請求書発行番号]),"")</f>
        <v/>
      </c>
      <c r="AU36" s="269" t="str">
        <f>IFERROR(_xlfn.XLOOKUP(確報【9月】!AQ36,台帳表ｋ[整理番号],台帳表ｋ[繁閑調整金]),"")</f>
        <v/>
      </c>
      <c r="AV36" s="275"/>
      <c r="AX36" s="202" t="str">
        <f>IFERROR(_xlfn.XLOOKUP(確報【9月】!AW36,台帳表ｋ[整理番号],台帳表ｋ[繁閑調整]),"")</f>
        <v/>
      </c>
      <c r="AY36" s="277" t="str">
        <f>IFERROR(_xlfn.XLOOKUP(確報【9月】!AW36,台帳表ｋ[整理番号],台帳表ｋ[精算
グループ]),"")</f>
        <v/>
      </c>
      <c r="AZ36" s="278" t="str">
        <f>IFERROR(_xlfn.XLOOKUP(確報【9月】!AW36,台帳表ｋ[整理番号],台帳表ｋ[請求書発行番号]),"")</f>
        <v/>
      </c>
      <c r="BA36" s="269" t="str">
        <f>IFERROR(_xlfn.XLOOKUP(確報【9月】!AW36,台帳表ｋ[整理番号],台帳表ｋ[繁閑調整金]),"")</f>
        <v/>
      </c>
    </row>
    <row r="37" spans="1:53" ht="16.350000000000001" customHeight="1">
      <c r="A37" s="927"/>
      <c r="B37" s="927"/>
      <c r="C37" s="927"/>
      <c r="D37" s="976"/>
      <c r="E37" s="927"/>
      <c r="F37" s="55" t="s">
        <v>16523</v>
      </c>
      <c r="G37" s="52" t="s">
        <v>16606</v>
      </c>
      <c r="H37" s="45" t="s">
        <v>16494</v>
      </c>
      <c r="I37" s="46"/>
      <c r="J37" s="78" t="s">
        <v>220</v>
      </c>
      <c r="K37" s="40">
        <f>SUMIFS(台帳表ｓ[金額],台帳表ｓ[精算
グループ],確報【9月】!$H37,台帳表ｓ[入金月（月のみ）],確報【9月】!$A$1,台帳表ｓ[ＮＣ区分],"埼玉")+SUMIFS(測量台帳1ｓ[入金額],測量台帳1ｓ[精算
グループ],確報【9月】!$H37,測量台帳1ｓ[入金月（月のみ）],確報【9月】!$A$1,測量台帳1ｓ[NC区分],"埼玉")+SUMIFS(測量台帳1__2ｓ[入金額(後)],測量台帳1__2ｓ[精算
グループ(後)],確報【9月】!$H37,測量台帳1__2ｓ[入金月(後)（月のみ）],確報【9月】!$A$1,測量台帳1__2ｓ[NC区分],"埼玉")</f>
        <v>0</v>
      </c>
      <c r="L37" s="78" t="s">
        <v>220</v>
      </c>
      <c r="M37" s="40"/>
      <c r="N37" s="60" t="s">
        <v>220</v>
      </c>
      <c r="O37" s="61"/>
      <c r="P37" s="45" t="s">
        <v>220</v>
      </c>
      <c r="Q37" s="61"/>
      <c r="R37" s="45" t="s">
        <v>220</v>
      </c>
      <c r="S37" s="40"/>
      <c r="T37" s="60" t="s">
        <v>220</v>
      </c>
      <c r="U37" s="61"/>
      <c r="V37" s="45" t="s">
        <v>220</v>
      </c>
      <c r="W37" s="61" cm="1">
        <f t="array" ref="W37">INDEX(設備G入力用!$F$2:$Q$72,ROW(A32), MATCH($A$1,設備G入力用!$F$2:$Q$2,0))</f>
        <v>0</v>
      </c>
      <c r="X37" s="30">
        <f t="shared" ref="X37:X76" si="7">SUM(I37,K37,M37,O37,Q37,S37,U37,W37)</f>
        <v>0</v>
      </c>
      <c r="Y37" s="24"/>
      <c r="Z37" s="13"/>
      <c r="AA37" s="983"/>
      <c r="AB37" s="299" t="s">
        <v>220</v>
      </c>
      <c r="AC37" s="112">
        <f t="shared" si="6"/>
        <v>0</v>
      </c>
      <c r="AD37" s="10"/>
      <c r="AE37" s="10"/>
      <c r="AF37" s="202" t="str">
        <f>IFERROR(_xlfn.XLOOKUP(確報【9月】!$AE37,台帳表ｓ[整理番号],台帳表ｓ[繁閑調整]),"")</f>
        <v/>
      </c>
      <c r="AG37" s="277" t="str">
        <f>IFERROR(_xlfn.XLOOKUP(確報【9月】!$AE37,台帳表ｓ[整理番号],台帳表ｓ[精算
グループ]),"")</f>
        <v/>
      </c>
      <c r="AH37" s="278" t="str">
        <f>IFERROR(_xlfn.XLOOKUP(確報【9月】!$AE37,台帳表ｓ[整理番号],台帳表ｓ[請求書発行番号]),"")</f>
        <v/>
      </c>
      <c r="AI37" s="269" t="str">
        <f>IFERROR(_xlfn.XLOOKUP(確報【9月】!$AE37,台帳表ｓ[整理番号],台帳表ｓ[繁閑調整金]),"")</f>
        <v/>
      </c>
      <c r="AJ37" s="275"/>
      <c r="AL37" s="202" t="str">
        <f>IFERROR(_xlfn.XLOOKUP(確報【9月】!AK37,台帳表ｔ[整理番号],台帳表ｔ[繁閑調整]),"")</f>
        <v/>
      </c>
      <c r="AM37" s="277" t="str">
        <f>IFERROR(_xlfn.XLOOKUP(確報【9月】!AK37,台帳表ｔ[整理番号],台帳表ｔ[精算
グループ]),"")</f>
        <v/>
      </c>
      <c r="AN37" s="278" t="str">
        <f>IFERROR(_xlfn.XLOOKUP(確報【9月】!AK37,台帳表ｔ[整理番号],台帳表ｔ[請求書発行番号]),"")</f>
        <v/>
      </c>
      <c r="AO37" s="269" t="str">
        <f>IFERROR(_xlfn.XLOOKUP(確報【9月】!AK37,台帳表ｔ[整理番号],台帳表ｔ[繁閑調整金]),"")</f>
        <v/>
      </c>
      <c r="AP37" s="275"/>
      <c r="AR37" s="202" t="str">
        <f>IFERROR(_xlfn.XLOOKUP(確報【9月】!AQ37,台帳表ｋ[整理番号],台帳表ｋ[繁閑調整]),"")</f>
        <v/>
      </c>
      <c r="AS37" s="277" t="str">
        <f>IFERROR(_xlfn.XLOOKUP(確報【9月】!AQ37,台帳表ｋ[整理番号],台帳表ｋ[精算
グループ]),"")</f>
        <v/>
      </c>
      <c r="AT37" s="278" t="str">
        <f>IFERROR(_xlfn.XLOOKUP(確報【9月】!AQ37,台帳表ｋ[整理番号],台帳表ｋ[請求書発行番号]),"")</f>
        <v/>
      </c>
      <c r="AU37" s="269" t="str">
        <f>IFERROR(_xlfn.XLOOKUP(確報【9月】!AQ37,台帳表ｋ[整理番号],台帳表ｋ[繁閑調整金]),"")</f>
        <v/>
      </c>
      <c r="AV37" s="275"/>
      <c r="AX37" s="202" t="str">
        <f>IFERROR(_xlfn.XLOOKUP(確報【9月】!AW37,台帳表ｋ[整理番号],台帳表ｋ[繁閑調整]),"")</f>
        <v/>
      </c>
      <c r="AY37" s="277" t="str">
        <f>IFERROR(_xlfn.XLOOKUP(確報【9月】!AW37,台帳表ｋ[整理番号],台帳表ｋ[精算
グループ]),"")</f>
        <v/>
      </c>
      <c r="AZ37" s="278" t="str">
        <f>IFERROR(_xlfn.XLOOKUP(確報【9月】!AW37,台帳表ｋ[整理番号],台帳表ｋ[請求書発行番号]),"")</f>
        <v/>
      </c>
      <c r="BA37" s="269" t="str">
        <f>IFERROR(_xlfn.XLOOKUP(確報【9月】!AW37,台帳表ｋ[整理番号],台帳表ｋ[繁閑調整金]),"")</f>
        <v/>
      </c>
    </row>
    <row r="38" spans="1:53" ht="16.350000000000001" customHeight="1">
      <c r="A38" s="927"/>
      <c r="B38" s="927"/>
      <c r="C38" s="927"/>
      <c r="D38" s="976"/>
      <c r="E38" s="927"/>
      <c r="F38" s="55" t="s">
        <v>16524</v>
      </c>
      <c r="G38" s="62" t="s">
        <v>16606</v>
      </c>
      <c r="H38" s="45" t="s">
        <v>16495</v>
      </c>
      <c r="I38" s="46"/>
      <c r="J38" s="78" t="s">
        <v>224</v>
      </c>
      <c r="K38" s="40">
        <f>SUMIFS(台帳表ｓ[金額],台帳表ｓ[精算
グループ],確報【9月】!$H38,台帳表ｓ[入金月（月のみ）],確報【9月】!$A$1,台帳表ｓ[ＮＣ区分],"埼玉")+SUMIFS(測量台帳1ｓ[入金額],測量台帳1ｓ[精算
グループ],確報【9月】!$H38,測量台帳1ｓ[入金月（月のみ）],確報【9月】!$A$1,測量台帳1ｓ[NC区分],"埼玉")+SUMIFS(測量台帳1__2ｓ[入金額(後)],測量台帳1__2ｓ[精算
グループ(後)],確報【9月】!$H38,測量台帳1__2ｓ[入金月(後)（月のみ）],確報【9月】!$A$1,測量台帳1__2ｓ[NC区分],"埼玉")</f>
        <v>0</v>
      </c>
      <c r="L38" s="78" t="s">
        <v>224</v>
      </c>
      <c r="M38" s="40"/>
      <c r="N38" s="60" t="s">
        <v>224</v>
      </c>
      <c r="O38" s="61"/>
      <c r="P38" s="45" t="s">
        <v>224</v>
      </c>
      <c r="Q38" s="61"/>
      <c r="R38" s="45" t="s">
        <v>224</v>
      </c>
      <c r="S38" s="40"/>
      <c r="T38" s="60" t="s">
        <v>224</v>
      </c>
      <c r="U38" s="61"/>
      <c r="V38" s="45" t="s">
        <v>224</v>
      </c>
      <c r="W38" s="61" cm="1">
        <f t="array" ref="W38">INDEX(設備G入力用!$F$2:$Q$72,ROW(A33), MATCH($A$1,設備G入力用!$F$2:$Q$2,0))</f>
        <v>0</v>
      </c>
      <c r="X38" s="30">
        <f t="shared" si="7"/>
        <v>0</v>
      </c>
      <c r="AA38" s="983"/>
      <c r="AB38" s="299" t="s">
        <v>224</v>
      </c>
      <c r="AC38" s="112">
        <f t="shared" si="6"/>
        <v>0</v>
      </c>
      <c r="AD38" s="10"/>
      <c r="AE38" s="10"/>
      <c r="AF38" s="202" t="str">
        <f>IFERROR(_xlfn.XLOOKUP(確報【9月】!$AE38,台帳表ｓ[整理番号],台帳表ｓ[繁閑調整]),"")</f>
        <v/>
      </c>
      <c r="AG38" s="277" t="str">
        <f>IFERROR(_xlfn.XLOOKUP(確報【9月】!$AE38,台帳表ｓ[整理番号],台帳表ｓ[精算
グループ]),"")</f>
        <v/>
      </c>
      <c r="AH38" s="278" t="str">
        <f>IFERROR(_xlfn.XLOOKUP(確報【9月】!$AE38,台帳表ｓ[整理番号],台帳表ｓ[請求書発行番号]),"")</f>
        <v/>
      </c>
      <c r="AI38" s="269" t="str">
        <f>IFERROR(_xlfn.XLOOKUP(確報【9月】!$AE38,台帳表ｓ[整理番号],台帳表ｓ[繁閑調整金]),"")</f>
        <v/>
      </c>
      <c r="AJ38" s="275"/>
      <c r="AL38" s="202" t="str">
        <f>IFERROR(_xlfn.XLOOKUP(確報【9月】!AK38,台帳表ｔ[整理番号],台帳表ｔ[繁閑調整]),"")</f>
        <v/>
      </c>
      <c r="AM38" s="277" t="str">
        <f>IFERROR(_xlfn.XLOOKUP(確報【9月】!AK38,台帳表ｔ[整理番号],台帳表ｔ[精算
グループ]),"")</f>
        <v/>
      </c>
      <c r="AN38" s="278" t="str">
        <f>IFERROR(_xlfn.XLOOKUP(確報【9月】!AK38,台帳表ｔ[整理番号],台帳表ｔ[請求書発行番号]),"")</f>
        <v/>
      </c>
      <c r="AO38" s="269" t="str">
        <f>IFERROR(_xlfn.XLOOKUP(確報【9月】!AK38,台帳表ｔ[整理番号],台帳表ｔ[繁閑調整金]),"")</f>
        <v/>
      </c>
      <c r="AP38" s="275"/>
      <c r="AR38" s="202" t="str">
        <f>IFERROR(_xlfn.XLOOKUP(確報【9月】!AQ38,台帳表ｋ[整理番号],台帳表ｋ[繁閑調整]),"")</f>
        <v/>
      </c>
      <c r="AS38" s="277" t="str">
        <f>IFERROR(_xlfn.XLOOKUP(確報【9月】!AQ38,台帳表ｋ[整理番号],台帳表ｋ[精算
グループ]),"")</f>
        <v/>
      </c>
      <c r="AT38" s="278" t="str">
        <f>IFERROR(_xlfn.XLOOKUP(確報【9月】!AQ38,台帳表ｋ[整理番号],台帳表ｋ[請求書発行番号]),"")</f>
        <v/>
      </c>
      <c r="AU38" s="269" t="str">
        <f>IFERROR(_xlfn.XLOOKUP(確報【9月】!AQ38,台帳表ｋ[整理番号],台帳表ｋ[繁閑調整金]),"")</f>
        <v/>
      </c>
      <c r="AV38" s="275"/>
      <c r="AX38" s="202" t="str">
        <f>IFERROR(_xlfn.XLOOKUP(確報【9月】!AW38,台帳表ｋ[整理番号],台帳表ｋ[繁閑調整]),"")</f>
        <v/>
      </c>
      <c r="AY38" s="277" t="str">
        <f>IFERROR(_xlfn.XLOOKUP(確報【9月】!AW38,台帳表ｋ[整理番号],台帳表ｋ[精算
グループ]),"")</f>
        <v/>
      </c>
      <c r="AZ38" s="278" t="str">
        <f>IFERROR(_xlfn.XLOOKUP(確報【9月】!AW38,台帳表ｋ[整理番号],台帳表ｋ[請求書発行番号]),"")</f>
        <v/>
      </c>
      <c r="BA38" s="269" t="str">
        <f>IFERROR(_xlfn.XLOOKUP(確報【9月】!AW38,台帳表ｋ[整理番号],台帳表ｋ[繁閑調整金]),"")</f>
        <v/>
      </c>
    </row>
    <row r="39" spans="1:53" ht="16.350000000000001" customHeight="1">
      <c r="A39" s="927"/>
      <c r="B39" s="927"/>
      <c r="C39" s="927"/>
      <c r="D39" s="976"/>
      <c r="E39" s="927"/>
      <c r="F39" s="55" t="s">
        <v>16525</v>
      </c>
      <c r="G39" s="63" t="s">
        <v>16606</v>
      </c>
      <c r="H39" s="45" t="s">
        <v>16497</v>
      </c>
      <c r="I39" s="46"/>
      <c r="J39" s="78" t="s">
        <v>228</v>
      </c>
      <c r="K39" s="40">
        <f>SUMIFS(台帳表ｓ[金額],台帳表ｓ[精算
グループ],確報【9月】!$H39,台帳表ｓ[入金月（月のみ）],確報【9月】!$A$1,台帳表ｓ[ＮＣ区分],"埼玉")+SUMIFS(測量台帳1ｓ[入金額],測量台帳1ｓ[精算
グループ],確報【9月】!$H39,測量台帳1ｓ[入金月（月のみ）],確報【9月】!$A$1,測量台帳1ｓ[NC区分],"埼玉")+SUMIFS(測量台帳1__2ｓ[入金額(後)],測量台帳1__2ｓ[精算
グループ(後)],確報【9月】!$H39,測量台帳1__2ｓ[入金月(後)（月のみ）],確報【9月】!$A$1,測量台帳1__2ｓ[NC区分],"埼玉")</f>
        <v>0</v>
      </c>
      <c r="L39" s="78" t="s">
        <v>228</v>
      </c>
      <c r="M39" s="40"/>
      <c r="N39" s="60" t="s">
        <v>228</v>
      </c>
      <c r="O39" s="61"/>
      <c r="P39" s="45" t="s">
        <v>228</v>
      </c>
      <c r="Q39" s="61"/>
      <c r="R39" s="45" t="s">
        <v>228</v>
      </c>
      <c r="S39" s="40"/>
      <c r="T39" s="60" t="s">
        <v>228</v>
      </c>
      <c r="U39" s="61"/>
      <c r="V39" s="45" t="s">
        <v>228</v>
      </c>
      <c r="W39" s="61" cm="1">
        <f t="array" ref="W39">INDEX(設備G入力用!$F$2:$Q$72,ROW(A34), MATCH($A$1,設備G入力用!$F$2:$Q$2,0))</f>
        <v>0</v>
      </c>
      <c r="X39" s="30">
        <f t="shared" si="7"/>
        <v>0</v>
      </c>
      <c r="Y39" s="24"/>
      <c r="Z39" s="13"/>
      <c r="AA39" s="983"/>
      <c r="AB39" s="299" t="s">
        <v>228</v>
      </c>
      <c r="AC39" s="112">
        <f t="shared" si="6"/>
        <v>0</v>
      </c>
      <c r="AD39" s="10"/>
      <c r="AE39" s="10"/>
      <c r="AF39" s="202" t="str">
        <f>IFERROR(_xlfn.XLOOKUP(確報【9月】!$AE39,台帳表ｓ[整理番号],台帳表ｓ[繁閑調整]),"")</f>
        <v/>
      </c>
      <c r="AG39" s="277" t="str">
        <f>IFERROR(_xlfn.XLOOKUP(確報【9月】!$AE39,台帳表ｓ[整理番号],台帳表ｓ[精算
グループ]),"")</f>
        <v/>
      </c>
      <c r="AH39" s="278" t="str">
        <f>IFERROR(_xlfn.XLOOKUP(確報【9月】!$AE39,台帳表ｓ[整理番号],台帳表ｓ[請求書発行番号]),"")</f>
        <v/>
      </c>
      <c r="AI39" s="269" t="str">
        <f>IFERROR(_xlfn.XLOOKUP(確報【9月】!$AE39,台帳表ｓ[整理番号],台帳表ｓ[繁閑調整金]),"")</f>
        <v/>
      </c>
      <c r="AJ39" s="275"/>
      <c r="AL39" s="202" t="str">
        <f>IFERROR(_xlfn.XLOOKUP(確報【9月】!AK39,台帳表ｔ[整理番号],台帳表ｔ[繁閑調整]),"")</f>
        <v/>
      </c>
      <c r="AM39" s="277" t="str">
        <f>IFERROR(_xlfn.XLOOKUP(確報【9月】!AK39,台帳表ｔ[整理番号],台帳表ｔ[精算
グループ]),"")</f>
        <v/>
      </c>
      <c r="AN39" s="278" t="str">
        <f>IFERROR(_xlfn.XLOOKUP(確報【9月】!AK39,台帳表ｔ[整理番号],台帳表ｔ[請求書発行番号]),"")</f>
        <v/>
      </c>
      <c r="AO39" s="269" t="str">
        <f>IFERROR(_xlfn.XLOOKUP(確報【9月】!AK39,台帳表ｔ[整理番号],台帳表ｔ[繁閑調整金]),"")</f>
        <v/>
      </c>
      <c r="AP39" s="275"/>
      <c r="AR39" s="202" t="str">
        <f>IFERROR(_xlfn.XLOOKUP(確報【9月】!AQ39,台帳表ｋ[整理番号],台帳表ｋ[繁閑調整]),"")</f>
        <v/>
      </c>
      <c r="AS39" s="277" t="str">
        <f>IFERROR(_xlfn.XLOOKUP(確報【9月】!AQ39,台帳表ｋ[整理番号],台帳表ｋ[精算
グループ]),"")</f>
        <v/>
      </c>
      <c r="AT39" s="278" t="str">
        <f>IFERROR(_xlfn.XLOOKUP(確報【9月】!AQ39,台帳表ｋ[整理番号],台帳表ｋ[請求書発行番号]),"")</f>
        <v/>
      </c>
      <c r="AU39" s="269" t="str">
        <f>IFERROR(_xlfn.XLOOKUP(確報【9月】!AQ39,台帳表ｋ[整理番号],台帳表ｋ[繁閑調整金]),"")</f>
        <v/>
      </c>
      <c r="AV39" s="275"/>
      <c r="AX39" s="202" t="str">
        <f>IFERROR(_xlfn.XLOOKUP(確報【9月】!AW39,台帳表ｋ[整理番号],台帳表ｋ[繁閑調整]),"")</f>
        <v/>
      </c>
      <c r="AY39" s="277" t="str">
        <f>IFERROR(_xlfn.XLOOKUP(確報【9月】!AW39,台帳表ｋ[整理番号],台帳表ｋ[精算
グループ]),"")</f>
        <v/>
      </c>
      <c r="AZ39" s="278" t="str">
        <f>IFERROR(_xlfn.XLOOKUP(確報【9月】!AW39,台帳表ｋ[整理番号],台帳表ｋ[請求書発行番号]),"")</f>
        <v/>
      </c>
      <c r="BA39" s="269" t="str">
        <f>IFERROR(_xlfn.XLOOKUP(確報【9月】!AW39,台帳表ｋ[整理番号],台帳表ｋ[繁閑調整金]),"")</f>
        <v/>
      </c>
    </row>
    <row r="40" spans="1:53" ht="16.350000000000001" customHeight="1" thickBot="1">
      <c r="A40" s="927"/>
      <c r="B40" s="927"/>
      <c r="C40" s="927"/>
      <c r="D40" s="976"/>
      <c r="E40" s="927"/>
      <c r="F40" s="64" t="s">
        <v>16526</v>
      </c>
      <c r="G40" s="65" t="s">
        <v>16606</v>
      </c>
      <c r="H40" s="67" t="s">
        <v>16527</v>
      </c>
      <c r="I40" s="38"/>
      <c r="J40" s="79" t="s">
        <v>240</v>
      </c>
      <c r="K40" s="80">
        <f>SUMIFS(台帳表ｓ[金額],台帳表ｓ[精算
グループ],確報【9月】!$H40,台帳表ｓ[入金月（月のみ）],確報【9月】!$A$1,台帳表ｓ[ＮＣ区分],"埼玉")+SUMIFS(測量台帳1ｓ[入金額],測量台帳1ｓ[精算
グループ],確報【9月】!$H40,測量台帳1ｓ[入金月（月のみ）],確報【9月】!$A$1,測量台帳1ｓ[NC区分],"埼玉")+SUMIFS(測量台帳1__2ｓ[入金額(後)],測量台帳1__2ｓ[精算
グループ(後)],確報【9月】!$H40,測量台帳1__2ｓ[入金月(後)（月のみ）],確報【9月】!$A$1,測量台帳1__2ｓ[NC区分],"埼玉")</f>
        <v>0</v>
      </c>
      <c r="L40" s="79" t="s">
        <v>240</v>
      </c>
      <c r="M40" s="80"/>
      <c r="N40" s="66" t="s">
        <v>240</v>
      </c>
      <c r="O40" s="39"/>
      <c r="P40" s="67" t="s">
        <v>240</v>
      </c>
      <c r="Q40" s="39"/>
      <c r="R40" s="67" t="s">
        <v>240</v>
      </c>
      <c r="S40" s="80"/>
      <c r="T40" s="66" t="s">
        <v>240</v>
      </c>
      <c r="U40" s="39"/>
      <c r="V40" s="67" t="s">
        <v>240</v>
      </c>
      <c r="W40" s="39" cm="1">
        <f t="array" ref="W40">INDEX(設備G入力用!$F$2:$Q$72,ROW(A35), MATCH($A$1,設備G入力用!$F$2:$Q$2,0))</f>
        <v>0</v>
      </c>
      <c r="X40" s="30">
        <f t="shared" si="7"/>
        <v>0</v>
      </c>
      <c r="AA40" s="983"/>
      <c r="AB40" s="299" t="s">
        <v>240</v>
      </c>
      <c r="AC40" s="112">
        <f t="shared" si="6"/>
        <v>0</v>
      </c>
      <c r="AD40" s="10"/>
      <c r="AE40" s="10"/>
      <c r="AF40" s="202" t="str">
        <f>IFERROR(_xlfn.XLOOKUP(確報【9月】!$AE40,台帳表ｓ[整理番号],台帳表ｓ[繁閑調整]),"")</f>
        <v/>
      </c>
      <c r="AG40" s="277" t="str">
        <f>IFERROR(_xlfn.XLOOKUP(確報【9月】!$AE40,台帳表ｓ[整理番号],台帳表ｓ[精算
グループ]),"")</f>
        <v/>
      </c>
      <c r="AH40" s="278" t="str">
        <f>IFERROR(_xlfn.XLOOKUP(確報【9月】!$AE40,台帳表ｓ[整理番号],台帳表ｓ[請求書発行番号]),"")</f>
        <v/>
      </c>
      <c r="AI40" s="269" t="str">
        <f>IFERROR(_xlfn.XLOOKUP(確報【9月】!$AE40,台帳表ｓ[整理番号],台帳表ｓ[繁閑調整金]),"")</f>
        <v/>
      </c>
      <c r="AJ40" s="275"/>
      <c r="AL40" s="202" t="str">
        <f>IFERROR(_xlfn.XLOOKUP(確報【9月】!AK40,台帳表ｔ[整理番号],台帳表ｔ[繁閑調整]),"")</f>
        <v/>
      </c>
      <c r="AM40" s="277" t="str">
        <f>IFERROR(_xlfn.XLOOKUP(確報【9月】!AK40,台帳表ｔ[整理番号],台帳表ｔ[精算
グループ]),"")</f>
        <v/>
      </c>
      <c r="AN40" s="278" t="str">
        <f>IFERROR(_xlfn.XLOOKUP(確報【9月】!AK40,台帳表ｔ[整理番号],台帳表ｔ[請求書発行番号]),"")</f>
        <v/>
      </c>
      <c r="AO40" s="269" t="str">
        <f>IFERROR(_xlfn.XLOOKUP(確報【9月】!AK40,台帳表ｔ[整理番号],台帳表ｔ[繁閑調整金]),"")</f>
        <v/>
      </c>
      <c r="AP40" s="275"/>
      <c r="AR40" s="202" t="str">
        <f>IFERROR(_xlfn.XLOOKUP(確報【9月】!AQ40,台帳表ｋ[整理番号],台帳表ｋ[繁閑調整]),"")</f>
        <v/>
      </c>
      <c r="AS40" s="277" t="str">
        <f>IFERROR(_xlfn.XLOOKUP(確報【9月】!AQ40,台帳表ｋ[整理番号],台帳表ｋ[精算
グループ]),"")</f>
        <v/>
      </c>
      <c r="AT40" s="278" t="str">
        <f>IFERROR(_xlfn.XLOOKUP(確報【9月】!AQ40,台帳表ｋ[整理番号],台帳表ｋ[請求書発行番号]),"")</f>
        <v/>
      </c>
      <c r="AU40" s="269" t="str">
        <f>IFERROR(_xlfn.XLOOKUP(確報【9月】!AQ40,台帳表ｋ[整理番号],台帳表ｋ[繁閑調整金]),"")</f>
        <v/>
      </c>
      <c r="AV40" s="275"/>
      <c r="AX40" s="202" t="str">
        <f>IFERROR(_xlfn.XLOOKUP(確報【9月】!AW40,台帳表ｋ[整理番号],台帳表ｋ[繁閑調整]),"")</f>
        <v/>
      </c>
      <c r="AY40" s="277" t="str">
        <f>IFERROR(_xlfn.XLOOKUP(確報【9月】!AW40,台帳表ｋ[整理番号],台帳表ｋ[精算
グループ]),"")</f>
        <v/>
      </c>
      <c r="AZ40" s="278" t="str">
        <f>IFERROR(_xlfn.XLOOKUP(確報【9月】!AW40,台帳表ｋ[整理番号],台帳表ｋ[請求書発行番号]),"")</f>
        <v/>
      </c>
      <c r="BA40" s="269" t="str">
        <f>IFERROR(_xlfn.XLOOKUP(確報【9月】!AW40,台帳表ｋ[整理番号],台帳表ｋ[繁閑調整金]),"")</f>
        <v/>
      </c>
    </row>
    <row r="41" spans="1:53" ht="16.350000000000001" customHeight="1" thickBot="1">
      <c r="A41" s="927"/>
      <c r="B41" s="927"/>
      <c r="C41" s="927"/>
      <c r="D41" s="976"/>
      <c r="E41" s="928"/>
      <c r="F41" s="55" t="s">
        <v>16528</v>
      </c>
      <c r="G41" s="63" t="s">
        <v>16606</v>
      </c>
      <c r="H41" s="45" t="s">
        <v>16529</v>
      </c>
      <c r="I41" s="46"/>
      <c r="J41" s="78" t="s">
        <v>244</v>
      </c>
      <c r="K41" s="40">
        <f>SUMIFS(台帳表ｓ[金額],台帳表ｓ[精算
グループ],確報【9月】!$H41,台帳表ｓ[入金月（月のみ）],確報【9月】!$A$1,台帳表ｓ[ＮＣ区分],"埼玉")+SUMIFS(測量台帳1ｓ[入金額],測量台帳1ｓ[精算
グループ],確報【9月】!$H41,測量台帳1ｓ[入金月（月のみ）],確報【9月】!$A$1,測量台帳1ｓ[NC区分],"埼玉")+SUMIFS(測量台帳1__2ｓ[入金額(後)],測量台帳1__2ｓ[精算
グループ(後)],確報【9月】!$H41,測量台帳1__2ｓ[入金月(後)（月のみ）],確報【9月】!$A$1,測量台帳1__2ｓ[NC区分],"埼玉")</f>
        <v>0</v>
      </c>
      <c r="L41" s="78" t="s">
        <v>244</v>
      </c>
      <c r="M41" s="40"/>
      <c r="N41" s="60" t="s">
        <v>244</v>
      </c>
      <c r="O41" s="61"/>
      <c r="P41" s="45" t="s">
        <v>244</v>
      </c>
      <c r="Q41" s="61"/>
      <c r="R41" s="45" t="s">
        <v>244</v>
      </c>
      <c r="S41" s="40"/>
      <c r="T41" s="60" t="s">
        <v>244</v>
      </c>
      <c r="U41" s="61"/>
      <c r="V41" s="45" t="s">
        <v>244</v>
      </c>
      <c r="W41" s="61" cm="1">
        <f t="array" ref="W41">INDEX(設備G入力用!$F$2:$Q$72,ROW(A36), MATCH($A$1,設備G入力用!$F$2:$Q$2,0))</f>
        <v>0</v>
      </c>
      <c r="X41" s="30">
        <f t="shared" si="7"/>
        <v>0</v>
      </c>
      <c r="Y41" s="16">
        <f>SUM(X36:X41)</f>
        <v>716836</v>
      </c>
      <c r="Z41" s="13" t="s">
        <v>16599</v>
      </c>
      <c r="AA41" s="983"/>
      <c r="AB41" s="302" t="s">
        <v>244</v>
      </c>
      <c r="AC41" s="172">
        <f t="shared" si="6"/>
        <v>0</v>
      </c>
      <c r="AD41" s="10"/>
      <c r="AE41" s="10"/>
      <c r="AF41" s="202" t="str">
        <f>IFERROR(_xlfn.XLOOKUP(確報【9月】!$AE41,台帳表ｓ[整理番号],台帳表ｓ[繁閑調整]),"")</f>
        <v/>
      </c>
      <c r="AG41" s="277" t="str">
        <f>IFERROR(_xlfn.XLOOKUP(確報【9月】!$AE41,台帳表ｓ[整理番号],台帳表ｓ[精算
グループ]),"")</f>
        <v/>
      </c>
      <c r="AH41" s="278" t="str">
        <f>IFERROR(_xlfn.XLOOKUP(確報【9月】!$AE41,台帳表ｓ[整理番号],台帳表ｓ[請求書発行番号]),"")</f>
        <v/>
      </c>
      <c r="AI41" s="269" t="str">
        <f>IFERROR(_xlfn.XLOOKUP(確報【9月】!$AE41,台帳表ｓ[整理番号],台帳表ｓ[繁閑調整金]),"")</f>
        <v/>
      </c>
      <c r="AJ41" s="275"/>
      <c r="AL41" s="202" t="str">
        <f>IFERROR(_xlfn.XLOOKUP(確報【9月】!AK41,台帳表ｔ[整理番号],台帳表ｔ[繁閑調整]),"")</f>
        <v/>
      </c>
      <c r="AM41" s="277" t="str">
        <f>IFERROR(_xlfn.XLOOKUP(確報【9月】!AK41,台帳表ｔ[整理番号],台帳表ｔ[精算
グループ]),"")</f>
        <v/>
      </c>
      <c r="AN41" s="278" t="str">
        <f>IFERROR(_xlfn.XLOOKUP(確報【9月】!AK41,台帳表ｔ[整理番号],台帳表ｔ[請求書発行番号]),"")</f>
        <v/>
      </c>
      <c r="AO41" s="269" t="str">
        <f>IFERROR(_xlfn.XLOOKUP(確報【9月】!AK41,台帳表ｔ[整理番号],台帳表ｔ[繁閑調整金]),"")</f>
        <v/>
      </c>
      <c r="AP41" s="275"/>
      <c r="AR41" s="202" t="str">
        <f>IFERROR(_xlfn.XLOOKUP(確報【9月】!AQ41,台帳表ｋ[整理番号],台帳表ｋ[繁閑調整]),"")</f>
        <v/>
      </c>
      <c r="AS41" s="277" t="str">
        <f>IFERROR(_xlfn.XLOOKUP(確報【9月】!AQ41,台帳表ｋ[整理番号],台帳表ｋ[精算
グループ]),"")</f>
        <v/>
      </c>
      <c r="AT41" s="278" t="str">
        <f>IFERROR(_xlfn.XLOOKUP(確報【9月】!AQ41,台帳表ｋ[整理番号],台帳表ｋ[請求書発行番号]),"")</f>
        <v/>
      </c>
      <c r="AU41" s="269" t="str">
        <f>IFERROR(_xlfn.XLOOKUP(確報【9月】!AQ41,台帳表ｋ[整理番号],台帳表ｋ[繁閑調整金]),"")</f>
        <v/>
      </c>
      <c r="AV41" s="275"/>
      <c r="AX41" s="202" t="str">
        <f>IFERROR(_xlfn.XLOOKUP(確報【9月】!AW41,台帳表ｋ[整理番号],台帳表ｋ[繁閑調整]),"")</f>
        <v/>
      </c>
      <c r="AY41" s="277" t="str">
        <f>IFERROR(_xlfn.XLOOKUP(確報【9月】!AW41,台帳表ｋ[整理番号],台帳表ｋ[精算
グループ]),"")</f>
        <v/>
      </c>
      <c r="AZ41" s="278" t="str">
        <f>IFERROR(_xlfn.XLOOKUP(確報【9月】!AW41,台帳表ｋ[整理番号],台帳表ｋ[請求書発行番号]),"")</f>
        <v/>
      </c>
      <c r="BA41" s="269" t="str">
        <f>IFERROR(_xlfn.XLOOKUP(確報【9月】!AW41,台帳表ｋ[整理番号],台帳表ｋ[繁閑調整金]),"")</f>
        <v/>
      </c>
    </row>
    <row r="42" spans="1:53" ht="16.350000000000001" customHeight="1">
      <c r="A42" s="927"/>
      <c r="B42" s="927"/>
      <c r="C42" s="927"/>
      <c r="D42" s="976"/>
      <c r="E42" s="926" t="s">
        <v>16530</v>
      </c>
      <c r="F42" s="57" t="s">
        <v>16531</v>
      </c>
      <c r="G42" s="19" t="s">
        <v>16606</v>
      </c>
      <c r="H42" s="167" t="s">
        <v>179</v>
      </c>
      <c r="I42" s="179"/>
      <c r="J42" s="75" t="s">
        <v>179</v>
      </c>
      <c r="K42" s="76"/>
      <c r="L42" s="75" t="s">
        <v>16481</v>
      </c>
      <c r="M42" s="76">
        <f>SUMIFS(台帳表ｓ[金額],台帳表ｓ[精算
グループ],確報【9月】!$H42,台帳表ｓ[入金月（月のみ）],確報【9月】!$A$1,台帳表ｓ[ＮＣ区分],"北部")+SUMIFS(測量台帳1ｓ[入金額],測量台帳1ｓ[精算
グループ],確報【9月】!$H42,測量台帳1ｓ[入金月（月のみ）],確報【9月】!$A$1,測量台帳1ｓ[NC区分],"北部")+SUMIFS(測量台帳1__2ｓ[入金額(後)],測量台帳1__2ｓ[精算
グループ(後)],確報【9月】!$H42,測量台帳1__2ｓ[入金月(後)（月のみ）],確報【9月】!$A$1,測量台帳1__2ｓ[NC区分],"北部")</f>
        <v>3345149</v>
      </c>
      <c r="N42" s="58" t="s">
        <v>179</v>
      </c>
      <c r="O42" s="59"/>
      <c r="P42" s="167" t="s">
        <v>179</v>
      </c>
      <c r="Q42" s="59"/>
      <c r="R42" s="167" t="s">
        <v>179</v>
      </c>
      <c r="S42" s="76"/>
      <c r="T42" s="58" t="s">
        <v>179</v>
      </c>
      <c r="U42" s="59"/>
      <c r="V42" s="167" t="s">
        <v>179</v>
      </c>
      <c r="W42" s="59" cm="1">
        <f t="array" ref="W42">INDEX(設備G入力用!$F$2:$Q$72,ROW(A37), MATCH($A$1,設備G入力用!$F$2:$Q$2,0))</f>
        <v>0</v>
      </c>
      <c r="X42" s="23">
        <f t="shared" si="7"/>
        <v>3345149</v>
      </c>
      <c r="Y42" s="24"/>
      <c r="Z42" s="13"/>
      <c r="AA42" s="983"/>
      <c r="AB42" s="666" t="s">
        <v>179</v>
      </c>
      <c r="AC42" s="112">
        <f t="shared" si="6"/>
        <v>3345149</v>
      </c>
      <c r="AD42" s="10"/>
      <c r="AE42" s="10"/>
      <c r="AF42" s="202" t="str">
        <f>IFERROR(_xlfn.XLOOKUP(確報【9月】!$AE42,台帳表ｓ[整理番号],台帳表ｓ[繁閑調整]),"")</f>
        <v/>
      </c>
      <c r="AG42" s="277" t="str">
        <f>IFERROR(_xlfn.XLOOKUP(確報【9月】!$AE42,台帳表ｓ[整理番号],台帳表ｓ[精算
グループ]),"")</f>
        <v/>
      </c>
      <c r="AH42" s="278" t="str">
        <f>IFERROR(_xlfn.XLOOKUP(確報【9月】!$AE42,台帳表ｓ[整理番号],台帳表ｓ[請求書発行番号]),"")</f>
        <v/>
      </c>
      <c r="AI42" s="269" t="str">
        <f>IFERROR(_xlfn.XLOOKUP(確報【9月】!$AE42,台帳表ｓ[整理番号],台帳表ｓ[繁閑調整金]),"")</f>
        <v/>
      </c>
      <c r="AJ42" s="275"/>
      <c r="AL42" s="202" t="str">
        <f>IFERROR(_xlfn.XLOOKUP(確報【9月】!AK42,台帳表ｔ[整理番号],台帳表ｔ[繁閑調整]),"")</f>
        <v/>
      </c>
      <c r="AM42" s="277" t="str">
        <f>IFERROR(_xlfn.XLOOKUP(確報【9月】!AK42,台帳表ｔ[整理番号],台帳表ｔ[精算
グループ]),"")</f>
        <v/>
      </c>
      <c r="AN42" s="278" t="str">
        <f>IFERROR(_xlfn.XLOOKUP(確報【9月】!AK42,台帳表ｔ[整理番号],台帳表ｔ[請求書発行番号]),"")</f>
        <v/>
      </c>
      <c r="AO42" s="269" t="str">
        <f>IFERROR(_xlfn.XLOOKUP(確報【9月】!AK42,台帳表ｔ[整理番号],台帳表ｔ[繁閑調整金]),"")</f>
        <v/>
      </c>
      <c r="AP42" s="275"/>
      <c r="AR42" s="202" t="str">
        <f>IFERROR(_xlfn.XLOOKUP(確報【9月】!AQ42,台帳表ｋ[整理番号],台帳表ｋ[繁閑調整]),"")</f>
        <v/>
      </c>
      <c r="AS42" s="277" t="str">
        <f>IFERROR(_xlfn.XLOOKUP(確報【9月】!AQ42,台帳表ｋ[整理番号],台帳表ｋ[精算
グループ]),"")</f>
        <v/>
      </c>
      <c r="AT42" s="278" t="str">
        <f>IFERROR(_xlfn.XLOOKUP(確報【9月】!AQ42,台帳表ｋ[整理番号],台帳表ｋ[請求書発行番号]),"")</f>
        <v/>
      </c>
      <c r="AU42" s="269" t="str">
        <f>IFERROR(_xlfn.XLOOKUP(確報【9月】!AQ42,台帳表ｋ[整理番号],台帳表ｋ[繁閑調整金]),"")</f>
        <v/>
      </c>
      <c r="AV42" s="275"/>
      <c r="AX42" s="202" t="str">
        <f>IFERROR(_xlfn.XLOOKUP(確報【9月】!AW42,台帳表ｋ[整理番号],台帳表ｋ[繁閑調整]),"")</f>
        <v/>
      </c>
      <c r="AY42" s="277" t="str">
        <f>IFERROR(_xlfn.XLOOKUP(確報【9月】!AW42,台帳表ｋ[整理番号],台帳表ｋ[精算
グループ]),"")</f>
        <v/>
      </c>
      <c r="AZ42" s="278" t="str">
        <f>IFERROR(_xlfn.XLOOKUP(確報【9月】!AW42,台帳表ｋ[整理番号],台帳表ｋ[請求書発行番号]),"")</f>
        <v/>
      </c>
      <c r="BA42" s="269" t="str">
        <f>IFERROR(_xlfn.XLOOKUP(確報【9月】!AW42,台帳表ｋ[整理番号],台帳表ｋ[繁閑調整金]),"")</f>
        <v/>
      </c>
    </row>
    <row r="43" spans="1:53" ht="16.350000000000001" customHeight="1">
      <c r="A43" s="927"/>
      <c r="B43" s="927"/>
      <c r="C43" s="927"/>
      <c r="D43" s="976"/>
      <c r="E43" s="927"/>
      <c r="F43" s="55" t="s">
        <v>16532</v>
      </c>
      <c r="G43" s="52" t="s">
        <v>16606</v>
      </c>
      <c r="H43" s="45" t="s">
        <v>186</v>
      </c>
      <c r="I43" s="46"/>
      <c r="J43" s="78" t="s">
        <v>186</v>
      </c>
      <c r="K43" s="40"/>
      <c r="L43" s="78" t="s">
        <v>16487</v>
      </c>
      <c r="M43" s="40">
        <f>SUMIFS(台帳表ｓ[金額],台帳表ｓ[精算
グループ],確報【9月】!$H43,台帳表ｓ[入金月（月のみ）],確報【9月】!$A$1,台帳表ｓ[ＮＣ区分],"北部")+SUMIFS(測量台帳1ｓ[入金額],測量台帳1ｓ[精算
グループ],確報【9月】!$H43,測量台帳1ｓ[入金月（月のみ）],確報【9月】!$A$1,測量台帳1ｓ[NC区分],"北部")+SUMIFS(測量台帳1__2ｓ[入金額(後)],測量台帳1__2ｓ[精算
グループ(後)],確報【9月】!$H43,測量台帳1__2ｓ[入金月(後)（月のみ）],確報【9月】!$A$1,測量台帳1__2ｓ[NC区分],"北部")</f>
        <v>0</v>
      </c>
      <c r="N43" s="60" t="s">
        <v>186</v>
      </c>
      <c r="O43" s="61"/>
      <c r="P43" s="45" t="s">
        <v>186</v>
      </c>
      <c r="Q43" s="61"/>
      <c r="R43" s="45" t="s">
        <v>186</v>
      </c>
      <c r="S43" s="40"/>
      <c r="T43" s="60" t="s">
        <v>186</v>
      </c>
      <c r="U43" s="61"/>
      <c r="V43" s="45" t="s">
        <v>186</v>
      </c>
      <c r="W43" s="61" cm="1">
        <f t="array" ref="W43">INDEX(設備G入力用!$F$2:$Q$72,ROW(A38), MATCH($A$1,設備G入力用!$F$2:$Q$2,0))</f>
        <v>0</v>
      </c>
      <c r="X43" s="30">
        <f t="shared" si="7"/>
        <v>0</v>
      </c>
      <c r="Y43" s="24"/>
      <c r="Z43" s="13"/>
      <c r="AA43" s="983"/>
      <c r="AB43" s="299" t="s">
        <v>186</v>
      </c>
      <c r="AC43" s="112">
        <f t="shared" si="6"/>
        <v>0</v>
      </c>
      <c r="AD43" s="10"/>
      <c r="AE43" s="10"/>
      <c r="AF43" s="202" t="str">
        <f>IFERROR(_xlfn.XLOOKUP(確報【9月】!$AE43,台帳表ｓ[整理番号],台帳表ｓ[繁閑調整]),"")</f>
        <v/>
      </c>
      <c r="AG43" s="277" t="str">
        <f>IFERROR(_xlfn.XLOOKUP(確報【9月】!$AE43,台帳表ｓ[整理番号],台帳表ｓ[精算
グループ]),"")</f>
        <v/>
      </c>
      <c r="AH43" s="278" t="str">
        <f>IFERROR(_xlfn.XLOOKUP(確報【9月】!$AE43,台帳表ｓ[整理番号],台帳表ｓ[請求書発行番号]),"")</f>
        <v/>
      </c>
      <c r="AI43" s="269" t="str">
        <f>IFERROR(_xlfn.XLOOKUP(確報【9月】!$AE43,台帳表ｓ[整理番号],台帳表ｓ[繁閑調整金]),"")</f>
        <v/>
      </c>
      <c r="AJ43" s="275"/>
      <c r="AL43" s="202" t="str">
        <f>IFERROR(_xlfn.XLOOKUP(確報【9月】!AK43,台帳表ｔ[整理番号],台帳表ｔ[繁閑調整]),"")</f>
        <v/>
      </c>
      <c r="AM43" s="277" t="str">
        <f>IFERROR(_xlfn.XLOOKUP(確報【9月】!AK43,台帳表ｔ[整理番号],台帳表ｔ[精算
グループ]),"")</f>
        <v/>
      </c>
      <c r="AN43" s="278" t="str">
        <f>IFERROR(_xlfn.XLOOKUP(確報【9月】!AK43,台帳表ｔ[整理番号],台帳表ｔ[請求書発行番号]),"")</f>
        <v/>
      </c>
      <c r="AO43" s="269" t="str">
        <f>IFERROR(_xlfn.XLOOKUP(確報【9月】!AK43,台帳表ｔ[整理番号],台帳表ｔ[繁閑調整金]),"")</f>
        <v/>
      </c>
      <c r="AP43" s="275"/>
      <c r="AR43" s="202" t="str">
        <f>IFERROR(_xlfn.XLOOKUP(確報【9月】!AQ43,台帳表ｋ[整理番号],台帳表ｋ[繁閑調整]),"")</f>
        <v/>
      </c>
      <c r="AS43" s="277" t="str">
        <f>IFERROR(_xlfn.XLOOKUP(確報【9月】!AQ43,台帳表ｋ[整理番号],台帳表ｋ[精算
グループ]),"")</f>
        <v/>
      </c>
      <c r="AT43" s="278" t="str">
        <f>IFERROR(_xlfn.XLOOKUP(確報【9月】!AQ43,台帳表ｋ[整理番号],台帳表ｋ[請求書発行番号]),"")</f>
        <v/>
      </c>
      <c r="AU43" s="269" t="str">
        <f>IFERROR(_xlfn.XLOOKUP(確報【9月】!AQ43,台帳表ｋ[整理番号],台帳表ｋ[繁閑調整金]),"")</f>
        <v/>
      </c>
      <c r="AV43" s="275"/>
      <c r="AX43" s="202" t="str">
        <f>IFERROR(_xlfn.XLOOKUP(確報【9月】!AW43,台帳表ｋ[整理番号],台帳表ｋ[繁閑調整]),"")</f>
        <v/>
      </c>
      <c r="AY43" s="277" t="str">
        <f>IFERROR(_xlfn.XLOOKUP(確報【9月】!AW43,台帳表ｋ[整理番号],台帳表ｋ[精算
グループ]),"")</f>
        <v/>
      </c>
      <c r="AZ43" s="278" t="str">
        <f>IFERROR(_xlfn.XLOOKUP(確報【9月】!AW43,台帳表ｋ[整理番号],台帳表ｋ[請求書発行番号]),"")</f>
        <v/>
      </c>
      <c r="BA43" s="269" t="str">
        <f>IFERROR(_xlfn.XLOOKUP(確報【9月】!AW43,台帳表ｋ[整理番号],台帳表ｋ[繁閑調整金]),"")</f>
        <v/>
      </c>
    </row>
    <row r="44" spans="1:53" ht="16.350000000000001" customHeight="1">
      <c r="A44" s="927"/>
      <c r="B44" s="927"/>
      <c r="C44" s="927"/>
      <c r="D44" s="976"/>
      <c r="E44" s="927"/>
      <c r="F44" s="55" t="s">
        <v>16533</v>
      </c>
      <c r="G44" s="62" t="s">
        <v>16606</v>
      </c>
      <c r="H44" s="45" t="s">
        <v>192</v>
      </c>
      <c r="I44" s="46"/>
      <c r="J44" s="78" t="s">
        <v>192</v>
      </c>
      <c r="K44" s="40"/>
      <c r="L44" s="78" t="s">
        <v>16485</v>
      </c>
      <c r="M44" s="40">
        <f>SUMIFS(台帳表ｓ[金額],台帳表ｓ[精算
グループ],確報【9月】!$H44,台帳表ｓ[入金月（月のみ）],確報【9月】!$A$1,台帳表ｓ[ＮＣ区分],"北部")+SUMIFS(測量台帳1ｓ[入金額],測量台帳1ｓ[精算
グループ],確報【9月】!$H44,測量台帳1ｓ[入金月（月のみ）],確報【9月】!$A$1,測量台帳1ｓ[NC区分],"北部")+SUMIFS(測量台帳1__2ｓ[入金額(後)],測量台帳1__2ｓ[精算
グループ(後)],確報【9月】!$H44,測量台帳1__2ｓ[入金月(後)（月のみ）],確報【9月】!$A$1,測量台帳1__2ｓ[NC区分],"北部")</f>
        <v>0</v>
      </c>
      <c r="N44" s="60" t="s">
        <v>192</v>
      </c>
      <c r="O44" s="61"/>
      <c r="P44" s="45" t="s">
        <v>192</v>
      </c>
      <c r="Q44" s="61"/>
      <c r="R44" s="45" t="s">
        <v>192</v>
      </c>
      <c r="S44" s="40"/>
      <c r="T44" s="60" t="s">
        <v>192</v>
      </c>
      <c r="U44" s="61"/>
      <c r="V44" s="45" t="s">
        <v>192</v>
      </c>
      <c r="W44" s="61" cm="1">
        <f t="array" ref="W44">INDEX(設備G入力用!$F$2:$Q$72,ROW(A39), MATCH($A$1,設備G入力用!$F$2:$Q$2,0))</f>
        <v>0</v>
      </c>
      <c r="X44" s="30">
        <f t="shared" si="7"/>
        <v>0</v>
      </c>
      <c r="AA44" s="983"/>
      <c r="AB44" s="299"/>
      <c r="AC44" s="112">
        <f t="shared" si="6"/>
        <v>0</v>
      </c>
      <c r="AD44" s="10"/>
      <c r="AE44" s="10"/>
      <c r="AF44" s="202" t="str">
        <f>IFERROR(_xlfn.XLOOKUP(確報【9月】!$AE44,台帳表ｓ[整理番号],台帳表ｓ[繁閑調整]),"")</f>
        <v/>
      </c>
      <c r="AG44" s="277" t="str">
        <f>IFERROR(_xlfn.XLOOKUP(確報【9月】!$AE44,台帳表ｓ[整理番号],台帳表ｓ[精算
グループ]),"")</f>
        <v/>
      </c>
      <c r="AH44" s="278" t="str">
        <f>IFERROR(_xlfn.XLOOKUP(確報【9月】!$AE44,台帳表ｓ[整理番号],台帳表ｓ[請求書発行番号]),"")</f>
        <v/>
      </c>
      <c r="AI44" s="269" t="str">
        <f>IFERROR(_xlfn.XLOOKUP(確報【9月】!$AE44,台帳表ｓ[整理番号],台帳表ｓ[繁閑調整金]),"")</f>
        <v/>
      </c>
      <c r="AJ44" s="275"/>
      <c r="AL44" s="202" t="str">
        <f>IFERROR(_xlfn.XLOOKUP(確報【9月】!AK44,台帳表ｔ[整理番号],台帳表ｔ[繁閑調整]),"")</f>
        <v/>
      </c>
      <c r="AM44" s="277" t="str">
        <f>IFERROR(_xlfn.XLOOKUP(確報【9月】!AK44,台帳表ｔ[整理番号],台帳表ｔ[精算
グループ]),"")</f>
        <v/>
      </c>
      <c r="AN44" s="278" t="str">
        <f>IFERROR(_xlfn.XLOOKUP(確報【9月】!AK44,台帳表ｔ[整理番号],台帳表ｔ[請求書発行番号]),"")</f>
        <v/>
      </c>
      <c r="AO44" s="269" t="str">
        <f>IFERROR(_xlfn.XLOOKUP(確報【9月】!AK44,台帳表ｔ[整理番号],台帳表ｔ[繁閑調整金]),"")</f>
        <v/>
      </c>
      <c r="AP44" s="275"/>
      <c r="AR44" s="202" t="str">
        <f>IFERROR(_xlfn.XLOOKUP(確報【9月】!AQ44,台帳表ｋ[整理番号],台帳表ｋ[繁閑調整]),"")</f>
        <v/>
      </c>
      <c r="AS44" s="277" t="str">
        <f>IFERROR(_xlfn.XLOOKUP(確報【9月】!AQ44,台帳表ｋ[整理番号],台帳表ｋ[精算
グループ]),"")</f>
        <v/>
      </c>
      <c r="AT44" s="278" t="str">
        <f>IFERROR(_xlfn.XLOOKUP(確報【9月】!AQ44,台帳表ｋ[整理番号],台帳表ｋ[請求書発行番号]),"")</f>
        <v/>
      </c>
      <c r="AU44" s="269" t="str">
        <f>IFERROR(_xlfn.XLOOKUP(確報【9月】!AQ44,台帳表ｋ[整理番号],台帳表ｋ[繁閑調整金]),"")</f>
        <v/>
      </c>
      <c r="AV44" s="275"/>
      <c r="AX44" s="202" t="str">
        <f>IFERROR(_xlfn.XLOOKUP(確報【9月】!AW44,台帳表ｋ[整理番号],台帳表ｋ[繁閑調整]),"")</f>
        <v/>
      </c>
      <c r="AY44" s="277" t="str">
        <f>IFERROR(_xlfn.XLOOKUP(確報【9月】!AW44,台帳表ｋ[整理番号],台帳表ｋ[精算
グループ]),"")</f>
        <v/>
      </c>
      <c r="AZ44" s="278" t="str">
        <f>IFERROR(_xlfn.XLOOKUP(確報【9月】!AW44,台帳表ｋ[整理番号],台帳表ｋ[請求書発行番号]),"")</f>
        <v/>
      </c>
      <c r="BA44" s="269" t="str">
        <f>IFERROR(_xlfn.XLOOKUP(確報【9月】!AW44,台帳表ｋ[整理番号],台帳表ｋ[繁閑調整金]),"")</f>
        <v/>
      </c>
    </row>
    <row r="45" spans="1:53" ht="16.350000000000001" customHeight="1">
      <c r="A45" s="927"/>
      <c r="B45" s="927"/>
      <c r="C45" s="927"/>
      <c r="D45" s="976"/>
      <c r="E45" s="927"/>
      <c r="F45" s="55" t="s">
        <v>16534</v>
      </c>
      <c r="G45" s="63" t="s">
        <v>16606</v>
      </c>
      <c r="H45" s="45"/>
      <c r="I45" s="46"/>
      <c r="J45" s="78"/>
      <c r="K45" s="40"/>
      <c r="L45" s="78"/>
      <c r="M45" s="40">
        <f>SUMIFS(台帳表ｓ[金額],台帳表ｓ[精算
グループ],確報【9月】!$H45,台帳表ｓ[入金月（月のみ）],確報【9月】!$A$1,台帳表ｓ[ＮＣ区分],"北部")+SUMIFS(測量台帳1ｓ[入金額],測量台帳1ｓ[精算
グループ],確報【9月】!$H45,測量台帳1ｓ[入金月（月のみ）],確報【9月】!$A$1,測量台帳1ｓ[NC区分],"北部")+SUMIFS(測量台帳1__2ｓ[入金額(後)],測量台帳1__2ｓ[精算
グループ(後)],確報【9月】!$H45,測量台帳1__2ｓ[入金月(後)（月のみ）],確報【9月】!$A$1,測量台帳1__2ｓ[NC区分],"北部")</f>
        <v>0</v>
      </c>
      <c r="N45" s="60"/>
      <c r="O45" s="61"/>
      <c r="P45" s="45"/>
      <c r="Q45" s="61"/>
      <c r="R45" s="45"/>
      <c r="S45" s="40"/>
      <c r="T45" s="60"/>
      <c r="U45" s="61"/>
      <c r="V45" s="45"/>
      <c r="W45" s="61" cm="1">
        <f t="array" ref="W45">INDEX(設備G入力用!$F$2:$Q$72,ROW(A40), MATCH($A$1,設備G入力用!$F$2:$Q$2,0))</f>
        <v>0</v>
      </c>
      <c r="X45" s="30">
        <f t="shared" si="7"/>
        <v>0</v>
      </c>
      <c r="AA45" s="983"/>
      <c r="AB45" s="299"/>
      <c r="AC45" s="112">
        <f t="shared" si="6"/>
        <v>0</v>
      </c>
      <c r="AD45" s="10"/>
      <c r="AE45" s="10"/>
      <c r="AF45" s="202" t="str">
        <f>IFERROR(_xlfn.XLOOKUP(確報【9月】!$AE45,台帳表ｓ[整理番号],台帳表ｓ[繁閑調整]),"")</f>
        <v/>
      </c>
      <c r="AG45" s="277" t="str">
        <f>IFERROR(_xlfn.XLOOKUP(確報【9月】!$AE45,台帳表ｓ[整理番号],台帳表ｓ[精算
グループ]),"")</f>
        <v/>
      </c>
      <c r="AH45" s="278" t="str">
        <f>IFERROR(_xlfn.XLOOKUP(確報【9月】!$AE45,台帳表ｓ[整理番号],台帳表ｓ[請求書発行番号]),"")</f>
        <v/>
      </c>
      <c r="AI45" s="269" t="str">
        <f>IFERROR(_xlfn.XLOOKUP(確報【9月】!$AE45,台帳表ｓ[整理番号],台帳表ｓ[繁閑調整金]),"")</f>
        <v/>
      </c>
      <c r="AJ45" s="275"/>
      <c r="AL45" s="202" t="str">
        <f>IFERROR(_xlfn.XLOOKUP(確報【9月】!AK45,台帳表ｔ[整理番号],台帳表ｔ[繁閑調整]),"")</f>
        <v/>
      </c>
      <c r="AM45" s="277" t="str">
        <f>IFERROR(_xlfn.XLOOKUP(確報【9月】!AK45,台帳表ｔ[整理番号],台帳表ｔ[精算
グループ]),"")</f>
        <v/>
      </c>
      <c r="AN45" s="278" t="str">
        <f>IFERROR(_xlfn.XLOOKUP(確報【9月】!AK45,台帳表ｔ[整理番号],台帳表ｔ[請求書発行番号]),"")</f>
        <v/>
      </c>
      <c r="AO45" s="269" t="str">
        <f>IFERROR(_xlfn.XLOOKUP(確報【9月】!AK45,台帳表ｔ[整理番号],台帳表ｔ[繁閑調整金]),"")</f>
        <v/>
      </c>
      <c r="AP45" s="275"/>
      <c r="AR45" s="202" t="str">
        <f>IFERROR(_xlfn.XLOOKUP(確報【9月】!AQ45,台帳表ｋ[整理番号],台帳表ｋ[繁閑調整]),"")</f>
        <v/>
      </c>
      <c r="AS45" s="277" t="str">
        <f>IFERROR(_xlfn.XLOOKUP(確報【9月】!AQ45,台帳表ｋ[整理番号],台帳表ｋ[精算
グループ]),"")</f>
        <v/>
      </c>
      <c r="AT45" s="278" t="str">
        <f>IFERROR(_xlfn.XLOOKUP(確報【9月】!AQ45,台帳表ｋ[整理番号],台帳表ｋ[請求書発行番号]),"")</f>
        <v/>
      </c>
      <c r="AU45" s="269" t="str">
        <f>IFERROR(_xlfn.XLOOKUP(確報【9月】!AQ45,台帳表ｋ[整理番号],台帳表ｋ[繁閑調整金]),"")</f>
        <v/>
      </c>
      <c r="AV45" s="275"/>
      <c r="AX45" s="202" t="str">
        <f>IFERROR(_xlfn.XLOOKUP(確報【9月】!AW45,台帳表ｋ[整理番号],台帳表ｋ[繁閑調整]),"")</f>
        <v/>
      </c>
      <c r="AY45" s="277" t="str">
        <f>IFERROR(_xlfn.XLOOKUP(確報【9月】!AW45,台帳表ｋ[整理番号],台帳表ｋ[精算
グループ]),"")</f>
        <v/>
      </c>
      <c r="AZ45" s="278" t="str">
        <f>IFERROR(_xlfn.XLOOKUP(確報【9月】!AW45,台帳表ｋ[整理番号],台帳表ｋ[請求書発行番号]),"")</f>
        <v/>
      </c>
      <c r="BA45" s="269" t="str">
        <f>IFERROR(_xlfn.XLOOKUP(確報【9月】!AW45,台帳表ｋ[整理番号],台帳表ｋ[繁閑調整金]),"")</f>
        <v/>
      </c>
    </row>
    <row r="46" spans="1:53" ht="15.6" customHeight="1" thickBot="1">
      <c r="A46" s="927"/>
      <c r="B46" s="927"/>
      <c r="C46" s="927"/>
      <c r="D46" s="976"/>
      <c r="E46" s="927"/>
      <c r="F46" s="64" t="s">
        <v>16535</v>
      </c>
      <c r="G46" s="65" t="s">
        <v>16606</v>
      </c>
      <c r="H46" s="67" t="s">
        <v>205</v>
      </c>
      <c r="I46" s="38"/>
      <c r="J46" s="79" t="s">
        <v>205</v>
      </c>
      <c r="K46" s="80"/>
      <c r="L46" s="79" t="s">
        <v>16619</v>
      </c>
      <c r="M46" s="80">
        <f>SUMIFS(台帳表ｓ[金額],台帳表ｓ[精算
グループ],確報【9月】!$H46,台帳表ｓ[入金月（月のみ）],確報【9月】!$A$1,台帳表ｓ[ＮＣ区分],"北部")+SUMIFS(測量台帳1ｓ[入金額],測量台帳1ｓ[精算
グループ],確報【9月】!$H46,測量台帳1ｓ[入金月（月のみ）],確報【9月】!$A$1,測量台帳1ｓ[NC区分],"北部")+SUMIFS(測量台帳1__2ｓ[入金額(後)],測量台帳1__2ｓ[精算
グループ(後)],確報【9月】!$H46,測量台帳1__2ｓ[入金月(後)（月のみ）],確報【9月】!$A$1,測量台帳1__2ｓ[NC区分],"北部")</f>
        <v>2264474</v>
      </c>
      <c r="N46" s="66" t="s">
        <v>205</v>
      </c>
      <c r="O46" s="39"/>
      <c r="P46" s="67" t="s">
        <v>205</v>
      </c>
      <c r="Q46" s="39"/>
      <c r="R46" s="67" t="s">
        <v>205</v>
      </c>
      <c r="S46" s="80"/>
      <c r="T46" s="66" t="s">
        <v>205</v>
      </c>
      <c r="U46" s="39"/>
      <c r="V46" s="67" t="s">
        <v>205</v>
      </c>
      <c r="W46" s="39" cm="1">
        <f t="array" ref="W46">INDEX(設備G入力用!$F$2:$Q$72,ROW(A41), MATCH($A$1,設備G入力用!$F$2:$Q$2,0))</f>
        <v>0</v>
      </c>
      <c r="X46" s="30">
        <f t="shared" si="7"/>
        <v>2264474</v>
      </c>
      <c r="AA46" s="983"/>
      <c r="AB46" s="299" t="s">
        <v>16620</v>
      </c>
      <c r="AC46" s="112">
        <f>SUM(I46,K46,M46,O46,Q46,S46,U46,W46)</f>
        <v>2264474</v>
      </c>
      <c r="AD46" s="10"/>
      <c r="AE46" s="10"/>
      <c r="AF46" s="202" t="str">
        <f>IFERROR(_xlfn.XLOOKUP(確報【9月】!$AE46,台帳表ｓ[整理番号],台帳表ｓ[繁閑調整]),"")</f>
        <v/>
      </c>
      <c r="AG46" s="277" t="str">
        <f>IFERROR(_xlfn.XLOOKUP(確報【9月】!$AE46,台帳表ｓ[整理番号],台帳表ｓ[精算
グループ]),"")</f>
        <v/>
      </c>
      <c r="AH46" s="278" t="str">
        <f>IFERROR(_xlfn.XLOOKUP(確報【9月】!$AE46,台帳表ｓ[整理番号],台帳表ｓ[請求書発行番号]),"")</f>
        <v/>
      </c>
      <c r="AI46" s="269" t="str">
        <f>IFERROR(_xlfn.XLOOKUP(確報【9月】!$AE46,台帳表ｓ[整理番号],台帳表ｓ[繁閑調整金]),"")</f>
        <v/>
      </c>
      <c r="AJ46" s="275"/>
      <c r="AL46" s="202" t="str">
        <f>IFERROR(_xlfn.XLOOKUP(確報【9月】!AK46,台帳表ｔ[整理番号],台帳表ｔ[繁閑調整]),"")</f>
        <v/>
      </c>
      <c r="AM46" s="277" t="str">
        <f>IFERROR(_xlfn.XLOOKUP(確報【9月】!AK46,台帳表ｔ[整理番号],台帳表ｔ[精算
グループ]),"")</f>
        <v/>
      </c>
      <c r="AN46" s="278" t="str">
        <f>IFERROR(_xlfn.XLOOKUP(確報【9月】!AK46,台帳表ｔ[整理番号],台帳表ｔ[請求書発行番号]),"")</f>
        <v/>
      </c>
      <c r="AO46" s="269" t="str">
        <f>IFERROR(_xlfn.XLOOKUP(確報【9月】!AK46,台帳表ｔ[整理番号],台帳表ｔ[繁閑調整金]),"")</f>
        <v/>
      </c>
      <c r="AP46" s="275"/>
      <c r="AR46" s="202" t="str">
        <f>IFERROR(_xlfn.XLOOKUP(確報【9月】!AQ46,台帳表ｋ[整理番号],台帳表ｋ[繁閑調整]),"")</f>
        <v/>
      </c>
      <c r="AS46" s="277" t="str">
        <f>IFERROR(_xlfn.XLOOKUP(確報【9月】!AQ46,台帳表ｋ[整理番号],台帳表ｋ[精算
グループ]),"")</f>
        <v/>
      </c>
      <c r="AT46" s="278" t="str">
        <f>IFERROR(_xlfn.XLOOKUP(確報【9月】!AQ46,台帳表ｋ[整理番号],台帳表ｋ[請求書発行番号]),"")</f>
        <v/>
      </c>
      <c r="AU46" s="269" t="str">
        <f>IFERROR(_xlfn.XLOOKUP(確報【9月】!AQ46,台帳表ｋ[整理番号],台帳表ｋ[繁閑調整金]),"")</f>
        <v/>
      </c>
      <c r="AV46" s="275"/>
      <c r="AX46" s="202" t="str">
        <f>IFERROR(_xlfn.XLOOKUP(確報【9月】!AW46,台帳表ｋ[整理番号],台帳表ｋ[繁閑調整]),"")</f>
        <v/>
      </c>
      <c r="AY46" s="277" t="str">
        <f>IFERROR(_xlfn.XLOOKUP(確報【9月】!AW46,台帳表ｋ[整理番号],台帳表ｋ[精算
グループ]),"")</f>
        <v/>
      </c>
      <c r="AZ46" s="278" t="str">
        <f>IFERROR(_xlfn.XLOOKUP(確報【9月】!AW46,台帳表ｋ[整理番号],台帳表ｋ[請求書発行番号]),"")</f>
        <v/>
      </c>
      <c r="BA46" s="269" t="str">
        <f>IFERROR(_xlfn.XLOOKUP(確報【9月】!AW46,台帳表ｋ[整理番号],台帳表ｋ[繁閑調整金]),"")</f>
        <v/>
      </c>
    </row>
    <row r="47" spans="1:53" ht="16.350000000000001" customHeight="1" thickBot="1">
      <c r="A47" s="927"/>
      <c r="B47" s="927"/>
      <c r="C47" s="927"/>
      <c r="D47" s="976"/>
      <c r="E47" s="928"/>
      <c r="F47" s="171" t="s">
        <v>16536</v>
      </c>
      <c r="G47" s="48" t="s">
        <v>16606</v>
      </c>
      <c r="H47" s="173"/>
      <c r="I47" s="197"/>
      <c r="J47" s="83"/>
      <c r="K47" s="191"/>
      <c r="L47" s="83"/>
      <c r="M47" s="191">
        <f>SUMIFS(台帳表ｓ[金額],台帳表ｓ[精算
グループ],確報【9月】!$H47,台帳表ｓ[入金月（月のみ）],確報【9月】!$A$1,台帳表ｓ[ＮＣ区分],"北部")+SUMIFS(測量台帳1ｓ[入金額],測量台帳1ｓ[精算
グループ],確報【9月】!$H47,測量台帳1ｓ[入金月（月のみ）],確報【9月】!$A$1,測量台帳1ｓ[NC区分],"北部")+SUMIFS(測量台帳1__2ｓ[入金額(後)],測量台帳1__2ｓ[精算
グループ(後)],確報【9月】!$H47,測量台帳1__2ｓ[入金月(後)（月のみ）],確報【9月】!$A$1,測量台帳1__2ｓ[NC区分],"北部")</f>
        <v>0</v>
      </c>
      <c r="N47" s="72"/>
      <c r="O47" s="175"/>
      <c r="P47" s="173"/>
      <c r="Q47" s="175"/>
      <c r="R47" s="173"/>
      <c r="S47" s="191"/>
      <c r="T47" s="72"/>
      <c r="U47" s="175"/>
      <c r="V47" s="173"/>
      <c r="W47" s="175" cm="1">
        <f t="array" ref="W47">INDEX(設備G入力用!$F$2:$Q$72,ROW(A42), MATCH($A$1,設備G入力用!$F$2:$Q$2,0))</f>
        <v>0</v>
      </c>
      <c r="X47" s="156">
        <f t="shared" si="7"/>
        <v>0</v>
      </c>
      <c r="Y47" s="16">
        <f>SUM(X42:X47)</f>
        <v>5609623</v>
      </c>
      <c r="Z47" s="13" t="s">
        <v>16621</v>
      </c>
      <c r="AA47" s="983"/>
      <c r="AB47" s="299"/>
      <c r="AC47" s="112">
        <f t="shared" ref="AC47:AC52" si="8">SUM(I47,K47,M47,O47,Q47,S47,U47,W47)</f>
        <v>0</v>
      </c>
      <c r="AD47" s="10"/>
      <c r="AE47" s="10"/>
      <c r="AF47" s="202" t="str">
        <f>IFERROR(_xlfn.XLOOKUP(確報【9月】!$AE47,台帳表ｓ[整理番号],台帳表ｓ[繁閑調整]),"")</f>
        <v/>
      </c>
      <c r="AG47" s="277" t="str">
        <f>IFERROR(_xlfn.XLOOKUP(確報【9月】!$AE47,台帳表ｓ[整理番号],台帳表ｓ[精算
グループ]),"")</f>
        <v/>
      </c>
      <c r="AH47" s="278" t="str">
        <f>IFERROR(_xlfn.XLOOKUP(確報【9月】!$AE47,台帳表ｓ[整理番号],台帳表ｓ[請求書発行番号]),"")</f>
        <v/>
      </c>
      <c r="AI47" s="269" t="str">
        <f>IFERROR(_xlfn.XLOOKUP(確報【9月】!$AE47,台帳表ｓ[整理番号],台帳表ｓ[繁閑調整金]),"")</f>
        <v/>
      </c>
      <c r="AJ47" s="275"/>
      <c r="AL47" s="202" t="str">
        <f>IFERROR(_xlfn.XLOOKUP(確報【9月】!AK47,台帳表ｔ[整理番号],台帳表ｔ[繁閑調整]),"")</f>
        <v/>
      </c>
      <c r="AM47" s="277" t="str">
        <f>IFERROR(_xlfn.XLOOKUP(確報【9月】!AK47,台帳表ｔ[整理番号],台帳表ｔ[精算
グループ]),"")</f>
        <v/>
      </c>
      <c r="AN47" s="278" t="str">
        <f>IFERROR(_xlfn.XLOOKUP(確報【9月】!AK47,台帳表ｔ[整理番号],台帳表ｔ[請求書発行番号]),"")</f>
        <v/>
      </c>
      <c r="AO47" s="269" t="str">
        <f>IFERROR(_xlfn.XLOOKUP(確報【9月】!AK47,台帳表ｔ[整理番号],台帳表ｔ[繁閑調整金]),"")</f>
        <v/>
      </c>
      <c r="AP47" s="275"/>
      <c r="AR47" s="202" t="str">
        <f>IFERROR(_xlfn.XLOOKUP(確報【9月】!AQ47,台帳表ｋ[整理番号],台帳表ｋ[繁閑調整]),"")</f>
        <v/>
      </c>
      <c r="AS47" s="277" t="str">
        <f>IFERROR(_xlfn.XLOOKUP(確報【9月】!AQ47,台帳表ｋ[整理番号],台帳表ｋ[精算
グループ]),"")</f>
        <v/>
      </c>
      <c r="AT47" s="278" t="str">
        <f>IFERROR(_xlfn.XLOOKUP(確報【9月】!AQ47,台帳表ｋ[整理番号],台帳表ｋ[請求書発行番号]),"")</f>
        <v/>
      </c>
      <c r="AU47" s="269" t="str">
        <f>IFERROR(_xlfn.XLOOKUP(確報【9月】!AQ47,台帳表ｋ[整理番号],台帳表ｋ[繁閑調整金]),"")</f>
        <v/>
      </c>
      <c r="AV47" s="275"/>
      <c r="AX47" s="202" t="str">
        <f>IFERROR(_xlfn.XLOOKUP(確報【9月】!AW47,台帳表ｋ[整理番号],台帳表ｋ[繁閑調整]),"")</f>
        <v/>
      </c>
      <c r="AY47" s="277" t="str">
        <f>IFERROR(_xlfn.XLOOKUP(確報【9月】!AW47,台帳表ｋ[整理番号],台帳表ｋ[精算
グループ]),"")</f>
        <v/>
      </c>
      <c r="AZ47" s="278" t="str">
        <f>IFERROR(_xlfn.XLOOKUP(確報【9月】!AW47,台帳表ｋ[整理番号],台帳表ｋ[請求書発行番号]),"")</f>
        <v/>
      </c>
      <c r="BA47" s="269" t="str">
        <f>IFERROR(_xlfn.XLOOKUP(確報【9月】!AW47,台帳表ｋ[整理番号],台帳表ｋ[繁閑調整金]),"")</f>
        <v/>
      </c>
    </row>
    <row r="48" spans="1:53" ht="16.350000000000001" customHeight="1" thickBot="1">
      <c r="A48" s="927"/>
      <c r="B48" s="927"/>
      <c r="C48" s="927"/>
      <c r="D48" s="976"/>
      <c r="E48" s="926" t="s">
        <v>16500</v>
      </c>
      <c r="F48" s="234" t="s">
        <v>16501</v>
      </c>
      <c r="G48" s="235"/>
      <c r="H48" s="236"/>
      <c r="I48" s="237"/>
      <c r="J48" s="238"/>
      <c r="K48" s="239">
        <f>SUMIFS(台帳表ｓ[金額],台帳表ｓ[精算
グループ],確報【9月】!$H48,台帳表ｓ[入金月（月のみ）],確報【9月】!$A$1,台帳表ｓ[ＮＣ区分],"埼玉")+SUMIFS(測量台帳1ｓ[入金額],測量台帳1ｓ[精算
グループ],確報【9月】!$H48,測量台帳1ｓ[入金月（月のみ）],確報【9月】!$A$1,測量台帳1ｓ[NC区分],"埼玉")+SUMIFS(測量台帳1__2ｓ[入金額(後)],測量台帳1__2ｓ[精算
グループ(後)],確報【9月】!$H48,測量台帳1__2ｓ[入金月(後)（月のみ）],確報【9月】!$A$1,測量台帳1__2ｓ[NC区分],"埼玉")</f>
        <v>0</v>
      </c>
      <c r="L48" s="240"/>
      <c r="M48" s="239">
        <f>SUMIFS(台帳表ｓ[金額],台帳表ｓ[精算
グループ],確報【9月】!$H48,台帳表ｓ[入金月（月のみ）],確報【9月】!$A$1,台帳表ｓ[ＮＣ区分],"北部")+SUMIFS(測量台帳1ｓ[入金額],測量台帳1ｓ[精算
グループ],確報【9月】!$H48,測量台帳1ｓ[入金月（月のみ）],確報【9月】!$A$1,測量台帳1ｓ[NC区分],"北部")+SUMIFS(測量台帳1__2ｓ[入金額(後)],測量台帳1__2ｓ[精算
グループ(後)],確報【9月】!$H48,測量台帳1__2ｓ[入金月(後)（月のみ）],確報【9月】!$A$1,測量台帳1__2ｓ[NC区分],"北部")</f>
        <v>0</v>
      </c>
      <c r="N48" s="240"/>
      <c r="O48" s="241"/>
      <c r="P48" s="236"/>
      <c r="Q48" s="241"/>
      <c r="R48" s="236"/>
      <c r="S48" s="239"/>
      <c r="T48" s="240"/>
      <c r="U48" s="241"/>
      <c r="V48" s="236"/>
      <c r="W48" s="241" cm="1">
        <f t="array" ref="W48">INDEX(設備G入力用!$F$2:$Q$72,ROW(A43), MATCH($A$1,設備G入力用!$F$2:$Q$2,0))</f>
        <v>0</v>
      </c>
      <c r="X48" s="242">
        <f t="shared" si="7"/>
        <v>0</v>
      </c>
      <c r="Y48" s="180">
        <f>SUM(X48:X48)</f>
        <v>0</v>
      </c>
      <c r="Z48" s="13"/>
      <c r="AA48" s="983"/>
      <c r="AB48" s="309"/>
      <c r="AC48" s="307">
        <f t="shared" si="8"/>
        <v>0</v>
      </c>
      <c r="AD48" s="10"/>
      <c r="AE48" s="10"/>
      <c r="AF48" s="202" t="str">
        <f>IFERROR(_xlfn.XLOOKUP(確報【9月】!$AE48,台帳表ｓ[整理番号],台帳表ｓ[繁閑調整]),"")</f>
        <v/>
      </c>
      <c r="AG48" s="277" t="str">
        <f>IFERROR(_xlfn.XLOOKUP(確報【9月】!$AE48,台帳表ｓ[整理番号],台帳表ｓ[精算
グループ]),"")</f>
        <v/>
      </c>
      <c r="AH48" s="278" t="str">
        <f>IFERROR(_xlfn.XLOOKUP(確報【9月】!$AE48,台帳表ｓ[整理番号],台帳表ｓ[請求書発行番号]),"")</f>
        <v/>
      </c>
      <c r="AI48" s="269" t="str">
        <f>IFERROR(_xlfn.XLOOKUP(確報【9月】!$AE48,台帳表ｓ[整理番号],台帳表ｓ[繁閑調整金]),"")</f>
        <v/>
      </c>
      <c r="AJ48" s="275"/>
      <c r="AL48" s="202" t="str">
        <f>IFERROR(_xlfn.XLOOKUP(確報【9月】!AK48,台帳表ｔ[整理番号],台帳表ｔ[繁閑調整]),"")</f>
        <v/>
      </c>
      <c r="AM48" s="277" t="str">
        <f>IFERROR(_xlfn.XLOOKUP(確報【9月】!AK48,台帳表ｔ[整理番号],台帳表ｔ[精算
グループ]),"")</f>
        <v/>
      </c>
      <c r="AN48" s="278" t="str">
        <f>IFERROR(_xlfn.XLOOKUP(確報【9月】!AK48,台帳表ｔ[整理番号],台帳表ｔ[請求書発行番号]),"")</f>
        <v/>
      </c>
      <c r="AO48" s="269" t="str">
        <f>IFERROR(_xlfn.XLOOKUP(確報【9月】!AK48,台帳表ｔ[整理番号],台帳表ｔ[繁閑調整金]),"")</f>
        <v/>
      </c>
      <c r="AP48" s="275"/>
      <c r="AR48" s="202" t="str">
        <f>IFERROR(_xlfn.XLOOKUP(確報【9月】!AQ48,台帳表ｋ[整理番号],台帳表ｋ[繁閑調整]),"")</f>
        <v/>
      </c>
      <c r="AS48" s="277" t="str">
        <f>IFERROR(_xlfn.XLOOKUP(確報【9月】!AQ48,台帳表ｋ[整理番号],台帳表ｋ[精算
グループ]),"")</f>
        <v/>
      </c>
      <c r="AT48" s="278" t="str">
        <f>IFERROR(_xlfn.XLOOKUP(確報【9月】!AQ48,台帳表ｋ[整理番号],台帳表ｋ[請求書発行番号]),"")</f>
        <v/>
      </c>
      <c r="AU48" s="269" t="str">
        <f>IFERROR(_xlfn.XLOOKUP(確報【9月】!AQ48,台帳表ｋ[整理番号],台帳表ｋ[繁閑調整金]),"")</f>
        <v/>
      </c>
      <c r="AV48" s="275"/>
      <c r="AX48" s="202" t="str">
        <f>IFERROR(_xlfn.XLOOKUP(確報【9月】!AW48,台帳表ｋ[整理番号],台帳表ｋ[繁閑調整]),"")</f>
        <v/>
      </c>
      <c r="AY48" s="277" t="str">
        <f>IFERROR(_xlfn.XLOOKUP(確報【9月】!AW48,台帳表ｋ[整理番号],台帳表ｋ[精算
グループ]),"")</f>
        <v/>
      </c>
      <c r="AZ48" s="278" t="str">
        <f>IFERROR(_xlfn.XLOOKUP(確報【9月】!AW48,台帳表ｋ[整理番号],台帳表ｋ[請求書発行番号]),"")</f>
        <v/>
      </c>
      <c r="BA48" s="269" t="str">
        <f>IFERROR(_xlfn.XLOOKUP(確報【9月】!AW48,台帳表ｋ[整理番号],台帳表ｋ[繁閑調整金]),"")</f>
        <v/>
      </c>
    </row>
    <row r="49" spans="1:53" ht="16.350000000000001" customHeight="1">
      <c r="A49" s="927"/>
      <c r="B49" s="927"/>
      <c r="C49" s="927"/>
      <c r="D49" s="976"/>
      <c r="E49" s="927"/>
      <c r="F49" s="68" t="s">
        <v>16507</v>
      </c>
      <c r="G49" s="52" t="s">
        <v>16606</v>
      </c>
      <c r="H49" s="177" t="s">
        <v>16508</v>
      </c>
      <c r="I49" s="178"/>
      <c r="J49" s="81" t="s">
        <v>620</v>
      </c>
      <c r="K49" s="82">
        <f>SUMIFS(台帳表ｓ[金額],台帳表ｓ[精算
グループ],確報【9月】!$H49,台帳表ｓ[入金月（月のみ）],確報【9月】!$A$1,台帳表ｓ[ＮＣ区分],"埼玉")+SUMIFS(測量台帳1ｓ[入金額],測量台帳1ｓ[精算
グループ],確報【9月】!$H49,測量台帳1ｓ[入金月（月のみ）],確報【9月】!$A$1,測量台帳1ｓ[NC区分],"埼玉")+SUMIFS(測量台帳1__2ｓ[入金額(後)],測量台帳1__2ｓ[精算
グループ(後)],確報【9月】!$H49,測量台帳1__2ｓ[入金月(後)（月のみ）],確報【9月】!$A$1,測量台帳1__2ｓ[NC区分],"埼玉")</f>
        <v>0</v>
      </c>
      <c r="L49" s="81" t="s">
        <v>620</v>
      </c>
      <c r="M49" s="82">
        <f>SUMIFS(台帳表ｓ[金額],台帳表ｓ[精算
グループ],確報【9月】!$H49,台帳表ｓ[入金月（月のみ）],確報【9月】!$A$1,台帳表ｓ[ＮＣ区分],"北部")+SUMIFS(測量台帳1ｓ[入金額],測量台帳1ｓ[精算
グループ],確報【9月】!$H49,測量台帳1ｓ[入金月（月のみ）],確報【9月】!$A$1,測量台帳1ｓ[NC区分],"北部")+SUMIFS(測量台帳1__2ｓ[入金額(後)],測量台帳1__2ｓ[精算
グループ(後)],確報【9月】!$H49,測量台帳1__2ｓ[入金月(後)（月のみ）],確報【9月】!$A$1,測量台帳1__2ｓ[NC区分],"北部")</f>
        <v>0</v>
      </c>
      <c r="N49" s="69" t="s">
        <v>620</v>
      </c>
      <c r="O49" s="70"/>
      <c r="P49" s="177" t="s">
        <v>620</v>
      </c>
      <c r="Q49" s="70"/>
      <c r="R49" s="177" t="s">
        <v>620</v>
      </c>
      <c r="S49" s="82"/>
      <c r="T49" s="69" t="s">
        <v>620</v>
      </c>
      <c r="U49" s="70"/>
      <c r="V49" s="177" t="s">
        <v>620</v>
      </c>
      <c r="W49" s="70" cm="1">
        <f t="array" ref="W49">INDEX(設備G入力用!$F$2:$Q$72,ROW(A44), MATCH($A$1,設備G入力用!$F$2:$Q$2,0))</f>
        <v>0</v>
      </c>
      <c r="X49" s="71">
        <f t="shared" si="7"/>
        <v>0</v>
      </c>
      <c r="Y49" s="24"/>
      <c r="Z49" s="13"/>
      <c r="AA49" s="983"/>
      <c r="AB49" s="299" t="s">
        <v>620</v>
      </c>
      <c r="AC49" s="112">
        <f t="shared" si="8"/>
        <v>0</v>
      </c>
      <c r="AD49" s="10"/>
      <c r="AE49" s="10"/>
      <c r="AF49" s="202" t="str">
        <f>IFERROR(_xlfn.XLOOKUP(確報【9月】!$AE49,台帳表ｓ[整理番号],台帳表ｓ[繁閑調整]),"")</f>
        <v/>
      </c>
      <c r="AG49" s="277" t="str">
        <f>IFERROR(_xlfn.XLOOKUP(確報【9月】!$AE49,台帳表ｓ[整理番号],台帳表ｓ[精算
グループ]),"")</f>
        <v/>
      </c>
      <c r="AH49" s="278" t="str">
        <f>IFERROR(_xlfn.XLOOKUP(確報【9月】!$AE49,台帳表ｓ[整理番号],台帳表ｓ[請求書発行番号]),"")</f>
        <v/>
      </c>
      <c r="AI49" s="269" t="str">
        <f>IFERROR(_xlfn.XLOOKUP(確報【9月】!$AE49,台帳表ｓ[整理番号],台帳表ｓ[繁閑調整金]),"")</f>
        <v/>
      </c>
      <c r="AJ49" s="275"/>
      <c r="AL49" s="202" t="str">
        <f>IFERROR(_xlfn.XLOOKUP(確報【9月】!AK49,台帳表ｔ[整理番号],台帳表ｔ[繁閑調整]),"")</f>
        <v/>
      </c>
      <c r="AM49" s="277" t="str">
        <f>IFERROR(_xlfn.XLOOKUP(確報【9月】!AK49,台帳表ｔ[整理番号],台帳表ｔ[精算
グループ]),"")</f>
        <v/>
      </c>
      <c r="AN49" s="278" t="str">
        <f>IFERROR(_xlfn.XLOOKUP(確報【9月】!AK49,台帳表ｔ[整理番号],台帳表ｔ[請求書発行番号]),"")</f>
        <v/>
      </c>
      <c r="AO49" s="269" t="str">
        <f>IFERROR(_xlfn.XLOOKUP(確報【9月】!AK49,台帳表ｔ[整理番号],台帳表ｔ[繁閑調整金]),"")</f>
        <v/>
      </c>
      <c r="AP49" s="275"/>
      <c r="AR49" s="202" t="str">
        <f>IFERROR(_xlfn.XLOOKUP(確報【9月】!AQ49,台帳表ｋ[整理番号],台帳表ｋ[繁閑調整]),"")</f>
        <v/>
      </c>
      <c r="AS49" s="277" t="str">
        <f>IFERROR(_xlfn.XLOOKUP(確報【9月】!AQ49,台帳表ｋ[整理番号],台帳表ｋ[精算
グループ]),"")</f>
        <v/>
      </c>
      <c r="AT49" s="278" t="str">
        <f>IFERROR(_xlfn.XLOOKUP(確報【9月】!AQ49,台帳表ｋ[整理番号],台帳表ｋ[請求書発行番号]),"")</f>
        <v/>
      </c>
      <c r="AU49" s="269" t="str">
        <f>IFERROR(_xlfn.XLOOKUP(確報【9月】!AQ49,台帳表ｋ[整理番号],台帳表ｋ[繁閑調整金]),"")</f>
        <v/>
      </c>
      <c r="AV49" s="275"/>
      <c r="AX49" s="202" t="str">
        <f>IFERROR(_xlfn.XLOOKUP(確報【9月】!AW49,台帳表ｋ[整理番号],台帳表ｋ[繁閑調整]),"")</f>
        <v/>
      </c>
      <c r="AY49" s="277" t="str">
        <f>IFERROR(_xlfn.XLOOKUP(確報【9月】!AW49,台帳表ｋ[整理番号],台帳表ｋ[精算
グループ]),"")</f>
        <v/>
      </c>
      <c r="AZ49" s="278" t="str">
        <f>IFERROR(_xlfn.XLOOKUP(確報【9月】!AW49,台帳表ｋ[整理番号],台帳表ｋ[請求書発行番号]),"")</f>
        <v/>
      </c>
      <c r="BA49" s="269" t="str">
        <f>IFERROR(_xlfn.XLOOKUP(確報【9月】!AW49,台帳表ｋ[整理番号],台帳表ｋ[繁閑調整金]),"")</f>
        <v/>
      </c>
    </row>
    <row r="50" spans="1:53" ht="16.350000000000001" customHeight="1">
      <c r="A50" s="927"/>
      <c r="B50" s="927"/>
      <c r="C50" s="927"/>
      <c r="D50" s="976"/>
      <c r="E50" s="927"/>
      <c r="F50" s="25" t="s">
        <v>16503</v>
      </c>
      <c r="G50" s="52" t="s">
        <v>16606</v>
      </c>
      <c r="H50" s="45" t="s">
        <v>16504</v>
      </c>
      <c r="I50" s="46"/>
      <c r="J50" s="78" t="s">
        <v>16504</v>
      </c>
      <c r="K50" s="40">
        <f>SUMIFS(台帳表ｓ[金額],台帳表ｓ[精算
グループ],確報【9月】!$H50,台帳表ｓ[入金月（月のみ）],確報【9月】!$A$1,台帳表ｓ[ＮＣ区分],"埼玉")+SUMIFS(測量台帳1ｓ[入金額],測量台帳1ｓ[精算
グループ],確報【9月】!$H50,測量台帳1ｓ[入金月（月のみ）],確報【9月】!$A$1,測量台帳1ｓ[NC区分],"埼玉")+SUMIFS(測量台帳1__2ｓ[入金額(後)],測量台帳1__2ｓ[精算
グループ(後)],確報【9月】!$H50,測量台帳1__2ｓ[入金月(後)（月のみ）],確報【9月】!$A$1,測量台帳1__2ｓ[NC区分],"埼玉")</f>
        <v>0</v>
      </c>
      <c r="L50" s="78" t="s">
        <v>16504</v>
      </c>
      <c r="M50" s="40">
        <f>SUMIFS(台帳表ｓ[金額],台帳表ｓ[精算
グループ],確報【9月】!$H50,台帳表ｓ[入金月（月のみ）],確報【9月】!$A$1,台帳表ｓ[ＮＣ区分],"北部")+SUMIFS(測量台帳1ｓ[入金額],測量台帳1ｓ[精算
グループ],確報【9月】!$H50,測量台帳1ｓ[入金月（月のみ）],確報【9月】!$A$1,測量台帳1ｓ[NC区分],"北部")+SUMIFS(測量台帳1__2ｓ[入金額(後)],測量台帳1__2ｓ[精算
グループ(後)],確報【9月】!$H50,測量台帳1__2ｓ[入金月(後)（月のみ）],確報【9月】!$A$1,測量台帳1__2ｓ[NC区分],"北部")</f>
        <v>0</v>
      </c>
      <c r="N50" s="60" t="s">
        <v>16504</v>
      </c>
      <c r="O50" s="61"/>
      <c r="P50" s="45" t="s">
        <v>16612</v>
      </c>
      <c r="Q50" s="61"/>
      <c r="R50" s="45" t="s">
        <v>16612</v>
      </c>
      <c r="S50" s="40"/>
      <c r="T50" s="60" t="s">
        <v>16612</v>
      </c>
      <c r="U50" s="61"/>
      <c r="V50" s="45" t="s">
        <v>16612</v>
      </c>
      <c r="W50" s="61" cm="1">
        <f t="array" ref="W50">INDEX(設備G入力用!$F$2:$Q$72,ROW(A45), MATCH($A$1,設備G入力用!$F$2:$Q$2,0))</f>
        <v>0</v>
      </c>
      <c r="X50" s="30">
        <f t="shared" si="7"/>
        <v>0</v>
      </c>
      <c r="Y50" s="24"/>
      <c r="Z50" s="13"/>
      <c r="AA50" s="983"/>
      <c r="AB50" s="299" t="s">
        <v>16612</v>
      </c>
      <c r="AC50" s="112">
        <f t="shared" si="8"/>
        <v>0</v>
      </c>
      <c r="AD50" s="10"/>
      <c r="AE50" s="10"/>
      <c r="AF50" s="202" t="str">
        <f>IFERROR(_xlfn.XLOOKUP(確報【9月】!$AE50,台帳表ｓ[整理番号],台帳表ｓ[繁閑調整]),"")</f>
        <v/>
      </c>
      <c r="AG50" s="277" t="str">
        <f>IFERROR(_xlfn.XLOOKUP(確報【9月】!$AE50,台帳表ｓ[整理番号],台帳表ｓ[精算
グループ]),"")</f>
        <v/>
      </c>
      <c r="AH50" s="278" t="str">
        <f>IFERROR(_xlfn.XLOOKUP(確報【9月】!$AE50,台帳表ｓ[整理番号],台帳表ｓ[請求書発行番号]),"")</f>
        <v/>
      </c>
      <c r="AI50" s="269" t="str">
        <f>IFERROR(_xlfn.XLOOKUP(確報【9月】!$AE50,台帳表ｓ[整理番号],台帳表ｓ[繁閑調整金]),"")</f>
        <v/>
      </c>
      <c r="AJ50" s="276"/>
      <c r="AL50" s="202" t="str">
        <f>IFERROR(_xlfn.XLOOKUP(確報【9月】!AK50,台帳表ｔ[整理番号],台帳表ｔ[繁閑調整]),"")</f>
        <v/>
      </c>
      <c r="AM50" s="277" t="str">
        <f>IFERROR(_xlfn.XLOOKUP(確報【9月】!AK50,台帳表ｔ[整理番号],台帳表ｔ[精算
グループ]),"")</f>
        <v/>
      </c>
      <c r="AN50" s="278" t="str">
        <f>IFERROR(_xlfn.XLOOKUP(確報【9月】!AK50,台帳表ｔ[整理番号],台帳表ｔ[請求書発行番号]),"")</f>
        <v/>
      </c>
      <c r="AO50" s="269" t="str">
        <f>IFERROR(_xlfn.XLOOKUP(確報【9月】!AK50,台帳表ｔ[整理番号],台帳表ｔ[繁閑調整金]),"")</f>
        <v/>
      </c>
      <c r="AP50" s="275"/>
      <c r="AR50" s="202" t="str">
        <f>IFERROR(_xlfn.XLOOKUP(確報【9月】!AQ50,台帳表ｋ[整理番号],台帳表ｋ[繁閑調整]),"")</f>
        <v/>
      </c>
      <c r="AS50" s="277" t="str">
        <f>IFERROR(_xlfn.XLOOKUP(確報【9月】!AQ50,台帳表ｋ[整理番号],台帳表ｋ[精算
グループ]),"")</f>
        <v/>
      </c>
      <c r="AT50" s="278" t="str">
        <f>IFERROR(_xlfn.XLOOKUP(確報【9月】!AQ50,台帳表ｋ[整理番号],台帳表ｋ[請求書発行番号]),"")</f>
        <v/>
      </c>
      <c r="AU50" s="269" t="str">
        <f>IFERROR(_xlfn.XLOOKUP(確報【9月】!AQ50,台帳表ｋ[整理番号],台帳表ｋ[繁閑調整金]),"")</f>
        <v/>
      </c>
      <c r="AV50" s="275"/>
      <c r="AX50" s="202" t="str">
        <f>IFERROR(_xlfn.XLOOKUP(確報【9月】!AW50,台帳表ｋ[整理番号],台帳表ｋ[繁閑調整]),"")</f>
        <v/>
      </c>
      <c r="AY50" s="277" t="str">
        <f>IFERROR(_xlfn.XLOOKUP(確報【9月】!AW50,台帳表ｋ[整理番号],台帳表ｋ[精算
グループ]),"")</f>
        <v/>
      </c>
      <c r="AZ50" s="278" t="str">
        <f>IFERROR(_xlfn.XLOOKUP(確報【9月】!AW50,台帳表ｋ[整理番号],台帳表ｋ[請求書発行番号]),"")</f>
        <v/>
      </c>
      <c r="BA50" s="269" t="str">
        <f>IFERROR(_xlfn.XLOOKUP(確報【9月】!AW50,台帳表ｋ[整理番号],台帳表ｋ[繁閑調整金]),"")</f>
        <v/>
      </c>
    </row>
    <row r="51" spans="1:53" ht="16.350000000000001" customHeight="1" thickBot="1">
      <c r="A51" s="927"/>
      <c r="B51" s="927"/>
      <c r="C51" s="927"/>
      <c r="D51" s="976"/>
      <c r="E51" s="927"/>
      <c r="F51" s="25" t="s">
        <v>16505</v>
      </c>
      <c r="G51" s="52" t="s">
        <v>16606</v>
      </c>
      <c r="H51" s="45" t="s">
        <v>16506</v>
      </c>
      <c r="I51" s="46"/>
      <c r="J51" s="78" t="s">
        <v>16506</v>
      </c>
      <c r="K51" s="40">
        <f>SUMIFS(台帳表ｓ[金額],台帳表ｓ[精算
グループ],確報【9月】!$H51,台帳表ｓ[入金月（月のみ）],確報【9月】!$A$1,台帳表ｓ[ＮＣ区分],"埼玉")+SUMIFS(測量台帳1ｓ[入金額],測量台帳1ｓ[精算
グループ],確報【9月】!$H51,測量台帳1ｓ[入金月（月のみ）],確報【9月】!$A$1,測量台帳1ｓ[NC区分],"埼玉")+SUMIFS(測量台帳1__2ｓ[入金額(後)],測量台帳1__2ｓ[精算
グループ(後)],確報【9月】!$H51,測量台帳1__2ｓ[入金月(後)（月のみ）],確報【9月】!$A$1,測量台帳1__2ｓ[NC区分],"埼玉")</f>
        <v>0</v>
      </c>
      <c r="L51" s="78" t="s">
        <v>16506</v>
      </c>
      <c r="M51" s="40">
        <f>SUMIFS(台帳表ｓ[金額],台帳表ｓ[精算
グループ],確報【9月】!$H51,台帳表ｓ[入金月（月のみ）],確報【9月】!$A$1,台帳表ｓ[ＮＣ区分],"北部")+SUMIFS(測量台帳1ｓ[入金額],測量台帳1ｓ[精算
グループ],確報【9月】!$H51,測量台帳1ｓ[入金月（月のみ）],確報【9月】!$A$1,測量台帳1ｓ[NC区分],"北部")+SUMIFS(測量台帳1__2ｓ[入金額(後)],測量台帳1__2ｓ[精算
グループ(後)],確報【9月】!$H51,測量台帳1__2ｓ[入金月(後)（月のみ）],確報【9月】!$A$1,測量台帳1__2ｓ[NC区分],"北部")</f>
        <v>0</v>
      </c>
      <c r="N51" s="60" t="s">
        <v>16506</v>
      </c>
      <c r="O51" s="61"/>
      <c r="P51" s="45" t="s">
        <v>315</v>
      </c>
      <c r="Q51" s="61"/>
      <c r="R51" s="45" t="s">
        <v>315</v>
      </c>
      <c r="S51" s="40"/>
      <c r="T51" s="60" t="s">
        <v>315</v>
      </c>
      <c r="U51" s="61"/>
      <c r="V51" s="45" t="s">
        <v>315</v>
      </c>
      <c r="W51" s="61" cm="1">
        <f t="array" ref="W51">INDEX(設備G入力用!$F$2:$Q$72,ROW(A46), MATCH($A$1,設備G入力用!$F$2:$Q$2,0))</f>
        <v>0</v>
      </c>
      <c r="X51" s="30">
        <f t="shared" si="7"/>
        <v>0</v>
      </c>
      <c r="AA51" s="983"/>
      <c r="AB51" s="299" t="s">
        <v>315</v>
      </c>
      <c r="AC51" s="112">
        <f t="shared" si="8"/>
        <v>0</v>
      </c>
      <c r="AD51" s="10"/>
      <c r="AE51" s="10"/>
      <c r="AF51" s="202" t="str">
        <f>IFERROR(_xlfn.XLOOKUP(確報【9月】!$AE51,台帳表ｓ[整理番号],台帳表ｓ[繁閑調整]),"")</f>
        <v/>
      </c>
      <c r="AG51" s="277" t="str">
        <f>IFERROR(_xlfn.XLOOKUP(確報【9月】!$AE51,台帳表ｓ[整理番号],台帳表ｓ[精算
グループ]),"")</f>
        <v/>
      </c>
      <c r="AH51" s="278" t="str">
        <f>IFERROR(_xlfn.XLOOKUP(確報【9月】!$AE51,台帳表ｓ[整理番号],台帳表ｓ[請求書発行番号]),"")</f>
        <v/>
      </c>
      <c r="AI51" s="269" t="str">
        <f>IFERROR(_xlfn.XLOOKUP(確報【9月】!$AE51,台帳表ｓ[整理番号],台帳表ｓ[繁閑調整金]),"")</f>
        <v/>
      </c>
      <c r="AJ51" s="276"/>
      <c r="AL51" s="202" t="str">
        <f>IFERROR(_xlfn.XLOOKUP(確報【9月】!AK51,台帳表ｔ[整理番号],台帳表ｔ[繁閑調整]),"")</f>
        <v/>
      </c>
      <c r="AM51" s="277" t="str">
        <f>IFERROR(_xlfn.XLOOKUP(確報【9月】!AK51,台帳表ｔ[整理番号],台帳表ｔ[精算
グループ]),"")</f>
        <v/>
      </c>
      <c r="AN51" s="278" t="str">
        <f>IFERROR(_xlfn.XLOOKUP(確報【9月】!AK51,台帳表ｔ[整理番号],台帳表ｔ[請求書発行番号]),"")</f>
        <v/>
      </c>
      <c r="AO51" s="269" t="str">
        <f>IFERROR(_xlfn.XLOOKUP(確報【9月】!AK51,台帳表ｔ[整理番号],台帳表ｔ[繁閑調整金]),"")</f>
        <v/>
      </c>
      <c r="AP51" s="275"/>
      <c r="AR51" s="202" t="str">
        <f>IFERROR(_xlfn.XLOOKUP(確報【9月】!AQ51,台帳表ｋ[整理番号],台帳表ｋ[繁閑調整]),"")</f>
        <v/>
      </c>
      <c r="AS51" s="277" t="str">
        <f>IFERROR(_xlfn.XLOOKUP(確報【9月】!AQ51,台帳表ｋ[整理番号],台帳表ｋ[精算
グループ]),"")</f>
        <v/>
      </c>
      <c r="AT51" s="278" t="str">
        <f>IFERROR(_xlfn.XLOOKUP(確報【9月】!AQ51,台帳表ｋ[整理番号],台帳表ｋ[請求書発行番号]),"")</f>
        <v/>
      </c>
      <c r="AU51" s="269" t="str">
        <f>IFERROR(_xlfn.XLOOKUP(確報【9月】!AQ51,台帳表ｋ[整理番号],台帳表ｋ[繁閑調整金]),"")</f>
        <v/>
      </c>
      <c r="AV51" s="275"/>
      <c r="AX51" s="202" t="str">
        <f>IFERROR(_xlfn.XLOOKUP(確報【9月】!AW51,台帳表ｋ[整理番号],台帳表ｋ[繁閑調整]),"")</f>
        <v/>
      </c>
      <c r="AY51" s="277" t="str">
        <f>IFERROR(_xlfn.XLOOKUP(確報【9月】!AW51,台帳表ｋ[整理番号],台帳表ｋ[精算
グループ]),"")</f>
        <v/>
      </c>
      <c r="AZ51" s="278" t="str">
        <f>IFERROR(_xlfn.XLOOKUP(確報【9月】!AW51,台帳表ｋ[整理番号],台帳表ｋ[請求書発行番号]),"")</f>
        <v/>
      </c>
      <c r="BA51" s="269" t="str">
        <f>IFERROR(_xlfn.XLOOKUP(確報【9月】!AW51,台帳表ｋ[整理番号],台帳表ｋ[繁閑調整金]),"")</f>
        <v/>
      </c>
    </row>
    <row r="52" spans="1:53" ht="16.350000000000001" customHeight="1" thickBot="1">
      <c r="A52" s="927"/>
      <c r="B52" s="927"/>
      <c r="C52" s="927"/>
      <c r="D52" s="979"/>
      <c r="E52" s="928"/>
      <c r="F52" s="25" t="s">
        <v>16509</v>
      </c>
      <c r="G52" s="52" t="s">
        <v>16606</v>
      </c>
      <c r="H52" s="45"/>
      <c r="I52" s="46"/>
      <c r="J52" s="78"/>
      <c r="K52" s="40">
        <f>SUMIFS(台帳表ｓ[金額],台帳表ｓ[精算
グループ],確報【9月】!$H52,台帳表ｓ[入金月（月のみ）],確報【9月】!$A$1,台帳表ｓ[ＮＣ区分],"埼玉")+SUMIFS(測量台帳1ｓ[入金額],測量台帳1ｓ[精算
グループ],確報【9月】!$H52,測量台帳1ｓ[入金月（月のみ）],確報【9月】!$A$1,測量台帳1ｓ[NC区分],"埼玉")+SUMIFS(測量台帳1__2ｓ[入金額(後)],測量台帳1__2ｓ[精算
グループ(後)],確報【9月】!$H52,測量台帳1__2ｓ[入金月(後)（月のみ）],確報【9月】!$A$1,測量台帳1__2ｓ[NC区分],"埼玉")</f>
        <v>0</v>
      </c>
      <c r="L52" s="78"/>
      <c r="M52" s="40">
        <f>SUMIFS(台帳表ｓ[金額],台帳表ｓ[精算
グループ],確報【9月】!$H52,台帳表ｓ[入金月（月のみ）],確報【9月】!$A$1,台帳表ｓ[ＮＣ区分],"北部")+SUMIFS(測量台帳1ｓ[入金額],測量台帳1ｓ[精算
グループ],確報【9月】!$H52,測量台帳1ｓ[入金月（月のみ）],確報【9月】!$A$1,測量台帳1ｓ[NC区分],"北部")+SUMIFS(測量台帳1__2ｓ[入金額(後)],測量台帳1__2ｓ[精算
グループ(後)],確報【9月】!$H52,測量台帳1__2ｓ[入金月(後)（月のみ）],確報【9月】!$A$1,測量台帳1__2ｓ[NC区分],"北部")</f>
        <v>0</v>
      </c>
      <c r="N52" s="60"/>
      <c r="O52" s="61"/>
      <c r="P52" s="45"/>
      <c r="Q52" s="61"/>
      <c r="R52" s="45"/>
      <c r="S52" s="40"/>
      <c r="T52" s="60"/>
      <c r="U52" s="61"/>
      <c r="V52" s="45"/>
      <c r="W52" s="649" cm="1">
        <f t="array" ref="W52">INDEX(設備G入力用!$F$2:$Q$72,ROW(A47), MATCH($A$1,設備G入力用!$F$2:$Q$2,0))</f>
        <v>0</v>
      </c>
      <c r="X52" s="30">
        <f t="shared" si="7"/>
        <v>0</v>
      </c>
      <c r="Y52" s="16">
        <f>SUM(X49:X52)</f>
        <v>0</v>
      </c>
      <c r="Z52" s="13" t="s">
        <v>16622</v>
      </c>
      <c r="AA52" s="984"/>
      <c r="AB52" s="299" t="s">
        <v>16623</v>
      </c>
      <c r="AC52" s="172">
        <f t="shared" si="8"/>
        <v>0</v>
      </c>
      <c r="AD52" s="10"/>
      <c r="AE52" s="10"/>
      <c r="AF52" s="202" t="str">
        <f>IFERROR(_xlfn.XLOOKUP(確報【9月】!$AE52,台帳表ｓ[整理番号],台帳表ｓ[繁閑調整]),"")</f>
        <v/>
      </c>
      <c r="AG52" s="277" t="str">
        <f>IFERROR(_xlfn.XLOOKUP(確報【9月】!$AE52,台帳表ｓ[整理番号],台帳表ｓ[精算
グループ]),"")</f>
        <v/>
      </c>
      <c r="AH52" s="278" t="str">
        <f>IFERROR(_xlfn.XLOOKUP(確報【9月】!$AE52,台帳表ｓ[整理番号],台帳表ｓ[請求書発行番号]),"")</f>
        <v/>
      </c>
      <c r="AI52" s="269" t="str">
        <f>IFERROR(_xlfn.XLOOKUP(確報【9月】!$AE52,台帳表ｓ[整理番号],台帳表ｓ[繁閑調整金]),"")</f>
        <v/>
      </c>
      <c r="AJ52" s="275"/>
      <c r="AL52" s="202" t="str">
        <f>IFERROR(_xlfn.XLOOKUP(確報【9月】!AK52,台帳表ｔ[整理番号],台帳表ｔ[繁閑調整]),"")</f>
        <v/>
      </c>
      <c r="AM52" s="277" t="str">
        <f>IFERROR(_xlfn.XLOOKUP(確報【9月】!AK52,台帳表ｔ[整理番号],台帳表ｔ[精算
グループ]),"")</f>
        <v/>
      </c>
      <c r="AN52" s="278" t="str">
        <f>IFERROR(_xlfn.XLOOKUP(確報【9月】!AK52,台帳表ｔ[整理番号],台帳表ｔ[請求書発行番号]),"")</f>
        <v/>
      </c>
      <c r="AO52" s="269" t="str">
        <f>IFERROR(_xlfn.XLOOKUP(確報【9月】!AK52,台帳表ｔ[整理番号],台帳表ｔ[繁閑調整金]),"")</f>
        <v/>
      </c>
      <c r="AP52" s="275"/>
      <c r="AR52" s="202" t="str">
        <f>IFERROR(_xlfn.XLOOKUP(確報【9月】!AQ52,台帳表ｋ[整理番号],台帳表ｋ[繁閑調整]),"")</f>
        <v/>
      </c>
      <c r="AS52" s="277" t="str">
        <f>IFERROR(_xlfn.XLOOKUP(確報【9月】!AQ52,台帳表ｋ[整理番号],台帳表ｋ[精算
グループ]),"")</f>
        <v/>
      </c>
      <c r="AT52" s="278" t="str">
        <f>IFERROR(_xlfn.XLOOKUP(確報【9月】!AQ52,台帳表ｋ[整理番号],台帳表ｋ[請求書発行番号]),"")</f>
        <v/>
      </c>
      <c r="AU52" s="269" t="str">
        <f>IFERROR(_xlfn.XLOOKUP(確報【9月】!AQ52,台帳表ｋ[整理番号],台帳表ｋ[繁閑調整金]),"")</f>
        <v/>
      </c>
      <c r="AV52" s="275"/>
      <c r="AX52" s="202" t="str">
        <f>IFERROR(_xlfn.XLOOKUP(確報【9月】!AW52,台帳表ｋ[整理番号],台帳表ｋ[繁閑調整]),"")</f>
        <v/>
      </c>
      <c r="AY52" s="277" t="str">
        <f>IFERROR(_xlfn.XLOOKUP(確報【9月】!AW52,台帳表ｋ[整理番号],台帳表ｋ[精算
グループ]),"")</f>
        <v/>
      </c>
      <c r="AZ52" s="278" t="str">
        <f>IFERROR(_xlfn.XLOOKUP(確報【9月】!AW52,台帳表ｋ[整理番号],台帳表ｋ[請求書発行番号]),"")</f>
        <v/>
      </c>
      <c r="BA52" s="269" t="str">
        <f>IFERROR(_xlfn.XLOOKUP(確報【9月】!AW52,台帳表ｋ[整理番号],台帳表ｋ[繁閑調整金]),"")</f>
        <v/>
      </c>
    </row>
    <row r="53" spans="1:53" ht="16.350000000000001" customHeight="1" thickBot="1">
      <c r="A53" s="927"/>
      <c r="B53" s="927"/>
      <c r="C53" s="927"/>
      <c r="D53" s="973" t="s">
        <v>16537</v>
      </c>
      <c r="E53" s="926" t="s">
        <v>16538</v>
      </c>
      <c r="F53" s="84" t="s">
        <v>16539</v>
      </c>
      <c r="G53" s="19" t="s">
        <v>16606</v>
      </c>
      <c r="H53" s="20" t="s">
        <v>16540</v>
      </c>
      <c r="I53" s="21"/>
      <c r="J53" s="75" t="s">
        <v>16540</v>
      </c>
      <c r="K53" s="76"/>
      <c r="L53" s="75" t="s">
        <v>16540</v>
      </c>
      <c r="M53" s="76"/>
      <c r="N53" s="58" t="s">
        <v>16540</v>
      </c>
      <c r="O53" s="59"/>
      <c r="P53" s="20" t="s">
        <v>16540</v>
      </c>
      <c r="Q53" s="22"/>
      <c r="R53" s="20" t="s">
        <v>16540</v>
      </c>
      <c r="S53" s="85">
        <f>SUMIFS(台帳表ｋ[金額],台帳表ｋ[精算
グループ],確報【9月】!$H53,台帳表ｋ[入金月（月のみ）],確報【9月】!$A$1,台帳表ｋ[事務所/分室],"神")+SUMIFS(測量台帳1ｋ[入金額],測量台帳1ｋ[精算
グループ],確報【9月】!$H53,測量台帳1ｋ[入金月（月のみ）],確報【9月】!$A$1,測量台帳1ｋ[NC区分],"神奈川")+SUMIFS(測量台帳1__2ｋ[入金額(後)],測量台帳1__2ｋ[精算
グループ(後)],確報【9月】!$H53,測量台帳1__2ｋ[入金月(後)（月のみ）],確報【9月】!$A$1,測量台帳1__2ｋ[NC区分],"神奈川")</f>
        <v>1752327</v>
      </c>
      <c r="T53" s="86" t="s">
        <v>138</v>
      </c>
      <c r="U53" s="22">
        <f>SUMIFS(台帳表ｋ[金額],台帳表ｋ[精算
グループ],確報【9月】!$H53,台帳表ｋ[入金月（月のみ）],確報【9月】!$A$1,台帳表ｋ[事務所/分室],"湘")+SUMIFS(測量台帳1ｋ[入金額],測量台帳1ｋ[精算
グループ],確報【9月】!$H53,測量台帳1ｋ[入金月（月のみ）],確報【9月】!$A$1,測量台帳1ｋ[NC区分],"湘南")+SUMIFS(測量台帳1__2ｋ[入金額(後)],測量台帳1__2ｋ[精算
グループ(後)],確報【9月】!$H53,測量台帳1__2ｋ[入金月(後)（月のみ）],確報【9月】!$A$1,測量台帳1__2ｋ[NC区分],"湘南")</f>
        <v>950702</v>
      </c>
      <c r="V53" s="20" t="s">
        <v>138</v>
      </c>
      <c r="W53" s="54" cm="1">
        <f t="array" ref="W53">INDEX(設備G入力用!$F$2:$Q$72,ROW(A48), MATCH($A$1,設備G入力用!$F$2:$Q$2,0))</f>
        <v>0</v>
      </c>
      <c r="X53" s="23">
        <f t="shared" si="7"/>
        <v>2703029</v>
      </c>
      <c r="Y53" s="24"/>
      <c r="Z53" s="13"/>
      <c r="AA53" s="1069" t="s">
        <v>16613</v>
      </c>
      <c r="AB53" s="1070"/>
      <c r="AC53" s="297">
        <f>SUM(AC36:AC52)</f>
        <v>6326459</v>
      </c>
      <c r="AD53" s="10"/>
      <c r="AE53" s="10"/>
      <c r="AF53" s="202" t="str">
        <f>IFERROR(_xlfn.XLOOKUP(確報【9月】!$AE53,台帳表ｓ[整理番号],台帳表ｓ[繁閑調整]),"")</f>
        <v/>
      </c>
      <c r="AG53" s="277" t="str">
        <f>IFERROR(_xlfn.XLOOKUP(確報【9月】!$AE53,台帳表ｓ[整理番号],台帳表ｓ[精算
グループ]),"")</f>
        <v/>
      </c>
      <c r="AH53" s="278" t="str">
        <f>IFERROR(_xlfn.XLOOKUP(確報【9月】!$AE53,台帳表ｓ[整理番号],台帳表ｓ[請求書発行番号]),"")</f>
        <v/>
      </c>
      <c r="AI53" s="269" t="str">
        <f>IFERROR(_xlfn.XLOOKUP(確報【9月】!$AE53,台帳表ｓ[整理番号],台帳表ｓ[繁閑調整金]),"")</f>
        <v/>
      </c>
      <c r="AJ53" s="275"/>
      <c r="AL53" s="202" t="str">
        <f>IFERROR(_xlfn.XLOOKUP(確報【9月】!AK53,台帳表ｔ[整理番号],台帳表ｔ[繁閑調整]),"")</f>
        <v/>
      </c>
      <c r="AM53" s="277" t="str">
        <f>IFERROR(_xlfn.XLOOKUP(確報【9月】!AK53,台帳表ｔ[整理番号],台帳表ｔ[精算
グループ]),"")</f>
        <v/>
      </c>
      <c r="AN53" s="278" t="str">
        <f>IFERROR(_xlfn.XLOOKUP(確報【9月】!AK53,台帳表ｔ[整理番号],台帳表ｔ[請求書発行番号]),"")</f>
        <v/>
      </c>
      <c r="AO53" s="269" t="str">
        <f>IFERROR(_xlfn.XLOOKUP(確報【9月】!AK53,台帳表ｔ[整理番号],台帳表ｔ[繁閑調整金]),"")</f>
        <v/>
      </c>
      <c r="AP53" s="275"/>
      <c r="AR53" s="202" t="str">
        <f>IFERROR(_xlfn.XLOOKUP(確報【9月】!AQ53,台帳表ｋ[整理番号],台帳表ｋ[繁閑調整]),"")</f>
        <v/>
      </c>
      <c r="AS53" s="277" t="str">
        <f>IFERROR(_xlfn.XLOOKUP(確報【9月】!AQ53,台帳表ｋ[整理番号],台帳表ｋ[精算
グループ]),"")</f>
        <v/>
      </c>
      <c r="AT53" s="278" t="str">
        <f>IFERROR(_xlfn.XLOOKUP(確報【9月】!AQ53,台帳表ｋ[整理番号],台帳表ｋ[請求書発行番号]),"")</f>
        <v/>
      </c>
      <c r="AU53" s="269" t="str">
        <f>IFERROR(_xlfn.XLOOKUP(確報【9月】!AQ53,台帳表ｋ[整理番号],台帳表ｋ[繁閑調整金]),"")</f>
        <v/>
      </c>
      <c r="AV53" s="275"/>
      <c r="AX53" s="202" t="str">
        <f>IFERROR(_xlfn.XLOOKUP(確報【9月】!AW53,台帳表ｋ[整理番号],台帳表ｋ[繁閑調整]),"")</f>
        <v/>
      </c>
      <c r="AY53" s="277" t="str">
        <f>IFERROR(_xlfn.XLOOKUP(確報【9月】!AW53,台帳表ｋ[整理番号],台帳表ｋ[精算
グループ]),"")</f>
        <v/>
      </c>
      <c r="AZ53" s="278" t="str">
        <f>IFERROR(_xlfn.XLOOKUP(確報【9月】!AW53,台帳表ｋ[整理番号],台帳表ｋ[請求書発行番号]),"")</f>
        <v/>
      </c>
      <c r="BA53" s="269" t="str">
        <f>IFERROR(_xlfn.XLOOKUP(確報【9月】!AW53,台帳表ｋ[整理番号],台帳表ｋ[繁閑調整金]),"")</f>
        <v/>
      </c>
    </row>
    <row r="54" spans="1:53" ht="16.350000000000001" customHeight="1">
      <c r="A54" s="927"/>
      <c r="B54" s="927"/>
      <c r="C54" s="927"/>
      <c r="D54" s="976"/>
      <c r="E54" s="927"/>
      <c r="F54" s="87" t="s">
        <v>16541</v>
      </c>
      <c r="G54" s="19" t="s">
        <v>16606</v>
      </c>
      <c r="H54" s="53" t="s">
        <v>16542</v>
      </c>
      <c r="I54" s="166"/>
      <c r="J54" s="81" t="s">
        <v>16542</v>
      </c>
      <c r="K54" s="82"/>
      <c r="L54" s="81" t="s">
        <v>16542</v>
      </c>
      <c r="M54" s="82"/>
      <c r="N54" s="69" t="s">
        <v>16542</v>
      </c>
      <c r="O54" s="70"/>
      <c r="P54" s="53" t="s">
        <v>16542</v>
      </c>
      <c r="Q54" s="54"/>
      <c r="R54" s="53" t="s">
        <v>16542</v>
      </c>
      <c r="S54" s="88">
        <f>SUMIFS(台帳表ｋ[金額],台帳表ｋ[精算
グループ],確報【9月】!$H54,台帳表ｋ[入金月（月のみ）],確報【9月】!$A$1,台帳表ｋ[事務所/分室],"神")+SUMIFS(測量台帳1ｋ[入金額],測量台帳1ｋ[精算
グループ],確報【9月】!$H54,測量台帳1ｋ[入金月（月のみ）],確報【9月】!$A$1,測量台帳1ｋ[NC区分],"神奈川")+SUMIFS(測量台帳1__2ｋ[入金額(後)],測量台帳1__2ｋ[精算
グループ(後)],確報【9月】!$H54,測量台帳1__2ｋ[入金月(後)（月のみ）],確報【9月】!$A$1,測量台帳1__2ｋ[NC区分],"神奈川")</f>
        <v>15941006</v>
      </c>
      <c r="T54" s="89" t="s">
        <v>143</v>
      </c>
      <c r="U54" s="54">
        <f>SUMIFS(台帳表ｋ[金額],台帳表ｋ[精算
グループ],確報【9月】!$H54,台帳表ｋ[入金月（月のみ）],確報【9月】!$A$1,台帳表ｋ[事務所/分室],"湘")+SUMIFS(測量台帳1ｋ[入金額],測量台帳1ｋ[精算
グループ],確報【9月】!$H54,測量台帳1ｋ[入金月（月のみ）],確報【9月】!$A$1,測量台帳1ｋ[NC区分],"湘南")+SUMIFS(測量台帳1__2ｋ[入金額(後)],測量台帳1__2ｋ[精算
グループ(後)],確報【9月】!$H54,測量台帳1__2ｋ[入金月(後)（月のみ）],確報【9月】!$A$1,測量台帳1__2ｋ[NC区分],"湘南")</f>
        <v>1578900</v>
      </c>
      <c r="V54" s="53" t="s">
        <v>143</v>
      </c>
      <c r="W54" s="54" cm="1">
        <f t="array" ref="W54">INDEX(設備G入力用!$F$2:$Q$72,ROW(A49), MATCH($A$1,設備G入力用!$F$2:$Q$2,0))</f>
        <v>211012</v>
      </c>
      <c r="X54" s="30">
        <f t="shared" si="7"/>
        <v>17730918</v>
      </c>
      <c r="Y54" s="24"/>
      <c r="Z54" s="13"/>
      <c r="AA54" s="722" t="s">
        <v>16537</v>
      </c>
      <c r="AB54" s="303" t="s">
        <v>16540</v>
      </c>
      <c r="AC54" s="42">
        <f t="shared" ref="AC54" si="9">SUM(I53,K53,M53,O53,Q53,S53,U53,W53)</f>
        <v>2703029</v>
      </c>
      <c r="AD54" s="10"/>
      <c r="AE54" s="10"/>
      <c r="AF54" s="202" t="str">
        <f>IFERROR(_xlfn.XLOOKUP(確報【9月】!$AE54,台帳表ｓ[整理番号],台帳表ｓ[繁閑調整]),"")</f>
        <v/>
      </c>
      <c r="AG54" s="277" t="str">
        <f>IFERROR(_xlfn.XLOOKUP(確報【9月】!$AE54,台帳表ｓ[整理番号],台帳表ｓ[精算
グループ]),"")</f>
        <v/>
      </c>
      <c r="AH54" s="278" t="str">
        <f>IFERROR(_xlfn.XLOOKUP(確報【9月】!$AE54,台帳表ｓ[整理番号],台帳表ｓ[請求書発行番号]),"")</f>
        <v/>
      </c>
      <c r="AI54" s="269" t="str">
        <f>IFERROR(_xlfn.XLOOKUP(確報【9月】!$AE54,台帳表ｓ[整理番号],台帳表ｓ[繁閑調整金]),"")</f>
        <v/>
      </c>
      <c r="AJ54" s="275"/>
      <c r="AL54" s="202" t="str">
        <f>IFERROR(_xlfn.XLOOKUP(確報【9月】!AK54,台帳表ｔ[整理番号],台帳表ｔ[繁閑調整]),"")</f>
        <v/>
      </c>
      <c r="AM54" s="277" t="str">
        <f>IFERROR(_xlfn.XLOOKUP(確報【9月】!AK54,台帳表ｔ[整理番号],台帳表ｔ[精算
グループ]),"")</f>
        <v/>
      </c>
      <c r="AN54" s="278" t="str">
        <f>IFERROR(_xlfn.XLOOKUP(確報【9月】!AK54,台帳表ｔ[整理番号],台帳表ｔ[請求書発行番号]),"")</f>
        <v/>
      </c>
      <c r="AO54" s="269" t="str">
        <f>IFERROR(_xlfn.XLOOKUP(確報【9月】!AK54,台帳表ｔ[整理番号],台帳表ｔ[繁閑調整金]),"")</f>
        <v/>
      </c>
      <c r="AP54" s="275"/>
      <c r="AR54" s="202" t="str">
        <f>IFERROR(_xlfn.XLOOKUP(確報【9月】!AQ54,台帳表ｋ[整理番号],台帳表ｋ[繁閑調整]),"")</f>
        <v/>
      </c>
      <c r="AS54" s="277" t="str">
        <f>IFERROR(_xlfn.XLOOKUP(確報【9月】!AQ54,台帳表ｋ[整理番号],台帳表ｋ[精算
グループ]),"")</f>
        <v/>
      </c>
      <c r="AT54" s="278" t="str">
        <f>IFERROR(_xlfn.XLOOKUP(確報【9月】!AQ54,台帳表ｋ[整理番号],台帳表ｋ[請求書発行番号]),"")</f>
        <v/>
      </c>
      <c r="AU54" s="269" t="str">
        <f>IFERROR(_xlfn.XLOOKUP(確報【9月】!AQ54,台帳表ｋ[整理番号],台帳表ｋ[繁閑調整金]),"")</f>
        <v/>
      </c>
      <c r="AV54" s="275"/>
      <c r="AX54" s="202" t="str">
        <f>IFERROR(_xlfn.XLOOKUP(確報【9月】!AW54,台帳表ｋ[整理番号],台帳表ｋ[繁閑調整]),"")</f>
        <v/>
      </c>
      <c r="AY54" s="277" t="str">
        <f>IFERROR(_xlfn.XLOOKUP(確報【9月】!AW54,台帳表ｋ[整理番号],台帳表ｋ[精算
グループ]),"")</f>
        <v/>
      </c>
      <c r="AZ54" s="278" t="str">
        <f>IFERROR(_xlfn.XLOOKUP(確報【9月】!AW54,台帳表ｋ[整理番号],台帳表ｋ[請求書発行番号]),"")</f>
        <v/>
      </c>
      <c r="BA54" s="269" t="str">
        <f>IFERROR(_xlfn.XLOOKUP(確報【9月】!AW54,台帳表ｋ[整理番号],台帳表ｋ[繁閑調整金]),"")</f>
        <v/>
      </c>
    </row>
    <row r="55" spans="1:53" ht="16.350000000000001" customHeight="1">
      <c r="A55" s="927"/>
      <c r="B55" s="927"/>
      <c r="C55" s="927"/>
      <c r="D55" s="976"/>
      <c r="E55" s="927"/>
      <c r="F55" s="91" t="s">
        <v>16482</v>
      </c>
      <c r="G55" s="52" t="s">
        <v>16606</v>
      </c>
      <c r="H55" s="27" t="s">
        <v>16543</v>
      </c>
      <c r="I55" s="28"/>
      <c r="J55" s="78" t="s">
        <v>16543</v>
      </c>
      <c r="K55" s="40"/>
      <c r="L55" s="78" t="s">
        <v>16543</v>
      </c>
      <c r="M55" s="40"/>
      <c r="N55" s="60" t="s">
        <v>16543</v>
      </c>
      <c r="O55" s="61"/>
      <c r="P55" s="27" t="s">
        <v>16543</v>
      </c>
      <c r="Q55" s="29"/>
      <c r="R55" s="27" t="s">
        <v>16543</v>
      </c>
      <c r="S55" s="92">
        <f>SUMIFS(台帳表ｋ[金額],台帳表ｋ[精算
グループ],確報【9月】!$H55,台帳表ｋ[入金月（月のみ）],確報【9月】!$A$1,台帳表ｋ[事務所/分室],"神")+SUMIFS(測量台帳1ｋ[入金額],測量台帳1ｋ[精算
グループ],確報【9月】!$H55,測量台帳1ｋ[入金月（月のみ）],確報【9月】!$A$1,測量台帳1ｋ[NC区分],"神奈川")+SUMIFS(測量台帳1__2ｋ[入金額(後)],測量台帳1__2ｋ[精算
グループ(後)],確報【9月】!$H55,測量台帳1__2ｋ[入金月(後)（月のみ）],確報【9月】!$A$1,測量台帳1__2ｋ[NC区分],"神奈川")</f>
        <v>0</v>
      </c>
      <c r="T55" s="93" t="s">
        <v>148</v>
      </c>
      <c r="U55" s="29">
        <f>SUMIFS(台帳表ｋ[金額],台帳表ｋ[精算
グループ],確報【9月】!$H55,台帳表ｋ[入金月（月のみ）],確報【9月】!$A$1,台帳表ｋ[事務所/分室],"湘")+SUMIFS(測量台帳1ｋ[入金額],測量台帳1ｋ[精算
グループ],確報【9月】!$H55,測量台帳1ｋ[入金月（月のみ）],確報【9月】!$A$1,測量台帳1ｋ[NC区分],"湘南")+SUMIFS(測量台帳1__2ｋ[入金額(後)],測量台帳1__2ｋ[精算
グループ(後)],確報【9月】!$H55,測量台帳1__2ｋ[入金月(後)（月のみ）],確報【9月】!$A$1,測量台帳1__2ｋ[NC区分],"湘南")</f>
        <v>0</v>
      </c>
      <c r="V55" s="27" t="s">
        <v>148</v>
      </c>
      <c r="W55" s="29" cm="1">
        <f t="array" ref="W55">INDEX(設備G入力用!$F$2:$Q$72,ROW(A50), MATCH($A$1,設備G入力用!$F$2:$Q$2,0))</f>
        <v>0</v>
      </c>
      <c r="X55" s="30">
        <f t="shared" si="7"/>
        <v>0</v>
      </c>
      <c r="AA55" s="723"/>
      <c r="AB55" s="304" t="s">
        <v>16542</v>
      </c>
      <c r="AC55" s="172">
        <f>SUM(I54,K54,M54,O54,Q54,S54,U54,W54)</f>
        <v>17730918</v>
      </c>
      <c r="AD55" s="10"/>
      <c r="AE55" s="10"/>
      <c r="AF55" s="202" t="str">
        <f>IFERROR(_xlfn.XLOOKUP(確報【9月】!$AE55,台帳表ｓ[整理番号],台帳表ｓ[繁閑調整]),"")</f>
        <v/>
      </c>
      <c r="AG55" s="277" t="str">
        <f>IFERROR(_xlfn.XLOOKUP(確報【9月】!$AE55,台帳表ｓ[整理番号],台帳表ｓ[精算
グループ]),"")</f>
        <v/>
      </c>
      <c r="AH55" s="278" t="str">
        <f>IFERROR(_xlfn.XLOOKUP(確報【9月】!$AE55,台帳表ｓ[整理番号],台帳表ｓ[請求書発行番号]),"")</f>
        <v/>
      </c>
      <c r="AI55" s="269" t="str">
        <f>IFERROR(_xlfn.XLOOKUP(確報【9月】!$AE55,台帳表ｓ[整理番号],台帳表ｓ[繁閑調整金]),"")</f>
        <v/>
      </c>
      <c r="AJ55" s="275"/>
      <c r="AL55" s="202" t="str">
        <f>IFERROR(_xlfn.XLOOKUP(確報【9月】!AK55,台帳表ｔ[整理番号],台帳表ｔ[繁閑調整]),"")</f>
        <v/>
      </c>
      <c r="AM55" s="277" t="str">
        <f>IFERROR(_xlfn.XLOOKUP(確報【9月】!AK55,台帳表ｔ[整理番号],台帳表ｔ[精算
グループ]),"")</f>
        <v/>
      </c>
      <c r="AN55" s="278" t="str">
        <f>IFERROR(_xlfn.XLOOKUP(確報【9月】!AK55,台帳表ｔ[整理番号],台帳表ｔ[請求書発行番号]),"")</f>
        <v/>
      </c>
      <c r="AO55" s="269" t="str">
        <f>IFERROR(_xlfn.XLOOKUP(確報【9月】!AK55,台帳表ｔ[整理番号],台帳表ｔ[繁閑調整金]),"")</f>
        <v/>
      </c>
      <c r="AP55" s="275"/>
      <c r="AR55" s="202" t="str">
        <f>IFERROR(_xlfn.XLOOKUP(確報【9月】!AQ55,台帳表ｋ[整理番号],台帳表ｋ[繁閑調整]),"")</f>
        <v/>
      </c>
      <c r="AS55" s="277" t="str">
        <f>IFERROR(_xlfn.XLOOKUP(確報【9月】!AQ55,台帳表ｋ[整理番号],台帳表ｋ[精算
グループ]),"")</f>
        <v/>
      </c>
      <c r="AT55" s="278" t="str">
        <f>IFERROR(_xlfn.XLOOKUP(確報【9月】!AQ55,台帳表ｋ[整理番号],台帳表ｋ[請求書発行番号]),"")</f>
        <v/>
      </c>
      <c r="AU55" s="269" t="str">
        <f>IFERROR(_xlfn.XLOOKUP(確報【9月】!AQ55,台帳表ｋ[整理番号],台帳表ｋ[繁閑調整金]),"")</f>
        <v/>
      </c>
      <c r="AV55" s="275"/>
      <c r="AX55" s="202" t="str">
        <f>IFERROR(_xlfn.XLOOKUP(確報【9月】!AW55,台帳表ｋ[整理番号],台帳表ｋ[繁閑調整]),"")</f>
        <v/>
      </c>
      <c r="AY55" s="277" t="str">
        <f>IFERROR(_xlfn.XLOOKUP(確報【9月】!AW55,台帳表ｋ[整理番号],台帳表ｋ[精算
グループ]),"")</f>
        <v/>
      </c>
      <c r="AZ55" s="278" t="str">
        <f>IFERROR(_xlfn.XLOOKUP(確報【9月】!AW55,台帳表ｋ[整理番号],台帳表ｋ[請求書発行番号]),"")</f>
        <v/>
      </c>
      <c r="BA55" s="269" t="str">
        <f>IFERROR(_xlfn.XLOOKUP(確報【9月】!AW55,台帳表ｋ[整理番号],台帳表ｋ[繁閑調整金]),"")</f>
        <v/>
      </c>
    </row>
    <row r="56" spans="1:53" ht="16.350000000000001" customHeight="1">
      <c r="A56" s="927"/>
      <c r="B56" s="927"/>
      <c r="C56" s="927"/>
      <c r="D56" s="976"/>
      <c r="E56" s="927"/>
      <c r="F56" s="91" t="s">
        <v>16484</v>
      </c>
      <c r="G56" s="52" t="s">
        <v>16606</v>
      </c>
      <c r="H56" s="27" t="s">
        <v>16544</v>
      </c>
      <c r="I56" s="28"/>
      <c r="J56" s="78" t="s">
        <v>16544</v>
      </c>
      <c r="K56" s="40"/>
      <c r="L56" s="78" t="s">
        <v>16544</v>
      </c>
      <c r="M56" s="40"/>
      <c r="N56" s="60" t="s">
        <v>16544</v>
      </c>
      <c r="O56" s="61"/>
      <c r="P56" s="27" t="s">
        <v>16544</v>
      </c>
      <c r="Q56" s="29"/>
      <c r="R56" s="27" t="s">
        <v>16544</v>
      </c>
      <c r="S56" s="92">
        <f>SUMIFS(台帳表ｋ[金額],台帳表ｋ[精算
グループ],確報【9月】!$H56,台帳表ｋ[入金月（月のみ）],確報【9月】!$A$1,台帳表ｋ[事務所/分室],"神")+SUMIFS(測量台帳1ｋ[入金額],測量台帳1ｋ[精算
グループ],確報【9月】!$H56,測量台帳1ｋ[入金月（月のみ）],確報【9月】!$A$1,測量台帳1ｋ[NC区分],"神奈川")+SUMIFS(測量台帳1__2ｋ[入金額(後)],測量台帳1__2ｋ[精算
グループ(後)],確報【9月】!$H56,測量台帳1__2ｋ[入金月(後)（月のみ）],確報【9月】!$A$1,測量台帳1__2ｋ[NC区分],"神奈川")</f>
        <v>809331</v>
      </c>
      <c r="T56" s="93" t="s">
        <v>152</v>
      </c>
      <c r="U56" s="29">
        <f>SUMIFS(台帳表ｋ[金額],台帳表ｋ[精算
グループ],確報【9月】!$H56,台帳表ｋ[入金月（月のみ）],確報【9月】!$A$1,台帳表ｋ[事務所/分室],"湘")+SUMIFS(測量台帳1ｋ[入金額],測量台帳1ｋ[精算
グループ],確報【9月】!$H56,測量台帳1ｋ[入金月（月のみ）],確報【9月】!$A$1,測量台帳1ｋ[NC区分],"湘南")+SUMIFS(測量台帳1__2ｋ[入金額(後)],測量台帳1__2ｋ[精算
グループ(後)],確報【9月】!$H56,測量台帳1__2ｋ[入金月(後)（月のみ）],確報【9月】!$A$1,測量台帳1__2ｋ[NC区分],"湘南")</f>
        <v>175017</v>
      </c>
      <c r="V56" s="27" t="s">
        <v>152</v>
      </c>
      <c r="W56" s="29" cm="1">
        <f t="array" ref="W56">INDEX(設備G入力用!$F$2:$Q$72,ROW(A51), MATCH($A$1,設備G入力用!$F$2:$Q$2,0))</f>
        <v>0</v>
      </c>
      <c r="X56" s="30">
        <f t="shared" si="7"/>
        <v>984348</v>
      </c>
      <c r="Y56" s="24"/>
      <c r="Z56" s="13"/>
      <c r="AA56" s="723"/>
      <c r="AB56" s="304" t="s">
        <v>16543</v>
      </c>
      <c r="AC56" s="172">
        <f t="shared" ref="AC56:AC60" si="10">SUM(I55,K55,M55,O55,Q55,S55,U55,W55)</f>
        <v>0</v>
      </c>
      <c r="AD56" s="10"/>
      <c r="AE56" s="10"/>
      <c r="AF56" s="202" t="str">
        <f>IFERROR(_xlfn.XLOOKUP(確報【9月】!$AE56,台帳表ｓ[整理番号],台帳表ｓ[繁閑調整]),"")</f>
        <v/>
      </c>
      <c r="AG56" s="277" t="str">
        <f>IFERROR(_xlfn.XLOOKUP(確報【9月】!$AE56,台帳表ｓ[整理番号],台帳表ｓ[精算
グループ]),"")</f>
        <v/>
      </c>
      <c r="AH56" s="278" t="str">
        <f>IFERROR(_xlfn.XLOOKUP(確報【9月】!$AE56,台帳表ｓ[整理番号],台帳表ｓ[請求書発行番号]),"")</f>
        <v/>
      </c>
      <c r="AI56" s="269" t="str">
        <f>IFERROR(_xlfn.XLOOKUP(確報【9月】!$AE56,台帳表ｓ[整理番号],台帳表ｓ[繁閑調整金]),"")</f>
        <v/>
      </c>
      <c r="AJ56" s="275"/>
      <c r="AL56" s="202" t="str">
        <f>IFERROR(_xlfn.XLOOKUP(確報【9月】!AK56,台帳表ｔ[整理番号],台帳表ｔ[繁閑調整]),"")</f>
        <v/>
      </c>
      <c r="AM56" s="277" t="str">
        <f>IFERROR(_xlfn.XLOOKUP(確報【9月】!AK56,台帳表ｔ[整理番号],台帳表ｔ[精算
グループ]),"")</f>
        <v/>
      </c>
      <c r="AN56" s="278" t="str">
        <f>IFERROR(_xlfn.XLOOKUP(確報【9月】!AK56,台帳表ｔ[整理番号],台帳表ｔ[請求書発行番号]),"")</f>
        <v/>
      </c>
      <c r="AO56" s="269" t="str">
        <f>IFERROR(_xlfn.XLOOKUP(確報【9月】!AK56,台帳表ｔ[整理番号],台帳表ｔ[繁閑調整金]),"")</f>
        <v/>
      </c>
      <c r="AP56" s="275"/>
      <c r="AR56" s="202" t="str">
        <f>IFERROR(_xlfn.XLOOKUP(確報【9月】!AQ56,台帳表ｋ[整理番号],台帳表ｋ[繁閑調整]),"")</f>
        <v/>
      </c>
      <c r="AS56" s="277" t="str">
        <f>IFERROR(_xlfn.XLOOKUP(確報【9月】!AQ56,台帳表ｋ[整理番号],台帳表ｋ[精算
グループ]),"")</f>
        <v/>
      </c>
      <c r="AT56" s="278" t="str">
        <f>IFERROR(_xlfn.XLOOKUP(確報【9月】!AQ56,台帳表ｋ[整理番号],台帳表ｋ[請求書発行番号]),"")</f>
        <v/>
      </c>
      <c r="AU56" s="269" t="str">
        <f>IFERROR(_xlfn.XLOOKUP(確報【9月】!AQ56,台帳表ｋ[整理番号],台帳表ｋ[繁閑調整金]),"")</f>
        <v/>
      </c>
      <c r="AV56" s="275"/>
      <c r="AX56" s="202" t="str">
        <f>IFERROR(_xlfn.XLOOKUP(確報【9月】!AW56,台帳表ｋ[整理番号],台帳表ｋ[繁閑調整]),"")</f>
        <v/>
      </c>
      <c r="AY56" s="277" t="str">
        <f>IFERROR(_xlfn.XLOOKUP(確報【9月】!AW56,台帳表ｋ[整理番号],台帳表ｋ[精算
グループ]),"")</f>
        <v/>
      </c>
      <c r="AZ56" s="278" t="str">
        <f>IFERROR(_xlfn.XLOOKUP(確報【9月】!AW56,台帳表ｋ[整理番号],台帳表ｋ[請求書発行番号]),"")</f>
        <v/>
      </c>
      <c r="BA56" s="269" t="str">
        <f>IFERROR(_xlfn.XLOOKUP(確報【9月】!AW56,台帳表ｋ[整理番号],台帳表ｋ[繁閑調整金]),"")</f>
        <v/>
      </c>
    </row>
    <row r="57" spans="1:53" ht="16.350000000000001" customHeight="1" thickBot="1">
      <c r="A57" s="927"/>
      <c r="B57" s="927"/>
      <c r="C57" s="927"/>
      <c r="D57" s="976"/>
      <c r="E57" s="927"/>
      <c r="F57" s="91" t="s">
        <v>16496</v>
      </c>
      <c r="G57" s="52" t="s">
        <v>16606</v>
      </c>
      <c r="H57" s="27" t="s">
        <v>16545</v>
      </c>
      <c r="I57" s="28"/>
      <c r="J57" s="78" t="s">
        <v>16545</v>
      </c>
      <c r="K57" s="40"/>
      <c r="L57" s="78" t="s">
        <v>16545</v>
      </c>
      <c r="M57" s="40"/>
      <c r="N57" s="60" t="s">
        <v>16545</v>
      </c>
      <c r="O57" s="61"/>
      <c r="P57" s="27" t="s">
        <v>16545</v>
      </c>
      <c r="Q57" s="29"/>
      <c r="R57" s="27" t="s">
        <v>16545</v>
      </c>
      <c r="S57" s="92">
        <f>SUMIFS(台帳表ｋ[金額],台帳表ｋ[精算
グループ],確報【9月】!$H57,台帳表ｋ[入金月（月のみ）],確報【9月】!$A$1,台帳表ｋ[事務所/分室],"神")+SUMIFS(測量台帳1ｋ[入金額],測量台帳1ｋ[精算
グループ],確報【9月】!$H57,測量台帳1ｋ[入金月（月のみ）],確報【9月】!$A$1,測量台帳1ｋ[NC区分],"神奈川")+SUMIFS(測量台帳1__2ｋ[入金額(後)],測量台帳1__2ｋ[精算
グループ(後)],確報【9月】!$H57,測量台帳1__2ｋ[入金月(後)（月のみ）],確報【9月】!$A$1,測量台帳1__2ｋ[NC区分],"神奈川")</f>
        <v>542624</v>
      </c>
      <c r="T57" s="93" t="s">
        <v>155</v>
      </c>
      <c r="U57" s="29">
        <f>SUMIFS(台帳表ｋ[金額],台帳表ｋ[精算
グループ],確報【9月】!$H57,台帳表ｋ[入金月（月のみ）],確報【9月】!$A$1,台帳表ｋ[事務所/分室],"湘")+SUMIFS(測量台帳1ｋ[入金額],測量台帳1ｋ[精算
グループ],確報【9月】!$H57,測量台帳1ｋ[入金月（月のみ）],確報【9月】!$A$1,測量台帳1ｋ[NC区分],"湘南")+SUMIFS(測量台帳1__2ｋ[入金額(後)],測量台帳1__2ｋ[精算
グループ(後)],確報【9月】!$H57,測量台帳1__2ｋ[入金月(後)（月のみ）],確報【9月】!$A$1,測量台帳1__2ｋ[NC区分],"湘南")</f>
        <v>0</v>
      </c>
      <c r="V57" s="27" t="s">
        <v>155</v>
      </c>
      <c r="W57" s="29" cm="1">
        <f t="array" ref="W57">INDEX(設備G入力用!$F$2:$Q$72,ROW(A52), MATCH($A$1,設備G入力用!$F$2:$Q$2,0))</f>
        <v>0</v>
      </c>
      <c r="X57" s="30">
        <f t="shared" si="7"/>
        <v>542624</v>
      </c>
      <c r="AA57" s="723"/>
      <c r="AB57" s="304" t="s">
        <v>16544</v>
      </c>
      <c r="AC57" s="172">
        <f t="shared" si="10"/>
        <v>984348</v>
      </c>
      <c r="AD57" s="10"/>
      <c r="AE57" s="10"/>
      <c r="AF57" s="202" t="str">
        <f>IFERROR(_xlfn.XLOOKUP(確報【9月】!$AE57,台帳表ｓ[整理番号],台帳表ｓ[繁閑調整]),"")</f>
        <v/>
      </c>
      <c r="AG57" s="277" t="str">
        <f>IFERROR(_xlfn.XLOOKUP(確報【9月】!$AE57,台帳表ｓ[整理番号],台帳表ｓ[精算
グループ]),"")</f>
        <v/>
      </c>
      <c r="AH57" s="278" t="str">
        <f>IFERROR(_xlfn.XLOOKUP(確報【9月】!$AE57,台帳表ｓ[整理番号],台帳表ｓ[請求書発行番号]),"")</f>
        <v/>
      </c>
      <c r="AI57" s="269" t="str">
        <f>IFERROR(_xlfn.XLOOKUP(確報【9月】!$AE57,台帳表ｓ[整理番号],台帳表ｓ[繁閑調整金]),"")</f>
        <v/>
      </c>
      <c r="AJ57" s="275"/>
      <c r="AL57" s="202" t="str">
        <f>IFERROR(_xlfn.XLOOKUP(確報【9月】!AK57,台帳表ｔ[整理番号],台帳表ｔ[繁閑調整]),"")</f>
        <v/>
      </c>
      <c r="AM57" s="277" t="str">
        <f>IFERROR(_xlfn.XLOOKUP(確報【9月】!AK57,台帳表ｔ[整理番号],台帳表ｔ[精算
グループ]),"")</f>
        <v/>
      </c>
      <c r="AN57" s="278" t="str">
        <f>IFERROR(_xlfn.XLOOKUP(確報【9月】!AK57,台帳表ｔ[整理番号],台帳表ｔ[請求書発行番号]),"")</f>
        <v/>
      </c>
      <c r="AO57" s="269" t="str">
        <f>IFERROR(_xlfn.XLOOKUP(確報【9月】!AK57,台帳表ｔ[整理番号],台帳表ｔ[繁閑調整金]),"")</f>
        <v/>
      </c>
      <c r="AP57" s="275"/>
      <c r="AR57" s="202" t="str">
        <f>IFERROR(_xlfn.XLOOKUP(確報【9月】!AQ57,台帳表ｋ[整理番号],台帳表ｋ[繁閑調整]),"")</f>
        <v/>
      </c>
      <c r="AS57" s="277" t="str">
        <f>IFERROR(_xlfn.XLOOKUP(確報【9月】!AQ57,台帳表ｋ[整理番号],台帳表ｋ[精算
グループ]),"")</f>
        <v/>
      </c>
      <c r="AT57" s="278" t="str">
        <f>IFERROR(_xlfn.XLOOKUP(確報【9月】!AQ57,台帳表ｋ[整理番号],台帳表ｋ[請求書発行番号]),"")</f>
        <v/>
      </c>
      <c r="AU57" s="269" t="str">
        <f>IFERROR(_xlfn.XLOOKUP(確報【9月】!AQ57,台帳表ｋ[整理番号],台帳表ｋ[繁閑調整金]),"")</f>
        <v/>
      </c>
      <c r="AV57" s="275"/>
      <c r="AX57" s="202" t="str">
        <f>IFERROR(_xlfn.XLOOKUP(確報【9月】!AW57,台帳表ｋ[整理番号],台帳表ｋ[繁閑調整]),"")</f>
        <v/>
      </c>
      <c r="AY57" s="277" t="str">
        <f>IFERROR(_xlfn.XLOOKUP(確報【9月】!AW57,台帳表ｋ[整理番号],台帳表ｋ[精算
グループ]),"")</f>
        <v/>
      </c>
      <c r="AZ57" s="278" t="str">
        <f>IFERROR(_xlfn.XLOOKUP(確報【9月】!AW57,台帳表ｋ[整理番号],台帳表ｋ[請求書発行番号]),"")</f>
        <v/>
      </c>
      <c r="BA57" s="269" t="str">
        <f>IFERROR(_xlfn.XLOOKUP(確報【9月】!AW57,台帳表ｋ[整理番号],台帳表ｋ[繁閑調整金]),"")</f>
        <v/>
      </c>
    </row>
    <row r="58" spans="1:53" ht="16.350000000000001" customHeight="1" thickBot="1">
      <c r="A58" s="927"/>
      <c r="B58" s="927"/>
      <c r="C58" s="927"/>
      <c r="D58" s="976"/>
      <c r="E58" s="928"/>
      <c r="F58" s="198" t="s">
        <v>16546</v>
      </c>
      <c r="G58" s="199" t="s">
        <v>16606</v>
      </c>
      <c r="H58" s="67" t="s">
        <v>16547</v>
      </c>
      <c r="I58" s="38"/>
      <c r="J58" s="79" t="s">
        <v>16547</v>
      </c>
      <c r="K58" s="80"/>
      <c r="L58" s="79" t="s">
        <v>16547</v>
      </c>
      <c r="M58" s="80"/>
      <c r="N58" s="66" t="s">
        <v>16547</v>
      </c>
      <c r="O58" s="39"/>
      <c r="P58" s="67" t="s">
        <v>16547</v>
      </c>
      <c r="Q58" s="39"/>
      <c r="R58" s="67" t="s">
        <v>16547</v>
      </c>
      <c r="S58" s="80">
        <f>SUMIFS(台帳表ｋ[金額],台帳表ｋ[精算
グループ],確報【9月】!$H58,台帳表ｋ[入金月（月のみ）],確報【9月】!$A$1,台帳表ｋ[事務所/分室],"神")+SUMIFS(測量台帳1ｋ[入金額],測量台帳1ｋ[精算
グループ],確報【9月】!$H58,測量台帳1ｋ[入金月（月のみ）],確報【9月】!$A$1,測量台帳1ｋ[NC区分],"神奈川")+SUMIFS(測量台帳1__2ｋ[入金額(後)],測量台帳1__2ｋ[精算
グループ(後)],確報【9月】!$H58,測量台帳1__2ｋ[入金月(後)（月のみ）],確報【9月】!$A$1,測量台帳1__2ｋ[NC区分],"神奈川")</f>
        <v>11369886</v>
      </c>
      <c r="T58" s="66" t="s">
        <v>168</v>
      </c>
      <c r="U58" s="39">
        <f>SUMIFS(台帳表ｋ[金額],台帳表ｋ[精算
グループ],確報【9月】!$H58,台帳表ｋ[入金月（月のみ）],確報【9月】!$A$1,台帳表ｋ[事務所/分室],"湘")+SUMIFS(測量台帳1ｋ[入金額],測量台帳1ｋ[精算
グループ],確報【9月】!$H58,測量台帳1ｋ[入金月（月のみ）],確報【9月】!$A$1,測量台帳1ｋ[NC区分],"湘南")+SUMIFS(測量台帳1__2ｋ[入金額(後)],測量台帳1__2ｋ[精算
グループ(後)],確報【9月】!$H58,測量台帳1__2ｋ[入金月(後)（月のみ）],確報【9月】!$A$1,測量台帳1__2ｋ[NC区分],"湘南")</f>
        <v>3589950</v>
      </c>
      <c r="V58" s="67" t="s">
        <v>168</v>
      </c>
      <c r="W58" s="39" cm="1">
        <f t="array" ref="W58">INDEX(設備G入力用!$F$2:$Q$72,ROW(A53), MATCH($A$1,設備G入力用!$F$2:$Q$2,0))</f>
        <v>0</v>
      </c>
      <c r="X58" s="30">
        <f t="shared" si="7"/>
        <v>14959836</v>
      </c>
      <c r="Y58" s="16">
        <f>SUM(X53:X58)</f>
        <v>36920755</v>
      </c>
      <c r="Z58" s="13" t="s">
        <v>16624</v>
      </c>
      <c r="AA58" s="723"/>
      <c r="AB58" s="304" t="s">
        <v>16545</v>
      </c>
      <c r="AC58" s="172">
        <f t="shared" si="10"/>
        <v>542624</v>
      </c>
      <c r="AD58" s="10"/>
      <c r="AE58" s="10"/>
      <c r="AF58" s="202" t="str">
        <f>IFERROR(_xlfn.XLOOKUP(確報【9月】!$AE58,台帳表ｓ[整理番号],台帳表ｓ[繁閑調整]),"")</f>
        <v/>
      </c>
      <c r="AG58" s="277" t="str">
        <f>IFERROR(_xlfn.XLOOKUP(確報【9月】!$AE58,台帳表ｓ[整理番号],台帳表ｓ[精算
グループ]),"")</f>
        <v/>
      </c>
      <c r="AH58" s="278" t="str">
        <f>IFERROR(_xlfn.XLOOKUP(確報【9月】!$AE58,台帳表ｓ[整理番号],台帳表ｓ[請求書発行番号]),"")</f>
        <v/>
      </c>
      <c r="AI58" s="269" t="str">
        <f>IFERROR(_xlfn.XLOOKUP(確報【9月】!$AE58,台帳表ｓ[整理番号],台帳表ｓ[繁閑調整金]),"")</f>
        <v/>
      </c>
      <c r="AJ58" s="275"/>
      <c r="AL58" s="202" t="str">
        <f>IFERROR(_xlfn.XLOOKUP(確報【9月】!AK58,台帳表ｔ[整理番号],台帳表ｔ[繁閑調整]),"")</f>
        <v/>
      </c>
      <c r="AM58" s="277" t="str">
        <f>IFERROR(_xlfn.XLOOKUP(確報【9月】!AK58,台帳表ｔ[整理番号],台帳表ｔ[精算
グループ]),"")</f>
        <v/>
      </c>
      <c r="AN58" s="278" t="str">
        <f>IFERROR(_xlfn.XLOOKUP(確報【9月】!AK58,台帳表ｔ[整理番号],台帳表ｔ[請求書発行番号]),"")</f>
        <v/>
      </c>
      <c r="AO58" s="269" t="str">
        <f>IFERROR(_xlfn.XLOOKUP(確報【9月】!AK58,台帳表ｔ[整理番号],台帳表ｔ[繁閑調整金]),"")</f>
        <v/>
      </c>
      <c r="AP58" s="275"/>
      <c r="AR58" s="202" t="str">
        <f>IFERROR(_xlfn.XLOOKUP(確報【9月】!AQ58,台帳表ｋ[整理番号],台帳表ｋ[繁閑調整]),"")</f>
        <v/>
      </c>
      <c r="AS58" s="277" t="str">
        <f>IFERROR(_xlfn.XLOOKUP(確報【9月】!AQ58,台帳表ｋ[整理番号],台帳表ｋ[精算
グループ]),"")</f>
        <v/>
      </c>
      <c r="AT58" s="278" t="str">
        <f>IFERROR(_xlfn.XLOOKUP(確報【9月】!AQ58,台帳表ｋ[整理番号],台帳表ｋ[請求書発行番号]),"")</f>
        <v/>
      </c>
      <c r="AU58" s="269" t="str">
        <f>IFERROR(_xlfn.XLOOKUP(確報【9月】!AQ58,台帳表ｋ[整理番号],台帳表ｋ[繁閑調整金]),"")</f>
        <v/>
      </c>
      <c r="AV58" s="275"/>
      <c r="AX58" s="202" t="str">
        <f>IFERROR(_xlfn.XLOOKUP(確報【9月】!AW58,台帳表ｋ[整理番号],台帳表ｋ[繁閑調整]),"")</f>
        <v/>
      </c>
      <c r="AY58" s="277" t="str">
        <f>IFERROR(_xlfn.XLOOKUP(確報【9月】!AW58,台帳表ｋ[整理番号],台帳表ｋ[精算
グループ]),"")</f>
        <v/>
      </c>
      <c r="AZ58" s="278" t="str">
        <f>IFERROR(_xlfn.XLOOKUP(確報【9月】!AW58,台帳表ｋ[整理番号],台帳表ｋ[請求書発行番号]),"")</f>
        <v/>
      </c>
      <c r="BA58" s="269" t="str">
        <f>IFERROR(_xlfn.XLOOKUP(確報【9月】!AW58,台帳表ｋ[整理番号],台帳表ｋ[繁閑調整金]),"")</f>
        <v/>
      </c>
    </row>
    <row r="59" spans="1:53" ht="16.350000000000001" customHeight="1">
      <c r="A59" s="927"/>
      <c r="B59" s="927"/>
      <c r="C59" s="927"/>
      <c r="D59" s="976"/>
      <c r="E59" s="926" t="s">
        <v>16454</v>
      </c>
      <c r="F59" s="84" t="s">
        <v>16548</v>
      </c>
      <c r="G59" s="19" t="s">
        <v>16606</v>
      </c>
      <c r="H59" s="20" t="s">
        <v>16493</v>
      </c>
      <c r="I59" s="21"/>
      <c r="J59" s="75" t="s">
        <v>16493</v>
      </c>
      <c r="K59" s="76"/>
      <c r="L59" s="75" t="s">
        <v>16493</v>
      </c>
      <c r="M59" s="76"/>
      <c r="N59" s="58" t="s">
        <v>16493</v>
      </c>
      <c r="O59" s="59"/>
      <c r="P59" s="20" t="s">
        <v>16493</v>
      </c>
      <c r="Q59" s="22"/>
      <c r="R59" s="20" t="s">
        <v>16493</v>
      </c>
      <c r="S59" s="85">
        <f>SUMIFS(台帳表ｋ[金額],台帳表ｋ[精算
グループ],確報【9月】!$H59,台帳表ｋ[入金月（月のみ）],確報【9月】!$A$1,台帳表ｋ[事務所/分室],"神")+SUMIFS(測量台帳1ｋ[入金額],測量台帳1ｋ[精算
グループ],確報【9月】!$H59,測量台帳1ｋ[入金月（月のみ）],確報【9月】!$A$1,測量台帳1ｋ[NC区分],"神奈川")+SUMIFS(測量台帳1__2ｋ[入金額(後)],測量台帳1__2ｋ[精算
グループ(後)],確報【9月】!$H59,測量台帳1__2ｋ[入金月(後)（月のみ）],確報【9月】!$A$1,測量台帳1__2ｋ[NC区分],"神奈川")</f>
        <v>0</v>
      </c>
      <c r="T59" s="86" t="s">
        <v>94</v>
      </c>
      <c r="U59" s="22">
        <f>SUMIFS(台帳表ｋ[金額],台帳表ｋ[精算
グループ],確報【9月】!$H59,台帳表ｋ[入金月（月のみ）],確報【9月】!$A$1,台帳表ｋ[事務所/分室],"湘")+SUMIFS(測量台帳1ｋ[入金額],測量台帳1ｋ[精算
グループ],確報【9月】!$H59,測量台帳1ｋ[入金月（月のみ）],確報【9月】!$A$1,測量台帳1ｋ[NC区分],"湘南")+SUMIFS(測量台帳1__2ｋ[入金額(後)],測量台帳1__2ｋ[精算
グループ(後)],確報【9月】!$H59,測量台帳1__2ｋ[入金月(後)（月のみ）],確報【9月】!$A$1,測量台帳1__2ｋ[NC区分],"湘南")</f>
        <v>1263318</v>
      </c>
      <c r="V59" s="20" t="s">
        <v>94</v>
      </c>
      <c r="W59" s="22" cm="1">
        <f t="array" ref="W59">INDEX(設備G入力用!$F$2:$Q$72,ROW(A54), MATCH($A$1,設備G入力用!$F$2:$Q$2,0))</f>
        <v>0</v>
      </c>
      <c r="X59" s="23">
        <f t="shared" si="7"/>
        <v>1263318</v>
      </c>
      <c r="Y59" s="24"/>
      <c r="Z59" s="13"/>
      <c r="AA59" s="723"/>
      <c r="AB59" s="304" t="s">
        <v>16547</v>
      </c>
      <c r="AC59" s="172">
        <f t="shared" si="10"/>
        <v>14959836</v>
      </c>
      <c r="AD59" s="10"/>
      <c r="AE59" s="10"/>
      <c r="AF59" s="202" t="str">
        <f>IFERROR(_xlfn.XLOOKUP(確報【9月】!$AE59,台帳表ｓ[整理番号],台帳表ｓ[繁閑調整]),"")</f>
        <v/>
      </c>
      <c r="AG59" s="277" t="str">
        <f>IFERROR(_xlfn.XLOOKUP(確報【9月】!$AE59,台帳表ｓ[整理番号],台帳表ｓ[精算
グループ]),"")</f>
        <v/>
      </c>
      <c r="AH59" s="278" t="str">
        <f>IFERROR(_xlfn.XLOOKUP(確報【9月】!$AE59,台帳表ｓ[整理番号],台帳表ｓ[請求書発行番号]),"")</f>
        <v/>
      </c>
      <c r="AI59" s="269" t="str">
        <f>IFERROR(_xlfn.XLOOKUP(確報【9月】!$AE59,台帳表ｓ[整理番号],台帳表ｓ[繁閑調整金]),"")</f>
        <v/>
      </c>
      <c r="AJ59" s="275"/>
      <c r="AL59" s="202" t="str">
        <f>IFERROR(_xlfn.XLOOKUP(確報【9月】!AK59,台帳表ｔ[整理番号],台帳表ｔ[繁閑調整]),"")</f>
        <v/>
      </c>
      <c r="AM59" s="277" t="str">
        <f>IFERROR(_xlfn.XLOOKUP(確報【9月】!AK59,台帳表ｔ[整理番号],台帳表ｔ[精算
グループ]),"")</f>
        <v/>
      </c>
      <c r="AN59" s="278" t="str">
        <f>IFERROR(_xlfn.XLOOKUP(確報【9月】!AK59,台帳表ｔ[整理番号],台帳表ｔ[請求書発行番号]),"")</f>
        <v/>
      </c>
      <c r="AO59" s="269" t="str">
        <f>IFERROR(_xlfn.XLOOKUP(確報【9月】!AK59,台帳表ｔ[整理番号],台帳表ｔ[繁閑調整金]),"")</f>
        <v/>
      </c>
      <c r="AP59" s="275"/>
      <c r="AR59" s="202" t="str">
        <f>IFERROR(_xlfn.XLOOKUP(確報【9月】!AQ59,台帳表ｋ[整理番号],台帳表ｋ[繁閑調整]),"")</f>
        <v/>
      </c>
      <c r="AS59" s="277" t="str">
        <f>IFERROR(_xlfn.XLOOKUP(確報【9月】!AQ59,台帳表ｋ[整理番号],台帳表ｋ[精算
グループ]),"")</f>
        <v/>
      </c>
      <c r="AT59" s="278" t="str">
        <f>IFERROR(_xlfn.XLOOKUP(確報【9月】!AQ59,台帳表ｋ[整理番号],台帳表ｋ[請求書発行番号]),"")</f>
        <v/>
      </c>
      <c r="AU59" s="269" t="str">
        <f>IFERROR(_xlfn.XLOOKUP(確報【9月】!AQ59,台帳表ｋ[整理番号],台帳表ｋ[繁閑調整金]),"")</f>
        <v/>
      </c>
      <c r="AV59" s="275"/>
      <c r="AX59" s="202" t="str">
        <f>IFERROR(_xlfn.XLOOKUP(確報【9月】!AW59,台帳表ｋ[整理番号],台帳表ｋ[繁閑調整]),"")</f>
        <v/>
      </c>
      <c r="AY59" s="277" t="str">
        <f>IFERROR(_xlfn.XLOOKUP(確報【9月】!AW59,台帳表ｋ[整理番号],台帳表ｋ[精算
グループ]),"")</f>
        <v/>
      </c>
      <c r="AZ59" s="278" t="str">
        <f>IFERROR(_xlfn.XLOOKUP(確報【9月】!AW59,台帳表ｋ[整理番号],台帳表ｋ[請求書発行番号]),"")</f>
        <v/>
      </c>
      <c r="BA59" s="269" t="str">
        <f>IFERROR(_xlfn.XLOOKUP(確報【9月】!AW59,台帳表ｋ[整理番号],台帳表ｋ[繁閑調整金]),"")</f>
        <v/>
      </c>
    </row>
    <row r="60" spans="1:53" ht="16.350000000000001" customHeight="1">
      <c r="A60" s="927"/>
      <c r="B60" s="927"/>
      <c r="C60" s="927"/>
      <c r="D60" s="976"/>
      <c r="E60" s="927"/>
      <c r="F60" s="182" t="s">
        <v>16549</v>
      </c>
      <c r="G60" s="183"/>
      <c r="H60" s="184" t="s">
        <v>16550</v>
      </c>
      <c r="I60" s="185"/>
      <c r="J60" s="186" t="s">
        <v>16550</v>
      </c>
      <c r="K60" s="187"/>
      <c r="L60" s="186" t="s">
        <v>16550</v>
      </c>
      <c r="M60" s="187"/>
      <c r="N60" s="188" t="s">
        <v>16550</v>
      </c>
      <c r="O60" s="189"/>
      <c r="P60" s="184" t="s">
        <v>16550</v>
      </c>
      <c r="Q60" s="189"/>
      <c r="R60" s="184" t="s">
        <v>16550</v>
      </c>
      <c r="S60" s="187">
        <f>SUMIFS(台帳表ｋ[金額],台帳表ｋ[精算
グループ],確報【9月】!$H60,台帳表ｋ[入金月（月のみ）],確報【9月】!$A$1,台帳表ｋ[事務所/分室],"神")+SUMIFS(測量台帳1ｋ[入金額],測量台帳1ｋ[精算
グループ],確報【9月】!$H60,測量台帳1ｋ[入金月（月のみ）],確報【9月】!$A$1,測量台帳1ｋ[NC区分],"神奈川")+SUMIFS(測量台帳1__2ｋ[入金額(後)],測量台帳1__2ｋ[精算
グループ(後)],確報【9月】!$H60,測量台帳1__2ｋ[入金月(後)（月のみ）],確報【9月】!$A$1,測量台帳1__2ｋ[NC区分],"神奈川")</f>
        <v>0</v>
      </c>
      <c r="T60" s="188" t="s">
        <v>16550</v>
      </c>
      <c r="U60" s="189">
        <f>SUMIFS(台帳表ｋ[金額],台帳表ｋ[精算
グループ],確報【9月】!$H60,台帳表ｋ[入金月（月のみ）],確報【9月】!$A$1,台帳表ｋ[事務所/分室],"湘")+SUMIFS(測量台帳1ｋ[入金額],測量台帳1ｋ[精算
グループ],確報【9月】!$H60,測量台帳1ｋ[入金月（月のみ）],確報【9月】!$A$1,測量台帳1ｋ[NC区分],"湘南")+SUMIFS(測量台帳1__2ｋ[入金額(後)],測量台帳1__2ｋ[精算
グループ(後)],確報【9月】!$H60,測量台帳1__2ｋ[入金月(後)（月のみ）],確報【9月】!$A$1,測量台帳1__2ｋ[NC区分],"湘南")</f>
        <v>0</v>
      </c>
      <c r="V60" s="184" t="s">
        <v>16550</v>
      </c>
      <c r="W60" s="189" cm="1">
        <f t="array" ref="W60">INDEX(設備G入力用!$F$2:$Q$72,ROW(A55), MATCH($A$1,設備G入力用!$F$2:$Q$2,0))</f>
        <v>0</v>
      </c>
      <c r="X60" s="30">
        <f t="shared" si="7"/>
        <v>0</v>
      </c>
      <c r="Y60" s="24"/>
      <c r="Z60" s="13"/>
      <c r="AA60" s="723"/>
      <c r="AB60" s="304" t="s">
        <v>16493</v>
      </c>
      <c r="AC60" s="172">
        <f t="shared" si="10"/>
        <v>1263318</v>
      </c>
      <c r="AD60" s="10"/>
      <c r="AE60" s="10"/>
      <c r="AF60" s="202" t="str">
        <f>IFERROR(_xlfn.XLOOKUP(確報【9月】!$AE60,台帳表ｓ[整理番号],台帳表ｓ[繁閑調整]),"")</f>
        <v/>
      </c>
      <c r="AG60" s="277" t="str">
        <f>IFERROR(_xlfn.XLOOKUP(確報【9月】!$AE60,台帳表ｓ[整理番号],台帳表ｓ[精算
グループ]),"")</f>
        <v/>
      </c>
      <c r="AH60" s="278" t="str">
        <f>IFERROR(_xlfn.XLOOKUP(確報【9月】!$AE60,台帳表ｓ[整理番号],台帳表ｓ[請求書発行番号]),"")</f>
        <v/>
      </c>
      <c r="AI60" s="269" t="str">
        <f>IFERROR(_xlfn.XLOOKUP(確報【9月】!$AE60,台帳表ｓ[整理番号],台帳表ｓ[繁閑調整金]),"")</f>
        <v/>
      </c>
      <c r="AJ60" s="275"/>
      <c r="AL60" s="202" t="str">
        <f>IFERROR(_xlfn.XLOOKUP(確報【9月】!AK60,台帳表ｔ[整理番号],台帳表ｔ[繁閑調整]),"")</f>
        <v/>
      </c>
      <c r="AM60" s="277" t="str">
        <f>IFERROR(_xlfn.XLOOKUP(確報【9月】!AK60,台帳表ｔ[整理番号],台帳表ｔ[精算
グループ]),"")</f>
        <v/>
      </c>
      <c r="AN60" s="278" t="str">
        <f>IFERROR(_xlfn.XLOOKUP(確報【9月】!AK60,台帳表ｔ[整理番号],台帳表ｔ[請求書発行番号]),"")</f>
        <v/>
      </c>
      <c r="AO60" s="269" t="str">
        <f>IFERROR(_xlfn.XLOOKUP(確報【9月】!AK60,台帳表ｔ[整理番号],台帳表ｔ[繁閑調整金]),"")</f>
        <v/>
      </c>
      <c r="AP60" s="275"/>
      <c r="AR60" s="202" t="str">
        <f>IFERROR(_xlfn.XLOOKUP(確報【9月】!AQ60,台帳表ｋ[整理番号],台帳表ｋ[繁閑調整]),"")</f>
        <v/>
      </c>
      <c r="AS60" s="277" t="str">
        <f>IFERROR(_xlfn.XLOOKUP(確報【9月】!AQ60,台帳表ｋ[整理番号],台帳表ｋ[精算
グループ]),"")</f>
        <v/>
      </c>
      <c r="AT60" s="278" t="str">
        <f>IFERROR(_xlfn.XLOOKUP(確報【9月】!AQ60,台帳表ｋ[整理番号],台帳表ｋ[請求書発行番号]),"")</f>
        <v/>
      </c>
      <c r="AU60" s="269" t="str">
        <f>IFERROR(_xlfn.XLOOKUP(確報【9月】!AQ60,台帳表ｋ[整理番号],台帳表ｋ[繁閑調整金]),"")</f>
        <v/>
      </c>
      <c r="AV60" s="275"/>
      <c r="AX60" s="202" t="str">
        <f>IFERROR(_xlfn.XLOOKUP(確報【9月】!AW60,台帳表ｋ[整理番号],台帳表ｋ[繁閑調整]),"")</f>
        <v/>
      </c>
      <c r="AY60" s="277" t="str">
        <f>IFERROR(_xlfn.XLOOKUP(確報【9月】!AW60,台帳表ｋ[整理番号],台帳表ｋ[精算
グループ]),"")</f>
        <v/>
      </c>
      <c r="AZ60" s="278" t="str">
        <f>IFERROR(_xlfn.XLOOKUP(確報【9月】!AW60,台帳表ｋ[整理番号],台帳表ｋ[請求書発行番号]),"")</f>
        <v/>
      </c>
      <c r="BA60" s="269" t="str">
        <f>IFERROR(_xlfn.XLOOKUP(確報【9月】!AW60,台帳表ｋ[整理番号],台帳表ｋ[繁閑調整金]),"")</f>
        <v/>
      </c>
    </row>
    <row r="61" spans="1:53" ht="16.350000000000001" customHeight="1">
      <c r="A61" s="927"/>
      <c r="B61" s="927"/>
      <c r="C61" s="927"/>
      <c r="D61" s="976"/>
      <c r="E61" s="927"/>
      <c r="F61" s="91" t="s">
        <v>16551</v>
      </c>
      <c r="G61" s="52" t="s">
        <v>16606</v>
      </c>
      <c r="H61" s="27" t="s">
        <v>16494</v>
      </c>
      <c r="I61" s="28"/>
      <c r="J61" s="78" t="s">
        <v>16494</v>
      </c>
      <c r="K61" s="40"/>
      <c r="L61" s="78" t="s">
        <v>16494</v>
      </c>
      <c r="M61" s="40"/>
      <c r="N61" s="60" t="s">
        <v>16494</v>
      </c>
      <c r="O61" s="61"/>
      <c r="P61" s="27" t="s">
        <v>16494</v>
      </c>
      <c r="Q61" s="29"/>
      <c r="R61" s="27" t="s">
        <v>16494</v>
      </c>
      <c r="S61" s="92">
        <f>SUMIFS(台帳表ｋ[金額],台帳表ｋ[精算
グループ],確報【9月】!$H61,台帳表ｋ[入金月（月のみ）],確報【9月】!$A$1,台帳表ｋ[事務所/分室],"神")+SUMIFS(測量台帳1ｋ[入金額],測量台帳1ｋ[精算
グループ],確報【9月】!$H61,測量台帳1ｋ[入金月（月のみ）],確報【9月】!$A$1,測量台帳1ｋ[NC区分],"神奈川")+SUMIFS(測量台帳1__2ｋ[入金額(後)],測量台帳1__2ｋ[精算
グループ(後)],確報【9月】!$H61,測量台帳1__2ｋ[入金月(後)（月のみ）],確報【9月】!$A$1,測量台帳1__2ｋ[NC区分],"神奈川")</f>
        <v>0</v>
      </c>
      <c r="T61" s="93" t="s">
        <v>220</v>
      </c>
      <c r="U61" s="29">
        <f>SUMIFS(台帳表ｋ[金額],台帳表ｋ[精算
グループ],確報【9月】!$H61,台帳表ｋ[入金月（月のみ）],確報【9月】!$A$1,台帳表ｋ[事務所/分室],"湘")+SUMIFS(測量台帳1ｋ[入金額],測量台帳1ｋ[精算
グループ],確報【9月】!$H61,測量台帳1ｋ[入金月（月のみ）],確報【9月】!$A$1,測量台帳1ｋ[NC区分],"湘南")+SUMIFS(測量台帳1__2ｋ[入金額(後)],測量台帳1__2ｋ[精算
グループ(後)],確報【9月】!$H61,測量台帳1__2ｋ[入金月(後)（月のみ）],確報【9月】!$A$1,測量台帳1__2ｋ[NC区分],"湘南")</f>
        <v>0</v>
      </c>
      <c r="V61" s="27" t="s">
        <v>220</v>
      </c>
      <c r="W61" s="29" cm="1">
        <f t="array" ref="W61">INDEX(設備G入力用!$F$2:$Q$72,ROW(A56), MATCH($A$1,設備G入力用!$F$2:$Q$2,0))</f>
        <v>0</v>
      </c>
      <c r="X61" s="30">
        <f t="shared" si="7"/>
        <v>0</v>
      </c>
      <c r="AA61" s="723"/>
      <c r="AB61" s="304" t="s">
        <v>16494</v>
      </c>
      <c r="AC61" s="172">
        <f>SUM(I61,K61,M61,O61,Q61,S61,U61,W61)</f>
        <v>0</v>
      </c>
      <c r="AF61" s="202" t="str">
        <f>IFERROR(_xlfn.XLOOKUP(確報【9月】!$AE61,台帳表ｓ[整理番号],台帳表ｓ[繁閑調整]),"")</f>
        <v/>
      </c>
      <c r="AG61" s="277" t="str">
        <f>IFERROR(_xlfn.XLOOKUP(確報【9月】!$AE61,台帳表ｓ[整理番号],台帳表ｓ[精算
グループ]),"")</f>
        <v/>
      </c>
      <c r="AH61" s="278" t="str">
        <f>IFERROR(_xlfn.XLOOKUP(確報【9月】!$AE61,台帳表ｓ[整理番号],台帳表ｓ[請求書発行番号]),"")</f>
        <v/>
      </c>
      <c r="AI61" s="269" t="str">
        <f>IFERROR(_xlfn.XLOOKUP(確報【9月】!$AE61,台帳表ｓ[整理番号],台帳表ｓ[繁閑調整金]),"")</f>
        <v/>
      </c>
      <c r="AJ61" s="275"/>
      <c r="AL61" s="202" t="str">
        <f>IFERROR(_xlfn.XLOOKUP(確報【9月】!AK61,台帳表ｔ[整理番号],台帳表ｔ[繁閑調整]),"")</f>
        <v/>
      </c>
      <c r="AM61" s="277" t="str">
        <f>IFERROR(_xlfn.XLOOKUP(確報【9月】!AK61,台帳表ｔ[整理番号],台帳表ｔ[精算
グループ]),"")</f>
        <v/>
      </c>
      <c r="AN61" s="278" t="str">
        <f>IFERROR(_xlfn.XLOOKUP(確報【9月】!AK61,台帳表ｔ[整理番号],台帳表ｔ[請求書発行番号]),"")</f>
        <v/>
      </c>
      <c r="AO61" s="269" t="str">
        <f>IFERROR(_xlfn.XLOOKUP(確報【9月】!AK61,台帳表ｔ[整理番号],台帳表ｔ[繁閑調整金]),"")</f>
        <v/>
      </c>
      <c r="AP61" s="275"/>
      <c r="AR61" s="202" t="str">
        <f>IFERROR(_xlfn.XLOOKUP(確報【9月】!AQ61,台帳表ｋ[整理番号],台帳表ｋ[繁閑調整]),"")</f>
        <v/>
      </c>
      <c r="AS61" s="277" t="str">
        <f>IFERROR(_xlfn.XLOOKUP(確報【9月】!AQ61,台帳表ｋ[整理番号],台帳表ｋ[精算
グループ]),"")</f>
        <v/>
      </c>
      <c r="AT61" s="278" t="str">
        <f>IFERROR(_xlfn.XLOOKUP(確報【9月】!AQ61,台帳表ｋ[整理番号],台帳表ｋ[請求書発行番号]),"")</f>
        <v/>
      </c>
      <c r="AU61" s="269" t="str">
        <f>IFERROR(_xlfn.XLOOKUP(確報【9月】!AQ61,台帳表ｋ[整理番号],台帳表ｋ[繁閑調整金]),"")</f>
        <v/>
      </c>
      <c r="AV61" s="275"/>
      <c r="AX61" s="202" t="str">
        <f>IFERROR(_xlfn.XLOOKUP(確報【9月】!AW61,台帳表ｋ[整理番号],台帳表ｋ[繁閑調整]),"")</f>
        <v/>
      </c>
      <c r="AY61" s="277" t="str">
        <f>IFERROR(_xlfn.XLOOKUP(確報【9月】!AW61,台帳表ｋ[整理番号],台帳表ｋ[精算
グループ]),"")</f>
        <v/>
      </c>
      <c r="AZ61" s="278" t="str">
        <f>IFERROR(_xlfn.XLOOKUP(確報【9月】!AW61,台帳表ｋ[整理番号],台帳表ｋ[請求書発行番号]),"")</f>
        <v/>
      </c>
      <c r="BA61" s="269" t="str">
        <f>IFERROR(_xlfn.XLOOKUP(確報【9月】!AW61,台帳表ｋ[整理番号],台帳表ｋ[繁閑調整金]),"")</f>
        <v/>
      </c>
    </row>
    <row r="62" spans="1:53" ht="16.350000000000001" customHeight="1">
      <c r="A62" s="927"/>
      <c r="B62" s="927"/>
      <c r="C62" s="927"/>
      <c r="D62" s="976"/>
      <c r="E62" s="927"/>
      <c r="F62" s="94" t="s">
        <v>16552</v>
      </c>
      <c r="G62" s="52" t="s">
        <v>16606</v>
      </c>
      <c r="H62" s="73" t="s">
        <v>16495</v>
      </c>
      <c r="I62" s="190"/>
      <c r="J62" s="83" t="s">
        <v>16495</v>
      </c>
      <c r="K62" s="191"/>
      <c r="L62" s="83" t="s">
        <v>16495</v>
      </c>
      <c r="M62" s="191"/>
      <c r="N62" s="72" t="s">
        <v>16495</v>
      </c>
      <c r="O62" s="175"/>
      <c r="P62" s="95" t="s">
        <v>16495</v>
      </c>
      <c r="Q62" s="29"/>
      <c r="R62" s="27" t="s">
        <v>16495</v>
      </c>
      <c r="S62" s="92">
        <f>SUMIFS(台帳表ｋ[金額],台帳表ｋ[精算
グループ],確報【9月】!$H62,台帳表ｋ[入金月（月のみ）],確報【9月】!$A$1,台帳表ｋ[事務所/分室],"神")+SUMIFS(測量台帳1ｋ[入金額],測量台帳1ｋ[精算
グループ],確報【9月】!$H62,測量台帳1ｋ[入金月（月のみ）],確報【9月】!$A$1,測量台帳1ｋ[NC区分],"神奈川")+SUMIFS(測量台帳1__2ｋ[入金額(後)],測量台帳1__2ｋ[精算
グループ(後)],確報【9月】!$H62,測量台帳1__2ｋ[入金月(後)（月のみ）],確報【9月】!$A$1,測量台帳1__2ｋ[NC区分],"神奈川")</f>
        <v>0</v>
      </c>
      <c r="T62" s="93" t="s">
        <v>224</v>
      </c>
      <c r="U62" s="29">
        <f>SUMIFS(台帳表ｋ[金額],台帳表ｋ[精算
グループ],確報【9月】!$H62,台帳表ｋ[入金月（月のみ）],確報【9月】!$A$1,台帳表ｋ[事務所/分室],"湘")+SUMIFS(測量台帳1ｋ[入金額],測量台帳1ｋ[精算
グループ],確報【9月】!$H62,測量台帳1ｋ[入金月（月のみ）],確報【9月】!$A$1,測量台帳1ｋ[NC区分],"湘南")+SUMIFS(測量台帳1__2ｋ[入金額(後)],測量台帳1__2ｋ[精算
グループ(後)],確報【9月】!$H62,測量台帳1__2ｋ[入金月(後)（月のみ）],確報【9月】!$A$1,測量台帳1__2ｋ[NC区分],"湘南")</f>
        <v>0</v>
      </c>
      <c r="V62" s="73" t="s">
        <v>224</v>
      </c>
      <c r="W62" s="96" cm="1">
        <f t="array" ref="W62">INDEX(設備G入力用!$F$2:$Q$72,ROW(A57), MATCH($A$1,設備G入力用!$F$2:$Q$2,0))</f>
        <v>0</v>
      </c>
      <c r="X62" s="30">
        <f t="shared" si="7"/>
        <v>0</v>
      </c>
      <c r="AA62" s="723"/>
      <c r="AB62" s="314" t="s">
        <v>16495</v>
      </c>
      <c r="AC62" s="172">
        <f>SUM(I62,K62,M62,O62,Q62,S62,U62,W62)</f>
        <v>0</v>
      </c>
      <c r="AF62" s="202" t="str">
        <f>IFERROR(_xlfn.XLOOKUP(確報【9月】!$AE62,台帳表ｓ[整理番号],台帳表ｓ[繁閑調整]),"")</f>
        <v/>
      </c>
      <c r="AG62" s="277" t="str">
        <f>IFERROR(_xlfn.XLOOKUP(確報【9月】!$AE62,台帳表ｓ[整理番号],台帳表ｓ[精算
グループ]),"")</f>
        <v/>
      </c>
      <c r="AH62" s="278" t="str">
        <f>IFERROR(_xlfn.XLOOKUP(確報【9月】!$AE62,台帳表ｓ[整理番号],台帳表ｓ[請求書発行番号]),"")</f>
        <v/>
      </c>
      <c r="AI62" s="269" t="str">
        <f>IFERROR(_xlfn.XLOOKUP(確報【9月】!$AE62,台帳表ｓ[整理番号],台帳表ｓ[繁閑調整金]),"")</f>
        <v/>
      </c>
      <c r="AJ62" s="275"/>
      <c r="AL62" s="202" t="str">
        <f>IFERROR(_xlfn.XLOOKUP(確報【9月】!AK62,台帳表ｔ[整理番号],台帳表ｔ[繁閑調整]),"")</f>
        <v/>
      </c>
      <c r="AM62" s="277" t="str">
        <f>IFERROR(_xlfn.XLOOKUP(確報【9月】!AK62,台帳表ｔ[整理番号],台帳表ｔ[精算
グループ]),"")</f>
        <v/>
      </c>
      <c r="AN62" s="278" t="str">
        <f>IFERROR(_xlfn.XLOOKUP(確報【9月】!AK62,台帳表ｔ[整理番号],台帳表ｔ[請求書発行番号]),"")</f>
        <v/>
      </c>
      <c r="AO62" s="269" t="str">
        <f>IFERROR(_xlfn.XLOOKUP(確報【9月】!AK62,台帳表ｔ[整理番号],台帳表ｔ[繁閑調整金]),"")</f>
        <v/>
      </c>
      <c r="AP62" s="275"/>
      <c r="AR62" s="202" t="str">
        <f>IFERROR(_xlfn.XLOOKUP(確報【9月】!AQ62,台帳表ｋ[整理番号],台帳表ｋ[繁閑調整]),"")</f>
        <v/>
      </c>
      <c r="AS62" s="277" t="str">
        <f>IFERROR(_xlfn.XLOOKUP(確報【9月】!AQ62,台帳表ｋ[整理番号],台帳表ｋ[精算
グループ]),"")</f>
        <v/>
      </c>
      <c r="AT62" s="278" t="str">
        <f>IFERROR(_xlfn.XLOOKUP(確報【9月】!AQ62,台帳表ｋ[整理番号],台帳表ｋ[請求書発行番号]),"")</f>
        <v/>
      </c>
      <c r="AU62" s="269" t="str">
        <f>IFERROR(_xlfn.XLOOKUP(確報【9月】!AQ62,台帳表ｋ[整理番号],台帳表ｋ[繁閑調整金]),"")</f>
        <v/>
      </c>
      <c r="AV62" s="275"/>
      <c r="AX62" s="202" t="str">
        <f>IFERROR(_xlfn.XLOOKUP(確報【9月】!AW62,台帳表ｋ[整理番号],台帳表ｋ[繁閑調整]),"")</f>
        <v/>
      </c>
      <c r="AY62" s="277" t="str">
        <f>IFERROR(_xlfn.XLOOKUP(確報【9月】!AW62,台帳表ｋ[整理番号],台帳表ｋ[精算
グループ]),"")</f>
        <v/>
      </c>
      <c r="AZ62" s="278" t="str">
        <f>IFERROR(_xlfn.XLOOKUP(確報【9月】!AW62,台帳表ｋ[整理番号],台帳表ｋ[請求書発行番号]),"")</f>
        <v/>
      </c>
      <c r="BA62" s="269" t="str">
        <f>IFERROR(_xlfn.XLOOKUP(確報【9月】!AW62,台帳表ｋ[整理番号],台帳表ｋ[繁閑調整金]),"")</f>
        <v/>
      </c>
    </row>
    <row r="63" spans="1:53" ht="16.350000000000001" customHeight="1" thickBot="1">
      <c r="A63" s="927"/>
      <c r="B63" s="927"/>
      <c r="C63" s="927"/>
      <c r="D63" s="976"/>
      <c r="E63" s="927"/>
      <c r="F63" s="97" t="s">
        <v>16553</v>
      </c>
      <c r="G63" s="52" t="s">
        <v>16606</v>
      </c>
      <c r="H63" s="192" t="s">
        <v>16497</v>
      </c>
      <c r="I63" s="190"/>
      <c r="J63" s="193" t="s">
        <v>16497</v>
      </c>
      <c r="K63" s="191"/>
      <c r="L63" s="193" t="s">
        <v>16497</v>
      </c>
      <c r="M63" s="191"/>
      <c r="N63" s="194" t="s">
        <v>16497</v>
      </c>
      <c r="O63" s="175"/>
      <c r="P63" s="95" t="s">
        <v>16497</v>
      </c>
      <c r="Q63" s="96"/>
      <c r="R63" s="27" t="s">
        <v>16497</v>
      </c>
      <c r="S63" s="92">
        <f>SUMIFS(台帳表ｋ[金額],台帳表ｋ[精算
グループ],確報【9月】!$H63,台帳表ｋ[入金月（月のみ）],確報【9月】!$A$1,台帳表ｋ[事務所/分室],"神")+SUMIFS(測量台帳1ｋ[入金額],測量台帳1ｋ[精算
グループ],確報【9月】!$H63,測量台帳1ｋ[入金月（月のみ）],確報【9月】!$A$1,測量台帳1ｋ[NC区分],"神奈川")+SUMIFS(測量台帳1__2ｋ[入金額(後)],測量台帳1__2ｋ[精算
グループ(後)],確報【9月】!$H63,測量台帳1__2ｋ[入金月(後)（月のみ）],確報【9月】!$A$1,測量台帳1__2ｋ[NC区分],"神奈川")</f>
        <v>0</v>
      </c>
      <c r="T63" s="93" t="s">
        <v>228</v>
      </c>
      <c r="U63" s="29">
        <f>SUMIFS(台帳表ｋ[金額],台帳表ｋ[精算
グループ],確報【9月】!$H63,台帳表ｋ[入金月（月のみ）],確報【9月】!$A$1,台帳表ｋ[事務所/分室],"湘")+SUMIFS(測量台帳1ｋ[入金額],測量台帳1ｋ[精算
グループ],確報【9月】!$H63,測量台帳1ｋ[入金月（月のみ）],確報【9月】!$A$1,測量台帳1ｋ[NC区分],"湘南")+SUMIFS(測量台帳1__2ｋ[入金額(後)],測量台帳1__2ｋ[精算
グループ(後)],確報【9月】!$H63,測量台帳1__2ｋ[入金月(後)（月のみ）],確報【9月】!$A$1,測量台帳1__2ｋ[NC区分],"湘南")</f>
        <v>0</v>
      </c>
      <c r="V63" s="73" t="s">
        <v>228</v>
      </c>
      <c r="W63" s="96" cm="1">
        <f t="array" ref="W63">INDEX(設備G入力用!$F$2:$Q$72,ROW(A58), MATCH($A$1,設備G入力用!$F$2:$Q$2,0))</f>
        <v>0</v>
      </c>
      <c r="X63" s="30">
        <f t="shared" si="7"/>
        <v>0</v>
      </c>
      <c r="AA63" s="723"/>
      <c r="AB63" s="314" t="s">
        <v>16550</v>
      </c>
      <c r="AC63" s="172">
        <f>SUM(I60,K60,M60,O60,Q60,S60,U60,W60)</f>
        <v>0</v>
      </c>
      <c r="AD63" s="10"/>
      <c r="AE63" s="10"/>
      <c r="AF63" s="202" t="str">
        <f>IFERROR(_xlfn.XLOOKUP(確報【9月】!$AE63,台帳表ｓ[整理番号],台帳表ｓ[繁閑調整]),"")</f>
        <v/>
      </c>
      <c r="AG63" s="277" t="str">
        <f>IFERROR(_xlfn.XLOOKUP(確報【9月】!$AE63,台帳表ｓ[整理番号],台帳表ｓ[精算
グループ]),"")</f>
        <v/>
      </c>
      <c r="AH63" s="278" t="str">
        <f>IFERROR(_xlfn.XLOOKUP(確報【9月】!$AE63,台帳表ｓ[整理番号],台帳表ｓ[請求書発行番号]),"")</f>
        <v/>
      </c>
      <c r="AI63" s="269" t="str">
        <f>IFERROR(_xlfn.XLOOKUP(確報【9月】!$AE63,台帳表ｓ[整理番号],台帳表ｓ[繁閑調整金]),"")</f>
        <v/>
      </c>
      <c r="AJ63" s="275"/>
      <c r="AL63" s="202" t="str">
        <f>IFERROR(_xlfn.XLOOKUP(確報【9月】!AK63,台帳表ｔ[整理番号],台帳表ｔ[繁閑調整]),"")</f>
        <v/>
      </c>
      <c r="AM63" s="277" t="str">
        <f>IFERROR(_xlfn.XLOOKUP(確報【9月】!AK63,台帳表ｔ[整理番号],台帳表ｔ[精算
グループ]),"")</f>
        <v/>
      </c>
      <c r="AN63" s="278" t="str">
        <f>IFERROR(_xlfn.XLOOKUP(確報【9月】!AK63,台帳表ｔ[整理番号],台帳表ｔ[請求書発行番号]),"")</f>
        <v/>
      </c>
      <c r="AO63" s="269" t="str">
        <f>IFERROR(_xlfn.XLOOKUP(確報【9月】!AK63,台帳表ｔ[整理番号],台帳表ｔ[繁閑調整金]),"")</f>
        <v/>
      </c>
      <c r="AP63" s="275"/>
      <c r="AR63" s="202" t="str">
        <f>IFERROR(_xlfn.XLOOKUP(確報【9月】!AQ63,台帳表ｋ[整理番号],台帳表ｋ[繁閑調整]),"")</f>
        <v/>
      </c>
      <c r="AS63" s="277" t="str">
        <f>IFERROR(_xlfn.XLOOKUP(確報【9月】!AQ63,台帳表ｋ[整理番号],台帳表ｋ[精算
グループ]),"")</f>
        <v/>
      </c>
      <c r="AT63" s="278" t="str">
        <f>IFERROR(_xlfn.XLOOKUP(確報【9月】!AQ63,台帳表ｋ[整理番号],台帳表ｋ[請求書発行番号]),"")</f>
        <v/>
      </c>
      <c r="AU63" s="269" t="str">
        <f>IFERROR(_xlfn.XLOOKUP(確報【9月】!AQ63,台帳表ｋ[整理番号],台帳表ｋ[繁閑調整金]),"")</f>
        <v/>
      </c>
      <c r="AV63" s="275"/>
      <c r="AX63" s="202" t="str">
        <f>IFERROR(_xlfn.XLOOKUP(確報【9月】!AW63,台帳表ｋ[整理番号],台帳表ｋ[繁閑調整]),"")</f>
        <v/>
      </c>
      <c r="AY63" s="277" t="str">
        <f>IFERROR(_xlfn.XLOOKUP(確報【9月】!AW63,台帳表ｋ[整理番号],台帳表ｋ[精算
グループ]),"")</f>
        <v/>
      </c>
      <c r="AZ63" s="278" t="str">
        <f>IFERROR(_xlfn.XLOOKUP(確報【9月】!AW63,台帳表ｋ[整理番号],台帳表ｋ[請求書発行番号]),"")</f>
        <v/>
      </c>
      <c r="BA63" s="269" t="str">
        <f>IFERROR(_xlfn.XLOOKUP(確報【9月】!AW63,台帳表ｋ[整理番号],台帳表ｋ[繁閑調整金]),"")</f>
        <v/>
      </c>
    </row>
    <row r="64" spans="1:53" ht="16.350000000000001" customHeight="1" thickBot="1">
      <c r="A64" s="927"/>
      <c r="B64" s="927"/>
      <c r="C64" s="927"/>
      <c r="D64" s="976"/>
      <c r="E64" s="928"/>
      <c r="F64" s="221" t="s">
        <v>16554</v>
      </c>
      <c r="G64" s="222" t="s">
        <v>16606</v>
      </c>
      <c r="H64" s="200" t="s">
        <v>16527</v>
      </c>
      <c r="I64" s="153"/>
      <c r="J64" s="223" t="s">
        <v>16527</v>
      </c>
      <c r="K64" s="154"/>
      <c r="L64" s="223" t="s">
        <v>16527</v>
      </c>
      <c r="M64" s="154"/>
      <c r="N64" s="224" t="s">
        <v>16527</v>
      </c>
      <c r="O64" s="155"/>
      <c r="P64" s="200" t="s">
        <v>16527</v>
      </c>
      <c r="Q64" s="155"/>
      <c r="R64" s="200" t="s">
        <v>16527</v>
      </c>
      <c r="S64" s="154">
        <f>SUMIFS(台帳表ｋ[金額],台帳表ｋ[精算
グループ],確報【9月】!$H64,台帳表ｋ[入金月（月のみ）],確報【9月】!$A$1,台帳表ｋ[事務所/分室],"神")+SUMIFS(測量台帳1ｋ[入金額],測量台帳1ｋ[精算
グループ],確報【9月】!$H64,測量台帳1ｋ[入金月（月のみ）],確報【9月】!$A$1,測量台帳1ｋ[NC区分],"神奈川")+SUMIFS(測量台帳1__2ｋ[入金額(後)],測量台帳1__2ｋ[精算
グループ(後)],確報【9月】!$H64,測量台帳1__2ｋ[入金月(後)（月のみ）],確報【9月】!$A$1,測量台帳1__2ｋ[NC区分],"神奈川")</f>
        <v>0</v>
      </c>
      <c r="T64" s="224" t="s">
        <v>240</v>
      </c>
      <c r="U64" s="155">
        <f>SUMIFS(台帳表ｋ[金額],台帳表ｋ[精算
グループ],確報【9月】!$H64,台帳表ｋ[入金月（月のみ）],確報【9月】!$A$1,台帳表ｋ[事務所/分室],"湘")+SUMIFS(測量台帳1ｋ[入金額],測量台帳1ｋ[精算
グループ],確報【9月】!$H64,測量台帳1ｋ[入金月（月のみ）],確報【9月】!$A$1,測量台帳1ｋ[NC区分],"湘南")+SUMIFS(測量台帳1__2ｋ[入金額(後)],測量台帳1__2ｋ[精算
グループ(後)],確報【9月】!$H64,測量台帳1__2ｋ[入金月(後)（月のみ）],確報【9月】!$A$1,測量台帳1__2ｋ[NC区分],"湘南")</f>
        <v>863741</v>
      </c>
      <c r="V64" s="200" t="s">
        <v>240</v>
      </c>
      <c r="W64" s="155" cm="1">
        <f t="array" ref="W64">INDEX(設備G入力用!$F$2:$Q$72,ROW(A59), MATCH($A$1,設備G入力用!$F$2:$Q$2,0))</f>
        <v>0</v>
      </c>
      <c r="X64" s="156">
        <f t="shared" si="7"/>
        <v>863741</v>
      </c>
      <c r="Y64" s="16">
        <f>SUM(X59:X64)</f>
        <v>2127059</v>
      </c>
      <c r="Z64" s="13" t="s">
        <v>16625</v>
      </c>
      <c r="AA64" s="723"/>
      <c r="AB64" s="314" t="s">
        <v>16497</v>
      </c>
      <c r="AC64" s="172">
        <f t="shared" ref="AC64:AC70" si="11">SUM(I63,K63,M63,O63,Q63,S63,U63,W63)</f>
        <v>0</v>
      </c>
      <c r="AD64" s="10"/>
      <c r="AE64" s="10"/>
      <c r="AF64" s="202" t="str">
        <f>IFERROR(_xlfn.XLOOKUP(確報【9月】!$AE64,台帳表ｓ[整理番号],台帳表ｓ[繁閑調整]),"")</f>
        <v/>
      </c>
      <c r="AG64" s="277" t="str">
        <f>IFERROR(_xlfn.XLOOKUP(確報【9月】!$AE64,台帳表ｓ[整理番号],台帳表ｓ[精算
グループ]),"")</f>
        <v/>
      </c>
      <c r="AH64" s="278" t="str">
        <f>IFERROR(_xlfn.XLOOKUP(確報【9月】!$AE64,台帳表ｓ[整理番号],台帳表ｓ[請求書発行番号]),"")</f>
        <v/>
      </c>
      <c r="AI64" s="269" t="str">
        <f>IFERROR(_xlfn.XLOOKUP(確報【9月】!$AE64,台帳表ｓ[整理番号],台帳表ｓ[繁閑調整金]),"")</f>
        <v/>
      </c>
      <c r="AJ64" s="275"/>
      <c r="AL64" s="202" t="str">
        <f>IFERROR(_xlfn.XLOOKUP(確報【9月】!AK64,台帳表ｔ[整理番号],台帳表ｔ[繁閑調整]),"")</f>
        <v/>
      </c>
      <c r="AM64" s="277" t="str">
        <f>IFERROR(_xlfn.XLOOKUP(確報【9月】!AK64,台帳表ｔ[整理番号],台帳表ｔ[精算
グループ]),"")</f>
        <v/>
      </c>
      <c r="AN64" s="278" t="str">
        <f>IFERROR(_xlfn.XLOOKUP(確報【9月】!AK64,台帳表ｔ[整理番号],台帳表ｔ[請求書発行番号]),"")</f>
        <v/>
      </c>
      <c r="AO64" s="269" t="str">
        <f>IFERROR(_xlfn.XLOOKUP(確報【9月】!AK64,台帳表ｔ[整理番号],台帳表ｔ[繁閑調整金]),"")</f>
        <v/>
      </c>
      <c r="AP64" s="275"/>
      <c r="AR64" s="202" t="str">
        <f>IFERROR(_xlfn.XLOOKUP(確報【9月】!AQ64,台帳表ｋ[整理番号],台帳表ｋ[繁閑調整]),"")</f>
        <v/>
      </c>
      <c r="AS64" s="277" t="str">
        <f>IFERROR(_xlfn.XLOOKUP(確報【9月】!AQ64,台帳表ｋ[整理番号],台帳表ｋ[精算
グループ]),"")</f>
        <v/>
      </c>
      <c r="AT64" s="278" t="str">
        <f>IFERROR(_xlfn.XLOOKUP(確報【9月】!AQ64,台帳表ｋ[整理番号],台帳表ｋ[請求書発行番号]),"")</f>
        <v/>
      </c>
      <c r="AU64" s="269" t="str">
        <f>IFERROR(_xlfn.XLOOKUP(確報【9月】!AQ64,台帳表ｋ[整理番号],台帳表ｋ[繁閑調整金]),"")</f>
        <v/>
      </c>
      <c r="AV64" s="275"/>
      <c r="AX64" s="202" t="str">
        <f>IFERROR(_xlfn.XLOOKUP(確報【9月】!AW64,台帳表ｋ[整理番号],台帳表ｋ[繁閑調整]),"")</f>
        <v/>
      </c>
      <c r="AY64" s="277" t="str">
        <f>IFERROR(_xlfn.XLOOKUP(確報【9月】!AW64,台帳表ｋ[整理番号],台帳表ｋ[精算
グループ]),"")</f>
        <v/>
      </c>
      <c r="AZ64" s="278" t="str">
        <f>IFERROR(_xlfn.XLOOKUP(確報【9月】!AW64,台帳表ｋ[整理番号],台帳表ｋ[請求書発行番号]),"")</f>
        <v/>
      </c>
      <c r="BA64" s="269" t="str">
        <f>IFERROR(_xlfn.XLOOKUP(確報【9月】!AW64,台帳表ｋ[整理番号],台帳表ｋ[繁閑調整金]),"")</f>
        <v/>
      </c>
    </row>
    <row r="65" spans="1:53" ht="16.350000000000001" customHeight="1" thickBot="1">
      <c r="A65" s="927"/>
      <c r="B65" s="927"/>
      <c r="C65" s="927"/>
      <c r="D65" s="976"/>
      <c r="E65" s="926" t="s">
        <v>16500</v>
      </c>
      <c r="F65" s="225" t="s">
        <v>16501</v>
      </c>
      <c r="G65" s="226"/>
      <c r="H65" s="227" t="s">
        <v>16555</v>
      </c>
      <c r="I65" s="228"/>
      <c r="J65" s="229" t="s">
        <v>16555</v>
      </c>
      <c r="K65" s="230"/>
      <c r="L65" s="231" t="s">
        <v>16555</v>
      </c>
      <c r="M65" s="230"/>
      <c r="N65" s="231" t="s">
        <v>16555</v>
      </c>
      <c r="O65" s="232"/>
      <c r="P65" s="227" t="s">
        <v>16555</v>
      </c>
      <c r="Q65" s="232"/>
      <c r="R65" s="227" t="s">
        <v>16555</v>
      </c>
      <c r="S65" s="230">
        <f>SUMIFS(台帳表ｋ[金額],台帳表ｋ[精算
グループ],確報【9月】!$H65,台帳表ｋ[入金月（月のみ）],確報【9月】!$A$1,台帳表ｋ[事務所/分室],"神")+SUMIFS(測量台帳1ｋ[入金額],測量台帳1ｋ[精算
グループ],確報【9月】!$H65,測量台帳1ｋ[入金月（月のみ）],確報【9月】!$A$1,測量台帳1ｋ[NC区分],"神奈川")+SUMIFS(測量台帳1__2ｋ[入金額(後)],測量台帳1__2ｋ[精算
グループ(後)],確報【9月】!$H65,測量台帳1__2ｋ[入金月(後)（月のみ）],確報【9月】!$A$1,測量台帳1__2ｋ[NC区分],"神奈川")</f>
        <v>137740</v>
      </c>
      <c r="T65" s="231" t="s">
        <v>16555</v>
      </c>
      <c r="U65" s="232">
        <f>SUMIFS(台帳表ｋ[金額],台帳表ｋ[精算
グループ],確報【9月】!$H65,台帳表ｋ[入金月（月のみ）],確報【9月】!$A$1,台帳表ｋ[事務所/分室],"湘")+SUMIFS(測量台帳1ｋ[入金額],測量台帳1ｋ[精算
グループ],確報【9月】!$H65,測量台帳1ｋ[入金月（月のみ）],確報【9月】!$A$1,測量台帳1ｋ[NC区分],"湘南")+SUMIFS(測量台帳1__2ｋ[入金額(後)],測量台帳1__2ｋ[精算
グループ(後)],確報【9月】!$H65,測量台帳1__2ｋ[入金月(後)（月のみ）],確報【9月】!$A$1,測量台帳1__2ｋ[NC区分],"湘南")</f>
        <v>69834</v>
      </c>
      <c r="V65" s="227" t="s">
        <v>16555</v>
      </c>
      <c r="W65" s="232" cm="1">
        <f t="array" ref="W65">INDEX(設備G入力用!$F$2:$Q$72,ROW(A60), MATCH($A$1,設備G入力用!$F$2:$Q$2,0))</f>
        <v>0</v>
      </c>
      <c r="X65" s="233">
        <f t="shared" si="7"/>
        <v>207574</v>
      </c>
      <c r="Y65" s="181">
        <f>SUM(X65:X65)</f>
        <v>207574</v>
      </c>
      <c r="Z65" s="13"/>
      <c r="AA65" s="723"/>
      <c r="AB65" s="314" t="s">
        <v>16527</v>
      </c>
      <c r="AC65" s="172">
        <f t="shared" si="11"/>
        <v>863741</v>
      </c>
      <c r="AD65" s="10"/>
      <c r="AE65" s="10"/>
      <c r="AF65" s="202" t="str">
        <f>IFERROR(_xlfn.XLOOKUP(確報【9月】!$AE65,台帳表ｓ[整理番号],台帳表ｓ[繁閑調整]),"")</f>
        <v/>
      </c>
      <c r="AG65" s="277" t="str">
        <f>IFERROR(_xlfn.XLOOKUP(確報【9月】!$AE65,台帳表ｓ[整理番号],台帳表ｓ[精算
グループ]),"")</f>
        <v/>
      </c>
      <c r="AH65" s="278" t="str">
        <f>IFERROR(_xlfn.XLOOKUP(確報【9月】!$AE65,台帳表ｓ[整理番号],台帳表ｓ[請求書発行番号]),"")</f>
        <v/>
      </c>
      <c r="AI65" s="269" t="str">
        <f>IFERROR(_xlfn.XLOOKUP(確報【9月】!$AE65,台帳表ｓ[整理番号],台帳表ｓ[繁閑調整金]),"")</f>
        <v/>
      </c>
      <c r="AJ65" s="275"/>
      <c r="AL65" s="202" t="str">
        <f>IFERROR(_xlfn.XLOOKUP(確報【9月】!AK65,台帳表ｔ[整理番号],台帳表ｔ[繁閑調整]),"")</f>
        <v/>
      </c>
      <c r="AM65" s="277" t="str">
        <f>IFERROR(_xlfn.XLOOKUP(確報【9月】!AK65,台帳表ｔ[整理番号],台帳表ｔ[精算
グループ]),"")</f>
        <v/>
      </c>
      <c r="AN65" s="278" t="str">
        <f>IFERROR(_xlfn.XLOOKUP(確報【9月】!AK65,台帳表ｔ[整理番号],台帳表ｔ[請求書発行番号]),"")</f>
        <v/>
      </c>
      <c r="AO65" s="269" t="str">
        <f>IFERROR(_xlfn.XLOOKUP(確報【9月】!AK65,台帳表ｔ[整理番号],台帳表ｔ[繁閑調整金]),"")</f>
        <v/>
      </c>
      <c r="AP65" s="275"/>
      <c r="AR65" s="202" t="str">
        <f>IFERROR(_xlfn.XLOOKUP(確報【9月】!AQ65,台帳表ｋ[整理番号],台帳表ｋ[繁閑調整]),"")</f>
        <v/>
      </c>
      <c r="AS65" s="277" t="str">
        <f>IFERROR(_xlfn.XLOOKUP(確報【9月】!AQ65,台帳表ｋ[整理番号],台帳表ｋ[精算
グループ]),"")</f>
        <v/>
      </c>
      <c r="AT65" s="278" t="str">
        <f>IFERROR(_xlfn.XLOOKUP(確報【9月】!AQ65,台帳表ｋ[整理番号],台帳表ｋ[請求書発行番号]),"")</f>
        <v/>
      </c>
      <c r="AU65" s="269" t="str">
        <f>IFERROR(_xlfn.XLOOKUP(確報【9月】!AQ65,台帳表ｋ[整理番号],台帳表ｋ[繁閑調整金]),"")</f>
        <v/>
      </c>
      <c r="AV65" s="275"/>
      <c r="AX65" s="202" t="str">
        <f>IFERROR(_xlfn.XLOOKUP(確報【9月】!AW65,台帳表ｋ[整理番号],台帳表ｋ[繁閑調整]),"")</f>
        <v/>
      </c>
      <c r="AY65" s="277" t="str">
        <f>IFERROR(_xlfn.XLOOKUP(確報【9月】!AW65,台帳表ｋ[整理番号],台帳表ｋ[精算
グループ]),"")</f>
        <v/>
      </c>
      <c r="AZ65" s="278" t="str">
        <f>IFERROR(_xlfn.XLOOKUP(確報【9月】!AW65,台帳表ｋ[整理番号],台帳表ｋ[請求書発行番号]),"")</f>
        <v/>
      </c>
      <c r="BA65" s="269" t="str">
        <f>IFERROR(_xlfn.XLOOKUP(確報【9月】!AW65,台帳表ｋ[整理番号],台帳表ｋ[繁閑調整金]),"")</f>
        <v/>
      </c>
    </row>
    <row r="66" spans="1:53" ht="16.350000000000001" customHeight="1">
      <c r="A66" s="927"/>
      <c r="B66" s="927"/>
      <c r="C66" s="927"/>
      <c r="D66" s="976"/>
      <c r="E66" s="927"/>
      <c r="F66" s="91" t="s">
        <v>16556</v>
      </c>
      <c r="G66" s="52" t="s">
        <v>16606</v>
      </c>
      <c r="H66" s="53" t="s">
        <v>16506</v>
      </c>
      <c r="I66" s="166"/>
      <c r="J66" s="81" t="s">
        <v>16506</v>
      </c>
      <c r="K66" s="82"/>
      <c r="L66" s="81" t="s">
        <v>16506</v>
      </c>
      <c r="M66" s="82"/>
      <c r="N66" s="69" t="s">
        <v>16506</v>
      </c>
      <c r="O66" s="70"/>
      <c r="P66" s="53" t="s">
        <v>16506</v>
      </c>
      <c r="Q66" s="54"/>
      <c r="R66" s="53" t="s">
        <v>16506</v>
      </c>
      <c r="S66" s="88">
        <f>SUMIFS(台帳表ｋ[金額],台帳表ｋ[精算
グループ],確報【9月】!$H66,台帳表ｋ[入金月（月のみ）],確報【9月】!$A$1,台帳表ｋ[事務所/分室],"神")+SUMIFS(測量台帳1ｋ[入金額],測量台帳1ｋ[精算
グループ],確報【9月】!$H66,測量台帳1ｋ[入金月（月のみ）],確報【9月】!$A$1,測量台帳1ｋ[NC区分],"神奈川")+SUMIFS(測量台帳1__2ｋ[入金額(後)],測量台帳1__2ｋ[精算
グループ(後)],確報【9月】!$H66,測量台帳1__2ｋ[入金月(後)（月のみ）],確報【9月】!$A$1,測量台帳1__2ｋ[NC区分],"神奈川")</f>
        <v>0</v>
      </c>
      <c r="T66" s="89" t="s">
        <v>315</v>
      </c>
      <c r="U66" s="54">
        <f>SUMIFS(台帳表ｋ[金額],台帳表ｋ[精算
グループ],確報【9月】!$H66,台帳表ｋ[入金月（月のみ）],確報【9月】!$A$1,台帳表ｋ[事務所/分室],"湘")+SUMIFS(測量台帳1ｋ[入金額],測量台帳1ｋ[精算
グループ],確報【9月】!$H66,測量台帳1ｋ[入金月（月のみ）],確報【9月】!$A$1,測量台帳1ｋ[NC区分],"湘南")+SUMIFS(測量台帳1__2ｋ[入金額(後)],測量台帳1__2ｋ[精算
グループ(後)],確報【9月】!$H66,測量台帳1__2ｋ[入金月(後)（月のみ）],確報【9月】!$A$1,測量台帳1__2ｋ[NC区分],"湘南")</f>
        <v>0</v>
      </c>
      <c r="V66" s="53" t="s">
        <v>315</v>
      </c>
      <c r="W66" s="54" cm="1">
        <f t="array" ref="W66">INDEX(設備G入力用!$F$2:$Q$72,ROW(A61), MATCH($A$1,設備G入力用!$F$2:$Q$2,0))</f>
        <v>0</v>
      </c>
      <c r="X66" s="71">
        <f t="shared" si="7"/>
        <v>0</v>
      </c>
      <c r="Y66" s="24"/>
      <c r="Z66" s="13"/>
      <c r="AA66" s="723"/>
      <c r="AB66" s="315" t="s">
        <v>16555</v>
      </c>
      <c r="AC66" s="316">
        <f t="shared" si="11"/>
        <v>207574</v>
      </c>
      <c r="AD66" s="10"/>
      <c r="AE66" s="10"/>
      <c r="AF66" s="202" t="str">
        <f>IFERROR(_xlfn.XLOOKUP(確報【9月】!$AE66,台帳表ｓ[整理番号],台帳表ｓ[繁閑調整]),"")</f>
        <v/>
      </c>
      <c r="AG66" s="277" t="str">
        <f>IFERROR(_xlfn.XLOOKUP(確報【9月】!$AE66,台帳表ｓ[整理番号],台帳表ｓ[精算
グループ]),"")</f>
        <v/>
      </c>
      <c r="AH66" s="278" t="str">
        <f>IFERROR(_xlfn.XLOOKUP(確報【9月】!$AE66,台帳表ｓ[整理番号],台帳表ｓ[請求書発行番号]),"")</f>
        <v/>
      </c>
      <c r="AI66" s="269" t="str">
        <f>IFERROR(_xlfn.XLOOKUP(確報【9月】!$AE66,台帳表ｓ[整理番号],台帳表ｓ[繁閑調整金]),"")</f>
        <v/>
      </c>
      <c r="AJ66" s="275"/>
      <c r="AL66" s="202" t="str">
        <f>IFERROR(_xlfn.XLOOKUP(確報【9月】!AK66,台帳表ｔ[整理番号],台帳表ｔ[繁閑調整]),"")</f>
        <v/>
      </c>
      <c r="AM66" s="277" t="str">
        <f>IFERROR(_xlfn.XLOOKUP(確報【9月】!AK66,台帳表ｔ[整理番号],台帳表ｔ[精算
グループ]),"")</f>
        <v/>
      </c>
      <c r="AN66" s="278" t="str">
        <f>IFERROR(_xlfn.XLOOKUP(確報【9月】!AK66,台帳表ｔ[整理番号],台帳表ｔ[請求書発行番号]),"")</f>
        <v/>
      </c>
      <c r="AO66" s="269" t="str">
        <f>IFERROR(_xlfn.XLOOKUP(確報【9月】!AK66,台帳表ｔ[整理番号],台帳表ｔ[繁閑調整金]),"")</f>
        <v/>
      </c>
      <c r="AP66" s="275"/>
      <c r="AR66" s="202" t="str">
        <f>IFERROR(_xlfn.XLOOKUP(確報【9月】!AQ66,台帳表ｋ[整理番号],台帳表ｋ[繁閑調整]),"")</f>
        <v/>
      </c>
      <c r="AS66" s="277" t="str">
        <f>IFERROR(_xlfn.XLOOKUP(確報【9月】!AQ66,台帳表ｋ[整理番号],台帳表ｋ[精算
グループ]),"")</f>
        <v/>
      </c>
      <c r="AT66" s="278" t="str">
        <f>IFERROR(_xlfn.XLOOKUP(確報【9月】!AQ66,台帳表ｋ[整理番号],台帳表ｋ[請求書発行番号]),"")</f>
        <v/>
      </c>
      <c r="AU66" s="269" t="str">
        <f>IFERROR(_xlfn.XLOOKUP(確報【9月】!AQ66,台帳表ｋ[整理番号],台帳表ｋ[繁閑調整金]),"")</f>
        <v/>
      </c>
      <c r="AV66" s="275"/>
      <c r="AX66" s="202" t="str">
        <f>IFERROR(_xlfn.XLOOKUP(確報【9月】!AW66,台帳表ｋ[整理番号],台帳表ｋ[繁閑調整]),"")</f>
        <v/>
      </c>
      <c r="AY66" s="277" t="str">
        <f>IFERROR(_xlfn.XLOOKUP(確報【9月】!AW66,台帳表ｋ[整理番号],台帳表ｋ[精算
グループ]),"")</f>
        <v/>
      </c>
      <c r="AZ66" s="278" t="str">
        <f>IFERROR(_xlfn.XLOOKUP(確報【9月】!AW66,台帳表ｋ[整理番号],台帳表ｋ[請求書発行番号]),"")</f>
        <v/>
      </c>
      <c r="BA66" s="269" t="str">
        <f>IFERROR(_xlfn.XLOOKUP(確報【9月】!AW66,台帳表ｋ[整理番号],台帳表ｋ[繁閑調整金]),"")</f>
        <v/>
      </c>
    </row>
    <row r="67" spans="1:53" ht="16.350000000000001" customHeight="1">
      <c r="A67" s="927"/>
      <c r="B67" s="927"/>
      <c r="C67" s="927"/>
      <c r="D67" s="976"/>
      <c r="E67" s="927"/>
      <c r="F67" s="98" t="s">
        <v>16507</v>
      </c>
      <c r="G67" s="63" t="s">
        <v>16606</v>
      </c>
      <c r="H67" s="27" t="s">
        <v>16508</v>
      </c>
      <c r="I67" s="28"/>
      <c r="J67" s="78" t="s">
        <v>16508</v>
      </c>
      <c r="K67" s="40"/>
      <c r="L67" s="78" t="s">
        <v>16508</v>
      </c>
      <c r="M67" s="40"/>
      <c r="N67" s="60" t="s">
        <v>16508</v>
      </c>
      <c r="O67" s="61"/>
      <c r="P67" s="27" t="s">
        <v>16508</v>
      </c>
      <c r="Q67" s="29"/>
      <c r="R67" s="27" t="s">
        <v>16508</v>
      </c>
      <c r="S67" s="92">
        <f>SUMIFS(台帳表ｋ[金額],台帳表ｋ[精算
グループ],確報【9月】!$H67,台帳表ｋ[入金月（月のみ）],確報【9月】!$A$1,台帳表ｋ[事務所/分室],"神")+SUMIFS(測量台帳1ｋ[入金額],測量台帳1ｋ[精算
グループ],確報【9月】!$H67,測量台帳1ｋ[入金月（月のみ）],確報【9月】!$A$1,測量台帳1ｋ[NC区分],"神奈川")+SUMIFS(測量台帳1__2ｋ[入金額(後)],測量台帳1__2ｋ[精算
グループ(後)],確報【9月】!$H67,測量台帳1__2ｋ[入金月(後)（月のみ）],確報【9月】!$A$1,測量台帳1__2ｋ[NC区分],"神奈川")</f>
        <v>0</v>
      </c>
      <c r="T67" s="93" t="s">
        <v>620</v>
      </c>
      <c r="U67" s="29">
        <f>SUMIFS(台帳表ｋ[金額],台帳表ｋ[精算
グループ],確報【9月】!$H67,台帳表ｋ[入金月（月のみ）],確報【9月】!$A$1,台帳表ｋ[事務所/分室],"湘")+SUMIFS(測量台帳1ｋ[入金額],測量台帳1ｋ[精算
グループ],確報【9月】!$H67,測量台帳1ｋ[入金月（月のみ）],確報【9月】!$A$1,測量台帳1ｋ[NC区分],"湘南")+SUMIFS(測量台帳1__2ｋ[入金額(後)],測量台帳1__2ｋ[精算
グループ(後)],確報【9月】!$H67,測量台帳1__2ｋ[入金月(後)（月のみ）],確報【9月】!$A$1,測量台帳1__2ｋ[NC区分],"湘南")</f>
        <v>0</v>
      </c>
      <c r="V67" s="27" t="s">
        <v>620</v>
      </c>
      <c r="W67" s="29" cm="1">
        <f t="array" ref="W67">INDEX(設備G入力用!$F$2:$Q$72,ROW(A62), MATCH($A$1,設備G入力用!$F$2:$Q$2,0))</f>
        <v>0</v>
      </c>
      <c r="X67" s="30">
        <f t="shared" si="7"/>
        <v>0</v>
      </c>
      <c r="Y67" s="24"/>
      <c r="Z67" s="13"/>
      <c r="AA67" s="723"/>
      <c r="AB67" s="314" t="s">
        <v>16506</v>
      </c>
      <c r="AC67" s="172">
        <f t="shared" si="11"/>
        <v>0</v>
      </c>
      <c r="AD67" s="10"/>
      <c r="AE67" s="10"/>
      <c r="AF67" s="202" t="str">
        <f>IFERROR(_xlfn.XLOOKUP(確報【9月】!$AE67,台帳表ｓ[整理番号],台帳表ｓ[繁閑調整]),"")</f>
        <v/>
      </c>
      <c r="AG67" s="277" t="str">
        <f>IFERROR(_xlfn.XLOOKUP(確報【9月】!$AE67,台帳表ｓ[整理番号],台帳表ｓ[精算
グループ]),"")</f>
        <v/>
      </c>
      <c r="AH67" s="278" t="str">
        <f>IFERROR(_xlfn.XLOOKUP(確報【9月】!$AE67,台帳表ｓ[整理番号],台帳表ｓ[請求書発行番号]),"")</f>
        <v/>
      </c>
      <c r="AI67" s="269" t="str">
        <f>IFERROR(_xlfn.XLOOKUP(確報【9月】!$AE67,台帳表ｓ[整理番号],台帳表ｓ[繁閑調整金]),"")</f>
        <v/>
      </c>
      <c r="AJ67" s="275"/>
      <c r="AL67" s="202" t="str">
        <f>IFERROR(_xlfn.XLOOKUP(確報【9月】!AK67,台帳表ｔ[整理番号],台帳表ｔ[繁閑調整]),"")</f>
        <v/>
      </c>
      <c r="AM67" s="277" t="str">
        <f>IFERROR(_xlfn.XLOOKUP(確報【9月】!AK67,台帳表ｔ[整理番号],台帳表ｔ[精算
グループ]),"")</f>
        <v/>
      </c>
      <c r="AN67" s="278" t="str">
        <f>IFERROR(_xlfn.XLOOKUP(確報【9月】!AK67,台帳表ｔ[整理番号],台帳表ｔ[請求書発行番号]),"")</f>
        <v/>
      </c>
      <c r="AO67" s="269" t="str">
        <f>IFERROR(_xlfn.XLOOKUP(確報【9月】!AK67,台帳表ｔ[整理番号],台帳表ｔ[繁閑調整金]),"")</f>
        <v/>
      </c>
      <c r="AP67" s="275"/>
      <c r="AR67" s="202" t="str">
        <f>IFERROR(_xlfn.XLOOKUP(確報【9月】!AQ67,台帳表ｋ[整理番号],台帳表ｋ[繁閑調整]),"")</f>
        <v/>
      </c>
      <c r="AS67" s="277" t="str">
        <f>IFERROR(_xlfn.XLOOKUP(確報【9月】!AQ67,台帳表ｋ[整理番号],台帳表ｋ[精算
グループ]),"")</f>
        <v/>
      </c>
      <c r="AT67" s="278" t="str">
        <f>IFERROR(_xlfn.XLOOKUP(確報【9月】!AQ67,台帳表ｋ[整理番号],台帳表ｋ[請求書発行番号]),"")</f>
        <v/>
      </c>
      <c r="AU67" s="269" t="str">
        <f>IFERROR(_xlfn.XLOOKUP(確報【9月】!AQ67,台帳表ｋ[整理番号],台帳表ｋ[繁閑調整金]),"")</f>
        <v/>
      </c>
      <c r="AV67" s="275"/>
      <c r="AX67" s="202" t="str">
        <f>IFERROR(_xlfn.XLOOKUP(確報【9月】!AW67,台帳表ｋ[整理番号],台帳表ｋ[繁閑調整]),"")</f>
        <v/>
      </c>
      <c r="AY67" s="277" t="str">
        <f>IFERROR(_xlfn.XLOOKUP(確報【9月】!AW67,台帳表ｋ[整理番号],台帳表ｋ[精算
グループ]),"")</f>
        <v/>
      </c>
      <c r="AZ67" s="278" t="str">
        <f>IFERROR(_xlfn.XLOOKUP(確報【9月】!AW67,台帳表ｋ[整理番号],台帳表ｋ[請求書発行番号]),"")</f>
        <v/>
      </c>
      <c r="BA67" s="269" t="str">
        <f>IFERROR(_xlfn.XLOOKUP(確報【9月】!AW67,台帳表ｋ[整理番号],台帳表ｋ[繁閑調整金]),"")</f>
        <v/>
      </c>
    </row>
    <row r="68" spans="1:53" ht="16.350000000000001" customHeight="1" thickBot="1">
      <c r="A68" s="927"/>
      <c r="B68" s="927"/>
      <c r="C68" s="927"/>
      <c r="D68" s="976"/>
      <c r="E68" s="927"/>
      <c r="F68" s="91" t="s">
        <v>16503</v>
      </c>
      <c r="G68" s="52" t="s">
        <v>16606</v>
      </c>
      <c r="H68" s="27" t="s">
        <v>16504</v>
      </c>
      <c r="I68" s="28"/>
      <c r="J68" s="78" t="s">
        <v>16504</v>
      </c>
      <c r="K68" s="40"/>
      <c r="L68" s="78" t="s">
        <v>16504</v>
      </c>
      <c r="M68" s="40"/>
      <c r="N68" s="60" t="s">
        <v>16504</v>
      </c>
      <c r="O68" s="61"/>
      <c r="P68" s="27" t="s">
        <v>16504</v>
      </c>
      <c r="Q68" s="29"/>
      <c r="R68" s="27" t="s">
        <v>16504</v>
      </c>
      <c r="S68" s="92">
        <f>SUMIFS(台帳表ｋ[金額],台帳表ｋ[精算
グループ],確報【9月】!$H68,台帳表ｋ[入金月（月のみ）],確報【9月】!$A$1,台帳表ｋ[事務所/分室],"神")+SUMIFS(測量台帳1ｋ[入金額],測量台帳1ｋ[精算
グループ],確報【9月】!$H68,測量台帳1ｋ[入金月（月のみ）],確報【9月】!$A$1,測量台帳1ｋ[NC区分],"神奈川")+SUMIFS(測量台帳1__2ｋ[入金額(後)],測量台帳1__2ｋ[精算
グループ(後)],確報【9月】!$H68,測量台帳1__2ｋ[入金月(後)（月のみ）],確報【9月】!$A$1,測量台帳1__2ｋ[NC区分],"神奈川")</f>
        <v>17824</v>
      </c>
      <c r="T68" s="93" t="s">
        <v>16612</v>
      </c>
      <c r="U68" s="29">
        <f>SUMIFS(台帳表ｋ[金額],台帳表ｋ[精算
グループ],確報【9月】!$H68,台帳表ｋ[入金月（月のみ）],確報【9月】!$A$1,台帳表ｋ[事務所/分室],"湘")+SUMIFS(測量台帳1ｋ[入金額],測量台帳1ｋ[精算
グループ],確報【9月】!$H68,測量台帳1ｋ[入金月（月のみ）],確報【9月】!$A$1,測量台帳1ｋ[NC区分],"湘南")+SUMIFS(測量台帳1__2ｋ[入金額(後)],測量台帳1__2ｋ[精算
グループ(後)],確報【9月】!$H68,測量台帳1__2ｋ[入金月(後)（月のみ）],確報【9月】!$A$1,測量台帳1__2ｋ[NC区分],"湘南")</f>
        <v>0</v>
      </c>
      <c r="V68" s="27" t="s">
        <v>16612</v>
      </c>
      <c r="W68" s="29" cm="1">
        <f t="array" ref="W68">INDEX(設備G入力用!$F$2:$Q$72,ROW(A63), MATCH($A$1,設備G入力用!$F$2:$Q$2,0))</f>
        <v>0</v>
      </c>
      <c r="X68" s="30">
        <f t="shared" si="7"/>
        <v>17824</v>
      </c>
      <c r="AA68" s="723"/>
      <c r="AB68" s="304" t="s">
        <v>16508</v>
      </c>
      <c r="AC68" s="172">
        <f t="shared" si="11"/>
        <v>0</v>
      </c>
      <c r="AD68" s="10"/>
      <c r="AE68" s="10"/>
      <c r="AF68" s="202" t="str">
        <f>IFERROR(_xlfn.XLOOKUP(確報【9月】!$AE68,台帳表ｓ[整理番号],台帳表ｓ[繁閑調整]),"")</f>
        <v/>
      </c>
      <c r="AG68" s="277" t="str">
        <f>IFERROR(_xlfn.XLOOKUP(確報【9月】!$AE68,台帳表ｓ[整理番号],台帳表ｓ[精算
グループ]),"")</f>
        <v/>
      </c>
      <c r="AH68" s="278" t="str">
        <f>IFERROR(_xlfn.XLOOKUP(確報【9月】!$AE68,台帳表ｓ[整理番号],台帳表ｓ[請求書発行番号]),"")</f>
        <v/>
      </c>
      <c r="AI68" s="269" t="str">
        <f>IFERROR(_xlfn.XLOOKUP(確報【9月】!$AE68,台帳表ｓ[整理番号],台帳表ｓ[繁閑調整金]),"")</f>
        <v/>
      </c>
      <c r="AJ68" s="275"/>
      <c r="AL68" s="202" t="str">
        <f>IFERROR(_xlfn.XLOOKUP(確報【9月】!AK68,台帳表ｔ[整理番号],台帳表ｔ[繁閑調整]),"")</f>
        <v/>
      </c>
      <c r="AM68" s="277" t="str">
        <f>IFERROR(_xlfn.XLOOKUP(確報【9月】!AK68,台帳表ｔ[整理番号],台帳表ｔ[精算
グループ]),"")</f>
        <v/>
      </c>
      <c r="AN68" s="278" t="str">
        <f>IFERROR(_xlfn.XLOOKUP(確報【9月】!AK68,台帳表ｔ[整理番号],台帳表ｔ[請求書発行番号]),"")</f>
        <v/>
      </c>
      <c r="AO68" s="269" t="str">
        <f>IFERROR(_xlfn.XLOOKUP(確報【9月】!AK68,台帳表ｔ[整理番号],台帳表ｔ[繁閑調整金]),"")</f>
        <v/>
      </c>
      <c r="AP68" s="275"/>
      <c r="AR68" s="202" t="str">
        <f>IFERROR(_xlfn.XLOOKUP(確報【9月】!AQ68,台帳表ｋ[整理番号],台帳表ｋ[繁閑調整]),"")</f>
        <v/>
      </c>
      <c r="AS68" s="277" t="str">
        <f>IFERROR(_xlfn.XLOOKUP(確報【9月】!AQ68,台帳表ｋ[整理番号],台帳表ｋ[精算
グループ]),"")</f>
        <v/>
      </c>
      <c r="AT68" s="278" t="str">
        <f>IFERROR(_xlfn.XLOOKUP(確報【9月】!AQ68,台帳表ｋ[整理番号],台帳表ｋ[請求書発行番号]),"")</f>
        <v/>
      </c>
      <c r="AU68" s="269" t="str">
        <f>IFERROR(_xlfn.XLOOKUP(確報【9月】!AQ68,台帳表ｋ[整理番号],台帳表ｋ[繁閑調整金]),"")</f>
        <v/>
      </c>
      <c r="AV68" s="275"/>
      <c r="AX68" s="202" t="str">
        <f>IFERROR(_xlfn.XLOOKUP(確報【9月】!AW68,台帳表ｋ[整理番号],台帳表ｋ[繁閑調整]),"")</f>
        <v/>
      </c>
      <c r="AY68" s="277" t="str">
        <f>IFERROR(_xlfn.XLOOKUP(確報【9月】!AW68,台帳表ｋ[整理番号],台帳表ｋ[精算
グループ]),"")</f>
        <v/>
      </c>
      <c r="AZ68" s="278" t="str">
        <f>IFERROR(_xlfn.XLOOKUP(確報【9月】!AW68,台帳表ｋ[整理番号],台帳表ｋ[請求書発行番号]),"")</f>
        <v/>
      </c>
      <c r="BA68" s="269" t="str">
        <f>IFERROR(_xlfn.XLOOKUP(確報【9月】!AW68,台帳表ｋ[整理番号],台帳表ｋ[繁閑調整金]),"")</f>
        <v/>
      </c>
    </row>
    <row r="69" spans="1:53" ht="16.350000000000001" customHeight="1" thickBot="1">
      <c r="A69" s="927"/>
      <c r="B69" s="927"/>
      <c r="C69" s="928"/>
      <c r="D69" s="979"/>
      <c r="E69" s="928"/>
      <c r="F69" s="324" t="s">
        <v>16557</v>
      </c>
      <c r="G69" s="325" t="s">
        <v>16606</v>
      </c>
      <c r="H69" s="326"/>
      <c r="I69" s="327"/>
      <c r="J69" s="328"/>
      <c r="K69" s="329"/>
      <c r="L69" s="328"/>
      <c r="M69" s="329"/>
      <c r="N69" s="330"/>
      <c r="O69" s="331"/>
      <c r="P69" s="326"/>
      <c r="Q69" s="332"/>
      <c r="R69" s="326"/>
      <c r="S69" s="333">
        <f>SUMIFS(台帳表ｋ[金額],台帳表ｋ[精算
グループ],確報【9月】!$H69,台帳表ｋ[入金月（月のみ）],確報【9月】!$A$1,台帳表ｋ[事務所/分室],"神")+SUMIFS(測量台帳1ｋ[入金額],測量台帳1ｋ[精算
グループ],確報【9月】!$H69,測量台帳1ｋ[入金月（月のみ）],確報【9月】!$A$1,測量台帳1ｋ[NC区分],"神奈川")+SUMIFS(測量台帳1__2ｋ[入金額(後)],測量台帳1__2ｋ[精算
グループ(後)],確報【9月】!$H69,測量台帳1__2ｋ[入金月(後)（月のみ）],確報【9月】!$A$1,測量台帳1__2ｋ[NC区分],"神奈川")</f>
        <v>0</v>
      </c>
      <c r="T69" s="334"/>
      <c r="U69" s="332">
        <f>SUMIFS(台帳表ｋ[金額],台帳表ｋ[精算
グループ],確報【9月】!$H69,台帳表ｋ[入金月（月のみ）],確報【9月】!$A$1,台帳表ｋ[事務所/分室],"湘")+SUMIFS(測量台帳1ｋ[入金額],測量台帳1ｋ[精算
グループ],確報【9月】!$H69,測量台帳1ｋ[入金月（月のみ）],確報【9月】!$A$1,測量台帳1ｋ[NC区分],"湘南")+SUMIFS(測量台帳1__2ｋ[入金額(後)],測量台帳1__2ｋ[精算
グループ(後)],確報【9月】!$H69,測量台帳1__2ｋ[入金月(後)（月のみ）],確報【9月】!$A$1,測量台帳1__2ｋ[NC区分],"湘南")</f>
        <v>0</v>
      </c>
      <c r="V69" s="326"/>
      <c r="W69" s="332" cm="1">
        <f t="array" ref="W69">INDEX(設備G入力用!$F$2:$Q$72,ROW(A64), MATCH($A$1,設備G入力用!$F$2:$Q$2,0))</f>
        <v>0</v>
      </c>
      <c r="X69" s="41">
        <f t="shared" si="7"/>
        <v>0</v>
      </c>
      <c r="Y69" s="16">
        <f>SUM(X66:X69)</f>
        <v>17824</v>
      </c>
      <c r="Z69" s="13" t="s">
        <v>16626</v>
      </c>
      <c r="AA69" s="723"/>
      <c r="AB69" s="304" t="s">
        <v>16504</v>
      </c>
      <c r="AC69" s="172">
        <f t="shared" si="11"/>
        <v>17824</v>
      </c>
      <c r="AD69" s="10"/>
      <c r="AE69" s="10"/>
      <c r="AF69" s="202" t="str">
        <f>IFERROR(_xlfn.XLOOKUP(確報【9月】!$AE69,台帳表ｓ[整理番号],台帳表ｓ[繁閑調整]),"")</f>
        <v/>
      </c>
      <c r="AG69" s="277" t="str">
        <f>IFERROR(_xlfn.XLOOKUP(確報【9月】!$AE69,台帳表ｓ[整理番号],台帳表ｓ[精算
グループ]),"")</f>
        <v/>
      </c>
      <c r="AH69" s="278" t="str">
        <f>IFERROR(_xlfn.XLOOKUP(確報【9月】!$AE69,台帳表ｓ[整理番号],台帳表ｓ[請求書発行番号]),"")</f>
        <v/>
      </c>
      <c r="AI69" s="269" t="str">
        <f>IFERROR(_xlfn.XLOOKUP(確報【9月】!$AE69,台帳表ｓ[整理番号],台帳表ｓ[繁閑調整金]),"")</f>
        <v/>
      </c>
      <c r="AJ69" s="275"/>
      <c r="AL69" s="202" t="str">
        <f>IFERROR(_xlfn.XLOOKUP(確報【9月】!AK69,台帳表ｔ[整理番号],台帳表ｔ[繁閑調整]),"")</f>
        <v/>
      </c>
      <c r="AM69" s="277" t="str">
        <f>IFERROR(_xlfn.XLOOKUP(確報【9月】!AK69,台帳表ｔ[整理番号],台帳表ｔ[精算
グループ]),"")</f>
        <v/>
      </c>
      <c r="AN69" s="278" t="str">
        <f>IFERROR(_xlfn.XLOOKUP(確報【9月】!AK69,台帳表ｔ[整理番号],台帳表ｔ[請求書発行番号]),"")</f>
        <v/>
      </c>
      <c r="AO69" s="269" t="str">
        <f>IFERROR(_xlfn.XLOOKUP(確報【9月】!AK69,台帳表ｔ[整理番号],台帳表ｔ[繁閑調整金]),"")</f>
        <v/>
      </c>
      <c r="AP69" s="275"/>
      <c r="AR69" s="202" t="str">
        <f>IFERROR(_xlfn.XLOOKUP(確報【9月】!AQ69,台帳表ｋ[整理番号],台帳表ｋ[繁閑調整]),"")</f>
        <v/>
      </c>
      <c r="AS69" s="277" t="str">
        <f>IFERROR(_xlfn.XLOOKUP(確報【9月】!AQ69,台帳表ｋ[整理番号],台帳表ｋ[精算
グループ]),"")</f>
        <v/>
      </c>
      <c r="AT69" s="278" t="str">
        <f>IFERROR(_xlfn.XLOOKUP(確報【9月】!AQ69,台帳表ｋ[整理番号],台帳表ｋ[請求書発行番号]),"")</f>
        <v/>
      </c>
      <c r="AU69" s="269" t="str">
        <f>IFERROR(_xlfn.XLOOKUP(確報【9月】!AQ69,台帳表ｋ[整理番号],台帳表ｋ[繁閑調整金]),"")</f>
        <v/>
      </c>
      <c r="AV69" s="275"/>
      <c r="AX69" s="202" t="str">
        <f>IFERROR(_xlfn.XLOOKUP(確報【9月】!AW69,台帳表ｋ[整理番号],台帳表ｋ[繁閑調整]),"")</f>
        <v/>
      </c>
      <c r="AY69" s="277" t="str">
        <f>IFERROR(_xlfn.XLOOKUP(確報【9月】!AW69,台帳表ｋ[整理番号],台帳表ｋ[精算
グループ]),"")</f>
        <v/>
      </c>
      <c r="AZ69" s="278" t="str">
        <f>IFERROR(_xlfn.XLOOKUP(確報【9月】!AW69,台帳表ｋ[整理番号],台帳表ｋ[請求書発行番号]),"")</f>
        <v/>
      </c>
      <c r="BA69" s="269" t="str">
        <f>IFERROR(_xlfn.XLOOKUP(確報【9月】!AW69,台帳表ｋ[整理番号],台帳表ｋ[繁閑調整金]),"")</f>
        <v/>
      </c>
    </row>
    <row r="70" spans="1:53" ht="16.350000000000001" customHeight="1" thickBot="1">
      <c r="A70" s="927"/>
      <c r="B70" s="927"/>
      <c r="C70" s="718"/>
      <c r="D70" s="959" t="s">
        <v>16558</v>
      </c>
      <c r="E70" s="960"/>
      <c r="F70" s="99" t="s">
        <v>16559</v>
      </c>
      <c r="G70" s="56" t="s">
        <v>16606</v>
      </c>
      <c r="H70" s="100" t="s">
        <v>290</v>
      </c>
      <c r="I70" s="101">
        <f>SUMIFS(台帳表ｓ[金額],台帳表ｓ[精算
グループ],確報【9月】!$H70,台帳表ｓ[入金月（月のみ）],確報【9月】!$A$1,台帳表ｓ[ＮＣ区分],"西部")+SUMIFS(測量台帳1ｓ[入金額],測量台帳1ｓ[精算
グループ],確報【9月】!$H70,測量台帳1ｓ[入金月（月のみ）],確報【9月】!$A$1,測量台帳1ｓ[NC区分],"西部")+SUMIFS(測量台帳1__2ｓ[入金額(後)],測量台帳1__2ｓ[精算
グループ(後)],確報【9月】!$H70,測量台帳1__2ｓ[入金月(後)（月のみ）],確報【9月】!$A$1,測量台帳1__2ｓ[NC区分],"西部")</f>
        <v>199246</v>
      </c>
      <c r="J70" s="102" t="s">
        <v>290</v>
      </c>
      <c r="K70" s="103">
        <f>SUMIFS(台帳表ｓ[金額],台帳表ｓ[精算
グループ],確報【9月】!$H70,台帳表ｓ[入金月（月のみ）],確報【9月】!$A$1,台帳表ｓ[ＮＣ区分],"埼玉")+SUMIFS(測量台帳1ｓ[入金額],測量台帳1ｓ[精算
グループ],確報【9月】!$H70,測量台帳1ｓ[入金月（月のみ）],確報【9月】!$A$1,測量台帳1ｓ[NC区分],"埼玉")+SUMIFS(測量台帳1__2ｓ[入金額(後)],測量台帳1__2ｓ[精算
グループ(後)],確報【9月】!$H70,測量台帳1__2ｓ[入金月(後)（月のみ）],確報【9月】!$A$1,測量台帳1__2ｓ[NC区分],"埼玉")</f>
        <v>0</v>
      </c>
      <c r="L70" s="102" t="s">
        <v>290</v>
      </c>
      <c r="M70" s="103">
        <f>SUMIFS(台帳表ｓ[金額],台帳表ｓ[精算
グループ],確報【9月】!$H70,台帳表ｓ[入金月（月のみ）],確報【9月】!$A$1,台帳表ｓ[ＮＣ区分],"北部")+SUMIFS(測量台帳1ｓ[入金額],測量台帳1ｓ[精算
グループ],確報【9月】!$H70,測量台帳1ｓ[入金月（月のみ）],確報【9月】!$A$1,測量台帳1ｓ[NC区分],"北部")+SUMIFS(測量台帳1__2ｓ[入金額(後)],測量台帳1__2ｓ[精算
グループ(後)],確報【9月】!$H70,測量台帳1__2ｓ[入金月(後)（月のみ）],確報【9月】!$A$1,測量台帳1__2ｓ[NC区分],"北部")</f>
        <v>0</v>
      </c>
      <c r="N70" s="104" t="s">
        <v>290</v>
      </c>
      <c r="O70" s="105">
        <f>SUMIFS(台帳表ｓ[金額],台帳表ｓ[精算
グループ],確報【9月】!$H70,台帳表ｓ[入金月（月のみ）],確報【9月】!$A$1,台帳表ｓ[ＮＣ区分],"南部")+SUMIFS(測量台帳1ｓ[入金額],測量台帳1ｓ[精算
グループ],確報【9月】!$H70,測量台帳1ｓ[入金月（月のみ）],確報【9月】!$A$1,測量台帳1ｓ[NC区分],"南部")+SUMIFS(測量台帳1__2ｓ[入金額(後)],測量台帳1__2ｓ[精算
グループ(後)],確報【9月】!$H70,測量台帳1__2ｓ[入金月(後)（月のみ）],確報【9月】!$A$1,測量台帳1__2ｓ[NC区分],"南部")</f>
        <v>0</v>
      </c>
      <c r="P70" s="100" t="s">
        <v>290</v>
      </c>
      <c r="Q70" s="106">
        <f>SUMIFS(台帳表ｔ[金額],台帳表ｔ[精算
グループ],確報【9月】!$H70,台帳表ｔ[入金月（月のみ）],確報【9月】!$A$1,台帳表ｔ[ＮＣ区分],"多摩")+SUMIFS(測量台帳1ｔ[入金額],測量台帳1ｔ[精算
グループ],確報【9月】!$H70,測量台帳1ｔ[入金月（月のみ）],確報【9月】!$A$1,測量台帳1ｔ[NC区分],"多摩")+SUMIFS(測量台帳1__2ｔ[入金額(後)],測量台帳1__2ｔ[精算
グループ(後)],確報【9月】!$H70,測量台帳1__2ｔ[入金月(後)（月のみ）],確報【9月】!$A$1,測量台帳1__2ｔ[NC区分],"多摩")</f>
        <v>0</v>
      </c>
      <c r="R70" s="100" t="s">
        <v>290</v>
      </c>
      <c r="S70" s="107">
        <f>SUMIFS(台帳表ｋ[金額],台帳表ｋ[精算
グループ],確報【9月】!$H70,台帳表ｋ[入金月（月のみ）],確報【9月】!$A$1,台帳表ｋ[事務所/分室],"神")+SUMIFS(測量台帳1ｋ[入金額],測量台帳1ｋ[精算
グループ],確報【9月】!$H70,測量台帳1ｋ[入金月（月のみ）],確報【9月】!$A$1,測量台帳1ｋ[NC区分],"神奈川")+SUMIFS(測量台帳1__2ｋ[入金額(後)],測量台帳1__2ｋ[精算
グループ(後)],確報【9月】!$H70,測量台帳1__2ｋ[入金月(後)（月のみ）],確報【9月】!$A$1,測量台帳1__2ｋ[NC区分],"神奈川")</f>
        <v>0</v>
      </c>
      <c r="T70" s="108" t="s">
        <v>290</v>
      </c>
      <c r="U70" s="74">
        <f>SUMIFS(台帳表ｋ[金額],台帳表ｋ[精算
グループ],確報【9月】!$H70,台帳表ｋ[入金月（月のみ）],確報【9月】!$A$1,台帳表ｋ[事務所/分室],"湘")+SUMIFS(測量台帳1ｋ[入金額],測量台帳1ｋ[精算
グループ],確報【9月】!$H70,測量台帳1ｋ[入金月（月のみ）],確報【9月】!$A$1,測量台帳1ｋ[NC区分],"湘南")+SUMIFS(測量台帳1__2ｋ[入金額(後)],測量台帳1__2ｋ[精算
グループ(後)],確報【9月】!$H70,測量台帳1__2ｋ[入金月(後)（月のみ）],確報【9月】!$A$1,測量台帳1__2ｋ[NC区分],"湘南")</f>
        <v>0</v>
      </c>
      <c r="V70" s="100" t="s">
        <v>290</v>
      </c>
      <c r="W70" s="74" cm="1">
        <f t="array" ref="W70">INDEX(設備G入力用!$F$2:$Q$72,ROW(A65), MATCH($A$1,設備G入力用!$F$2:$Q$2,0))</f>
        <v>0</v>
      </c>
      <c r="X70" s="15">
        <f t="shared" si="7"/>
        <v>199246</v>
      </c>
      <c r="Y70" s="16">
        <f>SUM(X70)</f>
        <v>199246</v>
      </c>
      <c r="Z70" s="13" t="s">
        <v>16627</v>
      </c>
      <c r="AA70" s="724"/>
      <c r="AB70" s="304" t="s">
        <v>16558</v>
      </c>
      <c r="AC70" s="172">
        <f t="shared" si="11"/>
        <v>0</v>
      </c>
      <c r="AD70" s="10"/>
      <c r="AE70" s="10"/>
      <c r="AF70" s="202" t="str">
        <f>IFERROR(_xlfn.XLOOKUP(確報【9月】!$AE70,台帳表ｓ[整理番号],台帳表ｓ[繁閑調整]),"")</f>
        <v/>
      </c>
      <c r="AG70" s="277" t="str">
        <f>IFERROR(_xlfn.XLOOKUP(確報【9月】!$AE70,台帳表ｓ[整理番号],台帳表ｓ[精算
グループ]),"")</f>
        <v/>
      </c>
      <c r="AH70" s="278" t="str">
        <f>IFERROR(_xlfn.XLOOKUP(確報【9月】!$AE70,台帳表ｓ[整理番号],台帳表ｓ[請求書発行番号]),"")</f>
        <v/>
      </c>
      <c r="AI70" s="269" t="str">
        <f>IFERROR(_xlfn.XLOOKUP(確報【9月】!$AE70,台帳表ｓ[整理番号],台帳表ｓ[繁閑調整金]),"")</f>
        <v/>
      </c>
      <c r="AJ70" s="275"/>
      <c r="AL70" s="202" t="str">
        <f>IFERROR(_xlfn.XLOOKUP(確報【9月】!AK70,台帳表ｔ[整理番号],台帳表ｔ[繁閑調整]),"")</f>
        <v/>
      </c>
      <c r="AM70" s="277" t="str">
        <f>IFERROR(_xlfn.XLOOKUP(確報【9月】!AK70,台帳表ｔ[整理番号],台帳表ｔ[精算
グループ]),"")</f>
        <v/>
      </c>
      <c r="AN70" s="278" t="str">
        <f>IFERROR(_xlfn.XLOOKUP(確報【9月】!AK70,台帳表ｔ[整理番号],台帳表ｔ[請求書発行番号]),"")</f>
        <v/>
      </c>
      <c r="AO70" s="269" t="str">
        <f>IFERROR(_xlfn.XLOOKUP(確報【9月】!AK70,台帳表ｔ[整理番号],台帳表ｔ[繁閑調整金]),"")</f>
        <v/>
      </c>
      <c r="AP70" s="275"/>
      <c r="AR70" s="202" t="str">
        <f>IFERROR(_xlfn.XLOOKUP(確報【9月】!AQ70,台帳表ｋ[整理番号],台帳表ｋ[繁閑調整]),"")</f>
        <v/>
      </c>
      <c r="AS70" s="277" t="str">
        <f>IFERROR(_xlfn.XLOOKUP(確報【9月】!AQ70,台帳表ｋ[整理番号],台帳表ｋ[精算
グループ]),"")</f>
        <v/>
      </c>
      <c r="AT70" s="278" t="str">
        <f>IFERROR(_xlfn.XLOOKUP(確報【9月】!AQ70,台帳表ｋ[整理番号],台帳表ｋ[請求書発行番号]),"")</f>
        <v/>
      </c>
      <c r="AU70" s="269" t="str">
        <f>IFERROR(_xlfn.XLOOKUP(確報【9月】!AQ70,台帳表ｋ[整理番号],台帳表ｋ[繁閑調整金]),"")</f>
        <v/>
      </c>
      <c r="AV70" s="275"/>
      <c r="AX70" s="202" t="str">
        <f>IFERROR(_xlfn.XLOOKUP(確報【9月】!AW70,台帳表ｋ[整理番号],台帳表ｋ[繁閑調整]),"")</f>
        <v/>
      </c>
      <c r="AY70" s="277" t="str">
        <f>IFERROR(_xlfn.XLOOKUP(確報【9月】!AW70,台帳表ｋ[整理番号],台帳表ｋ[精算
グループ]),"")</f>
        <v/>
      </c>
      <c r="AZ70" s="278" t="str">
        <f>IFERROR(_xlfn.XLOOKUP(確報【9月】!AW70,台帳表ｋ[整理番号],台帳表ｋ[請求書発行番号]),"")</f>
        <v/>
      </c>
      <c r="BA70" s="269" t="str">
        <f>IFERROR(_xlfn.XLOOKUP(確報【9月】!AW70,台帳表ｋ[整理番号],台帳表ｋ[繁閑調整金]),"")</f>
        <v/>
      </c>
    </row>
    <row r="71" spans="1:53" ht="16.350000000000001" customHeight="1" thickTop="1" thickBot="1">
      <c r="A71" s="927"/>
      <c r="B71" s="927"/>
      <c r="C71" s="973" t="s">
        <v>16560</v>
      </c>
      <c r="D71" s="974"/>
      <c r="E71" s="975"/>
      <c r="F71" s="109" t="s">
        <v>16561</v>
      </c>
      <c r="G71" s="110" t="s">
        <v>16606</v>
      </c>
      <c r="H71" s="279">
        <v>100</v>
      </c>
      <c r="I71" s="257">
        <f>SUMIFS(台帳表ｓ[金額],台帳表ｓ[精算
グループ],確報【9月】!$H71,台帳表ｓ[入金月（月のみ）],確報【9月】!$A$1,台帳表ｓ[ＮＣ区分],"西部")+SUMIFS(測量台帳1ｓ[入金額],測量台帳1ｓ[精算
グループ],確報【9月】!$H71,測量台帳1ｓ[入金月（月のみ）],確報【9月】!$A$1,測量台帳1ｓ[NC区分],"西部")+SUMIFS(測量台帳1__2ｓ[入金額(後)],測量台帳1__2ｓ[精算
グループ(後)],確報【9月】!$H71,測量台帳1__2ｓ[入金月(後)（月のみ）],確報【9月】!$A$1,測量台帳1__2ｓ[NC区分],"西部")</f>
        <v>490122</v>
      </c>
      <c r="J71" s="291">
        <v>100</v>
      </c>
      <c r="K71" s="287">
        <f>SUMIFS(台帳表ｓ[金額],台帳表ｓ[精算
グループ],確報【9月】!$H71,台帳表ｓ[入金月（月のみ）],確報【9月】!$A$1,台帳表ｓ[ＮＣ区分],"埼玉")+SUMIFS(測量台帳1ｓ[入金額],測量台帳1ｓ[精算
グループ],確報【9月】!$H71,測量台帳1ｓ[入金月（月のみ）],確報【9月】!$A$1,測量台帳1ｓ[NC区分],"埼玉")+SUMIFS(測量台帳1__2ｓ[入金額(後)],測量台帳1__2ｓ[精算
グループ(後)],確報【9月】!$H71,測量台帳1__2ｓ[入金月(後)（月のみ）],確報【9月】!$A$1,測量台帳1__2ｓ[NC区分],"埼玉")</f>
        <v>0</v>
      </c>
      <c r="L71" s="291">
        <v>100</v>
      </c>
      <c r="M71" s="255">
        <f>SUMIFS(台帳表ｓ[金額],台帳表ｓ[精算
グループ],確報【9月】!$H71,台帳表ｓ[入金月（月のみ）],確報【9月】!$A$1,台帳表ｓ[ＮＣ区分],"北部")+SUMIFS(測量台帳1ｓ[入金額],測量台帳1ｓ[精算
グループ],確報【9月】!$H71,測量台帳1ｓ[入金月（月のみ）],確報【9月】!$A$1,測量台帳1ｓ[NC区分],"北部")+SUMIFS(測量台帳1__2ｓ[入金額(後)],測量台帳1__2ｓ[精算
グループ(後)],確報【9月】!$H71,測量台帳1__2ｓ[入金月(後)（月のみ）],確報【9月】!$A$1,測量台帳1__2ｓ[NC区分],"北部")</f>
        <v>440515</v>
      </c>
      <c r="N71" s="291">
        <v>100</v>
      </c>
      <c r="O71" s="248">
        <f>SUMIFS(台帳表ｓ[金額],台帳表ｓ[精算
グループ],確報【9月】!$H71,台帳表ｓ[入金月（月のみ）],確報【9月】!$A$1,台帳表ｓ[ＮＣ区分],"南部")+SUMIFS(測量台帳1ｓ[入金額],測量台帳1ｓ[精算
グループ],確報【9月】!$H71,測量台帳1ｓ[入金月（月のみ）],確報【9月】!$A$1,測量台帳1ｓ[NC区分],"南部")+SUMIFS(測量台帳1__2ｓ[入金額(後)],測量台帳1__2ｓ[精算
グループ(後)],確報【9月】!$H71,測量台帳1__2ｓ[入金月(後)（月のみ）],確報【9月】!$A$1,測量台帳1__2ｓ[NC区分],"南部")</f>
        <v>185372</v>
      </c>
      <c r="P71" s="279">
        <v>100</v>
      </c>
      <c r="Q71" s="248">
        <f>SUMIFS(台帳表ｔ[金額],台帳表ｔ[精算
グループ],確報【9月】!$H71,台帳表ｔ[入金月（月のみ）],確報【9月】!$A$1,台帳表ｔ[ＮＣ区分],"多摩")+SUMIFS(測量台帳1ｔ[入金額],測量台帳1ｔ[精算
グループ],確報【9月】!$H71,測量台帳1ｔ[入金月（月のみ）],確報【9月】!$A$1,測量台帳1ｔ[NC区分],"多摩")+SUMIFS(測量台帳1__2ｔ[入金額(後)],測量台帳1__2ｔ[精算
グループ(後)],確報【9月】!$H71,測量台帳1__2ｔ[入金月(後)（月のみ）],確報【9月】!$A$1,測量台帳1__2ｔ[NC区分],"多摩")</f>
        <v>3996820</v>
      </c>
      <c r="R71" s="279">
        <v>100</v>
      </c>
      <c r="S71" s="255">
        <f>SUMIFS(台帳表ｋ[金額],台帳表ｋ[精算
グループ],確報【9月】!$H71,台帳表ｋ[入金月（月のみ）],確報【9月】!$A$1,台帳表ｋ[事務所/分室],"神")+SUMIFS(測量台帳1ｋ[入金額],測量台帳1ｋ[精算
グループ],確報【9月】!$H71,測量台帳1ｋ[入金月（月のみ）],確報【9月】!$A$1,測量台帳1ｋ[NC区分],"神奈川")+SUMIFS(測量台帳1__2ｋ[入金額(後)],測量台帳1__2ｋ[精算
グループ(後)],確報【9月】!$H71,測量台帳1__2ｋ[入金月(後)（月のみ）],確報【9月】!$A$1,測量台帳1__2ｋ[NC区分],"神奈川")</f>
        <v>415400</v>
      </c>
      <c r="T71" s="291">
        <v>100</v>
      </c>
      <c r="U71" s="248">
        <f>SUMIFS(台帳表ｋ[金額],台帳表ｋ[精算
グループ],確報【9月】!$H71,台帳表ｋ[入金月（月のみ）],確報【9月】!$A$1,台帳表ｋ[事務所/分室],"湘")+SUMIFS(測量台帳1ｋ[入金額],測量台帳1ｋ[精算
グループ],確報【9月】!$H71,測量台帳1ｋ[入金月（月のみ）],確報【9月】!$A$1,測量台帳1ｋ[NC区分],"湘南")+SUMIFS(測量台帳1__2ｋ[入金額(後)],測量台帳1__2ｋ[精算
グループ(後)],確報【9月】!$H71,測量台帳1__2ｋ[入金月(後)（月のみ）],確報【9月】!$A$1,測量台帳1__2ｋ[NC区分],"湘南")</f>
        <v>0</v>
      </c>
      <c r="V71" s="247"/>
      <c r="W71" s="248" cm="1">
        <f t="array" ref="W71">INDEX(設備G入力用!$F$2:$Q$72,ROW(A66), MATCH($A$1,設備G入力用!$F$2:$Q$2,0))</f>
        <v>0</v>
      </c>
      <c r="X71" s="23">
        <f t="shared" si="7"/>
        <v>5528229</v>
      </c>
      <c r="Y71" s="24"/>
      <c r="Z71" s="13"/>
      <c r="AA71" s="1071" t="s">
        <v>16613</v>
      </c>
      <c r="AB71" s="1072"/>
      <c r="AC71" s="298">
        <f>SUM(AC54:AC70)</f>
        <v>39273212</v>
      </c>
      <c r="AD71" s="10"/>
      <c r="AE71" s="10"/>
      <c r="AF71" s="202" t="str">
        <f>IFERROR(_xlfn.XLOOKUP(確報【9月】!$AE71,台帳表ｓ[整理番号],台帳表ｓ[繁閑調整]),"")</f>
        <v/>
      </c>
      <c r="AG71" s="277" t="str">
        <f>IFERROR(_xlfn.XLOOKUP(確報【9月】!$AE71,台帳表ｓ[整理番号],台帳表ｓ[精算
グループ]),"")</f>
        <v/>
      </c>
      <c r="AH71" s="278" t="str">
        <f>IFERROR(_xlfn.XLOOKUP(確報【9月】!$AE71,台帳表ｓ[整理番号],台帳表ｓ[請求書発行番号]),"")</f>
        <v/>
      </c>
      <c r="AI71" s="269" t="str">
        <f>IFERROR(_xlfn.XLOOKUP(確報【9月】!$AE71,台帳表ｓ[整理番号],台帳表ｓ[繁閑調整金]),"")</f>
        <v/>
      </c>
      <c r="AJ71" s="275"/>
      <c r="AL71" s="202" t="str">
        <f>IFERROR(_xlfn.XLOOKUP(確報【9月】!AK71,台帳表ｔ[整理番号],台帳表ｔ[繁閑調整]),"")</f>
        <v/>
      </c>
      <c r="AM71" s="277" t="str">
        <f>IFERROR(_xlfn.XLOOKUP(確報【9月】!AK71,台帳表ｔ[整理番号],台帳表ｔ[精算
グループ]),"")</f>
        <v/>
      </c>
      <c r="AN71" s="278" t="str">
        <f>IFERROR(_xlfn.XLOOKUP(確報【9月】!AK71,台帳表ｔ[整理番号],台帳表ｔ[請求書発行番号]),"")</f>
        <v/>
      </c>
      <c r="AO71" s="269" t="str">
        <f>IFERROR(_xlfn.XLOOKUP(確報【9月】!AK71,台帳表ｔ[整理番号],台帳表ｔ[繁閑調整金]),"")</f>
        <v/>
      </c>
      <c r="AP71" s="275"/>
      <c r="AR71" s="202" t="str">
        <f>IFERROR(_xlfn.XLOOKUP(確報【9月】!AQ71,台帳表ｋ[整理番号],台帳表ｋ[繁閑調整]),"")</f>
        <v/>
      </c>
      <c r="AS71" s="277" t="str">
        <f>IFERROR(_xlfn.XLOOKUP(確報【9月】!AQ71,台帳表ｋ[整理番号],台帳表ｋ[精算
グループ]),"")</f>
        <v/>
      </c>
      <c r="AT71" s="278" t="str">
        <f>IFERROR(_xlfn.XLOOKUP(確報【9月】!AQ71,台帳表ｋ[整理番号],台帳表ｋ[請求書発行番号]),"")</f>
        <v/>
      </c>
      <c r="AU71" s="269" t="str">
        <f>IFERROR(_xlfn.XLOOKUP(確報【9月】!AQ71,台帳表ｋ[整理番号],台帳表ｋ[繁閑調整金]),"")</f>
        <v/>
      </c>
      <c r="AV71" s="275"/>
      <c r="AX71" s="202" t="str">
        <f>IFERROR(_xlfn.XLOOKUP(確報【9月】!AW71,台帳表ｋ[整理番号],台帳表ｋ[繁閑調整]),"")</f>
        <v/>
      </c>
      <c r="AY71" s="277" t="str">
        <f>IFERROR(_xlfn.XLOOKUP(確報【9月】!AW71,台帳表ｋ[整理番号],台帳表ｋ[精算
グループ]),"")</f>
        <v/>
      </c>
      <c r="AZ71" s="278" t="str">
        <f>IFERROR(_xlfn.XLOOKUP(確報【9月】!AW71,台帳表ｋ[整理番号],台帳表ｋ[請求書発行番号]),"")</f>
        <v/>
      </c>
      <c r="BA71" s="269" t="str">
        <f>IFERROR(_xlfn.XLOOKUP(確報【9月】!AW71,台帳表ｋ[整理番号],台帳表ｋ[繁閑調整金]),"")</f>
        <v/>
      </c>
    </row>
    <row r="72" spans="1:53" ht="16.350000000000001" customHeight="1" thickBot="1">
      <c r="A72" s="927"/>
      <c r="B72" s="927"/>
      <c r="C72" s="976"/>
      <c r="D72" s="977"/>
      <c r="E72" s="978"/>
      <c r="F72" s="111" t="s">
        <v>16562</v>
      </c>
      <c r="G72" s="112" t="s">
        <v>16606</v>
      </c>
      <c r="H72" s="280">
        <v>101</v>
      </c>
      <c r="I72" s="290">
        <f>SUMIFS(台帳表ｓ[金額],台帳表ｓ[精算
グループ],確報【9月】!$H72,台帳表ｓ[入金月（月のみ）],確報【9月】!$A$1,台帳表ｓ[ＮＣ区分],"西部")+SUMIFS(測量台帳1ｓ[入金額],測量台帳1ｓ[精算
グループ],確報【9月】!$H72,測量台帳1ｓ[入金月（月のみ）],確報【9月】!$A$1,測量台帳1ｓ[NC区分],"西部")+SUMIFS(測量台帳1__2ｓ[入金額(後)],測量台帳1__2ｓ[精算
グループ(後)],確報【9月】!$H72,測量台帳1__2ｓ[入金月(後)（月のみ）],確報【9月】!$A$1,測量台帳1__2ｓ[NC区分],"西部")</f>
        <v>2542579</v>
      </c>
      <c r="J72" s="292">
        <v>101</v>
      </c>
      <c r="K72" s="288">
        <f>SUMIFS(台帳表ｓ[金額],台帳表ｓ[精算
グループ],確報【9月】!$H72,台帳表ｓ[入金月（月のみ）],確報【9月】!$A$1,台帳表ｓ[ＮＣ区分],"埼玉")+SUMIFS(測量台帳1ｓ[入金額],測量台帳1ｓ[精算
グループ],確報【9月】!$H72,測量台帳1ｓ[入金月（月のみ）],確報【9月】!$A$1,測量台帳1ｓ[NC区分],"埼玉")+SUMIFS(測量台帳1__2ｓ[入金額(後)],測量台帳1__2ｓ[精算
グループ(後)],確報【9月】!$H72,測量台帳1__2ｓ[入金月(後)（月のみ）],確報【9月】!$A$1,測量台帳1__2ｓ[NC区分],"埼玉")</f>
        <v>0</v>
      </c>
      <c r="L72" s="292">
        <v>101</v>
      </c>
      <c r="M72" s="285">
        <f>SUMIFS(台帳表ｓ[金額],台帳表ｓ[精算
グループ],確報【9月】!$H72,台帳表ｓ[入金月（月のみ）],確報【9月】!$A$1,台帳表ｓ[ＮＣ区分],"北部")+SUMIFS(測量台帳1ｓ[入金額],測量台帳1ｓ[精算
グループ],確報【9月】!$H72,測量台帳1ｓ[入金月（月のみ）],確報【9月】!$A$1,測量台帳1ｓ[NC区分],"北部")+SUMIFS(測量台帳1__2ｓ[入金額(後)],測量台帳1__2ｓ[精算
グループ(後)],確報【9月】!$H72,測量台帳1__2ｓ[入金月(後)（月のみ）],確報【9月】!$A$1,測量台帳1__2ｓ[NC区分],"北部")</f>
        <v>111238</v>
      </c>
      <c r="N72" s="292">
        <v>101</v>
      </c>
      <c r="O72" s="246">
        <f>SUMIFS(台帳表ｓ[金額],台帳表ｓ[精算
グループ],確報【9月】!$H72,台帳表ｓ[入金月（月のみ）],確報【9月】!$A$1,台帳表ｓ[ＮＣ区分],"南部")+SUMIFS(測量台帳1ｓ[入金額],測量台帳1ｓ[精算
グループ],確報【9月】!$H72,測量台帳1ｓ[入金月（月のみ）],確報【9月】!$A$1,測量台帳1ｓ[NC区分],"南部")+SUMIFS(測量台帳1__2ｓ[入金額(後)],測量台帳1__2ｓ[精算
グループ(後)],確報【9月】!$H72,測量台帳1__2ｓ[入金月(後)（月のみ）],確報【9月】!$A$1,測量台帳1__2ｓ[NC区分],"南部")</f>
        <v>3293141</v>
      </c>
      <c r="P72" s="280">
        <v>101</v>
      </c>
      <c r="Q72" s="246">
        <f>SUMIFS(台帳表ｔ[金額],台帳表ｔ[精算
グループ],確報【9月】!$H72,台帳表ｔ[入金月（月のみ）],確報【9月】!$A$1,台帳表ｔ[ＮＣ区分],"多摩")+SUMIFS(測量台帳1ｔ[入金額],測量台帳1ｔ[精算
グループ],確報【9月】!$H72,測量台帳1ｔ[入金月（月のみ）],確報【9月】!$A$1,測量台帳1ｔ[NC区分],"多摩")+SUMIFS(測量台帳1__2ｔ[入金額(後)],測量台帳1__2ｔ[精算
グループ(後)],確報【9月】!$H72,測量台帳1__2ｔ[入金月(後)（月のみ）],確報【9月】!$A$1,測量台帳1__2ｔ[NC区分],"多摩")</f>
        <v>9023342</v>
      </c>
      <c r="R72" s="280">
        <v>101</v>
      </c>
      <c r="S72" s="285">
        <f>SUMIFS(台帳表ｋ[金額],台帳表ｋ[精算
グループ],確報【9月】!$H72,台帳表ｋ[入金月（月のみ）],確報【9月】!$A$1,台帳表ｋ[事務所/分室],"神")+SUMIFS(測量台帳1ｋ[入金額],測量台帳1ｋ[精算
グループ],確報【9月】!$H72,測量台帳1ｋ[入金月（月のみ）],確報【9月】!$A$1,測量台帳1ｋ[NC区分],"神奈川")+SUMIFS(測量台帳1__2ｋ[入金額(後)],測量台帳1__2ｋ[精算
グループ(後)],確報【9月】!$H72,測量台帳1__2ｋ[入金月(後)（月のみ）],確報【9月】!$A$1,測量台帳1__2ｋ[NC区分],"神奈川")</f>
        <v>941744</v>
      </c>
      <c r="T72" s="292">
        <v>101</v>
      </c>
      <c r="U72" s="246">
        <f>SUMIFS(台帳表ｋ[金額],台帳表ｋ[精算
グループ],確報【9月】!$H72,台帳表ｋ[入金月（月のみ）],確報【9月】!$A$1,台帳表ｋ[事務所/分室],"湘")+SUMIFS(測量台帳1ｋ[入金額],測量台帳1ｋ[精算
グループ],確報【9月】!$H72,測量台帳1ｋ[入金月（月のみ）],確報【9月】!$A$1,測量台帳1ｋ[NC区分],"湘南")+SUMIFS(測量台帳1__2ｋ[入金額(後)],測量台帳1__2ｋ[精算
グループ(後)],確報【9月】!$H72,測量台帳1__2ｋ[入金月(後)（月のみ）],確報【9月】!$A$1,測量台帳1__2ｋ[NC区分],"湘南")</f>
        <v>0</v>
      </c>
      <c r="V72" s="245"/>
      <c r="W72" s="246" cm="1">
        <f t="array" ref="W72">INDEX(設備G入力用!$F$2:$Q$72,ROW(A67), MATCH($A$1,設備G入力用!$F$2:$Q$2,0))</f>
        <v>0</v>
      </c>
      <c r="X72" s="30">
        <f t="shared" si="7"/>
        <v>15912044</v>
      </c>
      <c r="AD72" s="10"/>
      <c r="AE72" s="10"/>
      <c r="AF72" s="202" t="str">
        <f>IFERROR(_xlfn.XLOOKUP(確報【9月】!$AE72,台帳表ｓ[整理番号],台帳表ｓ[繁閑調整]),"")</f>
        <v/>
      </c>
      <c r="AG72" s="277" t="str">
        <f>IFERROR(_xlfn.XLOOKUP(確報【9月】!$AE72,台帳表ｓ[整理番号],台帳表ｓ[精算
グループ]),"")</f>
        <v/>
      </c>
      <c r="AH72" s="278" t="str">
        <f>IFERROR(_xlfn.XLOOKUP(確報【9月】!$AE72,台帳表ｓ[整理番号],台帳表ｓ[請求書発行番号]),"")</f>
        <v/>
      </c>
      <c r="AI72" s="269" t="str">
        <f>IFERROR(_xlfn.XLOOKUP(確報【9月】!$AE72,台帳表ｓ[整理番号],台帳表ｓ[繁閑調整金]),"")</f>
        <v/>
      </c>
      <c r="AJ72" s="275"/>
      <c r="AL72" s="202" t="str">
        <f>IFERROR(_xlfn.XLOOKUP(確報【9月】!AK72,台帳表ｔ[整理番号],台帳表ｔ[繁閑調整]),"")</f>
        <v/>
      </c>
      <c r="AM72" s="277" t="str">
        <f>IFERROR(_xlfn.XLOOKUP(確報【9月】!AK72,台帳表ｔ[整理番号],台帳表ｔ[精算
グループ]),"")</f>
        <v/>
      </c>
      <c r="AN72" s="278" t="str">
        <f>IFERROR(_xlfn.XLOOKUP(確報【9月】!AK72,台帳表ｔ[整理番号],台帳表ｔ[請求書発行番号]),"")</f>
        <v/>
      </c>
      <c r="AO72" s="269" t="str">
        <f>IFERROR(_xlfn.XLOOKUP(確報【9月】!AK72,台帳表ｔ[整理番号],台帳表ｔ[繁閑調整金]),"")</f>
        <v/>
      </c>
      <c r="AP72" s="275"/>
      <c r="AR72" s="202" t="str">
        <f>IFERROR(_xlfn.XLOOKUP(確報【9月】!AQ72,台帳表ｋ[整理番号],台帳表ｋ[繁閑調整]),"")</f>
        <v/>
      </c>
      <c r="AS72" s="277" t="str">
        <f>IFERROR(_xlfn.XLOOKUP(確報【9月】!AQ72,台帳表ｋ[整理番号],台帳表ｋ[精算
グループ]),"")</f>
        <v/>
      </c>
      <c r="AT72" s="278" t="str">
        <f>IFERROR(_xlfn.XLOOKUP(確報【9月】!AQ72,台帳表ｋ[整理番号],台帳表ｋ[請求書発行番号]),"")</f>
        <v/>
      </c>
      <c r="AU72" s="269" t="str">
        <f>IFERROR(_xlfn.XLOOKUP(確報【9月】!AQ72,台帳表ｋ[整理番号],台帳表ｋ[繁閑調整金]),"")</f>
        <v/>
      </c>
      <c r="AV72" s="275"/>
      <c r="AX72" s="202" t="str">
        <f>IFERROR(_xlfn.XLOOKUP(確報【9月】!AW72,台帳表ｋ[整理番号],台帳表ｋ[繁閑調整]),"")</f>
        <v/>
      </c>
      <c r="AY72" s="277" t="str">
        <f>IFERROR(_xlfn.XLOOKUP(確報【9月】!AW72,台帳表ｋ[整理番号],台帳表ｋ[精算
グループ]),"")</f>
        <v/>
      </c>
      <c r="AZ72" s="278" t="str">
        <f>IFERROR(_xlfn.XLOOKUP(確報【9月】!AW72,台帳表ｋ[整理番号],台帳表ｋ[請求書発行番号]),"")</f>
        <v/>
      </c>
      <c r="BA72" s="269" t="str">
        <f>IFERROR(_xlfn.XLOOKUP(確報【9月】!AW72,台帳表ｋ[整理番号],台帳表ｋ[繁閑調整金]),"")</f>
        <v/>
      </c>
    </row>
    <row r="73" spans="1:53" ht="16.350000000000001" customHeight="1" thickBot="1">
      <c r="A73" s="927"/>
      <c r="B73" s="928"/>
      <c r="C73" s="976"/>
      <c r="D73" s="977"/>
      <c r="E73" s="978"/>
      <c r="F73" s="113" t="s">
        <v>16563</v>
      </c>
      <c r="G73" s="56" t="s">
        <v>16606</v>
      </c>
      <c r="H73" s="281">
        <v>103</v>
      </c>
      <c r="I73" s="289">
        <f>SUMIFS(台帳表ｓ[金額],台帳表ｓ[精算
グループ],確報【9月】!$H73,台帳表ｓ[入金月（月のみ）],確報【9月】!$A$1,台帳表ｓ[ＮＣ区分],"西部")+SUMIFS(測量台帳1ｓ[入金額],測量台帳1ｓ[精算
グループ],確報【9月】!$H73,測量台帳1ｓ[入金月（月のみ）],確報【9月】!$A$1,測量台帳1ｓ[NC区分],"西部")+SUMIFS(測量台帳1__2ｓ[入金額(後)],測量台帳1__2ｓ[精算
グループ(後)],確報【9月】!$H73,測量台帳1__2ｓ[入金月(後)（月のみ）],確報【9月】!$A$1,測量台帳1__2ｓ[NC区分],"西部")</f>
        <v>0</v>
      </c>
      <c r="J73" s="293">
        <v>103</v>
      </c>
      <c r="K73" s="289">
        <f>SUMIFS(台帳表ｓ[金額],台帳表ｓ[精算
グループ],確報【9月】!$H73,台帳表ｓ[入金月（月のみ）],確報【9月】!$A$1,台帳表ｓ[ＮＣ区分],"埼玉")+SUMIFS(測量台帳1ｓ[入金額],測量台帳1ｓ[精算
グループ],確報【9月】!$H73,測量台帳1ｓ[入金月（月のみ）],確報【9月】!$A$1,測量台帳1ｓ[NC区分],"埼玉")+SUMIFS(測量台帳1__2ｓ[入金額(後)],測量台帳1__2ｓ[精算
グループ(後)],確報【9月】!$H73,測量台帳1__2ｓ[入金月(後)（月のみ）],確報【9月】!$A$1,測量台帳1__2ｓ[NC区分],"埼玉")</f>
        <v>0</v>
      </c>
      <c r="L73" s="293">
        <v>103</v>
      </c>
      <c r="M73" s="286">
        <f>SUMIFS(台帳表ｓ[金額],台帳表ｓ[精算
グループ],確報【9月】!$H73,台帳表ｓ[入金月（月のみ）],確報【9月】!$A$1,台帳表ｓ[ＮＣ区分],"北部")+SUMIFS(測量台帳1ｓ[入金額],測量台帳1ｓ[精算
グループ],確報【9月】!$H73,測量台帳1ｓ[入金月（月のみ）],確報【9月】!$A$1,測量台帳1ｓ[NC区分],"北部")+SUMIFS(測量台帳1__2ｓ[入金額(後)],測量台帳1__2ｓ[精算
グループ(後)],確報【9月】!$H73,測量台帳1__2ｓ[入金月(後)（月のみ）],確報【9月】!$A$1,測量台帳1__2ｓ[NC区分],"北部")</f>
        <v>0</v>
      </c>
      <c r="N73" s="293">
        <v>103</v>
      </c>
      <c r="O73" s="244">
        <f>SUMIFS(台帳表ｓ[金額],台帳表ｓ[精算
グループ],確報【9月】!$H73,台帳表ｓ[入金月（月のみ）],確報【9月】!$A$1,台帳表ｓ[ＮＣ区分],"南部")+SUMIFS(測量台帳1ｓ[入金額],測量台帳1ｓ[精算
グループ],確報【9月】!$H73,測量台帳1ｓ[入金月（月のみ）],確報【9月】!$A$1,測量台帳1ｓ[NC区分],"南部")+SUMIFS(測量台帳1__2ｓ[入金額(後)],測量台帳1__2ｓ[精算
グループ(後)],確報【9月】!$H73,測量台帳1__2ｓ[入金月(後)（月のみ）],確報【9月】!$A$1,測量台帳1__2ｓ[NC区分],"南部")</f>
        <v>0</v>
      </c>
      <c r="P73" s="281">
        <v>103</v>
      </c>
      <c r="Q73" s="244">
        <f>SUMIFS(台帳表ｔ[金額],台帳表ｔ[精算
グループ],確報【9月】!$H73,台帳表ｔ[入金月（月のみ）],確報【9月】!$A$1,台帳表ｔ[ＮＣ区分],"多摩")+SUMIFS(測量台帳1ｔ[入金額],測量台帳1ｔ[精算
グループ],確報【9月】!$H73,測量台帳1ｔ[入金月（月のみ）],確報【9月】!$A$1,測量台帳1ｔ[NC区分],"多摩")+SUMIFS(測量台帳1__2ｔ[入金額(後)],測量台帳1__2ｔ[精算
グループ(後)],確報【9月】!$H73,測量台帳1__2ｔ[入金月(後)（月のみ）],確報【9月】!$A$1,測量台帳1__2ｔ[NC区分],"多摩")</f>
        <v>11626</v>
      </c>
      <c r="R73" s="281">
        <v>103</v>
      </c>
      <c r="S73" s="286">
        <f>SUMIFS(台帳表ｋ[金額],台帳表ｋ[精算
グループ],確報【9月】!$H73,台帳表ｋ[入金月（月のみ）],確報【9月】!$A$1,台帳表ｋ[事務所/分室],"神")+SUMIFS(測量台帳1ｋ[入金額],測量台帳1ｋ[精算
グループ],確報【9月】!$H73,測量台帳1ｋ[入金月（月のみ）],確報【9月】!$A$1,測量台帳1ｋ[NC区分],"神奈川")+SUMIFS(測量台帳1__2ｋ[入金額(後)],測量台帳1__2ｋ[精算
グループ(後)],確報【9月】!$H73,測量台帳1__2ｋ[入金月(後)（月のみ）],確報【9月】!$A$1,測量台帳1__2ｋ[NC区分],"神奈川")</f>
        <v>0</v>
      </c>
      <c r="T73" s="293">
        <v>103</v>
      </c>
      <c r="U73" s="244">
        <f>SUMIFS(台帳表ｋ[金額],台帳表ｋ[精算
グループ],確報【9月】!$H73,台帳表ｋ[入金月（月のみ）],確報【9月】!$A$1,台帳表ｋ[事務所/分室],"湘")+SUMIFS(測量台帳1ｋ[入金額],測量台帳1ｋ[精算
グループ],確報【9月】!$H73,測量台帳1ｋ[入金月（月のみ）],確報【9月】!$A$1,測量台帳1ｋ[NC区分],"湘南")+SUMIFS(測量台帳1__2ｋ[入金額(後)],測量台帳1__2ｋ[精算
グループ(後)],確報【9月】!$H73,測量台帳1__2ｋ[入金月(後)（月のみ）],確報【9月】!$A$1,測量台帳1__2ｋ[NC区分],"湘南")</f>
        <v>0</v>
      </c>
      <c r="V73" s="243"/>
      <c r="W73" s="244" cm="1">
        <f t="array" ref="W73">INDEX(設備G入力用!$F$2:$Q$72,ROW(A68), MATCH($A$1,設備G入力用!$F$2:$Q$2,0))</f>
        <v>0</v>
      </c>
      <c r="X73" s="41">
        <f t="shared" si="7"/>
        <v>11626</v>
      </c>
      <c r="Y73" s="16">
        <f>SUM(X71:X73)</f>
        <v>21451899</v>
      </c>
      <c r="Z73" s="13" t="s">
        <v>16628</v>
      </c>
      <c r="AD73" s="123"/>
      <c r="AE73" s="123"/>
      <c r="AF73" s="202" t="str">
        <f>IFERROR(_xlfn.XLOOKUP(確報【9月】!$AE73,台帳表ｓ[整理番号],台帳表ｓ[繁閑調整]),"")</f>
        <v/>
      </c>
      <c r="AG73" s="277" t="str">
        <f>IFERROR(_xlfn.XLOOKUP(確報【9月】!$AE73,台帳表ｓ[整理番号],台帳表ｓ[精算
グループ]),"")</f>
        <v/>
      </c>
      <c r="AH73" s="278" t="str">
        <f>IFERROR(_xlfn.XLOOKUP(確報【9月】!$AE73,台帳表ｓ[整理番号],台帳表ｓ[請求書発行番号]),"")</f>
        <v/>
      </c>
      <c r="AI73" s="269" t="str">
        <f>IFERROR(_xlfn.XLOOKUP(確報【9月】!$AE73,台帳表ｓ[整理番号],台帳表ｓ[繁閑調整金]),"")</f>
        <v/>
      </c>
      <c r="AJ73" s="275"/>
      <c r="AL73" s="202" t="str">
        <f>IFERROR(_xlfn.XLOOKUP(確報【9月】!AK73,台帳表ｔ[整理番号],台帳表ｔ[繁閑調整]),"")</f>
        <v/>
      </c>
      <c r="AM73" s="277" t="str">
        <f>IFERROR(_xlfn.XLOOKUP(確報【9月】!AK73,台帳表ｔ[整理番号],台帳表ｔ[精算
グループ]),"")</f>
        <v/>
      </c>
      <c r="AN73" s="278" t="str">
        <f>IFERROR(_xlfn.XLOOKUP(確報【9月】!AK73,台帳表ｔ[整理番号],台帳表ｔ[請求書発行番号]),"")</f>
        <v/>
      </c>
      <c r="AO73" s="269" t="str">
        <f>IFERROR(_xlfn.XLOOKUP(確報【9月】!AK73,台帳表ｔ[整理番号],台帳表ｔ[繁閑調整金]),"")</f>
        <v/>
      </c>
      <c r="AP73" s="275"/>
      <c r="AR73" s="202" t="str">
        <f>IFERROR(_xlfn.XLOOKUP(確報【9月】!AQ73,台帳表ｋ[整理番号],台帳表ｋ[繁閑調整]),"")</f>
        <v/>
      </c>
      <c r="AS73" s="277" t="str">
        <f>IFERROR(_xlfn.XLOOKUP(確報【9月】!AQ73,台帳表ｋ[整理番号],台帳表ｋ[精算
グループ]),"")</f>
        <v/>
      </c>
      <c r="AT73" s="278" t="str">
        <f>IFERROR(_xlfn.XLOOKUP(確報【9月】!AQ73,台帳表ｋ[整理番号],台帳表ｋ[請求書発行番号]),"")</f>
        <v/>
      </c>
      <c r="AU73" s="269" t="str">
        <f>IFERROR(_xlfn.XLOOKUP(確報【9月】!AQ73,台帳表ｋ[整理番号],台帳表ｋ[繁閑調整金]),"")</f>
        <v/>
      </c>
      <c r="AV73" s="275"/>
      <c r="AX73" s="202" t="str">
        <f>IFERROR(_xlfn.XLOOKUP(確報【9月】!AW73,台帳表ｋ[整理番号],台帳表ｋ[繁閑調整]),"")</f>
        <v/>
      </c>
      <c r="AY73" s="277" t="str">
        <f>IFERROR(_xlfn.XLOOKUP(確報【9月】!AW73,台帳表ｋ[整理番号],台帳表ｋ[精算
グループ]),"")</f>
        <v/>
      </c>
      <c r="AZ73" s="278" t="str">
        <f>IFERROR(_xlfn.XLOOKUP(確報【9月】!AW73,台帳表ｋ[整理番号],台帳表ｋ[請求書発行番号]),"")</f>
        <v/>
      </c>
      <c r="BA73" s="269" t="str">
        <f>IFERROR(_xlfn.XLOOKUP(確報【9月】!AW73,台帳表ｋ[整理番号],台帳表ｋ[繁閑調整金]),"")</f>
        <v/>
      </c>
    </row>
    <row r="74" spans="1:53" ht="16.350000000000001" customHeight="1" thickBot="1">
      <c r="A74" s="927"/>
      <c r="B74" s="926" t="s">
        <v>16629</v>
      </c>
      <c r="C74" s="976"/>
      <c r="D74" s="977"/>
      <c r="E74" s="978"/>
      <c r="F74" s="114" t="s">
        <v>16564</v>
      </c>
      <c r="G74" s="62"/>
      <c r="H74" s="282">
        <v>201</v>
      </c>
      <c r="I74" s="255">
        <f>SUMIFS(台帳表ｓ[金額],台帳表ｓ[精算
グループ],確報【9月】!$H74,台帳表ｓ[入金月（月のみ）],確報【9月】!$A$1,台帳表ｓ[ＮＣ区分],"西部")+SUMIFS(測量台帳1ｓ[入金額],測量台帳1ｓ[精算
グループ],確報【9月】!$H74,測量台帳1ｓ[入金月（月のみ）],確報【9月】!$A$1,測量台帳1ｓ[NC区分],"西部")+SUMIFS(測量台帳1__2ｓ[入金額(後)],測量台帳1__2ｓ[精算
グループ(後)],確報【9月】!$H74,測量台帳1__2ｓ[入金月(後)（月のみ）],確報【9月】!$A$1,測量台帳1__2ｓ[NC区分],"西部")</f>
        <v>0</v>
      </c>
      <c r="J74" s="294">
        <v>201</v>
      </c>
      <c r="K74" s="255">
        <f>SUMIFS(台帳表ｓ[金額],台帳表ｓ[精算
グループ],確報【9月】!$H74,台帳表ｓ[入金月（月のみ）],確報【9月】!$A$1,台帳表ｓ[ＮＣ区分],"埼玉")+SUMIFS(測量台帳1ｓ[入金額],測量台帳1ｓ[精算
グループ],確報【9月】!$H74,測量台帳1ｓ[入金月（月のみ）],確報【9月】!$A$1,測量台帳1ｓ[NC区分],"埼玉")+SUMIFS(測量台帳1__2ｓ[入金額(後)],測量台帳1__2ｓ[精算
グループ(後)],確報【9月】!$H74,測量台帳1__2ｓ[入金月(後)（月のみ）],確報【9月】!$A$1,測量台帳1__2ｓ[NC区分],"埼玉")</f>
        <v>0</v>
      </c>
      <c r="L74" s="294">
        <v>201</v>
      </c>
      <c r="M74" s="255">
        <f>SUMIFS(台帳表ｓ[金額],台帳表ｓ[精算
グループ],確報【9月】!$H74,台帳表ｓ[入金月（月のみ）],確報【9月】!$A$1,台帳表ｓ[ＮＣ区分],"北部")+SUMIFS(測量台帳1ｓ[入金額],測量台帳1ｓ[精算
グループ],確報【9月】!$H74,測量台帳1ｓ[入金月（月のみ）],確報【9月】!$A$1,測量台帳1ｓ[NC区分],"北部")+SUMIFS(測量台帳1__2ｓ[入金額(後)],測量台帳1__2ｓ[精算
グループ(後)],確報【9月】!$H74,測量台帳1__2ｓ[入金月(後)（月のみ）],確報【9月】!$A$1,測量台帳1__2ｓ[NC区分],"北部")</f>
        <v>0</v>
      </c>
      <c r="N74" s="294">
        <v>201</v>
      </c>
      <c r="O74" s="248">
        <f>SUMIFS(台帳表ｓ[金額],台帳表ｓ[精算
グループ],確報【9月】!$H74,台帳表ｓ[入金月（月のみ）],確報【9月】!$A$1,台帳表ｓ[ＮＣ区分],"南部")+SUMIFS(測量台帳1ｓ[入金額],測量台帳1ｓ[精算
グループ],確報【9月】!$H74,測量台帳1ｓ[入金月（月のみ）],確報【9月】!$A$1,測量台帳1ｓ[NC区分],"南部")+SUMIFS(測量台帳1__2ｓ[入金額(後)],測量台帳1__2ｓ[精算
グループ(後)],確報【9月】!$H74,測量台帳1__2ｓ[入金月(後)（月のみ）],確報【9月】!$A$1,測量台帳1__2ｓ[NC区分],"南部")</f>
        <v>0</v>
      </c>
      <c r="P74" s="282">
        <v>201</v>
      </c>
      <c r="Q74" s="248">
        <f>SUMIFS(台帳表ｔ[金額],台帳表ｔ[精算
グループ],確報【9月】!$H74,台帳表ｔ[入金月（月のみ）],確報【9月】!$A$1,台帳表ｔ[ＮＣ区分],"多摩")+SUMIFS(測量台帳1ｔ[入金額],測量台帳1ｔ[精算
グループ],確報【9月】!$H74,測量台帳1ｔ[入金月（月のみ）],確報【9月】!$A$1,測量台帳1ｔ[NC区分],"多摩")+SUMIFS(測量台帳1__2ｔ[入金額(後)],測量台帳1__2ｔ[精算
グループ(後)],確報【9月】!$H74,測量台帳1__2ｔ[入金月(後)（月のみ）],確報【9月】!$A$1,測量台帳1__2ｔ[NC区分],"多摩")</f>
        <v>0</v>
      </c>
      <c r="R74" s="282">
        <v>201</v>
      </c>
      <c r="S74" s="255">
        <f>SUMIFS(台帳表ｋ[金額],台帳表ｋ[精算
グループ],確報【9月】!$H74,台帳表ｋ[入金月（月のみ）],確報【9月】!$A$1,台帳表ｋ[事務所/分室],"神")+SUMIFS(測量台帳1ｋ[入金額],測量台帳1ｋ[精算
グループ],確報【9月】!$H74,測量台帳1ｋ[入金月（月のみ）],確報【9月】!$A$1,測量台帳1ｋ[NC区分],"神奈川")+SUMIFS(測量台帳1__2ｋ[入金額(後)],測量台帳1__2ｋ[精算
グループ(後)],確報【9月】!$H74,測量台帳1__2ｋ[入金月(後)（月のみ）],確報【9月】!$A$1,測量台帳1__2ｋ[NC区分],"神奈川")</f>
        <v>0</v>
      </c>
      <c r="T74" s="294">
        <v>201</v>
      </c>
      <c r="U74" s="248">
        <f>SUMIFS(台帳表ｋ[金額],台帳表ｋ[精算
グループ],確報【9月】!$H74,台帳表ｋ[入金月（月のみ）],確報【9月】!$A$1,台帳表ｋ[事務所/分室],"湘")+SUMIFS(測量台帳1ｋ[入金額],測量台帳1ｋ[精算
グループ],確報【9月】!$H74,測量台帳1ｋ[入金月（月のみ）],確報【9月】!$A$1,測量台帳1ｋ[NC区分],"湘南")+SUMIFS(測量台帳1__2ｋ[入金額(後)],測量台帳1__2ｋ[精算
グループ(後)],確報【9月】!$H74,測量台帳1__2ｋ[入金月(後)（月のみ）],確報【9月】!$A$1,測量台帳1__2ｋ[NC区分],"湘南")</f>
        <v>0</v>
      </c>
      <c r="V74" s="247"/>
      <c r="W74" s="248" cm="1">
        <f t="array" ref="W74">INDEX(設備G入力用!$F$2:$Q$72,ROW(A69), MATCH($A$1,設備G入力用!$F$2:$Q$2,0))</f>
        <v>0</v>
      </c>
      <c r="X74" s="23">
        <f t="shared" si="7"/>
        <v>0</v>
      </c>
      <c r="Y74" s="115"/>
      <c r="Z74" s="116"/>
      <c r="AD74" s="123"/>
      <c r="AE74" s="123"/>
      <c r="AF74" s="202" t="str">
        <f>IFERROR(_xlfn.XLOOKUP(確報【9月】!$AE74,台帳表ｓ[整理番号],台帳表ｓ[繁閑調整]),"")</f>
        <v/>
      </c>
      <c r="AG74" s="277" t="str">
        <f>IFERROR(_xlfn.XLOOKUP(確報【9月】!$AE74,台帳表ｓ[整理番号],台帳表ｓ[精算
グループ]),"")</f>
        <v/>
      </c>
      <c r="AH74" s="278" t="str">
        <f>IFERROR(_xlfn.XLOOKUP(確報【9月】!$AE74,台帳表ｓ[整理番号],台帳表ｓ[請求書発行番号]),"")</f>
        <v/>
      </c>
      <c r="AI74" s="269" t="str">
        <f>IFERROR(_xlfn.XLOOKUP(確報【9月】!$AE74,台帳表ｓ[整理番号],台帳表ｓ[繁閑調整金]),"")</f>
        <v/>
      </c>
      <c r="AJ74" s="275"/>
      <c r="AL74" s="202" t="str">
        <f>IFERROR(_xlfn.XLOOKUP(確報【9月】!AK74,台帳表ｔ[整理番号],台帳表ｔ[繁閑調整]),"")</f>
        <v/>
      </c>
      <c r="AM74" s="277" t="str">
        <f>IFERROR(_xlfn.XLOOKUP(確報【9月】!AK74,台帳表ｔ[整理番号],台帳表ｔ[精算
グループ]),"")</f>
        <v/>
      </c>
      <c r="AN74" s="278" t="str">
        <f>IFERROR(_xlfn.XLOOKUP(確報【9月】!AK74,台帳表ｔ[整理番号],台帳表ｔ[請求書発行番号]),"")</f>
        <v/>
      </c>
      <c r="AO74" s="269" t="str">
        <f>IFERROR(_xlfn.XLOOKUP(確報【9月】!AK74,台帳表ｔ[整理番号],台帳表ｔ[繁閑調整金]),"")</f>
        <v/>
      </c>
      <c r="AP74" s="275"/>
      <c r="AR74" s="202" t="str">
        <f>IFERROR(_xlfn.XLOOKUP(確報【9月】!AQ74,台帳表ｋ[整理番号],台帳表ｋ[繁閑調整]),"")</f>
        <v/>
      </c>
      <c r="AS74" s="277" t="str">
        <f>IFERROR(_xlfn.XLOOKUP(確報【9月】!AQ74,台帳表ｋ[整理番号],台帳表ｋ[精算
グループ]),"")</f>
        <v/>
      </c>
      <c r="AT74" s="278" t="str">
        <f>IFERROR(_xlfn.XLOOKUP(確報【9月】!AQ74,台帳表ｋ[整理番号],台帳表ｋ[請求書発行番号]),"")</f>
        <v/>
      </c>
      <c r="AU74" s="269" t="str">
        <f>IFERROR(_xlfn.XLOOKUP(確報【9月】!AQ74,台帳表ｋ[整理番号],台帳表ｋ[繁閑調整金]),"")</f>
        <v/>
      </c>
      <c r="AV74" s="275"/>
      <c r="AX74" s="202" t="str">
        <f>IFERROR(_xlfn.XLOOKUP(確報【9月】!AW74,台帳表ｋ[整理番号],台帳表ｋ[繁閑調整]),"")</f>
        <v/>
      </c>
      <c r="AY74" s="277" t="str">
        <f>IFERROR(_xlfn.XLOOKUP(確報【9月】!AW74,台帳表ｋ[整理番号],台帳表ｋ[精算
グループ]),"")</f>
        <v/>
      </c>
      <c r="AZ74" s="278" t="str">
        <f>IFERROR(_xlfn.XLOOKUP(確報【9月】!AW74,台帳表ｋ[整理番号],台帳表ｋ[請求書発行番号]),"")</f>
        <v/>
      </c>
      <c r="BA74" s="269" t="str">
        <f>IFERROR(_xlfn.XLOOKUP(確報【9月】!AW74,台帳表ｋ[整理番号],台帳表ｋ[繁閑調整金]),"")</f>
        <v/>
      </c>
    </row>
    <row r="75" spans="1:53" ht="16.350000000000001" customHeight="1" thickBot="1">
      <c r="A75" s="927"/>
      <c r="B75" s="927"/>
      <c r="C75" s="976"/>
      <c r="D75" s="977"/>
      <c r="E75" s="978"/>
      <c r="F75" s="114" t="s">
        <v>16505</v>
      </c>
      <c r="G75" s="62"/>
      <c r="H75" s="283">
        <v>202</v>
      </c>
      <c r="I75" s="285">
        <f>SUMIFS(台帳表ｓ[金額],台帳表ｓ[精算
グループ],確報【9月】!$H75,台帳表ｓ[入金月（月のみ）],確報【9月】!$A$1,台帳表ｓ[ＮＣ区分],"西部")+SUMIFS(測量台帳1ｓ[入金額],測量台帳1ｓ[精算
グループ],確報【9月】!$H75,測量台帳1ｓ[入金月（月のみ）],確報【9月】!$A$1,測量台帳1ｓ[NC区分],"西部")+SUMIFS(測量台帳1__2ｓ[入金額(後)],測量台帳1__2ｓ[精算
グループ(後)],確報【9月】!$H75,測量台帳1__2ｓ[入金月(後)（月のみ）],確報【9月】!$A$1,測量台帳1__2ｓ[NC区分],"西部")</f>
        <v>0</v>
      </c>
      <c r="J75" s="295">
        <v>202</v>
      </c>
      <c r="K75" s="285">
        <f>SUMIFS(台帳表ｓ[金額],台帳表ｓ[精算
グループ],確報【9月】!$H75,台帳表ｓ[入金月（月のみ）],確報【9月】!$A$1,台帳表ｓ[ＮＣ区分],"埼玉")+SUMIFS(測量台帳1ｓ[入金額],測量台帳1ｓ[精算
グループ],確報【9月】!$H75,測量台帳1ｓ[入金月（月のみ）],確報【9月】!$A$1,測量台帳1ｓ[NC区分],"埼玉")+SUMIFS(測量台帳1__2ｓ[入金額(後)],測量台帳1__2ｓ[精算
グループ(後)],確報【9月】!$H75,測量台帳1__2ｓ[入金月(後)（月のみ）],確報【9月】!$A$1,測量台帳1__2ｓ[NC区分],"埼玉")</f>
        <v>0</v>
      </c>
      <c r="L75" s="295">
        <v>202</v>
      </c>
      <c r="M75" s="285">
        <f>SUMIFS(台帳表ｓ[金額],台帳表ｓ[精算
グループ],確報【9月】!$H75,台帳表ｓ[入金月（月のみ）],確報【9月】!$A$1,台帳表ｓ[ＮＣ区分],"北部")+SUMIFS(測量台帳1ｓ[入金額],測量台帳1ｓ[精算
グループ],確報【9月】!$H75,測量台帳1ｓ[入金月（月のみ）],確報【9月】!$A$1,測量台帳1ｓ[NC区分],"北部")+SUMIFS(測量台帳1__2ｓ[入金額(後)],測量台帳1__2ｓ[精算
グループ(後)],確報【9月】!$H75,測量台帳1__2ｓ[入金月(後)（月のみ）],確報【9月】!$A$1,測量台帳1__2ｓ[NC区分],"北部")</f>
        <v>0</v>
      </c>
      <c r="N75" s="295">
        <v>202</v>
      </c>
      <c r="O75" s="246">
        <f>SUMIFS(台帳表ｓ[金額],台帳表ｓ[精算
グループ],確報【9月】!$H75,台帳表ｓ[入金月（月のみ）],確報【9月】!$A$1,台帳表ｓ[ＮＣ区分],"南部")+SUMIFS(測量台帳1ｓ[入金額],測量台帳1ｓ[精算
グループ],確報【9月】!$H75,測量台帳1ｓ[入金月（月のみ）],確報【9月】!$A$1,測量台帳1ｓ[NC区分],"南部")+SUMIFS(測量台帳1__2ｓ[入金額(後)],測量台帳1__2ｓ[精算
グループ(後)],確報【9月】!$H75,測量台帳1__2ｓ[入金月(後)（月のみ）],確報【9月】!$A$1,測量台帳1__2ｓ[NC区分],"南部")</f>
        <v>0</v>
      </c>
      <c r="P75" s="283">
        <v>202</v>
      </c>
      <c r="Q75" s="246">
        <f>SUMIFS(台帳表ｔ[金額],台帳表ｔ[精算
グループ],確報【9月】!$H75,台帳表ｔ[入金月（月のみ）],確報【9月】!$A$1,台帳表ｔ[ＮＣ区分],"多摩")+SUMIFS(測量台帳1ｔ[入金額],測量台帳1ｔ[精算
グループ],確報【9月】!$H75,測量台帳1ｔ[入金月（月のみ）],確報【9月】!$A$1,測量台帳1ｔ[NC区分],"多摩")+SUMIFS(測量台帳1__2ｔ[入金額(後)],測量台帳1__2ｔ[精算
グループ(後)],確報【9月】!$H75,測量台帳1__2ｔ[入金月(後)（月のみ）],確報【9月】!$A$1,測量台帳1__2ｔ[NC区分],"多摩")</f>
        <v>224895</v>
      </c>
      <c r="R75" s="283">
        <v>202</v>
      </c>
      <c r="S75" s="285">
        <f>SUMIFS(台帳表ｋ[金額],台帳表ｋ[精算
グループ],確報【9月】!$H75,台帳表ｋ[入金月（月のみ）],確報【9月】!$A$1,台帳表ｋ[事務所/分室],"神")+SUMIFS(測量台帳1ｋ[入金額],測量台帳1ｋ[精算
グループ],確報【9月】!$H75,測量台帳1ｋ[入金月（月のみ）],確報【9月】!$A$1,測量台帳1ｋ[NC区分],"神奈川")+SUMIFS(測量台帳1__2ｋ[入金額(後)],測量台帳1__2ｋ[精算
グループ(後)],確報【9月】!$H75,測量台帳1__2ｋ[入金月(後)（月のみ）],確報【9月】!$A$1,測量台帳1__2ｋ[NC区分],"神奈川")</f>
        <v>0</v>
      </c>
      <c r="T75" s="295">
        <v>202</v>
      </c>
      <c r="U75" s="246">
        <f>SUMIFS(台帳表ｋ[金額],台帳表ｋ[精算
グループ],確報【9月】!$H75,台帳表ｋ[入金月（月のみ）],確報【9月】!$A$1,台帳表ｋ[事務所/分室],"湘")+SUMIFS(測量台帳1ｋ[入金額],測量台帳1ｋ[精算
グループ],確報【9月】!$H75,測量台帳1ｋ[入金月（月のみ）],確報【9月】!$A$1,測量台帳1ｋ[NC区分],"湘南")+SUMIFS(測量台帳1__2ｋ[入金額(後)],測量台帳1__2ｋ[精算
グループ(後)],確報【9月】!$H75,測量台帳1__2ｋ[入金月(後)（月のみ）],確報【9月】!$A$1,測量台帳1__2ｋ[NC区分],"湘南")</f>
        <v>0</v>
      </c>
      <c r="V75" s="245"/>
      <c r="W75" s="246" cm="1">
        <f t="array" ref="W75">INDEX(設備G入力用!$F$2:$Q$72,ROW(A70), MATCH($A$1,設備G入力用!$F$2:$Q$2,0))</f>
        <v>0</v>
      </c>
      <c r="X75" s="30">
        <f t="shared" si="7"/>
        <v>224895</v>
      </c>
      <c r="AA75" s="1067" t="s">
        <v>16630</v>
      </c>
      <c r="AB75" s="117" t="s">
        <v>16631</v>
      </c>
      <c r="AC75" s="118">
        <f>I70+K70+M70+O70+Q70+S70+U70+W70</f>
        <v>199246</v>
      </c>
      <c r="AE75" s="125"/>
      <c r="AF75" s="202" t="str">
        <f>IFERROR(_xlfn.XLOOKUP(確報【9月】!$AE75,台帳表ｓ[整理番号],台帳表ｓ[繁閑調整]),"")</f>
        <v/>
      </c>
      <c r="AG75" s="277" t="str">
        <f>IFERROR(_xlfn.XLOOKUP(確報【9月】!$AE75,台帳表ｓ[整理番号],台帳表ｓ[精算
グループ]),"")</f>
        <v/>
      </c>
      <c r="AH75" s="278" t="str">
        <f>IFERROR(_xlfn.XLOOKUP(確報【9月】!$AE75,台帳表ｓ[整理番号],台帳表ｓ[請求書発行番号]),"")</f>
        <v/>
      </c>
      <c r="AI75" s="269" t="str">
        <f>IFERROR(_xlfn.XLOOKUP(確報【9月】!$AE75,台帳表ｓ[整理番号],台帳表ｓ[繁閑調整金]),"")</f>
        <v/>
      </c>
      <c r="AJ75" s="275"/>
      <c r="AL75" s="202" t="str">
        <f>IFERROR(_xlfn.XLOOKUP(確報【9月】!AK75,台帳表ｔ[整理番号],台帳表ｔ[繁閑調整]),"")</f>
        <v/>
      </c>
      <c r="AM75" s="277" t="str">
        <f>IFERROR(_xlfn.XLOOKUP(確報【9月】!AK75,台帳表ｔ[整理番号],台帳表ｔ[精算
グループ]),"")</f>
        <v/>
      </c>
      <c r="AN75" s="278" t="str">
        <f>IFERROR(_xlfn.XLOOKUP(確報【9月】!AK75,台帳表ｔ[整理番号],台帳表ｔ[請求書発行番号]),"")</f>
        <v/>
      </c>
      <c r="AO75" s="269" t="str">
        <f>IFERROR(_xlfn.XLOOKUP(確報【9月】!AK75,台帳表ｔ[整理番号],台帳表ｔ[繁閑調整金]),"")</f>
        <v/>
      </c>
      <c r="AP75" s="275"/>
      <c r="AR75" s="202" t="str">
        <f>IFERROR(_xlfn.XLOOKUP(確報【9月】!AQ75,台帳表ｋ[整理番号],台帳表ｋ[繁閑調整]),"")</f>
        <v/>
      </c>
      <c r="AS75" s="277" t="str">
        <f>IFERROR(_xlfn.XLOOKUP(確報【9月】!AQ75,台帳表ｋ[整理番号],台帳表ｋ[精算
グループ]),"")</f>
        <v/>
      </c>
      <c r="AT75" s="278" t="str">
        <f>IFERROR(_xlfn.XLOOKUP(確報【9月】!AQ75,台帳表ｋ[整理番号],台帳表ｋ[請求書発行番号]),"")</f>
        <v/>
      </c>
      <c r="AU75" s="269" t="str">
        <f>IFERROR(_xlfn.XLOOKUP(確報【9月】!AQ75,台帳表ｋ[整理番号],台帳表ｋ[繁閑調整金]),"")</f>
        <v/>
      </c>
      <c r="AV75" s="275"/>
      <c r="AX75" s="202" t="str">
        <f>IFERROR(_xlfn.XLOOKUP(確報【9月】!AW75,台帳表ｋ[整理番号],台帳表ｋ[繁閑調整]),"")</f>
        <v/>
      </c>
      <c r="AY75" s="277" t="str">
        <f>IFERROR(_xlfn.XLOOKUP(確報【9月】!AW75,台帳表ｋ[整理番号],台帳表ｋ[精算
グループ]),"")</f>
        <v/>
      </c>
      <c r="AZ75" s="278" t="str">
        <f>IFERROR(_xlfn.XLOOKUP(確報【9月】!AW75,台帳表ｋ[整理番号],台帳表ｋ[請求書発行番号]),"")</f>
        <v/>
      </c>
      <c r="BA75" s="269" t="str">
        <f>IFERROR(_xlfn.XLOOKUP(確報【9月】!AW75,台帳表ｋ[整理番号],台帳表ｋ[繁閑調整金]),"")</f>
        <v/>
      </c>
    </row>
    <row r="76" spans="1:53" ht="16.350000000000001" customHeight="1" thickBot="1">
      <c r="A76" s="927"/>
      <c r="B76" s="928"/>
      <c r="C76" s="979"/>
      <c r="D76" s="980"/>
      <c r="E76" s="981"/>
      <c r="F76" s="121" t="s">
        <v>16565</v>
      </c>
      <c r="G76" s="56"/>
      <c r="H76" s="281">
        <v>203</v>
      </c>
      <c r="I76" s="286">
        <f>SUMIFS(台帳表ｓ[金額],台帳表ｓ[精算
グループ],確報【9月】!$H76,台帳表ｓ[入金月（月のみ）],確報【9月】!$A$1,台帳表ｓ[ＮＣ区分],"西部")+SUMIFS(測量台帳1ｓ[入金額],測量台帳1ｓ[精算
グループ],確報【9月】!$H76,測量台帳1ｓ[入金月（月のみ）],確報【9月】!$A$1,測量台帳1ｓ[NC区分],"西部")+SUMIFS(測量台帳1__2ｓ[入金額(後)],測量台帳1__2ｓ[精算
グループ(後)],確報【9月】!$H76,測量台帳1__2ｓ[入金月(後)（月のみ）],確報【9月】!$A$1,測量台帳1__2ｓ[NC区分],"西部")</f>
        <v>0</v>
      </c>
      <c r="J76" s="293">
        <v>203</v>
      </c>
      <c r="K76" s="286">
        <f>SUMIFS(台帳表ｓ[金額],台帳表ｓ[精算
グループ],確報【9月】!$H76,台帳表ｓ[入金月（月のみ）],確報【9月】!$A$1,台帳表ｓ[ＮＣ区分],"埼玉")+SUMIFS(測量台帳1ｓ[入金額],測量台帳1ｓ[精算
グループ],確報【9月】!$H76,測量台帳1ｓ[入金月（月のみ）],確報【9月】!$A$1,測量台帳1ｓ[NC区分],"埼玉")+SUMIFS(測量台帳1__2ｓ[入金額(後)],測量台帳1__2ｓ[精算
グループ(後)],確報【9月】!$H76,測量台帳1__2ｓ[入金月(後)（月のみ）],確報【9月】!$A$1,測量台帳1__2ｓ[NC区分],"埼玉")</f>
        <v>0</v>
      </c>
      <c r="L76" s="293">
        <v>203</v>
      </c>
      <c r="M76" s="286">
        <f>SUMIFS(台帳表ｓ[金額],台帳表ｓ[精算
グループ],確報【9月】!$H76,台帳表ｓ[入金月（月のみ）],確報【9月】!$A$1,台帳表ｓ[ＮＣ区分],"北部")+SUMIFS(測量台帳1ｓ[入金額],測量台帳1ｓ[精算
グループ],確報【9月】!$H76,測量台帳1ｓ[入金月（月のみ）],確報【9月】!$A$1,測量台帳1ｓ[NC区分],"北部")+SUMIFS(測量台帳1__2ｓ[入金額(後)],測量台帳1__2ｓ[精算
グループ(後)],確報【9月】!$H76,測量台帳1__2ｓ[入金月(後)（月のみ）],確報【9月】!$A$1,測量台帳1__2ｓ[NC区分],"北部")</f>
        <v>0</v>
      </c>
      <c r="N76" s="293">
        <v>203</v>
      </c>
      <c r="O76" s="244">
        <f>SUMIFS(台帳表ｓ[金額],台帳表ｓ[精算
グループ],確報【9月】!$H76,台帳表ｓ[入金月（月のみ）],確報【9月】!$A$1,台帳表ｓ[ＮＣ区分],"南部")+SUMIFS(測量台帳1ｓ[入金額],測量台帳1ｓ[精算
グループ],確報【9月】!$H76,測量台帳1ｓ[入金月（月のみ）],確報【9月】!$A$1,測量台帳1ｓ[NC区分],"南部")+SUMIFS(測量台帳1__2ｓ[入金額(後)],測量台帳1__2ｓ[精算
グループ(後)],確報【9月】!$H76,測量台帳1__2ｓ[入金月(後)（月のみ）],確報【9月】!$A$1,測量台帳1__2ｓ[NC区分],"南部")</f>
        <v>0</v>
      </c>
      <c r="P76" s="281">
        <v>203</v>
      </c>
      <c r="Q76" s="244">
        <f>SUMIFS(台帳表ｔ[金額],台帳表ｔ[精算
グループ],確報【9月】!$H76,台帳表ｔ[入金月（月のみ）],確報【9月】!$A$1,台帳表ｔ[ＮＣ区分],"多摩")+SUMIFS(測量台帳1ｔ[入金額],測量台帳1ｔ[精算
グループ],確報【9月】!$H76,測量台帳1ｔ[入金月（月のみ）],確報【9月】!$A$1,測量台帳1ｔ[NC区分],"多摩")+SUMIFS(測量台帳1__2ｔ[入金額(後)],測量台帳1__2ｔ[精算
グループ(後)],確報【9月】!$H76,測量台帳1__2ｔ[入金月(後)（月のみ）],確報【9月】!$A$1,測量台帳1__2ｔ[NC区分],"多摩")</f>
        <v>0</v>
      </c>
      <c r="R76" s="281">
        <v>203</v>
      </c>
      <c r="S76" s="286">
        <f>SUMIFS(台帳表ｋ[金額],台帳表ｋ[精算
グループ],確報【9月】!$H76,台帳表ｋ[入金月（月のみ）],確報【9月】!$A$1,台帳表ｋ[事務所/分室],"神")+SUMIFS(測量台帳1ｋ[入金額],測量台帳1ｋ[精算
グループ],確報【9月】!$H76,測量台帳1ｋ[入金月（月のみ）],確報【9月】!$A$1,測量台帳1ｋ[NC区分],"神奈川")+SUMIFS(測量台帳1__2ｋ[入金額(後)],測量台帳1__2ｋ[精算
グループ(後)],確報【9月】!$H76,測量台帳1__2ｋ[入金月(後)（月のみ）],確報【9月】!$A$1,測量台帳1__2ｋ[NC区分],"神奈川")</f>
        <v>0</v>
      </c>
      <c r="T76" s="293">
        <v>203</v>
      </c>
      <c r="U76" s="244">
        <f>SUMIFS(台帳表ｋ[金額],台帳表ｋ[精算
グループ],確報【9月】!$H76,台帳表ｋ[入金月（月のみ）],確報【9月】!$A$1,台帳表ｋ[事務所/分室],"湘")+SUMIFS(測量台帳1ｋ[入金額],測量台帳1ｋ[精算
グループ],確報【9月】!$H76,測量台帳1ｋ[入金月（月のみ）],確報【9月】!$A$1,測量台帳1ｋ[NC区分],"湘南")+SUMIFS(測量台帳1__2ｋ[入金額(後)],測量台帳1__2ｋ[精算
グループ(後)],確報【9月】!$H76,測量台帳1__2ｋ[入金月(後)（月のみ）],確報【9月】!$A$1,測量台帳1__2ｋ[NC区分],"湘南")</f>
        <v>0</v>
      </c>
      <c r="V76" s="243"/>
      <c r="W76" s="244" cm="1">
        <f t="array" ref="W76">INDEX(設備G入力用!$F$2:$Q$72,ROW(A71), MATCH($A$1,設備G入力用!$F$2:$Q$2,0))</f>
        <v>0</v>
      </c>
      <c r="X76" s="41">
        <f t="shared" si="7"/>
        <v>0</v>
      </c>
      <c r="Y76" s="16">
        <f>SUM(X74:X76)</f>
        <v>224895</v>
      </c>
      <c r="Z76" s="13" t="s">
        <v>16632</v>
      </c>
      <c r="AA76" s="1068"/>
      <c r="AB76" s="119"/>
      <c r="AC76" s="120"/>
      <c r="AF76" s="929" t="s">
        <v>16613</v>
      </c>
      <c r="AG76" s="930"/>
      <c r="AH76" s="992">
        <f>SUM(AI6:AI75)</f>
        <v>184751</v>
      </c>
      <c r="AI76" s="993"/>
      <c r="AJ76" s="6"/>
      <c r="AL76" s="929" t="s">
        <v>16613</v>
      </c>
      <c r="AM76" s="930"/>
      <c r="AN76" s="992">
        <f>SUM(AO6:AO76)</f>
        <v>1943178</v>
      </c>
      <c r="AO76" s="993"/>
      <c r="AP76" s="6"/>
      <c r="AR76" s="929" t="s">
        <v>16613</v>
      </c>
      <c r="AS76" s="930"/>
      <c r="AT76" s="992">
        <f>SUM(AU6:AU75)</f>
        <v>0</v>
      </c>
      <c r="AU76" s="993"/>
      <c r="AV76" s="6"/>
      <c r="AX76" s="929" t="s">
        <v>16613</v>
      </c>
      <c r="AY76" s="930"/>
      <c r="AZ76" s="992">
        <f>SUM(BA6:BA75)</f>
        <v>57979</v>
      </c>
      <c r="BA76" s="993"/>
    </row>
    <row r="77" spans="1:53" ht="16.350000000000001" customHeight="1" thickBot="1">
      <c r="A77" s="928"/>
      <c r="B77" s="262"/>
      <c r="C77" s="263"/>
      <c r="D77" s="263"/>
      <c r="E77" s="263"/>
      <c r="F77" s="121" t="s">
        <v>16633</v>
      </c>
      <c r="G77" s="56"/>
      <c r="H77" s="284"/>
      <c r="I77" s="253">
        <f>SUM(H5,I71:I76)</f>
        <v>12746697</v>
      </c>
      <c r="J77" s="321"/>
      <c r="K77" s="322">
        <f>SUM(J5,K71:K76)</f>
        <v>716836</v>
      </c>
      <c r="L77" s="253"/>
      <c r="M77" s="253">
        <f>SUM(L5,M71:M76)</f>
        <v>6161376</v>
      </c>
      <c r="N77" s="321"/>
      <c r="O77" s="254">
        <f>SUM(N5,O71:O76)</f>
        <v>5691179</v>
      </c>
      <c r="P77" s="253"/>
      <c r="Q77" s="253">
        <f>SUM(P5,Q71:Q76)</f>
        <v>53127853</v>
      </c>
      <c r="R77" s="321"/>
      <c r="S77" s="322">
        <f>SUM(R5,S71:S76)</f>
        <v>31927882</v>
      </c>
      <c r="T77" s="253"/>
      <c r="U77" s="253">
        <f>SUM(T5,U71:U76)</f>
        <v>8491462</v>
      </c>
      <c r="V77" s="256"/>
      <c r="W77" s="254">
        <f>SUM(V5,W71:W76)</f>
        <v>519470</v>
      </c>
      <c r="X77" s="15" t="s">
        <v>16634</v>
      </c>
      <c r="Y77" s="16">
        <f>SUM(H77:W77)</f>
        <v>119382755</v>
      </c>
      <c r="Z77" s="13" t="s">
        <v>16635</v>
      </c>
      <c r="AD77" s="129"/>
      <c r="AE77" s="129"/>
      <c r="AF77" s="122"/>
      <c r="AG77" s="130"/>
      <c r="AR77" s="122"/>
      <c r="AS77" s="130"/>
      <c r="AX77" s="122"/>
      <c r="AY77" s="130"/>
    </row>
    <row r="78" spans="1:53" ht="16.350000000000001" customHeight="1">
      <c r="A78" s="126"/>
      <c r="B78" s="645"/>
      <c r="C78" s="645"/>
      <c r="D78" s="646"/>
      <c r="E78" s="261"/>
      <c r="F78" s="260" t="s">
        <v>16636</v>
      </c>
      <c r="G78" s="110" t="s">
        <v>16606</v>
      </c>
      <c r="H78" s="282">
        <v>301</v>
      </c>
      <c r="I78" s="255">
        <f>SUMIFS(台帳表ｓ[金額],台帳表ｓ[精算
グループ],確報【9月】!$H78,台帳表ｓ[入金月（月のみ）],確報【9月】!$A$1,台帳表ｓ[ＮＣ区分],"西部")+SUMIFS(測量台帳1ｓ[入金額],測量台帳1ｓ[精算
グループ],確報【9月】!$H78,測量台帳1ｓ[入金月（月のみ）],確報【9月】!$A$1,測量台帳1ｓ[NC区分],"西部")+SUMIFS(測量台帳1__2ｓ[入金額(後)],測量台帳1__2ｓ[精算
グループ(後)],確報【9月】!$H78,測量台帳1__2ｓ[入金月(後)（月のみ）],確報【9月】!$A$1,測量台帳1__2ｓ[NC区分],"西部")</f>
        <v>434548</v>
      </c>
      <c r="J78" s="294">
        <v>301</v>
      </c>
      <c r="K78" s="255">
        <f>SUMIFS(台帳表ｓ[金額],台帳表ｓ[精算
グループ],確報【9月】!$H78,台帳表ｓ[入金月（月のみ）],確報【9月】!$A$1,台帳表ｓ[ＮＣ区分],"埼玉")+SUMIFS(測量台帳1ｓ[入金額],測量台帳1ｓ[精算
グループ],確報【9月】!$H78,測量台帳1ｓ[入金月（月のみ）],確報【9月】!$A$1,測量台帳1ｓ[NC区分],"埼玉")+SUMIFS(測量台帳1__2ｓ[入金額(後)],測量台帳1__2ｓ[精算
グループ(後)],確報【9月】!$H78,測量台帳1__2ｓ[入金月(後)（月のみ）],確報【9月】!$A$1,測量台帳1__2ｓ[NC区分],"埼玉")</f>
        <v>0</v>
      </c>
      <c r="L78" s="294">
        <v>301</v>
      </c>
      <c r="M78" s="255">
        <f>SUMIFS(台帳表ｓ[金額],台帳表ｓ[精算
グループ],確報【9月】!$H78,台帳表ｓ[入金月（月のみ）],確報【9月】!$A$1,台帳表ｓ[ＮＣ区分],"北部")+SUMIFS(測量台帳1ｓ[入金額],測量台帳1ｓ[精算
グループ],確報【9月】!$H78,測量台帳1ｓ[入金月（月のみ）],確報【9月】!$A$1,測量台帳1ｓ[NC区分],"北部")+SUMIFS(測量台帳1__2ｓ[入金額(後)],測量台帳1__2ｓ[精算
グループ(後)],確報【9月】!$H78,測量台帳1__2ｓ[入金月(後)（月のみ）],確報【9月】!$A$1,測量台帳1__2ｓ[NC区分],"北部")</f>
        <v>0</v>
      </c>
      <c r="N78" s="294">
        <v>301</v>
      </c>
      <c r="O78" s="248">
        <f>SUMIFS(台帳表ｓ[金額],台帳表ｓ[精算
グループ],確報【9月】!$H78,台帳表ｓ[入金月（月のみ）],確報【9月】!$A$1,台帳表ｓ[ＮＣ区分],"南部")+SUMIFS(測量台帳1ｓ[入金額],測量台帳1ｓ[精算
グループ],確報【9月】!$H78,測量台帳1ｓ[入金月（月のみ）],確報【9月】!$A$1,測量台帳1ｓ[NC区分],"南部")+SUMIFS(測量台帳1__2ｓ[入金額(後)],測量台帳1__2ｓ[精算
グループ(後)],確報【9月】!$H78,測量台帳1__2ｓ[入金月(後)（月のみ）],確報【9月】!$A$1,測量台帳1__2ｓ[NC区分],"南部")</f>
        <v>0</v>
      </c>
      <c r="P78" s="282">
        <v>301</v>
      </c>
      <c r="Q78" s="248">
        <f>SUMIFS(台帳表ｔ[金額],台帳表ｔ[精算
グループ],確報【9月】!$H78,台帳表ｔ[入金月（月のみ）],確報【9月】!$A$1,台帳表ｔ[ＮＣ区分],"多摩")+SUMIFS(測量台帳1ｔ[入金額],測量台帳1ｔ[精算
グループ],確報【9月】!$H78,測量台帳1ｔ[入金月（月のみ）],確報【9月】!$A$1,測量台帳1ｔ[NC区分],"多摩")+SUMIFS(測量台帳1__2ｔ[入金額(後)],測量台帳1__2ｔ[精算
グループ(後)],確報【9月】!$H78,測量台帳1__2ｔ[入金月(後)（月のみ）],確報【9月】!$A$1,測量台帳1__2ｔ[NC区分],"多摩")</f>
        <v>0</v>
      </c>
      <c r="R78" s="282">
        <v>301</v>
      </c>
      <c r="S78" s="255">
        <f>SUMIFS(台帳表ｋ[金額],台帳表ｋ[精算
グループ],確報【9月】!$H78,台帳表ｋ[入金月（月のみ）],確報【9月】!$A$1,台帳表ｋ[事務所/分室],"神")+SUMIFS(測量台帳1ｋ[入金額],測量台帳1ｋ[精算
グループ],確報【9月】!$H78,測量台帳1ｋ[入金月（月のみ）],確報【9月】!$A$1,測量台帳1ｋ[NC区分],"神奈川")+SUMIFS(測量台帳1__2ｋ[入金額(後)],測量台帳1__2ｋ[精算
グループ(後)],確報【9月】!$H78,測量台帳1__2ｋ[入金月(後)（月のみ）],確報【9月】!$A$1,測量台帳1__2ｋ[NC区分],"神奈川")</f>
        <v>282703</v>
      </c>
      <c r="T78" s="294">
        <v>301</v>
      </c>
      <c r="U78" s="248">
        <f>SUMIFS(台帳表ｋ[金額],台帳表ｋ[精算
グループ],確報【9月】!$H78,台帳表ｋ[入金月（月のみ）],確報【9月】!$A$1,台帳表ｋ[事務所/分室],"湘")+SUMIFS(測量台帳1ｋ[入金額],測量台帳1ｋ[精算
グループ],確報【9月】!$H78,測量台帳1ｋ[入金月（月のみ）],確報【9月】!$A$1,測量台帳1ｋ[NC区分],"湘南")+SUMIFS(測量台帳1__2ｋ[入金額(後)],測量台帳1__2ｋ[精算
グループ(後)],確報【9月】!$H78,測量台帳1__2ｋ[入金月(後)（月のみ）],確報【9月】!$A$1,測量台帳1__2ｋ[NC区分],"湘南")</f>
        <v>733188</v>
      </c>
      <c r="V78" s="247"/>
      <c r="W78" s="248" t="str">
        <f>IFERROR(INDEX(設備G入力用!$E$3:$R$72, MATCH($H78,設備G入力用!$E$3:$E$72, 0), MATCH($A$1 &amp; "月",設備G入力用!$E$2:$R$2, 0)),"")</f>
        <v/>
      </c>
      <c r="X78" s="23">
        <f>SUM(I78,K78,M78,O78,Q78,S78,U78,W78)</f>
        <v>1450439</v>
      </c>
      <c r="AF78" s="122"/>
      <c r="AG78" s="122"/>
      <c r="AH78" s="130"/>
      <c r="AI78" s="131"/>
      <c r="AJ78" s="131"/>
      <c r="AL78" s="122"/>
      <c r="AM78" s="130"/>
      <c r="AR78" s="122"/>
      <c r="AS78" s="122"/>
      <c r="AT78" s="130"/>
      <c r="AX78" s="122"/>
      <c r="AY78" s="122"/>
      <c r="AZ78" s="130"/>
    </row>
    <row r="79" spans="1:53" ht="16.350000000000001" customHeight="1">
      <c r="A79" s="641"/>
      <c r="E79" s="647"/>
      <c r="F79" s="259" t="s">
        <v>16637</v>
      </c>
      <c r="G79" s="62"/>
      <c r="H79" s="283">
        <v>302</v>
      </c>
      <c r="I79" s="285">
        <f>SUMIFS(台帳表ｓ[金額],台帳表ｓ[精算
グループ],確報【9月】!$H79,台帳表ｓ[入金月（月のみ）],確報【9月】!$A$1,台帳表ｓ[ＮＣ区分],"西部")+SUMIFS(測量台帳1ｓ[入金額],測量台帳1ｓ[精算
グループ],確報【9月】!$H79,測量台帳1ｓ[入金月（月のみ）],確報【9月】!$A$1,測量台帳1ｓ[NC区分],"西部")+SUMIFS(測量台帳1__2ｓ[入金額(後)],測量台帳1__2ｓ[精算
グループ(後)],確報【9月】!$H79,測量台帳1__2ｓ[入金月(後)（月のみ）],確報【9月】!$A$1,測量台帳1__2ｓ[NC区分],"西部")</f>
        <v>0</v>
      </c>
      <c r="J79" s="295">
        <v>302</v>
      </c>
      <c r="K79" s="285">
        <f>SUMIFS(台帳表ｓ[金額],台帳表ｓ[精算
グループ],確報【9月】!$H79,台帳表ｓ[入金月（月のみ）],確報【9月】!$A$1,台帳表ｓ[ＮＣ区分],"埼玉")+SUMIFS(測量台帳1ｓ[入金額],測量台帳1ｓ[精算
グループ],確報【9月】!$H79,測量台帳1ｓ[入金月（月のみ）],確報【9月】!$A$1,測量台帳1ｓ[NC区分],"埼玉")+SUMIFS(測量台帳1__2ｓ[入金額(後)],測量台帳1__2ｓ[精算
グループ(後)],確報【9月】!$H79,測量台帳1__2ｓ[入金月(後)（月のみ）],確報【9月】!$A$1,測量台帳1__2ｓ[NC区分],"埼玉")</f>
        <v>0</v>
      </c>
      <c r="L79" s="295">
        <v>302</v>
      </c>
      <c r="M79" s="285">
        <f>SUMIFS(台帳表ｓ[金額],台帳表ｓ[精算
グループ],確報【9月】!$H79,台帳表ｓ[入金月（月のみ）],確報【9月】!$A$1,台帳表ｓ[ＮＣ区分],"北部")+SUMIFS(測量台帳1ｓ[入金額],測量台帳1ｓ[精算
グループ],確報【9月】!$H79,測量台帳1ｓ[入金月（月のみ）],確報【9月】!$A$1,測量台帳1ｓ[NC区分],"北部")+SUMIFS(測量台帳1__2ｓ[入金額(後)],測量台帳1__2ｓ[精算
グループ(後)],確報【9月】!$H79,測量台帳1__2ｓ[入金月(後)（月のみ）],確報【9月】!$A$1,測量台帳1__2ｓ[NC区分],"北部")</f>
        <v>0</v>
      </c>
      <c r="N79" s="295">
        <v>302</v>
      </c>
      <c r="O79" s="246">
        <f>SUMIFS(台帳表ｓ[金額],台帳表ｓ[精算
グループ],確報【9月】!$H79,台帳表ｓ[入金月（月のみ）],確報【9月】!$A$1,台帳表ｓ[ＮＣ区分],"南部")+SUMIFS(測量台帳1ｓ[入金額],測量台帳1ｓ[精算
グループ],確報【9月】!$H79,測量台帳1ｓ[入金月（月のみ）],確報【9月】!$A$1,測量台帳1ｓ[NC区分],"南部")+SUMIFS(測量台帳1__2ｓ[入金額(後)],測量台帳1__2ｓ[精算
グループ(後)],確報【9月】!$H79,測量台帳1__2ｓ[入金月(後)（月のみ）],確報【9月】!$A$1,測量台帳1__2ｓ[NC区分],"南部")</f>
        <v>0</v>
      </c>
      <c r="P79" s="283">
        <v>302</v>
      </c>
      <c r="Q79" s="246">
        <f>SUMIFS(台帳表ｔ[金額],台帳表ｔ[精算
グループ],確報【9月】!$H79,台帳表ｔ[入金月（月のみ）],確報【9月】!$A$1,台帳表ｔ[ＮＣ区分],"多摩")+SUMIFS(測量台帳1ｔ[入金額],測量台帳1ｔ[精算
グループ],確報【9月】!$H79,測量台帳1ｔ[入金月（月のみ）],確報【9月】!$A$1,測量台帳1ｔ[NC区分],"多摩")+SUMIFS(測量台帳1__2ｔ[入金額(後)],測量台帳1__2ｔ[精算
グループ(後)],確報【9月】!$H79,測量台帳1__2ｔ[入金月(後)（月のみ）],確報【9月】!$A$1,測量台帳1__2ｔ[NC区分],"多摩")</f>
        <v>0</v>
      </c>
      <c r="R79" s="283">
        <v>302</v>
      </c>
      <c r="S79" s="285">
        <f>SUMIFS(台帳表ｋ[金額],台帳表ｋ[精算
グループ],確報【9月】!$H79,台帳表ｋ[入金月（月のみ）],確報【9月】!$A$1,台帳表ｋ[事務所/分室],"神")+SUMIFS(測量台帳1ｋ[入金額],測量台帳1ｋ[精算
グループ],確報【9月】!$H79,測量台帳1ｋ[入金月（月のみ）],確報【9月】!$A$1,測量台帳1ｋ[NC区分],"神奈川")+SUMIFS(測量台帳1__2ｋ[入金額(後)],測量台帳1__2ｋ[精算
グループ(後)],確報【9月】!$H79,測量台帳1__2ｋ[入金月(後)（月のみ）],確報【9月】!$A$1,測量台帳1__2ｋ[NC区分],"神奈川")</f>
        <v>0</v>
      </c>
      <c r="T79" s="295">
        <v>302</v>
      </c>
      <c r="U79" s="246">
        <f>SUMIFS(台帳表ｋ[金額],台帳表ｋ[精算
グループ],確報【9月】!$H79,台帳表ｋ[入金月（月のみ）],確報【9月】!$A$1,台帳表ｋ[事務所/分室],"湘")+SUMIFS(測量台帳1ｋ[入金額],測量台帳1ｋ[精算
グループ],確報【9月】!$H79,測量台帳1ｋ[入金月（月のみ）],確報【9月】!$A$1,測量台帳1ｋ[NC区分],"湘南")+SUMIFS(測量台帳1__2ｋ[入金額(後)],測量台帳1__2ｋ[精算
グループ(後)],確報【9月】!$H79,測量台帳1__2ｋ[入金月(後)（月のみ）],確報【9月】!$A$1,測量台帳1__2ｋ[NC区分],"湘南")</f>
        <v>0</v>
      </c>
      <c r="V79" s="245"/>
      <c r="W79" s="246" t="str">
        <f>IFERROR(INDEX(設備G入力用!$E$3:$R$72, MATCH($H79,設備G入力用!$E$3:$E$72, 0), MATCH($A$1 &amp; "月",設備G入力用!$E$2:$R$2, 0)),"")</f>
        <v/>
      </c>
      <c r="X79" s="30">
        <f>SUM(I79,K79,M79,O79,Q79,S79,U79,W79)</f>
        <v>0</v>
      </c>
      <c r="AF79" s="136"/>
      <c r="AG79" s="130"/>
      <c r="AL79" s="122"/>
      <c r="AM79" s="122"/>
      <c r="AN79" s="130"/>
      <c r="AR79" s="136"/>
      <c r="AS79" s="130"/>
      <c r="AX79" s="136"/>
      <c r="AY79" s="130"/>
    </row>
    <row r="80" spans="1:53" ht="16.350000000000001" customHeight="1" thickBot="1">
      <c r="A80" s="641"/>
      <c r="E80" s="647"/>
      <c r="F80" s="259" t="s">
        <v>16638</v>
      </c>
      <c r="G80" s="62" t="s">
        <v>16604</v>
      </c>
      <c r="H80" s="283">
        <v>303</v>
      </c>
      <c r="I80" s="285">
        <f>SUMIFS(台帳表ｓ[金額],台帳表ｓ[精算
グループ],確報【9月】!$H80,台帳表ｓ[入金月（月のみ）],確報【9月】!$A$1,台帳表ｓ[ＮＣ区分],"西部")+SUMIFS(測量台帳1ｓ[入金額],測量台帳1ｓ[精算
グループ],確報【9月】!$H80,測量台帳1ｓ[入金月（月のみ）],確報【9月】!$A$1,測量台帳1ｓ[NC区分],"西部")+SUMIFS(測量台帳1__2ｓ[入金額(後)],測量台帳1__2ｓ[精算
グループ(後)],確報【9月】!$H80,測量台帳1__2ｓ[入金月(後)（月のみ）],確報【9月】!$A$1,測量台帳1__2ｓ[NC区分],"西部")</f>
        <v>0</v>
      </c>
      <c r="J80" s="295">
        <v>303</v>
      </c>
      <c r="K80" s="285">
        <f>SUMIFS(台帳表ｓ[金額],台帳表ｓ[精算
グループ],確報【9月】!$H80,台帳表ｓ[入金月（月のみ）],確報【9月】!$A$1,台帳表ｓ[ＮＣ区分],"埼玉")+SUMIFS(測量台帳1ｓ[入金額],測量台帳1ｓ[精算
グループ],確報【9月】!$H80,測量台帳1ｓ[入金月（月のみ）],確報【9月】!$A$1,測量台帳1ｓ[NC区分],"埼玉")+SUMIFS(測量台帳1__2ｓ[入金額(後)],測量台帳1__2ｓ[精算
グループ(後)],確報【9月】!$H80,測量台帳1__2ｓ[入金月(後)（月のみ）],確報【9月】!$A$1,測量台帳1__2ｓ[NC区分],"埼玉")</f>
        <v>0</v>
      </c>
      <c r="L80" s="295">
        <v>303</v>
      </c>
      <c r="M80" s="285">
        <f>SUMIFS(台帳表ｓ[金額],台帳表ｓ[精算
グループ],確報【9月】!$H80,台帳表ｓ[入金月（月のみ）],確報【9月】!$A$1,台帳表ｓ[ＮＣ区分],"北部")+SUMIFS(測量台帳1ｓ[入金額],測量台帳1ｓ[精算
グループ],確報【9月】!$H80,測量台帳1ｓ[入金月（月のみ）],確報【9月】!$A$1,測量台帳1ｓ[NC区分],"北部")+SUMIFS(測量台帳1__2ｓ[入金額(後)],測量台帳1__2ｓ[精算
グループ(後)],確報【9月】!$H80,測量台帳1__2ｓ[入金月(後)（月のみ）],確報【9月】!$A$1,測量台帳1__2ｓ[NC区分],"北部")</f>
        <v>0</v>
      </c>
      <c r="N80" s="295">
        <v>303</v>
      </c>
      <c r="O80" s="246">
        <f>SUMIFS(台帳表ｓ[金額],台帳表ｓ[精算
グループ],確報【9月】!$H80,台帳表ｓ[入金月（月のみ）],確報【9月】!$A$1,台帳表ｓ[ＮＣ区分],"南部")+SUMIFS(測量台帳1ｓ[入金額],測量台帳1ｓ[精算
グループ],確報【9月】!$H80,測量台帳1ｓ[入金月（月のみ）],確報【9月】!$A$1,測量台帳1ｓ[NC区分],"南部")+SUMIFS(測量台帳1__2ｓ[入金額(後)],測量台帳1__2ｓ[精算
グループ(後)],確報【9月】!$H80,測量台帳1__2ｓ[入金月(後)（月のみ）],確報【9月】!$A$1,測量台帳1__2ｓ[NC区分],"南部")</f>
        <v>0</v>
      </c>
      <c r="P80" s="283">
        <v>303</v>
      </c>
      <c r="Q80" s="246">
        <f>SUMIFS(台帳表ｔ[金額],台帳表ｔ[精算
グループ],確報【9月】!$H80,台帳表ｔ[入金月（月のみ）],確報【9月】!$A$1,台帳表ｔ[ＮＣ区分],"多摩")+SUMIFS(測量台帳1ｔ[入金額],測量台帳1ｔ[精算
グループ],確報【9月】!$H80,測量台帳1ｔ[入金月（月のみ）],確報【9月】!$A$1,測量台帳1ｔ[NC区分],"多摩")+SUMIFS(測量台帳1__2ｔ[入金額(後)],測量台帳1__2ｔ[精算
グループ(後)],確報【9月】!$H80,測量台帳1__2ｔ[入金月(後)（月のみ）],確報【9月】!$A$1,測量台帳1__2ｔ[NC区分],"多摩")</f>
        <v>0</v>
      </c>
      <c r="R80" s="283">
        <v>303</v>
      </c>
      <c r="S80" s="285">
        <f>SUMIFS(台帳表ｋ[金額],台帳表ｋ[精算
グループ],確報【9月】!$H80,台帳表ｋ[入金月（月のみ）],確報【9月】!$A$1,台帳表ｋ[事務所/分室],"神")+SUMIFS(測量台帳1ｋ[入金額],測量台帳1ｋ[精算
グループ],確報【9月】!$H80,測量台帳1ｋ[入金月（月のみ）],確報【9月】!$A$1,測量台帳1ｋ[NC区分],"神奈川")+SUMIFS(測量台帳1__2ｋ[入金額(後)],測量台帳1__2ｋ[精算
グループ(後)],確報【9月】!$H80,測量台帳1__2ｋ[入金月(後)（月のみ）],確報【9月】!$A$1,測量台帳1__2ｋ[NC区分],"神奈川")</f>
        <v>0</v>
      </c>
      <c r="T80" s="295">
        <v>303</v>
      </c>
      <c r="U80" s="246">
        <f>SUMIFS(台帳表ｋ[金額],台帳表ｋ[精算
グループ],確報【9月】!$H80,台帳表ｋ[入金月（月のみ）],確報【9月】!$A$1,台帳表ｋ[事務所/分室],"湘")+SUMIFS(測量台帳1ｋ[入金額],測量台帳1ｋ[精算
グループ],確報【9月】!$H80,測量台帳1ｋ[入金月（月のみ）],確報【9月】!$A$1,測量台帳1ｋ[NC区分],"湘南")+SUMIFS(測量台帳1__2ｋ[入金額(後)],測量台帳1__2ｋ[精算
グループ(後)],確報【9月】!$H80,測量台帳1__2ｋ[入金月(後)（月のみ）],確報【9月】!$A$1,測量台帳1__2ｋ[NC区分],"湘南")</f>
        <v>0</v>
      </c>
      <c r="V80" s="245"/>
      <c r="W80" s="246" t="str">
        <f>IFERROR(INDEX(設備G入力用!$E$3:$R$72, MATCH($H80,設備G入力用!$E$3:$E$72, 0), MATCH($A$1 &amp; "月",設備G入力用!$E$2:$R$2, 0)),"")</f>
        <v/>
      </c>
      <c r="X80" s="30">
        <f>SUM(I80,K80,M80,O80,Q80,S80,U80,W80)</f>
        <v>0</v>
      </c>
      <c r="AA80" s="127"/>
      <c r="AF80" s="139"/>
      <c r="AG80" s="140"/>
      <c r="AL80" s="136"/>
      <c r="AM80" s="130"/>
      <c r="AR80" s="139"/>
      <c r="AS80" s="140"/>
      <c r="AX80" s="139"/>
      <c r="AY80" s="140"/>
    </row>
    <row r="81" spans="1:50" ht="16.350000000000001" customHeight="1" thickBot="1">
      <c r="E81" s="647"/>
      <c r="F81" s="258" t="s">
        <v>3641</v>
      </c>
      <c r="G81" s="56" t="s">
        <v>16606</v>
      </c>
      <c r="H81" s="281">
        <v>304</v>
      </c>
      <c r="I81" s="286">
        <f>SUMIFS(台帳表ｓ[金額],台帳表ｓ[精算
グループ],確報【9月】!$H81,台帳表ｓ[入金月（月のみ）],確報【9月】!$A$1,台帳表ｓ[ＮＣ区分],"西部")+SUMIFS(測量台帳1ｓ[入金額],測量台帳1ｓ[精算
グループ],確報【9月】!$H81,測量台帳1ｓ[入金月（月のみ）],確報【9月】!$A$1,測量台帳1ｓ[NC区分],"西部")+SUMIFS(測量台帳1__2ｓ[入金額(後)],測量台帳1__2ｓ[精算
グループ(後)],確報【9月】!$H81,測量台帳1__2ｓ[入金月(後)（月のみ）],確報【9月】!$A$1,測量台帳1__2ｓ[NC区分],"西部")</f>
        <v>0</v>
      </c>
      <c r="J81" s="293">
        <v>304</v>
      </c>
      <c r="K81" s="286">
        <f>SUMIFS(台帳表ｓ[金額],台帳表ｓ[精算
グループ],確報【9月】!$H81,台帳表ｓ[入金月（月のみ）],確報【9月】!$A$1,台帳表ｓ[ＮＣ区分],"埼玉")+SUMIFS(測量台帳1ｓ[入金額],測量台帳1ｓ[精算
グループ],確報【9月】!$H81,測量台帳1ｓ[入金月（月のみ）],確報【9月】!$A$1,測量台帳1ｓ[NC区分],"埼玉")+SUMIFS(測量台帳1__2ｓ[入金額(後)],測量台帳1__2ｓ[精算
グループ(後)],確報【9月】!$H81,測量台帳1__2ｓ[入金月(後)（月のみ）],確報【9月】!$A$1,測量台帳1__2ｓ[NC区分],"埼玉")</f>
        <v>0</v>
      </c>
      <c r="L81" s="293">
        <v>304</v>
      </c>
      <c r="M81" s="286">
        <f>SUMIFS(台帳表ｓ[金額],台帳表ｓ[精算
グループ],確報【9月】!$H81,台帳表ｓ[入金月（月のみ）],確報【9月】!$A$1,台帳表ｓ[ＮＣ区分],"北部")+SUMIFS(測量台帳1ｓ[入金額],測量台帳1ｓ[精算
グループ],確報【9月】!$H81,測量台帳1ｓ[入金月（月のみ）],確報【9月】!$A$1,測量台帳1ｓ[NC区分],"北部")+SUMIFS(測量台帳1__2ｓ[入金額(後)],測量台帳1__2ｓ[精算
グループ(後)],確報【9月】!$H81,測量台帳1__2ｓ[入金月(後)（月のみ）],確報【9月】!$A$1,測量台帳1__2ｓ[NC区分],"北部")</f>
        <v>0</v>
      </c>
      <c r="N81" s="293">
        <v>304</v>
      </c>
      <c r="O81" s="244">
        <f>SUMIFS(台帳表ｓ[金額],台帳表ｓ[精算
グループ],確報【9月】!$H81,台帳表ｓ[入金月（月のみ）],確報【9月】!$A$1,台帳表ｓ[ＮＣ区分],"南部")+SUMIFS(測量台帳1ｓ[入金額],測量台帳1ｓ[精算
グループ],確報【9月】!$H81,測量台帳1ｓ[入金月（月のみ）],確報【9月】!$A$1,測量台帳1ｓ[NC区分],"南部")+SUMIFS(測量台帳1__2ｓ[入金額(後)],測量台帳1__2ｓ[精算
グループ(後)],確報【9月】!$H81,測量台帳1__2ｓ[入金月(後)（月のみ）],確報【9月】!$A$1,測量台帳1__2ｓ[NC区分],"南部")</f>
        <v>0</v>
      </c>
      <c r="P81" s="281">
        <v>304</v>
      </c>
      <c r="Q81" s="244">
        <f>SUMIFS(台帳表ｔ[金額],台帳表ｔ[精算
グループ],確報【9月】!$H81,台帳表ｔ[入金月（月のみ）],確報【9月】!$A$1,台帳表ｔ[ＮＣ区分],"多摩")+SUMIFS(測量台帳1ｔ[入金額],測量台帳1ｔ[精算
グループ],確報【9月】!$H81,測量台帳1ｔ[入金月（月のみ）],確報【9月】!$A$1,測量台帳1ｔ[NC区分],"多摩")+SUMIFS(測量台帳1__2ｔ[入金額(後)],測量台帳1__2ｔ[精算
グループ(後)],確報【9月】!$H81,測量台帳1__2ｔ[入金月(後)（月のみ）],確報【9月】!$A$1,測量台帳1__2ｔ[NC区分],"多摩")</f>
        <v>0</v>
      </c>
      <c r="R81" s="281">
        <v>304</v>
      </c>
      <c r="S81" s="286">
        <f>SUMIFS(台帳表ｋ[金額],台帳表ｋ[精算
グループ],確報【9月】!$H81,台帳表ｋ[入金月（月のみ）],確報【9月】!$A$1,台帳表ｋ[事務所/分室],"神")+SUMIFS(測量台帳1ｋ[入金額],測量台帳1ｋ[精算
グループ],確報【9月】!$H81,測量台帳1ｋ[入金月（月のみ）],確報【9月】!$A$1,測量台帳1ｋ[NC区分],"神奈川")+SUMIFS(測量台帳1__2ｋ[入金額(後)],測量台帳1__2ｋ[精算
グループ(後)],確報【9月】!$H81,測量台帳1__2ｋ[入金月(後)（月のみ）],確報【9月】!$A$1,測量台帳1__2ｋ[NC区分],"神奈川")</f>
        <v>0</v>
      </c>
      <c r="T81" s="293">
        <v>304</v>
      </c>
      <c r="U81" s="244">
        <f>SUMIFS(台帳表ｋ[金額],台帳表ｋ[精算
グループ],確報【9月】!$H81,台帳表ｋ[入金月（月のみ）],確報【9月】!$A$1,台帳表ｋ[事務所/分室],"湘")+SUMIFS(測量台帳1ｋ[入金額],測量台帳1ｋ[精算
グループ],確報【9月】!$H81,測量台帳1ｋ[入金月（月のみ）],確報【9月】!$A$1,測量台帳1ｋ[NC区分],"湘南")+SUMIFS(測量台帳1__2ｋ[入金額(後)],測量台帳1__2ｋ[精算
グループ(後)],確報【9月】!$H81,測量台帳1__2ｋ[入金月(後)（月のみ）],確報【9月】!$A$1,測量台帳1__2ｋ[NC区分],"湘南")</f>
        <v>0</v>
      </c>
      <c r="V81" s="243"/>
      <c r="W81" s="244" t="str">
        <f>IFERROR(INDEX(設備G入力用!$E$3:$R$72, MATCH($H81,設備G入力用!$E$3:$E$72, 0), MATCH($A$1 &amp; "月",設備G入力用!$E$2:$R$2, 0)),"")</f>
        <v/>
      </c>
      <c r="X81" s="41">
        <f>SUM(I81,K81,M81,O81,Q81,S81,U81,W81)</f>
        <v>0</v>
      </c>
      <c r="Y81" s="16">
        <f>SUM(X78:X81)</f>
        <v>1450439</v>
      </c>
      <c r="Z81" s="13" t="s">
        <v>16639</v>
      </c>
      <c r="AA81" s="127"/>
      <c r="AD81" s="129"/>
      <c r="AE81" s="129"/>
      <c r="AF81" s="122"/>
      <c r="AG81" s="130"/>
      <c r="AL81" s="139"/>
      <c r="AM81" s="140"/>
    </row>
    <row r="82" spans="1:50" ht="16.350000000000001" customHeight="1" thickBot="1">
      <c r="A82" s="132"/>
      <c r="B82" s="133"/>
      <c r="C82" s="133"/>
      <c r="D82" s="133"/>
      <c r="E82" s="648"/>
      <c r="F82" s="133" t="s">
        <v>16633</v>
      </c>
      <c r="G82" s="134"/>
      <c r="H82" s="251"/>
      <c r="I82" s="252">
        <f>SUM(I78:I81)</f>
        <v>434548</v>
      </c>
      <c r="J82" s="249"/>
      <c r="K82" s="252">
        <f t="shared" ref="K82:W82" si="12">SUM(K78:K81)</f>
        <v>0</v>
      </c>
      <c r="L82" s="249"/>
      <c r="M82" s="252">
        <f t="shared" si="12"/>
        <v>0</v>
      </c>
      <c r="N82" s="249"/>
      <c r="O82" s="250">
        <f t="shared" si="12"/>
        <v>0</v>
      </c>
      <c r="P82" s="249"/>
      <c r="Q82" s="250">
        <f t="shared" si="12"/>
        <v>0</v>
      </c>
      <c r="R82" s="249"/>
      <c r="S82" s="252">
        <f t="shared" si="12"/>
        <v>282703</v>
      </c>
      <c r="T82" s="249"/>
      <c r="U82" s="252">
        <f t="shared" si="12"/>
        <v>733188</v>
      </c>
      <c r="V82" s="251"/>
      <c r="W82" s="250">
        <f t="shared" si="12"/>
        <v>0</v>
      </c>
      <c r="X82" s="135"/>
      <c r="Z82" s="144"/>
      <c r="AD82" s="129"/>
      <c r="AE82" s="129"/>
      <c r="AF82" s="122"/>
      <c r="AG82" s="122"/>
      <c r="AH82" s="130"/>
      <c r="AL82" s="122"/>
      <c r="AM82" s="130"/>
    </row>
    <row r="83" spans="1:50" ht="15" thickTop="1" thickBot="1">
      <c r="A83" s="137"/>
      <c r="B83" s="138" t="s">
        <v>16640</v>
      </c>
      <c r="C83" s="121"/>
      <c r="D83" s="121"/>
      <c r="E83" s="121"/>
      <c r="F83" s="121"/>
      <c r="G83" s="56"/>
      <c r="H83" s="994">
        <f>I77+I82</f>
        <v>13181245</v>
      </c>
      <c r="I83" s="995"/>
      <c r="J83" s="996">
        <f>K77+K82</f>
        <v>716836</v>
      </c>
      <c r="K83" s="997"/>
      <c r="L83" s="996">
        <f>M77+M82</f>
        <v>6161376</v>
      </c>
      <c r="M83" s="997"/>
      <c r="N83" s="995">
        <f>O77+O82</f>
        <v>5691179</v>
      </c>
      <c r="O83" s="998"/>
      <c r="P83" s="994">
        <f>Q77+Q82</f>
        <v>53127853</v>
      </c>
      <c r="Q83" s="998"/>
      <c r="R83" s="994">
        <f>S77+S82</f>
        <v>32210585</v>
      </c>
      <c r="S83" s="997"/>
      <c r="T83" s="995">
        <f>U77+U82</f>
        <v>9224650</v>
      </c>
      <c r="U83" s="998"/>
      <c r="V83" s="994">
        <f>W77+W82</f>
        <v>519470</v>
      </c>
      <c r="W83" s="998"/>
      <c r="X83" s="15"/>
      <c r="AF83" s="122"/>
      <c r="AL83" s="122"/>
      <c r="AM83" s="122"/>
      <c r="AN83" s="130"/>
      <c r="AR83" s="122"/>
      <c r="AX83" s="122"/>
    </row>
    <row r="84" spans="1:50" ht="15.75" customHeight="1" thickBot="1">
      <c r="A84" s="137"/>
      <c r="B84" s="138" t="s">
        <v>16641</v>
      </c>
      <c r="C84" s="121"/>
      <c r="D84" s="121"/>
      <c r="E84" s="121"/>
      <c r="F84" s="56"/>
      <c r="G84" s="719"/>
      <c r="H84" s="1022">
        <f>SUMIF($AL$6:$AL$75,"西部",$AO$6:$AO$75)+SUMIF($AR$6:$AR$75,"西部",$AU$6:$AU$75)+SUMIF($AX$6:$AX$75,"西部",$BA$6:$BA$75)-$AH$76</f>
        <v>-184751</v>
      </c>
      <c r="I84" s="1023"/>
      <c r="J84" s="1023"/>
      <c r="K84" s="1023"/>
      <c r="L84" s="1023"/>
      <c r="M84" s="1023"/>
      <c r="N84" s="1023"/>
      <c r="O84" s="1024"/>
      <c r="P84" s="985">
        <f>SUMIF($AF$6:$AF$75,"多摩",$AI$6:$AI$75)+SUMIF($AR$6:$AR$75,"多摩",$AU$6:$AU$75)+SUMIF($AX$6:$AX$75,"多摩",$BA$6:$BA$75)-$AN$76</f>
        <v>-1943178</v>
      </c>
      <c r="Q84" s="986"/>
      <c r="R84" s="985">
        <f>SUMIF($AF$6:$AF$75,"神奈川",$AI$6:$AI$75)+SUMIF($AL$6:$AL$75,"神奈川",$AO$6:$AO$75)+SUMIF($AX$6:$AX$75,"神奈川",$BA$6:$BA$75)-$AT$76</f>
        <v>1539102</v>
      </c>
      <c r="S84" s="1025"/>
      <c r="T84" s="1026">
        <f>SUMIF($AF$6:$AF$75,"湘南",$AI$6:$AI$75)+SUMIF($AL$6:$AL$75,"湘南",$AO$6:$AO$75)+SUMIF($AR$6:$AR$75,"湘南",$AU$6:$AU$75)-$AZ$76</f>
        <v>-57979</v>
      </c>
      <c r="U84" s="986"/>
      <c r="V84" s="985">
        <f>SUMIF($AF$6:$AF$75,"設備",$AI$6:$AI$75)+SUMIF($AL$6:$AL$75,"設備",$AO$6:$AO$75)+SUMIF($AR$6:$AR$75,"設備",$AU$6:$AU$75)+SUMIF($AX$6:$AX$75,"設備",$BA$6:$BA$75)</f>
        <v>646806</v>
      </c>
      <c r="W84" s="986"/>
      <c r="X84" s="15"/>
      <c r="Y84" s="24">
        <f>SUM(H85:W85)</f>
        <v>121480000</v>
      </c>
      <c r="AA84" s="127"/>
      <c r="AB84" s="3"/>
      <c r="AC84" s="128" t="s">
        <v>16642</v>
      </c>
      <c r="AF84" s="136"/>
      <c r="AL84" s="122"/>
      <c r="AR84" s="136"/>
      <c r="AX84" s="136"/>
    </row>
    <row r="85" spans="1:50" ht="16.350000000000001" customHeight="1" thickBot="1">
      <c r="A85" s="137"/>
      <c r="B85" s="138" t="s">
        <v>16643</v>
      </c>
      <c r="C85" s="121"/>
      <c r="D85" s="121"/>
      <c r="E85" s="121"/>
      <c r="F85" s="56"/>
      <c r="G85" s="720"/>
      <c r="H85" s="987">
        <f>H83</f>
        <v>13181245</v>
      </c>
      <c r="I85" s="988"/>
      <c r="J85" s="989">
        <f>J83</f>
        <v>716836</v>
      </c>
      <c r="K85" s="990"/>
      <c r="L85" s="989">
        <f>L83</f>
        <v>6161376</v>
      </c>
      <c r="M85" s="990"/>
      <c r="N85" s="989">
        <f>N83</f>
        <v>5691179</v>
      </c>
      <c r="O85" s="988"/>
      <c r="P85" s="987">
        <f>P83</f>
        <v>53127853</v>
      </c>
      <c r="Q85" s="991"/>
      <c r="R85" s="1014">
        <f>R83</f>
        <v>32210585</v>
      </c>
      <c r="S85" s="1015"/>
      <c r="T85" s="1016">
        <f>T83</f>
        <v>9224650</v>
      </c>
      <c r="U85" s="1017"/>
      <c r="V85" s="1014">
        <f>V83+V84</f>
        <v>1166276</v>
      </c>
      <c r="W85" s="1017"/>
      <c r="X85" s="143" t="s">
        <v>16644</v>
      </c>
      <c r="Y85" s="24">
        <f>SUM(H86:W86)</f>
        <v>117800000</v>
      </c>
      <c r="Z85" s="144"/>
      <c r="AB85" s="3"/>
      <c r="AC85" s="122"/>
      <c r="AD85" s="129"/>
      <c r="AE85" s="129"/>
      <c r="AH85" s="130"/>
      <c r="AL85" s="136"/>
    </row>
    <row r="86" spans="1:50" ht="14.25" thickBot="1">
      <c r="A86" s="137"/>
      <c r="B86" s="138" t="s">
        <v>16645</v>
      </c>
      <c r="C86" s="121"/>
      <c r="D86" s="121"/>
      <c r="E86" s="121"/>
      <c r="F86" s="121"/>
      <c r="G86" s="721"/>
      <c r="H86" s="1018">
        <f>INDEX(目標比較!$D$7:$O$7, MATCH($A$1,目標比較!$D$5:$O$5, 0))</f>
        <v>29500000</v>
      </c>
      <c r="I86" s="1019"/>
      <c r="J86" s="1019"/>
      <c r="K86" s="1019"/>
      <c r="L86" s="1019"/>
      <c r="M86" s="1019"/>
      <c r="N86" s="1019"/>
      <c r="O86" s="1019"/>
      <c r="P86" s="1008">
        <f>INDEX(目標比較!$D$14:$O$14, MATCH($A$1,目標比較!$D$5:$O$5, 0))</f>
        <v>49300000</v>
      </c>
      <c r="Q86" s="1010"/>
      <c r="R86" s="1008">
        <f>INDEX(目標比較!$D$28:$O$28,MATCH($A$1,目標比較!$D$5:$O$5,0))+INDEX(目標比較!$D$21:$O$21,MATCH($A$1,目標比較!$D$5:$O$5,0))</f>
        <v>39000000</v>
      </c>
      <c r="S86" s="1009"/>
      <c r="T86" s="1009"/>
      <c r="U86" s="1010"/>
      <c r="V86" s="1020"/>
      <c r="W86" s="1021"/>
      <c r="Y86" s="24">
        <f>SUM(H87:W87)</f>
        <v>570546</v>
      </c>
      <c r="AB86" s="3"/>
      <c r="AL86" s="122"/>
      <c r="AM86" s="122"/>
      <c r="AN86" s="130"/>
    </row>
    <row r="87" spans="1:50" ht="13.5" customHeight="1" thickBot="1">
      <c r="A87" s="137"/>
      <c r="B87" s="138" t="s">
        <v>16646</v>
      </c>
      <c r="C87" s="121"/>
      <c r="D87" s="121"/>
      <c r="E87" s="121"/>
      <c r="F87" s="121"/>
      <c r="G87" s="721"/>
      <c r="H87" s="1003">
        <f>(H85+J85+L85+N85)-H86</f>
        <v>-3749364</v>
      </c>
      <c r="I87" s="1004"/>
      <c r="J87" s="1004"/>
      <c r="K87" s="1004"/>
      <c r="L87" s="1004"/>
      <c r="M87" s="1004"/>
      <c r="N87" s="1004"/>
      <c r="O87" s="1004"/>
      <c r="P87" s="1003">
        <f>P88-P86</f>
        <v>1884675</v>
      </c>
      <c r="Q87" s="1005"/>
      <c r="R87" s="1003">
        <f>(R85+T85)-R86</f>
        <v>2435235</v>
      </c>
      <c r="S87" s="1004"/>
      <c r="T87" s="1004"/>
      <c r="U87" s="1005"/>
      <c r="V87" s="1006"/>
      <c r="W87" s="1007"/>
      <c r="Y87" s="24">
        <f>SUM(H88:W88)</f>
        <v>120833194</v>
      </c>
      <c r="AB87" s="3"/>
    </row>
    <row r="88" spans="1:50" ht="13.5" customHeight="1" thickBot="1">
      <c r="A88" s="137"/>
      <c r="B88" s="138" t="s">
        <v>16647</v>
      </c>
      <c r="C88" s="121"/>
      <c r="D88" s="121"/>
      <c r="E88" s="121"/>
      <c r="F88" s="56"/>
      <c r="G88" s="720"/>
      <c r="H88" s="1008">
        <f>SUM(H85:O85)+H84</f>
        <v>25565885</v>
      </c>
      <c r="I88" s="1009"/>
      <c r="J88" s="1009"/>
      <c r="K88" s="1009"/>
      <c r="L88" s="1009"/>
      <c r="M88" s="1009"/>
      <c r="N88" s="1009"/>
      <c r="O88" s="1010"/>
      <c r="P88" s="1008">
        <f>P85+P84</f>
        <v>51184675</v>
      </c>
      <c r="Q88" s="1010"/>
      <c r="R88" s="1011">
        <f>R85+T85+R84+T84</f>
        <v>42916358</v>
      </c>
      <c r="S88" s="1012"/>
      <c r="T88" s="1012"/>
      <c r="U88" s="1013"/>
      <c r="V88" s="965">
        <f>+V85</f>
        <v>1166276</v>
      </c>
      <c r="W88" s="972"/>
      <c r="AB88" s="3"/>
      <c r="AC88" s="122"/>
    </row>
    <row r="89" spans="1:50" ht="13.5" customHeight="1">
      <c r="F89" s="1028"/>
      <c r="G89" s="1029"/>
      <c r="H89" s="1030" t="s">
        <v>16648</v>
      </c>
      <c r="I89" s="1031"/>
      <c r="J89" s="1032" t="s">
        <v>16649</v>
      </c>
      <c r="K89" s="1031"/>
      <c r="L89" s="1032" t="s">
        <v>16650</v>
      </c>
      <c r="M89" s="1031"/>
      <c r="N89" s="1032" t="s">
        <v>16651</v>
      </c>
      <c r="O89" s="1031"/>
      <c r="P89" s="1032" t="s">
        <v>16652</v>
      </c>
      <c r="Q89" s="1031"/>
      <c r="R89" s="1032" t="s">
        <v>16653</v>
      </c>
      <c r="S89" s="1031"/>
      <c r="T89" s="1032" t="s">
        <v>16654</v>
      </c>
      <c r="U89" s="1031"/>
      <c r="V89" s="1032" t="s">
        <v>16655</v>
      </c>
      <c r="W89" s="1029"/>
      <c r="AB89" s="3"/>
      <c r="AF89" s="1027" t="s">
        <v>16656</v>
      </c>
      <c r="AG89" s="1027"/>
    </row>
    <row r="90" spans="1:50" ht="14.25" customHeight="1">
      <c r="F90" s="1033" t="s">
        <v>16657</v>
      </c>
      <c r="G90" s="1034"/>
      <c r="H90" s="1035">
        <f>SUMIFS(台帳表ｓ[金額],台帳表ｓ[入金月（月のみ）],$A$1,台帳表ｓ[ＮＣ区分],"西部")</f>
        <v>8072673</v>
      </c>
      <c r="I90" s="1002"/>
      <c r="J90" s="1002">
        <f>SUMIFS(台帳表ｓ[金額],台帳表ｓ[入金月（月のみ）],$A$1,台帳表ｓ[ＮＣ区分],"埼玉")</f>
        <v>0</v>
      </c>
      <c r="K90" s="1002"/>
      <c r="L90" s="1002">
        <f>SUMIFS(台帳表ｓ[金額],台帳表ｓ[入金月（月のみ）],$A$1,台帳表ｓ[ＮＣ区分],"北部")</f>
        <v>4929372</v>
      </c>
      <c r="M90" s="1002"/>
      <c r="N90" s="1002">
        <f>SUMIFS(台帳表ｓ[金額],台帳表ｓ[入金月（月のみ）],$A$1,台帳表ｓ[ＮＣ区分],"南部")</f>
        <v>885458</v>
      </c>
      <c r="O90" s="1002"/>
      <c r="P90" s="1002">
        <f>SUMIFS(台帳表ｔ[金額],台帳表ｔ[入金月（月のみ）],$A$1,台帳表ｔ[ＮＣ区分],"西部")</f>
        <v>513636</v>
      </c>
      <c r="Q90" s="1002"/>
      <c r="R90" s="1002">
        <f>SUMIFS(台帳表ｔ[金額],台帳表ｔ[入金月（月のみ）],$A$1,台帳表ｔ[ＮＣ区分],"多摩")</f>
        <v>27908147</v>
      </c>
      <c r="S90" s="1002"/>
      <c r="T90" s="1002">
        <f>SUMIFS(台帳表ｋ[金額],台帳表ｋ[入金月（月のみ）],$A$1,台帳表ｋ[事務所/分室],"神")</f>
        <v>13193838</v>
      </c>
      <c r="U90" s="1002"/>
      <c r="V90" s="1036">
        <f>SUMIFS(台帳表ｋ[金額],台帳表ｋ[入金月（月のみ）],$A$1,台帳表ｋ[事務所/分室],"湘")</f>
        <v>8879445</v>
      </c>
      <c r="W90" s="1037"/>
      <c r="AB90" s="3"/>
      <c r="AF90" s="3" t="s">
        <v>16561</v>
      </c>
      <c r="AG90" s="3">
        <v>100</v>
      </c>
      <c r="AH90" s="3" t="s">
        <v>16658</v>
      </c>
    </row>
    <row r="91" spans="1:50">
      <c r="F91" s="1033" t="s">
        <v>16659</v>
      </c>
      <c r="G91" s="1034"/>
      <c r="H91" s="1035">
        <f>SUMIFS(測量台帳1__2ｓ[入金額(後)],測量台帳1__2ｓ[入金月(後)（月のみ）],$A$1,測量台帳1__2ｓ[NC区分],"西部")</f>
        <v>1581391</v>
      </c>
      <c r="I91" s="1002"/>
      <c r="J91" s="1002">
        <f>SUMIFS(測量台帳1ｓ[入金額],測量台帳1ｓ[入金月（月のみ）],$A$1,測量台帳1ｓ[NC区分],"埼玉")</f>
        <v>0</v>
      </c>
      <c r="K91" s="1002"/>
      <c r="L91" s="1002">
        <f>+SUMIFS(測量台帳1ｓ[入金額],測量台帳1ｓ[入金月（月のみ）],$A$1,測量台帳1ｓ[NC区分],"北部")</f>
        <v>866887</v>
      </c>
      <c r="M91" s="1002"/>
      <c r="N91" s="1002">
        <f>SUMIFS(測量台帳1ｓ[入金額],測量台帳1ｓ[入金月（月のみ）],$A$1,測量台帳1ｓ[NC区分],"南部")</f>
        <v>1833618</v>
      </c>
      <c r="O91" s="1002"/>
      <c r="P91" s="1002">
        <f>SUMIFS(測量台帳1ｔ[入金額],測量台帳1ｔ[入金月（月のみ）],$A$1,測量台帳1ｔ[NC区分],"西部")</f>
        <v>0</v>
      </c>
      <c r="Q91" s="1002"/>
      <c r="R91" s="1002">
        <f>SUMIFS(測量台帳1ｔ[入金額],測量台帳1ｔ[入金月（月のみ）],$A$1,測量台帳1ｔ[NC区分],"多摩")</f>
        <v>13524582</v>
      </c>
      <c r="S91" s="1002"/>
      <c r="T91" s="1002">
        <f>SUMIFS(測量台帳1ｋ[入金額],測量台帳1ｋ[入金月（月のみ）],$A$1,測量台帳1ｋ[NC区分],"神奈川")</f>
        <v>11839991</v>
      </c>
      <c r="U91" s="1002"/>
      <c r="V91" s="1036">
        <f>SUMIFS(測量台帳1ｋ[入金額],測量台帳1ｋ[入金月（月のみ）],$A$1,測量台帳1ｋ[NC区分],"湘南")</f>
        <v>345205</v>
      </c>
      <c r="W91" s="1037"/>
      <c r="AB91" s="3"/>
      <c r="AF91" s="3" t="s">
        <v>16562</v>
      </c>
      <c r="AG91" s="3">
        <v>101</v>
      </c>
      <c r="AH91" s="3" t="s">
        <v>16660</v>
      </c>
    </row>
    <row r="92" spans="1:50">
      <c r="F92" s="1038" t="s">
        <v>16661</v>
      </c>
      <c r="G92" s="1039"/>
      <c r="H92" s="1035">
        <f>SUMIFS(測量台帳1ｓ[入金額],測量台帳1ｓ[入金月（月のみ）],$A$1,測量台帳1ｓ[NC区分],"西部")</f>
        <v>3527181</v>
      </c>
      <c r="I92" s="1002"/>
      <c r="J92" s="1002">
        <f>SUMIFS(測量台帳1__2ｓ[入金額(後)],測量台帳1__2ｓ[入金月(後)（月のみ）],$A$1,測量台帳1__2ｓ[NC区分],"埼玉")</f>
        <v>716836</v>
      </c>
      <c r="K92" s="1002"/>
      <c r="L92" s="1002">
        <f>+SUMIFS(測量台帳1__2ｓ[入金額(後)],測量台帳1__2ｓ[入金月(後)（月のみ）],$A$1,測量台帳1__2ｓ[NC区分],"北部")</f>
        <v>365117</v>
      </c>
      <c r="M92" s="1002"/>
      <c r="N92" s="1002">
        <f>SUMIFS(測量台帳1__2ｓ[入金額(後)],測量台帳1__2ｓ[入金月(後)（月のみ）],$A$1,測量台帳1__2ｓ[NC区分],"南部")</f>
        <v>2972103</v>
      </c>
      <c r="O92" s="1002"/>
      <c r="P92" s="1002">
        <f>SUMIFS(測量台帳1__2ｔ[入金額(後)],測量台帳1__2ｔ[入金月(後)（月のみ）],$A$1,測量台帳1__2ｔ[NC区分],"西部")</f>
        <v>0</v>
      </c>
      <c r="Q92" s="1002"/>
      <c r="R92" s="1002">
        <f>+SUMIFS(測量台帳1__2ｔ[入金額(後)],測量台帳1__2ｔ[入金月(後)（月のみ）],$A$1,測量台帳1__2ｔ[NC区分],"多摩")</f>
        <v>11181488</v>
      </c>
      <c r="S92" s="1002"/>
      <c r="T92" s="1002">
        <f>SUMIFS(測量台帳1__2ｋ[入金額(後)],測量台帳1__2ｋ[入金月(後)（月のみ）],$A$1,測量台帳1__2ｋ[NC区分],"神奈川")</f>
        <v>7176756</v>
      </c>
      <c r="U92" s="1002"/>
      <c r="V92" s="1036">
        <f>+SUMIFS(測量台帳1__2ｋ[入金額(後)],測量台帳1__2ｋ[入金月(後)（月のみ）],$A$1,測量台帳1__2ｋ[NC区分],"湘南")</f>
        <v>0</v>
      </c>
      <c r="W92" s="1037"/>
      <c r="AB92" s="3"/>
      <c r="AF92" s="3" t="s">
        <v>16563</v>
      </c>
      <c r="AG92" s="3">
        <v>103</v>
      </c>
    </row>
    <row r="93" spans="1:50">
      <c r="F93" s="1033" t="s">
        <v>16662</v>
      </c>
      <c r="G93" s="1034"/>
      <c r="H93" s="1035">
        <f>SUM(H91:I92)</f>
        <v>5108572</v>
      </c>
      <c r="I93" s="1040"/>
      <c r="J93" s="1002">
        <f>SUM(J91:K92)</f>
        <v>716836</v>
      </c>
      <c r="K93" s="1040"/>
      <c r="L93" s="1002">
        <f>SUM(L91:M92)</f>
        <v>1232004</v>
      </c>
      <c r="M93" s="1040"/>
      <c r="N93" s="1002">
        <f>SUM(N91:O92)</f>
        <v>4805721</v>
      </c>
      <c r="O93" s="1040"/>
      <c r="P93" s="1002">
        <f>SUM(P91:Q92)</f>
        <v>0</v>
      </c>
      <c r="Q93" s="1040"/>
      <c r="R93" s="1002">
        <f>SUM(R91:S92)</f>
        <v>24706070</v>
      </c>
      <c r="S93" s="1002"/>
      <c r="T93" s="1002">
        <f>SUM(T91:U92)</f>
        <v>19016747</v>
      </c>
      <c r="U93" s="1040"/>
      <c r="V93" s="1036">
        <f>SUM(V91:W92)</f>
        <v>345205</v>
      </c>
      <c r="W93" s="1037"/>
      <c r="AF93" s="3" t="s">
        <v>16564</v>
      </c>
      <c r="AG93" s="3">
        <v>201</v>
      </c>
    </row>
    <row r="94" spans="1:50" ht="12.75" thickBot="1">
      <c r="F94" s="1041" t="s">
        <v>16663</v>
      </c>
      <c r="G94" s="1042"/>
      <c r="H94" s="1043">
        <f>H93+H90</f>
        <v>13181245</v>
      </c>
      <c r="I94" s="1044"/>
      <c r="J94" s="1044">
        <f>J93+J90</f>
        <v>716836</v>
      </c>
      <c r="K94" s="1044"/>
      <c r="L94" s="1044">
        <f>L93+L90</f>
        <v>6161376</v>
      </c>
      <c r="M94" s="1044"/>
      <c r="N94" s="1044">
        <f>N93+N90</f>
        <v>5691179</v>
      </c>
      <c r="O94" s="1044"/>
      <c r="P94" s="1044">
        <f>P93+P90</f>
        <v>513636</v>
      </c>
      <c r="Q94" s="1044"/>
      <c r="R94" s="1044">
        <f>R93+R90</f>
        <v>52614217</v>
      </c>
      <c r="S94" s="1044"/>
      <c r="T94" s="1045">
        <f>T90+T93</f>
        <v>32210585</v>
      </c>
      <c r="U94" s="1045"/>
      <c r="V94" s="1046">
        <f>V90+V93</f>
        <v>9224650</v>
      </c>
      <c r="W94" s="1047"/>
      <c r="AD94" s="3"/>
      <c r="AE94" s="3"/>
      <c r="AF94" s="3" t="s">
        <v>16505</v>
      </c>
      <c r="AG94" s="3">
        <v>202</v>
      </c>
    </row>
    <row r="95" spans="1:50" ht="12.75" thickBot="1">
      <c r="O95" s="4"/>
      <c r="P95" s="1048"/>
      <c r="Q95" s="1048"/>
      <c r="AD95" s="3"/>
      <c r="AE95" s="3"/>
      <c r="AF95" s="3" t="s">
        <v>16565</v>
      </c>
      <c r="AG95" s="3">
        <v>203</v>
      </c>
    </row>
    <row r="96" spans="1:50" ht="12.75" customHeight="1">
      <c r="F96" s="1028"/>
      <c r="G96" s="1029"/>
      <c r="H96" s="1030" t="s">
        <v>16664</v>
      </c>
      <c r="I96" s="1031"/>
      <c r="J96" s="1032" t="s">
        <v>16665</v>
      </c>
      <c r="K96" s="1031"/>
      <c r="L96" s="1049" t="s">
        <v>16666</v>
      </c>
      <c r="M96" s="1050"/>
      <c r="O96" s="4"/>
      <c r="P96" s="1048"/>
      <c r="Q96" s="1048"/>
      <c r="AD96" s="3"/>
      <c r="AE96" s="3"/>
    </row>
    <row r="97" spans="6:33">
      <c r="F97" s="1051" t="s">
        <v>16657</v>
      </c>
      <c r="G97" s="1052"/>
      <c r="H97" s="1053">
        <f>SUM(H90:O90)</f>
        <v>13887503</v>
      </c>
      <c r="I97" s="1054"/>
      <c r="J97" s="1054">
        <f>R90+P90</f>
        <v>28421783</v>
      </c>
      <c r="K97" s="1054"/>
      <c r="L97" s="1054">
        <f>T90+V90</f>
        <v>22073283</v>
      </c>
      <c r="M97" s="1055"/>
      <c r="O97" s="759"/>
      <c r="P97" s="1048"/>
      <c r="Q97" s="1048"/>
      <c r="AD97" s="3"/>
      <c r="AE97" s="3"/>
      <c r="AF97" s="3" t="s">
        <v>16667</v>
      </c>
      <c r="AG97" s="3">
        <v>301</v>
      </c>
    </row>
    <row r="98" spans="6:33">
      <c r="F98" s="1051" t="s">
        <v>16659</v>
      </c>
      <c r="G98" s="1052"/>
      <c r="H98" s="1056">
        <f>SUM(H91:O91)</f>
        <v>4281896</v>
      </c>
      <c r="I98" s="1057"/>
      <c r="J98" s="1054">
        <f t="shared" ref="J98:J100" si="13">R91+P91</f>
        <v>13524582</v>
      </c>
      <c r="K98" s="1054"/>
      <c r="L98" s="1054">
        <f t="shared" ref="L98:L100" si="14">T91+V91</f>
        <v>12185196</v>
      </c>
      <c r="M98" s="1055"/>
      <c r="O98" s="4"/>
      <c r="P98" s="1048"/>
      <c r="Q98" s="1048"/>
      <c r="AD98" s="3"/>
      <c r="AE98" s="3"/>
      <c r="AF98" s="3" t="s">
        <v>16668</v>
      </c>
      <c r="AG98" s="3">
        <v>302</v>
      </c>
    </row>
    <row r="99" spans="6:33">
      <c r="F99" s="1038" t="s">
        <v>16661</v>
      </c>
      <c r="G99" s="1039"/>
      <c r="H99" s="1056">
        <f>SUM(H92:O92)</f>
        <v>7581237</v>
      </c>
      <c r="I99" s="1057"/>
      <c r="J99" s="1054">
        <f t="shared" si="13"/>
        <v>11181488</v>
      </c>
      <c r="K99" s="1054"/>
      <c r="L99" s="1054">
        <f t="shared" si="14"/>
        <v>7176756</v>
      </c>
      <c r="M99" s="1055"/>
      <c r="O99" s="6"/>
      <c r="P99" s="1048"/>
      <c r="Q99" s="1048"/>
      <c r="AD99" s="3"/>
      <c r="AE99" s="3"/>
      <c r="AF99" s="3" t="s">
        <v>16669</v>
      </c>
      <c r="AG99" s="3">
        <v>303</v>
      </c>
    </row>
    <row r="100" spans="6:33">
      <c r="F100" s="1051" t="s">
        <v>16662</v>
      </c>
      <c r="G100" s="1052"/>
      <c r="H100" s="1053">
        <f>SUM(H93:O93)</f>
        <v>11863133</v>
      </c>
      <c r="I100" s="1054"/>
      <c r="J100" s="1054">
        <f t="shared" si="13"/>
        <v>24706070</v>
      </c>
      <c r="K100" s="1054"/>
      <c r="L100" s="1054">
        <f t="shared" si="14"/>
        <v>19361952</v>
      </c>
      <c r="M100" s="1055"/>
      <c r="N100" s="6"/>
      <c r="O100" s="6"/>
      <c r="P100" s="6"/>
      <c r="Q100" s="6"/>
      <c r="R100" s="6"/>
      <c r="S100" s="6"/>
      <c r="T100" s="1061"/>
      <c r="U100" s="1061"/>
      <c r="AD100" s="3"/>
      <c r="AE100" s="3"/>
      <c r="AF100" s="3" t="s">
        <v>16670</v>
      </c>
      <c r="AG100" s="3">
        <v>304</v>
      </c>
    </row>
    <row r="101" spans="6:33" ht="15" customHeight="1">
      <c r="F101" s="1033" t="s">
        <v>16671</v>
      </c>
      <c r="G101" s="1034"/>
      <c r="H101" s="1062">
        <f>H84</f>
        <v>-184751</v>
      </c>
      <c r="I101" s="1063"/>
      <c r="J101" s="1063">
        <f>P84</f>
        <v>-1943178</v>
      </c>
      <c r="K101" s="1063"/>
      <c r="L101" s="1063">
        <f>R84+T84</f>
        <v>1481123</v>
      </c>
      <c r="M101" s="1064"/>
      <c r="O101" s="760"/>
      <c r="P101" s="1065"/>
      <c r="Q101" s="1065"/>
      <c r="S101" s="760"/>
      <c r="T101" s="1065"/>
      <c r="U101" s="1065"/>
      <c r="AD101" s="3"/>
      <c r="AE101" s="3"/>
    </row>
    <row r="102" spans="6:33" ht="12.75" thickBot="1">
      <c r="F102" s="1041" t="s">
        <v>16672</v>
      </c>
      <c r="G102" s="1042"/>
      <c r="H102" s="1058">
        <f>H100+H97+H101</f>
        <v>25565885</v>
      </c>
      <c r="I102" s="1059"/>
      <c r="J102" s="1059">
        <f>J97+J100+J101</f>
        <v>51184675</v>
      </c>
      <c r="K102" s="1059"/>
      <c r="L102" s="1059">
        <f>L97+L100+L101</f>
        <v>42916358</v>
      </c>
      <c r="M102" s="1060"/>
      <c r="O102" s="760"/>
      <c r="P102" s="1048"/>
      <c r="Q102" s="1048"/>
      <c r="S102" s="760"/>
      <c r="T102" s="1048"/>
      <c r="U102" s="1048"/>
      <c r="AA102" s="145"/>
      <c r="AD102" s="3"/>
      <c r="AE102" s="3"/>
    </row>
    <row r="103" spans="6:33">
      <c r="AD103" s="3"/>
      <c r="AE103" s="3"/>
    </row>
    <row r="104" spans="6:33">
      <c r="AD104" s="3"/>
      <c r="AE104" s="3"/>
    </row>
    <row r="105" spans="6:33">
      <c r="AD105" s="3"/>
      <c r="AE105" s="3"/>
    </row>
    <row r="109" spans="6:33">
      <c r="AB109" s="3"/>
    </row>
    <row r="113" spans="28:29" ht="15" customHeight="1"/>
    <row r="121" spans="28:29">
      <c r="AB121" s="146"/>
      <c r="AC121" s="50"/>
    </row>
  </sheetData>
  <mergeCells count="192">
    <mergeCell ref="T101:U101"/>
    <mergeCell ref="F102:G102"/>
    <mergeCell ref="H102:I102"/>
    <mergeCell ref="J102:K102"/>
    <mergeCell ref="L102:M102"/>
    <mergeCell ref="P102:Q102"/>
    <mergeCell ref="T102:U102"/>
    <mergeCell ref="F101:G101"/>
    <mergeCell ref="H101:I101"/>
    <mergeCell ref="J101:K101"/>
    <mergeCell ref="L101:M101"/>
    <mergeCell ref="P101:Q101"/>
    <mergeCell ref="F100:G100"/>
    <mergeCell ref="H100:I100"/>
    <mergeCell ref="J100:K100"/>
    <mergeCell ref="L100:M100"/>
    <mergeCell ref="T100:U100"/>
    <mergeCell ref="F99:G99"/>
    <mergeCell ref="H99:I99"/>
    <mergeCell ref="J99:K99"/>
    <mergeCell ref="L99:M99"/>
    <mergeCell ref="P99:Q99"/>
    <mergeCell ref="F98:G98"/>
    <mergeCell ref="H98:I98"/>
    <mergeCell ref="J98:K98"/>
    <mergeCell ref="L98:M98"/>
    <mergeCell ref="P98:Q98"/>
    <mergeCell ref="F97:G97"/>
    <mergeCell ref="H97:I97"/>
    <mergeCell ref="J97:K97"/>
    <mergeCell ref="L97:M97"/>
    <mergeCell ref="P97:Q97"/>
    <mergeCell ref="F96:G96"/>
    <mergeCell ref="H96:I96"/>
    <mergeCell ref="J96:K96"/>
    <mergeCell ref="L96:M96"/>
    <mergeCell ref="P96:Q96"/>
    <mergeCell ref="P94:Q94"/>
    <mergeCell ref="R94:S94"/>
    <mergeCell ref="T94:U94"/>
    <mergeCell ref="V94:W94"/>
    <mergeCell ref="P95:Q95"/>
    <mergeCell ref="F94:G94"/>
    <mergeCell ref="H94:I94"/>
    <mergeCell ref="J94:K94"/>
    <mergeCell ref="L94:M94"/>
    <mergeCell ref="N94:O94"/>
    <mergeCell ref="P92:Q92"/>
    <mergeCell ref="R92:S92"/>
    <mergeCell ref="T92:U92"/>
    <mergeCell ref="V92:W92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F92:G92"/>
    <mergeCell ref="H92:I92"/>
    <mergeCell ref="J92:K92"/>
    <mergeCell ref="L92:M92"/>
    <mergeCell ref="N92:O92"/>
    <mergeCell ref="P90:Q90"/>
    <mergeCell ref="R90:S90"/>
    <mergeCell ref="T90:U90"/>
    <mergeCell ref="V90:W90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F90:G90"/>
    <mergeCell ref="H90:I90"/>
    <mergeCell ref="J90:K90"/>
    <mergeCell ref="L90:M90"/>
    <mergeCell ref="N90:O90"/>
    <mergeCell ref="F89:G89"/>
    <mergeCell ref="H89:I89"/>
    <mergeCell ref="J89:K89"/>
    <mergeCell ref="L89:M89"/>
    <mergeCell ref="N89:O89"/>
    <mergeCell ref="A1:C1"/>
    <mergeCell ref="D1:E1"/>
    <mergeCell ref="A2:G4"/>
    <mergeCell ref="H2:W2"/>
    <mergeCell ref="D70:E70"/>
    <mergeCell ref="C71:E76"/>
    <mergeCell ref="H84:O84"/>
    <mergeCell ref="P84:Q84"/>
    <mergeCell ref="R84:S84"/>
    <mergeCell ref="T84:U84"/>
    <mergeCell ref="V84:W84"/>
    <mergeCell ref="R85:S85"/>
    <mergeCell ref="T85:U85"/>
    <mergeCell ref="V85:W85"/>
    <mergeCell ref="H86:O86"/>
    <mergeCell ref="P86:Q86"/>
    <mergeCell ref="R86:U86"/>
    <mergeCell ref="V86:W86"/>
    <mergeCell ref="H85:I85"/>
    <mergeCell ref="AA2:AC5"/>
    <mergeCell ref="H3:U3"/>
    <mergeCell ref="V3:W3"/>
    <mergeCell ref="H4:I4"/>
    <mergeCell ref="J4:K4"/>
    <mergeCell ref="L4:M4"/>
    <mergeCell ref="AF4:AI4"/>
    <mergeCell ref="AL4:AO4"/>
    <mergeCell ref="AR4:AU4"/>
    <mergeCell ref="N5:O5"/>
    <mergeCell ref="P5:Q5"/>
    <mergeCell ref="R5:S5"/>
    <mergeCell ref="T5:U5"/>
    <mergeCell ref="V5:W5"/>
    <mergeCell ref="AX4:BA4"/>
    <mergeCell ref="A5:A77"/>
    <mergeCell ref="B5:B73"/>
    <mergeCell ref="C5:G5"/>
    <mergeCell ref="H5:I5"/>
    <mergeCell ref="J5:K5"/>
    <mergeCell ref="L5:M5"/>
    <mergeCell ref="N4:O4"/>
    <mergeCell ref="P4:Q4"/>
    <mergeCell ref="R4:S4"/>
    <mergeCell ref="T4:U4"/>
    <mergeCell ref="V4:W4"/>
    <mergeCell ref="X4:Y4"/>
    <mergeCell ref="C6:C69"/>
    <mergeCell ref="D6:D24"/>
    <mergeCell ref="E6:E11"/>
    <mergeCell ref="D36:D52"/>
    <mergeCell ref="E36:E41"/>
    <mergeCell ref="D25:D35"/>
    <mergeCell ref="E25:E30"/>
    <mergeCell ref="E31:E35"/>
    <mergeCell ref="E12:E18"/>
    <mergeCell ref="E19:E24"/>
    <mergeCell ref="AA35:AB35"/>
    <mergeCell ref="AA6:AA22"/>
    <mergeCell ref="AA23:AB23"/>
    <mergeCell ref="AA24:AA34"/>
    <mergeCell ref="AA36:AA52"/>
    <mergeCell ref="E42:E47"/>
    <mergeCell ref="E48:E52"/>
    <mergeCell ref="D53:D69"/>
    <mergeCell ref="E53:E58"/>
    <mergeCell ref="AA53:AB53"/>
    <mergeCell ref="E59:E64"/>
    <mergeCell ref="E65:E69"/>
    <mergeCell ref="AA71:AB71"/>
    <mergeCell ref="B74:B76"/>
    <mergeCell ref="AA75:AA76"/>
    <mergeCell ref="AZ76:BA76"/>
    <mergeCell ref="H83:I83"/>
    <mergeCell ref="J83:K83"/>
    <mergeCell ref="L83:M83"/>
    <mergeCell ref="N83:O83"/>
    <mergeCell ref="P83:Q83"/>
    <mergeCell ref="R83:S83"/>
    <mergeCell ref="T83:U83"/>
    <mergeCell ref="V83:W83"/>
    <mergeCell ref="AH76:AI76"/>
    <mergeCell ref="AL76:AM76"/>
    <mergeCell ref="AN76:AO76"/>
    <mergeCell ref="AR76:AS76"/>
    <mergeCell ref="AT76:AU76"/>
    <mergeCell ref="AX76:AY76"/>
    <mergeCell ref="AF76:AG76"/>
    <mergeCell ref="J85:K85"/>
    <mergeCell ref="L85:M85"/>
    <mergeCell ref="N85:O85"/>
    <mergeCell ref="P85:Q85"/>
    <mergeCell ref="AF89:AG89"/>
    <mergeCell ref="H87:O87"/>
    <mergeCell ref="P87:Q87"/>
    <mergeCell ref="R87:U87"/>
    <mergeCell ref="V87:W87"/>
    <mergeCell ref="H88:O88"/>
    <mergeCell ref="P88:Q88"/>
    <mergeCell ref="R88:U88"/>
    <mergeCell ref="V88:W88"/>
    <mergeCell ref="P89:Q89"/>
    <mergeCell ref="R89:S89"/>
    <mergeCell ref="T89:U89"/>
    <mergeCell ref="V89:W89"/>
  </mergeCells>
  <phoneticPr fontId="1"/>
  <dataValidations count="4">
    <dataValidation type="list" allowBlank="1" showInputMessage="1" showErrorMessage="1" sqref="AL76" xr:uid="{206AB4B5-6FAA-45C3-8A40-BADB29843EB8}">
      <formula1>"西部,神奈川,湘南,設備"</formula1>
    </dataValidation>
    <dataValidation allowBlank="1" sqref="AF6:AI75" xr:uid="{C39860E5-DF6D-48AC-A748-78061BFFEFCE}"/>
    <dataValidation type="list" allowBlank="1" showDropDown="1" sqref="AR6:AU75 AX6:BA75" xr:uid="{A1208E1A-F35F-4BAD-BE03-1CAAE7F69766}">
      <formula1>"西部,多摩,設備"</formula1>
    </dataValidation>
    <dataValidation type="list" allowBlank="1" showDropDown="1" sqref="AL6:AO75" xr:uid="{EB0E165E-0606-4B3E-A430-BA33085BBD42}">
      <formula1>"西部,神奈川,湘南,設備"</formula1>
    </dataValidation>
  </dataValidations>
  <printOptions horizontalCentered="1" verticalCentered="1"/>
  <pageMargins left="0.33" right="0.19685039370078741" top="0.23622047244094491" bottom="0.23622047244094491" header="0" footer="0"/>
  <pageSetup paperSize="8" scale="57" orientation="landscape" cellComments="asDisplayed" r:id="rId1"/>
  <headerFooter alignWithMargins="0"/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25F50-2A89-4EF4-B48D-6475F5BE9E65}">
  <sheetPr codeName="Sheet18">
    <pageSetUpPr fitToPage="1"/>
  </sheetPr>
  <dimension ref="A1:BA121"/>
  <sheetViews>
    <sheetView view="pageBreakPreview" zoomScale="110" zoomScaleNormal="100" zoomScaleSheetLayoutView="110" workbookViewId="0">
      <pane xSplit="5" ySplit="5" topLeftCell="F76" activePane="bottomRight" state="frozen"/>
      <selection pane="topRight" activeCell="A2" sqref="A2:G4"/>
      <selection pane="bottomLeft" activeCell="A2" sqref="A2:G4"/>
      <selection pane="bottomRight" activeCell="A2" sqref="A2:G4"/>
    </sheetView>
  </sheetViews>
  <sheetFormatPr defaultColWidth="9" defaultRowHeight="12"/>
  <cols>
    <col min="1" max="1" width="2.625" style="3" customWidth="1"/>
    <col min="2" max="5" width="3.125" style="3" customWidth="1"/>
    <col min="6" max="6" width="10.625" style="3" customWidth="1"/>
    <col min="7" max="7" width="1.625" style="3" customWidth="1"/>
    <col min="8" max="8" width="2.625" style="3" customWidth="1"/>
    <col min="9" max="9" width="11" style="3" bestFit="1" customWidth="1"/>
    <col min="10" max="10" width="2.625" style="3" customWidth="1"/>
    <col min="11" max="11" width="11" style="3" customWidth="1"/>
    <col min="12" max="12" width="2.625" style="3" customWidth="1"/>
    <col min="13" max="13" width="11" style="3" customWidth="1"/>
    <col min="14" max="14" width="2.625" style="3" customWidth="1"/>
    <col min="15" max="15" width="11" style="3" customWidth="1"/>
    <col min="16" max="16" width="2.625" style="3" customWidth="1"/>
    <col min="17" max="17" width="11" style="3" bestFit="1" customWidth="1"/>
    <col min="18" max="18" width="2.625" style="3" customWidth="1"/>
    <col min="19" max="19" width="11" style="3" bestFit="1" customWidth="1"/>
    <col min="20" max="20" width="2.625" style="3" customWidth="1"/>
    <col min="21" max="21" width="11" style="3" bestFit="1" customWidth="1"/>
    <col min="22" max="22" width="2.625" style="3" customWidth="1"/>
    <col min="23" max="23" width="11" style="3" bestFit="1" customWidth="1"/>
    <col min="24" max="24" width="14.875" style="4" customWidth="1"/>
    <col min="25" max="25" width="14.875" style="5" customWidth="1"/>
    <col min="26" max="26" width="3.875" style="6" customWidth="1"/>
    <col min="27" max="27" width="3" style="3" customWidth="1"/>
    <col min="28" max="28" width="5.25" style="90" customWidth="1"/>
    <col min="29" max="29" width="10.875" style="3" bestFit="1" customWidth="1"/>
    <col min="30" max="30" width="1.625" style="77" customWidth="1"/>
    <col min="31" max="31" width="0.25" style="77" customWidth="1"/>
    <col min="32" max="32" width="9" style="3"/>
    <col min="33" max="33" width="4.125" style="3" bestFit="1" customWidth="1"/>
    <col min="34" max="34" width="9.5" style="3" bestFit="1" customWidth="1"/>
    <col min="35" max="35" width="9" style="3"/>
    <col min="36" max="36" width="1.625" style="3" customWidth="1"/>
    <col min="37" max="37" width="0.5" style="3" customWidth="1"/>
    <col min="38" max="38" width="9" style="3"/>
    <col min="39" max="39" width="5.625" style="3" customWidth="1"/>
    <col min="40" max="40" width="9.5" style="3" bestFit="1" customWidth="1"/>
    <col min="41" max="41" width="9" style="3"/>
    <col min="42" max="42" width="1.625" style="3" customWidth="1"/>
    <col min="43" max="43" width="5.25" style="3" hidden="1" customWidth="1"/>
    <col min="44" max="44" width="9" style="3"/>
    <col min="45" max="45" width="4" style="3" customWidth="1"/>
    <col min="46" max="46" width="9.5" style="3" customWidth="1"/>
    <col min="47" max="47" width="9" style="3"/>
    <col min="48" max="48" width="1.625" style="3" customWidth="1"/>
    <col min="49" max="49" width="4.625" style="3" hidden="1" customWidth="1"/>
    <col min="50" max="50" width="9" style="3"/>
    <col min="51" max="51" width="4" style="3" customWidth="1"/>
    <col min="52" max="52" width="9.5" style="3" bestFit="1" customWidth="1"/>
    <col min="53" max="16384" width="9" style="3"/>
  </cols>
  <sheetData>
    <row r="1" spans="1:53" ht="21.75" thickBot="1">
      <c r="A1" s="1066">
        <v>10</v>
      </c>
      <c r="B1" s="1066"/>
      <c r="C1" s="1066"/>
      <c r="D1" s="932" t="s">
        <v>16570</v>
      </c>
      <c r="E1" s="932"/>
      <c r="F1" s="2" t="s">
        <v>16571</v>
      </c>
      <c r="X1" s="201"/>
      <c r="AA1" s="7" t="s">
        <v>16572</v>
      </c>
      <c r="AB1" s="8"/>
      <c r="AC1" s="9"/>
      <c r="AD1" s="10"/>
      <c r="AE1" s="10"/>
    </row>
    <row r="2" spans="1:53" ht="12.75" customHeight="1" thickBot="1">
      <c r="A2" s="933"/>
      <c r="B2" s="934"/>
      <c r="C2" s="934"/>
      <c r="D2" s="934"/>
      <c r="E2" s="934"/>
      <c r="F2" s="934"/>
      <c r="G2" s="935"/>
      <c r="H2" s="942" t="s">
        <v>16573</v>
      </c>
      <c r="I2" s="943"/>
      <c r="J2" s="943"/>
      <c r="K2" s="943"/>
      <c r="L2" s="943"/>
      <c r="M2" s="943"/>
      <c r="N2" s="943"/>
      <c r="O2" s="943"/>
      <c r="P2" s="943"/>
      <c r="Q2" s="943"/>
      <c r="R2" s="943"/>
      <c r="S2" s="943"/>
      <c r="T2" s="943"/>
      <c r="U2" s="943"/>
      <c r="V2" s="943"/>
      <c r="W2" s="944"/>
      <c r="AA2" s="945" t="s">
        <v>16574</v>
      </c>
      <c r="AB2" s="946"/>
      <c r="AC2" s="947"/>
      <c r="AD2" s="10"/>
      <c r="AE2" s="10"/>
      <c r="AG2" s="11"/>
      <c r="AH2" s="11"/>
      <c r="AI2" s="11"/>
      <c r="AJ2" s="11"/>
      <c r="AK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3" ht="12.75" customHeight="1" thickBot="1">
      <c r="A3" s="936"/>
      <c r="B3" s="937"/>
      <c r="C3" s="937"/>
      <c r="D3" s="937"/>
      <c r="E3" s="937"/>
      <c r="F3" s="937"/>
      <c r="G3" s="938"/>
      <c r="H3" s="942" t="s">
        <v>16575</v>
      </c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4"/>
      <c r="V3" s="942" t="s">
        <v>16576</v>
      </c>
      <c r="W3" s="944"/>
      <c r="AA3" s="948"/>
      <c r="AB3" s="949"/>
      <c r="AC3" s="950"/>
      <c r="AD3" s="10"/>
      <c r="AE3" s="10"/>
      <c r="AG3" s="11"/>
      <c r="AH3" s="11"/>
      <c r="AI3" s="11"/>
      <c r="AJ3" s="11"/>
      <c r="AK3" s="11"/>
      <c r="AM3" s="11"/>
      <c r="AN3" s="11"/>
      <c r="AO3" s="11"/>
      <c r="AP3" s="11"/>
      <c r="AQ3" s="11"/>
      <c r="AR3" s="12"/>
      <c r="AS3" s="12"/>
      <c r="AT3" s="12"/>
      <c r="AU3" s="12"/>
      <c r="AV3" s="11"/>
      <c r="AW3" s="11"/>
      <c r="AX3" s="12"/>
      <c r="AY3" s="12"/>
      <c r="AZ3" s="12"/>
      <c r="BA3" s="12"/>
    </row>
    <row r="4" spans="1:53" ht="14.25" thickBot="1">
      <c r="A4" s="939"/>
      <c r="B4" s="940"/>
      <c r="C4" s="940"/>
      <c r="D4" s="940"/>
      <c r="E4" s="940"/>
      <c r="F4" s="940"/>
      <c r="G4" s="941"/>
      <c r="H4" s="954" t="s">
        <v>16577</v>
      </c>
      <c r="I4" s="955"/>
      <c r="J4" s="956" t="s">
        <v>16578</v>
      </c>
      <c r="K4" s="957"/>
      <c r="L4" s="956" t="s">
        <v>16579</v>
      </c>
      <c r="M4" s="957"/>
      <c r="N4" s="956" t="s">
        <v>16580</v>
      </c>
      <c r="O4" s="968"/>
      <c r="P4" s="969" t="s">
        <v>16581</v>
      </c>
      <c r="Q4" s="968"/>
      <c r="R4" s="969" t="s">
        <v>16582</v>
      </c>
      <c r="S4" s="968"/>
      <c r="T4" s="969" t="s">
        <v>16583</v>
      </c>
      <c r="U4" s="968"/>
      <c r="V4" s="969" t="s">
        <v>16584</v>
      </c>
      <c r="W4" s="968"/>
      <c r="X4" s="970" t="s">
        <v>16585</v>
      </c>
      <c r="Y4" s="971"/>
      <c r="Z4" s="13"/>
      <c r="AA4" s="948"/>
      <c r="AB4" s="949"/>
      <c r="AC4" s="950"/>
      <c r="AD4" s="10"/>
      <c r="AE4" s="10"/>
      <c r="AF4" s="958" t="s">
        <v>16586</v>
      </c>
      <c r="AG4" s="958"/>
      <c r="AH4" s="958"/>
      <c r="AI4" s="958"/>
      <c r="AJ4" s="116"/>
      <c r="AL4" s="958" t="s">
        <v>16587</v>
      </c>
      <c r="AM4" s="958"/>
      <c r="AN4" s="958"/>
      <c r="AO4" s="958"/>
      <c r="AP4" s="116"/>
      <c r="AR4" s="999" t="s">
        <v>16588</v>
      </c>
      <c r="AS4" s="1000"/>
      <c r="AT4" s="1000"/>
      <c r="AU4" s="1001"/>
      <c r="AV4" s="116"/>
      <c r="AX4" s="999" t="s">
        <v>16589</v>
      </c>
      <c r="AY4" s="1000"/>
      <c r="AZ4" s="1000"/>
      <c r="BA4" s="1001"/>
    </row>
    <row r="5" spans="1:53" ht="16.350000000000001" customHeight="1" thickBot="1">
      <c r="A5" s="926" t="s">
        <v>16590</v>
      </c>
      <c r="B5" s="926" t="s">
        <v>16469</v>
      </c>
      <c r="C5" s="961" t="s">
        <v>16477</v>
      </c>
      <c r="D5" s="962"/>
      <c r="E5" s="963"/>
      <c r="F5" s="963"/>
      <c r="G5" s="964"/>
      <c r="H5" s="965">
        <f>SUM(I6:I70)</f>
        <v>9934898</v>
      </c>
      <c r="I5" s="966"/>
      <c r="J5" s="967">
        <f>SUM(K6:K70)</f>
        <v>419280</v>
      </c>
      <c r="K5" s="966"/>
      <c r="L5" s="967">
        <f>SUM(M6:M70)</f>
        <v>4648681</v>
      </c>
      <c r="M5" s="966"/>
      <c r="N5" s="967">
        <f>SUM(O6:O70)</f>
        <v>2244523</v>
      </c>
      <c r="O5" s="972"/>
      <c r="P5" s="965">
        <f>SUM(Q6:Q70)</f>
        <v>29343335</v>
      </c>
      <c r="Q5" s="972"/>
      <c r="R5" s="965">
        <f>SUM(S6:S70)</f>
        <v>34555803</v>
      </c>
      <c r="S5" s="966"/>
      <c r="T5" s="967">
        <f>SUM(U6:U70)</f>
        <v>8747357</v>
      </c>
      <c r="U5" s="972"/>
      <c r="V5" s="965">
        <f>SUM(W6:W70)</f>
        <v>373423</v>
      </c>
      <c r="W5" s="972"/>
      <c r="X5" s="15" t="s">
        <v>16591</v>
      </c>
      <c r="Y5" s="16">
        <f>SUM(H5:W5)</f>
        <v>90267300</v>
      </c>
      <c r="Z5" s="13" t="s">
        <v>16592</v>
      </c>
      <c r="AA5" s="951"/>
      <c r="AB5" s="952"/>
      <c r="AC5" s="953"/>
      <c r="AD5" s="10"/>
      <c r="AE5" s="10" t="s">
        <v>16593</v>
      </c>
      <c r="AF5" s="310" t="s">
        <v>16594</v>
      </c>
      <c r="AG5" s="311" t="s">
        <v>16595</v>
      </c>
      <c r="AH5" s="312" t="s">
        <v>16596</v>
      </c>
      <c r="AI5" s="313" t="s">
        <v>31</v>
      </c>
      <c r="AJ5" s="6"/>
      <c r="AK5" s="10" t="s">
        <v>16597</v>
      </c>
      <c r="AL5" s="267" t="s">
        <v>16598</v>
      </c>
      <c r="AM5" s="14" t="s">
        <v>16599</v>
      </c>
      <c r="AN5" s="17" t="s">
        <v>16600</v>
      </c>
      <c r="AO5" s="268" t="s">
        <v>16601</v>
      </c>
      <c r="AP5" s="6"/>
      <c r="AQ5" s="10" t="s">
        <v>16602</v>
      </c>
      <c r="AR5" s="271" t="s">
        <v>16598</v>
      </c>
      <c r="AS5" s="203" t="s">
        <v>16599</v>
      </c>
      <c r="AT5" s="272" t="s">
        <v>16600</v>
      </c>
      <c r="AU5" s="273" t="s">
        <v>16601</v>
      </c>
      <c r="AV5" s="6"/>
      <c r="AW5" s="10" t="s">
        <v>16603</v>
      </c>
      <c r="AX5" s="271" t="s">
        <v>16598</v>
      </c>
      <c r="AY5" s="203" t="s">
        <v>16599</v>
      </c>
      <c r="AZ5" s="272" t="s">
        <v>16600</v>
      </c>
      <c r="BA5" s="273" t="s">
        <v>16601</v>
      </c>
    </row>
    <row r="6" spans="1:53" ht="16.350000000000001" customHeight="1">
      <c r="A6" s="927"/>
      <c r="B6" s="927"/>
      <c r="C6" s="926" t="s">
        <v>16477</v>
      </c>
      <c r="D6" s="973" t="s">
        <v>16478</v>
      </c>
      <c r="E6" s="926" t="s">
        <v>16479</v>
      </c>
      <c r="F6" s="18" t="s">
        <v>16480</v>
      </c>
      <c r="G6" s="19" t="s">
        <v>16604</v>
      </c>
      <c r="H6" s="20" t="s">
        <v>16481</v>
      </c>
      <c r="I6" s="21">
        <f>SUMIFS(台帳表ｓ[金額],台帳表ｓ[精算
グループ],確報【10月】!$H6,台帳表ｓ[入金月（月のみ）],確報【10月】!$A$1,台帳表ｓ[ＮＣ区分],"西部")+SUMIFS(測量台帳1ｓ[入金額],測量台帳1ｓ[精算
グループ],確報【10月】!$H6,測量台帳1ｓ[入金月（月のみ）],確報【10月】!$A$1,測量台帳1ｓ[NC区分],"西部")+SUMIFS(測量台帳1__2ｓ[入金額(後)],測量台帳1__2ｓ[精算
グループ(後)],確報【10月】!$H6,測量台帳1__2ｓ[入金月(後)（月のみ）],確報【10月】!$A$1,測量台帳1__2ｓ[NC区分],"西部")</f>
        <v>6402242</v>
      </c>
      <c r="J6" s="75" t="s">
        <v>16481</v>
      </c>
      <c r="K6" s="21"/>
      <c r="L6" s="75" t="s">
        <v>16481</v>
      </c>
      <c r="M6" s="296"/>
      <c r="N6" s="58" t="s">
        <v>16481</v>
      </c>
      <c r="O6" s="21"/>
      <c r="P6" s="20" t="s">
        <v>16481</v>
      </c>
      <c r="Q6" s="22">
        <f>SUMIFS(台帳表ｔ[金額],台帳表ｔ[精算
グループ],確報【10月】!$H6,台帳表ｔ[入金月（月のみ）],確報【10月】!$A$1,台帳表ｔ[ＮＣ区分],"西部")+SUMIFS(測量台帳1ｔ[入金額],測量台帳1ｔ[精算
グループ],確報【10月】!$H6,測量台帳1ｔ[入金月（月のみ）],確報【10月】!$A$1,測量台帳1ｔ[NC区分],"西部")+SUMIFS(測量台帳1__2ｔ[入金額(後)],測量台帳1__2ｔ[精算
グループ(後)],確報【10月】!$H6,測量台帳1__2ｔ[入金月(後)（月のみ）],確報【10月】!$A$1,測量台帳1__2ｔ[NC区分],"西部")</f>
        <v>1461205</v>
      </c>
      <c r="R6" s="20" t="s">
        <v>16481</v>
      </c>
      <c r="S6" s="85"/>
      <c r="T6" s="86" t="s">
        <v>16481</v>
      </c>
      <c r="U6" s="22"/>
      <c r="V6" s="20" t="s">
        <v>16481</v>
      </c>
      <c r="W6" s="22" cm="1">
        <f t="array" ref="W6">INDEX(設備G入力用!$F$2:$Q$72,ROW(A2), MATCH($A$1,設備G入力用!$F$2:$Q$2,0))</f>
        <v>252656</v>
      </c>
      <c r="X6" s="23">
        <f>SUM(I6,K6,M6,O6,Q6,S6,U6,W6)</f>
        <v>8116103</v>
      </c>
      <c r="Y6" s="24"/>
      <c r="Z6" s="13"/>
      <c r="AA6" s="1073" t="s">
        <v>16605</v>
      </c>
      <c r="AB6" s="299" t="s">
        <v>16481</v>
      </c>
      <c r="AC6" s="112">
        <f>SUM(I6,K6,M6,O6,Q6,S6,U6,W6)</f>
        <v>8116103</v>
      </c>
      <c r="AD6" s="10"/>
      <c r="AE6" s="10" t="str" cm="1">
        <f t="array" ref="AE6">IFERROR(_xlfn._xlws.FILTER(台帳表ｓ[整理番号], (台帳表ｓ[繁閑調整]&lt;&gt;"") *(CLEAN(台帳表ｓ[入金月（月のみ）])=CLEAN($A$1))),"なし")</f>
        <v>453</v>
      </c>
      <c r="AF6" s="202" t="str">
        <f>IFERROR(_xlfn.XLOOKUP(確報【10月】!$AE6,台帳表ｓ[整理番号],台帳表ｓ[繁閑調整]),"")</f>
        <v>神奈川</v>
      </c>
      <c r="AG6" s="277">
        <f>IFERROR(_xlfn.XLOOKUP(確報【10月】!$AE6,台帳表ｓ[整理番号],台帳表ｓ[精算
グループ]),"")</f>
        <v>35</v>
      </c>
      <c r="AH6" s="278">
        <f>IFERROR(_xlfn.XLOOKUP(確報【10月】!$AE6,台帳表ｓ[整理番号],台帳表ｓ[請求書発行番号]),"")</f>
        <v>50029336</v>
      </c>
      <c r="AI6" s="269">
        <f>IFERROR(_xlfn.XLOOKUP(確報【10月】!$AE6,台帳表ｓ[整理番号],台帳表ｓ[繁閑調整金]),"")</f>
        <v>174946</v>
      </c>
      <c r="AJ6" s="274"/>
      <c r="AK6" s="10" t="str" cm="1">
        <f t="array" ref="AK6:AK7">IFERROR(_xlfn._xlws.FILTER(台帳表ｔ[整理番号], (台帳表ｔ[繁閑調整]&lt;&gt;"") *(CLEAN(台帳表ｔ[入金月（月のみ）])=CLEAN($A$1))),"なし")</f>
        <v>779</v>
      </c>
      <c r="AL6" s="202" t="str">
        <f>IFERROR(_xlfn.XLOOKUP(確報【10月】!AK6,台帳表ｔ[整理番号],台帳表ｔ[繁閑調整]),"")</f>
        <v>神奈川</v>
      </c>
      <c r="AM6" s="277" t="str">
        <f>IFERROR(_xlfn.XLOOKUP(確報【10月】!AK6,台帳表ｔ[整理番号],台帳表ｔ[精算
グループ]),"")</f>
        <v>35</v>
      </c>
      <c r="AN6" s="278">
        <f>IFERROR(_xlfn.XLOOKUP(確報【10月】!AK6,台帳表ｔ[整理番号],台帳表ｔ[請求書発行番号]),"")</f>
        <v>50024124</v>
      </c>
      <c r="AO6" s="269">
        <f>IFERROR(_xlfn.XLOOKUP(確報【10月】!AK6,台帳表ｔ[整理番号],台帳表ｔ[繁閑調整金]),"")</f>
        <v>225447</v>
      </c>
      <c r="AP6" s="6"/>
      <c r="AQ6" s="10" t="str" cm="1">
        <f t="array" ref="AQ6">IFERROR(_xlfn._xlws.FILTER(台帳表ｋ[整理番号], (台帳表ｋ[繁閑調整]&lt;&gt;"")*(CLEAN(台帳表ｋ[入金月（月のみ）])=CLEAN($A$1))*(台帳表ｋ[事務所/分室]=$AQ$5)),"なし")</f>
        <v>なし</v>
      </c>
      <c r="AR6" s="202" t="str">
        <f>IFERROR(_xlfn.XLOOKUP(確報【10月】!AQ6,台帳表ｋ[整理番号],台帳表ｋ[繁閑調整]),"")</f>
        <v/>
      </c>
      <c r="AS6" s="277" t="str">
        <f>IFERROR(_xlfn.XLOOKUP(確報【10月】!AQ6,台帳表ｋ[整理番号],台帳表ｋ[精算
グループ]),"")</f>
        <v/>
      </c>
      <c r="AT6" s="278" t="str">
        <f>IFERROR(_xlfn.XLOOKUP(確報【10月】!AQ6,台帳表ｋ[整理番号],台帳表ｋ[請求書発行番号]),"")</f>
        <v/>
      </c>
      <c r="AU6" s="269" t="str">
        <f>IFERROR(_xlfn.XLOOKUP(確報【10月】!AQ6,台帳表ｋ[整理番号],台帳表ｋ[繁閑調整金]),"")</f>
        <v/>
      </c>
      <c r="AV6" s="275"/>
      <c r="AW6" s="10" t="str" cm="1">
        <f t="array" ref="AW6">IFERROR(_xlfn._xlws.FILTER(台帳表ｋ[整理番号], (台帳表ｋ[繁閑調整]&lt;&gt;"")*(CLEAN(台帳表ｋ[入金月（月のみ）])=CLEAN($A$1))*(台帳表ｋ[事務所/分室]=$AW$5)),"なし")</f>
        <v>なし</v>
      </c>
      <c r="AX6" s="202" t="str">
        <f>IFERROR(_xlfn.XLOOKUP(確報【10月】!AW6,台帳表ｋ[整理番号],台帳表ｋ[繁閑調整]),"")</f>
        <v/>
      </c>
      <c r="AY6" s="277" t="str">
        <f>IFERROR(_xlfn.XLOOKUP(確報【10月】!AW6,台帳表ｋ[整理番号],台帳表ｋ[精算
グループ]),"")</f>
        <v/>
      </c>
      <c r="AZ6" s="278" t="str">
        <f>IFERROR(_xlfn.XLOOKUP(確報【10月】!AW6,台帳表ｋ[整理番号],台帳表ｋ[請求書発行番号]),"")</f>
        <v/>
      </c>
      <c r="BA6" s="269" t="str">
        <f>IFERROR(_xlfn.XLOOKUP(確報【10月】!AW6,台帳表ｋ[整理番号],台帳表ｋ[繁閑調整金]),"")</f>
        <v/>
      </c>
    </row>
    <row r="7" spans="1:53" ht="16.350000000000001" customHeight="1">
      <c r="A7" s="927"/>
      <c r="B7" s="927"/>
      <c r="C7" s="927"/>
      <c r="D7" s="976"/>
      <c r="E7" s="927"/>
      <c r="F7" s="25" t="s">
        <v>16482</v>
      </c>
      <c r="G7" s="26" t="s">
        <v>16606</v>
      </c>
      <c r="H7" s="27" t="s">
        <v>16483</v>
      </c>
      <c r="I7" s="28">
        <f>SUMIFS(台帳表ｓ[金額],台帳表ｓ[精算
グループ],確報【10月】!$H7,台帳表ｓ[入金月（月のみ）],確報【10月】!$A$1,台帳表ｓ[ＮＣ区分],"西部")+SUMIFS(測量台帳1ｓ[入金額],測量台帳1ｓ[精算
グループ],確報【10月】!$H7,測量台帳1ｓ[入金月（月のみ）],確報【10月】!$A$1,測量台帳1ｓ[NC区分],"西部")+SUMIFS(測量台帳1__2ｓ[入金額(後)],測量台帳1__2ｓ[精算
グループ(後)],確報【10月】!$H7,測量台帳1__2ｓ[入金月(後)（月のみ）],確報【10月】!$A$1,測量台帳1__2ｓ[NC区分],"西部")</f>
        <v>0</v>
      </c>
      <c r="J7" s="78" t="s">
        <v>16483</v>
      </c>
      <c r="K7" s="40"/>
      <c r="L7" s="78" t="s">
        <v>16483</v>
      </c>
      <c r="M7" s="40"/>
      <c r="N7" s="60" t="s">
        <v>16483</v>
      </c>
      <c r="O7" s="61"/>
      <c r="P7" s="27" t="s">
        <v>16483</v>
      </c>
      <c r="Q7" s="29">
        <f>SUMIFS(台帳表ｔ[金額],台帳表ｔ[精算
グループ],確報【10月】!$H7,台帳表ｔ[入金月（月のみ）],確報【10月】!$A$1,台帳表ｔ[ＮＣ区分],"西部")+SUMIFS(測量台帳1ｔ[入金額],測量台帳1ｔ[精算
グループ],確報【10月】!$H7,測量台帳1ｔ[入金月（月のみ）],確報【10月】!$A$1,測量台帳1ｔ[NC区分],"西部")+SUMIFS(測量台帳1__2ｔ[入金額(後)],測量台帳1__2ｔ[精算
グループ(後)],確報【10月】!$H7,測量台帳1__2ｔ[入金月(後)（月のみ）],確報【10月】!$A$1,測量台帳1__2ｔ[NC区分],"西部")</f>
        <v>0</v>
      </c>
      <c r="R7" s="27" t="s">
        <v>16483</v>
      </c>
      <c r="S7" s="92"/>
      <c r="T7" s="93" t="s">
        <v>16483</v>
      </c>
      <c r="U7" s="29"/>
      <c r="V7" s="27" t="s">
        <v>16483</v>
      </c>
      <c r="W7" s="29" cm="1">
        <f t="array" ref="W7">INDEX(設備G入力用!$F$2:$Q$72,ROW(A3), MATCH($A$1,設備G入力用!$F$2:$Q$2,0))</f>
        <v>0</v>
      </c>
      <c r="X7" s="30">
        <f t="shared" ref="X7:X18" si="0">SUM(I7,K7,M7,O7,Q7,S7,U7,W7)</f>
        <v>0</v>
      </c>
      <c r="Y7" s="24"/>
      <c r="Z7" s="13"/>
      <c r="AA7" s="1074"/>
      <c r="AB7" s="299" t="s">
        <v>16483</v>
      </c>
      <c r="AC7" s="112">
        <f>SUM(I7,K7,M7,O7,Q7,S7,U7,W7)</f>
        <v>0</v>
      </c>
      <c r="AD7" s="10"/>
      <c r="AE7" s="10"/>
      <c r="AF7" s="202" t="str">
        <f>IFERROR(_xlfn.XLOOKUP(確報【10月】!$AE7,台帳表ｓ[整理番号],台帳表ｓ[繁閑調整]),"")</f>
        <v/>
      </c>
      <c r="AG7" s="277" t="str">
        <f>IFERROR(_xlfn.XLOOKUP(確報【10月】!$AE7,台帳表ｓ[整理番号],台帳表ｓ[精算
グループ]),"")</f>
        <v/>
      </c>
      <c r="AH7" s="278" t="str">
        <f>IFERROR(_xlfn.XLOOKUP(確報【10月】!$AE7,台帳表ｓ[整理番号],台帳表ｓ[請求書発行番号]),"")</f>
        <v/>
      </c>
      <c r="AI7" s="269" t="str">
        <f>IFERROR(_xlfn.XLOOKUP(確報【10月】!$AE7,台帳表ｓ[整理番号],台帳表ｓ[繁閑調整金]),"")</f>
        <v/>
      </c>
      <c r="AJ7" s="274"/>
      <c r="AK7" s="10" t="str">
        <v>781</v>
      </c>
      <c r="AL7" s="202" t="str">
        <f>IFERROR(_xlfn.XLOOKUP(確報【10月】!AK7,台帳表ｔ[整理番号],台帳表ｔ[繁閑調整]),"")</f>
        <v>神奈川</v>
      </c>
      <c r="AM7" s="277" t="str">
        <f>IFERROR(_xlfn.XLOOKUP(確報【10月】!AK7,台帳表ｔ[整理番号],台帳表ｔ[精算
グループ]),"")</f>
        <v>35</v>
      </c>
      <c r="AN7" s="278">
        <f>IFERROR(_xlfn.XLOOKUP(確報【10月】!AK7,台帳表ｔ[整理番号],台帳表ｔ[請求書発行番号]),"")</f>
        <v>50023528</v>
      </c>
      <c r="AO7" s="269">
        <f>IFERROR(_xlfn.XLOOKUP(確報【10月】!AK7,台帳表ｔ[整理番号],台帳表ｔ[繁閑調整金]),"")</f>
        <v>186107</v>
      </c>
      <c r="AP7" s="275"/>
      <c r="AQ7" s="10"/>
      <c r="AR7" s="202" t="str">
        <f>IFERROR(_xlfn.XLOOKUP(確報【10月】!AQ7,台帳表ｋ[整理番号],台帳表ｋ[繁閑調整]),"")</f>
        <v/>
      </c>
      <c r="AS7" s="277" t="str">
        <f>IFERROR(_xlfn.XLOOKUP(確報【10月】!AQ7,台帳表ｋ[整理番号],台帳表ｋ[精算
グループ]),"")</f>
        <v/>
      </c>
      <c r="AT7" s="278" t="str">
        <f>IFERROR(_xlfn.XLOOKUP(確報【10月】!AQ7,台帳表ｋ[整理番号],台帳表ｋ[請求書発行番号]),"")</f>
        <v/>
      </c>
      <c r="AU7" s="269" t="str">
        <f>IFERROR(_xlfn.XLOOKUP(確報【10月】!AQ7,台帳表ｋ[整理番号],台帳表ｋ[繁閑調整金]),"")</f>
        <v/>
      </c>
      <c r="AV7" s="275"/>
      <c r="AW7" s="10"/>
      <c r="AX7" s="202" t="str">
        <f>IFERROR(_xlfn.XLOOKUP(確報【10月】!AW7,台帳表ｋ[整理番号],台帳表ｋ[繁閑調整]),"")</f>
        <v/>
      </c>
      <c r="AY7" s="277" t="str">
        <f>IFERROR(_xlfn.XLOOKUP(確報【10月】!AW7,台帳表ｋ[整理番号],台帳表ｋ[精算
グループ]),"")</f>
        <v/>
      </c>
      <c r="AZ7" s="278" t="str">
        <f>IFERROR(_xlfn.XLOOKUP(確報【10月】!AW7,台帳表ｋ[整理番号],台帳表ｋ[請求書発行番号]),"")</f>
        <v/>
      </c>
      <c r="BA7" s="269" t="str">
        <f>IFERROR(_xlfn.XLOOKUP(確報【10月】!AW7,台帳表ｋ[整理番号],台帳表ｋ[繁閑調整金]),"")</f>
        <v/>
      </c>
    </row>
    <row r="8" spans="1:53" ht="16.350000000000001" customHeight="1">
      <c r="A8" s="927"/>
      <c r="B8" s="927"/>
      <c r="C8" s="927"/>
      <c r="D8" s="976"/>
      <c r="E8" s="927"/>
      <c r="F8" s="25" t="s">
        <v>16484</v>
      </c>
      <c r="G8" s="26" t="s">
        <v>16606</v>
      </c>
      <c r="H8" s="27" t="s">
        <v>16485</v>
      </c>
      <c r="I8" s="28">
        <f>SUMIFS(台帳表ｓ[金額],台帳表ｓ[精算
グループ],確報【10月】!$H8,台帳表ｓ[入金月（月のみ）],確報【10月】!$A$1,台帳表ｓ[ＮＣ区分],"西部")+SUMIFS(測量台帳1ｓ[入金額],測量台帳1ｓ[精算
グループ],確報【10月】!$H8,測量台帳1ｓ[入金月（月のみ）],確報【10月】!$A$1,測量台帳1ｓ[NC区分],"西部")+SUMIFS(測量台帳1__2ｓ[入金額(後)],測量台帳1__2ｓ[精算
グループ(後)],確報【10月】!$H8,測量台帳1__2ｓ[入金月(後)（月のみ）],確報【10月】!$A$1,測量台帳1__2ｓ[NC区分],"西部")</f>
        <v>0</v>
      </c>
      <c r="J8" s="78" t="s">
        <v>16485</v>
      </c>
      <c r="K8" s="40"/>
      <c r="L8" s="78" t="s">
        <v>16485</v>
      </c>
      <c r="M8" s="40"/>
      <c r="N8" s="60" t="s">
        <v>16485</v>
      </c>
      <c r="O8" s="61"/>
      <c r="P8" s="27" t="s">
        <v>16485</v>
      </c>
      <c r="Q8" s="29">
        <f>SUMIFS(台帳表ｔ[金額],台帳表ｔ[精算
グループ],確報【10月】!$H8,台帳表ｔ[入金月（月のみ）],確報【10月】!$A$1,台帳表ｔ[ＮＣ区分],"西部")+SUMIFS(測量台帳1ｔ[入金額],測量台帳1ｔ[精算
グループ],確報【10月】!$H8,測量台帳1ｔ[入金月（月のみ）],確報【10月】!$A$1,測量台帳1ｔ[NC区分],"西部")+SUMIFS(測量台帳1__2ｔ[入金額(後)],測量台帳1__2ｔ[精算
グループ(後)],確報【10月】!$H8,測量台帳1__2ｔ[入金月(後)（月のみ）],確報【10月】!$A$1,測量台帳1__2ｔ[NC区分],"西部")</f>
        <v>0</v>
      </c>
      <c r="R8" s="27" t="s">
        <v>16485</v>
      </c>
      <c r="S8" s="92"/>
      <c r="T8" s="93" t="s">
        <v>16485</v>
      </c>
      <c r="U8" s="29"/>
      <c r="V8" s="27" t="s">
        <v>16485</v>
      </c>
      <c r="W8" s="29" cm="1">
        <f t="array" ref="W8">INDEX(設備G入力用!$F$2:$Q$72,ROW(A4), MATCH($A$1,設備G入力用!$F$2:$Q$2,0))</f>
        <v>0</v>
      </c>
      <c r="X8" s="30">
        <f t="shared" si="0"/>
        <v>0</v>
      </c>
      <c r="Y8" s="24"/>
      <c r="Z8" s="13"/>
      <c r="AA8" s="1074"/>
      <c r="AB8" s="299" t="s">
        <v>16485</v>
      </c>
      <c r="AC8" s="112">
        <f>SUM(I8,K8,M8,O8,Q8,S8,U8,W8)</f>
        <v>0</v>
      </c>
      <c r="AD8" s="10"/>
      <c r="AE8" s="10"/>
      <c r="AF8" s="202" t="str">
        <f>IFERROR(_xlfn.XLOOKUP(確報【10月】!$AE8,台帳表ｓ[整理番号],台帳表ｓ[繁閑調整]),"")</f>
        <v/>
      </c>
      <c r="AG8" s="277" t="str">
        <f>IFERROR(_xlfn.XLOOKUP(確報【10月】!$AE8,台帳表ｓ[整理番号],台帳表ｓ[精算
グループ]),"")</f>
        <v/>
      </c>
      <c r="AH8" s="278" t="str">
        <f>IFERROR(_xlfn.XLOOKUP(確報【10月】!$AE8,台帳表ｓ[整理番号],台帳表ｓ[請求書発行番号]),"")</f>
        <v/>
      </c>
      <c r="AI8" s="269" t="str">
        <f>IFERROR(_xlfn.XLOOKUP(確報【10月】!$AE8,台帳表ｓ[整理番号],台帳表ｓ[繁閑調整金]),"")</f>
        <v/>
      </c>
      <c r="AJ8" s="274"/>
      <c r="AL8" s="202" t="str">
        <f>IFERROR(_xlfn.XLOOKUP(確報【10月】!AK8,台帳表ｔ[整理番号],台帳表ｔ[繁閑調整]),"")</f>
        <v/>
      </c>
      <c r="AM8" s="277" t="str">
        <f>IFERROR(_xlfn.XLOOKUP(確報【10月】!AK8,台帳表ｔ[整理番号],台帳表ｔ[精算
グループ]),"")</f>
        <v/>
      </c>
      <c r="AN8" s="278" t="str">
        <f>IFERROR(_xlfn.XLOOKUP(確報【10月】!AK8,台帳表ｔ[整理番号],台帳表ｔ[請求書発行番号]),"")</f>
        <v/>
      </c>
      <c r="AO8" s="269" t="str">
        <f>IFERROR(_xlfn.XLOOKUP(確報【10月】!AK8,台帳表ｔ[整理番号],台帳表ｔ[繁閑調整金]),"")</f>
        <v/>
      </c>
      <c r="AP8" s="131"/>
      <c r="AR8" s="202" t="str">
        <f>IFERROR(_xlfn.XLOOKUP(確報【10月】!AQ8,台帳表ｋ[整理番号],台帳表ｋ[繁閑調整]),"")</f>
        <v/>
      </c>
      <c r="AS8" s="277" t="str">
        <f>IFERROR(_xlfn.XLOOKUP(確報【10月】!AQ8,台帳表ｋ[整理番号],台帳表ｋ[精算
グループ]),"")</f>
        <v/>
      </c>
      <c r="AT8" s="278" t="str">
        <f>IFERROR(_xlfn.XLOOKUP(確報【10月】!AQ8,台帳表ｋ[整理番号],台帳表ｋ[請求書発行番号]),"")</f>
        <v/>
      </c>
      <c r="AU8" s="269" t="str">
        <f>IFERROR(_xlfn.XLOOKUP(確報【10月】!AQ8,台帳表ｋ[整理番号],台帳表ｋ[繁閑調整金]),"")</f>
        <v/>
      </c>
      <c r="AV8" s="275"/>
      <c r="AX8" s="202" t="str">
        <f>IFERROR(_xlfn.XLOOKUP(確報【10月】!AW8,台帳表ｋ[整理番号],台帳表ｋ[繁閑調整]),"")</f>
        <v/>
      </c>
      <c r="AY8" s="277" t="str">
        <f>IFERROR(_xlfn.XLOOKUP(確報【10月】!AW8,台帳表ｋ[整理番号],台帳表ｋ[精算
グループ]),"")</f>
        <v/>
      </c>
      <c r="AZ8" s="278" t="str">
        <f>IFERROR(_xlfn.XLOOKUP(確報【10月】!AW8,台帳表ｋ[整理番号],台帳表ｋ[請求書発行番号]),"")</f>
        <v/>
      </c>
      <c r="BA8" s="269" t="str">
        <f>IFERROR(_xlfn.XLOOKUP(確報【10月】!AW8,台帳表ｋ[整理番号],台帳表ｋ[繁閑調整金]),"")</f>
        <v/>
      </c>
    </row>
    <row r="9" spans="1:53" ht="16.350000000000001" customHeight="1">
      <c r="A9" s="927"/>
      <c r="B9" s="927"/>
      <c r="C9" s="927"/>
      <c r="D9" s="976"/>
      <c r="E9" s="927"/>
      <c r="F9" s="31" t="s">
        <v>16486</v>
      </c>
      <c r="G9" s="32" t="s">
        <v>16606</v>
      </c>
      <c r="H9" s="33" t="s">
        <v>16487</v>
      </c>
      <c r="I9" s="34">
        <f>SUMIFS(台帳表ｓ[金額],台帳表ｓ[精算
グループ],確報【10月】!$H9,台帳表ｓ[入金月（月のみ）],確報【10月】!$A$1,台帳表ｓ[ＮＣ区分],"西部")+SUMIFS(測量台帳1ｓ[入金額],測量台帳1ｓ[精算
グループ],確報【10月】!$H9,測量台帳1ｓ[入金月（月のみ）],確報【10月】!$A$1,測量台帳1ｓ[NC区分],"西部")+SUMIFS(測量台帳1__2ｓ[入金額(後)],測量台帳1__2ｓ[精算
グループ(後)],確報【10月】!$H9,測量台帳1__2ｓ[入金月(後)（月のみ）],確報【10月】!$A$1,測量台帳1__2ｓ[NC区分],"西部")</f>
        <v>366925</v>
      </c>
      <c r="J9" s="147" t="s">
        <v>16487</v>
      </c>
      <c r="K9" s="148"/>
      <c r="L9" s="147" t="s">
        <v>16487</v>
      </c>
      <c r="M9" s="148"/>
      <c r="N9" s="149" t="s">
        <v>16487</v>
      </c>
      <c r="O9" s="150"/>
      <c r="P9" s="33" t="s">
        <v>16487</v>
      </c>
      <c r="Q9" s="35">
        <f>SUMIFS(台帳表ｔ[金額],台帳表ｔ[精算
グループ],確報【10月】!$H9,台帳表ｔ[入金月（月のみ）],確報【10月】!$A$1,台帳表ｔ[ＮＣ区分],"西部")+SUMIFS(測量台帳1ｔ[入金額],測量台帳1ｔ[精算
グループ],確報【10月】!$H9,測量台帳1ｔ[入金月（月のみ）],確報【10月】!$A$1,測量台帳1ｔ[NC区分],"西部")+SUMIFS(測量台帳1__2ｔ[入金額(後)],測量台帳1__2ｔ[精算
グループ(後)],確報【10月】!$H9,測量台帳1__2ｔ[入金月(後)（月のみ）],確報【10月】!$A$1,測量台帳1__2ｔ[NC区分],"西部")</f>
        <v>0</v>
      </c>
      <c r="R9" s="33" t="s">
        <v>16487</v>
      </c>
      <c r="S9" s="151"/>
      <c r="T9" s="152" t="s">
        <v>16487</v>
      </c>
      <c r="U9" s="35"/>
      <c r="V9" s="33" t="s">
        <v>16487</v>
      </c>
      <c r="W9" s="35" cm="1">
        <f t="array" ref="W9">INDEX(設備G入力用!$F$2:$Q$72,ROW(A5), MATCH($A$1,設備G入力用!$F$2:$Q$2,0))</f>
        <v>0</v>
      </c>
      <c r="X9" s="30">
        <f t="shared" si="0"/>
        <v>366925</v>
      </c>
      <c r="Y9" s="24"/>
      <c r="Z9" s="13"/>
      <c r="AA9" s="1074"/>
      <c r="AB9" s="299" t="s">
        <v>16487</v>
      </c>
      <c r="AC9" s="112">
        <f>SUM(I9,K9,M9,O9,Q9,S9,U9,W9)</f>
        <v>366925</v>
      </c>
      <c r="AD9" s="10"/>
      <c r="AE9" s="10"/>
      <c r="AF9" s="202" t="str">
        <f>IFERROR(_xlfn.XLOOKUP(確報【10月】!$AE9,台帳表ｓ[整理番号],台帳表ｓ[繁閑調整]),"")</f>
        <v/>
      </c>
      <c r="AG9" s="277" t="str">
        <f>IFERROR(_xlfn.XLOOKUP(確報【10月】!$AE9,台帳表ｓ[整理番号],台帳表ｓ[精算
グループ]),"")</f>
        <v/>
      </c>
      <c r="AH9" s="278" t="str">
        <f>IFERROR(_xlfn.XLOOKUP(確報【10月】!$AE9,台帳表ｓ[整理番号],台帳表ｓ[請求書発行番号]),"")</f>
        <v/>
      </c>
      <c r="AI9" s="269" t="str">
        <f>IFERROR(_xlfn.XLOOKUP(確報【10月】!$AE9,台帳表ｓ[整理番号],台帳表ｓ[繁閑調整金]),"")</f>
        <v/>
      </c>
      <c r="AJ9" s="274"/>
      <c r="AL9" s="202" t="str">
        <f>IFERROR(_xlfn.XLOOKUP(確報【10月】!AK9,台帳表ｔ[整理番号],台帳表ｔ[繁閑調整]),"")</f>
        <v/>
      </c>
      <c r="AM9" s="277" t="str">
        <f>IFERROR(_xlfn.XLOOKUP(確報【10月】!AK9,台帳表ｔ[整理番号],台帳表ｔ[精算
グループ]),"")</f>
        <v/>
      </c>
      <c r="AN9" s="278" t="str">
        <f>IFERROR(_xlfn.XLOOKUP(確報【10月】!AK9,台帳表ｔ[整理番号],台帳表ｔ[請求書発行番号]),"")</f>
        <v/>
      </c>
      <c r="AO9" s="269" t="str">
        <f>IFERROR(_xlfn.XLOOKUP(確報【10月】!AK9,台帳表ｔ[整理番号],台帳表ｔ[繁閑調整金]),"")</f>
        <v/>
      </c>
      <c r="AP9" s="275"/>
      <c r="AR9" s="202" t="str">
        <f>IFERROR(_xlfn.XLOOKUP(確報【10月】!AQ9,台帳表ｋ[整理番号],台帳表ｋ[繁閑調整]),"")</f>
        <v/>
      </c>
      <c r="AS9" s="277" t="str">
        <f>IFERROR(_xlfn.XLOOKUP(確報【10月】!AQ9,台帳表ｋ[整理番号],台帳表ｋ[精算
グループ]),"")</f>
        <v/>
      </c>
      <c r="AT9" s="278" t="str">
        <f>IFERROR(_xlfn.XLOOKUP(確報【10月】!AQ9,台帳表ｋ[整理番号],台帳表ｋ[請求書発行番号]),"")</f>
        <v/>
      </c>
      <c r="AU9" s="269" t="str">
        <f>IFERROR(_xlfn.XLOOKUP(確報【10月】!AQ9,台帳表ｋ[整理番号],台帳表ｋ[繁閑調整金]),"")</f>
        <v/>
      </c>
      <c r="AV9" s="270"/>
      <c r="AX9" s="202" t="str">
        <f>IFERROR(_xlfn.XLOOKUP(確報【10月】!AW9,台帳表ｋ[整理番号],台帳表ｋ[繁閑調整]),"")</f>
        <v/>
      </c>
      <c r="AY9" s="277" t="str">
        <f>IFERROR(_xlfn.XLOOKUP(確報【10月】!AW9,台帳表ｋ[整理番号],台帳表ｋ[精算
グループ]),"")</f>
        <v/>
      </c>
      <c r="AZ9" s="278" t="str">
        <f>IFERROR(_xlfn.XLOOKUP(確報【10月】!AW9,台帳表ｋ[整理番号],台帳表ｋ[請求書発行番号]),"")</f>
        <v/>
      </c>
      <c r="BA9" s="269" t="str">
        <f>IFERROR(_xlfn.XLOOKUP(確報【10月】!AW9,台帳表ｋ[整理番号],台帳表ｋ[繁閑調整金]),"")</f>
        <v/>
      </c>
    </row>
    <row r="10" spans="1:53" ht="16.350000000000001" customHeight="1" thickBot="1">
      <c r="A10" s="927"/>
      <c r="B10" s="927"/>
      <c r="C10" s="927"/>
      <c r="D10" s="976"/>
      <c r="E10" s="927"/>
      <c r="F10" s="36" t="s">
        <v>16488</v>
      </c>
      <c r="G10" s="37" t="s">
        <v>16606</v>
      </c>
      <c r="H10" s="67" t="s">
        <v>16489</v>
      </c>
      <c r="I10" s="38">
        <f>SUMIFS(台帳表ｓ[金額],台帳表ｓ[精算
グループ],確報【10月】!$H10,台帳表ｓ[入金月（月のみ）],確報【10月】!$A$1,台帳表ｓ[ＮＣ区分],"西部")+SUMIFS(測量台帳1ｓ[入金額],測量台帳1ｓ[精算
グループ],確報【10月】!$H10,測量台帳1ｓ[入金月（月のみ）],確報【10月】!$A$1,測量台帳1ｓ[NC区分],"西部")+SUMIFS(測量台帳1__2ｓ[入金額(後)],測量台帳1__2ｓ[精算
グループ(後)],確報【10月】!$H10,測量台帳1__2ｓ[入金月(後)（月のみ）],確報【10月】!$A$1,測量台帳1__2ｓ[NC区分],"西部")</f>
        <v>2546958</v>
      </c>
      <c r="J10" s="79" t="s">
        <v>16489</v>
      </c>
      <c r="K10" s="80"/>
      <c r="L10" s="79" t="s">
        <v>16489</v>
      </c>
      <c r="M10" s="80"/>
      <c r="N10" s="66" t="s">
        <v>16489</v>
      </c>
      <c r="O10" s="39"/>
      <c r="P10" s="67" t="s">
        <v>16489</v>
      </c>
      <c r="Q10" s="39">
        <f>SUMIFS(台帳表ｔ[金額],台帳表ｔ[精算
グループ],確報【10月】!$H10,台帳表ｔ[入金月（月のみ）],確報【10月】!$A$1,台帳表ｔ[ＮＣ区分],"西部")+SUMIFS(測量台帳1ｔ[入金額],測量台帳1ｔ[精算
グループ],確報【10月】!$H10,測量台帳1ｔ[入金月（月のみ）],確報【10月】!$A$1,測量台帳1ｔ[NC区分],"西部")+SUMIFS(測量台帳1__2ｔ[入金額(後)],測量台帳1__2ｔ[精算
グループ(後)],確報【10月】!$H10,測量台帳1__2ｔ[入金月(後)（月のみ）],確報【10月】!$A$1,測量台帳1__2ｔ[NC区分],"西部")</f>
        <v>96205</v>
      </c>
      <c r="R10" s="67" t="s">
        <v>52</v>
      </c>
      <c r="S10" s="80"/>
      <c r="T10" s="66" t="s">
        <v>52</v>
      </c>
      <c r="U10" s="39"/>
      <c r="V10" s="67" t="s">
        <v>52</v>
      </c>
      <c r="W10" s="39" cm="1">
        <f t="array" ref="W10">INDEX(設備G入力用!$F$2:$Q$72,ROW(A6), MATCH($A$1,設備G入力用!$F$2:$Q$2,0))</f>
        <v>0</v>
      </c>
      <c r="X10" s="30">
        <f t="shared" si="0"/>
        <v>2643163</v>
      </c>
      <c r="Y10" s="24"/>
      <c r="Z10" s="13"/>
      <c r="AA10" s="1074"/>
      <c r="AB10" s="299" t="s">
        <v>16493</v>
      </c>
      <c r="AC10" s="673">
        <f>SUM(I12,K12,M12,O12,Q12,S12,U12,W12)</f>
        <v>17432550</v>
      </c>
      <c r="AD10" s="10"/>
      <c r="AE10" s="10"/>
      <c r="AF10" s="202" t="str">
        <f>IFERROR(_xlfn.XLOOKUP(確報【10月】!$AE10,台帳表ｓ[整理番号],台帳表ｓ[繁閑調整]),"")</f>
        <v/>
      </c>
      <c r="AG10" s="277" t="str">
        <f>IFERROR(_xlfn.XLOOKUP(確報【10月】!$AE10,台帳表ｓ[整理番号],台帳表ｓ[精算
グループ]),"")</f>
        <v/>
      </c>
      <c r="AH10" s="278" t="str">
        <f>IFERROR(_xlfn.XLOOKUP(確報【10月】!$AE10,台帳表ｓ[整理番号],台帳表ｓ[請求書発行番号]),"")</f>
        <v/>
      </c>
      <c r="AI10" s="269" t="str">
        <f>IFERROR(_xlfn.XLOOKUP(確報【10月】!$AE10,台帳表ｓ[整理番号],台帳表ｓ[繁閑調整金]),"")</f>
        <v/>
      </c>
      <c r="AJ10" s="274"/>
      <c r="AL10" s="202" t="str">
        <f>IFERROR(_xlfn.XLOOKUP(確報【10月】!AK10,台帳表ｔ[整理番号],台帳表ｔ[繁閑調整]),"")</f>
        <v/>
      </c>
      <c r="AM10" s="277" t="str">
        <f>IFERROR(_xlfn.XLOOKUP(確報【10月】!AK10,台帳表ｔ[整理番号],台帳表ｔ[精算
グループ]),"")</f>
        <v/>
      </c>
      <c r="AN10" s="278" t="str">
        <f>IFERROR(_xlfn.XLOOKUP(確報【10月】!AK10,台帳表ｔ[整理番号],台帳表ｔ[請求書発行番号]),"")</f>
        <v/>
      </c>
      <c r="AO10" s="269" t="str">
        <f>IFERROR(_xlfn.XLOOKUP(確報【10月】!AK10,台帳表ｔ[整理番号],台帳表ｔ[繁閑調整金]),"")</f>
        <v/>
      </c>
      <c r="AP10" s="275"/>
      <c r="AR10" s="202" t="str">
        <f>IFERROR(_xlfn.XLOOKUP(確報【10月】!AQ10,台帳表ｋ[整理番号],台帳表ｋ[繁閑調整]),"")</f>
        <v/>
      </c>
      <c r="AS10" s="277" t="str">
        <f>IFERROR(_xlfn.XLOOKUP(確報【10月】!AQ10,台帳表ｋ[整理番号],台帳表ｋ[精算
グループ]),"")</f>
        <v/>
      </c>
      <c r="AT10" s="278" t="str">
        <f>IFERROR(_xlfn.XLOOKUP(確報【10月】!AQ10,台帳表ｋ[整理番号],台帳表ｋ[請求書発行番号]),"")</f>
        <v/>
      </c>
      <c r="AU10" s="269" t="str">
        <f>IFERROR(_xlfn.XLOOKUP(確報【10月】!AQ10,台帳表ｋ[整理番号],台帳表ｋ[繁閑調整金]),"")</f>
        <v/>
      </c>
      <c r="AV10" s="275"/>
      <c r="AX10" s="202" t="str">
        <f>IFERROR(_xlfn.XLOOKUP(確報【10月】!AW10,台帳表ｋ[整理番号],台帳表ｋ[繁閑調整]),"")</f>
        <v/>
      </c>
      <c r="AY10" s="277" t="str">
        <f>IFERROR(_xlfn.XLOOKUP(確報【10月】!AW10,台帳表ｋ[整理番号],台帳表ｋ[精算
グループ]),"")</f>
        <v/>
      </c>
      <c r="AZ10" s="278" t="str">
        <f>IFERROR(_xlfn.XLOOKUP(確報【10月】!AW10,台帳表ｋ[整理番号],台帳表ｋ[請求書発行番号]),"")</f>
        <v/>
      </c>
      <c r="BA10" s="269" t="str">
        <f>IFERROR(_xlfn.XLOOKUP(確報【10月】!AW10,台帳表ｋ[整理番号],台帳表ｋ[繁閑調整金]),"")</f>
        <v/>
      </c>
    </row>
    <row r="11" spans="1:53" ht="16.350000000000001" customHeight="1" thickBot="1">
      <c r="A11" s="927"/>
      <c r="B11" s="927"/>
      <c r="C11" s="927"/>
      <c r="D11" s="976"/>
      <c r="E11" s="928"/>
      <c r="F11" s="36" t="s">
        <v>16490</v>
      </c>
      <c r="G11" s="37" t="s">
        <v>16606</v>
      </c>
      <c r="H11" s="67" t="s">
        <v>16491</v>
      </c>
      <c r="I11" s="38">
        <f>SUMIFS(台帳表ｓ[金額],台帳表ｓ[精算
グループ],確報【10月】!$H11,台帳表ｓ[入金月（月のみ）],確報【10月】!$A$1,台帳表ｓ[ＮＣ区分],"西部")+SUMIFS(測量台帳1ｓ[入金額],測量台帳1ｓ[精算
グループ],確報【10月】!$H11,測量台帳1ｓ[入金月（月のみ）],確報【10月】!$A$1,測量台帳1ｓ[NC区分],"西部")+SUMIFS(測量台帳1__2ｓ[入金額(後)],測量台帳1__2ｓ[精算
グループ(後)],確報【10月】!$H11,測量台帳1__2ｓ[入金月(後)（月のみ）],確報【10月】!$A$1,測量台帳1__2ｓ[NC区分],"西部")</f>
        <v>0</v>
      </c>
      <c r="J11" s="79" t="s">
        <v>16491</v>
      </c>
      <c r="K11" s="80"/>
      <c r="L11" s="79" t="s">
        <v>16491</v>
      </c>
      <c r="M11" s="80"/>
      <c r="N11" s="66" t="s">
        <v>16491</v>
      </c>
      <c r="O11" s="39"/>
      <c r="P11" s="67" t="s">
        <v>16491</v>
      </c>
      <c r="Q11" s="39">
        <f>SUMIFS(台帳表ｔ[金額],台帳表ｔ[精算
グループ],確報【10月】!$H11,台帳表ｔ[入金月（月のみ）],確報【10月】!$A$1,台帳表ｔ[ＮＣ区分],"西部")+SUMIFS(測量台帳1ｔ[入金額],測量台帳1ｔ[精算
グループ],確報【10月】!$H11,測量台帳1ｔ[入金月（月のみ）],確報【10月】!$A$1,測量台帳1ｔ[NC区分],"西部")+SUMIFS(測量台帳1__2ｔ[入金額(後)],測量台帳1__2ｔ[精算
グループ(後)],確報【10月】!$H11,測量台帳1__2ｔ[入金月(後)（月のみ）],確報【10月】!$A$1,測量台帳1__2ｔ[NC区分],"西部")</f>
        <v>0</v>
      </c>
      <c r="R11" s="67" t="s">
        <v>16491</v>
      </c>
      <c r="S11" s="80"/>
      <c r="T11" s="66" t="s">
        <v>16491</v>
      </c>
      <c r="U11" s="39"/>
      <c r="V11" s="67" t="s">
        <v>16491</v>
      </c>
      <c r="W11" s="39" cm="1">
        <f t="array" ref="W11">INDEX(設備G入力用!$F$2:$Q$72,ROW(A7), MATCH($A$1,設備G入力用!$F$2:$Q$2,0))</f>
        <v>0</v>
      </c>
      <c r="X11" s="156">
        <f t="shared" si="0"/>
        <v>0</v>
      </c>
      <c r="Y11" s="16">
        <f>SUM(X6:X11)</f>
        <v>11126191</v>
      </c>
      <c r="Z11" s="13" t="s">
        <v>16607</v>
      </c>
      <c r="AA11" s="1074"/>
      <c r="AB11" s="299" t="s">
        <v>16494</v>
      </c>
      <c r="AC11" s="112">
        <f>SUM(I13,K13,M13,O13,Q13,S13,U13,W13)</f>
        <v>0</v>
      </c>
      <c r="AD11" s="10"/>
      <c r="AE11" s="10"/>
      <c r="AF11" s="202" t="str">
        <f>IFERROR(_xlfn.XLOOKUP(確報【10月】!$AE11,台帳表ｓ[整理番号],台帳表ｓ[繁閑調整]),"")</f>
        <v/>
      </c>
      <c r="AG11" s="277" t="str">
        <f>IFERROR(_xlfn.XLOOKUP(確報【10月】!$AE11,台帳表ｓ[整理番号],台帳表ｓ[精算
グループ]),"")</f>
        <v/>
      </c>
      <c r="AH11" s="278" t="str">
        <f>IFERROR(_xlfn.XLOOKUP(確報【10月】!$AE11,台帳表ｓ[整理番号],台帳表ｓ[請求書発行番号]),"")</f>
        <v/>
      </c>
      <c r="AI11" s="269" t="str">
        <f>IFERROR(_xlfn.XLOOKUP(確報【10月】!$AE11,台帳表ｓ[整理番号],台帳表ｓ[繁閑調整金]),"")</f>
        <v/>
      </c>
      <c r="AJ11" s="274"/>
      <c r="AL11" s="202" t="str">
        <f>IFERROR(_xlfn.XLOOKUP(確報【10月】!AK11,台帳表ｔ[整理番号],台帳表ｔ[繁閑調整]),"")</f>
        <v/>
      </c>
      <c r="AM11" s="277" t="str">
        <f>IFERROR(_xlfn.XLOOKUP(確報【10月】!AK11,台帳表ｔ[整理番号],台帳表ｔ[精算
グループ]),"")</f>
        <v/>
      </c>
      <c r="AN11" s="278" t="str">
        <f>IFERROR(_xlfn.XLOOKUP(確報【10月】!AK11,台帳表ｔ[整理番号],台帳表ｔ[請求書発行番号]),"")</f>
        <v/>
      </c>
      <c r="AO11" s="269" t="str">
        <f>IFERROR(_xlfn.XLOOKUP(確報【10月】!AK11,台帳表ｔ[整理番号],台帳表ｔ[繁閑調整金]),"")</f>
        <v/>
      </c>
      <c r="AP11" s="276"/>
      <c r="AR11" s="202" t="str">
        <f>IFERROR(_xlfn.XLOOKUP(確報【10月】!AQ11,台帳表ｋ[整理番号],台帳表ｋ[繁閑調整]),"")</f>
        <v/>
      </c>
      <c r="AS11" s="277" t="str">
        <f>IFERROR(_xlfn.XLOOKUP(確報【10月】!AQ11,台帳表ｋ[整理番号],台帳表ｋ[精算
グループ]),"")</f>
        <v/>
      </c>
      <c r="AT11" s="278" t="str">
        <f>IFERROR(_xlfn.XLOOKUP(確報【10月】!AQ11,台帳表ｋ[整理番号],台帳表ｋ[請求書発行番号]),"")</f>
        <v/>
      </c>
      <c r="AU11" s="269" t="str">
        <f>IFERROR(_xlfn.XLOOKUP(確報【10月】!AQ11,台帳表ｋ[整理番号],台帳表ｋ[繁閑調整金]),"")</f>
        <v/>
      </c>
      <c r="AV11" s="275"/>
      <c r="AX11" s="202" t="str">
        <f>IFERROR(_xlfn.XLOOKUP(確報【10月】!AW11,台帳表ｋ[整理番号],台帳表ｋ[繁閑調整]),"")</f>
        <v/>
      </c>
      <c r="AY11" s="277" t="str">
        <f>IFERROR(_xlfn.XLOOKUP(確報【10月】!AW11,台帳表ｋ[整理番号],台帳表ｋ[精算
グループ]),"")</f>
        <v/>
      </c>
      <c r="AZ11" s="278" t="str">
        <f>IFERROR(_xlfn.XLOOKUP(確報【10月】!AW11,台帳表ｋ[整理番号],台帳表ｋ[請求書発行番号]),"")</f>
        <v/>
      </c>
      <c r="BA11" s="269" t="str">
        <f>IFERROR(_xlfn.XLOOKUP(確報【10月】!AW11,台帳表ｋ[整理番号],台帳表ｋ[繁閑調整金]),"")</f>
        <v/>
      </c>
    </row>
    <row r="12" spans="1:53" ht="16.350000000000001" customHeight="1">
      <c r="A12" s="927"/>
      <c r="B12" s="927"/>
      <c r="C12" s="927"/>
      <c r="D12" s="976"/>
      <c r="E12" s="926" t="s">
        <v>16492</v>
      </c>
      <c r="F12" s="18" t="s">
        <v>16480</v>
      </c>
      <c r="G12" s="42" t="s">
        <v>16606</v>
      </c>
      <c r="H12" s="674" t="s">
        <v>16493</v>
      </c>
      <c r="I12" s="158">
        <f>SUMIFS(台帳表ｓ[金額],台帳表ｓ[精算
グループ],確報【10月】!$H12,台帳表ｓ[入金月（月のみ）],確報【10月】!$A$1,台帳表ｓ[ＮＣ区分],"西部")+SUMIFS(測量台帳1ｓ[入金額],測量台帳1ｓ[精算
グループ],確報【10月】!$H12,測量台帳1ｓ[入金月（月のみ）],確報【10月】!$A$1,測量台帳1ｓ[NC区分],"西部")+SUMIFS(測量台帳1__2ｓ[入金額(後)],測量台帳1__2ｓ[精算
グループ(後)],確報【10月】!$H12,測量台帳1__2ｓ[入金月(後)（月のみ）],確報【10月】!$A$1,測量台帳1__2ｓ[NC区分],"西部")</f>
        <v>0</v>
      </c>
      <c r="J12" s="159" t="s">
        <v>16493</v>
      </c>
      <c r="K12" s="160"/>
      <c r="L12" s="159" t="s">
        <v>16493</v>
      </c>
      <c r="M12" s="160"/>
      <c r="N12" s="161" t="s">
        <v>16493</v>
      </c>
      <c r="O12" s="162"/>
      <c r="P12" s="43" t="s">
        <v>16493</v>
      </c>
      <c r="Q12" s="44">
        <f>SUMIFS(台帳表ｔ[金額],台帳表ｔ[精算
グループ],確報【10月】!$H12,台帳表ｔ[入金月（月のみ）],確報【10月】!$A$1,台帳表ｔ[ＮＣ区分],"多摩")+SUMIFS(測量台帳1ｔ[入金額],測量台帳1ｔ[精算
グループ],確報【10月】!$H12,測量台帳1ｔ[入金月（月のみ）],確報【10月】!$A$1,測量台帳1ｔ[NC区分],"多摩")+SUMIFS(測量台帳1__2ｔ[入金額(後)],測量台帳1__2ｔ[精算
グループ(後)],確報【10月】!$H12,測量台帳1__2ｔ[入金月(後)（月のみ）],確報【10月】!$A$1,測量台帳1__2ｔ[NC区分],"多摩")</f>
        <v>17432550</v>
      </c>
      <c r="R12" s="43" t="s">
        <v>16493</v>
      </c>
      <c r="S12" s="163"/>
      <c r="T12" s="164" t="s">
        <v>16493</v>
      </c>
      <c r="U12" s="44"/>
      <c r="V12" s="43" t="s">
        <v>16493</v>
      </c>
      <c r="W12" s="44" cm="1">
        <f t="array" ref="W12">INDEX(設備G入力用!$F$2:$Q$72,ROW(A8), MATCH($A$1,設備G入力用!$F$2:$Q$2,0))</f>
        <v>0</v>
      </c>
      <c r="X12" s="23">
        <f t="shared" si="0"/>
        <v>17432550</v>
      </c>
      <c r="Y12" s="24"/>
      <c r="Z12" s="13"/>
      <c r="AA12" s="1074"/>
      <c r="AB12" s="299" t="s">
        <v>16495</v>
      </c>
      <c r="AC12" s="112">
        <f>SUM(I14,K14,M14,O14,Q14,S14,U14,W14)</f>
        <v>382696</v>
      </c>
      <c r="AD12" s="10"/>
      <c r="AE12" s="10"/>
      <c r="AF12" s="202" t="str">
        <f>IFERROR(_xlfn.XLOOKUP(確報【10月】!$AE12,台帳表ｓ[整理番号],台帳表ｓ[繁閑調整]),"")</f>
        <v/>
      </c>
      <c r="AG12" s="277" t="str">
        <f>IFERROR(_xlfn.XLOOKUP(確報【10月】!$AE12,台帳表ｓ[整理番号],台帳表ｓ[精算
グループ]),"")</f>
        <v/>
      </c>
      <c r="AH12" s="278" t="str">
        <f>IFERROR(_xlfn.XLOOKUP(確報【10月】!$AE12,台帳表ｓ[整理番号],台帳表ｓ[請求書発行番号]),"")</f>
        <v/>
      </c>
      <c r="AI12" s="269" t="str">
        <f>IFERROR(_xlfn.XLOOKUP(確報【10月】!$AE12,台帳表ｓ[整理番号],台帳表ｓ[繁閑調整金]),"")</f>
        <v/>
      </c>
      <c r="AJ12" s="274"/>
      <c r="AL12" s="202" t="str">
        <f>IFERROR(_xlfn.XLOOKUP(確報【10月】!AK12,台帳表ｔ[整理番号],台帳表ｔ[繁閑調整]),"")</f>
        <v/>
      </c>
      <c r="AM12" s="277" t="str">
        <f>IFERROR(_xlfn.XLOOKUP(確報【10月】!AK12,台帳表ｔ[整理番号],台帳表ｔ[精算
グループ]),"")</f>
        <v/>
      </c>
      <c r="AN12" s="278" t="str">
        <f>IFERROR(_xlfn.XLOOKUP(確報【10月】!AK12,台帳表ｔ[整理番号],台帳表ｔ[請求書発行番号]),"")</f>
        <v/>
      </c>
      <c r="AO12" s="269" t="str">
        <f>IFERROR(_xlfn.XLOOKUP(確報【10月】!AK12,台帳表ｔ[整理番号],台帳表ｔ[繁閑調整金]),"")</f>
        <v/>
      </c>
      <c r="AP12" s="275"/>
      <c r="AR12" s="202" t="str">
        <f>IFERROR(_xlfn.XLOOKUP(確報【10月】!AQ12,台帳表ｋ[整理番号],台帳表ｋ[繁閑調整]),"")</f>
        <v/>
      </c>
      <c r="AS12" s="277" t="str">
        <f>IFERROR(_xlfn.XLOOKUP(確報【10月】!AQ12,台帳表ｋ[整理番号],台帳表ｋ[精算
グループ]),"")</f>
        <v/>
      </c>
      <c r="AT12" s="278" t="str">
        <f>IFERROR(_xlfn.XLOOKUP(確報【10月】!AQ12,台帳表ｋ[整理番号],台帳表ｋ[請求書発行番号]),"")</f>
        <v/>
      </c>
      <c r="AU12" s="269" t="str">
        <f>IFERROR(_xlfn.XLOOKUP(確報【10月】!AQ12,台帳表ｋ[整理番号],台帳表ｋ[繁閑調整金]),"")</f>
        <v/>
      </c>
      <c r="AV12" s="275"/>
      <c r="AX12" s="202" t="str">
        <f>IFERROR(_xlfn.XLOOKUP(確報【10月】!AW12,台帳表ｋ[整理番号],台帳表ｋ[繁閑調整]),"")</f>
        <v/>
      </c>
      <c r="AY12" s="277" t="str">
        <f>IFERROR(_xlfn.XLOOKUP(確報【10月】!AW12,台帳表ｋ[整理番号],台帳表ｋ[精算
グループ]),"")</f>
        <v/>
      </c>
      <c r="AZ12" s="278" t="str">
        <f>IFERROR(_xlfn.XLOOKUP(確報【10月】!AW12,台帳表ｋ[整理番号],台帳表ｋ[請求書発行番号]),"")</f>
        <v/>
      </c>
      <c r="BA12" s="269" t="str">
        <f>IFERROR(_xlfn.XLOOKUP(確報【10月】!AW12,台帳表ｋ[整理番号],台帳表ｋ[繁閑調整金]),"")</f>
        <v/>
      </c>
    </row>
    <row r="13" spans="1:53" ht="16.350000000000001" customHeight="1">
      <c r="A13" s="927"/>
      <c r="B13" s="927"/>
      <c r="C13" s="927"/>
      <c r="D13" s="976"/>
      <c r="E13" s="927"/>
      <c r="F13" s="25" t="s">
        <v>16482</v>
      </c>
      <c r="G13" s="26" t="s">
        <v>16606</v>
      </c>
      <c r="H13" s="27" t="s">
        <v>16494</v>
      </c>
      <c r="I13" s="28">
        <f>SUMIFS(台帳表ｓ[金額],台帳表ｓ[精算
グループ],確報【10月】!$H13,台帳表ｓ[入金月（月のみ）],確報【10月】!$A$1,台帳表ｓ[ＮＣ区分],"西部")+SUMIFS(測量台帳1ｓ[入金額],測量台帳1ｓ[精算
グループ],確報【10月】!$H13,測量台帳1ｓ[入金月（月のみ）],確報【10月】!$A$1,測量台帳1ｓ[NC区分],"西部")+SUMIFS(測量台帳1__2ｓ[入金額(後)],測量台帳1__2ｓ[精算
グループ(後)],確報【10月】!$H13,測量台帳1__2ｓ[入金月(後)（月のみ）],確報【10月】!$A$1,測量台帳1__2ｓ[NC区分],"西部")</f>
        <v>0</v>
      </c>
      <c r="J13" s="78" t="s">
        <v>16494</v>
      </c>
      <c r="K13" s="40"/>
      <c r="L13" s="78" t="s">
        <v>16494</v>
      </c>
      <c r="M13" s="40"/>
      <c r="N13" s="60" t="s">
        <v>16494</v>
      </c>
      <c r="O13" s="61"/>
      <c r="P13" s="27" t="s">
        <v>16494</v>
      </c>
      <c r="Q13" s="29">
        <f>SUMIFS(台帳表ｔ[金額],台帳表ｔ[精算
グループ],確報【10月】!$H13,台帳表ｔ[入金月（月のみ）],確報【10月】!$A$1,台帳表ｔ[ＮＣ区分],"多摩")+SUMIFS(測量台帳1ｔ[入金額],測量台帳1ｔ[精算
グループ],確報【10月】!$H13,測量台帳1ｔ[入金月（月のみ）],確報【10月】!$A$1,測量台帳1ｔ[NC区分],"多摩")+SUMIFS(測量台帳1__2ｔ[入金額(後)],測量台帳1__2ｔ[精算
グループ(後)],確報【10月】!$H13,測量台帳1__2ｔ[入金月(後)（月のみ）],確報【10月】!$A$1,測量台帳1__2ｔ[NC区分],"多摩")</f>
        <v>0</v>
      </c>
      <c r="R13" s="27" t="s">
        <v>16494</v>
      </c>
      <c r="S13" s="92"/>
      <c r="T13" s="93" t="s">
        <v>16494</v>
      </c>
      <c r="U13" s="29"/>
      <c r="V13" s="27" t="s">
        <v>16494</v>
      </c>
      <c r="W13" s="29" cm="1">
        <f t="array" ref="W13">INDEX(設備G入力用!$F$2:$Q$72,ROW(A9), MATCH($A$1,設備G入力用!$F$2:$Q$2,0))</f>
        <v>0</v>
      </c>
      <c r="X13" s="30">
        <f t="shared" si="0"/>
        <v>0</v>
      </c>
      <c r="Y13" s="24"/>
      <c r="Z13" s="13"/>
      <c r="AA13" s="1074"/>
      <c r="AB13" s="299" t="s">
        <v>16497</v>
      </c>
      <c r="AC13" s="112">
        <f>SUM(I15,K15,M15,O15,Q15,S15,U15,W15)</f>
        <v>164281</v>
      </c>
      <c r="AD13" s="10"/>
      <c r="AE13" s="10"/>
      <c r="AF13" s="202" t="str">
        <f>IFERROR(_xlfn.XLOOKUP(確報【10月】!$AE13,台帳表ｓ[整理番号],台帳表ｓ[繁閑調整]),"")</f>
        <v/>
      </c>
      <c r="AG13" s="277" t="str">
        <f>IFERROR(_xlfn.XLOOKUP(確報【10月】!$AE13,台帳表ｓ[整理番号],台帳表ｓ[精算
グループ]),"")</f>
        <v/>
      </c>
      <c r="AH13" s="278" t="str">
        <f>IFERROR(_xlfn.XLOOKUP(確報【10月】!$AE13,台帳表ｓ[整理番号],台帳表ｓ[請求書発行番号]),"")</f>
        <v/>
      </c>
      <c r="AI13" s="269" t="str">
        <f>IFERROR(_xlfn.XLOOKUP(確報【10月】!$AE13,台帳表ｓ[整理番号],台帳表ｓ[繁閑調整金]),"")</f>
        <v/>
      </c>
      <c r="AJ13" s="274"/>
      <c r="AL13" s="202" t="str">
        <f>IFERROR(_xlfn.XLOOKUP(確報【10月】!AK13,台帳表ｔ[整理番号],台帳表ｔ[繁閑調整]),"")</f>
        <v/>
      </c>
      <c r="AM13" s="277" t="str">
        <f>IFERROR(_xlfn.XLOOKUP(確報【10月】!AK13,台帳表ｔ[整理番号],台帳表ｔ[精算
グループ]),"")</f>
        <v/>
      </c>
      <c r="AN13" s="278" t="str">
        <f>IFERROR(_xlfn.XLOOKUP(確報【10月】!AK13,台帳表ｔ[整理番号],台帳表ｔ[請求書発行番号]),"")</f>
        <v/>
      </c>
      <c r="AO13" s="269" t="str">
        <f>IFERROR(_xlfn.XLOOKUP(確報【10月】!AK13,台帳表ｔ[整理番号],台帳表ｔ[繁閑調整金]),"")</f>
        <v/>
      </c>
      <c r="AP13" s="275"/>
      <c r="AR13" s="202" t="str">
        <f>IFERROR(_xlfn.XLOOKUP(確報【10月】!AQ13,台帳表ｋ[整理番号],台帳表ｋ[繁閑調整]),"")</f>
        <v/>
      </c>
      <c r="AS13" s="277" t="str">
        <f>IFERROR(_xlfn.XLOOKUP(確報【10月】!AQ13,台帳表ｋ[整理番号],台帳表ｋ[精算
グループ]),"")</f>
        <v/>
      </c>
      <c r="AT13" s="278" t="str">
        <f>IFERROR(_xlfn.XLOOKUP(確報【10月】!AQ13,台帳表ｋ[整理番号],台帳表ｋ[請求書発行番号]),"")</f>
        <v/>
      </c>
      <c r="AU13" s="269" t="str">
        <f>IFERROR(_xlfn.XLOOKUP(確報【10月】!AQ13,台帳表ｋ[整理番号],台帳表ｋ[繁閑調整金]),"")</f>
        <v/>
      </c>
      <c r="AV13" s="275"/>
      <c r="AX13" s="202" t="str">
        <f>IFERROR(_xlfn.XLOOKUP(確報【10月】!AW13,台帳表ｋ[整理番号],台帳表ｋ[繁閑調整]),"")</f>
        <v/>
      </c>
      <c r="AY13" s="277" t="str">
        <f>IFERROR(_xlfn.XLOOKUP(確報【10月】!AW13,台帳表ｋ[整理番号],台帳表ｋ[精算
グループ]),"")</f>
        <v/>
      </c>
      <c r="AZ13" s="278" t="str">
        <f>IFERROR(_xlfn.XLOOKUP(確報【10月】!AW13,台帳表ｋ[整理番号],台帳表ｋ[請求書発行番号]),"")</f>
        <v/>
      </c>
      <c r="BA13" s="269" t="str">
        <f>IFERROR(_xlfn.XLOOKUP(確報【10月】!AW13,台帳表ｋ[整理番号],台帳表ｋ[繁閑調整金]),"")</f>
        <v/>
      </c>
    </row>
    <row r="14" spans="1:53" ht="16.350000000000001" customHeight="1">
      <c r="A14" s="927"/>
      <c r="B14" s="927"/>
      <c r="C14" s="927"/>
      <c r="D14" s="976"/>
      <c r="E14" s="927"/>
      <c r="F14" s="25" t="s">
        <v>16484</v>
      </c>
      <c r="G14" s="26" t="s">
        <v>16606</v>
      </c>
      <c r="H14" s="27" t="s">
        <v>16495</v>
      </c>
      <c r="I14" s="28">
        <f>SUMIFS(台帳表ｓ[金額],台帳表ｓ[精算
グループ],確報【10月】!$H14,台帳表ｓ[入金月（月のみ）],確報【10月】!$A$1,台帳表ｓ[ＮＣ区分],"西部")+SUMIFS(測量台帳1ｓ[入金額],測量台帳1ｓ[精算
グループ],確報【10月】!$H14,測量台帳1ｓ[入金月（月のみ）],確報【10月】!$A$1,測量台帳1ｓ[NC区分],"西部")+SUMIFS(測量台帳1__2ｓ[入金額(後)],測量台帳1__2ｓ[精算
グループ(後)],確報【10月】!$H14,測量台帳1__2ｓ[入金月(後)（月のみ）],確報【10月】!$A$1,測量台帳1__2ｓ[NC区分],"西部")</f>
        <v>0</v>
      </c>
      <c r="J14" s="78" t="s">
        <v>16495</v>
      </c>
      <c r="K14" s="40"/>
      <c r="L14" s="78" t="s">
        <v>16495</v>
      </c>
      <c r="M14" s="40"/>
      <c r="N14" s="60" t="s">
        <v>16495</v>
      </c>
      <c r="O14" s="61"/>
      <c r="P14" s="27" t="s">
        <v>16495</v>
      </c>
      <c r="Q14" s="29">
        <f>SUMIFS(台帳表ｔ[金額],台帳表ｔ[精算
グループ],確報【10月】!$H14,台帳表ｔ[入金月（月のみ）],確報【10月】!$A$1,台帳表ｔ[ＮＣ区分],"多摩")+SUMIFS(測量台帳1ｔ[入金額],測量台帳1ｔ[精算
グループ],確報【10月】!$H14,測量台帳1ｔ[入金月（月のみ）],確報【10月】!$A$1,測量台帳1ｔ[NC区分],"多摩")+SUMIFS(測量台帳1__2ｔ[入金額(後)],測量台帳1__2ｔ[精算
グループ(後)],確報【10月】!$H14,測量台帳1__2ｔ[入金月(後)（月のみ）],確報【10月】!$A$1,測量台帳1__2ｔ[NC区分],"多摩")</f>
        <v>382696</v>
      </c>
      <c r="R14" s="27" t="s">
        <v>16495</v>
      </c>
      <c r="S14" s="92"/>
      <c r="T14" s="93" t="s">
        <v>16495</v>
      </c>
      <c r="U14" s="29"/>
      <c r="V14" s="27" t="s">
        <v>16495</v>
      </c>
      <c r="W14" s="29" cm="1">
        <f t="array" ref="W14">INDEX(設備G入力用!$F$2:$Q$72,ROW(A10), MATCH($A$1,設備G入力用!$F$2:$Q$2,0))</f>
        <v>0</v>
      </c>
      <c r="X14" s="30">
        <f t="shared" si="0"/>
        <v>382696</v>
      </c>
      <c r="Y14" s="24"/>
      <c r="Z14" s="13"/>
      <c r="AA14" s="1074"/>
      <c r="AB14" s="299" t="s">
        <v>16499</v>
      </c>
      <c r="AC14" s="112">
        <f>SUM(I16,K16,M16,O16,Q16,S16,U16,W16)</f>
        <v>0</v>
      </c>
      <c r="AD14" s="10"/>
      <c r="AE14" s="10"/>
      <c r="AF14" s="202" t="str">
        <f>IFERROR(_xlfn.XLOOKUP(確報【10月】!$AE14,台帳表ｓ[整理番号],台帳表ｓ[繁閑調整]),"")</f>
        <v/>
      </c>
      <c r="AG14" s="277" t="str">
        <f>IFERROR(_xlfn.XLOOKUP(確報【10月】!$AE14,台帳表ｓ[整理番号],台帳表ｓ[精算
グループ]),"")</f>
        <v/>
      </c>
      <c r="AH14" s="278" t="str">
        <f>IFERROR(_xlfn.XLOOKUP(確報【10月】!$AE14,台帳表ｓ[整理番号],台帳表ｓ[請求書発行番号]),"")</f>
        <v/>
      </c>
      <c r="AI14" s="269" t="str">
        <f>IFERROR(_xlfn.XLOOKUP(確報【10月】!$AE14,台帳表ｓ[整理番号],台帳表ｓ[繁閑調整金]),"")</f>
        <v/>
      </c>
      <c r="AJ14" s="139"/>
      <c r="AL14" s="202" t="str">
        <f>IFERROR(_xlfn.XLOOKUP(確報【10月】!AK14,台帳表ｔ[整理番号],台帳表ｔ[繁閑調整]),"")</f>
        <v/>
      </c>
      <c r="AM14" s="277" t="str">
        <f>IFERROR(_xlfn.XLOOKUP(確報【10月】!AK14,台帳表ｔ[整理番号],台帳表ｔ[精算
グループ]),"")</f>
        <v/>
      </c>
      <c r="AN14" s="278" t="str">
        <f>IFERROR(_xlfn.XLOOKUP(確報【10月】!AK14,台帳表ｔ[整理番号],台帳表ｔ[請求書発行番号]),"")</f>
        <v/>
      </c>
      <c r="AO14" s="269" t="str">
        <f>IFERROR(_xlfn.XLOOKUP(確報【10月】!AK14,台帳表ｔ[整理番号],台帳表ｔ[繁閑調整金]),"")</f>
        <v/>
      </c>
      <c r="AP14" s="275"/>
      <c r="AR14" s="202" t="str">
        <f>IFERROR(_xlfn.XLOOKUP(確報【10月】!AQ14,台帳表ｋ[整理番号],台帳表ｋ[繁閑調整]),"")</f>
        <v/>
      </c>
      <c r="AS14" s="277" t="str">
        <f>IFERROR(_xlfn.XLOOKUP(確報【10月】!AQ14,台帳表ｋ[整理番号],台帳表ｋ[精算
グループ]),"")</f>
        <v/>
      </c>
      <c r="AT14" s="278" t="str">
        <f>IFERROR(_xlfn.XLOOKUP(確報【10月】!AQ14,台帳表ｋ[整理番号],台帳表ｋ[請求書発行番号]),"")</f>
        <v/>
      </c>
      <c r="AU14" s="269" t="str">
        <f>IFERROR(_xlfn.XLOOKUP(確報【10月】!AQ14,台帳表ｋ[整理番号],台帳表ｋ[繁閑調整金]),"")</f>
        <v/>
      </c>
      <c r="AV14" s="275"/>
      <c r="AX14" s="202" t="str">
        <f>IFERROR(_xlfn.XLOOKUP(確報【10月】!AW14,台帳表ｋ[整理番号],台帳表ｋ[繁閑調整]),"")</f>
        <v/>
      </c>
      <c r="AY14" s="277" t="str">
        <f>IFERROR(_xlfn.XLOOKUP(確報【10月】!AW14,台帳表ｋ[整理番号],台帳表ｋ[精算
グループ]),"")</f>
        <v/>
      </c>
      <c r="AZ14" s="278" t="str">
        <f>IFERROR(_xlfn.XLOOKUP(確報【10月】!AW14,台帳表ｋ[整理番号],台帳表ｋ[請求書発行番号]),"")</f>
        <v/>
      </c>
      <c r="BA14" s="269" t="str">
        <f>IFERROR(_xlfn.XLOOKUP(確報【10月】!AW14,台帳表ｋ[整理番号],台帳表ｋ[繁閑調整金]),"")</f>
        <v/>
      </c>
    </row>
    <row r="15" spans="1:53" ht="16.350000000000001" customHeight="1">
      <c r="A15" s="927"/>
      <c r="B15" s="927"/>
      <c r="C15" s="927"/>
      <c r="D15" s="976"/>
      <c r="E15" s="927"/>
      <c r="F15" s="25" t="s">
        <v>16496</v>
      </c>
      <c r="G15" s="26" t="s">
        <v>16606</v>
      </c>
      <c r="H15" s="27" t="s">
        <v>16497</v>
      </c>
      <c r="I15" s="28">
        <f>SUMIFS(台帳表ｓ[金額],台帳表ｓ[精算
グループ],確報【10月】!$H15,台帳表ｓ[入金月（月のみ）],確報【10月】!$A$1,台帳表ｓ[ＮＣ区分],"西部")+SUMIFS(測量台帳1ｓ[入金額],測量台帳1ｓ[精算
グループ],確報【10月】!$H15,測量台帳1ｓ[入金月（月のみ）],確報【10月】!$A$1,測量台帳1ｓ[NC区分],"西部")+SUMIFS(測量台帳1__2ｓ[入金額(後)],測量台帳1__2ｓ[精算
グループ(後)],確報【10月】!$H15,測量台帳1__2ｓ[入金月(後)（月のみ）],確報【10月】!$A$1,測量台帳1__2ｓ[NC区分],"西部")</f>
        <v>0</v>
      </c>
      <c r="J15" s="78" t="s">
        <v>16497</v>
      </c>
      <c r="K15" s="40"/>
      <c r="L15" s="78" t="s">
        <v>16497</v>
      </c>
      <c r="M15" s="40"/>
      <c r="N15" s="60" t="s">
        <v>16497</v>
      </c>
      <c r="O15" s="61"/>
      <c r="P15" s="27" t="s">
        <v>16497</v>
      </c>
      <c r="Q15" s="29">
        <f>SUMIFS(台帳表ｔ[金額],台帳表ｔ[精算
グループ],確報【10月】!$H15,台帳表ｔ[入金月（月のみ）],確報【10月】!$A$1,台帳表ｔ[ＮＣ区分],"多摩")+SUMIFS(測量台帳1ｔ[入金額],測量台帳1ｔ[精算
グループ],確報【10月】!$H15,測量台帳1ｔ[入金月（月のみ）],確報【10月】!$A$1,測量台帳1ｔ[NC区分],"多摩")+SUMIFS(測量台帳1__2ｔ[入金額(後)],測量台帳1__2ｔ[精算
グループ(後)],確報【10月】!$H15,測量台帳1__2ｔ[入金月(後)（月のみ）],確報【10月】!$A$1,測量台帳1__2ｔ[NC区分],"多摩")</f>
        <v>164281</v>
      </c>
      <c r="R15" s="27" t="s">
        <v>16497</v>
      </c>
      <c r="S15" s="92"/>
      <c r="T15" s="93" t="s">
        <v>16497</v>
      </c>
      <c r="U15" s="29"/>
      <c r="V15" s="27" t="s">
        <v>16497</v>
      </c>
      <c r="W15" s="29" cm="1">
        <f t="array" ref="W15">INDEX(設備G入力用!$F$2:$Q$72,ROW(A11), MATCH($A$1,設備G入力用!$F$2:$Q$2,0))</f>
        <v>0</v>
      </c>
      <c r="X15" s="30">
        <f t="shared" si="0"/>
        <v>164281</v>
      </c>
      <c r="Y15" s="24"/>
      <c r="Z15" s="13"/>
      <c r="AA15" s="1074"/>
      <c r="AB15" s="300" t="s">
        <v>16489</v>
      </c>
      <c r="AC15" s="301">
        <f>SUM(I10,K10,M10,O10,Q10,S10,U10,W10,I17,K17,M17,O17,Q17,S17,U17,W17)</f>
        <v>10091339</v>
      </c>
      <c r="AD15" s="10"/>
      <c r="AE15" s="10"/>
      <c r="AF15" s="202" t="str">
        <f>IFERROR(_xlfn.XLOOKUP(確報【10月】!$AE15,台帳表ｓ[整理番号],台帳表ｓ[繁閑調整]),"")</f>
        <v/>
      </c>
      <c r="AG15" s="277" t="str">
        <f>IFERROR(_xlfn.XLOOKUP(確報【10月】!$AE15,台帳表ｓ[整理番号],台帳表ｓ[精算
グループ]),"")</f>
        <v/>
      </c>
      <c r="AH15" s="278" t="str">
        <f>IFERROR(_xlfn.XLOOKUP(確報【10月】!$AE15,台帳表ｓ[整理番号],台帳表ｓ[請求書発行番号]),"")</f>
        <v/>
      </c>
      <c r="AI15" s="269" t="str">
        <f>IFERROR(_xlfn.XLOOKUP(確報【10月】!$AE15,台帳表ｓ[整理番号],台帳表ｓ[繁閑調整金]),"")</f>
        <v/>
      </c>
      <c r="AJ15" s="139"/>
      <c r="AL15" s="202" t="str">
        <f>IFERROR(_xlfn.XLOOKUP(確報【10月】!AK15,台帳表ｔ[整理番号],台帳表ｔ[繁閑調整]),"")</f>
        <v/>
      </c>
      <c r="AM15" s="277" t="str">
        <f>IFERROR(_xlfn.XLOOKUP(確報【10月】!AK15,台帳表ｔ[整理番号],台帳表ｔ[精算
グループ]),"")</f>
        <v/>
      </c>
      <c r="AN15" s="278" t="str">
        <f>IFERROR(_xlfn.XLOOKUP(確報【10月】!AK15,台帳表ｔ[整理番号],台帳表ｔ[請求書発行番号]),"")</f>
        <v/>
      </c>
      <c r="AO15" s="269" t="str">
        <f>IFERROR(_xlfn.XLOOKUP(確報【10月】!AK15,台帳表ｔ[整理番号],台帳表ｔ[繁閑調整金]),"")</f>
        <v/>
      </c>
      <c r="AP15" s="275"/>
      <c r="AR15" s="202" t="str">
        <f>IFERROR(_xlfn.XLOOKUP(確報【10月】!AQ15,台帳表ｋ[整理番号],台帳表ｋ[繁閑調整]),"")</f>
        <v/>
      </c>
      <c r="AS15" s="277" t="str">
        <f>IFERROR(_xlfn.XLOOKUP(確報【10月】!AQ15,台帳表ｋ[整理番号],台帳表ｋ[精算
グループ]),"")</f>
        <v/>
      </c>
      <c r="AT15" s="278" t="str">
        <f>IFERROR(_xlfn.XLOOKUP(確報【10月】!AQ15,台帳表ｋ[整理番号],台帳表ｋ[請求書発行番号]),"")</f>
        <v/>
      </c>
      <c r="AU15" s="269" t="str">
        <f>IFERROR(_xlfn.XLOOKUP(確報【10月】!AQ15,台帳表ｋ[整理番号],台帳表ｋ[繁閑調整金]),"")</f>
        <v/>
      </c>
      <c r="AV15" s="275"/>
      <c r="AX15" s="202" t="str">
        <f>IFERROR(_xlfn.XLOOKUP(確報【10月】!AW15,台帳表ｋ[整理番号],台帳表ｋ[繁閑調整]),"")</f>
        <v/>
      </c>
      <c r="AY15" s="277" t="str">
        <f>IFERROR(_xlfn.XLOOKUP(確報【10月】!AW15,台帳表ｋ[整理番号],台帳表ｋ[精算
グループ]),"")</f>
        <v/>
      </c>
      <c r="AZ15" s="278" t="str">
        <f>IFERROR(_xlfn.XLOOKUP(確報【10月】!AW15,台帳表ｋ[整理番号],台帳表ｋ[請求書発行番号]),"")</f>
        <v/>
      </c>
      <c r="BA15" s="269" t="str">
        <f>IFERROR(_xlfn.XLOOKUP(確報【10月】!AW15,台帳表ｋ[整理番号],台帳表ｋ[繁閑調整金]),"")</f>
        <v/>
      </c>
    </row>
    <row r="16" spans="1:53" ht="16.350000000000001" customHeight="1">
      <c r="A16" s="927"/>
      <c r="B16" s="927"/>
      <c r="C16" s="927"/>
      <c r="D16" s="976"/>
      <c r="E16" s="927"/>
      <c r="F16" s="47" t="s">
        <v>16498</v>
      </c>
      <c r="G16" s="48" t="s">
        <v>16606</v>
      </c>
      <c r="H16" s="49" t="s">
        <v>16499</v>
      </c>
      <c r="I16" s="50">
        <f>SUMIFS(台帳表ｓ[金額],台帳表ｓ[精算
グループ],確報【10月】!$H16,台帳表ｓ[入金月（月のみ）],確報【10月】!$A$1,台帳表ｓ[ＮＣ区分],"西部")+SUMIFS(測量台帳1ｓ[入金額],測量台帳1ｓ[精算
グループ],確報【10月】!$H16,測量台帳1ｓ[入金月（月のみ）],確報【10月】!$A$1,測量台帳1ｓ[NC区分],"西部")+SUMIFS(測量台帳1__2ｓ[入金額(後)],測量台帳1__2ｓ[精算
グループ(後)],確報【10月】!$H16,測量台帳1__2ｓ[入金月(後)（月のみ）],確報【10月】!$A$1,測量台帳1__2ｓ[NC区分],"西部")</f>
        <v>0</v>
      </c>
      <c r="J16" s="147" t="s">
        <v>16499</v>
      </c>
      <c r="K16" s="165"/>
      <c r="L16" s="147" t="s">
        <v>16499</v>
      </c>
      <c r="M16" s="165"/>
      <c r="N16" s="149" t="s">
        <v>16499</v>
      </c>
      <c r="O16" s="51"/>
      <c r="P16" s="49" t="s">
        <v>16499</v>
      </c>
      <c r="Q16" s="51">
        <f>SUMIFS(台帳表ｔ[金額],台帳表ｔ[精算
グループ],確報【10月】!$H16,台帳表ｔ[入金月（月のみ）],確報【10月】!$A$1,台帳表ｔ[ＮＣ区分],"多摩")+SUMIFS(測量台帳1ｔ[入金額],測量台帳1ｔ[精算
グループ],確報【10月】!$H16,測量台帳1ｔ[入金月（月のみ）],確報【10月】!$A$1,測量台帳1ｔ[NC区分],"多摩")+SUMIFS(測量台帳1__2ｔ[入金額(後)],測量台帳1__2ｔ[精算
グループ(後)],確報【10月】!$H16,測量台帳1__2ｔ[入金月(後)（月のみ）],確報【10月】!$A$1,測量台帳1__2ｔ[NC区分],"多摩")</f>
        <v>0</v>
      </c>
      <c r="R16" s="49" t="s">
        <v>16499</v>
      </c>
      <c r="S16" s="165"/>
      <c r="T16" s="149" t="s">
        <v>16499</v>
      </c>
      <c r="U16" s="51"/>
      <c r="V16" s="49" t="s">
        <v>16499</v>
      </c>
      <c r="W16" s="51" cm="1">
        <f t="array" ref="W16">INDEX(設備G入力用!$F$2:$Q$72,ROW(A12), MATCH($A$1,設備G入力用!$F$2:$Q$2,0))</f>
        <v>0</v>
      </c>
      <c r="X16" s="30">
        <f t="shared" si="0"/>
        <v>0</v>
      </c>
      <c r="AA16" s="1074"/>
      <c r="AB16" s="300" t="s">
        <v>16491</v>
      </c>
      <c r="AC16" s="301">
        <f>SUM(I11,K11,M11,O11,Q11,S11,U11,W11,I18,K18,M18,O18,Q18,S18,U18,W18)</f>
        <v>0</v>
      </c>
      <c r="AD16" s="10"/>
      <c r="AE16" s="10"/>
      <c r="AF16" s="202" t="str">
        <f>IFERROR(_xlfn.XLOOKUP(確報【10月】!$AE16,台帳表ｓ[整理番号],台帳表ｓ[繁閑調整]),"")</f>
        <v/>
      </c>
      <c r="AG16" s="277" t="str">
        <f>IFERROR(_xlfn.XLOOKUP(確報【10月】!$AE16,台帳表ｓ[整理番号],台帳表ｓ[精算
グループ]),"")</f>
        <v/>
      </c>
      <c r="AH16" s="278" t="str">
        <f>IFERROR(_xlfn.XLOOKUP(確報【10月】!$AE16,台帳表ｓ[整理番号],台帳表ｓ[請求書発行番号]),"")</f>
        <v/>
      </c>
      <c r="AI16" s="269" t="str">
        <f>IFERROR(_xlfn.XLOOKUP(確報【10月】!$AE16,台帳表ｓ[整理番号],台帳表ｓ[繁閑調整金]),"")</f>
        <v/>
      </c>
      <c r="AJ16" s="139"/>
      <c r="AL16" s="202" t="str">
        <f>IFERROR(_xlfn.XLOOKUP(確報【10月】!AK16,台帳表ｔ[整理番号],台帳表ｔ[繁閑調整]),"")</f>
        <v/>
      </c>
      <c r="AM16" s="277" t="str">
        <f>IFERROR(_xlfn.XLOOKUP(確報【10月】!AK16,台帳表ｔ[整理番号],台帳表ｔ[精算
グループ]),"")</f>
        <v/>
      </c>
      <c r="AN16" s="278" t="str">
        <f>IFERROR(_xlfn.XLOOKUP(確報【10月】!AK16,台帳表ｔ[整理番号],台帳表ｔ[請求書発行番号]),"")</f>
        <v/>
      </c>
      <c r="AO16" s="269" t="str">
        <f>IFERROR(_xlfn.XLOOKUP(確報【10月】!AK16,台帳表ｔ[整理番号],台帳表ｔ[繁閑調整金]),"")</f>
        <v/>
      </c>
      <c r="AP16" s="275"/>
      <c r="AR16" s="202" t="str">
        <f>IFERROR(_xlfn.XLOOKUP(確報【10月】!AQ16,台帳表ｋ[整理番号],台帳表ｋ[繁閑調整]),"")</f>
        <v/>
      </c>
      <c r="AS16" s="277" t="str">
        <f>IFERROR(_xlfn.XLOOKUP(確報【10月】!AQ16,台帳表ｋ[整理番号],台帳表ｋ[精算
グループ]),"")</f>
        <v/>
      </c>
      <c r="AT16" s="278" t="str">
        <f>IFERROR(_xlfn.XLOOKUP(確報【10月】!AQ16,台帳表ｋ[整理番号],台帳表ｋ[請求書発行番号]),"")</f>
        <v/>
      </c>
      <c r="AU16" s="269" t="str">
        <f>IFERROR(_xlfn.XLOOKUP(確報【10月】!AQ16,台帳表ｋ[整理番号],台帳表ｋ[繁閑調整金]),"")</f>
        <v/>
      </c>
      <c r="AV16" s="275"/>
      <c r="AX16" s="202" t="str">
        <f>IFERROR(_xlfn.XLOOKUP(確報【10月】!AW16,台帳表ｋ[整理番号],台帳表ｋ[繁閑調整]),"")</f>
        <v/>
      </c>
      <c r="AY16" s="277" t="str">
        <f>IFERROR(_xlfn.XLOOKUP(確報【10月】!AW16,台帳表ｋ[整理番号],台帳表ｋ[精算
グループ]),"")</f>
        <v/>
      </c>
      <c r="AZ16" s="278" t="str">
        <f>IFERROR(_xlfn.XLOOKUP(確報【10月】!AW16,台帳表ｋ[整理番号],台帳表ｋ[請求書発行番号]),"")</f>
        <v/>
      </c>
      <c r="BA16" s="269" t="str">
        <f>IFERROR(_xlfn.XLOOKUP(確報【10月】!AW16,台帳表ｋ[整理番号],台帳表ｋ[繁閑調整金]),"")</f>
        <v/>
      </c>
    </row>
    <row r="17" spans="1:53" ht="16.350000000000001" customHeight="1" thickBot="1">
      <c r="A17" s="927"/>
      <c r="B17" s="927"/>
      <c r="C17" s="927"/>
      <c r="D17" s="976"/>
      <c r="E17" s="927"/>
      <c r="F17" s="633" t="s">
        <v>16608</v>
      </c>
      <c r="G17" s="634" t="s">
        <v>16606</v>
      </c>
      <c r="H17" s="635" t="s">
        <v>16489</v>
      </c>
      <c r="I17" s="636">
        <f>SUMIFS(台帳表ｓ[金額],台帳表ｓ[精算
グループ],確報【10月】!$H17,台帳表ｓ[入金月（月のみ）],確報【10月】!$A$1,台帳表ｓ[ＮＣ区分],"多摩")+SUMIFS(測量台帳1ｓ[入金額],測量台帳1ｓ[精算
グループ],確報【10月】!$H17,測量台帳1ｓ[入金月（月のみ）],確報【10月】!$A$1,測量台帳1ｓ[NC区分],"多摩")+SUMIFS(測量台帳1__2ｓ[入金額(後)],測量台帳1__2ｓ[精算
グループ(後)],確報【10月】!$H17,測量台帳1__2ｓ[入金月(後)（月のみ）],確報【10月】!$A$1,測量台帳1__2ｓ[NC区分],"多摩")</f>
        <v>0</v>
      </c>
      <c r="J17" s="637" t="s">
        <v>16489</v>
      </c>
      <c r="K17" s="638"/>
      <c r="L17" s="637" t="s">
        <v>16489</v>
      </c>
      <c r="M17" s="638"/>
      <c r="N17" s="639" t="s">
        <v>16489</v>
      </c>
      <c r="O17" s="640"/>
      <c r="P17" s="635" t="s">
        <v>16489</v>
      </c>
      <c r="Q17" s="640">
        <f>SUMIFS(台帳表ｔ[金額],台帳表ｔ[精算
グループ],確報【10月】!$H17,台帳表ｔ[入金月（月のみ）],確報【10月】!$A$1,台帳表ｔ[ＮＣ区分],"多摩")+SUMIFS(測量台帳1ｔ[入金額],測量台帳1ｔ[精算
グループ],確報【10月】!$H17,測量台帳1ｔ[入金月（月のみ）],確報【10月】!$A$1,測量台帳1ｔ[NC区分],"多摩")+SUMIFS(測量台帳1__2ｔ[入金額(後)],測量台帳1__2ｔ[精算
グループ(後)],確報【10月】!$H17,測量台帳1__2ｔ[入金月(後)（月のみ）],確報【10月】!$A$1,測量台帳1__2ｔ[NC区分],"多摩")</f>
        <v>7448176</v>
      </c>
      <c r="R17" s="635" t="s">
        <v>52</v>
      </c>
      <c r="S17" s="638"/>
      <c r="T17" s="639" t="s">
        <v>52</v>
      </c>
      <c r="U17" s="640"/>
      <c r="V17" s="635" t="s">
        <v>52</v>
      </c>
      <c r="W17" s="640" cm="1">
        <f t="array" ref="W17">INDEX(設備G入力用!$F$2:$Q$72,ROW(A13), MATCH($A$1,設備G入力用!$F$2:$Q$2,0))</f>
        <v>0</v>
      </c>
      <c r="X17" s="30">
        <f t="shared" si="0"/>
        <v>7448176</v>
      </c>
      <c r="AA17" s="1074"/>
      <c r="AB17" s="299" t="s">
        <v>16609</v>
      </c>
      <c r="AC17" s="112">
        <f>SUM(I19,K19,M19,O19,Q19,S19,U19,W19)</f>
        <v>2849338</v>
      </c>
      <c r="AD17" s="10"/>
      <c r="AE17" s="10"/>
      <c r="AF17" s="202" t="str">
        <f>IFERROR(_xlfn.XLOOKUP(確報【10月】!$AE17,台帳表ｓ[整理番号],台帳表ｓ[繁閑調整]),"")</f>
        <v/>
      </c>
      <c r="AG17" s="277" t="str">
        <f>IFERROR(_xlfn.XLOOKUP(確報【10月】!$AE17,台帳表ｓ[整理番号],台帳表ｓ[精算
グループ]),"")</f>
        <v/>
      </c>
      <c r="AH17" s="278" t="str">
        <f>IFERROR(_xlfn.XLOOKUP(確報【10月】!$AE17,台帳表ｓ[整理番号],台帳表ｓ[請求書発行番号]),"")</f>
        <v/>
      </c>
      <c r="AI17" s="269" t="str">
        <f>IFERROR(_xlfn.XLOOKUP(確報【10月】!$AE17,台帳表ｓ[整理番号],台帳表ｓ[繁閑調整金]),"")</f>
        <v/>
      </c>
      <c r="AJ17" s="139"/>
      <c r="AL17" s="202" t="str">
        <f>IFERROR(_xlfn.XLOOKUP(確報【10月】!AK17,台帳表ｔ[整理番号],台帳表ｔ[繁閑調整]),"")</f>
        <v/>
      </c>
      <c r="AM17" s="277" t="str">
        <f>IFERROR(_xlfn.XLOOKUP(確報【10月】!AK17,台帳表ｔ[整理番号],台帳表ｔ[精算
グループ]),"")</f>
        <v/>
      </c>
      <c r="AN17" s="278" t="str">
        <f>IFERROR(_xlfn.XLOOKUP(確報【10月】!AK17,台帳表ｔ[整理番号],台帳表ｔ[請求書発行番号]),"")</f>
        <v/>
      </c>
      <c r="AO17" s="269" t="str">
        <f>IFERROR(_xlfn.XLOOKUP(確報【10月】!AK17,台帳表ｔ[整理番号],台帳表ｔ[繁閑調整金]),"")</f>
        <v/>
      </c>
      <c r="AP17" s="275"/>
      <c r="AR17" s="202" t="str">
        <f>IFERROR(_xlfn.XLOOKUP(確報【10月】!AQ17,台帳表ｋ[整理番号],台帳表ｋ[繁閑調整]),"")</f>
        <v/>
      </c>
      <c r="AS17" s="277" t="str">
        <f>IFERROR(_xlfn.XLOOKUP(確報【10月】!AQ17,台帳表ｋ[整理番号],台帳表ｋ[精算
グループ]),"")</f>
        <v/>
      </c>
      <c r="AT17" s="278" t="str">
        <f>IFERROR(_xlfn.XLOOKUP(確報【10月】!AQ17,台帳表ｋ[整理番号],台帳表ｋ[請求書発行番号]),"")</f>
        <v/>
      </c>
      <c r="AU17" s="269" t="str">
        <f>IFERROR(_xlfn.XLOOKUP(確報【10月】!AQ17,台帳表ｋ[整理番号],台帳表ｋ[繁閑調整金]),"")</f>
        <v/>
      </c>
      <c r="AV17" s="275"/>
      <c r="AX17" s="202" t="str">
        <f>IFERROR(_xlfn.XLOOKUP(確報【10月】!AW17,台帳表ｋ[整理番号],台帳表ｋ[繁閑調整]),"")</f>
        <v/>
      </c>
      <c r="AY17" s="277" t="str">
        <f>IFERROR(_xlfn.XLOOKUP(確報【10月】!AW17,台帳表ｋ[整理番号],台帳表ｋ[精算
グループ]),"")</f>
        <v/>
      </c>
      <c r="AZ17" s="278" t="str">
        <f>IFERROR(_xlfn.XLOOKUP(確報【10月】!AW17,台帳表ｋ[整理番号],台帳表ｋ[請求書発行番号]),"")</f>
        <v/>
      </c>
      <c r="BA17" s="269" t="str">
        <f>IFERROR(_xlfn.XLOOKUP(確報【10月】!AW17,台帳表ｋ[整理番号],台帳表ｋ[繁閑調整金]),"")</f>
        <v/>
      </c>
    </row>
    <row r="18" spans="1:53" ht="16.350000000000001" customHeight="1" thickBot="1">
      <c r="A18" s="927"/>
      <c r="B18" s="927"/>
      <c r="C18" s="927"/>
      <c r="D18" s="976"/>
      <c r="E18" s="928"/>
      <c r="F18" s="633" t="s">
        <v>16610</v>
      </c>
      <c r="G18" s="634" t="s">
        <v>16606</v>
      </c>
      <c r="H18" s="635" t="s">
        <v>16491</v>
      </c>
      <c r="I18" s="636">
        <f>SUMIFS(台帳表ｓ[金額],台帳表ｓ[精算
グループ],確報【10月】!$H18,台帳表ｓ[入金月（月のみ）],確報【10月】!$A$1,台帳表ｓ[ＮＣ区分],"西部")+SUMIFS(測量台帳1ｓ[入金額],測量台帳1ｓ[精算
グループ],確報【10月】!$H18,測量台帳1ｓ[入金月（月のみ）],確報【10月】!$A$1,測量台帳1ｓ[NC区分],"西部")+SUMIFS(測量台帳1__2ｓ[入金額(後)],測量台帳1__2ｓ[精算
グループ(後)],確報【10月】!$H18,測量台帳1__2ｓ[入金月(後)（月のみ）],確報【10月】!$A$1,測量台帳1__2ｓ[NC区分],"西部")</f>
        <v>0</v>
      </c>
      <c r="J18" s="637" t="s">
        <v>16491</v>
      </c>
      <c r="K18" s="638"/>
      <c r="L18" s="637" t="s">
        <v>16491</v>
      </c>
      <c r="M18" s="638"/>
      <c r="N18" s="639" t="s">
        <v>16491</v>
      </c>
      <c r="O18" s="640"/>
      <c r="P18" s="635" t="s">
        <v>16491</v>
      </c>
      <c r="Q18" s="640">
        <f>SUMIFS(台帳表ｔ[金額],台帳表ｔ[精算
グループ],確報【10月】!$H18,台帳表ｔ[入金月（月のみ）],確報【10月】!$A$1,台帳表ｔ[ＮＣ区分],"多摩")+SUMIFS(測量台帳1ｔ[入金額],測量台帳1ｔ[精算
グループ],確報【10月】!$H18,測量台帳1ｔ[入金月（月のみ）],確報【10月】!$A$1,測量台帳1ｔ[NC区分],"多摩")+SUMIFS(測量台帳1__2ｔ[入金額(後)],測量台帳1__2ｔ[精算
グループ(後)],確報【10月】!$H18,測量台帳1__2ｔ[入金月(後)（月のみ）],確報【10月】!$A$1,測量台帳1__2ｔ[NC区分],"多摩")</f>
        <v>0</v>
      </c>
      <c r="R18" s="635" t="s">
        <v>16491</v>
      </c>
      <c r="S18" s="638"/>
      <c r="T18" s="639" t="s">
        <v>16491</v>
      </c>
      <c r="U18" s="640"/>
      <c r="V18" s="635" t="s">
        <v>16491</v>
      </c>
      <c r="W18" s="640" cm="1">
        <f t="array" ref="W18">INDEX(設備G入力用!$F$2:$Q$72,ROW(A14), MATCH($A$1,設備G入力用!$F$2:$Q$2,0))</f>
        <v>0</v>
      </c>
      <c r="X18" s="30">
        <f t="shared" si="0"/>
        <v>0</v>
      </c>
      <c r="Y18" s="16">
        <f>SUM(X12:X18)</f>
        <v>25427703</v>
      </c>
      <c r="Z18" s="13" t="s">
        <v>16611</v>
      </c>
      <c r="AA18" s="1074"/>
      <c r="AB18" s="299" t="s">
        <v>16673</v>
      </c>
      <c r="AC18" s="112">
        <f t="shared" ref="AC18:AC22" si="1">SUM(I20,K20,M20,O20,Q20,S20,U20,W20)</f>
        <v>0</v>
      </c>
      <c r="AD18" s="10"/>
      <c r="AE18" s="10"/>
      <c r="AF18" s="202" t="str">
        <f>IFERROR(_xlfn.XLOOKUP(確報【10月】!$AE18,台帳表ｓ[整理番号],台帳表ｓ[繁閑調整]),"")</f>
        <v/>
      </c>
      <c r="AG18" s="277" t="str">
        <f>IFERROR(_xlfn.XLOOKUP(確報【10月】!$AE18,台帳表ｓ[整理番号],台帳表ｓ[精算
グループ]),"")</f>
        <v/>
      </c>
      <c r="AH18" s="278" t="str">
        <f>IFERROR(_xlfn.XLOOKUP(確報【10月】!$AE18,台帳表ｓ[整理番号],台帳表ｓ[請求書発行番号]),"")</f>
        <v/>
      </c>
      <c r="AI18" s="269" t="str">
        <f>IFERROR(_xlfn.XLOOKUP(確報【10月】!$AE18,台帳表ｓ[整理番号],台帳表ｓ[繁閑調整金]),"")</f>
        <v/>
      </c>
      <c r="AJ18" s="139"/>
      <c r="AL18" s="202" t="str">
        <f>IFERROR(_xlfn.XLOOKUP(確報【10月】!AK18,台帳表ｔ[整理番号],台帳表ｔ[繁閑調整]),"")</f>
        <v/>
      </c>
      <c r="AM18" s="277" t="str">
        <f>IFERROR(_xlfn.XLOOKUP(確報【10月】!AK18,台帳表ｔ[整理番号],台帳表ｔ[精算
グループ]),"")</f>
        <v/>
      </c>
      <c r="AN18" s="278" t="str">
        <f>IFERROR(_xlfn.XLOOKUP(確報【10月】!AK18,台帳表ｔ[整理番号],台帳表ｔ[請求書発行番号]),"")</f>
        <v/>
      </c>
      <c r="AO18" s="269" t="str">
        <f>IFERROR(_xlfn.XLOOKUP(確報【10月】!AK18,台帳表ｔ[整理番号],台帳表ｔ[繁閑調整金]),"")</f>
        <v/>
      </c>
      <c r="AP18" s="275"/>
      <c r="AR18" s="202" t="str">
        <f>IFERROR(_xlfn.XLOOKUP(確報【10月】!AQ18,台帳表ｋ[整理番号],台帳表ｋ[繁閑調整]),"")</f>
        <v/>
      </c>
      <c r="AS18" s="277" t="str">
        <f>IFERROR(_xlfn.XLOOKUP(確報【10月】!AQ18,台帳表ｋ[整理番号],台帳表ｋ[精算
グループ]),"")</f>
        <v/>
      </c>
      <c r="AT18" s="278" t="str">
        <f>IFERROR(_xlfn.XLOOKUP(確報【10月】!AQ18,台帳表ｋ[整理番号],台帳表ｋ[請求書発行番号]),"")</f>
        <v/>
      </c>
      <c r="AU18" s="269" t="str">
        <f>IFERROR(_xlfn.XLOOKUP(確報【10月】!AQ18,台帳表ｋ[整理番号],台帳表ｋ[繁閑調整金]),"")</f>
        <v/>
      </c>
      <c r="AV18" s="275"/>
      <c r="AX18" s="202" t="str">
        <f>IFERROR(_xlfn.XLOOKUP(確報【10月】!AW18,台帳表ｋ[整理番号],台帳表ｋ[繁閑調整]),"")</f>
        <v/>
      </c>
      <c r="AY18" s="277" t="str">
        <f>IFERROR(_xlfn.XLOOKUP(確報【10月】!AW18,台帳表ｋ[整理番号],台帳表ｋ[精算
グループ]),"")</f>
        <v/>
      </c>
      <c r="AZ18" s="278" t="str">
        <f>IFERROR(_xlfn.XLOOKUP(確報【10月】!AW18,台帳表ｋ[整理番号],台帳表ｋ[請求書発行番号]),"")</f>
        <v/>
      </c>
      <c r="BA18" s="269" t="str">
        <f>IFERROR(_xlfn.XLOOKUP(確報【10月】!AW18,台帳表ｋ[整理番号],台帳表ｋ[繁閑調整金]),"")</f>
        <v/>
      </c>
    </row>
    <row r="19" spans="1:53" ht="16.350000000000001" customHeight="1" thickBot="1">
      <c r="A19" s="927"/>
      <c r="B19" s="927"/>
      <c r="C19" s="927"/>
      <c r="D19" s="976"/>
      <c r="E19" s="926" t="s">
        <v>16500</v>
      </c>
      <c r="F19" s="206" t="s">
        <v>16501</v>
      </c>
      <c r="G19" s="207"/>
      <c r="H19" s="264" t="s">
        <v>16502</v>
      </c>
      <c r="I19" s="208">
        <f>SUMIFS(台帳表ｓ[金額],台帳表ｓ[精算
グループ],確報【10月】!$H19,台帳表ｓ[入金月（月のみ）],確報【10月】!$A$1,台帳表ｓ[ＮＣ区分],"西部")+SUMIFS(測量台帳1ｓ[入金額],測量台帳1ｓ[精算
グループ],確報【10月】!$H19,測量台帳1ｓ[入金月（月のみ）],確報【10月】!$A$1,測量台帳1ｓ[NC区分],"西部")+SUMIFS(測量台帳1__2ｓ[入金額(後)],測量台帳1__2ｓ[精算
グループ(後)],確報【10月】!$H19,測量台帳1__2ｓ[入金月(後)（月のみ）],確報【10月】!$A$1,測量台帳1__2ｓ[NC区分],"西部")</f>
        <v>515963</v>
      </c>
      <c r="J19" s="265" t="s">
        <v>16502</v>
      </c>
      <c r="K19" s="209"/>
      <c r="L19" s="265" t="s">
        <v>16502</v>
      </c>
      <c r="M19" s="209"/>
      <c r="N19" s="266" t="s">
        <v>16502</v>
      </c>
      <c r="O19" s="210"/>
      <c r="P19" s="264" t="s">
        <v>16502</v>
      </c>
      <c r="Q19" s="210">
        <f>SUMIFS(台帳表ｔ[金額],台帳表ｔ[精算
グループ],確報【10月】!$H19,台帳表ｔ[入金月（月のみ）],確報【10月】!$A$1,台帳表ｔ[ＮＣ区分],"多摩")+SUMIFS(測量台帳1ｔ[入金額],測量台帳1ｔ[精算
グループ],確報【10月】!$H19,測量台帳1ｔ[入金月（月のみ）],確報【10月】!$A$1,測量台帳1ｔ[NC区分],"多摩")+SUMIFS(測量台帳1__2ｔ[入金額(後)],測量台帳1__2ｔ[精算
グループ(後)],確報【10月】!$H19,測量台帳1__2ｔ[入金月(後)（月のみ）],確報【10月】!$A$1,測量台帳1__2ｔ[NC区分],"多摩")</f>
        <v>2333375</v>
      </c>
      <c r="R19" s="264" t="s">
        <v>16502</v>
      </c>
      <c r="S19" s="209"/>
      <c r="T19" s="266" t="s">
        <v>16502</v>
      </c>
      <c r="U19" s="210"/>
      <c r="V19" s="264" t="s">
        <v>16502</v>
      </c>
      <c r="W19" s="210" cm="1">
        <f t="array" ref="W19">INDEX(設備G入力用!$F$2:$Q$72,ROW(A15), MATCH($A$1,設備G入力用!$F$2:$Q$2,0))</f>
        <v>0</v>
      </c>
      <c r="X19" s="211">
        <f>SUM(I19,K19,M19,O19,Q19,S19,U19,W19)</f>
        <v>2849338</v>
      </c>
      <c r="Y19" s="157">
        <f>SUM(X19:X19)</f>
        <v>2849338</v>
      </c>
      <c r="Z19" s="13"/>
      <c r="AA19" s="1074"/>
      <c r="AB19" s="299" t="s">
        <v>16504</v>
      </c>
      <c r="AC19" s="112">
        <f t="shared" si="1"/>
        <v>0</v>
      </c>
      <c r="AD19" s="10"/>
      <c r="AE19" s="10"/>
      <c r="AF19" s="202" t="str">
        <f>IFERROR(_xlfn.XLOOKUP(確報【10月】!$AE19,台帳表ｓ[整理番号],台帳表ｓ[繁閑調整]),"")</f>
        <v/>
      </c>
      <c r="AG19" s="277" t="str">
        <f>IFERROR(_xlfn.XLOOKUP(確報【10月】!$AE19,台帳表ｓ[整理番号],台帳表ｓ[精算
グループ]),"")</f>
        <v/>
      </c>
      <c r="AH19" s="278" t="str">
        <f>IFERROR(_xlfn.XLOOKUP(確報【10月】!$AE19,台帳表ｓ[整理番号],台帳表ｓ[請求書発行番号]),"")</f>
        <v/>
      </c>
      <c r="AI19" s="269" t="str">
        <f>IFERROR(_xlfn.XLOOKUP(確報【10月】!$AE19,台帳表ｓ[整理番号],台帳表ｓ[繁閑調整金]),"")</f>
        <v/>
      </c>
      <c r="AJ19" s="139"/>
      <c r="AL19" s="202" t="str">
        <f>IFERROR(_xlfn.XLOOKUP(確報【10月】!AK19,台帳表ｔ[整理番号],台帳表ｔ[繁閑調整]),"")</f>
        <v/>
      </c>
      <c r="AM19" s="277" t="str">
        <f>IFERROR(_xlfn.XLOOKUP(確報【10月】!AK19,台帳表ｔ[整理番号],台帳表ｔ[精算
グループ]),"")</f>
        <v/>
      </c>
      <c r="AN19" s="278" t="str">
        <f>IFERROR(_xlfn.XLOOKUP(確報【10月】!AK19,台帳表ｔ[整理番号],台帳表ｔ[請求書発行番号]),"")</f>
        <v/>
      </c>
      <c r="AO19" s="269" t="str">
        <f>IFERROR(_xlfn.XLOOKUP(確報【10月】!AK19,台帳表ｔ[整理番号],台帳表ｔ[繁閑調整金]),"")</f>
        <v/>
      </c>
      <c r="AP19" s="275"/>
      <c r="AR19" s="202" t="str">
        <f>IFERROR(_xlfn.XLOOKUP(確報【10月】!AQ19,台帳表ｋ[整理番号],台帳表ｋ[繁閑調整]),"")</f>
        <v/>
      </c>
      <c r="AS19" s="277" t="str">
        <f>IFERROR(_xlfn.XLOOKUP(確報【10月】!AQ19,台帳表ｋ[整理番号],台帳表ｋ[精算
グループ]),"")</f>
        <v/>
      </c>
      <c r="AT19" s="278" t="str">
        <f>IFERROR(_xlfn.XLOOKUP(確報【10月】!AQ19,台帳表ｋ[整理番号],台帳表ｋ[請求書発行番号]),"")</f>
        <v/>
      </c>
      <c r="AU19" s="269" t="str">
        <f>IFERROR(_xlfn.XLOOKUP(確報【10月】!AQ19,台帳表ｋ[整理番号],台帳表ｋ[繁閑調整金]),"")</f>
        <v/>
      </c>
      <c r="AV19" s="275"/>
      <c r="AX19" s="202" t="str">
        <f>IFERROR(_xlfn.XLOOKUP(確報【10月】!AW19,台帳表ｋ[整理番号],台帳表ｋ[繁閑調整]),"")</f>
        <v/>
      </c>
      <c r="AY19" s="277" t="str">
        <f>IFERROR(_xlfn.XLOOKUP(確報【10月】!AW19,台帳表ｋ[整理番号],台帳表ｋ[精算
グループ]),"")</f>
        <v/>
      </c>
      <c r="AZ19" s="278" t="str">
        <f>IFERROR(_xlfn.XLOOKUP(確報【10月】!AW19,台帳表ｋ[整理番号],台帳表ｋ[請求書発行番号]),"")</f>
        <v/>
      </c>
      <c r="BA19" s="269" t="str">
        <f>IFERROR(_xlfn.XLOOKUP(確報【10月】!AW19,台帳表ｋ[整理番号],台帳表ｋ[繁閑調整金]),"")</f>
        <v/>
      </c>
    </row>
    <row r="20" spans="1:53" ht="16.350000000000001" customHeight="1">
      <c r="A20" s="927"/>
      <c r="B20" s="927"/>
      <c r="C20" s="927"/>
      <c r="D20" s="976"/>
      <c r="E20" s="927"/>
      <c r="F20" s="47" t="s">
        <v>16674</v>
      </c>
      <c r="G20" s="48" t="s">
        <v>16606</v>
      </c>
      <c r="H20" s="717" t="s">
        <v>16675</v>
      </c>
      <c r="I20" s="708">
        <f>SUMIFS(台帳表ｓ[金額],台帳表ｓ[精算
グループ],確報【10月】!$H20,台帳表ｓ[入金月（月のみ）],確報【10月】!$A$1,台帳表ｓ[ＮＣ区分],"西部")+SUMIFS(測量台帳1ｓ[入金額],測量台帳1ｓ[精算
グループ],確報【10月】!$H20,測量台帳1ｓ[入金月（月のみ）],確報【10月】!$A$1,測量台帳1ｓ[NC区分],"西部")+SUMIFS(測量台帳1__2ｓ[入金額(後)],測量台帳1__2ｓ[精算
グループ(後)],確報【10月】!$H20,測量台帳1__2ｓ[入金月(後)（月のみ）],確報【10月】!$A$1,測量台帳1__2ｓ[NC区分],"西部")</f>
        <v>0</v>
      </c>
      <c r="J20" s="709" t="s">
        <v>16675</v>
      </c>
      <c r="K20" s="710"/>
      <c r="L20" s="709" t="s">
        <v>16675</v>
      </c>
      <c r="M20" s="710"/>
      <c r="N20" s="711" t="s">
        <v>16675</v>
      </c>
      <c r="O20" s="712"/>
      <c r="P20" s="713" t="s">
        <v>16673</v>
      </c>
      <c r="Q20" s="714">
        <f>SUMIFS(台帳表ｔ[金額],台帳表ｔ[精算
グループ],確報【10月】!$H20,台帳表ｔ[入金月（月のみ）],確報【10月】!$A$1,台帳表ｔ[ＮＣ区分],"多摩")+SUMIFS(測量台帳1ｔ[入金額],測量台帳1ｔ[精算
グループ],確報【10月】!$H20,測量台帳1ｔ[入金月（月のみ）],確報【10月】!$A$1,測量台帳1ｔ[NC区分],"多摩")+SUMIFS(測量台帳1__2ｔ[入金額(後)],測量台帳1__2ｔ[精算
グループ(後)],確報【10月】!$H20,測量台帳1__2ｔ[入金月(後)（月のみ）],確報【10月】!$A$1,測量台帳1__2ｔ[NC区分],"多摩")</f>
        <v>0</v>
      </c>
      <c r="R20" s="713" t="s">
        <v>16673</v>
      </c>
      <c r="S20" s="715"/>
      <c r="T20" s="716" t="s">
        <v>16673</v>
      </c>
      <c r="U20" s="714"/>
      <c r="V20" s="713" t="s">
        <v>16673</v>
      </c>
      <c r="W20" s="714" cm="1">
        <f t="array" ref="W20">INDEX(設備G入力用!$F$2:$Q$72,ROW(A16), MATCH($A$1,設備G入力用!$F$2:$Q$2,0))</f>
        <v>0</v>
      </c>
      <c r="X20" s="706">
        <f t="shared" ref="X20" si="2">SUM(I20,K20,M20,O20,Q20,S20,U20,W20)</f>
        <v>0</v>
      </c>
      <c r="Y20" s="24"/>
      <c r="Z20" s="13"/>
      <c r="AA20" s="1074"/>
      <c r="AB20" s="299" t="s">
        <v>16506</v>
      </c>
      <c r="AC20" s="112">
        <f t="shared" si="1"/>
        <v>0</v>
      </c>
      <c r="AD20" s="10"/>
      <c r="AE20" s="10"/>
      <c r="AF20" s="202" t="str">
        <f>IFERROR(_xlfn.XLOOKUP(確報【10月】!$AE20,台帳表ｓ[整理番号],台帳表ｓ[繁閑調整]),"")</f>
        <v/>
      </c>
      <c r="AG20" s="277" t="str">
        <f>IFERROR(_xlfn.XLOOKUP(確報【10月】!$AE20,台帳表ｓ[整理番号],台帳表ｓ[精算
グループ]),"")</f>
        <v/>
      </c>
      <c r="AH20" s="278" t="str">
        <f>IFERROR(_xlfn.XLOOKUP(確報【10月】!$AE20,台帳表ｓ[整理番号],台帳表ｓ[請求書発行番号]),"")</f>
        <v/>
      </c>
      <c r="AI20" s="269" t="str">
        <f>IFERROR(_xlfn.XLOOKUP(確報【10月】!$AE20,台帳表ｓ[整理番号],台帳表ｓ[繁閑調整金]),"")</f>
        <v/>
      </c>
      <c r="AJ20" s="139"/>
      <c r="AL20" s="202" t="str">
        <f>IFERROR(_xlfn.XLOOKUP(確報【10月】!AK20,台帳表ｔ[整理番号],台帳表ｔ[繁閑調整]),"")</f>
        <v/>
      </c>
      <c r="AM20" s="277" t="str">
        <f>IFERROR(_xlfn.XLOOKUP(確報【10月】!AK20,台帳表ｔ[整理番号],台帳表ｔ[精算
グループ]),"")</f>
        <v/>
      </c>
      <c r="AN20" s="278" t="str">
        <f>IFERROR(_xlfn.XLOOKUP(確報【10月】!AK20,台帳表ｔ[整理番号],台帳表ｔ[請求書発行番号]),"")</f>
        <v/>
      </c>
      <c r="AO20" s="269" t="str">
        <f>IFERROR(_xlfn.XLOOKUP(確報【10月】!AK20,台帳表ｔ[整理番号],台帳表ｔ[繁閑調整金]),"")</f>
        <v/>
      </c>
      <c r="AP20" s="275"/>
      <c r="AR20" s="202" t="str">
        <f>IFERROR(_xlfn.XLOOKUP(確報【10月】!AQ20,台帳表ｋ[整理番号],台帳表ｋ[繁閑調整]),"")</f>
        <v/>
      </c>
      <c r="AS20" s="277" t="str">
        <f>IFERROR(_xlfn.XLOOKUP(確報【10月】!AQ20,台帳表ｋ[整理番号],台帳表ｋ[精算
グループ]),"")</f>
        <v/>
      </c>
      <c r="AT20" s="278" t="str">
        <f>IFERROR(_xlfn.XLOOKUP(確報【10月】!AQ20,台帳表ｋ[整理番号],台帳表ｋ[請求書発行番号]),"")</f>
        <v/>
      </c>
      <c r="AU20" s="269" t="str">
        <f>IFERROR(_xlfn.XLOOKUP(確報【10月】!AQ20,台帳表ｋ[整理番号],台帳表ｋ[繁閑調整金]),"")</f>
        <v/>
      </c>
      <c r="AV20" s="275"/>
      <c r="AX20" s="202" t="str">
        <f>IFERROR(_xlfn.XLOOKUP(確報【10月】!AW20,台帳表ｋ[整理番号],台帳表ｋ[繁閑調整]),"")</f>
        <v/>
      </c>
      <c r="AY20" s="277" t="str">
        <f>IFERROR(_xlfn.XLOOKUP(確報【10月】!AW20,台帳表ｋ[整理番号],台帳表ｋ[精算
グループ]),"")</f>
        <v/>
      </c>
      <c r="AZ20" s="278" t="str">
        <f>IFERROR(_xlfn.XLOOKUP(確報【10月】!AW20,台帳表ｋ[整理番号],台帳表ｋ[請求書発行番号]),"")</f>
        <v/>
      </c>
      <c r="BA20" s="269" t="str">
        <f>IFERROR(_xlfn.XLOOKUP(確報【10月】!AW20,台帳表ｋ[整理番号],台帳表ｋ[繁閑調整金]),"")</f>
        <v/>
      </c>
    </row>
    <row r="21" spans="1:53" ht="15.75" customHeight="1">
      <c r="A21" s="927"/>
      <c r="B21" s="927"/>
      <c r="C21" s="927"/>
      <c r="D21" s="976"/>
      <c r="E21" s="927"/>
      <c r="F21" s="47" t="s">
        <v>16503</v>
      </c>
      <c r="G21" s="48" t="s">
        <v>16606</v>
      </c>
      <c r="H21" s="27" t="s">
        <v>16504</v>
      </c>
      <c r="I21" s="708">
        <f>SUMIFS(台帳表ｓ[金額],台帳表ｓ[精算
グループ],確報【10月】!$H21,台帳表ｓ[入金月（月のみ）],確報【10月】!$A$1,台帳表ｓ[ＮＣ区分],"西部")+SUMIFS(測量台帳1ｓ[入金額],測量台帳1ｓ[精算
グループ],確報【10月】!$H21,測量台帳1ｓ[入金月（月のみ）],確報【10月】!$A$1,測量台帳1ｓ[NC区分],"西部")+SUMIFS(測量台帳1__2ｓ[入金額(後)],測量台帳1__2ｓ[精算
グループ(後)],確報【10月】!$H21,測量台帳1__2ｓ[入金月(後)（月のみ）],確報【10月】!$A$1,測量台帳1__2ｓ[NC区分],"西部")</f>
        <v>0</v>
      </c>
      <c r="J21" s="709" t="s">
        <v>16504</v>
      </c>
      <c r="K21" s="710"/>
      <c r="L21" s="709" t="s">
        <v>16504</v>
      </c>
      <c r="M21" s="710"/>
      <c r="N21" s="711" t="s">
        <v>16504</v>
      </c>
      <c r="O21" s="712"/>
      <c r="P21" s="713" t="s">
        <v>16612</v>
      </c>
      <c r="Q21" s="714">
        <f>SUMIFS(台帳表ｔ[金額],台帳表ｔ[精算
グループ],確報【10月】!$H21,台帳表ｔ[入金月（月のみ）],確報【10月】!$A$1,台帳表ｔ[ＮＣ区分],"多摩")+SUMIFS(測量台帳1ｔ[入金額],測量台帳1ｔ[精算
グループ],確報【10月】!$H21,測量台帳1ｔ[入金月（月のみ）],確報【10月】!$A$1,測量台帳1ｔ[NC区分],"多摩")+SUMIFS(測量台帳1__2ｔ[入金額(後)],測量台帳1__2ｔ[精算
グループ(後)],確報【10月】!$H21,測量台帳1__2ｔ[入金月(後)（月のみ）],確報【10月】!$A$1,測量台帳1__2ｔ[NC区分],"多摩")</f>
        <v>0</v>
      </c>
      <c r="R21" s="713" t="s">
        <v>16612</v>
      </c>
      <c r="S21" s="715"/>
      <c r="T21" s="716" t="s">
        <v>16612</v>
      </c>
      <c r="U21" s="714"/>
      <c r="V21" s="713" t="s">
        <v>16612</v>
      </c>
      <c r="W21" s="714" cm="1">
        <f t="array" ref="W21">INDEX(設備G入力用!$F$2:$Q$72,ROW(A17), MATCH($A$1,設備G入力用!$F$2:$Q$2,0))</f>
        <v>0</v>
      </c>
      <c r="X21" s="707"/>
      <c r="Y21" s="24"/>
      <c r="Z21" s="13"/>
      <c r="AA21" s="1074"/>
      <c r="AB21" s="299" t="s">
        <v>16508</v>
      </c>
      <c r="AC21" s="112">
        <f t="shared" si="1"/>
        <v>24847</v>
      </c>
      <c r="AD21" s="10"/>
      <c r="AE21" s="10"/>
      <c r="AF21" s="202" t="str">
        <f>IFERROR(_xlfn.XLOOKUP(確報【10月】!$AE21,台帳表ｓ[整理番号],台帳表ｓ[繁閑調整]),"")</f>
        <v/>
      </c>
      <c r="AG21" s="277" t="str">
        <f>IFERROR(_xlfn.XLOOKUP(確報【10月】!$AE21,台帳表ｓ[整理番号],台帳表ｓ[精算
グループ]),"")</f>
        <v/>
      </c>
      <c r="AH21" s="278" t="str">
        <f>IFERROR(_xlfn.XLOOKUP(確報【10月】!$AE21,台帳表ｓ[整理番号],台帳表ｓ[請求書発行番号]),"")</f>
        <v/>
      </c>
      <c r="AI21" s="269" t="str">
        <f>IFERROR(_xlfn.XLOOKUP(確報【10月】!$AE21,台帳表ｓ[整理番号],台帳表ｓ[繁閑調整金]),"")</f>
        <v/>
      </c>
      <c r="AJ21" s="139"/>
      <c r="AL21" s="202" t="str">
        <f>IFERROR(_xlfn.XLOOKUP(確報【10月】!AK21,台帳表ｔ[整理番号],台帳表ｔ[繁閑調整]),"")</f>
        <v/>
      </c>
      <c r="AM21" s="277" t="str">
        <f>IFERROR(_xlfn.XLOOKUP(確報【10月】!AK21,台帳表ｔ[整理番号],台帳表ｔ[精算
グループ]),"")</f>
        <v/>
      </c>
      <c r="AN21" s="278" t="str">
        <f>IFERROR(_xlfn.XLOOKUP(確報【10月】!AK21,台帳表ｔ[整理番号],台帳表ｔ[請求書発行番号]),"")</f>
        <v/>
      </c>
      <c r="AO21" s="269" t="str">
        <f>IFERROR(_xlfn.XLOOKUP(確報【10月】!AK21,台帳表ｔ[整理番号],台帳表ｔ[繁閑調整金]),"")</f>
        <v/>
      </c>
      <c r="AP21" s="275"/>
      <c r="AR21" s="202" t="str">
        <f>IFERROR(_xlfn.XLOOKUP(確報【10月】!AQ21,台帳表ｋ[整理番号],台帳表ｋ[繁閑調整]),"")</f>
        <v/>
      </c>
      <c r="AS21" s="277" t="str">
        <f>IFERROR(_xlfn.XLOOKUP(確報【10月】!AQ21,台帳表ｋ[整理番号],台帳表ｋ[精算
グループ]),"")</f>
        <v/>
      </c>
      <c r="AT21" s="278" t="str">
        <f>IFERROR(_xlfn.XLOOKUP(確報【10月】!AQ21,台帳表ｋ[整理番号],台帳表ｋ[請求書発行番号]),"")</f>
        <v/>
      </c>
      <c r="AU21" s="269" t="str">
        <f>IFERROR(_xlfn.XLOOKUP(確報【10月】!AQ21,台帳表ｋ[整理番号],台帳表ｋ[繁閑調整金]),"")</f>
        <v/>
      </c>
      <c r="AV21" s="275"/>
      <c r="AX21" s="202" t="str">
        <f>IFERROR(_xlfn.XLOOKUP(確報【10月】!AW21,台帳表ｋ[整理番号],台帳表ｋ[繁閑調整]),"")</f>
        <v/>
      </c>
      <c r="AY21" s="277" t="str">
        <f>IFERROR(_xlfn.XLOOKUP(確報【10月】!AW21,台帳表ｋ[整理番号],台帳表ｋ[精算
グループ]),"")</f>
        <v/>
      </c>
      <c r="AZ21" s="278" t="str">
        <f>IFERROR(_xlfn.XLOOKUP(確報【10月】!AW21,台帳表ｋ[整理番号],台帳表ｋ[請求書発行番号]),"")</f>
        <v/>
      </c>
      <c r="BA21" s="269" t="str">
        <f>IFERROR(_xlfn.XLOOKUP(確報【10月】!AW21,台帳表ｋ[整理番号],台帳表ｋ[繁閑調整金]),"")</f>
        <v/>
      </c>
    </row>
    <row r="22" spans="1:53" ht="15.75" customHeight="1" thickBot="1">
      <c r="A22" s="927"/>
      <c r="B22" s="927"/>
      <c r="C22" s="927"/>
      <c r="D22" s="976"/>
      <c r="E22" s="927"/>
      <c r="F22" s="205" t="s">
        <v>16505</v>
      </c>
      <c r="G22" s="52" t="s">
        <v>16606</v>
      </c>
      <c r="H22" s="53" t="s">
        <v>16506</v>
      </c>
      <c r="I22" s="166">
        <f>SUMIFS(台帳表ｓ[金額],台帳表ｓ[精算
グループ],確報【10月】!$H22,台帳表ｓ[入金月（月のみ）],確報【10月】!$A$1,台帳表ｓ[ＮＣ区分],"西部")+SUMIFS(測量台帳1ｓ[入金額],測量台帳1ｓ[精算
グループ],確報【10月】!$H22,測量台帳1ｓ[入金月（月のみ）],確報【10月】!$A$1,測量台帳1ｓ[NC区分],"西部")+SUMIFS(測量台帳1__2ｓ[入金額(後)],測量台帳1__2ｓ[精算
グループ(後)],確報【10月】!$H22,測量台帳1__2ｓ[入金月(後)（月のみ）],確報【10月】!$A$1,測量台帳1__2ｓ[NC区分],"西部")</f>
        <v>0</v>
      </c>
      <c r="J22" s="81" t="s">
        <v>16506</v>
      </c>
      <c r="K22" s="82"/>
      <c r="L22" s="81" t="s">
        <v>16506</v>
      </c>
      <c r="M22" s="82"/>
      <c r="N22" s="69" t="s">
        <v>16506</v>
      </c>
      <c r="O22" s="70"/>
      <c r="P22" s="53" t="s">
        <v>315</v>
      </c>
      <c r="Q22" s="54">
        <f>SUMIFS(台帳表ｔ[金額],台帳表ｔ[精算
グループ],確報【10月】!$H22,台帳表ｔ[入金月（月のみ）],確報【10月】!$A$1,台帳表ｔ[ＮＣ区分],"多摩")+SUMIFS(測量台帳1ｔ[入金額],測量台帳1ｔ[精算
グループ],確報【10月】!$H22,測量台帳1ｔ[入金月（月のみ）],確報【10月】!$A$1,測量台帳1ｔ[NC区分],"多摩")+SUMIFS(測量台帳1__2ｔ[入金額(後)],測量台帳1__2ｔ[精算
グループ(後)],確報【10月】!$H22,測量台帳1__2ｔ[入金月(後)（月のみ）],確報【10月】!$A$1,測量台帳1__2ｔ[NC区分],"多摩")</f>
        <v>0</v>
      </c>
      <c r="R22" s="53" t="s">
        <v>315</v>
      </c>
      <c r="S22" s="88"/>
      <c r="T22" s="89" t="s">
        <v>315</v>
      </c>
      <c r="U22" s="54"/>
      <c r="V22" s="53" t="s">
        <v>315</v>
      </c>
      <c r="W22" s="54" cm="1">
        <f t="array" ref="W22">INDEX(設備G入力用!$F$2:$Q$72,ROW(A17), MATCH($A$1,設備G入力用!$F$2:$Q$2,0))</f>
        <v>0</v>
      </c>
      <c r="X22" s="71">
        <f t="shared" ref="X22:X24" si="3">SUM(I22,K22,M22,O22,Q22,S22,U22,W22)</f>
        <v>0</v>
      </c>
      <c r="Y22" s="24"/>
      <c r="Z22" s="13"/>
      <c r="AA22" s="1075"/>
      <c r="AB22" s="302" t="s">
        <v>16510</v>
      </c>
      <c r="AC22" s="172">
        <f t="shared" si="1"/>
        <v>0</v>
      </c>
      <c r="AD22" s="10"/>
      <c r="AE22" s="10"/>
      <c r="AF22" s="202" t="str">
        <f>IFERROR(_xlfn.XLOOKUP(確報【10月】!$AE22,台帳表ｓ[整理番号],台帳表ｓ[繁閑調整]),"")</f>
        <v/>
      </c>
      <c r="AG22" s="277" t="str">
        <f>IFERROR(_xlfn.XLOOKUP(確報【10月】!$AE22,台帳表ｓ[整理番号],台帳表ｓ[精算
グループ]),"")</f>
        <v/>
      </c>
      <c r="AH22" s="278" t="str">
        <f>IFERROR(_xlfn.XLOOKUP(確報【10月】!$AE22,台帳表ｓ[整理番号],台帳表ｓ[請求書発行番号]),"")</f>
        <v/>
      </c>
      <c r="AI22" s="269" t="str">
        <f>IFERROR(_xlfn.XLOOKUP(確報【10月】!$AE22,台帳表ｓ[整理番号],台帳表ｓ[繁閑調整金]),"")</f>
        <v/>
      </c>
      <c r="AJ22" s="139"/>
      <c r="AL22" s="202" t="str">
        <f>IFERROR(_xlfn.XLOOKUP(確報【10月】!AK22,台帳表ｔ[整理番号],台帳表ｔ[繁閑調整]),"")</f>
        <v/>
      </c>
      <c r="AM22" s="277" t="str">
        <f>IFERROR(_xlfn.XLOOKUP(確報【10月】!AK22,台帳表ｔ[整理番号],台帳表ｔ[精算
グループ]),"")</f>
        <v/>
      </c>
      <c r="AN22" s="278" t="str">
        <f>IFERROR(_xlfn.XLOOKUP(確報【10月】!AK22,台帳表ｔ[整理番号],台帳表ｔ[請求書発行番号]),"")</f>
        <v/>
      </c>
      <c r="AO22" s="269" t="str">
        <f>IFERROR(_xlfn.XLOOKUP(確報【10月】!AK22,台帳表ｔ[整理番号],台帳表ｔ[繁閑調整金]),"")</f>
        <v/>
      </c>
      <c r="AP22" s="275"/>
      <c r="AR22" s="202" t="str">
        <f>IFERROR(_xlfn.XLOOKUP(確報【10月】!AQ22,台帳表ｋ[整理番号],台帳表ｋ[繁閑調整]),"")</f>
        <v/>
      </c>
      <c r="AS22" s="277" t="str">
        <f>IFERROR(_xlfn.XLOOKUP(確報【10月】!AQ22,台帳表ｋ[整理番号],台帳表ｋ[精算
グループ]),"")</f>
        <v/>
      </c>
      <c r="AT22" s="278" t="str">
        <f>IFERROR(_xlfn.XLOOKUP(確報【10月】!AQ22,台帳表ｋ[整理番号],台帳表ｋ[請求書発行番号]),"")</f>
        <v/>
      </c>
      <c r="AU22" s="269" t="str">
        <f>IFERROR(_xlfn.XLOOKUP(確報【10月】!AQ22,台帳表ｋ[整理番号],台帳表ｋ[繁閑調整金]),"")</f>
        <v/>
      </c>
      <c r="AV22" s="275"/>
      <c r="AX22" s="202" t="str">
        <f>IFERROR(_xlfn.XLOOKUP(確報【10月】!AW22,台帳表ｋ[整理番号],台帳表ｋ[繁閑調整]),"")</f>
        <v/>
      </c>
      <c r="AY22" s="277" t="str">
        <f>IFERROR(_xlfn.XLOOKUP(確報【10月】!AW22,台帳表ｋ[整理番号],台帳表ｋ[精算
グループ]),"")</f>
        <v/>
      </c>
      <c r="AZ22" s="278" t="str">
        <f>IFERROR(_xlfn.XLOOKUP(確報【10月】!AW22,台帳表ｋ[整理番号],台帳表ｋ[請求書発行番号]),"")</f>
        <v/>
      </c>
      <c r="BA22" s="269" t="str">
        <f>IFERROR(_xlfn.XLOOKUP(確報【10月】!AW22,台帳表ｋ[整理番号],台帳表ｋ[繁閑調整金]),"")</f>
        <v/>
      </c>
    </row>
    <row r="23" spans="1:53" ht="15.75" customHeight="1" thickTop="1" thickBot="1">
      <c r="A23" s="927"/>
      <c r="B23" s="927"/>
      <c r="C23" s="927"/>
      <c r="D23" s="976"/>
      <c r="E23" s="927"/>
      <c r="F23" s="55" t="s">
        <v>16507</v>
      </c>
      <c r="G23" s="26" t="s">
        <v>16606</v>
      </c>
      <c r="H23" s="27" t="s">
        <v>16508</v>
      </c>
      <c r="I23" s="28">
        <f>SUMIFS(台帳表ｓ[金額],台帳表ｓ[精算
グループ],確報【10月】!$H23,台帳表ｓ[入金月（月のみ）],確報【10月】!$A$1,台帳表ｓ[ＮＣ区分],"西部")+SUMIFS(測量台帳1ｓ[入金額],測量台帳1ｓ[精算
グループ],確報【10月】!$H23,測量台帳1ｓ[入金月（月のみ）],確報【10月】!$A$1,測量台帳1ｓ[NC区分],"西部")+SUMIFS(測量台帳1__2ｓ[入金額(後)],測量台帳1__2ｓ[精算
グループ(後)],確報【10月】!$H23,測量台帳1__2ｓ[入金月(後)（月のみ）],確報【10月】!$A$1,測量台帳1__2ｓ[NC区分],"西部")</f>
        <v>0</v>
      </c>
      <c r="J23" s="78" t="s">
        <v>16508</v>
      </c>
      <c r="K23" s="40"/>
      <c r="L23" s="78" t="s">
        <v>16508</v>
      </c>
      <c r="M23" s="40"/>
      <c r="N23" s="60" t="s">
        <v>16508</v>
      </c>
      <c r="O23" s="61"/>
      <c r="P23" s="27" t="s">
        <v>16508</v>
      </c>
      <c r="Q23" s="29">
        <f>SUMIFS(台帳表ｔ[金額],台帳表ｔ[精算
グループ],確報【10月】!$H23,台帳表ｔ[入金月（月のみ）],確報【10月】!$A$1,台帳表ｔ[ＮＣ区分],"多摩")+SUMIFS(測量台帳1ｔ[入金額],測量台帳1ｔ[精算
グループ],確報【10月】!$H23,測量台帳1ｔ[入金月（月のみ）],確報【10月】!$A$1,測量台帳1ｔ[NC区分],"多摩")+SUMIFS(測量台帳1__2ｔ[入金額(後)],測量台帳1__2ｔ[精算
グループ(後)],確報【10月】!$H23,測量台帳1__2ｔ[入金月(後)（月のみ）],確報【10月】!$A$1,測量台帳1__2ｔ[NC区分],"多摩")</f>
        <v>24847</v>
      </c>
      <c r="R23" s="27" t="s">
        <v>620</v>
      </c>
      <c r="S23" s="92"/>
      <c r="T23" s="93" t="s">
        <v>620</v>
      </c>
      <c r="U23" s="29"/>
      <c r="V23" s="27" t="s">
        <v>620</v>
      </c>
      <c r="W23" s="29" cm="1">
        <f t="array" ref="W23">INDEX(設備G入力用!$F$2:$Q$72,ROW(A18), MATCH($A$1,設備G入力用!$F$2:$Q$2,0))</f>
        <v>0</v>
      </c>
      <c r="X23" s="30">
        <f t="shared" si="3"/>
        <v>24847</v>
      </c>
      <c r="AA23" s="1071" t="s">
        <v>16613</v>
      </c>
      <c r="AB23" s="1072"/>
      <c r="AC23" s="323">
        <f>SUM(AC6:AC22)</f>
        <v>39428079</v>
      </c>
      <c r="AD23" s="10"/>
      <c r="AE23" s="10"/>
      <c r="AF23" s="202" t="str">
        <f>IFERROR(_xlfn.XLOOKUP(確報【10月】!$AE23,台帳表ｓ[整理番号],台帳表ｓ[繁閑調整]),"")</f>
        <v/>
      </c>
      <c r="AG23" s="277" t="str">
        <f>IFERROR(_xlfn.XLOOKUP(確報【10月】!$AE23,台帳表ｓ[整理番号],台帳表ｓ[精算
グループ]),"")</f>
        <v/>
      </c>
      <c r="AH23" s="278" t="str">
        <f>IFERROR(_xlfn.XLOOKUP(確報【10月】!$AE23,台帳表ｓ[整理番号],台帳表ｓ[請求書発行番号]),"")</f>
        <v/>
      </c>
      <c r="AI23" s="269" t="str">
        <f>IFERROR(_xlfn.XLOOKUP(確報【10月】!$AE23,台帳表ｓ[整理番号],台帳表ｓ[繁閑調整金]),"")</f>
        <v/>
      </c>
      <c r="AJ23" s="139"/>
      <c r="AL23" s="202" t="str">
        <f>IFERROR(_xlfn.XLOOKUP(確報【10月】!AK23,台帳表ｔ[整理番号],台帳表ｔ[繁閑調整]),"")</f>
        <v/>
      </c>
      <c r="AM23" s="277" t="str">
        <f>IFERROR(_xlfn.XLOOKUP(確報【10月】!AK23,台帳表ｔ[整理番号],台帳表ｔ[精算
グループ]),"")</f>
        <v/>
      </c>
      <c r="AN23" s="278" t="str">
        <f>IFERROR(_xlfn.XLOOKUP(確報【10月】!AK23,台帳表ｔ[整理番号],台帳表ｔ[請求書発行番号]),"")</f>
        <v/>
      </c>
      <c r="AO23" s="269" t="str">
        <f>IFERROR(_xlfn.XLOOKUP(確報【10月】!AK23,台帳表ｔ[整理番号],台帳表ｔ[繁閑調整金]),"")</f>
        <v/>
      </c>
      <c r="AP23" s="275"/>
      <c r="AR23" s="202" t="str">
        <f>IFERROR(_xlfn.XLOOKUP(確報【10月】!AQ23,台帳表ｋ[整理番号],台帳表ｋ[繁閑調整]),"")</f>
        <v/>
      </c>
      <c r="AS23" s="277" t="str">
        <f>IFERROR(_xlfn.XLOOKUP(確報【10月】!AQ23,台帳表ｋ[整理番号],台帳表ｋ[精算
グループ]),"")</f>
        <v/>
      </c>
      <c r="AT23" s="278" t="str">
        <f>IFERROR(_xlfn.XLOOKUP(確報【10月】!AQ23,台帳表ｋ[整理番号],台帳表ｋ[請求書発行番号]),"")</f>
        <v/>
      </c>
      <c r="AU23" s="269" t="str">
        <f>IFERROR(_xlfn.XLOOKUP(確報【10月】!AQ23,台帳表ｋ[整理番号],台帳表ｋ[繁閑調整金]),"")</f>
        <v/>
      </c>
      <c r="AV23" s="275"/>
      <c r="AX23" s="202" t="str">
        <f>IFERROR(_xlfn.XLOOKUP(確報【10月】!AW23,台帳表ｋ[整理番号],台帳表ｋ[繁閑調整]),"")</f>
        <v/>
      </c>
      <c r="AY23" s="277" t="str">
        <f>IFERROR(_xlfn.XLOOKUP(確報【10月】!AW23,台帳表ｋ[整理番号],台帳表ｋ[精算
グループ]),"")</f>
        <v/>
      </c>
      <c r="AZ23" s="278" t="str">
        <f>IFERROR(_xlfn.XLOOKUP(確報【10月】!AW23,台帳表ｋ[整理番号],台帳表ｋ[請求書発行番号]),"")</f>
        <v/>
      </c>
      <c r="BA23" s="269" t="str">
        <f>IFERROR(_xlfn.XLOOKUP(確報【10月】!AW23,台帳表ｋ[整理番号],台帳表ｋ[繁閑調整金]),"")</f>
        <v/>
      </c>
    </row>
    <row r="24" spans="1:53" ht="15.75" customHeight="1" thickBot="1">
      <c r="A24" s="927"/>
      <c r="B24" s="927"/>
      <c r="C24" s="927"/>
      <c r="D24" s="979"/>
      <c r="E24" s="928"/>
      <c r="F24" s="25" t="s">
        <v>16509</v>
      </c>
      <c r="G24" s="52" t="s">
        <v>16606</v>
      </c>
      <c r="H24" s="27" t="s">
        <v>16510</v>
      </c>
      <c r="I24" s="28">
        <f>SUMIFS(台帳表ｓ[金額],台帳表ｓ[精算
グループ],確報【10月】!$H24,台帳表ｓ[入金月（月のみ）],確報【10月】!$A$1,台帳表ｓ[ＮＣ区分],"西部")+SUMIFS(測量台帳1ｓ[入金額],測量台帳1ｓ[精算
グループ],確報【10月】!$H24,測量台帳1ｓ[入金月（月のみ）],確報【10月】!$A$1,測量台帳1ｓ[NC区分],"西部")+SUMIFS(測量台帳1__2ｓ[入金額(後)],測量台帳1__2ｓ[精算
グループ(後)],確報【10月】!$H24,測量台帳1__2ｓ[入金月(後)（月のみ）],確報【10月】!$A$1,測量台帳1__2ｓ[NC区分],"西部")</f>
        <v>0</v>
      </c>
      <c r="J24" s="78" t="s">
        <v>16510</v>
      </c>
      <c r="K24" s="40"/>
      <c r="L24" s="78" t="s">
        <v>16510</v>
      </c>
      <c r="M24" s="40"/>
      <c r="N24" s="60" t="s">
        <v>16510</v>
      </c>
      <c r="O24" s="61"/>
      <c r="P24" s="27" t="s">
        <v>16510</v>
      </c>
      <c r="Q24" s="29">
        <f>SUMIFS(台帳表ｔ[金額],台帳表ｔ[精算
グループ],確報【10月】!$H24,台帳表ｔ[入金月（月のみ）],確報【10月】!$A$1,台帳表ｔ[ＮＣ区分],"多摩")+SUMIFS(測量台帳1ｔ[入金額],測量台帳1ｔ[精算
グループ],確報【10月】!$H24,測量台帳1ｔ[入金月（月のみ）],確報【10月】!$A$1,測量台帳1ｔ[NC区分],"多摩")+SUMIFS(測量台帳1__2ｔ[入金額(後)],測量台帳1__2ｔ[精算
グループ(後)],確報【10月】!$H24,測量台帳1__2ｔ[入金月(後)（月のみ）],確報【10月】!$A$1,測量台帳1__2ｔ[NC区分],"多摩")</f>
        <v>0</v>
      </c>
      <c r="R24" s="27" t="s">
        <v>16510</v>
      </c>
      <c r="S24" s="92"/>
      <c r="T24" s="93" t="s">
        <v>16510</v>
      </c>
      <c r="U24" s="29"/>
      <c r="V24" s="27" t="s">
        <v>16510</v>
      </c>
      <c r="W24" s="29" cm="1">
        <f t="array" ref="W24">INDEX(設備G入力用!$F$2:$Q$72,ROW(A19), MATCH($A$1,設備G入力用!$F$2:$Q$2,0))</f>
        <v>0</v>
      </c>
      <c r="X24" s="30">
        <f t="shared" si="3"/>
        <v>0</v>
      </c>
      <c r="Y24" s="16">
        <f>SUM(X20:X24)</f>
        <v>24847</v>
      </c>
      <c r="Z24" s="13" t="s">
        <v>16614</v>
      </c>
      <c r="AA24" s="982" t="s">
        <v>16511</v>
      </c>
      <c r="AB24" s="303" t="s">
        <v>95</v>
      </c>
      <c r="AC24" s="172">
        <f t="shared" ref="AC24:AC29" si="4">SUM(I25,K25,M25,O25,Q25,S25,U25,W25)</f>
        <v>1012776</v>
      </c>
      <c r="AD24" s="10"/>
      <c r="AE24" s="10"/>
      <c r="AF24" s="202" t="str">
        <f>IFERROR(_xlfn.XLOOKUP(確報【10月】!$AE24,台帳表ｓ[整理番号],台帳表ｓ[繁閑調整]),"")</f>
        <v/>
      </c>
      <c r="AG24" s="277" t="str">
        <f>IFERROR(_xlfn.XLOOKUP(確報【10月】!$AE24,台帳表ｓ[整理番号],台帳表ｓ[精算
グループ]),"")</f>
        <v/>
      </c>
      <c r="AH24" s="278" t="str">
        <f>IFERROR(_xlfn.XLOOKUP(確報【10月】!$AE24,台帳表ｓ[整理番号],台帳表ｓ[請求書発行番号]),"")</f>
        <v/>
      </c>
      <c r="AI24" s="269" t="str">
        <f>IFERROR(_xlfn.XLOOKUP(確報【10月】!$AE24,台帳表ｓ[整理番号],台帳表ｓ[繁閑調整金]),"")</f>
        <v/>
      </c>
      <c r="AJ24" s="139"/>
      <c r="AL24" s="202" t="str">
        <f>IFERROR(_xlfn.XLOOKUP(確報【10月】!AK24,台帳表ｔ[整理番号],台帳表ｔ[繁閑調整]),"")</f>
        <v/>
      </c>
      <c r="AM24" s="277" t="str">
        <f>IFERROR(_xlfn.XLOOKUP(確報【10月】!AK24,台帳表ｔ[整理番号],台帳表ｔ[精算
グループ]),"")</f>
        <v/>
      </c>
      <c r="AN24" s="278" t="str">
        <f>IFERROR(_xlfn.XLOOKUP(確報【10月】!AK24,台帳表ｔ[整理番号],台帳表ｔ[請求書発行番号]),"")</f>
        <v/>
      </c>
      <c r="AO24" s="269" t="str">
        <f>IFERROR(_xlfn.XLOOKUP(確報【10月】!AK24,台帳表ｔ[整理番号],台帳表ｔ[繁閑調整金]),"")</f>
        <v/>
      </c>
      <c r="AP24" s="275"/>
      <c r="AR24" s="202" t="str">
        <f>IFERROR(_xlfn.XLOOKUP(確報【10月】!AQ24,台帳表ｋ[整理番号],台帳表ｋ[繁閑調整]),"")</f>
        <v/>
      </c>
      <c r="AS24" s="277" t="str">
        <f>IFERROR(_xlfn.XLOOKUP(確報【10月】!AQ24,台帳表ｋ[整理番号],台帳表ｋ[精算
グループ]),"")</f>
        <v/>
      </c>
      <c r="AT24" s="278" t="str">
        <f>IFERROR(_xlfn.XLOOKUP(確報【10月】!AQ24,台帳表ｋ[整理番号],台帳表ｋ[請求書発行番号]),"")</f>
        <v/>
      </c>
      <c r="AU24" s="269" t="str">
        <f>IFERROR(_xlfn.XLOOKUP(確報【10月】!AQ24,台帳表ｋ[整理番号],台帳表ｋ[繁閑調整金]),"")</f>
        <v/>
      </c>
      <c r="AV24" s="275"/>
      <c r="AX24" s="202" t="str">
        <f>IFERROR(_xlfn.XLOOKUP(確報【10月】!AW24,台帳表ｋ[整理番号],台帳表ｋ[繁閑調整]),"")</f>
        <v/>
      </c>
      <c r="AY24" s="277" t="str">
        <f>IFERROR(_xlfn.XLOOKUP(確報【10月】!AW24,台帳表ｋ[整理番号],台帳表ｋ[精算
グループ]),"")</f>
        <v/>
      </c>
      <c r="AZ24" s="278" t="str">
        <f>IFERROR(_xlfn.XLOOKUP(確報【10月】!AW24,台帳表ｋ[整理番号],台帳表ｋ[請求書発行番号]),"")</f>
        <v/>
      </c>
      <c r="BA24" s="269" t="str">
        <f>IFERROR(_xlfn.XLOOKUP(確報【10月】!AW24,台帳表ｋ[整理番号],台帳表ｋ[繁閑調整金]),"")</f>
        <v/>
      </c>
    </row>
    <row r="25" spans="1:53" ht="15" customHeight="1">
      <c r="A25" s="927"/>
      <c r="B25" s="927"/>
      <c r="C25" s="927"/>
      <c r="D25" s="973" t="s">
        <v>16511</v>
      </c>
      <c r="E25" s="926" t="s">
        <v>16512</v>
      </c>
      <c r="F25" s="57" t="s">
        <v>16513</v>
      </c>
      <c r="G25" s="19" t="s">
        <v>16606</v>
      </c>
      <c r="H25" s="167" t="s">
        <v>95</v>
      </c>
      <c r="I25" s="168"/>
      <c r="J25" s="58" t="s">
        <v>95</v>
      </c>
      <c r="K25" s="168"/>
      <c r="L25" s="58" t="s">
        <v>95</v>
      </c>
      <c r="M25" s="168"/>
      <c r="N25" s="58" t="s">
        <v>95</v>
      </c>
      <c r="O25" s="59">
        <f>SUMIFS(台帳表ｓ[金額],台帳表ｓ[精算
グループ],確報【10月】!$H25,台帳表ｓ[入金月（月のみ）],確報【10月】!$A$1,台帳表ｓ[ＮＣ区分],"南部")+SUMIFS(測量台帳1ｓ[入金額],測量台帳1ｓ[精算
グループ],確報【10月】!$H25,測量台帳1ｓ[入金月（月のみ）],確報【10月】!$A$1,測量台帳1ｓ[NC区分],"南部")+SUMIFS(測量台帳1__2ｓ[入金額(後)],測量台帳1__2ｓ[精算
グループ(後)],確報【10月】!$H25,測量台帳1__2ｓ[入金月(後)（月のみ）],確報【10月】!$A$1,測量台帳1__2ｓ[NC区分],"南部")</f>
        <v>1012776</v>
      </c>
      <c r="P25" s="167" t="s">
        <v>95</v>
      </c>
      <c r="Q25" s="59"/>
      <c r="R25" s="167" t="s">
        <v>95</v>
      </c>
      <c r="S25" s="168"/>
      <c r="T25" s="58" t="s">
        <v>95</v>
      </c>
      <c r="U25" s="59"/>
      <c r="V25" s="167" t="s">
        <v>95</v>
      </c>
      <c r="W25" s="59" cm="1">
        <f t="array" ref="W25">INDEX(設備G入力用!$F$2:$Q$72,ROW(A20), MATCH($A$1,設備G入力用!$F$2:$Q$2,0))</f>
        <v>0</v>
      </c>
      <c r="X25" s="23">
        <f>SUM(I25,K25,M25,O25,Q25,S25,U25,W25)</f>
        <v>1012776</v>
      </c>
      <c r="Y25" s="24"/>
      <c r="Z25" s="13"/>
      <c r="AA25" s="983"/>
      <c r="AB25" s="304" t="s">
        <v>127</v>
      </c>
      <c r="AC25" s="172">
        <f t="shared" si="4"/>
        <v>0</v>
      </c>
      <c r="AD25" s="10"/>
      <c r="AE25" s="10"/>
      <c r="AF25" s="202" t="str">
        <f>IFERROR(_xlfn.XLOOKUP(確報【10月】!$AE25,台帳表ｓ[整理番号],台帳表ｓ[繁閑調整]),"")</f>
        <v/>
      </c>
      <c r="AG25" s="277" t="str">
        <f>IFERROR(_xlfn.XLOOKUP(確報【10月】!$AE25,台帳表ｓ[整理番号],台帳表ｓ[精算
グループ]),"")</f>
        <v/>
      </c>
      <c r="AH25" s="278" t="str">
        <f>IFERROR(_xlfn.XLOOKUP(確報【10月】!$AE25,台帳表ｓ[整理番号],台帳表ｓ[請求書発行番号]),"")</f>
        <v/>
      </c>
      <c r="AI25" s="269" t="str">
        <f>IFERROR(_xlfn.XLOOKUP(確報【10月】!$AE25,台帳表ｓ[整理番号],台帳表ｓ[繁閑調整金]),"")</f>
        <v/>
      </c>
      <c r="AJ25" s="139"/>
      <c r="AL25" s="202" t="str">
        <f>IFERROR(_xlfn.XLOOKUP(確報【10月】!AK25,台帳表ｔ[整理番号],台帳表ｔ[繁閑調整]),"")</f>
        <v/>
      </c>
      <c r="AM25" s="277" t="str">
        <f>IFERROR(_xlfn.XLOOKUP(確報【10月】!AK25,台帳表ｔ[整理番号],台帳表ｔ[精算
グループ]),"")</f>
        <v/>
      </c>
      <c r="AN25" s="278" t="str">
        <f>IFERROR(_xlfn.XLOOKUP(確報【10月】!AK25,台帳表ｔ[整理番号],台帳表ｔ[請求書発行番号]),"")</f>
        <v/>
      </c>
      <c r="AO25" s="269" t="str">
        <f>IFERROR(_xlfn.XLOOKUP(確報【10月】!AK25,台帳表ｔ[整理番号],台帳表ｔ[繁閑調整金]),"")</f>
        <v/>
      </c>
      <c r="AP25" s="275"/>
      <c r="AR25" s="202" t="str">
        <f>IFERROR(_xlfn.XLOOKUP(確報【10月】!AQ25,台帳表ｋ[整理番号],台帳表ｋ[繁閑調整]),"")</f>
        <v/>
      </c>
      <c r="AS25" s="277" t="str">
        <f>IFERROR(_xlfn.XLOOKUP(確報【10月】!AQ25,台帳表ｋ[整理番号],台帳表ｋ[精算
グループ]),"")</f>
        <v/>
      </c>
      <c r="AT25" s="278" t="str">
        <f>IFERROR(_xlfn.XLOOKUP(確報【10月】!AQ25,台帳表ｋ[整理番号],台帳表ｋ[請求書発行番号]),"")</f>
        <v/>
      </c>
      <c r="AU25" s="269" t="str">
        <f>IFERROR(_xlfn.XLOOKUP(確報【10月】!AQ25,台帳表ｋ[整理番号],台帳表ｋ[繁閑調整金]),"")</f>
        <v/>
      </c>
      <c r="AV25" s="275"/>
      <c r="AX25" s="202" t="str">
        <f>IFERROR(_xlfn.XLOOKUP(確報【10月】!AW25,台帳表ｋ[整理番号],台帳表ｋ[繁閑調整]),"")</f>
        <v/>
      </c>
      <c r="AY25" s="277" t="str">
        <f>IFERROR(_xlfn.XLOOKUP(確報【10月】!AW25,台帳表ｋ[整理番号],台帳表ｋ[精算
グループ]),"")</f>
        <v/>
      </c>
      <c r="AZ25" s="278" t="str">
        <f>IFERROR(_xlfn.XLOOKUP(確報【10月】!AW25,台帳表ｋ[整理番号],台帳表ｋ[請求書発行番号]),"")</f>
        <v/>
      </c>
      <c r="BA25" s="269" t="str">
        <f>IFERROR(_xlfn.XLOOKUP(確報【10月】!AW25,台帳表ｋ[整理番号],台帳表ｋ[繁閑調整金]),"")</f>
        <v/>
      </c>
    </row>
    <row r="26" spans="1:53" ht="15.75" customHeight="1">
      <c r="A26" s="927"/>
      <c r="B26" s="927"/>
      <c r="C26" s="927"/>
      <c r="D26" s="976"/>
      <c r="E26" s="927"/>
      <c r="F26" s="55" t="s">
        <v>16514</v>
      </c>
      <c r="G26" s="52" t="s">
        <v>16606</v>
      </c>
      <c r="H26" s="45" t="s">
        <v>127</v>
      </c>
      <c r="I26" s="169"/>
      <c r="J26" s="60" t="s">
        <v>127</v>
      </c>
      <c r="K26" s="169"/>
      <c r="L26" s="60" t="s">
        <v>127</v>
      </c>
      <c r="M26" s="169"/>
      <c r="N26" s="60" t="s">
        <v>127</v>
      </c>
      <c r="O26" s="61">
        <f>SUMIFS(台帳表ｓ[金額],台帳表ｓ[精算
グループ],確報【10月】!$H26,台帳表ｓ[入金月（月のみ）],確報【10月】!$A$1,台帳表ｓ[ＮＣ区分],"南部")+SUMIFS(測量台帳1ｓ[入金額],測量台帳1ｓ[精算
グループ],確報【10月】!$H26,測量台帳1ｓ[入金月（月のみ）],確報【10月】!$A$1,測量台帳1ｓ[NC区分],"南部")+SUMIFS(測量台帳1__2ｓ[入金額(後)],測量台帳1__2ｓ[精算
グループ(後)],確報【10月】!$H26,測量台帳1__2ｓ[入金月(後)（月のみ）],確報【10月】!$A$1,測量台帳1__2ｓ[NC区分],"南部")</f>
        <v>0</v>
      </c>
      <c r="P26" s="45" t="s">
        <v>127</v>
      </c>
      <c r="Q26" s="61"/>
      <c r="R26" s="45" t="s">
        <v>127</v>
      </c>
      <c r="S26" s="169"/>
      <c r="T26" s="60" t="s">
        <v>127</v>
      </c>
      <c r="U26" s="61"/>
      <c r="V26" s="45" t="s">
        <v>127</v>
      </c>
      <c r="W26" s="61" cm="1">
        <f t="array" ref="W26">INDEX(設備G入力用!$F$2:$Q$72,ROW(A21), MATCH($A$1,設備G入力用!$F$2:$Q$2,0))</f>
        <v>0</v>
      </c>
      <c r="X26" s="30">
        <f t="shared" ref="X26:X35" si="5">SUM(I26,K26,M26,O26,Q26,S26,U26,W26)</f>
        <v>0</v>
      </c>
      <c r="Y26" s="24"/>
      <c r="Z26" s="13"/>
      <c r="AA26" s="983"/>
      <c r="AB26" s="304" t="s">
        <v>16516</v>
      </c>
      <c r="AC26" s="172">
        <f t="shared" si="4"/>
        <v>0</v>
      </c>
      <c r="AD26" s="10"/>
      <c r="AE26" s="10"/>
      <c r="AF26" s="202" t="str">
        <f>IFERROR(_xlfn.XLOOKUP(確報【10月】!$AE26,台帳表ｓ[整理番号],台帳表ｓ[繁閑調整]),"")</f>
        <v/>
      </c>
      <c r="AG26" s="277" t="str">
        <f>IFERROR(_xlfn.XLOOKUP(確報【10月】!$AE26,台帳表ｓ[整理番号],台帳表ｓ[精算
グループ]),"")</f>
        <v/>
      </c>
      <c r="AH26" s="278" t="str">
        <f>IFERROR(_xlfn.XLOOKUP(確報【10月】!$AE26,台帳表ｓ[整理番号],台帳表ｓ[請求書発行番号]),"")</f>
        <v/>
      </c>
      <c r="AI26" s="269" t="str">
        <f>IFERROR(_xlfn.XLOOKUP(確報【10月】!$AE26,台帳表ｓ[整理番号],台帳表ｓ[繁閑調整金]),"")</f>
        <v/>
      </c>
      <c r="AJ26" s="139"/>
      <c r="AL26" s="202" t="str">
        <f>IFERROR(_xlfn.XLOOKUP(確報【10月】!AK26,台帳表ｔ[整理番号],台帳表ｔ[繁閑調整]),"")</f>
        <v/>
      </c>
      <c r="AM26" s="277" t="str">
        <f>IFERROR(_xlfn.XLOOKUP(確報【10月】!AK26,台帳表ｔ[整理番号],台帳表ｔ[精算
グループ]),"")</f>
        <v/>
      </c>
      <c r="AN26" s="278" t="str">
        <f>IFERROR(_xlfn.XLOOKUP(確報【10月】!AK26,台帳表ｔ[整理番号],台帳表ｔ[請求書発行番号]),"")</f>
        <v/>
      </c>
      <c r="AO26" s="269" t="str">
        <f>IFERROR(_xlfn.XLOOKUP(確報【10月】!AK26,台帳表ｔ[整理番号],台帳表ｔ[繁閑調整金]),"")</f>
        <v/>
      </c>
      <c r="AP26" s="275"/>
      <c r="AR26" s="202" t="str">
        <f>IFERROR(_xlfn.XLOOKUP(確報【10月】!AQ26,台帳表ｋ[整理番号],台帳表ｋ[繁閑調整]),"")</f>
        <v/>
      </c>
      <c r="AS26" s="277" t="str">
        <f>IFERROR(_xlfn.XLOOKUP(確報【10月】!AQ26,台帳表ｋ[整理番号],台帳表ｋ[精算
グループ]),"")</f>
        <v/>
      </c>
      <c r="AT26" s="278" t="str">
        <f>IFERROR(_xlfn.XLOOKUP(確報【10月】!AQ26,台帳表ｋ[整理番号],台帳表ｋ[請求書発行番号]),"")</f>
        <v/>
      </c>
      <c r="AU26" s="269" t="str">
        <f>IFERROR(_xlfn.XLOOKUP(確報【10月】!AQ26,台帳表ｋ[整理番号],台帳表ｋ[繁閑調整金]),"")</f>
        <v/>
      </c>
      <c r="AV26" s="275"/>
      <c r="AX26" s="202" t="str">
        <f>IFERROR(_xlfn.XLOOKUP(確報【10月】!AW26,台帳表ｋ[整理番号],台帳表ｋ[繁閑調整]),"")</f>
        <v/>
      </c>
      <c r="AY26" s="277" t="str">
        <f>IFERROR(_xlfn.XLOOKUP(確報【10月】!AW26,台帳表ｋ[整理番号],台帳表ｋ[精算
グループ]),"")</f>
        <v/>
      </c>
      <c r="AZ26" s="278" t="str">
        <f>IFERROR(_xlfn.XLOOKUP(確報【10月】!AW26,台帳表ｋ[整理番号],台帳表ｋ[請求書発行番号]),"")</f>
        <v/>
      </c>
      <c r="BA26" s="269" t="str">
        <f>IFERROR(_xlfn.XLOOKUP(確報【10月】!AW26,台帳表ｋ[整理番号],台帳表ｋ[繁閑調整金]),"")</f>
        <v/>
      </c>
    </row>
    <row r="27" spans="1:53" ht="15.75" customHeight="1">
      <c r="A27" s="927"/>
      <c r="B27" s="927"/>
      <c r="C27" s="927"/>
      <c r="D27" s="976"/>
      <c r="E27" s="927"/>
      <c r="F27" s="55" t="s">
        <v>16515</v>
      </c>
      <c r="G27" s="62" t="s">
        <v>16606</v>
      </c>
      <c r="H27" s="45" t="s">
        <v>16516</v>
      </c>
      <c r="I27" s="169"/>
      <c r="J27" s="60" t="s">
        <v>16516</v>
      </c>
      <c r="K27" s="169"/>
      <c r="L27" s="60" t="s">
        <v>16516</v>
      </c>
      <c r="M27" s="169"/>
      <c r="N27" s="60" t="s">
        <v>16615</v>
      </c>
      <c r="O27" s="61">
        <f>SUMIFS(台帳表ｓ[金額],台帳表ｓ[精算
グループ],確報【10月】!$H27,台帳表ｓ[入金月（月のみ）],確報【10月】!$A$1,台帳表ｓ[ＮＣ区分],"南部")+SUMIFS(測量台帳1ｓ[入金額],測量台帳1ｓ[精算
グループ],確報【10月】!$H27,測量台帳1ｓ[入金月（月のみ）],確報【10月】!$A$1,測量台帳1ｓ[NC区分],"南部")+SUMIFS(測量台帳1__2ｓ[入金額(後)],測量台帳1__2ｓ[精算
グループ(後)],確報【10月】!$H27,測量台帳1__2ｓ[入金月(後)（月のみ）],確報【10月】!$A$1,測量台帳1__2ｓ[NC区分],"南部")</f>
        <v>0</v>
      </c>
      <c r="P27" s="45" t="s">
        <v>16516</v>
      </c>
      <c r="Q27" s="61"/>
      <c r="R27" s="45" t="s">
        <v>16516</v>
      </c>
      <c r="S27" s="169"/>
      <c r="T27" s="60" t="s">
        <v>16516</v>
      </c>
      <c r="U27" s="61"/>
      <c r="V27" s="45" t="s">
        <v>16516</v>
      </c>
      <c r="W27" s="61" cm="1">
        <f t="array" ref="W27">INDEX(設備G入力用!$F$2:$Q$72,ROW(A22), MATCH($A$1,設備G入力用!$F$2:$Q$2,0))</f>
        <v>0</v>
      </c>
      <c r="X27" s="30">
        <f t="shared" si="5"/>
        <v>0</v>
      </c>
      <c r="AA27" s="983"/>
      <c r="AB27" s="304"/>
      <c r="AC27" s="172">
        <f t="shared" si="4"/>
        <v>0</v>
      </c>
      <c r="AD27" s="10"/>
      <c r="AE27" s="10"/>
      <c r="AF27" s="202" t="str">
        <f>IFERROR(_xlfn.XLOOKUP(確報【10月】!$AE27,台帳表ｓ[整理番号],台帳表ｓ[繁閑調整]),"")</f>
        <v/>
      </c>
      <c r="AG27" s="277" t="str">
        <f>IFERROR(_xlfn.XLOOKUP(確報【10月】!$AE27,台帳表ｓ[整理番号],台帳表ｓ[精算
グループ]),"")</f>
        <v/>
      </c>
      <c r="AH27" s="278" t="str">
        <f>IFERROR(_xlfn.XLOOKUP(確報【10月】!$AE27,台帳表ｓ[整理番号],台帳表ｓ[請求書発行番号]),"")</f>
        <v/>
      </c>
      <c r="AI27" s="269" t="str">
        <f>IFERROR(_xlfn.XLOOKUP(確報【10月】!$AE27,台帳表ｓ[整理番号],台帳表ｓ[繁閑調整金]),"")</f>
        <v/>
      </c>
      <c r="AJ27" s="139"/>
      <c r="AL27" s="202" t="str">
        <f>IFERROR(_xlfn.XLOOKUP(確報【10月】!AK27,台帳表ｔ[整理番号],台帳表ｔ[繁閑調整]),"")</f>
        <v/>
      </c>
      <c r="AM27" s="277" t="str">
        <f>IFERROR(_xlfn.XLOOKUP(確報【10月】!AK27,台帳表ｔ[整理番号],台帳表ｔ[精算
グループ]),"")</f>
        <v/>
      </c>
      <c r="AN27" s="278" t="str">
        <f>IFERROR(_xlfn.XLOOKUP(確報【10月】!AK27,台帳表ｔ[整理番号],台帳表ｔ[請求書発行番号]),"")</f>
        <v/>
      </c>
      <c r="AO27" s="269" t="str">
        <f>IFERROR(_xlfn.XLOOKUP(確報【10月】!AK27,台帳表ｔ[整理番号],台帳表ｔ[繁閑調整金]),"")</f>
        <v/>
      </c>
      <c r="AP27" s="275"/>
      <c r="AR27" s="202" t="str">
        <f>IFERROR(_xlfn.XLOOKUP(確報【10月】!AQ27,台帳表ｋ[整理番号],台帳表ｋ[繁閑調整]),"")</f>
        <v/>
      </c>
      <c r="AS27" s="277" t="str">
        <f>IFERROR(_xlfn.XLOOKUP(確報【10月】!AQ27,台帳表ｋ[整理番号],台帳表ｋ[精算
グループ]),"")</f>
        <v/>
      </c>
      <c r="AT27" s="278" t="str">
        <f>IFERROR(_xlfn.XLOOKUP(確報【10月】!AQ27,台帳表ｋ[整理番号],台帳表ｋ[請求書発行番号]),"")</f>
        <v/>
      </c>
      <c r="AU27" s="269" t="str">
        <f>IFERROR(_xlfn.XLOOKUP(確報【10月】!AQ27,台帳表ｋ[整理番号],台帳表ｋ[繁閑調整金]),"")</f>
        <v/>
      </c>
      <c r="AV27" s="275"/>
      <c r="AX27" s="202" t="str">
        <f>IFERROR(_xlfn.XLOOKUP(確報【10月】!AW27,台帳表ｋ[整理番号],台帳表ｋ[繁閑調整]),"")</f>
        <v/>
      </c>
      <c r="AY27" s="277" t="str">
        <f>IFERROR(_xlfn.XLOOKUP(確報【10月】!AW27,台帳表ｋ[整理番号],台帳表ｋ[精算
グループ]),"")</f>
        <v/>
      </c>
      <c r="AZ27" s="278" t="str">
        <f>IFERROR(_xlfn.XLOOKUP(確報【10月】!AW27,台帳表ｋ[整理番号],台帳表ｋ[請求書発行番号]),"")</f>
        <v/>
      </c>
      <c r="BA27" s="269" t="str">
        <f>IFERROR(_xlfn.XLOOKUP(確報【10月】!AW27,台帳表ｋ[整理番号],台帳表ｋ[繁閑調整金]),"")</f>
        <v/>
      </c>
    </row>
    <row r="28" spans="1:53" ht="15.75" customHeight="1">
      <c r="A28" s="927"/>
      <c r="B28" s="927"/>
      <c r="C28" s="927"/>
      <c r="D28" s="976"/>
      <c r="E28" s="927"/>
      <c r="F28" s="55" t="s">
        <v>16517</v>
      </c>
      <c r="G28" s="63" t="s">
        <v>16606</v>
      </c>
      <c r="H28" s="45"/>
      <c r="I28" s="169"/>
      <c r="J28" s="60"/>
      <c r="K28" s="169"/>
      <c r="L28" s="60"/>
      <c r="M28" s="169"/>
      <c r="N28" s="60"/>
      <c r="O28" s="61">
        <f>SUMIFS(台帳表ｓ[金額],台帳表ｓ[精算
グループ],確報【10月】!$H28,台帳表ｓ[入金月（月のみ）],確報【10月】!$A$1,台帳表ｓ[ＮＣ区分],"南部")+SUMIFS(測量台帳1ｓ[入金額],測量台帳1ｓ[精算
グループ],確報【10月】!$H28,測量台帳1ｓ[入金月（月のみ）],確報【10月】!$A$1,測量台帳1ｓ[NC区分],"南部")+SUMIFS(測量台帳1__2ｓ[入金額(後)],測量台帳1__2ｓ[精算
グループ(後)],確報【10月】!$H28,測量台帳1__2ｓ[入金月(後)（月のみ）],確報【10月】!$A$1,測量台帳1__2ｓ[NC区分],"南部")</f>
        <v>0</v>
      </c>
      <c r="P28" s="45"/>
      <c r="Q28" s="61"/>
      <c r="R28" s="45"/>
      <c r="S28" s="169"/>
      <c r="T28" s="60"/>
      <c r="U28" s="61"/>
      <c r="V28" s="45"/>
      <c r="W28" s="61" cm="1">
        <f t="array" ref="W28">INDEX(設備G入力用!$F$2:$Q$72,ROW(A23), MATCH($A$1,設備G入力用!$F$2:$Q$2,0))</f>
        <v>0</v>
      </c>
      <c r="X28" s="30">
        <f t="shared" si="5"/>
        <v>0</v>
      </c>
      <c r="AA28" s="983"/>
      <c r="AB28" s="304" t="s">
        <v>124</v>
      </c>
      <c r="AC28" s="172">
        <f t="shared" si="4"/>
        <v>725617</v>
      </c>
      <c r="AD28" s="10"/>
      <c r="AE28" s="10"/>
      <c r="AF28" s="202" t="str">
        <f>IFERROR(_xlfn.XLOOKUP(確報【10月】!$AE28,台帳表ｓ[整理番号],台帳表ｓ[繁閑調整]),"")</f>
        <v/>
      </c>
      <c r="AG28" s="277" t="str">
        <f>IFERROR(_xlfn.XLOOKUP(確報【10月】!$AE28,台帳表ｓ[整理番号],台帳表ｓ[精算
グループ]),"")</f>
        <v/>
      </c>
      <c r="AH28" s="278" t="str">
        <f>IFERROR(_xlfn.XLOOKUP(確報【10月】!$AE28,台帳表ｓ[整理番号],台帳表ｓ[請求書発行番号]),"")</f>
        <v/>
      </c>
      <c r="AI28" s="269" t="str">
        <f>IFERROR(_xlfn.XLOOKUP(確報【10月】!$AE28,台帳表ｓ[整理番号],台帳表ｓ[繁閑調整金]),"")</f>
        <v/>
      </c>
      <c r="AJ28" s="139"/>
      <c r="AL28" s="202" t="str">
        <f>IFERROR(_xlfn.XLOOKUP(確報【10月】!AK28,台帳表ｔ[整理番号],台帳表ｔ[繁閑調整]),"")</f>
        <v/>
      </c>
      <c r="AM28" s="277" t="str">
        <f>IFERROR(_xlfn.XLOOKUP(確報【10月】!AK28,台帳表ｔ[整理番号],台帳表ｔ[精算
グループ]),"")</f>
        <v/>
      </c>
      <c r="AN28" s="278" t="str">
        <f>IFERROR(_xlfn.XLOOKUP(確報【10月】!AK28,台帳表ｔ[整理番号],台帳表ｔ[請求書発行番号]),"")</f>
        <v/>
      </c>
      <c r="AO28" s="269" t="str">
        <f>IFERROR(_xlfn.XLOOKUP(確報【10月】!AK28,台帳表ｔ[整理番号],台帳表ｔ[繁閑調整金]),"")</f>
        <v/>
      </c>
      <c r="AP28" s="275"/>
      <c r="AR28" s="202" t="str">
        <f>IFERROR(_xlfn.XLOOKUP(確報【10月】!AQ28,台帳表ｋ[整理番号],台帳表ｋ[繁閑調整]),"")</f>
        <v/>
      </c>
      <c r="AS28" s="277" t="str">
        <f>IFERROR(_xlfn.XLOOKUP(確報【10月】!AQ28,台帳表ｋ[整理番号],台帳表ｋ[精算
グループ]),"")</f>
        <v/>
      </c>
      <c r="AT28" s="278" t="str">
        <f>IFERROR(_xlfn.XLOOKUP(確報【10月】!AQ28,台帳表ｋ[整理番号],台帳表ｋ[請求書発行番号]),"")</f>
        <v/>
      </c>
      <c r="AU28" s="269" t="str">
        <f>IFERROR(_xlfn.XLOOKUP(確報【10月】!AQ28,台帳表ｋ[整理番号],台帳表ｋ[繁閑調整金]),"")</f>
        <v/>
      </c>
      <c r="AV28" s="275"/>
      <c r="AX28" s="202" t="str">
        <f>IFERROR(_xlfn.XLOOKUP(確報【10月】!AW28,台帳表ｋ[整理番号],台帳表ｋ[繁閑調整]),"")</f>
        <v/>
      </c>
      <c r="AY28" s="277" t="str">
        <f>IFERROR(_xlfn.XLOOKUP(確報【10月】!AW28,台帳表ｋ[整理番号],台帳表ｋ[精算
グループ]),"")</f>
        <v/>
      </c>
      <c r="AZ28" s="278" t="str">
        <f>IFERROR(_xlfn.XLOOKUP(確報【10月】!AW28,台帳表ｋ[整理番号],台帳表ｋ[請求書発行番号]),"")</f>
        <v/>
      </c>
      <c r="BA28" s="269" t="str">
        <f>IFERROR(_xlfn.XLOOKUP(確報【10月】!AW28,台帳表ｋ[整理番号],台帳表ｋ[繁閑調整金]),"")</f>
        <v/>
      </c>
    </row>
    <row r="29" spans="1:53" ht="15.75" customHeight="1" thickBot="1">
      <c r="A29" s="927"/>
      <c r="B29" s="927"/>
      <c r="C29" s="927"/>
      <c r="D29" s="976"/>
      <c r="E29" s="927"/>
      <c r="F29" s="64" t="s">
        <v>16518</v>
      </c>
      <c r="G29" s="65" t="s">
        <v>16606</v>
      </c>
      <c r="H29" s="67" t="s">
        <v>124</v>
      </c>
      <c r="I29" s="170"/>
      <c r="J29" s="66" t="s">
        <v>124</v>
      </c>
      <c r="K29" s="170"/>
      <c r="L29" s="66" t="s">
        <v>124</v>
      </c>
      <c r="M29" s="170"/>
      <c r="N29" s="66" t="s">
        <v>124</v>
      </c>
      <c r="O29" s="39">
        <f>SUMIFS(台帳表ｓ[金額],台帳表ｓ[精算
グループ],確報【10月】!$H29,台帳表ｓ[入金月（月のみ）],確報【10月】!$A$1,台帳表ｓ[ＮＣ区分],"南部")+SUMIFS(測量台帳1ｓ[入金額],測量台帳1ｓ[精算
グループ],確報【10月】!$H29,測量台帳1ｓ[入金月（月のみ）],確報【10月】!$A$1,測量台帳1ｓ[NC区分],"南部")+SUMIFS(測量台帳1__2ｓ[入金額(後)],測量台帳1__2ｓ[精算
グループ(後)],確報【10月】!$H29,測量台帳1__2ｓ[入金月(後)（月のみ）],確報【10月】!$A$1,測量台帳1__2ｓ[NC区分],"南部")</f>
        <v>725617</v>
      </c>
      <c r="P29" s="67" t="s">
        <v>124</v>
      </c>
      <c r="Q29" s="39"/>
      <c r="R29" s="67" t="s">
        <v>124</v>
      </c>
      <c r="S29" s="170"/>
      <c r="T29" s="66" t="s">
        <v>124</v>
      </c>
      <c r="U29" s="39"/>
      <c r="V29" s="67" t="s">
        <v>124</v>
      </c>
      <c r="W29" s="39" cm="1">
        <f t="array" ref="W29">INDEX(設備G入力用!$F$2:$Q$72,ROW(A24), MATCH($A$1,設備G入力用!$F$2:$Q$2,0))</f>
        <v>0</v>
      </c>
      <c r="X29" s="30">
        <f t="shared" si="5"/>
        <v>725617</v>
      </c>
      <c r="AA29" s="983"/>
      <c r="AB29" s="304"/>
      <c r="AC29" s="172">
        <f t="shared" si="4"/>
        <v>0</v>
      </c>
      <c r="AD29" s="10"/>
      <c r="AE29" s="10"/>
      <c r="AF29" s="202" t="str">
        <f>IFERROR(_xlfn.XLOOKUP(確報【10月】!$AE29,台帳表ｓ[整理番号],台帳表ｓ[繁閑調整]),"")</f>
        <v/>
      </c>
      <c r="AG29" s="277" t="str">
        <f>IFERROR(_xlfn.XLOOKUP(確報【10月】!$AE29,台帳表ｓ[整理番号],台帳表ｓ[精算
グループ]),"")</f>
        <v/>
      </c>
      <c r="AH29" s="278" t="str">
        <f>IFERROR(_xlfn.XLOOKUP(確報【10月】!$AE29,台帳表ｓ[整理番号],台帳表ｓ[請求書発行番号]),"")</f>
        <v/>
      </c>
      <c r="AI29" s="269" t="str">
        <f>IFERROR(_xlfn.XLOOKUP(確報【10月】!$AE29,台帳表ｓ[整理番号],台帳表ｓ[繁閑調整金]),"")</f>
        <v/>
      </c>
      <c r="AJ29" s="139"/>
      <c r="AL29" s="202" t="str">
        <f>IFERROR(_xlfn.XLOOKUP(確報【10月】!AK29,台帳表ｔ[整理番号],台帳表ｔ[繁閑調整]),"")</f>
        <v/>
      </c>
      <c r="AM29" s="277" t="str">
        <f>IFERROR(_xlfn.XLOOKUP(確報【10月】!AK29,台帳表ｔ[整理番号],台帳表ｔ[精算
グループ]),"")</f>
        <v/>
      </c>
      <c r="AN29" s="278" t="str">
        <f>IFERROR(_xlfn.XLOOKUP(確報【10月】!AK29,台帳表ｔ[整理番号],台帳表ｔ[請求書発行番号]),"")</f>
        <v/>
      </c>
      <c r="AO29" s="269" t="str">
        <f>IFERROR(_xlfn.XLOOKUP(確報【10月】!AK29,台帳表ｔ[整理番号],台帳表ｔ[繁閑調整金]),"")</f>
        <v/>
      </c>
      <c r="AP29" s="275"/>
      <c r="AR29" s="202" t="str">
        <f>IFERROR(_xlfn.XLOOKUP(確報【10月】!AQ29,台帳表ｋ[整理番号],台帳表ｋ[繁閑調整]),"")</f>
        <v/>
      </c>
      <c r="AS29" s="277" t="str">
        <f>IFERROR(_xlfn.XLOOKUP(確報【10月】!AQ29,台帳表ｋ[整理番号],台帳表ｋ[精算
グループ]),"")</f>
        <v/>
      </c>
      <c r="AT29" s="278" t="str">
        <f>IFERROR(_xlfn.XLOOKUP(確報【10月】!AQ29,台帳表ｋ[整理番号],台帳表ｋ[請求書発行番号]),"")</f>
        <v/>
      </c>
      <c r="AU29" s="269" t="str">
        <f>IFERROR(_xlfn.XLOOKUP(確報【10月】!AQ29,台帳表ｋ[整理番号],台帳表ｋ[繁閑調整金]),"")</f>
        <v/>
      </c>
      <c r="AV29" s="275"/>
      <c r="AX29" s="202" t="str">
        <f>IFERROR(_xlfn.XLOOKUP(確報【10月】!AW29,台帳表ｋ[整理番号],台帳表ｋ[繁閑調整]),"")</f>
        <v/>
      </c>
      <c r="AY29" s="277" t="str">
        <f>IFERROR(_xlfn.XLOOKUP(確報【10月】!AW29,台帳表ｋ[整理番号],台帳表ｋ[精算
グループ]),"")</f>
        <v/>
      </c>
      <c r="AZ29" s="278" t="str">
        <f>IFERROR(_xlfn.XLOOKUP(確報【10月】!AW29,台帳表ｋ[整理番号],台帳表ｋ[請求書発行番号]),"")</f>
        <v/>
      </c>
      <c r="BA29" s="269" t="str">
        <f>IFERROR(_xlfn.XLOOKUP(確報【10月】!AW29,台帳表ｋ[整理番号],台帳表ｋ[繁閑調整金]),"")</f>
        <v/>
      </c>
    </row>
    <row r="30" spans="1:53" ht="15.75" customHeight="1" thickBot="1">
      <c r="A30" s="927"/>
      <c r="B30" s="927"/>
      <c r="C30" s="927"/>
      <c r="D30" s="976"/>
      <c r="E30" s="928"/>
      <c r="F30" s="171" t="s">
        <v>16519</v>
      </c>
      <c r="G30" s="172" t="s">
        <v>16606</v>
      </c>
      <c r="H30" s="173"/>
      <c r="I30" s="174"/>
      <c r="J30" s="72"/>
      <c r="K30" s="174"/>
      <c r="L30" s="72"/>
      <c r="M30" s="174"/>
      <c r="N30" s="72"/>
      <c r="O30" s="175">
        <f>SUMIFS(台帳表ｓ[金額],台帳表ｓ[精算
グループ],確報【10月】!$H30,台帳表ｓ[入金月（月のみ）],確報【10月】!$A$1,台帳表ｓ[ＮＣ区分],"南部")+SUMIFS(測量台帳1ｓ[入金額],測量台帳1ｓ[精算
グループ],確報【10月】!$H30,測量台帳1ｓ[入金月（月のみ）],確報【10月】!$A$1,測量台帳1ｓ[NC区分],"南部")+SUMIFS(測量台帳1__2ｓ[入金額(後)],測量台帳1__2ｓ[精算
グループ(後)],確報【10月】!$H30,測量台帳1__2ｓ[入金月(後)（月のみ）],確報【10月】!$A$1,測量台帳1__2ｓ[NC区分],"南部")</f>
        <v>0</v>
      </c>
      <c r="P30" s="173"/>
      <c r="Q30" s="175"/>
      <c r="R30" s="173"/>
      <c r="S30" s="174"/>
      <c r="T30" s="72"/>
      <c r="U30" s="175"/>
      <c r="V30" s="173"/>
      <c r="W30" s="175" cm="1">
        <f t="array" ref="W30">INDEX(設備G入力用!$F$2:$Q$72,ROW(A25), MATCH($A$1,設備G入力用!$F$2:$Q$2,0))</f>
        <v>0</v>
      </c>
      <c r="X30" s="156">
        <f t="shared" si="5"/>
        <v>0</v>
      </c>
      <c r="Y30" s="16">
        <f>SUM(X25:X30)</f>
        <v>1738393</v>
      </c>
      <c r="Z30" s="13" t="s">
        <v>16616</v>
      </c>
      <c r="AA30" s="983"/>
      <c r="AB30" s="304" t="s">
        <v>620</v>
      </c>
      <c r="AC30" s="172">
        <f>SUM(I32,K32,M32,O32,Q32,S32,U32,W32)</f>
        <v>506130</v>
      </c>
      <c r="AD30" s="10"/>
      <c r="AE30" s="10"/>
      <c r="AF30" s="202" t="str">
        <f>IFERROR(_xlfn.XLOOKUP(確報【10月】!$AE30,台帳表ｓ[整理番号],台帳表ｓ[繁閑調整]),"")</f>
        <v/>
      </c>
      <c r="AG30" s="277" t="str">
        <f>IFERROR(_xlfn.XLOOKUP(確報【10月】!$AE30,台帳表ｓ[整理番号],台帳表ｓ[精算
グループ]),"")</f>
        <v/>
      </c>
      <c r="AH30" s="278" t="str">
        <f>IFERROR(_xlfn.XLOOKUP(確報【10月】!$AE30,台帳表ｓ[整理番号],台帳表ｓ[請求書発行番号]),"")</f>
        <v/>
      </c>
      <c r="AI30" s="269" t="str">
        <f>IFERROR(_xlfn.XLOOKUP(確報【10月】!$AE30,台帳表ｓ[整理番号],台帳表ｓ[繁閑調整金]),"")</f>
        <v/>
      </c>
      <c r="AJ30" s="139"/>
      <c r="AL30" s="202" t="str">
        <f>IFERROR(_xlfn.XLOOKUP(確報【10月】!AK30,台帳表ｔ[整理番号],台帳表ｔ[繁閑調整]),"")</f>
        <v/>
      </c>
      <c r="AM30" s="277" t="str">
        <f>IFERROR(_xlfn.XLOOKUP(確報【10月】!AK30,台帳表ｔ[整理番号],台帳表ｔ[精算
グループ]),"")</f>
        <v/>
      </c>
      <c r="AN30" s="278" t="str">
        <f>IFERROR(_xlfn.XLOOKUP(確報【10月】!AK30,台帳表ｔ[整理番号],台帳表ｔ[請求書発行番号]),"")</f>
        <v/>
      </c>
      <c r="AO30" s="269" t="str">
        <f>IFERROR(_xlfn.XLOOKUP(確報【10月】!AK30,台帳表ｔ[整理番号],台帳表ｔ[繁閑調整金]),"")</f>
        <v/>
      </c>
      <c r="AP30" s="275"/>
      <c r="AR30" s="202" t="str">
        <f>IFERROR(_xlfn.XLOOKUP(確報【10月】!AQ30,台帳表ｋ[整理番号],台帳表ｋ[繁閑調整]),"")</f>
        <v/>
      </c>
      <c r="AS30" s="277" t="str">
        <f>IFERROR(_xlfn.XLOOKUP(確報【10月】!AQ30,台帳表ｋ[整理番号],台帳表ｋ[精算
グループ]),"")</f>
        <v/>
      </c>
      <c r="AT30" s="278" t="str">
        <f>IFERROR(_xlfn.XLOOKUP(確報【10月】!AQ30,台帳表ｋ[整理番号],台帳表ｋ[請求書発行番号]),"")</f>
        <v/>
      </c>
      <c r="AU30" s="269" t="str">
        <f>IFERROR(_xlfn.XLOOKUP(確報【10月】!AQ30,台帳表ｋ[整理番号],台帳表ｋ[繁閑調整金]),"")</f>
        <v/>
      </c>
      <c r="AV30" s="275"/>
      <c r="AX30" s="202" t="str">
        <f>IFERROR(_xlfn.XLOOKUP(確報【10月】!AW30,台帳表ｋ[整理番号],台帳表ｋ[繁閑調整]),"")</f>
        <v/>
      </c>
      <c r="AY30" s="277" t="str">
        <f>IFERROR(_xlfn.XLOOKUP(確報【10月】!AW30,台帳表ｋ[整理番号],台帳表ｋ[精算
グループ]),"")</f>
        <v/>
      </c>
      <c r="AZ30" s="278" t="str">
        <f>IFERROR(_xlfn.XLOOKUP(確報【10月】!AW30,台帳表ｋ[整理番号],台帳表ｋ[請求書発行番号]),"")</f>
        <v/>
      </c>
      <c r="BA30" s="269" t="str">
        <f>IFERROR(_xlfn.XLOOKUP(確報【10月】!AW30,台帳表ｋ[整理番号],台帳表ｋ[繁閑調整金]),"")</f>
        <v/>
      </c>
    </row>
    <row r="31" spans="1:53" ht="15.75" customHeight="1" thickBot="1">
      <c r="A31" s="927"/>
      <c r="B31" s="927"/>
      <c r="C31" s="927"/>
      <c r="D31" s="976"/>
      <c r="E31" s="926" t="s">
        <v>16500</v>
      </c>
      <c r="F31" s="212" t="s">
        <v>16501</v>
      </c>
      <c r="G31" s="213"/>
      <c r="H31" s="214"/>
      <c r="I31" s="215"/>
      <c r="J31" s="216"/>
      <c r="K31" s="217"/>
      <c r="L31" s="218"/>
      <c r="M31" s="217"/>
      <c r="N31" s="218"/>
      <c r="O31" s="219">
        <f>SUMIFS(台帳表ｓ[金額],台帳表ｓ[精算
グループ],確報【10月】!$H31,台帳表ｓ[入金月（月のみ）],確報【10月】!$A$1,台帳表ｓ[ＮＣ区分],"南部")+SUMIFS(測量台帳1ｓ[入金額],測量台帳1ｓ[精算
グループ],確報【10月】!$H31,測量台帳1ｓ[入金月（月のみ）],確報【10月】!$A$1,測量台帳1ｓ[NC区分],"南部")+SUMIFS(測量台帳1__2ｓ[入金額(後)],測量台帳1__2ｓ[精算
グループ(後)],確報【10月】!$H31,測量台帳1__2ｓ[入金月(後)（月のみ）],確報【10月】!$A$1,測量台帳1__2ｓ[NC区分],"南部")</f>
        <v>0</v>
      </c>
      <c r="P31" s="214"/>
      <c r="Q31" s="219"/>
      <c r="R31" s="214"/>
      <c r="S31" s="217"/>
      <c r="T31" s="218"/>
      <c r="U31" s="219"/>
      <c r="V31" s="214"/>
      <c r="W31" s="219" cm="1">
        <f t="array" ref="W31">INDEX(設備G入力用!$F$2:$Q$72,ROW(A26), MATCH($A$1,設備G入力用!$F$2:$Q$2,0))</f>
        <v>0</v>
      </c>
      <c r="X31" s="220">
        <f t="shared" si="5"/>
        <v>0</v>
      </c>
      <c r="Y31" s="176">
        <f>SUM(X31:X31)</f>
        <v>0</v>
      </c>
      <c r="Z31" s="204"/>
      <c r="AA31" s="983"/>
      <c r="AB31" s="305"/>
      <c r="AC31" s="306">
        <f>SUM(I31,K31,M31,O31,Q31,S31,U31,W31)</f>
        <v>0</v>
      </c>
      <c r="AD31" s="10"/>
      <c r="AE31" s="10"/>
      <c r="AF31" s="202" t="str">
        <f>IFERROR(_xlfn.XLOOKUP(確報【10月】!$AE31,台帳表ｓ[整理番号],台帳表ｓ[繁閑調整]),"")</f>
        <v/>
      </c>
      <c r="AG31" s="277" t="str">
        <f>IFERROR(_xlfn.XLOOKUP(確報【10月】!$AE31,台帳表ｓ[整理番号],台帳表ｓ[精算
グループ]),"")</f>
        <v/>
      </c>
      <c r="AH31" s="278" t="str">
        <f>IFERROR(_xlfn.XLOOKUP(確報【10月】!$AE31,台帳表ｓ[整理番号],台帳表ｓ[請求書発行番号]),"")</f>
        <v/>
      </c>
      <c r="AI31" s="269" t="str">
        <f>IFERROR(_xlfn.XLOOKUP(確報【10月】!$AE31,台帳表ｓ[整理番号],台帳表ｓ[繁閑調整金]),"")</f>
        <v/>
      </c>
      <c r="AJ31" s="139"/>
      <c r="AL31" s="202" t="str">
        <f>IFERROR(_xlfn.XLOOKUP(確報【10月】!AK31,台帳表ｔ[整理番号],台帳表ｔ[繁閑調整]),"")</f>
        <v/>
      </c>
      <c r="AM31" s="277" t="str">
        <f>IFERROR(_xlfn.XLOOKUP(確報【10月】!AK31,台帳表ｔ[整理番号],台帳表ｔ[精算
グループ]),"")</f>
        <v/>
      </c>
      <c r="AN31" s="278" t="str">
        <f>IFERROR(_xlfn.XLOOKUP(確報【10月】!AK31,台帳表ｔ[整理番号],台帳表ｔ[請求書発行番号]),"")</f>
        <v/>
      </c>
      <c r="AO31" s="269" t="str">
        <f>IFERROR(_xlfn.XLOOKUP(確報【10月】!AK31,台帳表ｔ[整理番号],台帳表ｔ[繁閑調整金]),"")</f>
        <v/>
      </c>
      <c r="AP31" s="275"/>
      <c r="AR31" s="202" t="str">
        <f>IFERROR(_xlfn.XLOOKUP(確報【10月】!AQ31,台帳表ｋ[整理番号],台帳表ｋ[繁閑調整]),"")</f>
        <v/>
      </c>
      <c r="AS31" s="277" t="str">
        <f>IFERROR(_xlfn.XLOOKUP(確報【10月】!AQ31,台帳表ｋ[整理番号],台帳表ｋ[精算
グループ]),"")</f>
        <v/>
      </c>
      <c r="AT31" s="278" t="str">
        <f>IFERROR(_xlfn.XLOOKUP(確報【10月】!AQ31,台帳表ｋ[整理番号],台帳表ｋ[請求書発行番号]),"")</f>
        <v/>
      </c>
      <c r="AU31" s="269" t="str">
        <f>IFERROR(_xlfn.XLOOKUP(確報【10月】!AQ31,台帳表ｋ[整理番号],台帳表ｋ[繁閑調整金]),"")</f>
        <v/>
      </c>
      <c r="AV31" s="275"/>
      <c r="AX31" s="202" t="str">
        <f>IFERROR(_xlfn.XLOOKUP(確報【10月】!AW31,台帳表ｋ[整理番号],台帳表ｋ[繁閑調整]),"")</f>
        <v/>
      </c>
      <c r="AY31" s="277" t="str">
        <f>IFERROR(_xlfn.XLOOKUP(確報【10月】!AW31,台帳表ｋ[整理番号],台帳表ｋ[精算
グループ]),"")</f>
        <v/>
      </c>
      <c r="AZ31" s="278" t="str">
        <f>IFERROR(_xlfn.XLOOKUP(確報【10月】!AW31,台帳表ｋ[整理番号],台帳表ｋ[請求書発行番号]),"")</f>
        <v/>
      </c>
      <c r="BA31" s="269" t="str">
        <f>IFERROR(_xlfn.XLOOKUP(確報【10月】!AW31,台帳表ｋ[整理番号],台帳表ｋ[繁閑調整金]),"")</f>
        <v/>
      </c>
    </row>
    <row r="32" spans="1:53" ht="15.75" customHeight="1">
      <c r="A32" s="927"/>
      <c r="B32" s="927"/>
      <c r="C32" s="927"/>
      <c r="D32" s="976"/>
      <c r="E32" s="927"/>
      <c r="F32" s="68" t="s">
        <v>16507</v>
      </c>
      <c r="G32" s="52" t="s">
        <v>16606</v>
      </c>
      <c r="H32" s="177" t="s">
        <v>16508</v>
      </c>
      <c r="I32" s="178"/>
      <c r="J32" s="81" t="s">
        <v>16508</v>
      </c>
      <c r="K32" s="82"/>
      <c r="L32" s="81" t="s">
        <v>16508</v>
      </c>
      <c r="M32" s="82"/>
      <c r="N32" s="69" t="s">
        <v>16508</v>
      </c>
      <c r="O32" s="70">
        <f>SUMIFS(台帳表ｓ[金額],台帳表ｓ[精算
グループ],確報【10月】!$H32,台帳表ｓ[入金月（月のみ）],確報【10月】!$A$1,台帳表ｓ[ＮＣ区分],"南部")+SUMIFS(測量台帳1ｓ[入金額],測量台帳1ｓ[精算
グループ],確報【10月】!$H32,測量台帳1ｓ[入金月（月のみ）],確報【10月】!$A$1,測量台帳1ｓ[NC区分],"南部")+SUMIFS(測量台帳1__2ｓ[入金額(後)],測量台帳1__2ｓ[精算
グループ(後)],確報【10月】!$H32,測量台帳1__2ｓ[入金月(後)（月のみ）],確報【10月】!$A$1,測量台帳1__2ｓ[NC区分],"南部")</f>
        <v>506130</v>
      </c>
      <c r="P32" s="177" t="s">
        <v>16508</v>
      </c>
      <c r="Q32" s="70"/>
      <c r="R32" s="177" t="s">
        <v>16508</v>
      </c>
      <c r="S32" s="82"/>
      <c r="T32" s="69" t="s">
        <v>16508</v>
      </c>
      <c r="U32" s="70"/>
      <c r="V32" s="177" t="s">
        <v>16508</v>
      </c>
      <c r="W32" s="70" cm="1">
        <f t="array" ref="W32">INDEX(設備G入力用!$F$2:$Q$72,ROW(A27), MATCH($A$1,設備G入力用!$F$2:$Q$2,0))</f>
        <v>0</v>
      </c>
      <c r="X32" s="71">
        <f t="shared" si="5"/>
        <v>506130</v>
      </c>
      <c r="Y32" s="24"/>
      <c r="Z32" s="13"/>
      <c r="AA32" s="983"/>
      <c r="AB32" s="304" t="s">
        <v>16612</v>
      </c>
      <c r="AC32" s="172">
        <f>SUM(I33,K33,M33,O33,Q33,S33,U33,W33)</f>
        <v>0</v>
      </c>
      <c r="AD32" s="10"/>
      <c r="AE32" s="10"/>
      <c r="AF32" s="202" t="str">
        <f>IFERROR(_xlfn.XLOOKUP(確報【10月】!$AE32,台帳表ｓ[整理番号],台帳表ｓ[繁閑調整]),"")</f>
        <v/>
      </c>
      <c r="AG32" s="277" t="str">
        <f>IFERROR(_xlfn.XLOOKUP(確報【10月】!$AE32,台帳表ｓ[整理番号],台帳表ｓ[精算
グループ]),"")</f>
        <v/>
      </c>
      <c r="AH32" s="278" t="str">
        <f>IFERROR(_xlfn.XLOOKUP(確報【10月】!$AE32,台帳表ｓ[整理番号],台帳表ｓ[請求書発行番号]),"")</f>
        <v/>
      </c>
      <c r="AI32" s="269" t="str">
        <f>IFERROR(_xlfn.XLOOKUP(確報【10月】!$AE32,台帳表ｓ[整理番号],台帳表ｓ[繁閑調整金]),"")</f>
        <v/>
      </c>
      <c r="AJ32" s="139"/>
      <c r="AL32" s="202" t="str">
        <f>IFERROR(_xlfn.XLOOKUP(確報【10月】!AK32,台帳表ｔ[整理番号],台帳表ｔ[繁閑調整]),"")</f>
        <v/>
      </c>
      <c r="AM32" s="277" t="str">
        <f>IFERROR(_xlfn.XLOOKUP(確報【10月】!AK32,台帳表ｔ[整理番号],台帳表ｔ[精算
グループ]),"")</f>
        <v/>
      </c>
      <c r="AN32" s="278" t="str">
        <f>IFERROR(_xlfn.XLOOKUP(確報【10月】!AK32,台帳表ｔ[整理番号],台帳表ｔ[請求書発行番号]),"")</f>
        <v/>
      </c>
      <c r="AO32" s="269" t="str">
        <f>IFERROR(_xlfn.XLOOKUP(確報【10月】!AK32,台帳表ｔ[整理番号],台帳表ｔ[繁閑調整金]),"")</f>
        <v/>
      </c>
      <c r="AP32" s="275"/>
      <c r="AR32" s="202" t="str">
        <f>IFERROR(_xlfn.XLOOKUP(確報【10月】!AQ32,台帳表ｋ[整理番号],台帳表ｋ[繁閑調整]),"")</f>
        <v/>
      </c>
      <c r="AS32" s="277" t="str">
        <f>IFERROR(_xlfn.XLOOKUP(確報【10月】!AQ32,台帳表ｋ[整理番号],台帳表ｋ[精算
グループ]),"")</f>
        <v/>
      </c>
      <c r="AT32" s="278" t="str">
        <f>IFERROR(_xlfn.XLOOKUP(確報【10月】!AQ32,台帳表ｋ[整理番号],台帳表ｋ[請求書発行番号]),"")</f>
        <v/>
      </c>
      <c r="AU32" s="269" t="str">
        <f>IFERROR(_xlfn.XLOOKUP(確報【10月】!AQ32,台帳表ｋ[整理番号],台帳表ｋ[繁閑調整金]),"")</f>
        <v/>
      </c>
      <c r="AV32" s="275"/>
      <c r="AX32" s="202" t="str">
        <f>IFERROR(_xlfn.XLOOKUP(確報【10月】!AW32,台帳表ｋ[整理番号],台帳表ｋ[繁閑調整]),"")</f>
        <v/>
      </c>
      <c r="AY32" s="277" t="str">
        <f>IFERROR(_xlfn.XLOOKUP(確報【10月】!AW32,台帳表ｋ[整理番号],台帳表ｋ[精算
グループ]),"")</f>
        <v/>
      </c>
      <c r="AZ32" s="278" t="str">
        <f>IFERROR(_xlfn.XLOOKUP(確報【10月】!AW32,台帳表ｋ[整理番号],台帳表ｋ[請求書発行番号]),"")</f>
        <v/>
      </c>
      <c r="BA32" s="269" t="str">
        <f>IFERROR(_xlfn.XLOOKUP(確報【10月】!AW32,台帳表ｋ[整理番号],台帳表ｋ[繁閑調整金]),"")</f>
        <v/>
      </c>
    </row>
    <row r="33" spans="1:53" ht="16.350000000000001" customHeight="1">
      <c r="A33" s="927"/>
      <c r="B33" s="927"/>
      <c r="C33" s="927"/>
      <c r="D33" s="976"/>
      <c r="E33" s="927"/>
      <c r="F33" s="25" t="s">
        <v>16503</v>
      </c>
      <c r="G33" s="52" t="s">
        <v>16606</v>
      </c>
      <c r="H33" s="45" t="s">
        <v>16504</v>
      </c>
      <c r="I33" s="46"/>
      <c r="J33" s="78" t="s">
        <v>16504</v>
      </c>
      <c r="K33" s="40"/>
      <c r="L33" s="78" t="s">
        <v>16504</v>
      </c>
      <c r="M33" s="40"/>
      <c r="N33" s="60" t="s">
        <v>16504</v>
      </c>
      <c r="O33" s="61">
        <f>SUMIFS(台帳表ｓ[金額],台帳表ｓ[精算
グループ],確報【10月】!$H33,台帳表ｓ[入金月（月のみ）],確報【10月】!$A$1,台帳表ｓ[ＮＣ区分],"南部")+SUMIFS(測量台帳1ｓ[入金額],測量台帳1ｓ[精算
グループ],確報【10月】!$H33,測量台帳1ｓ[入金月（月のみ）],確報【10月】!$A$1,測量台帳1ｓ[NC区分],"南部")+SUMIFS(測量台帳1__2ｓ[入金額(後)],測量台帳1__2ｓ[精算
グループ(後)],確報【10月】!$H33,測量台帳1__2ｓ[入金月(後)（月のみ）],確報【10月】!$A$1,測量台帳1__2ｓ[NC区分],"南部")</f>
        <v>0</v>
      </c>
      <c r="P33" s="45" t="s">
        <v>16504</v>
      </c>
      <c r="Q33" s="61"/>
      <c r="R33" s="45" t="s">
        <v>16504</v>
      </c>
      <c r="S33" s="40"/>
      <c r="T33" s="60" t="s">
        <v>16504</v>
      </c>
      <c r="U33" s="61"/>
      <c r="V33" s="45" t="s">
        <v>16504</v>
      </c>
      <c r="W33" s="61" cm="1">
        <f t="array" ref="W33">INDEX(設備G入力用!$F$2:$Q$72,ROW(A28), MATCH($A$1,設備G入力用!$F$2:$Q$2,0))</f>
        <v>0</v>
      </c>
      <c r="X33" s="30">
        <f t="shared" si="5"/>
        <v>0</v>
      </c>
      <c r="Y33" s="24"/>
      <c r="Z33" s="13"/>
      <c r="AA33" s="983"/>
      <c r="AB33" s="304" t="s">
        <v>315</v>
      </c>
      <c r="AC33" s="172">
        <f>SUM(I34,K34,M34,O34,Q34,S34,U34,W34)</f>
        <v>0</v>
      </c>
      <c r="AF33" s="202" t="str">
        <f>IFERROR(_xlfn.XLOOKUP(確報【10月】!$AE33,台帳表ｓ[整理番号],台帳表ｓ[繁閑調整]),"")</f>
        <v/>
      </c>
      <c r="AG33" s="277" t="str">
        <f>IFERROR(_xlfn.XLOOKUP(確報【10月】!$AE33,台帳表ｓ[整理番号],台帳表ｓ[精算
グループ]),"")</f>
        <v/>
      </c>
      <c r="AH33" s="278" t="str">
        <f>IFERROR(_xlfn.XLOOKUP(確報【10月】!$AE33,台帳表ｓ[整理番号],台帳表ｓ[請求書発行番号]),"")</f>
        <v/>
      </c>
      <c r="AI33" s="269" t="str">
        <f>IFERROR(_xlfn.XLOOKUP(確報【10月】!$AE33,台帳表ｓ[整理番号],台帳表ｓ[繁閑調整金]),"")</f>
        <v/>
      </c>
      <c r="AJ33" s="139"/>
      <c r="AL33" s="202" t="str">
        <f>IFERROR(_xlfn.XLOOKUP(確報【10月】!AK33,台帳表ｔ[整理番号],台帳表ｔ[繁閑調整]),"")</f>
        <v/>
      </c>
      <c r="AM33" s="277" t="str">
        <f>IFERROR(_xlfn.XLOOKUP(確報【10月】!AK33,台帳表ｔ[整理番号],台帳表ｔ[精算
グループ]),"")</f>
        <v/>
      </c>
      <c r="AN33" s="278" t="str">
        <f>IFERROR(_xlfn.XLOOKUP(確報【10月】!AK33,台帳表ｔ[整理番号],台帳表ｔ[請求書発行番号]),"")</f>
        <v/>
      </c>
      <c r="AO33" s="269" t="str">
        <f>IFERROR(_xlfn.XLOOKUP(確報【10月】!AK33,台帳表ｔ[整理番号],台帳表ｔ[繁閑調整金]),"")</f>
        <v/>
      </c>
      <c r="AP33" s="275"/>
      <c r="AR33" s="202" t="str">
        <f>IFERROR(_xlfn.XLOOKUP(確報【10月】!AQ33,台帳表ｋ[整理番号],台帳表ｋ[繁閑調整]),"")</f>
        <v/>
      </c>
      <c r="AS33" s="277" t="str">
        <f>IFERROR(_xlfn.XLOOKUP(確報【10月】!AQ33,台帳表ｋ[整理番号],台帳表ｋ[精算
グループ]),"")</f>
        <v/>
      </c>
      <c r="AT33" s="278" t="str">
        <f>IFERROR(_xlfn.XLOOKUP(確報【10月】!AQ33,台帳表ｋ[整理番号],台帳表ｋ[請求書発行番号]),"")</f>
        <v/>
      </c>
      <c r="AU33" s="269" t="str">
        <f>IFERROR(_xlfn.XLOOKUP(確報【10月】!AQ33,台帳表ｋ[整理番号],台帳表ｋ[繁閑調整金]),"")</f>
        <v/>
      </c>
      <c r="AV33" s="275"/>
      <c r="AX33" s="202" t="str">
        <f>IFERROR(_xlfn.XLOOKUP(確報【10月】!AW33,台帳表ｋ[整理番号],台帳表ｋ[繁閑調整]),"")</f>
        <v/>
      </c>
      <c r="AY33" s="277" t="str">
        <f>IFERROR(_xlfn.XLOOKUP(確報【10月】!AW33,台帳表ｋ[整理番号],台帳表ｋ[精算
グループ]),"")</f>
        <v/>
      </c>
      <c r="AZ33" s="278" t="str">
        <f>IFERROR(_xlfn.XLOOKUP(確報【10月】!AW33,台帳表ｋ[整理番号],台帳表ｋ[請求書発行番号]),"")</f>
        <v/>
      </c>
      <c r="BA33" s="269" t="str">
        <f>IFERROR(_xlfn.XLOOKUP(確報【10月】!AW33,台帳表ｋ[整理番号],台帳表ｋ[繁閑調整金]),"")</f>
        <v/>
      </c>
    </row>
    <row r="34" spans="1:53" ht="16.350000000000001" customHeight="1" thickBot="1">
      <c r="A34" s="927"/>
      <c r="B34" s="927"/>
      <c r="C34" s="927"/>
      <c r="D34" s="976"/>
      <c r="E34" s="927"/>
      <c r="F34" s="25" t="s">
        <v>16505</v>
      </c>
      <c r="G34" s="52" t="s">
        <v>16606</v>
      </c>
      <c r="H34" s="45" t="s">
        <v>16506</v>
      </c>
      <c r="I34" s="46"/>
      <c r="J34" s="78" t="s">
        <v>16506</v>
      </c>
      <c r="K34" s="40"/>
      <c r="L34" s="78" t="s">
        <v>16506</v>
      </c>
      <c r="M34" s="40"/>
      <c r="N34" s="60" t="s">
        <v>16506</v>
      </c>
      <c r="O34" s="61">
        <f>SUMIFS(台帳表ｓ[金額],台帳表ｓ[精算
グループ],確報【10月】!$H34,台帳表ｓ[入金月（月のみ）],確報【10月】!$A$1,台帳表ｓ[ＮＣ区分],"南部")+SUMIFS(測量台帳1ｓ[入金額],測量台帳1ｓ[精算
グループ],確報【10月】!$H34,測量台帳1ｓ[入金月（月のみ）],確報【10月】!$A$1,測量台帳1ｓ[NC区分],"南部")+SUMIFS(測量台帳1__2ｓ[入金額(後)],測量台帳1__2ｓ[精算
グループ(後)],確報【10月】!$H34,測量台帳1__2ｓ[入金月(後)（月のみ）],確報【10月】!$A$1,測量台帳1__2ｓ[NC区分],"南部")</f>
        <v>0</v>
      </c>
      <c r="P34" s="45" t="s">
        <v>16506</v>
      </c>
      <c r="Q34" s="61"/>
      <c r="R34" s="45" t="s">
        <v>16506</v>
      </c>
      <c r="S34" s="40"/>
      <c r="T34" s="60" t="s">
        <v>16506</v>
      </c>
      <c r="U34" s="61"/>
      <c r="V34" s="45" t="s">
        <v>16506</v>
      </c>
      <c r="W34" s="61" cm="1">
        <f t="array" ref="W34">INDEX(設備G入力用!$F$2:$Q$72,ROW(A29), MATCH($A$1,設備G入力用!$F$2:$Q$2,0))</f>
        <v>0</v>
      </c>
      <c r="X34" s="30">
        <f t="shared" si="5"/>
        <v>0</v>
      </c>
      <c r="AA34" s="984"/>
      <c r="AB34" s="304" t="s">
        <v>16617</v>
      </c>
      <c r="AC34" s="172">
        <f>SUM(I35,K35,M35,O35,Q35,S35,U35,W35)</f>
        <v>0</v>
      </c>
      <c r="AD34" s="10"/>
      <c r="AE34" s="10"/>
      <c r="AF34" s="202" t="str">
        <f>IFERROR(_xlfn.XLOOKUP(確報【10月】!$AE34,台帳表ｓ[整理番号],台帳表ｓ[繁閑調整]),"")</f>
        <v/>
      </c>
      <c r="AG34" s="277" t="str">
        <f>IFERROR(_xlfn.XLOOKUP(確報【10月】!$AE34,台帳表ｓ[整理番号],台帳表ｓ[精算
グループ]),"")</f>
        <v/>
      </c>
      <c r="AH34" s="278" t="str">
        <f>IFERROR(_xlfn.XLOOKUP(確報【10月】!$AE34,台帳表ｓ[整理番号],台帳表ｓ[請求書発行番号]),"")</f>
        <v/>
      </c>
      <c r="AI34" s="269" t="str">
        <f>IFERROR(_xlfn.XLOOKUP(確報【10月】!$AE34,台帳表ｓ[整理番号],台帳表ｓ[繁閑調整金]),"")</f>
        <v/>
      </c>
      <c r="AJ34" s="139"/>
      <c r="AL34" s="202" t="str">
        <f>IFERROR(_xlfn.XLOOKUP(確報【10月】!AK34,台帳表ｔ[整理番号],台帳表ｔ[繁閑調整]),"")</f>
        <v/>
      </c>
      <c r="AM34" s="277" t="str">
        <f>IFERROR(_xlfn.XLOOKUP(確報【10月】!AK34,台帳表ｔ[整理番号],台帳表ｔ[精算
グループ]),"")</f>
        <v/>
      </c>
      <c r="AN34" s="278" t="str">
        <f>IFERROR(_xlfn.XLOOKUP(確報【10月】!AK34,台帳表ｔ[整理番号],台帳表ｔ[請求書発行番号]),"")</f>
        <v/>
      </c>
      <c r="AO34" s="269" t="str">
        <f>IFERROR(_xlfn.XLOOKUP(確報【10月】!AK34,台帳表ｔ[整理番号],台帳表ｔ[繁閑調整金]),"")</f>
        <v/>
      </c>
      <c r="AP34" s="275"/>
      <c r="AR34" s="202" t="str">
        <f>IFERROR(_xlfn.XLOOKUP(確報【10月】!AQ34,台帳表ｋ[整理番号],台帳表ｋ[繁閑調整]),"")</f>
        <v/>
      </c>
      <c r="AS34" s="277" t="str">
        <f>IFERROR(_xlfn.XLOOKUP(確報【10月】!AQ34,台帳表ｋ[整理番号],台帳表ｋ[精算
グループ]),"")</f>
        <v/>
      </c>
      <c r="AT34" s="278" t="str">
        <f>IFERROR(_xlfn.XLOOKUP(確報【10月】!AQ34,台帳表ｋ[整理番号],台帳表ｋ[請求書発行番号]),"")</f>
        <v/>
      </c>
      <c r="AU34" s="269" t="str">
        <f>IFERROR(_xlfn.XLOOKUP(確報【10月】!AQ34,台帳表ｋ[整理番号],台帳表ｋ[繁閑調整金]),"")</f>
        <v/>
      </c>
      <c r="AV34" s="275"/>
      <c r="AX34" s="202" t="str">
        <f>IFERROR(_xlfn.XLOOKUP(確報【10月】!AW34,台帳表ｋ[整理番号],台帳表ｋ[繁閑調整]),"")</f>
        <v/>
      </c>
      <c r="AY34" s="277" t="str">
        <f>IFERROR(_xlfn.XLOOKUP(確報【10月】!AW34,台帳表ｋ[整理番号],台帳表ｋ[精算
グループ]),"")</f>
        <v/>
      </c>
      <c r="AZ34" s="278" t="str">
        <f>IFERROR(_xlfn.XLOOKUP(確報【10月】!AW34,台帳表ｋ[整理番号],台帳表ｋ[請求書発行番号]),"")</f>
        <v/>
      </c>
      <c r="BA34" s="269" t="str">
        <f>IFERROR(_xlfn.XLOOKUP(確報【10月】!AW34,台帳表ｋ[整理番号],台帳表ｋ[繁閑調整金]),"")</f>
        <v/>
      </c>
    </row>
    <row r="35" spans="1:53" ht="16.350000000000001" customHeight="1" thickTop="1" thickBot="1">
      <c r="A35" s="927"/>
      <c r="B35" s="927"/>
      <c r="C35" s="927"/>
      <c r="D35" s="979"/>
      <c r="E35" s="928"/>
      <c r="F35" s="25" t="s">
        <v>16509</v>
      </c>
      <c r="G35" s="52" t="s">
        <v>16606</v>
      </c>
      <c r="H35" s="45"/>
      <c r="I35" s="46"/>
      <c r="J35" s="78"/>
      <c r="K35" s="40"/>
      <c r="L35" s="78"/>
      <c r="M35" s="40"/>
      <c r="N35" s="60"/>
      <c r="O35" s="61">
        <f>SUMIFS(台帳表ｓ[金額],台帳表ｓ[精算
グループ],確報【10月】!$H35,台帳表ｓ[入金月（月のみ）],確報【10月】!$A$1,台帳表ｓ[ＮＣ区分],"南部")+SUMIFS(測量台帳1ｓ[入金額],測量台帳1ｓ[精算
グループ],確報【10月】!$H35,測量台帳1ｓ[入金月（月のみ）],確報【10月】!$A$1,測量台帳1ｓ[NC区分],"南部")+SUMIFS(測量台帳1__2ｓ[入金額(後)],測量台帳1__2ｓ[精算
グループ(後)],確報【10月】!$H35,測量台帳1__2ｓ[入金月(後)（月のみ）],確報【10月】!$A$1,測量台帳1__2ｓ[NC区分],"南部")</f>
        <v>0</v>
      </c>
      <c r="P35" s="45"/>
      <c r="Q35" s="61"/>
      <c r="R35" s="45"/>
      <c r="S35" s="40"/>
      <c r="T35" s="60"/>
      <c r="U35" s="61"/>
      <c r="V35" s="45"/>
      <c r="W35" s="61" cm="1">
        <f t="array" ref="W35">INDEX(設備G入力用!$F$2:$Q$72,ROW(A30), MATCH($A$1,設備G入力用!$F$2:$Q$2,0))</f>
        <v>0</v>
      </c>
      <c r="X35" s="30">
        <f t="shared" si="5"/>
        <v>0</v>
      </c>
      <c r="Y35" s="16">
        <f>SUM(X32:X35)</f>
        <v>506130</v>
      </c>
      <c r="Z35" s="13" t="s">
        <v>16618</v>
      </c>
      <c r="AA35" s="1069" t="s">
        <v>16613</v>
      </c>
      <c r="AB35" s="1070"/>
      <c r="AC35" s="297">
        <f>SUM(AC24:AC34)</f>
        <v>2244523</v>
      </c>
      <c r="AD35" s="10"/>
      <c r="AE35" s="10"/>
      <c r="AF35" s="202" t="str">
        <f>IFERROR(_xlfn.XLOOKUP(確報【10月】!$AE35,台帳表ｓ[整理番号],台帳表ｓ[繁閑調整]),"")</f>
        <v/>
      </c>
      <c r="AG35" s="277" t="str">
        <f>IFERROR(_xlfn.XLOOKUP(確報【10月】!$AE35,台帳表ｓ[整理番号],台帳表ｓ[精算
グループ]),"")</f>
        <v/>
      </c>
      <c r="AH35" s="278" t="str">
        <f>IFERROR(_xlfn.XLOOKUP(確報【10月】!$AE35,台帳表ｓ[整理番号],台帳表ｓ[請求書発行番号]),"")</f>
        <v/>
      </c>
      <c r="AI35" s="269" t="str">
        <f>IFERROR(_xlfn.XLOOKUP(確報【10月】!$AE35,台帳表ｓ[整理番号],台帳表ｓ[繁閑調整金]),"")</f>
        <v/>
      </c>
      <c r="AJ35" s="275"/>
      <c r="AL35" s="202" t="str">
        <f>IFERROR(_xlfn.XLOOKUP(確報【10月】!AK35,台帳表ｔ[整理番号],台帳表ｔ[繁閑調整]),"")</f>
        <v/>
      </c>
      <c r="AM35" s="277" t="str">
        <f>IFERROR(_xlfn.XLOOKUP(確報【10月】!AK35,台帳表ｔ[整理番号],台帳表ｔ[精算
グループ]),"")</f>
        <v/>
      </c>
      <c r="AN35" s="278" t="str">
        <f>IFERROR(_xlfn.XLOOKUP(確報【10月】!AK35,台帳表ｔ[整理番号],台帳表ｔ[請求書発行番号]),"")</f>
        <v/>
      </c>
      <c r="AO35" s="269" t="str">
        <f>IFERROR(_xlfn.XLOOKUP(確報【10月】!AK35,台帳表ｔ[整理番号],台帳表ｔ[繁閑調整金]),"")</f>
        <v/>
      </c>
      <c r="AP35" s="275"/>
      <c r="AR35" s="202" t="str">
        <f>IFERROR(_xlfn.XLOOKUP(確報【10月】!AQ35,台帳表ｋ[整理番号],台帳表ｋ[繁閑調整]),"")</f>
        <v/>
      </c>
      <c r="AS35" s="277" t="str">
        <f>IFERROR(_xlfn.XLOOKUP(確報【10月】!AQ35,台帳表ｋ[整理番号],台帳表ｋ[精算
グループ]),"")</f>
        <v/>
      </c>
      <c r="AT35" s="278" t="str">
        <f>IFERROR(_xlfn.XLOOKUP(確報【10月】!AQ35,台帳表ｋ[整理番号],台帳表ｋ[請求書発行番号]),"")</f>
        <v/>
      </c>
      <c r="AU35" s="269" t="str">
        <f>IFERROR(_xlfn.XLOOKUP(確報【10月】!AQ35,台帳表ｋ[整理番号],台帳表ｋ[繁閑調整金]),"")</f>
        <v/>
      </c>
      <c r="AV35" s="275"/>
      <c r="AX35" s="202" t="str">
        <f>IFERROR(_xlfn.XLOOKUP(確報【10月】!AW35,台帳表ｋ[整理番号],台帳表ｋ[繁閑調整]),"")</f>
        <v/>
      </c>
      <c r="AY35" s="277" t="str">
        <f>IFERROR(_xlfn.XLOOKUP(確報【10月】!AW35,台帳表ｋ[整理番号],台帳表ｋ[精算
グループ]),"")</f>
        <v/>
      </c>
      <c r="AZ35" s="278" t="str">
        <f>IFERROR(_xlfn.XLOOKUP(確報【10月】!AW35,台帳表ｋ[整理番号],台帳表ｋ[請求書発行番号]),"")</f>
        <v/>
      </c>
      <c r="BA35" s="269" t="str">
        <f>IFERROR(_xlfn.XLOOKUP(確報【10月】!AW35,台帳表ｋ[整理番号],台帳表ｋ[繁閑調整金]),"")</f>
        <v/>
      </c>
    </row>
    <row r="36" spans="1:53" ht="16.350000000000001" customHeight="1">
      <c r="A36" s="927"/>
      <c r="B36" s="927"/>
      <c r="C36" s="927"/>
      <c r="D36" s="973" t="s">
        <v>16520</v>
      </c>
      <c r="E36" s="926" t="s">
        <v>16521</v>
      </c>
      <c r="F36" s="57" t="s">
        <v>16522</v>
      </c>
      <c r="G36" s="19" t="s">
        <v>16606</v>
      </c>
      <c r="H36" s="167" t="s">
        <v>16493</v>
      </c>
      <c r="I36" s="179"/>
      <c r="J36" s="75" t="s">
        <v>94</v>
      </c>
      <c r="K36" s="76">
        <f>SUMIFS(台帳表ｓ[金額],台帳表ｓ[精算
グループ],確報【10月】!$H36,台帳表ｓ[入金月（月のみ）],確報【10月】!$A$1,台帳表ｓ[ＮＣ区分],"埼玉")+SUMIFS(測量台帳1ｓ[入金額],測量台帳1ｓ[精算
グループ],確報【10月】!$H36,測量台帳1ｓ[入金月（月のみ）],確報【10月】!$A$1,測量台帳1ｓ[NC区分],"埼玉")+SUMIFS(測量台帳1__2ｓ[入金額(後)],測量台帳1__2ｓ[精算
グループ(後)],確報【10月】!$H36,測量台帳1__2ｓ[入金月(後)（月のみ）],確報【10月】!$A$1,測量台帳1__2ｓ[NC区分],"埼玉")</f>
        <v>419280</v>
      </c>
      <c r="L36" s="75" t="s">
        <v>94</v>
      </c>
      <c r="M36" s="76"/>
      <c r="N36" s="58" t="s">
        <v>94</v>
      </c>
      <c r="O36" s="59"/>
      <c r="P36" s="167" t="s">
        <v>94</v>
      </c>
      <c r="Q36" s="59"/>
      <c r="R36" s="167" t="s">
        <v>94</v>
      </c>
      <c r="S36" s="76"/>
      <c r="T36" s="58" t="s">
        <v>94</v>
      </c>
      <c r="U36" s="59"/>
      <c r="V36" s="167" t="s">
        <v>94</v>
      </c>
      <c r="W36" s="59" cm="1">
        <f t="array" ref="W36">INDEX(設備G入力用!$F$2:$Q$72,ROW(A31), MATCH($A$1,設備G入力用!$F$2:$Q$2,0))</f>
        <v>0</v>
      </c>
      <c r="X36" s="23">
        <f>SUM(I36,K36,M36,O36,Q36,S36,U36,W36)</f>
        <v>419280</v>
      </c>
      <c r="Y36" s="24"/>
      <c r="Z36" s="13"/>
      <c r="AA36" s="982" t="s">
        <v>16520</v>
      </c>
      <c r="AB36" s="308" t="s">
        <v>94</v>
      </c>
      <c r="AC36" s="110">
        <f t="shared" ref="AC36:AC45" si="6">SUM(I36,K36,M36,O36,Q36,S36,U36,W36)</f>
        <v>419280</v>
      </c>
      <c r="AD36" s="10"/>
      <c r="AE36" s="10"/>
      <c r="AF36" s="202" t="str">
        <f>IFERROR(_xlfn.XLOOKUP(確報【10月】!$AE36,台帳表ｓ[整理番号],台帳表ｓ[繁閑調整]),"")</f>
        <v/>
      </c>
      <c r="AG36" s="277" t="str">
        <f>IFERROR(_xlfn.XLOOKUP(確報【10月】!$AE36,台帳表ｓ[整理番号],台帳表ｓ[精算
グループ]),"")</f>
        <v/>
      </c>
      <c r="AH36" s="278" t="str">
        <f>IFERROR(_xlfn.XLOOKUP(確報【10月】!$AE36,台帳表ｓ[整理番号],台帳表ｓ[請求書発行番号]),"")</f>
        <v/>
      </c>
      <c r="AI36" s="269" t="str">
        <f>IFERROR(_xlfn.XLOOKUP(確報【10月】!$AE36,台帳表ｓ[整理番号],台帳表ｓ[繁閑調整金]),"")</f>
        <v/>
      </c>
      <c r="AJ36" s="275"/>
      <c r="AL36" s="202" t="str">
        <f>IFERROR(_xlfn.XLOOKUP(確報【10月】!AK36,台帳表ｔ[整理番号],台帳表ｔ[繁閑調整]),"")</f>
        <v/>
      </c>
      <c r="AM36" s="277" t="str">
        <f>IFERROR(_xlfn.XLOOKUP(確報【10月】!AK36,台帳表ｔ[整理番号],台帳表ｔ[精算
グループ]),"")</f>
        <v/>
      </c>
      <c r="AN36" s="278" t="str">
        <f>IFERROR(_xlfn.XLOOKUP(確報【10月】!AK36,台帳表ｔ[整理番号],台帳表ｔ[請求書発行番号]),"")</f>
        <v/>
      </c>
      <c r="AO36" s="269" t="str">
        <f>IFERROR(_xlfn.XLOOKUP(確報【10月】!AK36,台帳表ｔ[整理番号],台帳表ｔ[繁閑調整金]),"")</f>
        <v/>
      </c>
      <c r="AP36" s="275"/>
      <c r="AR36" s="202" t="str">
        <f>IFERROR(_xlfn.XLOOKUP(確報【10月】!AQ36,台帳表ｋ[整理番号],台帳表ｋ[繁閑調整]),"")</f>
        <v/>
      </c>
      <c r="AS36" s="277" t="str">
        <f>IFERROR(_xlfn.XLOOKUP(確報【10月】!AQ36,台帳表ｋ[整理番号],台帳表ｋ[精算
グループ]),"")</f>
        <v/>
      </c>
      <c r="AT36" s="278" t="str">
        <f>IFERROR(_xlfn.XLOOKUP(確報【10月】!AQ36,台帳表ｋ[整理番号],台帳表ｋ[請求書発行番号]),"")</f>
        <v/>
      </c>
      <c r="AU36" s="269" t="str">
        <f>IFERROR(_xlfn.XLOOKUP(確報【10月】!AQ36,台帳表ｋ[整理番号],台帳表ｋ[繁閑調整金]),"")</f>
        <v/>
      </c>
      <c r="AV36" s="275"/>
      <c r="AX36" s="202" t="str">
        <f>IFERROR(_xlfn.XLOOKUP(確報【10月】!AW36,台帳表ｋ[整理番号],台帳表ｋ[繁閑調整]),"")</f>
        <v/>
      </c>
      <c r="AY36" s="277" t="str">
        <f>IFERROR(_xlfn.XLOOKUP(確報【10月】!AW36,台帳表ｋ[整理番号],台帳表ｋ[精算
グループ]),"")</f>
        <v/>
      </c>
      <c r="AZ36" s="278" t="str">
        <f>IFERROR(_xlfn.XLOOKUP(確報【10月】!AW36,台帳表ｋ[整理番号],台帳表ｋ[請求書発行番号]),"")</f>
        <v/>
      </c>
      <c r="BA36" s="269" t="str">
        <f>IFERROR(_xlfn.XLOOKUP(確報【10月】!AW36,台帳表ｋ[整理番号],台帳表ｋ[繁閑調整金]),"")</f>
        <v/>
      </c>
    </row>
    <row r="37" spans="1:53" ht="16.350000000000001" customHeight="1">
      <c r="A37" s="927"/>
      <c r="B37" s="927"/>
      <c r="C37" s="927"/>
      <c r="D37" s="976"/>
      <c r="E37" s="927"/>
      <c r="F37" s="55" t="s">
        <v>16523</v>
      </c>
      <c r="G37" s="52" t="s">
        <v>16606</v>
      </c>
      <c r="H37" s="45" t="s">
        <v>16494</v>
      </c>
      <c r="I37" s="46"/>
      <c r="J37" s="78" t="s">
        <v>220</v>
      </c>
      <c r="K37" s="40">
        <f>SUMIFS(台帳表ｓ[金額],台帳表ｓ[精算
グループ],確報【10月】!$H37,台帳表ｓ[入金月（月のみ）],確報【10月】!$A$1,台帳表ｓ[ＮＣ区分],"埼玉")+SUMIFS(測量台帳1ｓ[入金額],測量台帳1ｓ[精算
グループ],確報【10月】!$H37,測量台帳1ｓ[入金月（月のみ）],確報【10月】!$A$1,測量台帳1ｓ[NC区分],"埼玉")+SUMIFS(測量台帳1__2ｓ[入金額(後)],測量台帳1__2ｓ[精算
グループ(後)],確報【10月】!$H37,測量台帳1__2ｓ[入金月(後)（月のみ）],確報【10月】!$A$1,測量台帳1__2ｓ[NC区分],"埼玉")</f>
        <v>0</v>
      </c>
      <c r="L37" s="78" t="s">
        <v>220</v>
      </c>
      <c r="M37" s="40"/>
      <c r="N37" s="60" t="s">
        <v>220</v>
      </c>
      <c r="O37" s="61"/>
      <c r="P37" s="45" t="s">
        <v>220</v>
      </c>
      <c r="Q37" s="61"/>
      <c r="R37" s="45" t="s">
        <v>220</v>
      </c>
      <c r="S37" s="40"/>
      <c r="T37" s="60" t="s">
        <v>220</v>
      </c>
      <c r="U37" s="61"/>
      <c r="V37" s="45" t="s">
        <v>220</v>
      </c>
      <c r="W37" s="61" cm="1">
        <f t="array" ref="W37">INDEX(設備G入力用!$F$2:$Q$72,ROW(A32), MATCH($A$1,設備G入力用!$F$2:$Q$2,0))</f>
        <v>0</v>
      </c>
      <c r="X37" s="30">
        <f t="shared" ref="X37:X76" si="7">SUM(I37,K37,M37,O37,Q37,S37,U37,W37)</f>
        <v>0</v>
      </c>
      <c r="Y37" s="24"/>
      <c r="Z37" s="13"/>
      <c r="AA37" s="983"/>
      <c r="AB37" s="299" t="s">
        <v>220</v>
      </c>
      <c r="AC37" s="112">
        <f t="shared" si="6"/>
        <v>0</v>
      </c>
      <c r="AD37" s="10"/>
      <c r="AE37" s="10"/>
      <c r="AF37" s="202" t="str">
        <f>IFERROR(_xlfn.XLOOKUP(確報【10月】!$AE37,台帳表ｓ[整理番号],台帳表ｓ[繁閑調整]),"")</f>
        <v/>
      </c>
      <c r="AG37" s="277" t="str">
        <f>IFERROR(_xlfn.XLOOKUP(確報【10月】!$AE37,台帳表ｓ[整理番号],台帳表ｓ[精算
グループ]),"")</f>
        <v/>
      </c>
      <c r="AH37" s="278" t="str">
        <f>IFERROR(_xlfn.XLOOKUP(確報【10月】!$AE37,台帳表ｓ[整理番号],台帳表ｓ[請求書発行番号]),"")</f>
        <v/>
      </c>
      <c r="AI37" s="269" t="str">
        <f>IFERROR(_xlfn.XLOOKUP(確報【10月】!$AE37,台帳表ｓ[整理番号],台帳表ｓ[繁閑調整金]),"")</f>
        <v/>
      </c>
      <c r="AJ37" s="275"/>
      <c r="AL37" s="202" t="str">
        <f>IFERROR(_xlfn.XLOOKUP(確報【10月】!AK37,台帳表ｔ[整理番号],台帳表ｔ[繁閑調整]),"")</f>
        <v/>
      </c>
      <c r="AM37" s="277" t="str">
        <f>IFERROR(_xlfn.XLOOKUP(確報【10月】!AK37,台帳表ｔ[整理番号],台帳表ｔ[精算
グループ]),"")</f>
        <v/>
      </c>
      <c r="AN37" s="278" t="str">
        <f>IFERROR(_xlfn.XLOOKUP(確報【10月】!AK37,台帳表ｔ[整理番号],台帳表ｔ[請求書発行番号]),"")</f>
        <v/>
      </c>
      <c r="AO37" s="269" t="str">
        <f>IFERROR(_xlfn.XLOOKUP(確報【10月】!AK37,台帳表ｔ[整理番号],台帳表ｔ[繁閑調整金]),"")</f>
        <v/>
      </c>
      <c r="AP37" s="275"/>
      <c r="AR37" s="202" t="str">
        <f>IFERROR(_xlfn.XLOOKUP(確報【10月】!AQ37,台帳表ｋ[整理番号],台帳表ｋ[繁閑調整]),"")</f>
        <v/>
      </c>
      <c r="AS37" s="277" t="str">
        <f>IFERROR(_xlfn.XLOOKUP(確報【10月】!AQ37,台帳表ｋ[整理番号],台帳表ｋ[精算
グループ]),"")</f>
        <v/>
      </c>
      <c r="AT37" s="278" t="str">
        <f>IFERROR(_xlfn.XLOOKUP(確報【10月】!AQ37,台帳表ｋ[整理番号],台帳表ｋ[請求書発行番号]),"")</f>
        <v/>
      </c>
      <c r="AU37" s="269" t="str">
        <f>IFERROR(_xlfn.XLOOKUP(確報【10月】!AQ37,台帳表ｋ[整理番号],台帳表ｋ[繁閑調整金]),"")</f>
        <v/>
      </c>
      <c r="AV37" s="275"/>
      <c r="AX37" s="202" t="str">
        <f>IFERROR(_xlfn.XLOOKUP(確報【10月】!AW37,台帳表ｋ[整理番号],台帳表ｋ[繁閑調整]),"")</f>
        <v/>
      </c>
      <c r="AY37" s="277" t="str">
        <f>IFERROR(_xlfn.XLOOKUP(確報【10月】!AW37,台帳表ｋ[整理番号],台帳表ｋ[精算
グループ]),"")</f>
        <v/>
      </c>
      <c r="AZ37" s="278" t="str">
        <f>IFERROR(_xlfn.XLOOKUP(確報【10月】!AW37,台帳表ｋ[整理番号],台帳表ｋ[請求書発行番号]),"")</f>
        <v/>
      </c>
      <c r="BA37" s="269" t="str">
        <f>IFERROR(_xlfn.XLOOKUP(確報【10月】!AW37,台帳表ｋ[整理番号],台帳表ｋ[繁閑調整金]),"")</f>
        <v/>
      </c>
    </row>
    <row r="38" spans="1:53" ht="16.350000000000001" customHeight="1">
      <c r="A38" s="927"/>
      <c r="B38" s="927"/>
      <c r="C38" s="927"/>
      <c r="D38" s="976"/>
      <c r="E38" s="927"/>
      <c r="F38" s="55" t="s">
        <v>16524</v>
      </c>
      <c r="G38" s="62" t="s">
        <v>16606</v>
      </c>
      <c r="H38" s="45" t="s">
        <v>16495</v>
      </c>
      <c r="I38" s="46"/>
      <c r="J38" s="78" t="s">
        <v>224</v>
      </c>
      <c r="K38" s="40">
        <f>SUMIFS(台帳表ｓ[金額],台帳表ｓ[精算
グループ],確報【10月】!$H38,台帳表ｓ[入金月（月のみ）],確報【10月】!$A$1,台帳表ｓ[ＮＣ区分],"埼玉")+SUMIFS(測量台帳1ｓ[入金額],測量台帳1ｓ[精算
グループ],確報【10月】!$H38,測量台帳1ｓ[入金月（月のみ）],確報【10月】!$A$1,測量台帳1ｓ[NC区分],"埼玉")+SUMIFS(測量台帳1__2ｓ[入金額(後)],測量台帳1__2ｓ[精算
グループ(後)],確報【10月】!$H38,測量台帳1__2ｓ[入金月(後)（月のみ）],確報【10月】!$A$1,測量台帳1__2ｓ[NC区分],"埼玉")</f>
        <v>0</v>
      </c>
      <c r="L38" s="78" t="s">
        <v>224</v>
      </c>
      <c r="M38" s="40"/>
      <c r="N38" s="60" t="s">
        <v>224</v>
      </c>
      <c r="O38" s="61"/>
      <c r="P38" s="45" t="s">
        <v>224</v>
      </c>
      <c r="Q38" s="61"/>
      <c r="R38" s="45" t="s">
        <v>224</v>
      </c>
      <c r="S38" s="40"/>
      <c r="T38" s="60" t="s">
        <v>224</v>
      </c>
      <c r="U38" s="61"/>
      <c r="V38" s="45" t="s">
        <v>224</v>
      </c>
      <c r="W38" s="61" cm="1">
        <f t="array" ref="W38">INDEX(設備G入力用!$F$2:$Q$72,ROW(A33), MATCH($A$1,設備G入力用!$F$2:$Q$2,0))</f>
        <v>0</v>
      </c>
      <c r="X38" s="30">
        <f t="shared" si="7"/>
        <v>0</v>
      </c>
      <c r="AA38" s="983"/>
      <c r="AB38" s="299" t="s">
        <v>224</v>
      </c>
      <c r="AC38" s="112">
        <f t="shared" si="6"/>
        <v>0</v>
      </c>
      <c r="AD38" s="10"/>
      <c r="AE38" s="10"/>
      <c r="AF38" s="202" t="str">
        <f>IFERROR(_xlfn.XLOOKUP(確報【10月】!$AE38,台帳表ｓ[整理番号],台帳表ｓ[繁閑調整]),"")</f>
        <v/>
      </c>
      <c r="AG38" s="277" t="str">
        <f>IFERROR(_xlfn.XLOOKUP(確報【10月】!$AE38,台帳表ｓ[整理番号],台帳表ｓ[精算
グループ]),"")</f>
        <v/>
      </c>
      <c r="AH38" s="278" t="str">
        <f>IFERROR(_xlfn.XLOOKUP(確報【10月】!$AE38,台帳表ｓ[整理番号],台帳表ｓ[請求書発行番号]),"")</f>
        <v/>
      </c>
      <c r="AI38" s="269" t="str">
        <f>IFERROR(_xlfn.XLOOKUP(確報【10月】!$AE38,台帳表ｓ[整理番号],台帳表ｓ[繁閑調整金]),"")</f>
        <v/>
      </c>
      <c r="AJ38" s="275"/>
      <c r="AL38" s="202" t="str">
        <f>IFERROR(_xlfn.XLOOKUP(確報【10月】!AK38,台帳表ｔ[整理番号],台帳表ｔ[繁閑調整]),"")</f>
        <v/>
      </c>
      <c r="AM38" s="277" t="str">
        <f>IFERROR(_xlfn.XLOOKUP(確報【10月】!AK38,台帳表ｔ[整理番号],台帳表ｔ[精算
グループ]),"")</f>
        <v/>
      </c>
      <c r="AN38" s="278" t="str">
        <f>IFERROR(_xlfn.XLOOKUP(確報【10月】!AK38,台帳表ｔ[整理番号],台帳表ｔ[請求書発行番号]),"")</f>
        <v/>
      </c>
      <c r="AO38" s="269" t="str">
        <f>IFERROR(_xlfn.XLOOKUP(確報【10月】!AK38,台帳表ｔ[整理番号],台帳表ｔ[繁閑調整金]),"")</f>
        <v/>
      </c>
      <c r="AP38" s="275"/>
      <c r="AR38" s="202" t="str">
        <f>IFERROR(_xlfn.XLOOKUP(確報【10月】!AQ38,台帳表ｋ[整理番号],台帳表ｋ[繁閑調整]),"")</f>
        <v/>
      </c>
      <c r="AS38" s="277" t="str">
        <f>IFERROR(_xlfn.XLOOKUP(確報【10月】!AQ38,台帳表ｋ[整理番号],台帳表ｋ[精算
グループ]),"")</f>
        <v/>
      </c>
      <c r="AT38" s="278" t="str">
        <f>IFERROR(_xlfn.XLOOKUP(確報【10月】!AQ38,台帳表ｋ[整理番号],台帳表ｋ[請求書発行番号]),"")</f>
        <v/>
      </c>
      <c r="AU38" s="269" t="str">
        <f>IFERROR(_xlfn.XLOOKUP(確報【10月】!AQ38,台帳表ｋ[整理番号],台帳表ｋ[繁閑調整金]),"")</f>
        <v/>
      </c>
      <c r="AV38" s="275"/>
      <c r="AX38" s="202" t="str">
        <f>IFERROR(_xlfn.XLOOKUP(確報【10月】!AW38,台帳表ｋ[整理番号],台帳表ｋ[繁閑調整]),"")</f>
        <v/>
      </c>
      <c r="AY38" s="277" t="str">
        <f>IFERROR(_xlfn.XLOOKUP(確報【10月】!AW38,台帳表ｋ[整理番号],台帳表ｋ[精算
グループ]),"")</f>
        <v/>
      </c>
      <c r="AZ38" s="278" t="str">
        <f>IFERROR(_xlfn.XLOOKUP(確報【10月】!AW38,台帳表ｋ[整理番号],台帳表ｋ[請求書発行番号]),"")</f>
        <v/>
      </c>
      <c r="BA38" s="269" t="str">
        <f>IFERROR(_xlfn.XLOOKUP(確報【10月】!AW38,台帳表ｋ[整理番号],台帳表ｋ[繁閑調整金]),"")</f>
        <v/>
      </c>
    </row>
    <row r="39" spans="1:53" ht="16.350000000000001" customHeight="1">
      <c r="A39" s="927"/>
      <c r="B39" s="927"/>
      <c r="C39" s="927"/>
      <c r="D39" s="976"/>
      <c r="E39" s="927"/>
      <c r="F39" s="55" t="s">
        <v>16525</v>
      </c>
      <c r="G39" s="63" t="s">
        <v>16606</v>
      </c>
      <c r="H39" s="45" t="s">
        <v>16497</v>
      </c>
      <c r="I39" s="46"/>
      <c r="J39" s="78" t="s">
        <v>228</v>
      </c>
      <c r="K39" s="40">
        <f>SUMIFS(台帳表ｓ[金額],台帳表ｓ[精算
グループ],確報【10月】!$H39,台帳表ｓ[入金月（月のみ）],確報【10月】!$A$1,台帳表ｓ[ＮＣ区分],"埼玉")+SUMIFS(測量台帳1ｓ[入金額],測量台帳1ｓ[精算
グループ],確報【10月】!$H39,測量台帳1ｓ[入金月（月のみ）],確報【10月】!$A$1,測量台帳1ｓ[NC区分],"埼玉")+SUMIFS(測量台帳1__2ｓ[入金額(後)],測量台帳1__2ｓ[精算
グループ(後)],確報【10月】!$H39,測量台帳1__2ｓ[入金月(後)（月のみ）],確報【10月】!$A$1,測量台帳1__2ｓ[NC区分],"埼玉")</f>
        <v>0</v>
      </c>
      <c r="L39" s="78" t="s">
        <v>228</v>
      </c>
      <c r="M39" s="40"/>
      <c r="N39" s="60" t="s">
        <v>228</v>
      </c>
      <c r="O39" s="61"/>
      <c r="P39" s="45" t="s">
        <v>228</v>
      </c>
      <c r="Q39" s="61"/>
      <c r="R39" s="45" t="s">
        <v>228</v>
      </c>
      <c r="S39" s="40"/>
      <c r="T39" s="60" t="s">
        <v>228</v>
      </c>
      <c r="U39" s="61"/>
      <c r="V39" s="45" t="s">
        <v>228</v>
      </c>
      <c r="W39" s="61" cm="1">
        <f t="array" ref="W39">INDEX(設備G入力用!$F$2:$Q$72,ROW(A34), MATCH($A$1,設備G入力用!$F$2:$Q$2,0))</f>
        <v>0</v>
      </c>
      <c r="X39" s="30">
        <f t="shared" si="7"/>
        <v>0</v>
      </c>
      <c r="Y39" s="24"/>
      <c r="Z39" s="13"/>
      <c r="AA39" s="983"/>
      <c r="AB39" s="299" t="s">
        <v>228</v>
      </c>
      <c r="AC39" s="112">
        <f t="shared" si="6"/>
        <v>0</v>
      </c>
      <c r="AD39" s="10"/>
      <c r="AE39" s="10"/>
      <c r="AF39" s="202" t="str">
        <f>IFERROR(_xlfn.XLOOKUP(確報【10月】!$AE39,台帳表ｓ[整理番号],台帳表ｓ[繁閑調整]),"")</f>
        <v/>
      </c>
      <c r="AG39" s="277" t="str">
        <f>IFERROR(_xlfn.XLOOKUP(確報【10月】!$AE39,台帳表ｓ[整理番号],台帳表ｓ[精算
グループ]),"")</f>
        <v/>
      </c>
      <c r="AH39" s="278" t="str">
        <f>IFERROR(_xlfn.XLOOKUP(確報【10月】!$AE39,台帳表ｓ[整理番号],台帳表ｓ[請求書発行番号]),"")</f>
        <v/>
      </c>
      <c r="AI39" s="269" t="str">
        <f>IFERROR(_xlfn.XLOOKUP(確報【10月】!$AE39,台帳表ｓ[整理番号],台帳表ｓ[繁閑調整金]),"")</f>
        <v/>
      </c>
      <c r="AJ39" s="275"/>
      <c r="AL39" s="202" t="str">
        <f>IFERROR(_xlfn.XLOOKUP(確報【10月】!AK39,台帳表ｔ[整理番号],台帳表ｔ[繁閑調整]),"")</f>
        <v/>
      </c>
      <c r="AM39" s="277" t="str">
        <f>IFERROR(_xlfn.XLOOKUP(確報【10月】!AK39,台帳表ｔ[整理番号],台帳表ｔ[精算
グループ]),"")</f>
        <v/>
      </c>
      <c r="AN39" s="278" t="str">
        <f>IFERROR(_xlfn.XLOOKUP(確報【10月】!AK39,台帳表ｔ[整理番号],台帳表ｔ[請求書発行番号]),"")</f>
        <v/>
      </c>
      <c r="AO39" s="269" t="str">
        <f>IFERROR(_xlfn.XLOOKUP(確報【10月】!AK39,台帳表ｔ[整理番号],台帳表ｔ[繁閑調整金]),"")</f>
        <v/>
      </c>
      <c r="AP39" s="275"/>
      <c r="AR39" s="202" t="str">
        <f>IFERROR(_xlfn.XLOOKUP(確報【10月】!AQ39,台帳表ｋ[整理番号],台帳表ｋ[繁閑調整]),"")</f>
        <v/>
      </c>
      <c r="AS39" s="277" t="str">
        <f>IFERROR(_xlfn.XLOOKUP(確報【10月】!AQ39,台帳表ｋ[整理番号],台帳表ｋ[精算
グループ]),"")</f>
        <v/>
      </c>
      <c r="AT39" s="278" t="str">
        <f>IFERROR(_xlfn.XLOOKUP(確報【10月】!AQ39,台帳表ｋ[整理番号],台帳表ｋ[請求書発行番号]),"")</f>
        <v/>
      </c>
      <c r="AU39" s="269" t="str">
        <f>IFERROR(_xlfn.XLOOKUP(確報【10月】!AQ39,台帳表ｋ[整理番号],台帳表ｋ[繁閑調整金]),"")</f>
        <v/>
      </c>
      <c r="AV39" s="275"/>
      <c r="AX39" s="202" t="str">
        <f>IFERROR(_xlfn.XLOOKUP(確報【10月】!AW39,台帳表ｋ[整理番号],台帳表ｋ[繁閑調整]),"")</f>
        <v/>
      </c>
      <c r="AY39" s="277" t="str">
        <f>IFERROR(_xlfn.XLOOKUP(確報【10月】!AW39,台帳表ｋ[整理番号],台帳表ｋ[精算
グループ]),"")</f>
        <v/>
      </c>
      <c r="AZ39" s="278" t="str">
        <f>IFERROR(_xlfn.XLOOKUP(確報【10月】!AW39,台帳表ｋ[整理番号],台帳表ｋ[請求書発行番号]),"")</f>
        <v/>
      </c>
      <c r="BA39" s="269" t="str">
        <f>IFERROR(_xlfn.XLOOKUP(確報【10月】!AW39,台帳表ｋ[整理番号],台帳表ｋ[繁閑調整金]),"")</f>
        <v/>
      </c>
    </row>
    <row r="40" spans="1:53" ht="16.350000000000001" customHeight="1" thickBot="1">
      <c r="A40" s="927"/>
      <c r="B40" s="927"/>
      <c r="C40" s="927"/>
      <c r="D40" s="976"/>
      <c r="E40" s="927"/>
      <c r="F40" s="64" t="s">
        <v>16526</v>
      </c>
      <c r="G40" s="65" t="s">
        <v>16606</v>
      </c>
      <c r="H40" s="67" t="s">
        <v>16527</v>
      </c>
      <c r="I40" s="38"/>
      <c r="J40" s="79" t="s">
        <v>240</v>
      </c>
      <c r="K40" s="80">
        <f>SUMIFS(台帳表ｓ[金額],台帳表ｓ[精算
グループ],確報【10月】!$H40,台帳表ｓ[入金月（月のみ）],確報【10月】!$A$1,台帳表ｓ[ＮＣ区分],"埼玉")+SUMIFS(測量台帳1ｓ[入金額],測量台帳1ｓ[精算
グループ],確報【10月】!$H40,測量台帳1ｓ[入金月（月のみ）],確報【10月】!$A$1,測量台帳1ｓ[NC区分],"埼玉")+SUMIFS(測量台帳1__2ｓ[入金額(後)],測量台帳1__2ｓ[精算
グループ(後)],確報【10月】!$H40,測量台帳1__2ｓ[入金月(後)（月のみ）],確報【10月】!$A$1,測量台帳1__2ｓ[NC区分],"埼玉")</f>
        <v>0</v>
      </c>
      <c r="L40" s="79" t="s">
        <v>240</v>
      </c>
      <c r="M40" s="80"/>
      <c r="N40" s="66" t="s">
        <v>240</v>
      </c>
      <c r="O40" s="39"/>
      <c r="P40" s="67" t="s">
        <v>240</v>
      </c>
      <c r="Q40" s="39"/>
      <c r="R40" s="67" t="s">
        <v>240</v>
      </c>
      <c r="S40" s="80"/>
      <c r="T40" s="66" t="s">
        <v>240</v>
      </c>
      <c r="U40" s="39"/>
      <c r="V40" s="67" t="s">
        <v>240</v>
      </c>
      <c r="W40" s="39" cm="1">
        <f t="array" ref="W40">INDEX(設備G入力用!$F$2:$Q$72,ROW(A35), MATCH($A$1,設備G入力用!$F$2:$Q$2,0))</f>
        <v>0</v>
      </c>
      <c r="X40" s="30">
        <f t="shared" si="7"/>
        <v>0</v>
      </c>
      <c r="AA40" s="983"/>
      <c r="AB40" s="299" t="s">
        <v>240</v>
      </c>
      <c r="AC40" s="112">
        <f t="shared" si="6"/>
        <v>0</v>
      </c>
      <c r="AD40" s="10"/>
      <c r="AE40" s="10"/>
      <c r="AF40" s="202" t="str">
        <f>IFERROR(_xlfn.XLOOKUP(確報【10月】!$AE40,台帳表ｓ[整理番号],台帳表ｓ[繁閑調整]),"")</f>
        <v/>
      </c>
      <c r="AG40" s="277" t="str">
        <f>IFERROR(_xlfn.XLOOKUP(確報【10月】!$AE40,台帳表ｓ[整理番号],台帳表ｓ[精算
グループ]),"")</f>
        <v/>
      </c>
      <c r="AH40" s="278" t="str">
        <f>IFERROR(_xlfn.XLOOKUP(確報【10月】!$AE40,台帳表ｓ[整理番号],台帳表ｓ[請求書発行番号]),"")</f>
        <v/>
      </c>
      <c r="AI40" s="269" t="str">
        <f>IFERROR(_xlfn.XLOOKUP(確報【10月】!$AE40,台帳表ｓ[整理番号],台帳表ｓ[繁閑調整金]),"")</f>
        <v/>
      </c>
      <c r="AJ40" s="275"/>
      <c r="AL40" s="202" t="str">
        <f>IFERROR(_xlfn.XLOOKUP(確報【10月】!AK40,台帳表ｔ[整理番号],台帳表ｔ[繁閑調整]),"")</f>
        <v/>
      </c>
      <c r="AM40" s="277" t="str">
        <f>IFERROR(_xlfn.XLOOKUP(確報【10月】!AK40,台帳表ｔ[整理番号],台帳表ｔ[精算
グループ]),"")</f>
        <v/>
      </c>
      <c r="AN40" s="278" t="str">
        <f>IFERROR(_xlfn.XLOOKUP(確報【10月】!AK40,台帳表ｔ[整理番号],台帳表ｔ[請求書発行番号]),"")</f>
        <v/>
      </c>
      <c r="AO40" s="269" t="str">
        <f>IFERROR(_xlfn.XLOOKUP(確報【10月】!AK40,台帳表ｔ[整理番号],台帳表ｔ[繁閑調整金]),"")</f>
        <v/>
      </c>
      <c r="AP40" s="275"/>
      <c r="AR40" s="202" t="str">
        <f>IFERROR(_xlfn.XLOOKUP(確報【10月】!AQ40,台帳表ｋ[整理番号],台帳表ｋ[繁閑調整]),"")</f>
        <v/>
      </c>
      <c r="AS40" s="277" t="str">
        <f>IFERROR(_xlfn.XLOOKUP(確報【10月】!AQ40,台帳表ｋ[整理番号],台帳表ｋ[精算
グループ]),"")</f>
        <v/>
      </c>
      <c r="AT40" s="278" t="str">
        <f>IFERROR(_xlfn.XLOOKUP(確報【10月】!AQ40,台帳表ｋ[整理番号],台帳表ｋ[請求書発行番号]),"")</f>
        <v/>
      </c>
      <c r="AU40" s="269" t="str">
        <f>IFERROR(_xlfn.XLOOKUP(確報【10月】!AQ40,台帳表ｋ[整理番号],台帳表ｋ[繁閑調整金]),"")</f>
        <v/>
      </c>
      <c r="AV40" s="275"/>
      <c r="AX40" s="202" t="str">
        <f>IFERROR(_xlfn.XLOOKUP(確報【10月】!AW40,台帳表ｋ[整理番号],台帳表ｋ[繁閑調整]),"")</f>
        <v/>
      </c>
      <c r="AY40" s="277" t="str">
        <f>IFERROR(_xlfn.XLOOKUP(確報【10月】!AW40,台帳表ｋ[整理番号],台帳表ｋ[精算
グループ]),"")</f>
        <v/>
      </c>
      <c r="AZ40" s="278" t="str">
        <f>IFERROR(_xlfn.XLOOKUP(確報【10月】!AW40,台帳表ｋ[整理番号],台帳表ｋ[請求書発行番号]),"")</f>
        <v/>
      </c>
      <c r="BA40" s="269" t="str">
        <f>IFERROR(_xlfn.XLOOKUP(確報【10月】!AW40,台帳表ｋ[整理番号],台帳表ｋ[繁閑調整金]),"")</f>
        <v/>
      </c>
    </row>
    <row r="41" spans="1:53" ht="16.350000000000001" customHeight="1" thickBot="1">
      <c r="A41" s="927"/>
      <c r="B41" s="927"/>
      <c r="C41" s="927"/>
      <c r="D41" s="976"/>
      <c r="E41" s="928"/>
      <c r="F41" s="55" t="s">
        <v>16528</v>
      </c>
      <c r="G41" s="63" t="s">
        <v>16606</v>
      </c>
      <c r="H41" s="45" t="s">
        <v>16529</v>
      </c>
      <c r="I41" s="46"/>
      <c r="J41" s="78" t="s">
        <v>244</v>
      </c>
      <c r="K41" s="40">
        <f>SUMIFS(台帳表ｓ[金額],台帳表ｓ[精算
グループ],確報【10月】!$H41,台帳表ｓ[入金月（月のみ）],確報【10月】!$A$1,台帳表ｓ[ＮＣ区分],"埼玉")+SUMIFS(測量台帳1ｓ[入金額],測量台帳1ｓ[精算
グループ],確報【10月】!$H41,測量台帳1ｓ[入金月（月のみ）],確報【10月】!$A$1,測量台帳1ｓ[NC区分],"埼玉")+SUMIFS(測量台帳1__2ｓ[入金額(後)],測量台帳1__2ｓ[精算
グループ(後)],確報【10月】!$H41,測量台帳1__2ｓ[入金月(後)（月のみ）],確報【10月】!$A$1,測量台帳1__2ｓ[NC区分],"埼玉")</f>
        <v>0</v>
      </c>
      <c r="L41" s="78" t="s">
        <v>244</v>
      </c>
      <c r="M41" s="40"/>
      <c r="N41" s="60" t="s">
        <v>244</v>
      </c>
      <c r="O41" s="61"/>
      <c r="P41" s="45" t="s">
        <v>244</v>
      </c>
      <c r="Q41" s="61"/>
      <c r="R41" s="45" t="s">
        <v>244</v>
      </c>
      <c r="S41" s="40"/>
      <c r="T41" s="60" t="s">
        <v>244</v>
      </c>
      <c r="U41" s="61"/>
      <c r="V41" s="45" t="s">
        <v>244</v>
      </c>
      <c r="W41" s="61" cm="1">
        <f t="array" ref="W41">INDEX(設備G入力用!$F$2:$Q$72,ROW(A36), MATCH($A$1,設備G入力用!$F$2:$Q$2,0))</f>
        <v>0</v>
      </c>
      <c r="X41" s="30">
        <f t="shared" si="7"/>
        <v>0</v>
      </c>
      <c r="Y41" s="16">
        <f>SUM(X36:X41)</f>
        <v>419280</v>
      </c>
      <c r="Z41" s="13" t="s">
        <v>16599</v>
      </c>
      <c r="AA41" s="983"/>
      <c r="AB41" s="302" t="s">
        <v>244</v>
      </c>
      <c r="AC41" s="172">
        <f t="shared" si="6"/>
        <v>0</v>
      </c>
      <c r="AD41" s="10"/>
      <c r="AE41" s="10"/>
      <c r="AF41" s="202" t="str">
        <f>IFERROR(_xlfn.XLOOKUP(確報【10月】!$AE41,台帳表ｓ[整理番号],台帳表ｓ[繁閑調整]),"")</f>
        <v/>
      </c>
      <c r="AG41" s="277" t="str">
        <f>IFERROR(_xlfn.XLOOKUP(確報【10月】!$AE41,台帳表ｓ[整理番号],台帳表ｓ[精算
グループ]),"")</f>
        <v/>
      </c>
      <c r="AH41" s="278" t="str">
        <f>IFERROR(_xlfn.XLOOKUP(確報【10月】!$AE41,台帳表ｓ[整理番号],台帳表ｓ[請求書発行番号]),"")</f>
        <v/>
      </c>
      <c r="AI41" s="269" t="str">
        <f>IFERROR(_xlfn.XLOOKUP(確報【10月】!$AE41,台帳表ｓ[整理番号],台帳表ｓ[繁閑調整金]),"")</f>
        <v/>
      </c>
      <c r="AJ41" s="275"/>
      <c r="AL41" s="202" t="str">
        <f>IFERROR(_xlfn.XLOOKUP(確報【10月】!AK41,台帳表ｔ[整理番号],台帳表ｔ[繁閑調整]),"")</f>
        <v/>
      </c>
      <c r="AM41" s="277" t="str">
        <f>IFERROR(_xlfn.XLOOKUP(確報【10月】!AK41,台帳表ｔ[整理番号],台帳表ｔ[精算
グループ]),"")</f>
        <v/>
      </c>
      <c r="AN41" s="278" t="str">
        <f>IFERROR(_xlfn.XLOOKUP(確報【10月】!AK41,台帳表ｔ[整理番号],台帳表ｔ[請求書発行番号]),"")</f>
        <v/>
      </c>
      <c r="AO41" s="269" t="str">
        <f>IFERROR(_xlfn.XLOOKUP(確報【10月】!AK41,台帳表ｔ[整理番号],台帳表ｔ[繁閑調整金]),"")</f>
        <v/>
      </c>
      <c r="AP41" s="275"/>
      <c r="AR41" s="202" t="str">
        <f>IFERROR(_xlfn.XLOOKUP(確報【10月】!AQ41,台帳表ｋ[整理番号],台帳表ｋ[繁閑調整]),"")</f>
        <v/>
      </c>
      <c r="AS41" s="277" t="str">
        <f>IFERROR(_xlfn.XLOOKUP(確報【10月】!AQ41,台帳表ｋ[整理番号],台帳表ｋ[精算
グループ]),"")</f>
        <v/>
      </c>
      <c r="AT41" s="278" t="str">
        <f>IFERROR(_xlfn.XLOOKUP(確報【10月】!AQ41,台帳表ｋ[整理番号],台帳表ｋ[請求書発行番号]),"")</f>
        <v/>
      </c>
      <c r="AU41" s="269" t="str">
        <f>IFERROR(_xlfn.XLOOKUP(確報【10月】!AQ41,台帳表ｋ[整理番号],台帳表ｋ[繁閑調整金]),"")</f>
        <v/>
      </c>
      <c r="AV41" s="275"/>
      <c r="AX41" s="202" t="str">
        <f>IFERROR(_xlfn.XLOOKUP(確報【10月】!AW41,台帳表ｋ[整理番号],台帳表ｋ[繁閑調整]),"")</f>
        <v/>
      </c>
      <c r="AY41" s="277" t="str">
        <f>IFERROR(_xlfn.XLOOKUP(確報【10月】!AW41,台帳表ｋ[整理番号],台帳表ｋ[精算
グループ]),"")</f>
        <v/>
      </c>
      <c r="AZ41" s="278" t="str">
        <f>IFERROR(_xlfn.XLOOKUP(確報【10月】!AW41,台帳表ｋ[整理番号],台帳表ｋ[請求書発行番号]),"")</f>
        <v/>
      </c>
      <c r="BA41" s="269" t="str">
        <f>IFERROR(_xlfn.XLOOKUP(確報【10月】!AW41,台帳表ｋ[整理番号],台帳表ｋ[繁閑調整金]),"")</f>
        <v/>
      </c>
    </row>
    <row r="42" spans="1:53" ht="16.350000000000001" customHeight="1">
      <c r="A42" s="927"/>
      <c r="B42" s="927"/>
      <c r="C42" s="927"/>
      <c r="D42" s="976"/>
      <c r="E42" s="926" t="s">
        <v>16530</v>
      </c>
      <c r="F42" s="57" t="s">
        <v>16531</v>
      </c>
      <c r="G42" s="19" t="s">
        <v>16606</v>
      </c>
      <c r="H42" s="167" t="s">
        <v>179</v>
      </c>
      <c r="I42" s="179"/>
      <c r="J42" s="75" t="s">
        <v>179</v>
      </c>
      <c r="K42" s="76"/>
      <c r="L42" s="75" t="s">
        <v>16481</v>
      </c>
      <c r="M42" s="76">
        <f>SUMIFS(台帳表ｓ[金額],台帳表ｓ[精算
グループ],確報【10月】!$H42,台帳表ｓ[入金月（月のみ）],確報【10月】!$A$1,台帳表ｓ[ＮＣ区分],"北部")+SUMIFS(測量台帳1ｓ[入金額],測量台帳1ｓ[精算
グループ],確報【10月】!$H42,測量台帳1ｓ[入金月（月のみ）],確報【10月】!$A$1,測量台帳1ｓ[NC区分],"北部")+SUMIFS(測量台帳1__2ｓ[入金額(後)],測量台帳1__2ｓ[精算
グループ(後)],確報【10月】!$H42,測量台帳1__2ｓ[入金月(後)（月のみ）],確報【10月】!$A$1,測量台帳1__2ｓ[NC区分],"北部")</f>
        <v>2576657</v>
      </c>
      <c r="N42" s="58" t="s">
        <v>179</v>
      </c>
      <c r="O42" s="59"/>
      <c r="P42" s="167" t="s">
        <v>179</v>
      </c>
      <c r="Q42" s="59"/>
      <c r="R42" s="167" t="s">
        <v>179</v>
      </c>
      <c r="S42" s="76"/>
      <c r="T42" s="58" t="s">
        <v>179</v>
      </c>
      <c r="U42" s="59"/>
      <c r="V42" s="167" t="s">
        <v>179</v>
      </c>
      <c r="W42" s="59" cm="1">
        <f t="array" ref="W42">INDEX(設備G入力用!$F$2:$Q$72,ROW(A37), MATCH($A$1,設備G入力用!$F$2:$Q$2,0))</f>
        <v>0</v>
      </c>
      <c r="X42" s="23">
        <f t="shared" si="7"/>
        <v>2576657</v>
      </c>
      <c r="Y42" s="24"/>
      <c r="Z42" s="13"/>
      <c r="AA42" s="983"/>
      <c r="AB42" s="666" t="s">
        <v>179</v>
      </c>
      <c r="AC42" s="112">
        <f t="shared" si="6"/>
        <v>2576657</v>
      </c>
      <c r="AD42" s="10"/>
      <c r="AE42" s="10"/>
      <c r="AF42" s="202" t="str">
        <f>IFERROR(_xlfn.XLOOKUP(確報【10月】!$AE42,台帳表ｓ[整理番号],台帳表ｓ[繁閑調整]),"")</f>
        <v/>
      </c>
      <c r="AG42" s="277" t="str">
        <f>IFERROR(_xlfn.XLOOKUP(確報【10月】!$AE42,台帳表ｓ[整理番号],台帳表ｓ[精算
グループ]),"")</f>
        <v/>
      </c>
      <c r="AH42" s="278" t="str">
        <f>IFERROR(_xlfn.XLOOKUP(確報【10月】!$AE42,台帳表ｓ[整理番号],台帳表ｓ[請求書発行番号]),"")</f>
        <v/>
      </c>
      <c r="AI42" s="269" t="str">
        <f>IFERROR(_xlfn.XLOOKUP(確報【10月】!$AE42,台帳表ｓ[整理番号],台帳表ｓ[繁閑調整金]),"")</f>
        <v/>
      </c>
      <c r="AJ42" s="275"/>
      <c r="AL42" s="202" t="str">
        <f>IFERROR(_xlfn.XLOOKUP(確報【10月】!AK42,台帳表ｔ[整理番号],台帳表ｔ[繁閑調整]),"")</f>
        <v/>
      </c>
      <c r="AM42" s="277" t="str">
        <f>IFERROR(_xlfn.XLOOKUP(確報【10月】!AK42,台帳表ｔ[整理番号],台帳表ｔ[精算
グループ]),"")</f>
        <v/>
      </c>
      <c r="AN42" s="278" t="str">
        <f>IFERROR(_xlfn.XLOOKUP(確報【10月】!AK42,台帳表ｔ[整理番号],台帳表ｔ[請求書発行番号]),"")</f>
        <v/>
      </c>
      <c r="AO42" s="269" t="str">
        <f>IFERROR(_xlfn.XLOOKUP(確報【10月】!AK42,台帳表ｔ[整理番号],台帳表ｔ[繁閑調整金]),"")</f>
        <v/>
      </c>
      <c r="AP42" s="275"/>
      <c r="AR42" s="202" t="str">
        <f>IFERROR(_xlfn.XLOOKUP(確報【10月】!AQ42,台帳表ｋ[整理番号],台帳表ｋ[繁閑調整]),"")</f>
        <v/>
      </c>
      <c r="AS42" s="277" t="str">
        <f>IFERROR(_xlfn.XLOOKUP(確報【10月】!AQ42,台帳表ｋ[整理番号],台帳表ｋ[精算
グループ]),"")</f>
        <v/>
      </c>
      <c r="AT42" s="278" t="str">
        <f>IFERROR(_xlfn.XLOOKUP(確報【10月】!AQ42,台帳表ｋ[整理番号],台帳表ｋ[請求書発行番号]),"")</f>
        <v/>
      </c>
      <c r="AU42" s="269" t="str">
        <f>IFERROR(_xlfn.XLOOKUP(確報【10月】!AQ42,台帳表ｋ[整理番号],台帳表ｋ[繁閑調整金]),"")</f>
        <v/>
      </c>
      <c r="AV42" s="275"/>
      <c r="AX42" s="202" t="str">
        <f>IFERROR(_xlfn.XLOOKUP(確報【10月】!AW42,台帳表ｋ[整理番号],台帳表ｋ[繁閑調整]),"")</f>
        <v/>
      </c>
      <c r="AY42" s="277" t="str">
        <f>IFERROR(_xlfn.XLOOKUP(確報【10月】!AW42,台帳表ｋ[整理番号],台帳表ｋ[精算
グループ]),"")</f>
        <v/>
      </c>
      <c r="AZ42" s="278" t="str">
        <f>IFERROR(_xlfn.XLOOKUP(確報【10月】!AW42,台帳表ｋ[整理番号],台帳表ｋ[請求書発行番号]),"")</f>
        <v/>
      </c>
      <c r="BA42" s="269" t="str">
        <f>IFERROR(_xlfn.XLOOKUP(確報【10月】!AW42,台帳表ｋ[整理番号],台帳表ｋ[繁閑調整金]),"")</f>
        <v/>
      </c>
    </row>
    <row r="43" spans="1:53" ht="16.350000000000001" customHeight="1">
      <c r="A43" s="927"/>
      <c r="B43" s="927"/>
      <c r="C43" s="927"/>
      <c r="D43" s="976"/>
      <c r="E43" s="927"/>
      <c r="F43" s="55" t="s">
        <v>16532</v>
      </c>
      <c r="G43" s="52" t="s">
        <v>16606</v>
      </c>
      <c r="H43" s="45" t="s">
        <v>186</v>
      </c>
      <c r="I43" s="46"/>
      <c r="J43" s="78" t="s">
        <v>186</v>
      </c>
      <c r="K43" s="40"/>
      <c r="L43" s="78" t="s">
        <v>16487</v>
      </c>
      <c r="M43" s="40">
        <f>SUMIFS(台帳表ｓ[金額],台帳表ｓ[精算
グループ],確報【10月】!$H43,台帳表ｓ[入金月（月のみ）],確報【10月】!$A$1,台帳表ｓ[ＮＣ区分],"北部")+SUMIFS(測量台帳1ｓ[入金額],測量台帳1ｓ[精算
グループ],確報【10月】!$H43,測量台帳1ｓ[入金月（月のみ）],確報【10月】!$A$1,測量台帳1ｓ[NC区分],"北部")+SUMIFS(測量台帳1__2ｓ[入金額(後)],測量台帳1__2ｓ[精算
グループ(後)],確報【10月】!$H43,測量台帳1__2ｓ[入金月(後)（月のみ）],確報【10月】!$A$1,測量台帳1__2ｓ[NC区分],"北部")</f>
        <v>0</v>
      </c>
      <c r="N43" s="60" t="s">
        <v>186</v>
      </c>
      <c r="O43" s="61"/>
      <c r="P43" s="45" t="s">
        <v>186</v>
      </c>
      <c r="Q43" s="61"/>
      <c r="R43" s="45" t="s">
        <v>186</v>
      </c>
      <c r="S43" s="40"/>
      <c r="T43" s="60" t="s">
        <v>186</v>
      </c>
      <c r="U43" s="61"/>
      <c r="V43" s="45" t="s">
        <v>186</v>
      </c>
      <c r="W43" s="61" cm="1">
        <f t="array" ref="W43">INDEX(設備G入力用!$F$2:$Q$72,ROW(A38), MATCH($A$1,設備G入力用!$F$2:$Q$2,0))</f>
        <v>0</v>
      </c>
      <c r="X43" s="30">
        <f t="shared" si="7"/>
        <v>0</v>
      </c>
      <c r="Y43" s="24"/>
      <c r="Z43" s="13"/>
      <c r="AA43" s="983"/>
      <c r="AB43" s="299" t="s">
        <v>186</v>
      </c>
      <c r="AC43" s="112">
        <f t="shared" si="6"/>
        <v>0</v>
      </c>
      <c r="AD43" s="10"/>
      <c r="AE43" s="10"/>
      <c r="AF43" s="202" t="str">
        <f>IFERROR(_xlfn.XLOOKUP(確報【10月】!$AE43,台帳表ｓ[整理番号],台帳表ｓ[繁閑調整]),"")</f>
        <v/>
      </c>
      <c r="AG43" s="277" t="str">
        <f>IFERROR(_xlfn.XLOOKUP(確報【10月】!$AE43,台帳表ｓ[整理番号],台帳表ｓ[精算
グループ]),"")</f>
        <v/>
      </c>
      <c r="AH43" s="278" t="str">
        <f>IFERROR(_xlfn.XLOOKUP(確報【10月】!$AE43,台帳表ｓ[整理番号],台帳表ｓ[請求書発行番号]),"")</f>
        <v/>
      </c>
      <c r="AI43" s="269" t="str">
        <f>IFERROR(_xlfn.XLOOKUP(確報【10月】!$AE43,台帳表ｓ[整理番号],台帳表ｓ[繁閑調整金]),"")</f>
        <v/>
      </c>
      <c r="AJ43" s="275"/>
      <c r="AL43" s="202" t="str">
        <f>IFERROR(_xlfn.XLOOKUP(確報【10月】!AK43,台帳表ｔ[整理番号],台帳表ｔ[繁閑調整]),"")</f>
        <v/>
      </c>
      <c r="AM43" s="277" t="str">
        <f>IFERROR(_xlfn.XLOOKUP(確報【10月】!AK43,台帳表ｔ[整理番号],台帳表ｔ[精算
グループ]),"")</f>
        <v/>
      </c>
      <c r="AN43" s="278" t="str">
        <f>IFERROR(_xlfn.XLOOKUP(確報【10月】!AK43,台帳表ｔ[整理番号],台帳表ｔ[請求書発行番号]),"")</f>
        <v/>
      </c>
      <c r="AO43" s="269" t="str">
        <f>IFERROR(_xlfn.XLOOKUP(確報【10月】!AK43,台帳表ｔ[整理番号],台帳表ｔ[繁閑調整金]),"")</f>
        <v/>
      </c>
      <c r="AP43" s="275"/>
      <c r="AR43" s="202" t="str">
        <f>IFERROR(_xlfn.XLOOKUP(確報【10月】!AQ43,台帳表ｋ[整理番号],台帳表ｋ[繁閑調整]),"")</f>
        <v/>
      </c>
      <c r="AS43" s="277" t="str">
        <f>IFERROR(_xlfn.XLOOKUP(確報【10月】!AQ43,台帳表ｋ[整理番号],台帳表ｋ[精算
グループ]),"")</f>
        <v/>
      </c>
      <c r="AT43" s="278" t="str">
        <f>IFERROR(_xlfn.XLOOKUP(確報【10月】!AQ43,台帳表ｋ[整理番号],台帳表ｋ[請求書発行番号]),"")</f>
        <v/>
      </c>
      <c r="AU43" s="269" t="str">
        <f>IFERROR(_xlfn.XLOOKUP(確報【10月】!AQ43,台帳表ｋ[整理番号],台帳表ｋ[繁閑調整金]),"")</f>
        <v/>
      </c>
      <c r="AV43" s="275"/>
      <c r="AX43" s="202" t="str">
        <f>IFERROR(_xlfn.XLOOKUP(確報【10月】!AW43,台帳表ｋ[整理番号],台帳表ｋ[繁閑調整]),"")</f>
        <v/>
      </c>
      <c r="AY43" s="277" t="str">
        <f>IFERROR(_xlfn.XLOOKUP(確報【10月】!AW43,台帳表ｋ[整理番号],台帳表ｋ[精算
グループ]),"")</f>
        <v/>
      </c>
      <c r="AZ43" s="278" t="str">
        <f>IFERROR(_xlfn.XLOOKUP(確報【10月】!AW43,台帳表ｋ[整理番号],台帳表ｋ[請求書発行番号]),"")</f>
        <v/>
      </c>
      <c r="BA43" s="269" t="str">
        <f>IFERROR(_xlfn.XLOOKUP(確報【10月】!AW43,台帳表ｋ[整理番号],台帳表ｋ[繁閑調整金]),"")</f>
        <v/>
      </c>
    </row>
    <row r="44" spans="1:53" ht="16.350000000000001" customHeight="1">
      <c r="A44" s="927"/>
      <c r="B44" s="927"/>
      <c r="C44" s="927"/>
      <c r="D44" s="976"/>
      <c r="E44" s="927"/>
      <c r="F44" s="55" t="s">
        <v>16533</v>
      </c>
      <c r="G44" s="62" t="s">
        <v>16606</v>
      </c>
      <c r="H44" s="45" t="s">
        <v>192</v>
      </c>
      <c r="I44" s="46"/>
      <c r="J44" s="78" t="s">
        <v>192</v>
      </c>
      <c r="K44" s="40"/>
      <c r="L44" s="78" t="s">
        <v>16485</v>
      </c>
      <c r="M44" s="40">
        <f>SUMIFS(台帳表ｓ[金額],台帳表ｓ[精算
グループ],確報【10月】!$H44,台帳表ｓ[入金月（月のみ）],確報【10月】!$A$1,台帳表ｓ[ＮＣ区分],"北部")+SUMIFS(測量台帳1ｓ[入金額],測量台帳1ｓ[精算
グループ],確報【10月】!$H44,測量台帳1ｓ[入金月（月のみ）],確報【10月】!$A$1,測量台帳1ｓ[NC区分],"北部")+SUMIFS(測量台帳1__2ｓ[入金額(後)],測量台帳1__2ｓ[精算
グループ(後)],確報【10月】!$H44,測量台帳1__2ｓ[入金月(後)（月のみ）],確報【10月】!$A$1,測量台帳1__2ｓ[NC区分],"北部")</f>
        <v>0</v>
      </c>
      <c r="N44" s="60" t="s">
        <v>192</v>
      </c>
      <c r="O44" s="61"/>
      <c r="P44" s="45" t="s">
        <v>192</v>
      </c>
      <c r="Q44" s="61"/>
      <c r="R44" s="45" t="s">
        <v>192</v>
      </c>
      <c r="S44" s="40"/>
      <c r="T44" s="60" t="s">
        <v>192</v>
      </c>
      <c r="U44" s="61"/>
      <c r="V44" s="45" t="s">
        <v>192</v>
      </c>
      <c r="W44" s="61" cm="1">
        <f t="array" ref="W44">INDEX(設備G入力用!$F$2:$Q$72,ROW(A39), MATCH($A$1,設備G入力用!$F$2:$Q$2,0))</f>
        <v>0</v>
      </c>
      <c r="X44" s="30">
        <f t="shared" si="7"/>
        <v>0</v>
      </c>
      <c r="AA44" s="983"/>
      <c r="AB44" s="299"/>
      <c r="AC44" s="112">
        <f t="shared" si="6"/>
        <v>0</v>
      </c>
      <c r="AD44" s="10"/>
      <c r="AE44" s="10"/>
      <c r="AF44" s="202" t="str">
        <f>IFERROR(_xlfn.XLOOKUP(確報【10月】!$AE44,台帳表ｓ[整理番号],台帳表ｓ[繁閑調整]),"")</f>
        <v/>
      </c>
      <c r="AG44" s="277" t="str">
        <f>IFERROR(_xlfn.XLOOKUP(確報【10月】!$AE44,台帳表ｓ[整理番号],台帳表ｓ[精算
グループ]),"")</f>
        <v/>
      </c>
      <c r="AH44" s="278" t="str">
        <f>IFERROR(_xlfn.XLOOKUP(確報【10月】!$AE44,台帳表ｓ[整理番号],台帳表ｓ[請求書発行番号]),"")</f>
        <v/>
      </c>
      <c r="AI44" s="269" t="str">
        <f>IFERROR(_xlfn.XLOOKUP(確報【10月】!$AE44,台帳表ｓ[整理番号],台帳表ｓ[繁閑調整金]),"")</f>
        <v/>
      </c>
      <c r="AJ44" s="275"/>
      <c r="AL44" s="202" t="str">
        <f>IFERROR(_xlfn.XLOOKUP(確報【10月】!AK44,台帳表ｔ[整理番号],台帳表ｔ[繁閑調整]),"")</f>
        <v/>
      </c>
      <c r="AM44" s="277" t="str">
        <f>IFERROR(_xlfn.XLOOKUP(確報【10月】!AK44,台帳表ｔ[整理番号],台帳表ｔ[精算
グループ]),"")</f>
        <v/>
      </c>
      <c r="AN44" s="278" t="str">
        <f>IFERROR(_xlfn.XLOOKUP(確報【10月】!AK44,台帳表ｔ[整理番号],台帳表ｔ[請求書発行番号]),"")</f>
        <v/>
      </c>
      <c r="AO44" s="269" t="str">
        <f>IFERROR(_xlfn.XLOOKUP(確報【10月】!AK44,台帳表ｔ[整理番号],台帳表ｔ[繁閑調整金]),"")</f>
        <v/>
      </c>
      <c r="AP44" s="275"/>
      <c r="AR44" s="202" t="str">
        <f>IFERROR(_xlfn.XLOOKUP(確報【10月】!AQ44,台帳表ｋ[整理番号],台帳表ｋ[繁閑調整]),"")</f>
        <v/>
      </c>
      <c r="AS44" s="277" t="str">
        <f>IFERROR(_xlfn.XLOOKUP(確報【10月】!AQ44,台帳表ｋ[整理番号],台帳表ｋ[精算
グループ]),"")</f>
        <v/>
      </c>
      <c r="AT44" s="278" t="str">
        <f>IFERROR(_xlfn.XLOOKUP(確報【10月】!AQ44,台帳表ｋ[整理番号],台帳表ｋ[請求書発行番号]),"")</f>
        <v/>
      </c>
      <c r="AU44" s="269" t="str">
        <f>IFERROR(_xlfn.XLOOKUP(確報【10月】!AQ44,台帳表ｋ[整理番号],台帳表ｋ[繁閑調整金]),"")</f>
        <v/>
      </c>
      <c r="AV44" s="275"/>
      <c r="AX44" s="202" t="str">
        <f>IFERROR(_xlfn.XLOOKUP(確報【10月】!AW44,台帳表ｋ[整理番号],台帳表ｋ[繁閑調整]),"")</f>
        <v/>
      </c>
      <c r="AY44" s="277" t="str">
        <f>IFERROR(_xlfn.XLOOKUP(確報【10月】!AW44,台帳表ｋ[整理番号],台帳表ｋ[精算
グループ]),"")</f>
        <v/>
      </c>
      <c r="AZ44" s="278" t="str">
        <f>IFERROR(_xlfn.XLOOKUP(確報【10月】!AW44,台帳表ｋ[整理番号],台帳表ｋ[請求書発行番号]),"")</f>
        <v/>
      </c>
      <c r="BA44" s="269" t="str">
        <f>IFERROR(_xlfn.XLOOKUP(確報【10月】!AW44,台帳表ｋ[整理番号],台帳表ｋ[繁閑調整金]),"")</f>
        <v/>
      </c>
    </row>
    <row r="45" spans="1:53" ht="16.350000000000001" customHeight="1">
      <c r="A45" s="927"/>
      <c r="B45" s="927"/>
      <c r="C45" s="927"/>
      <c r="D45" s="976"/>
      <c r="E45" s="927"/>
      <c r="F45" s="55" t="s">
        <v>16534</v>
      </c>
      <c r="G45" s="63" t="s">
        <v>16606</v>
      </c>
      <c r="H45" s="45"/>
      <c r="I45" s="46"/>
      <c r="J45" s="78"/>
      <c r="K45" s="40"/>
      <c r="L45" s="78"/>
      <c r="M45" s="40">
        <f>SUMIFS(台帳表ｓ[金額],台帳表ｓ[精算
グループ],確報【10月】!$H45,台帳表ｓ[入金月（月のみ）],確報【10月】!$A$1,台帳表ｓ[ＮＣ区分],"北部")+SUMIFS(測量台帳1ｓ[入金額],測量台帳1ｓ[精算
グループ],確報【10月】!$H45,測量台帳1ｓ[入金月（月のみ）],確報【10月】!$A$1,測量台帳1ｓ[NC区分],"北部")+SUMIFS(測量台帳1__2ｓ[入金額(後)],測量台帳1__2ｓ[精算
グループ(後)],確報【10月】!$H45,測量台帳1__2ｓ[入金月(後)（月のみ）],確報【10月】!$A$1,測量台帳1__2ｓ[NC区分],"北部")</f>
        <v>0</v>
      </c>
      <c r="N45" s="60"/>
      <c r="O45" s="61"/>
      <c r="P45" s="45"/>
      <c r="Q45" s="61"/>
      <c r="R45" s="45"/>
      <c r="S45" s="40"/>
      <c r="T45" s="60"/>
      <c r="U45" s="61"/>
      <c r="V45" s="45"/>
      <c r="W45" s="61" cm="1">
        <f t="array" ref="W45">INDEX(設備G入力用!$F$2:$Q$72,ROW(A40), MATCH($A$1,設備G入力用!$F$2:$Q$2,0))</f>
        <v>0</v>
      </c>
      <c r="X45" s="30">
        <f t="shared" si="7"/>
        <v>0</v>
      </c>
      <c r="AA45" s="983"/>
      <c r="AB45" s="299"/>
      <c r="AC45" s="112">
        <f t="shared" si="6"/>
        <v>0</v>
      </c>
      <c r="AD45" s="10"/>
      <c r="AE45" s="10"/>
      <c r="AF45" s="202" t="str">
        <f>IFERROR(_xlfn.XLOOKUP(確報【10月】!$AE45,台帳表ｓ[整理番号],台帳表ｓ[繁閑調整]),"")</f>
        <v/>
      </c>
      <c r="AG45" s="277" t="str">
        <f>IFERROR(_xlfn.XLOOKUP(確報【10月】!$AE45,台帳表ｓ[整理番号],台帳表ｓ[精算
グループ]),"")</f>
        <v/>
      </c>
      <c r="AH45" s="278" t="str">
        <f>IFERROR(_xlfn.XLOOKUP(確報【10月】!$AE45,台帳表ｓ[整理番号],台帳表ｓ[請求書発行番号]),"")</f>
        <v/>
      </c>
      <c r="AI45" s="269" t="str">
        <f>IFERROR(_xlfn.XLOOKUP(確報【10月】!$AE45,台帳表ｓ[整理番号],台帳表ｓ[繁閑調整金]),"")</f>
        <v/>
      </c>
      <c r="AJ45" s="275"/>
      <c r="AL45" s="202" t="str">
        <f>IFERROR(_xlfn.XLOOKUP(確報【10月】!AK45,台帳表ｔ[整理番号],台帳表ｔ[繁閑調整]),"")</f>
        <v/>
      </c>
      <c r="AM45" s="277" t="str">
        <f>IFERROR(_xlfn.XLOOKUP(確報【10月】!AK45,台帳表ｔ[整理番号],台帳表ｔ[精算
グループ]),"")</f>
        <v/>
      </c>
      <c r="AN45" s="278" t="str">
        <f>IFERROR(_xlfn.XLOOKUP(確報【10月】!AK45,台帳表ｔ[整理番号],台帳表ｔ[請求書発行番号]),"")</f>
        <v/>
      </c>
      <c r="AO45" s="269" t="str">
        <f>IFERROR(_xlfn.XLOOKUP(確報【10月】!AK45,台帳表ｔ[整理番号],台帳表ｔ[繁閑調整金]),"")</f>
        <v/>
      </c>
      <c r="AP45" s="275"/>
      <c r="AR45" s="202" t="str">
        <f>IFERROR(_xlfn.XLOOKUP(確報【10月】!AQ45,台帳表ｋ[整理番号],台帳表ｋ[繁閑調整]),"")</f>
        <v/>
      </c>
      <c r="AS45" s="277" t="str">
        <f>IFERROR(_xlfn.XLOOKUP(確報【10月】!AQ45,台帳表ｋ[整理番号],台帳表ｋ[精算
グループ]),"")</f>
        <v/>
      </c>
      <c r="AT45" s="278" t="str">
        <f>IFERROR(_xlfn.XLOOKUP(確報【10月】!AQ45,台帳表ｋ[整理番号],台帳表ｋ[請求書発行番号]),"")</f>
        <v/>
      </c>
      <c r="AU45" s="269" t="str">
        <f>IFERROR(_xlfn.XLOOKUP(確報【10月】!AQ45,台帳表ｋ[整理番号],台帳表ｋ[繁閑調整金]),"")</f>
        <v/>
      </c>
      <c r="AV45" s="275"/>
      <c r="AX45" s="202" t="str">
        <f>IFERROR(_xlfn.XLOOKUP(確報【10月】!AW45,台帳表ｋ[整理番号],台帳表ｋ[繁閑調整]),"")</f>
        <v/>
      </c>
      <c r="AY45" s="277" t="str">
        <f>IFERROR(_xlfn.XLOOKUP(確報【10月】!AW45,台帳表ｋ[整理番号],台帳表ｋ[精算
グループ]),"")</f>
        <v/>
      </c>
      <c r="AZ45" s="278" t="str">
        <f>IFERROR(_xlfn.XLOOKUP(確報【10月】!AW45,台帳表ｋ[整理番号],台帳表ｋ[請求書発行番号]),"")</f>
        <v/>
      </c>
      <c r="BA45" s="269" t="str">
        <f>IFERROR(_xlfn.XLOOKUP(確報【10月】!AW45,台帳表ｋ[整理番号],台帳表ｋ[繁閑調整金]),"")</f>
        <v/>
      </c>
    </row>
    <row r="46" spans="1:53" ht="15.6" customHeight="1" thickBot="1">
      <c r="A46" s="927"/>
      <c r="B46" s="927"/>
      <c r="C46" s="927"/>
      <c r="D46" s="976"/>
      <c r="E46" s="927"/>
      <c r="F46" s="64" t="s">
        <v>16535</v>
      </c>
      <c r="G46" s="65" t="s">
        <v>16606</v>
      </c>
      <c r="H46" s="67" t="s">
        <v>205</v>
      </c>
      <c r="I46" s="38"/>
      <c r="J46" s="79" t="s">
        <v>205</v>
      </c>
      <c r="K46" s="80"/>
      <c r="L46" s="79" t="s">
        <v>16619</v>
      </c>
      <c r="M46" s="80">
        <f>SUMIFS(台帳表ｓ[金額],台帳表ｓ[精算
グループ],確報【10月】!$H46,台帳表ｓ[入金月（月のみ）],確報【10月】!$A$1,台帳表ｓ[ＮＣ区分],"北部")+SUMIFS(測量台帳1ｓ[入金額],測量台帳1ｓ[精算
グループ],確報【10月】!$H46,測量台帳1ｓ[入金月（月のみ）],確報【10月】!$A$1,測量台帳1ｓ[NC区分],"北部")+SUMIFS(測量台帳1__2ｓ[入金額(後)],測量台帳1__2ｓ[精算
グループ(後)],確報【10月】!$H46,測量台帳1__2ｓ[入金月(後)（月のみ）],確報【10月】!$A$1,測量台帳1__2ｓ[NC区分],"北部")</f>
        <v>2072024</v>
      </c>
      <c r="N46" s="66" t="s">
        <v>205</v>
      </c>
      <c r="O46" s="39"/>
      <c r="P46" s="67" t="s">
        <v>205</v>
      </c>
      <c r="Q46" s="39"/>
      <c r="R46" s="67" t="s">
        <v>205</v>
      </c>
      <c r="S46" s="80"/>
      <c r="T46" s="66" t="s">
        <v>205</v>
      </c>
      <c r="U46" s="39"/>
      <c r="V46" s="67" t="s">
        <v>205</v>
      </c>
      <c r="W46" s="39" cm="1">
        <f t="array" ref="W46">INDEX(設備G入力用!$F$2:$Q$72,ROW(A41), MATCH($A$1,設備G入力用!$F$2:$Q$2,0))</f>
        <v>0</v>
      </c>
      <c r="X46" s="30">
        <f t="shared" si="7"/>
        <v>2072024</v>
      </c>
      <c r="AA46" s="983"/>
      <c r="AB46" s="299" t="s">
        <v>16620</v>
      </c>
      <c r="AC46" s="112">
        <f>SUM(I46,K46,M46,O46,Q46,S46,U46,W46)</f>
        <v>2072024</v>
      </c>
      <c r="AD46" s="10"/>
      <c r="AE46" s="10"/>
      <c r="AF46" s="202" t="str">
        <f>IFERROR(_xlfn.XLOOKUP(確報【10月】!$AE46,台帳表ｓ[整理番号],台帳表ｓ[繁閑調整]),"")</f>
        <v/>
      </c>
      <c r="AG46" s="277" t="str">
        <f>IFERROR(_xlfn.XLOOKUP(確報【10月】!$AE46,台帳表ｓ[整理番号],台帳表ｓ[精算
グループ]),"")</f>
        <v/>
      </c>
      <c r="AH46" s="278" t="str">
        <f>IFERROR(_xlfn.XLOOKUP(確報【10月】!$AE46,台帳表ｓ[整理番号],台帳表ｓ[請求書発行番号]),"")</f>
        <v/>
      </c>
      <c r="AI46" s="269" t="str">
        <f>IFERROR(_xlfn.XLOOKUP(確報【10月】!$AE46,台帳表ｓ[整理番号],台帳表ｓ[繁閑調整金]),"")</f>
        <v/>
      </c>
      <c r="AJ46" s="275"/>
      <c r="AL46" s="202" t="str">
        <f>IFERROR(_xlfn.XLOOKUP(確報【10月】!AK46,台帳表ｔ[整理番号],台帳表ｔ[繁閑調整]),"")</f>
        <v/>
      </c>
      <c r="AM46" s="277" t="str">
        <f>IFERROR(_xlfn.XLOOKUP(確報【10月】!AK46,台帳表ｔ[整理番号],台帳表ｔ[精算
グループ]),"")</f>
        <v/>
      </c>
      <c r="AN46" s="278" t="str">
        <f>IFERROR(_xlfn.XLOOKUP(確報【10月】!AK46,台帳表ｔ[整理番号],台帳表ｔ[請求書発行番号]),"")</f>
        <v/>
      </c>
      <c r="AO46" s="269" t="str">
        <f>IFERROR(_xlfn.XLOOKUP(確報【10月】!AK46,台帳表ｔ[整理番号],台帳表ｔ[繁閑調整金]),"")</f>
        <v/>
      </c>
      <c r="AP46" s="275"/>
      <c r="AR46" s="202" t="str">
        <f>IFERROR(_xlfn.XLOOKUP(確報【10月】!AQ46,台帳表ｋ[整理番号],台帳表ｋ[繁閑調整]),"")</f>
        <v/>
      </c>
      <c r="AS46" s="277" t="str">
        <f>IFERROR(_xlfn.XLOOKUP(確報【10月】!AQ46,台帳表ｋ[整理番号],台帳表ｋ[精算
グループ]),"")</f>
        <v/>
      </c>
      <c r="AT46" s="278" t="str">
        <f>IFERROR(_xlfn.XLOOKUP(確報【10月】!AQ46,台帳表ｋ[整理番号],台帳表ｋ[請求書発行番号]),"")</f>
        <v/>
      </c>
      <c r="AU46" s="269" t="str">
        <f>IFERROR(_xlfn.XLOOKUP(確報【10月】!AQ46,台帳表ｋ[整理番号],台帳表ｋ[繁閑調整金]),"")</f>
        <v/>
      </c>
      <c r="AV46" s="275"/>
      <c r="AX46" s="202" t="str">
        <f>IFERROR(_xlfn.XLOOKUP(確報【10月】!AW46,台帳表ｋ[整理番号],台帳表ｋ[繁閑調整]),"")</f>
        <v/>
      </c>
      <c r="AY46" s="277" t="str">
        <f>IFERROR(_xlfn.XLOOKUP(確報【10月】!AW46,台帳表ｋ[整理番号],台帳表ｋ[精算
グループ]),"")</f>
        <v/>
      </c>
      <c r="AZ46" s="278" t="str">
        <f>IFERROR(_xlfn.XLOOKUP(確報【10月】!AW46,台帳表ｋ[整理番号],台帳表ｋ[請求書発行番号]),"")</f>
        <v/>
      </c>
      <c r="BA46" s="269" t="str">
        <f>IFERROR(_xlfn.XLOOKUP(確報【10月】!AW46,台帳表ｋ[整理番号],台帳表ｋ[繁閑調整金]),"")</f>
        <v/>
      </c>
    </row>
    <row r="47" spans="1:53" ht="16.350000000000001" customHeight="1" thickBot="1">
      <c r="A47" s="927"/>
      <c r="B47" s="927"/>
      <c r="C47" s="927"/>
      <c r="D47" s="976"/>
      <c r="E47" s="928"/>
      <c r="F47" s="171" t="s">
        <v>16536</v>
      </c>
      <c r="G47" s="48" t="s">
        <v>16606</v>
      </c>
      <c r="H47" s="173"/>
      <c r="I47" s="197"/>
      <c r="J47" s="83"/>
      <c r="K47" s="191"/>
      <c r="L47" s="83"/>
      <c r="M47" s="191">
        <f>SUMIFS(台帳表ｓ[金額],台帳表ｓ[精算
グループ],確報【10月】!$H47,台帳表ｓ[入金月（月のみ）],確報【10月】!$A$1,台帳表ｓ[ＮＣ区分],"北部")+SUMIFS(測量台帳1ｓ[入金額],測量台帳1ｓ[精算
グループ],確報【10月】!$H47,測量台帳1ｓ[入金月（月のみ）],確報【10月】!$A$1,測量台帳1ｓ[NC区分],"北部")+SUMIFS(測量台帳1__2ｓ[入金額(後)],測量台帳1__2ｓ[精算
グループ(後)],確報【10月】!$H47,測量台帳1__2ｓ[入金月(後)（月のみ）],確報【10月】!$A$1,測量台帳1__2ｓ[NC区分],"北部")</f>
        <v>0</v>
      </c>
      <c r="N47" s="72"/>
      <c r="O47" s="175"/>
      <c r="P47" s="173"/>
      <c r="Q47" s="175"/>
      <c r="R47" s="173"/>
      <c r="S47" s="191"/>
      <c r="T47" s="72"/>
      <c r="U47" s="175"/>
      <c r="V47" s="173"/>
      <c r="W47" s="175" cm="1">
        <f t="array" ref="W47">INDEX(設備G入力用!$F$2:$Q$72,ROW(A42), MATCH($A$1,設備G入力用!$F$2:$Q$2,0))</f>
        <v>0</v>
      </c>
      <c r="X47" s="156">
        <f t="shared" si="7"/>
        <v>0</v>
      </c>
      <c r="Y47" s="16">
        <f>SUM(X42:X47)</f>
        <v>4648681</v>
      </c>
      <c r="Z47" s="13" t="s">
        <v>16621</v>
      </c>
      <c r="AA47" s="983"/>
      <c r="AB47" s="299"/>
      <c r="AC47" s="112">
        <f t="shared" ref="AC47:AC52" si="8">SUM(I47,K47,M47,O47,Q47,S47,U47,W47)</f>
        <v>0</v>
      </c>
      <c r="AD47" s="10"/>
      <c r="AE47" s="10"/>
      <c r="AF47" s="202" t="str">
        <f>IFERROR(_xlfn.XLOOKUP(確報【10月】!$AE47,台帳表ｓ[整理番号],台帳表ｓ[繁閑調整]),"")</f>
        <v/>
      </c>
      <c r="AG47" s="277" t="str">
        <f>IFERROR(_xlfn.XLOOKUP(確報【10月】!$AE47,台帳表ｓ[整理番号],台帳表ｓ[精算
グループ]),"")</f>
        <v/>
      </c>
      <c r="AH47" s="278" t="str">
        <f>IFERROR(_xlfn.XLOOKUP(確報【10月】!$AE47,台帳表ｓ[整理番号],台帳表ｓ[請求書発行番号]),"")</f>
        <v/>
      </c>
      <c r="AI47" s="269" t="str">
        <f>IFERROR(_xlfn.XLOOKUP(確報【10月】!$AE47,台帳表ｓ[整理番号],台帳表ｓ[繁閑調整金]),"")</f>
        <v/>
      </c>
      <c r="AJ47" s="275"/>
      <c r="AL47" s="202" t="str">
        <f>IFERROR(_xlfn.XLOOKUP(確報【10月】!AK47,台帳表ｔ[整理番号],台帳表ｔ[繁閑調整]),"")</f>
        <v/>
      </c>
      <c r="AM47" s="277" t="str">
        <f>IFERROR(_xlfn.XLOOKUP(確報【10月】!AK47,台帳表ｔ[整理番号],台帳表ｔ[精算
グループ]),"")</f>
        <v/>
      </c>
      <c r="AN47" s="278" t="str">
        <f>IFERROR(_xlfn.XLOOKUP(確報【10月】!AK47,台帳表ｔ[整理番号],台帳表ｔ[請求書発行番号]),"")</f>
        <v/>
      </c>
      <c r="AO47" s="269" t="str">
        <f>IFERROR(_xlfn.XLOOKUP(確報【10月】!AK47,台帳表ｔ[整理番号],台帳表ｔ[繁閑調整金]),"")</f>
        <v/>
      </c>
      <c r="AP47" s="275"/>
      <c r="AR47" s="202" t="str">
        <f>IFERROR(_xlfn.XLOOKUP(確報【10月】!AQ47,台帳表ｋ[整理番号],台帳表ｋ[繁閑調整]),"")</f>
        <v/>
      </c>
      <c r="AS47" s="277" t="str">
        <f>IFERROR(_xlfn.XLOOKUP(確報【10月】!AQ47,台帳表ｋ[整理番号],台帳表ｋ[精算
グループ]),"")</f>
        <v/>
      </c>
      <c r="AT47" s="278" t="str">
        <f>IFERROR(_xlfn.XLOOKUP(確報【10月】!AQ47,台帳表ｋ[整理番号],台帳表ｋ[請求書発行番号]),"")</f>
        <v/>
      </c>
      <c r="AU47" s="269" t="str">
        <f>IFERROR(_xlfn.XLOOKUP(確報【10月】!AQ47,台帳表ｋ[整理番号],台帳表ｋ[繁閑調整金]),"")</f>
        <v/>
      </c>
      <c r="AV47" s="275"/>
      <c r="AX47" s="202" t="str">
        <f>IFERROR(_xlfn.XLOOKUP(確報【10月】!AW47,台帳表ｋ[整理番号],台帳表ｋ[繁閑調整]),"")</f>
        <v/>
      </c>
      <c r="AY47" s="277" t="str">
        <f>IFERROR(_xlfn.XLOOKUP(確報【10月】!AW47,台帳表ｋ[整理番号],台帳表ｋ[精算
グループ]),"")</f>
        <v/>
      </c>
      <c r="AZ47" s="278" t="str">
        <f>IFERROR(_xlfn.XLOOKUP(確報【10月】!AW47,台帳表ｋ[整理番号],台帳表ｋ[請求書発行番号]),"")</f>
        <v/>
      </c>
      <c r="BA47" s="269" t="str">
        <f>IFERROR(_xlfn.XLOOKUP(確報【10月】!AW47,台帳表ｋ[整理番号],台帳表ｋ[繁閑調整金]),"")</f>
        <v/>
      </c>
    </row>
    <row r="48" spans="1:53" ht="16.350000000000001" customHeight="1" thickBot="1">
      <c r="A48" s="927"/>
      <c r="B48" s="927"/>
      <c r="C48" s="927"/>
      <c r="D48" s="976"/>
      <c r="E48" s="926" t="s">
        <v>16500</v>
      </c>
      <c r="F48" s="234" t="s">
        <v>16501</v>
      </c>
      <c r="G48" s="235"/>
      <c r="H48" s="236" t="s">
        <v>16677</v>
      </c>
      <c r="I48" s="237"/>
      <c r="J48" s="238" t="s">
        <v>16677</v>
      </c>
      <c r="K48" s="239">
        <f>SUMIFS(台帳表ｓ[金額],台帳表ｓ[精算
グループ],確報【10月】!$H48,台帳表ｓ[入金月（月のみ）],確報【10月】!$A$1,台帳表ｓ[ＮＣ区分],"埼玉")+SUMIFS(測量台帳1ｓ[入金額],測量台帳1ｓ[精算
グループ],確報【10月】!$H48,測量台帳1ｓ[入金月（月のみ）],確報【10月】!$A$1,測量台帳1ｓ[NC区分],"埼玉")+SUMIFS(測量台帳1__2ｓ[入金額(後)],測量台帳1__2ｓ[精算
グループ(後)],確報【10月】!$H48,測量台帳1__2ｓ[入金月(後)（月のみ）],確報【10月】!$A$1,測量台帳1__2ｓ[NC区分],"埼玉")</f>
        <v>0</v>
      </c>
      <c r="L48" s="240" t="s">
        <v>16677</v>
      </c>
      <c r="M48" s="239">
        <f>SUMIFS(台帳表ｓ[金額],台帳表ｓ[精算
グループ],確報【10月】!$H48,台帳表ｓ[入金月（月のみ）],確報【10月】!$A$1,台帳表ｓ[ＮＣ区分],"北部")+SUMIFS(測量台帳1ｓ[入金額],測量台帳1ｓ[精算
グループ],確報【10月】!$H48,測量台帳1ｓ[入金月（月のみ）],確報【10月】!$A$1,測量台帳1ｓ[NC区分],"北部")+SUMIFS(測量台帳1__2ｓ[入金額(後)],測量台帳1__2ｓ[精算
グループ(後)],確報【10月】!$H48,測量台帳1__2ｓ[入金月(後)（月のみ）],確報【10月】!$A$1,測量台帳1__2ｓ[NC区分],"北部")</f>
        <v>0</v>
      </c>
      <c r="N48" s="240" t="s">
        <v>16677</v>
      </c>
      <c r="O48" s="241"/>
      <c r="P48" s="236" t="s">
        <v>16677</v>
      </c>
      <c r="Q48" s="241"/>
      <c r="R48" s="236" t="s">
        <v>16677</v>
      </c>
      <c r="S48" s="239"/>
      <c r="T48" s="240" t="s">
        <v>16677</v>
      </c>
      <c r="U48" s="241"/>
      <c r="V48" s="236" t="s">
        <v>16677</v>
      </c>
      <c r="W48" s="241" cm="1">
        <f t="array" ref="W48">INDEX(設備G入力用!$F$2:$Q$72,ROW(A43), MATCH($A$1,設備G入力用!$F$2:$Q$2,0))</f>
        <v>0</v>
      </c>
      <c r="X48" s="242">
        <f t="shared" si="7"/>
        <v>0</v>
      </c>
      <c r="Y48" s="180">
        <f>SUM(X48:X48)</f>
        <v>0</v>
      </c>
      <c r="Z48" s="13"/>
      <c r="AA48" s="983"/>
      <c r="AB48" s="309" t="s">
        <v>16677</v>
      </c>
      <c r="AC48" s="307">
        <f t="shared" si="8"/>
        <v>0</v>
      </c>
      <c r="AD48" s="10"/>
      <c r="AE48" s="10"/>
      <c r="AF48" s="202" t="str">
        <f>IFERROR(_xlfn.XLOOKUP(確報【10月】!$AE48,台帳表ｓ[整理番号],台帳表ｓ[繁閑調整]),"")</f>
        <v/>
      </c>
      <c r="AG48" s="277" t="str">
        <f>IFERROR(_xlfn.XLOOKUP(確報【10月】!$AE48,台帳表ｓ[整理番号],台帳表ｓ[精算
グループ]),"")</f>
        <v/>
      </c>
      <c r="AH48" s="278" t="str">
        <f>IFERROR(_xlfn.XLOOKUP(確報【10月】!$AE48,台帳表ｓ[整理番号],台帳表ｓ[請求書発行番号]),"")</f>
        <v/>
      </c>
      <c r="AI48" s="269" t="str">
        <f>IFERROR(_xlfn.XLOOKUP(確報【10月】!$AE48,台帳表ｓ[整理番号],台帳表ｓ[繁閑調整金]),"")</f>
        <v/>
      </c>
      <c r="AJ48" s="275"/>
      <c r="AL48" s="202" t="str">
        <f>IFERROR(_xlfn.XLOOKUP(確報【10月】!AK48,台帳表ｔ[整理番号],台帳表ｔ[繁閑調整]),"")</f>
        <v/>
      </c>
      <c r="AM48" s="277" t="str">
        <f>IFERROR(_xlfn.XLOOKUP(確報【10月】!AK48,台帳表ｔ[整理番号],台帳表ｔ[精算
グループ]),"")</f>
        <v/>
      </c>
      <c r="AN48" s="278" t="str">
        <f>IFERROR(_xlfn.XLOOKUP(確報【10月】!AK48,台帳表ｔ[整理番号],台帳表ｔ[請求書発行番号]),"")</f>
        <v/>
      </c>
      <c r="AO48" s="269" t="str">
        <f>IFERROR(_xlfn.XLOOKUP(確報【10月】!AK48,台帳表ｔ[整理番号],台帳表ｔ[繁閑調整金]),"")</f>
        <v/>
      </c>
      <c r="AP48" s="275"/>
      <c r="AR48" s="202" t="str">
        <f>IFERROR(_xlfn.XLOOKUP(確報【10月】!AQ48,台帳表ｋ[整理番号],台帳表ｋ[繁閑調整]),"")</f>
        <v/>
      </c>
      <c r="AS48" s="277" t="str">
        <f>IFERROR(_xlfn.XLOOKUP(確報【10月】!AQ48,台帳表ｋ[整理番号],台帳表ｋ[精算
グループ]),"")</f>
        <v/>
      </c>
      <c r="AT48" s="278" t="str">
        <f>IFERROR(_xlfn.XLOOKUP(確報【10月】!AQ48,台帳表ｋ[整理番号],台帳表ｋ[請求書発行番号]),"")</f>
        <v/>
      </c>
      <c r="AU48" s="269" t="str">
        <f>IFERROR(_xlfn.XLOOKUP(確報【10月】!AQ48,台帳表ｋ[整理番号],台帳表ｋ[繁閑調整金]),"")</f>
        <v/>
      </c>
      <c r="AV48" s="275"/>
      <c r="AX48" s="202" t="str">
        <f>IFERROR(_xlfn.XLOOKUP(確報【10月】!AW48,台帳表ｋ[整理番号],台帳表ｋ[繁閑調整]),"")</f>
        <v/>
      </c>
      <c r="AY48" s="277" t="str">
        <f>IFERROR(_xlfn.XLOOKUP(確報【10月】!AW48,台帳表ｋ[整理番号],台帳表ｋ[精算
グループ]),"")</f>
        <v/>
      </c>
      <c r="AZ48" s="278" t="str">
        <f>IFERROR(_xlfn.XLOOKUP(確報【10月】!AW48,台帳表ｋ[整理番号],台帳表ｋ[請求書発行番号]),"")</f>
        <v/>
      </c>
      <c r="BA48" s="269" t="str">
        <f>IFERROR(_xlfn.XLOOKUP(確報【10月】!AW48,台帳表ｋ[整理番号],台帳表ｋ[繁閑調整金]),"")</f>
        <v/>
      </c>
    </row>
    <row r="49" spans="1:53" ht="16.350000000000001" customHeight="1">
      <c r="A49" s="927"/>
      <c r="B49" s="927"/>
      <c r="C49" s="927"/>
      <c r="D49" s="976"/>
      <c r="E49" s="927"/>
      <c r="F49" s="68" t="s">
        <v>16507</v>
      </c>
      <c r="G49" s="52" t="s">
        <v>16606</v>
      </c>
      <c r="H49" s="177" t="s">
        <v>16508</v>
      </c>
      <c r="I49" s="178"/>
      <c r="J49" s="81" t="s">
        <v>620</v>
      </c>
      <c r="K49" s="82">
        <f>SUMIFS(台帳表ｓ[金額],台帳表ｓ[精算
グループ],確報【10月】!$H49,台帳表ｓ[入金月（月のみ）],確報【10月】!$A$1,台帳表ｓ[ＮＣ区分],"埼玉")+SUMIFS(測量台帳1ｓ[入金額],測量台帳1ｓ[精算
グループ],確報【10月】!$H49,測量台帳1ｓ[入金月（月のみ）],確報【10月】!$A$1,測量台帳1ｓ[NC区分],"埼玉")+SUMIFS(測量台帳1__2ｓ[入金額(後)],測量台帳1__2ｓ[精算
グループ(後)],確報【10月】!$H49,測量台帳1__2ｓ[入金月(後)（月のみ）],確報【10月】!$A$1,測量台帳1__2ｓ[NC区分],"埼玉")</f>
        <v>0</v>
      </c>
      <c r="L49" s="81" t="s">
        <v>620</v>
      </c>
      <c r="M49" s="82">
        <f>SUMIFS(台帳表ｓ[金額],台帳表ｓ[精算
グループ],確報【10月】!$H49,台帳表ｓ[入金月（月のみ）],確報【10月】!$A$1,台帳表ｓ[ＮＣ区分],"北部")+SUMIFS(測量台帳1ｓ[入金額],測量台帳1ｓ[精算
グループ],確報【10月】!$H49,測量台帳1ｓ[入金月（月のみ）],確報【10月】!$A$1,測量台帳1ｓ[NC区分],"北部")+SUMIFS(測量台帳1__2ｓ[入金額(後)],測量台帳1__2ｓ[精算
グループ(後)],確報【10月】!$H49,測量台帳1__2ｓ[入金月(後)（月のみ）],確報【10月】!$A$1,測量台帳1__2ｓ[NC区分],"北部")</f>
        <v>0</v>
      </c>
      <c r="N49" s="69" t="s">
        <v>620</v>
      </c>
      <c r="O49" s="70"/>
      <c r="P49" s="177" t="s">
        <v>620</v>
      </c>
      <c r="Q49" s="70"/>
      <c r="R49" s="177" t="s">
        <v>620</v>
      </c>
      <c r="S49" s="82"/>
      <c r="T49" s="69" t="s">
        <v>620</v>
      </c>
      <c r="U49" s="70"/>
      <c r="V49" s="177" t="s">
        <v>620</v>
      </c>
      <c r="W49" s="70" cm="1">
        <f t="array" ref="W49">INDEX(設備G入力用!$F$2:$Q$72,ROW(A44), MATCH($A$1,設備G入力用!$F$2:$Q$2,0))</f>
        <v>0</v>
      </c>
      <c r="X49" s="71">
        <f t="shared" si="7"/>
        <v>0</v>
      </c>
      <c r="Y49" s="24"/>
      <c r="Z49" s="13"/>
      <c r="AA49" s="983"/>
      <c r="AB49" s="299" t="s">
        <v>620</v>
      </c>
      <c r="AC49" s="112">
        <f t="shared" si="8"/>
        <v>0</v>
      </c>
      <c r="AD49" s="10"/>
      <c r="AE49" s="10"/>
      <c r="AF49" s="202" t="str">
        <f>IFERROR(_xlfn.XLOOKUP(確報【10月】!$AE49,台帳表ｓ[整理番号],台帳表ｓ[繁閑調整]),"")</f>
        <v/>
      </c>
      <c r="AG49" s="277" t="str">
        <f>IFERROR(_xlfn.XLOOKUP(確報【10月】!$AE49,台帳表ｓ[整理番号],台帳表ｓ[精算
グループ]),"")</f>
        <v/>
      </c>
      <c r="AH49" s="278" t="str">
        <f>IFERROR(_xlfn.XLOOKUP(確報【10月】!$AE49,台帳表ｓ[整理番号],台帳表ｓ[請求書発行番号]),"")</f>
        <v/>
      </c>
      <c r="AI49" s="269" t="str">
        <f>IFERROR(_xlfn.XLOOKUP(確報【10月】!$AE49,台帳表ｓ[整理番号],台帳表ｓ[繁閑調整金]),"")</f>
        <v/>
      </c>
      <c r="AJ49" s="275"/>
      <c r="AL49" s="202" t="str">
        <f>IFERROR(_xlfn.XLOOKUP(確報【10月】!AK49,台帳表ｔ[整理番号],台帳表ｔ[繁閑調整]),"")</f>
        <v/>
      </c>
      <c r="AM49" s="277" t="str">
        <f>IFERROR(_xlfn.XLOOKUP(確報【10月】!AK49,台帳表ｔ[整理番号],台帳表ｔ[精算
グループ]),"")</f>
        <v/>
      </c>
      <c r="AN49" s="278" t="str">
        <f>IFERROR(_xlfn.XLOOKUP(確報【10月】!AK49,台帳表ｔ[整理番号],台帳表ｔ[請求書発行番号]),"")</f>
        <v/>
      </c>
      <c r="AO49" s="269" t="str">
        <f>IFERROR(_xlfn.XLOOKUP(確報【10月】!AK49,台帳表ｔ[整理番号],台帳表ｔ[繁閑調整金]),"")</f>
        <v/>
      </c>
      <c r="AP49" s="275"/>
      <c r="AR49" s="202" t="str">
        <f>IFERROR(_xlfn.XLOOKUP(確報【10月】!AQ49,台帳表ｋ[整理番号],台帳表ｋ[繁閑調整]),"")</f>
        <v/>
      </c>
      <c r="AS49" s="277" t="str">
        <f>IFERROR(_xlfn.XLOOKUP(確報【10月】!AQ49,台帳表ｋ[整理番号],台帳表ｋ[精算
グループ]),"")</f>
        <v/>
      </c>
      <c r="AT49" s="278" t="str">
        <f>IFERROR(_xlfn.XLOOKUP(確報【10月】!AQ49,台帳表ｋ[整理番号],台帳表ｋ[請求書発行番号]),"")</f>
        <v/>
      </c>
      <c r="AU49" s="269" t="str">
        <f>IFERROR(_xlfn.XLOOKUP(確報【10月】!AQ49,台帳表ｋ[整理番号],台帳表ｋ[繁閑調整金]),"")</f>
        <v/>
      </c>
      <c r="AV49" s="275"/>
      <c r="AX49" s="202" t="str">
        <f>IFERROR(_xlfn.XLOOKUP(確報【10月】!AW49,台帳表ｋ[整理番号],台帳表ｋ[繁閑調整]),"")</f>
        <v/>
      </c>
      <c r="AY49" s="277" t="str">
        <f>IFERROR(_xlfn.XLOOKUP(確報【10月】!AW49,台帳表ｋ[整理番号],台帳表ｋ[精算
グループ]),"")</f>
        <v/>
      </c>
      <c r="AZ49" s="278" t="str">
        <f>IFERROR(_xlfn.XLOOKUP(確報【10月】!AW49,台帳表ｋ[整理番号],台帳表ｋ[請求書発行番号]),"")</f>
        <v/>
      </c>
      <c r="BA49" s="269" t="str">
        <f>IFERROR(_xlfn.XLOOKUP(確報【10月】!AW49,台帳表ｋ[整理番号],台帳表ｋ[繁閑調整金]),"")</f>
        <v/>
      </c>
    </row>
    <row r="50" spans="1:53" ht="16.350000000000001" customHeight="1">
      <c r="A50" s="927"/>
      <c r="B50" s="927"/>
      <c r="C50" s="927"/>
      <c r="D50" s="976"/>
      <c r="E50" s="927"/>
      <c r="F50" s="25" t="s">
        <v>16503</v>
      </c>
      <c r="G50" s="52" t="s">
        <v>16606</v>
      </c>
      <c r="H50" s="45" t="s">
        <v>16504</v>
      </c>
      <c r="I50" s="46"/>
      <c r="J50" s="78" t="s">
        <v>16504</v>
      </c>
      <c r="K50" s="40">
        <f>SUMIFS(台帳表ｓ[金額],台帳表ｓ[精算
グループ],確報【10月】!$H50,台帳表ｓ[入金月（月のみ）],確報【10月】!$A$1,台帳表ｓ[ＮＣ区分],"埼玉")+SUMIFS(測量台帳1ｓ[入金額],測量台帳1ｓ[精算
グループ],確報【10月】!$H50,測量台帳1ｓ[入金月（月のみ）],確報【10月】!$A$1,測量台帳1ｓ[NC区分],"埼玉")+SUMIFS(測量台帳1__2ｓ[入金額(後)],測量台帳1__2ｓ[精算
グループ(後)],確報【10月】!$H50,測量台帳1__2ｓ[入金月(後)（月のみ）],確報【10月】!$A$1,測量台帳1__2ｓ[NC区分],"埼玉")</f>
        <v>0</v>
      </c>
      <c r="L50" s="78" t="s">
        <v>16504</v>
      </c>
      <c r="M50" s="40">
        <f>SUMIFS(台帳表ｓ[金額],台帳表ｓ[精算
グループ],確報【10月】!$H50,台帳表ｓ[入金月（月のみ）],確報【10月】!$A$1,台帳表ｓ[ＮＣ区分],"北部")+SUMIFS(測量台帳1ｓ[入金額],測量台帳1ｓ[精算
グループ],確報【10月】!$H50,測量台帳1ｓ[入金月（月のみ）],確報【10月】!$A$1,測量台帳1ｓ[NC区分],"北部")+SUMIFS(測量台帳1__2ｓ[入金額(後)],測量台帳1__2ｓ[精算
グループ(後)],確報【10月】!$H50,測量台帳1__2ｓ[入金月(後)（月のみ）],確報【10月】!$A$1,測量台帳1__2ｓ[NC区分],"北部")</f>
        <v>0</v>
      </c>
      <c r="N50" s="60" t="s">
        <v>16504</v>
      </c>
      <c r="O50" s="61"/>
      <c r="P50" s="45" t="s">
        <v>16612</v>
      </c>
      <c r="Q50" s="61"/>
      <c r="R50" s="45" t="s">
        <v>16612</v>
      </c>
      <c r="S50" s="40"/>
      <c r="T50" s="60" t="s">
        <v>16612</v>
      </c>
      <c r="U50" s="61"/>
      <c r="V50" s="45" t="s">
        <v>16612</v>
      </c>
      <c r="W50" s="61" cm="1">
        <f t="array" ref="W50">INDEX(設備G入力用!$F$2:$Q$72,ROW(A45), MATCH($A$1,設備G入力用!$F$2:$Q$2,0))</f>
        <v>0</v>
      </c>
      <c r="X50" s="30">
        <f t="shared" si="7"/>
        <v>0</v>
      </c>
      <c r="Y50" s="24"/>
      <c r="Z50" s="13"/>
      <c r="AA50" s="983"/>
      <c r="AB50" s="299" t="s">
        <v>16612</v>
      </c>
      <c r="AC50" s="112">
        <f t="shared" si="8"/>
        <v>0</v>
      </c>
      <c r="AD50" s="10"/>
      <c r="AE50" s="10"/>
      <c r="AF50" s="202" t="str">
        <f>IFERROR(_xlfn.XLOOKUP(確報【10月】!$AE50,台帳表ｓ[整理番号],台帳表ｓ[繁閑調整]),"")</f>
        <v/>
      </c>
      <c r="AG50" s="277" t="str">
        <f>IFERROR(_xlfn.XLOOKUP(確報【10月】!$AE50,台帳表ｓ[整理番号],台帳表ｓ[精算
グループ]),"")</f>
        <v/>
      </c>
      <c r="AH50" s="278" t="str">
        <f>IFERROR(_xlfn.XLOOKUP(確報【10月】!$AE50,台帳表ｓ[整理番号],台帳表ｓ[請求書発行番号]),"")</f>
        <v/>
      </c>
      <c r="AI50" s="269" t="str">
        <f>IFERROR(_xlfn.XLOOKUP(確報【10月】!$AE50,台帳表ｓ[整理番号],台帳表ｓ[繁閑調整金]),"")</f>
        <v/>
      </c>
      <c r="AJ50" s="276"/>
      <c r="AL50" s="202" t="str">
        <f>IFERROR(_xlfn.XLOOKUP(確報【10月】!AK50,台帳表ｔ[整理番号],台帳表ｔ[繁閑調整]),"")</f>
        <v/>
      </c>
      <c r="AM50" s="277" t="str">
        <f>IFERROR(_xlfn.XLOOKUP(確報【10月】!AK50,台帳表ｔ[整理番号],台帳表ｔ[精算
グループ]),"")</f>
        <v/>
      </c>
      <c r="AN50" s="278" t="str">
        <f>IFERROR(_xlfn.XLOOKUP(確報【10月】!AK50,台帳表ｔ[整理番号],台帳表ｔ[請求書発行番号]),"")</f>
        <v/>
      </c>
      <c r="AO50" s="269" t="str">
        <f>IFERROR(_xlfn.XLOOKUP(確報【10月】!AK50,台帳表ｔ[整理番号],台帳表ｔ[繁閑調整金]),"")</f>
        <v/>
      </c>
      <c r="AP50" s="275"/>
      <c r="AR50" s="202" t="str">
        <f>IFERROR(_xlfn.XLOOKUP(確報【10月】!AQ50,台帳表ｋ[整理番号],台帳表ｋ[繁閑調整]),"")</f>
        <v/>
      </c>
      <c r="AS50" s="277" t="str">
        <f>IFERROR(_xlfn.XLOOKUP(確報【10月】!AQ50,台帳表ｋ[整理番号],台帳表ｋ[精算
グループ]),"")</f>
        <v/>
      </c>
      <c r="AT50" s="278" t="str">
        <f>IFERROR(_xlfn.XLOOKUP(確報【10月】!AQ50,台帳表ｋ[整理番号],台帳表ｋ[請求書発行番号]),"")</f>
        <v/>
      </c>
      <c r="AU50" s="269" t="str">
        <f>IFERROR(_xlfn.XLOOKUP(確報【10月】!AQ50,台帳表ｋ[整理番号],台帳表ｋ[繁閑調整金]),"")</f>
        <v/>
      </c>
      <c r="AV50" s="275"/>
      <c r="AX50" s="202" t="str">
        <f>IFERROR(_xlfn.XLOOKUP(確報【10月】!AW50,台帳表ｋ[整理番号],台帳表ｋ[繁閑調整]),"")</f>
        <v/>
      </c>
      <c r="AY50" s="277" t="str">
        <f>IFERROR(_xlfn.XLOOKUP(確報【10月】!AW50,台帳表ｋ[整理番号],台帳表ｋ[精算
グループ]),"")</f>
        <v/>
      </c>
      <c r="AZ50" s="278" t="str">
        <f>IFERROR(_xlfn.XLOOKUP(確報【10月】!AW50,台帳表ｋ[整理番号],台帳表ｋ[請求書発行番号]),"")</f>
        <v/>
      </c>
      <c r="BA50" s="269" t="str">
        <f>IFERROR(_xlfn.XLOOKUP(確報【10月】!AW50,台帳表ｋ[整理番号],台帳表ｋ[繁閑調整金]),"")</f>
        <v/>
      </c>
    </row>
    <row r="51" spans="1:53" ht="16.350000000000001" customHeight="1" thickBot="1">
      <c r="A51" s="927"/>
      <c r="B51" s="927"/>
      <c r="C51" s="927"/>
      <c r="D51" s="976"/>
      <c r="E51" s="927"/>
      <c r="F51" s="25" t="s">
        <v>16505</v>
      </c>
      <c r="G51" s="52" t="s">
        <v>16606</v>
      </c>
      <c r="H51" s="45" t="s">
        <v>16506</v>
      </c>
      <c r="I51" s="46"/>
      <c r="J51" s="78" t="s">
        <v>16506</v>
      </c>
      <c r="K51" s="40">
        <f>SUMIFS(台帳表ｓ[金額],台帳表ｓ[精算
グループ],確報【10月】!$H51,台帳表ｓ[入金月（月のみ）],確報【10月】!$A$1,台帳表ｓ[ＮＣ区分],"埼玉")+SUMIFS(測量台帳1ｓ[入金額],測量台帳1ｓ[精算
グループ],確報【10月】!$H51,測量台帳1ｓ[入金月（月のみ）],確報【10月】!$A$1,測量台帳1ｓ[NC区分],"埼玉")+SUMIFS(測量台帳1__2ｓ[入金額(後)],測量台帳1__2ｓ[精算
グループ(後)],確報【10月】!$H51,測量台帳1__2ｓ[入金月(後)（月のみ）],確報【10月】!$A$1,測量台帳1__2ｓ[NC区分],"埼玉")</f>
        <v>0</v>
      </c>
      <c r="L51" s="78" t="s">
        <v>16506</v>
      </c>
      <c r="M51" s="40">
        <f>SUMIFS(台帳表ｓ[金額],台帳表ｓ[精算
グループ],確報【10月】!$H51,台帳表ｓ[入金月（月のみ）],確報【10月】!$A$1,台帳表ｓ[ＮＣ区分],"北部")+SUMIFS(測量台帳1ｓ[入金額],測量台帳1ｓ[精算
グループ],確報【10月】!$H51,測量台帳1ｓ[入金月（月のみ）],確報【10月】!$A$1,測量台帳1ｓ[NC区分],"北部")+SUMIFS(測量台帳1__2ｓ[入金額(後)],測量台帳1__2ｓ[精算
グループ(後)],確報【10月】!$H51,測量台帳1__2ｓ[入金月(後)（月のみ）],確報【10月】!$A$1,測量台帳1__2ｓ[NC区分],"北部")</f>
        <v>0</v>
      </c>
      <c r="N51" s="60" t="s">
        <v>16506</v>
      </c>
      <c r="O51" s="61"/>
      <c r="P51" s="45" t="s">
        <v>315</v>
      </c>
      <c r="Q51" s="61"/>
      <c r="R51" s="45" t="s">
        <v>315</v>
      </c>
      <c r="S51" s="40"/>
      <c r="T51" s="60" t="s">
        <v>315</v>
      </c>
      <c r="U51" s="61"/>
      <c r="V51" s="45" t="s">
        <v>315</v>
      </c>
      <c r="W51" s="61" cm="1">
        <f t="array" ref="W51">INDEX(設備G入力用!$F$2:$Q$72,ROW(A46), MATCH($A$1,設備G入力用!$F$2:$Q$2,0))</f>
        <v>0</v>
      </c>
      <c r="X51" s="30">
        <f t="shared" si="7"/>
        <v>0</v>
      </c>
      <c r="AA51" s="983"/>
      <c r="AB51" s="299" t="s">
        <v>315</v>
      </c>
      <c r="AC51" s="112">
        <f t="shared" si="8"/>
        <v>0</v>
      </c>
      <c r="AD51" s="10"/>
      <c r="AE51" s="10"/>
      <c r="AF51" s="202" t="str">
        <f>IFERROR(_xlfn.XLOOKUP(確報【10月】!$AE51,台帳表ｓ[整理番号],台帳表ｓ[繁閑調整]),"")</f>
        <v/>
      </c>
      <c r="AG51" s="277" t="str">
        <f>IFERROR(_xlfn.XLOOKUP(確報【10月】!$AE51,台帳表ｓ[整理番号],台帳表ｓ[精算
グループ]),"")</f>
        <v/>
      </c>
      <c r="AH51" s="278" t="str">
        <f>IFERROR(_xlfn.XLOOKUP(確報【10月】!$AE51,台帳表ｓ[整理番号],台帳表ｓ[請求書発行番号]),"")</f>
        <v/>
      </c>
      <c r="AI51" s="269" t="str">
        <f>IFERROR(_xlfn.XLOOKUP(確報【10月】!$AE51,台帳表ｓ[整理番号],台帳表ｓ[繁閑調整金]),"")</f>
        <v/>
      </c>
      <c r="AJ51" s="276"/>
      <c r="AL51" s="202" t="str">
        <f>IFERROR(_xlfn.XLOOKUP(確報【10月】!AK51,台帳表ｔ[整理番号],台帳表ｔ[繁閑調整]),"")</f>
        <v/>
      </c>
      <c r="AM51" s="277" t="str">
        <f>IFERROR(_xlfn.XLOOKUP(確報【10月】!AK51,台帳表ｔ[整理番号],台帳表ｔ[精算
グループ]),"")</f>
        <v/>
      </c>
      <c r="AN51" s="278" t="str">
        <f>IFERROR(_xlfn.XLOOKUP(確報【10月】!AK51,台帳表ｔ[整理番号],台帳表ｔ[請求書発行番号]),"")</f>
        <v/>
      </c>
      <c r="AO51" s="269" t="str">
        <f>IFERROR(_xlfn.XLOOKUP(確報【10月】!AK51,台帳表ｔ[整理番号],台帳表ｔ[繁閑調整金]),"")</f>
        <v/>
      </c>
      <c r="AP51" s="275"/>
      <c r="AR51" s="202" t="str">
        <f>IFERROR(_xlfn.XLOOKUP(確報【10月】!AQ51,台帳表ｋ[整理番号],台帳表ｋ[繁閑調整]),"")</f>
        <v/>
      </c>
      <c r="AS51" s="277" t="str">
        <f>IFERROR(_xlfn.XLOOKUP(確報【10月】!AQ51,台帳表ｋ[整理番号],台帳表ｋ[精算
グループ]),"")</f>
        <v/>
      </c>
      <c r="AT51" s="278" t="str">
        <f>IFERROR(_xlfn.XLOOKUP(確報【10月】!AQ51,台帳表ｋ[整理番号],台帳表ｋ[請求書発行番号]),"")</f>
        <v/>
      </c>
      <c r="AU51" s="269" t="str">
        <f>IFERROR(_xlfn.XLOOKUP(確報【10月】!AQ51,台帳表ｋ[整理番号],台帳表ｋ[繁閑調整金]),"")</f>
        <v/>
      </c>
      <c r="AV51" s="275"/>
      <c r="AX51" s="202" t="str">
        <f>IFERROR(_xlfn.XLOOKUP(確報【10月】!AW51,台帳表ｋ[整理番号],台帳表ｋ[繁閑調整]),"")</f>
        <v/>
      </c>
      <c r="AY51" s="277" t="str">
        <f>IFERROR(_xlfn.XLOOKUP(確報【10月】!AW51,台帳表ｋ[整理番号],台帳表ｋ[精算
グループ]),"")</f>
        <v/>
      </c>
      <c r="AZ51" s="278" t="str">
        <f>IFERROR(_xlfn.XLOOKUP(確報【10月】!AW51,台帳表ｋ[整理番号],台帳表ｋ[請求書発行番号]),"")</f>
        <v/>
      </c>
      <c r="BA51" s="269" t="str">
        <f>IFERROR(_xlfn.XLOOKUP(確報【10月】!AW51,台帳表ｋ[整理番号],台帳表ｋ[繁閑調整金]),"")</f>
        <v/>
      </c>
    </row>
    <row r="52" spans="1:53" ht="16.350000000000001" customHeight="1" thickBot="1">
      <c r="A52" s="927"/>
      <c r="B52" s="927"/>
      <c r="C52" s="927"/>
      <c r="D52" s="979"/>
      <c r="E52" s="928"/>
      <c r="F52" s="25" t="s">
        <v>16509</v>
      </c>
      <c r="G52" s="52" t="s">
        <v>16606</v>
      </c>
      <c r="H52" s="45"/>
      <c r="I52" s="46"/>
      <c r="J52" s="78"/>
      <c r="K52" s="40">
        <f>SUMIFS(台帳表ｓ[金額],台帳表ｓ[精算
グループ],確報【10月】!$H52,台帳表ｓ[入金月（月のみ）],確報【10月】!$A$1,台帳表ｓ[ＮＣ区分],"埼玉")+SUMIFS(測量台帳1ｓ[入金額],測量台帳1ｓ[精算
グループ],確報【10月】!$H52,測量台帳1ｓ[入金月（月のみ）],確報【10月】!$A$1,測量台帳1ｓ[NC区分],"埼玉")+SUMIFS(測量台帳1__2ｓ[入金額(後)],測量台帳1__2ｓ[精算
グループ(後)],確報【10月】!$H52,測量台帳1__2ｓ[入金月(後)（月のみ）],確報【10月】!$A$1,測量台帳1__2ｓ[NC区分],"埼玉")</f>
        <v>0</v>
      </c>
      <c r="L52" s="78"/>
      <c r="M52" s="40">
        <f>SUMIFS(台帳表ｓ[金額],台帳表ｓ[精算
グループ],確報【10月】!$H52,台帳表ｓ[入金月（月のみ）],確報【10月】!$A$1,台帳表ｓ[ＮＣ区分],"北部")+SUMIFS(測量台帳1ｓ[入金額],測量台帳1ｓ[精算
グループ],確報【10月】!$H52,測量台帳1ｓ[入金月（月のみ）],確報【10月】!$A$1,測量台帳1ｓ[NC区分],"北部")+SUMIFS(測量台帳1__2ｓ[入金額(後)],測量台帳1__2ｓ[精算
グループ(後)],確報【10月】!$H52,測量台帳1__2ｓ[入金月(後)（月のみ）],確報【10月】!$A$1,測量台帳1__2ｓ[NC区分],"北部")</f>
        <v>0</v>
      </c>
      <c r="N52" s="60"/>
      <c r="O52" s="61"/>
      <c r="P52" s="45"/>
      <c r="Q52" s="61"/>
      <c r="R52" s="45"/>
      <c r="S52" s="40"/>
      <c r="T52" s="60"/>
      <c r="U52" s="61"/>
      <c r="V52" s="45"/>
      <c r="W52" s="649" cm="1">
        <f t="array" ref="W52">INDEX(設備G入力用!$F$2:$Q$72,ROW(A47), MATCH($A$1,設備G入力用!$F$2:$Q$2,0))</f>
        <v>0</v>
      </c>
      <c r="X52" s="30">
        <f t="shared" si="7"/>
        <v>0</v>
      </c>
      <c r="Y52" s="16">
        <f>SUM(X49:X52)</f>
        <v>0</v>
      </c>
      <c r="Z52" s="13" t="s">
        <v>16622</v>
      </c>
      <c r="AA52" s="984"/>
      <c r="AB52" s="299" t="s">
        <v>16623</v>
      </c>
      <c r="AC52" s="172">
        <f t="shared" si="8"/>
        <v>0</v>
      </c>
      <c r="AD52" s="10"/>
      <c r="AE52" s="10"/>
      <c r="AF52" s="202" t="str">
        <f>IFERROR(_xlfn.XLOOKUP(確報【10月】!$AE52,台帳表ｓ[整理番号],台帳表ｓ[繁閑調整]),"")</f>
        <v/>
      </c>
      <c r="AG52" s="277" t="str">
        <f>IFERROR(_xlfn.XLOOKUP(確報【10月】!$AE52,台帳表ｓ[整理番号],台帳表ｓ[精算
グループ]),"")</f>
        <v/>
      </c>
      <c r="AH52" s="278" t="str">
        <f>IFERROR(_xlfn.XLOOKUP(確報【10月】!$AE52,台帳表ｓ[整理番号],台帳表ｓ[請求書発行番号]),"")</f>
        <v/>
      </c>
      <c r="AI52" s="269" t="str">
        <f>IFERROR(_xlfn.XLOOKUP(確報【10月】!$AE52,台帳表ｓ[整理番号],台帳表ｓ[繁閑調整金]),"")</f>
        <v/>
      </c>
      <c r="AJ52" s="275"/>
      <c r="AL52" s="202" t="str">
        <f>IFERROR(_xlfn.XLOOKUP(確報【10月】!AK52,台帳表ｔ[整理番号],台帳表ｔ[繁閑調整]),"")</f>
        <v/>
      </c>
      <c r="AM52" s="277" t="str">
        <f>IFERROR(_xlfn.XLOOKUP(確報【10月】!AK52,台帳表ｔ[整理番号],台帳表ｔ[精算
グループ]),"")</f>
        <v/>
      </c>
      <c r="AN52" s="278" t="str">
        <f>IFERROR(_xlfn.XLOOKUP(確報【10月】!AK52,台帳表ｔ[整理番号],台帳表ｔ[請求書発行番号]),"")</f>
        <v/>
      </c>
      <c r="AO52" s="269" t="str">
        <f>IFERROR(_xlfn.XLOOKUP(確報【10月】!AK52,台帳表ｔ[整理番号],台帳表ｔ[繁閑調整金]),"")</f>
        <v/>
      </c>
      <c r="AP52" s="275"/>
      <c r="AR52" s="202" t="str">
        <f>IFERROR(_xlfn.XLOOKUP(確報【10月】!AQ52,台帳表ｋ[整理番号],台帳表ｋ[繁閑調整]),"")</f>
        <v/>
      </c>
      <c r="AS52" s="277" t="str">
        <f>IFERROR(_xlfn.XLOOKUP(確報【10月】!AQ52,台帳表ｋ[整理番号],台帳表ｋ[精算
グループ]),"")</f>
        <v/>
      </c>
      <c r="AT52" s="278" t="str">
        <f>IFERROR(_xlfn.XLOOKUP(確報【10月】!AQ52,台帳表ｋ[整理番号],台帳表ｋ[請求書発行番号]),"")</f>
        <v/>
      </c>
      <c r="AU52" s="269" t="str">
        <f>IFERROR(_xlfn.XLOOKUP(確報【10月】!AQ52,台帳表ｋ[整理番号],台帳表ｋ[繁閑調整金]),"")</f>
        <v/>
      </c>
      <c r="AV52" s="275"/>
      <c r="AX52" s="202" t="str">
        <f>IFERROR(_xlfn.XLOOKUP(確報【10月】!AW52,台帳表ｋ[整理番号],台帳表ｋ[繁閑調整]),"")</f>
        <v/>
      </c>
      <c r="AY52" s="277" t="str">
        <f>IFERROR(_xlfn.XLOOKUP(確報【10月】!AW52,台帳表ｋ[整理番号],台帳表ｋ[精算
グループ]),"")</f>
        <v/>
      </c>
      <c r="AZ52" s="278" t="str">
        <f>IFERROR(_xlfn.XLOOKUP(確報【10月】!AW52,台帳表ｋ[整理番号],台帳表ｋ[請求書発行番号]),"")</f>
        <v/>
      </c>
      <c r="BA52" s="269" t="str">
        <f>IFERROR(_xlfn.XLOOKUP(確報【10月】!AW52,台帳表ｋ[整理番号],台帳表ｋ[繁閑調整金]),"")</f>
        <v/>
      </c>
    </row>
    <row r="53" spans="1:53" ht="16.350000000000001" customHeight="1" thickBot="1">
      <c r="A53" s="927"/>
      <c r="B53" s="927"/>
      <c r="C53" s="927"/>
      <c r="D53" s="973" t="s">
        <v>16537</v>
      </c>
      <c r="E53" s="926" t="s">
        <v>16538</v>
      </c>
      <c r="F53" s="84" t="s">
        <v>16539</v>
      </c>
      <c r="G53" s="19" t="s">
        <v>16606</v>
      </c>
      <c r="H53" s="20" t="s">
        <v>16540</v>
      </c>
      <c r="I53" s="21"/>
      <c r="J53" s="75" t="s">
        <v>16540</v>
      </c>
      <c r="K53" s="76"/>
      <c r="L53" s="75" t="s">
        <v>16540</v>
      </c>
      <c r="M53" s="76"/>
      <c r="N53" s="58" t="s">
        <v>16540</v>
      </c>
      <c r="O53" s="59"/>
      <c r="P53" s="20" t="s">
        <v>16540</v>
      </c>
      <c r="Q53" s="22"/>
      <c r="R53" s="20" t="s">
        <v>16540</v>
      </c>
      <c r="S53" s="85">
        <f>SUMIFS(台帳表ｋ[金額],台帳表ｋ[精算
グループ],確報【10月】!$H53,台帳表ｋ[入金月（月のみ）],確報【10月】!$A$1,台帳表ｋ[事務所/分室],"神")+SUMIFS(測量台帳1ｋ[入金額],測量台帳1ｋ[精算
グループ],確報【10月】!$H53,測量台帳1ｋ[入金月（月のみ）],確報【10月】!$A$1,測量台帳1ｋ[NC区分],"神奈川")+SUMIFS(測量台帳1__2ｋ[入金額(後)],測量台帳1__2ｋ[精算
グループ(後)],確報【10月】!$H53,測量台帳1__2ｋ[入金月(後)（月のみ）],確報【10月】!$A$1,測量台帳1__2ｋ[NC区分],"神奈川")</f>
        <v>1501000</v>
      </c>
      <c r="T53" s="86" t="s">
        <v>138</v>
      </c>
      <c r="U53" s="22">
        <f>SUMIFS(台帳表ｋ[金額],台帳表ｋ[精算
グループ],確報【10月】!$H53,台帳表ｋ[入金月（月のみ）],確報【10月】!$A$1,台帳表ｋ[事務所/分室],"湘")+SUMIFS(測量台帳1ｋ[入金額],測量台帳1ｋ[精算
グループ],確報【10月】!$H53,測量台帳1ｋ[入金月（月のみ）],確報【10月】!$A$1,測量台帳1ｋ[NC区分],"湘南")+SUMIFS(測量台帳1__2ｋ[入金額(後)],測量台帳1__2ｋ[精算
グループ(後)],確報【10月】!$H53,測量台帳1__2ｋ[入金月(後)（月のみ）],確報【10月】!$A$1,測量台帳1__2ｋ[NC区分],"湘南")</f>
        <v>938440</v>
      </c>
      <c r="V53" s="20" t="s">
        <v>138</v>
      </c>
      <c r="W53" s="54" cm="1">
        <f t="array" ref="W53">INDEX(設備G入力用!$F$2:$Q$72,ROW(A48), MATCH($A$1,設備G入力用!$F$2:$Q$2,0))</f>
        <v>0</v>
      </c>
      <c r="X53" s="23">
        <f t="shared" si="7"/>
        <v>2439440</v>
      </c>
      <c r="Y53" s="24"/>
      <c r="Z53" s="13"/>
      <c r="AA53" s="1069" t="s">
        <v>16613</v>
      </c>
      <c r="AB53" s="1070"/>
      <c r="AC53" s="297">
        <f>SUM(AC36:AC52)</f>
        <v>5067961</v>
      </c>
      <c r="AD53" s="10"/>
      <c r="AE53" s="10"/>
      <c r="AF53" s="202" t="str">
        <f>IFERROR(_xlfn.XLOOKUP(確報【10月】!$AE53,台帳表ｓ[整理番号],台帳表ｓ[繁閑調整]),"")</f>
        <v/>
      </c>
      <c r="AG53" s="277" t="str">
        <f>IFERROR(_xlfn.XLOOKUP(確報【10月】!$AE53,台帳表ｓ[整理番号],台帳表ｓ[精算
グループ]),"")</f>
        <v/>
      </c>
      <c r="AH53" s="278" t="str">
        <f>IFERROR(_xlfn.XLOOKUP(確報【10月】!$AE53,台帳表ｓ[整理番号],台帳表ｓ[請求書発行番号]),"")</f>
        <v/>
      </c>
      <c r="AI53" s="269" t="str">
        <f>IFERROR(_xlfn.XLOOKUP(確報【10月】!$AE53,台帳表ｓ[整理番号],台帳表ｓ[繁閑調整金]),"")</f>
        <v/>
      </c>
      <c r="AJ53" s="275"/>
      <c r="AL53" s="202" t="str">
        <f>IFERROR(_xlfn.XLOOKUP(確報【10月】!AK53,台帳表ｔ[整理番号],台帳表ｔ[繁閑調整]),"")</f>
        <v/>
      </c>
      <c r="AM53" s="277" t="str">
        <f>IFERROR(_xlfn.XLOOKUP(確報【10月】!AK53,台帳表ｔ[整理番号],台帳表ｔ[精算
グループ]),"")</f>
        <v/>
      </c>
      <c r="AN53" s="278" t="str">
        <f>IFERROR(_xlfn.XLOOKUP(確報【10月】!AK53,台帳表ｔ[整理番号],台帳表ｔ[請求書発行番号]),"")</f>
        <v/>
      </c>
      <c r="AO53" s="269" t="str">
        <f>IFERROR(_xlfn.XLOOKUP(確報【10月】!AK53,台帳表ｔ[整理番号],台帳表ｔ[繁閑調整金]),"")</f>
        <v/>
      </c>
      <c r="AP53" s="275"/>
      <c r="AR53" s="202" t="str">
        <f>IFERROR(_xlfn.XLOOKUP(確報【10月】!AQ53,台帳表ｋ[整理番号],台帳表ｋ[繁閑調整]),"")</f>
        <v/>
      </c>
      <c r="AS53" s="277" t="str">
        <f>IFERROR(_xlfn.XLOOKUP(確報【10月】!AQ53,台帳表ｋ[整理番号],台帳表ｋ[精算
グループ]),"")</f>
        <v/>
      </c>
      <c r="AT53" s="278" t="str">
        <f>IFERROR(_xlfn.XLOOKUP(確報【10月】!AQ53,台帳表ｋ[整理番号],台帳表ｋ[請求書発行番号]),"")</f>
        <v/>
      </c>
      <c r="AU53" s="269" t="str">
        <f>IFERROR(_xlfn.XLOOKUP(確報【10月】!AQ53,台帳表ｋ[整理番号],台帳表ｋ[繁閑調整金]),"")</f>
        <v/>
      </c>
      <c r="AV53" s="275"/>
      <c r="AX53" s="202" t="str">
        <f>IFERROR(_xlfn.XLOOKUP(確報【10月】!AW53,台帳表ｋ[整理番号],台帳表ｋ[繁閑調整]),"")</f>
        <v/>
      </c>
      <c r="AY53" s="277" t="str">
        <f>IFERROR(_xlfn.XLOOKUP(確報【10月】!AW53,台帳表ｋ[整理番号],台帳表ｋ[精算
グループ]),"")</f>
        <v/>
      </c>
      <c r="AZ53" s="278" t="str">
        <f>IFERROR(_xlfn.XLOOKUP(確報【10月】!AW53,台帳表ｋ[整理番号],台帳表ｋ[請求書発行番号]),"")</f>
        <v/>
      </c>
      <c r="BA53" s="269" t="str">
        <f>IFERROR(_xlfn.XLOOKUP(確報【10月】!AW53,台帳表ｋ[整理番号],台帳表ｋ[繁閑調整金]),"")</f>
        <v/>
      </c>
    </row>
    <row r="54" spans="1:53" ht="16.350000000000001" customHeight="1">
      <c r="A54" s="927"/>
      <c r="B54" s="927"/>
      <c r="C54" s="927"/>
      <c r="D54" s="976"/>
      <c r="E54" s="927"/>
      <c r="F54" s="87" t="s">
        <v>16541</v>
      </c>
      <c r="G54" s="19" t="s">
        <v>16606</v>
      </c>
      <c r="H54" s="53" t="s">
        <v>16542</v>
      </c>
      <c r="I54" s="166"/>
      <c r="J54" s="81" t="s">
        <v>16542</v>
      </c>
      <c r="K54" s="82"/>
      <c r="L54" s="81" t="s">
        <v>16542</v>
      </c>
      <c r="M54" s="82"/>
      <c r="N54" s="69" t="s">
        <v>16542</v>
      </c>
      <c r="O54" s="70"/>
      <c r="P54" s="53" t="s">
        <v>16542</v>
      </c>
      <c r="Q54" s="54"/>
      <c r="R54" s="53" t="s">
        <v>16542</v>
      </c>
      <c r="S54" s="88">
        <f>SUMIFS(台帳表ｋ[金額],台帳表ｋ[精算
グループ],確報【10月】!$H54,台帳表ｋ[入金月（月のみ）],確報【10月】!$A$1,台帳表ｋ[事務所/分室],"神")+SUMIFS(測量台帳1ｋ[入金額],測量台帳1ｋ[精算
グループ],確報【10月】!$H54,測量台帳1ｋ[入金月（月のみ）],確報【10月】!$A$1,測量台帳1ｋ[NC区分],"神奈川")+SUMIFS(測量台帳1__2ｋ[入金額(後)],測量台帳1__2ｋ[精算
グループ(後)],確報【10月】!$H54,測量台帳1__2ｋ[入金月(後)（月のみ）],確報【10月】!$A$1,測量台帳1__2ｋ[NC区分],"神奈川")</f>
        <v>19729457</v>
      </c>
      <c r="T54" s="89" t="s">
        <v>143</v>
      </c>
      <c r="U54" s="54">
        <f>SUMIFS(台帳表ｋ[金額],台帳表ｋ[精算
グループ],確報【10月】!$H54,台帳表ｋ[入金月（月のみ）],確報【10月】!$A$1,台帳表ｋ[事務所/分室],"湘")+SUMIFS(測量台帳1ｋ[入金額],測量台帳1ｋ[精算
グループ],確報【10月】!$H54,測量台帳1ｋ[入金月（月のみ）],確報【10月】!$A$1,測量台帳1ｋ[NC区分],"湘南")+SUMIFS(測量台帳1__2ｋ[入金額(後)],測量台帳1__2ｋ[精算
グループ(後)],確報【10月】!$H54,測量台帳1__2ｋ[入金月(後)（月のみ）],確報【10月】!$A$1,測量台帳1__2ｋ[NC区分],"湘南")</f>
        <v>2399200</v>
      </c>
      <c r="V54" s="53" t="s">
        <v>143</v>
      </c>
      <c r="W54" s="54" cm="1">
        <f t="array" ref="W54">INDEX(設備G入力用!$F$2:$Q$72,ROW(A49), MATCH($A$1,設備G入力用!$F$2:$Q$2,0))</f>
        <v>120767</v>
      </c>
      <c r="X54" s="30">
        <f t="shared" si="7"/>
        <v>22249424</v>
      </c>
      <c r="Y54" s="24"/>
      <c r="Z54" s="13"/>
      <c r="AA54" s="722" t="s">
        <v>16537</v>
      </c>
      <c r="AB54" s="303" t="s">
        <v>16540</v>
      </c>
      <c r="AC54" s="42">
        <f t="shared" ref="AC54" si="9">SUM(I53,K53,M53,O53,Q53,S53,U53,W53)</f>
        <v>2439440</v>
      </c>
      <c r="AD54" s="10"/>
      <c r="AE54" s="10"/>
      <c r="AF54" s="202" t="str">
        <f>IFERROR(_xlfn.XLOOKUP(確報【10月】!$AE54,台帳表ｓ[整理番号],台帳表ｓ[繁閑調整]),"")</f>
        <v/>
      </c>
      <c r="AG54" s="277" t="str">
        <f>IFERROR(_xlfn.XLOOKUP(確報【10月】!$AE54,台帳表ｓ[整理番号],台帳表ｓ[精算
グループ]),"")</f>
        <v/>
      </c>
      <c r="AH54" s="278" t="str">
        <f>IFERROR(_xlfn.XLOOKUP(確報【10月】!$AE54,台帳表ｓ[整理番号],台帳表ｓ[請求書発行番号]),"")</f>
        <v/>
      </c>
      <c r="AI54" s="269" t="str">
        <f>IFERROR(_xlfn.XLOOKUP(確報【10月】!$AE54,台帳表ｓ[整理番号],台帳表ｓ[繁閑調整金]),"")</f>
        <v/>
      </c>
      <c r="AJ54" s="275"/>
      <c r="AL54" s="202" t="str">
        <f>IFERROR(_xlfn.XLOOKUP(確報【10月】!AK54,台帳表ｔ[整理番号],台帳表ｔ[繁閑調整]),"")</f>
        <v/>
      </c>
      <c r="AM54" s="277" t="str">
        <f>IFERROR(_xlfn.XLOOKUP(確報【10月】!AK54,台帳表ｔ[整理番号],台帳表ｔ[精算
グループ]),"")</f>
        <v/>
      </c>
      <c r="AN54" s="278" t="str">
        <f>IFERROR(_xlfn.XLOOKUP(確報【10月】!AK54,台帳表ｔ[整理番号],台帳表ｔ[請求書発行番号]),"")</f>
        <v/>
      </c>
      <c r="AO54" s="269" t="str">
        <f>IFERROR(_xlfn.XLOOKUP(確報【10月】!AK54,台帳表ｔ[整理番号],台帳表ｔ[繁閑調整金]),"")</f>
        <v/>
      </c>
      <c r="AP54" s="275"/>
      <c r="AR54" s="202" t="str">
        <f>IFERROR(_xlfn.XLOOKUP(確報【10月】!AQ54,台帳表ｋ[整理番号],台帳表ｋ[繁閑調整]),"")</f>
        <v/>
      </c>
      <c r="AS54" s="277" t="str">
        <f>IFERROR(_xlfn.XLOOKUP(確報【10月】!AQ54,台帳表ｋ[整理番号],台帳表ｋ[精算
グループ]),"")</f>
        <v/>
      </c>
      <c r="AT54" s="278" t="str">
        <f>IFERROR(_xlfn.XLOOKUP(確報【10月】!AQ54,台帳表ｋ[整理番号],台帳表ｋ[請求書発行番号]),"")</f>
        <v/>
      </c>
      <c r="AU54" s="269" t="str">
        <f>IFERROR(_xlfn.XLOOKUP(確報【10月】!AQ54,台帳表ｋ[整理番号],台帳表ｋ[繁閑調整金]),"")</f>
        <v/>
      </c>
      <c r="AV54" s="275"/>
      <c r="AX54" s="202" t="str">
        <f>IFERROR(_xlfn.XLOOKUP(確報【10月】!AW54,台帳表ｋ[整理番号],台帳表ｋ[繁閑調整]),"")</f>
        <v/>
      </c>
      <c r="AY54" s="277" t="str">
        <f>IFERROR(_xlfn.XLOOKUP(確報【10月】!AW54,台帳表ｋ[整理番号],台帳表ｋ[精算
グループ]),"")</f>
        <v/>
      </c>
      <c r="AZ54" s="278" t="str">
        <f>IFERROR(_xlfn.XLOOKUP(確報【10月】!AW54,台帳表ｋ[整理番号],台帳表ｋ[請求書発行番号]),"")</f>
        <v/>
      </c>
      <c r="BA54" s="269" t="str">
        <f>IFERROR(_xlfn.XLOOKUP(確報【10月】!AW54,台帳表ｋ[整理番号],台帳表ｋ[繁閑調整金]),"")</f>
        <v/>
      </c>
    </row>
    <row r="55" spans="1:53" ht="16.350000000000001" customHeight="1">
      <c r="A55" s="927"/>
      <c r="B55" s="927"/>
      <c r="C55" s="927"/>
      <c r="D55" s="976"/>
      <c r="E55" s="927"/>
      <c r="F55" s="91" t="s">
        <v>16482</v>
      </c>
      <c r="G55" s="52" t="s">
        <v>16606</v>
      </c>
      <c r="H55" s="27" t="s">
        <v>16543</v>
      </c>
      <c r="I55" s="28"/>
      <c r="J55" s="78" t="s">
        <v>16543</v>
      </c>
      <c r="K55" s="40"/>
      <c r="L55" s="78" t="s">
        <v>16543</v>
      </c>
      <c r="M55" s="40"/>
      <c r="N55" s="60" t="s">
        <v>16543</v>
      </c>
      <c r="O55" s="61"/>
      <c r="P55" s="27" t="s">
        <v>16543</v>
      </c>
      <c r="Q55" s="29"/>
      <c r="R55" s="27" t="s">
        <v>16543</v>
      </c>
      <c r="S55" s="92">
        <f>SUMIFS(台帳表ｋ[金額],台帳表ｋ[精算
グループ],確報【10月】!$H55,台帳表ｋ[入金月（月のみ）],確報【10月】!$A$1,台帳表ｋ[事務所/分室],"神")+SUMIFS(測量台帳1ｋ[入金額],測量台帳1ｋ[精算
グループ],確報【10月】!$H55,測量台帳1ｋ[入金月（月のみ）],確報【10月】!$A$1,測量台帳1ｋ[NC区分],"神奈川")+SUMIFS(測量台帳1__2ｋ[入金額(後)],測量台帳1__2ｋ[精算
グループ(後)],確報【10月】!$H55,測量台帳1__2ｋ[入金月(後)（月のみ）],確報【10月】!$A$1,測量台帳1__2ｋ[NC区分],"神奈川")</f>
        <v>0</v>
      </c>
      <c r="T55" s="93" t="s">
        <v>148</v>
      </c>
      <c r="U55" s="29">
        <f>SUMIFS(台帳表ｋ[金額],台帳表ｋ[精算
グループ],確報【10月】!$H55,台帳表ｋ[入金月（月のみ）],確報【10月】!$A$1,台帳表ｋ[事務所/分室],"湘")+SUMIFS(測量台帳1ｋ[入金額],測量台帳1ｋ[精算
グループ],確報【10月】!$H55,測量台帳1ｋ[入金月（月のみ）],確報【10月】!$A$1,測量台帳1ｋ[NC区分],"湘南")+SUMIFS(測量台帳1__2ｋ[入金額(後)],測量台帳1__2ｋ[精算
グループ(後)],確報【10月】!$H55,測量台帳1__2ｋ[入金月(後)（月のみ）],確報【10月】!$A$1,測量台帳1__2ｋ[NC区分],"湘南")</f>
        <v>0</v>
      </c>
      <c r="V55" s="27" t="s">
        <v>148</v>
      </c>
      <c r="W55" s="29" cm="1">
        <f t="array" ref="W55">INDEX(設備G入力用!$F$2:$Q$72,ROW(A50), MATCH($A$1,設備G入力用!$F$2:$Q$2,0))</f>
        <v>0</v>
      </c>
      <c r="X55" s="30">
        <f t="shared" si="7"/>
        <v>0</v>
      </c>
      <c r="AA55" s="723"/>
      <c r="AB55" s="304" t="s">
        <v>16542</v>
      </c>
      <c r="AC55" s="172">
        <f>SUM(I54,K54,M54,O54,Q54,S54,U54,W54)</f>
        <v>22249424</v>
      </c>
      <c r="AD55" s="10"/>
      <c r="AE55" s="10"/>
      <c r="AF55" s="202" t="str">
        <f>IFERROR(_xlfn.XLOOKUP(確報【10月】!$AE55,台帳表ｓ[整理番号],台帳表ｓ[繁閑調整]),"")</f>
        <v/>
      </c>
      <c r="AG55" s="277" t="str">
        <f>IFERROR(_xlfn.XLOOKUP(確報【10月】!$AE55,台帳表ｓ[整理番号],台帳表ｓ[精算
グループ]),"")</f>
        <v/>
      </c>
      <c r="AH55" s="278" t="str">
        <f>IFERROR(_xlfn.XLOOKUP(確報【10月】!$AE55,台帳表ｓ[整理番号],台帳表ｓ[請求書発行番号]),"")</f>
        <v/>
      </c>
      <c r="AI55" s="269" t="str">
        <f>IFERROR(_xlfn.XLOOKUP(確報【10月】!$AE55,台帳表ｓ[整理番号],台帳表ｓ[繁閑調整金]),"")</f>
        <v/>
      </c>
      <c r="AJ55" s="275"/>
      <c r="AL55" s="202" t="str">
        <f>IFERROR(_xlfn.XLOOKUP(確報【10月】!AK55,台帳表ｔ[整理番号],台帳表ｔ[繁閑調整]),"")</f>
        <v/>
      </c>
      <c r="AM55" s="277" t="str">
        <f>IFERROR(_xlfn.XLOOKUP(確報【10月】!AK55,台帳表ｔ[整理番号],台帳表ｔ[精算
グループ]),"")</f>
        <v/>
      </c>
      <c r="AN55" s="278" t="str">
        <f>IFERROR(_xlfn.XLOOKUP(確報【10月】!AK55,台帳表ｔ[整理番号],台帳表ｔ[請求書発行番号]),"")</f>
        <v/>
      </c>
      <c r="AO55" s="269" t="str">
        <f>IFERROR(_xlfn.XLOOKUP(確報【10月】!AK55,台帳表ｔ[整理番号],台帳表ｔ[繁閑調整金]),"")</f>
        <v/>
      </c>
      <c r="AP55" s="275"/>
      <c r="AR55" s="202" t="str">
        <f>IFERROR(_xlfn.XLOOKUP(確報【10月】!AQ55,台帳表ｋ[整理番号],台帳表ｋ[繁閑調整]),"")</f>
        <v/>
      </c>
      <c r="AS55" s="277" t="str">
        <f>IFERROR(_xlfn.XLOOKUP(確報【10月】!AQ55,台帳表ｋ[整理番号],台帳表ｋ[精算
グループ]),"")</f>
        <v/>
      </c>
      <c r="AT55" s="278" t="str">
        <f>IFERROR(_xlfn.XLOOKUP(確報【10月】!AQ55,台帳表ｋ[整理番号],台帳表ｋ[請求書発行番号]),"")</f>
        <v/>
      </c>
      <c r="AU55" s="269" t="str">
        <f>IFERROR(_xlfn.XLOOKUP(確報【10月】!AQ55,台帳表ｋ[整理番号],台帳表ｋ[繁閑調整金]),"")</f>
        <v/>
      </c>
      <c r="AV55" s="275"/>
      <c r="AX55" s="202" t="str">
        <f>IFERROR(_xlfn.XLOOKUP(確報【10月】!AW55,台帳表ｋ[整理番号],台帳表ｋ[繁閑調整]),"")</f>
        <v/>
      </c>
      <c r="AY55" s="277" t="str">
        <f>IFERROR(_xlfn.XLOOKUP(確報【10月】!AW55,台帳表ｋ[整理番号],台帳表ｋ[精算
グループ]),"")</f>
        <v/>
      </c>
      <c r="AZ55" s="278" t="str">
        <f>IFERROR(_xlfn.XLOOKUP(確報【10月】!AW55,台帳表ｋ[整理番号],台帳表ｋ[請求書発行番号]),"")</f>
        <v/>
      </c>
      <c r="BA55" s="269" t="str">
        <f>IFERROR(_xlfn.XLOOKUP(確報【10月】!AW55,台帳表ｋ[整理番号],台帳表ｋ[繁閑調整金]),"")</f>
        <v/>
      </c>
    </row>
    <row r="56" spans="1:53" ht="16.350000000000001" customHeight="1">
      <c r="A56" s="927"/>
      <c r="B56" s="927"/>
      <c r="C56" s="927"/>
      <c r="D56" s="976"/>
      <c r="E56" s="927"/>
      <c r="F56" s="91" t="s">
        <v>16484</v>
      </c>
      <c r="G56" s="52" t="s">
        <v>16606</v>
      </c>
      <c r="H56" s="27" t="s">
        <v>16544</v>
      </c>
      <c r="I56" s="28"/>
      <c r="J56" s="78" t="s">
        <v>16544</v>
      </c>
      <c r="K56" s="40"/>
      <c r="L56" s="78" t="s">
        <v>16544</v>
      </c>
      <c r="M56" s="40"/>
      <c r="N56" s="60" t="s">
        <v>16544</v>
      </c>
      <c r="O56" s="61"/>
      <c r="P56" s="27" t="s">
        <v>16544</v>
      </c>
      <c r="Q56" s="29"/>
      <c r="R56" s="27" t="s">
        <v>16544</v>
      </c>
      <c r="S56" s="92">
        <f>SUMIFS(台帳表ｋ[金額],台帳表ｋ[精算
グループ],確報【10月】!$H56,台帳表ｋ[入金月（月のみ）],確報【10月】!$A$1,台帳表ｋ[事務所/分室],"神")+SUMIFS(測量台帳1ｋ[入金額],測量台帳1ｋ[精算
グループ],確報【10月】!$H56,測量台帳1ｋ[入金月（月のみ）],確報【10月】!$A$1,測量台帳1ｋ[NC区分],"神奈川")+SUMIFS(測量台帳1__2ｋ[入金額(後)],測量台帳1__2ｋ[精算
グループ(後)],確報【10月】!$H56,測量台帳1__2ｋ[入金月(後)（月のみ）],確報【10月】!$A$1,測量台帳1__2ｋ[NC区分],"神奈川")</f>
        <v>849293</v>
      </c>
      <c r="T56" s="93" t="s">
        <v>152</v>
      </c>
      <c r="U56" s="29">
        <f>SUMIFS(台帳表ｋ[金額],台帳表ｋ[精算
グループ],確報【10月】!$H56,台帳表ｋ[入金月（月のみ）],確報【10月】!$A$1,台帳表ｋ[事務所/分室],"湘")+SUMIFS(測量台帳1ｋ[入金額],測量台帳1ｋ[精算
グループ],確報【10月】!$H56,測量台帳1ｋ[入金月（月のみ）],確報【10月】!$A$1,測量台帳1ｋ[NC区分],"湘南")+SUMIFS(測量台帳1__2ｋ[入金額(後)],測量台帳1__2ｋ[精算
グループ(後)],確報【10月】!$H56,測量台帳1__2ｋ[入金月(後)（月のみ）],確報【10月】!$A$1,測量台帳1__2ｋ[NC区分],"湘南")</f>
        <v>601537</v>
      </c>
      <c r="V56" s="27" t="s">
        <v>152</v>
      </c>
      <c r="W56" s="29" cm="1">
        <f t="array" ref="W56">INDEX(設備G入力用!$F$2:$Q$72,ROW(A51), MATCH($A$1,設備G入力用!$F$2:$Q$2,0))</f>
        <v>0</v>
      </c>
      <c r="X56" s="30">
        <f t="shared" si="7"/>
        <v>1450830</v>
      </c>
      <c r="Y56" s="24"/>
      <c r="Z56" s="13"/>
      <c r="AA56" s="723"/>
      <c r="AB56" s="304" t="s">
        <v>16543</v>
      </c>
      <c r="AC56" s="172">
        <f t="shared" ref="AC56:AC60" si="10">SUM(I55,K55,M55,O55,Q55,S55,U55,W55)</f>
        <v>0</v>
      </c>
      <c r="AD56" s="10"/>
      <c r="AE56" s="10"/>
      <c r="AF56" s="202" t="str">
        <f>IFERROR(_xlfn.XLOOKUP(確報【10月】!$AE56,台帳表ｓ[整理番号],台帳表ｓ[繁閑調整]),"")</f>
        <v/>
      </c>
      <c r="AG56" s="277" t="str">
        <f>IFERROR(_xlfn.XLOOKUP(確報【10月】!$AE56,台帳表ｓ[整理番号],台帳表ｓ[精算
グループ]),"")</f>
        <v/>
      </c>
      <c r="AH56" s="278" t="str">
        <f>IFERROR(_xlfn.XLOOKUP(確報【10月】!$AE56,台帳表ｓ[整理番号],台帳表ｓ[請求書発行番号]),"")</f>
        <v/>
      </c>
      <c r="AI56" s="269" t="str">
        <f>IFERROR(_xlfn.XLOOKUP(確報【10月】!$AE56,台帳表ｓ[整理番号],台帳表ｓ[繁閑調整金]),"")</f>
        <v/>
      </c>
      <c r="AJ56" s="275"/>
      <c r="AL56" s="202" t="str">
        <f>IFERROR(_xlfn.XLOOKUP(確報【10月】!AK56,台帳表ｔ[整理番号],台帳表ｔ[繁閑調整]),"")</f>
        <v/>
      </c>
      <c r="AM56" s="277" t="str">
        <f>IFERROR(_xlfn.XLOOKUP(確報【10月】!AK56,台帳表ｔ[整理番号],台帳表ｔ[精算
グループ]),"")</f>
        <v/>
      </c>
      <c r="AN56" s="278" t="str">
        <f>IFERROR(_xlfn.XLOOKUP(確報【10月】!AK56,台帳表ｔ[整理番号],台帳表ｔ[請求書発行番号]),"")</f>
        <v/>
      </c>
      <c r="AO56" s="269" t="str">
        <f>IFERROR(_xlfn.XLOOKUP(確報【10月】!AK56,台帳表ｔ[整理番号],台帳表ｔ[繁閑調整金]),"")</f>
        <v/>
      </c>
      <c r="AP56" s="275"/>
      <c r="AR56" s="202" t="str">
        <f>IFERROR(_xlfn.XLOOKUP(確報【10月】!AQ56,台帳表ｋ[整理番号],台帳表ｋ[繁閑調整]),"")</f>
        <v/>
      </c>
      <c r="AS56" s="277" t="str">
        <f>IFERROR(_xlfn.XLOOKUP(確報【10月】!AQ56,台帳表ｋ[整理番号],台帳表ｋ[精算
グループ]),"")</f>
        <v/>
      </c>
      <c r="AT56" s="278" t="str">
        <f>IFERROR(_xlfn.XLOOKUP(確報【10月】!AQ56,台帳表ｋ[整理番号],台帳表ｋ[請求書発行番号]),"")</f>
        <v/>
      </c>
      <c r="AU56" s="269" t="str">
        <f>IFERROR(_xlfn.XLOOKUP(確報【10月】!AQ56,台帳表ｋ[整理番号],台帳表ｋ[繁閑調整金]),"")</f>
        <v/>
      </c>
      <c r="AV56" s="275"/>
      <c r="AX56" s="202" t="str">
        <f>IFERROR(_xlfn.XLOOKUP(確報【10月】!AW56,台帳表ｋ[整理番号],台帳表ｋ[繁閑調整]),"")</f>
        <v/>
      </c>
      <c r="AY56" s="277" t="str">
        <f>IFERROR(_xlfn.XLOOKUP(確報【10月】!AW56,台帳表ｋ[整理番号],台帳表ｋ[精算
グループ]),"")</f>
        <v/>
      </c>
      <c r="AZ56" s="278" t="str">
        <f>IFERROR(_xlfn.XLOOKUP(確報【10月】!AW56,台帳表ｋ[整理番号],台帳表ｋ[請求書発行番号]),"")</f>
        <v/>
      </c>
      <c r="BA56" s="269" t="str">
        <f>IFERROR(_xlfn.XLOOKUP(確報【10月】!AW56,台帳表ｋ[整理番号],台帳表ｋ[繁閑調整金]),"")</f>
        <v/>
      </c>
    </row>
    <row r="57" spans="1:53" ht="16.350000000000001" customHeight="1" thickBot="1">
      <c r="A57" s="927"/>
      <c r="B57" s="927"/>
      <c r="C57" s="927"/>
      <c r="D57" s="976"/>
      <c r="E57" s="927"/>
      <c r="F57" s="91" t="s">
        <v>16496</v>
      </c>
      <c r="G57" s="52" t="s">
        <v>16606</v>
      </c>
      <c r="H57" s="27" t="s">
        <v>16545</v>
      </c>
      <c r="I57" s="28"/>
      <c r="J57" s="78" t="s">
        <v>16545</v>
      </c>
      <c r="K57" s="40"/>
      <c r="L57" s="78" t="s">
        <v>16545</v>
      </c>
      <c r="M57" s="40"/>
      <c r="N57" s="60" t="s">
        <v>16545</v>
      </c>
      <c r="O57" s="61"/>
      <c r="P57" s="27" t="s">
        <v>16545</v>
      </c>
      <c r="Q57" s="29"/>
      <c r="R57" s="27" t="s">
        <v>16545</v>
      </c>
      <c r="S57" s="92">
        <f>SUMIFS(台帳表ｋ[金額],台帳表ｋ[精算
グループ],確報【10月】!$H57,台帳表ｋ[入金月（月のみ）],確報【10月】!$A$1,台帳表ｋ[事務所/分室],"神")+SUMIFS(測量台帳1ｋ[入金額],測量台帳1ｋ[精算
グループ],確報【10月】!$H57,測量台帳1ｋ[入金月（月のみ）],確報【10月】!$A$1,測量台帳1ｋ[NC区分],"神奈川")+SUMIFS(測量台帳1__2ｋ[入金額(後)],測量台帳1__2ｋ[精算
グループ(後)],確報【10月】!$H57,測量台帳1__2ｋ[入金月(後)（月のみ）],確報【10月】!$A$1,測量台帳1__2ｋ[NC区分],"神奈川")</f>
        <v>214307</v>
      </c>
      <c r="T57" s="93" t="s">
        <v>155</v>
      </c>
      <c r="U57" s="29">
        <f>SUMIFS(台帳表ｋ[金額],台帳表ｋ[精算
グループ],確報【10月】!$H57,台帳表ｋ[入金月（月のみ）],確報【10月】!$A$1,台帳表ｋ[事務所/分室],"湘")+SUMIFS(測量台帳1ｋ[入金額],測量台帳1ｋ[精算
グループ],確報【10月】!$H57,測量台帳1ｋ[入金月（月のみ）],確報【10月】!$A$1,測量台帳1ｋ[NC区分],"湘南")+SUMIFS(測量台帳1__2ｋ[入金額(後)],測量台帳1__2ｋ[精算
グループ(後)],確報【10月】!$H57,測量台帳1__2ｋ[入金月(後)（月のみ）],確報【10月】!$A$1,測量台帳1__2ｋ[NC区分],"湘南")</f>
        <v>167933</v>
      </c>
      <c r="V57" s="27" t="s">
        <v>155</v>
      </c>
      <c r="W57" s="29" cm="1">
        <f t="array" ref="W57">INDEX(設備G入力用!$F$2:$Q$72,ROW(A52), MATCH($A$1,設備G入力用!$F$2:$Q$2,0))</f>
        <v>0</v>
      </c>
      <c r="X57" s="30">
        <f t="shared" si="7"/>
        <v>382240</v>
      </c>
      <c r="AA57" s="723"/>
      <c r="AB57" s="304" t="s">
        <v>16544</v>
      </c>
      <c r="AC57" s="172">
        <f t="shared" si="10"/>
        <v>1450830</v>
      </c>
      <c r="AD57" s="10"/>
      <c r="AE57" s="10"/>
      <c r="AF57" s="202" t="str">
        <f>IFERROR(_xlfn.XLOOKUP(確報【10月】!$AE57,台帳表ｓ[整理番号],台帳表ｓ[繁閑調整]),"")</f>
        <v/>
      </c>
      <c r="AG57" s="277" t="str">
        <f>IFERROR(_xlfn.XLOOKUP(確報【10月】!$AE57,台帳表ｓ[整理番号],台帳表ｓ[精算
グループ]),"")</f>
        <v/>
      </c>
      <c r="AH57" s="278" t="str">
        <f>IFERROR(_xlfn.XLOOKUP(確報【10月】!$AE57,台帳表ｓ[整理番号],台帳表ｓ[請求書発行番号]),"")</f>
        <v/>
      </c>
      <c r="AI57" s="269" t="str">
        <f>IFERROR(_xlfn.XLOOKUP(確報【10月】!$AE57,台帳表ｓ[整理番号],台帳表ｓ[繁閑調整金]),"")</f>
        <v/>
      </c>
      <c r="AJ57" s="275"/>
      <c r="AL57" s="202" t="str">
        <f>IFERROR(_xlfn.XLOOKUP(確報【10月】!AK57,台帳表ｔ[整理番号],台帳表ｔ[繁閑調整]),"")</f>
        <v/>
      </c>
      <c r="AM57" s="277" t="str">
        <f>IFERROR(_xlfn.XLOOKUP(確報【10月】!AK57,台帳表ｔ[整理番号],台帳表ｔ[精算
グループ]),"")</f>
        <v/>
      </c>
      <c r="AN57" s="278" t="str">
        <f>IFERROR(_xlfn.XLOOKUP(確報【10月】!AK57,台帳表ｔ[整理番号],台帳表ｔ[請求書発行番号]),"")</f>
        <v/>
      </c>
      <c r="AO57" s="269" t="str">
        <f>IFERROR(_xlfn.XLOOKUP(確報【10月】!AK57,台帳表ｔ[整理番号],台帳表ｔ[繁閑調整金]),"")</f>
        <v/>
      </c>
      <c r="AP57" s="275"/>
      <c r="AR57" s="202" t="str">
        <f>IFERROR(_xlfn.XLOOKUP(確報【10月】!AQ57,台帳表ｋ[整理番号],台帳表ｋ[繁閑調整]),"")</f>
        <v/>
      </c>
      <c r="AS57" s="277" t="str">
        <f>IFERROR(_xlfn.XLOOKUP(確報【10月】!AQ57,台帳表ｋ[整理番号],台帳表ｋ[精算
グループ]),"")</f>
        <v/>
      </c>
      <c r="AT57" s="278" t="str">
        <f>IFERROR(_xlfn.XLOOKUP(確報【10月】!AQ57,台帳表ｋ[整理番号],台帳表ｋ[請求書発行番号]),"")</f>
        <v/>
      </c>
      <c r="AU57" s="269" t="str">
        <f>IFERROR(_xlfn.XLOOKUP(確報【10月】!AQ57,台帳表ｋ[整理番号],台帳表ｋ[繁閑調整金]),"")</f>
        <v/>
      </c>
      <c r="AV57" s="275"/>
      <c r="AX57" s="202" t="str">
        <f>IFERROR(_xlfn.XLOOKUP(確報【10月】!AW57,台帳表ｋ[整理番号],台帳表ｋ[繁閑調整]),"")</f>
        <v/>
      </c>
      <c r="AY57" s="277" t="str">
        <f>IFERROR(_xlfn.XLOOKUP(確報【10月】!AW57,台帳表ｋ[整理番号],台帳表ｋ[精算
グループ]),"")</f>
        <v/>
      </c>
      <c r="AZ57" s="278" t="str">
        <f>IFERROR(_xlfn.XLOOKUP(確報【10月】!AW57,台帳表ｋ[整理番号],台帳表ｋ[請求書発行番号]),"")</f>
        <v/>
      </c>
      <c r="BA57" s="269" t="str">
        <f>IFERROR(_xlfn.XLOOKUP(確報【10月】!AW57,台帳表ｋ[整理番号],台帳表ｋ[繁閑調整金]),"")</f>
        <v/>
      </c>
    </row>
    <row r="58" spans="1:53" ht="16.350000000000001" customHeight="1" thickBot="1">
      <c r="A58" s="927"/>
      <c r="B58" s="927"/>
      <c r="C58" s="927"/>
      <c r="D58" s="976"/>
      <c r="E58" s="928"/>
      <c r="F58" s="198" t="s">
        <v>16546</v>
      </c>
      <c r="G58" s="199" t="s">
        <v>16606</v>
      </c>
      <c r="H58" s="67" t="s">
        <v>16547</v>
      </c>
      <c r="I58" s="38"/>
      <c r="J58" s="79" t="s">
        <v>16547</v>
      </c>
      <c r="K58" s="80"/>
      <c r="L58" s="79" t="s">
        <v>16547</v>
      </c>
      <c r="M58" s="80"/>
      <c r="N58" s="66" t="s">
        <v>16547</v>
      </c>
      <c r="O58" s="39"/>
      <c r="P58" s="67" t="s">
        <v>16547</v>
      </c>
      <c r="Q58" s="39"/>
      <c r="R58" s="67" t="s">
        <v>16547</v>
      </c>
      <c r="S58" s="80">
        <f>SUMIFS(台帳表ｋ[金額],台帳表ｋ[精算
グループ],確報【10月】!$H58,台帳表ｋ[入金月（月のみ）],確報【10月】!$A$1,台帳表ｋ[事務所/分室],"神")+SUMIFS(測量台帳1ｋ[入金額],測量台帳1ｋ[精算
グループ],確報【10月】!$H58,測量台帳1ｋ[入金月（月のみ）],確報【10月】!$A$1,測量台帳1ｋ[NC区分],"神奈川")+SUMIFS(測量台帳1__2ｋ[入金額(後)],測量台帳1__2ｋ[精算
グループ(後)],確報【10月】!$H58,測量台帳1__2ｋ[入金月(後)（月のみ）],確報【10月】!$A$1,測量台帳1__2ｋ[NC区分],"神奈川")</f>
        <v>11770104</v>
      </c>
      <c r="T58" s="66" t="s">
        <v>168</v>
      </c>
      <c r="U58" s="39">
        <f>SUMIFS(台帳表ｋ[金額],台帳表ｋ[精算
グループ],確報【10月】!$H58,台帳表ｋ[入金月（月のみ）],確報【10月】!$A$1,台帳表ｋ[事務所/分室],"湘")+SUMIFS(測量台帳1ｋ[入金額],測量台帳1ｋ[精算
グループ],確報【10月】!$H58,測量台帳1ｋ[入金月（月のみ）],確報【10月】!$A$1,測量台帳1ｋ[NC区分],"湘南")+SUMIFS(測量台帳1__2ｋ[入金額(後)],測量台帳1__2ｋ[精算
グループ(後)],確報【10月】!$H58,測量台帳1__2ｋ[入金月(後)（月のみ）],確報【10月】!$A$1,測量台帳1__2ｋ[NC区分],"湘南")</f>
        <v>808084</v>
      </c>
      <c r="V58" s="67" t="s">
        <v>168</v>
      </c>
      <c r="W58" s="39" cm="1">
        <f t="array" ref="W58">INDEX(設備G入力用!$F$2:$Q$72,ROW(A53), MATCH($A$1,設備G入力用!$F$2:$Q$2,0))</f>
        <v>0</v>
      </c>
      <c r="X58" s="30">
        <f t="shared" si="7"/>
        <v>12578188</v>
      </c>
      <c r="Y58" s="16">
        <f>SUM(X53:X58)</f>
        <v>39100122</v>
      </c>
      <c r="Z58" s="13" t="s">
        <v>16624</v>
      </c>
      <c r="AA58" s="723"/>
      <c r="AB58" s="304" t="s">
        <v>16545</v>
      </c>
      <c r="AC58" s="172">
        <f t="shared" si="10"/>
        <v>382240</v>
      </c>
      <c r="AD58" s="10"/>
      <c r="AE58" s="10"/>
      <c r="AF58" s="202" t="str">
        <f>IFERROR(_xlfn.XLOOKUP(確報【10月】!$AE58,台帳表ｓ[整理番号],台帳表ｓ[繁閑調整]),"")</f>
        <v/>
      </c>
      <c r="AG58" s="277" t="str">
        <f>IFERROR(_xlfn.XLOOKUP(確報【10月】!$AE58,台帳表ｓ[整理番号],台帳表ｓ[精算
グループ]),"")</f>
        <v/>
      </c>
      <c r="AH58" s="278" t="str">
        <f>IFERROR(_xlfn.XLOOKUP(確報【10月】!$AE58,台帳表ｓ[整理番号],台帳表ｓ[請求書発行番号]),"")</f>
        <v/>
      </c>
      <c r="AI58" s="269" t="str">
        <f>IFERROR(_xlfn.XLOOKUP(確報【10月】!$AE58,台帳表ｓ[整理番号],台帳表ｓ[繁閑調整金]),"")</f>
        <v/>
      </c>
      <c r="AJ58" s="275"/>
      <c r="AL58" s="202" t="str">
        <f>IFERROR(_xlfn.XLOOKUP(確報【10月】!AK58,台帳表ｔ[整理番号],台帳表ｔ[繁閑調整]),"")</f>
        <v/>
      </c>
      <c r="AM58" s="277" t="str">
        <f>IFERROR(_xlfn.XLOOKUP(確報【10月】!AK58,台帳表ｔ[整理番号],台帳表ｔ[精算
グループ]),"")</f>
        <v/>
      </c>
      <c r="AN58" s="278" t="str">
        <f>IFERROR(_xlfn.XLOOKUP(確報【10月】!AK58,台帳表ｔ[整理番号],台帳表ｔ[請求書発行番号]),"")</f>
        <v/>
      </c>
      <c r="AO58" s="269" t="str">
        <f>IFERROR(_xlfn.XLOOKUP(確報【10月】!AK58,台帳表ｔ[整理番号],台帳表ｔ[繁閑調整金]),"")</f>
        <v/>
      </c>
      <c r="AP58" s="275"/>
      <c r="AR58" s="202" t="str">
        <f>IFERROR(_xlfn.XLOOKUP(確報【10月】!AQ58,台帳表ｋ[整理番号],台帳表ｋ[繁閑調整]),"")</f>
        <v/>
      </c>
      <c r="AS58" s="277" t="str">
        <f>IFERROR(_xlfn.XLOOKUP(確報【10月】!AQ58,台帳表ｋ[整理番号],台帳表ｋ[精算
グループ]),"")</f>
        <v/>
      </c>
      <c r="AT58" s="278" t="str">
        <f>IFERROR(_xlfn.XLOOKUP(確報【10月】!AQ58,台帳表ｋ[整理番号],台帳表ｋ[請求書発行番号]),"")</f>
        <v/>
      </c>
      <c r="AU58" s="269" t="str">
        <f>IFERROR(_xlfn.XLOOKUP(確報【10月】!AQ58,台帳表ｋ[整理番号],台帳表ｋ[繁閑調整金]),"")</f>
        <v/>
      </c>
      <c r="AV58" s="275"/>
      <c r="AX58" s="202" t="str">
        <f>IFERROR(_xlfn.XLOOKUP(確報【10月】!AW58,台帳表ｋ[整理番号],台帳表ｋ[繁閑調整]),"")</f>
        <v/>
      </c>
      <c r="AY58" s="277" t="str">
        <f>IFERROR(_xlfn.XLOOKUP(確報【10月】!AW58,台帳表ｋ[整理番号],台帳表ｋ[精算
グループ]),"")</f>
        <v/>
      </c>
      <c r="AZ58" s="278" t="str">
        <f>IFERROR(_xlfn.XLOOKUP(確報【10月】!AW58,台帳表ｋ[整理番号],台帳表ｋ[請求書発行番号]),"")</f>
        <v/>
      </c>
      <c r="BA58" s="269" t="str">
        <f>IFERROR(_xlfn.XLOOKUP(確報【10月】!AW58,台帳表ｋ[整理番号],台帳表ｋ[繁閑調整金]),"")</f>
        <v/>
      </c>
    </row>
    <row r="59" spans="1:53" ht="16.350000000000001" customHeight="1">
      <c r="A59" s="927"/>
      <c r="B59" s="927"/>
      <c r="C59" s="927"/>
      <c r="D59" s="976"/>
      <c r="E59" s="926" t="s">
        <v>16454</v>
      </c>
      <c r="F59" s="84" t="s">
        <v>16548</v>
      </c>
      <c r="G59" s="19" t="s">
        <v>16606</v>
      </c>
      <c r="H59" s="20" t="s">
        <v>16493</v>
      </c>
      <c r="I59" s="21"/>
      <c r="J59" s="75" t="s">
        <v>16493</v>
      </c>
      <c r="K59" s="76"/>
      <c r="L59" s="75" t="s">
        <v>16493</v>
      </c>
      <c r="M59" s="76"/>
      <c r="N59" s="58" t="s">
        <v>16493</v>
      </c>
      <c r="O59" s="59"/>
      <c r="P59" s="20" t="s">
        <v>16493</v>
      </c>
      <c r="Q59" s="22"/>
      <c r="R59" s="20" t="s">
        <v>16493</v>
      </c>
      <c r="S59" s="85">
        <f>SUMIFS(台帳表ｋ[金額],台帳表ｋ[精算
グループ],確報【10月】!$H59,台帳表ｋ[入金月（月のみ）],確報【10月】!$A$1,台帳表ｋ[事務所/分室],"神")+SUMIFS(測量台帳1ｋ[入金額],測量台帳1ｋ[精算
グループ],確報【10月】!$H59,測量台帳1ｋ[入金月（月のみ）],確報【10月】!$A$1,測量台帳1ｋ[NC区分],"神奈川")+SUMIFS(測量台帳1__2ｋ[入金額(後)],測量台帳1__2ｋ[精算
グループ(後)],確報【10月】!$H59,測量台帳1__2ｋ[入金月(後)（月のみ）],確報【10月】!$A$1,測量台帳1__2ｋ[NC区分],"神奈川")</f>
        <v>0</v>
      </c>
      <c r="T59" s="86" t="s">
        <v>94</v>
      </c>
      <c r="U59" s="22">
        <f>SUMIFS(台帳表ｋ[金額],台帳表ｋ[精算
グループ],確報【10月】!$H59,台帳表ｋ[入金月（月のみ）],確報【10月】!$A$1,台帳表ｋ[事務所/分室],"湘")+SUMIFS(測量台帳1ｋ[入金額],測量台帳1ｋ[精算
グループ],確報【10月】!$H59,測量台帳1ｋ[入金月（月のみ）],確報【10月】!$A$1,測量台帳1ｋ[NC区分],"湘南")+SUMIFS(測量台帳1__2ｋ[入金額(後)],測量台帳1__2ｋ[精算
グループ(後)],確報【10月】!$H59,測量台帳1__2ｋ[入金月(後)（月のみ）],確報【10月】!$A$1,測量台帳1__2ｋ[NC区分],"湘南")</f>
        <v>998276</v>
      </c>
      <c r="V59" s="20" t="s">
        <v>94</v>
      </c>
      <c r="W59" s="22" cm="1">
        <f t="array" ref="W59">INDEX(設備G入力用!$F$2:$Q$72,ROW(A54), MATCH($A$1,設備G入力用!$F$2:$Q$2,0))</f>
        <v>0</v>
      </c>
      <c r="X59" s="23">
        <f t="shared" si="7"/>
        <v>998276</v>
      </c>
      <c r="Y59" s="24"/>
      <c r="Z59" s="13"/>
      <c r="AA59" s="723"/>
      <c r="AB59" s="304" t="s">
        <v>16547</v>
      </c>
      <c r="AC59" s="172">
        <f t="shared" si="10"/>
        <v>12578188</v>
      </c>
      <c r="AD59" s="10"/>
      <c r="AE59" s="10"/>
      <c r="AF59" s="202" t="str">
        <f>IFERROR(_xlfn.XLOOKUP(確報【10月】!$AE59,台帳表ｓ[整理番号],台帳表ｓ[繁閑調整]),"")</f>
        <v/>
      </c>
      <c r="AG59" s="277" t="str">
        <f>IFERROR(_xlfn.XLOOKUP(確報【10月】!$AE59,台帳表ｓ[整理番号],台帳表ｓ[精算
グループ]),"")</f>
        <v/>
      </c>
      <c r="AH59" s="278" t="str">
        <f>IFERROR(_xlfn.XLOOKUP(確報【10月】!$AE59,台帳表ｓ[整理番号],台帳表ｓ[請求書発行番号]),"")</f>
        <v/>
      </c>
      <c r="AI59" s="269" t="str">
        <f>IFERROR(_xlfn.XLOOKUP(確報【10月】!$AE59,台帳表ｓ[整理番号],台帳表ｓ[繁閑調整金]),"")</f>
        <v/>
      </c>
      <c r="AJ59" s="275"/>
      <c r="AL59" s="202" t="str">
        <f>IFERROR(_xlfn.XLOOKUP(確報【10月】!AK59,台帳表ｔ[整理番号],台帳表ｔ[繁閑調整]),"")</f>
        <v/>
      </c>
      <c r="AM59" s="277" t="str">
        <f>IFERROR(_xlfn.XLOOKUP(確報【10月】!AK59,台帳表ｔ[整理番号],台帳表ｔ[精算
グループ]),"")</f>
        <v/>
      </c>
      <c r="AN59" s="278" t="str">
        <f>IFERROR(_xlfn.XLOOKUP(確報【10月】!AK59,台帳表ｔ[整理番号],台帳表ｔ[請求書発行番号]),"")</f>
        <v/>
      </c>
      <c r="AO59" s="269" t="str">
        <f>IFERROR(_xlfn.XLOOKUP(確報【10月】!AK59,台帳表ｔ[整理番号],台帳表ｔ[繁閑調整金]),"")</f>
        <v/>
      </c>
      <c r="AP59" s="275"/>
      <c r="AR59" s="202" t="str">
        <f>IFERROR(_xlfn.XLOOKUP(確報【10月】!AQ59,台帳表ｋ[整理番号],台帳表ｋ[繁閑調整]),"")</f>
        <v/>
      </c>
      <c r="AS59" s="277" t="str">
        <f>IFERROR(_xlfn.XLOOKUP(確報【10月】!AQ59,台帳表ｋ[整理番号],台帳表ｋ[精算
グループ]),"")</f>
        <v/>
      </c>
      <c r="AT59" s="278" t="str">
        <f>IFERROR(_xlfn.XLOOKUP(確報【10月】!AQ59,台帳表ｋ[整理番号],台帳表ｋ[請求書発行番号]),"")</f>
        <v/>
      </c>
      <c r="AU59" s="269" t="str">
        <f>IFERROR(_xlfn.XLOOKUP(確報【10月】!AQ59,台帳表ｋ[整理番号],台帳表ｋ[繁閑調整金]),"")</f>
        <v/>
      </c>
      <c r="AV59" s="275"/>
      <c r="AX59" s="202" t="str">
        <f>IFERROR(_xlfn.XLOOKUP(確報【10月】!AW59,台帳表ｋ[整理番号],台帳表ｋ[繁閑調整]),"")</f>
        <v/>
      </c>
      <c r="AY59" s="277" t="str">
        <f>IFERROR(_xlfn.XLOOKUP(確報【10月】!AW59,台帳表ｋ[整理番号],台帳表ｋ[精算
グループ]),"")</f>
        <v/>
      </c>
      <c r="AZ59" s="278" t="str">
        <f>IFERROR(_xlfn.XLOOKUP(確報【10月】!AW59,台帳表ｋ[整理番号],台帳表ｋ[請求書発行番号]),"")</f>
        <v/>
      </c>
      <c r="BA59" s="269" t="str">
        <f>IFERROR(_xlfn.XLOOKUP(確報【10月】!AW59,台帳表ｋ[整理番号],台帳表ｋ[繁閑調整金]),"")</f>
        <v/>
      </c>
    </row>
    <row r="60" spans="1:53" ht="16.350000000000001" customHeight="1">
      <c r="A60" s="927"/>
      <c r="B60" s="927"/>
      <c r="C60" s="927"/>
      <c r="D60" s="976"/>
      <c r="E60" s="927"/>
      <c r="F60" s="182" t="s">
        <v>16549</v>
      </c>
      <c r="G60" s="183"/>
      <c r="H60" s="184" t="s">
        <v>16550</v>
      </c>
      <c r="I60" s="185"/>
      <c r="J60" s="186" t="s">
        <v>16550</v>
      </c>
      <c r="K60" s="187"/>
      <c r="L60" s="186" t="s">
        <v>16550</v>
      </c>
      <c r="M60" s="187"/>
      <c r="N60" s="188" t="s">
        <v>16550</v>
      </c>
      <c r="O60" s="189"/>
      <c r="P60" s="184" t="s">
        <v>16550</v>
      </c>
      <c r="Q60" s="189"/>
      <c r="R60" s="184" t="s">
        <v>16550</v>
      </c>
      <c r="S60" s="187">
        <f>SUMIFS(台帳表ｋ[金額],台帳表ｋ[精算
グループ],確報【10月】!$H60,台帳表ｋ[入金月（月のみ）],確報【10月】!$A$1,台帳表ｋ[事務所/分室],"神")+SUMIFS(測量台帳1ｋ[入金額],測量台帳1ｋ[精算
グループ],確報【10月】!$H60,測量台帳1ｋ[入金月（月のみ）],確報【10月】!$A$1,測量台帳1ｋ[NC区分],"神奈川")+SUMIFS(測量台帳1__2ｋ[入金額(後)],測量台帳1__2ｋ[精算
グループ(後)],確報【10月】!$H60,測量台帳1__2ｋ[入金月(後)（月のみ）],確報【10月】!$A$1,測量台帳1__2ｋ[NC区分],"神奈川")</f>
        <v>0</v>
      </c>
      <c r="T60" s="188" t="s">
        <v>16550</v>
      </c>
      <c r="U60" s="189">
        <f>SUMIFS(台帳表ｋ[金額],台帳表ｋ[精算
グループ],確報【10月】!$H60,台帳表ｋ[入金月（月のみ）],確報【10月】!$A$1,台帳表ｋ[事務所/分室],"湘")+SUMIFS(測量台帳1ｋ[入金額],測量台帳1ｋ[精算
グループ],確報【10月】!$H60,測量台帳1ｋ[入金月（月のみ）],確報【10月】!$A$1,測量台帳1ｋ[NC区分],"湘南")+SUMIFS(測量台帳1__2ｋ[入金額(後)],測量台帳1__2ｋ[精算
グループ(後)],確報【10月】!$H60,測量台帳1__2ｋ[入金月(後)（月のみ）],確報【10月】!$A$1,測量台帳1__2ｋ[NC区分],"湘南")</f>
        <v>716479</v>
      </c>
      <c r="V60" s="184" t="s">
        <v>16550</v>
      </c>
      <c r="W60" s="189" cm="1">
        <f t="array" ref="W60">INDEX(設備G入力用!$F$2:$Q$72,ROW(A55), MATCH($A$1,設備G入力用!$F$2:$Q$2,0))</f>
        <v>0</v>
      </c>
      <c r="X60" s="30">
        <f t="shared" si="7"/>
        <v>716479</v>
      </c>
      <c r="Y60" s="24"/>
      <c r="Z60" s="13"/>
      <c r="AA60" s="723"/>
      <c r="AB60" s="304" t="s">
        <v>16493</v>
      </c>
      <c r="AC60" s="172">
        <f t="shared" si="10"/>
        <v>998276</v>
      </c>
      <c r="AD60" s="10"/>
      <c r="AE60" s="10"/>
      <c r="AF60" s="202" t="str">
        <f>IFERROR(_xlfn.XLOOKUP(確報【10月】!$AE60,台帳表ｓ[整理番号],台帳表ｓ[繁閑調整]),"")</f>
        <v/>
      </c>
      <c r="AG60" s="277" t="str">
        <f>IFERROR(_xlfn.XLOOKUP(確報【10月】!$AE60,台帳表ｓ[整理番号],台帳表ｓ[精算
グループ]),"")</f>
        <v/>
      </c>
      <c r="AH60" s="278" t="str">
        <f>IFERROR(_xlfn.XLOOKUP(確報【10月】!$AE60,台帳表ｓ[整理番号],台帳表ｓ[請求書発行番号]),"")</f>
        <v/>
      </c>
      <c r="AI60" s="269" t="str">
        <f>IFERROR(_xlfn.XLOOKUP(確報【10月】!$AE60,台帳表ｓ[整理番号],台帳表ｓ[繁閑調整金]),"")</f>
        <v/>
      </c>
      <c r="AJ60" s="275"/>
      <c r="AL60" s="202" t="str">
        <f>IFERROR(_xlfn.XLOOKUP(確報【10月】!AK60,台帳表ｔ[整理番号],台帳表ｔ[繁閑調整]),"")</f>
        <v/>
      </c>
      <c r="AM60" s="277" t="str">
        <f>IFERROR(_xlfn.XLOOKUP(確報【10月】!AK60,台帳表ｔ[整理番号],台帳表ｔ[精算
グループ]),"")</f>
        <v/>
      </c>
      <c r="AN60" s="278" t="str">
        <f>IFERROR(_xlfn.XLOOKUP(確報【10月】!AK60,台帳表ｔ[整理番号],台帳表ｔ[請求書発行番号]),"")</f>
        <v/>
      </c>
      <c r="AO60" s="269" t="str">
        <f>IFERROR(_xlfn.XLOOKUP(確報【10月】!AK60,台帳表ｔ[整理番号],台帳表ｔ[繁閑調整金]),"")</f>
        <v/>
      </c>
      <c r="AP60" s="275"/>
      <c r="AR60" s="202" t="str">
        <f>IFERROR(_xlfn.XLOOKUP(確報【10月】!AQ60,台帳表ｋ[整理番号],台帳表ｋ[繁閑調整]),"")</f>
        <v/>
      </c>
      <c r="AS60" s="277" t="str">
        <f>IFERROR(_xlfn.XLOOKUP(確報【10月】!AQ60,台帳表ｋ[整理番号],台帳表ｋ[精算
グループ]),"")</f>
        <v/>
      </c>
      <c r="AT60" s="278" t="str">
        <f>IFERROR(_xlfn.XLOOKUP(確報【10月】!AQ60,台帳表ｋ[整理番号],台帳表ｋ[請求書発行番号]),"")</f>
        <v/>
      </c>
      <c r="AU60" s="269" t="str">
        <f>IFERROR(_xlfn.XLOOKUP(確報【10月】!AQ60,台帳表ｋ[整理番号],台帳表ｋ[繁閑調整金]),"")</f>
        <v/>
      </c>
      <c r="AV60" s="275"/>
      <c r="AX60" s="202" t="str">
        <f>IFERROR(_xlfn.XLOOKUP(確報【10月】!AW60,台帳表ｋ[整理番号],台帳表ｋ[繁閑調整]),"")</f>
        <v/>
      </c>
      <c r="AY60" s="277" t="str">
        <f>IFERROR(_xlfn.XLOOKUP(確報【10月】!AW60,台帳表ｋ[整理番号],台帳表ｋ[精算
グループ]),"")</f>
        <v/>
      </c>
      <c r="AZ60" s="278" t="str">
        <f>IFERROR(_xlfn.XLOOKUP(確報【10月】!AW60,台帳表ｋ[整理番号],台帳表ｋ[請求書発行番号]),"")</f>
        <v/>
      </c>
      <c r="BA60" s="269" t="str">
        <f>IFERROR(_xlfn.XLOOKUP(確報【10月】!AW60,台帳表ｋ[整理番号],台帳表ｋ[繁閑調整金]),"")</f>
        <v/>
      </c>
    </row>
    <row r="61" spans="1:53" ht="16.350000000000001" customHeight="1">
      <c r="A61" s="927"/>
      <c r="B61" s="927"/>
      <c r="C61" s="927"/>
      <c r="D61" s="976"/>
      <c r="E61" s="927"/>
      <c r="F61" s="91" t="s">
        <v>16551</v>
      </c>
      <c r="G61" s="52" t="s">
        <v>16606</v>
      </c>
      <c r="H61" s="27" t="s">
        <v>16494</v>
      </c>
      <c r="I61" s="28"/>
      <c r="J61" s="78" t="s">
        <v>16494</v>
      </c>
      <c r="K61" s="40"/>
      <c r="L61" s="78" t="s">
        <v>16494</v>
      </c>
      <c r="M61" s="40"/>
      <c r="N61" s="60" t="s">
        <v>16494</v>
      </c>
      <c r="O61" s="61"/>
      <c r="P61" s="27" t="s">
        <v>16494</v>
      </c>
      <c r="Q61" s="29"/>
      <c r="R61" s="27" t="s">
        <v>16494</v>
      </c>
      <c r="S61" s="92">
        <f>SUMIFS(台帳表ｋ[金額],台帳表ｋ[精算
グループ],確報【10月】!$H61,台帳表ｋ[入金月（月のみ）],確報【10月】!$A$1,台帳表ｋ[事務所/分室],"神")+SUMIFS(測量台帳1ｋ[入金額],測量台帳1ｋ[精算
グループ],確報【10月】!$H61,測量台帳1ｋ[入金月（月のみ）],確報【10月】!$A$1,測量台帳1ｋ[NC区分],"神奈川")+SUMIFS(測量台帳1__2ｋ[入金額(後)],測量台帳1__2ｋ[精算
グループ(後)],確報【10月】!$H61,測量台帳1__2ｋ[入金月(後)（月のみ）],確報【10月】!$A$1,測量台帳1__2ｋ[NC区分],"神奈川")</f>
        <v>0</v>
      </c>
      <c r="T61" s="93" t="s">
        <v>220</v>
      </c>
      <c r="U61" s="29">
        <f>SUMIFS(台帳表ｋ[金額],台帳表ｋ[精算
グループ],確報【10月】!$H61,台帳表ｋ[入金月（月のみ）],確報【10月】!$A$1,台帳表ｋ[事務所/分室],"湘")+SUMIFS(測量台帳1ｋ[入金額],測量台帳1ｋ[精算
グループ],確報【10月】!$H61,測量台帳1ｋ[入金月（月のみ）],確報【10月】!$A$1,測量台帳1ｋ[NC区分],"湘南")+SUMIFS(測量台帳1__2ｋ[入金額(後)],測量台帳1__2ｋ[精算
グループ(後)],確報【10月】!$H61,測量台帳1__2ｋ[入金月(後)（月のみ）],確報【10月】!$A$1,測量台帳1__2ｋ[NC区分],"湘南")</f>
        <v>0</v>
      </c>
      <c r="V61" s="27" t="s">
        <v>220</v>
      </c>
      <c r="W61" s="29" cm="1">
        <f t="array" ref="W61">INDEX(設備G入力用!$F$2:$Q$72,ROW(A56), MATCH($A$1,設備G入力用!$F$2:$Q$2,0))</f>
        <v>0</v>
      </c>
      <c r="X61" s="30">
        <f t="shared" si="7"/>
        <v>0</v>
      </c>
      <c r="AA61" s="723"/>
      <c r="AB61" s="304" t="s">
        <v>16494</v>
      </c>
      <c r="AC61" s="172">
        <f>SUM(I61,K61,M61,O61,Q61,S61,U61,W61)</f>
        <v>0</v>
      </c>
      <c r="AF61" s="202" t="str">
        <f>IFERROR(_xlfn.XLOOKUP(確報【10月】!$AE61,台帳表ｓ[整理番号],台帳表ｓ[繁閑調整]),"")</f>
        <v/>
      </c>
      <c r="AG61" s="277" t="str">
        <f>IFERROR(_xlfn.XLOOKUP(確報【10月】!$AE61,台帳表ｓ[整理番号],台帳表ｓ[精算
グループ]),"")</f>
        <v/>
      </c>
      <c r="AH61" s="278" t="str">
        <f>IFERROR(_xlfn.XLOOKUP(確報【10月】!$AE61,台帳表ｓ[整理番号],台帳表ｓ[請求書発行番号]),"")</f>
        <v/>
      </c>
      <c r="AI61" s="269" t="str">
        <f>IFERROR(_xlfn.XLOOKUP(確報【10月】!$AE61,台帳表ｓ[整理番号],台帳表ｓ[繁閑調整金]),"")</f>
        <v/>
      </c>
      <c r="AJ61" s="275"/>
      <c r="AL61" s="202" t="str">
        <f>IFERROR(_xlfn.XLOOKUP(確報【10月】!AK61,台帳表ｔ[整理番号],台帳表ｔ[繁閑調整]),"")</f>
        <v/>
      </c>
      <c r="AM61" s="277" t="str">
        <f>IFERROR(_xlfn.XLOOKUP(確報【10月】!AK61,台帳表ｔ[整理番号],台帳表ｔ[精算
グループ]),"")</f>
        <v/>
      </c>
      <c r="AN61" s="278" t="str">
        <f>IFERROR(_xlfn.XLOOKUP(確報【10月】!AK61,台帳表ｔ[整理番号],台帳表ｔ[請求書発行番号]),"")</f>
        <v/>
      </c>
      <c r="AO61" s="269" t="str">
        <f>IFERROR(_xlfn.XLOOKUP(確報【10月】!AK61,台帳表ｔ[整理番号],台帳表ｔ[繁閑調整金]),"")</f>
        <v/>
      </c>
      <c r="AP61" s="275"/>
      <c r="AR61" s="202" t="str">
        <f>IFERROR(_xlfn.XLOOKUP(確報【10月】!AQ61,台帳表ｋ[整理番号],台帳表ｋ[繁閑調整]),"")</f>
        <v/>
      </c>
      <c r="AS61" s="277" t="str">
        <f>IFERROR(_xlfn.XLOOKUP(確報【10月】!AQ61,台帳表ｋ[整理番号],台帳表ｋ[精算
グループ]),"")</f>
        <v/>
      </c>
      <c r="AT61" s="278" t="str">
        <f>IFERROR(_xlfn.XLOOKUP(確報【10月】!AQ61,台帳表ｋ[整理番号],台帳表ｋ[請求書発行番号]),"")</f>
        <v/>
      </c>
      <c r="AU61" s="269" t="str">
        <f>IFERROR(_xlfn.XLOOKUP(確報【10月】!AQ61,台帳表ｋ[整理番号],台帳表ｋ[繁閑調整金]),"")</f>
        <v/>
      </c>
      <c r="AV61" s="275"/>
      <c r="AX61" s="202" t="str">
        <f>IFERROR(_xlfn.XLOOKUP(確報【10月】!AW61,台帳表ｋ[整理番号],台帳表ｋ[繁閑調整]),"")</f>
        <v/>
      </c>
      <c r="AY61" s="277" t="str">
        <f>IFERROR(_xlfn.XLOOKUP(確報【10月】!AW61,台帳表ｋ[整理番号],台帳表ｋ[精算
グループ]),"")</f>
        <v/>
      </c>
      <c r="AZ61" s="278" t="str">
        <f>IFERROR(_xlfn.XLOOKUP(確報【10月】!AW61,台帳表ｋ[整理番号],台帳表ｋ[請求書発行番号]),"")</f>
        <v/>
      </c>
      <c r="BA61" s="269" t="str">
        <f>IFERROR(_xlfn.XLOOKUP(確報【10月】!AW61,台帳表ｋ[整理番号],台帳表ｋ[繁閑調整金]),"")</f>
        <v/>
      </c>
    </row>
    <row r="62" spans="1:53" ht="16.350000000000001" customHeight="1">
      <c r="A62" s="927"/>
      <c r="B62" s="927"/>
      <c r="C62" s="927"/>
      <c r="D62" s="976"/>
      <c r="E62" s="927"/>
      <c r="F62" s="94" t="s">
        <v>16552</v>
      </c>
      <c r="G62" s="52" t="s">
        <v>16606</v>
      </c>
      <c r="H62" s="73" t="s">
        <v>16495</v>
      </c>
      <c r="I62" s="190"/>
      <c r="J62" s="83" t="s">
        <v>16495</v>
      </c>
      <c r="K62" s="191"/>
      <c r="L62" s="83" t="s">
        <v>16495</v>
      </c>
      <c r="M62" s="191"/>
      <c r="N62" s="72" t="s">
        <v>16495</v>
      </c>
      <c r="O62" s="175"/>
      <c r="P62" s="95" t="s">
        <v>16495</v>
      </c>
      <c r="Q62" s="29"/>
      <c r="R62" s="27" t="s">
        <v>16495</v>
      </c>
      <c r="S62" s="92">
        <f>SUMIFS(台帳表ｋ[金額],台帳表ｋ[精算
グループ],確報【10月】!$H62,台帳表ｋ[入金月（月のみ）],確報【10月】!$A$1,台帳表ｋ[事務所/分室],"神")+SUMIFS(測量台帳1ｋ[入金額],測量台帳1ｋ[精算
グループ],確報【10月】!$H62,測量台帳1ｋ[入金月（月のみ）],確報【10月】!$A$1,測量台帳1ｋ[NC区分],"神奈川")+SUMIFS(測量台帳1__2ｋ[入金額(後)],測量台帳1__2ｋ[精算
グループ(後)],確報【10月】!$H62,測量台帳1__2ｋ[入金月(後)（月のみ）],確報【10月】!$A$1,測量台帳1__2ｋ[NC区分],"神奈川")</f>
        <v>0</v>
      </c>
      <c r="T62" s="93" t="s">
        <v>224</v>
      </c>
      <c r="U62" s="29">
        <f>SUMIFS(台帳表ｋ[金額],台帳表ｋ[精算
グループ],確報【10月】!$H62,台帳表ｋ[入金月（月のみ）],確報【10月】!$A$1,台帳表ｋ[事務所/分室],"湘")+SUMIFS(測量台帳1ｋ[入金額],測量台帳1ｋ[精算
グループ],確報【10月】!$H62,測量台帳1ｋ[入金月（月のみ）],確報【10月】!$A$1,測量台帳1ｋ[NC区分],"湘南")+SUMIFS(測量台帳1__2ｋ[入金額(後)],測量台帳1__2ｋ[精算
グループ(後)],確報【10月】!$H62,測量台帳1__2ｋ[入金月(後)（月のみ）],確報【10月】!$A$1,測量台帳1__2ｋ[NC区分],"湘南")</f>
        <v>0</v>
      </c>
      <c r="V62" s="73" t="s">
        <v>224</v>
      </c>
      <c r="W62" s="96" cm="1">
        <f t="array" ref="W62">INDEX(設備G入力用!$F$2:$Q$72,ROW(A57), MATCH($A$1,設備G入力用!$F$2:$Q$2,0))</f>
        <v>0</v>
      </c>
      <c r="X62" s="30">
        <f t="shared" si="7"/>
        <v>0</v>
      </c>
      <c r="AA62" s="723"/>
      <c r="AB62" s="314" t="s">
        <v>16495</v>
      </c>
      <c r="AC62" s="172">
        <f>SUM(I62,K62,M62,O62,Q62,S62,U62,W62)</f>
        <v>0</v>
      </c>
      <c r="AF62" s="202" t="str">
        <f>IFERROR(_xlfn.XLOOKUP(確報【10月】!$AE62,台帳表ｓ[整理番号],台帳表ｓ[繁閑調整]),"")</f>
        <v/>
      </c>
      <c r="AG62" s="277" t="str">
        <f>IFERROR(_xlfn.XLOOKUP(確報【10月】!$AE62,台帳表ｓ[整理番号],台帳表ｓ[精算
グループ]),"")</f>
        <v/>
      </c>
      <c r="AH62" s="278" t="str">
        <f>IFERROR(_xlfn.XLOOKUP(確報【10月】!$AE62,台帳表ｓ[整理番号],台帳表ｓ[請求書発行番号]),"")</f>
        <v/>
      </c>
      <c r="AI62" s="269" t="str">
        <f>IFERROR(_xlfn.XLOOKUP(確報【10月】!$AE62,台帳表ｓ[整理番号],台帳表ｓ[繁閑調整金]),"")</f>
        <v/>
      </c>
      <c r="AJ62" s="275"/>
      <c r="AL62" s="202" t="str">
        <f>IFERROR(_xlfn.XLOOKUP(確報【10月】!AK62,台帳表ｔ[整理番号],台帳表ｔ[繁閑調整]),"")</f>
        <v/>
      </c>
      <c r="AM62" s="277" t="str">
        <f>IFERROR(_xlfn.XLOOKUP(確報【10月】!AK62,台帳表ｔ[整理番号],台帳表ｔ[精算
グループ]),"")</f>
        <v/>
      </c>
      <c r="AN62" s="278" t="str">
        <f>IFERROR(_xlfn.XLOOKUP(確報【10月】!AK62,台帳表ｔ[整理番号],台帳表ｔ[請求書発行番号]),"")</f>
        <v/>
      </c>
      <c r="AO62" s="269" t="str">
        <f>IFERROR(_xlfn.XLOOKUP(確報【10月】!AK62,台帳表ｔ[整理番号],台帳表ｔ[繁閑調整金]),"")</f>
        <v/>
      </c>
      <c r="AP62" s="275"/>
      <c r="AR62" s="202" t="str">
        <f>IFERROR(_xlfn.XLOOKUP(確報【10月】!AQ62,台帳表ｋ[整理番号],台帳表ｋ[繁閑調整]),"")</f>
        <v/>
      </c>
      <c r="AS62" s="277" t="str">
        <f>IFERROR(_xlfn.XLOOKUP(確報【10月】!AQ62,台帳表ｋ[整理番号],台帳表ｋ[精算
グループ]),"")</f>
        <v/>
      </c>
      <c r="AT62" s="278" t="str">
        <f>IFERROR(_xlfn.XLOOKUP(確報【10月】!AQ62,台帳表ｋ[整理番号],台帳表ｋ[請求書発行番号]),"")</f>
        <v/>
      </c>
      <c r="AU62" s="269" t="str">
        <f>IFERROR(_xlfn.XLOOKUP(確報【10月】!AQ62,台帳表ｋ[整理番号],台帳表ｋ[繁閑調整金]),"")</f>
        <v/>
      </c>
      <c r="AV62" s="275"/>
      <c r="AX62" s="202" t="str">
        <f>IFERROR(_xlfn.XLOOKUP(確報【10月】!AW62,台帳表ｋ[整理番号],台帳表ｋ[繁閑調整]),"")</f>
        <v/>
      </c>
      <c r="AY62" s="277" t="str">
        <f>IFERROR(_xlfn.XLOOKUP(確報【10月】!AW62,台帳表ｋ[整理番号],台帳表ｋ[精算
グループ]),"")</f>
        <v/>
      </c>
      <c r="AZ62" s="278" t="str">
        <f>IFERROR(_xlfn.XLOOKUP(確報【10月】!AW62,台帳表ｋ[整理番号],台帳表ｋ[請求書発行番号]),"")</f>
        <v/>
      </c>
      <c r="BA62" s="269" t="str">
        <f>IFERROR(_xlfn.XLOOKUP(確報【10月】!AW62,台帳表ｋ[整理番号],台帳表ｋ[繁閑調整金]),"")</f>
        <v/>
      </c>
    </row>
    <row r="63" spans="1:53" ht="16.350000000000001" customHeight="1" thickBot="1">
      <c r="A63" s="927"/>
      <c r="B63" s="927"/>
      <c r="C63" s="927"/>
      <c r="D63" s="976"/>
      <c r="E63" s="927"/>
      <c r="F63" s="97" t="s">
        <v>16553</v>
      </c>
      <c r="G63" s="52" t="s">
        <v>16606</v>
      </c>
      <c r="H63" s="192" t="s">
        <v>16497</v>
      </c>
      <c r="I63" s="190"/>
      <c r="J63" s="193" t="s">
        <v>16497</v>
      </c>
      <c r="K63" s="191"/>
      <c r="L63" s="193" t="s">
        <v>16497</v>
      </c>
      <c r="M63" s="191"/>
      <c r="N63" s="194" t="s">
        <v>16497</v>
      </c>
      <c r="O63" s="175"/>
      <c r="P63" s="95" t="s">
        <v>16497</v>
      </c>
      <c r="Q63" s="96"/>
      <c r="R63" s="27" t="s">
        <v>16497</v>
      </c>
      <c r="S63" s="92">
        <f>SUMIFS(台帳表ｋ[金額],台帳表ｋ[精算
グループ],確報【10月】!$H63,台帳表ｋ[入金月（月のみ）],確報【10月】!$A$1,台帳表ｋ[事務所/分室],"神")+SUMIFS(測量台帳1ｋ[入金額],測量台帳1ｋ[精算
グループ],確報【10月】!$H63,測量台帳1ｋ[入金月（月のみ）],確報【10月】!$A$1,測量台帳1ｋ[NC区分],"神奈川")+SUMIFS(測量台帳1__2ｋ[入金額(後)],測量台帳1__2ｋ[精算
グループ(後)],確報【10月】!$H63,測量台帳1__2ｋ[入金月(後)（月のみ）],確報【10月】!$A$1,測量台帳1__2ｋ[NC区分],"神奈川")</f>
        <v>0</v>
      </c>
      <c r="T63" s="93" t="s">
        <v>228</v>
      </c>
      <c r="U63" s="29">
        <f>SUMIFS(台帳表ｋ[金額],台帳表ｋ[精算
グループ],確報【10月】!$H63,台帳表ｋ[入金月（月のみ）],確報【10月】!$A$1,台帳表ｋ[事務所/分室],"湘")+SUMIFS(測量台帳1ｋ[入金額],測量台帳1ｋ[精算
グループ],確報【10月】!$H63,測量台帳1ｋ[入金月（月のみ）],確報【10月】!$A$1,測量台帳1ｋ[NC区分],"湘南")+SUMIFS(測量台帳1__2ｋ[入金額(後)],測量台帳1__2ｋ[精算
グループ(後)],確報【10月】!$H63,測量台帳1__2ｋ[入金月(後)（月のみ）],確報【10月】!$A$1,測量台帳1__2ｋ[NC区分],"湘南")</f>
        <v>0</v>
      </c>
      <c r="V63" s="73" t="s">
        <v>228</v>
      </c>
      <c r="W63" s="96" cm="1">
        <f t="array" ref="W63">INDEX(設備G入力用!$F$2:$Q$72,ROW(A58), MATCH($A$1,設備G入力用!$F$2:$Q$2,0))</f>
        <v>0</v>
      </c>
      <c r="X63" s="30">
        <f t="shared" si="7"/>
        <v>0</v>
      </c>
      <c r="AA63" s="723"/>
      <c r="AB63" s="314" t="s">
        <v>16550</v>
      </c>
      <c r="AC63" s="172">
        <f>SUM(I60,K60,M60,O60,Q60,S60,U60,W60)</f>
        <v>716479</v>
      </c>
      <c r="AD63" s="10"/>
      <c r="AE63" s="10"/>
      <c r="AF63" s="202" t="str">
        <f>IFERROR(_xlfn.XLOOKUP(確報【10月】!$AE63,台帳表ｓ[整理番号],台帳表ｓ[繁閑調整]),"")</f>
        <v/>
      </c>
      <c r="AG63" s="277" t="str">
        <f>IFERROR(_xlfn.XLOOKUP(確報【10月】!$AE63,台帳表ｓ[整理番号],台帳表ｓ[精算
グループ]),"")</f>
        <v/>
      </c>
      <c r="AH63" s="278" t="str">
        <f>IFERROR(_xlfn.XLOOKUP(確報【10月】!$AE63,台帳表ｓ[整理番号],台帳表ｓ[請求書発行番号]),"")</f>
        <v/>
      </c>
      <c r="AI63" s="269" t="str">
        <f>IFERROR(_xlfn.XLOOKUP(確報【10月】!$AE63,台帳表ｓ[整理番号],台帳表ｓ[繁閑調整金]),"")</f>
        <v/>
      </c>
      <c r="AJ63" s="275"/>
      <c r="AL63" s="202" t="str">
        <f>IFERROR(_xlfn.XLOOKUP(確報【10月】!AK63,台帳表ｔ[整理番号],台帳表ｔ[繁閑調整]),"")</f>
        <v/>
      </c>
      <c r="AM63" s="277" t="str">
        <f>IFERROR(_xlfn.XLOOKUP(確報【10月】!AK63,台帳表ｔ[整理番号],台帳表ｔ[精算
グループ]),"")</f>
        <v/>
      </c>
      <c r="AN63" s="278" t="str">
        <f>IFERROR(_xlfn.XLOOKUP(確報【10月】!AK63,台帳表ｔ[整理番号],台帳表ｔ[請求書発行番号]),"")</f>
        <v/>
      </c>
      <c r="AO63" s="269" t="str">
        <f>IFERROR(_xlfn.XLOOKUP(確報【10月】!AK63,台帳表ｔ[整理番号],台帳表ｔ[繁閑調整金]),"")</f>
        <v/>
      </c>
      <c r="AP63" s="275"/>
      <c r="AR63" s="202" t="str">
        <f>IFERROR(_xlfn.XLOOKUP(確報【10月】!AQ63,台帳表ｋ[整理番号],台帳表ｋ[繁閑調整]),"")</f>
        <v/>
      </c>
      <c r="AS63" s="277" t="str">
        <f>IFERROR(_xlfn.XLOOKUP(確報【10月】!AQ63,台帳表ｋ[整理番号],台帳表ｋ[精算
グループ]),"")</f>
        <v/>
      </c>
      <c r="AT63" s="278" t="str">
        <f>IFERROR(_xlfn.XLOOKUP(確報【10月】!AQ63,台帳表ｋ[整理番号],台帳表ｋ[請求書発行番号]),"")</f>
        <v/>
      </c>
      <c r="AU63" s="269" t="str">
        <f>IFERROR(_xlfn.XLOOKUP(確報【10月】!AQ63,台帳表ｋ[整理番号],台帳表ｋ[繁閑調整金]),"")</f>
        <v/>
      </c>
      <c r="AV63" s="275"/>
      <c r="AX63" s="202" t="str">
        <f>IFERROR(_xlfn.XLOOKUP(確報【10月】!AW63,台帳表ｋ[整理番号],台帳表ｋ[繁閑調整]),"")</f>
        <v/>
      </c>
      <c r="AY63" s="277" t="str">
        <f>IFERROR(_xlfn.XLOOKUP(確報【10月】!AW63,台帳表ｋ[整理番号],台帳表ｋ[精算
グループ]),"")</f>
        <v/>
      </c>
      <c r="AZ63" s="278" t="str">
        <f>IFERROR(_xlfn.XLOOKUP(確報【10月】!AW63,台帳表ｋ[整理番号],台帳表ｋ[請求書発行番号]),"")</f>
        <v/>
      </c>
      <c r="BA63" s="269" t="str">
        <f>IFERROR(_xlfn.XLOOKUP(確報【10月】!AW63,台帳表ｋ[整理番号],台帳表ｋ[繁閑調整金]),"")</f>
        <v/>
      </c>
    </row>
    <row r="64" spans="1:53" ht="16.350000000000001" customHeight="1" thickBot="1">
      <c r="A64" s="927"/>
      <c r="B64" s="927"/>
      <c r="C64" s="927"/>
      <c r="D64" s="976"/>
      <c r="E64" s="928"/>
      <c r="F64" s="221" t="s">
        <v>16554</v>
      </c>
      <c r="G64" s="222" t="s">
        <v>16606</v>
      </c>
      <c r="H64" s="200" t="s">
        <v>16527</v>
      </c>
      <c r="I64" s="153"/>
      <c r="J64" s="223" t="s">
        <v>16527</v>
      </c>
      <c r="K64" s="154"/>
      <c r="L64" s="223" t="s">
        <v>16527</v>
      </c>
      <c r="M64" s="154"/>
      <c r="N64" s="224" t="s">
        <v>16527</v>
      </c>
      <c r="O64" s="155"/>
      <c r="P64" s="200" t="s">
        <v>16527</v>
      </c>
      <c r="Q64" s="155"/>
      <c r="R64" s="200" t="s">
        <v>16527</v>
      </c>
      <c r="S64" s="154">
        <f>SUMIFS(台帳表ｋ[金額],台帳表ｋ[精算
グループ],確報【10月】!$H64,台帳表ｋ[入金月（月のみ）],確報【10月】!$A$1,台帳表ｋ[事務所/分室],"神")+SUMIFS(測量台帳1ｋ[入金額],測量台帳1ｋ[精算
グループ],確報【10月】!$H64,測量台帳1ｋ[入金月（月のみ）],確報【10月】!$A$1,測量台帳1ｋ[NC区分],"神奈川")+SUMIFS(測量台帳1__2ｋ[入金額(後)],測量台帳1__2ｋ[精算
グループ(後)],確報【10月】!$H64,測量台帳1__2ｋ[入金月(後)（月のみ）],確報【10月】!$A$1,測量台帳1__2ｋ[NC区分],"神奈川")</f>
        <v>0</v>
      </c>
      <c r="T64" s="224" t="s">
        <v>240</v>
      </c>
      <c r="U64" s="155">
        <f>SUMIFS(台帳表ｋ[金額],台帳表ｋ[精算
グループ],確報【10月】!$H64,台帳表ｋ[入金月（月のみ）],確報【10月】!$A$1,台帳表ｋ[事務所/分室],"湘")+SUMIFS(測量台帳1ｋ[入金額],測量台帳1ｋ[精算
グループ],確報【10月】!$H64,測量台帳1ｋ[入金月（月のみ）],確報【10月】!$A$1,測量台帳1ｋ[NC区分],"湘南")+SUMIFS(測量台帳1__2ｋ[入金額(後)],測量台帳1__2ｋ[精算
グループ(後)],確報【10月】!$H64,測量台帳1__2ｋ[入金月(後)（月のみ）],確報【10月】!$A$1,測量台帳1__2ｋ[NC区分],"湘南")</f>
        <v>1945869</v>
      </c>
      <c r="V64" s="200" t="s">
        <v>240</v>
      </c>
      <c r="W64" s="155" cm="1">
        <f t="array" ref="W64">INDEX(設備G入力用!$F$2:$Q$72,ROW(A59), MATCH($A$1,設備G入力用!$F$2:$Q$2,0))</f>
        <v>0</v>
      </c>
      <c r="X64" s="156">
        <f t="shared" si="7"/>
        <v>1945869</v>
      </c>
      <c r="Y64" s="16">
        <f>SUM(X59:X64)</f>
        <v>3660624</v>
      </c>
      <c r="Z64" s="13" t="s">
        <v>16625</v>
      </c>
      <c r="AA64" s="723"/>
      <c r="AB64" s="314" t="s">
        <v>16497</v>
      </c>
      <c r="AC64" s="172">
        <f t="shared" ref="AC64:AC70" si="11">SUM(I63,K63,M63,O63,Q63,S63,U63,W63)</f>
        <v>0</v>
      </c>
      <c r="AD64" s="10"/>
      <c r="AE64" s="10"/>
      <c r="AF64" s="202" t="str">
        <f>IFERROR(_xlfn.XLOOKUP(確報【10月】!$AE64,台帳表ｓ[整理番号],台帳表ｓ[繁閑調整]),"")</f>
        <v/>
      </c>
      <c r="AG64" s="277" t="str">
        <f>IFERROR(_xlfn.XLOOKUP(確報【10月】!$AE64,台帳表ｓ[整理番号],台帳表ｓ[精算
グループ]),"")</f>
        <v/>
      </c>
      <c r="AH64" s="278" t="str">
        <f>IFERROR(_xlfn.XLOOKUP(確報【10月】!$AE64,台帳表ｓ[整理番号],台帳表ｓ[請求書発行番号]),"")</f>
        <v/>
      </c>
      <c r="AI64" s="269" t="str">
        <f>IFERROR(_xlfn.XLOOKUP(確報【10月】!$AE64,台帳表ｓ[整理番号],台帳表ｓ[繁閑調整金]),"")</f>
        <v/>
      </c>
      <c r="AJ64" s="275"/>
      <c r="AL64" s="202" t="str">
        <f>IFERROR(_xlfn.XLOOKUP(確報【10月】!AK64,台帳表ｔ[整理番号],台帳表ｔ[繁閑調整]),"")</f>
        <v/>
      </c>
      <c r="AM64" s="277" t="str">
        <f>IFERROR(_xlfn.XLOOKUP(確報【10月】!AK64,台帳表ｔ[整理番号],台帳表ｔ[精算
グループ]),"")</f>
        <v/>
      </c>
      <c r="AN64" s="278" t="str">
        <f>IFERROR(_xlfn.XLOOKUP(確報【10月】!AK64,台帳表ｔ[整理番号],台帳表ｔ[請求書発行番号]),"")</f>
        <v/>
      </c>
      <c r="AO64" s="269" t="str">
        <f>IFERROR(_xlfn.XLOOKUP(確報【10月】!AK64,台帳表ｔ[整理番号],台帳表ｔ[繁閑調整金]),"")</f>
        <v/>
      </c>
      <c r="AP64" s="275"/>
      <c r="AR64" s="202" t="str">
        <f>IFERROR(_xlfn.XLOOKUP(確報【10月】!AQ64,台帳表ｋ[整理番号],台帳表ｋ[繁閑調整]),"")</f>
        <v/>
      </c>
      <c r="AS64" s="277" t="str">
        <f>IFERROR(_xlfn.XLOOKUP(確報【10月】!AQ64,台帳表ｋ[整理番号],台帳表ｋ[精算
グループ]),"")</f>
        <v/>
      </c>
      <c r="AT64" s="278" t="str">
        <f>IFERROR(_xlfn.XLOOKUP(確報【10月】!AQ64,台帳表ｋ[整理番号],台帳表ｋ[請求書発行番号]),"")</f>
        <v/>
      </c>
      <c r="AU64" s="269" t="str">
        <f>IFERROR(_xlfn.XLOOKUP(確報【10月】!AQ64,台帳表ｋ[整理番号],台帳表ｋ[繁閑調整金]),"")</f>
        <v/>
      </c>
      <c r="AV64" s="275"/>
      <c r="AX64" s="202" t="str">
        <f>IFERROR(_xlfn.XLOOKUP(確報【10月】!AW64,台帳表ｋ[整理番号],台帳表ｋ[繁閑調整]),"")</f>
        <v/>
      </c>
      <c r="AY64" s="277" t="str">
        <f>IFERROR(_xlfn.XLOOKUP(確報【10月】!AW64,台帳表ｋ[整理番号],台帳表ｋ[精算
グループ]),"")</f>
        <v/>
      </c>
      <c r="AZ64" s="278" t="str">
        <f>IFERROR(_xlfn.XLOOKUP(確報【10月】!AW64,台帳表ｋ[整理番号],台帳表ｋ[請求書発行番号]),"")</f>
        <v/>
      </c>
      <c r="BA64" s="269" t="str">
        <f>IFERROR(_xlfn.XLOOKUP(確報【10月】!AW64,台帳表ｋ[整理番号],台帳表ｋ[繁閑調整金]),"")</f>
        <v/>
      </c>
    </row>
    <row r="65" spans="1:53" ht="16.350000000000001" customHeight="1" thickBot="1">
      <c r="A65" s="927"/>
      <c r="B65" s="927"/>
      <c r="C65" s="927"/>
      <c r="D65" s="976"/>
      <c r="E65" s="926" t="s">
        <v>16500</v>
      </c>
      <c r="F65" s="225" t="s">
        <v>16501</v>
      </c>
      <c r="G65" s="226"/>
      <c r="H65" s="227" t="s">
        <v>16555</v>
      </c>
      <c r="I65" s="228"/>
      <c r="J65" s="229" t="s">
        <v>16555</v>
      </c>
      <c r="K65" s="230"/>
      <c r="L65" s="231" t="s">
        <v>16555</v>
      </c>
      <c r="M65" s="230"/>
      <c r="N65" s="231" t="s">
        <v>16555</v>
      </c>
      <c r="O65" s="232"/>
      <c r="P65" s="227" t="s">
        <v>16555</v>
      </c>
      <c r="Q65" s="232"/>
      <c r="R65" s="227" t="s">
        <v>16555</v>
      </c>
      <c r="S65" s="230">
        <f>SUMIFS(台帳表ｋ[金額],台帳表ｋ[精算
グループ],確報【10月】!$H65,台帳表ｋ[入金月（月のみ）],確報【10月】!$A$1,台帳表ｋ[事務所/分室],"神")+SUMIFS(測量台帳1ｋ[入金額],測量台帳1ｋ[精算
グループ],確報【10月】!$H65,測量台帳1ｋ[入金月（月のみ）],確報【10月】!$A$1,測量台帳1ｋ[NC区分],"神奈川")+SUMIFS(測量台帳1__2ｋ[入金額(後)],測量台帳1__2ｋ[精算
グループ(後)],確報【10月】!$H65,測量台帳1__2ｋ[入金月(後)（月のみ）],確報【10月】!$A$1,測量台帳1__2ｋ[NC区分],"神奈川")</f>
        <v>136228</v>
      </c>
      <c r="T65" s="231" t="s">
        <v>16555</v>
      </c>
      <c r="U65" s="232">
        <f>SUMIFS(台帳表ｋ[金額],台帳表ｋ[精算
グループ],確報【10月】!$H65,台帳表ｋ[入金月（月のみ）],確報【10月】!$A$1,台帳表ｋ[事務所/分室],"湘")+SUMIFS(測量台帳1ｋ[入金額],測量台帳1ｋ[精算
グループ],確報【10月】!$H65,測量台帳1ｋ[入金月（月のみ）],確報【10月】!$A$1,測量台帳1ｋ[NC区分],"湘南")+SUMIFS(測量台帳1__2ｋ[入金額(後)],測量台帳1__2ｋ[精算
グループ(後)],確報【10月】!$H65,測量台帳1__2ｋ[入金月(後)（月のみ）],確報【10月】!$A$1,測量台帳1__2ｋ[NC区分],"湘南")</f>
        <v>0</v>
      </c>
      <c r="V65" s="227" t="s">
        <v>16555</v>
      </c>
      <c r="W65" s="232" cm="1">
        <f t="array" ref="W65">INDEX(設備G入力用!$F$2:$Q$72,ROW(A60), MATCH($A$1,設備G入力用!$F$2:$Q$2,0))</f>
        <v>0</v>
      </c>
      <c r="X65" s="233">
        <f t="shared" si="7"/>
        <v>136228</v>
      </c>
      <c r="Y65" s="181">
        <f>SUM(X65:X65)</f>
        <v>136228</v>
      </c>
      <c r="Z65" s="13"/>
      <c r="AA65" s="723"/>
      <c r="AB65" s="314" t="s">
        <v>16527</v>
      </c>
      <c r="AC65" s="172">
        <f t="shared" si="11"/>
        <v>1945869</v>
      </c>
      <c r="AD65" s="10"/>
      <c r="AE65" s="10"/>
      <c r="AF65" s="202" t="str">
        <f>IFERROR(_xlfn.XLOOKUP(確報【10月】!$AE65,台帳表ｓ[整理番号],台帳表ｓ[繁閑調整]),"")</f>
        <v/>
      </c>
      <c r="AG65" s="277" t="str">
        <f>IFERROR(_xlfn.XLOOKUP(確報【10月】!$AE65,台帳表ｓ[整理番号],台帳表ｓ[精算
グループ]),"")</f>
        <v/>
      </c>
      <c r="AH65" s="278" t="str">
        <f>IFERROR(_xlfn.XLOOKUP(確報【10月】!$AE65,台帳表ｓ[整理番号],台帳表ｓ[請求書発行番号]),"")</f>
        <v/>
      </c>
      <c r="AI65" s="269" t="str">
        <f>IFERROR(_xlfn.XLOOKUP(確報【10月】!$AE65,台帳表ｓ[整理番号],台帳表ｓ[繁閑調整金]),"")</f>
        <v/>
      </c>
      <c r="AJ65" s="275"/>
      <c r="AL65" s="202" t="str">
        <f>IFERROR(_xlfn.XLOOKUP(確報【10月】!AK65,台帳表ｔ[整理番号],台帳表ｔ[繁閑調整]),"")</f>
        <v/>
      </c>
      <c r="AM65" s="277" t="str">
        <f>IFERROR(_xlfn.XLOOKUP(確報【10月】!AK65,台帳表ｔ[整理番号],台帳表ｔ[精算
グループ]),"")</f>
        <v/>
      </c>
      <c r="AN65" s="278" t="str">
        <f>IFERROR(_xlfn.XLOOKUP(確報【10月】!AK65,台帳表ｔ[整理番号],台帳表ｔ[請求書発行番号]),"")</f>
        <v/>
      </c>
      <c r="AO65" s="269" t="str">
        <f>IFERROR(_xlfn.XLOOKUP(確報【10月】!AK65,台帳表ｔ[整理番号],台帳表ｔ[繁閑調整金]),"")</f>
        <v/>
      </c>
      <c r="AP65" s="275"/>
      <c r="AR65" s="202" t="str">
        <f>IFERROR(_xlfn.XLOOKUP(確報【10月】!AQ65,台帳表ｋ[整理番号],台帳表ｋ[繁閑調整]),"")</f>
        <v/>
      </c>
      <c r="AS65" s="277" t="str">
        <f>IFERROR(_xlfn.XLOOKUP(確報【10月】!AQ65,台帳表ｋ[整理番号],台帳表ｋ[精算
グループ]),"")</f>
        <v/>
      </c>
      <c r="AT65" s="278" t="str">
        <f>IFERROR(_xlfn.XLOOKUP(確報【10月】!AQ65,台帳表ｋ[整理番号],台帳表ｋ[請求書発行番号]),"")</f>
        <v/>
      </c>
      <c r="AU65" s="269" t="str">
        <f>IFERROR(_xlfn.XLOOKUP(確報【10月】!AQ65,台帳表ｋ[整理番号],台帳表ｋ[繁閑調整金]),"")</f>
        <v/>
      </c>
      <c r="AV65" s="275"/>
      <c r="AX65" s="202" t="str">
        <f>IFERROR(_xlfn.XLOOKUP(確報【10月】!AW65,台帳表ｋ[整理番号],台帳表ｋ[繁閑調整]),"")</f>
        <v/>
      </c>
      <c r="AY65" s="277" t="str">
        <f>IFERROR(_xlfn.XLOOKUP(確報【10月】!AW65,台帳表ｋ[整理番号],台帳表ｋ[精算
グループ]),"")</f>
        <v/>
      </c>
      <c r="AZ65" s="278" t="str">
        <f>IFERROR(_xlfn.XLOOKUP(確報【10月】!AW65,台帳表ｋ[整理番号],台帳表ｋ[請求書発行番号]),"")</f>
        <v/>
      </c>
      <c r="BA65" s="269" t="str">
        <f>IFERROR(_xlfn.XLOOKUP(確報【10月】!AW65,台帳表ｋ[整理番号],台帳表ｋ[繁閑調整金]),"")</f>
        <v/>
      </c>
    </row>
    <row r="66" spans="1:53" ht="16.350000000000001" customHeight="1">
      <c r="A66" s="927"/>
      <c r="B66" s="927"/>
      <c r="C66" s="927"/>
      <c r="D66" s="976"/>
      <c r="E66" s="927"/>
      <c r="F66" s="91" t="s">
        <v>16556</v>
      </c>
      <c r="G66" s="52" t="s">
        <v>16606</v>
      </c>
      <c r="H66" s="53" t="s">
        <v>16506</v>
      </c>
      <c r="I66" s="166"/>
      <c r="J66" s="81" t="s">
        <v>16506</v>
      </c>
      <c r="K66" s="82"/>
      <c r="L66" s="81" t="s">
        <v>16506</v>
      </c>
      <c r="M66" s="82"/>
      <c r="N66" s="69" t="s">
        <v>16506</v>
      </c>
      <c r="O66" s="70"/>
      <c r="P66" s="53" t="s">
        <v>16506</v>
      </c>
      <c r="Q66" s="54"/>
      <c r="R66" s="53" t="s">
        <v>16506</v>
      </c>
      <c r="S66" s="88">
        <f>SUMIFS(台帳表ｋ[金額],台帳表ｋ[精算
グループ],確報【10月】!$H66,台帳表ｋ[入金月（月のみ）],確報【10月】!$A$1,台帳表ｋ[事務所/分室],"神")+SUMIFS(測量台帳1ｋ[入金額],測量台帳1ｋ[精算
グループ],確報【10月】!$H66,測量台帳1ｋ[入金月（月のみ）],確報【10月】!$A$1,測量台帳1ｋ[NC区分],"神奈川")+SUMIFS(測量台帳1__2ｋ[入金額(後)],測量台帳1__2ｋ[精算
グループ(後)],確報【10月】!$H66,測量台帳1__2ｋ[入金月(後)（月のみ）],確報【10月】!$A$1,測量台帳1__2ｋ[NC区分],"神奈川")</f>
        <v>0</v>
      </c>
      <c r="T66" s="89" t="s">
        <v>315</v>
      </c>
      <c r="U66" s="54">
        <f>SUMIFS(台帳表ｋ[金額],台帳表ｋ[精算
グループ],確報【10月】!$H66,台帳表ｋ[入金月（月のみ）],確報【10月】!$A$1,台帳表ｋ[事務所/分室],"湘")+SUMIFS(測量台帳1ｋ[入金額],測量台帳1ｋ[精算
グループ],確報【10月】!$H66,測量台帳1ｋ[入金月（月のみ）],確報【10月】!$A$1,測量台帳1ｋ[NC区分],"湘南")+SUMIFS(測量台帳1__2ｋ[入金額(後)],測量台帳1__2ｋ[精算
グループ(後)],確報【10月】!$H66,測量台帳1__2ｋ[入金月(後)（月のみ）],確報【10月】!$A$1,測量台帳1__2ｋ[NC区分],"湘南")</f>
        <v>0</v>
      </c>
      <c r="V66" s="53" t="s">
        <v>315</v>
      </c>
      <c r="W66" s="54" cm="1">
        <f t="array" ref="W66">INDEX(設備G入力用!$F$2:$Q$72,ROW(A61), MATCH($A$1,設備G入力用!$F$2:$Q$2,0))</f>
        <v>0</v>
      </c>
      <c r="X66" s="71">
        <f t="shared" si="7"/>
        <v>0</v>
      </c>
      <c r="Y66" s="24"/>
      <c r="Z66" s="13"/>
      <c r="AA66" s="723"/>
      <c r="AB66" s="315" t="s">
        <v>16555</v>
      </c>
      <c r="AC66" s="316">
        <f t="shared" si="11"/>
        <v>136228</v>
      </c>
      <c r="AD66" s="10"/>
      <c r="AE66" s="10"/>
      <c r="AF66" s="202" t="str">
        <f>IFERROR(_xlfn.XLOOKUP(確報【10月】!$AE66,台帳表ｓ[整理番号],台帳表ｓ[繁閑調整]),"")</f>
        <v/>
      </c>
      <c r="AG66" s="277" t="str">
        <f>IFERROR(_xlfn.XLOOKUP(確報【10月】!$AE66,台帳表ｓ[整理番号],台帳表ｓ[精算
グループ]),"")</f>
        <v/>
      </c>
      <c r="AH66" s="278" t="str">
        <f>IFERROR(_xlfn.XLOOKUP(確報【10月】!$AE66,台帳表ｓ[整理番号],台帳表ｓ[請求書発行番号]),"")</f>
        <v/>
      </c>
      <c r="AI66" s="269" t="str">
        <f>IFERROR(_xlfn.XLOOKUP(確報【10月】!$AE66,台帳表ｓ[整理番号],台帳表ｓ[繁閑調整金]),"")</f>
        <v/>
      </c>
      <c r="AJ66" s="275"/>
      <c r="AL66" s="202" t="str">
        <f>IFERROR(_xlfn.XLOOKUP(確報【10月】!AK66,台帳表ｔ[整理番号],台帳表ｔ[繁閑調整]),"")</f>
        <v/>
      </c>
      <c r="AM66" s="277" t="str">
        <f>IFERROR(_xlfn.XLOOKUP(確報【10月】!AK66,台帳表ｔ[整理番号],台帳表ｔ[精算
グループ]),"")</f>
        <v/>
      </c>
      <c r="AN66" s="278" t="str">
        <f>IFERROR(_xlfn.XLOOKUP(確報【10月】!AK66,台帳表ｔ[整理番号],台帳表ｔ[請求書発行番号]),"")</f>
        <v/>
      </c>
      <c r="AO66" s="269" t="str">
        <f>IFERROR(_xlfn.XLOOKUP(確報【10月】!AK66,台帳表ｔ[整理番号],台帳表ｔ[繁閑調整金]),"")</f>
        <v/>
      </c>
      <c r="AP66" s="275"/>
      <c r="AR66" s="202" t="str">
        <f>IFERROR(_xlfn.XLOOKUP(確報【10月】!AQ66,台帳表ｋ[整理番号],台帳表ｋ[繁閑調整]),"")</f>
        <v/>
      </c>
      <c r="AS66" s="277" t="str">
        <f>IFERROR(_xlfn.XLOOKUP(確報【10月】!AQ66,台帳表ｋ[整理番号],台帳表ｋ[精算
グループ]),"")</f>
        <v/>
      </c>
      <c r="AT66" s="278" t="str">
        <f>IFERROR(_xlfn.XLOOKUP(確報【10月】!AQ66,台帳表ｋ[整理番号],台帳表ｋ[請求書発行番号]),"")</f>
        <v/>
      </c>
      <c r="AU66" s="269" t="str">
        <f>IFERROR(_xlfn.XLOOKUP(確報【10月】!AQ66,台帳表ｋ[整理番号],台帳表ｋ[繁閑調整金]),"")</f>
        <v/>
      </c>
      <c r="AV66" s="275"/>
      <c r="AX66" s="202" t="str">
        <f>IFERROR(_xlfn.XLOOKUP(確報【10月】!AW66,台帳表ｋ[整理番号],台帳表ｋ[繁閑調整]),"")</f>
        <v/>
      </c>
      <c r="AY66" s="277" t="str">
        <f>IFERROR(_xlfn.XLOOKUP(確報【10月】!AW66,台帳表ｋ[整理番号],台帳表ｋ[精算
グループ]),"")</f>
        <v/>
      </c>
      <c r="AZ66" s="278" t="str">
        <f>IFERROR(_xlfn.XLOOKUP(確報【10月】!AW66,台帳表ｋ[整理番号],台帳表ｋ[請求書発行番号]),"")</f>
        <v/>
      </c>
      <c r="BA66" s="269" t="str">
        <f>IFERROR(_xlfn.XLOOKUP(確報【10月】!AW66,台帳表ｋ[整理番号],台帳表ｋ[繁閑調整金]),"")</f>
        <v/>
      </c>
    </row>
    <row r="67" spans="1:53" ht="16.350000000000001" customHeight="1">
      <c r="A67" s="927"/>
      <c r="B67" s="927"/>
      <c r="C67" s="927"/>
      <c r="D67" s="976"/>
      <c r="E67" s="927"/>
      <c r="F67" s="98" t="s">
        <v>16507</v>
      </c>
      <c r="G67" s="63" t="s">
        <v>16606</v>
      </c>
      <c r="H67" s="27" t="s">
        <v>16508</v>
      </c>
      <c r="I67" s="28"/>
      <c r="J67" s="78" t="s">
        <v>16508</v>
      </c>
      <c r="K67" s="40"/>
      <c r="L67" s="78" t="s">
        <v>16508</v>
      </c>
      <c r="M67" s="40"/>
      <c r="N67" s="60" t="s">
        <v>16508</v>
      </c>
      <c r="O67" s="61"/>
      <c r="P67" s="27" t="s">
        <v>16508</v>
      </c>
      <c r="Q67" s="29"/>
      <c r="R67" s="27" t="s">
        <v>16508</v>
      </c>
      <c r="S67" s="92">
        <f>SUMIFS(台帳表ｋ[金額],台帳表ｋ[精算
グループ],確報【10月】!$H67,台帳表ｋ[入金月（月のみ）],確報【10月】!$A$1,台帳表ｋ[事務所/分室],"神")+SUMIFS(測量台帳1ｋ[入金額],測量台帳1ｋ[精算
グループ],確報【10月】!$H67,測量台帳1ｋ[入金月（月のみ）],確報【10月】!$A$1,測量台帳1ｋ[NC区分],"神奈川")+SUMIFS(測量台帳1__2ｋ[入金額(後)],測量台帳1__2ｋ[精算
グループ(後)],確報【10月】!$H67,測量台帳1__2ｋ[入金月(後)（月のみ）],確報【10月】!$A$1,測量台帳1__2ｋ[NC区分],"神奈川")</f>
        <v>355414</v>
      </c>
      <c r="T67" s="93" t="s">
        <v>620</v>
      </c>
      <c r="U67" s="29">
        <f>SUMIFS(台帳表ｋ[金額],台帳表ｋ[精算
グループ],確報【10月】!$H67,台帳表ｋ[入金月（月のみ）],確報【10月】!$A$1,台帳表ｋ[事務所/分室],"湘")+SUMIFS(測量台帳1ｋ[入金額],測量台帳1ｋ[精算
グループ],確報【10月】!$H67,測量台帳1ｋ[入金月（月のみ）],確報【10月】!$A$1,測量台帳1ｋ[NC区分],"湘南")+SUMIFS(測量台帳1__2ｋ[入金額(後)],測量台帳1__2ｋ[精算
グループ(後)],確報【10月】!$H67,測量台帳1__2ｋ[入金月(後)（月のみ）],確報【10月】!$A$1,測量台帳1__2ｋ[NC区分],"湘南")</f>
        <v>171539</v>
      </c>
      <c r="V67" s="27" t="s">
        <v>620</v>
      </c>
      <c r="W67" s="29" cm="1">
        <f t="array" ref="W67">INDEX(設備G入力用!$F$2:$Q$72,ROW(A62), MATCH($A$1,設備G入力用!$F$2:$Q$2,0))</f>
        <v>0</v>
      </c>
      <c r="X67" s="30">
        <f t="shared" si="7"/>
        <v>526953</v>
      </c>
      <c r="Y67" s="24"/>
      <c r="Z67" s="13"/>
      <c r="AA67" s="723"/>
      <c r="AB67" s="314" t="s">
        <v>16506</v>
      </c>
      <c r="AC67" s="172">
        <f t="shared" si="11"/>
        <v>0</v>
      </c>
      <c r="AD67" s="10"/>
      <c r="AE67" s="10"/>
      <c r="AF67" s="202" t="str">
        <f>IFERROR(_xlfn.XLOOKUP(確報【10月】!$AE67,台帳表ｓ[整理番号],台帳表ｓ[繁閑調整]),"")</f>
        <v/>
      </c>
      <c r="AG67" s="277" t="str">
        <f>IFERROR(_xlfn.XLOOKUP(確報【10月】!$AE67,台帳表ｓ[整理番号],台帳表ｓ[精算
グループ]),"")</f>
        <v/>
      </c>
      <c r="AH67" s="278" t="str">
        <f>IFERROR(_xlfn.XLOOKUP(確報【10月】!$AE67,台帳表ｓ[整理番号],台帳表ｓ[請求書発行番号]),"")</f>
        <v/>
      </c>
      <c r="AI67" s="269" t="str">
        <f>IFERROR(_xlfn.XLOOKUP(確報【10月】!$AE67,台帳表ｓ[整理番号],台帳表ｓ[繁閑調整金]),"")</f>
        <v/>
      </c>
      <c r="AJ67" s="275"/>
      <c r="AL67" s="202" t="str">
        <f>IFERROR(_xlfn.XLOOKUP(確報【10月】!AK67,台帳表ｔ[整理番号],台帳表ｔ[繁閑調整]),"")</f>
        <v/>
      </c>
      <c r="AM67" s="277" t="str">
        <f>IFERROR(_xlfn.XLOOKUP(確報【10月】!AK67,台帳表ｔ[整理番号],台帳表ｔ[精算
グループ]),"")</f>
        <v/>
      </c>
      <c r="AN67" s="278" t="str">
        <f>IFERROR(_xlfn.XLOOKUP(確報【10月】!AK67,台帳表ｔ[整理番号],台帳表ｔ[請求書発行番号]),"")</f>
        <v/>
      </c>
      <c r="AO67" s="269" t="str">
        <f>IFERROR(_xlfn.XLOOKUP(確報【10月】!AK67,台帳表ｔ[整理番号],台帳表ｔ[繁閑調整金]),"")</f>
        <v/>
      </c>
      <c r="AP67" s="275"/>
      <c r="AR67" s="202" t="str">
        <f>IFERROR(_xlfn.XLOOKUP(確報【10月】!AQ67,台帳表ｋ[整理番号],台帳表ｋ[繁閑調整]),"")</f>
        <v/>
      </c>
      <c r="AS67" s="277" t="str">
        <f>IFERROR(_xlfn.XLOOKUP(確報【10月】!AQ67,台帳表ｋ[整理番号],台帳表ｋ[精算
グループ]),"")</f>
        <v/>
      </c>
      <c r="AT67" s="278" t="str">
        <f>IFERROR(_xlfn.XLOOKUP(確報【10月】!AQ67,台帳表ｋ[整理番号],台帳表ｋ[請求書発行番号]),"")</f>
        <v/>
      </c>
      <c r="AU67" s="269" t="str">
        <f>IFERROR(_xlfn.XLOOKUP(確報【10月】!AQ67,台帳表ｋ[整理番号],台帳表ｋ[繁閑調整金]),"")</f>
        <v/>
      </c>
      <c r="AV67" s="275"/>
      <c r="AX67" s="202" t="str">
        <f>IFERROR(_xlfn.XLOOKUP(確報【10月】!AW67,台帳表ｋ[整理番号],台帳表ｋ[繁閑調整]),"")</f>
        <v/>
      </c>
      <c r="AY67" s="277" t="str">
        <f>IFERROR(_xlfn.XLOOKUP(確報【10月】!AW67,台帳表ｋ[整理番号],台帳表ｋ[精算
グループ]),"")</f>
        <v/>
      </c>
      <c r="AZ67" s="278" t="str">
        <f>IFERROR(_xlfn.XLOOKUP(確報【10月】!AW67,台帳表ｋ[整理番号],台帳表ｋ[請求書発行番号]),"")</f>
        <v/>
      </c>
      <c r="BA67" s="269" t="str">
        <f>IFERROR(_xlfn.XLOOKUP(確報【10月】!AW67,台帳表ｋ[整理番号],台帳表ｋ[繁閑調整金]),"")</f>
        <v/>
      </c>
    </row>
    <row r="68" spans="1:53" ht="16.350000000000001" customHeight="1" thickBot="1">
      <c r="A68" s="927"/>
      <c r="B68" s="927"/>
      <c r="C68" s="927"/>
      <c r="D68" s="976"/>
      <c r="E68" s="927"/>
      <c r="F68" s="91" t="s">
        <v>16503</v>
      </c>
      <c r="G68" s="52" t="s">
        <v>16606</v>
      </c>
      <c r="H68" s="27" t="s">
        <v>16504</v>
      </c>
      <c r="I68" s="28"/>
      <c r="J68" s="78" t="s">
        <v>16504</v>
      </c>
      <c r="K68" s="40"/>
      <c r="L68" s="78" t="s">
        <v>16504</v>
      </c>
      <c r="M68" s="40"/>
      <c r="N68" s="60" t="s">
        <v>16504</v>
      </c>
      <c r="O68" s="61"/>
      <c r="P68" s="27" t="s">
        <v>16504</v>
      </c>
      <c r="Q68" s="29"/>
      <c r="R68" s="27" t="s">
        <v>16504</v>
      </c>
      <c r="S68" s="92">
        <f>SUMIFS(台帳表ｋ[金額],台帳表ｋ[精算
グループ],確報【10月】!$H68,台帳表ｋ[入金月（月のみ）],確報【10月】!$A$1,台帳表ｋ[事務所/分室],"神")+SUMIFS(測量台帳1ｋ[入金額],測量台帳1ｋ[精算
グループ],確報【10月】!$H68,測量台帳1ｋ[入金月（月のみ）],確報【10月】!$A$1,測量台帳1ｋ[NC区分],"神奈川")+SUMIFS(測量台帳1__2ｋ[入金額(後)],測量台帳1__2ｋ[精算
グループ(後)],確報【10月】!$H68,測量台帳1__2ｋ[入金月(後)（月のみ）],確報【10月】!$A$1,測量台帳1__2ｋ[NC区分],"神奈川")</f>
        <v>0</v>
      </c>
      <c r="T68" s="93" t="s">
        <v>16612</v>
      </c>
      <c r="U68" s="29">
        <f>SUMIFS(台帳表ｋ[金額],台帳表ｋ[精算
グループ],確報【10月】!$H68,台帳表ｋ[入金月（月のみ）],確報【10月】!$A$1,台帳表ｋ[事務所/分室],"湘")+SUMIFS(測量台帳1ｋ[入金額],測量台帳1ｋ[精算
グループ],確報【10月】!$H68,測量台帳1ｋ[入金月（月のみ）],確報【10月】!$A$1,測量台帳1ｋ[NC区分],"湘南")+SUMIFS(測量台帳1__2ｋ[入金額(後)],測量台帳1__2ｋ[精算
グループ(後)],確報【10月】!$H68,測量台帳1__2ｋ[入金月(後)（月のみ）],確報【10月】!$A$1,測量台帳1__2ｋ[NC区分],"湘南")</f>
        <v>0</v>
      </c>
      <c r="V68" s="27" t="s">
        <v>16612</v>
      </c>
      <c r="W68" s="29" cm="1">
        <f t="array" ref="W68">INDEX(設備G入力用!$F$2:$Q$72,ROW(A63), MATCH($A$1,設備G入力用!$F$2:$Q$2,0))</f>
        <v>0</v>
      </c>
      <c r="X68" s="30">
        <f t="shared" si="7"/>
        <v>0</v>
      </c>
      <c r="AA68" s="723"/>
      <c r="AB68" s="304" t="s">
        <v>16508</v>
      </c>
      <c r="AC68" s="172">
        <f t="shared" si="11"/>
        <v>526953</v>
      </c>
      <c r="AD68" s="10"/>
      <c r="AE68" s="10"/>
      <c r="AF68" s="202" t="str">
        <f>IFERROR(_xlfn.XLOOKUP(確報【10月】!$AE68,台帳表ｓ[整理番号],台帳表ｓ[繁閑調整]),"")</f>
        <v/>
      </c>
      <c r="AG68" s="277" t="str">
        <f>IFERROR(_xlfn.XLOOKUP(確報【10月】!$AE68,台帳表ｓ[整理番号],台帳表ｓ[精算
グループ]),"")</f>
        <v/>
      </c>
      <c r="AH68" s="278" t="str">
        <f>IFERROR(_xlfn.XLOOKUP(確報【10月】!$AE68,台帳表ｓ[整理番号],台帳表ｓ[請求書発行番号]),"")</f>
        <v/>
      </c>
      <c r="AI68" s="269" t="str">
        <f>IFERROR(_xlfn.XLOOKUP(確報【10月】!$AE68,台帳表ｓ[整理番号],台帳表ｓ[繁閑調整金]),"")</f>
        <v/>
      </c>
      <c r="AJ68" s="275"/>
      <c r="AL68" s="202" t="str">
        <f>IFERROR(_xlfn.XLOOKUP(確報【10月】!AK68,台帳表ｔ[整理番号],台帳表ｔ[繁閑調整]),"")</f>
        <v/>
      </c>
      <c r="AM68" s="277" t="str">
        <f>IFERROR(_xlfn.XLOOKUP(確報【10月】!AK68,台帳表ｔ[整理番号],台帳表ｔ[精算
グループ]),"")</f>
        <v/>
      </c>
      <c r="AN68" s="278" t="str">
        <f>IFERROR(_xlfn.XLOOKUP(確報【10月】!AK68,台帳表ｔ[整理番号],台帳表ｔ[請求書発行番号]),"")</f>
        <v/>
      </c>
      <c r="AO68" s="269" t="str">
        <f>IFERROR(_xlfn.XLOOKUP(確報【10月】!AK68,台帳表ｔ[整理番号],台帳表ｔ[繁閑調整金]),"")</f>
        <v/>
      </c>
      <c r="AP68" s="275"/>
      <c r="AR68" s="202" t="str">
        <f>IFERROR(_xlfn.XLOOKUP(確報【10月】!AQ68,台帳表ｋ[整理番号],台帳表ｋ[繁閑調整]),"")</f>
        <v/>
      </c>
      <c r="AS68" s="277" t="str">
        <f>IFERROR(_xlfn.XLOOKUP(確報【10月】!AQ68,台帳表ｋ[整理番号],台帳表ｋ[精算
グループ]),"")</f>
        <v/>
      </c>
      <c r="AT68" s="278" t="str">
        <f>IFERROR(_xlfn.XLOOKUP(確報【10月】!AQ68,台帳表ｋ[整理番号],台帳表ｋ[請求書発行番号]),"")</f>
        <v/>
      </c>
      <c r="AU68" s="269" t="str">
        <f>IFERROR(_xlfn.XLOOKUP(確報【10月】!AQ68,台帳表ｋ[整理番号],台帳表ｋ[繁閑調整金]),"")</f>
        <v/>
      </c>
      <c r="AV68" s="275"/>
      <c r="AX68" s="202" t="str">
        <f>IFERROR(_xlfn.XLOOKUP(確報【10月】!AW68,台帳表ｋ[整理番号],台帳表ｋ[繁閑調整]),"")</f>
        <v/>
      </c>
      <c r="AY68" s="277" t="str">
        <f>IFERROR(_xlfn.XLOOKUP(確報【10月】!AW68,台帳表ｋ[整理番号],台帳表ｋ[精算
グループ]),"")</f>
        <v/>
      </c>
      <c r="AZ68" s="278" t="str">
        <f>IFERROR(_xlfn.XLOOKUP(確報【10月】!AW68,台帳表ｋ[整理番号],台帳表ｋ[請求書発行番号]),"")</f>
        <v/>
      </c>
      <c r="BA68" s="269" t="str">
        <f>IFERROR(_xlfn.XLOOKUP(確報【10月】!AW68,台帳表ｋ[整理番号],台帳表ｋ[繁閑調整金]),"")</f>
        <v/>
      </c>
    </row>
    <row r="69" spans="1:53" ht="16.350000000000001" customHeight="1" thickBot="1">
      <c r="A69" s="927"/>
      <c r="B69" s="927"/>
      <c r="C69" s="928"/>
      <c r="D69" s="979"/>
      <c r="E69" s="928"/>
      <c r="F69" s="324" t="s">
        <v>16557</v>
      </c>
      <c r="G69" s="325" t="s">
        <v>16606</v>
      </c>
      <c r="H69" s="326"/>
      <c r="I69" s="327"/>
      <c r="J69" s="328"/>
      <c r="K69" s="329"/>
      <c r="L69" s="328"/>
      <c r="M69" s="329"/>
      <c r="N69" s="330"/>
      <c r="O69" s="331"/>
      <c r="P69" s="326"/>
      <c r="Q69" s="332"/>
      <c r="R69" s="326"/>
      <c r="S69" s="333">
        <f>SUMIFS(台帳表ｋ[金額],台帳表ｋ[精算
グループ],確報【10月】!$H69,台帳表ｋ[入金月（月のみ）],確報【10月】!$A$1,台帳表ｋ[事務所/分室],"神")+SUMIFS(測量台帳1ｋ[入金額],測量台帳1ｋ[精算
グループ],確報【10月】!$H69,測量台帳1ｋ[入金月（月のみ）],確報【10月】!$A$1,測量台帳1ｋ[NC区分],"神奈川")+SUMIFS(測量台帳1__2ｋ[入金額(後)],測量台帳1__2ｋ[精算
グループ(後)],確報【10月】!$H69,測量台帳1__2ｋ[入金月(後)（月のみ）],確報【10月】!$A$1,測量台帳1__2ｋ[NC区分],"神奈川")</f>
        <v>0</v>
      </c>
      <c r="T69" s="334"/>
      <c r="U69" s="332">
        <f>SUMIFS(台帳表ｋ[金額],台帳表ｋ[精算
グループ],確報【10月】!$H69,台帳表ｋ[入金月（月のみ）],確報【10月】!$A$1,台帳表ｋ[事務所/分室],"湘")+SUMIFS(測量台帳1ｋ[入金額],測量台帳1ｋ[精算
グループ],確報【10月】!$H69,測量台帳1ｋ[入金月（月のみ）],確報【10月】!$A$1,測量台帳1ｋ[NC区分],"湘南")+SUMIFS(測量台帳1__2ｋ[入金額(後)],測量台帳1__2ｋ[精算
グループ(後)],確報【10月】!$H69,測量台帳1__2ｋ[入金月(後)（月のみ）],確報【10月】!$A$1,測量台帳1__2ｋ[NC区分],"湘南")</f>
        <v>0</v>
      </c>
      <c r="V69" s="326"/>
      <c r="W69" s="332" cm="1">
        <f t="array" ref="W69">INDEX(設備G入力用!$F$2:$Q$72,ROW(A64), MATCH($A$1,設備G入力用!$F$2:$Q$2,0))</f>
        <v>0</v>
      </c>
      <c r="X69" s="41">
        <f t="shared" si="7"/>
        <v>0</v>
      </c>
      <c r="Y69" s="16">
        <f>SUM(X66:X69)</f>
        <v>526953</v>
      </c>
      <c r="Z69" s="13" t="s">
        <v>16626</v>
      </c>
      <c r="AA69" s="723"/>
      <c r="AB69" s="304" t="s">
        <v>16504</v>
      </c>
      <c r="AC69" s="172">
        <f t="shared" si="11"/>
        <v>0</v>
      </c>
      <c r="AD69" s="10"/>
      <c r="AE69" s="10"/>
      <c r="AF69" s="202" t="str">
        <f>IFERROR(_xlfn.XLOOKUP(確報【10月】!$AE69,台帳表ｓ[整理番号],台帳表ｓ[繁閑調整]),"")</f>
        <v/>
      </c>
      <c r="AG69" s="277" t="str">
        <f>IFERROR(_xlfn.XLOOKUP(確報【10月】!$AE69,台帳表ｓ[整理番号],台帳表ｓ[精算
グループ]),"")</f>
        <v/>
      </c>
      <c r="AH69" s="278" t="str">
        <f>IFERROR(_xlfn.XLOOKUP(確報【10月】!$AE69,台帳表ｓ[整理番号],台帳表ｓ[請求書発行番号]),"")</f>
        <v/>
      </c>
      <c r="AI69" s="269" t="str">
        <f>IFERROR(_xlfn.XLOOKUP(確報【10月】!$AE69,台帳表ｓ[整理番号],台帳表ｓ[繁閑調整金]),"")</f>
        <v/>
      </c>
      <c r="AJ69" s="275"/>
      <c r="AL69" s="202" t="str">
        <f>IFERROR(_xlfn.XLOOKUP(確報【10月】!AK69,台帳表ｔ[整理番号],台帳表ｔ[繁閑調整]),"")</f>
        <v/>
      </c>
      <c r="AM69" s="277" t="str">
        <f>IFERROR(_xlfn.XLOOKUP(確報【10月】!AK69,台帳表ｔ[整理番号],台帳表ｔ[精算
グループ]),"")</f>
        <v/>
      </c>
      <c r="AN69" s="278" t="str">
        <f>IFERROR(_xlfn.XLOOKUP(確報【10月】!AK69,台帳表ｔ[整理番号],台帳表ｔ[請求書発行番号]),"")</f>
        <v/>
      </c>
      <c r="AO69" s="269" t="str">
        <f>IFERROR(_xlfn.XLOOKUP(確報【10月】!AK69,台帳表ｔ[整理番号],台帳表ｔ[繁閑調整金]),"")</f>
        <v/>
      </c>
      <c r="AP69" s="275"/>
      <c r="AR69" s="202" t="str">
        <f>IFERROR(_xlfn.XLOOKUP(確報【10月】!AQ69,台帳表ｋ[整理番号],台帳表ｋ[繁閑調整]),"")</f>
        <v/>
      </c>
      <c r="AS69" s="277" t="str">
        <f>IFERROR(_xlfn.XLOOKUP(確報【10月】!AQ69,台帳表ｋ[整理番号],台帳表ｋ[精算
グループ]),"")</f>
        <v/>
      </c>
      <c r="AT69" s="278" t="str">
        <f>IFERROR(_xlfn.XLOOKUP(確報【10月】!AQ69,台帳表ｋ[整理番号],台帳表ｋ[請求書発行番号]),"")</f>
        <v/>
      </c>
      <c r="AU69" s="269" t="str">
        <f>IFERROR(_xlfn.XLOOKUP(確報【10月】!AQ69,台帳表ｋ[整理番号],台帳表ｋ[繁閑調整金]),"")</f>
        <v/>
      </c>
      <c r="AV69" s="275"/>
      <c r="AX69" s="202" t="str">
        <f>IFERROR(_xlfn.XLOOKUP(確報【10月】!AW69,台帳表ｋ[整理番号],台帳表ｋ[繁閑調整]),"")</f>
        <v/>
      </c>
      <c r="AY69" s="277" t="str">
        <f>IFERROR(_xlfn.XLOOKUP(確報【10月】!AW69,台帳表ｋ[整理番号],台帳表ｋ[精算
グループ]),"")</f>
        <v/>
      </c>
      <c r="AZ69" s="278" t="str">
        <f>IFERROR(_xlfn.XLOOKUP(確報【10月】!AW69,台帳表ｋ[整理番号],台帳表ｋ[請求書発行番号]),"")</f>
        <v/>
      </c>
      <c r="BA69" s="269" t="str">
        <f>IFERROR(_xlfn.XLOOKUP(確報【10月】!AW69,台帳表ｋ[整理番号],台帳表ｋ[繁閑調整金]),"")</f>
        <v/>
      </c>
    </row>
    <row r="70" spans="1:53" ht="16.350000000000001" customHeight="1" thickBot="1">
      <c r="A70" s="927"/>
      <c r="B70" s="927"/>
      <c r="C70" s="718"/>
      <c r="D70" s="959" t="s">
        <v>16558</v>
      </c>
      <c r="E70" s="960"/>
      <c r="F70" s="99" t="s">
        <v>16559</v>
      </c>
      <c r="G70" s="56" t="s">
        <v>16606</v>
      </c>
      <c r="H70" s="100" t="s">
        <v>290</v>
      </c>
      <c r="I70" s="101">
        <f>SUMIFS(台帳表ｓ[金額],台帳表ｓ[精算
グループ],確報【10月】!$H70,台帳表ｓ[入金月（月のみ）],確報【10月】!$A$1,台帳表ｓ[ＮＣ区分],"西部")+SUMIFS(測量台帳1ｓ[入金額],測量台帳1ｓ[精算
グループ],確報【10月】!$H70,測量台帳1ｓ[入金月（月のみ）],確報【10月】!$A$1,測量台帳1ｓ[NC区分],"西部")+SUMIFS(測量台帳1__2ｓ[入金額(後)],測量台帳1__2ｓ[精算
グループ(後)],確報【10月】!$H70,測量台帳1__2ｓ[入金月(後)（月のみ）],確報【10月】!$A$1,測量台帳1__2ｓ[NC区分],"西部")</f>
        <v>102810</v>
      </c>
      <c r="J70" s="102" t="s">
        <v>290</v>
      </c>
      <c r="K70" s="103">
        <f>SUMIFS(台帳表ｓ[金額],台帳表ｓ[精算
グループ],確報【10月】!$H70,台帳表ｓ[入金月（月のみ）],確報【10月】!$A$1,台帳表ｓ[ＮＣ区分],"埼玉")+SUMIFS(測量台帳1ｓ[入金額],測量台帳1ｓ[精算
グループ],確報【10月】!$H70,測量台帳1ｓ[入金月（月のみ）],確報【10月】!$A$1,測量台帳1ｓ[NC区分],"埼玉")+SUMIFS(測量台帳1__2ｓ[入金額(後)],測量台帳1__2ｓ[精算
グループ(後)],確報【10月】!$H70,測量台帳1__2ｓ[入金月(後)（月のみ）],確報【10月】!$A$1,測量台帳1__2ｓ[NC区分],"埼玉")</f>
        <v>0</v>
      </c>
      <c r="L70" s="102" t="s">
        <v>290</v>
      </c>
      <c r="M70" s="103">
        <f>SUMIFS(台帳表ｓ[金額],台帳表ｓ[精算
グループ],確報【10月】!$H70,台帳表ｓ[入金月（月のみ）],確報【10月】!$A$1,台帳表ｓ[ＮＣ区分],"北部")+SUMIFS(測量台帳1ｓ[入金額],測量台帳1ｓ[精算
グループ],確報【10月】!$H70,測量台帳1ｓ[入金月（月のみ）],確報【10月】!$A$1,測量台帳1ｓ[NC区分],"北部")+SUMIFS(測量台帳1__2ｓ[入金額(後)],測量台帳1__2ｓ[精算
グループ(後)],確報【10月】!$H70,測量台帳1__2ｓ[入金月(後)（月のみ）],確報【10月】!$A$1,測量台帳1__2ｓ[NC区分],"北部")</f>
        <v>0</v>
      </c>
      <c r="N70" s="104" t="s">
        <v>290</v>
      </c>
      <c r="O70" s="105">
        <f>SUMIFS(台帳表ｓ[金額],台帳表ｓ[精算
グループ],確報【10月】!$H70,台帳表ｓ[入金月（月のみ）],確報【10月】!$A$1,台帳表ｓ[ＮＣ区分],"南部")+SUMIFS(測量台帳1ｓ[入金額],測量台帳1ｓ[精算
グループ],確報【10月】!$H70,測量台帳1ｓ[入金月（月のみ）],確報【10月】!$A$1,測量台帳1ｓ[NC区分],"南部")+SUMIFS(測量台帳1__2ｓ[入金額(後)],測量台帳1__2ｓ[精算
グループ(後)],確報【10月】!$H70,測量台帳1__2ｓ[入金月(後)（月のみ）],確報【10月】!$A$1,測量台帳1__2ｓ[NC区分],"南部")</f>
        <v>0</v>
      </c>
      <c r="P70" s="100" t="s">
        <v>290</v>
      </c>
      <c r="Q70" s="106">
        <f>SUMIFS(台帳表ｔ[金額],台帳表ｔ[精算
グループ],確報【10月】!$H70,台帳表ｔ[入金月（月のみ）],確報【10月】!$A$1,台帳表ｔ[ＮＣ区分],"多摩")+SUMIFS(測量台帳1ｔ[入金額],測量台帳1ｔ[精算
グループ],確報【10月】!$H70,測量台帳1ｔ[入金月（月のみ）],確報【10月】!$A$1,測量台帳1ｔ[NC区分],"多摩")+SUMIFS(測量台帳1__2ｔ[入金額(後)],測量台帳1__2ｔ[精算
グループ(後)],確報【10月】!$H70,測量台帳1__2ｔ[入金月(後)（月のみ）],確報【10月】!$A$1,測量台帳1__2ｔ[NC区分],"多摩")</f>
        <v>0</v>
      </c>
      <c r="R70" s="100" t="s">
        <v>290</v>
      </c>
      <c r="S70" s="107">
        <f>SUMIFS(台帳表ｋ[金額],台帳表ｋ[精算
グループ],確報【10月】!$H70,台帳表ｋ[入金月（月のみ）],確報【10月】!$A$1,台帳表ｋ[事務所/分室],"神")+SUMIFS(測量台帳1ｋ[入金額],測量台帳1ｋ[精算
グループ],確報【10月】!$H70,測量台帳1ｋ[入金月（月のみ）],確報【10月】!$A$1,測量台帳1ｋ[NC区分],"神奈川")+SUMIFS(測量台帳1__2ｋ[入金額(後)],測量台帳1__2ｋ[精算
グループ(後)],確報【10月】!$H70,測量台帳1__2ｋ[入金月(後)（月のみ）],確報【10月】!$A$1,測量台帳1__2ｋ[NC区分],"神奈川")</f>
        <v>0</v>
      </c>
      <c r="T70" s="108" t="s">
        <v>290</v>
      </c>
      <c r="U70" s="74">
        <f>SUMIFS(台帳表ｋ[金額],台帳表ｋ[精算
グループ],確報【10月】!$H70,台帳表ｋ[入金月（月のみ）],確報【10月】!$A$1,台帳表ｋ[事務所/分室],"湘")+SUMIFS(測量台帳1ｋ[入金額],測量台帳1ｋ[精算
グループ],確報【10月】!$H70,測量台帳1ｋ[入金月（月のみ）],確報【10月】!$A$1,測量台帳1ｋ[NC区分],"湘南")+SUMIFS(測量台帳1__2ｋ[入金額(後)],測量台帳1__2ｋ[精算
グループ(後)],確報【10月】!$H70,測量台帳1__2ｋ[入金月(後)（月のみ）],確報【10月】!$A$1,測量台帳1__2ｋ[NC区分],"湘南")</f>
        <v>0</v>
      </c>
      <c r="V70" s="100" t="s">
        <v>290</v>
      </c>
      <c r="W70" s="74" cm="1">
        <f t="array" ref="W70">INDEX(設備G入力用!$F$2:$Q$72,ROW(A65), MATCH($A$1,設備G入力用!$F$2:$Q$2,0))</f>
        <v>0</v>
      </c>
      <c r="X70" s="15">
        <f t="shared" si="7"/>
        <v>102810</v>
      </c>
      <c r="Y70" s="16">
        <f>SUM(X70)</f>
        <v>102810</v>
      </c>
      <c r="Z70" s="13" t="s">
        <v>16627</v>
      </c>
      <c r="AA70" s="724"/>
      <c r="AB70" s="304" t="s">
        <v>16558</v>
      </c>
      <c r="AC70" s="172">
        <f t="shared" si="11"/>
        <v>0</v>
      </c>
      <c r="AD70" s="10"/>
      <c r="AE70" s="10"/>
      <c r="AF70" s="202" t="str">
        <f>IFERROR(_xlfn.XLOOKUP(確報【10月】!$AE70,台帳表ｓ[整理番号],台帳表ｓ[繁閑調整]),"")</f>
        <v/>
      </c>
      <c r="AG70" s="277" t="str">
        <f>IFERROR(_xlfn.XLOOKUP(確報【10月】!$AE70,台帳表ｓ[整理番号],台帳表ｓ[精算
グループ]),"")</f>
        <v/>
      </c>
      <c r="AH70" s="278" t="str">
        <f>IFERROR(_xlfn.XLOOKUP(確報【10月】!$AE70,台帳表ｓ[整理番号],台帳表ｓ[請求書発行番号]),"")</f>
        <v/>
      </c>
      <c r="AI70" s="269" t="str">
        <f>IFERROR(_xlfn.XLOOKUP(確報【10月】!$AE70,台帳表ｓ[整理番号],台帳表ｓ[繁閑調整金]),"")</f>
        <v/>
      </c>
      <c r="AJ70" s="275"/>
      <c r="AL70" s="202" t="str">
        <f>IFERROR(_xlfn.XLOOKUP(確報【10月】!AK70,台帳表ｔ[整理番号],台帳表ｔ[繁閑調整]),"")</f>
        <v/>
      </c>
      <c r="AM70" s="277" t="str">
        <f>IFERROR(_xlfn.XLOOKUP(確報【10月】!AK70,台帳表ｔ[整理番号],台帳表ｔ[精算
グループ]),"")</f>
        <v/>
      </c>
      <c r="AN70" s="278" t="str">
        <f>IFERROR(_xlfn.XLOOKUP(確報【10月】!AK70,台帳表ｔ[整理番号],台帳表ｔ[請求書発行番号]),"")</f>
        <v/>
      </c>
      <c r="AO70" s="269" t="str">
        <f>IFERROR(_xlfn.XLOOKUP(確報【10月】!AK70,台帳表ｔ[整理番号],台帳表ｔ[繁閑調整金]),"")</f>
        <v/>
      </c>
      <c r="AP70" s="275"/>
      <c r="AR70" s="202" t="str">
        <f>IFERROR(_xlfn.XLOOKUP(確報【10月】!AQ70,台帳表ｋ[整理番号],台帳表ｋ[繁閑調整]),"")</f>
        <v/>
      </c>
      <c r="AS70" s="277" t="str">
        <f>IFERROR(_xlfn.XLOOKUP(確報【10月】!AQ70,台帳表ｋ[整理番号],台帳表ｋ[精算
グループ]),"")</f>
        <v/>
      </c>
      <c r="AT70" s="278" t="str">
        <f>IFERROR(_xlfn.XLOOKUP(確報【10月】!AQ70,台帳表ｋ[整理番号],台帳表ｋ[請求書発行番号]),"")</f>
        <v/>
      </c>
      <c r="AU70" s="269" t="str">
        <f>IFERROR(_xlfn.XLOOKUP(確報【10月】!AQ70,台帳表ｋ[整理番号],台帳表ｋ[繁閑調整金]),"")</f>
        <v/>
      </c>
      <c r="AV70" s="275"/>
      <c r="AX70" s="202" t="str">
        <f>IFERROR(_xlfn.XLOOKUP(確報【10月】!AW70,台帳表ｋ[整理番号],台帳表ｋ[繁閑調整]),"")</f>
        <v/>
      </c>
      <c r="AY70" s="277" t="str">
        <f>IFERROR(_xlfn.XLOOKUP(確報【10月】!AW70,台帳表ｋ[整理番号],台帳表ｋ[精算
グループ]),"")</f>
        <v/>
      </c>
      <c r="AZ70" s="278" t="str">
        <f>IFERROR(_xlfn.XLOOKUP(確報【10月】!AW70,台帳表ｋ[整理番号],台帳表ｋ[請求書発行番号]),"")</f>
        <v/>
      </c>
      <c r="BA70" s="269" t="str">
        <f>IFERROR(_xlfn.XLOOKUP(確報【10月】!AW70,台帳表ｋ[整理番号],台帳表ｋ[繁閑調整金]),"")</f>
        <v/>
      </c>
    </row>
    <row r="71" spans="1:53" ht="16.350000000000001" customHeight="1" thickTop="1" thickBot="1">
      <c r="A71" s="927"/>
      <c r="B71" s="927"/>
      <c r="C71" s="973" t="s">
        <v>16560</v>
      </c>
      <c r="D71" s="974"/>
      <c r="E71" s="975"/>
      <c r="F71" s="109" t="s">
        <v>16561</v>
      </c>
      <c r="G71" s="110" t="s">
        <v>16606</v>
      </c>
      <c r="H71" s="279">
        <v>100</v>
      </c>
      <c r="I71" s="257">
        <f>SUMIFS(台帳表ｓ[金額],台帳表ｓ[精算
グループ],確報【10月】!$H71,台帳表ｓ[入金月（月のみ）],確報【10月】!$A$1,台帳表ｓ[ＮＣ区分],"西部")+SUMIFS(測量台帳1ｓ[入金額],測量台帳1ｓ[精算
グループ],確報【10月】!$H71,測量台帳1ｓ[入金月（月のみ）],確報【10月】!$A$1,測量台帳1ｓ[NC区分],"西部")+SUMIFS(測量台帳1__2ｓ[入金額(後)],測量台帳1__2ｓ[精算
グループ(後)],確報【10月】!$H71,測量台帳1__2ｓ[入金月(後)（月のみ）],確報【10月】!$A$1,測量台帳1__2ｓ[NC区分],"西部")</f>
        <v>900505</v>
      </c>
      <c r="J71" s="291">
        <v>100</v>
      </c>
      <c r="K71" s="287">
        <f>SUMIFS(台帳表ｓ[金額],台帳表ｓ[精算
グループ],確報【10月】!$H71,台帳表ｓ[入金月（月のみ）],確報【10月】!$A$1,台帳表ｓ[ＮＣ区分],"埼玉")+SUMIFS(測量台帳1ｓ[入金額],測量台帳1ｓ[精算
グループ],確報【10月】!$H71,測量台帳1ｓ[入金月（月のみ）],確報【10月】!$A$1,測量台帳1ｓ[NC区分],"埼玉")+SUMIFS(測量台帳1__2ｓ[入金額(後)],測量台帳1__2ｓ[精算
グループ(後)],確報【10月】!$H71,測量台帳1__2ｓ[入金月(後)（月のみ）],確報【10月】!$A$1,測量台帳1__2ｓ[NC区分],"埼玉")</f>
        <v>0</v>
      </c>
      <c r="L71" s="291">
        <v>100</v>
      </c>
      <c r="M71" s="255">
        <f>SUMIFS(台帳表ｓ[金額],台帳表ｓ[精算
グループ],確報【10月】!$H71,台帳表ｓ[入金月（月のみ）],確報【10月】!$A$1,台帳表ｓ[ＮＣ区分],"北部")+SUMIFS(測量台帳1ｓ[入金額],測量台帳1ｓ[精算
グループ],確報【10月】!$H71,測量台帳1ｓ[入金月（月のみ）],確報【10月】!$A$1,測量台帳1ｓ[NC区分],"北部")+SUMIFS(測量台帳1__2ｓ[入金額(後)],測量台帳1__2ｓ[精算
グループ(後)],確報【10月】!$H71,測量台帳1__2ｓ[入金月(後)（月のみ）],確報【10月】!$A$1,測量台帳1__2ｓ[NC区分],"北部")</f>
        <v>171355</v>
      </c>
      <c r="N71" s="291">
        <v>100</v>
      </c>
      <c r="O71" s="248">
        <f>SUMIFS(台帳表ｓ[金額],台帳表ｓ[精算
グループ],確報【10月】!$H71,台帳表ｓ[入金月（月のみ）],確報【10月】!$A$1,台帳表ｓ[ＮＣ区分],"南部")+SUMIFS(測量台帳1ｓ[入金額],測量台帳1ｓ[精算
グループ],確報【10月】!$H71,測量台帳1ｓ[入金月（月のみ）],確報【10月】!$A$1,測量台帳1ｓ[NC区分],"南部")+SUMIFS(測量台帳1__2ｓ[入金額(後)],測量台帳1__2ｓ[精算
グループ(後)],確報【10月】!$H71,測量台帳1__2ｓ[入金月(後)（月のみ）],確報【10月】!$A$1,測量台帳1__2ｓ[NC区分],"南部")</f>
        <v>82336</v>
      </c>
      <c r="P71" s="279">
        <v>100</v>
      </c>
      <c r="Q71" s="248">
        <f>SUMIFS(台帳表ｔ[金額],台帳表ｔ[精算
グループ],確報【10月】!$H71,台帳表ｔ[入金月（月のみ）],確報【10月】!$A$1,台帳表ｔ[ＮＣ区分],"多摩")+SUMIFS(測量台帳1ｔ[入金額],測量台帳1ｔ[精算
グループ],確報【10月】!$H71,測量台帳1ｔ[入金月（月のみ）],確報【10月】!$A$1,測量台帳1ｔ[NC区分],"多摩")+SUMIFS(測量台帳1__2ｔ[入金額(後)],測量台帳1__2ｔ[精算
グループ(後)],確報【10月】!$H71,測量台帳1__2ｔ[入金月(後)（月のみ）],確報【10月】!$A$1,測量台帳1__2ｔ[NC区分],"多摩")+SUMIFS(台帳表ｔ[金額],台帳表ｔ[精算
グループ],確報【10月】!$H71,台帳表ｔ[入金月（月のみ）],確報【10月】!$A$1,台帳表ｔ[ＮＣ区分],"西部")+SUMIFS(測量台帳1ｔ[入金額],測量台帳1ｔ[精算
グループ],確報【10月】!$H71,測量台帳1ｔ[入金月（月のみ）],確報【10月】!$A$1,測量台帳1ｔ[NC区分],"西部")+SUMIFS(測量台帳1__2ｔ[入金額(後)],測量台帳1__2ｔ[精算
グループ(後)],確報【10月】!$H71,測量台帳1__2ｔ[入金月(後)（月のみ）],確報【10月】!$A$1,測量台帳1__2ｔ[NC区分],"西部")</f>
        <v>4782523</v>
      </c>
      <c r="R71" s="279">
        <v>100</v>
      </c>
      <c r="S71" s="255">
        <f>SUMIFS(台帳表ｋ[金額],台帳表ｋ[精算
グループ],確報【10月】!$H71,台帳表ｋ[入金月（月のみ）],確報【10月】!$A$1,台帳表ｋ[事務所/分室],"神")+SUMIFS(測量台帳1ｋ[入金額],測量台帳1ｋ[精算
グループ],確報【10月】!$H71,測量台帳1ｋ[入金月（月のみ）],確報【10月】!$A$1,測量台帳1ｋ[NC区分],"神奈川")+SUMIFS(測量台帳1__2ｋ[入金額(後)],測量台帳1__2ｋ[精算
グループ(後)],確報【10月】!$H71,測量台帳1__2ｋ[入金月(後)（月のみ）],確報【10月】!$A$1,測量台帳1__2ｋ[NC区分],"神奈川")</f>
        <v>1059455</v>
      </c>
      <c r="T71" s="291">
        <v>100</v>
      </c>
      <c r="U71" s="248">
        <f>SUMIFS(台帳表ｋ[金額],台帳表ｋ[精算
グループ],確報【10月】!$H71,台帳表ｋ[入金月（月のみ）],確報【10月】!$A$1,台帳表ｋ[事務所/分室],"湘")+SUMIFS(測量台帳1ｋ[入金額],測量台帳1ｋ[精算
グループ],確報【10月】!$H71,測量台帳1ｋ[入金月（月のみ）],確報【10月】!$A$1,測量台帳1ｋ[NC区分],"湘南")+SUMIFS(測量台帳1__2ｋ[入金額(後)],測量台帳1__2ｋ[精算
グループ(後)],確報【10月】!$H71,測量台帳1__2ｋ[入金月(後)（月のみ）],確報【10月】!$A$1,測量台帳1__2ｋ[NC区分],"湘南")</f>
        <v>0</v>
      </c>
      <c r="V71" s="247"/>
      <c r="W71" s="248" cm="1">
        <f t="array" ref="W71">INDEX(設備G入力用!$F$2:$Q$72,ROW(A66), MATCH($A$1,設備G入力用!$F$2:$Q$2,0))</f>
        <v>0</v>
      </c>
      <c r="X71" s="23">
        <f t="shared" si="7"/>
        <v>6996174</v>
      </c>
      <c r="Y71" s="24"/>
      <c r="Z71" s="13"/>
      <c r="AA71" s="1071" t="s">
        <v>16613</v>
      </c>
      <c r="AB71" s="1072"/>
      <c r="AC71" s="298">
        <f>SUM(AC54:AC70)</f>
        <v>43423927</v>
      </c>
      <c r="AD71" s="10"/>
      <c r="AE71" s="10"/>
      <c r="AF71" s="202" t="str">
        <f>IFERROR(_xlfn.XLOOKUP(確報【10月】!$AE71,台帳表ｓ[整理番号],台帳表ｓ[繁閑調整]),"")</f>
        <v/>
      </c>
      <c r="AG71" s="277" t="str">
        <f>IFERROR(_xlfn.XLOOKUP(確報【10月】!$AE71,台帳表ｓ[整理番号],台帳表ｓ[精算
グループ]),"")</f>
        <v/>
      </c>
      <c r="AH71" s="278" t="str">
        <f>IFERROR(_xlfn.XLOOKUP(確報【10月】!$AE71,台帳表ｓ[整理番号],台帳表ｓ[請求書発行番号]),"")</f>
        <v/>
      </c>
      <c r="AI71" s="269" t="str">
        <f>IFERROR(_xlfn.XLOOKUP(確報【10月】!$AE71,台帳表ｓ[整理番号],台帳表ｓ[繁閑調整金]),"")</f>
        <v/>
      </c>
      <c r="AJ71" s="275"/>
      <c r="AL71" s="202" t="str">
        <f>IFERROR(_xlfn.XLOOKUP(確報【10月】!AK71,台帳表ｔ[整理番号],台帳表ｔ[繁閑調整]),"")</f>
        <v/>
      </c>
      <c r="AM71" s="277" t="str">
        <f>IFERROR(_xlfn.XLOOKUP(確報【10月】!AK71,台帳表ｔ[整理番号],台帳表ｔ[精算
グループ]),"")</f>
        <v/>
      </c>
      <c r="AN71" s="278" t="str">
        <f>IFERROR(_xlfn.XLOOKUP(確報【10月】!AK71,台帳表ｔ[整理番号],台帳表ｔ[請求書発行番号]),"")</f>
        <v/>
      </c>
      <c r="AO71" s="269" t="str">
        <f>IFERROR(_xlfn.XLOOKUP(確報【10月】!AK71,台帳表ｔ[整理番号],台帳表ｔ[繁閑調整金]),"")</f>
        <v/>
      </c>
      <c r="AP71" s="275"/>
      <c r="AR71" s="202" t="str">
        <f>IFERROR(_xlfn.XLOOKUP(確報【10月】!AQ71,台帳表ｋ[整理番号],台帳表ｋ[繁閑調整]),"")</f>
        <v/>
      </c>
      <c r="AS71" s="277" t="str">
        <f>IFERROR(_xlfn.XLOOKUP(確報【10月】!AQ71,台帳表ｋ[整理番号],台帳表ｋ[精算
グループ]),"")</f>
        <v/>
      </c>
      <c r="AT71" s="278" t="str">
        <f>IFERROR(_xlfn.XLOOKUP(確報【10月】!AQ71,台帳表ｋ[整理番号],台帳表ｋ[請求書発行番号]),"")</f>
        <v/>
      </c>
      <c r="AU71" s="269" t="str">
        <f>IFERROR(_xlfn.XLOOKUP(確報【10月】!AQ71,台帳表ｋ[整理番号],台帳表ｋ[繁閑調整金]),"")</f>
        <v/>
      </c>
      <c r="AV71" s="275"/>
      <c r="AX71" s="202" t="str">
        <f>IFERROR(_xlfn.XLOOKUP(確報【10月】!AW71,台帳表ｋ[整理番号],台帳表ｋ[繁閑調整]),"")</f>
        <v/>
      </c>
      <c r="AY71" s="277" t="str">
        <f>IFERROR(_xlfn.XLOOKUP(確報【10月】!AW71,台帳表ｋ[整理番号],台帳表ｋ[精算
グループ]),"")</f>
        <v/>
      </c>
      <c r="AZ71" s="278" t="str">
        <f>IFERROR(_xlfn.XLOOKUP(確報【10月】!AW71,台帳表ｋ[整理番号],台帳表ｋ[請求書発行番号]),"")</f>
        <v/>
      </c>
      <c r="BA71" s="269" t="str">
        <f>IFERROR(_xlfn.XLOOKUP(確報【10月】!AW71,台帳表ｋ[整理番号],台帳表ｋ[繁閑調整金]),"")</f>
        <v/>
      </c>
    </row>
    <row r="72" spans="1:53" ht="16.350000000000001" customHeight="1" thickBot="1">
      <c r="A72" s="927"/>
      <c r="B72" s="927"/>
      <c r="C72" s="976"/>
      <c r="D72" s="977"/>
      <c r="E72" s="978"/>
      <c r="F72" s="111" t="s">
        <v>16562</v>
      </c>
      <c r="G72" s="112" t="s">
        <v>16606</v>
      </c>
      <c r="H72" s="280">
        <v>101</v>
      </c>
      <c r="I72" s="290">
        <f>SUMIFS(台帳表ｓ[金額],台帳表ｓ[精算
グループ],確報【10月】!$H72,台帳表ｓ[入金月（月のみ）],確報【10月】!$A$1,台帳表ｓ[ＮＣ区分],"西部")+SUMIFS(測量台帳1ｓ[入金額],測量台帳1ｓ[精算
グループ],確報【10月】!$H72,測量台帳1ｓ[入金月（月のみ）],確報【10月】!$A$1,測量台帳1ｓ[NC区分],"西部")+SUMIFS(測量台帳1__2ｓ[入金額(後)],測量台帳1__2ｓ[精算
グループ(後)],確報【10月】!$H72,測量台帳1__2ｓ[入金月(後)（月のみ）],確報【10月】!$A$1,測量台帳1__2ｓ[NC区分],"西部")</f>
        <v>6770926</v>
      </c>
      <c r="J72" s="292">
        <v>101</v>
      </c>
      <c r="K72" s="288">
        <f>SUMIFS(台帳表ｓ[金額],台帳表ｓ[精算
グループ],確報【10月】!$H72,台帳表ｓ[入金月（月のみ）],確報【10月】!$A$1,台帳表ｓ[ＮＣ区分],"埼玉")+SUMIFS(測量台帳1ｓ[入金額],測量台帳1ｓ[精算
グループ],確報【10月】!$H72,測量台帳1ｓ[入金月（月のみ）],確報【10月】!$A$1,測量台帳1ｓ[NC区分],"埼玉")+SUMIFS(測量台帳1__2ｓ[入金額(後)],測量台帳1__2ｓ[精算
グループ(後)],確報【10月】!$H72,測量台帳1__2ｓ[入金月(後)（月のみ）],確報【10月】!$A$1,測量台帳1__2ｓ[NC区分],"埼玉")</f>
        <v>360993</v>
      </c>
      <c r="L72" s="292">
        <v>101</v>
      </c>
      <c r="M72" s="285">
        <f>SUMIFS(台帳表ｓ[金額],台帳表ｓ[精算
グループ],確報【10月】!$H72,台帳表ｓ[入金月（月のみ）],確報【10月】!$A$1,台帳表ｓ[ＮＣ区分],"北部")+SUMIFS(測量台帳1ｓ[入金額],測量台帳1ｓ[精算
グループ],確報【10月】!$H72,測量台帳1ｓ[入金月（月のみ）],確報【10月】!$A$1,測量台帳1ｓ[NC区分],"北部")+SUMIFS(測量台帳1__2ｓ[入金額(後)],測量台帳1__2ｓ[精算
グループ(後)],確報【10月】!$H72,測量台帳1__2ｓ[入金月(後)（月のみ）],確報【10月】!$A$1,測量台帳1__2ｓ[NC区分],"北部")</f>
        <v>580398</v>
      </c>
      <c r="N72" s="292">
        <v>101</v>
      </c>
      <c r="O72" s="246">
        <f>SUMIFS(台帳表ｓ[金額],台帳表ｓ[精算
グループ],確報【10月】!$H72,台帳表ｓ[入金月（月のみ）],確報【10月】!$A$1,台帳表ｓ[ＮＣ区分],"南部")+SUMIFS(測量台帳1ｓ[入金額],測量台帳1ｓ[精算
グループ],確報【10月】!$H72,測量台帳1ｓ[入金月（月のみ）],確報【10月】!$A$1,測量台帳1ｓ[NC区分],"南部")+SUMIFS(測量台帳1__2ｓ[入金額(後)],測量台帳1__2ｓ[精算
グループ(後)],確報【10月】!$H72,測量台帳1__2ｓ[入金月(後)（月のみ）],確報【10月】!$A$1,測量台帳1__2ｓ[NC区分],"南部")</f>
        <v>4149724</v>
      </c>
      <c r="P72" s="280">
        <v>101</v>
      </c>
      <c r="Q72" s="246">
        <f>SUMIFS(台帳表ｔ[金額],台帳表ｔ[精算
グループ],確報【10月】!$H72,台帳表ｔ[入金月（月のみ）],確報【10月】!$A$1,台帳表ｔ[ＮＣ区分],"多摩")+SUMIFS(測量台帳1ｔ[入金額],測量台帳1ｔ[精算
グループ],確報【10月】!$H72,測量台帳1ｔ[入金月（月のみ）],確報【10月】!$A$1,測量台帳1ｔ[NC区分],"多摩")+SUMIFS(測量台帳1__2ｔ[入金額(後)],測量台帳1__2ｔ[精算
グループ(後)],確報【10月】!$H72,測量台帳1__2ｔ[入金月(後)（月のみ）],確報【10月】!$A$1,測量台帳1__2ｔ[NC区分],"多摩")+SUMIFS(台帳表ｔ[金額],台帳表ｔ[精算
グループ],確報【10月】!$H72,台帳表ｔ[入金月（月のみ）],確報【10月】!$A$1,台帳表ｔ[ＮＣ区分],"西部")+SUMIFS(測量台帳1ｔ[入金額],測量台帳1ｔ[精算
グループ],確報【10月】!$H72,測量台帳1ｔ[入金月（月のみ）],確報【10月】!$A$1,測量台帳1ｔ[NC区分],"西部")+SUMIFS(測量台帳1__2ｔ[入金額(後)],測量台帳1__2ｔ[精算
グループ(後)],確報【10月】!$H72,測量台帳1__2ｔ[入金月(後)（月のみ）],確報【10月】!$A$1,測量台帳1__2ｔ[NC区分],"西部")</f>
        <v>7223921.3200000003</v>
      </c>
      <c r="R72" s="280">
        <v>101</v>
      </c>
      <c r="S72" s="285">
        <f>SUMIFS(台帳表ｋ[金額],台帳表ｋ[精算
グループ],確報【10月】!$H72,台帳表ｋ[入金月（月のみ）],確報【10月】!$A$1,台帳表ｋ[事務所/分室],"神")+SUMIFS(測量台帳1ｋ[入金額],測量台帳1ｋ[精算
グループ],確報【10月】!$H72,測量台帳1ｋ[入金月（月のみ）],確報【10月】!$A$1,測量台帳1ｋ[NC区分],"神奈川")+SUMIFS(測量台帳1__2ｋ[入金額(後)],測量台帳1__2ｋ[精算
グループ(後)],確報【10月】!$H72,測量台帳1__2ｋ[入金月(後)（月のみ）],確報【10月】!$A$1,測量台帳1__2ｋ[NC区分],"神奈川")</f>
        <v>382889</v>
      </c>
      <c r="T72" s="292">
        <v>101</v>
      </c>
      <c r="U72" s="246">
        <f>SUMIFS(台帳表ｋ[金額],台帳表ｋ[精算
グループ],確報【10月】!$H72,台帳表ｋ[入金月（月のみ）],確報【10月】!$A$1,台帳表ｋ[事務所/分室],"湘")+SUMIFS(測量台帳1ｋ[入金額],測量台帳1ｋ[精算
グループ],確報【10月】!$H72,測量台帳1ｋ[入金月（月のみ）],確報【10月】!$A$1,測量台帳1ｋ[NC区分],"湘南")+SUMIFS(測量台帳1__2ｋ[入金額(後)],測量台帳1__2ｋ[精算
グループ(後)],確報【10月】!$H72,測量台帳1__2ｋ[入金月(後)（月のみ）],確報【10月】!$A$1,測量台帳1__2ｋ[NC区分],"湘南")</f>
        <v>103043</v>
      </c>
      <c r="V72" s="245"/>
      <c r="W72" s="246" cm="1">
        <f t="array" ref="W72">INDEX(設備G入力用!$F$2:$Q$72,ROW(A67), MATCH($A$1,設備G入力用!$F$2:$Q$2,0))</f>
        <v>0</v>
      </c>
      <c r="X72" s="30">
        <f t="shared" si="7"/>
        <v>19571894.32</v>
      </c>
      <c r="AD72" s="10"/>
      <c r="AE72" s="10"/>
      <c r="AF72" s="202" t="str">
        <f>IFERROR(_xlfn.XLOOKUP(確報【10月】!$AE72,台帳表ｓ[整理番号],台帳表ｓ[繁閑調整]),"")</f>
        <v/>
      </c>
      <c r="AG72" s="277" t="str">
        <f>IFERROR(_xlfn.XLOOKUP(確報【10月】!$AE72,台帳表ｓ[整理番号],台帳表ｓ[精算
グループ]),"")</f>
        <v/>
      </c>
      <c r="AH72" s="278" t="str">
        <f>IFERROR(_xlfn.XLOOKUP(確報【10月】!$AE72,台帳表ｓ[整理番号],台帳表ｓ[請求書発行番号]),"")</f>
        <v/>
      </c>
      <c r="AI72" s="269" t="str">
        <f>IFERROR(_xlfn.XLOOKUP(確報【10月】!$AE72,台帳表ｓ[整理番号],台帳表ｓ[繁閑調整金]),"")</f>
        <v/>
      </c>
      <c r="AJ72" s="275"/>
      <c r="AL72" s="202" t="str">
        <f>IFERROR(_xlfn.XLOOKUP(確報【10月】!AK72,台帳表ｔ[整理番号],台帳表ｔ[繁閑調整]),"")</f>
        <v/>
      </c>
      <c r="AM72" s="277" t="str">
        <f>IFERROR(_xlfn.XLOOKUP(確報【10月】!AK72,台帳表ｔ[整理番号],台帳表ｔ[精算
グループ]),"")</f>
        <v/>
      </c>
      <c r="AN72" s="278" t="str">
        <f>IFERROR(_xlfn.XLOOKUP(確報【10月】!AK72,台帳表ｔ[整理番号],台帳表ｔ[請求書発行番号]),"")</f>
        <v/>
      </c>
      <c r="AO72" s="269" t="str">
        <f>IFERROR(_xlfn.XLOOKUP(確報【10月】!AK72,台帳表ｔ[整理番号],台帳表ｔ[繁閑調整金]),"")</f>
        <v/>
      </c>
      <c r="AP72" s="275"/>
      <c r="AR72" s="202" t="str">
        <f>IFERROR(_xlfn.XLOOKUP(確報【10月】!AQ72,台帳表ｋ[整理番号],台帳表ｋ[繁閑調整]),"")</f>
        <v/>
      </c>
      <c r="AS72" s="277" t="str">
        <f>IFERROR(_xlfn.XLOOKUP(確報【10月】!AQ72,台帳表ｋ[整理番号],台帳表ｋ[精算
グループ]),"")</f>
        <v/>
      </c>
      <c r="AT72" s="278" t="str">
        <f>IFERROR(_xlfn.XLOOKUP(確報【10月】!AQ72,台帳表ｋ[整理番号],台帳表ｋ[請求書発行番号]),"")</f>
        <v/>
      </c>
      <c r="AU72" s="269" t="str">
        <f>IFERROR(_xlfn.XLOOKUP(確報【10月】!AQ72,台帳表ｋ[整理番号],台帳表ｋ[繁閑調整金]),"")</f>
        <v/>
      </c>
      <c r="AV72" s="275"/>
      <c r="AX72" s="202" t="str">
        <f>IFERROR(_xlfn.XLOOKUP(確報【10月】!AW72,台帳表ｋ[整理番号],台帳表ｋ[繁閑調整]),"")</f>
        <v/>
      </c>
      <c r="AY72" s="277" t="str">
        <f>IFERROR(_xlfn.XLOOKUP(確報【10月】!AW72,台帳表ｋ[整理番号],台帳表ｋ[精算
グループ]),"")</f>
        <v/>
      </c>
      <c r="AZ72" s="278" t="str">
        <f>IFERROR(_xlfn.XLOOKUP(確報【10月】!AW72,台帳表ｋ[整理番号],台帳表ｋ[請求書発行番号]),"")</f>
        <v/>
      </c>
      <c r="BA72" s="269" t="str">
        <f>IFERROR(_xlfn.XLOOKUP(確報【10月】!AW72,台帳表ｋ[整理番号],台帳表ｋ[繁閑調整金]),"")</f>
        <v/>
      </c>
    </row>
    <row r="73" spans="1:53" ht="16.350000000000001" customHeight="1" thickBot="1">
      <c r="A73" s="927"/>
      <c r="B73" s="928"/>
      <c r="C73" s="976"/>
      <c r="D73" s="977"/>
      <c r="E73" s="978"/>
      <c r="F73" s="113" t="s">
        <v>16563</v>
      </c>
      <c r="G73" s="56" t="s">
        <v>16606</v>
      </c>
      <c r="H73" s="281">
        <v>103</v>
      </c>
      <c r="I73" s="289">
        <f>SUMIFS(台帳表ｓ[金額],台帳表ｓ[精算
グループ],確報【10月】!$H73,台帳表ｓ[入金月（月のみ）],確報【10月】!$A$1,台帳表ｓ[ＮＣ区分],"西部")+SUMIFS(測量台帳1ｓ[入金額],測量台帳1ｓ[精算
グループ],確報【10月】!$H73,測量台帳1ｓ[入金月（月のみ）],確報【10月】!$A$1,測量台帳1ｓ[NC区分],"西部")+SUMIFS(測量台帳1__2ｓ[入金額(後)],測量台帳1__2ｓ[精算
グループ(後)],確報【10月】!$H73,測量台帳1__2ｓ[入金月(後)（月のみ）],確報【10月】!$A$1,測量台帳1__2ｓ[NC区分],"西部")</f>
        <v>0</v>
      </c>
      <c r="J73" s="293">
        <v>103</v>
      </c>
      <c r="K73" s="289">
        <f>SUMIFS(台帳表ｓ[金額],台帳表ｓ[精算
グループ],確報【10月】!$H73,台帳表ｓ[入金月（月のみ）],確報【10月】!$A$1,台帳表ｓ[ＮＣ区分],"埼玉")+SUMIFS(測量台帳1ｓ[入金額],測量台帳1ｓ[精算
グループ],確報【10月】!$H73,測量台帳1ｓ[入金月（月のみ）],確報【10月】!$A$1,測量台帳1ｓ[NC区分],"埼玉")+SUMIFS(測量台帳1__2ｓ[入金額(後)],測量台帳1__2ｓ[精算
グループ(後)],確報【10月】!$H73,測量台帳1__2ｓ[入金月(後)（月のみ）],確報【10月】!$A$1,測量台帳1__2ｓ[NC区分],"埼玉")</f>
        <v>0</v>
      </c>
      <c r="L73" s="293">
        <v>103</v>
      </c>
      <c r="M73" s="286">
        <f>SUMIFS(台帳表ｓ[金額],台帳表ｓ[精算
グループ],確報【10月】!$H73,台帳表ｓ[入金月（月のみ）],確報【10月】!$A$1,台帳表ｓ[ＮＣ区分],"北部")+SUMIFS(測量台帳1ｓ[入金額],測量台帳1ｓ[精算
グループ],確報【10月】!$H73,測量台帳1ｓ[入金月（月のみ）],確報【10月】!$A$1,測量台帳1ｓ[NC区分],"北部")+SUMIFS(測量台帳1__2ｓ[入金額(後)],測量台帳1__2ｓ[精算
グループ(後)],確報【10月】!$H73,測量台帳1__2ｓ[入金月(後)（月のみ）],確報【10月】!$A$1,測量台帳1__2ｓ[NC区分],"北部")</f>
        <v>0</v>
      </c>
      <c r="N73" s="293">
        <v>103</v>
      </c>
      <c r="O73" s="244">
        <f>SUMIFS(台帳表ｓ[金額],台帳表ｓ[精算
グループ],確報【10月】!$H73,台帳表ｓ[入金月（月のみ）],確報【10月】!$A$1,台帳表ｓ[ＮＣ区分],"南部")+SUMIFS(測量台帳1ｓ[入金額],測量台帳1ｓ[精算
グループ],確報【10月】!$H73,測量台帳1ｓ[入金月（月のみ）],確報【10月】!$A$1,測量台帳1ｓ[NC区分],"南部")+SUMIFS(測量台帳1__2ｓ[入金額(後)],測量台帳1__2ｓ[精算
グループ(後)],確報【10月】!$H73,測量台帳1__2ｓ[入金月(後)（月のみ）],確報【10月】!$A$1,測量台帳1__2ｓ[NC区分],"南部")</f>
        <v>0</v>
      </c>
      <c r="P73" s="281">
        <v>103</v>
      </c>
      <c r="Q73" s="244">
        <f>SUMIFS(台帳表ｔ[金額],台帳表ｔ[精算
グループ],確報【10月】!$H73,台帳表ｔ[入金月（月のみ）],確報【10月】!$A$1,台帳表ｔ[ＮＣ区分],"多摩")+SUMIFS(測量台帳1ｔ[入金額],測量台帳1ｔ[精算
グループ],確報【10月】!$H73,測量台帳1ｔ[入金月（月のみ）],確報【10月】!$A$1,測量台帳1ｔ[NC区分],"多摩")+SUMIFS(測量台帳1__2ｔ[入金額(後)],測量台帳1__2ｔ[精算
グループ(後)],確報【10月】!$H73,測量台帳1__2ｔ[入金月(後)（月のみ）],確報【10月】!$A$1,測量台帳1__2ｔ[NC区分],"多摩")+SUMIFS(台帳表ｔ[金額],台帳表ｔ[精算
グループ],確報【10月】!$H73,台帳表ｔ[入金月（月のみ）],確報【10月】!$A$1,台帳表ｔ[ＮＣ区分],"西部")+SUMIFS(測量台帳1ｔ[入金額],測量台帳1ｔ[精算
グループ],確報【10月】!$H73,測量台帳1ｔ[入金月（月のみ）],確報【10月】!$A$1,測量台帳1ｔ[NC区分],"西部")+SUMIFS(測量台帳1__2ｔ[入金額(後)],測量台帳1__2ｔ[精算
グループ(後)],確報【10月】!$H73,測量台帳1__2ｔ[入金月(後)（月のみ）],確報【10月】!$A$1,測量台帳1__2ｔ[NC区分],"西部")</f>
        <v>0</v>
      </c>
      <c r="R73" s="281">
        <v>103</v>
      </c>
      <c r="S73" s="286">
        <f>SUMIFS(台帳表ｋ[金額],台帳表ｋ[精算
グループ],確報【10月】!$H73,台帳表ｋ[入金月（月のみ）],確報【10月】!$A$1,台帳表ｋ[事務所/分室],"神")+SUMIFS(測量台帳1ｋ[入金額],測量台帳1ｋ[精算
グループ],確報【10月】!$H73,測量台帳1ｋ[入金月（月のみ）],確報【10月】!$A$1,測量台帳1ｋ[NC区分],"神奈川")+SUMIFS(測量台帳1__2ｋ[入金額(後)],測量台帳1__2ｋ[精算
グループ(後)],確報【10月】!$H73,測量台帳1__2ｋ[入金月(後)（月のみ）],確報【10月】!$A$1,測量台帳1__2ｋ[NC区分],"神奈川")</f>
        <v>0</v>
      </c>
      <c r="T73" s="293">
        <v>103</v>
      </c>
      <c r="U73" s="244">
        <f>SUMIFS(台帳表ｋ[金額],台帳表ｋ[精算
グループ],確報【10月】!$H73,台帳表ｋ[入金月（月のみ）],確報【10月】!$A$1,台帳表ｋ[事務所/分室],"湘")+SUMIFS(測量台帳1ｋ[入金額],測量台帳1ｋ[精算
グループ],確報【10月】!$H73,測量台帳1ｋ[入金月（月のみ）],確報【10月】!$A$1,測量台帳1ｋ[NC区分],"湘南")+SUMIFS(測量台帳1__2ｋ[入金額(後)],測量台帳1__2ｋ[精算
グループ(後)],確報【10月】!$H73,測量台帳1__2ｋ[入金月(後)（月のみ）],確報【10月】!$A$1,測量台帳1__2ｋ[NC区分],"湘南")</f>
        <v>0</v>
      </c>
      <c r="V73" s="243"/>
      <c r="W73" s="244" cm="1">
        <f t="array" ref="W73">INDEX(設備G入力用!$F$2:$Q$72,ROW(A68), MATCH($A$1,設備G入力用!$F$2:$Q$2,0))</f>
        <v>0</v>
      </c>
      <c r="X73" s="41">
        <f t="shared" si="7"/>
        <v>0</v>
      </c>
      <c r="Y73" s="16">
        <f>SUM(X71:X73)</f>
        <v>26568068.32</v>
      </c>
      <c r="Z73" s="13" t="s">
        <v>16628</v>
      </c>
      <c r="AD73" s="123"/>
      <c r="AE73" s="123"/>
      <c r="AF73" s="202" t="str">
        <f>IFERROR(_xlfn.XLOOKUP(確報【10月】!$AE73,台帳表ｓ[整理番号],台帳表ｓ[繁閑調整]),"")</f>
        <v/>
      </c>
      <c r="AG73" s="277" t="str">
        <f>IFERROR(_xlfn.XLOOKUP(確報【10月】!$AE73,台帳表ｓ[整理番号],台帳表ｓ[精算
グループ]),"")</f>
        <v/>
      </c>
      <c r="AH73" s="278" t="str">
        <f>IFERROR(_xlfn.XLOOKUP(確報【10月】!$AE73,台帳表ｓ[整理番号],台帳表ｓ[請求書発行番号]),"")</f>
        <v/>
      </c>
      <c r="AI73" s="269" t="str">
        <f>IFERROR(_xlfn.XLOOKUP(確報【10月】!$AE73,台帳表ｓ[整理番号],台帳表ｓ[繁閑調整金]),"")</f>
        <v/>
      </c>
      <c r="AJ73" s="275"/>
      <c r="AL73" s="202" t="str">
        <f>IFERROR(_xlfn.XLOOKUP(確報【10月】!AK73,台帳表ｔ[整理番号],台帳表ｔ[繁閑調整]),"")</f>
        <v/>
      </c>
      <c r="AM73" s="277" t="str">
        <f>IFERROR(_xlfn.XLOOKUP(確報【10月】!AK73,台帳表ｔ[整理番号],台帳表ｔ[精算
グループ]),"")</f>
        <v/>
      </c>
      <c r="AN73" s="278" t="str">
        <f>IFERROR(_xlfn.XLOOKUP(確報【10月】!AK73,台帳表ｔ[整理番号],台帳表ｔ[請求書発行番号]),"")</f>
        <v/>
      </c>
      <c r="AO73" s="269" t="str">
        <f>IFERROR(_xlfn.XLOOKUP(確報【10月】!AK73,台帳表ｔ[整理番号],台帳表ｔ[繁閑調整金]),"")</f>
        <v/>
      </c>
      <c r="AP73" s="275"/>
      <c r="AR73" s="202" t="str">
        <f>IFERROR(_xlfn.XLOOKUP(確報【10月】!AQ73,台帳表ｋ[整理番号],台帳表ｋ[繁閑調整]),"")</f>
        <v/>
      </c>
      <c r="AS73" s="277" t="str">
        <f>IFERROR(_xlfn.XLOOKUP(確報【10月】!AQ73,台帳表ｋ[整理番号],台帳表ｋ[精算
グループ]),"")</f>
        <v/>
      </c>
      <c r="AT73" s="278" t="str">
        <f>IFERROR(_xlfn.XLOOKUP(確報【10月】!AQ73,台帳表ｋ[整理番号],台帳表ｋ[請求書発行番号]),"")</f>
        <v/>
      </c>
      <c r="AU73" s="269" t="str">
        <f>IFERROR(_xlfn.XLOOKUP(確報【10月】!AQ73,台帳表ｋ[整理番号],台帳表ｋ[繁閑調整金]),"")</f>
        <v/>
      </c>
      <c r="AV73" s="275"/>
      <c r="AX73" s="202" t="str">
        <f>IFERROR(_xlfn.XLOOKUP(確報【10月】!AW73,台帳表ｋ[整理番号],台帳表ｋ[繁閑調整]),"")</f>
        <v/>
      </c>
      <c r="AY73" s="277" t="str">
        <f>IFERROR(_xlfn.XLOOKUP(確報【10月】!AW73,台帳表ｋ[整理番号],台帳表ｋ[精算
グループ]),"")</f>
        <v/>
      </c>
      <c r="AZ73" s="278" t="str">
        <f>IFERROR(_xlfn.XLOOKUP(確報【10月】!AW73,台帳表ｋ[整理番号],台帳表ｋ[請求書発行番号]),"")</f>
        <v/>
      </c>
      <c r="BA73" s="269" t="str">
        <f>IFERROR(_xlfn.XLOOKUP(確報【10月】!AW73,台帳表ｋ[整理番号],台帳表ｋ[繁閑調整金]),"")</f>
        <v/>
      </c>
    </row>
    <row r="74" spans="1:53" ht="16.350000000000001" customHeight="1" thickBot="1">
      <c r="A74" s="927"/>
      <c r="B74" s="926" t="s">
        <v>16629</v>
      </c>
      <c r="C74" s="976"/>
      <c r="D74" s="977"/>
      <c r="E74" s="978"/>
      <c r="F74" s="114" t="s">
        <v>16564</v>
      </c>
      <c r="G74" s="62"/>
      <c r="H74" s="282">
        <v>201</v>
      </c>
      <c r="I74" s="255">
        <f>SUMIFS(台帳表ｓ[金額],台帳表ｓ[精算
グループ],確報【10月】!$H74,台帳表ｓ[入金月（月のみ）],確報【10月】!$A$1,台帳表ｓ[ＮＣ区分],"西部")+SUMIFS(測量台帳1ｓ[入金額],測量台帳1ｓ[精算
グループ],確報【10月】!$H74,測量台帳1ｓ[入金月（月のみ）],確報【10月】!$A$1,測量台帳1ｓ[NC区分],"西部")+SUMIFS(測量台帳1__2ｓ[入金額(後)],測量台帳1__2ｓ[精算
グループ(後)],確報【10月】!$H74,測量台帳1__2ｓ[入金月(後)（月のみ）],確報【10月】!$A$1,測量台帳1__2ｓ[NC区分],"西部")</f>
        <v>0</v>
      </c>
      <c r="J74" s="294">
        <v>201</v>
      </c>
      <c r="K74" s="255">
        <f>SUMIFS(台帳表ｓ[金額],台帳表ｓ[精算
グループ],確報【10月】!$H74,台帳表ｓ[入金月（月のみ）],確報【10月】!$A$1,台帳表ｓ[ＮＣ区分],"埼玉")+SUMIFS(測量台帳1ｓ[入金額],測量台帳1ｓ[精算
グループ],確報【10月】!$H74,測量台帳1ｓ[入金月（月のみ）],確報【10月】!$A$1,測量台帳1ｓ[NC区分],"埼玉")+SUMIFS(測量台帳1__2ｓ[入金額(後)],測量台帳1__2ｓ[精算
グループ(後)],確報【10月】!$H74,測量台帳1__2ｓ[入金月(後)（月のみ）],確報【10月】!$A$1,測量台帳1__2ｓ[NC区分],"埼玉")</f>
        <v>0</v>
      </c>
      <c r="L74" s="294">
        <v>201</v>
      </c>
      <c r="M74" s="255">
        <f>SUMIFS(台帳表ｓ[金額],台帳表ｓ[精算
グループ],確報【10月】!$H74,台帳表ｓ[入金月（月のみ）],確報【10月】!$A$1,台帳表ｓ[ＮＣ区分],"北部")+SUMIFS(測量台帳1ｓ[入金額],測量台帳1ｓ[精算
グループ],確報【10月】!$H74,測量台帳1ｓ[入金月（月のみ）],確報【10月】!$A$1,測量台帳1ｓ[NC区分],"北部")+SUMIFS(測量台帳1__2ｓ[入金額(後)],測量台帳1__2ｓ[精算
グループ(後)],確報【10月】!$H74,測量台帳1__2ｓ[入金月(後)（月のみ）],確報【10月】!$A$1,測量台帳1__2ｓ[NC区分],"北部")</f>
        <v>0</v>
      </c>
      <c r="N74" s="294">
        <v>201</v>
      </c>
      <c r="O74" s="248">
        <f>SUMIFS(台帳表ｓ[金額],台帳表ｓ[精算
グループ],確報【10月】!$H74,台帳表ｓ[入金月（月のみ）],確報【10月】!$A$1,台帳表ｓ[ＮＣ区分],"南部")+SUMIFS(測量台帳1ｓ[入金額],測量台帳1ｓ[精算
グループ],確報【10月】!$H74,測量台帳1ｓ[入金月（月のみ）],確報【10月】!$A$1,測量台帳1ｓ[NC区分],"南部")+SUMIFS(測量台帳1__2ｓ[入金額(後)],測量台帳1__2ｓ[精算
グループ(後)],確報【10月】!$H74,測量台帳1__2ｓ[入金月(後)（月のみ）],確報【10月】!$A$1,測量台帳1__2ｓ[NC区分],"南部")</f>
        <v>0</v>
      </c>
      <c r="P74" s="282">
        <v>201</v>
      </c>
      <c r="Q74" s="248">
        <f>SUMIFS(台帳表ｔ[金額],台帳表ｔ[精算
グループ],確報【10月】!$H74,台帳表ｔ[入金月（月のみ）],確報【10月】!$A$1,台帳表ｔ[ＮＣ区分],"多摩")+SUMIFS(測量台帳1ｔ[入金額],測量台帳1ｔ[精算
グループ],確報【10月】!$H74,測量台帳1ｔ[入金月（月のみ）],確報【10月】!$A$1,測量台帳1ｔ[NC区分],"多摩")+SUMIFS(測量台帳1__2ｔ[入金額(後)],測量台帳1__2ｔ[精算
グループ(後)],確報【10月】!$H74,測量台帳1__2ｔ[入金月(後)（月のみ）],確報【10月】!$A$1,測量台帳1__2ｔ[NC区分],"多摩")</f>
        <v>0</v>
      </c>
      <c r="R74" s="282">
        <v>201</v>
      </c>
      <c r="S74" s="255">
        <f>SUMIFS(台帳表ｋ[金額],台帳表ｋ[精算
グループ],確報【10月】!$H74,台帳表ｋ[入金月（月のみ）],確報【10月】!$A$1,台帳表ｋ[事務所/分室],"神")+SUMIFS(測量台帳1ｋ[入金額],測量台帳1ｋ[精算
グループ],確報【10月】!$H74,測量台帳1ｋ[入金月（月のみ）],確報【10月】!$A$1,測量台帳1ｋ[NC区分],"神奈川")+SUMIFS(測量台帳1__2ｋ[入金額(後)],測量台帳1__2ｋ[精算
グループ(後)],確報【10月】!$H74,測量台帳1__2ｋ[入金月(後)（月のみ）],確報【10月】!$A$1,測量台帳1__2ｋ[NC区分],"神奈川")</f>
        <v>0</v>
      </c>
      <c r="T74" s="294">
        <v>201</v>
      </c>
      <c r="U74" s="248">
        <f>SUMIFS(台帳表ｋ[金額],台帳表ｋ[精算
グループ],確報【10月】!$H74,台帳表ｋ[入金月（月のみ）],確報【10月】!$A$1,台帳表ｋ[事務所/分室],"湘")+SUMIFS(測量台帳1ｋ[入金額],測量台帳1ｋ[精算
グループ],確報【10月】!$H74,測量台帳1ｋ[入金月（月のみ）],確報【10月】!$A$1,測量台帳1ｋ[NC区分],"湘南")+SUMIFS(測量台帳1__2ｋ[入金額(後)],測量台帳1__2ｋ[精算
グループ(後)],確報【10月】!$H74,測量台帳1__2ｋ[入金月(後)（月のみ）],確報【10月】!$A$1,測量台帳1__2ｋ[NC区分],"湘南")</f>
        <v>0</v>
      </c>
      <c r="V74" s="247"/>
      <c r="W74" s="248" cm="1">
        <f t="array" ref="W74">INDEX(設備G入力用!$F$2:$Q$72,ROW(A69), MATCH($A$1,設備G入力用!$F$2:$Q$2,0))</f>
        <v>0</v>
      </c>
      <c r="X74" s="23">
        <f t="shared" si="7"/>
        <v>0</v>
      </c>
      <c r="Y74" s="115"/>
      <c r="Z74" s="116"/>
      <c r="AD74" s="123"/>
      <c r="AE74" s="123"/>
      <c r="AF74" s="202" t="str">
        <f>IFERROR(_xlfn.XLOOKUP(確報【10月】!$AE74,台帳表ｓ[整理番号],台帳表ｓ[繁閑調整]),"")</f>
        <v/>
      </c>
      <c r="AG74" s="277" t="str">
        <f>IFERROR(_xlfn.XLOOKUP(確報【10月】!$AE74,台帳表ｓ[整理番号],台帳表ｓ[精算
グループ]),"")</f>
        <v/>
      </c>
      <c r="AH74" s="278" t="str">
        <f>IFERROR(_xlfn.XLOOKUP(確報【10月】!$AE74,台帳表ｓ[整理番号],台帳表ｓ[請求書発行番号]),"")</f>
        <v/>
      </c>
      <c r="AI74" s="269" t="str">
        <f>IFERROR(_xlfn.XLOOKUP(確報【10月】!$AE74,台帳表ｓ[整理番号],台帳表ｓ[繁閑調整金]),"")</f>
        <v/>
      </c>
      <c r="AJ74" s="275"/>
      <c r="AL74" s="202" t="str">
        <f>IFERROR(_xlfn.XLOOKUP(確報【10月】!AK74,台帳表ｔ[整理番号],台帳表ｔ[繁閑調整]),"")</f>
        <v/>
      </c>
      <c r="AM74" s="277" t="str">
        <f>IFERROR(_xlfn.XLOOKUP(確報【10月】!AK74,台帳表ｔ[整理番号],台帳表ｔ[精算
グループ]),"")</f>
        <v/>
      </c>
      <c r="AN74" s="278" t="str">
        <f>IFERROR(_xlfn.XLOOKUP(確報【10月】!AK74,台帳表ｔ[整理番号],台帳表ｔ[請求書発行番号]),"")</f>
        <v/>
      </c>
      <c r="AO74" s="269" t="str">
        <f>IFERROR(_xlfn.XLOOKUP(確報【10月】!AK74,台帳表ｔ[整理番号],台帳表ｔ[繁閑調整金]),"")</f>
        <v/>
      </c>
      <c r="AP74" s="275"/>
      <c r="AR74" s="202" t="str">
        <f>IFERROR(_xlfn.XLOOKUP(確報【10月】!AQ74,台帳表ｋ[整理番号],台帳表ｋ[繁閑調整]),"")</f>
        <v/>
      </c>
      <c r="AS74" s="277" t="str">
        <f>IFERROR(_xlfn.XLOOKUP(確報【10月】!AQ74,台帳表ｋ[整理番号],台帳表ｋ[精算
グループ]),"")</f>
        <v/>
      </c>
      <c r="AT74" s="278" t="str">
        <f>IFERROR(_xlfn.XLOOKUP(確報【10月】!AQ74,台帳表ｋ[整理番号],台帳表ｋ[請求書発行番号]),"")</f>
        <v/>
      </c>
      <c r="AU74" s="269" t="str">
        <f>IFERROR(_xlfn.XLOOKUP(確報【10月】!AQ74,台帳表ｋ[整理番号],台帳表ｋ[繁閑調整金]),"")</f>
        <v/>
      </c>
      <c r="AV74" s="275"/>
      <c r="AX74" s="202" t="str">
        <f>IFERROR(_xlfn.XLOOKUP(確報【10月】!AW74,台帳表ｋ[整理番号],台帳表ｋ[繁閑調整]),"")</f>
        <v/>
      </c>
      <c r="AY74" s="277" t="str">
        <f>IFERROR(_xlfn.XLOOKUP(確報【10月】!AW74,台帳表ｋ[整理番号],台帳表ｋ[精算
グループ]),"")</f>
        <v/>
      </c>
      <c r="AZ74" s="278" t="str">
        <f>IFERROR(_xlfn.XLOOKUP(確報【10月】!AW74,台帳表ｋ[整理番号],台帳表ｋ[請求書発行番号]),"")</f>
        <v/>
      </c>
      <c r="BA74" s="269" t="str">
        <f>IFERROR(_xlfn.XLOOKUP(確報【10月】!AW74,台帳表ｋ[整理番号],台帳表ｋ[繁閑調整金]),"")</f>
        <v/>
      </c>
    </row>
    <row r="75" spans="1:53" ht="16.350000000000001" customHeight="1" thickBot="1">
      <c r="A75" s="927"/>
      <c r="B75" s="927"/>
      <c r="C75" s="976"/>
      <c r="D75" s="977"/>
      <c r="E75" s="978"/>
      <c r="F75" s="114" t="s">
        <v>16505</v>
      </c>
      <c r="G75" s="62"/>
      <c r="H75" s="283">
        <v>202</v>
      </c>
      <c r="I75" s="285">
        <f>SUMIFS(台帳表ｓ[金額],台帳表ｓ[精算
グループ],確報【10月】!$H75,台帳表ｓ[入金月（月のみ）],確報【10月】!$A$1,台帳表ｓ[ＮＣ区分],"西部")+SUMIFS(測量台帳1ｓ[入金額],測量台帳1ｓ[精算
グループ],確報【10月】!$H75,測量台帳1ｓ[入金月（月のみ）],確報【10月】!$A$1,測量台帳1ｓ[NC区分],"西部")+SUMIFS(測量台帳1__2ｓ[入金額(後)],測量台帳1__2ｓ[精算
グループ(後)],確報【10月】!$H75,測量台帳1__2ｓ[入金月(後)（月のみ）],確報【10月】!$A$1,測量台帳1__2ｓ[NC区分],"西部")</f>
        <v>0</v>
      </c>
      <c r="J75" s="295">
        <v>202</v>
      </c>
      <c r="K75" s="285">
        <f>SUMIFS(台帳表ｓ[金額],台帳表ｓ[精算
グループ],確報【10月】!$H75,台帳表ｓ[入金月（月のみ）],確報【10月】!$A$1,台帳表ｓ[ＮＣ区分],"埼玉")+SUMIFS(測量台帳1ｓ[入金額],測量台帳1ｓ[精算
グループ],確報【10月】!$H75,測量台帳1ｓ[入金月（月のみ）],確報【10月】!$A$1,測量台帳1ｓ[NC区分],"埼玉")+SUMIFS(測量台帳1__2ｓ[入金額(後)],測量台帳1__2ｓ[精算
グループ(後)],確報【10月】!$H75,測量台帳1__2ｓ[入金月(後)（月のみ）],確報【10月】!$A$1,測量台帳1__2ｓ[NC区分],"埼玉")</f>
        <v>0</v>
      </c>
      <c r="L75" s="295">
        <v>202</v>
      </c>
      <c r="M75" s="285">
        <f>SUMIFS(台帳表ｓ[金額],台帳表ｓ[精算
グループ],確報【10月】!$H75,台帳表ｓ[入金月（月のみ）],確報【10月】!$A$1,台帳表ｓ[ＮＣ区分],"北部")+SUMIFS(測量台帳1ｓ[入金額],測量台帳1ｓ[精算
グループ],確報【10月】!$H75,測量台帳1ｓ[入金月（月のみ）],確報【10月】!$A$1,測量台帳1ｓ[NC区分],"北部")+SUMIFS(測量台帳1__2ｓ[入金額(後)],測量台帳1__2ｓ[精算
グループ(後)],確報【10月】!$H75,測量台帳1__2ｓ[入金月(後)（月のみ）],確報【10月】!$A$1,測量台帳1__2ｓ[NC区分],"北部")</f>
        <v>0</v>
      </c>
      <c r="N75" s="295">
        <v>202</v>
      </c>
      <c r="O75" s="246">
        <f>SUMIFS(台帳表ｓ[金額],台帳表ｓ[精算
グループ],確報【10月】!$H75,台帳表ｓ[入金月（月のみ）],確報【10月】!$A$1,台帳表ｓ[ＮＣ区分],"南部")+SUMIFS(測量台帳1ｓ[入金額],測量台帳1ｓ[精算
グループ],確報【10月】!$H75,測量台帳1ｓ[入金月（月のみ）],確報【10月】!$A$1,測量台帳1ｓ[NC区分],"南部")+SUMIFS(測量台帳1__2ｓ[入金額(後)],測量台帳1__2ｓ[精算
グループ(後)],確報【10月】!$H75,測量台帳1__2ｓ[入金月(後)（月のみ）],確報【10月】!$A$1,測量台帳1__2ｓ[NC区分],"南部")</f>
        <v>0</v>
      </c>
      <c r="P75" s="283">
        <v>202</v>
      </c>
      <c r="Q75" s="246">
        <f>SUMIFS(台帳表ｔ[金額],台帳表ｔ[精算
グループ],確報【10月】!$H75,台帳表ｔ[入金月（月のみ）],確報【10月】!$A$1,台帳表ｔ[ＮＣ区分],"多摩")+SUMIFS(測量台帳1ｔ[入金額],測量台帳1ｔ[精算
グループ],確報【10月】!$H75,測量台帳1ｔ[入金月（月のみ）],確報【10月】!$A$1,測量台帳1ｔ[NC区分],"多摩")+SUMIFS(測量台帳1__2ｔ[入金額(後)],測量台帳1__2ｔ[精算
グループ(後)],確報【10月】!$H75,測量台帳1__2ｔ[入金月(後)（月のみ）],確報【10月】!$A$1,測量台帳1__2ｔ[NC区分],"多摩")</f>
        <v>216865</v>
      </c>
      <c r="R75" s="283">
        <v>202</v>
      </c>
      <c r="S75" s="285">
        <f>SUMIFS(台帳表ｋ[金額],台帳表ｋ[精算
グループ],確報【10月】!$H75,台帳表ｋ[入金月（月のみ）],確報【10月】!$A$1,台帳表ｋ[事務所/分室],"神")+SUMIFS(測量台帳1ｋ[入金額],測量台帳1ｋ[精算
グループ],確報【10月】!$H75,測量台帳1ｋ[入金月（月のみ）],確報【10月】!$A$1,測量台帳1ｋ[NC区分],"神奈川")+SUMIFS(測量台帳1__2ｋ[入金額(後)],測量台帳1__2ｋ[精算
グループ(後)],確報【10月】!$H75,測量台帳1__2ｋ[入金月(後)（月のみ）],確報【10月】!$A$1,測量台帳1__2ｋ[NC区分],"神奈川")</f>
        <v>0</v>
      </c>
      <c r="T75" s="295">
        <v>202</v>
      </c>
      <c r="U75" s="246">
        <f>SUMIFS(台帳表ｋ[金額],台帳表ｋ[精算
グループ],確報【10月】!$H75,台帳表ｋ[入金月（月のみ）],確報【10月】!$A$1,台帳表ｋ[事務所/分室],"湘")+SUMIFS(測量台帳1ｋ[入金額],測量台帳1ｋ[精算
グループ],確報【10月】!$H75,測量台帳1ｋ[入金月（月のみ）],確報【10月】!$A$1,測量台帳1ｋ[NC区分],"湘南")+SUMIFS(測量台帳1__2ｋ[入金額(後)],測量台帳1__2ｋ[精算
グループ(後)],確報【10月】!$H75,測量台帳1__2ｋ[入金月(後)（月のみ）],確報【10月】!$A$1,測量台帳1__2ｋ[NC区分],"湘南")</f>
        <v>0</v>
      </c>
      <c r="V75" s="245"/>
      <c r="W75" s="246" cm="1">
        <f t="array" ref="W75">INDEX(設備G入力用!$F$2:$Q$72,ROW(A70), MATCH($A$1,設備G入力用!$F$2:$Q$2,0))</f>
        <v>0</v>
      </c>
      <c r="X75" s="30">
        <f t="shared" si="7"/>
        <v>216865</v>
      </c>
      <c r="AA75" s="1067" t="s">
        <v>16630</v>
      </c>
      <c r="AB75" s="117" t="s">
        <v>16631</v>
      </c>
      <c r="AC75" s="118">
        <f>I70+K70+M70+O70+Q70+S70+U70+W70</f>
        <v>102810</v>
      </c>
      <c r="AE75" s="125"/>
      <c r="AF75" s="202" t="str">
        <f>IFERROR(_xlfn.XLOOKUP(確報【10月】!$AE75,台帳表ｓ[整理番号],台帳表ｓ[繁閑調整]),"")</f>
        <v/>
      </c>
      <c r="AG75" s="277" t="str">
        <f>IFERROR(_xlfn.XLOOKUP(確報【10月】!$AE75,台帳表ｓ[整理番号],台帳表ｓ[精算
グループ]),"")</f>
        <v/>
      </c>
      <c r="AH75" s="278" t="str">
        <f>IFERROR(_xlfn.XLOOKUP(確報【10月】!$AE75,台帳表ｓ[整理番号],台帳表ｓ[請求書発行番号]),"")</f>
        <v/>
      </c>
      <c r="AI75" s="269" t="str">
        <f>IFERROR(_xlfn.XLOOKUP(確報【10月】!$AE75,台帳表ｓ[整理番号],台帳表ｓ[繁閑調整金]),"")</f>
        <v/>
      </c>
      <c r="AJ75" s="275"/>
      <c r="AL75" s="202" t="str">
        <f>IFERROR(_xlfn.XLOOKUP(確報【10月】!AK75,台帳表ｔ[整理番号],台帳表ｔ[繁閑調整]),"")</f>
        <v/>
      </c>
      <c r="AM75" s="277" t="str">
        <f>IFERROR(_xlfn.XLOOKUP(確報【10月】!AK75,台帳表ｔ[整理番号],台帳表ｔ[精算
グループ]),"")</f>
        <v/>
      </c>
      <c r="AN75" s="278" t="str">
        <f>IFERROR(_xlfn.XLOOKUP(確報【10月】!AK75,台帳表ｔ[整理番号],台帳表ｔ[請求書発行番号]),"")</f>
        <v/>
      </c>
      <c r="AO75" s="269" t="str">
        <f>IFERROR(_xlfn.XLOOKUP(確報【10月】!AK75,台帳表ｔ[整理番号],台帳表ｔ[繁閑調整金]),"")</f>
        <v/>
      </c>
      <c r="AP75" s="275"/>
      <c r="AR75" s="202" t="str">
        <f>IFERROR(_xlfn.XLOOKUP(確報【10月】!AQ75,台帳表ｋ[整理番号],台帳表ｋ[繁閑調整]),"")</f>
        <v/>
      </c>
      <c r="AS75" s="277" t="str">
        <f>IFERROR(_xlfn.XLOOKUP(確報【10月】!AQ75,台帳表ｋ[整理番号],台帳表ｋ[精算
グループ]),"")</f>
        <v/>
      </c>
      <c r="AT75" s="278" t="str">
        <f>IFERROR(_xlfn.XLOOKUP(確報【10月】!AQ75,台帳表ｋ[整理番号],台帳表ｋ[請求書発行番号]),"")</f>
        <v/>
      </c>
      <c r="AU75" s="269" t="str">
        <f>IFERROR(_xlfn.XLOOKUP(確報【10月】!AQ75,台帳表ｋ[整理番号],台帳表ｋ[繁閑調整金]),"")</f>
        <v/>
      </c>
      <c r="AV75" s="275"/>
      <c r="AX75" s="202" t="str">
        <f>IFERROR(_xlfn.XLOOKUP(確報【10月】!AW75,台帳表ｋ[整理番号],台帳表ｋ[繁閑調整]),"")</f>
        <v/>
      </c>
      <c r="AY75" s="277" t="str">
        <f>IFERROR(_xlfn.XLOOKUP(確報【10月】!AW75,台帳表ｋ[整理番号],台帳表ｋ[精算
グループ]),"")</f>
        <v/>
      </c>
      <c r="AZ75" s="278" t="str">
        <f>IFERROR(_xlfn.XLOOKUP(確報【10月】!AW75,台帳表ｋ[整理番号],台帳表ｋ[請求書発行番号]),"")</f>
        <v/>
      </c>
      <c r="BA75" s="269" t="str">
        <f>IFERROR(_xlfn.XLOOKUP(確報【10月】!AW75,台帳表ｋ[整理番号],台帳表ｋ[繁閑調整金]),"")</f>
        <v/>
      </c>
    </row>
    <row r="76" spans="1:53" ht="16.350000000000001" customHeight="1" thickBot="1">
      <c r="A76" s="927"/>
      <c r="B76" s="928"/>
      <c r="C76" s="979"/>
      <c r="D76" s="980"/>
      <c r="E76" s="981"/>
      <c r="F76" s="121" t="s">
        <v>16565</v>
      </c>
      <c r="G76" s="56"/>
      <c r="H76" s="281">
        <v>203</v>
      </c>
      <c r="I76" s="286">
        <f>SUMIFS(台帳表ｓ[金額],台帳表ｓ[精算
グループ],確報【10月】!$H76,台帳表ｓ[入金月（月のみ）],確報【10月】!$A$1,台帳表ｓ[ＮＣ区分],"西部")+SUMIFS(測量台帳1ｓ[入金額],測量台帳1ｓ[精算
グループ],確報【10月】!$H76,測量台帳1ｓ[入金月（月のみ）],確報【10月】!$A$1,測量台帳1ｓ[NC区分],"西部")+SUMIFS(測量台帳1__2ｓ[入金額(後)],測量台帳1__2ｓ[精算
グループ(後)],確報【10月】!$H76,測量台帳1__2ｓ[入金月(後)（月のみ）],確報【10月】!$A$1,測量台帳1__2ｓ[NC区分],"西部")</f>
        <v>0</v>
      </c>
      <c r="J76" s="293">
        <v>203</v>
      </c>
      <c r="K76" s="286">
        <f>SUMIFS(台帳表ｓ[金額],台帳表ｓ[精算
グループ],確報【10月】!$H76,台帳表ｓ[入金月（月のみ）],確報【10月】!$A$1,台帳表ｓ[ＮＣ区分],"埼玉")+SUMIFS(測量台帳1ｓ[入金額],測量台帳1ｓ[精算
グループ],確報【10月】!$H76,測量台帳1ｓ[入金月（月のみ）],確報【10月】!$A$1,測量台帳1ｓ[NC区分],"埼玉")+SUMIFS(測量台帳1__2ｓ[入金額(後)],測量台帳1__2ｓ[精算
グループ(後)],確報【10月】!$H76,測量台帳1__2ｓ[入金月(後)（月のみ）],確報【10月】!$A$1,測量台帳1__2ｓ[NC区分],"埼玉")</f>
        <v>0</v>
      </c>
      <c r="L76" s="293">
        <v>203</v>
      </c>
      <c r="M76" s="286">
        <f>SUMIFS(台帳表ｓ[金額],台帳表ｓ[精算
グループ],確報【10月】!$H76,台帳表ｓ[入金月（月のみ）],確報【10月】!$A$1,台帳表ｓ[ＮＣ区分],"北部")+SUMIFS(測量台帳1ｓ[入金額],測量台帳1ｓ[精算
グループ],確報【10月】!$H76,測量台帳1ｓ[入金月（月のみ）],確報【10月】!$A$1,測量台帳1ｓ[NC区分],"北部")+SUMIFS(測量台帳1__2ｓ[入金額(後)],測量台帳1__2ｓ[精算
グループ(後)],確報【10月】!$H76,測量台帳1__2ｓ[入金月(後)（月のみ）],確報【10月】!$A$1,測量台帳1__2ｓ[NC区分],"北部")</f>
        <v>0</v>
      </c>
      <c r="N76" s="293">
        <v>203</v>
      </c>
      <c r="O76" s="244">
        <f>SUMIFS(台帳表ｓ[金額],台帳表ｓ[精算
グループ],確報【10月】!$H76,台帳表ｓ[入金月（月のみ）],確報【10月】!$A$1,台帳表ｓ[ＮＣ区分],"南部")+SUMIFS(測量台帳1ｓ[入金額],測量台帳1ｓ[精算
グループ],確報【10月】!$H76,測量台帳1ｓ[入金月（月のみ）],確報【10月】!$A$1,測量台帳1ｓ[NC区分],"南部")+SUMIFS(測量台帳1__2ｓ[入金額(後)],測量台帳1__2ｓ[精算
グループ(後)],確報【10月】!$H76,測量台帳1__2ｓ[入金月(後)（月のみ）],確報【10月】!$A$1,測量台帳1__2ｓ[NC区分],"南部")</f>
        <v>0</v>
      </c>
      <c r="P76" s="281">
        <v>203</v>
      </c>
      <c r="Q76" s="244">
        <f>SUMIFS(台帳表ｔ[金額],台帳表ｔ[精算
グループ],確報【10月】!$H76,台帳表ｔ[入金月（月のみ）],確報【10月】!$A$1,台帳表ｔ[ＮＣ区分],"多摩")+SUMIFS(測量台帳1ｔ[入金額],測量台帳1ｔ[精算
グループ],確報【10月】!$H76,測量台帳1ｔ[入金月（月のみ）],確報【10月】!$A$1,測量台帳1ｔ[NC区分],"多摩")+SUMIFS(測量台帳1__2ｔ[入金額(後)],測量台帳1__2ｔ[精算
グループ(後)],確報【10月】!$H76,測量台帳1__2ｔ[入金月(後)（月のみ）],確報【10月】!$A$1,測量台帳1__2ｔ[NC区分],"多摩")</f>
        <v>0</v>
      </c>
      <c r="R76" s="281">
        <v>203</v>
      </c>
      <c r="S76" s="286">
        <f>SUMIFS(台帳表ｋ[金額],台帳表ｋ[精算
グループ],確報【10月】!$H76,台帳表ｋ[入金月（月のみ）],確報【10月】!$A$1,台帳表ｋ[事務所/分室],"神")+SUMIFS(測量台帳1ｋ[入金額],測量台帳1ｋ[精算
グループ],確報【10月】!$H76,測量台帳1ｋ[入金月（月のみ）],確報【10月】!$A$1,測量台帳1ｋ[NC区分],"神奈川")+SUMIFS(測量台帳1__2ｋ[入金額(後)],測量台帳1__2ｋ[精算
グループ(後)],確報【10月】!$H76,測量台帳1__2ｋ[入金月(後)（月のみ）],確報【10月】!$A$1,測量台帳1__2ｋ[NC区分],"神奈川")</f>
        <v>0</v>
      </c>
      <c r="T76" s="293">
        <v>203</v>
      </c>
      <c r="U76" s="244">
        <f>SUMIFS(台帳表ｋ[金額],台帳表ｋ[精算
グループ],確報【10月】!$H76,台帳表ｋ[入金月（月のみ）],確報【10月】!$A$1,台帳表ｋ[事務所/分室],"湘")+SUMIFS(測量台帳1ｋ[入金額],測量台帳1ｋ[精算
グループ],確報【10月】!$H76,測量台帳1ｋ[入金月（月のみ）],確報【10月】!$A$1,測量台帳1ｋ[NC区分],"湘南")+SUMIFS(測量台帳1__2ｋ[入金額(後)],測量台帳1__2ｋ[精算
グループ(後)],確報【10月】!$H76,測量台帳1__2ｋ[入金月(後)（月のみ）],確報【10月】!$A$1,測量台帳1__2ｋ[NC区分],"湘南")</f>
        <v>0</v>
      </c>
      <c r="V76" s="243"/>
      <c r="W76" s="244" cm="1">
        <f t="array" ref="W76">INDEX(設備G入力用!$F$2:$Q$72,ROW(A71), MATCH($A$1,設備G入力用!$F$2:$Q$2,0))</f>
        <v>0</v>
      </c>
      <c r="X76" s="41">
        <f t="shared" si="7"/>
        <v>0</v>
      </c>
      <c r="Y76" s="16">
        <f>SUM(X74:X76)</f>
        <v>216865</v>
      </c>
      <c r="Z76" s="13" t="s">
        <v>16632</v>
      </c>
      <c r="AA76" s="1068"/>
      <c r="AB76" s="119"/>
      <c r="AC76" s="120"/>
      <c r="AF76" s="929" t="s">
        <v>16613</v>
      </c>
      <c r="AG76" s="930"/>
      <c r="AH76" s="992">
        <f>SUM(AI6:AI75)</f>
        <v>174946</v>
      </c>
      <c r="AI76" s="993"/>
      <c r="AJ76" s="6"/>
      <c r="AL76" s="929" t="s">
        <v>16613</v>
      </c>
      <c r="AM76" s="930"/>
      <c r="AN76" s="992">
        <f>SUM(AO6:AO76)</f>
        <v>411554</v>
      </c>
      <c r="AO76" s="993"/>
      <c r="AP76" s="6"/>
      <c r="AR76" s="929" t="s">
        <v>16613</v>
      </c>
      <c r="AS76" s="930"/>
      <c r="AT76" s="992">
        <f>SUM(AU6:AU75)</f>
        <v>0</v>
      </c>
      <c r="AU76" s="993"/>
      <c r="AV76" s="6"/>
      <c r="AX76" s="929" t="s">
        <v>16613</v>
      </c>
      <c r="AY76" s="930"/>
      <c r="AZ76" s="992">
        <f>SUM(BA6:BA75)</f>
        <v>0</v>
      </c>
      <c r="BA76" s="993"/>
    </row>
    <row r="77" spans="1:53" ht="16.350000000000001" customHeight="1" thickBot="1">
      <c r="A77" s="928"/>
      <c r="B77" s="262"/>
      <c r="C77" s="263"/>
      <c r="D77" s="263"/>
      <c r="E77" s="263"/>
      <c r="F77" s="121" t="s">
        <v>16633</v>
      </c>
      <c r="G77" s="56"/>
      <c r="H77" s="284"/>
      <c r="I77" s="253">
        <f>SUM(H5,I71:I76)</f>
        <v>17606329</v>
      </c>
      <c r="J77" s="321"/>
      <c r="K77" s="322">
        <f>SUM(J5,K71:K76)</f>
        <v>780273</v>
      </c>
      <c r="L77" s="253"/>
      <c r="M77" s="253">
        <f>SUM(L5,M71:M76)</f>
        <v>5400434</v>
      </c>
      <c r="N77" s="321"/>
      <c r="O77" s="254">
        <f>SUM(N5,O71:O76)</f>
        <v>6476583</v>
      </c>
      <c r="P77" s="253"/>
      <c r="Q77" s="253">
        <f>SUM(P5,Q71:Q76)</f>
        <v>41566644.32</v>
      </c>
      <c r="R77" s="321"/>
      <c r="S77" s="322">
        <f>SUM(R5,S71:S76)</f>
        <v>35998147</v>
      </c>
      <c r="T77" s="253"/>
      <c r="U77" s="253">
        <f>SUM(T5,U71:U76)</f>
        <v>8850400</v>
      </c>
      <c r="V77" s="256"/>
      <c r="W77" s="254">
        <f>SUM(V5,W71:W76)</f>
        <v>373423</v>
      </c>
      <c r="X77" s="15" t="s">
        <v>16634</v>
      </c>
      <c r="Y77" s="16">
        <f>SUM(H77:W77)</f>
        <v>117052233.31999999</v>
      </c>
      <c r="Z77" s="13" t="s">
        <v>16635</v>
      </c>
      <c r="AD77" s="129"/>
      <c r="AE77" s="129"/>
      <c r="AF77" s="122"/>
      <c r="AG77" s="130"/>
      <c r="AR77" s="122"/>
      <c r="AS77" s="130"/>
      <c r="AX77" s="122"/>
      <c r="AY77" s="130"/>
    </row>
    <row r="78" spans="1:53" ht="16.350000000000001" customHeight="1">
      <c r="A78" s="126"/>
      <c r="B78" s="645"/>
      <c r="C78" s="645"/>
      <c r="D78" s="646"/>
      <c r="E78" s="261"/>
      <c r="F78" s="260" t="s">
        <v>16636</v>
      </c>
      <c r="G78" s="110" t="s">
        <v>16606</v>
      </c>
      <c r="H78" s="282">
        <v>301</v>
      </c>
      <c r="I78" s="255">
        <f>SUMIFS(台帳表ｓ[金額],台帳表ｓ[精算
グループ],確報【10月】!$H78,台帳表ｓ[入金月（月のみ）],確報【10月】!$A$1,台帳表ｓ[ＮＣ区分],"西部")+SUMIFS(測量台帳1ｓ[入金額],測量台帳1ｓ[精算
グループ],確報【10月】!$H78,測量台帳1ｓ[入金月（月のみ）],確報【10月】!$A$1,測量台帳1ｓ[NC区分],"西部")+SUMIFS(測量台帳1__2ｓ[入金額(後)],測量台帳1__2ｓ[精算
グループ(後)],確報【10月】!$H78,測量台帳1__2ｓ[入金月(後)（月のみ）],確報【10月】!$A$1,測量台帳1__2ｓ[NC区分],"西部")</f>
        <v>643253</v>
      </c>
      <c r="J78" s="294">
        <v>301</v>
      </c>
      <c r="K78" s="255">
        <f>SUMIFS(台帳表ｓ[金額],台帳表ｓ[精算
グループ],確報【10月】!$H78,台帳表ｓ[入金月（月のみ）],確報【10月】!$A$1,台帳表ｓ[ＮＣ区分],"埼玉")+SUMIFS(測量台帳1ｓ[入金額],測量台帳1ｓ[精算
グループ],確報【10月】!$H78,測量台帳1ｓ[入金月（月のみ）],確報【10月】!$A$1,測量台帳1ｓ[NC区分],"埼玉")+SUMIFS(測量台帳1__2ｓ[入金額(後)],測量台帳1__2ｓ[精算
グループ(後)],確報【10月】!$H78,測量台帳1__2ｓ[入金月(後)（月のみ）],確報【10月】!$A$1,測量台帳1__2ｓ[NC区分],"埼玉")</f>
        <v>0</v>
      </c>
      <c r="L78" s="294">
        <v>301</v>
      </c>
      <c r="M78" s="255">
        <f>SUMIFS(台帳表ｓ[金額],台帳表ｓ[精算
グループ],確報【10月】!$H78,台帳表ｓ[入金月（月のみ）],確報【10月】!$A$1,台帳表ｓ[ＮＣ区分],"北部")+SUMIFS(測量台帳1ｓ[入金額],測量台帳1ｓ[精算
グループ],確報【10月】!$H78,測量台帳1ｓ[入金月（月のみ）],確報【10月】!$A$1,測量台帳1ｓ[NC区分],"北部")+SUMIFS(測量台帳1__2ｓ[入金額(後)],測量台帳1__2ｓ[精算
グループ(後)],確報【10月】!$H78,測量台帳1__2ｓ[入金月(後)（月のみ）],確報【10月】!$A$1,測量台帳1__2ｓ[NC区分],"北部")</f>
        <v>0</v>
      </c>
      <c r="N78" s="294">
        <v>301</v>
      </c>
      <c r="O78" s="248">
        <f>SUMIFS(台帳表ｓ[金額],台帳表ｓ[精算
グループ],確報【10月】!$H78,台帳表ｓ[入金月（月のみ）],確報【10月】!$A$1,台帳表ｓ[ＮＣ区分],"南部")+SUMIFS(測量台帳1ｓ[入金額],測量台帳1ｓ[精算
グループ],確報【10月】!$H78,測量台帳1ｓ[入金月（月のみ）],確報【10月】!$A$1,測量台帳1ｓ[NC区分],"南部")+SUMIFS(測量台帳1__2ｓ[入金額(後)],測量台帳1__2ｓ[精算
グループ(後)],確報【10月】!$H78,測量台帳1__2ｓ[入金月(後)（月のみ）],確報【10月】!$A$1,測量台帳1__2ｓ[NC区分],"南部")</f>
        <v>0</v>
      </c>
      <c r="P78" s="282">
        <v>301</v>
      </c>
      <c r="Q78" s="248">
        <f>SUMIFS(台帳表ｔ[金額],台帳表ｔ[精算
グループ],確報【10月】!$H78,台帳表ｔ[入金月（月のみ）],確報【10月】!$A$1,台帳表ｔ[ＮＣ区分],"多摩")+SUMIFS(測量台帳1ｔ[入金額],測量台帳1ｔ[精算
グループ],確報【10月】!$H78,測量台帳1ｔ[入金月（月のみ）],確報【10月】!$A$1,測量台帳1ｔ[NC区分],"多摩")+SUMIFS(測量台帳1__2ｔ[入金額(後)],測量台帳1__2ｔ[精算
グループ(後)],確報【10月】!$H78,測量台帳1__2ｔ[入金月(後)（月のみ）],確報【10月】!$A$1,測量台帳1__2ｔ[NC区分],"多摩")+SUMIFS(台帳表ｔ[金額],台帳表ｔ[精算
グループ],確報【10月】!$H74,台帳表ｔ[入金月（月のみ）],確報【10月】!$A$1,台帳表ｔ[ＮＣ区分],"西部")+SUMIFS(測量台帳1ｔ[入金額],測量台帳1ｔ[精算
グループ],確報【10月】!$H74,測量台帳1ｔ[入金月（月のみ）],確報【10月】!$A$1,測量台帳1ｔ[NC区分],"西部")+SUMIFS(測量台帳1__2ｔ[入金額(後)],測量台帳1__2ｔ[精算
グループ(後)],確報【10月】!$H74,測量台帳1__2ｔ[入金月(後)（月のみ）],確報【10月】!$A$1,測量台帳1__2ｔ[NC区分],"西部")</f>
        <v>0</v>
      </c>
      <c r="R78" s="282">
        <v>301</v>
      </c>
      <c r="S78" s="255">
        <f>SUMIFS(台帳表ｋ[金額],台帳表ｋ[精算
グループ],確報【10月】!$H78,台帳表ｋ[入金月（月のみ）],確報【10月】!$A$1,台帳表ｋ[事務所/分室],"神")+SUMIFS(測量台帳1ｋ[入金額],測量台帳1ｋ[精算
グループ],確報【10月】!$H78,測量台帳1ｋ[入金月（月のみ）],確報【10月】!$A$1,測量台帳1ｋ[NC区分],"神奈川")+SUMIFS(測量台帳1__2ｋ[入金額(後)],測量台帳1__2ｋ[精算
グループ(後)],確報【10月】!$H78,測量台帳1__2ｋ[入金月(後)（月のみ）],確報【10月】!$A$1,測量台帳1__2ｋ[NC区分],"神奈川")</f>
        <v>113950</v>
      </c>
      <c r="T78" s="294">
        <v>301</v>
      </c>
      <c r="U78" s="248">
        <f>SUMIFS(台帳表ｋ[金額],台帳表ｋ[精算
グループ],確報【10月】!$H78,台帳表ｋ[入金月（月のみ）],確報【10月】!$A$1,台帳表ｋ[事務所/分室],"湘")+SUMIFS(測量台帳1ｋ[入金額],測量台帳1ｋ[精算
グループ],確報【10月】!$H78,測量台帳1ｋ[入金月（月のみ）],確報【10月】!$A$1,測量台帳1ｋ[NC区分],"湘南")+SUMIFS(測量台帳1__2ｋ[入金額(後)],測量台帳1__2ｋ[精算
グループ(後)],確報【10月】!$H78,測量台帳1__2ｋ[入金月(後)（月のみ）],確報【10月】!$A$1,測量台帳1__2ｋ[NC区分],"湘南")</f>
        <v>0</v>
      </c>
      <c r="V78" s="247"/>
      <c r="W78" s="248" t="str">
        <f>IFERROR(INDEX(設備G入力用!$E$3:$R$72, MATCH($H78,設備G入力用!$E$3:$E$72, 0), MATCH($A$1 &amp; "月",設備G入力用!$E$2:$R$2, 0)),"")</f>
        <v/>
      </c>
      <c r="X78" s="23">
        <f>SUM(I78,K78,M78,O78,Q78,S78,U78,W78)</f>
        <v>757203</v>
      </c>
      <c r="AF78" s="122"/>
      <c r="AG78" s="122"/>
      <c r="AH78" s="130"/>
      <c r="AI78" s="131"/>
      <c r="AJ78" s="131"/>
      <c r="AL78" s="739" t="s">
        <v>16678</v>
      </c>
      <c r="AM78" s="740"/>
      <c r="AN78" s="741"/>
      <c r="AR78" s="122"/>
      <c r="AS78" s="122"/>
      <c r="AT78" s="130"/>
      <c r="AX78" s="122"/>
      <c r="AY78" s="122"/>
      <c r="AZ78" s="130"/>
    </row>
    <row r="79" spans="1:53" ht="16.350000000000001" customHeight="1">
      <c r="A79" s="641"/>
      <c r="E79" s="647"/>
      <c r="F79" s="259" t="s">
        <v>16637</v>
      </c>
      <c r="G79" s="62"/>
      <c r="H79" s="283">
        <v>302</v>
      </c>
      <c r="I79" s="285">
        <f>SUMIFS(台帳表ｓ[金額],台帳表ｓ[精算
グループ],確報【10月】!$H79,台帳表ｓ[入金月（月のみ）],確報【10月】!$A$1,台帳表ｓ[ＮＣ区分],"西部")+SUMIFS(測量台帳1ｓ[入金額],測量台帳1ｓ[精算
グループ],確報【10月】!$H79,測量台帳1ｓ[入金月（月のみ）],確報【10月】!$A$1,測量台帳1ｓ[NC区分],"西部")+SUMIFS(測量台帳1__2ｓ[入金額(後)],測量台帳1__2ｓ[精算
グループ(後)],確報【10月】!$H79,測量台帳1__2ｓ[入金月(後)（月のみ）],確報【10月】!$A$1,測量台帳1__2ｓ[NC区分],"西部")</f>
        <v>0</v>
      </c>
      <c r="J79" s="295">
        <v>302</v>
      </c>
      <c r="K79" s="285">
        <f>SUMIFS(台帳表ｓ[金額],台帳表ｓ[精算
グループ],確報【10月】!$H79,台帳表ｓ[入金月（月のみ）],確報【10月】!$A$1,台帳表ｓ[ＮＣ区分],"埼玉")+SUMIFS(測量台帳1ｓ[入金額],測量台帳1ｓ[精算
グループ],確報【10月】!$H79,測量台帳1ｓ[入金月（月のみ）],確報【10月】!$A$1,測量台帳1ｓ[NC区分],"埼玉")+SUMIFS(測量台帳1__2ｓ[入金額(後)],測量台帳1__2ｓ[精算
グループ(後)],確報【10月】!$H79,測量台帳1__2ｓ[入金月(後)（月のみ）],確報【10月】!$A$1,測量台帳1__2ｓ[NC区分],"埼玉")</f>
        <v>0</v>
      </c>
      <c r="L79" s="295">
        <v>302</v>
      </c>
      <c r="M79" s="285">
        <f>SUMIFS(台帳表ｓ[金額],台帳表ｓ[精算
グループ],確報【10月】!$H79,台帳表ｓ[入金月（月のみ）],確報【10月】!$A$1,台帳表ｓ[ＮＣ区分],"北部")+SUMIFS(測量台帳1ｓ[入金額],測量台帳1ｓ[精算
グループ],確報【10月】!$H79,測量台帳1ｓ[入金月（月のみ）],確報【10月】!$A$1,測量台帳1ｓ[NC区分],"北部")+SUMIFS(測量台帳1__2ｓ[入金額(後)],測量台帳1__2ｓ[精算
グループ(後)],確報【10月】!$H79,測量台帳1__2ｓ[入金月(後)（月のみ）],確報【10月】!$A$1,測量台帳1__2ｓ[NC区分],"北部")</f>
        <v>0</v>
      </c>
      <c r="N79" s="295">
        <v>302</v>
      </c>
      <c r="O79" s="246">
        <f>SUMIFS(台帳表ｓ[金額],台帳表ｓ[精算
グループ],確報【10月】!$H79,台帳表ｓ[入金月（月のみ）],確報【10月】!$A$1,台帳表ｓ[ＮＣ区分],"南部")+SUMIFS(測量台帳1ｓ[入金額],測量台帳1ｓ[精算
グループ],確報【10月】!$H79,測量台帳1ｓ[入金月（月のみ）],確報【10月】!$A$1,測量台帳1ｓ[NC区分],"南部")+SUMIFS(測量台帳1__2ｓ[入金額(後)],測量台帳1__2ｓ[精算
グループ(後)],確報【10月】!$H79,測量台帳1__2ｓ[入金月(後)（月のみ）],確報【10月】!$A$1,測量台帳1__2ｓ[NC区分],"南部")</f>
        <v>0</v>
      </c>
      <c r="P79" s="283">
        <v>302</v>
      </c>
      <c r="Q79" s="246">
        <f>SUMIFS(台帳表ｔ[金額],台帳表ｔ[精算
グループ],確報【10月】!$H79,台帳表ｔ[入金月（月のみ）],確報【10月】!$A$1,台帳表ｔ[ＮＣ区分],"多摩")+SUMIFS(測量台帳1ｔ[入金額],測量台帳1ｔ[精算
グループ],確報【10月】!$H79,測量台帳1ｔ[入金月（月のみ）],確報【10月】!$A$1,測量台帳1ｔ[NC区分],"多摩")+SUMIFS(測量台帳1__2ｔ[入金額(後)],測量台帳1__2ｔ[精算
グループ(後)],確報【10月】!$H79,測量台帳1__2ｔ[入金月(後)（月のみ）],確報【10月】!$A$1,測量台帳1__2ｔ[NC区分],"多摩")+SUMIFS(台帳表ｔ[金額],台帳表ｔ[精算
グループ],確報【10月】!$H79,台帳表ｔ[入金月（月のみ）],確報【10月】!$A$1,台帳表ｔ[ＮＣ区分],"西部")+SUMIFS(測量台帳1ｔ[入金額],測量台帳1ｔ[精算
グループ],確報【10月】!$H79,測量台帳1ｔ[入金月（月のみ）],確報【10月】!$A$1,測量台帳1ｔ[NC区分],"西部")+SUMIFS(測量台帳1__2ｔ[入金額(後)],測量台帳1__2ｔ[精算
グループ(後)],確報【10月】!$H79,測量台帳1__2ｔ[入金月(後)（月のみ）],確報【10月】!$A$1,測量台帳1__2ｔ[NC区分],"西部")</f>
        <v>0</v>
      </c>
      <c r="R79" s="283">
        <v>302</v>
      </c>
      <c r="S79" s="285">
        <f>SUMIFS(台帳表ｋ[金額],台帳表ｋ[精算
グループ],確報【10月】!$H79,台帳表ｋ[入金月（月のみ）],確報【10月】!$A$1,台帳表ｋ[事務所/分室],"神")+SUMIFS(測量台帳1ｋ[入金額],測量台帳1ｋ[精算
グループ],確報【10月】!$H79,測量台帳1ｋ[入金月（月のみ）],確報【10月】!$A$1,測量台帳1ｋ[NC区分],"神奈川")+SUMIFS(測量台帳1__2ｋ[入金額(後)],測量台帳1__2ｋ[精算
グループ(後)],確報【10月】!$H79,測量台帳1__2ｋ[入金月(後)（月のみ）],確報【10月】!$A$1,測量台帳1__2ｋ[NC区分],"神奈川")</f>
        <v>0</v>
      </c>
      <c r="T79" s="295">
        <v>302</v>
      </c>
      <c r="U79" s="246">
        <f>SUMIFS(台帳表ｋ[金額],台帳表ｋ[精算
グループ],確報【10月】!$H79,台帳表ｋ[入金月（月のみ）],確報【10月】!$A$1,台帳表ｋ[事務所/分室],"湘")+SUMIFS(測量台帳1ｋ[入金額],測量台帳1ｋ[精算
グループ],確報【10月】!$H79,測量台帳1ｋ[入金月（月のみ）],確報【10月】!$A$1,測量台帳1ｋ[NC区分],"湘南")+SUMIFS(測量台帳1__2ｋ[入金額(後)],測量台帳1__2ｋ[精算
グループ(後)],確報【10月】!$H79,測量台帳1__2ｋ[入金月(後)（月のみ）],確報【10月】!$A$1,測量台帳1__2ｋ[NC区分],"湘南")</f>
        <v>0</v>
      </c>
      <c r="V79" s="245"/>
      <c r="W79" s="246" t="str">
        <f>IFERROR(INDEX(設備G入力用!$E$3:$R$72, MATCH($H79,設備G入力用!$E$3:$E$72, 0), MATCH($A$1 &amp; "月",設備G入力用!$E$2:$R$2, 0)),"")</f>
        <v/>
      </c>
      <c r="X79" s="30">
        <f>SUM(I79,K79,M79,O79,Q79,S79,U79,W79)</f>
        <v>0</v>
      </c>
      <c r="AF79" s="136"/>
      <c r="AG79" s="130"/>
      <c r="AL79" s="1076" t="s">
        <v>16679</v>
      </c>
      <c r="AM79" s="1076"/>
      <c r="AN79" s="742" t="s">
        <v>16680</v>
      </c>
      <c r="AR79" s="136"/>
      <c r="AS79" s="130"/>
      <c r="AX79" s="136"/>
      <c r="AY79" s="130"/>
    </row>
    <row r="80" spans="1:53" ht="16.350000000000001" customHeight="1" thickBot="1">
      <c r="A80" s="641"/>
      <c r="E80" s="647"/>
      <c r="F80" s="259" t="s">
        <v>16638</v>
      </c>
      <c r="G80" s="62" t="s">
        <v>16604</v>
      </c>
      <c r="H80" s="283">
        <v>303</v>
      </c>
      <c r="I80" s="285">
        <f>SUMIFS(台帳表ｓ[金額],台帳表ｓ[精算
グループ],確報【10月】!$H80,台帳表ｓ[入金月（月のみ）],確報【10月】!$A$1,台帳表ｓ[ＮＣ区分],"西部")+SUMIFS(測量台帳1ｓ[入金額],測量台帳1ｓ[精算
グループ],確報【10月】!$H80,測量台帳1ｓ[入金月（月のみ）],確報【10月】!$A$1,測量台帳1ｓ[NC区分],"西部")+SUMIFS(測量台帳1__2ｓ[入金額(後)],測量台帳1__2ｓ[精算
グループ(後)],確報【10月】!$H80,測量台帳1__2ｓ[入金月(後)（月のみ）],確報【10月】!$A$1,測量台帳1__2ｓ[NC区分],"西部")</f>
        <v>0</v>
      </c>
      <c r="J80" s="295">
        <v>303</v>
      </c>
      <c r="K80" s="285">
        <f>SUMIFS(台帳表ｓ[金額],台帳表ｓ[精算
グループ],確報【10月】!$H80,台帳表ｓ[入金月（月のみ）],確報【10月】!$A$1,台帳表ｓ[ＮＣ区分],"埼玉")+SUMIFS(測量台帳1ｓ[入金額],測量台帳1ｓ[精算
グループ],確報【10月】!$H80,測量台帳1ｓ[入金月（月のみ）],確報【10月】!$A$1,測量台帳1ｓ[NC区分],"埼玉")+SUMIFS(測量台帳1__2ｓ[入金額(後)],測量台帳1__2ｓ[精算
グループ(後)],確報【10月】!$H80,測量台帳1__2ｓ[入金月(後)（月のみ）],確報【10月】!$A$1,測量台帳1__2ｓ[NC区分],"埼玉")</f>
        <v>0</v>
      </c>
      <c r="L80" s="295">
        <v>303</v>
      </c>
      <c r="M80" s="285">
        <f>SUMIFS(台帳表ｓ[金額],台帳表ｓ[精算
グループ],確報【10月】!$H80,台帳表ｓ[入金月（月のみ）],確報【10月】!$A$1,台帳表ｓ[ＮＣ区分],"北部")+SUMIFS(測量台帳1ｓ[入金額],測量台帳1ｓ[精算
グループ],確報【10月】!$H80,測量台帳1ｓ[入金月（月のみ）],確報【10月】!$A$1,測量台帳1ｓ[NC区分],"北部")+SUMIFS(測量台帳1__2ｓ[入金額(後)],測量台帳1__2ｓ[精算
グループ(後)],確報【10月】!$H80,測量台帳1__2ｓ[入金月(後)（月のみ）],確報【10月】!$A$1,測量台帳1__2ｓ[NC区分],"北部")</f>
        <v>0</v>
      </c>
      <c r="N80" s="295">
        <v>303</v>
      </c>
      <c r="O80" s="246">
        <f>SUMIFS(台帳表ｓ[金額],台帳表ｓ[精算
グループ],確報【10月】!$H80,台帳表ｓ[入金月（月のみ）],確報【10月】!$A$1,台帳表ｓ[ＮＣ区分],"南部")+SUMIFS(測量台帳1ｓ[入金額],測量台帳1ｓ[精算
グループ],確報【10月】!$H80,測量台帳1ｓ[入金月（月のみ）],確報【10月】!$A$1,測量台帳1ｓ[NC区分],"南部")+SUMIFS(測量台帳1__2ｓ[入金額(後)],測量台帳1__2ｓ[精算
グループ(後)],確報【10月】!$H80,測量台帳1__2ｓ[入金月(後)（月のみ）],確報【10月】!$A$1,測量台帳1__2ｓ[NC区分],"南部")</f>
        <v>0</v>
      </c>
      <c r="P80" s="283">
        <v>303</v>
      </c>
      <c r="Q80" s="246">
        <f>SUMIFS(台帳表ｔ[金額],台帳表ｔ[精算
グループ],確報【10月】!$H80,台帳表ｔ[入金月（月のみ）],確報【10月】!$A$1,台帳表ｔ[ＮＣ区分],"多摩")+SUMIFS(測量台帳1ｔ[入金額],測量台帳1ｔ[精算
グループ],確報【10月】!$H80,測量台帳1ｔ[入金月（月のみ）],確報【10月】!$A$1,測量台帳1ｔ[NC区分],"多摩")+SUMIFS(測量台帳1__2ｔ[入金額(後)],測量台帳1__2ｔ[精算
グループ(後)],確報【10月】!$H80,測量台帳1__2ｔ[入金月(後)（月のみ）],確報【10月】!$A$1,測量台帳1__2ｔ[NC区分],"多摩")+SUMIFS(台帳表ｔ[金額],台帳表ｔ[精算
グループ],確報【10月】!$H80,台帳表ｔ[入金月（月のみ）],確報【10月】!$A$1,台帳表ｔ[ＮＣ区分],"西部")+SUMIFS(測量台帳1ｔ[入金額],測量台帳1ｔ[精算
グループ],確報【10月】!$H80,測量台帳1ｔ[入金月（月のみ）],確報【10月】!$A$1,測量台帳1ｔ[NC区分],"西部")+SUMIFS(測量台帳1__2ｔ[入金額(後)],測量台帳1__2ｔ[精算
グループ(後)],確報【10月】!$H80,測量台帳1__2ｔ[入金月(後)（月のみ）],確報【10月】!$A$1,測量台帳1__2ｔ[NC区分],"西部")</f>
        <v>0</v>
      </c>
      <c r="R80" s="283">
        <v>303</v>
      </c>
      <c r="S80" s="285">
        <f>SUMIFS(台帳表ｋ[金額],台帳表ｋ[精算
グループ],確報【10月】!$H80,台帳表ｋ[入金月（月のみ）],確報【10月】!$A$1,台帳表ｋ[事務所/分室],"神")+SUMIFS(測量台帳1ｋ[入金額],測量台帳1ｋ[精算
グループ],確報【10月】!$H80,測量台帳1ｋ[入金月（月のみ）],確報【10月】!$A$1,測量台帳1ｋ[NC区分],"神奈川")+SUMIFS(測量台帳1__2ｋ[入金額(後)],測量台帳1__2ｋ[精算
グループ(後)],確報【10月】!$H80,測量台帳1__2ｋ[入金月(後)（月のみ）],確報【10月】!$A$1,測量台帳1__2ｋ[NC区分],"神奈川")</f>
        <v>0</v>
      </c>
      <c r="T80" s="295">
        <v>303</v>
      </c>
      <c r="U80" s="246">
        <f>SUMIFS(台帳表ｋ[金額],台帳表ｋ[精算
グループ],確報【10月】!$H80,台帳表ｋ[入金月（月のみ）],確報【10月】!$A$1,台帳表ｋ[事務所/分室],"湘")+SUMIFS(測量台帳1ｋ[入金額],測量台帳1ｋ[精算
グループ],確報【10月】!$H80,測量台帳1ｋ[入金月（月のみ）],確報【10月】!$A$1,測量台帳1ｋ[NC区分],"湘南")+SUMIFS(測量台帳1__2ｋ[入金額(後)],測量台帳1__2ｋ[精算
グループ(後)],確報【10月】!$H80,測量台帳1__2ｋ[入金月(後)（月のみ）],確報【10月】!$A$1,測量台帳1__2ｋ[NC区分],"湘南")</f>
        <v>0</v>
      </c>
      <c r="V80" s="245"/>
      <c r="W80" s="246" t="str">
        <f>IFERROR(INDEX(設備G入力用!$E$3:$R$72, MATCH($H80,設備G入力用!$E$3:$E$72, 0), MATCH($A$1 &amp; "月",設備G入力用!$E$2:$R$2, 0)),"")</f>
        <v/>
      </c>
      <c r="X80" s="30">
        <f>SUM(I80,K80,M80,O80,Q80,S80,U80,W80)</f>
        <v>0</v>
      </c>
      <c r="AA80" s="127"/>
      <c r="AF80" s="139"/>
      <c r="AG80" s="140"/>
      <c r="AL80" s="1077" t="s">
        <v>16681</v>
      </c>
      <c r="AM80" s="1077"/>
      <c r="AN80" s="743">
        <f>INDEX(設備G入力用!F75:Q79,2, MATCH($A$1,設備G入力用!$F$2:$Q$2,0))</f>
        <v>140000</v>
      </c>
      <c r="AR80" s="139"/>
      <c r="AS80" s="140"/>
      <c r="AX80" s="139"/>
      <c r="AY80" s="140"/>
    </row>
    <row r="81" spans="1:50" ht="16.350000000000001" customHeight="1" thickBot="1">
      <c r="E81" s="647"/>
      <c r="F81" s="258" t="s">
        <v>3641</v>
      </c>
      <c r="G81" s="56" t="s">
        <v>16606</v>
      </c>
      <c r="H81" s="281">
        <v>304</v>
      </c>
      <c r="I81" s="286">
        <f>SUMIFS(台帳表ｓ[金額],台帳表ｓ[精算
グループ],確報【10月】!$H81,台帳表ｓ[入金月（月のみ）],確報【10月】!$A$1,台帳表ｓ[ＮＣ区分],"西部")+SUMIFS(測量台帳1ｓ[入金額],測量台帳1ｓ[精算
グループ],確報【10月】!$H81,測量台帳1ｓ[入金月（月のみ）],確報【10月】!$A$1,測量台帳1ｓ[NC区分],"西部")+SUMIFS(測量台帳1__2ｓ[入金額(後)],測量台帳1__2ｓ[精算
グループ(後)],確報【10月】!$H81,測量台帳1__2ｓ[入金月(後)（月のみ）],確報【10月】!$A$1,測量台帳1__2ｓ[NC区分],"西部")</f>
        <v>0</v>
      </c>
      <c r="J81" s="293">
        <v>304</v>
      </c>
      <c r="K81" s="286">
        <f>SUMIFS(台帳表ｓ[金額],台帳表ｓ[精算
グループ],確報【10月】!$H81,台帳表ｓ[入金月（月のみ）],確報【10月】!$A$1,台帳表ｓ[ＮＣ区分],"埼玉")+SUMIFS(測量台帳1ｓ[入金額],測量台帳1ｓ[精算
グループ],確報【10月】!$H81,測量台帳1ｓ[入金月（月のみ）],確報【10月】!$A$1,測量台帳1ｓ[NC区分],"埼玉")+SUMIFS(測量台帳1__2ｓ[入金額(後)],測量台帳1__2ｓ[精算
グループ(後)],確報【10月】!$H81,測量台帳1__2ｓ[入金月(後)（月のみ）],確報【10月】!$A$1,測量台帳1__2ｓ[NC区分],"埼玉")</f>
        <v>0</v>
      </c>
      <c r="L81" s="293">
        <v>304</v>
      </c>
      <c r="M81" s="286">
        <f>SUMIFS(台帳表ｓ[金額],台帳表ｓ[精算
グループ],確報【10月】!$H81,台帳表ｓ[入金月（月のみ）],確報【10月】!$A$1,台帳表ｓ[ＮＣ区分],"北部")+SUMIFS(測量台帳1ｓ[入金額],測量台帳1ｓ[精算
グループ],確報【10月】!$H81,測量台帳1ｓ[入金月（月のみ）],確報【10月】!$A$1,測量台帳1ｓ[NC区分],"北部")+SUMIFS(測量台帳1__2ｓ[入金額(後)],測量台帳1__2ｓ[精算
グループ(後)],確報【10月】!$H81,測量台帳1__2ｓ[入金月(後)（月のみ）],確報【10月】!$A$1,測量台帳1__2ｓ[NC区分],"北部")</f>
        <v>0</v>
      </c>
      <c r="N81" s="293">
        <v>304</v>
      </c>
      <c r="O81" s="244">
        <f>SUMIFS(台帳表ｓ[金額],台帳表ｓ[精算
グループ],確報【10月】!$H81,台帳表ｓ[入金月（月のみ）],確報【10月】!$A$1,台帳表ｓ[ＮＣ区分],"南部")+SUMIFS(測量台帳1ｓ[入金額],測量台帳1ｓ[精算
グループ],確報【10月】!$H81,測量台帳1ｓ[入金月（月のみ）],確報【10月】!$A$1,測量台帳1ｓ[NC区分],"南部")+SUMIFS(測量台帳1__2ｓ[入金額(後)],測量台帳1__2ｓ[精算
グループ(後)],確報【10月】!$H81,測量台帳1__2ｓ[入金月(後)（月のみ）],確報【10月】!$A$1,測量台帳1__2ｓ[NC区分],"南部")</f>
        <v>0</v>
      </c>
      <c r="P81" s="281">
        <v>304</v>
      </c>
      <c r="Q81" s="244">
        <f>SUMIFS(台帳表ｔ[金額],台帳表ｔ[精算
グループ],確報【10月】!$H81,台帳表ｔ[入金月（月のみ）],確報【10月】!$A$1,台帳表ｔ[ＮＣ区分],"多摩")+SUMIFS(測量台帳1ｔ[入金額],測量台帳1ｔ[精算
グループ],確報【10月】!$H81,測量台帳1ｔ[入金月（月のみ）],確報【10月】!$A$1,測量台帳1ｔ[NC区分],"多摩")+SUMIFS(測量台帳1__2ｔ[入金額(後)],測量台帳1__2ｔ[精算
グループ(後)],確報【10月】!$H81,測量台帳1__2ｔ[入金月(後)（月のみ）],確報【10月】!$A$1,測量台帳1__2ｔ[NC区分],"多摩")+SUMIFS(台帳表ｔ[金額],台帳表ｔ[精算
グループ],確報【10月】!$H81,台帳表ｔ[入金月（月のみ）],確報【10月】!$A$1,台帳表ｔ[ＮＣ区分],"西部")+SUMIFS(測量台帳1ｔ[入金額],測量台帳1ｔ[精算
グループ],確報【10月】!$H81,測量台帳1ｔ[入金月（月のみ）],確報【10月】!$A$1,測量台帳1ｔ[NC区分],"西部")+SUMIFS(測量台帳1__2ｔ[入金額(後)],測量台帳1__2ｔ[精算
グループ(後)],確報【10月】!$H81,測量台帳1__2ｔ[入金月(後)（月のみ）],確報【10月】!$A$1,測量台帳1__2ｔ[NC区分],"西部")</f>
        <v>0</v>
      </c>
      <c r="R81" s="281">
        <v>304</v>
      </c>
      <c r="S81" s="286">
        <f>SUMIFS(台帳表ｋ[金額],台帳表ｋ[精算
グループ],確報【10月】!$H81,台帳表ｋ[入金月（月のみ）],確報【10月】!$A$1,台帳表ｋ[事務所/分室],"神")+SUMIFS(測量台帳1ｋ[入金額],測量台帳1ｋ[精算
グループ],確報【10月】!$H81,測量台帳1ｋ[入金月（月のみ）],確報【10月】!$A$1,測量台帳1ｋ[NC区分],"神奈川")+SUMIFS(測量台帳1__2ｋ[入金額(後)],測量台帳1__2ｋ[精算
グループ(後)],確報【10月】!$H81,測量台帳1__2ｋ[入金月(後)（月のみ）],確報【10月】!$A$1,測量台帳1__2ｋ[NC区分],"神奈川")</f>
        <v>0</v>
      </c>
      <c r="T81" s="293">
        <v>304</v>
      </c>
      <c r="U81" s="244">
        <f>SUMIFS(台帳表ｋ[金額],台帳表ｋ[精算
グループ],確報【10月】!$H81,台帳表ｋ[入金月（月のみ）],確報【10月】!$A$1,台帳表ｋ[事務所/分室],"湘")+SUMIFS(測量台帳1ｋ[入金額],測量台帳1ｋ[精算
グループ],確報【10月】!$H81,測量台帳1ｋ[入金月（月のみ）],確報【10月】!$A$1,測量台帳1ｋ[NC区分],"湘南")+SUMIFS(測量台帳1__2ｋ[入金額(後)],測量台帳1__2ｋ[精算
グループ(後)],確報【10月】!$H81,測量台帳1__2ｋ[入金月(後)（月のみ）],確報【10月】!$A$1,測量台帳1__2ｋ[NC区分],"湘南")</f>
        <v>0</v>
      </c>
      <c r="V81" s="243"/>
      <c r="W81" s="244" t="str">
        <f>IFERROR(INDEX(設備G入力用!$E$3:$R$72, MATCH($H81,設備G入力用!$E$3:$E$72, 0), MATCH($A$1 &amp; "月",設備G入力用!$E$2:$R$2, 0)),"")</f>
        <v/>
      </c>
      <c r="X81" s="41">
        <f>SUM(I81,K81,M81,O81,Q81,S81,U81,W81)</f>
        <v>0</v>
      </c>
      <c r="Y81" s="16">
        <f>SUM(X78:X81)</f>
        <v>757203</v>
      </c>
      <c r="Z81" s="13" t="s">
        <v>16639</v>
      </c>
      <c r="AA81" s="127"/>
      <c r="AD81" s="129"/>
      <c r="AE81" s="129"/>
      <c r="AF81" s="122"/>
      <c r="AG81" s="130"/>
      <c r="AL81" s="1078" t="s">
        <v>16682</v>
      </c>
      <c r="AM81" s="1078"/>
      <c r="AN81" s="743">
        <f>INDEX(設備G入力用!F75:Q79,3, MATCH($A$1,設備G入力用!$F$2:$Q$2,0))</f>
        <v>0</v>
      </c>
    </row>
    <row r="82" spans="1:50" ht="16.350000000000001" customHeight="1" thickBot="1">
      <c r="A82" s="132"/>
      <c r="B82" s="133"/>
      <c r="C82" s="133"/>
      <c r="D82" s="133"/>
      <c r="E82" s="648"/>
      <c r="F82" s="133" t="s">
        <v>16633</v>
      </c>
      <c r="G82" s="134"/>
      <c r="H82" s="251"/>
      <c r="I82" s="252">
        <f>SUM(I78:I81)</f>
        <v>643253</v>
      </c>
      <c r="J82" s="249"/>
      <c r="K82" s="252">
        <f t="shared" ref="K82:W82" si="12">SUM(K78:K81)</f>
        <v>0</v>
      </c>
      <c r="L82" s="249"/>
      <c r="M82" s="252">
        <f t="shared" si="12"/>
        <v>0</v>
      </c>
      <c r="N82" s="249"/>
      <c r="O82" s="250">
        <f t="shared" si="12"/>
        <v>0</v>
      </c>
      <c r="P82" s="249"/>
      <c r="Q82" s="250">
        <f t="shared" si="12"/>
        <v>0</v>
      </c>
      <c r="R82" s="249"/>
      <c r="S82" s="252">
        <f t="shared" si="12"/>
        <v>113950</v>
      </c>
      <c r="T82" s="249"/>
      <c r="U82" s="252">
        <f t="shared" si="12"/>
        <v>0</v>
      </c>
      <c r="V82" s="251"/>
      <c r="W82" s="250">
        <f t="shared" si="12"/>
        <v>0</v>
      </c>
      <c r="X82" s="135"/>
      <c r="Z82" s="144"/>
      <c r="AD82" s="129"/>
      <c r="AE82" s="129"/>
      <c r="AF82" s="122"/>
      <c r="AG82" s="122"/>
      <c r="AH82" s="130"/>
      <c r="AL82" s="1077" t="s">
        <v>16654</v>
      </c>
      <c r="AM82" s="1077"/>
      <c r="AN82" s="743">
        <f>INDEX(設備G入力用!F75:Q80,4, MATCH($A$1,設備G入力用!$F$2:$Q$2,0))</f>
        <v>0</v>
      </c>
    </row>
    <row r="83" spans="1:50" ht="15" thickTop="1" thickBot="1">
      <c r="A83" s="137"/>
      <c r="B83" s="138" t="s">
        <v>16640</v>
      </c>
      <c r="C83" s="121"/>
      <c r="D83" s="121"/>
      <c r="E83" s="121"/>
      <c r="F83" s="121"/>
      <c r="G83" s="56"/>
      <c r="H83" s="994">
        <f>I77+I82</f>
        <v>18249582</v>
      </c>
      <c r="I83" s="995"/>
      <c r="J83" s="996">
        <f>K77+K82</f>
        <v>780273</v>
      </c>
      <c r="K83" s="997"/>
      <c r="L83" s="996">
        <f>M77+M82</f>
        <v>5400434</v>
      </c>
      <c r="M83" s="997"/>
      <c r="N83" s="995">
        <f>O77+O82</f>
        <v>6476583</v>
      </c>
      <c r="O83" s="998"/>
      <c r="P83" s="994">
        <f>Q77+Q82</f>
        <v>41566644.32</v>
      </c>
      <c r="Q83" s="998"/>
      <c r="R83" s="994">
        <f>S77+S82</f>
        <v>36112097</v>
      </c>
      <c r="S83" s="997"/>
      <c r="T83" s="995">
        <f>U77+U82</f>
        <v>8850400</v>
      </c>
      <c r="U83" s="998"/>
      <c r="V83" s="994">
        <f>W77+W82</f>
        <v>373423</v>
      </c>
      <c r="W83" s="998"/>
      <c r="X83" s="15"/>
      <c r="AF83" s="122"/>
      <c r="AL83" s="1077" t="s">
        <v>16683</v>
      </c>
      <c r="AM83" s="1077"/>
      <c r="AN83" s="744">
        <f>INDEX(設備G入力用!F76:Q81,5, MATCH($A$1,設備G入力用!$F$2:$Q$2,0))</f>
        <v>0</v>
      </c>
      <c r="AR83" s="122"/>
      <c r="AX83" s="122"/>
    </row>
    <row r="84" spans="1:50" ht="15.75" customHeight="1" thickBot="1">
      <c r="A84" s="137"/>
      <c r="B84" s="138" t="s">
        <v>16641</v>
      </c>
      <c r="C84" s="121"/>
      <c r="D84" s="121"/>
      <c r="E84" s="121"/>
      <c r="F84" s="56"/>
      <c r="G84" s="719"/>
      <c r="H84" s="1022">
        <f>SUMIF($AL$6:$AL$75,"西部",$AO$6:$AO$75)+SUMIF($AR$6:$AR$75,"西部",$AU$6:$AU$75)+SUMIF($AX$6:$AX$75,"西部",$BA$6:$BA$75)-$AH$76+$AN$81</f>
        <v>-174946</v>
      </c>
      <c r="I84" s="1023"/>
      <c r="J84" s="1023"/>
      <c r="K84" s="1023"/>
      <c r="L84" s="1023"/>
      <c r="M84" s="1023"/>
      <c r="N84" s="1023"/>
      <c r="O84" s="1024"/>
      <c r="P84" s="985">
        <f>SUMIF($AF$6:$AF$75,"多摩",$AI$6:$AI$75)+SUMIF($AR$6:$AR$75,"多摩",$AU$6:$AU$75)+SUMIF($AX$6:$AX$75,"多摩",$BA$6:$BA$75)-$AN$76+$AN$80</f>
        <v>-271554</v>
      </c>
      <c r="Q84" s="986"/>
      <c r="R84" s="985">
        <f>SUMIF($AF$6:$AF$75,"神奈川",$AI$6:$AI$75)+SUMIF($AL$6:$AL$75,"神奈川",$AO$6:$AO$75)+SUMIF($AX$6:$AX$75,"神奈川",$BA$6:$BA$75)-$AT$76+$AN$82</f>
        <v>586500</v>
      </c>
      <c r="S84" s="1025"/>
      <c r="T84" s="1026">
        <f>SUMIF($AF$6:$AF$75,"湘南",$AI$6:$AI$75)+SUMIF($AL$6:$AL$75,"湘南",$AO$6:$AO$75)+SUMIF($AR$6:$AR$75,"湘南",$AU$6:$AU$75)-$AZ$76+$AN$83</f>
        <v>0</v>
      </c>
      <c r="U84" s="986"/>
      <c r="V84" s="985">
        <f>SUMIF($AF$6:$AF$75,"設備",$AI$6:$AI$75)+SUMIF($AL$6:$AL$75,"設備",$AO$6:$AO$75)+SUMIF($AR$6:$AR$75,"設備",$AU$6:$AU$75)+SUMIF($AX$6:$AX$75,"設備",$BA$6:$BA$75)</f>
        <v>0</v>
      </c>
      <c r="W84" s="986"/>
      <c r="X84" s="15"/>
      <c r="Y84" s="24">
        <f>SUM(H85:W85)</f>
        <v>117809436.31999999</v>
      </c>
      <c r="AA84" s="127"/>
      <c r="AB84" s="3"/>
      <c r="AC84" s="128" t="s">
        <v>16642</v>
      </c>
      <c r="AF84" s="136"/>
      <c r="AL84" s="122"/>
      <c r="AR84" s="136"/>
      <c r="AX84" s="136"/>
    </row>
    <row r="85" spans="1:50" ht="16.350000000000001" customHeight="1" thickBot="1">
      <c r="A85" s="137"/>
      <c r="B85" s="138" t="s">
        <v>16643</v>
      </c>
      <c r="C85" s="121"/>
      <c r="D85" s="121"/>
      <c r="E85" s="121"/>
      <c r="F85" s="56"/>
      <c r="G85" s="720"/>
      <c r="H85" s="987">
        <f>H83</f>
        <v>18249582</v>
      </c>
      <c r="I85" s="988"/>
      <c r="J85" s="989">
        <f>J83</f>
        <v>780273</v>
      </c>
      <c r="K85" s="990"/>
      <c r="L85" s="989">
        <f>L83</f>
        <v>5400434</v>
      </c>
      <c r="M85" s="990"/>
      <c r="N85" s="989">
        <f>N83</f>
        <v>6476583</v>
      </c>
      <c r="O85" s="988"/>
      <c r="P85" s="987">
        <f>P83</f>
        <v>41566644.32</v>
      </c>
      <c r="Q85" s="991"/>
      <c r="R85" s="1014">
        <f>R83</f>
        <v>36112097</v>
      </c>
      <c r="S85" s="1015"/>
      <c r="T85" s="1016">
        <f>T83</f>
        <v>8850400</v>
      </c>
      <c r="U85" s="1017"/>
      <c r="V85" s="1014">
        <f>V83+V84</f>
        <v>373423</v>
      </c>
      <c r="W85" s="1017"/>
      <c r="X85" s="143" t="s">
        <v>16644</v>
      </c>
      <c r="Y85" s="24">
        <f>SUM(H86:W86)</f>
        <v>120600000</v>
      </c>
      <c r="Z85" s="144"/>
      <c r="AB85" s="3"/>
      <c r="AC85" s="122"/>
      <c r="AD85" s="129"/>
      <c r="AE85" s="129"/>
      <c r="AH85" s="130"/>
      <c r="AL85" s="136"/>
    </row>
    <row r="86" spans="1:50" ht="14.25" thickBot="1">
      <c r="A86" s="137"/>
      <c r="B86" s="138" t="s">
        <v>16645</v>
      </c>
      <c r="C86" s="121"/>
      <c r="D86" s="121"/>
      <c r="E86" s="121"/>
      <c r="F86" s="121"/>
      <c r="G86" s="721"/>
      <c r="H86" s="1018">
        <f>INDEX(目標比較!$D$7:$O$7, MATCH($A$1,目標比較!$D$5:$O$5, 0))</f>
        <v>29700000</v>
      </c>
      <c r="I86" s="1019"/>
      <c r="J86" s="1019"/>
      <c r="K86" s="1019"/>
      <c r="L86" s="1019"/>
      <c r="M86" s="1019"/>
      <c r="N86" s="1019"/>
      <c r="O86" s="1019"/>
      <c r="P86" s="1008">
        <f>INDEX(目標比較!$D$14:$O$14, MATCH($A$1,目標比較!$D$5:$O$5, 0))</f>
        <v>48700000</v>
      </c>
      <c r="Q86" s="1010"/>
      <c r="R86" s="1008">
        <f>INDEX(目標比較!$D$28:$O$28,MATCH($A$1,目標比較!$D$5:$O$5,0))+INDEX(目標比較!$D$21:$O$21,MATCH($A$1,目標比較!$D$5:$O$5,0))</f>
        <v>42200000</v>
      </c>
      <c r="S86" s="1009"/>
      <c r="T86" s="1009"/>
      <c r="U86" s="1010"/>
      <c r="V86" s="1020"/>
      <c r="W86" s="1021"/>
      <c r="Y86" s="24">
        <f>SUM(H87:W87)</f>
        <v>-3435540.6799999997</v>
      </c>
      <c r="AB86" s="3"/>
      <c r="AL86" s="122"/>
      <c r="AM86" s="122"/>
      <c r="AN86" s="130"/>
    </row>
    <row r="87" spans="1:50" ht="13.5" customHeight="1" thickBot="1">
      <c r="A87" s="137"/>
      <c r="B87" s="138" t="s">
        <v>16646</v>
      </c>
      <c r="C87" s="121"/>
      <c r="D87" s="121"/>
      <c r="E87" s="121"/>
      <c r="F87" s="121"/>
      <c r="G87" s="721"/>
      <c r="H87" s="1003">
        <f>(H85+J85+L85+N85)-H86</f>
        <v>1206872</v>
      </c>
      <c r="I87" s="1004"/>
      <c r="J87" s="1004"/>
      <c r="K87" s="1004"/>
      <c r="L87" s="1004"/>
      <c r="M87" s="1004"/>
      <c r="N87" s="1004"/>
      <c r="O87" s="1004"/>
      <c r="P87" s="1003">
        <f>P88-P86</f>
        <v>-7404909.6799999997</v>
      </c>
      <c r="Q87" s="1005"/>
      <c r="R87" s="1003">
        <f>(R85+T85)-R86</f>
        <v>2762497</v>
      </c>
      <c r="S87" s="1004"/>
      <c r="T87" s="1004"/>
      <c r="U87" s="1005"/>
      <c r="V87" s="1006"/>
      <c r="W87" s="1007"/>
      <c r="Y87" s="24">
        <f>SUM(H88:W88)</f>
        <v>117949436.31999999</v>
      </c>
      <c r="AB87" s="3"/>
    </row>
    <row r="88" spans="1:50" ht="13.5" customHeight="1" thickBot="1">
      <c r="A88" s="137"/>
      <c r="B88" s="138" t="s">
        <v>16647</v>
      </c>
      <c r="C88" s="121"/>
      <c r="D88" s="121"/>
      <c r="E88" s="121"/>
      <c r="F88" s="56"/>
      <c r="G88" s="720"/>
      <c r="H88" s="1008">
        <f>SUM(H85:O85)+H84</f>
        <v>30731926</v>
      </c>
      <c r="I88" s="1009"/>
      <c r="J88" s="1009"/>
      <c r="K88" s="1009"/>
      <c r="L88" s="1009"/>
      <c r="M88" s="1009"/>
      <c r="N88" s="1009"/>
      <c r="O88" s="1010"/>
      <c r="P88" s="1008">
        <f>P85+P84</f>
        <v>41295090.32</v>
      </c>
      <c r="Q88" s="1010"/>
      <c r="R88" s="1011">
        <f>R85+T85+R84+T84</f>
        <v>45548997</v>
      </c>
      <c r="S88" s="1012"/>
      <c r="T88" s="1012"/>
      <c r="U88" s="1013"/>
      <c r="V88" s="965">
        <f>+V85</f>
        <v>373423</v>
      </c>
      <c r="W88" s="972"/>
      <c r="AB88" s="3"/>
      <c r="AC88" s="122"/>
    </row>
    <row r="89" spans="1:50" ht="13.5" customHeight="1">
      <c r="F89" s="1028"/>
      <c r="G89" s="1029"/>
      <c r="H89" s="1030" t="s">
        <v>16648</v>
      </c>
      <c r="I89" s="1031"/>
      <c r="J89" s="1032" t="s">
        <v>16649</v>
      </c>
      <c r="K89" s="1031"/>
      <c r="L89" s="1032" t="s">
        <v>16650</v>
      </c>
      <c r="M89" s="1031"/>
      <c r="N89" s="1032" t="s">
        <v>16651</v>
      </c>
      <c r="O89" s="1031"/>
      <c r="P89" s="1032" t="s">
        <v>16652</v>
      </c>
      <c r="Q89" s="1031"/>
      <c r="R89" s="1032" t="s">
        <v>16653</v>
      </c>
      <c r="S89" s="1031"/>
      <c r="T89" s="1032" t="s">
        <v>16654</v>
      </c>
      <c r="U89" s="1031"/>
      <c r="V89" s="1032" t="s">
        <v>16655</v>
      </c>
      <c r="W89" s="1029"/>
      <c r="AB89" s="3"/>
      <c r="AF89" s="1027" t="s">
        <v>16656</v>
      </c>
      <c r="AG89" s="1027"/>
    </row>
    <row r="90" spans="1:50" ht="14.25" customHeight="1">
      <c r="F90" s="1033" t="s">
        <v>16657</v>
      </c>
      <c r="G90" s="1034"/>
      <c r="H90" s="1035">
        <f>SUMIFS(台帳表ｓ[金額],台帳表ｓ[入金月（月のみ）],$A$1,台帳表ｓ[ＮＣ区分],"西部")</f>
        <v>8117125</v>
      </c>
      <c r="I90" s="1002"/>
      <c r="J90" s="1002">
        <f>SUMIFS(台帳表ｓ[金額],台帳表ｓ[入金月（月のみ）],$A$1,台帳表ｓ[ＮＣ区分],"埼玉")</f>
        <v>419280</v>
      </c>
      <c r="K90" s="1002"/>
      <c r="L90" s="1002">
        <f>SUMIFS(台帳表ｓ[金額],台帳表ｓ[入金月（月のみ）],$A$1,台帳表ｓ[ＮＣ区分],"北部")</f>
        <v>2531680</v>
      </c>
      <c r="M90" s="1002"/>
      <c r="N90" s="1002">
        <f>SUMIFS(台帳表ｓ[金額],台帳表ｓ[入金月（月のみ）],$A$1,台帳表ｓ[ＮＣ区分],"南部")</f>
        <v>2123278</v>
      </c>
      <c r="O90" s="1002"/>
      <c r="P90" s="1002">
        <f>SUMIFS(台帳表ｔ[金額],台帳表ｔ[入金月（月のみ）],$A$1,台帳表ｔ[ＮＣ区分],"西部")</f>
        <v>1360773</v>
      </c>
      <c r="Q90" s="1002"/>
      <c r="R90" s="1002">
        <f>SUMIFS(台帳表ｔ[金額],台帳表ｔ[入金月（月のみ）],$A$1,台帳表ｔ[ＮＣ区分],"多摩")</f>
        <v>21841955</v>
      </c>
      <c r="S90" s="1002"/>
      <c r="T90" s="1002">
        <f>SUMIFS(台帳表ｋ[金額],台帳表ｋ[入金月（月のみ）],$A$1,台帳表ｋ[事務所/分室],"神")</f>
        <v>10083883</v>
      </c>
      <c r="U90" s="1002"/>
      <c r="V90" s="1036">
        <f>SUMIFS(台帳表ｋ[金額],台帳表ｋ[入金月（月のみ）],$A$1,台帳表ｋ[事務所/分室],"湘")</f>
        <v>7560055</v>
      </c>
      <c r="W90" s="1037"/>
      <c r="AB90" s="3"/>
      <c r="AF90" s="3" t="s">
        <v>16561</v>
      </c>
      <c r="AG90" s="3">
        <v>100</v>
      </c>
      <c r="AH90" s="3" t="s">
        <v>16658</v>
      </c>
    </row>
    <row r="91" spans="1:50">
      <c r="F91" s="1033" t="s">
        <v>16659</v>
      </c>
      <c r="G91" s="1034"/>
      <c r="H91" s="1035">
        <f>SUMIFS(測量台帳1__2ｓ[入金額(後)],測量台帳1__2ｓ[入金月(後)（月のみ）],$A$1,測量台帳1__2ｓ[NC区分],"西部")</f>
        <v>82470</v>
      </c>
      <c r="I91" s="1002"/>
      <c r="J91" s="1002">
        <f>SUMIFS(測量台帳1ｓ[入金額],測量台帳1ｓ[入金月（月のみ）],$A$1,測量台帳1ｓ[NC区分],"埼玉")</f>
        <v>360993</v>
      </c>
      <c r="K91" s="1002"/>
      <c r="L91" s="1002">
        <f>+SUMIFS(測量台帳1ｓ[入金額],測量台帳1ｓ[入金月（月のみ）],$A$1,測量台帳1ｓ[NC区分],"北部")</f>
        <v>2631833</v>
      </c>
      <c r="M91" s="1002"/>
      <c r="N91" s="1002">
        <f>SUMIFS(測量台帳1ｓ[入金額],測量台帳1ｓ[入金月（月のみ）],$A$1,測量台帳1ｓ[NC区分],"南部")</f>
        <v>3809416</v>
      </c>
      <c r="O91" s="1002"/>
      <c r="P91" s="1002">
        <f>SUMIFS(測量台帳1ｔ[入金額],測量台帳1ｔ[入金月（月のみ）],$A$1,測量台帳1ｔ[NC区分],"西部")</f>
        <v>303227</v>
      </c>
      <c r="Q91" s="1002"/>
      <c r="R91" s="1002">
        <f>SUMIFS(測量台帳1ｔ[入金額],測量台帳1ｔ[入金月（月のみ）],$A$1,測量台帳1ｔ[NC区分],"多摩")</f>
        <v>12641035.680000002</v>
      </c>
      <c r="S91" s="1002"/>
      <c r="T91" s="1002">
        <f>SUMIFS(測量台帳1ｋ[入金額],測量台帳1ｋ[入金月（月のみ）],$A$1,測量台帳1ｋ[NC区分],"神奈川")</f>
        <v>15610882</v>
      </c>
      <c r="U91" s="1002"/>
      <c r="V91" s="1036">
        <f>SUMIFS(測量台帳1ｋ[入金額],測量台帳1ｋ[入金月（月のみ）],$A$1,測量台帳1ｋ[NC区分],"湘南")</f>
        <v>1290345</v>
      </c>
      <c r="W91" s="1037"/>
      <c r="AB91" s="3"/>
      <c r="AF91" s="3" t="s">
        <v>16562</v>
      </c>
      <c r="AG91" s="3">
        <v>101</v>
      </c>
      <c r="AH91" s="3" t="s">
        <v>16660</v>
      </c>
    </row>
    <row r="92" spans="1:50">
      <c r="F92" s="1038" t="s">
        <v>16661</v>
      </c>
      <c r="G92" s="1039"/>
      <c r="H92" s="1035">
        <f>SUMIFS(測量台帳1ｓ[入金額],測量台帳1ｓ[入金月（月のみ）],$A$1,測量台帳1ｓ[NC区分],"西部")</f>
        <v>10049987</v>
      </c>
      <c r="I92" s="1002"/>
      <c r="J92" s="1002">
        <f>SUMIFS(測量台帳1__2ｓ[入金額(後)],測量台帳1__2ｓ[入金月(後)（月のみ）],$A$1,測量台帳1__2ｓ[NC区分],"埼玉")</f>
        <v>0</v>
      </c>
      <c r="K92" s="1002"/>
      <c r="L92" s="1002">
        <f>+SUMIFS(測量台帳1__2ｓ[入金額(後)],測量台帳1__2ｓ[入金月(後)（月のみ）],$A$1,測量台帳1__2ｓ[NC区分],"北部")</f>
        <v>236921</v>
      </c>
      <c r="M92" s="1002"/>
      <c r="N92" s="1002">
        <f>SUMIFS(測量台帳1__2ｓ[入金額(後)],測量台帳1__2ｓ[入金月(後)（月のみ）],$A$1,測量台帳1__2ｓ[NC区分],"南部")</f>
        <v>543889</v>
      </c>
      <c r="O92" s="1002"/>
      <c r="P92" s="1002">
        <f>SUMIFS(測量台帳1__2ｔ[入金額(後)],測量台帳1__2ｔ[入金月(後)（月のみ）],$A$1,測量台帳1__2ｔ[NC区分],"西部")</f>
        <v>0</v>
      </c>
      <c r="Q92" s="1002"/>
      <c r="R92" s="1002">
        <f>+SUMIFS(測量台帳1__2ｔ[入金額(後)],測量台帳1__2ｔ[入金月(後)（月のみ）],$A$1,測量台帳1__2ｔ[NC区分],"多摩")</f>
        <v>5419653.6400000006</v>
      </c>
      <c r="S92" s="1002"/>
      <c r="T92" s="1002">
        <f>SUMIFS(測量台帳1__2ｋ[入金額(後)],測量台帳1__2ｋ[入金月(後)（月のみ）],$A$1,測量台帳1__2ｋ[NC区分],"神奈川")</f>
        <v>10417332</v>
      </c>
      <c r="U92" s="1002"/>
      <c r="V92" s="1036">
        <f>+SUMIFS(測量台帳1__2ｋ[入金額(後)],測量台帳1__2ｋ[入金月(後)（月のみ）],$A$1,測量台帳1__2ｋ[NC区分],"湘南")</f>
        <v>0</v>
      </c>
      <c r="W92" s="1037"/>
      <c r="AB92" s="3"/>
      <c r="AF92" s="3" t="s">
        <v>16563</v>
      </c>
      <c r="AG92" s="3">
        <v>103</v>
      </c>
    </row>
    <row r="93" spans="1:50">
      <c r="F93" s="1033" t="s">
        <v>16662</v>
      </c>
      <c r="G93" s="1034"/>
      <c r="H93" s="1035">
        <f>SUM(H91:I92)</f>
        <v>10132457</v>
      </c>
      <c r="I93" s="1040"/>
      <c r="J93" s="1002">
        <f>SUM(J91:K92)</f>
        <v>360993</v>
      </c>
      <c r="K93" s="1040"/>
      <c r="L93" s="1002">
        <f>SUM(L91:M92)</f>
        <v>2868754</v>
      </c>
      <c r="M93" s="1040"/>
      <c r="N93" s="1002">
        <f>SUM(N91:O92)</f>
        <v>4353305</v>
      </c>
      <c r="O93" s="1040"/>
      <c r="P93" s="1002">
        <f>SUM(P91:Q92)</f>
        <v>303227</v>
      </c>
      <c r="Q93" s="1040"/>
      <c r="R93" s="1002">
        <f>SUM(R91:S92)</f>
        <v>18060689.32</v>
      </c>
      <c r="S93" s="1002"/>
      <c r="T93" s="1002">
        <f>SUM(T91:U92)</f>
        <v>26028214</v>
      </c>
      <c r="U93" s="1040"/>
      <c r="V93" s="1036">
        <f>SUM(V91:W92)</f>
        <v>1290345</v>
      </c>
      <c r="W93" s="1037"/>
      <c r="AF93" s="3" t="s">
        <v>16564</v>
      </c>
      <c r="AG93" s="3">
        <v>201</v>
      </c>
    </row>
    <row r="94" spans="1:50" ht="12.75" thickBot="1">
      <c r="F94" s="1041" t="s">
        <v>16663</v>
      </c>
      <c r="G94" s="1042"/>
      <c r="H94" s="1043">
        <f>H93+H90</f>
        <v>18249582</v>
      </c>
      <c r="I94" s="1044"/>
      <c r="J94" s="1044">
        <f>J93+J90</f>
        <v>780273</v>
      </c>
      <c r="K94" s="1044"/>
      <c r="L94" s="1044">
        <f>L93+L90</f>
        <v>5400434</v>
      </c>
      <c r="M94" s="1044"/>
      <c r="N94" s="1044">
        <f>N93+N90</f>
        <v>6476583</v>
      </c>
      <c r="O94" s="1044"/>
      <c r="P94" s="1044">
        <f>P93+P90</f>
        <v>1664000</v>
      </c>
      <c r="Q94" s="1044"/>
      <c r="R94" s="1044">
        <f>R93+R90</f>
        <v>39902644.32</v>
      </c>
      <c r="S94" s="1044"/>
      <c r="T94" s="1045">
        <f>T90+T93</f>
        <v>36112097</v>
      </c>
      <c r="U94" s="1045"/>
      <c r="V94" s="1046">
        <f>V90+V93</f>
        <v>8850400</v>
      </c>
      <c r="W94" s="1047"/>
      <c r="AD94" s="3"/>
      <c r="AE94" s="3"/>
      <c r="AF94" s="3" t="s">
        <v>16505</v>
      </c>
      <c r="AG94" s="3">
        <v>202</v>
      </c>
    </row>
    <row r="95" spans="1:50" ht="12.75" thickBot="1">
      <c r="O95" s="4"/>
      <c r="P95" s="1048"/>
      <c r="Q95" s="1048"/>
      <c r="AD95" s="3"/>
      <c r="AE95" s="3"/>
      <c r="AF95" s="3" t="s">
        <v>16565</v>
      </c>
      <c r="AG95" s="3">
        <v>203</v>
      </c>
    </row>
    <row r="96" spans="1:50" ht="12.75" customHeight="1">
      <c r="F96" s="1028"/>
      <c r="G96" s="1029"/>
      <c r="H96" s="1030" t="s">
        <v>16664</v>
      </c>
      <c r="I96" s="1031"/>
      <c r="J96" s="1032" t="s">
        <v>16665</v>
      </c>
      <c r="K96" s="1031"/>
      <c r="L96" s="1049" t="s">
        <v>16666</v>
      </c>
      <c r="M96" s="1050"/>
      <c r="O96" s="4"/>
      <c r="P96" s="1048"/>
      <c r="Q96" s="1048"/>
      <c r="AD96" s="3"/>
      <c r="AE96" s="3"/>
    </row>
    <row r="97" spans="6:33">
      <c r="F97" s="1051" t="s">
        <v>16657</v>
      </c>
      <c r="G97" s="1052"/>
      <c r="H97" s="1053">
        <f>SUM(H90:O90)</f>
        <v>13191363</v>
      </c>
      <c r="I97" s="1054"/>
      <c r="J97" s="1054">
        <f>R90+P90</f>
        <v>23202728</v>
      </c>
      <c r="K97" s="1054"/>
      <c r="L97" s="1054">
        <f>T90+V90</f>
        <v>17643938</v>
      </c>
      <c r="M97" s="1055"/>
      <c r="O97" s="759"/>
      <c r="P97" s="1048"/>
      <c r="Q97" s="1048"/>
      <c r="X97" s="747"/>
      <c r="Y97" s="748"/>
      <c r="AD97" s="3"/>
      <c r="AE97" s="3"/>
      <c r="AF97" s="3" t="s">
        <v>16667</v>
      </c>
      <c r="AG97" s="3">
        <v>301</v>
      </c>
    </row>
    <row r="98" spans="6:33">
      <c r="F98" s="1051" t="s">
        <v>16659</v>
      </c>
      <c r="G98" s="1052"/>
      <c r="H98" s="1056">
        <f>SUM(H91:O91)</f>
        <v>6884712</v>
      </c>
      <c r="I98" s="1057"/>
      <c r="J98" s="1054">
        <f t="shared" ref="J98:J100" si="13">R91+P91</f>
        <v>12944262.680000002</v>
      </c>
      <c r="K98" s="1054"/>
      <c r="L98" s="1054">
        <f t="shared" ref="L98:L100" si="14">T91+V91</f>
        <v>16901227</v>
      </c>
      <c r="M98" s="1055"/>
      <c r="O98" s="4"/>
      <c r="P98" s="1048"/>
      <c r="Q98" s="1048"/>
      <c r="AD98" s="3"/>
      <c r="AE98" s="3"/>
      <c r="AF98" s="3" t="s">
        <v>16668</v>
      </c>
      <c r="AG98" s="3">
        <v>302</v>
      </c>
    </row>
    <row r="99" spans="6:33">
      <c r="F99" s="1038" t="s">
        <v>16661</v>
      </c>
      <c r="G99" s="1039"/>
      <c r="H99" s="1056">
        <f>SUM(H92:O92)</f>
        <v>10830797</v>
      </c>
      <c r="I99" s="1057"/>
      <c r="J99" s="1054">
        <f t="shared" si="13"/>
        <v>5419653.6400000006</v>
      </c>
      <c r="K99" s="1054"/>
      <c r="L99" s="1054">
        <f t="shared" si="14"/>
        <v>10417332</v>
      </c>
      <c r="M99" s="1055"/>
      <c r="O99" s="6"/>
      <c r="P99" s="1048"/>
      <c r="Q99" s="1048"/>
      <c r="AD99" s="3"/>
      <c r="AE99" s="3"/>
      <c r="AF99" s="3" t="s">
        <v>16669</v>
      </c>
      <c r="AG99" s="3">
        <v>303</v>
      </c>
    </row>
    <row r="100" spans="6:33">
      <c r="F100" s="1051" t="s">
        <v>16662</v>
      </c>
      <c r="G100" s="1052"/>
      <c r="H100" s="1053">
        <f>SUM(H93:O93)</f>
        <v>17715509</v>
      </c>
      <c r="I100" s="1054"/>
      <c r="J100" s="1054">
        <f t="shared" si="13"/>
        <v>18363916.32</v>
      </c>
      <c r="K100" s="1054"/>
      <c r="L100" s="1054">
        <f t="shared" si="14"/>
        <v>27318559</v>
      </c>
      <c r="M100" s="1055"/>
      <c r="N100" s="6"/>
      <c r="O100" s="6"/>
      <c r="P100" s="6"/>
      <c r="Q100" s="6"/>
      <c r="R100" s="6"/>
      <c r="S100" s="6"/>
      <c r="T100" s="1061"/>
      <c r="U100" s="1061"/>
      <c r="AD100" s="3"/>
      <c r="AE100" s="3"/>
      <c r="AF100" s="3" t="s">
        <v>16670</v>
      </c>
      <c r="AG100" s="3">
        <v>304</v>
      </c>
    </row>
    <row r="101" spans="6:33" ht="15" customHeight="1">
      <c r="F101" s="1033" t="s">
        <v>16671</v>
      </c>
      <c r="G101" s="1034"/>
      <c r="H101" s="1062">
        <f>H84</f>
        <v>-174946</v>
      </c>
      <c r="I101" s="1063"/>
      <c r="J101" s="1063">
        <f>P84</f>
        <v>-271554</v>
      </c>
      <c r="K101" s="1063"/>
      <c r="L101" s="1063">
        <f>R84+T84</f>
        <v>586500</v>
      </c>
      <c r="M101" s="1064"/>
      <c r="O101" s="760"/>
      <c r="P101" s="1065"/>
      <c r="Q101" s="1065"/>
      <c r="S101" s="760"/>
      <c r="T101" s="1065"/>
      <c r="U101" s="1065"/>
      <c r="AD101" s="3"/>
      <c r="AE101" s="3"/>
    </row>
    <row r="102" spans="6:33" ht="12.75" thickBot="1">
      <c r="F102" s="1041" t="s">
        <v>16672</v>
      </c>
      <c r="G102" s="1042"/>
      <c r="H102" s="1058">
        <f>H100+H97+H101</f>
        <v>30731926</v>
      </c>
      <c r="I102" s="1059"/>
      <c r="J102" s="1059">
        <f>J97+J100+J101</f>
        <v>41295090.32</v>
      </c>
      <c r="K102" s="1059"/>
      <c r="L102" s="1059">
        <f>L97+L100+L101</f>
        <v>45548997</v>
      </c>
      <c r="M102" s="1060"/>
      <c r="O102" s="760"/>
      <c r="P102" s="1048"/>
      <c r="Q102" s="1048"/>
      <c r="S102" s="760"/>
      <c r="T102" s="1048"/>
      <c r="U102" s="1048"/>
      <c r="AA102" s="145"/>
      <c r="AD102" s="3"/>
      <c r="AE102" s="3"/>
    </row>
    <row r="103" spans="6:33">
      <c r="AD103" s="3"/>
      <c r="AE103" s="3"/>
    </row>
    <row r="104" spans="6:33">
      <c r="AD104" s="3"/>
      <c r="AE104" s="3"/>
    </row>
    <row r="105" spans="6:33">
      <c r="AD105" s="3"/>
      <c r="AE105" s="3"/>
    </row>
    <row r="109" spans="6:33">
      <c r="AB109" s="3"/>
    </row>
    <row r="113" spans="28:29" ht="15" customHeight="1"/>
    <row r="121" spans="28:29">
      <c r="AB121" s="146"/>
      <c r="AC121" s="50"/>
    </row>
  </sheetData>
  <mergeCells count="197">
    <mergeCell ref="F102:G102"/>
    <mergeCell ref="H102:I102"/>
    <mergeCell ref="J102:K102"/>
    <mergeCell ref="L102:M102"/>
    <mergeCell ref="P102:Q102"/>
    <mergeCell ref="T102:U102"/>
    <mergeCell ref="F100:G100"/>
    <mergeCell ref="H100:I100"/>
    <mergeCell ref="J100:K100"/>
    <mergeCell ref="L100:M100"/>
    <mergeCell ref="T100:U100"/>
    <mergeCell ref="F101:G101"/>
    <mergeCell ref="H101:I101"/>
    <mergeCell ref="J101:K101"/>
    <mergeCell ref="L101:M101"/>
    <mergeCell ref="P101:Q101"/>
    <mergeCell ref="T101:U101"/>
    <mergeCell ref="F98:G98"/>
    <mergeCell ref="H98:I98"/>
    <mergeCell ref="J98:K98"/>
    <mergeCell ref="L98:M98"/>
    <mergeCell ref="P98:Q98"/>
    <mergeCell ref="F99:G99"/>
    <mergeCell ref="H99:I99"/>
    <mergeCell ref="J99:K99"/>
    <mergeCell ref="L99:M99"/>
    <mergeCell ref="P99:Q99"/>
    <mergeCell ref="P95:Q95"/>
    <mergeCell ref="F96:G96"/>
    <mergeCell ref="H96:I96"/>
    <mergeCell ref="J96:K96"/>
    <mergeCell ref="L96:M96"/>
    <mergeCell ref="P96:Q96"/>
    <mergeCell ref="F97:G97"/>
    <mergeCell ref="H97:I97"/>
    <mergeCell ref="J97:K97"/>
    <mergeCell ref="L97:M97"/>
    <mergeCell ref="P97:Q97"/>
    <mergeCell ref="F94:G94"/>
    <mergeCell ref="H94:I94"/>
    <mergeCell ref="J94:K94"/>
    <mergeCell ref="L94:M94"/>
    <mergeCell ref="N94:O94"/>
    <mergeCell ref="P94:Q94"/>
    <mergeCell ref="R94:S94"/>
    <mergeCell ref="T94:U94"/>
    <mergeCell ref="V94:W94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F92:G92"/>
    <mergeCell ref="H92:I92"/>
    <mergeCell ref="J92:K92"/>
    <mergeCell ref="L92:M92"/>
    <mergeCell ref="N92:O92"/>
    <mergeCell ref="P92:Q92"/>
    <mergeCell ref="R92:S92"/>
    <mergeCell ref="T92:U92"/>
    <mergeCell ref="V92:W92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F90:G90"/>
    <mergeCell ref="H90:I90"/>
    <mergeCell ref="J90:K90"/>
    <mergeCell ref="L90:M90"/>
    <mergeCell ref="N90:O90"/>
    <mergeCell ref="P90:Q90"/>
    <mergeCell ref="R90:S90"/>
    <mergeCell ref="T90:U90"/>
    <mergeCell ref="V90:W90"/>
    <mergeCell ref="F89:G89"/>
    <mergeCell ref="H89:I89"/>
    <mergeCell ref="J89:K89"/>
    <mergeCell ref="L89:M89"/>
    <mergeCell ref="N89:O89"/>
    <mergeCell ref="P89:Q89"/>
    <mergeCell ref="R89:S89"/>
    <mergeCell ref="T89:U89"/>
    <mergeCell ref="V89:W89"/>
    <mergeCell ref="AF4:AI4"/>
    <mergeCell ref="AL4:AO4"/>
    <mergeCell ref="AA35:AB35"/>
    <mergeCell ref="N5:O5"/>
    <mergeCell ref="P5:Q5"/>
    <mergeCell ref="R5:S5"/>
    <mergeCell ref="T5:U5"/>
    <mergeCell ref="V5:W5"/>
    <mergeCell ref="AA6:AA22"/>
    <mergeCell ref="AA23:AB23"/>
    <mergeCell ref="AA24:AA34"/>
    <mergeCell ref="A1:C1"/>
    <mergeCell ref="D1:E1"/>
    <mergeCell ref="A2:G4"/>
    <mergeCell ref="H2:W2"/>
    <mergeCell ref="AA2:AC5"/>
    <mergeCell ref="H3:U3"/>
    <mergeCell ref="V3:W3"/>
    <mergeCell ref="H4:I4"/>
    <mergeCell ref="J4:K4"/>
    <mergeCell ref="L4:M4"/>
    <mergeCell ref="AR4:AU4"/>
    <mergeCell ref="AX4:BA4"/>
    <mergeCell ref="A5:A77"/>
    <mergeCell ref="B5:B73"/>
    <mergeCell ref="C5:G5"/>
    <mergeCell ref="H5:I5"/>
    <mergeCell ref="J5:K5"/>
    <mergeCell ref="L5:M5"/>
    <mergeCell ref="N4:O4"/>
    <mergeCell ref="P4:Q4"/>
    <mergeCell ref="R4:S4"/>
    <mergeCell ref="T4:U4"/>
    <mergeCell ref="V4:W4"/>
    <mergeCell ref="X4:Y4"/>
    <mergeCell ref="C6:C69"/>
    <mergeCell ref="D6:D24"/>
    <mergeCell ref="E6:E11"/>
    <mergeCell ref="D36:D52"/>
    <mergeCell ref="E36:E41"/>
    <mergeCell ref="D25:D35"/>
    <mergeCell ref="E25:E30"/>
    <mergeCell ref="E31:E35"/>
    <mergeCell ref="E12:E18"/>
    <mergeCell ref="E19:E24"/>
    <mergeCell ref="E42:E47"/>
    <mergeCell ref="E48:E52"/>
    <mergeCell ref="D53:D69"/>
    <mergeCell ref="E53:E58"/>
    <mergeCell ref="AA53:AB53"/>
    <mergeCell ref="E59:E64"/>
    <mergeCell ref="E65:E69"/>
    <mergeCell ref="D70:E70"/>
    <mergeCell ref="C71:E76"/>
    <mergeCell ref="AA71:AB71"/>
    <mergeCell ref="AA36:AA52"/>
    <mergeCell ref="B74:B76"/>
    <mergeCell ref="AA75:AA76"/>
    <mergeCell ref="AZ76:BA76"/>
    <mergeCell ref="H83:I83"/>
    <mergeCell ref="J83:K83"/>
    <mergeCell ref="L83:M83"/>
    <mergeCell ref="N83:O83"/>
    <mergeCell ref="P83:Q83"/>
    <mergeCell ref="R83:S83"/>
    <mergeCell ref="T83:U83"/>
    <mergeCell ref="V83:W83"/>
    <mergeCell ref="AH76:AI76"/>
    <mergeCell ref="AL76:AM76"/>
    <mergeCell ref="AN76:AO76"/>
    <mergeCell ref="AR76:AS76"/>
    <mergeCell ref="AT76:AU76"/>
    <mergeCell ref="AX76:AY76"/>
    <mergeCell ref="AF76:AG76"/>
    <mergeCell ref="AL79:AM79"/>
    <mergeCell ref="AL80:AM80"/>
    <mergeCell ref="AL81:AM81"/>
    <mergeCell ref="AL82:AM82"/>
    <mergeCell ref="AL83:AM83"/>
    <mergeCell ref="H84:O84"/>
    <mergeCell ref="P84:Q84"/>
    <mergeCell ref="R84:S84"/>
    <mergeCell ref="T84:U84"/>
    <mergeCell ref="V84:W84"/>
    <mergeCell ref="R85:S85"/>
    <mergeCell ref="T85:U85"/>
    <mergeCell ref="V85:W85"/>
    <mergeCell ref="H86:O86"/>
    <mergeCell ref="P86:Q86"/>
    <mergeCell ref="R86:U86"/>
    <mergeCell ref="V86:W86"/>
    <mergeCell ref="H85:I85"/>
    <mergeCell ref="J85:K85"/>
    <mergeCell ref="L85:M85"/>
    <mergeCell ref="N85:O85"/>
    <mergeCell ref="P85:Q85"/>
    <mergeCell ref="AF89:AG89"/>
    <mergeCell ref="H87:O87"/>
    <mergeCell ref="P87:Q87"/>
    <mergeCell ref="R87:U87"/>
    <mergeCell ref="V87:W87"/>
    <mergeCell ref="H88:O88"/>
    <mergeCell ref="P88:Q88"/>
    <mergeCell ref="R88:U88"/>
    <mergeCell ref="V88:W88"/>
  </mergeCells>
  <phoneticPr fontId="1"/>
  <dataValidations disablePrompts="1" count="4">
    <dataValidation type="list" allowBlank="1" showDropDown="1" sqref="AR6:AU75 AX6:BA75" xr:uid="{FFFC104E-17B3-47DE-BB59-D45D3F94AFDA}">
      <formula1>"西部,多摩,設備"</formula1>
    </dataValidation>
    <dataValidation type="list" allowBlank="1" showDropDown="1" sqref="AL6:AO75" xr:uid="{EEC11D10-80D1-4CF5-A16B-7191D4572224}">
      <formula1>"西部,神奈川,湘南,設備"</formula1>
    </dataValidation>
    <dataValidation allowBlank="1" sqref="AF6:AI75" xr:uid="{BB4D77AF-3652-4682-BA65-C40B8F0A426C}"/>
    <dataValidation type="list" allowBlank="1" showInputMessage="1" showErrorMessage="1" sqref="AL76" xr:uid="{8A50D706-DAAE-4E29-A5CC-03256A8A7061}">
      <formula1>"西部,神奈川,湘南,設備"</formula1>
    </dataValidation>
  </dataValidations>
  <printOptions horizontalCentered="1" verticalCentered="1"/>
  <pageMargins left="0.33" right="0.19685039370078741" top="0.23622047244094491" bottom="0.23622047244094491" header="0" footer="0"/>
  <pageSetup paperSize="8" scale="57" orientation="landscape" cellComments="asDisplayed" r:id="rId1"/>
  <headerFooter alignWithMargins="0"/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BAD7-0A69-4DCD-A121-8905905075F6}">
  <sheetPr codeName="Sheet19">
    <pageSetUpPr fitToPage="1"/>
  </sheetPr>
  <dimension ref="A1:BA121"/>
  <sheetViews>
    <sheetView view="pageBreakPreview" zoomScale="110" zoomScaleNormal="100" zoomScaleSheetLayoutView="110" workbookViewId="0">
      <pane xSplit="5" ySplit="5" topLeftCell="F81" activePane="bottomRight" state="frozen"/>
      <selection pane="topRight" activeCell="A2" sqref="A2:G4"/>
      <selection pane="bottomLeft" activeCell="A2" sqref="A2:G4"/>
      <selection pane="bottomRight" activeCell="A2" sqref="A2:G4"/>
    </sheetView>
  </sheetViews>
  <sheetFormatPr defaultColWidth="9" defaultRowHeight="12"/>
  <cols>
    <col min="1" max="1" width="2.625" style="3" customWidth="1"/>
    <col min="2" max="5" width="3.125" style="3" customWidth="1"/>
    <col min="6" max="6" width="10.625" style="3" customWidth="1"/>
    <col min="7" max="7" width="1.625" style="3" customWidth="1"/>
    <col min="8" max="8" width="2.625" style="3" customWidth="1"/>
    <col min="9" max="9" width="11" style="3" bestFit="1" customWidth="1"/>
    <col min="10" max="10" width="2.625" style="3" customWidth="1"/>
    <col min="11" max="11" width="11" style="3" customWidth="1"/>
    <col min="12" max="12" width="2.625" style="3" customWidth="1"/>
    <col min="13" max="13" width="11" style="3" customWidth="1"/>
    <col min="14" max="14" width="2.625" style="3" customWidth="1"/>
    <col min="15" max="15" width="11" style="3" customWidth="1"/>
    <col min="16" max="16" width="2.625" style="3" customWidth="1"/>
    <col min="17" max="17" width="11" style="3" bestFit="1" customWidth="1"/>
    <col min="18" max="18" width="2.625" style="3" customWidth="1"/>
    <col min="19" max="19" width="11" style="3" bestFit="1" customWidth="1"/>
    <col min="20" max="20" width="2.625" style="3" customWidth="1"/>
    <col min="21" max="21" width="11" style="3" bestFit="1" customWidth="1"/>
    <col min="22" max="22" width="2.625" style="3" customWidth="1"/>
    <col min="23" max="23" width="11" style="3" bestFit="1" customWidth="1"/>
    <col min="24" max="24" width="14.875" style="4" customWidth="1"/>
    <col min="25" max="25" width="14.875" style="5" customWidth="1"/>
    <col min="26" max="26" width="3.875" style="6" customWidth="1"/>
    <col min="27" max="27" width="3" style="3" customWidth="1"/>
    <col min="28" max="28" width="5.25" style="90" customWidth="1"/>
    <col min="29" max="29" width="10.875" style="3" bestFit="1" customWidth="1"/>
    <col min="30" max="30" width="1.625" style="77" customWidth="1"/>
    <col min="31" max="31" width="0.25" style="77" customWidth="1"/>
    <col min="32" max="32" width="9" style="3"/>
    <col min="33" max="33" width="4.125" style="3" bestFit="1" customWidth="1"/>
    <col min="34" max="34" width="9.5" style="3" bestFit="1" customWidth="1"/>
    <col min="35" max="35" width="9" style="3"/>
    <col min="36" max="36" width="1.625" style="3" customWidth="1"/>
    <col min="37" max="37" width="0.5" style="3" customWidth="1"/>
    <col min="38" max="38" width="9" style="3"/>
    <col min="39" max="39" width="5.625" style="3" customWidth="1"/>
    <col min="40" max="40" width="9.5" style="3" bestFit="1" customWidth="1"/>
    <col min="41" max="41" width="9" style="3"/>
    <col min="42" max="42" width="1.625" style="3" customWidth="1"/>
    <col min="43" max="43" width="5.25" style="3" hidden="1" customWidth="1"/>
    <col min="44" max="44" width="9" style="3"/>
    <col min="45" max="45" width="4" style="3" customWidth="1"/>
    <col min="46" max="46" width="9.5" style="3" customWidth="1"/>
    <col min="47" max="47" width="9" style="3"/>
    <col min="48" max="48" width="1.625" style="3" customWidth="1"/>
    <col min="49" max="49" width="4.625" style="3" hidden="1" customWidth="1"/>
    <col min="50" max="50" width="9" style="3"/>
    <col min="51" max="51" width="4" style="3" customWidth="1"/>
    <col min="52" max="52" width="9.5" style="3" bestFit="1" customWidth="1"/>
    <col min="53" max="16384" width="9" style="3"/>
  </cols>
  <sheetData>
    <row r="1" spans="1:53" ht="21.75" thickBot="1">
      <c r="A1" s="1066">
        <v>11</v>
      </c>
      <c r="B1" s="1066"/>
      <c r="C1" s="1066"/>
      <c r="D1" s="932" t="s">
        <v>16570</v>
      </c>
      <c r="E1" s="932"/>
      <c r="F1" s="2" t="s">
        <v>16571</v>
      </c>
      <c r="X1" s="201"/>
      <c r="AA1" s="7" t="s">
        <v>16572</v>
      </c>
      <c r="AB1" s="8"/>
      <c r="AC1" s="9"/>
      <c r="AD1" s="10"/>
      <c r="AE1" s="10"/>
    </row>
    <row r="2" spans="1:53" ht="12.75" customHeight="1" thickBot="1">
      <c r="A2" s="933"/>
      <c r="B2" s="934"/>
      <c r="C2" s="934"/>
      <c r="D2" s="934"/>
      <c r="E2" s="934"/>
      <c r="F2" s="934"/>
      <c r="G2" s="935"/>
      <c r="H2" s="942" t="s">
        <v>16573</v>
      </c>
      <c r="I2" s="943"/>
      <c r="J2" s="943"/>
      <c r="K2" s="943"/>
      <c r="L2" s="943"/>
      <c r="M2" s="943"/>
      <c r="N2" s="943"/>
      <c r="O2" s="943"/>
      <c r="P2" s="943"/>
      <c r="Q2" s="943"/>
      <c r="R2" s="943"/>
      <c r="S2" s="943"/>
      <c r="T2" s="943"/>
      <c r="U2" s="943"/>
      <c r="V2" s="943"/>
      <c r="W2" s="944"/>
      <c r="AA2" s="945" t="s">
        <v>16574</v>
      </c>
      <c r="AB2" s="946"/>
      <c r="AC2" s="947"/>
      <c r="AD2" s="10"/>
      <c r="AE2" s="10"/>
      <c r="AG2" s="11"/>
      <c r="AH2" s="11"/>
      <c r="AI2" s="11"/>
      <c r="AJ2" s="11"/>
      <c r="AK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3" ht="12.75" customHeight="1" thickBot="1">
      <c r="A3" s="936"/>
      <c r="B3" s="937"/>
      <c r="C3" s="937"/>
      <c r="D3" s="937"/>
      <c r="E3" s="937"/>
      <c r="F3" s="937"/>
      <c r="G3" s="938"/>
      <c r="H3" s="942" t="s">
        <v>16575</v>
      </c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4"/>
      <c r="V3" s="942" t="s">
        <v>16576</v>
      </c>
      <c r="W3" s="944"/>
      <c r="AA3" s="948"/>
      <c r="AB3" s="949"/>
      <c r="AC3" s="950"/>
      <c r="AD3" s="10"/>
      <c r="AE3" s="10"/>
      <c r="AG3" s="11"/>
      <c r="AH3" s="11"/>
      <c r="AI3" s="11"/>
      <c r="AJ3" s="11"/>
      <c r="AK3" s="11"/>
      <c r="AM3" s="11"/>
      <c r="AN3" s="11"/>
      <c r="AO3" s="11"/>
      <c r="AP3" s="11"/>
      <c r="AQ3" s="11"/>
      <c r="AR3" s="12"/>
      <c r="AS3" s="12"/>
      <c r="AT3" s="12"/>
      <c r="AU3" s="12"/>
      <c r="AV3" s="11"/>
      <c r="AW3" s="11"/>
      <c r="AX3" s="12"/>
      <c r="AY3" s="12"/>
      <c r="AZ3" s="12"/>
      <c r="BA3" s="12"/>
    </row>
    <row r="4" spans="1:53" ht="14.25" thickBot="1">
      <c r="A4" s="939"/>
      <c r="B4" s="940"/>
      <c r="C4" s="940"/>
      <c r="D4" s="940"/>
      <c r="E4" s="940"/>
      <c r="F4" s="940"/>
      <c r="G4" s="941"/>
      <c r="H4" s="954" t="s">
        <v>16577</v>
      </c>
      <c r="I4" s="955"/>
      <c r="J4" s="956" t="s">
        <v>16578</v>
      </c>
      <c r="K4" s="957"/>
      <c r="L4" s="956" t="s">
        <v>16579</v>
      </c>
      <c r="M4" s="957"/>
      <c r="N4" s="956" t="s">
        <v>16580</v>
      </c>
      <c r="O4" s="968"/>
      <c r="P4" s="969" t="s">
        <v>16581</v>
      </c>
      <c r="Q4" s="968"/>
      <c r="R4" s="969" t="s">
        <v>16582</v>
      </c>
      <c r="S4" s="968"/>
      <c r="T4" s="969" t="s">
        <v>16583</v>
      </c>
      <c r="U4" s="968"/>
      <c r="V4" s="969" t="s">
        <v>16584</v>
      </c>
      <c r="W4" s="968"/>
      <c r="X4" s="970" t="s">
        <v>16585</v>
      </c>
      <c r="Y4" s="971"/>
      <c r="Z4" s="13"/>
      <c r="AA4" s="948"/>
      <c r="AB4" s="949"/>
      <c r="AC4" s="950"/>
      <c r="AD4" s="10"/>
      <c r="AE4" s="10"/>
      <c r="AF4" s="958" t="s">
        <v>16586</v>
      </c>
      <c r="AG4" s="958"/>
      <c r="AH4" s="958"/>
      <c r="AI4" s="958"/>
      <c r="AJ4" s="116"/>
      <c r="AL4" s="958" t="s">
        <v>16587</v>
      </c>
      <c r="AM4" s="958"/>
      <c r="AN4" s="958"/>
      <c r="AO4" s="958"/>
      <c r="AP4" s="116"/>
      <c r="AR4" s="999" t="s">
        <v>16588</v>
      </c>
      <c r="AS4" s="1000"/>
      <c r="AT4" s="1000"/>
      <c r="AU4" s="1001"/>
      <c r="AV4" s="116"/>
      <c r="AX4" s="999" t="s">
        <v>16589</v>
      </c>
      <c r="AY4" s="1000"/>
      <c r="AZ4" s="1000"/>
      <c r="BA4" s="1001"/>
    </row>
    <row r="5" spans="1:53" ht="16.350000000000001" customHeight="1" thickBot="1">
      <c r="A5" s="926" t="s">
        <v>16590</v>
      </c>
      <c r="B5" s="926" t="s">
        <v>16469</v>
      </c>
      <c r="C5" s="961" t="s">
        <v>16477</v>
      </c>
      <c r="D5" s="962"/>
      <c r="E5" s="963"/>
      <c r="F5" s="963"/>
      <c r="G5" s="964"/>
      <c r="H5" s="965">
        <f>SUM(I6:I70)</f>
        <v>16530784</v>
      </c>
      <c r="I5" s="966"/>
      <c r="J5" s="967">
        <f>SUM(K6:K70)</f>
        <v>2678597</v>
      </c>
      <c r="K5" s="966"/>
      <c r="L5" s="967">
        <f>SUM(M6:M70)</f>
        <v>3319114</v>
      </c>
      <c r="M5" s="966"/>
      <c r="N5" s="967">
        <f>SUM(O6:O70)</f>
        <v>2249834</v>
      </c>
      <c r="O5" s="972"/>
      <c r="P5" s="965">
        <f>SUM(Q6:Q70)</f>
        <v>29458051</v>
      </c>
      <c r="Q5" s="972"/>
      <c r="R5" s="965">
        <f>SUM(S6:S70)</f>
        <v>29455083</v>
      </c>
      <c r="S5" s="966"/>
      <c r="T5" s="967">
        <f>SUM(U6:U70)</f>
        <v>8369980</v>
      </c>
      <c r="U5" s="972"/>
      <c r="V5" s="965">
        <f>SUM(W6:W70)</f>
        <v>950960</v>
      </c>
      <c r="W5" s="972"/>
      <c r="X5" s="15" t="s">
        <v>16591</v>
      </c>
      <c r="Y5" s="16">
        <f>SUM(H5:W5)</f>
        <v>93012403</v>
      </c>
      <c r="Z5" s="13" t="s">
        <v>16592</v>
      </c>
      <c r="AA5" s="951"/>
      <c r="AB5" s="952"/>
      <c r="AC5" s="953"/>
      <c r="AD5" s="10"/>
      <c r="AE5" s="10" t="s">
        <v>16593</v>
      </c>
      <c r="AF5" s="310" t="s">
        <v>16594</v>
      </c>
      <c r="AG5" s="311" t="s">
        <v>16595</v>
      </c>
      <c r="AH5" s="312" t="s">
        <v>16596</v>
      </c>
      <c r="AI5" s="313" t="s">
        <v>31</v>
      </c>
      <c r="AJ5" s="6"/>
      <c r="AK5" s="10" t="s">
        <v>16597</v>
      </c>
      <c r="AL5" s="267" t="s">
        <v>16598</v>
      </c>
      <c r="AM5" s="14" t="s">
        <v>16599</v>
      </c>
      <c r="AN5" s="17" t="s">
        <v>16600</v>
      </c>
      <c r="AO5" s="268" t="s">
        <v>16601</v>
      </c>
      <c r="AP5" s="6"/>
      <c r="AQ5" s="10" t="s">
        <v>16602</v>
      </c>
      <c r="AR5" s="271" t="s">
        <v>16598</v>
      </c>
      <c r="AS5" s="203" t="s">
        <v>16599</v>
      </c>
      <c r="AT5" s="272" t="s">
        <v>16600</v>
      </c>
      <c r="AU5" s="273" t="s">
        <v>16601</v>
      </c>
      <c r="AV5" s="6"/>
      <c r="AW5" s="10" t="s">
        <v>16603</v>
      </c>
      <c r="AX5" s="271" t="s">
        <v>16598</v>
      </c>
      <c r="AY5" s="203" t="s">
        <v>16599</v>
      </c>
      <c r="AZ5" s="272" t="s">
        <v>16600</v>
      </c>
      <c r="BA5" s="273" t="s">
        <v>16601</v>
      </c>
    </row>
    <row r="6" spans="1:53" ht="16.350000000000001" customHeight="1">
      <c r="A6" s="927"/>
      <c r="B6" s="927"/>
      <c r="C6" s="926" t="s">
        <v>16477</v>
      </c>
      <c r="D6" s="973" t="s">
        <v>16478</v>
      </c>
      <c r="E6" s="926" t="s">
        <v>16479</v>
      </c>
      <c r="F6" s="18" t="s">
        <v>16480</v>
      </c>
      <c r="G6" s="19" t="s">
        <v>16604</v>
      </c>
      <c r="H6" s="20" t="s">
        <v>16481</v>
      </c>
      <c r="I6" s="21">
        <f>SUMIFS(台帳表ｓ[金額],台帳表ｓ[精算
グループ],確報【11月】!$H6,台帳表ｓ[入金月（月のみ）],確報【11月】!$A$1,台帳表ｓ[ＮＣ区分],"西部")+SUMIFS(測量台帳1ｓ[入金額],測量台帳1ｓ[精算
グループ],確報【11月】!$H6,測量台帳1ｓ[入金月（月のみ）],確報【11月】!$A$1,測量台帳1ｓ[NC区分],"西部")+SUMIFS(測量台帳1__2ｓ[入金額(後)],測量台帳1__2ｓ[精算
グループ(後)],確報【11月】!$H6,測量台帳1__2ｓ[入金月(後)（月のみ）],確報【11月】!$A$1,測量台帳1__2ｓ[NC区分],"西部")</f>
        <v>8122071</v>
      </c>
      <c r="J6" s="75" t="s">
        <v>16481</v>
      </c>
      <c r="K6" s="21"/>
      <c r="L6" s="75" t="s">
        <v>16481</v>
      </c>
      <c r="M6" s="296"/>
      <c r="N6" s="58" t="s">
        <v>16481</v>
      </c>
      <c r="O6" s="21"/>
      <c r="P6" s="20" t="s">
        <v>16481</v>
      </c>
      <c r="Q6" s="22">
        <f>SUMIFS(台帳表ｔ[金額],台帳表ｔ[精算
グループ],確報【11月】!$H6,台帳表ｔ[入金月（月のみ）],確報【11月】!$A$1,台帳表ｔ[ＮＣ区分],"西部")+SUMIFS(測量台帳1ｔ[入金額],測量台帳1ｔ[精算
グループ],確報【11月】!$H6,測量台帳1ｔ[入金月（月のみ）],確報【11月】!$A$1,測量台帳1ｔ[NC区分],"西部")+SUMIFS(測量台帳1__2ｔ[入金額(後)],測量台帳1__2ｔ[精算
グループ(後)],確報【11月】!$H6,測量台帳1__2ｔ[入金月(後)（月のみ）],確報【11月】!$A$1,測量台帳1__2ｔ[NC区分],"西部")</f>
        <v>2312795</v>
      </c>
      <c r="R6" s="20" t="s">
        <v>16481</v>
      </c>
      <c r="S6" s="85"/>
      <c r="T6" s="86" t="s">
        <v>16481</v>
      </c>
      <c r="U6" s="22"/>
      <c r="V6" s="20" t="s">
        <v>16481</v>
      </c>
      <c r="W6" s="22" cm="1">
        <f t="array" ref="W6">INDEX(設備G入力用!$F$2:$Q$72,ROW(A2), MATCH($A$1,設備G入力用!$F$2:$Q$2,0))</f>
        <v>627832</v>
      </c>
      <c r="X6" s="23">
        <f>SUM(I6,K6,M6,O6,Q6,S6,U6,W6)</f>
        <v>11062698</v>
      </c>
      <c r="Y6" s="24"/>
      <c r="Z6" s="13"/>
      <c r="AA6" s="1073" t="s">
        <v>16605</v>
      </c>
      <c r="AB6" s="299" t="s">
        <v>16481</v>
      </c>
      <c r="AC6" s="112">
        <f>SUM(I6,K6,M6,O6,Q6,S6,U6,W6)</f>
        <v>11062698</v>
      </c>
      <c r="AD6" s="10"/>
      <c r="AE6" s="10" t="str" cm="1">
        <f t="array" ref="AE6:AE17">IFERROR(_xlfn._xlws.FILTER(台帳表ｓ[整理番号], (台帳表ｓ[繁閑調整]&lt;&gt;"") *(CLEAN(台帳表ｓ[入金月（月のみ）])=CLEAN($A$1))),"なし")</f>
        <v>354</v>
      </c>
      <c r="AF6" s="202" t="str">
        <f>IFERROR(_xlfn.XLOOKUP(確報【11月】!$AE6,台帳表ｓ[整理番号],台帳表ｓ[繁閑調整]),"")</f>
        <v>湘南</v>
      </c>
      <c r="AG6" s="277">
        <f>IFERROR(_xlfn.XLOOKUP(確報【11月】!$AE6,台帳表ｓ[整理番号],台帳表ｓ[精算
グループ]),"")</f>
        <v>35</v>
      </c>
      <c r="AH6" s="278">
        <f>IFERROR(_xlfn.XLOOKUP(確報【11月】!$AE6,台帳表ｓ[整理番号],台帳表ｓ[請求書発行番号]),"")</f>
        <v>50023844</v>
      </c>
      <c r="AI6" s="269">
        <f>IFERROR(_xlfn.XLOOKUP(確報【11月】!$AE6,台帳表ｓ[整理番号],台帳表ｓ[繁閑調整金]),"")</f>
        <v>162506</v>
      </c>
      <c r="AJ6" s="274"/>
      <c r="AK6" s="10" t="str" cm="1">
        <f t="array" ref="AK6:AK9">IFERROR(_xlfn._xlws.FILTER(台帳表ｔ[整理番号], (台帳表ｔ[繁閑調整]&lt;&gt;"") *(CLEAN(台帳表ｔ[入金月（月のみ）])=CLEAN($A$1))),"なし")</f>
        <v>783</v>
      </c>
      <c r="AL6" s="202" t="str">
        <f>IFERROR(_xlfn.XLOOKUP(確報【11月】!AK6,台帳表ｔ[整理番号],台帳表ｔ[繁閑調整]),"")</f>
        <v>神奈川</v>
      </c>
      <c r="AM6" s="277" t="str">
        <f>IFERROR(_xlfn.XLOOKUP(確報【11月】!AK6,台帳表ｔ[整理番号],台帳表ｔ[精算
グループ]),"")</f>
        <v>35</v>
      </c>
      <c r="AN6" s="278">
        <f>IFERROR(_xlfn.XLOOKUP(確報【11月】!AK6,台帳表ｔ[整理番号],台帳表ｔ[請求書発行番号]),"")</f>
        <v>50023525</v>
      </c>
      <c r="AO6" s="269">
        <f>IFERROR(_xlfn.XLOOKUP(確報【11月】!AK6,台帳表ｔ[整理番号],台帳表ｔ[繁閑調整金]),"")</f>
        <v>197013</v>
      </c>
      <c r="AP6" s="6"/>
      <c r="AQ6" s="10" t="str" cm="1">
        <f t="array" ref="AQ6">IFERROR(_xlfn._xlws.FILTER(台帳表ｋ[整理番号], (台帳表ｋ[繁閑調整]&lt;&gt;"")*(CLEAN(台帳表ｋ[入金月（月のみ）])=CLEAN($A$1))*(台帳表ｋ[事務所/分室]=$AQ$5)),"なし")</f>
        <v>なし</v>
      </c>
      <c r="AR6" s="202" t="str">
        <f>IFERROR(_xlfn.XLOOKUP(確報【11月】!AQ6,台帳表ｋ[整理番号],台帳表ｋ[繁閑調整]),"")</f>
        <v/>
      </c>
      <c r="AS6" s="277" t="str">
        <f>IFERROR(_xlfn.XLOOKUP(確報【11月】!AQ6,台帳表ｋ[整理番号],台帳表ｋ[精算
グループ]),"")</f>
        <v/>
      </c>
      <c r="AT6" s="278" t="str">
        <f>IFERROR(_xlfn.XLOOKUP(確報【11月】!AQ6,台帳表ｋ[整理番号],台帳表ｋ[請求書発行番号]),"")</f>
        <v/>
      </c>
      <c r="AU6" s="269" t="str">
        <f>IFERROR(_xlfn.XLOOKUP(確報【11月】!AQ6,台帳表ｋ[整理番号],台帳表ｋ[繁閑調整金]),"")</f>
        <v/>
      </c>
      <c r="AV6" s="275"/>
      <c r="AW6" s="10" t="str" cm="1">
        <f t="array" ref="AW6">IFERROR(_xlfn._xlws.FILTER(台帳表ｋ[整理番号], (台帳表ｋ[繁閑調整]&lt;&gt;"")*(CLEAN(台帳表ｋ[入金月（月のみ）])=CLEAN($A$1))*(台帳表ｋ[事務所/分室]=$AW$5)),"なし")</f>
        <v>なし</v>
      </c>
      <c r="AX6" s="202" t="str">
        <f>IFERROR(_xlfn.XLOOKUP(確報【11月】!AW6,台帳表ｋ[整理番号],台帳表ｋ[繁閑調整]),"")</f>
        <v/>
      </c>
      <c r="AY6" s="277" t="str">
        <f>IFERROR(_xlfn.XLOOKUP(確報【11月】!AW6,台帳表ｋ[整理番号],台帳表ｋ[精算
グループ]),"")</f>
        <v/>
      </c>
      <c r="AZ6" s="278" t="str">
        <f>IFERROR(_xlfn.XLOOKUP(確報【11月】!AW6,台帳表ｋ[整理番号],台帳表ｋ[請求書発行番号]),"")</f>
        <v/>
      </c>
      <c r="BA6" s="269" t="str">
        <f>IFERROR(_xlfn.XLOOKUP(確報【11月】!AW6,台帳表ｋ[整理番号],台帳表ｋ[繁閑調整金]),"")</f>
        <v/>
      </c>
    </row>
    <row r="7" spans="1:53" ht="16.350000000000001" customHeight="1">
      <c r="A7" s="927"/>
      <c r="B7" s="927"/>
      <c r="C7" s="927"/>
      <c r="D7" s="976"/>
      <c r="E7" s="927"/>
      <c r="F7" s="25" t="s">
        <v>16482</v>
      </c>
      <c r="G7" s="26" t="s">
        <v>16606</v>
      </c>
      <c r="H7" s="27" t="s">
        <v>16483</v>
      </c>
      <c r="I7" s="28">
        <f>SUMIFS(台帳表ｓ[金額],台帳表ｓ[精算
グループ],確報【11月】!$H7,台帳表ｓ[入金月（月のみ）],確報【11月】!$A$1,台帳表ｓ[ＮＣ区分],"西部")+SUMIFS(測量台帳1ｓ[入金額],測量台帳1ｓ[精算
グループ],確報【11月】!$H7,測量台帳1ｓ[入金月（月のみ）],確報【11月】!$A$1,測量台帳1ｓ[NC区分],"西部")+SUMIFS(測量台帳1__2ｓ[入金額(後)],測量台帳1__2ｓ[精算
グループ(後)],確報【11月】!$H7,測量台帳1__2ｓ[入金月(後)（月のみ）],確報【11月】!$A$1,測量台帳1__2ｓ[NC区分],"西部")</f>
        <v>0</v>
      </c>
      <c r="J7" s="78" t="s">
        <v>16483</v>
      </c>
      <c r="K7" s="40"/>
      <c r="L7" s="78" t="s">
        <v>16483</v>
      </c>
      <c r="M7" s="40"/>
      <c r="N7" s="60" t="s">
        <v>16483</v>
      </c>
      <c r="O7" s="61"/>
      <c r="P7" s="27" t="s">
        <v>16483</v>
      </c>
      <c r="Q7" s="29">
        <f>SUMIFS(台帳表ｔ[金額],台帳表ｔ[精算
グループ],確報【11月】!$H7,台帳表ｔ[入金月（月のみ）],確報【11月】!$A$1,台帳表ｔ[ＮＣ区分],"西部")+SUMIFS(測量台帳1ｔ[入金額],測量台帳1ｔ[精算
グループ],確報【11月】!$H7,測量台帳1ｔ[入金月（月のみ）],確報【11月】!$A$1,測量台帳1ｔ[NC区分],"西部")+SUMIFS(測量台帳1__2ｔ[入金額(後)],測量台帳1__2ｔ[精算
グループ(後)],確報【11月】!$H7,測量台帳1__2ｔ[入金月(後)（月のみ）],確報【11月】!$A$1,測量台帳1__2ｔ[NC区分],"西部")</f>
        <v>0</v>
      </c>
      <c r="R7" s="27" t="s">
        <v>16483</v>
      </c>
      <c r="S7" s="92"/>
      <c r="T7" s="93" t="s">
        <v>16483</v>
      </c>
      <c r="U7" s="29"/>
      <c r="V7" s="27" t="s">
        <v>16483</v>
      </c>
      <c r="W7" s="29" cm="1">
        <f t="array" ref="W7">INDEX(設備G入力用!$F$2:$Q$72,ROW(A3), MATCH($A$1,設備G入力用!$F$2:$Q$2,0))</f>
        <v>0</v>
      </c>
      <c r="X7" s="30">
        <f t="shared" ref="X7:X18" si="0">SUM(I7,K7,M7,O7,Q7,S7,U7,W7)</f>
        <v>0</v>
      </c>
      <c r="Y7" s="24"/>
      <c r="Z7" s="13"/>
      <c r="AA7" s="1074"/>
      <c r="AB7" s="299" t="s">
        <v>16483</v>
      </c>
      <c r="AC7" s="112">
        <f>SUM(I7,K7,M7,O7,Q7,S7,U7,W7)</f>
        <v>0</v>
      </c>
      <c r="AD7" s="10"/>
      <c r="AE7" s="10" t="str">
        <v>355</v>
      </c>
      <c r="AF7" s="202" t="str">
        <f>IFERROR(_xlfn.XLOOKUP(確報【11月】!$AE7,台帳表ｓ[整理番号],台帳表ｓ[繁閑調整]),"")</f>
        <v>湘南</v>
      </c>
      <c r="AG7" s="277">
        <f>IFERROR(_xlfn.XLOOKUP(確報【11月】!$AE7,台帳表ｓ[整理番号],台帳表ｓ[精算
グループ]),"")</f>
        <v>35</v>
      </c>
      <c r="AH7" s="278">
        <f>IFERROR(_xlfn.XLOOKUP(確報【11月】!$AE7,台帳表ｓ[整理番号],台帳表ｓ[請求書発行番号]),"")</f>
        <v>50023846</v>
      </c>
      <c r="AI7" s="269">
        <f>IFERROR(_xlfn.XLOOKUP(確報【11月】!$AE7,台帳表ｓ[整理番号],台帳表ｓ[繁閑調整金]),"")</f>
        <v>174942</v>
      </c>
      <c r="AJ7" s="274"/>
      <c r="AK7" s="10" t="str">
        <v>790</v>
      </c>
      <c r="AL7" s="202" t="str">
        <f>IFERROR(_xlfn.XLOOKUP(確報【11月】!AK7,台帳表ｔ[整理番号],台帳表ｔ[繁閑調整]),"")</f>
        <v>神奈川</v>
      </c>
      <c r="AM7" s="277" t="str">
        <f>IFERROR(_xlfn.XLOOKUP(確報【11月】!AK7,台帳表ｔ[整理番号],台帳表ｔ[精算
グループ]),"")</f>
        <v>35</v>
      </c>
      <c r="AN7" s="278">
        <f>IFERROR(_xlfn.XLOOKUP(確報【11月】!AK7,台帳表ｔ[整理番号],台帳表ｔ[請求書発行番号]),"")</f>
        <v>50023526</v>
      </c>
      <c r="AO7" s="269">
        <f>IFERROR(_xlfn.XLOOKUP(確報【11月】!AK7,台帳表ｔ[整理番号],台帳表ｔ[繁閑調整金]),"")</f>
        <v>216968</v>
      </c>
      <c r="AP7" s="275"/>
      <c r="AQ7" s="10"/>
      <c r="AR7" s="202" t="str">
        <f>IFERROR(_xlfn.XLOOKUP(確報【11月】!AQ7,台帳表ｋ[整理番号],台帳表ｋ[繁閑調整]),"")</f>
        <v/>
      </c>
      <c r="AS7" s="277" t="str">
        <f>IFERROR(_xlfn.XLOOKUP(確報【11月】!AQ7,台帳表ｋ[整理番号],台帳表ｋ[精算
グループ]),"")</f>
        <v/>
      </c>
      <c r="AT7" s="278" t="str">
        <f>IFERROR(_xlfn.XLOOKUP(確報【11月】!AQ7,台帳表ｋ[整理番号],台帳表ｋ[請求書発行番号]),"")</f>
        <v/>
      </c>
      <c r="AU7" s="269" t="str">
        <f>IFERROR(_xlfn.XLOOKUP(確報【11月】!AQ7,台帳表ｋ[整理番号],台帳表ｋ[繁閑調整金]),"")</f>
        <v/>
      </c>
      <c r="AV7" s="275"/>
      <c r="AW7" s="10"/>
      <c r="AX7" s="202" t="str">
        <f>IFERROR(_xlfn.XLOOKUP(確報【11月】!AW7,台帳表ｋ[整理番号],台帳表ｋ[繁閑調整]),"")</f>
        <v/>
      </c>
      <c r="AY7" s="277" t="str">
        <f>IFERROR(_xlfn.XLOOKUP(確報【11月】!AW7,台帳表ｋ[整理番号],台帳表ｋ[精算
グループ]),"")</f>
        <v/>
      </c>
      <c r="AZ7" s="278" t="str">
        <f>IFERROR(_xlfn.XLOOKUP(確報【11月】!AW7,台帳表ｋ[整理番号],台帳表ｋ[請求書発行番号]),"")</f>
        <v/>
      </c>
      <c r="BA7" s="269" t="str">
        <f>IFERROR(_xlfn.XLOOKUP(確報【11月】!AW7,台帳表ｋ[整理番号],台帳表ｋ[繁閑調整金]),"")</f>
        <v/>
      </c>
    </row>
    <row r="8" spans="1:53" ht="16.350000000000001" customHeight="1">
      <c r="A8" s="927"/>
      <c r="B8" s="927"/>
      <c r="C8" s="927"/>
      <c r="D8" s="976"/>
      <c r="E8" s="927"/>
      <c r="F8" s="25" t="s">
        <v>16484</v>
      </c>
      <c r="G8" s="26" t="s">
        <v>16606</v>
      </c>
      <c r="H8" s="27" t="s">
        <v>16485</v>
      </c>
      <c r="I8" s="28">
        <f>SUMIFS(台帳表ｓ[金額],台帳表ｓ[精算
グループ],確報【11月】!$H8,台帳表ｓ[入金月（月のみ）],確報【11月】!$A$1,台帳表ｓ[ＮＣ区分],"西部")+SUMIFS(測量台帳1ｓ[入金額],測量台帳1ｓ[精算
グループ],確報【11月】!$H8,測量台帳1ｓ[入金月（月のみ）],確報【11月】!$A$1,測量台帳1ｓ[NC区分],"西部")+SUMIFS(測量台帳1__2ｓ[入金額(後)],測量台帳1__2ｓ[精算
グループ(後)],確報【11月】!$H8,測量台帳1__2ｓ[入金月(後)（月のみ）],確報【11月】!$A$1,測量台帳1__2ｓ[NC区分],"西部")</f>
        <v>0</v>
      </c>
      <c r="J8" s="78" t="s">
        <v>16485</v>
      </c>
      <c r="K8" s="40"/>
      <c r="L8" s="78" t="s">
        <v>16485</v>
      </c>
      <c r="M8" s="40"/>
      <c r="N8" s="60" t="s">
        <v>16485</v>
      </c>
      <c r="O8" s="61"/>
      <c r="P8" s="27" t="s">
        <v>16485</v>
      </c>
      <c r="Q8" s="29">
        <f>SUMIFS(台帳表ｔ[金額],台帳表ｔ[精算
グループ],確報【11月】!$H8,台帳表ｔ[入金月（月のみ）],確報【11月】!$A$1,台帳表ｔ[ＮＣ区分],"西部")+SUMIFS(測量台帳1ｔ[入金額],測量台帳1ｔ[精算
グループ],確報【11月】!$H8,測量台帳1ｔ[入金月（月のみ）],確報【11月】!$A$1,測量台帳1ｔ[NC区分],"西部")+SUMIFS(測量台帳1__2ｔ[入金額(後)],測量台帳1__2ｔ[精算
グループ(後)],確報【11月】!$H8,測量台帳1__2ｔ[入金月(後)（月のみ）],確報【11月】!$A$1,測量台帳1__2ｔ[NC区分],"西部")</f>
        <v>0</v>
      </c>
      <c r="R8" s="27" t="s">
        <v>16485</v>
      </c>
      <c r="S8" s="92"/>
      <c r="T8" s="93" t="s">
        <v>16485</v>
      </c>
      <c r="U8" s="29"/>
      <c r="V8" s="27" t="s">
        <v>16485</v>
      </c>
      <c r="W8" s="29" cm="1">
        <f t="array" ref="W8">INDEX(設備G入力用!$F$2:$Q$72,ROW(A4), MATCH($A$1,設備G入力用!$F$2:$Q$2,0))</f>
        <v>0</v>
      </c>
      <c r="X8" s="30">
        <f t="shared" si="0"/>
        <v>0</v>
      </c>
      <c r="Y8" s="24"/>
      <c r="Z8" s="13"/>
      <c r="AA8" s="1074"/>
      <c r="AB8" s="299" t="s">
        <v>16485</v>
      </c>
      <c r="AC8" s="112">
        <f>SUM(I8,K8,M8,O8,Q8,S8,U8,W8)</f>
        <v>0</v>
      </c>
      <c r="AD8" s="10"/>
      <c r="AE8" s="10" t="str">
        <v>357</v>
      </c>
      <c r="AF8" s="202" t="str">
        <f>IFERROR(_xlfn.XLOOKUP(確報【11月】!$AE8,台帳表ｓ[整理番号],台帳表ｓ[繁閑調整]),"")</f>
        <v>湘南</v>
      </c>
      <c r="AG8" s="277">
        <f>IFERROR(_xlfn.XLOOKUP(確報【11月】!$AE8,台帳表ｓ[整理番号],台帳表ｓ[精算
グループ]),"")</f>
        <v>35</v>
      </c>
      <c r="AH8" s="278">
        <f>IFERROR(_xlfn.XLOOKUP(確報【11月】!$AE8,台帳表ｓ[整理番号],台帳表ｓ[請求書発行番号]),"")</f>
        <v>50023851</v>
      </c>
      <c r="AI8" s="269">
        <f>IFERROR(_xlfn.XLOOKUP(確報【11月】!$AE8,台帳表ｓ[整理番号],台帳表ｓ[繁閑調整金]),"")</f>
        <v>179009</v>
      </c>
      <c r="AJ8" s="274"/>
      <c r="AK8" s="3" t="str">
        <v>1016</v>
      </c>
      <c r="AL8" s="202" t="str">
        <f>IFERROR(_xlfn.XLOOKUP(確報【11月】!AK8,台帳表ｔ[整理番号],台帳表ｔ[繁閑調整]),"")</f>
        <v>神奈川</v>
      </c>
      <c r="AM8" s="277" t="str">
        <f>IFERROR(_xlfn.XLOOKUP(確報【11月】!AK8,台帳表ｔ[整理番号],台帳表ｔ[精算
グループ]),"")</f>
        <v>35</v>
      </c>
      <c r="AN8" s="278">
        <f>IFERROR(_xlfn.XLOOKUP(確報【11月】!AK8,台帳表ｔ[整理番号],台帳表ｔ[請求書発行番号]),"")</f>
        <v>50032083</v>
      </c>
      <c r="AO8" s="269">
        <f>IFERROR(_xlfn.XLOOKUP(確報【11月】!AK8,台帳表ｔ[整理番号],台帳表ｔ[繁閑調整金]),"")</f>
        <v>259431</v>
      </c>
      <c r="AP8" s="131"/>
      <c r="AR8" s="202" t="str">
        <f>IFERROR(_xlfn.XLOOKUP(確報【11月】!AQ8,台帳表ｋ[整理番号],台帳表ｋ[繁閑調整]),"")</f>
        <v/>
      </c>
      <c r="AS8" s="277" t="str">
        <f>IFERROR(_xlfn.XLOOKUP(確報【11月】!AQ8,台帳表ｋ[整理番号],台帳表ｋ[精算
グループ]),"")</f>
        <v/>
      </c>
      <c r="AT8" s="278" t="str">
        <f>IFERROR(_xlfn.XLOOKUP(確報【11月】!AQ8,台帳表ｋ[整理番号],台帳表ｋ[請求書発行番号]),"")</f>
        <v/>
      </c>
      <c r="AU8" s="269" t="str">
        <f>IFERROR(_xlfn.XLOOKUP(確報【11月】!AQ8,台帳表ｋ[整理番号],台帳表ｋ[繁閑調整金]),"")</f>
        <v/>
      </c>
      <c r="AV8" s="275"/>
      <c r="AX8" s="202" t="str">
        <f>IFERROR(_xlfn.XLOOKUP(確報【11月】!AW8,台帳表ｋ[整理番号],台帳表ｋ[繁閑調整]),"")</f>
        <v/>
      </c>
      <c r="AY8" s="277" t="str">
        <f>IFERROR(_xlfn.XLOOKUP(確報【11月】!AW8,台帳表ｋ[整理番号],台帳表ｋ[精算
グループ]),"")</f>
        <v/>
      </c>
      <c r="AZ8" s="278" t="str">
        <f>IFERROR(_xlfn.XLOOKUP(確報【11月】!AW8,台帳表ｋ[整理番号],台帳表ｋ[請求書発行番号]),"")</f>
        <v/>
      </c>
      <c r="BA8" s="269" t="str">
        <f>IFERROR(_xlfn.XLOOKUP(確報【11月】!AW8,台帳表ｋ[整理番号],台帳表ｋ[繁閑調整金]),"")</f>
        <v/>
      </c>
    </row>
    <row r="9" spans="1:53" ht="16.350000000000001" customHeight="1">
      <c r="A9" s="927"/>
      <c r="B9" s="927"/>
      <c r="C9" s="927"/>
      <c r="D9" s="976"/>
      <c r="E9" s="927"/>
      <c r="F9" s="31" t="s">
        <v>16486</v>
      </c>
      <c r="G9" s="32" t="s">
        <v>16606</v>
      </c>
      <c r="H9" s="33" t="s">
        <v>16487</v>
      </c>
      <c r="I9" s="34">
        <f>SUMIFS(台帳表ｓ[金額],台帳表ｓ[精算
グループ],確報【11月】!$H9,台帳表ｓ[入金月（月のみ）],確報【11月】!$A$1,台帳表ｓ[ＮＣ区分],"西部")+SUMIFS(測量台帳1ｓ[入金額],測量台帳1ｓ[精算
グループ],確報【11月】!$H9,測量台帳1ｓ[入金月（月のみ）],確報【11月】!$A$1,測量台帳1ｓ[NC区分],"西部")+SUMIFS(測量台帳1__2ｓ[入金額(後)],測量台帳1__2ｓ[精算
グループ(後)],確報【11月】!$H9,測量台帳1__2ｓ[入金月(後)（月のみ）],確報【11月】!$A$1,測量台帳1__2ｓ[NC区分],"西部")</f>
        <v>0</v>
      </c>
      <c r="J9" s="147" t="s">
        <v>16487</v>
      </c>
      <c r="K9" s="148"/>
      <c r="L9" s="147" t="s">
        <v>16487</v>
      </c>
      <c r="M9" s="148"/>
      <c r="N9" s="149" t="s">
        <v>16487</v>
      </c>
      <c r="O9" s="150"/>
      <c r="P9" s="33" t="s">
        <v>16487</v>
      </c>
      <c r="Q9" s="35">
        <f>SUMIFS(台帳表ｔ[金額],台帳表ｔ[精算
グループ],確報【11月】!$H9,台帳表ｔ[入金月（月のみ）],確報【11月】!$A$1,台帳表ｔ[ＮＣ区分],"西部")+SUMIFS(測量台帳1ｔ[入金額],測量台帳1ｔ[精算
グループ],確報【11月】!$H9,測量台帳1ｔ[入金月（月のみ）],確報【11月】!$A$1,測量台帳1ｔ[NC区分],"西部")+SUMIFS(測量台帳1__2ｔ[入金額(後)],測量台帳1__2ｔ[精算
グループ(後)],確報【11月】!$H9,測量台帳1__2ｔ[入金月(後)（月のみ）],確報【11月】!$A$1,測量台帳1__2ｔ[NC区分],"西部")</f>
        <v>0</v>
      </c>
      <c r="R9" s="33" t="s">
        <v>16487</v>
      </c>
      <c r="S9" s="151"/>
      <c r="T9" s="152" t="s">
        <v>16487</v>
      </c>
      <c r="U9" s="35"/>
      <c r="V9" s="33" t="s">
        <v>16487</v>
      </c>
      <c r="W9" s="35" cm="1">
        <f t="array" ref="W9">INDEX(設備G入力用!$F$2:$Q$72,ROW(A5), MATCH($A$1,設備G入力用!$F$2:$Q$2,0))</f>
        <v>0</v>
      </c>
      <c r="X9" s="30">
        <f t="shared" si="0"/>
        <v>0</v>
      </c>
      <c r="Y9" s="24"/>
      <c r="Z9" s="13"/>
      <c r="AA9" s="1074"/>
      <c r="AB9" s="299" t="s">
        <v>16487</v>
      </c>
      <c r="AC9" s="112">
        <f>SUM(I9,K9,M9,O9,Q9,S9,U9,W9)</f>
        <v>0</v>
      </c>
      <c r="AD9" s="10"/>
      <c r="AE9" s="10" t="str">
        <v>358</v>
      </c>
      <c r="AF9" s="202" t="str">
        <f>IFERROR(_xlfn.XLOOKUP(確報【11月】!$AE9,台帳表ｓ[整理番号],台帳表ｓ[繁閑調整]),"")</f>
        <v>湘南</v>
      </c>
      <c r="AG9" s="277">
        <f>IFERROR(_xlfn.XLOOKUP(確報【11月】!$AE9,台帳表ｓ[整理番号],台帳表ｓ[精算
グループ]),"")</f>
        <v>35</v>
      </c>
      <c r="AH9" s="278">
        <f>IFERROR(_xlfn.XLOOKUP(確報【11月】!$AE9,台帳表ｓ[整理番号],台帳表ｓ[請求書発行番号]),"")</f>
        <v>50023856</v>
      </c>
      <c r="AI9" s="269">
        <f>IFERROR(_xlfn.XLOOKUP(確報【11月】!$AE9,台帳表ｓ[整理番号],台帳表ｓ[繁閑調整金]),"")</f>
        <v>157618</v>
      </c>
      <c r="AJ9" s="274"/>
      <c r="AK9" s="3" t="str">
        <v>1017</v>
      </c>
      <c r="AL9" s="202" t="str">
        <f>IFERROR(_xlfn.XLOOKUP(確報【11月】!AK9,台帳表ｔ[整理番号],台帳表ｔ[繁閑調整]),"")</f>
        <v>神奈川</v>
      </c>
      <c r="AM9" s="277" t="str">
        <f>IFERROR(_xlfn.XLOOKUP(確報【11月】!AK9,台帳表ｔ[整理番号],台帳表ｔ[精算
グループ]),"")</f>
        <v>35</v>
      </c>
      <c r="AN9" s="278">
        <f>IFERROR(_xlfn.XLOOKUP(確報【11月】!AK9,台帳表ｔ[整理番号],台帳表ｔ[請求書発行番号]),"")</f>
        <v>50032085</v>
      </c>
      <c r="AO9" s="269">
        <f>IFERROR(_xlfn.XLOOKUP(確報【11月】!AK9,台帳表ｔ[整理番号],台帳表ｔ[繁閑調整金]),"")</f>
        <v>140384</v>
      </c>
      <c r="AP9" s="275"/>
      <c r="AR9" s="202" t="str">
        <f>IFERROR(_xlfn.XLOOKUP(確報【11月】!AQ9,台帳表ｋ[整理番号],台帳表ｋ[繁閑調整]),"")</f>
        <v/>
      </c>
      <c r="AS9" s="277" t="str">
        <f>IFERROR(_xlfn.XLOOKUP(確報【11月】!AQ9,台帳表ｋ[整理番号],台帳表ｋ[精算
グループ]),"")</f>
        <v/>
      </c>
      <c r="AT9" s="278" t="str">
        <f>IFERROR(_xlfn.XLOOKUP(確報【11月】!AQ9,台帳表ｋ[整理番号],台帳表ｋ[請求書発行番号]),"")</f>
        <v/>
      </c>
      <c r="AU9" s="269" t="str">
        <f>IFERROR(_xlfn.XLOOKUP(確報【11月】!AQ9,台帳表ｋ[整理番号],台帳表ｋ[繁閑調整金]),"")</f>
        <v/>
      </c>
      <c r="AV9" s="270"/>
      <c r="AX9" s="202" t="str">
        <f>IFERROR(_xlfn.XLOOKUP(確報【11月】!AW9,台帳表ｋ[整理番号],台帳表ｋ[繁閑調整]),"")</f>
        <v/>
      </c>
      <c r="AY9" s="277" t="str">
        <f>IFERROR(_xlfn.XLOOKUP(確報【11月】!AW9,台帳表ｋ[整理番号],台帳表ｋ[精算
グループ]),"")</f>
        <v/>
      </c>
      <c r="AZ9" s="278" t="str">
        <f>IFERROR(_xlfn.XLOOKUP(確報【11月】!AW9,台帳表ｋ[整理番号],台帳表ｋ[請求書発行番号]),"")</f>
        <v/>
      </c>
      <c r="BA9" s="269" t="str">
        <f>IFERROR(_xlfn.XLOOKUP(確報【11月】!AW9,台帳表ｋ[整理番号],台帳表ｋ[繁閑調整金]),"")</f>
        <v/>
      </c>
    </row>
    <row r="10" spans="1:53" ht="16.350000000000001" customHeight="1" thickBot="1">
      <c r="A10" s="927"/>
      <c r="B10" s="927"/>
      <c r="C10" s="927"/>
      <c r="D10" s="976"/>
      <c r="E10" s="927"/>
      <c r="F10" s="36" t="s">
        <v>16488</v>
      </c>
      <c r="G10" s="37" t="s">
        <v>16606</v>
      </c>
      <c r="H10" s="67" t="s">
        <v>16489</v>
      </c>
      <c r="I10" s="38">
        <f>SUMIFS(台帳表ｓ[金額],台帳表ｓ[精算
グループ],確報【11月】!$H10,台帳表ｓ[入金月（月のみ）],確報【11月】!$A$1,台帳表ｓ[ＮＣ区分],"西部")+SUMIFS(測量台帳1ｓ[入金額],測量台帳1ｓ[精算
グループ],確報【11月】!$H10,測量台帳1ｓ[入金月（月のみ）],確報【11月】!$A$1,測量台帳1ｓ[NC区分],"西部")+SUMIFS(測量台帳1__2ｓ[入金額(後)],測量台帳1__2ｓ[精算
グループ(後)],確報【11月】!$H10,測量台帳1__2ｓ[入金月(後)（月のみ）],確報【11月】!$A$1,測量台帳1__2ｓ[NC区分],"西部")</f>
        <v>8191210</v>
      </c>
      <c r="J10" s="79" t="s">
        <v>16489</v>
      </c>
      <c r="K10" s="80"/>
      <c r="L10" s="79" t="s">
        <v>16489</v>
      </c>
      <c r="M10" s="80"/>
      <c r="N10" s="66" t="s">
        <v>16489</v>
      </c>
      <c r="O10" s="39"/>
      <c r="P10" s="67" t="s">
        <v>16489</v>
      </c>
      <c r="Q10" s="39">
        <f>SUMIFS(台帳表ｔ[金額],台帳表ｔ[精算
グループ],確報【11月】!$H10,台帳表ｔ[入金月（月のみ）],確報【11月】!$A$1,台帳表ｔ[ＮＣ区分],"西部")+SUMIFS(測量台帳1ｔ[入金額],測量台帳1ｔ[精算
グループ],確報【11月】!$H10,測量台帳1ｔ[入金月（月のみ）],確報【11月】!$A$1,測量台帳1ｔ[NC区分],"西部")+SUMIFS(測量台帳1__2ｔ[入金額(後)],測量台帳1__2ｔ[精算
グループ(後)],確報【11月】!$H10,測量台帳1__2ｔ[入金月(後)（月のみ）],確報【11月】!$A$1,測量台帳1__2ｔ[NC区分],"西部")</f>
        <v>0</v>
      </c>
      <c r="R10" s="67" t="s">
        <v>52</v>
      </c>
      <c r="S10" s="80"/>
      <c r="T10" s="66" t="s">
        <v>52</v>
      </c>
      <c r="U10" s="39"/>
      <c r="V10" s="67" t="s">
        <v>52</v>
      </c>
      <c r="W10" s="39" cm="1">
        <f t="array" ref="W10">INDEX(設備G入力用!$F$2:$Q$72,ROW(A6), MATCH($A$1,設備G入力用!$F$2:$Q$2,0))</f>
        <v>0</v>
      </c>
      <c r="X10" s="30">
        <f t="shared" si="0"/>
        <v>8191210</v>
      </c>
      <c r="Y10" s="24"/>
      <c r="Z10" s="13"/>
      <c r="AA10" s="1074"/>
      <c r="AB10" s="299" t="s">
        <v>16493</v>
      </c>
      <c r="AC10" s="673">
        <f>SUM(I12,K12,M12,O12,Q12,S12,U12,W12)</f>
        <v>20050193</v>
      </c>
      <c r="AD10" s="10"/>
      <c r="AE10" s="10" t="str">
        <v>359</v>
      </c>
      <c r="AF10" s="202" t="str">
        <f>IFERROR(_xlfn.XLOOKUP(確報【11月】!$AE10,台帳表ｓ[整理番号],台帳表ｓ[繁閑調整]),"")</f>
        <v>湘南</v>
      </c>
      <c r="AG10" s="277">
        <f>IFERROR(_xlfn.XLOOKUP(確報【11月】!$AE10,台帳表ｓ[整理番号],台帳表ｓ[精算
グループ]),"")</f>
        <v>35</v>
      </c>
      <c r="AH10" s="278">
        <f>IFERROR(_xlfn.XLOOKUP(確報【11月】!$AE10,台帳表ｓ[整理番号],台帳表ｓ[請求書発行番号]),"")</f>
        <v>50023858</v>
      </c>
      <c r="AI10" s="269">
        <f>IFERROR(_xlfn.XLOOKUP(確報【11月】!$AE10,台帳表ｓ[整理番号],台帳表ｓ[繁閑調整金]),"")</f>
        <v>165227</v>
      </c>
      <c r="AJ10" s="274"/>
      <c r="AL10" s="202" t="str">
        <f>IFERROR(_xlfn.XLOOKUP(確報【11月】!AK10,台帳表ｔ[整理番号],台帳表ｔ[繁閑調整]),"")</f>
        <v/>
      </c>
      <c r="AM10" s="277" t="str">
        <f>IFERROR(_xlfn.XLOOKUP(確報【11月】!AK10,台帳表ｔ[整理番号],台帳表ｔ[精算
グループ]),"")</f>
        <v/>
      </c>
      <c r="AN10" s="278" t="str">
        <f>IFERROR(_xlfn.XLOOKUP(確報【11月】!AK10,台帳表ｔ[整理番号],台帳表ｔ[請求書発行番号]),"")</f>
        <v/>
      </c>
      <c r="AO10" s="269" t="str">
        <f>IFERROR(_xlfn.XLOOKUP(確報【11月】!AK10,台帳表ｔ[整理番号],台帳表ｔ[繁閑調整金]),"")</f>
        <v/>
      </c>
      <c r="AP10" s="275"/>
      <c r="AR10" s="202" t="str">
        <f>IFERROR(_xlfn.XLOOKUP(確報【11月】!AQ10,台帳表ｋ[整理番号],台帳表ｋ[繁閑調整]),"")</f>
        <v/>
      </c>
      <c r="AS10" s="277" t="str">
        <f>IFERROR(_xlfn.XLOOKUP(確報【11月】!AQ10,台帳表ｋ[整理番号],台帳表ｋ[精算
グループ]),"")</f>
        <v/>
      </c>
      <c r="AT10" s="278" t="str">
        <f>IFERROR(_xlfn.XLOOKUP(確報【11月】!AQ10,台帳表ｋ[整理番号],台帳表ｋ[請求書発行番号]),"")</f>
        <v/>
      </c>
      <c r="AU10" s="269" t="str">
        <f>IFERROR(_xlfn.XLOOKUP(確報【11月】!AQ10,台帳表ｋ[整理番号],台帳表ｋ[繁閑調整金]),"")</f>
        <v/>
      </c>
      <c r="AV10" s="275"/>
      <c r="AX10" s="202" t="str">
        <f>IFERROR(_xlfn.XLOOKUP(確報【11月】!AW10,台帳表ｋ[整理番号],台帳表ｋ[繁閑調整]),"")</f>
        <v/>
      </c>
      <c r="AY10" s="277" t="str">
        <f>IFERROR(_xlfn.XLOOKUP(確報【11月】!AW10,台帳表ｋ[整理番号],台帳表ｋ[精算
グループ]),"")</f>
        <v/>
      </c>
      <c r="AZ10" s="278" t="str">
        <f>IFERROR(_xlfn.XLOOKUP(確報【11月】!AW10,台帳表ｋ[整理番号],台帳表ｋ[請求書発行番号]),"")</f>
        <v/>
      </c>
      <c r="BA10" s="269" t="str">
        <f>IFERROR(_xlfn.XLOOKUP(確報【11月】!AW10,台帳表ｋ[整理番号],台帳表ｋ[繁閑調整金]),"")</f>
        <v/>
      </c>
    </row>
    <row r="11" spans="1:53" ht="16.350000000000001" customHeight="1" thickBot="1">
      <c r="A11" s="927"/>
      <c r="B11" s="927"/>
      <c r="C11" s="927"/>
      <c r="D11" s="976"/>
      <c r="E11" s="928"/>
      <c r="F11" s="36" t="s">
        <v>16490</v>
      </c>
      <c r="G11" s="37" t="s">
        <v>16606</v>
      </c>
      <c r="H11" s="67" t="s">
        <v>16491</v>
      </c>
      <c r="I11" s="38">
        <f>SUMIFS(台帳表ｓ[金額],台帳表ｓ[精算
グループ],確報【11月】!$H11,台帳表ｓ[入金月（月のみ）],確報【11月】!$A$1,台帳表ｓ[ＮＣ区分],"西部")+SUMIFS(測量台帳1ｓ[入金額],測量台帳1ｓ[精算
グループ],確報【11月】!$H11,測量台帳1ｓ[入金月（月のみ）],確報【11月】!$A$1,測量台帳1ｓ[NC区分],"西部")+SUMIFS(測量台帳1__2ｓ[入金額(後)],測量台帳1__2ｓ[精算
グループ(後)],確報【11月】!$H11,測量台帳1__2ｓ[入金月(後)（月のみ）],確報【11月】!$A$1,測量台帳1__2ｓ[NC区分],"西部")</f>
        <v>0</v>
      </c>
      <c r="J11" s="79" t="s">
        <v>16491</v>
      </c>
      <c r="K11" s="80"/>
      <c r="L11" s="79" t="s">
        <v>16491</v>
      </c>
      <c r="M11" s="80"/>
      <c r="N11" s="66" t="s">
        <v>16491</v>
      </c>
      <c r="O11" s="39"/>
      <c r="P11" s="67" t="s">
        <v>16491</v>
      </c>
      <c r="Q11" s="39">
        <f>SUMIFS(台帳表ｔ[金額],台帳表ｔ[精算
グループ],確報【11月】!$H11,台帳表ｔ[入金月（月のみ）],確報【11月】!$A$1,台帳表ｔ[ＮＣ区分],"西部")+SUMIFS(測量台帳1ｔ[入金額],測量台帳1ｔ[精算
グループ],確報【11月】!$H11,測量台帳1ｔ[入金月（月のみ）],確報【11月】!$A$1,測量台帳1ｔ[NC区分],"西部")+SUMIFS(測量台帳1__2ｔ[入金額(後)],測量台帳1__2ｔ[精算
グループ(後)],確報【11月】!$H11,測量台帳1__2ｔ[入金月(後)（月のみ）],確報【11月】!$A$1,測量台帳1__2ｔ[NC区分],"西部")</f>
        <v>0</v>
      </c>
      <c r="R11" s="67" t="s">
        <v>16491</v>
      </c>
      <c r="S11" s="80"/>
      <c r="T11" s="66" t="s">
        <v>16491</v>
      </c>
      <c r="U11" s="39"/>
      <c r="V11" s="67" t="s">
        <v>16491</v>
      </c>
      <c r="W11" s="39" cm="1">
        <f t="array" ref="W11">INDEX(設備G入力用!$F$2:$Q$72,ROW(A7), MATCH($A$1,設備G入力用!$F$2:$Q$2,0))</f>
        <v>0</v>
      </c>
      <c r="X11" s="156">
        <f t="shared" si="0"/>
        <v>0</v>
      </c>
      <c r="Y11" s="16">
        <f>SUM(X6:X11)</f>
        <v>19253908</v>
      </c>
      <c r="Z11" s="13" t="s">
        <v>16607</v>
      </c>
      <c r="AA11" s="1074"/>
      <c r="AB11" s="299" t="s">
        <v>16494</v>
      </c>
      <c r="AC11" s="112">
        <f>SUM(I13,K13,M13,O13,Q13,S13,U13,W13)</f>
        <v>0</v>
      </c>
      <c r="AD11" s="10"/>
      <c r="AE11" s="10" t="str">
        <v>360</v>
      </c>
      <c r="AF11" s="202" t="str">
        <f>IFERROR(_xlfn.XLOOKUP(確報【11月】!$AE11,台帳表ｓ[整理番号],台帳表ｓ[繁閑調整]),"")</f>
        <v>湘南</v>
      </c>
      <c r="AG11" s="277">
        <f>IFERROR(_xlfn.XLOOKUP(確報【11月】!$AE11,台帳表ｓ[整理番号],台帳表ｓ[精算
グループ]),"")</f>
        <v>35</v>
      </c>
      <c r="AH11" s="278">
        <f>IFERROR(_xlfn.XLOOKUP(確報【11月】!$AE11,台帳表ｓ[整理番号],台帳表ｓ[請求書発行番号]),"")</f>
        <v>50023859</v>
      </c>
      <c r="AI11" s="269">
        <f>IFERROR(_xlfn.XLOOKUP(確報【11月】!$AE11,台帳表ｓ[整理番号],台帳表ｓ[繁閑調整金]),"")</f>
        <v>160976</v>
      </c>
      <c r="AJ11" s="274"/>
      <c r="AL11" s="202" t="str">
        <f>IFERROR(_xlfn.XLOOKUP(確報【11月】!AK11,台帳表ｔ[整理番号],台帳表ｔ[繁閑調整]),"")</f>
        <v/>
      </c>
      <c r="AM11" s="277" t="str">
        <f>IFERROR(_xlfn.XLOOKUP(確報【11月】!AK11,台帳表ｔ[整理番号],台帳表ｔ[精算
グループ]),"")</f>
        <v/>
      </c>
      <c r="AN11" s="278" t="str">
        <f>IFERROR(_xlfn.XLOOKUP(確報【11月】!AK11,台帳表ｔ[整理番号],台帳表ｔ[請求書発行番号]),"")</f>
        <v/>
      </c>
      <c r="AO11" s="269" t="str">
        <f>IFERROR(_xlfn.XLOOKUP(確報【11月】!AK11,台帳表ｔ[整理番号],台帳表ｔ[繁閑調整金]),"")</f>
        <v/>
      </c>
      <c r="AP11" s="276"/>
      <c r="AR11" s="202" t="str">
        <f>IFERROR(_xlfn.XLOOKUP(確報【11月】!AQ11,台帳表ｋ[整理番号],台帳表ｋ[繁閑調整]),"")</f>
        <v/>
      </c>
      <c r="AS11" s="277" t="str">
        <f>IFERROR(_xlfn.XLOOKUP(確報【11月】!AQ11,台帳表ｋ[整理番号],台帳表ｋ[精算
グループ]),"")</f>
        <v/>
      </c>
      <c r="AT11" s="278" t="str">
        <f>IFERROR(_xlfn.XLOOKUP(確報【11月】!AQ11,台帳表ｋ[整理番号],台帳表ｋ[請求書発行番号]),"")</f>
        <v/>
      </c>
      <c r="AU11" s="269" t="str">
        <f>IFERROR(_xlfn.XLOOKUP(確報【11月】!AQ11,台帳表ｋ[整理番号],台帳表ｋ[繁閑調整金]),"")</f>
        <v/>
      </c>
      <c r="AV11" s="275"/>
      <c r="AX11" s="202" t="str">
        <f>IFERROR(_xlfn.XLOOKUP(確報【11月】!AW11,台帳表ｋ[整理番号],台帳表ｋ[繁閑調整]),"")</f>
        <v/>
      </c>
      <c r="AY11" s="277" t="str">
        <f>IFERROR(_xlfn.XLOOKUP(確報【11月】!AW11,台帳表ｋ[整理番号],台帳表ｋ[精算
グループ]),"")</f>
        <v/>
      </c>
      <c r="AZ11" s="278" t="str">
        <f>IFERROR(_xlfn.XLOOKUP(確報【11月】!AW11,台帳表ｋ[整理番号],台帳表ｋ[請求書発行番号]),"")</f>
        <v/>
      </c>
      <c r="BA11" s="269" t="str">
        <f>IFERROR(_xlfn.XLOOKUP(確報【11月】!AW11,台帳表ｋ[整理番号],台帳表ｋ[繁閑調整金]),"")</f>
        <v/>
      </c>
    </row>
    <row r="12" spans="1:53" ht="16.350000000000001" customHeight="1">
      <c r="A12" s="927"/>
      <c r="B12" s="927"/>
      <c r="C12" s="927"/>
      <c r="D12" s="976"/>
      <c r="E12" s="926" t="s">
        <v>16492</v>
      </c>
      <c r="F12" s="18" t="s">
        <v>16480</v>
      </c>
      <c r="G12" s="42" t="s">
        <v>16606</v>
      </c>
      <c r="H12" s="674" t="s">
        <v>16493</v>
      </c>
      <c r="I12" s="158">
        <f>SUMIFS(台帳表ｓ[金額],台帳表ｓ[精算
グループ],確報【11月】!$H12,台帳表ｓ[入金月（月のみ）],確報【11月】!$A$1,台帳表ｓ[ＮＣ区分],"西部")+SUMIFS(測量台帳1ｓ[入金額],測量台帳1ｓ[精算
グループ],確報【11月】!$H12,測量台帳1ｓ[入金月（月のみ）],確報【11月】!$A$1,測量台帳1ｓ[NC区分],"西部")+SUMIFS(測量台帳1__2ｓ[入金額(後)],測量台帳1__2ｓ[精算
グループ(後)],確報【11月】!$H12,測量台帳1__2ｓ[入金月(後)（月のみ）],確報【11月】!$A$1,測量台帳1__2ｓ[NC区分],"西部")</f>
        <v>0</v>
      </c>
      <c r="J12" s="159" t="s">
        <v>16493</v>
      </c>
      <c r="K12" s="160"/>
      <c r="L12" s="159" t="s">
        <v>16493</v>
      </c>
      <c r="M12" s="160"/>
      <c r="N12" s="161" t="s">
        <v>16493</v>
      </c>
      <c r="O12" s="162"/>
      <c r="P12" s="43" t="s">
        <v>16493</v>
      </c>
      <c r="Q12" s="44">
        <f>SUMIFS(台帳表ｔ[金額],台帳表ｔ[精算
グループ],確報【11月】!$H12,台帳表ｔ[入金月（月のみ）],確報【11月】!$A$1,台帳表ｔ[ＮＣ区分],"多摩")+SUMIFS(測量台帳1ｔ[入金額],測量台帳1ｔ[精算
グループ],確報【11月】!$H12,測量台帳1ｔ[入金月（月のみ）],確報【11月】!$A$1,測量台帳1ｔ[NC区分],"多摩")+SUMIFS(測量台帳1__2ｔ[入金額(後)],測量台帳1__2ｔ[精算
グループ(後)],確報【11月】!$H12,測量台帳1__2ｔ[入金月(後)（月のみ）],確報【11月】!$A$1,測量台帳1__2ｔ[NC区分],"多摩")</f>
        <v>20050193</v>
      </c>
      <c r="R12" s="43" t="s">
        <v>16493</v>
      </c>
      <c r="S12" s="163"/>
      <c r="T12" s="164" t="s">
        <v>16493</v>
      </c>
      <c r="U12" s="44"/>
      <c r="V12" s="43" t="s">
        <v>16493</v>
      </c>
      <c r="W12" s="44" cm="1">
        <f t="array" ref="W12">INDEX(設備G入力用!$F$2:$Q$72,ROW(A8), MATCH($A$1,設備G入力用!$F$2:$Q$2,0))</f>
        <v>0</v>
      </c>
      <c r="X12" s="23">
        <f t="shared" si="0"/>
        <v>20050193</v>
      </c>
      <c r="Y12" s="24"/>
      <c r="Z12" s="13"/>
      <c r="AA12" s="1074"/>
      <c r="AB12" s="299" t="s">
        <v>16495</v>
      </c>
      <c r="AC12" s="112">
        <f>SUM(I14,K14,M14,O14,Q14,S14,U14,W14)</f>
        <v>339108</v>
      </c>
      <c r="AD12" s="10"/>
      <c r="AE12" s="10" t="str">
        <v>361</v>
      </c>
      <c r="AF12" s="202" t="str">
        <f>IFERROR(_xlfn.XLOOKUP(確報【11月】!$AE12,台帳表ｓ[整理番号],台帳表ｓ[繁閑調整]),"")</f>
        <v>湘南</v>
      </c>
      <c r="AG12" s="277">
        <f>IFERROR(_xlfn.XLOOKUP(確報【11月】!$AE12,台帳表ｓ[整理番号],台帳表ｓ[精算
グループ]),"")</f>
        <v>35</v>
      </c>
      <c r="AH12" s="278">
        <f>IFERROR(_xlfn.XLOOKUP(確報【11月】!$AE12,台帳表ｓ[整理番号],台帳表ｓ[請求書発行番号]),"")</f>
        <v>50023860</v>
      </c>
      <c r="AI12" s="269">
        <f>IFERROR(_xlfn.XLOOKUP(確報【11月】!$AE12,台帳表ｓ[整理番号],台帳表ｓ[繁閑調整金]),"")</f>
        <v>155611</v>
      </c>
      <c r="AJ12" s="274"/>
      <c r="AL12" s="202" t="str">
        <f>IFERROR(_xlfn.XLOOKUP(確報【11月】!AK12,台帳表ｔ[整理番号],台帳表ｔ[繁閑調整]),"")</f>
        <v/>
      </c>
      <c r="AM12" s="277" t="str">
        <f>IFERROR(_xlfn.XLOOKUP(確報【11月】!AK12,台帳表ｔ[整理番号],台帳表ｔ[精算
グループ]),"")</f>
        <v/>
      </c>
      <c r="AN12" s="278" t="str">
        <f>IFERROR(_xlfn.XLOOKUP(確報【11月】!AK12,台帳表ｔ[整理番号],台帳表ｔ[請求書発行番号]),"")</f>
        <v/>
      </c>
      <c r="AO12" s="269" t="str">
        <f>IFERROR(_xlfn.XLOOKUP(確報【11月】!AK12,台帳表ｔ[整理番号],台帳表ｔ[繁閑調整金]),"")</f>
        <v/>
      </c>
      <c r="AP12" s="275"/>
      <c r="AR12" s="202" t="str">
        <f>IFERROR(_xlfn.XLOOKUP(確報【11月】!AQ12,台帳表ｋ[整理番号],台帳表ｋ[繁閑調整]),"")</f>
        <v/>
      </c>
      <c r="AS12" s="277" t="str">
        <f>IFERROR(_xlfn.XLOOKUP(確報【11月】!AQ12,台帳表ｋ[整理番号],台帳表ｋ[精算
グループ]),"")</f>
        <v/>
      </c>
      <c r="AT12" s="278" t="str">
        <f>IFERROR(_xlfn.XLOOKUP(確報【11月】!AQ12,台帳表ｋ[整理番号],台帳表ｋ[請求書発行番号]),"")</f>
        <v/>
      </c>
      <c r="AU12" s="269" t="str">
        <f>IFERROR(_xlfn.XLOOKUP(確報【11月】!AQ12,台帳表ｋ[整理番号],台帳表ｋ[繁閑調整金]),"")</f>
        <v/>
      </c>
      <c r="AV12" s="275"/>
      <c r="AX12" s="202" t="str">
        <f>IFERROR(_xlfn.XLOOKUP(確報【11月】!AW12,台帳表ｋ[整理番号],台帳表ｋ[繁閑調整]),"")</f>
        <v/>
      </c>
      <c r="AY12" s="277" t="str">
        <f>IFERROR(_xlfn.XLOOKUP(確報【11月】!AW12,台帳表ｋ[整理番号],台帳表ｋ[精算
グループ]),"")</f>
        <v/>
      </c>
      <c r="AZ12" s="278" t="str">
        <f>IFERROR(_xlfn.XLOOKUP(確報【11月】!AW12,台帳表ｋ[整理番号],台帳表ｋ[請求書発行番号]),"")</f>
        <v/>
      </c>
      <c r="BA12" s="269" t="str">
        <f>IFERROR(_xlfn.XLOOKUP(確報【11月】!AW12,台帳表ｋ[整理番号],台帳表ｋ[繁閑調整金]),"")</f>
        <v/>
      </c>
    </row>
    <row r="13" spans="1:53" ht="16.350000000000001" customHeight="1">
      <c r="A13" s="927"/>
      <c r="B13" s="927"/>
      <c r="C13" s="927"/>
      <c r="D13" s="976"/>
      <c r="E13" s="927"/>
      <c r="F13" s="25" t="s">
        <v>16482</v>
      </c>
      <c r="G13" s="26" t="s">
        <v>16606</v>
      </c>
      <c r="H13" s="27" t="s">
        <v>16494</v>
      </c>
      <c r="I13" s="28">
        <f>SUMIFS(台帳表ｓ[金額],台帳表ｓ[精算
グループ],確報【11月】!$H13,台帳表ｓ[入金月（月のみ）],確報【11月】!$A$1,台帳表ｓ[ＮＣ区分],"西部")+SUMIFS(測量台帳1ｓ[入金額],測量台帳1ｓ[精算
グループ],確報【11月】!$H13,測量台帳1ｓ[入金月（月のみ）],確報【11月】!$A$1,測量台帳1ｓ[NC区分],"西部")+SUMIFS(測量台帳1__2ｓ[入金額(後)],測量台帳1__2ｓ[精算
グループ(後)],確報【11月】!$H13,測量台帳1__2ｓ[入金月(後)（月のみ）],確報【11月】!$A$1,測量台帳1__2ｓ[NC区分],"西部")</f>
        <v>0</v>
      </c>
      <c r="J13" s="78" t="s">
        <v>16494</v>
      </c>
      <c r="K13" s="40"/>
      <c r="L13" s="78" t="s">
        <v>16494</v>
      </c>
      <c r="M13" s="40"/>
      <c r="N13" s="60" t="s">
        <v>16494</v>
      </c>
      <c r="O13" s="61"/>
      <c r="P13" s="27" t="s">
        <v>16494</v>
      </c>
      <c r="Q13" s="29">
        <f>SUMIFS(台帳表ｔ[金額],台帳表ｔ[精算
グループ],確報【11月】!$H13,台帳表ｔ[入金月（月のみ）],確報【11月】!$A$1,台帳表ｔ[ＮＣ区分],"多摩")+SUMIFS(測量台帳1ｔ[入金額],測量台帳1ｔ[精算
グループ],確報【11月】!$H13,測量台帳1ｔ[入金月（月のみ）],確報【11月】!$A$1,測量台帳1ｔ[NC区分],"多摩")+SUMIFS(測量台帳1__2ｔ[入金額(後)],測量台帳1__2ｔ[精算
グループ(後)],確報【11月】!$H13,測量台帳1__2ｔ[入金月(後)（月のみ）],確報【11月】!$A$1,測量台帳1__2ｔ[NC区分],"多摩")</f>
        <v>0</v>
      </c>
      <c r="R13" s="27" t="s">
        <v>16494</v>
      </c>
      <c r="S13" s="92"/>
      <c r="T13" s="93" t="s">
        <v>16494</v>
      </c>
      <c r="U13" s="29"/>
      <c r="V13" s="27" t="s">
        <v>16494</v>
      </c>
      <c r="W13" s="29" cm="1">
        <f t="array" ref="W13">INDEX(設備G入力用!$F$2:$Q$72,ROW(A9), MATCH($A$1,設備G入力用!$F$2:$Q$2,0))</f>
        <v>0</v>
      </c>
      <c r="X13" s="30">
        <f t="shared" si="0"/>
        <v>0</v>
      </c>
      <c r="Y13" s="24"/>
      <c r="Z13" s="13"/>
      <c r="AA13" s="1074"/>
      <c r="AB13" s="299" t="s">
        <v>16497</v>
      </c>
      <c r="AC13" s="112">
        <f>SUM(I15,K15,M15,O15,Q15,S15,U15,W15)</f>
        <v>0</v>
      </c>
      <c r="AD13" s="10"/>
      <c r="AE13" s="10" t="str">
        <v>455</v>
      </c>
      <c r="AF13" s="202" t="str">
        <f>IFERROR(_xlfn.XLOOKUP(確報【11月】!$AE13,台帳表ｓ[整理番号],台帳表ｓ[繁閑調整]),"")</f>
        <v>湘南</v>
      </c>
      <c r="AG13" s="277">
        <f>IFERROR(_xlfn.XLOOKUP(確報【11月】!$AE13,台帳表ｓ[整理番号],台帳表ｓ[精算
グループ]),"")</f>
        <v>35</v>
      </c>
      <c r="AH13" s="278">
        <f>IFERROR(_xlfn.XLOOKUP(確報【11月】!$AE13,台帳表ｓ[整理番号],台帳表ｓ[請求書発行番号]),"")</f>
        <v>50029446</v>
      </c>
      <c r="AI13" s="269">
        <f>IFERROR(_xlfn.XLOOKUP(確報【11月】!$AE13,台帳表ｓ[整理番号],台帳表ｓ[繁閑調整金]),"")</f>
        <v>202166</v>
      </c>
      <c r="AJ13" s="274"/>
      <c r="AL13" s="202" t="str">
        <f>IFERROR(_xlfn.XLOOKUP(確報【11月】!AK13,台帳表ｔ[整理番号],台帳表ｔ[繁閑調整]),"")</f>
        <v/>
      </c>
      <c r="AM13" s="277" t="str">
        <f>IFERROR(_xlfn.XLOOKUP(確報【11月】!AK13,台帳表ｔ[整理番号],台帳表ｔ[精算
グループ]),"")</f>
        <v/>
      </c>
      <c r="AN13" s="278" t="str">
        <f>IFERROR(_xlfn.XLOOKUP(確報【11月】!AK13,台帳表ｔ[整理番号],台帳表ｔ[請求書発行番号]),"")</f>
        <v/>
      </c>
      <c r="AO13" s="269" t="str">
        <f>IFERROR(_xlfn.XLOOKUP(確報【11月】!AK13,台帳表ｔ[整理番号],台帳表ｔ[繁閑調整金]),"")</f>
        <v/>
      </c>
      <c r="AP13" s="275"/>
      <c r="AR13" s="202" t="str">
        <f>IFERROR(_xlfn.XLOOKUP(確報【11月】!AQ13,台帳表ｋ[整理番号],台帳表ｋ[繁閑調整]),"")</f>
        <v/>
      </c>
      <c r="AS13" s="277" t="str">
        <f>IFERROR(_xlfn.XLOOKUP(確報【11月】!AQ13,台帳表ｋ[整理番号],台帳表ｋ[精算
グループ]),"")</f>
        <v/>
      </c>
      <c r="AT13" s="278" t="str">
        <f>IFERROR(_xlfn.XLOOKUP(確報【11月】!AQ13,台帳表ｋ[整理番号],台帳表ｋ[請求書発行番号]),"")</f>
        <v/>
      </c>
      <c r="AU13" s="269" t="str">
        <f>IFERROR(_xlfn.XLOOKUP(確報【11月】!AQ13,台帳表ｋ[整理番号],台帳表ｋ[繁閑調整金]),"")</f>
        <v/>
      </c>
      <c r="AV13" s="275"/>
      <c r="AX13" s="202" t="str">
        <f>IFERROR(_xlfn.XLOOKUP(確報【11月】!AW13,台帳表ｋ[整理番号],台帳表ｋ[繁閑調整]),"")</f>
        <v/>
      </c>
      <c r="AY13" s="277" t="str">
        <f>IFERROR(_xlfn.XLOOKUP(確報【11月】!AW13,台帳表ｋ[整理番号],台帳表ｋ[精算
グループ]),"")</f>
        <v/>
      </c>
      <c r="AZ13" s="278" t="str">
        <f>IFERROR(_xlfn.XLOOKUP(確報【11月】!AW13,台帳表ｋ[整理番号],台帳表ｋ[請求書発行番号]),"")</f>
        <v/>
      </c>
      <c r="BA13" s="269" t="str">
        <f>IFERROR(_xlfn.XLOOKUP(確報【11月】!AW13,台帳表ｋ[整理番号],台帳表ｋ[繁閑調整金]),"")</f>
        <v/>
      </c>
    </row>
    <row r="14" spans="1:53" ht="16.350000000000001" customHeight="1">
      <c r="A14" s="927"/>
      <c r="B14" s="927"/>
      <c r="C14" s="927"/>
      <c r="D14" s="976"/>
      <c r="E14" s="927"/>
      <c r="F14" s="25" t="s">
        <v>16484</v>
      </c>
      <c r="G14" s="26" t="s">
        <v>16606</v>
      </c>
      <c r="H14" s="27" t="s">
        <v>16495</v>
      </c>
      <c r="I14" s="28">
        <f>SUMIFS(台帳表ｓ[金額],台帳表ｓ[精算
グループ],確報【11月】!$H14,台帳表ｓ[入金月（月のみ）],確報【11月】!$A$1,台帳表ｓ[ＮＣ区分],"西部")+SUMIFS(測量台帳1ｓ[入金額],測量台帳1ｓ[精算
グループ],確報【11月】!$H14,測量台帳1ｓ[入金月（月のみ）],確報【11月】!$A$1,測量台帳1ｓ[NC区分],"西部")+SUMIFS(測量台帳1__2ｓ[入金額(後)],測量台帳1__2ｓ[精算
グループ(後)],確報【11月】!$H14,測量台帳1__2ｓ[入金月(後)（月のみ）],確報【11月】!$A$1,測量台帳1__2ｓ[NC区分],"西部")</f>
        <v>0</v>
      </c>
      <c r="J14" s="78" t="s">
        <v>16495</v>
      </c>
      <c r="K14" s="40"/>
      <c r="L14" s="78" t="s">
        <v>16495</v>
      </c>
      <c r="M14" s="40"/>
      <c r="N14" s="60" t="s">
        <v>16495</v>
      </c>
      <c r="O14" s="61"/>
      <c r="P14" s="27" t="s">
        <v>16495</v>
      </c>
      <c r="Q14" s="29">
        <f>SUMIFS(台帳表ｔ[金額],台帳表ｔ[精算
グループ],確報【11月】!$H14,台帳表ｔ[入金月（月のみ）],確報【11月】!$A$1,台帳表ｔ[ＮＣ区分],"多摩")+SUMIFS(測量台帳1ｔ[入金額],測量台帳1ｔ[精算
グループ],確報【11月】!$H14,測量台帳1ｔ[入金月（月のみ）],確報【11月】!$A$1,測量台帳1ｔ[NC区分],"多摩")+SUMIFS(測量台帳1__2ｔ[入金額(後)],測量台帳1__2ｔ[精算
グループ(後)],確報【11月】!$H14,測量台帳1__2ｔ[入金月(後)（月のみ）],確報【11月】!$A$1,測量台帳1__2ｔ[NC区分],"多摩")</f>
        <v>339108</v>
      </c>
      <c r="R14" s="27" t="s">
        <v>16495</v>
      </c>
      <c r="S14" s="92"/>
      <c r="T14" s="93" t="s">
        <v>16495</v>
      </c>
      <c r="U14" s="29"/>
      <c r="V14" s="27" t="s">
        <v>16495</v>
      </c>
      <c r="W14" s="29" cm="1">
        <f t="array" ref="W14">INDEX(設備G入力用!$F$2:$Q$72,ROW(A10), MATCH($A$1,設備G入力用!$F$2:$Q$2,0))</f>
        <v>0</v>
      </c>
      <c r="X14" s="30">
        <f t="shared" si="0"/>
        <v>339108</v>
      </c>
      <c r="Y14" s="24"/>
      <c r="Z14" s="13"/>
      <c r="AA14" s="1074"/>
      <c r="AB14" s="299" t="s">
        <v>16499</v>
      </c>
      <c r="AC14" s="112">
        <f>SUM(I16,K16,M16,O16,Q16,S16,U16,W16)</f>
        <v>0</v>
      </c>
      <c r="AD14" s="10"/>
      <c r="AE14" s="10" t="str">
        <v>456</v>
      </c>
      <c r="AF14" s="202" t="str">
        <f>IFERROR(_xlfn.XLOOKUP(確報【11月】!$AE14,台帳表ｓ[整理番号],台帳表ｓ[繁閑調整]),"")</f>
        <v>神奈川</v>
      </c>
      <c r="AG14" s="277">
        <f>IFERROR(_xlfn.XLOOKUP(確報【11月】!$AE14,台帳表ｓ[整理番号],台帳表ｓ[精算
グループ]),"")</f>
        <v>35</v>
      </c>
      <c r="AH14" s="278">
        <f>IFERROR(_xlfn.XLOOKUP(確報【11月】!$AE14,台帳表ｓ[整理番号],台帳表ｓ[請求書発行番号]),"")</f>
        <v>50029454</v>
      </c>
      <c r="AI14" s="269">
        <f>IFERROR(_xlfn.XLOOKUP(確報【11月】!$AE14,台帳表ｓ[整理番号],台帳表ｓ[繁閑調整金]),"")</f>
        <v>178120</v>
      </c>
      <c r="AJ14" s="139"/>
      <c r="AL14" s="202" t="str">
        <f>IFERROR(_xlfn.XLOOKUP(確報【11月】!AK14,台帳表ｔ[整理番号],台帳表ｔ[繁閑調整]),"")</f>
        <v/>
      </c>
      <c r="AM14" s="277" t="str">
        <f>IFERROR(_xlfn.XLOOKUP(確報【11月】!AK14,台帳表ｔ[整理番号],台帳表ｔ[精算
グループ]),"")</f>
        <v/>
      </c>
      <c r="AN14" s="278" t="str">
        <f>IFERROR(_xlfn.XLOOKUP(確報【11月】!AK14,台帳表ｔ[整理番号],台帳表ｔ[請求書発行番号]),"")</f>
        <v/>
      </c>
      <c r="AO14" s="269" t="str">
        <f>IFERROR(_xlfn.XLOOKUP(確報【11月】!AK14,台帳表ｔ[整理番号],台帳表ｔ[繁閑調整金]),"")</f>
        <v/>
      </c>
      <c r="AP14" s="275"/>
      <c r="AR14" s="202" t="str">
        <f>IFERROR(_xlfn.XLOOKUP(確報【11月】!AQ14,台帳表ｋ[整理番号],台帳表ｋ[繁閑調整]),"")</f>
        <v/>
      </c>
      <c r="AS14" s="277" t="str">
        <f>IFERROR(_xlfn.XLOOKUP(確報【11月】!AQ14,台帳表ｋ[整理番号],台帳表ｋ[精算
グループ]),"")</f>
        <v/>
      </c>
      <c r="AT14" s="278" t="str">
        <f>IFERROR(_xlfn.XLOOKUP(確報【11月】!AQ14,台帳表ｋ[整理番号],台帳表ｋ[請求書発行番号]),"")</f>
        <v/>
      </c>
      <c r="AU14" s="269" t="str">
        <f>IFERROR(_xlfn.XLOOKUP(確報【11月】!AQ14,台帳表ｋ[整理番号],台帳表ｋ[繁閑調整金]),"")</f>
        <v/>
      </c>
      <c r="AV14" s="275"/>
      <c r="AX14" s="202" t="str">
        <f>IFERROR(_xlfn.XLOOKUP(確報【11月】!AW14,台帳表ｋ[整理番号],台帳表ｋ[繁閑調整]),"")</f>
        <v/>
      </c>
      <c r="AY14" s="277" t="str">
        <f>IFERROR(_xlfn.XLOOKUP(確報【11月】!AW14,台帳表ｋ[整理番号],台帳表ｋ[精算
グループ]),"")</f>
        <v/>
      </c>
      <c r="AZ14" s="278" t="str">
        <f>IFERROR(_xlfn.XLOOKUP(確報【11月】!AW14,台帳表ｋ[整理番号],台帳表ｋ[請求書発行番号]),"")</f>
        <v/>
      </c>
      <c r="BA14" s="269" t="str">
        <f>IFERROR(_xlfn.XLOOKUP(確報【11月】!AW14,台帳表ｋ[整理番号],台帳表ｋ[繁閑調整金]),"")</f>
        <v/>
      </c>
    </row>
    <row r="15" spans="1:53" ht="16.350000000000001" customHeight="1">
      <c r="A15" s="927"/>
      <c r="B15" s="927"/>
      <c r="C15" s="927"/>
      <c r="D15" s="976"/>
      <c r="E15" s="927"/>
      <c r="F15" s="25" t="s">
        <v>16496</v>
      </c>
      <c r="G15" s="26" t="s">
        <v>16606</v>
      </c>
      <c r="H15" s="27" t="s">
        <v>16497</v>
      </c>
      <c r="I15" s="28">
        <f>SUMIFS(台帳表ｓ[金額],台帳表ｓ[精算
グループ],確報【11月】!$H15,台帳表ｓ[入金月（月のみ）],確報【11月】!$A$1,台帳表ｓ[ＮＣ区分],"西部")+SUMIFS(測量台帳1ｓ[入金額],測量台帳1ｓ[精算
グループ],確報【11月】!$H15,測量台帳1ｓ[入金月（月のみ）],確報【11月】!$A$1,測量台帳1ｓ[NC区分],"西部")+SUMIFS(測量台帳1__2ｓ[入金額(後)],測量台帳1__2ｓ[精算
グループ(後)],確報【11月】!$H15,測量台帳1__2ｓ[入金月(後)（月のみ）],確報【11月】!$A$1,測量台帳1__2ｓ[NC区分],"西部")</f>
        <v>0</v>
      </c>
      <c r="J15" s="78" t="s">
        <v>16497</v>
      </c>
      <c r="K15" s="40"/>
      <c r="L15" s="78" t="s">
        <v>16497</v>
      </c>
      <c r="M15" s="40"/>
      <c r="N15" s="60" t="s">
        <v>16497</v>
      </c>
      <c r="O15" s="61"/>
      <c r="P15" s="27" t="s">
        <v>16497</v>
      </c>
      <c r="Q15" s="29">
        <f>SUMIFS(台帳表ｔ[金額],台帳表ｔ[精算
グループ],確報【11月】!$H15,台帳表ｔ[入金月（月のみ）],確報【11月】!$A$1,台帳表ｔ[ＮＣ区分],"多摩")+SUMIFS(測量台帳1ｔ[入金額],測量台帳1ｔ[精算
グループ],確報【11月】!$H15,測量台帳1ｔ[入金月（月のみ）],確報【11月】!$A$1,測量台帳1ｔ[NC区分],"多摩")+SUMIFS(測量台帳1__2ｔ[入金額(後)],測量台帳1__2ｔ[精算
グループ(後)],確報【11月】!$H15,測量台帳1__2ｔ[入金月(後)（月のみ）],確報【11月】!$A$1,測量台帳1__2ｔ[NC区分],"多摩")</f>
        <v>0</v>
      </c>
      <c r="R15" s="27" t="s">
        <v>16497</v>
      </c>
      <c r="S15" s="92"/>
      <c r="T15" s="93" t="s">
        <v>16497</v>
      </c>
      <c r="U15" s="29"/>
      <c r="V15" s="27" t="s">
        <v>16497</v>
      </c>
      <c r="W15" s="29" cm="1">
        <f t="array" ref="W15">INDEX(設備G入力用!$F$2:$Q$72,ROW(A11), MATCH($A$1,設備G入力用!$F$2:$Q$2,0))</f>
        <v>0</v>
      </c>
      <c r="X15" s="30">
        <f t="shared" si="0"/>
        <v>0</v>
      </c>
      <c r="Y15" s="24"/>
      <c r="Z15" s="13"/>
      <c r="AA15" s="1074"/>
      <c r="AB15" s="300" t="s">
        <v>16489</v>
      </c>
      <c r="AC15" s="301">
        <f>SUM(I10,K10,M10,O10,Q10,S10,U10,W10,I17,K17,M17,O17,Q17,S17,U17,W17)</f>
        <v>13707637</v>
      </c>
      <c r="AD15" s="10"/>
      <c r="AE15" s="10" t="str">
        <v>457</v>
      </c>
      <c r="AF15" s="202" t="str">
        <f>IFERROR(_xlfn.XLOOKUP(確報【11月】!$AE15,台帳表ｓ[整理番号],台帳表ｓ[繁閑調整]),"")</f>
        <v>神奈川</v>
      </c>
      <c r="AG15" s="277">
        <f>IFERROR(_xlfn.XLOOKUP(確報【11月】!$AE15,台帳表ｓ[整理番号],台帳表ｓ[精算
グループ]),"")</f>
        <v>35</v>
      </c>
      <c r="AH15" s="278">
        <f>IFERROR(_xlfn.XLOOKUP(確報【11月】!$AE15,台帳表ｓ[整理番号],台帳表ｓ[請求書発行番号]),"")</f>
        <v>50029593</v>
      </c>
      <c r="AI15" s="269">
        <f>IFERROR(_xlfn.XLOOKUP(確報【11月】!$AE15,台帳表ｓ[整理番号],台帳表ｓ[繁閑調整金]),"")</f>
        <v>167312</v>
      </c>
      <c r="AJ15" s="139"/>
      <c r="AL15" s="202" t="str">
        <f>IFERROR(_xlfn.XLOOKUP(確報【11月】!AK15,台帳表ｔ[整理番号],台帳表ｔ[繁閑調整]),"")</f>
        <v/>
      </c>
      <c r="AM15" s="277" t="str">
        <f>IFERROR(_xlfn.XLOOKUP(確報【11月】!AK15,台帳表ｔ[整理番号],台帳表ｔ[精算
グループ]),"")</f>
        <v/>
      </c>
      <c r="AN15" s="278" t="str">
        <f>IFERROR(_xlfn.XLOOKUP(確報【11月】!AK15,台帳表ｔ[整理番号],台帳表ｔ[請求書発行番号]),"")</f>
        <v/>
      </c>
      <c r="AO15" s="269" t="str">
        <f>IFERROR(_xlfn.XLOOKUP(確報【11月】!AK15,台帳表ｔ[整理番号],台帳表ｔ[繁閑調整金]),"")</f>
        <v/>
      </c>
      <c r="AP15" s="275"/>
      <c r="AR15" s="202" t="str">
        <f>IFERROR(_xlfn.XLOOKUP(確報【11月】!AQ15,台帳表ｋ[整理番号],台帳表ｋ[繁閑調整]),"")</f>
        <v/>
      </c>
      <c r="AS15" s="277" t="str">
        <f>IFERROR(_xlfn.XLOOKUP(確報【11月】!AQ15,台帳表ｋ[整理番号],台帳表ｋ[精算
グループ]),"")</f>
        <v/>
      </c>
      <c r="AT15" s="278" t="str">
        <f>IFERROR(_xlfn.XLOOKUP(確報【11月】!AQ15,台帳表ｋ[整理番号],台帳表ｋ[請求書発行番号]),"")</f>
        <v/>
      </c>
      <c r="AU15" s="269" t="str">
        <f>IFERROR(_xlfn.XLOOKUP(確報【11月】!AQ15,台帳表ｋ[整理番号],台帳表ｋ[繁閑調整金]),"")</f>
        <v/>
      </c>
      <c r="AV15" s="275"/>
      <c r="AX15" s="202" t="str">
        <f>IFERROR(_xlfn.XLOOKUP(確報【11月】!AW15,台帳表ｋ[整理番号],台帳表ｋ[繁閑調整]),"")</f>
        <v/>
      </c>
      <c r="AY15" s="277" t="str">
        <f>IFERROR(_xlfn.XLOOKUP(確報【11月】!AW15,台帳表ｋ[整理番号],台帳表ｋ[精算
グループ]),"")</f>
        <v/>
      </c>
      <c r="AZ15" s="278" t="str">
        <f>IFERROR(_xlfn.XLOOKUP(確報【11月】!AW15,台帳表ｋ[整理番号],台帳表ｋ[請求書発行番号]),"")</f>
        <v/>
      </c>
      <c r="BA15" s="269" t="str">
        <f>IFERROR(_xlfn.XLOOKUP(確報【11月】!AW15,台帳表ｋ[整理番号],台帳表ｋ[繁閑調整金]),"")</f>
        <v/>
      </c>
    </row>
    <row r="16" spans="1:53" ht="16.350000000000001" customHeight="1">
      <c r="A16" s="927"/>
      <c r="B16" s="927"/>
      <c r="C16" s="927"/>
      <c r="D16" s="976"/>
      <c r="E16" s="927"/>
      <c r="F16" s="47" t="s">
        <v>16498</v>
      </c>
      <c r="G16" s="48" t="s">
        <v>16606</v>
      </c>
      <c r="H16" s="49" t="s">
        <v>16499</v>
      </c>
      <c r="I16" s="50">
        <f>SUMIFS(台帳表ｓ[金額],台帳表ｓ[精算
グループ],確報【11月】!$H16,台帳表ｓ[入金月（月のみ）],確報【11月】!$A$1,台帳表ｓ[ＮＣ区分],"西部")+SUMIFS(測量台帳1ｓ[入金額],測量台帳1ｓ[精算
グループ],確報【11月】!$H16,測量台帳1ｓ[入金月（月のみ）],確報【11月】!$A$1,測量台帳1ｓ[NC区分],"西部")+SUMIFS(測量台帳1__2ｓ[入金額(後)],測量台帳1__2ｓ[精算
グループ(後)],確報【11月】!$H16,測量台帳1__2ｓ[入金月(後)（月のみ）],確報【11月】!$A$1,測量台帳1__2ｓ[NC区分],"西部")</f>
        <v>0</v>
      </c>
      <c r="J16" s="147" t="s">
        <v>16499</v>
      </c>
      <c r="K16" s="165"/>
      <c r="L16" s="147" t="s">
        <v>16499</v>
      </c>
      <c r="M16" s="165"/>
      <c r="N16" s="149" t="s">
        <v>16499</v>
      </c>
      <c r="O16" s="51"/>
      <c r="P16" s="49" t="s">
        <v>16499</v>
      </c>
      <c r="Q16" s="51">
        <f>SUMIFS(台帳表ｔ[金額],台帳表ｔ[精算
グループ],確報【11月】!$H16,台帳表ｔ[入金月（月のみ）],確報【11月】!$A$1,台帳表ｔ[ＮＣ区分],"多摩")+SUMIFS(測量台帳1ｔ[入金額],測量台帳1ｔ[精算
グループ],確報【11月】!$H16,測量台帳1ｔ[入金月（月のみ）],確報【11月】!$A$1,測量台帳1ｔ[NC区分],"多摩")+SUMIFS(測量台帳1__2ｔ[入金額(後)],測量台帳1__2ｔ[精算
グループ(後)],確報【11月】!$H16,測量台帳1__2ｔ[入金月(後)（月のみ）],確報【11月】!$A$1,測量台帳1__2ｔ[NC区分],"多摩")</f>
        <v>0</v>
      </c>
      <c r="R16" s="49" t="s">
        <v>16499</v>
      </c>
      <c r="S16" s="165"/>
      <c r="T16" s="149" t="s">
        <v>16499</v>
      </c>
      <c r="U16" s="51"/>
      <c r="V16" s="49" t="s">
        <v>16499</v>
      </c>
      <c r="W16" s="51" cm="1">
        <f t="array" ref="W16">INDEX(設備G入力用!$F$2:$Q$72,ROW(A12), MATCH($A$1,設備G入力用!$F$2:$Q$2,0))</f>
        <v>0</v>
      </c>
      <c r="X16" s="30">
        <f t="shared" si="0"/>
        <v>0</v>
      </c>
      <c r="AA16" s="1074"/>
      <c r="AB16" s="300" t="s">
        <v>16491</v>
      </c>
      <c r="AC16" s="301">
        <f>SUM(I11,K11,M11,O11,Q11,S11,U11,W11,I18,K18,M18,O18,Q18,S18,U18,W18)</f>
        <v>0</v>
      </c>
      <c r="AD16" s="10"/>
      <c r="AE16" s="10" t="str">
        <v>458</v>
      </c>
      <c r="AF16" s="202" t="str">
        <f>IFERROR(_xlfn.XLOOKUP(確報【11月】!$AE16,台帳表ｓ[整理番号],台帳表ｓ[繁閑調整]),"")</f>
        <v>湘南</v>
      </c>
      <c r="AG16" s="277">
        <f>IFERROR(_xlfn.XLOOKUP(確報【11月】!$AE16,台帳表ｓ[整理番号],台帳表ｓ[精算
グループ]),"")</f>
        <v>35</v>
      </c>
      <c r="AH16" s="278">
        <f>IFERROR(_xlfn.XLOOKUP(確報【11月】!$AE16,台帳表ｓ[整理番号],台帳表ｓ[請求書発行番号]),"")</f>
        <v>50030070</v>
      </c>
      <c r="AI16" s="269">
        <f>IFERROR(_xlfn.XLOOKUP(確報【11月】!$AE16,台帳表ｓ[整理番号],台帳表ｓ[繁閑調整金]),"")</f>
        <v>178872</v>
      </c>
      <c r="AJ16" s="139"/>
      <c r="AL16" s="202" t="str">
        <f>IFERROR(_xlfn.XLOOKUP(確報【11月】!AK16,台帳表ｔ[整理番号],台帳表ｔ[繁閑調整]),"")</f>
        <v/>
      </c>
      <c r="AM16" s="277" t="str">
        <f>IFERROR(_xlfn.XLOOKUP(確報【11月】!AK16,台帳表ｔ[整理番号],台帳表ｔ[精算
グループ]),"")</f>
        <v/>
      </c>
      <c r="AN16" s="278" t="str">
        <f>IFERROR(_xlfn.XLOOKUP(確報【11月】!AK16,台帳表ｔ[整理番号],台帳表ｔ[請求書発行番号]),"")</f>
        <v/>
      </c>
      <c r="AO16" s="269" t="str">
        <f>IFERROR(_xlfn.XLOOKUP(確報【11月】!AK16,台帳表ｔ[整理番号],台帳表ｔ[繁閑調整金]),"")</f>
        <v/>
      </c>
      <c r="AP16" s="275"/>
      <c r="AR16" s="202" t="str">
        <f>IFERROR(_xlfn.XLOOKUP(確報【11月】!AQ16,台帳表ｋ[整理番号],台帳表ｋ[繁閑調整]),"")</f>
        <v/>
      </c>
      <c r="AS16" s="277" t="str">
        <f>IFERROR(_xlfn.XLOOKUP(確報【11月】!AQ16,台帳表ｋ[整理番号],台帳表ｋ[精算
グループ]),"")</f>
        <v/>
      </c>
      <c r="AT16" s="278" t="str">
        <f>IFERROR(_xlfn.XLOOKUP(確報【11月】!AQ16,台帳表ｋ[整理番号],台帳表ｋ[請求書発行番号]),"")</f>
        <v/>
      </c>
      <c r="AU16" s="269" t="str">
        <f>IFERROR(_xlfn.XLOOKUP(確報【11月】!AQ16,台帳表ｋ[整理番号],台帳表ｋ[繁閑調整金]),"")</f>
        <v/>
      </c>
      <c r="AV16" s="275"/>
      <c r="AX16" s="202" t="str">
        <f>IFERROR(_xlfn.XLOOKUP(確報【11月】!AW16,台帳表ｋ[整理番号],台帳表ｋ[繁閑調整]),"")</f>
        <v/>
      </c>
      <c r="AY16" s="277" t="str">
        <f>IFERROR(_xlfn.XLOOKUP(確報【11月】!AW16,台帳表ｋ[整理番号],台帳表ｋ[精算
グループ]),"")</f>
        <v/>
      </c>
      <c r="AZ16" s="278" t="str">
        <f>IFERROR(_xlfn.XLOOKUP(確報【11月】!AW16,台帳表ｋ[整理番号],台帳表ｋ[請求書発行番号]),"")</f>
        <v/>
      </c>
      <c r="BA16" s="269" t="str">
        <f>IFERROR(_xlfn.XLOOKUP(確報【11月】!AW16,台帳表ｋ[整理番号],台帳表ｋ[繁閑調整金]),"")</f>
        <v/>
      </c>
    </row>
    <row r="17" spans="1:53" ht="16.350000000000001" customHeight="1" thickBot="1">
      <c r="A17" s="927"/>
      <c r="B17" s="927"/>
      <c r="C17" s="927"/>
      <c r="D17" s="976"/>
      <c r="E17" s="927"/>
      <c r="F17" s="633" t="s">
        <v>16608</v>
      </c>
      <c r="G17" s="634" t="s">
        <v>16606</v>
      </c>
      <c r="H17" s="635" t="s">
        <v>16489</v>
      </c>
      <c r="I17" s="636">
        <f>SUMIFS(台帳表ｓ[金額],台帳表ｓ[精算
グループ],確報【11月】!$H17,台帳表ｓ[入金月（月のみ）],確報【11月】!$A$1,台帳表ｓ[ＮＣ区分],"多摩")+SUMIFS(測量台帳1ｓ[入金額],測量台帳1ｓ[精算
グループ],確報【11月】!$H17,測量台帳1ｓ[入金月（月のみ）],確報【11月】!$A$1,測量台帳1ｓ[NC区分],"多摩")+SUMIFS(測量台帳1__2ｓ[入金額(後)],測量台帳1__2ｓ[精算
グループ(後)],確報【11月】!$H17,測量台帳1__2ｓ[入金月(後)（月のみ）],確報【11月】!$A$1,測量台帳1__2ｓ[NC区分],"多摩")</f>
        <v>0</v>
      </c>
      <c r="J17" s="637" t="s">
        <v>16489</v>
      </c>
      <c r="K17" s="638"/>
      <c r="L17" s="637" t="s">
        <v>16489</v>
      </c>
      <c r="M17" s="638"/>
      <c r="N17" s="639" t="s">
        <v>16489</v>
      </c>
      <c r="O17" s="640"/>
      <c r="P17" s="635" t="s">
        <v>16489</v>
      </c>
      <c r="Q17" s="640">
        <f>SUMIFS(台帳表ｔ[金額],台帳表ｔ[精算
グループ],確報【11月】!$H17,台帳表ｔ[入金月（月のみ）],確報【11月】!$A$1,台帳表ｔ[ＮＣ区分],"多摩")+SUMIFS(測量台帳1ｔ[入金額],測量台帳1ｔ[精算
グループ],確報【11月】!$H17,測量台帳1ｔ[入金月（月のみ）],確報【11月】!$A$1,測量台帳1ｔ[NC区分],"多摩")+SUMIFS(測量台帳1__2ｔ[入金額(後)],測量台帳1__2ｔ[精算
グループ(後)],確報【11月】!$H17,測量台帳1__2ｔ[入金月(後)（月のみ）],確報【11月】!$A$1,測量台帳1__2ｔ[NC区分],"多摩")</f>
        <v>5516427</v>
      </c>
      <c r="R17" s="635" t="s">
        <v>52</v>
      </c>
      <c r="S17" s="638"/>
      <c r="T17" s="639" t="s">
        <v>52</v>
      </c>
      <c r="U17" s="640"/>
      <c r="V17" s="635" t="s">
        <v>52</v>
      </c>
      <c r="W17" s="640" cm="1">
        <f t="array" ref="W17">INDEX(設備G入力用!$F$2:$Q$72,ROW(A13), MATCH($A$1,設備G入力用!$F$2:$Q$2,0))</f>
        <v>0</v>
      </c>
      <c r="X17" s="30">
        <f t="shared" si="0"/>
        <v>5516427</v>
      </c>
      <c r="AA17" s="1074"/>
      <c r="AB17" s="299" t="s">
        <v>16609</v>
      </c>
      <c r="AC17" s="112">
        <f t="shared" ref="AC17:AC22" si="1">SUM(I19,K19,M19,O19,Q19,S19,U19,W19)</f>
        <v>1457031</v>
      </c>
      <c r="AD17" s="10"/>
      <c r="AE17" s="10" t="str">
        <v>459</v>
      </c>
      <c r="AF17" s="202" t="str">
        <f>IFERROR(_xlfn.XLOOKUP(確報【11月】!$AE17,台帳表ｓ[整理番号],台帳表ｓ[繁閑調整]),"")</f>
        <v>湘南</v>
      </c>
      <c r="AG17" s="277">
        <f>IFERROR(_xlfn.XLOOKUP(確報【11月】!$AE17,台帳表ｓ[整理番号],台帳表ｓ[精算
グループ]),"")</f>
        <v>35</v>
      </c>
      <c r="AH17" s="278">
        <f>IFERROR(_xlfn.XLOOKUP(確報【11月】!$AE17,台帳表ｓ[整理番号],台帳表ｓ[請求書発行番号]),"")</f>
        <v>50030074</v>
      </c>
      <c r="AI17" s="269">
        <f>IFERROR(_xlfn.XLOOKUP(確報【11月】!$AE17,台帳表ｓ[整理番号],台帳表ｓ[繁閑調整金]),"")</f>
        <v>148587</v>
      </c>
      <c r="AJ17" s="139"/>
      <c r="AL17" s="202" t="str">
        <f>IFERROR(_xlfn.XLOOKUP(確報【11月】!AK17,台帳表ｔ[整理番号],台帳表ｔ[繁閑調整]),"")</f>
        <v/>
      </c>
      <c r="AM17" s="277" t="str">
        <f>IFERROR(_xlfn.XLOOKUP(確報【11月】!AK17,台帳表ｔ[整理番号],台帳表ｔ[精算
グループ]),"")</f>
        <v/>
      </c>
      <c r="AN17" s="278" t="str">
        <f>IFERROR(_xlfn.XLOOKUP(確報【11月】!AK17,台帳表ｔ[整理番号],台帳表ｔ[請求書発行番号]),"")</f>
        <v/>
      </c>
      <c r="AO17" s="269" t="str">
        <f>IFERROR(_xlfn.XLOOKUP(確報【11月】!AK17,台帳表ｔ[整理番号],台帳表ｔ[繁閑調整金]),"")</f>
        <v/>
      </c>
      <c r="AP17" s="275"/>
      <c r="AR17" s="202" t="str">
        <f>IFERROR(_xlfn.XLOOKUP(確報【11月】!AQ17,台帳表ｋ[整理番号],台帳表ｋ[繁閑調整]),"")</f>
        <v/>
      </c>
      <c r="AS17" s="277" t="str">
        <f>IFERROR(_xlfn.XLOOKUP(確報【11月】!AQ17,台帳表ｋ[整理番号],台帳表ｋ[精算
グループ]),"")</f>
        <v/>
      </c>
      <c r="AT17" s="278" t="str">
        <f>IFERROR(_xlfn.XLOOKUP(確報【11月】!AQ17,台帳表ｋ[整理番号],台帳表ｋ[請求書発行番号]),"")</f>
        <v/>
      </c>
      <c r="AU17" s="269" t="str">
        <f>IFERROR(_xlfn.XLOOKUP(確報【11月】!AQ17,台帳表ｋ[整理番号],台帳表ｋ[繁閑調整金]),"")</f>
        <v/>
      </c>
      <c r="AV17" s="275"/>
      <c r="AX17" s="202" t="str">
        <f>IFERROR(_xlfn.XLOOKUP(確報【11月】!AW17,台帳表ｋ[整理番号],台帳表ｋ[繁閑調整]),"")</f>
        <v/>
      </c>
      <c r="AY17" s="277" t="str">
        <f>IFERROR(_xlfn.XLOOKUP(確報【11月】!AW17,台帳表ｋ[整理番号],台帳表ｋ[精算
グループ]),"")</f>
        <v/>
      </c>
      <c r="AZ17" s="278" t="str">
        <f>IFERROR(_xlfn.XLOOKUP(確報【11月】!AW17,台帳表ｋ[整理番号],台帳表ｋ[請求書発行番号]),"")</f>
        <v/>
      </c>
      <c r="BA17" s="269" t="str">
        <f>IFERROR(_xlfn.XLOOKUP(確報【11月】!AW17,台帳表ｋ[整理番号],台帳表ｋ[繁閑調整金]),"")</f>
        <v/>
      </c>
    </row>
    <row r="18" spans="1:53" ht="16.350000000000001" customHeight="1" thickBot="1">
      <c r="A18" s="927"/>
      <c r="B18" s="927"/>
      <c r="C18" s="927"/>
      <c r="D18" s="976"/>
      <c r="E18" s="928"/>
      <c r="F18" s="633" t="s">
        <v>16610</v>
      </c>
      <c r="G18" s="634" t="s">
        <v>16606</v>
      </c>
      <c r="H18" s="635" t="s">
        <v>16491</v>
      </c>
      <c r="I18" s="636">
        <f>SUMIFS(台帳表ｓ[金額],台帳表ｓ[精算
グループ],確報【11月】!$H18,台帳表ｓ[入金月（月のみ）],確報【11月】!$A$1,台帳表ｓ[ＮＣ区分],"西部")+SUMIFS(測量台帳1ｓ[入金額],測量台帳1ｓ[精算
グループ],確報【11月】!$H18,測量台帳1ｓ[入金月（月のみ）],確報【11月】!$A$1,測量台帳1ｓ[NC区分],"西部")+SUMIFS(測量台帳1__2ｓ[入金額(後)],測量台帳1__2ｓ[精算
グループ(後)],確報【11月】!$H18,測量台帳1__2ｓ[入金月(後)（月のみ）],確報【11月】!$A$1,測量台帳1__2ｓ[NC区分],"西部")</f>
        <v>0</v>
      </c>
      <c r="J18" s="637" t="s">
        <v>16491</v>
      </c>
      <c r="K18" s="638"/>
      <c r="L18" s="637" t="s">
        <v>16491</v>
      </c>
      <c r="M18" s="638"/>
      <c r="N18" s="639" t="s">
        <v>16491</v>
      </c>
      <c r="O18" s="640"/>
      <c r="P18" s="635" t="s">
        <v>16491</v>
      </c>
      <c r="Q18" s="640">
        <f>SUMIFS(台帳表ｔ[金額],台帳表ｔ[精算
グループ],確報【11月】!$H18,台帳表ｔ[入金月（月のみ）],確報【11月】!$A$1,台帳表ｔ[ＮＣ区分],"多摩")+SUMIFS(測量台帳1ｔ[入金額],測量台帳1ｔ[精算
グループ],確報【11月】!$H18,測量台帳1ｔ[入金月（月のみ）],確報【11月】!$A$1,測量台帳1ｔ[NC区分],"多摩")+SUMIFS(測量台帳1__2ｔ[入金額(後)],測量台帳1__2ｔ[精算
グループ(後)],確報【11月】!$H18,測量台帳1__2ｔ[入金月(後)（月のみ）],確報【11月】!$A$1,測量台帳1__2ｔ[NC区分],"多摩")</f>
        <v>0</v>
      </c>
      <c r="R18" s="635" t="s">
        <v>16491</v>
      </c>
      <c r="S18" s="638"/>
      <c r="T18" s="639" t="s">
        <v>16491</v>
      </c>
      <c r="U18" s="640"/>
      <c r="V18" s="635" t="s">
        <v>16491</v>
      </c>
      <c r="W18" s="640" cm="1">
        <f t="array" ref="W18">INDEX(設備G入力用!$F$2:$Q$72,ROW(A14), MATCH($A$1,設備G入力用!$F$2:$Q$2,0))</f>
        <v>0</v>
      </c>
      <c r="X18" s="30">
        <f t="shared" si="0"/>
        <v>0</v>
      </c>
      <c r="Y18" s="16">
        <f>SUM(X12:X18)</f>
        <v>25905728</v>
      </c>
      <c r="Z18" s="13" t="s">
        <v>16611</v>
      </c>
      <c r="AA18" s="1074"/>
      <c r="AB18" s="299" t="s">
        <v>16673</v>
      </c>
      <c r="AC18" s="112">
        <f t="shared" si="1"/>
        <v>0</v>
      </c>
      <c r="AD18" s="10"/>
      <c r="AE18" s="10"/>
      <c r="AF18" s="202" t="str">
        <f>IFERROR(_xlfn.XLOOKUP(確報【11月】!$AE18,台帳表ｓ[整理番号],台帳表ｓ[繁閑調整]),"")</f>
        <v/>
      </c>
      <c r="AG18" s="277" t="str">
        <f>IFERROR(_xlfn.XLOOKUP(確報【11月】!$AE18,台帳表ｓ[整理番号],台帳表ｓ[精算
グループ]),"")</f>
        <v/>
      </c>
      <c r="AH18" s="278" t="str">
        <f>IFERROR(_xlfn.XLOOKUP(確報【11月】!$AE18,台帳表ｓ[整理番号],台帳表ｓ[請求書発行番号]),"")</f>
        <v/>
      </c>
      <c r="AI18" s="269" t="str">
        <f>IFERROR(_xlfn.XLOOKUP(確報【11月】!$AE18,台帳表ｓ[整理番号],台帳表ｓ[繁閑調整金]),"")</f>
        <v/>
      </c>
      <c r="AJ18" s="139"/>
      <c r="AL18" s="202" t="str">
        <f>IFERROR(_xlfn.XLOOKUP(確報【11月】!AK18,台帳表ｔ[整理番号],台帳表ｔ[繁閑調整]),"")</f>
        <v/>
      </c>
      <c r="AM18" s="277" t="str">
        <f>IFERROR(_xlfn.XLOOKUP(確報【11月】!AK18,台帳表ｔ[整理番号],台帳表ｔ[精算
グループ]),"")</f>
        <v/>
      </c>
      <c r="AN18" s="278" t="str">
        <f>IFERROR(_xlfn.XLOOKUP(確報【11月】!AK18,台帳表ｔ[整理番号],台帳表ｔ[請求書発行番号]),"")</f>
        <v/>
      </c>
      <c r="AO18" s="269" t="str">
        <f>IFERROR(_xlfn.XLOOKUP(確報【11月】!AK18,台帳表ｔ[整理番号],台帳表ｔ[繁閑調整金]),"")</f>
        <v/>
      </c>
      <c r="AP18" s="275"/>
      <c r="AR18" s="202" t="str">
        <f>IFERROR(_xlfn.XLOOKUP(確報【11月】!AQ18,台帳表ｋ[整理番号],台帳表ｋ[繁閑調整]),"")</f>
        <v/>
      </c>
      <c r="AS18" s="277" t="str">
        <f>IFERROR(_xlfn.XLOOKUP(確報【11月】!AQ18,台帳表ｋ[整理番号],台帳表ｋ[精算
グループ]),"")</f>
        <v/>
      </c>
      <c r="AT18" s="278" t="str">
        <f>IFERROR(_xlfn.XLOOKUP(確報【11月】!AQ18,台帳表ｋ[整理番号],台帳表ｋ[請求書発行番号]),"")</f>
        <v/>
      </c>
      <c r="AU18" s="269" t="str">
        <f>IFERROR(_xlfn.XLOOKUP(確報【11月】!AQ18,台帳表ｋ[整理番号],台帳表ｋ[繁閑調整金]),"")</f>
        <v/>
      </c>
      <c r="AV18" s="275"/>
      <c r="AX18" s="202" t="str">
        <f>IFERROR(_xlfn.XLOOKUP(確報【11月】!AW18,台帳表ｋ[整理番号],台帳表ｋ[繁閑調整]),"")</f>
        <v/>
      </c>
      <c r="AY18" s="277" t="str">
        <f>IFERROR(_xlfn.XLOOKUP(確報【11月】!AW18,台帳表ｋ[整理番号],台帳表ｋ[精算
グループ]),"")</f>
        <v/>
      </c>
      <c r="AZ18" s="278" t="str">
        <f>IFERROR(_xlfn.XLOOKUP(確報【11月】!AW18,台帳表ｋ[整理番号],台帳表ｋ[請求書発行番号]),"")</f>
        <v/>
      </c>
      <c r="BA18" s="269" t="str">
        <f>IFERROR(_xlfn.XLOOKUP(確報【11月】!AW18,台帳表ｋ[整理番号],台帳表ｋ[繁閑調整金]),"")</f>
        <v/>
      </c>
    </row>
    <row r="19" spans="1:53" ht="16.350000000000001" customHeight="1" thickBot="1">
      <c r="A19" s="927"/>
      <c r="B19" s="927"/>
      <c r="C19" s="927"/>
      <c r="D19" s="976"/>
      <c r="E19" s="926" t="s">
        <v>16500</v>
      </c>
      <c r="F19" s="206" t="s">
        <v>16501</v>
      </c>
      <c r="G19" s="207"/>
      <c r="H19" s="264" t="s">
        <v>16502</v>
      </c>
      <c r="I19" s="208">
        <f>SUMIFS(台帳表ｓ[金額],台帳表ｓ[精算
グループ],確報【11月】!$H19,台帳表ｓ[入金月（月のみ）],確報【11月】!$A$1,台帳表ｓ[ＮＣ区分],"西部")+SUMIFS(測量台帳1ｓ[入金額],測量台帳1ｓ[精算
グループ],確報【11月】!$H19,測量台帳1ｓ[入金月（月のみ）],確報【11月】!$A$1,測量台帳1ｓ[NC区分],"西部")+SUMIFS(測量台帳1__2ｓ[入金額(後)],測量台帳1__2ｓ[精算
グループ(後)],確報【11月】!$H19,測量台帳1__2ｓ[入金月(後)（月のみ）],確報【11月】!$A$1,測量台帳1__2ｓ[NC区分],"西部")</f>
        <v>217503</v>
      </c>
      <c r="J19" s="265" t="s">
        <v>16502</v>
      </c>
      <c r="K19" s="209"/>
      <c r="L19" s="265" t="s">
        <v>16502</v>
      </c>
      <c r="M19" s="209"/>
      <c r="N19" s="266" t="s">
        <v>16502</v>
      </c>
      <c r="O19" s="210"/>
      <c r="P19" s="264" t="s">
        <v>16502</v>
      </c>
      <c r="Q19" s="210">
        <f>SUMIFS(台帳表ｔ[金額],台帳表ｔ[精算
グループ],確報【11月】!$H19,台帳表ｔ[入金月（月のみ）],確報【11月】!$A$1,台帳表ｔ[ＮＣ区分],"多摩")+SUMIFS(測量台帳1ｔ[入金額],測量台帳1ｔ[精算
グループ],確報【11月】!$H19,測量台帳1ｔ[入金月（月のみ）],確報【11月】!$A$1,測量台帳1ｔ[NC区分],"多摩")+SUMIFS(測量台帳1__2ｔ[入金額(後)],測量台帳1__2ｔ[精算
グループ(後)],確報【11月】!$H19,測量台帳1__2ｔ[入金月(後)（月のみ）],確報【11月】!$A$1,測量台帳1__2ｔ[NC区分],"多摩")</f>
        <v>1239528</v>
      </c>
      <c r="R19" s="264" t="s">
        <v>16502</v>
      </c>
      <c r="S19" s="209"/>
      <c r="T19" s="266" t="s">
        <v>16502</v>
      </c>
      <c r="U19" s="210"/>
      <c r="V19" s="264" t="s">
        <v>16502</v>
      </c>
      <c r="W19" s="210" cm="1">
        <f t="array" ref="W19">INDEX(設備G入力用!$F$2:$Q$72,ROW(A15), MATCH($A$1,設備G入力用!$F$2:$Q$2,0))</f>
        <v>0</v>
      </c>
      <c r="X19" s="211">
        <f>SUM(I19,K19,M19,O19,Q19,S19,U19,W19)</f>
        <v>1457031</v>
      </c>
      <c r="Y19" s="157">
        <f>SUM(X19:X19)</f>
        <v>1457031</v>
      </c>
      <c r="Z19" s="13"/>
      <c r="AA19" s="1074"/>
      <c r="AB19" s="299" t="s">
        <v>16504</v>
      </c>
      <c r="AC19" s="112">
        <f t="shared" si="1"/>
        <v>0</v>
      </c>
      <c r="AD19" s="10"/>
      <c r="AE19" s="10"/>
      <c r="AF19" s="202" t="str">
        <f>IFERROR(_xlfn.XLOOKUP(確報【11月】!$AE19,台帳表ｓ[整理番号],台帳表ｓ[繁閑調整]),"")</f>
        <v/>
      </c>
      <c r="AG19" s="277" t="str">
        <f>IFERROR(_xlfn.XLOOKUP(確報【11月】!$AE19,台帳表ｓ[整理番号],台帳表ｓ[精算
グループ]),"")</f>
        <v/>
      </c>
      <c r="AH19" s="278" t="str">
        <f>IFERROR(_xlfn.XLOOKUP(確報【11月】!$AE19,台帳表ｓ[整理番号],台帳表ｓ[請求書発行番号]),"")</f>
        <v/>
      </c>
      <c r="AI19" s="269" t="str">
        <f>IFERROR(_xlfn.XLOOKUP(確報【11月】!$AE19,台帳表ｓ[整理番号],台帳表ｓ[繁閑調整金]),"")</f>
        <v/>
      </c>
      <c r="AJ19" s="139"/>
      <c r="AL19" s="202" t="str">
        <f>IFERROR(_xlfn.XLOOKUP(確報【11月】!AK19,台帳表ｔ[整理番号],台帳表ｔ[繁閑調整]),"")</f>
        <v/>
      </c>
      <c r="AM19" s="277" t="str">
        <f>IFERROR(_xlfn.XLOOKUP(確報【11月】!AK19,台帳表ｔ[整理番号],台帳表ｔ[精算
グループ]),"")</f>
        <v/>
      </c>
      <c r="AN19" s="278" t="str">
        <f>IFERROR(_xlfn.XLOOKUP(確報【11月】!AK19,台帳表ｔ[整理番号],台帳表ｔ[請求書発行番号]),"")</f>
        <v/>
      </c>
      <c r="AO19" s="269" t="str">
        <f>IFERROR(_xlfn.XLOOKUP(確報【11月】!AK19,台帳表ｔ[整理番号],台帳表ｔ[繁閑調整金]),"")</f>
        <v/>
      </c>
      <c r="AP19" s="275"/>
      <c r="AR19" s="202" t="str">
        <f>IFERROR(_xlfn.XLOOKUP(確報【11月】!AQ19,台帳表ｋ[整理番号],台帳表ｋ[繁閑調整]),"")</f>
        <v/>
      </c>
      <c r="AS19" s="277" t="str">
        <f>IFERROR(_xlfn.XLOOKUP(確報【11月】!AQ19,台帳表ｋ[整理番号],台帳表ｋ[精算
グループ]),"")</f>
        <v/>
      </c>
      <c r="AT19" s="278" t="str">
        <f>IFERROR(_xlfn.XLOOKUP(確報【11月】!AQ19,台帳表ｋ[整理番号],台帳表ｋ[請求書発行番号]),"")</f>
        <v/>
      </c>
      <c r="AU19" s="269" t="str">
        <f>IFERROR(_xlfn.XLOOKUP(確報【11月】!AQ19,台帳表ｋ[整理番号],台帳表ｋ[繁閑調整金]),"")</f>
        <v/>
      </c>
      <c r="AV19" s="275"/>
      <c r="AX19" s="202" t="str">
        <f>IFERROR(_xlfn.XLOOKUP(確報【11月】!AW19,台帳表ｋ[整理番号],台帳表ｋ[繁閑調整]),"")</f>
        <v/>
      </c>
      <c r="AY19" s="277" t="str">
        <f>IFERROR(_xlfn.XLOOKUP(確報【11月】!AW19,台帳表ｋ[整理番号],台帳表ｋ[精算
グループ]),"")</f>
        <v/>
      </c>
      <c r="AZ19" s="278" t="str">
        <f>IFERROR(_xlfn.XLOOKUP(確報【11月】!AW19,台帳表ｋ[整理番号],台帳表ｋ[請求書発行番号]),"")</f>
        <v/>
      </c>
      <c r="BA19" s="269" t="str">
        <f>IFERROR(_xlfn.XLOOKUP(確報【11月】!AW19,台帳表ｋ[整理番号],台帳表ｋ[繁閑調整金]),"")</f>
        <v/>
      </c>
    </row>
    <row r="20" spans="1:53" ht="16.350000000000001" customHeight="1">
      <c r="A20" s="927"/>
      <c r="B20" s="927"/>
      <c r="C20" s="927"/>
      <c r="D20" s="976"/>
      <c r="E20" s="927"/>
      <c r="F20" s="47" t="s">
        <v>16674</v>
      </c>
      <c r="G20" s="48" t="s">
        <v>16606</v>
      </c>
      <c r="H20" s="717" t="s">
        <v>16675</v>
      </c>
      <c r="I20" s="708">
        <f>SUMIFS(台帳表ｓ[金額],台帳表ｓ[精算
グループ],確報【11月】!$H20,台帳表ｓ[入金月（月のみ）],確報【11月】!$A$1,台帳表ｓ[ＮＣ区分],"西部")+SUMIFS(測量台帳1ｓ[入金額],測量台帳1ｓ[精算
グループ],確報【11月】!$H20,測量台帳1ｓ[入金月（月のみ）],確報【11月】!$A$1,測量台帳1ｓ[NC区分],"西部")+SUMIFS(測量台帳1__2ｓ[入金額(後)],測量台帳1__2ｓ[精算
グループ(後)],確報【11月】!$H20,測量台帳1__2ｓ[入金月(後)（月のみ）],確報【11月】!$A$1,測量台帳1__2ｓ[NC区分],"西部")</f>
        <v>0</v>
      </c>
      <c r="J20" s="709" t="s">
        <v>16675</v>
      </c>
      <c r="K20" s="710"/>
      <c r="L20" s="709" t="s">
        <v>16675</v>
      </c>
      <c r="M20" s="710"/>
      <c r="N20" s="711" t="s">
        <v>16675</v>
      </c>
      <c r="O20" s="712"/>
      <c r="P20" s="713" t="s">
        <v>16673</v>
      </c>
      <c r="Q20" s="714">
        <f>SUMIFS(台帳表ｔ[金額],台帳表ｔ[精算
グループ],確報【11月】!$H20,台帳表ｔ[入金月（月のみ）],確報【11月】!$A$1,台帳表ｔ[ＮＣ区分],"多摩")+SUMIFS(測量台帳1ｔ[入金額],測量台帳1ｔ[精算
グループ],確報【11月】!$H20,測量台帳1ｔ[入金月（月のみ）],確報【11月】!$A$1,測量台帳1ｔ[NC区分],"多摩")+SUMIFS(測量台帳1__2ｔ[入金額(後)],測量台帳1__2ｔ[精算
グループ(後)],確報【11月】!$H20,測量台帳1__2ｔ[入金月(後)（月のみ）],確報【11月】!$A$1,測量台帳1__2ｔ[NC区分],"多摩")</f>
        <v>0</v>
      </c>
      <c r="R20" s="713" t="s">
        <v>16673</v>
      </c>
      <c r="S20" s="715"/>
      <c r="T20" s="716" t="s">
        <v>16673</v>
      </c>
      <c r="U20" s="714"/>
      <c r="V20" s="713" t="s">
        <v>16673</v>
      </c>
      <c r="W20" s="714" cm="1">
        <f t="array" ref="W20">INDEX(設備G入力用!$F$2:$Q$72,ROW(A16), MATCH($A$1,設備G入力用!$F$2:$Q$2,0))</f>
        <v>0</v>
      </c>
      <c r="X20" s="706">
        <f t="shared" ref="X20" si="2">SUM(I20,K20,M20,O20,Q20,S20,U20,W20)</f>
        <v>0</v>
      </c>
      <c r="Y20" s="24"/>
      <c r="Z20" s="13"/>
      <c r="AA20" s="1074"/>
      <c r="AB20" s="299" t="s">
        <v>16506</v>
      </c>
      <c r="AC20" s="112">
        <f t="shared" si="1"/>
        <v>0</v>
      </c>
      <c r="AD20" s="10"/>
      <c r="AE20" s="10"/>
      <c r="AF20" s="202" t="str">
        <f>IFERROR(_xlfn.XLOOKUP(確報【11月】!$AE20,台帳表ｓ[整理番号],台帳表ｓ[繁閑調整]),"")</f>
        <v/>
      </c>
      <c r="AG20" s="277" t="str">
        <f>IFERROR(_xlfn.XLOOKUP(確報【11月】!$AE20,台帳表ｓ[整理番号],台帳表ｓ[精算
グループ]),"")</f>
        <v/>
      </c>
      <c r="AH20" s="278" t="str">
        <f>IFERROR(_xlfn.XLOOKUP(確報【11月】!$AE20,台帳表ｓ[整理番号],台帳表ｓ[請求書発行番号]),"")</f>
        <v/>
      </c>
      <c r="AI20" s="269" t="str">
        <f>IFERROR(_xlfn.XLOOKUP(確報【11月】!$AE20,台帳表ｓ[整理番号],台帳表ｓ[繁閑調整金]),"")</f>
        <v/>
      </c>
      <c r="AJ20" s="139"/>
      <c r="AL20" s="202" t="str">
        <f>IFERROR(_xlfn.XLOOKUP(確報【11月】!AK20,台帳表ｔ[整理番号],台帳表ｔ[繁閑調整]),"")</f>
        <v/>
      </c>
      <c r="AM20" s="277" t="str">
        <f>IFERROR(_xlfn.XLOOKUP(確報【11月】!AK20,台帳表ｔ[整理番号],台帳表ｔ[精算
グループ]),"")</f>
        <v/>
      </c>
      <c r="AN20" s="278" t="str">
        <f>IFERROR(_xlfn.XLOOKUP(確報【11月】!AK20,台帳表ｔ[整理番号],台帳表ｔ[請求書発行番号]),"")</f>
        <v/>
      </c>
      <c r="AO20" s="269" t="str">
        <f>IFERROR(_xlfn.XLOOKUP(確報【11月】!AK20,台帳表ｔ[整理番号],台帳表ｔ[繁閑調整金]),"")</f>
        <v/>
      </c>
      <c r="AP20" s="275"/>
      <c r="AR20" s="202" t="str">
        <f>IFERROR(_xlfn.XLOOKUP(確報【11月】!AQ20,台帳表ｋ[整理番号],台帳表ｋ[繁閑調整]),"")</f>
        <v/>
      </c>
      <c r="AS20" s="277" t="str">
        <f>IFERROR(_xlfn.XLOOKUP(確報【11月】!AQ20,台帳表ｋ[整理番号],台帳表ｋ[精算
グループ]),"")</f>
        <v/>
      </c>
      <c r="AT20" s="278" t="str">
        <f>IFERROR(_xlfn.XLOOKUP(確報【11月】!AQ20,台帳表ｋ[整理番号],台帳表ｋ[請求書発行番号]),"")</f>
        <v/>
      </c>
      <c r="AU20" s="269" t="str">
        <f>IFERROR(_xlfn.XLOOKUP(確報【11月】!AQ20,台帳表ｋ[整理番号],台帳表ｋ[繁閑調整金]),"")</f>
        <v/>
      </c>
      <c r="AV20" s="275"/>
      <c r="AX20" s="202" t="str">
        <f>IFERROR(_xlfn.XLOOKUP(確報【11月】!AW20,台帳表ｋ[整理番号],台帳表ｋ[繁閑調整]),"")</f>
        <v/>
      </c>
      <c r="AY20" s="277" t="str">
        <f>IFERROR(_xlfn.XLOOKUP(確報【11月】!AW20,台帳表ｋ[整理番号],台帳表ｋ[精算
グループ]),"")</f>
        <v/>
      </c>
      <c r="AZ20" s="278" t="str">
        <f>IFERROR(_xlfn.XLOOKUP(確報【11月】!AW20,台帳表ｋ[整理番号],台帳表ｋ[請求書発行番号]),"")</f>
        <v/>
      </c>
      <c r="BA20" s="269" t="str">
        <f>IFERROR(_xlfn.XLOOKUP(確報【11月】!AW20,台帳表ｋ[整理番号],台帳表ｋ[繁閑調整金]),"")</f>
        <v/>
      </c>
    </row>
    <row r="21" spans="1:53" ht="15.75" customHeight="1">
      <c r="A21" s="927"/>
      <c r="B21" s="927"/>
      <c r="C21" s="927"/>
      <c r="D21" s="976"/>
      <c r="E21" s="927"/>
      <c r="F21" s="47" t="s">
        <v>16503</v>
      </c>
      <c r="G21" s="48" t="s">
        <v>16606</v>
      </c>
      <c r="H21" s="27" t="s">
        <v>16504</v>
      </c>
      <c r="I21" s="708">
        <f>SUMIFS(台帳表ｓ[金額],台帳表ｓ[精算
グループ],確報【11月】!$H21,台帳表ｓ[入金月（月のみ）],確報【11月】!$A$1,台帳表ｓ[ＮＣ区分],"西部")+SUMIFS(測量台帳1ｓ[入金額],測量台帳1ｓ[精算
グループ],確報【11月】!$H21,測量台帳1ｓ[入金月（月のみ）],確報【11月】!$A$1,測量台帳1ｓ[NC区分],"西部")+SUMIFS(測量台帳1__2ｓ[入金額(後)],測量台帳1__2ｓ[精算
グループ(後)],確報【11月】!$H21,測量台帳1__2ｓ[入金月(後)（月のみ）],確報【11月】!$A$1,測量台帳1__2ｓ[NC区分],"西部")</f>
        <v>0</v>
      </c>
      <c r="J21" s="709" t="s">
        <v>16504</v>
      </c>
      <c r="K21" s="710"/>
      <c r="L21" s="709" t="s">
        <v>16504</v>
      </c>
      <c r="M21" s="710"/>
      <c r="N21" s="711" t="s">
        <v>16504</v>
      </c>
      <c r="O21" s="712"/>
      <c r="P21" s="713" t="s">
        <v>16612</v>
      </c>
      <c r="Q21" s="714">
        <f>SUMIFS(台帳表ｔ[金額],台帳表ｔ[精算
グループ],確報【11月】!$H21,台帳表ｔ[入金月（月のみ）],確報【11月】!$A$1,台帳表ｔ[ＮＣ区分],"多摩")+SUMIFS(測量台帳1ｔ[入金額],測量台帳1ｔ[精算
グループ],確報【11月】!$H21,測量台帳1ｔ[入金月（月のみ）],確報【11月】!$A$1,測量台帳1ｔ[NC区分],"多摩")+SUMIFS(測量台帳1__2ｔ[入金額(後)],測量台帳1__2ｔ[精算
グループ(後)],確報【11月】!$H21,測量台帳1__2ｔ[入金月(後)（月のみ）],確報【11月】!$A$1,測量台帳1__2ｔ[NC区分],"多摩")</f>
        <v>0</v>
      </c>
      <c r="R21" s="713" t="s">
        <v>16612</v>
      </c>
      <c r="S21" s="715"/>
      <c r="T21" s="716" t="s">
        <v>16612</v>
      </c>
      <c r="U21" s="714"/>
      <c r="V21" s="713" t="s">
        <v>16612</v>
      </c>
      <c r="W21" s="714" cm="1">
        <f t="array" ref="W21">INDEX(設備G入力用!$F$2:$Q$72,ROW(A17), MATCH($A$1,設備G入力用!$F$2:$Q$2,0))</f>
        <v>0</v>
      </c>
      <c r="X21" s="707"/>
      <c r="Y21" s="24"/>
      <c r="Z21" s="13"/>
      <c r="AA21" s="1074"/>
      <c r="AB21" s="299" t="s">
        <v>16508</v>
      </c>
      <c r="AC21" s="112">
        <f t="shared" si="1"/>
        <v>0</v>
      </c>
      <c r="AD21" s="10"/>
      <c r="AE21" s="10"/>
      <c r="AF21" s="202" t="str">
        <f>IFERROR(_xlfn.XLOOKUP(確報【11月】!$AE21,台帳表ｓ[整理番号],台帳表ｓ[繁閑調整]),"")</f>
        <v/>
      </c>
      <c r="AG21" s="277" t="str">
        <f>IFERROR(_xlfn.XLOOKUP(確報【11月】!$AE21,台帳表ｓ[整理番号],台帳表ｓ[精算
グループ]),"")</f>
        <v/>
      </c>
      <c r="AH21" s="278" t="str">
        <f>IFERROR(_xlfn.XLOOKUP(確報【11月】!$AE21,台帳表ｓ[整理番号],台帳表ｓ[請求書発行番号]),"")</f>
        <v/>
      </c>
      <c r="AI21" s="269" t="str">
        <f>IFERROR(_xlfn.XLOOKUP(確報【11月】!$AE21,台帳表ｓ[整理番号],台帳表ｓ[繁閑調整金]),"")</f>
        <v/>
      </c>
      <c r="AJ21" s="139"/>
      <c r="AL21" s="202" t="str">
        <f>IFERROR(_xlfn.XLOOKUP(確報【11月】!AK21,台帳表ｔ[整理番号],台帳表ｔ[繁閑調整]),"")</f>
        <v/>
      </c>
      <c r="AM21" s="277" t="str">
        <f>IFERROR(_xlfn.XLOOKUP(確報【11月】!AK21,台帳表ｔ[整理番号],台帳表ｔ[精算
グループ]),"")</f>
        <v/>
      </c>
      <c r="AN21" s="278" t="str">
        <f>IFERROR(_xlfn.XLOOKUP(確報【11月】!AK21,台帳表ｔ[整理番号],台帳表ｔ[請求書発行番号]),"")</f>
        <v/>
      </c>
      <c r="AO21" s="269" t="str">
        <f>IFERROR(_xlfn.XLOOKUP(確報【11月】!AK21,台帳表ｔ[整理番号],台帳表ｔ[繁閑調整金]),"")</f>
        <v/>
      </c>
      <c r="AP21" s="275"/>
      <c r="AR21" s="202" t="str">
        <f>IFERROR(_xlfn.XLOOKUP(確報【11月】!AQ21,台帳表ｋ[整理番号],台帳表ｋ[繁閑調整]),"")</f>
        <v/>
      </c>
      <c r="AS21" s="277" t="str">
        <f>IFERROR(_xlfn.XLOOKUP(確報【11月】!AQ21,台帳表ｋ[整理番号],台帳表ｋ[精算
グループ]),"")</f>
        <v/>
      </c>
      <c r="AT21" s="278" t="str">
        <f>IFERROR(_xlfn.XLOOKUP(確報【11月】!AQ21,台帳表ｋ[整理番号],台帳表ｋ[請求書発行番号]),"")</f>
        <v/>
      </c>
      <c r="AU21" s="269" t="str">
        <f>IFERROR(_xlfn.XLOOKUP(確報【11月】!AQ21,台帳表ｋ[整理番号],台帳表ｋ[繁閑調整金]),"")</f>
        <v/>
      </c>
      <c r="AV21" s="275"/>
      <c r="AX21" s="202" t="str">
        <f>IFERROR(_xlfn.XLOOKUP(確報【11月】!AW21,台帳表ｋ[整理番号],台帳表ｋ[繁閑調整]),"")</f>
        <v/>
      </c>
      <c r="AY21" s="277" t="str">
        <f>IFERROR(_xlfn.XLOOKUP(確報【11月】!AW21,台帳表ｋ[整理番号],台帳表ｋ[精算
グループ]),"")</f>
        <v/>
      </c>
      <c r="AZ21" s="278" t="str">
        <f>IFERROR(_xlfn.XLOOKUP(確報【11月】!AW21,台帳表ｋ[整理番号],台帳表ｋ[請求書発行番号]),"")</f>
        <v/>
      </c>
      <c r="BA21" s="269" t="str">
        <f>IFERROR(_xlfn.XLOOKUP(確報【11月】!AW21,台帳表ｋ[整理番号],台帳表ｋ[繁閑調整金]),"")</f>
        <v/>
      </c>
    </row>
    <row r="22" spans="1:53" ht="15.75" customHeight="1" thickBot="1">
      <c r="A22" s="927"/>
      <c r="B22" s="927"/>
      <c r="C22" s="927"/>
      <c r="D22" s="976"/>
      <c r="E22" s="927"/>
      <c r="F22" s="205" t="s">
        <v>16505</v>
      </c>
      <c r="G22" s="52" t="s">
        <v>16606</v>
      </c>
      <c r="H22" s="53" t="s">
        <v>16506</v>
      </c>
      <c r="I22" s="166">
        <f>SUMIFS(台帳表ｓ[金額],台帳表ｓ[精算
グループ],確報【11月】!$H22,台帳表ｓ[入金月（月のみ）],確報【11月】!$A$1,台帳表ｓ[ＮＣ区分],"西部")+SUMIFS(測量台帳1ｓ[入金額],測量台帳1ｓ[精算
グループ],確報【11月】!$H22,測量台帳1ｓ[入金月（月のみ）],確報【11月】!$A$1,測量台帳1ｓ[NC区分],"西部")+SUMIFS(測量台帳1__2ｓ[入金額(後)],測量台帳1__2ｓ[精算
グループ(後)],確報【11月】!$H22,測量台帳1__2ｓ[入金月(後)（月のみ）],確報【11月】!$A$1,測量台帳1__2ｓ[NC区分],"西部")</f>
        <v>0</v>
      </c>
      <c r="J22" s="81" t="s">
        <v>16506</v>
      </c>
      <c r="K22" s="82"/>
      <c r="L22" s="81" t="s">
        <v>16506</v>
      </c>
      <c r="M22" s="82"/>
      <c r="N22" s="69" t="s">
        <v>16506</v>
      </c>
      <c r="O22" s="70"/>
      <c r="P22" s="53" t="s">
        <v>315</v>
      </c>
      <c r="Q22" s="54">
        <f>SUMIFS(台帳表ｔ[金額],台帳表ｔ[精算
グループ],確報【11月】!$H22,台帳表ｔ[入金月（月のみ）],確報【11月】!$A$1,台帳表ｔ[ＮＣ区分],"多摩")+SUMIFS(測量台帳1ｔ[入金額],測量台帳1ｔ[精算
グループ],確報【11月】!$H22,測量台帳1ｔ[入金月（月のみ）],確報【11月】!$A$1,測量台帳1ｔ[NC区分],"多摩")+SUMIFS(測量台帳1__2ｔ[入金額(後)],測量台帳1__2ｔ[精算
グループ(後)],確報【11月】!$H22,測量台帳1__2ｔ[入金月(後)（月のみ）],確報【11月】!$A$1,測量台帳1__2ｔ[NC区分],"多摩")</f>
        <v>0</v>
      </c>
      <c r="R22" s="53" t="s">
        <v>315</v>
      </c>
      <c r="S22" s="88"/>
      <c r="T22" s="89" t="s">
        <v>315</v>
      </c>
      <c r="U22" s="54"/>
      <c r="V22" s="53" t="s">
        <v>315</v>
      </c>
      <c r="W22" s="54" cm="1">
        <f t="array" ref="W22">INDEX(設備G入力用!$F$2:$Q$72,ROW(A17), MATCH($A$1,設備G入力用!$F$2:$Q$2,0))</f>
        <v>0</v>
      </c>
      <c r="X22" s="71">
        <f t="shared" ref="X22:X24" si="3">SUM(I22,K22,M22,O22,Q22,S22,U22,W22)</f>
        <v>0</v>
      </c>
      <c r="Y22" s="24"/>
      <c r="Z22" s="13"/>
      <c r="AA22" s="1075"/>
      <c r="AB22" s="302" t="s">
        <v>16510</v>
      </c>
      <c r="AC22" s="172">
        <f t="shared" si="1"/>
        <v>0</v>
      </c>
      <c r="AD22" s="10"/>
      <c r="AE22" s="10"/>
      <c r="AF22" s="202" t="str">
        <f>IFERROR(_xlfn.XLOOKUP(確報【11月】!$AE22,台帳表ｓ[整理番号],台帳表ｓ[繁閑調整]),"")</f>
        <v/>
      </c>
      <c r="AG22" s="277" t="str">
        <f>IFERROR(_xlfn.XLOOKUP(確報【11月】!$AE22,台帳表ｓ[整理番号],台帳表ｓ[精算
グループ]),"")</f>
        <v/>
      </c>
      <c r="AH22" s="278" t="str">
        <f>IFERROR(_xlfn.XLOOKUP(確報【11月】!$AE22,台帳表ｓ[整理番号],台帳表ｓ[請求書発行番号]),"")</f>
        <v/>
      </c>
      <c r="AI22" s="269" t="str">
        <f>IFERROR(_xlfn.XLOOKUP(確報【11月】!$AE22,台帳表ｓ[整理番号],台帳表ｓ[繁閑調整金]),"")</f>
        <v/>
      </c>
      <c r="AJ22" s="139"/>
      <c r="AL22" s="202" t="str">
        <f>IFERROR(_xlfn.XLOOKUP(確報【11月】!AK22,台帳表ｔ[整理番号],台帳表ｔ[繁閑調整]),"")</f>
        <v/>
      </c>
      <c r="AM22" s="277" t="str">
        <f>IFERROR(_xlfn.XLOOKUP(確報【11月】!AK22,台帳表ｔ[整理番号],台帳表ｔ[精算
グループ]),"")</f>
        <v/>
      </c>
      <c r="AN22" s="278" t="str">
        <f>IFERROR(_xlfn.XLOOKUP(確報【11月】!AK22,台帳表ｔ[整理番号],台帳表ｔ[請求書発行番号]),"")</f>
        <v/>
      </c>
      <c r="AO22" s="269" t="str">
        <f>IFERROR(_xlfn.XLOOKUP(確報【11月】!AK22,台帳表ｔ[整理番号],台帳表ｔ[繁閑調整金]),"")</f>
        <v/>
      </c>
      <c r="AP22" s="275"/>
      <c r="AR22" s="202" t="str">
        <f>IFERROR(_xlfn.XLOOKUP(確報【11月】!AQ22,台帳表ｋ[整理番号],台帳表ｋ[繁閑調整]),"")</f>
        <v/>
      </c>
      <c r="AS22" s="277" t="str">
        <f>IFERROR(_xlfn.XLOOKUP(確報【11月】!AQ22,台帳表ｋ[整理番号],台帳表ｋ[精算
グループ]),"")</f>
        <v/>
      </c>
      <c r="AT22" s="278" t="str">
        <f>IFERROR(_xlfn.XLOOKUP(確報【11月】!AQ22,台帳表ｋ[整理番号],台帳表ｋ[請求書発行番号]),"")</f>
        <v/>
      </c>
      <c r="AU22" s="269" t="str">
        <f>IFERROR(_xlfn.XLOOKUP(確報【11月】!AQ22,台帳表ｋ[整理番号],台帳表ｋ[繁閑調整金]),"")</f>
        <v/>
      </c>
      <c r="AV22" s="275"/>
      <c r="AX22" s="202" t="str">
        <f>IFERROR(_xlfn.XLOOKUP(確報【11月】!AW22,台帳表ｋ[整理番号],台帳表ｋ[繁閑調整]),"")</f>
        <v/>
      </c>
      <c r="AY22" s="277" t="str">
        <f>IFERROR(_xlfn.XLOOKUP(確報【11月】!AW22,台帳表ｋ[整理番号],台帳表ｋ[精算
グループ]),"")</f>
        <v/>
      </c>
      <c r="AZ22" s="278" t="str">
        <f>IFERROR(_xlfn.XLOOKUP(確報【11月】!AW22,台帳表ｋ[整理番号],台帳表ｋ[請求書発行番号]),"")</f>
        <v/>
      </c>
      <c r="BA22" s="269" t="str">
        <f>IFERROR(_xlfn.XLOOKUP(確報【11月】!AW22,台帳表ｋ[整理番号],台帳表ｋ[繁閑調整金]),"")</f>
        <v/>
      </c>
    </row>
    <row r="23" spans="1:53" ht="15.75" customHeight="1" thickTop="1" thickBot="1">
      <c r="A23" s="927"/>
      <c r="B23" s="927"/>
      <c r="C23" s="927"/>
      <c r="D23" s="976"/>
      <c r="E23" s="927"/>
      <c r="F23" s="55" t="s">
        <v>16507</v>
      </c>
      <c r="G23" s="26" t="s">
        <v>16606</v>
      </c>
      <c r="H23" s="27" t="s">
        <v>16508</v>
      </c>
      <c r="I23" s="28">
        <f>SUMIFS(台帳表ｓ[金額],台帳表ｓ[精算
グループ],確報【11月】!$H23,台帳表ｓ[入金月（月のみ）],確報【11月】!$A$1,台帳表ｓ[ＮＣ区分],"西部")+SUMIFS(測量台帳1ｓ[入金額],測量台帳1ｓ[精算
グループ],確報【11月】!$H23,測量台帳1ｓ[入金月（月のみ）],確報【11月】!$A$1,測量台帳1ｓ[NC区分],"西部")+SUMIFS(測量台帳1__2ｓ[入金額(後)],測量台帳1__2ｓ[精算
グループ(後)],確報【11月】!$H23,測量台帳1__2ｓ[入金月(後)（月のみ）],確報【11月】!$A$1,測量台帳1__2ｓ[NC区分],"西部")</f>
        <v>0</v>
      </c>
      <c r="J23" s="78" t="s">
        <v>16508</v>
      </c>
      <c r="K23" s="40"/>
      <c r="L23" s="78" t="s">
        <v>16508</v>
      </c>
      <c r="M23" s="40"/>
      <c r="N23" s="60" t="s">
        <v>16508</v>
      </c>
      <c r="O23" s="61"/>
      <c r="P23" s="27" t="s">
        <v>16508</v>
      </c>
      <c r="Q23" s="29">
        <f>SUMIFS(台帳表ｔ[金額],台帳表ｔ[精算
グループ],確報【11月】!$H23,台帳表ｔ[入金月（月のみ）],確報【11月】!$A$1,台帳表ｔ[ＮＣ区分],"多摩")+SUMIFS(測量台帳1ｔ[入金額],測量台帳1ｔ[精算
グループ],確報【11月】!$H23,測量台帳1ｔ[入金月（月のみ）],確報【11月】!$A$1,測量台帳1ｔ[NC区分],"多摩")+SUMIFS(測量台帳1__2ｔ[入金額(後)],測量台帳1__2ｔ[精算
グループ(後)],確報【11月】!$H23,測量台帳1__2ｔ[入金月(後)（月のみ）],確報【11月】!$A$1,測量台帳1__2ｔ[NC区分],"多摩")</f>
        <v>0</v>
      </c>
      <c r="R23" s="27" t="s">
        <v>620</v>
      </c>
      <c r="S23" s="92"/>
      <c r="T23" s="93" t="s">
        <v>620</v>
      </c>
      <c r="U23" s="29"/>
      <c r="V23" s="27" t="s">
        <v>620</v>
      </c>
      <c r="W23" s="29" cm="1">
        <f t="array" ref="W23">INDEX(設備G入力用!$F$2:$Q$72,ROW(A18), MATCH($A$1,設備G入力用!$F$2:$Q$2,0))</f>
        <v>0</v>
      </c>
      <c r="X23" s="30">
        <f t="shared" si="3"/>
        <v>0</v>
      </c>
      <c r="AA23" s="1071" t="s">
        <v>16613</v>
      </c>
      <c r="AB23" s="1072"/>
      <c r="AC23" s="323">
        <f>SUM(AC6:AC22)</f>
        <v>46616667</v>
      </c>
      <c r="AD23" s="10"/>
      <c r="AE23" s="10"/>
      <c r="AF23" s="202" t="str">
        <f>IFERROR(_xlfn.XLOOKUP(確報【11月】!$AE23,台帳表ｓ[整理番号],台帳表ｓ[繁閑調整]),"")</f>
        <v/>
      </c>
      <c r="AG23" s="277" t="str">
        <f>IFERROR(_xlfn.XLOOKUP(確報【11月】!$AE23,台帳表ｓ[整理番号],台帳表ｓ[精算
グループ]),"")</f>
        <v/>
      </c>
      <c r="AH23" s="278" t="str">
        <f>IFERROR(_xlfn.XLOOKUP(確報【11月】!$AE23,台帳表ｓ[整理番号],台帳表ｓ[請求書発行番号]),"")</f>
        <v/>
      </c>
      <c r="AI23" s="269" t="str">
        <f>IFERROR(_xlfn.XLOOKUP(確報【11月】!$AE23,台帳表ｓ[整理番号],台帳表ｓ[繁閑調整金]),"")</f>
        <v/>
      </c>
      <c r="AJ23" s="139"/>
      <c r="AL23" s="202" t="str">
        <f>IFERROR(_xlfn.XLOOKUP(確報【11月】!AK23,台帳表ｔ[整理番号],台帳表ｔ[繁閑調整]),"")</f>
        <v/>
      </c>
      <c r="AM23" s="277" t="str">
        <f>IFERROR(_xlfn.XLOOKUP(確報【11月】!AK23,台帳表ｔ[整理番号],台帳表ｔ[精算
グループ]),"")</f>
        <v/>
      </c>
      <c r="AN23" s="278" t="str">
        <f>IFERROR(_xlfn.XLOOKUP(確報【11月】!AK23,台帳表ｔ[整理番号],台帳表ｔ[請求書発行番号]),"")</f>
        <v/>
      </c>
      <c r="AO23" s="269" t="str">
        <f>IFERROR(_xlfn.XLOOKUP(確報【11月】!AK23,台帳表ｔ[整理番号],台帳表ｔ[繁閑調整金]),"")</f>
        <v/>
      </c>
      <c r="AP23" s="275"/>
      <c r="AR23" s="202" t="str">
        <f>IFERROR(_xlfn.XLOOKUP(確報【11月】!AQ23,台帳表ｋ[整理番号],台帳表ｋ[繁閑調整]),"")</f>
        <v/>
      </c>
      <c r="AS23" s="277" t="str">
        <f>IFERROR(_xlfn.XLOOKUP(確報【11月】!AQ23,台帳表ｋ[整理番号],台帳表ｋ[精算
グループ]),"")</f>
        <v/>
      </c>
      <c r="AT23" s="278" t="str">
        <f>IFERROR(_xlfn.XLOOKUP(確報【11月】!AQ23,台帳表ｋ[整理番号],台帳表ｋ[請求書発行番号]),"")</f>
        <v/>
      </c>
      <c r="AU23" s="269" t="str">
        <f>IFERROR(_xlfn.XLOOKUP(確報【11月】!AQ23,台帳表ｋ[整理番号],台帳表ｋ[繁閑調整金]),"")</f>
        <v/>
      </c>
      <c r="AV23" s="275"/>
      <c r="AX23" s="202" t="str">
        <f>IFERROR(_xlfn.XLOOKUP(確報【11月】!AW23,台帳表ｋ[整理番号],台帳表ｋ[繁閑調整]),"")</f>
        <v/>
      </c>
      <c r="AY23" s="277" t="str">
        <f>IFERROR(_xlfn.XLOOKUP(確報【11月】!AW23,台帳表ｋ[整理番号],台帳表ｋ[精算
グループ]),"")</f>
        <v/>
      </c>
      <c r="AZ23" s="278" t="str">
        <f>IFERROR(_xlfn.XLOOKUP(確報【11月】!AW23,台帳表ｋ[整理番号],台帳表ｋ[請求書発行番号]),"")</f>
        <v/>
      </c>
      <c r="BA23" s="269" t="str">
        <f>IFERROR(_xlfn.XLOOKUP(確報【11月】!AW23,台帳表ｋ[整理番号],台帳表ｋ[繁閑調整金]),"")</f>
        <v/>
      </c>
    </row>
    <row r="24" spans="1:53" ht="15.75" customHeight="1" thickBot="1">
      <c r="A24" s="927"/>
      <c r="B24" s="927"/>
      <c r="C24" s="927"/>
      <c r="D24" s="979"/>
      <c r="E24" s="928"/>
      <c r="F24" s="25" t="s">
        <v>16509</v>
      </c>
      <c r="G24" s="52" t="s">
        <v>16606</v>
      </c>
      <c r="H24" s="27" t="s">
        <v>16510</v>
      </c>
      <c r="I24" s="28">
        <f>SUMIFS(台帳表ｓ[金額],台帳表ｓ[精算
グループ],確報【11月】!$H24,台帳表ｓ[入金月（月のみ）],確報【11月】!$A$1,台帳表ｓ[ＮＣ区分],"西部")+SUMIFS(測量台帳1ｓ[入金額],測量台帳1ｓ[精算
グループ],確報【11月】!$H24,測量台帳1ｓ[入金月（月のみ）],確報【11月】!$A$1,測量台帳1ｓ[NC区分],"西部")+SUMIFS(測量台帳1__2ｓ[入金額(後)],測量台帳1__2ｓ[精算
グループ(後)],確報【11月】!$H24,測量台帳1__2ｓ[入金月(後)（月のみ）],確報【11月】!$A$1,測量台帳1__2ｓ[NC区分],"西部")</f>
        <v>0</v>
      </c>
      <c r="J24" s="78" t="s">
        <v>16510</v>
      </c>
      <c r="K24" s="40"/>
      <c r="L24" s="78" t="s">
        <v>16510</v>
      </c>
      <c r="M24" s="40"/>
      <c r="N24" s="60" t="s">
        <v>16510</v>
      </c>
      <c r="O24" s="61"/>
      <c r="P24" s="27" t="s">
        <v>16510</v>
      </c>
      <c r="Q24" s="29">
        <f>SUMIFS(台帳表ｔ[金額],台帳表ｔ[精算
グループ],確報【11月】!$H24,台帳表ｔ[入金月（月のみ）],確報【11月】!$A$1,台帳表ｔ[ＮＣ区分],"多摩")+SUMIFS(測量台帳1ｔ[入金額],測量台帳1ｔ[精算
グループ],確報【11月】!$H24,測量台帳1ｔ[入金月（月のみ）],確報【11月】!$A$1,測量台帳1ｔ[NC区分],"多摩")+SUMIFS(測量台帳1__2ｔ[入金額(後)],測量台帳1__2ｔ[精算
グループ(後)],確報【11月】!$H24,測量台帳1__2ｔ[入金月(後)（月のみ）],確報【11月】!$A$1,測量台帳1__2ｔ[NC区分],"多摩")</f>
        <v>0</v>
      </c>
      <c r="R24" s="27" t="s">
        <v>16510</v>
      </c>
      <c r="S24" s="92"/>
      <c r="T24" s="93" t="s">
        <v>16510</v>
      </c>
      <c r="U24" s="29"/>
      <c r="V24" s="27" t="s">
        <v>16510</v>
      </c>
      <c r="W24" s="29" cm="1">
        <f t="array" ref="W24">INDEX(設備G入力用!$F$2:$Q$72,ROW(A19), MATCH($A$1,設備G入力用!$F$2:$Q$2,0))</f>
        <v>0</v>
      </c>
      <c r="X24" s="30">
        <f t="shared" si="3"/>
        <v>0</v>
      </c>
      <c r="Y24" s="16">
        <f>SUM(X20:X24)</f>
        <v>0</v>
      </c>
      <c r="Z24" s="13" t="s">
        <v>16614</v>
      </c>
      <c r="AA24" s="982" t="s">
        <v>16511</v>
      </c>
      <c r="AB24" s="303" t="s">
        <v>95</v>
      </c>
      <c r="AC24" s="172">
        <f t="shared" ref="AC24:AC29" si="4">SUM(I25,K25,M25,O25,Q25,S25,U25,W25)</f>
        <v>1561229</v>
      </c>
      <c r="AD24" s="10"/>
      <c r="AE24" s="10"/>
      <c r="AF24" s="202" t="str">
        <f>IFERROR(_xlfn.XLOOKUP(確報【11月】!$AE24,台帳表ｓ[整理番号],台帳表ｓ[繁閑調整]),"")</f>
        <v/>
      </c>
      <c r="AG24" s="277" t="str">
        <f>IFERROR(_xlfn.XLOOKUP(確報【11月】!$AE24,台帳表ｓ[整理番号],台帳表ｓ[精算
グループ]),"")</f>
        <v/>
      </c>
      <c r="AH24" s="278" t="str">
        <f>IFERROR(_xlfn.XLOOKUP(確報【11月】!$AE24,台帳表ｓ[整理番号],台帳表ｓ[請求書発行番号]),"")</f>
        <v/>
      </c>
      <c r="AI24" s="269" t="str">
        <f>IFERROR(_xlfn.XLOOKUP(確報【11月】!$AE24,台帳表ｓ[整理番号],台帳表ｓ[繁閑調整金]),"")</f>
        <v/>
      </c>
      <c r="AJ24" s="139"/>
      <c r="AL24" s="202" t="str">
        <f>IFERROR(_xlfn.XLOOKUP(確報【11月】!AK24,台帳表ｔ[整理番号],台帳表ｔ[繁閑調整]),"")</f>
        <v/>
      </c>
      <c r="AM24" s="277" t="str">
        <f>IFERROR(_xlfn.XLOOKUP(確報【11月】!AK24,台帳表ｔ[整理番号],台帳表ｔ[精算
グループ]),"")</f>
        <v/>
      </c>
      <c r="AN24" s="278" t="str">
        <f>IFERROR(_xlfn.XLOOKUP(確報【11月】!AK24,台帳表ｔ[整理番号],台帳表ｔ[請求書発行番号]),"")</f>
        <v/>
      </c>
      <c r="AO24" s="269" t="str">
        <f>IFERROR(_xlfn.XLOOKUP(確報【11月】!AK24,台帳表ｔ[整理番号],台帳表ｔ[繁閑調整金]),"")</f>
        <v/>
      </c>
      <c r="AP24" s="275"/>
      <c r="AR24" s="202" t="str">
        <f>IFERROR(_xlfn.XLOOKUP(確報【11月】!AQ24,台帳表ｋ[整理番号],台帳表ｋ[繁閑調整]),"")</f>
        <v/>
      </c>
      <c r="AS24" s="277" t="str">
        <f>IFERROR(_xlfn.XLOOKUP(確報【11月】!AQ24,台帳表ｋ[整理番号],台帳表ｋ[精算
グループ]),"")</f>
        <v/>
      </c>
      <c r="AT24" s="278" t="str">
        <f>IFERROR(_xlfn.XLOOKUP(確報【11月】!AQ24,台帳表ｋ[整理番号],台帳表ｋ[請求書発行番号]),"")</f>
        <v/>
      </c>
      <c r="AU24" s="269" t="str">
        <f>IFERROR(_xlfn.XLOOKUP(確報【11月】!AQ24,台帳表ｋ[整理番号],台帳表ｋ[繁閑調整金]),"")</f>
        <v/>
      </c>
      <c r="AV24" s="275"/>
      <c r="AX24" s="202" t="str">
        <f>IFERROR(_xlfn.XLOOKUP(確報【11月】!AW24,台帳表ｋ[整理番号],台帳表ｋ[繁閑調整]),"")</f>
        <v/>
      </c>
      <c r="AY24" s="277" t="str">
        <f>IFERROR(_xlfn.XLOOKUP(確報【11月】!AW24,台帳表ｋ[整理番号],台帳表ｋ[精算
グループ]),"")</f>
        <v/>
      </c>
      <c r="AZ24" s="278" t="str">
        <f>IFERROR(_xlfn.XLOOKUP(確報【11月】!AW24,台帳表ｋ[整理番号],台帳表ｋ[請求書発行番号]),"")</f>
        <v/>
      </c>
      <c r="BA24" s="269" t="str">
        <f>IFERROR(_xlfn.XLOOKUP(確報【11月】!AW24,台帳表ｋ[整理番号],台帳表ｋ[繁閑調整金]),"")</f>
        <v/>
      </c>
    </row>
    <row r="25" spans="1:53" ht="15" customHeight="1">
      <c r="A25" s="927"/>
      <c r="B25" s="927"/>
      <c r="C25" s="927"/>
      <c r="D25" s="973" t="s">
        <v>16511</v>
      </c>
      <c r="E25" s="926" t="s">
        <v>16512</v>
      </c>
      <c r="F25" s="57" t="s">
        <v>16513</v>
      </c>
      <c r="G25" s="19" t="s">
        <v>16606</v>
      </c>
      <c r="H25" s="167" t="s">
        <v>95</v>
      </c>
      <c r="I25" s="168"/>
      <c r="J25" s="58" t="s">
        <v>95</v>
      </c>
      <c r="K25" s="168"/>
      <c r="L25" s="58" t="s">
        <v>95</v>
      </c>
      <c r="M25" s="168"/>
      <c r="N25" s="58" t="s">
        <v>95</v>
      </c>
      <c r="O25" s="59">
        <f>SUMIFS(台帳表ｓ[金額],台帳表ｓ[精算
グループ],確報【11月】!$H25,台帳表ｓ[入金月（月のみ）],確報【11月】!$A$1,台帳表ｓ[ＮＣ区分],"南部")+SUMIFS(測量台帳1ｓ[入金額],測量台帳1ｓ[精算
グループ],確報【11月】!$H25,測量台帳1ｓ[入金月（月のみ）],確報【11月】!$A$1,測量台帳1ｓ[NC区分],"南部")+SUMIFS(測量台帳1__2ｓ[入金額(後)],測量台帳1__2ｓ[精算
グループ(後)],確報【11月】!$H25,測量台帳1__2ｓ[入金月(後)（月のみ）],確報【11月】!$A$1,測量台帳1__2ｓ[NC区分],"南部")</f>
        <v>1561229</v>
      </c>
      <c r="P25" s="167" t="s">
        <v>95</v>
      </c>
      <c r="Q25" s="59"/>
      <c r="R25" s="167" t="s">
        <v>95</v>
      </c>
      <c r="S25" s="168"/>
      <c r="T25" s="58" t="s">
        <v>95</v>
      </c>
      <c r="U25" s="59"/>
      <c r="V25" s="167" t="s">
        <v>95</v>
      </c>
      <c r="W25" s="59" cm="1">
        <f t="array" ref="W25">INDEX(設備G入力用!$F$2:$Q$72,ROW(A20), MATCH($A$1,設備G入力用!$F$2:$Q$2,0))</f>
        <v>0</v>
      </c>
      <c r="X25" s="23">
        <f>SUM(I25,K25,M25,O25,Q25,S25,U25,W25)</f>
        <v>1561229</v>
      </c>
      <c r="Y25" s="24"/>
      <c r="Z25" s="13"/>
      <c r="AA25" s="983"/>
      <c r="AB25" s="304" t="s">
        <v>127</v>
      </c>
      <c r="AC25" s="172">
        <f t="shared" si="4"/>
        <v>0</v>
      </c>
      <c r="AD25" s="10"/>
      <c r="AE25" s="10"/>
      <c r="AF25" s="202" t="str">
        <f>IFERROR(_xlfn.XLOOKUP(確報【11月】!$AE25,台帳表ｓ[整理番号],台帳表ｓ[繁閑調整]),"")</f>
        <v/>
      </c>
      <c r="AG25" s="277" t="str">
        <f>IFERROR(_xlfn.XLOOKUP(確報【11月】!$AE25,台帳表ｓ[整理番号],台帳表ｓ[精算
グループ]),"")</f>
        <v/>
      </c>
      <c r="AH25" s="278" t="str">
        <f>IFERROR(_xlfn.XLOOKUP(確報【11月】!$AE25,台帳表ｓ[整理番号],台帳表ｓ[請求書発行番号]),"")</f>
        <v/>
      </c>
      <c r="AI25" s="269" t="str">
        <f>IFERROR(_xlfn.XLOOKUP(確報【11月】!$AE25,台帳表ｓ[整理番号],台帳表ｓ[繁閑調整金]),"")</f>
        <v/>
      </c>
      <c r="AJ25" s="139"/>
      <c r="AL25" s="202" t="str">
        <f>IFERROR(_xlfn.XLOOKUP(確報【11月】!AK25,台帳表ｔ[整理番号],台帳表ｔ[繁閑調整]),"")</f>
        <v/>
      </c>
      <c r="AM25" s="277" t="str">
        <f>IFERROR(_xlfn.XLOOKUP(確報【11月】!AK25,台帳表ｔ[整理番号],台帳表ｔ[精算
グループ]),"")</f>
        <v/>
      </c>
      <c r="AN25" s="278" t="str">
        <f>IFERROR(_xlfn.XLOOKUP(確報【11月】!AK25,台帳表ｔ[整理番号],台帳表ｔ[請求書発行番号]),"")</f>
        <v/>
      </c>
      <c r="AO25" s="269" t="str">
        <f>IFERROR(_xlfn.XLOOKUP(確報【11月】!AK25,台帳表ｔ[整理番号],台帳表ｔ[繁閑調整金]),"")</f>
        <v/>
      </c>
      <c r="AP25" s="275"/>
      <c r="AR25" s="202" t="str">
        <f>IFERROR(_xlfn.XLOOKUP(確報【11月】!AQ25,台帳表ｋ[整理番号],台帳表ｋ[繁閑調整]),"")</f>
        <v/>
      </c>
      <c r="AS25" s="277" t="str">
        <f>IFERROR(_xlfn.XLOOKUP(確報【11月】!AQ25,台帳表ｋ[整理番号],台帳表ｋ[精算
グループ]),"")</f>
        <v/>
      </c>
      <c r="AT25" s="278" t="str">
        <f>IFERROR(_xlfn.XLOOKUP(確報【11月】!AQ25,台帳表ｋ[整理番号],台帳表ｋ[請求書発行番号]),"")</f>
        <v/>
      </c>
      <c r="AU25" s="269" t="str">
        <f>IFERROR(_xlfn.XLOOKUP(確報【11月】!AQ25,台帳表ｋ[整理番号],台帳表ｋ[繁閑調整金]),"")</f>
        <v/>
      </c>
      <c r="AV25" s="275"/>
      <c r="AX25" s="202" t="str">
        <f>IFERROR(_xlfn.XLOOKUP(確報【11月】!AW25,台帳表ｋ[整理番号],台帳表ｋ[繁閑調整]),"")</f>
        <v/>
      </c>
      <c r="AY25" s="277" t="str">
        <f>IFERROR(_xlfn.XLOOKUP(確報【11月】!AW25,台帳表ｋ[整理番号],台帳表ｋ[精算
グループ]),"")</f>
        <v/>
      </c>
      <c r="AZ25" s="278" t="str">
        <f>IFERROR(_xlfn.XLOOKUP(確報【11月】!AW25,台帳表ｋ[整理番号],台帳表ｋ[請求書発行番号]),"")</f>
        <v/>
      </c>
      <c r="BA25" s="269" t="str">
        <f>IFERROR(_xlfn.XLOOKUP(確報【11月】!AW25,台帳表ｋ[整理番号],台帳表ｋ[繁閑調整金]),"")</f>
        <v/>
      </c>
    </row>
    <row r="26" spans="1:53" ht="15.75" customHeight="1">
      <c r="A26" s="927"/>
      <c r="B26" s="927"/>
      <c r="C26" s="927"/>
      <c r="D26" s="976"/>
      <c r="E26" s="927"/>
      <c r="F26" s="55" t="s">
        <v>16514</v>
      </c>
      <c r="G26" s="52" t="s">
        <v>16606</v>
      </c>
      <c r="H26" s="45" t="s">
        <v>127</v>
      </c>
      <c r="I26" s="169"/>
      <c r="J26" s="60" t="s">
        <v>127</v>
      </c>
      <c r="K26" s="169"/>
      <c r="L26" s="60" t="s">
        <v>127</v>
      </c>
      <c r="M26" s="169"/>
      <c r="N26" s="60" t="s">
        <v>127</v>
      </c>
      <c r="O26" s="61">
        <f>SUMIFS(台帳表ｓ[金額],台帳表ｓ[精算
グループ],確報【11月】!$H26,台帳表ｓ[入金月（月のみ）],確報【11月】!$A$1,台帳表ｓ[ＮＣ区分],"南部")+SUMIFS(測量台帳1ｓ[入金額],測量台帳1ｓ[精算
グループ],確報【11月】!$H26,測量台帳1ｓ[入金月（月のみ）],確報【11月】!$A$1,測量台帳1ｓ[NC区分],"南部")+SUMIFS(測量台帳1__2ｓ[入金額(後)],測量台帳1__2ｓ[精算
グループ(後)],確報【11月】!$H26,測量台帳1__2ｓ[入金月(後)（月のみ）],確報【11月】!$A$1,測量台帳1__2ｓ[NC区分],"南部")</f>
        <v>0</v>
      </c>
      <c r="P26" s="45" t="s">
        <v>127</v>
      </c>
      <c r="Q26" s="61"/>
      <c r="R26" s="45" t="s">
        <v>127</v>
      </c>
      <c r="S26" s="169"/>
      <c r="T26" s="60" t="s">
        <v>127</v>
      </c>
      <c r="U26" s="61"/>
      <c r="V26" s="45" t="s">
        <v>127</v>
      </c>
      <c r="W26" s="61" cm="1">
        <f t="array" ref="W26">INDEX(設備G入力用!$F$2:$Q$72,ROW(A21), MATCH($A$1,設備G入力用!$F$2:$Q$2,0))</f>
        <v>0</v>
      </c>
      <c r="X26" s="30">
        <f t="shared" ref="X26:X35" si="5">SUM(I26,K26,M26,O26,Q26,S26,U26,W26)</f>
        <v>0</v>
      </c>
      <c r="Y26" s="24"/>
      <c r="Z26" s="13"/>
      <c r="AA26" s="983"/>
      <c r="AB26" s="304" t="s">
        <v>16516</v>
      </c>
      <c r="AC26" s="172">
        <f t="shared" si="4"/>
        <v>0</v>
      </c>
      <c r="AD26" s="10"/>
      <c r="AE26" s="10"/>
      <c r="AF26" s="202" t="str">
        <f>IFERROR(_xlfn.XLOOKUP(確報【11月】!$AE26,台帳表ｓ[整理番号],台帳表ｓ[繁閑調整]),"")</f>
        <v/>
      </c>
      <c r="AG26" s="277" t="str">
        <f>IFERROR(_xlfn.XLOOKUP(確報【11月】!$AE26,台帳表ｓ[整理番号],台帳表ｓ[精算
グループ]),"")</f>
        <v/>
      </c>
      <c r="AH26" s="278" t="str">
        <f>IFERROR(_xlfn.XLOOKUP(確報【11月】!$AE26,台帳表ｓ[整理番号],台帳表ｓ[請求書発行番号]),"")</f>
        <v/>
      </c>
      <c r="AI26" s="269" t="str">
        <f>IFERROR(_xlfn.XLOOKUP(確報【11月】!$AE26,台帳表ｓ[整理番号],台帳表ｓ[繁閑調整金]),"")</f>
        <v/>
      </c>
      <c r="AJ26" s="139"/>
      <c r="AL26" s="202" t="str">
        <f>IFERROR(_xlfn.XLOOKUP(確報【11月】!AK26,台帳表ｔ[整理番号],台帳表ｔ[繁閑調整]),"")</f>
        <v/>
      </c>
      <c r="AM26" s="277" t="str">
        <f>IFERROR(_xlfn.XLOOKUP(確報【11月】!AK26,台帳表ｔ[整理番号],台帳表ｔ[精算
グループ]),"")</f>
        <v/>
      </c>
      <c r="AN26" s="278" t="str">
        <f>IFERROR(_xlfn.XLOOKUP(確報【11月】!AK26,台帳表ｔ[整理番号],台帳表ｔ[請求書発行番号]),"")</f>
        <v/>
      </c>
      <c r="AO26" s="269" t="str">
        <f>IFERROR(_xlfn.XLOOKUP(確報【11月】!AK26,台帳表ｔ[整理番号],台帳表ｔ[繁閑調整金]),"")</f>
        <v/>
      </c>
      <c r="AP26" s="275"/>
      <c r="AR26" s="202" t="str">
        <f>IFERROR(_xlfn.XLOOKUP(確報【11月】!AQ26,台帳表ｋ[整理番号],台帳表ｋ[繁閑調整]),"")</f>
        <v/>
      </c>
      <c r="AS26" s="277" t="str">
        <f>IFERROR(_xlfn.XLOOKUP(確報【11月】!AQ26,台帳表ｋ[整理番号],台帳表ｋ[精算
グループ]),"")</f>
        <v/>
      </c>
      <c r="AT26" s="278" t="str">
        <f>IFERROR(_xlfn.XLOOKUP(確報【11月】!AQ26,台帳表ｋ[整理番号],台帳表ｋ[請求書発行番号]),"")</f>
        <v/>
      </c>
      <c r="AU26" s="269" t="str">
        <f>IFERROR(_xlfn.XLOOKUP(確報【11月】!AQ26,台帳表ｋ[整理番号],台帳表ｋ[繁閑調整金]),"")</f>
        <v/>
      </c>
      <c r="AV26" s="275"/>
      <c r="AX26" s="202" t="str">
        <f>IFERROR(_xlfn.XLOOKUP(確報【11月】!AW26,台帳表ｋ[整理番号],台帳表ｋ[繁閑調整]),"")</f>
        <v/>
      </c>
      <c r="AY26" s="277" t="str">
        <f>IFERROR(_xlfn.XLOOKUP(確報【11月】!AW26,台帳表ｋ[整理番号],台帳表ｋ[精算
グループ]),"")</f>
        <v/>
      </c>
      <c r="AZ26" s="278" t="str">
        <f>IFERROR(_xlfn.XLOOKUP(確報【11月】!AW26,台帳表ｋ[整理番号],台帳表ｋ[請求書発行番号]),"")</f>
        <v/>
      </c>
      <c r="BA26" s="269" t="str">
        <f>IFERROR(_xlfn.XLOOKUP(確報【11月】!AW26,台帳表ｋ[整理番号],台帳表ｋ[繁閑調整金]),"")</f>
        <v/>
      </c>
    </row>
    <row r="27" spans="1:53" ht="15.75" customHeight="1">
      <c r="A27" s="927"/>
      <c r="B27" s="927"/>
      <c r="C27" s="927"/>
      <c r="D27" s="976"/>
      <c r="E27" s="927"/>
      <c r="F27" s="55" t="s">
        <v>16515</v>
      </c>
      <c r="G27" s="62" t="s">
        <v>16606</v>
      </c>
      <c r="H27" s="45" t="s">
        <v>16516</v>
      </c>
      <c r="I27" s="169"/>
      <c r="J27" s="60" t="s">
        <v>16516</v>
      </c>
      <c r="K27" s="169"/>
      <c r="L27" s="60" t="s">
        <v>16516</v>
      </c>
      <c r="M27" s="169"/>
      <c r="N27" s="60" t="s">
        <v>16615</v>
      </c>
      <c r="O27" s="61">
        <f>SUMIFS(台帳表ｓ[金額],台帳表ｓ[精算
グループ],確報【11月】!$H27,台帳表ｓ[入金月（月のみ）],確報【11月】!$A$1,台帳表ｓ[ＮＣ区分],"南部")+SUMIFS(測量台帳1ｓ[入金額],測量台帳1ｓ[精算
グループ],確報【11月】!$H27,測量台帳1ｓ[入金月（月のみ）],確報【11月】!$A$1,測量台帳1ｓ[NC区分],"南部")+SUMIFS(測量台帳1__2ｓ[入金額(後)],測量台帳1__2ｓ[精算
グループ(後)],確報【11月】!$H27,測量台帳1__2ｓ[入金月(後)（月のみ）],確報【11月】!$A$1,測量台帳1__2ｓ[NC区分],"南部")</f>
        <v>0</v>
      </c>
      <c r="P27" s="45" t="s">
        <v>16516</v>
      </c>
      <c r="Q27" s="61"/>
      <c r="R27" s="45" t="s">
        <v>16516</v>
      </c>
      <c r="S27" s="169"/>
      <c r="T27" s="60" t="s">
        <v>16516</v>
      </c>
      <c r="U27" s="61"/>
      <c r="V27" s="45" t="s">
        <v>16516</v>
      </c>
      <c r="W27" s="61" cm="1">
        <f t="array" ref="W27">INDEX(設備G入力用!$F$2:$Q$72,ROW(A22), MATCH($A$1,設備G入力用!$F$2:$Q$2,0))</f>
        <v>0</v>
      </c>
      <c r="X27" s="30">
        <f t="shared" si="5"/>
        <v>0</v>
      </c>
      <c r="AA27" s="983"/>
      <c r="AB27" s="304"/>
      <c r="AC27" s="172">
        <f t="shared" si="4"/>
        <v>0</v>
      </c>
      <c r="AD27" s="10"/>
      <c r="AE27" s="10"/>
      <c r="AF27" s="202" t="str">
        <f>IFERROR(_xlfn.XLOOKUP(確報【11月】!$AE27,台帳表ｓ[整理番号],台帳表ｓ[繁閑調整]),"")</f>
        <v/>
      </c>
      <c r="AG27" s="277" t="str">
        <f>IFERROR(_xlfn.XLOOKUP(確報【11月】!$AE27,台帳表ｓ[整理番号],台帳表ｓ[精算
グループ]),"")</f>
        <v/>
      </c>
      <c r="AH27" s="278" t="str">
        <f>IFERROR(_xlfn.XLOOKUP(確報【11月】!$AE27,台帳表ｓ[整理番号],台帳表ｓ[請求書発行番号]),"")</f>
        <v/>
      </c>
      <c r="AI27" s="269" t="str">
        <f>IFERROR(_xlfn.XLOOKUP(確報【11月】!$AE27,台帳表ｓ[整理番号],台帳表ｓ[繁閑調整金]),"")</f>
        <v/>
      </c>
      <c r="AJ27" s="139"/>
      <c r="AL27" s="202" t="str">
        <f>IFERROR(_xlfn.XLOOKUP(確報【11月】!AK27,台帳表ｔ[整理番号],台帳表ｔ[繁閑調整]),"")</f>
        <v/>
      </c>
      <c r="AM27" s="277" t="str">
        <f>IFERROR(_xlfn.XLOOKUP(確報【11月】!AK27,台帳表ｔ[整理番号],台帳表ｔ[精算
グループ]),"")</f>
        <v/>
      </c>
      <c r="AN27" s="278" t="str">
        <f>IFERROR(_xlfn.XLOOKUP(確報【11月】!AK27,台帳表ｔ[整理番号],台帳表ｔ[請求書発行番号]),"")</f>
        <v/>
      </c>
      <c r="AO27" s="269" t="str">
        <f>IFERROR(_xlfn.XLOOKUP(確報【11月】!AK27,台帳表ｔ[整理番号],台帳表ｔ[繁閑調整金]),"")</f>
        <v/>
      </c>
      <c r="AP27" s="275"/>
      <c r="AR27" s="202" t="str">
        <f>IFERROR(_xlfn.XLOOKUP(確報【11月】!AQ27,台帳表ｋ[整理番号],台帳表ｋ[繁閑調整]),"")</f>
        <v/>
      </c>
      <c r="AS27" s="277" t="str">
        <f>IFERROR(_xlfn.XLOOKUP(確報【11月】!AQ27,台帳表ｋ[整理番号],台帳表ｋ[精算
グループ]),"")</f>
        <v/>
      </c>
      <c r="AT27" s="278" t="str">
        <f>IFERROR(_xlfn.XLOOKUP(確報【11月】!AQ27,台帳表ｋ[整理番号],台帳表ｋ[請求書発行番号]),"")</f>
        <v/>
      </c>
      <c r="AU27" s="269" t="str">
        <f>IFERROR(_xlfn.XLOOKUP(確報【11月】!AQ27,台帳表ｋ[整理番号],台帳表ｋ[繁閑調整金]),"")</f>
        <v/>
      </c>
      <c r="AV27" s="275"/>
      <c r="AX27" s="202" t="str">
        <f>IFERROR(_xlfn.XLOOKUP(確報【11月】!AW27,台帳表ｋ[整理番号],台帳表ｋ[繁閑調整]),"")</f>
        <v/>
      </c>
      <c r="AY27" s="277" t="str">
        <f>IFERROR(_xlfn.XLOOKUP(確報【11月】!AW27,台帳表ｋ[整理番号],台帳表ｋ[精算
グループ]),"")</f>
        <v/>
      </c>
      <c r="AZ27" s="278" t="str">
        <f>IFERROR(_xlfn.XLOOKUP(確報【11月】!AW27,台帳表ｋ[整理番号],台帳表ｋ[請求書発行番号]),"")</f>
        <v/>
      </c>
      <c r="BA27" s="269" t="str">
        <f>IFERROR(_xlfn.XLOOKUP(確報【11月】!AW27,台帳表ｋ[整理番号],台帳表ｋ[繁閑調整金]),"")</f>
        <v/>
      </c>
    </row>
    <row r="28" spans="1:53" ht="15.75" customHeight="1">
      <c r="A28" s="927"/>
      <c r="B28" s="927"/>
      <c r="C28" s="927"/>
      <c r="D28" s="976"/>
      <c r="E28" s="927"/>
      <c r="F28" s="55" t="s">
        <v>16517</v>
      </c>
      <c r="G28" s="63" t="s">
        <v>16606</v>
      </c>
      <c r="H28" s="45"/>
      <c r="I28" s="169"/>
      <c r="J28" s="60"/>
      <c r="K28" s="169"/>
      <c r="L28" s="60"/>
      <c r="M28" s="169"/>
      <c r="N28" s="60"/>
      <c r="O28" s="61">
        <f>SUMIFS(台帳表ｓ[金額],台帳表ｓ[精算
グループ],確報【11月】!$H28,台帳表ｓ[入金月（月のみ）],確報【11月】!$A$1,台帳表ｓ[ＮＣ区分],"南部")+SUMIFS(測量台帳1ｓ[入金額],測量台帳1ｓ[精算
グループ],確報【11月】!$H28,測量台帳1ｓ[入金月（月のみ）],確報【11月】!$A$1,測量台帳1ｓ[NC区分],"南部")+SUMIFS(測量台帳1__2ｓ[入金額(後)],測量台帳1__2ｓ[精算
グループ(後)],確報【11月】!$H28,測量台帳1__2ｓ[入金月(後)（月のみ）],確報【11月】!$A$1,測量台帳1__2ｓ[NC区分],"南部")</f>
        <v>0</v>
      </c>
      <c r="P28" s="45"/>
      <c r="Q28" s="61"/>
      <c r="R28" s="45"/>
      <c r="S28" s="169"/>
      <c r="T28" s="60"/>
      <c r="U28" s="61"/>
      <c r="V28" s="45"/>
      <c r="W28" s="61" cm="1">
        <f t="array" ref="W28">INDEX(設備G入力用!$F$2:$Q$72,ROW(A23), MATCH($A$1,設備G入力用!$F$2:$Q$2,0))</f>
        <v>0</v>
      </c>
      <c r="X28" s="30">
        <f t="shared" si="5"/>
        <v>0</v>
      </c>
      <c r="AA28" s="983"/>
      <c r="AB28" s="304" t="s">
        <v>124</v>
      </c>
      <c r="AC28" s="172">
        <f t="shared" si="4"/>
        <v>688605</v>
      </c>
      <c r="AD28" s="10"/>
      <c r="AE28" s="10"/>
      <c r="AF28" s="202" t="str">
        <f>IFERROR(_xlfn.XLOOKUP(確報【11月】!$AE28,台帳表ｓ[整理番号],台帳表ｓ[繁閑調整]),"")</f>
        <v/>
      </c>
      <c r="AG28" s="277" t="str">
        <f>IFERROR(_xlfn.XLOOKUP(確報【11月】!$AE28,台帳表ｓ[整理番号],台帳表ｓ[精算
グループ]),"")</f>
        <v/>
      </c>
      <c r="AH28" s="278" t="str">
        <f>IFERROR(_xlfn.XLOOKUP(確報【11月】!$AE28,台帳表ｓ[整理番号],台帳表ｓ[請求書発行番号]),"")</f>
        <v/>
      </c>
      <c r="AI28" s="269" t="str">
        <f>IFERROR(_xlfn.XLOOKUP(確報【11月】!$AE28,台帳表ｓ[整理番号],台帳表ｓ[繁閑調整金]),"")</f>
        <v/>
      </c>
      <c r="AJ28" s="139"/>
      <c r="AL28" s="202" t="str">
        <f>IFERROR(_xlfn.XLOOKUP(確報【11月】!AK28,台帳表ｔ[整理番号],台帳表ｔ[繁閑調整]),"")</f>
        <v/>
      </c>
      <c r="AM28" s="277" t="str">
        <f>IFERROR(_xlfn.XLOOKUP(確報【11月】!AK28,台帳表ｔ[整理番号],台帳表ｔ[精算
グループ]),"")</f>
        <v/>
      </c>
      <c r="AN28" s="278" t="str">
        <f>IFERROR(_xlfn.XLOOKUP(確報【11月】!AK28,台帳表ｔ[整理番号],台帳表ｔ[請求書発行番号]),"")</f>
        <v/>
      </c>
      <c r="AO28" s="269" t="str">
        <f>IFERROR(_xlfn.XLOOKUP(確報【11月】!AK28,台帳表ｔ[整理番号],台帳表ｔ[繁閑調整金]),"")</f>
        <v/>
      </c>
      <c r="AP28" s="275"/>
      <c r="AR28" s="202" t="str">
        <f>IFERROR(_xlfn.XLOOKUP(確報【11月】!AQ28,台帳表ｋ[整理番号],台帳表ｋ[繁閑調整]),"")</f>
        <v/>
      </c>
      <c r="AS28" s="277" t="str">
        <f>IFERROR(_xlfn.XLOOKUP(確報【11月】!AQ28,台帳表ｋ[整理番号],台帳表ｋ[精算
グループ]),"")</f>
        <v/>
      </c>
      <c r="AT28" s="278" t="str">
        <f>IFERROR(_xlfn.XLOOKUP(確報【11月】!AQ28,台帳表ｋ[整理番号],台帳表ｋ[請求書発行番号]),"")</f>
        <v/>
      </c>
      <c r="AU28" s="269" t="str">
        <f>IFERROR(_xlfn.XLOOKUP(確報【11月】!AQ28,台帳表ｋ[整理番号],台帳表ｋ[繁閑調整金]),"")</f>
        <v/>
      </c>
      <c r="AV28" s="275"/>
      <c r="AX28" s="202" t="str">
        <f>IFERROR(_xlfn.XLOOKUP(確報【11月】!AW28,台帳表ｋ[整理番号],台帳表ｋ[繁閑調整]),"")</f>
        <v/>
      </c>
      <c r="AY28" s="277" t="str">
        <f>IFERROR(_xlfn.XLOOKUP(確報【11月】!AW28,台帳表ｋ[整理番号],台帳表ｋ[精算
グループ]),"")</f>
        <v/>
      </c>
      <c r="AZ28" s="278" t="str">
        <f>IFERROR(_xlfn.XLOOKUP(確報【11月】!AW28,台帳表ｋ[整理番号],台帳表ｋ[請求書発行番号]),"")</f>
        <v/>
      </c>
      <c r="BA28" s="269" t="str">
        <f>IFERROR(_xlfn.XLOOKUP(確報【11月】!AW28,台帳表ｋ[整理番号],台帳表ｋ[繁閑調整金]),"")</f>
        <v/>
      </c>
    </row>
    <row r="29" spans="1:53" ht="15.75" customHeight="1" thickBot="1">
      <c r="A29" s="927"/>
      <c r="B29" s="927"/>
      <c r="C29" s="927"/>
      <c r="D29" s="976"/>
      <c r="E29" s="927"/>
      <c r="F29" s="64" t="s">
        <v>16518</v>
      </c>
      <c r="G29" s="65" t="s">
        <v>16606</v>
      </c>
      <c r="H29" s="67" t="s">
        <v>124</v>
      </c>
      <c r="I29" s="170"/>
      <c r="J29" s="66" t="s">
        <v>124</v>
      </c>
      <c r="K29" s="170"/>
      <c r="L29" s="66" t="s">
        <v>124</v>
      </c>
      <c r="M29" s="170"/>
      <c r="N29" s="66" t="s">
        <v>124</v>
      </c>
      <c r="O29" s="39">
        <f>SUMIFS(台帳表ｓ[金額],台帳表ｓ[精算
グループ],確報【11月】!$H29,台帳表ｓ[入金月（月のみ）],確報【11月】!$A$1,台帳表ｓ[ＮＣ区分],"南部")+SUMIFS(測量台帳1ｓ[入金額],測量台帳1ｓ[精算
グループ],確報【11月】!$H29,測量台帳1ｓ[入金月（月のみ）],確報【11月】!$A$1,測量台帳1ｓ[NC区分],"南部")+SUMIFS(測量台帳1__2ｓ[入金額(後)],測量台帳1__2ｓ[精算
グループ(後)],確報【11月】!$H29,測量台帳1__2ｓ[入金月(後)（月のみ）],確報【11月】!$A$1,測量台帳1__2ｓ[NC区分],"南部")</f>
        <v>688605</v>
      </c>
      <c r="P29" s="67" t="s">
        <v>124</v>
      </c>
      <c r="Q29" s="39"/>
      <c r="R29" s="67" t="s">
        <v>124</v>
      </c>
      <c r="S29" s="170"/>
      <c r="T29" s="66" t="s">
        <v>124</v>
      </c>
      <c r="U29" s="39"/>
      <c r="V29" s="67" t="s">
        <v>124</v>
      </c>
      <c r="W29" s="39" cm="1">
        <f t="array" ref="W29">INDEX(設備G入力用!$F$2:$Q$72,ROW(A24), MATCH($A$1,設備G入力用!$F$2:$Q$2,0))</f>
        <v>0</v>
      </c>
      <c r="X29" s="30">
        <f t="shared" si="5"/>
        <v>688605</v>
      </c>
      <c r="AA29" s="983"/>
      <c r="AB29" s="304"/>
      <c r="AC29" s="172">
        <f t="shared" si="4"/>
        <v>0</v>
      </c>
      <c r="AD29" s="10"/>
      <c r="AE29" s="10"/>
      <c r="AF29" s="202" t="str">
        <f>IFERROR(_xlfn.XLOOKUP(確報【11月】!$AE29,台帳表ｓ[整理番号],台帳表ｓ[繁閑調整]),"")</f>
        <v/>
      </c>
      <c r="AG29" s="277" t="str">
        <f>IFERROR(_xlfn.XLOOKUP(確報【11月】!$AE29,台帳表ｓ[整理番号],台帳表ｓ[精算
グループ]),"")</f>
        <v/>
      </c>
      <c r="AH29" s="278" t="str">
        <f>IFERROR(_xlfn.XLOOKUP(確報【11月】!$AE29,台帳表ｓ[整理番号],台帳表ｓ[請求書発行番号]),"")</f>
        <v/>
      </c>
      <c r="AI29" s="269" t="str">
        <f>IFERROR(_xlfn.XLOOKUP(確報【11月】!$AE29,台帳表ｓ[整理番号],台帳表ｓ[繁閑調整金]),"")</f>
        <v/>
      </c>
      <c r="AJ29" s="139"/>
      <c r="AL29" s="202" t="str">
        <f>IFERROR(_xlfn.XLOOKUP(確報【11月】!AK29,台帳表ｔ[整理番号],台帳表ｔ[繁閑調整]),"")</f>
        <v/>
      </c>
      <c r="AM29" s="277" t="str">
        <f>IFERROR(_xlfn.XLOOKUP(確報【11月】!AK29,台帳表ｔ[整理番号],台帳表ｔ[精算
グループ]),"")</f>
        <v/>
      </c>
      <c r="AN29" s="278" t="str">
        <f>IFERROR(_xlfn.XLOOKUP(確報【11月】!AK29,台帳表ｔ[整理番号],台帳表ｔ[請求書発行番号]),"")</f>
        <v/>
      </c>
      <c r="AO29" s="269" t="str">
        <f>IFERROR(_xlfn.XLOOKUP(確報【11月】!AK29,台帳表ｔ[整理番号],台帳表ｔ[繁閑調整金]),"")</f>
        <v/>
      </c>
      <c r="AP29" s="275"/>
      <c r="AR29" s="202" t="str">
        <f>IFERROR(_xlfn.XLOOKUP(確報【11月】!AQ29,台帳表ｋ[整理番号],台帳表ｋ[繁閑調整]),"")</f>
        <v/>
      </c>
      <c r="AS29" s="277" t="str">
        <f>IFERROR(_xlfn.XLOOKUP(確報【11月】!AQ29,台帳表ｋ[整理番号],台帳表ｋ[精算
グループ]),"")</f>
        <v/>
      </c>
      <c r="AT29" s="278" t="str">
        <f>IFERROR(_xlfn.XLOOKUP(確報【11月】!AQ29,台帳表ｋ[整理番号],台帳表ｋ[請求書発行番号]),"")</f>
        <v/>
      </c>
      <c r="AU29" s="269" t="str">
        <f>IFERROR(_xlfn.XLOOKUP(確報【11月】!AQ29,台帳表ｋ[整理番号],台帳表ｋ[繁閑調整金]),"")</f>
        <v/>
      </c>
      <c r="AV29" s="275"/>
      <c r="AX29" s="202" t="str">
        <f>IFERROR(_xlfn.XLOOKUP(確報【11月】!AW29,台帳表ｋ[整理番号],台帳表ｋ[繁閑調整]),"")</f>
        <v/>
      </c>
      <c r="AY29" s="277" t="str">
        <f>IFERROR(_xlfn.XLOOKUP(確報【11月】!AW29,台帳表ｋ[整理番号],台帳表ｋ[精算
グループ]),"")</f>
        <v/>
      </c>
      <c r="AZ29" s="278" t="str">
        <f>IFERROR(_xlfn.XLOOKUP(確報【11月】!AW29,台帳表ｋ[整理番号],台帳表ｋ[請求書発行番号]),"")</f>
        <v/>
      </c>
      <c r="BA29" s="269" t="str">
        <f>IFERROR(_xlfn.XLOOKUP(確報【11月】!AW29,台帳表ｋ[整理番号],台帳表ｋ[繁閑調整金]),"")</f>
        <v/>
      </c>
    </row>
    <row r="30" spans="1:53" ht="15.75" customHeight="1" thickBot="1">
      <c r="A30" s="927"/>
      <c r="B30" s="927"/>
      <c r="C30" s="927"/>
      <c r="D30" s="976"/>
      <c r="E30" s="928"/>
      <c r="F30" s="171" t="s">
        <v>16519</v>
      </c>
      <c r="G30" s="172" t="s">
        <v>16606</v>
      </c>
      <c r="H30" s="173"/>
      <c r="I30" s="174"/>
      <c r="J30" s="72"/>
      <c r="K30" s="174"/>
      <c r="L30" s="72"/>
      <c r="M30" s="174"/>
      <c r="N30" s="72"/>
      <c r="O30" s="175">
        <f>SUMIFS(台帳表ｓ[金額],台帳表ｓ[精算
グループ],確報【11月】!$H30,台帳表ｓ[入金月（月のみ）],確報【11月】!$A$1,台帳表ｓ[ＮＣ区分],"南部")+SUMIFS(測量台帳1ｓ[入金額],測量台帳1ｓ[精算
グループ],確報【11月】!$H30,測量台帳1ｓ[入金月（月のみ）],確報【11月】!$A$1,測量台帳1ｓ[NC区分],"南部")+SUMIFS(測量台帳1__2ｓ[入金額(後)],測量台帳1__2ｓ[精算
グループ(後)],確報【11月】!$H30,測量台帳1__2ｓ[入金月(後)（月のみ）],確報【11月】!$A$1,測量台帳1__2ｓ[NC区分],"南部")</f>
        <v>0</v>
      </c>
      <c r="P30" s="173"/>
      <c r="Q30" s="175"/>
      <c r="R30" s="173"/>
      <c r="S30" s="174"/>
      <c r="T30" s="72"/>
      <c r="U30" s="175"/>
      <c r="V30" s="173"/>
      <c r="W30" s="175" cm="1">
        <f t="array" ref="W30">INDEX(設備G入力用!$F$2:$Q$72,ROW(A25), MATCH($A$1,設備G入力用!$F$2:$Q$2,0))</f>
        <v>0</v>
      </c>
      <c r="X30" s="156">
        <f t="shared" si="5"/>
        <v>0</v>
      </c>
      <c r="Y30" s="16">
        <f>SUM(X25:X30)</f>
        <v>2249834</v>
      </c>
      <c r="Z30" s="13" t="s">
        <v>16616</v>
      </c>
      <c r="AA30" s="983"/>
      <c r="AB30" s="304" t="s">
        <v>620</v>
      </c>
      <c r="AC30" s="172">
        <f>SUM(I32,K32,M32,O32,Q32,S32,U32,W32)</f>
        <v>0</v>
      </c>
      <c r="AD30" s="10"/>
      <c r="AE30" s="10"/>
      <c r="AF30" s="202" t="str">
        <f>IFERROR(_xlfn.XLOOKUP(確報【11月】!$AE30,台帳表ｓ[整理番号],台帳表ｓ[繁閑調整]),"")</f>
        <v/>
      </c>
      <c r="AG30" s="277" t="str">
        <f>IFERROR(_xlfn.XLOOKUP(確報【11月】!$AE30,台帳表ｓ[整理番号],台帳表ｓ[精算
グループ]),"")</f>
        <v/>
      </c>
      <c r="AH30" s="278" t="str">
        <f>IFERROR(_xlfn.XLOOKUP(確報【11月】!$AE30,台帳表ｓ[整理番号],台帳表ｓ[請求書発行番号]),"")</f>
        <v/>
      </c>
      <c r="AI30" s="269" t="str">
        <f>IFERROR(_xlfn.XLOOKUP(確報【11月】!$AE30,台帳表ｓ[整理番号],台帳表ｓ[繁閑調整金]),"")</f>
        <v/>
      </c>
      <c r="AJ30" s="139"/>
      <c r="AL30" s="202" t="str">
        <f>IFERROR(_xlfn.XLOOKUP(確報【11月】!AK30,台帳表ｔ[整理番号],台帳表ｔ[繁閑調整]),"")</f>
        <v/>
      </c>
      <c r="AM30" s="277" t="str">
        <f>IFERROR(_xlfn.XLOOKUP(確報【11月】!AK30,台帳表ｔ[整理番号],台帳表ｔ[精算
グループ]),"")</f>
        <v/>
      </c>
      <c r="AN30" s="278" t="str">
        <f>IFERROR(_xlfn.XLOOKUP(確報【11月】!AK30,台帳表ｔ[整理番号],台帳表ｔ[請求書発行番号]),"")</f>
        <v/>
      </c>
      <c r="AO30" s="269" t="str">
        <f>IFERROR(_xlfn.XLOOKUP(確報【11月】!AK30,台帳表ｔ[整理番号],台帳表ｔ[繁閑調整金]),"")</f>
        <v/>
      </c>
      <c r="AP30" s="275"/>
      <c r="AR30" s="202" t="str">
        <f>IFERROR(_xlfn.XLOOKUP(確報【11月】!AQ30,台帳表ｋ[整理番号],台帳表ｋ[繁閑調整]),"")</f>
        <v/>
      </c>
      <c r="AS30" s="277" t="str">
        <f>IFERROR(_xlfn.XLOOKUP(確報【11月】!AQ30,台帳表ｋ[整理番号],台帳表ｋ[精算
グループ]),"")</f>
        <v/>
      </c>
      <c r="AT30" s="278" t="str">
        <f>IFERROR(_xlfn.XLOOKUP(確報【11月】!AQ30,台帳表ｋ[整理番号],台帳表ｋ[請求書発行番号]),"")</f>
        <v/>
      </c>
      <c r="AU30" s="269" t="str">
        <f>IFERROR(_xlfn.XLOOKUP(確報【11月】!AQ30,台帳表ｋ[整理番号],台帳表ｋ[繁閑調整金]),"")</f>
        <v/>
      </c>
      <c r="AV30" s="275"/>
      <c r="AX30" s="202" t="str">
        <f>IFERROR(_xlfn.XLOOKUP(確報【11月】!AW30,台帳表ｋ[整理番号],台帳表ｋ[繁閑調整]),"")</f>
        <v/>
      </c>
      <c r="AY30" s="277" t="str">
        <f>IFERROR(_xlfn.XLOOKUP(確報【11月】!AW30,台帳表ｋ[整理番号],台帳表ｋ[精算
グループ]),"")</f>
        <v/>
      </c>
      <c r="AZ30" s="278" t="str">
        <f>IFERROR(_xlfn.XLOOKUP(確報【11月】!AW30,台帳表ｋ[整理番号],台帳表ｋ[請求書発行番号]),"")</f>
        <v/>
      </c>
      <c r="BA30" s="269" t="str">
        <f>IFERROR(_xlfn.XLOOKUP(確報【11月】!AW30,台帳表ｋ[整理番号],台帳表ｋ[繁閑調整金]),"")</f>
        <v/>
      </c>
    </row>
    <row r="31" spans="1:53" ht="15.75" customHeight="1" thickBot="1">
      <c r="A31" s="927"/>
      <c r="B31" s="927"/>
      <c r="C31" s="927"/>
      <c r="D31" s="976"/>
      <c r="E31" s="926" t="s">
        <v>16500</v>
      </c>
      <c r="F31" s="212" t="s">
        <v>16501</v>
      </c>
      <c r="G31" s="213"/>
      <c r="H31" s="214"/>
      <c r="I31" s="215"/>
      <c r="J31" s="216"/>
      <c r="K31" s="217"/>
      <c r="L31" s="218"/>
      <c r="M31" s="217"/>
      <c r="N31" s="218"/>
      <c r="O31" s="219">
        <f>SUMIFS(台帳表ｓ[金額],台帳表ｓ[精算
グループ],確報【11月】!$H31,台帳表ｓ[入金月（月のみ）],確報【11月】!$A$1,台帳表ｓ[ＮＣ区分],"南部")+SUMIFS(測量台帳1ｓ[入金額],測量台帳1ｓ[精算
グループ],確報【11月】!$H31,測量台帳1ｓ[入金月（月のみ）],確報【11月】!$A$1,測量台帳1ｓ[NC区分],"南部")+SUMIFS(測量台帳1__2ｓ[入金額(後)],測量台帳1__2ｓ[精算
グループ(後)],確報【11月】!$H31,測量台帳1__2ｓ[入金月(後)（月のみ）],確報【11月】!$A$1,測量台帳1__2ｓ[NC区分],"南部")</f>
        <v>0</v>
      </c>
      <c r="P31" s="214"/>
      <c r="Q31" s="219"/>
      <c r="R31" s="214"/>
      <c r="S31" s="217"/>
      <c r="T31" s="218"/>
      <c r="U31" s="219"/>
      <c r="V31" s="214"/>
      <c r="W31" s="219" cm="1">
        <f t="array" ref="W31">INDEX(設備G入力用!$F$2:$Q$72,ROW(A26), MATCH($A$1,設備G入力用!$F$2:$Q$2,0))</f>
        <v>0</v>
      </c>
      <c r="X31" s="220">
        <f t="shared" si="5"/>
        <v>0</v>
      </c>
      <c r="Y31" s="176">
        <f>SUM(X31:X31)</f>
        <v>0</v>
      </c>
      <c r="Z31" s="204"/>
      <c r="AA31" s="983"/>
      <c r="AB31" s="305"/>
      <c r="AC31" s="306">
        <f>SUM(I31,K31,M31,O31,Q31,S31,U31,W31)</f>
        <v>0</v>
      </c>
      <c r="AD31" s="10"/>
      <c r="AE31" s="10"/>
      <c r="AF31" s="202" t="str">
        <f>IFERROR(_xlfn.XLOOKUP(確報【11月】!$AE31,台帳表ｓ[整理番号],台帳表ｓ[繁閑調整]),"")</f>
        <v/>
      </c>
      <c r="AG31" s="277" t="str">
        <f>IFERROR(_xlfn.XLOOKUP(確報【11月】!$AE31,台帳表ｓ[整理番号],台帳表ｓ[精算
グループ]),"")</f>
        <v/>
      </c>
      <c r="AH31" s="278" t="str">
        <f>IFERROR(_xlfn.XLOOKUP(確報【11月】!$AE31,台帳表ｓ[整理番号],台帳表ｓ[請求書発行番号]),"")</f>
        <v/>
      </c>
      <c r="AI31" s="269" t="str">
        <f>IFERROR(_xlfn.XLOOKUP(確報【11月】!$AE31,台帳表ｓ[整理番号],台帳表ｓ[繁閑調整金]),"")</f>
        <v/>
      </c>
      <c r="AJ31" s="139"/>
      <c r="AL31" s="202" t="str">
        <f>IFERROR(_xlfn.XLOOKUP(確報【11月】!AK31,台帳表ｔ[整理番号],台帳表ｔ[繁閑調整]),"")</f>
        <v/>
      </c>
      <c r="AM31" s="277" t="str">
        <f>IFERROR(_xlfn.XLOOKUP(確報【11月】!AK31,台帳表ｔ[整理番号],台帳表ｔ[精算
グループ]),"")</f>
        <v/>
      </c>
      <c r="AN31" s="278" t="str">
        <f>IFERROR(_xlfn.XLOOKUP(確報【11月】!AK31,台帳表ｔ[整理番号],台帳表ｔ[請求書発行番号]),"")</f>
        <v/>
      </c>
      <c r="AO31" s="269" t="str">
        <f>IFERROR(_xlfn.XLOOKUP(確報【11月】!AK31,台帳表ｔ[整理番号],台帳表ｔ[繁閑調整金]),"")</f>
        <v/>
      </c>
      <c r="AP31" s="275"/>
      <c r="AR31" s="202" t="str">
        <f>IFERROR(_xlfn.XLOOKUP(確報【11月】!AQ31,台帳表ｋ[整理番号],台帳表ｋ[繁閑調整]),"")</f>
        <v/>
      </c>
      <c r="AS31" s="277" t="str">
        <f>IFERROR(_xlfn.XLOOKUP(確報【11月】!AQ31,台帳表ｋ[整理番号],台帳表ｋ[精算
グループ]),"")</f>
        <v/>
      </c>
      <c r="AT31" s="278" t="str">
        <f>IFERROR(_xlfn.XLOOKUP(確報【11月】!AQ31,台帳表ｋ[整理番号],台帳表ｋ[請求書発行番号]),"")</f>
        <v/>
      </c>
      <c r="AU31" s="269" t="str">
        <f>IFERROR(_xlfn.XLOOKUP(確報【11月】!AQ31,台帳表ｋ[整理番号],台帳表ｋ[繁閑調整金]),"")</f>
        <v/>
      </c>
      <c r="AV31" s="275"/>
      <c r="AX31" s="202" t="str">
        <f>IFERROR(_xlfn.XLOOKUP(確報【11月】!AW31,台帳表ｋ[整理番号],台帳表ｋ[繁閑調整]),"")</f>
        <v/>
      </c>
      <c r="AY31" s="277" t="str">
        <f>IFERROR(_xlfn.XLOOKUP(確報【11月】!AW31,台帳表ｋ[整理番号],台帳表ｋ[精算
グループ]),"")</f>
        <v/>
      </c>
      <c r="AZ31" s="278" t="str">
        <f>IFERROR(_xlfn.XLOOKUP(確報【11月】!AW31,台帳表ｋ[整理番号],台帳表ｋ[請求書発行番号]),"")</f>
        <v/>
      </c>
      <c r="BA31" s="269" t="str">
        <f>IFERROR(_xlfn.XLOOKUP(確報【11月】!AW31,台帳表ｋ[整理番号],台帳表ｋ[繁閑調整金]),"")</f>
        <v/>
      </c>
    </row>
    <row r="32" spans="1:53" ht="15.75" customHeight="1">
      <c r="A32" s="927"/>
      <c r="B32" s="927"/>
      <c r="C32" s="927"/>
      <c r="D32" s="976"/>
      <c r="E32" s="927"/>
      <c r="F32" s="68" t="s">
        <v>16507</v>
      </c>
      <c r="G32" s="52" t="s">
        <v>16606</v>
      </c>
      <c r="H32" s="177" t="s">
        <v>16508</v>
      </c>
      <c r="I32" s="178"/>
      <c r="J32" s="81" t="s">
        <v>16508</v>
      </c>
      <c r="K32" s="82"/>
      <c r="L32" s="81" t="s">
        <v>16508</v>
      </c>
      <c r="M32" s="82"/>
      <c r="N32" s="69" t="s">
        <v>16508</v>
      </c>
      <c r="O32" s="70">
        <f>SUMIFS(台帳表ｓ[金額],台帳表ｓ[精算
グループ],確報【11月】!$H32,台帳表ｓ[入金月（月のみ）],確報【11月】!$A$1,台帳表ｓ[ＮＣ区分],"南部")+SUMIFS(測量台帳1ｓ[入金額],測量台帳1ｓ[精算
グループ],確報【11月】!$H32,測量台帳1ｓ[入金月（月のみ）],確報【11月】!$A$1,測量台帳1ｓ[NC区分],"南部")+SUMIFS(測量台帳1__2ｓ[入金額(後)],測量台帳1__2ｓ[精算
グループ(後)],確報【11月】!$H32,測量台帳1__2ｓ[入金月(後)（月のみ）],確報【11月】!$A$1,測量台帳1__2ｓ[NC区分],"南部")</f>
        <v>0</v>
      </c>
      <c r="P32" s="177" t="s">
        <v>16508</v>
      </c>
      <c r="Q32" s="70"/>
      <c r="R32" s="177" t="s">
        <v>16508</v>
      </c>
      <c r="S32" s="82"/>
      <c r="T32" s="69" t="s">
        <v>16508</v>
      </c>
      <c r="U32" s="70"/>
      <c r="V32" s="177" t="s">
        <v>16508</v>
      </c>
      <c r="W32" s="70" cm="1">
        <f t="array" ref="W32">INDEX(設備G入力用!$F$2:$Q$72,ROW(A27), MATCH($A$1,設備G入力用!$F$2:$Q$2,0))</f>
        <v>0</v>
      </c>
      <c r="X32" s="71">
        <f t="shared" si="5"/>
        <v>0</v>
      </c>
      <c r="Y32" s="24"/>
      <c r="Z32" s="13"/>
      <c r="AA32" s="983"/>
      <c r="AB32" s="304" t="s">
        <v>16612</v>
      </c>
      <c r="AC32" s="172">
        <f>SUM(I33,K33,M33,O33,Q33,S33,U33,W33)</f>
        <v>0</v>
      </c>
      <c r="AD32" s="10"/>
      <c r="AE32" s="10"/>
      <c r="AF32" s="202" t="str">
        <f>IFERROR(_xlfn.XLOOKUP(確報【11月】!$AE32,台帳表ｓ[整理番号],台帳表ｓ[繁閑調整]),"")</f>
        <v/>
      </c>
      <c r="AG32" s="277" t="str">
        <f>IFERROR(_xlfn.XLOOKUP(確報【11月】!$AE32,台帳表ｓ[整理番号],台帳表ｓ[精算
グループ]),"")</f>
        <v/>
      </c>
      <c r="AH32" s="278" t="str">
        <f>IFERROR(_xlfn.XLOOKUP(確報【11月】!$AE32,台帳表ｓ[整理番号],台帳表ｓ[請求書発行番号]),"")</f>
        <v/>
      </c>
      <c r="AI32" s="269" t="str">
        <f>IFERROR(_xlfn.XLOOKUP(確報【11月】!$AE32,台帳表ｓ[整理番号],台帳表ｓ[繁閑調整金]),"")</f>
        <v/>
      </c>
      <c r="AJ32" s="139"/>
      <c r="AL32" s="202" t="str">
        <f>IFERROR(_xlfn.XLOOKUP(確報【11月】!AK32,台帳表ｔ[整理番号],台帳表ｔ[繁閑調整]),"")</f>
        <v/>
      </c>
      <c r="AM32" s="277" t="str">
        <f>IFERROR(_xlfn.XLOOKUP(確報【11月】!AK32,台帳表ｔ[整理番号],台帳表ｔ[精算
グループ]),"")</f>
        <v/>
      </c>
      <c r="AN32" s="278" t="str">
        <f>IFERROR(_xlfn.XLOOKUP(確報【11月】!AK32,台帳表ｔ[整理番号],台帳表ｔ[請求書発行番号]),"")</f>
        <v/>
      </c>
      <c r="AO32" s="269" t="str">
        <f>IFERROR(_xlfn.XLOOKUP(確報【11月】!AK32,台帳表ｔ[整理番号],台帳表ｔ[繁閑調整金]),"")</f>
        <v/>
      </c>
      <c r="AP32" s="275"/>
      <c r="AR32" s="202" t="str">
        <f>IFERROR(_xlfn.XLOOKUP(確報【11月】!AQ32,台帳表ｋ[整理番号],台帳表ｋ[繁閑調整]),"")</f>
        <v/>
      </c>
      <c r="AS32" s="277" t="str">
        <f>IFERROR(_xlfn.XLOOKUP(確報【11月】!AQ32,台帳表ｋ[整理番号],台帳表ｋ[精算
グループ]),"")</f>
        <v/>
      </c>
      <c r="AT32" s="278" t="str">
        <f>IFERROR(_xlfn.XLOOKUP(確報【11月】!AQ32,台帳表ｋ[整理番号],台帳表ｋ[請求書発行番号]),"")</f>
        <v/>
      </c>
      <c r="AU32" s="269" t="str">
        <f>IFERROR(_xlfn.XLOOKUP(確報【11月】!AQ32,台帳表ｋ[整理番号],台帳表ｋ[繁閑調整金]),"")</f>
        <v/>
      </c>
      <c r="AV32" s="275"/>
      <c r="AX32" s="202" t="str">
        <f>IFERROR(_xlfn.XLOOKUP(確報【11月】!AW32,台帳表ｋ[整理番号],台帳表ｋ[繁閑調整]),"")</f>
        <v/>
      </c>
      <c r="AY32" s="277" t="str">
        <f>IFERROR(_xlfn.XLOOKUP(確報【11月】!AW32,台帳表ｋ[整理番号],台帳表ｋ[精算
グループ]),"")</f>
        <v/>
      </c>
      <c r="AZ32" s="278" t="str">
        <f>IFERROR(_xlfn.XLOOKUP(確報【11月】!AW32,台帳表ｋ[整理番号],台帳表ｋ[請求書発行番号]),"")</f>
        <v/>
      </c>
      <c r="BA32" s="269" t="str">
        <f>IFERROR(_xlfn.XLOOKUP(確報【11月】!AW32,台帳表ｋ[整理番号],台帳表ｋ[繁閑調整金]),"")</f>
        <v/>
      </c>
    </row>
    <row r="33" spans="1:53" ht="16.350000000000001" customHeight="1">
      <c r="A33" s="927"/>
      <c r="B33" s="927"/>
      <c r="C33" s="927"/>
      <c r="D33" s="976"/>
      <c r="E33" s="927"/>
      <c r="F33" s="25" t="s">
        <v>16503</v>
      </c>
      <c r="G33" s="52" t="s">
        <v>16606</v>
      </c>
      <c r="H33" s="45" t="s">
        <v>16504</v>
      </c>
      <c r="I33" s="46"/>
      <c r="J33" s="78" t="s">
        <v>16504</v>
      </c>
      <c r="K33" s="40"/>
      <c r="L33" s="78" t="s">
        <v>16504</v>
      </c>
      <c r="M33" s="40"/>
      <c r="N33" s="60" t="s">
        <v>16504</v>
      </c>
      <c r="O33" s="61">
        <f>SUMIFS(台帳表ｓ[金額],台帳表ｓ[精算
グループ],確報【11月】!$H33,台帳表ｓ[入金月（月のみ）],確報【11月】!$A$1,台帳表ｓ[ＮＣ区分],"南部")+SUMIFS(測量台帳1ｓ[入金額],測量台帳1ｓ[精算
グループ],確報【11月】!$H33,測量台帳1ｓ[入金月（月のみ）],確報【11月】!$A$1,測量台帳1ｓ[NC区分],"南部")+SUMIFS(測量台帳1__2ｓ[入金額(後)],測量台帳1__2ｓ[精算
グループ(後)],確報【11月】!$H33,測量台帳1__2ｓ[入金月(後)（月のみ）],確報【11月】!$A$1,測量台帳1__2ｓ[NC区分],"南部")</f>
        <v>0</v>
      </c>
      <c r="P33" s="45" t="s">
        <v>16504</v>
      </c>
      <c r="Q33" s="61"/>
      <c r="R33" s="45" t="s">
        <v>16504</v>
      </c>
      <c r="S33" s="40"/>
      <c r="T33" s="60" t="s">
        <v>16504</v>
      </c>
      <c r="U33" s="61"/>
      <c r="V33" s="45" t="s">
        <v>16504</v>
      </c>
      <c r="W33" s="61" cm="1">
        <f t="array" ref="W33">INDEX(設備G入力用!$F$2:$Q$72,ROW(A28), MATCH($A$1,設備G入力用!$F$2:$Q$2,0))</f>
        <v>0</v>
      </c>
      <c r="X33" s="30">
        <f t="shared" si="5"/>
        <v>0</v>
      </c>
      <c r="Y33" s="24"/>
      <c r="Z33" s="13"/>
      <c r="AA33" s="983"/>
      <c r="AB33" s="304" t="s">
        <v>315</v>
      </c>
      <c r="AC33" s="172">
        <f>SUM(I34,K34,M34,O34,Q34,S34,U34,W34)</f>
        <v>0</v>
      </c>
      <c r="AF33" s="202" t="str">
        <f>IFERROR(_xlfn.XLOOKUP(確報【11月】!$AE33,台帳表ｓ[整理番号],台帳表ｓ[繁閑調整]),"")</f>
        <v/>
      </c>
      <c r="AG33" s="277" t="str">
        <f>IFERROR(_xlfn.XLOOKUP(確報【11月】!$AE33,台帳表ｓ[整理番号],台帳表ｓ[精算
グループ]),"")</f>
        <v/>
      </c>
      <c r="AH33" s="278" t="str">
        <f>IFERROR(_xlfn.XLOOKUP(確報【11月】!$AE33,台帳表ｓ[整理番号],台帳表ｓ[請求書発行番号]),"")</f>
        <v/>
      </c>
      <c r="AI33" s="269" t="str">
        <f>IFERROR(_xlfn.XLOOKUP(確報【11月】!$AE33,台帳表ｓ[整理番号],台帳表ｓ[繁閑調整金]),"")</f>
        <v/>
      </c>
      <c r="AJ33" s="139"/>
      <c r="AL33" s="202" t="str">
        <f>IFERROR(_xlfn.XLOOKUP(確報【11月】!AK33,台帳表ｔ[整理番号],台帳表ｔ[繁閑調整]),"")</f>
        <v/>
      </c>
      <c r="AM33" s="277" t="str">
        <f>IFERROR(_xlfn.XLOOKUP(確報【11月】!AK33,台帳表ｔ[整理番号],台帳表ｔ[精算
グループ]),"")</f>
        <v/>
      </c>
      <c r="AN33" s="278" t="str">
        <f>IFERROR(_xlfn.XLOOKUP(確報【11月】!AK33,台帳表ｔ[整理番号],台帳表ｔ[請求書発行番号]),"")</f>
        <v/>
      </c>
      <c r="AO33" s="269" t="str">
        <f>IFERROR(_xlfn.XLOOKUP(確報【11月】!AK33,台帳表ｔ[整理番号],台帳表ｔ[繁閑調整金]),"")</f>
        <v/>
      </c>
      <c r="AP33" s="275"/>
      <c r="AR33" s="202" t="str">
        <f>IFERROR(_xlfn.XLOOKUP(確報【11月】!AQ33,台帳表ｋ[整理番号],台帳表ｋ[繁閑調整]),"")</f>
        <v/>
      </c>
      <c r="AS33" s="277" t="str">
        <f>IFERROR(_xlfn.XLOOKUP(確報【11月】!AQ33,台帳表ｋ[整理番号],台帳表ｋ[精算
グループ]),"")</f>
        <v/>
      </c>
      <c r="AT33" s="278" t="str">
        <f>IFERROR(_xlfn.XLOOKUP(確報【11月】!AQ33,台帳表ｋ[整理番号],台帳表ｋ[請求書発行番号]),"")</f>
        <v/>
      </c>
      <c r="AU33" s="269" t="str">
        <f>IFERROR(_xlfn.XLOOKUP(確報【11月】!AQ33,台帳表ｋ[整理番号],台帳表ｋ[繁閑調整金]),"")</f>
        <v/>
      </c>
      <c r="AV33" s="275"/>
      <c r="AX33" s="202" t="str">
        <f>IFERROR(_xlfn.XLOOKUP(確報【11月】!AW33,台帳表ｋ[整理番号],台帳表ｋ[繁閑調整]),"")</f>
        <v/>
      </c>
      <c r="AY33" s="277" t="str">
        <f>IFERROR(_xlfn.XLOOKUP(確報【11月】!AW33,台帳表ｋ[整理番号],台帳表ｋ[精算
グループ]),"")</f>
        <v/>
      </c>
      <c r="AZ33" s="278" t="str">
        <f>IFERROR(_xlfn.XLOOKUP(確報【11月】!AW33,台帳表ｋ[整理番号],台帳表ｋ[請求書発行番号]),"")</f>
        <v/>
      </c>
      <c r="BA33" s="269" t="str">
        <f>IFERROR(_xlfn.XLOOKUP(確報【11月】!AW33,台帳表ｋ[整理番号],台帳表ｋ[繁閑調整金]),"")</f>
        <v/>
      </c>
    </row>
    <row r="34" spans="1:53" ht="16.350000000000001" customHeight="1" thickBot="1">
      <c r="A34" s="927"/>
      <c r="B34" s="927"/>
      <c r="C34" s="927"/>
      <c r="D34" s="976"/>
      <c r="E34" s="927"/>
      <c r="F34" s="25" t="s">
        <v>16505</v>
      </c>
      <c r="G34" s="52" t="s">
        <v>16606</v>
      </c>
      <c r="H34" s="45" t="s">
        <v>16506</v>
      </c>
      <c r="I34" s="46"/>
      <c r="J34" s="78" t="s">
        <v>16506</v>
      </c>
      <c r="K34" s="40"/>
      <c r="L34" s="78" t="s">
        <v>16506</v>
      </c>
      <c r="M34" s="40"/>
      <c r="N34" s="60" t="s">
        <v>16506</v>
      </c>
      <c r="O34" s="61">
        <f>SUMIFS(台帳表ｓ[金額],台帳表ｓ[精算
グループ],確報【11月】!$H34,台帳表ｓ[入金月（月のみ）],確報【11月】!$A$1,台帳表ｓ[ＮＣ区分],"南部")+SUMIFS(測量台帳1ｓ[入金額],測量台帳1ｓ[精算
グループ],確報【11月】!$H34,測量台帳1ｓ[入金月（月のみ）],確報【11月】!$A$1,測量台帳1ｓ[NC区分],"南部")+SUMIFS(測量台帳1__2ｓ[入金額(後)],測量台帳1__2ｓ[精算
グループ(後)],確報【11月】!$H34,測量台帳1__2ｓ[入金月(後)（月のみ）],確報【11月】!$A$1,測量台帳1__2ｓ[NC区分],"南部")</f>
        <v>0</v>
      </c>
      <c r="P34" s="45" t="s">
        <v>16506</v>
      </c>
      <c r="Q34" s="61"/>
      <c r="R34" s="45" t="s">
        <v>16506</v>
      </c>
      <c r="S34" s="40"/>
      <c r="T34" s="60" t="s">
        <v>16506</v>
      </c>
      <c r="U34" s="61"/>
      <c r="V34" s="45" t="s">
        <v>16506</v>
      </c>
      <c r="W34" s="61" cm="1">
        <f t="array" ref="W34">INDEX(設備G入力用!$F$2:$Q$72,ROW(A29), MATCH($A$1,設備G入力用!$F$2:$Q$2,0))</f>
        <v>0</v>
      </c>
      <c r="X34" s="30">
        <f t="shared" si="5"/>
        <v>0</v>
      </c>
      <c r="AA34" s="984"/>
      <c r="AB34" s="304" t="s">
        <v>16617</v>
      </c>
      <c r="AC34" s="172">
        <f>SUM(I35,K35,M35,O35,Q35,S35,U35,W35)</f>
        <v>0</v>
      </c>
      <c r="AD34" s="10"/>
      <c r="AE34" s="10"/>
      <c r="AF34" s="202" t="str">
        <f>IFERROR(_xlfn.XLOOKUP(確報【11月】!$AE34,台帳表ｓ[整理番号],台帳表ｓ[繁閑調整]),"")</f>
        <v/>
      </c>
      <c r="AG34" s="277" t="str">
        <f>IFERROR(_xlfn.XLOOKUP(確報【11月】!$AE34,台帳表ｓ[整理番号],台帳表ｓ[精算
グループ]),"")</f>
        <v/>
      </c>
      <c r="AH34" s="278" t="str">
        <f>IFERROR(_xlfn.XLOOKUP(確報【11月】!$AE34,台帳表ｓ[整理番号],台帳表ｓ[請求書発行番号]),"")</f>
        <v/>
      </c>
      <c r="AI34" s="269" t="str">
        <f>IFERROR(_xlfn.XLOOKUP(確報【11月】!$AE34,台帳表ｓ[整理番号],台帳表ｓ[繁閑調整金]),"")</f>
        <v/>
      </c>
      <c r="AJ34" s="139"/>
      <c r="AL34" s="202" t="str">
        <f>IFERROR(_xlfn.XLOOKUP(確報【11月】!AK34,台帳表ｔ[整理番号],台帳表ｔ[繁閑調整]),"")</f>
        <v/>
      </c>
      <c r="AM34" s="277" t="str">
        <f>IFERROR(_xlfn.XLOOKUP(確報【11月】!AK34,台帳表ｔ[整理番号],台帳表ｔ[精算
グループ]),"")</f>
        <v/>
      </c>
      <c r="AN34" s="278" t="str">
        <f>IFERROR(_xlfn.XLOOKUP(確報【11月】!AK34,台帳表ｔ[整理番号],台帳表ｔ[請求書発行番号]),"")</f>
        <v/>
      </c>
      <c r="AO34" s="269" t="str">
        <f>IFERROR(_xlfn.XLOOKUP(確報【11月】!AK34,台帳表ｔ[整理番号],台帳表ｔ[繁閑調整金]),"")</f>
        <v/>
      </c>
      <c r="AP34" s="275"/>
      <c r="AR34" s="202" t="str">
        <f>IFERROR(_xlfn.XLOOKUP(確報【11月】!AQ34,台帳表ｋ[整理番号],台帳表ｋ[繁閑調整]),"")</f>
        <v/>
      </c>
      <c r="AS34" s="277" t="str">
        <f>IFERROR(_xlfn.XLOOKUP(確報【11月】!AQ34,台帳表ｋ[整理番号],台帳表ｋ[精算
グループ]),"")</f>
        <v/>
      </c>
      <c r="AT34" s="278" t="str">
        <f>IFERROR(_xlfn.XLOOKUP(確報【11月】!AQ34,台帳表ｋ[整理番号],台帳表ｋ[請求書発行番号]),"")</f>
        <v/>
      </c>
      <c r="AU34" s="269" t="str">
        <f>IFERROR(_xlfn.XLOOKUP(確報【11月】!AQ34,台帳表ｋ[整理番号],台帳表ｋ[繁閑調整金]),"")</f>
        <v/>
      </c>
      <c r="AV34" s="275"/>
      <c r="AX34" s="202" t="str">
        <f>IFERROR(_xlfn.XLOOKUP(確報【11月】!AW34,台帳表ｋ[整理番号],台帳表ｋ[繁閑調整]),"")</f>
        <v/>
      </c>
      <c r="AY34" s="277" t="str">
        <f>IFERROR(_xlfn.XLOOKUP(確報【11月】!AW34,台帳表ｋ[整理番号],台帳表ｋ[精算
グループ]),"")</f>
        <v/>
      </c>
      <c r="AZ34" s="278" t="str">
        <f>IFERROR(_xlfn.XLOOKUP(確報【11月】!AW34,台帳表ｋ[整理番号],台帳表ｋ[請求書発行番号]),"")</f>
        <v/>
      </c>
      <c r="BA34" s="269" t="str">
        <f>IFERROR(_xlfn.XLOOKUP(確報【11月】!AW34,台帳表ｋ[整理番号],台帳表ｋ[繁閑調整金]),"")</f>
        <v/>
      </c>
    </row>
    <row r="35" spans="1:53" ht="16.350000000000001" customHeight="1" thickTop="1" thickBot="1">
      <c r="A35" s="927"/>
      <c r="B35" s="927"/>
      <c r="C35" s="927"/>
      <c r="D35" s="979"/>
      <c r="E35" s="928"/>
      <c r="F35" s="25" t="s">
        <v>16509</v>
      </c>
      <c r="G35" s="52" t="s">
        <v>16606</v>
      </c>
      <c r="H35" s="45"/>
      <c r="I35" s="46"/>
      <c r="J35" s="78"/>
      <c r="K35" s="40"/>
      <c r="L35" s="78"/>
      <c r="M35" s="40"/>
      <c r="N35" s="60"/>
      <c r="O35" s="61">
        <f>SUMIFS(台帳表ｓ[金額],台帳表ｓ[精算
グループ],確報【11月】!$H35,台帳表ｓ[入金月（月のみ）],確報【11月】!$A$1,台帳表ｓ[ＮＣ区分],"南部")+SUMIFS(測量台帳1ｓ[入金額],測量台帳1ｓ[精算
グループ],確報【11月】!$H35,測量台帳1ｓ[入金月（月のみ）],確報【11月】!$A$1,測量台帳1ｓ[NC区分],"南部")+SUMIFS(測量台帳1__2ｓ[入金額(後)],測量台帳1__2ｓ[精算
グループ(後)],確報【11月】!$H35,測量台帳1__2ｓ[入金月(後)（月のみ）],確報【11月】!$A$1,測量台帳1__2ｓ[NC区分],"南部")</f>
        <v>0</v>
      </c>
      <c r="P35" s="45"/>
      <c r="Q35" s="61"/>
      <c r="R35" s="45"/>
      <c r="S35" s="40"/>
      <c r="T35" s="60"/>
      <c r="U35" s="61"/>
      <c r="V35" s="45"/>
      <c r="W35" s="61" cm="1">
        <f t="array" ref="W35">INDEX(設備G入力用!$F$2:$Q$72,ROW(A30), MATCH($A$1,設備G入力用!$F$2:$Q$2,0))</f>
        <v>0</v>
      </c>
      <c r="X35" s="30">
        <f t="shared" si="5"/>
        <v>0</v>
      </c>
      <c r="Y35" s="16">
        <f>SUM(X32:X35)</f>
        <v>0</v>
      </c>
      <c r="Z35" s="13" t="s">
        <v>16618</v>
      </c>
      <c r="AA35" s="1069" t="s">
        <v>16613</v>
      </c>
      <c r="AB35" s="1070"/>
      <c r="AC35" s="297">
        <f>SUM(AC24:AC34)</f>
        <v>2249834</v>
      </c>
      <c r="AD35" s="10"/>
      <c r="AE35" s="10"/>
      <c r="AF35" s="202" t="str">
        <f>IFERROR(_xlfn.XLOOKUP(確報【11月】!$AE35,台帳表ｓ[整理番号],台帳表ｓ[繁閑調整]),"")</f>
        <v/>
      </c>
      <c r="AG35" s="277" t="str">
        <f>IFERROR(_xlfn.XLOOKUP(確報【11月】!$AE35,台帳表ｓ[整理番号],台帳表ｓ[精算
グループ]),"")</f>
        <v/>
      </c>
      <c r="AH35" s="278" t="str">
        <f>IFERROR(_xlfn.XLOOKUP(確報【11月】!$AE35,台帳表ｓ[整理番号],台帳表ｓ[請求書発行番号]),"")</f>
        <v/>
      </c>
      <c r="AI35" s="269" t="str">
        <f>IFERROR(_xlfn.XLOOKUP(確報【11月】!$AE35,台帳表ｓ[整理番号],台帳表ｓ[繁閑調整金]),"")</f>
        <v/>
      </c>
      <c r="AJ35" s="275"/>
      <c r="AL35" s="202" t="str">
        <f>IFERROR(_xlfn.XLOOKUP(確報【11月】!AK35,台帳表ｔ[整理番号],台帳表ｔ[繁閑調整]),"")</f>
        <v/>
      </c>
      <c r="AM35" s="277" t="str">
        <f>IFERROR(_xlfn.XLOOKUP(確報【11月】!AK35,台帳表ｔ[整理番号],台帳表ｔ[精算
グループ]),"")</f>
        <v/>
      </c>
      <c r="AN35" s="278" t="str">
        <f>IFERROR(_xlfn.XLOOKUP(確報【11月】!AK35,台帳表ｔ[整理番号],台帳表ｔ[請求書発行番号]),"")</f>
        <v/>
      </c>
      <c r="AO35" s="269" t="str">
        <f>IFERROR(_xlfn.XLOOKUP(確報【11月】!AK35,台帳表ｔ[整理番号],台帳表ｔ[繁閑調整金]),"")</f>
        <v/>
      </c>
      <c r="AP35" s="275"/>
      <c r="AR35" s="202" t="str">
        <f>IFERROR(_xlfn.XLOOKUP(確報【11月】!AQ35,台帳表ｋ[整理番号],台帳表ｋ[繁閑調整]),"")</f>
        <v/>
      </c>
      <c r="AS35" s="277" t="str">
        <f>IFERROR(_xlfn.XLOOKUP(確報【11月】!AQ35,台帳表ｋ[整理番号],台帳表ｋ[精算
グループ]),"")</f>
        <v/>
      </c>
      <c r="AT35" s="278" t="str">
        <f>IFERROR(_xlfn.XLOOKUP(確報【11月】!AQ35,台帳表ｋ[整理番号],台帳表ｋ[請求書発行番号]),"")</f>
        <v/>
      </c>
      <c r="AU35" s="269" t="str">
        <f>IFERROR(_xlfn.XLOOKUP(確報【11月】!AQ35,台帳表ｋ[整理番号],台帳表ｋ[繁閑調整金]),"")</f>
        <v/>
      </c>
      <c r="AV35" s="275"/>
      <c r="AX35" s="202" t="str">
        <f>IFERROR(_xlfn.XLOOKUP(確報【11月】!AW35,台帳表ｋ[整理番号],台帳表ｋ[繁閑調整]),"")</f>
        <v/>
      </c>
      <c r="AY35" s="277" t="str">
        <f>IFERROR(_xlfn.XLOOKUP(確報【11月】!AW35,台帳表ｋ[整理番号],台帳表ｋ[精算
グループ]),"")</f>
        <v/>
      </c>
      <c r="AZ35" s="278" t="str">
        <f>IFERROR(_xlfn.XLOOKUP(確報【11月】!AW35,台帳表ｋ[整理番号],台帳表ｋ[請求書発行番号]),"")</f>
        <v/>
      </c>
      <c r="BA35" s="269" t="str">
        <f>IFERROR(_xlfn.XLOOKUP(確報【11月】!AW35,台帳表ｋ[整理番号],台帳表ｋ[繁閑調整金]),"")</f>
        <v/>
      </c>
    </row>
    <row r="36" spans="1:53" ht="16.350000000000001" customHeight="1">
      <c r="A36" s="927"/>
      <c r="B36" s="927"/>
      <c r="C36" s="927"/>
      <c r="D36" s="973" t="s">
        <v>16520</v>
      </c>
      <c r="E36" s="926" t="s">
        <v>16521</v>
      </c>
      <c r="F36" s="57" t="s">
        <v>16522</v>
      </c>
      <c r="G36" s="19" t="s">
        <v>16606</v>
      </c>
      <c r="H36" s="167" t="s">
        <v>16493</v>
      </c>
      <c r="I36" s="179"/>
      <c r="J36" s="75" t="s">
        <v>94</v>
      </c>
      <c r="K36" s="76">
        <f>SUMIFS(台帳表ｓ[金額],台帳表ｓ[精算
グループ],確報【11月】!$H36,台帳表ｓ[入金月（月のみ）],確報【11月】!$A$1,台帳表ｓ[ＮＣ区分],"埼玉")+SUMIFS(測量台帳1ｓ[入金額],測量台帳1ｓ[精算
グループ],確報【11月】!$H36,測量台帳1ｓ[入金月（月のみ）],確報【11月】!$A$1,測量台帳1ｓ[NC区分],"埼玉")+SUMIFS(測量台帳1__2ｓ[入金額(後)],測量台帳1__2ｓ[精算
グループ(後)],確報【11月】!$H36,測量台帳1__2ｓ[入金月(後)（月のみ）],確報【11月】!$A$1,測量台帳1__2ｓ[NC区分],"埼玉")</f>
        <v>1380750</v>
      </c>
      <c r="L36" s="75" t="s">
        <v>94</v>
      </c>
      <c r="M36" s="76"/>
      <c r="N36" s="58" t="s">
        <v>94</v>
      </c>
      <c r="O36" s="59"/>
      <c r="P36" s="167" t="s">
        <v>94</v>
      </c>
      <c r="Q36" s="59"/>
      <c r="R36" s="167" t="s">
        <v>94</v>
      </c>
      <c r="S36" s="76"/>
      <c r="T36" s="58" t="s">
        <v>94</v>
      </c>
      <c r="U36" s="59"/>
      <c r="V36" s="167" t="s">
        <v>94</v>
      </c>
      <c r="W36" s="59" cm="1">
        <f t="array" ref="W36">INDEX(設備G入力用!$F$2:$Q$72,ROW(A31), MATCH($A$1,設備G入力用!$F$2:$Q$2,0))</f>
        <v>0</v>
      </c>
      <c r="X36" s="23">
        <f>SUM(I36,K36,M36,O36,Q36,S36,U36,W36)</f>
        <v>1380750</v>
      </c>
      <c r="Y36" s="24"/>
      <c r="Z36" s="13"/>
      <c r="AA36" s="982" t="s">
        <v>16520</v>
      </c>
      <c r="AB36" s="308" t="s">
        <v>94</v>
      </c>
      <c r="AC36" s="110">
        <f t="shared" ref="AC36:AC45" si="6">SUM(I36,K36,M36,O36,Q36,S36,U36,W36)</f>
        <v>1380750</v>
      </c>
      <c r="AD36" s="10"/>
      <c r="AE36" s="10"/>
      <c r="AF36" s="202" t="str">
        <f>IFERROR(_xlfn.XLOOKUP(確報【11月】!$AE36,台帳表ｓ[整理番号],台帳表ｓ[繁閑調整]),"")</f>
        <v/>
      </c>
      <c r="AG36" s="277" t="str">
        <f>IFERROR(_xlfn.XLOOKUP(確報【11月】!$AE36,台帳表ｓ[整理番号],台帳表ｓ[精算
グループ]),"")</f>
        <v/>
      </c>
      <c r="AH36" s="278" t="str">
        <f>IFERROR(_xlfn.XLOOKUP(確報【11月】!$AE36,台帳表ｓ[整理番号],台帳表ｓ[請求書発行番号]),"")</f>
        <v/>
      </c>
      <c r="AI36" s="269" t="str">
        <f>IFERROR(_xlfn.XLOOKUP(確報【11月】!$AE36,台帳表ｓ[整理番号],台帳表ｓ[繁閑調整金]),"")</f>
        <v/>
      </c>
      <c r="AJ36" s="275"/>
      <c r="AL36" s="202" t="str">
        <f>IFERROR(_xlfn.XLOOKUP(確報【11月】!AK36,台帳表ｔ[整理番号],台帳表ｔ[繁閑調整]),"")</f>
        <v/>
      </c>
      <c r="AM36" s="277" t="str">
        <f>IFERROR(_xlfn.XLOOKUP(確報【11月】!AK36,台帳表ｔ[整理番号],台帳表ｔ[精算
グループ]),"")</f>
        <v/>
      </c>
      <c r="AN36" s="278" t="str">
        <f>IFERROR(_xlfn.XLOOKUP(確報【11月】!AK36,台帳表ｔ[整理番号],台帳表ｔ[請求書発行番号]),"")</f>
        <v/>
      </c>
      <c r="AO36" s="269" t="str">
        <f>IFERROR(_xlfn.XLOOKUP(確報【11月】!AK36,台帳表ｔ[整理番号],台帳表ｔ[繁閑調整金]),"")</f>
        <v/>
      </c>
      <c r="AP36" s="275"/>
      <c r="AR36" s="202" t="str">
        <f>IFERROR(_xlfn.XLOOKUP(確報【11月】!AQ36,台帳表ｋ[整理番号],台帳表ｋ[繁閑調整]),"")</f>
        <v/>
      </c>
      <c r="AS36" s="277" t="str">
        <f>IFERROR(_xlfn.XLOOKUP(確報【11月】!AQ36,台帳表ｋ[整理番号],台帳表ｋ[精算
グループ]),"")</f>
        <v/>
      </c>
      <c r="AT36" s="278" t="str">
        <f>IFERROR(_xlfn.XLOOKUP(確報【11月】!AQ36,台帳表ｋ[整理番号],台帳表ｋ[請求書発行番号]),"")</f>
        <v/>
      </c>
      <c r="AU36" s="269" t="str">
        <f>IFERROR(_xlfn.XLOOKUP(確報【11月】!AQ36,台帳表ｋ[整理番号],台帳表ｋ[繁閑調整金]),"")</f>
        <v/>
      </c>
      <c r="AV36" s="275"/>
      <c r="AX36" s="202" t="str">
        <f>IFERROR(_xlfn.XLOOKUP(確報【11月】!AW36,台帳表ｋ[整理番号],台帳表ｋ[繁閑調整]),"")</f>
        <v/>
      </c>
      <c r="AY36" s="277" t="str">
        <f>IFERROR(_xlfn.XLOOKUP(確報【11月】!AW36,台帳表ｋ[整理番号],台帳表ｋ[精算
グループ]),"")</f>
        <v/>
      </c>
      <c r="AZ36" s="278" t="str">
        <f>IFERROR(_xlfn.XLOOKUP(確報【11月】!AW36,台帳表ｋ[整理番号],台帳表ｋ[請求書発行番号]),"")</f>
        <v/>
      </c>
      <c r="BA36" s="269" t="str">
        <f>IFERROR(_xlfn.XLOOKUP(確報【11月】!AW36,台帳表ｋ[整理番号],台帳表ｋ[繁閑調整金]),"")</f>
        <v/>
      </c>
    </row>
    <row r="37" spans="1:53" ht="16.350000000000001" customHeight="1">
      <c r="A37" s="927"/>
      <c r="B37" s="927"/>
      <c r="C37" s="927"/>
      <c r="D37" s="976"/>
      <c r="E37" s="927"/>
      <c r="F37" s="55" t="s">
        <v>16523</v>
      </c>
      <c r="G37" s="52" t="s">
        <v>16606</v>
      </c>
      <c r="H37" s="45" t="s">
        <v>16494</v>
      </c>
      <c r="I37" s="46"/>
      <c r="J37" s="78" t="s">
        <v>220</v>
      </c>
      <c r="K37" s="40">
        <f>SUMIFS(台帳表ｓ[金額],台帳表ｓ[精算
グループ],確報【11月】!$H37,台帳表ｓ[入金月（月のみ）],確報【11月】!$A$1,台帳表ｓ[ＮＣ区分],"埼玉")+SUMIFS(測量台帳1ｓ[入金額],測量台帳1ｓ[精算
グループ],確報【11月】!$H37,測量台帳1ｓ[入金月（月のみ）],確報【11月】!$A$1,測量台帳1ｓ[NC区分],"埼玉")+SUMIFS(測量台帳1__2ｓ[入金額(後)],測量台帳1__2ｓ[精算
グループ(後)],確報【11月】!$H37,測量台帳1__2ｓ[入金月(後)（月のみ）],確報【11月】!$A$1,測量台帳1__2ｓ[NC区分],"埼玉")</f>
        <v>187767</v>
      </c>
      <c r="L37" s="78" t="s">
        <v>220</v>
      </c>
      <c r="M37" s="40"/>
      <c r="N37" s="60" t="s">
        <v>220</v>
      </c>
      <c r="O37" s="61"/>
      <c r="P37" s="45" t="s">
        <v>220</v>
      </c>
      <c r="Q37" s="61"/>
      <c r="R37" s="45" t="s">
        <v>220</v>
      </c>
      <c r="S37" s="40"/>
      <c r="T37" s="60" t="s">
        <v>220</v>
      </c>
      <c r="U37" s="61"/>
      <c r="V37" s="45" t="s">
        <v>220</v>
      </c>
      <c r="W37" s="61" cm="1">
        <f t="array" ref="W37">INDEX(設備G入力用!$F$2:$Q$72,ROW(A32), MATCH($A$1,設備G入力用!$F$2:$Q$2,0))</f>
        <v>0</v>
      </c>
      <c r="X37" s="30">
        <f t="shared" ref="X37:X76" si="7">SUM(I37,K37,M37,O37,Q37,S37,U37,W37)</f>
        <v>187767</v>
      </c>
      <c r="Y37" s="24"/>
      <c r="Z37" s="13"/>
      <c r="AA37" s="983"/>
      <c r="AB37" s="299" t="s">
        <v>220</v>
      </c>
      <c r="AC37" s="112">
        <f t="shared" si="6"/>
        <v>187767</v>
      </c>
      <c r="AD37" s="10"/>
      <c r="AE37" s="10"/>
      <c r="AF37" s="202" t="str">
        <f>IFERROR(_xlfn.XLOOKUP(確報【11月】!$AE37,台帳表ｓ[整理番号],台帳表ｓ[繁閑調整]),"")</f>
        <v/>
      </c>
      <c r="AG37" s="277" t="str">
        <f>IFERROR(_xlfn.XLOOKUP(確報【11月】!$AE37,台帳表ｓ[整理番号],台帳表ｓ[精算
グループ]),"")</f>
        <v/>
      </c>
      <c r="AH37" s="278" t="str">
        <f>IFERROR(_xlfn.XLOOKUP(確報【11月】!$AE37,台帳表ｓ[整理番号],台帳表ｓ[請求書発行番号]),"")</f>
        <v/>
      </c>
      <c r="AI37" s="269" t="str">
        <f>IFERROR(_xlfn.XLOOKUP(確報【11月】!$AE37,台帳表ｓ[整理番号],台帳表ｓ[繁閑調整金]),"")</f>
        <v/>
      </c>
      <c r="AJ37" s="275"/>
      <c r="AL37" s="202" t="str">
        <f>IFERROR(_xlfn.XLOOKUP(確報【11月】!AK37,台帳表ｔ[整理番号],台帳表ｔ[繁閑調整]),"")</f>
        <v/>
      </c>
      <c r="AM37" s="277" t="str">
        <f>IFERROR(_xlfn.XLOOKUP(確報【11月】!AK37,台帳表ｔ[整理番号],台帳表ｔ[精算
グループ]),"")</f>
        <v/>
      </c>
      <c r="AN37" s="278" t="str">
        <f>IFERROR(_xlfn.XLOOKUP(確報【11月】!AK37,台帳表ｔ[整理番号],台帳表ｔ[請求書発行番号]),"")</f>
        <v/>
      </c>
      <c r="AO37" s="269" t="str">
        <f>IFERROR(_xlfn.XLOOKUP(確報【11月】!AK37,台帳表ｔ[整理番号],台帳表ｔ[繁閑調整金]),"")</f>
        <v/>
      </c>
      <c r="AP37" s="275"/>
      <c r="AR37" s="202" t="str">
        <f>IFERROR(_xlfn.XLOOKUP(確報【11月】!AQ37,台帳表ｋ[整理番号],台帳表ｋ[繁閑調整]),"")</f>
        <v/>
      </c>
      <c r="AS37" s="277" t="str">
        <f>IFERROR(_xlfn.XLOOKUP(確報【11月】!AQ37,台帳表ｋ[整理番号],台帳表ｋ[精算
グループ]),"")</f>
        <v/>
      </c>
      <c r="AT37" s="278" t="str">
        <f>IFERROR(_xlfn.XLOOKUP(確報【11月】!AQ37,台帳表ｋ[整理番号],台帳表ｋ[請求書発行番号]),"")</f>
        <v/>
      </c>
      <c r="AU37" s="269" t="str">
        <f>IFERROR(_xlfn.XLOOKUP(確報【11月】!AQ37,台帳表ｋ[整理番号],台帳表ｋ[繁閑調整金]),"")</f>
        <v/>
      </c>
      <c r="AV37" s="275"/>
      <c r="AX37" s="202" t="str">
        <f>IFERROR(_xlfn.XLOOKUP(確報【11月】!AW37,台帳表ｋ[整理番号],台帳表ｋ[繁閑調整]),"")</f>
        <v/>
      </c>
      <c r="AY37" s="277" t="str">
        <f>IFERROR(_xlfn.XLOOKUP(確報【11月】!AW37,台帳表ｋ[整理番号],台帳表ｋ[精算
グループ]),"")</f>
        <v/>
      </c>
      <c r="AZ37" s="278" t="str">
        <f>IFERROR(_xlfn.XLOOKUP(確報【11月】!AW37,台帳表ｋ[整理番号],台帳表ｋ[請求書発行番号]),"")</f>
        <v/>
      </c>
      <c r="BA37" s="269" t="str">
        <f>IFERROR(_xlfn.XLOOKUP(確報【11月】!AW37,台帳表ｋ[整理番号],台帳表ｋ[繁閑調整金]),"")</f>
        <v/>
      </c>
    </row>
    <row r="38" spans="1:53" ht="16.350000000000001" customHeight="1">
      <c r="A38" s="927"/>
      <c r="B38" s="927"/>
      <c r="C38" s="927"/>
      <c r="D38" s="976"/>
      <c r="E38" s="927"/>
      <c r="F38" s="55" t="s">
        <v>16524</v>
      </c>
      <c r="G38" s="62" t="s">
        <v>16606</v>
      </c>
      <c r="H38" s="45" t="s">
        <v>16495</v>
      </c>
      <c r="I38" s="46"/>
      <c r="J38" s="78" t="s">
        <v>224</v>
      </c>
      <c r="K38" s="40">
        <f>SUMIFS(台帳表ｓ[金額],台帳表ｓ[精算
グループ],確報【11月】!$H38,台帳表ｓ[入金月（月のみ）],確報【11月】!$A$1,台帳表ｓ[ＮＣ区分],"埼玉")+SUMIFS(測量台帳1ｓ[入金額],測量台帳1ｓ[精算
グループ],確報【11月】!$H38,測量台帳1ｓ[入金月（月のみ）],確報【11月】!$A$1,測量台帳1ｓ[NC区分],"埼玉")+SUMIFS(測量台帳1__2ｓ[入金額(後)],測量台帳1__2ｓ[精算
グループ(後)],確報【11月】!$H38,測量台帳1__2ｓ[入金月(後)（月のみ）],確報【11月】!$A$1,測量台帳1__2ｓ[NC区分],"埼玉")</f>
        <v>0</v>
      </c>
      <c r="L38" s="78" t="s">
        <v>224</v>
      </c>
      <c r="M38" s="40"/>
      <c r="N38" s="60" t="s">
        <v>224</v>
      </c>
      <c r="O38" s="61"/>
      <c r="P38" s="45" t="s">
        <v>224</v>
      </c>
      <c r="Q38" s="61"/>
      <c r="R38" s="45" t="s">
        <v>224</v>
      </c>
      <c r="S38" s="40"/>
      <c r="T38" s="60" t="s">
        <v>224</v>
      </c>
      <c r="U38" s="61"/>
      <c r="V38" s="45" t="s">
        <v>224</v>
      </c>
      <c r="W38" s="61" cm="1">
        <f t="array" ref="W38">INDEX(設備G入力用!$F$2:$Q$72,ROW(A33), MATCH($A$1,設備G入力用!$F$2:$Q$2,0))</f>
        <v>0</v>
      </c>
      <c r="X38" s="30">
        <f t="shared" si="7"/>
        <v>0</v>
      </c>
      <c r="AA38" s="983"/>
      <c r="AB38" s="299" t="s">
        <v>224</v>
      </c>
      <c r="AC38" s="112">
        <f t="shared" si="6"/>
        <v>0</v>
      </c>
      <c r="AD38" s="10"/>
      <c r="AE38" s="10"/>
      <c r="AF38" s="202" t="str">
        <f>IFERROR(_xlfn.XLOOKUP(確報【11月】!$AE38,台帳表ｓ[整理番号],台帳表ｓ[繁閑調整]),"")</f>
        <v/>
      </c>
      <c r="AG38" s="277" t="str">
        <f>IFERROR(_xlfn.XLOOKUP(確報【11月】!$AE38,台帳表ｓ[整理番号],台帳表ｓ[精算
グループ]),"")</f>
        <v/>
      </c>
      <c r="AH38" s="278" t="str">
        <f>IFERROR(_xlfn.XLOOKUP(確報【11月】!$AE38,台帳表ｓ[整理番号],台帳表ｓ[請求書発行番号]),"")</f>
        <v/>
      </c>
      <c r="AI38" s="269" t="str">
        <f>IFERROR(_xlfn.XLOOKUP(確報【11月】!$AE38,台帳表ｓ[整理番号],台帳表ｓ[繁閑調整金]),"")</f>
        <v/>
      </c>
      <c r="AJ38" s="275"/>
      <c r="AL38" s="202" t="str">
        <f>IFERROR(_xlfn.XLOOKUP(確報【11月】!AK38,台帳表ｔ[整理番号],台帳表ｔ[繁閑調整]),"")</f>
        <v/>
      </c>
      <c r="AM38" s="277" t="str">
        <f>IFERROR(_xlfn.XLOOKUP(確報【11月】!AK38,台帳表ｔ[整理番号],台帳表ｔ[精算
グループ]),"")</f>
        <v/>
      </c>
      <c r="AN38" s="278" t="str">
        <f>IFERROR(_xlfn.XLOOKUP(確報【11月】!AK38,台帳表ｔ[整理番号],台帳表ｔ[請求書発行番号]),"")</f>
        <v/>
      </c>
      <c r="AO38" s="269" t="str">
        <f>IFERROR(_xlfn.XLOOKUP(確報【11月】!AK38,台帳表ｔ[整理番号],台帳表ｔ[繁閑調整金]),"")</f>
        <v/>
      </c>
      <c r="AP38" s="275"/>
      <c r="AR38" s="202" t="str">
        <f>IFERROR(_xlfn.XLOOKUP(確報【11月】!AQ38,台帳表ｋ[整理番号],台帳表ｋ[繁閑調整]),"")</f>
        <v/>
      </c>
      <c r="AS38" s="277" t="str">
        <f>IFERROR(_xlfn.XLOOKUP(確報【11月】!AQ38,台帳表ｋ[整理番号],台帳表ｋ[精算
グループ]),"")</f>
        <v/>
      </c>
      <c r="AT38" s="278" t="str">
        <f>IFERROR(_xlfn.XLOOKUP(確報【11月】!AQ38,台帳表ｋ[整理番号],台帳表ｋ[請求書発行番号]),"")</f>
        <v/>
      </c>
      <c r="AU38" s="269" t="str">
        <f>IFERROR(_xlfn.XLOOKUP(確報【11月】!AQ38,台帳表ｋ[整理番号],台帳表ｋ[繁閑調整金]),"")</f>
        <v/>
      </c>
      <c r="AV38" s="275"/>
      <c r="AX38" s="202" t="str">
        <f>IFERROR(_xlfn.XLOOKUP(確報【11月】!AW38,台帳表ｋ[整理番号],台帳表ｋ[繁閑調整]),"")</f>
        <v/>
      </c>
      <c r="AY38" s="277" t="str">
        <f>IFERROR(_xlfn.XLOOKUP(確報【11月】!AW38,台帳表ｋ[整理番号],台帳表ｋ[精算
グループ]),"")</f>
        <v/>
      </c>
      <c r="AZ38" s="278" t="str">
        <f>IFERROR(_xlfn.XLOOKUP(確報【11月】!AW38,台帳表ｋ[整理番号],台帳表ｋ[請求書発行番号]),"")</f>
        <v/>
      </c>
      <c r="BA38" s="269" t="str">
        <f>IFERROR(_xlfn.XLOOKUP(確報【11月】!AW38,台帳表ｋ[整理番号],台帳表ｋ[繁閑調整金]),"")</f>
        <v/>
      </c>
    </row>
    <row r="39" spans="1:53" ht="16.350000000000001" customHeight="1">
      <c r="A39" s="927"/>
      <c r="B39" s="927"/>
      <c r="C39" s="927"/>
      <c r="D39" s="976"/>
      <c r="E39" s="927"/>
      <c r="F39" s="55" t="s">
        <v>16525</v>
      </c>
      <c r="G39" s="63" t="s">
        <v>16606</v>
      </c>
      <c r="H39" s="45" t="s">
        <v>16497</v>
      </c>
      <c r="I39" s="46"/>
      <c r="J39" s="78" t="s">
        <v>228</v>
      </c>
      <c r="K39" s="40">
        <f>SUMIFS(台帳表ｓ[金額],台帳表ｓ[精算
グループ],確報【11月】!$H39,台帳表ｓ[入金月（月のみ）],確報【11月】!$A$1,台帳表ｓ[ＮＣ区分],"埼玉")+SUMIFS(測量台帳1ｓ[入金額],測量台帳1ｓ[精算
グループ],確報【11月】!$H39,測量台帳1ｓ[入金月（月のみ）],確報【11月】!$A$1,測量台帳1ｓ[NC区分],"埼玉")+SUMIFS(測量台帳1__2ｓ[入金額(後)],測量台帳1__2ｓ[精算
グループ(後)],確報【11月】!$H39,測量台帳1__2ｓ[入金月(後)（月のみ）],確報【11月】!$A$1,測量台帳1__2ｓ[NC区分],"埼玉")</f>
        <v>0</v>
      </c>
      <c r="L39" s="78" t="s">
        <v>228</v>
      </c>
      <c r="M39" s="40"/>
      <c r="N39" s="60" t="s">
        <v>228</v>
      </c>
      <c r="O39" s="61"/>
      <c r="P39" s="45" t="s">
        <v>228</v>
      </c>
      <c r="Q39" s="61"/>
      <c r="R39" s="45" t="s">
        <v>228</v>
      </c>
      <c r="S39" s="40"/>
      <c r="T39" s="60" t="s">
        <v>228</v>
      </c>
      <c r="U39" s="61"/>
      <c r="V39" s="45" t="s">
        <v>228</v>
      </c>
      <c r="W39" s="61" cm="1">
        <f t="array" ref="W39">INDEX(設備G入力用!$F$2:$Q$72,ROW(A34), MATCH($A$1,設備G入力用!$F$2:$Q$2,0))</f>
        <v>0</v>
      </c>
      <c r="X39" s="30">
        <f t="shared" si="7"/>
        <v>0</v>
      </c>
      <c r="Y39" s="24"/>
      <c r="Z39" s="13"/>
      <c r="AA39" s="983"/>
      <c r="AB39" s="299" t="s">
        <v>228</v>
      </c>
      <c r="AC39" s="112">
        <f t="shared" si="6"/>
        <v>0</v>
      </c>
      <c r="AD39" s="10"/>
      <c r="AE39" s="10"/>
      <c r="AF39" s="202" t="str">
        <f>IFERROR(_xlfn.XLOOKUP(確報【11月】!$AE39,台帳表ｓ[整理番号],台帳表ｓ[繁閑調整]),"")</f>
        <v/>
      </c>
      <c r="AG39" s="277" t="str">
        <f>IFERROR(_xlfn.XLOOKUP(確報【11月】!$AE39,台帳表ｓ[整理番号],台帳表ｓ[精算
グループ]),"")</f>
        <v/>
      </c>
      <c r="AH39" s="278" t="str">
        <f>IFERROR(_xlfn.XLOOKUP(確報【11月】!$AE39,台帳表ｓ[整理番号],台帳表ｓ[請求書発行番号]),"")</f>
        <v/>
      </c>
      <c r="AI39" s="269" t="str">
        <f>IFERROR(_xlfn.XLOOKUP(確報【11月】!$AE39,台帳表ｓ[整理番号],台帳表ｓ[繁閑調整金]),"")</f>
        <v/>
      </c>
      <c r="AJ39" s="275"/>
      <c r="AL39" s="202" t="str">
        <f>IFERROR(_xlfn.XLOOKUP(確報【11月】!AK39,台帳表ｔ[整理番号],台帳表ｔ[繁閑調整]),"")</f>
        <v/>
      </c>
      <c r="AM39" s="277" t="str">
        <f>IFERROR(_xlfn.XLOOKUP(確報【11月】!AK39,台帳表ｔ[整理番号],台帳表ｔ[精算
グループ]),"")</f>
        <v/>
      </c>
      <c r="AN39" s="278" t="str">
        <f>IFERROR(_xlfn.XLOOKUP(確報【11月】!AK39,台帳表ｔ[整理番号],台帳表ｔ[請求書発行番号]),"")</f>
        <v/>
      </c>
      <c r="AO39" s="269" t="str">
        <f>IFERROR(_xlfn.XLOOKUP(確報【11月】!AK39,台帳表ｔ[整理番号],台帳表ｔ[繁閑調整金]),"")</f>
        <v/>
      </c>
      <c r="AP39" s="275"/>
      <c r="AR39" s="202" t="str">
        <f>IFERROR(_xlfn.XLOOKUP(確報【11月】!AQ39,台帳表ｋ[整理番号],台帳表ｋ[繁閑調整]),"")</f>
        <v/>
      </c>
      <c r="AS39" s="277" t="str">
        <f>IFERROR(_xlfn.XLOOKUP(確報【11月】!AQ39,台帳表ｋ[整理番号],台帳表ｋ[精算
グループ]),"")</f>
        <v/>
      </c>
      <c r="AT39" s="278" t="str">
        <f>IFERROR(_xlfn.XLOOKUP(確報【11月】!AQ39,台帳表ｋ[整理番号],台帳表ｋ[請求書発行番号]),"")</f>
        <v/>
      </c>
      <c r="AU39" s="269" t="str">
        <f>IFERROR(_xlfn.XLOOKUP(確報【11月】!AQ39,台帳表ｋ[整理番号],台帳表ｋ[繁閑調整金]),"")</f>
        <v/>
      </c>
      <c r="AV39" s="275"/>
      <c r="AX39" s="202" t="str">
        <f>IFERROR(_xlfn.XLOOKUP(確報【11月】!AW39,台帳表ｋ[整理番号],台帳表ｋ[繁閑調整]),"")</f>
        <v/>
      </c>
      <c r="AY39" s="277" t="str">
        <f>IFERROR(_xlfn.XLOOKUP(確報【11月】!AW39,台帳表ｋ[整理番号],台帳表ｋ[精算
グループ]),"")</f>
        <v/>
      </c>
      <c r="AZ39" s="278" t="str">
        <f>IFERROR(_xlfn.XLOOKUP(確報【11月】!AW39,台帳表ｋ[整理番号],台帳表ｋ[請求書発行番号]),"")</f>
        <v/>
      </c>
      <c r="BA39" s="269" t="str">
        <f>IFERROR(_xlfn.XLOOKUP(確報【11月】!AW39,台帳表ｋ[整理番号],台帳表ｋ[繁閑調整金]),"")</f>
        <v/>
      </c>
    </row>
    <row r="40" spans="1:53" ht="16.350000000000001" customHeight="1" thickBot="1">
      <c r="A40" s="927"/>
      <c r="B40" s="927"/>
      <c r="C40" s="927"/>
      <c r="D40" s="976"/>
      <c r="E40" s="927"/>
      <c r="F40" s="64" t="s">
        <v>16526</v>
      </c>
      <c r="G40" s="65" t="s">
        <v>16606</v>
      </c>
      <c r="H40" s="67" t="s">
        <v>16527</v>
      </c>
      <c r="I40" s="38"/>
      <c r="J40" s="79" t="s">
        <v>240</v>
      </c>
      <c r="K40" s="80">
        <f>SUMIFS(台帳表ｓ[金額],台帳表ｓ[精算
グループ],確報【11月】!$H40,台帳表ｓ[入金月（月のみ）],確報【11月】!$A$1,台帳表ｓ[ＮＣ区分],"埼玉")+SUMIFS(測量台帳1ｓ[入金額],測量台帳1ｓ[精算
グループ],確報【11月】!$H40,測量台帳1ｓ[入金月（月のみ）],確報【11月】!$A$1,測量台帳1ｓ[NC区分],"埼玉")+SUMIFS(測量台帳1__2ｓ[入金額(後)],測量台帳1__2ｓ[精算
グループ(後)],確報【11月】!$H40,測量台帳1__2ｓ[入金月(後)（月のみ）],確報【11月】!$A$1,測量台帳1__2ｓ[NC区分],"埼玉")</f>
        <v>196615</v>
      </c>
      <c r="L40" s="79" t="s">
        <v>240</v>
      </c>
      <c r="M40" s="80"/>
      <c r="N40" s="66" t="s">
        <v>240</v>
      </c>
      <c r="O40" s="39"/>
      <c r="P40" s="67" t="s">
        <v>240</v>
      </c>
      <c r="Q40" s="39"/>
      <c r="R40" s="67" t="s">
        <v>240</v>
      </c>
      <c r="S40" s="80"/>
      <c r="T40" s="66" t="s">
        <v>240</v>
      </c>
      <c r="U40" s="39"/>
      <c r="V40" s="67" t="s">
        <v>240</v>
      </c>
      <c r="W40" s="39" cm="1">
        <f t="array" ref="W40">INDEX(設備G入力用!$F$2:$Q$72,ROW(A35), MATCH($A$1,設備G入力用!$F$2:$Q$2,0))</f>
        <v>0</v>
      </c>
      <c r="X40" s="30">
        <f t="shared" si="7"/>
        <v>196615</v>
      </c>
      <c r="AA40" s="983"/>
      <c r="AB40" s="299" t="s">
        <v>240</v>
      </c>
      <c r="AC40" s="112">
        <f t="shared" si="6"/>
        <v>196615</v>
      </c>
      <c r="AD40" s="10"/>
      <c r="AE40" s="10"/>
      <c r="AF40" s="202" t="str">
        <f>IFERROR(_xlfn.XLOOKUP(確報【11月】!$AE40,台帳表ｓ[整理番号],台帳表ｓ[繁閑調整]),"")</f>
        <v/>
      </c>
      <c r="AG40" s="277" t="str">
        <f>IFERROR(_xlfn.XLOOKUP(確報【11月】!$AE40,台帳表ｓ[整理番号],台帳表ｓ[精算
グループ]),"")</f>
        <v/>
      </c>
      <c r="AH40" s="278" t="str">
        <f>IFERROR(_xlfn.XLOOKUP(確報【11月】!$AE40,台帳表ｓ[整理番号],台帳表ｓ[請求書発行番号]),"")</f>
        <v/>
      </c>
      <c r="AI40" s="269" t="str">
        <f>IFERROR(_xlfn.XLOOKUP(確報【11月】!$AE40,台帳表ｓ[整理番号],台帳表ｓ[繁閑調整金]),"")</f>
        <v/>
      </c>
      <c r="AJ40" s="275"/>
      <c r="AL40" s="202" t="str">
        <f>IFERROR(_xlfn.XLOOKUP(確報【11月】!AK40,台帳表ｔ[整理番号],台帳表ｔ[繁閑調整]),"")</f>
        <v/>
      </c>
      <c r="AM40" s="277" t="str">
        <f>IFERROR(_xlfn.XLOOKUP(確報【11月】!AK40,台帳表ｔ[整理番号],台帳表ｔ[精算
グループ]),"")</f>
        <v/>
      </c>
      <c r="AN40" s="278" t="str">
        <f>IFERROR(_xlfn.XLOOKUP(確報【11月】!AK40,台帳表ｔ[整理番号],台帳表ｔ[請求書発行番号]),"")</f>
        <v/>
      </c>
      <c r="AO40" s="269" t="str">
        <f>IFERROR(_xlfn.XLOOKUP(確報【11月】!AK40,台帳表ｔ[整理番号],台帳表ｔ[繁閑調整金]),"")</f>
        <v/>
      </c>
      <c r="AP40" s="275"/>
      <c r="AR40" s="202" t="str">
        <f>IFERROR(_xlfn.XLOOKUP(確報【11月】!AQ40,台帳表ｋ[整理番号],台帳表ｋ[繁閑調整]),"")</f>
        <v/>
      </c>
      <c r="AS40" s="277" t="str">
        <f>IFERROR(_xlfn.XLOOKUP(確報【11月】!AQ40,台帳表ｋ[整理番号],台帳表ｋ[精算
グループ]),"")</f>
        <v/>
      </c>
      <c r="AT40" s="278" t="str">
        <f>IFERROR(_xlfn.XLOOKUP(確報【11月】!AQ40,台帳表ｋ[整理番号],台帳表ｋ[請求書発行番号]),"")</f>
        <v/>
      </c>
      <c r="AU40" s="269" t="str">
        <f>IFERROR(_xlfn.XLOOKUP(確報【11月】!AQ40,台帳表ｋ[整理番号],台帳表ｋ[繁閑調整金]),"")</f>
        <v/>
      </c>
      <c r="AV40" s="275"/>
      <c r="AX40" s="202" t="str">
        <f>IFERROR(_xlfn.XLOOKUP(確報【11月】!AW40,台帳表ｋ[整理番号],台帳表ｋ[繁閑調整]),"")</f>
        <v/>
      </c>
      <c r="AY40" s="277" t="str">
        <f>IFERROR(_xlfn.XLOOKUP(確報【11月】!AW40,台帳表ｋ[整理番号],台帳表ｋ[精算
グループ]),"")</f>
        <v/>
      </c>
      <c r="AZ40" s="278" t="str">
        <f>IFERROR(_xlfn.XLOOKUP(確報【11月】!AW40,台帳表ｋ[整理番号],台帳表ｋ[請求書発行番号]),"")</f>
        <v/>
      </c>
      <c r="BA40" s="269" t="str">
        <f>IFERROR(_xlfn.XLOOKUP(確報【11月】!AW40,台帳表ｋ[整理番号],台帳表ｋ[繁閑調整金]),"")</f>
        <v/>
      </c>
    </row>
    <row r="41" spans="1:53" ht="16.350000000000001" customHeight="1" thickBot="1">
      <c r="A41" s="927"/>
      <c r="B41" s="927"/>
      <c r="C41" s="927"/>
      <c r="D41" s="976"/>
      <c r="E41" s="928"/>
      <c r="F41" s="55" t="s">
        <v>16528</v>
      </c>
      <c r="G41" s="63" t="s">
        <v>16606</v>
      </c>
      <c r="H41" s="45" t="s">
        <v>16529</v>
      </c>
      <c r="I41" s="46"/>
      <c r="J41" s="78" t="s">
        <v>244</v>
      </c>
      <c r="K41" s="40">
        <f>SUMIFS(台帳表ｓ[金額],台帳表ｓ[精算
グループ],確報【11月】!$H41,台帳表ｓ[入金月（月のみ）],確報【11月】!$A$1,台帳表ｓ[ＮＣ区分],"埼玉")+SUMIFS(測量台帳1ｓ[入金額],測量台帳1ｓ[精算
グループ],確報【11月】!$H41,測量台帳1ｓ[入金月（月のみ）],確報【11月】!$A$1,測量台帳1ｓ[NC区分],"埼玉")+SUMIFS(測量台帳1__2ｓ[入金額(後)],測量台帳1__2ｓ[精算
グループ(後)],確報【11月】!$H41,測量台帳1__2ｓ[入金月(後)（月のみ）],確報【11月】!$A$1,測量台帳1__2ｓ[NC区分],"埼玉")</f>
        <v>0</v>
      </c>
      <c r="L41" s="78" t="s">
        <v>244</v>
      </c>
      <c r="M41" s="40"/>
      <c r="N41" s="60" t="s">
        <v>244</v>
      </c>
      <c r="O41" s="61"/>
      <c r="P41" s="45" t="s">
        <v>244</v>
      </c>
      <c r="Q41" s="61"/>
      <c r="R41" s="45" t="s">
        <v>244</v>
      </c>
      <c r="S41" s="40"/>
      <c r="T41" s="60" t="s">
        <v>244</v>
      </c>
      <c r="U41" s="61"/>
      <c r="V41" s="45" t="s">
        <v>244</v>
      </c>
      <c r="W41" s="61" cm="1">
        <f t="array" ref="W41">INDEX(設備G入力用!$F$2:$Q$72,ROW(A36), MATCH($A$1,設備G入力用!$F$2:$Q$2,0))</f>
        <v>0</v>
      </c>
      <c r="X41" s="30">
        <f t="shared" si="7"/>
        <v>0</v>
      </c>
      <c r="Y41" s="16">
        <f>SUM(X36:X41)</f>
        <v>1765132</v>
      </c>
      <c r="Z41" s="13" t="s">
        <v>16599</v>
      </c>
      <c r="AA41" s="983"/>
      <c r="AB41" s="302" t="s">
        <v>244</v>
      </c>
      <c r="AC41" s="172">
        <f t="shared" si="6"/>
        <v>0</v>
      </c>
      <c r="AD41" s="10"/>
      <c r="AE41" s="10"/>
      <c r="AF41" s="202" t="str">
        <f>IFERROR(_xlfn.XLOOKUP(確報【11月】!$AE41,台帳表ｓ[整理番号],台帳表ｓ[繁閑調整]),"")</f>
        <v/>
      </c>
      <c r="AG41" s="277" t="str">
        <f>IFERROR(_xlfn.XLOOKUP(確報【11月】!$AE41,台帳表ｓ[整理番号],台帳表ｓ[精算
グループ]),"")</f>
        <v/>
      </c>
      <c r="AH41" s="278" t="str">
        <f>IFERROR(_xlfn.XLOOKUP(確報【11月】!$AE41,台帳表ｓ[整理番号],台帳表ｓ[請求書発行番号]),"")</f>
        <v/>
      </c>
      <c r="AI41" s="269" t="str">
        <f>IFERROR(_xlfn.XLOOKUP(確報【11月】!$AE41,台帳表ｓ[整理番号],台帳表ｓ[繁閑調整金]),"")</f>
        <v/>
      </c>
      <c r="AJ41" s="275"/>
      <c r="AL41" s="202" t="str">
        <f>IFERROR(_xlfn.XLOOKUP(確報【11月】!AK41,台帳表ｔ[整理番号],台帳表ｔ[繁閑調整]),"")</f>
        <v/>
      </c>
      <c r="AM41" s="277" t="str">
        <f>IFERROR(_xlfn.XLOOKUP(確報【11月】!AK41,台帳表ｔ[整理番号],台帳表ｔ[精算
グループ]),"")</f>
        <v/>
      </c>
      <c r="AN41" s="278" t="str">
        <f>IFERROR(_xlfn.XLOOKUP(確報【11月】!AK41,台帳表ｔ[整理番号],台帳表ｔ[請求書発行番号]),"")</f>
        <v/>
      </c>
      <c r="AO41" s="269" t="str">
        <f>IFERROR(_xlfn.XLOOKUP(確報【11月】!AK41,台帳表ｔ[整理番号],台帳表ｔ[繁閑調整金]),"")</f>
        <v/>
      </c>
      <c r="AP41" s="275"/>
      <c r="AR41" s="202" t="str">
        <f>IFERROR(_xlfn.XLOOKUP(確報【11月】!AQ41,台帳表ｋ[整理番号],台帳表ｋ[繁閑調整]),"")</f>
        <v/>
      </c>
      <c r="AS41" s="277" t="str">
        <f>IFERROR(_xlfn.XLOOKUP(確報【11月】!AQ41,台帳表ｋ[整理番号],台帳表ｋ[精算
グループ]),"")</f>
        <v/>
      </c>
      <c r="AT41" s="278" t="str">
        <f>IFERROR(_xlfn.XLOOKUP(確報【11月】!AQ41,台帳表ｋ[整理番号],台帳表ｋ[請求書発行番号]),"")</f>
        <v/>
      </c>
      <c r="AU41" s="269" t="str">
        <f>IFERROR(_xlfn.XLOOKUP(確報【11月】!AQ41,台帳表ｋ[整理番号],台帳表ｋ[繁閑調整金]),"")</f>
        <v/>
      </c>
      <c r="AV41" s="275"/>
      <c r="AX41" s="202" t="str">
        <f>IFERROR(_xlfn.XLOOKUP(確報【11月】!AW41,台帳表ｋ[整理番号],台帳表ｋ[繁閑調整]),"")</f>
        <v/>
      </c>
      <c r="AY41" s="277" t="str">
        <f>IFERROR(_xlfn.XLOOKUP(確報【11月】!AW41,台帳表ｋ[整理番号],台帳表ｋ[精算
グループ]),"")</f>
        <v/>
      </c>
      <c r="AZ41" s="278" t="str">
        <f>IFERROR(_xlfn.XLOOKUP(確報【11月】!AW41,台帳表ｋ[整理番号],台帳表ｋ[請求書発行番号]),"")</f>
        <v/>
      </c>
      <c r="BA41" s="269" t="str">
        <f>IFERROR(_xlfn.XLOOKUP(確報【11月】!AW41,台帳表ｋ[整理番号],台帳表ｋ[繁閑調整金]),"")</f>
        <v/>
      </c>
    </row>
    <row r="42" spans="1:53" ht="16.350000000000001" customHeight="1">
      <c r="A42" s="927"/>
      <c r="B42" s="927"/>
      <c r="C42" s="927"/>
      <c r="D42" s="976"/>
      <c r="E42" s="926" t="s">
        <v>16530</v>
      </c>
      <c r="F42" s="57" t="s">
        <v>16531</v>
      </c>
      <c r="G42" s="19" t="s">
        <v>16606</v>
      </c>
      <c r="H42" s="167" t="s">
        <v>179</v>
      </c>
      <c r="I42" s="179"/>
      <c r="J42" s="75" t="s">
        <v>179</v>
      </c>
      <c r="K42" s="76"/>
      <c r="L42" s="75" t="s">
        <v>16481</v>
      </c>
      <c r="M42" s="76">
        <f>SUMIFS(台帳表ｓ[金額],台帳表ｓ[精算
グループ],確報【11月】!$H42,台帳表ｓ[入金月（月のみ）],確報【11月】!$A$1,台帳表ｓ[ＮＣ区分],"北部")+SUMIFS(測量台帳1ｓ[入金額],測量台帳1ｓ[精算
グループ],確報【11月】!$H42,測量台帳1ｓ[入金月（月のみ）],確報【11月】!$A$1,測量台帳1ｓ[NC区分],"北部")+SUMIFS(測量台帳1__2ｓ[入金額(後)],測量台帳1__2ｓ[精算
グループ(後)],確報【11月】!$H42,測量台帳1__2ｓ[入金月(後)（月のみ）],確報【11月】!$A$1,測量台帳1__2ｓ[NC区分],"北部")</f>
        <v>2118187</v>
      </c>
      <c r="N42" s="58" t="s">
        <v>179</v>
      </c>
      <c r="O42" s="59"/>
      <c r="P42" s="167" t="s">
        <v>179</v>
      </c>
      <c r="Q42" s="59"/>
      <c r="R42" s="167" t="s">
        <v>179</v>
      </c>
      <c r="S42" s="76"/>
      <c r="T42" s="58" t="s">
        <v>179</v>
      </c>
      <c r="U42" s="59"/>
      <c r="V42" s="167" t="s">
        <v>179</v>
      </c>
      <c r="W42" s="59" cm="1">
        <f t="array" ref="W42">INDEX(設備G入力用!$F$2:$Q$72,ROW(A37), MATCH($A$1,設備G入力用!$F$2:$Q$2,0))</f>
        <v>0</v>
      </c>
      <c r="X42" s="23">
        <f t="shared" si="7"/>
        <v>2118187</v>
      </c>
      <c r="Y42" s="24"/>
      <c r="Z42" s="13"/>
      <c r="AA42" s="983"/>
      <c r="AB42" s="666" t="s">
        <v>179</v>
      </c>
      <c r="AC42" s="112">
        <f t="shared" si="6"/>
        <v>2118187</v>
      </c>
      <c r="AD42" s="10"/>
      <c r="AE42" s="10"/>
      <c r="AF42" s="202" t="str">
        <f>IFERROR(_xlfn.XLOOKUP(確報【11月】!$AE42,台帳表ｓ[整理番号],台帳表ｓ[繁閑調整]),"")</f>
        <v/>
      </c>
      <c r="AG42" s="277" t="str">
        <f>IFERROR(_xlfn.XLOOKUP(確報【11月】!$AE42,台帳表ｓ[整理番号],台帳表ｓ[精算
グループ]),"")</f>
        <v/>
      </c>
      <c r="AH42" s="278" t="str">
        <f>IFERROR(_xlfn.XLOOKUP(確報【11月】!$AE42,台帳表ｓ[整理番号],台帳表ｓ[請求書発行番号]),"")</f>
        <v/>
      </c>
      <c r="AI42" s="269" t="str">
        <f>IFERROR(_xlfn.XLOOKUP(確報【11月】!$AE42,台帳表ｓ[整理番号],台帳表ｓ[繁閑調整金]),"")</f>
        <v/>
      </c>
      <c r="AJ42" s="275"/>
      <c r="AL42" s="202" t="str">
        <f>IFERROR(_xlfn.XLOOKUP(確報【11月】!AK42,台帳表ｔ[整理番号],台帳表ｔ[繁閑調整]),"")</f>
        <v/>
      </c>
      <c r="AM42" s="277" t="str">
        <f>IFERROR(_xlfn.XLOOKUP(確報【11月】!AK42,台帳表ｔ[整理番号],台帳表ｔ[精算
グループ]),"")</f>
        <v/>
      </c>
      <c r="AN42" s="278" t="str">
        <f>IFERROR(_xlfn.XLOOKUP(確報【11月】!AK42,台帳表ｔ[整理番号],台帳表ｔ[請求書発行番号]),"")</f>
        <v/>
      </c>
      <c r="AO42" s="269" t="str">
        <f>IFERROR(_xlfn.XLOOKUP(確報【11月】!AK42,台帳表ｔ[整理番号],台帳表ｔ[繁閑調整金]),"")</f>
        <v/>
      </c>
      <c r="AP42" s="275"/>
      <c r="AR42" s="202" t="str">
        <f>IFERROR(_xlfn.XLOOKUP(確報【11月】!AQ42,台帳表ｋ[整理番号],台帳表ｋ[繁閑調整]),"")</f>
        <v/>
      </c>
      <c r="AS42" s="277" t="str">
        <f>IFERROR(_xlfn.XLOOKUP(確報【11月】!AQ42,台帳表ｋ[整理番号],台帳表ｋ[精算
グループ]),"")</f>
        <v/>
      </c>
      <c r="AT42" s="278" t="str">
        <f>IFERROR(_xlfn.XLOOKUP(確報【11月】!AQ42,台帳表ｋ[整理番号],台帳表ｋ[請求書発行番号]),"")</f>
        <v/>
      </c>
      <c r="AU42" s="269" t="str">
        <f>IFERROR(_xlfn.XLOOKUP(確報【11月】!AQ42,台帳表ｋ[整理番号],台帳表ｋ[繁閑調整金]),"")</f>
        <v/>
      </c>
      <c r="AV42" s="275"/>
      <c r="AX42" s="202" t="str">
        <f>IFERROR(_xlfn.XLOOKUP(確報【11月】!AW42,台帳表ｋ[整理番号],台帳表ｋ[繁閑調整]),"")</f>
        <v/>
      </c>
      <c r="AY42" s="277" t="str">
        <f>IFERROR(_xlfn.XLOOKUP(確報【11月】!AW42,台帳表ｋ[整理番号],台帳表ｋ[精算
グループ]),"")</f>
        <v/>
      </c>
      <c r="AZ42" s="278" t="str">
        <f>IFERROR(_xlfn.XLOOKUP(確報【11月】!AW42,台帳表ｋ[整理番号],台帳表ｋ[請求書発行番号]),"")</f>
        <v/>
      </c>
      <c r="BA42" s="269" t="str">
        <f>IFERROR(_xlfn.XLOOKUP(確報【11月】!AW42,台帳表ｋ[整理番号],台帳表ｋ[繁閑調整金]),"")</f>
        <v/>
      </c>
    </row>
    <row r="43" spans="1:53" ht="16.350000000000001" customHeight="1">
      <c r="A43" s="927"/>
      <c r="B43" s="927"/>
      <c r="C43" s="927"/>
      <c r="D43" s="976"/>
      <c r="E43" s="927"/>
      <c r="F43" s="55" t="s">
        <v>16532</v>
      </c>
      <c r="G43" s="52" t="s">
        <v>16606</v>
      </c>
      <c r="H43" s="45" t="s">
        <v>186</v>
      </c>
      <c r="I43" s="46"/>
      <c r="J43" s="78" t="s">
        <v>186</v>
      </c>
      <c r="K43" s="40"/>
      <c r="L43" s="78" t="s">
        <v>16487</v>
      </c>
      <c r="M43" s="40">
        <f>SUMIFS(台帳表ｓ[金額],台帳表ｓ[精算
グループ],確報【11月】!$H43,台帳表ｓ[入金月（月のみ）],確報【11月】!$A$1,台帳表ｓ[ＮＣ区分],"北部")+SUMIFS(測量台帳1ｓ[入金額],測量台帳1ｓ[精算
グループ],確報【11月】!$H43,測量台帳1ｓ[入金月（月のみ）],確報【11月】!$A$1,測量台帳1ｓ[NC区分],"北部")+SUMIFS(測量台帳1__2ｓ[入金額(後)],測量台帳1__2ｓ[精算
グループ(後)],確報【11月】!$H43,測量台帳1__2ｓ[入金月(後)（月のみ）],確報【11月】!$A$1,測量台帳1__2ｓ[NC区分],"北部")</f>
        <v>1200927</v>
      </c>
      <c r="N43" s="60" t="s">
        <v>186</v>
      </c>
      <c r="O43" s="61"/>
      <c r="P43" s="45" t="s">
        <v>186</v>
      </c>
      <c r="Q43" s="61"/>
      <c r="R43" s="45" t="s">
        <v>186</v>
      </c>
      <c r="S43" s="40"/>
      <c r="T43" s="60" t="s">
        <v>186</v>
      </c>
      <c r="U43" s="61"/>
      <c r="V43" s="45" t="s">
        <v>186</v>
      </c>
      <c r="W43" s="61" cm="1">
        <f t="array" ref="W43">INDEX(設備G入力用!$F$2:$Q$72,ROW(A38), MATCH($A$1,設備G入力用!$F$2:$Q$2,0))</f>
        <v>0</v>
      </c>
      <c r="X43" s="30">
        <f t="shared" si="7"/>
        <v>1200927</v>
      </c>
      <c r="Y43" s="24"/>
      <c r="Z43" s="13"/>
      <c r="AA43" s="983"/>
      <c r="AB43" s="299" t="s">
        <v>186</v>
      </c>
      <c r="AC43" s="112">
        <f t="shared" si="6"/>
        <v>1200927</v>
      </c>
      <c r="AD43" s="10"/>
      <c r="AE43" s="10"/>
      <c r="AF43" s="202" t="str">
        <f>IFERROR(_xlfn.XLOOKUP(確報【11月】!$AE43,台帳表ｓ[整理番号],台帳表ｓ[繁閑調整]),"")</f>
        <v/>
      </c>
      <c r="AG43" s="277" t="str">
        <f>IFERROR(_xlfn.XLOOKUP(確報【11月】!$AE43,台帳表ｓ[整理番号],台帳表ｓ[精算
グループ]),"")</f>
        <v/>
      </c>
      <c r="AH43" s="278" t="str">
        <f>IFERROR(_xlfn.XLOOKUP(確報【11月】!$AE43,台帳表ｓ[整理番号],台帳表ｓ[請求書発行番号]),"")</f>
        <v/>
      </c>
      <c r="AI43" s="269" t="str">
        <f>IFERROR(_xlfn.XLOOKUP(確報【11月】!$AE43,台帳表ｓ[整理番号],台帳表ｓ[繁閑調整金]),"")</f>
        <v/>
      </c>
      <c r="AJ43" s="275"/>
      <c r="AL43" s="202" t="str">
        <f>IFERROR(_xlfn.XLOOKUP(確報【11月】!AK43,台帳表ｔ[整理番号],台帳表ｔ[繁閑調整]),"")</f>
        <v/>
      </c>
      <c r="AM43" s="277" t="str">
        <f>IFERROR(_xlfn.XLOOKUP(確報【11月】!AK43,台帳表ｔ[整理番号],台帳表ｔ[精算
グループ]),"")</f>
        <v/>
      </c>
      <c r="AN43" s="278" t="str">
        <f>IFERROR(_xlfn.XLOOKUP(確報【11月】!AK43,台帳表ｔ[整理番号],台帳表ｔ[請求書発行番号]),"")</f>
        <v/>
      </c>
      <c r="AO43" s="269" t="str">
        <f>IFERROR(_xlfn.XLOOKUP(確報【11月】!AK43,台帳表ｔ[整理番号],台帳表ｔ[繁閑調整金]),"")</f>
        <v/>
      </c>
      <c r="AP43" s="275"/>
      <c r="AR43" s="202" t="str">
        <f>IFERROR(_xlfn.XLOOKUP(確報【11月】!AQ43,台帳表ｋ[整理番号],台帳表ｋ[繁閑調整]),"")</f>
        <v/>
      </c>
      <c r="AS43" s="277" t="str">
        <f>IFERROR(_xlfn.XLOOKUP(確報【11月】!AQ43,台帳表ｋ[整理番号],台帳表ｋ[精算
グループ]),"")</f>
        <v/>
      </c>
      <c r="AT43" s="278" t="str">
        <f>IFERROR(_xlfn.XLOOKUP(確報【11月】!AQ43,台帳表ｋ[整理番号],台帳表ｋ[請求書発行番号]),"")</f>
        <v/>
      </c>
      <c r="AU43" s="269" t="str">
        <f>IFERROR(_xlfn.XLOOKUP(確報【11月】!AQ43,台帳表ｋ[整理番号],台帳表ｋ[繁閑調整金]),"")</f>
        <v/>
      </c>
      <c r="AV43" s="275"/>
      <c r="AX43" s="202" t="str">
        <f>IFERROR(_xlfn.XLOOKUP(確報【11月】!AW43,台帳表ｋ[整理番号],台帳表ｋ[繁閑調整]),"")</f>
        <v/>
      </c>
      <c r="AY43" s="277" t="str">
        <f>IFERROR(_xlfn.XLOOKUP(確報【11月】!AW43,台帳表ｋ[整理番号],台帳表ｋ[精算
グループ]),"")</f>
        <v/>
      </c>
      <c r="AZ43" s="278" t="str">
        <f>IFERROR(_xlfn.XLOOKUP(確報【11月】!AW43,台帳表ｋ[整理番号],台帳表ｋ[請求書発行番号]),"")</f>
        <v/>
      </c>
      <c r="BA43" s="269" t="str">
        <f>IFERROR(_xlfn.XLOOKUP(確報【11月】!AW43,台帳表ｋ[整理番号],台帳表ｋ[繁閑調整金]),"")</f>
        <v/>
      </c>
    </row>
    <row r="44" spans="1:53" ht="16.350000000000001" customHeight="1">
      <c r="A44" s="927"/>
      <c r="B44" s="927"/>
      <c r="C44" s="927"/>
      <c r="D44" s="976"/>
      <c r="E44" s="927"/>
      <c r="F44" s="55" t="s">
        <v>16533</v>
      </c>
      <c r="G44" s="62" t="s">
        <v>16606</v>
      </c>
      <c r="H44" s="45" t="s">
        <v>192</v>
      </c>
      <c r="I44" s="46"/>
      <c r="J44" s="78" t="s">
        <v>192</v>
      </c>
      <c r="K44" s="40"/>
      <c r="L44" s="78" t="s">
        <v>16485</v>
      </c>
      <c r="M44" s="40">
        <f>SUMIFS(台帳表ｓ[金額],台帳表ｓ[精算
グループ],確報【11月】!$H44,台帳表ｓ[入金月（月のみ）],確報【11月】!$A$1,台帳表ｓ[ＮＣ区分],"北部")+SUMIFS(測量台帳1ｓ[入金額],測量台帳1ｓ[精算
グループ],確報【11月】!$H44,測量台帳1ｓ[入金月（月のみ）],確報【11月】!$A$1,測量台帳1ｓ[NC区分],"北部")+SUMIFS(測量台帳1__2ｓ[入金額(後)],測量台帳1__2ｓ[精算
グループ(後)],確報【11月】!$H44,測量台帳1__2ｓ[入金月(後)（月のみ）],確報【11月】!$A$1,測量台帳1__2ｓ[NC区分],"北部")</f>
        <v>0</v>
      </c>
      <c r="N44" s="60" t="s">
        <v>192</v>
      </c>
      <c r="O44" s="61"/>
      <c r="P44" s="45" t="s">
        <v>192</v>
      </c>
      <c r="Q44" s="61"/>
      <c r="R44" s="45" t="s">
        <v>192</v>
      </c>
      <c r="S44" s="40"/>
      <c r="T44" s="60" t="s">
        <v>192</v>
      </c>
      <c r="U44" s="61"/>
      <c r="V44" s="45" t="s">
        <v>192</v>
      </c>
      <c r="W44" s="61" cm="1">
        <f t="array" ref="W44">INDEX(設備G入力用!$F$2:$Q$72,ROW(A39), MATCH($A$1,設備G入力用!$F$2:$Q$2,0))</f>
        <v>0</v>
      </c>
      <c r="X44" s="30">
        <f t="shared" si="7"/>
        <v>0</v>
      </c>
      <c r="AA44" s="983"/>
      <c r="AB44" s="299"/>
      <c r="AC44" s="112">
        <f t="shared" si="6"/>
        <v>0</v>
      </c>
      <c r="AD44" s="10"/>
      <c r="AE44" s="10"/>
      <c r="AF44" s="202" t="str">
        <f>IFERROR(_xlfn.XLOOKUP(確報【11月】!$AE44,台帳表ｓ[整理番号],台帳表ｓ[繁閑調整]),"")</f>
        <v/>
      </c>
      <c r="AG44" s="277" t="str">
        <f>IFERROR(_xlfn.XLOOKUP(確報【11月】!$AE44,台帳表ｓ[整理番号],台帳表ｓ[精算
グループ]),"")</f>
        <v/>
      </c>
      <c r="AH44" s="278" t="str">
        <f>IFERROR(_xlfn.XLOOKUP(確報【11月】!$AE44,台帳表ｓ[整理番号],台帳表ｓ[請求書発行番号]),"")</f>
        <v/>
      </c>
      <c r="AI44" s="269" t="str">
        <f>IFERROR(_xlfn.XLOOKUP(確報【11月】!$AE44,台帳表ｓ[整理番号],台帳表ｓ[繁閑調整金]),"")</f>
        <v/>
      </c>
      <c r="AJ44" s="275"/>
      <c r="AL44" s="202" t="str">
        <f>IFERROR(_xlfn.XLOOKUP(確報【11月】!AK44,台帳表ｔ[整理番号],台帳表ｔ[繁閑調整]),"")</f>
        <v/>
      </c>
      <c r="AM44" s="277" t="str">
        <f>IFERROR(_xlfn.XLOOKUP(確報【11月】!AK44,台帳表ｔ[整理番号],台帳表ｔ[精算
グループ]),"")</f>
        <v/>
      </c>
      <c r="AN44" s="278" t="str">
        <f>IFERROR(_xlfn.XLOOKUP(確報【11月】!AK44,台帳表ｔ[整理番号],台帳表ｔ[請求書発行番号]),"")</f>
        <v/>
      </c>
      <c r="AO44" s="269" t="str">
        <f>IFERROR(_xlfn.XLOOKUP(確報【11月】!AK44,台帳表ｔ[整理番号],台帳表ｔ[繁閑調整金]),"")</f>
        <v/>
      </c>
      <c r="AP44" s="275"/>
      <c r="AR44" s="202" t="str">
        <f>IFERROR(_xlfn.XLOOKUP(確報【11月】!AQ44,台帳表ｋ[整理番号],台帳表ｋ[繁閑調整]),"")</f>
        <v/>
      </c>
      <c r="AS44" s="277" t="str">
        <f>IFERROR(_xlfn.XLOOKUP(確報【11月】!AQ44,台帳表ｋ[整理番号],台帳表ｋ[精算
グループ]),"")</f>
        <v/>
      </c>
      <c r="AT44" s="278" t="str">
        <f>IFERROR(_xlfn.XLOOKUP(確報【11月】!AQ44,台帳表ｋ[整理番号],台帳表ｋ[請求書発行番号]),"")</f>
        <v/>
      </c>
      <c r="AU44" s="269" t="str">
        <f>IFERROR(_xlfn.XLOOKUP(確報【11月】!AQ44,台帳表ｋ[整理番号],台帳表ｋ[繁閑調整金]),"")</f>
        <v/>
      </c>
      <c r="AV44" s="275"/>
      <c r="AX44" s="202" t="str">
        <f>IFERROR(_xlfn.XLOOKUP(確報【11月】!AW44,台帳表ｋ[整理番号],台帳表ｋ[繁閑調整]),"")</f>
        <v/>
      </c>
      <c r="AY44" s="277" t="str">
        <f>IFERROR(_xlfn.XLOOKUP(確報【11月】!AW44,台帳表ｋ[整理番号],台帳表ｋ[精算
グループ]),"")</f>
        <v/>
      </c>
      <c r="AZ44" s="278" t="str">
        <f>IFERROR(_xlfn.XLOOKUP(確報【11月】!AW44,台帳表ｋ[整理番号],台帳表ｋ[請求書発行番号]),"")</f>
        <v/>
      </c>
      <c r="BA44" s="269" t="str">
        <f>IFERROR(_xlfn.XLOOKUP(確報【11月】!AW44,台帳表ｋ[整理番号],台帳表ｋ[繁閑調整金]),"")</f>
        <v/>
      </c>
    </row>
    <row r="45" spans="1:53" ht="16.350000000000001" customHeight="1">
      <c r="A45" s="927"/>
      <c r="B45" s="927"/>
      <c r="C45" s="927"/>
      <c r="D45" s="976"/>
      <c r="E45" s="927"/>
      <c r="F45" s="55" t="s">
        <v>16534</v>
      </c>
      <c r="G45" s="63" t="s">
        <v>16606</v>
      </c>
      <c r="H45" s="45"/>
      <c r="I45" s="46"/>
      <c r="J45" s="78"/>
      <c r="K45" s="40"/>
      <c r="L45" s="78"/>
      <c r="M45" s="40">
        <f>SUMIFS(台帳表ｓ[金額],台帳表ｓ[精算
グループ],確報【11月】!$H45,台帳表ｓ[入金月（月のみ）],確報【11月】!$A$1,台帳表ｓ[ＮＣ区分],"北部")+SUMIFS(測量台帳1ｓ[入金額],測量台帳1ｓ[精算
グループ],確報【11月】!$H45,測量台帳1ｓ[入金月（月のみ）],確報【11月】!$A$1,測量台帳1ｓ[NC区分],"北部")+SUMIFS(測量台帳1__2ｓ[入金額(後)],測量台帳1__2ｓ[精算
グループ(後)],確報【11月】!$H45,測量台帳1__2ｓ[入金月(後)（月のみ）],確報【11月】!$A$1,測量台帳1__2ｓ[NC区分],"北部")</f>
        <v>0</v>
      </c>
      <c r="N45" s="60"/>
      <c r="O45" s="61"/>
      <c r="P45" s="45"/>
      <c r="Q45" s="61"/>
      <c r="R45" s="45"/>
      <c r="S45" s="40"/>
      <c r="T45" s="60"/>
      <c r="U45" s="61"/>
      <c r="V45" s="45"/>
      <c r="W45" s="61" cm="1">
        <f t="array" ref="W45">INDEX(設備G入力用!$F$2:$Q$72,ROW(A40), MATCH($A$1,設備G入力用!$F$2:$Q$2,0))</f>
        <v>0</v>
      </c>
      <c r="X45" s="30">
        <f t="shared" si="7"/>
        <v>0</v>
      </c>
      <c r="AA45" s="983"/>
      <c r="AB45" s="299"/>
      <c r="AC45" s="112">
        <f t="shared" si="6"/>
        <v>0</v>
      </c>
      <c r="AD45" s="10"/>
      <c r="AE45" s="10"/>
      <c r="AF45" s="202" t="str">
        <f>IFERROR(_xlfn.XLOOKUP(確報【11月】!$AE45,台帳表ｓ[整理番号],台帳表ｓ[繁閑調整]),"")</f>
        <v/>
      </c>
      <c r="AG45" s="277" t="str">
        <f>IFERROR(_xlfn.XLOOKUP(確報【11月】!$AE45,台帳表ｓ[整理番号],台帳表ｓ[精算
グループ]),"")</f>
        <v/>
      </c>
      <c r="AH45" s="278" t="str">
        <f>IFERROR(_xlfn.XLOOKUP(確報【11月】!$AE45,台帳表ｓ[整理番号],台帳表ｓ[請求書発行番号]),"")</f>
        <v/>
      </c>
      <c r="AI45" s="269" t="str">
        <f>IFERROR(_xlfn.XLOOKUP(確報【11月】!$AE45,台帳表ｓ[整理番号],台帳表ｓ[繁閑調整金]),"")</f>
        <v/>
      </c>
      <c r="AJ45" s="275"/>
      <c r="AL45" s="202" t="str">
        <f>IFERROR(_xlfn.XLOOKUP(確報【11月】!AK45,台帳表ｔ[整理番号],台帳表ｔ[繁閑調整]),"")</f>
        <v/>
      </c>
      <c r="AM45" s="277" t="str">
        <f>IFERROR(_xlfn.XLOOKUP(確報【11月】!AK45,台帳表ｔ[整理番号],台帳表ｔ[精算
グループ]),"")</f>
        <v/>
      </c>
      <c r="AN45" s="278" t="str">
        <f>IFERROR(_xlfn.XLOOKUP(確報【11月】!AK45,台帳表ｔ[整理番号],台帳表ｔ[請求書発行番号]),"")</f>
        <v/>
      </c>
      <c r="AO45" s="269" t="str">
        <f>IFERROR(_xlfn.XLOOKUP(確報【11月】!AK45,台帳表ｔ[整理番号],台帳表ｔ[繁閑調整金]),"")</f>
        <v/>
      </c>
      <c r="AP45" s="275"/>
      <c r="AR45" s="202" t="str">
        <f>IFERROR(_xlfn.XLOOKUP(確報【11月】!AQ45,台帳表ｋ[整理番号],台帳表ｋ[繁閑調整]),"")</f>
        <v/>
      </c>
      <c r="AS45" s="277" t="str">
        <f>IFERROR(_xlfn.XLOOKUP(確報【11月】!AQ45,台帳表ｋ[整理番号],台帳表ｋ[精算
グループ]),"")</f>
        <v/>
      </c>
      <c r="AT45" s="278" t="str">
        <f>IFERROR(_xlfn.XLOOKUP(確報【11月】!AQ45,台帳表ｋ[整理番号],台帳表ｋ[請求書発行番号]),"")</f>
        <v/>
      </c>
      <c r="AU45" s="269" t="str">
        <f>IFERROR(_xlfn.XLOOKUP(確報【11月】!AQ45,台帳表ｋ[整理番号],台帳表ｋ[繁閑調整金]),"")</f>
        <v/>
      </c>
      <c r="AV45" s="275"/>
      <c r="AX45" s="202" t="str">
        <f>IFERROR(_xlfn.XLOOKUP(確報【11月】!AW45,台帳表ｋ[整理番号],台帳表ｋ[繁閑調整]),"")</f>
        <v/>
      </c>
      <c r="AY45" s="277" t="str">
        <f>IFERROR(_xlfn.XLOOKUP(確報【11月】!AW45,台帳表ｋ[整理番号],台帳表ｋ[精算
グループ]),"")</f>
        <v/>
      </c>
      <c r="AZ45" s="278" t="str">
        <f>IFERROR(_xlfn.XLOOKUP(確報【11月】!AW45,台帳表ｋ[整理番号],台帳表ｋ[請求書発行番号]),"")</f>
        <v/>
      </c>
      <c r="BA45" s="269" t="str">
        <f>IFERROR(_xlfn.XLOOKUP(確報【11月】!AW45,台帳表ｋ[整理番号],台帳表ｋ[繁閑調整金]),"")</f>
        <v/>
      </c>
    </row>
    <row r="46" spans="1:53" ht="15.6" customHeight="1" thickBot="1">
      <c r="A46" s="927"/>
      <c r="B46" s="927"/>
      <c r="C46" s="927"/>
      <c r="D46" s="976"/>
      <c r="E46" s="927"/>
      <c r="F46" s="64" t="s">
        <v>16535</v>
      </c>
      <c r="G46" s="65" t="s">
        <v>16606</v>
      </c>
      <c r="H46" s="67" t="s">
        <v>205</v>
      </c>
      <c r="I46" s="38"/>
      <c r="J46" s="79" t="s">
        <v>205</v>
      </c>
      <c r="K46" s="80"/>
      <c r="L46" s="79" t="s">
        <v>16619</v>
      </c>
      <c r="M46" s="80">
        <f>SUMIFS(台帳表ｓ[金額],台帳表ｓ[精算
グループ],確報【11月】!$H46,台帳表ｓ[入金月（月のみ）],確報【11月】!$A$1,台帳表ｓ[ＮＣ区分],"北部")+SUMIFS(測量台帳1ｓ[入金額],測量台帳1ｓ[精算
グループ],確報【11月】!$H46,測量台帳1ｓ[入金月（月のみ）],確報【11月】!$A$1,測量台帳1ｓ[NC区分],"北部")+SUMIFS(測量台帳1__2ｓ[入金額(後)],測量台帳1__2ｓ[精算
グループ(後)],確報【11月】!$H46,測量台帳1__2ｓ[入金月(後)（月のみ）],確報【11月】!$A$1,測量台帳1__2ｓ[NC区分],"北部")</f>
        <v>0</v>
      </c>
      <c r="N46" s="66" t="s">
        <v>205</v>
      </c>
      <c r="O46" s="39"/>
      <c r="P46" s="67" t="s">
        <v>205</v>
      </c>
      <c r="Q46" s="39"/>
      <c r="R46" s="67" t="s">
        <v>205</v>
      </c>
      <c r="S46" s="80"/>
      <c r="T46" s="66" t="s">
        <v>205</v>
      </c>
      <c r="U46" s="39"/>
      <c r="V46" s="67" t="s">
        <v>205</v>
      </c>
      <c r="W46" s="39" cm="1">
        <f t="array" ref="W46">INDEX(設備G入力用!$F$2:$Q$72,ROW(A41), MATCH($A$1,設備G入力用!$F$2:$Q$2,0))</f>
        <v>0</v>
      </c>
      <c r="X46" s="30">
        <f t="shared" si="7"/>
        <v>0</v>
      </c>
      <c r="AA46" s="983"/>
      <c r="AB46" s="299" t="s">
        <v>16620</v>
      </c>
      <c r="AC46" s="112">
        <f>SUM(I46,K46,M46,O46,Q46,S46,U46,W46)</f>
        <v>0</v>
      </c>
      <c r="AD46" s="10"/>
      <c r="AE46" s="10"/>
      <c r="AF46" s="202" t="str">
        <f>IFERROR(_xlfn.XLOOKUP(確報【11月】!$AE46,台帳表ｓ[整理番号],台帳表ｓ[繁閑調整]),"")</f>
        <v/>
      </c>
      <c r="AG46" s="277" t="str">
        <f>IFERROR(_xlfn.XLOOKUP(確報【11月】!$AE46,台帳表ｓ[整理番号],台帳表ｓ[精算
グループ]),"")</f>
        <v/>
      </c>
      <c r="AH46" s="278" t="str">
        <f>IFERROR(_xlfn.XLOOKUP(確報【11月】!$AE46,台帳表ｓ[整理番号],台帳表ｓ[請求書発行番号]),"")</f>
        <v/>
      </c>
      <c r="AI46" s="269" t="str">
        <f>IFERROR(_xlfn.XLOOKUP(確報【11月】!$AE46,台帳表ｓ[整理番号],台帳表ｓ[繁閑調整金]),"")</f>
        <v/>
      </c>
      <c r="AJ46" s="275"/>
      <c r="AL46" s="202" t="str">
        <f>IFERROR(_xlfn.XLOOKUP(確報【11月】!AK46,台帳表ｔ[整理番号],台帳表ｔ[繁閑調整]),"")</f>
        <v/>
      </c>
      <c r="AM46" s="277" t="str">
        <f>IFERROR(_xlfn.XLOOKUP(確報【11月】!AK46,台帳表ｔ[整理番号],台帳表ｔ[精算
グループ]),"")</f>
        <v/>
      </c>
      <c r="AN46" s="278" t="str">
        <f>IFERROR(_xlfn.XLOOKUP(確報【11月】!AK46,台帳表ｔ[整理番号],台帳表ｔ[請求書発行番号]),"")</f>
        <v/>
      </c>
      <c r="AO46" s="269" t="str">
        <f>IFERROR(_xlfn.XLOOKUP(確報【11月】!AK46,台帳表ｔ[整理番号],台帳表ｔ[繁閑調整金]),"")</f>
        <v/>
      </c>
      <c r="AP46" s="275"/>
      <c r="AR46" s="202" t="str">
        <f>IFERROR(_xlfn.XLOOKUP(確報【11月】!AQ46,台帳表ｋ[整理番号],台帳表ｋ[繁閑調整]),"")</f>
        <v/>
      </c>
      <c r="AS46" s="277" t="str">
        <f>IFERROR(_xlfn.XLOOKUP(確報【11月】!AQ46,台帳表ｋ[整理番号],台帳表ｋ[精算
グループ]),"")</f>
        <v/>
      </c>
      <c r="AT46" s="278" t="str">
        <f>IFERROR(_xlfn.XLOOKUP(確報【11月】!AQ46,台帳表ｋ[整理番号],台帳表ｋ[請求書発行番号]),"")</f>
        <v/>
      </c>
      <c r="AU46" s="269" t="str">
        <f>IFERROR(_xlfn.XLOOKUP(確報【11月】!AQ46,台帳表ｋ[整理番号],台帳表ｋ[繁閑調整金]),"")</f>
        <v/>
      </c>
      <c r="AV46" s="275"/>
      <c r="AX46" s="202" t="str">
        <f>IFERROR(_xlfn.XLOOKUP(確報【11月】!AW46,台帳表ｋ[整理番号],台帳表ｋ[繁閑調整]),"")</f>
        <v/>
      </c>
      <c r="AY46" s="277" t="str">
        <f>IFERROR(_xlfn.XLOOKUP(確報【11月】!AW46,台帳表ｋ[整理番号],台帳表ｋ[精算
グループ]),"")</f>
        <v/>
      </c>
      <c r="AZ46" s="278" t="str">
        <f>IFERROR(_xlfn.XLOOKUP(確報【11月】!AW46,台帳表ｋ[整理番号],台帳表ｋ[請求書発行番号]),"")</f>
        <v/>
      </c>
      <c r="BA46" s="269" t="str">
        <f>IFERROR(_xlfn.XLOOKUP(確報【11月】!AW46,台帳表ｋ[整理番号],台帳表ｋ[繁閑調整金]),"")</f>
        <v/>
      </c>
    </row>
    <row r="47" spans="1:53" ht="16.350000000000001" customHeight="1" thickBot="1">
      <c r="A47" s="927"/>
      <c r="B47" s="927"/>
      <c r="C47" s="927"/>
      <c r="D47" s="976"/>
      <c r="E47" s="928"/>
      <c r="F47" s="171" t="s">
        <v>16536</v>
      </c>
      <c r="G47" s="48" t="s">
        <v>16606</v>
      </c>
      <c r="H47" s="173"/>
      <c r="I47" s="197"/>
      <c r="J47" s="83"/>
      <c r="K47" s="191"/>
      <c r="L47" s="83"/>
      <c r="M47" s="191">
        <f>SUMIFS(台帳表ｓ[金額],台帳表ｓ[精算
グループ],確報【11月】!$H47,台帳表ｓ[入金月（月のみ）],確報【11月】!$A$1,台帳表ｓ[ＮＣ区分],"北部")+SUMIFS(測量台帳1ｓ[入金額],測量台帳1ｓ[精算
グループ],確報【11月】!$H47,測量台帳1ｓ[入金月（月のみ）],確報【11月】!$A$1,測量台帳1ｓ[NC区分],"北部")+SUMIFS(測量台帳1__2ｓ[入金額(後)],測量台帳1__2ｓ[精算
グループ(後)],確報【11月】!$H47,測量台帳1__2ｓ[入金月(後)（月のみ）],確報【11月】!$A$1,測量台帳1__2ｓ[NC区分],"北部")</f>
        <v>0</v>
      </c>
      <c r="N47" s="72"/>
      <c r="O47" s="175"/>
      <c r="P47" s="173"/>
      <c r="Q47" s="175"/>
      <c r="R47" s="173"/>
      <c r="S47" s="191"/>
      <c r="T47" s="72"/>
      <c r="U47" s="175"/>
      <c r="V47" s="173"/>
      <c r="W47" s="175" cm="1">
        <f t="array" ref="W47">INDEX(設備G入力用!$F$2:$Q$72,ROW(A42), MATCH($A$1,設備G入力用!$F$2:$Q$2,0))</f>
        <v>0</v>
      </c>
      <c r="X47" s="156">
        <f t="shared" si="7"/>
        <v>0</v>
      </c>
      <c r="Y47" s="16">
        <f>SUM(X42:X47)</f>
        <v>3319114</v>
      </c>
      <c r="Z47" s="13" t="s">
        <v>16621</v>
      </c>
      <c r="AA47" s="983"/>
      <c r="AB47" s="299"/>
      <c r="AC47" s="112">
        <f t="shared" ref="AC47:AC52" si="8">SUM(I47,K47,M47,O47,Q47,S47,U47,W47)</f>
        <v>0</v>
      </c>
      <c r="AD47" s="10"/>
      <c r="AE47" s="10"/>
      <c r="AF47" s="202" t="str">
        <f>IFERROR(_xlfn.XLOOKUP(確報【11月】!$AE47,台帳表ｓ[整理番号],台帳表ｓ[繁閑調整]),"")</f>
        <v/>
      </c>
      <c r="AG47" s="277" t="str">
        <f>IFERROR(_xlfn.XLOOKUP(確報【11月】!$AE47,台帳表ｓ[整理番号],台帳表ｓ[精算
グループ]),"")</f>
        <v/>
      </c>
      <c r="AH47" s="278" t="str">
        <f>IFERROR(_xlfn.XLOOKUP(確報【11月】!$AE47,台帳表ｓ[整理番号],台帳表ｓ[請求書発行番号]),"")</f>
        <v/>
      </c>
      <c r="AI47" s="269" t="str">
        <f>IFERROR(_xlfn.XLOOKUP(確報【11月】!$AE47,台帳表ｓ[整理番号],台帳表ｓ[繁閑調整金]),"")</f>
        <v/>
      </c>
      <c r="AJ47" s="275"/>
      <c r="AL47" s="202" t="str">
        <f>IFERROR(_xlfn.XLOOKUP(確報【11月】!AK47,台帳表ｔ[整理番号],台帳表ｔ[繁閑調整]),"")</f>
        <v/>
      </c>
      <c r="AM47" s="277" t="str">
        <f>IFERROR(_xlfn.XLOOKUP(確報【11月】!AK47,台帳表ｔ[整理番号],台帳表ｔ[精算
グループ]),"")</f>
        <v/>
      </c>
      <c r="AN47" s="278" t="str">
        <f>IFERROR(_xlfn.XLOOKUP(確報【11月】!AK47,台帳表ｔ[整理番号],台帳表ｔ[請求書発行番号]),"")</f>
        <v/>
      </c>
      <c r="AO47" s="269" t="str">
        <f>IFERROR(_xlfn.XLOOKUP(確報【11月】!AK47,台帳表ｔ[整理番号],台帳表ｔ[繁閑調整金]),"")</f>
        <v/>
      </c>
      <c r="AP47" s="275"/>
      <c r="AR47" s="202" t="str">
        <f>IFERROR(_xlfn.XLOOKUP(確報【11月】!AQ47,台帳表ｋ[整理番号],台帳表ｋ[繁閑調整]),"")</f>
        <v/>
      </c>
      <c r="AS47" s="277" t="str">
        <f>IFERROR(_xlfn.XLOOKUP(確報【11月】!AQ47,台帳表ｋ[整理番号],台帳表ｋ[精算
グループ]),"")</f>
        <v/>
      </c>
      <c r="AT47" s="278" t="str">
        <f>IFERROR(_xlfn.XLOOKUP(確報【11月】!AQ47,台帳表ｋ[整理番号],台帳表ｋ[請求書発行番号]),"")</f>
        <v/>
      </c>
      <c r="AU47" s="269" t="str">
        <f>IFERROR(_xlfn.XLOOKUP(確報【11月】!AQ47,台帳表ｋ[整理番号],台帳表ｋ[繁閑調整金]),"")</f>
        <v/>
      </c>
      <c r="AV47" s="275"/>
      <c r="AX47" s="202" t="str">
        <f>IFERROR(_xlfn.XLOOKUP(確報【11月】!AW47,台帳表ｋ[整理番号],台帳表ｋ[繁閑調整]),"")</f>
        <v/>
      </c>
      <c r="AY47" s="277" t="str">
        <f>IFERROR(_xlfn.XLOOKUP(確報【11月】!AW47,台帳表ｋ[整理番号],台帳表ｋ[精算
グループ]),"")</f>
        <v/>
      </c>
      <c r="AZ47" s="278" t="str">
        <f>IFERROR(_xlfn.XLOOKUP(確報【11月】!AW47,台帳表ｋ[整理番号],台帳表ｋ[請求書発行番号]),"")</f>
        <v/>
      </c>
      <c r="BA47" s="269" t="str">
        <f>IFERROR(_xlfn.XLOOKUP(確報【11月】!AW47,台帳表ｋ[整理番号],台帳表ｋ[繁閑調整金]),"")</f>
        <v/>
      </c>
    </row>
    <row r="48" spans="1:53" ht="16.350000000000001" customHeight="1" thickBot="1">
      <c r="A48" s="927"/>
      <c r="B48" s="927"/>
      <c r="C48" s="927"/>
      <c r="D48" s="976"/>
      <c r="E48" s="926" t="s">
        <v>16500</v>
      </c>
      <c r="F48" s="234" t="s">
        <v>16501</v>
      </c>
      <c r="G48" s="235"/>
      <c r="H48" s="236" t="s">
        <v>16677</v>
      </c>
      <c r="I48" s="237"/>
      <c r="J48" s="238" t="s">
        <v>16677</v>
      </c>
      <c r="K48" s="239">
        <f>SUMIFS(台帳表ｓ[金額],台帳表ｓ[精算
グループ],確報【11月】!$H48,台帳表ｓ[入金月（月のみ）],確報【11月】!$A$1,台帳表ｓ[ＮＣ区分],"埼玉")+SUMIFS(測量台帳1ｓ[入金額],測量台帳1ｓ[精算
グループ],確報【11月】!$H48,測量台帳1ｓ[入金月（月のみ）],確報【11月】!$A$1,測量台帳1ｓ[NC区分],"埼玉")+SUMIFS(測量台帳1__2ｓ[入金額(後)],測量台帳1__2ｓ[精算
グループ(後)],確報【11月】!$H48,測量台帳1__2ｓ[入金月(後)（月のみ）],確報【11月】!$A$1,測量台帳1__2ｓ[NC区分],"埼玉")</f>
        <v>913465</v>
      </c>
      <c r="L48" s="240" t="s">
        <v>16677</v>
      </c>
      <c r="M48" s="239">
        <f>SUMIFS(台帳表ｓ[金額],台帳表ｓ[精算
グループ],確報【11月】!$H48,台帳表ｓ[入金月（月のみ）],確報【11月】!$A$1,台帳表ｓ[ＮＣ区分],"北部")+SUMIFS(測量台帳1ｓ[入金額],測量台帳1ｓ[精算
グループ],確報【11月】!$H48,測量台帳1ｓ[入金月（月のみ）],確報【11月】!$A$1,測量台帳1ｓ[NC区分],"北部")+SUMIFS(測量台帳1__2ｓ[入金額(後)],測量台帳1__2ｓ[精算
グループ(後)],確報【11月】!$H48,測量台帳1__2ｓ[入金月(後)（月のみ）],確報【11月】!$A$1,測量台帳1__2ｓ[NC区分],"北部")</f>
        <v>0</v>
      </c>
      <c r="N48" s="240" t="s">
        <v>16677</v>
      </c>
      <c r="O48" s="241"/>
      <c r="P48" s="236" t="s">
        <v>16677</v>
      </c>
      <c r="Q48" s="241"/>
      <c r="R48" s="236" t="s">
        <v>16677</v>
      </c>
      <c r="S48" s="239"/>
      <c r="T48" s="240" t="s">
        <v>16677</v>
      </c>
      <c r="U48" s="241"/>
      <c r="V48" s="236" t="s">
        <v>16677</v>
      </c>
      <c r="W48" s="241" cm="1">
        <f t="array" ref="W48">INDEX(設備G入力用!$F$2:$Q$72,ROW(A43), MATCH($A$1,設備G入力用!$F$2:$Q$2,0))</f>
        <v>0</v>
      </c>
      <c r="X48" s="242">
        <f t="shared" si="7"/>
        <v>913465</v>
      </c>
      <c r="Y48" s="180">
        <f>SUM(X48:X48)</f>
        <v>913465</v>
      </c>
      <c r="Z48" s="13"/>
      <c r="AA48" s="983"/>
      <c r="AB48" s="309" t="s">
        <v>16677</v>
      </c>
      <c r="AC48" s="307">
        <f t="shared" si="8"/>
        <v>913465</v>
      </c>
      <c r="AD48" s="10"/>
      <c r="AE48" s="10"/>
      <c r="AF48" s="202" t="str">
        <f>IFERROR(_xlfn.XLOOKUP(確報【11月】!$AE48,台帳表ｓ[整理番号],台帳表ｓ[繁閑調整]),"")</f>
        <v/>
      </c>
      <c r="AG48" s="277" t="str">
        <f>IFERROR(_xlfn.XLOOKUP(確報【11月】!$AE48,台帳表ｓ[整理番号],台帳表ｓ[精算
グループ]),"")</f>
        <v/>
      </c>
      <c r="AH48" s="278" t="str">
        <f>IFERROR(_xlfn.XLOOKUP(確報【11月】!$AE48,台帳表ｓ[整理番号],台帳表ｓ[請求書発行番号]),"")</f>
        <v/>
      </c>
      <c r="AI48" s="269" t="str">
        <f>IFERROR(_xlfn.XLOOKUP(確報【11月】!$AE48,台帳表ｓ[整理番号],台帳表ｓ[繁閑調整金]),"")</f>
        <v/>
      </c>
      <c r="AJ48" s="275"/>
      <c r="AL48" s="202" t="str">
        <f>IFERROR(_xlfn.XLOOKUP(確報【11月】!AK48,台帳表ｔ[整理番号],台帳表ｔ[繁閑調整]),"")</f>
        <v/>
      </c>
      <c r="AM48" s="277" t="str">
        <f>IFERROR(_xlfn.XLOOKUP(確報【11月】!AK48,台帳表ｔ[整理番号],台帳表ｔ[精算
グループ]),"")</f>
        <v/>
      </c>
      <c r="AN48" s="278" t="str">
        <f>IFERROR(_xlfn.XLOOKUP(確報【11月】!AK48,台帳表ｔ[整理番号],台帳表ｔ[請求書発行番号]),"")</f>
        <v/>
      </c>
      <c r="AO48" s="269" t="str">
        <f>IFERROR(_xlfn.XLOOKUP(確報【11月】!AK48,台帳表ｔ[整理番号],台帳表ｔ[繁閑調整金]),"")</f>
        <v/>
      </c>
      <c r="AP48" s="275"/>
      <c r="AR48" s="202" t="str">
        <f>IFERROR(_xlfn.XLOOKUP(確報【11月】!AQ48,台帳表ｋ[整理番号],台帳表ｋ[繁閑調整]),"")</f>
        <v/>
      </c>
      <c r="AS48" s="277" t="str">
        <f>IFERROR(_xlfn.XLOOKUP(確報【11月】!AQ48,台帳表ｋ[整理番号],台帳表ｋ[精算
グループ]),"")</f>
        <v/>
      </c>
      <c r="AT48" s="278" t="str">
        <f>IFERROR(_xlfn.XLOOKUP(確報【11月】!AQ48,台帳表ｋ[整理番号],台帳表ｋ[請求書発行番号]),"")</f>
        <v/>
      </c>
      <c r="AU48" s="269" t="str">
        <f>IFERROR(_xlfn.XLOOKUP(確報【11月】!AQ48,台帳表ｋ[整理番号],台帳表ｋ[繁閑調整金]),"")</f>
        <v/>
      </c>
      <c r="AV48" s="275"/>
      <c r="AX48" s="202" t="str">
        <f>IFERROR(_xlfn.XLOOKUP(確報【11月】!AW48,台帳表ｋ[整理番号],台帳表ｋ[繁閑調整]),"")</f>
        <v/>
      </c>
      <c r="AY48" s="277" t="str">
        <f>IFERROR(_xlfn.XLOOKUP(確報【11月】!AW48,台帳表ｋ[整理番号],台帳表ｋ[精算
グループ]),"")</f>
        <v/>
      </c>
      <c r="AZ48" s="278" t="str">
        <f>IFERROR(_xlfn.XLOOKUP(確報【11月】!AW48,台帳表ｋ[整理番号],台帳表ｋ[請求書発行番号]),"")</f>
        <v/>
      </c>
      <c r="BA48" s="269" t="str">
        <f>IFERROR(_xlfn.XLOOKUP(確報【11月】!AW48,台帳表ｋ[整理番号],台帳表ｋ[繁閑調整金]),"")</f>
        <v/>
      </c>
    </row>
    <row r="49" spans="1:53" ht="16.350000000000001" customHeight="1">
      <c r="A49" s="927"/>
      <c r="B49" s="927"/>
      <c r="C49" s="927"/>
      <c r="D49" s="976"/>
      <c r="E49" s="927"/>
      <c r="F49" s="68" t="s">
        <v>16507</v>
      </c>
      <c r="G49" s="52" t="s">
        <v>16606</v>
      </c>
      <c r="H49" s="177" t="s">
        <v>16508</v>
      </c>
      <c r="I49" s="178"/>
      <c r="J49" s="81" t="s">
        <v>620</v>
      </c>
      <c r="K49" s="82">
        <f>SUMIFS(台帳表ｓ[金額],台帳表ｓ[精算
グループ],確報【11月】!$H49,台帳表ｓ[入金月（月のみ）],確報【11月】!$A$1,台帳表ｓ[ＮＣ区分],"埼玉")+SUMIFS(測量台帳1ｓ[入金額],測量台帳1ｓ[精算
グループ],確報【11月】!$H49,測量台帳1ｓ[入金月（月のみ）],確報【11月】!$A$1,測量台帳1ｓ[NC区分],"埼玉")+SUMIFS(測量台帳1__2ｓ[入金額(後)],測量台帳1__2ｓ[精算
グループ(後)],確報【11月】!$H49,測量台帳1__2ｓ[入金月(後)（月のみ）],確報【11月】!$A$1,測量台帳1__2ｓ[NC区分],"埼玉")</f>
        <v>0</v>
      </c>
      <c r="L49" s="81" t="s">
        <v>620</v>
      </c>
      <c r="M49" s="82">
        <f>SUMIFS(台帳表ｓ[金額],台帳表ｓ[精算
グループ],確報【11月】!$H49,台帳表ｓ[入金月（月のみ）],確報【11月】!$A$1,台帳表ｓ[ＮＣ区分],"北部")+SUMIFS(測量台帳1ｓ[入金額],測量台帳1ｓ[精算
グループ],確報【11月】!$H49,測量台帳1ｓ[入金月（月のみ）],確報【11月】!$A$1,測量台帳1ｓ[NC区分],"北部")+SUMIFS(測量台帳1__2ｓ[入金額(後)],測量台帳1__2ｓ[精算
グループ(後)],確報【11月】!$H49,測量台帳1__2ｓ[入金月(後)（月のみ）],確報【11月】!$A$1,測量台帳1__2ｓ[NC区分],"北部")</f>
        <v>0</v>
      </c>
      <c r="N49" s="69" t="s">
        <v>620</v>
      </c>
      <c r="O49" s="70"/>
      <c r="P49" s="177" t="s">
        <v>620</v>
      </c>
      <c r="Q49" s="70"/>
      <c r="R49" s="177" t="s">
        <v>620</v>
      </c>
      <c r="S49" s="82"/>
      <c r="T49" s="69" t="s">
        <v>620</v>
      </c>
      <c r="U49" s="70"/>
      <c r="V49" s="177" t="s">
        <v>620</v>
      </c>
      <c r="W49" s="70" cm="1">
        <f t="array" ref="W49">INDEX(設備G入力用!$F$2:$Q$72,ROW(A44), MATCH($A$1,設備G入力用!$F$2:$Q$2,0))</f>
        <v>0</v>
      </c>
      <c r="X49" s="71">
        <f t="shared" si="7"/>
        <v>0</v>
      </c>
      <c r="Y49" s="24"/>
      <c r="Z49" s="13"/>
      <c r="AA49" s="983"/>
      <c r="AB49" s="299" t="s">
        <v>620</v>
      </c>
      <c r="AC49" s="112">
        <f t="shared" si="8"/>
        <v>0</v>
      </c>
      <c r="AD49" s="10"/>
      <c r="AE49" s="10"/>
      <c r="AF49" s="202" t="str">
        <f>IFERROR(_xlfn.XLOOKUP(確報【11月】!$AE49,台帳表ｓ[整理番号],台帳表ｓ[繁閑調整]),"")</f>
        <v/>
      </c>
      <c r="AG49" s="277" t="str">
        <f>IFERROR(_xlfn.XLOOKUP(確報【11月】!$AE49,台帳表ｓ[整理番号],台帳表ｓ[精算
グループ]),"")</f>
        <v/>
      </c>
      <c r="AH49" s="278" t="str">
        <f>IFERROR(_xlfn.XLOOKUP(確報【11月】!$AE49,台帳表ｓ[整理番号],台帳表ｓ[請求書発行番号]),"")</f>
        <v/>
      </c>
      <c r="AI49" s="269" t="str">
        <f>IFERROR(_xlfn.XLOOKUP(確報【11月】!$AE49,台帳表ｓ[整理番号],台帳表ｓ[繁閑調整金]),"")</f>
        <v/>
      </c>
      <c r="AJ49" s="275"/>
      <c r="AL49" s="202" t="str">
        <f>IFERROR(_xlfn.XLOOKUP(確報【11月】!AK49,台帳表ｔ[整理番号],台帳表ｔ[繁閑調整]),"")</f>
        <v/>
      </c>
      <c r="AM49" s="277" t="str">
        <f>IFERROR(_xlfn.XLOOKUP(確報【11月】!AK49,台帳表ｔ[整理番号],台帳表ｔ[精算
グループ]),"")</f>
        <v/>
      </c>
      <c r="AN49" s="278" t="str">
        <f>IFERROR(_xlfn.XLOOKUP(確報【11月】!AK49,台帳表ｔ[整理番号],台帳表ｔ[請求書発行番号]),"")</f>
        <v/>
      </c>
      <c r="AO49" s="269" t="str">
        <f>IFERROR(_xlfn.XLOOKUP(確報【11月】!AK49,台帳表ｔ[整理番号],台帳表ｔ[繁閑調整金]),"")</f>
        <v/>
      </c>
      <c r="AP49" s="275"/>
      <c r="AR49" s="202" t="str">
        <f>IFERROR(_xlfn.XLOOKUP(確報【11月】!AQ49,台帳表ｋ[整理番号],台帳表ｋ[繁閑調整]),"")</f>
        <v/>
      </c>
      <c r="AS49" s="277" t="str">
        <f>IFERROR(_xlfn.XLOOKUP(確報【11月】!AQ49,台帳表ｋ[整理番号],台帳表ｋ[精算
グループ]),"")</f>
        <v/>
      </c>
      <c r="AT49" s="278" t="str">
        <f>IFERROR(_xlfn.XLOOKUP(確報【11月】!AQ49,台帳表ｋ[整理番号],台帳表ｋ[請求書発行番号]),"")</f>
        <v/>
      </c>
      <c r="AU49" s="269" t="str">
        <f>IFERROR(_xlfn.XLOOKUP(確報【11月】!AQ49,台帳表ｋ[整理番号],台帳表ｋ[繁閑調整金]),"")</f>
        <v/>
      </c>
      <c r="AV49" s="275"/>
      <c r="AX49" s="202" t="str">
        <f>IFERROR(_xlfn.XLOOKUP(確報【11月】!AW49,台帳表ｋ[整理番号],台帳表ｋ[繁閑調整]),"")</f>
        <v/>
      </c>
      <c r="AY49" s="277" t="str">
        <f>IFERROR(_xlfn.XLOOKUP(確報【11月】!AW49,台帳表ｋ[整理番号],台帳表ｋ[精算
グループ]),"")</f>
        <v/>
      </c>
      <c r="AZ49" s="278" t="str">
        <f>IFERROR(_xlfn.XLOOKUP(確報【11月】!AW49,台帳表ｋ[整理番号],台帳表ｋ[請求書発行番号]),"")</f>
        <v/>
      </c>
      <c r="BA49" s="269" t="str">
        <f>IFERROR(_xlfn.XLOOKUP(確報【11月】!AW49,台帳表ｋ[整理番号],台帳表ｋ[繁閑調整金]),"")</f>
        <v/>
      </c>
    </row>
    <row r="50" spans="1:53" ht="16.350000000000001" customHeight="1">
      <c r="A50" s="927"/>
      <c r="B50" s="927"/>
      <c r="C50" s="927"/>
      <c r="D50" s="976"/>
      <c r="E50" s="927"/>
      <c r="F50" s="25" t="s">
        <v>16503</v>
      </c>
      <c r="G50" s="52" t="s">
        <v>16606</v>
      </c>
      <c r="H50" s="45" t="s">
        <v>16504</v>
      </c>
      <c r="I50" s="46"/>
      <c r="J50" s="78" t="s">
        <v>16504</v>
      </c>
      <c r="K50" s="40">
        <f>SUMIFS(台帳表ｓ[金額],台帳表ｓ[精算
グループ],確報【11月】!$H50,台帳表ｓ[入金月（月のみ）],確報【11月】!$A$1,台帳表ｓ[ＮＣ区分],"埼玉")+SUMIFS(測量台帳1ｓ[入金額],測量台帳1ｓ[精算
グループ],確報【11月】!$H50,測量台帳1ｓ[入金月（月のみ）],確報【11月】!$A$1,測量台帳1ｓ[NC区分],"埼玉")+SUMIFS(測量台帳1__2ｓ[入金額(後)],測量台帳1__2ｓ[精算
グループ(後)],確報【11月】!$H50,測量台帳1__2ｓ[入金月(後)（月のみ）],確報【11月】!$A$1,測量台帳1__2ｓ[NC区分],"埼玉")</f>
        <v>0</v>
      </c>
      <c r="L50" s="78" t="s">
        <v>16504</v>
      </c>
      <c r="M50" s="40">
        <f>SUMIFS(台帳表ｓ[金額],台帳表ｓ[精算
グループ],確報【11月】!$H50,台帳表ｓ[入金月（月のみ）],確報【11月】!$A$1,台帳表ｓ[ＮＣ区分],"北部")+SUMIFS(測量台帳1ｓ[入金額],測量台帳1ｓ[精算
グループ],確報【11月】!$H50,測量台帳1ｓ[入金月（月のみ）],確報【11月】!$A$1,測量台帳1ｓ[NC区分],"北部")+SUMIFS(測量台帳1__2ｓ[入金額(後)],測量台帳1__2ｓ[精算
グループ(後)],確報【11月】!$H50,測量台帳1__2ｓ[入金月(後)（月のみ）],確報【11月】!$A$1,測量台帳1__2ｓ[NC区分],"北部")</f>
        <v>0</v>
      </c>
      <c r="N50" s="60" t="s">
        <v>16504</v>
      </c>
      <c r="O50" s="61"/>
      <c r="P50" s="45" t="s">
        <v>16612</v>
      </c>
      <c r="Q50" s="61"/>
      <c r="R50" s="45" t="s">
        <v>16612</v>
      </c>
      <c r="S50" s="40"/>
      <c r="T50" s="60" t="s">
        <v>16612</v>
      </c>
      <c r="U50" s="61"/>
      <c r="V50" s="45" t="s">
        <v>16612</v>
      </c>
      <c r="W50" s="61" cm="1">
        <f t="array" ref="W50">INDEX(設備G入力用!$F$2:$Q$72,ROW(A45), MATCH($A$1,設備G入力用!$F$2:$Q$2,0))</f>
        <v>0</v>
      </c>
      <c r="X50" s="30">
        <f t="shared" si="7"/>
        <v>0</v>
      </c>
      <c r="Y50" s="24"/>
      <c r="Z50" s="13"/>
      <c r="AA50" s="983"/>
      <c r="AB50" s="299" t="s">
        <v>16612</v>
      </c>
      <c r="AC50" s="112">
        <f t="shared" si="8"/>
        <v>0</v>
      </c>
      <c r="AD50" s="10"/>
      <c r="AE50" s="10"/>
      <c r="AF50" s="202" t="str">
        <f>IFERROR(_xlfn.XLOOKUP(確報【11月】!$AE50,台帳表ｓ[整理番号],台帳表ｓ[繁閑調整]),"")</f>
        <v/>
      </c>
      <c r="AG50" s="277" t="str">
        <f>IFERROR(_xlfn.XLOOKUP(確報【11月】!$AE50,台帳表ｓ[整理番号],台帳表ｓ[精算
グループ]),"")</f>
        <v/>
      </c>
      <c r="AH50" s="278" t="str">
        <f>IFERROR(_xlfn.XLOOKUP(確報【11月】!$AE50,台帳表ｓ[整理番号],台帳表ｓ[請求書発行番号]),"")</f>
        <v/>
      </c>
      <c r="AI50" s="269" t="str">
        <f>IFERROR(_xlfn.XLOOKUP(確報【11月】!$AE50,台帳表ｓ[整理番号],台帳表ｓ[繁閑調整金]),"")</f>
        <v/>
      </c>
      <c r="AJ50" s="276"/>
      <c r="AL50" s="202" t="str">
        <f>IFERROR(_xlfn.XLOOKUP(確報【11月】!AK50,台帳表ｔ[整理番号],台帳表ｔ[繁閑調整]),"")</f>
        <v/>
      </c>
      <c r="AM50" s="277" t="str">
        <f>IFERROR(_xlfn.XLOOKUP(確報【11月】!AK50,台帳表ｔ[整理番号],台帳表ｔ[精算
グループ]),"")</f>
        <v/>
      </c>
      <c r="AN50" s="278" t="str">
        <f>IFERROR(_xlfn.XLOOKUP(確報【11月】!AK50,台帳表ｔ[整理番号],台帳表ｔ[請求書発行番号]),"")</f>
        <v/>
      </c>
      <c r="AO50" s="269" t="str">
        <f>IFERROR(_xlfn.XLOOKUP(確報【11月】!AK50,台帳表ｔ[整理番号],台帳表ｔ[繁閑調整金]),"")</f>
        <v/>
      </c>
      <c r="AP50" s="275"/>
      <c r="AR50" s="202" t="str">
        <f>IFERROR(_xlfn.XLOOKUP(確報【11月】!AQ50,台帳表ｋ[整理番号],台帳表ｋ[繁閑調整]),"")</f>
        <v/>
      </c>
      <c r="AS50" s="277" t="str">
        <f>IFERROR(_xlfn.XLOOKUP(確報【11月】!AQ50,台帳表ｋ[整理番号],台帳表ｋ[精算
グループ]),"")</f>
        <v/>
      </c>
      <c r="AT50" s="278" t="str">
        <f>IFERROR(_xlfn.XLOOKUP(確報【11月】!AQ50,台帳表ｋ[整理番号],台帳表ｋ[請求書発行番号]),"")</f>
        <v/>
      </c>
      <c r="AU50" s="269" t="str">
        <f>IFERROR(_xlfn.XLOOKUP(確報【11月】!AQ50,台帳表ｋ[整理番号],台帳表ｋ[繁閑調整金]),"")</f>
        <v/>
      </c>
      <c r="AV50" s="275"/>
      <c r="AX50" s="202" t="str">
        <f>IFERROR(_xlfn.XLOOKUP(確報【11月】!AW50,台帳表ｋ[整理番号],台帳表ｋ[繁閑調整]),"")</f>
        <v/>
      </c>
      <c r="AY50" s="277" t="str">
        <f>IFERROR(_xlfn.XLOOKUP(確報【11月】!AW50,台帳表ｋ[整理番号],台帳表ｋ[精算
グループ]),"")</f>
        <v/>
      </c>
      <c r="AZ50" s="278" t="str">
        <f>IFERROR(_xlfn.XLOOKUP(確報【11月】!AW50,台帳表ｋ[整理番号],台帳表ｋ[請求書発行番号]),"")</f>
        <v/>
      </c>
      <c r="BA50" s="269" t="str">
        <f>IFERROR(_xlfn.XLOOKUP(確報【11月】!AW50,台帳表ｋ[整理番号],台帳表ｋ[繁閑調整金]),"")</f>
        <v/>
      </c>
    </row>
    <row r="51" spans="1:53" ht="16.350000000000001" customHeight="1" thickBot="1">
      <c r="A51" s="927"/>
      <c r="B51" s="927"/>
      <c r="C51" s="927"/>
      <c r="D51" s="976"/>
      <c r="E51" s="927"/>
      <c r="F51" s="25" t="s">
        <v>16505</v>
      </c>
      <c r="G51" s="52" t="s">
        <v>16606</v>
      </c>
      <c r="H51" s="45" t="s">
        <v>16506</v>
      </c>
      <c r="I51" s="46"/>
      <c r="J51" s="78" t="s">
        <v>16506</v>
      </c>
      <c r="K51" s="40">
        <f>SUMIFS(台帳表ｓ[金額],台帳表ｓ[精算
グループ],確報【11月】!$H51,台帳表ｓ[入金月（月のみ）],確報【11月】!$A$1,台帳表ｓ[ＮＣ区分],"埼玉")+SUMIFS(測量台帳1ｓ[入金額],測量台帳1ｓ[精算
グループ],確報【11月】!$H51,測量台帳1ｓ[入金月（月のみ）],確報【11月】!$A$1,測量台帳1ｓ[NC区分],"埼玉")+SUMIFS(測量台帳1__2ｓ[入金額(後)],測量台帳1__2ｓ[精算
グループ(後)],確報【11月】!$H51,測量台帳1__2ｓ[入金月(後)（月のみ）],確報【11月】!$A$1,測量台帳1__2ｓ[NC区分],"埼玉")</f>
        <v>0</v>
      </c>
      <c r="L51" s="78" t="s">
        <v>16506</v>
      </c>
      <c r="M51" s="40">
        <f>SUMIFS(台帳表ｓ[金額],台帳表ｓ[精算
グループ],確報【11月】!$H51,台帳表ｓ[入金月（月のみ）],確報【11月】!$A$1,台帳表ｓ[ＮＣ区分],"北部")+SUMIFS(測量台帳1ｓ[入金額],測量台帳1ｓ[精算
グループ],確報【11月】!$H51,測量台帳1ｓ[入金月（月のみ）],確報【11月】!$A$1,測量台帳1ｓ[NC区分],"北部")+SUMIFS(測量台帳1__2ｓ[入金額(後)],測量台帳1__2ｓ[精算
グループ(後)],確報【11月】!$H51,測量台帳1__2ｓ[入金月(後)（月のみ）],確報【11月】!$A$1,測量台帳1__2ｓ[NC区分],"北部")</f>
        <v>0</v>
      </c>
      <c r="N51" s="60" t="s">
        <v>16506</v>
      </c>
      <c r="O51" s="61"/>
      <c r="P51" s="45" t="s">
        <v>315</v>
      </c>
      <c r="Q51" s="61"/>
      <c r="R51" s="45" t="s">
        <v>315</v>
      </c>
      <c r="S51" s="40"/>
      <c r="T51" s="60" t="s">
        <v>315</v>
      </c>
      <c r="U51" s="61"/>
      <c r="V51" s="45" t="s">
        <v>315</v>
      </c>
      <c r="W51" s="61" cm="1">
        <f t="array" ref="W51">INDEX(設備G入力用!$F$2:$Q$72,ROW(A46), MATCH($A$1,設備G入力用!$F$2:$Q$2,0))</f>
        <v>0</v>
      </c>
      <c r="X51" s="30">
        <f t="shared" si="7"/>
        <v>0</v>
      </c>
      <c r="AA51" s="983"/>
      <c r="AB51" s="299" t="s">
        <v>315</v>
      </c>
      <c r="AC51" s="112">
        <f t="shared" si="8"/>
        <v>0</v>
      </c>
      <c r="AD51" s="10"/>
      <c r="AE51" s="10"/>
      <c r="AF51" s="202" t="str">
        <f>IFERROR(_xlfn.XLOOKUP(確報【11月】!$AE51,台帳表ｓ[整理番号],台帳表ｓ[繁閑調整]),"")</f>
        <v/>
      </c>
      <c r="AG51" s="277" t="str">
        <f>IFERROR(_xlfn.XLOOKUP(確報【11月】!$AE51,台帳表ｓ[整理番号],台帳表ｓ[精算
グループ]),"")</f>
        <v/>
      </c>
      <c r="AH51" s="278" t="str">
        <f>IFERROR(_xlfn.XLOOKUP(確報【11月】!$AE51,台帳表ｓ[整理番号],台帳表ｓ[請求書発行番号]),"")</f>
        <v/>
      </c>
      <c r="AI51" s="269" t="str">
        <f>IFERROR(_xlfn.XLOOKUP(確報【11月】!$AE51,台帳表ｓ[整理番号],台帳表ｓ[繁閑調整金]),"")</f>
        <v/>
      </c>
      <c r="AJ51" s="276"/>
      <c r="AL51" s="202" t="str">
        <f>IFERROR(_xlfn.XLOOKUP(確報【11月】!AK51,台帳表ｔ[整理番号],台帳表ｔ[繁閑調整]),"")</f>
        <v/>
      </c>
      <c r="AM51" s="277" t="str">
        <f>IFERROR(_xlfn.XLOOKUP(確報【11月】!AK51,台帳表ｔ[整理番号],台帳表ｔ[精算
グループ]),"")</f>
        <v/>
      </c>
      <c r="AN51" s="278" t="str">
        <f>IFERROR(_xlfn.XLOOKUP(確報【11月】!AK51,台帳表ｔ[整理番号],台帳表ｔ[請求書発行番号]),"")</f>
        <v/>
      </c>
      <c r="AO51" s="269" t="str">
        <f>IFERROR(_xlfn.XLOOKUP(確報【11月】!AK51,台帳表ｔ[整理番号],台帳表ｔ[繁閑調整金]),"")</f>
        <v/>
      </c>
      <c r="AP51" s="275"/>
      <c r="AR51" s="202" t="str">
        <f>IFERROR(_xlfn.XLOOKUP(確報【11月】!AQ51,台帳表ｋ[整理番号],台帳表ｋ[繁閑調整]),"")</f>
        <v/>
      </c>
      <c r="AS51" s="277" t="str">
        <f>IFERROR(_xlfn.XLOOKUP(確報【11月】!AQ51,台帳表ｋ[整理番号],台帳表ｋ[精算
グループ]),"")</f>
        <v/>
      </c>
      <c r="AT51" s="278" t="str">
        <f>IFERROR(_xlfn.XLOOKUP(確報【11月】!AQ51,台帳表ｋ[整理番号],台帳表ｋ[請求書発行番号]),"")</f>
        <v/>
      </c>
      <c r="AU51" s="269" t="str">
        <f>IFERROR(_xlfn.XLOOKUP(確報【11月】!AQ51,台帳表ｋ[整理番号],台帳表ｋ[繁閑調整金]),"")</f>
        <v/>
      </c>
      <c r="AV51" s="275"/>
      <c r="AX51" s="202" t="str">
        <f>IFERROR(_xlfn.XLOOKUP(確報【11月】!AW51,台帳表ｋ[整理番号],台帳表ｋ[繁閑調整]),"")</f>
        <v/>
      </c>
      <c r="AY51" s="277" t="str">
        <f>IFERROR(_xlfn.XLOOKUP(確報【11月】!AW51,台帳表ｋ[整理番号],台帳表ｋ[精算
グループ]),"")</f>
        <v/>
      </c>
      <c r="AZ51" s="278" t="str">
        <f>IFERROR(_xlfn.XLOOKUP(確報【11月】!AW51,台帳表ｋ[整理番号],台帳表ｋ[請求書発行番号]),"")</f>
        <v/>
      </c>
      <c r="BA51" s="269" t="str">
        <f>IFERROR(_xlfn.XLOOKUP(確報【11月】!AW51,台帳表ｋ[整理番号],台帳表ｋ[繁閑調整金]),"")</f>
        <v/>
      </c>
    </row>
    <row r="52" spans="1:53" ht="16.350000000000001" customHeight="1" thickBot="1">
      <c r="A52" s="927"/>
      <c r="B52" s="927"/>
      <c r="C52" s="927"/>
      <c r="D52" s="979"/>
      <c r="E52" s="928"/>
      <c r="F52" s="25" t="s">
        <v>16509</v>
      </c>
      <c r="G52" s="52" t="s">
        <v>16606</v>
      </c>
      <c r="H52" s="45"/>
      <c r="I52" s="46"/>
      <c r="J52" s="78"/>
      <c r="K52" s="40">
        <f>SUMIFS(台帳表ｓ[金額],台帳表ｓ[精算
グループ],確報【11月】!$H52,台帳表ｓ[入金月（月のみ）],確報【11月】!$A$1,台帳表ｓ[ＮＣ区分],"埼玉")+SUMIFS(測量台帳1ｓ[入金額],測量台帳1ｓ[精算
グループ],確報【11月】!$H52,測量台帳1ｓ[入金月（月のみ）],確報【11月】!$A$1,測量台帳1ｓ[NC区分],"埼玉")+SUMIFS(測量台帳1__2ｓ[入金額(後)],測量台帳1__2ｓ[精算
グループ(後)],確報【11月】!$H52,測量台帳1__2ｓ[入金月(後)（月のみ）],確報【11月】!$A$1,測量台帳1__2ｓ[NC区分],"埼玉")</f>
        <v>0</v>
      </c>
      <c r="L52" s="78"/>
      <c r="M52" s="40">
        <f>SUMIFS(台帳表ｓ[金額],台帳表ｓ[精算
グループ],確報【11月】!$H52,台帳表ｓ[入金月（月のみ）],確報【11月】!$A$1,台帳表ｓ[ＮＣ区分],"北部")+SUMIFS(測量台帳1ｓ[入金額],測量台帳1ｓ[精算
グループ],確報【11月】!$H52,測量台帳1ｓ[入金月（月のみ）],確報【11月】!$A$1,測量台帳1ｓ[NC区分],"北部")+SUMIFS(測量台帳1__2ｓ[入金額(後)],測量台帳1__2ｓ[精算
グループ(後)],確報【11月】!$H52,測量台帳1__2ｓ[入金月(後)（月のみ）],確報【11月】!$A$1,測量台帳1__2ｓ[NC区分],"北部")</f>
        <v>0</v>
      </c>
      <c r="N52" s="60"/>
      <c r="O52" s="61"/>
      <c r="P52" s="45"/>
      <c r="Q52" s="61"/>
      <c r="R52" s="45"/>
      <c r="S52" s="40"/>
      <c r="T52" s="60"/>
      <c r="U52" s="61"/>
      <c r="V52" s="45"/>
      <c r="W52" s="649" cm="1">
        <f t="array" ref="W52">INDEX(設備G入力用!$F$2:$Q$72,ROW(A47), MATCH($A$1,設備G入力用!$F$2:$Q$2,0))</f>
        <v>0</v>
      </c>
      <c r="X52" s="30">
        <f t="shared" si="7"/>
        <v>0</v>
      </c>
      <c r="Y52" s="16">
        <f>SUM(X49:X52)</f>
        <v>0</v>
      </c>
      <c r="Z52" s="13" t="s">
        <v>16622</v>
      </c>
      <c r="AA52" s="984"/>
      <c r="AB52" s="299" t="s">
        <v>16623</v>
      </c>
      <c r="AC52" s="172">
        <f t="shared" si="8"/>
        <v>0</v>
      </c>
      <c r="AD52" s="10"/>
      <c r="AE52" s="10"/>
      <c r="AF52" s="202" t="str">
        <f>IFERROR(_xlfn.XLOOKUP(確報【11月】!$AE52,台帳表ｓ[整理番号],台帳表ｓ[繁閑調整]),"")</f>
        <v/>
      </c>
      <c r="AG52" s="277" t="str">
        <f>IFERROR(_xlfn.XLOOKUP(確報【11月】!$AE52,台帳表ｓ[整理番号],台帳表ｓ[精算
グループ]),"")</f>
        <v/>
      </c>
      <c r="AH52" s="278" t="str">
        <f>IFERROR(_xlfn.XLOOKUP(確報【11月】!$AE52,台帳表ｓ[整理番号],台帳表ｓ[請求書発行番号]),"")</f>
        <v/>
      </c>
      <c r="AI52" s="269" t="str">
        <f>IFERROR(_xlfn.XLOOKUP(確報【11月】!$AE52,台帳表ｓ[整理番号],台帳表ｓ[繁閑調整金]),"")</f>
        <v/>
      </c>
      <c r="AJ52" s="275"/>
      <c r="AL52" s="202" t="str">
        <f>IFERROR(_xlfn.XLOOKUP(確報【11月】!AK52,台帳表ｔ[整理番号],台帳表ｔ[繁閑調整]),"")</f>
        <v/>
      </c>
      <c r="AM52" s="277" t="str">
        <f>IFERROR(_xlfn.XLOOKUP(確報【11月】!AK52,台帳表ｔ[整理番号],台帳表ｔ[精算
グループ]),"")</f>
        <v/>
      </c>
      <c r="AN52" s="278" t="str">
        <f>IFERROR(_xlfn.XLOOKUP(確報【11月】!AK52,台帳表ｔ[整理番号],台帳表ｔ[請求書発行番号]),"")</f>
        <v/>
      </c>
      <c r="AO52" s="269" t="str">
        <f>IFERROR(_xlfn.XLOOKUP(確報【11月】!AK52,台帳表ｔ[整理番号],台帳表ｔ[繁閑調整金]),"")</f>
        <v/>
      </c>
      <c r="AP52" s="275"/>
      <c r="AR52" s="202" t="str">
        <f>IFERROR(_xlfn.XLOOKUP(確報【11月】!AQ52,台帳表ｋ[整理番号],台帳表ｋ[繁閑調整]),"")</f>
        <v/>
      </c>
      <c r="AS52" s="277" t="str">
        <f>IFERROR(_xlfn.XLOOKUP(確報【11月】!AQ52,台帳表ｋ[整理番号],台帳表ｋ[精算
グループ]),"")</f>
        <v/>
      </c>
      <c r="AT52" s="278" t="str">
        <f>IFERROR(_xlfn.XLOOKUP(確報【11月】!AQ52,台帳表ｋ[整理番号],台帳表ｋ[請求書発行番号]),"")</f>
        <v/>
      </c>
      <c r="AU52" s="269" t="str">
        <f>IFERROR(_xlfn.XLOOKUP(確報【11月】!AQ52,台帳表ｋ[整理番号],台帳表ｋ[繁閑調整金]),"")</f>
        <v/>
      </c>
      <c r="AV52" s="275"/>
      <c r="AX52" s="202" t="str">
        <f>IFERROR(_xlfn.XLOOKUP(確報【11月】!AW52,台帳表ｋ[整理番号],台帳表ｋ[繁閑調整]),"")</f>
        <v/>
      </c>
      <c r="AY52" s="277" t="str">
        <f>IFERROR(_xlfn.XLOOKUP(確報【11月】!AW52,台帳表ｋ[整理番号],台帳表ｋ[精算
グループ]),"")</f>
        <v/>
      </c>
      <c r="AZ52" s="278" t="str">
        <f>IFERROR(_xlfn.XLOOKUP(確報【11月】!AW52,台帳表ｋ[整理番号],台帳表ｋ[請求書発行番号]),"")</f>
        <v/>
      </c>
      <c r="BA52" s="269" t="str">
        <f>IFERROR(_xlfn.XLOOKUP(確報【11月】!AW52,台帳表ｋ[整理番号],台帳表ｋ[繁閑調整金]),"")</f>
        <v/>
      </c>
    </row>
    <row r="53" spans="1:53" ht="16.350000000000001" customHeight="1" thickBot="1">
      <c r="A53" s="927"/>
      <c r="B53" s="927"/>
      <c r="C53" s="927"/>
      <c r="D53" s="973" t="s">
        <v>16537</v>
      </c>
      <c r="E53" s="926" t="s">
        <v>16538</v>
      </c>
      <c r="F53" s="84" t="s">
        <v>16539</v>
      </c>
      <c r="G53" s="19" t="s">
        <v>16606</v>
      </c>
      <c r="H53" s="20" t="s">
        <v>16540</v>
      </c>
      <c r="I53" s="21"/>
      <c r="J53" s="75" t="s">
        <v>16540</v>
      </c>
      <c r="K53" s="76"/>
      <c r="L53" s="75" t="s">
        <v>16540</v>
      </c>
      <c r="M53" s="76"/>
      <c r="N53" s="58" t="s">
        <v>16540</v>
      </c>
      <c r="O53" s="59"/>
      <c r="P53" s="20" t="s">
        <v>16540</v>
      </c>
      <c r="Q53" s="22"/>
      <c r="R53" s="20" t="s">
        <v>16540</v>
      </c>
      <c r="S53" s="85">
        <f>SUMIFS(台帳表ｋ[金額],台帳表ｋ[精算
グループ],確報【11月】!$H53,台帳表ｋ[入金月（月のみ）],確報【11月】!$A$1,台帳表ｋ[事務所/分室],"神")+SUMIFS(測量台帳1ｋ[入金額],測量台帳1ｋ[精算
グループ],確報【11月】!$H53,測量台帳1ｋ[入金月（月のみ）],確報【11月】!$A$1,測量台帳1ｋ[NC区分],"神奈川")+SUMIFS(測量台帳1__2ｋ[入金額(後)],測量台帳1__2ｋ[精算
グループ(後)],確報【11月】!$H53,測量台帳1__2ｋ[入金月(後)（月のみ）],確報【11月】!$A$1,測量台帳1__2ｋ[NC区分],"神奈川")</f>
        <v>1246779</v>
      </c>
      <c r="T53" s="86" t="s">
        <v>138</v>
      </c>
      <c r="U53" s="22">
        <f>SUMIFS(台帳表ｋ[金額],台帳表ｋ[精算
グループ],確報【11月】!$H53,台帳表ｋ[入金月（月のみ）],確報【11月】!$A$1,台帳表ｋ[事務所/分室],"湘")+SUMIFS(測量台帳1ｋ[入金額],測量台帳1ｋ[精算
グループ],確報【11月】!$H53,測量台帳1ｋ[入金月（月のみ）],確報【11月】!$A$1,測量台帳1ｋ[NC区分],"湘南")+SUMIFS(測量台帳1__2ｋ[入金額(後)],測量台帳1__2ｋ[精算
グループ(後)],確報【11月】!$H53,測量台帳1__2ｋ[入金月(後)（月のみ）],確報【11月】!$A$1,測量台帳1__2ｋ[NC区分],"湘南")</f>
        <v>453055</v>
      </c>
      <c r="V53" s="20" t="s">
        <v>138</v>
      </c>
      <c r="W53" s="54" cm="1">
        <f t="array" ref="W53">INDEX(設備G入力用!$F$2:$Q$72,ROW(A48), MATCH($A$1,設備G入力用!$F$2:$Q$2,0))</f>
        <v>0</v>
      </c>
      <c r="X53" s="23">
        <f t="shared" si="7"/>
        <v>1699834</v>
      </c>
      <c r="Y53" s="24"/>
      <c r="Z53" s="13"/>
      <c r="AA53" s="1069" t="s">
        <v>16613</v>
      </c>
      <c r="AB53" s="1070"/>
      <c r="AC53" s="297">
        <f>SUM(AC36:AC52)</f>
        <v>5997711</v>
      </c>
      <c r="AD53" s="10"/>
      <c r="AE53" s="10"/>
      <c r="AF53" s="202" t="str">
        <f>IFERROR(_xlfn.XLOOKUP(確報【11月】!$AE53,台帳表ｓ[整理番号],台帳表ｓ[繁閑調整]),"")</f>
        <v/>
      </c>
      <c r="AG53" s="277" t="str">
        <f>IFERROR(_xlfn.XLOOKUP(確報【11月】!$AE53,台帳表ｓ[整理番号],台帳表ｓ[精算
グループ]),"")</f>
        <v/>
      </c>
      <c r="AH53" s="278" t="str">
        <f>IFERROR(_xlfn.XLOOKUP(確報【11月】!$AE53,台帳表ｓ[整理番号],台帳表ｓ[請求書発行番号]),"")</f>
        <v/>
      </c>
      <c r="AI53" s="269" t="str">
        <f>IFERROR(_xlfn.XLOOKUP(確報【11月】!$AE53,台帳表ｓ[整理番号],台帳表ｓ[繁閑調整金]),"")</f>
        <v/>
      </c>
      <c r="AJ53" s="275"/>
      <c r="AL53" s="202" t="str">
        <f>IFERROR(_xlfn.XLOOKUP(確報【11月】!AK53,台帳表ｔ[整理番号],台帳表ｔ[繁閑調整]),"")</f>
        <v/>
      </c>
      <c r="AM53" s="277" t="str">
        <f>IFERROR(_xlfn.XLOOKUP(確報【11月】!AK53,台帳表ｔ[整理番号],台帳表ｔ[精算
グループ]),"")</f>
        <v/>
      </c>
      <c r="AN53" s="278" t="str">
        <f>IFERROR(_xlfn.XLOOKUP(確報【11月】!AK53,台帳表ｔ[整理番号],台帳表ｔ[請求書発行番号]),"")</f>
        <v/>
      </c>
      <c r="AO53" s="269" t="str">
        <f>IFERROR(_xlfn.XLOOKUP(確報【11月】!AK53,台帳表ｔ[整理番号],台帳表ｔ[繁閑調整金]),"")</f>
        <v/>
      </c>
      <c r="AP53" s="275"/>
      <c r="AR53" s="202" t="str">
        <f>IFERROR(_xlfn.XLOOKUP(確報【11月】!AQ53,台帳表ｋ[整理番号],台帳表ｋ[繁閑調整]),"")</f>
        <v/>
      </c>
      <c r="AS53" s="277" t="str">
        <f>IFERROR(_xlfn.XLOOKUP(確報【11月】!AQ53,台帳表ｋ[整理番号],台帳表ｋ[精算
グループ]),"")</f>
        <v/>
      </c>
      <c r="AT53" s="278" t="str">
        <f>IFERROR(_xlfn.XLOOKUP(確報【11月】!AQ53,台帳表ｋ[整理番号],台帳表ｋ[請求書発行番号]),"")</f>
        <v/>
      </c>
      <c r="AU53" s="269" t="str">
        <f>IFERROR(_xlfn.XLOOKUP(確報【11月】!AQ53,台帳表ｋ[整理番号],台帳表ｋ[繁閑調整金]),"")</f>
        <v/>
      </c>
      <c r="AV53" s="275"/>
      <c r="AX53" s="202" t="str">
        <f>IFERROR(_xlfn.XLOOKUP(確報【11月】!AW53,台帳表ｋ[整理番号],台帳表ｋ[繁閑調整]),"")</f>
        <v/>
      </c>
      <c r="AY53" s="277" t="str">
        <f>IFERROR(_xlfn.XLOOKUP(確報【11月】!AW53,台帳表ｋ[整理番号],台帳表ｋ[精算
グループ]),"")</f>
        <v/>
      </c>
      <c r="AZ53" s="278" t="str">
        <f>IFERROR(_xlfn.XLOOKUP(確報【11月】!AW53,台帳表ｋ[整理番号],台帳表ｋ[請求書発行番号]),"")</f>
        <v/>
      </c>
      <c r="BA53" s="269" t="str">
        <f>IFERROR(_xlfn.XLOOKUP(確報【11月】!AW53,台帳表ｋ[整理番号],台帳表ｋ[繁閑調整金]),"")</f>
        <v/>
      </c>
    </row>
    <row r="54" spans="1:53" ht="16.350000000000001" customHeight="1">
      <c r="A54" s="927"/>
      <c r="B54" s="927"/>
      <c r="C54" s="927"/>
      <c r="D54" s="976"/>
      <c r="E54" s="927"/>
      <c r="F54" s="87" t="s">
        <v>16541</v>
      </c>
      <c r="G54" s="19" t="s">
        <v>16606</v>
      </c>
      <c r="H54" s="53" t="s">
        <v>16542</v>
      </c>
      <c r="I54" s="166"/>
      <c r="J54" s="81" t="s">
        <v>16542</v>
      </c>
      <c r="K54" s="82"/>
      <c r="L54" s="81" t="s">
        <v>16542</v>
      </c>
      <c r="M54" s="82"/>
      <c r="N54" s="69" t="s">
        <v>16542</v>
      </c>
      <c r="O54" s="70"/>
      <c r="P54" s="53" t="s">
        <v>16542</v>
      </c>
      <c r="Q54" s="54"/>
      <c r="R54" s="53" t="s">
        <v>16542</v>
      </c>
      <c r="S54" s="88">
        <f>SUMIFS(台帳表ｋ[金額],台帳表ｋ[精算
グループ],確報【11月】!$H54,台帳表ｋ[入金月（月のみ）],確報【11月】!$A$1,台帳表ｋ[事務所/分室],"神")+SUMIFS(測量台帳1ｋ[入金額],測量台帳1ｋ[精算
グループ],確報【11月】!$H54,測量台帳1ｋ[入金月（月のみ）],確報【11月】!$A$1,測量台帳1ｋ[NC区分],"神奈川")+SUMIFS(測量台帳1__2ｋ[入金額(後)],測量台帳1__2ｋ[精算
グループ(後)],確報【11月】!$H54,測量台帳1__2ｋ[入金月(後)（月のみ）],確報【11月】!$A$1,測量台帳1__2ｋ[NC区分],"神奈川")</f>
        <v>17707907</v>
      </c>
      <c r="T54" s="89" t="s">
        <v>143</v>
      </c>
      <c r="U54" s="54">
        <f>SUMIFS(台帳表ｋ[金額],台帳表ｋ[精算
グループ],確報【11月】!$H54,台帳表ｋ[入金月（月のみ）],確報【11月】!$A$1,台帳表ｋ[事務所/分室],"湘")+SUMIFS(測量台帳1ｋ[入金額],測量台帳1ｋ[精算
グループ],確報【11月】!$H54,測量台帳1ｋ[入金月（月のみ）],確報【11月】!$A$1,測量台帳1ｋ[NC区分],"湘南")+SUMIFS(測量台帳1__2ｋ[入金額(後)],測量台帳1__2ｋ[精算
グループ(後)],確報【11月】!$H54,測量台帳1__2ｋ[入金月(後)（月のみ）],確報【11月】!$A$1,測量台帳1__2ｋ[NC区分],"湘南")</f>
        <v>1243416</v>
      </c>
      <c r="V54" s="53" t="s">
        <v>143</v>
      </c>
      <c r="W54" s="54" cm="1">
        <f t="array" ref="W54">INDEX(設備G入力用!$F$2:$Q$72,ROW(A49), MATCH($A$1,設備G入力用!$F$2:$Q$2,0))</f>
        <v>323128</v>
      </c>
      <c r="X54" s="30">
        <f t="shared" si="7"/>
        <v>19274451</v>
      </c>
      <c r="Y54" s="24"/>
      <c r="Z54" s="13"/>
      <c r="AA54" s="1085" t="s">
        <v>16537</v>
      </c>
      <c r="AB54" s="303" t="s">
        <v>16540</v>
      </c>
      <c r="AC54" s="42">
        <f t="shared" ref="AC54" si="9">SUM(I53,K53,M53,O53,Q53,S53,U53,W53)</f>
        <v>1699834</v>
      </c>
      <c r="AD54" s="10"/>
      <c r="AE54" s="10"/>
      <c r="AF54" s="202" t="str">
        <f>IFERROR(_xlfn.XLOOKUP(確報【11月】!$AE54,台帳表ｓ[整理番号],台帳表ｓ[繁閑調整]),"")</f>
        <v/>
      </c>
      <c r="AG54" s="277" t="str">
        <f>IFERROR(_xlfn.XLOOKUP(確報【11月】!$AE54,台帳表ｓ[整理番号],台帳表ｓ[精算
グループ]),"")</f>
        <v/>
      </c>
      <c r="AH54" s="278" t="str">
        <f>IFERROR(_xlfn.XLOOKUP(確報【11月】!$AE54,台帳表ｓ[整理番号],台帳表ｓ[請求書発行番号]),"")</f>
        <v/>
      </c>
      <c r="AI54" s="269" t="str">
        <f>IFERROR(_xlfn.XLOOKUP(確報【11月】!$AE54,台帳表ｓ[整理番号],台帳表ｓ[繁閑調整金]),"")</f>
        <v/>
      </c>
      <c r="AJ54" s="275"/>
      <c r="AL54" s="202" t="str">
        <f>IFERROR(_xlfn.XLOOKUP(確報【11月】!AK54,台帳表ｔ[整理番号],台帳表ｔ[繁閑調整]),"")</f>
        <v/>
      </c>
      <c r="AM54" s="277" t="str">
        <f>IFERROR(_xlfn.XLOOKUP(確報【11月】!AK54,台帳表ｔ[整理番号],台帳表ｔ[精算
グループ]),"")</f>
        <v/>
      </c>
      <c r="AN54" s="278" t="str">
        <f>IFERROR(_xlfn.XLOOKUP(確報【11月】!AK54,台帳表ｔ[整理番号],台帳表ｔ[請求書発行番号]),"")</f>
        <v/>
      </c>
      <c r="AO54" s="269" t="str">
        <f>IFERROR(_xlfn.XLOOKUP(確報【11月】!AK54,台帳表ｔ[整理番号],台帳表ｔ[繁閑調整金]),"")</f>
        <v/>
      </c>
      <c r="AP54" s="275"/>
      <c r="AR54" s="202" t="str">
        <f>IFERROR(_xlfn.XLOOKUP(確報【11月】!AQ54,台帳表ｋ[整理番号],台帳表ｋ[繁閑調整]),"")</f>
        <v/>
      </c>
      <c r="AS54" s="277" t="str">
        <f>IFERROR(_xlfn.XLOOKUP(確報【11月】!AQ54,台帳表ｋ[整理番号],台帳表ｋ[精算
グループ]),"")</f>
        <v/>
      </c>
      <c r="AT54" s="278" t="str">
        <f>IFERROR(_xlfn.XLOOKUP(確報【11月】!AQ54,台帳表ｋ[整理番号],台帳表ｋ[請求書発行番号]),"")</f>
        <v/>
      </c>
      <c r="AU54" s="269" t="str">
        <f>IFERROR(_xlfn.XLOOKUP(確報【11月】!AQ54,台帳表ｋ[整理番号],台帳表ｋ[繁閑調整金]),"")</f>
        <v/>
      </c>
      <c r="AV54" s="275"/>
      <c r="AX54" s="202" t="str">
        <f>IFERROR(_xlfn.XLOOKUP(確報【11月】!AW54,台帳表ｋ[整理番号],台帳表ｋ[繁閑調整]),"")</f>
        <v/>
      </c>
      <c r="AY54" s="277" t="str">
        <f>IFERROR(_xlfn.XLOOKUP(確報【11月】!AW54,台帳表ｋ[整理番号],台帳表ｋ[精算
グループ]),"")</f>
        <v/>
      </c>
      <c r="AZ54" s="278" t="str">
        <f>IFERROR(_xlfn.XLOOKUP(確報【11月】!AW54,台帳表ｋ[整理番号],台帳表ｋ[請求書発行番号]),"")</f>
        <v/>
      </c>
      <c r="BA54" s="269" t="str">
        <f>IFERROR(_xlfn.XLOOKUP(確報【11月】!AW54,台帳表ｋ[整理番号],台帳表ｋ[繁閑調整金]),"")</f>
        <v/>
      </c>
    </row>
    <row r="55" spans="1:53" ht="16.350000000000001" customHeight="1">
      <c r="A55" s="927"/>
      <c r="B55" s="927"/>
      <c r="C55" s="927"/>
      <c r="D55" s="976"/>
      <c r="E55" s="927"/>
      <c r="F55" s="91" t="s">
        <v>16482</v>
      </c>
      <c r="G55" s="52" t="s">
        <v>16606</v>
      </c>
      <c r="H55" s="27" t="s">
        <v>16543</v>
      </c>
      <c r="I55" s="28"/>
      <c r="J55" s="78" t="s">
        <v>16543</v>
      </c>
      <c r="K55" s="40"/>
      <c r="L55" s="78" t="s">
        <v>16543</v>
      </c>
      <c r="M55" s="40"/>
      <c r="N55" s="60" t="s">
        <v>16543</v>
      </c>
      <c r="O55" s="61"/>
      <c r="P55" s="27" t="s">
        <v>16543</v>
      </c>
      <c r="Q55" s="29"/>
      <c r="R55" s="27" t="s">
        <v>16543</v>
      </c>
      <c r="S55" s="92">
        <f>SUMIFS(台帳表ｋ[金額],台帳表ｋ[精算
グループ],確報【11月】!$H55,台帳表ｋ[入金月（月のみ）],確報【11月】!$A$1,台帳表ｋ[事務所/分室],"神")+SUMIFS(測量台帳1ｋ[入金額],測量台帳1ｋ[精算
グループ],確報【11月】!$H55,測量台帳1ｋ[入金月（月のみ）],確報【11月】!$A$1,測量台帳1ｋ[NC区分],"神奈川")+SUMIFS(測量台帳1__2ｋ[入金額(後)],測量台帳1__2ｋ[精算
グループ(後)],確報【11月】!$H55,測量台帳1__2ｋ[入金月(後)（月のみ）],確報【11月】!$A$1,測量台帳1__2ｋ[NC区分],"神奈川")</f>
        <v>0</v>
      </c>
      <c r="T55" s="93" t="s">
        <v>148</v>
      </c>
      <c r="U55" s="29">
        <f>SUMIFS(台帳表ｋ[金額],台帳表ｋ[精算
グループ],確報【11月】!$H55,台帳表ｋ[入金月（月のみ）],確報【11月】!$A$1,台帳表ｋ[事務所/分室],"湘")+SUMIFS(測量台帳1ｋ[入金額],測量台帳1ｋ[精算
グループ],確報【11月】!$H55,測量台帳1ｋ[入金月（月のみ）],確報【11月】!$A$1,測量台帳1ｋ[NC区分],"湘南")+SUMIFS(測量台帳1__2ｋ[入金額(後)],測量台帳1__2ｋ[精算
グループ(後)],確報【11月】!$H55,測量台帳1__2ｋ[入金月(後)（月のみ）],確報【11月】!$A$1,測量台帳1__2ｋ[NC区分],"湘南")</f>
        <v>0</v>
      </c>
      <c r="V55" s="27" t="s">
        <v>148</v>
      </c>
      <c r="W55" s="29" cm="1">
        <f t="array" ref="W55">INDEX(設備G入力用!$F$2:$Q$72,ROW(A50), MATCH($A$1,設備G入力用!$F$2:$Q$2,0))</f>
        <v>0</v>
      </c>
      <c r="X55" s="30">
        <f t="shared" si="7"/>
        <v>0</v>
      </c>
      <c r="AA55" s="1086"/>
      <c r="AB55" s="304" t="s">
        <v>16542</v>
      </c>
      <c r="AC55" s="172">
        <f>SUM(I54,K54,M54,O54,Q54,S54,U54,W54)</f>
        <v>19274451</v>
      </c>
      <c r="AD55" s="10"/>
      <c r="AE55" s="10"/>
      <c r="AF55" s="202" t="str">
        <f>IFERROR(_xlfn.XLOOKUP(確報【11月】!$AE55,台帳表ｓ[整理番号],台帳表ｓ[繁閑調整]),"")</f>
        <v/>
      </c>
      <c r="AG55" s="277" t="str">
        <f>IFERROR(_xlfn.XLOOKUP(確報【11月】!$AE55,台帳表ｓ[整理番号],台帳表ｓ[精算
グループ]),"")</f>
        <v/>
      </c>
      <c r="AH55" s="278" t="str">
        <f>IFERROR(_xlfn.XLOOKUP(確報【11月】!$AE55,台帳表ｓ[整理番号],台帳表ｓ[請求書発行番号]),"")</f>
        <v/>
      </c>
      <c r="AI55" s="269" t="str">
        <f>IFERROR(_xlfn.XLOOKUP(確報【11月】!$AE55,台帳表ｓ[整理番号],台帳表ｓ[繁閑調整金]),"")</f>
        <v/>
      </c>
      <c r="AJ55" s="275"/>
      <c r="AL55" s="202" t="str">
        <f>IFERROR(_xlfn.XLOOKUP(確報【11月】!AK55,台帳表ｔ[整理番号],台帳表ｔ[繁閑調整]),"")</f>
        <v/>
      </c>
      <c r="AM55" s="277" t="str">
        <f>IFERROR(_xlfn.XLOOKUP(確報【11月】!AK55,台帳表ｔ[整理番号],台帳表ｔ[精算
グループ]),"")</f>
        <v/>
      </c>
      <c r="AN55" s="278" t="str">
        <f>IFERROR(_xlfn.XLOOKUP(確報【11月】!AK55,台帳表ｔ[整理番号],台帳表ｔ[請求書発行番号]),"")</f>
        <v/>
      </c>
      <c r="AO55" s="269" t="str">
        <f>IFERROR(_xlfn.XLOOKUP(確報【11月】!AK55,台帳表ｔ[整理番号],台帳表ｔ[繁閑調整金]),"")</f>
        <v/>
      </c>
      <c r="AP55" s="275"/>
      <c r="AR55" s="202" t="str">
        <f>IFERROR(_xlfn.XLOOKUP(確報【11月】!AQ55,台帳表ｋ[整理番号],台帳表ｋ[繁閑調整]),"")</f>
        <v/>
      </c>
      <c r="AS55" s="277" t="str">
        <f>IFERROR(_xlfn.XLOOKUP(確報【11月】!AQ55,台帳表ｋ[整理番号],台帳表ｋ[精算
グループ]),"")</f>
        <v/>
      </c>
      <c r="AT55" s="278" t="str">
        <f>IFERROR(_xlfn.XLOOKUP(確報【11月】!AQ55,台帳表ｋ[整理番号],台帳表ｋ[請求書発行番号]),"")</f>
        <v/>
      </c>
      <c r="AU55" s="269" t="str">
        <f>IFERROR(_xlfn.XLOOKUP(確報【11月】!AQ55,台帳表ｋ[整理番号],台帳表ｋ[繁閑調整金]),"")</f>
        <v/>
      </c>
      <c r="AV55" s="275"/>
      <c r="AX55" s="202" t="str">
        <f>IFERROR(_xlfn.XLOOKUP(確報【11月】!AW55,台帳表ｋ[整理番号],台帳表ｋ[繁閑調整]),"")</f>
        <v/>
      </c>
      <c r="AY55" s="277" t="str">
        <f>IFERROR(_xlfn.XLOOKUP(確報【11月】!AW55,台帳表ｋ[整理番号],台帳表ｋ[精算
グループ]),"")</f>
        <v/>
      </c>
      <c r="AZ55" s="278" t="str">
        <f>IFERROR(_xlfn.XLOOKUP(確報【11月】!AW55,台帳表ｋ[整理番号],台帳表ｋ[請求書発行番号]),"")</f>
        <v/>
      </c>
      <c r="BA55" s="269" t="str">
        <f>IFERROR(_xlfn.XLOOKUP(確報【11月】!AW55,台帳表ｋ[整理番号],台帳表ｋ[繁閑調整金]),"")</f>
        <v/>
      </c>
    </row>
    <row r="56" spans="1:53" ht="16.350000000000001" customHeight="1">
      <c r="A56" s="927"/>
      <c r="B56" s="927"/>
      <c r="C56" s="927"/>
      <c r="D56" s="976"/>
      <c r="E56" s="927"/>
      <c r="F56" s="91" t="s">
        <v>16484</v>
      </c>
      <c r="G56" s="52" t="s">
        <v>16606</v>
      </c>
      <c r="H56" s="27" t="s">
        <v>16544</v>
      </c>
      <c r="I56" s="28"/>
      <c r="J56" s="78" t="s">
        <v>16544</v>
      </c>
      <c r="K56" s="40"/>
      <c r="L56" s="78" t="s">
        <v>16544</v>
      </c>
      <c r="M56" s="40"/>
      <c r="N56" s="60" t="s">
        <v>16544</v>
      </c>
      <c r="O56" s="61"/>
      <c r="P56" s="27" t="s">
        <v>16544</v>
      </c>
      <c r="Q56" s="29"/>
      <c r="R56" s="27" t="s">
        <v>16544</v>
      </c>
      <c r="S56" s="92">
        <f>SUMIFS(台帳表ｋ[金額],台帳表ｋ[精算
グループ],確報【11月】!$H56,台帳表ｋ[入金月（月のみ）],確報【11月】!$A$1,台帳表ｋ[事務所/分室],"神")+SUMIFS(測量台帳1ｋ[入金額],測量台帳1ｋ[精算
グループ],確報【11月】!$H56,測量台帳1ｋ[入金月（月のみ）],確報【11月】!$A$1,測量台帳1ｋ[NC区分],"神奈川")+SUMIFS(測量台帳1__2ｋ[入金額(後)],測量台帳1__2ｋ[精算
グループ(後)],確報【11月】!$H56,測量台帳1__2ｋ[入金月(後)（月のみ）],確報【11月】!$A$1,測量台帳1__2ｋ[NC区分],"神奈川")</f>
        <v>894141</v>
      </c>
      <c r="T56" s="93" t="s">
        <v>152</v>
      </c>
      <c r="U56" s="29">
        <f>SUMIFS(台帳表ｋ[金額],台帳表ｋ[精算
グループ],確報【11月】!$H56,台帳表ｋ[入金月（月のみ）],確報【11月】!$A$1,台帳表ｋ[事務所/分室],"湘")+SUMIFS(測量台帳1ｋ[入金額],測量台帳1ｋ[精算
グループ],確報【11月】!$H56,測量台帳1ｋ[入金月（月のみ）],確報【11月】!$A$1,測量台帳1ｋ[NC区分],"湘南")+SUMIFS(測量台帳1__2ｋ[入金額(後)],測量台帳1__2ｋ[精算
グループ(後)],確報【11月】!$H56,測量台帳1__2ｋ[入金月(後)（月のみ）],確報【11月】!$A$1,測量台帳1__2ｋ[NC区分],"湘南")</f>
        <v>0</v>
      </c>
      <c r="V56" s="27" t="s">
        <v>152</v>
      </c>
      <c r="W56" s="29" cm="1">
        <f t="array" ref="W56">INDEX(設備G入力用!$F$2:$Q$72,ROW(A51), MATCH($A$1,設備G入力用!$F$2:$Q$2,0))</f>
        <v>0</v>
      </c>
      <c r="X56" s="30">
        <f t="shared" si="7"/>
        <v>894141</v>
      </c>
      <c r="Y56" s="24"/>
      <c r="Z56" s="13"/>
      <c r="AA56" s="1086"/>
      <c r="AB56" s="304" t="s">
        <v>16543</v>
      </c>
      <c r="AC56" s="172">
        <f t="shared" ref="AC56:AC60" si="10">SUM(I55,K55,M55,O55,Q55,S55,U55,W55)</f>
        <v>0</v>
      </c>
      <c r="AD56" s="10"/>
      <c r="AE56" s="10"/>
      <c r="AF56" s="202" t="str">
        <f>IFERROR(_xlfn.XLOOKUP(確報【11月】!$AE56,台帳表ｓ[整理番号],台帳表ｓ[繁閑調整]),"")</f>
        <v/>
      </c>
      <c r="AG56" s="277" t="str">
        <f>IFERROR(_xlfn.XLOOKUP(確報【11月】!$AE56,台帳表ｓ[整理番号],台帳表ｓ[精算
グループ]),"")</f>
        <v/>
      </c>
      <c r="AH56" s="278" t="str">
        <f>IFERROR(_xlfn.XLOOKUP(確報【11月】!$AE56,台帳表ｓ[整理番号],台帳表ｓ[請求書発行番号]),"")</f>
        <v/>
      </c>
      <c r="AI56" s="269" t="str">
        <f>IFERROR(_xlfn.XLOOKUP(確報【11月】!$AE56,台帳表ｓ[整理番号],台帳表ｓ[繁閑調整金]),"")</f>
        <v/>
      </c>
      <c r="AJ56" s="275"/>
      <c r="AL56" s="202" t="str">
        <f>IFERROR(_xlfn.XLOOKUP(確報【11月】!AK56,台帳表ｔ[整理番号],台帳表ｔ[繁閑調整]),"")</f>
        <v/>
      </c>
      <c r="AM56" s="277" t="str">
        <f>IFERROR(_xlfn.XLOOKUP(確報【11月】!AK56,台帳表ｔ[整理番号],台帳表ｔ[精算
グループ]),"")</f>
        <v/>
      </c>
      <c r="AN56" s="278" t="str">
        <f>IFERROR(_xlfn.XLOOKUP(確報【11月】!AK56,台帳表ｔ[整理番号],台帳表ｔ[請求書発行番号]),"")</f>
        <v/>
      </c>
      <c r="AO56" s="269" t="str">
        <f>IFERROR(_xlfn.XLOOKUP(確報【11月】!AK56,台帳表ｔ[整理番号],台帳表ｔ[繁閑調整金]),"")</f>
        <v/>
      </c>
      <c r="AP56" s="275"/>
      <c r="AR56" s="202" t="str">
        <f>IFERROR(_xlfn.XLOOKUP(確報【11月】!AQ56,台帳表ｋ[整理番号],台帳表ｋ[繁閑調整]),"")</f>
        <v/>
      </c>
      <c r="AS56" s="277" t="str">
        <f>IFERROR(_xlfn.XLOOKUP(確報【11月】!AQ56,台帳表ｋ[整理番号],台帳表ｋ[精算
グループ]),"")</f>
        <v/>
      </c>
      <c r="AT56" s="278" t="str">
        <f>IFERROR(_xlfn.XLOOKUP(確報【11月】!AQ56,台帳表ｋ[整理番号],台帳表ｋ[請求書発行番号]),"")</f>
        <v/>
      </c>
      <c r="AU56" s="269" t="str">
        <f>IFERROR(_xlfn.XLOOKUP(確報【11月】!AQ56,台帳表ｋ[整理番号],台帳表ｋ[繁閑調整金]),"")</f>
        <v/>
      </c>
      <c r="AV56" s="275"/>
      <c r="AX56" s="202" t="str">
        <f>IFERROR(_xlfn.XLOOKUP(確報【11月】!AW56,台帳表ｋ[整理番号],台帳表ｋ[繁閑調整]),"")</f>
        <v/>
      </c>
      <c r="AY56" s="277" t="str">
        <f>IFERROR(_xlfn.XLOOKUP(確報【11月】!AW56,台帳表ｋ[整理番号],台帳表ｋ[精算
グループ]),"")</f>
        <v/>
      </c>
      <c r="AZ56" s="278" t="str">
        <f>IFERROR(_xlfn.XLOOKUP(確報【11月】!AW56,台帳表ｋ[整理番号],台帳表ｋ[請求書発行番号]),"")</f>
        <v/>
      </c>
      <c r="BA56" s="269" t="str">
        <f>IFERROR(_xlfn.XLOOKUP(確報【11月】!AW56,台帳表ｋ[整理番号],台帳表ｋ[繁閑調整金]),"")</f>
        <v/>
      </c>
    </row>
    <row r="57" spans="1:53" ht="16.350000000000001" customHeight="1" thickBot="1">
      <c r="A57" s="927"/>
      <c r="B57" s="927"/>
      <c r="C57" s="927"/>
      <c r="D57" s="976"/>
      <c r="E57" s="927"/>
      <c r="F57" s="91" t="s">
        <v>16496</v>
      </c>
      <c r="G57" s="52" t="s">
        <v>16606</v>
      </c>
      <c r="H57" s="27" t="s">
        <v>16545</v>
      </c>
      <c r="I57" s="28"/>
      <c r="J57" s="78" t="s">
        <v>16545</v>
      </c>
      <c r="K57" s="40"/>
      <c r="L57" s="78" t="s">
        <v>16545</v>
      </c>
      <c r="M57" s="40"/>
      <c r="N57" s="60" t="s">
        <v>16545</v>
      </c>
      <c r="O57" s="61"/>
      <c r="P57" s="27" t="s">
        <v>16545</v>
      </c>
      <c r="Q57" s="29"/>
      <c r="R57" s="27" t="s">
        <v>16545</v>
      </c>
      <c r="S57" s="92">
        <f>SUMIFS(台帳表ｋ[金額],台帳表ｋ[精算
グループ],確報【11月】!$H57,台帳表ｋ[入金月（月のみ）],確報【11月】!$A$1,台帳表ｋ[事務所/分室],"神")+SUMIFS(測量台帳1ｋ[入金額],測量台帳1ｋ[精算
グループ],確報【11月】!$H57,測量台帳1ｋ[入金月（月のみ）],確報【11月】!$A$1,測量台帳1ｋ[NC区分],"神奈川")+SUMIFS(測量台帳1__2ｋ[入金額(後)],測量台帳1__2ｋ[精算
グループ(後)],確報【11月】!$H57,測量台帳1__2ｋ[入金月(後)（月のみ）],確報【11月】!$A$1,測量台帳1__2ｋ[NC区分],"神奈川")</f>
        <v>131706</v>
      </c>
      <c r="T57" s="93" t="s">
        <v>155</v>
      </c>
      <c r="U57" s="29">
        <f>SUMIFS(台帳表ｋ[金額],台帳表ｋ[精算
グループ],確報【11月】!$H57,台帳表ｋ[入金月（月のみ）],確報【11月】!$A$1,台帳表ｋ[事務所/分室],"湘")+SUMIFS(測量台帳1ｋ[入金額],測量台帳1ｋ[精算
グループ],確報【11月】!$H57,測量台帳1ｋ[入金月（月のみ）],確報【11月】!$A$1,測量台帳1ｋ[NC区分],"湘南")+SUMIFS(測量台帳1__2ｋ[入金額(後)],測量台帳1__2ｋ[精算
グループ(後)],確報【11月】!$H57,測量台帳1__2ｋ[入金月(後)（月のみ）],確報【11月】!$A$1,測量台帳1__2ｋ[NC区分],"湘南")</f>
        <v>0</v>
      </c>
      <c r="V57" s="27" t="s">
        <v>155</v>
      </c>
      <c r="W57" s="29" cm="1">
        <f t="array" ref="W57">INDEX(設備G入力用!$F$2:$Q$72,ROW(A52), MATCH($A$1,設備G入力用!$F$2:$Q$2,0))</f>
        <v>0</v>
      </c>
      <c r="X57" s="30">
        <f t="shared" si="7"/>
        <v>131706</v>
      </c>
      <c r="AA57" s="1086"/>
      <c r="AB57" s="304" t="s">
        <v>16544</v>
      </c>
      <c r="AC57" s="172">
        <f t="shared" si="10"/>
        <v>894141</v>
      </c>
      <c r="AD57" s="10"/>
      <c r="AE57" s="10"/>
      <c r="AF57" s="202" t="str">
        <f>IFERROR(_xlfn.XLOOKUP(確報【11月】!$AE57,台帳表ｓ[整理番号],台帳表ｓ[繁閑調整]),"")</f>
        <v/>
      </c>
      <c r="AG57" s="277" t="str">
        <f>IFERROR(_xlfn.XLOOKUP(確報【11月】!$AE57,台帳表ｓ[整理番号],台帳表ｓ[精算
グループ]),"")</f>
        <v/>
      </c>
      <c r="AH57" s="278" t="str">
        <f>IFERROR(_xlfn.XLOOKUP(確報【11月】!$AE57,台帳表ｓ[整理番号],台帳表ｓ[請求書発行番号]),"")</f>
        <v/>
      </c>
      <c r="AI57" s="269" t="str">
        <f>IFERROR(_xlfn.XLOOKUP(確報【11月】!$AE57,台帳表ｓ[整理番号],台帳表ｓ[繁閑調整金]),"")</f>
        <v/>
      </c>
      <c r="AJ57" s="275"/>
      <c r="AL57" s="202" t="str">
        <f>IFERROR(_xlfn.XLOOKUP(確報【11月】!AK57,台帳表ｔ[整理番号],台帳表ｔ[繁閑調整]),"")</f>
        <v/>
      </c>
      <c r="AM57" s="277" t="str">
        <f>IFERROR(_xlfn.XLOOKUP(確報【11月】!AK57,台帳表ｔ[整理番号],台帳表ｔ[精算
グループ]),"")</f>
        <v/>
      </c>
      <c r="AN57" s="278" t="str">
        <f>IFERROR(_xlfn.XLOOKUP(確報【11月】!AK57,台帳表ｔ[整理番号],台帳表ｔ[請求書発行番号]),"")</f>
        <v/>
      </c>
      <c r="AO57" s="269" t="str">
        <f>IFERROR(_xlfn.XLOOKUP(確報【11月】!AK57,台帳表ｔ[整理番号],台帳表ｔ[繁閑調整金]),"")</f>
        <v/>
      </c>
      <c r="AP57" s="275"/>
      <c r="AR57" s="202" t="str">
        <f>IFERROR(_xlfn.XLOOKUP(確報【11月】!AQ57,台帳表ｋ[整理番号],台帳表ｋ[繁閑調整]),"")</f>
        <v/>
      </c>
      <c r="AS57" s="277" t="str">
        <f>IFERROR(_xlfn.XLOOKUP(確報【11月】!AQ57,台帳表ｋ[整理番号],台帳表ｋ[精算
グループ]),"")</f>
        <v/>
      </c>
      <c r="AT57" s="278" t="str">
        <f>IFERROR(_xlfn.XLOOKUP(確報【11月】!AQ57,台帳表ｋ[整理番号],台帳表ｋ[請求書発行番号]),"")</f>
        <v/>
      </c>
      <c r="AU57" s="269" t="str">
        <f>IFERROR(_xlfn.XLOOKUP(確報【11月】!AQ57,台帳表ｋ[整理番号],台帳表ｋ[繁閑調整金]),"")</f>
        <v/>
      </c>
      <c r="AV57" s="275"/>
      <c r="AX57" s="202" t="str">
        <f>IFERROR(_xlfn.XLOOKUP(確報【11月】!AW57,台帳表ｋ[整理番号],台帳表ｋ[繁閑調整]),"")</f>
        <v/>
      </c>
      <c r="AY57" s="277" t="str">
        <f>IFERROR(_xlfn.XLOOKUP(確報【11月】!AW57,台帳表ｋ[整理番号],台帳表ｋ[精算
グループ]),"")</f>
        <v/>
      </c>
      <c r="AZ57" s="278" t="str">
        <f>IFERROR(_xlfn.XLOOKUP(確報【11月】!AW57,台帳表ｋ[整理番号],台帳表ｋ[請求書発行番号]),"")</f>
        <v/>
      </c>
      <c r="BA57" s="269" t="str">
        <f>IFERROR(_xlfn.XLOOKUP(確報【11月】!AW57,台帳表ｋ[整理番号],台帳表ｋ[繁閑調整金]),"")</f>
        <v/>
      </c>
    </row>
    <row r="58" spans="1:53" ht="16.350000000000001" customHeight="1" thickBot="1">
      <c r="A58" s="927"/>
      <c r="B58" s="927"/>
      <c r="C58" s="927"/>
      <c r="D58" s="976"/>
      <c r="E58" s="928"/>
      <c r="F58" s="198" t="s">
        <v>16546</v>
      </c>
      <c r="G58" s="199" t="s">
        <v>16606</v>
      </c>
      <c r="H58" s="67" t="s">
        <v>16547</v>
      </c>
      <c r="I58" s="38"/>
      <c r="J58" s="79" t="s">
        <v>16547</v>
      </c>
      <c r="K58" s="80"/>
      <c r="L58" s="79" t="s">
        <v>16547</v>
      </c>
      <c r="M58" s="80"/>
      <c r="N58" s="66" t="s">
        <v>16547</v>
      </c>
      <c r="O58" s="39"/>
      <c r="P58" s="67" t="s">
        <v>16547</v>
      </c>
      <c r="Q58" s="39"/>
      <c r="R58" s="67" t="s">
        <v>16547</v>
      </c>
      <c r="S58" s="80">
        <f>SUMIFS(台帳表ｋ[金額],台帳表ｋ[精算
グループ],確報【11月】!$H58,台帳表ｋ[入金月（月のみ）],確報【11月】!$A$1,台帳表ｋ[事務所/分室],"神")+SUMIFS(測量台帳1ｋ[入金額],測量台帳1ｋ[精算
グループ],確報【11月】!$H58,測量台帳1ｋ[入金月（月のみ）],確報【11月】!$A$1,測量台帳1ｋ[NC区分],"神奈川")+SUMIFS(測量台帳1__2ｋ[入金額(後)],測量台帳1__2ｋ[精算
グループ(後)],確報【11月】!$H58,測量台帳1__2ｋ[入金月(後)（月のみ）],確報【11月】!$A$1,測量台帳1__2ｋ[NC区分],"神奈川")</f>
        <v>9164897</v>
      </c>
      <c r="T58" s="66" t="s">
        <v>168</v>
      </c>
      <c r="U58" s="39">
        <f>SUMIFS(台帳表ｋ[金額],台帳表ｋ[精算
グループ],確報【11月】!$H58,台帳表ｋ[入金月（月のみ）],確報【11月】!$A$1,台帳表ｋ[事務所/分室],"湘")+SUMIFS(測量台帳1ｋ[入金額],測量台帳1ｋ[精算
グループ],確報【11月】!$H58,測量台帳1ｋ[入金月（月のみ）],確報【11月】!$A$1,測量台帳1ｋ[NC区分],"湘南")+SUMIFS(測量台帳1__2ｋ[入金額(後)],測量台帳1__2ｋ[精算
グループ(後)],確報【11月】!$H58,測量台帳1__2ｋ[入金月(後)（月のみ）],確報【11月】!$A$1,測量台帳1__2ｋ[NC区分],"湘南")</f>
        <v>14957</v>
      </c>
      <c r="V58" s="67" t="s">
        <v>168</v>
      </c>
      <c r="W58" s="39" cm="1">
        <f t="array" ref="W58">INDEX(設備G入力用!$F$2:$Q$72,ROW(A53), MATCH($A$1,設備G入力用!$F$2:$Q$2,0))</f>
        <v>0</v>
      </c>
      <c r="X58" s="30">
        <f t="shared" si="7"/>
        <v>9179854</v>
      </c>
      <c r="Y58" s="16">
        <f>SUM(X53:X58)</f>
        <v>31179986</v>
      </c>
      <c r="Z58" s="13" t="s">
        <v>16624</v>
      </c>
      <c r="AA58" s="1086"/>
      <c r="AB58" s="304" t="s">
        <v>16545</v>
      </c>
      <c r="AC58" s="172">
        <f t="shared" si="10"/>
        <v>131706</v>
      </c>
      <c r="AD58" s="10"/>
      <c r="AE58" s="10"/>
      <c r="AF58" s="202" t="str">
        <f>IFERROR(_xlfn.XLOOKUP(確報【11月】!$AE58,台帳表ｓ[整理番号],台帳表ｓ[繁閑調整]),"")</f>
        <v/>
      </c>
      <c r="AG58" s="277" t="str">
        <f>IFERROR(_xlfn.XLOOKUP(確報【11月】!$AE58,台帳表ｓ[整理番号],台帳表ｓ[精算
グループ]),"")</f>
        <v/>
      </c>
      <c r="AH58" s="278" t="str">
        <f>IFERROR(_xlfn.XLOOKUP(確報【11月】!$AE58,台帳表ｓ[整理番号],台帳表ｓ[請求書発行番号]),"")</f>
        <v/>
      </c>
      <c r="AI58" s="269" t="str">
        <f>IFERROR(_xlfn.XLOOKUP(確報【11月】!$AE58,台帳表ｓ[整理番号],台帳表ｓ[繁閑調整金]),"")</f>
        <v/>
      </c>
      <c r="AJ58" s="275"/>
      <c r="AL58" s="202" t="str">
        <f>IFERROR(_xlfn.XLOOKUP(確報【11月】!AK58,台帳表ｔ[整理番号],台帳表ｔ[繁閑調整]),"")</f>
        <v/>
      </c>
      <c r="AM58" s="277" t="str">
        <f>IFERROR(_xlfn.XLOOKUP(確報【11月】!AK58,台帳表ｔ[整理番号],台帳表ｔ[精算
グループ]),"")</f>
        <v/>
      </c>
      <c r="AN58" s="278" t="str">
        <f>IFERROR(_xlfn.XLOOKUP(確報【11月】!AK58,台帳表ｔ[整理番号],台帳表ｔ[請求書発行番号]),"")</f>
        <v/>
      </c>
      <c r="AO58" s="269" t="str">
        <f>IFERROR(_xlfn.XLOOKUP(確報【11月】!AK58,台帳表ｔ[整理番号],台帳表ｔ[繁閑調整金]),"")</f>
        <v/>
      </c>
      <c r="AP58" s="275"/>
      <c r="AR58" s="202" t="str">
        <f>IFERROR(_xlfn.XLOOKUP(確報【11月】!AQ58,台帳表ｋ[整理番号],台帳表ｋ[繁閑調整]),"")</f>
        <v/>
      </c>
      <c r="AS58" s="277" t="str">
        <f>IFERROR(_xlfn.XLOOKUP(確報【11月】!AQ58,台帳表ｋ[整理番号],台帳表ｋ[精算
グループ]),"")</f>
        <v/>
      </c>
      <c r="AT58" s="278" t="str">
        <f>IFERROR(_xlfn.XLOOKUP(確報【11月】!AQ58,台帳表ｋ[整理番号],台帳表ｋ[請求書発行番号]),"")</f>
        <v/>
      </c>
      <c r="AU58" s="269" t="str">
        <f>IFERROR(_xlfn.XLOOKUP(確報【11月】!AQ58,台帳表ｋ[整理番号],台帳表ｋ[繁閑調整金]),"")</f>
        <v/>
      </c>
      <c r="AV58" s="275"/>
      <c r="AX58" s="202" t="str">
        <f>IFERROR(_xlfn.XLOOKUP(確報【11月】!AW58,台帳表ｋ[整理番号],台帳表ｋ[繁閑調整]),"")</f>
        <v/>
      </c>
      <c r="AY58" s="277" t="str">
        <f>IFERROR(_xlfn.XLOOKUP(確報【11月】!AW58,台帳表ｋ[整理番号],台帳表ｋ[精算
グループ]),"")</f>
        <v/>
      </c>
      <c r="AZ58" s="278" t="str">
        <f>IFERROR(_xlfn.XLOOKUP(確報【11月】!AW58,台帳表ｋ[整理番号],台帳表ｋ[請求書発行番号]),"")</f>
        <v/>
      </c>
      <c r="BA58" s="269" t="str">
        <f>IFERROR(_xlfn.XLOOKUP(確報【11月】!AW58,台帳表ｋ[整理番号],台帳表ｋ[繁閑調整金]),"")</f>
        <v/>
      </c>
    </row>
    <row r="59" spans="1:53" ht="16.350000000000001" customHeight="1">
      <c r="A59" s="927"/>
      <c r="B59" s="927"/>
      <c r="C59" s="927"/>
      <c r="D59" s="976"/>
      <c r="E59" s="926" t="s">
        <v>16454</v>
      </c>
      <c r="F59" s="84" t="s">
        <v>16548</v>
      </c>
      <c r="G59" s="19" t="s">
        <v>16606</v>
      </c>
      <c r="H59" s="20" t="s">
        <v>16493</v>
      </c>
      <c r="I59" s="21"/>
      <c r="J59" s="75" t="s">
        <v>16493</v>
      </c>
      <c r="K59" s="76"/>
      <c r="L59" s="75" t="s">
        <v>16493</v>
      </c>
      <c r="M59" s="76"/>
      <c r="N59" s="58" t="s">
        <v>16493</v>
      </c>
      <c r="O59" s="59"/>
      <c r="P59" s="20" t="s">
        <v>16493</v>
      </c>
      <c r="Q59" s="22"/>
      <c r="R59" s="20" t="s">
        <v>16493</v>
      </c>
      <c r="S59" s="85">
        <f>SUMIFS(台帳表ｋ[金額],台帳表ｋ[精算
グループ],確報【11月】!$H59,台帳表ｋ[入金月（月のみ）],確報【11月】!$A$1,台帳表ｋ[事務所/分室],"神")+SUMIFS(測量台帳1ｋ[入金額],測量台帳1ｋ[精算
グループ],確報【11月】!$H59,測量台帳1ｋ[入金月（月のみ）],確報【11月】!$A$1,測量台帳1ｋ[NC区分],"神奈川")+SUMIFS(測量台帳1__2ｋ[入金額(後)],測量台帳1__2ｋ[精算
グループ(後)],確報【11月】!$H59,測量台帳1__2ｋ[入金月(後)（月のみ）],確報【11月】!$A$1,測量台帳1__2ｋ[NC区分],"神奈川")</f>
        <v>0</v>
      </c>
      <c r="T59" s="86" t="s">
        <v>94</v>
      </c>
      <c r="U59" s="22">
        <f>SUMIFS(台帳表ｋ[金額],台帳表ｋ[精算
グループ],確報【11月】!$H59,台帳表ｋ[入金月（月のみ）],確報【11月】!$A$1,台帳表ｋ[事務所/分室],"湘")+SUMIFS(測量台帳1ｋ[入金額],測量台帳1ｋ[精算
グループ],確報【11月】!$H59,測量台帳1ｋ[入金月（月のみ）],確報【11月】!$A$1,測量台帳1ｋ[NC区分],"湘南")+SUMIFS(測量台帳1__2ｋ[入金額(後)],測量台帳1__2ｋ[精算
グループ(後)],確報【11月】!$H59,測量台帳1__2ｋ[入金月(後)（月のみ）],確報【11月】!$A$1,測量台帳1__2ｋ[NC区分],"湘南")</f>
        <v>451507</v>
      </c>
      <c r="V59" s="20" t="s">
        <v>94</v>
      </c>
      <c r="W59" s="22" cm="1">
        <f t="array" ref="W59">INDEX(設備G入力用!$F$2:$Q$72,ROW(A54), MATCH($A$1,設備G入力用!$F$2:$Q$2,0))</f>
        <v>0</v>
      </c>
      <c r="X59" s="23">
        <f t="shared" si="7"/>
        <v>451507</v>
      </c>
      <c r="Y59" s="24"/>
      <c r="Z59" s="13"/>
      <c r="AA59" s="1086"/>
      <c r="AB59" s="304" t="s">
        <v>16547</v>
      </c>
      <c r="AC59" s="172">
        <f t="shared" si="10"/>
        <v>9179854</v>
      </c>
      <c r="AD59" s="10"/>
      <c r="AE59" s="10"/>
      <c r="AF59" s="202" t="str">
        <f>IFERROR(_xlfn.XLOOKUP(確報【11月】!$AE59,台帳表ｓ[整理番号],台帳表ｓ[繁閑調整]),"")</f>
        <v/>
      </c>
      <c r="AG59" s="277" t="str">
        <f>IFERROR(_xlfn.XLOOKUP(確報【11月】!$AE59,台帳表ｓ[整理番号],台帳表ｓ[精算
グループ]),"")</f>
        <v/>
      </c>
      <c r="AH59" s="278" t="str">
        <f>IFERROR(_xlfn.XLOOKUP(確報【11月】!$AE59,台帳表ｓ[整理番号],台帳表ｓ[請求書発行番号]),"")</f>
        <v/>
      </c>
      <c r="AI59" s="269" t="str">
        <f>IFERROR(_xlfn.XLOOKUP(確報【11月】!$AE59,台帳表ｓ[整理番号],台帳表ｓ[繁閑調整金]),"")</f>
        <v/>
      </c>
      <c r="AJ59" s="275"/>
      <c r="AL59" s="202" t="str">
        <f>IFERROR(_xlfn.XLOOKUP(確報【11月】!AK59,台帳表ｔ[整理番号],台帳表ｔ[繁閑調整]),"")</f>
        <v/>
      </c>
      <c r="AM59" s="277" t="str">
        <f>IFERROR(_xlfn.XLOOKUP(確報【11月】!AK59,台帳表ｔ[整理番号],台帳表ｔ[精算
グループ]),"")</f>
        <v/>
      </c>
      <c r="AN59" s="278" t="str">
        <f>IFERROR(_xlfn.XLOOKUP(確報【11月】!AK59,台帳表ｔ[整理番号],台帳表ｔ[請求書発行番号]),"")</f>
        <v/>
      </c>
      <c r="AO59" s="269" t="str">
        <f>IFERROR(_xlfn.XLOOKUP(確報【11月】!AK59,台帳表ｔ[整理番号],台帳表ｔ[繁閑調整金]),"")</f>
        <v/>
      </c>
      <c r="AP59" s="275"/>
      <c r="AR59" s="202" t="str">
        <f>IFERROR(_xlfn.XLOOKUP(確報【11月】!AQ59,台帳表ｋ[整理番号],台帳表ｋ[繁閑調整]),"")</f>
        <v/>
      </c>
      <c r="AS59" s="277" t="str">
        <f>IFERROR(_xlfn.XLOOKUP(確報【11月】!AQ59,台帳表ｋ[整理番号],台帳表ｋ[精算
グループ]),"")</f>
        <v/>
      </c>
      <c r="AT59" s="278" t="str">
        <f>IFERROR(_xlfn.XLOOKUP(確報【11月】!AQ59,台帳表ｋ[整理番号],台帳表ｋ[請求書発行番号]),"")</f>
        <v/>
      </c>
      <c r="AU59" s="269" t="str">
        <f>IFERROR(_xlfn.XLOOKUP(確報【11月】!AQ59,台帳表ｋ[整理番号],台帳表ｋ[繁閑調整金]),"")</f>
        <v/>
      </c>
      <c r="AV59" s="275"/>
      <c r="AX59" s="202" t="str">
        <f>IFERROR(_xlfn.XLOOKUP(確報【11月】!AW59,台帳表ｋ[整理番号],台帳表ｋ[繁閑調整]),"")</f>
        <v/>
      </c>
      <c r="AY59" s="277" t="str">
        <f>IFERROR(_xlfn.XLOOKUP(確報【11月】!AW59,台帳表ｋ[整理番号],台帳表ｋ[精算
グループ]),"")</f>
        <v/>
      </c>
      <c r="AZ59" s="278" t="str">
        <f>IFERROR(_xlfn.XLOOKUP(確報【11月】!AW59,台帳表ｋ[整理番号],台帳表ｋ[請求書発行番号]),"")</f>
        <v/>
      </c>
      <c r="BA59" s="269" t="str">
        <f>IFERROR(_xlfn.XLOOKUP(確報【11月】!AW59,台帳表ｋ[整理番号],台帳表ｋ[繁閑調整金]),"")</f>
        <v/>
      </c>
    </row>
    <row r="60" spans="1:53" ht="16.350000000000001" customHeight="1">
      <c r="A60" s="927"/>
      <c r="B60" s="927"/>
      <c r="C60" s="927"/>
      <c r="D60" s="976"/>
      <c r="E60" s="927"/>
      <c r="F60" s="182" t="s">
        <v>16549</v>
      </c>
      <c r="G60" s="183"/>
      <c r="H60" s="184" t="s">
        <v>16550</v>
      </c>
      <c r="I60" s="185"/>
      <c r="J60" s="186" t="s">
        <v>16550</v>
      </c>
      <c r="K60" s="187"/>
      <c r="L60" s="186" t="s">
        <v>16550</v>
      </c>
      <c r="M60" s="187"/>
      <c r="N60" s="188" t="s">
        <v>16550</v>
      </c>
      <c r="O60" s="189"/>
      <c r="P60" s="184" t="s">
        <v>16550</v>
      </c>
      <c r="Q60" s="189"/>
      <c r="R60" s="184" t="s">
        <v>16550</v>
      </c>
      <c r="S60" s="187">
        <f>SUMIFS(台帳表ｋ[金額],台帳表ｋ[精算
グループ],確報【11月】!$H60,台帳表ｋ[入金月（月のみ）],確報【11月】!$A$1,台帳表ｋ[事務所/分室],"神")+SUMIFS(測量台帳1ｋ[入金額],測量台帳1ｋ[精算
グループ],確報【11月】!$H60,測量台帳1ｋ[入金月（月のみ）],確報【11月】!$A$1,測量台帳1ｋ[NC区分],"神奈川")+SUMIFS(測量台帳1__2ｋ[入金額(後)],測量台帳1__2ｋ[精算
グループ(後)],確報【11月】!$H60,測量台帳1__2ｋ[入金月(後)（月のみ）],確報【11月】!$A$1,測量台帳1__2ｋ[NC区分],"神奈川")</f>
        <v>0</v>
      </c>
      <c r="T60" s="188" t="s">
        <v>16550</v>
      </c>
      <c r="U60" s="189">
        <f>SUMIFS(台帳表ｋ[金額],台帳表ｋ[精算
グループ],確報【11月】!$H60,台帳表ｋ[入金月（月のみ）],確報【11月】!$A$1,台帳表ｋ[事務所/分室],"湘")+SUMIFS(測量台帳1ｋ[入金額],測量台帳1ｋ[精算
グループ],確報【11月】!$H60,測量台帳1ｋ[入金月（月のみ）],確報【11月】!$A$1,測量台帳1ｋ[NC区分],"湘南")+SUMIFS(測量台帳1__2ｋ[入金額(後)],測量台帳1__2ｋ[精算
グループ(後)],確報【11月】!$H60,測量台帳1__2ｋ[入金月(後)（月のみ）],確報【11月】!$A$1,測量台帳1__2ｋ[NC区分],"湘南")</f>
        <v>2446268</v>
      </c>
      <c r="V60" s="184" t="s">
        <v>16550</v>
      </c>
      <c r="W60" s="189" cm="1">
        <f t="array" ref="W60">INDEX(設備G入力用!$F$2:$Q$72,ROW(A55), MATCH($A$1,設備G入力用!$F$2:$Q$2,0))</f>
        <v>0</v>
      </c>
      <c r="X60" s="30">
        <f t="shared" si="7"/>
        <v>2446268</v>
      </c>
      <c r="Y60" s="24"/>
      <c r="Z60" s="13"/>
      <c r="AA60" s="1086"/>
      <c r="AB60" s="304" t="s">
        <v>16493</v>
      </c>
      <c r="AC60" s="172">
        <f t="shared" si="10"/>
        <v>451507</v>
      </c>
      <c r="AD60" s="10"/>
      <c r="AE60" s="10"/>
      <c r="AF60" s="202" t="str">
        <f>IFERROR(_xlfn.XLOOKUP(確報【11月】!$AE60,台帳表ｓ[整理番号],台帳表ｓ[繁閑調整]),"")</f>
        <v/>
      </c>
      <c r="AG60" s="277" t="str">
        <f>IFERROR(_xlfn.XLOOKUP(確報【11月】!$AE60,台帳表ｓ[整理番号],台帳表ｓ[精算
グループ]),"")</f>
        <v/>
      </c>
      <c r="AH60" s="278" t="str">
        <f>IFERROR(_xlfn.XLOOKUP(確報【11月】!$AE60,台帳表ｓ[整理番号],台帳表ｓ[請求書発行番号]),"")</f>
        <v/>
      </c>
      <c r="AI60" s="269" t="str">
        <f>IFERROR(_xlfn.XLOOKUP(確報【11月】!$AE60,台帳表ｓ[整理番号],台帳表ｓ[繁閑調整金]),"")</f>
        <v/>
      </c>
      <c r="AJ60" s="275"/>
      <c r="AL60" s="202" t="str">
        <f>IFERROR(_xlfn.XLOOKUP(確報【11月】!AK60,台帳表ｔ[整理番号],台帳表ｔ[繁閑調整]),"")</f>
        <v/>
      </c>
      <c r="AM60" s="277" t="str">
        <f>IFERROR(_xlfn.XLOOKUP(確報【11月】!AK60,台帳表ｔ[整理番号],台帳表ｔ[精算
グループ]),"")</f>
        <v/>
      </c>
      <c r="AN60" s="278" t="str">
        <f>IFERROR(_xlfn.XLOOKUP(確報【11月】!AK60,台帳表ｔ[整理番号],台帳表ｔ[請求書発行番号]),"")</f>
        <v/>
      </c>
      <c r="AO60" s="269" t="str">
        <f>IFERROR(_xlfn.XLOOKUP(確報【11月】!AK60,台帳表ｔ[整理番号],台帳表ｔ[繁閑調整金]),"")</f>
        <v/>
      </c>
      <c r="AP60" s="275"/>
      <c r="AR60" s="202" t="str">
        <f>IFERROR(_xlfn.XLOOKUP(確報【11月】!AQ60,台帳表ｋ[整理番号],台帳表ｋ[繁閑調整]),"")</f>
        <v/>
      </c>
      <c r="AS60" s="277" t="str">
        <f>IFERROR(_xlfn.XLOOKUP(確報【11月】!AQ60,台帳表ｋ[整理番号],台帳表ｋ[精算
グループ]),"")</f>
        <v/>
      </c>
      <c r="AT60" s="278" t="str">
        <f>IFERROR(_xlfn.XLOOKUP(確報【11月】!AQ60,台帳表ｋ[整理番号],台帳表ｋ[請求書発行番号]),"")</f>
        <v/>
      </c>
      <c r="AU60" s="269" t="str">
        <f>IFERROR(_xlfn.XLOOKUP(確報【11月】!AQ60,台帳表ｋ[整理番号],台帳表ｋ[繁閑調整金]),"")</f>
        <v/>
      </c>
      <c r="AV60" s="275"/>
      <c r="AX60" s="202" t="str">
        <f>IFERROR(_xlfn.XLOOKUP(確報【11月】!AW60,台帳表ｋ[整理番号],台帳表ｋ[繁閑調整]),"")</f>
        <v/>
      </c>
      <c r="AY60" s="277" t="str">
        <f>IFERROR(_xlfn.XLOOKUP(確報【11月】!AW60,台帳表ｋ[整理番号],台帳表ｋ[精算
グループ]),"")</f>
        <v/>
      </c>
      <c r="AZ60" s="278" t="str">
        <f>IFERROR(_xlfn.XLOOKUP(確報【11月】!AW60,台帳表ｋ[整理番号],台帳表ｋ[請求書発行番号]),"")</f>
        <v/>
      </c>
      <c r="BA60" s="269" t="str">
        <f>IFERROR(_xlfn.XLOOKUP(確報【11月】!AW60,台帳表ｋ[整理番号],台帳表ｋ[繁閑調整金]),"")</f>
        <v/>
      </c>
    </row>
    <row r="61" spans="1:53" ht="16.350000000000001" customHeight="1">
      <c r="A61" s="927"/>
      <c r="B61" s="927"/>
      <c r="C61" s="927"/>
      <c r="D61" s="976"/>
      <c r="E61" s="927"/>
      <c r="F61" s="91" t="s">
        <v>16551</v>
      </c>
      <c r="G61" s="52" t="s">
        <v>16606</v>
      </c>
      <c r="H61" s="27" t="s">
        <v>16494</v>
      </c>
      <c r="I61" s="28"/>
      <c r="J61" s="78" t="s">
        <v>16494</v>
      </c>
      <c r="K61" s="40"/>
      <c r="L61" s="78" t="s">
        <v>16494</v>
      </c>
      <c r="M61" s="40"/>
      <c r="N61" s="60" t="s">
        <v>16494</v>
      </c>
      <c r="O61" s="61"/>
      <c r="P61" s="27" t="s">
        <v>16494</v>
      </c>
      <c r="Q61" s="29"/>
      <c r="R61" s="27" t="s">
        <v>16494</v>
      </c>
      <c r="S61" s="92">
        <f>SUMIFS(台帳表ｋ[金額],台帳表ｋ[精算
グループ],確報【11月】!$H61,台帳表ｋ[入金月（月のみ）],確報【11月】!$A$1,台帳表ｋ[事務所/分室],"神")+SUMIFS(測量台帳1ｋ[入金額],測量台帳1ｋ[精算
グループ],確報【11月】!$H61,測量台帳1ｋ[入金月（月のみ）],確報【11月】!$A$1,測量台帳1ｋ[NC区分],"神奈川")+SUMIFS(測量台帳1__2ｋ[入金額(後)],測量台帳1__2ｋ[精算
グループ(後)],確報【11月】!$H61,測量台帳1__2ｋ[入金月(後)（月のみ）],確報【11月】!$A$1,測量台帳1__2ｋ[NC区分],"神奈川")</f>
        <v>0</v>
      </c>
      <c r="T61" s="93" t="s">
        <v>220</v>
      </c>
      <c r="U61" s="29">
        <f>SUMIFS(台帳表ｋ[金額],台帳表ｋ[精算
グループ],確報【11月】!$H61,台帳表ｋ[入金月（月のみ）],確報【11月】!$A$1,台帳表ｋ[事務所/分室],"湘")+SUMIFS(測量台帳1ｋ[入金額],測量台帳1ｋ[精算
グループ],確報【11月】!$H61,測量台帳1ｋ[入金月（月のみ）],確報【11月】!$A$1,測量台帳1ｋ[NC区分],"湘南")+SUMIFS(測量台帳1__2ｋ[入金額(後)],測量台帳1__2ｋ[精算
グループ(後)],確報【11月】!$H61,測量台帳1__2ｋ[入金月(後)（月のみ）],確報【11月】!$A$1,測量台帳1__2ｋ[NC区分],"湘南")</f>
        <v>0</v>
      </c>
      <c r="V61" s="27" t="s">
        <v>220</v>
      </c>
      <c r="W61" s="29" cm="1">
        <f t="array" ref="W61">INDEX(設備G入力用!$F$2:$Q$72,ROW(A56), MATCH($A$1,設備G入力用!$F$2:$Q$2,0))</f>
        <v>0</v>
      </c>
      <c r="X61" s="30">
        <f t="shared" si="7"/>
        <v>0</v>
      </c>
      <c r="AA61" s="1086"/>
      <c r="AB61" s="304" t="s">
        <v>16494</v>
      </c>
      <c r="AC61" s="172">
        <f>SUM(I61,K61,M61,O61,Q61,S61,U61,W61)</f>
        <v>0</v>
      </c>
      <c r="AF61" s="202" t="str">
        <f>IFERROR(_xlfn.XLOOKUP(確報【11月】!$AE61,台帳表ｓ[整理番号],台帳表ｓ[繁閑調整]),"")</f>
        <v/>
      </c>
      <c r="AG61" s="277" t="str">
        <f>IFERROR(_xlfn.XLOOKUP(確報【11月】!$AE61,台帳表ｓ[整理番号],台帳表ｓ[精算
グループ]),"")</f>
        <v/>
      </c>
      <c r="AH61" s="278" t="str">
        <f>IFERROR(_xlfn.XLOOKUP(確報【11月】!$AE61,台帳表ｓ[整理番号],台帳表ｓ[請求書発行番号]),"")</f>
        <v/>
      </c>
      <c r="AI61" s="269" t="str">
        <f>IFERROR(_xlfn.XLOOKUP(確報【11月】!$AE61,台帳表ｓ[整理番号],台帳表ｓ[繁閑調整金]),"")</f>
        <v/>
      </c>
      <c r="AJ61" s="275"/>
      <c r="AL61" s="202" t="str">
        <f>IFERROR(_xlfn.XLOOKUP(確報【11月】!AK61,台帳表ｔ[整理番号],台帳表ｔ[繁閑調整]),"")</f>
        <v/>
      </c>
      <c r="AM61" s="277" t="str">
        <f>IFERROR(_xlfn.XLOOKUP(確報【11月】!AK61,台帳表ｔ[整理番号],台帳表ｔ[精算
グループ]),"")</f>
        <v/>
      </c>
      <c r="AN61" s="278" t="str">
        <f>IFERROR(_xlfn.XLOOKUP(確報【11月】!AK61,台帳表ｔ[整理番号],台帳表ｔ[請求書発行番号]),"")</f>
        <v/>
      </c>
      <c r="AO61" s="269" t="str">
        <f>IFERROR(_xlfn.XLOOKUP(確報【11月】!AK61,台帳表ｔ[整理番号],台帳表ｔ[繁閑調整金]),"")</f>
        <v/>
      </c>
      <c r="AP61" s="275"/>
      <c r="AR61" s="202" t="str">
        <f>IFERROR(_xlfn.XLOOKUP(確報【11月】!AQ61,台帳表ｋ[整理番号],台帳表ｋ[繁閑調整]),"")</f>
        <v/>
      </c>
      <c r="AS61" s="277" t="str">
        <f>IFERROR(_xlfn.XLOOKUP(確報【11月】!AQ61,台帳表ｋ[整理番号],台帳表ｋ[精算
グループ]),"")</f>
        <v/>
      </c>
      <c r="AT61" s="278" t="str">
        <f>IFERROR(_xlfn.XLOOKUP(確報【11月】!AQ61,台帳表ｋ[整理番号],台帳表ｋ[請求書発行番号]),"")</f>
        <v/>
      </c>
      <c r="AU61" s="269" t="str">
        <f>IFERROR(_xlfn.XLOOKUP(確報【11月】!AQ61,台帳表ｋ[整理番号],台帳表ｋ[繁閑調整金]),"")</f>
        <v/>
      </c>
      <c r="AV61" s="275"/>
      <c r="AX61" s="202" t="str">
        <f>IFERROR(_xlfn.XLOOKUP(確報【11月】!AW61,台帳表ｋ[整理番号],台帳表ｋ[繁閑調整]),"")</f>
        <v/>
      </c>
      <c r="AY61" s="277" t="str">
        <f>IFERROR(_xlfn.XLOOKUP(確報【11月】!AW61,台帳表ｋ[整理番号],台帳表ｋ[精算
グループ]),"")</f>
        <v/>
      </c>
      <c r="AZ61" s="278" t="str">
        <f>IFERROR(_xlfn.XLOOKUP(確報【11月】!AW61,台帳表ｋ[整理番号],台帳表ｋ[請求書発行番号]),"")</f>
        <v/>
      </c>
      <c r="BA61" s="269" t="str">
        <f>IFERROR(_xlfn.XLOOKUP(確報【11月】!AW61,台帳表ｋ[整理番号],台帳表ｋ[繁閑調整金]),"")</f>
        <v/>
      </c>
    </row>
    <row r="62" spans="1:53" ht="16.350000000000001" customHeight="1">
      <c r="A62" s="927"/>
      <c r="B62" s="927"/>
      <c r="C62" s="927"/>
      <c r="D62" s="976"/>
      <c r="E62" s="927"/>
      <c r="F62" s="94" t="s">
        <v>16552</v>
      </c>
      <c r="G62" s="52" t="s">
        <v>16606</v>
      </c>
      <c r="H62" s="73" t="s">
        <v>16495</v>
      </c>
      <c r="I62" s="190"/>
      <c r="J62" s="83" t="s">
        <v>16495</v>
      </c>
      <c r="K62" s="191"/>
      <c r="L62" s="83" t="s">
        <v>16495</v>
      </c>
      <c r="M62" s="191"/>
      <c r="N62" s="72" t="s">
        <v>16495</v>
      </c>
      <c r="O62" s="175"/>
      <c r="P62" s="95" t="s">
        <v>16495</v>
      </c>
      <c r="Q62" s="29"/>
      <c r="R62" s="27" t="s">
        <v>16495</v>
      </c>
      <c r="S62" s="92">
        <f>SUMIFS(台帳表ｋ[金額],台帳表ｋ[精算
グループ],確報【11月】!$H62,台帳表ｋ[入金月（月のみ）],確報【11月】!$A$1,台帳表ｋ[事務所/分室],"神")+SUMIFS(測量台帳1ｋ[入金額],測量台帳1ｋ[精算
グループ],確報【11月】!$H62,測量台帳1ｋ[入金月（月のみ）],確報【11月】!$A$1,測量台帳1ｋ[NC区分],"神奈川")+SUMIFS(測量台帳1__2ｋ[入金額(後)],測量台帳1__2ｋ[精算
グループ(後)],確報【11月】!$H62,測量台帳1__2ｋ[入金月(後)（月のみ）],確報【11月】!$A$1,測量台帳1__2ｋ[NC区分],"神奈川")</f>
        <v>0</v>
      </c>
      <c r="T62" s="93" t="s">
        <v>224</v>
      </c>
      <c r="U62" s="29">
        <f>SUMIFS(台帳表ｋ[金額],台帳表ｋ[精算
グループ],確報【11月】!$H62,台帳表ｋ[入金月（月のみ）],確報【11月】!$A$1,台帳表ｋ[事務所/分室],"湘")+SUMIFS(測量台帳1ｋ[入金額],測量台帳1ｋ[精算
グループ],確報【11月】!$H62,測量台帳1ｋ[入金月（月のみ）],確報【11月】!$A$1,測量台帳1ｋ[NC区分],"湘南")+SUMIFS(測量台帳1__2ｋ[入金額(後)],測量台帳1__2ｋ[精算
グループ(後)],確報【11月】!$H62,測量台帳1__2ｋ[入金月(後)（月のみ）],確報【11月】!$A$1,測量台帳1__2ｋ[NC区分],"湘南")</f>
        <v>0</v>
      </c>
      <c r="V62" s="73" t="s">
        <v>224</v>
      </c>
      <c r="W62" s="96" cm="1">
        <f t="array" ref="W62">INDEX(設備G入力用!$F$2:$Q$72,ROW(A57), MATCH($A$1,設備G入力用!$F$2:$Q$2,0))</f>
        <v>0</v>
      </c>
      <c r="X62" s="30">
        <f t="shared" si="7"/>
        <v>0</v>
      </c>
      <c r="AA62" s="1086"/>
      <c r="AB62" s="314" t="s">
        <v>16495</v>
      </c>
      <c r="AC62" s="172">
        <f>SUM(I62,K62,M62,O62,Q62,S62,U62,W62)</f>
        <v>0</v>
      </c>
      <c r="AF62" s="202" t="str">
        <f>IFERROR(_xlfn.XLOOKUP(確報【11月】!$AE62,台帳表ｓ[整理番号],台帳表ｓ[繁閑調整]),"")</f>
        <v/>
      </c>
      <c r="AG62" s="277" t="str">
        <f>IFERROR(_xlfn.XLOOKUP(確報【11月】!$AE62,台帳表ｓ[整理番号],台帳表ｓ[精算
グループ]),"")</f>
        <v/>
      </c>
      <c r="AH62" s="278" t="str">
        <f>IFERROR(_xlfn.XLOOKUP(確報【11月】!$AE62,台帳表ｓ[整理番号],台帳表ｓ[請求書発行番号]),"")</f>
        <v/>
      </c>
      <c r="AI62" s="269" t="str">
        <f>IFERROR(_xlfn.XLOOKUP(確報【11月】!$AE62,台帳表ｓ[整理番号],台帳表ｓ[繁閑調整金]),"")</f>
        <v/>
      </c>
      <c r="AJ62" s="275"/>
      <c r="AL62" s="202" t="str">
        <f>IFERROR(_xlfn.XLOOKUP(確報【11月】!AK62,台帳表ｔ[整理番号],台帳表ｔ[繁閑調整]),"")</f>
        <v/>
      </c>
      <c r="AM62" s="277" t="str">
        <f>IFERROR(_xlfn.XLOOKUP(確報【11月】!AK62,台帳表ｔ[整理番号],台帳表ｔ[精算
グループ]),"")</f>
        <v/>
      </c>
      <c r="AN62" s="278" t="str">
        <f>IFERROR(_xlfn.XLOOKUP(確報【11月】!AK62,台帳表ｔ[整理番号],台帳表ｔ[請求書発行番号]),"")</f>
        <v/>
      </c>
      <c r="AO62" s="269" t="str">
        <f>IFERROR(_xlfn.XLOOKUP(確報【11月】!AK62,台帳表ｔ[整理番号],台帳表ｔ[繁閑調整金]),"")</f>
        <v/>
      </c>
      <c r="AP62" s="275"/>
      <c r="AR62" s="202" t="str">
        <f>IFERROR(_xlfn.XLOOKUP(確報【11月】!AQ62,台帳表ｋ[整理番号],台帳表ｋ[繁閑調整]),"")</f>
        <v/>
      </c>
      <c r="AS62" s="277" t="str">
        <f>IFERROR(_xlfn.XLOOKUP(確報【11月】!AQ62,台帳表ｋ[整理番号],台帳表ｋ[精算
グループ]),"")</f>
        <v/>
      </c>
      <c r="AT62" s="278" t="str">
        <f>IFERROR(_xlfn.XLOOKUP(確報【11月】!AQ62,台帳表ｋ[整理番号],台帳表ｋ[請求書発行番号]),"")</f>
        <v/>
      </c>
      <c r="AU62" s="269" t="str">
        <f>IFERROR(_xlfn.XLOOKUP(確報【11月】!AQ62,台帳表ｋ[整理番号],台帳表ｋ[繁閑調整金]),"")</f>
        <v/>
      </c>
      <c r="AV62" s="275"/>
      <c r="AX62" s="202" t="str">
        <f>IFERROR(_xlfn.XLOOKUP(確報【11月】!AW62,台帳表ｋ[整理番号],台帳表ｋ[繁閑調整]),"")</f>
        <v/>
      </c>
      <c r="AY62" s="277" t="str">
        <f>IFERROR(_xlfn.XLOOKUP(確報【11月】!AW62,台帳表ｋ[整理番号],台帳表ｋ[精算
グループ]),"")</f>
        <v/>
      </c>
      <c r="AZ62" s="278" t="str">
        <f>IFERROR(_xlfn.XLOOKUP(確報【11月】!AW62,台帳表ｋ[整理番号],台帳表ｋ[請求書発行番号]),"")</f>
        <v/>
      </c>
      <c r="BA62" s="269" t="str">
        <f>IFERROR(_xlfn.XLOOKUP(確報【11月】!AW62,台帳表ｋ[整理番号],台帳表ｋ[繁閑調整金]),"")</f>
        <v/>
      </c>
    </row>
    <row r="63" spans="1:53" ht="16.350000000000001" customHeight="1" thickBot="1">
      <c r="A63" s="927"/>
      <c r="B63" s="927"/>
      <c r="C63" s="927"/>
      <c r="D63" s="976"/>
      <c r="E63" s="927"/>
      <c r="F63" s="97" t="s">
        <v>16553</v>
      </c>
      <c r="G63" s="52" t="s">
        <v>16606</v>
      </c>
      <c r="H63" s="192" t="s">
        <v>16497</v>
      </c>
      <c r="I63" s="190"/>
      <c r="J63" s="193" t="s">
        <v>16497</v>
      </c>
      <c r="K63" s="191"/>
      <c r="L63" s="193" t="s">
        <v>16497</v>
      </c>
      <c r="M63" s="191"/>
      <c r="N63" s="194" t="s">
        <v>16497</v>
      </c>
      <c r="O63" s="175"/>
      <c r="P63" s="95" t="s">
        <v>16497</v>
      </c>
      <c r="Q63" s="96"/>
      <c r="R63" s="27" t="s">
        <v>16497</v>
      </c>
      <c r="S63" s="92">
        <f>SUMIFS(台帳表ｋ[金額],台帳表ｋ[精算
グループ],確報【11月】!$H63,台帳表ｋ[入金月（月のみ）],確報【11月】!$A$1,台帳表ｋ[事務所/分室],"神")+SUMIFS(測量台帳1ｋ[入金額],測量台帳1ｋ[精算
グループ],確報【11月】!$H63,測量台帳1ｋ[入金月（月のみ）],確報【11月】!$A$1,測量台帳1ｋ[NC区分],"神奈川")+SUMIFS(測量台帳1__2ｋ[入金額(後)],測量台帳1__2ｋ[精算
グループ(後)],確報【11月】!$H63,測量台帳1__2ｋ[入金月(後)（月のみ）],確報【11月】!$A$1,測量台帳1__2ｋ[NC区分],"神奈川")</f>
        <v>0</v>
      </c>
      <c r="T63" s="93" t="s">
        <v>228</v>
      </c>
      <c r="U63" s="29">
        <f>SUMIFS(台帳表ｋ[金額],台帳表ｋ[精算
グループ],確報【11月】!$H63,台帳表ｋ[入金月（月のみ）],確報【11月】!$A$1,台帳表ｋ[事務所/分室],"湘")+SUMIFS(測量台帳1ｋ[入金額],測量台帳1ｋ[精算
グループ],確報【11月】!$H63,測量台帳1ｋ[入金月（月のみ）],確報【11月】!$A$1,測量台帳1ｋ[NC区分],"湘南")+SUMIFS(測量台帳1__2ｋ[入金額(後)],測量台帳1__2ｋ[精算
グループ(後)],確報【11月】!$H63,測量台帳1__2ｋ[入金月(後)（月のみ）],確報【11月】!$A$1,測量台帳1__2ｋ[NC区分],"湘南")</f>
        <v>0</v>
      </c>
      <c r="V63" s="73" t="s">
        <v>228</v>
      </c>
      <c r="W63" s="96" cm="1">
        <f t="array" ref="W63">INDEX(設備G入力用!$F$2:$Q$72,ROW(A58), MATCH($A$1,設備G入力用!$F$2:$Q$2,0))</f>
        <v>0</v>
      </c>
      <c r="X63" s="30">
        <f t="shared" si="7"/>
        <v>0</v>
      </c>
      <c r="AA63" s="1086"/>
      <c r="AB63" s="314" t="s">
        <v>16550</v>
      </c>
      <c r="AC63" s="172">
        <f>SUM(I60,K60,M60,O60,Q60,S60,U60,W60)</f>
        <v>2446268</v>
      </c>
      <c r="AD63" s="10"/>
      <c r="AE63" s="10"/>
      <c r="AF63" s="202" t="str">
        <f>IFERROR(_xlfn.XLOOKUP(確報【11月】!$AE63,台帳表ｓ[整理番号],台帳表ｓ[繁閑調整]),"")</f>
        <v/>
      </c>
      <c r="AG63" s="277" t="str">
        <f>IFERROR(_xlfn.XLOOKUP(確報【11月】!$AE63,台帳表ｓ[整理番号],台帳表ｓ[精算
グループ]),"")</f>
        <v/>
      </c>
      <c r="AH63" s="278" t="str">
        <f>IFERROR(_xlfn.XLOOKUP(確報【11月】!$AE63,台帳表ｓ[整理番号],台帳表ｓ[請求書発行番号]),"")</f>
        <v/>
      </c>
      <c r="AI63" s="269" t="str">
        <f>IFERROR(_xlfn.XLOOKUP(確報【11月】!$AE63,台帳表ｓ[整理番号],台帳表ｓ[繁閑調整金]),"")</f>
        <v/>
      </c>
      <c r="AJ63" s="275"/>
      <c r="AL63" s="202" t="str">
        <f>IFERROR(_xlfn.XLOOKUP(確報【11月】!AK63,台帳表ｔ[整理番号],台帳表ｔ[繁閑調整]),"")</f>
        <v/>
      </c>
      <c r="AM63" s="277" t="str">
        <f>IFERROR(_xlfn.XLOOKUP(確報【11月】!AK63,台帳表ｔ[整理番号],台帳表ｔ[精算
グループ]),"")</f>
        <v/>
      </c>
      <c r="AN63" s="278" t="str">
        <f>IFERROR(_xlfn.XLOOKUP(確報【11月】!AK63,台帳表ｔ[整理番号],台帳表ｔ[請求書発行番号]),"")</f>
        <v/>
      </c>
      <c r="AO63" s="269" t="str">
        <f>IFERROR(_xlfn.XLOOKUP(確報【11月】!AK63,台帳表ｔ[整理番号],台帳表ｔ[繁閑調整金]),"")</f>
        <v/>
      </c>
      <c r="AP63" s="275"/>
      <c r="AR63" s="202" t="str">
        <f>IFERROR(_xlfn.XLOOKUP(確報【11月】!AQ63,台帳表ｋ[整理番号],台帳表ｋ[繁閑調整]),"")</f>
        <v/>
      </c>
      <c r="AS63" s="277" t="str">
        <f>IFERROR(_xlfn.XLOOKUP(確報【11月】!AQ63,台帳表ｋ[整理番号],台帳表ｋ[精算
グループ]),"")</f>
        <v/>
      </c>
      <c r="AT63" s="278" t="str">
        <f>IFERROR(_xlfn.XLOOKUP(確報【11月】!AQ63,台帳表ｋ[整理番号],台帳表ｋ[請求書発行番号]),"")</f>
        <v/>
      </c>
      <c r="AU63" s="269" t="str">
        <f>IFERROR(_xlfn.XLOOKUP(確報【11月】!AQ63,台帳表ｋ[整理番号],台帳表ｋ[繁閑調整金]),"")</f>
        <v/>
      </c>
      <c r="AV63" s="275"/>
      <c r="AX63" s="202" t="str">
        <f>IFERROR(_xlfn.XLOOKUP(確報【11月】!AW63,台帳表ｋ[整理番号],台帳表ｋ[繁閑調整]),"")</f>
        <v/>
      </c>
      <c r="AY63" s="277" t="str">
        <f>IFERROR(_xlfn.XLOOKUP(確報【11月】!AW63,台帳表ｋ[整理番号],台帳表ｋ[精算
グループ]),"")</f>
        <v/>
      </c>
      <c r="AZ63" s="278" t="str">
        <f>IFERROR(_xlfn.XLOOKUP(確報【11月】!AW63,台帳表ｋ[整理番号],台帳表ｋ[請求書発行番号]),"")</f>
        <v/>
      </c>
      <c r="BA63" s="269" t="str">
        <f>IFERROR(_xlfn.XLOOKUP(確報【11月】!AW63,台帳表ｋ[整理番号],台帳表ｋ[繁閑調整金]),"")</f>
        <v/>
      </c>
    </row>
    <row r="64" spans="1:53" ht="16.350000000000001" customHeight="1" thickBot="1">
      <c r="A64" s="927"/>
      <c r="B64" s="927"/>
      <c r="C64" s="927"/>
      <c r="D64" s="976"/>
      <c r="E64" s="928"/>
      <c r="F64" s="221" t="s">
        <v>16554</v>
      </c>
      <c r="G64" s="222" t="s">
        <v>16606</v>
      </c>
      <c r="H64" s="200" t="s">
        <v>16527</v>
      </c>
      <c r="I64" s="153"/>
      <c r="J64" s="223" t="s">
        <v>16527</v>
      </c>
      <c r="K64" s="154"/>
      <c r="L64" s="223" t="s">
        <v>16527</v>
      </c>
      <c r="M64" s="154"/>
      <c r="N64" s="224" t="s">
        <v>16527</v>
      </c>
      <c r="O64" s="155"/>
      <c r="P64" s="200" t="s">
        <v>16527</v>
      </c>
      <c r="Q64" s="155"/>
      <c r="R64" s="200" t="s">
        <v>16527</v>
      </c>
      <c r="S64" s="154">
        <f>SUMIFS(台帳表ｋ[金額],台帳表ｋ[精算
グループ],確報【11月】!$H64,台帳表ｋ[入金月（月のみ）],確報【11月】!$A$1,台帳表ｋ[事務所/分室],"神")+SUMIFS(測量台帳1ｋ[入金額],測量台帳1ｋ[精算
グループ],確報【11月】!$H64,測量台帳1ｋ[入金月（月のみ）],確報【11月】!$A$1,測量台帳1ｋ[NC区分],"神奈川")+SUMIFS(測量台帳1__2ｋ[入金額(後)],測量台帳1__2ｋ[精算
グループ(後)],確報【11月】!$H64,測量台帳1__2ｋ[入金月(後)（月のみ）],確報【11月】!$A$1,測量台帳1__2ｋ[NC区分],"神奈川")</f>
        <v>0</v>
      </c>
      <c r="T64" s="224" t="s">
        <v>240</v>
      </c>
      <c r="U64" s="155">
        <f>SUMIFS(台帳表ｋ[金額],台帳表ｋ[精算
グループ],確報【11月】!$H64,台帳表ｋ[入金月（月のみ）],確報【11月】!$A$1,台帳表ｋ[事務所/分室],"湘")+SUMIFS(測量台帳1ｋ[入金額],測量台帳1ｋ[精算
グループ],確報【11月】!$H64,測量台帳1ｋ[入金月（月のみ）],確報【11月】!$A$1,測量台帳1ｋ[NC区分],"湘南")+SUMIFS(測量台帳1__2ｋ[入金額(後)],測量台帳1__2ｋ[精算
グループ(後)],確報【11月】!$H64,測量台帳1__2ｋ[入金月(後)（月のみ）],確報【11月】!$A$1,測量台帳1__2ｋ[NC区分],"湘南")</f>
        <v>3608126</v>
      </c>
      <c r="V64" s="200" t="s">
        <v>240</v>
      </c>
      <c r="W64" s="155" cm="1">
        <f t="array" ref="W64">INDEX(設備G入力用!$F$2:$Q$72,ROW(A59), MATCH($A$1,設備G入力用!$F$2:$Q$2,0))</f>
        <v>0</v>
      </c>
      <c r="X64" s="156">
        <f t="shared" si="7"/>
        <v>3608126</v>
      </c>
      <c r="Y64" s="16">
        <f>SUM(X59:X64)</f>
        <v>6505901</v>
      </c>
      <c r="Z64" s="13" t="s">
        <v>16625</v>
      </c>
      <c r="AA64" s="1086"/>
      <c r="AB64" s="314" t="s">
        <v>16497</v>
      </c>
      <c r="AC64" s="172">
        <f t="shared" ref="AC64:AC70" si="11">SUM(I63,K63,M63,O63,Q63,S63,U63,W63)</f>
        <v>0</v>
      </c>
      <c r="AD64" s="10"/>
      <c r="AE64" s="10"/>
      <c r="AF64" s="202" t="str">
        <f>IFERROR(_xlfn.XLOOKUP(確報【11月】!$AE64,台帳表ｓ[整理番号],台帳表ｓ[繁閑調整]),"")</f>
        <v/>
      </c>
      <c r="AG64" s="277" t="str">
        <f>IFERROR(_xlfn.XLOOKUP(確報【11月】!$AE64,台帳表ｓ[整理番号],台帳表ｓ[精算
グループ]),"")</f>
        <v/>
      </c>
      <c r="AH64" s="278" t="str">
        <f>IFERROR(_xlfn.XLOOKUP(確報【11月】!$AE64,台帳表ｓ[整理番号],台帳表ｓ[請求書発行番号]),"")</f>
        <v/>
      </c>
      <c r="AI64" s="269" t="str">
        <f>IFERROR(_xlfn.XLOOKUP(確報【11月】!$AE64,台帳表ｓ[整理番号],台帳表ｓ[繁閑調整金]),"")</f>
        <v/>
      </c>
      <c r="AJ64" s="275"/>
      <c r="AL64" s="202" t="str">
        <f>IFERROR(_xlfn.XLOOKUP(確報【11月】!AK64,台帳表ｔ[整理番号],台帳表ｔ[繁閑調整]),"")</f>
        <v/>
      </c>
      <c r="AM64" s="277" t="str">
        <f>IFERROR(_xlfn.XLOOKUP(確報【11月】!AK64,台帳表ｔ[整理番号],台帳表ｔ[精算
グループ]),"")</f>
        <v/>
      </c>
      <c r="AN64" s="278" t="str">
        <f>IFERROR(_xlfn.XLOOKUP(確報【11月】!AK64,台帳表ｔ[整理番号],台帳表ｔ[請求書発行番号]),"")</f>
        <v/>
      </c>
      <c r="AO64" s="269" t="str">
        <f>IFERROR(_xlfn.XLOOKUP(確報【11月】!AK64,台帳表ｔ[整理番号],台帳表ｔ[繁閑調整金]),"")</f>
        <v/>
      </c>
      <c r="AP64" s="275"/>
      <c r="AR64" s="202" t="str">
        <f>IFERROR(_xlfn.XLOOKUP(確報【11月】!AQ64,台帳表ｋ[整理番号],台帳表ｋ[繁閑調整]),"")</f>
        <v/>
      </c>
      <c r="AS64" s="277" t="str">
        <f>IFERROR(_xlfn.XLOOKUP(確報【11月】!AQ64,台帳表ｋ[整理番号],台帳表ｋ[精算
グループ]),"")</f>
        <v/>
      </c>
      <c r="AT64" s="278" t="str">
        <f>IFERROR(_xlfn.XLOOKUP(確報【11月】!AQ64,台帳表ｋ[整理番号],台帳表ｋ[請求書発行番号]),"")</f>
        <v/>
      </c>
      <c r="AU64" s="269" t="str">
        <f>IFERROR(_xlfn.XLOOKUP(確報【11月】!AQ64,台帳表ｋ[整理番号],台帳表ｋ[繁閑調整金]),"")</f>
        <v/>
      </c>
      <c r="AV64" s="275"/>
      <c r="AX64" s="202" t="str">
        <f>IFERROR(_xlfn.XLOOKUP(確報【11月】!AW64,台帳表ｋ[整理番号],台帳表ｋ[繁閑調整]),"")</f>
        <v/>
      </c>
      <c r="AY64" s="277" t="str">
        <f>IFERROR(_xlfn.XLOOKUP(確報【11月】!AW64,台帳表ｋ[整理番号],台帳表ｋ[精算
グループ]),"")</f>
        <v/>
      </c>
      <c r="AZ64" s="278" t="str">
        <f>IFERROR(_xlfn.XLOOKUP(確報【11月】!AW64,台帳表ｋ[整理番号],台帳表ｋ[請求書発行番号]),"")</f>
        <v/>
      </c>
      <c r="BA64" s="269" t="str">
        <f>IFERROR(_xlfn.XLOOKUP(確報【11月】!AW64,台帳表ｋ[整理番号],台帳表ｋ[繁閑調整金]),"")</f>
        <v/>
      </c>
    </row>
    <row r="65" spans="1:53" ht="16.350000000000001" customHeight="1" thickBot="1">
      <c r="A65" s="927"/>
      <c r="B65" s="927"/>
      <c r="C65" s="927"/>
      <c r="D65" s="976"/>
      <c r="E65" s="926" t="s">
        <v>16500</v>
      </c>
      <c r="F65" s="225" t="s">
        <v>16501</v>
      </c>
      <c r="G65" s="226"/>
      <c r="H65" s="227" t="s">
        <v>16555</v>
      </c>
      <c r="I65" s="228"/>
      <c r="J65" s="229" t="s">
        <v>16555</v>
      </c>
      <c r="K65" s="230"/>
      <c r="L65" s="231" t="s">
        <v>16555</v>
      </c>
      <c r="M65" s="230"/>
      <c r="N65" s="231" t="s">
        <v>16555</v>
      </c>
      <c r="O65" s="232"/>
      <c r="P65" s="227" t="s">
        <v>16555</v>
      </c>
      <c r="Q65" s="232"/>
      <c r="R65" s="227" t="s">
        <v>16555</v>
      </c>
      <c r="S65" s="230">
        <f>SUMIFS(台帳表ｋ[金額],台帳表ｋ[精算
グループ],確報【11月】!$H65,台帳表ｋ[入金月（月のみ）],確報【11月】!$A$1,台帳表ｋ[事務所/分室],"神")+SUMIFS(測量台帳1ｋ[入金額],測量台帳1ｋ[精算
グループ],確報【11月】!$H65,測量台帳1ｋ[入金月（月のみ）],確報【11月】!$A$1,測量台帳1ｋ[NC区分],"神奈川")+SUMIFS(測量台帳1__2ｋ[入金額(後)],測量台帳1__2ｋ[精算
グループ(後)],確報【11月】!$H65,測量台帳1__2ｋ[入金月(後)（月のみ）],確報【11月】!$A$1,測量台帳1__2ｋ[NC区分],"神奈川")</f>
        <v>76239</v>
      </c>
      <c r="T65" s="231" t="s">
        <v>16555</v>
      </c>
      <c r="U65" s="232">
        <f>SUMIFS(台帳表ｋ[金額],台帳表ｋ[精算
グループ],確報【11月】!$H65,台帳表ｋ[入金月（月のみ）],確報【11月】!$A$1,台帳表ｋ[事務所/分室],"湘")+SUMIFS(測量台帳1ｋ[入金額],測量台帳1ｋ[精算
グループ],確報【11月】!$H65,測量台帳1ｋ[入金月（月のみ）],確報【11月】!$A$1,測量台帳1ｋ[NC区分],"湘南")+SUMIFS(測量台帳1__2ｋ[入金額(後)],測量台帳1__2ｋ[精算
グループ(後)],確報【11月】!$H65,測量台帳1__2ｋ[入金月(後)（月のみ）],確報【11月】!$A$1,測量台帳1__2ｋ[NC区分],"湘南")</f>
        <v>152651</v>
      </c>
      <c r="V65" s="227" t="s">
        <v>16555</v>
      </c>
      <c r="W65" s="232" cm="1">
        <f t="array" ref="W65">INDEX(設備G入力用!$F$2:$Q$72,ROW(A60), MATCH($A$1,設備G入力用!$F$2:$Q$2,0))</f>
        <v>0</v>
      </c>
      <c r="X65" s="233">
        <f t="shared" si="7"/>
        <v>228890</v>
      </c>
      <c r="Y65" s="181">
        <f>SUM(X65:X65)</f>
        <v>228890</v>
      </c>
      <c r="Z65" s="13"/>
      <c r="AA65" s="1086"/>
      <c r="AB65" s="314" t="s">
        <v>16527</v>
      </c>
      <c r="AC65" s="172">
        <f t="shared" si="11"/>
        <v>3608126</v>
      </c>
      <c r="AD65" s="10"/>
      <c r="AE65" s="10"/>
      <c r="AF65" s="202" t="str">
        <f>IFERROR(_xlfn.XLOOKUP(確報【11月】!$AE65,台帳表ｓ[整理番号],台帳表ｓ[繁閑調整]),"")</f>
        <v/>
      </c>
      <c r="AG65" s="277" t="str">
        <f>IFERROR(_xlfn.XLOOKUP(確報【11月】!$AE65,台帳表ｓ[整理番号],台帳表ｓ[精算
グループ]),"")</f>
        <v/>
      </c>
      <c r="AH65" s="278" t="str">
        <f>IFERROR(_xlfn.XLOOKUP(確報【11月】!$AE65,台帳表ｓ[整理番号],台帳表ｓ[請求書発行番号]),"")</f>
        <v/>
      </c>
      <c r="AI65" s="269" t="str">
        <f>IFERROR(_xlfn.XLOOKUP(確報【11月】!$AE65,台帳表ｓ[整理番号],台帳表ｓ[繁閑調整金]),"")</f>
        <v/>
      </c>
      <c r="AJ65" s="275"/>
      <c r="AL65" s="202" t="str">
        <f>IFERROR(_xlfn.XLOOKUP(確報【11月】!AK65,台帳表ｔ[整理番号],台帳表ｔ[繁閑調整]),"")</f>
        <v/>
      </c>
      <c r="AM65" s="277" t="str">
        <f>IFERROR(_xlfn.XLOOKUP(確報【11月】!AK65,台帳表ｔ[整理番号],台帳表ｔ[精算
グループ]),"")</f>
        <v/>
      </c>
      <c r="AN65" s="278" t="str">
        <f>IFERROR(_xlfn.XLOOKUP(確報【11月】!AK65,台帳表ｔ[整理番号],台帳表ｔ[請求書発行番号]),"")</f>
        <v/>
      </c>
      <c r="AO65" s="269" t="str">
        <f>IFERROR(_xlfn.XLOOKUP(確報【11月】!AK65,台帳表ｔ[整理番号],台帳表ｔ[繁閑調整金]),"")</f>
        <v/>
      </c>
      <c r="AP65" s="275"/>
      <c r="AR65" s="202" t="str">
        <f>IFERROR(_xlfn.XLOOKUP(確報【11月】!AQ65,台帳表ｋ[整理番号],台帳表ｋ[繁閑調整]),"")</f>
        <v/>
      </c>
      <c r="AS65" s="277" t="str">
        <f>IFERROR(_xlfn.XLOOKUP(確報【11月】!AQ65,台帳表ｋ[整理番号],台帳表ｋ[精算
グループ]),"")</f>
        <v/>
      </c>
      <c r="AT65" s="278" t="str">
        <f>IFERROR(_xlfn.XLOOKUP(確報【11月】!AQ65,台帳表ｋ[整理番号],台帳表ｋ[請求書発行番号]),"")</f>
        <v/>
      </c>
      <c r="AU65" s="269" t="str">
        <f>IFERROR(_xlfn.XLOOKUP(確報【11月】!AQ65,台帳表ｋ[整理番号],台帳表ｋ[繁閑調整金]),"")</f>
        <v/>
      </c>
      <c r="AV65" s="275"/>
      <c r="AX65" s="202" t="str">
        <f>IFERROR(_xlfn.XLOOKUP(確報【11月】!AW65,台帳表ｋ[整理番号],台帳表ｋ[繁閑調整]),"")</f>
        <v/>
      </c>
      <c r="AY65" s="277" t="str">
        <f>IFERROR(_xlfn.XLOOKUP(確報【11月】!AW65,台帳表ｋ[整理番号],台帳表ｋ[精算
グループ]),"")</f>
        <v/>
      </c>
      <c r="AZ65" s="278" t="str">
        <f>IFERROR(_xlfn.XLOOKUP(確報【11月】!AW65,台帳表ｋ[整理番号],台帳表ｋ[請求書発行番号]),"")</f>
        <v/>
      </c>
      <c r="BA65" s="269" t="str">
        <f>IFERROR(_xlfn.XLOOKUP(確報【11月】!AW65,台帳表ｋ[整理番号],台帳表ｋ[繁閑調整金]),"")</f>
        <v/>
      </c>
    </row>
    <row r="66" spans="1:53" ht="16.350000000000001" customHeight="1">
      <c r="A66" s="927"/>
      <c r="B66" s="927"/>
      <c r="C66" s="927"/>
      <c r="D66" s="976"/>
      <c r="E66" s="927"/>
      <c r="F66" s="91" t="s">
        <v>16556</v>
      </c>
      <c r="G66" s="52" t="s">
        <v>16606</v>
      </c>
      <c r="H66" s="53" t="s">
        <v>16506</v>
      </c>
      <c r="I66" s="166"/>
      <c r="J66" s="81" t="s">
        <v>16506</v>
      </c>
      <c r="K66" s="82"/>
      <c r="L66" s="81" t="s">
        <v>16506</v>
      </c>
      <c r="M66" s="82"/>
      <c r="N66" s="69" t="s">
        <v>16506</v>
      </c>
      <c r="O66" s="70"/>
      <c r="P66" s="53" t="s">
        <v>16506</v>
      </c>
      <c r="Q66" s="54"/>
      <c r="R66" s="53" t="s">
        <v>16506</v>
      </c>
      <c r="S66" s="88">
        <f>SUMIFS(台帳表ｋ[金額],台帳表ｋ[精算
グループ],確報【11月】!$H66,台帳表ｋ[入金月（月のみ）],確報【11月】!$A$1,台帳表ｋ[事務所/分室],"神")+SUMIFS(測量台帳1ｋ[入金額],測量台帳1ｋ[精算
グループ],確報【11月】!$H66,測量台帳1ｋ[入金月（月のみ）],確報【11月】!$A$1,測量台帳1ｋ[NC区分],"神奈川")+SUMIFS(測量台帳1__2ｋ[入金額(後)],測量台帳1__2ｋ[精算
グループ(後)],確報【11月】!$H66,測量台帳1__2ｋ[入金月(後)（月のみ）],確報【11月】!$A$1,測量台帳1__2ｋ[NC区分],"神奈川")</f>
        <v>0</v>
      </c>
      <c r="T66" s="89" t="s">
        <v>315</v>
      </c>
      <c r="U66" s="54">
        <f>SUMIFS(台帳表ｋ[金額],台帳表ｋ[精算
グループ],確報【11月】!$H66,台帳表ｋ[入金月（月のみ）],確報【11月】!$A$1,台帳表ｋ[事務所/分室],"湘")+SUMIFS(測量台帳1ｋ[入金額],測量台帳1ｋ[精算
グループ],確報【11月】!$H66,測量台帳1ｋ[入金月（月のみ）],確報【11月】!$A$1,測量台帳1ｋ[NC区分],"湘南")+SUMIFS(測量台帳1__2ｋ[入金額(後)],測量台帳1__2ｋ[精算
グループ(後)],確報【11月】!$H66,測量台帳1__2ｋ[入金月(後)（月のみ）],確報【11月】!$A$1,測量台帳1__2ｋ[NC区分],"湘南")</f>
        <v>0</v>
      </c>
      <c r="V66" s="53" t="s">
        <v>315</v>
      </c>
      <c r="W66" s="54" cm="1">
        <f t="array" ref="W66">INDEX(設備G入力用!$F$2:$Q$72,ROW(A61), MATCH($A$1,設備G入力用!$F$2:$Q$2,0))</f>
        <v>0</v>
      </c>
      <c r="X66" s="71">
        <f t="shared" si="7"/>
        <v>0</v>
      </c>
      <c r="Y66" s="24"/>
      <c r="Z66" s="13"/>
      <c r="AA66" s="1086"/>
      <c r="AB66" s="315" t="s">
        <v>16555</v>
      </c>
      <c r="AC66" s="316">
        <f t="shared" si="11"/>
        <v>228890</v>
      </c>
      <c r="AD66" s="10"/>
      <c r="AE66" s="10"/>
      <c r="AF66" s="202" t="str">
        <f>IFERROR(_xlfn.XLOOKUP(確報【11月】!$AE66,台帳表ｓ[整理番号],台帳表ｓ[繁閑調整]),"")</f>
        <v/>
      </c>
      <c r="AG66" s="277" t="str">
        <f>IFERROR(_xlfn.XLOOKUP(確報【11月】!$AE66,台帳表ｓ[整理番号],台帳表ｓ[精算
グループ]),"")</f>
        <v/>
      </c>
      <c r="AH66" s="278" t="str">
        <f>IFERROR(_xlfn.XLOOKUP(確報【11月】!$AE66,台帳表ｓ[整理番号],台帳表ｓ[請求書発行番号]),"")</f>
        <v/>
      </c>
      <c r="AI66" s="269" t="str">
        <f>IFERROR(_xlfn.XLOOKUP(確報【11月】!$AE66,台帳表ｓ[整理番号],台帳表ｓ[繁閑調整金]),"")</f>
        <v/>
      </c>
      <c r="AJ66" s="275"/>
      <c r="AL66" s="202" t="str">
        <f>IFERROR(_xlfn.XLOOKUP(確報【11月】!AK66,台帳表ｔ[整理番号],台帳表ｔ[繁閑調整]),"")</f>
        <v/>
      </c>
      <c r="AM66" s="277" t="str">
        <f>IFERROR(_xlfn.XLOOKUP(確報【11月】!AK66,台帳表ｔ[整理番号],台帳表ｔ[精算
グループ]),"")</f>
        <v/>
      </c>
      <c r="AN66" s="278" t="str">
        <f>IFERROR(_xlfn.XLOOKUP(確報【11月】!AK66,台帳表ｔ[整理番号],台帳表ｔ[請求書発行番号]),"")</f>
        <v/>
      </c>
      <c r="AO66" s="269" t="str">
        <f>IFERROR(_xlfn.XLOOKUP(確報【11月】!AK66,台帳表ｔ[整理番号],台帳表ｔ[繁閑調整金]),"")</f>
        <v/>
      </c>
      <c r="AP66" s="275"/>
      <c r="AR66" s="202" t="str">
        <f>IFERROR(_xlfn.XLOOKUP(確報【11月】!AQ66,台帳表ｋ[整理番号],台帳表ｋ[繁閑調整]),"")</f>
        <v/>
      </c>
      <c r="AS66" s="277" t="str">
        <f>IFERROR(_xlfn.XLOOKUP(確報【11月】!AQ66,台帳表ｋ[整理番号],台帳表ｋ[精算
グループ]),"")</f>
        <v/>
      </c>
      <c r="AT66" s="278" t="str">
        <f>IFERROR(_xlfn.XLOOKUP(確報【11月】!AQ66,台帳表ｋ[整理番号],台帳表ｋ[請求書発行番号]),"")</f>
        <v/>
      </c>
      <c r="AU66" s="269" t="str">
        <f>IFERROR(_xlfn.XLOOKUP(確報【11月】!AQ66,台帳表ｋ[整理番号],台帳表ｋ[繁閑調整金]),"")</f>
        <v/>
      </c>
      <c r="AV66" s="275"/>
      <c r="AX66" s="202" t="str">
        <f>IFERROR(_xlfn.XLOOKUP(確報【11月】!AW66,台帳表ｋ[整理番号],台帳表ｋ[繁閑調整]),"")</f>
        <v/>
      </c>
      <c r="AY66" s="277" t="str">
        <f>IFERROR(_xlfn.XLOOKUP(確報【11月】!AW66,台帳表ｋ[整理番号],台帳表ｋ[精算
グループ]),"")</f>
        <v/>
      </c>
      <c r="AZ66" s="278" t="str">
        <f>IFERROR(_xlfn.XLOOKUP(確報【11月】!AW66,台帳表ｋ[整理番号],台帳表ｋ[請求書発行番号]),"")</f>
        <v/>
      </c>
      <c r="BA66" s="269" t="str">
        <f>IFERROR(_xlfn.XLOOKUP(確報【11月】!AW66,台帳表ｋ[整理番号],台帳表ｋ[繁閑調整金]),"")</f>
        <v/>
      </c>
    </row>
    <row r="67" spans="1:53" ht="16.350000000000001" customHeight="1">
      <c r="A67" s="927"/>
      <c r="B67" s="927"/>
      <c r="C67" s="927"/>
      <c r="D67" s="976"/>
      <c r="E67" s="927"/>
      <c r="F67" s="98" t="s">
        <v>16507</v>
      </c>
      <c r="G67" s="63" t="s">
        <v>16606</v>
      </c>
      <c r="H67" s="27" t="s">
        <v>16508</v>
      </c>
      <c r="I67" s="28"/>
      <c r="J67" s="78" t="s">
        <v>16508</v>
      </c>
      <c r="K67" s="40"/>
      <c r="L67" s="78" t="s">
        <v>16508</v>
      </c>
      <c r="M67" s="40"/>
      <c r="N67" s="60" t="s">
        <v>16508</v>
      </c>
      <c r="O67" s="61"/>
      <c r="P67" s="27" t="s">
        <v>16508</v>
      </c>
      <c r="Q67" s="29"/>
      <c r="R67" s="27" t="s">
        <v>16508</v>
      </c>
      <c r="S67" s="92">
        <f>SUMIFS(台帳表ｋ[金額],台帳表ｋ[精算
グループ],確報【11月】!$H67,台帳表ｋ[入金月（月のみ）],確報【11月】!$A$1,台帳表ｋ[事務所/分室],"神")+SUMIFS(測量台帳1ｋ[入金額],測量台帳1ｋ[精算
グループ],確報【11月】!$H67,測量台帳1ｋ[入金月（月のみ）],確報【11月】!$A$1,測量台帳1ｋ[NC区分],"神奈川")+SUMIFS(測量台帳1__2ｋ[入金額(後)],測量台帳1__2ｋ[精算
グループ(後)],確報【11月】!$H67,測量台帳1__2ｋ[入金月(後)（月のみ）],確報【11月】!$A$1,測量台帳1__2ｋ[NC区分],"神奈川")</f>
        <v>148859</v>
      </c>
      <c r="T67" s="93" t="s">
        <v>620</v>
      </c>
      <c r="U67" s="29">
        <f>SUMIFS(台帳表ｋ[金額],台帳表ｋ[精算
グループ],確報【11月】!$H67,台帳表ｋ[入金月（月のみ）],確報【11月】!$A$1,台帳表ｋ[事務所/分室],"湘")+SUMIFS(測量台帳1ｋ[入金額],測量台帳1ｋ[精算
グループ],確報【11月】!$H67,測量台帳1ｋ[入金月（月のみ）],確報【11月】!$A$1,測量台帳1ｋ[NC区分],"湘南")+SUMIFS(測量台帳1__2ｋ[入金額(後)],測量台帳1__2ｋ[精算
グループ(後)],確報【11月】!$H67,測量台帳1__2ｋ[入金月(後)（月のみ）],確報【11月】!$A$1,測量台帳1__2ｋ[NC区分],"湘南")</f>
        <v>0</v>
      </c>
      <c r="V67" s="27" t="s">
        <v>620</v>
      </c>
      <c r="W67" s="29" cm="1">
        <f t="array" ref="W67">INDEX(設備G入力用!$F$2:$Q$72,ROW(A62), MATCH($A$1,設備G入力用!$F$2:$Q$2,0))</f>
        <v>0</v>
      </c>
      <c r="X67" s="30">
        <f t="shared" si="7"/>
        <v>148859</v>
      </c>
      <c r="Y67" s="24"/>
      <c r="Z67" s="13"/>
      <c r="AA67" s="1086"/>
      <c r="AB67" s="314" t="s">
        <v>16506</v>
      </c>
      <c r="AC67" s="172">
        <f t="shared" si="11"/>
        <v>0</v>
      </c>
      <c r="AD67" s="10"/>
      <c r="AE67" s="10"/>
      <c r="AF67" s="202" t="str">
        <f>IFERROR(_xlfn.XLOOKUP(確報【11月】!$AE67,台帳表ｓ[整理番号],台帳表ｓ[繁閑調整]),"")</f>
        <v/>
      </c>
      <c r="AG67" s="277" t="str">
        <f>IFERROR(_xlfn.XLOOKUP(確報【11月】!$AE67,台帳表ｓ[整理番号],台帳表ｓ[精算
グループ]),"")</f>
        <v/>
      </c>
      <c r="AH67" s="278" t="str">
        <f>IFERROR(_xlfn.XLOOKUP(確報【11月】!$AE67,台帳表ｓ[整理番号],台帳表ｓ[請求書発行番号]),"")</f>
        <v/>
      </c>
      <c r="AI67" s="269" t="str">
        <f>IFERROR(_xlfn.XLOOKUP(確報【11月】!$AE67,台帳表ｓ[整理番号],台帳表ｓ[繁閑調整金]),"")</f>
        <v/>
      </c>
      <c r="AJ67" s="275"/>
      <c r="AL67" s="202" t="str">
        <f>IFERROR(_xlfn.XLOOKUP(確報【11月】!AK67,台帳表ｔ[整理番号],台帳表ｔ[繁閑調整]),"")</f>
        <v/>
      </c>
      <c r="AM67" s="277" t="str">
        <f>IFERROR(_xlfn.XLOOKUP(確報【11月】!AK67,台帳表ｔ[整理番号],台帳表ｔ[精算
グループ]),"")</f>
        <v/>
      </c>
      <c r="AN67" s="278" t="str">
        <f>IFERROR(_xlfn.XLOOKUP(確報【11月】!AK67,台帳表ｔ[整理番号],台帳表ｔ[請求書発行番号]),"")</f>
        <v/>
      </c>
      <c r="AO67" s="269" t="str">
        <f>IFERROR(_xlfn.XLOOKUP(確報【11月】!AK67,台帳表ｔ[整理番号],台帳表ｔ[繁閑調整金]),"")</f>
        <v/>
      </c>
      <c r="AP67" s="275"/>
      <c r="AR67" s="202" t="str">
        <f>IFERROR(_xlfn.XLOOKUP(確報【11月】!AQ67,台帳表ｋ[整理番号],台帳表ｋ[繁閑調整]),"")</f>
        <v/>
      </c>
      <c r="AS67" s="277" t="str">
        <f>IFERROR(_xlfn.XLOOKUP(確報【11月】!AQ67,台帳表ｋ[整理番号],台帳表ｋ[精算
グループ]),"")</f>
        <v/>
      </c>
      <c r="AT67" s="278" t="str">
        <f>IFERROR(_xlfn.XLOOKUP(確報【11月】!AQ67,台帳表ｋ[整理番号],台帳表ｋ[請求書発行番号]),"")</f>
        <v/>
      </c>
      <c r="AU67" s="269" t="str">
        <f>IFERROR(_xlfn.XLOOKUP(確報【11月】!AQ67,台帳表ｋ[整理番号],台帳表ｋ[繁閑調整金]),"")</f>
        <v/>
      </c>
      <c r="AV67" s="275"/>
      <c r="AX67" s="202" t="str">
        <f>IFERROR(_xlfn.XLOOKUP(確報【11月】!AW67,台帳表ｋ[整理番号],台帳表ｋ[繁閑調整]),"")</f>
        <v/>
      </c>
      <c r="AY67" s="277" t="str">
        <f>IFERROR(_xlfn.XLOOKUP(確報【11月】!AW67,台帳表ｋ[整理番号],台帳表ｋ[精算
グループ]),"")</f>
        <v/>
      </c>
      <c r="AZ67" s="278" t="str">
        <f>IFERROR(_xlfn.XLOOKUP(確報【11月】!AW67,台帳表ｋ[整理番号],台帳表ｋ[請求書発行番号]),"")</f>
        <v/>
      </c>
      <c r="BA67" s="269" t="str">
        <f>IFERROR(_xlfn.XLOOKUP(確報【11月】!AW67,台帳表ｋ[整理番号],台帳表ｋ[繁閑調整金]),"")</f>
        <v/>
      </c>
    </row>
    <row r="68" spans="1:53" ht="16.350000000000001" customHeight="1" thickBot="1">
      <c r="A68" s="927"/>
      <c r="B68" s="927"/>
      <c r="C68" s="927"/>
      <c r="D68" s="976"/>
      <c r="E68" s="927"/>
      <c r="F68" s="91" t="s">
        <v>16503</v>
      </c>
      <c r="G68" s="52" t="s">
        <v>16606</v>
      </c>
      <c r="H68" s="27" t="s">
        <v>16504</v>
      </c>
      <c r="I68" s="28"/>
      <c r="J68" s="78" t="s">
        <v>16504</v>
      </c>
      <c r="K68" s="40"/>
      <c r="L68" s="78" t="s">
        <v>16504</v>
      </c>
      <c r="M68" s="40"/>
      <c r="N68" s="60" t="s">
        <v>16504</v>
      </c>
      <c r="O68" s="61"/>
      <c r="P68" s="27" t="s">
        <v>16504</v>
      </c>
      <c r="Q68" s="29"/>
      <c r="R68" s="27" t="s">
        <v>16504</v>
      </c>
      <c r="S68" s="92">
        <f>SUMIFS(台帳表ｋ[金額],台帳表ｋ[精算
グループ],確報【11月】!$H68,台帳表ｋ[入金月（月のみ）],確報【11月】!$A$1,台帳表ｋ[事務所/分室],"神")+SUMIFS(測量台帳1ｋ[入金額],測量台帳1ｋ[精算
グループ],確報【11月】!$H68,測量台帳1ｋ[入金月（月のみ）],確報【11月】!$A$1,測量台帳1ｋ[NC区分],"神奈川")+SUMIFS(測量台帳1__2ｋ[入金額(後)],測量台帳1__2ｋ[精算
グループ(後)],確報【11月】!$H68,測量台帳1__2ｋ[入金月(後)（月のみ）],確報【11月】!$A$1,測量台帳1__2ｋ[NC区分],"神奈川")</f>
        <v>84555</v>
      </c>
      <c r="T68" s="93" t="s">
        <v>16612</v>
      </c>
      <c r="U68" s="29">
        <f>SUMIFS(台帳表ｋ[金額],台帳表ｋ[精算
グループ],確報【11月】!$H68,台帳表ｋ[入金月（月のみ）],確報【11月】!$A$1,台帳表ｋ[事務所/分室],"湘")+SUMIFS(測量台帳1ｋ[入金額],測量台帳1ｋ[精算
グループ],確報【11月】!$H68,測量台帳1ｋ[入金月（月のみ）],確報【11月】!$A$1,測量台帳1ｋ[NC区分],"湘南")+SUMIFS(測量台帳1__2ｋ[入金額(後)],測量台帳1__2ｋ[精算
グループ(後)],確報【11月】!$H68,測量台帳1__2ｋ[入金月(後)（月のみ）],確報【11月】!$A$1,測量台帳1__2ｋ[NC区分],"湘南")</f>
        <v>0</v>
      </c>
      <c r="V68" s="27" t="s">
        <v>16612</v>
      </c>
      <c r="W68" s="29" cm="1">
        <f t="array" ref="W68">INDEX(設備G入力用!$F$2:$Q$72,ROW(A63), MATCH($A$1,設備G入力用!$F$2:$Q$2,0))</f>
        <v>0</v>
      </c>
      <c r="X68" s="30">
        <f t="shared" si="7"/>
        <v>84555</v>
      </c>
      <c r="AA68" s="1086"/>
      <c r="AB68" s="304" t="s">
        <v>16508</v>
      </c>
      <c r="AC68" s="172">
        <f t="shared" si="11"/>
        <v>148859</v>
      </c>
      <c r="AD68" s="10"/>
      <c r="AE68" s="10"/>
      <c r="AF68" s="202" t="str">
        <f>IFERROR(_xlfn.XLOOKUP(確報【11月】!$AE68,台帳表ｓ[整理番号],台帳表ｓ[繁閑調整]),"")</f>
        <v/>
      </c>
      <c r="AG68" s="277" t="str">
        <f>IFERROR(_xlfn.XLOOKUP(確報【11月】!$AE68,台帳表ｓ[整理番号],台帳表ｓ[精算
グループ]),"")</f>
        <v/>
      </c>
      <c r="AH68" s="278" t="str">
        <f>IFERROR(_xlfn.XLOOKUP(確報【11月】!$AE68,台帳表ｓ[整理番号],台帳表ｓ[請求書発行番号]),"")</f>
        <v/>
      </c>
      <c r="AI68" s="269" t="str">
        <f>IFERROR(_xlfn.XLOOKUP(確報【11月】!$AE68,台帳表ｓ[整理番号],台帳表ｓ[繁閑調整金]),"")</f>
        <v/>
      </c>
      <c r="AJ68" s="275"/>
      <c r="AL68" s="202" t="str">
        <f>IFERROR(_xlfn.XLOOKUP(確報【11月】!AK68,台帳表ｔ[整理番号],台帳表ｔ[繁閑調整]),"")</f>
        <v/>
      </c>
      <c r="AM68" s="277" t="str">
        <f>IFERROR(_xlfn.XLOOKUP(確報【11月】!AK68,台帳表ｔ[整理番号],台帳表ｔ[精算
グループ]),"")</f>
        <v/>
      </c>
      <c r="AN68" s="278" t="str">
        <f>IFERROR(_xlfn.XLOOKUP(確報【11月】!AK68,台帳表ｔ[整理番号],台帳表ｔ[請求書発行番号]),"")</f>
        <v/>
      </c>
      <c r="AO68" s="269" t="str">
        <f>IFERROR(_xlfn.XLOOKUP(確報【11月】!AK68,台帳表ｔ[整理番号],台帳表ｔ[繁閑調整金]),"")</f>
        <v/>
      </c>
      <c r="AP68" s="275"/>
      <c r="AR68" s="202" t="str">
        <f>IFERROR(_xlfn.XLOOKUP(確報【11月】!AQ68,台帳表ｋ[整理番号],台帳表ｋ[繁閑調整]),"")</f>
        <v/>
      </c>
      <c r="AS68" s="277" t="str">
        <f>IFERROR(_xlfn.XLOOKUP(確報【11月】!AQ68,台帳表ｋ[整理番号],台帳表ｋ[精算
グループ]),"")</f>
        <v/>
      </c>
      <c r="AT68" s="278" t="str">
        <f>IFERROR(_xlfn.XLOOKUP(確報【11月】!AQ68,台帳表ｋ[整理番号],台帳表ｋ[請求書発行番号]),"")</f>
        <v/>
      </c>
      <c r="AU68" s="269" t="str">
        <f>IFERROR(_xlfn.XLOOKUP(確報【11月】!AQ68,台帳表ｋ[整理番号],台帳表ｋ[繁閑調整金]),"")</f>
        <v/>
      </c>
      <c r="AV68" s="275"/>
      <c r="AX68" s="202" t="str">
        <f>IFERROR(_xlfn.XLOOKUP(確報【11月】!AW68,台帳表ｋ[整理番号],台帳表ｋ[繁閑調整]),"")</f>
        <v/>
      </c>
      <c r="AY68" s="277" t="str">
        <f>IFERROR(_xlfn.XLOOKUP(確報【11月】!AW68,台帳表ｋ[整理番号],台帳表ｋ[精算
グループ]),"")</f>
        <v/>
      </c>
      <c r="AZ68" s="278" t="str">
        <f>IFERROR(_xlfn.XLOOKUP(確報【11月】!AW68,台帳表ｋ[整理番号],台帳表ｋ[請求書発行番号]),"")</f>
        <v/>
      </c>
      <c r="BA68" s="269" t="str">
        <f>IFERROR(_xlfn.XLOOKUP(確報【11月】!AW68,台帳表ｋ[整理番号],台帳表ｋ[繁閑調整金]),"")</f>
        <v/>
      </c>
    </row>
    <row r="69" spans="1:53" ht="16.350000000000001" customHeight="1" thickBot="1">
      <c r="A69" s="927"/>
      <c r="B69" s="927"/>
      <c r="C69" s="928"/>
      <c r="D69" s="979"/>
      <c r="E69" s="928"/>
      <c r="F69" s="324" t="s">
        <v>16557</v>
      </c>
      <c r="G69" s="325" t="s">
        <v>16606</v>
      </c>
      <c r="H69" s="326"/>
      <c r="I69" s="327"/>
      <c r="J69" s="328"/>
      <c r="K69" s="329"/>
      <c r="L69" s="328"/>
      <c r="M69" s="329"/>
      <c r="N69" s="330"/>
      <c r="O69" s="331"/>
      <c r="P69" s="326"/>
      <c r="Q69" s="332"/>
      <c r="R69" s="326"/>
      <c r="S69" s="333">
        <f>SUMIFS(台帳表ｋ[金額],台帳表ｋ[精算
グループ],確報【11月】!$H69,台帳表ｋ[入金月（月のみ）],確報【11月】!$A$1,台帳表ｋ[事務所/分室],"神")+SUMIFS(測量台帳1ｋ[入金額],測量台帳1ｋ[精算
グループ],確報【11月】!$H69,測量台帳1ｋ[入金月（月のみ）],確報【11月】!$A$1,測量台帳1ｋ[NC区分],"神奈川")+SUMIFS(測量台帳1__2ｋ[入金額(後)],測量台帳1__2ｋ[精算
グループ(後)],確報【11月】!$H69,測量台帳1__2ｋ[入金月(後)（月のみ）],確報【11月】!$A$1,測量台帳1__2ｋ[NC区分],"神奈川")</f>
        <v>0</v>
      </c>
      <c r="T69" s="334"/>
      <c r="U69" s="332">
        <f>SUMIFS(台帳表ｋ[金額],台帳表ｋ[精算
グループ],確報【11月】!$H69,台帳表ｋ[入金月（月のみ）],確報【11月】!$A$1,台帳表ｋ[事務所/分室],"湘")+SUMIFS(測量台帳1ｋ[入金額],測量台帳1ｋ[精算
グループ],確報【11月】!$H69,測量台帳1ｋ[入金月（月のみ）],確報【11月】!$A$1,測量台帳1ｋ[NC区分],"湘南")+SUMIFS(測量台帳1__2ｋ[入金額(後)],測量台帳1__2ｋ[精算
グループ(後)],確報【11月】!$H69,測量台帳1__2ｋ[入金月(後)（月のみ）],確報【11月】!$A$1,測量台帳1__2ｋ[NC区分],"湘南")</f>
        <v>0</v>
      </c>
      <c r="V69" s="326"/>
      <c r="W69" s="332" cm="1">
        <f t="array" ref="W69">INDEX(設備G入力用!$F$2:$Q$72,ROW(A64), MATCH($A$1,設備G入力用!$F$2:$Q$2,0))</f>
        <v>0</v>
      </c>
      <c r="X69" s="41">
        <f t="shared" si="7"/>
        <v>0</v>
      </c>
      <c r="Y69" s="16">
        <f>SUM(X66:X69)</f>
        <v>233414</v>
      </c>
      <c r="Z69" s="13" t="s">
        <v>16626</v>
      </c>
      <c r="AA69" s="1086"/>
      <c r="AB69" s="304" t="s">
        <v>16504</v>
      </c>
      <c r="AC69" s="172">
        <f t="shared" si="11"/>
        <v>84555</v>
      </c>
      <c r="AD69" s="10"/>
      <c r="AE69" s="10"/>
      <c r="AF69" s="202" t="str">
        <f>IFERROR(_xlfn.XLOOKUP(確報【11月】!$AE69,台帳表ｓ[整理番号],台帳表ｓ[繁閑調整]),"")</f>
        <v/>
      </c>
      <c r="AG69" s="277" t="str">
        <f>IFERROR(_xlfn.XLOOKUP(確報【11月】!$AE69,台帳表ｓ[整理番号],台帳表ｓ[精算
グループ]),"")</f>
        <v/>
      </c>
      <c r="AH69" s="278" t="str">
        <f>IFERROR(_xlfn.XLOOKUP(確報【11月】!$AE69,台帳表ｓ[整理番号],台帳表ｓ[請求書発行番号]),"")</f>
        <v/>
      </c>
      <c r="AI69" s="269" t="str">
        <f>IFERROR(_xlfn.XLOOKUP(確報【11月】!$AE69,台帳表ｓ[整理番号],台帳表ｓ[繁閑調整金]),"")</f>
        <v/>
      </c>
      <c r="AJ69" s="275"/>
      <c r="AL69" s="202" t="str">
        <f>IFERROR(_xlfn.XLOOKUP(確報【11月】!AK69,台帳表ｔ[整理番号],台帳表ｔ[繁閑調整]),"")</f>
        <v/>
      </c>
      <c r="AM69" s="277" t="str">
        <f>IFERROR(_xlfn.XLOOKUP(確報【11月】!AK69,台帳表ｔ[整理番号],台帳表ｔ[精算
グループ]),"")</f>
        <v/>
      </c>
      <c r="AN69" s="278" t="str">
        <f>IFERROR(_xlfn.XLOOKUP(確報【11月】!AK69,台帳表ｔ[整理番号],台帳表ｔ[請求書発行番号]),"")</f>
        <v/>
      </c>
      <c r="AO69" s="269" t="str">
        <f>IFERROR(_xlfn.XLOOKUP(確報【11月】!AK69,台帳表ｔ[整理番号],台帳表ｔ[繁閑調整金]),"")</f>
        <v/>
      </c>
      <c r="AP69" s="275"/>
      <c r="AR69" s="202" t="str">
        <f>IFERROR(_xlfn.XLOOKUP(確報【11月】!AQ69,台帳表ｋ[整理番号],台帳表ｋ[繁閑調整]),"")</f>
        <v/>
      </c>
      <c r="AS69" s="277" t="str">
        <f>IFERROR(_xlfn.XLOOKUP(確報【11月】!AQ69,台帳表ｋ[整理番号],台帳表ｋ[精算
グループ]),"")</f>
        <v/>
      </c>
      <c r="AT69" s="278" t="str">
        <f>IFERROR(_xlfn.XLOOKUP(確報【11月】!AQ69,台帳表ｋ[整理番号],台帳表ｋ[請求書発行番号]),"")</f>
        <v/>
      </c>
      <c r="AU69" s="269" t="str">
        <f>IFERROR(_xlfn.XLOOKUP(確報【11月】!AQ69,台帳表ｋ[整理番号],台帳表ｋ[繁閑調整金]),"")</f>
        <v/>
      </c>
      <c r="AV69" s="275"/>
      <c r="AX69" s="202" t="str">
        <f>IFERROR(_xlfn.XLOOKUP(確報【11月】!AW69,台帳表ｋ[整理番号],台帳表ｋ[繁閑調整]),"")</f>
        <v/>
      </c>
      <c r="AY69" s="277" t="str">
        <f>IFERROR(_xlfn.XLOOKUP(確報【11月】!AW69,台帳表ｋ[整理番号],台帳表ｋ[精算
グループ]),"")</f>
        <v/>
      </c>
      <c r="AZ69" s="278" t="str">
        <f>IFERROR(_xlfn.XLOOKUP(確報【11月】!AW69,台帳表ｋ[整理番号],台帳表ｋ[請求書発行番号]),"")</f>
        <v/>
      </c>
      <c r="BA69" s="269" t="str">
        <f>IFERROR(_xlfn.XLOOKUP(確報【11月】!AW69,台帳表ｋ[整理番号],台帳表ｋ[繁閑調整金]),"")</f>
        <v/>
      </c>
    </row>
    <row r="70" spans="1:53" ht="16.350000000000001" customHeight="1" thickBot="1">
      <c r="A70" s="927"/>
      <c r="B70" s="927"/>
      <c r="C70" s="718"/>
      <c r="D70" s="959" t="s">
        <v>16558</v>
      </c>
      <c r="E70" s="960"/>
      <c r="F70" s="99" t="s">
        <v>16559</v>
      </c>
      <c r="G70" s="56" t="s">
        <v>16606</v>
      </c>
      <c r="H70" s="100" t="s">
        <v>290</v>
      </c>
      <c r="I70" s="101">
        <f>SUMIFS(台帳表ｓ[金額],台帳表ｓ[精算
グループ],確報【11月】!$H70,台帳表ｓ[入金月（月のみ）],確報【11月】!$A$1,台帳表ｓ[ＮＣ区分],"西部")+SUMIFS(測量台帳1ｓ[入金額],測量台帳1ｓ[精算
グループ],確報【11月】!$H70,測量台帳1ｓ[入金月（月のみ）],確報【11月】!$A$1,測量台帳1ｓ[NC区分],"西部")+SUMIFS(測量台帳1__2ｓ[入金額(後)],測量台帳1__2ｓ[精算
グループ(後)],確報【11月】!$H70,測量台帳1__2ｓ[入金月(後)（月のみ）],確報【11月】!$A$1,測量台帳1__2ｓ[NC区分],"西部")</f>
        <v>0</v>
      </c>
      <c r="J70" s="102" t="s">
        <v>290</v>
      </c>
      <c r="K70" s="103">
        <f>SUMIFS(台帳表ｓ[金額],台帳表ｓ[精算
グループ],確報【11月】!$H70,台帳表ｓ[入金月（月のみ）],確報【11月】!$A$1,台帳表ｓ[ＮＣ区分],"埼玉")+SUMIFS(測量台帳1ｓ[入金額],測量台帳1ｓ[精算
グループ],確報【11月】!$H70,測量台帳1ｓ[入金月（月のみ）],確報【11月】!$A$1,測量台帳1ｓ[NC区分],"埼玉")+SUMIFS(測量台帳1__2ｓ[入金額(後)],測量台帳1__2ｓ[精算
グループ(後)],確報【11月】!$H70,測量台帳1__2ｓ[入金月(後)（月のみ）],確報【11月】!$A$1,測量台帳1__2ｓ[NC区分],"埼玉")</f>
        <v>0</v>
      </c>
      <c r="L70" s="102" t="s">
        <v>290</v>
      </c>
      <c r="M70" s="103">
        <f>SUMIFS(台帳表ｓ[金額],台帳表ｓ[精算
グループ],確報【11月】!$H70,台帳表ｓ[入金月（月のみ）],確報【11月】!$A$1,台帳表ｓ[ＮＣ区分],"北部")+SUMIFS(測量台帳1ｓ[入金額],測量台帳1ｓ[精算
グループ],確報【11月】!$H70,測量台帳1ｓ[入金月（月のみ）],確報【11月】!$A$1,測量台帳1ｓ[NC区分],"北部")+SUMIFS(測量台帳1__2ｓ[入金額(後)],測量台帳1__2ｓ[精算
グループ(後)],確報【11月】!$H70,測量台帳1__2ｓ[入金月(後)（月のみ）],確報【11月】!$A$1,測量台帳1__2ｓ[NC区分],"北部")</f>
        <v>0</v>
      </c>
      <c r="N70" s="104" t="s">
        <v>290</v>
      </c>
      <c r="O70" s="105">
        <f>SUMIFS(台帳表ｓ[金額],台帳表ｓ[精算
グループ],確報【11月】!$H70,台帳表ｓ[入金月（月のみ）],確報【11月】!$A$1,台帳表ｓ[ＮＣ区分],"南部")+SUMIFS(測量台帳1ｓ[入金額],測量台帳1ｓ[精算
グループ],確報【11月】!$H70,測量台帳1ｓ[入金月（月のみ）],確報【11月】!$A$1,測量台帳1ｓ[NC区分],"南部")+SUMIFS(測量台帳1__2ｓ[入金額(後)],測量台帳1__2ｓ[精算
グループ(後)],確報【11月】!$H70,測量台帳1__2ｓ[入金月(後)（月のみ）],確報【11月】!$A$1,測量台帳1__2ｓ[NC区分],"南部")</f>
        <v>0</v>
      </c>
      <c r="P70" s="100" t="s">
        <v>290</v>
      </c>
      <c r="Q70" s="106">
        <f>SUMIFS(台帳表ｔ[金額],台帳表ｔ[精算
グループ],確報【11月】!$H70,台帳表ｔ[入金月（月のみ）],確報【11月】!$A$1,台帳表ｔ[ＮＣ区分],"多摩")+SUMIFS(測量台帳1ｔ[入金額],測量台帳1ｔ[精算
グループ],確報【11月】!$H70,測量台帳1ｔ[入金月（月のみ）],確報【11月】!$A$1,測量台帳1ｔ[NC区分],"多摩")+SUMIFS(測量台帳1__2ｔ[入金額(後)],測量台帳1__2ｔ[精算
グループ(後)],確報【11月】!$H70,測量台帳1__2ｔ[入金月(後)（月のみ）],確報【11月】!$A$1,測量台帳1__2ｔ[NC区分],"多摩")</f>
        <v>0</v>
      </c>
      <c r="R70" s="100" t="s">
        <v>290</v>
      </c>
      <c r="S70" s="107">
        <f>SUMIFS(台帳表ｋ[金額],台帳表ｋ[精算
グループ],確報【11月】!$H70,台帳表ｋ[入金月（月のみ）],確報【11月】!$A$1,台帳表ｋ[事務所/分室],"神")+SUMIFS(測量台帳1ｋ[入金額],測量台帳1ｋ[精算
グループ],確報【11月】!$H70,測量台帳1ｋ[入金月（月のみ）],確報【11月】!$A$1,測量台帳1ｋ[NC区分],"神奈川")+SUMIFS(測量台帳1__2ｋ[入金額(後)],測量台帳1__2ｋ[精算
グループ(後)],確報【11月】!$H70,測量台帳1__2ｋ[入金月(後)（月のみ）],確報【11月】!$A$1,測量台帳1__2ｋ[NC区分],"神奈川")</f>
        <v>0</v>
      </c>
      <c r="T70" s="108" t="s">
        <v>290</v>
      </c>
      <c r="U70" s="74">
        <f>SUMIFS(台帳表ｋ[金額],台帳表ｋ[精算
グループ],確報【11月】!$H70,台帳表ｋ[入金月（月のみ）],確報【11月】!$A$1,台帳表ｋ[事務所/分室],"湘")+SUMIFS(測量台帳1ｋ[入金額],測量台帳1ｋ[精算
グループ],確報【11月】!$H70,測量台帳1ｋ[入金月（月のみ）],確報【11月】!$A$1,測量台帳1ｋ[NC区分],"湘南")+SUMIFS(測量台帳1__2ｋ[入金額(後)],測量台帳1__2ｋ[精算
グループ(後)],確報【11月】!$H70,測量台帳1__2ｋ[入金月(後)（月のみ）],確報【11月】!$A$1,測量台帳1__2ｋ[NC区分],"湘南")</f>
        <v>0</v>
      </c>
      <c r="V70" s="100" t="s">
        <v>290</v>
      </c>
      <c r="W70" s="74" cm="1">
        <f t="array" ref="W70">INDEX(設備G入力用!$F$2:$Q$72,ROW(A65), MATCH($A$1,設備G入力用!$F$2:$Q$2,0))</f>
        <v>0</v>
      </c>
      <c r="X70" s="15">
        <f t="shared" si="7"/>
        <v>0</v>
      </c>
      <c r="Y70" s="16">
        <f>SUM(X70)</f>
        <v>0</v>
      </c>
      <c r="Z70" s="13" t="s">
        <v>16627</v>
      </c>
      <c r="AA70" s="1087"/>
      <c r="AB70" s="304" t="s">
        <v>16558</v>
      </c>
      <c r="AC70" s="172">
        <f t="shared" si="11"/>
        <v>0</v>
      </c>
      <c r="AD70" s="10"/>
      <c r="AE70" s="10"/>
      <c r="AF70" s="202" t="str">
        <f>IFERROR(_xlfn.XLOOKUP(確報【11月】!$AE70,台帳表ｓ[整理番号],台帳表ｓ[繁閑調整]),"")</f>
        <v/>
      </c>
      <c r="AG70" s="277" t="str">
        <f>IFERROR(_xlfn.XLOOKUP(確報【11月】!$AE70,台帳表ｓ[整理番号],台帳表ｓ[精算
グループ]),"")</f>
        <v/>
      </c>
      <c r="AH70" s="278" t="str">
        <f>IFERROR(_xlfn.XLOOKUP(確報【11月】!$AE70,台帳表ｓ[整理番号],台帳表ｓ[請求書発行番号]),"")</f>
        <v/>
      </c>
      <c r="AI70" s="269" t="str">
        <f>IFERROR(_xlfn.XLOOKUP(確報【11月】!$AE70,台帳表ｓ[整理番号],台帳表ｓ[繁閑調整金]),"")</f>
        <v/>
      </c>
      <c r="AJ70" s="275"/>
      <c r="AL70" s="202" t="str">
        <f>IFERROR(_xlfn.XLOOKUP(確報【11月】!AK70,台帳表ｔ[整理番号],台帳表ｔ[繁閑調整]),"")</f>
        <v/>
      </c>
      <c r="AM70" s="277" t="str">
        <f>IFERROR(_xlfn.XLOOKUP(確報【11月】!AK70,台帳表ｔ[整理番号],台帳表ｔ[精算
グループ]),"")</f>
        <v/>
      </c>
      <c r="AN70" s="278" t="str">
        <f>IFERROR(_xlfn.XLOOKUP(確報【11月】!AK70,台帳表ｔ[整理番号],台帳表ｔ[請求書発行番号]),"")</f>
        <v/>
      </c>
      <c r="AO70" s="269" t="str">
        <f>IFERROR(_xlfn.XLOOKUP(確報【11月】!AK70,台帳表ｔ[整理番号],台帳表ｔ[繁閑調整金]),"")</f>
        <v/>
      </c>
      <c r="AP70" s="275"/>
      <c r="AR70" s="202" t="str">
        <f>IFERROR(_xlfn.XLOOKUP(確報【11月】!AQ70,台帳表ｋ[整理番号],台帳表ｋ[繁閑調整]),"")</f>
        <v/>
      </c>
      <c r="AS70" s="277" t="str">
        <f>IFERROR(_xlfn.XLOOKUP(確報【11月】!AQ70,台帳表ｋ[整理番号],台帳表ｋ[精算
グループ]),"")</f>
        <v/>
      </c>
      <c r="AT70" s="278" t="str">
        <f>IFERROR(_xlfn.XLOOKUP(確報【11月】!AQ70,台帳表ｋ[整理番号],台帳表ｋ[請求書発行番号]),"")</f>
        <v/>
      </c>
      <c r="AU70" s="269" t="str">
        <f>IFERROR(_xlfn.XLOOKUP(確報【11月】!AQ70,台帳表ｋ[整理番号],台帳表ｋ[繁閑調整金]),"")</f>
        <v/>
      </c>
      <c r="AV70" s="275"/>
      <c r="AX70" s="202" t="str">
        <f>IFERROR(_xlfn.XLOOKUP(確報【11月】!AW70,台帳表ｋ[整理番号],台帳表ｋ[繁閑調整]),"")</f>
        <v/>
      </c>
      <c r="AY70" s="277" t="str">
        <f>IFERROR(_xlfn.XLOOKUP(確報【11月】!AW70,台帳表ｋ[整理番号],台帳表ｋ[精算
グループ]),"")</f>
        <v/>
      </c>
      <c r="AZ70" s="278" t="str">
        <f>IFERROR(_xlfn.XLOOKUP(確報【11月】!AW70,台帳表ｋ[整理番号],台帳表ｋ[請求書発行番号]),"")</f>
        <v/>
      </c>
      <c r="BA70" s="269" t="str">
        <f>IFERROR(_xlfn.XLOOKUP(確報【11月】!AW70,台帳表ｋ[整理番号],台帳表ｋ[繁閑調整金]),"")</f>
        <v/>
      </c>
    </row>
    <row r="71" spans="1:53" ht="16.350000000000001" customHeight="1" thickTop="1" thickBot="1">
      <c r="A71" s="927"/>
      <c r="B71" s="927"/>
      <c r="C71" s="973" t="s">
        <v>16560</v>
      </c>
      <c r="D71" s="974"/>
      <c r="E71" s="975"/>
      <c r="F71" s="109" t="s">
        <v>16561</v>
      </c>
      <c r="G71" s="110" t="s">
        <v>16606</v>
      </c>
      <c r="H71" s="279">
        <v>100</v>
      </c>
      <c r="I71" s="257">
        <f>SUMIFS(台帳表ｓ[金額],台帳表ｓ[精算
グループ],確報【11月】!$H71,台帳表ｓ[入金月（月のみ）],確報【11月】!$A$1,台帳表ｓ[ＮＣ区分],"西部")+SUMIFS(測量台帳1ｓ[入金額],測量台帳1ｓ[精算
グループ],確報【11月】!$H71,測量台帳1ｓ[入金月（月のみ）],確報【11月】!$A$1,測量台帳1ｓ[NC区分],"西部")+SUMIFS(測量台帳1__2ｓ[入金額(後)],測量台帳1__2ｓ[精算
グループ(後)],確報【11月】!$H71,測量台帳1__2ｓ[入金月(後)（月のみ）],確報【11月】!$A$1,測量台帳1__2ｓ[NC区分],"西部")</f>
        <v>1608459</v>
      </c>
      <c r="J71" s="291">
        <v>100</v>
      </c>
      <c r="K71" s="287">
        <f>SUMIFS(台帳表ｓ[金額],台帳表ｓ[精算
グループ],確報【11月】!$H71,台帳表ｓ[入金月（月のみ）],確報【11月】!$A$1,台帳表ｓ[ＮＣ区分],"埼玉")+SUMIFS(測量台帳1ｓ[入金額],測量台帳1ｓ[精算
グループ],確報【11月】!$H71,測量台帳1ｓ[入金月（月のみ）],確報【11月】!$A$1,測量台帳1ｓ[NC区分],"埼玉")+SUMIFS(測量台帳1__2ｓ[入金額(後)],測量台帳1__2ｓ[精算
グループ(後)],確報【11月】!$H71,測量台帳1__2ｓ[入金月(後)（月のみ）],確報【11月】!$A$1,測量台帳1__2ｓ[NC区分],"埼玉")</f>
        <v>0</v>
      </c>
      <c r="L71" s="291">
        <v>100</v>
      </c>
      <c r="M71" s="255">
        <f>SUMIFS(台帳表ｓ[金額],台帳表ｓ[精算
グループ],確報【11月】!$H71,台帳表ｓ[入金月（月のみ）],確報【11月】!$A$1,台帳表ｓ[ＮＣ区分],"北部")+SUMIFS(測量台帳1ｓ[入金額],測量台帳1ｓ[精算
グループ],確報【11月】!$H71,測量台帳1ｓ[入金月（月のみ）],確報【11月】!$A$1,測量台帳1ｓ[NC区分],"北部")+SUMIFS(測量台帳1__2ｓ[入金額(後)],測量台帳1__2ｓ[精算
グループ(後)],確報【11月】!$H71,測量台帳1__2ｓ[入金月(後)（月のみ）],確報【11月】!$A$1,測量台帳1__2ｓ[NC区分],"北部")</f>
        <v>0</v>
      </c>
      <c r="N71" s="291">
        <v>100</v>
      </c>
      <c r="O71" s="248">
        <f>SUMIFS(台帳表ｓ[金額],台帳表ｓ[精算
グループ],確報【11月】!$H71,台帳表ｓ[入金月（月のみ）],確報【11月】!$A$1,台帳表ｓ[ＮＣ区分],"南部")+SUMIFS(測量台帳1ｓ[入金額],測量台帳1ｓ[精算
グループ],確報【11月】!$H71,測量台帳1ｓ[入金月（月のみ）],確報【11月】!$A$1,測量台帳1ｓ[NC区分],"南部")+SUMIFS(測量台帳1__2ｓ[入金額(後)],測量台帳1__2ｓ[精算
グループ(後)],確報【11月】!$H71,測量台帳1__2ｓ[入金月(後)（月のみ）],確報【11月】!$A$1,測量台帳1__2ｓ[NC区分],"南部")</f>
        <v>0</v>
      </c>
      <c r="P71" s="279">
        <v>100</v>
      </c>
      <c r="Q71" s="248">
        <f>SUMIFS(台帳表ｔ[金額],台帳表ｔ[精算
グループ],確報【11月】!$H71,台帳表ｔ[入金月（月のみ）],確報【11月】!$A$1,台帳表ｔ[ＮＣ区分],"多摩")+SUMIFS(測量台帳1ｔ[入金額],測量台帳1ｔ[精算
グループ],確報【11月】!$H71,測量台帳1ｔ[入金月（月のみ）],確報【11月】!$A$1,測量台帳1ｔ[NC区分],"多摩")+SUMIFS(測量台帳1__2ｔ[入金額(後)],測量台帳1__2ｔ[精算
グループ(後)],確報【11月】!$H71,測量台帳1__2ｔ[入金月(後)（月のみ）],確報【11月】!$A$1,測量台帳1__2ｔ[NC区分],"多摩")+SUMIFS(台帳表ｔ[金額],台帳表ｔ[精算
グループ],確報【11月】!$H71,台帳表ｔ[入金月（月のみ）],確報【11月】!$A$1,台帳表ｔ[ＮＣ区分],"西部")+SUMIFS(測量台帳1ｔ[入金額],測量台帳1ｔ[精算
グループ],確報【11月】!$H71,測量台帳1ｔ[入金月（月のみ）],確報【11月】!$A$1,測量台帳1ｔ[NC区分],"西部")+SUMIFS(測量台帳1__2ｔ[入金額(後)],測量台帳1__2ｔ[精算
グループ(後)],確報【11月】!$H71,測量台帳1__2ｔ[入金月(後)（月のみ）],確報【11月】!$A$1,測量台帳1__2ｔ[NC区分],"西部")</f>
        <v>4335128</v>
      </c>
      <c r="R71" s="279">
        <v>100</v>
      </c>
      <c r="S71" s="255">
        <f>SUMIFS(台帳表ｋ[金額],台帳表ｋ[精算
グループ],確報【11月】!$H71,台帳表ｋ[入金月（月のみ）],確報【11月】!$A$1,台帳表ｋ[事務所/分室],"神")+SUMIFS(測量台帳1ｋ[入金額],測量台帳1ｋ[精算
グループ],確報【11月】!$H71,測量台帳1ｋ[入金月（月のみ）],確報【11月】!$A$1,測量台帳1ｋ[NC区分],"神奈川")+SUMIFS(測量台帳1__2ｋ[入金額(後)],測量台帳1__2ｋ[精算
グループ(後)],確報【11月】!$H71,測量台帳1__2ｋ[入金月(後)（月のみ）],確報【11月】!$A$1,測量台帳1__2ｋ[NC区分],"神奈川")</f>
        <v>757205</v>
      </c>
      <c r="T71" s="291">
        <v>100</v>
      </c>
      <c r="U71" s="248">
        <f>SUMIFS(台帳表ｋ[金額],台帳表ｋ[精算
グループ],確報【11月】!$H71,台帳表ｋ[入金月（月のみ）],確報【11月】!$A$1,台帳表ｋ[事務所/分室],"湘")+SUMIFS(測量台帳1ｋ[入金額],測量台帳1ｋ[精算
グループ],確報【11月】!$H71,測量台帳1ｋ[入金月（月のみ）],確報【11月】!$A$1,測量台帳1ｋ[NC区分],"湘南")+SUMIFS(測量台帳1__2ｋ[入金額(後)],測量台帳1__2ｋ[精算
グループ(後)],確報【11月】!$H71,測量台帳1__2ｋ[入金月(後)（月のみ）],確報【11月】!$A$1,測量台帳1__2ｋ[NC区分],"湘南")</f>
        <v>114364</v>
      </c>
      <c r="V71" s="247"/>
      <c r="W71" s="248" cm="1">
        <f t="array" ref="W71">INDEX(設備G入力用!$F$2:$Q$72,ROW(A66), MATCH($A$1,設備G入力用!$F$2:$Q$2,0))</f>
        <v>0</v>
      </c>
      <c r="X71" s="23">
        <f t="shared" si="7"/>
        <v>6815156</v>
      </c>
      <c r="Y71" s="24"/>
      <c r="Z71" s="13"/>
      <c r="AA71" s="1071" t="s">
        <v>16613</v>
      </c>
      <c r="AB71" s="1072"/>
      <c r="AC71" s="298">
        <f>SUM(AC54:AC70)</f>
        <v>38148191</v>
      </c>
      <c r="AD71" s="10"/>
      <c r="AE71" s="10"/>
      <c r="AF71" s="202" t="str">
        <f>IFERROR(_xlfn.XLOOKUP(確報【11月】!$AE71,台帳表ｓ[整理番号],台帳表ｓ[繁閑調整]),"")</f>
        <v/>
      </c>
      <c r="AG71" s="277" t="str">
        <f>IFERROR(_xlfn.XLOOKUP(確報【11月】!$AE71,台帳表ｓ[整理番号],台帳表ｓ[精算
グループ]),"")</f>
        <v/>
      </c>
      <c r="AH71" s="278" t="str">
        <f>IFERROR(_xlfn.XLOOKUP(確報【11月】!$AE71,台帳表ｓ[整理番号],台帳表ｓ[請求書発行番号]),"")</f>
        <v/>
      </c>
      <c r="AI71" s="269" t="str">
        <f>IFERROR(_xlfn.XLOOKUP(確報【11月】!$AE71,台帳表ｓ[整理番号],台帳表ｓ[繁閑調整金]),"")</f>
        <v/>
      </c>
      <c r="AJ71" s="275"/>
      <c r="AL71" s="202" t="str">
        <f>IFERROR(_xlfn.XLOOKUP(確報【11月】!AK71,台帳表ｔ[整理番号],台帳表ｔ[繁閑調整]),"")</f>
        <v/>
      </c>
      <c r="AM71" s="277" t="str">
        <f>IFERROR(_xlfn.XLOOKUP(確報【11月】!AK71,台帳表ｔ[整理番号],台帳表ｔ[精算
グループ]),"")</f>
        <v/>
      </c>
      <c r="AN71" s="278" t="str">
        <f>IFERROR(_xlfn.XLOOKUP(確報【11月】!AK71,台帳表ｔ[整理番号],台帳表ｔ[請求書発行番号]),"")</f>
        <v/>
      </c>
      <c r="AO71" s="269" t="str">
        <f>IFERROR(_xlfn.XLOOKUP(確報【11月】!AK71,台帳表ｔ[整理番号],台帳表ｔ[繁閑調整金]),"")</f>
        <v/>
      </c>
      <c r="AP71" s="275"/>
      <c r="AR71" s="202" t="str">
        <f>IFERROR(_xlfn.XLOOKUP(確報【11月】!AQ71,台帳表ｋ[整理番号],台帳表ｋ[繁閑調整]),"")</f>
        <v/>
      </c>
      <c r="AS71" s="277" t="str">
        <f>IFERROR(_xlfn.XLOOKUP(確報【11月】!AQ71,台帳表ｋ[整理番号],台帳表ｋ[精算
グループ]),"")</f>
        <v/>
      </c>
      <c r="AT71" s="278" t="str">
        <f>IFERROR(_xlfn.XLOOKUP(確報【11月】!AQ71,台帳表ｋ[整理番号],台帳表ｋ[請求書発行番号]),"")</f>
        <v/>
      </c>
      <c r="AU71" s="269" t="str">
        <f>IFERROR(_xlfn.XLOOKUP(確報【11月】!AQ71,台帳表ｋ[整理番号],台帳表ｋ[繁閑調整金]),"")</f>
        <v/>
      </c>
      <c r="AV71" s="275"/>
      <c r="AX71" s="202" t="str">
        <f>IFERROR(_xlfn.XLOOKUP(確報【11月】!AW71,台帳表ｋ[整理番号],台帳表ｋ[繁閑調整]),"")</f>
        <v/>
      </c>
      <c r="AY71" s="277" t="str">
        <f>IFERROR(_xlfn.XLOOKUP(確報【11月】!AW71,台帳表ｋ[整理番号],台帳表ｋ[精算
グループ]),"")</f>
        <v/>
      </c>
      <c r="AZ71" s="278" t="str">
        <f>IFERROR(_xlfn.XLOOKUP(確報【11月】!AW71,台帳表ｋ[整理番号],台帳表ｋ[請求書発行番号]),"")</f>
        <v/>
      </c>
      <c r="BA71" s="269" t="str">
        <f>IFERROR(_xlfn.XLOOKUP(確報【11月】!AW71,台帳表ｋ[整理番号],台帳表ｋ[繁閑調整金]),"")</f>
        <v/>
      </c>
    </row>
    <row r="72" spans="1:53" ht="16.350000000000001" customHeight="1" thickBot="1">
      <c r="A72" s="927"/>
      <c r="B72" s="927"/>
      <c r="C72" s="976"/>
      <c r="D72" s="977"/>
      <c r="E72" s="978"/>
      <c r="F72" s="111" t="s">
        <v>16562</v>
      </c>
      <c r="G72" s="112" t="s">
        <v>16606</v>
      </c>
      <c r="H72" s="280">
        <v>101</v>
      </c>
      <c r="I72" s="290">
        <f>SUMIFS(台帳表ｓ[金額],台帳表ｓ[精算
グループ],確報【11月】!$H72,台帳表ｓ[入金月（月のみ）],確報【11月】!$A$1,台帳表ｓ[ＮＣ区分],"西部")+SUMIFS(測量台帳1ｓ[入金額],測量台帳1ｓ[精算
グループ],確報【11月】!$H72,測量台帳1ｓ[入金月（月のみ）],確報【11月】!$A$1,測量台帳1ｓ[NC区分],"西部")+SUMIFS(測量台帳1__2ｓ[入金額(後)],測量台帳1__2ｓ[精算
グループ(後)],確報【11月】!$H72,測量台帳1__2ｓ[入金月(後)（月のみ）],確報【11月】!$A$1,測量台帳1__2ｓ[NC区分],"西部")</f>
        <v>3471024.8000000003</v>
      </c>
      <c r="J72" s="292">
        <v>101</v>
      </c>
      <c r="K72" s="288">
        <f>SUMIFS(台帳表ｓ[金額],台帳表ｓ[精算
グループ],確報【11月】!$H72,台帳表ｓ[入金月（月のみ）],確報【11月】!$A$1,台帳表ｓ[ＮＣ区分],"埼玉")+SUMIFS(測量台帳1ｓ[入金額],測量台帳1ｓ[精算
グループ],確報【11月】!$H72,測量台帳1ｓ[入金月（月のみ）],確報【11月】!$A$1,測量台帳1ｓ[NC区分],"埼玉")+SUMIFS(測量台帳1__2ｓ[入金額(後)],測量台帳1__2ｓ[精算
グループ(後)],確報【11月】!$H72,測量台帳1__2ｓ[入金月(後)（月のみ）],確報【11月】!$A$1,測量台帳1__2ｓ[NC区分],"埼玉")</f>
        <v>214231</v>
      </c>
      <c r="L72" s="292">
        <v>101</v>
      </c>
      <c r="M72" s="285">
        <f>SUMIFS(台帳表ｓ[金額],台帳表ｓ[精算
グループ],確報【11月】!$H72,台帳表ｓ[入金月（月のみ）],確報【11月】!$A$1,台帳表ｓ[ＮＣ区分],"北部")+SUMIFS(測量台帳1ｓ[入金額],測量台帳1ｓ[精算
グループ],確報【11月】!$H72,測量台帳1ｓ[入金月（月のみ）],確報【11月】!$A$1,測量台帳1ｓ[NC区分],"北部")+SUMIFS(測量台帳1__2ｓ[入金額(後)],測量台帳1__2ｓ[精算
グループ(後)],確報【11月】!$H72,測量台帳1__2ｓ[入金月(後)（月のみ）],確報【11月】!$A$1,測量台帳1__2ｓ[NC区分],"北部")</f>
        <v>1199550</v>
      </c>
      <c r="N72" s="292">
        <v>101</v>
      </c>
      <c r="O72" s="246">
        <f>SUMIFS(台帳表ｓ[金額],台帳表ｓ[精算
グループ],確報【11月】!$H72,台帳表ｓ[入金月（月のみ）],確報【11月】!$A$1,台帳表ｓ[ＮＣ区分],"南部")+SUMIFS(測量台帳1ｓ[入金額],測量台帳1ｓ[精算
グループ],確報【11月】!$H72,測量台帳1ｓ[入金月（月のみ）],確報【11月】!$A$1,測量台帳1ｓ[NC区分],"南部")+SUMIFS(測量台帳1__2ｓ[入金額(後)],測量台帳1__2ｓ[精算
グループ(後)],確報【11月】!$H72,測量台帳1__2ｓ[入金月(後)（月のみ）],確報【11月】!$A$1,測量台帳1__2ｓ[NC区分],"南部")</f>
        <v>2901959</v>
      </c>
      <c r="P72" s="280">
        <v>101</v>
      </c>
      <c r="Q72" s="246">
        <f>SUMIFS(台帳表ｔ[金額],台帳表ｔ[精算
グループ],確報【11月】!$H72,台帳表ｔ[入金月（月のみ）],確報【11月】!$A$1,台帳表ｔ[ＮＣ区分],"多摩")+SUMIFS(測量台帳1ｔ[入金額],測量台帳1ｔ[精算
グループ],確報【11月】!$H72,測量台帳1ｔ[入金月（月のみ）],確報【11月】!$A$1,測量台帳1ｔ[NC区分],"多摩")+SUMIFS(測量台帳1__2ｔ[入金額(後)],測量台帳1__2ｔ[精算
グループ(後)],確報【11月】!$H72,測量台帳1__2ｔ[入金月(後)（月のみ）],確報【11月】!$A$1,測量台帳1__2ｔ[NC区分],"多摩")+SUMIFS(台帳表ｔ[金額],台帳表ｔ[精算
グループ],確報【11月】!$H72,台帳表ｔ[入金月（月のみ）],確報【11月】!$A$1,台帳表ｔ[ＮＣ区分],"西部")+SUMIFS(測量台帳1ｔ[入金額],測量台帳1ｔ[精算
グループ],確報【11月】!$H72,測量台帳1ｔ[入金月（月のみ）],確報【11月】!$A$1,測量台帳1ｔ[NC区分],"西部")+SUMIFS(測量台帳1__2ｔ[入金額(後)],測量台帳1__2ｔ[精算
グループ(後)],確報【11月】!$H72,測量台帳1__2ｔ[入金月(後)（月のみ）],確報【11月】!$A$1,測量台帳1__2ｔ[NC区分],"西部")</f>
        <v>6370505</v>
      </c>
      <c r="R72" s="280">
        <v>101</v>
      </c>
      <c r="S72" s="285">
        <f>SUMIFS(台帳表ｋ[金額],台帳表ｋ[精算
グループ],確報【11月】!$H72,台帳表ｋ[入金月（月のみ）],確報【11月】!$A$1,台帳表ｋ[事務所/分室],"神")+SUMIFS(測量台帳1ｋ[入金額],測量台帳1ｋ[精算
グループ],確報【11月】!$H72,測量台帳1ｋ[入金月（月のみ）],確報【11月】!$A$1,測量台帳1ｋ[NC区分],"神奈川")+SUMIFS(測量台帳1__2ｋ[入金額(後)],測量台帳1__2ｋ[精算
グループ(後)],確報【11月】!$H72,測量台帳1__2ｋ[入金月(後)（月のみ）],確報【11月】!$A$1,測量台帳1__2ｋ[NC区分],"神奈川")</f>
        <v>234599</v>
      </c>
      <c r="T72" s="292">
        <v>101</v>
      </c>
      <c r="U72" s="246">
        <f>SUMIFS(台帳表ｋ[金額],台帳表ｋ[精算
グループ],確報【11月】!$H72,台帳表ｋ[入金月（月のみ）],確報【11月】!$A$1,台帳表ｋ[事務所/分室],"湘")+SUMIFS(測量台帳1ｋ[入金額],測量台帳1ｋ[精算
グループ],確報【11月】!$H72,測量台帳1ｋ[入金月（月のみ）],確報【11月】!$A$1,測量台帳1ｋ[NC区分],"湘南")+SUMIFS(測量台帳1__2ｋ[入金額(後)],測量台帳1__2ｋ[精算
グループ(後)],確報【11月】!$H72,測量台帳1__2ｋ[入金月(後)（月のみ）],確報【11月】!$A$1,測量台帳1__2ｋ[NC区分],"湘南")</f>
        <v>247046</v>
      </c>
      <c r="V72" s="245"/>
      <c r="W72" s="246" cm="1">
        <f t="array" ref="W72">INDEX(設備G入力用!$F$2:$Q$72,ROW(A67), MATCH($A$1,設備G入力用!$F$2:$Q$2,0))</f>
        <v>0</v>
      </c>
      <c r="X72" s="30">
        <f t="shared" si="7"/>
        <v>14638914.800000001</v>
      </c>
      <c r="AD72" s="10"/>
      <c r="AE72" s="10"/>
      <c r="AF72" s="202" t="str">
        <f>IFERROR(_xlfn.XLOOKUP(確報【11月】!$AE72,台帳表ｓ[整理番号],台帳表ｓ[繁閑調整]),"")</f>
        <v/>
      </c>
      <c r="AG72" s="277" t="str">
        <f>IFERROR(_xlfn.XLOOKUP(確報【11月】!$AE72,台帳表ｓ[整理番号],台帳表ｓ[精算
グループ]),"")</f>
        <v/>
      </c>
      <c r="AH72" s="278" t="str">
        <f>IFERROR(_xlfn.XLOOKUP(確報【11月】!$AE72,台帳表ｓ[整理番号],台帳表ｓ[請求書発行番号]),"")</f>
        <v/>
      </c>
      <c r="AI72" s="269" t="str">
        <f>IFERROR(_xlfn.XLOOKUP(確報【11月】!$AE72,台帳表ｓ[整理番号],台帳表ｓ[繁閑調整金]),"")</f>
        <v/>
      </c>
      <c r="AJ72" s="275"/>
      <c r="AL72" s="202" t="str">
        <f>IFERROR(_xlfn.XLOOKUP(確報【11月】!AK72,台帳表ｔ[整理番号],台帳表ｔ[繁閑調整]),"")</f>
        <v/>
      </c>
      <c r="AM72" s="277" t="str">
        <f>IFERROR(_xlfn.XLOOKUP(確報【11月】!AK72,台帳表ｔ[整理番号],台帳表ｔ[精算
グループ]),"")</f>
        <v/>
      </c>
      <c r="AN72" s="278" t="str">
        <f>IFERROR(_xlfn.XLOOKUP(確報【11月】!AK72,台帳表ｔ[整理番号],台帳表ｔ[請求書発行番号]),"")</f>
        <v/>
      </c>
      <c r="AO72" s="269" t="str">
        <f>IFERROR(_xlfn.XLOOKUP(確報【11月】!AK72,台帳表ｔ[整理番号],台帳表ｔ[繁閑調整金]),"")</f>
        <v/>
      </c>
      <c r="AP72" s="275"/>
      <c r="AR72" s="202" t="str">
        <f>IFERROR(_xlfn.XLOOKUP(確報【11月】!AQ72,台帳表ｋ[整理番号],台帳表ｋ[繁閑調整]),"")</f>
        <v/>
      </c>
      <c r="AS72" s="277" t="str">
        <f>IFERROR(_xlfn.XLOOKUP(確報【11月】!AQ72,台帳表ｋ[整理番号],台帳表ｋ[精算
グループ]),"")</f>
        <v/>
      </c>
      <c r="AT72" s="278" t="str">
        <f>IFERROR(_xlfn.XLOOKUP(確報【11月】!AQ72,台帳表ｋ[整理番号],台帳表ｋ[請求書発行番号]),"")</f>
        <v/>
      </c>
      <c r="AU72" s="269" t="str">
        <f>IFERROR(_xlfn.XLOOKUP(確報【11月】!AQ72,台帳表ｋ[整理番号],台帳表ｋ[繁閑調整金]),"")</f>
        <v/>
      </c>
      <c r="AV72" s="275"/>
      <c r="AX72" s="202" t="str">
        <f>IFERROR(_xlfn.XLOOKUP(確報【11月】!AW72,台帳表ｋ[整理番号],台帳表ｋ[繁閑調整]),"")</f>
        <v/>
      </c>
      <c r="AY72" s="277" t="str">
        <f>IFERROR(_xlfn.XLOOKUP(確報【11月】!AW72,台帳表ｋ[整理番号],台帳表ｋ[精算
グループ]),"")</f>
        <v/>
      </c>
      <c r="AZ72" s="278" t="str">
        <f>IFERROR(_xlfn.XLOOKUP(確報【11月】!AW72,台帳表ｋ[整理番号],台帳表ｋ[請求書発行番号]),"")</f>
        <v/>
      </c>
      <c r="BA72" s="269" t="str">
        <f>IFERROR(_xlfn.XLOOKUP(確報【11月】!AW72,台帳表ｋ[整理番号],台帳表ｋ[繁閑調整金]),"")</f>
        <v/>
      </c>
    </row>
    <row r="73" spans="1:53" ht="16.350000000000001" customHeight="1" thickBot="1">
      <c r="A73" s="927"/>
      <c r="B73" s="928"/>
      <c r="C73" s="976"/>
      <c r="D73" s="977"/>
      <c r="E73" s="978"/>
      <c r="F73" s="113" t="s">
        <v>16563</v>
      </c>
      <c r="G73" s="56" t="s">
        <v>16606</v>
      </c>
      <c r="H73" s="281">
        <v>103</v>
      </c>
      <c r="I73" s="289">
        <f>SUMIFS(台帳表ｓ[金額],台帳表ｓ[精算
グループ],確報【11月】!$H73,台帳表ｓ[入金月（月のみ）],確報【11月】!$A$1,台帳表ｓ[ＮＣ区分],"西部")+SUMIFS(測量台帳1ｓ[入金額],測量台帳1ｓ[精算
グループ],確報【11月】!$H73,測量台帳1ｓ[入金月（月のみ）],確報【11月】!$A$1,測量台帳1ｓ[NC区分],"西部")+SUMIFS(測量台帳1__2ｓ[入金額(後)],測量台帳1__2ｓ[精算
グループ(後)],確報【11月】!$H73,測量台帳1__2ｓ[入金月(後)（月のみ）],確報【11月】!$A$1,測量台帳1__2ｓ[NC区分],"西部")</f>
        <v>0</v>
      </c>
      <c r="J73" s="293">
        <v>103</v>
      </c>
      <c r="K73" s="289">
        <f>SUMIFS(台帳表ｓ[金額],台帳表ｓ[精算
グループ],確報【11月】!$H73,台帳表ｓ[入金月（月のみ）],確報【11月】!$A$1,台帳表ｓ[ＮＣ区分],"埼玉")+SUMIFS(測量台帳1ｓ[入金額],測量台帳1ｓ[精算
グループ],確報【11月】!$H73,測量台帳1ｓ[入金月（月のみ）],確報【11月】!$A$1,測量台帳1ｓ[NC区分],"埼玉")+SUMIFS(測量台帳1__2ｓ[入金額(後)],測量台帳1__2ｓ[精算
グループ(後)],確報【11月】!$H73,測量台帳1__2ｓ[入金月(後)（月のみ）],確報【11月】!$A$1,測量台帳1__2ｓ[NC区分],"埼玉")</f>
        <v>0</v>
      </c>
      <c r="L73" s="293">
        <v>103</v>
      </c>
      <c r="M73" s="286">
        <f>SUMIFS(台帳表ｓ[金額],台帳表ｓ[精算
グループ],確報【11月】!$H73,台帳表ｓ[入金月（月のみ）],確報【11月】!$A$1,台帳表ｓ[ＮＣ区分],"北部")+SUMIFS(測量台帳1ｓ[入金額],測量台帳1ｓ[精算
グループ],確報【11月】!$H73,測量台帳1ｓ[入金月（月のみ）],確報【11月】!$A$1,測量台帳1ｓ[NC区分],"北部")+SUMIFS(測量台帳1__2ｓ[入金額(後)],測量台帳1__2ｓ[精算
グループ(後)],確報【11月】!$H73,測量台帳1__2ｓ[入金月(後)（月のみ）],確報【11月】!$A$1,測量台帳1__2ｓ[NC区分],"北部")</f>
        <v>0</v>
      </c>
      <c r="N73" s="293">
        <v>103</v>
      </c>
      <c r="O73" s="244">
        <f>SUMIFS(台帳表ｓ[金額],台帳表ｓ[精算
グループ],確報【11月】!$H73,台帳表ｓ[入金月（月のみ）],確報【11月】!$A$1,台帳表ｓ[ＮＣ区分],"南部")+SUMIFS(測量台帳1ｓ[入金額],測量台帳1ｓ[精算
グループ],確報【11月】!$H73,測量台帳1ｓ[入金月（月のみ）],確報【11月】!$A$1,測量台帳1ｓ[NC区分],"南部")+SUMIFS(測量台帳1__2ｓ[入金額(後)],測量台帳1__2ｓ[精算
グループ(後)],確報【11月】!$H73,測量台帳1__2ｓ[入金月(後)（月のみ）],確報【11月】!$A$1,測量台帳1__2ｓ[NC区分],"南部")</f>
        <v>0</v>
      </c>
      <c r="P73" s="281">
        <v>103</v>
      </c>
      <c r="Q73" s="244">
        <f>SUMIFS(台帳表ｔ[金額],台帳表ｔ[精算
グループ],確報【11月】!$H73,台帳表ｔ[入金月（月のみ）],確報【11月】!$A$1,台帳表ｔ[ＮＣ区分],"多摩")+SUMIFS(測量台帳1ｔ[入金額],測量台帳1ｔ[精算
グループ],確報【11月】!$H73,測量台帳1ｔ[入金月（月のみ）],確報【11月】!$A$1,測量台帳1ｔ[NC区分],"多摩")+SUMIFS(測量台帳1__2ｔ[入金額(後)],測量台帳1__2ｔ[精算
グループ(後)],確報【11月】!$H73,測量台帳1__2ｔ[入金月(後)（月のみ）],確報【11月】!$A$1,測量台帳1__2ｔ[NC区分],"多摩")+SUMIFS(台帳表ｔ[金額],台帳表ｔ[精算
グループ],確報【11月】!$H73,台帳表ｔ[入金月（月のみ）],確報【11月】!$A$1,台帳表ｔ[ＮＣ区分],"西部")+SUMIFS(測量台帳1ｔ[入金額],測量台帳1ｔ[精算
グループ],確報【11月】!$H73,測量台帳1ｔ[入金月（月のみ）],確報【11月】!$A$1,測量台帳1ｔ[NC区分],"西部")+SUMIFS(測量台帳1__2ｔ[入金額(後)],測量台帳1__2ｔ[精算
グループ(後)],確報【11月】!$H73,測量台帳1__2ｔ[入金月(後)（月のみ）],確報【11月】!$A$1,測量台帳1__2ｔ[NC区分],"西部")</f>
        <v>262132</v>
      </c>
      <c r="R73" s="281">
        <v>103</v>
      </c>
      <c r="S73" s="286">
        <f>SUMIFS(台帳表ｋ[金額],台帳表ｋ[精算
グループ],確報【11月】!$H73,台帳表ｋ[入金月（月のみ）],確報【11月】!$A$1,台帳表ｋ[事務所/分室],"神")+SUMIFS(測量台帳1ｋ[入金額],測量台帳1ｋ[精算
グループ],確報【11月】!$H73,測量台帳1ｋ[入金月（月のみ）],確報【11月】!$A$1,測量台帳1ｋ[NC区分],"神奈川")+SUMIFS(測量台帳1__2ｋ[入金額(後)],測量台帳1__2ｋ[精算
グループ(後)],確報【11月】!$H73,測量台帳1__2ｋ[入金月(後)（月のみ）],確報【11月】!$A$1,測量台帳1__2ｋ[NC区分],"神奈川")</f>
        <v>0</v>
      </c>
      <c r="T73" s="293">
        <v>103</v>
      </c>
      <c r="U73" s="244">
        <f>SUMIFS(台帳表ｋ[金額],台帳表ｋ[精算
グループ],確報【11月】!$H73,台帳表ｋ[入金月（月のみ）],確報【11月】!$A$1,台帳表ｋ[事務所/分室],"湘")+SUMIFS(測量台帳1ｋ[入金額],測量台帳1ｋ[精算
グループ],確報【11月】!$H73,測量台帳1ｋ[入金月（月のみ）],確報【11月】!$A$1,測量台帳1ｋ[NC区分],"湘南")+SUMIFS(測量台帳1__2ｋ[入金額(後)],測量台帳1__2ｋ[精算
グループ(後)],確報【11月】!$H73,測量台帳1__2ｋ[入金月(後)（月のみ）],確報【11月】!$A$1,測量台帳1__2ｋ[NC区分],"湘南")</f>
        <v>0</v>
      </c>
      <c r="V73" s="243"/>
      <c r="W73" s="244" cm="1">
        <f t="array" ref="W73">INDEX(設備G入力用!$F$2:$Q$72,ROW(A68), MATCH($A$1,設備G入力用!$F$2:$Q$2,0))</f>
        <v>0</v>
      </c>
      <c r="X73" s="41">
        <f t="shared" si="7"/>
        <v>262132</v>
      </c>
      <c r="Y73" s="16">
        <f>SUM(X71:X73)</f>
        <v>21716202.800000001</v>
      </c>
      <c r="Z73" s="13" t="s">
        <v>16628</v>
      </c>
      <c r="AD73" s="123"/>
      <c r="AE73" s="123"/>
      <c r="AF73" s="202" t="str">
        <f>IFERROR(_xlfn.XLOOKUP(確報【11月】!$AE73,台帳表ｓ[整理番号],台帳表ｓ[繁閑調整]),"")</f>
        <v/>
      </c>
      <c r="AG73" s="277" t="str">
        <f>IFERROR(_xlfn.XLOOKUP(確報【11月】!$AE73,台帳表ｓ[整理番号],台帳表ｓ[精算
グループ]),"")</f>
        <v/>
      </c>
      <c r="AH73" s="278" t="str">
        <f>IFERROR(_xlfn.XLOOKUP(確報【11月】!$AE73,台帳表ｓ[整理番号],台帳表ｓ[請求書発行番号]),"")</f>
        <v/>
      </c>
      <c r="AI73" s="269" t="str">
        <f>IFERROR(_xlfn.XLOOKUP(確報【11月】!$AE73,台帳表ｓ[整理番号],台帳表ｓ[繁閑調整金]),"")</f>
        <v/>
      </c>
      <c r="AJ73" s="275"/>
      <c r="AL73" s="202" t="str">
        <f>IFERROR(_xlfn.XLOOKUP(確報【11月】!AK73,台帳表ｔ[整理番号],台帳表ｔ[繁閑調整]),"")</f>
        <v/>
      </c>
      <c r="AM73" s="277" t="str">
        <f>IFERROR(_xlfn.XLOOKUP(確報【11月】!AK73,台帳表ｔ[整理番号],台帳表ｔ[精算
グループ]),"")</f>
        <v/>
      </c>
      <c r="AN73" s="278" t="str">
        <f>IFERROR(_xlfn.XLOOKUP(確報【11月】!AK73,台帳表ｔ[整理番号],台帳表ｔ[請求書発行番号]),"")</f>
        <v/>
      </c>
      <c r="AO73" s="269" t="str">
        <f>IFERROR(_xlfn.XLOOKUP(確報【11月】!AK73,台帳表ｔ[整理番号],台帳表ｔ[繁閑調整金]),"")</f>
        <v/>
      </c>
      <c r="AP73" s="275"/>
      <c r="AR73" s="202" t="str">
        <f>IFERROR(_xlfn.XLOOKUP(確報【11月】!AQ73,台帳表ｋ[整理番号],台帳表ｋ[繁閑調整]),"")</f>
        <v/>
      </c>
      <c r="AS73" s="277" t="str">
        <f>IFERROR(_xlfn.XLOOKUP(確報【11月】!AQ73,台帳表ｋ[整理番号],台帳表ｋ[精算
グループ]),"")</f>
        <v/>
      </c>
      <c r="AT73" s="278" t="str">
        <f>IFERROR(_xlfn.XLOOKUP(確報【11月】!AQ73,台帳表ｋ[整理番号],台帳表ｋ[請求書発行番号]),"")</f>
        <v/>
      </c>
      <c r="AU73" s="269" t="str">
        <f>IFERROR(_xlfn.XLOOKUP(確報【11月】!AQ73,台帳表ｋ[整理番号],台帳表ｋ[繁閑調整金]),"")</f>
        <v/>
      </c>
      <c r="AV73" s="275"/>
      <c r="AX73" s="202" t="str">
        <f>IFERROR(_xlfn.XLOOKUP(確報【11月】!AW73,台帳表ｋ[整理番号],台帳表ｋ[繁閑調整]),"")</f>
        <v/>
      </c>
      <c r="AY73" s="277" t="str">
        <f>IFERROR(_xlfn.XLOOKUP(確報【11月】!AW73,台帳表ｋ[整理番号],台帳表ｋ[精算
グループ]),"")</f>
        <v/>
      </c>
      <c r="AZ73" s="278" t="str">
        <f>IFERROR(_xlfn.XLOOKUP(確報【11月】!AW73,台帳表ｋ[整理番号],台帳表ｋ[請求書発行番号]),"")</f>
        <v/>
      </c>
      <c r="BA73" s="269" t="str">
        <f>IFERROR(_xlfn.XLOOKUP(確報【11月】!AW73,台帳表ｋ[整理番号],台帳表ｋ[繁閑調整金]),"")</f>
        <v/>
      </c>
    </row>
    <row r="74" spans="1:53" ht="16.350000000000001" customHeight="1" thickBot="1">
      <c r="A74" s="927"/>
      <c r="B74" s="926" t="s">
        <v>16629</v>
      </c>
      <c r="C74" s="976"/>
      <c r="D74" s="977"/>
      <c r="E74" s="978"/>
      <c r="F74" s="114" t="s">
        <v>16564</v>
      </c>
      <c r="G74" s="62"/>
      <c r="H74" s="282">
        <v>201</v>
      </c>
      <c r="I74" s="255">
        <f>SUMIFS(台帳表ｓ[金額],台帳表ｓ[精算
グループ],確報【11月】!$H74,台帳表ｓ[入金月（月のみ）],確報【11月】!$A$1,台帳表ｓ[ＮＣ区分],"西部")+SUMIFS(測量台帳1ｓ[入金額],測量台帳1ｓ[精算
グループ],確報【11月】!$H74,測量台帳1ｓ[入金月（月のみ）],確報【11月】!$A$1,測量台帳1ｓ[NC区分],"西部")+SUMIFS(測量台帳1__2ｓ[入金額(後)],測量台帳1__2ｓ[精算
グループ(後)],確報【11月】!$H74,測量台帳1__2ｓ[入金月(後)（月のみ）],確報【11月】!$A$1,測量台帳1__2ｓ[NC区分],"西部")</f>
        <v>0</v>
      </c>
      <c r="J74" s="294">
        <v>201</v>
      </c>
      <c r="K74" s="255">
        <f>SUMIFS(台帳表ｓ[金額],台帳表ｓ[精算
グループ],確報【11月】!$H74,台帳表ｓ[入金月（月のみ）],確報【11月】!$A$1,台帳表ｓ[ＮＣ区分],"埼玉")+SUMIFS(測量台帳1ｓ[入金額],測量台帳1ｓ[精算
グループ],確報【11月】!$H74,測量台帳1ｓ[入金月（月のみ）],確報【11月】!$A$1,測量台帳1ｓ[NC区分],"埼玉")+SUMIFS(測量台帳1__2ｓ[入金額(後)],測量台帳1__2ｓ[精算
グループ(後)],確報【11月】!$H74,測量台帳1__2ｓ[入金月(後)（月のみ）],確報【11月】!$A$1,測量台帳1__2ｓ[NC区分],"埼玉")</f>
        <v>0</v>
      </c>
      <c r="L74" s="294">
        <v>201</v>
      </c>
      <c r="M74" s="255">
        <f>SUMIFS(台帳表ｓ[金額],台帳表ｓ[精算
グループ],確報【11月】!$H74,台帳表ｓ[入金月（月のみ）],確報【11月】!$A$1,台帳表ｓ[ＮＣ区分],"北部")+SUMIFS(測量台帳1ｓ[入金額],測量台帳1ｓ[精算
グループ],確報【11月】!$H74,測量台帳1ｓ[入金月（月のみ）],確報【11月】!$A$1,測量台帳1ｓ[NC区分],"北部")+SUMIFS(測量台帳1__2ｓ[入金額(後)],測量台帳1__2ｓ[精算
グループ(後)],確報【11月】!$H74,測量台帳1__2ｓ[入金月(後)（月のみ）],確報【11月】!$A$1,測量台帳1__2ｓ[NC区分],"北部")</f>
        <v>0</v>
      </c>
      <c r="N74" s="294">
        <v>201</v>
      </c>
      <c r="O74" s="248">
        <f>SUMIFS(台帳表ｓ[金額],台帳表ｓ[精算
グループ],確報【11月】!$H74,台帳表ｓ[入金月（月のみ）],確報【11月】!$A$1,台帳表ｓ[ＮＣ区分],"南部")+SUMIFS(測量台帳1ｓ[入金額],測量台帳1ｓ[精算
グループ],確報【11月】!$H74,測量台帳1ｓ[入金月（月のみ）],確報【11月】!$A$1,測量台帳1ｓ[NC区分],"南部")+SUMIFS(測量台帳1__2ｓ[入金額(後)],測量台帳1__2ｓ[精算
グループ(後)],確報【11月】!$H74,測量台帳1__2ｓ[入金月(後)（月のみ）],確報【11月】!$A$1,測量台帳1__2ｓ[NC区分],"南部")</f>
        <v>0</v>
      </c>
      <c r="P74" s="282">
        <v>201</v>
      </c>
      <c r="Q74" s="248">
        <f>SUMIFS(台帳表ｔ[金額],台帳表ｔ[精算
グループ],確報【11月】!$H74,台帳表ｔ[入金月（月のみ）],確報【11月】!$A$1,台帳表ｔ[ＮＣ区分],"多摩")+SUMIFS(測量台帳1ｔ[入金額],測量台帳1ｔ[精算
グループ],確報【11月】!$H74,測量台帳1ｔ[入金月（月のみ）],確報【11月】!$A$1,測量台帳1ｔ[NC区分],"多摩")+SUMIFS(測量台帳1__2ｔ[入金額(後)],測量台帳1__2ｔ[精算
グループ(後)],確報【11月】!$H74,測量台帳1__2ｔ[入金月(後)（月のみ）],確報【11月】!$A$1,測量台帳1__2ｔ[NC区分],"多摩")+SUMIFS(台帳表ｔ[金額],台帳表ｔ[精算
グループ],確報【11月】!$H74,台帳表ｔ[入金月（月のみ）],確報【11月】!$A$1,台帳表ｔ[ＮＣ区分],"西部")+SUMIFS(測量台帳1ｔ[入金額],測量台帳1ｔ[精算
グループ],確報【11月】!$H74,測量台帳1ｔ[入金月（月のみ）],確報【11月】!$A$1,測量台帳1ｔ[NC区分],"西部")+SUMIFS(測量台帳1__2ｔ[入金額(後)],測量台帳1__2ｔ[精算
グループ(後)],確報【11月】!$H74,測量台帳1__2ｔ[入金月(後)（月のみ）],確報【11月】!$A$1,測量台帳1__2ｔ[NC区分],"西部")</f>
        <v>0</v>
      </c>
      <c r="R74" s="282">
        <v>201</v>
      </c>
      <c r="S74" s="255">
        <f>SUMIFS(台帳表ｋ[金額],台帳表ｋ[精算
グループ],確報【11月】!$H74,台帳表ｋ[入金月（月のみ）],確報【11月】!$A$1,台帳表ｋ[事務所/分室],"神")+SUMIFS(測量台帳1ｋ[入金額],測量台帳1ｋ[精算
グループ],確報【11月】!$H74,測量台帳1ｋ[入金月（月のみ）],確報【11月】!$A$1,測量台帳1ｋ[NC区分],"神奈川")+SUMIFS(測量台帳1__2ｋ[入金額(後)],測量台帳1__2ｋ[精算
グループ(後)],確報【11月】!$H74,測量台帳1__2ｋ[入金月(後)（月のみ）],確報【11月】!$A$1,測量台帳1__2ｋ[NC区分],"神奈川")</f>
        <v>0</v>
      </c>
      <c r="T74" s="294">
        <v>201</v>
      </c>
      <c r="U74" s="248">
        <f>SUMIFS(台帳表ｋ[金額],台帳表ｋ[精算
グループ],確報【11月】!$H74,台帳表ｋ[入金月（月のみ）],確報【11月】!$A$1,台帳表ｋ[事務所/分室],"湘")+SUMIFS(測量台帳1ｋ[入金額],測量台帳1ｋ[精算
グループ],確報【11月】!$H74,測量台帳1ｋ[入金月（月のみ）],確報【11月】!$A$1,測量台帳1ｋ[NC区分],"湘南")+SUMIFS(測量台帳1__2ｋ[入金額(後)],測量台帳1__2ｋ[精算
グループ(後)],確報【11月】!$H74,測量台帳1__2ｋ[入金月(後)（月のみ）],確報【11月】!$A$1,測量台帳1__2ｋ[NC区分],"湘南")</f>
        <v>0</v>
      </c>
      <c r="V74" s="247"/>
      <c r="W74" s="248" cm="1">
        <f t="array" ref="W74">INDEX(設備G入力用!$F$2:$Q$72,ROW(A69), MATCH($A$1,設備G入力用!$F$2:$Q$2,0))</f>
        <v>0</v>
      </c>
      <c r="X74" s="23">
        <f t="shared" si="7"/>
        <v>0</v>
      </c>
      <c r="Y74" s="115"/>
      <c r="Z74" s="116"/>
      <c r="AD74" s="123"/>
      <c r="AE74" s="123"/>
      <c r="AF74" s="202" t="str">
        <f>IFERROR(_xlfn.XLOOKUP(確報【11月】!$AE74,台帳表ｓ[整理番号],台帳表ｓ[繁閑調整]),"")</f>
        <v/>
      </c>
      <c r="AG74" s="277" t="str">
        <f>IFERROR(_xlfn.XLOOKUP(確報【11月】!$AE74,台帳表ｓ[整理番号],台帳表ｓ[精算
グループ]),"")</f>
        <v/>
      </c>
      <c r="AH74" s="278" t="str">
        <f>IFERROR(_xlfn.XLOOKUP(確報【11月】!$AE74,台帳表ｓ[整理番号],台帳表ｓ[請求書発行番号]),"")</f>
        <v/>
      </c>
      <c r="AI74" s="269" t="str">
        <f>IFERROR(_xlfn.XLOOKUP(確報【11月】!$AE74,台帳表ｓ[整理番号],台帳表ｓ[繁閑調整金]),"")</f>
        <v/>
      </c>
      <c r="AJ74" s="275"/>
      <c r="AL74" s="202" t="str">
        <f>IFERROR(_xlfn.XLOOKUP(確報【11月】!AK74,台帳表ｔ[整理番号],台帳表ｔ[繁閑調整]),"")</f>
        <v/>
      </c>
      <c r="AM74" s="277" t="str">
        <f>IFERROR(_xlfn.XLOOKUP(確報【11月】!AK74,台帳表ｔ[整理番号],台帳表ｔ[精算
グループ]),"")</f>
        <v/>
      </c>
      <c r="AN74" s="278" t="str">
        <f>IFERROR(_xlfn.XLOOKUP(確報【11月】!AK74,台帳表ｔ[整理番号],台帳表ｔ[請求書発行番号]),"")</f>
        <v/>
      </c>
      <c r="AO74" s="269" t="str">
        <f>IFERROR(_xlfn.XLOOKUP(確報【11月】!AK74,台帳表ｔ[整理番号],台帳表ｔ[繁閑調整金]),"")</f>
        <v/>
      </c>
      <c r="AP74" s="275"/>
      <c r="AR74" s="202" t="str">
        <f>IFERROR(_xlfn.XLOOKUP(確報【11月】!AQ74,台帳表ｋ[整理番号],台帳表ｋ[繁閑調整]),"")</f>
        <v/>
      </c>
      <c r="AS74" s="277" t="str">
        <f>IFERROR(_xlfn.XLOOKUP(確報【11月】!AQ74,台帳表ｋ[整理番号],台帳表ｋ[精算
グループ]),"")</f>
        <v/>
      </c>
      <c r="AT74" s="278" t="str">
        <f>IFERROR(_xlfn.XLOOKUP(確報【11月】!AQ74,台帳表ｋ[整理番号],台帳表ｋ[請求書発行番号]),"")</f>
        <v/>
      </c>
      <c r="AU74" s="269" t="str">
        <f>IFERROR(_xlfn.XLOOKUP(確報【11月】!AQ74,台帳表ｋ[整理番号],台帳表ｋ[繁閑調整金]),"")</f>
        <v/>
      </c>
      <c r="AV74" s="275"/>
      <c r="AX74" s="202" t="str">
        <f>IFERROR(_xlfn.XLOOKUP(確報【11月】!AW74,台帳表ｋ[整理番号],台帳表ｋ[繁閑調整]),"")</f>
        <v/>
      </c>
      <c r="AY74" s="277" t="str">
        <f>IFERROR(_xlfn.XLOOKUP(確報【11月】!AW74,台帳表ｋ[整理番号],台帳表ｋ[精算
グループ]),"")</f>
        <v/>
      </c>
      <c r="AZ74" s="278" t="str">
        <f>IFERROR(_xlfn.XLOOKUP(確報【11月】!AW74,台帳表ｋ[整理番号],台帳表ｋ[請求書発行番号]),"")</f>
        <v/>
      </c>
      <c r="BA74" s="269" t="str">
        <f>IFERROR(_xlfn.XLOOKUP(確報【11月】!AW74,台帳表ｋ[整理番号],台帳表ｋ[繁閑調整金]),"")</f>
        <v/>
      </c>
    </row>
    <row r="75" spans="1:53" ht="16.350000000000001" customHeight="1" thickBot="1">
      <c r="A75" s="927"/>
      <c r="B75" s="927"/>
      <c r="C75" s="976"/>
      <c r="D75" s="977"/>
      <c r="E75" s="978"/>
      <c r="F75" s="114" t="s">
        <v>16505</v>
      </c>
      <c r="G75" s="62"/>
      <c r="H75" s="283">
        <v>202</v>
      </c>
      <c r="I75" s="285">
        <f>SUMIFS(台帳表ｓ[金額],台帳表ｓ[精算
グループ],確報【11月】!$H75,台帳表ｓ[入金月（月のみ）],確報【11月】!$A$1,台帳表ｓ[ＮＣ区分],"西部")+SUMIFS(測量台帳1ｓ[入金額],測量台帳1ｓ[精算
グループ],確報【11月】!$H75,測量台帳1ｓ[入金月（月のみ）],確報【11月】!$A$1,測量台帳1ｓ[NC区分],"西部")+SUMIFS(測量台帳1__2ｓ[入金額(後)],測量台帳1__2ｓ[精算
グループ(後)],確報【11月】!$H75,測量台帳1__2ｓ[入金月(後)（月のみ）],確報【11月】!$A$1,測量台帳1__2ｓ[NC区分],"西部")</f>
        <v>0</v>
      </c>
      <c r="J75" s="295">
        <v>202</v>
      </c>
      <c r="K75" s="285">
        <f>SUMIFS(台帳表ｓ[金額],台帳表ｓ[精算
グループ],確報【11月】!$H75,台帳表ｓ[入金月（月のみ）],確報【11月】!$A$1,台帳表ｓ[ＮＣ区分],"埼玉")+SUMIFS(測量台帳1ｓ[入金額],測量台帳1ｓ[精算
グループ],確報【11月】!$H75,測量台帳1ｓ[入金月（月のみ）],確報【11月】!$A$1,測量台帳1ｓ[NC区分],"埼玉")+SUMIFS(測量台帳1__2ｓ[入金額(後)],測量台帳1__2ｓ[精算
グループ(後)],確報【11月】!$H75,測量台帳1__2ｓ[入金月(後)（月のみ）],確報【11月】!$A$1,測量台帳1__2ｓ[NC区分],"埼玉")</f>
        <v>0</v>
      </c>
      <c r="L75" s="295">
        <v>202</v>
      </c>
      <c r="M75" s="285">
        <f>SUMIFS(台帳表ｓ[金額],台帳表ｓ[精算
グループ],確報【11月】!$H75,台帳表ｓ[入金月（月のみ）],確報【11月】!$A$1,台帳表ｓ[ＮＣ区分],"北部")+SUMIFS(測量台帳1ｓ[入金額],測量台帳1ｓ[精算
グループ],確報【11月】!$H75,測量台帳1ｓ[入金月（月のみ）],確報【11月】!$A$1,測量台帳1ｓ[NC区分],"北部")+SUMIFS(測量台帳1__2ｓ[入金額(後)],測量台帳1__2ｓ[精算
グループ(後)],確報【11月】!$H75,測量台帳1__2ｓ[入金月(後)（月のみ）],確報【11月】!$A$1,測量台帳1__2ｓ[NC区分],"北部")</f>
        <v>0</v>
      </c>
      <c r="N75" s="295">
        <v>202</v>
      </c>
      <c r="O75" s="246">
        <f>SUMIFS(台帳表ｓ[金額],台帳表ｓ[精算
グループ],確報【11月】!$H75,台帳表ｓ[入金月（月のみ）],確報【11月】!$A$1,台帳表ｓ[ＮＣ区分],"南部")+SUMIFS(測量台帳1ｓ[入金額],測量台帳1ｓ[精算
グループ],確報【11月】!$H75,測量台帳1ｓ[入金月（月のみ）],確報【11月】!$A$1,測量台帳1ｓ[NC区分],"南部")+SUMIFS(測量台帳1__2ｓ[入金額(後)],測量台帳1__2ｓ[精算
グループ(後)],確報【11月】!$H75,測量台帳1__2ｓ[入金月(後)（月のみ）],確報【11月】!$A$1,測量台帳1__2ｓ[NC区分],"南部")</f>
        <v>0</v>
      </c>
      <c r="P75" s="283">
        <v>202</v>
      </c>
      <c r="Q75" s="246">
        <f>SUMIFS(台帳表ｔ[金額],台帳表ｔ[精算
グループ],確報【11月】!$H75,台帳表ｔ[入金月（月のみ）],確報【11月】!$A$1,台帳表ｔ[ＮＣ区分],"多摩")+SUMIFS(測量台帳1ｔ[入金額],測量台帳1ｔ[精算
グループ],確報【11月】!$H75,測量台帳1ｔ[入金月（月のみ）],確報【11月】!$A$1,測量台帳1ｔ[NC区分],"多摩")+SUMIFS(測量台帳1__2ｔ[入金額(後)],測量台帳1__2ｔ[精算
グループ(後)],確報【11月】!$H75,測量台帳1__2ｔ[入金月(後)（月のみ）],確報【11月】!$A$1,測量台帳1__2ｔ[NC区分],"多摩")+SUMIFS(台帳表ｔ[金額],台帳表ｔ[精算
グループ],確報【11月】!$H75,台帳表ｔ[入金月（月のみ）],確報【11月】!$A$1,台帳表ｔ[ＮＣ区分],"西部")+SUMIFS(測量台帳1ｔ[入金額],測量台帳1ｔ[精算
グループ],確報【11月】!$H75,測量台帳1ｔ[入金月（月のみ）],確報【11月】!$A$1,測量台帳1ｔ[NC区分],"西部")+SUMIFS(測量台帳1__2ｔ[入金額(後)],測量台帳1__2ｔ[精算
グループ(後)],確報【11月】!$H75,測量台帳1__2ｔ[入金月(後)（月のみ）],確報【11月】!$A$1,測量台帳1__2ｔ[NC区分],"西部")</f>
        <v>114793</v>
      </c>
      <c r="R75" s="283">
        <v>202</v>
      </c>
      <c r="S75" s="285">
        <f>SUMIFS(台帳表ｋ[金額],台帳表ｋ[精算
グループ],確報【11月】!$H75,台帳表ｋ[入金月（月のみ）],確報【11月】!$A$1,台帳表ｋ[事務所/分室],"神")+SUMIFS(測量台帳1ｋ[入金額],測量台帳1ｋ[精算
グループ],確報【11月】!$H75,測量台帳1ｋ[入金月（月のみ）],確報【11月】!$A$1,測量台帳1ｋ[NC区分],"神奈川")+SUMIFS(測量台帳1__2ｋ[入金額(後)],測量台帳1__2ｋ[精算
グループ(後)],確報【11月】!$H75,測量台帳1__2ｋ[入金月(後)（月のみ）],確報【11月】!$A$1,測量台帳1__2ｋ[NC区分],"神奈川")</f>
        <v>0</v>
      </c>
      <c r="T75" s="295">
        <v>202</v>
      </c>
      <c r="U75" s="246">
        <f>SUMIFS(台帳表ｋ[金額],台帳表ｋ[精算
グループ],確報【11月】!$H75,台帳表ｋ[入金月（月のみ）],確報【11月】!$A$1,台帳表ｋ[事務所/分室],"湘")+SUMIFS(測量台帳1ｋ[入金額],測量台帳1ｋ[精算
グループ],確報【11月】!$H75,測量台帳1ｋ[入金月（月のみ）],確報【11月】!$A$1,測量台帳1ｋ[NC区分],"湘南")+SUMIFS(測量台帳1__2ｋ[入金額(後)],測量台帳1__2ｋ[精算
グループ(後)],確報【11月】!$H75,測量台帳1__2ｋ[入金月(後)（月のみ）],確報【11月】!$A$1,測量台帳1__2ｋ[NC区分],"湘南")</f>
        <v>0</v>
      </c>
      <c r="V75" s="245"/>
      <c r="W75" s="246" cm="1">
        <f t="array" ref="W75">INDEX(設備G入力用!$F$2:$Q$72,ROW(A70), MATCH($A$1,設備G入力用!$F$2:$Q$2,0))</f>
        <v>0</v>
      </c>
      <c r="X75" s="30">
        <f t="shared" si="7"/>
        <v>114793</v>
      </c>
      <c r="AA75" s="1067" t="s">
        <v>16630</v>
      </c>
      <c r="AB75" s="117" t="s">
        <v>16631</v>
      </c>
      <c r="AC75" s="118">
        <f>I70+K70+M70+O70+Q70+S70+U70+W70</f>
        <v>0</v>
      </c>
      <c r="AE75" s="125"/>
      <c r="AF75" s="202" t="str">
        <f>IFERROR(_xlfn.XLOOKUP(確報【11月】!$AE75,台帳表ｓ[整理番号],台帳表ｓ[繁閑調整]),"")</f>
        <v/>
      </c>
      <c r="AG75" s="277" t="str">
        <f>IFERROR(_xlfn.XLOOKUP(確報【11月】!$AE75,台帳表ｓ[整理番号],台帳表ｓ[精算
グループ]),"")</f>
        <v/>
      </c>
      <c r="AH75" s="278" t="str">
        <f>IFERROR(_xlfn.XLOOKUP(確報【11月】!$AE75,台帳表ｓ[整理番号],台帳表ｓ[請求書発行番号]),"")</f>
        <v/>
      </c>
      <c r="AI75" s="269" t="str">
        <f>IFERROR(_xlfn.XLOOKUP(確報【11月】!$AE75,台帳表ｓ[整理番号],台帳表ｓ[繁閑調整金]),"")</f>
        <v/>
      </c>
      <c r="AJ75" s="275"/>
      <c r="AL75" s="202" t="str">
        <f>IFERROR(_xlfn.XLOOKUP(確報【11月】!AK75,台帳表ｔ[整理番号],台帳表ｔ[繁閑調整]),"")</f>
        <v/>
      </c>
      <c r="AM75" s="277" t="str">
        <f>IFERROR(_xlfn.XLOOKUP(確報【11月】!AK75,台帳表ｔ[整理番号],台帳表ｔ[精算
グループ]),"")</f>
        <v/>
      </c>
      <c r="AN75" s="278" t="str">
        <f>IFERROR(_xlfn.XLOOKUP(確報【11月】!AK75,台帳表ｔ[整理番号],台帳表ｔ[請求書発行番号]),"")</f>
        <v/>
      </c>
      <c r="AO75" s="269" t="str">
        <f>IFERROR(_xlfn.XLOOKUP(確報【11月】!AK75,台帳表ｔ[整理番号],台帳表ｔ[繁閑調整金]),"")</f>
        <v/>
      </c>
      <c r="AP75" s="275"/>
      <c r="AR75" s="202" t="str">
        <f>IFERROR(_xlfn.XLOOKUP(確報【11月】!AQ75,台帳表ｋ[整理番号],台帳表ｋ[繁閑調整]),"")</f>
        <v/>
      </c>
      <c r="AS75" s="277" t="str">
        <f>IFERROR(_xlfn.XLOOKUP(確報【11月】!AQ75,台帳表ｋ[整理番号],台帳表ｋ[精算
グループ]),"")</f>
        <v/>
      </c>
      <c r="AT75" s="278" t="str">
        <f>IFERROR(_xlfn.XLOOKUP(確報【11月】!AQ75,台帳表ｋ[整理番号],台帳表ｋ[請求書発行番号]),"")</f>
        <v/>
      </c>
      <c r="AU75" s="269" t="str">
        <f>IFERROR(_xlfn.XLOOKUP(確報【11月】!AQ75,台帳表ｋ[整理番号],台帳表ｋ[繁閑調整金]),"")</f>
        <v/>
      </c>
      <c r="AV75" s="275"/>
      <c r="AX75" s="202" t="str">
        <f>IFERROR(_xlfn.XLOOKUP(確報【11月】!AW75,台帳表ｋ[整理番号],台帳表ｋ[繁閑調整]),"")</f>
        <v/>
      </c>
      <c r="AY75" s="277" t="str">
        <f>IFERROR(_xlfn.XLOOKUP(確報【11月】!AW75,台帳表ｋ[整理番号],台帳表ｋ[精算
グループ]),"")</f>
        <v/>
      </c>
      <c r="AZ75" s="278" t="str">
        <f>IFERROR(_xlfn.XLOOKUP(確報【11月】!AW75,台帳表ｋ[整理番号],台帳表ｋ[請求書発行番号]),"")</f>
        <v/>
      </c>
      <c r="BA75" s="269" t="str">
        <f>IFERROR(_xlfn.XLOOKUP(確報【11月】!AW75,台帳表ｋ[整理番号],台帳表ｋ[繁閑調整金]),"")</f>
        <v/>
      </c>
    </row>
    <row r="76" spans="1:53" ht="16.350000000000001" customHeight="1" thickBot="1">
      <c r="A76" s="927"/>
      <c r="B76" s="928"/>
      <c r="C76" s="979"/>
      <c r="D76" s="980"/>
      <c r="E76" s="981"/>
      <c r="F76" s="121" t="s">
        <v>16565</v>
      </c>
      <c r="G76" s="56"/>
      <c r="H76" s="281">
        <v>203</v>
      </c>
      <c r="I76" s="286">
        <f>SUMIFS(台帳表ｓ[金額],台帳表ｓ[精算
グループ],確報【11月】!$H76,台帳表ｓ[入金月（月のみ）],確報【11月】!$A$1,台帳表ｓ[ＮＣ区分],"西部")+SUMIFS(測量台帳1ｓ[入金額],測量台帳1ｓ[精算
グループ],確報【11月】!$H76,測量台帳1ｓ[入金月（月のみ）],確報【11月】!$A$1,測量台帳1ｓ[NC区分],"西部")+SUMIFS(測量台帳1__2ｓ[入金額(後)],測量台帳1__2ｓ[精算
グループ(後)],確報【11月】!$H76,測量台帳1__2ｓ[入金月(後)（月のみ）],確報【11月】!$A$1,測量台帳1__2ｓ[NC区分],"西部")</f>
        <v>0</v>
      </c>
      <c r="J76" s="293">
        <v>203</v>
      </c>
      <c r="K76" s="286">
        <f>SUMIFS(台帳表ｓ[金額],台帳表ｓ[精算
グループ],確報【11月】!$H76,台帳表ｓ[入金月（月のみ）],確報【11月】!$A$1,台帳表ｓ[ＮＣ区分],"埼玉")+SUMIFS(測量台帳1ｓ[入金額],測量台帳1ｓ[精算
グループ],確報【11月】!$H76,測量台帳1ｓ[入金月（月のみ）],確報【11月】!$A$1,測量台帳1ｓ[NC区分],"埼玉")+SUMIFS(測量台帳1__2ｓ[入金額(後)],測量台帳1__2ｓ[精算
グループ(後)],確報【11月】!$H76,測量台帳1__2ｓ[入金月(後)（月のみ）],確報【11月】!$A$1,測量台帳1__2ｓ[NC区分],"埼玉")</f>
        <v>0</v>
      </c>
      <c r="L76" s="293">
        <v>203</v>
      </c>
      <c r="M76" s="286">
        <f>SUMIFS(台帳表ｓ[金額],台帳表ｓ[精算
グループ],確報【11月】!$H76,台帳表ｓ[入金月（月のみ）],確報【11月】!$A$1,台帳表ｓ[ＮＣ区分],"北部")+SUMIFS(測量台帳1ｓ[入金額],測量台帳1ｓ[精算
グループ],確報【11月】!$H76,測量台帳1ｓ[入金月（月のみ）],確報【11月】!$A$1,測量台帳1ｓ[NC区分],"北部")+SUMIFS(測量台帳1__2ｓ[入金額(後)],測量台帳1__2ｓ[精算
グループ(後)],確報【11月】!$H76,測量台帳1__2ｓ[入金月(後)（月のみ）],確報【11月】!$A$1,測量台帳1__2ｓ[NC区分],"北部")</f>
        <v>0</v>
      </c>
      <c r="N76" s="293">
        <v>203</v>
      </c>
      <c r="O76" s="244">
        <f>SUMIFS(台帳表ｓ[金額],台帳表ｓ[精算
グループ],確報【11月】!$H76,台帳表ｓ[入金月（月のみ）],確報【11月】!$A$1,台帳表ｓ[ＮＣ区分],"南部")+SUMIFS(測量台帳1ｓ[入金額],測量台帳1ｓ[精算
グループ],確報【11月】!$H76,測量台帳1ｓ[入金月（月のみ）],確報【11月】!$A$1,測量台帳1ｓ[NC区分],"南部")+SUMIFS(測量台帳1__2ｓ[入金額(後)],測量台帳1__2ｓ[精算
グループ(後)],確報【11月】!$H76,測量台帳1__2ｓ[入金月(後)（月のみ）],確報【11月】!$A$1,測量台帳1__2ｓ[NC区分],"南部")</f>
        <v>0</v>
      </c>
      <c r="P76" s="281">
        <v>203</v>
      </c>
      <c r="Q76" s="244">
        <f>SUMIFS(台帳表ｔ[金額],台帳表ｔ[精算
グループ],確報【11月】!$H76,台帳表ｔ[入金月（月のみ）],確報【11月】!$A$1,台帳表ｔ[ＮＣ区分],"多摩")+SUMIFS(測量台帳1ｔ[入金額],測量台帳1ｔ[精算
グループ],確報【11月】!$H76,測量台帳1ｔ[入金月（月のみ）],確報【11月】!$A$1,測量台帳1ｔ[NC区分],"多摩")+SUMIFS(測量台帳1__2ｔ[入金額(後)],測量台帳1__2ｔ[精算
グループ(後)],確報【11月】!$H76,測量台帳1__2ｔ[入金月(後)（月のみ）],確報【11月】!$A$1,測量台帳1__2ｔ[NC区分],"多摩")</f>
        <v>0</v>
      </c>
      <c r="R76" s="281">
        <v>203</v>
      </c>
      <c r="S76" s="286">
        <f>SUMIFS(台帳表ｋ[金額],台帳表ｋ[精算
グループ],確報【11月】!$H76,台帳表ｋ[入金月（月のみ）],確報【11月】!$A$1,台帳表ｋ[事務所/分室],"神")+SUMIFS(測量台帳1ｋ[入金額],測量台帳1ｋ[精算
グループ],確報【11月】!$H76,測量台帳1ｋ[入金月（月のみ）],確報【11月】!$A$1,測量台帳1ｋ[NC区分],"神奈川")+SUMIFS(測量台帳1__2ｋ[入金額(後)],測量台帳1__2ｋ[精算
グループ(後)],確報【11月】!$H76,測量台帳1__2ｋ[入金月(後)（月のみ）],確報【11月】!$A$1,測量台帳1__2ｋ[NC区分],"神奈川")</f>
        <v>0</v>
      </c>
      <c r="T76" s="293">
        <v>203</v>
      </c>
      <c r="U76" s="244">
        <f>SUMIFS(台帳表ｋ[金額],台帳表ｋ[精算
グループ],確報【11月】!$H76,台帳表ｋ[入金月（月のみ）],確報【11月】!$A$1,台帳表ｋ[事務所/分室],"湘")+SUMIFS(測量台帳1ｋ[入金額],測量台帳1ｋ[精算
グループ],確報【11月】!$H76,測量台帳1ｋ[入金月（月のみ）],確報【11月】!$A$1,測量台帳1ｋ[NC区分],"湘南")+SUMIFS(測量台帳1__2ｋ[入金額(後)],測量台帳1__2ｋ[精算
グループ(後)],確報【11月】!$H76,測量台帳1__2ｋ[入金月(後)（月のみ）],確報【11月】!$A$1,測量台帳1__2ｋ[NC区分],"湘南")</f>
        <v>0</v>
      </c>
      <c r="V76" s="243"/>
      <c r="W76" s="244" cm="1">
        <f t="array" ref="W76">INDEX(設備G入力用!$F$2:$Q$72,ROW(A71), MATCH($A$1,設備G入力用!$F$2:$Q$2,0))</f>
        <v>0</v>
      </c>
      <c r="X76" s="41">
        <f t="shared" si="7"/>
        <v>0</v>
      </c>
      <c r="Y76" s="16">
        <f>SUM(X74:X76)</f>
        <v>114793</v>
      </c>
      <c r="Z76" s="13" t="s">
        <v>16632</v>
      </c>
      <c r="AA76" s="1068"/>
      <c r="AB76" s="119"/>
      <c r="AC76" s="120"/>
      <c r="AF76" s="929" t="s">
        <v>16613</v>
      </c>
      <c r="AG76" s="930"/>
      <c r="AH76" s="992">
        <f>SUM(AI6:AI75)</f>
        <v>2030946</v>
      </c>
      <c r="AI76" s="993"/>
      <c r="AJ76" s="6"/>
      <c r="AL76" s="929" t="s">
        <v>16613</v>
      </c>
      <c r="AM76" s="930"/>
      <c r="AN76" s="992">
        <f>SUM(AO6:AO76)</f>
        <v>813796</v>
      </c>
      <c r="AO76" s="993"/>
      <c r="AP76" s="6"/>
      <c r="AR76" s="929" t="s">
        <v>16613</v>
      </c>
      <c r="AS76" s="930"/>
      <c r="AT76" s="992">
        <f>SUM(AU6:AU75)</f>
        <v>0</v>
      </c>
      <c r="AU76" s="993"/>
      <c r="AV76" s="6"/>
      <c r="AX76" s="929" t="s">
        <v>16613</v>
      </c>
      <c r="AY76" s="930"/>
      <c r="AZ76" s="992">
        <f>SUM(BA6:BA75)</f>
        <v>0</v>
      </c>
      <c r="BA76" s="993"/>
    </row>
    <row r="77" spans="1:53" ht="16.350000000000001" customHeight="1" thickBot="1">
      <c r="A77" s="928"/>
      <c r="B77" s="262"/>
      <c r="C77" s="263"/>
      <c r="D77" s="263"/>
      <c r="E77" s="263"/>
      <c r="F77" s="121" t="s">
        <v>16633</v>
      </c>
      <c r="G77" s="56"/>
      <c r="H77" s="284"/>
      <c r="I77" s="253">
        <f>SUM(H5,I71:I76)</f>
        <v>21610267.800000001</v>
      </c>
      <c r="J77" s="321"/>
      <c r="K77" s="322">
        <f>SUM(J5,K71:K76)</f>
        <v>2892828</v>
      </c>
      <c r="L77" s="253"/>
      <c r="M77" s="253">
        <f>SUM(L5,M71:M76)</f>
        <v>4518664</v>
      </c>
      <c r="N77" s="321"/>
      <c r="O77" s="254">
        <f>SUM(N5,O71:O76)</f>
        <v>5151793</v>
      </c>
      <c r="P77" s="253"/>
      <c r="Q77" s="253">
        <f>SUM(P5,Q71:Q76)</f>
        <v>40540609</v>
      </c>
      <c r="R77" s="321"/>
      <c r="S77" s="322">
        <f>SUM(R5,S71:S76)</f>
        <v>30446887</v>
      </c>
      <c r="T77" s="253"/>
      <c r="U77" s="253">
        <f>SUM(T5,U71:U76)</f>
        <v>8731390</v>
      </c>
      <c r="V77" s="256"/>
      <c r="W77" s="254">
        <f>SUM(V5,W71:W76)</f>
        <v>950960</v>
      </c>
      <c r="X77" s="15" t="s">
        <v>16634</v>
      </c>
      <c r="Y77" s="16">
        <f>SUM(H77:W77)</f>
        <v>114843398.8</v>
      </c>
      <c r="Z77" s="13" t="s">
        <v>16635</v>
      </c>
      <c r="AD77" s="129"/>
      <c r="AE77" s="129"/>
      <c r="AF77" s="122"/>
      <c r="AG77" s="130"/>
      <c r="AR77" s="122"/>
      <c r="AS77" s="130"/>
      <c r="AX77" s="122"/>
      <c r="AY77" s="130"/>
    </row>
    <row r="78" spans="1:53" ht="16.350000000000001" customHeight="1">
      <c r="A78" s="126"/>
      <c r="B78" s="645"/>
      <c r="C78" s="645"/>
      <c r="D78" s="646"/>
      <c r="E78" s="261"/>
      <c r="F78" s="260" t="s">
        <v>16636</v>
      </c>
      <c r="G78" s="110" t="s">
        <v>16606</v>
      </c>
      <c r="H78" s="282">
        <v>301</v>
      </c>
      <c r="I78" s="255">
        <f>SUMIFS(台帳表ｓ[金額],台帳表ｓ[精算
グループ],確報【11月】!$H78,台帳表ｓ[入金月（月のみ）],確報【11月】!$A$1,台帳表ｓ[ＮＣ区分],"西部")+SUMIFS(測量台帳1ｓ[入金額],測量台帳1ｓ[精算
グループ],確報【11月】!$H78,測量台帳1ｓ[入金月（月のみ）],確報【11月】!$A$1,測量台帳1ｓ[NC区分],"西部")+SUMIFS(測量台帳1__2ｓ[入金額(後)],測量台帳1__2ｓ[精算
グループ(後)],確報【11月】!$H78,測量台帳1__2ｓ[入金月(後)（月のみ）],確報【11月】!$A$1,測量台帳1__2ｓ[NC区分],"西部")</f>
        <v>405546</v>
      </c>
      <c r="J78" s="294">
        <v>301</v>
      </c>
      <c r="K78" s="255">
        <f>SUMIFS(台帳表ｓ[金額],台帳表ｓ[精算
グループ],確報【11月】!$H78,台帳表ｓ[入金月（月のみ）],確報【11月】!$A$1,台帳表ｓ[ＮＣ区分],"埼玉")+SUMIFS(測量台帳1ｓ[入金額],測量台帳1ｓ[精算
グループ],確報【11月】!$H78,測量台帳1ｓ[入金月（月のみ）],確報【11月】!$A$1,測量台帳1ｓ[NC区分],"埼玉")+SUMIFS(測量台帳1__2ｓ[入金額(後)],測量台帳1__2ｓ[精算
グループ(後)],確報【11月】!$H78,測量台帳1__2ｓ[入金月(後)（月のみ）],確報【11月】!$A$1,測量台帳1__2ｓ[NC区分],"埼玉")</f>
        <v>0</v>
      </c>
      <c r="L78" s="294">
        <v>301</v>
      </c>
      <c r="M78" s="255">
        <f>SUMIFS(台帳表ｓ[金額],台帳表ｓ[精算
グループ],確報【11月】!$H78,台帳表ｓ[入金月（月のみ）],確報【11月】!$A$1,台帳表ｓ[ＮＣ区分],"北部")+SUMIFS(測量台帳1ｓ[入金額],測量台帳1ｓ[精算
グループ],確報【11月】!$H78,測量台帳1ｓ[入金月（月のみ）],確報【11月】!$A$1,測量台帳1ｓ[NC区分],"北部")+SUMIFS(測量台帳1__2ｓ[入金額(後)],測量台帳1__2ｓ[精算
グループ(後)],確報【11月】!$H78,測量台帳1__2ｓ[入金月(後)（月のみ）],確報【11月】!$A$1,測量台帳1__2ｓ[NC区分],"北部")</f>
        <v>0</v>
      </c>
      <c r="N78" s="294">
        <v>301</v>
      </c>
      <c r="O78" s="248">
        <f>SUMIFS(台帳表ｓ[金額],台帳表ｓ[精算
グループ],確報【11月】!$H78,台帳表ｓ[入金月（月のみ）],確報【11月】!$A$1,台帳表ｓ[ＮＣ区分],"南部")+SUMIFS(測量台帳1ｓ[入金額],測量台帳1ｓ[精算
グループ],確報【11月】!$H78,測量台帳1ｓ[入金月（月のみ）],確報【11月】!$A$1,測量台帳1ｓ[NC区分],"南部")+SUMIFS(測量台帳1__2ｓ[入金額(後)],測量台帳1__2ｓ[精算
グループ(後)],確報【11月】!$H78,測量台帳1__2ｓ[入金月(後)（月のみ）],確報【11月】!$A$1,測量台帳1__2ｓ[NC区分],"南部")</f>
        <v>0</v>
      </c>
      <c r="P78" s="282">
        <v>301</v>
      </c>
      <c r="Q78" s="248">
        <f>SUMIFS(台帳表ｔ[金額],台帳表ｔ[精算
グループ],確報【11月】!$H78,台帳表ｔ[入金月（月のみ）],確報【11月】!$A$1,台帳表ｔ[ＮＣ区分],"多摩")+SUMIFS(測量台帳1ｔ[入金額],測量台帳1ｔ[精算
グループ],確報【11月】!$H78,測量台帳1ｔ[入金月（月のみ）],確報【11月】!$A$1,測量台帳1ｔ[NC区分],"多摩")+SUMIFS(測量台帳1__2ｔ[入金額(後)],測量台帳1__2ｔ[精算
グループ(後)],確報【11月】!$H78,測量台帳1__2ｔ[入金月(後)（月のみ）],確報【11月】!$A$1,測量台帳1__2ｔ[NC区分],"多摩")</f>
        <v>0</v>
      </c>
      <c r="R78" s="282">
        <v>301</v>
      </c>
      <c r="S78" s="255">
        <f>SUMIFS(台帳表ｋ[金額],台帳表ｋ[精算
グループ],確報【11月】!$H78,台帳表ｋ[入金月（月のみ）],確報【11月】!$A$1,台帳表ｋ[事務所/分室],"神")+SUMIFS(測量台帳1ｋ[入金額],測量台帳1ｋ[精算
グループ],確報【11月】!$H78,測量台帳1ｋ[入金月（月のみ）],確報【11月】!$A$1,測量台帳1ｋ[NC区分],"神奈川")+SUMIFS(測量台帳1__2ｋ[入金額(後)],測量台帳1__2ｋ[精算
グループ(後)],確報【11月】!$H78,測量台帳1__2ｋ[入金月(後)（月のみ）],確報【11月】!$A$1,測量台帳1__2ｋ[NC区分],"神奈川")</f>
        <v>0</v>
      </c>
      <c r="T78" s="294">
        <v>301</v>
      </c>
      <c r="U78" s="248">
        <f>SUMIFS(台帳表ｋ[金額],台帳表ｋ[精算
グループ],確報【11月】!$H78,台帳表ｋ[入金月（月のみ）],確報【11月】!$A$1,台帳表ｋ[事務所/分室],"湘")+SUMIFS(測量台帳1ｋ[入金額],測量台帳1ｋ[精算
グループ],確報【11月】!$H78,測量台帳1ｋ[入金月（月のみ）],確報【11月】!$A$1,測量台帳1ｋ[NC区分],"湘南")+SUMIFS(測量台帳1__2ｋ[入金額(後)],測量台帳1__2ｋ[精算
グループ(後)],確報【11月】!$H78,測量台帳1__2ｋ[入金月(後)（月のみ）],確報【11月】!$A$1,測量台帳1__2ｋ[NC区分],"湘南")</f>
        <v>0</v>
      </c>
      <c r="V78" s="247"/>
      <c r="W78" s="248" t="str">
        <f>IFERROR(INDEX(設備G入力用!$E$3:$R$72, MATCH($H78,設備G入力用!$E$3:$E$72, 0), MATCH($A$1 &amp; "月",設備G入力用!$E$2:$R$2, 0)),"")</f>
        <v/>
      </c>
      <c r="X78" s="23">
        <f>SUM(I78,K78,M78,O78,Q78,S78,U78,W78)</f>
        <v>405546</v>
      </c>
      <c r="AF78" s="122"/>
      <c r="AG78" s="122"/>
      <c r="AH78" s="130"/>
      <c r="AI78" s="131"/>
      <c r="AJ78" s="131"/>
      <c r="AL78" s="764" t="s">
        <v>16678</v>
      </c>
      <c r="AM78" s="765"/>
      <c r="AN78" s="766"/>
      <c r="AR78" s="122"/>
      <c r="AS78" s="122"/>
      <c r="AT78" s="130"/>
      <c r="AX78" s="122"/>
      <c r="AY78" s="122"/>
      <c r="AZ78" s="130"/>
    </row>
    <row r="79" spans="1:53" ht="16.350000000000001" customHeight="1">
      <c r="A79" s="641"/>
      <c r="E79" s="647"/>
      <c r="F79" s="259" t="s">
        <v>16637</v>
      </c>
      <c r="G79" s="62"/>
      <c r="H79" s="283">
        <v>302</v>
      </c>
      <c r="I79" s="285">
        <f>SUMIFS(台帳表ｓ[金額],台帳表ｓ[精算
グループ],確報【11月】!$H79,台帳表ｓ[入金月（月のみ）],確報【11月】!$A$1,台帳表ｓ[ＮＣ区分],"西部")+SUMIFS(測量台帳1ｓ[入金額],測量台帳1ｓ[精算
グループ],確報【11月】!$H79,測量台帳1ｓ[入金月（月のみ）],確報【11月】!$A$1,測量台帳1ｓ[NC区分],"西部")+SUMIFS(測量台帳1__2ｓ[入金額(後)],測量台帳1__2ｓ[精算
グループ(後)],確報【11月】!$H79,測量台帳1__2ｓ[入金月(後)（月のみ）],確報【11月】!$A$1,測量台帳1__2ｓ[NC区分],"西部")</f>
        <v>0</v>
      </c>
      <c r="J79" s="295">
        <v>302</v>
      </c>
      <c r="K79" s="285">
        <f>SUMIFS(台帳表ｓ[金額],台帳表ｓ[精算
グループ],確報【11月】!$H79,台帳表ｓ[入金月（月のみ）],確報【11月】!$A$1,台帳表ｓ[ＮＣ区分],"埼玉")+SUMIFS(測量台帳1ｓ[入金額],測量台帳1ｓ[精算
グループ],確報【11月】!$H79,測量台帳1ｓ[入金月（月のみ）],確報【11月】!$A$1,測量台帳1ｓ[NC区分],"埼玉")+SUMIFS(測量台帳1__2ｓ[入金額(後)],測量台帳1__2ｓ[精算
グループ(後)],確報【11月】!$H79,測量台帳1__2ｓ[入金月(後)（月のみ）],確報【11月】!$A$1,測量台帳1__2ｓ[NC区分],"埼玉")</f>
        <v>0</v>
      </c>
      <c r="L79" s="295">
        <v>302</v>
      </c>
      <c r="M79" s="285">
        <f>SUMIFS(台帳表ｓ[金額],台帳表ｓ[精算
グループ],確報【11月】!$H79,台帳表ｓ[入金月（月のみ）],確報【11月】!$A$1,台帳表ｓ[ＮＣ区分],"北部")+SUMIFS(測量台帳1ｓ[入金額],測量台帳1ｓ[精算
グループ],確報【11月】!$H79,測量台帳1ｓ[入金月（月のみ）],確報【11月】!$A$1,測量台帳1ｓ[NC区分],"北部")+SUMIFS(測量台帳1__2ｓ[入金額(後)],測量台帳1__2ｓ[精算
グループ(後)],確報【11月】!$H79,測量台帳1__2ｓ[入金月(後)（月のみ）],確報【11月】!$A$1,測量台帳1__2ｓ[NC区分],"北部")</f>
        <v>0</v>
      </c>
      <c r="N79" s="295">
        <v>302</v>
      </c>
      <c r="O79" s="246">
        <f>SUMIFS(台帳表ｓ[金額],台帳表ｓ[精算
グループ],確報【11月】!$H79,台帳表ｓ[入金月（月のみ）],確報【11月】!$A$1,台帳表ｓ[ＮＣ区分],"南部")+SUMIFS(測量台帳1ｓ[入金額],測量台帳1ｓ[精算
グループ],確報【11月】!$H79,測量台帳1ｓ[入金月（月のみ）],確報【11月】!$A$1,測量台帳1ｓ[NC区分],"南部")+SUMIFS(測量台帳1__2ｓ[入金額(後)],測量台帳1__2ｓ[精算
グループ(後)],確報【11月】!$H79,測量台帳1__2ｓ[入金月(後)（月のみ）],確報【11月】!$A$1,測量台帳1__2ｓ[NC区分],"南部")</f>
        <v>0</v>
      </c>
      <c r="P79" s="283">
        <v>302</v>
      </c>
      <c r="Q79" s="246">
        <f>SUMIFS(台帳表ｔ[金額],台帳表ｔ[精算
グループ],確報【11月】!$H79,台帳表ｔ[入金月（月のみ）],確報【11月】!$A$1,台帳表ｔ[ＮＣ区分],"多摩")+SUMIFS(測量台帳1ｔ[入金額],測量台帳1ｔ[精算
グループ],確報【11月】!$H79,測量台帳1ｔ[入金月（月のみ）],確報【11月】!$A$1,測量台帳1ｔ[NC区分],"多摩")+SUMIFS(測量台帳1__2ｔ[入金額(後)],測量台帳1__2ｔ[精算
グループ(後)],確報【11月】!$H79,測量台帳1__2ｔ[入金月(後)（月のみ）],確報【11月】!$A$1,測量台帳1__2ｔ[NC区分],"多摩")</f>
        <v>0</v>
      </c>
      <c r="R79" s="283">
        <v>302</v>
      </c>
      <c r="S79" s="285">
        <f>SUMIFS(台帳表ｋ[金額],台帳表ｋ[精算
グループ],確報【11月】!$H79,台帳表ｋ[入金月（月のみ）],確報【11月】!$A$1,台帳表ｋ[事務所/分室],"神")+SUMIFS(測量台帳1ｋ[入金額],測量台帳1ｋ[精算
グループ],確報【11月】!$H79,測量台帳1ｋ[入金月（月のみ）],確報【11月】!$A$1,測量台帳1ｋ[NC区分],"神奈川")+SUMIFS(測量台帳1__2ｋ[入金額(後)],測量台帳1__2ｋ[精算
グループ(後)],確報【11月】!$H79,測量台帳1__2ｋ[入金月(後)（月のみ）],確報【11月】!$A$1,測量台帳1__2ｋ[NC区分],"神奈川")</f>
        <v>0</v>
      </c>
      <c r="T79" s="295">
        <v>302</v>
      </c>
      <c r="U79" s="246">
        <f>SUMIFS(台帳表ｋ[金額],台帳表ｋ[精算
グループ],確報【11月】!$H79,台帳表ｋ[入金月（月のみ）],確報【11月】!$A$1,台帳表ｋ[事務所/分室],"湘")+SUMIFS(測量台帳1ｋ[入金額],測量台帳1ｋ[精算
グループ],確報【11月】!$H79,測量台帳1ｋ[入金月（月のみ）],確報【11月】!$A$1,測量台帳1ｋ[NC区分],"湘南")+SUMIFS(測量台帳1__2ｋ[入金額(後)],測量台帳1__2ｋ[精算
グループ(後)],確報【11月】!$H79,測量台帳1__2ｋ[入金月(後)（月のみ）],確報【11月】!$A$1,測量台帳1__2ｋ[NC区分],"湘南")</f>
        <v>0</v>
      </c>
      <c r="V79" s="245"/>
      <c r="W79" s="246" t="str">
        <f>IFERROR(INDEX(設備G入力用!$E$3:$R$72, MATCH($H79,設備G入力用!$E$3:$E$72, 0), MATCH($A$1 &amp; "月",設備G入力用!$E$2:$R$2, 0)),"")</f>
        <v/>
      </c>
      <c r="X79" s="30">
        <f>SUM(I79,K79,M79,O79,Q79,S79,U79,W79)</f>
        <v>0</v>
      </c>
      <c r="AF79" s="136"/>
      <c r="AG79" s="130"/>
      <c r="AL79" s="1076" t="s">
        <v>16679</v>
      </c>
      <c r="AM79" s="1076"/>
      <c r="AN79" s="767" t="s">
        <v>16680</v>
      </c>
      <c r="AR79" s="136"/>
      <c r="AS79" s="130"/>
      <c r="AX79" s="136"/>
      <c r="AY79" s="130"/>
    </row>
    <row r="80" spans="1:53" ht="16.350000000000001" customHeight="1" thickBot="1">
      <c r="A80" s="641"/>
      <c r="E80" s="647"/>
      <c r="F80" s="259" t="s">
        <v>16638</v>
      </c>
      <c r="G80" s="62" t="s">
        <v>16604</v>
      </c>
      <c r="H80" s="283">
        <v>303</v>
      </c>
      <c r="I80" s="285">
        <f>SUMIFS(台帳表ｓ[金額],台帳表ｓ[精算
グループ],確報【11月】!$H80,台帳表ｓ[入金月（月のみ）],確報【11月】!$A$1,台帳表ｓ[ＮＣ区分],"西部")+SUMIFS(測量台帳1ｓ[入金額],測量台帳1ｓ[精算
グループ],確報【11月】!$H80,測量台帳1ｓ[入金月（月のみ）],確報【11月】!$A$1,測量台帳1ｓ[NC区分],"西部")+SUMIFS(測量台帳1__2ｓ[入金額(後)],測量台帳1__2ｓ[精算
グループ(後)],確報【11月】!$H80,測量台帳1__2ｓ[入金月(後)（月のみ）],確報【11月】!$A$1,測量台帳1__2ｓ[NC区分],"西部")</f>
        <v>0</v>
      </c>
      <c r="J80" s="295">
        <v>303</v>
      </c>
      <c r="K80" s="285">
        <f>SUMIFS(台帳表ｓ[金額],台帳表ｓ[精算
グループ],確報【11月】!$H80,台帳表ｓ[入金月（月のみ）],確報【11月】!$A$1,台帳表ｓ[ＮＣ区分],"埼玉")+SUMIFS(測量台帳1ｓ[入金額],測量台帳1ｓ[精算
グループ],確報【11月】!$H80,測量台帳1ｓ[入金月（月のみ）],確報【11月】!$A$1,測量台帳1ｓ[NC区分],"埼玉")+SUMIFS(測量台帳1__2ｓ[入金額(後)],測量台帳1__2ｓ[精算
グループ(後)],確報【11月】!$H80,測量台帳1__2ｓ[入金月(後)（月のみ）],確報【11月】!$A$1,測量台帳1__2ｓ[NC区分],"埼玉")</f>
        <v>0</v>
      </c>
      <c r="L80" s="295">
        <v>303</v>
      </c>
      <c r="M80" s="285">
        <f>SUMIFS(台帳表ｓ[金額],台帳表ｓ[精算
グループ],確報【11月】!$H80,台帳表ｓ[入金月（月のみ）],確報【11月】!$A$1,台帳表ｓ[ＮＣ区分],"北部")+SUMIFS(測量台帳1ｓ[入金額],測量台帳1ｓ[精算
グループ],確報【11月】!$H80,測量台帳1ｓ[入金月（月のみ）],確報【11月】!$A$1,測量台帳1ｓ[NC区分],"北部")+SUMIFS(測量台帳1__2ｓ[入金額(後)],測量台帳1__2ｓ[精算
グループ(後)],確報【11月】!$H80,測量台帳1__2ｓ[入金月(後)（月のみ）],確報【11月】!$A$1,測量台帳1__2ｓ[NC区分],"北部")</f>
        <v>0</v>
      </c>
      <c r="N80" s="295">
        <v>303</v>
      </c>
      <c r="O80" s="246">
        <f>SUMIFS(台帳表ｓ[金額],台帳表ｓ[精算
グループ],確報【11月】!$H80,台帳表ｓ[入金月（月のみ）],確報【11月】!$A$1,台帳表ｓ[ＮＣ区分],"南部")+SUMIFS(測量台帳1ｓ[入金額],測量台帳1ｓ[精算
グループ],確報【11月】!$H80,測量台帳1ｓ[入金月（月のみ）],確報【11月】!$A$1,測量台帳1ｓ[NC区分],"南部")+SUMIFS(測量台帳1__2ｓ[入金額(後)],測量台帳1__2ｓ[精算
グループ(後)],確報【11月】!$H80,測量台帳1__2ｓ[入金月(後)（月のみ）],確報【11月】!$A$1,測量台帳1__2ｓ[NC区分],"南部")</f>
        <v>0</v>
      </c>
      <c r="P80" s="283">
        <v>303</v>
      </c>
      <c r="Q80" s="246">
        <f>SUMIFS(台帳表ｔ[金額],台帳表ｔ[精算
グループ],確報【11月】!$H80,台帳表ｔ[入金月（月のみ）],確報【11月】!$A$1,台帳表ｔ[ＮＣ区分],"多摩")+SUMIFS(測量台帳1ｔ[入金額],測量台帳1ｔ[精算
グループ],確報【11月】!$H80,測量台帳1ｔ[入金月（月のみ）],確報【11月】!$A$1,測量台帳1ｔ[NC区分],"多摩")+SUMIFS(測量台帳1__2ｔ[入金額(後)],測量台帳1__2ｔ[精算
グループ(後)],確報【11月】!$H80,測量台帳1__2ｔ[入金月(後)（月のみ）],確報【11月】!$A$1,測量台帳1__2ｔ[NC区分],"多摩")</f>
        <v>0</v>
      </c>
      <c r="R80" s="283">
        <v>303</v>
      </c>
      <c r="S80" s="285">
        <f>SUMIFS(台帳表ｋ[金額],台帳表ｋ[精算
グループ],確報【11月】!$H80,台帳表ｋ[入金月（月のみ）],確報【11月】!$A$1,台帳表ｋ[事務所/分室],"神")+SUMIFS(測量台帳1ｋ[入金額],測量台帳1ｋ[精算
グループ],確報【11月】!$H80,測量台帳1ｋ[入金月（月のみ）],確報【11月】!$A$1,測量台帳1ｋ[NC区分],"神奈川")+SUMIFS(測量台帳1__2ｋ[入金額(後)],測量台帳1__2ｋ[精算
グループ(後)],確報【11月】!$H80,測量台帳1__2ｋ[入金月(後)（月のみ）],確報【11月】!$A$1,測量台帳1__2ｋ[NC区分],"神奈川")</f>
        <v>0</v>
      </c>
      <c r="T80" s="295">
        <v>303</v>
      </c>
      <c r="U80" s="246">
        <f>SUMIFS(台帳表ｋ[金額],台帳表ｋ[精算
グループ],確報【11月】!$H80,台帳表ｋ[入金月（月のみ）],確報【11月】!$A$1,台帳表ｋ[事務所/分室],"湘")+SUMIFS(測量台帳1ｋ[入金額],測量台帳1ｋ[精算
グループ],確報【11月】!$H80,測量台帳1ｋ[入金月（月のみ）],確報【11月】!$A$1,測量台帳1ｋ[NC区分],"湘南")+SUMIFS(測量台帳1__2ｋ[入金額(後)],測量台帳1__2ｋ[精算
グループ(後)],確報【11月】!$H80,測量台帳1__2ｋ[入金月(後)（月のみ）],確報【11月】!$A$1,測量台帳1__2ｋ[NC区分],"湘南")</f>
        <v>0</v>
      </c>
      <c r="V80" s="245"/>
      <c r="W80" s="246" t="str">
        <f>IFERROR(INDEX(設備G入力用!$E$3:$R$72, MATCH($H80,設備G入力用!$E$3:$E$72, 0), MATCH($A$1 &amp; "月",設備G入力用!$E$2:$R$2, 0)),"")</f>
        <v/>
      </c>
      <c r="X80" s="30">
        <f>SUM(I80,K80,M80,O80,Q80,S80,U80,W80)</f>
        <v>0</v>
      </c>
      <c r="AA80" s="127"/>
      <c r="AF80" s="139"/>
      <c r="AG80" s="140"/>
      <c r="AL80" s="1077" t="s">
        <v>16681</v>
      </c>
      <c r="AM80" s="1077"/>
      <c r="AN80" s="744">
        <f>INDEX(設備G入力用!F75:Q79,2, MATCH($A$1,設備G入力用!$F$2:$Q$2,0))</f>
        <v>140000</v>
      </c>
      <c r="AR80" s="139"/>
      <c r="AS80" s="140"/>
      <c r="AX80" s="139"/>
      <c r="AY80" s="140"/>
    </row>
    <row r="81" spans="1:50" ht="16.350000000000001" customHeight="1" thickBot="1">
      <c r="E81" s="647"/>
      <c r="F81" s="258" t="s">
        <v>3641</v>
      </c>
      <c r="G81" s="56" t="s">
        <v>16606</v>
      </c>
      <c r="H81" s="281">
        <v>304</v>
      </c>
      <c r="I81" s="286">
        <f>SUMIFS(台帳表ｓ[金額],台帳表ｓ[精算
グループ],確報【11月】!$H81,台帳表ｓ[入金月（月のみ）],確報【11月】!$A$1,台帳表ｓ[ＮＣ区分],"西部")+SUMIFS(測量台帳1ｓ[入金額],測量台帳1ｓ[精算
グループ],確報【11月】!$H81,測量台帳1ｓ[入金月（月のみ）],確報【11月】!$A$1,測量台帳1ｓ[NC区分],"西部")+SUMIFS(測量台帳1__2ｓ[入金額(後)],測量台帳1__2ｓ[精算
グループ(後)],確報【11月】!$H81,測量台帳1__2ｓ[入金月(後)（月のみ）],確報【11月】!$A$1,測量台帳1__2ｓ[NC区分],"西部")</f>
        <v>0</v>
      </c>
      <c r="J81" s="293">
        <v>304</v>
      </c>
      <c r="K81" s="286">
        <f>SUMIFS(台帳表ｓ[金額],台帳表ｓ[精算
グループ],確報【11月】!$H81,台帳表ｓ[入金月（月のみ）],確報【11月】!$A$1,台帳表ｓ[ＮＣ区分],"埼玉")+SUMIFS(測量台帳1ｓ[入金額],測量台帳1ｓ[精算
グループ],確報【11月】!$H81,測量台帳1ｓ[入金月（月のみ）],確報【11月】!$A$1,測量台帳1ｓ[NC区分],"埼玉")+SUMIFS(測量台帳1__2ｓ[入金額(後)],測量台帳1__2ｓ[精算
グループ(後)],確報【11月】!$H81,測量台帳1__2ｓ[入金月(後)（月のみ）],確報【11月】!$A$1,測量台帳1__2ｓ[NC区分],"埼玉")</f>
        <v>0</v>
      </c>
      <c r="L81" s="293">
        <v>304</v>
      </c>
      <c r="M81" s="286">
        <f>SUMIFS(台帳表ｓ[金額],台帳表ｓ[精算
グループ],確報【11月】!$H81,台帳表ｓ[入金月（月のみ）],確報【11月】!$A$1,台帳表ｓ[ＮＣ区分],"北部")+SUMIFS(測量台帳1ｓ[入金額],測量台帳1ｓ[精算
グループ],確報【11月】!$H81,測量台帳1ｓ[入金月（月のみ）],確報【11月】!$A$1,測量台帳1ｓ[NC区分],"北部")+SUMIFS(測量台帳1__2ｓ[入金額(後)],測量台帳1__2ｓ[精算
グループ(後)],確報【11月】!$H81,測量台帳1__2ｓ[入金月(後)（月のみ）],確報【11月】!$A$1,測量台帳1__2ｓ[NC区分],"北部")</f>
        <v>0</v>
      </c>
      <c r="N81" s="293">
        <v>304</v>
      </c>
      <c r="O81" s="244">
        <f>SUMIFS(台帳表ｓ[金額],台帳表ｓ[精算
グループ],確報【11月】!$H81,台帳表ｓ[入金月（月のみ）],確報【11月】!$A$1,台帳表ｓ[ＮＣ区分],"南部")+SUMIFS(測量台帳1ｓ[入金額],測量台帳1ｓ[精算
グループ],確報【11月】!$H81,測量台帳1ｓ[入金月（月のみ）],確報【11月】!$A$1,測量台帳1ｓ[NC区分],"南部")+SUMIFS(測量台帳1__2ｓ[入金額(後)],測量台帳1__2ｓ[精算
グループ(後)],確報【11月】!$H81,測量台帳1__2ｓ[入金月(後)（月のみ）],確報【11月】!$A$1,測量台帳1__2ｓ[NC区分],"南部")</f>
        <v>0</v>
      </c>
      <c r="P81" s="281">
        <v>304</v>
      </c>
      <c r="Q81" s="244">
        <f>SUMIFS(台帳表ｔ[金額],台帳表ｔ[精算
グループ],確報【11月】!$H81,台帳表ｔ[入金月（月のみ）],確報【11月】!$A$1,台帳表ｔ[ＮＣ区分],"多摩")+SUMIFS(測量台帳1ｔ[入金額],測量台帳1ｔ[精算
グループ],確報【11月】!$H81,測量台帳1ｔ[入金月（月のみ）],確報【11月】!$A$1,測量台帳1ｔ[NC区分],"多摩")+SUMIFS(測量台帳1__2ｔ[入金額(後)],測量台帳1__2ｔ[精算
グループ(後)],確報【11月】!$H81,測量台帳1__2ｔ[入金月(後)（月のみ）],確報【11月】!$A$1,測量台帳1__2ｔ[NC区分],"多摩")</f>
        <v>0</v>
      </c>
      <c r="R81" s="281">
        <v>304</v>
      </c>
      <c r="S81" s="286">
        <f>SUMIFS(台帳表ｋ[金額],台帳表ｋ[精算
グループ],確報【11月】!$H81,台帳表ｋ[入金月（月のみ）],確報【11月】!$A$1,台帳表ｋ[事務所/分室],"神")+SUMIFS(測量台帳1ｋ[入金額],測量台帳1ｋ[精算
グループ],確報【11月】!$H81,測量台帳1ｋ[入金月（月のみ）],確報【11月】!$A$1,測量台帳1ｋ[NC区分],"神奈川")+SUMIFS(測量台帳1__2ｋ[入金額(後)],測量台帳1__2ｋ[精算
グループ(後)],確報【11月】!$H81,測量台帳1__2ｋ[入金月(後)（月のみ）],確報【11月】!$A$1,測量台帳1__2ｋ[NC区分],"神奈川")</f>
        <v>0</v>
      </c>
      <c r="T81" s="293">
        <v>304</v>
      </c>
      <c r="U81" s="244">
        <f>SUMIFS(台帳表ｋ[金額],台帳表ｋ[精算
グループ],確報【11月】!$H81,台帳表ｋ[入金月（月のみ）],確報【11月】!$A$1,台帳表ｋ[事務所/分室],"湘")+SUMIFS(測量台帳1ｋ[入金額],測量台帳1ｋ[精算
グループ],確報【11月】!$H81,測量台帳1ｋ[入金月（月のみ）],確報【11月】!$A$1,測量台帳1ｋ[NC区分],"湘南")+SUMIFS(測量台帳1__2ｋ[入金額(後)],測量台帳1__2ｋ[精算
グループ(後)],確報【11月】!$H81,測量台帳1__2ｋ[入金月(後)（月のみ）],確報【11月】!$A$1,測量台帳1__2ｋ[NC区分],"湘南")</f>
        <v>0</v>
      </c>
      <c r="V81" s="243"/>
      <c r="W81" s="244" t="str">
        <f>IFERROR(INDEX(設備G入力用!$E$3:$R$72, MATCH($H81,設備G入力用!$E$3:$E$72, 0), MATCH($A$1 &amp; "月",設備G入力用!$E$2:$R$2, 0)),"")</f>
        <v/>
      </c>
      <c r="X81" s="41">
        <f>SUM(I81,K81,M81,O81,Q81,S81,U81,W81)</f>
        <v>0</v>
      </c>
      <c r="Y81" s="16">
        <f>SUM(X78:X81)</f>
        <v>405546</v>
      </c>
      <c r="Z81" s="13" t="s">
        <v>16639</v>
      </c>
      <c r="AA81" s="127"/>
      <c r="AD81" s="129"/>
      <c r="AE81" s="129"/>
      <c r="AF81" s="122"/>
      <c r="AG81" s="130"/>
      <c r="AL81" s="1078" t="s">
        <v>16682</v>
      </c>
      <c r="AM81" s="1078"/>
      <c r="AN81" s="744">
        <f>INDEX(設備G入力用!F75:Q79,3, MATCH($A$1,設備G入力用!$F$2:$Q$2,0))</f>
        <v>0</v>
      </c>
    </row>
    <row r="82" spans="1:50" ht="16.350000000000001" customHeight="1" thickBot="1">
      <c r="A82" s="132"/>
      <c r="B82" s="133"/>
      <c r="C82" s="133"/>
      <c r="D82" s="133"/>
      <c r="E82" s="648"/>
      <c r="F82" s="133" t="s">
        <v>16633</v>
      </c>
      <c r="G82" s="134"/>
      <c r="H82" s="251"/>
      <c r="I82" s="252">
        <f>SUM(I78:I81)</f>
        <v>405546</v>
      </c>
      <c r="J82" s="249"/>
      <c r="K82" s="252">
        <f t="shared" ref="K82:W82" si="12">SUM(K78:K81)</f>
        <v>0</v>
      </c>
      <c r="L82" s="249"/>
      <c r="M82" s="252">
        <f t="shared" si="12"/>
        <v>0</v>
      </c>
      <c r="N82" s="249"/>
      <c r="O82" s="250">
        <f t="shared" si="12"/>
        <v>0</v>
      </c>
      <c r="P82" s="249"/>
      <c r="Q82" s="250">
        <f t="shared" si="12"/>
        <v>0</v>
      </c>
      <c r="R82" s="249"/>
      <c r="S82" s="252">
        <f t="shared" si="12"/>
        <v>0</v>
      </c>
      <c r="T82" s="249"/>
      <c r="U82" s="252">
        <f t="shared" si="12"/>
        <v>0</v>
      </c>
      <c r="V82" s="251"/>
      <c r="W82" s="250">
        <f t="shared" si="12"/>
        <v>0</v>
      </c>
      <c r="X82" s="135"/>
      <c r="Z82" s="144"/>
      <c r="AD82" s="129"/>
      <c r="AE82" s="129"/>
      <c r="AF82" s="122"/>
      <c r="AG82" s="122"/>
      <c r="AH82" s="130"/>
      <c r="AL82" s="1077" t="s">
        <v>16654</v>
      </c>
      <c r="AM82" s="1077"/>
      <c r="AN82" s="744">
        <f>INDEX(設備G入力用!F75:Q80,4, MATCH($A$1,設備G入力用!$F$2:$Q$2,0))</f>
        <v>0</v>
      </c>
    </row>
    <row r="83" spans="1:50" ht="15" thickTop="1" thickBot="1">
      <c r="A83" s="137"/>
      <c r="B83" s="138" t="s">
        <v>16640</v>
      </c>
      <c r="C83" s="121"/>
      <c r="D83" s="121"/>
      <c r="E83" s="121"/>
      <c r="F83" s="121"/>
      <c r="G83" s="56"/>
      <c r="H83" s="994">
        <f>I77+I82</f>
        <v>22015813.800000001</v>
      </c>
      <c r="I83" s="995"/>
      <c r="J83" s="996">
        <f>K77+K82</f>
        <v>2892828</v>
      </c>
      <c r="K83" s="997"/>
      <c r="L83" s="996">
        <f>M77+M82</f>
        <v>4518664</v>
      </c>
      <c r="M83" s="997"/>
      <c r="N83" s="995">
        <f>O77+O82</f>
        <v>5151793</v>
      </c>
      <c r="O83" s="998"/>
      <c r="P83" s="994">
        <f>Q77+Q82</f>
        <v>40540609</v>
      </c>
      <c r="Q83" s="998"/>
      <c r="R83" s="994">
        <f>S77+S82</f>
        <v>30446887</v>
      </c>
      <c r="S83" s="997"/>
      <c r="T83" s="995">
        <f>U77+U82</f>
        <v>8731390</v>
      </c>
      <c r="U83" s="998"/>
      <c r="V83" s="994">
        <f>W77+W82</f>
        <v>950960</v>
      </c>
      <c r="W83" s="998"/>
      <c r="X83" s="15"/>
      <c r="AF83" s="122"/>
      <c r="AL83" s="1077" t="s">
        <v>16683</v>
      </c>
      <c r="AM83" s="1077"/>
      <c r="AN83" s="744">
        <f>INDEX(設備G入力用!F76:Q81,5, MATCH($A$1,設備G入力用!$F$2:$Q$2,0))</f>
        <v>0</v>
      </c>
      <c r="AR83" s="122"/>
      <c r="AX83" s="122"/>
    </row>
    <row r="84" spans="1:50" ht="15.75" customHeight="1" thickBot="1">
      <c r="A84" s="137"/>
      <c r="B84" s="138" t="s">
        <v>16641</v>
      </c>
      <c r="C84" s="121"/>
      <c r="D84" s="121"/>
      <c r="E84" s="121"/>
      <c r="F84" s="56"/>
      <c r="G84" s="719"/>
      <c r="H84" s="1022">
        <f>SUMIF($AL$6:$AL$75,"西部",$AO$6:$AO$75)+SUMIF($AR$6:$AR$75,"西部",$AU$6:$AU$75)+SUMIF($AX$6:$AX$75,"西部",$BA$6:$BA$75)-$AH$76+AN81</f>
        <v>-2030946</v>
      </c>
      <c r="I84" s="1023"/>
      <c r="J84" s="1023"/>
      <c r="K84" s="1023"/>
      <c r="L84" s="1023"/>
      <c r="M84" s="1023"/>
      <c r="N84" s="1023"/>
      <c r="O84" s="1024"/>
      <c r="P84" s="985">
        <f>SUMIF($AF$6:$AF$75,"多摩",$AI$6:$AI$75)+SUMIF($AR$6:$AR$75,"多摩",$AU$6:$AU$75)+SUMIF($AX$6:$AX$75,"多摩",$BA$6:$BA$75)-$AN$76+AN80</f>
        <v>-673796</v>
      </c>
      <c r="Q84" s="986"/>
      <c r="R84" s="985">
        <f>SUMIF($AF$6:$AF$75,"神奈川",$AI$6:$AI$75)+SUMIF($AL$6:$AL$75,"神奈川",$AO$6:$AO$75)+SUMIF($AX$6:$AX$75,"神奈川",$BA$6:$BA$75)-$AT$76+AN82</f>
        <v>1159228</v>
      </c>
      <c r="S84" s="1025"/>
      <c r="T84" s="1026">
        <f>SUMIF($AF$6:$AF$75,"湘南",$AI$6:$AI$75)+SUMIF($AL$6:$AL$75,"湘南",$AO$6:$AO$75)+SUMIF($AR$6:$AR$75,"湘南",$AU$6:$AU$75)-$AZ$76+AN83</f>
        <v>1685514</v>
      </c>
      <c r="U84" s="986"/>
      <c r="V84" s="985">
        <f>SUMIF($AF$6:$AF$75,"設備",$AI$6:$AI$75)+SUMIF($AL$6:$AL$75,"設備",$AO$6:$AO$75)+SUMIF($AR$6:$AR$75,"設備",$AU$6:$AU$75)+SUMIF($AX$6:$AX$75,"設備",$BA$6:$BA$75)</f>
        <v>0</v>
      </c>
      <c r="W84" s="986"/>
      <c r="X84" s="15"/>
      <c r="Y84" s="24">
        <f>SUM(H85:W85)</f>
        <v>115248944.8</v>
      </c>
      <c r="AA84" s="127"/>
      <c r="AB84" s="3"/>
      <c r="AC84" s="128" t="s">
        <v>16642</v>
      </c>
      <c r="AF84" s="136"/>
      <c r="AL84" s="122"/>
      <c r="AR84" s="136"/>
      <c r="AX84" s="136"/>
    </row>
    <row r="85" spans="1:50" ht="16.350000000000001" customHeight="1" thickBot="1">
      <c r="A85" s="137"/>
      <c r="B85" s="138" t="s">
        <v>16643</v>
      </c>
      <c r="C85" s="121"/>
      <c r="D85" s="121"/>
      <c r="E85" s="121"/>
      <c r="F85" s="56"/>
      <c r="G85" s="720"/>
      <c r="H85" s="987">
        <f>H83</f>
        <v>22015813.800000001</v>
      </c>
      <c r="I85" s="988"/>
      <c r="J85" s="989">
        <f>J83</f>
        <v>2892828</v>
      </c>
      <c r="K85" s="990"/>
      <c r="L85" s="989">
        <f>L83</f>
        <v>4518664</v>
      </c>
      <c r="M85" s="990"/>
      <c r="N85" s="989">
        <f>N83</f>
        <v>5151793</v>
      </c>
      <c r="O85" s="988"/>
      <c r="P85" s="987">
        <f>P83</f>
        <v>40540609</v>
      </c>
      <c r="Q85" s="991"/>
      <c r="R85" s="1014">
        <f>R83</f>
        <v>30446887</v>
      </c>
      <c r="S85" s="1015"/>
      <c r="T85" s="1016">
        <f>T83</f>
        <v>8731390</v>
      </c>
      <c r="U85" s="1017"/>
      <c r="V85" s="1014">
        <f>V83+V84</f>
        <v>950960</v>
      </c>
      <c r="W85" s="1017"/>
      <c r="X85" s="143" t="s">
        <v>16644</v>
      </c>
      <c r="Y85" s="24">
        <f>SUM(H86:W86)</f>
        <v>120500000</v>
      </c>
      <c r="Z85" s="144"/>
      <c r="AB85" s="3"/>
      <c r="AC85" s="122"/>
      <c r="AD85" s="129"/>
      <c r="AE85" s="129"/>
      <c r="AH85" s="130"/>
      <c r="AL85" s="136"/>
    </row>
    <row r="86" spans="1:50" ht="14.25" thickBot="1">
      <c r="A86" s="137"/>
      <c r="B86" s="138" t="s">
        <v>16645</v>
      </c>
      <c r="C86" s="121"/>
      <c r="D86" s="121"/>
      <c r="E86" s="121"/>
      <c r="F86" s="121"/>
      <c r="G86" s="721"/>
      <c r="H86" s="1018">
        <f>INDEX(目標比較!$D$7:$O$7, MATCH($A$1,目標比較!$D$5:$O$5, 0))</f>
        <v>31700000</v>
      </c>
      <c r="I86" s="1019"/>
      <c r="J86" s="1019"/>
      <c r="K86" s="1019"/>
      <c r="L86" s="1019"/>
      <c r="M86" s="1019"/>
      <c r="N86" s="1019"/>
      <c r="O86" s="1019"/>
      <c r="P86" s="1008">
        <f>INDEX(目標比較!$D$14:$O$14, MATCH($A$1,目標比較!$D$5:$O$5, 0))</f>
        <v>50800000</v>
      </c>
      <c r="Q86" s="1010"/>
      <c r="R86" s="1008">
        <f>INDEX(目標比較!$D$28:$O$28,MATCH($A$1,目標比較!$D$5:$O$5,0))+INDEX(目標比較!$D$21:$O$21,MATCH($A$1,目標比較!$D$5:$O$5,0))</f>
        <v>38000000</v>
      </c>
      <c r="S86" s="1009"/>
      <c r="T86" s="1009"/>
      <c r="U86" s="1010"/>
      <c r="V86" s="1020"/>
      <c r="W86" s="1021"/>
      <c r="Y86" s="24">
        <f>SUM(H87:W87)</f>
        <v>-6062015.200000003</v>
      </c>
      <c r="AB86" s="3"/>
      <c r="AL86" s="122"/>
      <c r="AM86" s="122"/>
      <c r="AN86" s="130"/>
    </row>
    <row r="87" spans="1:50" ht="13.5" customHeight="1" thickBot="1">
      <c r="A87" s="137"/>
      <c r="B87" s="138" t="s">
        <v>16646</v>
      </c>
      <c r="C87" s="121"/>
      <c r="D87" s="121"/>
      <c r="E87" s="121"/>
      <c r="F87" s="121"/>
      <c r="G87" s="721"/>
      <c r="H87" s="1003">
        <f>H88-H86</f>
        <v>848152.79999999702</v>
      </c>
      <c r="I87" s="1004"/>
      <c r="J87" s="1004"/>
      <c r="K87" s="1004"/>
      <c r="L87" s="1004"/>
      <c r="M87" s="1004"/>
      <c r="N87" s="1004"/>
      <c r="O87" s="1004"/>
      <c r="P87" s="1003">
        <f>P88-P86</f>
        <v>-10933187</v>
      </c>
      <c r="Q87" s="1005"/>
      <c r="R87" s="1003">
        <f>R88-R86</f>
        <v>4023019</v>
      </c>
      <c r="S87" s="1004"/>
      <c r="T87" s="1004"/>
      <c r="U87" s="1005"/>
      <c r="V87" s="1006"/>
      <c r="W87" s="1007"/>
      <c r="Y87" s="24">
        <f>SUM(H88:W88)</f>
        <v>115388944.8</v>
      </c>
      <c r="AB87" s="3"/>
    </row>
    <row r="88" spans="1:50" ht="13.5" customHeight="1" thickBot="1">
      <c r="A88" s="137"/>
      <c r="B88" s="138" t="s">
        <v>16647</v>
      </c>
      <c r="C88" s="121"/>
      <c r="D88" s="121"/>
      <c r="E88" s="121"/>
      <c r="F88" s="56"/>
      <c r="G88" s="720"/>
      <c r="H88" s="1008">
        <f>SUM(H85:O85)+H84</f>
        <v>32548152.799999997</v>
      </c>
      <c r="I88" s="1009"/>
      <c r="J88" s="1009"/>
      <c r="K88" s="1009"/>
      <c r="L88" s="1009"/>
      <c r="M88" s="1009"/>
      <c r="N88" s="1009"/>
      <c r="O88" s="1010"/>
      <c r="P88" s="1008">
        <f>P85+P84</f>
        <v>39866813</v>
      </c>
      <c r="Q88" s="1010"/>
      <c r="R88" s="1011">
        <f>R85+T85+R84+T84</f>
        <v>42023019</v>
      </c>
      <c r="S88" s="1012"/>
      <c r="T88" s="1012"/>
      <c r="U88" s="1013"/>
      <c r="V88" s="965">
        <f>+V85</f>
        <v>950960</v>
      </c>
      <c r="W88" s="972"/>
      <c r="AB88" s="3"/>
      <c r="AC88" s="122"/>
    </row>
    <row r="89" spans="1:50" ht="13.5" customHeight="1">
      <c r="F89" s="1028"/>
      <c r="G89" s="1029"/>
      <c r="H89" s="1030" t="s">
        <v>16648</v>
      </c>
      <c r="I89" s="1031"/>
      <c r="J89" s="1032" t="s">
        <v>16649</v>
      </c>
      <c r="K89" s="1031"/>
      <c r="L89" s="1032" t="s">
        <v>16650</v>
      </c>
      <c r="M89" s="1031"/>
      <c r="N89" s="1032" t="s">
        <v>16651</v>
      </c>
      <c r="O89" s="1031"/>
      <c r="P89" s="1032" t="s">
        <v>16652</v>
      </c>
      <c r="Q89" s="1031"/>
      <c r="R89" s="1032" t="s">
        <v>16653</v>
      </c>
      <c r="S89" s="1031"/>
      <c r="T89" s="1032" t="s">
        <v>16654</v>
      </c>
      <c r="U89" s="1031"/>
      <c r="V89" s="1032" t="s">
        <v>16655</v>
      </c>
      <c r="W89" s="1029"/>
      <c r="AB89" s="3"/>
      <c r="AF89" s="1027" t="s">
        <v>16656</v>
      </c>
      <c r="AG89" s="1027"/>
    </row>
    <row r="90" spans="1:50" ht="14.25" customHeight="1">
      <c r="B90" s="1061"/>
      <c r="C90" s="1061"/>
      <c r="D90" s="1061"/>
      <c r="E90" s="1061"/>
      <c r="F90" s="1033" t="s">
        <v>16657</v>
      </c>
      <c r="G90" s="1034"/>
      <c r="H90" s="1035">
        <f>SUMIFS(台帳表ｓ[金額],台帳表ｓ[入金月（月のみ）],$A$1,台帳表ｓ[ＮＣ区分],"西部")</f>
        <v>12466806</v>
      </c>
      <c r="I90" s="1002"/>
      <c r="J90" s="1002">
        <f>SUMIFS(台帳表ｓ[金額],台帳表ｓ[入金月（月のみ）],$A$1,台帳表ｓ[ＮＣ区分],"埼玉")</f>
        <v>2216524</v>
      </c>
      <c r="K90" s="1002"/>
      <c r="L90" s="1002">
        <f>SUMIFS(台帳表ｓ[金額],台帳表ｓ[入金月（月のみ）],$A$1,台帳表ｓ[ＮＣ区分],"北部")</f>
        <v>1432387</v>
      </c>
      <c r="M90" s="1002"/>
      <c r="N90" s="1002">
        <f>SUMIFS(台帳表ｓ[金額],台帳表ｓ[入金月（月のみ）],$A$1,台帳表ｓ[ＮＣ区分],"南部")</f>
        <v>750145</v>
      </c>
      <c r="O90" s="1002"/>
      <c r="P90" s="1002">
        <f>SUMIFS(台帳表ｔ[金額],台帳表ｔ[入金月（月のみ）],$A$1,台帳表ｔ[ＮＣ区分],"西部")</f>
        <v>1447515</v>
      </c>
      <c r="Q90" s="1002"/>
      <c r="R90" s="1002">
        <f>SUMIFS(台帳表ｔ[金額],台帳表ｔ[入金月（月のみ）],$A$1,台帳表ｔ[ＮＣ区分],"多摩")</f>
        <v>18518748</v>
      </c>
      <c r="S90" s="1002"/>
      <c r="T90" s="1002">
        <f>SUMIFS(台帳表ｋ[金額],台帳表ｋ[入金月（月のみ）],$A$1,台帳表ｋ[事務所/分室],"神")</f>
        <v>13055291</v>
      </c>
      <c r="U90" s="1002"/>
      <c r="V90" s="1036">
        <f>SUMIFS(台帳表ｋ[金額],台帳表ｋ[入金月（月のみ）],$A$1,台帳表ｋ[事務所/分室],"湘")</f>
        <v>6806708</v>
      </c>
      <c r="W90" s="1037"/>
      <c r="AB90" s="3"/>
      <c r="AF90" s="3" t="s">
        <v>16561</v>
      </c>
      <c r="AG90" s="3">
        <v>100</v>
      </c>
      <c r="AH90" s="3" t="s">
        <v>16658</v>
      </c>
    </row>
    <row r="91" spans="1:50">
      <c r="B91" s="1061"/>
      <c r="C91" s="1061"/>
      <c r="D91" s="1061"/>
      <c r="E91" s="1061"/>
      <c r="F91" s="1033" t="s">
        <v>16659</v>
      </c>
      <c r="G91" s="1034"/>
      <c r="H91" s="1035">
        <f>SUMIFS(測量台帳1__2ｓ[入金額(後)],測量台帳1__2ｓ[入金月(後)（月のみ）],$A$1,測量台帳1__2ｓ[NC区分],"西部")</f>
        <v>925830</v>
      </c>
      <c r="I91" s="1002"/>
      <c r="J91" s="1002">
        <f>SUMIFS(測量台帳1ｓ[入金額],測量台帳1ｓ[入金月（月のみ）],$A$1,測量台帳1ｓ[NC区分],"埼玉")</f>
        <v>676304</v>
      </c>
      <c r="K91" s="1002"/>
      <c r="L91" s="1002">
        <f>+SUMIFS(測量台帳1ｓ[入金額],測量台帳1ｓ[入金月（月のみ）],$A$1,測量台帳1ｓ[NC区分],"北部")</f>
        <v>1676262</v>
      </c>
      <c r="M91" s="1002"/>
      <c r="N91" s="1002">
        <f>SUMIFS(測量台帳1ｓ[入金額],測量台帳1ｓ[入金月（月のみ）],$A$1,測量台帳1ｓ[NC区分],"南部")</f>
        <v>1470098</v>
      </c>
      <c r="O91" s="1002"/>
      <c r="P91" s="1002">
        <f>SUMIFS(測量台帳1ｔ[入金額],測量台帳1ｔ[入金月（月のみ）],$A$1,測量台帳1ｔ[NC区分],"西部")</f>
        <v>1030326</v>
      </c>
      <c r="Q91" s="1002"/>
      <c r="R91" s="1002">
        <f>SUMIFS(測量台帳1ｔ[入金額],測量台帳1ｔ[入金月（月のみ）],$A$1,測量台帳1ｔ[NC区分],"多摩")</f>
        <v>14443612</v>
      </c>
      <c r="S91" s="1002"/>
      <c r="T91" s="1002">
        <f>SUMIFS(測量台帳1ｋ[入金額],測量台帳1ｋ[入金月（月のみ）],$A$1,測量台帳1ｋ[NC区分],"神奈川")</f>
        <v>7323637</v>
      </c>
      <c r="U91" s="1002"/>
      <c r="V91" s="1036">
        <f>SUMIFS(測量台帳1ｋ[入金額],測量台帳1ｋ[入金月（月のみ）],$A$1,測量台帳1ｋ[NC区分],"湘南")</f>
        <v>1924682</v>
      </c>
      <c r="W91" s="1037"/>
      <c r="AB91" s="3"/>
      <c r="AF91" s="3" t="s">
        <v>16562</v>
      </c>
      <c r="AG91" s="3">
        <v>101</v>
      </c>
      <c r="AH91" s="3" t="s">
        <v>16660</v>
      </c>
    </row>
    <row r="92" spans="1:50">
      <c r="B92" s="1061"/>
      <c r="C92" s="1061"/>
      <c r="D92" s="1061"/>
      <c r="E92" s="1061"/>
      <c r="F92" s="1038" t="s">
        <v>16661</v>
      </c>
      <c r="G92" s="1039"/>
      <c r="H92" s="1035">
        <f>SUMIFS(測量台帳1ｓ[入金額],測量台帳1ｓ[入金月（月のみ）],$A$1,測量台帳1ｓ[NC区分],"西部")</f>
        <v>8623177.799999997</v>
      </c>
      <c r="I92" s="1002"/>
      <c r="J92" s="1002">
        <f>SUMIFS(測量台帳1__2ｓ[入金額(後)],測量台帳1__2ｓ[入金月(後)（月のみ）],$A$1,測量台帳1__2ｓ[NC区分],"埼玉")</f>
        <v>0</v>
      </c>
      <c r="K92" s="1002"/>
      <c r="L92" s="1002">
        <f>+SUMIFS(測量台帳1__2ｓ[入金額(後)],測量台帳1__2ｓ[入金月(後)（月のみ）],$A$1,測量台帳1__2ｓ[NC区分],"北部")</f>
        <v>1410015</v>
      </c>
      <c r="M92" s="1002"/>
      <c r="N92" s="1002">
        <f>SUMIFS(測量台帳1__2ｓ[入金額(後)],測量台帳1__2ｓ[入金月(後)（月のみ）],$A$1,測量台帳1__2ｓ[NC区分],"南部")</f>
        <v>2931550</v>
      </c>
      <c r="O92" s="1002"/>
      <c r="P92" s="1002">
        <f>SUMIFS(測量台帳1__2ｔ[入金額(後)],測量台帳1__2ｔ[入金月(後)（月のみ）],$A$1,測量台帳1__2ｔ[NC区分],"西部")</f>
        <v>0</v>
      </c>
      <c r="Q92" s="1002"/>
      <c r="R92" s="1002">
        <f>+SUMIFS(測量台帳1__2ｔ[入金額(後)],測量台帳1__2ｔ[入金月(後)（月のみ）],$A$1,測量台帳1__2ｔ[NC区分],"多摩")</f>
        <v>5100408</v>
      </c>
      <c r="S92" s="1002"/>
      <c r="T92" s="1002">
        <f>SUMIFS(測量台帳1__2ｋ[入金額(後)],測量台帳1__2ｋ[入金月(後)（月のみ）],$A$1,測量台帳1__2ｋ[NC区分],"神奈川")</f>
        <v>10067959</v>
      </c>
      <c r="U92" s="1002"/>
      <c r="V92" s="1036">
        <f>+SUMIFS(測量台帳1__2ｋ[入金額(後)],測量台帳1__2ｋ[入金月(後)（月のみ）],$A$1,測量台帳1__2ｋ[NC区分],"湘南")</f>
        <v>0</v>
      </c>
      <c r="W92" s="1037"/>
      <c r="AB92" s="3"/>
      <c r="AF92" s="3" t="s">
        <v>16563</v>
      </c>
      <c r="AG92" s="3">
        <v>103</v>
      </c>
    </row>
    <row r="93" spans="1:50">
      <c r="B93" s="1061"/>
      <c r="C93" s="1061"/>
      <c r="D93" s="1061"/>
      <c r="E93" s="1061"/>
      <c r="F93" s="1033" t="s">
        <v>16662</v>
      </c>
      <c r="G93" s="1034"/>
      <c r="H93" s="1035">
        <f>SUM(H91:I92)</f>
        <v>9549007.799999997</v>
      </c>
      <c r="I93" s="1040"/>
      <c r="J93" s="1002">
        <f>SUM(J91:K92)</f>
        <v>676304</v>
      </c>
      <c r="K93" s="1040"/>
      <c r="L93" s="1002">
        <f>SUM(L91:M92)</f>
        <v>3086277</v>
      </c>
      <c r="M93" s="1040"/>
      <c r="N93" s="1002">
        <f>SUM(N91:O92)</f>
        <v>4401648</v>
      </c>
      <c r="O93" s="1040"/>
      <c r="P93" s="1002">
        <f>SUM(P91:Q92)</f>
        <v>1030326</v>
      </c>
      <c r="Q93" s="1040"/>
      <c r="R93" s="1002">
        <f>SUM(R91:S92)</f>
        <v>19544020</v>
      </c>
      <c r="S93" s="1002"/>
      <c r="T93" s="1002">
        <f>SUM(T91:U92)</f>
        <v>17391596</v>
      </c>
      <c r="U93" s="1040"/>
      <c r="V93" s="1036">
        <f>SUM(V91:W92)</f>
        <v>1924682</v>
      </c>
      <c r="W93" s="1037"/>
      <c r="AF93" s="3" t="s">
        <v>16564</v>
      </c>
      <c r="AG93" s="3">
        <v>201</v>
      </c>
    </row>
    <row r="94" spans="1:50" ht="12" customHeight="1" thickBot="1">
      <c r="F94" s="1041" t="s">
        <v>16663</v>
      </c>
      <c r="G94" s="1042"/>
      <c r="H94" s="1043">
        <f>H93+H90</f>
        <v>22015813.799999997</v>
      </c>
      <c r="I94" s="1044"/>
      <c r="J94" s="1044">
        <f>J93+J90</f>
        <v>2892828</v>
      </c>
      <c r="K94" s="1044"/>
      <c r="L94" s="1044">
        <f>L93+L90</f>
        <v>4518664</v>
      </c>
      <c r="M94" s="1044"/>
      <c r="N94" s="1044">
        <f>N93+N90</f>
        <v>5151793</v>
      </c>
      <c r="O94" s="1044"/>
      <c r="P94" s="1044">
        <f>P93+P90</f>
        <v>2477841</v>
      </c>
      <c r="Q94" s="1044"/>
      <c r="R94" s="1044">
        <f>R93+R90</f>
        <v>38062768</v>
      </c>
      <c r="S94" s="1044"/>
      <c r="T94" s="1045">
        <f>T90+T93</f>
        <v>30446887</v>
      </c>
      <c r="U94" s="1045"/>
      <c r="V94" s="1046">
        <f>V90+V93</f>
        <v>8731390</v>
      </c>
      <c r="W94" s="1047"/>
      <c r="AD94" s="3"/>
      <c r="AE94" s="3"/>
      <c r="AF94" s="3" t="s">
        <v>16505</v>
      </c>
      <c r="AG94" s="3">
        <v>202</v>
      </c>
    </row>
    <row r="95" spans="1:50" ht="12.75" thickBot="1">
      <c r="O95" s="4"/>
      <c r="P95" s="1048"/>
      <c r="Q95" s="1048"/>
      <c r="AD95" s="3"/>
      <c r="AE95" s="3"/>
      <c r="AF95" s="3" t="s">
        <v>16565</v>
      </c>
      <c r="AG95" s="3">
        <v>203</v>
      </c>
    </row>
    <row r="96" spans="1:50" ht="12.75" customHeight="1">
      <c r="F96" s="1028"/>
      <c r="G96" s="1029"/>
      <c r="H96" s="1030" t="s">
        <v>16664</v>
      </c>
      <c r="I96" s="1031"/>
      <c r="J96" s="1032" t="s">
        <v>16665</v>
      </c>
      <c r="K96" s="1031"/>
      <c r="L96" s="1049" t="s">
        <v>16666</v>
      </c>
      <c r="M96" s="1050"/>
      <c r="O96" s="4"/>
      <c r="P96" s="1048"/>
      <c r="Q96" s="1048"/>
      <c r="AD96" s="3"/>
      <c r="AE96" s="3"/>
    </row>
    <row r="97" spans="6:33">
      <c r="F97" s="1051" t="s">
        <v>16657</v>
      </c>
      <c r="G97" s="1052"/>
      <c r="H97" s="1053">
        <f>SUM(H90:O90)</f>
        <v>16865862</v>
      </c>
      <c r="I97" s="1054"/>
      <c r="J97" s="1054">
        <f>R90+P90</f>
        <v>19966263</v>
      </c>
      <c r="K97" s="1054"/>
      <c r="L97" s="1054">
        <f>T90+V90</f>
        <v>19861999</v>
      </c>
      <c r="M97" s="1055"/>
      <c r="O97" s="759"/>
      <c r="P97" s="1048"/>
      <c r="Q97" s="1048"/>
      <c r="AD97" s="3"/>
      <c r="AE97" s="3"/>
      <c r="AF97" s="3" t="s">
        <v>16667</v>
      </c>
      <c r="AG97" s="3">
        <v>301</v>
      </c>
    </row>
    <row r="98" spans="6:33">
      <c r="F98" s="1051" t="s">
        <v>16659</v>
      </c>
      <c r="G98" s="1052"/>
      <c r="H98" s="1056">
        <f>SUM(H91:O91)</f>
        <v>4748494</v>
      </c>
      <c r="I98" s="1057"/>
      <c r="J98" s="1054">
        <f t="shared" ref="J98:J100" si="13">R91+P91</f>
        <v>15473938</v>
      </c>
      <c r="K98" s="1054"/>
      <c r="L98" s="1054">
        <f t="shared" ref="L98:L100" si="14">T91+V91</f>
        <v>9248319</v>
      </c>
      <c r="M98" s="1055"/>
      <c r="O98" s="4"/>
      <c r="P98" s="1048"/>
      <c r="Q98" s="1048"/>
      <c r="AD98" s="3"/>
      <c r="AE98" s="3"/>
      <c r="AF98" s="3" t="s">
        <v>16668</v>
      </c>
      <c r="AG98" s="3">
        <v>302</v>
      </c>
    </row>
    <row r="99" spans="6:33">
      <c r="F99" s="1038" t="s">
        <v>16661</v>
      </c>
      <c r="G99" s="1039"/>
      <c r="H99" s="1056">
        <f>SUM(H92:O92)</f>
        <v>12964742.799999997</v>
      </c>
      <c r="I99" s="1057"/>
      <c r="J99" s="1054">
        <f t="shared" si="13"/>
        <v>5100408</v>
      </c>
      <c r="K99" s="1054"/>
      <c r="L99" s="1054">
        <f t="shared" si="14"/>
        <v>10067959</v>
      </c>
      <c r="M99" s="1055"/>
      <c r="O99" s="6"/>
      <c r="P99" s="1048"/>
      <c r="Q99" s="1048"/>
      <c r="AD99" s="3"/>
      <c r="AE99" s="3"/>
      <c r="AF99" s="3" t="s">
        <v>16669</v>
      </c>
      <c r="AG99" s="3">
        <v>303</v>
      </c>
    </row>
    <row r="100" spans="6:33">
      <c r="F100" s="1051" t="s">
        <v>16662</v>
      </c>
      <c r="G100" s="1052"/>
      <c r="H100" s="1053">
        <f>SUM(H93:O93)</f>
        <v>17713236.799999997</v>
      </c>
      <c r="I100" s="1054"/>
      <c r="J100" s="1054">
        <f t="shared" si="13"/>
        <v>20574346</v>
      </c>
      <c r="K100" s="1054"/>
      <c r="L100" s="1054">
        <f t="shared" si="14"/>
        <v>19316278</v>
      </c>
      <c r="M100" s="1055"/>
      <c r="N100" s="6"/>
      <c r="O100" s="6"/>
      <c r="P100" s="6"/>
      <c r="Q100" s="6"/>
      <c r="R100" s="6"/>
      <c r="S100" s="6"/>
      <c r="T100" s="1061"/>
      <c r="U100" s="1061"/>
      <c r="AD100" s="3"/>
      <c r="AE100" s="3"/>
      <c r="AF100" s="3" t="s">
        <v>16670</v>
      </c>
      <c r="AG100" s="3">
        <v>304</v>
      </c>
    </row>
    <row r="101" spans="6:33" ht="15" customHeight="1">
      <c r="F101" s="1033" t="s">
        <v>16671</v>
      </c>
      <c r="G101" s="1034"/>
      <c r="H101" s="1062">
        <f>H84</f>
        <v>-2030946</v>
      </c>
      <c r="I101" s="1063"/>
      <c r="J101" s="1063">
        <f>P84</f>
        <v>-673796</v>
      </c>
      <c r="K101" s="1063"/>
      <c r="L101" s="1063">
        <f>R84+T84</f>
        <v>2844742</v>
      </c>
      <c r="M101" s="1064"/>
      <c r="O101" s="760"/>
      <c r="P101" s="1065"/>
      <c r="Q101" s="1065"/>
      <c r="S101" s="760"/>
      <c r="T101" s="1065"/>
      <c r="U101" s="1065"/>
      <c r="AD101" s="3"/>
      <c r="AE101" s="3"/>
    </row>
    <row r="102" spans="6:33" ht="12.75" thickBot="1">
      <c r="F102" s="1041" t="s">
        <v>16672</v>
      </c>
      <c r="G102" s="1042"/>
      <c r="H102" s="1058">
        <f>H100+H97+H101</f>
        <v>32548152.799999997</v>
      </c>
      <c r="I102" s="1059"/>
      <c r="J102" s="1059">
        <f>J97+J100+J101</f>
        <v>39866813</v>
      </c>
      <c r="K102" s="1059"/>
      <c r="L102" s="1059">
        <f>L97+L100+L101</f>
        <v>42023019</v>
      </c>
      <c r="M102" s="1060"/>
      <c r="O102" s="760"/>
      <c r="P102" s="1048"/>
      <c r="Q102" s="1048"/>
      <c r="S102" s="760"/>
      <c r="T102" s="1048"/>
      <c r="U102" s="1048"/>
      <c r="AA102" s="145"/>
      <c r="AD102" s="3"/>
      <c r="AE102" s="3"/>
    </row>
    <row r="103" spans="6:33">
      <c r="K103" s="759"/>
      <c r="M103" s="758"/>
      <c r="O103" s="759"/>
      <c r="P103" s="1084"/>
      <c r="Q103" s="1084"/>
      <c r="S103" s="759"/>
      <c r="T103" s="1084"/>
      <c r="U103" s="1061"/>
      <c r="AD103" s="3"/>
      <c r="AE103" s="3"/>
    </row>
    <row r="104" spans="6:33">
      <c r="K104" s="4"/>
      <c r="M104" s="757"/>
      <c r="O104" s="4"/>
      <c r="P104" s="1079"/>
      <c r="Q104" s="1079"/>
      <c r="S104" s="4"/>
      <c r="T104" s="1079"/>
      <c r="U104" s="1083"/>
      <c r="AD104" s="3"/>
      <c r="AE104" s="3"/>
    </row>
    <row r="105" spans="6:33" ht="12" customHeight="1">
      <c r="M105" s="761"/>
      <c r="N105" s="761"/>
      <c r="O105" s="761"/>
      <c r="P105" s="1082"/>
      <c r="Q105" s="1082"/>
      <c r="R105" s="761"/>
      <c r="S105" s="761"/>
      <c r="T105" s="1082"/>
      <c r="U105" s="1082"/>
      <c r="AD105" s="3"/>
      <c r="AE105" s="3"/>
    </row>
    <row r="106" spans="6:33">
      <c r="M106" s="763"/>
      <c r="P106" s="1080"/>
      <c r="Q106" s="1081"/>
      <c r="T106" s="1080"/>
      <c r="U106" s="1081"/>
    </row>
    <row r="109" spans="6:33">
      <c r="AB109" s="3"/>
    </row>
    <row r="113" spans="28:29" ht="15" customHeight="1"/>
    <row r="121" spans="28:29">
      <c r="AB121" s="146"/>
      <c r="AC121" s="50"/>
    </row>
  </sheetData>
  <mergeCells count="210">
    <mergeCell ref="F97:G97"/>
    <mergeCell ref="H97:I97"/>
    <mergeCell ref="J97:K97"/>
    <mergeCell ref="L97:M97"/>
    <mergeCell ref="F98:G98"/>
    <mergeCell ref="H98:I98"/>
    <mergeCell ref="J98:K98"/>
    <mergeCell ref="L98:M98"/>
    <mergeCell ref="F102:G102"/>
    <mergeCell ref="H102:I102"/>
    <mergeCell ref="J102:K102"/>
    <mergeCell ref="L102:M102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F101:G101"/>
    <mergeCell ref="H101:I101"/>
    <mergeCell ref="J101:K101"/>
    <mergeCell ref="L101:M101"/>
    <mergeCell ref="F94:G94"/>
    <mergeCell ref="P94:Q94"/>
    <mergeCell ref="V94:W94"/>
    <mergeCell ref="H94:I94"/>
    <mergeCell ref="J94:K94"/>
    <mergeCell ref="L94:M94"/>
    <mergeCell ref="N94:O94"/>
    <mergeCell ref="F96:G96"/>
    <mergeCell ref="H96:I96"/>
    <mergeCell ref="J96:K96"/>
    <mergeCell ref="L96:M96"/>
    <mergeCell ref="F89:G89"/>
    <mergeCell ref="H89:I89"/>
    <mergeCell ref="J89:K89"/>
    <mergeCell ref="L89:M89"/>
    <mergeCell ref="N89:O89"/>
    <mergeCell ref="P89:Q89"/>
    <mergeCell ref="R89:S89"/>
    <mergeCell ref="T89:U89"/>
    <mergeCell ref="V89:W89"/>
    <mergeCell ref="D70:E70"/>
    <mergeCell ref="A1:C1"/>
    <mergeCell ref="D1:E1"/>
    <mergeCell ref="A2:G4"/>
    <mergeCell ref="H2:W2"/>
    <mergeCell ref="AA2:AC5"/>
    <mergeCell ref="H3:U3"/>
    <mergeCell ref="V3:W3"/>
    <mergeCell ref="H4:I4"/>
    <mergeCell ref="J4:K4"/>
    <mergeCell ref="L4:M4"/>
    <mergeCell ref="AF4:AI4"/>
    <mergeCell ref="AL4:AO4"/>
    <mergeCell ref="AR4:AU4"/>
    <mergeCell ref="AX4:BA4"/>
    <mergeCell ref="A5:A77"/>
    <mergeCell ref="B5:B73"/>
    <mergeCell ref="C5:G5"/>
    <mergeCell ref="H5:I5"/>
    <mergeCell ref="J5:K5"/>
    <mergeCell ref="L5:M5"/>
    <mergeCell ref="N4:O4"/>
    <mergeCell ref="P4:Q4"/>
    <mergeCell ref="R4:S4"/>
    <mergeCell ref="T4:U4"/>
    <mergeCell ref="V4:W4"/>
    <mergeCell ref="X4:Y4"/>
    <mergeCell ref="AA35:AB35"/>
    <mergeCell ref="N5:O5"/>
    <mergeCell ref="P5:Q5"/>
    <mergeCell ref="R5:S5"/>
    <mergeCell ref="T5:U5"/>
    <mergeCell ref="V5:W5"/>
    <mergeCell ref="AA6:AA22"/>
    <mergeCell ref="AA23:AB23"/>
    <mergeCell ref="C71:E76"/>
    <mergeCell ref="AA71:AB71"/>
    <mergeCell ref="B74:B76"/>
    <mergeCell ref="AA75:AA76"/>
    <mergeCell ref="AA36:AA52"/>
    <mergeCell ref="E42:E47"/>
    <mergeCell ref="E48:E52"/>
    <mergeCell ref="D53:D69"/>
    <mergeCell ref="E53:E58"/>
    <mergeCell ref="AA53:AB53"/>
    <mergeCell ref="E59:E64"/>
    <mergeCell ref="E65:E69"/>
    <mergeCell ref="C6:C69"/>
    <mergeCell ref="D6:D24"/>
    <mergeCell ref="E6:E11"/>
    <mergeCell ref="D36:D52"/>
    <mergeCell ref="E36:E41"/>
    <mergeCell ref="D25:D35"/>
    <mergeCell ref="E25:E30"/>
    <mergeCell ref="E31:E35"/>
    <mergeCell ref="E12:E18"/>
    <mergeCell ref="E19:E24"/>
    <mergeCell ref="AA54:AA70"/>
    <mergeCell ref="AA24:AA34"/>
    <mergeCell ref="H84:O84"/>
    <mergeCell ref="P84:Q84"/>
    <mergeCell ref="R84:S84"/>
    <mergeCell ref="T84:U84"/>
    <mergeCell ref="V84:W84"/>
    <mergeCell ref="AZ76:BA76"/>
    <mergeCell ref="H83:I83"/>
    <mergeCell ref="J83:K83"/>
    <mergeCell ref="L83:M83"/>
    <mergeCell ref="N83:O83"/>
    <mergeCell ref="P83:Q83"/>
    <mergeCell ref="R83:S83"/>
    <mergeCell ref="T83:U83"/>
    <mergeCell ref="V83:W83"/>
    <mergeCell ref="AH76:AI76"/>
    <mergeCell ref="AL76:AM76"/>
    <mergeCell ref="AN76:AO76"/>
    <mergeCell ref="AR76:AS76"/>
    <mergeCell ref="AT76:AU76"/>
    <mergeCell ref="AX76:AY76"/>
    <mergeCell ref="AF76:AG76"/>
    <mergeCell ref="AL79:AM79"/>
    <mergeCell ref="AL80:AM80"/>
    <mergeCell ref="AL81:AM81"/>
    <mergeCell ref="H87:O87"/>
    <mergeCell ref="P87:Q87"/>
    <mergeCell ref="R87:U87"/>
    <mergeCell ref="V87:W87"/>
    <mergeCell ref="H88:O88"/>
    <mergeCell ref="P88:Q88"/>
    <mergeCell ref="R88:U88"/>
    <mergeCell ref="V88:W88"/>
    <mergeCell ref="R85:S85"/>
    <mergeCell ref="T85:U85"/>
    <mergeCell ref="V85:W85"/>
    <mergeCell ref="H86:O86"/>
    <mergeCell ref="P86:Q86"/>
    <mergeCell ref="R86:U86"/>
    <mergeCell ref="V86:W86"/>
    <mergeCell ref="H85:I85"/>
    <mergeCell ref="J85:K85"/>
    <mergeCell ref="L85:M85"/>
    <mergeCell ref="N85:O85"/>
    <mergeCell ref="P85:Q85"/>
    <mergeCell ref="B91:E91"/>
    <mergeCell ref="H91:I91"/>
    <mergeCell ref="J91:K91"/>
    <mergeCell ref="L91:M91"/>
    <mergeCell ref="N91:O91"/>
    <mergeCell ref="P91:Q91"/>
    <mergeCell ref="R91:S91"/>
    <mergeCell ref="T91:U91"/>
    <mergeCell ref="B90:E90"/>
    <mergeCell ref="H90:I90"/>
    <mergeCell ref="J90:K90"/>
    <mergeCell ref="L90:M90"/>
    <mergeCell ref="N90:O90"/>
    <mergeCell ref="F90:G90"/>
    <mergeCell ref="F91:G91"/>
    <mergeCell ref="B93:E93"/>
    <mergeCell ref="H93:I93"/>
    <mergeCell ref="J93:K93"/>
    <mergeCell ref="L93:M93"/>
    <mergeCell ref="N93:O93"/>
    <mergeCell ref="P93:Q93"/>
    <mergeCell ref="R93:S93"/>
    <mergeCell ref="T93:U93"/>
    <mergeCell ref="B92:E92"/>
    <mergeCell ref="H92:I92"/>
    <mergeCell ref="J92:K92"/>
    <mergeCell ref="L92:M92"/>
    <mergeCell ref="N92:O92"/>
    <mergeCell ref="F92:G92"/>
    <mergeCell ref="F93:G93"/>
    <mergeCell ref="P92:Q92"/>
    <mergeCell ref="R92:S92"/>
    <mergeCell ref="T92:U92"/>
    <mergeCell ref="AL82:AM82"/>
    <mergeCell ref="AL83:AM83"/>
    <mergeCell ref="P102:Q102"/>
    <mergeCell ref="P103:Q103"/>
    <mergeCell ref="P90:Q90"/>
    <mergeCell ref="R90:S90"/>
    <mergeCell ref="T90:U90"/>
    <mergeCell ref="AF89:AG89"/>
    <mergeCell ref="V90:W90"/>
    <mergeCell ref="V91:W91"/>
    <mergeCell ref="V92:W92"/>
    <mergeCell ref="V93:W93"/>
    <mergeCell ref="P104:Q104"/>
    <mergeCell ref="P106:Q106"/>
    <mergeCell ref="R94:S94"/>
    <mergeCell ref="P105:Q105"/>
    <mergeCell ref="P98:Q98"/>
    <mergeCell ref="T104:U104"/>
    <mergeCell ref="P99:Q99"/>
    <mergeCell ref="T106:U106"/>
    <mergeCell ref="P101:Q101"/>
    <mergeCell ref="T105:U105"/>
    <mergeCell ref="P95:Q95"/>
    <mergeCell ref="T101:U101"/>
    <mergeCell ref="P96:Q96"/>
    <mergeCell ref="T102:U102"/>
    <mergeCell ref="P97:Q97"/>
    <mergeCell ref="T103:U103"/>
    <mergeCell ref="T100:U100"/>
    <mergeCell ref="T94:U94"/>
  </mergeCells>
  <phoneticPr fontId="1"/>
  <dataValidations disablePrompts="1" count="4">
    <dataValidation type="list" allowBlank="1" showInputMessage="1" showErrorMessage="1" sqref="AL76" xr:uid="{74614D75-7BD7-45C8-87CA-5DB97ECDCE6D}">
      <formula1>"西部,神奈川,湘南,設備"</formula1>
    </dataValidation>
    <dataValidation allowBlank="1" sqref="AF6:AI75" xr:uid="{E13870D8-0199-447A-8F60-482258BE8B9D}"/>
    <dataValidation type="list" allowBlank="1" showDropDown="1" sqref="AL6:AO75" xr:uid="{4A790D2C-C784-4B25-B0B1-C8EBC088EF52}">
      <formula1>"西部,神奈川,湘南,設備"</formula1>
    </dataValidation>
    <dataValidation type="list" allowBlank="1" showDropDown="1" sqref="AR6:AU75 AX6:BA75" xr:uid="{5119A5AA-83C7-4275-AA70-8CB011EC94B8}">
      <formula1>"西部,多摩,設備"</formula1>
    </dataValidation>
  </dataValidations>
  <printOptions horizontalCentered="1" verticalCentered="1"/>
  <pageMargins left="0.33" right="0.19685039370078741" top="0.23622047244094491" bottom="0.23622047244094491" header="0" footer="0"/>
  <pageSetup paperSize="8" scale="57" orientation="landscape" cellComments="asDisplayed" r:id="rId1"/>
  <headerFooter alignWithMargins="0"/>
  <drawing r:id="rId2"/>
  <legacyDrawing r:id="rId3"/>
  <tableParts count="9"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58D9-7FF9-439C-B96A-4CF45809D0FF}">
  <sheetPr codeName="Sheet20">
    <pageSetUpPr fitToPage="1"/>
  </sheetPr>
  <dimension ref="A1:BB121"/>
  <sheetViews>
    <sheetView view="pageBreakPreview" zoomScale="110" zoomScaleNormal="100" zoomScaleSheetLayoutView="110" workbookViewId="0">
      <pane xSplit="5" ySplit="5" topLeftCell="M6" activePane="bottomRight" state="frozen"/>
      <selection pane="topRight" activeCell="A2" sqref="A2:G4"/>
      <selection pane="bottomLeft" activeCell="A2" sqref="A2:G4"/>
      <selection pane="bottomRight" activeCell="Y99" sqref="Y99"/>
    </sheetView>
  </sheetViews>
  <sheetFormatPr defaultColWidth="9" defaultRowHeight="12"/>
  <cols>
    <col min="1" max="1" width="2.625" style="3" customWidth="1"/>
    <col min="2" max="5" width="3.125" style="3" customWidth="1"/>
    <col min="6" max="6" width="10.625" style="3" customWidth="1"/>
    <col min="7" max="7" width="1.625" style="3" customWidth="1"/>
    <col min="8" max="8" width="2.625" style="3" customWidth="1"/>
    <col min="9" max="9" width="11" style="3" bestFit="1" customWidth="1"/>
    <col min="10" max="10" width="2.625" style="3" customWidth="1"/>
    <col min="11" max="11" width="11" style="3" customWidth="1"/>
    <col min="12" max="12" width="2.625" style="3" customWidth="1"/>
    <col min="13" max="13" width="11" style="3" customWidth="1"/>
    <col min="14" max="14" width="2.625" style="3" customWidth="1"/>
    <col min="15" max="15" width="11" style="3" customWidth="1"/>
    <col min="16" max="16" width="2.625" style="3" customWidth="1"/>
    <col min="17" max="17" width="11" style="3" bestFit="1" customWidth="1"/>
    <col min="18" max="18" width="2.625" style="3" customWidth="1"/>
    <col min="19" max="19" width="11" style="3" bestFit="1" customWidth="1"/>
    <col min="20" max="20" width="2.625" style="3" customWidth="1"/>
    <col min="21" max="21" width="11" style="3" bestFit="1" customWidth="1"/>
    <col min="22" max="22" width="2.625" style="3" customWidth="1"/>
    <col min="23" max="23" width="11" style="3" bestFit="1" customWidth="1"/>
    <col min="24" max="24" width="14.875" style="4" customWidth="1"/>
    <col min="25" max="25" width="14.875" style="5" customWidth="1"/>
    <col min="26" max="26" width="3.875" style="6" customWidth="1"/>
    <col min="27" max="27" width="3" style="3" customWidth="1"/>
    <col min="28" max="28" width="5.25" style="90" customWidth="1"/>
    <col min="29" max="29" width="10.875" style="3" bestFit="1" customWidth="1"/>
    <col min="30" max="30" width="1.625" style="77" customWidth="1"/>
    <col min="31" max="31" width="0.25" style="77" customWidth="1"/>
    <col min="32" max="32" width="9" style="3"/>
    <col min="33" max="33" width="4.125" style="3" bestFit="1" customWidth="1"/>
    <col min="34" max="34" width="9.5" style="3" bestFit="1" customWidth="1"/>
    <col min="35" max="35" width="9" style="3"/>
    <col min="36" max="36" width="1.625" style="3" customWidth="1"/>
    <col min="37" max="37" width="0.5" style="3" customWidth="1"/>
    <col min="38" max="38" width="9" style="3"/>
    <col min="39" max="39" width="5.625" style="3" customWidth="1"/>
    <col min="40" max="40" width="9.5" style="3" bestFit="1" customWidth="1"/>
    <col min="41" max="41" width="9" style="3"/>
    <col min="42" max="42" width="1.625" style="3" customWidth="1"/>
    <col min="43" max="43" width="5.25" style="3" hidden="1" customWidth="1"/>
    <col min="44" max="44" width="9" style="3"/>
    <col min="45" max="45" width="4" style="3" customWidth="1"/>
    <col min="46" max="46" width="9.5" style="3" customWidth="1"/>
    <col min="47" max="47" width="9" style="3"/>
    <col min="48" max="48" width="1.625" style="3" customWidth="1"/>
    <col min="49" max="49" width="4.625" style="3" hidden="1" customWidth="1"/>
    <col min="50" max="50" width="9" style="3"/>
    <col min="51" max="51" width="4" style="3" customWidth="1"/>
    <col min="52" max="52" width="9.5" style="3" bestFit="1" customWidth="1"/>
    <col min="53" max="16384" width="9" style="3"/>
  </cols>
  <sheetData>
    <row r="1" spans="1:54" ht="21.75" thickBot="1">
      <c r="A1" s="1066">
        <v>12</v>
      </c>
      <c r="B1" s="1066"/>
      <c r="C1" s="1066"/>
      <c r="D1" s="932" t="s">
        <v>16570</v>
      </c>
      <c r="E1" s="932"/>
      <c r="F1" s="2" t="s">
        <v>16571</v>
      </c>
      <c r="X1" s="201"/>
      <c r="AA1" s="7" t="s">
        <v>16572</v>
      </c>
      <c r="AB1" s="8"/>
      <c r="AC1" s="9"/>
      <c r="AD1" s="10"/>
      <c r="AE1" s="10"/>
    </row>
    <row r="2" spans="1:54" ht="12.75" customHeight="1" thickBot="1">
      <c r="A2" s="933"/>
      <c r="B2" s="934"/>
      <c r="C2" s="934"/>
      <c r="D2" s="934"/>
      <c r="E2" s="934"/>
      <c r="F2" s="934"/>
      <c r="G2" s="935"/>
      <c r="H2" s="942" t="s">
        <v>16573</v>
      </c>
      <c r="I2" s="943"/>
      <c r="J2" s="943"/>
      <c r="K2" s="943"/>
      <c r="L2" s="943"/>
      <c r="M2" s="943"/>
      <c r="N2" s="943"/>
      <c r="O2" s="943"/>
      <c r="P2" s="943"/>
      <c r="Q2" s="943"/>
      <c r="R2" s="943"/>
      <c r="S2" s="943"/>
      <c r="T2" s="943"/>
      <c r="U2" s="943"/>
      <c r="V2" s="943"/>
      <c r="W2" s="944"/>
      <c r="AA2" s="945" t="s">
        <v>16574</v>
      </c>
      <c r="AB2" s="946"/>
      <c r="AC2" s="947"/>
      <c r="AD2" s="10"/>
      <c r="AE2" s="10"/>
      <c r="AG2" s="11"/>
      <c r="AH2" s="11"/>
      <c r="AI2" s="11"/>
      <c r="AJ2" s="11"/>
      <c r="AK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4" ht="12.75" customHeight="1" thickBot="1">
      <c r="A3" s="936"/>
      <c r="B3" s="937"/>
      <c r="C3" s="937"/>
      <c r="D3" s="937"/>
      <c r="E3" s="937"/>
      <c r="F3" s="937"/>
      <c r="G3" s="938"/>
      <c r="H3" s="942" t="s">
        <v>16575</v>
      </c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4"/>
      <c r="V3" s="942" t="s">
        <v>16576</v>
      </c>
      <c r="W3" s="944"/>
      <c r="AA3" s="948"/>
      <c r="AB3" s="949"/>
      <c r="AC3" s="950"/>
      <c r="AD3" s="10"/>
      <c r="AE3" s="10"/>
      <c r="AG3" s="11"/>
      <c r="AH3" s="11"/>
      <c r="AI3" s="11"/>
      <c r="AJ3" s="11"/>
      <c r="AK3" s="11"/>
      <c r="AM3" s="11"/>
      <c r="AN3" s="11"/>
      <c r="AO3" s="11"/>
      <c r="AP3" s="11"/>
      <c r="AQ3" s="11"/>
      <c r="AR3" s="12"/>
      <c r="AS3" s="12"/>
      <c r="AT3" s="12"/>
      <c r="AU3" s="12"/>
      <c r="AV3" s="11"/>
      <c r="AW3" s="11"/>
      <c r="AX3" s="12"/>
      <c r="AY3" s="12"/>
      <c r="AZ3" s="12"/>
      <c r="BA3" s="12"/>
    </row>
    <row r="4" spans="1:54" ht="14.25" thickBot="1">
      <c r="A4" s="939"/>
      <c r="B4" s="940"/>
      <c r="C4" s="940"/>
      <c r="D4" s="940"/>
      <c r="E4" s="940"/>
      <c r="F4" s="940"/>
      <c r="G4" s="941"/>
      <c r="H4" s="954" t="s">
        <v>16577</v>
      </c>
      <c r="I4" s="955"/>
      <c r="J4" s="956" t="s">
        <v>16578</v>
      </c>
      <c r="K4" s="957"/>
      <c r="L4" s="956" t="s">
        <v>16579</v>
      </c>
      <c r="M4" s="957"/>
      <c r="N4" s="956" t="s">
        <v>16580</v>
      </c>
      <c r="O4" s="968"/>
      <c r="P4" s="969" t="s">
        <v>16581</v>
      </c>
      <c r="Q4" s="968"/>
      <c r="R4" s="969" t="s">
        <v>16582</v>
      </c>
      <c r="S4" s="968"/>
      <c r="T4" s="969" t="s">
        <v>16583</v>
      </c>
      <c r="U4" s="968"/>
      <c r="V4" s="969" t="s">
        <v>16584</v>
      </c>
      <c r="W4" s="968"/>
      <c r="X4" s="970" t="s">
        <v>16585</v>
      </c>
      <c r="Y4" s="971"/>
      <c r="Z4" s="13"/>
      <c r="AA4" s="948"/>
      <c r="AB4" s="949"/>
      <c r="AC4" s="950"/>
      <c r="AD4" s="10"/>
      <c r="AE4" s="10"/>
      <c r="AF4" s="958" t="s">
        <v>16586</v>
      </c>
      <c r="AG4" s="958"/>
      <c r="AH4" s="958"/>
      <c r="AI4" s="958"/>
      <c r="AJ4" s="116"/>
      <c r="AL4" s="958" t="s">
        <v>16587</v>
      </c>
      <c r="AM4" s="958"/>
      <c r="AN4" s="958"/>
      <c r="AO4" s="958"/>
      <c r="AP4" s="116"/>
      <c r="AR4" s="999" t="s">
        <v>16588</v>
      </c>
      <c r="AS4" s="1000"/>
      <c r="AT4" s="1000"/>
      <c r="AU4" s="1001"/>
      <c r="AV4" s="116"/>
      <c r="AX4" s="999" t="s">
        <v>16589</v>
      </c>
      <c r="AY4" s="1000"/>
      <c r="AZ4" s="1000"/>
      <c r="BA4" s="1001"/>
    </row>
    <row r="5" spans="1:54" ht="16.350000000000001" customHeight="1" thickBot="1">
      <c r="A5" s="926" t="s">
        <v>16590</v>
      </c>
      <c r="B5" s="926" t="s">
        <v>16469</v>
      </c>
      <c r="C5" s="961" t="s">
        <v>16477</v>
      </c>
      <c r="D5" s="962"/>
      <c r="E5" s="963"/>
      <c r="F5" s="963"/>
      <c r="G5" s="964"/>
      <c r="H5" s="965">
        <f>SUM(I6:I70)</f>
        <v>6849986</v>
      </c>
      <c r="I5" s="966"/>
      <c r="J5" s="967">
        <f>SUM(K6:K70)</f>
        <v>2874667</v>
      </c>
      <c r="K5" s="966"/>
      <c r="L5" s="967">
        <f>SUM(M6:M70)</f>
        <v>1830644</v>
      </c>
      <c r="M5" s="966"/>
      <c r="N5" s="967">
        <f>SUM(O6:O70)</f>
        <v>4562959</v>
      </c>
      <c r="O5" s="972"/>
      <c r="P5" s="965">
        <f>SUM(Q6:Q70)</f>
        <v>35564269</v>
      </c>
      <c r="Q5" s="972"/>
      <c r="R5" s="965">
        <f>SUM(S6:S70)</f>
        <v>28201126</v>
      </c>
      <c r="S5" s="966"/>
      <c r="T5" s="967">
        <f>SUM(U6:U70)</f>
        <v>13781776</v>
      </c>
      <c r="U5" s="972"/>
      <c r="V5" s="965">
        <f>SUM(W6:W70)</f>
        <v>919681</v>
      </c>
      <c r="W5" s="972"/>
      <c r="X5" s="15" t="s">
        <v>16591</v>
      </c>
      <c r="Y5" s="16">
        <f>SUM(H5:W5)</f>
        <v>94585108</v>
      </c>
      <c r="Z5" s="13" t="s">
        <v>16592</v>
      </c>
      <c r="AA5" s="951"/>
      <c r="AB5" s="952"/>
      <c r="AC5" s="953"/>
      <c r="AD5" s="10"/>
      <c r="AE5" s="10" t="s">
        <v>16593</v>
      </c>
      <c r="AF5" s="310" t="s">
        <v>16594</v>
      </c>
      <c r="AG5" s="311" t="s">
        <v>16595</v>
      </c>
      <c r="AH5" s="312" t="s">
        <v>16596</v>
      </c>
      <c r="AI5" s="313" t="s">
        <v>31</v>
      </c>
      <c r="AJ5" s="6"/>
      <c r="AK5" s="10" t="s">
        <v>16597</v>
      </c>
      <c r="AL5" s="267" t="s">
        <v>16598</v>
      </c>
      <c r="AM5" s="14" t="s">
        <v>16599</v>
      </c>
      <c r="AN5" s="17" t="s">
        <v>16600</v>
      </c>
      <c r="AO5" s="268" t="s">
        <v>16601</v>
      </c>
      <c r="AP5" s="6"/>
      <c r="AQ5" s="10" t="s">
        <v>16602</v>
      </c>
      <c r="AR5" s="271" t="s">
        <v>16598</v>
      </c>
      <c r="AS5" s="203" t="s">
        <v>16599</v>
      </c>
      <c r="AT5" s="272" t="s">
        <v>16600</v>
      </c>
      <c r="AU5" s="273" t="s">
        <v>16601</v>
      </c>
      <c r="AV5" s="6"/>
      <c r="AW5" s="10" t="s">
        <v>16603</v>
      </c>
      <c r="AX5" s="271" t="s">
        <v>16598</v>
      </c>
      <c r="AY5" s="203" t="s">
        <v>16599</v>
      </c>
      <c r="AZ5" s="272" t="s">
        <v>16600</v>
      </c>
      <c r="BA5" s="273" t="s">
        <v>16601</v>
      </c>
      <c r="BB5" s="773" t="s">
        <v>16684</v>
      </c>
    </row>
    <row r="6" spans="1:54" ht="16.350000000000001" customHeight="1">
      <c r="A6" s="927"/>
      <c r="B6" s="927"/>
      <c r="C6" s="926" t="s">
        <v>16477</v>
      </c>
      <c r="D6" s="973" t="s">
        <v>16478</v>
      </c>
      <c r="E6" s="926" t="s">
        <v>16479</v>
      </c>
      <c r="F6" s="18" t="s">
        <v>16480</v>
      </c>
      <c r="G6" s="19" t="s">
        <v>16604</v>
      </c>
      <c r="H6" s="20" t="s">
        <v>16481</v>
      </c>
      <c r="I6" s="21">
        <f>SUMIFS(台帳表ｓ[金額],台帳表ｓ[精算
グループ],確報【12月】!$H6,台帳表ｓ[入金月（月のみ）],確報【12月】!$A$1,台帳表ｓ[ＮＣ区分],"西部")+SUMIFS(測量台帳1ｓ[入金額],測量台帳1ｓ[精算
グループ],確報【12月】!$H6,測量台帳1ｓ[入金月（月のみ）],確報【12月】!$A$1,測量台帳1ｓ[NC区分],"西部")+SUMIFS(測量台帳1__2ｓ[入金額(後)],測量台帳1__2ｓ[精算
グループ(後)],確報【12月】!$H6,測量台帳1__2ｓ[入金月(後)（月のみ）],確報【12月】!$A$1,測量台帳1__2ｓ[NC区分],"西部")</f>
        <v>4385944</v>
      </c>
      <c r="J6" s="75" t="s">
        <v>16481</v>
      </c>
      <c r="K6" s="21"/>
      <c r="L6" s="75" t="s">
        <v>16481</v>
      </c>
      <c r="M6" s="296"/>
      <c r="N6" s="58" t="s">
        <v>16481</v>
      </c>
      <c r="O6" s="21"/>
      <c r="P6" s="20" t="s">
        <v>16481</v>
      </c>
      <c r="Q6" s="22">
        <f>SUMIFS(台帳表ｔ[金額],台帳表ｔ[精算
グループ],確報【12月】!$H6,台帳表ｔ[入金月（月のみ）],確報【12月】!$A$1,台帳表ｔ[ＮＣ区分],"西部")+SUMIFS(測量台帳1ｔ[入金額],測量台帳1ｔ[精算
グループ],確報【12月】!$H6,測量台帳1ｔ[入金月（月のみ）],確報【12月】!$A$1,測量台帳1ｔ[NC区分],"西部")+SUMIFS(測量台帳1__2ｔ[入金額(後)],測量台帳1__2ｔ[精算
グループ(後)],確報【12月】!$H6,測量台帳1__2ｔ[入金月(後)（月のみ）],確報【12月】!$A$1,測量台帳1__2ｔ[NC区分],"西部")</f>
        <v>656265</v>
      </c>
      <c r="R6" s="20" t="s">
        <v>16481</v>
      </c>
      <c r="S6" s="85"/>
      <c r="T6" s="86" t="s">
        <v>16481</v>
      </c>
      <c r="U6" s="22"/>
      <c r="V6" s="20" t="s">
        <v>16481</v>
      </c>
      <c r="W6" s="22" cm="1">
        <f t="array" ref="W6">INDEX(設備G入力用!$F$2:$Q$72,ROW(A2), MATCH($A$1,設備G入力用!$F$2:$Q$2,0))</f>
        <v>771975</v>
      </c>
      <c r="X6" s="23">
        <f>SUM(I6,K6,M6,O6,Q6,S6,U6,W6)</f>
        <v>5814184</v>
      </c>
      <c r="Y6" s="24"/>
      <c r="Z6" s="13"/>
      <c r="AA6" s="1073" t="s">
        <v>16605</v>
      </c>
      <c r="AB6" s="299" t="s">
        <v>16481</v>
      </c>
      <c r="AC6" s="112">
        <f>SUM(I6,K6,M6,O6,Q6,S6,U6,W6)</f>
        <v>5814184</v>
      </c>
      <c r="AD6" s="10"/>
      <c r="AE6" s="10" t="str" cm="1">
        <f t="array" ref="AE6:AE16">IFERROR(_xlfn._xlws.FILTER(台帳表ｓ[整理番号], (台帳表ｓ[繁閑調整]&lt;&gt;"") *(CLEAN(台帳表ｓ[入金月（月のみ）])=CLEAN($A$1))),"なし")</f>
        <v>318</v>
      </c>
      <c r="AF6" s="202" t="str">
        <f>IFERROR(_xlfn.XLOOKUP(確報【12月】!$AE6,台帳表ｓ[整理番号],台帳表ｓ[繁閑調整]),"")</f>
        <v>神奈川</v>
      </c>
      <c r="AG6" s="277">
        <f>IFERROR(_xlfn.XLOOKUP(確報【12月】!$AE6,台帳表ｓ[整理番号],台帳表ｓ[精算
グループ]),"")</f>
        <v>16</v>
      </c>
      <c r="AH6" s="278">
        <f>IFERROR(_xlfn.XLOOKUP(確報【12月】!$AE6,台帳表ｓ[整理番号],台帳表ｓ[請求書発行番号]),"")</f>
        <v>50023341</v>
      </c>
      <c r="AI6" s="269">
        <f>IFERROR(_xlfn.XLOOKUP(確報【12月】!$AE6,台帳表ｓ[整理番号],台帳表ｓ[繁閑調整金]),"")</f>
        <v>149189</v>
      </c>
      <c r="AJ6" s="274"/>
      <c r="AK6" s="10" t="str" cm="1">
        <f t="array" ref="AK6">IFERROR(_xlfn._xlws.FILTER(台帳表ｔ[整理番号], (台帳表ｔ[繁閑調整]&lt;&gt;"") *(CLEAN(台帳表ｔ[入金月（月のみ）])=CLEAN($A$1))),"なし")</f>
        <v>1592</v>
      </c>
      <c r="AL6" s="202" t="str">
        <f>IFERROR(_xlfn.XLOOKUP(確報【12月】!AK6,台帳表ｔ[整理番号],台帳表ｔ[繁閑調整]),"")</f>
        <v>設備</v>
      </c>
      <c r="AM6" s="277" t="str">
        <f>IFERROR(_xlfn.XLOOKUP(確報【12月】!AK6,台帳表ｔ[整理番号],台帳表ｔ[精算
グループ]),"")</f>
        <v>42</v>
      </c>
      <c r="AN6" s="278">
        <f>IFERROR(_xlfn.XLOOKUP(確報【12月】!AK6,台帳表ｔ[整理番号],台帳表ｔ[請求書発行番号]),"")</f>
        <v>50050499</v>
      </c>
      <c r="AO6" s="269">
        <f>IFERROR(_xlfn.XLOOKUP(確報【12月】!AK6,台帳表ｔ[整理番号],台帳表ｔ[繁閑調整金]),"")</f>
        <v>276325</v>
      </c>
      <c r="AP6" s="6"/>
      <c r="AQ6" s="10" t="str" cm="1">
        <f t="array" ref="AQ6:AQ7">IFERROR(_xlfn._xlws.FILTER(台帳表ｋ[整理番号], (台帳表ｋ[繁閑調整]&lt;&gt;"")*(CLEAN(台帳表ｋ[入金月（月のみ）])=CLEAN($A$1))*(台帳表ｋ[事務所/分室]=$AQ$5)),"なし")</f>
        <v>65</v>
      </c>
      <c r="AR6" s="202" t="str">
        <f>IFERROR(_xlfn.XLOOKUP(確報【12月】!AQ6,台帳表ｋ[整理番号],台帳表ｋ[繁閑調整]),"")</f>
        <v>西部</v>
      </c>
      <c r="AS6" s="277">
        <f>IFERROR(_xlfn.XLOOKUP(確報【12月】!AQ6,台帳表ｋ[整理番号],台帳表ｋ[精算
グループ]),"")</f>
        <v>27</v>
      </c>
      <c r="AT6" s="278">
        <f>IFERROR(_xlfn.XLOOKUP(確報【12月】!AQ6,台帳表ｋ[整理番号],台帳表ｋ[請求書発行番号]),"")</f>
        <v>40066636</v>
      </c>
      <c r="AU6" s="269">
        <f>IFERROR(_xlfn.XLOOKUP(確報【12月】!AQ6,台帳表ｋ[整理番号],台帳表ｋ[繁閑調整金]),"")</f>
        <v>243788</v>
      </c>
      <c r="AV6" s="275"/>
      <c r="AW6" s="10" t="str" cm="1">
        <f t="array" ref="AW6">IFERROR(_xlfn._xlws.FILTER(台帳表ｋ[整理番号], (台帳表ｋ[繁閑調整]&lt;&gt;"")*(CLEAN(台帳表ｋ[入金月（月のみ）])=CLEAN($A$1))*(台帳表ｋ[事務所/分室]=$AW$5)),"なし")</f>
        <v>なし</v>
      </c>
      <c r="AX6" s="202" t="str">
        <f>IFERROR(_xlfn.XLOOKUP(確報【12月】!AW6,台帳表ｋ[整理番号],台帳表ｋ[繁閑調整]),"")</f>
        <v/>
      </c>
      <c r="AY6" s="277" t="str">
        <f>IFERROR(_xlfn.XLOOKUP(確報【12月】!AW6,台帳表ｋ[整理番号],台帳表ｋ[精算
グループ]),"")</f>
        <v/>
      </c>
      <c r="AZ6" s="278" t="str">
        <f>IFERROR(_xlfn.XLOOKUP(確報【12月】!AW6,台帳表ｋ[整理番号],台帳表ｋ[請求書発行番号]),"")</f>
        <v/>
      </c>
      <c r="BA6" s="269" t="str">
        <f>IFERROR(_xlfn.XLOOKUP(確報【12月】!AW6,台帳表ｋ[整理番号],台帳表ｋ[繁閑調整金]),"")</f>
        <v/>
      </c>
    </row>
    <row r="7" spans="1:54" ht="16.350000000000001" customHeight="1">
      <c r="A7" s="927"/>
      <c r="B7" s="927"/>
      <c r="C7" s="927"/>
      <c r="D7" s="976"/>
      <c r="E7" s="927"/>
      <c r="F7" s="25" t="s">
        <v>16482</v>
      </c>
      <c r="G7" s="26" t="s">
        <v>16606</v>
      </c>
      <c r="H7" s="27" t="s">
        <v>16483</v>
      </c>
      <c r="I7" s="28">
        <f>SUMIFS(台帳表ｓ[金額],台帳表ｓ[精算
グループ],確報【12月】!$H7,台帳表ｓ[入金月（月のみ）],確報【12月】!$A$1,台帳表ｓ[ＮＣ区分],"西部")+SUMIFS(測量台帳1ｓ[入金額],測量台帳1ｓ[精算
グループ],確報【12月】!$H7,測量台帳1ｓ[入金月（月のみ）],確報【12月】!$A$1,測量台帳1ｓ[NC区分],"西部")+SUMIFS(測量台帳1__2ｓ[入金額(後)],測量台帳1__2ｓ[精算
グループ(後)],確報【12月】!$H7,測量台帳1__2ｓ[入金月(後)（月のみ）],確報【12月】!$A$1,測量台帳1__2ｓ[NC区分],"西部")</f>
        <v>0</v>
      </c>
      <c r="J7" s="78" t="s">
        <v>16483</v>
      </c>
      <c r="K7" s="40"/>
      <c r="L7" s="78" t="s">
        <v>16483</v>
      </c>
      <c r="M7" s="40"/>
      <c r="N7" s="60" t="s">
        <v>16483</v>
      </c>
      <c r="O7" s="61"/>
      <c r="P7" s="27" t="s">
        <v>16483</v>
      </c>
      <c r="Q7" s="29">
        <f>SUMIFS(台帳表ｔ[金額],台帳表ｔ[精算
グループ],確報【12月】!$H7,台帳表ｔ[入金月（月のみ）],確報【12月】!$A$1,台帳表ｔ[ＮＣ区分],"西部")+SUMIFS(測量台帳1ｔ[入金額],測量台帳1ｔ[精算
グループ],確報【12月】!$H7,測量台帳1ｔ[入金月（月のみ）],確報【12月】!$A$1,測量台帳1ｔ[NC区分],"西部")+SUMIFS(測量台帳1__2ｔ[入金額(後)],測量台帳1__2ｔ[精算
グループ(後)],確報【12月】!$H7,測量台帳1__2ｔ[入金月(後)（月のみ）],確報【12月】!$A$1,測量台帳1__2ｔ[NC区分],"西部")</f>
        <v>0</v>
      </c>
      <c r="R7" s="27" t="s">
        <v>16483</v>
      </c>
      <c r="S7" s="92"/>
      <c r="T7" s="93" t="s">
        <v>16483</v>
      </c>
      <c r="U7" s="29"/>
      <c r="V7" s="27" t="s">
        <v>16483</v>
      </c>
      <c r="W7" s="29" cm="1">
        <f t="array" ref="W7">INDEX(設備G入力用!$F$2:$Q$72,ROW(A3), MATCH($A$1,設備G入力用!$F$2:$Q$2,0))</f>
        <v>0</v>
      </c>
      <c r="X7" s="30">
        <f t="shared" ref="X7:X18" si="0">SUM(I7,K7,M7,O7,Q7,S7,U7,W7)</f>
        <v>0</v>
      </c>
      <c r="Y7" s="24"/>
      <c r="Z7" s="13"/>
      <c r="AA7" s="1074"/>
      <c r="AB7" s="299" t="s">
        <v>16483</v>
      </c>
      <c r="AC7" s="112">
        <f>SUM(I7,K7,M7,O7,Q7,S7,U7,W7)</f>
        <v>0</v>
      </c>
      <c r="AD7" s="10"/>
      <c r="AE7" s="10" t="str">
        <v>325</v>
      </c>
      <c r="AF7" s="202" t="str">
        <f>IFERROR(_xlfn.XLOOKUP(確報【12月】!$AE7,台帳表ｓ[整理番号],台帳表ｓ[繁閑調整]),"")</f>
        <v>神奈川</v>
      </c>
      <c r="AG7" s="277">
        <f>IFERROR(_xlfn.XLOOKUP(確報【12月】!$AE7,台帳表ｓ[整理番号],台帳表ｓ[精算
グループ]),"")</f>
        <v>16</v>
      </c>
      <c r="AH7" s="278">
        <f>IFERROR(_xlfn.XLOOKUP(確報【12月】!$AE7,台帳表ｓ[整理番号],台帳表ｓ[請求書発行番号]),"")</f>
        <v>50023375</v>
      </c>
      <c r="AI7" s="269">
        <f>IFERROR(_xlfn.XLOOKUP(確報【12月】!$AE7,台帳表ｓ[整理番号],台帳表ｓ[繁閑調整金]),"")</f>
        <v>156819</v>
      </c>
      <c r="AJ7" s="274"/>
      <c r="AK7" s="10"/>
      <c r="AL7" s="202" t="str">
        <f>IFERROR(_xlfn.XLOOKUP(確報【12月】!AK7,台帳表ｔ[整理番号],台帳表ｔ[繁閑調整]),"")</f>
        <v/>
      </c>
      <c r="AM7" s="277"/>
      <c r="AN7" s="278"/>
      <c r="AO7" s="269"/>
      <c r="AP7" s="275"/>
      <c r="AQ7" s="10" t="str">
        <v>66</v>
      </c>
      <c r="AR7" s="202" t="str">
        <f>IFERROR(_xlfn.XLOOKUP(確報【12月】!AQ7,台帳表ｋ[整理番号],台帳表ｋ[繁閑調整]),"")</f>
        <v>西部</v>
      </c>
      <c r="AS7" s="277">
        <f>IFERROR(_xlfn.XLOOKUP(確報【12月】!AQ7,台帳表ｋ[整理番号],台帳表ｋ[精算
グループ]),"")</f>
        <v>27</v>
      </c>
      <c r="AT7" s="278" t="str">
        <f>IFERROR(_xlfn.XLOOKUP(確報【12月】!AQ7,台帳表ｋ[整理番号],台帳表ｋ[請求書発行番号]),"")</f>
        <v>40066638</v>
      </c>
      <c r="AU7" s="269">
        <f>IFERROR(_xlfn.XLOOKUP(確報【12月】!AQ7,台帳表ｋ[整理番号],台帳表ｋ[繁閑調整金]),"")</f>
        <v>228365</v>
      </c>
      <c r="AV7" s="275"/>
      <c r="AW7" s="10"/>
      <c r="AX7" s="202" t="str">
        <f>IFERROR(_xlfn.XLOOKUP(確報【12月】!AW7,台帳表ｋ[整理番号],台帳表ｋ[繁閑調整]),"")</f>
        <v/>
      </c>
      <c r="AY7" s="277" t="str">
        <f>IFERROR(_xlfn.XLOOKUP(確報【12月】!AW7,台帳表ｋ[整理番号],台帳表ｋ[精算
グループ]),"")</f>
        <v/>
      </c>
      <c r="AZ7" s="278" t="str">
        <f>IFERROR(_xlfn.XLOOKUP(確報【12月】!AW7,台帳表ｋ[整理番号],台帳表ｋ[請求書発行番号]),"")</f>
        <v/>
      </c>
      <c r="BA7" s="269" t="str">
        <f>IFERROR(_xlfn.XLOOKUP(確報【12月】!AW7,台帳表ｋ[整理番号],台帳表ｋ[繁閑調整金]),"")</f>
        <v/>
      </c>
    </row>
    <row r="8" spans="1:54" ht="16.350000000000001" customHeight="1">
      <c r="A8" s="927"/>
      <c r="B8" s="927"/>
      <c r="C8" s="927"/>
      <c r="D8" s="976"/>
      <c r="E8" s="927"/>
      <c r="F8" s="25" t="s">
        <v>16484</v>
      </c>
      <c r="G8" s="26" t="s">
        <v>16606</v>
      </c>
      <c r="H8" s="27" t="s">
        <v>16485</v>
      </c>
      <c r="I8" s="28">
        <f>SUMIFS(台帳表ｓ[金額],台帳表ｓ[精算
グループ],確報【12月】!$H8,台帳表ｓ[入金月（月のみ）],確報【12月】!$A$1,台帳表ｓ[ＮＣ区分],"西部")+SUMIFS(測量台帳1ｓ[入金額],測量台帳1ｓ[精算
グループ],確報【12月】!$H8,測量台帳1ｓ[入金月（月のみ）],確報【12月】!$A$1,測量台帳1ｓ[NC区分],"西部")+SUMIFS(測量台帳1__2ｓ[入金額(後)],測量台帳1__2ｓ[精算
グループ(後)],確報【12月】!$H8,測量台帳1__2ｓ[入金月(後)（月のみ）],確報【12月】!$A$1,測量台帳1__2ｓ[NC区分],"西部")</f>
        <v>159533</v>
      </c>
      <c r="J8" s="78" t="s">
        <v>16485</v>
      </c>
      <c r="K8" s="40"/>
      <c r="L8" s="78" t="s">
        <v>16485</v>
      </c>
      <c r="M8" s="40"/>
      <c r="N8" s="60" t="s">
        <v>16485</v>
      </c>
      <c r="O8" s="61"/>
      <c r="P8" s="27" t="s">
        <v>16485</v>
      </c>
      <c r="Q8" s="29">
        <f>SUMIFS(台帳表ｔ[金額],台帳表ｔ[精算
グループ],確報【12月】!$H8,台帳表ｔ[入金月（月のみ）],確報【12月】!$A$1,台帳表ｔ[ＮＣ区分],"西部")+SUMIFS(測量台帳1ｔ[入金額],測量台帳1ｔ[精算
グループ],確報【12月】!$H8,測量台帳1ｔ[入金月（月のみ）],確報【12月】!$A$1,測量台帳1ｔ[NC区分],"西部")+SUMIFS(測量台帳1__2ｔ[入金額(後)],測量台帳1__2ｔ[精算
グループ(後)],確報【12月】!$H8,測量台帳1__2ｔ[入金月(後)（月のみ）],確報【12月】!$A$1,測量台帳1__2ｔ[NC区分],"西部")</f>
        <v>0</v>
      </c>
      <c r="R8" s="27" t="s">
        <v>16485</v>
      </c>
      <c r="S8" s="92"/>
      <c r="T8" s="93" t="s">
        <v>16485</v>
      </c>
      <c r="U8" s="29"/>
      <c r="V8" s="27" t="s">
        <v>16485</v>
      </c>
      <c r="W8" s="29" cm="1">
        <f t="array" ref="W8">INDEX(設備G入力用!$F$2:$Q$72,ROW(A4), MATCH($A$1,設備G入力用!$F$2:$Q$2,0))</f>
        <v>0</v>
      </c>
      <c r="X8" s="30">
        <f t="shared" si="0"/>
        <v>159533</v>
      </c>
      <c r="Y8" s="24"/>
      <c r="Z8" s="13"/>
      <c r="AA8" s="1074"/>
      <c r="AB8" s="299" t="s">
        <v>16485</v>
      </c>
      <c r="AC8" s="112">
        <f>SUM(I8,K8,M8,O8,Q8,S8,U8,W8)</f>
        <v>159533</v>
      </c>
      <c r="AD8" s="10"/>
      <c r="AE8" s="10" t="str">
        <v>327</v>
      </c>
      <c r="AF8" s="202" t="str">
        <f>IFERROR(_xlfn.XLOOKUP(確報【12月】!$AE8,台帳表ｓ[整理番号],台帳表ｓ[繁閑調整]),"")</f>
        <v>神奈川</v>
      </c>
      <c r="AG8" s="277">
        <f>IFERROR(_xlfn.XLOOKUP(確報【12月】!$AE8,台帳表ｓ[整理番号],台帳表ｓ[精算
グループ]),"")</f>
        <v>16</v>
      </c>
      <c r="AH8" s="278">
        <f>IFERROR(_xlfn.XLOOKUP(確報【12月】!$AE8,台帳表ｓ[整理番号],台帳表ｓ[請求書発行番号]),"")</f>
        <v>50023382</v>
      </c>
      <c r="AI8" s="269">
        <f>IFERROR(_xlfn.XLOOKUP(確報【12月】!$AE8,台帳表ｓ[整理番号],台帳表ｓ[繁閑調整金]),"")</f>
        <v>138245</v>
      </c>
      <c r="AJ8" s="274"/>
      <c r="AL8" s="202" t="str">
        <f>IFERROR(_xlfn.XLOOKUP(確報【12月】!AK8,台帳表ｔ[整理番号],台帳表ｔ[繁閑調整]),"")</f>
        <v/>
      </c>
      <c r="AM8" s="277"/>
      <c r="AN8" s="278"/>
      <c r="AO8" s="269"/>
      <c r="AP8" s="131"/>
      <c r="AR8" s="202" t="str">
        <f>IFERROR(_xlfn.XLOOKUP(確報【12月】!AQ8,台帳表ｋ[整理番号],台帳表ｋ[繁閑調整]),"")</f>
        <v/>
      </c>
      <c r="AS8" s="277" t="str">
        <f>IFERROR(_xlfn.XLOOKUP(確報【12月】!AQ8,台帳表ｋ[整理番号],台帳表ｋ[精算
グループ]),"")</f>
        <v/>
      </c>
      <c r="AT8" s="278" t="str">
        <f>IFERROR(_xlfn.XLOOKUP(確報【12月】!AQ8,台帳表ｋ[整理番号],台帳表ｋ[請求書発行番号]),"")</f>
        <v/>
      </c>
      <c r="AU8" s="269" t="str">
        <f>IFERROR(_xlfn.XLOOKUP(確報【12月】!AQ8,台帳表ｋ[整理番号],台帳表ｋ[繁閑調整金]),"")</f>
        <v/>
      </c>
      <c r="AV8" s="275"/>
      <c r="AX8" s="202" t="str">
        <f>IFERROR(_xlfn.XLOOKUP(確報【12月】!AW8,台帳表ｋ[整理番号],台帳表ｋ[繁閑調整]),"")</f>
        <v/>
      </c>
      <c r="AY8" s="277" t="str">
        <f>IFERROR(_xlfn.XLOOKUP(確報【12月】!AW8,台帳表ｋ[整理番号],台帳表ｋ[精算
グループ]),"")</f>
        <v/>
      </c>
      <c r="AZ8" s="278" t="str">
        <f>IFERROR(_xlfn.XLOOKUP(確報【12月】!AW8,台帳表ｋ[整理番号],台帳表ｋ[請求書発行番号]),"")</f>
        <v/>
      </c>
      <c r="BA8" s="269" t="str">
        <f>IFERROR(_xlfn.XLOOKUP(確報【12月】!AW8,台帳表ｋ[整理番号],台帳表ｋ[繁閑調整金]),"")</f>
        <v/>
      </c>
    </row>
    <row r="9" spans="1:54" ht="16.350000000000001" customHeight="1">
      <c r="A9" s="927"/>
      <c r="B9" s="927"/>
      <c r="C9" s="927"/>
      <c r="D9" s="976"/>
      <c r="E9" s="927"/>
      <c r="F9" s="31" t="s">
        <v>16486</v>
      </c>
      <c r="G9" s="32" t="s">
        <v>16606</v>
      </c>
      <c r="H9" s="33" t="s">
        <v>16487</v>
      </c>
      <c r="I9" s="34">
        <f>SUMIFS(台帳表ｓ[金額],台帳表ｓ[精算
グループ],確報【12月】!$H9,台帳表ｓ[入金月（月のみ）],確報【12月】!$A$1,台帳表ｓ[ＮＣ区分],"西部")+SUMIFS(測量台帳1ｓ[入金額],測量台帳1ｓ[精算
グループ],確報【12月】!$H9,測量台帳1ｓ[入金月（月のみ）],確報【12月】!$A$1,測量台帳1ｓ[NC区分],"西部")+SUMIFS(測量台帳1__2ｓ[入金額(後)],測量台帳1__2ｓ[精算
グループ(後)],確報【12月】!$H9,測量台帳1__2ｓ[入金月(後)（月のみ）],確報【12月】!$A$1,測量台帳1__2ｓ[NC区分],"西部")</f>
        <v>362786</v>
      </c>
      <c r="J9" s="147" t="s">
        <v>16487</v>
      </c>
      <c r="K9" s="148"/>
      <c r="L9" s="147" t="s">
        <v>16487</v>
      </c>
      <c r="M9" s="148"/>
      <c r="N9" s="149" t="s">
        <v>16487</v>
      </c>
      <c r="O9" s="150"/>
      <c r="P9" s="33" t="s">
        <v>16487</v>
      </c>
      <c r="Q9" s="35">
        <f>SUMIFS(台帳表ｔ[金額],台帳表ｔ[精算
グループ],確報【12月】!$H9,台帳表ｔ[入金月（月のみ）],確報【12月】!$A$1,台帳表ｔ[ＮＣ区分],"西部")+SUMIFS(測量台帳1ｔ[入金額],測量台帳1ｔ[精算
グループ],確報【12月】!$H9,測量台帳1ｔ[入金月（月のみ）],確報【12月】!$A$1,測量台帳1ｔ[NC区分],"西部")+SUMIFS(測量台帳1__2ｔ[入金額(後)],測量台帳1__2ｔ[精算
グループ(後)],確報【12月】!$H9,測量台帳1__2ｔ[入金月(後)（月のみ）],確報【12月】!$A$1,測量台帳1__2ｔ[NC区分],"西部")</f>
        <v>0</v>
      </c>
      <c r="R9" s="33" t="s">
        <v>16487</v>
      </c>
      <c r="S9" s="151"/>
      <c r="T9" s="152" t="s">
        <v>16487</v>
      </c>
      <c r="U9" s="35"/>
      <c r="V9" s="33" t="s">
        <v>16487</v>
      </c>
      <c r="W9" s="35" cm="1">
        <f t="array" ref="W9">INDEX(設備G入力用!$F$2:$Q$72,ROW(A5), MATCH($A$1,設備G入力用!$F$2:$Q$2,0))</f>
        <v>0</v>
      </c>
      <c r="X9" s="30">
        <f t="shared" si="0"/>
        <v>362786</v>
      </c>
      <c r="Y9" s="24"/>
      <c r="Z9" s="13"/>
      <c r="AA9" s="1074"/>
      <c r="AB9" s="299" t="s">
        <v>16487</v>
      </c>
      <c r="AC9" s="112">
        <f>SUM(I9,K9,M9,O9,Q9,S9,U9,W9)</f>
        <v>362786</v>
      </c>
      <c r="AD9" s="10"/>
      <c r="AE9" s="10" t="str">
        <v>328</v>
      </c>
      <c r="AF9" s="202" t="str">
        <f>IFERROR(_xlfn.XLOOKUP(確報【12月】!$AE9,台帳表ｓ[整理番号],台帳表ｓ[繁閑調整]),"")</f>
        <v>神奈川</v>
      </c>
      <c r="AG9" s="277">
        <f>IFERROR(_xlfn.XLOOKUP(確報【12月】!$AE9,台帳表ｓ[整理番号],台帳表ｓ[精算
グループ]),"")</f>
        <v>16</v>
      </c>
      <c r="AH9" s="278">
        <f>IFERROR(_xlfn.XLOOKUP(確報【12月】!$AE9,台帳表ｓ[整理番号],台帳表ｓ[請求書発行番号]),"")</f>
        <v>50023384</v>
      </c>
      <c r="AI9" s="269">
        <f>IFERROR(_xlfn.XLOOKUP(確報【12月】!$AE9,台帳表ｓ[整理番号],台帳表ｓ[繁閑調整金]),"")</f>
        <v>178973</v>
      </c>
      <c r="AJ9" s="274"/>
      <c r="AL9" s="202" t="str">
        <f>IFERROR(_xlfn.XLOOKUP(確報【12月】!AK9,台帳表ｔ[整理番号],台帳表ｔ[繁閑調整]),"")</f>
        <v/>
      </c>
      <c r="AM9" s="277" t="str">
        <f>IFERROR(_xlfn.XLOOKUP(確報【12月】!AK9,台帳表ｔ[整理番号],台帳表ｔ[精算
グループ]),"")</f>
        <v/>
      </c>
      <c r="AN9" s="278" t="str">
        <f>IFERROR(_xlfn.XLOOKUP(確報【12月】!AK9,台帳表ｔ[整理番号],台帳表ｔ[請求書発行番号]),"")</f>
        <v/>
      </c>
      <c r="AO9" s="269" t="str">
        <f>IFERROR(_xlfn.XLOOKUP(確報【12月】!AK9,台帳表ｔ[整理番号],台帳表ｔ[繁閑調整金]),"")</f>
        <v/>
      </c>
      <c r="AP9" s="275"/>
      <c r="AR9" s="202" t="str">
        <f>IFERROR(_xlfn.XLOOKUP(確報【12月】!AQ9,台帳表ｋ[整理番号],台帳表ｋ[繁閑調整]),"")</f>
        <v/>
      </c>
      <c r="AS9" s="277" t="str">
        <f>IFERROR(_xlfn.XLOOKUP(確報【12月】!AQ9,台帳表ｋ[整理番号],台帳表ｋ[精算
グループ]),"")</f>
        <v/>
      </c>
      <c r="AT9" s="278" t="str">
        <f>IFERROR(_xlfn.XLOOKUP(確報【12月】!AQ9,台帳表ｋ[整理番号],台帳表ｋ[請求書発行番号]),"")</f>
        <v/>
      </c>
      <c r="AU9" s="269" t="str">
        <f>IFERROR(_xlfn.XLOOKUP(確報【12月】!AQ9,台帳表ｋ[整理番号],台帳表ｋ[繁閑調整金]),"")</f>
        <v/>
      </c>
      <c r="AV9" s="270"/>
      <c r="AX9" s="202" t="str">
        <f>IFERROR(_xlfn.XLOOKUP(確報【12月】!AW9,台帳表ｋ[整理番号],台帳表ｋ[繁閑調整]),"")</f>
        <v/>
      </c>
      <c r="AY9" s="277" t="str">
        <f>IFERROR(_xlfn.XLOOKUP(確報【12月】!AW9,台帳表ｋ[整理番号],台帳表ｋ[精算
グループ]),"")</f>
        <v/>
      </c>
      <c r="AZ9" s="278" t="str">
        <f>IFERROR(_xlfn.XLOOKUP(確報【12月】!AW9,台帳表ｋ[整理番号],台帳表ｋ[請求書発行番号]),"")</f>
        <v/>
      </c>
      <c r="BA9" s="269" t="str">
        <f>IFERROR(_xlfn.XLOOKUP(確報【12月】!AW9,台帳表ｋ[整理番号],台帳表ｋ[繁閑調整金]),"")</f>
        <v/>
      </c>
    </row>
    <row r="10" spans="1:54" ht="16.350000000000001" customHeight="1" thickBot="1">
      <c r="A10" s="927"/>
      <c r="B10" s="927"/>
      <c r="C10" s="927"/>
      <c r="D10" s="976"/>
      <c r="E10" s="927"/>
      <c r="F10" s="36" t="s">
        <v>16488</v>
      </c>
      <c r="G10" s="37" t="s">
        <v>16606</v>
      </c>
      <c r="H10" s="67" t="s">
        <v>16489</v>
      </c>
      <c r="I10" s="38">
        <f>SUMIFS(台帳表ｓ[金額],台帳表ｓ[精算
グループ],確報【12月】!$H10,台帳表ｓ[入金月（月のみ）],確報【12月】!$A$1,台帳表ｓ[ＮＣ区分],"西部")+SUMIFS(測量台帳1ｓ[入金額],測量台帳1ｓ[精算
グループ],確報【12月】!$H10,測量台帳1ｓ[入金月（月のみ）],確報【12月】!$A$1,測量台帳1ｓ[NC区分],"西部")+SUMIFS(測量台帳1__2ｓ[入金額(後)],測量台帳1__2ｓ[精算
グループ(後)],確報【12月】!$H10,測量台帳1__2ｓ[入金月(後)（月のみ）],確報【12月】!$A$1,測量台帳1__2ｓ[NC区分],"西部")</f>
        <v>1565215</v>
      </c>
      <c r="J10" s="79" t="s">
        <v>16489</v>
      </c>
      <c r="K10" s="80"/>
      <c r="L10" s="79" t="s">
        <v>16489</v>
      </c>
      <c r="M10" s="80"/>
      <c r="N10" s="66" t="s">
        <v>16489</v>
      </c>
      <c r="O10" s="39"/>
      <c r="P10" s="67" t="s">
        <v>16489</v>
      </c>
      <c r="Q10" s="39">
        <f>SUMIFS(台帳表ｔ[金額],台帳表ｔ[精算
グループ],確報【12月】!$H10,台帳表ｔ[入金月（月のみ）],確報【12月】!$A$1,台帳表ｔ[ＮＣ区分],"西部")+SUMIFS(測量台帳1ｔ[入金額],測量台帳1ｔ[精算
グループ],確報【12月】!$H10,測量台帳1ｔ[入金月（月のみ）],確報【12月】!$A$1,測量台帳1ｔ[NC区分],"西部")+SUMIFS(測量台帳1__2ｔ[入金額(後)],測量台帳1__2ｔ[精算
グループ(後)],確報【12月】!$H10,測量台帳1__2ｔ[入金月(後)（月のみ）],確報【12月】!$A$1,測量台帳1__2ｔ[NC区分],"西部")</f>
        <v>0</v>
      </c>
      <c r="R10" s="67" t="s">
        <v>52</v>
      </c>
      <c r="S10" s="80"/>
      <c r="T10" s="66" t="s">
        <v>52</v>
      </c>
      <c r="U10" s="39"/>
      <c r="V10" s="67" t="s">
        <v>52</v>
      </c>
      <c r="W10" s="39" cm="1">
        <f t="array" ref="W10">INDEX(設備G入力用!$F$2:$Q$72,ROW(A6), MATCH($A$1,設備G入力用!$F$2:$Q$2,0))</f>
        <v>0</v>
      </c>
      <c r="X10" s="30">
        <f t="shared" si="0"/>
        <v>1565215</v>
      </c>
      <c r="Y10" s="24"/>
      <c r="Z10" s="13"/>
      <c r="AA10" s="1074"/>
      <c r="AB10" s="299" t="s">
        <v>16493</v>
      </c>
      <c r="AC10" s="673">
        <f>SUM(I12,K12,M12,O12,Q12,S12,U12,W12)</f>
        <v>23297792</v>
      </c>
      <c r="AD10" s="10"/>
      <c r="AE10" s="10" t="str">
        <v>329</v>
      </c>
      <c r="AF10" s="202" t="str">
        <f>IFERROR(_xlfn.XLOOKUP(確報【12月】!$AE10,台帳表ｓ[整理番号],台帳表ｓ[繁閑調整]),"")</f>
        <v>神奈川</v>
      </c>
      <c r="AG10" s="277">
        <f>IFERROR(_xlfn.XLOOKUP(確報【12月】!$AE10,台帳表ｓ[整理番号],台帳表ｓ[精算
グループ]),"")</f>
        <v>16</v>
      </c>
      <c r="AH10" s="278">
        <f>IFERROR(_xlfn.XLOOKUP(確報【12月】!$AE10,台帳表ｓ[整理番号],台帳表ｓ[請求書発行番号]),"")</f>
        <v>50023389</v>
      </c>
      <c r="AI10" s="269">
        <f>IFERROR(_xlfn.XLOOKUP(確報【12月】!$AE10,台帳表ｓ[整理番号],台帳表ｓ[繁閑調整金]),"")</f>
        <v>160134</v>
      </c>
      <c r="AJ10" s="274"/>
      <c r="AL10" s="202" t="str">
        <f>IFERROR(_xlfn.XLOOKUP(確報【12月】!AK10,台帳表ｔ[整理番号],台帳表ｔ[繁閑調整]),"")</f>
        <v/>
      </c>
      <c r="AM10" s="277" t="str">
        <f>IFERROR(_xlfn.XLOOKUP(確報【12月】!AK10,台帳表ｔ[整理番号],台帳表ｔ[精算
グループ]),"")</f>
        <v/>
      </c>
      <c r="AN10" s="278" t="str">
        <f>IFERROR(_xlfn.XLOOKUP(確報【12月】!AK10,台帳表ｔ[整理番号],台帳表ｔ[請求書発行番号]),"")</f>
        <v/>
      </c>
      <c r="AO10" s="269" t="str">
        <f>IFERROR(_xlfn.XLOOKUP(確報【12月】!AK10,台帳表ｔ[整理番号],台帳表ｔ[繁閑調整金]),"")</f>
        <v/>
      </c>
      <c r="AP10" s="275"/>
      <c r="AR10" s="202" t="str">
        <f>IFERROR(_xlfn.XLOOKUP(確報【12月】!AQ10,台帳表ｋ[整理番号],台帳表ｋ[繁閑調整]),"")</f>
        <v/>
      </c>
      <c r="AS10" s="277" t="str">
        <f>IFERROR(_xlfn.XLOOKUP(確報【12月】!AQ10,台帳表ｋ[整理番号],台帳表ｋ[精算
グループ]),"")</f>
        <v/>
      </c>
      <c r="AT10" s="278" t="str">
        <f>IFERROR(_xlfn.XLOOKUP(確報【12月】!AQ10,台帳表ｋ[整理番号],台帳表ｋ[請求書発行番号]),"")</f>
        <v/>
      </c>
      <c r="AU10" s="269" t="str">
        <f>IFERROR(_xlfn.XLOOKUP(確報【12月】!AQ10,台帳表ｋ[整理番号],台帳表ｋ[繁閑調整金]),"")</f>
        <v/>
      </c>
      <c r="AV10" s="275"/>
      <c r="AX10" s="202" t="str">
        <f>IFERROR(_xlfn.XLOOKUP(確報【12月】!AW10,台帳表ｋ[整理番号],台帳表ｋ[繁閑調整]),"")</f>
        <v/>
      </c>
      <c r="AY10" s="277" t="str">
        <f>IFERROR(_xlfn.XLOOKUP(確報【12月】!AW10,台帳表ｋ[整理番号],台帳表ｋ[精算
グループ]),"")</f>
        <v/>
      </c>
      <c r="AZ10" s="278" t="str">
        <f>IFERROR(_xlfn.XLOOKUP(確報【12月】!AW10,台帳表ｋ[整理番号],台帳表ｋ[請求書発行番号]),"")</f>
        <v/>
      </c>
      <c r="BA10" s="269" t="str">
        <f>IFERROR(_xlfn.XLOOKUP(確報【12月】!AW10,台帳表ｋ[整理番号],台帳表ｋ[繁閑調整金]),"")</f>
        <v/>
      </c>
    </row>
    <row r="11" spans="1:54" ht="16.350000000000001" customHeight="1" thickBot="1">
      <c r="A11" s="927"/>
      <c r="B11" s="927"/>
      <c r="C11" s="927"/>
      <c r="D11" s="976"/>
      <c r="E11" s="928"/>
      <c r="F11" s="36" t="s">
        <v>16490</v>
      </c>
      <c r="G11" s="37" t="s">
        <v>16606</v>
      </c>
      <c r="H11" s="67" t="s">
        <v>16491</v>
      </c>
      <c r="I11" s="38">
        <f>SUMIFS(台帳表ｓ[金額],台帳表ｓ[精算
グループ],確報【12月】!$H11,台帳表ｓ[入金月（月のみ）],確報【12月】!$A$1,台帳表ｓ[ＮＣ区分],"西部")+SUMIFS(測量台帳1ｓ[入金額],測量台帳1ｓ[精算
グループ],確報【12月】!$H11,測量台帳1ｓ[入金月（月のみ）],確報【12月】!$A$1,測量台帳1ｓ[NC区分],"西部")+SUMIFS(測量台帳1__2ｓ[入金額(後)],測量台帳1__2ｓ[精算
グループ(後)],確報【12月】!$H11,測量台帳1__2ｓ[入金月(後)（月のみ）],確報【12月】!$A$1,測量台帳1__2ｓ[NC区分],"西部")</f>
        <v>0</v>
      </c>
      <c r="J11" s="79" t="s">
        <v>16491</v>
      </c>
      <c r="K11" s="80"/>
      <c r="L11" s="79" t="s">
        <v>16491</v>
      </c>
      <c r="M11" s="80"/>
      <c r="N11" s="66" t="s">
        <v>16491</v>
      </c>
      <c r="O11" s="39"/>
      <c r="P11" s="67" t="s">
        <v>16491</v>
      </c>
      <c r="Q11" s="39">
        <f>SUMIFS(台帳表ｔ[金額],台帳表ｔ[精算
グループ],確報【12月】!$H11,台帳表ｔ[入金月（月のみ）],確報【12月】!$A$1,台帳表ｔ[ＮＣ区分],"西部")+SUMIFS(測量台帳1ｔ[入金額],測量台帳1ｔ[精算
グループ],確報【12月】!$H11,測量台帳1ｔ[入金月（月のみ）],確報【12月】!$A$1,測量台帳1ｔ[NC区分],"西部")+SUMIFS(測量台帳1__2ｔ[入金額(後)],測量台帳1__2ｔ[精算
グループ(後)],確報【12月】!$H11,測量台帳1__2ｔ[入金月(後)（月のみ）],確報【12月】!$A$1,測量台帳1__2ｔ[NC区分],"西部")</f>
        <v>0</v>
      </c>
      <c r="R11" s="67" t="s">
        <v>16491</v>
      </c>
      <c r="S11" s="80"/>
      <c r="T11" s="66" t="s">
        <v>16491</v>
      </c>
      <c r="U11" s="39"/>
      <c r="V11" s="67" t="s">
        <v>16491</v>
      </c>
      <c r="W11" s="39" cm="1">
        <f t="array" ref="W11">INDEX(設備G入力用!$F$2:$Q$72,ROW(A7), MATCH($A$1,設備G入力用!$F$2:$Q$2,0))</f>
        <v>0</v>
      </c>
      <c r="X11" s="156">
        <f t="shared" si="0"/>
        <v>0</v>
      </c>
      <c r="Y11" s="16">
        <f>SUM(X6:X11)</f>
        <v>7901718</v>
      </c>
      <c r="Z11" s="13" t="s">
        <v>16607</v>
      </c>
      <c r="AA11" s="1074"/>
      <c r="AB11" s="299" t="s">
        <v>16494</v>
      </c>
      <c r="AC11" s="112">
        <f>SUM(I13,K13,M13,O13,Q13,S13,U13,W13)</f>
        <v>0</v>
      </c>
      <c r="AD11" s="10"/>
      <c r="AE11" s="10" t="str">
        <v>330</v>
      </c>
      <c r="AF11" s="202" t="str">
        <f>IFERROR(_xlfn.XLOOKUP(確報【12月】!$AE11,台帳表ｓ[整理番号],台帳表ｓ[繁閑調整]),"")</f>
        <v>神奈川</v>
      </c>
      <c r="AG11" s="277">
        <f>IFERROR(_xlfn.XLOOKUP(確報【12月】!$AE11,台帳表ｓ[整理番号],台帳表ｓ[精算
グループ]),"")</f>
        <v>16</v>
      </c>
      <c r="AH11" s="278">
        <f>IFERROR(_xlfn.XLOOKUP(確報【12月】!$AE11,台帳表ｓ[整理番号],台帳表ｓ[請求書発行番号]),"")</f>
        <v>50023393</v>
      </c>
      <c r="AI11" s="269">
        <f>IFERROR(_xlfn.XLOOKUP(確報【12月】!$AE11,台帳表ｓ[整理番号],台帳表ｓ[繁閑調整金]),"")</f>
        <v>141237</v>
      </c>
      <c r="AJ11" s="274"/>
      <c r="AL11" s="202" t="str">
        <f>IFERROR(_xlfn.XLOOKUP(確報【12月】!AK11,台帳表ｔ[整理番号],台帳表ｔ[繁閑調整]),"")</f>
        <v/>
      </c>
      <c r="AM11" s="277" t="str">
        <f>IFERROR(_xlfn.XLOOKUP(確報【12月】!AK11,台帳表ｔ[整理番号],台帳表ｔ[精算
グループ]),"")</f>
        <v/>
      </c>
      <c r="AN11" s="278" t="str">
        <f>IFERROR(_xlfn.XLOOKUP(確報【12月】!AK11,台帳表ｔ[整理番号],台帳表ｔ[請求書発行番号]),"")</f>
        <v/>
      </c>
      <c r="AO11" s="269" t="str">
        <f>IFERROR(_xlfn.XLOOKUP(確報【12月】!AK11,台帳表ｔ[整理番号],台帳表ｔ[繁閑調整金]),"")</f>
        <v/>
      </c>
      <c r="AP11" s="276"/>
      <c r="AR11" s="202" t="str">
        <f>IFERROR(_xlfn.XLOOKUP(確報【12月】!AQ11,台帳表ｋ[整理番号],台帳表ｋ[繁閑調整]),"")</f>
        <v/>
      </c>
      <c r="AS11" s="277" t="str">
        <f>IFERROR(_xlfn.XLOOKUP(確報【12月】!AQ11,台帳表ｋ[整理番号],台帳表ｋ[精算
グループ]),"")</f>
        <v/>
      </c>
      <c r="AT11" s="278" t="str">
        <f>IFERROR(_xlfn.XLOOKUP(確報【12月】!AQ11,台帳表ｋ[整理番号],台帳表ｋ[請求書発行番号]),"")</f>
        <v/>
      </c>
      <c r="AU11" s="269" t="str">
        <f>IFERROR(_xlfn.XLOOKUP(確報【12月】!AQ11,台帳表ｋ[整理番号],台帳表ｋ[繁閑調整金]),"")</f>
        <v/>
      </c>
      <c r="AV11" s="275"/>
      <c r="AX11" s="202" t="str">
        <f>IFERROR(_xlfn.XLOOKUP(確報【12月】!AW11,台帳表ｋ[整理番号],台帳表ｋ[繁閑調整]),"")</f>
        <v/>
      </c>
      <c r="AY11" s="277" t="str">
        <f>IFERROR(_xlfn.XLOOKUP(確報【12月】!AW11,台帳表ｋ[整理番号],台帳表ｋ[精算
グループ]),"")</f>
        <v/>
      </c>
      <c r="AZ11" s="278" t="str">
        <f>IFERROR(_xlfn.XLOOKUP(確報【12月】!AW11,台帳表ｋ[整理番号],台帳表ｋ[請求書発行番号]),"")</f>
        <v/>
      </c>
      <c r="BA11" s="269" t="str">
        <f>IFERROR(_xlfn.XLOOKUP(確報【12月】!AW11,台帳表ｋ[整理番号],台帳表ｋ[繁閑調整金]),"")</f>
        <v/>
      </c>
    </row>
    <row r="12" spans="1:54" ht="16.350000000000001" customHeight="1">
      <c r="A12" s="927"/>
      <c r="B12" s="927"/>
      <c r="C12" s="927"/>
      <c r="D12" s="976"/>
      <c r="E12" s="926" t="s">
        <v>16492</v>
      </c>
      <c r="F12" s="18" t="s">
        <v>16480</v>
      </c>
      <c r="G12" s="42" t="s">
        <v>16606</v>
      </c>
      <c r="H12" s="674" t="s">
        <v>16493</v>
      </c>
      <c r="I12" s="158">
        <f>SUMIFS(台帳表ｓ[金額],台帳表ｓ[精算
グループ],確報【12月】!$H12,台帳表ｓ[入金月（月のみ）],確報【12月】!$A$1,台帳表ｓ[ＮＣ区分],"多摩")+SUMIFS(測量台帳1ｓ[入金額],測量台帳1ｓ[精算
グループ],確報【12月】!$H12,測量台帳1ｓ[入金月（月のみ）],確報【12月】!$A$1,測量台帳1ｓ[NC区分],"多摩")+SUMIFS(測量台帳1__2ｓ[入金額(後)],測量台帳1__2ｓ[精算
グループ(後)],確報【12月】!$H12,測量台帳1__2ｓ[入金月(後)（月のみ）],確報【12月】!$A$1,測量台帳1__2ｓ[NC区分],"多摩")</f>
        <v>0</v>
      </c>
      <c r="J12" s="159" t="s">
        <v>16493</v>
      </c>
      <c r="K12" s="160"/>
      <c r="L12" s="159" t="s">
        <v>16493</v>
      </c>
      <c r="M12" s="160"/>
      <c r="N12" s="161" t="s">
        <v>16493</v>
      </c>
      <c r="O12" s="162"/>
      <c r="P12" s="43" t="s">
        <v>16493</v>
      </c>
      <c r="Q12" s="44">
        <f>SUMIFS(台帳表ｔ[金額],台帳表ｔ[精算
グループ],確報【12月】!$H12,台帳表ｔ[入金月（月のみ）],確報【12月】!$A$1,台帳表ｔ[ＮＣ区分],"多摩")+SUMIFS(測量台帳1ｔ[入金額],測量台帳1ｔ[精算
グループ],確報【12月】!$H12,測量台帳1ｔ[入金月（月のみ）],確報【12月】!$A$1,測量台帳1ｔ[NC区分],"多摩")+SUMIFS(測量台帳1__2ｔ[入金額(後)],測量台帳1__2ｔ[精算
グループ(後)],確報【12月】!$H12,測量台帳1__2ｔ[入金月(後)（月のみ）],確報【12月】!$A$1,測量台帳1__2ｔ[NC区分],"多摩")</f>
        <v>23297792</v>
      </c>
      <c r="R12" s="43" t="s">
        <v>16493</v>
      </c>
      <c r="S12" s="163"/>
      <c r="T12" s="164" t="s">
        <v>16493</v>
      </c>
      <c r="U12" s="44"/>
      <c r="V12" s="43" t="s">
        <v>16493</v>
      </c>
      <c r="W12" s="44" cm="1">
        <f t="array" ref="W12">INDEX(設備G入力用!$F$2:$Q$72,ROW(A8), MATCH($A$1,設備G入力用!$F$2:$Q$2,0))</f>
        <v>0</v>
      </c>
      <c r="X12" s="23">
        <f t="shared" si="0"/>
        <v>23297792</v>
      </c>
      <c r="Y12" s="24"/>
      <c r="Z12" s="13"/>
      <c r="AA12" s="1074"/>
      <c r="AB12" s="299" t="s">
        <v>16495</v>
      </c>
      <c r="AC12" s="112">
        <f>SUM(I14,K14,M14,O14,Q14,S14,U14,W14)</f>
        <v>754880</v>
      </c>
      <c r="AD12" s="10"/>
      <c r="AE12" s="10" t="str">
        <v>331</v>
      </c>
      <c r="AF12" s="202" t="str">
        <f>IFERROR(_xlfn.XLOOKUP(確報【12月】!$AE12,台帳表ｓ[整理番号],台帳表ｓ[繁閑調整]),"")</f>
        <v>神奈川</v>
      </c>
      <c r="AG12" s="277">
        <f>IFERROR(_xlfn.XLOOKUP(確報【12月】!$AE12,台帳表ｓ[整理番号],台帳表ｓ[精算
グループ]),"")</f>
        <v>16</v>
      </c>
      <c r="AH12" s="278">
        <f>IFERROR(_xlfn.XLOOKUP(確報【12月】!$AE12,台帳表ｓ[整理番号],台帳表ｓ[請求書発行番号]),"")</f>
        <v>50023397</v>
      </c>
      <c r="AI12" s="269">
        <f>IFERROR(_xlfn.XLOOKUP(確報【12月】!$AE12,台帳表ｓ[整理番号],台帳表ｓ[繁閑調整金]),"")</f>
        <v>150687</v>
      </c>
      <c r="AJ12" s="274"/>
      <c r="AL12" s="202" t="str">
        <f>IFERROR(_xlfn.XLOOKUP(確報【12月】!AK12,台帳表ｔ[整理番号],台帳表ｔ[繁閑調整]),"")</f>
        <v/>
      </c>
      <c r="AM12" s="277" t="str">
        <f>IFERROR(_xlfn.XLOOKUP(確報【12月】!AK12,台帳表ｔ[整理番号],台帳表ｔ[精算
グループ]),"")</f>
        <v/>
      </c>
      <c r="AN12" s="278" t="str">
        <f>IFERROR(_xlfn.XLOOKUP(確報【12月】!AK12,台帳表ｔ[整理番号],台帳表ｔ[請求書発行番号]),"")</f>
        <v/>
      </c>
      <c r="AO12" s="269" t="str">
        <f>IFERROR(_xlfn.XLOOKUP(確報【12月】!AK12,台帳表ｔ[整理番号],台帳表ｔ[繁閑調整金]),"")</f>
        <v/>
      </c>
      <c r="AP12" s="275"/>
      <c r="AR12" s="202" t="str">
        <f>IFERROR(_xlfn.XLOOKUP(確報【12月】!AQ12,台帳表ｋ[整理番号],台帳表ｋ[繁閑調整]),"")</f>
        <v/>
      </c>
      <c r="AS12" s="277" t="str">
        <f>IFERROR(_xlfn.XLOOKUP(確報【12月】!AQ12,台帳表ｋ[整理番号],台帳表ｋ[精算
グループ]),"")</f>
        <v/>
      </c>
      <c r="AT12" s="278" t="str">
        <f>IFERROR(_xlfn.XLOOKUP(確報【12月】!AQ12,台帳表ｋ[整理番号],台帳表ｋ[請求書発行番号]),"")</f>
        <v/>
      </c>
      <c r="AU12" s="269" t="str">
        <f>IFERROR(_xlfn.XLOOKUP(確報【12月】!AQ12,台帳表ｋ[整理番号],台帳表ｋ[繁閑調整金]),"")</f>
        <v/>
      </c>
      <c r="AV12" s="275"/>
      <c r="AX12" s="202" t="str">
        <f>IFERROR(_xlfn.XLOOKUP(確報【12月】!AW12,台帳表ｋ[整理番号],台帳表ｋ[繁閑調整]),"")</f>
        <v/>
      </c>
      <c r="AY12" s="277" t="str">
        <f>IFERROR(_xlfn.XLOOKUP(確報【12月】!AW12,台帳表ｋ[整理番号],台帳表ｋ[精算
グループ]),"")</f>
        <v/>
      </c>
      <c r="AZ12" s="278" t="str">
        <f>IFERROR(_xlfn.XLOOKUP(確報【12月】!AW12,台帳表ｋ[整理番号],台帳表ｋ[請求書発行番号]),"")</f>
        <v/>
      </c>
      <c r="BA12" s="269" t="str">
        <f>IFERROR(_xlfn.XLOOKUP(確報【12月】!AW12,台帳表ｋ[整理番号],台帳表ｋ[繁閑調整金]),"")</f>
        <v/>
      </c>
    </row>
    <row r="13" spans="1:54" ht="16.350000000000001" customHeight="1">
      <c r="A13" s="927"/>
      <c r="B13" s="927"/>
      <c r="C13" s="927"/>
      <c r="D13" s="976"/>
      <c r="E13" s="927"/>
      <c r="F13" s="25" t="s">
        <v>16482</v>
      </c>
      <c r="G13" s="26" t="s">
        <v>16606</v>
      </c>
      <c r="H13" s="27" t="s">
        <v>16494</v>
      </c>
      <c r="I13" s="28">
        <f>SUMIFS(台帳表ｓ[金額],台帳表ｓ[精算
グループ],確報【12月】!$H13,台帳表ｓ[入金月（月のみ）],確報【12月】!$A$1,台帳表ｓ[ＮＣ区分],"多摩")+SUMIFS(測量台帳1ｓ[入金額],測量台帳1ｓ[精算
グループ],確報【12月】!$H13,測量台帳1ｓ[入金月（月のみ）],確報【12月】!$A$1,測量台帳1ｓ[NC区分],"多摩")+SUMIFS(測量台帳1__2ｓ[入金額(後)],測量台帳1__2ｓ[精算
グループ(後)],確報【12月】!$H13,測量台帳1__2ｓ[入金月(後)（月のみ）],確報【12月】!$A$1,測量台帳1__2ｓ[NC区分],"多摩")</f>
        <v>0</v>
      </c>
      <c r="J13" s="78" t="s">
        <v>16494</v>
      </c>
      <c r="K13" s="40"/>
      <c r="L13" s="78" t="s">
        <v>16494</v>
      </c>
      <c r="M13" s="40"/>
      <c r="N13" s="60" t="s">
        <v>16494</v>
      </c>
      <c r="O13" s="61"/>
      <c r="P13" s="27" t="s">
        <v>16494</v>
      </c>
      <c r="Q13" s="29">
        <f>SUMIFS(台帳表ｔ[金額],台帳表ｔ[精算
グループ],確報【12月】!$H13,台帳表ｔ[入金月（月のみ）],確報【12月】!$A$1,台帳表ｔ[ＮＣ区分],"多摩")+SUMIFS(測量台帳1ｔ[入金額],測量台帳1ｔ[精算
グループ],確報【12月】!$H13,測量台帳1ｔ[入金月（月のみ）],確報【12月】!$A$1,測量台帳1ｔ[NC区分],"多摩")+SUMIFS(測量台帳1__2ｔ[入金額(後)],測量台帳1__2ｔ[精算
グループ(後)],確報【12月】!$H13,測量台帳1__2ｔ[入金月(後)（月のみ）],確報【12月】!$A$1,測量台帳1__2ｔ[NC区分],"多摩")</f>
        <v>0</v>
      </c>
      <c r="R13" s="27" t="s">
        <v>16494</v>
      </c>
      <c r="S13" s="92"/>
      <c r="T13" s="93" t="s">
        <v>16494</v>
      </c>
      <c r="U13" s="29"/>
      <c r="V13" s="27" t="s">
        <v>16494</v>
      </c>
      <c r="W13" s="29" cm="1">
        <f t="array" ref="W13">INDEX(設備G入力用!$F$2:$Q$72,ROW(A9), MATCH($A$1,設備G入力用!$F$2:$Q$2,0))</f>
        <v>0</v>
      </c>
      <c r="X13" s="30">
        <f t="shared" si="0"/>
        <v>0</v>
      </c>
      <c r="Y13" s="24"/>
      <c r="Z13" s="13"/>
      <c r="AA13" s="1074"/>
      <c r="AB13" s="299" t="s">
        <v>16497</v>
      </c>
      <c r="AC13" s="112">
        <f>SUM(I15,K15,M15,O15,Q15,S15,U15,W15)</f>
        <v>65637</v>
      </c>
      <c r="AD13" s="10"/>
      <c r="AE13" s="10" t="str">
        <v>332</v>
      </c>
      <c r="AF13" s="202" t="str">
        <f>IFERROR(_xlfn.XLOOKUP(確報【12月】!$AE13,台帳表ｓ[整理番号],台帳表ｓ[繁閑調整]),"")</f>
        <v>神奈川</v>
      </c>
      <c r="AG13" s="277">
        <f>IFERROR(_xlfn.XLOOKUP(確報【12月】!$AE13,台帳表ｓ[整理番号],台帳表ｓ[精算
グループ]),"")</f>
        <v>16</v>
      </c>
      <c r="AH13" s="278">
        <f>IFERROR(_xlfn.XLOOKUP(確報【12月】!$AE13,台帳表ｓ[整理番号],台帳表ｓ[請求書発行番号]),"")</f>
        <v>50023402</v>
      </c>
      <c r="AI13" s="269">
        <f>IFERROR(_xlfn.XLOOKUP(確報【12月】!$AE13,台帳表ｓ[整理番号],台帳表ｓ[繁閑調整金]),"")</f>
        <v>145249</v>
      </c>
      <c r="AJ13" s="274"/>
      <c r="AL13" s="202" t="str">
        <f>IFERROR(_xlfn.XLOOKUP(確報【12月】!AK13,台帳表ｔ[整理番号],台帳表ｔ[繁閑調整]),"")</f>
        <v/>
      </c>
      <c r="AM13" s="277" t="str">
        <f>IFERROR(_xlfn.XLOOKUP(確報【12月】!AK13,台帳表ｔ[整理番号],台帳表ｔ[精算
グループ]),"")</f>
        <v/>
      </c>
      <c r="AN13" s="278" t="str">
        <f>IFERROR(_xlfn.XLOOKUP(確報【12月】!AK13,台帳表ｔ[整理番号],台帳表ｔ[請求書発行番号]),"")</f>
        <v/>
      </c>
      <c r="AO13" s="269" t="str">
        <f>IFERROR(_xlfn.XLOOKUP(確報【12月】!AK13,台帳表ｔ[整理番号],台帳表ｔ[繁閑調整金]),"")</f>
        <v/>
      </c>
      <c r="AP13" s="275"/>
      <c r="AR13" s="202" t="str">
        <f>IFERROR(_xlfn.XLOOKUP(確報【12月】!AQ13,台帳表ｋ[整理番号],台帳表ｋ[繁閑調整]),"")</f>
        <v/>
      </c>
      <c r="AS13" s="277" t="str">
        <f>IFERROR(_xlfn.XLOOKUP(確報【12月】!AQ13,台帳表ｋ[整理番号],台帳表ｋ[精算
グループ]),"")</f>
        <v/>
      </c>
      <c r="AT13" s="278" t="str">
        <f>IFERROR(_xlfn.XLOOKUP(確報【12月】!AQ13,台帳表ｋ[整理番号],台帳表ｋ[請求書発行番号]),"")</f>
        <v/>
      </c>
      <c r="AU13" s="269" t="str">
        <f>IFERROR(_xlfn.XLOOKUP(確報【12月】!AQ13,台帳表ｋ[整理番号],台帳表ｋ[繁閑調整金]),"")</f>
        <v/>
      </c>
      <c r="AV13" s="275"/>
      <c r="AX13" s="202" t="str">
        <f>IFERROR(_xlfn.XLOOKUP(確報【12月】!AW13,台帳表ｋ[整理番号],台帳表ｋ[繁閑調整]),"")</f>
        <v/>
      </c>
      <c r="AY13" s="277" t="str">
        <f>IFERROR(_xlfn.XLOOKUP(確報【12月】!AW13,台帳表ｋ[整理番号],台帳表ｋ[精算
グループ]),"")</f>
        <v/>
      </c>
      <c r="AZ13" s="278" t="str">
        <f>IFERROR(_xlfn.XLOOKUP(確報【12月】!AW13,台帳表ｋ[整理番号],台帳表ｋ[請求書発行番号]),"")</f>
        <v/>
      </c>
      <c r="BA13" s="269" t="str">
        <f>IFERROR(_xlfn.XLOOKUP(確報【12月】!AW13,台帳表ｋ[整理番号],台帳表ｋ[繁閑調整金]),"")</f>
        <v/>
      </c>
    </row>
    <row r="14" spans="1:54" ht="16.350000000000001" customHeight="1">
      <c r="A14" s="927"/>
      <c r="B14" s="927"/>
      <c r="C14" s="927"/>
      <c r="D14" s="976"/>
      <c r="E14" s="927"/>
      <c r="F14" s="25" t="s">
        <v>16484</v>
      </c>
      <c r="G14" s="26" t="s">
        <v>16606</v>
      </c>
      <c r="H14" s="27" t="s">
        <v>16495</v>
      </c>
      <c r="I14" s="28">
        <f>SUMIFS(台帳表ｓ[金額],台帳表ｓ[精算
グループ],確報【12月】!$H14,台帳表ｓ[入金月（月のみ）],確報【12月】!$A$1,台帳表ｓ[ＮＣ区分],"多摩")+SUMIFS(測量台帳1ｓ[入金額],測量台帳1ｓ[精算
グループ],確報【12月】!$H14,測量台帳1ｓ[入金月（月のみ）],確報【12月】!$A$1,測量台帳1ｓ[NC区分],"多摩")+SUMIFS(測量台帳1__2ｓ[入金額(後)],測量台帳1__2ｓ[精算
グループ(後)],確報【12月】!$H14,測量台帳1__2ｓ[入金月(後)（月のみ）],確報【12月】!$A$1,測量台帳1__2ｓ[NC区分],"多摩")</f>
        <v>0</v>
      </c>
      <c r="J14" s="78" t="s">
        <v>16495</v>
      </c>
      <c r="K14" s="40"/>
      <c r="L14" s="78" t="s">
        <v>16495</v>
      </c>
      <c r="M14" s="40"/>
      <c r="N14" s="60" t="s">
        <v>16495</v>
      </c>
      <c r="O14" s="61"/>
      <c r="P14" s="27" t="s">
        <v>16495</v>
      </c>
      <c r="Q14" s="29">
        <f>SUMIFS(台帳表ｔ[金額],台帳表ｔ[精算
グループ],確報【12月】!$H14,台帳表ｔ[入金月（月のみ）],確報【12月】!$A$1,台帳表ｔ[ＮＣ区分],"多摩")+SUMIFS(測量台帳1ｔ[入金額],測量台帳1ｔ[精算
グループ],確報【12月】!$H14,測量台帳1ｔ[入金月（月のみ）],確報【12月】!$A$1,測量台帳1ｔ[NC区分],"多摩")+SUMIFS(測量台帳1__2ｔ[入金額(後)],測量台帳1__2ｔ[精算
グループ(後)],確報【12月】!$H14,測量台帳1__2ｔ[入金月(後)（月のみ）],確報【12月】!$A$1,測量台帳1__2ｔ[NC区分],"多摩")</f>
        <v>754880</v>
      </c>
      <c r="R14" s="27" t="s">
        <v>16495</v>
      </c>
      <c r="S14" s="92"/>
      <c r="T14" s="93" t="s">
        <v>16495</v>
      </c>
      <c r="U14" s="29"/>
      <c r="V14" s="27" t="s">
        <v>16495</v>
      </c>
      <c r="W14" s="29" cm="1">
        <f t="array" ref="W14">INDEX(設備G入力用!$F$2:$Q$72,ROW(A10), MATCH($A$1,設備G入力用!$F$2:$Q$2,0))</f>
        <v>0</v>
      </c>
      <c r="X14" s="30">
        <f t="shared" si="0"/>
        <v>754880</v>
      </c>
      <c r="Y14" s="24"/>
      <c r="Z14" s="13"/>
      <c r="AA14" s="1074"/>
      <c r="AB14" s="299" t="s">
        <v>16499</v>
      </c>
      <c r="AC14" s="112">
        <f>SUM(I16,K16,M16,O16,Q16,S16,U16,W16)</f>
        <v>0</v>
      </c>
      <c r="AD14" s="10"/>
      <c r="AE14" s="10" t="str">
        <v>333</v>
      </c>
      <c r="AF14" s="202" t="str">
        <f>IFERROR(_xlfn.XLOOKUP(確報【12月】!$AE14,台帳表ｓ[整理番号],台帳表ｓ[繁閑調整]),"")</f>
        <v>神奈川</v>
      </c>
      <c r="AG14" s="277">
        <f>IFERROR(_xlfn.XLOOKUP(確報【12月】!$AE14,台帳表ｓ[整理番号],台帳表ｓ[精算
グループ]),"")</f>
        <v>16</v>
      </c>
      <c r="AH14" s="278">
        <f>IFERROR(_xlfn.XLOOKUP(確報【12月】!$AE14,台帳表ｓ[整理番号],台帳表ｓ[請求書発行番号]),"")</f>
        <v>50023411</v>
      </c>
      <c r="AI14" s="269">
        <f>IFERROR(_xlfn.XLOOKUP(確報【12月】!$AE14,台帳表ｓ[整理番号],台帳表ｓ[繁閑調整金]),"")</f>
        <v>143887</v>
      </c>
      <c r="AJ14" s="139"/>
      <c r="AL14" s="202" t="str">
        <f>IFERROR(_xlfn.XLOOKUP(確報【12月】!AK14,台帳表ｔ[整理番号],台帳表ｔ[繁閑調整]),"")</f>
        <v/>
      </c>
      <c r="AM14" s="277" t="str">
        <f>IFERROR(_xlfn.XLOOKUP(確報【12月】!AK14,台帳表ｔ[整理番号],台帳表ｔ[精算
グループ]),"")</f>
        <v/>
      </c>
      <c r="AN14" s="278" t="str">
        <f>IFERROR(_xlfn.XLOOKUP(確報【12月】!AK14,台帳表ｔ[整理番号],台帳表ｔ[請求書発行番号]),"")</f>
        <v/>
      </c>
      <c r="AO14" s="269" t="str">
        <f>IFERROR(_xlfn.XLOOKUP(確報【12月】!AK14,台帳表ｔ[整理番号],台帳表ｔ[繁閑調整金]),"")</f>
        <v/>
      </c>
      <c r="AP14" s="275"/>
      <c r="AR14" s="202" t="str">
        <f>IFERROR(_xlfn.XLOOKUP(確報【12月】!AQ14,台帳表ｋ[整理番号],台帳表ｋ[繁閑調整]),"")</f>
        <v/>
      </c>
      <c r="AS14" s="277" t="str">
        <f>IFERROR(_xlfn.XLOOKUP(確報【12月】!AQ14,台帳表ｋ[整理番号],台帳表ｋ[精算
グループ]),"")</f>
        <v/>
      </c>
      <c r="AT14" s="278" t="str">
        <f>IFERROR(_xlfn.XLOOKUP(確報【12月】!AQ14,台帳表ｋ[整理番号],台帳表ｋ[請求書発行番号]),"")</f>
        <v/>
      </c>
      <c r="AU14" s="269" t="str">
        <f>IFERROR(_xlfn.XLOOKUP(確報【12月】!AQ14,台帳表ｋ[整理番号],台帳表ｋ[繁閑調整金]),"")</f>
        <v/>
      </c>
      <c r="AV14" s="275"/>
      <c r="AX14" s="202" t="str">
        <f>IFERROR(_xlfn.XLOOKUP(確報【12月】!AW14,台帳表ｋ[整理番号],台帳表ｋ[繁閑調整]),"")</f>
        <v/>
      </c>
      <c r="AY14" s="277" t="str">
        <f>IFERROR(_xlfn.XLOOKUP(確報【12月】!AW14,台帳表ｋ[整理番号],台帳表ｋ[精算
グループ]),"")</f>
        <v/>
      </c>
      <c r="AZ14" s="278" t="str">
        <f>IFERROR(_xlfn.XLOOKUP(確報【12月】!AW14,台帳表ｋ[整理番号],台帳表ｋ[請求書発行番号]),"")</f>
        <v/>
      </c>
      <c r="BA14" s="269" t="str">
        <f>IFERROR(_xlfn.XLOOKUP(確報【12月】!AW14,台帳表ｋ[整理番号],台帳表ｋ[繁閑調整金]),"")</f>
        <v/>
      </c>
    </row>
    <row r="15" spans="1:54" ht="16.350000000000001" customHeight="1">
      <c r="A15" s="927"/>
      <c r="B15" s="927"/>
      <c r="C15" s="927"/>
      <c r="D15" s="976"/>
      <c r="E15" s="927"/>
      <c r="F15" s="25" t="s">
        <v>16496</v>
      </c>
      <c r="G15" s="26" t="s">
        <v>16606</v>
      </c>
      <c r="H15" s="27" t="s">
        <v>16497</v>
      </c>
      <c r="I15" s="28">
        <f>SUMIFS(台帳表ｓ[金額],台帳表ｓ[精算
グループ],確報【12月】!$H15,台帳表ｓ[入金月（月のみ）],確報【12月】!$A$1,台帳表ｓ[ＮＣ区分],"多摩")+SUMIFS(測量台帳1ｓ[入金額],測量台帳1ｓ[精算
グループ],確報【12月】!$H15,測量台帳1ｓ[入金月（月のみ）],確報【12月】!$A$1,測量台帳1ｓ[NC区分],"多摩")+SUMIFS(測量台帳1__2ｓ[入金額(後)],測量台帳1__2ｓ[精算
グループ(後)],確報【12月】!$H15,測量台帳1__2ｓ[入金月(後)（月のみ）],確報【12月】!$A$1,測量台帳1__2ｓ[NC区分],"多摩")</f>
        <v>0</v>
      </c>
      <c r="J15" s="78" t="s">
        <v>16497</v>
      </c>
      <c r="K15" s="40"/>
      <c r="L15" s="78" t="s">
        <v>16497</v>
      </c>
      <c r="M15" s="40"/>
      <c r="N15" s="60" t="s">
        <v>16497</v>
      </c>
      <c r="O15" s="61"/>
      <c r="P15" s="27" t="s">
        <v>16497</v>
      </c>
      <c r="Q15" s="29">
        <f>SUMIFS(台帳表ｔ[金額],台帳表ｔ[精算
グループ],確報【12月】!$H15,台帳表ｔ[入金月（月のみ）],確報【12月】!$A$1,台帳表ｔ[ＮＣ区分],"多摩")+SUMIFS(測量台帳1ｔ[入金額],測量台帳1ｔ[精算
グループ],確報【12月】!$H15,測量台帳1ｔ[入金月（月のみ）],確報【12月】!$A$1,測量台帳1ｔ[NC区分],"多摩")+SUMIFS(測量台帳1__2ｔ[入金額(後)],測量台帳1__2ｔ[精算
グループ(後)],確報【12月】!$H15,測量台帳1__2ｔ[入金月(後)（月のみ）],確報【12月】!$A$1,測量台帳1__2ｔ[NC区分],"多摩")</f>
        <v>65637</v>
      </c>
      <c r="R15" s="27" t="s">
        <v>16497</v>
      </c>
      <c r="S15" s="92"/>
      <c r="T15" s="93" t="s">
        <v>16497</v>
      </c>
      <c r="U15" s="29"/>
      <c r="V15" s="27" t="s">
        <v>16497</v>
      </c>
      <c r="W15" s="29" cm="1">
        <f t="array" ref="W15">INDEX(設備G入力用!$F$2:$Q$72,ROW(A11), MATCH($A$1,設備G入力用!$F$2:$Q$2,0))</f>
        <v>0</v>
      </c>
      <c r="X15" s="30">
        <f t="shared" si="0"/>
        <v>65637</v>
      </c>
      <c r="Y15" s="24"/>
      <c r="Z15" s="13"/>
      <c r="AA15" s="1074"/>
      <c r="AB15" s="300" t="s">
        <v>16489</v>
      </c>
      <c r="AC15" s="112">
        <f>SUM(I10,K10,M10,O10,Q10,S10,U10,W10,I17,K17,M17,O17,Q17,S17,U17,W17)</f>
        <v>10985340</v>
      </c>
      <c r="AD15" s="10"/>
      <c r="AE15" s="10" t="str">
        <v>334</v>
      </c>
      <c r="AF15" s="202" t="str">
        <f>IFERROR(_xlfn.XLOOKUP(確報【12月】!$AE15,台帳表ｓ[整理番号],台帳表ｓ[繁閑調整]),"")</f>
        <v>神奈川</v>
      </c>
      <c r="AG15" s="277">
        <f>IFERROR(_xlfn.XLOOKUP(確報【12月】!$AE15,台帳表ｓ[整理番号],台帳表ｓ[精算
グループ]),"")</f>
        <v>16</v>
      </c>
      <c r="AH15" s="278">
        <f>IFERROR(_xlfn.XLOOKUP(確報【12月】!$AE15,台帳表ｓ[整理番号],台帳表ｓ[請求書発行番号]),"")</f>
        <v>50023418</v>
      </c>
      <c r="AI15" s="269">
        <f>IFERROR(_xlfn.XLOOKUP(確報【12月】!$AE15,台帳表ｓ[整理番号],台帳表ｓ[繁閑調整金]),"")</f>
        <v>144030</v>
      </c>
      <c r="AJ15" s="139"/>
      <c r="AL15" s="202" t="str">
        <f>IFERROR(_xlfn.XLOOKUP(確報【12月】!AK15,台帳表ｔ[整理番号],台帳表ｔ[繁閑調整]),"")</f>
        <v/>
      </c>
      <c r="AM15" s="277" t="str">
        <f>IFERROR(_xlfn.XLOOKUP(確報【12月】!AK15,台帳表ｔ[整理番号],台帳表ｔ[精算
グループ]),"")</f>
        <v/>
      </c>
      <c r="AN15" s="278" t="str">
        <f>IFERROR(_xlfn.XLOOKUP(確報【12月】!AK15,台帳表ｔ[整理番号],台帳表ｔ[請求書発行番号]),"")</f>
        <v/>
      </c>
      <c r="AO15" s="269" t="str">
        <f>IFERROR(_xlfn.XLOOKUP(確報【12月】!AK15,台帳表ｔ[整理番号],台帳表ｔ[繁閑調整金]),"")</f>
        <v/>
      </c>
      <c r="AP15" s="275"/>
      <c r="AR15" s="202" t="str">
        <f>IFERROR(_xlfn.XLOOKUP(確報【12月】!AQ15,台帳表ｋ[整理番号],台帳表ｋ[繁閑調整]),"")</f>
        <v/>
      </c>
      <c r="AS15" s="277" t="str">
        <f>IFERROR(_xlfn.XLOOKUP(確報【12月】!AQ15,台帳表ｋ[整理番号],台帳表ｋ[精算
グループ]),"")</f>
        <v/>
      </c>
      <c r="AT15" s="278" t="str">
        <f>IFERROR(_xlfn.XLOOKUP(確報【12月】!AQ15,台帳表ｋ[整理番号],台帳表ｋ[請求書発行番号]),"")</f>
        <v/>
      </c>
      <c r="AU15" s="269" t="str">
        <f>IFERROR(_xlfn.XLOOKUP(確報【12月】!AQ15,台帳表ｋ[整理番号],台帳表ｋ[繁閑調整金]),"")</f>
        <v/>
      </c>
      <c r="AV15" s="275"/>
      <c r="AX15" s="202" t="str">
        <f>IFERROR(_xlfn.XLOOKUP(確報【12月】!AW15,台帳表ｋ[整理番号],台帳表ｋ[繁閑調整]),"")</f>
        <v/>
      </c>
      <c r="AY15" s="277" t="str">
        <f>IFERROR(_xlfn.XLOOKUP(確報【12月】!AW15,台帳表ｋ[整理番号],台帳表ｋ[精算
グループ]),"")</f>
        <v/>
      </c>
      <c r="AZ15" s="278" t="str">
        <f>IFERROR(_xlfn.XLOOKUP(確報【12月】!AW15,台帳表ｋ[整理番号],台帳表ｋ[請求書発行番号]),"")</f>
        <v/>
      </c>
      <c r="BA15" s="269" t="str">
        <f>IFERROR(_xlfn.XLOOKUP(確報【12月】!AW15,台帳表ｋ[整理番号],台帳表ｋ[繁閑調整金]),"")</f>
        <v/>
      </c>
    </row>
    <row r="16" spans="1:54" ht="16.350000000000001" customHeight="1">
      <c r="A16" s="927"/>
      <c r="B16" s="927"/>
      <c r="C16" s="927"/>
      <c r="D16" s="976"/>
      <c r="E16" s="927"/>
      <c r="F16" s="47" t="s">
        <v>16498</v>
      </c>
      <c r="G16" s="48" t="s">
        <v>16606</v>
      </c>
      <c r="H16" s="49" t="s">
        <v>16499</v>
      </c>
      <c r="I16" s="50">
        <f>SUMIFS(台帳表ｓ[金額],台帳表ｓ[精算
グループ],確報【12月】!$H16,台帳表ｓ[入金月（月のみ）],確報【12月】!$A$1,台帳表ｓ[ＮＣ区分],"多摩")+SUMIFS(測量台帳1ｓ[入金額],測量台帳1ｓ[精算
グループ],確報【12月】!$H16,測量台帳1ｓ[入金月（月のみ）],確報【12月】!$A$1,測量台帳1ｓ[NC区分],"多摩")+SUMIFS(測量台帳1__2ｓ[入金額(後)],測量台帳1__2ｓ[精算
グループ(後)],確報【12月】!$H16,測量台帳1__2ｓ[入金月(後)（月のみ）],確報【12月】!$A$1,測量台帳1__2ｓ[NC区分],"多摩")</f>
        <v>0</v>
      </c>
      <c r="J16" s="147" t="s">
        <v>16499</v>
      </c>
      <c r="K16" s="165"/>
      <c r="L16" s="147" t="s">
        <v>16499</v>
      </c>
      <c r="M16" s="165"/>
      <c r="N16" s="149" t="s">
        <v>16499</v>
      </c>
      <c r="O16" s="51"/>
      <c r="P16" s="49" t="s">
        <v>16499</v>
      </c>
      <c r="Q16" s="51">
        <f>SUMIFS(台帳表ｔ[金額],台帳表ｔ[精算
グループ],確報【12月】!$H16,台帳表ｔ[入金月（月のみ）],確報【12月】!$A$1,台帳表ｔ[ＮＣ区分],"多摩")+SUMIFS(測量台帳1ｔ[入金額],測量台帳1ｔ[精算
グループ],確報【12月】!$H16,測量台帳1ｔ[入金月（月のみ）],確報【12月】!$A$1,測量台帳1ｔ[NC区分],"多摩")+SUMIFS(測量台帳1__2ｔ[入金額(後)],測量台帳1__2ｔ[精算
グループ(後)],確報【12月】!$H16,測量台帳1__2ｔ[入金月(後)（月のみ）],確報【12月】!$A$1,測量台帳1__2ｔ[NC区分],"多摩")</f>
        <v>0</v>
      </c>
      <c r="R16" s="49" t="s">
        <v>16499</v>
      </c>
      <c r="S16" s="165"/>
      <c r="T16" s="149" t="s">
        <v>16499</v>
      </c>
      <c r="U16" s="51"/>
      <c r="V16" s="49" t="s">
        <v>16499</v>
      </c>
      <c r="W16" s="51" cm="1">
        <f t="array" ref="W16">INDEX(設備G入力用!$F$2:$Q$72,ROW(A12), MATCH($A$1,設備G入力用!$F$2:$Q$2,0))</f>
        <v>0</v>
      </c>
      <c r="X16" s="30">
        <f t="shared" si="0"/>
        <v>0</v>
      </c>
      <c r="AA16" s="1074"/>
      <c r="AB16" s="300" t="s">
        <v>16491</v>
      </c>
      <c r="AC16" s="301">
        <f>SUM(I11,K11,M11,O11,Q11,S11,U11,W11,I18,K18,M18,O18,Q18,S18,U18,W18)</f>
        <v>0</v>
      </c>
      <c r="AD16" s="10"/>
      <c r="AE16" s="10" t="str">
        <v>434</v>
      </c>
      <c r="AF16" s="202" t="str">
        <f>IFERROR(_xlfn.XLOOKUP(確報【12月】!$AE16,台帳表ｓ[整理番号],台帳表ｓ[繁閑調整]),"")</f>
        <v>神奈川</v>
      </c>
      <c r="AG16" s="277">
        <f>IFERROR(_xlfn.XLOOKUP(確報【12月】!$AE16,台帳表ｓ[整理番号],台帳表ｓ[精算
グループ]),"")</f>
        <v>16</v>
      </c>
      <c r="AH16" s="278">
        <f>IFERROR(_xlfn.XLOOKUP(確報【12月】!$AE16,台帳表ｓ[整理番号],台帳表ｓ[請求書発行番号]),"")</f>
        <v>50027950</v>
      </c>
      <c r="AI16" s="269">
        <f>IFERROR(_xlfn.XLOOKUP(確報【12月】!$AE16,台帳表ｓ[整理番号],台帳表ｓ[繁閑調整金]),"")</f>
        <v>36273</v>
      </c>
      <c r="AJ16" s="139"/>
      <c r="AL16" s="202" t="str">
        <f>IFERROR(_xlfn.XLOOKUP(確報【12月】!AK16,台帳表ｔ[整理番号],台帳表ｔ[繁閑調整]),"")</f>
        <v/>
      </c>
      <c r="AM16" s="277" t="str">
        <f>IFERROR(_xlfn.XLOOKUP(確報【12月】!AK16,台帳表ｔ[整理番号],台帳表ｔ[精算
グループ]),"")</f>
        <v/>
      </c>
      <c r="AN16" s="278" t="str">
        <f>IFERROR(_xlfn.XLOOKUP(確報【12月】!AK16,台帳表ｔ[整理番号],台帳表ｔ[請求書発行番号]),"")</f>
        <v/>
      </c>
      <c r="AO16" s="269" t="str">
        <f>IFERROR(_xlfn.XLOOKUP(確報【12月】!AK16,台帳表ｔ[整理番号],台帳表ｔ[繁閑調整金]),"")</f>
        <v/>
      </c>
      <c r="AP16" s="275"/>
      <c r="AR16" s="202" t="str">
        <f>IFERROR(_xlfn.XLOOKUP(確報【12月】!AQ16,台帳表ｋ[整理番号],台帳表ｋ[繁閑調整]),"")</f>
        <v/>
      </c>
      <c r="AS16" s="277" t="str">
        <f>IFERROR(_xlfn.XLOOKUP(確報【12月】!AQ16,台帳表ｋ[整理番号],台帳表ｋ[精算
グループ]),"")</f>
        <v/>
      </c>
      <c r="AT16" s="278" t="str">
        <f>IFERROR(_xlfn.XLOOKUP(確報【12月】!AQ16,台帳表ｋ[整理番号],台帳表ｋ[請求書発行番号]),"")</f>
        <v/>
      </c>
      <c r="AU16" s="269" t="str">
        <f>IFERROR(_xlfn.XLOOKUP(確報【12月】!AQ16,台帳表ｋ[整理番号],台帳表ｋ[繁閑調整金]),"")</f>
        <v/>
      </c>
      <c r="AV16" s="275"/>
      <c r="AX16" s="202" t="str">
        <f>IFERROR(_xlfn.XLOOKUP(確報【12月】!AW16,台帳表ｋ[整理番号],台帳表ｋ[繁閑調整]),"")</f>
        <v/>
      </c>
      <c r="AY16" s="277" t="str">
        <f>IFERROR(_xlfn.XLOOKUP(確報【12月】!AW16,台帳表ｋ[整理番号],台帳表ｋ[精算
グループ]),"")</f>
        <v/>
      </c>
      <c r="AZ16" s="278" t="str">
        <f>IFERROR(_xlfn.XLOOKUP(確報【12月】!AW16,台帳表ｋ[整理番号],台帳表ｋ[請求書発行番号]),"")</f>
        <v/>
      </c>
      <c r="BA16" s="269" t="str">
        <f>IFERROR(_xlfn.XLOOKUP(確報【12月】!AW16,台帳表ｋ[整理番号],台帳表ｋ[繁閑調整金]),"")</f>
        <v/>
      </c>
    </row>
    <row r="17" spans="1:54" ht="16.350000000000001" customHeight="1" thickBot="1">
      <c r="A17" s="927"/>
      <c r="B17" s="927"/>
      <c r="C17" s="927"/>
      <c r="D17" s="976"/>
      <c r="E17" s="927"/>
      <c r="F17" s="633" t="s">
        <v>16608</v>
      </c>
      <c r="G17" s="634" t="s">
        <v>16606</v>
      </c>
      <c r="H17" s="635" t="s">
        <v>16489</v>
      </c>
      <c r="I17" s="636">
        <f>SUMIFS(台帳表ｓ[金額],台帳表ｓ[精算
グループ],確報【12月】!$H17,台帳表ｓ[入金月（月のみ）],確報【12月】!$A$1,台帳表ｓ[ＮＣ区分],"多摩")+SUMIFS(測量台帳1ｓ[入金額],測量台帳1ｓ[精算
グループ],確報【12月】!$H17,測量台帳1ｓ[入金月（月のみ）],確報【12月】!$A$1,測量台帳1ｓ[NC区分],"多摩")+SUMIFS(測量台帳1__2ｓ[入金額(後)],測量台帳1__2ｓ[精算
グループ(後)],確報【12月】!$H17,測量台帳1__2ｓ[入金月(後)（月のみ）],確報【12月】!$A$1,測量台帳1__2ｓ[NC区分],"多摩")</f>
        <v>0</v>
      </c>
      <c r="J17" s="637" t="s">
        <v>16489</v>
      </c>
      <c r="K17" s="638"/>
      <c r="L17" s="637" t="s">
        <v>16489</v>
      </c>
      <c r="M17" s="638"/>
      <c r="N17" s="639" t="s">
        <v>16489</v>
      </c>
      <c r="O17" s="640"/>
      <c r="P17" s="635" t="s">
        <v>16489</v>
      </c>
      <c r="Q17" s="640">
        <f>SUMIFS(台帳表ｔ[金額],台帳表ｔ[精算
グループ],確報【12月】!$H17,台帳表ｔ[入金月（月のみ）],確報【12月】!$A$1,台帳表ｔ[ＮＣ区分],"多摩")+SUMIFS(測量台帳1ｔ[入金額],測量台帳1ｔ[精算
グループ],確報【12月】!$H17,測量台帳1ｔ[入金月（月のみ）],確報【12月】!$A$1,測量台帳1ｔ[NC区分],"多摩")+SUMIFS(測量台帳1__2ｔ[入金額(後)],測量台帳1__2ｔ[精算
グループ(後)],確報【12月】!$H17,測量台帳1__2ｔ[入金月(後)（月のみ）],確報【12月】!$A$1,測量台帳1__2ｔ[NC区分],"多摩")</f>
        <v>9420125</v>
      </c>
      <c r="R17" s="635" t="s">
        <v>52</v>
      </c>
      <c r="S17" s="638"/>
      <c r="T17" s="639" t="s">
        <v>52</v>
      </c>
      <c r="U17" s="640"/>
      <c r="V17" s="635" t="s">
        <v>52</v>
      </c>
      <c r="W17" s="640" cm="1">
        <f t="array" ref="W17">INDEX(設備G入力用!$F$2:$Q$72,ROW(A13), MATCH($A$1,設備G入力用!$F$2:$Q$2,0))</f>
        <v>0</v>
      </c>
      <c r="X17" s="30">
        <f t="shared" si="0"/>
        <v>9420125</v>
      </c>
      <c r="AA17" s="1074"/>
      <c r="AB17" s="299" t="s">
        <v>16609</v>
      </c>
      <c r="AC17" s="112">
        <f t="shared" ref="AC17:AC22" si="1">SUM(I19,K19,M19,O19,Q19,S19,U19,W19)</f>
        <v>1515105</v>
      </c>
      <c r="AD17" s="10"/>
      <c r="AE17" s="10"/>
      <c r="AF17" s="202" t="str">
        <f>IFERROR(_xlfn.XLOOKUP(確報【12月】!$AE17,台帳表ｓ[整理番号],台帳表ｓ[繁閑調整]),"")</f>
        <v/>
      </c>
      <c r="AG17" s="277" t="str">
        <f>IFERROR(_xlfn.XLOOKUP(確報【12月】!$AE17,台帳表ｓ[整理番号],台帳表ｓ[精算
グループ]),"")</f>
        <v/>
      </c>
      <c r="AH17" s="278" t="str">
        <f>IFERROR(_xlfn.XLOOKUP(確報【12月】!$AE17,台帳表ｓ[整理番号],台帳表ｓ[請求書発行番号]),"")</f>
        <v/>
      </c>
      <c r="AI17" s="269" t="str">
        <f>IFERROR(_xlfn.XLOOKUP(確報【12月】!$AE17,台帳表ｓ[整理番号],台帳表ｓ[繁閑調整金]),"")</f>
        <v/>
      </c>
      <c r="AJ17" s="139"/>
      <c r="AL17" s="202" t="str">
        <f>IFERROR(_xlfn.XLOOKUP(確報【12月】!AK17,台帳表ｔ[整理番号],台帳表ｔ[繁閑調整]),"")</f>
        <v/>
      </c>
      <c r="AM17" s="277" t="str">
        <f>IFERROR(_xlfn.XLOOKUP(確報【12月】!AK17,台帳表ｔ[整理番号],台帳表ｔ[精算
グループ]),"")</f>
        <v/>
      </c>
      <c r="AN17" s="278" t="str">
        <f>IFERROR(_xlfn.XLOOKUP(確報【12月】!AK17,台帳表ｔ[整理番号],台帳表ｔ[請求書発行番号]),"")</f>
        <v/>
      </c>
      <c r="AO17" s="269" t="str">
        <f>IFERROR(_xlfn.XLOOKUP(確報【12月】!AK17,台帳表ｔ[整理番号],台帳表ｔ[繁閑調整金]),"")</f>
        <v/>
      </c>
      <c r="AP17" s="275"/>
      <c r="AR17" s="202" t="str">
        <f>IFERROR(_xlfn.XLOOKUP(確報【12月】!AQ17,台帳表ｋ[整理番号],台帳表ｋ[繁閑調整]),"")</f>
        <v/>
      </c>
      <c r="AS17" s="277" t="str">
        <f>IFERROR(_xlfn.XLOOKUP(確報【12月】!AQ17,台帳表ｋ[整理番号],台帳表ｋ[精算
グループ]),"")</f>
        <v/>
      </c>
      <c r="AT17" s="278" t="str">
        <f>IFERROR(_xlfn.XLOOKUP(確報【12月】!AQ17,台帳表ｋ[整理番号],台帳表ｋ[請求書発行番号]),"")</f>
        <v/>
      </c>
      <c r="AU17" s="269" t="str">
        <f>IFERROR(_xlfn.XLOOKUP(確報【12月】!AQ17,台帳表ｋ[整理番号],台帳表ｋ[繁閑調整金]),"")</f>
        <v/>
      </c>
      <c r="AV17" s="275"/>
      <c r="AX17" s="202" t="str">
        <f>IFERROR(_xlfn.XLOOKUP(確報【12月】!AW17,台帳表ｋ[整理番号],台帳表ｋ[繁閑調整]),"")</f>
        <v/>
      </c>
      <c r="AY17" s="277" t="str">
        <f>IFERROR(_xlfn.XLOOKUP(確報【12月】!AW17,台帳表ｋ[整理番号],台帳表ｋ[精算
グループ]),"")</f>
        <v/>
      </c>
      <c r="AZ17" s="278" t="str">
        <f>IFERROR(_xlfn.XLOOKUP(確報【12月】!AW17,台帳表ｋ[整理番号],台帳表ｋ[請求書発行番号]),"")</f>
        <v/>
      </c>
      <c r="BA17" s="269" t="str">
        <f>IFERROR(_xlfn.XLOOKUP(確報【12月】!AW17,台帳表ｋ[整理番号],台帳表ｋ[繁閑調整金]),"")</f>
        <v/>
      </c>
    </row>
    <row r="18" spans="1:54" ht="16.350000000000001" customHeight="1" thickBot="1">
      <c r="A18" s="927"/>
      <c r="B18" s="927"/>
      <c r="C18" s="927"/>
      <c r="D18" s="976"/>
      <c r="E18" s="928"/>
      <c r="F18" s="633" t="s">
        <v>16610</v>
      </c>
      <c r="G18" s="634" t="s">
        <v>16606</v>
      </c>
      <c r="H18" s="635" t="s">
        <v>16491</v>
      </c>
      <c r="I18" s="636">
        <f>SUMIFS(台帳表ｓ[金額],台帳表ｓ[精算
グループ],確報【12月】!$H18,台帳表ｓ[入金月（月のみ）],確報【12月】!$A$1,台帳表ｓ[ＮＣ区分],"多摩")+SUMIFS(測量台帳1ｓ[入金額],測量台帳1ｓ[精算
グループ],確報【12月】!$H18,測量台帳1ｓ[入金月（月のみ）],確報【12月】!$A$1,測量台帳1ｓ[NC区分],"多摩")+SUMIFS(測量台帳1__2ｓ[入金額(後)],測量台帳1__2ｓ[精算
グループ(後)],確報【12月】!$H18,測量台帳1__2ｓ[入金月(後)（月のみ）],確報【12月】!$A$1,測量台帳1__2ｓ[NC区分],"多摩")</f>
        <v>0</v>
      </c>
      <c r="J18" s="637" t="s">
        <v>16491</v>
      </c>
      <c r="K18" s="638"/>
      <c r="L18" s="637" t="s">
        <v>16491</v>
      </c>
      <c r="M18" s="638"/>
      <c r="N18" s="639" t="s">
        <v>16491</v>
      </c>
      <c r="O18" s="640"/>
      <c r="P18" s="635" t="s">
        <v>16491</v>
      </c>
      <c r="Q18" s="640">
        <f>SUMIFS(台帳表ｔ[金額],台帳表ｔ[精算
グループ],確報【12月】!$H18,台帳表ｔ[入金月（月のみ）],確報【12月】!$A$1,台帳表ｔ[ＮＣ区分],"多摩")+SUMIFS(測量台帳1ｔ[入金額],測量台帳1ｔ[精算
グループ],確報【12月】!$H18,測量台帳1ｔ[入金月（月のみ）],確報【12月】!$A$1,測量台帳1ｔ[NC区分],"多摩")+SUMIFS(測量台帳1__2ｔ[入金額(後)],測量台帳1__2ｔ[精算
グループ(後)],確報【12月】!$H18,測量台帳1__2ｔ[入金月(後)（月のみ）],確報【12月】!$A$1,測量台帳1__2ｔ[NC区分],"多摩")</f>
        <v>0</v>
      </c>
      <c r="R18" s="635" t="s">
        <v>16491</v>
      </c>
      <c r="S18" s="638"/>
      <c r="T18" s="639" t="s">
        <v>16491</v>
      </c>
      <c r="U18" s="640"/>
      <c r="V18" s="635" t="s">
        <v>16491</v>
      </c>
      <c r="W18" s="640" cm="1">
        <f t="array" ref="W18">INDEX(設備G入力用!$F$2:$Q$72,ROW(A14), MATCH($A$1,設備G入力用!$F$2:$Q$2,0))</f>
        <v>0</v>
      </c>
      <c r="X18" s="30">
        <f t="shared" si="0"/>
        <v>0</v>
      </c>
      <c r="Y18" s="16">
        <f>SUM(X12:X18)</f>
        <v>33538434</v>
      </c>
      <c r="Z18" s="13" t="s">
        <v>16611</v>
      </c>
      <c r="AA18" s="1074"/>
      <c r="AB18" s="299" t="s">
        <v>16673</v>
      </c>
      <c r="AC18" s="112">
        <f t="shared" si="1"/>
        <v>0</v>
      </c>
      <c r="AD18" s="10"/>
      <c r="AE18" s="10"/>
      <c r="AF18" s="202" t="str">
        <f>IFERROR(_xlfn.XLOOKUP(確報【12月】!$AE18,台帳表ｓ[整理番号],台帳表ｓ[繁閑調整]),"")</f>
        <v/>
      </c>
      <c r="AG18" s="277" t="str">
        <f>IFERROR(_xlfn.XLOOKUP(確報【12月】!$AE18,台帳表ｓ[整理番号],台帳表ｓ[精算
グループ]),"")</f>
        <v/>
      </c>
      <c r="AH18" s="278" t="str">
        <f>IFERROR(_xlfn.XLOOKUP(確報【12月】!$AE18,台帳表ｓ[整理番号],台帳表ｓ[請求書発行番号]),"")</f>
        <v/>
      </c>
      <c r="AI18" s="269" t="str">
        <f>IFERROR(_xlfn.XLOOKUP(確報【12月】!$AE18,台帳表ｓ[整理番号],台帳表ｓ[繁閑調整金]),"")</f>
        <v/>
      </c>
      <c r="AJ18" s="139"/>
      <c r="AL18" s="202" t="str">
        <f>IFERROR(_xlfn.XLOOKUP(確報【12月】!AK18,台帳表ｔ[整理番号],台帳表ｔ[繁閑調整]),"")</f>
        <v/>
      </c>
      <c r="AM18" s="277" t="str">
        <f>IFERROR(_xlfn.XLOOKUP(確報【12月】!AK18,台帳表ｔ[整理番号],台帳表ｔ[精算
グループ]),"")</f>
        <v/>
      </c>
      <c r="AN18" s="278" t="str">
        <f>IFERROR(_xlfn.XLOOKUP(確報【12月】!AK18,台帳表ｔ[整理番号],台帳表ｔ[請求書発行番号]),"")</f>
        <v/>
      </c>
      <c r="AO18" s="269" t="str">
        <f>IFERROR(_xlfn.XLOOKUP(確報【12月】!AK18,台帳表ｔ[整理番号],台帳表ｔ[繁閑調整金]),"")</f>
        <v/>
      </c>
      <c r="AP18" s="275"/>
      <c r="AR18" s="202" t="str">
        <f>IFERROR(_xlfn.XLOOKUP(確報【12月】!AQ18,台帳表ｋ[整理番号],台帳表ｋ[繁閑調整]),"")</f>
        <v/>
      </c>
      <c r="AS18" s="277" t="str">
        <f>IFERROR(_xlfn.XLOOKUP(確報【12月】!AQ18,台帳表ｋ[整理番号],台帳表ｋ[精算
グループ]),"")</f>
        <v/>
      </c>
      <c r="AT18" s="278" t="str">
        <f>IFERROR(_xlfn.XLOOKUP(確報【12月】!AQ18,台帳表ｋ[整理番号],台帳表ｋ[請求書発行番号]),"")</f>
        <v/>
      </c>
      <c r="AU18" s="269" t="str">
        <f>IFERROR(_xlfn.XLOOKUP(確報【12月】!AQ18,台帳表ｋ[整理番号],台帳表ｋ[繁閑調整金]),"")</f>
        <v/>
      </c>
      <c r="AV18" s="275"/>
      <c r="AX18" s="202" t="str">
        <f>IFERROR(_xlfn.XLOOKUP(確報【12月】!AW18,台帳表ｋ[整理番号],台帳表ｋ[繁閑調整]),"")</f>
        <v/>
      </c>
      <c r="AY18" s="277" t="str">
        <f>IFERROR(_xlfn.XLOOKUP(確報【12月】!AW18,台帳表ｋ[整理番号],台帳表ｋ[精算
グループ]),"")</f>
        <v/>
      </c>
      <c r="AZ18" s="278" t="str">
        <f>IFERROR(_xlfn.XLOOKUP(確報【12月】!AW18,台帳表ｋ[整理番号],台帳表ｋ[請求書発行番号]),"")</f>
        <v/>
      </c>
      <c r="BA18" s="269" t="str">
        <f>IFERROR(_xlfn.XLOOKUP(確報【12月】!AW18,台帳表ｋ[整理番号],台帳表ｋ[繁閑調整金]),"")</f>
        <v/>
      </c>
    </row>
    <row r="19" spans="1:54" ht="16.350000000000001" customHeight="1" thickBot="1">
      <c r="A19" s="927"/>
      <c r="B19" s="927"/>
      <c r="C19" s="927"/>
      <c r="D19" s="976"/>
      <c r="E19" s="926" t="s">
        <v>16500</v>
      </c>
      <c r="F19" s="206" t="s">
        <v>16501</v>
      </c>
      <c r="G19" s="207"/>
      <c r="H19" s="264" t="s">
        <v>16502</v>
      </c>
      <c r="I19" s="208">
        <f>SUMIFS(台帳表ｓ[金額],台帳表ｓ[精算
グループ],確報【12月】!$H19,台帳表ｓ[入金月（月のみ）],確報【12月】!$A$1,台帳表ｓ[ＮＣ区分],"西部")+SUMIFS(測量台帳1ｓ[入金額],測量台帳1ｓ[精算
グループ],確報【12月】!$H19,測量台帳1ｓ[入金月（月のみ）],確報【12月】!$A$1,測量台帳1ｓ[NC区分],"西部")+SUMIFS(測量台帳1__2ｓ[入金額(後)],測量台帳1__2ｓ[精算
グループ(後)],確報【12月】!$H19,測量台帳1__2ｓ[入金月(後)（月のみ）],確報【12月】!$A$1,測量台帳1__2ｓ[NC区分],"西部")+SUMIFS(台帳表ｓ[金額],台帳表ｓ[精算
グループ],確報【12月】!$H19,台帳表ｓ[入金月（月のみ）],確報【12月】!$A$1,台帳表ｓ[ＮＣ区分],"多摩")+SUMIFS(測量台帳1ｓ[入金額],測量台帳1ｓ[精算
グループ],確報【12月】!$H19,測量台帳1ｓ[入金月（月のみ）],確報【12月】!$A$1,測量台帳1ｓ[NC区分],"多摩")+SUMIFS(測量台帳1__2ｓ[入金額(後)],測量台帳1__2ｓ[精算
グループ(後)],確報【12月】!$H19,測量台帳1__2ｓ[入金月(後)（月のみ）],確報【12月】!$A$1,測量台帳1__2ｓ[NC区分],"多摩")</f>
        <v>145535</v>
      </c>
      <c r="J19" s="265" t="s">
        <v>16502</v>
      </c>
      <c r="K19" s="209"/>
      <c r="L19" s="265" t="s">
        <v>16502</v>
      </c>
      <c r="M19" s="209"/>
      <c r="N19" s="266" t="s">
        <v>16502</v>
      </c>
      <c r="O19" s="210"/>
      <c r="P19" s="264" t="s">
        <v>16502</v>
      </c>
      <c r="Q19" s="210">
        <f>SUMIFS(台帳表ｔ[金額],台帳表ｔ[精算
グループ],確報【12月】!$H19,台帳表ｔ[入金月（月のみ）],確報【12月】!$A$1,台帳表ｔ[ＮＣ区分],"多摩")+SUMIFS(測量台帳1ｔ[入金額],測量台帳1ｔ[精算
グループ],確報【12月】!$H19,測量台帳1ｔ[入金月（月のみ）],確報【12月】!$A$1,測量台帳1ｔ[NC区分],"多摩")+SUMIFS(測量台帳1__2ｔ[入金額(後)],測量台帳1__2ｔ[精算
グループ(後)],確報【12月】!$H19,測量台帳1__2ｔ[入金月(後)（月のみ）],確報【12月】!$A$1,測量台帳1__2ｔ[NC区分],"多摩")+SUMIFS(台帳表ｔ[金額],台帳表ｔ[精算
グループ],確報【12月】!$H19,台帳表ｔ[入金月（月のみ）],確報【12月】!$A$1,台帳表ｔ[ＮＣ区分],"西部")+SUMIFS(測量台帳1ｔ[入金額],測量台帳1ｔ[精算
グループ],確報【12月】!$H19,測量台帳1ｔ[入金月（月のみ）],確報【12月】!$A$1,測量台帳1ｔ[NC区分],"西部")+SUMIFS(測量台帳1__2ｔ[入金額(後)],測量台帳1__2ｔ[精算
グループ(後)],確報【12月】!$H19,測量台帳1__2ｔ[入金月(後)（月のみ）],確報【12月】!$A$1,測量台帳1__2ｔ[NC区分],"西部")</f>
        <v>1369570</v>
      </c>
      <c r="R19" s="264" t="s">
        <v>16502</v>
      </c>
      <c r="S19" s="209"/>
      <c r="T19" s="266" t="s">
        <v>16502</v>
      </c>
      <c r="U19" s="210"/>
      <c r="V19" s="264" t="s">
        <v>16502</v>
      </c>
      <c r="W19" s="210" cm="1">
        <f t="array" ref="W19">INDEX(設備G入力用!$F$2:$Q$72,ROW(A15), MATCH($A$1,設備G入力用!$F$2:$Q$2,0))</f>
        <v>0</v>
      </c>
      <c r="X19" s="211">
        <f>SUM(I19,K19,M19,O19,Q19,S19,U19,W19)</f>
        <v>1515105</v>
      </c>
      <c r="Y19" s="157">
        <f>SUM(X19:X19)</f>
        <v>1515105</v>
      </c>
      <c r="Z19" s="13"/>
      <c r="AA19" s="1074"/>
      <c r="AB19" s="299" t="s">
        <v>16504</v>
      </c>
      <c r="AC19" s="112">
        <f t="shared" si="1"/>
        <v>0</v>
      </c>
      <c r="AD19" s="10"/>
      <c r="AE19" s="10"/>
      <c r="AF19" s="202" t="str">
        <f>IFERROR(_xlfn.XLOOKUP(確報【12月】!$AE19,台帳表ｓ[整理番号],台帳表ｓ[繁閑調整]),"")</f>
        <v/>
      </c>
      <c r="AG19" s="277" t="str">
        <f>IFERROR(_xlfn.XLOOKUP(確報【12月】!$AE19,台帳表ｓ[整理番号],台帳表ｓ[精算
グループ]),"")</f>
        <v/>
      </c>
      <c r="AH19" s="278" t="str">
        <f>IFERROR(_xlfn.XLOOKUP(確報【12月】!$AE19,台帳表ｓ[整理番号],台帳表ｓ[請求書発行番号]),"")</f>
        <v/>
      </c>
      <c r="AI19" s="269" t="str">
        <f>IFERROR(_xlfn.XLOOKUP(確報【12月】!$AE19,台帳表ｓ[整理番号],台帳表ｓ[繁閑調整金]),"")</f>
        <v/>
      </c>
      <c r="AJ19" s="139"/>
      <c r="AL19" s="202" t="str">
        <f>IFERROR(_xlfn.XLOOKUP(確報【12月】!AK19,台帳表ｔ[整理番号],台帳表ｔ[繁閑調整]),"")</f>
        <v/>
      </c>
      <c r="AM19" s="277" t="str">
        <f>IFERROR(_xlfn.XLOOKUP(確報【12月】!AK19,台帳表ｔ[整理番号],台帳表ｔ[精算
グループ]),"")</f>
        <v/>
      </c>
      <c r="AN19" s="278" t="str">
        <f>IFERROR(_xlfn.XLOOKUP(確報【12月】!AK19,台帳表ｔ[整理番号],台帳表ｔ[請求書発行番号]),"")</f>
        <v/>
      </c>
      <c r="AO19" s="269" t="str">
        <f>IFERROR(_xlfn.XLOOKUP(確報【12月】!AK19,台帳表ｔ[整理番号],台帳表ｔ[繁閑調整金]),"")</f>
        <v/>
      </c>
      <c r="AP19" s="275"/>
      <c r="AR19" s="202" t="str">
        <f>IFERROR(_xlfn.XLOOKUP(確報【12月】!AQ19,台帳表ｋ[整理番号],台帳表ｋ[繁閑調整]),"")</f>
        <v/>
      </c>
      <c r="AS19" s="277" t="str">
        <f>IFERROR(_xlfn.XLOOKUP(確報【12月】!AQ19,台帳表ｋ[整理番号],台帳表ｋ[精算
グループ]),"")</f>
        <v/>
      </c>
      <c r="AT19" s="278" t="str">
        <f>IFERROR(_xlfn.XLOOKUP(確報【12月】!AQ19,台帳表ｋ[整理番号],台帳表ｋ[請求書発行番号]),"")</f>
        <v/>
      </c>
      <c r="AU19" s="269" t="str">
        <f>IFERROR(_xlfn.XLOOKUP(確報【12月】!AQ19,台帳表ｋ[整理番号],台帳表ｋ[繁閑調整金]),"")</f>
        <v/>
      </c>
      <c r="AV19" s="275"/>
      <c r="AX19" s="202" t="str">
        <f>IFERROR(_xlfn.XLOOKUP(確報【12月】!AW19,台帳表ｋ[整理番号],台帳表ｋ[繁閑調整]),"")</f>
        <v/>
      </c>
      <c r="AY19" s="277" t="str">
        <f>IFERROR(_xlfn.XLOOKUP(確報【12月】!AW19,台帳表ｋ[整理番号],台帳表ｋ[精算
グループ]),"")</f>
        <v/>
      </c>
      <c r="AZ19" s="278" t="str">
        <f>IFERROR(_xlfn.XLOOKUP(確報【12月】!AW19,台帳表ｋ[整理番号],台帳表ｋ[請求書発行番号]),"")</f>
        <v/>
      </c>
      <c r="BA19" s="269" t="str">
        <f>IFERROR(_xlfn.XLOOKUP(確報【12月】!AW19,台帳表ｋ[整理番号],台帳表ｋ[繁閑調整金]),"")</f>
        <v/>
      </c>
    </row>
    <row r="20" spans="1:54" ht="16.350000000000001" customHeight="1">
      <c r="A20" s="927"/>
      <c r="B20" s="927"/>
      <c r="C20" s="927"/>
      <c r="D20" s="976"/>
      <c r="E20" s="927"/>
      <c r="F20" s="47" t="s">
        <v>16674</v>
      </c>
      <c r="G20" s="48" t="s">
        <v>16606</v>
      </c>
      <c r="H20" s="717" t="s">
        <v>16675</v>
      </c>
      <c r="I20" s="708">
        <f>SUMIFS(台帳表ｓ[金額],台帳表ｓ[精算
グループ],確報【12月】!$H20,台帳表ｓ[入金月（月のみ）],確報【12月】!$A$1,台帳表ｓ[ＮＣ区分],"西部")+SUMIFS(測量台帳1ｓ[入金額],測量台帳1ｓ[精算
グループ],確報【12月】!$H20,測量台帳1ｓ[入金月（月のみ）],確報【12月】!$A$1,測量台帳1ｓ[NC区分],"西部")+SUMIFS(測量台帳1__2ｓ[入金額(後)],測量台帳1__2ｓ[精算
グループ(後)],確報【12月】!$H20,測量台帳1__2ｓ[入金月(後)（月のみ）],確報【12月】!$A$1,測量台帳1__2ｓ[NC区分],"西部")+SUMIFS(台帳表ｓ[金額],台帳表ｓ[精算
グループ],確報【12月】!$H20,台帳表ｓ[入金月（月のみ）],確報【12月】!$A$1,台帳表ｓ[ＮＣ区分],"多摩")+SUMIFS(測量台帳1ｓ[入金額],測量台帳1ｓ[精算
グループ],確報【12月】!$H20,測量台帳1ｓ[入金月（月のみ）],確報【12月】!$A$1,測量台帳1ｓ[NC区分],"多摩")+SUMIFS(測量台帳1__2ｓ[入金額(後)],測量台帳1__2ｓ[精算
グループ(後)],確報【12月】!$H20,測量台帳1__2ｓ[入金月(後)（月のみ）],確報【12月】!$A$1,測量台帳1__2ｓ[NC区分],"多摩")</f>
        <v>0</v>
      </c>
      <c r="J20" s="709" t="s">
        <v>16675</v>
      </c>
      <c r="K20" s="710"/>
      <c r="L20" s="709" t="s">
        <v>16675</v>
      </c>
      <c r="M20" s="710"/>
      <c r="N20" s="711" t="s">
        <v>16675</v>
      </c>
      <c r="O20" s="712"/>
      <c r="P20" s="713" t="s">
        <v>16673</v>
      </c>
      <c r="Q20" s="714">
        <f>SUMIFS(台帳表ｔ[金額],台帳表ｔ[精算
グループ],確報【12月】!$H20,台帳表ｔ[入金月（月のみ）],確報【12月】!$A$1,台帳表ｔ[ＮＣ区分],"多摩")+SUMIFS(測量台帳1ｔ[入金額],測量台帳1ｔ[精算
グループ],確報【12月】!$H20,測量台帳1ｔ[入金月（月のみ）],確報【12月】!$A$1,測量台帳1ｔ[NC区分],"多摩")+SUMIFS(測量台帳1__2ｔ[入金額(後)],測量台帳1__2ｔ[精算
グループ(後)],確報【12月】!$H20,測量台帳1__2ｔ[入金月(後)（月のみ）],確報【12月】!$A$1,測量台帳1__2ｔ[NC区分],"多摩")+SUMIFS(台帳表ｔ[金額],台帳表ｔ[精算
グループ],確報【12月】!$H20,台帳表ｔ[入金月（月のみ）],確報【12月】!$A$1,台帳表ｔ[ＮＣ区分],"西部")+SUMIFS(測量台帳1ｔ[入金額],測量台帳1ｔ[精算
グループ],確報【12月】!$H20,測量台帳1ｔ[入金月（月のみ）],確報【12月】!$A$1,測量台帳1ｔ[NC区分],"西部")+SUMIFS(測量台帳1__2ｔ[入金額(後)],測量台帳1__2ｔ[精算
グループ(後)],確報【12月】!$H20,測量台帳1__2ｔ[入金月(後)（月のみ）],確報【12月】!$A$1,測量台帳1__2ｔ[NC区分],"西部")</f>
        <v>0</v>
      </c>
      <c r="R20" s="713" t="s">
        <v>16673</v>
      </c>
      <c r="S20" s="715"/>
      <c r="T20" s="716" t="s">
        <v>16673</v>
      </c>
      <c r="U20" s="714"/>
      <c r="V20" s="713" t="s">
        <v>16673</v>
      </c>
      <c r="W20" s="714" cm="1">
        <f t="array" ref="W20">INDEX(設備G入力用!$F$2:$Q$72,ROW(A16), MATCH($A$1,設備G入力用!$F$2:$Q$2,0))</f>
        <v>0</v>
      </c>
      <c r="X20" s="706">
        <f t="shared" ref="X20" si="2">SUM(I20,K20,M20,O20,Q20,S20,U20,W20)</f>
        <v>0</v>
      </c>
      <c r="Y20" s="24"/>
      <c r="Z20" s="13"/>
      <c r="AA20" s="1074"/>
      <c r="AB20" s="299" t="s">
        <v>16506</v>
      </c>
      <c r="AC20" s="112">
        <f t="shared" si="1"/>
        <v>0</v>
      </c>
      <c r="AD20" s="10"/>
      <c r="AE20" s="10"/>
      <c r="AF20" s="202" t="str">
        <f>IFERROR(_xlfn.XLOOKUP(確報【12月】!$AE20,台帳表ｓ[整理番号],台帳表ｓ[繁閑調整]),"")</f>
        <v/>
      </c>
      <c r="AG20" s="277" t="str">
        <f>IFERROR(_xlfn.XLOOKUP(確報【12月】!$AE20,台帳表ｓ[整理番号],台帳表ｓ[精算
グループ]),"")</f>
        <v/>
      </c>
      <c r="AH20" s="278" t="str">
        <f>IFERROR(_xlfn.XLOOKUP(確報【12月】!$AE20,台帳表ｓ[整理番号],台帳表ｓ[請求書発行番号]),"")</f>
        <v/>
      </c>
      <c r="AI20" s="269" t="str">
        <f>IFERROR(_xlfn.XLOOKUP(確報【12月】!$AE20,台帳表ｓ[整理番号],台帳表ｓ[繁閑調整金]),"")</f>
        <v/>
      </c>
      <c r="AJ20" s="139"/>
      <c r="AL20" s="202" t="str">
        <f>IFERROR(_xlfn.XLOOKUP(確報【12月】!AK20,台帳表ｔ[整理番号],台帳表ｔ[繁閑調整]),"")</f>
        <v/>
      </c>
      <c r="AM20" s="277" t="str">
        <f>IFERROR(_xlfn.XLOOKUP(確報【12月】!AK20,台帳表ｔ[整理番号],台帳表ｔ[精算
グループ]),"")</f>
        <v/>
      </c>
      <c r="AN20" s="278" t="str">
        <f>IFERROR(_xlfn.XLOOKUP(確報【12月】!AK20,台帳表ｔ[整理番号],台帳表ｔ[請求書発行番号]),"")</f>
        <v/>
      </c>
      <c r="AO20" s="269" t="str">
        <f>IFERROR(_xlfn.XLOOKUP(確報【12月】!AK20,台帳表ｔ[整理番号],台帳表ｔ[繁閑調整金]),"")</f>
        <v/>
      </c>
      <c r="AP20" s="275"/>
      <c r="AR20" s="202" t="str">
        <f>IFERROR(_xlfn.XLOOKUP(確報【12月】!AQ20,台帳表ｋ[整理番号],台帳表ｋ[繁閑調整]),"")</f>
        <v/>
      </c>
      <c r="AS20" s="277" t="str">
        <f>IFERROR(_xlfn.XLOOKUP(確報【12月】!AQ20,台帳表ｋ[整理番号],台帳表ｋ[精算
グループ]),"")</f>
        <v/>
      </c>
      <c r="AT20" s="278" t="str">
        <f>IFERROR(_xlfn.XLOOKUP(確報【12月】!AQ20,台帳表ｋ[整理番号],台帳表ｋ[請求書発行番号]),"")</f>
        <v/>
      </c>
      <c r="AU20" s="269" t="str">
        <f>IFERROR(_xlfn.XLOOKUP(確報【12月】!AQ20,台帳表ｋ[整理番号],台帳表ｋ[繁閑調整金]),"")</f>
        <v/>
      </c>
      <c r="AV20" s="275"/>
      <c r="AX20" s="202" t="str">
        <f>IFERROR(_xlfn.XLOOKUP(確報【12月】!AW20,台帳表ｋ[整理番号],台帳表ｋ[繁閑調整]),"")</f>
        <v/>
      </c>
      <c r="AY20" s="277" t="str">
        <f>IFERROR(_xlfn.XLOOKUP(確報【12月】!AW20,台帳表ｋ[整理番号],台帳表ｋ[精算
グループ]),"")</f>
        <v/>
      </c>
      <c r="AZ20" s="278" t="str">
        <f>IFERROR(_xlfn.XLOOKUP(確報【12月】!AW20,台帳表ｋ[整理番号],台帳表ｋ[請求書発行番号]),"")</f>
        <v/>
      </c>
      <c r="BA20" s="269" t="str">
        <f>IFERROR(_xlfn.XLOOKUP(確報【12月】!AW20,台帳表ｋ[整理番号],台帳表ｋ[繁閑調整金]),"")</f>
        <v/>
      </c>
    </row>
    <row r="21" spans="1:54" ht="15.75" customHeight="1">
      <c r="A21" s="927"/>
      <c r="B21" s="927"/>
      <c r="C21" s="927"/>
      <c r="D21" s="976"/>
      <c r="E21" s="927"/>
      <c r="F21" s="47" t="s">
        <v>16503</v>
      </c>
      <c r="G21" s="48" t="s">
        <v>16606</v>
      </c>
      <c r="H21" s="27" t="s">
        <v>16504</v>
      </c>
      <c r="I21" s="708">
        <f>SUMIFS(台帳表ｓ[金額],台帳表ｓ[精算
グループ],確報【12月】!$H21,台帳表ｓ[入金月（月のみ）],確報【12月】!$A$1,台帳表ｓ[ＮＣ区分],"西部")+SUMIFS(測量台帳1ｓ[入金額],測量台帳1ｓ[精算
グループ],確報【12月】!$H21,測量台帳1ｓ[入金月（月のみ）],確報【12月】!$A$1,測量台帳1ｓ[NC区分],"西部")+SUMIFS(測量台帳1__2ｓ[入金額(後)],測量台帳1__2ｓ[精算
グループ(後)],確報【12月】!$H21,測量台帳1__2ｓ[入金月(後)（月のみ）],確報【12月】!$A$1,測量台帳1__2ｓ[NC区分],"西部")+SUMIFS(台帳表ｓ[金額],台帳表ｓ[精算
グループ],確報【12月】!$H21,台帳表ｓ[入金月（月のみ）],確報【12月】!$A$1,台帳表ｓ[ＮＣ区分],"多摩")+SUMIFS(測量台帳1ｓ[入金額],測量台帳1ｓ[精算
グループ],確報【12月】!$H21,測量台帳1ｓ[入金月（月のみ）],確報【12月】!$A$1,測量台帳1ｓ[NC区分],"多摩")+SUMIFS(測量台帳1__2ｓ[入金額(後)],測量台帳1__2ｓ[精算
グループ(後)],確報【12月】!$H21,測量台帳1__2ｓ[入金月(後)（月のみ）],確報【12月】!$A$1,測量台帳1__2ｓ[NC区分],"多摩")</f>
        <v>0</v>
      </c>
      <c r="J21" s="709" t="s">
        <v>16504</v>
      </c>
      <c r="K21" s="710"/>
      <c r="L21" s="709" t="s">
        <v>16504</v>
      </c>
      <c r="M21" s="710"/>
      <c r="N21" s="711" t="s">
        <v>16504</v>
      </c>
      <c r="O21" s="712"/>
      <c r="P21" s="713" t="s">
        <v>16612</v>
      </c>
      <c r="Q21" s="714">
        <f>SUMIFS(台帳表ｔ[金額],台帳表ｔ[精算
グループ],確報【12月】!$H21,台帳表ｔ[入金月（月のみ）],確報【12月】!$A$1,台帳表ｔ[ＮＣ区分],"多摩")+SUMIFS(測量台帳1ｔ[入金額],測量台帳1ｔ[精算
グループ],確報【12月】!$H21,測量台帳1ｔ[入金月（月のみ）],確報【12月】!$A$1,測量台帳1ｔ[NC区分],"多摩")+SUMIFS(測量台帳1__2ｔ[入金額(後)],測量台帳1__2ｔ[精算
グループ(後)],確報【12月】!$H21,測量台帳1__2ｔ[入金月(後)（月のみ）],確報【12月】!$A$1,測量台帳1__2ｔ[NC区分],"多摩")+SUMIFS(台帳表ｔ[金額],台帳表ｔ[精算
グループ],確報【12月】!$H21,台帳表ｔ[入金月（月のみ）],確報【12月】!$A$1,台帳表ｔ[ＮＣ区分],"西部")+SUMIFS(測量台帳1ｔ[入金額],測量台帳1ｔ[精算
グループ],確報【12月】!$H21,測量台帳1ｔ[入金月（月のみ）],確報【12月】!$A$1,測量台帳1ｔ[NC区分],"西部")+SUMIFS(測量台帳1__2ｔ[入金額(後)],測量台帳1__2ｔ[精算
グループ(後)],確報【12月】!$H21,測量台帳1__2ｔ[入金月(後)（月のみ）],確報【12月】!$A$1,測量台帳1__2ｔ[NC区分],"西部")</f>
        <v>0</v>
      </c>
      <c r="R21" s="713" t="s">
        <v>16612</v>
      </c>
      <c r="S21" s="715"/>
      <c r="T21" s="716" t="s">
        <v>16612</v>
      </c>
      <c r="U21" s="714"/>
      <c r="V21" s="713" t="s">
        <v>16612</v>
      </c>
      <c r="W21" s="714" cm="1">
        <f t="array" ref="W21">INDEX(設備G入力用!$F$2:$Q$72,ROW(A17), MATCH($A$1,設備G入力用!$F$2:$Q$2,0))</f>
        <v>0</v>
      </c>
      <c r="X21" s="707"/>
      <c r="Y21" s="24"/>
      <c r="Z21" s="13"/>
      <c r="AA21" s="1074"/>
      <c r="AB21" s="299" t="s">
        <v>16508</v>
      </c>
      <c r="AC21" s="112">
        <f t="shared" si="1"/>
        <v>0</v>
      </c>
      <c r="AD21" s="10"/>
      <c r="AE21" s="10"/>
      <c r="AF21" s="202" t="str">
        <f>IFERROR(_xlfn.XLOOKUP(確報【12月】!$AE21,台帳表ｓ[整理番号],台帳表ｓ[繁閑調整]),"")</f>
        <v/>
      </c>
      <c r="AG21" s="277" t="str">
        <f>IFERROR(_xlfn.XLOOKUP(確報【12月】!$AE21,台帳表ｓ[整理番号],台帳表ｓ[精算
グループ]),"")</f>
        <v/>
      </c>
      <c r="AH21" s="278" t="str">
        <f>IFERROR(_xlfn.XLOOKUP(確報【12月】!$AE21,台帳表ｓ[整理番号],台帳表ｓ[請求書発行番号]),"")</f>
        <v/>
      </c>
      <c r="AI21" s="269" t="str">
        <f>IFERROR(_xlfn.XLOOKUP(確報【12月】!$AE21,台帳表ｓ[整理番号],台帳表ｓ[繁閑調整金]),"")</f>
        <v/>
      </c>
      <c r="AJ21" s="139"/>
      <c r="AL21" s="202" t="str">
        <f>IFERROR(_xlfn.XLOOKUP(確報【12月】!AK21,台帳表ｔ[整理番号],台帳表ｔ[繁閑調整]),"")</f>
        <v/>
      </c>
      <c r="AM21" s="277" t="str">
        <f>IFERROR(_xlfn.XLOOKUP(確報【12月】!AK21,台帳表ｔ[整理番号],台帳表ｔ[精算
グループ]),"")</f>
        <v/>
      </c>
      <c r="AN21" s="278" t="str">
        <f>IFERROR(_xlfn.XLOOKUP(確報【12月】!AK21,台帳表ｔ[整理番号],台帳表ｔ[請求書発行番号]),"")</f>
        <v/>
      </c>
      <c r="AO21" s="269" t="str">
        <f>IFERROR(_xlfn.XLOOKUP(確報【12月】!AK21,台帳表ｔ[整理番号],台帳表ｔ[繁閑調整金]),"")</f>
        <v/>
      </c>
      <c r="AP21" s="275"/>
      <c r="AR21" s="202" t="str">
        <f>IFERROR(_xlfn.XLOOKUP(確報【12月】!AQ21,台帳表ｋ[整理番号],台帳表ｋ[繁閑調整]),"")</f>
        <v/>
      </c>
      <c r="AS21" s="277" t="str">
        <f>IFERROR(_xlfn.XLOOKUP(確報【12月】!AQ21,台帳表ｋ[整理番号],台帳表ｋ[精算
グループ]),"")</f>
        <v/>
      </c>
      <c r="AT21" s="278" t="str">
        <f>IFERROR(_xlfn.XLOOKUP(確報【12月】!AQ21,台帳表ｋ[整理番号],台帳表ｋ[請求書発行番号]),"")</f>
        <v/>
      </c>
      <c r="AU21" s="269" t="str">
        <f>IFERROR(_xlfn.XLOOKUP(確報【12月】!AQ21,台帳表ｋ[整理番号],台帳表ｋ[繁閑調整金]),"")</f>
        <v/>
      </c>
      <c r="AV21" s="275"/>
      <c r="AX21" s="202" t="str">
        <f>IFERROR(_xlfn.XLOOKUP(確報【12月】!AW21,台帳表ｋ[整理番号],台帳表ｋ[繁閑調整]),"")</f>
        <v/>
      </c>
      <c r="AY21" s="277" t="str">
        <f>IFERROR(_xlfn.XLOOKUP(確報【12月】!AW21,台帳表ｋ[整理番号],台帳表ｋ[精算
グループ]),"")</f>
        <v/>
      </c>
      <c r="AZ21" s="278" t="str">
        <f>IFERROR(_xlfn.XLOOKUP(確報【12月】!AW21,台帳表ｋ[整理番号],台帳表ｋ[請求書発行番号]),"")</f>
        <v/>
      </c>
      <c r="BA21" s="269" t="str">
        <f>IFERROR(_xlfn.XLOOKUP(確報【12月】!AW21,台帳表ｋ[整理番号],台帳表ｋ[繁閑調整金]),"")</f>
        <v/>
      </c>
      <c r="BB21" s="746" t="s">
        <v>16685</v>
      </c>
    </row>
    <row r="22" spans="1:54" ht="15.75" customHeight="1" thickBot="1">
      <c r="A22" s="927"/>
      <c r="B22" s="927"/>
      <c r="C22" s="927"/>
      <c r="D22" s="976"/>
      <c r="E22" s="927"/>
      <c r="F22" s="205" t="s">
        <v>16505</v>
      </c>
      <c r="G22" s="52" t="s">
        <v>16606</v>
      </c>
      <c r="H22" s="53" t="s">
        <v>16506</v>
      </c>
      <c r="I22" s="166">
        <f>SUMIFS(台帳表ｓ[金額],台帳表ｓ[精算
グループ],確報【12月】!$H22,台帳表ｓ[入金月（月のみ）],確報【12月】!$A$1,台帳表ｓ[ＮＣ区分],"西部")+SUMIFS(測量台帳1ｓ[入金額],測量台帳1ｓ[精算
グループ],確報【12月】!$H22,測量台帳1ｓ[入金月（月のみ）],確報【12月】!$A$1,測量台帳1ｓ[NC区分],"西部")+SUMIFS(測量台帳1__2ｓ[入金額(後)],測量台帳1__2ｓ[精算
グループ(後)],確報【12月】!$H22,測量台帳1__2ｓ[入金月(後)（月のみ）],確報【12月】!$A$1,測量台帳1__2ｓ[NC区分],"西部")+SUMIFS(台帳表ｓ[金額],台帳表ｓ[精算
グループ],確報【12月】!$H22,台帳表ｓ[入金月（月のみ）],確報【12月】!$A$1,台帳表ｓ[ＮＣ区分],"多摩")+SUMIFS(測量台帳1ｓ[入金額],測量台帳1ｓ[精算
グループ],確報【12月】!$H22,測量台帳1ｓ[入金月（月のみ）],確報【12月】!$A$1,測量台帳1ｓ[NC区分],"多摩")+SUMIFS(測量台帳1__2ｓ[入金額(後)],測量台帳1__2ｓ[精算
グループ(後)],確報【12月】!$H22,測量台帳1__2ｓ[入金月(後)（月のみ）],確報【12月】!$A$1,測量台帳1__2ｓ[NC区分],"多摩")</f>
        <v>0</v>
      </c>
      <c r="J22" s="81" t="s">
        <v>16506</v>
      </c>
      <c r="K22" s="82"/>
      <c r="L22" s="81" t="s">
        <v>16506</v>
      </c>
      <c r="M22" s="82"/>
      <c r="N22" s="69" t="s">
        <v>16506</v>
      </c>
      <c r="O22" s="70"/>
      <c r="P22" s="53" t="s">
        <v>315</v>
      </c>
      <c r="Q22" s="54">
        <f>SUMIFS(台帳表ｔ[金額],台帳表ｔ[精算
グループ],確報【12月】!$H22,台帳表ｔ[入金月（月のみ）],確報【12月】!$A$1,台帳表ｔ[ＮＣ区分],"多摩")+SUMIFS(測量台帳1ｔ[入金額],測量台帳1ｔ[精算
グループ],確報【12月】!$H22,測量台帳1ｔ[入金月（月のみ）],確報【12月】!$A$1,測量台帳1ｔ[NC区分],"多摩")+SUMIFS(測量台帳1__2ｔ[入金額(後)],測量台帳1__2ｔ[精算
グループ(後)],確報【12月】!$H22,測量台帳1__2ｔ[入金月(後)（月のみ）],確報【12月】!$A$1,測量台帳1__2ｔ[NC区分],"多摩")+SUMIFS(台帳表ｔ[金額],台帳表ｔ[精算
グループ],確報【12月】!$H22,台帳表ｔ[入金月（月のみ）],確報【12月】!$A$1,台帳表ｔ[ＮＣ区分],"西部")+SUMIFS(測量台帳1ｔ[入金額],測量台帳1ｔ[精算
グループ],確報【12月】!$H22,測量台帳1ｔ[入金月（月のみ）],確報【12月】!$A$1,測量台帳1ｔ[NC区分],"西部")+SUMIFS(測量台帳1__2ｔ[入金額(後)],測量台帳1__2ｔ[精算
グループ(後)],確報【12月】!$H22,測量台帳1__2ｔ[入金月(後)（月のみ）],確報【12月】!$A$1,測量台帳1__2ｔ[NC区分],"西部")</f>
        <v>0</v>
      </c>
      <c r="R22" s="53" t="s">
        <v>315</v>
      </c>
      <c r="S22" s="88"/>
      <c r="T22" s="89" t="s">
        <v>315</v>
      </c>
      <c r="U22" s="54"/>
      <c r="V22" s="53" t="s">
        <v>315</v>
      </c>
      <c r="W22" s="54" cm="1">
        <f t="array" ref="W22">INDEX(設備G入力用!$F$2:$Q$72,ROW(A17), MATCH($A$1,設備G入力用!$F$2:$Q$2,0))</f>
        <v>0</v>
      </c>
      <c r="X22" s="71">
        <f t="shared" ref="X22:X24" si="3">SUM(I22,K22,M22,O22,Q22,S22,U22,W22)</f>
        <v>0</v>
      </c>
      <c r="Y22" s="24"/>
      <c r="Z22" s="13"/>
      <c r="AA22" s="1075"/>
      <c r="AB22" s="302" t="s">
        <v>16510</v>
      </c>
      <c r="AC22" s="172">
        <f t="shared" si="1"/>
        <v>0</v>
      </c>
      <c r="AD22" s="10"/>
      <c r="AE22" s="10"/>
      <c r="AF22" s="202" t="str">
        <f>IFERROR(_xlfn.XLOOKUP(確報【12月】!$AE22,台帳表ｓ[整理番号],台帳表ｓ[繁閑調整]),"")</f>
        <v/>
      </c>
      <c r="AG22" s="277" t="str">
        <f>IFERROR(_xlfn.XLOOKUP(確報【12月】!$AE22,台帳表ｓ[整理番号],台帳表ｓ[精算
グループ]),"")</f>
        <v/>
      </c>
      <c r="AH22" s="278" t="str">
        <f>IFERROR(_xlfn.XLOOKUP(確報【12月】!$AE22,台帳表ｓ[整理番号],台帳表ｓ[請求書発行番号]),"")</f>
        <v/>
      </c>
      <c r="AI22" s="269" t="str">
        <f>IFERROR(_xlfn.XLOOKUP(確報【12月】!$AE22,台帳表ｓ[整理番号],台帳表ｓ[繁閑調整金]),"")</f>
        <v/>
      </c>
      <c r="AJ22" s="139"/>
      <c r="AL22" s="202" t="str">
        <f>IFERROR(_xlfn.XLOOKUP(確報【12月】!AK22,台帳表ｔ[整理番号],台帳表ｔ[繁閑調整]),"")</f>
        <v/>
      </c>
      <c r="AM22" s="277" t="str">
        <f>IFERROR(_xlfn.XLOOKUP(確報【12月】!AK22,台帳表ｔ[整理番号],台帳表ｔ[精算
グループ]),"")</f>
        <v/>
      </c>
      <c r="AN22" s="278" t="str">
        <f>IFERROR(_xlfn.XLOOKUP(確報【12月】!AK22,台帳表ｔ[整理番号],台帳表ｔ[請求書発行番号]),"")</f>
        <v/>
      </c>
      <c r="AO22" s="269" t="str">
        <f>IFERROR(_xlfn.XLOOKUP(確報【12月】!AK22,台帳表ｔ[整理番号],台帳表ｔ[繁閑調整金]),"")</f>
        <v/>
      </c>
      <c r="AP22" s="275"/>
      <c r="AR22" s="202" t="str">
        <f>IFERROR(_xlfn.XLOOKUP(確報【12月】!AQ22,台帳表ｋ[整理番号],台帳表ｋ[繁閑調整]),"")</f>
        <v/>
      </c>
      <c r="AS22" s="277" t="str">
        <f>IFERROR(_xlfn.XLOOKUP(確報【12月】!AQ22,台帳表ｋ[整理番号],台帳表ｋ[精算
グループ]),"")</f>
        <v/>
      </c>
      <c r="AT22" s="278" t="str">
        <f>IFERROR(_xlfn.XLOOKUP(確報【12月】!AQ22,台帳表ｋ[整理番号],台帳表ｋ[請求書発行番号]),"")</f>
        <v/>
      </c>
      <c r="AU22" s="269" t="str">
        <f>IFERROR(_xlfn.XLOOKUP(確報【12月】!AQ22,台帳表ｋ[整理番号],台帳表ｋ[繁閑調整金]),"")</f>
        <v/>
      </c>
      <c r="AV22" s="275"/>
      <c r="AX22" s="202" t="str">
        <f>IFERROR(_xlfn.XLOOKUP(確報【12月】!AW22,台帳表ｋ[整理番号],台帳表ｋ[繁閑調整]),"")</f>
        <v/>
      </c>
      <c r="AY22" s="277" t="str">
        <f>IFERROR(_xlfn.XLOOKUP(確報【12月】!AW22,台帳表ｋ[整理番号],台帳表ｋ[精算
グループ]),"")</f>
        <v/>
      </c>
      <c r="AZ22" s="278" t="str">
        <f>IFERROR(_xlfn.XLOOKUP(確報【12月】!AW22,台帳表ｋ[整理番号],台帳表ｋ[請求書発行番号]),"")</f>
        <v/>
      </c>
      <c r="BA22" s="269" t="str">
        <f>IFERROR(_xlfn.XLOOKUP(確報【12月】!AW22,台帳表ｋ[整理番号],台帳表ｋ[繁閑調整金]),"")</f>
        <v/>
      </c>
    </row>
    <row r="23" spans="1:54" ht="15.75" customHeight="1" thickTop="1" thickBot="1">
      <c r="A23" s="927"/>
      <c r="B23" s="927"/>
      <c r="C23" s="927"/>
      <c r="D23" s="976"/>
      <c r="E23" s="927"/>
      <c r="F23" s="55" t="s">
        <v>16507</v>
      </c>
      <c r="G23" s="26" t="s">
        <v>16606</v>
      </c>
      <c r="H23" s="27" t="s">
        <v>16508</v>
      </c>
      <c r="I23" s="28">
        <f>SUMIFS(台帳表ｓ[金額],台帳表ｓ[精算
グループ],確報【12月】!$H23,台帳表ｓ[入金月（月のみ）],確報【12月】!$A$1,台帳表ｓ[ＮＣ区分],"西部")+SUMIFS(測量台帳1ｓ[入金額],測量台帳1ｓ[精算
グループ],確報【12月】!$H23,測量台帳1ｓ[入金月（月のみ）],確報【12月】!$A$1,測量台帳1ｓ[NC区分],"西部")+SUMIFS(測量台帳1__2ｓ[入金額(後)],測量台帳1__2ｓ[精算
グループ(後)],確報【12月】!$H23,測量台帳1__2ｓ[入金月(後)（月のみ）],確報【12月】!$A$1,測量台帳1__2ｓ[NC区分],"西部")+SUMIFS(台帳表ｓ[金額],台帳表ｓ[精算
グループ],確報【12月】!$H23,台帳表ｓ[入金月（月のみ）],確報【12月】!$A$1,台帳表ｓ[ＮＣ区分],"多摩")+SUMIFS(測量台帳1ｓ[入金額],測量台帳1ｓ[精算
グループ],確報【12月】!$H23,測量台帳1ｓ[入金月（月のみ）],確報【12月】!$A$1,測量台帳1ｓ[NC区分],"多摩")+SUMIFS(測量台帳1__2ｓ[入金額(後)],測量台帳1__2ｓ[精算
グループ(後)],確報【12月】!$H23,測量台帳1__2ｓ[入金月(後)（月のみ）],確報【12月】!$A$1,測量台帳1__2ｓ[NC区分],"多摩")</f>
        <v>0</v>
      </c>
      <c r="J23" s="78" t="s">
        <v>16508</v>
      </c>
      <c r="K23" s="40"/>
      <c r="L23" s="78" t="s">
        <v>16508</v>
      </c>
      <c r="M23" s="40"/>
      <c r="N23" s="60" t="s">
        <v>16508</v>
      </c>
      <c r="O23" s="61"/>
      <c r="P23" s="27" t="s">
        <v>16508</v>
      </c>
      <c r="Q23" s="29">
        <f>SUMIFS(台帳表ｔ[金額],台帳表ｔ[精算
グループ],確報【12月】!$H23,台帳表ｔ[入金月（月のみ）],確報【12月】!$A$1,台帳表ｔ[ＮＣ区分],"多摩")+SUMIFS(測量台帳1ｔ[入金額],測量台帳1ｔ[精算
グループ],確報【12月】!$H23,測量台帳1ｔ[入金月（月のみ）],確報【12月】!$A$1,測量台帳1ｔ[NC区分],"多摩")+SUMIFS(測量台帳1__2ｔ[入金額(後)],測量台帳1__2ｔ[精算
グループ(後)],確報【12月】!$H23,測量台帳1__2ｔ[入金月(後)（月のみ）],確報【12月】!$A$1,測量台帳1__2ｔ[NC区分],"多摩")+SUMIFS(台帳表ｔ[金額],台帳表ｔ[精算
グループ],確報【12月】!$H23,台帳表ｔ[入金月（月のみ）],確報【12月】!$A$1,台帳表ｔ[ＮＣ区分],"西部")+SUMIFS(測量台帳1ｔ[入金額],測量台帳1ｔ[精算
グループ],確報【12月】!$H23,測量台帳1ｔ[入金月（月のみ）],確報【12月】!$A$1,測量台帳1ｔ[NC区分],"西部")+SUMIFS(測量台帳1__2ｔ[入金額(後)],測量台帳1__2ｔ[精算
グループ(後)],確報【12月】!$H23,測量台帳1__2ｔ[入金月(後)（月のみ）],確報【12月】!$A$1,測量台帳1__2ｔ[NC区分],"西部")</f>
        <v>0</v>
      </c>
      <c r="R23" s="27" t="s">
        <v>620</v>
      </c>
      <c r="S23" s="92"/>
      <c r="T23" s="93" t="s">
        <v>620</v>
      </c>
      <c r="U23" s="29"/>
      <c r="V23" s="27" t="s">
        <v>620</v>
      </c>
      <c r="W23" s="29" cm="1">
        <f t="array" ref="W23">INDEX(設備G入力用!$F$2:$Q$72,ROW(A18), MATCH($A$1,設備G入力用!$F$2:$Q$2,0))</f>
        <v>0</v>
      </c>
      <c r="X23" s="30">
        <f t="shared" si="3"/>
        <v>0</v>
      </c>
      <c r="AA23" s="1071" t="s">
        <v>16613</v>
      </c>
      <c r="AB23" s="1072"/>
      <c r="AC23" s="323">
        <f>SUM(AC6:AC22)</f>
        <v>42955257</v>
      </c>
      <c r="AD23" s="10"/>
      <c r="AE23" s="10"/>
      <c r="AF23" s="202" t="str">
        <f>IFERROR(_xlfn.XLOOKUP(確報【12月】!$AE23,台帳表ｓ[整理番号],台帳表ｓ[繁閑調整]),"")</f>
        <v/>
      </c>
      <c r="AG23" s="277" t="str">
        <f>IFERROR(_xlfn.XLOOKUP(確報【12月】!$AE23,台帳表ｓ[整理番号],台帳表ｓ[精算
グループ]),"")</f>
        <v/>
      </c>
      <c r="AH23" s="278" t="str">
        <f>IFERROR(_xlfn.XLOOKUP(確報【12月】!$AE23,台帳表ｓ[整理番号],台帳表ｓ[請求書発行番号]),"")</f>
        <v/>
      </c>
      <c r="AI23" s="269" t="str">
        <f>IFERROR(_xlfn.XLOOKUP(確報【12月】!$AE23,台帳表ｓ[整理番号],台帳表ｓ[繁閑調整金]),"")</f>
        <v/>
      </c>
      <c r="AJ23" s="139"/>
      <c r="AL23" s="202" t="str">
        <f>IFERROR(_xlfn.XLOOKUP(確報【12月】!AK23,台帳表ｔ[整理番号],台帳表ｔ[繁閑調整]),"")</f>
        <v/>
      </c>
      <c r="AM23" s="277" t="str">
        <f>IFERROR(_xlfn.XLOOKUP(確報【12月】!AK23,台帳表ｔ[整理番号],台帳表ｔ[精算
グループ]),"")</f>
        <v/>
      </c>
      <c r="AN23" s="278" t="str">
        <f>IFERROR(_xlfn.XLOOKUP(確報【12月】!AK23,台帳表ｔ[整理番号],台帳表ｔ[請求書発行番号]),"")</f>
        <v/>
      </c>
      <c r="AO23" s="269" t="str">
        <f>IFERROR(_xlfn.XLOOKUP(確報【12月】!AK23,台帳表ｔ[整理番号],台帳表ｔ[繁閑調整金]),"")</f>
        <v/>
      </c>
      <c r="AP23" s="275"/>
      <c r="AR23" s="202" t="str">
        <f>IFERROR(_xlfn.XLOOKUP(確報【12月】!AQ23,台帳表ｋ[整理番号],台帳表ｋ[繁閑調整]),"")</f>
        <v/>
      </c>
      <c r="AS23" s="277" t="str">
        <f>IFERROR(_xlfn.XLOOKUP(確報【12月】!AQ23,台帳表ｋ[整理番号],台帳表ｋ[精算
グループ]),"")</f>
        <v/>
      </c>
      <c r="AT23" s="278" t="str">
        <f>IFERROR(_xlfn.XLOOKUP(確報【12月】!AQ23,台帳表ｋ[整理番号],台帳表ｋ[請求書発行番号]),"")</f>
        <v/>
      </c>
      <c r="AU23" s="269" t="str">
        <f>IFERROR(_xlfn.XLOOKUP(確報【12月】!AQ23,台帳表ｋ[整理番号],台帳表ｋ[繁閑調整金]),"")</f>
        <v/>
      </c>
      <c r="AV23" s="275"/>
      <c r="AX23" s="202" t="str">
        <f>IFERROR(_xlfn.XLOOKUP(確報【12月】!AW23,台帳表ｋ[整理番号],台帳表ｋ[繁閑調整]),"")</f>
        <v/>
      </c>
      <c r="AY23" s="277" t="str">
        <f>IFERROR(_xlfn.XLOOKUP(確報【12月】!AW23,台帳表ｋ[整理番号],台帳表ｋ[精算
グループ]),"")</f>
        <v/>
      </c>
      <c r="AZ23" s="278" t="str">
        <f>IFERROR(_xlfn.XLOOKUP(確報【12月】!AW23,台帳表ｋ[整理番号],台帳表ｋ[請求書発行番号]),"")</f>
        <v/>
      </c>
      <c r="BA23" s="269" t="str">
        <f>IFERROR(_xlfn.XLOOKUP(確報【12月】!AW23,台帳表ｋ[整理番号],台帳表ｋ[繁閑調整金]),"")</f>
        <v/>
      </c>
    </row>
    <row r="24" spans="1:54" ht="15.75" customHeight="1" thickBot="1">
      <c r="A24" s="927"/>
      <c r="B24" s="927"/>
      <c r="C24" s="927"/>
      <c r="D24" s="979"/>
      <c r="E24" s="928"/>
      <c r="F24" s="25" t="s">
        <v>16509</v>
      </c>
      <c r="G24" s="52" t="s">
        <v>16606</v>
      </c>
      <c r="H24" s="27" t="s">
        <v>16510</v>
      </c>
      <c r="I24" s="28">
        <f>SUMIFS(台帳表ｓ[金額],台帳表ｓ[精算
グループ],確報【12月】!$H24,台帳表ｓ[入金月（月のみ）],確報【12月】!$A$1,台帳表ｓ[ＮＣ区分],"西部")+SUMIFS(測量台帳1ｓ[入金額],測量台帳1ｓ[精算
グループ],確報【12月】!$H24,測量台帳1ｓ[入金月（月のみ）],確報【12月】!$A$1,測量台帳1ｓ[NC区分],"西部")+SUMIFS(測量台帳1__2ｓ[入金額(後)],測量台帳1__2ｓ[精算
グループ(後)],確報【12月】!$H24,測量台帳1__2ｓ[入金月(後)（月のみ）],確報【12月】!$A$1,測量台帳1__2ｓ[NC区分],"西部")+SUMIFS(台帳表ｓ[金額],台帳表ｓ[精算
グループ],確報【12月】!$H24,台帳表ｓ[入金月（月のみ）],確報【12月】!$A$1,台帳表ｓ[ＮＣ区分],"多摩")+SUMIFS(測量台帳1ｓ[入金額],測量台帳1ｓ[精算
グループ],確報【12月】!$H24,測量台帳1ｓ[入金月（月のみ）],確報【12月】!$A$1,測量台帳1ｓ[NC区分],"多摩")+SUMIFS(測量台帳1__2ｓ[入金額(後)],測量台帳1__2ｓ[精算
グループ(後)],確報【12月】!$H24,測量台帳1__2ｓ[入金月(後)（月のみ）],確報【12月】!$A$1,測量台帳1__2ｓ[NC区分],"多摩")</f>
        <v>0</v>
      </c>
      <c r="J24" s="78" t="s">
        <v>16510</v>
      </c>
      <c r="K24" s="40"/>
      <c r="L24" s="78" t="s">
        <v>16510</v>
      </c>
      <c r="M24" s="40"/>
      <c r="N24" s="60" t="s">
        <v>16510</v>
      </c>
      <c r="O24" s="61"/>
      <c r="P24" s="27" t="s">
        <v>16510</v>
      </c>
      <c r="Q24" s="29">
        <f>SUMIFS(台帳表ｔ[金額],台帳表ｔ[精算
グループ],確報【12月】!$H24,台帳表ｔ[入金月（月のみ）],確報【12月】!$A$1,台帳表ｔ[ＮＣ区分],"多摩")+SUMIFS(測量台帳1ｔ[入金額],測量台帳1ｔ[精算
グループ],確報【12月】!$H24,測量台帳1ｔ[入金月（月のみ）],確報【12月】!$A$1,測量台帳1ｔ[NC区分],"多摩")+SUMIFS(測量台帳1__2ｔ[入金額(後)],測量台帳1__2ｔ[精算
グループ(後)],確報【12月】!$H24,測量台帳1__2ｔ[入金月(後)（月のみ）],確報【12月】!$A$1,測量台帳1__2ｔ[NC区分],"多摩")+SUMIFS(台帳表ｔ[金額],台帳表ｔ[精算
グループ],確報【12月】!$H24,台帳表ｔ[入金月（月のみ）],確報【12月】!$A$1,台帳表ｔ[ＮＣ区分],"西部")+SUMIFS(測量台帳1ｔ[入金額],測量台帳1ｔ[精算
グループ],確報【12月】!$H24,測量台帳1ｔ[入金月（月のみ）],確報【12月】!$A$1,測量台帳1ｔ[NC区分],"西部")+SUMIFS(測量台帳1__2ｔ[入金額(後)],測量台帳1__2ｔ[精算
グループ(後)],確報【12月】!$H24,測量台帳1__2ｔ[入金月(後)（月のみ）],確報【12月】!$A$1,測量台帳1__2ｔ[NC区分],"西部")</f>
        <v>0</v>
      </c>
      <c r="R24" s="27" t="s">
        <v>16510</v>
      </c>
      <c r="S24" s="92"/>
      <c r="T24" s="93" t="s">
        <v>16510</v>
      </c>
      <c r="U24" s="29"/>
      <c r="V24" s="27" t="s">
        <v>16510</v>
      </c>
      <c r="W24" s="29" cm="1">
        <f t="array" ref="W24">INDEX(設備G入力用!$F$2:$Q$72,ROW(A19), MATCH($A$1,設備G入力用!$F$2:$Q$2,0))</f>
        <v>0</v>
      </c>
      <c r="X24" s="30">
        <f t="shared" si="3"/>
        <v>0</v>
      </c>
      <c r="Y24" s="16">
        <f>SUM(X20:X24)</f>
        <v>0</v>
      </c>
      <c r="Z24" s="13" t="s">
        <v>16614</v>
      </c>
      <c r="AA24" s="982" t="s">
        <v>16511</v>
      </c>
      <c r="AB24" s="303" t="s">
        <v>95</v>
      </c>
      <c r="AC24" s="172">
        <f t="shared" ref="AC24:AC29" si="4">SUM(I25,K25,M25,O25,Q25,S25,U25,W25)</f>
        <v>627105</v>
      </c>
      <c r="AD24" s="10"/>
      <c r="AE24" s="10"/>
      <c r="AF24" s="202" t="str">
        <f>IFERROR(_xlfn.XLOOKUP(確報【12月】!$AE24,台帳表ｓ[整理番号],台帳表ｓ[繁閑調整]),"")</f>
        <v/>
      </c>
      <c r="AG24" s="277" t="str">
        <f>IFERROR(_xlfn.XLOOKUP(確報【12月】!$AE24,台帳表ｓ[整理番号],台帳表ｓ[精算
グループ]),"")</f>
        <v/>
      </c>
      <c r="AH24" s="278" t="str">
        <f>IFERROR(_xlfn.XLOOKUP(確報【12月】!$AE24,台帳表ｓ[整理番号],台帳表ｓ[請求書発行番号]),"")</f>
        <v/>
      </c>
      <c r="AI24" s="269" t="str">
        <f>IFERROR(_xlfn.XLOOKUP(確報【12月】!$AE24,台帳表ｓ[整理番号],台帳表ｓ[繁閑調整金]),"")</f>
        <v/>
      </c>
      <c r="AJ24" s="139"/>
      <c r="AL24" s="202" t="str">
        <f>IFERROR(_xlfn.XLOOKUP(確報【12月】!AK24,台帳表ｔ[整理番号],台帳表ｔ[繁閑調整]),"")</f>
        <v/>
      </c>
      <c r="AM24" s="277" t="str">
        <f>IFERROR(_xlfn.XLOOKUP(確報【12月】!AK24,台帳表ｔ[整理番号],台帳表ｔ[精算
グループ]),"")</f>
        <v/>
      </c>
      <c r="AN24" s="278" t="str">
        <f>IFERROR(_xlfn.XLOOKUP(確報【12月】!AK24,台帳表ｔ[整理番号],台帳表ｔ[請求書発行番号]),"")</f>
        <v/>
      </c>
      <c r="AO24" s="269" t="str">
        <f>IFERROR(_xlfn.XLOOKUP(確報【12月】!AK24,台帳表ｔ[整理番号],台帳表ｔ[繁閑調整金]),"")</f>
        <v/>
      </c>
      <c r="AP24" s="275"/>
      <c r="AR24" s="202" t="str">
        <f>IFERROR(_xlfn.XLOOKUP(確報【12月】!AQ24,台帳表ｋ[整理番号],台帳表ｋ[繁閑調整]),"")</f>
        <v/>
      </c>
      <c r="AS24" s="277" t="str">
        <f>IFERROR(_xlfn.XLOOKUP(確報【12月】!AQ24,台帳表ｋ[整理番号],台帳表ｋ[精算
グループ]),"")</f>
        <v/>
      </c>
      <c r="AT24" s="278" t="str">
        <f>IFERROR(_xlfn.XLOOKUP(確報【12月】!AQ24,台帳表ｋ[整理番号],台帳表ｋ[請求書発行番号]),"")</f>
        <v/>
      </c>
      <c r="AU24" s="269" t="str">
        <f>IFERROR(_xlfn.XLOOKUP(確報【12月】!AQ24,台帳表ｋ[整理番号],台帳表ｋ[繁閑調整金]),"")</f>
        <v/>
      </c>
      <c r="AV24" s="275"/>
      <c r="AX24" s="202" t="str">
        <f>IFERROR(_xlfn.XLOOKUP(確報【12月】!AW24,台帳表ｋ[整理番号],台帳表ｋ[繁閑調整]),"")</f>
        <v/>
      </c>
      <c r="AY24" s="277" t="str">
        <f>IFERROR(_xlfn.XLOOKUP(確報【12月】!AW24,台帳表ｋ[整理番号],台帳表ｋ[精算
グループ]),"")</f>
        <v/>
      </c>
      <c r="AZ24" s="278" t="str">
        <f>IFERROR(_xlfn.XLOOKUP(確報【12月】!AW24,台帳表ｋ[整理番号],台帳表ｋ[請求書発行番号]),"")</f>
        <v/>
      </c>
      <c r="BA24" s="269" t="str">
        <f>IFERROR(_xlfn.XLOOKUP(確報【12月】!AW24,台帳表ｋ[整理番号],台帳表ｋ[繁閑調整金]),"")</f>
        <v/>
      </c>
    </row>
    <row r="25" spans="1:54" ht="15" customHeight="1">
      <c r="A25" s="927"/>
      <c r="B25" s="927"/>
      <c r="C25" s="927"/>
      <c r="D25" s="973" t="s">
        <v>16511</v>
      </c>
      <c r="E25" s="926" t="s">
        <v>16512</v>
      </c>
      <c r="F25" s="57" t="s">
        <v>16513</v>
      </c>
      <c r="G25" s="19" t="s">
        <v>16606</v>
      </c>
      <c r="H25" s="167" t="s">
        <v>95</v>
      </c>
      <c r="I25" s="168"/>
      <c r="J25" s="58" t="s">
        <v>95</v>
      </c>
      <c r="K25" s="168"/>
      <c r="L25" s="58" t="s">
        <v>95</v>
      </c>
      <c r="M25" s="168"/>
      <c r="N25" s="58" t="s">
        <v>95</v>
      </c>
      <c r="O25" s="59">
        <f>SUMIFS(台帳表ｓ[金額],台帳表ｓ[精算
グループ],確報【12月】!$H25,台帳表ｓ[入金月（月のみ）],確報【12月】!$A$1,台帳表ｓ[ＮＣ区分],"南部")+SUMIFS(測量台帳1ｓ[入金額],測量台帳1ｓ[精算
グループ],確報【12月】!$H25,測量台帳1ｓ[入金月（月のみ）],確報【12月】!$A$1,測量台帳1ｓ[NC区分],"南部")+SUMIFS(測量台帳1__2ｓ[入金額(後)],測量台帳1__2ｓ[精算
グループ(後)],確報【12月】!$H25,測量台帳1__2ｓ[入金月(後)（月のみ）],確報【12月】!$A$1,測量台帳1__2ｓ[NC区分],"南部")</f>
        <v>627105</v>
      </c>
      <c r="P25" s="167" t="s">
        <v>95</v>
      </c>
      <c r="Q25" s="59"/>
      <c r="R25" s="167" t="s">
        <v>95</v>
      </c>
      <c r="S25" s="168"/>
      <c r="T25" s="58" t="s">
        <v>95</v>
      </c>
      <c r="U25" s="59"/>
      <c r="V25" s="167" t="s">
        <v>95</v>
      </c>
      <c r="W25" s="59" cm="1">
        <f t="array" ref="W25">INDEX(設備G入力用!$F$2:$Q$72,ROW(A20), MATCH($A$1,設備G入力用!$F$2:$Q$2,0))</f>
        <v>0</v>
      </c>
      <c r="X25" s="23">
        <f>SUM(I25,K25,M25,O25,Q25,S25,U25,W25)</f>
        <v>627105</v>
      </c>
      <c r="Y25" s="24"/>
      <c r="Z25" s="13"/>
      <c r="AA25" s="983"/>
      <c r="AB25" s="304" t="s">
        <v>127</v>
      </c>
      <c r="AC25" s="172">
        <f t="shared" si="4"/>
        <v>0</v>
      </c>
      <c r="AD25" s="10"/>
      <c r="AE25" s="10"/>
      <c r="AF25" s="202" t="str">
        <f>IFERROR(_xlfn.XLOOKUP(確報【12月】!$AE25,台帳表ｓ[整理番号],台帳表ｓ[繁閑調整]),"")</f>
        <v/>
      </c>
      <c r="AG25" s="277" t="str">
        <f>IFERROR(_xlfn.XLOOKUP(確報【12月】!$AE25,台帳表ｓ[整理番号],台帳表ｓ[精算
グループ]),"")</f>
        <v/>
      </c>
      <c r="AH25" s="278" t="str">
        <f>IFERROR(_xlfn.XLOOKUP(確報【12月】!$AE25,台帳表ｓ[整理番号],台帳表ｓ[請求書発行番号]),"")</f>
        <v/>
      </c>
      <c r="AI25" s="269" t="str">
        <f>IFERROR(_xlfn.XLOOKUP(確報【12月】!$AE25,台帳表ｓ[整理番号],台帳表ｓ[繁閑調整金]),"")</f>
        <v/>
      </c>
      <c r="AJ25" s="139"/>
      <c r="AL25" s="202" t="str">
        <f>IFERROR(_xlfn.XLOOKUP(確報【12月】!AK25,台帳表ｔ[整理番号],台帳表ｔ[繁閑調整]),"")</f>
        <v/>
      </c>
      <c r="AM25" s="277" t="str">
        <f>IFERROR(_xlfn.XLOOKUP(確報【12月】!AK25,台帳表ｔ[整理番号],台帳表ｔ[精算
グループ]),"")</f>
        <v/>
      </c>
      <c r="AN25" s="278" t="str">
        <f>IFERROR(_xlfn.XLOOKUP(確報【12月】!AK25,台帳表ｔ[整理番号],台帳表ｔ[請求書発行番号]),"")</f>
        <v/>
      </c>
      <c r="AO25" s="269" t="str">
        <f>IFERROR(_xlfn.XLOOKUP(確報【12月】!AK25,台帳表ｔ[整理番号],台帳表ｔ[繁閑調整金]),"")</f>
        <v/>
      </c>
      <c r="AP25" s="275"/>
      <c r="AR25" s="202" t="str">
        <f>IFERROR(_xlfn.XLOOKUP(確報【12月】!AQ25,台帳表ｋ[整理番号],台帳表ｋ[繁閑調整]),"")</f>
        <v/>
      </c>
      <c r="AS25" s="277" t="str">
        <f>IFERROR(_xlfn.XLOOKUP(確報【12月】!AQ25,台帳表ｋ[整理番号],台帳表ｋ[精算
グループ]),"")</f>
        <v/>
      </c>
      <c r="AT25" s="278" t="str">
        <f>IFERROR(_xlfn.XLOOKUP(確報【12月】!AQ25,台帳表ｋ[整理番号],台帳表ｋ[請求書発行番号]),"")</f>
        <v/>
      </c>
      <c r="AU25" s="269" t="str">
        <f>IFERROR(_xlfn.XLOOKUP(確報【12月】!AQ25,台帳表ｋ[整理番号],台帳表ｋ[繁閑調整金]),"")</f>
        <v/>
      </c>
      <c r="AV25" s="275"/>
      <c r="AX25" s="202" t="str">
        <f>IFERROR(_xlfn.XLOOKUP(確報【12月】!AW25,台帳表ｋ[整理番号],台帳表ｋ[繁閑調整]),"")</f>
        <v/>
      </c>
      <c r="AY25" s="277" t="str">
        <f>IFERROR(_xlfn.XLOOKUP(確報【12月】!AW25,台帳表ｋ[整理番号],台帳表ｋ[精算
グループ]),"")</f>
        <v/>
      </c>
      <c r="AZ25" s="278" t="str">
        <f>IFERROR(_xlfn.XLOOKUP(確報【12月】!AW25,台帳表ｋ[整理番号],台帳表ｋ[請求書発行番号]),"")</f>
        <v/>
      </c>
      <c r="BA25" s="269" t="str">
        <f>IFERROR(_xlfn.XLOOKUP(確報【12月】!AW25,台帳表ｋ[整理番号],台帳表ｋ[繁閑調整金]),"")</f>
        <v/>
      </c>
    </row>
    <row r="26" spans="1:54" ht="15.75" customHeight="1">
      <c r="A26" s="927"/>
      <c r="B26" s="927"/>
      <c r="C26" s="927"/>
      <c r="D26" s="976"/>
      <c r="E26" s="927"/>
      <c r="F26" s="55" t="s">
        <v>16514</v>
      </c>
      <c r="G26" s="52" t="s">
        <v>16606</v>
      </c>
      <c r="H26" s="45" t="s">
        <v>127</v>
      </c>
      <c r="I26" s="169"/>
      <c r="J26" s="60" t="s">
        <v>127</v>
      </c>
      <c r="K26" s="169"/>
      <c r="L26" s="60" t="s">
        <v>127</v>
      </c>
      <c r="M26" s="169"/>
      <c r="N26" s="60" t="s">
        <v>127</v>
      </c>
      <c r="O26" s="61">
        <f>SUMIFS(台帳表ｓ[金額],台帳表ｓ[精算
グループ],確報【12月】!$H26,台帳表ｓ[入金月（月のみ）],確報【12月】!$A$1,台帳表ｓ[ＮＣ区分],"南部")+SUMIFS(測量台帳1ｓ[入金額],測量台帳1ｓ[精算
グループ],確報【12月】!$H26,測量台帳1ｓ[入金月（月のみ）],確報【12月】!$A$1,測量台帳1ｓ[NC区分],"南部")+SUMIFS(測量台帳1__2ｓ[入金額(後)],測量台帳1__2ｓ[精算
グループ(後)],確報【12月】!$H26,測量台帳1__2ｓ[入金月(後)（月のみ）],確報【12月】!$A$1,測量台帳1__2ｓ[NC区分],"南部")</f>
        <v>0</v>
      </c>
      <c r="P26" s="45" t="s">
        <v>127</v>
      </c>
      <c r="Q26" s="61"/>
      <c r="R26" s="45" t="s">
        <v>127</v>
      </c>
      <c r="S26" s="169"/>
      <c r="T26" s="60" t="s">
        <v>127</v>
      </c>
      <c r="U26" s="61"/>
      <c r="V26" s="45" t="s">
        <v>127</v>
      </c>
      <c r="W26" s="61" cm="1">
        <f t="array" ref="W26">INDEX(設備G入力用!$F$2:$Q$72,ROW(A21), MATCH($A$1,設備G入力用!$F$2:$Q$2,0))</f>
        <v>0</v>
      </c>
      <c r="X26" s="30">
        <f t="shared" ref="X26:X35" si="5">SUM(I26,K26,M26,O26,Q26,S26,U26,W26)</f>
        <v>0</v>
      </c>
      <c r="Y26" s="24"/>
      <c r="Z26" s="13"/>
      <c r="AA26" s="983"/>
      <c r="AB26" s="304" t="s">
        <v>16516</v>
      </c>
      <c r="AC26" s="172">
        <f t="shared" si="4"/>
        <v>0</v>
      </c>
      <c r="AD26" s="10"/>
      <c r="AE26" s="10"/>
      <c r="AF26" s="202" t="str">
        <f>IFERROR(_xlfn.XLOOKUP(確報【12月】!$AE26,台帳表ｓ[整理番号],台帳表ｓ[繁閑調整]),"")</f>
        <v/>
      </c>
      <c r="AG26" s="277" t="str">
        <f>IFERROR(_xlfn.XLOOKUP(確報【12月】!$AE26,台帳表ｓ[整理番号],台帳表ｓ[精算
グループ]),"")</f>
        <v/>
      </c>
      <c r="AH26" s="278" t="str">
        <f>IFERROR(_xlfn.XLOOKUP(確報【12月】!$AE26,台帳表ｓ[整理番号],台帳表ｓ[請求書発行番号]),"")</f>
        <v/>
      </c>
      <c r="AI26" s="269" t="str">
        <f>IFERROR(_xlfn.XLOOKUP(確報【12月】!$AE26,台帳表ｓ[整理番号],台帳表ｓ[繁閑調整金]),"")</f>
        <v/>
      </c>
      <c r="AJ26" s="139"/>
      <c r="AL26" s="202" t="str">
        <f>IFERROR(_xlfn.XLOOKUP(確報【12月】!AK26,台帳表ｔ[整理番号],台帳表ｔ[繁閑調整]),"")</f>
        <v/>
      </c>
      <c r="AM26" s="277" t="str">
        <f>IFERROR(_xlfn.XLOOKUP(確報【12月】!AK26,台帳表ｔ[整理番号],台帳表ｔ[精算
グループ]),"")</f>
        <v/>
      </c>
      <c r="AN26" s="278" t="str">
        <f>IFERROR(_xlfn.XLOOKUP(確報【12月】!AK26,台帳表ｔ[整理番号],台帳表ｔ[請求書発行番号]),"")</f>
        <v/>
      </c>
      <c r="AO26" s="269" t="str">
        <f>IFERROR(_xlfn.XLOOKUP(確報【12月】!AK26,台帳表ｔ[整理番号],台帳表ｔ[繁閑調整金]),"")</f>
        <v/>
      </c>
      <c r="AP26" s="275"/>
      <c r="AR26" s="202" t="str">
        <f>IFERROR(_xlfn.XLOOKUP(確報【12月】!AQ26,台帳表ｋ[整理番号],台帳表ｋ[繁閑調整]),"")</f>
        <v/>
      </c>
      <c r="AS26" s="277" t="str">
        <f>IFERROR(_xlfn.XLOOKUP(確報【12月】!AQ26,台帳表ｋ[整理番号],台帳表ｋ[精算
グループ]),"")</f>
        <v/>
      </c>
      <c r="AT26" s="278" t="str">
        <f>IFERROR(_xlfn.XLOOKUP(確報【12月】!AQ26,台帳表ｋ[整理番号],台帳表ｋ[請求書発行番号]),"")</f>
        <v/>
      </c>
      <c r="AU26" s="269" t="str">
        <f>IFERROR(_xlfn.XLOOKUP(確報【12月】!AQ26,台帳表ｋ[整理番号],台帳表ｋ[繁閑調整金]),"")</f>
        <v/>
      </c>
      <c r="AV26" s="275"/>
      <c r="AX26" s="202" t="str">
        <f>IFERROR(_xlfn.XLOOKUP(確報【12月】!AW26,台帳表ｋ[整理番号],台帳表ｋ[繁閑調整]),"")</f>
        <v/>
      </c>
      <c r="AY26" s="277" t="str">
        <f>IFERROR(_xlfn.XLOOKUP(確報【12月】!AW26,台帳表ｋ[整理番号],台帳表ｋ[精算
グループ]),"")</f>
        <v/>
      </c>
      <c r="AZ26" s="278" t="str">
        <f>IFERROR(_xlfn.XLOOKUP(確報【12月】!AW26,台帳表ｋ[整理番号],台帳表ｋ[請求書発行番号]),"")</f>
        <v/>
      </c>
      <c r="BA26" s="269" t="str">
        <f>IFERROR(_xlfn.XLOOKUP(確報【12月】!AW26,台帳表ｋ[整理番号],台帳表ｋ[繁閑調整金]),"")</f>
        <v/>
      </c>
    </row>
    <row r="27" spans="1:54" ht="15.75" customHeight="1">
      <c r="A27" s="927"/>
      <c r="B27" s="927"/>
      <c r="C27" s="927"/>
      <c r="D27" s="976"/>
      <c r="E27" s="927"/>
      <c r="F27" s="55" t="s">
        <v>16515</v>
      </c>
      <c r="G27" s="62" t="s">
        <v>16606</v>
      </c>
      <c r="H27" s="45" t="s">
        <v>16516</v>
      </c>
      <c r="I27" s="169"/>
      <c r="J27" s="60" t="s">
        <v>16516</v>
      </c>
      <c r="K27" s="169"/>
      <c r="L27" s="60" t="s">
        <v>16516</v>
      </c>
      <c r="M27" s="169"/>
      <c r="N27" s="60" t="s">
        <v>16615</v>
      </c>
      <c r="O27" s="61">
        <f>SUMIFS(台帳表ｓ[金額],台帳表ｓ[精算
グループ],確報【12月】!$H27,台帳表ｓ[入金月（月のみ）],確報【12月】!$A$1,台帳表ｓ[ＮＣ区分],"南部")+SUMIFS(測量台帳1ｓ[入金額],測量台帳1ｓ[精算
グループ],確報【12月】!$H27,測量台帳1ｓ[入金月（月のみ）],確報【12月】!$A$1,測量台帳1ｓ[NC区分],"南部")+SUMIFS(測量台帳1__2ｓ[入金額(後)],測量台帳1__2ｓ[精算
グループ(後)],確報【12月】!$H27,測量台帳1__2ｓ[入金月(後)（月のみ）],確報【12月】!$A$1,測量台帳1__2ｓ[NC区分],"南部")</f>
        <v>0</v>
      </c>
      <c r="P27" s="45" t="s">
        <v>16516</v>
      </c>
      <c r="Q27" s="61"/>
      <c r="R27" s="45" t="s">
        <v>16516</v>
      </c>
      <c r="S27" s="169"/>
      <c r="T27" s="60" t="s">
        <v>16516</v>
      </c>
      <c r="U27" s="61"/>
      <c r="V27" s="45" t="s">
        <v>16516</v>
      </c>
      <c r="W27" s="61" cm="1">
        <f t="array" ref="W27">INDEX(設備G入力用!$F$2:$Q$72,ROW(A22), MATCH($A$1,設備G入力用!$F$2:$Q$2,0))</f>
        <v>0</v>
      </c>
      <c r="X27" s="30">
        <f t="shared" si="5"/>
        <v>0</v>
      </c>
      <c r="AA27" s="983"/>
      <c r="AB27" s="304"/>
      <c r="AC27" s="172">
        <f t="shared" si="4"/>
        <v>0</v>
      </c>
      <c r="AD27" s="10"/>
      <c r="AE27" s="10"/>
      <c r="AF27" s="202" t="str">
        <f>IFERROR(_xlfn.XLOOKUP(確報【12月】!$AE27,台帳表ｓ[整理番号],台帳表ｓ[繁閑調整]),"")</f>
        <v/>
      </c>
      <c r="AG27" s="277" t="str">
        <f>IFERROR(_xlfn.XLOOKUP(確報【12月】!$AE27,台帳表ｓ[整理番号],台帳表ｓ[精算
グループ]),"")</f>
        <v/>
      </c>
      <c r="AH27" s="278" t="str">
        <f>IFERROR(_xlfn.XLOOKUP(確報【12月】!$AE27,台帳表ｓ[整理番号],台帳表ｓ[請求書発行番号]),"")</f>
        <v/>
      </c>
      <c r="AI27" s="269" t="str">
        <f>IFERROR(_xlfn.XLOOKUP(確報【12月】!$AE27,台帳表ｓ[整理番号],台帳表ｓ[繁閑調整金]),"")</f>
        <v/>
      </c>
      <c r="AJ27" s="139"/>
      <c r="AL27" s="202" t="str">
        <f>IFERROR(_xlfn.XLOOKUP(確報【12月】!AK27,台帳表ｔ[整理番号],台帳表ｔ[繁閑調整]),"")</f>
        <v/>
      </c>
      <c r="AM27" s="277" t="str">
        <f>IFERROR(_xlfn.XLOOKUP(確報【12月】!AK27,台帳表ｔ[整理番号],台帳表ｔ[精算
グループ]),"")</f>
        <v/>
      </c>
      <c r="AN27" s="278" t="str">
        <f>IFERROR(_xlfn.XLOOKUP(確報【12月】!AK27,台帳表ｔ[整理番号],台帳表ｔ[請求書発行番号]),"")</f>
        <v/>
      </c>
      <c r="AO27" s="269" t="str">
        <f>IFERROR(_xlfn.XLOOKUP(確報【12月】!AK27,台帳表ｔ[整理番号],台帳表ｔ[繁閑調整金]),"")</f>
        <v/>
      </c>
      <c r="AP27" s="275"/>
      <c r="AR27" s="202" t="str">
        <f>IFERROR(_xlfn.XLOOKUP(確報【12月】!AQ27,台帳表ｋ[整理番号],台帳表ｋ[繁閑調整]),"")</f>
        <v/>
      </c>
      <c r="AS27" s="277" t="str">
        <f>IFERROR(_xlfn.XLOOKUP(確報【12月】!AQ27,台帳表ｋ[整理番号],台帳表ｋ[精算
グループ]),"")</f>
        <v/>
      </c>
      <c r="AT27" s="278" t="str">
        <f>IFERROR(_xlfn.XLOOKUP(確報【12月】!AQ27,台帳表ｋ[整理番号],台帳表ｋ[請求書発行番号]),"")</f>
        <v/>
      </c>
      <c r="AU27" s="269" t="str">
        <f>IFERROR(_xlfn.XLOOKUP(確報【12月】!AQ27,台帳表ｋ[整理番号],台帳表ｋ[繁閑調整金]),"")</f>
        <v/>
      </c>
      <c r="AV27" s="275"/>
      <c r="AX27" s="202" t="str">
        <f>IFERROR(_xlfn.XLOOKUP(確報【12月】!AW27,台帳表ｋ[整理番号],台帳表ｋ[繁閑調整]),"")</f>
        <v/>
      </c>
      <c r="AY27" s="277" t="str">
        <f>IFERROR(_xlfn.XLOOKUP(確報【12月】!AW27,台帳表ｋ[整理番号],台帳表ｋ[精算
グループ]),"")</f>
        <v/>
      </c>
      <c r="AZ27" s="278" t="str">
        <f>IFERROR(_xlfn.XLOOKUP(確報【12月】!AW27,台帳表ｋ[整理番号],台帳表ｋ[請求書発行番号]),"")</f>
        <v/>
      </c>
      <c r="BA27" s="269" t="str">
        <f>IFERROR(_xlfn.XLOOKUP(確報【12月】!AW27,台帳表ｋ[整理番号],台帳表ｋ[繁閑調整金]),"")</f>
        <v/>
      </c>
    </row>
    <row r="28" spans="1:54" ht="15.75" customHeight="1">
      <c r="A28" s="927"/>
      <c r="B28" s="927"/>
      <c r="C28" s="927"/>
      <c r="D28" s="976"/>
      <c r="E28" s="927"/>
      <c r="F28" s="55" t="s">
        <v>16517</v>
      </c>
      <c r="G28" s="63" t="s">
        <v>16606</v>
      </c>
      <c r="H28" s="45"/>
      <c r="I28" s="169"/>
      <c r="J28" s="60"/>
      <c r="K28" s="169"/>
      <c r="L28" s="60"/>
      <c r="M28" s="169"/>
      <c r="N28" s="60"/>
      <c r="O28" s="61">
        <f>SUMIFS(台帳表ｓ[金額],台帳表ｓ[精算
グループ],確報【12月】!$H28,台帳表ｓ[入金月（月のみ）],確報【12月】!$A$1,台帳表ｓ[ＮＣ区分],"南部")+SUMIFS(測量台帳1ｓ[入金額],測量台帳1ｓ[精算
グループ],確報【12月】!$H28,測量台帳1ｓ[入金月（月のみ）],確報【12月】!$A$1,測量台帳1ｓ[NC区分],"南部")+SUMIFS(測量台帳1__2ｓ[入金額(後)],測量台帳1__2ｓ[精算
グループ(後)],確報【12月】!$H28,測量台帳1__2ｓ[入金月(後)（月のみ）],確報【12月】!$A$1,測量台帳1__2ｓ[NC区分],"南部")</f>
        <v>0</v>
      </c>
      <c r="P28" s="45"/>
      <c r="Q28" s="61"/>
      <c r="R28" s="45"/>
      <c r="S28" s="169"/>
      <c r="T28" s="60"/>
      <c r="U28" s="61"/>
      <c r="V28" s="45"/>
      <c r="W28" s="61" cm="1">
        <f t="array" ref="W28">INDEX(設備G入力用!$F$2:$Q$72,ROW(A23), MATCH($A$1,設備G入力用!$F$2:$Q$2,0))</f>
        <v>0</v>
      </c>
      <c r="X28" s="30">
        <f t="shared" si="5"/>
        <v>0</v>
      </c>
      <c r="AA28" s="983"/>
      <c r="AB28" s="304" t="s">
        <v>124</v>
      </c>
      <c r="AC28" s="172">
        <f t="shared" si="4"/>
        <v>3935854</v>
      </c>
      <c r="AD28" s="10"/>
      <c r="AE28" s="10"/>
      <c r="AF28" s="202" t="str">
        <f>IFERROR(_xlfn.XLOOKUP(確報【12月】!$AE28,台帳表ｓ[整理番号],台帳表ｓ[繁閑調整]),"")</f>
        <v/>
      </c>
      <c r="AG28" s="277" t="str">
        <f>IFERROR(_xlfn.XLOOKUP(確報【12月】!$AE28,台帳表ｓ[整理番号],台帳表ｓ[精算
グループ]),"")</f>
        <v/>
      </c>
      <c r="AH28" s="278" t="str">
        <f>IFERROR(_xlfn.XLOOKUP(確報【12月】!$AE28,台帳表ｓ[整理番号],台帳表ｓ[請求書発行番号]),"")</f>
        <v/>
      </c>
      <c r="AI28" s="269" t="str">
        <f>IFERROR(_xlfn.XLOOKUP(確報【12月】!$AE28,台帳表ｓ[整理番号],台帳表ｓ[繁閑調整金]),"")</f>
        <v/>
      </c>
      <c r="AJ28" s="139"/>
      <c r="AL28" s="202" t="str">
        <f>IFERROR(_xlfn.XLOOKUP(確報【12月】!AK28,台帳表ｔ[整理番号],台帳表ｔ[繁閑調整]),"")</f>
        <v/>
      </c>
      <c r="AM28" s="277" t="str">
        <f>IFERROR(_xlfn.XLOOKUP(確報【12月】!AK28,台帳表ｔ[整理番号],台帳表ｔ[精算
グループ]),"")</f>
        <v/>
      </c>
      <c r="AN28" s="278" t="str">
        <f>IFERROR(_xlfn.XLOOKUP(確報【12月】!AK28,台帳表ｔ[整理番号],台帳表ｔ[請求書発行番号]),"")</f>
        <v/>
      </c>
      <c r="AO28" s="269" t="str">
        <f>IFERROR(_xlfn.XLOOKUP(確報【12月】!AK28,台帳表ｔ[整理番号],台帳表ｔ[繁閑調整金]),"")</f>
        <v/>
      </c>
      <c r="AP28" s="275"/>
      <c r="AR28" s="202" t="str">
        <f>IFERROR(_xlfn.XLOOKUP(確報【12月】!AQ28,台帳表ｋ[整理番号],台帳表ｋ[繁閑調整]),"")</f>
        <v/>
      </c>
      <c r="AS28" s="277" t="str">
        <f>IFERROR(_xlfn.XLOOKUP(確報【12月】!AQ28,台帳表ｋ[整理番号],台帳表ｋ[精算
グループ]),"")</f>
        <v/>
      </c>
      <c r="AT28" s="278" t="str">
        <f>IFERROR(_xlfn.XLOOKUP(確報【12月】!AQ28,台帳表ｋ[整理番号],台帳表ｋ[請求書発行番号]),"")</f>
        <v/>
      </c>
      <c r="AU28" s="269" t="str">
        <f>IFERROR(_xlfn.XLOOKUP(確報【12月】!AQ28,台帳表ｋ[整理番号],台帳表ｋ[繁閑調整金]),"")</f>
        <v/>
      </c>
      <c r="AV28" s="275"/>
      <c r="AX28" s="202" t="str">
        <f>IFERROR(_xlfn.XLOOKUP(確報【12月】!AW28,台帳表ｋ[整理番号],台帳表ｋ[繁閑調整]),"")</f>
        <v/>
      </c>
      <c r="AY28" s="277" t="str">
        <f>IFERROR(_xlfn.XLOOKUP(確報【12月】!AW28,台帳表ｋ[整理番号],台帳表ｋ[精算
グループ]),"")</f>
        <v/>
      </c>
      <c r="AZ28" s="278" t="str">
        <f>IFERROR(_xlfn.XLOOKUP(確報【12月】!AW28,台帳表ｋ[整理番号],台帳表ｋ[請求書発行番号]),"")</f>
        <v/>
      </c>
      <c r="BA28" s="269" t="str">
        <f>IFERROR(_xlfn.XLOOKUP(確報【12月】!AW28,台帳表ｋ[整理番号],台帳表ｋ[繁閑調整金]),"")</f>
        <v/>
      </c>
    </row>
    <row r="29" spans="1:54" ht="15.75" customHeight="1" thickBot="1">
      <c r="A29" s="927"/>
      <c r="B29" s="927"/>
      <c r="C29" s="927"/>
      <c r="D29" s="976"/>
      <c r="E29" s="927"/>
      <c r="F29" s="64" t="s">
        <v>16518</v>
      </c>
      <c r="G29" s="65" t="s">
        <v>16606</v>
      </c>
      <c r="H29" s="67" t="s">
        <v>124</v>
      </c>
      <c r="I29" s="170"/>
      <c r="J29" s="66" t="s">
        <v>124</v>
      </c>
      <c r="K29" s="170"/>
      <c r="L29" s="66" t="s">
        <v>124</v>
      </c>
      <c r="M29" s="170"/>
      <c r="N29" s="66" t="s">
        <v>124</v>
      </c>
      <c r="O29" s="39">
        <f>SUMIFS(台帳表ｓ[金額],台帳表ｓ[精算
グループ],確報【12月】!$H29,台帳表ｓ[入金月（月のみ）],確報【12月】!$A$1,台帳表ｓ[ＮＣ区分],"南部")+SUMIFS(測量台帳1ｓ[入金額],測量台帳1ｓ[精算
グループ],確報【12月】!$H29,測量台帳1ｓ[入金月（月のみ）],確報【12月】!$A$1,測量台帳1ｓ[NC区分],"南部")+SUMIFS(測量台帳1__2ｓ[入金額(後)],測量台帳1__2ｓ[精算
グループ(後)],確報【12月】!$H29,測量台帳1__2ｓ[入金月(後)（月のみ）],確報【12月】!$A$1,測量台帳1__2ｓ[NC区分],"南部")</f>
        <v>3935854</v>
      </c>
      <c r="P29" s="67" t="s">
        <v>124</v>
      </c>
      <c r="Q29" s="39"/>
      <c r="R29" s="67" t="s">
        <v>124</v>
      </c>
      <c r="S29" s="170"/>
      <c r="T29" s="66" t="s">
        <v>124</v>
      </c>
      <c r="U29" s="39"/>
      <c r="V29" s="67" t="s">
        <v>124</v>
      </c>
      <c r="W29" s="39" cm="1">
        <f t="array" ref="W29">INDEX(設備G入力用!$F$2:$Q$72,ROW(A24), MATCH($A$1,設備G入力用!$F$2:$Q$2,0))</f>
        <v>0</v>
      </c>
      <c r="X29" s="30">
        <f t="shared" si="5"/>
        <v>3935854</v>
      </c>
      <c r="AA29" s="983"/>
      <c r="AB29" s="304"/>
      <c r="AC29" s="172">
        <f t="shared" si="4"/>
        <v>0</v>
      </c>
      <c r="AD29" s="10"/>
      <c r="AE29" s="10"/>
      <c r="AF29" s="202" t="str">
        <f>IFERROR(_xlfn.XLOOKUP(確報【12月】!$AE29,台帳表ｓ[整理番号],台帳表ｓ[繁閑調整]),"")</f>
        <v/>
      </c>
      <c r="AG29" s="277" t="str">
        <f>IFERROR(_xlfn.XLOOKUP(確報【12月】!$AE29,台帳表ｓ[整理番号],台帳表ｓ[精算
グループ]),"")</f>
        <v/>
      </c>
      <c r="AH29" s="278" t="str">
        <f>IFERROR(_xlfn.XLOOKUP(確報【12月】!$AE29,台帳表ｓ[整理番号],台帳表ｓ[請求書発行番号]),"")</f>
        <v/>
      </c>
      <c r="AI29" s="269" t="str">
        <f>IFERROR(_xlfn.XLOOKUP(確報【12月】!$AE29,台帳表ｓ[整理番号],台帳表ｓ[繁閑調整金]),"")</f>
        <v/>
      </c>
      <c r="AJ29" s="139"/>
      <c r="AL29" s="202" t="str">
        <f>IFERROR(_xlfn.XLOOKUP(確報【12月】!AK29,台帳表ｔ[整理番号],台帳表ｔ[繁閑調整]),"")</f>
        <v/>
      </c>
      <c r="AM29" s="277" t="str">
        <f>IFERROR(_xlfn.XLOOKUP(確報【12月】!AK29,台帳表ｔ[整理番号],台帳表ｔ[精算
グループ]),"")</f>
        <v/>
      </c>
      <c r="AN29" s="278" t="str">
        <f>IFERROR(_xlfn.XLOOKUP(確報【12月】!AK29,台帳表ｔ[整理番号],台帳表ｔ[請求書発行番号]),"")</f>
        <v/>
      </c>
      <c r="AO29" s="269" t="str">
        <f>IFERROR(_xlfn.XLOOKUP(確報【12月】!AK29,台帳表ｔ[整理番号],台帳表ｔ[繁閑調整金]),"")</f>
        <v/>
      </c>
      <c r="AP29" s="275"/>
      <c r="AR29" s="202" t="str">
        <f>IFERROR(_xlfn.XLOOKUP(確報【12月】!AQ29,台帳表ｋ[整理番号],台帳表ｋ[繁閑調整]),"")</f>
        <v/>
      </c>
      <c r="AS29" s="277" t="str">
        <f>IFERROR(_xlfn.XLOOKUP(確報【12月】!AQ29,台帳表ｋ[整理番号],台帳表ｋ[精算
グループ]),"")</f>
        <v/>
      </c>
      <c r="AT29" s="278" t="str">
        <f>IFERROR(_xlfn.XLOOKUP(確報【12月】!AQ29,台帳表ｋ[整理番号],台帳表ｋ[請求書発行番号]),"")</f>
        <v/>
      </c>
      <c r="AU29" s="269" t="str">
        <f>IFERROR(_xlfn.XLOOKUP(確報【12月】!AQ29,台帳表ｋ[整理番号],台帳表ｋ[繁閑調整金]),"")</f>
        <v/>
      </c>
      <c r="AV29" s="275"/>
      <c r="AX29" s="202" t="str">
        <f>IFERROR(_xlfn.XLOOKUP(確報【12月】!AW29,台帳表ｋ[整理番号],台帳表ｋ[繁閑調整]),"")</f>
        <v/>
      </c>
      <c r="AY29" s="277" t="str">
        <f>IFERROR(_xlfn.XLOOKUP(確報【12月】!AW29,台帳表ｋ[整理番号],台帳表ｋ[精算
グループ]),"")</f>
        <v/>
      </c>
      <c r="AZ29" s="278" t="str">
        <f>IFERROR(_xlfn.XLOOKUP(確報【12月】!AW29,台帳表ｋ[整理番号],台帳表ｋ[請求書発行番号]),"")</f>
        <v/>
      </c>
      <c r="BA29" s="269" t="str">
        <f>IFERROR(_xlfn.XLOOKUP(確報【12月】!AW29,台帳表ｋ[整理番号],台帳表ｋ[繁閑調整金]),"")</f>
        <v/>
      </c>
    </row>
    <row r="30" spans="1:54" ht="15.75" customHeight="1" thickBot="1">
      <c r="A30" s="927"/>
      <c r="B30" s="927"/>
      <c r="C30" s="927"/>
      <c r="D30" s="976"/>
      <c r="E30" s="928"/>
      <c r="F30" s="171" t="s">
        <v>16519</v>
      </c>
      <c r="G30" s="172" t="s">
        <v>16606</v>
      </c>
      <c r="H30" s="173"/>
      <c r="I30" s="174"/>
      <c r="J30" s="72"/>
      <c r="K30" s="174"/>
      <c r="L30" s="72"/>
      <c r="M30" s="174"/>
      <c r="N30" s="72"/>
      <c r="O30" s="175">
        <f>SUMIFS(台帳表ｓ[金額],台帳表ｓ[精算
グループ],確報【12月】!$H30,台帳表ｓ[入金月（月のみ）],確報【12月】!$A$1,台帳表ｓ[ＮＣ区分],"南部")+SUMIFS(測量台帳1ｓ[入金額],測量台帳1ｓ[精算
グループ],確報【12月】!$H30,測量台帳1ｓ[入金月（月のみ）],確報【12月】!$A$1,測量台帳1ｓ[NC区分],"南部")+SUMIFS(測量台帳1__2ｓ[入金額(後)],測量台帳1__2ｓ[精算
グループ(後)],確報【12月】!$H30,測量台帳1__2ｓ[入金月(後)（月のみ）],確報【12月】!$A$1,測量台帳1__2ｓ[NC区分],"南部")</f>
        <v>0</v>
      </c>
      <c r="P30" s="173"/>
      <c r="Q30" s="175"/>
      <c r="R30" s="173"/>
      <c r="S30" s="174"/>
      <c r="T30" s="72"/>
      <c r="U30" s="175"/>
      <c r="V30" s="173"/>
      <c r="W30" s="175" cm="1">
        <f t="array" ref="W30">INDEX(設備G入力用!$F$2:$Q$72,ROW(A25), MATCH($A$1,設備G入力用!$F$2:$Q$2,0))</f>
        <v>0</v>
      </c>
      <c r="X30" s="156">
        <f t="shared" si="5"/>
        <v>0</v>
      </c>
      <c r="Y30" s="16">
        <f>SUM(X25:X30)</f>
        <v>4562959</v>
      </c>
      <c r="Z30" s="13" t="s">
        <v>16616</v>
      </c>
      <c r="AA30" s="983"/>
      <c r="AB30" s="304" t="s">
        <v>620</v>
      </c>
      <c r="AC30" s="172">
        <f>SUM(I32,K32,M32,O32,Q32,S32,U32,W32)</f>
        <v>0</v>
      </c>
      <c r="AD30" s="10"/>
      <c r="AE30" s="10"/>
      <c r="AF30" s="202" t="str">
        <f>IFERROR(_xlfn.XLOOKUP(確報【12月】!$AE30,台帳表ｓ[整理番号],台帳表ｓ[繁閑調整]),"")</f>
        <v/>
      </c>
      <c r="AG30" s="277" t="str">
        <f>IFERROR(_xlfn.XLOOKUP(確報【12月】!$AE30,台帳表ｓ[整理番号],台帳表ｓ[精算
グループ]),"")</f>
        <v/>
      </c>
      <c r="AH30" s="278" t="str">
        <f>IFERROR(_xlfn.XLOOKUP(確報【12月】!$AE30,台帳表ｓ[整理番号],台帳表ｓ[請求書発行番号]),"")</f>
        <v/>
      </c>
      <c r="AI30" s="269" t="str">
        <f>IFERROR(_xlfn.XLOOKUP(確報【12月】!$AE30,台帳表ｓ[整理番号],台帳表ｓ[繁閑調整金]),"")</f>
        <v/>
      </c>
      <c r="AJ30" s="139"/>
      <c r="AL30" s="202" t="str">
        <f>IFERROR(_xlfn.XLOOKUP(確報【12月】!AK30,台帳表ｔ[整理番号],台帳表ｔ[繁閑調整]),"")</f>
        <v/>
      </c>
      <c r="AM30" s="277" t="str">
        <f>IFERROR(_xlfn.XLOOKUP(確報【12月】!AK30,台帳表ｔ[整理番号],台帳表ｔ[精算
グループ]),"")</f>
        <v/>
      </c>
      <c r="AN30" s="278" t="str">
        <f>IFERROR(_xlfn.XLOOKUP(確報【12月】!AK30,台帳表ｔ[整理番号],台帳表ｔ[請求書発行番号]),"")</f>
        <v/>
      </c>
      <c r="AO30" s="269" t="str">
        <f>IFERROR(_xlfn.XLOOKUP(確報【12月】!AK30,台帳表ｔ[整理番号],台帳表ｔ[繁閑調整金]),"")</f>
        <v/>
      </c>
      <c r="AP30" s="275"/>
      <c r="AR30" s="202" t="str">
        <f>IFERROR(_xlfn.XLOOKUP(確報【12月】!AQ30,台帳表ｋ[整理番号],台帳表ｋ[繁閑調整]),"")</f>
        <v/>
      </c>
      <c r="AS30" s="277" t="str">
        <f>IFERROR(_xlfn.XLOOKUP(確報【12月】!AQ30,台帳表ｋ[整理番号],台帳表ｋ[精算
グループ]),"")</f>
        <v/>
      </c>
      <c r="AT30" s="278" t="str">
        <f>IFERROR(_xlfn.XLOOKUP(確報【12月】!AQ30,台帳表ｋ[整理番号],台帳表ｋ[請求書発行番号]),"")</f>
        <v/>
      </c>
      <c r="AU30" s="269" t="str">
        <f>IFERROR(_xlfn.XLOOKUP(確報【12月】!AQ30,台帳表ｋ[整理番号],台帳表ｋ[繁閑調整金]),"")</f>
        <v/>
      </c>
      <c r="AV30" s="275"/>
      <c r="AX30" s="202" t="str">
        <f>IFERROR(_xlfn.XLOOKUP(確報【12月】!AW30,台帳表ｋ[整理番号],台帳表ｋ[繁閑調整]),"")</f>
        <v/>
      </c>
      <c r="AY30" s="277" t="str">
        <f>IFERROR(_xlfn.XLOOKUP(確報【12月】!AW30,台帳表ｋ[整理番号],台帳表ｋ[精算
グループ]),"")</f>
        <v/>
      </c>
      <c r="AZ30" s="278" t="str">
        <f>IFERROR(_xlfn.XLOOKUP(確報【12月】!AW30,台帳表ｋ[整理番号],台帳表ｋ[請求書発行番号]),"")</f>
        <v/>
      </c>
      <c r="BA30" s="269" t="str">
        <f>IFERROR(_xlfn.XLOOKUP(確報【12月】!AW30,台帳表ｋ[整理番号],台帳表ｋ[繁閑調整金]),"")</f>
        <v/>
      </c>
    </row>
    <row r="31" spans="1:54" ht="15.75" customHeight="1" thickBot="1">
      <c r="A31" s="927"/>
      <c r="B31" s="927"/>
      <c r="C31" s="927"/>
      <c r="D31" s="976"/>
      <c r="E31" s="926" t="s">
        <v>16500</v>
      </c>
      <c r="F31" s="212" t="s">
        <v>16501</v>
      </c>
      <c r="G31" s="213"/>
      <c r="H31" s="214"/>
      <c r="I31" s="215"/>
      <c r="J31" s="216"/>
      <c r="K31" s="217"/>
      <c r="L31" s="218"/>
      <c r="M31" s="217"/>
      <c r="N31" s="218"/>
      <c r="O31" s="219">
        <f>SUMIFS(台帳表ｓ[金額],台帳表ｓ[精算
グループ],確報【12月】!$H31,台帳表ｓ[入金月（月のみ）],確報【12月】!$A$1,台帳表ｓ[ＮＣ区分],"南部")+SUMIFS(測量台帳1ｓ[入金額],測量台帳1ｓ[精算
グループ],確報【12月】!$H31,測量台帳1ｓ[入金月（月のみ）],確報【12月】!$A$1,測量台帳1ｓ[NC区分],"南部")+SUMIFS(測量台帳1__2ｓ[入金額(後)],測量台帳1__2ｓ[精算
グループ(後)],確報【12月】!$H31,測量台帳1__2ｓ[入金月(後)（月のみ）],確報【12月】!$A$1,測量台帳1__2ｓ[NC区分],"南部")</f>
        <v>0</v>
      </c>
      <c r="P31" s="214"/>
      <c r="Q31" s="219"/>
      <c r="R31" s="214"/>
      <c r="S31" s="217"/>
      <c r="T31" s="218"/>
      <c r="U31" s="219"/>
      <c r="V31" s="214"/>
      <c r="W31" s="219" cm="1">
        <f t="array" ref="W31">INDEX(設備G入力用!$F$2:$Q$72,ROW(A26), MATCH($A$1,設備G入力用!$F$2:$Q$2,0))</f>
        <v>0</v>
      </c>
      <c r="X31" s="220">
        <f t="shared" si="5"/>
        <v>0</v>
      </c>
      <c r="Y31" s="176">
        <f>SUM(X31:X31)</f>
        <v>0</v>
      </c>
      <c r="Z31" s="204"/>
      <c r="AA31" s="983"/>
      <c r="AB31" s="304"/>
      <c r="AC31" s="172">
        <f>SUM(I31,K31,M31,O31,Q31,S31,U31,W31)</f>
        <v>0</v>
      </c>
      <c r="AD31" s="10"/>
      <c r="AE31" s="10"/>
      <c r="AF31" s="202" t="str">
        <f>IFERROR(_xlfn.XLOOKUP(確報【12月】!$AE31,台帳表ｓ[整理番号],台帳表ｓ[繁閑調整]),"")</f>
        <v/>
      </c>
      <c r="AG31" s="277" t="str">
        <f>IFERROR(_xlfn.XLOOKUP(確報【12月】!$AE31,台帳表ｓ[整理番号],台帳表ｓ[精算
グループ]),"")</f>
        <v/>
      </c>
      <c r="AH31" s="278" t="str">
        <f>IFERROR(_xlfn.XLOOKUP(確報【12月】!$AE31,台帳表ｓ[整理番号],台帳表ｓ[請求書発行番号]),"")</f>
        <v/>
      </c>
      <c r="AI31" s="269" t="str">
        <f>IFERROR(_xlfn.XLOOKUP(確報【12月】!$AE31,台帳表ｓ[整理番号],台帳表ｓ[繁閑調整金]),"")</f>
        <v/>
      </c>
      <c r="AJ31" s="139"/>
      <c r="AL31" s="202" t="str">
        <f>IFERROR(_xlfn.XLOOKUP(確報【12月】!AK31,台帳表ｔ[整理番号],台帳表ｔ[繁閑調整]),"")</f>
        <v/>
      </c>
      <c r="AM31" s="277" t="str">
        <f>IFERROR(_xlfn.XLOOKUP(確報【12月】!AK31,台帳表ｔ[整理番号],台帳表ｔ[精算
グループ]),"")</f>
        <v/>
      </c>
      <c r="AN31" s="278" t="str">
        <f>IFERROR(_xlfn.XLOOKUP(確報【12月】!AK31,台帳表ｔ[整理番号],台帳表ｔ[請求書発行番号]),"")</f>
        <v/>
      </c>
      <c r="AO31" s="269" t="str">
        <f>IFERROR(_xlfn.XLOOKUP(確報【12月】!AK31,台帳表ｔ[整理番号],台帳表ｔ[繁閑調整金]),"")</f>
        <v/>
      </c>
      <c r="AP31" s="275"/>
      <c r="AR31" s="202" t="str">
        <f>IFERROR(_xlfn.XLOOKUP(確報【12月】!AQ31,台帳表ｋ[整理番号],台帳表ｋ[繁閑調整]),"")</f>
        <v/>
      </c>
      <c r="AS31" s="277" t="str">
        <f>IFERROR(_xlfn.XLOOKUP(確報【12月】!AQ31,台帳表ｋ[整理番号],台帳表ｋ[精算
グループ]),"")</f>
        <v/>
      </c>
      <c r="AT31" s="278" t="str">
        <f>IFERROR(_xlfn.XLOOKUP(確報【12月】!AQ31,台帳表ｋ[整理番号],台帳表ｋ[請求書発行番号]),"")</f>
        <v/>
      </c>
      <c r="AU31" s="269" t="str">
        <f>IFERROR(_xlfn.XLOOKUP(確報【12月】!AQ31,台帳表ｋ[整理番号],台帳表ｋ[繁閑調整金]),"")</f>
        <v/>
      </c>
      <c r="AV31" s="275"/>
      <c r="AX31" s="202" t="str">
        <f>IFERROR(_xlfn.XLOOKUP(確報【12月】!AW31,台帳表ｋ[整理番号],台帳表ｋ[繁閑調整]),"")</f>
        <v/>
      </c>
      <c r="AY31" s="277" t="str">
        <f>IFERROR(_xlfn.XLOOKUP(確報【12月】!AW31,台帳表ｋ[整理番号],台帳表ｋ[精算
グループ]),"")</f>
        <v/>
      </c>
      <c r="AZ31" s="278" t="str">
        <f>IFERROR(_xlfn.XLOOKUP(確報【12月】!AW31,台帳表ｋ[整理番号],台帳表ｋ[請求書発行番号]),"")</f>
        <v/>
      </c>
      <c r="BA31" s="269" t="str">
        <f>IFERROR(_xlfn.XLOOKUP(確報【12月】!AW31,台帳表ｋ[整理番号],台帳表ｋ[繁閑調整金]),"")</f>
        <v/>
      </c>
    </row>
    <row r="32" spans="1:54" ht="15.75" customHeight="1">
      <c r="A32" s="927"/>
      <c r="B32" s="927"/>
      <c r="C32" s="927"/>
      <c r="D32" s="976"/>
      <c r="E32" s="927"/>
      <c r="F32" s="68" t="s">
        <v>16507</v>
      </c>
      <c r="G32" s="52" t="s">
        <v>16606</v>
      </c>
      <c r="H32" s="177" t="s">
        <v>16508</v>
      </c>
      <c r="I32" s="178"/>
      <c r="J32" s="81" t="s">
        <v>16508</v>
      </c>
      <c r="K32" s="82"/>
      <c r="L32" s="81" t="s">
        <v>16508</v>
      </c>
      <c r="M32" s="82"/>
      <c r="N32" s="69" t="s">
        <v>16508</v>
      </c>
      <c r="O32" s="70">
        <f>SUMIFS(台帳表ｓ[金額],台帳表ｓ[精算
グループ],確報【12月】!$H32,台帳表ｓ[入金月（月のみ）],確報【12月】!$A$1,台帳表ｓ[ＮＣ区分],"南部")+SUMIFS(測量台帳1ｓ[入金額],測量台帳1ｓ[精算
グループ],確報【12月】!$H32,測量台帳1ｓ[入金月（月のみ）],確報【12月】!$A$1,測量台帳1ｓ[NC区分],"南部")+SUMIFS(測量台帳1__2ｓ[入金額(後)],測量台帳1__2ｓ[精算
グループ(後)],確報【12月】!$H32,測量台帳1__2ｓ[入金月(後)（月のみ）],確報【12月】!$A$1,測量台帳1__2ｓ[NC区分],"南部")</f>
        <v>0</v>
      </c>
      <c r="P32" s="177" t="s">
        <v>16508</v>
      </c>
      <c r="Q32" s="70"/>
      <c r="R32" s="177" t="s">
        <v>16508</v>
      </c>
      <c r="S32" s="82"/>
      <c r="T32" s="69" t="s">
        <v>16508</v>
      </c>
      <c r="U32" s="70"/>
      <c r="V32" s="177" t="s">
        <v>16508</v>
      </c>
      <c r="W32" s="70" cm="1">
        <f t="array" ref="W32">INDEX(設備G入力用!$F$2:$Q$72,ROW(A27), MATCH($A$1,設備G入力用!$F$2:$Q$2,0))</f>
        <v>0</v>
      </c>
      <c r="X32" s="71">
        <f t="shared" si="5"/>
        <v>0</v>
      </c>
      <c r="Y32" s="24"/>
      <c r="Z32" s="13"/>
      <c r="AA32" s="983"/>
      <c r="AB32" s="304" t="s">
        <v>16612</v>
      </c>
      <c r="AC32" s="172">
        <f>SUM(I33,K33,M33,O33,Q33,S33,U33,W33)</f>
        <v>0</v>
      </c>
      <c r="AD32" s="10"/>
      <c r="AE32" s="10"/>
      <c r="AF32" s="202" t="str">
        <f>IFERROR(_xlfn.XLOOKUP(確報【12月】!$AE32,台帳表ｓ[整理番号],台帳表ｓ[繁閑調整]),"")</f>
        <v/>
      </c>
      <c r="AG32" s="277" t="str">
        <f>IFERROR(_xlfn.XLOOKUP(確報【12月】!$AE32,台帳表ｓ[整理番号],台帳表ｓ[精算
グループ]),"")</f>
        <v/>
      </c>
      <c r="AH32" s="278" t="str">
        <f>IFERROR(_xlfn.XLOOKUP(確報【12月】!$AE32,台帳表ｓ[整理番号],台帳表ｓ[請求書発行番号]),"")</f>
        <v/>
      </c>
      <c r="AI32" s="269" t="str">
        <f>IFERROR(_xlfn.XLOOKUP(確報【12月】!$AE32,台帳表ｓ[整理番号],台帳表ｓ[繁閑調整金]),"")</f>
        <v/>
      </c>
      <c r="AJ32" s="139"/>
      <c r="AL32" s="202" t="str">
        <f>IFERROR(_xlfn.XLOOKUP(確報【12月】!AK32,台帳表ｔ[整理番号],台帳表ｔ[繁閑調整]),"")</f>
        <v/>
      </c>
      <c r="AM32" s="277" t="str">
        <f>IFERROR(_xlfn.XLOOKUP(確報【12月】!AK32,台帳表ｔ[整理番号],台帳表ｔ[精算
グループ]),"")</f>
        <v/>
      </c>
      <c r="AN32" s="278" t="str">
        <f>IFERROR(_xlfn.XLOOKUP(確報【12月】!AK32,台帳表ｔ[整理番号],台帳表ｔ[請求書発行番号]),"")</f>
        <v/>
      </c>
      <c r="AO32" s="269" t="str">
        <f>IFERROR(_xlfn.XLOOKUP(確報【12月】!AK32,台帳表ｔ[整理番号],台帳表ｔ[繁閑調整金]),"")</f>
        <v/>
      </c>
      <c r="AP32" s="275"/>
      <c r="AR32" s="202" t="str">
        <f>IFERROR(_xlfn.XLOOKUP(確報【12月】!AQ32,台帳表ｋ[整理番号],台帳表ｋ[繁閑調整]),"")</f>
        <v/>
      </c>
      <c r="AS32" s="277" t="str">
        <f>IFERROR(_xlfn.XLOOKUP(確報【12月】!AQ32,台帳表ｋ[整理番号],台帳表ｋ[精算
グループ]),"")</f>
        <v/>
      </c>
      <c r="AT32" s="278" t="str">
        <f>IFERROR(_xlfn.XLOOKUP(確報【12月】!AQ32,台帳表ｋ[整理番号],台帳表ｋ[請求書発行番号]),"")</f>
        <v/>
      </c>
      <c r="AU32" s="269" t="str">
        <f>IFERROR(_xlfn.XLOOKUP(確報【12月】!AQ32,台帳表ｋ[整理番号],台帳表ｋ[繁閑調整金]),"")</f>
        <v/>
      </c>
      <c r="AV32" s="275"/>
      <c r="AX32" s="202" t="str">
        <f>IFERROR(_xlfn.XLOOKUP(確報【12月】!AW32,台帳表ｋ[整理番号],台帳表ｋ[繁閑調整]),"")</f>
        <v/>
      </c>
      <c r="AY32" s="277" t="str">
        <f>IFERROR(_xlfn.XLOOKUP(確報【12月】!AW32,台帳表ｋ[整理番号],台帳表ｋ[精算
グループ]),"")</f>
        <v/>
      </c>
      <c r="AZ32" s="278" t="str">
        <f>IFERROR(_xlfn.XLOOKUP(確報【12月】!AW32,台帳表ｋ[整理番号],台帳表ｋ[請求書発行番号]),"")</f>
        <v/>
      </c>
      <c r="BA32" s="269" t="str">
        <f>IFERROR(_xlfn.XLOOKUP(確報【12月】!AW32,台帳表ｋ[整理番号],台帳表ｋ[繁閑調整金]),"")</f>
        <v/>
      </c>
    </row>
    <row r="33" spans="1:53" ht="16.350000000000001" customHeight="1">
      <c r="A33" s="927"/>
      <c r="B33" s="927"/>
      <c r="C33" s="927"/>
      <c r="D33" s="976"/>
      <c r="E33" s="927"/>
      <c r="F33" s="25" t="s">
        <v>16503</v>
      </c>
      <c r="G33" s="52" t="s">
        <v>16606</v>
      </c>
      <c r="H33" s="45" t="s">
        <v>16504</v>
      </c>
      <c r="I33" s="46"/>
      <c r="J33" s="78" t="s">
        <v>16504</v>
      </c>
      <c r="K33" s="40"/>
      <c r="L33" s="78" t="s">
        <v>16504</v>
      </c>
      <c r="M33" s="40"/>
      <c r="N33" s="60" t="s">
        <v>16504</v>
      </c>
      <c r="O33" s="61">
        <f>SUMIFS(台帳表ｓ[金額],台帳表ｓ[精算
グループ],確報【12月】!$H33,台帳表ｓ[入金月（月のみ）],確報【12月】!$A$1,台帳表ｓ[ＮＣ区分],"南部")+SUMIFS(測量台帳1ｓ[入金額],測量台帳1ｓ[精算
グループ],確報【12月】!$H33,測量台帳1ｓ[入金月（月のみ）],確報【12月】!$A$1,測量台帳1ｓ[NC区分],"南部")+SUMIFS(測量台帳1__2ｓ[入金額(後)],測量台帳1__2ｓ[精算
グループ(後)],確報【12月】!$H33,測量台帳1__2ｓ[入金月(後)（月のみ）],確報【12月】!$A$1,測量台帳1__2ｓ[NC区分],"南部")</f>
        <v>0</v>
      </c>
      <c r="P33" s="45" t="s">
        <v>16504</v>
      </c>
      <c r="Q33" s="61"/>
      <c r="R33" s="45" t="s">
        <v>16504</v>
      </c>
      <c r="S33" s="40"/>
      <c r="T33" s="60" t="s">
        <v>16504</v>
      </c>
      <c r="U33" s="61"/>
      <c r="V33" s="45" t="s">
        <v>16504</v>
      </c>
      <c r="W33" s="61" cm="1">
        <f t="array" ref="W33">INDEX(設備G入力用!$F$2:$Q$72,ROW(A28), MATCH($A$1,設備G入力用!$F$2:$Q$2,0))</f>
        <v>0</v>
      </c>
      <c r="X33" s="30">
        <f t="shared" si="5"/>
        <v>0</v>
      </c>
      <c r="Y33" s="24"/>
      <c r="Z33" s="13"/>
      <c r="AA33" s="983"/>
      <c r="AB33" s="304" t="s">
        <v>315</v>
      </c>
      <c r="AC33" s="172">
        <f>SUM(I34,K34,M34,O34,Q34,S34,U34,W34)</f>
        <v>0</v>
      </c>
      <c r="AF33" s="202" t="str">
        <f>IFERROR(_xlfn.XLOOKUP(確報【12月】!$AE33,台帳表ｓ[整理番号],台帳表ｓ[繁閑調整]),"")</f>
        <v/>
      </c>
      <c r="AG33" s="277" t="str">
        <f>IFERROR(_xlfn.XLOOKUP(確報【12月】!$AE33,台帳表ｓ[整理番号],台帳表ｓ[精算
グループ]),"")</f>
        <v/>
      </c>
      <c r="AH33" s="278" t="str">
        <f>IFERROR(_xlfn.XLOOKUP(確報【12月】!$AE33,台帳表ｓ[整理番号],台帳表ｓ[請求書発行番号]),"")</f>
        <v/>
      </c>
      <c r="AI33" s="269" t="str">
        <f>IFERROR(_xlfn.XLOOKUP(確報【12月】!$AE33,台帳表ｓ[整理番号],台帳表ｓ[繁閑調整金]),"")</f>
        <v/>
      </c>
      <c r="AJ33" s="139"/>
      <c r="AL33" s="202" t="str">
        <f>IFERROR(_xlfn.XLOOKUP(確報【12月】!AK33,台帳表ｔ[整理番号],台帳表ｔ[繁閑調整]),"")</f>
        <v/>
      </c>
      <c r="AM33" s="277" t="str">
        <f>IFERROR(_xlfn.XLOOKUP(確報【12月】!AK33,台帳表ｔ[整理番号],台帳表ｔ[精算
グループ]),"")</f>
        <v/>
      </c>
      <c r="AN33" s="278" t="str">
        <f>IFERROR(_xlfn.XLOOKUP(確報【12月】!AK33,台帳表ｔ[整理番号],台帳表ｔ[請求書発行番号]),"")</f>
        <v/>
      </c>
      <c r="AO33" s="269" t="str">
        <f>IFERROR(_xlfn.XLOOKUP(確報【12月】!AK33,台帳表ｔ[整理番号],台帳表ｔ[繁閑調整金]),"")</f>
        <v/>
      </c>
      <c r="AP33" s="275"/>
      <c r="AR33" s="202" t="str">
        <f>IFERROR(_xlfn.XLOOKUP(確報【12月】!AQ33,台帳表ｋ[整理番号],台帳表ｋ[繁閑調整]),"")</f>
        <v/>
      </c>
      <c r="AS33" s="277" t="str">
        <f>IFERROR(_xlfn.XLOOKUP(確報【12月】!AQ33,台帳表ｋ[整理番号],台帳表ｋ[精算
グループ]),"")</f>
        <v/>
      </c>
      <c r="AT33" s="278" t="str">
        <f>IFERROR(_xlfn.XLOOKUP(確報【12月】!AQ33,台帳表ｋ[整理番号],台帳表ｋ[請求書発行番号]),"")</f>
        <v/>
      </c>
      <c r="AU33" s="269" t="str">
        <f>IFERROR(_xlfn.XLOOKUP(確報【12月】!AQ33,台帳表ｋ[整理番号],台帳表ｋ[繁閑調整金]),"")</f>
        <v/>
      </c>
      <c r="AV33" s="275"/>
      <c r="AX33" s="202" t="str">
        <f>IFERROR(_xlfn.XLOOKUP(確報【12月】!AW33,台帳表ｋ[整理番号],台帳表ｋ[繁閑調整]),"")</f>
        <v/>
      </c>
      <c r="AY33" s="277" t="str">
        <f>IFERROR(_xlfn.XLOOKUP(確報【12月】!AW33,台帳表ｋ[整理番号],台帳表ｋ[精算
グループ]),"")</f>
        <v/>
      </c>
      <c r="AZ33" s="278" t="str">
        <f>IFERROR(_xlfn.XLOOKUP(確報【12月】!AW33,台帳表ｋ[整理番号],台帳表ｋ[請求書発行番号]),"")</f>
        <v/>
      </c>
      <c r="BA33" s="269" t="str">
        <f>IFERROR(_xlfn.XLOOKUP(確報【12月】!AW33,台帳表ｋ[整理番号],台帳表ｋ[繁閑調整金]),"")</f>
        <v/>
      </c>
    </row>
    <row r="34" spans="1:53" ht="16.350000000000001" customHeight="1" thickBot="1">
      <c r="A34" s="927"/>
      <c r="B34" s="927"/>
      <c r="C34" s="927"/>
      <c r="D34" s="976"/>
      <c r="E34" s="927"/>
      <c r="F34" s="25" t="s">
        <v>16505</v>
      </c>
      <c r="G34" s="52" t="s">
        <v>16606</v>
      </c>
      <c r="H34" s="45" t="s">
        <v>16506</v>
      </c>
      <c r="I34" s="46"/>
      <c r="J34" s="78" t="s">
        <v>16506</v>
      </c>
      <c r="K34" s="40"/>
      <c r="L34" s="78" t="s">
        <v>16506</v>
      </c>
      <c r="M34" s="40"/>
      <c r="N34" s="60" t="s">
        <v>16506</v>
      </c>
      <c r="O34" s="61">
        <f>SUMIFS(台帳表ｓ[金額],台帳表ｓ[精算
グループ],確報【12月】!$H34,台帳表ｓ[入金月（月のみ）],確報【12月】!$A$1,台帳表ｓ[ＮＣ区分],"南部")+SUMIFS(測量台帳1ｓ[入金額],測量台帳1ｓ[精算
グループ],確報【12月】!$H34,測量台帳1ｓ[入金月（月のみ）],確報【12月】!$A$1,測量台帳1ｓ[NC区分],"南部")+SUMIFS(測量台帳1__2ｓ[入金額(後)],測量台帳1__2ｓ[精算
グループ(後)],確報【12月】!$H34,測量台帳1__2ｓ[入金月(後)（月のみ）],確報【12月】!$A$1,測量台帳1__2ｓ[NC区分],"南部")</f>
        <v>0</v>
      </c>
      <c r="P34" s="45" t="s">
        <v>16506</v>
      </c>
      <c r="Q34" s="61"/>
      <c r="R34" s="45" t="s">
        <v>16506</v>
      </c>
      <c r="S34" s="40"/>
      <c r="T34" s="60" t="s">
        <v>16506</v>
      </c>
      <c r="U34" s="61"/>
      <c r="V34" s="45" t="s">
        <v>16506</v>
      </c>
      <c r="W34" s="61" cm="1">
        <f t="array" ref="W34">INDEX(設備G入力用!$F$2:$Q$72,ROW(A29), MATCH($A$1,設備G入力用!$F$2:$Q$2,0))</f>
        <v>0</v>
      </c>
      <c r="X34" s="30">
        <f t="shared" si="5"/>
        <v>0</v>
      </c>
      <c r="AA34" s="984"/>
      <c r="AB34" s="304" t="s">
        <v>16617</v>
      </c>
      <c r="AC34" s="172">
        <f>SUM(I35,K35,M35,O35,Q35,S35,U35,W35)</f>
        <v>0</v>
      </c>
      <c r="AD34" s="10"/>
      <c r="AE34" s="10"/>
      <c r="AF34" s="202" t="str">
        <f>IFERROR(_xlfn.XLOOKUP(確報【12月】!$AE34,台帳表ｓ[整理番号],台帳表ｓ[繁閑調整]),"")</f>
        <v/>
      </c>
      <c r="AG34" s="277" t="str">
        <f>IFERROR(_xlfn.XLOOKUP(確報【12月】!$AE34,台帳表ｓ[整理番号],台帳表ｓ[精算
グループ]),"")</f>
        <v/>
      </c>
      <c r="AH34" s="278" t="str">
        <f>IFERROR(_xlfn.XLOOKUP(確報【12月】!$AE34,台帳表ｓ[整理番号],台帳表ｓ[請求書発行番号]),"")</f>
        <v/>
      </c>
      <c r="AI34" s="269" t="str">
        <f>IFERROR(_xlfn.XLOOKUP(確報【12月】!$AE34,台帳表ｓ[整理番号],台帳表ｓ[繁閑調整金]),"")</f>
        <v/>
      </c>
      <c r="AJ34" s="139"/>
      <c r="AL34" s="202" t="str">
        <f>IFERROR(_xlfn.XLOOKUP(確報【12月】!AK34,台帳表ｔ[整理番号],台帳表ｔ[繁閑調整]),"")</f>
        <v/>
      </c>
      <c r="AM34" s="277" t="str">
        <f>IFERROR(_xlfn.XLOOKUP(確報【12月】!AK34,台帳表ｔ[整理番号],台帳表ｔ[精算
グループ]),"")</f>
        <v/>
      </c>
      <c r="AN34" s="278" t="str">
        <f>IFERROR(_xlfn.XLOOKUP(確報【12月】!AK34,台帳表ｔ[整理番号],台帳表ｔ[請求書発行番号]),"")</f>
        <v/>
      </c>
      <c r="AO34" s="269" t="str">
        <f>IFERROR(_xlfn.XLOOKUP(確報【12月】!AK34,台帳表ｔ[整理番号],台帳表ｔ[繁閑調整金]),"")</f>
        <v/>
      </c>
      <c r="AP34" s="275"/>
      <c r="AR34" s="202" t="str">
        <f>IFERROR(_xlfn.XLOOKUP(確報【12月】!AQ34,台帳表ｋ[整理番号],台帳表ｋ[繁閑調整]),"")</f>
        <v/>
      </c>
      <c r="AS34" s="277" t="str">
        <f>IFERROR(_xlfn.XLOOKUP(確報【12月】!AQ34,台帳表ｋ[整理番号],台帳表ｋ[精算
グループ]),"")</f>
        <v/>
      </c>
      <c r="AT34" s="278" t="str">
        <f>IFERROR(_xlfn.XLOOKUP(確報【12月】!AQ34,台帳表ｋ[整理番号],台帳表ｋ[請求書発行番号]),"")</f>
        <v/>
      </c>
      <c r="AU34" s="269" t="str">
        <f>IFERROR(_xlfn.XLOOKUP(確報【12月】!AQ34,台帳表ｋ[整理番号],台帳表ｋ[繁閑調整金]),"")</f>
        <v/>
      </c>
      <c r="AV34" s="275"/>
      <c r="AX34" s="202" t="str">
        <f>IFERROR(_xlfn.XLOOKUP(確報【12月】!AW34,台帳表ｋ[整理番号],台帳表ｋ[繁閑調整]),"")</f>
        <v/>
      </c>
      <c r="AY34" s="277" t="str">
        <f>IFERROR(_xlfn.XLOOKUP(確報【12月】!AW34,台帳表ｋ[整理番号],台帳表ｋ[精算
グループ]),"")</f>
        <v/>
      </c>
      <c r="AZ34" s="278" t="str">
        <f>IFERROR(_xlfn.XLOOKUP(確報【12月】!AW34,台帳表ｋ[整理番号],台帳表ｋ[請求書発行番号]),"")</f>
        <v/>
      </c>
      <c r="BA34" s="269" t="str">
        <f>IFERROR(_xlfn.XLOOKUP(確報【12月】!AW34,台帳表ｋ[整理番号],台帳表ｋ[繁閑調整金]),"")</f>
        <v/>
      </c>
    </row>
    <row r="35" spans="1:53" ht="16.350000000000001" customHeight="1" thickTop="1" thickBot="1">
      <c r="A35" s="927"/>
      <c r="B35" s="927"/>
      <c r="C35" s="927"/>
      <c r="D35" s="979"/>
      <c r="E35" s="928"/>
      <c r="F35" s="25" t="s">
        <v>16509</v>
      </c>
      <c r="G35" s="52" t="s">
        <v>16606</v>
      </c>
      <c r="H35" s="45"/>
      <c r="I35" s="46"/>
      <c r="J35" s="78"/>
      <c r="K35" s="40"/>
      <c r="L35" s="78"/>
      <c r="M35" s="40"/>
      <c r="N35" s="60"/>
      <c r="O35" s="61">
        <f>SUMIFS(台帳表ｓ[金額],台帳表ｓ[精算
グループ],確報【12月】!$H35,台帳表ｓ[入金月（月のみ）],確報【12月】!$A$1,台帳表ｓ[ＮＣ区分],"南部")+SUMIFS(測量台帳1ｓ[入金額],測量台帳1ｓ[精算
グループ],確報【12月】!$H35,測量台帳1ｓ[入金月（月のみ）],確報【12月】!$A$1,測量台帳1ｓ[NC区分],"南部")+SUMIFS(測量台帳1__2ｓ[入金額(後)],測量台帳1__2ｓ[精算
グループ(後)],確報【12月】!$H35,測量台帳1__2ｓ[入金月(後)（月のみ）],確報【12月】!$A$1,測量台帳1__2ｓ[NC区分],"南部")</f>
        <v>0</v>
      </c>
      <c r="P35" s="45"/>
      <c r="Q35" s="61"/>
      <c r="R35" s="45"/>
      <c r="S35" s="40"/>
      <c r="T35" s="60"/>
      <c r="U35" s="61"/>
      <c r="V35" s="45"/>
      <c r="W35" s="61" cm="1">
        <f t="array" ref="W35">INDEX(設備G入力用!$F$2:$Q$72,ROW(A30), MATCH($A$1,設備G入力用!$F$2:$Q$2,0))</f>
        <v>0</v>
      </c>
      <c r="X35" s="30">
        <f t="shared" si="5"/>
        <v>0</v>
      </c>
      <c r="Y35" s="16">
        <f>SUM(X32:X35)</f>
        <v>0</v>
      </c>
      <c r="Z35" s="13" t="s">
        <v>16618</v>
      </c>
      <c r="AA35" s="1069" t="s">
        <v>16613</v>
      </c>
      <c r="AB35" s="1070"/>
      <c r="AC35" s="297">
        <f>SUM(AC24:AC34)</f>
        <v>4562959</v>
      </c>
      <c r="AD35" s="10"/>
      <c r="AE35" s="10"/>
      <c r="AF35" s="202" t="str">
        <f>IFERROR(_xlfn.XLOOKUP(確報【12月】!$AE35,台帳表ｓ[整理番号],台帳表ｓ[繁閑調整]),"")</f>
        <v/>
      </c>
      <c r="AG35" s="277" t="str">
        <f>IFERROR(_xlfn.XLOOKUP(確報【12月】!$AE35,台帳表ｓ[整理番号],台帳表ｓ[精算
グループ]),"")</f>
        <v/>
      </c>
      <c r="AH35" s="278" t="str">
        <f>IFERROR(_xlfn.XLOOKUP(確報【12月】!$AE35,台帳表ｓ[整理番号],台帳表ｓ[請求書発行番号]),"")</f>
        <v/>
      </c>
      <c r="AI35" s="269" t="str">
        <f>IFERROR(_xlfn.XLOOKUP(確報【12月】!$AE35,台帳表ｓ[整理番号],台帳表ｓ[繁閑調整金]),"")</f>
        <v/>
      </c>
      <c r="AJ35" s="275"/>
      <c r="AL35" s="202" t="str">
        <f>IFERROR(_xlfn.XLOOKUP(確報【12月】!AK35,台帳表ｔ[整理番号],台帳表ｔ[繁閑調整]),"")</f>
        <v/>
      </c>
      <c r="AM35" s="277" t="str">
        <f>IFERROR(_xlfn.XLOOKUP(確報【12月】!AK35,台帳表ｔ[整理番号],台帳表ｔ[精算
グループ]),"")</f>
        <v/>
      </c>
      <c r="AN35" s="278" t="str">
        <f>IFERROR(_xlfn.XLOOKUP(確報【12月】!AK35,台帳表ｔ[整理番号],台帳表ｔ[請求書発行番号]),"")</f>
        <v/>
      </c>
      <c r="AO35" s="269" t="str">
        <f>IFERROR(_xlfn.XLOOKUP(確報【12月】!AK35,台帳表ｔ[整理番号],台帳表ｔ[繁閑調整金]),"")</f>
        <v/>
      </c>
      <c r="AP35" s="275"/>
      <c r="AR35" s="202" t="str">
        <f>IFERROR(_xlfn.XLOOKUP(確報【12月】!AQ35,台帳表ｋ[整理番号],台帳表ｋ[繁閑調整]),"")</f>
        <v/>
      </c>
      <c r="AS35" s="277" t="str">
        <f>IFERROR(_xlfn.XLOOKUP(確報【12月】!AQ35,台帳表ｋ[整理番号],台帳表ｋ[精算
グループ]),"")</f>
        <v/>
      </c>
      <c r="AT35" s="278" t="str">
        <f>IFERROR(_xlfn.XLOOKUP(確報【12月】!AQ35,台帳表ｋ[整理番号],台帳表ｋ[請求書発行番号]),"")</f>
        <v/>
      </c>
      <c r="AU35" s="269" t="str">
        <f>IFERROR(_xlfn.XLOOKUP(確報【12月】!AQ35,台帳表ｋ[整理番号],台帳表ｋ[繁閑調整金]),"")</f>
        <v/>
      </c>
      <c r="AV35" s="275"/>
      <c r="AX35" s="202" t="str">
        <f>IFERROR(_xlfn.XLOOKUP(確報【12月】!AW35,台帳表ｋ[整理番号],台帳表ｋ[繁閑調整]),"")</f>
        <v/>
      </c>
      <c r="AY35" s="277" t="str">
        <f>IFERROR(_xlfn.XLOOKUP(確報【12月】!AW35,台帳表ｋ[整理番号],台帳表ｋ[精算
グループ]),"")</f>
        <v/>
      </c>
      <c r="AZ35" s="278" t="str">
        <f>IFERROR(_xlfn.XLOOKUP(確報【12月】!AW35,台帳表ｋ[整理番号],台帳表ｋ[請求書発行番号]),"")</f>
        <v/>
      </c>
      <c r="BA35" s="269" t="str">
        <f>IFERROR(_xlfn.XLOOKUP(確報【12月】!AW35,台帳表ｋ[整理番号],台帳表ｋ[繁閑調整金]),"")</f>
        <v/>
      </c>
    </row>
    <row r="36" spans="1:53" ht="16.350000000000001" customHeight="1">
      <c r="A36" s="927"/>
      <c r="B36" s="927"/>
      <c r="C36" s="927"/>
      <c r="D36" s="973" t="s">
        <v>16520</v>
      </c>
      <c r="E36" s="926" t="s">
        <v>16521</v>
      </c>
      <c r="F36" s="57" t="s">
        <v>16522</v>
      </c>
      <c r="G36" s="19" t="s">
        <v>16606</v>
      </c>
      <c r="H36" s="167" t="s">
        <v>16493</v>
      </c>
      <c r="I36" s="179"/>
      <c r="J36" s="75" t="s">
        <v>94</v>
      </c>
      <c r="K36" s="76">
        <f>SUMIFS(台帳表ｓ[金額],台帳表ｓ[精算
グループ],確報【12月】!$H36,台帳表ｓ[入金月（月のみ）],確報【12月】!$A$1,台帳表ｓ[ＮＣ区分],"埼玉")+SUMIFS(測量台帳1ｓ[入金額],測量台帳1ｓ[精算
グループ],確報【12月】!$H36,測量台帳1ｓ[入金月（月のみ）],確報【12月】!$A$1,測量台帳1ｓ[NC区分],"埼玉")+SUMIFS(測量台帳1__2ｓ[入金額(後)],測量台帳1__2ｓ[精算
グループ(後)],確報【12月】!$H36,測量台帳1__2ｓ[入金月(後)（月のみ）],確報【12月】!$A$1,測量台帳1__2ｓ[NC区分],"埼玉")</f>
        <v>1822721</v>
      </c>
      <c r="L36" s="75" t="s">
        <v>94</v>
      </c>
      <c r="M36" s="76"/>
      <c r="N36" s="58" t="s">
        <v>94</v>
      </c>
      <c r="O36" s="59"/>
      <c r="P36" s="167" t="s">
        <v>94</v>
      </c>
      <c r="Q36" s="59"/>
      <c r="R36" s="167" t="s">
        <v>94</v>
      </c>
      <c r="S36" s="76"/>
      <c r="T36" s="58" t="s">
        <v>94</v>
      </c>
      <c r="U36" s="59"/>
      <c r="V36" s="167" t="s">
        <v>94</v>
      </c>
      <c r="W36" s="59" cm="1">
        <f t="array" ref="W36">INDEX(設備G入力用!$F$2:$Q$72,ROW(A31), MATCH($A$1,設備G入力用!$F$2:$Q$2,0))</f>
        <v>0</v>
      </c>
      <c r="X36" s="23">
        <f>SUM(I36,K36,M36,O36,Q36,S36,U36,W36)</f>
        <v>1822721</v>
      </c>
      <c r="Y36" s="24"/>
      <c r="Z36" s="13"/>
      <c r="AA36" s="982" t="s">
        <v>16520</v>
      </c>
      <c r="AB36" s="308" t="s">
        <v>94</v>
      </c>
      <c r="AC36" s="110">
        <f t="shared" ref="AC36:AC45" si="6">SUM(I36,K36,M36,O36,Q36,S36,U36,W36)</f>
        <v>1822721</v>
      </c>
      <c r="AD36" s="10"/>
      <c r="AE36" s="10"/>
      <c r="AF36" s="202" t="str">
        <f>IFERROR(_xlfn.XLOOKUP(確報【12月】!$AE36,台帳表ｓ[整理番号],台帳表ｓ[繁閑調整]),"")</f>
        <v/>
      </c>
      <c r="AG36" s="277" t="str">
        <f>IFERROR(_xlfn.XLOOKUP(確報【12月】!$AE36,台帳表ｓ[整理番号],台帳表ｓ[精算
グループ]),"")</f>
        <v/>
      </c>
      <c r="AH36" s="278" t="str">
        <f>IFERROR(_xlfn.XLOOKUP(確報【12月】!$AE36,台帳表ｓ[整理番号],台帳表ｓ[請求書発行番号]),"")</f>
        <v/>
      </c>
      <c r="AI36" s="269" t="str">
        <f>IFERROR(_xlfn.XLOOKUP(確報【12月】!$AE36,台帳表ｓ[整理番号],台帳表ｓ[繁閑調整金]),"")</f>
        <v/>
      </c>
      <c r="AJ36" s="275"/>
      <c r="AL36" s="202" t="str">
        <f>IFERROR(_xlfn.XLOOKUP(確報【12月】!AK36,台帳表ｔ[整理番号],台帳表ｔ[繁閑調整]),"")</f>
        <v/>
      </c>
      <c r="AM36" s="277" t="str">
        <f>IFERROR(_xlfn.XLOOKUP(確報【12月】!AK36,台帳表ｔ[整理番号],台帳表ｔ[精算
グループ]),"")</f>
        <v/>
      </c>
      <c r="AN36" s="278" t="str">
        <f>IFERROR(_xlfn.XLOOKUP(確報【12月】!AK36,台帳表ｔ[整理番号],台帳表ｔ[請求書発行番号]),"")</f>
        <v/>
      </c>
      <c r="AO36" s="269" t="str">
        <f>IFERROR(_xlfn.XLOOKUP(確報【12月】!AK36,台帳表ｔ[整理番号],台帳表ｔ[繁閑調整金]),"")</f>
        <v/>
      </c>
      <c r="AP36" s="275"/>
      <c r="AR36" s="202" t="str">
        <f>IFERROR(_xlfn.XLOOKUP(確報【12月】!AQ36,台帳表ｋ[整理番号],台帳表ｋ[繁閑調整]),"")</f>
        <v/>
      </c>
      <c r="AS36" s="277" t="str">
        <f>IFERROR(_xlfn.XLOOKUP(確報【12月】!AQ36,台帳表ｋ[整理番号],台帳表ｋ[精算
グループ]),"")</f>
        <v/>
      </c>
      <c r="AT36" s="278" t="str">
        <f>IFERROR(_xlfn.XLOOKUP(確報【12月】!AQ36,台帳表ｋ[整理番号],台帳表ｋ[請求書発行番号]),"")</f>
        <v/>
      </c>
      <c r="AU36" s="269" t="str">
        <f>IFERROR(_xlfn.XLOOKUP(確報【12月】!AQ36,台帳表ｋ[整理番号],台帳表ｋ[繁閑調整金]),"")</f>
        <v/>
      </c>
      <c r="AV36" s="275"/>
      <c r="AX36" s="202" t="str">
        <f>IFERROR(_xlfn.XLOOKUP(確報【12月】!AW36,台帳表ｋ[整理番号],台帳表ｋ[繁閑調整]),"")</f>
        <v/>
      </c>
      <c r="AY36" s="277" t="str">
        <f>IFERROR(_xlfn.XLOOKUP(確報【12月】!AW36,台帳表ｋ[整理番号],台帳表ｋ[精算
グループ]),"")</f>
        <v/>
      </c>
      <c r="AZ36" s="278" t="str">
        <f>IFERROR(_xlfn.XLOOKUP(確報【12月】!AW36,台帳表ｋ[整理番号],台帳表ｋ[請求書発行番号]),"")</f>
        <v/>
      </c>
      <c r="BA36" s="269" t="str">
        <f>IFERROR(_xlfn.XLOOKUP(確報【12月】!AW36,台帳表ｋ[整理番号],台帳表ｋ[繁閑調整金]),"")</f>
        <v/>
      </c>
    </row>
    <row r="37" spans="1:53" ht="16.350000000000001" customHeight="1">
      <c r="A37" s="927"/>
      <c r="B37" s="927"/>
      <c r="C37" s="927"/>
      <c r="D37" s="976"/>
      <c r="E37" s="927"/>
      <c r="F37" s="55" t="s">
        <v>16523</v>
      </c>
      <c r="G37" s="52" t="s">
        <v>16606</v>
      </c>
      <c r="H37" s="45" t="s">
        <v>16494</v>
      </c>
      <c r="I37" s="46"/>
      <c r="J37" s="78" t="s">
        <v>220</v>
      </c>
      <c r="K37" s="40">
        <f>SUMIFS(台帳表ｓ[金額],台帳表ｓ[精算
グループ],確報【12月】!$H37,台帳表ｓ[入金月（月のみ）],確報【12月】!$A$1,台帳表ｓ[ＮＣ区分],"埼玉")+SUMIFS(測量台帳1ｓ[入金額],測量台帳1ｓ[精算
グループ],確報【12月】!$H37,測量台帳1ｓ[入金月（月のみ）],確報【12月】!$A$1,測量台帳1ｓ[NC区分],"埼玉")+SUMIFS(測量台帳1__2ｓ[入金額(後)],測量台帳1__2ｓ[精算
グループ(後)],確報【12月】!$H37,測量台帳1__2ｓ[入金月(後)（月のみ）],確報【12月】!$A$1,測量台帳1__2ｓ[NC区分],"埼玉")</f>
        <v>0</v>
      </c>
      <c r="L37" s="78" t="s">
        <v>220</v>
      </c>
      <c r="M37" s="40"/>
      <c r="N37" s="60" t="s">
        <v>220</v>
      </c>
      <c r="O37" s="61"/>
      <c r="P37" s="45" t="s">
        <v>220</v>
      </c>
      <c r="Q37" s="61"/>
      <c r="R37" s="45" t="s">
        <v>220</v>
      </c>
      <c r="S37" s="40"/>
      <c r="T37" s="60" t="s">
        <v>220</v>
      </c>
      <c r="U37" s="61"/>
      <c r="V37" s="45" t="s">
        <v>220</v>
      </c>
      <c r="W37" s="61" cm="1">
        <f t="array" ref="W37">INDEX(設備G入力用!$F$2:$Q$72,ROW(A32), MATCH($A$1,設備G入力用!$F$2:$Q$2,0))</f>
        <v>0</v>
      </c>
      <c r="X37" s="30">
        <f t="shared" ref="X37:X76" si="7">SUM(I37,K37,M37,O37,Q37,S37,U37,W37)</f>
        <v>0</v>
      </c>
      <c r="Y37" s="24"/>
      <c r="Z37" s="13"/>
      <c r="AA37" s="983"/>
      <c r="AB37" s="299" t="s">
        <v>220</v>
      </c>
      <c r="AC37" s="112">
        <f t="shared" si="6"/>
        <v>0</v>
      </c>
      <c r="AD37" s="10"/>
      <c r="AE37" s="10"/>
      <c r="AF37" s="202" t="str">
        <f>IFERROR(_xlfn.XLOOKUP(確報【12月】!$AE37,台帳表ｓ[整理番号],台帳表ｓ[繁閑調整]),"")</f>
        <v/>
      </c>
      <c r="AG37" s="277" t="str">
        <f>IFERROR(_xlfn.XLOOKUP(確報【12月】!$AE37,台帳表ｓ[整理番号],台帳表ｓ[精算
グループ]),"")</f>
        <v/>
      </c>
      <c r="AH37" s="278" t="str">
        <f>IFERROR(_xlfn.XLOOKUP(確報【12月】!$AE37,台帳表ｓ[整理番号],台帳表ｓ[請求書発行番号]),"")</f>
        <v/>
      </c>
      <c r="AI37" s="269" t="str">
        <f>IFERROR(_xlfn.XLOOKUP(確報【12月】!$AE37,台帳表ｓ[整理番号],台帳表ｓ[繁閑調整金]),"")</f>
        <v/>
      </c>
      <c r="AJ37" s="275"/>
      <c r="AL37" s="202" t="str">
        <f>IFERROR(_xlfn.XLOOKUP(確報【12月】!AK37,台帳表ｔ[整理番号],台帳表ｔ[繁閑調整]),"")</f>
        <v/>
      </c>
      <c r="AM37" s="277" t="str">
        <f>IFERROR(_xlfn.XLOOKUP(確報【12月】!AK37,台帳表ｔ[整理番号],台帳表ｔ[精算
グループ]),"")</f>
        <v/>
      </c>
      <c r="AN37" s="278" t="str">
        <f>IFERROR(_xlfn.XLOOKUP(確報【12月】!AK37,台帳表ｔ[整理番号],台帳表ｔ[請求書発行番号]),"")</f>
        <v/>
      </c>
      <c r="AO37" s="269" t="str">
        <f>IFERROR(_xlfn.XLOOKUP(確報【12月】!AK37,台帳表ｔ[整理番号],台帳表ｔ[繁閑調整金]),"")</f>
        <v/>
      </c>
      <c r="AP37" s="275"/>
      <c r="AR37" s="202" t="str">
        <f>IFERROR(_xlfn.XLOOKUP(確報【12月】!AQ37,台帳表ｋ[整理番号],台帳表ｋ[繁閑調整]),"")</f>
        <v/>
      </c>
      <c r="AS37" s="277" t="str">
        <f>IFERROR(_xlfn.XLOOKUP(確報【12月】!AQ37,台帳表ｋ[整理番号],台帳表ｋ[精算
グループ]),"")</f>
        <v/>
      </c>
      <c r="AT37" s="278" t="str">
        <f>IFERROR(_xlfn.XLOOKUP(確報【12月】!AQ37,台帳表ｋ[整理番号],台帳表ｋ[請求書発行番号]),"")</f>
        <v/>
      </c>
      <c r="AU37" s="269" t="str">
        <f>IFERROR(_xlfn.XLOOKUP(確報【12月】!AQ37,台帳表ｋ[整理番号],台帳表ｋ[繁閑調整金]),"")</f>
        <v/>
      </c>
      <c r="AV37" s="275"/>
      <c r="AX37" s="202" t="str">
        <f>IFERROR(_xlfn.XLOOKUP(確報【12月】!AW37,台帳表ｋ[整理番号],台帳表ｋ[繁閑調整]),"")</f>
        <v/>
      </c>
      <c r="AY37" s="277" t="str">
        <f>IFERROR(_xlfn.XLOOKUP(確報【12月】!AW37,台帳表ｋ[整理番号],台帳表ｋ[精算
グループ]),"")</f>
        <v/>
      </c>
      <c r="AZ37" s="278" t="str">
        <f>IFERROR(_xlfn.XLOOKUP(確報【12月】!AW37,台帳表ｋ[整理番号],台帳表ｋ[請求書発行番号]),"")</f>
        <v/>
      </c>
      <c r="BA37" s="269" t="str">
        <f>IFERROR(_xlfn.XLOOKUP(確報【12月】!AW37,台帳表ｋ[整理番号],台帳表ｋ[繁閑調整金]),"")</f>
        <v/>
      </c>
    </row>
    <row r="38" spans="1:53" ht="16.350000000000001" customHeight="1">
      <c r="A38" s="927"/>
      <c r="B38" s="927"/>
      <c r="C38" s="927"/>
      <c r="D38" s="976"/>
      <c r="E38" s="927"/>
      <c r="F38" s="55" t="s">
        <v>16524</v>
      </c>
      <c r="G38" s="62" t="s">
        <v>16606</v>
      </c>
      <c r="H38" s="45" t="s">
        <v>16495</v>
      </c>
      <c r="I38" s="46"/>
      <c r="J38" s="78" t="s">
        <v>224</v>
      </c>
      <c r="K38" s="40">
        <f>SUMIFS(台帳表ｓ[金額],台帳表ｓ[精算
グループ],確報【12月】!$H38,台帳表ｓ[入金月（月のみ）],確報【12月】!$A$1,台帳表ｓ[ＮＣ区分],"埼玉")+SUMIFS(測量台帳1ｓ[入金額],測量台帳1ｓ[精算
グループ],確報【12月】!$H38,測量台帳1ｓ[入金月（月のみ）],確報【12月】!$A$1,測量台帳1ｓ[NC区分],"埼玉")+SUMIFS(測量台帳1__2ｓ[入金額(後)],測量台帳1__2ｓ[精算
グループ(後)],確報【12月】!$H38,測量台帳1__2ｓ[入金月(後)（月のみ）],確報【12月】!$A$1,測量台帳1__2ｓ[NC区分],"埼玉")</f>
        <v>0</v>
      </c>
      <c r="L38" s="78" t="s">
        <v>224</v>
      </c>
      <c r="M38" s="40"/>
      <c r="N38" s="60" t="s">
        <v>224</v>
      </c>
      <c r="O38" s="61"/>
      <c r="P38" s="45" t="s">
        <v>224</v>
      </c>
      <c r="Q38" s="61"/>
      <c r="R38" s="45" t="s">
        <v>224</v>
      </c>
      <c r="S38" s="40"/>
      <c r="T38" s="60" t="s">
        <v>224</v>
      </c>
      <c r="U38" s="61"/>
      <c r="V38" s="45" t="s">
        <v>224</v>
      </c>
      <c r="W38" s="61" cm="1">
        <f t="array" ref="W38">INDEX(設備G入力用!$F$2:$Q$72,ROW(A33), MATCH($A$1,設備G入力用!$F$2:$Q$2,0))</f>
        <v>0</v>
      </c>
      <c r="X38" s="30">
        <f t="shared" si="7"/>
        <v>0</v>
      </c>
      <c r="AA38" s="983"/>
      <c r="AB38" s="299" t="s">
        <v>224</v>
      </c>
      <c r="AC38" s="112">
        <f t="shared" si="6"/>
        <v>0</v>
      </c>
      <c r="AD38" s="10"/>
      <c r="AE38" s="10"/>
      <c r="AF38" s="202" t="str">
        <f>IFERROR(_xlfn.XLOOKUP(確報【12月】!$AE38,台帳表ｓ[整理番号],台帳表ｓ[繁閑調整]),"")</f>
        <v/>
      </c>
      <c r="AG38" s="277" t="str">
        <f>IFERROR(_xlfn.XLOOKUP(確報【12月】!$AE38,台帳表ｓ[整理番号],台帳表ｓ[精算
グループ]),"")</f>
        <v/>
      </c>
      <c r="AH38" s="278" t="str">
        <f>IFERROR(_xlfn.XLOOKUP(確報【12月】!$AE38,台帳表ｓ[整理番号],台帳表ｓ[請求書発行番号]),"")</f>
        <v/>
      </c>
      <c r="AI38" s="269" t="str">
        <f>IFERROR(_xlfn.XLOOKUP(確報【12月】!$AE38,台帳表ｓ[整理番号],台帳表ｓ[繁閑調整金]),"")</f>
        <v/>
      </c>
      <c r="AJ38" s="275"/>
      <c r="AL38" s="202" t="str">
        <f>IFERROR(_xlfn.XLOOKUP(確報【12月】!AK38,台帳表ｔ[整理番号],台帳表ｔ[繁閑調整]),"")</f>
        <v/>
      </c>
      <c r="AM38" s="277" t="str">
        <f>IFERROR(_xlfn.XLOOKUP(確報【12月】!AK38,台帳表ｔ[整理番号],台帳表ｔ[精算
グループ]),"")</f>
        <v/>
      </c>
      <c r="AN38" s="278" t="str">
        <f>IFERROR(_xlfn.XLOOKUP(確報【12月】!AK38,台帳表ｔ[整理番号],台帳表ｔ[請求書発行番号]),"")</f>
        <v/>
      </c>
      <c r="AO38" s="269" t="str">
        <f>IFERROR(_xlfn.XLOOKUP(確報【12月】!AK38,台帳表ｔ[整理番号],台帳表ｔ[繁閑調整金]),"")</f>
        <v/>
      </c>
      <c r="AP38" s="275"/>
      <c r="AR38" s="202" t="str">
        <f>IFERROR(_xlfn.XLOOKUP(確報【12月】!AQ38,台帳表ｋ[整理番号],台帳表ｋ[繁閑調整]),"")</f>
        <v/>
      </c>
      <c r="AS38" s="277" t="str">
        <f>IFERROR(_xlfn.XLOOKUP(確報【12月】!AQ38,台帳表ｋ[整理番号],台帳表ｋ[精算
グループ]),"")</f>
        <v/>
      </c>
      <c r="AT38" s="278" t="str">
        <f>IFERROR(_xlfn.XLOOKUP(確報【12月】!AQ38,台帳表ｋ[整理番号],台帳表ｋ[請求書発行番号]),"")</f>
        <v/>
      </c>
      <c r="AU38" s="269" t="str">
        <f>IFERROR(_xlfn.XLOOKUP(確報【12月】!AQ38,台帳表ｋ[整理番号],台帳表ｋ[繁閑調整金]),"")</f>
        <v/>
      </c>
      <c r="AV38" s="275"/>
      <c r="AX38" s="202" t="str">
        <f>IFERROR(_xlfn.XLOOKUP(確報【12月】!AW38,台帳表ｋ[整理番号],台帳表ｋ[繁閑調整]),"")</f>
        <v/>
      </c>
      <c r="AY38" s="277" t="str">
        <f>IFERROR(_xlfn.XLOOKUP(確報【12月】!AW38,台帳表ｋ[整理番号],台帳表ｋ[精算
グループ]),"")</f>
        <v/>
      </c>
      <c r="AZ38" s="278" t="str">
        <f>IFERROR(_xlfn.XLOOKUP(確報【12月】!AW38,台帳表ｋ[整理番号],台帳表ｋ[請求書発行番号]),"")</f>
        <v/>
      </c>
      <c r="BA38" s="269" t="str">
        <f>IFERROR(_xlfn.XLOOKUP(確報【12月】!AW38,台帳表ｋ[整理番号],台帳表ｋ[繁閑調整金]),"")</f>
        <v/>
      </c>
    </row>
    <row r="39" spans="1:53" ht="16.350000000000001" customHeight="1">
      <c r="A39" s="927"/>
      <c r="B39" s="927"/>
      <c r="C39" s="927"/>
      <c r="D39" s="976"/>
      <c r="E39" s="927"/>
      <c r="F39" s="55" t="s">
        <v>16525</v>
      </c>
      <c r="G39" s="63" t="s">
        <v>16606</v>
      </c>
      <c r="H39" s="45" t="s">
        <v>16497</v>
      </c>
      <c r="I39" s="46"/>
      <c r="J39" s="78" t="s">
        <v>228</v>
      </c>
      <c r="K39" s="40">
        <f>SUMIFS(台帳表ｓ[金額],台帳表ｓ[精算
グループ],確報【12月】!$H39,台帳表ｓ[入金月（月のみ）],確報【12月】!$A$1,台帳表ｓ[ＮＣ区分],"埼玉")+SUMIFS(測量台帳1ｓ[入金額],測量台帳1ｓ[精算
グループ],確報【12月】!$H39,測量台帳1ｓ[入金月（月のみ）],確報【12月】!$A$1,測量台帳1ｓ[NC区分],"埼玉")+SUMIFS(測量台帳1__2ｓ[入金額(後)],測量台帳1__2ｓ[精算
グループ(後)],確報【12月】!$H39,測量台帳1__2ｓ[入金月(後)（月のみ）],確報【12月】!$A$1,測量台帳1__2ｓ[NC区分],"埼玉")</f>
        <v>0</v>
      </c>
      <c r="L39" s="78" t="s">
        <v>228</v>
      </c>
      <c r="M39" s="40"/>
      <c r="N39" s="60" t="s">
        <v>228</v>
      </c>
      <c r="O39" s="61"/>
      <c r="P39" s="45" t="s">
        <v>228</v>
      </c>
      <c r="Q39" s="61"/>
      <c r="R39" s="45" t="s">
        <v>228</v>
      </c>
      <c r="S39" s="40"/>
      <c r="T39" s="60" t="s">
        <v>228</v>
      </c>
      <c r="U39" s="61"/>
      <c r="V39" s="45" t="s">
        <v>228</v>
      </c>
      <c r="W39" s="61" cm="1">
        <f t="array" ref="W39">INDEX(設備G入力用!$F$2:$Q$72,ROW(A34), MATCH($A$1,設備G入力用!$F$2:$Q$2,0))</f>
        <v>0</v>
      </c>
      <c r="X39" s="30">
        <f t="shared" si="7"/>
        <v>0</v>
      </c>
      <c r="Y39" s="24"/>
      <c r="Z39" s="13"/>
      <c r="AA39" s="983"/>
      <c r="AB39" s="299" t="s">
        <v>228</v>
      </c>
      <c r="AC39" s="112">
        <f t="shared" si="6"/>
        <v>0</v>
      </c>
      <c r="AD39" s="10"/>
      <c r="AE39" s="10"/>
      <c r="AF39" s="202" t="str">
        <f>IFERROR(_xlfn.XLOOKUP(確報【12月】!$AE39,台帳表ｓ[整理番号],台帳表ｓ[繁閑調整]),"")</f>
        <v/>
      </c>
      <c r="AG39" s="277" t="str">
        <f>IFERROR(_xlfn.XLOOKUP(確報【12月】!$AE39,台帳表ｓ[整理番号],台帳表ｓ[精算
グループ]),"")</f>
        <v/>
      </c>
      <c r="AH39" s="278" t="str">
        <f>IFERROR(_xlfn.XLOOKUP(確報【12月】!$AE39,台帳表ｓ[整理番号],台帳表ｓ[請求書発行番号]),"")</f>
        <v/>
      </c>
      <c r="AI39" s="269" t="str">
        <f>IFERROR(_xlfn.XLOOKUP(確報【12月】!$AE39,台帳表ｓ[整理番号],台帳表ｓ[繁閑調整金]),"")</f>
        <v/>
      </c>
      <c r="AJ39" s="275"/>
      <c r="AL39" s="202" t="str">
        <f>IFERROR(_xlfn.XLOOKUP(確報【12月】!AK39,台帳表ｔ[整理番号],台帳表ｔ[繁閑調整]),"")</f>
        <v/>
      </c>
      <c r="AM39" s="277" t="str">
        <f>IFERROR(_xlfn.XLOOKUP(確報【12月】!AK39,台帳表ｔ[整理番号],台帳表ｔ[精算
グループ]),"")</f>
        <v/>
      </c>
      <c r="AN39" s="278" t="str">
        <f>IFERROR(_xlfn.XLOOKUP(確報【12月】!AK39,台帳表ｔ[整理番号],台帳表ｔ[請求書発行番号]),"")</f>
        <v/>
      </c>
      <c r="AO39" s="269" t="str">
        <f>IFERROR(_xlfn.XLOOKUP(確報【12月】!AK39,台帳表ｔ[整理番号],台帳表ｔ[繁閑調整金]),"")</f>
        <v/>
      </c>
      <c r="AP39" s="275"/>
      <c r="AR39" s="202" t="str">
        <f>IFERROR(_xlfn.XLOOKUP(確報【12月】!AQ39,台帳表ｋ[整理番号],台帳表ｋ[繁閑調整]),"")</f>
        <v/>
      </c>
      <c r="AS39" s="277" t="str">
        <f>IFERROR(_xlfn.XLOOKUP(確報【12月】!AQ39,台帳表ｋ[整理番号],台帳表ｋ[精算
グループ]),"")</f>
        <v/>
      </c>
      <c r="AT39" s="278" t="str">
        <f>IFERROR(_xlfn.XLOOKUP(確報【12月】!AQ39,台帳表ｋ[整理番号],台帳表ｋ[請求書発行番号]),"")</f>
        <v/>
      </c>
      <c r="AU39" s="269" t="str">
        <f>IFERROR(_xlfn.XLOOKUP(確報【12月】!AQ39,台帳表ｋ[整理番号],台帳表ｋ[繁閑調整金]),"")</f>
        <v/>
      </c>
      <c r="AV39" s="275"/>
      <c r="AX39" s="202" t="str">
        <f>IFERROR(_xlfn.XLOOKUP(確報【12月】!AW39,台帳表ｋ[整理番号],台帳表ｋ[繁閑調整]),"")</f>
        <v/>
      </c>
      <c r="AY39" s="277" t="str">
        <f>IFERROR(_xlfn.XLOOKUP(確報【12月】!AW39,台帳表ｋ[整理番号],台帳表ｋ[精算
グループ]),"")</f>
        <v/>
      </c>
      <c r="AZ39" s="278" t="str">
        <f>IFERROR(_xlfn.XLOOKUP(確報【12月】!AW39,台帳表ｋ[整理番号],台帳表ｋ[請求書発行番号]),"")</f>
        <v/>
      </c>
      <c r="BA39" s="269" t="str">
        <f>IFERROR(_xlfn.XLOOKUP(確報【12月】!AW39,台帳表ｋ[整理番号],台帳表ｋ[繁閑調整金]),"")</f>
        <v/>
      </c>
    </row>
    <row r="40" spans="1:53" ht="16.350000000000001" customHeight="1" thickBot="1">
      <c r="A40" s="927"/>
      <c r="B40" s="927"/>
      <c r="C40" s="927"/>
      <c r="D40" s="976"/>
      <c r="E40" s="927"/>
      <c r="F40" s="64" t="s">
        <v>16526</v>
      </c>
      <c r="G40" s="65" t="s">
        <v>16606</v>
      </c>
      <c r="H40" s="67" t="s">
        <v>16527</v>
      </c>
      <c r="I40" s="38"/>
      <c r="J40" s="79" t="s">
        <v>240</v>
      </c>
      <c r="K40" s="80">
        <f>SUMIFS(台帳表ｓ[金額],台帳表ｓ[精算
グループ],確報【12月】!$H40,台帳表ｓ[入金月（月のみ）],確報【12月】!$A$1,台帳表ｓ[ＮＣ区分],"埼玉")+SUMIFS(測量台帳1ｓ[入金額],測量台帳1ｓ[精算
グループ],確報【12月】!$H40,測量台帳1ｓ[入金月（月のみ）],確報【12月】!$A$1,測量台帳1ｓ[NC区分],"埼玉")+SUMIFS(測量台帳1__2ｓ[入金額(後)],測量台帳1__2ｓ[精算
グループ(後)],確報【12月】!$H40,測量台帳1__2ｓ[入金月(後)（月のみ）],確報【12月】!$A$1,測量台帳1__2ｓ[NC区分],"埼玉")</f>
        <v>1051946</v>
      </c>
      <c r="L40" s="79" t="s">
        <v>240</v>
      </c>
      <c r="M40" s="80"/>
      <c r="N40" s="66" t="s">
        <v>240</v>
      </c>
      <c r="O40" s="39"/>
      <c r="P40" s="67" t="s">
        <v>240</v>
      </c>
      <c r="Q40" s="39"/>
      <c r="R40" s="67" t="s">
        <v>240</v>
      </c>
      <c r="S40" s="80"/>
      <c r="T40" s="66" t="s">
        <v>240</v>
      </c>
      <c r="U40" s="39"/>
      <c r="V40" s="67" t="s">
        <v>240</v>
      </c>
      <c r="W40" s="39" cm="1">
        <f t="array" ref="W40">INDEX(設備G入力用!$F$2:$Q$72,ROW(A35), MATCH($A$1,設備G入力用!$F$2:$Q$2,0))</f>
        <v>0</v>
      </c>
      <c r="X40" s="30">
        <f t="shared" si="7"/>
        <v>1051946</v>
      </c>
      <c r="AA40" s="983"/>
      <c r="AB40" s="299" t="s">
        <v>240</v>
      </c>
      <c r="AC40" s="112">
        <f t="shared" si="6"/>
        <v>1051946</v>
      </c>
      <c r="AD40" s="10"/>
      <c r="AE40" s="10"/>
      <c r="AF40" s="202" t="str">
        <f>IFERROR(_xlfn.XLOOKUP(確報【12月】!$AE40,台帳表ｓ[整理番号],台帳表ｓ[繁閑調整]),"")</f>
        <v/>
      </c>
      <c r="AG40" s="277" t="str">
        <f>IFERROR(_xlfn.XLOOKUP(確報【12月】!$AE40,台帳表ｓ[整理番号],台帳表ｓ[精算
グループ]),"")</f>
        <v/>
      </c>
      <c r="AH40" s="278" t="str">
        <f>IFERROR(_xlfn.XLOOKUP(確報【12月】!$AE40,台帳表ｓ[整理番号],台帳表ｓ[請求書発行番号]),"")</f>
        <v/>
      </c>
      <c r="AI40" s="269" t="str">
        <f>IFERROR(_xlfn.XLOOKUP(確報【12月】!$AE40,台帳表ｓ[整理番号],台帳表ｓ[繁閑調整金]),"")</f>
        <v/>
      </c>
      <c r="AJ40" s="275"/>
      <c r="AL40" s="202" t="str">
        <f>IFERROR(_xlfn.XLOOKUP(確報【12月】!AK40,台帳表ｔ[整理番号],台帳表ｔ[繁閑調整]),"")</f>
        <v/>
      </c>
      <c r="AM40" s="277" t="str">
        <f>IFERROR(_xlfn.XLOOKUP(確報【12月】!AK40,台帳表ｔ[整理番号],台帳表ｔ[精算
グループ]),"")</f>
        <v/>
      </c>
      <c r="AN40" s="278" t="str">
        <f>IFERROR(_xlfn.XLOOKUP(確報【12月】!AK40,台帳表ｔ[整理番号],台帳表ｔ[請求書発行番号]),"")</f>
        <v/>
      </c>
      <c r="AO40" s="269" t="str">
        <f>IFERROR(_xlfn.XLOOKUP(確報【12月】!AK40,台帳表ｔ[整理番号],台帳表ｔ[繁閑調整金]),"")</f>
        <v/>
      </c>
      <c r="AP40" s="275"/>
      <c r="AR40" s="202" t="str">
        <f>IFERROR(_xlfn.XLOOKUP(確報【12月】!AQ40,台帳表ｋ[整理番号],台帳表ｋ[繁閑調整]),"")</f>
        <v/>
      </c>
      <c r="AS40" s="277" t="str">
        <f>IFERROR(_xlfn.XLOOKUP(確報【12月】!AQ40,台帳表ｋ[整理番号],台帳表ｋ[精算
グループ]),"")</f>
        <v/>
      </c>
      <c r="AT40" s="278" t="str">
        <f>IFERROR(_xlfn.XLOOKUP(確報【12月】!AQ40,台帳表ｋ[整理番号],台帳表ｋ[請求書発行番号]),"")</f>
        <v/>
      </c>
      <c r="AU40" s="269" t="str">
        <f>IFERROR(_xlfn.XLOOKUP(確報【12月】!AQ40,台帳表ｋ[整理番号],台帳表ｋ[繁閑調整金]),"")</f>
        <v/>
      </c>
      <c r="AV40" s="275"/>
      <c r="AX40" s="202" t="str">
        <f>IFERROR(_xlfn.XLOOKUP(確報【12月】!AW40,台帳表ｋ[整理番号],台帳表ｋ[繁閑調整]),"")</f>
        <v/>
      </c>
      <c r="AY40" s="277" t="str">
        <f>IFERROR(_xlfn.XLOOKUP(確報【12月】!AW40,台帳表ｋ[整理番号],台帳表ｋ[精算
グループ]),"")</f>
        <v/>
      </c>
      <c r="AZ40" s="278" t="str">
        <f>IFERROR(_xlfn.XLOOKUP(確報【12月】!AW40,台帳表ｋ[整理番号],台帳表ｋ[請求書発行番号]),"")</f>
        <v/>
      </c>
      <c r="BA40" s="269" t="str">
        <f>IFERROR(_xlfn.XLOOKUP(確報【12月】!AW40,台帳表ｋ[整理番号],台帳表ｋ[繁閑調整金]),"")</f>
        <v/>
      </c>
    </row>
    <row r="41" spans="1:53" ht="16.350000000000001" customHeight="1" thickBot="1">
      <c r="A41" s="927"/>
      <c r="B41" s="927"/>
      <c r="C41" s="927"/>
      <c r="D41" s="976"/>
      <c r="E41" s="928"/>
      <c r="F41" s="55" t="s">
        <v>16528</v>
      </c>
      <c r="G41" s="63" t="s">
        <v>16606</v>
      </c>
      <c r="H41" s="45" t="s">
        <v>16529</v>
      </c>
      <c r="I41" s="46"/>
      <c r="J41" s="78" t="s">
        <v>244</v>
      </c>
      <c r="K41" s="40">
        <f>SUMIFS(台帳表ｓ[金額],台帳表ｓ[精算
グループ],確報【12月】!$H41,台帳表ｓ[入金月（月のみ）],確報【12月】!$A$1,台帳表ｓ[ＮＣ区分],"埼玉")+SUMIFS(測量台帳1ｓ[入金額],測量台帳1ｓ[精算
グループ],確報【12月】!$H41,測量台帳1ｓ[入金月（月のみ）],確報【12月】!$A$1,測量台帳1ｓ[NC区分],"埼玉")+SUMIFS(測量台帳1__2ｓ[入金額(後)],測量台帳1__2ｓ[精算
グループ(後)],確報【12月】!$H41,測量台帳1__2ｓ[入金月(後)（月のみ）],確報【12月】!$A$1,測量台帳1__2ｓ[NC区分],"埼玉")</f>
        <v>0</v>
      </c>
      <c r="L41" s="78" t="s">
        <v>244</v>
      </c>
      <c r="M41" s="40"/>
      <c r="N41" s="60" t="s">
        <v>244</v>
      </c>
      <c r="O41" s="61"/>
      <c r="P41" s="45" t="s">
        <v>244</v>
      </c>
      <c r="Q41" s="61"/>
      <c r="R41" s="45" t="s">
        <v>244</v>
      </c>
      <c r="S41" s="40"/>
      <c r="T41" s="60" t="s">
        <v>244</v>
      </c>
      <c r="U41" s="61"/>
      <c r="V41" s="45" t="s">
        <v>244</v>
      </c>
      <c r="W41" s="61" cm="1">
        <f t="array" ref="W41">INDEX(設備G入力用!$F$2:$Q$72,ROW(A36), MATCH($A$1,設備G入力用!$F$2:$Q$2,0))</f>
        <v>0</v>
      </c>
      <c r="X41" s="30">
        <f t="shared" si="7"/>
        <v>0</v>
      </c>
      <c r="Y41" s="16">
        <f>SUM(X36:X41)</f>
        <v>2874667</v>
      </c>
      <c r="Z41" s="13" t="s">
        <v>16599</v>
      </c>
      <c r="AA41" s="983"/>
      <c r="AB41" s="302" t="s">
        <v>244</v>
      </c>
      <c r="AC41" s="172">
        <f t="shared" si="6"/>
        <v>0</v>
      </c>
      <c r="AD41" s="10"/>
      <c r="AE41" s="10"/>
      <c r="AF41" s="202" t="str">
        <f>IFERROR(_xlfn.XLOOKUP(確報【12月】!$AE41,台帳表ｓ[整理番号],台帳表ｓ[繁閑調整]),"")</f>
        <v/>
      </c>
      <c r="AG41" s="277" t="str">
        <f>IFERROR(_xlfn.XLOOKUP(確報【12月】!$AE41,台帳表ｓ[整理番号],台帳表ｓ[精算
グループ]),"")</f>
        <v/>
      </c>
      <c r="AH41" s="278" t="str">
        <f>IFERROR(_xlfn.XLOOKUP(確報【12月】!$AE41,台帳表ｓ[整理番号],台帳表ｓ[請求書発行番号]),"")</f>
        <v/>
      </c>
      <c r="AI41" s="269" t="str">
        <f>IFERROR(_xlfn.XLOOKUP(確報【12月】!$AE41,台帳表ｓ[整理番号],台帳表ｓ[繁閑調整金]),"")</f>
        <v/>
      </c>
      <c r="AJ41" s="275"/>
      <c r="AL41" s="202" t="str">
        <f>IFERROR(_xlfn.XLOOKUP(確報【12月】!AK41,台帳表ｔ[整理番号],台帳表ｔ[繁閑調整]),"")</f>
        <v/>
      </c>
      <c r="AM41" s="277" t="str">
        <f>IFERROR(_xlfn.XLOOKUP(確報【12月】!AK41,台帳表ｔ[整理番号],台帳表ｔ[精算
グループ]),"")</f>
        <v/>
      </c>
      <c r="AN41" s="278" t="str">
        <f>IFERROR(_xlfn.XLOOKUP(確報【12月】!AK41,台帳表ｔ[整理番号],台帳表ｔ[請求書発行番号]),"")</f>
        <v/>
      </c>
      <c r="AO41" s="269" t="str">
        <f>IFERROR(_xlfn.XLOOKUP(確報【12月】!AK41,台帳表ｔ[整理番号],台帳表ｔ[繁閑調整金]),"")</f>
        <v/>
      </c>
      <c r="AP41" s="275"/>
      <c r="AR41" s="202" t="str">
        <f>IFERROR(_xlfn.XLOOKUP(確報【12月】!AQ41,台帳表ｋ[整理番号],台帳表ｋ[繁閑調整]),"")</f>
        <v/>
      </c>
      <c r="AS41" s="277" t="str">
        <f>IFERROR(_xlfn.XLOOKUP(確報【12月】!AQ41,台帳表ｋ[整理番号],台帳表ｋ[精算
グループ]),"")</f>
        <v/>
      </c>
      <c r="AT41" s="278" t="str">
        <f>IFERROR(_xlfn.XLOOKUP(確報【12月】!AQ41,台帳表ｋ[整理番号],台帳表ｋ[請求書発行番号]),"")</f>
        <v/>
      </c>
      <c r="AU41" s="269" t="str">
        <f>IFERROR(_xlfn.XLOOKUP(確報【12月】!AQ41,台帳表ｋ[整理番号],台帳表ｋ[繁閑調整金]),"")</f>
        <v/>
      </c>
      <c r="AV41" s="275"/>
      <c r="AX41" s="202" t="str">
        <f>IFERROR(_xlfn.XLOOKUP(確報【12月】!AW41,台帳表ｋ[整理番号],台帳表ｋ[繁閑調整]),"")</f>
        <v/>
      </c>
      <c r="AY41" s="277" t="str">
        <f>IFERROR(_xlfn.XLOOKUP(確報【12月】!AW41,台帳表ｋ[整理番号],台帳表ｋ[精算
グループ]),"")</f>
        <v/>
      </c>
      <c r="AZ41" s="278" t="str">
        <f>IFERROR(_xlfn.XLOOKUP(確報【12月】!AW41,台帳表ｋ[整理番号],台帳表ｋ[請求書発行番号]),"")</f>
        <v/>
      </c>
      <c r="BA41" s="269" t="str">
        <f>IFERROR(_xlfn.XLOOKUP(確報【12月】!AW41,台帳表ｋ[整理番号],台帳表ｋ[繁閑調整金]),"")</f>
        <v/>
      </c>
    </row>
    <row r="42" spans="1:53" ht="16.350000000000001" customHeight="1">
      <c r="A42" s="927"/>
      <c r="B42" s="927"/>
      <c r="C42" s="927"/>
      <c r="D42" s="976"/>
      <c r="E42" s="926" t="s">
        <v>16530</v>
      </c>
      <c r="F42" s="57" t="s">
        <v>16531</v>
      </c>
      <c r="G42" s="19" t="s">
        <v>16606</v>
      </c>
      <c r="H42" s="167" t="s">
        <v>179</v>
      </c>
      <c r="I42" s="179"/>
      <c r="J42" s="75" t="s">
        <v>179</v>
      </c>
      <c r="K42" s="76"/>
      <c r="L42" s="75" t="s">
        <v>16481</v>
      </c>
      <c r="M42" s="76">
        <f>SUMIFS(台帳表ｓ[金額],台帳表ｓ[精算
グループ],確報【12月】!$H42,台帳表ｓ[入金月（月のみ）],確報【12月】!$A$1,台帳表ｓ[ＮＣ区分],"北部")+SUMIFS(測量台帳1ｓ[入金額],測量台帳1ｓ[精算
グループ],確報【12月】!$H42,測量台帳1ｓ[入金月（月のみ）],確報【12月】!$A$1,測量台帳1ｓ[NC区分],"北部")+SUMIFS(測量台帳1__2ｓ[入金額(後)],測量台帳1__2ｓ[精算
グループ(後)],確報【12月】!$H42,測量台帳1__2ｓ[入金月(後)（月のみ）],確報【12月】!$A$1,測量台帳1__2ｓ[NC区分],"北部")</f>
        <v>622264</v>
      </c>
      <c r="N42" s="58" t="s">
        <v>179</v>
      </c>
      <c r="O42" s="59"/>
      <c r="P42" s="167" t="s">
        <v>179</v>
      </c>
      <c r="Q42" s="59"/>
      <c r="R42" s="167" t="s">
        <v>179</v>
      </c>
      <c r="S42" s="76"/>
      <c r="T42" s="58" t="s">
        <v>179</v>
      </c>
      <c r="U42" s="59"/>
      <c r="V42" s="167" t="s">
        <v>179</v>
      </c>
      <c r="W42" s="59" cm="1">
        <f t="array" ref="W42">INDEX(設備G入力用!$F$2:$Q$72,ROW(A37), MATCH($A$1,設備G入力用!$F$2:$Q$2,0))</f>
        <v>0</v>
      </c>
      <c r="X42" s="23">
        <f t="shared" si="7"/>
        <v>622264</v>
      </c>
      <c r="Y42" s="24"/>
      <c r="Z42" s="13"/>
      <c r="AA42" s="983"/>
      <c r="AB42" s="666" t="s">
        <v>179</v>
      </c>
      <c r="AC42" s="112">
        <f t="shared" si="6"/>
        <v>622264</v>
      </c>
      <c r="AD42" s="10"/>
      <c r="AE42" s="10"/>
      <c r="AF42" s="202" t="str">
        <f>IFERROR(_xlfn.XLOOKUP(確報【12月】!$AE42,台帳表ｓ[整理番号],台帳表ｓ[繁閑調整]),"")</f>
        <v/>
      </c>
      <c r="AG42" s="277" t="str">
        <f>IFERROR(_xlfn.XLOOKUP(確報【12月】!$AE42,台帳表ｓ[整理番号],台帳表ｓ[精算
グループ]),"")</f>
        <v/>
      </c>
      <c r="AH42" s="278" t="str">
        <f>IFERROR(_xlfn.XLOOKUP(確報【12月】!$AE42,台帳表ｓ[整理番号],台帳表ｓ[請求書発行番号]),"")</f>
        <v/>
      </c>
      <c r="AI42" s="269" t="str">
        <f>IFERROR(_xlfn.XLOOKUP(確報【12月】!$AE42,台帳表ｓ[整理番号],台帳表ｓ[繁閑調整金]),"")</f>
        <v/>
      </c>
      <c r="AJ42" s="275"/>
      <c r="AL42" s="202" t="str">
        <f>IFERROR(_xlfn.XLOOKUP(確報【12月】!AK42,台帳表ｔ[整理番号],台帳表ｔ[繁閑調整]),"")</f>
        <v/>
      </c>
      <c r="AM42" s="277" t="str">
        <f>IFERROR(_xlfn.XLOOKUP(確報【12月】!AK42,台帳表ｔ[整理番号],台帳表ｔ[精算
グループ]),"")</f>
        <v/>
      </c>
      <c r="AN42" s="278" t="str">
        <f>IFERROR(_xlfn.XLOOKUP(確報【12月】!AK42,台帳表ｔ[整理番号],台帳表ｔ[請求書発行番号]),"")</f>
        <v/>
      </c>
      <c r="AO42" s="269" t="str">
        <f>IFERROR(_xlfn.XLOOKUP(確報【12月】!AK42,台帳表ｔ[整理番号],台帳表ｔ[繁閑調整金]),"")</f>
        <v/>
      </c>
      <c r="AP42" s="275"/>
      <c r="AR42" s="202" t="str">
        <f>IFERROR(_xlfn.XLOOKUP(確報【12月】!AQ42,台帳表ｋ[整理番号],台帳表ｋ[繁閑調整]),"")</f>
        <v/>
      </c>
      <c r="AS42" s="277" t="str">
        <f>IFERROR(_xlfn.XLOOKUP(確報【12月】!AQ42,台帳表ｋ[整理番号],台帳表ｋ[精算
グループ]),"")</f>
        <v/>
      </c>
      <c r="AT42" s="278" t="str">
        <f>IFERROR(_xlfn.XLOOKUP(確報【12月】!AQ42,台帳表ｋ[整理番号],台帳表ｋ[請求書発行番号]),"")</f>
        <v/>
      </c>
      <c r="AU42" s="269" t="str">
        <f>IFERROR(_xlfn.XLOOKUP(確報【12月】!AQ42,台帳表ｋ[整理番号],台帳表ｋ[繁閑調整金]),"")</f>
        <v/>
      </c>
      <c r="AV42" s="275"/>
      <c r="AX42" s="202" t="str">
        <f>IFERROR(_xlfn.XLOOKUP(確報【12月】!AW42,台帳表ｋ[整理番号],台帳表ｋ[繁閑調整]),"")</f>
        <v/>
      </c>
      <c r="AY42" s="277" t="str">
        <f>IFERROR(_xlfn.XLOOKUP(確報【12月】!AW42,台帳表ｋ[整理番号],台帳表ｋ[精算
グループ]),"")</f>
        <v/>
      </c>
      <c r="AZ42" s="278" t="str">
        <f>IFERROR(_xlfn.XLOOKUP(確報【12月】!AW42,台帳表ｋ[整理番号],台帳表ｋ[請求書発行番号]),"")</f>
        <v/>
      </c>
      <c r="BA42" s="269" t="str">
        <f>IFERROR(_xlfn.XLOOKUP(確報【12月】!AW42,台帳表ｋ[整理番号],台帳表ｋ[繁閑調整金]),"")</f>
        <v/>
      </c>
    </row>
    <row r="43" spans="1:53" ht="16.350000000000001" customHeight="1">
      <c r="A43" s="927"/>
      <c r="B43" s="927"/>
      <c r="C43" s="927"/>
      <c r="D43" s="976"/>
      <c r="E43" s="927"/>
      <c r="F43" s="55" t="s">
        <v>16532</v>
      </c>
      <c r="G43" s="52" t="s">
        <v>16606</v>
      </c>
      <c r="H43" s="45" t="s">
        <v>186</v>
      </c>
      <c r="I43" s="46"/>
      <c r="J43" s="78" t="s">
        <v>186</v>
      </c>
      <c r="K43" s="40"/>
      <c r="L43" s="78" t="s">
        <v>16487</v>
      </c>
      <c r="M43" s="40">
        <f>SUMIFS(台帳表ｓ[金額],台帳表ｓ[精算
グループ],確報【12月】!$H43,台帳表ｓ[入金月（月のみ）],確報【12月】!$A$1,台帳表ｓ[ＮＣ区分],"北部")+SUMIFS(測量台帳1ｓ[入金額],測量台帳1ｓ[精算
グループ],確報【12月】!$H43,測量台帳1ｓ[入金月（月のみ）],確報【12月】!$A$1,測量台帳1ｓ[NC区分],"北部")+SUMIFS(測量台帳1__2ｓ[入金額(後)],測量台帳1__2ｓ[精算
グループ(後)],確報【12月】!$H43,測量台帳1__2ｓ[入金月(後)（月のみ）],確報【12月】!$A$1,測量台帳1__2ｓ[NC区分],"北部")</f>
        <v>75519</v>
      </c>
      <c r="N43" s="60" t="s">
        <v>186</v>
      </c>
      <c r="O43" s="61"/>
      <c r="P43" s="45" t="s">
        <v>186</v>
      </c>
      <c r="Q43" s="61"/>
      <c r="R43" s="45" t="s">
        <v>186</v>
      </c>
      <c r="S43" s="40"/>
      <c r="T43" s="60" t="s">
        <v>186</v>
      </c>
      <c r="U43" s="61"/>
      <c r="V43" s="45" t="s">
        <v>186</v>
      </c>
      <c r="W43" s="61" cm="1">
        <f t="array" ref="W43">INDEX(設備G入力用!$F$2:$Q$72,ROW(A38), MATCH($A$1,設備G入力用!$F$2:$Q$2,0))</f>
        <v>0</v>
      </c>
      <c r="X43" s="30">
        <f t="shared" si="7"/>
        <v>75519</v>
      </c>
      <c r="Y43" s="24"/>
      <c r="Z43" s="13"/>
      <c r="AA43" s="983"/>
      <c r="AB43" s="299" t="s">
        <v>186</v>
      </c>
      <c r="AC43" s="112">
        <f t="shared" si="6"/>
        <v>75519</v>
      </c>
      <c r="AD43" s="10"/>
      <c r="AE43" s="10"/>
      <c r="AF43" s="202" t="str">
        <f>IFERROR(_xlfn.XLOOKUP(確報【12月】!$AE43,台帳表ｓ[整理番号],台帳表ｓ[繁閑調整]),"")</f>
        <v/>
      </c>
      <c r="AG43" s="277" t="str">
        <f>IFERROR(_xlfn.XLOOKUP(確報【12月】!$AE43,台帳表ｓ[整理番号],台帳表ｓ[精算
グループ]),"")</f>
        <v/>
      </c>
      <c r="AH43" s="278" t="str">
        <f>IFERROR(_xlfn.XLOOKUP(確報【12月】!$AE43,台帳表ｓ[整理番号],台帳表ｓ[請求書発行番号]),"")</f>
        <v/>
      </c>
      <c r="AI43" s="269" t="str">
        <f>IFERROR(_xlfn.XLOOKUP(確報【12月】!$AE43,台帳表ｓ[整理番号],台帳表ｓ[繁閑調整金]),"")</f>
        <v/>
      </c>
      <c r="AJ43" s="275"/>
      <c r="AL43" s="202" t="str">
        <f>IFERROR(_xlfn.XLOOKUP(確報【12月】!AK43,台帳表ｔ[整理番号],台帳表ｔ[繁閑調整]),"")</f>
        <v/>
      </c>
      <c r="AM43" s="277" t="str">
        <f>IFERROR(_xlfn.XLOOKUP(確報【12月】!AK43,台帳表ｔ[整理番号],台帳表ｔ[精算
グループ]),"")</f>
        <v/>
      </c>
      <c r="AN43" s="278" t="str">
        <f>IFERROR(_xlfn.XLOOKUP(確報【12月】!AK43,台帳表ｔ[整理番号],台帳表ｔ[請求書発行番号]),"")</f>
        <v/>
      </c>
      <c r="AO43" s="269" t="str">
        <f>IFERROR(_xlfn.XLOOKUP(確報【12月】!AK43,台帳表ｔ[整理番号],台帳表ｔ[繁閑調整金]),"")</f>
        <v/>
      </c>
      <c r="AP43" s="275"/>
      <c r="AR43" s="202" t="str">
        <f>IFERROR(_xlfn.XLOOKUP(確報【12月】!AQ43,台帳表ｋ[整理番号],台帳表ｋ[繁閑調整]),"")</f>
        <v/>
      </c>
      <c r="AS43" s="277" t="str">
        <f>IFERROR(_xlfn.XLOOKUP(確報【12月】!AQ43,台帳表ｋ[整理番号],台帳表ｋ[精算
グループ]),"")</f>
        <v/>
      </c>
      <c r="AT43" s="278" t="str">
        <f>IFERROR(_xlfn.XLOOKUP(確報【12月】!AQ43,台帳表ｋ[整理番号],台帳表ｋ[請求書発行番号]),"")</f>
        <v/>
      </c>
      <c r="AU43" s="269" t="str">
        <f>IFERROR(_xlfn.XLOOKUP(確報【12月】!AQ43,台帳表ｋ[整理番号],台帳表ｋ[繁閑調整金]),"")</f>
        <v/>
      </c>
      <c r="AV43" s="275"/>
      <c r="AX43" s="202" t="str">
        <f>IFERROR(_xlfn.XLOOKUP(確報【12月】!AW43,台帳表ｋ[整理番号],台帳表ｋ[繁閑調整]),"")</f>
        <v/>
      </c>
      <c r="AY43" s="277" t="str">
        <f>IFERROR(_xlfn.XLOOKUP(確報【12月】!AW43,台帳表ｋ[整理番号],台帳表ｋ[精算
グループ]),"")</f>
        <v/>
      </c>
      <c r="AZ43" s="278" t="str">
        <f>IFERROR(_xlfn.XLOOKUP(確報【12月】!AW43,台帳表ｋ[整理番号],台帳表ｋ[請求書発行番号]),"")</f>
        <v/>
      </c>
      <c r="BA43" s="269" t="str">
        <f>IFERROR(_xlfn.XLOOKUP(確報【12月】!AW43,台帳表ｋ[整理番号],台帳表ｋ[繁閑調整金]),"")</f>
        <v/>
      </c>
    </row>
    <row r="44" spans="1:53" ht="16.350000000000001" customHeight="1">
      <c r="A44" s="927"/>
      <c r="B44" s="927"/>
      <c r="C44" s="927"/>
      <c r="D44" s="976"/>
      <c r="E44" s="927"/>
      <c r="F44" s="55" t="s">
        <v>16533</v>
      </c>
      <c r="G44" s="62" t="s">
        <v>16606</v>
      </c>
      <c r="H44" s="45" t="s">
        <v>192</v>
      </c>
      <c r="I44" s="46"/>
      <c r="J44" s="78" t="s">
        <v>192</v>
      </c>
      <c r="K44" s="40"/>
      <c r="L44" s="78" t="s">
        <v>16485</v>
      </c>
      <c r="M44" s="40">
        <f>SUMIFS(台帳表ｓ[金額],台帳表ｓ[精算
グループ],確報【12月】!$H44,台帳表ｓ[入金月（月のみ）],確報【12月】!$A$1,台帳表ｓ[ＮＣ区分],"北部")+SUMIFS(測量台帳1ｓ[入金額],測量台帳1ｓ[精算
グループ],確報【12月】!$H44,測量台帳1ｓ[入金月（月のみ）],確報【12月】!$A$1,測量台帳1ｓ[NC区分],"北部")+SUMIFS(測量台帳1__2ｓ[入金額(後)],測量台帳1__2ｓ[精算
グループ(後)],確報【12月】!$H44,測量台帳1__2ｓ[入金月(後)（月のみ）],確報【12月】!$A$1,測量台帳1__2ｓ[NC区分],"北部")</f>
        <v>0</v>
      </c>
      <c r="N44" s="60" t="s">
        <v>192</v>
      </c>
      <c r="O44" s="61"/>
      <c r="P44" s="45" t="s">
        <v>192</v>
      </c>
      <c r="Q44" s="61"/>
      <c r="R44" s="45" t="s">
        <v>192</v>
      </c>
      <c r="S44" s="40"/>
      <c r="T44" s="60" t="s">
        <v>192</v>
      </c>
      <c r="U44" s="61"/>
      <c r="V44" s="45" t="s">
        <v>192</v>
      </c>
      <c r="W44" s="61" cm="1">
        <f t="array" ref="W44">INDEX(設備G入力用!$F$2:$Q$72,ROW(A39), MATCH($A$1,設備G入力用!$F$2:$Q$2,0))</f>
        <v>0</v>
      </c>
      <c r="X44" s="30">
        <f t="shared" si="7"/>
        <v>0</v>
      </c>
      <c r="AA44" s="983"/>
      <c r="AB44" s="299"/>
      <c r="AC44" s="112">
        <f t="shared" si="6"/>
        <v>0</v>
      </c>
      <c r="AD44" s="10"/>
      <c r="AE44" s="10"/>
      <c r="AF44" s="202" t="str">
        <f>IFERROR(_xlfn.XLOOKUP(確報【12月】!$AE44,台帳表ｓ[整理番号],台帳表ｓ[繁閑調整]),"")</f>
        <v/>
      </c>
      <c r="AG44" s="277" t="str">
        <f>IFERROR(_xlfn.XLOOKUP(確報【12月】!$AE44,台帳表ｓ[整理番号],台帳表ｓ[精算
グループ]),"")</f>
        <v/>
      </c>
      <c r="AH44" s="278" t="str">
        <f>IFERROR(_xlfn.XLOOKUP(確報【12月】!$AE44,台帳表ｓ[整理番号],台帳表ｓ[請求書発行番号]),"")</f>
        <v/>
      </c>
      <c r="AI44" s="269" t="str">
        <f>IFERROR(_xlfn.XLOOKUP(確報【12月】!$AE44,台帳表ｓ[整理番号],台帳表ｓ[繁閑調整金]),"")</f>
        <v/>
      </c>
      <c r="AJ44" s="275"/>
      <c r="AL44" s="202" t="str">
        <f>IFERROR(_xlfn.XLOOKUP(確報【12月】!AK44,台帳表ｔ[整理番号],台帳表ｔ[繁閑調整]),"")</f>
        <v/>
      </c>
      <c r="AM44" s="277" t="str">
        <f>IFERROR(_xlfn.XLOOKUP(確報【12月】!AK44,台帳表ｔ[整理番号],台帳表ｔ[精算
グループ]),"")</f>
        <v/>
      </c>
      <c r="AN44" s="278" t="str">
        <f>IFERROR(_xlfn.XLOOKUP(確報【12月】!AK44,台帳表ｔ[整理番号],台帳表ｔ[請求書発行番号]),"")</f>
        <v/>
      </c>
      <c r="AO44" s="269" t="str">
        <f>IFERROR(_xlfn.XLOOKUP(確報【12月】!AK44,台帳表ｔ[整理番号],台帳表ｔ[繁閑調整金]),"")</f>
        <v/>
      </c>
      <c r="AP44" s="275"/>
      <c r="AR44" s="202" t="str">
        <f>IFERROR(_xlfn.XLOOKUP(確報【12月】!AQ44,台帳表ｋ[整理番号],台帳表ｋ[繁閑調整]),"")</f>
        <v/>
      </c>
      <c r="AS44" s="277" t="str">
        <f>IFERROR(_xlfn.XLOOKUP(確報【12月】!AQ44,台帳表ｋ[整理番号],台帳表ｋ[精算
グループ]),"")</f>
        <v/>
      </c>
      <c r="AT44" s="278" t="str">
        <f>IFERROR(_xlfn.XLOOKUP(確報【12月】!AQ44,台帳表ｋ[整理番号],台帳表ｋ[請求書発行番号]),"")</f>
        <v/>
      </c>
      <c r="AU44" s="269" t="str">
        <f>IFERROR(_xlfn.XLOOKUP(確報【12月】!AQ44,台帳表ｋ[整理番号],台帳表ｋ[繁閑調整金]),"")</f>
        <v/>
      </c>
      <c r="AV44" s="275"/>
      <c r="AX44" s="202" t="str">
        <f>IFERROR(_xlfn.XLOOKUP(確報【12月】!AW44,台帳表ｋ[整理番号],台帳表ｋ[繁閑調整]),"")</f>
        <v/>
      </c>
      <c r="AY44" s="277" t="str">
        <f>IFERROR(_xlfn.XLOOKUP(確報【12月】!AW44,台帳表ｋ[整理番号],台帳表ｋ[精算
グループ]),"")</f>
        <v/>
      </c>
      <c r="AZ44" s="278" t="str">
        <f>IFERROR(_xlfn.XLOOKUP(確報【12月】!AW44,台帳表ｋ[整理番号],台帳表ｋ[請求書発行番号]),"")</f>
        <v/>
      </c>
      <c r="BA44" s="269" t="str">
        <f>IFERROR(_xlfn.XLOOKUP(確報【12月】!AW44,台帳表ｋ[整理番号],台帳表ｋ[繁閑調整金]),"")</f>
        <v/>
      </c>
    </row>
    <row r="45" spans="1:53" ht="16.350000000000001" customHeight="1">
      <c r="A45" s="927"/>
      <c r="B45" s="927"/>
      <c r="C45" s="927"/>
      <c r="D45" s="976"/>
      <c r="E45" s="927"/>
      <c r="F45" s="55" t="s">
        <v>16534</v>
      </c>
      <c r="G45" s="63" t="s">
        <v>16606</v>
      </c>
      <c r="H45" s="45"/>
      <c r="I45" s="46"/>
      <c r="J45" s="78"/>
      <c r="K45" s="40"/>
      <c r="L45" s="78"/>
      <c r="M45" s="40">
        <f>SUMIFS(台帳表ｓ[金額],台帳表ｓ[精算
グループ],確報【12月】!$H45,台帳表ｓ[入金月（月のみ）],確報【12月】!$A$1,台帳表ｓ[ＮＣ区分],"北部")+SUMIFS(測量台帳1ｓ[入金額],測量台帳1ｓ[精算
グループ],確報【12月】!$H45,測量台帳1ｓ[入金月（月のみ）],確報【12月】!$A$1,測量台帳1ｓ[NC区分],"北部")+SUMIFS(測量台帳1__2ｓ[入金額(後)],測量台帳1__2ｓ[精算
グループ(後)],確報【12月】!$H45,測量台帳1__2ｓ[入金月(後)（月のみ）],確報【12月】!$A$1,測量台帳1__2ｓ[NC区分],"北部")</f>
        <v>0</v>
      </c>
      <c r="N45" s="60"/>
      <c r="O45" s="61"/>
      <c r="P45" s="45"/>
      <c r="Q45" s="61"/>
      <c r="R45" s="45"/>
      <c r="S45" s="40"/>
      <c r="T45" s="60"/>
      <c r="U45" s="61"/>
      <c r="V45" s="45"/>
      <c r="W45" s="61" cm="1">
        <f t="array" ref="W45">INDEX(設備G入力用!$F$2:$Q$72,ROW(A40), MATCH($A$1,設備G入力用!$F$2:$Q$2,0))</f>
        <v>0</v>
      </c>
      <c r="X45" s="30">
        <f t="shared" si="7"/>
        <v>0</v>
      </c>
      <c r="AA45" s="983"/>
      <c r="AB45" s="299"/>
      <c r="AC45" s="112">
        <f t="shared" si="6"/>
        <v>0</v>
      </c>
      <c r="AD45" s="10"/>
      <c r="AE45" s="10"/>
      <c r="AF45" s="202" t="str">
        <f>IFERROR(_xlfn.XLOOKUP(確報【12月】!$AE45,台帳表ｓ[整理番号],台帳表ｓ[繁閑調整]),"")</f>
        <v/>
      </c>
      <c r="AG45" s="277" t="str">
        <f>IFERROR(_xlfn.XLOOKUP(確報【12月】!$AE45,台帳表ｓ[整理番号],台帳表ｓ[精算
グループ]),"")</f>
        <v/>
      </c>
      <c r="AH45" s="278" t="str">
        <f>IFERROR(_xlfn.XLOOKUP(確報【12月】!$AE45,台帳表ｓ[整理番号],台帳表ｓ[請求書発行番号]),"")</f>
        <v/>
      </c>
      <c r="AI45" s="269" t="str">
        <f>IFERROR(_xlfn.XLOOKUP(確報【12月】!$AE45,台帳表ｓ[整理番号],台帳表ｓ[繁閑調整金]),"")</f>
        <v/>
      </c>
      <c r="AJ45" s="275"/>
      <c r="AL45" s="202" t="str">
        <f>IFERROR(_xlfn.XLOOKUP(確報【12月】!AK45,台帳表ｔ[整理番号],台帳表ｔ[繁閑調整]),"")</f>
        <v/>
      </c>
      <c r="AM45" s="277" t="str">
        <f>IFERROR(_xlfn.XLOOKUP(確報【12月】!AK45,台帳表ｔ[整理番号],台帳表ｔ[精算
グループ]),"")</f>
        <v/>
      </c>
      <c r="AN45" s="278" t="str">
        <f>IFERROR(_xlfn.XLOOKUP(確報【12月】!AK45,台帳表ｔ[整理番号],台帳表ｔ[請求書発行番号]),"")</f>
        <v/>
      </c>
      <c r="AO45" s="269" t="str">
        <f>IFERROR(_xlfn.XLOOKUP(確報【12月】!AK45,台帳表ｔ[整理番号],台帳表ｔ[繁閑調整金]),"")</f>
        <v/>
      </c>
      <c r="AP45" s="275"/>
      <c r="AR45" s="202" t="str">
        <f>IFERROR(_xlfn.XLOOKUP(確報【12月】!AQ45,台帳表ｋ[整理番号],台帳表ｋ[繁閑調整]),"")</f>
        <v/>
      </c>
      <c r="AS45" s="277" t="str">
        <f>IFERROR(_xlfn.XLOOKUP(確報【12月】!AQ45,台帳表ｋ[整理番号],台帳表ｋ[精算
グループ]),"")</f>
        <v/>
      </c>
      <c r="AT45" s="278" t="str">
        <f>IFERROR(_xlfn.XLOOKUP(確報【12月】!AQ45,台帳表ｋ[整理番号],台帳表ｋ[請求書発行番号]),"")</f>
        <v/>
      </c>
      <c r="AU45" s="269" t="str">
        <f>IFERROR(_xlfn.XLOOKUP(確報【12月】!AQ45,台帳表ｋ[整理番号],台帳表ｋ[繁閑調整金]),"")</f>
        <v/>
      </c>
      <c r="AV45" s="275"/>
      <c r="AX45" s="202" t="str">
        <f>IFERROR(_xlfn.XLOOKUP(確報【12月】!AW45,台帳表ｋ[整理番号],台帳表ｋ[繁閑調整]),"")</f>
        <v/>
      </c>
      <c r="AY45" s="277" t="str">
        <f>IFERROR(_xlfn.XLOOKUP(確報【12月】!AW45,台帳表ｋ[整理番号],台帳表ｋ[精算
グループ]),"")</f>
        <v/>
      </c>
      <c r="AZ45" s="278" t="str">
        <f>IFERROR(_xlfn.XLOOKUP(確報【12月】!AW45,台帳表ｋ[整理番号],台帳表ｋ[請求書発行番号]),"")</f>
        <v/>
      </c>
      <c r="BA45" s="269" t="str">
        <f>IFERROR(_xlfn.XLOOKUP(確報【12月】!AW45,台帳表ｋ[整理番号],台帳表ｋ[繁閑調整金]),"")</f>
        <v/>
      </c>
    </row>
    <row r="46" spans="1:53" ht="15.6" customHeight="1" thickBot="1">
      <c r="A46" s="927"/>
      <c r="B46" s="927"/>
      <c r="C46" s="927"/>
      <c r="D46" s="976"/>
      <c r="E46" s="927"/>
      <c r="F46" s="64" t="s">
        <v>16535</v>
      </c>
      <c r="G46" s="65" t="s">
        <v>16606</v>
      </c>
      <c r="H46" s="67" t="s">
        <v>205</v>
      </c>
      <c r="I46" s="38"/>
      <c r="J46" s="79" t="s">
        <v>205</v>
      </c>
      <c r="K46" s="80"/>
      <c r="L46" s="79" t="s">
        <v>16619</v>
      </c>
      <c r="M46" s="80">
        <f>SUMIFS(台帳表ｓ[金額],台帳表ｓ[精算
グループ],確報【12月】!$H46,台帳表ｓ[入金月（月のみ）],確報【12月】!$A$1,台帳表ｓ[ＮＣ区分],"北部")+SUMIFS(測量台帳1ｓ[入金額],測量台帳1ｓ[精算
グループ],確報【12月】!$H46,測量台帳1ｓ[入金月（月のみ）],確報【12月】!$A$1,測量台帳1ｓ[NC区分],"北部")+SUMIFS(測量台帳1__2ｓ[入金額(後)],測量台帳1__2ｓ[精算
グループ(後)],確報【12月】!$H46,測量台帳1__2ｓ[入金月(後)（月のみ）],確報【12月】!$A$1,測量台帳1__2ｓ[NC区分],"北部")</f>
        <v>950189</v>
      </c>
      <c r="N46" s="66" t="s">
        <v>205</v>
      </c>
      <c r="O46" s="39"/>
      <c r="P46" s="67" t="s">
        <v>205</v>
      </c>
      <c r="Q46" s="39"/>
      <c r="R46" s="67" t="s">
        <v>205</v>
      </c>
      <c r="S46" s="80"/>
      <c r="T46" s="66" t="s">
        <v>205</v>
      </c>
      <c r="U46" s="39"/>
      <c r="V46" s="67" t="s">
        <v>205</v>
      </c>
      <c r="W46" s="39" cm="1">
        <f t="array" ref="W46">INDEX(設備G入力用!$F$2:$Q$72,ROW(A41), MATCH($A$1,設備G入力用!$F$2:$Q$2,0))</f>
        <v>0</v>
      </c>
      <c r="X46" s="30">
        <f t="shared" si="7"/>
        <v>950189</v>
      </c>
      <c r="AA46" s="983"/>
      <c r="AB46" s="299" t="s">
        <v>16620</v>
      </c>
      <c r="AC46" s="112">
        <f>SUM(I46,K46,M46,O46,Q46,S46,U46,W46)</f>
        <v>950189</v>
      </c>
      <c r="AD46" s="10"/>
      <c r="AE46" s="10"/>
      <c r="AF46" s="202" t="str">
        <f>IFERROR(_xlfn.XLOOKUP(確報【12月】!$AE46,台帳表ｓ[整理番号],台帳表ｓ[繁閑調整]),"")</f>
        <v/>
      </c>
      <c r="AG46" s="277" t="str">
        <f>IFERROR(_xlfn.XLOOKUP(確報【12月】!$AE46,台帳表ｓ[整理番号],台帳表ｓ[精算
グループ]),"")</f>
        <v/>
      </c>
      <c r="AH46" s="278" t="str">
        <f>IFERROR(_xlfn.XLOOKUP(確報【12月】!$AE46,台帳表ｓ[整理番号],台帳表ｓ[請求書発行番号]),"")</f>
        <v/>
      </c>
      <c r="AI46" s="269" t="str">
        <f>IFERROR(_xlfn.XLOOKUP(確報【12月】!$AE46,台帳表ｓ[整理番号],台帳表ｓ[繁閑調整金]),"")</f>
        <v/>
      </c>
      <c r="AJ46" s="275"/>
      <c r="AL46" s="202" t="str">
        <f>IFERROR(_xlfn.XLOOKUP(確報【12月】!AK46,台帳表ｔ[整理番号],台帳表ｔ[繁閑調整]),"")</f>
        <v/>
      </c>
      <c r="AM46" s="277" t="str">
        <f>IFERROR(_xlfn.XLOOKUP(確報【12月】!AK46,台帳表ｔ[整理番号],台帳表ｔ[精算
グループ]),"")</f>
        <v/>
      </c>
      <c r="AN46" s="278" t="str">
        <f>IFERROR(_xlfn.XLOOKUP(確報【12月】!AK46,台帳表ｔ[整理番号],台帳表ｔ[請求書発行番号]),"")</f>
        <v/>
      </c>
      <c r="AO46" s="269" t="str">
        <f>IFERROR(_xlfn.XLOOKUP(確報【12月】!AK46,台帳表ｔ[整理番号],台帳表ｔ[繁閑調整金]),"")</f>
        <v/>
      </c>
      <c r="AP46" s="275"/>
      <c r="AR46" s="202" t="str">
        <f>IFERROR(_xlfn.XLOOKUP(確報【12月】!AQ46,台帳表ｋ[整理番号],台帳表ｋ[繁閑調整]),"")</f>
        <v/>
      </c>
      <c r="AS46" s="277" t="str">
        <f>IFERROR(_xlfn.XLOOKUP(確報【12月】!AQ46,台帳表ｋ[整理番号],台帳表ｋ[精算
グループ]),"")</f>
        <v/>
      </c>
      <c r="AT46" s="278" t="str">
        <f>IFERROR(_xlfn.XLOOKUP(確報【12月】!AQ46,台帳表ｋ[整理番号],台帳表ｋ[請求書発行番号]),"")</f>
        <v/>
      </c>
      <c r="AU46" s="269" t="str">
        <f>IFERROR(_xlfn.XLOOKUP(確報【12月】!AQ46,台帳表ｋ[整理番号],台帳表ｋ[繁閑調整金]),"")</f>
        <v/>
      </c>
      <c r="AV46" s="275"/>
      <c r="AX46" s="202" t="str">
        <f>IFERROR(_xlfn.XLOOKUP(確報【12月】!AW46,台帳表ｋ[整理番号],台帳表ｋ[繁閑調整]),"")</f>
        <v/>
      </c>
      <c r="AY46" s="277" t="str">
        <f>IFERROR(_xlfn.XLOOKUP(確報【12月】!AW46,台帳表ｋ[整理番号],台帳表ｋ[精算
グループ]),"")</f>
        <v/>
      </c>
      <c r="AZ46" s="278" t="str">
        <f>IFERROR(_xlfn.XLOOKUP(確報【12月】!AW46,台帳表ｋ[整理番号],台帳表ｋ[請求書発行番号]),"")</f>
        <v/>
      </c>
      <c r="BA46" s="269" t="str">
        <f>IFERROR(_xlfn.XLOOKUP(確報【12月】!AW46,台帳表ｋ[整理番号],台帳表ｋ[繁閑調整金]),"")</f>
        <v/>
      </c>
    </row>
    <row r="47" spans="1:53" ht="16.350000000000001" customHeight="1" thickBot="1">
      <c r="A47" s="927"/>
      <c r="B47" s="927"/>
      <c r="C47" s="927"/>
      <c r="D47" s="976"/>
      <c r="E47" s="928"/>
      <c r="F47" s="171" t="s">
        <v>16536</v>
      </c>
      <c r="G47" s="48" t="s">
        <v>16606</v>
      </c>
      <c r="H47" s="173"/>
      <c r="I47" s="197"/>
      <c r="J47" s="83"/>
      <c r="K47" s="191"/>
      <c r="L47" s="83"/>
      <c r="M47" s="191">
        <f>SUMIFS(台帳表ｓ[金額],台帳表ｓ[精算
グループ],確報【12月】!$H47,台帳表ｓ[入金月（月のみ）],確報【12月】!$A$1,台帳表ｓ[ＮＣ区分],"北部")+SUMIFS(測量台帳1ｓ[入金額],測量台帳1ｓ[精算
グループ],確報【12月】!$H47,測量台帳1ｓ[入金月（月のみ）],確報【12月】!$A$1,測量台帳1ｓ[NC区分],"北部")+SUMIFS(測量台帳1__2ｓ[入金額(後)],測量台帳1__2ｓ[精算
グループ(後)],確報【12月】!$H47,測量台帳1__2ｓ[入金月(後)（月のみ）],確報【12月】!$A$1,測量台帳1__2ｓ[NC区分],"北部")</f>
        <v>0</v>
      </c>
      <c r="N47" s="72"/>
      <c r="O47" s="175"/>
      <c r="P47" s="173"/>
      <c r="Q47" s="175"/>
      <c r="R47" s="173"/>
      <c r="S47" s="191"/>
      <c r="T47" s="72"/>
      <c r="U47" s="175"/>
      <c r="V47" s="173"/>
      <c r="W47" s="175" cm="1">
        <f t="array" ref="W47">INDEX(設備G入力用!$F$2:$Q$72,ROW(A42), MATCH($A$1,設備G入力用!$F$2:$Q$2,0))</f>
        <v>0</v>
      </c>
      <c r="X47" s="156">
        <f t="shared" si="7"/>
        <v>0</v>
      </c>
      <c r="Y47" s="16">
        <f>SUM(X42:X47)</f>
        <v>1647972</v>
      </c>
      <c r="Z47" s="13" t="s">
        <v>16621</v>
      </c>
      <c r="AA47" s="983"/>
      <c r="AB47" s="299"/>
      <c r="AC47" s="112">
        <f t="shared" ref="AC47:AC52" si="8">SUM(I47,K47,M47,O47,Q47,S47,U47,W47)</f>
        <v>0</v>
      </c>
      <c r="AD47" s="10"/>
      <c r="AE47" s="10"/>
      <c r="AF47" s="202" t="str">
        <f>IFERROR(_xlfn.XLOOKUP(確報【12月】!$AE47,台帳表ｓ[整理番号],台帳表ｓ[繁閑調整]),"")</f>
        <v/>
      </c>
      <c r="AG47" s="277" t="str">
        <f>IFERROR(_xlfn.XLOOKUP(確報【12月】!$AE47,台帳表ｓ[整理番号],台帳表ｓ[精算
グループ]),"")</f>
        <v/>
      </c>
      <c r="AH47" s="278" t="str">
        <f>IFERROR(_xlfn.XLOOKUP(確報【12月】!$AE47,台帳表ｓ[整理番号],台帳表ｓ[請求書発行番号]),"")</f>
        <v/>
      </c>
      <c r="AI47" s="269" t="str">
        <f>IFERROR(_xlfn.XLOOKUP(確報【12月】!$AE47,台帳表ｓ[整理番号],台帳表ｓ[繁閑調整金]),"")</f>
        <v/>
      </c>
      <c r="AJ47" s="275"/>
      <c r="AL47" s="202" t="str">
        <f>IFERROR(_xlfn.XLOOKUP(確報【12月】!AK47,台帳表ｔ[整理番号],台帳表ｔ[繁閑調整]),"")</f>
        <v/>
      </c>
      <c r="AM47" s="277" t="str">
        <f>IFERROR(_xlfn.XLOOKUP(確報【12月】!AK47,台帳表ｔ[整理番号],台帳表ｔ[精算
グループ]),"")</f>
        <v/>
      </c>
      <c r="AN47" s="278" t="str">
        <f>IFERROR(_xlfn.XLOOKUP(確報【12月】!AK47,台帳表ｔ[整理番号],台帳表ｔ[請求書発行番号]),"")</f>
        <v/>
      </c>
      <c r="AO47" s="269" t="str">
        <f>IFERROR(_xlfn.XLOOKUP(確報【12月】!AK47,台帳表ｔ[整理番号],台帳表ｔ[繁閑調整金]),"")</f>
        <v/>
      </c>
      <c r="AP47" s="275"/>
      <c r="AR47" s="202" t="str">
        <f>IFERROR(_xlfn.XLOOKUP(確報【12月】!AQ47,台帳表ｋ[整理番号],台帳表ｋ[繁閑調整]),"")</f>
        <v/>
      </c>
      <c r="AS47" s="277" t="str">
        <f>IFERROR(_xlfn.XLOOKUP(確報【12月】!AQ47,台帳表ｋ[整理番号],台帳表ｋ[精算
グループ]),"")</f>
        <v/>
      </c>
      <c r="AT47" s="278" t="str">
        <f>IFERROR(_xlfn.XLOOKUP(確報【12月】!AQ47,台帳表ｋ[整理番号],台帳表ｋ[請求書発行番号]),"")</f>
        <v/>
      </c>
      <c r="AU47" s="269" t="str">
        <f>IFERROR(_xlfn.XLOOKUP(確報【12月】!AQ47,台帳表ｋ[整理番号],台帳表ｋ[繁閑調整金]),"")</f>
        <v/>
      </c>
      <c r="AV47" s="275"/>
      <c r="AX47" s="202" t="str">
        <f>IFERROR(_xlfn.XLOOKUP(確報【12月】!AW47,台帳表ｋ[整理番号],台帳表ｋ[繁閑調整]),"")</f>
        <v/>
      </c>
      <c r="AY47" s="277" t="str">
        <f>IFERROR(_xlfn.XLOOKUP(確報【12月】!AW47,台帳表ｋ[整理番号],台帳表ｋ[精算
グループ]),"")</f>
        <v/>
      </c>
      <c r="AZ47" s="278" t="str">
        <f>IFERROR(_xlfn.XLOOKUP(確報【12月】!AW47,台帳表ｋ[整理番号],台帳表ｋ[請求書発行番号]),"")</f>
        <v/>
      </c>
      <c r="BA47" s="269" t="str">
        <f>IFERROR(_xlfn.XLOOKUP(確報【12月】!AW47,台帳表ｋ[整理番号],台帳表ｋ[繁閑調整金]),"")</f>
        <v/>
      </c>
    </row>
    <row r="48" spans="1:53" ht="16.350000000000001" customHeight="1" thickBot="1">
      <c r="A48" s="927"/>
      <c r="B48" s="927"/>
      <c r="C48" s="927"/>
      <c r="D48" s="976"/>
      <c r="E48" s="926" t="s">
        <v>16500</v>
      </c>
      <c r="F48" s="234" t="s">
        <v>16501</v>
      </c>
      <c r="G48" s="235"/>
      <c r="H48" s="236" t="s">
        <v>16677</v>
      </c>
      <c r="I48" s="237"/>
      <c r="J48" s="238" t="s">
        <v>16677</v>
      </c>
      <c r="K48" s="239">
        <f>SUMIFS(台帳表ｓ[金額],台帳表ｓ[精算
グループ],確報【12月】!$H48,台帳表ｓ[入金月（月のみ）],確報【12月】!$A$1,台帳表ｓ[ＮＣ区分],"埼玉")+SUMIFS(測量台帳1ｓ[入金額],測量台帳1ｓ[精算
グループ],確報【12月】!$H48,測量台帳1ｓ[入金月（月のみ）],確報【12月】!$A$1,測量台帳1ｓ[NC区分],"埼玉")+SUMIFS(測量台帳1__2ｓ[入金額(後)],測量台帳1__2ｓ[精算
グループ(後)],確報【12月】!$H48,測量台帳1__2ｓ[入金月(後)（月のみ）],確報【12月】!$A$1,測量台帳1__2ｓ[NC区分],"埼玉")</f>
        <v>0</v>
      </c>
      <c r="L48" s="240" t="s">
        <v>16677</v>
      </c>
      <c r="M48" s="239">
        <f>SUMIFS(台帳表ｓ[金額],台帳表ｓ[精算
グループ],確報【12月】!$H48,台帳表ｓ[入金月（月のみ）],確報【12月】!$A$1,台帳表ｓ[ＮＣ区分],"北部")+SUMIFS(測量台帳1ｓ[入金額],測量台帳1ｓ[精算
グループ],確報【12月】!$H48,測量台帳1ｓ[入金月（月のみ）],確報【12月】!$A$1,測量台帳1ｓ[NC区分],"北部")+SUMIFS(測量台帳1__2ｓ[入金額(後)],測量台帳1__2ｓ[精算
グループ(後)],確報【12月】!$H48,測量台帳1__2ｓ[入金月(後)（月のみ）],確報【12月】!$A$1,測量台帳1__2ｓ[NC区分],"北部")</f>
        <v>0</v>
      </c>
      <c r="N48" s="240" t="s">
        <v>16677</v>
      </c>
      <c r="O48" s="241"/>
      <c r="P48" s="236" t="s">
        <v>16677</v>
      </c>
      <c r="Q48" s="241"/>
      <c r="R48" s="236" t="s">
        <v>16677</v>
      </c>
      <c r="S48" s="239"/>
      <c r="T48" s="240" t="s">
        <v>16677</v>
      </c>
      <c r="U48" s="241"/>
      <c r="V48" s="236" t="s">
        <v>16677</v>
      </c>
      <c r="W48" s="241" cm="1">
        <f t="array" ref="W48">INDEX(設備G入力用!$F$2:$Q$72,ROW(A43), MATCH($A$1,設備G入力用!$F$2:$Q$2,0))</f>
        <v>0</v>
      </c>
      <c r="X48" s="242">
        <f t="shared" si="7"/>
        <v>0</v>
      </c>
      <c r="Y48" s="180">
        <f>SUM(X48:X48)</f>
        <v>0</v>
      </c>
      <c r="Z48" s="13"/>
      <c r="AA48" s="983"/>
      <c r="AB48" s="299" t="s">
        <v>16677</v>
      </c>
      <c r="AC48" s="112">
        <f t="shared" si="8"/>
        <v>0</v>
      </c>
      <c r="AD48" s="10"/>
      <c r="AE48" s="10"/>
      <c r="AF48" s="202" t="str">
        <f>IFERROR(_xlfn.XLOOKUP(確報【12月】!$AE48,台帳表ｓ[整理番号],台帳表ｓ[繁閑調整]),"")</f>
        <v/>
      </c>
      <c r="AG48" s="277" t="str">
        <f>IFERROR(_xlfn.XLOOKUP(確報【12月】!$AE48,台帳表ｓ[整理番号],台帳表ｓ[精算
グループ]),"")</f>
        <v/>
      </c>
      <c r="AH48" s="278" t="str">
        <f>IFERROR(_xlfn.XLOOKUP(確報【12月】!$AE48,台帳表ｓ[整理番号],台帳表ｓ[請求書発行番号]),"")</f>
        <v/>
      </c>
      <c r="AI48" s="269" t="str">
        <f>IFERROR(_xlfn.XLOOKUP(確報【12月】!$AE48,台帳表ｓ[整理番号],台帳表ｓ[繁閑調整金]),"")</f>
        <v/>
      </c>
      <c r="AJ48" s="275"/>
      <c r="AL48" s="202" t="str">
        <f>IFERROR(_xlfn.XLOOKUP(確報【12月】!AK48,台帳表ｔ[整理番号],台帳表ｔ[繁閑調整]),"")</f>
        <v/>
      </c>
      <c r="AM48" s="277" t="str">
        <f>IFERROR(_xlfn.XLOOKUP(確報【12月】!AK48,台帳表ｔ[整理番号],台帳表ｔ[精算
グループ]),"")</f>
        <v/>
      </c>
      <c r="AN48" s="278" t="str">
        <f>IFERROR(_xlfn.XLOOKUP(確報【12月】!AK48,台帳表ｔ[整理番号],台帳表ｔ[請求書発行番号]),"")</f>
        <v/>
      </c>
      <c r="AO48" s="269" t="str">
        <f>IFERROR(_xlfn.XLOOKUP(確報【12月】!AK48,台帳表ｔ[整理番号],台帳表ｔ[繁閑調整金]),"")</f>
        <v/>
      </c>
      <c r="AP48" s="275"/>
      <c r="AR48" s="202" t="str">
        <f>IFERROR(_xlfn.XLOOKUP(確報【12月】!AQ48,台帳表ｋ[整理番号],台帳表ｋ[繁閑調整]),"")</f>
        <v/>
      </c>
      <c r="AS48" s="277" t="str">
        <f>IFERROR(_xlfn.XLOOKUP(確報【12月】!AQ48,台帳表ｋ[整理番号],台帳表ｋ[精算
グループ]),"")</f>
        <v/>
      </c>
      <c r="AT48" s="278" t="str">
        <f>IFERROR(_xlfn.XLOOKUP(確報【12月】!AQ48,台帳表ｋ[整理番号],台帳表ｋ[請求書発行番号]),"")</f>
        <v/>
      </c>
      <c r="AU48" s="269" t="str">
        <f>IFERROR(_xlfn.XLOOKUP(確報【12月】!AQ48,台帳表ｋ[整理番号],台帳表ｋ[繁閑調整金]),"")</f>
        <v/>
      </c>
      <c r="AV48" s="275"/>
      <c r="AX48" s="202" t="str">
        <f>IFERROR(_xlfn.XLOOKUP(確報【12月】!AW48,台帳表ｋ[整理番号],台帳表ｋ[繁閑調整]),"")</f>
        <v/>
      </c>
      <c r="AY48" s="277" t="str">
        <f>IFERROR(_xlfn.XLOOKUP(確報【12月】!AW48,台帳表ｋ[整理番号],台帳表ｋ[精算
グループ]),"")</f>
        <v/>
      </c>
      <c r="AZ48" s="278" t="str">
        <f>IFERROR(_xlfn.XLOOKUP(確報【12月】!AW48,台帳表ｋ[整理番号],台帳表ｋ[請求書発行番号]),"")</f>
        <v/>
      </c>
      <c r="BA48" s="269" t="str">
        <f>IFERROR(_xlfn.XLOOKUP(確報【12月】!AW48,台帳表ｋ[整理番号],台帳表ｋ[繁閑調整金]),"")</f>
        <v/>
      </c>
    </row>
    <row r="49" spans="1:53" ht="16.350000000000001" customHeight="1">
      <c r="A49" s="927"/>
      <c r="B49" s="927"/>
      <c r="C49" s="927"/>
      <c r="D49" s="976"/>
      <c r="E49" s="927"/>
      <c r="F49" s="68" t="s">
        <v>16507</v>
      </c>
      <c r="G49" s="52" t="s">
        <v>16606</v>
      </c>
      <c r="H49" s="177" t="s">
        <v>16508</v>
      </c>
      <c r="I49" s="178"/>
      <c r="J49" s="81" t="s">
        <v>620</v>
      </c>
      <c r="K49" s="82">
        <f>SUMIFS(台帳表ｓ[金額],台帳表ｓ[精算
グループ],確報【12月】!$H49,台帳表ｓ[入金月（月のみ）],確報【12月】!$A$1,台帳表ｓ[ＮＣ区分],"埼玉")+SUMIFS(測量台帳1ｓ[入金額],測量台帳1ｓ[精算
グループ],確報【12月】!$H49,測量台帳1ｓ[入金月（月のみ）],確報【12月】!$A$1,測量台帳1ｓ[NC区分],"埼玉")+SUMIFS(測量台帳1__2ｓ[入金額(後)],測量台帳1__2ｓ[精算
グループ(後)],確報【12月】!$H49,測量台帳1__2ｓ[入金月(後)（月のみ）],確報【12月】!$A$1,測量台帳1__2ｓ[NC区分],"埼玉")</f>
        <v>0</v>
      </c>
      <c r="L49" s="81" t="s">
        <v>620</v>
      </c>
      <c r="M49" s="82">
        <f>SUMIFS(台帳表ｓ[金額],台帳表ｓ[精算
グループ],確報【12月】!$H49,台帳表ｓ[入金月（月のみ）],確報【12月】!$A$1,台帳表ｓ[ＮＣ区分],"北部")+SUMIFS(測量台帳1ｓ[入金額],測量台帳1ｓ[精算
グループ],確報【12月】!$H49,測量台帳1ｓ[入金月（月のみ）],確報【12月】!$A$1,測量台帳1ｓ[NC区分],"北部")+SUMIFS(測量台帳1__2ｓ[入金額(後)],測量台帳1__2ｓ[精算
グループ(後)],確報【12月】!$H49,測量台帳1__2ｓ[入金月(後)（月のみ）],確報【12月】!$A$1,測量台帳1__2ｓ[NC区分],"北部")</f>
        <v>0</v>
      </c>
      <c r="N49" s="69" t="s">
        <v>620</v>
      </c>
      <c r="O49" s="70"/>
      <c r="P49" s="177" t="s">
        <v>620</v>
      </c>
      <c r="Q49" s="70"/>
      <c r="R49" s="177" t="s">
        <v>620</v>
      </c>
      <c r="S49" s="82"/>
      <c r="T49" s="69" t="s">
        <v>620</v>
      </c>
      <c r="U49" s="70"/>
      <c r="V49" s="177" t="s">
        <v>620</v>
      </c>
      <c r="W49" s="70" cm="1">
        <f t="array" ref="W49">INDEX(設備G入力用!$F$2:$Q$72,ROW(A44), MATCH($A$1,設備G入力用!$F$2:$Q$2,0))</f>
        <v>0</v>
      </c>
      <c r="X49" s="71">
        <f t="shared" si="7"/>
        <v>0</v>
      </c>
      <c r="Y49" s="24"/>
      <c r="Z49" s="13"/>
      <c r="AA49" s="983"/>
      <c r="AB49" s="299" t="s">
        <v>620</v>
      </c>
      <c r="AC49" s="112">
        <f t="shared" si="8"/>
        <v>0</v>
      </c>
      <c r="AD49" s="10"/>
      <c r="AE49" s="10"/>
      <c r="AF49" s="202" t="str">
        <f>IFERROR(_xlfn.XLOOKUP(確報【12月】!$AE49,台帳表ｓ[整理番号],台帳表ｓ[繁閑調整]),"")</f>
        <v/>
      </c>
      <c r="AG49" s="277" t="str">
        <f>IFERROR(_xlfn.XLOOKUP(確報【12月】!$AE49,台帳表ｓ[整理番号],台帳表ｓ[精算
グループ]),"")</f>
        <v/>
      </c>
      <c r="AH49" s="278" t="str">
        <f>IFERROR(_xlfn.XLOOKUP(確報【12月】!$AE49,台帳表ｓ[整理番号],台帳表ｓ[請求書発行番号]),"")</f>
        <v/>
      </c>
      <c r="AI49" s="269" t="str">
        <f>IFERROR(_xlfn.XLOOKUP(確報【12月】!$AE49,台帳表ｓ[整理番号],台帳表ｓ[繁閑調整金]),"")</f>
        <v/>
      </c>
      <c r="AJ49" s="275"/>
      <c r="AL49" s="202" t="str">
        <f>IFERROR(_xlfn.XLOOKUP(確報【12月】!AK49,台帳表ｔ[整理番号],台帳表ｔ[繁閑調整]),"")</f>
        <v/>
      </c>
      <c r="AM49" s="277" t="str">
        <f>IFERROR(_xlfn.XLOOKUP(確報【12月】!AK49,台帳表ｔ[整理番号],台帳表ｔ[精算
グループ]),"")</f>
        <v/>
      </c>
      <c r="AN49" s="278" t="str">
        <f>IFERROR(_xlfn.XLOOKUP(確報【12月】!AK49,台帳表ｔ[整理番号],台帳表ｔ[請求書発行番号]),"")</f>
        <v/>
      </c>
      <c r="AO49" s="269" t="str">
        <f>IFERROR(_xlfn.XLOOKUP(確報【12月】!AK49,台帳表ｔ[整理番号],台帳表ｔ[繁閑調整金]),"")</f>
        <v/>
      </c>
      <c r="AP49" s="275"/>
      <c r="AR49" s="202" t="str">
        <f>IFERROR(_xlfn.XLOOKUP(確報【12月】!AQ49,台帳表ｋ[整理番号],台帳表ｋ[繁閑調整]),"")</f>
        <v/>
      </c>
      <c r="AS49" s="277" t="str">
        <f>IFERROR(_xlfn.XLOOKUP(確報【12月】!AQ49,台帳表ｋ[整理番号],台帳表ｋ[精算
グループ]),"")</f>
        <v/>
      </c>
      <c r="AT49" s="278" t="str">
        <f>IFERROR(_xlfn.XLOOKUP(確報【12月】!AQ49,台帳表ｋ[整理番号],台帳表ｋ[請求書発行番号]),"")</f>
        <v/>
      </c>
      <c r="AU49" s="269" t="str">
        <f>IFERROR(_xlfn.XLOOKUP(確報【12月】!AQ49,台帳表ｋ[整理番号],台帳表ｋ[繁閑調整金]),"")</f>
        <v/>
      </c>
      <c r="AV49" s="275"/>
      <c r="AX49" s="202" t="str">
        <f>IFERROR(_xlfn.XLOOKUP(確報【12月】!AW49,台帳表ｋ[整理番号],台帳表ｋ[繁閑調整]),"")</f>
        <v/>
      </c>
      <c r="AY49" s="277" t="str">
        <f>IFERROR(_xlfn.XLOOKUP(確報【12月】!AW49,台帳表ｋ[整理番号],台帳表ｋ[精算
グループ]),"")</f>
        <v/>
      </c>
      <c r="AZ49" s="278" t="str">
        <f>IFERROR(_xlfn.XLOOKUP(確報【12月】!AW49,台帳表ｋ[整理番号],台帳表ｋ[請求書発行番号]),"")</f>
        <v/>
      </c>
      <c r="BA49" s="269" t="str">
        <f>IFERROR(_xlfn.XLOOKUP(確報【12月】!AW49,台帳表ｋ[整理番号],台帳表ｋ[繁閑調整金]),"")</f>
        <v/>
      </c>
    </row>
    <row r="50" spans="1:53" ht="16.350000000000001" customHeight="1">
      <c r="A50" s="927"/>
      <c r="B50" s="927"/>
      <c r="C50" s="927"/>
      <c r="D50" s="976"/>
      <c r="E50" s="927"/>
      <c r="F50" s="25" t="s">
        <v>16503</v>
      </c>
      <c r="G50" s="52" t="s">
        <v>16606</v>
      </c>
      <c r="H50" s="45" t="s">
        <v>16504</v>
      </c>
      <c r="I50" s="46"/>
      <c r="J50" s="78" t="s">
        <v>16504</v>
      </c>
      <c r="K50" s="40">
        <f>SUMIFS(台帳表ｓ[金額],台帳表ｓ[精算
グループ],確報【12月】!$H50,台帳表ｓ[入金月（月のみ）],確報【12月】!$A$1,台帳表ｓ[ＮＣ区分],"埼玉")+SUMIFS(測量台帳1ｓ[入金額],測量台帳1ｓ[精算
グループ],確報【12月】!$H50,測量台帳1ｓ[入金月（月のみ）],確報【12月】!$A$1,測量台帳1ｓ[NC区分],"埼玉")+SUMIFS(測量台帳1__2ｓ[入金額(後)],測量台帳1__2ｓ[精算
グループ(後)],確報【12月】!$H50,測量台帳1__2ｓ[入金月(後)（月のみ）],確報【12月】!$A$1,測量台帳1__2ｓ[NC区分],"埼玉")</f>
        <v>0</v>
      </c>
      <c r="L50" s="78" t="s">
        <v>16504</v>
      </c>
      <c r="M50" s="40">
        <f>SUMIFS(台帳表ｓ[金額],台帳表ｓ[精算
グループ],確報【12月】!$H50,台帳表ｓ[入金月（月のみ）],確報【12月】!$A$1,台帳表ｓ[ＮＣ区分],"北部")+SUMIFS(測量台帳1ｓ[入金額],測量台帳1ｓ[精算
グループ],確報【12月】!$H50,測量台帳1ｓ[入金月（月のみ）],確報【12月】!$A$1,測量台帳1ｓ[NC区分],"北部")+SUMIFS(測量台帳1__2ｓ[入金額(後)],測量台帳1__2ｓ[精算
グループ(後)],確報【12月】!$H50,測量台帳1__2ｓ[入金月(後)（月のみ）],確報【12月】!$A$1,測量台帳1__2ｓ[NC区分],"北部")</f>
        <v>0</v>
      </c>
      <c r="N50" s="60" t="s">
        <v>16504</v>
      </c>
      <c r="O50" s="61"/>
      <c r="P50" s="45" t="s">
        <v>16612</v>
      </c>
      <c r="Q50" s="61"/>
      <c r="R50" s="45" t="s">
        <v>16612</v>
      </c>
      <c r="S50" s="40"/>
      <c r="T50" s="60" t="s">
        <v>16612</v>
      </c>
      <c r="U50" s="61"/>
      <c r="V50" s="45" t="s">
        <v>16612</v>
      </c>
      <c r="W50" s="61" cm="1">
        <f t="array" ref="W50">INDEX(設備G入力用!$F$2:$Q$72,ROW(A45), MATCH($A$1,設備G入力用!$F$2:$Q$2,0))</f>
        <v>0</v>
      </c>
      <c r="X50" s="30">
        <f t="shared" si="7"/>
        <v>0</v>
      </c>
      <c r="Y50" s="24"/>
      <c r="Z50" s="13"/>
      <c r="AA50" s="983"/>
      <c r="AB50" s="299" t="s">
        <v>16612</v>
      </c>
      <c r="AC50" s="112">
        <f t="shared" si="8"/>
        <v>0</v>
      </c>
      <c r="AD50" s="10"/>
      <c r="AE50" s="10"/>
      <c r="AF50" s="202" t="str">
        <f>IFERROR(_xlfn.XLOOKUP(確報【12月】!$AE50,台帳表ｓ[整理番号],台帳表ｓ[繁閑調整]),"")</f>
        <v/>
      </c>
      <c r="AG50" s="277" t="str">
        <f>IFERROR(_xlfn.XLOOKUP(確報【12月】!$AE50,台帳表ｓ[整理番号],台帳表ｓ[精算
グループ]),"")</f>
        <v/>
      </c>
      <c r="AH50" s="278" t="str">
        <f>IFERROR(_xlfn.XLOOKUP(確報【12月】!$AE50,台帳表ｓ[整理番号],台帳表ｓ[請求書発行番号]),"")</f>
        <v/>
      </c>
      <c r="AI50" s="269" t="str">
        <f>IFERROR(_xlfn.XLOOKUP(確報【12月】!$AE50,台帳表ｓ[整理番号],台帳表ｓ[繁閑調整金]),"")</f>
        <v/>
      </c>
      <c r="AJ50" s="276"/>
      <c r="AL50" s="202" t="str">
        <f>IFERROR(_xlfn.XLOOKUP(確報【12月】!AK50,台帳表ｔ[整理番号],台帳表ｔ[繁閑調整]),"")</f>
        <v/>
      </c>
      <c r="AM50" s="277" t="str">
        <f>IFERROR(_xlfn.XLOOKUP(確報【12月】!AK50,台帳表ｔ[整理番号],台帳表ｔ[精算
グループ]),"")</f>
        <v/>
      </c>
      <c r="AN50" s="278" t="str">
        <f>IFERROR(_xlfn.XLOOKUP(確報【12月】!AK50,台帳表ｔ[整理番号],台帳表ｔ[請求書発行番号]),"")</f>
        <v/>
      </c>
      <c r="AO50" s="269" t="str">
        <f>IFERROR(_xlfn.XLOOKUP(確報【12月】!AK50,台帳表ｔ[整理番号],台帳表ｔ[繁閑調整金]),"")</f>
        <v/>
      </c>
      <c r="AP50" s="275"/>
      <c r="AR50" s="202" t="str">
        <f>IFERROR(_xlfn.XLOOKUP(確報【12月】!AQ50,台帳表ｋ[整理番号],台帳表ｋ[繁閑調整]),"")</f>
        <v/>
      </c>
      <c r="AS50" s="277" t="str">
        <f>IFERROR(_xlfn.XLOOKUP(確報【12月】!AQ50,台帳表ｋ[整理番号],台帳表ｋ[精算
グループ]),"")</f>
        <v/>
      </c>
      <c r="AT50" s="278" t="str">
        <f>IFERROR(_xlfn.XLOOKUP(確報【12月】!AQ50,台帳表ｋ[整理番号],台帳表ｋ[請求書発行番号]),"")</f>
        <v/>
      </c>
      <c r="AU50" s="269" t="str">
        <f>IFERROR(_xlfn.XLOOKUP(確報【12月】!AQ50,台帳表ｋ[整理番号],台帳表ｋ[繁閑調整金]),"")</f>
        <v/>
      </c>
      <c r="AV50" s="275"/>
      <c r="AX50" s="202" t="str">
        <f>IFERROR(_xlfn.XLOOKUP(確報【12月】!AW50,台帳表ｋ[整理番号],台帳表ｋ[繁閑調整]),"")</f>
        <v/>
      </c>
      <c r="AY50" s="277" t="str">
        <f>IFERROR(_xlfn.XLOOKUP(確報【12月】!AW50,台帳表ｋ[整理番号],台帳表ｋ[精算
グループ]),"")</f>
        <v/>
      </c>
      <c r="AZ50" s="278" t="str">
        <f>IFERROR(_xlfn.XLOOKUP(確報【12月】!AW50,台帳表ｋ[整理番号],台帳表ｋ[請求書発行番号]),"")</f>
        <v/>
      </c>
      <c r="BA50" s="269" t="str">
        <f>IFERROR(_xlfn.XLOOKUP(確報【12月】!AW50,台帳表ｋ[整理番号],台帳表ｋ[繁閑調整金]),"")</f>
        <v/>
      </c>
    </row>
    <row r="51" spans="1:53" ht="16.350000000000001" customHeight="1" thickBot="1">
      <c r="A51" s="927"/>
      <c r="B51" s="927"/>
      <c r="C51" s="927"/>
      <c r="D51" s="976"/>
      <c r="E51" s="927"/>
      <c r="F51" s="25" t="s">
        <v>16505</v>
      </c>
      <c r="G51" s="52" t="s">
        <v>16606</v>
      </c>
      <c r="H51" s="45" t="s">
        <v>16506</v>
      </c>
      <c r="I51" s="46"/>
      <c r="J51" s="78" t="s">
        <v>16506</v>
      </c>
      <c r="K51" s="40">
        <f>SUMIFS(台帳表ｓ[金額],台帳表ｓ[精算
グループ],確報【12月】!$H51,台帳表ｓ[入金月（月のみ）],確報【12月】!$A$1,台帳表ｓ[ＮＣ区分],"埼玉")+SUMIFS(測量台帳1ｓ[入金額],測量台帳1ｓ[精算
グループ],確報【12月】!$H51,測量台帳1ｓ[入金月（月のみ）],確報【12月】!$A$1,測量台帳1ｓ[NC区分],"埼玉")+SUMIFS(測量台帳1__2ｓ[入金額(後)],測量台帳1__2ｓ[精算
グループ(後)],確報【12月】!$H51,測量台帳1__2ｓ[入金月(後)（月のみ）],確報【12月】!$A$1,測量台帳1__2ｓ[NC区分],"埼玉")</f>
        <v>0</v>
      </c>
      <c r="L51" s="78" t="s">
        <v>16506</v>
      </c>
      <c r="M51" s="40">
        <f>SUMIFS(台帳表ｓ[金額],台帳表ｓ[精算
グループ],確報【12月】!$H51,台帳表ｓ[入金月（月のみ）],確報【12月】!$A$1,台帳表ｓ[ＮＣ区分],"北部")+SUMIFS(測量台帳1ｓ[入金額],測量台帳1ｓ[精算
グループ],確報【12月】!$H51,測量台帳1ｓ[入金月（月のみ）],確報【12月】!$A$1,測量台帳1ｓ[NC区分],"北部")+SUMIFS(測量台帳1__2ｓ[入金額(後)],測量台帳1__2ｓ[精算
グループ(後)],確報【12月】!$H51,測量台帳1__2ｓ[入金月(後)（月のみ）],確報【12月】!$A$1,測量台帳1__2ｓ[NC区分],"北部")</f>
        <v>0</v>
      </c>
      <c r="N51" s="60" t="s">
        <v>16506</v>
      </c>
      <c r="O51" s="61"/>
      <c r="P51" s="45" t="s">
        <v>315</v>
      </c>
      <c r="Q51" s="61"/>
      <c r="R51" s="45" t="s">
        <v>315</v>
      </c>
      <c r="S51" s="40"/>
      <c r="T51" s="60" t="s">
        <v>315</v>
      </c>
      <c r="U51" s="61"/>
      <c r="V51" s="45" t="s">
        <v>315</v>
      </c>
      <c r="W51" s="61" cm="1">
        <f t="array" ref="W51">INDEX(設備G入力用!$F$2:$Q$72,ROW(A46), MATCH($A$1,設備G入力用!$F$2:$Q$2,0))</f>
        <v>0</v>
      </c>
      <c r="X51" s="30">
        <f t="shared" si="7"/>
        <v>0</v>
      </c>
      <c r="AA51" s="983"/>
      <c r="AB51" s="299" t="s">
        <v>315</v>
      </c>
      <c r="AC51" s="112">
        <f t="shared" si="8"/>
        <v>0</v>
      </c>
      <c r="AD51" s="10"/>
      <c r="AE51" s="10"/>
      <c r="AF51" s="202" t="str">
        <f>IFERROR(_xlfn.XLOOKUP(確報【12月】!$AE51,台帳表ｓ[整理番号],台帳表ｓ[繁閑調整]),"")</f>
        <v/>
      </c>
      <c r="AG51" s="277" t="str">
        <f>IFERROR(_xlfn.XLOOKUP(確報【12月】!$AE51,台帳表ｓ[整理番号],台帳表ｓ[精算
グループ]),"")</f>
        <v/>
      </c>
      <c r="AH51" s="278" t="str">
        <f>IFERROR(_xlfn.XLOOKUP(確報【12月】!$AE51,台帳表ｓ[整理番号],台帳表ｓ[請求書発行番号]),"")</f>
        <v/>
      </c>
      <c r="AI51" s="269" t="str">
        <f>IFERROR(_xlfn.XLOOKUP(確報【12月】!$AE51,台帳表ｓ[整理番号],台帳表ｓ[繁閑調整金]),"")</f>
        <v/>
      </c>
      <c r="AJ51" s="276"/>
      <c r="AL51" s="202" t="str">
        <f>IFERROR(_xlfn.XLOOKUP(確報【12月】!AK51,台帳表ｔ[整理番号],台帳表ｔ[繁閑調整]),"")</f>
        <v/>
      </c>
      <c r="AM51" s="277" t="str">
        <f>IFERROR(_xlfn.XLOOKUP(確報【12月】!AK51,台帳表ｔ[整理番号],台帳表ｔ[精算
グループ]),"")</f>
        <v/>
      </c>
      <c r="AN51" s="278" t="str">
        <f>IFERROR(_xlfn.XLOOKUP(確報【12月】!AK51,台帳表ｔ[整理番号],台帳表ｔ[請求書発行番号]),"")</f>
        <v/>
      </c>
      <c r="AO51" s="269" t="str">
        <f>IFERROR(_xlfn.XLOOKUP(確報【12月】!AK51,台帳表ｔ[整理番号],台帳表ｔ[繁閑調整金]),"")</f>
        <v/>
      </c>
      <c r="AP51" s="275"/>
      <c r="AR51" s="202" t="str">
        <f>IFERROR(_xlfn.XLOOKUP(確報【12月】!AQ51,台帳表ｋ[整理番号],台帳表ｋ[繁閑調整]),"")</f>
        <v/>
      </c>
      <c r="AS51" s="277" t="str">
        <f>IFERROR(_xlfn.XLOOKUP(確報【12月】!AQ51,台帳表ｋ[整理番号],台帳表ｋ[精算
グループ]),"")</f>
        <v/>
      </c>
      <c r="AT51" s="278" t="str">
        <f>IFERROR(_xlfn.XLOOKUP(確報【12月】!AQ51,台帳表ｋ[整理番号],台帳表ｋ[請求書発行番号]),"")</f>
        <v/>
      </c>
      <c r="AU51" s="269" t="str">
        <f>IFERROR(_xlfn.XLOOKUP(確報【12月】!AQ51,台帳表ｋ[整理番号],台帳表ｋ[繁閑調整金]),"")</f>
        <v/>
      </c>
      <c r="AV51" s="275"/>
      <c r="AX51" s="202" t="str">
        <f>IFERROR(_xlfn.XLOOKUP(確報【12月】!AW51,台帳表ｋ[整理番号],台帳表ｋ[繁閑調整]),"")</f>
        <v/>
      </c>
      <c r="AY51" s="277" t="str">
        <f>IFERROR(_xlfn.XLOOKUP(確報【12月】!AW51,台帳表ｋ[整理番号],台帳表ｋ[精算
グループ]),"")</f>
        <v/>
      </c>
      <c r="AZ51" s="278" t="str">
        <f>IFERROR(_xlfn.XLOOKUP(確報【12月】!AW51,台帳表ｋ[整理番号],台帳表ｋ[請求書発行番号]),"")</f>
        <v/>
      </c>
      <c r="BA51" s="269" t="str">
        <f>IFERROR(_xlfn.XLOOKUP(確報【12月】!AW51,台帳表ｋ[整理番号],台帳表ｋ[繁閑調整金]),"")</f>
        <v/>
      </c>
    </row>
    <row r="52" spans="1:53" ht="16.350000000000001" customHeight="1" thickBot="1">
      <c r="A52" s="927"/>
      <c r="B52" s="927"/>
      <c r="C52" s="927"/>
      <c r="D52" s="979"/>
      <c r="E52" s="928"/>
      <c r="F52" s="25" t="s">
        <v>16509</v>
      </c>
      <c r="G52" s="52" t="s">
        <v>16606</v>
      </c>
      <c r="H52" s="45"/>
      <c r="I52" s="46"/>
      <c r="J52" s="78"/>
      <c r="K52" s="40">
        <f>SUMIFS(台帳表ｓ[金額],台帳表ｓ[精算
グループ],確報【12月】!$H52,台帳表ｓ[入金月（月のみ）],確報【12月】!$A$1,台帳表ｓ[ＮＣ区分],"埼玉")+SUMIFS(測量台帳1ｓ[入金額],測量台帳1ｓ[精算
グループ],確報【12月】!$H52,測量台帳1ｓ[入金月（月のみ）],確報【12月】!$A$1,測量台帳1ｓ[NC区分],"埼玉")+SUMIFS(測量台帳1__2ｓ[入金額(後)],測量台帳1__2ｓ[精算
グループ(後)],確報【12月】!$H52,測量台帳1__2ｓ[入金月(後)（月のみ）],確報【12月】!$A$1,測量台帳1__2ｓ[NC区分],"埼玉")</f>
        <v>0</v>
      </c>
      <c r="L52" s="78"/>
      <c r="M52" s="40">
        <f>SUMIFS(台帳表ｓ[金額],台帳表ｓ[精算
グループ],確報【12月】!$H52,台帳表ｓ[入金月（月のみ）],確報【12月】!$A$1,台帳表ｓ[ＮＣ区分],"北部")+SUMIFS(測量台帳1ｓ[入金額],測量台帳1ｓ[精算
グループ],確報【12月】!$H52,測量台帳1ｓ[入金月（月のみ）],確報【12月】!$A$1,測量台帳1ｓ[NC区分],"北部")+SUMIFS(測量台帳1__2ｓ[入金額(後)],測量台帳1__2ｓ[精算
グループ(後)],確報【12月】!$H52,測量台帳1__2ｓ[入金月(後)（月のみ）],確報【12月】!$A$1,測量台帳1__2ｓ[NC区分],"北部")</f>
        <v>0</v>
      </c>
      <c r="N52" s="60"/>
      <c r="O52" s="61"/>
      <c r="P52" s="45"/>
      <c r="Q52" s="61"/>
      <c r="R52" s="45"/>
      <c r="S52" s="40"/>
      <c r="T52" s="60"/>
      <c r="U52" s="61"/>
      <c r="V52" s="45"/>
      <c r="W52" s="649" cm="1">
        <f t="array" ref="W52">INDEX(設備G入力用!$F$2:$Q$72,ROW(A47), MATCH($A$1,設備G入力用!$F$2:$Q$2,0))</f>
        <v>0</v>
      </c>
      <c r="X52" s="30">
        <f t="shared" si="7"/>
        <v>0</v>
      </c>
      <c r="Y52" s="16">
        <f>SUM(X49:X52)</f>
        <v>0</v>
      </c>
      <c r="Z52" s="13" t="s">
        <v>16622</v>
      </c>
      <c r="AA52" s="984"/>
      <c r="AB52" s="299" t="s">
        <v>16623</v>
      </c>
      <c r="AC52" s="172">
        <f t="shared" si="8"/>
        <v>0</v>
      </c>
      <c r="AD52" s="10"/>
      <c r="AE52" s="10"/>
      <c r="AF52" s="202" t="str">
        <f>IFERROR(_xlfn.XLOOKUP(確報【12月】!$AE52,台帳表ｓ[整理番号],台帳表ｓ[繁閑調整]),"")</f>
        <v/>
      </c>
      <c r="AG52" s="277" t="str">
        <f>IFERROR(_xlfn.XLOOKUP(確報【12月】!$AE52,台帳表ｓ[整理番号],台帳表ｓ[精算
グループ]),"")</f>
        <v/>
      </c>
      <c r="AH52" s="278" t="str">
        <f>IFERROR(_xlfn.XLOOKUP(確報【12月】!$AE52,台帳表ｓ[整理番号],台帳表ｓ[請求書発行番号]),"")</f>
        <v/>
      </c>
      <c r="AI52" s="269" t="str">
        <f>IFERROR(_xlfn.XLOOKUP(確報【12月】!$AE52,台帳表ｓ[整理番号],台帳表ｓ[繁閑調整金]),"")</f>
        <v/>
      </c>
      <c r="AJ52" s="275"/>
      <c r="AL52" s="202" t="str">
        <f>IFERROR(_xlfn.XLOOKUP(確報【12月】!AK52,台帳表ｔ[整理番号],台帳表ｔ[繁閑調整]),"")</f>
        <v/>
      </c>
      <c r="AM52" s="277" t="str">
        <f>IFERROR(_xlfn.XLOOKUP(確報【12月】!AK52,台帳表ｔ[整理番号],台帳表ｔ[精算
グループ]),"")</f>
        <v/>
      </c>
      <c r="AN52" s="278" t="str">
        <f>IFERROR(_xlfn.XLOOKUP(確報【12月】!AK52,台帳表ｔ[整理番号],台帳表ｔ[請求書発行番号]),"")</f>
        <v/>
      </c>
      <c r="AO52" s="269" t="str">
        <f>IFERROR(_xlfn.XLOOKUP(確報【12月】!AK52,台帳表ｔ[整理番号],台帳表ｔ[繁閑調整金]),"")</f>
        <v/>
      </c>
      <c r="AP52" s="275"/>
      <c r="AR52" s="202" t="str">
        <f>IFERROR(_xlfn.XLOOKUP(確報【12月】!AQ52,台帳表ｋ[整理番号],台帳表ｋ[繁閑調整]),"")</f>
        <v/>
      </c>
      <c r="AS52" s="277" t="str">
        <f>IFERROR(_xlfn.XLOOKUP(確報【12月】!AQ52,台帳表ｋ[整理番号],台帳表ｋ[精算
グループ]),"")</f>
        <v/>
      </c>
      <c r="AT52" s="278" t="str">
        <f>IFERROR(_xlfn.XLOOKUP(確報【12月】!AQ52,台帳表ｋ[整理番号],台帳表ｋ[請求書発行番号]),"")</f>
        <v/>
      </c>
      <c r="AU52" s="269" t="str">
        <f>IFERROR(_xlfn.XLOOKUP(確報【12月】!AQ52,台帳表ｋ[整理番号],台帳表ｋ[繁閑調整金]),"")</f>
        <v/>
      </c>
      <c r="AV52" s="275"/>
      <c r="AX52" s="202" t="str">
        <f>IFERROR(_xlfn.XLOOKUP(確報【12月】!AW52,台帳表ｋ[整理番号],台帳表ｋ[繁閑調整]),"")</f>
        <v/>
      </c>
      <c r="AY52" s="277" t="str">
        <f>IFERROR(_xlfn.XLOOKUP(確報【12月】!AW52,台帳表ｋ[整理番号],台帳表ｋ[精算
グループ]),"")</f>
        <v/>
      </c>
      <c r="AZ52" s="278" t="str">
        <f>IFERROR(_xlfn.XLOOKUP(確報【12月】!AW52,台帳表ｋ[整理番号],台帳表ｋ[請求書発行番号]),"")</f>
        <v/>
      </c>
      <c r="BA52" s="269" t="str">
        <f>IFERROR(_xlfn.XLOOKUP(確報【12月】!AW52,台帳表ｋ[整理番号],台帳表ｋ[繁閑調整金]),"")</f>
        <v/>
      </c>
    </row>
    <row r="53" spans="1:53" ht="16.350000000000001" customHeight="1" thickBot="1">
      <c r="A53" s="927"/>
      <c r="B53" s="927"/>
      <c r="C53" s="927"/>
      <c r="D53" s="973" t="s">
        <v>16537</v>
      </c>
      <c r="E53" s="926" t="s">
        <v>16538</v>
      </c>
      <c r="F53" s="84" t="s">
        <v>16539</v>
      </c>
      <c r="G53" s="19" t="s">
        <v>16606</v>
      </c>
      <c r="H53" s="20" t="s">
        <v>16540</v>
      </c>
      <c r="I53" s="21"/>
      <c r="J53" s="75" t="s">
        <v>16540</v>
      </c>
      <c r="K53" s="76"/>
      <c r="L53" s="75" t="s">
        <v>16540</v>
      </c>
      <c r="M53" s="76"/>
      <c r="N53" s="58" t="s">
        <v>16540</v>
      </c>
      <c r="O53" s="59"/>
      <c r="P53" s="20" t="s">
        <v>16540</v>
      </c>
      <c r="Q53" s="22"/>
      <c r="R53" s="20" t="s">
        <v>16540</v>
      </c>
      <c r="S53" s="85">
        <f>SUMIFS(台帳表ｋ[金額],台帳表ｋ[精算
グループ],確報【12月】!$H53,台帳表ｋ[入金月（月のみ）],確報【12月】!$A$1,台帳表ｋ[事務所/分室],"神")+SUMIFS(測量台帳1ｋ[入金額],測量台帳1ｋ[精算
グループ],確報【12月】!$H53,測量台帳1ｋ[入金月（月のみ）],確報【12月】!$A$1,測量台帳1ｋ[NC区分],"神奈川")+SUMIFS(測量台帳1__2ｋ[入金額(後)],測量台帳1__2ｋ[精算
グループ(後)],確報【12月】!$H53,測量台帳1__2ｋ[入金月(後)（月のみ）],確報【12月】!$A$1,測量台帳1__2ｋ[NC区分],"神奈川")</f>
        <v>967985</v>
      </c>
      <c r="T53" s="86" t="s">
        <v>138</v>
      </c>
      <c r="U53" s="22">
        <f>SUMIFS(台帳表ｋ[金額],台帳表ｋ[精算
グループ],確報【12月】!$H53,台帳表ｋ[入金月（月のみ）],確報【12月】!$A$1,台帳表ｋ[事務所/分室],"湘")+SUMIFS(測量台帳1ｋ[入金額],測量台帳1ｋ[精算
グループ],確報【12月】!$H53,測量台帳1ｋ[入金月（月のみ）],確報【12月】!$A$1,測量台帳1ｋ[NC区分],"湘南")+SUMIFS(測量台帳1__2ｋ[入金額(後)],測量台帳1__2ｋ[精算
グループ(後)],確報【12月】!$H53,測量台帳1__2ｋ[入金月(後)（月のみ）],確報【12月】!$A$1,測量台帳1__2ｋ[NC区分],"湘南")</f>
        <v>1047603</v>
      </c>
      <c r="V53" s="20" t="s">
        <v>138</v>
      </c>
      <c r="W53" s="54" cm="1">
        <f t="array" ref="W53">INDEX(設備G入力用!$F$2:$Q$72,ROW(A48), MATCH($A$1,設備G入力用!$F$2:$Q$2,0))</f>
        <v>0</v>
      </c>
      <c r="X53" s="23">
        <f t="shared" si="7"/>
        <v>2015588</v>
      </c>
      <c r="Y53" s="24"/>
      <c r="Z53" s="13"/>
      <c r="AA53" s="1069" t="s">
        <v>16613</v>
      </c>
      <c r="AB53" s="1070"/>
      <c r="AC53" s="297">
        <f>SUM(AC36:AC52)</f>
        <v>4522639</v>
      </c>
      <c r="AD53" s="10"/>
      <c r="AE53" s="10"/>
      <c r="AF53" s="202" t="str">
        <f>IFERROR(_xlfn.XLOOKUP(確報【12月】!$AE53,台帳表ｓ[整理番号],台帳表ｓ[繁閑調整]),"")</f>
        <v/>
      </c>
      <c r="AG53" s="277" t="str">
        <f>IFERROR(_xlfn.XLOOKUP(確報【12月】!$AE53,台帳表ｓ[整理番号],台帳表ｓ[精算
グループ]),"")</f>
        <v/>
      </c>
      <c r="AH53" s="278" t="str">
        <f>IFERROR(_xlfn.XLOOKUP(確報【12月】!$AE53,台帳表ｓ[整理番号],台帳表ｓ[請求書発行番号]),"")</f>
        <v/>
      </c>
      <c r="AI53" s="269" t="str">
        <f>IFERROR(_xlfn.XLOOKUP(確報【12月】!$AE53,台帳表ｓ[整理番号],台帳表ｓ[繁閑調整金]),"")</f>
        <v/>
      </c>
      <c r="AJ53" s="275"/>
      <c r="AL53" s="202" t="str">
        <f>IFERROR(_xlfn.XLOOKUP(確報【12月】!AK53,台帳表ｔ[整理番号],台帳表ｔ[繁閑調整]),"")</f>
        <v/>
      </c>
      <c r="AM53" s="277" t="str">
        <f>IFERROR(_xlfn.XLOOKUP(確報【12月】!AK53,台帳表ｔ[整理番号],台帳表ｔ[精算
グループ]),"")</f>
        <v/>
      </c>
      <c r="AN53" s="278" t="str">
        <f>IFERROR(_xlfn.XLOOKUP(確報【12月】!AK53,台帳表ｔ[整理番号],台帳表ｔ[請求書発行番号]),"")</f>
        <v/>
      </c>
      <c r="AO53" s="269" t="str">
        <f>IFERROR(_xlfn.XLOOKUP(確報【12月】!AK53,台帳表ｔ[整理番号],台帳表ｔ[繁閑調整金]),"")</f>
        <v/>
      </c>
      <c r="AP53" s="275"/>
      <c r="AR53" s="202" t="str">
        <f>IFERROR(_xlfn.XLOOKUP(確報【12月】!AQ53,台帳表ｋ[整理番号],台帳表ｋ[繁閑調整]),"")</f>
        <v/>
      </c>
      <c r="AS53" s="277" t="str">
        <f>IFERROR(_xlfn.XLOOKUP(確報【12月】!AQ53,台帳表ｋ[整理番号],台帳表ｋ[精算
グループ]),"")</f>
        <v/>
      </c>
      <c r="AT53" s="278" t="str">
        <f>IFERROR(_xlfn.XLOOKUP(確報【12月】!AQ53,台帳表ｋ[整理番号],台帳表ｋ[請求書発行番号]),"")</f>
        <v/>
      </c>
      <c r="AU53" s="269" t="str">
        <f>IFERROR(_xlfn.XLOOKUP(確報【12月】!AQ53,台帳表ｋ[整理番号],台帳表ｋ[繁閑調整金]),"")</f>
        <v/>
      </c>
      <c r="AV53" s="275"/>
      <c r="AX53" s="202" t="str">
        <f>IFERROR(_xlfn.XLOOKUP(確報【12月】!AW53,台帳表ｋ[整理番号],台帳表ｋ[繁閑調整]),"")</f>
        <v/>
      </c>
      <c r="AY53" s="277" t="str">
        <f>IFERROR(_xlfn.XLOOKUP(確報【12月】!AW53,台帳表ｋ[整理番号],台帳表ｋ[精算
グループ]),"")</f>
        <v/>
      </c>
      <c r="AZ53" s="278" t="str">
        <f>IFERROR(_xlfn.XLOOKUP(確報【12月】!AW53,台帳表ｋ[整理番号],台帳表ｋ[請求書発行番号]),"")</f>
        <v/>
      </c>
      <c r="BA53" s="269" t="str">
        <f>IFERROR(_xlfn.XLOOKUP(確報【12月】!AW53,台帳表ｋ[整理番号],台帳表ｋ[繁閑調整金]),"")</f>
        <v/>
      </c>
    </row>
    <row r="54" spans="1:53" ht="16.350000000000001" customHeight="1">
      <c r="A54" s="927"/>
      <c r="B54" s="927"/>
      <c r="C54" s="927"/>
      <c r="D54" s="976"/>
      <c r="E54" s="927"/>
      <c r="F54" s="87" t="s">
        <v>16541</v>
      </c>
      <c r="G54" s="19" t="s">
        <v>16606</v>
      </c>
      <c r="H54" s="53" t="s">
        <v>16542</v>
      </c>
      <c r="I54" s="166"/>
      <c r="J54" s="81" t="s">
        <v>16542</v>
      </c>
      <c r="K54" s="82"/>
      <c r="L54" s="81" t="s">
        <v>16542</v>
      </c>
      <c r="M54" s="82"/>
      <c r="N54" s="69" t="s">
        <v>16542</v>
      </c>
      <c r="O54" s="70"/>
      <c r="P54" s="53" t="s">
        <v>16542</v>
      </c>
      <c r="Q54" s="54"/>
      <c r="R54" s="53" t="s">
        <v>16542</v>
      </c>
      <c r="S54" s="88">
        <f>SUMIFS(台帳表ｋ[金額],台帳表ｋ[精算
グループ],確報【12月】!$H54,台帳表ｋ[入金月（月のみ）],確報【12月】!$A$1,台帳表ｋ[事務所/分室],"神")+SUMIFS(測量台帳1ｋ[入金額],測量台帳1ｋ[精算
グループ],確報【12月】!$H54,測量台帳1ｋ[入金月（月のみ）],確報【12月】!$A$1,測量台帳1ｋ[NC区分],"神奈川")+SUMIFS(測量台帳1__2ｋ[入金額(後)],測量台帳1__2ｋ[精算
グループ(後)],確報【12月】!$H54,測量台帳1__2ｋ[入金月(後)（月のみ）],確報【12月】!$A$1,測量台帳1__2ｋ[NC区分],"神奈川")</f>
        <v>15949266</v>
      </c>
      <c r="T54" s="89" t="s">
        <v>143</v>
      </c>
      <c r="U54" s="54">
        <f>SUMIFS(台帳表ｋ[金額],台帳表ｋ[精算
グループ],確報【12月】!$H54,台帳表ｋ[入金月（月のみ）],確報【12月】!$A$1,台帳表ｋ[事務所/分室],"湘")+SUMIFS(測量台帳1ｋ[入金額],測量台帳1ｋ[精算
グループ],確報【12月】!$H54,測量台帳1ｋ[入金月（月のみ）],確報【12月】!$A$1,測量台帳1ｋ[NC区分],"湘南")+SUMIFS(測量台帳1__2ｋ[入金額(後)],測量台帳1__2ｋ[精算
グループ(後)],確報【12月】!$H54,測量台帳1__2ｋ[入金月(後)（月のみ）],確報【12月】!$A$1,測量台帳1__2ｋ[NC区分],"湘南")</f>
        <v>46691</v>
      </c>
      <c r="V54" s="53" t="s">
        <v>143</v>
      </c>
      <c r="W54" s="54" cm="1">
        <f t="array" ref="W54">INDEX(設備G入力用!$F$2:$Q$72,ROW(A49), MATCH($A$1,設備G入力用!$F$2:$Q$2,0))</f>
        <v>147706</v>
      </c>
      <c r="X54" s="30">
        <f t="shared" si="7"/>
        <v>16143663</v>
      </c>
      <c r="Y54" s="24"/>
      <c r="Z54" s="13"/>
      <c r="AA54" s="982" t="s">
        <v>16537</v>
      </c>
      <c r="AB54" s="303" t="s">
        <v>16540</v>
      </c>
      <c r="AC54" s="42">
        <f t="shared" ref="AC54" si="9">SUM(I53,K53,M53,O53,Q53,S53,U53,W53)</f>
        <v>2015588</v>
      </c>
      <c r="AD54" s="10"/>
      <c r="AE54" s="10"/>
      <c r="AF54" s="202" t="str">
        <f>IFERROR(_xlfn.XLOOKUP(確報【12月】!$AE54,台帳表ｓ[整理番号],台帳表ｓ[繁閑調整]),"")</f>
        <v/>
      </c>
      <c r="AG54" s="277" t="str">
        <f>IFERROR(_xlfn.XLOOKUP(確報【12月】!$AE54,台帳表ｓ[整理番号],台帳表ｓ[精算
グループ]),"")</f>
        <v/>
      </c>
      <c r="AH54" s="278" t="str">
        <f>IFERROR(_xlfn.XLOOKUP(確報【12月】!$AE54,台帳表ｓ[整理番号],台帳表ｓ[請求書発行番号]),"")</f>
        <v/>
      </c>
      <c r="AI54" s="269" t="str">
        <f>IFERROR(_xlfn.XLOOKUP(確報【12月】!$AE54,台帳表ｓ[整理番号],台帳表ｓ[繁閑調整金]),"")</f>
        <v/>
      </c>
      <c r="AJ54" s="275"/>
      <c r="AL54" s="202" t="str">
        <f>IFERROR(_xlfn.XLOOKUP(確報【12月】!AK54,台帳表ｔ[整理番号],台帳表ｔ[繁閑調整]),"")</f>
        <v/>
      </c>
      <c r="AM54" s="277" t="str">
        <f>IFERROR(_xlfn.XLOOKUP(確報【12月】!AK54,台帳表ｔ[整理番号],台帳表ｔ[精算
グループ]),"")</f>
        <v/>
      </c>
      <c r="AN54" s="278" t="str">
        <f>IFERROR(_xlfn.XLOOKUP(確報【12月】!AK54,台帳表ｔ[整理番号],台帳表ｔ[請求書発行番号]),"")</f>
        <v/>
      </c>
      <c r="AO54" s="269" t="str">
        <f>IFERROR(_xlfn.XLOOKUP(確報【12月】!AK54,台帳表ｔ[整理番号],台帳表ｔ[繁閑調整金]),"")</f>
        <v/>
      </c>
      <c r="AP54" s="275"/>
      <c r="AR54" s="202" t="str">
        <f>IFERROR(_xlfn.XLOOKUP(確報【12月】!AQ54,台帳表ｋ[整理番号],台帳表ｋ[繁閑調整]),"")</f>
        <v/>
      </c>
      <c r="AS54" s="277" t="str">
        <f>IFERROR(_xlfn.XLOOKUP(確報【12月】!AQ54,台帳表ｋ[整理番号],台帳表ｋ[精算
グループ]),"")</f>
        <v/>
      </c>
      <c r="AT54" s="278" t="str">
        <f>IFERROR(_xlfn.XLOOKUP(確報【12月】!AQ54,台帳表ｋ[整理番号],台帳表ｋ[請求書発行番号]),"")</f>
        <v/>
      </c>
      <c r="AU54" s="269" t="str">
        <f>IFERROR(_xlfn.XLOOKUP(確報【12月】!AQ54,台帳表ｋ[整理番号],台帳表ｋ[繁閑調整金]),"")</f>
        <v/>
      </c>
      <c r="AV54" s="275"/>
      <c r="AX54" s="202" t="str">
        <f>IFERROR(_xlfn.XLOOKUP(確報【12月】!AW54,台帳表ｋ[整理番号],台帳表ｋ[繁閑調整]),"")</f>
        <v/>
      </c>
      <c r="AY54" s="277" t="str">
        <f>IFERROR(_xlfn.XLOOKUP(確報【12月】!AW54,台帳表ｋ[整理番号],台帳表ｋ[精算
グループ]),"")</f>
        <v/>
      </c>
      <c r="AZ54" s="278" t="str">
        <f>IFERROR(_xlfn.XLOOKUP(確報【12月】!AW54,台帳表ｋ[整理番号],台帳表ｋ[請求書発行番号]),"")</f>
        <v/>
      </c>
      <c r="BA54" s="269" t="str">
        <f>IFERROR(_xlfn.XLOOKUP(確報【12月】!AW54,台帳表ｋ[整理番号],台帳表ｋ[繁閑調整金]),"")</f>
        <v/>
      </c>
    </row>
    <row r="55" spans="1:53" ht="16.350000000000001" customHeight="1">
      <c r="A55" s="927"/>
      <c r="B55" s="927"/>
      <c r="C55" s="927"/>
      <c r="D55" s="976"/>
      <c r="E55" s="927"/>
      <c r="F55" s="91" t="s">
        <v>16482</v>
      </c>
      <c r="G55" s="52" t="s">
        <v>16606</v>
      </c>
      <c r="H55" s="27" t="s">
        <v>16543</v>
      </c>
      <c r="I55" s="28"/>
      <c r="J55" s="78" t="s">
        <v>16543</v>
      </c>
      <c r="K55" s="40"/>
      <c r="L55" s="78" t="s">
        <v>16543</v>
      </c>
      <c r="M55" s="40"/>
      <c r="N55" s="60" t="s">
        <v>16543</v>
      </c>
      <c r="O55" s="61"/>
      <c r="P55" s="27" t="s">
        <v>16543</v>
      </c>
      <c r="Q55" s="29"/>
      <c r="R55" s="27" t="s">
        <v>16543</v>
      </c>
      <c r="S55" s="92">
        <f>SUMIFS(台帳表ｋ[金額],台帳表ｋ[精算
グループ],確報【12月】!$H55,台帳表ｋ[入金月（月のみ）],確報【12月】!$A$1,台帳表ｋ[事務所/分室],"神")+SUMIFS(測量台帳1ｋ[入金額],測量台帳1ｋ[精算
グループ],確報【12月】!$H55,測量台帳1ｋ[入金月（月のみ）],確報【12月】!$A$1,測量台帳1ｋ[NC区分],"神奈川")+SUMIFS(測量台帳1__2ｋ[入金額(後)],測量台帳1__2ｋ[精算
グループ(後)],確報【12月】!$H55,測量台帳1__2ｋ[入金月(後)（月のみ）],確報【12月】!$A$1,測量台帳1__2ｋ[NC区分],"神奈川")</f>
        <v>0</v>
      </c>
      <c r="T55" s="93" t="s">
        <v>148</v>
      </c>
      <c r="U55" s="29">
        <f>SUMIFS(台帳表ｋ[金額],台帳表ｋ[精算
グループ],確報【12月】!$H55,台帳表ｋ[入金月（月のみ）],確報【12月】!$A$1,台帳表ｋ[事務所/分室],"湘")+SUMIFS(測量台帳1ｋ[入金額],測量台帳1ｋ[精算
グループ],確報【12月】!$H55,測量台帳1ｋ[入金月（月のみ）],確報【12月】!$A$1,測量台帳1ｋ[NC区分],"湘南")+SUMIFS(測量台帳1__2ｋ[入金額(後)],測量台帳1__2ｋ[精算
グループ(後)],確報【12月】!$H55,測量台帳1__2ｋ[入金月(後)（月のみ）],確報【12月】!$A$1,測量台帳1__2ｋ[NC区分],"湘南")</f>
        <v>0</v>
      </c>
      <c r="V55" s="27" t="s">
        <v>148</v>
      </c>
      <c r="W55" s="29" cm="1">
        <f t="array" ref="W55">INDEX(設備G入力用!$F$2:$Q$72,ROW(A50), MATCH($A$1,設備G入力用!$F$2:$Q$2,0))</f>
        <v>0</v>
      </c>
      <c r="X55" s="30">
        <f t="shared" si="7"/>
        <v>0</v>
      </c>
      <c r="AA55" s="983"/>
      <c r="AB55" s="304" t="s">
        <v>16542</v>
      </c>
      <c r="AC55" s="172">
        <f>SUM(I54,K54,M54,O54,Q54,S54,U54,W54)</f>
        <v>16143663</v>
      </c>
      <c r="AD55" s="10"/>
      <c r="AE55" s="10"/>
      <c r="AF55" s="202" t="str">
        <f>IFERROR(_xlfn.XLOOKUP(確報【12月】!$AE55,台帳表ｓ[整理番号],台帳表ｓ[繁閑調整]),"")</f>
        <v/>
      </c>
      <c r="AG55" s="277" t="str">
        <f>IFERROR(_xlfn.XLOOKUP(確報【12月】!$AE55,台帳表ｓ[整理番号],台帳表ｓ[精算
グループ]),"")</f>
        <v/>
      </c>
      <c r="AH55" s="278" t="str">
        <f>IFERROR(_xlfn.XLOOKUP(確報【12月】!$AE55,台帳表ｓ[整理番号],台帳表ｓ[請求書発行番号]),"")</f>
        <v/>
      </c>
      <c r="AI55" s="269" t="str">
        <f>IFERROR(_xlfn.XLOOKUP(確報【12月】!$AE55,台帳表ｓ[整理番号],台帳表ｓ[繁閑調整金]),"")</f>
        <v/>
      </c>
      <c r="AJ55" s="275"/>
      <c r="AL55" s="202" t="str">
        <f>IFERROR(_xlfn.XLOOKUP(確報【12月】!AK55,台帳表ｔ[整理番号],台帳表ｔ[繁閑調整]),"")</f>
        <v/>
      </c>
      <c r="AM55" s="277" t="str">
        <f>IFERROR(_xlfn.XLOOKUP(確報【12月】!AK55,台帳表ｔ[整理番号],台帳表ｔ[精算
グループ]),"")</f>
        <v/>
      </c>
      <c r="AN55" s="278" t="str">
        <f>IFERROR(_xlfn.XLOOKUP(確報【12月】!AK55,台帳表ｔ[整理番号],台帳表ｔ[請求書発行番号]),"")</f>
        <v/>
      </c>
      <c r="AO55" s="269" t="str">
        <f>IFERROR(_xlfn.XLOOKUP(確報【12月】!AK55,台帳表ｔ[整理番号],台帳表ｔ[繁閑調整金]),"")</f>
        <v/>
      </c>
      <c r="AP55" s="275"/>
      <c r="AR55" s="202" t="str">
        <f>IFERROR(_xlfn.XLOOKUP(確報【12月】!AQ55,台帳表ｋ[整理番号],台帳表ｋ[繁閑調整]),"")</f>
        <v/>
      </c>
      <c r="AS55" s="277" t="str">
        <f>IFERROR(_xlfn.XLOOKUP(確報【12月】!AQ55,台帳表ｋ[整理番号],台帳表ｋ[精算
グループ]),"")</f>
        <v/>
      </c>
      <c r="AT55" s="278" t="str">
        <f>IFERROR(_xlfn.XLOOKUP(確報【12月】!AQ55,台帳表ｋ[整理番号],台帳表ｋ[請求書発行番号]),"")</f>
        <v/>
      </c>
      <c r="AU55" s="269" t="str">
        <f>IFERROR(_xlfn.XLOOKUP(確報【12月】!AQ55,台帳表ｋ[整理番号],台帳表ｋ[繁閑調整金]),"")</f>
        <v/>
      </c>
      <c r="AV55" s="275"/>
      <c r="AX55" s="202" t="str">
        <f>IFERROR(_xlfn.XLOOKUP(確報【12月】!AW55,台帳表ｋ[整理番号],台帳表ｋ[繁閑調整]),"")</f>
        <v/>
      </c>
      <c r="AY55" s="277" t="str">
        <f>IFERROR(_xlfn.XLOOKUP(確報【12月】!AW55,台帳表ｋ[整理番号],台帳表ｋ[精算
グループ]),"")</f>
        <v/>
      </c>
      <c r="AZ55" s="278" t="str">
        <f>IFERROR(_xlfn.XLOOKUP(確報【12月】!AW55,台帳表ｋ[整理番号],台帳表ｋ[請求書発行番号]),"")</f>
        <v/>
      </c>
      <c r="BA55" s="269" t="str">
        <f>IFERROR(_xlfn.XLOOKUP(確報【12月】!AW55,台帳表ｋ[整理番号],台帳表ｋ[繁閑調整金]),"")</f>
        <v/>
      </c>
    </row>
    <row r="56" spans="1:53" ht="16.350000000000001" customHeight="1">
      <c r="A56" s="927"/>
      <c r="B56" s="927"/>
      <c r="C56" s="927"/>
      <c r="D56" s="976"/>
      <c r="E56" s="927"/>
      <c r="F56" s="91" t="s">
        <v>16484</v>
      </c>
      <c r="G56" s="52" t="s">
        <v>16606</v>
      </c>
      <c r="H56" s="27" t="s">
        <v>16544</v>
      </c>
      <c r="I56" s="28"/>
      <c r="J56" s="78" t="s">
        <v>16544</v>
      </c>
      <c r="K56" s="40"/>
      <c r="L56" s="78" t="s">
        <v>16544</v>
      </c>
      <c r="M56" s="40"/>
      <c r="N56" s="60" t="s">
        <v>16544</v>
      </c>
      <c r="O56" s="61"/>
      <c r="P56" s="27" t="s">
        <v>16544</v>
      </c>
      <c r="Q56" s="29"/>
      <c r="R56" s="27" t="s">
        <v>16544</v>
      </c>
      <c r="S56" s="92">
        <f>SUMIFS(台帳表ｋ[金額],台帳表ｋ[精算
グループ],確報【12月】!$H56,台帳表ｋ[入金月（月のみ）],確報【12月】!$A$1,台帳表ｋ[事務所/分室],"神")+SUMIFS(測量台帳1ｋ[入金額],測量台帳1ｋ[精算
グループ],確報【12月】!$H56,測量台帳1ｋ[入金月（月のみ）],確報【12月】!$A$1,測量台帳1ｋ[NC区分],"神奈川")+SUMIFS(測量台帳1__2ｋ[入金額(後)],測量台帳1__2ｋ[精算
グループ(後)],確報【12月】!$H56,測量台帳1__2ｋ[入金月(後)（月のみ）],確報【12月】!$A$1,測量台帳1__2ｋ[NC区分],"神奈川")</f>
        <v>613544</v>
      </c>
      <c r="T56" s="93" t="s">
        <v>152</v>
      </c>
      <c r="U56" s="29">
        <f>SUMIFS(台帳表ｋ[金額],台帳表ｋ[精算
グループ],確報【12月】!$H56,台帳表ｋ[入金月（月のみ）],確報【12月】!$A$1,台帳表ｋ[事務所/分室],"湘")+SUMIFS(測量台帳1ｋ[入金額],測量台帳1ｋ[精算
グループ],確報【12月】!$H56,測量台帳1ｋ[入金月（月のみ）],確報【12月】!$A$1,測量台帳1ｋ[NC区分],"湘南")+SUMIFS(測量台帳1__2ｋ[入金額(後)],測量台帳1__2ｋ[精算
グループ(後)],確報【12月】!$H56,測量台帳1__2ｋ[入金月(後)（月のみ）],確報【12月】!$A$1,測量台帳1__2ｋ[NC区分],"湘南")</f>
        <v>492953</v>
      </c>
      <c r="V56" s="27" t="s">
        <v>152</v>
      </c>
      <c r="W56" s="29" cm="1">
        <f t="array" ref="W56">INDEX(設備G入力用!$F$2:$Q$72,ROW(A51), MATCH($A$1,設備G入力用!$F$2:$Q$2,0))</f>
        <v>0</v>
      </c>
      <c r="X56" s="30">
        <f t="shared" si="7"/>
        <v>1106497</v>
      </c>
      <c r="Y56" s="24"/>
      <c r="Z56" s="13"/>
      <c r="AA56" s="983"/>
      <c r="AB56" s="304" t="s">
        <v>16543</v>
      </c>
      <c r="AC56" s="172">
        <f t="shared" ref="AC56:AC60" si="10">SUM(I55,K55,M55,O55,Q55,S55,U55,W55)</f>
        <v>0</v>
      </c>
      <c r="AD56" s="10"/>
      <c r="AE56" s="10"/>
      <c r="AF56" s="202" t="str">
        <f>IFERROR(_xlfn.XLOOKUP(確報【12月】!$AE56,台帳表ｓ[整理番号],台帳表ｓ[繁閑調整]),"")</f>
        <v/>
      </c>
      <c r="AG56" s="277" t="str">
        <f>IFERROR(_xlfn.XLOOKUP(確報【12月】!$AE56,台帳表ｓ[整理番号],台帳表ｓ[精算
グループ]),"")</f>
        <v/>
      </c>
      <c r="AH56" s="278" t="str">
        <f>IFERROR(_xlfn.XLOOKUP(確報【12月】!$AE56,台帳表ｓ[整理番号],台帳表ｓ[請求書発行番号]),"")</f>
        <v/>
      </c>
      <c r="AI56" s="269" t="str">
        <f>IFERROR(_xlfn.XLOOKUP(確報【12月】!$AE56,台帳表ｓ[整理番号],台帳表ｓ[繁閑調整金]),"")</f>
        <v/>
      </c>
      <c r="AJ56" s="275"/>
      <c r="AL56" s="202" t="str">
        <f>IFERROR(_xlfn.XLOOKUP(確報【12月】!AK56,台帳表ｔ[整理番号],台帳表ｔ[繁閑調整]),"")</f>
        <v/>
      </c>
      <c r="AM56" s="277" t="str">
        <f>IFERROR(_xlfn.XLOOKUP(確報【12月】!AK56,台帳表ｔ[整理番号],台帳表ｔ[精算
グループ]),"")</f>
        <v/>
      </c>
      <c r="AN56" s="278" t="str">
        <f>IFERROR(_xlfn.XLOOKUP(確報【12月】!AK56,台帳表ｔ[整理番号],台帳表ｔ[請求書発行番号]),"")</f>
        <v/>
      </c>
      <c r="AO56" s="269" t="str">
        <f>IFERROR(_xlfn.XLOOKUP(確報【12月】!AK56,台帳表ｔ[整理番号],台帳表ｔ[繁閑調整金]),"")</f>
        <v/>
      </c>
      <c r="AP56" s="275"/>
      <c r="AR56" s="202" t="str">
        <f>IFERROR(_xlfn.XLOOKUP(確報【12月】!AQ56,台帳表ｋ[整理番号],台帳表ｋ[繁閑調整]),"")</f>
        <v/>
      </c>
      <c r="AS56" s="277" t="str">
        <f>IFERROR(_xlfn.XLOOKUP(確報【12月】!AQ56,台帳表ｋ[整理番号],台帳表ｋ[精算
グループ]),"")</f>
        <v/>
      </c>
      <c r="AT56" s="278" t="str">
        <f>IFERROR(_xlfn.XLOOKUP(確報【12月】!AQ56,台帳表ｋ[整理番号],台帳表ｋ[請求書発行番号]),"")</f>
        <v/>
      </c>
      <c r="AU56" s="269" t="str">
        <f>IFERROR(_xlfn.XLOOKUP(確報【12月】!AQ56,台帳表ｋ[整理番号],台帳表ｋ[繁閑調整金]),"")</f>
        <v/>
      </c>
      <c r="AV56" s="275"/>
      <c r="AX56" s="202" t="str">
        <f>IFERROR(_xlfn.XLOOKUP(確報【12月】!AW56,台帳表ｋ[整理番号],台帳表ｋ[繁閑調整]),"")</f>
        <v/>
      </c>
      <c r="AY56" s="277" t="str">
        <f>IFERROR(_xlfn.XLOOKUP(確報【12月】!AW56,台帳表ｋ[整理番号],台帳表ｋ[精算
グループ]),"")</f>
        <v/>
      </c>
      <c r="AZ56" s="278" t="str">
        <f>IFERROR(_xlfn.XLOOKUP(確報【12月】!AW56,台帳表ｋ[整理番号],台帳表ｋ[請求書発行番号]),"")</f>
        <v/>
      </c>
      <c r="BA56" s="269" t="str">
        <f>IFERROR(_xlfn.XLOOKUP(確報【12月】!AW56,台帳表ｋ[整理番号],台帳表ｋ[繁閑調整金]),"")</f>
        <v/>
      </c>
    </row>
    <row r="57" spans="1:53" ht="16.350000000000001" customHeight="1" thickBot="1">
      <c r="A57" s="927"/>
      <c r="B57" s="927"/>
      <c r="C57" s="927"/>
      <c r="D57" s="976"/>
      <c r="E57" s="927"/>
      <c r="F57" s="91" t="s">
        <v>16496</v>
      </c>
      <c r="G57" s="52" t="s">
        <v>16606</v>
      </c>
      <c r="H57" s="27" t="s">
        <v>16545</v>
      </c>
      <c r="I57" s="28"/>
      <c r="J57" s="78" t="s">
        <v>16545</v>
      </c>
      <c r="K57" s="40"/>
      <c r="L57" s="78" t="s">
        <v>16545</v>
      </c>
      <c r="M57" s="40"/>
      <c r="N57" s="60" t="s">
        <v>16545</v>
      </c>
      <c r="O57" s="61"/>
      <c r="P57" s="27" t="s">
        <v>16545</v>
      </c>
      <c r="Q57" s="29"/>
      <c r="R57" s="27" t="s">
        <v>16545</v>
      </c>
      <c r="S57" s="92">
        <f>SUMIFS(台帳表ｋ[金額],台帳表ｋ[精算
グループ],確報【12月】!$H57,台帳表ｋ[入金月（月のみ）],確報【12月】!$A$1,台帳表ｋ[事務所/分室],"神")+SUMIFS(測量台帳1ｋ[入金額],測量台帳1ｋ[精算
グループ],確報【12月】!$H57,測量台帳1ｋ[入金月（月のみ）],確報【12月】!$A$1,測量台帳1ｋ[NC区分],"神奈川")+SUMIFS(測量台帳1__2ｋ[入金額(後)],測量台帳1__2ｋ[精算
グループ(後)],確報【12月】!$H57,測量台帳1__2ｋ[入金月(後)（月のみ）],確報【12月】!$A$1,測量台帳1__2ｋ[NC区分],"神奈川")</f>
        <v>10770</v>
      </c>
      <c r="T57" s="93" t="s">
        <v>155</v>
      </c>
      <c r="U57" s="29">
        <f>SUMIFS(台帳表ｋ[金額],台帳表ｋ[精算
グループ],確報【12月】!$H57,台帳表ｋ[入金月（月のみ）],確報【12月】!$A$1,台帳表ｋ[事務所/分室],"湘")+SUMIFS(測量台帳1ｋ[入金額],測量台帳1ｋ[精算
グループ],確報【12月】!$H57,測量台帳1ｋ[入金月（月のみ）],確報【12月】!$A$1,測量台帳1ｋ[NC区分],"湘南")+SUMIFS(測量台帳1__2ｋ[入金額(後)],測量台帳1__2ｋ[精算
グループ(後)],確報【12月】!$H57,測量台帳1__2ｋ[入金月(後)（月のみ）],確報【12月】!$A$1,測量台帳1__2ｋ[NC区分],"湘南")</f>
        <v>0</v>
      </c>
      <c r="V57" s="27" t="s">
        <v>155</v>
      </c>
      <c r="W57" s="29" cm="1">
        <f t="array" ref="W57">INDEX(設備G入力用!$F$2:$Q$72,ROW(A52), MATCH($A$1,設備G入力用!$F$2:$Q$2,0))</f>
        <v>0</v>
      </c>
      <c r="X57" s="30">
        <f t="shared" si="7"/>
        <v>10770</v>
      </c>
      <c r="AA57" s="983"/>
      <c r="AB57" s="304" t="s">
        <v>16544</v>
      </c>
      <c r="AC57" s="172">
        <f t="shared" si="10"/>
        <v>1106497</v>
      </c>
      <c r="AD57" s="10"/>
      <c r="AE57" s="10"/>
      <c r="AF57" s="202" t="str">
        <f>IFERROR(_xlfn.XLOOKUP(確報【12月】!$AE57,台帳表ｓ[整理番号],台帳表ｓ[繁閑調整]),"")</f>
        <v/>
      </c>
      <c r="AG57" s="277" t="str">
        <f>IFERROR(_xlfn.XLOOKUP(確報【12月】!$AE57,台帳表ｓ[整理番号],台帳表ｓ[精算
グループ]),"")</f>
        <v/>
      </c>
      <c r="AH57" s="278" t="str">
        <f>IFERROR(_xlfn.XLOOKUP(確報【12月】!$AE57,台帳表ｓ[整理番号],台帳表ｓ[請求書発行番号]),"")</f>
        <v/>
      </c>
      <c r="AI57" s="269" t="str">
        <f>IFERROR(_xlfn.XLOOKUP(確報【12月】!$AE57,台帳表ｓ[整理番号],台帳表ｓ[繁閑調整金]),"")</f>
        <v/>
      </c>
      <c r="AJ57" s="275"/>
      <c r="AL57" s="202" t="str">
        <f>IFERROR(_xlfn.XLOOKUP(確報【12月】!AK57,台帳表ｔ[整理番号],台帳表ｔ[繁閑調整]),"")</f>
        <v/>
      </c>
      <c r="AM57" s="277" t="str">
        <f>IFERROR(_xlfn.XLOOKUP(確報【12月】!AK57,台帳表ｔ[整理番号],台帳表ｔ[精算
グループ]),"")</f>
        <v/>
      </c>
      <c r="AN57" s="278" t="str">
        <f>IFERROR(_xlfn.XLOOKUP(確報【12月】!AK57,台帳表ｔ[整理番号],台帳表ｔ[請求書発行番号]),"")</f>
        <v/>
      </c>
      <c r="AO57" s="269" t="str">
        <f>IFERROR(_xlfn.XLOOKUP(確報【12月】!AK57,台帳表ｔ[整理番号],台帳表ｔ[繁閑調整金]),"")</f>
        <v/>
      </c>
      <c r="AP57" s="275"/>
      <c r="AR57" s="202" t="str">
        <f>IFERROR(_xlfn.XLOOKUP(確報【12月】!AQ57,台帳表ｋ[整理番号],台帳表ｋ[繁閑調整]),"")</f>
        <v/>
      </c>
      <c r="AS57" s="277" t="str">
        <f>IFERROR(_xlfn.XLOOKUP(確報【12月】!AQ57,台帳表ｋ[整理番号],台帳表ｋ[精算
グループ]),"")</f>
        <v/>
      </c>
      <c r="AT57" s="278" t="str">
        <f>IFERROR(_xlfn.XLOOKUP(確報【12月】!AQ57,台帳表ｋ[整理番号],台帳表ｋ[請求書発行番号]),"")</f>
        <v/>
      </c>
      <c r="AU57" s="269" t="str">
        <f>IFERROR(_xlfn.XLOOKUP(確報【12月】!AQ57,台帳表ｋ[整理番号],台帳表ｋ[繁閑調整金]),"")</f>
        <v/>
      </c>
      <c r="AV57" s="275"/>
      <c r="AX57" s="202" t="str">
        <f>IFERROR(_xlfn.XLOOKUP(確報【12月】!AW57,台帳表ｋ[整理番号],台帳表ｋ[繁閑調整]),"")</f>
        <v/>
      </c>
      <c r="AY57" s="277" t="str">
        <f>IFERROR(_xlfn.XLOOKUP(確報【12月】!AW57,台帳表ｋ[整理番号],台帳表ｋ[精算
グループ]),"")</f>
        <v/>
      </c>
      <c r="AZ57" s="278" t="str">
        <f>IFERROR(_xlfn.XLOOKUP(確報【12月】!AW57,台帳表ｋ[整理番号],台帳表ｋ[請求書発行番号]),"")</f>
        <v/>
      </c>
      <c r="BA57" s="269" t="str">
        <f>IFERROR(_xlfn.XLOOKUP(確報【12月】!AW57,台帳表ｋ[整理番号],台帳表ｋ[繁閑調整金]),"")</f>
        <v/>
      </c>
    </row>
    <row r="58" spans="1:53" ht="16.350000000000001" customHeight="1" thickBot="1">
      <c r="A58" s="927"/>
      <c r="B58" s="927"/>
      <c r="C58" s="927"/>
      <c r="D58" s="976"/>
      <c r="E58" s="928"/>
      <c r="F58" s="198" t="s">
        <v>16546</v>
      </c>
      <c r="G58" s="199" t="s">
        <v>16606</v>
      </c>
      <c r="H58" s="67" t="s">
        <v>16547</v>
      </c>
      <c r="I58" s="38"/>
      <c r="J58" s="79" t="s">
        <v>16547</v>
      </c>
      <c r="K58" s="80"/>
      <c r="L58" s="79" t="s">
        <v>16547</v>
      </c>
      <c r="M58" s="80"/>
      <c r="N58" s="66" t="s">
        <v>16547</v>
      </c>
      <c r="O58" s="39"/>
      <c r="P58" s="67" t="s">
        <v>16547</v>
      </c>
      <c r="Q58" s="39"/>
      <c r="R58" s="67" t="s">
        <v>16547</v>
      </c>
      <c r="S58" s="80">
        <f>SUMIFS(台帳表ｋ[金額],台帳表ｋ[精算
グループ],確報【12月】!$H58,台帳表ｋ[入金月（月のみ）],確報【12月】!$A$1,台帳表ｋ[事務所/分室],"神")+SUMIFS(測量台帳1ｋ[入金額],測量台帳1ｋ[精算
グループ],確報【12月】!$H58,測量台帳1ｋ[入金月（月のみ）],確報【12月】!$A$1,測量台帳1ｋ[NC区分],"神奈川")+SUMIFS(測量台帳1__2ｋ[入金額(後)],測量台帳1__2ｋ[精算
グループ(後)],確報【12月】!$H58,測量台帳1__2ｋ[入金月(後)（月のみ）],確報【12月】!$A$1,測量台帳1__2ｋ[NC区分],"神奈川")</f>
        <v>10099205</v>
      </c>
      <c r="T58" s="66" t="s">
        <v>168</v>
      </c>
      <c r="U58" s="39">
        <f>SUMIFS(台帳表ｋ[金額],台帳表ｋ[精算
グループ],確報【12月】!$H58,台帳表ｋ[入金月（月のみ）],確報【12月】!$A$1,台帳表ｋ[事務所/分室],"湘")+SUMIFS(測量台帳1ｋ[入金額],測量台帳1ｋ[精算
グループ],確報【12月】!$H58,測量台帳1ｋ[入金月（月のみ）],確報【12月】!$A$1,測量台帳1ｋ[NC区分],"湘南")+SUMIFS(測量台帳1__2ｋ[入金額(後)],測量台帳1__2ｋ[精算
グループ(後)],確報【12月】!$H58,測量台帳1__2ｋ[入金月(後)（月のみ）],確報【12月】!$A$1,測量台帳1__2ｋ[NC区分],"湘南")</f>
        <v>690936</v>
      </c>
      <c r="V58" s="67" t="s">
        <v>168</v>
      </c>
      <c r="W58" s="39" cm="1">
        <f t="array" ref="W58">INDEX(設備G入力用!$F$2:$Q$72,ROW(A53), MATCH($A$1,設備G入力用!$F$2:$Q$2,0))</f>
        <v>0</v>
      </c>
      <c r="X58" s="30">
        <f t="shared" si="7"/>
        <v>10790141</v>
      </c>
      <c r="Y58" s="16">
        <f>SUM(X53:X58)</f>
        <v>30066659</v>
      </c>
      <c r="Z58" s="13" t="s">
        <v>16624</v>
      </c>
      <c r="AA58" s="983"/>
      <c r="AB58" s="304" t="s">
        <v>16545</v>
      </c>
      <c r="AC58" s="172">
        <f t="shared" si="10"/>
        <v>10770</v>
      </c>
      <c r="AD58" s="10"/>
      <c r="AE58" s="10"/>
      <c r="AF58" s="202" t="str">
        <f>IFERROR(_xlfn.XLOOKUP(確報【12月】!$AE58,台帳表ｓ[整理番号],台帳表ｓ[繁閑調整]),"")</f>
        <v/>
      </c>
      <c r="AG58" s="277" t="str">
        <f>IFERROR(_xlfn.XLOOKUP(確報【12月】!$AE58,台帳表ｓ[整理番号],台帳表ｓ[精算
グループ]),"")</f>
        <v/>
      </c>
      <c r="AH58" s="278" t="str">
        <f>IFERROR(_xlfn.XLOOKUP(確報【12月】!$AE58,台帳表ｓ[整理番号],台帳表ｓ[請求書発行番号]),"")</f>
        <v/>
      </c>
      <c r="AI58" s="269" t="str">
        <f>IFERROR(_xlfn.XLOOKUP(確報【12月】!$AE58,台帳表ｓ[整理番号],台帳表ｓ[繁閑調整金]),"")</f>
        <v/>
      </c>
      <c r="AJ58" s="275"/>
      <c r="AL58" s="202" t="str">
        <f>IFERROR(_xlfn.XLOOKUP(確報【12月】!AK58,台帳表ｔ[整理番号],台帳表ｔ[繁閑調整]),"")</f>
        <v/>
      </c>
      <c r="AM58" s="277" t="str">
        <f>IFERROR(_xlfn.XLOOKUP(確報【12月】!AK58,台帳表ｔ[整理番号],台帳表ｔ[精算
グループ]),"")</f>
        <v/>
      </c>
      <c r="AN58" s="278" t="str">
        <f>IFERROR(_xlfn.XLOOKUP(確報【12月】!AK58,台帳表ｔ[整理番号],台帳表ｔ[請求書発行番号]),"")</f>
        <v/>
      </c>
      <c r="AO58" s="269" t="str">
        <f>IFERROR(_xlfn.XLOOKUP(確報【12月】!AK58,台帳表ｔ[整理番号],台帳表ｔ[繁閑調整金]),"")</f>
        <v/>
      </c>
      <c r="AP58" s="275"/>
      <c r="AR58" s="202" t="str">
        <f>IFERROR(_xlfn.XLOOKUP(確報【12月】!AQ58,台帳表ｋ[整理番号],台帳表ｋ[繁閑調整]),"")</f>
        <v/>
      </c>
      <c r="AS58" s="277" t="str">
        <f>IFERROR(_xlfn.XLOOKUP(確報【12月】!AQ58,台帳表ｋ[整理番号],台帳表ｋ[精算
グループ]),"")</f>
        <v/>
      </c>
      <c r="AT58" s="278" t="str">
        <f>IFERROR(_xlfn.XLOOKUP(確報【12月】!AQ58,台帳表ｋ[整理番号],台帳表ｋ[請求書発行番号]),"")</f>
        <v/>
      </c>
      <c r="AU58" s="269" t="str">
        <f>IFERROR(_xlfn.XLOOKUP(確報【12月】!AQ58,台帳表ｋ[整理番号],台帳表ｋ[繁閑調整金]),"")</f>
        <v/>
      </c>
      <c r="AV58" s="275"/>
      <c r="AX58" s="202" t="str">
        <f>IFERROR(_xlfn.XLOOKUP(確報【12月】!AW58,台帳表ｋ[整理番号],台帳表ｋ[繁閑調整]),"")</f>
        <v/>
      </c>
      <c r="AY58" s="277" t="str">
        <f>IFERROR(_xlfn.XLOOKUP(確報【12月】!AW58,台帳表ｋ[整理番号],台帳表ｋ[精算
グループ]),"")</f>
        <v/>
      </c>
      <c r="AZ58" s="278" t="str">
        <f>IFERROR(_xlfn.XLOOKUP(確報【12月】!AW58,台帳表ｋ[整理番号],台帳表ｋ[請求書発行番号]),"")</f>
        <v/>
      </c>
      <c r="BA58" s="269" t="str">
        <f>IFERROR(_xlfn.XLOOKUP(確報【12月】!AW58,台帳表ｋ[整理番号],台帳表ｋ[繁閑調整金]),"")</f>
        <v/>
      </c>
    </row>
    <row r="59" spans="1:53" ht="16.350000000000001" customHeight="1">
      <c r="A59" s="927"/>
      <c r="B59" s="927"/>
      <c r="C59" s="927"/>
      <c r="D59" s="976"/>
      <c r="E59" s="926" t="s">
        <v>16454</v>
      </c>
      <c r="F59" s="84" t="s">
        <v>16548</v>
      </c>
      <c r="G59" s="19" t="s">
        <v>16606</v>
      </c>
      <c r="H59" s="20" t="s">
        <v>16493</v>
      </c>
      <c r="I59" s="21"/>
      <c r="J59" s="75" t="s">
        <v>16493</v>
      </c>
      <c r="K59" s="76"/>
      <c r="L59" s="75" t="s">
        <v>16493</v>
      </c>
      <c r="M59" s="76"/>
      <c r="N59" s="58" t="s">
        <v>16493</v>
      </c>
      <c r="O59" s="59"/>
      <c r="P59" s="20" t="s">
        <v>16493</v>
      </c>
      <c r="Q59" s="22"/>
      <c r="R59" s="20" t="s">
        <v>16493</v>
      </c>
      <c r="S59" s="85">
        <f>SUMIFS(台帳表ｋ[金額],台帳表ｋ[精算
グループ],確報【12月】!$H59,台帳表ｋ[入金月（月のみ）],確報【12月】!$A$1,台帳表ｋ[事務所/分室],"神")+SUMIFS(測量台帳1ｋ[入金額],測量台帳1ｋ[精算
グループ],確報【12月】!$H59,測量台帳1ｋ[入金月（月のみ）],確報【12月】!$A$1,測量台帳1ｋ[NC区分],"神奈川")+SUMIFS(測量台帳1__2ｋ[入金額(後)],測量台帳1__2ｋ[精算
グループ(後)],確報【12月】!$H59,測量台帳1__2ｋ[入金月(後)（月のみ）],確報【12月】!$A$1,測量台帳1__2ｋ[NC区分],"神奈川")</f>
        <v>0</v>
      </c>
      <c r="T59" s="86" t="s">
        <v>94</v>
      </c>
      <c r="U59" s="22">
        <f>SUMIFS(台帳表ｋ[金額],台帳表ｋ[精算
グループ],確報【12月】!$H59,台帳表ｋ[入金月（月のみ）],確報【12月】!$A$1,台帳表ｋ[事務所/分室],"湘")+SUMIFS(測量台帳1ｋ[入金額],測量台帳1ｋ[精算
グループ],確報【12月】!$H59,測量台帳1ｋ[入金月（月のみ）],確報【12月】!$A$1,測量台帳1ｋ[NC区分],"湘南")+SUMIFS(測量台帳1__2ｋ[入金額(後)],測量台帳1__2ｋ[精算
グループ(後)],確報【12月】!$H59,測量台帳1__2ｋ[入金月(後)（月のみ）],確報【12月】!$A$1,測量台帳1__2ｋ[NC区分],"湘南")</f>
        <v>0</v>
      </c>
      <c r="V59" s="20" t="s">
        <v>94</v>
      </c>
      <c r="W59" s="22" cm="1">
        <f t="array" ref="W59">INDEX(設備G入力用!$F$2:$Q$72,ROW(A54), MATCH($A$1,設備G入力用!$F$2:$Q$2,0))</f>
        <v>0</v>
      </c>
      <c r="X59" s="23">
        <f t="shared" si="7"/>
        <v>0</v>
      </c>
      <c r="Y59" s="24"/>
      <c r="Z59" s="13"/>
      <c r="AA59" s="983"/>
      <c r="AB59" s="304" t="s">
        <v>16547</v>
      </c>
      <c r="AC59" s="172">
        <f t="shared" si="10"/>
        <v>10790141</v>
      </c>
      <c r="AD59" s="10"/>
      <c r="AE59" s="10"/>
      <c r="AF59" s="202" t="str">
        <f>IFERROR(_xlfn.XLOOKUP(確報【12月】!$AE59,台帳表ｓ[整理番号],台帳表ｓ[繁閑調整]),"")</f>
        <v/>
      </c>
      <c r="AG59" s="277" t="str">
        <f>IFERROR(_xlfn.XLOOKUP(確報【12月】!$AE59,台帳表ｓ[整理番号],台帳表ｓ[精算
グループ]),"")</f>
        <v/>
      </c>
      <c r="AH59" s="278" t="str">
        <f>IFERROR(_xlfn.XLOOKUP(確報【12月】!$AE59,台帳表ｓ[整理番号],台帳表ｓ[請求書発行番号]),"")</f>
        <v/>
      </c>
      <c r="AI59" s="269" t="str">
        <f>IFERROR(_xlfn.XLOOKUP(確報【12月】!$AE59,台帳表ｓ[整理番号],台帳表ｓ[繁閑調整金]),"")</f>
        <v/>
      </c>
      <c r="AJ59" s="275"/>
      <c r="AL59" s="202" t="str">
        <f>IFERROR(_xlfn.XLOOKUP(確報【12月】!AK59,台帳表ｔ[整理番号],台帳表ｔ[繁閑調整]),"")</f>
        <v/>
      </c>
      <c r="AM59" s="277" t="str">
        <f>IFERROR(_xlfn.XLOOKUP(確報【12月】!AK59,台帳表ｔ[整理番号],台帳表ｔ[精算
グループ]),"")</f>
        <v/>
      </c>
      <c r="AN59" s="278" t="str">
        <f>IFERROR(_xlfn.XLOOKUP(確報【12月】!AK59,台帳表ｔ[整理番号],台帳表ｔ[請求書発行番号]),"")</f>
        <v/>
      </c>
      <c r="AO59" s="269" t="str">
        <f>IFERROR(_xlfn.XLOOKUP(確報【12月】!AK59,台帳表ｔ[整理番号],台帳表ｔ[繁閑調整金]),"")</f>
        <v/>
      </c>
      <c r="AP59" s="275"/>
      <c r="AR59" s="202" t="str">
        <f>IFERROR(_xlfn.XLOOKUP(確報【12月】!AQ59,台帳表ｋ[整理番号],台帳表ｋ[繁閑調整]),"")</f>
        <v/>
      </c>
      <c r="AS59" s="277" t="str">
        <f>IFERROR(_xlfn.XLOOKUP(確報【12月】!AQ59,台帳表ｋ[整理番号],台帳表ｋ[精算
グループ]),"")</f>
        <v/>
      </c>
      <c r="AT59" s="278" t="str">
        <f>IFERROR(_xlfn.XLOOKUP(確報【12月】!AQ59,台帳表ｋ[整理番号],台帳表ｋ[請求書発行番号]),"")</f>
        <v/>
      </c>
      <c r="AU59" s="269" t="str">
        <f>IFERROR(_xlfn.XLOOKUP(確報【12月】!AQ59,台帳表ｋ[整理番号],台帳表ｋ[繁閑調整金]),"")</f>
        <v/>
      </c>
      <c r="AV59" s="275"/>
      <c r="AX59" s="202" t="str">
        <f>IFERROR(_xlfn.XLOOKUP(確報【12月】!AW59,台帳表ｋ[整理番号],台帳表ｋ[繁閑調整]),"")</f>
        <v/>
      </c>
      <c r="AY59" s="277" t="str">
        <f>IFERROR(_xlfn.XLOOKUP(確報【12月】!AW59,台帳表ｋ[整理番号],台帳表ｋ[精算
グループ]),"")</f>
        <v/>
      </c>
      <c r="AZ59" s="278" t="str">
        <f>IFERROR(_xlfn.XLOOKUP(確報【12月】!AW59,台帳表ｋ[整理番号],台帳表ｋ[請求書発行番号]),"")</f>
        <v/>
      </c>
      <c r="BA59" s="269" t="str">
        <f>IFERROR(_xlfn.XLOOKUP(確報【12月】!AW59,台帳表ｋ[整理番号],台帳表ｋ[繁閑調整金]),"")</f>
        <v/>
      </c>
    </row>
    <row r="60" spans="1:53" ht="16.350000000000001" customHeight="1">
      <c r="A60" s="927"/>
      <c r="B60" s="927"/>
      <c r="C60" s="927"/>
      <c r="D60" s="976"/>
      <c r="E60" s="927"/>
      <c r="F60" s="182" t="s">
        <v>16549</v>
      </c>
      <c r="G60" s="183"/>
      <c r="H60" s="184" t="s">
        <v>16550</v>
      </c>
      <c r="I60" s="185"/>
      <c r="J60" s="186" t="s">
        <v>16550</v>
      </c>
      <c r="K60" s="187"/>
      <c r="L60" s="186" t="s">
        <v>16550</v>
      </c>
      <c r="M60" s="187"/>
      <c r="N60" s="188" t="s">
        <v>16550</v>
      </c>
      <c r="O60" s="189"/>
      <c r="P60" s="184" t="s">
        <v>16550</v>
      </c>
      <c r="Q60" s="189"/>
      <c r="R60" s="184" t="s">
        <v>16550</v>
      </c>
      <c r="S60" s="187">
        <f>SUMIFS(台帳表ｋ[金額],台帳表ｋ[精算
グループ],確報【12月】!$H60,台帳表ｋ[入金月（月のみ）],確報【12月】!$A$1,台帳表ｋ[事務所/分室],"神")+SUMIFS(測量台帳1ｋ[入金額],測量台帳1ｋ[精算
グループ],確報【12月】!$H60,測量台帳1ｋ[入金月（月のみ）],確報【12月】!$A$1,測量台帳1ｋ[NC区分],"神奈川")+SUMIFS(測量台帳1__2ｋ[入金額(後)],測量台帳1__2ｋ[精算
グループ(後)],確報【12月】!$H60,測量台帳1__2ｋ[入金月(後)（月のみ）],確報【12月】!$A$1,測量台帳1__2ｋ[NC区分],"神奈川")</f>
        <v>0</v>
      </c>
      <c r="T60" s="188" t="s">
        <v>16550</v>
      </c>
      <c r="U60" s="189">
        <f>SUMIFS(台帳表ｋ[金額],台帳表ｋ[精算
グループ],確報【12月】!$H60,台帳表ｋ[入金月（月のみ）],確報【12月】!$A$1,台帳表ｋ[事務所/分室],"湘")+SUMIFS(測量台帳1ｋ[入金額],測量台帳1ｋ[精算
グループ],確報【12月】!$H60,測量台帳1ｋ[入金月（月のみ）],確報【12月】!$A$1,測量台帳1ｋ[NC区分],"湘南")+SUMIFS(測量台帳1__2ｋ[入金額(後)],測量台帳1__2ｋ[精算
グループ(後)],確報【12月】!$H60,測量台帳1__2ｋ[入金月(後)（月のみ）],確報【12月】!$A$1,測量台帳1__2ｋ[NC区分],"湘南")</f>
        <v>7149517</v>
      </c>
      <c r="V60" s="184" t="s">
        <v>16550</v>
      </c>
      <c r="W60" s="189" cm="1">
        <f t="array" ref="W60">INDEX(設備G入力用!$F$2:$Q$72,ROW(A55), MATCH($A$1,設備G入力用!$F$2:$Q$2,0))</f>
        <v>0</v>
      </c>
      <c r="X60" s="30">
        <f t="shared" si="7"/>
        <v>7149517</v>
      </c>
      <c r="Y60" s="24"/>
      <c r="Z60" s="13"/>
      <c r="AA60" s="983"/>
      <c r="AB60" s="304" t="s">
        <v>16493</v>
      </c>
      <c r="AC60" s="172">
        <f t="shared" si="10"/>
        <v>0</v>
      </c>
      <c r="AD60" s="10"/>
      <c r="AE60" s="10"/>
      <c r="AF60" s="202" t="str">
        <f>IFERROR(_xlfn.XLOOKUP(確報【12月】!$AE60,台帳表ｓ[整理番号],台帳表ｓ[繁閑調整]),"")</f>
        <v/>
      </c>
      <c r="AG60" s="277" t="str">
        <f>IFERROR(_xlfn.XLOOKUP(確報【12月】!$AE60,台帳表ｓ[整理番号],台帳表ｓ[精算
グループ]),"")</f>
        <v/>
      </c>
      <c r="AH60" s="278" t="str">
        <f>IFERROR(_xlfn.XLOOKUP(確報【12月】!$AE60,台帳表ｓ[整理番号],台帳表ｓ[請求書発行番号]),"")</f>
        <v/>
      </c>
      <c r="AI60" s="269" t="str">
        <f>IFERROR(_xlfn.XLOOKUP(確報【12月】!$AE60,台帳表ｓ[整理番号],台帳表ｓ[繁閑調整金]),"")</f>
        <v/>
      </c>
      <c r="AJ60" s="275"/>
      <c r="AL60" s="202" t="str">
        <f>IFERROR(_xlfn.XLOOKUP(確報【12月】!AK60,台帳表ｔ[整理番号],台帳表ｔ[繁閑調整]),"")</f>
        <v/>
      </c>
      <c r="AM60" s="277" t="str">
        <f>IFERROR(_xlfn.XLOOKUP(確報【12月】!AK60,台帳表ｔ[整理番号],台帳表ｔ[精算
グループ]),"")</f>
        <v/>
      </c>
      <c r="AN60" s="278" t="str">
        <f>IFERROR(_xlfn.XLOOKUP(確報【12月】!AK60,台帳表ｔ[整理番号],台帳表ｔ[請求書発行番号]),"")</f>
        <v/>
      </c>
      <c r="AO60" s="269" t="str">
        <f>IFERROR(_xlfn.XLOOKUP(確報【12月】!AK60,台帳表ｔ[整理番号],台帳表ｔ[繁閑調整金]),"")</f>
        <v/>
      </c>
      <c r="AP60" s="275"/>
      <c r="AR60" s="202" t="str">
        <f>IFERROR(_xlfn.XLOOKUP(確報【12月】!AQ60,台帳表ｋ[整理番号],台帳表ｋ[繁閑調整]),"")</f>
        <v/>
      </c>
      <c r="AS60" s="277" t="str">
        <f>IFERROR(_xlfn.XLOOKUP(確報【12月】!AQ60,台帳表ｋ[整理番号],台帳表ｋ[精算
グループ]),"")</f>
        <v/>
      </c>
      <c r="AT60" s="278" t="str">
        <f>IFERROR(_xlfn.XLOOKUP(確報【12月】!AQ60,台帳表ｋ[整理番号],台帳表ｋ[請求書発行番号]),"")</f>
        <v/>
      </c>
      <c r="AU60" s="269" t="str">
        <f>IFERROR(_xlfn.XLOOKUP(確報【12月】!AQ60,台帳表ｋ[整理番号],台帳表ｋ[繁閑調整金]),"")</f>
        <v/>
      </c>
      <c r="AV60" s="275"/>
      <c r="AX60" s="202" t="str">
        <f>IFERROR(_xlfn.XLOOKUP(確報【12月】!AW60,台帳表ｋ[整理番号],台帳表ｋ[繁閑調整]),"")</f>
        <v/>
      </c>
      <c r="AY60" s="277" t="str">
        <f>IFERROR(_xlfn.XLOOKUP(確報【12月】!AW60,台帳表ｋ[整理番号],台帳表ｋ[精算
グループ]),"")</f>
        <v/>
      </c>
      <c r="AZ60" s="278" t="str">
        <f>IFERROR(_xlfn.XLOOKUP(確報【12月】!AW60,台帳表ｋ[整理番号],台帳表ｋ[請求書発行番号]),"")</f>
        <v/>
      </c>
      <c r="BA60" s="269" t="str">
        <f>IFERROR(_xlfn.XLOOKUP(確報【12月】!AW60,台帳表ｋ[整理番号],台帳表ｋ[繁閑調整金]),"")</f>
        <v/>
      </c>
    </row>
    <row r="61" spans="1:53" ht="16.350000000000001" customHeight="1">
      <c r="A61" s="927"/>
      <c r="B61" s="927"/>
      <c r="C61" s="927"/>
      <c r="D61" s="976"/>
      <c r="E61" s="927"/>
      <c r="F61" s="91" t="s">
        <v>16551</v>
      </c>
      <c r="G61" s="52" t="s">
        <v>16606</v>
      </c>
      <c r="H61" s="27" t="s">
        <v>16494</v>
      </c>
      <c r="I61" s="28"/>
      <c r="J61" s="78" t="s">
        <v>16494</v>
      </c>
      <c r="K61" s="40"/>
      <c r="L61" s="78" t="s">
        <v>16494</v>
      </c>
      <c r="M61" s="40"/>
      <c r="N61" s="60" t="s">
        <v>16494</v>
      </c>
      <c r="O61" s="61"/>
      <c r="P61" s="27" t="s">
        <v>16494</v>
      </c>
      <c r="Q61" s="29"/>
      <c r="R61" s="27" t="s">
        <v>16494</v>
      </c>
      <c r="S61" s="92">
        <f>SUMIFS(台帳表ｋ[金額],台帳表ｋ[精算
グループ],確報【12月】!$H61,台帳表ｋ[入金月（月のみ）],確報【12月】!$A$1,台帳表ｋ[事務所/分室],"神")+SUMIFS(測量台帳1ｋ[入金額],測量台帳1ｋ[精算
グループ],確報【12月】!$H61,測量台帳1ｋ[入金月（月のみ）],確報【12月】!$A$1,測量台帳1ｋ[NC区分],"神奈川")+SUMIFS(測量台帳1__2ｋ[入金額(後)],測量台帳1__2ｋ[精算
グループ(後)],確報【12月】!$H61,測量台帳1__2ｋ[入金月(後)（月のみ）],確報【12月】!$A$1,測量台帳1__2ｋ[NC区分],"神奈川")</f>
        <v>0</v>
      </c>
      <c r="T61" s="93" t="s">
        <v>220</v>
      </c>
      <c r="U61" s="29">
        <f>SUMIFS(台帳表ｋ[金額],台帳表ｋ[精算
グループ],確報【12月】!$H61,台帳表ｋ[入金月（月のみ）],確報【12月】!$A$1,台帳表ｋ[事務所/分室],"湘")+SUMIFS(測量台帳1ｋ[入金額],測量台帳1ｋ[精算
グループ],確報【12月】!$H61,測量台帳1ｋ[入金月（月のみ）],確報【12月】!$A$1,測量台帳1ｋ[NC区分],"湘南")+SUMIFS(測量台帳1__2ｋ[入金額(後)],測量台帳1__2ｋ[精算
グループ(後)],確報【12月】!$H61,測量台帳1__2ｋ[入金月(後)（月のみ）],確報【12月】!$A$1,測量台帳1__2ｋ[NC区分],"湘南")</f>
        <v>0</v>
      </c>
      <c r="V61" s="27" t="s">
        <v>220</v>
      </c>
      <c r="W61" s="29" cm="1">
        <f t="array" ref="W61">INDEX(設備G入力用!$F$2:$Q$72,ROW(A56), MATCH($A$1,設備G入力用!$F$2:$Q$2,0))</f>
        <v>0</v>
      </c>
      <c r="X61" s="30">
        <f t="shared" si="7"/>
        <v>0</v>
      </c>
      <c r="AA61" s="983"/>
      <c r="AB61" s="304" t="s">
        <v>16494</v>
      </c>
      <c r="AC61" s="172">
        <f>SUM(I61,K61,M61,O61,Q61,S61,U61,W61)</f>
        <v>0</v>
      </c>
      <c r="AF61" s="202" t="str">
        <f>IFERROR(_xlfn.XLOOKUP(確報【12月】!$AE61,台帳表ｓ[整理番号],台帳表ｓ[繁閑調整]),"")</f>
        <v/>
      </c>
      <c r="AG61" s="277" t="str">
        <f>IFERROR(_xlfn.XLOOKUP(確報【12月】!$AE61,台帳表ｓ[整理番号],台帳表ｓ[精算
グループ]),"")</f>
        <v/>
      </c>
      <c r="AH61" s="278" t="str">
        <f>IFERROR(_xlfn.XLOOKUP(確報【12月】!$AE61,台帳表ｓ[整理番号],台帳表ｓ[請求書発行番号]),"")</f>
        <v/>
      </c>
      <c r="AI61" s="269" t="str">
        <f>IFERROR(_xlfn.XLOOKUP(確報【12月】!$AE61,台帳表ｓ[整理番号],台帳表ｓ[繁閑調整金]),"")</f>
        <v/>
      </c>
      <c r="AJ61" s="275"/>
      <c r="AL61" s="202" t="str">
        <f>IFERROR(_xlfn.XLOOKUP(確報【12月】!AK61,台帳表ｔ[整理番号],台帳表ｔ[繁閑調整]),"")</f>
        <v/>
      </c>
      <c r="AM61" s="277" t="str">
        <f>IFERROR(_xlfn.XLOOKUP(確報【12月】!AK61,台帳表ｔ[整理番号],台帳表ｔ[精算
グループ]),"")</f>
        <v/>
      </c>
      <c r="AN61" s="278" t="str">
        <f>IFERROR(_xlfn.XLOOKUP(確報【12月】!AK61,台帳表ｔ[整理番号],台帳表ｔ[請求書発行番号]),"")</f>
        <v/>
      </c>
      <c r="AO61" s="269" t="str">
        <f>IFERROR(_xlfn.XLOOKUP(確報【12月】!AK61,台帳表ｔ[整理番号],台帳表ｔ[繁閑調整金]),"")</f>
        <v/>
      </c>
      <c r="AP61" s="275"/>
      <c r="AR61" s="202" t="str">
        <f>IFERROR(_xlfn.XLOOKUP(確報【12月】!AQ61,台帳表ｋ[整理番号],台帳表ｋ[繁閑調整]),"")</f>
        <v/>
      </c>
      <c r="AS61" s="277" t="str">
        <f>IFERROR(_xlfn.XLOOKUP(確報【12月】!AQ61,台帳表ｋ[整理番号],台帳表ｋ[精算
グループ]),"")</f>
        <v/>
      </c>
      <c r="AT61" s="278" t="str">
        <f>IFERROR(_xlfn.XLOOKUP(確報【12月】!AQ61,台帳表ｋ[整理番号],台帳表ｋ[請求書発行番号]),"")</f>
        <v/>
      </c>
      <c r="AU61" s="269" t="str">
        <f>IFERROR(_xlfn.XLOOKUP(確報【12月】!AQ61,台帳表ｋ[整理番号],台帳表ｋ[繁閑調整金]),"")</f>
        <v/>
      </c>
      <c r="AV61" s="275"/>
      <c r="AX61" s="202" t="str">
        <f>IFERROR(_xlfn.XLOOKUP(確報【12月】!AW61,台帳表ｋ[整理番号],台帳表ｋ[繁閑調整]),"")</f>
        <v/>
      </c>
      <c r="AY61" s="277" t="str">
        <f>IFERROR(_xlfn.XLOOKUP(確報【12月】!AW61,台帳表ｋ[整理番号],台帳表ｋ[精算
グループ]),"")</f>
        <v/>
      </c>
      <c r="AZ61" s="278" t="str">
        <f>IFERROR(_xlfn.XLOOKUP(確報【12月】!AW61,台帳表ｋ[整理番号],台帳表ｋ[請求書発行番号]),"")</f>
        <v/>
      </c>
      <c r="BA61" s="269" t="str">
        <f>IFERROR(_xlfn.XLOOKUP(確報【12月】!AW61,台帳表ｋ[整理番号],台帳表ｋ[繁閑調整金]),"")</f>
        <v/>
      </c>
    </row>
    <row r="62" spans="1:53" ht="16.350000000000001" customHeight="1">
      <c r="A62" s="927"/>
      <c r="B62" s="927"/>
      <c r="C62" s="927"/>
      <c r="D62" s="976"/>
      <c r="E62" s="927"/>
      <c r="F62" s="94" t="s">
        <v>16552</v>
      </c>
      <c r="G62" s="52" t="s">
        <v>16606</v>
      </c>
      <c r="H62" s="73" t="s">
        <v>16495</v>
      </c>
      <c r="I62" s="190"/>
      <c r="J62" s="83" t="s">
        <v>16495</v>
      </c>
      <c r="K62" s="191"/>
      <c r="L62" s="83" t="s">
        <v>16495</v>
      </c>
      <c r="M62" s="191"/>
      <c r="N62" s="72" t="s">
        <v>16495</v>
      </c>
      <c r="O62" s="175"/>
      <c r="P62" s="95" t="s">
        <v>16495</v>
      </c>
      <c r="Q62" s="29"/>
      <c r="R62" s="27" t="s">
        <v>16495</v>
      </c>
      <c r="S62" s="92">
        <f>SUMIFS(台帳表ｋ[金額],台帳表ｋ[精算
グループ],確報【12月】!$H62,台帳表ｋ[入金月（月のみ）],確報【12月】!$A$1,台帳表ｋ[事務所/分室],"神")+SUMIFS(測量台帳1ｋ[入金額],測量台帳1ｋ[精算
グループ],確報【12月】!$H62,測量台帳1ｋ[入金月（月のみ）],確報【12月】!$A$1,測量台帳1ｋ[NC区分],"神奈川")+SUMIFS(測量台帳1__2ｋ[入金額(後)],測量台帳1__2ｋ[精算
グループ(後)],確報【12月】!$H62,測量台帳1__2ｋ[入金月(後)（月のみ）],確報【12月】!$A$1,測量台帳1__2ｋ[NC区分],"神奈川")</f>
        <v>0</v>
      </c>
      <c r="T62" s="93" t="s">
        <v>224</v>
      </c>
      <c r="U62" s="29">
        <f>SUMIFS(台帳表ｋ[金額],台帳表ｋ[精算
グループ],確報【12月】!$H62,台帳表ｋ[入金月（月のみ）],確報【12月】!$A$1,台帳表ｋ[事務所/分室],"湘")+SUMIFS(測量台帳1ｋ[入金額],測量台帳1ｋ[精算
グループ],確報【12月】!$H62,測量台帳1ｋ[入金月（月のみ）],確報【12月】!$A$1,測量台帳1ｋ[NC区分],"湘南")+SUMIFS(測量台帳1__2ｋ[入金額(後)],測量台帳1__2ｋ[精算
グループ(後)],確報【12月】!$H62,測量台帳1__2ｋ[入金月(後)（月のみ）],確報【12月】!$A$1,測量台帳1__2ｋ[NC区分],"湘南")</f>
        <v>0</v>
      </c>
      <c r="V62" s="73" t="s">
        <v>224</v>
      </c>
      <c r="W62" s="96" cm="1">
        <f t="array" ref="W62">INDEX(設備G入力用!$F$2:$Q$72,ROW(A57), MATCH($A$1,設備G入力用!$F$2:$Q$2,0))</f>
        <v>0</v>
      </c>
      <c r="X62" s="30">
        <f t="shared" si="7"/>
        <v>0</v>
      </c>
      <c r="AA62" s="983"/>
      <c r="AB62" s="314" t="s">
        <v>16495</v>
      </c>
      <c r="AC62" s="172">
        <f>SUM(I62,K62,M62,O62,Q62,S62,U62,W62)</f>
        <v>0</v>
      </c>
      <c r="AF62" s="202" t="str">
        <f>IFERROR(_xlfn.XLOOKUP(確報【12月】!$AE62,台帳表ｓ[整理番号],台帳表ｓ[繁閑調整]),"")</f>
        <v/>
      </c>
      <c r="AG62" s="277" t="str">
        <f>IFERROR(_xlfn.XLOOKUP(確報【12月】!$AE62,台帳表ｓ[整理番号],台帳表ｓ[精算
グループ]),"")</f>
        <v/>
      </c>
      <c r="AH62" s="278" t="str">
        <f>IFERROR(_xlfn.XLOOKUP(確報【12月】!$AE62,台帳表ｓ[整理番号],台帳表ｓ[請求書発行番号]),"")</f>
        <v/>
      </c>
      <c r="AI62" s="269" t="str">
        <f>IFERROR(_xlfn.XLOOKUP(確報【12月】!$AE62,台帳表ｓ[整理番号],台帳表ｓ[繁閑調整金]),"")</f>
        <v/>
      </c>
      <c r="AJ62" s="275"/>
      <c r="AL62" s="202" t="str">
        <f>IFERROR(_xlfn.XLOOKUP(確報【12月】!AK62,台帳表ｔ[整理番号],台帳表ｔ[繁閑調整]),"")</f>
        <v/>
      </c>
      <c r="AM62" s="277" t="str">
        <f>IFERROR(_xlfn.XLOOKUP(確報【12月】!AK62,台帳表ｔ[整理番号],台帳表ｔ[精算
グループ]),"")</f>
        <v/>
      </c>
      <c r="AN62" s="278" t="str">
        <f>IFERROR(_xlfn.XLOOKUP(確報【12月】!AK62,台帳表ｔ[整理番号],台帳表ｔ[請求書発行番号]),"")</f>
        <v/>
      </c>
      <c r="AO62" s="269" t="str">
        <f>IFERROR(_xlfn.XLOOKUP(確報【12月】!AK62,台帳表ｔ[整理番号],台帳表ｔ[繁閑調整金]),"")</f>
        <v/>
      </c>
      <c r="AP62" s="275"/>
      <c r="AR62" s="202" t="str">
        <f>IFERROR(_xlfn.XLOOKUP(確報【12月】!AQ62,台帳表ｋ[整理番号],台帳表ｋ[繁閑調整]),"")</f>
        <v/>
      </c>
      <c r="AS62" s="277" t="str">
        <f>IFERROR(_xlfn.XLOOKUP(確報【12月】!AQ62,台帳表ｋ[整理番号],台帳表ｋ[精算
グループ]),"")</f>
        <v/>
      </c>
      <c r="AT62" s="278" t="str">
        <f>IFERROR(_xlfn.XLOOKUP(確報【12月】!AQ62,台帳表ｋ[整理番号],台帳表ｋ[請求書発行番号]),"")</f>
        <v/>
      </c>
      <c r="AU62" s="269" t="str">
        <f>IFERROR(_xlfn.XLOOKUP(確報【12月】!AQ62,台帳表ｋ[整理番号],台帳表ｋ[繁閑調整金]),"")</f>
        <v/>
      </c>
      <c r="AV62" s="275"/>
      <c r="AX62" s="202" t="str">
        <f>IFERROR(_xlfn.XLOOKUP(確報【12月】!AW62,台帳表ｋ[整理番号],台帳表ｋ[繁閑調整]),"")</f>
        <v/>
      </c>
      <c r="AY62" s="277" t="str">
        <f>IFERROR(_xlfn.XLOOKUP(確報【12月】!AW62,台帳表ｋ[整理番号],台帳表ｋ[精算
グループ]),"")</f>
        <v/>
      </c>
      <c r="AZ62" s="278" t="str">
        <f>IFERROR(_xlfn.XLOOKUP(確報【12月】!AW62,台帳表ｋ[整理番号],台帳表ｋ[請求書発行番号]),"")</f>
        <v/>
      </c>
      <c r="BA62" s="269" t="str">
        <f>IFERROR(_xlfn.XLOOKUP(確報【12月】!AW62,台帳表ｋ[整理番号],台帳表ｋ[繁閑調整金]),"")</f>
        <v/>
      </c>
    </row>
    <row r="63" spans="1:53" ht="16.350000000000001" customHeight="1" thickBot="1">
      <c r="A63" s="927"/>
      <c r="B63" s="927"/>
      <c r="C63" s="927"/>
      <c r="D63" s="976"/>
      <c r="E63" s="927"/>
      <c r="F63" s="97" t="s">
        <v>16553</v>
      </c>
      <c r="G63" s="52" t="s">
        <v>16606</v>
      </c>
      <c r="H63" s="192" t="s">
        <v>16497</v>
      </c>
      <c r="I63" s="190"/>
      <c r="J63" s="193" t="s">
        <v>16497</v>
      </c>
      <c r="K63" s="191"/>
      <c r="L63" s="193" t="s">
        <v>16497</v>
      </c>
      <c r="M63" s="191"/>
      <c r="N63" s="194" t="s">
        <v>16497</v>
      </c>
      <c r="O63" s="175"/>
      <c r="P63" s="95" t="s">
        <v>16497</v>
      </c>
      <c r="Q63" s="96"/>
      <c r="R63" s="27" t="s">
        <v>16497</v>
      </c>
      <c r="S63" s="92">
        <f>SUMIFS(台帳表ｋ[金額],台帳表ｋ[精算
グループ],確報【12月】!$H63,台帳表ｋ[入金月（月のみ）],確報【12月】!$A$1,台帳表ｋ[事務所/分室],"神")+SUMIFS(測量台帳1ｋ[入金額],測量台帳1ｋ[精算
グループ],確報【12月】!$H63,測量台帳1ｋ[入金月（月のみ）],確報【12月】!$A$1,測量台帳1ｋ[NC区分],"神奈川")+SUMIFS(測量台帳1__2ｋ[入金額(後)],測量台帳1__2ｋ[精算
グループ(後)],確報【12月】!$H63,測量台帳1__2ｋ[入金月(後)（月のみ）],確報【12月】!$A$1,測量台帳1__2ｋ[NC区分],"神奈川")</f>
        <v>0</v>
      </c>
      <c r="T63" s="93" t="s">
        <v>228</v>
      </c>
      <c r="U63" s="29">
        <f>SUMIFS(台帳表ｋ[金額],台帳表ｋ[精算
グループ],確報【12月】!$H63,台帳表ｋ[入金月（月のみ）],確報【12月】!$A$1,台帳表ｋ[事務所/分室],"湘")+SUMIFS(測量台帳1ｋ[入金額],測量台帳1ｋ[精算
グループ],確報【12月】!$H63,測量台帳1ｋ[入金月（月のみ）],確報【12月】!$A$1,測量台帳1ｋ[NC区分],"湘南")+SUMIFS(測量台帳1__2ｋ[入金額(後)],測量台帳1__2ｋ[精算
グループ(後)],確報【12月】!$H63,測量台帳1__2ｋ[入金月(後)（月のみ）],確報【12月】!$A$1,測量台帳1__2ｋ[NC区分],"湘南")</f>
        <v>0</v>
      </c>
      <c r="V63" s="73" t="s">
        <v>228</v>
      </c>
      <c r="W63" s="96" cm="1">
        <f t="array" ref="W63">INDEX(設備G入力用!$F$2:$Q$72,ROW(A58), MATCH($A$1,設備G入力用!$F$2:$Q$2,0))</f>
        <v>0</v>
      </c>
      <c r="X63" s="30">
        <f t="shared" si="7"/>
        <v>0</v>
      </c>
      <c r="AA63" s="983"/>
      <c r="AB63" s="314" t="s">
        <v>16550</v>
      </c>
      <c r="AC63" s="172">
        <f>SUM(I60,K60,M60,O60,Q60,S60,U60,W60)</f>
        <v>7149517</v>
      </c>
      <c r="AD63" s="10"/>
      <c r="AE63" s="10"/>
      <c r="AF63" s="202" t="str">
        <f>IFERROR(_xlfn.XLOOKUP(確報【12月】!$AE63,台帳表ｓ[整理番号],台帳表ｓ[繁閑調整]),"")</f>
        <v/>
      </c>
      <c r="AG63" s="277" t="str">
        <f>IFERROR(_xlfn.XLOOKUP(確報【12月】!$AE63,台帳表ｓ[整理番号],台帳表ｓ[精算
グループ]),"")</f>
        <v/>
      </c>
      <c r="AH63" s="278" t="str">
        <f>IFERROR(_xlfn.XLOOKUP(確報【12月】!$AE63,台帳表ｓ[整理番号],台帳表ｓ[請求書発行番号]),"")</f>
        <v/>
      </c>
      <c r="AI63" s="269" t="str">
        <f>IFERROR(_xlfn.XLOOKUP(確報【12月】!$AE63,台帳表ｓ[整理番号],台帳表ｓ[繁閑調整金]),"")</f>
        <v/>
      </c>
      <c r="AJ63" s="275"/>
      <c r="AL63" s="202" t="str">
        <f>IFERROR(_xlfn.XLOOKUP(確報【12月】!AK63,台帳表ｔ[整理番号],台帳表ｔ[繁閑調整]),"")</f>
        <v/>
      </c>
      <c r="AM63" s="277" t="str">
        <f>IFERROR(_xlfn.XLOOKUP(確報【12月】!AK63,台帳表ｔ[整理番号],台帳表ｔ[精算
グループ]),"")</f>
        <v/>
      </c>
      <c r="AN63" s="278" t="str">
        <f>IFERROR(_xlfn.XLOOKUP(確報【12月】!AK63,台帳表ｔ[整理番号],台帳表ｔ[請求書発行番号]),"")</f>
        <v/>
      </c>
      <c r="AO63" s="269" t="str">
        <f>IFERROR(_xlfn.XLOOKUP(確報【12月】!AK63,台帳表ｔ[整理番号],台帳表ｔ[繁閑調整金]),"")</f>
        <v/>
      </c>
      <c r="AP63" s="275"/>
      <c r="AR63" s="202" t="str">
        <f>IFERROR(_xlfn.XLOOKUP(確報【12月】!AQ63,台帳表ｋ[整理番号],台帳表ｋ[繁閑調整]),"")</f>
        <v/>
      </c>
      <c r="AS63" s="277" t="str">
        <f>IFERROR(_xlfn.XLOOKUP(確報【12月】!AQ63,台帳表ｋ[整理番号],台帳表ｋ[精算
グループ]),"")</f>
        <v/>
      </c>
      <c r="AT63" s="278" t="str">
        <f>IFERROR(_xlfn.XLOOKUP(確報【12月】!AQ63,台帳表ｋ[整理番号],台帳表ｋ[請求書発行番号]),"")</f>
        <v/>
      </c>
      <c r="AU63" s="269" t="str">
        <f>IFERROR(_xlfn.XLOOKUP(確報【12月】!AQ63,台帳表ｋ[整理番号],台帳表ｋ[繁閑調整金]),"")</f>
        <v/>
      </c>
      <c r="AV63" s="275"/>
      <c r="AX63" s="202" t="str">
        <f>IFERROR(_xlfn.XLOOKUP(確報【12月】!AW63,台帳表ｋ[整理番号],台帳表ｋ[繁閑調整]),"")</f>
        <v/>
      </c>
      <c r="AY63" s="277" t="str">
        <f>IFERROR(_xlfn.XLOOKUP(確報【12月】!AW63,台帳表ｋ[整理番号],台帳表ｋ[精算
グループ]),"")</f>
        <v/>
      </c>
      <c r="AZ63" s="278" t="str">
        <f>IFERROR(_xlfn.XLOOKUP(確報【12月】!AW63,台帳表ｋ[整理番号],台帳表ｋ[請求書発行番号]),"")</f>
        <v/>
      </c>
      <c r="BA63" s="269" t="str">
        <f>IFERROR(_xlfn.XLOOKUP(確報【12月】!AW63,台帳表ｋ[整理番号],台帳表ｋ[繁閑調整金]),"")</f>
        <v/>
      </c>
    </row>
    <row r="64" spans="1:53" ht="16.350000000000001" customHeight="1" thickBot="1">
      <c r="A64" s="927"/>
      <c r="B64" s="927"/>
      <c r="C64" s="927"/>
      <c r="D64" s="976"/>
      <c r="E64" s="928"/>
      <c r="F64" s="221" t="s">
        <v>16554</v>
      </c>
      <c r="G64" s="222" t="s">
        <v>16606</v>
      </c>
      <c r="H64" s="200" t="s">
        <v>16527</v>
      </c>
      <c r="I64" s="153"/>
      <c r="J64" s="223" t="s">
        <v>16527</v>
      </c>
      <c r="K64" s="154"/>
      <c r="L64" s="223" t="s">
        <v>16527</v>
      </c>
      <c r="M64" s="154"/>
      <c r="N64" s="224" t="s">
        <v>16527</v>
      </c>
      <c r="O64" s="155"/>
      <c r="P64" s="200" t="s">
        <v>16527</v>
      </c>
      <c r="Q64" s="155"/>
      <c r="R64" s="200" t="s">
        <v>16527</v>
      </c>
      <c r="S64" s="154">
        <f>SUMIFS(台帳表ｋ[金額],台帳表ｋ[精算
グループ],確報【12月】!$H64,台帳表ｋ[入金月（月のみ）],確報【12月】!$A$1,台帳表ｋ[事務所/分室],"神")+SUMIFS(測量台帳1ｋ[入金額],測量台帳1ｋ[精算
グループ],確報【12月】!$H64,測量台帳1ｋ[入金月（月のみ）],確報【12月】!$A$1,測量台帳1ｋ[NC区分],"神奈川")+SUMIFS(測量台帳1__2ｋ[入金額(後)],測量台帳1__2ｋ[精算
グループ(後)],確報【12月】!$H64,測量台帳1__2ｋ[入金月(後)（月のみ）],確報【12月】!$A$1,測量台帳1__2ｋ[NC区分],"神奈川")</f>
        <v>0</v>
      </c>
      <c r="T64" s="224" t="s">
        <v>240</v>
      </c>
      <c r="U64" s="155">
        <f>SUMIFS(台帳表ｋ[金額],台帳表ｋ[精算
グループ],確報【12月】!$H64,台帳表ｋ[入金月（月のみ）],確報【12月】!$A$1,台帳表ｋ[事務所/分室],"湘")+SUMIFS(測量台帳1ｋ[入金額],測量台帳1ｋ[精算
グループ],確報【12月】!$H64,測量台帳1ｋ[入金月（月のみ）],確報【12月】!$A$1,測量台帳1ｋ[NC区分],"湘南")+SUMIFS(測量台帳1__2ｋ[入金額(後)],測量台帳1__2ｋ[精算
グループ(後)],確報【12月】!$H64,測量台帳1__2ｋ[入金月(後)（月のみ）],確報【12月】!$A$1,測量台帳1__2ｋ[NC区分],"湘南")</f>
        <v>4354076</v>
      </c>
      <c r="V64" s="200" t="s">
        <v>240</v>
      </c>
      <c r="W64" s="155" cm="1">
        <f t="array" ref="W64">INDEX(設備G入力用!$F$2:$Q$72,ROW(A59), MATCH($A$1,設備G入力用!$F$2:$Q$2,0))</f>
        <v>0</v>
      </c>
      <c r="X64" s="156">
        <f t="shared" si="7"/>
        <v>4354076</v>
      </c>
      <c r="Y64" s="16">
        <f>SUM(X59:X64)</f>
        <v>11503593</v>
      </c>
      <c r="Z64" s="13" t="s">
        <v>16625</v>
      </c>
      <c r="AA64" s="983"/>
      <c r="AB64" s="314" t="s">
        <v>16497</v>
      </c>
      <c r="AC64" s="172">
        <f t="shared" ref="AC64:AC70" si="11">SUM(I63,K63,M63,O63,Q63,S63,U63,W63)</f>
        <v>0</v>
      </c>
      <c r="AD64" s="10"/>
      <c r="AE64" s="10"/>
      <c r="AF64" s="202" t="str">
        <f>IFERROR(_xlfn.XLOOKUP(確報【12月】!$AE64,台帳表ｓ[整理番号],台帳表ｓ[繁閑調整]),"")</f>
        <v/>
      </c>
      <c r="AG64" s="277" t="str">
        <f>IFERROR(_xlfn.XLOOKUP(確報【12月】!$AE64,台帳表ｓ[整理番号],台帳表ｓ[精算
グループ]),"")</f>
        <v/>
      </c>
      <c r="AH64" s="278" t="str">
        <f>IFERROR(_xlfn.XLOOKUP(確報【12月】!$AE64,台帳表ｓ[整理番号],台帳表ｓ[請求書発行番号]),"")</f>
        <v/>
      </c>
      <c r="AI64" s="269" t="str">
        <f>IFERROR(_xlfn.XLOOKUP(確報【12月】!$AE64,台帳表ｓ[整理番号],台帳表ｓ[繁閑調整金]),"")</f>
        <v/>
      </c>
      <c r="AJ64" s="275"/>
      <c r="AL64" s="202" t="str">
        <f>IFERROR(_xlfn.XLOOKUP(確報【12月】!AK64,台帳表ｔ[整理番号],台帳表ｔ[繁閑調整]),"")</f>
        <v/>
      </c>
      <c r="AM64" s="277" t="str">
        <f>IFERROR(_xlfn.XLOOKUP(確報【12月】!AK64,台帳表ｔ[整理番号],台帳表ｔ[精算
グループ]),"")</f>
        <v/>
      </c>
      <c r="AN64" s="278" t="str">
        <f>IFERROR(_xlfn.XLOOKUP(確報【12月】!AK64,台帳表ｔ[整理番号],台帳表ｔ[請求書発行番号]),"")</f>
        <v/>
      </c>
      <c r="AO64" s="269" t="str">
        <f>IFERROR(_xlfn.XLOOKUP(確報【12月】!AK64,台帳表ｔ[整理番号],台帳表ｔ[繁閑調整金]),"")</f>
        <v/>
      </c>
      <c r="AP64" s="275"/>
      <c r="AR64" s="202" t="str">
        <f>IFERROR(_xlfn.XLOOKUP(確報【12月】!AQ64,台帳表ｋ[整理番号],台帳表ｋ[繁閑調整]),"")</f>
        <v/>
      </c>
      <c r="AS64" s="277" t="str">
        <f>IFERROR(_xlfn.XLOOKUP(確報【12月】!AQ64,台帳表ｋ[整理番号],台帳表ｋ[精算
グループ]),"")</f>
        <v/>
      </c>
      <c r="AT64" s="278" t="str">
        <f>IFERROR(_xlfn.XLOOKUP(確報【12月】!AQ64,台帳表ｋ[整理番号],台帳表ｋ[請求書発行番号]),"")</f>
        <v/>
      </c>
      <c r="AU64" s="269" t="str">
        <f>IFERROR(_xlfn.XLOOKUP(確報【12月】!AQ64,台帳表ｋ[整理番号],台帳表ｋ[繁閑調整金]),"")</f>
        <v/>
      </c>
      <c r="AV64" s="275"/>
      <c r="AX64" s="202" t="str">
        <f>IFERROR(_xlfn.XLOOKUP(確報【12月】!AW64,台帳表ｋ[整理番号],台帳表ｋ[繁閑調整]),"")</f>
        <v/>
      </c>
      <c r="AY64" s="277" t="str">
        <f>IFERROR(_xlfn.XLOOKUP(確報【12月】!AW64,台帳表ｋ[整理番号],台帳表ｋ[精算
グループ]),"")</f>
        <v/>
      </c>
      <c r="AZ64" s="278" t="str">
        <f>IFERROR(_xlfn.XLOOKUP(確報【12月】!AW64,台帳表ｋ[整理番号],台帳表ｋ[請求書発行番号]),"")</f>
        <v/>
      </c>
      <c r="BA64" s="269" t="str">
        <f>IFERROR(_xlfn.XLOOKUP(確報【12月】!AW64,台帳表ｋ[整理番号],台帳表ｋ[繁閑調整金]),"")</f>
        <v/>
      </c>
    </row>
    <row r="65" spans="1:53" ht="16.350000000000001" customHeight="1" thickBot="1">
      <c r="A65" s="927"/>
      <c r="B65" s="927"/>
      <c r="C65" s="927"/>
      <c r="D65" s="976"/>
      <c r="E65" s="926" t="s">
        <v>16500</v>
      </c>
      <c r="F65" s="225" t="s">
        <v>16501</v>
      </c>
      <c r="G65" s="226"/>
      <c r="H65" s="227" t="s">
        <v>16555</v>
      </c>
      <c r="I65" s="228"/>
      <c r="J65" s="229" t="s">
        <v>16555</v>
      </c>
      <c r="K65" s="230"/>
      <c r="L65" s="231" t="s">
        <v>16555</v>
      </c>
      <c r="M65" s="230"/>
      <c r="N65" s="231" t="s">
        <v>16555</v>
      </c>
      <c r="O65" s="232"/>
      <c r="P65" s="227" t="s">
        <v>16555</v>
      </c>
      <c r="Q65" s="232"/>
      <c r="R65" s="227" t="s">
        <v>16555</v>
      </c>
      <c r="S65" s="230">
        <f>SUMIFS(台帳表ｋ[金額],台帳表ｋ[精算
グループ],確報【12月】!$H65,台帳表ｋ[入金月（月のみ）],確報【12月】!$A$1,台帳表ｋ[事務所/分室],"神")+SUMIFS(測量台帳1ｋ[入金額],測量台帳1ｋ[精算
グループ],確報【12月】!$H65,測量台帳1ｋ[入金月（月のみ）],確報【12月】!$A$1,測量台帳1ｋ[NC区分],"神奈川")+SUMIFS(測量台帳1__2ｋ[入金額(後)],測量台帳1__2ｋ[精算
グループ(後)],確報【12月】!$H65,測量台帳1__2ｋ[入金月(後)（月のみ）],確報【12月】!$A$1,測量台帳1__2ｋ[NC区分],"神奈川")</f>
        <v>226334</v>
      </c>
      <c r="T65" s="231" t="s">
        <v>16555</v>
      </c>
      <c r="U65" s="232">
        <f>SUMIFS(台帳表ｋ[金額],台帳表ｋ[精算
グループ],確報【12月】!$H65,台帳表ｋ[入金月（月のみ）],確報【12月】!$A$1,台帳表ｋ[事務所/分室],"湘")+SUMIFS(測量台帳1ｋ[入金額],測量台帳1ｋ[精算
グループ],確報【12月】!$H65,測量台帳1ｋ[入金月（月のみ）],確報【12月】!$A$1,測量台帳1ｋ[NC区分],"湘南")+SUMIFS(測量台帳1__2ｋ[入金額(後)],測量台帳1__2ｋ[精算
グループ(後)],確報【12月】!$H65,測量台帳1__2ｋ[入金月(後)（月のみ）],確報【12月】!$A$1,測量台帳1__2ｋ[NC区分],"湘南")</f>
        <v>0</v>
      </c>
      <c r="V65" s="227" t="s">
        <v>16555</v>
      </c>
      <c r="W65" s="232" cm="1">
        <f t="array" ref="W65">INDEX(設備G入力用!$F$2:$Q$72,ROW(A60), MATCH($A$1,設備G入力用!$F$2:$Q$2,0))</f>
        <v>0</v>
      </c>
      <c r="X65" s="233">
        <f t="shared" si="7"/>
        <v>226334</v>
      </c>
      <c r="Y65" s="181">
        <f>SUM(X65:X65)</f>
        <v>226334</v>
      </c>
      <c r="Z65" s="13"/>
      <c r="AA65" s="983"/>
      <c r="AB65" s="314" t="s">
        <v>16527</v>
      </c>
      <c r="AC65" s="172">
        <f t="shared" si="11"/>
        <v>4354076</v>
      </c>
      <c r="AD65" s="10"/>
      <c r="AE65" s="10"/>
      <c r="AF65" s="202" t="str">
        <f>IFERROR(_xlfn.XLOOKUP(確報【12月】!$AE65,台帳表ｓ[整理番号],台帳表ｓ[繁閑調整]),"")</f>
        <v/>
      </c>
      <c r="AG65" s="277" t="str">
        <f>IFERROR(_xlfn.XLOOKUP(確報【12月】!$AE65,台帳表ｓ[整理番号],台帳表ｓ[精算
グループ]),"")</f>
        <v/>
      </c>
      <c r="AH65" s="278" t="str">
        <f>IFERROR(_xlfn.XLOOKUP(確報【12月】!$AE65,台帳表ｓ[整理番号],台帳表ｓ[請求書発行番号]),"")</f>
        <v/>
      </c>
      <c r="AI65" s="269" t="str">
        <f>IFERROR(_xlfn.XLOOKUP(確報【12月】!$AE65,台帳表ｓ[整理番号],台帳表ｓ[繁閑調整金]),"")</f>
        <v/>
      </c>
      <c r="AJ65" s="275"/>
      <c r="AL65" s="202" t="str">
        <f>IFERROR(_xlfn.XLOOKUP(確報【12月】!AK65,台帳表ｔ[整理番号],台帳表ｔ[繁閑調整]),"")</f>
        <v/>
      </c>
      <c r="AM65" s="277" t="str">
        <f>IFERROR(_xlfn.XLOOKUP(確報【12月】!AK65,台帳表ｔ[整理番号],台帳表ｔ[精算
グループ]),"")</f>
        <v/>
      </c>
      <c r="AN65" s="278" t="str">
        <f>IFERROR(_xlfn.XLOOKUP(確報【12月】!AK65,台帳表ｔ[整理番号],台帳表ｔ[請求書発行番号]),"")</f>
        <v/>
      </c>
      <c r="AO65" s="269" t="str">
        <f>IFERROR(_xlfn.XLOOKUP(確報【12月】!AK65,台帳表ｔ[整理番号],台帳表ｔ[繁閑調整金]),"")</f>
        <v/>
      </c>
      <c r="AP65" s="275"/>
      <c r="AR65" s="202" t="str">
        <f>IFERROR(_xlfn.XLOOKUP(確報【12月】!AQ65,台帳表ｋ[整理番号],台帳表ｋ[繁閑調整]),"")</f>
        <v/>
      </c>
      <c r="AS65" s="277" t="str">
        <f>IFERROR(_xlfn.XLOOKUP(確報【12月】!AQ65,台帳表ｋ[整理番号],台帳表ｋ[精算
グループ]),"")</f>
        <v/>
      </c>
      <c r="AT65" s="278" t="str">
        <f>IFERROR(_xlfn.XLOOKUP(確報【12月】!AQ65,台帳表ｋ[整理番号],台帳表ｋ[請求書発行番号]),"")</f>
        <v/>
      </c>
      <c r="AU65" s="269" t="str">
        <f>IFERROR(_xlfn.XLOOKUP(確報【12月】!AQ65,台帳表ｋ[整理番号],台帳表ｋ[繁閑調整金]),"")</f>
        <v/>
      </c>
      <c r="AV65" s="275"/>
      <c r="AX65" s="202" t="str">
        <f>IFERROR(_xlfn.XLOOKUP(確報【12月】!AW65,台帳表ｋ[整理番号],台帳表ｋ[繁閑調整]),"")</f>
        <v/>
      </c>
      <c r="AY65" s="277" t="str">
        <f>IFERROR(_xlfn.XLOOKUP(確報【12月】!AW65,台帳表ｋ[整理番号],台帳表ｋ[精算
グループ]),"")</f>
        <v/>
      </c>
      <c r="AZ65" s="278" t="str">
        <f>IFERROR(_xlfn.XLOOKUP(確報【12月】!AW65,台帳表ｋ[整理番号],台帳表ｋ[請求書発行番号]),"")</f>
        <v/>
      </c>
      <c r="BA65" s="269" t="str">
        <f>IFERROR(_xlfn.XLOOKUP(確報【12月】!AW65,台帳表ｋ[整理番号],台帳表ｋ[繁閑調整金]),"")</f>
        <v/>
      </c>
    </row>
    <row r="66" spans="1:53" ht="16.350000000000001" customHeight="1">
      <c r="A66" s="927"/>
      <c r="B66" s="927"/>
      <c r="C66" s="927"/>
      <c r="D66" s="976"/>
      <c r="E66" s="927"/>
      <c r="F66" s="91" t="s">
        <v>16556</v>
      </c>
      <c r="G66" s="52" t="s">
        <v>16606</v>
      </c>
      <c r="H66" s="53" t="s">
        <v>16506</v>
      </c>
      <c r="I66" s="166"/>
      <c r="J66" s="81" t="s">
        <v>16506</v>
      </c>
      <c r="K66" s="82"/>
      <c r="L66" s="81" t="s">
        <v>16506</v>
      </c>
      <c r="M66" s="82"/>
      <c r="N66" s="69" t="s">
        <v>16506</v>
      </c>
      <c r="O66" s="70"/>
      <c r="P66" s="53" t="s">
        <v>16506</v>
      </c>
      <c r="Q66" s="54"/>
      <c r="R66" s="53" t="s">
        <v>16506</v>
      </c>
      <c r="S66" s="88">
        <f>SUMIFS(台帳表ｋ[金額],台帳表ｋ[精算
グループ],確報【12月】!$H66,台帳表ｋ[入金月（月のみ）],確報【12月】!$A$1,台帳表ｋ[事務所/分室],"神")+SUMIFS(測量台帳1ｋ[入金額],測量台帳1ｋ[精算
グループ],確報【12月】!$H66,測量台帳1ｋ[入金月（月のみ）],確報【12月】!$A$1,測量台帳1ｋ[NC区分],"神奈川")+SUMIFS(測量台帳1__2ｋ[入金額(後)],測量台帳1__2ｋ[精算
グループ(後)],確報【12月】!$H66,測量台帳1__2ｋ[入金月(後)（月のみ）],確報【12月】!$A$1,測量台帳1__2ｋ[NC区分],"神奈川")</f>
        <v>0</v>
      </c>
      <c r="T66" s="89" t="s">
        <v>315</v>
      </c>
      <c r="U66" s="54">
        <f>SUMIFS(台帳表ｋ[金額],台帳表ｋ[精算
グループ],確報【12月】!$H66,台帳表ｋ[入金月（月のみ）],確報【12月】!$A$1,台帳表ｋ[事務所/分室],"湘")+SUMIFS(測量台帳1ｋ[入金額],測量台帳1ｋ[精算
グループ],確報【12月】!$H66,測量台帳1ｋ[入金月（月のみ）],確報【12月】!$A$1,測量台帳1ｋ[NC区分],"湘南")+SUMIFS(測量台帳1__2ｋ[入金額(後)],測量台帳1__2ｋ[精算
グループ(後)],確報【12月】!$H66,測量台帳1__2ｋ[入金月(後)（月のみ）],確報【12月】!$A$1,測量台帳1__2ｋ[NC区分],"湘南")</f>
        <v>0</v>
      </c>
      <c r="V66" s="53" t="s">
        <v>315</v>
      </c>
      <c r="W66" s="54" cm="1">
        <f t="array" ref="W66">INDEX(設備G入力用!$F$2:$Q$72,ROW(A61), MATCH($A$1,設備G入力用!$F$2:$Q$2,0))</f>
        <v>0</v>
      </c>
      <c r="X66" s="71">
        <f t="shared" si="7"/>
        <v>0</v>
      </c>
      <c r="Y66" s="24"/>
      <c r="Z66" s="13"/>
      <c r="AA66" s="983"/>
      <c r="AB66" s="304" t="s">
        <v>16555</v>
      </c>
      <c r="AC66" s="172">
        <f t="shared" si="11"/>
        <v>226334</v>
      </c>
      <c r="AD66" s="10"/>
      <c r="AE66" s="10"/>
      <c r="AF66" s="202" t="str">
        <f>IFERROR(_xlfn.XLOOKUP(確報【12月】!$AE66,台帳表ｓ[整理番号],台帳表ｓ[繁閑調整]),"")</f>
        <v/>
      </c>
      <c r="AG66" s="277" t="str">
        <f>IFERROR(_xlfn.XLOOKUP(確報【12月】!$AE66,台帳表ｓ[整理番号],台帳表ｓ[精算
グループ]),"")</f>
        <v/>
      </c>
      <c r="AH66" s="278" t="str">
        <f>IFERROR(_xlfn.XLOOKUP(確報【12月】!$AE66,台帳表ｓ[整理番号],台帳表ｓ[請求書発行番号]),"")</f>
        <v/>
      </c>
      <c r="AI66" s="269" t="str">
        <f>IFERROR(_xlfn.XLOOKUP(確報【12月】!$AE66,台帳表ｓ[整理番号],台帳表ｓ[繁閑調整金]),"")</f>
        <v/>
      </c>
      <c r="AJ66" s="275"/>
      <c r="AL66" s="202" t="str">
        <f>IFERROR(_xlfn.XLOOKUP(確報【12月】!AK66,台帳表ｔ[整理番号],台帳表ｔ[繁閑調整]),"")</f>
        <v/>
      </c>
      <c r="AM66" s="277" t="str">
        <f>IFERROR(_xlfn.XLOOKUP(確報【12月】!AK66,台帳表ｔ[整理番号],台帳表ｔ[精算
グループ]),"")</f>
        <v/>
      </c>
      <c r="AN66" s="278" t="str">
        <f>IFERROR(_xlfn.XLOOKUP(確報【12月】!AK66,台帳表ｔ[整理番号],台帳表ｔ[請求書発行番号]),"")</f>
        <v/>
      </c>
      <c r="AO66" s="269" t="str">
        <f>IFERROR(_xlfn.XLOOKUP(確報【12月】!AK66,台帳表ｔ[整理番号],台帳表ｔ[繁閑調整金]),"")</f>
        <v/>
      </c>
      <c r="AP66" s="275"/>
      <c r="AR66" s="202" t="str">
        <f>IFERROR(_xlfn.XLOOKUP(確報【12月】!AQ66,台帳表ｋ[整理番号],台帳表ｋ[繁閑調整]),"")</f>
        <v/>
      </c>
      <c r="AS66" s="277" t="str">
        <f>IFERROR(_xlfn.XLOOKUP(確報【12月】!AQ66,台帳表ｋ[整理番号],台帳表ｋ[精算
グループ]),"")</f>
        <v/>
      </c>
      <c r="AT66" s="278" t="str">
        <f>IFERROR(_xlfn.XLOOKUP(確報【12月】!AQ66,台帳表ｋ[整理番号],台帳表ｋ[請求書発行番号]),"")</f>
        <v/>
      </c>
      <c r="AU66" s="269" t="str">
        <f>IFERROR(_xlfn.XLOOKUP(確報【12月】!AQ66,台帳表ｋ[整理番号],台帳表ｋ[繁閑調整金]),"")</f>
        <v/>
      </c>
      <c r="AV66" s="275"/>
      <c r="AX66" s="202" t="str">
        <f>IFERROR(_xlfn.XLOOKUP(確報【12月】!AW66,台帳表ｋ[整理番号],台帳表ｋ[繁閑調整]),"")</f>
        <v/>
      </c>
      <c r="AY66" s="277" t="str">
        <f>IFERROR(_xlfn.XLOOKUP(確報【12月】!AW66,台帳表ｋ[整理番号],台帳表ｋ[精算
グループ]),"")</f>
        <v/>
      </c>
      <c r="AZ66" s="278" t="str">
        <f>IFERROR(_xlfn.XLOOKUP(確報【12月】!AW66,台帳表ｋ[整理番号],台帳表ｋ[請求書発行番号]),"")</f>
        <v/>
      </c>
      <c r="BA66" s="269" t="str">
        <f>IFERROR(_xlfn.XLOOKUP(確報【12月】!AW66,台帳表ｋ[整理番号],台帳表ｋ[繁閑調整金]),"")</f>
        <v/>
      </c>
    </row>
    <row r="67" spans="1:53" ht="16.350000000000001" customHeight="1">
      <c r="A67" s="927"/>
      <c r="B67" s="927"/>
      <c r="C67" s="927"/>
      <c r="D67" s="976"/>
      <c r="E67" s="927"/>
      <c r="F67" s="98" t="s">
        <v>16507</v>
      </c>
      <c r="G67" s="63" t="s">
        <v>16606</v>
      </c>
      <c r="H67" s="27" t="s">
        <v>16508</v>
      </c>
      <c r="I67" s="28"/>
      <c r="J67" s="78" t="s">
        <v>16508</v>
      </c>
      <c r="K67" s="40"/>
      <c r="L67" s="78" t="s">
        <v>16508</v>
      </c>
      <c r="M67" s="40"/>
      <c r="N67" s="60" t="s">
        <v>16508</v>
      </c>
      <c r="O67" s="61"/>
      <c r="P67" s="27" t="s">
        <v>16508</v>
      </c>
      <c r="Q67" s="29"/>
      <c r="R67" s="27" t="s">
        <v>16508</v>
      </c>
      <c r="S67" s="92">
        <f>SUMIFS(台帳表ｋ[金額],台帳表ｋ[精算
グループ],確報【12月】!$H67,台帳表ｋ[入金月（月のみ）],確報【12月】!$A$1,台帳表ｋ[事務所/分室],"神")+SUMIFS(測量台帳1ｋ[入金額],測量台帳1ｋ[精算
グループ],確報【12月】!$H67,測量台帳1ｋ[入金月（月のみ）],確報【12月】!$A$1,測量台帳1ｋ[NC区分],"神奈川")+SUMIFS(測量台帳1__2ｋ[入金額(後)],測量台帳1__2ｋ[精算
グループ(後)],確報【12月】!$H67,測量台帳1__2ｋ[入金月(後)（月のみ）],確報【12月】!$A$1,測量台帳1__2ｋ[NC区分],"神奈川")</f>
        <v>0</v>
      </c>
      <c r="T67" s="93" t="s">
        <v>620</v>
      </c>
      <c r="U67" s="29">
        <f>SUMIFS(台帳表ｋ[金額],台帳表ｋ[精算
グループ],確報【12月】!$H67,台帳表ｋ[入金月（月のみ）],確報【12月】!$A$1,台帳表ｋ[事務所/分室],"湘")+SUMIFS(測量台帳1ｋ[入金額],測量台帳1ｋ[精算
グループ],確報【12月】!$H67,測量台帳1ｋ[入金月（月のみ）],確報【12月】!$A$1,測量台帳1ｋ[NC区分],"湘南")+SUMIFS(測量台帳1__2ｋ[入金額(後)],測量台帳1__2ｋ[精算
グループ(後)],確報【12月】!$H67,測量台帳1__2ｋ[入金月(後)（月のみ）],確報【12月】!$A$1,測量台帳1__2ｋ[NC区分],"湘南")</f>
        <v>0</v>
      </c>
      <c r="V67" s="27" t="s">
        <v>620</v>
      </c>
      <c r="W67" s="29" cm="1">
        <f t="array" ref="W67">INDEX(設備G入力用!$F$2:$Q$72,ROW(A62), MATCH($A$1,設備G入力用!$F$2:$Q$2,0))</f>
        <v>0</v>
      </c>
      <c r="X67" s="30">
        <f t="shared" si="7"/>
        <v>0</v>
      </c>
      <c r="Y67" s="24"/>
      <c r="Z67" s="13"/>
      <c r="AA67" s="983"/>
      <c r="AB67" s="314" t="s">
        <v>16506</v>
      </c>
      <c r="AC67" s="172">
        <f t="shared" si="11"/>
        <v>0</v>
      </c>
      <c r="AD67" s="10"/>
      <c r="AE67" s="10"/>
      <c r="AF67" s="202" t="str">
        <f>IFERROR(_xlfn.XLOOKUP(確報【12月】!$AE67,台帳表ｓ[整理番号],台帳表ｓ[繁閑調整]),"")</f>
        <v/>
      </c>
      <c r="AG67" s="277" t="str">
        <f>IFERROR(_xlfn.XLOOKUP(確報【12月】!$AE67,台帳表ｓ[整理番号],台帳表ｓ[精算
グループ]),"")</f>
        <v/>
      </c>
      <c r="AH67" s="278" t="str">
        <f>IFERROR(_xlfn.XLOOKUP(確報【12月】!$AE67,台帳表ｓ[整理番号],台帳表ｓ[請求書発行番号]),"")</f>
        <v/>
      </c>
      <c r="AI67" s="269" t="str">
        <f>IFERROR(_xlfn.XLOOKUP(確報【12月】!$AE67,台帳表ｓ[整理番号],台帳表ｓ[繁閑調整金]),"")</f>
        <v/>
      </c>
      <c r="AJ67" s="275"/>
      <c r="AL67" s="202" t="str">
        <f>IFERROR(_xlfn.XLOOKUP(確報【12月】!AK67,台帳表ｔ[整理番号],台帳表ｔ[繁閑調整]),"")</f>
        <v/>
      </c>
      <c r="AM67" s="277" t="str">
        <f>IFERROR(_xlfn.XLOOKUP(確報【12月】!AK67,台帳表ｔ[整理番号],台帳表ｔ[精算
グループ]),"")</f>
        <v/>
      </c>
      <c r="AN67" s="278" t="str">
        <f>IFERROR(_xlfn.XLOOKUP(確報【12月】!AK67,台帳表ｔ[整理番号],台帳表ｔ[請求書発行番号]),"")</f>
        <v/>
      </c>
      <c r="AO67" s="269" t="str">
        <f>IFERROR(_xlfn.XLOOKUP(確報【12月】!AK67,台帳表ｔ[整理番号],台帳表ｔ[繁閑調整金]),"")</f>
        <v/>
      </c>
      <c r="AP67" s="275"/>
      <c r="AR67" s="202" t="str">
        <f>IFERROR(_xlfn.XLOOKUP(確報【12月】!AQ67,台帳表ｋ[整理番号],台帳表ｋ[繁閑調整]),"")</f>
        <v/>
      </c>
      <c r="AS67" s="277" t="str">
        <f>IFERROR(_xlfn.XLOOKUP(確報【12月】!AQ67,台帳表ｋ[整理番号],台帳表ｋ[精算
グループ]),"")</f>
        <v/>
      </c>
      <c r="AT67" s="278" t="str">
        <f>IFERROR(_xlfn.XLOOKUP(確報【12月】!AQ67,台帳表ｋ[整理番号],台帳表ｋ[請求書発行番号]),"")</f>
        <v/>
      </c>
      <c r="AU67" s="269" t="str">
        <f>IFERROR(_xlfn.XLOOKUP(確報【12月】!AQ67,台帳表ｋ[整理番号],台帳表ｋ[繁閑調整金]),"")</f>
        <v/>
      </c>
      <c r="AV67" s="275"/>
      <c r="AX67" s="202" t="str">
        <f>IFERROR(_xlfn.XLOOKUP(確報【12月】!AW67,台帳表ｋ[整理番号],台帳表ｋ[繁閑調整]),"")</f>
        <v/>
      </c>
      <c r="AY67" s="277" t="str">
        <f>IFERROR(_xlfn.XLOOKUP(確報【12月】!AW67,台帳表ｋ[整理番号],台帳表ｋ[精算
グループ]),"")</f>
        <v/>
      </c>
      <c r="AZ67" s="278" t="str">
        <f>IFERROR(_xlfn.XLOOKUP(確報【12月】!AW67,台帳表ｋ[整理番号],台帳表ｋ[請求書発行番号]),"")</f>
        <v/>
      </c>
      <c r="BA67" s="269" t="str">
        <f>IFERROR(_xlfn.XLOOKUP(確報【12月】!AW67,台帳表ｋ[整理番号],台帳表ｋ[繁閑調整金]),"")</f>
        <v/>
      </c>
    </row>
    <row r="68" spans="1:53" ht="16.350000000000001" customHeight="1" thickBot="1">
      <c r="A68" s="927"/>
      <c r="B68" s="927"/>
      <c r="C68" s="927"/>
      <c r="D68" s="976"/>
      <c r="E68" s="927"/>
      <c r="F68" s="91" t="s">
        <v>16503</v>
      </c>
      <c r="G68" s="52" t="s">
        <v>16606</v>
      </c>
      <c r="H68" s="27" t="s">
        <v>16504</v>
      </c>
      <c r="I68" s="28"/>
      <c r="J68" s="78" t="s">
        <v>16504</v>
      </c>
      <c r="K68" s="40"/>
      <c r="L68" s="78" t="s">
        <v>16504</v>
      </c>
      <c r="M68" s="40"/>
      <c r="N68" s="60" t="s">
        <v>16504</v>
      </c>
      <c r="O68" s="61"/>
      <c r="P68" s="27" t="s">
        <v>16504</v>
      </c>
      <c r="Q68" s="29"/>
      <c r="R68" s="27" t="s">
        <v>16504</v>
      </c>
      <c r="S68" s="92">
        <f>SUMIFS(台帳表ｋ[金額],台帳表ｋ[精算
グループ],確報【12月】!$H68,台帳表ｋ[入金月（月のみ）],確報【12月】!$A$1,台帳表ｋ[事務所/分室],"神")+SUMIFS(測量台帳1ｋ[入金額],測量台帳1ｋ[精算
グループ],確報【12月】!$H68,測量台帳1ｋ[入金月（月のみ）],確報【12月】!$A$1,測量台帳1ｋ[NC区分],"神奈川")+SUMIFS(測量台帳1__2ｋ[入金額(後)],測量台帳1__2ｋ[精算
グループ(後)],確報【12月】!$H68,測量台帳1__2ｋ[入金月(後)（月のみ）],確報【12月】!$A$1,測量台帳1__2ｋ[NC区分],"神奈川")</f>
        <v>334022</v>
      </c>
      <c r="T68" s="93" t="s">
        <v>16612</v>
      </c>
      <c r="U68" s="29">
        <f>SUMIFS(台帳表ｋ[金額],台帳表ｋ[精算
グループ],確報【12月】!$H68,台帳表ｋ[入金月（月のみ）],確報【12月】!$A$1,台帳表ｋ[事務所/分室],"湘")+SUMIFS(測量台帳1ｋ[入金額],測量台帳1ｋ[精算
グループ],確報【12月】!$H68,測量台帳1ｋ[入金月（月のみ）],確報【12月】!$A$1,測量台帳1ｋ[NC区分],"湘南")+SUMIFS(測量台帳1__2ｋ[入金額(後)],測量台帳1__2ｋ[精算
グループ(後)],確報【12月】!$H68,測量台帳1__2ｋ[入金月(後)（月のみ）],確報【12月】!$A$1,測量台帳1__2ｋ[NC区分],"湘南")</f>
        <v>0</v>
      </c>
      <c r="V68" s="27" t="s">
        <v>16612</v>
      </c>
      <c r="W68" s="29" cm="1">
        <f t="array" ref="W68">INDEX(設備G入力用!$F$2:$Q$72,ROW(A63), MATCH($A$1,設備G入力用!$F$2:$Q$2,0))</f>
        <v>0</v>
      </c>
      <c r="X68" s="30">
        <f t="shared" si="7"/>
        <v>334022</v>
      </c>
      <c r="AA68" s="983"/>
      <c r="AB68" s="304" t="s">
        <v>16508</v>
      </c>
      <c r="AC68" s="172">
        <f t="shared" si="11"/>
        <v>0</v>
      </c>
      <c r="AD68" s="10"/>
      <c r="AE68" s="10"/>
      <c r="AF68" s="202" t="str">
        <f>IFERROR(_xlfn.XLOOKUP(確報【12月】!$AE68,台帳表ｓ[整理番号],台帳表ｓ[繁閑調整]),"")</f>
        <v/>
      </c>
      <c r="AG68" s="277" t="str">
        <f>IFERROR(_xlfn.XLOOKUP(確報【12月】!$AE68,台帳表ｓ[整理番号],台帳表ｓ[精算
グループ]),"")</f>
        <v/>
      </c>
      <c r="AH68" s="278" t="str">
        <f>IFERROR(_xlfn.XLOOKUP(確報【12月】!$AE68,台帳表ｓ[整理番号],台帳表ｓ[請求書発行番号]),"")</f>
        <v/>
      </c>
      <c r="AI68" s="269" t="str">
        <f>IFERROR(_xlfn.XLOOKUP(確報【12月】!$AE68,台帳表ｓ[整理番号],台帳表ｓ[繁閑調整金]),"")</f>
        <v/>
      </c>
      <c r="AJ68" s="275"/>
      <c r="AL68" s="202" t="str">
        <f>IFERROR(_xlfn.XLOOKUP(確報【12月】!AK68,台帳表ｔ[整理番号],台帳表ｔ[繁閑調整]),"")</f>
        <v/>
      </c>
      <c r="AM68" s="277" t="str">
        <f>IFERROR(_xlfn.XLOOKUP(確報【12月】!AK68,台帳表ｔ[整理番号],台帳表ｔ[精算
グループ]),"")</f>
        <v/>
      </c>
      <c r="AN68" s="278" t="str">
        <f>IFERROR(_xlfn.XLOOKUP(確報【12月】!AK68,台帳表ｔ[整理番号],台帳表ｔ[請求書発行番号]),"")</f>
        <v/>
      </c>
      <c r="AO68" s="269" t="str">
        <f>IFERROR(_xlfn.XLOOKUP(確報【12月】!AK68,台帳表ｔ[整理番号],台帳表ｔ[繁閑調整金]),"")</f>
        <v/>
      </c>
      <c r="AP68" s="275"/>
      <c r="AR68" s="202" t="str">
        <f>IFERROR(_xlfn.XLOOKUP(確報【12月】!AQ68,台帳表ｋ[整理番号],台帳表ｋ[繁閑調整]),"")</f>
        <v/>
      </c>
      <c r="AS68" s="277" t="str">
        <f>IFERROR(_xlfn.XLOOKUP(確報【12月】!AQ68,台帳表ｋ[整理番号],台帳表ｋ[精算
グループ]),"")</f>
        <v/>
      </c>
      <c r="AT68" s="278" t="str">
        <f>IFERROR(_xlfn.XLOOKUP(確報【12月】!AQ68,台帳表ｋ[整理番号],台帳表ｋ[請求書発行番号]),"")</f>
        <v/>
      </c>
      <c r="AU68" s="269" t="str">
        <f>IFERROR(_xlfn.XLOOKUP(確報【12月】!AQ68,台帳表ｋ[整理番号],台帳表ｋ[繁閑調整金]),"")</f>
        <v/>
      </c>
      <c r="AV68" s="275"/>
      <c r="AX68" s="202" t="str">
        <f>IFERROR(_xlfn.XLOOKUP(確報【12月】!AW68,台帳表ｋ[整理番号],台帳表ｋ[繁閑調整]),"")</f>
        <v/>
      </c>
      <c r="AY68" s="277" t="str">
        <f>IFERROR(_xlfn.XLOOKUP(確報【12月】!AW68,台帳表ｋ[整理番号],台帳表ｋ[精算
グループ]),"")</f>
        <v/>
      </c>
      <c r="AZ68" s="278" t="str">
        <f>IFERROR(_xlfn.XLOOKUP(確報【12月】!AW68,台帳表ｋ[整理番号],台帳表ｋ[請求書発行番号]),"")</f>
        <v/>
      </c>
      <c r="BA68" s="269" t="str">
        <f>IFERROR(_xlfn.XLOOKUP(確報【12月】!AW68,台帳表ｋ[整理番号],台帳表ｋ[繁閑調整金]),"")</f>
        <v/>
      </c>
    </row>
    <row r="69" spans="1:53" ht="16.350000000000001" customHeight="1" thickBot="1">
      <c r="A69" s="927"/>
      <c r="B69" s="927"/>
      <c r="C69" s="928"/>
      <c r="D69" s="979"/>
      <c r="E69" s="928"/>
      <c r="F69" s="324" t="s">
        <v>16557</v>
      </c>
      <c r="G69" s="325" t="s">
        <v>16606</v>
      </c>
      <c r="H69" s="326"/>
      <c r="I69" s="327"/>
      <c r="J69" s="328"/>
      <c r="K69" s="329"/>
      <c r="L69" s="328"/>
      <c r="M69" s="329"/>
      <c r="N69" s="330"/>
      <c r="O69" s="331"/>
      <c r="P69" s="326"/>
      <c r="Q69" s="332"/>
      <c r="R69" s="326"/>
      <c r="S69" s="333">
        <f>SUMIFS(台帳表ｋ[金額],台帳表ｋ[精算
グループ],確報【12月】!$H69,台帳表ｋ[入金月（月のみ）],確報【12月】!$A$1,台帳表ｋ[事務所/分室],"神")+SUMIFS(測量台帳1ｋ[入金額],測量台帳1ｋ[精算
グループ],確報【12月】!$H69,測量台帳1ｋ[入金月（月のみ）],確報【12月】!$A$1,測量台帳1ｋ[NC区分],"神奈川")+SUMIFS(測量台帳1__2ｋ[入金額(後)],測量台帳1__2ｋ[精算
グループ(後)],確報【12月】!$H69,測量台帳1__2ｋ[入金月(後)（月のみ）],確報【12月】!$A$1,測量台帳1__2ｋ[NC区分],"神奈川")</f>
        <v>0</v>
      </c>
      <c r="T69" s="334"/>
      <c r="U69" s="332">
        <f>SUMIFS(台帳表ｋ[金額],台帳表ｋ[精算
グループ],確報【12月】!$H69,台帳表ｋ[入金月（月のみ）],確報【12月】!$A$1,台帳表ｋ[事務所/分室],"湘")+SUMIFS(測量台帳1ｋ[入金額],測量台帳1ｋ[精算
グループ],確報【12月】!$H69,測量台帳1ｋ[入金月（月のみ）],確報【12月】!$A$1,測量台帳1ｋ[NC区分],"湘南")+SUMIFS(測量台帳1__2ｋ[入金額(後)],測量台帳1__2ｋ[精算
グループ(後)],確報【12月】!$H69,測量台帳1__2ｋ[入金月(後)（月のみ）],確報【12月】!$A$1,測量台帳1__2ｋ[NC区分],"湘南")</f>
        <v>0</v>
      </c>
      <c r="V69" s="326"/>
      <c r="W69" s="332" cm="1">
        <f t="array" ref="W69">INDEX(設備G入力用!$F$2:$Q$72,ROW(A64), MATCH($A$1,設備G入力用!$F$2:$Q$2,0))</f>
        <v>0</v>
      </c>
      <c r="X69" s="41">
        <f t="shared" si="7"/>
        <v>0</v>
      </c>
      <c r="Y69" s="16">
        <f>SUM(X66:X69)</f>
        <v>334022</v>
      </c>
      <c r="Z69" s="13" t="s">
        <v>16626</v>
      </c>
      <c r="AA69" s="983"/>
      <c r="AB69" s="304" t="s">
        <v>16504</v>
      </c>
      <c r="AC69" s="172">
        <f t="shared" si="11"/>
        <v>334022</v>
      </c>
      <c r="AD69" s="10"/>
      <c r="AE69" s="10"/>
      <c r="AF69" s="202" t="str">
        <f>IFERROR(_xlfn.XLOOKUP(確報【12月】!$AE69,台帳表ｓ[整理番号],台帳表ｓ[繁閑調整]),"")</f>
        <v/>
      </c>
      <c r="AG69" s="277" t="str">
        <f>IFERROR(_xlfn.XLOOKUP(確報【12月】!$AE69,台帳表ｓ[整理番号],台帳表ｓ[精算
グループ]),"")</f>
        <v/>
      </c>
      <c r="AH69" s="278" t="str">
        <f>IFERROR(_xlfn.XLOOKUP(確報【12月】!$AE69,台帳表ｓ[整理番号],台帳表ｓ[請求書発行番号]),"")</f>
        <v/>
      </c>
      <c r="AI69" s="269" t="str">
        <f>IFERROR(_xlfn.XLOOKUP(確報【12月】!$AE69,台帳表ｓ[整理番号],台帳表ｓ[繁閑調整金]),"")</f>
        <v/>
      </c>
      <c r="AJ69" s="275"/>
      <c r="AL69" s="202" t="str">
        <f>IFERROR(_xlfn.XLOOKUP(確報【12月】!AK69,台帳表ｔ[整理番号],台帳表ｔ[繁閑調整]),"")</f>
        <v/>
      </c>
      <c r="AM69" s="277" t="str">
        <f>IFERROR(_xlfn.XLOOKUP(確報【12月】!AK69,台帳表ｔ[整理番号],台帳表ｔ[精算
グループ]),"")</f>
        <v/>
      </c>
      <c r="AN69" s="278" t="str">
        <f>IFERROR(_xlfn.XLOOKUP(確報【12月】!AK69,台帳表ｔ[整理番号],台帳表ｔ[請求書発行番号]),"")</f>
        <v/>
      </c>
      <c r="AO69" s="269" t="str">
        <f>IFERROR(_xlfn.XLOOKUP(確報【12月】!AK69,台帳表ｔ[整理番号],台帳表ｔ[繁閑調整金]),"")</f>
        <v/>
      </c>
      <c r="AP69" s="275"/>
      <c r="AR69" s="202" t="str">
        <f>IFERROR(_xlfn.XLOOKUP(確報【12月】!AQ69,台帳表ｋ[整理番号],台帳表ｋ[繁閑調整]),"")</f>
        <v/>
      </c>
      <c r="AS69" s="277" t="str">
        <f>IFERROR(_xlfn.XLOOKUP(確報【12月】!AQ69,台帳表ｋ[整理番号],台帳表ｋ[精算
グループ]),"")</f>
        <v/>
      </c>
      <c r="AT69" s="278" t="str">
        <f>IFERROR(_xlfn.XLOOKUP(確報【12月】!AQ69,台帳表ｋ[整理番号],台帳表ｋ[請求書発行番号]),"")</f>
        <v/>
      </c>
      <c r="AU69" s="269" t="str">
        <f>IFERROR(_xlfn.XLOOKUP(確報【12月】!AQ69,台帳表ｋ[整理番号],台帳表ｋ[繁閑調整金]),"")</f>
        <v/>
      </c>
      <c r="AV69" s="275"/>
      <c r="AX69" s="202" t="str">
        <f>IFERROR(_xlfn.XLOOKUP(確報【12月】!AW69,台帳表ｋ[整理番号],台帳表ｋ[繁閑調整]),"")</f>
        <v/>
      </c>
      <c r="AY69" s="277" t="str">
        <f>IFERROR(_xlfn.XLOOKUP(確報【12月】!AW69,台帳表ｋ[整理番号],台帳表ｋ[精算
グループ]),"")</f>
        <v/>
      </c>
      <c r="AZ69" s="278" t="str">
        <f>IFERROR(_xlfn.XLOOKUP(確報【12月】!AW69,台帳表ｋ[整理番号],台帳表ｋ[請求書発行番号]),"")</f>
        <v/>
      </c>
      <c r="BA69" s="269" t="str">
        <f>IFERROR(_xlfn.XLOOKUP(確報【12月】!AW69,台帳表ｋ[整理番号],台帳表ｋ[繁閑調整金]),"")</f>
        <v/>
      </c>
    </row>
    <row r="70" spans="1:53" ht="16.350000000000001" customHeight="1" thickBot="1">
      <c r="A70" s="927"/>
      <c r="B70" s="927"/>
      <c r="C70" s="718"/>
      <c r="D70" s="959" t="s">
        <v>16558</v>
      </c>
      <c r="E70" s="960"/>
      <c r="F70" s="99" t="s">
        <v>16559</v>
      </c>
      <c r="G70" s="56" t="s">
        <v>16606</v>
      </c>
      <c r="H70" s="100" t="s">
        <v>290</v>
      </c>
      <c r="I70" s="101">
        <f>SUMIFS(台帳表ｓ[金額],台帳表ｓ[精算
グループ],確報【12月】!$H70,台帳表ｓ[入金月（月のみ）],確報【12月】!$A$1,台帳表ｓ[ＮＣ区分],"西部")+SUMIFS(測量台帳1ｓ[入金額],測量台帳1ｓ[精算
グループ],確報【12月】!$H70,測量台帳1ｓ[入金月（月のみ）],確報【12月】!$A$1,測量台帳1ｓ[NC区分],"西部")+SUMIFS(測量台帳1__2ｓ[入金額(後)],測量台帳1__2ｓ[精算
グループ(後)],確報【12月】!$H70,測量台帳1__2ｓ[入金月(後)（月のみ）],確報【12月】!$A$1,測量台帳1__2ｓ[NC区分],"西部")</f>
        <v>230973</v>
      </c>
      <c r="J70" s="102" t="s">
        <v>290</v>
      </c>
      <c r="K70" s="103">
        <f>SUMIFS(台帳表ｓ[金額],台帳表ｓ[精算
グループ],確報【12月】!$H70,台帳表ｓ[入金月（月のみ）],確報【12月】!$A$1,台帳表ｓ[ＮＣ区分],"埼玉")+SUMIFS(測量台帳1ｓ[入金額],測量台帳1ｓ[精算
グループ],確報【12月】!$H70,測量台帳1ｓ[入金月（月のみ）],確報【12月】!$A$1,測量台帳1ｓ[NC区分],"埼玉")+SUMIFS(測量台帳1__2ｓ[入金額(後)],測量台帳1__2ｓ[精算
グループ(後)],確報【12月】!$H70,測量台帳1__2ｓ[入金月(後)（月のみ）],確報【12月】!$A$1,測量台帳1__2ｓ[NC区分],"埼玉")</f>
        <v>0</v>
      </c>
      <c r="L70" s="102" t="s">
        <v>290</v>
      </c>
      <c r="M70" s="103">
        <f>SUMIFS(台帳表ｓ[金額],台帳表ｓ[精算
グループ],確報【12月】!$H70,台帳表ｓ[入金月（月のみ）],確報【12月】!$A$1,台帳表ｓ[ＮＣ区分],"北部")+SUMIFS(測量台帳1ｓ[入金額],測量台帳1ｓ[精算
グループ],確報【12月】!$H70,測量台帳1ｓ[入金月（月のみ）],確報【12月】!$A$1,測量台帳1ｓ[NC区分],"北部")+SUMIFS(測量台帳1__2ｓ[入金額(後)],測量台帳1__2ｓ[精算
グループ(後)],確報【12月】!$H70,測量台帳1__2ｓ[入金月(後)（月のみ）],確報【12月】!$A$1,測量台帳1__2ｓ[NC区分],"北部")</f>
        <v>182672</v>
      </c>
      <c r="N70" s="104" t="s">
        <v>290</v>
      </c>
      <c r="O70" s="105">
        <f>SUMIFS(台帳表ｓ[金額],台帳表ｓ[精算
グループ],確報【12月】!$H70,台帳表ｓ[入金月（月のみ）],確報【12月】!$A$1,台帳表ｓ[ＮＣ区分],"南部")+SUMIFS(測量台帳1ｓ[入金額],測量台帳1ｓ[精算
グループ],確報【12月】!$H70,測量台帳1ｓ[入金月（月のみ）],確報【12月】!$A$1,測量台帳1ｓ[NC区分],"南部")+SUMIFS(測量台帳1__2ｓ[入金額(後)],測量台帳1__2ｓ[精算
グループ(後)],確報【12月】!$H70,測量台帳1__2ｓ[入金月(後)（月のみ）],確報【12月】!$A$1,測量台帳1__2ｓ[NC区分],"南部")</f>
        <v>0</v>
      </c>
      <c r="P70" s="100" t="s">
        <v>290</v>
      </c>
      <c r="Q70" s="106">
        <f>SUMIFS(台帳表ｔ[金額],台帳表ｔ[精算
グループ],確報【12月】!$H70,台帳表ｔ[入金月（月のみ）],確報【12月】!$A$1,台帳表ｔ[ＮＣ区分],"多摩")+SUMIFS(測量台帳1ｔ[入金額],測量台帳1ｔ[精算
グループ],確報【12月】!$H70,測量台帳1ｔ[入金月（月のみ）],確報【12月】!$A$1,測量台帳1ｔ[NC区分],"多摩")+SUMIFS(測量台帳1__2ｔ[入金額(後)],測量台帳1__2ｔ[精算
グループ(後)],確報【12月】!$H70,測量台帳1__2ｔ[入金月(後)（月のみ）],確報【12月】!$A$1,測量台帳1__2ｔ[NC区分],"多摩")</f>
        <v>0</v>
      </c>
      <c r="R70" s="100" t="s">
        <v>290</v>
      </c>
      <c r="S70" s="107">
        <f>SUMIFS(台帳表ｋ[金額],台帳表ｋ[精算
グループ],確報【12月】!$H70,台帳表ｋ[入金月（月のみ）],確報【12月】!$A$1,台帳表ｋ[事務所/分室],"神")+SUMIFS(測量台帳1ｋ[入金額],測量台帳1ｋ[精算
グループ],確報【12月】!$H70,測量台帳1ｋ[入金月（月のみ）],確報【12月】!$A$1,測量台帳1ｋ[NC区分],"神奈川")+SUMIFS(測量台帳1__2ｋ[入金額(後)],測量台帳1__2ｋ[精算
グループ(後)],確報【12月】!$H70,測量台帳1__2ｋ[入金月(後)（月のみ）],確報【12月】!$A$1,測量台帳1__2ｋ[NC区分],"神奈川")</f>
        <v>0</v>
      </c>
      <c r="T70" s="108" t="s">
        <v>290</v>
      </c>
      <c r="U70" s="74">
        <f>SUMIFS(台帳表ｋ[金額],台帳表ｋ[精算
グループ],確報【12月】!$H70,台帳表ｋ[入金月（月のみ）],確報【12月】!$A$1,台帳表ｋ[事務所/分室],"湘")+SUMIFS(測量台帳1ｋ[入金額],測量台帳1ｋ[精算
グループ],確報【12月】!$H70,測量台帳1ｋ[入金月（月のみ）],確報【12月】!$A$1,測量台帳1ｋ[NC区分],"湘南")+SUMIFS(測量台帳1__2ｋ[入金額(後)],測量台帳1__2ｋ[精算
グループ(後)],確報【12月】!$H70,測量台帳1__2ｋ[入金月(後)（月のみ）],確報【12月】!$A$1,測量台帳1__2ｋ[NC区分],"湘南")</f>
        <v>0</v>
      </c>
      <c r="V70" s="100" t="s">
        <v>290</v>
      </c>
      <c r="W70" s="74" cm="1">
        <f t="array" ref="W70">INDEX(設備G入力用!$F$2:$Q$72,ROW(A65), MATCH($A$1,設備G入力用!$F$2:$Q$2,0))</f>
        <v>0</v>
      </c>
      <c r="X70" s="15">
        <f t="shared" si="7"/>
        <v>413645</v>
      </c>
      <c r="Y70" s="16">
        <f>SUM(X70)</f>
        <v>413645</v>
      </c>
      <c r="Z70" s="13" t="s">
        <v>16627</v>
      </c>
      <c r="AA70" s="984"/>
      <c r="AB70" s="304" t="s">
        <v>16558</v>
      </c>
      <c r="AC70" s="172">
        <f t="shared" si="11"/>
        <v>0</v>
      </c>
      <c r="AD70" s="10"/>
      <c r="AE70" s="10"/>
      <c r="AF70" s="202" t="str">
        <f>IFERROR(_xlfn.XLOOKUP(確報【12月】!$AE70,台帳表ｓ[整理番号],台帳表ｓ[繁閑調整]),"")</f>
        <v/>
      </c>
      <c r="AG70" s="277" t="str">
        <f>IFERROR(_xlfn.XLOOKUP(確報【12月】!$AE70,台帳表ｓ[整理番号],台帳表ｓ[精算
グループ]),"")</f>
        <v/>
      </c>
      <c r="AH70" s="278" t="str">
        <f>IFERROR(_xlfn.XLOOKUP(確報【12月】!$AE70,台帳表ｓ[整理番号],台帳表ｓ[請求書発行番号]),"")</f>
        <v/>
      </c>
      <c r="AI70" s="269" t="str">
        <f>IFERROR(_xlfn.XLOOKUP(確報【12月】!$AE70,台帳表ｓ[整理番号],台帳表ｓ[繁閑調整金]),"")</f>
        <v/>
      </c>
      <c r="AJ70" s="275"/>
      <c r="AL70" s="202" t="str">
        <f>IFERROR(_xlfn.XLOOKUP(確報【12月】!AK70,台帳表ｔ[整理番号],台帳表ｔ[繁閑調整]),"")</f>
        <v/>
      </c>
      <c r="AM70" s="277" t="str">
        <f>IFERROR(_xlfn.XLOOKUP(確報【12月】!AK70,台帳表ｔ[整理番号],台帳表ｔ[精算
グループ]),"")</f>
        <v/>
      </c>
      <c r="AN70" s="278" t="str">
        <f>IFERROR(_xlfn.XLOOKUP(確報【12月】!AK70,台帳表ｔ[整理番号],台帳表ｔ[請求書発行番号]),"")</f>
        <v/>
      </c>
      <c r="AO70" s="269" t="str">
        <f>IFERROR(_xlfn.XLOOKUP(確報【12月】!AK70,台帳表ｔ[整理番号],台帳表ｔ[繁閑調整金]),"")</f>
        <v/>
      </c>
      <c r="AP70" s="275"/>
      <c r="AR70" s="202" t="str">
        <f>IFERROR(_xlfn.XLOOKUP(確報【12月】!AQ70,台帳表ｋ[整理番号],台帳表ｋ[繁閑調整]),"")</f>
        <v/>
      </c>
      <c r="AS70" s="277" t="str">
        <f>IFERROR(_xlfn.XLOOKUP(確報【12月】!AQ70,台帳表ｋ[整理番号],台帳表ｋ[精算
グループ]),"")</f>
        <v/>
      </c>
      <c r="AT70" s="278" t="str">
        <f>IFERROR(_xlfn.XLOOKUP(確報【12月】!AQ70,台帳表ｋ[整理番号],台帳表ｋ[請求書発行番号]),"")</f>
        <v/>
      </c>
      <c r="AU70" s="269" t="str">
        <f>IFERROR(_xlfn.XLOOKUP(確報【12月】!AQ70,台帳表ｋ[整理番号],台帳表ｋ[繁閑調整金]),"")</f>
        <v/>
      </c>
      <c r="AV70" s="275"/>
      <c r="AX70" s="202" t="str">
        <f>IFERROR(_xlfn.XLOOKUP(確報【12月】!AW70,台帳表ｋ[整理番号],台帳表ｋ[繁閑調整]),"")</f>
        <v/>
      </c>
      <c r="AY70" s="277" t="str">
        <f>IFERROR(_xlfn.XLOOKUP(確報【12月】!AW70,台帳表ｋ[整理番号],台帳表ｋ[精算
グループ]),"")</f>
        <v/>
      </c>
      <c r="AZ70" s="278" t="str">
        <f>IFERROR(_xlfn.XLOOKUP(確報【12月】!AW70,台帳表ｋ[整理番号],台帳表ｋ[請求書発行番号]),"")</f>
        <v/>
      </c>
      <c r="BA70" s="269" t="str">
        <f>IFERROR(_xlfn.XLOOKUP(確報【12月】!AW70,台帳表ｋ[整理番号],台帳表ｋ[繁閑調整金]),"")</f>
        <v/>
      </c>
    </row>
    <row r="71" spans="1:53" ht="16.350000000000001" customHeight="1" thickTop="1" thickBot="1">
      <c r="A71" s="927"/>
      <c r="B71" s="927"/>
      <c r="C71" s="973" t="s">
        <v>16560</v>
      </c>
      <c r="D71" s="974"/>
      <c r="E71" s="975"/>
      <c r="F71" s="109" t="s">
        <v>16561</v>
      </c>
      <c r="G71" s="110" t="s">
        <v>16606</v>
      </c>
      <c r="H71" s="279">
        <v>100</v>
      </c>
      <c r="I71" s="257">
        <f>SUMIFS(台帳表ｓ[金額],台帳表ｓ[精算
グループ],確報【12月】!$H71,台帳表ｓ[入金月（月のみ）],確報【12月】!$A$1,台帳表ｓ[ＮＣ区分],"西部")+SUMIFS(測量台帳1ｓ[入金額],測量台帳1ｓ[精算
グループ],確報【12月】!$H71,測量台帳1ｓ[入金月（月のみ）],確報【12月】!$A$1,測量台帳1ｓ[NC区分],"西部")+SUMIFS(測量台帳1__2ｓ[入金額(後)],測量台帳1__2ｓ[精算
グループ(後)],確報【12月】!$H71,測量台帳1__2ｓ[入金月(後)（月のみ）],確報【12月】!$A$1,測量台帳1__2ｓ[NC区分],"西部")</f>
        <v>814827</v>
      </c>
      <c r="J71" s="291">
        <v>100</v>
      </c>
      <c r="K71" s="287">
        <f>SUMIFS(台帳表ｓ[金額],台帳表ｓ[精算
グループ],確報【12月】!$H71,台帳表ｓ[入金月（月のみ）],確報【12月】!$A$1,台帳表ｓ[ＮＣ区分],"埼玉")+SUMIFS(測量台帳1ｓ[入金額],測量台帳1ｓ[精算
グループ],確報【12月】!$H71,測量台帳1ｓ[入金月（月のみ）],確報【12月】!$A$1,測量台帳1ｓ[NC区分],"埼玉")+SUMIFS(測量台帳1__2ｓ[入金額(後)],測量台帳1__2ｓ[精算
グループ(後)],確報【12月】!$H71,測量台帳1__2ｓ[入金月(後)（月のみ）],確報【12月】!$A$1,測量台帳1__2ｓ[NC区分],"埼玉")</f>
        <v>0</v>
      </c>
      <c r="L71" s="291">
        <v>100</v>
      </c>
      <c r="M71" s="255">
        <f>SUMIFS(台帳表ｓ[金額],台帳表ｓ[精算
グループ],確報【12月】!$H71,台帳表ｓ[入金月（月のみ）],確報【12月】!$A$1,台帳表ｓ[ＮＣ区分],"北部")+SUMIFS(測量台帳1ｓ[入金額],測量台帳1ｓ[精算
グループ],確報【12月】!$H71,測量台帳1ｓ[入金月（月のみ）],確報【12月】!$A$1,測量台帳1ｓ[NC区分],"北部")+SUMIFS(測量台帳1__2ｓ[入金額(後)],測量台帳1__2ｓ[精算
グループ(後)],確報【12月】!$H71,測量台帳1__2ｓ[入金月(後)（月のみ）],確報【12月】!$A$1,測量台帳1__2ｓ[NC区分],"北部")</f>
        <v>0</v>
      </c>
      <c r="N71" s="291">
        <v>100</v>
      </c>
      <c r="O71" s="248">
        <f>SUMIFS(台帳表ｓ[金額],台帳表ｓ[精算
グループ],確報【12月】!$H71,台帳表ｓ[入金月（月のみ）],確報【12月】!$A$1,台帳表ｓ[ＮＣ区分],"南部")+SUMIFS(測量台帳1ｓ[入金額],測量台帳1ｓ[精算
グループ],確報【12月】!$H71,測量台帳1ｓ[入金月（月のみ）],確報【12月】!$A$1,測量台帳1ｓ[NC区分],"南部")+SUMIFS(測量台帳1__2ｓ[入金額(後)],測量台帳1__2ｓ[精算
グループ(後)],確報【12月】!$H71,測量台帳1__2ｓ[入金月(後)（月のみ）],確報【12月】!$A$1,測量台帳1__2ｓ[NC区分],"南部")</f>
        <v>0</v>
      </c>
      <c r="P71" s="279">
        <v>100</v>
      </c>
      <c r="Q71" s="248">
        <f>SUMIFS(台帳表ｔ[金額],台帳表ｔ[精算
グループ],確報【12月】!$H71,台帳表ｔ[入金月（月のみ）],確報【12月】!$A$1,台帳表ｔ[ＮＣ区分],"多摩")+SUMIFS(測量台帳1ｔ[入金額],測量台帳1ｔ[精算
グループ],確報【12月】!$H71,測量台帳1ｔ[入金月（月のみ）],確報【12月】!$A$1,測量台帳1ｔ[NC区分],"多摩")+SUMIFS(測量台帳1__2ｔ[入金額(後)],測量台帳1__2ｔ[精算
グループ(後)],確報【12月】!$H71,測量台帳1__2ｔ[入金月(後)（月のみ）],確報【12月】!$A$1,測量台帳1__2ｔ[NC区分],"多摩")+SUMIFS(台帳表ｔ[金額],台帳表ｔ[精算
グループ],確報【12月】!$H71,台帳表ｔ[入金月（月のみ）],確報【12月】!$A$1,台帳表ｔ[ＮＣ区分],"西部")+SUMIFS(測量台帳1ｔ[入金額],測量台帳1ｔ[精算
グループ],確報【12月】!$H71,測量台帳1ｔ[入金月（月のみ）],確報【12月】!$A$1,測量台帳1ｔ[NC区分],"西部")+SUMIFS(測量台帳1__2ｔ[入金額(後)],測量台帳1__2ｔ[精算
グループ(後)],確報【12月】!$H71,測量台帳1__2ｔ[入金月(後)（月のみ）],確報【12月】!$A$1,測量台帳1__2ｔ[NC区分],"西部")</f>
        <v>3962568</v>
      </c>
      <c r="R71" s="279">
        <v>100</v>
      </c>
      <c r="S71" s="255">
        <f>SUMIFS(台帳表ｋ[金額],台帳表ｋ[精算
グループ],確報【12月】!$H71,台帳表ｋ[入金月（月のみ）],確報【12月】!$A$1,台帳表ｋ[事務所/分室],"神")+SUMIFS(測量台帳1ｋ[入金額],測量台帳1ｋ[精算
グループ],確報【12月】!$H71,測量台帳1ｋ[入金月（月のみ）],確報【12月】!$A$1,測量台帳1ｋ[NC区分],"神奈川")+SUMIFS(測量台帳1__2ｋ[入金額(後)],測量台帳1__2ｋ[精算
グループ(後)],確報【12月】!$H71,測量台帳1__2ｋ[入金月(後)（月のみ）],確報【12月】!$A$1,測量台帳1__2ｋ[NC区分],"神奈川")</f>
        <v>533501</v>
      </c>
      <c r="T71" s="291">
        <v>100</v>
      </c>
      <c r="U71" s="248">
        <f>SUMIFS(台帳表ｋ[金額],台帳表ｋ[精算
グループ],確報【12月】!$H71,台帳表ｋ[入金月（月のみ）],確報【12月】!$A$1,台帳表ｋ[事務所/分室],"湘")+SUMIFS(測量台帳1ｋ[入金額],測量台帳1ｋ[精算
グループ],確報【12月】!$H71,測量台帳1ｋ[入金月（月のみ）],確報【12月】!$A$1,測量台帳1ｋ[NC区分],"湘南")+SUMIFS(測量台帳1__2ｋ[入金額(後)],測量台帳1__2ｋ[精算
グループ(後)],確報【12月】!$H71,測量台帳1__2ｋ[入金月(後)（月のみ）],確報【12月】!$A$1,測量台帳1__2ｋ[NC区分],"湘南")</f>
        <v>0</v>
      </c>
      <c r="V71" s="247"/>
      <c r="W71" s="248" cm="1">
        <f t="array" ref="W71">INDEX(設備G入力用!$F$2:$Q$72,ROW(A66), MATCH($A$1,設備G入力用!$F$2:$Q$2,0))</f>
        <v>0</v>
      </c>
      <c r="X71" s="23">
        <f t="shared" si="7"/>
        <v>5310896</v>
      </c>
      <c r="Y71" s="24"/>
      <c r="Z71" s="13"/>
      <c r="AA71" s="1071" t="s">
        <v>16613</v>
      </c>
      <c r="AB71" s="1072"/>
      <c r="AC71" s="298">
        <f>SUM(AC54:AC70)</f>
        <v>42130608</v>
      </c>
      <c r="AD71" s="10"/>
      <c r="AE71" s="10"/>
      <c r="AF71" s="202" t="str">
        <f>IFERROR(_xlfn.XLOOKUP(確報【12月】!$AE71,台帳表ｓ[整理番号],台帳表ｓ[繁閑調整]),"")</f>
        <v/>
      </c>
      <c r="AG71" s="277" t="str">
        <f>IFERROR(_xlfn.XLOOKUP(確報【12月】!$AE71,台帳表ｓ[整理番号],台帳表ｓ[精算
グループ]),"")</f>
        <v/>
      </c>
      <c r="AH71" s="278" t="str">
        <f>IFERROR(_xlfn.XLOOKUP(確報【12月】!$AE71,台帳表ｓ[整理番号],台帳表ｓ[請求書発行番号]),"")</f>
        <v/>
      </c>
      <c r="AI71" s="269" t="str">
        <f>IFERROR(_xlfn.XLOOKUP(確報【12月】!$AE71,台帳表ｓ[整理番号],台帳表ｓ[繁閑調整金]),"")</f>
        <v/>
      </c>
      <c r="AJ71" s="275"/>
      <c r="AL71" s="202" t="str">
        <f>IFERROR(_xlfn.XLOOKUP(確報【12月】!AK71,台帳表ｔ[整理番号],台帳表ｔ[繁閑調整]),"")</f>
        <v/>
      </c>
      <c r="AM71" s="277" t="str">
        <f>IFERROR(_xlfn.XLOOKUP(確報【12月】!AK71,台帳表ｔ[整理番号],台帳表ｔ[精算
グループ]),"")</f>
        <v/>
      </c>
      <c r="AN71" s="278" t="str">
        <f>IFERROR(_xlfn.XLOOKUP(確報【12月】!AK71,台帳表ｔ[整理番号],台帳表ｔ[請求書発行番号]),"")</f>
        <v/>
      </c>
      <c r="AO71" s="269" t="str">
        <f>IFERROR(_xlfn.XLOOKUP(確報【12月】!AK71,台帳表ｔ[整理番号],台帳表ｔ[繁閑調整金]),"")</f>
        <v/>
      </c>
      <c r="AP71" s="275"/>
      <c r="AR71" s="202" t="str">
        <f>IFERROR(_xlfn.XLOOKUP(確報【12月】!AQ71,台帳表ｋ[整理番号],台帳表ｋ[繁閑調整]),"")</f>
        <v/>
      </c>
      <c r="AS71" s="277" t="str">
        <f>IFERROR(_xlfn.XLOOKUP(確報【12月】!AQ71,台帳表ｋ[整理番号],台帳表ｋ[精算
グループ]),"")</f>
        <v/>
      </c>
      <c r="AT71" s="278" t="str">
        <f>IFERROR(_xlfn.XLOOKUP(確報【12月】!AQ71,台帳表ｋ[整理番号],台帳表ｋ[請求書発行番号]),"")</f>
        <v/>
      </c>
      <c r="AU71" s="269" t="str">
        <f>IFERROR(_xlfn.XLOOKUP(確報【12月】!AQ71,台帳表ｋ[整理番号],台帳表ｋ[繁閑調整金]),"")</f>
        <v/>
      </c>
      <c r="AV71" s="275"/>
      <c r="AX71" s="202" t="str">
        <f>IFERROR(_xlfn.XLOOKUP(確報【12月】!AW71,台帳表ｋ[整理番号],台帳表ｋ[繁閑調整]),"")</f>
        <v/>
      </c>
      <c r="AY71" s="277" t="str">
        <f>IFERROR(_xlfn.XLOOKUP(確報【12月】!AW71,台帳表ｋ[整理番号],台帳表ｋ[精算
グループ]),"")</f>
        <v/>
      </c>
      <c r="AZ71" s="278" t="str">
        <f>IFERROR(_xlfn.XLOOKUP(確報【12月】!AW71,台帳表ｋ[整理番号],台帳表ｋ[請求書発行番号]),"")</f>
        <v/>
      </c>
      <c r="BA71" s="269" t="str">
        <f>IFERROR(_xlfn.XLOOKUP(確報【12月】!AW71,台帳表ｋ[整理番号],台帳表ｋ[繁閑調整金]),"")</f>
        <v/>
      </c>
    </row>
    <row r="72" spans="1:53" ht="16.350000000000001" customHeight="1" thickBot="1">
      <c r="A72" s="927"/>
      <c r="B72" s="927"/>
      <c r="C72" s="976"/>
      <c r="D72" s="977"/>
      <c r="E72" s="978"/>
      <c r="F72" s="111" t="s">
        <v>16562</v>
      </c>
      <c r="G72" s="112" t="s">
        <v>16606</v>
      </c>
      <c r="H72" s="280">
        <v>101</v>
      </c>
      <c r="I72" s="290">
        <f>SUMIFS(台帳表ｓ[金額],台帳表ｓ[精算
グループ],確報【12月】!$H72,台帳表ｓ[入金月（月のみ）],確報【12月】!$A$1,台帳表ｓ[ＮＣ区分],"西部")+SUMIFS(測量台帳1ｓ[入金額],測量台帳1ｓ[精算
グループ],確報【12月】!$H72,測量台帳1ｓ[入金月（月のみ）],確報【12月】!$A$1,測量台帳1ｓ[NC区分],"西部")+SUMIFS(測量台帳1__2ｓ[入金額(後)],測量台帳1__2ｓ[精算
グループ(後)],確報【12月】!$H72,測量台帳1__2ｓ[入金月(後)（月のみ）],確報【12月】!$A$1,測量台帳1__2ｓ[NC区分],"西部")</f>
        <v>4281519</v>
      </c>
      <c r="J72" s="292">
        <v>101</v>
      </c>
      <c r="K72" s="288">
        <f>SUMIFS(台帳表ｓ[金額],台帳表ｓ[精算
グループ],確報【12月】!$H72,台帳表ｓ[入金月（月のみ）],確報【12月】!$A$1,台帳表ｓ[ＮＣ区分],"埼玉")+SUMIFS(測量台帳1ｓ[入金額],測量台帳1ｓ[精算
グループ],確報【12月】!$H72,測量台帳1ｓ[入金月（月のみ）],確報【12月】!$A$1,測量台帳1ｓ[NC区分],"埼玉")+SUMIFS(測量台帳1__2ｓ[入金額(後)],測量台帳1__2ｓ[精算
グループ(後)],確報【12月】!$H72,測量台帳1__2ｓ[入金月(後)（月のみ）],確報【12月】!$A$1,測量台帳1__2ｓ[NC区分],"埼玉")</f>
        <v>614215</v>
      </c>
      <c r="L72" s="292">
        <v>101</v>
      </c>
      <c r="M72" s="285">
        <f>SUMIFS(台帳表ｓ[金額],台帳表ｓ[精算
グループ],確報【12月】!$H72,台帳表ｓ[入金月（月のみ）],確報【12月】!$A$1,台帳表ｓ[ＮＣ区分],"北部")+SUMIFS(測量台帳1ｓ[入金額],測量台帳1ｓ[精算
グループ],確報【12月】!$H72,測量台帳1ｓ[入金月（月のみ）],確報【12月】!$A$1,測量台帳1ｓ[NC区分],"北部")+SUMIFS(測量台帳1__2ｓ[入金額(後)],測量台帳1__2ｓ[精算
グループ(後)],確報【12月】!$H72,測量台帳1__2ｓ[入金月(後)（月のみ）],確報【12月】!$A$1,測量台帳1__2ｓ[NC区分],"北部")</f>
        <v>1209817</v>
      </c>
      <c r="N72" s="292">
        <v>101</v>
      </c>
      <c r="O72" s="246">
        <f>SUMIFS(台帳表ｓ[金額],台帳表ｓ[精算
グループ],確報【12月】!$H72,台帳表ｓ[入金月（月のみ）],確報【12月】!$A$1,台帳表ｓ[ＮＣ区分],"南部")+SUMIFS(測量台帳1ｓ[入金額],測量台帳1ｓ[精算
グループ],確報【12月】!$H72,測量台帳1ｓ[入金月（月のみ）],確報【12月】!$A$1,測量台帳1ｓ[NC区分],"南部")+SUMIFS(測量台帳1__2ｓ[入金額(後)],測量台帳1__2ｓ[精算
グループ(後)],確報【12月】!$H72,測量台帳1__2ｓ[入金月(後)（月のみ）],確報【12月】!$A$1,測量台帳1__2ｓ[NC区分],"南部")</f>
        <v>1094468</v>
      </c>
      <c r="P72" s="280">
        <v>101</v>
      </c>
      <c r="Q72" s="246">
        <f>SUMIFS(台帳表ｔ[金額],台帳表ｔ[精算
グループ],確報【12月】!$H72,台帳表ｔ[入金月（月のみ）],確報【12月】!$A$1,台帳表ｔ[ＮＣ区分],"多摩")+SUMIFS(測量台帳1ｔ[入金額],測量台帳1ｔ[精算
グループ],確報【12月】!$H72,測量台帳1ｔ[入金月（月のみ）],確報【12月】!$A$1,測量台帳1ｔ[NC区分],"多摩")+SUMIFS(測量台帳1__2ｔ[入金額(後)],測量台帳1__2ｔ[精算
グループ(後)],確報【12月】!$H72,測量台帳1__2ｔ[入金月(後)（月のみ）],確報【12月】!$A$1,測量台帳1__2ｔ[NC区分],"多摩")+SUMIFS(台帳表ｔ[金額],台帳表ｔ[精算
グループ],確報【12月】!$H72,台帳表ｔ[入金月（月のみ）],確報【12月】!$A$1,台帳表ｔ[ＮＣ区分],"西部")+SUMIFS(測量台帳1ｔ[入金額],測量台帳1ｔ[精算
グループ],確報【12月】!$H72,測量台帳1ｔ[入金月（月のみ）],確報【12月】!$A$1,測量台帳1ｔ[NC区分],"西部")+SUMIFS(測量台帳1__2ｔ[入金額(後)],測量台帳1__2ｔ[精算
グループ(後)],確報【12月】!$H72,測量台帳1__2ｔ[入金月(後)（月のみ）],確報【12月】!$A$1,測量台帳1__2ｔ[NC区分],"西部")</f>
        <v>6791121</v>
      </c>
      <c r="R72" s="280">
        <v>101</v>
      </c>
      <c r="S72" s="285">
        <f>SUMIFS(台帳表ｋ[金額],台帳表ｋ[精算
グループ],確報【12月】!$H72,台帳表ｋ[入金月（月のみ）],確報【12月】!$A$1,台帳表ｋ[事務所/分室],"神")+SUMIFS(測量台帳1ｋ[入金額],測量台帳1ｋ[精算
グループ],確報【12月】!$H72,測量台帳1ｋ[入金月（月のみ）],確報【12月】!$A$1,測量台帳1ｋ[NC区分],"神奈川")+SUMIFS(測量台帳1__2ｋ[入金額(後)],測量台帳1__2ｋ[精算
グループ(後)],確報【12月】!$H72,測量台帳1__2ｋ[入金月(後)（月のみ）],確報【12月】!$A$1,測量台帳1__2ｋ[NC区分],"神奈川")</f>
        <v>169499</v>
      </c>
      <c r="T72" s="292">
        <v>101</v>
      </c>
      <c r="U72" s="246">
        <f>SUMIFS(台帳表ｋ[金額],台帳表ｋ[精算
グループ],確報【12月】!$H72,台帳表ｋ[入金月（月のみ）],確報【12月】!$A$1,台帳表ｋ[事務所/分室],"湘")+SUMIFS(測量台帳1ｋ[入金額],測量台帳1ｋ[精算
グループ],確報【12月】!$H72,測量台帳1ｋ[入金月（月のみ）],確報【12月】!$A$1,測量台帳1ｋ[NC区分],"湘南")+SUMIFS(測量台帳1__2ｋ[入金額(後)],測量台帳1__2ｋ[精算
グループ(後)],確報【12月】!$H72,測量台帳1__2ｋ[入金月(後)（月のみ）],確報【12月】!$A$1,測量台帳1__2ｋ[NC区分],"湘南")</f>
        <v>610097</v>
      </c>
      <c r="V72" s="245"/>
      <c r="W72" s="246" cm="1">
        <f t="array" ref="W72">INDEX(設備G入力用!$F$2:$Q$72,ROW(A67), MATCH($A$1,設備G入力用!$F$2:$Q$2,0))</f>
        <v>0</v>
      </c>
      <c r="X72" s="30">
        <f t="shared" si="7"/>
        <v>14770736</v>
      </c>
      <c r="AD72" s="10"/>
      <c r="AE72" s="10"/>
      <c r="AF72" s="202" t="str">
        <f>IFERROR(_xlfn.XLOOKUP(確報【12月】!$AE72,台帳表ｓ[整理番号],台帳表ｓ[繁閑調整]),"")</f>
        <v/>
      </c>
      <c r="AG72" s="277" t="str">
        <f>IFERROR(_xlfn.XLOOKUP(確報【12月】!$AE72,台帳表ｓ[整理番号],台帳表ｓ[精算
グループ]),"")</f>
        <v/>
      </c>
      <c r="AH72" s="278" t="str">
        <f>IFERROR(_xlfn.XLOOKUP(確報【12月】!$AE72,台帳表ｓ[整理番号],台帳表ｓ[請求書発行番号]),"")</f>
        <v/>
      </c>
      <c r="AI72" s="269" t="str">
        <f>IFERROR(_xlfn.XLOOKUP(確報【12月】!$AE72,台帳表ｓ[整理番号],台帳表ｓ[繁閑調整金]),"")</f>
        <v/>
      </c>
      <c r="AJ72" s="275"/>
      <c r="AL72" s="202" t="str">
        <f>IFERROR(_xlfn.XLOOKUP(確報【12月】!AK72,台帳表ｔ[整理番号],台帳表ｔ[繁閑調整]),"")</f>
        <v/>
      </c>
      <c r="AM72" s="277" t="str">
        <f>IFERROR(_xlfn.XLOOKUP(確報【12月】!AK72,台帳表ｔ[整理番号],台帳表ｔ[精算
グループ]),"")</f>
        <v/>
      </c>
      <c r="AN72" s="278" t="str">
        <f>IFERROR(_xlfn.XLOOKUP(確報【12月】!AK72,台帳表ｔ[整理番号],台帳表ｔ[請求書発行番号]),"")</f>
        <v/>
      </c>
      <c r="AO72" s="269" t="str">
        <f>IFERROR(_xlfn.XLOOKUP(確報【12月】!AK72,台帳表ｔ[整理番号],台帳表ｔ[繁閑調整金]),"")</f>
        <v/>
      </c>
      <c r="AP72" s="275"/>
      <c r="AR72" s="202" t="str">
        <f>IFERROR(_xlfn.XLOOKUP(確報【12月】!AQ72,台帳表ｋ[整理番号],台帳表ｋ[繁閑調整]),"")</f>
        <v/>
      </c>
      <c r="AS72" s="277" t="str">
        <f>IFERROR(_xlfn.XLOOKUP(確報【12月】!AQ72,台帳表ｋ[整理番号],台帳表ｋ[精算
グループ]),"")</f>
        <v/>
      </c>
      <c r="AT72" s="278" t="str">
        <f>IFERROR(_xlfn.XLOOKUP(確報【12月】!AQ72,台帳表ｋ[整理番号],台帳表ｋ[請求書発行番号]),"")</f>
        <v/>
      </c>
      <c r="AU72" s="269" t="str">
        <f>IFERROR(_xlfn.XLOOKUP(確報【12月】!AQ72,台帳表ｋ[整理番号],台帳表ｋ[繁閑調整金]),"")</f>
        <v/>
      </c>
      <c r="AV72" s="275"/>
      <c r="AX72" s="202" t="str">
        <f>IFERROR(_xlfn.XLOOKUP(確報【12月】!AW72,台帳表ｋ[整理番号],台帳表ｋ[繁閑調整]),"")</f>
        <v/>
      </c>
      <c r="AY72" s="277" t="str">
        <f>IFERROR(_xlfn.XLOOKUP(確報【12月】!AW72,台帳表ｋ[整理番号],台帳表ｋ[精算
グループ]),"")</f>
        <v/>
      </c>
      <c r="AZ72" s="278" t="str">
        <f>IFERROR(_xlfn.XLOOKUP(確報【12月】!AW72,台帳表ｋ[整理番号],台帳表ｋ[請求書発行番号]),"")</f>
        <v/>
      </c>
      <c r="BA72" s="269" t="str">
        <f>IFERROR(_xlfn.XLOOKUP(確報【12月】!AW72,台帳表ｋ[整理番号],台帳表ｋ[繁閑調整金]),"")</f>
        <v/>
      </c>
    </row>
    <row r="73" spans="1:53" ht="16.350000000000001" customHeight="1" thickBot="1">
      <c r="A73" s="927"/>
      <c r="B73" s="928"/>
      <c r="C73" s="976"/>
      <c r="D73" s="977"/>
      <c r="E73" s="978"/>
      <c r="F73" s="113" t="s">
        <v>16563</v>
      </c>
      <c r="G73" s="56" t="s">
        <v>16606</v>
      </c>
      <c r="H73" s="281">
        <v>103</v>
      </c>
      <c r="I73" s="289">
        <f>SUMIFS(台帳表ｓ[金額],台帳表ｓ[精算
グループ],確報【12月】!$H73,台帳表ｓ[入金月（月のみ）],確報【12月】!$A$1,台帳表ｓ[ＮＣ区分],"西部")+SUMIFS(測量台帳1ｓ[入金額],測量台帳1ｓ[精算
グループ],確報【12月】!$H73,測量台帳1ｓ[入金月（月のみ）],確報【12月】!$A$1,測量台帳1ｓ[NC区分],"西部")+SUMIFS(測量台帳1__2ｓ[入金額(後)],測量台帳1__2ｓ[精算
グループ(後)],確報【12月】!$H73,測量台帳1__2ｓ[入金月(後)（月のみ）],確報【12月】!$A$1,測量台帳1__2ｓ[NC区分],"西部")</f>
        <v>0</v>
      </c>
      <c r="J73" s="293">
        <v>103</v>
      </c>
      <c r="K73" s="289">
        <f>SUMIFS(台帳表ｓ[金額],台帳表ｓ[精算
グループ],確報【12月】!$H73,台帳表ｓ[入金月（月のみ）],確報【12月】!$A$1,台帳表ｓ[ＮＣ区分],"埼玉")+SUMIFS(測量台帳1ｓ[入金額],測量台帳1ｓ[精算
グループ],確報【12月】!$H73,測量台帳1ｓ[入金月（月のみ）],確報【12月】!$A$1,測量台帳1ｓ[NC区分],"埼玉")+SUMIFS(測量台帳1__2ｓ[入金額(後)],測量台帳1__2ｓ[精算
グループ(後)],確報【12月】!$H73,測量台帳1__2ｓ[入金月(後)（月のみ）],確報【12月】!$A$1,測量台帳1__2ｓ[NC区分],"埼玉")</f>
        <v>0</v>
      </c>
      <c r="L73" s="293">
        <v>103</v>
      </c>
      <c r="M73" s="286">
        <f>SUMIFS(台帳表ｓ[金額],台帳表ｓ[精算
グループ],確報【12月】!$H73,台帳表ｓ[入金月（月のみ）],確報【12月】!$A$1,台帳表ｓ[ＮＣ区分],"北部")+SUMIFS(測量台帳1ｓ[入金額],測量台帳1ｓ[精算
グループ],確報【12月】!$H73,測量台帳1ｓ[入金月（月のみ）],確報【12月】!$A$1,測量台帳1ｓ[NC区分],"北部")+SUMIFS(測量台帳1__2ｓ[入金額(後)],測量台帳1__2ｓ[精算
グループ(後)],確報【12月】!$H73,測量台帳1__2ｓ[入金月(後)（月のみ）],確報【12月】!$A$1,測量台帳1__2ｓ[NC区分],"北部")</f>
        <v>0</v>
      </c>
      <c r="N73" s="293">
        <v>103</v>
      </c>
      <c r="O73" s="244">
        <f>SUMIFS(台帳表ｓ[金額],台帳表ｓ[精算
グループ],確報【12月】!$H73,台帳表ｓ[入金月（月のみ）],確報【12月】!$A$1,台帳表ｓ[ＮＣ区分],"南部")+SUMIFS(測量台帳1ｓ[入金額],測量台帳1ｓ[精算
グループ],確報【12月】!$H73,測量台帳1ｓ[入金月（月のみ）],確報【12月】!$A$1,測量台帳1ｓ[NC区分],"南部")+SUMIFS(測量台帳1__2ｓ[入金額(後)],測量台帳1__2ｓ[精算
グループ(後)],確報【12月】!$H73,測量台帳1__2ｓ[入金月(後)（月のみ）],確報【12月】!$A$1,測量台帳1__2ｓ[NC区分],"南部")</f>
        <v>0</v>
      </c>
      <c r="P73" s="281">
        <v>103</v>
      </c>
      <c r="Q73" s="244">
        <f>SUMIFS(台帳表ｔ[金額],台帳表ｔ[精算
グループ],確報【12月】!$H73,台帳表ｔ[入金月（月のみ）],確報【12月】!$A$1,台帳表ｔ[ＮＣ区分],"多摩")+SUMIFS(測量台帳1ｔ[入金額],測量台帳1ｔ[精算
グループ],確報【12月】!$H73,測量台帳1ｔ[入金月（月のみ）],確報【12月】!$A$1,測量台帳1ｔ[NC区分],"多摩")+SUMIFS(測量台帳1__2ｔ[入金額(後)],測量台帳1__2ｔ[精算
グループ(後)],確報【12月】!$H73,測量台帳1__2ｔ[入金月(後)（月のみ）],確報【12月】!$A$1,測量台帳1__2ｔ[NC区分],"多摩")+SUMIFS(台帳表ｔ[金額],台帳表ｔ[精算
グループ],確報【12月】!$H73,台帳表ｔ[入金月（月のみ）],確報【12月】!$A$1,台帳表ｔ[ＮＣ区分],"西部")+SUMIFS(測量台帳1ｔ[入金額],測量台帳1ｔ[精算
グループ],確報【12月】!$H73,測量台帳1ｔ[入金月（月のみ）],確報【12月】!$A$1,測量台帳1ｔ[NC区分],"西部")+SUMIFS(測量台帳1__2ｔ[入金額(後)],測量台帳1__2ｔ[精算
グループ(後)],確報【12月】!$H73,測量台帳1__2ｔ[入金月(後)（月のみ）],確報【12月】!$A$1,測量台帳1__2ｔ[NC区分],"西部")</f>
        <v>0</v>
      </c>
      <c r="R73" s="281">
        <v>103</v>
      </c>
      <c r="S73" s="286">
        <f>SUMIFS(台帳表ｋ[金額],台帳表ｋ[精算
グループ],確報【12月】!$H73,台帳表ｋ[入金月（月のみ）],確報【12月】!$A$1,台帳表ｋ[事務所/分室],"神")+SUMIFS(測量台帳1ｋ[入金額],測量台帳1ｋ[精算
グループ],確報【12月】!$H73,測量台帳1ｋ[入金月（月のみ）],確報【12月】!$A$1,測量台帳1ｋ[NC区分],"神奈川")+SUMIFS(測量台帳1__2ｋ[入金額(後)],測量台帳1__2ｋ[精算
グループ(後)],確報【12月】!$H73,測量台帳1__2ｋ[入金月(後)（月のみ）],確報【12月】!$A$1,測量台帳1__2ｋ[NC区分],"神奈川")</f>
        <v>0</v>
      </c>
      <c r="T73" s="293">
        <v>103</v>
      </c>
      <c r="U73" s="244">
        <f>SUMIFS(台帳表ｋ[金額],台帳表ｋ[精算
グループ],確報【12月】!$H73,台帳表ｋ[入金月（月のみ）],確報【12月】!$A$1,台帳表ｋ[事務所/分室],"湘")+SUMIFS(測量台帳1ｋ[入金額],測量台帳1ｋ[精算
グループ],確報【12月】!$H73,測量台帳1ｋ[入金月（月のみ）],確報【12月】!$A$1,測量台帳1ｋ[NC区分],"湘南")+SUMIFS(測量台帳1__2ｋ[入金額(後)],測量台帳1__2ｋ[精算
グループ(後)],確報【12月】!$H73,測量台帳1__2ｋ[入金月(後)（月のみ）],確報【12月】!$A$1,測量台帳1__2ｋ[NC区分],"湘南")</f>
        <v>0</v>
      </c>
      <c r="V73" s="243"/>
      <c r="W73" s="244" cm="1">
        <f t="array" ref="W73">INDEX(設備G入力用!$F$2:$Q$72,ROW(A68), MATCH($A$1,設備G入力用!$F$2:$Q$2,0))</f>
        <v>0</v>
      </c>
      <c r="X73" s="41">
        <f t="shared" si="7"/>
        <v>0</v>
      </c>
      <c r="Y73" s="16">
        <f>SUM(X71:X73)</f>
        <v>20081632</v>
      </c>
      <c r="Z73" s="13" t="s">
        <v>16628</v>
      </c>
      <c r="AD73" s="123"/>
      <c r="AE73" s="123"/>
      <c r="AF73" s="202" t="str">
        <f>IFERROR(_xlfn.XLOOKUP(確報【12月】!$AE73,台帳表ｓ[整理番号],台帳表ｓ[繁閑調整]),"")</f>
        <v/>
      </c>
      <c r="AG73" s="277" t="str">
        <f>IFERROR(_xlfn.XLOOKUP(確報【12月】!$AE73,台帳表ｓ[整理番号],台帳表ｓ[精算
グループ]),"")</f>
        <v/>
      </c>
      <c r="AH73" s="278" t="str">
        <f>IFERROR(_xlfn.XLOOKUP(確報【12月】!$AE73,台帳表ｓ[整理番号],台帳表ｓ[請求書発行番号]),"")</f>
        <v/>
      </c>
      <c r="AI73" s="269" t="str">
        <f>IFERROR(_xlfn.XLOOKUP(確報【12月】!$AE73,台帳表ｓ[整理番号],台帳表ｓ[繁閑調整金]),"")</f>
        <v/>
      </c>
      <c r="AJ73" s="275"/>
      <c r="AL73" s="202" t="str">
        <f>IFERROR(_xlfn.XLOOKUP(確報【12月】!AK73,台帳表ｔ[整理番号],台帳表ｔ[繁閑調整]),"")</f>
        <v/>
      </c>
      <c r="AM73" s="277" t="str">
        <f>IFERROR(_xlfn.XLOOKUP(確報【12月】!AK73,台帳表ｔ[整理番号],台帳表ｔ[精算
グループ]),"")</f>
        <v/>
      </c>
      <c r="AN73" s="278" t="str">
        <f>IFERROR(_xlfn.XLOOKUP(確報【12月】!AK73,台帳表ｔ[整理番号],台帳表ｔ[請求書発行番号]),"")</f>
        <v/>
      </c>
      <c r="AO73" s="269" t="str">
        <f>IFERROR(_xlfn.XLOOKUP(確報【12月】!AK73,台帳表ｔ[整理番号],台帳表ｔ[繁閑調整金]),"")</f>
        <v/>
      </c>
      <c r="AP73" s="275"/>
      <c r="AR73" s="202" t="str">
        <f>IFERROR(_xlfn.XLOOKUP(確報【12月】!AQ73,台帳表ｋ[整理番号],台帳表ｋ[繁閑調整]),"")</f>
        <v/>
      </c>
      <c r="AS73" s="277" t="str">
        <f>IFERROR(_xlfn.XLOOKUP(確報【12月】!AQ73,台帳表ｋ[整理番号],台帳表ｋ[精算
グループ]),"")</f>
        <v/>
      </c>
      <c r="AT73" s="278" t="str">
        <f>IFERROR(_xlfn.XLOOKUP(確報【12月】!AQ73,台帳表ｋ[整理番号],台帳表ｋ[請求書発行番号]),"")</f>
        <v/>
      </c>
      <c r="AU73" s="269" t="str">
        <f>IFERROR(_xlfn.XLOOKUP(確報【12月】!AQ73,台帳表ｋ[整理番号],台帳表ｋ[繁閑調整金]),"")</f>
        <v/>
      </c>
      <c r="AV73" s="275"/>
      <c r="AX73" s="202" t="str">
        <f>IFERROR(_xlfn.XLOOKUP(確報【12月】!AW73,台帳表ｋ[整理番号],台帳表ｋ[繁閑調整]),"")</f>
        <v/>
      </c>
      <c r="AY73" s="277" t="str">
        <f>IFERROR(_xlfn.XLOOKUP(確報【12月】!AW73,台帳表ｋ[整理番号],台帳表ｋ[精算
グループ]),"")</f>
        <v/>
      </c>
      <c r="AZ73" s="278" t="str">
        <f>IFERROR(_xlfn.XLOOKUP(確報【12月】!AW73,台帳表ｋ[整理番号],台帳表ｋ[請求書発行番号]),"")</f>
        <v/>
      </c>
      <c r="BA73" s="269" t="str">
        <f>IFERROR(_xlfn.XLOOKUP(確報【12月】!AW73,台帳表ｋ[整理番号],台帳表ｋ[繁閑調整金]),"")</f>
        <v/>
      </c>
    </row>
    <row r="74" spans="1:53" ht="16.350000000000001" customHeight="1" thickBot="1">
      <c r="A74" s="927"/>
      <c r="B74" s="926" t="s">
        <v>16629</v>
      </c>
      <c r="C74" s="976"/>
      <c r="D74" s="977"/>
      <c r="E74" s="978"/>
      <c r="F74" s="114" t="s">
        <v>16564</v>
      </c>
      <c r="G74" s="62"/>
      <c r="H74" s="282">
        <v>201</v>
      </c>
      <c r="I74" s="255">
        <f>SUMIFS(台帳表ｓ[金額],台帳表ｓ[精算
グループ],確報【12月】!$H74,台帳表ｓ[入金月（月のみ）],確報【12月】!$A$1,台帳表ｓ[ＮＣ区分],"西部")+SUMIFS(測量台帳1ｓ[入金額],測量台帳1ｓ[精算
グループ],確報【12月】!$H74,測量台帳1ｓ[入金月（月のみ）],確報【12月】!$A$1,測量台帳1ｓ[NC区分],"西部")+SUMIFS(測量台帳1__2ｓ[入金額(後)],測量台帳1__2ｓ[精算
グループ(後)],確報【12月】!$H74,測量台帳1__2ｓ[入金月(後)（月のみ）],確報【12月】!$A$1,測量台帳1__2ｓ[NC区分],"西部")</f>
        <v>0</v>
      </c>
      <c r="J74" s="294">
        <v>201</v>
      </c>
      <c r="K74" s="255">
        <f>SUMIFS(台帳表ｓ[金額],台帳表ｓ[精算
グループ],確報【12月】!$H74,台帳表ｓ[入金月（月のみ）],確報【12月】!$A$1,台帳表ｓ[ＮＣ区分],"埼玉")+SUMIFS(測量台帳1ｓ[入金額],測量台帳1ｓ[精算
グループ],確報【12月】!$H74,測量台帳1ｓ[入金月（月のみ）],確報【12月】!$A$1,測量台帳1ｓ[NC区分],"埼玉")+SUMIFS(測量台帳1__2ｓ[入金額(後)],測量台帳1__2ｓ[精算
グループ(後)],確報【12月】!$H74,測量台帳1__2ｓ[入金月(後)（月のみ）],確報【12月】!$A$1,測量台帳1__2ｓ[NC区分],"埼玉")</f>
        <v>0</v>
      </c>
      <c r="L74" s="294">
        <v>201</v>
      </c>
      <c r="M74" s="255">
        <f>SUMIFS(台帳表ｓ[金額],台帳表ｓ[精算
グループ],確報【12月】!$H74,台帳表ｓ[入金月（月のみ）],確報【12月】!$A$1,台帳表ｓ[ＮＣ区分],"北部")+SUMIFS(測量台帳1ｓ[入金額],測量台帳1ｓ[精算
グループ],確報【12月】!$H74,測量台帳1ｓ[入金月（月のみ）],確報【12月】!$A$1,測量台帳1ｓ[NC区分],"北部")+SUMIFS(測量台帳1__2ｓ[入金額(後)],測量台帳1__2ｓ[精算
グループ(後)],確報【12月】!$H74,測量台帳1__2ｓ[入金月(後)（月のみ）],確報【12月】!$A$1,測量台帳1__2ｓ[NC区分],"北部")</f>
        <v>0</v>
      </c>
      <c r="N74" s="294">
        <v>201</v>
      </c>
      <c r="O74" s="248">
        <f>SUMIFS(台帳表ｓ[金額],台帳表ｓ[精算
グループ],確報【12月】!$H74,台帳表ｓ[入金月（月のみ）],確報【12月】!$A$1,台帳表ｓ[ＮＣ区分],"南部")+SUMIFS(測量台帳1ｓ[入金額],測量台帳1ｓ[精算
グループ],確報【12月】!$H74,測量台帳1ｓ[入金月（月のみ）],確報【12月】!$A$1,測量台帳1ｓ[NC区分],"南部")+SUMIFS(測量台帳1__2ｓ[入金額(後)],測量台帳1__2ｓ[精算
グループ(後)],確報【12月】!$H74,測量台帳1__2ｓ[入金月(後)（月のみ）],確報【12月】!$A$1,測量台帳1__2ｓ[NC区分],"南部")</f>
        <v>0</v>
      </c>
      <c r="P74" s="282">
        <v>201</v>
      </c>
      <c r="Q74" s="248">
        <f>SUMIFS(台帳表ｔ[金額],台帳表ｔ[精算
グループ],確報【12月】!$H74,台帳表ｔ[入金月（月のみ）],確報【12月】!$A$1,台帳表ｔ[ＮＣ区分],"多摩")+SUMIFS(測量台帳1ｔ[入金額],測量台帳1ｔ[精算
グループ],確報【12月】!$H74,測量台帳1ｔ[入金月（月のみ）],確報【12月】!$A$1,測量台帳1ｔ[NC区分],"多摩")+SUMIFS(測量台帳1__2ｔ[入金額(後)],測量台帳1__2ｔ[精算
グループ(後)],確報【12月】!$H74,測量台帳1__2ｔ[入金月(後)（月のみ）],確報【12月】!$A$1,測量台帳1__2ｔ[NC区分],"多摩")+SUMIFS(台帳表ｔ[金額],台帳表ｔ[精算
グループ],確報【12月】!$H74,台帳表ｔ[入金月（月のみ）],確報【12月】!$A$1,台帳表ｔ[ＮＣ区分],"西部")+SUMIFS(測量台帳1ｔ[入金額],測量台帳1ｔ[精算
グループ],確報【12月】!$H74,測量台帳1ｔ[入金月（月のみ）],確報【12月】!$A$1,測量台帳1ｔ[NC区分],"西部")+SUMIFS(測量台帳1__2ｔ[入金額(後)],測量台帳1__2ｔ[精算
グループ(後)],確報【12月】!$H74,測量台帳1__2ｔ[入金月(後)（月のみ）],確報【12月】!$A$1,測量台帳1__2ｔ[NC区分],"西部")</f>
        <v>0</v>
      </c>
      <c r="R74" s="282">
        <v>201</v>
      </c>
      <c r="S74" s="255">
        <f>SUMIFS(台帳表ｋ[金額],台帳表ｋ[精算
グループ],確報【12月】!$H74,台帳表ｋ[入金月（月のみ）],確報【12月】!$A$1,台帳表ｋ[事務所/分室],"神")+SUMIFS(測量台帳1ｋ[入金額],測量台帳1ｋ[精算
グループ],確報【12月】!$H74,測量台帳1ｋ[入金月（月のみ）],確報【12月】!$A$1,測量台帳1ｋ[NC区分],"神奈川")+SUMIFS(測量台帳1__2ｋ[入金額(後)],測量台帳1__2ｋ[精算
グループ(後)],確報【12月】!$H74,測量台帳1__2ｋ[入金月(後)（月のみ）],確報【12月】!$A$1,測量台帳1__2ｋ[NC区分],"神奈川")</f>
        <v>0</v>
      </c>
      <c r="T74" s="294">
        <v>201</v>
      </c>
      <c r="U74" s="248">
        <f>SUMIFS(台帳表ｋ[金額],台帳表ｋ[精算
グループ],確報【12月】!$H74,台帳表ｋ[入金月（月のみ）],確報【12月】!$A$1,台帳表ｋ[事務所/分室],"湘")+SUMIFS(測量台帳1ｋ[入金額],測量台帳1ｋ[精算
グループ],確報【12月】!$H74,測量台帳1ｋ[入金月（月のみ）],確報【12月】!$A$1,測量台帳1ｋ[NC区分],"湘南")+SUMIFS(測量台帳1__2ｋ[入金額(後)],測量台帳1__2ｋ[精算
グループ(後)],確報【12月】!$H74,測量台帳1__2ｋ[入金月(後)（月のみ）],確報【12月】!$A$1,測量台帳1__2ｋ[NC区分],"湘南")</f>
        <v>0</v>
      </c>
      <c r="V74" s="247"/>
      <c r="W74" s="248" cm="1">
        <f t="array" ref="W74">INDEX(設備G入力用!$F$2:$Q$72,ROW(A69), MATCH($A$1,設備G入力用!$F$2:$Q$2,0))</f>
        <v>0</v>
      </c>
      <c r="X74" s="23">
        <f t="shared" si="7"/>
        <v>0</v>
      </c>
      <c r="Y74" s="115"/>
      <c r="Z74" s="116"/>
      <c r="AD74" s="123"/>
      <c r="AE74" s="123"/>
      <c r="AF74" s="202" t="str">
        <f>IFERROR(_xlfn.XLOOKUP(確報【12月】!$AE74,台帳表ｓ[整理番号],台帳表ｓ[繁閑調整]),"")</f>
        <v/>
      </c>
      <c r="AG74" s="277" t="str">
        <f>IFERROR(_xlfn.XLOOKUP(確報【12月】!$AE74,台帳表ｓ[整理番号],台帳表ｓ[精算
グループ]),"")</f>
        <v/>
      </c>
      <c r="AH74" s="278" t="str">
        <f>IFERROR(_xlfn.XLOOKUP(確報【12月】!$AE74,台帳表ｓ[整理番号],台帳表ｓ[請求書発行番号]),"")</f>
        <v/>
      </c>
      <c r="AI74" s="269" t="str">
        <f>IFERROR(_xlfn.XLOOKUP(確報【12月】!$AE74,台帳表ｓ[整理番号],台帳表ｓ[繁閑調整金]),"")</f>
        <v/>
      </c>
      <c r="AJ74" s="275"/>
      <c r="AL74" s="202" t="str">
        <f>IFERROR(_xlfn.XLOOKUP(確報【12月】!AK74,台帳表ｔ[整理番号],台帳表ｔ[繁閑調整]),"")</f>
        <v/>
      </c>
      <c r="AM74" s="277" t="str">
        <f>IFERROR(_xlfn.XLOOKUP(確報【12月】!AK74,台帳表ｔ[整理番号],台帳表ｔ[精算
グループ]),"")</f>
        <v/>
      </c>
      <c r="AN74" s="278" t="str">
        <f>IFERROR(_xlfn.XLOOKUP(確報【12月】!AK74,台帳表ｔ[整理番号],台帳表ｔ[請求書発行番号]),"")</f>
        <v/>
      </c>
      <c r="AO74" s="269" t="str">
        <f>IFERROR(_xlfn.XLOOKUP(確報【12月】!AK74,台帳表ｔ[整理番号],台帳表ｔ[繁閑調整金]),"")</f>
        <v/>
      </c>
      <c r="AP74" s="275"/>
      <c r="AR74" s="202" t="str">
        <f>IFERROR(_xlfn.XLOOKUP(確報【12月】!AQ74,台帳表ｋ[整理番号],台帳表ｋ[繁閑調整]),"")</f>
        <v/>
      </c>
      <c r="AS74" s="277" t="str">
        <f>IFERROR(_xlfn.XLOOKUP(確報【12月】!AQ74,台帳表ｋ[整理番号],台帳表ｋ[精算
グループ]),"")</f>
        <v/>
      </c>
      <c r="AT74" s="278" t="str">
        <f>IFERROR(_xlfn.XLOOKUP(確報【12月】!AQ74,台帳表ｋ[整理番号],台帳表ｋ[請求書発行番号]),"")</f>
        <v/>
      </c>
      <c r="AU74" s="269" t="str">
        <f>IFERROR(_xlfn.XLOOKUP(確報【12月】!AQ74,台帳表ｋ[整理番号],台帳表ｋ[繁閑調整金]),"")</f>
        <v/>
      </c>
      <c r="AV74" s="275"/>
      <c r="AX74" s="202" t="str">
        <f>IFERROR(_xlfn.XLOOKUP(確報【12月】!AW74,台帳表ｋ[整理番号],台帳表ｋ[繁閑調整]),"")</f>
        <v/>
      </c>
      <c r="AY74" s="277" t="str">
        <f>IFERROR(_xlfn.XLOOKUP(確報【12月】!AW74,台帳表ｋ[整理番号],台帳表ｋ[精算
グループ]),"")</f>
        <v/>
      </c>
      <c r="AZ74" s="278" t="str">
        <f>IFERROR(_xlfn.XLOOKUP(確報【12月】!AW74,台帳表ｋ[整理番号],台帳表ｋ[請求書発行番号]),"")</f>
        <v/>
      </c>
      <c r="BA74" s="269" t="str">
        <f>IFERROR(_xlfn.XLOOKUP(確報【12月】!AW74,台帳表ｋ[整理番号],台帳表ｋ[繁閑調整金]),"")</f>
        <v/>
      </c>
    </row>
    <row r="75" spans="1:53" ht="16.350000000000001" customHeight="1" thickBot="1">
      <c r="A75" s="927"/>
      <c r="B75" s="927"/>
      <c r="C75" s="976"/>
      <c r="D75" s="977"/>
      <c r="E75" s="978"/>
      <c r="F75" s="114" t="s">
        <v>16505</v>
      </c>
      <c r="G75" s="62"/>
      <c r="H75" s="283">
        <v>202</v>
      </c>
      <c r="I75" s="285">
        <f>SUMIFS(台帳表ｓ[金額],台帳表ｓ[精算
グループ],確報【12月】!$H75,台帳表ｓ[入金月（月のみ）],確報【12月】!$A$1,台帳表ｓ[ＮＣ区分],"西部")+SUMIFS(測量台帳1ｓ[入金額],測量台帳1ｓ[精算
グループ],確報【12月】!$H75,測量台帳1ｓ[入金月（月のみ）],確報【12月】!$A$1,測量台帳1ｓ[NC区分],"西部")+SUMIFS(測量台帳1__2ｓ[入金額(後)],測量台帳1__2ｓ[精算
グループ(後)],確報【12月】!$H75,測量台帳1__2ｓ[入金月(後)（月のみ）],確報【12月】!$A$1,測量台帳1__2ｓ[NC区分],"西部")</f>
        <v>0</v>
      </c>
      <c r="J75" s="295">
        <v>202</v>
      </c>
      <c r="K75" s="285">
        <f>SUMIFS(台帳表ｓ[金額],台帳表ｓ[精算
グループ],確報【12月】!$H75,台帳表ｓ[入金月（月のみ）],確報【12月】!$A$1,台帳表ｓ[ＮＣ区分],"埼玉")+SUMIFS(測量台帳1ｓ[入金額],測量台帳1ｓ[精算
グループ],確報【12月】!$H75,測量台帳1ｓ[入金月（月のみ）],確報【12月】!$A$1,測量台帳1ｓ[NC区分],"埼玉")+SUMIFS(測量台帳1__2ｓ[入金額(後)],測量台帳1__2ｓ[精算
グループ(後)],確報【12月】!$H75,測量台帳1__2ｓ[入金月(後)（月のみ）],確報【12月】!$A$1,測量台帳1__2ｓ[NC区分],"埼玉")</f>
        <v>0</v>
      </c>
      <c r="L75" s="295">
        <v>202</v>
      </c>
      <c r="M75" s="285">
        <f>SUMIFS(台帳表ｓ[金額],台帳表ｓ[精算
グループ],確報【12月】!$H75,台帳表ｓ[入金月（月のみ）],確報【12月】!$A$1,台帳表ｓ[ＮＣ区分],"北部")+SUMIFS(測量台帳1ｓ[入金額],測量台帳1ｓ[精算
グループ],確報【12月】!$H75,測量台帳1ｓ[入金月（月のみ）],確報【12月】!$A$1,測量台帳1ｓ[NC区分],"北部")+SUMIFS(測量台帳1__2ｓ[入金額(後)],測量台帳1__2ｓ[精算
グループ(後)],確報【12月】!$H75,測量台帳1__2ｓ[入金月(後)（月のみ）],確報【12月】!$A$1,測量台帳1__2ｓ[NC区分],"北部")</f>
        <v>0</v>
      </c>
      <c r="N75" s="295">
        <v>202</v>
      </c>
      <c r="O75" s="246">
        <f>SUMIFS(台帳表ｓ[金額],台帳表ｓ[精算
グループ],確報【12月】!$H75,台帳表ｓ[入金月（月のみ）],確報【12月】!$A$1,台帳表ｓ[ＮＣ区分],"南部")+SUMIFS(測量台帳1ｓ[入金額],測量台帳1ｓ[精算
グループ],確報【12月】!$H75,測量台帳1ｓ[入金月（月のみ）],確報【12月】!$A$1,測量台帳1ｓ[NC区分],"南部")+SUMIFS(測量台帳1__2ｓ[入金額(後)],測量台帳1__2ｓ[精算
グループ(後)],確報【12月】!$H75,測量台帳1__2ｓ[入金月(後)（月のみ）],確報【12月】!$A$1,測量台帳1__2ｓ[NC区分],"南部")</f>
        <v>0</v>
      </c>
      <c r="P75" s="283">
        <v>202</v>
      </c>
      <c r="Q75" s="246">
        <f>SUMIFS(台帳表ｔ[金額],台帳表ｔ[精算
グループ],確報【12月】!$H75,台帳表ｔ[入金月（月のみ）],確報【12月】!$A$1,台帳表ｔ[ＮＣ区分],"多摩")+SUMIFS(測量台帳1ｔ[入金額],測量台帳1ｔ[精算
グループ],確報【12月】!$H75,測量台帳1ｔ[入金月（月のみ）],確報【12月】!$A$1,測量台帳1ｔ[NC区分],"多摩")+SUMIFS(測量台帳1__2ｔ[入金額(後)],測量台帳1__2ｔ[精算
グループ(後)],確報【12月】!$H75,測量台帳1__2ｔ[入金月(後)（月のみ）],確報【12月】!$A$1,測量台帳1__2ｔ[NC区分],"多摩")+SUMIFS(台帳表ｔ[金額],台帳表ｔ[精算
グループ],確報【12月】!$H75,台帳表ｔ[入金月（月のみ）],確報【12月】!$A$1,台帳表ｔ[ＮＣ区分],"西部")+SUMIFS(測量台帳1ｔ[入金額],測量台帳1ｔ[精算
グループ],確報【12月】!$H75,測量台帳1ｔ[入金月（月のみ）],確報【12月】!$A$1,測量台帳1ｔ[NC区分],"西部")+SUMIFS(測量台帳1__2ｔ[入金額(後)],測量台帳1__2ｔ[精算
グループ(後)],確報【12月】!$H75,測量台帳1__2ｔ[入金月(後)（月のみ）],確報【12月】!$A$1,測量台帳1__2ｔ[NC区分],"西部")</f>
        <v>93495</v>
      </c>
      <c r="R75" s="283">
        <v>202</v>
      </c>
      <c r="S75" s="285">
        <f>SUMIFS(台帳表ｋ[金額],台帳表ｋ[精算
グループ],確報【12月】!$H75,台帳表ｋ[入金月（月のみ）],確報【12月】!$A$1,台帳表ｋ[事務所/分室],"神")+SUMIFS(測量台帳1ｋ[入金額],測量台帳1ｋ[精算
グループ],確報【12月】!$H75,測量台帳1ｋ[入金月（月のみ）],確報【12月】!$A$1,測量台帳1ｋ[NC区分],"神奈川")+SUMIFS(測量台帳1__2ｋ[入金額(後)],測量台帳1__2ｋ[精算
グループ(後)],確報【12月】!$H75,測量台帳1__2ｋ[入金月(後)（月のみ）],確報【12月】!$A$1,測量台帳1__2ｋ[NC区分],"神奈川")</f>
        <v>0</v>
      </c>
      <c r="T75" s="295">
        <v>202</v>
      </c>
      <c r="U75" s="246">
        <f>SUMIFS(台帳表ｋ[金額],台帳表ｋ[精算
グループ],確報【12月】!$H75,台帳表ｋ[入金月（月のみ）],確報【12月】!$A$1,台帳表ｋ[事務所/分室],"湘")+SUMIFS(測量台帳1ｋ[入金額],測量台帳1ｋ[精算
グループ],確報【12月】!$H75,測量台帳1ｋ[入金月（月のみ）],確報【12月】!$A$1,測量台帳1ｋ[NC区分],"湘南")+SUMIFS(測量台帳1__2ｋ[入金額(後)],測量台帳1__2ｋ[精算
グループ(後)],確報【12月】!$H75,測量台帳1__2ｋ[入金月(後)（月のみ）],確報【12月】!$A$1,測量台帳1__2ｋ[NC区分],"湘南")</f>
        <v>0</v>
      </c>
      <c r="V75" s="245"/>
      <c r="W75" s="246" cm="1">
        <f t="array" ref="W75">INDEX(設備G入力用!$F$2:$Q$72,ROW(A70), MATCH($A$1,設備G入力用!$F$2:$Q$2,0))</f>
        <v>0</v>
      </c>
      <c r="X75" s="30">
        <f t="shared" si="7"/>
        <v>93495</v>
      </c>
      <c r="AA75" s="1067" t="s">
        <v>16630</v>
      </c>
      <c r="AB75" s="117" t="s">
        <v>16631</v>
      </c>
      <c r="AC75" s="118">
        <f>I70+K70+M70+O70+Q70+S70+U70+W70</f>
        <v>413645</v>
      </c>
      <c r="AE75" s="125"/>
      <c r="AF75" s="202" t="str">
        <f>IFERROR(_xlfn.XLOOKUP(確報【12月】!$AE75,台帳表ｓ[整理番号],台帳表ｓ[繁閑調整]),"")</f>
        <v/>
      </c>
      <c r="AG75" s="277" t="str">
        <f>IFERROR(_xlfn.XLOOKUP(確報【12月】!$AE75,台帳表ｓ[整理番号],台帳表ｓ[精算
グループ]),"")</f>
        <v/>
      </c>
      <c r="AH75" s="278" t="str">
        <f>IFERROR(_xlfn.XLOOKUP(確報【12月】!$AE75,台帳表ｓ[整理番号],台帳表ｓ[請求書発行番号]),"")</f>
        <v/>
      </c>
      <c r="AI75" s="269" t="str">
        <f>IFERROR(_xlfn.XLOOKUP(確報【12月】!$AE75,台帳表ｓ[整理番号],台帳表ｓ[繁閑調整金]),"")</f>
        <v/>
      </c>
      <c r="AJ75" s="275"/>
      <c r="AL75" s="202" t="str">
        <f>IFERROR(_xlfn.XLOOKUP(確報【12月】!AK75,台帳表ｔ[整理番号],台帳表ｔ[繁閑調整]),"")</f>
        <v/>
      </c>
      <c r="AM75" s="277" t="str">
        <f>IFERROR(_xlfn.XLOOKUP(確報【12月】!AK75,台帳表ｔ[整理番号],台帳表ｔ[精算
グループ]),"")</f>
        <v/>
      </c>
      <c r="AN75" s="278" t="str">
        <f>IFERROR(_xlfn.XLOOKUP(確報【12月】!AK75,台帳表ｔ[整理番号],台帳表ｔ[請求書発行番号]),"")</f>
        <v/>
      </c>
      <c r="AO75" s="269" t="str">
        <f>IFERROR(_xlfn.XLOOKUP(確報【12月】!AK75,台帳表ｔ[整理番号],台帳表ｔ[繁閑調整金]),"")</f>
        <v/>
      </c>
      <c r="AP75" s="275"/>
      <c r="AR75" s="202" t="str">
        <f>IFERROR(_xlfn.XLOOKUP(確報【12月】!AQ75,台帳表ｋ[整理番号],台帳表ｋ[繁閑調整]),"")</f>
        <v/>
      </c>
      <c r="AS75" s="277" t="str">
        <f>IFERROR(_xlfn.XLOOKUP(確報【12月】!AQ75,台帳表ｋ[整理番号],台帳表ｋ[精算
グループ]),"")</f>
        <v/>
      </c>
      <c r="AT75" s="278" t="str">
        <f>IFERROR(_xlfn.XLOOKUP(確報【12月】!AQ75,台帳表ｋ[整理番号],台帳表ｋ[請求書発行番号]),"")</f>
        <v/>
      </c>
      <c r="AU75" s="269" t="str">
        <f>IFERROR(_xlfn.XLOOKUP(確報【12月】!AQ75,台帳表ｋ[整理番号],台帳表ｋ[繁閑調整金]),"")</f>
        <v/>
      </c>
      <c r="AV75" s="275"/>
      <c r="AX75" s="202" t="str">
        <f>IFERROR(_xlfn.XLOOKUP(確報【12月】!AW75,台帳表ｋ[整理番号],台帳表ｋ[繁閑調整]),"")</f>
        <v/>
      </c>
      <c r="AY75" s="277" t="str">
        <f>IFERROR(_xlfn.XLOOKUP(確報【12月】!AW75,台帳表ｋ[整理番号],台帳表ｋ[精算
グループ]),"")</f>
        <v/>
      </c>
      <c r="AZ75" s="278" t="str">
        <f>IFERROR(_xlfn.XLOOKUP(確報【12月】!AW75,台帳表ｋ[整理番号],台帳表ｋ[請求書発行番号]),"")</f>
        <v/>
      </c>
      <c r="BA75" s="269" t="str">
        <f>IFERROR(_xlfn.XLOOKUP(確報【12月】!AW75,台帳表ｋ[整理番号],台帳表ｋ[繁閑調整金]),"")</f>
        <v/>
      </c>
    </row>
    <row r="76" spans="1:53" ht="16.350000000000001" customHeight="1" thickBot="1">
      <c r="A76" s="927"/>
      <c r="B76" s="928"/>
      <c r="C76" s="979"/>
      <c r="D76" s="980"/>
      <c r="E76" s="981"/>
      <c r="F76" s="121" t="s">
        <v>16565</v>
      </c>
      <c r="G76" s="56"/>
      <c r="H76" s="281">
        <v>203</v>
      </c>
      <c r="I76" s="286">
        <f>SUMIFS(台帳表ｓ[金額],台帳表ｓ[精算
グループ],確報【12月】!$H76,台帳表ｓ[入金月（月のみ）],確報【12月】!$A$1,台帳表ｓ[ＮＣ区分],"西部")+SUMIFS(測量台帳1ｓ[入金額],測量台帳1ｓ[精算
グループ],確報【12月】!$H76,測量台帳1ｓ[入金月（月のみ）],確報【12月】!$A$1,測量台帳1ｓ[NC区分],"西部")+SUMIFS(測量台帳1__2ｓ[入金額(後)],測量台帳1__2ｓ[精算
グループ(後)],確報【12月】!$H76,測量台帳1__2ｓ[入金月(後)（月のみ）],確報【12月】!$A$1,測量台帳1__2ｓ[NC区分],"西部")</f>
        <v>0</v>
      </c>
      <c r="J76" s="293">
        <v>203</v>
      </c>
      <c r="K76" s="286">
        <f>SUMIFS(台帳表ｓ[金額],台帳表ｓ[精算
グループ],確報【12月】!$H76,台帳表ｓ[入金月（月のみ）],確報【12月】!$A$1,台帳表ｓ[ＮＣ区分],"埼玉")+SUMIFS(測量台帳1ｓ[入金額],測量台帳1ｓ[精算
グループ],確報【12月】!$H76,測量台帳1ｓ[入金月（月のみ）],確報【12月】!$A$1,測量台帳1ｓ[NC区分],"埼玉")+SUMIFS(測量台帳1__2ｓ[入金額(後)],測量台帳1__2ｓ[精算
グループ(後)],確報【12月】!$H76,測量台帳1__2ｓ[入金月(後)（月のみ）],確報【12月】!$A$1,測量台帳1__2ｓ[NC区分],"埼玉")</f>
        <v>0</v>
      </c>
      <c r="L76" s="293">
        <v>203</v>
      </c>
      <c r="M76" s="286">
        <f>SUMIFS(台帳表ｓ[金額],台帳表ｓ[精算
グループ],確報【12月】!$H76,台帳表ｓ[入金月（月のみ）],確報【12月】!$A$1,台帳表ｓ[ＮＣ区分],"北部")+SUMIFS(測量台帳1ｓ[入金額],測量台帳1ｓ[精算
グループ],確報【12月】!$H76,測量台帳1ｓ[入金月（月のみ）],確報【12月】!$A$1,測量台帳1ｓ[NC区分],"北部")+SUMIFS(測量台帳1__2ｓ[入金額(後)],測量台帳1__2ｓ[精算
グループ(後)],確報【12月】!$H76,測量台帳1__2ｓ[入金月(後)（月のみ）],確報【12月】!$A$1,測量台帳1__2ｓ[NC区分],"北部")</f>
        <v>0</v>
      </c>
      <c r="N76" s="293">
        <v>203</v>
      </c>
      <c r="O76" s="244">
        <f>SUMIFS(台帳表ｓ[金額],台帳表ｓ[精算
グループ],確報【12月】!$H76,台帳表ｓ[入金月（月のみ）],確報【12月】!$A$1,台帳表ｓ[ＮＣ区分],"南部")+SUMIFS(測量台帳1ｓ[入金額],測量台帳1ｓ[精算
グループ],確報【12月】!$H76,測量台帳1ｓ[入金月（月のみ）],確報【12月】!$A$1,測量台帳1ｓ[NC区分],"南部")+SUMIFS(測量台帳1__2ｓ[入金額(後)],測量台帳1__2ｓ[精算
グループ(後)],確報【12月】!$H76,測量台帳1__2ｓ[入金月(後)（月のみ）],確報【12月】!$A$1,測量台帳1__2ｓ[NC区分],"南部")</f>
        <v>0</v>
      </c>
      <c r="P76" s="281">
        <v>203</v>
      </c>
      <c r="Q76" s="244">
        <f>SUMIFS(台帳表ｔ[金額],台帳表ｔ[精算
グループ],確報【12月】!$H76,台帳表ｔ[入金月（月のみ）],確報【12月】!$A$1,台帳表ｔ[ＮＣ区分],"多摩")+SUMIFS(測量台帳1ｔ[入金額],測量台帳1ｔ[精算
グループ],確報【12月】!$H76,測量台帳1ｔ[入金月（月のみ）],確報【12月】!$A$1,測量台帳1ｔ[NC区分],"多摩")+SUMIFS(測量台帳1__2ｔ[入金額(後)],測量台帳1__2ｔ[精算
グループ(後)],確報【12月】!$H76,測量台帳1__2ｔ[入金月(後)（月のみ）],確報【12月】!$A$1,測量台帳1__2ｔ[NC区分],"多摩")</f>
        <v>0</v>
      </c>
      <c r="R76" s="281">
        <v>203</v>
      </c>
      <c r="S76" s="286">
        <f>SUMIFS(台帳表ｋ[金額],台帳表ｋ[精算
グループ],確報【12月】!$H76,台帳表ｋ[入金月（月のみ）],確報【12月】!$A$1,台帳表ｋ[事務所/分室],"神")+SUMIFS(測量台帳1ｋ[入金額],測量台帳1ｋ[精算
グループ],確報【12月】!$H76,測量台帳1ｋ[入金月（月のみ）],確報【12月】!$A$1,測量台帳1ｋ[NC区分],"神奈川")+SUMIFS(測量台帳1__2ｋ[入金額(後)],測量台帳1__2ｋ[精算
グループ(後)],確報【12月】!$H76,測量台帳1__2ｋ[入金月(後)（月のみ）],確報【12月】!$A$1,測量台帳1__2ｋ[NC区分],"神奈川")</f>
        <v>0</v>
      </c>
      <c r="T76" s="293">
        <v>203</v>
      </c>
      <c r="U76" s="244">
        <f>SUMIFS(台帳表ｋ[金額],台帳表ｋ[精算
グループ],確報【12月】!$H76,台帳表ｋ[入金月（月のみ）],確報【12月】!$A$1,台帳表ｋ[事務所/分室],"湘")+SUMIFS(測量台帳1ｋ[入金額],測量台帳1ｋ[精算
グループ],確報【12月】!$H76,測量台帳1ｋ[入金月（月のみ）],確報【12月】!$A$1,測量台帳1ｋ[NC区分],"湘南")+SUMIFS(測量台帳1__2ｋ[入金額(後)],測量台帳1__2ｋ[精算
グループ(後)],確報【12月】!$H76,測量台帳1__2ｋ[入金月(後)（月のみ）],確報【12月】!$A$1,測量台帳1__2ｋ[NC区分],"湘南")</f>
        <v>0</v>
      </c>
      <c r="V76" s="243"/>
      <c r="W76" s="244" cm="1">
        <f t="array" ref="W76">INDEX(設備G入力用!$F$2:$Q$72,ROW(A71), MATCH($A$1,設備G入力用!$F$2:$Q$2,0))</f>
        <v>0</v>
      </c>
      <c r="X76" s="41">
        <f t="shared" si="7"/>
        <v>0</v>
      </c>
      <c r="Y76" s="16">
        <f>SUM(X74:X76)</f>
        <v>93495</v>
      </c>
      <c r="Z76" s="13" t="s">
        <v>16632</v>
      </c>
      <c r="AA76" s="1068"/>
      <c r="AB76" s="119"/>
      <c r="AC76" s="120"/>
      <c r="AF76" s="929" t="s">
        <v>16613</v>
      </c>
      <c r="AG76" s="930"/>
      <c r="AH76" s="992">
        <f>SUM(AI6:AI75)</f>
        <v>1544723</v>
      </c>
      <c r="AI76" s="993"/>
      <c r="AJ76" s="6"/>
      <c r="AL76" s="929" t="s">
        <v>16613</v>
      </c>
      <c r="AM76" s="930"/>
      <c r="AN76" s="992">
        <f>SUM(AO6:AO76)</f>
        <v>276325</v>
      </c>
      <c r="AO76" s="993"/>
      <c r="AP76" s="6"/>
      <c r="AR76" s="929" t="s">
        <v>16613</v>
      </c>
      <c r="AS76" s="930"/>
      <c r="AT76" s="992">
        <f>SUM(AU6:AU75)</f>
        <v>472153</v>
      </c>
      <c r="AU76" s="993"/>
      <c r="AV76" s="6"/>
      <c r="AX76" s="929" t="s">
        <v>16613</v>
      </c>
      <c r="AY76" s="930"/>
      <c r="AZ76" s="992">
        <f>SUM(BA6:BA75)</f>
        <v>0</v>
      </c>
      <c r="BA76" s="993"/>
    </row>
    <row r="77" spans="1:53" ht="16.350000000000001" customHeight="1" thickBot="1">
      <c r="A77" s="928"/>
      <c r="B77" s="262"/>
      <c r="C77" s="263"/>
      <c r="D77" s="263"/>
      <c r="E77" s="263"/>
      <c r="F77" s="121" t="s">
        <v>16633</v>
      </c>
      <c r="G77" s="56"/>
      <c r="H77" s="284"/>
      <c r="I77" s="253">
        <f>SUM(H5,I71:I76)</f>
        <v>11946332</v>
      </c>
      <c r="J77" s="321"/>
      <c r="K77" s="322">
        <f>SUM(J5,K71:K76)</f>
        <v>3488882</v>
      </c>
      <c r="L77" s="253"/>
      <c r="M77" s="253">
        <f>SUM(L5,M71:M76)</f>
        <v>3040461</v>
      </c>
      <c r="N77" s="321"/>
      <c r="O77" s="254">
        <f>SUM(N5,O71:O76)</f>
        <v>5657427</v>
      </c>
      <c r="P77" s="253"/>
      <c r="Q77" s="253">
        <f>SUM(P5,Q71:Q76)</f>
        <v>46411453</v>
      </c>
      <c r="R77" s="321"/>
      <c r="S77" s="322">
        <f>SUM(R5,S71:S76)</f>
        <v>28904126</v>
      </c>
      <c r="T77" s="253"/>
      <c r="U77" s="253">
        <f>SUM(T5,U71:U76)</f>
        <v>14391873</v>
      </c>
      <c r="V77" s="256"/>
      <c r="W77" s="254">
        <f>SUM(V5,W71:W76)</f>
        <v>919681</v>
      </c>
      <c r="X77" s="15" t="s">
        <v>16634</v>
      </c>
      <c r="Y77" s="16">
        <f>SUM(H77:W77)</f>
        <v>114760235</v>
      </c>
      <c r="Z77" s="13" t="s">
        <v>16635</v>
      </c>
      <c r="AD77" s="129"/>
      <c r="AE77" s="129"/>
      <c r="AF77" s="122"/>
      <c r="AG77" s="130"/>
      <c r="AR77" s="122"/>
      <c r="AS77" s="130"/>
      <c r="AX77" s="122"/>
      <c r="AY77" s="130"/>
    </row>
    <row r="78" spans="1:53" ht="16.350000000000001" customHeight="1">
      <c r="A78" s="126"/>
      <c r="B78" s="645"/>
      <c r="C78" s="645"/>
      <c r="D78" s="646"/>
      <c r="E78" s="261"/>
      <c r="F78" s="260" t="s">
        <v>16636</v>
      </c>
      <c r="G78" s="110" t="s">
        <v>16606</v>
      </c>
      <c r="H78" s="282">
        <v>301</v>
      </c>
      <c r="I78" s="255">
        <f>SUMIFS(台帳表ｓ[金額],台帳表ｓ[精算
グループ],確報【12月】!$H78,台帳表ｓ[入金月（月のみ）],確報【12月】!$A$1,台帳表ｓ[ＮＣ区分],"西部")+SUMIFS(測量台帳1ｓ[入金額],測量台帳1ｓ[精算
グループ],確報【12月】!$H78,測量台帳1ｓ[入金月（月のみ）],確報【12月】!$A$1,測量台帳1ｓ[NC区分],"西部")+SUMIFS(測量台帳1__2ｓ[入金額(後)],測量台帳1__2ｓ[精算
グループ(後)],確報【12月】!$H78,測量台帳1__2ｓ[入金月(後)（月のみ）],確報【12月】!$A$1,測量台帳1__2ｓ[NC区分],"西部")</f>
        <v>0</v>
      </c>
      <c r="J78" s="294">
        <v>301</v>
      </c>
      <c r="K78" s="255">
        <f>SUMIFS(台帳表ｓ[金額],台帳表ｓ[精算
グループ],確報【12月】!$H78,台帳表ｓ[入金月（月のみ）],確報【12月】!$A$1,台帳表ｓ[ＮＣ区分],"埼玉")+SUMIFS(測量台帳1ｓ[入金額],測量台帳1ｓ[精算
グループ],確報【12月】!$H78,測量台帳1ｓ[入金月（月のみ）],確報【12月】!$A$1,測量台帳1ｓ[NC区分],"埼玉")+SUMIFS(測量台帳1__2ｓ[入金額(後)],測量台帳1__2ｓ[精算
グループ(後)],確報【12月】!$H78,測量台帳1__2ｓ[入金月(後)（月のみ）],確報【12月】!$A$1,測量台帳1__2ｓ[NC区分],"埼玉")</f>
        <v>0</v>
      </c>
      <c r="L78" s="294">
        <v>301</v>
      </c>
      <c r="M78" s="255">
        <f>SUMIFS(台帳表ｓ[金額],台帳表ｓ[精算
グループ],確報【12月】!$H78,台帳表ｓ[入金月（月のみ）],確報【12月】!$A$1,台帳表ｓ[ＮＣ区分],"北部")+SUMIFS(測量台帳1ｓ[入金額],測量台帳1ｓ[精算
グループ],確報【12月】!$H78,測量台帳1ｓ[入金月（月のみ）],確報【12月】!$A$1,測量台帳1ｓ[NC区分],"北部")+SUMIFS(測量台帳1__2ｓ[入金額(後)],測量台帳1__2ｓ[精算
グループ(後)],確報【12月】!$H78,測量台帳1__2ｓ[入金月(後)（月のみ）],確報【12月】!$A$1,測量台帳1__2ｓ[NC区分],"北部")</f>
        <v>0</v>
      </c>
      <c r="N78" s="294">
        <v>301</v>
      </c>
      <c r="O78" s="248">
        <f>SUMIFS(台帳表ｓ[金額],台帳表ｓ[精算
グループ],確報【12月】!$H78,台帳表ｓ[入金月（月のみ）],確報【12月】!$A$1,台帳表ｓ[ＮＣ区分],"南部")+SUMIFS(測量台帳1ｓ[入金額],測量台帳1ｓ[精算
グループ],確報【12月】!$H78,測量台帳1ｓ[入金月（月のみ）],確報【12月】!$A$1,測量台帳1ｓ[NC区分],"南部")+SUMIFS(測量台帳1__2ｓ[入金額(後)],測量台帳1__2ｓ[精算
グループ(後)],確報【12月】!$H78,測量台帳1__2ｓ[入金月(後)（月のみ）],確報【12月】!$A$1,測量台帳1__2ｓ[NC区分],"南部")</f>
        <v>0</v>
      </c>
      <c r="P78" s="282">
        <v>301</v>
      </c>
      <c r="Q78" s="248">
        <f>SUMIFS(台帳表ｔ[金額],台帳表ｔ[精算
グループ],確報【12月】!$H78,台帳表ｔ[入金月（月のみ）],確報【12月】!$A$1,台帳表ｔ[ＮＣ区分],"多摩")+SUMIFS(測量台帳1ｔ[入金額],測量台帳1ｔ[精算
グループ],確報【12月】!$H78,測量台帳1ｔ[入金月（月のみ）],確報【12月】!$A$1,測量台帳1ｔ[NC区分],"多摩")+SUMIFS(測量台帳1__2ｔ[入金額(後)],測量台帳1__2ｔ[精算
グループ(後)],確報【12月】!$H78,測量台帳1__2ｔ[入金月(後)（月のみ）],確報【12月】!$A$1,測量台帳1__2ｔ[NC区分],"多摩")</f>
        <v>0</v>
      </c>
      <c r="R78" s="282">
        <v>301</v>
      </c>
      <c r="S78" s="255">
        <f>SUMIFS(台帳表ｋ[金額],台帳表ｋ[精算
グループ],確報【12月】!$H78,台帳表ｋ[入金月（月のみ）],確報【12月】!$A$1,台帳表ｋ[事務所/分室],"神")+SUMIFS(測量台帳1ｋ[入金額],測量台帳1ｋ[精算
グループ],確報【12月】!$H78,測量台帳1ｋ[入金月（月のみ）],確報【12月】!$A$1,測量台帳1ｋ[NC区分],"神奈川")+SUMIFS(測量台帳1__2ｋ[入金額(後)],測量台帳1__2ｋ[精算
グループ(後)],確報【12月】!$H78,測量台帳1__2ｋ[入金月(後)（月のみ）],確報【12月】!$A$1,測量台帳1__2ｋ[NC区分],"神奈川")</f>
        <v>0</v>
      </c>
      <c r="T78" s="294">
        <v>301</v>
      </c>
      <c r="U78" s="248">
        <f>SUMIFS(台帳表ｋ[金額],台帳表ｋ[精算
グループ],確報【12月】!$H78,台帳表ｋ[入金月（月のみ）],確報【12月】!$A$1,台帳表ｋ[事務所/分室],"湘")+SUMIFS(測量台帳1ｋ[入金額],測量台帳1ｋ[精算
グループ],確報【12月】!$H78,測量台帳1ｋ[入金月（月のみ）],確報【12月】!$A$1,測量台帳1ｋ[NC区分],"湘南")+SUMIFS(測量台帳1__2ｋ[入金額(後)],測量台帳1__2ｋ[精算
グループ(後)],確報【12月】!$H78,測量台帳1__2ｋ[入金月(後)（月のみ）],確報【12月】!$A$1,測量台帳1__2ｋ[NC区分],"湘南")</f>
        <v>0</v>
      </c>
      <c r="V78" s="247"/>
      <c r="W78" s="248" t="str">
        <f>IFERROR(INDEX(設備G入力用!$E$3:$R$72, MATCH($H78,設備G入力用!$E$3:$E$72, 0), MATCH($A$1 &amp; "月",設備G入力用!$E$2:$R$2, 0)),"")</f>
        <v/>
      </c>
      <c r="X78" s="23">
        <f>SUM(I78,K78,M78,O78,Q78,S78,U78,W78)</f>
        <v>0</v>
      </c>
      <c r="AF78" s="122"/>
      <c r="AG78" s="122"/>
      <c r="AH78" s="130"/>
      <c r="AI78" s="131"/>
      <c r="AJ78" s="131"/>
      <c r="AL78" s="764" t="s">
        <v>16678</v>
      </c>
      <c r="AM78" s="765"/>
      <c r="AN78" s="766"/>
      <c r="AR78" s="122"/>
      <c r="AS78" s="122"/>
      <c r="AT78" s="130"/>
      <c r="AX78" s="122"/>
      <c r="AY78" s="122"/>
      <c r="AZ78" s="130"/>
    </row>
    <row r="79" spans="1:53" ht="16.350000000000001" customHeight="1">
      <c r="A79" s="641"/>
      <c r="E79" s="647"/>
      <c r="F79" s="259" t="s">
        <v>16637</v>
      </c>
      <c r="G79" s="62"/>
      <c r="H79" s="283">
        <v>302</v>
      </c>
      <c r="I79" s="285">
        <f>SUMIFS(台帳表ｓ[金額],台帳表ｓ[精算
グループ],確報【12月】!$H79,台帳表ｓ[入金月（月のみ）],確報【12月】!$A$1,台帳表ｓ[ＮＣ区分],"西部")+SUMIFS(測量台帳1ｓ[入金額],測量台帳1ｓ[精算
グループ],確報【12月】!$H79,測量台帳1ｓ[入金月（月のみ）],確報【12月】!$A$1,測量台帳1ｓ[NC区分],"西部")+SUMIFS(測量台帳1__2ｓ[入金額(後)],測量台帳1__2ｓ[精算
グループ(後)],確報【12月】!$H79,測量台帳1__2ｓ[入金月(後)（月のみ）],確報【12月】!$A$1,測量台帳1__2ｓ[NC区分],"西部")</f>
        <v>0</v>
      </c>
      <c r="J79" s="295">
        <v>302</v>
      </c>
      <c r="K79" s="285">
        <f>SUMIFS(台帳表ｓ[金額],台帳表ｓ[精算
グループ],確報【12月】!$H79,台帳表ｓ[入金月（月のみ）],確報【12月】!$A$1,台帳表ｓ[ＮＣ区分],"埼玉")+SUMIFS(測量台帳1ｓ[入金額],測量台帳1ｓ[精算
グループ],確報【12月】!$H79,測量台帳1ｓ[入金月（月のみ）],確報【12月】!$A$1,測量台帳1ｓ[NC区分],"埼玉")+SUMIFS(測量台帳1__2ｓ[入金額(後)],測量台帳1__2ｓ[精算
グループ(後)],確報【12月】!$H79,測量台帳1__2ｓ[入金月(後)（月のみ）],確報【12月】!$A$1,測量台帳1__2ｓ[NC区分],"埼玉")</f>
        <v>0</v>
      </c>
      <c r="L79" s="295">
        <v>302</v>
      </c>
      <c r="M79" s="285">
        <f>SUMIFS(台帳表ｓ[金額],台帳表ｓ[精算
グループ],確報【12月】!$H79,台帳表ｓ[入金月（月のみ）],確報【12月】!$A$1,台帳表ｓ[ＮＣ区分],"北部")+SUMIFS(測量台帳1ｓ[入金額],測量台帳1ｓ[精算
グループ],確報【12月】!$H79,測量台帳1ｓ[入金月（月のみ）],確報【12月】!$A$1,測量台帳1ｓ[NC区分],"北部")+SUMIFS(測量台帳1__2ｓ[入金額(後)],測量台帳1__2ｓ[精算
グループ(後)],確報【12月】!$H79,測量台帳1__2ｓ[入金月(後)（月のみ）],確報【12月】!$A$1,測量台帳1__2ｓ[NC区分],"北部")</f>
        <v>0</v>
      </c>
      <c r="N79" s="295">
        <v>302</v>
      </c>
      <c r="O79" s="246">
        <f>SUMIFS(台帳表ｓ[金額],台帳表ｓ[精算
グループ],確報【12月】!$H79,台帳表ｓ[入金月（月のみ）],確報【12月】!$A$1,台帳表ｓ[ＮＣ区分],"南部")+SUMIFS(測量台帳1ｓ[入金額],測量台帳1ｓ[精算
グループ],確報【12月】!$H79,測量台帳1ｓ[入金月（月のみ）],確報【12月】!$A$1,測量台帳1ｓ[NC区分],"南部")+SUMIFS(測量台帳1__2ｓ[入金額(後)],測量台帳1__2ｓ[精算
グループ(後)],確報【12月】!$H79,測量台帳1__2ｓ[入金月(後)（月のみ）],確報【12月】!$A$1,測量台帳1__2ｓ[NC区分],"南部")</f>
        <v>0</v>
      </c>
      <c r="P79" s="283">
        <v>302</v>
      </c>
      <c r="Q79" s="246">
        <f>SUMIFS(台帳表ｔ[金額],台帳表ｔ[精算
グループ],確報【12月】!$H79,台帳表ｔ[入金月（月のみ）],確報【12月】!$A$1,台帳表ｔ[ＮＣ区分],"多摩")+SUMIFS(測量台帳1ｔ[入金額],測量台帳1ｔ[精算
グループ],確報【12月】!$H79,測量台帳1ｔ[入金月（月のみ）],確報【12月】!$A$1,測量台帳1ｔ[NC区分],"多摩")+SUMIFS(測量台帳1__2ｔ[入金額(後)],測量台帳1__2ｔ[精算
グループ(後)],確報【12月】!$H79,測量台帳1__2ｔ[入金月(後)（月のみ）],確報【12月】!$A$1,測量台帳1__2ｔ[NC区分],"多摩")</f>
        <v>0</v>
      </c>
      <c r="R79" s="283">
        <v>302</v>
      </c>
      <c r="S79" s="285">
        <f>SUMIFS(台帳表ｋ[金額],台帳表ｋ[精算
グループ],確報【12月】!$H79,台帳表ｋ[入金月（月のみ）],確報【12月】!$A$1,台帳表ｋ[事務所/分室],"神")+SUMIFS(測量台帳1ｋ[入金額],測量台帳1ｋ[精算
グループ],確報【12月】!$H79,測量台帳1ｋ[入金月（月のみ）],確報【12月】!$A$1,測量台帳1ｋ[NC区分],"神奈川")+SUMIFS(測量台帳1__2ｋ[入金額(後)],測量台帳1__2ｋ[精算
グループ(後)],確報【12月】!$H79,測量台帳1__2ｋ[入金月(後)（月のみ）],確報【12月】!$A$1,測量台帳1__2ｋ[NC区分],"神奈川")</f>
        <v>0</v>
      </c>
      <c r="T79" s="295">
        <v>302</v>
      </c>
      <c r="U79" s="246">
        <f>SUMIFS(台帳表ｋ[金額],台帳表ｋ[精算
グループ],確報【12月】!$H79,台帳表ｋ[入金月（月のみ）],確報【12月】!$A$1,台帳表ｋ[事務所/分室],"湘")+SUMIFS(測量台帳1ｋ[入金額],測量台帳1ｋ[精算
グループ],確報【12月】!$H79,測量台帳1ｋ[入金月（月のみ）],確報【12月】!$A$1,測量台帳1ｋ[NC区分],"湘南")+SUMIFS(測量台帳1__2ｋ[入金額(後)],測量台帳1__2ｋ[精算
グループ(後)],確報【12月】!$H79,測量台帳1__2ｋ[入金月(後)（月のみ）],確報【12月】!$A$1,測量台帳1__2ｋ[NC区分],"湘南")</f>
        <v>0</v>
      </c>
      <c r="V79" s="245"/>
      <c r="W79" s="246" t="str">
        <f>IFERROR(INDEX(設備G入力用!$E$3:$R$72, MATCH($H79,設備G入力用!$E$3:$E$72, 0), MATCH($A$1 &amp; "月",設備G入力用!$E$2:$R$2, 0)),"")</f>
        <v/>
      </c>
      <c r="X79" s="30">
        <f>SUM(I79,K79,M79,O79,Q79,S79,U79,W79)</f>
        <v>0</v>
      </c>
      <c r="AF79" s="136"/>
      <c r="AG79" s="130"/>
      <c r="AL79" s="1076" t="s">
        <v>16679</v>
      </c>
      <c r="AM79" s="1076"/>
      <c r="AN79" s="767" t="s">
        <v>16680</v>
      </c>
      <c r="AR79" s="136"/>
      <c r="AS79" s="130"/>
      <c r="AX79" s="136"/>
      <c r="AY79" s="130"/>
    </row>
    <row r="80" spans="1:53" ht="16.350000000000001" customHeight="1" thickBot="1">
      <c r="A80" s="641"/>
      <c r="E80" s="647"/>
      <c r="F80" s="259" t="s">
        <v>16638</v>
      </c>
      <c r="G80" s="62" t="s">
        <v>16604</v>
      </c>
      <c r="H80" s="283">
        <v>303</v>
      </c>
      <c r="I80" s="285">
        <f>SUMIFS(台帳表ｓ[金額],台帳表ｓ[精算
グループ],確報【12月】!$H80,台帳表ｓ[入金月（月のみ）],確報【12月】!$A$1,台帳表ｓ[ＮＣ区分],"西部")+SUMIFS(測量台帳1ｓ[入金額],測量台帳1ｓ[精算
グループ],確報【12月】!$H80,測量台帳1ｓ[入金月（月のみ）],確報【12月】!$A$1,測量台帳1ｓ[NC区分],"西部")+SUMIFS(測量台帳1__2ｓ[入金額(後)],測量台帳1__2ｓ[精算
グループ(後)],確報【12月】!$H80,測量台帳1__2ｓ[入金月(後)（月のみ）],確報【12月】!$A$1,測量台帳1__2ｓ[NC区分],"西部")</f>
        <v>0</v>
      </c>
      <c r="J80" s="295">
        <v>303</v>
      </c>
      <c r="K80" s="285">
        <f>SUMIFS(台帳表ｓ[金額],台帳表ｓ[精算
グループ],確報【12月】!$H80,台帳表ｓ[入金月（月のみ）],確報【12月】!$A$1,台帳表ｓ[ＮＣ区分],"埼玉")+SUMIFS(測量台帳1ｓ[入金額],測量台帳1ｓ[精算
グループ],確報【12月】!$H80,測量台帳1ｓ[入金月（月のみ）],確報【12月】!$A$1,測量台帳1ｓ[NC区分],"埼玉")+SUMIFS(測量台帳1__2ｓ[入金額(後)],測量台帳1__2ｓ[精算
グループ(後)],確報【12月】!$H80,測量台帳1__2ｓ[入金月(後)（月のみ）],確報【12月】!$A$1,測量台帳1__2ｓ[NC区分],"埼玉")</f>
        <v>0</v>
      </c>
      <c r="L80" s="295">
        <v>303</v>
      </c>
      <c r="M80" s="285">
        <f>SUMIFS(台帳表ｓ[金額],台帳表ｓ[精算
グループ],確報【12月】!$H80,台帳表ｓ[入金月（月のみ）],確報【12月】!$A$1,台帳表ｓ[ＮＣ区分],"北部")+SUMIFS(測量台帳1ｓ[入金額],測量台帳1ｓ[精算
グループ],確報【12月】!$H80,測量台帳1ｓ[入金月（月のみ）],確報【12月】!$A$1,測量台帳1ｓ[NC区分],"北部")+SUMIFS(測量台帳1__2ｓ[入金額(後)],測量台帳1__2ｓ[精算
グループ(後)],確報【12月】!$H80,測量台帳1__2ｓ[入金月(後)（月のみ）],確報【12月】!$A$1,測量台帳1__2ｓ[NC区分],"北部")</f>
        <v>0</v>
      </c>
      <c r="N80" s="295">
        <v>303</v>
      </c>
      <c r="O80" s="246">
        <f>SUMIFS(台帳表ｓ[金額],台帳表ｓ[精算
グループ],確報【12月】!$H80,台帳表ｓ[入金月（月のみ）],確報【12月】!$A$1,台帳表ｓ[ＮＣ区分],"南部")+SUMIFS(測量台帳1ｓ[入金額],測量台帳1ｓ[精算
グループ],確報【12月】!$H80,測量台帳1ｓ[入金月（月のみ）],確報【12月】!$A$1,測量台帳1ｓ[NC区分],"南部")+SUMIFS(測量台帳1__2ｓ[入金額(後)],測量台帳1__2ｓ[精算
グループ(後)],確報【12月】!$H80,測量台帳1__2ｓ[入金月(後)（月のみ）],確報【12月】!$A$1,測量台帳1__2ｓ[NC区分],"南部")</f>
        <v>0</v>
      </c>
      <c r="P80" s="283">
        <v>303</v>
      </c>
      <c r="Q80" s="246">
        <f>SUMIFS(台帳表ｔ[金額],台帳表ｔ[精算
グループ],確報【12月】!$H80,台帳表ｔ[入金月（月のみ）],確報【12月】!$A$1,台帳表ｔ[ＮＣ区分],"多摩")+SUMIFS(測量台帳1ｔ[入金額],測量台帳1ｔ[精算
グループ],確報【12月】!$H80,測量台帳1ｔ[入金月（月のみ）],確報【12月】!$A$1,測量台帳1ｔ[NC区分],"多摩")+SUMIFS(測量台帳1__2ｔ[入金額(後)],測量台帳1__2ｔ[精算
グループ(後)],確報【12月】!$H80,測量台帳1__2ｔ[入金月(後)（月のみ）],確報【12月】!$A$1,測量台帳1__2ｔ[NC区分],"多摩")</f>
        <v>0</v>
      </c>
      <c r="R80" s="283">
        <v>303</v>
      </c>
      <c r="S80" s="285">
        <f>SUMIFS(台帳表ｋ[金額],台帳表ｋ[精算
グループ],確報【12月】!$H80,台帳表ｋ[入金月（月のみ）],確報【12月】!$A$1,台帳表ｋ[事務所/分室],"神")+SUMIFS(測量台帳1ｋ[入金額],測量台帳1ｋ[精算
グループ],確報【12月】!$H80,測量台帳1ｋ[入金月（月のみ）],確報【12月】!$A$1,測量台帳1ｋ[NC区分],"神奈川")+SUMIFS(測量台帳1__2ｋ[入金額(後)],測量台帳1__2ｋ[精算
グループ(後)],確報【12月】!$H80,測量台帳1__2ｋ[入金月(後)（月のみ）],確報【12月】!$A$1,測量台帳1__2ｋ[NC区分],"神奈川")</f>
        <v>0</v>
      </c>
      <c r="T80" s="295">
        <v>303</v>
      </c>
      <c r="U80" s="246">
        <f>SUMIFS(台帳表ｋ[金額],台帳表ｋ[精算
グループ],確報【12月】!$H80,台帳表ｋ[入金月（月のみ）],確報【12月】!$A$1,台帳表ｋ[事務所/分室],"湘")+SUMIFS(測量台帳1ｋ[入金額],測量台帳1ｋ[精算
グループ],確報【12月】!$H80,測量台帳1ｋ[入金月（月のみ）],確報【12月】!$A$1,測量台帳1ｋ[NC区分],"湘南")+SUMIFS(測量台帳1__2ｋ[入金額(後)],測量台帳1__2ｋ[精算
グループ(後)],確報【12月】!$H80,測量台帳1__2ｋ[入金月(後)（月のみ）],確報【12月】!$A$1,測量台帳1__2ｋ[NC区分],"湘南")</f>
        <v>0</v>
      </c>
      <c r="V80" s="245"/>
      <c r="W80" s="246" t="str">
        <f>IFERROR(INDEX(設備G入力用!$E$3:$R$72, MATCH($H80,設備G入力用!$E$3:$E$72, 0), MATCH($A$1 &amp; "月",設備G入力用!$E$2:$R$2, 0)),"")</f>
        <v/>
      </c>
      <c r="X80" s="30">
        <f>SUM(I80,K80,M80,O80,Q80,S80,U80,W80)</f>
        <v>0</v>
      </c>
      <c r="AA80" s="127"/>
      <c r="AF80" s="139"/>
      <c r="AG80" s="140"/>
      <c r="AL80" s="1077" t="s">
        <v>16681</v>
      </c>
      <c r="AM80" s="1077"/>
      <c r="AN80" s="744">
        <f>INDEX(設備G入力用!F75:Q79,2, MATCH($A$1,設備G入力用!$F$2:$Q$2,0))</f>
        <v>140000</v>
      </c>
      <c r="AR80" s="139"/>
      <c r="AS80" s="140"/>
      <c r="AX80" s="139"/>
      <c r="AY80" s="140"/>
    </row>
    <row r="81" spans="1:50" ht="16.350000000000001" customHeight="1" thickBot="1">
      <c r="E81" s="647"/>
      <c r="F81" s="258" t="s">
        <v>3641</v>
      </c>
      <c r="G81" s="56" t="s">
        <v>16606</v>
      </c>
      <c r="H81" s="281">
        <v>304</v>
      </c>
      <c r="I81" s="286">
        <f>SUMIFS(台帳表ｓ[金額],台帳表ｓ[精算
グループ],確報【12月】!$H81,台帳表ｓ[入金月（月のみ）],確報【12月】!$A$1,台帳表ｓ[ＮＣ区分],"西部")+SUMIFS(測量台帳1ｓ[入金額],測量台帳1ｓ[精算
グループ],確報【12月】!$H81,測量台帳1ｓ[入金月（月のみ）],確報【12月】!$A$1,測量台帳1ｓ[NC区分],"西部")+SUMIFS(測量台帳1__2ｓ[入金額(後)],測量台帳1__2ｓ[精算
グループ(後)],確報【12月】!$H81,測量台帳1__2ｓ[入金月(後)（月のみ）],確報【12月】!$A$1,測量台帳1__2ｓ[NC区分],"西部")</f>
        <v>0</v>
      </c>
      <c r="J81" s="293">
        <v>304</v>
      </c>
      <c r="K81" s="286">
        <f>SUMIFS(台帳表ｓ[金額],台帳表ｓ[精算
グループ],確報【12月】!$H81,台帳表ｓ[入金月（月のみ）],確報【12月】!$A$1,台帳表ｓ[ＮＣ区分],"埼玉")+SUMIFS(測量台帳1ｓ[入金額],測量台帳1ｓ[精算
グループ],確報【12月】!$H81,測量台帳1ｓ[入金月（月のみ）],確報【12月】!$A$1,測量台帳1ｓ[NC区分],"埼玉")+SUMIFS(測量台帳1__2ｓ[入金額(後)],測量台帳1__2ｓ[精算
グループ(後)],確報【12月】!$H81,測量台帳1__2ｓ[入金月(後)（月のみ）],確報【12月】!$A$1,測量台帳1__2ｓ[NC区分],"埼玉")</f>
        <v>0</v>
      </c>
      <c r="L81" s="293">
        <v>304</v>
      </c>
      <c r="M81" s="286">
        <f>SUMIFS(台帳表ｓ[金額],台帳表ｓ[精算
グループ],確報【12月】!$H81,台帳表ｓ[入金月（月のみ）],確報【12月】!$A$1,台帳表ｓ[ＮＣ区分],"北部")+SUMIFS(測量台帳1ｓ[入金額],測量台帳1ｓ[精算
グループ],確報【12月】!$H81,測量台帳1ｓ[入金月（月のみ）],確報【12月】!$A$1,測量台帳1ｓ[NC区分],"北部")+SUMIFS(測量台帳1__2ｓ[入金額(後)],測量台帳1__2ｓ[精算
グループ(後)],確報【12月】!$H81,測量台帳1__2ｓ[入金月(後)（月のみ）],確報【12月】!$A$1,測量台帳1__2ｓ[NC区分],"北部")</f>
        <v>0</v>
      </c>
      <c r="N81" s="293">
        <v>304</v>
      </c>
      <c r="O81" s="244">
        <f>SUMIFS(台帳表ｓ[金額],台帳表ｓ[精算
グループ],確報【12月】!$H81,台帳表ｓ[入金月（月のみ）],確報【12月】!$A$1,台帳表ｓ[ＮＣ区分],"南部")+SUMIFS(測量台帳1ｓ[入金額],測量台帳1ｓ[精算
グループ],確報【12月】!$H81,測量台帳1ｓ[入金月（月のみ）],確報【12月】!$A$1,測量台帳1ｓ[NC区分],"南部")+SUMIFS(測量台帳1__2ｓ[入金額(後)],測量台帳1__2ｓ[精算
グループ(後)],確報【12月】!$H81,測量台帳1__2ｓ[入金月(後)（月のみ）],確報【12月】!$A$1,測量台帳1__2ｓ[NC区分],"南部")</f>
        <v>0</v>
      </c>
      <c r="P81" s="281">
        <v>304</v>
      </c>
      <c r="Q81" s="244">
        <f>SUMIFS(台帳表ｔ[金額],台帳表ｔ[精算
グループ],確報【12月】!$H81,台帳表ｔ[入金月（月のみ）],確報【12月】!$A$1,台帳表ｔ[ＮＣ区分],"多摩")+SUMIFS(測量台帳1ｔ[入金額],測量台帳1ｔ[精算
グループ],確報【12月】!$H81,測量台帳1ｔ[入金月（月のみ）],確報【12月】!$A$1,測量台帳1ｔ[NC区分],"多摩")+SUMIFS(測量台帳1__2ｔ[入金額(後)],測量台帳1__2ｔ[精算
グループ(後)],確報【12月】!$H81,測量台帳1__2ｔ[入金月(後)（月のみ）],確報【12月】!$A$1,測量台帳1__2ｔ[NC区分],"多摩")</f>
        <v>0</v>
      </c>
      <c r="R81" s="281">
        <v>304</v>
      </c>
      <c r="S81" s="286">
        <f>SUMIFS(台帳表ｋ[金額],台帳表ｋ[精算
グループ],確報【12月】!$H81,台帳表ｋ[入金月（月のみ）],確報【12月】!$A$1,台帳表ｋ[事務所/分室],"神")+SUMIFS(測量台帳1ｋ[入金額],測量台帳1ｋ[精算
グループ],確報【12月】!$H81,測量台帳1ｋ[入金月（月のみ）],確報【12月】!$A$1,測量台帳1ｋ[NC区分],"神奈川")+SUMIFS(測量台帳1__2ｋ[入金額(後)],測量台帳1__2ｋ[精算
グループ(後)],確報【12月】!$H81,測量台帳1__2ｋ[入金月(後)（月のみ）],確報【12月】!$A$1,測量台帳1__2ｋ[NC区分],"神奈川")</f>
        <v>0</v>
      </c>
      <c r="T81" s="293">
        <v>304</v>
      </c>
      <c r="U81" s="244">
        <f>SUMIFS(台帳表ｋ[金額],台帳表ｋ[精算
グループ],確報【12月】!$H81,台帳表ｋ[入金月（月のみ）],確報【12月】!$A$1,台帳表ｋ[事務所/分室],"湘")+SUMIFS(測量台帳1ｋ[入金額],測量台帳1ｋ[精算
グループ],確報【12月】!$H81,測量台帳1ｋ[入金月（月のみ）],確報【12月】!$A$1,測量台帳1ｋ[NC区分],"湘南")+SUMIFS(測量台帳1__2ｋ[入金額(後)],測量台帳1__2ｋ[精算
グループ(後)],確報【12月】!$H81,測量台帳1__2ｋ[入金月(後)（月のみ）],確報【12月】!$A$1,測量台帳1__2ｋ[NC区分],"湘南")</f>
        <v>0</v>
      </c>
      <c r="V81" s="243"/>
      <c r="W81" s="244" t="str">
        <f>IFERROR(INDEX(設備G入力用!$E$3:$R$72, MATCH($H81,設備G入力用!$E$3:$E$72, 0), MATCH($A$1 &amp; "月",設備G入力用!$E$2:$R$2, 0)),"")</f>
        <v/>
      </c>
      <c r="X81" s="41">
        <f>SUM(I81,K81,M81,O81,Q81,S81,U81,W81)</f>
        <v>0</v>
      </c>
      <c r="Y81" s="16">
        <f>SUM(X78:X81)</f>
        <v>0</v>
      </c>
      <c r="Z81" s="13" t="s">
        <v>16639</v>
      </c>
      <c r="AA81" s="127"/>
      <c r="AD81" s="129"/>
      <c r="AE81" s="129"/>
      <c r="AF81" s="122"/>
      <c r="AG81" s="130"/>
      <c r="AL81" s="1078" t="s">
        <v>16682</v>
      </c>
      <c r="AM81" s="1078"/>
      <c r="AN81" s="744">
        <f>INDEX(設備G入力用!F75:Q79,3, MATCH($A$1,設備G入力用!$F$2:$Q$2,0))</f>
        <v>0</v>
      </c>
    </row>
    <row r="82" spans="1:50" ht="16.350000000000001" customHeight="1" thickBot="1">
      <c r="A82" s="132"/>
      <c r="B82" s="133"/>
      <c r="C82" s="133"/>
      <c r="D82" s="133"/>
      <c r="E82" s="648"/>
      <c r="F82" s="133" t="s">
        <v>16633</v>
      </c>
      <c r="G82" s="134"/>
      <c r="H82" s="251"/>
      <c r="I82" s="252">
        <f>SUM(I78:I81)</f>
        <v>0</v>
      </c>
      <c r="J82" s="249"/>
      <c r="K82" s="252">
        <f t="shared" ref="K82:W82" si="12">SUM(K78:K81)</f>
        <v>0</v>
      </c>
      <c r="L82" s="249"/>
      <c r="M82" s="252">
        <f t="shared" si="12"/>
        <v>0</v>
      </c>
      <c r="N82" s="249"/>
      <c r="O82" s="250">
        <f t="shared" si="12"/>
        <v>0</v>
      </c>
      <c r="P82" s="249"/>
      <c r="Q82" s="250">
        <f t="shared" si="12"/>
        <v>0</v>
      </c>
      <c r="R82" s="249"/>
      <c r="S82" s="252">
        <f t="shared" si="12"/>
        <v>0</v>
      </c>
      <c r="T82" s="249"/>
      <c r="U82" s="252">
        <f t="shared" si="12"/>
        <v>0</v>
      </c>
      <c r="V82" s="251"/>
      <c r="W82" s="250">
        <f t="shared" si="12"/>
        <v>0</v>
      </c>
      <c r="X82" s="135"/>
      <c r="Z82" s="144"/>
      <c r="AD82" s="129"/>
      <c r="AE82" s="129"/>
      <c r="AF82" s="122"/>
      <c r="AG82" s="122"/>
      <c r="AH82" s="130"/>
      <c r="AL82" s="1077" t="s">
        <v>16654</v>
      </c>
      <c r="AM82" s="1077"/>
      <c r="AN82" s="744">
        <f>INDEX(設備G入力用!F75:Q80,4, MATCH($A$1,設備G入力用!$F$2:$Q$2,0))</f>
        <v>0</v>
      </c>
    </row>
    <row r="83" spans="1:50" ht="15" thickTop="1" thickBot="1">
      <c r="A83" s="137"/>
      <c r="B83" s="138" t="s">
        <v>16640</v>
      </c>
      <c r="C83" s="121"/>
      <c r="D83" s="121"/>
      <c r="E83" s="121"/>
      <c r="F83" s="121"/>
      <c r="G83" s="56"/>
      <c r="H83" s="994">
        <f>I77+I82</f>
        <v>11946332</v>
      </c>
      <c r="I83" s="995"/>
      <c r="J83" s="996">
        <f>K77+K82</f>
        <v>3488882</v>
      </c>
      <c r="K83" s="997"/>
      <c r="L83" s="996">
        <f>M77+M82</f>
        <v>3040461</v>
      </c>
      <c r="M83" s="997"/>
      <c r="N83" s="995">
        <f>O77+O82</f>
        <v>5657427</v>
      </c>
      <c r="O83" s="998"/>
      <c r="P83" s="994">
        <f>Q77+Q82</f>
        <v>46411453</v>
      </c>
      <c r="Q83" s="998"/>
      <c r="R83" s="994">
        <f>S77+S82</f>
        <v>28904126</v>
      </c>
      <c r="S83" s="997"/>
      <c r="T83" s="995">
        <f>U77+U82</f>
        <v>14391873</v>
      </c>
      <c r="U83" s="998"/>
      <c r="V83" s="994">
        <f>W77+W82</f>
        <v>919681</v>
      </c>
      <c r="W83" s="998"/>
      <c r="X83" s="15"/>
      <c r="AF83" s="122"/>
      <c r="AL83" s="1077" t="s">
        <v>16683</v>
      </c>
      <c r="AM83" s="1077"/>
      <c r="AN83" s="744">
        <f>INDEX(設備G入力用!F76:Q81,5, MATCH($A$1,設備G入力用!$F$2:$Q$2,0))</f>
        <v>0</v>
      </c>
      <c r="AR83" s="122"/>
      <c r="AX83" s="122"/>
    </row>
    <row r="84" spans="1:50" ht="15.75" customHeight="1" thickBot="1">
      <c r="A84" s="137"/>
      <c r="B84" s="138" t="s">
        <v>16641</v>
      </c>
      <c r="C84" s="121"/>
      <c r="D84" s="121"/>
      <c r="E84" s="121"/>
      <c r="F84" s="56"/>
      <c r="G84" s="719"/>
      <c r="H84" s="1022">
        <f>SUMIF($AL$6:$AL$75,"西部",$AO$6:$AO$75)+SUMIF($AR$6:$AR$75,"西部",$AU$6:$AU$75)+SUMIF($AX$6:$AX$75,"西部",$BA$6:$BA$75)-$AH$76+AN81</f>
        <v>-1072570</v>
      </c>
      <c r="I84" s="1023"/>
      <c r="J84" s="1023"/>
      <c r="K84" s="1023"/>
      <c r="L84" s="1023"/>
      <c r="M84" s="1023"/>
      <c r="N84" s="1023"/>
      <c r="O84" s="1024"/>
      <c r="P84" s="985">
        <f>SUMIF($AF$6:$AF$75,"多摩",$AI$6:$AI$75)+SUMIF($AR$6:$AR$75,"多摩",$AU$6:$AU$75)+SUMIF($AX$6:$AX$75,"多摩",$BA$6:$BA$75)-$AN$76+AN80</f>
        <v>-136325</v>
      </c>
      <c r="Q84" s="986"/>
      <c r="R84" s="985">
        <f>SUMIF($AF$6:$AF$75,"神奈川",$AI$6:$AI$75)+SUMIF($AL$6:$AL$75,"神奈川",$AO$6:$AO$75)+SUMIF($AX$6:$AX$75,"神奈川",$BA$6:$BA$75)-$AT$76+AN82</f>
        <v>1072570</v>
      </c>
      <c r="S84" s="1025"/>
      <c r="T84" s="1026">
        <f>SUMIF($AF$6:$AF$75,"湘南",$AI$6:$AI$75)+SUMIF($AL$6:$AL$75,"湘南",$AO$6:$AO$75)+SUMIF($AR$6:$AR$75,"湘南",$AU$6:$AU$75)-$AZ$76+AN83</f>
        <v>0</v>
      </c>
      <c r="U84" s="986"/>
      <c r="V84" s="985">
        <f>SUMIF($AF$6:$AF$75,"設備",$AI$6:$AI$75)+SUMIF($AL$6:$AL$75,"設備",$AO$6:$AO$75)+SUMIF($AR$6:$AR$75,"設備",$AU$6:$AU$75)+SUMIF($AX$6:$AX$75,"設備",$BA$6:$BA$75)</f>
        <v>276325</v>
      </c>
      <c r="W84" s="986"/>
      <c r="X84" s="15"/>
      <c r="Y84" s="24">
        <f>SUM(H85:W85)</f>
        <v>115036560</v>
      </c>
      <c r="AA84" s="127"/>
      <c r="AB84" s="3"/>
      <c r="AC84" s="128" t="s">
        <v>16642</v>
      </c>
      <c r="AF84" s="136"/>
      <c r="AL84" s="122"/>
      <c r="AR84" s="136"/>
      <c r="AX84" s="136"/>
    </row>
    <row r="85" spans="1:50" ht="16.350000000000001" customHeight="1" thickBot="1">
      <c r="A85" s="137"/>
      <c r="B85" s="138" t="s">
        <v>16643</v>
      </c>
      <c r="C85" s="121"/>
      <c r="D85" s="121"/>
      <c r="E85" s="121"/>
      <c r="F85" s="56"/>
      <c r="G85" s="720"/>
      <c r="H85" s="987">
        <f>H83</f>
        <v>11946332</v>
      </c>
      <c r="I85" s="988"/>
      <c r="J85" s="989">
        <f>J83</f>
        <v>3488882</v>
      </c>
      <c r="K85" s="990"/>
      <c r="L85" s="989">
        <f>L83</f>
        <v>3040461</v>
      </c>
      <c r="M85" s="990"/>
      <c r="N85" s="989">
        <f>N83</f>
        <v>5657427</v>
      </c>
      <c r="O85" s="988"/>
      <c r="P85" s="987">
        <f>P83</f>
        <v>46411453</v>
      </c>
      <c r="Q85" s="991"/>
      <c r="R85" s="1014">
        <f>R83</f>
        <v>28904126</v>
      </c>
      <c r="S85" s="1015"/>
      <c r="T85" s="1016">
        <f>T83</f>
        <v>14391873</v>
      </c>
      <c r="U85" s="1017"/>
      <c r="V85" s="1014">
        <f>V83+V84</f>
        <v>1196006</v>
      </c>
      <c r="W85" s="1017"/>
      <c r="X85" s="143" t="s">
        <v>16644</v>
      </c>
      <c r="Y85" s="24">
        <f>SUM(H86:W86)</f>
        <v>118400000</v>
      </c>
      <c r="Z85" s="144"/>
      <c r="AB85" s="3"/>
      <c r="AC85" s="122"/>
      <c r="AD85" s="129"/>
      <c r="AE85" s="129"/>
      <c r="AH85" s="130"/>
      <c r="AL85" s="136"/>
    </row>
    <row r="86" spans="1:50" ht="14.25" thickBot="1">
      <c r="A86" s="137"/>
      <c r="B86" s="138" t="s">
        <v>16645</v>
      </c>
      <c r="C86" s="121"/>
      <c r="D86" s="121"/>
      <c r="E86" s="121"/>
      <c r="F86" s="121"/>
      <c r="G86" s="721"/>
      <c r="H86" s="1018">
        <f>INDEX(目標比較!$D$7:$O$7, MATCH($A$1,目標比較!$D$5:$O$5, 0))</f>
        <v>30900000</v>
      </c>
      <c r="I86" s="1019"/>
      <c r="J86" s="1019"/>
      <c r="K86" s="1019"/>
      <c r="L86" s="1019"/>
      <c r="M86" s="1019"/>
      <c r="N86" s="1019"/>
      <c r="O86" s="1019"/>
      <c r="P86" s="1008">
        <f>INDEX(目標比較!$D$14:$O$14, MATCH($A$1,目標比較!$D$5:$O$5, 0))</f>
        <v>52300000</v>
      </c>
      <c r="Q86" s="1010"/>
      <c r="R86" s="1008">
        <f>INDEX(目標比較!$D$28:$O$28,MATCH($A$1,目標比較!$D$5:$O$5,0))+INDEX(目標比較!$D$21:$O$21,MATCH($A$1,目標比較!$D$5:$O$5,0))</f>
        <v>35200000</v>
      </c>
      <c r="S86" s="1009"/>
      <c r="T86" s="1009"/>
      <c r="U86" s="1010"/>
      <c r="V86" s="1020"/>
      <c r="W86" s="1021"/>
      <c r="Y86" s="24">
        <f>SUM(H87:W87)</f>
        <v>-4695771</v>
      </c>
      <c r="AB86" s="3"/>
      <c r="AL86" s="122"/>
      <c r="AM86" s="122"/>
      <c r="AN86" s="130"/>
    </row>
    <row r="87" spans="1:50" ht="13.5" customHeight="1" thickBot="1">
      <c r="A87" s="137"/>
      <c r="B87" s="138" t="s">
        <v>16646</v>
      </c>
      <c r="C87" s="121"/>
      <c r="D87" s="121"/>
      <c r="E87" s="121"/>
      <c r="F87" s="121"/>
      <c r="G87" s="721"/>
      <c r="H87" s="1003">
        <f>H88-H86</f>
        <v>-7839468</v>
      </c>
      <c r="I87" s="1004"/>
      <c r="J87" s="1004"/>
      <c r="K87" s="1004"/>
      <c r="L87" s="1004"/>
      <c r="M87" s="1004"/>
      <c r="N87" s="1004"/>
      <c r="O87" s="1004"/>
      <c r="P87" s="1003">
        <f>P88-P86</f>
        <v>-6024872</v>
      </c>
      <c r="Q87" s="1005"/>
      <c r="R87" s="1003">
        <f>R88-R86</f>
        <v>9168569</v>
      </c>
      <c r="S87" s="1004"/>
      <c r="T87" s="1004"/>
      <c r="U87" s="1005"/>
      <c r="V87" s="1006"/>
      <c r="W87" s="1007"/>
      <c r="Y87" s="24">
        <f>SUM(H88:W88)</f>
        <v>114900235</v>
      </c>
      <c r="AB87" s="3"/>
    </row>
    <row r="88" spans="1:50" ht="13.5" customHeight="1" thickBot="1">
      <c r="A88" s="137"/>
      <c r="B88" s="138" t="s">
        <v>16647</v>
      </c>
      <c r="C88" s="121"/>
      <c r="D88" s="121"/>
      <c r="E88" s="121"/>
      <c r="F88" s="56"/>
      <c r="G88" s="720"/>
      <c r="H88" s="1008">
        <f>SUM(H85:O85)+H84</f>
        <v>23060532</v>
      </c>
      <c r="I88" s="1009"/>
      <c r="J88" s="1009"/>
      <c r="K88" s="1009"/>
      <c r="L88" s="1009"/>
      <c r="M88" s="1009"/>
      <c r="N88" s="1009"/>
      <c r="O88" s="1010"/>
      <c r="P88" s="1008">
        <f>P85+P84</f>
        <v>46275128</v>
      </c>
      <c r="Q88" s="1010"/>
      <c r="R88" s="1011">
        <f>R85+T85+R84+T84</f>
        <v>44368569</v>
      </c>
      <c r="S88" s="1012"/>
      <c r="T88" s="1012"/>
      <c r="U88" s="1013"/>
      <c r="V88" s="965">
        <f>+V85</f>
        <v>1196006</v>
      </c>
      <c r="W88" s="972"/>
      <c r="AB88" s="3"/>
      <c r="AC88" s="122"/>
    </row>
    <row r="89" spans="1:50" ht="13.5" customHeight="1">
      <c r="F89" s="1028"/>
      <c r="G89" s="1029"/>
      <c r="H89" s="1030" t="s">
        <v>16648</v>
      </c>
      <c r="I89" s="1031"/>
      <c r="J89" s="1032" t="s">
        <v>16649</v>
      </c>
      <c r="K89" s="1031"/>
      <c r="L89" s="1032" t="s">
        <v>16650</v>
      </c>
      <c r="M89" s="1031"/>
      <c r="N89" s="1032" t="s">
        <v>16651</v>
      </c>
      <c r="O89" s="1031"/>
      <c r="P89" s="1032" t="s">
        <v>16652</v>
      </c>
      <c r="Q89" s="1031"/>
      <c r="R89" s="1032" t="s">
        <v>16653</v>
      </c>
      <c r="S89" s="1031"/>
      <c r="T89" s="1032" t="s">
        <v>16654</v>
      </c>
      <c r="U89" s="1031"/>
      <c r="V89" s="1032" t="s">
        <v>16655</v>
      </c>
      <c r="W89" s="1029"/>
      <c r="AB89" s="3"/>
      <c r="AF89" s="1027" t="s">
        <v>16656</v>
      </c>
      <c r="AG89" s="1027"/>
    </row>
    <row r="90" spans="1:50" ht="14.25" customHeight="1">
      <c r="F90" s="1033" t="s">
        <v>16657</v>
      </c>
      <c r="G90" s="1034"/>
      <c r="H90" s="1035">
        <f>SUMIFS(台帳表ｓ[金額],台帳表ｓ[入金月（月のみ）],$A$1,台帳表ｓ[ＮＣ区分],"西部")</f>
        <v>4387404</v>
      </c>
      <c r="I90" s="1002"/>
      <c r="J90" s="1002">
        <f>SUMIFS(台帳表ｓ[金額],台帳表ｓ[入金月（月のみ）],$A$1,台帳表ｓ[ＮＣ区分],"埼玉")</f>
        <v>2255060</v>
      </c>
      <c r="K90" s="1002"/>
      <c r="L90" s="1002">
        <f>SUMIFS(台帳表ｓ[金額],台帳表ｓ[入金月（月のみ）],$A$1,台帳表ｓ[ＮＣ区分],"北部")</f>
        <v>1382284</v>
      </c>
      <c r="M90" s="1002"/>
      <c r="N90" s="1002">
        <f>SUMIFS(台帳表ｓ[金額],台帳表ｓ[入金月（月のみ）],$A$1,台帳表ｓ[ＮＣ区分],"南部")</f>
        <v>3935854</v>
      </c>
      <c r="O90" s="1002"/>
      <c r="P90" s="1002">
        <f>SUMIFS(台帳表ｔ[金額],台帳表ｔ[入金月（月のみ）],$A$1,台帳表ｔ[ＮＣ区分],"西部")</f>
        <v>240481</v>
      </c>
      <c r="Q90" s="1002"/>
      <c r="R90" s="1002">
        <f>SUMIFS(台帳表ｔ[金額],台帳表ｔ[入金月（月のみ）],$A$1,台帳表ｔ[ＮＣ区分],"多摩")</f>
        <v>25350890</v>
      </c>
      <c r="S90" s="1002"/>
      <c r="T90" s="1002">
        <f>SUMIFS(台帳表ｋ[金額],台帳表ｋ[入金月（月のみ）],$A$1,台帳表ｋ[事務所/分室],"神")</f>
        <v>12099716</v>
      </c>
      <c r="U90" s="1002"/>
      <c r="V90" s="1036">
        <f>SUMIFS(台帳表ｋ[金額],台帳表ｋ[入金月（月のみ）],$A$1,台帳表ｋ[事務所/分室],"湘")</f>
        <v>9764493</v>
      </c>
      <c r="W90" s="1037"/>
      <c r="AB90" s="3"/>
      <c r="AF90" s="3" t="s">
        <v>16561</v>
      </c>
      <c r="AG90" s="3">
        <v>100</v>
      </c>
      <c r="AH90" s="3" t="s">
        <v>16658</v>
      </c>
    </row>
    <row r="91" spans="1:50">
      <c r="F91" s="1033" t="s">
        <v>16659</v>
      </c>
      <c r="G91" s="1034"/>
      <c r="H91" s="1035">
        <f>SUMIFS(測量台帳1__2ｓ[入金額(後)],測量台帳1__2ｓ[入金月(後)（月のみ）],$A$1,測量台帳1__2ｓ[NC区分],"西部")</f>
        <v>2230118</v>
      </c>
      <c r="I91" s="1002"/>
      <c r="J91" s="1002">
        <f>SUMIFS(測量台帳1ｓ[入金額],測量台帳1ｓ[入金月（月のみ）],$A$1,測量台帳1ｓ[NC区分],"埼玉")</f>
        <v>1233822</v>
      </c>
      <c r="K91" s="1002"/>
      <c r="L91" s="1002">
        <f>+SUMIFS(測量台帳1ｓ[入金額],測量台帳1ｓ[入金月（月のみ）],$A$1,測量台帳1ｓ[NC区分],"北部")</f>
        <v>1507015</v>
      </c>
      <c r="M91" s="1002"/>
      <c r="N91" s="1002">
        <f>SUMIFS(測量台帳1ｓ[入金額],測量台帳1ｓ[入金月（月のみ）],$A$1,測量台帳1ｓ[NC区分],"南部")</f>
        <v>79080</v>
      </c>
      <c r="O91" s="1002"/>
      <c r="P91" s="1002">
        <f>SUMIFS(測量台帳1ｔ[入金額],測量台帳1ｔ[入金月（月のみ）],$A$1,測量台帳1ｔ[NC区分],"西部")</f>
        <v>531764</v>
      </c>
      <c r="Q91" s="1002"/>
      <c r="R91" s="1002">
        <f>SUMIFS(測量台帳1ｔ[入金額],測量台帳1ｔ[入金月（月のみ）],$A$1,測量台帳1ｔ[NC区分],"多摩")</f>
        <v>13698769</v>
      </c>
      <c r="S91" s="1002"/>
      <c r="T91" s="1002">
        <f>SUMIFS(測量台帳1ｋ[入金額],測量台帳1ｋ[入金月（月のみ）],$A$1,測量台帳1ｋ[NC区分],"神奈川")</f>
        <v>9814298</v>
      </c>
      <c r="U91" s="1002"/>
      <c r="V91" s="1036">
        <f>SUMIFS(測量台帳1ｋ[入金額],測量台帳1ｋ[入金月（月のみ）],$A$1,測量台帳1ｋ[NC区分],"湘南")</f>
        <v>4530100</v>
      </c>
      <c r="W91" s="1037"/>
      <c r="AB91" s="3"/>
      <c r="AF91" s="3" t="s">
        <v>16562</v>
      </c>
      <c r="AG91" s="3">
        <v>101</v>
      </c>
      <c r="AH91" s="3" t="s">
        <v>16660</v>
      </c>
    </row>
    <row r="92" spans="1:50">
      <c r="F92" s="1038" t="s">
        <v>16661</v>
      </c>
      <c r="G92" s="1039"/>
      <c r="H92" s="1035">
        <f>SUMIFS(測量台帳1ｓ[入金額],測量台帳1ｓ[入金月（月のみ）],$A$1,測量台帳1ｓ[NC区分],"西部")</f>
        <v>5328810</v>
      </c>
      <c r="I92" s="1002"/>
      <c r="J92" s="1002">
        <f>SUMIFS(測量台帳1__2ｓ[入金額(後)],測量台帳1__2ｓ[入金月(後)（月のみ）],$A$1,測量台帳1__2ｓ[NC区分],"埼玉")</f>
        <v>0</v>
      </c>
      <c r="K92" s="1002"/>
      <c r="L92" s="1002">
        <f>+SUMIFS(測量台帳1__2ｓ[入金額(後)],測量台帳1__2ｓ[入金月(後)（月のみ）],$A$1,測量台帳1__2ｓ[NC区分],"北部")</f>
        <v>151162</v>
      </c>
      <c r="M92" s="1002"/>
      <c r="N92" s="1002">
        <f>SUMIFS(測量台帳1__2ｓ[入金額(後)],測量台帳1__2ｓ[入金月(後)（月のみ）],$A$1,測量台帳1__2ｓ[NC区分],"南部")</f>
        <v>1642493</v>
      </c>
      <c r="O92" s="1002"/>
      <c r="P92" s="1002">
        <f>SUMIFS(測量台帳1__2ｔ[入金額(後)],測量台帳1__2ｔ[入金月(後)（月のみ）],$A$1,測量台帳1__2ｔ[NC区分],"西部")</f>
        <v>0</v>
      </c>
      <c r="Q92" s="1002"/>
      <c r="R92" s="1002">
        <f>+SUMIFS(測量台帳1__2ｔ[入金額(後)],測量台帳1__2ｔ[入金月(後)（月のみ）],$A$1,測量台帳1__2ｔ[NC区分],"多摩")</f>
        <v>6589549</v>
      </c>
      <c r="S92" s="1002"/>
      <c r="T92" s="1002">
        <f>SUMIFS(測量台帳1__2ｋ[入金額(後)],測量台帳1__2ｋ[入金月(後)（月のみ）],$A$1,測量台帳1__2ｋ[NC区分],"神奈川")</f>
        <v>6990112</v>
      </c>
      <c r="U92" s="1002"/>
      <c r="V92" s="1036">
        <f>+SUMIFS(測量台帳1__2ｋ[入金額(後)],測量台帳1__2ｋ[入金月(後)（月のみ）],$A$1,測量台帳1__2ｋ[NC区分],"湘南")</f>
        <v>97280</v>
      </c>
      <c r="W92" s="1037"/>
      <c r="AB92" s="3"/>
      <c r="AF92" s="3" t="s">
        <v>16563</v>
      </c>
      <c r="AG92" s="3">
        <v>103</v>
      </c>
    </row>
    <row r="93" spans="1:50">
      <c r="F93" s="1033" t="s">
        <v>16662</v>
      </c>
      <c r="G93" s="1034"/>
      <c r="H93" s="1035">
        <f>SUM(H91:I92)</f>
        <v>7558928</v>
      </c>
      <c r="I93" s="1040"/>
      <c r="J93" s="1002">
        <f>SUM(J91:K92)</f>
        <v>1233822</v>
      </c>
      <c r="K93" s="1040"/>
      <c r="L93" s="1002">
        <f>SUM(L91:M92)</f>
        <v>1658177</v>
      </c>
      <c r="M93" s="1040"/>
      <c r="N93" s="1002">
        <f>SUM(N91:O92)</f>
        <v>1721573</v>
      </c>
      <c r="O93" s="1040"/>
      <c r="P93" s="1002">
        <f>SUM(P91:Q92)</f>
        <v>531764</v>
      </c>
      <c r="Q93" s="1040"/>
      <c r="R93" s="1002">
        <f>SUM(R91:S92)</f>
        <v>20288318</v>
      </c>
      <c r="S93" s="1002"/>
      <c r="T93" s="1002">
        <f>SUM(T91:U92)</f>
        <v>16804410</v>
      </c>
      <c r="U93" s="1040"/>
      <c r="V93" s="1036">
        <f>SUM(V91:W92)</f>
        <v>4627380</v>
      </c>
      <c r="W93" s="1037"/>
      <c r="AF93" s="3" t="s">
        <v>16564</v>
      </c>
      <c r="AG93" s="3">
        <v>201</v>
      </c>
    </row>
    <row r="94" spans="1:50" ht="12.75" thickBot="1">
      <c r="F94" s="1041" t="s">
        <v>16663</v>
      </c>
      <c r="G94" s="1042"/>
      <c r="H94" s="1043">
        <f>H93+H90</f>
        <v>11946332</v>
      </c>
      <c r="I94" s="1044"/>
      <c r="J94" s="1044">
        <f>J93+J90</f>
        <v>3488882</v>
      </c>
      <c r="K94" s="1044"/>
      <c r="L94" s="1044">
        <f>L93+L90</f>
        <v>3040461</v>
      </c>
      <c r="M94" s="1044"/>
      <c r="N94" s="1044">
        <f>N93+N90</f>
        <v>5657427</v>
      </c>
      <c r="O94" s="1044"/>
      <c r="P94" s="1044">
        <f>P93+P90</f>
        <v>772245</v>
      </c>
      <c r="Q94" s="1044"/>
      <c r="R94" s="1044">
        <f>R93+R90</f>
        <v>45639208</v>
      </c>
      <c r="S94" s="1044"/>
      <c r="T94" s="1045">
        <f>T90+T93</f>
        <v>28904126</v>
      </c>
      <c r="U94" s="1045"/>
      <c r="V94" s="1046">
        <f>V90+V93</f>
        <v>14391873</v>
      </c>
      <c r="W94" s="1047"/>
      <c r="AD94" s="3"/>
      <c r="AE94" s="3"/>
      <c r="AF94" s="3" t="s">
        <v>16505</v>
      </c>
      <c r="AG94" s="3">
        <v>202</v>
      </c>
    </row>
    <row r="95" spans="1:50" ht="12.75" thickBot="1">
      <c r="O95" s="4"/>
      <c r="P95" s="1048"/>
      <c r="Q95" s="1048"/>
      <c r="AD95" s="3"/>
      <c r="AE95" s="3"/>
      <c r="AF95" s="3" t="s">
        <v>16565</v>
      </c>
      <c r="AG95" s="3">
        <v>203</v>
      </c>
    </row>
    <row r="96" spans="1:50" ht="12.75" customHeight="1">
      <c r="F96" s="1028"/>
      <c r="G96" s="1029"/>
      <c r="H96" s="1030" t="s">
        <v>16664</v>
      </c>
      <c r="I96" s="1031"/>
      <c r="J96" s="1032" t="s">
        <v>16665</v>
      </c>
      <c r="K96" s="1031"/>
      <c r="L96" s="1049" t="s">
        <v>16666</v>
      </c>
      <c r="M96" s="1050"/>
      <c r="O96" s="4"/>
      <c r="P96" s="1048"/>
      <c r="Q96" s="1048"/>
      <c r="AD96" s="3"/>
      <c r="AE96" s="3"/>
    </row>
    <row r="97" spans="6:33">
      <c r="F97" s="1051" t="s">
        <v>16657</v>
      </c>
      <c r="G97" s="1052"/>
      <c r="H97" s="1053">
        <f>SUM(H90:O90)</f>
        <v>11960602</v>
      </c>
      <c r="I97" s="1054"/>
      <c r="J97" s="1054">
        <f>R90+P90</f>
        <v>25591371</v>
      </c>
      <c r="K97" s="1054"/>
      <c r="L97" s="1054">
        <f>T90+V90</f>
        <v>21864209</v>
      </c>
      <c r="M97" s="1055"/>
      <c r="O97" s="759"/>
      <c r="P97" s="1048"/>
      <c r="Q97" s="1048"/>
      <c r="AD97" s="3"/>
      <c r="AE97" s="3"/>
      <c r="AF97" s="3" t="s">
        <v>16667</v>
      </c>
      <c r="AG97" s="3">
        <v>301</v>
      </c>
    </row>
    <row r="98" spans="6:33">
      <c r="F98" s="1051" t="s">
        <v>16659</v>
      </c>
      <c r="G98" s="1052"/>
      <c r="H98" s="1056">
        <f>SUM(H91:O91)</f>
        <v>5050035</v>
      </c>
      <c r="I98" s="1057"/>
      <c r="J98" s="1054">
        <f t="shared" ref="J98:J100" si="13">R91+P91</f>
        <v>14230533</v>
      </c>
      <c r="K98" s="1054"/>
      <c r="L98" s="1054">
        <f t="shared" ref="L98:L100" si="14">T91+V91</f>
        <v>14344398</v>
      </c>
      <c r="M98" s="1055"/>
      <c r="O98" s="4"/>
      <c r="P98" s="1048"/>
      <c r="Q98" s="1048"/>
      <c r="AD98" s="3"/>
      <c r="AE98" s="3"/>
      <c r="AF98" s="3" t="s">
        <v>16668</v>
      </c>
      <c r="AG98" s="3">
        <v>302</v>
      </c>
    </row>
    <row r="99" spans="6:33">
      <c r="F99" s="1038" t="s">
        <v>16661</v>
      </c>
      <c r="G99" s="1039"/>
      <c r="H99" s="1056">
        <f>SUM(H92:O92)</f>
        <v>7122465</v>
      </c>
      <c r="I99" s="1057"/>
      <c r="J99" s="1054">
        <f t="shared" si="13"/>
        <v>6589549</v>
      </c>
      <c r="K99" s="1054"/>
      <c r="L99" s="1054">
        <f t="shared" si="14"/>
        <v>7087392</v>
      </c>
      <c r="M99" s="1055"/>
      <c r="O99" s="6"/>
      <c r="P99" s="1048"/>
      <c r="Q99" s="1048"/>
      <c r="AD99" s="3"/>
      <c r="AE99" s="3"/>
      <c r="AF99" s="3" t="s">
        <v>16669</v>
      </c>
      <c r="AG99" s="3">
        <v>303</v>
      </c>
    </row>
    <row r="100" spans="6:33">
      <c r="F100" s="1051" t="s">
        <v>16662</v>
      </c>
      <c r="G100" s="1052"/>
      <c r="H100" s="1053">
        <f>SUM(H93:O93)</f>
        <v>12172500</v>
      </c>
      <c r="I100" s="1054"/>
      <c r="J100" s="1054">
        <f t="shared" si="13"/>
        <v>20820082</v>
      </c>
      <c r="K100" s="1054"/>
      <c r="L100" s="1054">
        <f t="shared" si="14"/>
        <v>21431790</v>
      </c>
      <c r="M100" s="1055"/>
      <c r="N100" s="6"/>
      <c r="O100" s="6"/>
      <c r="P100" s="6"/>
      <c r="Q100" s="6"/>
      <c r="R100" s="6"/>
      <c r="S100" s="6"/>
      <c r="T100" s="1061"/>
      <c r="U100" s="1061"/>
      <c r="AD100" s="3"/>
      <c r="AE100" s="3"/>
      <c r="AF100" s="3" t="s">
        <v>16670</v>
      </c>
      <c r="AG100" s="3">
        <v>304</v>
      </c>
    </row>
    <row r="101" spans="6:33" ht="15" customHeight="1">
      <c r="F101" s="1033" t="s">
        <v>16671</v>
      </c>
      <c r="G101" s="1034"/>
      <c r="H101" s="1062">
        <f>H84</f>
        <v>-1072570</v>
      </c>
      <c r="I101" s="1063"/>
      <c r="J101" s="1063">
        <f>P84</f>
        <v>-136325</v>
      </c>
      <c r="K101" s="1063"/>
      <c r="L101" s="1063">
        <f>R84+T84</f>
        <v>1072570</v>
      </c>
      <c r="M101" s="1064"/>
      <c r="O101" s="760"/>
      <c r="P101" s="1065"/>
      <c r="Q101" s="1065"/>
      <c r="S101" s="760"/>
      <c r="T101" s="1065"/>
      <c r="U101" s="1065"/>
      <c r="X101" s="772"/>
      <c r="AD101" s="3"/>
      <c r="AE101" s="3"/>
    </row>
    <row r="102" spans="6:33" ht="12.75" thickBot="1">
      <c r="F102" s="1041" t="s">
        <v>16672</v>
      </c>
      <c r="G102" s="1042"/>
      <c r="H102" s="1058">
        <f>H100+H97+H101</f>
        <v>23060532</v>
      </c>
      <c r="I102" s="1059"/>
      <c r="J102" s="1059">
        <f>J97+J100+J101</f>
        <v>46275128</v>
      </c>
      <c r="K102" s="1059"/>
      <c r="L102" s="1059">
        <f>L97+L100+L101</f>
        <v>44368569</v>
      </c>
      <c r="M102" s="1060"/>
      <c r="O102" s="760"/>
      <c r="P102" s="1048"/>
      <c r="Q102" s="1048"/>
      <c r="S102" s="760"/>
      <c r="T102" s="1048"/>
      <c r="U102" s="1048"/>
      <c r="AA102" s="145"/>
      <c r="AD102" s="3"/>
      <c r="AE102" s="3"/>
    </row>
    <row r="103" spans="6:33">
      <c r="K103" s="759"/>
      <c r="M103" s="768"/>
      <c r="O103" s="759"/>
      <c r="P103" s="1048"/>
      <c r="Q103" s="1048"/>
      <c r="S103" s="759"/>
      <c r="T103" s="1048"/>
      <c r="U103" s="1090"/>
      <c r="AD103" s="3"/>
      <c r="AE103" s="3"/>
    </row>
    <row r="104" spans="6:33">
      <c r="K104" s="760"/>
      <c r="M104" s="769"/>
      <c r="O104" s="760"/>
      <c r="P104" s="1065"/>
      <c r="Q104" s="1065"/>
      <c r="S104" s="760"/>
      <c r="T104" s="1065"/>
      <c r="U104" s="1091"/>
      <c r="AD104" s="3"/>
      <c r="AE104" s="3"/>
    </row>
    <row r="105" spans="6:33">
      <c r="M105" s="770"/>
      <c r="N105" s="762"/>
      <c r="O105" s="762"/>
      <c r="P105" s="1092"/>
      <c r="Q105" s="1092"/>
      <c r="R105" s="762"/>
      <c r="S105" s="762"/>
      <c r="T105" s="1092"/>
      <c r="U105" s="1092"/>
      <c r="AD105" s="3"/>
      <c r="AE105" s="3"/>
    </row>
    <row r="106" spans="6:33">
      <c r="M106" s="771"/>
      <c r="P106" s="1088"/>
      <c r="Q106" s="1089"/>
      <c r="T106" s="1088"/>
      <c r="U106" s="1089"/>
    </row>
    <row r="107" spans="6:33">
      <c r="T107" s="4"/>
      <c r="U107" s="4"/>
    </row>
    <row r="109" spans="6:33">
      <c r="AB109" s="3"/>
    </row>
    <row r="113" spans="28:29" ht="15" customHeight="1"/>
    <row r="121" spans="28:29">
      <c r="AB121" s="146"/>
      <c r="AC121" s="50"/>
    </row>
  </sheetData>
  <mergeCells count="206">
    <mergeCell ref="F102:G102"/>
    <mergeCell ref="H102:I102"/>
    <mergeCell ref="J102:K102"/>
    <mergeCell ref="L102:M102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F101:G101"/>
    <mergeCell ref="H101:I101"/>
    <mergeCell ref="J101:K101"/>
    <mergeCell ref="L101:M101"/>
    <mergeCell ref="F96:G96"/>
    <mergeCell ref="H96:I96"/>
    <mergeCell ref="J96:K96"/>
    <mergeCell ref="L96:M96"/>
    <mergeCell ref="F97:G97"/>
    <mergeCell ref="H97:I97"/>
    <mergeCell ref="J97:K97"/>
    <mergeCell ref="L97:M97"/>
    <mergeCell ref="F98:G98"/>
    <mergeCell ref="H98:I98"/>
    <mergeCell ref="J98:K98"/>
    <mergeCell ref="L98:M98"/>
    <mergeCell ref="F90:G90"/>
    <mergeCell ref="V90:W90"/>
    <mergeCell ref="F91:G91"/>
    <mergeCell ref="V91:W91"/>
    <mergeCell ref="F92:G92"/>
    <mergeCell ref="V92:W92"/>
    <mergeCell ref="F93:G93"/>
    <mergeCell ref="V93:W93"/>
    <mergeCell ref="F94:G94"/>
    <mergeCell ref="P94:Q94"/>
    <mergeCell ref="V94:W94"/>
    <mergeCell ref="R90:S90"/>
    <mergeCell ref="T90:U90"/>
    <mergeCell ref="H91:I91"/>
    <mergeCell ref="J91:K91"/>
    <mergeCell ref="L91:M91"/>
    <mergeCell ref="N91:O91"/>
    <mergeCell ref="P91:Q91"/>
    <mergeCell ref="R91:S91"/>
    <mergeCell ref="T91:U91"/>
    <mergeCell ref="H90:I90"/>
    <mergeCell ref="J90:K90"/>
    <mergeCell ref="L90:M90"/>
    <mergeCell ref="N90:O90"/>
    <mergeCell ref="F89:G89"/>
    <mergeCell ref="H89:I89"/>
    <mergeCell ref="J89:K89"/>
    <mergeCell ref="L89:M89"/>
    <mergeCell ref="N89:O89"/>
    <mergeCell ref="P89:Q89"/>
    <mergeCell ref="R89:S89"/>
    <mergeCell ref="T89:U89"/>
    <mergeCell ref="V89:W89"/>
    <mergeCell ref="D70:E70"/>
    <mergeCell ref="A1:C1"/>
    <mergeCell ref="D1:E1"/>
    <mergeCell ref="A2:G4"/>
    <mergeCell ref="H2:W2"/>
    <mergeCell ref="AA2:AC5"/>
    <mergeCell ref="H3:U3"/>
    <mergeCell ref="V3:W3"/>
    <mergeCell ref="H4:I4"/>
    <mergeCell ref="J4:K4"/>
    <mergeCell ref="L4:M4"/>
    <mergeCell ref="AF4:AI4"/>
    <mergeCell ref="AL4:AO4"/>
    <mergeCell ref="AR4:AU4"/>
    <mergeCell ref="AX4:BA4"/>
    <mergeCell ref="A5:A77"/>
    <mergeCell ref="B5:B73"/>
    <mergeCell ref="C5:G5"/>
    <mergeCell ref="H5:I5"/>
    <mergeCell ref="J5:K5"/>
    <mergeCell ref="L5:M5"/>
    <mergeCell ref="N4:O4"/>
    <mergeCell ref="P4:Q4"/>
    <mergeCell ref="R4:S4"/>
    <mergeCell ref="T4:U4"/>
    <mergeCell ref="V4:W4"/>
    <mergeCell ref="X4:Y4"/>
    <mergeCell ref="AA35:AB35"/>
    <mergeCell ref="N5:O5"/>
    <mergeCell ref="P5:Q5"/>
    <mergeCell ref="R5:S5"/>
    <mergeCell ref="T5:U5"/>
    <mergeCell ref="V5:W5"/>
    <mergeCell ref="AA6:AA22"/>
    <mergeCell ref="AA23:AB23"/>
    <mergeCell ref="C71:E76"/>
    <mergeCell ref="AA71:AB71"/>
    <mergeCell ref="B74:B76"/>
    <mergeCell ref="AA75:AA76"/>
    <mergeCell ref="AA36:AA52"/>
    <mergeCell ref="E42:E47"/>
    <mergeCell ref="E48:E52"/>
    <mergeCell ref="D53:D69"/>
    <mergeCell ref="E53:E58"/>
    <mergeCell ref="AA53:AB53"/>
    <mergeCell ref="E59:E64"/>
    <mergeCell ref="E65:E69"/>
    <mergeCell ref="C6:C69"/>
    <mergeCell ref="D6:D24"/>
    <mergeCell ref="E6:E11"/>
    <mergeCell ref="D36:D52"/>
    <mergeCell ref="E36:E41"/>
    <mergeCell ref="D25:D35"/>
    <mergeCell ref="E25:E30"/>
    <mergeCell ref="E31:E35"/>
    <mergeCell ref="E12:E18"/>
    <mergeCell ref="E19:E24"/>
    <mergeCell ref="AA54:AA70"/>
    <mergeCell ref="AA24:AA34"/>
    <mergeCell ref="H84:O84"/>
    <mergeCell ref="P84:Q84"/>
    <mergeCell ref="R84:S84"/>
    <mergeCell ref="T84:U84"/>
    <mergeCell ref="V84:W84"/>
    <mergeCell ref="AZ76:BA76"/>
    <mergeCell ref="H83:I83"/>
    <mergeCell ref="J83:K83"/>
    <mergeCell ref="L83:M83"/>
    <mergeCell ref="N83:O83"/>
    <mergeCell ref="P83:Q83"/>
    <mergeCell ref="R83:S83"/>
    <mergeCell ref="T83:U83"/>
    <mergeCell ref="V83:W83"/>
    <mergeCell ref="AH76:AI76"/>
    <mergeCell ref="AL76:AM76"/>
    <mergeCell ref="AN76:AO76"/>
    <mergeCell ref="AR76:AS76"/>
    <mergeCell ref="AT76:AU76"/>
    <mergeCell ref="AX76:AY76"/>
    <mergeCell ref="AF76:AG76"/>
    <mergeCell ref="R85:S85"/>
    <mergeCell ref="T85:U85"/>
    <mergeCell ref="V85:W85"/>
    <mergeCell ref="H86:O86"/>
    <mergeCell ref="P86:Q86"/>
    <mergeCell ref="R86:U86"/>
    <mergeCell ref="V86:W86"/>
    <mergeCell ref="H85:I85"/>
    <mergeCell ref="J85:K85"/>
    <mergeCell ref="L85:M85"/>
    <mergeCell ref="N85:O85"/>
    <mergeCell ref="P85:Q85"/>
    <mergeCell ref="AF89:AG89"/>
    <mergeCell ref="H87:O87"/>
    <mergeCell ref="P87:Q87"/>
    <mergeCell ref="R87:U87"/>
    <mergeCell ref="V87:W87"/>
    <mergeCell ref="H88:O88"/>
    <mergeCell ref="P88:Q88"/>
    <mergeCell ref="R88:U88"/>
    <mergeCell ref="V88:W88"/>
    <mergeCell ref="P90:Q90"/>
    <mergeCell ref="H94:I94"/>
    <mergeCell ref="J94:K94"/>
    <mergeCell ref="L94:M94"/>
    <mergeCell ref="N94:O94"/>
    <mergeCell ref="R94:S94"/>
    <mergeCell ref="R92:S92"/>
    <mergeCell ref="T92:U92"/>
    <mergeCell ref="H93:I93"/>
    <mergeCell ref="J93:K93"/>
    <mergeCell ref="L93:M93"/>
    <mergeCell ref="N93:O93"/>
    <mergeCell ref="P93:Q93"/>
    <mergeCell ref="R93:S93"/>
    <mergeCell ref="T93:U93"/>
    <mergeCell ref="H92:I92"/>
    <mergeCell ref="J92:K92"/>
    <mergeCell ref="L92:M92"/>
    <mergeCell ref="N92:O92"/>
    <mergeCell ref="P92:Q92"/>
    <mergeCell ref="P106:Q106"/>
    <mergeCell ref="T106:U106"/>
    <mergeCell ref="AL79:AM79"/>
    <mergeCell ref="AL80:AM80"/>
    <mergeCell ref="AL81:AM81"/>
    <mergeCell ref="AL82:AM82"/>
    <mergeCell ref="AL83:AM83"/>
    <mergeCell ref="P103:Q103"/>
    <mergeCell ref="T103:U103"/>
    <mergeCell ref="P104:Q104"/>
    <mergeCell ref="T104:U104"/>
    <mergeCell ref="P105:Q105"/>
    <mergeCell ref="T105:U105"/>
    <mergeCell ref="P99:Q99"/>
    <mergeCell ref="T100:U100"/>
    <mergeCell ref="P101:Q101"/>
    <mergeCell ref="T101:U101"/>
    <mergeCell ref="P102:Q102"/>
    <mergeCell ref="T102:U102"/>
    <mergeCell ref="T94:U94"/>
    <mergeCell ref="P95:Q95"/>
    <mergeCell ref="P96:Q96"/>
    <mergeCell ref="P97:Q97"/>
    <mergeCell ref="P98:Q98"/>
  </mergeCells>
  <phoneticPr fontId="1"/>
  <dataValidations disablePrompts="1" count="4">
    <dataValidation type="list" allowBlank="1" showDropDown="1" sqref="AR6:AU75 AX6:BA75" xr:uid="{357FB142-AA7F-4618-A40F-65BAA234C2CF}">
      <formula1>"西部,多摩,設備"</formula1>
    </dataValidation>
    <dataValidation type="list" allowBlank="1" showDropDown="1" sqref="AL6:AO75" xr:uid="{D8462763-7082-4219-ADD5-18DE9E7D1E81}">
      <formula1>"西部,神奈川,湘南,設備"</formula1>
    </dataValidation>
    <dataValidation allowBlank="1" sqref="AF6:AI75" xr:uid="{9D75DCA6-3EF4-4F7E-BCBD-58717F12E698}"/>
    <dataValidation type="list" allowBlank="1" showInputMessage="1" showErrorMessage="1" sqref="AL76" xr:uid="{09A2BFDB-2783-4EB5-A368-26512A8DF2C6}">
      <formula1>"西部,神奈川,湘南,設備"</formula1>
    </dataValidation>
  </dataValidations>
  <printOptions horizontalCentered="1" verticalCentered="1"/>
  <pageMargins left="0.33" right="0.19685039370078741" top="0.23622047244094491" bottom="0.23622047244094491" header="0" footer="0"/>
  <pageSetup paperSize="8" scale="57" orientation="landscape" cellComments="asDisplayed" r:id="rId1"/>
  <headerFooter alignWithMargins="0"/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0C3F-7F91-4050-B387-EC8D35817B1D}">
  <sheetPr>
    <pageSetUpPr fitToPage="1"/>
  </sheetPr>
  <dimension ref="A1:BB121"/>
  <sheetViews>
    <sheetView view="pageBreakPreview" zoomScale="110" zoomScaleNormal="100" zoomScaleSheetLayoutView="110" workbookViewId="0">
      <pane xSplit="5" ySplit="5" topLeftCell="F53" activePane="bottomRight" state="frozen"/>
      <selection pane="topRight" activeCell="F1" sqref="F1"/>
      <selection pane="bottomLeft" activeCell="A6" sqref="A6"/>
      <selection pane="bottomRight" activeCell="Q72" sqref="Q72"/>
    </sheetView>
  </sheetViews>
  <sheetFormatPr defaultColWidth="9" defaultRowHeight="12"/>
  <cols>
    <col min="1" max="1" width="2.625" style="3" customWidth="1"/>
    <col min="2" max="5" width="3.125" style="3" customWidth="1"/>
    <col min="6" max="6" width="10.625" style="3" customWidth="1"/>
    <col min="7" max="7" width="1.625" style="3" customWidth="1"/>
    <col min="8" max="8" width="2.625" style="3" customWidth="1"/>
    <col min="9" max="9" width="11" style="3" bestFit="1" customWidth="1"/>
    <col min="10" max="10" width="2.625" style="3" customWidth="1"/>
    <col min="11" max="11" width="11" style="3" customWidth="1"/>
    <col min="12" max="12" width="2.625" style="3" customWidth="1"/>
    <col min="13" max="13" width="11" style="3" customWidth="1"/>
    <col min="14" max="14" width="2.625" style="3" customWidth="1"/>
    <col min="15" max="15" width="11" style="3" customWidth="1"/>
    <col min="16" max="16" width="2.625" style="3" customWidth="1"/>
    <col min="17" max="17" width="11" style="3" bestFit="1" customWidth="1"/>
    <col min="18" max="18" width="2.625" style="3" customWidth="1"/>
    <col min="19" max="19" width="11" style="3" bestFit="1" customWidth="1"/>
    <col min="20" max="20" width="2.625" style="3" customWidth="1"/>
    <col min="21" max="21" width="11" style="3" bestFit="1" customWidth="1"/>
    <col min="22" max="22" width="2.625" style="3" customWidth="1"/>
    <col min="23" max="23" width="11" style="3" bestFit="1" customWidth="1"/>
    <col min="24" max="24" width="14.875" style="4" customWidth="1"/>
    <col min="25" max="25" width="14.875" style="5" customWidth="1"/>
    <col min="26" max="26" width="3.875" style="6" customWidth="1"/>
    <col min="27" max="27" width="3" style="3" customWidth="1"/>
    <col min="28" max="28" width="5.25" style="90" customWidth="1"/>
    <col min="29" max="29" width="10.875" style="3" bestFit="1" customWidth="1"/>
    <col min="30" max="30" width="1.625" style="77" customWidth="1"/>
    <col min="31" max="31" width="0.25" style="77" customWidth="1"/>
    <col min="32" max="32" width="9" style="3"/>
    <col min="33" max="33" width="4.125" style="3" bestFit="1" customWidth="1"/>
    <col min="34" max="34" width="9.5" style="3" bestFit="1" customWidth="1"/>
    <col min="35" max="35" width="9" style="3"/>
    <col min="36" max="36" width="1.625" style="3" customWidth="1"/>
    <col min="37" max="37" width="0.5" style="3" customWidth="1"/>
    <col min="38" max="38" width="9" style="3"/>
    <col min="39" max="39" width="5.625" style="3" customWidth="1"/>
    <col min="40" max="40" width="9.5" style="3" bestFit="1" customWidth="1"/>
    <col min="41" max="41" width="9" style="3"/>
    <col min="42" max="42" width="1.625" style="3" customWidth="1"/>
    <col min="43" max="43" width="5.25" style="3" hidden="1" customWidth="1"/>
    <col min="44" max="44" width="9" style="3"/>
    <col min="45" max="45" width="4" style="3" customWidth="1"/>
    <col min="46" max="46" width="9.5" style="3" customWidth="1"/>
    <col min="47" max="47" width="9" style="3"/>
    <col min="48" max="48" width="1.625" style="3" customWidth="1"/>
    <col min="49" max="49" width="4.625" style="3" hidden="1" customWidth="1"/>
    <col min="50" max="50" width="9" style="3"/>
    <col min="51" max="51" width="4" style="3" customWidth="1"/>
    <col min="52" max="52" width="9.5" style="3" bestFit="1" customWidth="1"/>
    <col min="53" max="16384" width="9" style="3"/>
  </cols>
  <sheetData>
    <row r="1" spans="1:54" ht="21.75" thickBot="1">
      <c r="A1" s="1066">
        <v>1</v>
      </c>
      <c r="B1" s="1066"/>
      <c r="C1" s="1066"/>
      <c r="D1" s="932" t="s">
        <v>16570</v>
      </c>
      <c r="E1" s="932"/>
      <c r="F1" s="2" t="s">
        <v>16571</v>
      </c>
      <c r="X1" s="201"/>
      <c r="AA1" s="7" t="s">
        <v>16572</v>
      </c>
      <c r="AB1" s="8"/>
      <c r="AC1" s="9"/>
      <c r="AD1" s="10"/>
      <c r="AE1" s="10"/>
    </row>
    <row r="2" spans="1:54" ht="12.75" customHeight="1" thickBot="1">
      <c r="A2" s="933"/>
      <c r="B2" s="934"/>
      <c r="C2" s="934"/>
      <c r="D2" s="934"/>
      <c r="E2" s="934"/>
      <c r="F2" s="934"/>
      <c r="G2" s="935"/>
      <c r="H2" s="942" t="s">
        <v>16573</v>
      </c>
      <c r="I2" s="943"/>
      <c r="J2" s="943"/>
      <c r="K2" s="943"/>
      <c r="L2" s="943"/>
      <c r="M2" s="943"/>
      <c r="N2" s="943"/>
      <c r="O2" s="943"/>
      <c r="P2" s="943"/>
      <c r="Q2" s="943"/>
      <c r="R2" s="943"/>
      <c r="S2" s="943"/>
      <c r="T2" s="943"/>
      <c r="U2" s="943"/>
      <c r="V2" s="943"/>
      <c r="W2" s="944"/>
      <c r="AA2" s="945" t="s">
        <v>16574</v>
      </c>
      <c r="AB2" s="946"/>
      <c r="AC2" s="947"/>
      <c r="AD2" s="10"/>
      <c r="AE2" s="10"/>
      <c r="AG2" s="11"/>
      <c r="AH2" s="11"/>
      <c r="AI2" s="11"/>
      <c r="AJ2" s="11"/>
      <c r="AK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4" ht="12.75" customHeight="1" thickBot="1">
      <c r="A3" s="936"/>
      <c r="B3" s="937"/>
      <c r="C3" s="937"/>
      <c r="D3" s="937"/>
      <c r="E3" s="937"/>
      <c r="F3" s="937"/>
      <c r="G3" s="938"/>
      <c r="H3" s="942" t="s">
        <v>16575</v>
      </c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4"/>
      <c r="V3" s="942" t="s">
        <v>16576</v>
      </c>
      <c r="W3" s="944"/>
      <c r="AA3" s="948"/>
      <c r="AB3" s="949"/>
      <c r="AC3" s="950"/>
      <c r="AD3" s="10"/>
      <c r="AE3" s="10"/>
      <c r="AG3" s="11"/>
      <c r="AH3" s="11"/>
      <c r="AI3" s="11"/>
      <c r="AJ3" s="11"/>
      <c r="AK3" s="11"/>
      <c r="AM3" s="11"/>
      <c r="AN3" s="11"/>
      <c r="AO3" s="11"/>
      <c r="AP3" s="11"/>
      <c r="AQ3" s="11"/>
      <c r="AR3" s="12"/>
      <c r="AS3" s="12"/>
      <c r="AT3" s="12"/>
      <c r="AU3" s="12"/>
      <c r="AV3" s="11"/>
      <c r="AW3" s="11"/>
      <c r="AX3" s="12"/>
      <c r="AY3" s="12"/>
      <c r="AZ3" s="12"/>
      <c r="BA3" s="12"/>
    </row>
    <row r="4" spans="1:54" ht="14.25" thickBot="1">
      <c r="A4" s="939"/>
      <c r="B4" s="940"/>
      <c r="C4" s="940"/>
      <c r="D4" s="940"/>
      <c r="E4" s="940"/>
      <c r="F4" s="940"/>
      <c r="G4" s="941"/>
      <c r="H4" s="954" t="s">
        <v>16577</v>
      </c>
      <c r="I4" s="955"/>
      <c r="J4" s="956" t="s">
        <v>16578</v>
      </c>
      <c r="K4" s="957"/>
      <c r="L4" s="956" t="s">
        <v>16579</v>
      </c>
      <c r="M4" s="957"/>
      <c r="N4" s="956" t="s">
        <v>16580</v>
      </c>
      <c r="O4" s="968"/>
      <c r="P4" s="969" t="s">
        <v>16581</v>
      </c>
      <c r="Q4" s="968"/>
      <c r="R4" s="969" t="s">
        <v>16582</v>
      </c>
      <c r="S4" s="968"/>
      <c r="T4" s="969" t="s">
        <v>16583</v>
      </c>
      <c r="U4" s="968"/>
      <c r="V4" s="969" t="s">
        <v>16584</v>
      </c>
      <c r="W4" s="968"/>
      <c r="X4" s="970" t="s">
        <v>16585</v>
      </c>
      <c r="Y4" s="971"/>
      <c r="Z4" s="13"/>
      <c r="AA4" s="948"/>
      <c r="AB4" s="949"/>
      <c r="AC4" s="950"/>
      <c r="AD4" s="10"/>
      <c r="AE4" s="10"/>
      <c r="AF4" s="958" t="s">
        <v>16586</v>
      </c>
      <c r="AG4" s="958"/>
      <c r="AH4" s="958"/>
      <c r="AI4" s="958"/>
      <c r="AJ4" s="116"/>
      <c r="AL4" s="958" t="s">
        <v>16587</v>
      </c>
      <c r="AM4" s="958"/>
      <c r="AN4" s="958"/>
      <c r="AO4" s="958"/>
      <c r="AP4" s="116"/>
      <c r="AR4" s="999" t="s">
        <v>16588</v>
      </c>
      <c r="AS4" s="1000"/>
      <c r="AT4" s="1000"/>
      <c r="AU4" s="1001"/>
      <c r="AV4" s="116"/>
      <c r="AX4" s="999" t="s">
        <v>16589</v>
      </c>
      <c r="AY4" s="1000"/>
      <c r="AZ4" s="1000"/>
      <c r="BA4" s="1001"/>
    </row>
    <row r="5" spans="1:54" ht="16.350000000000001" customHeight="1" thickBot="1">
      <c r="A5" s="926" t="s">
        <v>16590</v>
      </c>
      <c r="B5" s="926" t="s">
        <v>16469</v>
      </c>
      <c r="C5" s="961" t="s">
        <v>16477</v>
      </c>
      <c r="D5" s="962"/>
      <c r="E5" s="963"/>
      <c r="F5" s="963"/>
      <c r="G5" s="964"/>
      <c r="H5" s="965">
        <f>SUM(I6:I70)</f>
        <v>9778552</v>
      </c>
      <c r="I5" s="966"/>
      <c r="J5" s="967">
        <f>SUM(K6:K70)</f>
        <v>4288824</v>
      </c>
      <c r="K5" s="966"/>
      <c r="L5" s="967">
        <f>SUM(M6:M70)</f>
        <v>4331494</v>
      </c>
      <c r="M5" s="966"/>
      <c r="N5" s="967">
        <f>SUM(O6:O70)</f>
        <v>1841233</v>
      </c>
      <c r="O5" s="972"/>
      <c r="P5" s="965">
        <f>SUM(Q6:Q70)</f>
        <v>28585349</v>
      </c>
      <c r="Q5" s="972"/>
      <c r="R5" s="965">
        <f>SUM(S6:S70)</f>
        <v>26427689</v>
      </c>
      <c r="S5" s="966"/>
      <c r="T5" s="967">
        <f>SUM(U6:U70)</f>
        <v>15250371</v>
      </c>
      <c r="U5" s="972"/>
      <c r="V5" s="965">
        <f>SUM(W6:W70)</f>
        <v>522487</v>
      </c>
      <c r="W5" s="972"/>
      <c r="X5" s="15" t="s">
        <v>16591</v>
      </c>
      <c r="Y5" s="16">
        <f>SUM(H5:W5)</f>
        <v>91025999</v>
      </c>
      <c r="Z5" s="13" t="s">
        <v>16592</v>
      </c>
      <c r="AA5" s="951"/>
      <c r="AB5" s="952"/>
      <c r="AC5" s="953"/>
      <c r="AD5" s="10"/>
      <c r="AE5" s="10" t="s">
        <v>16593</v>
      </c>
      <c r="AF5" s="310" t="s">
        <v>16594</v>
      </c>
      <c r="AG5" s="311" t="s">
        <v>16595</v>
      </c>
      <c r="AH5" s="312" t="s">
        <v>16596</v>
      </c>
      <c r="AI5" s="313" t="s">
        <v>31</v>
      </c>
      <c r="AJ5" s="6"/>
      <c r="AK5" s="10" t="s">
        <v>16597</v>
      </c>
      <c r="AL5" s="267" t="s">
        <v>16598</v>
      </c>
      <c r="AM5" s="14" t="s">
        <v>16599</v>
      </c>
      <c r="AN5" s="17" t="s">
        <v>16600</v>
      </c>
      <c r="AO5" s="268" t="s">
        <v>16601</v>
      </c>
      <c r="AP5" s="6"/>
      <c r="AQ5" s="10" t="s">
        <v>16602</v>
      </c>
      <c r="AR5" s="271" t="s">
        <v>16598</v>
      </c>
      <c r="AS5" s="203" t="s">
        <v>16599</v>
      </c>
      <c r="AT5" s="272" t="s">
        <v>16600</v>
      </c>
      <c r="AU5" s="273" t="s">
        <v>16601</v>
      </c>
      <c r="AV5" s="6"/>
      <c r="AW5" s="10" t="s">
        <v>16603</v>
      </c>
      <c r="AX5" s="271" t="s">
        <v>16598</v>
      </c>
      <c r="AY5" s="203" t="s">
        <v>16599</v>
      </c>
      <c r="AZ5" s="272" t="s">
        <v>16600</v>
      </c>
      <c r="BA5" s="273" t="s">
        <v>16601</v>
      </c>
      <c r="BB5" s="773" t="s">
        <v>16684</v>
      </c>
    </row>
    <row r="6" spans="1:54" ht="16.350000000000001" customHeight="1">
      <c r="A6" s="927"/>
      <c r="B6" s="927"/>
      <c r="C6" s="926" t="s">
        <v>16477</v>
      </c>
      <c r="D6" s="973" t="s">
        <v>16478</v>
      </c>
      <c r="E6" s="926" t="s">
        <v>16479</v>
      </c>
      <c r="F6" s="18" t="s">
        <v>16480</v>
      </c>
      <c r="G6" s="19" t="s">
        <v>16604</v>
      </c>
      <c r="H6" s="20" t="s">
        <v>16481</v>
      </c>
      <c r="I6" s="21">
        <f>SUMIFS(台帳表ｓ[金額],台帳表ｓ[精算
グループ],確報【１月】!$H6,台帳表ｓ[入金月（月のみ）],確報【１月】!$A$1,台帳表ｓ[ＮＣ区分],"西部")+SUMIFS(測量台帳1ｓ[入金額],測量台帳1ｓ[精算
グループ],確報【１月】!$H6,測量台帳1ｓ[入金月（月のみ）],確報【１月】!$A$1,測量台帳1ｓ[NC区分],"西部")+SUMIFS(測量台帳1__2ｓ[入金額(後)],測量台帳1__2ｓ[精算
グループ(後)],確報【１月】!$H6,測量台帳1__2ｓ[入金月(後)（月のみ）],確報【１月】!$A$1,測量台帳1__2ｓ[NC区分],"西部")</f>
        <v>5951653</v>
      </c>
      <c r="J6" s="75" t="s">
        <v>16481</v>
      </c>
      <c r="K6" s="21"/>
      <c r="L6" s="75" t="s">
        <v>16481</v>
      </c>
      <c r="M6" s="296"/>
      <c r="N6" s="58" t="s">
        <v>16481</v>
      </c>
      <c r="O6" s="21"/>
      <c r="P6" s="20" t="s">
        <v>16481</v>
      </c>
      <c r="Q6" s="22">
        <f>SUMIFS(台帳表ｔ[金額],台帳表ｔ[精算
グループ],確報【１月】!$H6,台帳表ｔ[入金月（月のみ）],確報【１月】!$A$1,台帳表ｔ[ＮＣ区分],"西部")+SUMIFS(測量台帳1ｔ[入金額],測量台帳1ｔ[精算
グループ],確報【１月】!$H6,測量台帳1ｔ[入金月（月のみ）],確報【１月】!$A$1,測量台帳1ｔ[NC区分],"西部")+SUMIFS(測量台帳1__2ｔ[入金額(後)],測量台帳1__2ｔ[精算
グループ(後)],確報【１月】!$H6,測量台帳1__2ｔ[入金月(後)（月のみ）],確報【１月】!$A$1,測量台帳1__2ｔ[NC区分],"西部")</f>
        <v>1587814</v>
      </c>
      <c r="R6" s="20" t="s">
        <v>16481</v>
      </c>
      <c r="S6" s="85"/>
      <c r="T6" s="86" t="s">
        <v>16481</v>
      </c>
      <c r="U6" s="22"/>
      <c r="V6" s="20" t="s">
        <v>16481</v>
      </c>
      <c r="W6" s="22" cm="1">
        <f t="array" ref="W6">INDEX(設備G入力用!$F$2:$Q$72,ROW(A2), MATCH($A$1,設備G入力用!$F$2:$Q$2,0))</f>
        <v>384785</v>
      </c>
      <c r="X6" s="23">
        <f>SUM(I6,K6,M6,O6,Q6,S6,U6,W6)</f>
        <v>7924252</v>
      </c>
      <c r="Y6" s="24"/>
      <c r="Z6" s="13"/>
      <c r="AA6" s="1073" t="s">
        <v>16605</v>
      </c>
      <c r="AB6" s="299" t="s">
        <v>16481</v>
      </c>
      <c r="AC6" s="112">
        <f>SUM(I6,K6,M6,O6,Q6,S6,U6,W6)</f>
        <v>7924252</v>
      </c>
      <c r="AD6" s="10"/>
      <c r="AE6" s="10" t="str" cm="1">
        <f t="array" ref="AE6">IFERROR(_xlfn._xlws.FILTER(台帳表ｓ[整理番号], (台帳表ｓ[繁閑調整]&lt;&gt;"") *(CLEAN(台帳表ｓ[入金月（月のみ）])=CLEAN($A$1))),"なし")</f>
        <v>なし</v>
      </c>
      <c r="AF6" s="202" t="str">
        <f>IFERROR(_xlfn.XLOOKUP(確報【１月】!$AE6,台帳表ｓ[整理番号],台帳表ｓ[繁閑調整]),"")</f>
        <v/>
      </c>
      <c r="AG6" s="277" t="str">
        <f>IFERROR(_xlfn.XLOOKUP(確報【１月】!$AE6,台帳表ｓ[整理番号],台帳表ｓ[精算
グループ]),"")</f>
        <v/>
      </c>
      <c r="AH6" s="278" t="str">
        <f>IFERROR(_xlfn.XLOOKUP(確報【１月】!$AE6,台帳表ｓ[整理番号],台帳表ｓ[請求書発行番号]),"")</f>
        <v/>
      </c>
      <c r="AI6" s="269" t="str">
        <f>IFERROR(_xlfn.XLOOKUP(確報【１月】!$AE6,台帳表ｓ[整理番号],台帳表ｓ[繁閑調整金]),"")</f>
        <v/>
      </c>
      <c r="AJ6" s="274"/>
      <c r="AK6" s="10" t="str" cm="1">
        <f t="array" ref="AK6">IFERROR(_xlfn._xlws.FILTER(台帳表ｔ[整理番号], (台帳表ｔ[繁閑調整]&lt;&gt;"") *(CLEAN(台帳表ｔ[入金月（月のみ）])=CLEAN($A$1))),"なし")</f>
        <v>なし</v>
      </c>
      <c r="AL6" s="202" t="str">
        <f>IFERROR(_xlfn.XLOOKUP(確報【１月】!AK6,台帳表ｔ[整理番号],台帳表ｔ[繁閑調整]),"")</f>
        <v/>
      </c>
      <c r="AM6" s="277" t="str">
        <f>IFERROR(_xlfn.XLOOKUP(確報【１月】!AK6,台帳表ｔ[整理番号],台帳表ｔ[精算
グループ]),"")</f>
        <v/>
      </c>
      <c r="AN6" s="278" t="str">
        <f>IFERROR(_xlfn.XLOOKUP(確報【１月】!AK6,台帳表ｔ[整理番号],台帳表ｔ[請求書発行番号]),"")</f>
        <v/>
      </c>
      <c r="AO6" s="269" t="str">
        <f>IFERROR(_xlfn.XLOOKUP(確報【１月】!AK6,台帳表ｔ[整理番号],台帳表ｔ[繁閑調整金]),"")</f>
        <v/>
      </c>
      <c r="AP6" s="6"/>
      <c r="AQ6" s="10" t="str" cm="1">
        <f t="array" ref="AQ6">IFERROR(_xlfn._xlws.FILTER(台帳表ｋ[整理番号], (台帳表ｋ[繁閑調整]&lt;&gt;"")*(CLEAN(台帳表ｋ[入金月（月のみ）])=CLEAN($A$1))*(台帳表ｋ[事務所/分室]=$AQ$5)),"なし")</f>
        <v>64</v>
      </c>
      <c r="AR6" s="202" t="str">
        <f>IFERROR(_xlfn.XLOOKUP(確報【１月】!AQ6,台帳表ｋ[整理番号],台帳表ｋ[繁閑調整]),"")</f>
        <v>西部</v>
      </c>
      <c r="AS6" s="277">
        <f>IFERROR(_xlfn.XLOOKUP(確報【１月】!AQ6,台帳表ｋ[整理番号],台帳表ｋ[精算
グループ]),"")</f>
        <v>27</v>
      </c>
      <c r="AT6" s="278">
        <f>IFERROR(_xlfn.XLOOKUP(確報【１月】!AQ6,台帳表ｋ[整理番号],台帳表ｋ[請求書発行番号]),"")</f>
        <v>40066628</v>
      </c>
      <c r="AU6" s="269">
        <f>IFERROR(_xlfn.XLOOKUP(確報【１月】!AQ6,台帳表ｋ[整理番号],台帳表ｋ[繁閑調整金]),"")</f>
        <v>242635</v>
      </c>
      <c r="AV6" s="275"/>
      <c r="AW6" s="10" t="str" cm="1">
        <f t="array" ref="AW6">IFERROR(_xlfn._xlws.FILTER(台帳表ｋ[整理番号], (台帳表ｋ[繁閑調整]&lt;&gt;"")*(CLEAN(台帳表ｋ[入金月（月のみ）])=CLEAN($A$1))*(台帳表ｋ[事務所/分室]=$AW$5)),"なし")</f>
        <v>なし</v>
      </c>
      <c r="AX6" s="202" t="str">
        <f>IFERROR(_xlfn.XLOOKUP(確報【１月】!AW6,台帳表ｋ[整理番号],台帳表ｋ[繁閑調整]),"")</f>
        <v/>
      </c>
      <c r="AY6" s="277" t="str">
        <f>IFERROR(_xlfn.XLOOKUP(確報【１月】!AW6,台帳表ｋ[整理番号],台帳表ｋ[精算
グループ]),"")</f>
        <v/>
      </c>
      <c r="AZ6" s="278" t="str">
        <f>IFERROR(_xlfn.XLOOKUP(確報【１月】!AW6,台帳表ｋ[整理番号],台帳表ｋ[請求書発行番号]),"")</f>
        <v/>
      </c>
      <c r="BA6" s="269" t="str">
        <f>IFERROR(_xlfn.XLOOKUP(確報【１月】!AW6,台帳表ｋ[整理番号],台帳表ｋ[繁閑調整金]),"")</f>
        <v/>
      </c>
    </row>
    <row r="7" spans="1:54" ht="16.350000000000001" customHeight="1">
      <c r="A7" s="927"/>
      <c r="B7" s="927"/>
      <c r="C7" s="927"/>
      <c r="D7" s="976"/>
      <c r="E7" s="927"/>
      <c r="F7" s="25" t="s">
        <v>16482</v>
      </c>
      <c r="G7" s="26" t="s">
        <v>16606</v>
      </c>
      <c r="H7" s="27" t="s">
        <v>16483</v>
      </c>
      <c r="I7" s="28">
        <f>SUMIFS(台帳表ｓ[金額],台帳表ｓ[精算
グループ],確報【１月】!$H7,台帳表ｓ[入金月（月のみ）],確報【１月】!$A$1,台帳表ｓ[ＮＣ区分],"西部")+SUMIFS(測量台帳1ｓ[入金額],測量台帳1ｓ[精算
グループ],確報【１月】!$H7,測量台帳1ｓ[入金月（月のみ）],確報【１月】!$A$1,測量台帳1ｓ[NC区分],"西部")+SUMIFS(測量台帳1__2ｓ[入金額(後)],測量台帳1__2ｓ[精算
グループ(後)],確報【１月】!$H7,測量台帳1__2ｓ[入金月(後)（月のみ）],確報【１月】!$A$1,測量台帳1__2ｓ[NC区分],"西部")</f>
        <v>0</v>
      </c>
      <c r="J7" s="78" t="s">
        <v>16483</v>
      </c>
      <c r="K7" s="40"/>
      <c r="L7" s="78" t="s">
        <v>16483</v>
      </c>
      <c r="M7" s="40"/>
      <c r="N7" s="60" t="s">
        <v>16483</v>
      </c>
      <c r="O7" s="61"/>
      <c r="P7" s="27" t="s">
        <v>16483</v>
      </c>
      <c r="Q7" s="29">
        <f>SUMIFS(台帳表ｔ[金額],台帳表ｔ[精算
グループ],確報【１月】!$H7,台帳表ｔ[入金月（月のみ）],確報【１月】!$A$1,台帳表ｔ[ＮＣ区分],"西部")+SUMIFS(測量台帳1ｔ[入金額],測量台帳1ｔ[精算
グループ],確報【１月】!$H7,測量台帳1ｔ[入金月（月のみ）],確報【１月】!$A$1,測量台帳1ｔ[NC区分],"西部")+SUMIFS(測量台帳1__2ｔ[入金額(後)],測量台帳1__2ｔ[精算
グループ(後)],確報【１月】!$H7,測量台帳1__2ｔ[入金月(後)（月のみ）],確報【１月】!$A$1,測量台帳1__2ｔ[NC区分],"西部")</f>
        <v>0</v>
      </c>
      <c r="R7" s="27" t="s">
        <v>16483</v>
      </c>
      <c r="S7" s="92"/>
      <c r="T7" s="93" t="s">
        <v>16483</v>
      </c>
      <c r="U7" s="29"/>
      <c r="V7" s="27" t="s">
        <v>16483</v>
      </c>
      <c r="W7" s="29" cm="1">
        <f t="array" ref="W7">INDEX(設備G入力用!$F$2:$Q$72,ROW(A3), MATCH($A$1,設備G入力用!$F$2:$Q$2,0))</f>
        <v>0</v>
      </c>
      <c r="X7" s="30">
        <f t="shared" ref="X7:X18" si="0">SUM(I7,K7,M7,O7,Q7,S7,U7,W7)</f>
        <v>0</v>
      </c>
      <c r="Y7" s="24"/>
      <c r="Z7" s="13"/>
      <c r="AA7" s="1074"/>
      <c r="AB7" s="299" t="s">
        <v>16483</v>
      </c>
      <c r="AC7" s="112">
        <f>SUM(I7,K7,M7,O7,Q7,S7,U7,W7)</f>
        <v>0</v>
      </c>
      <c r="AD7" s="10"/>
      <c r="AE7" s="10"/>
      <c r="AF7" s="202" t="str">
        <f>IFERROR(_xlfn.XLOOKUP(確報【１月】!$AE7,台帳表ｓ[整理番号],台帳表ｓ[繁閑調整]),"")</f>
        <v/>
      </c>
      <c r="AG7" s="277" t="str">
        <f>IFERROR(_xlfn.XLOOKUP(確報【１月】!$AE7,台帳表ｓ[整理番号],台帳表ｓ[精算
グループ]),"")</f>
        <v/>
      </c>
      <c r="AH7" s="278" t="str">
        <f>IFERROR(_xlfn.XLOOKUP(確報【１月】!$AE7,台帳表ｓ[整理番号],台帳表ｓ[請求書発行番号]),"")</f>
        <v/>
      </c>
      <c r="AI7" s="269" t="str">
        <f>IFERROR(_xlfn.XLOOKUP(確報【１月】!$AE7,台帳表ｓ[整理番号],台帳表ｓ[繁閑調整金]),"")</f>
        <v/>
      </c>
      <c r="AJ7" s="274"/>
      <c r="AK7" s="10"/>
      <c r="AL7" s="202" t="str">
        <f>IFERROR(_xlfn.XLOOKUP(確報【１月】!AK7,台帳表ｔ[整理番号],台帳表ｔ[繁閑調整]),"")</f>
        <v/>
      </c>
      <c r="AM7" s="277"/>
      <c r="AN7" s="278"/>
      <c r="AO7" s="269"/>
      <c r="AP7" s="275"/>
      <c r="AQ7" s="10"/>
      <c r="AR7" s="202" t="str">
        <f>IFERROR(_xlfn.XLOOKUP(確報【１月】!AQ7,台帳表ｋ[整理番号],台帳表ｋ[繁閑調整]),"")</f>
        <v/>
      </c>
      <c r="AS7" s="277" t="str">
        <f>IFERROR(_xlfn.XLOOKUP(確報【１月】!AQ7,台帳表ｋ[整理番号],台帳表ｋ[精算
グループ]),"")</f>
        <v/>
      </c>
      <c r="AT7" s="278" t="str">
        <f>IFERROR(_xlfn.XLOOKUP(確報【１月】!AQ7,台帳表ｋ[整理番号],台帳表ｋ[請求書発行番号]),"")</f>
        <v/>
      </c>
      <c r="AU7" s="269" t="str">
        <f>IFERROR(_xlfn.XLOOKUP(確報【１月】!AQ7,台帳表ｋ[整理番号],台帳表ｋ[繁閑調整金]),"")</f>
        <v/>
      </c>
      <c r="AV7" s="275"/>
      <c r="AW7" s="10"/>
      <c r="AX7" s="202" t="str">
        <f>IFERROR(_xlfn.XLOOKUP(確報【１月】!AW7,台帳表ｋ[整理番号],台帳表ｋ[繁閑調整]),"")</f>
        <v/>
      </c>
      <c r="AY7" s="277" t="str">
        <f>IFERROR(_xlfn.XLOOKUP(確報【１月】!AW7,台帳表ｋ[整理番号],台帳表ｋ[精算
グループ]),"")</f>
        <v/>
      </c>
      <c r="AZ7" s="278" t="str">
        <f>IFERROR(_xlfn.XLOOKUP(確報【１月】!AW7,台帳表ｋ[整理番号],台帳表ｋ[請求書発行番号]),"")</f>
        <v/>
      </c>
      <c r="BA7" s="269" t="str">
        <f>IFERROR(_xlfn.XLOOKUP(確報【１月】!AW7,台帳表ｋ[整理番号],台帳表ｋ[繁閑調整金]),"")</f>
        <v/>
      </c>
    </row>
    <row r="8" spans="1:54" ht="16.350000000000001" customHeight="1">
      <c r="A8" s="927"/>
      <c r="B8" s="927"/>
      <c r="C8" s="927"/>
      <c r="D8" s="976"/>
      <c r="E8" s="927"/>
      <c r="F8" s="25" t="s">
        <v>16484</v>
      </c>
      <c r="G8" s="26" t="s">
        <v>16606</v>
      </c>
      <c r="H8" s="27" t="s">
        <v>16485</v>
      </c>
      <c r="I8" s="28">
        <f>SUMIFS(台帳表ｓ[金額],台帳表ｓ[精算
グループ],確報【１月】!$H8,台帳表ｓ[入金月（月のみ）],確報【１月】!$A$1,台帳表ｓ[ＮＣ区分],"西部")+SUMIFS(測量台帳1ｓ[入金額],測量台帳1ｓ[精算
グループ],確報【１月】!$H8,測量台帳1ｓ[入金月（月のみ）],確報【１月】!$A$1,測量台帳1ｓ[NC区分],"西部")+SUMIFS(測量台帳1__2ｓ[入金額(後)],測量台帳1__2ｓ[精算
グループ(後)],確報【１月】!$H8,測量台帳1__2ｓ[入金月(後)（月のみ）],確報【１月】!$A$1,測量台帳1__2ｓ[NC区分],"西部")</f>
        <v>0</v>
      </c>
      <c r="J8" s="78" t="s">
        <v>16485</v>
      </c>
      <c r="K8" s="40"/>
      <c r="L8" s="78" t="s">
        <v>16485</v>
      </c>
      <c r="M8" s="40"/>
      <c r="N8" s="60" t="s">
        <v>16485</v>
      </c>
      <c r="O8" s="61"/>
      <c r="P8" s="27" t="s">
        <v>16485</v>
      </c>
      <c r="Q8" s="29">
        <f>SUMIFS(台帳表ｔ[金額],台帳表ｔ[精算
グループ],確報【１月】!$H8,台帳表ｔ[入金月（月のみ）],確報【１月】!$A$1,台帳表ｔ[ＮＣ区分],"西部")+SUMIFS(測量台帳1ｔ[入金額],測量台帳1ｔ[精算
グループ],確報【１月】!$H8,測量台帳1ｔ[入金月（月のみ）],確報【１月】!$A$1,測量台帳1ｔ[NC区分],"西部")+SUMIFS(測量台帳1__2ｔ[入金額(後)],測量台帳1__2ｔ[精算
グループ(後)],確報【１月】!$H8,測量台帳1__2ｔ[入金月(後)（月のみ）],確報【１月】!$A$1,測量台帳1__2ｔ[NC区分],"西部")</f>
        <v>0</v>
      </c>
      <c r="R8" s="27" t="s">
        <v>16485</v>
      </c>
      <c r="S8" s="92"/>
      <c r="T8" s="93" t="s">
        <v>16485</v>
      </c>
      <c r="U8" s="29"/>
      <c r="V8" s="27" t="s">
        <v>16485</v>
      </c>
      <c r="W8" s="29" cm="1">
        <f t="array" ref="W8">INDEX(設備G入力用!$F$2:$Q$72,ROW(A4), MATCH($A$1,設備G入力用!$F$2:$Q$2,0))</f>
        <v>0</v>
      </c>
      <c r="X8" s="30">
        <f t="shared" si="0"/>
        <v>0</v>
      </c>
      <c r="Y8" s="24"/>
      <c r="Z8" s="13"/>
      <c r="AA8" s="1074"/>
      <c r="AB8" s="299" t="s">
        <v>16485</v>
      </c>
      <c r="AC8" s="112">
        <f>SUM(I8,K8,M8,O8,Q8,S8,U8,W8)</f>
        <v>0</v>
      </c>
      <c r="AD8" s="10"/>
      <c r="AE8" s="10"/>
      <c r="AF8" s="202" t="str">
        <f>IFERROR(_xlfn.XLOOKUP(確報【１月】!$AE8,台帳表ｓ[整理番号],台帳表ｓ[繁閑調整]),"")</f>
        <v/>
      </c>
      <c r="AG8" s="277" t="str">
        <f>IFERROR(_xlfn.XLOOKUP(確報【１月】!$AE8,台帳表ｓ[整理番号],台帳表ｓ[精算
グループ]),"")</f>
        <v/>
      </c>
      <c r="AH8" s="278" t="str">
        <f>IFERROR(_xlfn.XLOOKUP(確報【１月】!$AE8,台帳表ｓ[整理番号],台帳表ｓ[請求書発行番号]),"")</f>
        <v/>
      </c>
      <c r="AI8" s="269" t="str">
        <f>IFERROR(_xlfn.XLOOKUP(確報【１月】!$AE8,台帳表ｓ[整理番号],台帳表ｓ[繁閑調整金]),"")</f>
        <v/>
      </c>
      <c r="AJ8" s="274"/>
      <c r="AL8" s="202" t="str">
        <f>IFERROR(_xlfn.XLOOKUP(確報【１月】!AK8,台帳表ｔ[整理番号],台帳表ｔ[繁閑調整]),"")</f>
        <v/>
      </c>
      <c r="AM8" s="277"/>
      <c r="AN8" s="278"/>
      <c r="AO8" s="269"/>
      <c r="AP8" s="131"/>
      <c r="AR8" s="202" t="str">
        <f>IFERROR(_xlfn.XLOOKUP(確報【１月】!AQ8,台帳表ｋ[整理番号],台帳表ｋ[繁閑調整]),"")</f>
        <v/>
      </c>
      <c r="AS8" s="277" t="str">
        <f>IFERROR(_xlfn.XLOOKUP(確報【１月】!AQ8,台帳表ｋ[整理番号],台帳表ｋ[精算
グループ]),"")</f>
        <v/>
      </c>
      <c r="AT8" s="278" t="str">
        <f>IFERROR(_xlfn.XLOOKUP(確報【１月】!AQ8,台帳表ｋ[整理番号],台帳表ｋ[請求書発行番号]),"")</f>
        <v/>
      </c>
      <c r="AU8" s="269" t="str">
        <f>IFERROR(_xlfn.XLOOKUP(確報【１月】!AQ8,台帳表ｋ[整理番号],台帳表ｋ[繁閑調整金]),"")</f>
        <v/>
      </c>
      <c r="AV8" s="275"/>
      <c r="AX8" s="202" t="str">
        <f>IFERROR(_xlfn.XLOOKUP(確報【１月】!AW8,台帳表ｋ[整理番号],台帳表ｋ[繁閑調整]),"")</f>
        <v/>
      </c>
      <c r="AY8" s="277" t="str">
        <f>IFERROR(_xlfn.XLOOKUP(確報【１月】!AW8,台帳表ｋ[整理番号],台帳表ｋ[精算
グループ]),"")</f>
        <v/>
      </c>
      <c r="AZ8" s="278" t="str">
        <f>IFERROR(_xlfn.XLOOKUP(確報【１月】!AW8,台帳表ｋ[整理番号],台帳表ｋ[請求書発行番号]),"")</f>
        <v/>
      </c>
      <c r="BA8" s="269" t="str">
        <f>IFERROR(_xlfn.XLOOKUP(確報【１月】!AW8,台帳表ｋ[整理番号],台帳表ｋ[繁閑調整金]),"")</f>
        <v/>
      </c>
    </row>
    <row r="9" spans="1:54" ht="16.350000000000001" customHeight="1">
      <c r="A9" s="927"/>
      <c r="B9" s="927"/>
      <c r="C9" s="927"/>
      <c r="D9" s="976"/>
      <c r="E9" s="927"/>
      <c r="F9" s="31" t="s">
        <v>16486</v>
      </c>
      <c r="G9" s="32" t="s">
        <v>16606</v>
      </c>
      <c r="H9" s="33" t="s">
        <v>16487</v>
      </c>
      <c r="I9" s="34">
        <f>SUMIFS(台帳表ｓ[金額],台帳表ｓ[精算
グループ],確報【１月】!$H9,台帳表ｓ[入金月（月のみ）],確報【１月】!$A$1,台帳表ｓ[ＮＣ区分],"西部")+SUMIFS(測量台帳1ｓ[入金額],測量台帳1ｓ[精算
グループ],確報【１月】!$H9,測量台帳1ｓ[入金月（月のみ）],確報【１月】!$A$1,測量台帳1ｓ[NC区分],"西部")+SUMIFS(測量台帳1__2ｓ[入金額(後)],測量台帳1__2ｓ[精算
グループ(後)],確報【１月】!$H9,測量台帳1__2ｓ[入金月(後)（月のみ）],確報【１月】!$A$1,測量台帳1__2ｓ[NC区分],"西部")</f>
        <v>265119</v>
      </c>
      <c r="J9" s="147" t="s">
        <v>16487</v>
      </c>
      <c r="K9" s="148"/>
      <c r="L9" s="147" t="s">
        <v>16487</v>
      </c>
      <c r="M9" s="148"/>
      <c r="N9" s="149" t="s">
        <v>16487</v>
      </c>
      <c r="O9" s="150"/>
      <c r="P9" s="33" t="s">
        <v>16487</v>
      </c>
      <c r="Q9" s="35">
        <f>SUMIFS(台帳表ｔ[金額],台帳表ｔ[精算
グループ],確報【１月】!$H9,台帳表ｔ[入金月（月のみ）],確報【１月】!$A$1,台帳表ｔ[ＮＣ区分],"西部")+SUMIFS(測量台帳1ｔ[入金額],測量台帳1ｔ[精算
グループ],確報【１月】!$H9,測量台帳1ｔ[入金月（月のみ）],確報【１月】!$A$1,測量台帳1ｔ[NC区分],"西部")+SUMIFS(測量台帳1__2ｔ[入金額(後)],測量台帳1__2ｔ[精算
グループ(後)],確報【１月】!$H9,測量台帳1__2ｔ[入金月(後)（月のみ）],確報【１月】!$A$1,測量台帳1__2ｔ[NC区分],"西部")</f>
        <v>0</v>
      </c>
      <c r="R9" s="33" t="s">
        <v>16487</v>
      </c>
      <c r="S9" s="151"/>
      <c r="T9" s="152" t="s">
        <v>16487</v>
      </c>
      <c r="U9" s="35"/>
      <c r="V9" s="33" t="s">
        <v>16487</v>
      </c>
      <c r="W9" s="35" cm="1">
        <f t="array" ref="W9">INDEX(設備G入力用!$F$2:$Q$72,ROW(A5), MATCH($A$1,設備G入力用!$F$2:$Q$2,0))</f>
        <v>0</v>
      </c>
      <c r="X9" s="30">
        <f t="shared" si="0"/>
        <v>265119</v>
      </c>
      <c r="Y9" s="24"/>
      <c r="Z9" s="13"/>
      <c r="AA9" s="1074"/>
      <c r="AB9" s="299" t="s">
        <v>16487</v>
      </c>
      <c r="AC9" s="112">
        <f>SUM(I9,K9,M9,O9,Q9,S9,U9,W9)</f>
        <v>265119</v>
      </c>
      <c r="AD9" s="10"/>
      <c r="AE9" s="10"/>
      <c r="AF9" s="202" t="str">
        <f>IFERROR(_xlfn.XLOOKUP(確報【１月】!$AE9,台帳表ｓ[整理番号],台帳表ｓ[繁閑調整]),"")</f>
        <v/>
      </c>
      <c r="AG9" s="277" t="str">
        <f>IFERROR(_xlfn.XLOOKUP(確報【１月】!$AE9,台帳表ｓ[整理番号],台帳表ｓ[精算
グループ]),"")</f>
        <v/>
      </c>
      <c r="AH9" s="278" t="str">
        <f>IFERROR(_xlfn.XLOOKUP(確報【１月】!$AE9,台帳表ｓ[整理番号],台帳表ｓ[請求書発行番号]),"")</f>
        <v/>
      </c>
      <c r="AI9" s="269" t="str">
        <f>IFERROR(_xlfn.XLOOKUP(確報【１月】!$AE9,台帳表ｓ[整理番号],台帳表ｓ[繁閑調整金]),"")</f>
        <v/>
      </c>
      <c r="AJ9" s="274"/>
      <c r="AL9" s="202" t="str">
        <f>IFERROR(_xlfn.XLOOKUP(確報【１月】!AK9,台帳表ｔ[整理番号],台帳表ｔ[繁閑調整]),"")</f>
        <v/>
      </c>
      <c r="AM9" s="277" t="str">
        <f>IFERROR(_xlfn.XLOOKUP(確報【１月】!AK9,台帳表ｔ[整理番号],台帳表ｔ[精算
グループ]),"")</f>
        <v/>
      </c>
      <c r="AN9" s="278" t="str">
        <f>IFERROR(_xlfn.XLOOKUP(確報【１月】!AK9,台帳表ｔ[整理番号],台帳表ｔ[請求書発行番号]),"")</f>
        <v/>
      </c>
      <c r="AO9" s="269" t="str">
        <f>IFERROR(_xlfn.XLOOKUP(確報【１月】!AK9,台帳表ｔ[整理番号],台帳表ｔ[繁閑調整金]),"")</f>
        <v/>
      </c>
      <c r="AP9" s="275"/>
      <c r="AR9" s="202" t="str">
        <f>IFERROR(_xlfn.XLOOKUP(確報【１月】!AQ9,台帳表ｋ[整理番号],台帳表ｋ[繁閑調整]),"")</f>
        <v/>
      </c>
      <c r="AS9" s="277" t="str">
        <f>IFERROR(_xlfn.XLOOKUP(確報【１月】!AQ9,台帳表ｋ[整理番号],台帳表ｋ[精算
グループ]),"")</f>
        <v/>
      </c>
      <c r="AT9" s="278" t="str">
        <f>IFERROR(_xlfn.XLOOKUP(確報【１月】!AQ9,台帳表ｋ[整理番号],台帳表ｋ[請求書発行番号]),"")</f>
        <v/>
      </c>
      <c r="AU9" s="269" t="str">
        <f>IFERROR(_xlfn.XLOOKUP(確報【１月】!AQ9,台帳表ｋ[整理番号],台帳表ｋ[繁閑調整金]),"")</f>
        <v/>
      </c>
      <c r="AV9" s="270"/>
      <c r="AX9" s="202" t="str">
        <f>IFERROR(_xlfn.XLOOKUP(確報【１月】!AW9,台帳表ｋ[整理番号],台帳表ｋ[繁閑調整]),"")</f>
        <v/>
      </c>
      <c r="AY9" s="277" t="str">
        <f>IFERROR(_xlfn.XLOOKUP(確報【１月】!AW9,台帳表ｋ[整理番号],台帳表ｋ[精算
グループ]),"")</f>
        <v/>
      </c>
      <c r="AZ9" s="278" t="str">
        <f>IFERROR(_xlfn.XLOOKUP(確報【１月】!AW9,台帳表ｋ[整理番号],台帳表ｋ[請求書発行番号]),"")</f>
        <v/>
      </c>
      <c r="BA9" s="269" t="str">
        <f>IFERROR(_xlfn.XLOOKUP(確報【１月】!AW9,台帳表ｋ[整理番号],台帳表ｋ[繁閑調整金]),"")</f>
        <v/>
      </c>
    </row>
    <row r="10" spans="1:54" ht="16.350000000000001" customHeight="1" thickBot="1">
      <c r="A10" s="927"/>
      <c r="B10" s="927"/>
      <c r="C10" s="927"/>
      <c r="D10" s="976"/>
      <c r="E10" s="927"/>
      <c r="F10" s="36" t="s">
        <v>16488</v>
      </c>
      <c r="G10" s="37" t="s">
        <v>16606</v>
      </c>
      <c r="H10" s="67" t="s">
        <v>16489</v>
      </c>
      <c r="I10" s="38">
        <f>SUMIFS(台帳表ｓ[金額],台帳表ｓ[精算
グループ],確報【１月】!$H10,台帳表ｓ[入金月（月のみ）],確報【１月】!$A$1,台帳表ｓ[ＮＣ区分],"西部")+SUMIFS(測量台帳1ｓ[入金額],測量台帳1ｓ[精算
グループ],確報【１月】!$H10,測量台帳1ｓ[入金月（月のみ）],確報【１月】!$A$1,測量台帳1ｓ[NC区分],"西部")+SUMIFS(測量台帳1__2ｓ[入金額(後)],測量台帳1__2ｓ[精算
グループ(後)],確報【１月】!$H10,測量台帳1__2ｓ[入金月(後)（月のみ）],確報【１月】!$A$1,測量台帳1__2ｓ[NC区分],"西部")</f>
        <v>2792292</v>
      </c>
      <c r="J10" s="79" t="s">
        <v>16489</v>
      </c>
      <c r="K10" s="80"/>
      <c r="L10" s="79" t="s">
        <v>16489</v>
      </c>
      <c r="M10" s="80"/>
      <c r="N10" s="66" t="s">
        <v>16489</v>
      </c>
      <c r="O10" s="39"/>
      <c r="P10" s="67" t="s">
        <v>16489</v>
      </c>
      <c r="Q10" s="39">
        <f>SUMIFS(台帳表ｔ[金額],台帳表ｔ[精算
グループ],確報【１月】!$H10,台帳表ｔ[入金月（月のみ）],確報【１月】!$A$1,台帳表ｔ[ＮＣ区分],"西部")+SUMIFS(測量台帳1ｔ[入金額],測量台帳1ｔ[精算
グループ],確報【１月】!$H10,測量台帳1ｔ[入金月（月のみ）],確報【１月】!$A$1,測量台帳1ｔ[NC区分],"西部")+SUMIFS(測量台帳1__2ｔ[入金額(後)],測量台帳1__2ｔ[精算
グループ(後)],確報【１月】!$H10,測量台帳1__2ｔ[入金月(後)（月のみ）],確報【１月】!$A$1,測量台帳1__2ｔ[NC区分],"西部")</f>
        <v>0</v>
      </c>
      <c r="R10" s="67" t="s">
        <v>52</v>
      </c>
      <c r="S10" s="80"/>
      <c r="T10" s="66" t="s">
        <v>52</v>
      </c>
      <c r="U10" s="39"/>
      <c r="V10" s="67" t="s">
        <v>52</v>
      </c>
      <c r="W10" s="39" cm="1">
        <f t="array" ref="W10">INDEX(設備G入力用!$F$2:$Q$72,ROW(A6), MATCH($A$1,設備G入力用!$F$2:$Q$2,0))</f>
        <v>0</v>
      </c>
      <c r="X10" s="30">
        <f t="shared" si="0"/>
        <v>2792292</v>
      </c>
      <c r="Y10" s="24"/>
      <c r="Z10" s="13"/>
      <c r="AA10" s="1074"/>
      <c r="AB10" s="299" t="s">
        <v>16493</v>
      </c>
      <c r="AC10" s="673">
        <f>SUM(I12,K12,M12,O12,Q12,S12,U12,W12)</f>
        <v>18873215</v>
      </c>
      <c r="AD10" s="10"/>
      <c r="AE10" s="10"/>
      <c r="AF10" s="202" t="str">
        <f>IFERROR(_xlfn.XLOOKUP(確報【１月】!$AE10,台帳表ｓ[整理番号],台帳表ｓ[繁閑調整]),"")</f>
        <v/>
      </c>
      <c r="AG10" s="277" t="str">
        <f>IFERROR(_xlfn.XLOOKUP(確報【１月】!$AE10,台帳表ｓ[整理番号],台帳表ｓ[精算
グループ]),"")</f>
        <v/>
      </c>
      <c r="AH10" s="278" t="str">
        <f>IFERROR(_xlfn.XLOOKUP(確報【１月】!$AE10,台帳表ｓ[整理番号],台帳表ｓ[請求書発行番号]),"")</f>
        <v/>
      </c>
      <c r="AI10" s="269" t="str">
        <f>IFERROR(_xlfn.XLOOKUP(確報【１月】!$AE10,台帳表ｓ[整理番号],台帳表ｓ[繁閑調整金]),"")</f>
        <v/>
      </c>
      <c r="AJ10" s="274"/>
      <c r="AL10" s="202" t="str">
        <f>IFERROR(_xlfn.XLOOKUP(確報【１月】!AK10,台帳表ｔ[整理番号],台帳表ｔ[繁閑調整]),"")</f>
        <v/>
      </c>
      <c r="AM10" s="277" t="str">
        <f>IFERROR(_xlfn.XLOOKUP(確報【１月】!AK10,台帳表ｔ[整理番号],台帳表ｔ[精算
グループ]),"")</f>
        <v/>
      </c>
      <c r="AN10" s="278" t="str">
        <f>IFERROR(_xlfn.XLOOKUP(確報【１月】!AK10,台帳表ｔ[整理番号],台帳表ｔ[請求書発行番号]),"")</f>
        <v/>
      </c>
      <c r="AO10" s="269" t="str">
        <f>IFERROR(_xlfn.XLOOKUP(確報【１月】!AK10,台帳表ｔ[整理番号],台帳表ｔ[繁閑調整金]),"")</f>
        <v/>
      </c>
      <c r="AP10" s="275"/>
      <c r="AR10" s="202" t="str">
        <f>IFERROR(_xlfn.XLOOKUP(確報【１月】!AQ10,台帳表ｋ[整理番号],台帳表ｋ[繁閑調整]),"")</f>
        <v/>
      </c>
      <c r="AS10" s="277" t="str">
        <f>IFERROR(_xlfn.XLOOKUP(確報【１月】!AQ10,台帳表ｋ[整理番号],台帳表ｋ[精算
グループ]),"")</f>
        <v/>
      </c>
      <c r="AT10" s="278" t="str">
        <f>IFERROR(_xlfn.XLOOKUP(確報【１月】!AQ10,台帳表ｋ[整理番号],台帳表ｋ[請求書発行番号]),"")</f>
        <v/>
      </c>
      <c r="AU10" s="269" t="str">
        <f>IFERROR(_xlfn.XLOOKUP(確報【１月】!AQ10,台帳表ｋ[整理番号],台帳表ｋ[繁閑調整金]),"")</f>
        <v/>
      </c>
      <c r="AV10" s="275"/>
      <c r="AX10" s="202" t="str">
        <f>IFERROR(_xlfn.XLOOKUP(確報【１月】!AW10,台帳表ｋ[整理番号],台帳表ｋ[繁閑調整]),"")</f>
        <v/>
      </c>
      <c r="AY10" s="277" t="str">
        <f>IFERROR(_xlfn.XLOOKUP(確報【１月】!AW10,台帳表ｋ[整理番号],台帳表ｋ[精算
グループ]),"")</f>
        <v/>
      </c>
      <c r="AZ10" s="278" t="str">
        <f>IFERROR(_xlfn.XLOOKUP(確報【１月】!AW10,台帳表ｋ[整理番号],台帳表ｋ[請求書発行番号]),"")</f>
        <v/>
      </c>
      <c r="BA10" s="269" t="str">
        <f>IFERROR(_xlfn.XLOOKUP(確報【１月】!AW10,台帳表ｋ[整理番号],台帳表ｋ[繁閑調整金]),"")</f>
        <v/>
      </c>
    </row>
    <row r="11" spans="1:54" ht="16.350000000000001" customHeight="1" thickBot="1">
      <c r="A11" s="927"/>
      <c r="B11" s="927"/>
      <c r="C11" s="927"/>
      <c r="D11" s="976"/>
      <c r="E11" s="928"/>
      <c r="F11" s="36" t="s">
        <v>16490</v>
      </c>
      <c r="G11" s="37" t="s">
        <v>16606</v>
      </c>
      <c r="H11" s="67" t="s">
        <v>16491</v>
      </c>
      <c r="I11" s="38">
        <f>SUMIFS(台帳表ｓ[金額],台帳表ｓ[精算
グループ],確報【１月】!$H11,台帳表ｓ[入金月（月のみ）],確報【１月】!$A$1,台帳表ｓ[ＮＣ区分],"西部")+SUMIFS(測量台帳1ｓ[入金額],測量台帳1ｓ[精算
グループ],確報【１月】!$H11,測量台帳1ｓ[入金月（月のみ）],確報【１月】!$A$1,測量台帳1ｓ[NC区分],"西部")+SUMIFS(測量台帳1__2ｓ[入金額(後)],測量台帳1__2ｓ[精算
グループ(後)],確報【１月】!$H11,測量台帳1__2ｓ[入金月(後)（月のみ）],確報【１月】!$A$1,測量台帳1__2ｓ[NC区分],"西部")</f>
        <v>0</v>
      </c>
      <c r="J11" s="79" t="s">
        <v>16491</v>
      </c>
      <c r="K11" s="80"/>
      <c r="L11" s="79" t="s">
        <v>16491</v>
      </c>
      <c r="M11" s="80"/>
      <c r="N11" s="66" t="s">
        <v>16491</v>
      </c>
      <c r="O11" s="39"/>
      <c r="P11" s="67" t="s">
        <v>16491</v>
      </c>
      <c r="Q11" s="39">
        <f>SUMIFS(台帳表ｔ[金額],台帳表ｔ[精算
グループ],確報【１月】!$H11,台帳表ｔ[入金月（月のみ）],確報【１月】!$A$1,台帳表ｔ[ＮＣ区分],"西部")+SUMIFS(測量台帳1ｔ[入金額],測量台帳1ｔ[精算
グループ],確報【１月】!$H11,測量台帳1ｔ[入金月（月のみ）],確報【１月】!$A$1,測量台帳1ｔ[NC区分],"西部")+SUMIFS(測量台帳1__2ｔ[入金額(後)],測量台帳1__2ｔ[精算
グループ(後)],確報【１月】!$H11,測量台帳1__2ｔ[入金月(後)（月のみ）],確報【１月】!$A$1,測量台帳1__2ｔ[NC区分],"西部")</f>
        <v>0</v>
      </c>
      <c r="R11" s="67" t="s">
        <v>16491</v>
      </c>
      <c r="S11" s="80"/>
      <c r="T11" s="66" t="s">
        <v>16491</v>
      </c>
      <c r="U11" s="39"/>
      <c r="V11" s="67" t="s">
        <v>16491</v>
      </c>
      <c r="W11" s="39" cm="1">
        <f t="array" ref="W11">INDEX(設備G入力用!$F$2:$Q$72,ROW(A7), MATCH($A$1,設備G入力用!$F$2:$Q$2,0))</f>
        <v>0</v>
      </c>
      <c r="X11" s="156">
        <f t="shared" si="0"/>
        <v>0</v>
      </c>
      <c r="Y11" s="16">
        <f>SUM(X6:X11)</f>
        <v>10981663</v>
      </c>
      <c r="Z11" s="13" t="s">
        <v>16607</v>
      </c>
      <c r="AA11" s="1074"/>
      <c r="AB11" s="299" t="s">
        <v>16494</v>
      </c>
      <c r="AC11" s="112">
        <f>SUM(I13,K13,M13,O13,Q13,S13,U13,W13)</f>
        <v>0</v>
      </c>
      <c r="AD11" s="10"/>
      <c r="AE11" s="10"/>
      <c r="AF11" s="202" t="str">
        <f>IFERROR(_xlfn.XLOOKUP(確報【１月】!$AE11,台帳表ｓ[整理番号],台帳表ｓ[繁閑調整]),"")</f>
        <v/>
      </c>
      <c r="AG11" s="277" t="str">
        <f>IFERROR(_xlfn.XLOOKUP(確報【１月】!$AE11,台帳表ｓ[整理番号],台帳表ｓ[精算
グループ]),"")</f>
        <v/>
      </c>
      <c r="AH11" s="278" t="str">
        <f>IFERROR(_xlfn.XLOOKUP(確報【１月】!$AE11,台帳表ｓ[整理番号],台帳表ｓ[請求書発行番号]),"")</f>
        <v/>
      </c>
      <c r="AI11" s="269" t="str">
        <f>IFERROR(_xlfn.XLOOKUP(確報【１月】!$AE11,台帳表ｓ[整理番号],台帳表ｓ[繁閑調整金]),"")</f>
        <v/>
      </c>
      <c r="AJ11" s="274"/>
      <c r="AL11" s="202" t="str">
        <f>IFERROR(_xlfn.XLOOKUP(確報【１月】!AK11,台帳表ｔ[整理番号],台帳表ｔ[繁閑調整]),"")</f>
        <v/>
      </c>
      <c r="AM11" s="277" t="str">
        <f>IFERROR(_xlfn.XLOOKUP(確報【１月】!AK11,台帳表ｔ[整理番号],台帳表ｔ[精算
グループ]),"")</f>
        <v/>
      </c>
      <c r="AN11" s="278" t="str">
        <f>IFERROR(_xlfn.XLOOKUP(確報【１月】!AK11,台帳表ｔ[整理番号],台帳表ｔ[請求書発行番号]),"")</f>
        <v/>
      </c>
      <c r="AO11" s="269" t="str">
        <f>IFERROR(_xlfn.XLOOKUP(確報【１月】!AK11,台帳表ｔ[整理番号],台帳表ｔ[繁閑調整金]),"")</f>
        <v/>
      </c>
      <c r="AP11" s="276"/>
      <c r="AR11" s="202" t="str">
        <f>IFERROR(_xlfn.XLOOKUP(確報【１月】!AQ11,台帳表ｋ[整理番号],台帳表ｋ[繁閑調整]),"")</f>
        <v/>
      </c>
      <c r="AS11" s="277" t="str">
        <f>IFERROR(_xlfn.XLOOKUP(確報【１月】!AQ11,台帳表ｋ[整理番号],台帳表ｋ[精算
グループ]),"")</f>
        <v/>
      </c>
      <c r="AT11" s="278" t="str">
        <f>IFERROR(_xlfn.XLOOKUP(確報【１月】!AQ11,台帳表ｋ[整理番号],台帳表ｋ[請求書発行番号]),"")</f>
        <v/>
      </c>
      <c r="AU11" s="269" t="str">
        <f>IFERROR(_xlfn.XLOOKUP(確報【１月】!AQ11,台帳表ｋ[整理番号],台帳表ｋ[繁閑調整金]),"")</f>
        <v/>
      </c>
      <c r="AV11" s="275"/>
      <c r="AX11" s="202" t="str">
        <f>IFERROR(_xlfn.XLOOKUP(確報【１月】!AW11,台帳表ｋ[整理番号],台帳表ｋ[繁閑調整]),"")</f>
        <v/>
      </c>
      <c r="AY11" s="277" t="str">
        <f>IFERROR(_xlfn.XLOOKUP(確報【１月】!AW11,台帳表ｋ[整理番号],台帳表ｋ[精算
グループ]),"")</f>
        <v/>
      </c>
      <c r="AZ11" s="278" t="str">
        <f>IFERROR(_xlfn.XLOOKUP(確報【１月】!AW11,台帳表ｋ[整理番号],台帳表ｋ[請求書発行番号]),"")</f>
        <v/>
      </c>
      <c r="BA11" s="269" t="str">
        <f>IFERROR(_xlfn.XLOOKUP(確報【１月】!AW11,台帳表ｋ[整理番号],台帳表ｋ[繁閑調整金]),"")</f>
        <v/>
      </c>
    </row>
    <row r="12" spans="1:54" ht="16.350000000000001" customHeight="1">
      <c r="A12" s="927"/>
      <c r="B12" s="927"/>
      <c r="C12" s="927"/>
      <c r="D12" s="976"/>
      <c r="E12" s="926" t="s">
        <v>16492</v>
      </c>
      <c r="F12" s="18" t="s">
        <v>16480</v>
      </c>
      <c r="G12" s="42" t="s">
        <v>16606</v>
      </c>
      <c r="H12" s="674" t="s">
        <v>16493</v>
      </c>
      <c r="I12" s="158">
        <f>SUMIFS(台帳表ｓ[金額],台帳表ｓ[精算
グループ],確報【１月】!$H12,台帳表ｓ[入金月（月のみ）],確報【１月】!$A$1,台帳表ｓ[ＮＣ区分],"多摩")+SUMIFS(測量台帳1ｓ[入金額],測量台帳1ｓ[精算
グループ],確報【１月】!$H12,測量台帳1ｓ[入金月（月のみ）],確報【１月】!$A$1,測量台帳1ｓ[NC区分],"多摩")+SUMIFS(測量台帳1__2ｓ[入金額(後)],測量台帳1__2ｓ[精算
グループ(後)],確報【１月】!$H12,測量台帳1__2ｓ[入金月(後)（月のみ）],確報【１月】!$A$1,測量台帳1__2ｓ[NC区分],"多摩")</f>
        <v>0</v>
      </c>
      <c r="J12" s="159" t="s">
        <v>16493</v>
      </c>
      <c r="K12" s="160"/>
      <c r="L12" s="159" t="s">
        <v>16493</v>
      </c>
      <c r="M12" s="160"/>
      <c r="N12" s="161" t="s">
        <v>16493</v>
      </c>
      <c r="O12" s="162"/>
      <c r="P12" s="43" t="s">
        <v>16493</v>
      </c>
      <c r="Q12" s="44">
        <f>SUMIFS(台帳表ｔ[金額],台帳表ｔ[精算
グループ],確報【１月】!$H12,台帳表ｔ[入金月（月のみ）],確報【１月】!$A$1,台帳表ｔ[ＮＣ区分],"多摩")+SUMIFS(測量台帳1ｔ[入金額],測量台帳1ｔ[精算
グループ],確報【１月】!$H12,測量台帳1ｔ[入金月（月のみ）],確報【１月】!$A$1,測量台帳1ｔ[NC区分],"多摩")+SUMIFS(測量台帳1__2ｔ[入金額(後)],測量台帳1__2ｔ[精算
グループ(後)],確報【１月】!$H12,測量台帳1__2ｔ[入金月(後)（月のみ）],確報【１月】!$A$1,測量台帳1__2ｔ[NC区分],"多摩")</f>
        <v>18873215</v>
      </c>
      <c r="R12" s="43" t="s">
        <v>16493</v>
      </c>
      <c r="S12" s="163"/>
      <c r="T12" s="164" t="s">
        <v>16493</v>
      </c>
      <c r="U12" s="44"/>
      <c r="V12" s="43" t="s">
        <v>16493</v>
      </c>
      <c r="W12" s="44" cm="1">
        <f t="array" ref="W12">INDEX(設備G入力用!$F$2:$Q$72,ROW(A8), MATCH($A$1,設備G入力用!$F$2:$Q$2,0))</f>
        <v>0</v>
      </c>
      <c r="X12" s="23">
        <f t="shared" si="0"/>
        <v>18873215</v>
      </c>
      <c r="Y12" s="24"/>
      <c r="Z12" s="13"/>
      <c r="AA12" s="1074"/>
      <c r="AB12" s="299" t="s">
        <v>16495</v>
      </c>
      <c r="AC12" s="112">
        <f>SUM(I14,K14,M14,O14,Q14,S14,U14,W14)</f>
        <v>610727</v>
      </c>
      <c r="AD12" s="10"/>
      <c r="AE12" s="10"/>
      <c r="AF12" s="202" t="str">
        <f>IFERROR(_xlfn.XLOOKUP(確報【１月】!$AE12,台帳表ｓ[整理番号],台帳表ｓ[繁閑調整]),"")</f>
        <v/>
      </c>
      <c r="AG12" s="277" t="str">
        <f>IFERROR(_xlfn.XLOOKUP(確報【１月】!$AE12,台帳表ｓ[整理番号],台帳表ｓ[精算
グループ]),"")</f>
        <v/>
      </c>
      <c r="AH12" s="278" t="str">
        <f>IFERROR(_xlfn.XLOOKUP(確報【１月】!$AE12,台帳表ｓ[整理番号],台帳表ｓ[請求書発行番号]),"")</f>
        <v/>
      </c>
      <c r="AI12" s="269" t="str">
        <f>IFERROR(_xlfn.XLOOKUP(確報【１月】!$AE12,台帳表ｓ[整理番号],台帳表ｓ[繁閑調整金]),"")</f>
        <v/>
      </c>
      <c r="AJ12" s="274"/>
      <c r="AL12" s="202" t="str">
        <f>IFERROR(_xlfn.XLOOKUP(確報【１月】!AK12,台帳表ｔ[整理番号],台帳表ｔ[繁閑調整]),"")</f>
        <v/>
      </c>
      <c r="AM12" s="277" t="str">
        <f>IFERROR(_xlfn.XLOOKUP(確報【１月】!AK12,台帳表ｔ[整理番号],台帳表ｔ[精算
グループ]),"")</f>
        <v/>
      </c>
      <c r="AN12" s="278" t="str">
        <f>IFERROR(_xlfn.XLOOKUP(確報【１月】!AK12,台帳表ｔ[整理番号],台帳表ｔ[請求書発行番号]),"")</f>
        <v/>
      </c>
      <c r="AO12" s="269" t="str">
        <f>IFERROR(_xlfn.XLOOKUP(確報【１月】!AK12,台帳表ｔ[整理番号],台帳表ｔ[繁閑調整金]),"")</f>
        <v/>
      </c>
      <c r="AP12" s="275"/>
      <c r="AR12" s="202" t="str">
        <f>IFERROR(_xlfn.XLOOKUP(確報【１月】!AQ12,台帳表ｋ[整理番号],台帳表ｋ[繁閑調整]),"")</f>
        <v/>
      </c>
      <c r="AS12" s="277" t="str">
        <f>IFERROR(_xlfn.XLOOKUP(確報【１月】!AQ12,台帳表ｋ[整理番号],台帳表ｋ[精算
グループ]),"")</f>
        <v/>
      </c>
      <c r="AT12" s="278" t="str">
        <f>IFERROR(_xlfn.XLOOKUP(確報【１月】!AQ12,台帳表ｋ[整理番号],台帳表ｋ[請求書発行番号]),"")</f>
        <v/>
      </c>
      <c r="AU12" s="269" t="str">
        <f>IFERROR(_xlfn.XLOOKUP(確報【１月】!AQ12,台帳表ｋ[整理番号],台帳表ｋ[繁閑調整金]),"")</f>
        <v/>
      </c>
      <c r="AV12" s="275"/>
      <c r="AX12" s="202" t="str">
        <f>IFERROR(_xlfn.XLOOKUP(確報【１月】!AW12,台帳表ｋ[整理番号],台帳表ｋ[繁閑調整]),"")</f>
        <v/>
      </c>
      <c r="AY12" s="277" t="str">
        <f>IFERROR(_xlfn.XLOOKUP(確報【１月】!AW12,台帳表ｋ[整理番号],台帳表ｋ[精算
グループ]),"")</f>
        <v/>
      </c>
      <c r="AZ12" s="278" t="str">
        <f>IFERROR(_xlfn.XLOOKUP(確報【１月】!AW12,台帳表ｋ[整理番号],台帳表ｋ[請求書発行番号]),"")</f>
        <v/>
      </c>
      <c r="BA12" s="269" t="str">
        <f>IFERROR(_xlfn.XLOOKUP(確報【１月】!AW12,台帳表ｋ[整理番号],台帳表ｋ[繁閑調整金]),"")</f>
        <v/>
      </c>
    </row>
    <row r="13" spans="1:54" ht="16.350000000000001" customHeight="1">
      <c r="A13" s="927"/>
      <c r="B13" s="927"/>
      <c r="C13" s="927"/>
      <c r="D13" s="976"/>
      <c r="E13" s="927"/>
      <c r="F13" s="25" t="s">
        <v>16482</v>
      </c>
      <c r="G13" s="26" t="s">
        <v>16606</v>
      </c>
      <c r="H13" s="27" t="s">
        <v>16494</v>
      </c>
      <c r="I13" s="28">
        <f>SUMIFS(台帳表ｓ[金額],台帳表ｓ[精算
グループ],確報【１月】!$H13,台帳表ｓ[入金月（月のみ）],確報【１月】!$A$1,台帳表ｓ[ＮＣ区分],"多摩")+SUMIFS(測量台帳1ｓ[入金額],測量台帳1ｓ[精算
グループ],確報【１月】!$H13,測量台帳1ｓ[入金月（月のみ）],確報【１月】!$A$1,測量台帳1ｓ[NC区分],"多摩")+SUMIFS(測量台帳1__2ｓ[入金額(後)],測量台帳1__2ｓ[精算
グループ(後)],確報【１月】!$H13,測量台帳1__2ｓ[入金月(後)（月のみ）],確報【１月】!$A$1,測量台帳1__2ｓ[NC区分],"多摩")</f>
        <v>0</v>
      </c>
      <c r="J13" s="78" t="s">
        <v>16494</v>
      </c>
      <c r="K13" s="40"/>
      <c r="L13" s="78" t="s">
        <v>16494</v>
      </c>
      <c r="M13" s="40"/>
      <c r="N13" s="60" t="s">
        <v>16494</v>
      </c>
      <c r="O13" s="61"/>
      <c r="P13" s="27" t="s">
        <v>16494</v>
      </c>
      <c r="Q13" s="29">
        <f>SUMIFS(台帳表ｔ[金額],台帳表ｔ[精算
グループ],確報【１月】!$H13,台帳表ｔ[入金月（月のみ）],確報【１月】!$A$1,台帳表ｔ[ＮＣ区分],"多摩")+SUMIFS(測量台帳1ｔ[入金額],測量台帳1ｔ[精算
グループ],確報【１月】!$H13,測量台帳1ｔ[入金月（月のみ）],確報【１月】!$A$1,測量台帳1ｔ[NC区分],"多摩")+SUMIFS(測量台帳1__2ｔ[入金額(後)],測量台帳1__2ｔ[精算
グループ(後)],確報【１月】!$H13,測量台帳1__2ｔ[入金月(後)（月のみ）],確報【１月】!$A$1,測量台帳1__2ｔ[NC区分],"多摩")</f>
        <v>0</v>
      </c>
      <c r="R13" s="27" t="s">
        <v>16494</v>
      </c>
      <c r="S13" s="92"/>
      <c r="T13" s="93" t="s">
        <v>16494</v>
      </c>
      <c r="U13" s="29"/>
      <c r="V13" s="27" t="s">
        <v>16494</v>
      </c>
      <c r="W13" s="29" cm="1">
        <f t="array" ref="W13">INDEX(設備G入力用!$F$2:$Q$72,ROW(A9), MATCH($A$1,設備G入力用!$F$2:$Q$2,0))</f>
        <v>0</v>
      </c>
      <c r="X13" s="30">
        <f t="shared" si="0"/>
        <v>0</v>
      </c>
      <c r="Y13" s="24"/>
      <c r="Z13" s="13"/>
      <c r="AA13" s="1074"/>
      <c r="AB13" s="299" t="s">
        <v>16497</v>
      </c>
      <c r="AC13" s="112">
        <f>SUM(I15,K15,M15,O15,Q15,S15,U15,W15)</f>
        <v>0</v>
      </c>
      <c r="AD13" s="10"/>
      <c r="AE13" s="10"/>
      <c r="AF13" s="202" t="str">
        <f>IFERROR(_xlfn.XLOOKUP(確報【１月】!$AE13,台帳表ｓ[整理番号],台帳表ｓ[繁閑調整]),"")</f>
        <v/>
      </c>
      <c r="AG13" s="277" t="str">
        <f>IFERROR(_xlfn.XLOOKUP(確報【１月】!$AE13,台帳表ｓ[整理番号],台帳表ｓ[精算
グループ]),"")</f>
        <v/>
      </c>
      <c r="AH13" s="278" t="str">
        <f>IFERROR(_xlfn.XLOOKUP(確報【１月】!$AE13,台帳表ｓ[整理番号],台帳表ｓ[請求書発行番号]),"")</f>
        <v/>
      </c>
      <c r="AI13" s="269" t="str">
        <f>IFERROR(_xlfn.XLOOKUP(確報【１月】!$AE13,台帳表ｓ[整理番号],台帳表ｓ[繁閑調整金]),"")</f>
        <v/>
      </c>
      <c r="AJ13" s="274"/>
      <c r="AL13" s="202" t="str">
        <f>IFERROR(_xlfn.XLOOKUP(確報【１月】!AK13,台帳表ｔ[整理番号],台帳表ｔ[繁閑調整]),"")</f>
        <v/>
      </c>
      <c r="AM13" s="277" t="str">
        <f>IFERROR(_xlfn.XLOOKUP(確報【１月】!AK13,台帳表ｔ[整理番号],台帳表ｔ[精算
グループ]),"")</f>
        <v/>
      </c>
      <c r="AN13" s="278" t="str">
        <f>IFERROR(_xlfn.XLOOKUP(確報【１月】!AK13,台帳表ｔ[整理番号],台帳表ｔ[請求書発行番号]),"")</f>
        <v/>
      </c>
      <c r="AO13" s="269" t="str">
        <f>IFERROR(_xlfn.XLOOKUP(確報【１月】!AK13,台帳表ｔ[整理番号],台帳表ｔ[繁閑調整金]),"")</f>
        <v/>
      </c>
      <c r="AP13" s="275"/>
      <c r="AR13" s="202" t="str">
        <f>IFERROR(_xlfn.XLOOKUP(確報【１月】!AQ13,台帳表ｋ[整理番号],台帳表ｋ[繁閑調整]),"")</f>
        <v/>
      </c>
      <c r="AS13" s="277" t="str">
        <f>IFERROR(_xlfn.XLOOKUP(確報【１月】!AQ13,台帳表ｋ[整理番号],台帳表ｋ[精算
グループ]),"")</f>
        <v/>
      </c>
      <c r="AT13" s="278" t="str">
        <f>IFERROR(_xlfn.XLOOKUP(確報【１月】!AQ13,台帳表ｋ[整理番号],台帳表ｋ[請求書発行番号]),"")</f>
        <v/>
      </c>
      <c r="AU13" s="269" t="str">
        <f>IFERROR(_xlfn.XLOOKUP(確報【１月】!AQ13,台帳表ｋ[整理番号],台帳表ｋ[繁閑調整金]),"")</f>
        <v/>
      </c>
      <c r="AV13" s="275"/>
      <c r="AX13" s="202" t="str">
        <f>IFERROR(_xlfn.XLOOKUP(確報【１月】!AW13,台帳表ｋ[整理番号],台帳表ｋ[繁閑調整]),"")</f>
        <v/>
      </c>
      <c r="AY13" s="277" t="str">
        <f>IFERROR(_xlfn.XLOOKUP(確報【１月】!AW13,台帳表ｋ[整理番号],台帳表ｋ[精算
グループ]),"")</f>
        <v/>
      </c>
      <c r="AZ13" s="278" t="str">
        <f>IFERROR(_xlfn.XLOOKUP(確報【１月】!AW13,台帳表ｋ[整理番号],台帳表ｋ[請求書発行番号]),"")</f>
        <v/>
      </c>
      <c r="BA13" s="269" t="str">
        <f>IFERROR(_xlfn.XLOOKUP(確報【１月】!AW13,台帳表ｋ[整理番号],台帳表ｋ[繁閑調整金]),"")</f>
        <v/>
      </c>
    </row>
    <row r="14" spans="1:54" ht="16.350000000000001" customHeight="1">
      <c r="A14" s="927"/>
      <c r="B14" s="927"/>
      <c r="C14" s="927"/>
      <c r="D14" s="976"/>
      <c r="E14" s="927"/>
      <c r="F14" s="25" t="s">
        <v>16484</v>
      </c>
      <c r="G14" s="26" t="s">
        <v>16606</v>
      </c>
      <c r="H14" s="27" t="s">
        <v>16495</v>
      </c>
      <c r="I14" s="28">
        <f>SUMIFS(台帳表ｓ[金額],台帳表ｓ[精算
グループ],確報【１月】!$H14,台帳表ｓ[入金月（月のみ）],確報【１月】!$A$1,台帳表ｓ[ＮＣ区分],"多摩")+SUMIFS(測量台帳1ｓ[入金額],測量台帳1ｓ[精算
グループ],確報【１月】!$H14,測量台帳1ｓ[入金月（月のみ）],確報【１月】!$A$1,測量台帳1ｓ[NC区分],"多摩")+SUMIFS(測量台帳1__2ｓ[入金額(後)],測量台帳1__2ｓ[精算
グループ(後)],確報【１月】!$H14,測量台帳1__2ｓ[入金月(後)（月のみ）],確報【１月】!$A$1,測量台帳1__2ｓ[NC区分],"多摩")</f>
        <v>0</v>
      </c>
      <c r="J14" s="78" t="s">
        <v>16495</v>
      </c>
      <c r="K14" s="40"/>
      <c r="L14" s="78" t="s">
        <v>16495</v>
      </c>
      <c r="M14" s="40"/>
      <c r="N14" s="60" t="s">
        <v>16495</v>
      </c>
      <c r="O14" s="61"/>
      <c r="P14" s="27" t="s">
        <v>16495</v>
      </c>
      <c r="Q14" s="29">
        <f>SUMIFS(台帳表ｔ[金額],台帳表ｔ[精算
グループ],確報【１月】!$H14,台帳表ｔ[入金月（月のみ）],確報【１月】!$A$1,台帳表ｔ[ＮＣ区分],"多摩")+SUMIFS(測量台帳1ｔ[入金額],測量台帳1ｔ[精算
グループ],確報【１月】!$H14,測量台帳1ｔ[入金月（月のみ）],確報【１月】!$A$1,測量台帳1ｔ[NC区分],"多摩")+SUMIFS(測量台帳1__2ｔ[入金額(後)],測量台帳1__2ｔ[精算
グループ(後)],確報【１月】!$H14,測量台帳1__2ｔ[入金月(後)（月のみ）],確報【１月】!$A$1,測量台帳1__2ｔ[NC区分],"多摩")</f>
        <v>610727</v>
      </c>
      <c r="R14" s="27" t="s">
        <v>16495</v>
      </c>
      <c r="S14" s="92"/>
      <c r="T14" s="93" t="s">
        <v>16495</v>
      </c>
      <c r="U14" s="29"/>
      <c r="V14" s="27" t="s">
        <v>16495</v>
      </c>
      <c r="W14" s="29" cm="1">
        <f t="array" ref="W14">INDEX(設備G入力用!$F$2:$Q$72,ROW(A10), MATCH($A$1,設備G入力用!$F$2:$Q$2,0))</f>
        <v>0</v>
      </c>
      <c r="X14" s="30">
        <f t="shared" si="0"/>
        <v>610727</v>
      </c>
      <c r="Y14" s="24"/>
      <c r="Z14" s="13"/>
      <c r="AA14" s="1074"/>
      <c r="AB14" s="299" t="s">
        <v>16499</v>
      </c>
      <c r="AC14" s="112">
        <f>SUM(I16,K16,M16,O16,Q16,S16,U16,W16)</f>
        <v>0</v>
      </c>
      <c r="AD14" s="10"/>
      <c r="AE14" s="10"/>
      <c r="AF14" s="202" t="str">
        <f>IFERROR(_xlfn.XLOOKUP(確報【１月】!$AE14,台帳表ｓ[整理番号],台帳表ｓ[繁閑調整]),"")</f>
        <v/>
      </c>
      <c r="AG14" s="277" t="str">
        <f>IFERROR(_xlfn.XLOOKUP(確報【１月】!$AE14,台帳表ｓ[整理番号],台帳表ｓ[精算
グループ]),"")</f>
        <v/>
      </c>
      <c r="AH14" s="278" t="str">
        <f>IFERROR(_xlfn.XLOOKUP(確報【１月】!$AE14,台帳表ｓ[整理番号],台帳表ｓ[請求書発行番号]),"")</f>
        <v/>
      </c>
      <c r="AI14" s="269" t="str">
        <f>IFERROR(_xlfn.XLOOKUP(確報【１月】!$AE14,台帳表ｓ[整理番号],台帳表ｓ[繁閑調整金]),"")</f>
        <v/>
      </c>
      <c r="AJ14" s="139"/>
      <c r="AL14" s="202" t="str">
        <f>IFERROR(_xlfn.XLOOKUP(確報【１月】!AK14,台帳表ｔ[整理番号],台帳表ｔ[繁閑調整]),"")</f>
        <v/>
      </c>
      <c r="AM14" s="277" t="str">
        <f>IFERROR(_xlfn.XLOOKUP(確報【１月】!AK14,台帳表ｔ[整理番号],台帳表ｔ[精算
グループ]),"")</f>
        <v/>
      </c>
      <c r="AN14" s="278" t="str">
        <f>IFERROR(_xlfn.XLOOKUP(確報【１月】!AK14,台帳表ｔ[整理番号],台帳表ｔ[請求書発行番号]),"")</f>
        <v/>
      </c>
      <c r="AO14" s="269" t="str">
        <f>IFERROR(_xlfn.XLOOKUP(確報【１月】!AK14,台帳表ｔ[整理番号],台帳表ｔ[繁閑調整金]),"")</f>
        <v/>
      </c>
      <c r="AP14" s="275"/>
      <c r="AR14" s="202" t="str">
        <f>IFERROR(_xlfn.XLOOKUP(確報【１月】!AQ14,台帳表ｋ[整理番号],台帳表ｋ[繁閑調整]),"")</f>
        <v/>
      </c>
      <c r="AS14" s="277" t="str">
        <f>IFERROR(_xlfn.XLOOKUP(確報【１月】!AQ14,台帳表ｋ[整理番号],台帳表ｋ[精算
グループ]),"")</f>
        <v/>
      </c>
      <c r="AT14" s="278" t="str">
        <f>IFERROR(_xlfn.XLOOKUP(確報【１月】!AQ14,台帳表ｋ[整理番号],台帳表ｋ[請求書発行番号]),"")</f>
        <v/>
      </c>
      <c r="AU14" s="269" t="str">
        <f>IFERROR(_xlfn.XLOOKUP(確報【１月】!AQ14,台帳表ｋ[整理番号],台帳表ｋ[繁閑調整金]),"")</f>
        <v/>
      </c>
      <c r="AV14" s="275"/>
      <c r="AX14" s="202" t="str">
        <f>IFERROR(_xlfn.XLOOKUP(確報【１月】!AW14,台帳表ｋ[整理番号],台帳表ｋ[繁閑調整]),"")</f>
        <v/>
      </c>
      <c r="AY14" s="277" t="str">
        <f>IFERROR(_xlfn.XLOOKUP(確報【１月】!AW14,台帳表ｋ[整理番号],台帳表ｋ[精算
グループ]),"")</f>
        <v/>
      </c>
      <c r="AZ14" s="278" t="str">
        <f>IFERROR(_xlfn.XLOOKUP(確報【１月】!AW14,台帳表ｋ[整理番号],台帳表ｋ[請求書発行番号]),"")</f>
        <v/>
      </c>
      <c r="BA14" s="269" t="str">
        <f>IFERROR(_xlfn.XLOOKUP(確報【１月】!AW14,台帳表ｋ[整理番号],台帳表ｋ[繁閑調整金]),"")</f>
        <v/>
      </c>
    </row>
    <row r="15" spans="1:54" ht="16.350000000000001" customHeight="1">
      <c r="A15" s="927"/>
      <c r="B15" s="927"/>
      <c r="C15" s="927"/>
      <c r="D15" s="976"/>
      <c r="E15" s="927"/>
      <c r="F15" s="25" t="s">
        <v>16496</v>
      </c>
      <c r="G15" s="26" t="s">
        <v>16606</v>
      </c>
      <c r="H15" s="27" t="s">
        <v>16497</v>
      </c>
      <c r="I15" s="28">
        <f>SUMIFS(台帳表ｓ[金額],台帳表ｓ[精算
グループ],確報【１月】!$H15,台帳表ｓ[入金月（月のみ）],確報【１月】!$A$1,台帳表ｓ[ＮＣ区分],"多摩")+SUMIFS(測量台帳1ｓ[入金額],測量台帳1ｓ[精算
グループ],確報【１月】!$H15,測量台帳1ｓ[入金月（月のみ）],確報【１月】!$A$1,測量台帳1ｓ[NC区分],"多摩")+SUMIFS(測量台帳1__2ｓ[入金額(後)],測量台帳1__2ｓ[精算
グループ(後)],確報【１月】!$H15,測量台帳1__2ｓ[入金月(後)（月のみ）],確報【１月】!$A$1,測量台帳1__2ｓ[NC区分],"多摩")</f>
        <v>0</v>
      </c>
      <c r="J15" s="78" t="s">
        <v>16497</v>
      </c>
      <c r="K15" s="40"/>
      <c r="L15" s="78" t="s">
        <v>16497</v>
      </c>
      <c r="M15" s="40"/>
      <c r="N15" s="60" t="s">
        <v>16497</v>
      </c>
      <c r="O15" s="61"/>
      <c r="P15" s="27" t="s">
        <v>16497</v>
      </c>
      <c r="Q15" s="29">
        <f>SUMIFS(台帳表ｔ[金額],台帳表ｔ[精算
グループ],確報【１月】!$H15,台帳表ｔ[入金月（月のみ）],確報【１月】!$A$1,台帳表ｔ[ＮＣ区分],"多摩")+SUMIFS(測量台帳1ｔ[入金額],測量台帳1ｔ[精算
グループ],確報【１月】!$H15,測量台帳1ｔ[入金月（月のみ）],確報【１月】!$A$1,測量台帳1ｔ[NC区分],"多摩")+SUMIFS(測量台帳1__2ｔ[入金額(後)],測量台帳1__2ｔ[精算
グループ(後)],確報【１月】!$H15,測量台帳1__2ｔ[入金月(後)（月のみ）],確報【１月】!$A$1,測量台帳1__2ｔ[NC区分],"多摩")</f>
        <v>0</v>
      </c>
      <c r="R15" s="27" t="s">
        <v>16497</v>
      </c>
      <c r="S15" s="92"/>
      <c r="T15" s="93" t="s">
        <v>16497</v>
      </c>
      <c r="U15" s="29"/>
      <c r="V15" s="27" t="s">
        <v>16497</v>
      </c>
      <c r="W15" s="29" cm="1">
        <f t="array" ref="W15">INDEX(設備G入力用!$F$2:$Q$72,ROW(A11), MATCH($A$1,設備G入力用!$F$2:$Q$2,0))</f>
        <v>0</v>
      </c>
      <c r="X15" s="30">
        <f t="shared" si="0"/>
        <v>0</v>
      </c>
      <c r="Y15" s="24"/>
      <c r="Z15" s="13"/>
      <c r="AA15" s="1074"/>
      <c r="AB15" s="300" t="s">
        <v>16489</v>
      </c>
      <c r="AC15" s="112">
        <f>SUM(I10,K10,M10,O10,Q10,S10,U10,W10,I17,K17,M17,O17,Q17,S17,U17,W17)</f>
        <v>9059490</v>
      </c>
      <c r="AD15" s="10"/>
      <c r="AE15" s="10"/>
      <c r="AF15" s="202" t="str">
        <f>IFERROR(_xlfn.XLOOKUP(確報【１月】!$AE15,台帳表ｓ[整理番号],台帳表ｓ[繁閑調整]),"")</f>
        <v/>
      </c>
      <c r="AG15" s="277" t="str">
        <f>IFERROR(_xlfn.XLOOKUP(確報【１月】!$AE15,台帳表ｓ[整理番号],台帳表ｓ[精算
グループ]),"")</f>
        <v/>
      </c>
      <c r="AH15" s="278" t="str">
        <f>IFERROR(_xlfn.XLOOKUP(確報【１月】!$AE15,台帳表ｓ[整理番号],台帳表ｓ[請求書発行番号]),"")</f>
        <v/>
      </c>
      <c r="AI15" s="269" t="str">
        <f>IFERROR(_xlfn.XLOOKUP(確報【１月】!$AE15,台帳表ｓ[整理番号],台帳表ｓ[繁閑調整金]),"")</f>
        <v/>
      </c>
      <c r="AJ15" s="139"/>
      <c r="AL15" s="202" t="str">
        <f>IFERROR(_xlfn.XLOOKUP(確報【１月】!AK15,台帳表ｔ[整理番号],台帳表ｔ[繁閑調整]),"")</f>
        <v/>
      </c>
      <c r="AM15" s="277" t="str">
        <f>IFERROR(_xlfn.XLOOKUP(確報【１月】!AK15,台帳表ｔ[整理番号],台帳表ｔ[精算
グループ]),"")</f>
        <v/>
      </c>
      <c r="AN15" s="278" t="str">
        <f>IFERROR(_xlfn.XLOOKUP(確報【１月】!AK15,台帳表ｔ[整理番号],台帳表ｔ[請求書発行番号]),"")</f>
        <v/>
      </c>
      <c r="AO15" s="269" t="str">
        <f>IFERROR(_xlfn.XLOOKUP(確報【１月】!AK15,台帳表ｔ[整理番号],台帳表ｔ[繁閑調整金]),"")</f>
        <v/>
      </c>
      <c r="AP15" s="275"/>
      <c r="AR15" s="202" t="str">
        <f>IFERROR(_xlfn.XLOOKUP(確報【１月】!AQ15,台帳表ｋ[整理番号],台帳表ｋ[繁閑調整]),"")</f>
        <v/>
      </c>
      <c r="AS15" s="277" t="str">
        <f>IFERROR(_xlfn.XLOOKUP(確報【１月】!AQ15,台帳表ｋ[整理番号],台帳表ｋ[精算
グループ]),"")</f>
        <v/>
      </c>
      <c r="AT15" s="278" t="str">
        <f>IFERROR(_xlfn.XLOOKUP(確報【１月】!AQ15,台帳表ｋ[整理番号],台帳表ｋ[請求書発行番号]),"")</f>
        <v/>
      </c>
      <c r="AU15" s="269" t="str">
        <f>IFERROR(_xlfn.XLOOKUP(確報【１月】!AQ15,台帳表ｋ[整理番号],台帳表ｋ[繁閑調整金]),"")</f>
        <v/>
      </c>
      <c r="AV15" s="275"/>
      <c r="AX15" s="202" t="str">
        <f>IFERROR(_xlfn.XLOOKUP(確報【１月】!AW15,台帳表ｋ[整理番号],台帳表ｋ[繁閑調整]),"")</f>
        <v/>
      </c>
      <c r="AY15" s="277" t="str">
        <f>IFERROR(_xlfn.XLOOKUP(確報【１月】!AW15,台帳表ｋ[整理番号],台帳表ｋ[精算
グループ]),"")</f>
        <v/>
      </c>
      <c r="AZ15" s="278" t="str">
        <f>IFERROR(_xlfn.XLOOKUP(確報【１月】!AW15,台帳表ｋ[整理番号],台帳表ｋ[請求書発行番号]),"")</f>
        <v/>
      </c>
      <c r="BA15" s="269" t="str">
        <f>IFERROR(_xlfn.XLOOKUP(確報【１月】!AW15,台帳表ｋ[整理番号],台帳表ｋ[繁閑調整金]),"")</f>
        <v/>
      </c>
    </row>
    <row r="16" spans="1:54" ht="16.350000000000001" customHeight="1">
      <c r="A16" s="927"/>
      <c r="B16" s="927"/>
      <c r="C16" s="927"/>
      <c r="D16" s="976"/>
      <c r="E16" s="927"/>
      <c r="F16" s="47" t="s">
        <v>16498</v>
      </c>
      <c r="G16" s="48" t="s">
        <v>16606</v>
      </c>
      <c r="H16" s="49" t="s">
        <v>16499</v>
      </c>
      <c r="I16" s="50">
        <f>SUMIFS(台帳表ｓ[金額],台帳表ｓ[精算
グループ],確報【１月】!$H16,台帳表ｓ[入金月（月のみ）],確報【１月】!$A$1,台帳表ｓ[ＮＣ区分],"多摩")+SUMIFS(測量台帳1ｓ[入金額],測量台帳1ｓ[精算
グループ],確報【１月】!$H16,測量台帳1ｓ[入金月（月のみ）],確報【１月】!$A$1,測量台帳1ｓ[NC区分],"多摩")+SUMIFS(測量台帳1__2ｓ[入金額(後)],測量台帳1__2ｓ[精算
グループ(後)],確報【１月】!$H16,測量台帳1__2ｓ[入金月(後)（月のみ）],確報【１月】!$A$1,測量台帳1__2ｓ[NC区分],"多摩")</f>
        <v>0</v>
      </c>
      <c r="J16" s="147" t="s">
        <v>16499</v>
      </c>
      <c r="K16" s="165"/>
      <c r="L16" s="147" t="s">
        <v>16499</v>
      </c>
      <c r="M16" s="165"/>
      <c r="N16" s="149" t="s">
        <v>16499</v>
      </c>
      <c r="O16" s="51"/>
      <c r="P16" s="49" t="s">
        <v>16499</v>
      </c>
      <c r="Q16" s="51">
        <f>SUMIFS(台帳表ｔ[金額],台帳表ｔ[精算
グループ],確報【１月】!$H16,台帳表ｔ[入金月（月のみ）],確報【１月】!$A$1,台帳表ｔ[ＮＣ区分],"多摩")+SUMIFS(測量台帳1ｔ[入金額],測量台帳1ｔ[精算
グループ],確報【１月】!$H16,測量台帳1ｔ[入金月（月のみ）],確報【１月】!$A$1,測量台帳1ｔ[NC区分],"多摩")+SUMIFS(測量台帳1__2ｔ[入金額(後)],測量台帳1__2ｔ[精算
グループ(後)],確報【１月】!$H16,測量台帳1__2ｔ[入金月(後)（月のみ）],確報【１月】!$A$1,測量台帳1__2ｔ[NC区分],"多摩")</f>
        <v>0</v>
      </c>
      <c r="R16" s="49" t="s">
        <v>16499</v>
      </c>
      <c r="S16" s="165"/>
      <c r="T16" s="149" t="s">
        <v>16499</v>
      </c>
      <c r="U16" s="51"/>
      <c r="V16" s="49" t="s">
        <v>16499</v>
      </c>
      <c r="W16" s="51" cm="1">
        <f t="array" ref="W16">INDEX(設備G入力用!$F$2:$Q$72,ROW(A12), MATCH($A$1,設備G入力用!$F$2:$Q$2,0))</f>
        <v>0</v>
      </c>
      <c r="X16" s="30">
        <f t="shared" si="0"/>
        <v>0</v>
      </c>
      <c r="AA16" s="1074"/>
      <c r="AB16" s="300" t="s">
        <v>16491</v>
      </c>
      <c r="AC16" s="301">
        <f>SUM(I11,K11,M11,O11,Q11,S11,U11,W11,I18,K18,M18,O18,Q18,S18,U18,W18)</f>
        <v>0</v>
      </c>
      <c r="AD16" s="10"/>
      <c r="AE16" s="10"/>
      <c r="AF16" s="202" t="str">
        <f>IFERROR(_xlfn.XLOOKUP(確報【１月】!$AE16,台帳表ｓ[整理番号],台帳表ｓ[繁閑調整]),"")</f>
        <v/>
      </c>
      <c r="AG16" s="277" t="str">
        <f>IFERROR(_xlfn.XLOOKUP(確報【１月】!$AE16,台帳表ｓ[整理番号],台帳表ｓ[精算
グループ]),"")</f>
        <v/>
      </c>
      <c r="AH16" s="278" t="str">
        <f>IFERROR(_xlfn.XLOOKUP(確報【１月】!$AE16,台帳表ｓ[整理番号],台帳表ｓ[請求書発行番号]),"")</f>
        <v/>
      </c>
      <c r="AI16" s="269" t="str">
        <f>IFERROR(_xlfn.XLOOKUP(確報【１月】!$AE16,台帳表ｓ[整理番号],台帳表ｓ[繁閑調整金]),"")</f>
        <v/>
      </c>
      <c r="AJ16" s="139"/>
      <c r="AL16" s="202" t="str">
        <f>IFERROR(_xlfn.XLOOKUP(確報【１月】!AK16,台帳表ｔ[整理番号],台帳表ｔ[繁閑調整]),"")</f>
        <v/>
      </c>
      <c r="AM16" s="277" t="str">
        <f>IFERROR(_xlfn.XLOOKUP(確報【１月】!AK16,台帳表ｔ[整理番号],台帳表ｔ[精算
グループ]),"")</f>
        <v/>
      </c>
      <c r="AN16" s="278" t="str">
        <f>IFERROR(_xlfn.XLOOKUP(確報【１月】!AK16,台帳表ｔ[整理番号],台帳表ｔ[請求書発行番号]),"")</f>
        <v/>
      </c>
      <c r="AO16" s="269" t="str">
        <f>IFERROR(_xlfn.XLOOKUP(確報【１月】!AK16,台帳表ｔ[整理番号],台帳表ｔ[繁閑調整金]),"")</f>
        <v/>
      </c>
      <c r="AP16" s="275"/>
      <c r="AR16" s="202" t="str">
        <f>IFERROR(_xlfn.XLOOKUP(確報【１月】!AQ16,台帳表ｋ[整理番号],台帳表ｋ[繁閑調整]),"")</f>
        <v/>
      </c>
      <c r="AS16" s="277" t="str">
        <f>IFERROR(_xlfn.XLOOKUP(確報【１月】!AQ16,台帳表ｋ[整理番号],台帳表ｋ[精算
グループ]),"")</f>
        <v/>
      </c>
      <c r="AT16" s="278" t="str">
        <f>IFERROR(_xlfn.XLOOKUP(確報【１月】!AQ16,台帳表ｋ[整理番号],台帳表ｋ[請求書発行番号]),"")</f>
        <v/>
      </c>
      <c r="AU16" s="269" t="str">
        <f>IFERROR(_xlfn.XLOOKUP(確報【１月】!AQ16,台帳表ｋ[整理番号],台帳表ｋ[繁閑調整金]),"")</f>
        <v/>
      </c>
      <c r="AV16" s="275"/>
      <c r="AX16" s="202" t="str">
        <f>IFERROR(_xlfn.XLOOKUP(確報【１月】!AW16,台帳表ｋ[整理番号],台帳表ｋ[繁閑調整]),"")</f>
        <v/>
      </c>
      <c r="AY16" s="277" t="str">
        <f>IFERROR(_xlfn.XLOOKUP(確報【１月】!AW16,台帳表ｋ[整理番号],台帳表ｋ[精算
グループ]),"")</f>
        <v/>
      </c>
      <c r="AZ16" s="278" t="str">
        <f>IFERROR(_xlfn.XLOOKUP(確報【１月】!AW16,台帳表ｋ[整理番号],台帳表ｋ[請求書発行番号]),"")</f>
        <v/>
      </c>
      <c r="BA16" s="269" t="str">
        <f>IFERROR(_xlfn.XLOOKUP(確報【１月】!AW16,台帳表ｋ[整理番号],台帳表ｋ[繁閑調整金]),"")</f>
        <v/>
      </c>
    </row>
    <row r="17" spans="1:54" ht="16.350000000000001" customHeight="1" thickBot="1">
      <c r="A17" s="927"/>
      <c r="B17" s="927"/>
      <c r="C17" s="927"/>
      <c r="D17" s="976"/>
      <c r="E17" s="927"/>
      <c r="F17" s="633" t="s">
        <v>16608</v>
      </c>
      <c r="G17" s="634" t="s">
        <v>16606</v>
      </c>
      <c r="H17" s="635" t="s">
        <v>16489</v>
      </c>
      <c r="I17" s="636">
        <f>SUMIFS(台帳表ｓ[金額],台帳表ｓ[精算
グループ],確報【１月】!$H17,台帳表ｓ[入金月（月のみ）],確報【１月】!$A$1,台帳表ｓ[ＮＣ区分],"多摩")+SUMIFS(測量台帳1ｓ[入金額],測量台帳1ｓ[精算
グループ],確報【１月】!$H17,測量台帳1ｓ[入金月（月のみ）],確報【１月】!$A$1,測量台帳1ｓ[NC区分],"多摩")+SUMIFS(測量台帳1__2ｓ[入金額(後)],測量台帳1__2ｓ[精算
グループ(後)],確報【１月】!$H17,測量台帳1__2ｓ[入金月(後)（月のみ）],確報【１月】!$A$1,測量台帳1__2ｓ[NC区分],"多摩")</f>
        <v>0</v>
      </c>
      <c r="J17" s="637" t="s">
        <v>16489</v>
      </c>
      <c r="K17" s="638"/>
      <c r="L17" s="637" t="s">
        <v>16489</v>
      </c>
      <c r="M17" s="638"/>
      <c r="N17" s="639" t="s">
        <v>16489</v>
      </c>
      <c r="O17" s="640"/>
      <c r="P17" s="635" t="s">
        <v>16489</v>
      </c>
      <c r="Q17" s="640">
        <f>SUMIFS(台帳表ｔ[金額],台帳表ｔ[精算
グループ],確報【１月】!$H17,台帳表ｔ[入金月（月のみ）],確報【１月】!$A$1,台帳表ｔ[ＮＣ区分],"多摩")+SUMIFS(測量台帳1ｔ[入金額],測量台帳1ｔ[精算
グループ],確報【１月】!$H17,測量台帳1ｔ[入金月（月のみ）],確報【１月】!$A$1,測量台帳1ｔ[NC区分],"多摩")+SUMIFS(測量台帳1__2ｔ[入金額(後)],測量台帳1__2ｔ[精算
グループ(後)],確報【１月】!$H17,測量台帳1__2ｔ[入金月(後)（月のみ）],確報【１月】!$A$1,測量台帳1__2ｔ[NC区分],"多摩")</f>
        <v>6267198</v>
      </c>
      <c r="R17" s="635" t="s">
        <v>52</v>
      </c>
      <c r="S17" s="638"/>
      <c r="T17" s="639" t="s">
        <v>52</v>
      </c>
      <c r="U17" s="640"/>
      <c r="V17" s="635" t="s">
        <v>52</v>
      </c>
      <c r="W17" s="640" cm="1">
        <f t="array" ref="W17">INDEX(設備G入力用!$F$2:$Q$72,ROW(A13), MATCH($A$1,設備G入力用!$F$2:$Q$2,0))</f>
        <v>0</v>
      </c>
      <c r="X17" s="30">
        <f t="shared" si="0"/>
        <v>6267198</v>
      </c>
      <c r="AA17" s="1074"/>
      <c r="AB17" s="299" t="s">
        <v>16609</v>
      </c>
      <c r="AC17" s="112">
        <f t="shared" ref="AC17:AC22" si="1">SUM(I19,K19,M19,O19,Q19,S19,U19,W19)</f>
        <v>1901324</v>
      </c>
      <c r="AD17" s="10"/>
      <c r="AE17" s="10"/>
      <c r="AF17" s="202" t="str">
        <f>IFERROR(_xlfn.XLOOKUP(確報【１月】!$AE17,台帳表ｓ[整理番号],台帳表ｓ[繁閑調整]),"")</f>
        <v/>
      </c>
      <c r="AG17" s="277" t="str">
        <f>IFERROR(_xlfn.XLOOKUP(確報【１月】!$AE17,台帳表ｓ[整理番号],台帳表ｓ[精算
グループ]),"")</f>
        <v/>
      </c>
      <c r="AH17" s="278" t="str">
        <f>IFERROR(_xlfn.XLOOKUP(確報【１月】!$AE17,台帳表ｓ[整理番号],台帳表ｓ[請求書発行番号]),"")</f>
        <v/>
      </c>
      <c r="AI17" s="269" t="str">
        <f>IFERROR(_xlfn.XLOOKUP(確報【１月】!$AE17,台帳表ｓ[整理番号],台帳表ｓ[繁閑調整金]),"")</f>
        <v/>
      </c>
      <c r="AJ17" s="139"/>
      <c r="AL17" s="202" t="str">
        <f>IFERROR(_xlfn.XLOOKUP(確報【１月】!AK17,台帳表ｔ[整理番号],台帳表ｔ[繁閑調整]),"")</f>
        <v/>
      </c>
      <c r="AM17" s="277" t="str">
        <f>IFERROR(_xlfn.XLOOKUP(確報【１月】!AK17,台帳表ｔ[整理番号],台帳表ｔ[精算
グループ]),"")</f>
        <v/>
      </c>
      <c r="AN17" s="278" t="str">
        <f>IFERROR(_xlfn.XLOOKUP(確報【１月】!AK17,台帳表ｔ[整理番号],台帳表ｔ[請求書発行番号]),"")</f>
        <v/>
      </c>
      <c r="AO17" s="269" t="str">
        <f>IFERROR(_xlfn.XLOOKUP(確報【１月】!AK17,台帳表ｔ[整理番号],台帳表ｔ[繁閑調整金]),"")</f>
        <v/>
      </c>
      <c r="AP17" s="275"/>
      <c r="AR17" s="202" t="str">
        <f>IFERROR(_xlfn.XLOOKUP(確報【１月】!AQ17,台帳表ｋ[整理番号],台帳表ｋ[繁閑調整]),"")</f>
        <v/>
      </c>
      <c r="AS17" s="277" t="str">
        <f>IFERROR(_xlfn.XLOOKUP(確報【１月】!AQ17,台帳表ｋ[整理番号],台帳表ｋ[精算
グループ]),"")</f>
        <v/>
      </c>
      <c r="AT17" s="278" t="str">
        <f>IFERROR(_xlfn.XLOOKUP(確報【１月】!AQ17,台帳表ｋ[整理番号],台帳表ｋ[請求書発行番号]),"")</f>
        <v/>
      </c>
      <c r="AU17" s="269" t="str">
        <f>IFERROR(_xlfn.XLOOKUP(確報【１月】!AQ17,台帳表ｋ[整理番号],台帳表ｋ[繁閑調整金]),"")</f>
        <v/>
      </c>
      <c r="AV17" s="275"/>
      <c r="AX17" s="202" t="str">
        <f>IFERROR(_xlfn.XLOOKUP(確報【１月】!AW17,台帳表ｋ[整理番号],台帳表ｋ[繁閑調整]),"")</f>
        <v/>
      </c>
      <c r="AY17" s="277" t="str">
        <f>IFERROR(_xlfn.XLOOKUP(確報【１月】!AW17,台帳表ｋ[整理番号],台帳表ｋ[精算
グループ]),"")</f>
        <v/>
      </c>
      <c r="AZ17" s="278" t="str">
        <f>IFERROR(_xlfn.XLOOKUP(確報【１月】!AW17,台帳表ｋ[整理番号],台帳表ｋ[請求書発行番号]),"")</f>
        <v/>
      </c>
      <c r="BA17" s="269" t="str">
        <f>IFERROR(_xlfn.XLOOKUP(確報【１月】!AW17,台帳表ｋ[整理番号],台帳表ｋ[繁閑調整金]),"")</f>
        <v/>
      </c>
    </row>
    <row r="18" spans="1:54" ht="16.350000000000001" customHeight="1" thickBot="1">
      <c r="A18" s="927"/>
      <c r="B18" s="927"/>
      <c r="C18" s="927"/>
      <c r="D18" s="976"/>
      <c r="E18" s="928"/>
      <c r="F18" s="633" t="s">
        <v>16610</v>
      </c>
      <c r="G18" s="634" t="s">
        <v>16606</v>
      </c>
      <c r="H18" s="635" t="s">
        <v>16491</v>
      </c>
      <c r="I18" s="636">
        <f>SUMIFS(台帳表ｓ[金額],台帳表ｓ[精算
グループ],確報【１月】!$H18,台帳表ｓ[入金月（月のみ）],確報【１月】!$A$1,台帳表ｓ[ＮＣ区分],"多摩")+SUMIFS(測量台帳1ｓ[入金額],測量台帳1ｓ[精算
グループ],確報【１月】!$H18,測量台帳1ｓ[入金月（月のみ）],確報【１月】!$A$1,測量台帳1ｓ[NC区分],"多摩")+SUMIFS(測量台帳1__2ｓ[入金額(後)],測量台帳1__2ｓ[精算
グループ(後)],確報【１月】!$H18,測量台帳1__2ｓ[入金月(後)（月のみ）],確報【１月】!$A$1,測量台帳1__2ｓ[NC区分],"多摩")</f>
        <v>0</v>
      </c>
      <c r="J18" s="637" t="s">
        <v>16491</v>
      </c>
      <c r="K18" s="638"/>
      <c r="L18" s="637" t="s">
        <v>16491</v>
      </c>
      <c r="M18" s="638"/>
      <c r="N18" s="639" t="s">
        <v>16491</v>
      </c>
      <c r="O18" s="640"/>
      <c r="P18" s="635" t="s">
        <v>16491</v>
      </c>
      <c r="Q18" s="640">
        <f>SUMIFS(台帳表ｔ[金額],台帳表ｔ[精算
グループ],確報【１月】!$H18,台帳表ｔ[入金月（月のみ）],確報【１月】!$A$1,台帳表ｔ[ＮＣ区分],"多摩")+SUMIFS(測量台帳1ｔ[入金額],測量台帳1ｔ[精算
グループ],確報【１月】!$H18,測量台帳1ｔ[入金月（月のみ）],確報【１月】!$A$1,測量台帳1ｔ[NC区分],"多摩")+SUMIFS(測量台帳1__2ｔ[入金額(後)],測量台帳1__2ｔ[精算
グループ(後)],確報【１月】!$H18,測量台帳1__2ｔ[入金月(後)（月のみ）],確報【１月】!$A$1,測量台帳1__2ｔ[NC区分],"多摩")</f>
        <v>0</v>
      </c>
      <c r="R18" s="635" t="s">
        <v>16491</v>
      </c>
      <c r="S18" s="638"/>
      <c r="T18" s="639" t="s">
        <v>16491</v>
      </c>
      <c r="U18" s="640"/>
      <c r="V18" s="635" t="s">
        <v>16491</v>
      </c>
      <c r="W18" s="640" cm="1">
        <f t="array" ref="W18">INDEX(設備G入力用!$F$2:$Q$72,ROW(A14), MATCH($A$1,設備G入力用!$F$2:$Q$2,0))</f>
        <v>0</v>
      </c>
      <c r="X18" s="30">
        <f t="shared" si="0"/>
        <v>0</v>
      </c>
      <c r="Y18" s="16">
        <f>SUM(X12:X18)</f>
        <v>25751140</v>
      </c>
      <c r="Z18" s="13" t="s">
        <v>16611</v>
      </c>
      <c r="AA18" s="1074"/>
      <c r="AB18" s="299" t="s">
        <v>16673</v>
      </c>
      <c r="AC18" s="112">
        <f t="shared" si="1"/>
        <v>0</v>
      </c>
      <c r="AD18" s="10"/>
      <c r="AE18" s="10"/>
      <c r="AF18" s="202" t="str">
        <f>IFERROR(_xlfn.XLOOKUP(確報【１月】!$AE18,台帳表ｓ[整理番号],台帳表ｓ[繁閑調整]),"")</f>
        <v/>
      </c>
      <c r="AG18" s="277" t="str">
        <f>IFERROR(_xlfn.XLOOKUP(確報【１月】!$AE18,台帳表ｓ[整理番号],台帳表ｓ[精算
グループ]),"")</f>
        <v/>
      </c>
      <c r="AH18" s="278" t="str">
        <f>IFERROR(_xlfn.XLOOKUP(確報【１月】!$AE18,台帳表ｓ[整理番号],台帳表ｓ[請求書発行番号]),"")</f>
        <v/>
      </c>
      <c r="AI18" s="269" t="str">
        <f>IFERROR(_xlfn.XLOOKUP(確報【１月】!$AE18,台帳表ｓ[整理番号],台帳表ｓ[繁閑調整金]),"")</f>
        <v/>
      </c>
      <c r="AJ18" s="139"/>
      <c r="AL18" s="202" t="str">
        <f>IFERROR(_xlfn.XLOOKUP(確報【１月】!AK18,台帳表ｔ[整理番号],台帳表ｔ[繁閑調整]),"")</f>
        <v/>
      </c>
      <c r="AM18" s="277" t="str">
        <f>IFERROR(_xlfn.XLOOKUP(確報【１月】!AK18,台帳表ｔ[整理番号],台帳表ｔ[精算
グループ]),"")</f>
        <v/>
      </c>
      <c r="AN18" s="278" t="str">
        <f>IFERROR(_xlfn.XLOOKUP(確報【１月】!AK18,台帳表ｔ[整理番号],台帳表ｔ[請求書発行番号]),"")</f>
        <v/>
      </c>
      <c r="AO18" s="269" t="str">
        <f>IFERROR(_xlfn.XLOOKUP(確報【１月】!AK18,台帳表ｔ[整理番号],台帳表ｔ[繁閑調整金]),"")</f>
        <v/>
      </c>
      <c r="AP18" s="275"/>
      <c r="AR18" s="202" t="str">
        <f>IFERROR(_xlfn.XLOOKUP(確報【１月】!AQ18,台帳表ｋ[整理番号],台帳表ｋ[繁閑調整]),"")</f>
        <v/>
      </c>
      <c r="AS18" s="277" t="str">
        <f>IFERROR(_xlfn.XLOOKUP(確報【１月】!AQ18,台帳表ｋ[整理番号],台帳表ｋ[精算
グループ]),"")</f>
        <v/>
      </c>
      <c r="AT18" s="278" t="str">
        <f>IFERROR(_xlfn.XLOOKUP(確報【１月】!AQ18,台帳表ｋ[整理番号],台帳表ｋ[請求書発行番号]),"")</f>
        <v/>
      </c>
      <c r="AU18" s="269" t="str">
        <f>IFERROR(_xlfn.XLOOKUP(確報【１月】!AQ18,台帳表ｋ[整理番号],台帳表ｋ[繁閑調整金]),"")</f>
        <v/>
      </c>
      <c r="AV18" s="275"/>
      <c r="AX18" s="202" t="str">
        <f>IFERROR(_xlfn.XLOOKUP(確報【１月】!AW18,台帳表ｋ[整理番号],台帳表ｋ[繁閑調整]),"")</f>
        <v/>
      </c>
      <c r="AY18" s="277" t="str">
        <f>IFERROR(_xlfn.XLOOKUP(確報【１月】!AW18,台帳表ｋ[整理番号],台帳表ｋ[精算
グループ]),"")</f>
        <v/>
      </c>
      <c r="AZ18" s="278" t="str">
        <f>IFERROR(_xlfn.XLOOKUP(確報【１月】!AW18,台帳表ｋ[整理番号],台帳表ｋ[請求書発行番号]),"")</f>
        <v/>
      </c>
      <c r="BA18" s="269" t="str">
        <f>IFERROR(_xlfn.XLOOKUP(確報【１月】!AW18,台帳表ｋ[整理番号],台帳表ｋ[繁閑調整金]),"")</f>
        <v/>
      </c>
    </row>
    <row r="19" spans="1:54" ht="16.350000000000001" customHeight="1" thickBot="1">
      <c r="A19" s="927"/>
      <c r="B19" s="927"/>
      <c r="C19" s="927"/>
      <c r="D19" s="976"/>
      <c r="E19" s="926" t="s">
        <v>16500</v>
      </c>
      <c r="F19" s="206" t="s">
        <v>16501</v>
      </c>
      <c r="G19" s="207"/>
      <c r="H19" s="264" t="s">
        <v>16502</v>
      </c>
      <c r="I19" s="208">
        <f>SUMIFS(台帳表ｓ[金額],台帳表ｓ[精算
グループ],確報【１月】!$H19,台帳表ｓ[入金月（月のみ）],確報【１月】!$A$1,台帳表ｓ[ＮＣ区分],"西部")+SUMIFS(測量台帳1ｓ[入金額],測量台帳1ｓ[精算
グループ],確報【１月】!$H19,測量台帳1ｓ[入金月（月のみ）],確報【１月】!$A$1,測量台帳1ｓ[NC区分],"西部")+SUMIFS(測量台帳1__2ｓ[入金額(後)],測量台帳1__2ｓ[精算
グループ(後)],確報【１月】!$H19,測量台帳1__2ｓ[入金月(後)（月のみ）],確報【１月】!$A$1,測量台帳1__2ｓ[NC区分],"西部")+SUMIFS(台帳表ｓ[金額],台帳表ｓ[精算
グループ],確報【１月】!$H19,台帳表ｓ[入金月（月のみ）],確報【１月】!$A$1,台帳表ｓ[ＮＣ区分],"多摩")+SUMIFS(測量台帳1ｓ[入金額],測量台帳1ｓ[精算
グループ],確報【１月】!$H19,測量台帳1ｓ[入金月（月のみ）],確報【１月】!$A$1,測量台帳1ｓ[NC区分],"多摩")+SUMIFS(測量台帳1__2ｓ[入金額(後)],測量台帳1__2ｓ[精算
グループ(後)],確報【１月】!$H19,測量台帳1__2ｓ[入金月(後)（月のみ）],確報【１月】!$A$1,測量台帳1__2ｓ[NC区分],"多摩")</f>
        <v>769488</v>
      </c>
      <c r="J19" s="265" t="s">
        <v>16502</v>
      </c>
      <c r="K19" s="209"/>
      <c r="L19" s="265" t="s">
        <v>16502</v>
      </c>
      <c r="M19" s="209"/>
      <c r="N19" s="266" t="s">
        <v>16502</v>
      </c>
      <c r="O19" s="210"/>
      <c r="P19" s="264" t="s">
        <v>16502</v>
      </c>
      <c r="Q19" s="210">
        <f>SUMIFS(台帳表ｔ[金額],台帳表ｔ[精算
グループ],確報【１月】!$H19,台帳表ｔ[入金月（月のみ）],確報【１月】!$A$1,台帳表ｔ[ＮＣ区分],"多摩")+SUMIFS(測量台帳1ｔ[入金額],測量台帳1ｔ[精算
グループ],確報【１月】!$H19,測量台帳1ｔ[入金月（月のみ）],確報【１月】!$A$1,測量台帳1ｔ[NC区分],"多摩")+SUMIFS(測量台帳1__2ｔ[入金額(後)],測量台帳1__2ｔ[精算
グループ(後)],確報【１月】!$H19,測量台帳1__2ｔ[入金月(後)（月のみ）],確報【１月】!$A$1,測量台帳1__2ｔ[NC区分],"多摩")+SUMIFS(台帳表ｔ[金額],台帳表ｔ[精算
グループ],確報【１月】!$H19,台帳表ｔ[入金月（月のみ）],確報【１月】!$A$1,台帳表ｔ[ＮＣ区分],"西部")+SUMIFS(測量台帳1ｔ[入金額],測量台帳1ｔ[精算
グループ],確報【１月】!$H19,測量台帳1ｔ[入金月（月のみ）],確報【１月】!$A$1,測量台帳1ｔ[NC区分],"西部")+SUMIFS(測量台帳1__2ｔ[入金額(後)],測量台帳1__2ｔ[精算
グループ(後)],確報【１月】!$H19,測量台帳1__2ｔ[入金月(後)（月のみ）],確報【１月】!$A$1,測量台帳1__2ｔ[NC区分],"西部")</f>
        <v>1131836</v>
      </c>
      <c r="R19" s="264" t="s">
        <v>16502</v>
      </c>
      <c r="S19" s="209"/>
      <c r="T19" s="266" t="s">
        <v>16502</v>
      </c>
      <c r="U19" s="210"/>
      <c r="V19" s="264" t="s">
        <v>16502</v>
      </c>
      <c r="W19" s="210" cm="1">
        <f t="array" ref="W19">INDEX(設備G入力用!$F$2:$Q$72,ROW(A15), MATCH($A$1,設備G入力用!$F$2:$Q$2,0))</f>
        <v>0</v>
      </c>
      <c r="X19" s="211">
        <f>SUM(I19,K19,M19,O19,Q19,S19,U19,W19)</f>
        <v>1901324</v>
      </c>
      <c r="Y19" s="157">
        <f>SUM(X19:X19)</f>
        <v>1901324</v>
      </c>
      <c r="Z19" s="13"/>
      <c r="AA19" s="1074"/>
      <c r="AB19" s="299" t="s">
        <v>16504</v>
      </c>
      <c r="AC19" s="112">
        <f t="shared" si="1"/>
        <v>0</v>
      </c>
      <c r="AD19" s="10"/>
      <c r="AE19" s="10"/>
      <c r="AF19" s="202" t="str">
        <f>IFERROR(_xlfn.XLOOKUP(確報【１月】!$AE19,台帳表ｓ[整理番号],台帳表ｓ[繁閑調整]),"")</f>
        <v/>
      </c>
      <c r="AG19" s="277" t="str">
        <f>IFERROR(_xlfn.XLOOKUP(確報【１月】!$AE19,台帳表ｓ[整理番号],台帳表ｓ[精算
グループ]),"")</f>
        <v/>
      </c>
      <c r="AH19" s="278" t="str">
        <f>IFERROR(_xlfn.XLOOKUP(確報【１月】!$AE19,台帳表ｓ[整理番号],台帳表ｓ[請求書発行番号]),"")</f>
        <v/>
      </c>
      <c r="AI19" s="269" t="str">
        <f>IFERROR(_xlfn.XLOOKUP(確報【１月】!$AE19,台帳表ｓ[整理番号],台帳表ｓ[繁閑調整金]),"")</f>
        <v/>
      </c>
      <c r="AJ19" s="139"/>
      <c r="AL19" s="202" t="str">
        <f>IFERROR(_xlfn.XLOOKUP(確報【１月】!AK19,台帳表ｔ[整理番号],台帳表ｔ[繁閑調整]),"")</f>
        <v/>
      </c>
      <c r="AM19" s="277" t="str">
        <f>IFERROR(_xlfn.XLOOKUP(確報【１月】!AK19,台帳表ｔ[整理番号],台帳表ｔ[精算
グループ]),"")</f>
        <v/>
      </c>
      <c r="AN19" s="278" t="str">
        <f>IFERROR(_xlfn.XLOOKUP(確報【１月】!AK19,台帳表ｔ[整理番号],台帳表ｔ[請求書発行番号]),"")</f>
        <v/>
      </c>
      <c r="AO19" s="269" t="str">
        <f>IFERROR(_xlfn.XLOOKUP(確報【１月】!AK19,台帳表ｔ[整理番号],台帳表ｔ[繁閑調整金]),"")</f>
        <v/>
      </c>
      <c r="AP19" s="275"/>
      <c r="AR19" s="202" t="str">
        <f>IFERROR(_xlfn.XLOOKUP(確報【１月】!AQ19,台帳表ｋ[整理番号],台帳表ｋ[繁閑調整]),"")</f>
        <v/>
      </c>
      <c r="AS19" s="277" t="str">
        <f>IFERROR(_xlfn.XLOOKUP(確報【１月】!AQ19,台帳表ｋ[整理番号],台帳表ｋ[精算
グループ]),"")</f>
        <v/>
      </c>
      <c r="AT19" s="278" t="str">
        <f>IFERROR(_xlfn.XLOOKUP(確報【１月】!AQ19,台帳表ｋ[整理番号],台帳表ｋ[請求書発行番号]),"")</f>
        <v/>
      </c>
      <c r="AU19" s="269" t="str">
        <f>IFERROR(_xlfn.XLOOKUP(確報【１月】!AQ19,台帳表ｋ[整理番号],台帳表ｋ[繁閑調整金]),"")</f>
        <v/>
      </c>
      <c r="AV19" s="275"/>
      <c r="AX19" s="202" t="str">
        <f>IFERROR(_xlfn.XLOOKUP(確報【１月】!AW19,台帳表ｋ[整理番号],台帳表ｋ[繁閑調整]),"")</f>
        <v/>
      </c>
      <c r="AY19" s="277" t="str">
        <f>IFERROR(_xlfn.XLOOKUP(確報【１月】!AW19,台帳表ｋ[整理番号],台帳表ｋ[精算
グループ]),"")</f>
        <v/>
      </c>
      <c r="AZ19" s="278" t="str">
        <f>IFERROR(_xlfn.XLOOKUP(確報【１月】!AW19,台帳表ｋ[整理番号],台帳表ｋ[請求書発行番号]),"")</f>
        <v/>
      </c>
      <c r="BA19" s="269" t="str">
        <f>IFERROR(_xlfn.XLOOKUP(確報【１月】!AW19,台帳表ｋ[整理番号],台帳表ｋ[繁閑調整金]),"")</f>
        <v/>
      </c>
    </row>
    <row r="20" spans="1:54" ht="16.350000000000001" customHeight="1">
      <c r="A20" s="927"/>
      <c r="B20" s="927"/>
      <c r="C20" s="927"/>
      <c r="D20" s="976"/>
      <c r="E20" s="927"/>
      <c r="F20" s="47" t="s">
        <v>16674</v>
      </c>
      <c r="G20" s="48" t="s">
        <v>16606</v>
      </c>
      <c r="H20" s="717" t="s">
        <v>16675</v>
      </c>
      <c r="I20" s="708">
        <f>SUMIFS(台帳表ｓ[金額],台帳表ｓ[精算
グループ],確報【１月】!$H20,台帳表ｓ[入金月（月のみ）],確報【１月】!$A$1,台帳表ｓ[ＮＣ区分],"西部")+SUMIFS(測量台帳1ｓ[入金額],測量台帳1ｓ[精算
グループ],確報【１月】!$H20,測量台帳1ｓ[入金月（月のみ）],確報【１月】!$A$1,測量台帳1ｓ[NC区分],"西部")+SUMIFS(測量台帳1__2ｓ[入金額(後)],測量台帳1__2ｓ[精算
グループ(後)],確報【１月】!$H20,測量台帳1__2ｓ[入金月(後)（月のみ）],確報【１月】!$A$1,測量台帳1__2ｓ[NC区分],"西部")+SUMIFS(台帳表ｓ[金額],台帳表ｓ[精算
グループ],確報【１月】!$H20,台帳表ｓ[入金月（月のみ）],確報【１月】!$A$1,台帳表ｓ[ＮＣ区分],"多摩")+SUMIFS(測量台帳1ｓ[入金額],測量台帳1ｓ[精算
グループ],確報【１月】!$H20,測量台帳1ｓ[入金月（月のみ）],確報【１月】!$A$1,測量台帳1ｓ[NC区分],"多摩")+SUMIFS(測量台帳1__2ｓ[入金額(後)],測量台帳1__2ｓ[精算
グループ(後)],確報【１月】!$H20,測量台帳1__2ｓ[入金月(後)（月のみ）],確報【１月】!$A$1,測量台帳1__2ｓ[NC区分],"多摩")</f>
        <v>0</v>
      </c>
      <c r="J20" s="709" t="s">
        <v>16675</v>
      </c>
      <c r="K20" s="710"/>
      <c r="L20" s="709" t="s">
        <v>16675</v>
      </c>
      <c r="M20" s="710"/>
      <c r="N20" s="711" t="s">
        <v>16675</v>
      </c>
      <c r="O20" s="712"/>
      <c r="P20" s="713" t="s">
        <v>16673</v>
      </c>
      <c r="Q20" s="714">
        <f>SUMIFS(台帳表ｔ[金額],台帳表ｔ[精算
グループ],確報【１月】!$H20,台帳表ｔ[入金月（月のみ）],確報【１月】!$A$1,台帳表ｔ[ＮＣ区分],"多摩")+SUMIFS(測量台帳1ｔ[入金額],測量台帳1ｔ[精算
グループ],確報【１月】!$H20,測量台帳1ｔ[入金月（月のみ）],確報【１月】!$A$1,測量台帳1ｔ[NC区分],"多摩")+SUMIFS(測量台帳1__2ｔ[入金額(後)],測量台帳1__2ｔ[精算
グループ(後)],確報【１月】!$H20,測量台帳1__2ｔ[入金月(後)（月のみ）],確報【１月】!$A$1,測量台帳1__2ｔ[NC区分],"多摩")+SUMIFS(台帳表ｔ[金額],台帳表ｔ[精算
グループ],確報【１月】!$H20,台帳表ｔ[入金月（月のみ）],確報【１月】!$A$1,台帳表ｔ[ＮＣ区分],"西部")+SUMIFS(測量台帳1ｔ[入金額],測量台帳1ｔ[精算
グループ],確報【１月】!$H20,測量台帳1ｔ[入金月（月のみ）],確報【１月】!$A$1,測量台帳1ｔ[NC区分],"西部")+SUMIFS(測量台帳1__2ｔ[入金額(後)],測量台帳1__2ｔ[精算
グループ(後)],確報【１月】!$H20,測量台帳1__2ｔ[入金月(後)（月のみ）],確報【１月】!$A$1,測量台帳1__2ｔ[NC区分],"西部")</f>
        <v>0</v>
      </c>
      <c r="R20" s="713" t="s">
        <v>16673</v>
      </c>
      <c r="S20" s="715"/>
      <c r="T20" s="716" t="s">
        <v>16673</v>
      </c>
      <c r="U20" s="714"/>
      <c r="V20" s="713" t="s">
        <v>16673</v>
      </c>
      <c r="W20" s="714" cm="1">
        <f t="array" ref="W20">INDEX(設備G入力用!$F$2:$Q$72,ROW(A16), MATCH($A$1,設備G入力用!$F$2:$Q$2,0))</f>
        <v>0</v>
      </c>
      <c r="X20" s="706">
        <f t="shared" ref="X20" si="2">SUM(I20,K20,M20,O20,Q20,S20,U20,W20)</f>
        <v>0</v>
      </c>
      <c r="Y20" s="24"/>
      <c r="Z20" s="13"/>
      <c r="AA20" s="1074"/>
      <c r="AB20" s="299" t="s">
        <v>16506</v>
      </c>
      <c r="AC20" s="112">
        <f t="shared" si="1"/>
        <v>0</v>
      </c>
      <c r="AD20" s="10"/>
      <c r="AE20" s="10"/>
      <c r="AF20" s="202" t="str">
        <f>IFERROR(_xlfn.XLOOKUP(確報【１月】!$AE20,台帳表ｓ[整理番号],台帳表ｓ[繁閑調整]),"")</f>
        <v/>
      </c>
      <c r="AG20" s="277" t="str">
        <f>IFERROR(_xlfn.XLOOKUP(確報【１月】!$AE20,台帳表ｓ[整理番号],台帳表ｓ[精算
グループ]),"")</f>
        <v/>
      </c>
      <c r="AH20" s="278" t="str">
        <f>IFERROR(_xlfn.XLOOKUP(確報【１月】!$AE20,台帳表ｓ[整理番号],台帳表ｓ[請求書発行番号]),"")</f>
        <v/>
      </c>
      <c r="AI20" s="269" t="str">
        <f>IFERROR(_xlfn.XLOOKUP(確報【１月】!$AE20,台帳表ｓ[整理番号],台帳表ｓ[繁閑調整金]),"")</f>
        <v/>
      </c>
      <c r="AJ20" s="139"/>
      <c r="AL20" s="202" t="str">
        <f>IFERROR(_xlfn.XLOOKUP(確報【１月】!AK20,台帳表ｔ[整理番号],台帳表ｔ[繁閑調整]),"")</f>
        <v/>
      </c>
      <c r="AM20" s="277" t="str">
        <f>IFERROR(_xlfn.XLOOKUP(確報【１月】!AK20,台帳表ｔ[整理番号],台帳表ｔ[精算
グループ]),"")</f>
        <v/>
      </c>
      <c r="AN20" s="278" t="str">
        <f>IFERROR(_xlfn.XLOOKUP(確報【１月】!AK20,台帳表ｔ[整理番号],台帳表ｔ[請求書発行番号]),"")</f>
        <v/>
      </c>
      <c r="AO20" s="269" t="str">
        <f>IFERROR(_xlfn.XLOOKUP(確報【１月】!AK20,台帳表ｔ[整理番号],台帳表ｔ[繁閑調整金]),"")</f>
        <v/>
      </c>
      <c r="AP20" s="275"/>
      <c r="AR20" s="202" t="str">
        <f>IFERROR(_xlfn.XLOOKUP(確報【１月】!AQ20,台帳表ｋ[整理番号],台帳表ｋ[繁閑調整]),"")</f>
        <v/>
      </c>
      <c r="AS20" s="277" t="str">
        <f>IFERROR(_xlfn.XLOOKUP(確報【１月】!AQ20,台帳表ｋ[整理番号],台帳表ｋ[精算
グループ]),"")</f>
        <v/>
      </c>
      <c r="AT20" s="278" t="str">
        <f>IFERROR(_xlfn.XLOOKUP(確報【１月】!AQ20,台帳表ｋ[整理番号],台帳表ｋ[請求書発行番号]),"")</f>
        <v/>
      </c>
      <c r="AU20" s="269" t="str">
        <f>IFERROR(_xlfn.XLOOKUP(確報【１月】!AQ20,台帳表ｋ[整理番号],台帳表ｋ[繁閑調整金]),"")</f>
        <v/>
      </c>
      <c r="AV20" s="275"/>
      <c r="AX20" s="202" t="str">
        <f>IFERROR(_xlfn.XLOOKUP(確報【１月】!AW20,台帳表ｋ[整理番号],台帳表ｋ[繁閑調整]),"")</f>
        <v/>
      </c>
      <c r="AY20" s="277" t="str">
        <f>IFERROR(_xlfn.XLOOKUP(確報【１月】!AW20,台帳表ｋ[整理番号],台帳表ｋ[精算
グループ]),"")</f>
        <v/>
      </c>
      <c r="AZ20" s="278" t="str">
        <f>IFERROR(_xlfn.XLOOKUP(確報【１月】!AW20,台帳表ｋ[整理番号],台帳表ｋ[請求書発行番号]),"")</f>
        <v/>
      </c>
      <c r="BA20" s="269" t="str">
        <f>IFERROR(_xlfn.XLOOKUP(確報【１月】!AW20,台帳表ｋ[整理番号],台帳表ｋ[繁閑調整金]),"")</f>
        <v/>
      </c>
    </row>
    <row r="21" spans="1:54" ht="15.75" customHeight="1">
      <c r="A21" s="927"/>
      <c r="B21" s="927"/>
      <c r="C21" s="927"/>
      <c r="D21" s="976"/>
      <c r="E21" s="927"/>
      <c r="F21" s="47" t="s">
        <v>16503</v>
      </c>
      <c r="G21" s="48" t="s">
        <v>16606</v>
      </c>
      <c r="H21" s="27" t="s">
        <v>16504</v>
      </c>
      <c r="I21" s="708">
        <f>SUMIFS(台帳表ｓ[金額],台帳表ｓ[精算
グループ],確報【１月】!$H21,台帳表ｓ[入金月（月のみ）],確報【１月】!$A$1,台帳表ｓ[ＮＣ区分],"西部")+SUMIFS(測量台帳1ｓ[入金額],測量台帳1ｓ[精算
グループ],確報【１月】!$H21,測量台帳1ｓ[入金月（月のみ）],確報【１月】!$A$1,測量台帳1ｓ[NC区分],"西部")+SUMIFS(測量台帳1__2ｓ[入金額(後)],測量台帳1__2ｓ[精算
グループ(後)],確報【１月】!$H21,測量台帳1__2ｓ[入金月(後)（月のみ）],確報【１月】!$A$1,測量台帳1__2ｓ[NC区分],"西部")+SUMIFS(台帳表ｓ[金額],台帳表ｓ[精算
グループ],確報【１月】!$H21,台帳表ｓ[入金月（月のみ）],確報【１月】!$A$1,台帳表ｓ[ＮＣ区分],"多摩")+SUMIFS(測量台帳1ｓ[入金額],測量台帳1ｓ[精算
グループ],確報【１月】!$H21,測量台帳1ｓ[入金月（月のみ）],確報【１月】!$A$1,測量台帳1ｓ[NC区分],"多摩")+SUMIFS(測量台帳1__2ｓ[入金額(後)],測量台帳1__2ｓ[精算
グループ(後)],確報【１月】!$H21,測量台帳1__2ｓ[入金月(後)（月のみ）],確報【１月】!$A$1,測量台帳1__2ｓ[NC区分],"多摩")</f>
        <v>0</v>
      </c>
      <c r="J21" s="709" t="s">
        <v>16504</v>
      </c>
      <c r="K21" s="710"/>
      <c r="L21" s="709" t="s">
        <v>16504</v>
      </c>
      <c r="M21" s="710"/>
      <c r="N21" s="711" t="s">
        <v>16504</v>
      </c>
      <c r="O21" s="712"/>
      <c r="P21" s="713" t="s">
        <v>16612</v>
      </c>
      <c r="Q21" s="714">
        <f>SUMIFS(台帳表ｔ[金額],台帳表ｔ[精算
グループ],確報【１月】!$H21,台帳表ｔ[入金月（月のみ）],確報【１月】!$A$1,台帳表ｔ[ＮＣ区分],"多摩")+SUMIFS(測量台帳1ｔ[入金額],測量台帳1ｔ[精算
グループ],確報【１月】!$H21,測量台帳1ｔ[入金月（月のみ）],確報【１月】!$A$1,測量台帳1ｔ[NC区分],"多摩")+SUMIFS(測量台帳1__2ｔ[入金額(後)],測量台帳1__2ｔ[精算
グループ(後)],確報【１月】!$H21,測量台帳1__2ｔ[入金月(後)（月のみ）],確報【１月】!$A$1,測量台帳1__2ｔ[NC区分],"多摩")+SUMIFS(台帳表ｔ[金額],台帳表ｔ[精算
グループ],確報【１月】!$H21,台帳表ｔ[入金月（月のみ）],確報【１月】!$A$1,台帳表ｔ[ＮＣ区分],"西部")+SUMIFS(測量台帳1ｔ[入金額],測量台帳1ｔ[精算
グループ],確報【１月】!$H21,測量台帳1ｔ[入金月（月のみ）],確報【１月】!$A$1,測量台帳1ｔ[NC区分],"西部")+SUMIFS(測量台帳1__2ｔ[入金額(後)],測量台帳1__2ｔ[精算
グループ(後)],確報【１月】!$H21,測量台帳1__2ｔ[入金月(後)（月のみ）],確報【１月】!$A$1,測量台帳1__2ｔ[NC区分],"西部")</f>
        <v>0</v>
      </c>
      <c r="R21" s="713" t="s">
        <v>16612</v>
      </c>
      <c r="S21" s="715"/>
      <c r="T21" s="716" t="s">
        <v>16612</v>
      </c>
      <c r="U21" s="714"/>
      <c r="V21" s="713" t="s">
        <v>16612</v>
      </c>
      <c r="W21" s="714" cm="1">
        <f t="array" ref="W21">INDEX(設備G入力用!$F$2:$Q$72,ROW(A17), MATCH($A$1,設備G入力用!$F$2:$Q$2,0))</f>
        <v>0</v>
      </c>
      <c r="X21" s="707"/>
      <c r="Y21" s="24"/>
      <c r="Z21" s="13"/>
      <c r="AA21" s="1074"/>
      <c r="AB21" s="299" t="s">
        <v>16508</v>
      </c>
      <c r="AC21" s="112">
        <f t="shared" si="1"/>
        <v>114559</v>
      </c>
      <c r="AD21" s="10"/>
      <c r="AE21" s="10"/>
      <c r="AF21" s="202" t="str">
        <f>IFERROR(_xlfn.XLOOKUP(確報【１月】!$AE21,台帳表ｓ[整理番号],台帳表ｓ[繁閑調整]),"")</f>
        <v/>
      </c>
      <c r="AG21" s="277" t="str">
        <f>IFERROR(_xlfn.XLOOKUP(確報【１月】!$AE21,台帳表ｓ[整理番号],台帳表ｓ[精算
グループ]),"")</f>
        <v/>
      </c>
      <c r="AH21" s="278" t="str">
        <f>IFERROR(_xlfn.XLOOKUP(確報【１月】!$AE21,台帳表ｓ[整理番号],台帳表ｓ[請求書発行番号]),"")</f>
        <v/>
      </c>
      <c r="AI21" s="269" t="str">
        <f>IFERROR(_xlfn.XLOOKUP(確報【１月】!$AE21,台帳表ｓ[整理番号],台帳表ｓ[繁閑調整金]),"")</f>
        <v/>
      </c>
      <c r="AJ21" s="139"/>
      <c r="AL21" s="202" t="str">
        <f>IFERROR(_xlfn.XLOOKUP(確報【１月】!AK21,台帳表ｔ[整理番号],台帳表ｔ[繁閑調整]),"")</f>
        <v/>
      </c>
      <c r="AM21" s="277" t="str">
        <f>IFERROR(_xlfn.XLOOKUP(確報【１月】!AK21,台帳表ｔ[整理番号],台帳表ｔ[精算
グループ]),"")</f>
        <v/>
      </c>
      <c r="AN21" s="278" t="str">
        <f>IFERROR(_xlfn.XLOOKUP(確報【１月】!AK21,台帳表ｔ[整理番号],台帳表ｔ[請求書発行番号]),"")</f>
        <v/>
      </c>
      <c r="AO21" s="269" t="str">
        <f>IFERROR(_xlfn.XLOOKUP(確報【１月】!AK21,台帳表ｔ[整理番号],台帳表ｔ[繁閑調整金]),"")</f>
        <v/>
      </c>
      <c r="AP21" s="275"/>
      <c r="AR21" s="202" t="str">
        <f>IFERROR(_xlfn.XLOOKUP(確報【１月】!AQ21,台帳表ｋ[整理番号],台帳表ｋ[繁閑調整]),"")</f>
        <v/>
      </c>
      <c r="AS21" s="277" t="str">
        <f>IFERROR(_xlfn.XLOOKUP(確報【１月】!AQ21,台帳表ｋ[整理番号],台帳表ｋ[精算
グループ]),"")</f>
        <v/>
      </c>
      <c r="AT21" s="278" t="str">
        <f>IFERROR(_xlfn.XLOOKUP(確報【１月】!AQ21,台帳表ｋ[整理番号],台帳表ｋ[請求書発行番号]),"")</f>
        <v/>
      </c>
      <c r="AU21" s="269" t="str">
        <f>IFERROR(_xlfn.XLOOKUP(確報【１月】!AQ21,台帳表ｋ[整理番号],台帳表ｋ[繁閑調整金]),"")</f>
        <v/>
      </c>
      <c r="AV21" s="275"/>
      <c r="AX21" s="202" t="str">
        <f>IFERROR(_xlfn.XLOOKUP(確報【１月】!AW21,台帳表ｋ[整理番号],台帳表ｋ[繁閑調整]),"")</f>
        <v/>
      </c>
      <c r="AY21" s="277" t="str">
        <f>IFERROR(_xlfn.XLOOKUP(確報【１月】!AW21,台帳表ｋ[整理番号],台帳表ｋ[精算
グループ]),"")</f>
        <v/>
      </c>
      <c r="AZ21" s="278" t="str">
        <f>IFERROR(_xlfn.XLOOKUP(確報【１月】!AW21,台帳表ｋ[整理番号],台帳表ｋ[請求書発行番号]),"")</f>
        <v/>
      </c>
      <c r="BA21" s="269" t="str">
        <f>IFERROR(_xlfn.XLOOKUP(確報【１月】!AW21,台帳表ｋ[整理番号],台帳表ｋ[繁閑調整金]),"")</f>
        <v/>
      </c>
      <c r="BB21" s="746" t="s">
        <v>16685</v>
      </c>
    </row>
    <row r="22" spans="1:54" ht="15.75" customHeight="1" thickBot="1">
      <c r="A22" s="927"/>
      <c r="B22" s="927"/>
      <c r="C22" s="927"/>
      <c r="D22" s="976"/>
      <c r="E22" s="927"/>
      <c r="F22" s="205" t="s">
        <v>16505</v>
      </c>
      <c r="G22" s="52" t="s">
        <v>16606</v>
      </c>
      <c r="H22" s="53" t="s">
        <v>16506</v>
      </c>
      <c r="I22" s="166">
        <f>SUMIFS(台帳表ｓ[金額],台帳表ｓ[精算
グループ],確報【１月】!$H22,台帳表ｓ[入金月（月のみ）],確報【１月】!$A$1,台帳表ｓ[ＮＣ区分],"西部")+SUMIFS(測量台帳1ｓ[入金額],測量台帳1ｓ[精算
グループ],確報【１月】!$H22,測量台帳1ｓ[入金月（月のみ）],確報【１月】!$A$1,測量台帳1ｓ[NC区分],"西部")+SUMIFS(測量台帳1__2ｓ[入金額(後)],測量台帳1__2ｓ[精算
グループ(後)],確報【１月】!$H22,測量台帳1__2ｓ[入金月(後)（月のみ）],確報【１月】!$A$1,測量台帳1__2ｓ[NC区分],"西部")+SUMIFS(台帳表ｓ[金額],台帳表ｓ[精算
グループ],確報【１月】!$H22,台帳表ｓ[入金月（月のみ）],確報【１月】!$A$1,台帳表ｓ[ＮＣ区分],"多摩")+SUMIFS(測量台帳1ｓ[入金額],測量台帳1ｓ[精算
グループ],確報【１月】!$H22,測量台帳1ｓ[入金月（月のみ）],確報【１月】!$A$1,測量台帳1ｓ[NC区分],"多摩")+SUMIFS(測量台帳1__2ｓ[入金額(後)],測量台帳1__2ｓ[精算
グループ(後)],確報【１月】!$H22,測量台帳1__2ｓ[入金月(後)（月のみ）],確報【１月】!$A$1,測量台帳1__2ｓ[NC区分],"多摩")</f>
        <v>0</v>
      </c>
      <c r="J22" s="81" t="s">
        <v>16506</v>
      </c>
      <c r="K22" s="82"/>
      <c r="L22" s="81" t="s">
        <v>16506</v>
      </c>
      <c r="M22" s="82"/>
      <c r="N22" s="69" t="s">
        <v>16506</v>
      </c>
      <c r="O22" s="70"/>
      <c r="P22" s="53" t="s">
        <v>315</v>
      </c>
      <c r="Q22" s="54">
        <f>SUMIFS(台帳表ｔ[金額],台帳表ｔ[精算
グループ],確報【１月】!$H22,台帳表ｔ[入金月（月のみ）],確報【１月】!$A$1,台帳表ｔ[ＮＣ区分],"多摩")+SUMIFS(測量台帳1ｔ[入金額],測量台帳1ｔ[精算
グループ],確報【１月】!$H22,測量台帳1ｔ[入金月（月のみ）],確報【１月】!$A$1,測量台帳1ｔ[NC区分],"多摩")+SUMIFS(測量台帳1__2ｔ[入金額(後)],測量台帳1__2ｔ[精算
グループ(後)],確報【１月】!$H22,測量台帳1__2ｔ[入金月(後)（月のみ）],確報【１月】!$A$1,測量台帳1__2ｔ[NC区分],"多摩")+SUMIFS(台帳表ｔ[金額],台帳表ｔ[精算
グループ],確報【１月】!$H22,台帳表ｔ[入金月（月のみ）],確報【１月】!$A$1,台帳表ｔ[ＮＣ区分],"西部")+SUMIFS(測量台帳1ｔ[入金額],測量台帳1ｔ[精算
グループ],確報【１月】!$H22,測量台帳1ｔ[入金月（月のみ）],確報【１月】!$A$1,測量台帳1ｔ[NC区分],"西部")+SUMIFS(測量台帳1__2ｔ[入金額(後)],測量台帳1__2ｔ[精算
グループ(後)],確報【１月】!$H22,測量台帳1__2ｔ[入金月(後)（月のみ）],確報【１月】!$A$1,測量台帳1__2ｔ[NC区分],"西部")</f>
        <v>0</v>
      </c>
      <c r="R22" s="53" t="s">
        <v>315</v>
      </c>
      <c r="S22" s="88"/>
      <c r="T22" s="89" t="s">
        <v>315</v>
      </c>
      <c r="U22" s="54"/>
      <c r="V22" s="53" t="s">
        <v>315</v>
      </c>
      <c r="W22" s="54" cm="1">
        <f t="array" ref="W22">INDEX(設備G入力用!$F$2:$Q$72,ROW(A17), MATCH($A$1,設備G入力用!$F$2:$Q$2,0))</f>
        <v>0</v>
      </c>
      <c r="X22" s="71">
        <f t="shared" ref="X22:X24" si="3">SUM(I22,K22,M22,O22,Q22,S22,U22,W22)</f>
        <v>0</v>
      </c>
      <c r="Y22" s="24"/>
      <c r="Z22" s="13"/>
      <c r="AA22" s="1075"/>
      <c r="AB22" s="302" t="s">
        <v>16510</v>
      </c>
      <c r="AC22" s="172">
        <f t="shared" si="1"/>
        <v>0</v>
      </c>
      <c r="AD22" s="10"/>
      <c r="AE22" s="10"/>
      <c r="AF22" s="202" t="str">
        <f>IFERROR(_xlfn.XLOOKUP(確報【１月】!$AE22,台帳表ｓ[整理番号],台帳表ｓ[繁閑調整]),"")</f>
        <v/>
      </c>
      <c r="AG22" s="277" t="str">
        <f>IFERROR(_xlfn.XLOOKUP(確報【１月】!$AE22,台帳表ｓ[整理番号],台帳表ｓ[精算
グループ]),"")</f>
        <v/>
      </c>
      <c r="AH22" s="278" t="str">
        <f>IFERROR(_xlfn.XLOOKUP(確報【１月】!$AE22,台帳表ｓ[整理番号],台帳表ｓ[請求書発行番号]),"")</f>
        <v/>
      </c>
      <c r="AI22" s="269" t="str">
        <f>IFERROR(_xlfn.XLOOKUP(確報【１月】!$AE22,台帳表ｓ[整理番号],台帳表ｓ[繁閑調整金]),"")</f>
        <v/>
      </c>
      <c r="AJ22" s="139"/>
      <c r="AL22" s="202" t="str">
        <f>IFERROR(_xlfn.XLOOKUP(確報【１月】!AK22,台帳表ｔ[整理番号],台帳表ｔ[繁閑調整]),"")</f>
        <v/>
      </c>
      <c r="AM22" s="277" t="str">
        <f>IFERROR(_xlfn.XLOOKUP(確報【１月】!AK22,台帳表ｔ[整理番号],台帳表ｔ[精算
グループ]),"")</f>
        <v/>
      </c>
      <c r="AN22" s="278" t="str">
        <f>IFERROR(_xlfn.XLOOKUP(確報【１月】!AK22,台帳表ｔ[整理番号],台帳表ｔ[請求書発行番号]),"")</f>
        <v/>
      </c>
      <c r="AO22" s="269" t="str">
        <f>IFERROR(_xlfn.XLOOKUP(確報【１月】!AK22,台帳表ｔ[整理番号],台帳表ｔ[繁閑調整金]),"")</f>
        <v/>
      </c>
      <c r="AP22" s="275"/>
      <c r="AR22" s="202" t="str">
        <f>IFERROR(_xlfn.XLOOKUP(確報【１月】!AQ22,台帳表ｋ[整理番号],台帳表ｋ[繁閑調整]),"")</f>
        <v/>
      </c>
      <c r="AS22" s="277" t="str">
        <f>IFERROR(_xlfn.XLOOKUP(確報【１月】!AQ22,台帳表ｋ[整理番号],台帳表ｋ[精算
グループ]),"")</f>
        <v/>
      </c>
      <c r="AT22" s="278" t="str">
        <f>IFERROR(_xlfn.XLOOKUP(確報【１月】!AQ22,台帳表ｋ[整理番号],台帳表ｋ[請求書発行番号]),"")</f>
        <v/>
      </c>
      <c r="AU22" s="269" t="str">
        <f>IFERROR(_xlfn.XLOOKUP(確報【１月】!AQ22,台帳表ｋ[整理番号],台帳表ｋ[繁閑調整金]),"")</f>
        <v/>
      </c>
      <c r="AV22" s="275"/>
      <c r="AX22" s="202" t="str">
        <f>IFERROR(_xlfn.XLOOKUP(確報【１月】!AW22,台帳表ｋ[整理番号],台帳表ｋ[繁閑調整]),"")</f>
        <v/>
      </c>
      <c r="AY22" s="277" t="str">
        <f>IFERROR(_xlfn.XLOOKUP(確報【１月】!AW22,台帳表ｋ[整理番号],台帳表ｋ[精算
グループ]),"")</f>
        <v/>
      </c>
      <c r="AZ22" s="278" t="str">
        <f>IFERROR(_xlfn.XLOOKUP(確報【１月】!AW22,台帳表ｋ[整理番号],台帳表ｋ[請求書発行番号]),"")</f>
        <v/>
      </c>
      <c r="BA22" s="269" t="str">
        <f>IFERROR(_xlfn.XLOOKUP(確報【１月】!AW22,台帳表ｋ[整理番号],台帳表ｋ[繁閑調整金]),"")</f>
        <v/>
      </c>
    </row>
    <row r="23" spans="1:54" ht="15.75" customHeight="1" thickTop="1" thickBot="1">
      <c r="A23" s="927"/>
      <c r="B23" s="927"/>
      <c r="C23" s="927"/>
      <c r="D23" s="976"/>
      <c r="E23" s="927"/>
      <c r="F23" s="55" t="s">
        <v>16507</v>
      </c>
      <c r="G23" s="26" t="s">
        <v>16606</v>
      </c>
      <c r="H23" s="27" t="s">
        <v>16508</v>
      </c>
      <c r="I23" s="28">
        <f>SUMIFS(台帳表ｓ[金額],台帳表ｓ[精算
グループ],確報【１月】!$H23,台帳表ｓ[入金月（月のみ）],確報【１月】!$A$1,台帳表ｓ[ＮＣ区分],"西部")+SUMIFS(測量台帳1ｓ[入金額],測量台帳1ｓ[精算
グループ],確報【１月】!$H23,測量台帳1ｓ[入金月（月のみ）],確報【１月】!$A$1,測量台帳1ｓ[NC区分],"西部")+SUMIFS(測量台帳1__2ｓ[入金額(後)],測量台帳1__2ｓ[精算
グループ(後)],確報【１月】!$H23,測量台帳1__2ｓ[入金月(後)（月のみ）],確報【１月】!$A$1,測量台帳1__2ｓ[NC区分],"西部")+SUMIFS(台帳表ｓ[金額],台帳表ｓ[精算
グループ],確報【１月】!$H23,台帳表ｓ[入金月（月のみ）],確報【１月】!$A$1,台帳表ｓ[ＮＣ区分],"多摩")+SUMIFS(測量台帳1ｓ[入金額],測量台帳1ｓ[精算
グループ],確報【１月】!$H23,測量台帳1ｓ[入金月（月のみ）],確報【１月】!$A$1,測量台帳1ｓ[NC区分],"多摩")+SUMIFS(測量台帳1__2ｓ[入金額(後)],測量台帳1__2ｓ[精算
グループ(後)],確報【１月】!$H23,測量台帳1__2ｓ[入金月(後)（月のみ）],確報【１月】!$A$1,測量台帳1__2ｓ[NC区分],"多摩")</f>
        <v>0</v>
      </c>
      <c r="J23" s="78" t="s">
        <v>16508</v>
      </c>
      <c r="K23" s="40"/>
      <c r="L23" s="78" t="s">
        <v>16508</v>
      </c>
      <c r="M23" s="40"/>
      <c r="N23" s="60" t="s">
        <v>16508</v>
      </c>
      <c r="O23" s="61"/>
      <c r="P23" s="27" t="s">
        <v>16508</v>
      </c>
      <c r="Q23" s="29">
        <f>SUMIFS(台帳表ｔ[金額],台帳表ｔ[精算
グループ],確報【１月】!$H23,台帳表ｔ[入金月（月のみ）],確報【１月】!$A$1,台帳表ｔ[ＮＣ区分],"多摩")+SUMIFS(測量台帳1ｔ[入金額],測量台帳1ｔ[精算
グループ],確報【１月】!$H23,測量台帳1ｔ[入金月（月のみ）],確報【１月】!$A$1,測量台帳1ｔ[NC区分],"多摩")+SUMIFS(測量台帳1__2ｔ[入金額(後)],測量台帳1__2ｔ[精算
グループ(後)],確報【１月】!$H23,測量台帳1__2ｔ[入金月(後)（月のみ）],確報【１月】!$A$1,測量台帳1__2ｔ[NC区分],"多摩")+SUMIFS(台帳表ｔ[金額],台帳表ｔ[精算
グループ],確報【１月】!$H23,台帳表ｔ[入金月（月のみ）],確報【１月】!$A$1,台帳表ｔ[ＮＣ区分],"西部")+SUMIFS(測量台帳1ｔ[入金額],測量台帳1ｔ[精算
グループ],確報【１月】!$H23,測量台帳1ｔ[入金月（月のみ）],確報【１月】!$A$1,測量台帳1ｔ[NC区分],"西部")+SUMIFS(測量台帳1__2ｔ[入金額(後)],測量台帳1__2ｔ[精算
グループ(後)],確報【１月】!$H23,測量台帳1__2ｔ[入金月(後)（月のみ）],確報【１月】!$A$1,測量台帳1__2ｔ[NC区分],"西部")</f>
        <v>114559</v>
      </c>
      <c r="R23" s="27" t="s">
        <v>620</v>
      </c>
      <c r="S23" s="92"/>
      <c r="T23" s="93" t="s">
        <v>620</v>
      </c>
      <c r="U23" s="29"/>
      <c r="V23" s="27" t="s">
        <v>620</v>
      </c>
      <c r="W23" s="29" cm="1">
        <f t="array" ref="W23">INDEX(設備G入力用!$F$2:$Q$72,ROW(A18), MATCH($A$1,設備G入力用!$F$2:$Q$2,0))</f>
        <v>0</v>
      </c>
      <c r="X23" s="30">
        <f t="shared" si="3"/>
        <v>114559</v>
      </c>
      <c r="AA23" s="1071" t="s">
        <v>16613</v>
      </c>
      <c r="AB23" s="1072"/>
      <c r="AC23" s="323">
        <f>SUM(AC6:AC22)</f>
        <v>38748686</v>
      </c>
      <c r="AD23" s="10"/>
      <c r="AE23" s="10"/>
      <c r="AF23" s="202" t="str">
        <f>IFERROR(_xlfn.XLOOKUP(確報【１月】!$AE23,台帳表ｓ[整理番号],台帳表ｓ[繁閑調整]),"")</f>
        <v/>
      </c>
      <c r="AG23" s="277" t="str">
        <f>IFERROR(_xlfn.XLOOKUP(確報【１月】!$AE23,台帳表ｓ[整理番号],台帳表ｓ[精算
グループ]),"")</f>
        <v/>
      </c>
      <c r="AH23" s="278" t="str">
        <f>IFERROR(_xlfn.XLOOKUP(確報【１月】!$AE23,台帳表ｓ[整理番号],台帳表ｓ[請求書発行番号]),"")</f>
        <v/>
      </c>
      <c r="AI23" s="269" t="str">
        <f>IFERROR(_xlfn.XLOOKUP(確報【１月】!$AE23,台帳表ｓ[整理番号],台帳表ｓ[繁閑調整金]),"")</f>
        <v/>
      </c>
      <c r="AJ23" s="139"/>
      <c r="AL23" s="202" t="str">
        <f>IFERROR(_xlfn.XLOOKUP(確報【１月】!AK23,台帳表ｔ[整理番号],台帳表ｔ[繁閑調整]),"")</f>
        <v/>
      </c>
      <c r="AM23" s="277" t="str">
        <f>IFERROR(_xlfn.XLOOKUP(確報【１月】!AK23,台帳表ｔ[整理番号],台帳表ｔ[精算
グループ]),"")</f>
        <v/>
      </c>
      <c r="AN23" s="278" t="str">
        <f>IFERROR(_xlfn.XLOOKUP(確報【１月】!AK23,台帳表ｔ[整理番号],台帳表ｔ[請求書発行番号]),"")</f>
        <v/>
      </c>
      <c r="AO23" s="269" t="str">
        <f>IFERROR(_xlfn.XLOOKUP(確報【１月】!AK23,台帳表ｔ[整理番号],台帳表ｔ[繁閑調整金]),"")</f>
        <v/>
      </c>
      <c r="AP23" s="275"/>
      <c r="AR23" s="202" t="str">
        <f>IFERROR(_xlfn.XLOOKUP(確報【１月】!AQ23,台帳表ｋ[整理番号],台帳表ｋ[繁閑調整]),"")</f>
        <v/>
      </c>
      <c r="AS23" s="277" t="str">
        <f>IFERROR(_xlfn.XLOOKUP(確報【１月】!AQ23,台帳表ｋ[整理番号],台帳表ｋ[精算
グループ]),"")</f>
        <v/>
      </c>
      <c r="AT23" s="278" t="str">
        <f>IFERROR(_xlfn.XLOOKUP(確報【１月】!AQ23,台帳表ｋ[整理番号],台帳表ｋ[請求書発行番号]),"")</f>
        <v/>
      </c>
      <c r="AU23" s="269" t="str">
        <f>IFERROR(_xlfn.XLOOKUP(確報【１月】!AQ23,台帳表ｋ[整理番号],台帳表ｋ[繁閑調整金]),"")</f>
        <v/>
      </c>
      <c r="AV23" s="275"/>
      <c r="AX23" s="202" t="str">
        <f>IFERROR(_xlfn.XLOOKUP(確報【１月】!AW23,台帳表ｋ[整理番号],台帳表ｋ[繁閑調整]),"")</f>
        <v/>
      </c>
      <c r="AY23" s="277" t="str">
        <f>IFERROR(_xlfn.XLOOKUP(確報【１月】!AW23,台帳表ｋ[整理番号],台帳表ｋ[精算
グループ]),"")</f>
        <v/>
      </c>
      <c r="AZ23" s="278" t="str">
        <f>IFERROR(_xlfn.XLOOKUP(確報【１月】!AW23,台帳表ｋ[整理番号],台帳表ｋ[請求書発行番号]),"")</f>
        <v/>
      </c>
      <c r="BA23" s="269" t="str">
        <f>IFERROR(_xlfn.XLOOKUP(確報【１月】!AW23,台帳表ｋ[整理番号],台帳表ｋ[繁閑調整金]),"")</f>
        <v/>
      </c>
    </row>
    <row r="24" spans="1:54" ht="15.75" customHeight="1" thickBot="1">
      <c r="A24" s="927"/>
      <c r="B24" s="927"/>
      <c r="C24" s="927"/>
      <c r="D24" s="979"/>
      <c r="E24" s="928"/>
      <c r="F24" s="25" t="s">
        <v>16509</v>
      </c>
      <c r="G24" s="52" t="s">
        <v>16606</v>
      </c>
      <c r="H24" s="27" t="s">
        <v>16510</v>
      </c>
      <c r="I24" s="28">
        <f>SUMIFS(台帳表ｓ[金額],台帳表ｓ[精算
グループ],確報【１月】!$H24,台帳表ｓ[入金月（月のみ）],確報【１月】!$A$1,台帳表ｓ[ＮＣ区分],"西部")+SUMIFS(測量台帳1ｓ[入金額],測量台帳1ｓ[精算
グループ],確報【１月】!$H24,測量台帳1ｓ[入金月（月のみ）],確報【１月】!$A$1,測量台帳1ｓ[NC区分],"西部")+SUMIFS(測量台帳1__2ｓ[入金額(後)],測量台帳1__2ｓ[精算
グループ(後)],確報【１月】!$H24,測量台帳1__2ｓ[入金月(後)（月のみ）],確報【１月】!$A$1,測量台帳1__2ｓ[NC区分],"西部")+SUMIFS(台帳表ｓ[金額],台帳表ｓ[精算
グループ],確報【１月】!$H24,台帳表ｓ[入金月（月のみ）],確報【１月】!$A$1,台帳表ｓ[ＮＣ区分],"多摩")+SUMIFS(測量台帳1ｓ[入金額],測量台帳1ｓ[精算
グループ],確報【１月】!$H24,測量台帳1ｓ[入金月（月のみ）],確報【１月】!$A$1,測量台帳1ｓ[NC区分],"多摩")+SUMIFS(測量台帳1__2ｓ[入金額(後)],測量台帳1__2ｓ[精算
グループ(後)],確報【１月】!$H24,測量台帳1__2ｓ[入金月(後)（月のみ）],確報【１月】!$A$1,測量台帳1__2ｓ[NC区分],"多摩")</f>
        <v>0</v>
      </c>
      <c r="J24" s="78" t="s">
        <v>16510</v>
      </c>
      <c r="K24" s="40"/>
      <c r="L24" s="78" t="s">
        <v>16510</v>
      </c>
      <c r="M24" s="40"/>
      <c r="N24" s="60" t="s">
        <v>16510</v>
      </c>
      <c r="O24" s="61"/>
      <c r="P24" s="27" t="s">
        <v>16510</v>
      </c>
      <c r="Q24" s="29">
        <f>SUMIFS(台帳表ｔ[金額],台帳表ｔ[精算
グループ],確報【１月】!$H24,台帳表ｔ[入金月（月のみ）],確報【１月】!$A$1,台帳表ｔ[ＮＣ区分],"多摩")+SUMIFS(測量台帳1ｔ[入金額],測量台帳1ｔ[精算
グループ],確報【１月】!$H24,測量台帳1ｔ[入金月（月のみ）],確報【１月】!$A$1,測量台帳1ｔ[NC区分],"多摩")+SUMIFS(測量台帳1__2ｔ[入金額(後)],測量台帳1__2ｔ[精算
グループ(後)],確報【１月】!$H24,測量台帳1__2ｔ[入金月(後)（月のみ）],確報【１月】!$A$1,測量台帳1__2ｔ[NC区分],"多摩")+SUMIFS(台帳表ｔ[金額],台帳表ｔ[精算
グループ],確報【１月】!$H24,台帳表ｔ[入金月（月のみ）],確報【１月】!$A$1,台帳表ｔ[ＮＣ区分],"西部")+SUMIFS(測量台帳1ｔ[入金額],測量台帳1ｔ[精算
グループ],確報【１月】!$H24,測量台帳1ｔ[入金月（月のみ）],確報【１月】!$A$1,測量台帳1ｔ[NC区分],"西部")+SUMIFS(測量台帳1__2ｔ[入金額(後)],測量台帳1__2ｔ[精算
グループ(後)],確報【１月】!$H24,測量台帳1__2ｔ[入金月(後)（月のみ）],確報【１月】!$A$1,測量台帳1__2ｔ[NC区分],"西部")</f>
        <v>0</v>
      </c>
      <c r="R24" s="27" t="s">
        <v>16510</v>
      </c>
      <c r="S24" s="92"/>
      <c r="T24" s="93" t="s">
        <v>16510</v>
      </c>
      <c r="U24" s="29"/>
      <c r="V24" s="27" t="s">
        <v>16510</v>
      </c>
      <c r="W24" s="29" cm="1">
        <f t="array" ref="W24">INDEX(設備G入力用!$F$2:$Q$72,ROW(A19), MATCH($A$1,設備G入力用!$F$2:$Q$2,0))</f>
        <v>0</v>
      </c>
      <c r="X24" s="30">
        <f t="shared" si="3"/>
        <v>0</v>
      </c>
      <c r="Y24" s="16">
        <f>SUM(X20:X24)</f>
        <v>114559</v>
      </c>
      <c r="Z24" s="13" t="s">
        <v>16614</v>
      </c>
      <c r="AA24" s="982" t="s">
        <v>16511</v>
      </c>
      <c r="AB24" s="303" t="s">
        <v>95</v>
      </c>
      <c r="AC24" s="172">
        <f t="shared" ref="AC24:AC29" si="4">SUM(I25,K25,M25,O25,Q25,S25,U25,W25)</f>
        <v>936237</v>
      </c>
      <c r="AD24" s="10"/>
      <c r="AE24" s="10"/>
      <c r="AF24" s="202" t="str">
        <f>IFERROR(_xlfn.XLOOKUP(確報【１月】!$AE24,台帳表ｓ[整理番号],台帳表ｓ[繁閑調整]),"")</f>
        <v/>
      </c>
      <c r="AG24" s="277" t="str">
        <f>IFERROR(_xlfn.XLOOKUP(確報【１月】!$AE24,台帳表ｓ[整理番号],台帳表ｓ[精算
グループ]),"")</f>
        <v/>
      </c>
      <c r="AH24" s="278" t="str">
        <f>IFERROR(_xlfn.XLOOKUP(確報【１月】!$AE24,台帳表ｓ[整理番号],台帳表ｓ[請求書発行番号]),"")</f>
        <v/>
      </c>
      <c r="AI24" s="269" t="str">
        <f>IFERROR(_xlfn.XLOOKUP(確報【１月】!$AE24,台帳表ｓ[整理番号],台帳表ｓ[繁閑調整金]),"")</f>
        <v/>
      </c>
      <c r="AJ24" s="139"/>
      <c r="AL24" s="202" t="str">
        <f>IFERROR(_xlfn.XLOOKUP(確報【１月】!AK24,台帳表ｔ[整理番号],台帳表ｔ[繁閑調整]),"")</f>
        <v/>
      </c>
      <c r="AM24" s="277" t="str">
        <f>IFERROR(_xlfn.XLOOKUP(確報【１月】!AK24,台帳表ｔ[整理番号],台帳表ｔ[精算
グループ]),"")</f>
        <v/>
      </c>
      <c r="AN24" s="278" t="str">
        <f>IFERROR(_xlfn.XLOOKUP(確報【１月】!AK24,台帳表ｔ[整理番号],台帳表ｔ[請求書発行番号]),"")</f>
        <v/>
      </c>
      <c r="AO24" s="269" t="str">
        <f>IFERROR(_xlfn.XLOOKUP(確報【１月】!AK24,台帳表ｔ[整理番号],台帳表ｔ[繁閑調整金]),"")</f>
        <v/>
      </c>
      <c r="AP24" s="275"/>
      <c r="AR24" s="202" t="str">
        <f>IFERROR(_xlfn.XLOOKUP(確報【１月】!AQ24,台帳表ｋ[整理番号],台帳表ｋ[繁閑調整]),"")</f>
        <v/>
      </c>
      <c r="AS24" s="277" t="str">
        <f>IFERROR(_xlfn.XLOOKUP(確報【１月】!AQ24,台帳表ｋ[整理番号],台帳表ｋ[精算
グループ]),"")</f>
        <v/>
      </c>
      <c r="AT24" s="278" t="str">
        <f>IFERROR(_xlfn.XLOOKUP(確報【１月】!AQ24,台帳表ｋ[整理番号],台帳表ｋ[請求書発行番号]),"")</f>
        <v/>
      </c>
      <c r="AU24" s="269" t="str">
        <f>IFERROR(_xlfn.XLOOKUP(確報【１月】!AQ24,台帳表ｋ[整理番号],台帳表ｋ[繁閑調整金]),"")</f>
        <v/>
      </c>
      <c r="AV24" s="275"/>
      <c r="AX24" s="202" t="str">
        <f>IFERROR(_xlfn.XLOOKUP(確報【１月】!AW24,台帳表ｋ[整理番号],台帳表ｋ[繁閑調整]),"")</f>
        <v/>
      </c>
      <c r="AY24" s="277" t="str">
        <f>IFERROR(_xlfn.XLOOKUP(確報【１月】!AW24,台帳表ｋ[整理番号],台帳表ｋ[精算
グループ]),"")</f>
        <v/>
      </c>
      <c r="AZ24" s="278" t="str">
        <f>IFERROR(_xlfn.XLOOKUP(確報【１月】!AW24,台帳表ｋ[整理番号],台帳表ｋ[請求書発行番号]),"")</f>
        <v/>
      </c>
      <c r="BA24" s="269" t="str">
        <f>IFERROR(_xlfn.XLOOKUP(確報【１月】!AW24,台帳表ｋ[整理番号],台帳表ｋ[繁閑調整金]),"")</f>
        <v/>
      </c>
    </row>
    <row r="25" spans="1:54" ht="15" customHeight="1">
      <c r="A25" s="927"/>
      <c r="B25" s="927"/>
      <c r="C25" s="927"/>
      <c r="D25" s="973" t="s">
        <v>16511</v>
      </c>
      <c r="E25" s="926" t="s">
        <v>16512</v>
      </c>
      <c r="F25" s="57" t="s">
        <v>16513</v>
      </c>
      <c r="G25" s="19" t="s">
        <v>16606</v>
      </c>
      <c r="H25" s="167" t="s">
        <v>95</v>
      </c>
      <c r="I25" s="168"/>
      <c r="J25" s="58" t="s">
        <v>95</v>
      </c>
      <c r="K25" s="168"/>
      <c r="L25" s="58" t="s">
        <v>95</v>
      </c>
      <c r="M25" s="168"/>
      <c r="N25" s="58" t="s">
        <v>95</v>
      </c>
      <c r="O25" s="59">
        <f>SUMIFS(台帳表ｓ[金額],台帳表ｓ[精算
グループ],確報【１月】!$H25,台帳表ｓ[入金月（月のみ）],確報【１月】!$A$1,台帳表ｓ[ＮＣ区分],"南部")+SUMIFS(測量台帳1ｓ[入金額],測量台帳1ｓ[精算
グループ],確報【１月】!$H25,測量台帳1ｓ[入金月（月のみ）],確報【１月】!$A$1,測量台帳1ｓ[NC区分],"南部")+SUMIFS(測量台帳1__2ｓ[入金額(後)],測量台帳1__2ｓ[精算
グループ(後)],確報【１月】!$H25,測量台帳1__2ｓ[入金月(後)（月のみ）],確報【１月】!$A$1,測量台帳1__2ｓ[NC区分],"南部")</f>
        <v>936237</v>
      </c>
      <c r="P25" s="167" t="s">
        <v>95</v>
      </c>
      <c r="Q25" s="59"/>
      <c r="R25" s="167" t="s">
        <v>95</v>
      </c>
      <c r="S25" s="168"/>
      <c r="T25" s="58" t="s">
        <v>95</v>
      </c>
      <c r="U25" s="59"/>
      <c r="V25" s="167" t="s">
        <v>95</v>
      </c>
      <c r="W25" s="59" cm="1">
        <f t="array" ref="W25">INDEX(設備G入力用!$F$2:$Q$72,ROW(A20), MATCH($A$1,設備G入力用!$F$2:$Q$2,0))</f>
        <v>0</v>
      </c>
      <c r="X25" s="23">
        <f>SUM(I25,K25,M25,O25,Q25,S25,U25,W25)</f>
        <v>936237</v>
      </c>
      <c r="Y25" s="24"/>
      <c r="Z25" s="13"/>
      <c r="AA25" s="983"/>
      <c r="AB25" s="304" t="s">
        <v>127</v>
      </c>
      <c r="AC25" s="172">
        <f t="shared" si="4"/>
        <v>0</v>
      </c>
      <c r="AD25" s="10"/>
      <c r="AE25" s="10"/>
      <c r="AF25" s="202" t="str">
        <f>IFERROR(_xlfn.XLOOKUP(確報【１月】!$AE25,台帳表ｓ[整理番号],台帳表ｓ[繁閑調整]),"")</f>
        <v/>
      </c>
      <c r="AG25" s="277" t="str">
        <f>IFERROR(_xlfn.XLOOKUP(確報【１月】!$AE25,台帳表ｓ[整理番号],台帳表ｓ[精算
グループ]),"")</f>
        <v/>
      </c>
      <c r="AH25" s="278" t="str">
        <f>IFERROR(_xlfn.XLOOKUP(確報【１月】!$AE25,台帳表ｓ[整理番号],台帳表ｓ[請求書発行番号]),"")</f>
        <v/>
      </c>
      <c r="AI25" s="269" t="str">
        <f>IFERROR(_xlfn.XLOOKUP(確報【１月】!$AE25,台帳表ｓ[整理番号],台帳表ｓ[繁閑調整金]),"")</f>
        <v/>
      </c>
      <c r="AJ25" s="139"/>
      <c r="AL25" s="202" t="str">
        <f>IFERROR(_xlfn.XLOOKUP(確報【１月】!AK25,台帳表ｔ[整理番号],台帳表ｔ[繁閑調整]),"")</f>
        <v/>
      </c>
      <c r="AM25" s="277" t="str">
        <f>IFERROR(_xlfn.XLOOKUP(確報【１月】!AK25,台帳表ｔ[整理番号],台帳表ｔ[精算
グループ]),"")</f>
        <v/>
      </c>
      <c r="AN25" s="278" t="str">
        <f>IFERROR(_xlfn.XLOOKUP(確報【１月】!AK25,台帳表ｔ[整理番号],台帳表ｔ[請求書発行番号]),"")</f>
        <v/>
      </c>
      <c r="AO25" s="269" t="str">
        <f>IFERROR(_xlfn.XLOOKUP(確報【１月】!AK25,台帳表ｔ[整理番号],台帳表ｔ[繁閑調整金]),"")</f>
        <v/>
      </c>
      <c r="AP25" s="275"/>
      <c r="AR25" s="202" t="str">
        <f>IFERROR(_xlfn.XLOOKUP(確報【１月】!AQ25,台帳表ｋ[整理番号],台帳表ｋ[繁閑調整]),"")</f>
        <v/>
      </c>
      <c r="AS25" s="277" t="str">
        <f>IFERROR(_xlfn.XLOOKUP(確報【１月】!AQ25,台帳表ｋ[整理番号],台帳表ｋ[精算
グループ]),"")</f>
        <v/>
      </c>
      <c r="AT25" s="278" t="str">
        <f>IFERROR(_xlfn.XLOOKUP(確報【１月】!AQ25,台帳表ｋ[整理番号],台帳表ｋ[請求書発行番号]),"")</f>
        <v/>
      </c>
      <c r="AU25" s="269" t="str">
        <f>IFERROR(_xlfn.XLOOKUP(確報【１月】!AQ25,台帳表ｋ[整理番号],台帳表ｋ[繁閑調整金]),"")</f>
        <v/>
      </c>
      <c r="AV25" s="275"/>
      <c r="AX25" s="202" t="str">
        <f>IFERROR(_xlfn.XLOOKUP(確報【１月】!AW25,台帳表ｋ[整理番号],台帳表ｋ[繁閑調整]),"")</f>
        <v/>
      </c>
      <c r="AY25" s="277" t="str">
        <f>IFERROR(_xlfn.XLOOKUP(確報【１月】!AW25,台帳表ｋ[整理番号],台帳表ｋ[精算
グループ]),"")</f>
        <v/>
      </c>
      <c r="AZ25" s="278" t="str">
        <f>IFERROR(_xlfn.XLOOKUP(確報【１月】!AW25,台帳表ｋ[整理番号],台帳表ｋ[請求書発行番号]),"")</f>
        <v/>
      </c>
      <c r="BA25" s="269" t="str">
        <f>IFERROR(_xlfn.XLOOKUP(確報【１月】!AW25,台帳表ｋ[整理番号],台帳表ｋ[繁閑調整金]),"")</f>
        <v/>
      </c>
    </row>
    <row r="26" spans="1:54" ht="15.75" customHeight="1">
      <c r="A26" s="927"/>
      <c r="B26" s="927"/>
      <c r="C26" s="927"/>
      <c r="D26" s="976"/>
      <c r="E26" s="927"/>
      <c r="F26" s="55" t="s">
        <v>16514</v>
      </c>
      <c r="G26" s="52" t="s">
        <v>16606</v>
      </c>
      <c r="H26" s="45" t="s">
        <v>127</v>
      </c>
      <c r="I26" s="169"/>
      <c r="J26" s="60" t="s">
        <v>127</v>
      </c>
      <c r="K26" s="169"/>
      <c r="L26" s="60" t="s">
        <v>127</v>
      </c>
      <c r="M26" s="169"/>
      <c r="N26" s="60" t="s">
        <v>127</v>
      </c>
      <c r="O26" s="61">
        <f>SUMIFS(台帳表ｓ[金額],台帳表ｓ[精算
グループ],確報【１月】!$H26,台帳表ｓ[入金月（月のみ）],確報【１月】!$A$1,台帳表ｓ[ＮＣ区分],"南部")+SUMIFS(測量台帳1ｓ[入金額],測量台帳1ｓ[精算
グループ],確報【１月】!$H26,測量台帳1ｓ[入金月（月のみ）],確報【１月】!$A$1,測量台帳1ｓ[NC区分],"南部")+SUMIFS(測量台帳1__2ｓ[入金額(後)],測量台帳1__2ｓ[精算
グループ(後)],確報【１月】!$H26,測量台帳1__2ｓ[入金月(後)（月のみ）],確報【１月】!$A$1,測量台帳1__2ｓ[NC区分],"南部")</f>
        <v>0</v>
      </c>
      <c r="P26" s="45" t="s">
        <v>127</v>
      </c>
      <c r="Q26" s="61"/>
      <c r="R26" s="45" t="s">
        <v>127</v>
      </c>
      <c r="S26" s="169"/>
      <c r="T26" s="60" t="s">
        <v>127</v>
      </c>
      <c r="U26" s="61"/>
      <c r="V26" s="45" t="s">
        <v>127</v>
      </c>
      <c r="W26" s="61" cm="1">
        <f t="array" ref="W26">INDEX(設備G入力用!$F$2:$Q$72,ROW(A21), MATCH($A$1,設備G入力用!$F$2:$Q$2,0))</f>
        <v>0</v>
      </c>
      <c r="X26" s="30">
        <f t="shared" ref="X26:X35" si="5">SUM(I26,K26,M26,O26,Q26,S26,U26,W26)</f>
        <v>0</v>
      </c>
      <c r="Y26" s="24"/>
      <c r="Z26" s="13"/>
      <c r="AA26" s="983"/>
      <c r="AB26" s="304" t="s">
        <v>16516</v>
      </c>
      <c r="AC26" s="172">
        <f t="shared" si="4"/>
        <v>0</v>
      </c>
      <c r="AD26" s="10"/>
      <c r="AE26" s="10"/>
      <c r="AF26" s="202" t="str">
        <f>IFERROR(_xlfn.XLOOKUP(確報【１月】!$AE26,台帳表ｓ[整理番号],台帳表ｓ[繁閑調整]),"")</f>
        <v/>
      </c>
      <c r="AG26" s="277" t="str">
        <f>IFERROR(_xlfn.XLOOKUP(確報【１月】!$AE26,台帳表ｓ[整理番号],台帳表ｓ[精算
グループ]),"")</f>
        <v/>
      </c>
      <c r="AH26" s="278" t="str">
        <f>IFERROR(_xlfn.XLOOKUP(確報【１月】!$AE26,台帳表ｓ[整理番号],台帳表ｓ[請求書発行番号]),"")</f>
        <v/>
      </c>
      <c r="AI26" s="269" t="str">
        <f>IFERROR(_xlfn.XLOOKUP(確報【１月】!$AE26,台帳表ｓ[整理番号],台帳表ｓ[繁閑調整金]),"")</f>
        <v/>
      </c>
      <c r="AJ26" s="139"/>
      <c r="AL26" s="202" t="str">
        <f>IFERROR(_xlfn.XLOOKUP(確報【１月】!AK26,台帳表ｔ[整理番号],台帳表ｔ[繁閑調整]),"")</f>
        <v/>
      </c>
      <c r="AM26" s="277" t="str">
        <f>IFERROR(_xlfn.XLOOKUP(確報【１月】!AK26,台帳表ｔ[整理番号],台帳表ｔ[精算
グループ]),"")</f>
        <v/>
      </c>
      <c r="AN26" s="278" t="str">
        <f>IFERROR(_xlfn.XLOOKUP(確報【１月】!AK26,台帳表ｔ[整理番号],台帳表ｔ[請求書発行番号]),"")</f>
        <v/>
      </c>
      <c r="AO26" s="269" t="str">
        <f>IFERROR(_xlfn.XLOOKUP(確報【１月】!AK26,台帳表ｔ[整理番号],台帳表ｔ[繁閑調整金]),"")</f>
        <v/>
      </c>
      <c r="AP26" s="275"/>
      <c r="AR26" s="202" t="str">
        <f>IFERROR(_xlfn.XLOOKUP(確報【１月】!AQ26,台帳表ｋ[整理番号],台帳表ｋ[繁閑調整]),"")</f>
        <v/>
      </c>
      <c r="AS26" s="277" t="str">
        <f>IFERROR(_xlfn.XLOOKUP(確報【１月】!AQ26,台帳表ｋ[整理番号],台帳表ｋ[精算
グループ]),"")</f>
        <v/>
      </c>
      <c r="AT26" s="278" t="str">
        <f>IFERROR(_xlfn.XLOOKUP(確報【１月】!AQ26,台帳表ｋ[整理番号],台帳表ｋ[請求書発行番号]),"")</f>
        <v/>
      </c>
      <c r="AU26" s="269" t="str">
        <f>IFERROR(_xlfn.XLOOKUP(確報【１月】!AQ26,台帳表ｋ[整理番号],台帳表ｋ[繁閑調整金]),"")</f>
        <v/>
      </c>
      <c r="AV26" s="275"/>
      <c r="AX26" s="202" t="str">
        <f>IFERROR(_xlfn.XLOOKUP(確報【１月】!AW26,台帳表ｋ[整理番号],台帳表ｋ[繁閑調整]),"")</f>
        <v/>
      </c>
      <c r="AY26" s="277" t="str">
        <f>IFERROR(_xlfn.XLOOKUP(確報【１月】!AW26,台帳表ｋ[整理番号],台帳表ｋ[精算
グループ]),"")</f>
        <v/>
      </c>
      <c r="AZ26" s="278" t="str">
        <f>IFERROR(_xlfn.XLOOKUP(確報【１月】!AW26,台帳表ｋ[整理番号],台帳表ｋ[請求書発行番号]),"")</f>
        <v/>
      </c>
      <c r="BA26" s="269" t="str">
        <f>IFERROR(_xlfn.XLOOKUP(確報【１月】!AW26,台帳表ｋ[整理番号],台帳表ｋ[繁閑調整金]),"")</f>
        <v/>
      </c>
    </row>
    <row r="27" spans="1:54" ht="15.75" customHeight="1">
      <c r="A27" s="927"/>
      <c r="B27" s="927"/>
      <c r="C27" s="927"/>
      <c r="D27" s="976"/>
      <c r="E27" s="927"/>
      <c r="F27" s="55" t="s">
        <v>16515</v>
      </c>
      <c r="G27" s="62" t="s">
        <v>16606</v>
      </c>
      <c r="H27" s="45" t="s">
        <v>16516</v>
      </c>
      <c r="I27" s="169"/>
      <c r="J27" s="60" t="s">
        <v>16516</v>
      </c>
      <c r="K27" s="169"/>
      <c r="L27" s="60" t="s">
        <v>16516</v>
      </c>
      <c r="M27" s="169"/>
      <c r="N27" s="60" t="s">
        <v>16615</v>
      </c>
      <c r="O27" s="61">
        <f>SUMIFS(台帳表ｓ[金額],台帳表ｓ[精算
グループ],確報【１月】!$H27,台帳表ｓ[入金月（月のみ）],確報【１月】!$A$1,台帳表ｓ[ＮＣ区分],"南部")+SUMIFS(測量台帳1ｓ[入金額],測量台帳1ｓ[精算
グループ],確報【１月】!$H27,測量台帳1ｓ[入金月（月のみ）],確報【１月】!$A$1,測量台帳1ｓ[NC区分],"南部")+SUMIFS(測量台帳1__2ｓ[入金額(後)],測量台帳1__2ｓ[精算
グループ(後)],確報【１月】!$H27,測量台帳1__2ｓ[入金月(後)（月のみ）],確報【１月】!$A$1,測量台帳1__2ｓ[NC区分],"南部")</f>
        <v>0</v>
      </c>
      <c r="P27" s="45" t="s">
        <v>16516</v>
      </c>
      <c r="Q27" s="61"/>
      <c r="R27" s="45" t="s">
        <v>16516</v>
      </c>
      <c r="S27" s="169"/>
      <c r="T27" s="60" t="s">
        <v>16516</v>
      </c>
      <c r="U27" s="61"/>
      <c r="V27" s="45" t="s">
        <v>16516</v>
      </c>
      <c r="W27" s="61" cm="1">
        <f t="array" ref="W27">INDEX(設備G入力用!$F$2:$Q$72,ROW(A22), MATCH($A$1,設備G入力用!$F$2:$Q$2,0))</f>
        <v>0</v>
      </c>
      <c r="X27" s="30">
        <f t="shared" si="5"/>
        <v>0</v>
      </c>
      <c r="AA27" s="983"/>
      <c r="AB27" s="304"/>
      <c r="AC27" s="172">
        <f t="shared" si="4"/>
        <v>0</v>
      </c>
      <c r="AD27" s="10"/>
      <c r="AE27" s="10"/>
      <c r="AF27" s="202" t="str">
        <f>IFERROR(_xlfn.XLOOKUP(確報【１月】!$AE27,台帳表ｓ[整理番号],台帳表ｓ[繁閑調整]),"")</f>
        <v/>
      </c>
      <c r="AG27" s="277" t="str">
        <f>IFERROR(_xlfn.XLOOKUP(確報【１月】!$AE27,台帳表ｓ[整理番号],台帳表ｓ[精算
グループ]),"")</f>
        <v/>
      </c>
      <c r="AH27" s="278" t="str">
        <f>IFERROR(_xlfn.XLOOKUP(確報【１月】!$AE27,台帳表ｓ[整理番号],台帳表ｓ[請求書発行番号]),"")</f>
        <v/>
      </c>
      <c r="AI27" s="269" t="str">
        <f>IFERROR(_xlfn.XLOOKUP(確報【１月】!$AE27,台帳表ｓ[整理番号],台帳表ｓ[繁閑調整金]),"")</f>
        <v/>
      </c>
      <c r="AJ27" s="139"/>
      <c r="AL27" s="202" t="str">
        <f>IFERROR(_xlfn.XLOOKUP(確報【１月】!AK27,台帳表ｔ[整理番号],台帳表ｔ[繁閑調整]),"")</f>
        <v/>
      </c>
      <c r="AM27" s="277" t="str">
        <f>IFERROR(_xlfn.XLOOKUP(確報【１月】!AK27,台帳表ｔ[整理番号],台帳表ｔ[精算
グループ]),"")</f>
        <v/>
      </c>
      <c r="AN27" s="278" t="str">
        <f>IFERROR(_xlfn.XLOOKUP(確報【１月】!AK27,台帳表ｔ[整理番号],台帳表ｔ[請求書発行番号]),"")</f>
        <v/>
      </c>
      <c r="AO27" s="269" t="str">
        <f>IFERROR(_xlfn.XLOOKUP(確報【１月】!AK27,台帳表ｔ[整理番号],台帳表ｔ[繁閑調整金]),"")</f>
        <v/>
      </c>
      <c r="AP27" s="275"/>
      <c r="AR27" s="202" t="str">
        <f>IFERROR(_xlfn.XLOOKUP(確報【１月】!AQ27,台帳表ｋ[整理番号],台帳表ｋ[繁閑調整]),"")</f>
        <v/>
      </c>
      <c r="AS27" s="277" t="str">
        <f>IFERROR(_xlfn.XLOOKUP(確報【１月】!AQ27,台帳表ｋ[整理番号],台帳表ｋ[精算
グループ]),"")</f>
        <v/>
      </c>
      <c r="AT27" s="278" t="str">
        <f>IFERROR(_xlfn.XLOOKUP(確報【１月】!AQ27,台帳表ｋ[整理番号],台帳表ｋ[請求書発行番号]),"")</f>
        <v/>
      </c>
      <c r="AU27" s="269" t="str">
        <f>IFERROR(_xlfn.XLOOKUP(確報【１月】!AQ27,台帳表ｋ[整理番号],台帳表ｋ[繁閑調整金]),"")</f>
        <v/>
      </c>
      <c r="AV27" s="275"/>
      <c r="AX27" s="202" t="str">
        <f>IFERROR(_xlfn.XLOOKUP(確報【１月】!AW27,台帳表ｋ[整理番号],台帳表ｋ[繁閑調整]),"")</f>
        <v/>
      </c>
      <c r="AY27" s="277" t="str">
        <f>IFERROR(_xlfn.XLOOKUP(確報【１月】!AW27,台帳表ｋ[整理番号],台帳表ｋ[精算
グループ]),"")</f>
        <v/>
      </c>
      <c r="AZ27" s="278" t="str">
        <f>IFERROR(_xlfn.XLOOKUP(確報【１月】!AW27,台帳表ｋ[整理番号],台帳表ｋ[請求書発行番号]),"")</f>
        <v/>
      </c>
      <c r="BA27" s="269" t="str">
        <f>IFERROR(_xlfn.XLOOKUP(確報【１月】!AW27,台帳表ｋ[整理番号],台帳表ｋ[繁閑調整金]),"")</f>
        <v/>
      </c>
    </row>
    <row r="28" spans="1:54" ht="15.75" customHeight="1">
      <c r="A28" s="927"/>
      <c r="B28" s="927"/>
      <c r="C28" s="927"/>
      <c r="D28" s="976"/>
      <c r="E28" s="927"/>
      <c r="F28" s="55" t="s">
        <v>16517</v>
      </c>
      <c r="G28" s="63" t="s">
        <v>16606</v>
      </c>
      <c r="H28" s="45"/>
      <c r="I28" s="169"/>
      <c r="J28" s="60"/>
      <c r="K28" s="169"/>
      <c r="L28" s="60"/>
      <c r="M28" s="169"/>
      <c r="N28" s="60"/>
      <c r="O28" s="61">
        <f>SUMIFS(台帳表ｓ[金額],台帳表ｓ[精算
グループ],確報【１月】!$H28,台帳表ｓ[入金月（月のみ）],確報【１月】!$A$1,台帳表ｓ[ＮＣ区分],"南部")+SUMIFS(測量台帳1ｓ[入金額],測量台帳1ｓ[精算
グループ],確報【１月】!$H28,測量台帳1ｓ[入金月（月のみ）],確報【１月】!$A$1,測量台帳1ｓ[NC区分],"南部")+SUMIFS(測量台帳1__2ｓ[入金額(後)],測量台帳1__2ｓ[精算
グループ(後)],確報【１月】!$H28,測量台帳1__2ｓ[入金月(後)（月のみ）],確報【１月】!$A$1,測量台帳1__2ｓ[NC区分],"南部")</f>
        <v>0</v>
      </c>
      <c r="P28" s="45"/>
      <c r="Q28" s="61"/>
      <c r="R28" s="45"/>
      <c r="S28" s="169"/>
      <c r="T28" s="60"/>
      <c r="U28" s="61"/>
      <c r="V28" s="45"/>
      <c r="W28" s="61" cm="1">
        <f t="array" ref="W28">INDEX(設備G入力用!$F$2:$Q$72,ROW(A23), MATCH($A$1,設備G入力用!$F$2:$Q$2,0))</f>
        <v>0</v>
      </c>
      <c r="X28" s="30">
        <f t="shared" si="5"/>
        <v>0</v>
      </c>
      <c r="AA28" s="983"/>
      <c r="AB28" s="304" t="s">
        <v>124</v>
      </c>
      <c r="AC28" s="172">
        <f t="shared" si="4"/>
        <v>515227</v>
      </c>
      <c r="AD28" s="10"/>
      <c r="AE28" s="10"/>
      <c r="AF28" s="202" t="str">
        <f>IFERROR(_xlfn.XLOOKUP(確報【１月】!$AE28,台帳表ｓ[整理番号],台帳表ｓ[繁閑調整]),"")</f>
        <v/>
      </c>
      <c r="AG28" s="277" t="str">
        <f>IFERROR(_xlfn.XLOOKUP(確報【１月】!$AE28,台帳表ｓ[整理番号],台帳表ｓ[精算
グループ]),"")</f>
        <v/>
      </c>
      <c r="AH28" s="278" t="str">
        <f>IFERROR(_xlfn.XLOOKUP(確報【１月】!$AE28,台帳表ｓ[整理番号],台帳表ｓ[請求書発行番号]),"")</f>
        <v/>
      </c>
      <c r="AI28" s="269" t="str">
        <f>IFERROR(_xlfn.XLOOKUP(確報【１月】!$AE28,台帳表ｓ[整理番号],台帳表ｓ[繁閑調整金]),"")</f>
        <v/>
      </c>
      <c r="AJ28" s="139"/>
      <c r="AL28" s="202" t="str">
        <f>IFERROR(_xlfn.XLOOKUP(確報【１月】!AK28,台帳表ｔ[整理番号],台帳表ｔ[繁閑調整]),"")</f>
        <v/>
      </c>
      <c r="AM28" s="277" t="str">
        <f>IFERROR(_xlfn.XLOOKUP(確報【１月】!AK28,台帳表ｔ[整理番号],台帳表ｔ[精算
グループ]),"")</f>
        <v/>
      </c>
      <c r="AN28" s="278" t="str">
        <f>IFERROR(_xlfn.XLOOKUP(確報【１月】!AK28,台帳表ｔ[整理番号],台帳表ｔ[請求書発行番号]),"")</f>
        <v/>
      </c>
      <c r="AO28" s="269" t="str">
        <f>IFERROR(_xlfn.XLOOKUP(確報【１月】!AK28,台帳表ｔ[整理番号],台帳表ｔ[繁閑調整金]),"")</f>
        <v/>
      </c>
      <c r="AP28" s="275"/>
      <c r="AR28" s="202" t="str">
        <f>IFERROR(_xlfn.XLOOKUP(確報【１月】!AQ28,台帳表ｋ[整理番号],台帳表ｋ[繁閑調整]),"")</f>
        <v/>
      </c>
      <c r="AS28" s="277" t="str">
        <f>IFERROR(_xlfn.XLOOKUP(確報【１月】!AQ28,台帳表ｋ[整理番号],台帳表ｋ[精算
グループ]),"")</f>
        <v/>
      </c>
      <c r="AT28" s="278" t="str">
        <f>IFERROR(_xlfn.XLOOKUP(確報【１月】!AQ28,台帳表ｋ[整理番号],台帳表ｋ[請求書発行番号]),"")</f>
        <v/>
      </c>
      <c r="AU28" s="269" t="str">
        <f>IFERROR(_xlfn.XLOOKUP(確報【１月】!AQ28,台帳表ｋ[整理番号],台帳表ｋ[繁閑調整金]),"")</f>
        <v/>
      </c>
      <c r="AV28" s="275"/>
      <c r="AX28" s="202" t="str">
        <f>IFERROR(_xlfn.XLOOKUP(確報【１月】!AW28,台帳表ｋ[整理番号],台帳表ｋ[繁閑調整]),"")</f>
        <v/>
      </c>
      <c r="AY28" s="277" t="str">
        <f>IFERROR(_xlfn.XLOOKUP(確報【１月】!AW28,台帳表ｋ[整理番号],台帳表ｋ[精算
グループ]),"")</f>
        <v/>
      </c>
      <c r="AZ28" s="278" t="str">
        <f>IFERROR(_xlfn.XLOOKUP(確報【１月】!AW28,台帳表ｋ[整理番号],台帳表ｋ[請求書発行番号]),"")</f>
        <v/>
      </c>
      <c r="BA28" s="269" t="str">
        <f>IFERROR(_xlfn.XLOOKUP(確報【１月】!AW28,台帳表ｋ[整理番号],台帳表ｋ[繁閑調整金]),"")</f>
        <v/>
      </c>
    </row>
    <row r="29" spans="1:54" ht="15.75" customHeight="1" thickBot="1">
      <c r="A29" s="927"/>
      <c r="B29" s="927"/>
      <c r="C29" s="927"/>
      <c r="D29" s="976"/>
      <c r="E29" s="927"/>
      <c r="F29" s="64" t="s">
        <v>16518</v>
      </c>
      <c r="G29" s="65" t="s">
        <v>16606</v>
      </c>
      <c r="H29" s="67" t="s">
        <v>124</v>
      </c>
      <c r="I29" s="170"/>
      <c r="J29" s="66" t="s">
        <v>124</v>
      </c>
      <c r="K29" s="170"/>
      <c r="L29" s="66" t="s">
        <v>124</v>
      </c>
      <c r="M29" s="170"/>
      <c r="N29" s="66" t="s">
        <v>124</v>
      </c>
      <c r="O29" s="39">
        <f>SUMIFS(台帳表ｓ[金額],台帳表ｓ[精算
グループ],確報【１月】!$H29,台帳表ｓ[入金月（月のみ）],確報【１月】!$A$1,台帳表ｓ[ＮＣ区分],"南部")+SUMIFS(測量台帳1ｓ[入金額],測量台帳1ｓ[精算
グループ],確報【１月】!$H29,測量台帳1ｓ[入金月（月のみ）],確報【１月】!$A$1,測量台帳1ｓ[NC区分],"南部")+SUMIFS(測量台帳1__2ｓ[入金額(後)],測量台帳1__2ｓ[精算
グループ(後)],確報【１月】!$H29,測量台帳1__2ｓ[入金月(後)（月のみ）],確報【１月】!$A$1,測量台帳1__2ｓ[NC区分],"南部")</f>
        <v>515227</v>
      </c>
      <c r="P29" s="67" t="s">
        <v>124</v>
      </c>
      <c r="Q29" s="39"/>
      <c r="R29" s="67" t="s">
        <v>124</v>
      </c>
      <c r="S29" s="170"/>
      <c r="T29" s="66" t="s">
        <v>124</v>
      </c>
      <c r="U29" s="39"/>
      <c r="V29" s="67" t="s">
        <v>124</v>
      </c>
      <c r="W29" s="39" cm="1">
        <f t="array" ref="W29">INDEX(設備G入力用!$F$2:$Q$72,ROW(A24), MATCH($A$1,設備G入力用!$F$2:$Q$2,0))</f>
        <v>0</v>
      </c>
      <c r="X29" s="30">
        <f t="shared" si="5"/>
        <v>515227</v>
      </c>
      <c r="AA29" s="983"/>
      <c r="AB29" s="304"/>
      <c r="AC29" s="172">
        <f t="shared" si="4"/>
        <v>0</v>
      </c>
      <c r="AD29" s="10"/>
      <c r="AE29" s="10"/>
      <c r="AF29" s="202" t="str">
        <f>IFERROR(_xlfn.XLOOKUP(確報【１月】!$AE29,台帳表ｓ[整理番号],台帳表ｓ[繁閑調整]),"")</f>
        <v/>
      </c>
      <c r="AG29" s="277" t="str">
        <f>IFERROR(_xlfn.XLOOKUP(確報【１月】!$AE29,台帳表ｓ[整理番号],台帳表ｓ[精算
グループ]),"")</f>
        <v/>
      </c>
      <c r="AH29" s="278" t="str">
        <f>IFERROR(_xlfn.XLOOKUP(確報【１月】!$AE29,台帳表ｓ[整理番号],台帳表ｓ[請求書発行番号]),"")</f>
        <v/>
      </c>
      <c r="AI29" s="269" t="str">
        <f>IFERROR(_xlfn.XLOOKUP(確報【１月】!$AE29,台帳表ｓ[整理番号],台帳表ｓ[繁閑調整金]),"")</f>
        <v/>
      </c>
      <c r="AJ29" s="139"/>
      <c r="AL29" s="202" t="str">
        <f>IFERROR(_xlfn.XLOOKUP(確報【１月】!AK29,台帳表ｔ[整理番号],台帳表ｔ[繁閑調整]),"")</f>
        <v/>
      </c>
      <c r="AM29" s="277" t="str">
        <f>IFERROR(_xlfn.XLOOKUP(確報【１月】!AK29,台帳表ｔ[整理番号],台帳表ｔ[精算
グループ]),"")</f>
        <v/>
      </c>
      <c r="AN29" s="278" t="str">
        <f>IFERROR(_xlfn.XLOOKUP(確報【１月】!AK29,台帳表ｔ[整理番号],台帳表ｔ[請求書発行番号]),"")</f>
        <v/>
      </c>
      <c r="AO29" s="269" t="str">
        <f>IFERROR(_xlfn.XLOOKUP(確報【１月】!AK29,台帳表ｔ[整理番号],台帳表ｔ[繁閑調整金]),"")</f>
        <v/>
      </c>
      <c r="AP29" s="275"/>
      <c r="AR29" s="202" t="str">
        <f>IFERROR(_xlfn.XLOOKUP(確報【１月】!AQ29,台帳表ｋ[整理番号],台帳表ｋ[繁閑調整]),"")</f>
        <v/>
      </c>
      <c r="AS29" s="277" t="str">
        <f>IFERROR(_xlfn.XLOOKUP(確報【１月】!AQ29,台帳表ｋ[整理番号],台帳表ｋ[精算
グループ]),"")</f>
        <v/>
      </c>
      <c r="AT29" s="278" t="str">
        <f>IFERROR(_xlfn.XLOOKUP(確報【１月】!AQ29,台帳表ｋ[整理番号],台帳表ｋ[請求書発行番号]),"")</f>
        <v/>
      </c>
      <c r="AU29" s="269" t="str">
        <f>IFERROR(_xlfn.XLOOKUP(確報【１月】!AQ29,台帳表ｋ[整理番号],台帳表ｋ[繁閑調整金]),"")</f>
        <v/>
      </c>
      <c r="AV29" s="275"/>
      <c r="AX29" s="202" t="str">
        <f>IFERROR(_xlfn.XLOOKUP(確報【１月】!AW29,台帳表ｋ[整理番号],台帳表ｋ[繁閑調整]),"")</f>
        <v/>
      </c>
      <c r="AY29" s="277" t="str">
        <f>IFERROR(_xlfn.XLOOKUP(確報【１月】!AW29,台帳表ｋ[整理番号],台帳表ｋ[精算
グループ]),"")</f>
        <v/>
      </c>
      <c r="AZ29" s="278" t="str">
        <f>IFERROR(_xlfn.XLOOKUP(確報【１月】!AW29,台帳表ｋ[整理番号],台帳表ｋ[請求書発行番号]),"")</f>
        <v/>
      </c>
      <c r="BA29" s="269" t="str">
        <f>IFERROR(_xlfn.XLOOKUP(確報【１月】!AW29,台帳表ｋ[整理番号],台帳表ｋ[繁閑調整金]),"")</f>
        <v/>
      </c>
    </row>
    <row r="30" spans="1:54" ht="15.75" customHeight="1" thickBot="1">
      <c r="A30" s="927"/>
      <c r="B30" s="927"/>
      <c r="C30" s="927"/>
      <c r="D30" s="976"/>
      <c r="E30" s="928"/>
      <c r="F30" s="171" t="s">
        <v>16519</v>
      </c>
      <c r="G30" s="172" t="s">
        <v>16606</v>
      </c>
      <c r="H30" s="173"/>
      <c r="I30" s="174"/>
      <c r="J30" s="72"/>
      <c r="K30" s="174"/>
      <c r="L30" s="72"/>
      <c r="M30" s="174"/>
      <c r="N30" s="72"/>
      <c r="O30" s="175">
        <f>SUMIFS(台帳表ｓ[金額],台帳表ｓ[精算
グループ],確報【１月】!$H30,台帳表ｓ[入金月（月のみ）],確報【１月】!$A$1,台帳表ｓ[ＮＣ区分],"南部")+SUMIFS(測量台帳1ｓ[入金額],測量台帳1ｓ[精算
グループ],確報【１月】!$H30,測量台帳1ｓ[入金月（月のみ）],確報【１月】!$A$1,測量台帳1ｓ[NC区分],"南部")+SUMIFS(測量台帳1__2ｓ[入金額(後)],測量台帳1__2ｓ[精算
グループ(後)],確報【１月】!$H30,測量台帳1__2ｓ[入金月(後)（月のみ）],確報【１月】!$A$1,測量台帳1__2ｓ[NC区分],"南部")</f>
        <v>0</v>
      </c>
      <c r="P30" s="173"/>
      <c r="Q30" s="175"/>
      <c r="R30" s="173"/>
      <c r="S30" s="174"/>
      <c r="T30" s="72"/>
      <c r="U30" s="175"/>
      <c r="V30" s="173"/>
      <c r="W30" s="175" cm="1">
        <f t="array" ref="W30">INDEX(設備G入力用!$F$2:$Q$72,ROW(A25), MATCH($A$1,設備G入力用!$F$2:$Q$2,0))</f>
        <v>0</v>
      </c>
      <c r="X30" s="156">
        <f t="shared" si="5"/>
        <v>0</v>
      </c>
      <c r="Y30" s="16">
        <f>SUM(X25:X30)</f>
        <v>1451464</v>
      </c>
      <c r="Z30" s="13" t="s">
        <v>16616</v>
      </c>
      <c r="AA30" s="983"/>
      <c r="AB30" s="304" t="s">
        <v>620</v>
      </c>
      <c r="AC30" s="172">
        <f>SUM(I32,K32,M32,O32,Q32,S32,U32,W32)</f>
        <v>389769</v>
      </c>
      <c r="AD30" s="10"/>
      <c r="AE30" s="10"/>
      <c r="AF30" s="202" t="str">
        <f>IFERROR(_xlfn.XLOOKUP(確報【１月】!$AE30,台帳表ｓ[整理番号],台帳表ｓ[繁閑調整]),"")</f>
        <v/>
      </c>
      <c r="AG30" s="277" t="str">
        <f>IFERROR(_xlfn.XLOOKUP(確報【１月】!$AE30,台帳表ｓ[整理番号],台帳表ｓ[精算
グループ]),"")</f>
        <v/>
      </c>
      <c r="AH30" s="278" t="str">
        <f>IFERROR(_xlfn.XLOOKUP(確報【１月】!$AE30,台帳表ｓ[整理番号],台帳表ｓ[請求書発行番号]),"")</f>
        <v/>
      </c>
      <c r="AI30" s="269" t="str">
        <f>IFERROR(_xlfn.XLOOKUP(確報【１月】!$AE30,台帳表ｓ[整理番号],台帳表ｓ[繁閑調整金]),"")</f>
        <v/>
      </c>
      <c r="AJ30" s="139"/>
      <c r="AL30" s="202" t="str">
        <f>IFERROR(_xlfn.XLOOKUP(確報【１月】!AK30,台帳表ｔ[整理番号],台帳表ｔ[繁閑調整]),"")</f>
        <v/>
      </c>
      <c r="AM30" s="277" t="str">
        <f>IFERROR(_xlfn.XLOOKUP(確報【１月】!AK30,台帳表ｔ[整理番号],台帳表ｔ[精算
グループ]),"")</f>
        <v/>
      </c>
      <c r="AN30" s="278" t="str">
        <f>IFERROR(_xlfn.XLOOKUP(確報【１月】!AK30,台帳表ｔ[整理番号],台帳表ｔ[請求書発行番号]),"")</f>
        <v/>
      </c>
      <c r="AO30" s="269" t="str">
        <f>IFERROR(_xlfn.XLOOKUP(確報【１月】!AK30,台帳表ｔ[整理番号],台帳表ｔ[繁閑調整金]),"")</f>
        <v/>
      </c>
      <c r="AP30" s="275"/>
      <c r="AR30" s="202" t="str">
        <f>IFERROR(_xlfn.XLOOKUP(確報【１月】!AQ30,台帳表ｋ[整理番号],台帳表ｋ[繁閑調整]),"")</f>
        <v/>
      </c>
      <c r="AS30" s="277" t="str">
        <f>IFERROR(_xlfn.XLOOKUP(確報【１月】!AQ30,台帳表ｋ[整理番号],台帳表ｋ[精算
グループ]),"")</f>
        <v/>
      </c>
      <c r="AT30" s="278" t="str">
        <f>IFERROR(_xlfn.XLOOKUP(確報【１月】!AQ30,台帳表ｋ[整理番号],台帳表ｋ[請求書発行番号]),"")</f>
        <v/>
      </c>
      <c r="AU30" s="269" t="str">
        <f>IFERROR(_xlfn.XLOOKUP(確報【１月】!AQ30,台帳表ｋ[整理番号],台帳表ｋ[繁閑調整金]),"")</f>
        <v/>
      </c>
      <c r="AV30" s="275"/>
      <c r="AX30" s="202" t="str">
        <f>IFERROR(_xlfn.XLOOKUP(確報【１月】!AW30,台帳表ｋ[整理番号],台帳表ｋ[繁閑調整]),"")</f>
        <v/>
      </c>
      <c r="AY30" s="277" t="str">
        <f>IFERROR(_xlfn.XLOOKUP(確報【１月】!AW30,台帳表ｋ[整理番号],台帳表ｋ[精算
グループ]),"")</f>
        <v/>
      </c>
      <c r="AZ30" s="278" t="str">
        <f>IFERROR(_xlfn.XLOOKUP(確報【１月】!AW30,台帳表ｋ[整理番号],台帳表ｋ[請求書発行番号]),"")</f>
        <v/>
      </c>
      <c r="BA30" s="269" t="str">
        <f>IFERROR(_xlfn.XLOOKUP(確報【１月】!AW30,台帳表ｋ[整理番号],台帳表ｋ[繁閑調整金]),"")</f>
        <v/>
      </c>
    </row>
    <row r="31" spans="1:54" ht="15.75" customHeight="1" thickBot="1">
      <c r="A31" s="927"/>
      <c r="B31" s="927"/>
      <c r="C31" s="927"/>
      <c r="D31" s="976"/>
      <c r="E31" s="926" t="s">
        <v>16500</v>
      </c>
      <c r="F31" s="212" t="s">
        <v>16501</v>
      </c>
      <c r="G31" s="213"/>
      <c r="H31" s="214"/>
      <c r="I31" s="215"/>
      <c r="J31" s="216"/>
      <c r="K31" s="217"/>
      <c r="L31" s="218"/>
      <c r="M31" s="217"/>
      <c r="N31" s="218"/>
      <c r="O31" s="219">
        <f>SUMIFS(台帳表ｓ[金額],台帳表ｓ[精算
グループ],確報【１月】!$H31,台帳表ｓ[入金月（月のみ）],確報【１月】!$A$1,台帳表ｓ[ＮＣ区分],"南部")+SUMIFS(測量台帳1ｓ[入金額],測量台帳1ｓ[精算
グループ],確報【１月】!$H31,測量台帳1ｓ[入金月（月のみ）],確報【１月】!$A$1,測量台帳1ｓ[NC区分],"南部")+SUMIFS(測量台帳1__2ｓ[入金額(後)],測量台帳1__2ｓ[精算
グループ(後)],確報【１月】!$H31,測量台帳1__2ｓ[入金月(後)（月のみ）],確報【１月】!$A$1,測量台帳1__2ｓ[NC区分],"南部")</f>
        <v>0</v>
      </c>
      <c r="P31" s="214"/>
      <c r="Q31" s="219"/>
      <c r="R31" s="214"/>
      <c r="S31" s="217"/>
      <c r="T31" s="218"/>
      <c r="U31" s="219"/>
      <c r="V31" s="214"/>
      <c r="W31" s="219" cm="1">
        <f t="array" ref="W31">INDEX(設備G入力用!$F$2:$Q$72,ROW(A26), MATCH($A$1,設備G入力用!$F$2:$Q$2,0))</f>
        <v>0</v>
      </c>
      <c r="X31" s="220">
        <f t="shared" si="5"/>
        <v>0</v>
      </c>
      <c r="Y31" s="176">
        <f>SUM(X31:X31)</f>
        <v>0</v>
      </c>
      <c r="Z31" s="204"/>
      <c r="AA31" s="983"/>
      <c r="AB31" s="304"/>
      <c r="AC31" s="172">
        <f>SUM(I31,K31,M31,O31,Q31,S31,U31,W31)</f>
        <v>0</v>
      </c>
      <c r="AD31" s="10"/>
      <c r="AE31" s="10"/>
      <c r="AF31" s="202" t="str">
        <f>IFERROR(_xlfn.XLOOKUP(確報【１月】!$AE31,台帳表ｓ[整理番号],台帳表ｓ[繁閑調整]),"")</f>
        <v/>
      </c>
      <c r="AG31" s="277" t="str">
        <f>IFERROR(_xlfn.XLOOKUP(確報【１月】!$AE31,台帳表ｓ[整理番号],台帳表ｓ[精算
グループ]),"")</f>
        <v/>
      </c>
      <c r="AH31" s="278" t="str">
        <f>IFERROR(_xlfn.XLOOKUP(確報【１月】!$AE31,台帳表ｓ[整理番号],台帳表ｓ[請求書発行番号]),"")</f>
        <v/>
      </c>
      <c r="AI31" s="269" t="str">
        <f>IFERROR(_xlfn.XLOOKUP(確報【１月】!$AE31,台帳表ｓ[整理番号],台帳表ｓ[繁閑調整金]),"")</f>
        <v/>
      </c>
      <c r="AJ31" s="139"/>
      <c r="AL31" s="202" t="str">
        <f>IFERROR(_xlfn.XLOOKUP(確報【１月】!AK31,台帳表ｔ[整理番号],台帳表ｔ[繁閑調整]),"")</f>
        <v/>
      </c>
      <c r="AM31" s="277" t="str">
        <f>IFERROR(_xlfn.XLOOKUP(確報【１月】!AK31,台帳表ｔ[整理番号],台帳表ｔ[精算
グループ]),"")</f>
        <v/>
      </c>
      <c r="AN31" s="278" t="str">
        <f>IFERROR(_xlfn.XLOOKUP(確報【１月】!AK31,台帳表ｔ[整理番号],台帳表ｔ[請求書発行番号]),"")</f>
        <v/>
      </c>
      <c r="AO31" s="269" t="str">
        <f>IFERROR(_xlfn.XLOOKUP(確報【１月】!AK31,台帳表ｔ[整理番号],台帳表ｔ[繁閑調整金]),"")</f>
        <v/>
      </c>
      <c r="AP31" s="275"/>
      <c r="AR31" s="202" t="str">
        <f>IFERROR(_xlfn.XLOOKUP(確報【１月】!AQ31,台帳表ｋ[整理番号],台帳表ｋ[繁閑調整]),"")</f>
        <v/>
      </c>
      <c r="AS31" s="277" t="str">
        <f>IFERROR(_xlfn.XLOOKUP(確報【１月】!AQ31,台帳表ｋ[整理番号],台帳表ｋ[精算
グループ]),"")</f>
        <v/>
      </c>
      <c r="AT31" s="278" t="str">
        <f>IFERROR(_xlfn.XLOOKUP(確報【１月】!AQ31,台帳表ｋ[整理番号],台帳表ｋ[請求書発行番号]),"")</f>
        <v/>
      </c>
      <c r="AU31" s="269" t="str">
        <f>IFERROR(_xlfn.XLOOKUP(確報【１月】!AQ31,台帳表ｋ[整理番号],台帳表ｋ[繁閑調整金]),"")</f>
        <v/>
      </c>
      <c r="AV31" s="275"/>
      <c r="AX31" s="202" t="str">
        <f>IFERROR(_xlfn.XLOOKUP(確報【１月】!AW31,台帳表ｋ[整理番号],台帳表ｋ[繁閑調整]),"")</f>
        <v/>
      </c>
      <c r="AY31" s="277" t="str">
        <f>IFERROR(_xlfn.XLOOKUP(確報【１月】!AW31,台帳表ｋ[整理番号],台帳表ｋ[精算
グループ]),"")</f>
        <v/>
      </c>
      <c r="AZ31" s="278" t="str">
        <f>IFERROR(_xlfn.XLOOKUP(確報【１月】!AW31,台帳表ｋ[整理番号],台帳表ｋ[請求書発行番号]),"")</f>
        <v/>
      </c>
      <c r="BA31" s="269" t="str">
        <f>IFERROR(_xlfn.XLOOKUP(確報【１月】!AW31,台帳表ｋ[整理番号],台帳表ｋ[繁閑調整金]),"")</f>
        <v/>
      </c>
    </row>
    <row r="32" spans="1:54" ht="15.75" customHeight="1">
      <c r="A32" s="927"/>
      <c r="B32" s="927"/>
      <c r="C32" s="927"/>
      <c r="D32" s="976"/>
      <c r="E32" s="927"/>
      <c r="F32" s="68" t="s">
        <v>16507</v>
      </c>
      <c r="G32" s="52" t="s">
        <v>16606</v>
      </c>
      <c r="H32" s="177" t="s">
        <v>16508</v>
      </c>
      <c r="I32" s="178"/>
      <c r="J32" s="81" t="s">
        <v>16508</v>
      </c>
      <c r="K32" s="82"/>
      <c r="L32" s="81" t="s">
        <v>16508</v>
      </c>
      <c r="M32" s="82"/>
      <c r="N32" s="69" t="s">
        <v>16508</v>
      </c>
      <c r="O32" s="70">
        <f>SUMIFS(台帳表ｓ[金額],台帳表ｓ[精算
グループ],確報【１月】!$H32,台帳表ｓ[入金月（月のみ）],確報【１月】!$A$1,台帳表ｓ[ＮＣ区分],"南部")+SUMIFS(測量台帳1ｓ[入金額],測量台帳1ｓ[精算
グループ],確報【１月】!$H32,測量台帳1ｓ[入金月（月のみ）],確報【１月】!$A$1,測量台帳1ｓ[NC区分],"南部")+SUMIFS(測量台帳1__2ｓ[入金額(後)],測量台帳1__2ｓ[精算
グループ(後)],確報【１月】!$H32,測量台帳1__2ｓ[入金月(後)（月のみ）],確報【１月】!$A$1,測量台帳1__2ｓ[NC区分],"南部")</f>
        <v>389769</v>
      </c>
      <c r="P32" s="177" t="s">
        <v>16508</v>
      </c>
      <c r="Q32" s="70"/>
      <c r="R32" s="177" t="s">
        <v>16508</v>
      </c>
      <c r="S32" s="82"/>
      <c r="T32" s="69" t="s">
        <v>16508</v>
      </c>
      <c r="U32" s="70"/>
      <c r="V32" s="177" t="s">
        <v>16508</v>
      </c>
      <c r="W32" s="70" cm="1">
        <f t="array" ref="W32">INDEX(設備G入力用!$F$2:$Q$72,ROW(A27), MATCH($A$1,設備G入力用!$F$2:$Q$2,0))</f>
        <v>0</v>
      </c>
      <c r="X32" s="71">
        <f t="shared" si="5"/>
        <v>389769</v>
      </c>
      <c r="Y32" s="24"/>
      <c r="Z32" s="13"/>
      <c r="AA32" s="983"/>
      <c r="AB32" s="304" t="s">
        <v>16612</v>
      </c>
      <c r="AC32" s="172">
        <f>SUM(I33,K33,M33,O33,Q33,S33,U33,W33)</f>
        <v>0</v>
      </c>
      <c r="AD32" s="10"/>
      <c r="AE32" s="10"/>
      <c r="AF32" s="202" t="str">
        <f>IFERROR(_xlfn.XLOOKUP(確報【１月】!$AE32,台帳表ｓ[整理番号],台帳表ｓ[繁閑調整]),"")</f>
        <v/>
      </c>
      <c r="AG32" s="277" t="str">
        <f>IFERROR(_xlfn.XLOOKUP(確報【１月】!$AE32,台帳表ｓ[整理番号],台帳表ｓ[精算
グループ]),"")</f>
        <v/>
      </c>
      <c r="AH32" s="278" t="str">
        <f>IFERROR(_xlfn.XLOOKUP(確報【１月】!$AE32,台帳表ｓ[整理番号],台帳表ｓ[請求書発行番号]),"")</f>
        <v/>
      </c>
      <c r="AI32" s="269" t="str">
        <f>IFERROR(_xlfn.XLOOKUP(確報【１月】!$AE32,台帳表ｓ[整理番号],台帳表ｓ[繁閑調整金]),"")</f>
        <v/>
      </c>
      <c r="AJ32" s="139"/>
      <c r="AL32" s="202" t="str">
        <f>IFERROR(_xlfn.XLOOKUP(確報【１月】!AK32,台帳表ｔ[整理番号],台帳表ｔ[繁閑調整]),"")</f>
        <v/>
      </c>
      <c r="AM32" s="277" t="str">
        <f>IFERROR(_xlfn.XLOOKUP(確報【１月】!AK32,台帳表ｔ[整理番号],台帳表ｔ[精算
グループ]),"")</f>
        <v/>
      </c>
      <c r="AN32" s="278" t="str">
        <f>IFERROR(_xlfn.XLOOKUP(確報【１月】!AK32,台帳表ｔ[整理番号],台帳表ｔ[請求書発行番号]),"")</f>
        <v/>
      </c>
      <c r="AO32" s="269" t="str">
        <f>IFERROR(_xlfn.XLOOKUP(確報【１月】!AK32,台帳表ｔ[整理番号],台帳表ｔ[繁閑調整金]),"")</f>
        <v/>
      </c>
      <c r="AP32" s="275"/>
      <c r="AR32" s="202" t="str">
        <f>IFERROR(_xlfn.XLOOKUP(確報【１月】!AQ32,台帳表ｋ[整理番号],台帳表ｋ[繁閑調整]),"")</f>
        <v/>
      </c>
      <c r="AS32" s="277" t="str">
        <f>IFERROR(_xlfn.XLOOKUP(確報【１月】!AQ32,台帳表ｋ[整理番号],台帳表ｋ[精算
グループ]),"")</f>
        <v/>
      </c>
      <c r="AT32" s="278" t="str">
        <f>IFERROR(_xlfn.XLOOKUP(確報【１月】!AQ32,台帳表ｋ[整理番号],台帳表ｋ[請求書発行番号]),"")</f>
        <v/>
      </c>
      <c r="AU32" s="269" t="str">
        <f>IFERROR(_xlfn.XLOOKUP(確報【１月】!AQ32,台帳表ｋ[整理番号],台帳表ｋ[繁閑調整金]),"")</f>
        <v/>
      </c>
      <c r="AV32" s="275"/>
      <c r="AX32" s="202" t="str">
        <f>IFERROR(_xlfn.XLOOKUP(確報【１月】!AW32,台帳表ｋ[整理番号],台帳表ｋ[繁閑調整]),"")</f>
        <v/>
      </c>
      <c r="AY32" s="277" t="str">
        <f>IFERROR(_xlfn.XLOOKUP(確報【１月】!AW32,台帳表ｋ[整理番号],台帳表ｋ[精算
グループ]),"")</f>
        <v/>
      </c>
      <c r="AZ32" s="278" t="str">
        <f>IFERROR(_xlfn.XLOOKUP(確報【１月】!AW32,台帳表ｋ[整理番号],台帳表ｋ[請求書発行番号]),"")</f>
        <v/>
      </c>
      <c r="BA32" s="269" t="str">
        <f>IFERROR(_xlfn.XLOOKUP(確報【１月】!AW32,台帳表ｋ[整理番号],台帳表ｋ[繁閑調整金]),"")</f>
        <v/>
      </c>
    </row>
    <row r="33" spans="1:53" ht="16.350000000000001" customHeight="1">
      <c r="A33" s="927"/>
      <c r="B33" s="927"/>
      <c r="C33" s="927"/>
      <c r="D33" s="976"/>
      <c r="E33" s="927"/>
      <c r="F33" s="25" t="s">
        <v>16503</v>
      </c>
      <c r="G33" s="52" t="s">
        <v>16606</v>
      </c>
      <c r="H33" s="45" t="s">
        <v>16504</v>
      </c>
      <c r="I33" s="46"/>
      <c r="J33" s="78" t="s">
        <v>16504</v>
      </c>
      <c r="K33" s="40"/>
      <c r="L33" s="78" t="s">
        <v>16504</v>
      </c>
      <c r="M33" s="40"/>
      <c r="N33" s="60" t="s">
        <v>16504</v>
      </c>
      <c r="O33" s="61">
        <f>SUMIFS(台帳表ｓ[金額],台帳表ｓ[精算
グループ],確報【１月】!$H33,台帳表ｓ[入金月（月のみ）],確報【１月】!$A$1,台帳表ｓ[ＮＣ区分],"南部")+SUMIFS(測量台帳1ｓ[入金額],測量台帳1ｓ[精算
グループ],確報【１月】!$H33,測量台帳1ｓ[入金月（月のみ）],確報【１月】!$A$1,測量台帳1ｓ[NC区分],"南部")+SUMIFS(測量台帳1__2ｓ[入金額(後)],測量台帳1__2ｓ[精算
グループ(後)],確報【１月】!$H33,測量台帳1__2ｓ[入金月(後)（月のみ）],確報【１月】!$A$1,測量台帳1__2ｓ[NC区分],"南部")</f>
        <v>0</v>
      </c>
      <c r="P33" s="45" t="s">
        <v>16504</v>
      </c>
      <c r="Q33" s="61"/>
      <c r="R33" s="45" t="s">
        <v>16504</v>
      </c>
      <c r="S33" s="40"/>
      <c r="T33" s="60" t="s">
        <v>16504</v>
      </c>
      <c r="U33" s="61"/>
      <c r="V33" s="45" t="s">
        <v>16504</v>
      </c>
      <c r="W33" s="61" cm="1">
        <f t="array" ref="W33">INDEX(設備G入力用!$F$2:$Q$72,ROW(A28), MATCH($A$1,設備G入力用!$F$2:$Q$2,0))</f>
        <v>0</v>
      </c>
      <c r="X33" s="30">
        <f t="shared" si="5"/>
        <v>0</v>
      </c>
      <c r="Y33" s="24"/>
      <c r="Z33" s="13"/>
      <c r="AA33" s="983"/>
      <c r="AB33" s="304" t="s">
        <v>315</v>
      </c>
      <c r="AC33" s="172">
        <f>SUM(I34,K34,M34,O34,Q34,S34,U34,W34)</f>
        <v>0</v>
      </c>
      <c r="AF33" s="202" t="str">
        <f>IFERROR(_xlfn.XLOOKUP(確報【１月】!$AE33,台帳表ｓ[整理番号],台帳表ｓ[繁閑調整]),"")</f>
        <v/>
      </c>
      <c r="AG33" s="277" t="str">
        <f>IFERROR(_xlfn.XLOOKUP(確報【１月】!$AE33,台帳表ｓ[整理番号],台帳表ｓ[精算
グループ]),"")</f>
        <v/>
      </c>
      <c r="AH33" s="278" t="str">
        <f>IFERROR(_xlfn.XLOOKUP(確報【１月】!$AE33,台帳表ｓ[整理番号],台帳表ｓ[請求書発行番号]),"")</f>
        <v/>
      </c>
      <c r="AI33" s="269" t="str">
        <f>IFERROR(_xlfn.XLOOKUP(確報【１月】!$AE33,台帳表ｓ[整理番号],台帳表ｓ[繁閑調整金]),"")</f>
        <v/>
      </c>
      <c r="AJ33" s="139"/>
      <c r="AL33" s="202" t="str">
        <f>IFERROR(_xlfn.XLOOKUP(確報【１月】!AK33,台帳表ｔ[整理番号],台帳表ｔ[繁閑調整]),"")</f>
        <v/>
      </c>
      <c r="AM33" s="277" t="str">
        <f>IFERROR(_xlfn.XLOOKUP(確報【１月】!AK33,台帳表ｔ[整理番号],台帳表ｔ[精算
グループ]),"")</f>
        <v/>
      </c>
      <c r="AN33" s="278" t="str">
        <f>IFERROR(_xlfn.XLOOKUP(確報【１月】!AK33,台帳表ｔ[整理番号],台帳表ｔ[請求書発行番号]),"")</f>
        <v/>
      </c>
      <c r="AO33" s="269" t="str">
        <f>IFERROR(_xlfn.XLOOKUP(確報【１月】!AK33,台帳表ｔ[整理番号],台帳表ｔ[繁閑調整金]),"")</f>
        <v/>
      </c>
      <c r="AP33" s="275"/>
      <c r="AR33" s="202" t="str">
        <f>IFERROR(_xlfn.XLOOKUP(確報【１月】!AQ33,台帳表ｋ[整理番号],台帳表ｋ[繁閑調整]),"")</f>
        <v/>
      </c>
      <c r="AS33" s="277" t="str">
        <f>IFERROR(_xlfn.XLOOKUP(確報【１月】!AQ33,台帳表ｋ[整理番号],台帳表ｋ[精算
グループ]),"")</f>
        <v/>
      </c>
      <c r="AT33" s="278" t="str">
        <f>IFERROR(_xlfn.XLOOKUP(確報【１月】!AQ33,台帳表ｋ[整理番号],台帳表ｋ[請求書発行番号]),"")</f>
        <v/>
      </c>
      <c r="AU33" s="269" t="str">
        <f>IFERROR(_xlfn.XLOOKUP(確報【１月】!AQ33,台帳表ｋ[整理番号],台帳表ｋ[繁閑調整金]),"")</f>
        <v/>
      </c>
      <c r="AV33" s="275"/>
      <c r="AX33" s="202" t="str">
        <f>IFERROR(_xlfn.XLOOKUP(確報【１月】!AW33,台帳表ｋ[整理番号],台帳表ｋ[繁閑調整]),"")</f>
        <v/>
      </c>
      <c r="AY33" s="277" t="str">
        <f>IFERROR(_xlfn.XLOOKUP(確報【１月】!AW33,台帳表ｋ[整理番号],台帳表ｋ[精算
グループ]),"")</f>
        <v/>
      </c>
      <c r="AZ33" s="278" t="str">
        <f>IFERROR(_xlfn.XLOOKUP(確報【１月】!AW33,台帳表ｋ[整理番号],台帳表ｋ[請求書発行番号]),"")</f>
        <v/>
      </c>
      <c r="BA33" s="269" t="str">
        <f>IFERROR(_xlfn.XLOOKUP(確報【１月】!AW33,台帳表ｋ[整理番号],台帳表ｋ[繁閑調整金]),"")</f>
        <v/>
      </c>
    </row>
    <row r="34" spans="1:53" ht="16.350000000000001" customHeight="1" thickBot="1">
      <c r="A34" s="927"/>
      <c r="B34" s="927"/>
      <c r="C34" s="927"/>
      <c r="D34" s="976"/>
      <c r="E34" s="927"/>
      <c r="F34" s="25" t="s">
        <v>16505</v>
      </c>
      <c r="G34" s="52" t="s">
        <v>16606</v>
      </c>
      <c r="H34" s="45" t="s">
        <v>16506</v>
      </c>
      <c r="I34" s="46"/>
      <c r="J34" s="78" t="s">
        <v>16506</v>
      </c>
      <c r="K34" s="40"/>
      <c r="L34" s="78" t="s">
        <v>16506</v>
      </c>
      <c r="M34" s="40"/>
      <c r="N34" s="60" t="s">
        <v>16506</v>
      </c>
      <c r="O34" s="61">
        <f>SUMIFS(台帳表ｓ[金額],台帳表ｓ[精算
グループ],確報【１月】!$H34,台帳表ｓ[入金月（月のみ）],確報【１月】!$A$1,台帳表ｓ[ＮＣ区分],"南部")+SUMIFS(測量台帳1ｓ[入金額],測量台帳1ｓ[精算
グループ],確報【１月】!$H34,測量台帳1ｓ[入金月（月のみ）],確報【１月】!$A$1,測量台帳1ｓ[NC区分],"南部")+SUMIFS(測量台帳1__2ｓ[入金額(後)],測量台帳1__2ｓ[精算
グループ(後)],確報【１月】!$H34,測量台帳1__2ｓ[入金月(後)（月のみ）],確報【１月】!$A$1,測量台帳1__2ｓ[NC区分],"南部")</f>
        <v>0</v>
      </c>
      <c r="P34" s="45" t="s">
        <v>16506</v>
      </c>
      <c r="Q34" s="61"/>
      <c r="R34" s="45" t="s">
        <v>16506</v>
      </c>
      <c r="S34" s="40"/>
      <c r="T34" s="60" t="s">
        <v>16506</v>
      </c>
      <c r="U34" s="61"/>
      <c r="V34" s="45" t="s">
        <v>16506</v>
      </c>
      <c r="W34" s="61" cm="1">
        <f t="array" ref="W34">INDEX(設備G入力用!$F$2:$Q$72,ROW(A29), MATCH($A$1,設備G入力用!$F$2:$Q$2,0))</f>
        <v>0</v>
      </c>
      <c r="X34" s="30">
        <f t="shared" si="5"/>
        <v>0</v>
      </c>
      <c r="AA34" s="984"/>
      <c r="AB34" s="304" t="s">
        <v>16617</v>
      </c>
      <c r="AC34" s="172">
        <f>SUM(I35,K35,M35,O35,Q35,S35,U35,W35)</f>
        <v>0</v>
      </c>
      <c r="AD34" s="10"/>
      <c r="AE34" s="10"/>
      <c r="AF34" s="202" t="str">
        <f>IFERROR(_xlfn.XLOOKUP(確報【１月】!$AE34,台帳表ｓ[整理番号],台帳表ｓ[繁閑調整]),"")</f>
        <v/>
      </c>
      <c r="AG34" s="277" t="str">
        <f>IFERROR(_xlfn.XLOOKUP(確報【１月】!$AE34,台帳表ｓ[整理番号],台帳表ｓ[精算
グループ]),"")</f>
        <v/>
      </c>
      <c r="AH34" s="278" t="str">
        <f>IFERROR(_xlfn.XLOOKUP(確報【１月】!$AE34,台帳表ｓ[整理番号],台帳表ｓ[請求書発行番号]),"")</f>
        <v/>
      </c>
      <c r="AI34" s="269" t="str">
        <f>IFERROR(_xlfn.XLOOKUP(確報【１月】!$AE34,台帳表ｓ[整理番号],台帳表ｓ[繁閑調整金]),"")</f>
        <v/>
      </c>
      <c r="AJ34" s="139"/>
      <c r="AL34" s="202" t="str">
        <f>IFERROR(_xlfn.XLOOKUP(確報【１月】!AK34,台帳表ｔ[整理番号],台帳表ｔ[繁閑調整]),"")</f>
        <v/>
      </c>
      <c r="AM34" s="277" t="str">
        <f>IFERROR(_xlfn.XLOOKUP(確報【１月】!AK34,台帳表ｔ[整理番号],台帳表ｔ[精算
グループ]),"")</f>
        <v/>
      </c>
      <c r="AN34" s="278" t="str">
        <f>IFERROR(_xlfn.XLOOKUP(確報【１月】!AK34,台帳表ｔ[整理番号],台帳表ｔ[請求書発行番号]),"")</f>
        <v/>
      </c>
      <c r="AO34" s="269" t="str">
        <f>IFERROR(_xlfn.XLOOKUP(確報【１月】!AK34,台帳表ｔ[整理番号],台帳表ｔ[繁閑調整金]),"")</f>
        <v/>
      </c>
      <c r="AP34" s="275"/>
      <c r="AR34" s="202" t="str">
        <f>IFERROR(_xlfn.XLOOKUP(確報【１月】!AQ34,台帳表ｋ[整理番号],台帳表ｋ[繁閑調整]),"")</f>
        <v/>
      </c>
      <c r="AS34" s="277" t="str">
        <f>IFERROR(_xlfn.XLOOKUP(確報【１月】!AQ34,台帳表ｋ[整理番号],台帳表ｋ[精算
グループ]),"")</f>
        <v/>
      </c>
      <c r="AT34" s="278" t="str">
        <f>IFERROR(_xlfn.XLOOKUP(確報【１月】!AQ34,台帳表ｋ[整理番号],台帳表ｋ[請求書発行番号]),"")</f>
        <v/>
      </c>
      <c r="AU34" s="269" t="str">
        <f>IFERROR(_xlfn.XLOOKUP(確報【１月】!AQ34,台帳表ｋ[整理番号],台帳表ｋ[繁閑調整金]),"")</f>
        <v/>
      </c>
      <c r="AV34" s="275"/>
      <c r="AX34" s="202" t="str">
        <f>IFERROR(_xlfn.XLOOKUP(確報【１月】!AW34,台帳表ｋ[整理番号],台帳表ｋ[繁閑調整]),"")</f>
        <v/>
      </c>
      <c r="AY34" s="277" t="str">
        <f>IFERROR(_xlfn.XLOOKUP(確報【１月】!AW34,台帳表ｋ[整理番号],台帳表ｋ[精算
グループ]),"")</f>
        <v/>
      </c>
      <c r="AZ34" s="278" t="str">
        <f>IFERROR(_xlfn.XLOOKUP(確報【１月】!AW34,台帳表ｋ[整理番号],台帳表ｋ[請求書発行番号]),"")</f>
        <v/>
      </c>
      <c r="BA34" s="269" t="str">
        <f>IFERROR(_xlfn.XLOOKUP(確報【１月】!AW34,台帳表ｋ[整理番号],台帳表ｋ[繁閑調整金]),"")</f>
        <v/>
      </c>
    </row>
    <row r="35" spans="1:53" ht="16.350000000000001" customHeight="1" thickTop="1" thickBot="1">
      <c r="A35" s="927"/>
      <c r="B35" s="927"/>
      <c r="C35" s="927"/>
      <c r="D35" s="979"/>
      <c r="E35" s="928"/>
      <c r="F35" s="25" t="s">
        <v>16509</v>
      </c>
      <c r="G35" s="52" t="s">
        <v>16606</v>
      </c>
      <c r="H35" s="45"/>
      <c r="I35" s="46"/>
      <c r="J35" s="78"/>
      <c r="K35" s="40"/>
      <c r="L35" s="78"/>
      <c r="M35" s="40"/>
      <c r="N35" s="60"/>
      <c r="O35" s="61">
        <f>SUMIFS(台帳表ｓ[金額],台帳表ｓ[精算
グループ],確報【１月】!$H35,台帳表ｓ[入金月（月のみ）],確報【１月】!$A$1,台帳表ｓ[ＮＣ区分],"南部")+SUMIFS(測量台帳1ｓ[入金額],測量台帳1ｓ[精算
グループ],確報【１月】!$H35,測量台帳1ｓ[入金月（月のみ）],確報【１月】!$A$1,測量台帳1ｓ[NC区分],"南部")+SUMIFS(測量台帳1__2ｓ[入金額(後)],測量台帳1__2ｓ[精算
グループ(後)],確報【１月】!$H35,測量台帳1__2ｓ[入金月(後)（月のみ）],確報【１月】!$A$1,測量台帳1__2ｓ[NC区分],"南部")</f>
        <v>0</v>
      </c>
      <c r="P35" s="45"/>
      <c r="Q35" s="61"/>
      <c r="R35" s="45"/>
      <c r="S35" s="40"/>
      <c r="T35" s="60"/>
      <c r="U35" s="61"/>
      <c r="V35" s="45"/>
      <c r="W35" s="61" cm="1">
        <f t="array" ref="W35">INDEX(設備G入力用!$F$2:$Q$72,ROW(A30), MATCH($A$1,設備G入力用!$F$2:$Q$2,0))</f>
        <v>0</v>
      </c>
      <c r="X35" s="30">
        <f t="shared" si="5"/>
        <v>0</v>
      </c>
      <c r="Y35" s="16">
        <f>SUM(X32:X35)</f>
        <v>389769</v>
      </c>
      <c r="Z35" s="13" t="s">
        <v>16618</v>
      </c>
      <c r="AA35" s="1069" t="s">
        <v>16613</v>
      </c>
      <c r="AB35" s="1070"/>
      <c r="AC35" s="297">
        <f>SUM(AC24:AC34)</f>
        <v>1841233</v>
      </c>
      <c r="AD35" s="10"/>
      <c r="AE35" s="10"/>
      <c r="AF35" s="202" t="str">
        <f>IFERROR(_xlfn.XLOOKUP(確報【１月】!$AE35,台帳表ｓ[整理番号],台帳表ｓ[繁閑調整]),"")</f>
        <v/>
      </c>
      <c r="AG35" s="277" t="str">
        <f>IFERROR(_xlfn.XLOOKUP(確報【１月】!$AE35,台帳表ｓ[整理番号],台帳表ｓ[精算
グループ]),"")</f>
        <v/>
      </c>
      <c r="AH35" s="278" t="str">
        <f>IFERROR(_xlfn.XLOOKUP(確報【１月】!$AE35,台帳表ｓ[整理番号],台帳表ｓ[請求書発行番号]),"")</f>
        <v/>
      </c>
      <c r="AI35" s="269" t="str">
        <f>IFERROR(_xlfn.XLOOKUP(確報【１月】!$AE35,台帳表ｓ[整理番号],台帳表ｓ[繁閑調整金]),"")</f>
        <v/>
      </c>
      <c r="AJ35" s="275"/>
      <c r="AL35" s="202" t="str">
        <f>IFERROR(_xlfn.XLOOKUP(確報【１月】!AK35,台帳表ｔ[整理番号],台帳表ｔ[繁閑調整]),"")</f>
        <v/>
      </c>
      <c r="AM35" s="277" t="str">
        <f>IFERROR(_xlfn.XLOOKUP(確報【１月】!AK35,台帳表ｔ[整理番号],台帳表ｔ[精算
グループ]),"")</f>
        <v/>
      </c>
      <c r="AN35" s="278" t="str">
        <f>IFERROR(_xlfn.XLOOKUP(確報【１月】!AK35,台帳表ｔ[整理番号],台帳表ｔ[請求書発行番号]),"")</f>
        <v/>
      </c>
      <c r="AO35" s="269" t="str">
        <f>IFERROR(_xlfn.XLOOKUP(確報【１月】!AK35,台帳表ｔ[整理番号],台帳表ｔ[繁閑調整金]),"")</f>
        <v/>
      </c>
      <c r="AP35" s="275"/>
      <c r="AR35" s="202" t="str">
        <f>IFERROR(_xlfn.XLOOKUP(確報【１月】!AQ35,台帳表ｋ[整理番号],台帳表ｋ[繁閑調整]),"")</f>
        <v/>
      </c>
      <c r="AS35" s="277" t="str">
        <f>IFERROR(_xlfn.XLOOKUP(確報【１月】!AQ35,台帳表ｋ[整理番号],台帳表ｋ[精算
グループ]),"")</f>
        <v/>
      </c>
      <c r="AT35" s="278" t="str">
        <f>IFERROR(_xlfn.XLOOKUP(確報【１月】!AQ35,台帳表ｋ[整理番号],台帳表ｋ[請求書発行番号]),"")</f>
        <v/>
      </c>
      <c r="AU35" s="269" t="str">
        <f>IFERROR(_xlfn.XLOOKUP(確報【１月】!AQ35,台帳表ｋ[整理番号],台帳表ｋ[繁閑調整金]),"")</f>
        <v/>
      </c>
      <c r="AV35" s="275"/>
      <c r="AX35" s="202" t="str">
        <f>IFERROR(_xlfn.XLOOKUP(確報【１月】!AW35,台帳表ｋ[整理番号],台帳表ｋ[繁閑調整]),"")</f>
        <v/>
      </c>
      <c r="AY35" s="277" t="str">
        <f>IFERROR(_xlfn.XLOOKUP(確報【１月】!AW35,台帳表ｋ[整理番号],台帳表ｋ[精算
グループ]),"")</f>
        <v/>
      </c>
      <c r="AZ35" s="278" t="str">
        <f>IFERROR(_xlfn.XLOOKUP(確報【１月】!AW35,台帳表ｋ[整理番号],台帳表ｋ[請求書発行番号]),"")</f>
        <v/>
      </c>
      <c r="BA35" s="269" t="str">
        <f>IFERROR(_xlfn.XLOOKUP(確報【１月】!AW35,台帳表ｋ[整理番号],台帳表ｋ[繁閑調整金]),"")</f>
        <v/>
      </c>
    </row>
    <row r="36" spans="1:53" ht="16.350000000000001" customHeight="1">
      <c r="A36" s="927"/>
      <c r="B36" s="927"/>
      <c r="C36" s="927"/>
      <c r="D36" s="973" t="s">
        <v>16520</v>
      </c>
      <c r="E36" s="926" t="s">
        <v>16521</v>
      </c>
      <c r="F36" s="57" t="s">
        <v>16522</v>
      </c>
      <c r="G36" s="19" t="s">
        <v>16606</v>
      </c>
      <c r="H36" s="167" t="s">
        <v>16493</v>
      </c>
      <c r="I36" s="179"/>
      <c r="J36" s="75" t="s">
        <v>94</v>
      </c>
      <c r="K36" s="76">
        <f>SUMIFS(台帳表ｓ[金額],台帳表ｓ[精算
グループ],確報【１月】!$H36,台帳表ｓ[入金月（月のみ）],確報【１月】!$A$1,台帳表ｓ[ＮＣ区分],"埼玉")+SUMIFS(測量台帳1ｓ[入金額],測量台帳1ｓ[精算
グループ],確報【１月】!$H36,測量台帳1ｓ[入金月（月のみ）],確報【１月】!$A$1,測量台帳1ｓ[NC区分],"埼玉")+SUMIFS(測量台帳1__2ｓ[入金額(後)],測量台帳1__2ｓ[精算
グループ(後)],確報【１月】!$H36,測量台帳1__2ｓ[入金月(後)（月のみ）],確報【１月】!$A$1,測量台帳1__2ｓ[NC区分],"埼玉")</f>
        <v>2907598</v>
      </c>
      <c r="L36" s="75" t="s">
        <v>94</v>
      </c>
      <c r="M36" s="76"/>
      <c r="N36" s="58" t="s">
        <v>94</v>
      </c>
      <c r="O36" s="59"/>
      <c r="P36" s="167" t="s">
        <v>94</v>
      </c>
      <c r="Q36" s="59"/>
      <c r="R36" s="167" t="s">
        <v>94</v>
      </c>
      <c r="S36" s="76"/>
      <c r="T36" s="58" t="s">
        <v>94</v>
      </c>
      <c r="U36" s="59"/>
      <c r="V36" s="167" t="s">
        <v>94</v>
      </c>
      <c r="W36" s="59" cm="1">
        <f t="array" ref="W36">INDEX(設備G入力用!$F$2:$Q$72,ROW(A31), MATCH($A$1,設備G入力用!$F$2:$Q$2,0))</f>
        <v>0</v>
      </c>
      <c r="X36" s="23">
        <f>SUM(I36,K36,M36,O36,Q36,S36,U36,W36)</f>
        <v>2907598</v>
      </c>
      <c r="Y36" s="24"/>
      <c r="Z36" s="13"/>
      <c r="AA36" s="982" t="s">
        <v>16520</v>
      </c>
      <c r="AB36" s="308" t="s">
        <v>94</v>
      </c>
      <c r="AC36" s="110">
        <f t="shared" ref="AC36:AC45" si="6">SUM(I36,K36,M36,O36,Q36,S36,U36,W36)</f>
        <v>2907598</v>
      </c>
      <c r="AD36" s="10"/>
      <c r="AE36" s="10"/>
      <c r="AF36" s="202" t="str">
        <f>IFERROR(_xlfn.XLOOKUP(確報【１月】!$AE36,台帳表ｓ[整理番号],台帳表ｓ[繁閑調整]),"")</f>
        <v/>
      </c>
      <c r="AG36" s="277" t="str">
        <f>IFERROR(_xlfn.XLOOKUP(確報【１月】!$AE36,台帳表ｓ[整理番号],台帳表ｓ[精算
グループ]),"")</f>
        <v/>
      </c>
      <c r="AH36" s="278" t="str">
        <f>IFERROR(_xlfn.XLOOKUP(確報【１月】!$AE36,台帳表ｓ[整理番号],台帳表ｓ[請求書発行番号]),"")</f>
        <v/>
      </c>
      <c r="AI36" s="269" t="str">
        <f>IFERROR(_xlfn.XLOOKUP(確報【１月】!$AE36,台帳表ｓ[整理番号],台帳表ｓ[繁閑調整金]),"")</f>
        <v/>
      </c>
      <c r="AJ36" s="275"/>
      <c r="AL36" s="202" t="str">
        <f>IFERROR(_xlfn.XLOOKUP(確報【１月】!AK36,台帳表ｔ[整理番号],台帳表ｔ[繁閑調整]),"")</f>
        <v/>
      </c>
      <c r="AM36" s="277" t="str">
        <f>IFERROR(_xlfn.XLOOKUP(確報【１月】!AK36,台帳表ｔ[整理番号],台帳表ｔ[精算
グループ]),"")</f>
        <v/>
      </c>
      <c r="AN36" s="278" t="str">
        <f>IFERROR(_xlfn.XLOOKUP(確報【１月】!AK36,台帳表ｔ[整理番号],台帳表ｔ[請求書発行番号]),"")</f>
        <v/>
      </c>
      <c r="AO36" s="269" t="str">
        <f>IFERROR(_xlfn.XLOOKUP(確報【１月】!AK36,台帳表ｔ[整理番号],台帳表ｔ[繁閑調整金]),"")</f>
        <v/>
      </c>
      <c r="AP36" s="275"/>
      <c r="AR36" s="202" t="str">
        <f>IFERROR(_xlfn.XLOOKUP(確報【１月】!AQ36,台帳表ｋ[整理番号],台帳表ｋ[繁閑調整]),"")</f>
        <v/>
      </c>
      <c r="AS36" s="277" t="str">
        <f>IFERROR(_xlfn.XLOOKUP(確報【１月】!AQ36,台帳表ｋ[整理番号],台帳表ｋ[精算
グループ]),"")</f>
        <v/>
      </c>
      <c r="AT36" s="278" t="str">
        <f>IFERROR(_xlfn.XLOOKUP(確報【１月】!AQ36,台帳表ｋ[整理番号],台帳表ｋ[請求書発行番号]),"")</f>
        <v/>
      </c>
      <c r="AU36" s="269" t="str">
        <f>IFERROR(_xlfn.XLOOKUP(確報【１月】!AQ36,台帳表ｋ[整理番号],台帳表ｋ[繁閑調整金]),"")</f>
        <v/>
      </c>
      <c r="AV36" s="275"/>
      <c r="AX36" s="202" t="str">
        <f>IFERROR(_xlfn.XLOOKUP(確報【１月】!AW36,台帳表ｋ[整理番号],台帳表ｋ[繁閑調整]),"")</f>
        <v/>
      </c>
      <c r="AY36" s="277" t="str">
        <f>IFERROR(_xlfn.XLOOKUP(確報【１月】!AW36,台帳表ｋ[整理番号],台帳表ｋ[精算
グループ]),"")</f>
        <v/>
      </c>
      <c r="AZ36" s="278" t="str">
        <f>IFERROR(_xlfn.XLOOKUP(確報【１月】!AW36,台帳表ｋ[整理番号],台帳表ｋ[請求書発行番号]),"")</f>
        <v/>
      </c>
      <c r="BA36" s="269" t="str">
        <f>IFERROR(_xlfn.XLOOKUP(確報【１月】!AW36,台帳表ｋ[整理番号],台帳表ｋ[繁閑調整金]),"")</f>
        <v/>
      </c>
    </row>
    <row r="37" spans="1:53" ht="16.350000000000001" customHeight="1">
      <c r="A37" s="927"/>
      <c r="B37" s="927"/>
      <c r="C37" s="927"/>
      <c r="D37" s="976"/>
      <c r="E37" s="927"/>
      <c r="F37" s="55" t="s">
        <v>16523</v>
      </c>
      <c r="G37" s="52" t="s">
        <v>16606</v>
      </c>
      <c r="H37" s="45" t="s">
        <v>16494</v>
      </c>
      <c r="I37" s="46"/>
      <c r="J37" s="78" t="s">
        <v>220</v>
      </c>
      <c r="K37" s="40">
        <f>SUMIFS(台帳表ｓ[金額],台帳表ｓ[精算
グループ],確報【１月】!$H37,台帳表ｓ[入金月（月のみ）],確報【１月】!$A$1,台帳表ｓ[ＮＣ区分],"埼玉")+SUMIFS(測量台帳1ｓ[入金額],測量台帳1ｓ[精算
グループ],確報【１月】!$H37,測量台帳1ｓ[入金月（月のみ）],確報【１月】!$A$1,測量台帳1ｓ[NC区分],"埼玉")+SUMIFS(測量台帳1__2ｓ[入金額(後)],測量台帳1__2ｓ[精算
グループ(後)],確報【１月】!$H37,測量台帳1__2ｓ[入金月(後)（月のみ）],確報【１月】!$A$1,測量台帳1__2ｓ[NC区分],"埼玉")</f>
        <v>0</v>
      </c>
      <c r="L37" s="78" t="s">
        <v>220</v>
      </c>
      <c r="M37" s="40"/>
      <c r="N37" s="60" t="s">
        <v>220</v>
      </c>
      <c r="O37" s="61"/>
      <c r="P37" s="45" t="s">
        <v>220</v>
      </c>
      <c r="Q37" s="61"/>
      <c r="R37" s="45" t="s">
        <v>220</v>
      </c>
      <c r="S37" s="40"/>
      <c r="T37" s="60" t="s">
        <v>220</v>
      </c>
      <c r="U37" s="61"/>
      <c r="V37" s="45" t="s">
        <v>220</v>
      </c>
      <c r="W37" s="61" cm="1">
        <f t="array" ref="W37">INDEX(設備G入力用!$F$2:$Q$72,ROW(A32), MATCH($A$1,設備G入力用!$F$2:$Q$2,0))</f>
        <v>0</v>
      </c>
      <c r="X37" s="30">
        <f t="shared" ref="X37:X76" si="7">SUM(I37,K37,M37,O37,Q37,S37,U37,W37)</f>
        <v>0</v>
      </c>
      <c r="Y37" s="24"/>
      <c r="Z37" s="13"/>
      <c r="AA37" s="983"/>
      <c r="AB37" s="299" t="s">
        <v>220</v>
      </c>
      <c r="AC37" s="112">
        <f t="shared" si="6"/>
        <v>0</v>
      </c>
      <c r="AD37" s="10"/>
      <c r="AE37" s="10"/>
      <c r="AF37" s="202" t="str">
        <f>IFERROR(_xlfn.XLOOKUP(確報【１月】!$AE37,台帳表ｓ[整理番号],台帳表ｓ[繁閑調整]),"")</f>
        <v/>
      </c>
      <c r="AG37" s="277" t="str">
        <f>IFERROR(_xlfn.XLOOKUP(確報【１月】!$AE37,台帳表ｓ[整理番号],台帳表ｓ[精算
グループ]),"")</f>
        <v/>
      </c>
      <c r="AH37" s="278" t="str">
        <f>IFERROR(_xlfn.XLOOKUP(確報【１月】!$AE37,台帳表ｓ[整理番号],台帳表ｓ[請求書発行番号]),"")</f>
        <v/>
      </c>
      <c r="AI37" s="269" t="str">
        <f>IFERROR(_xlfn.XLOOKUP(確報【１月】!$AE37,台帳表ｓ[整理番号],台帳表ｓ[繁閑調整金]),"")</f>
        <v/>
      </c>
      <c r="AJ37" s="275"/>
      <c r="AL37" s="202" t="str">
        <f>IFERROR(_xlfn.XLOOKUP(確報【１月】!AK37,台帳表ｔ[整理番号],台帳表ｔ[繁閑調整]),"")</f>
        <v/>
      </c>
      <c r="AM37" s="277" t="str">
        <f>IFERROR(_xlfn.XLOOKUP(確報【１月】!AK37,台帳表ｔ[整理番号],台帳表ｔ[精算
グループ]),"")</f>
        <v/>
      </c>
      <c r="AN37" s="278" t="str">
        <f>IFERROR(_xlfn.XLOOKUP(確報【１月】!AK37,台帳表ｔ[整理番号],台帳表ｔ[請求書発行番号]),"")</f>
        <v/>
      </c>
      <c r="AO37" s="269" t="str">
        <f>IFERROR(_xlfn.XLOOKUP(確報【１月】!AK37,台帳表ｔ[整理番号],台帳表ｔ[繁閑調整金]),"")</f>
        <v/>
      </c>
      <c r="AP37" s="275"/>
      <c r="AR37" s="202" t="str">
        <f>IFERROR(_xlfn.XLOOKUP(確報【１月】!AQ37,台帳表ｋ[整理番号],台帳表ｋ[繁閑調整]),"")</f>
        <v/>
      </c>
      <c r="AS37" s="277" t="str">
        <f>IFERROR(_xlfn.XLOOKUP(確報【１月】!AQ37,台帳表ｋ[整理番号],台帳表ｋ[精算
グループ]),"")</f>
        <v/>
      </c>
      <c r="AT37" s="278" t="str">
        <f>IFERROR(_xlfn.XLOOKUP(確報【１月】!AQ37,台帳表ｋ[整理番号],台帳表ｋ[請求書発行番号]),"")</f>
        <v/>
      </c>
      <c r="AU37" s="269" t="str">
        <f>IFERROR(_xlfn.XLOOKUP(確報【１月】!AQ37,台帳表ｋ[整理番号],台帳表ｋ[繁閑調整金]),"")</f>
        <v/>
      </c>
      <c r="AV37" s="275"/>
      <c r="AX37" s="202" t="str">
        <f>IFERROR(_xlfn.XLOOKUP(確報【１月】!AW37,台帳表ｋ[整理番号],台帳表ｋ[繁閑調整]),"")</f>
        <v/>
      </c>
      <c r="AY37" s="277" t="str">
        <f>IFERROR(_xlfn.XLOOKUP(確報【１月】!AW37,台帳表ｋ[整理番号],台帳表ｋ[精算
グループ]),"")</f>
        <v/>
      </c>
      <c r="AZ37" s="278" t="str">
        <f>IFERROR(_xlfn.XLOOKUP(確報【１月】!AW37,台帳表ｋ[整理番号],台帳表ｋ[請求書発行番号]),"")</f>
        <v/>
      </c>
      <c r="BA37" s="269" t="str">
        <f>IFERROR(_xlfn.XLOOKUP(確報【１月】!AW37,台帳表ｋ[整理番号],台帳表ｋ[繁閑調整金]),"")</f>
        <v/>
      </c>
    </row>
    <row r="38" spans="1:53" ht="16.350000000000001" customHeight="1">
      <c r="A38" s="927"/>
      <c r="B38" s="927"/>
      <c r="C38" s="927"/>
      <c r="D38" s="976"/>
      <c r="E38" s="927"/>
      <c r="F38" s="55" t="s">
        <v>16524</v>
      </c>
      <c r="G38" s="62" t="s">
        <v>16606</v>
      </c>
      <c r="H38" s="45" t="s">
        <v>16495</v>
      </c>
      <c r="I38" s="46"/>
      <c r="J38" s="78" t="s">
        <v>224</v>
      </c>
      <c r="K38" s="40">
        <f>SUMIFS(台帳表ｓ[金額],台帳表ｓ[精算
グループ],確報【１月】!$H38,台帳表ｓ[入金月（月のみ）],確報【１月】!$A$1,台帳表ｓ[ＮＣ区分],"埼玉")+SUMIFS(測量台帳1ｓ[入金額],測量台帳1ｓ[精算
グループ],確報【１月】!$H38,測量台帳1ｓ[入金月（月のみ）],確報【１月】!$A$1,測量台帳1ｓ[NC区分],"埼玉")+SUMIFS(測量台帳1__2ｓ[入金額(後)],測量台帳1__2ｓ[精算
グループ(後)],確報【１月】!$H38,測量台帳1__2ｓ[入金月(後)（月のみ）],確報【１月】!$A$1,測量台帳1__2ｓ[NC区分],"埼玉")</f>
        <v>0</v>
      </c>
      <c r="L38" s="78" t="s">
        <v>224</v>
      </c>
      <c r="M38" s="40"/>
      <c r="N38" s="60" t="s">
        <v>224</v>
      </c>
      <c r="O38" s="61"/>
      <c r="P38" s="45" t="s">
        <v>224</v>
      </c>
      <c r="Q38" s="61"/>
      <c r="R38" s="45" t="s">
        <v>224</v>
      </c>
      <c r="S38" s="40"/>
      <c r="T38" s="60" t="s">
        <v>224</v>
      </c>
      <c r="U38" s="61"/>
      <c r="V38" s="45" t="s">
        <v>224</v>
      </c>
      <c r="W38" s="61" cm="1">
        <f t="array" ref="W38">INDEX(設備G入力用!$F$2:$Q$72,ROW(A33), MATCH($A$1,設備G入力用!$F$2:$Q$2,0))</f>
        <v>0</v>
      </c>
      <c r="X38" s="30">
        <f t="shared" si="7"/>
        <v>0</v>
      </c>
      <c r="AA38" s="983"/>
      <c r="AB38" s="299" t="s">
        <v>224</v>
      </c>
      <c r="AC38" s="112">
        <f t="shared" si="6"/>
        <v>0</v>
      </c>
      <c r="AD38" s="10"/>
      <c r="AE38" s="10"/>
      <c r="AF38" s="202" t="str">
        <f>IFERROR(_xlfn.XLOOKUP(確報【１月】!$AE38,台帳表ｓ[整理番号],台帳表ｓ[繁閑調整]),"")</f>
        <v/>
      </c>
      <c r="AG38" s="277" t="str">
        <f>IFERROR(_xlfn.XLOOKUP(確報【１月】!$AE38,台帳表ｓ[整理番号],台帳表ｓ[精算
グループ]),"")</f>
        <v/>
      </c>
      <c r="AH38" s="278" t="str">
        <f>IFERROR(_xlfn.XLOOKUP(確報【１月】!$AE38,台帳表ｓ[整理番号],台帳表ｓ[請求書発行番号]),"")</f>
        <v/>
      </c>
      <c r="AI38" s="269" t="str">
        <f>IFERROR(_xlfn.XLOOKUP(確報【１月】!$AE38,台帳表ｓ[整理番号],台帳表ｓ[繁閑調整金]),"")</f>
        <v/>
      </c>
      <c r="AJ38" s="275"/>
      <c r="AL38" s="202" t="str">
        <f>IFERROR(_xlfn.XLOOKUP(確報【１月】!AK38,台帳表ｔ[整理番号],台帳表ｔ[繁閑調整]),"")</f>
        <v/>
      </c>
      <c r="AM38" s="277" t="str">
        <f>IFERROR(_xlfn.XLOOKUP(確報【１月】!AK38,台帳表ｔ[整理番号],台帳表ｔ[精算
グループ]),"")</f>
        <v/>
      </c>
      <c r="AN38" s="278" t="str">
        <f>IFERROR(_xlfn.XLOOKUP(確報【１月】!AK38,台帳表ｔ[整理番号],台帳表ｔ[請求書発行番号]),"")</f>
        <v/>
      </c>
      <c r="AO38" s="269" t="str">
        <f>IFERROR(_xlfn.XLOOKUP(確報【１月】!AK38,台帳表ｔ[整理番号],台帳表ｔ[繁閑調整金]),"")</f>
        <v/>
      </c>
      <c r="AP38" s="275"/>
      <c r="AR38" s="202" t="str">
        <f>IFERROR(_xlfn.XLOOKUP(確報【１月】!AQ38,台帳表ｋ[整理番号],台帳表ｋ[繁閑調整]),"")</f>
        <v/>
      </c>
      <c r="AS38" s="277" t="str">
        <f>IFERROR(_xlfn.XLOOKUP(確報【１月】!AQ38,台帳表ｋ[整理番号],台帳表ｋ[精算
グループ]),"")</f>
        <v/>
      </c>
      <c r="AT38" s="278" t="str">
        <f>IFERROR(_xlfn.XLOOKUP(確報【１月】!AQ38,台帳表ｋ[整理番号],台帳表ｋ[請求書発行番号]),"")</f>
        <v/>
      </c>
      <c r="AU38" s="269" t="str">
        <f>IFERROR(_xlfn.XLOOKUP(確報【１月】!AQ38,台帳表ｋ[整理番号],台帳表ｋ[繁閑調整金]),"")</f>
        <v/>
      </c>
      <c r="AV38" s="275"/>
      <c r="AX38" s="202" t="str">
        <f>IFERROR(_xlfn.XLOOKUP(確報【１月】!AW38,台帳表ｋ[整理番号],台帳表ｋ[繁閑調整]),"")</f>
        <v/>
      </c>
      <c r="AY38" s="277" t="str">
        <f>IFERROR(_xlfn.XLOOKUP(確報【１月】!AW38,台帳表ｋ[整理番号],台帳表ｋ[精算
グループ]),"")</f>
        <v/>
      </c>
      <c r="AZ38" s="278" t="str">
        <f>IFERROR(_xlfn.XLOOKUP(確報【１月】!AW38,台帳表ｋ[整理番号],台帳表ｋ[請求書発行番号]),"")</f>
        <v/>
      </c>
      <c r="BA38" s="269" t="str">
        <f>IFERROR(_xlfn.XLOOKUP(確報【１月】!AW38,台帳表ｋ[整理番号],台帳表ｋ[繁閑調整金]),"")</f>
        <v/>
      </c>
    </row>
    <row r="39" spans="1:53" ht="16.350000000000001" customHeight="1">
      <c r="A39" s="927"/>
      <c r="B39" s="927"/>
      <c r="C39" s="927"/>
      <c r="D39" s="976"/>
      <c r="E39" s="927"/>
      <c r="F39" s="55" t="s">
        <v>16525</v>
      </c>
      <c r="G39" s="63" t="s">
        <v>16606</v>
      </c>
      <c r="H39" s="45" t="s">
        <v>16497</v>
      </c>
      <c r="I39" s="46"/>
      <c r="J39" s="78" t="s">
        <v>228</v>
      </c>
      <c r="K39" s="40">
        <f>SUMIFS(台帳表ｓ[金額],台帳表ｓ[精算
グループ],確報【１月】!$H39,台帳表ｓ[入金月（月のみ）],確報【１月】!$A$1,台帳表ｓ[ＮＣ区分],"埼玉")+SUMIFS(測量台帳1ｓ[入金額],測量台帳1ｓ[精算
グループ],確報【１月】!$H39,測量台帳1ｓ[入金月（月のみ）],確報【１月】!$A$1,測量台帳1ｓ[NC区分],"埼玉")+SUMIFS(測量台帳1__2ｓ[入金額(後)],測量台帳1__2ｓ[精算
グループ(後)],確報【１月】!$H39,測量台帳1__2ｓ[入金月(後)（月のみ）],確報【１月】!$A$1,測量台帳1__2ｓ[NC区分],"埼玉")</f>
        <v>0</v>
      </c>
      <c r="L39" s="78" t="s">
        <v>228</v>
      </c>
      <c r="M39" s="40"/>
      <c r="N39" s="60" t="s">
        <v>228</v>
      </c>
      <c r="O39" s="61"/>
      <c r="P39" s="45" t="s">
        <v>228</v>
      </c>
      <c r="Q39" s="61"/>
      <c r="R39" s="45" t="s">
        <v>228</v>
      </c>
      <c r="S39" s="40"/>
      <c r="T39" s="60" t="s">
        <v>228</v>
      </c>
      <c r="U39" s="61"/>
      <c r="V39" s="45" t="s">
        <v>228</v>
      </c>
      <c r="W39" s="61" cm="1">
        <f t="array" ref="W39">INDEX(設備G入力用!$F$2:$Q$72,ROW(A34), MATCH($A$1,設備G入力用!$F$2:$Q$2,0))</f>
        <v>0</v>
      </c>
      <c r="X39" s="30">
        <f t="shared" si="7"/>
        <v>0</v>
      </c>
      <c r="Y39" s="24"/>
      <c r="Z39" s="13"/>
      <c r="AA39" s="983"/>
      <c r="AB39" s="299" t="s">
        <v>228</v>
      </c>
      <c r="AC39" s="112">
        <f t="shared" si="6"/>
        <v>0</v>
      </c>
      <c r="AD39" s="10"/>
      <c r="AE39" s="10"/>
      <c r="AF39" s="202" t="str">
        <f>IFERROR(_xlfn.XLOOKUP(確報【１月】!$AE39,台帳表ｓ[整理番号],台帳表ｓ[繁閑調整]),"")</f>
        <v/>
      </c>
      <c r="AG39" s="277" t="str">
        <f>IFERROR(_xlfn.XLOOKUP(確報【１月】!$AE39,台帳表ｓ[整理番号],台帳表ｓ[精算
グループ]),"")</f>
        <v/>
      </c>
      <c r="AH39" s="278" t="str">
        <f>IFERROR(_xlfn.XLOOKUP(確報【１月】!$AE39,台帳表ｓ[整理番号],台帳表ｓ[請求書発行番号]),"")</f>
        <v/>
      </c>
      <c r="AI39" s="269" t="str">
        <f>IFERROR(_xlfn.XLOOKUP(確報【１月】!$AE39,台帳表ｓ[整理番号],台帳表ｓ[繁閑調整金]),"")</f>
        <v/>
      </c>
      <c r="AJ39" s="275"/>
      <c r="AL39" s="202" t="str">
        <f>IFERROR(_xlfn.XLOOKUP(確報【１月】!AK39,台帳表ｔ[整理番号],台帳表ｔ[繁閑調整]),"")</f>
        <v/>
      </c>
      <c r="AM39" s="277" t="str">
        <f>IFERROR(_xlfn.XLOOKUP(確報【１月】!AK39,台帳表ｔ[整理番号],台帳表ｔ[精算
グループ]),"")</f>
        <v/>
      </c>
      <c r="AN39" s="278" t="str">
        <f>IFERROR(_xlfn.XLOOKUP(確報【１月】!AK39,台帳表ｔ[整理番号],台帳表ｔ[請求書発行番号]),"")</f>
        <v/>
      </c>
      <c r="AO39" s="269" t="str">
        <f>IFERROR(_xlfn.XLOOKUP(確報【１月】!AK39,台帳表ｔ[整理番号],台帳表ｔ[繁閑調整金]),"")</f>
        <v/>
      </c>
      <c r="AP39" s="275"/>
      <c r="AR39" s="202" t="str">
        <f>IFERROR(_xlfn.XLOOKUP(確報【１月】!AQ39,台帳表ｋ[整理番号],台帳表ｋ[繁閑調整]),"")</f>
        <v/>
      </c>
      <c r="AS39" s="277" t="str">
        <f>IFERROR(_xlfn.XLOOKUP(確報【１月】!AQ39,台帳表ｋ[整理番号],台帳表ｋ[精算
グループ]),"")</f>
        <v/>
      </c>
      <c r="AT39" s="278" t="str">
        <f>IFERROR(_xlfn.XLOOKUP(確報【１月】!AQ39,台帳表ｋ[整理番号],台帳表ｋ[請求書発行番号]),"")</f>
        <v/>
      </c>
      <c r="AU39" s="269" t="str">
        <f>IFERROR(_xlfn.XLOOKUP(確報【１月】!AQ39,台帳表ｋ[整理番号],台帳表ｋ[繁閑調整金]),"")</f>
        <v/>
      </c>
      <c r="AV39" s="275"/>
      <c r="AX39" s="202" t="str">
        <f>IFERROR(_xlfn.XLOOKUP(確報【１月】!AW39,台帳表ｋ[整理番号],台帳表ｋ[繁閑調整]),"")</f>
        <v/>
      </c>
      <c r="AY39" s="277" t="str">
        <f>IFERROR(_xlfn.XLOOKUP(確報【１月】!AW39,台帳表ｋ[整理番号],台帳表ｋ[精算
グループ]),"")</f>
        <v/>
      </c>
      <c r="AZ39" s="278" t="str">
        <f>IFERROR(_xlfn.XLOOKUP(確報【１月】!AW39,台帳表ｋ[整理番号],台帳表ｋ[請求書発行番号]),"")</f>
        <v/>
      </c>
      <c r="BA39" s="269" t="str">
        <f>IFERROR(_xlfn.XLOOKUP(確報【１月】!AW39,台帳表ｋ[整理番号],台帳表ｋ[繁閑調整金]),"")</f>
        <v/>
      </c>
    </row>
    <row r="40" spans="1:53" ht="16.350000000000001" customHeight="1" thickBot="1">
      <c r="A40" s="927"/>
      <c r="B40" s="927"/>
      <c r="C40" s="927"/>
      <c r="D40" s="976"/>
      <c r="E40" s="927"/>
      <c r="F40" s="64" t="s">
        <v>16526</v>
      </c>
      <c r="G40" s="65" t="s">
        <v>16606</v>
      </c>
      <c r="H40" s="67" t="s">
        <v>16527</v>
      </c>
      <c r="I40" s="38"/>
      <c r="J40" s="79" t="s">
        <v>240</v>
      </c>
      <c r="K40" s="80">
        <f>SUMIFS(台帳表ｓ[金額],台帳表ｓ[精算
グループ],確報【１月】!$H40,台帳表ｓ[入金月（月のみ）],確報【１月】!$A$1,台帳表ｓ[ＮＣ区分],"埼玉")+SUMIFS(測量台帳1ｓ[入金額],測量台帳1ｓ[精算
グループ],確報【１月】!$H40,測量台帳1ｓ[入金月（月のみ）],確報【１月】!$A$1,測量台帳1ｓ[NC区分],"埼玉")+SUMIFS(測量台帳1__2ｓ[入金額(後)],測量台帳1__2ｓ[精算
グループ(後)],確報【１月】!$H40,測量台帳1__2ｓ[入金月(後)（月のみ）],確報【１月】!$A$1,測量台帳1__2ｓ[NC区分],"埼玉")</f>
        <v>1100688</v>
      </c>
      <c r="L40" s="79" t="s">
        <v>240</v>
      </c>
      <c r="M40" s="80"/>
      <c r="N40" s="66" t="s">
        <v>240</v>
      </c>
      <c r="O40" s="39"/>
      <c r="P40" s="67" t="s">
        <v>240</v>
      </c>
      <c r="Q40" s="39"/>
      <c r="R40" s="67" t="s">
        <v>240</v>
      </c>
      <c r="S40" s="80"/>
      <c r="T40" s="66" t="s">
        <v>240</v>
      </c>
      <c r="U40" s="39"/>
      <c r="V40" s="67" t="s">
        <v>240</v>
      </c>
      <c r="W40" s="39" cm="1">
        <f t="array" ref="W40">INDEX(設備G入力用!$F$2:$Q$72,ROW(A35), MATCH($A$1,設備G入力用!$F$2:$Q$2,0))</f>
        <v>0</v>
      </c>
      <c r="X40" s="30">
        <f t="shared" si="7"/>
        <v>1100688</v>
      </c>
      <c r="AA40" s="983"/>
      <c r="AB40" s="299" t="s">
        <v>240</v>
      </c>
      <c r="AC40" s="112">
        <f t="shared" si="6"/>
        <v>1100688</v>
      </c>
      <c r="AD40" s="10"/>
      <c r="AE40" s="10"/>
      <c r="AF40" s="202" t="str">
        <f>IFERROR(_xlfn.XLOOKUP(確報【１月】!$AE40,台帳表ｓ[整理番号],台帳表ｓ[繁閑調整]),"")</f>
        <v/>
      </c>
      <c r="AG40" s="277" t="str">
        <f>IFERROR(_xlfn.XLOOKUP(確報【１月】!$AE40,台帳表ｓ[整理番号],台帳表ｓ[精算
グループ]),"")</f>
        <v/>
      </c>
      <c r="AH40" s="278" t="str">
        <f>IFERROR(_xlfn.XLOOKUP(確報【１月】!$AE40,台帳表ｓ[整理番号],台帳表ｓ[請求書発行番号]),"")</f>
        <v/>
      </c>
      <c r="AI40" s="269" t="str">
        <f>IFERROR(_xlfn.XLOOKUP(確報【１月】!$AE40,台帳表ｓ[整理番号],台帳表ｓ[繁閑調整金]),"")</f>
        <v/>
      </c>
      <c r="AJ40" s="275"/>
      <c r="AL40" s="202" t="str">
        <f>IFERROR(_xlfn.XLOOKUP(確報【１月】!AK40,台帳表ｔ[整理番号],台帳表ｔ[繁閑調整]),"")</f>
        <v/>
      </c>
      <c r="AM40" s="277" t="str">
        <f>IFERROR(_xlfn.XLOOKUP(確報【１月】!AK40,台帳表ｔ[整理番号],台帳表ｔ[精算
グループ]),"")</f>
        <v/>
      </c>
      <c r="AN40" s="278" t="str">
        <f>IFERROR(_xlfn.XLOOKUP(確報【１月】!AK40,台帳表ｔ[整理番号],台帳表ｔ[請求書発行番号]),"")</f>
        <v/>
      </c>
      <c r="AO40" s="269" t="str">
        <f>IFERROR(_xlfn.XLOOKUP(確報【１月】!AK40,台帳表ｔ[整理番号],台帳表ｔ[繁閑調整金]),"")</f>
        <v/>
      </c>
      <c r="AP40" s="275"/>
      <c r="AR40" s="202" t="str">
        <f>IFERROR(_xlfn.XLOOKUP(確報【１月】!AQ40,台帳表ｋ[整理番号],台帳表ｋ[繁閑調整]),"")</f>
        <v/>
      </c>
      <c r="AS40" s="277" t="str">
        <f>IFERROR(_xlfn.XLOOKUP(確報【１月】!AQ40,台帳表ｋ[整理番号],台帳表ｋ[精算
グループ]),"")</f>
        <v/>
      </c>
      <c r="AT40" s="278" t="str">
        <f>IFERROR(_xlfn.XLOOKUP(確報【１月】!AQ40,台帳表ｋ[整理番号],台帳表ｋ[請求書発行番号]),"")</f>
        <v/>
      </c>
      <c r="AU40" s="269" t="str">
        <f>IFERROR(_xlfn.XLOOKUP(確報【１月】!AQ40,台帳表ｋ[整理番号],台帳表ｋ[繁閑調整金]),"")</f>
        <v/>
      </c>
      <c r="AV40" s="275"/>
      <c r="AX40" s="202" t="str">
        <f>IFERROR(_xlfn.XLOOKUP(確報【１月】!AW40,台帳表ｋ[整理番号],台帳表ｋ[繁閑調整]),"")</f>
        <v/>
      </c>
      <c r="AY40" s="277" t="str">
        <f>IFERROR(_xlfn.XLOOKUP(確報【１月】!AW40,台帳表ｋ[整理番号],台帳表ｋ[精算
グループ]),"")</f>
        <v/>
      </c>
      <c r="AZ40" s="278" t="str">
        <f>IFERROR(_xlfn.XLOOKUP(確報【１月】!AW40,台帳表ｋ[整理番号],台帳表ｋ[請求書発行番号]),"")</f>
        <v/>
      </c>
      <c r="BA40" s="269" t="str">
        <f>IFERROR(_xlfn.XLOOKUP(確報【１月】!AW40,台帳表ｋ[整理番号],台帳表ｋ[繁閑調整金]),"")</f>
        <v/>
      </c>
    </row>
    <row r="41" spans="1:53" ht="16.350000000000001" customHeight="1" thickBot="1">
      <c r="A41" s="927"/>
      <c r="B41" s="927"/>
      <c r="C41" s="927"/>
      <c r="D41" s="976"/>
      <c r="E41" s="928"/>
      <c r="F41" s="55" t="s">
        <v>16528</v>
      </c>
      <c r="G41" s="63" t="s">
        <v>16606</v>
      </c>
      <c r="H41" s="45" t="s">
        <v>16529</v>
      </c>
      <c r="I41" s="46"/>
      <c r="J41" s="78" t="s">
        <v>244</v>
      </c>
      <c r="K41" s="40">
        <f>SUMIFS(台帳表ｓ[金額],台帳表ｓ[精算
グループ],確報【１月】!$H41,台帳表ｓ[入金月（月のみ）],確報【１月】!$A$1,台帳表ｓ[ＮＣ区分],"埼玉")+SUMIFS(測量台帳1ｓ[入金額],測量台帳1ｓ[精算
グループ],確報【１月】!$H41,測量台帳1ｓ[入金月（月のみ）],確報【１月】!$A$1,測量台帳1ｓ[NC区分],"埼玉")+SUMIFS(測量台帳1__2ｓ[入金額(後)],測量台帳1__2ｓ[精算
グループ(後)],確報【１月】!$H41,測量台帳1__2ｓ[入金月(後)（月のみ）],確報【１月】!$A$1,測量台帳1__2ｓ[NC区分],"埼玉")</f>
        <v>0</v>
      </c>
      <c r="L41" s="78" t="s">
        <v>244</v>
      </c>
      <c r="M41" s="40"/>
      <c r="N41" s="60" t="s">
        <v>244</v>
      </c>
      <c r="O41" s="61"/>
      <c r="P41" s="45" t="s">
        <v>244</v>
      </c>
      <c r="Q41" s="61"/>
      <c r="R41" s="45" t="s">
        <v>244</v>
      </c>
      <c r="S41" s="40"/>
      <c r="T41" s="60" t="s">
        <v>244</v>
      </c>
      <c r="U41" s="61"/>
      <c r="V41" s="45" t="s">
        <v>244</v>
      </c>
      <c r="W41" s="61" cm="1">
        <f t="array" ref="W41">INDEX(設備G入力用!$F$2:$Q$72,ROW(A36), MATCH($A$1,設備G入力用!$F$2:$Q$2,0))</f>
        <v>0</v>
      </c>
      <c r="X41" s="30">
        <f t="shared" si="7"/>
        <v>0</v>
      </c>
      <c r="Y41" s="16">
        <f>SUM(X36:X41)</f>
        <v>4008286</v>
      </c>
      <c r="Z41" s="13" t="s">
        <v>16599</v>
      </c>
      <c r="AA41" s="983"/>
      <c r="AB41" s="302" t="s">
        <v>244</v>
      </c>
      <c r="AC41" s="172">
        <f t="shared" si="6"/>
        <v>0</v>
      </c>
      <c r="AD41" s="10"/>
      <c r="AE41" s="10"/>
      <c r="AF41" s="202" t="str">
        <f>IFERROR(_xlfn.XLOOKUP(確報【１月】!$AE41,台帳表ｓ[整理番号],台帳表ｓ[繁閑調整]),"")</f>
        <v/>
      </c>
      <c r="AG41" s="277" t="str">
        <f>IFERROR(_xlfn.XLOOKUP(確報【１月】!$AE41,台帳表ｓ[整理番号],台帳表ｓ[精算
グループ]),"")</f>
        <v/>
      </c>
      <c r="AH41" s="278" t="str">
        <f>IFERROR(_xlfn.XLOOKUP(確報【１月】!$AE41,台帳表ｓ[整理番号],台帳表ｓ[請求書発行番号]),"")</f>
        <v/>
      </c>
      <c r="AI41" s="269" t="str">
        <f>IFERROR(_xlfn.XLOOKUP(確報【１月】!$AE41,台帳表ｓ[整理番号],台帳表ｓ[繁閑調整金]),"")</f>
        <v/>
      </c>
      <c r="AJ41" s="275"/>
      <c r="AL41" s="202" t="str">
        <f>IFERROR(_xlfn.XLOOKUP(確報【１月】!AK41,台帳表ｔ[整理番号],台帳表ｔ[繁閑調整]),"")</f>
        <v/>
      </c>
      <c r="AM41" s="277" t="str">
        <f>IFERROR(_xlfn.XLOOKUP(確報【１月】!AK41,台帳表ｔ[整理番号],台帳表ｔ[精算
グループ]),"")</f>
        <v/>
      </c>
      <c r="AN41" s="278" t="str">
        <f>IFERROR(_xlfn.XLOOKUP(確報【１月】!AK41,台帳表ｔ[整理番号],台帳表ｔ[請求書発行番号]),"")</f>
        <v/>
      </c>
      <c r="AO41" s="269" t="str">
        <f>IFERROR(_xlfn.XLOOKUP(確報【１月】!AK41,台帳表ｔ[整理番号],台帳表ｔ[繁閑調整金]),"")</f>
        <v/>
      </c>
      <c r="AP41" s="275"/>
      <c r="AR41" s="202" t="str">
        <f>IFERROR(_xlfn.XLOOKUP(確報【１月】!AQ41,台帳表ｋ[整理番号],台帳表ｋ[繁閑調整]),"")</f>
        <v/>
      </c>
      <c r="AS41" s="277" t="str">
        <f>IFERROR(_xlfn.XLOOKUP(確報【１月】!AQ41,台帳表ｋ[整理番号],台帳表ｋ[精算
グループ]),"")</f>
        <v/>
      </c>
      <c r="AT41" s="278" t="str">
        <f>IFERROR(_xlfn.XLOOKUP(確報【１月】!AQ41,台帳表ｋ[整理番号],台帳表ｋ[請求書発行番号]),"")</f>
        <v/>
      </c>
      <c r="AU41" s="269" t="str">
        <f>IFERROR(_xlfn.XLOOKUP(確報【１月】!AQ41,台帳表ｋ[整理番号],台帳表ｋ[繁閑調整金]),"")</f>
        <v/>
      </c>
      <c r="AV41" s="275"/>
      <c r="AX41" s="202" t="str">
        <f>IFERROR(_xlfn.XLOOKUP(確報【１月】!AW41,台帳表ｋ[整理番号],台帳表ｋ[繁閑調整]),"")</f>
        <v/>
      </c>
      <c r="AY41" s="277" t="str">
        <f>IFERROR(_xlfn.XLOOKUP(確報【１月】!AW41,台帳表ｋ[整理番号],台帳表ｋ[精算
グループ]),"")</f>
        <v/>
      </c>
      <c r="AZ41" s="278" t="str">
        <f>IFERROR(_xlfn.XLOOKUP(確報【１月】!AW41,台帳表ｋ[整理番号],台帳表ｋ[請求書発行番号]),"")</f>
        <v/>
      </c>
      <c r="BA41" s="269" t="str">
        <f>IFERROR(_xlfn.XLOOKUP(確報【１月】!AW41,台帳表ｋ[整理番号],台帳表ｋ[繁閑調整金]),"")</f>
        <v/>
      </c>
    </row>
    <row r="42" spans="1:53" ht="16.350000000000001" customHeight="1">
      <c r="A42" s="927"/>
      <c r="B42" s="927"/>
      <c r="C42" s="927"/>
      <c r="D42" s="976"/>
      <c r="E42" s="926" t="s">
        <v>16530</v>
      </c>
      <c r="F42" s="57" t="s">
        <v>16531</v>
      </c>
      <c r="G42" s="19" t="s">
        <v>16606</v>
      </c>
      <c r="H42" s="167" t="s">
        <v>179</v>
      </c>
      <c r="I42" s="179"/>
      <c r="J42" s="75" t="s">
        <v>179</v>
      </c>
      <c r="K42" s="76"/>
      <c r="L42" s="75" t="s">
        <v>16481</v>
      </c>
      <c r="M42" s="76">
        <f>SUMIFS(台帳表ｓ[金額],台帳表ｓ[精算
グループ],確報【１月】!$H42,台帳表ｓ[入金月（月のみ）],確報【１月】!$A$1,台帳表ｓ[ＮＣ区分],"北部")+SUMIFS(測量台帳1ｓ[入金額],測量台帳1ｓ[精算
グループ],確報【１月】!$H42,測量台帳1ｓ[入金月（月のみ）],確報【１月】!$A$1,測量台帳1ｓ[NC区分],"北部")+SUMIFS(測量台帳1__2ｓ[入金額(後)],測量台帳1__2ｓ[精算
グループ(後)],確報【１月】!$H42,測量台帳1__2ｓ[入金月(後)（月のみ）],確報【１月】!$A$1,測量台帳1__2ｓ[NC区分],"北部")</f>
        <v>2046056</v>
      </c>
      <c r="N42" s="58" t="s">
        <v>179</v>
      </c>
      <c r="O42" s="59"/>
      <c r="P42" s="167" t="s">
        <v>179</v>
      </c>
      <c r="Q42" s="59"/>
      <c r="R42" s="167" t="s">
        <v>179</v>
      </c>
      <c r="S42" s="76"/>
      <c r="T42" s="58" t="s">
        <v>179</v>
      </c>
      <c r="U42" s="59"/>
      <c r="V42" s="167" t="s">
        <v>179</v>
      </c>
      <c r="W42" s="59" cm="1">
        <f t="array" ref="W42">INDEX(設備G入力用!$F$2:$Q$72,ROW(A37), MATCH($A$1,設備G入力用!$F$2:$Q$2,0))</f>
        <v>0</v>
      </c>
      <c r="X42" s="23">
        <f t="shared" si="7"/>
        <v>2046056</v>
      </c>
      <c r="Y42" s="24"/>
      <c r="Z42" s="13"/>
      <c r="AA42" s="983"/>
      <c r="AB42" s="666" t="s">
        <v>179</v>
      </c>
      <c r="AC42" s="112">
        <f t="shared" si="6"/>
        <v>2046056</v>
      </c>
      <c r="AD42" s="10"/>
      <c r="AE42" s="10"/>
      <c r="AF42" s="202" t="str">
        <f>IFERROR(_xlfn.XLOOKUP(確報【１月】!$AE42,台帳表ｓ[整理番号],台帳表ｓ[繁閑調整]),"")</f>
        <v/>
      </c>
      <c r="AG42" s="277" t="str">
        <f>IFERROR(_xlfn.XLOOKUP(確報【１月】!$AE42,台帳表ｓ[整理番号],台帳表ｓ[精算
グループ]),"")</f>
        <v/>
      </c>
      <c r="AH42" s="278" t="str">
        <f>IFERROR(_xlfn.XLOOKUP(確報【１月】!$AE42,台帳表ｓ[整理番号],台帳表ｓ[請求書発行番号]),"")</f>
        <v/>
      </c>
      <c r="AI42" s="269" t="str">
        <f>IFERROR(_xlfn.XLOOKUP(確報【１月】!$AE42,台帳表ｓ[整理番号],台帳表ｓ[繁閑調整金]),"")</f>
        <v/>
      </c>
      <c r="AJ42" s="275"/>
      <c r="AL42" s="202" t="str">
        <f>IFERROR(_xlfn.XLOOKUP(確報【１月】!AK42,台帳表ｔ[整理番号],台帳表ｔ[繁閑調整]),"")</f>
        <v/>
      </c>
      <c r="AM42" s="277" t="str">
        <f>IFERROR(_xlfn.XLOOKUP(確報【１月】!AK42,台帳表ｔ[整理番号],台帳表ｔ[精算
グループ]),"")</f>
        <v/>
      </c>
      <c r="AN42" s="278" t="str">
        <f>IFERROR(_xlfn.XLOOKUP(確報【１月】!AK42,台帳表ｔ[整理番号],台帳表ｔ[請求書発行番号]),"")</f>
        <v/>
      </c>
      <c r="AO42" s="269" t="str">
        <f>IFERROR(_xlfn.XLOOKUP(確報【１月】!AK42,台帳表ｔ[整理番号],台帳表ｔ[繁閑調整金]),"")</f>
        <v/>
      </c>
      <c r="AP42" s="275"/>
      <c r="AR42" s="202" t="str">
        <f>IFERROR(_xlfn.XLOOKUP(確報【１月】!AQ42,台帳表ｋ[整理番号],台帳表ｋ[繁閑調整]),"")</f>
        <v/>
      </c>
      <c r="AS42" s="277" t="str">
        <f>IFERROR(_xlfn.XLOOKUP(確報【１月】!AQ42,台帳表ｋ[整理番号],台帳表ｋ[精算
グループ]),"")</f>
        <v/>
      </c>
      <c r="AT42" s="278" t="str">
        <f>IFERROR(_xlfn.XLOOKUP(確報【１月】!AQ42,台帳表ｋ[整理番号],台帳表ｋ[請求書発行番号]),"")</f>
        <v/>
      </c>
      <c r="AU42" s="269" t="str">
        <f>IFERROR(_xlfn.XLOOKUP(確報【１月】!AQ42,台帳表ｋ[整理番号],台帳表ｋ[繁閑調整金]),"")</f>
        <v/>
      </c>
      <c r="AV42" s="275"/>
      <c r="AX42" s="202" t="str">
        <f>IFERROR(_xlfn.XLOOKUP(確報【１月】!AW42,台帳表ｋ[整理番号],台帳表ｋ[繁閑調整]),"")</f>
        <v/>
      </c>
      <c r="AY42" s="277" t="str">
        <f>IFERROR(_xlfn.XLOOKUP(確報【１月】!AW42,台帳表ｋ[整理番号],台帳表ｋ[精算
グループ]),"")</f>
        <v/>
      </c>
      <c r="AZ42" s="278" t="str">
        <f>IFERROR(_xlfn.XLOOKUP(確報【１月】!AW42,台帳表ｋ[整理番号],台帳表ｋ[請求書発行番号]),"")</f>
        <v/>
      </c>
      <c r="BA42" s="269" t="str">
        <f>IFERROR(_xlfn.XLOOKUP(確報【１月】!AW42,台帳表ｋ[整理番号],台帳表ｋ[繁閑調整金]),"")</f>
        <v/>
      </c>
    </row>
    <row r="43" spans="1:53" ht="16.350000000000001" customHeight="1">
      <c r="A43" s="927"/>
      <c r="B43" s="927"/>
      <c r="C43" s="927"/>
      <c r="D43" s="976"/>
      <c r="E43" s="927"/>
      <c r="F43" s="55" t="s">
        <v>16532</v>
      </c>
      <c r="G43" s="52" t="s">
        <v>16606</v>
      </c>
      <c r="H43" s="45" t="s">
        <v>186</v>
      </c>
      <c r="I43" s="46"/>
      <c r="J43" s="78" t="s">
        <v>186</v>
      </c>
      <c r="K43" s="40"/>
      <c r="L43" s="78" t="s">
        <v>16487</v>
      </c>
      <c r="M43" s="40">
        <f>SUMIFS(台帳表ｓ[金額],台帳表ｓ[精算
グループ],確報【１月】!$H43,台帳表ｓ[入金月（月のみ）],確報【１月】!$A$1,台帳表ｓ[ＮＣ区分],"北部")+SUMIFS(測量台帳1ｓ[入金額],測量台帳1ｓ[精算
グループ],確報【１月】!$H43,測量台帳1ｓ[入金月（月のみ）],確報【１月】!$A$1,測量台帳1ｓ[NC区分],"北部")+SUMIFS(測量台帳1__2ｓ[入金額(後)],測量台帳1__2ｓ[精算
グループ(後)],確報【１月】!$H43,測量台帳1__2ｓ[入金月(後)（月のみ）],確報【１月】!$A$1,測量台帳1__2ｓ[NC区分],"北部")</f>
        <v>0</v>
      </c>
      <c r="N43" s="60" t="s">
        <v>186</v>
      </c>
      <c r="O43" s="61"/>
      <c r="P43" s="45" t="s">
        <v>186</v>
      </c>
      <c r="Q43" s="61"/>
      <c r="R43" s="45" t="s">
        <v>186</v>
      </c>
      <c r="S43" s="40"/>
      <c r="T43" s="60" t="s">
        <v>186</v>
      </c>
      <c r="U43" s="61"/>
      <c r="V43" s="45" t="s">
        <v>186</v>
      </c>
      <c r="W43" s="61" cm="1">
        <f t="array" ref="W43">INDEX(設備G入力用!$F$2:$Q$72,ROW(A38), MATCH($A$1,設備G入力用!$F$2:$Q$2,0))</f>
        <v>0</v>
      </c>
      <c r="X43" s="30">
        <f t="shared" si="7"/>
        <v>0</v>
      </c>
      <c r="Y43" s="24"/>
      <c r="Z43" s="13"/>
      <c r="AA43" s="983"/>
      <c r="AB43" s="299" t="s">
        <v>186</v>
      </c>
      <c r="AC43" s="112">
        <f t="shared" si="6"/>
        <v>0</v>
      </c>
      <c r="AD43" s="10"/>
      <c r="AE43" s="10"/>
      <c r="AF43" s="202" t="str">
        <f>IFERROR(_xlfn.XLOOKUP(確報【１月】!$AE43,台帳表ｓ[整理番号],台帳表ｓ[繁閑調整]),"")</f>
        <v/>
      </c>
      <c r="AG43" s="277" t="str">
        <f>IFERROR(_xlfn.XLOOKUP(確報【１月】!$AE43,台帳表ｓ[整理番号],台帳表ｓ[精算
グループ]),"")</f>
        <v/>
      </c>
      <c r="AH43" s="278" t="str">
        <f>IFERROR(_xlfn.XLOOKUP(確報【１月】!$AE43,台帳表ｓ[整理番号],台帳表ｓ[請求書発行番号]),"")</f>
        <v/>
      </c>
      <c r="AI43" s="269" t="str">
        <f>IFERROR(_xlfn.XLOOKUP(確報【１月】!$AE43,台帳表ｓ[整理番号],台帳表ｓ[繁閑調整金]),"")</f>
        <v/>
      </c>
      <c r="AJ43" s="275"/>
      <c r="AL43" s="202" t="str">
        <f>IFERROR(_xlfn.XLOOKUP(確報【１月】!AK43,台帳表ｔ[整理番号],台帳表ｔ[繁閑調整]),"")</f>
        <v/>
      </c>
      <c r="AM43" s="277" t="str">
        <f>IFERROR(_xlfn.XLOOKUP(確報【１月】!AK43,台帳表ｔ[整理番号],台帳表ｔ[精算
グループ]),"")</f>
        <v/>
      </c>
      <c r="AN43" s="278" t="str">
        <f>IFERROR(_xlfn.XLOOKUP(確報【１月】!AK43,台帳表ｔ[整理番号],台帳表ｔ[請求書発行番号]),"")</f>
        <v/>
      </c>
      <c r="AO43" s="269" t="str">
        <f>IFERROR(_xlfn.XLOOKUP(確報【１月】!AK43,台帳表ｔ[整理番号],台帳表ｔ[繁閑調整金]),"")</f>
        <v/>
      </c>
      <c r="AP43" s="275"/>
      <c r="AR43" s="202" t="str">
        <f>IFERROR(_xlfn.XLOOKUP(確報【１月】!AQ43,台帳表ｋ[整理番号],台帳表ｋ[繁閑調整]),"")</f>
        <v/>
      </c>
      <c r="AS43" s="277" t="str">
        <f>IFERROR(_xlfn.XLOOKUP(確報【１月】!AQ43,台帳表ｋ[整理番号],台帳表ｋ[精算
グループ]),"")</f>
        <v/>
      </c>
      <c r="AT43" s="278" t="str">
        <f>IFERROR(_xlfn.XLOOKUP(確報【１月】!AQ43,台帳表ｋ[整理番号],台帳表ｋ[請求書発行番号]),"")</f>
        <v/>
      </c>
      <c r="AU43" s="269" t="str">
        <f>IFERROR(_xlfn.XLOOKUP(確報【１月】!AQ43,台帳表ｋ[整理番号],台帳表ｋ[繁閑調整金]),"")</f>
        <v/>
      </c>
      <c r="AV43" s="275"/>
      <c r="AX43" s="202" t="str">
        <f>IFERROR(_xlfn.XLOOKUP(確報【１月】!AW43,台帳表ｋ[整理番号],台帳表ｋ[繁閑調整]),"")</f>
        <v/>
      </c>
      <c r="AY43" s="277" t="str">
        <f>IFERROR(_xlfn.XLOOKUP(確報【１月】!AW43,台帳表ｋ[整理番号],台帳表ｋ[精算
グループ]),"")</f>
        <v/>
      </c>
      <c r="AZ43" s="278" t="str">
        <f>IFERROR(_xlfn.XLOOKUP(確報【１月】!AW43,台帳表ｋ[整理番号],台帳表ｋ[請求書発行番号]),"")</f>
        <v/>
      </c>
      <c r="BA43" s="269" t="str">
        <f>IFERROR(_xlfn.XLOOKUP(確報【１月】!AW43,台帳表ｋ[整理番号],台帳表ｋ[繁閑調整金]),"")</f>
        <v/>
      </c>
    </row>
    <row r="44" spans="1:53" ht="16.350000000000001" customHeight="1">
      <c r="A44" s="927"/>
      <c r="B44" s="927"/>
      <c r="C44" s="927"/>
      <c r="D44" s="976"/>
      <c r="E44" s="927"/>
      <c r="F44" s="55" t="s">
        <v>16533</v>
      </c>
      <c r="G44" s="62" t="s">
        <v>16606</v>
      </c>
      <c r="H44" s="45" t="s">
        <v>192</v>
      </c>
      <c r="I44" s="46"/>
      <c r="J44" s="78" t="s">
        <v>192</v>
      </c>
      <c r="K44" s="40"/>
      <c r="L44" s="78" t="s">
        <v>16485</v>
      </c>
      <c r="M44" s="40">
        <f>SUMIFS(台帳表ｓ[金額],台帳表ｓ[精算
グループ],確報【１月】!$H44,台帳表ｓ[入金月（月のみ）],確報【１月】!$A$1,台帳表ｓ[ＮＣ区分],"北部")+SUMIFS(測量台帳1ｓ[入金額],測量台帳1ｓ[精算
グループ],確報【１月】!$H44,測量台帳1ｓ[入金月（月のみ）],確報【１月】!$A$1,測量台帳1ｓ[NC区分],"北部")+SUMIFS(測量台帳1__2ｓ[入金額(後)],測量台帳1__2ｓ[精算
グループ(後)],確報【１月】!$H44,測量台帳1__2ｓ[入金月(後)（月のみ）],確報【１月】!$A$1,測量台帳1__2ｓ[NC区分],"北部")</f>
        <v>0</v>
      </c>
      <c r="N44" s="60" t="s">
        <v>192</v>
      </c>
      <c r="O44" s="61"/>
      <c r="P44" s="45" t="s">
        <v>192</v>
      </c>
      <c r="Q44" s="61"/>
      <c r="R44" s="45" t="s">
        <v>192</v>
      </c>
      <c r="S44" s="40"/>
      <c r="T44" s="60" t="s">
        <v>192</v>
      </c>
      <c r="U44" s="61"/>
      <c r="V44" s="45" t="s">
        <v>192</v>
      </c>
      <c r="W44" s="61" cm="1">
        <f t="array" ref="W44">INDEX(設備G入力用!$F$2:$Q$72,ROW(A39), MATCH($A$1,設備G入力用!$F$2:$Q$2,0))</f>
        <v>0</v>
      </c>
      <c r="X44" s="30">
        <f t="shared" si="7"/>
        <v>0</v>
      </c>
      <c r="AA44" s="983"/>
      <c r="AB44" s="299"/>
      <c r="AC44" s="112">
        <f t="shared" si="6"/>
        <v>0</v>
      </c>
      <c r="AD44" s="10"/>
      <c r="AE44" s="10"/>
      <c r="AF44" s="202" t="str">
        <f>IFERROR(_xlfn.XLOOKUP(確報【１月】!$AE44,台帳表ｓ[整理番号],台帳表ｓ[繁閑調整]),"")</f>
        <v/>
      </c>
      <c r="AG44" s="277" t="str">
        <f>IFERROR(_xlfn.XLOOKUP(確報【１月】!$AE44,台帳表ｓ[整理番号],台帳表ｓ[精算
グループ]),"")</f>
        <v/>
      </c>
      <c r="AH44" s="278" t="str">
        <f>IFERROR(_xlfn.XLOOKUP(確報【１月】!$AE44,台帳表ｓ[整理番号],台帳表ｓ[請求書発行番号]),"")</f>
        <v/>
      </c>
      <c r="AI44" s="269" t="str">
        <f>IFERROR(_xlfn.XLOOKUP(確報【１月】!$AE44,台帳表ｓ[整理番号],台帳表ｓ[繁閑調整金]),"")</f>
        <v/>
      </c>
      <c r="AJ44" s="275"/>
      <c r="AL44" s="202" t="str">
        <f>IFERROR(_xlfn.XLOOKUP(確報【１月】!AK44,台帳表ｔ[整理番号],台帳表ｔ[繁閑調整]),"")</f>
        <v/>
      </c>
      <c r="AM44" s="277" t="str">
        <f>IFERROR(_xlfn.XLOOKUP(確報【１月】!AK44,台帳表ｔ[整理番号],台帳表ｔ[精算
グループ]),"")</f>
        <v/>
      </c>
      <c r="AN44" s="278" t="str">
        <f>IFERROR(_xlfn.XLOOKUP(確報【１月】!AK44,台帳表ｔ[整理番号],台帳表ｔ[請求書発行番号]),"")</f>
        <v/>
      </c>
      <c r="AO44" s="269" t="str">
        <f>IFERROR(_xlfn.XLOOKUP(確報【１月】!AK44,台帳表ｔ[整理番号],台帳表ｔ[繁閑調整金]),"")</f>
        <v/>
      </c>
      <c r="AP44" s="275"/>
      <c r="AR44" s="202" t="str">
        <f>IFERROR(_xlfn.XLOOKUP(確報【１月】!AQ44,台帳表ｋ[整理番号],台帳表ｋ[繁閑調整]),"")</f>
        <v/>
      </c>
      <c r="AS44" s="277" t="str">
        <f>IFERROR(_xlfn.XLOOKUP(確報【１月】!AQ44,台帳表ｋ[整理番号],台帳表ｋ[精算
グループ]),"")</f>
        <v/>
      </c>
      <c r="AT44" s="278" t="str">
        <f>IFERROR(_xlfn.XLOOKUP(確報【１月】!AQ44,台帳表ｋ[整理番号],台帳表ｋ[請求書発行番号]),"")</f>
        <v/>
      </c>
      <c r="AU44" s="269" t="str">
        <f>IFERROR(_xlfn.XLOOKUP(確報【１月】!AQ44,台帳表ｋ[整理番号],台帳表ｋ[繁閑調整金]),"")</f>
        <v/>
      </c>
      <c r="AV44" s="275"/>
      <c r="AX44" s="202" t="str">
        <f>IFERROR(_xlfn.XLOOKUP(確報【１月】!AW44,台帳表ｋ[整理番号],台帳表ｋ[繁閑調整]),"")</f>
        <v/>
      </c>
      <c r="AY44" s="277" t="str">
        <f>IFERROR(_xlfn.XLOOKUP(確報【１月】!AW44,台帳表ｋ[整理番号],台帳表ｋ[精算
グループ]),"")</f>
        <v/>
      </c>
      <c r="AZ44" s="278" t="str">
        <f>IFERROR(_xlfn.XLOOKUP(確報【１月】!AW44,台帳表ｋ[整理番号],台帳表ｋ[請求書発行番号]),"")</f>
        <v/>
      </c>
      <c r="BA44" s="269" t="str">
        <f>IFERROR(_xlfn.XLOOKUP(確報【１月】!AW44,台帳表ｋ[整理番号],台帳表ｋ[繁閑調整金]),"")</f>
        <v/>
      </c>
    </row>
    <row r="45" spans="1:53" ht="16.350000000000001" customHeight="1">
      <c r="A45" s="927"/>
      <c r="B45" s="927"/>
      <c r="C45" s="927"/>
      <c r="D45" s="976"/>
      <c r="E45" s="927"/>
      <c r="F45" s="55" t="s">
        <v>16534</v>
      </c>
      <c r="G45" s="63" t="s">
        <v>16606</v>
      </c>
      <c r="H45" s="45"/>
      <c r="I45" s="46"/>
      <c r="J45" s="78"/>
      <c r="K45" s="40"/>
      <c r="L45" s="78"/>
      <c r="M45" s="40">
        <f>SUMIFS(台帳表ｓ[金額],台帳表ｓ[精算
グループ],確報【１月】!$H45,台帳表ｓ[入金月（月のみ）],確報【１月】!$A$1,台帳表ｓ[ＮＣ区分],"北部")+SUMIFS(測量台帳1ｓ[入金額],測量台帳1ｓ[精算
グループ],確報【１月】!$H45,測量台帳1ｓ[入金月（月のみ）],確報【１月】!$A$1,測量台帳1ｓ[NC区分],"北部")+SUMIFS(測量台帳1__2ｓ[入金額(後)],測量台帳1__2ｓ[精算
グループ(後)],確報【１月】!$H45,測量台帳1__2ｓ[入金月(後)（月のみ）],確報【１月】!$A$1,測量台帳1__2ｓ[NC区分],"北部")</f>
        <v>0</v>
      </c>
      <c r="N45" s="60"/>
      <c r="O45" s="61"/>
      <c r="P45" s="45"/>
      <c r="Q45" s="61"/>
      <c r="R45" s="45"/>
      <c r="S45" s="40"/>
      <c r="T45" s="60"/>
      <c r="U45" s="61"/>
      <c r="V45" s="45"/>
      <c r="W45" s="61" cm="1">
        <f t="array" ref="W45">INDEX(設備G入力用!$F$2:$Q$72,ROW(A40), MATCH($A$1,設備G入力用!$F$2:$Q$2,0))</f>
        <v>0</v>
      </c>
      <c r="X45" s="30">
        <f t="shared" si="7"/>
        <v>0</v>
      </c>
      <c r="AA45" s="983"/>
      <c r="AB45" s="299"/>
      <c r="AC45" s="112">
        <f t="shared" si="6"/>
        <v>0</v>
      </c>
      <c r="AD45" s="10"/>
      <c r="AE45" s="10"/>
      <c r="AF45" s="202" t="str">
        <f>IFERROR(_xlfn.XLOOKUP(確報【１月】!$AE45,台帳表ｓ[整理番号],台帳表ｓ[繁閑調整]),"")</f>
        <v/>
      </c>
      <c r="AG45" s="277" t="str">
        <f>IFERROR(_xlfn.XLOOKUP(確報【１月】!$AE45,台帳表ｓ[整理番号],台帳表ｓ[精算
グループ]),"")</f>
        <v/>
      </c>
      <c r="AH45" s="278" t="str">
        <f>IFERROR(_xlfn.XLOOKUP(確報【１月】!$AE45,台帳表ｓ[整理番号],台帳表ｓ[請求書発行番号]),"")</f>
        <v/>
      </c>
      <c r="AI45" s="269" t="str">
        <f>IFERROR(_xlfn.XLOOKUP(確報【１月】!$AE45,台帳表ｓ[整理番号],台帳表ｓ[繁閑調整金]),"")</f>
        <v/>
      </c>
      <c r="AJ45" s="275"/>
      <c r="AL45" s="202" t="str">
        <f>IFERROR(_xlfn.XLOOKUP(確報【１月】!AK45,台帳表ｔ[整理番号],台帳表ｔ[繁閑調整]),"")</f>
        <v/>
      </c>
      <c r="AM45" s="277" t="str">
        <f>IFERROR(_xlfn.XLOOKUP(確報【１月】!AK45,台帳表ｔ[整理番号],台帳表ｔ[精算
グループ]),"")</f>
        <v/>
      </c>
      <c r="AN45" s="278" t="str">
        <f>IFERROR(_xlfn.XLOOKUP(確報【１月】!AK45,台帳表ｔ[整理番号],台帳表ｔ[請求書発行番号]),"")</f>
        <v/>
      </c>
      <c r="AO45" s="269" t="str">
        <f>IFERROR(_xlfn.XLOOKUP(確報【１月】!AK45,台帳表ｔ[整理番号],台帳表ｔ[繁閑調整金]),"")</f>
        <v/>
      </c>
      <c r="AP45" s="275"/>
      <c r="AR45" s="202" t="str">
        <f>IFERROR(_xlfn.XLOOKUP(確報【１月】!AQ45,台帳表ｋ[整理番号],台帳表ｋ[繁閑調整]),"")</f>
        <v/>
      </c>
      <c r="AS45" s="277" t="str">
        <f>IFERROR(_xlfn.XLOOKUP(確報【１月】!AQ45,台帳表ｋ[整理番号],台帳表ｋ[精算
グループ]),"")</f>
        <v/>
      </c>
      <c r="AT45" s="278" t="str">
        <f>IFERROR(_xlfn.XLOOKUP(確報【１月】!AQ45,台帳表ｋ[整理番号],台帳表ｋ[請求書発行番号]),"")</f>
        <v/>
      </c>
      <c r="AU45" s="269" t="str">
        <f>IFERROR(_xlfn.XLOOKUP(確報【１月】!AQ45,台帳表ｋ[整理番号],台帳表ｋ[繁閑調整金]),"")</f>
        <v/>
      </c>
      <c r="AV45" s="275"/>
      <c r="AX45" s="202" t="str">
        <f>IFERROR(_xlfn.XLOOKUP(確報【１月】!AW45,台帳表ｋ[整理番号],台帳表ｋ[繁閑調整]),"")</f>
        <v/>
      </c>
      <c r="AY45" s="277" t="str">
        <f>IFERROR(_xlfn.XLOOKUP(確報【１月】!AW45,台帳表ｋ[整理番号],台帳表ｋ[精算
グループ]),"")</f>
        <v/>
      </c>
      <c r="AZ45" s="278" t="str">
        <f>IFERROR(_xlfn.XLOOKUP(確報【１月】!AW45,台帳表ｋ[整理番号],台帳表ｋ[請求書発行番号]),"")</f>
        <v/>
      </c>
      <c r="BA45" s="269" t="str">
        <f>IFERROR(_xlfn.XLOOKUP(確報【１月】!AW45,台帳表ｋ[整理番号],台帳表ｋ[繁閑調整金]),"")</f>
        <v/>
      </c>
    </row>
    <row r="46" spans="1:53" ht="15.6" customHeight="1" thickBot="1">
      <c r="A46" s="927"/>
      <c r="B46" s="927"/>
      <c r="C46" s="927"/>
      <c r="D46" s="976"/>
      <c r="E46" s="927"/>
      <c r="F46" s="64" t="s">
        <v>16535</v>
      </c>
      <c r="G46" s="65" t="s">
        <v>16606</v>
      </c>
      <c r="H46" s="67" t="s">
        <v>205</v>
      </c>
      <c r="I46" s="38"/>
      <c r="J46" s="79" t="s">
        <v>205</v>
      </c>
      <c r="K46" s="80"/>
      <c r="L46" s="79" t="s">
        <v>16619</v>
      </c>
      <c r="M46" s="80">
        <f>SUMIFS(台帳表ｓ[金額],台帳表ｓ[精算
グループ],確報【１月】!$H46,台帳表ｓ[入金月（月のみ）],確報【１月】!$A$1,台帳表ｓ[ＮＣ区分],"北部")+SUMIFS(測量台帳1ｓ[入金額],測量台帳1ｓ[精算
グループ],確報【１月】!$H46,測量台帳1ｓ[入金月（月のみ）],確報【１月】!$A$1,測量台帳1ｓ[NC区分],"北部")+SUMIFS(測量台帳1__2ｓ[入金額(後)],測量台帳1__2ｓ[精算
グループ(後)],確報【１月】!$H46,測量台帳1__2ｓ[入金月(後)（月のみ）],確報【１月】!$A$1,測量台帳1__2ｓ[NC区分],"北部")</f>
        <v>2192016</v>
      </c>
      <c r="N46" s="66" t="s">
        <v>205</v>
      </c>
      <c r="O46" s="39"/>
      <c r="P46" s="67" t="s">
        <v>205</v>
      </c>
      <c r="Q46" s="39"/>
      <c r="R46" s="67" t="s">
        <v>205</v>
      </c>
      <c r="S46" s="80"/>
      <c r="T46" s="66" t="s">
        <v>205</v>
      </c>
      <c r="U46" s="39"/>
      <c r="V46" s="67" t="s">
        <v>205</v>
      </c>
      <c r="W46" s="39" cm="1">
        <f t="array" ref="W46">INDEX(設備G入力用!$F$2:$Q$72,ROW(A41), MATCH($A$1,設備G入力用!$F$2:$Q$2,0))</f>
        <v>0</v>
      </c>
      <c r="X46" s="30">
        <f t="shared" si="7"/>
        <v>2192016</v>
      </c>
      <c r="AA46" s="983"/>
      <c r="AB46" s="299" t="s">
        <v>16620</v>
      </c>
      <c r="AC46" s="112">
        <f>SUM(I46,K46,M46,O46,Q46,S46,U46,W46)</f>
        <v>2192016</v>
      </c>
      <c r="AD46" s="10"/>
      <c r="AE46" s="10"/>
      <c r="AF46" s="202" t="str">
        <f>IFERROR(_xlfn.XLOOKUP(確報【１月】!$AE46,台帳表ｓ[整理番号],台帳表ｓ[繁閑調整]),"")</f>
        <v/>
      </c>
      <c r="AG46" s="277" t="str">
        <f>IFERROR(_xlfn.XLOOKUP(確報【１月】!$AE46,台帳表ｓ[整理番号],台帳表ｓ[精算
グループ]),"")</f>
        <v/>
      </c>
      <c r="AH46" s="278" t="str">
        <f>IFERROR(_xlfn.XLOOKUP(確報【１月】!$AE46,台帳表ｓ[整理番号],台帳表ｓ[請求書発行番号]),"")</f>
        <v/>
      </c>
      <c r="AI46" s="269" t="str">
        <f>IFERROR(_xlfn.XLOOKUP(確報【１月】!$AE46,台帳表ｓ[整理番号],台帳表ｓ[繁閑調整金]),"")</f>
        <v/>
      </c>
      <c r="AJ46" s="275"/>
      <c r="AL46" s="202" t="str">
        <f>IFERROR(_xlfn.XLOOKUP(確報【１月】!AK46,台帳表ｔ[整理番号],台帳表ｔ[繁閑調整]),"")</f>
        <v/>
      </c>
      <c r="AM46" s="277" t="str">
        <f>IFERROR(_xlfn.XLOOKUP(確報【１月】!AK46,台帳表ｔ[整理番号],台帳表ｔ[精算
グループ]),"")</f>
        <v/>
      </c>
      <c r="AN46" s="278" t="str">
        <f>IFERROR(_xlfn.XLOOKUP(確報【１月】!AK46,台帳表ｔ[整理番号],台帳表ｔ[請求書発行番号]),"")</f>
        <v/>
      </c>
      <c r="AO46" s="269" t="str">
        <f>IFERROR(_xlfn.XLOOKUP(確報【１月】!AK46,台帳表ｔ[整理番号],台帳表ｔ[繁閑調整金]),"")</f>
        <v/>
      </c>
      <c r="AP46" s="275"/>
      <c r="AR46" s="202" t="str">
        <f>IFERROR(_xlfn.XLOOKUP(確報【１月】!AQ46,台帳表ｋ[整理番号],台帳表ｋ[繁閑調整]),"")</f>
        <v/>
      </c>
      <c r="AS46" s="277" t="str">
        <f>IFERROR(_xlfn.XLOOKUP(確報【１月】!AQ46,台帳表ｋ[整理番号],台帳表ｋ[精算
グループ]),"")</f>
        <v/>
      </c>
      <c r="AT46" s="278" t="str">
        <f>IFERROR(_xlfn.XLOOKUP(確報【１月】!AQ46,台帳表ｋ[整理番号],台帳表ｋ[請求書発行番号]),"")</f>
        <v/>
      </c>
      <c r="AU46" s="269" t="str">
        <f>IFERROR(_xlfn.XLOOKUP(確報【１月】!AQ46,台帳表ｋ[整理番号],台帳表ｋ[繁閑調整金]),"")</f>
        <v/>
      </c>
      <c r="AV46" s="275"/>
      <c r="AX46" s="202" t="str">
        <f>IFERROR(_xlfn.XLOOKUP(確報【１月】!AW46,台帳表ｋ[整理番号],台帳表ｋ[繁閑調整]),"")</f>
        <v/>
      </c>
      <c r="AY46" s="277" t="str">
        <f>IFERROR(_xlfn.XLOOKUP(確報【１月】!AW46,台帳表ｋ[整理番号],台帳表ｋ[精算
グループ]),"")</f>
        <v/>
      </c>
      <c r="AZ46" s="278" t="str">
        <f>IFERROR(_xlfn.XLOOKUP(確報【１月】!AW46,台帳表ｋ[整理番号],台帳表ｋ[請求書発行番号]),"")</f>
        <v/>
      </c>
      <c r="BA46" s="269" t="str">
        <f>IFERROR(_xlfn.XLOOKUP(確報【１月】!AW46,台帳表ｋ[整理番号],台帳表ｋ[繁閑調整金]),"")</f>
        <v/>
      </c>
    </row>
    <row r="47" spans="1:53" ht="16.350000000000001" customHeight="1" thickBot="1">
      <c r="A47" s="927"/>
      <c r="B47" s="927"/>
      <c r="C47" s="927"/>
      <c r="D47" s="976"/>
      <c r="E47" s="928"/>
      <c r="F47" s="171" t="s">
        <v>16536</v>
      </c>
      <c r="G47" s="48" t="s">
        <v>16606</v>
      </c>
      <c r="H47" s="173"/>
      <c r="I47" s="197"/>
      <c r="J47" s="83"/>
      <c r="K47" s="191"/>
      <c r="L47" s="83"/>
      <c r="M47" s="191">
        <f>SUMIFS(台帳表ｓ[金額],台帳表ｓ[精算
グループ],確報【１月】!$H47,台帳表ｓ[入金月（月のみ）],確報【１月】!$A$1,台帳表ｓ[ＮＣ区分],"北部")+SUMIFS(測量台帳1ｓ[入金額],測量台帳1ｓ[精算
グループ],確報【１月】!$H47,測量台帳1ｓ[入金月（月のみ）],確報【１月】!$A$1,測量台帳1ｓ[NC区分],"北部")+SUMIFS(測量台帳1__2ｓ[入金額(後)],測量台帳1__2ｓ[精算
グループ(後)],確報【１月】!$H47,測量台帳1__2ｓ[入金月(後)（月のみ）],確報【１月】!$A$1,測量台帳1__2ｓ[NC区分],"北部")</f>
        <v>0</v>
      </c>
      <c r="N47" s="72"/>
      <c r="O47" s="175"/>
      <c r="P47" s="173"/>
      <c r="Q47" s="175"/>
      <c r="R47" s="173"/>
      <c r="S47" s="191"/>
      <c r="T47" s="72"/>
      <c r="U47" s="175"/>
      <c r="V47" s="173"/>
      <c r="W47" s="175" cm="1">
        <f t="array" ref="W47">INDEX(設備G入力用!$F$2:$Q$72,ROW(A42), MATCH($A$1,設備G入力用!$F$2:$Q$2,0))</f>
        <v>0</v>
      </c>
      <c r="X47" s="156">
        <f t="shared" si="7"/>
        <v>0</v>
      </c>
      <c r="Y47" s="16">
        <f>SUM(X42:X47)</f>
        <v>4238072</v>
      </c>
      <c r="Z47" s="13" t="s">
        <v>16621</v>
      </c>
      <c r="AA47" s="983"/>
      <c r="AB47" s="299"/>
      <c r="AC47" s="112">
        <f t="shared" ref="AC47:AC52" si="8">SUM(I47,K47,M47,O47,Q47,S47,U47,W47)</f>
        <v>0</v>
      </c>
      <c r="AD47" s="10"/>
      <c r="AE47" s="10"/>
      <c r="AF47" s="202" t="str">
        <f>IFERROR(_xlfn.XLOOKUP(確報【１月】!$AE47,台帳表ｓ[整理番号],台帳表ｓ[繁閑調整]),"")</f>
        <v/>
      </c>
      <c r="AG47" s="277" t="str">
        <f>IFERROR(_xlfn.XLOOKUP(確報【１月】!$AE47,台帳表ｓ[整理番号],台帳表ｓ[精算
グループ]),"")</f>
        <v/>
      </c>
      <c r="AH47" s="278" t="str">
        <f>IFERROR(_xlfn.XLOOKUP(確報【１月】!$AE47,台帳表ｓ[整理番号],台帳表ｓ[請求書発行番号]),"")</f>
        <v/>
      </c>
      <c r="AI47" s="269" t="str">
        <f>IFERROR(_xlfn.XLOOKUP(確報【１月】!$AE47,台帳表ｓ[整理番号],台帳表ｓ[繁閑調整金]),"")</f>
        <v/>
      </c>
      <c r="AJ47" s="275"/>
      <c r="AL47" s="202" t="str">
        <f>IFERROR(_xlfn.XLOOKUP(確報【１月】!AK47,台帳表ｔ[整理番号],台帳表ｔ[繁閑調整]),"")</f>
        <v/>
      </c>
      <c r="AM47" s="277" t="str">
        <f>IFERROR(_xlfn.XLOOKUP(確報【１月】!AK47,台帳表ｔ[整理番号],台帳表ｔ[精算
グループ]),"")</f>
        <v/>
      </c>
      <c r="AN47" s="278" t="str">
        <f>IFERROR(_xlfn.XLOOKUP(確報【１月】!AK47,台帳表ｔ[整理番号],台帳表ｔ[請求書発行番号]),"")</f>
        <v/>
      </c>
      <c r="AO47" s="269" t="str">
        <f>IFERROR(_xlfn.XLOOKUP(確報【１月】!AK47,台帳表ｔ[整理番号],台帳表ｔ[繁閑調整金]),"")</f>
        <v/>
      </c>
      <c r="AP47" s="275"/>
      <c r="AR47" s="202" t="str">
        <f>IFERROR(_xlfn.XLOOKUP(確報【１月】!AQ47,台帳表ｋ[整理番号],台帳表ｋ[繁閑調整]),"")</f>
        <v/>
      </c>
      <c r="AS47" s="277" t="str">
        <f>IFERROR(_xlfn.XLOOKUP(確報【１月】!AQ47,台帳表ｋ[整理番号],台帳表ｋ[精算
グループ]),"")</f>
        <v/>
      </c>
      <c r="AT47" s="278" t="str">
        <f>IFERROR(_xlfn.XLOOKUP(確報【１月】!AQ47,台帳表ｋ[整理番号],台帳表ｋ[請求書発行番号]),"")</f>
        <v/>
      </c>
      <c r="AU47" s="269" t="str">
        <f>IFERROR(_xlfn.XLOOKUP(確報【１月】!AQ47,台帳表ｋ[整理番号],台帳表ｋ[繁閑調整金]),"")</f>
        <v/>
      </c>
      <c r="AV47" s="275"/>
      <c r="AX47" s="202" t="str">
        <f>IFERROR(_xlfn.XLOOKUP(確報【１月】!AW47,台帳表ｋ[整理番号],台帳表ｋ[繁閑調整]),"")</f>
        <v/>
      </c>
      <c r="AY47" s="277" t="str">
        <f>IFERROR(_xlfn.XLOOKUP(確報【１月】!AW47,台帳表ｋ[整理番号],台帳表ｋ[精算
グループ]),"")</f>
        <v/>
      </c>
      <c r="AZ47" s="278" t="str">
        <f>IFERROR(_xlfn.XLOOKUP(確報【１月】!AW47,台帳表ｋ[整理番号],台帳表ｋ[請求書発行番号]),"")</f>
        <v/>
      </c>
      <c r="BA47" s="269" t="str">
        <f>IFERROR(_xlfn.XLOOKUP(確報【１月】!AW47,台帳表ｋ[整理番号],台帳表ｋ[繁閑調整金]),"")</f>
        <v/>
      </c>
    </row>
    <row r="48" spans="1:53" ht="16.350000000000001" customHeight="1" thickBot="1">
      <c r="A48" s="927"/>
      <c r="B48" s="927"/>
      <c r="C48" s="927"/>
      <c r="D48" s="976"/>
      <c r="E48" s="926" t="s">
        <v>16500</v>
      </c>
      <c r="F48" s="234" t="s">
        <v>16501</v>
      </c>
      <c r="G48" s="235"/>
      <c r="H48" s="236" t="s">
        <v>16677</v>
      </c>
      <c r="I48" s="237"/>
      <c r="J48" s="238" t="s">
        <v>16677</v>
      </c>
      <c r="K48" s="239">
        <f>SUMIFS(台帳表ｓ[金額],台帳表ｓ[精算
グループ],確報【１月】!$H48,台帳表ｓ[入金月（月のみ）],確報【１月】!$A$1,台帳表ｓ[ＮＣ区分],"埼玉")+SUMIFS(測量台帳1ｓ[入金額],測量台帳1ｓ[精算
グループ],確報【１月】!$H48,測量台帳1ｓ[入金月（月のみ）],確報【１月】!$A$1,測量台帳1ｓ[NC区分],"埼玉")+SUMIFS(測量台帳1__2ｓ[入金額(後)],測量台帳1__2ｓ[精算
グループ(後)],確報【１月】!$H48,測量台帳1__2ｓ[入金月(後)（月のみ）],確報【１月】!$A$1,測量台帳1__2ｓ[NC区分],"埼玉")</f>
        <v>280538</v>
      </c>
      <c r="L48" s="240" t="s">
        <v>16677</v>
      </c>
      <c r="M48" s="239">
        <f>SUMIFS(台帳表ｓ[金額],台帳表ｓ[精算
グループ],確報【１月】!$H48,台帳表ｓ[入金月（月のみ）],確報【１月】!$A$1,台帳表ｓ[ＮＣ区分],"北部")+SUMIFS(測量台帳1ｓ[入金額],測量台帳1ｓ[精算
グループ],確報【１月】!$H48,測量台帳1ｓ[入金月（月のみ）],確報【１月】!$A$1,測量台帳1ｓ[NC区分],"北部")+SUMIFS(測量台帳1__2ｓ[入金額(後)],測量台帳1__2ｓ[精算
グループ(後)],確報【１月】!$H48,測量台帳1__2ｓ[入金月(後)（月のみ）],確報【１月】!$A$1,測量台帳1__2ｓ[NC区分],"北部")</f>
        <v>93422</v>
      </c>
      <c r="N48" s="240" t="s">
        <v>16677</v>
      </c>
      <c r="O48" s="241"/>
      <c r="P48" s="236" t="s">
        <v>16677</v>
      </c>
      <c r="Q48" s="241"/>
      <c r="R48" s="236" t="s">
        <v>16677</v>
      </c>
      <c r="S48" s="239"/>
      <c r="T48" s="240" t="s">
        <v>16677</v>
      </c>
      <c r="U48" s="241"/>
      <c r="V48" s="236" t="s">
        <v>16677</v>
      </c>
      <c r="W48" s="241" cm="1">
        <f t="array" ref="W48">INDEX(設備G入力用!$F$2:$Q$72,ROW(A43), MATCH($A$1,設備G入力用!$F$2:$Q$2,0))</f>
        <v>0</v>
      </c>
      <c r="X48" s="242">
        <f t="shared" si="7"/>
        <v>373960</v>
      </c>
      <c r="Y48" s="180">
        <f>SUM(X48:X48)</f>
        <v>373960</v>
      </c>
      <c r="Z48" s="13"/>
      <c r="AA48" s="983"/>
      <c r="AB48" s="299" t="s">
        <v>16677</v>
      </c>
      <c r="AC48" s="112">
        <f t="shared" si="8"/>
        <v>373960</v>
      </c>
      <c r="AD48" s="10"/>
      <c r="AE48" s="10"/>
      <c r="AF48" s="202" t="str">
        <f>IFERROR(_xlfn.XLOOKUP(確報【１月】!$AE48,台帳表ｓ[整理番号],台帳表ｓ[繁閑調整]),"")</f>
        <v/>
      </c>
      <c r="AG48" s="277" t="str">
        <f>IFERROR(_xlfn.XLOOKUP(確報【１月】!$AE48,台帳表ｓ[整理番号],台帳表ｓ[精算
グループ]),"")</f>
        <v/>
      </c>
      <c r="AH48" s="278" t="str">
        <f>IFERROR(_xlfn.XLOOKUP(確報【１月】!$AE48,台帳表ｓ[整理番号],台帳表ｓ[請求書発行番号]),"")</f>
        <v/>
      </c>
      <c r="AI48" s="269" t="str">
        <f>IFERROR(_xlfn.XLOOKUP(確報【１月】!$AE48,台帳表ｓ[整理番号],台帳表ｓ[繁閑調整金]),"")</f>
        <v/>
      </c>
      <c r="AJ48" s="275"/>
      <c r="AL48" s="202" t="str">
        <f>IFERROR(_xlfn.XLOOKUP(確報【１月】!AK48,台帳表ｔ[整理番号],台帳表ｔ[繁閑調整]),"")</f>
        <v/>
      </c>
      <c r="AM48" s="277" t="str">
        <f>IFERROR(_xlfn.XLOOKUP(確報【１月】!AK48,台帳表ｔ[整理番号],台帳表ｔ[精算
グループ]),"")</f>
        <v/>
      </c>
      <c r="AN48" s="278" t="str">
        <f>IFERROR(_xlfn.XLOOKUP(確報【１月】!AK48,台帳表ｔ[整理番号],台帳表ｔ[請求書発行番号]),"")</f>
        <v/>
      </c>
      <c r="AO48" s="269" t="str">
        <f>IFERROR(_xlfn.XLOOKUP(確報【１月】!AK48,台帳表ｔ[整理番号],台帳表ｔ[繁閑調整金]),"")</f>
        <v/>
      </c>
      <c r="AP48" s="275"/>
      <c r="AR48" s="202" t="str">
        <f>IFERROR(_xlfn.XLOOKUP(確報【１月】!AQ48,台帳表ｋ[整理番号],台帳表ｋ[繁閑調整]),"")</f>
        <v/>
      </c>
      <c r="AS48" s="277" t="str">
        <f>IFERROR(_xlfn.XLOOKUP(確報【１月】!AQ48,台帳表ｋ[整理番号],台帳表ｋ[精算
グループ]),"")</f>
        <v/>
      </c>
      <c r="AT48" s="278" t="str">
        <f>IFERROR(_xlfn.XLOOKUP(確報【１月】!AQ48,台帳表ｋ[整理番号],台帳表ｋ[請求書発行番号]),"")</f>
        <v/>
      </c>
      <c r="AU48" s="269" t="str">
        <f>IFERROR(_xlfn.XLOOKUP(確報【１月】!AQ48,台帳表ｋ[整理番号],台帳表ｋ[繁閑調整金]),"")</f>
        <v/>
      </c>
      <c r="AV48" s="275"/>
      <c r="AX48" s="202" t="str">
        <f>IFERROR(_xlfn.XLOOKUP(確報【１月】!AW48,台帳表ｋ[整理番号],台帳表ｋ[繁閑調整]),"")</f>
        <v/>
      </c>
      <c r="AY48" s="277" t="str">
        <f>IFERROR(_xlfn.XLOOKUP(確報【１月】!AW48,台帳表ｋ[整理番号],台帳表ｋ[精算
グループ]),"")</f>
        <v/>
      </c>
      <c r="AZ48" s="278" t="str">
        <f>IFERROR(_xlfn.XLOOKUP(確報【１月】!AW48,台帳表ｋ[整理番号],台帳表ｋ[請求書発行番号]),"")</f>
        <v/>
      </c>
      <c r="BA48" s="269" t="str">
        <f>IFERROR(_xlfn.XLOOKUP(確報【１月】!AW48,台帳表ｋ[整理番号],台帳表ｋ[繁閑調整金]),"")</f>
        <v/>
      </c>
    </row>
    <row r="49" spans="1:53" ht="16.350000000000001" customHeight="1">
      <c r="A49" s="927"/>
      <c r="B49" s="927"/>
      <c r="C49" s="927"/>
      <c r="D49" s="976"/>
      <c r="E49" s="927"/>
      <c r="F49" s="68" t="s">
        <v>16507</v>
      </c>
      <c r="G49" s="52" t="s">
        <v>16606</v>
      </c>
      <c r="H49" s="177" t="s">
        <v>16508</v>
      </c>
      <c r="I49" s="178"/>
      <c r="J49" s="81" t="s">
        <v>620</v>
      </c>
      <c r="K49" s="82">
        <f>SUMIFS(台帳表ｓ[金額],台帳表ｓ[精算
グループ],確報【１月】!$H49,台帳表ｓ[入金月（月のみ）],確報【１月】!$A$1,台帳表ｓ[ＮＣ区分],"埼玉")+SUMIFS(測量台帳1ｓ[入金額],測量台帳1ｓ[精算
グループ],確報【１月】!$H49,測量台帳1ｓ[入金月（月のみ）],確報【１月】!$A$1,測量台帳1ｓ[NC区分],"埼玉")+SUMIFS(測量台帳1__2ｓ[入金額(後)],測量台帳1__2ｓ[精算
グループ(後)],確報【１月】!$H49,測量台帳1__2ｓ[入金月(後)（月のみ）],確報【１月】!$A$1,測量台帳1__2ｓ[NC区分],"埼玉")</f>
        <v>0</v>
      </c>
      <c r="L49" s="81" t="s">
        <v>620</v>
      </c>
      <c r="M49" s="82">
        <f>SUMIFS(台帳表ｓ[金額],台帳表ｓ[精算
グループ],確報【１月】!$H49,台帳表ｓ[入金月（月のみ）],確報【１月】!$A$1,台帳表ｓ[ＮＣ区分],"北部")+SUMIFS(測量台帳1ｓ[入金額],測量台帳1ｓ[精算
グループ],確報【１月】!$H49,測量台帳1ｓ[入金月（月のみ）],確報【１月】!$A$1,測量台帳1ｓ[NC区分],"北部")+SUMIFS(測量台帳1__2ｓ[入金額(後)],測量台帳1__2ｓ[精算
グループ(後)],確報【１月】!$H49,測量台帳1__2ｓ[入金月(後)（月のみ）],確報【１月】!$A$1,測量台帳1__2ｓ[NC区分],"北部")</f>
        <v>0</v>
      </c>
      <c r="N49" s="69" t="s">
        <v>620</v>
      </c>
      <c r="O49" s="70"/>
      <c r="P49" s="177" t="s">
        <v>620</v>
      </c>
      <c r="Q49" s="70"/>
      <c r="R49" s="177" t="s">
        <v>620</v>
      </c>
      <c r="S49" s="82"/>
      <c r="T49" s="69" t="s">
        <v>620</v>
      </c>
      <c r="U49" s="70"/>
      <c r="V49" s="177" t="s">
        <v>620</v>
      </c>
      <c r="W49" s="70" cm="1">
        <f t="array" ref="W49">INDEX(設備G入力用!$F$2:$Q$72,ROW(A44), MATCH($A$1,設備G入力用!$F$2:$Q$2,0))</f>
        <v>0</v>
      </c>
      <c r="X49" s="71">
        <f t="shared" si="7"/>
        <v>0</v>
      </c>
      <c r="Y49" s="24"/>
      <c r="Z49" s="13"/>
      <c r="AA49" s="983"/>
      <c r="AB49" s="299" t="s">
        <v>620</v>
      </c>
      <c r="AC49" s="112">
        <f t="shared" si="8"/>
        <v>0</v>
      </c>
      <c r="AD49" s="10"/>
      <c r="AE49" s="10"/>
      <c r="AF49" s="202" t="str">
        <f>IFERROR(_xlfn.XLOOKUP(確報【１月】!$AE49,台帳表ｓ[整理番号],台帳表ｓ[繁閑調整]),"")</f>
        <v/>
      </c>
      <c r="AG49" s="277" t="str">
        <f>IFERROR(_xlfn.XLOOKUP(確報【１月】!$AE49,台帳表ｓ[整理番号],台帳表ｓ[精算
グループ]),"")</f>
        <v/>
      </c>
      <c r="AH49" s="278" t="str">
        <f>IFERROR(_xlfn.XLOOKUP(確報【１月】!$AE49,台帳表ｓ[整理番号],台帳表ｓ[請求書発行番号]),"")</f>
        <v/>
      </c>
      <c r="AI49" s="269" t="str">
        <f>IFERROR(_xlfn.XLOOKUP(確報【１月】!$AE49,台帳表ｓ[整理番号],台帳表ｓ[繁閑調整金]),"")</f>
        <v/>
      </c>
      <c r="AJ49" s="275"/>
      <c r="AL49" s="202" t="str">
        <f>IFERROR(_xlfn.XLOOKUP(確報【１月】!AK49,台帳表ｔ[整理番号],台帳表ｔ[繁閑調整]),"")</f>
        <v/>
      </c>
      <c r="AM49" s="277" t="str">
        <f>IFERROR(_xlfn.XLOOKUP(確報【１月】!AK49,台帳表ｔ[整理番号],台帳表ｔ[精算
グループ]),"")</f>
        <v/>
      </c>
      <c r="AN49" s="278" t="str">
        <f>IFERROR(_xlfn.XLOOKUP(確報【１月】!AK49,台帳表ｔ[整理番号],台帳表ｔ[請求書発行番号]),"")</f>
        <v/>
      </c>
      <c r="AO49" s="269" t="str">
        <f>IFERROR(_xlfn.XLOOKUP(確報【１月】!AK49,台帳表ｔ[整理番号],台帳表ｔ[繁閑調整金]),"")</f>
        <v/>
      </c>
      <c r="AP49" s="275"/>
      <c r="AR49" s="202" t="str">
        <f>IFERROR(_xlfn.XLOOKUP(確報【１月】!AQ49,台帳表ｋ[整理番号],台帳表ｋ[繁閑調整]),"")</f>
        <v/>
      </c>
      <c r="AS49" s="277" t="str">
        <f>IFERROR(_xlfn.XLOOKUP(確報【１月】!AQ49,台帳表ｋ[整理番号],台帳表ｋ[精算
グループ]),"")</f>
        <v/>
      </c>
      <c r="AT49" s="278" t="str">
        <f>IFERROR(_xlfn.XLOOKUP(確報【１月】!AQ49,台帳表ｋ[整理番号],台帳表ｋ[請求書発行番号]),"")</f>
        <v/>
      </c>
      <c r="AU49" s="269" t="str">
        <f>IFERROR(_xlfn.XLOOKUP(確報【１月】!AQ49,台帳表ｋ[整理番号],台帳表ｋ[繁閑調整金]),"")</f>
        <v/>
      </c>
      <c r="AV49" s="275"/>
      <c r="AX49" s="202" t="str">
        <f>IFERROR(_xlfn.XLOOKUP(確報【１月】!AW49,台帳表ｋ[整理番号],台帳表ｋ[繁閑調整]),"")</f>
        <v/>
      </c>
      <c r="AY49" s="277" t="str">
        <f>IFERROR(_xlfn.XLOOKUP(確報【１月】!AW49,台帳表ｋ[整理番号],台帳表ｋ[精算
グループ]),"")</f>
        <v/>
      </c>
      <c r="AZ49" s="278" t="str">
        <f>IFERROR(_xlfn.XLOOKUP(確報【１月】!AW49,台帳表ｋ[整理番号],台帳表ｋ[請求書発行番号]),"")</f>
        <v/>
      </c>
      <c r="BA49" s="269" t="str">
        <f>IFERROR(_xlfn.XLOOKUP(確報【１月】!AW49,台帳表ｋ[整理番号],台帳表ｋ[繁閑調整金]),"")</f>
        <v/>
      </c>
    </row>
    <row r="50" spans="1:53" ht="16.350000000000001" customHeight="1">
      <c r="A50" s="927"/>
      <c r="B50" s="927"/>
      <c r="C50" s="927"/>
      <c r="D50" s="976"/>
      <c r="E50" s="927"/>
      <c r="F50" s="25" t="s">
        <v>16503</v>
      </c>
      <c r="G50" s="52" t="s">
        <v>16606</v>
      </c>
      <c r="H50" s="45" t="s">
        <v>16504</v>
      </c>
      <c r="I50" s="46"/>
      <c r="J50" s="78" t="s">
        <v>16504</v>
      </c>
      <c r="K50" s="40">
        <f>SUMIFS(台帳表ｓ[金額],台帳表ｓ[精算
グループ],確報【１月】!$H50,台帳表ｓ[入金月（月のみ）],確報【１月】!$A$1,台帳表ｓ[ＮＣ区分],"埼玉")+SUMIFS(測量台帳1ｓ[入金額],測量台帳1ｓ[精算
グループ],確報【１月】!$H50,測量台帳1ｓ[入金月（月のみ）],確報【１月】!$A$1,測量台帳1ｓ[NC区分],"埼玉")+SUMIFS(測量台帳1__2ｓ[入金額(後)],測量台帳1__2ｓ[精算
グループ(後)],確報【１月】!$H50,測量台帳1__2ｓ[入金月(後)（月のみ）],確報【１月】!$A$1,測量台帳1__2ｓ[NC区分],"埼玉")</f>
        <v>0</v>
      </c>
      <c r="L50" s="78" t="s">
        <v>16504</v>
      </c>
      <c r="M50" s="40">
        <f>SUMIFS(台帳表ｓ[金額],台帳表ｓ[精算
グループ],確報【１月】!$H50,台帳表ｓ[入金月（月のみ）],確報【１月】!$A$1,台帳表ｓ[ＮＣ区分],"北部")+SUMIFS(測量台帳1ｓ[入金額],測量台帳1ｓ[精算
グループ],確報【１月】!$H50,測量台帳1ｓ[入金月（月のみ）],確報【１月】!$A$1,測量台帳1ｓ[NC区分],"北部")+SUMIFS(測量台帳1__2ｓ[入金額(後)],測量台帳1__2ｓ[精算
グループ(後)],確報【１月】!$H50,測量台帳1__2ｓ[入金月(後)（月のみ）],確報【１月】!$A$1,測量台帳1__2ｓ[NC区分],"北部")</f>
        <v>0</v>
      </c>
      <c r="N50" s="60" t="s">
        <v>16504</v>
      </c>
      <c r="O50" s="61"/>
      <c r="P50" s="45" t="s">
        <v>16612</v>
      </c>
      <c r="Q50" s="61"/>
      <c r="R50" s="45" t="s">
        <v>16612</v>
      </c>
      <c r="S50" s="40"/>
      <c r="T50" s="60" t="s">
        <v>16612</v>
      </c>
      <c r="U50" s="61"/>
      <c r="V50" s="45" t="s">
        <v>16612</v>
      </c>
      <c r="W50" s="61" cm="1">
        <f t="array" ref="W50">INDEX(設備G入力用!$F$2:$Q$72,ROW(A45), MATCH($A$1,設備G入力用!$F$2:$Q$2,0))</f>
        <v>0</v>
      </c>
      <c r="X50" s="30">
        <f t="shared" si="7"/>
        <v>0</v>
      </c>
      <c r="Y50" s="24"/>
      <c r="Z50" s="13"/>
      <c r="AA50" s="983"/>
      <c r="AB50" s="299" t="s">
        <v>16612</v>
      </c>
      <c r="AC50" s="112">
        <f t="shared" si="8"/>
        <v>0</v>
      </c>
      <c r="AD50" s="10"/>
      <c r="AE50" s="10"/>
      <c r="AF50" s="202" t="str">
        <f>IFERROR(_xlfn.XLOOKUP(確報【１月】!$AE50,台帳表ｓ[整理番号],台帳表ｓ[繁閑調整]),"")</f>
        <v/>
      </c>
      <c r="AG50" s="277" t="str">
        <f>IFERROR(_xlfn.XLOOKUP(確報【１月】!$AE50,台帳表ｓ[整理番号],台帳表ｓ[精算
グループ]),"")</f>
        <v/>
      </c>
      <c r="AH50" s="278" t="str">
        <f>IFERROR(_xlfn.XLOOKUP(確報【１月】!$AE50,台帳表ｓ[整理番号],台帳表ｓ[請求書発行番号]),"")</f>
        <v/>
      </c>
      <c r="AI50" s="269" t="str">
        <f>IFERROR(_xlfn.XLOOKUP(確報【１月】!$AE50,台帳表ｓ[整理番号],台帳表ｓ[繁閑調整金]),"")</f>
        <v/>
      </c>
      <c r="AJ50" s="276"/>
      <c r="AL50" s="202" t="str">
        <f>IFERROR(_xlfn.XLOOKUP(確報【１月】!AK50,台帳表ｔ[整理番号],台帳表ｔ[繁閑調整]),"")</f>
        <v/>
      </c>
      <c r="AM50" s="277" t="str">
        <f>IFERROR(_xlfn.XLOOKUP(確報【１月】!AK50,台帳表ｔ[整理番号],台帳表ｔ[精算
グループ]),"")</f>
        <v/>
      </c>
      <c r="AN50" s="278" t="str">
        <f>IFERROR(_xlfn.XLOOKUP(確報【１月】!AK50,台帳表ｔ[整理番号],台帳表ｔ[請求書発行番号]),"")</f>
        <v/>
      </c>
      <c r="AO50" s="269" t="str">
        <f>IFERROR(_xlfn.XLOOKUP(確報【１月】!AK50,台帳表ｔ[整理番号],台帳表ｔ[繁閑調整金]),"")</f>
        <v/>
      </c>
      <c r="AP50" s="275"/>
      <c r="AR50" s="202" t="str">
        <f>IFERROR(_xlfn.XLOOKUP(確報【１月】!AQ50,台帳表ｋ[整理番号],台帳表ｋ[繁閑調整]),"")</f>
        <v/>
      </c>
      <c r="AS50" s="277" t="str">
        <f>IFERROR(_xlfn.XLOOKUP(確報【１月】!AQ50,台帳表ｋ[整理番号],台帳表ｋ[精算
グループ]),"")</f>
        <v/>
      </c>
      <c r="AT50" s="278" t="str">
        <f>IFERROR(_xlfn.XLOOKUP(確報【１月】!AQ50,台帳表ｋ[整理番号],台帳表ｋ[請求書発行番号]),"")</f>
        <v/>
      </c>
      <c r="AU50" s="269" t="str">
        <f>IFERROR(_xlfn.XLOOKUP(確報【１月】!AQ50,台帳表ｋ[整理番号],台帳表ｋ[繁閑調整金]),"")</f>
        <v/>
      </c>
      <c r="AV50" s="275"/>
      <c r="AX50" s="202" t="str">
        <f>IFERROR(_xlfn.XLOOKUP(確報【１月】!AW50,台帳表ｋ[整理番号],台帳表ｋ[繁閑調整]),"")</f>
        <v/>
      </c>
      <c r="AY50" s="277" t="str">
        <f>IFERROR(_xlfn.XLOOKUP(確報【１月】!AW50,台帳表ｋ[整理番号],台帳表ｋ[精算
グループ]),"")</f>
        <v/>
      </c>
      <c r="AZ50" s="278" t="str">
        <f>IFERROR(_xlfn.XLOOKUP(確報【１月】!AW50,台帳表ｋ[整理番号],台帳表ｋ[請求書発行番号]),"")</f>
        <v/>
      </c>
      <c r="BA50" s="269" t="str">
        <f>IFERROR(_xlfn.XLOOKUP(確報【１月】!AW50,台帳表ｋ[整理番号],台帳表ｋ[繁閑調整金]),"")</f>
        <v/>
      </c>
    </row>
    <row r="51" spans="1:53" ht="16.350000000000001" customHeight="1" thickBot="1">
      <c r="A51" s="927"/>
      <c r="B51" s="927"/>
      <c r="C51" s="927"/>
      <c r="D51" s="976"/>
      <c r="E51" s="927"/>
      <c r="F51" s="25" t="s">
        <v>16505</v>
      </c>
      <c r="G51" s="52" t="s">
        <v>16606</v>
      </c>
      <c r="H51" s="45" t="s">
        <v>16506</v>
      </c>
      <c r="I51" s="46"/>
      <c r="J51" s="78" t="s">
        <v>16506</v>
      </c>
      <c r="K51" s="40">
        <f>SUMIFS(台帳表ｓ[金額],台帳表ｓ[精算
グループ],確報【１月】!$H51,台帳表ｓ[入金月（月のみ）],確報【１月】!$A$1,台帳表ｓ[ＮＣ区分],"埼玉")+SUMIFS(測量台帳1ｓ[入金額],測量台帳1ｓ[精算
グループ],確報【１月】!$H51,測量台帳1ｓ[入金月（月のみ）],確報【１月】!$A$1,測量台帳1ｓ[NC区分],"埼玉")+SUMIFS(測量台帳1__2ｓ[入金額(後)],測量台帳1__2ｓ[精算
グループ(後)],確報【１月】!$H51,測量台帳1__2ｓ[入金月(後)（月のみ）],確報【１月】!$A$1,測量台帳1__2ｓ[NC区分],"埼玉")</f>
        <v>0</v>
      </c>
      <c r="L51" s="78" t="s">
        <v>16506</v>
      </c>
      <c r="M51" s="40">
        <f>SUMIFS(台帳表ｓ[金額],台帳表ｓ[精算
グループ],確報【１月】!$H51,台帳表ｓ[入金月（月のみ）],確報【１月】!$A$1,台帳表ｓ[ＮＣ区分],"北部")+SUMIFS(測量台帳1ｓ[入金額],測量台帳1ｓ[精算
グループ],確報【１月】!$H51,測量台帳1ｓ[入金月（月のみ）],確報【１月】!$A$1,測量台帳1ｓ[NC区分],"北部")+SUMIFS(測量台帳1__2ｓ[入金額(後)],測量台帳1__2ｓ[精算
グループ(後)],確報【１月】!$H51,測量台帳1__2ｓ[入金月(後)（月のみ）],確報【１月】!$A$1,測量台帳1__2ｓ[NC区分],"北部")</f>
        <v>0</v>
      </c>
      <c r="N51" s="60" t="s">
        <v>16506</v>
      </c>
      <c r="O51" s="61"/>
      <c r="P51" s="45" t="s">
        <v>315</v>
      </c>
      <c r="Q51" s="61"/>
      <c r="R51" s="45" t="s">
        <v>315</v>
      </c>
      <c r="S51" s="40"/>
      <c r="T51" s="60" t="s">
        <v>315</v>
      </c>
      <c r="U51" s="61"/>
      <c r="V51" s="45" t="s">
        <v>315</v>
      </c>
      <c r="W51" s="61" cm="1">
        <f t="array" ref="W51">INDEX(設備G入力用!$F$2:$Q$72,ROW(A46), MATCH($A$1,設備G入力用!$F$2:$Q$2,0))</f>
        <v>0</v>
      </c>
      <c r="X51" s="30">
        <f t="shared" si="7"/>
        <v>0</v>
      </c>
      <c r="AA51" s="983"/>
      <c r="AB51" s="299" t="s">
        <v>315</v>
      </c>
      <c r="AC51" s="112">
        <f t="shared" si="8"/>
        <v>0</v>
      </c>
      <c r="AD51" s="10"/>
      <c r="AE51" s="10"/>
      <c r="AF51" s="202" t="str">
        <f>IFERROR(_xlfn.XLOOKUP(確報【１月】!$AE51,台帳表ｓ[整理番号],台帳表ｓ[繁閑調整]),"")</f>
        <v/>
      </c>
      <c r="AG51" s="277" t="str">
        <f>IFERROR(_xlfn.XLOOKUP(確報【１月】!$AE51,台帳表ｓ[整理番号],台帳表ｓ[精算
グループ]),"")</f>
        <v/>
      </c>
      <c r="AH51" s="278" t="str">
        <f>IFERROR(_xlfn.XLOOKUP(確報【１月】!$AE51,台帳表ｓ[整理番号],台帳表ｓ[請求書発行番号]),"")</f>
        <v/>
      </c>
      <c r="AI51" s="269" t="str">
        <f>IFERROR(_xlfn.XLOOKUP(確報【１月】!$AE51,台帳表ｓ[整理番号],台帳表ｓ[繁閑調整金]),"")</f>
        <v/>
      </c>
      <c r="AJ51" s="276"/>
      <c r="AL51" s="202" t="str">
        <f>IFERROR(_xlfn.XLOOKUP(確報【１月】!AK51,台帳表ｔ[整理番号],台帳表ｔ[繁閑調整]),"")</f>
        <v/>
      </c>
      <c r="AM51" s="277" t="str">
        <f>IFERROR(_xlfn.XLOOKUP(確報【１月】!AK51,台帳表ｔ[整理番号],台帳表ｔ[精算
グループ]),"")</f>
        <v/>
      </c>
      <c r="AN51" s="278" t="str">
        <f>IFERROR(_xlfn.XLOOKUP(確報【１月】!AK51,台帳表ｔ[整理番号],台帳表ｔ[請求書発行番号]),"")</f>
        <v/>
      </c>
      <c r="AO51" s="269" t="str">
        <f>IFERROR(_xlfn.XLOOKUP(確報【１月】!AK51,台帳表ｔ[整理番号],台帳表ｔ[繁閑調整金]),"")</f>
        <v/>
      </c>
      <c r="AP51" s="275"/>
      <c r="AR51" s="202" t="str">
        <f>IFERROR(_xlfn.XLOOKUP(確報【１月】!AQ51,台帳表ｋ[整理番号],台帳表ｋ[繁閑調整]),"")</f>
        <v/>
      </c>
      <c r="AS51" s="277" t="str">
        <f>IFERROR(_xlfn.XLOOKUP(確報【１月】!AQ51,台帳表ｋ[整理番号],台帳表ｋ[精算
グループ]),"")</f>
        <v/>
      </c>
      <c r="AT51" s="278" t="str">
        <f>IFERROR(_xlfn.XLOOKUP(確報【１月】!AQ51,台帳表ｋ[整理番号],台帳表ｋ[請求書発行番号]),"")</f>
        <v/>
      </c>
      <c r="AU51" s="269" t="str">
        <f>IFERROR(_xlfn.XLOOKUP(確報【１月】!AQ51,台帳表ｋ[整理番号],台帳表ｋ[繁閑調整金]),"")</f>
        <v/>
      </c>
      <c r="AV51" s="275"/>
      <c r="AX51" s="202" t="str">
        <f>IFERROR(_xlfn.XLOOKUP(確報【１月】!AW51,台帳表ｋ[整理番号],台帳表ｋ[繁閑調整]),"")</f>
        <v/>
      </c>
      <c r="AY51" s="277" t="str">
        <f>IFERROR(_xlfn.XLOOKUP(確報【１月】!AW51,台帳表ｋ[整理番号],台帳表ｋ[精算
グループ]),"")</f>
        <v/>
      </c>
      <c r="AZ51" s="278" t="str">
        <f>IFERROR(_xlfn.XLOOKUP(確報【１月】!AW51,台帳表ｋ[整理番号],台帳表ｋ[請求書発行番号]),"")</f>
        <v/>
      </c>
      <c r="BA51" s="269" t="str">
        <f>IFERROR(_xlfn.XLOOKUP(確報【１月】!AW51,台帳表ｋ[整理番号],台帳表ｋ[繁閑調整金]),"")</f>
        <v/>
      </c>
    </row>
    <row r="52" spans="1:53" ht="16.350000000000001" customHeight="1" thickBot="1">
      <c r="A52" s="927"/>
      <c r="B52" s="927"/>
      <c r="C52" s="927"/>
      <c r="D52" s="979"/>
      <c r="E52" s="928"/>
      <c r="F52" s="25" t="s">
        <v>16509</v>
      </c>
      <c r="G52" s="52" t="s">
        <v>16606</v>
      </c>
      <c r="H52" s="45"/>
      <c r="I52" s="46"/>
      <c r="J52" s="78"/>
      <c r="K52" s="40">
        <f>SUMIFS(台帳表ｓ[金額],台帳表ｓ[精算
グループ],確報【１月】!$H52,台帳表ｓ[入金月（月のみ）],確報【１月】!$A$1,台帳表ｓ[ＮＣ区分],"埼玉")+SUMIFS(測量台帳1ｓ[入金額],測量台帳1ｓ[精算
グループ],確報【１月】!$H52,測量台帳1ｓ[入金月（月のみ）],確報【１月】!$A$1,測量台帳1ｓ[NC区分],"埼玉")+SUMIFS(測量台帳1__2ｓ[入金額(後)],測量台帳1__2ｓ[精算
グループ(後)],確報【１月】!$H52,測量台帳1__2ｓ[入金月(後)（月のみ）],確報【１月】!$A$1,測量台帳1__2ｓ[NC区分],"埼玉")</f>
        <v>0</v>
      </c>
      <c r="L52" s="78"/>
      <c r="M52" s="40">
        <f>SUMIFS(台帳表ｓ[金額],台帳表ｓ[精算
グループ],確報【１月】!$H52,台帳表ｓ[入金月（月のみ）],確報【１月】!$A$1,台帳表ｓ[ＮＣ区分],"北部")+SUMIFS(測量台帳1ｓ[入金額],測量台帳1ｓ[精算
グループ],確報【１月】!$H52,測量台帳1ｓ[入金月（月のみ）],確報【１月】!$A$1,測量台帳1ｓ[NC区分],"北部")+SUMIFS(測量台帳1__2ｓ[入金額(後)],測量台帳1__2ｓ[精算
グループ(後)],確報【１月】!$H52,測量台帳1__2ｓ[入金月(後)（月のみ）],確報【１月】!$A$1,測量台帳1__2ｓ[NC区分],"北部")</f>
        <v>0</v>
      </c>
      <c r="N52" s="60"/>
      <c r="O52" s="61"/>
      <c r="P52" s="45"/>
      <c r="Q52" s="61"/>
      <c r="R52" s="45"/>
      <c r="S52" s="40"/>
      <c r="T52" s="60"/>
      <c r="U52" s="61"/>
      <c r="V52" s="45"/>
      <c r="W52" s="649" cm="1">
        <f t="array" ref="W52">INDEX(設備G入力用!$F$2:$Q$72,ROW(A47), MATCH($A$1,設備G入力用!$F$2:$Q$2,0))</f>
        <v>0</v>
      </c>
      <c r="X52" s="30">
        <f t="shared" si="7"/>
        <v>0</v>
      </c>
      <c r="Y52" s="16">
        <f>SUM(X49:X52)</f>
        <v>0</v>
      </c>
      <c r="Z52" s="13" t="s">
        <v>16622</v>
      </c>
      <c r="AA52" s="984"/>
      <c r="AB52" s="299" t="s">
        <v>16623</v>
      </c>
      <c r="AC52" s="172">
        <f t="shared" si="8"/>
        <v>0</v>
      </c>
      <c r="AD52" s="10"/>
      <c r="AE52" s="10"/>
      <c r="AF52" s="202" t="str">
        <f>IFERROR(_xlfn.XLOOKUP(確報【１月】!$AE52,台帳表ｓ[整理番号],台帳表ｓ[繁閑調整]),"")</f>
        <v/>
      </c>
      <c r="AG52" s="277" t="str">
        <f>IFERROR(_xlfn.XLOOKUP(確報【１月】!$AE52,台帳表ｓ[整理番号],台帳表ｓ[精算
グループ]),"")</f>
        <v/>
      </c>
      <c r="AH52" s="278" t="str">
        <f>IFERROR(_xlfn.XLOOKUP(確報【１月】!$AE52,台帳表ｓ[整理番号],台帳表ｓ[請求書発行番号]),"")</f>
        <v/>
      </c>
      <c r="AI52" s="269" t="str">
        <f>IFERROR(_xlfn.XLOOKUP(確報【１月】!$AE52,台帳表ｓ[整理番号],台帳表ｓ[繁閑調整金]),"")</f>
        <v/>
      </c>
      <c r="AJ52" s="275"/>
      <c r="AL52" s="202" t="str">
        <f>IFERROR(_xlfn.XLOOKUP(確報【１月】!AK52,台帳表ｔ[整理番号],台帳表ｔ[繁閑調整]),"")</f>
        <v/>
      </c>
      <c r="AM52" s="277" t="str">
        <f>IFERROR(_xlfn.XLOOKUP(確報【１月】!AK52,台帳表ｔ[整理番号],台帳表ｔ[精算
グループ]),"")</f>
        <v/>
      </c>
      <c r="AN52" s="278" t="str">
        <f>IFERROR(_xlfn.XLOOKUP(確報【１月】!AK52,台帳表ｔ[整理番号],台帳表ｔ[請求書発行番号]),"")</f>
        <v/>
      </c>
      <c r="AO52" s="269" t="str">
        <f>IFERROR(_xlfn.XLOOKUP(確報【１月】!AK52,台帳表ｔ[整理番号],台帳表ｔ[繁閑調整金]),"")</f>
        <v/>
      </c>
      <c r="AP52" s="275"/>
      <c r="AR52" s="202" t="str">
        <f>IFERROR(_xlfn.XLOOKUP(確報【１月】!AQ52,台帳表ｋ[整理番号],台帳表ｋ[繁閑調整]),"")</f>
        <v/>
      </c>
      <c r="AS52" s="277" t="str">
        <f>IFERROR(_xlfn.XLOOKUP(確報【１月】!AQ52,台帳表ｋ[整理番号],台帳表ｋ[精算
グループ]),"")</f>
        <v/>
      </c>
      <c r="AT52" s="278" t="str">
        <f>IFERROR(_xlfn.XLOOKUP(確報【１月】!AQ52,台帳表ｋ[整理番号],台帳表ｋ[請求書発行番号]),"")</f>
        <v/>
      </c>
      <c r="AU52" s="269" t="str">
        <f>IFERROR(_xlfn.XLOOKUP(確報【１月】!AQ52,台帳表ｋ[整理番号],台帳表ｋ[繁閑調整金]),"")</f>
        <v/>
      </c>
      <c r="AV52" s="275"/>
      <c r="AX52" s="202" t="str">
        <f>IFERROR(_xlfn.XLOOKUP(確報【１月】!AW52,台帳表ｋ[整理番号],台帳表ｋ[繁閑調整]),"")</f>
        <v/>
      </c>
      <c r="AY52" s="277" t="str">
        <f>IFERROR(_xlfn.XLOOKUP(確報【１月】!AW52,台帳表ｋ[整理番号],台帳表ｋ[精算
グループ]),"")</f>
        <v/>
      </c>
      <c r="AZ52" s="278" t="str">
        <f>IFERROR(_xlfn.XLOOKUP(確報【１月】!AW52,台帳表ｋ[整理番号],台帳表ｋ[請求書発行番号]),"")</f>
        <v/>
      </c>
      <c r="BA52" s="269" t="str">
        <f>IFERROR(_xlfn.XLOOKUP(確報【１月】!AW52,台帳表ｋ[整理番号],台帳表ｋ[繁閑調整金]),"")</f>
        <v/>
      </c>
    </row>
    <row r="53" spans="1:53" ht="16.350000000000001" customHeight="1" thickBot="1">
      <c r="A53" s="927"/>
      <c r="B53" s="927"/>
      <c r="C53" s="927"/>
      <c r="D53" s="973" t="s">
        <v>16537</v>
      </c>
      <c r="E53" s="926" t="s">
        <v>16538</v>
      </c>
      <c r="F53" s="84" t="s">
        <v>16539</v>
      </c>
      <c r="G53" s="19" t="s">
        <v>16606</v>
      </c>
      <c r="H53" s="20" t="s">
        <v>16540</v>
      </c>
      <c r="I53" s="21"/>
      <c r="J53" s="75" t="s">
        <v>16540</v>
      </c>
      <c r="K53" s="76"/>
      <c r="L53" s="75" t="s">
        <v>16540</v>
      </c>
      <c r="M53" s="76"/>
      <c r="N53" s="58" t="s">
        <v>16540</v>
      </c>
      <c r="O53" s="59"/>
      <c r="P53" s="20" t="s">
        <v>16540</v>
      </c>
      <c r="Q53" s="22"/>
      <c r="R53" s="20" t="s">
        <v>16540</v>
      </c>
      <c r="S53" s="85">
        <f>SUMIFS(台帳表ｋ[金額],台帳表ｋ[精算
グループ],確報【１月】!$H53,台帳表ｋ[入金月（月のみ）],確報【１月】!$A$1,台帳表ｋ[事務所/分室],"神")+SUMIFS(測量台帳1ｋ[入金額],測量台帳1ｋ[精算
グループ],確報【１月】!$H53,測量台帳1ｋ[入金月（月のみ）],確報【１月】!$A$1,測量台帳1ｋ[NC区分],"神奈川")+SUMIFS(測量台帳1__2ｋ[入金額(後)],測量台帳1__2ｋ[精算
グループ(後)],確報【１月】!$H53,測量台帳1__2ｋ[入金月(後)（月のみ）],確報【１月】!$A$1,測量台帳1__2ｋ[NC区分],"神奈川")</f>
        <v>967062</v>
      </c>
      <c r="T53" s="86" t="s">
        <v>138</v>
      </c>
      <c r="U53" s="22">
        <f>SUMIFS(台帳表ｋ[金額],台帳表ｋ[精算
グループ],確報【１月】!$H53,台帳表ｋ[入金月（月のみ）],確報【１月】!$A$1,台帳表ｋ[事務所/分室],"湘")+SUMIFS(測量台帳1ｋ[入金額],測量台帳1ｋ[精算
グループ],確報【１月】!$H53,測量台帳1ｋ[入金月（月のみ）],確報【１月】!$A$1,測量台帳1ｋ[NC区分],"湘南")+SUMIFS(測量台帳1__2ｋ[入金額(後)],測量台帳1__2ｋ[精算
グループ(後)],確報【１月】!$H53,測量台帳1__2ｋ[入金月(後)（月のみ）],確報【１月】!$A$1,測量台帳1__2ｋ[NC区分],"湘南")</f>
        <v>2140427</v>
      </c>
      <c r="V53" s="20" t="s">
        <v>138</v>
      </c>
      <c r="W53" s="54" cm="1">
        <f t="array" ref="W53">INDEX(設備G入力用!$F$2:$Q$72,ROW(A48), MATCH($A$1,設備G入力用!$F$2:$Q$2,0))</f>
        <v>0</v>
      </c>
      <c r="X53" s="23">
        <f t="shared" si="7"/>
        <v>3107489</v>
      </c>
      <c r="Y53" s="24"/>
      <c r="Z53" s="13"/>
      <c r="AA53" s="1069" t="s">
        <v>16613</v>
      </c>
      <c r="AB53" s="1070"/>
      <c r="AC53" s="297">
        <f>SUM(AC36:AC52)</f>
        <v>8620318</v>
      </c>
      <c r="AD53" s="10"/>
      <c r="AE53" s="10"/>
      <c r="AF53" s="202" t="str">
        <f>IFERROR(_xlfn.XLOOKUP(確報【１月】!$AE53,台帳表ｓ[整理番号],台帳表ｓ[繁閑調整]),"")</f>
        <v/>
      </c>
      <c r="AG53" s="277" t="str">
        <f>IFERROR(_xlfn.XLOOKUP(確報【１月】!$AE53,台帳表ｓ[整理番号],台帳表ｓ[精算
グループ]),"")</f>
        <v/>
      </c>
      <c r="AH53" s="278" t="str">
        <f>IFERROR(_xlfn.XLOOKUP(確報【１月】!$AE53,台帳表ｓ[整理番号],台帳表ｓ[請求書発行番号]),"")</f>
        <v/>
      </c>
      <c r="AI53" s="269" t="str">
        <f>IFERROR(_xlfn.XLOOKUP(確報【１月】!$AE53,台帳表ｓ[整理番号],台帳表ｓ[繁閑調整金]),"")</f>
        <v/>
      </c>
      <c r="AJ53" s="275"/>
      <c r="AL53" s="202" t="str">
        <f>IFERROR(_xlfn.XLOOKUP(確報【１月】!AK53,台帳表ｔ[整理番号],台帳表ｔ[繁閑調整]),"")</f>
        <v/>
      </c>
      <c r="AM53" s="277" t="str">
        <f>IFERROR(_xlfn.XLOOKUP(確報【１月】!AK53,台帳表ｔ[整理番号],台帳表ｔ[精算
グループ]),"")</f>
        <v/>
      </c>
      <c r="AN53" s="278" t="str">
        <f>IFERROR(_xlfn.XLOOKUP(確報【１月】!AK53,台帳表ｔ[整理番号],台帳表ｔ[請求書発行番号]),"")</f>
        <v/>
      </c>
      <c r="AO53" s="269" t="str">
        <f>IFERROR(_xlfn.XLOOKUP(確報【１月】!AK53,台帳表ｔ[整理番号],台帳表ｔ[繁閑調整金]),"")</f>
        <v/>
      </c>
      <c r="AP53" s="275"/>
      <c r="AR53" s="202" t="str">
        <f>IFERROR(_xlfn.XLOOKUP(確報【１月】!AQ53,台帳表ｋ[整理番号],台帳表ｋ[繁閑調整]),"")</f>
        <v/>
      </c>
      <c r="AS53" s="277" t="str">
        <f>IFERROR(_xlfn.XLOOKUP(確報【１月】!AQ53,台帳表ｋ[整理番号],台帳表ｋ[精算
グループ]),"")</f>
        <v/>
      </c>
      <c r="AT53" s="278" t="str">
        <f>IFERROR(_xlfn.XLOOKUP(確報【１月】!AQ53,台帳表ｋ[整理番号],台帳表ｋ[請求書発行番号]),"")</f>
        <v/>
      </c>
      <c r="AU53" s="269" t="str">
        <f>IFERROR(_xlfn.XLOOKUP(確報【１月】!AQ53,台帳表ｋ[整理番号],台帳表ｋ[繁閑調整金]),"")</f>
        <v/>
      </c>
      <c r="AV53" s="275"/>
      <c r="AX53" s="202" t="str">
        <f>IFERROR(_xlfn.XLOOKUP(確報【１月】!AW53,台帳表ｋ[整理番号],台帳表ｋ[繁閑調整]),"")</f>
        <v/>
      </c>
      <c r="AY53" s="277" t="str">
        <f>IFERROR(_xlfn.XLOOKUP(確報【１月】!AW53,台帳表ｋ[整理番号],台帳表ｋ[精算
グループ]),"")</f>
        <v/>
      </c>
      <c r="AZ53" s="278" t="str">
        <f>IFERROR(_xlfn.XLOOKUP(確報【１月】!AW53,台帳表ｋ[整理番号],台帳表ｋ[請求書発行番号]),"")</f>
        <v/>
      </c>
      <c r="BA53" s="269" t="str">
        <f>IFERROR(_xlfn.XLOOKUP(確報【１月】!AW53,台帳表ｋ[整理番号],台帳表ｋ[繁閑調整金]),"")</f>
        <v/>
      </c>
    </row>
    <row r="54" spans="1:53" ht="16.350000000000001" customHeight="1">
      <c r="A54" s="927"/>
      <c r="B54" s="927"/>
      <c r="C54" s="927"/>
      <c r="D54" s="976"/>
      <c r="E54" s="927"/>
      <c r="F54" s="87" t="s">
        <v>16541</v>
      </c>
      <c r="G54" s="19" t="s">
        <v>16606</v>
      </c>
      <c r="H54" s="53" t="s">
        <v>16542</v>
      </c>
      <c r="I54" s="166"/>
      <c r="J54" s="81" t="s">
        <v>16542</v>
      </c>
      <c r="K54" s="82"/>
      <c r="L54" s="81" t="s">
        <v>16542</v>
      </c>
      <c r="M54" s="82"/>
      <c r="N54" s="69" t="s">
        <v>16542</v>
      </c>
      <c r="O54" s="70"/>
      <c r="P54" s="53" t="s">
        <v>16542</v>
      </c>
      <c r="Q54" s="54"/>
      <c r="R54" s="53" t="s">
        <v>16542</v>
      </c>
      <c r="S54" s="88">
        <f>SUMIFS(台帳表ｋ[金額],台帳表ｋ[精算
グループ],確報【１月】!$H54,台帳表ｋ[入金月（月のみ）],確報【１月】!$A$1,台帳表ｋ[事務所/分室],"神")+SUMIFS(測量台帳1ｋ[入金額],測量台帳1ｋ[精算
グループ],確報【１月】!$H54,測量台帳1ｋ[入金月（月のみ）],確報【１月】!$A$1,測量台帳1ｋ[NC区分],"神奈川")+SUMIFS(測量台帳1__2ｋ[入金額(後)],測量台帳1__2ｋ[精算
グループ(後)],確報【１月】!$H54,測量台帳1__2ｋ[入金月(後)（月のみ）],確報【１月】!$A$1,測量台帳1__2ｋ[NC区分],"神奈川")</f>
        <v>15125746</v>
      </c>
      <c r="T54" s="89" t="s">
        <v>143</v>
      </c>
      <c r="U54" s="54">
        <f>SUMIFS(台帳表ｋ[金額],台帳表ｋ[精算
グループ],確報【１月】!$H54,台帳表ｋ[入金月（月のみ）],確報【１月】!$A$1,台帳表ｋ[事務所/分室],"湘")+SUMIFS(測量台帳1ｋ[入金額],測量台帳1ｋ[精算
グループ],確報【１月】!$H54,測量台帳1ｋ[入金月（月のみ）],確報【１月】!$A$1,測量台帳1ｋ[NC区分],"湘南")+SUMIFS(測量台帳1__2ｋ[入金額(後)],測量台帳1__2ｋ[精算
グループ(後)],確報【１月】!$H54,測量台帳1__2ｋ[入金月(後)（月のみ）],確報【１月】!$A$1,測量台帳1__2ｋ[NC区分],"湘南")</f>
        <v>176180</v>
      </c>
      <c r="V54" s="53" t="s">
        <v>143</v>
      </c>
      <c r="W54" s="54" cm="1">
        <f t="array" ref="W54">INDEX(設備G入力用!$F$2:$Q$72,ROW(A49), MATCH($A$1,設備G入力用!$F$2:$Q$2,0))</f>
        <v>137702</v>
      </c>
      <c r="X54" s="30">
        <f t="shared" si="7"/>
        <v>15439628</v>
      </c>
      <c r="Y54" s="24"/>
      <c r="Z54" s="13"/>
      <c r="AA54" s="982" t="s">
        <v>16537</v>
      </c>
      <c r="AB54" s="303" t="s">
        <v>16540</v>
      </c>
      <c r="AC54" s="42">
        <f t="shared" ref="AC54" si="9">SUM(I53,K53,M53,O53,Q53,S53,U53,W53)</f>
        <v>3107489</v>
      </c>
      <c r="AD54" s="10"/>
      <c r="AE54" s="10"/>
      <c r="AF54" s="202" t="str">
        <f>IFERROR(_xlfn.XLOOKUP(確報【１月】!$AE54,台帳表ｓ[整理番号],台帳表ｓ[繁閑調整]),"")</f>
        <v/>
      </c>
      <c r="AG54" s="277" t="str">
        <f>IFERROR(_xlfn.XLOOKUP(確報【１月】!$AE54,台帳表ｓ[整理番号],台帳表ｓ[精算
グループ]),"")</f>
        <v/>
      </c>
      <c r="AH54" s="278" t="str">
        <f>IFERROR(_xlfn.XLOOKUP(確報【１月】!$AE54,台帳表ｓ[整理番号],台帳表ｓ[請求書発行番号]),"")</f>
        <v/>
      </c>
      <c r="AI54" s="269" t="str">
        <f>IFERROR(_xlfn.XLOOKUP(確報【１月】!$AE54,台帳表ｓ[整理番号],台帳表ｓ[繁閑調整金]),"")</f>
        <v/>
      </c>
      <c r="AJ54" s="275"/>
      <c r="AL54" s="202" t="str">
        <f>IFERROR(_xlfn.XLOOKUP(確報【１月】!AK54,台帳表ｔ[整理番号],台帳表ｔ[繁閑調整]),"")</f>
        <v/>
      </c>
      <c r="AM54" s="277" t="str">
        <f>IFERROR(_xlfn.XLOOKUP(確報【１月】!AK54,台帳表ｔ[整理番号],台帳表ｔ[精算
グループ]),"")</f>
        <v/>
      </c>
      <c r="AN54" s="278" t="str">
        <f>IFERROR(_xlfn.XLOOKUP(確報【１月】!AK54,台帳表ｔ[整理番号],台帳表ｔ[請求書発行番号]),"")</f>
        <v/>
      </c>
      <c r="AO54" s="269" t="str">
        <f>IFERROR(_xlfn.XLOOKUP(確報【１月】!AK54,台帳表ｔ[整理番号],台帳表ｔ[繁閑調整金]),"")</f>
        <v/>
      </c>
      <c r="AP54" s="275"/>
      <c r="AR54" s="202" t="str">
        <f>IFERROR(_xlfn.XLOOKUP(確報【１月】!AQ54,台帳表ｋ[整理番号],台帳表ｋ[繁閑調整]),"")</f>
        <v/>
      </c>
      <c r="AS54" s="277" t="str">
        <f>IFERROR(_xlfn.XLOOKUP(確報【１月】!AQ54,台帳表ｋ[整理番号],台帳表ｋ[精算
グループ]),"")</f>
        <v/>
      </c>
      <c r="AT54" s="278" t="str">
        <f>IFERROR(_xlfn.XLOOKUP(確報【１月】!AQ54,台帳表ｋ[整理番号],台帳表ｋ[請求書発行番号]),"")</f>
        <v/>
      </c>
      <c r="AU54" s="269" t="str">
        <f>IFERROR(_xlfn.XLOOKUP(確報【１月】!AQ54,台帳表ｋ[整理番号],台帳表ｋ[繁閑調整金]),"")</f>
        <v/>
      </c>
      <c r="AV54" s="275"/>
      <c r="AX54" s="202" t="str">
        <f>IFERROR(_xlfn.XLOOKUP(確報【１月】!AW54,台帳表ｋ[整理番号],台帳表ｋ[繁閑調整]),"")</f>
        <v/>
      </c>
      <c r="AY54" s="277" t="str">
        <f>IFERROR(_xlfn.XLOOKUP(確報【１月】!AW54,台帳表ｋ[整理番号],台帳表ｋ[精算
グループ]),"")</f>
        <v/>
      </c>
      <c r="AZ54" s="278" t="str">
        <f>IFERROR(_xlfn.XLOOKUP(確報【１月】!AW54,台帳表ｋ[整理番号],台帳表ｋ[請求書発行番号]),"")</f>
        <v/>
      </c>
      <c r="BA54" s="269" t="str">
        <f>IFERROR(_xlfn.XLOOKUP(確報【１月】!AW54,台帳表ｋ[整理番号],台帳表ｋ[繁閑調整金]),"")</f>
        <v/>
      </c>
    </row>
    <row r="55" spans="1:53" ht="16.350000000000001" customHeight="1">
      <c r="A55" s="927"/>
      <c r="B55" s="927"/>
      <c r="C55" s="927"/>
      <c r="D55" s="976"/>
      <c r="E55" s="927"/>
      <c r="F55" s="91" t="s">
        <v>16482</v>
      </c>
      <c r="G55" s="52" t="s">
        <v>16606</v>
      </c>
      <c r="H55" s="27" t="s">
        <v>16543</v>
      </c>
      <c r="I55" s="28"/>
      <c r="J55" s="78" t="s">
        <v>16543</v>
      </c>
      <c r="K55" s="40"/>
      <c r="L55" s="78" t="s">
        <v>16543</v>
      </c>
      <c r="M55" s="40"/>
      <c r="N55" s="60" t="s">
        <v>16543</v>
      </c>
      <c r="O55" s="61"/>
      <c r="P55" s="27" t="s">
        <v>16543</v>
      </c>
      <c r="Q55" s="29"/>
      <c r="R55" s="27" t="s">
        <v>16543</v>
      </c>
      <c r="S55" s="92">
        <f>SUMIFS(台帳表ｋ[金額],台帳表ｋ[精算
グループ],確報【１月】!$H55,台帳表ｋ[入金月（月のみ）],確報【１月】!$A$1,台帳表ｋ[事務所/分室],"神")+SUMIFS(測量台帳1ｋ[入金額],測量台帳1ｋ[精算
グループ],確報【１月】!$H55,測量台帳1ｋ[入金月（月のみ）],確報【１月】!$A$1,測量台帳1ｋ[NC区分],"神奈川")+SUMIFS(測量台帳1__2ｋ[入金額(後)],測量台帳1__2ｋ[精算
グループ(後)],確報【１月】!$H55,測量台帳1__2ｋ[入金月(後)（月のみ）],確報【１月】!$A$1,測量台帳1__2ｋ[NC区分],"神奈川")</f>
        <v>0</v>
      </c>
      <c r="T55" s="93" t="s">
        <v>148</v>
      </c>
      <c r="U55" s="29">
        <f>SUMIFS(台帳表ｋ[金額],台帳表ｋ[精算
グループ],確報【１月】!$H55,台帳表ｋ[入金月（月のみ）],確報【１月】!$A$1,台帳表ｋ[事務所/分室],"湘")+SUMIFS(測量台帳1ｋ[入金額],測量台帳1ｋ[精算
グループ],確報【１月】!$H55,測量台帳1ｋ[入金月（月のみ）],確報【１月】!$A$1,測量台帳1ｋ[NC区分],"湘南")+SUMIFS(測量台帳1__2ｋ[入金額(後)],測量台帳1__2ｋ[精算
グループ(後)],確報【１月】!$H55,測量台帳1__2ｋ[入金月(後)（月のみ）],確報【１月】!$A$1,測量台帳1__2ｋ[NC区分],"湘南")</f>
        <v>0</v>
      </c>
      <c r="V55" s="27" t="s">
        <v>148</v>
      </c>
      <c r="W55" s="29" cm="1">
        <f t="array" ref="W55">INDEX(設備G入力用!$F$2:$Q$72,ROW(A50), MATCH($A$1,設備G入力用!$F$2:$Q$2,0))</f>
        <v>0</v>
      </c>
      <c r="X55" s="30">
        <f t="shared" si="7"/>
        <v>0</v>
      </c>
      <c r="AA55" s="983"/>
      <c r="AB55" s="304" t="s">
        <v>16542</v>
      </c>
      <c r="AC55" s="172">
        <f>SUM(I54,K54,M54,O54,Q54,S54,U54,W54)</f>
        <v>15439628</v>
      </c>
      <c r="AD55" s="10"/>
      <c r="AE55" s="10"/>
      <c r="AF55" s="202" t="str">
        <f>IFERROR(_xlfn.XLOOKUP(確報【１月】!$AE55,台帳表ｓ[整理番号],台帳表ｓ[繁閑調整]),"")</f>
        <v/>
      </c>
      <c r="AG55" s="277" t="str">
        <f>IFERROR(_xlfn.XLOOKUP(確報【１月】!$AE55,台帳表ｓ[整理番号],台帳表ｓ[精算
グループ]),"")</f>
        <v/>
      </c>
      <c r="AH55" s="278" t="str">
        <f>IFERROR(_xlfn.XLOOKUP(確報【１月】!$AE55,台帳表ｓ[整理番号],台帳表ｓ[請求書発行番号]),"")</f>
        <v/>
      </c>
      <c r="AI55" s="269" t="str">
        <f>IFERROR(_xlfn.XLOOKUP(確報【１月】!$AE55,台帳表ｓ[整理番号],台帳表ｓ[繁閑調整金]),"")</f>
        <v/>
      </c>
      <c r="AJ55" s="275"/>
      <c r="AL55" s="202" t="str">
        <f>IFERROR(_xlfn.XLOOKUP(確報【１月】!AK55,台帳表ｔ[整理番号],台帳表ｔ[繁閑調整]),"")</f>
        <v/>
      </c>
      <c r="AM55" s="277" t="str">
        <f>IFERROR(_xlfn.XLOOKUP(確報【１月】!AK55,台帳表ｔ[整理番号],台帳表ｔ[精算
グループ]),"")</f>
        <v/>
      </c>
      <c r="AN55" s="278" t="str">
        <f>IFERROR(_xlfn.XLOOKUP(確報【１月】!AK55,台帳表ｔ[整理番号],台帳表ｔ[請求書発行番号]),"")</f>
        <v/>
      </c>
      <c r="AO55" s="269" t="str">
        <f>IFERROR(_xlfn.XLOOKUP(確報【１月】!AK55,台帳表ｔ[整理番号],台帳表ｔ[繁閑調整金]),"")</f>
        <v/>
      </c>
      <c r="AP55" s="275"/>
      <c r="AR55" s="202" t="str">
        <f>IFERROR(_xlfn.XLOOKUP(確報【１月】!AQ55,台帳表ｋ[整理番号],台帳表ｋ[繁閑調整]),"")</f>
        <v/>
      </c>
      <c r="AS55" s="277" t="str">
        <f>IFERROR(_xlfn.XLOOKUP(確報【１月】!AQ55,台帳表ｋ[整理番号],台帳表ｋ[精算
グループ]),"")</f>
        <v/>
      </c>
      <c r="AT55" s="278" t="str">
        <f>IFERROR(_xlfn.XLOOKUP(確報【１月】!AQ55,台帳表ｋ[整理番号],台帳表ｋ[請求書発行番号]),"")</f>
        <v/>
      </c>
      <c r="AU55" s="269" t="str">
        <f>IFERROR(_xlfn.XLOOKUP(確報【１月】!AQ55,台帳表ｋ[整理番号],台帳表ｋ[繁閑調整金]),"")</f>
        <v/>
      </c>
      <c r="AV55" s="275"/>
      <c r="AX55" s="202" t="str">
        <f>IFERROR(_xlfn.XLOOKUP(確報【１月】!AW55,台帳表ｋ[整理番号],台帳表ｋ[繁閑調整]),"")</f>
        <v/>
      </c>
      <c r="AY55" s="277" t="str">
        <f>IFERROR(_xlfn.XLOOKUP(確報【１月】!AW55,台帳表ｋ[整理番号],台帳表ｋ[精算
グループ]),"")</f>
        <v/>
      </c>
      <c r="AZ55" s="278" t="str">
        <f>IFERROR(_xlfn.XLOOKUP(確報【１月】!AW55,台帳表ｋ[整理番号],台帳表ｋ[請求書発行番号]),"")</f>
        <v/>
      </c>
      <c r="BA55" s="269" t="str">
        <f>IFERROR(_xlfn.XLOOKUP(確報【１月】!AW55,台帳表ｋ[整理番号],台帳表ｋ[繁閑調整金]),"")</f>
        <v/>
      </c>
    </row>
    <row r="56" spans="1:53" ht="16.350000000000001" customHeight="1">
      <c r="A56" s="927"/>
      <c r="B56" s="927"/>
      <c r="C56" s="927"/>
      <c r="D56" s="976"/>
      <c r="E56" s="927"/>
      <c r="F56" s="91" t="s">
        <v>16484</v>
      </c>
      <c r="G56" s="52" t="s">
        <v>16606</v>
      </c>
      <c r="H56" s="27" t="s">
        <v>16544</v>
      </c>
      <c r="I56" s="28"/>
      <c r="J56" s="78" t="s">
        <v>16544</v>
      </c>
      <c r="K56" s="40"/>
      <c r="L56" s="78" t="s">
        <v>16544</v>
      </c>
      <c r="M56" s="40"/>
      <c r="N56" s="60" t="s">
        <v>16544</v>
      </c>
      <c r="O56" s="61"/>
      <c r="P56" s="27" t="s">
        <v>16544</v>
      </c>
      <c r="Q56" s="29"/>
      <c r="R56" s="27" t="s">
        <v>16544</v>
      </c>
      <c r="S56" s="92">
        <f>SUMIFS(台帳表ｋ[金額],台帳表ｋ[精算
グループ],確報【１月】!$H56,台帳表ｋ[入金月（月のみ）],確報【１月】!$A$1,台帳表ｋ[事務所/分室],"神")+SUMIFS(測量台帳1ｋ[入金額],測量台帳1ｋ[精算
グループ],確報【１月】!$H56,測量台帳1ｋ[入金月（月のみ）],確報【１月】!$A$1,測量台帳1ｋ[NC区分],"神奈川")+SUMIFS(測量台帳1__2ｋ[入金額(後)],測量台帳1__2ｋ[精算
グループ(後)],確報【１月】!$H56,測量台帳1__2ｋ[入金月(後)（月のみ）],確報【１月】!$A$1,測量台帳1__2ｋ[NC区分],"神奈川")</f>
        <v>430117</v>
      </c>
      <c r="T56" s="93" t="s">
        <v>152</v>
      </c>
      <c r="U56" s="29">
        <f>SUMIFS(台帳表ｋ[金額],台帳表ｋ[精算
グループ],確報【１月】!$H56,台帳表ｋ[入金月（月のみ）],確報【１月】!$A$1,台帳表ｋ[事務所/分室],"湘")+SUMIFS(測量台帳1ｋ[入金額],測量台帳1ｋ[精算
グループ],確報【１月】!$H56,測量台帳1ｋ[入金月（月のみ）],確報【１月】!$A$1,測量台帳1ｋ[NC区分],"湘南")+SUMIFS(測量台帳1__2ｋ[入金額(後)],測量台帳1__2ｋ[精算
グループ(後)],確報【１月】!$H56,測量台帳1__2ｋ[入金月(後)（月のみ）],確報【１月】!$A$1,測量台帳1__2ｋ[NC区分],"湘南")</f>
        <v>242294</v>
      </c>
      <c r="V56" s="27" t="s">
        <v>152</v>
      </c>
      <c r="W56" s="29" cm="1">
        <f t="array" ref="W56">INDEX(設備G入力用!$F$2:$Q$72,ROW(A51), MATCH($A$1,設備G入力用!$F$2:$Q$2,0))</f>
        <v>0</v>
      </c>
      <c r="X56" s="30">
        <f t="shared" si="7"/>
        <v>672411</v>
      </c>
      <c r="Y56" s="24"/>
      <c r="Z56" s="13"/>
      <c r="AA56" s="983"/>
      <c r="AB56" s="304" t="s">
        <v>16543</v>
      </c>
      <c r="AC56" s="172">
        <f t="shared" ref="AC56:AC60" si="10">SUM(I55,K55,M55,O55,Q55,S55,U55,W55)</f>
        <v>0</v>
      </c>
      <c r="AD56" s="10"/>
      <c r="AE56" s="10"/>
      <c r="AF56" s="202" t="str">
        <f>IFERROR(_xlfn.XLOOKUP(確報【１月】!$AE56,台帳表ｓ[整理番号],台帳表ｓ[繁閑調整]),"")</f>
        <v/>
      </c>
      <c r="AG56" s="277" t="str">
        <f>IFERROR(_xlfn.XLOOKUP(確報【１月】!$AE56,台帳表ｓ[整理番号],台帳表ｓ[精算
グループ]),"")</f>
        <v/>
      </c>
      <c r="AH56" s="278" t="str">
        <f>IFERROR(_xlfn.XLOOKUP(確報【１月】!$AE56,台帳表ｓ[整理番号],台帳表ｓ[請求書発行番号]),"")</f>
        <v/>
      </c>
      <c r="AI56" s="269" t="str">
        <f>IFERROR(_xlfn.XLOOKUP(確報【１月】!$AE56,台帳表ｓ[整理番号],台帳表ｓ[繁閑調整金]),"")</f>
        <v/>
      </c>
      <c r="AJ56" s="275"/>
      <c r="AL56" s="202" t="str">
        <f>IFERROR(_xlfn.XLOOKUP(確報【１月】!AK56,台帳表ｔ[整理番号],台帳表ｔ[繁閑調整]),"")</f>
        <v/>
      </c>
      <c r="AM56" s="277" t="str">
        <f>IFERROR(_xlfn.XLOOKUP(確報【１月】!AK56,台帳表ｔ[整理番号],台帳表ｔ[精算
グループ]),"")</f>
        <v/>
      </c>
      <c r="AN56" s="278" t="str">
        <f>IFERROR(_xlfn.XLOOKUP(確報【１月】!AK56,台帳表ｔ[整理番号],台帳表ｔ[請求書発行番号]),"")</f>
        <v/>
      </c>
      <c r="AO56" s="269" t="str">
        <f>IFERROR(_xlfn.XLOOKUP(確報【１月】!AK56,台帳表ｔ[整理番号],台帳表ｔ[繁閑調整金]),"")</f>
        <v/>
      </c>
      <c r="AP56" s="275"/>
      <c r="AR56" s="202" t="str">
        <f>IFERROR(_xlfn.XLOOKUP(確報【１月】!AQ56,台帳表ｋ[整理番号],台帳表ｋ[繁閑調整]),"")</f>
        <v/>
      </c>
      <c r="AS56" s="277" t="str">
        <f>IFERROR(_xlfn.XLOOKUP(確報【１月】!AQ56,台帳表ｋ[整理番号],台帳表ｋ[精算
グループ]),"")</f>
        <v/>
      </c>
      <c r="AT56" s="278" t="str">
        <f>IFERROR(_xlfn.XLOOKUP(確報【１月】!AQ56,台帳表ｋ[整理番号],台帳表ｋ[請求書発行番号]),"")</f>
        <v/>
      </c>
      <c r="AU56" s="269" t="str">
        <f>IFERROR(_xlfn.XLOOKUP(確報【１月】!AQ56,台帳表ｋ[整理番号],台帳表ｋ[繁閑調整金]),"")</f>
        <v/>
      </c>
      <c r="AV56" s="275"/>
      <c r="AX56" s="202" t="str">
        <f>IFERROR(_xlfn.XLOOKUP(確報【１月】!AW56,台帳表ｋ[整理番号],台帳表ｋ[繁閑調整]),"")</f>
        <v/>
      </c>
      <c r="AY56" s="277" t="str">
        <f>IFERROR(_xlfn.XLOOKUP(確報【１月】!AW56,台帳表ｋ[整理番号],台帳表ｋ[精算
グループ]),"")</f>
        <v/>
      </c>
      <c r="AZ56" s="278" t="str">
        <f>IFERROR(_xlfn.XLOOKUP(確報【１月】!AW56,台帳表ｋ[整理番号],台帳表ｋ[請求書発行番号]),"")</f>
        <v/>
      </c>
      <c r="BA56" s="269" t="str">
        <f>IFERROR(_xlfn.XLOOKUP(確報【１月】!AW56,台帳表ｋ[整理番号],台帳表ｋ[繁閑調整金]),"")</f>
        <v/>
      </c>
    </row>
    <row r="57" spans="1:53" ht="16.350000000000001" customHeight="1" thickBot="1">
      <c r="A57" s="927"/>
      <c r="B57" s="927"/>
      <c r="C57" s="927"/>
      <c r="D57" s="976"/>
      <c r="E57" s="927"/>
      <c r="F57" s="91" t="s">
        <v>16496</v>
      </c>
      <c r="G57" s="52" t="s">
        <v>16606</v>
      </c>
      <c r="H57" s="27" t="s">
        <v>16545</v>
      </c>
      <c r="I57" s="28"/>
      <c r="J57" s="78" t="s">
        <v>16545</v>
      </c>
      <c r="K57" s="40"/>
      <c r="L57" s="78" t="s">
        <v>16545</v>
      </c>
      <c r="M57" s="40"/>
      <c r="N57" s="60" t="s">
        <v>16545</v>
      </c>
      <c r="O57" s="61"/>
      <c r="P57" s="27" t="s">
        <v>16545</v>
      </c>
      <c r="Q57" s="29"/>
      <c r="R57" s="27" t="s">
        <v>16545</v>
      </c>
      <c r="S57" s="92">
        <f>SUMIFS(台帳表ｋ[金額],台帳表ｋ[精算
グループ],確報【１月】!$H57,台帳表ｋ[入金月（月のみ）],確報【１月】!$A$1,台帳表ｋ[事務所/分室],"神")+SUMIFS(測量台帳1ｋ[入金額],測量台帳1ｋ[精算
グループ],確報【１月】!$H57,測量台帳1ｋ[入金月（月のみ）],確報【１月】!$A$1,測量台帳1ｋ[NC区分],"神奈川")+SUMIFS(測量台帳1__2ｋ[入金額(後)],測量台帳1__2ｋ[精算
グループ(後)],確報【１月】!$H57,測量台帳1__2ｋ[入金月(後)（月のみ）],確報【１月】!$A$1,測量台帳1__2ｋ[NC区分],"神奈川")</f>
        <v>512280</v>
      </c>
      <c r="T57" s="93" t="s">
        <v>155</v>
      </c>
      <c r="U57" s="29">
        <f>SUMIFS(台帳表ｋ[金額],台帳表ｋ[精算
グループ],確報【１月】!$H57,台帳表ｋ[入金月（月のみ）],確報【１月】!$A$1,台帳表ｋ[事務所/分室],"湘")+SUMIFS(測量台帳1ｋ[入金額],測量台帳1ｋ[精算
グループ],確報【１月】!$H57,測量台帳1ｋ[入金月（月のみ）],確報【１月】!$A$1,測量台帳1ｋ[NC区分],"湘南")+SUMIFS(測量台帳1__2ｋ[入金額(後)],測量台帳1__2ｋ[精算
グループ(後)],確報【１月】!$H57,測量台帳1__2ｋ[入金月(後)（月のみ）],確報【１月】!$A$1,測量台帳1__2ｋ[NC区分],"湘南")</f>
        <v>0</v>
      </c>
      <c r="V57" s="27" t="s">
        <v>155</v>
      </c>
      <c r="W57" s="29" cm="1">
        <f t="array" ref="W57">INDEX(設備G入力用!$F$2:$Q$72,ROW(A52), MATCH($A$1,設備G入力用!$F$2:$Q$2,0))</f>
        <v>0</v>
      </c>
      <c r="X57" s="30">
        <f t="shared" si="7"/>
        <v>512280</v>
      </c>
      <c r="AA57" s="983"/>
      <c r="AB57" s="304" t="s">
        <v>16544</v>
      </c>
      <c r="AC57" s="172">
        <f t="shared" si="10"/>
        <v>672411</v>
      </c>
      <c r="AD57" s="10"/>
      <c r="AE57" s="10"/>
      <c r="AF57" s="202" t="str">
        <f>IFERROR(_xlfn.XLOOKUP(確報【１月】!$AE57,台帳表ｓ[整理番号],台帳表ｓ[繁閑調整]),"")</f>
        <v/>
      </c>
      <c r="AG57" s="277" t="str">
        <f>IFERROR(_xlfn.XLOOKUP(確報【１月】!$AE57,台帳表ｓ[整理番号],台帳表ｓ[精算
グループ]),"")</f>
        <v/>
      </c>
      <c r="AH57" s="278" t="str">
        <f>IFERROR(_xlfn.XLOOKUP(確報【１月】!$AE57,台帳表ｓ[整理番号],台帳表ｓ[請求書発行番号]),"")</f>
        <v/>
      </c>
      <c r="AI57" s="269" t="str">
        <f>IFERROR(_xlfn.XLOOKUP(確報【１月】!$AE57,台帳表ｓ[整理番号],台帳表ｓ[繁閑調整金]),"")</f>
        <v/>
      </c>
      <c r="AJ57" s="275"/>
      <c r="AL57" s="202" t="str">
        <f>IFERROR(_xlfn.XLOOKUP(確報【１月】!AK57,台帳表ｔ[整理番号],台帳表ｔ[繁閑調整]),"")</f>
        <v/>
      </c>
      <c r="AM57" s="277" t="str">
        <f>IFERROR(_xlfn.XLOOKUP(確報【１月】!AK57,台帳表ｔ[整理番号],台帳表ｔ[精算
グループ]),"")</f>
        <v/>
      </c>
      <c r="AN57" s="278" t="str">
        <f>IFERROR(_xlfn.XLOOKUP(確報【１月】!AK57,台帳表ｔ[整理番号],台帳表ｔ[請求書発行番号]),"")</f>
        <v/>
      </c>
      <c r="AO57" s="269" t="str">
        <f>IFERROR(_xlfn.XLOOKUP(確報【１月】!AK57,台帳表ｔ[整理番号],台帳表ｔ[繁閑調整金]),"")</f>
        <v/>
      </c>
      <c r="AP57" s="275"/>
      <c r="AR57" s="202" t="str">
        <f>IFERROR(_xlfn.XLOOKUP(確報【１月】!AQ57,台帳表ｋ[整理番号],台帳表ｋ[繁閑調整]),"")</f>
        <v/>
      </c>
      <c r="AS57" s="277" t="str">
        <f>IFERROR(_xlfn.XLOOKUP(確報【１月】!AQ57,台帳表ｋ[整理番号],台帳表ｋ[精算
グループ]),"")</f>
        <v/>
      </c>
      <c r="AT57" s="278" t="str">
        <f>IFERROR(_xlfn.XLOOKUP(確報【１月】!AQ57,台帳表ｋ[整理番号],台帳表ｋ[請求書発行番号]),"")</f>
        <v/>
      </c>
      <c r="AU57" s="269" t="str">
        <f>IFERROR(_xlfn.XLOOKUP(確報【１月】!AQ57,台帳表ｋ[整理番号],台帳表ｋ[繁閑調整金]),"")</f>
        <v/>
      </c>
      <c r="AV57" s="275"/>
      <c r="AX57" s="202" t="str">
        <f>IFERROR(_xlfn.XLOOKUP(確報【１月】!AW57,台帳表ｋ[整理番号],台帳表ｋ[繁閑調整]),"")</f>
        <v/>
      </c>
      <c r="AY57" s="277" t="str">
        <f>IFERROR(_xlfn.XLOOKUP(確報【１月】!AW57,台帳表ｋ[整理番号],台帳表ｋ[精算
グループ]),"")</f>
        <v/>
      </c>
      <c r="AZ57" s="278" t="str">
        <f>IFERROR(_xlfn.XLOOKUP(確報【１月】!AW57,台帳表ｋ[整理番号],台帳表ｋ[請求書発行番号]),"")</f>
        <v/>
      </c>
      <c r="BA57" s="269" t="str">
        <f>IFERROR(_xlfn.XLOOKUP(確報【１月】!AW57,台帳表ｋ[整理番号],台帳表ｋ[繁閑調整金]),"")</f>
        <v/>
      </c>
    </row>
    <row r="58" spans="1:53" ht="16.350000000000001" customHeight="1" thickBot="1">
      <c r="A58" s="927"/>
      <c r="B58" s="927"/>
      <c r="C58" s="927"/>
      <c r="D58" s="976"/>
      <c r="E58" s="928"/>
      <c r="F58" s="198" t="s">
        <v>16546</v>
      </c>
      <c r="G58" s="199" t="s">
        <v>16606</v>
      </c>
      <c r="H58" s="67" t="s">
        <v>16547</v>
      </c>
      <c r="I58" s="38"/>
      <c r="J58" s="79" t="s">
        <v>16547</v>
      </c>
      <c r="K58" s="80"/>
      <c r="L58" s="79" t="s">
        <v>16547</v>
      </c>
      <c r="M58" s="80"/>
      <c r="N58" s="66" t="s">
        <v>16547</v>
      </c>
      <c r="O58" s="39"/>
      <c r="P58" s="67" t="s">
        <v>16547</v>
      </c>
      <c r="Q58" s="39"/>
      <c r="R58" s="67" t="s">
        <v>16547</v>
      </c>
      <c r="S58" s="80">
        <f>SUMIFS(台帳表ｋ[金額],台帳表ｋ[精算
グループ],確報【１月】!$H58,台帳表ｋ[入金月（月のみ）],確報【１月】!$A$1,台帳表ｋ[事務所/分室],"神")+SUMIFS(測量台帳1ｋ[入金額],測量台帳1ｋ[精算
グループ],確報【１月】!$H58,測量台帳1ｋ[入金月（月のみ）],確報【１月】!$A$1,測量台帳1ｋ[NC区分],"神奈川")+SUMIFS(測量台帳1__2ｋ[入金額(後)],測量台帳1__2ｋ[精算
グループ(後)],確報【１月】!$H58,測量台帳1__2ｋ[入金月(後)（月のみ）],確報【１月】!$A$1,測量台帳1__2ｋ[NC区分],"神奈川")</f>
        <v>9255285</v>
      </c>
      <c r="T58" s="66" t="s">
        <v>168</v>
      </c>
      <c r="U58" s="39">
        <f>SUMIFS(台帳表ｋ[金額],台帳表ｋ[精算
グループ],確報【１月】!$H58,台帳表ｋ[入金月（月のみ）],確報【１月】!$A$1,台帳表ｋ[事務所/分室],"湘")+SUMIFS(測量台帳1ｋ[入金額],測量台帳1ｋ[精算
グループ],確報【１月】!$H58,測量台帳1ｋ[入金月（月のみ）],確報【１月】!$A$1,測量台帳1ｋ[NC区分],"湘南")+SUMIFS(測量台帳1__2ｋ[入金額(後)],測量台帳1__2ｋ[精算
グループ(後)],確報【１月】!$H58,測量台帳1__2ｋ[入金月(後)（月のみ）],確報【１月】!$A$1,測量台帳1__2ｋ[NC区分],"湘南")</f>
        <v>2457592</v>
      </c>
      <c r="V58" s="67" t="s">
        <v>168</v>
      </c>
      <c r="W58" s="39" cm="1">
        <f t="array" ref="W58">INDEX(設備G入力用!$F$2:$Q$72,ROW(A53), MATCH($A$1,設備G入力用!$F$2:$Q$2,0))</f>
        <v>0</v>
      </c>
      <c r="X58" s="30">
        <f t="shared" si="7"/>
        <v>11712877</v>
      </c>
      <c r="Y58" s="16">
        <f>SUM(X53:X58)</f>
        <v>31444685</v>
      </c>
      <c r="Z58" s="13" t="s">
        <v>16624</v>
      </c>
      <c r="AA58" s="983"/>
      <c r="AB58" s="304" t="s">
        <v>16545</v>
      </c>
      <c r="AC58" s="172">
        <f t="shared" si="10"/>
        <v>512280</v>
      </c>
      <c r="AD58" s="10"/>
      <c r="AE58" s="10"/>
      <c r="AF58" s="202" t="str">
        <f>IFERROR(_xlfn.XLOOKUP(確報【１月】!$AE58,台帳表ｓ[整理番号],台帳表ｓ[繁閑調整]),"")</f>
        <v/>
      </c>
      <c r="AG58" s="277" t="str">
        <f>IFERROR(_xlfn.XLOOKUP(確報【１月】!$AE58,台帳表ｓ[整理番号],台帳表ｓ[精算
グループ]),"")</f>
        <v/>
      </c>
      <c r="AH58" s="278" t="str">
        <f>IFERROR(_xlfn.XLOOKUP(確報【１月】!$AE58,台帳表ｓ[整理番号],台帳表ｓ[請求書発行番号]),"")</f>
        <v/>
      </c>
      <c r="AI58" s="269" t="str">
        <f>IFERROR(_xlfn.XLOOKUP(確報【１月】!$AE58,台帳表ｓ[整理番号],台帳表ｓ[繁閑調整金]),"")</f>
        <v/>
      </c>
      <c r="AJ58" s="275"/>
      <c r="AL58" s="202" t="str">
        <f>IFERROR(_xlfn.XLOOKUP(確報【１月】!AK58,台帳表ｔ[整理番号],台帳表ｔ[繁閑調整]),"")</f>
        <v/>
      </c>
      <c r="AM58" s="277" t="str">
        <f>IFERROR(_xlfn.XLOOKUP(確報【１月】!AK58,台帳表ｔ[整理番号],台帳表ｔ[精算
グループ]),"")</f>
        <v/>
      </c>
      <c r="AN58" s="278" t="str">
        <f>IFERROR(_xlfn.XLOOKUP(確報【１月】!AK58,台帳表ｔ[整理番号],台帳表ｔ[請求書発行番号]),"")</f>
        <v/>
      </c>
      <c r="AO58" s="269" t="str">
        <f>IFERROR(_xlfn.XLOOKUP(確報【１月】!AK58,台帳表ｔ[整理番号],台帳表ｔ[繁閑調整金]),"")</f>
        <v/>
      </c>
      <c r="AP58" s="275"/>
      <c r="AR58" s="202" t="str">
        <f>IFERROR(_xlfn.XLOOKUP(確報【１月】!AQ58,台帳表ｋ[整理番号],台帳表ｋ[繁閑調整]),"")</f>
        <v/>
      </c>
      <c r="AS58" s="277" t="str">
        <f>IFERROR(_xlfn.XLOOKUP(確報【１月】!AQ58,台帳表ｋ[整理番号],台帳表ｋ[精算
グループ]),"")</f>
        <v/>
      </c>
      <c r="AT58" s="278" t="str">
        <f>IFERROR(_xlfn.XLOOKUP(確報【１月】!AQ58,台帳表ｋ[整理番号],台帳表ｋ[請求書発行番号]),"")</f>
        <v/>
      </c>
      <c r="AU58" s="269" t="str">
        <f>IFERROR(_xlfn.XLOOKUP(確報【１月】!AQ58,台帳表ｋ[整理番号],台帳表ｋ[繁閑調整金]),"")</f>
        <v/>
      </c>
      <c r="AV58" s="275"/>
      <c r="AX58" s="202" t="str">
        <f>IFERROR(_xlfn.XLOOKUP(確報【１月】!AW58,台帳表ｋ[整理番号],台帳表ｋ[繁閑調整]),"")</f>
        <v/>
      </c>
      <c r="AY58" s="277" t="str">
        <f>IFERROR(_xlfn.XLOOKUP(確報【１月】!AW58,台帳表ｋ[整理番号],台帳表ｋ[精算
グループ]),"")</f>
        <v/>
      </c>
      <c r="AZ58" s="278" t="str">
        <f>IFERROR(_xlfn.XLOOKUP(確報【１月】!AW58,台帳表ｋ[整理番号],台帳表ｋ[請求書発行番号]),"")</f>
        <v/>
      </c>
      <c r="BA58" s="269" t="str">
        <f>IFERROR(_xlfn.XLOOKUP(確報【１月】!AW58,台帳表ｋ[整理番号],台帳表ｋ[繁閑調整金]),"")</f>
        <v/>
      </c>
    </row>
    <row r="59" spans="1:53" ht="16.350000000000001" customHeight="1">
      <c r="A59" s="927"/>
      <c r="B59" s="927"/>
      <c r="C59" s="927"/>
      <c r="D59" s="976"/>
      <c r="E59" s="926" t="s">
        <v>16454</v>
      </c>
      <c r="F59" s="84" t="s">
        <v>16548</v>
      </c>
      <c r="G59" s="19" t="s">
        <v>16606</v>
      </c>
      <c r="H59" s="20" t="s">
        <v>16493</v>
      </c>
      <c r="I59" s="21"/>
      <c r="J59" s="75" t="s">
        <v>16493</v>
      </c>
      <c r="K59" s="76"/>
      <c r="L59" s="75" t="s">
        <v>16493</v>
      </c>
      <c r="M59" s="76"/>
      <c r="N59" s="58" t="s">
        <v>16493</v>
      </c>
      <c r="O59" s="59"/>
      <c r="P59" s="20" t="s">
        <v>16493</v>
      </c>
      <c r="Q59" s="22"/>
      <c r="R59" s="20" t="s">
        <v>16493</v>
      </c>
      <c r="S59" s="85">
        <f>SUMIFS(台帳表ｋ[金額],台帳表ｋ[精算
グループ],確報【１月】!$H59,台帳表ｋ[入金月（月のみ）],確報【１月】!$A$1,台帳表ｋ[事務所/分室],"神")+SUMIFS(測量台帳1ｋ[入金額],測量台帳1ｋ[精算
グループ],確報【１月】!$H59,測量台帳1ｋ[入金月（月のみ）],確報【１月】!$A$1,測量台帳1ｋ[NC区分],"神奈川")+SUMIFS(測量台帳1__2ｋ[入金額(後)],測量台帳1__2ｋ[精算
グループ(後)],確報【１月】!$H59,測量台帳1__2ｋ[入金月(後)（月のみ）],確報【１月】!$A$1,測量台帳1__2ｋ[NC区分],"神奈川")</f>
        <v>0</v>
      </c>
      <c r="T59" s="86" t="s">
        <v>94</v>
      </c>
      <c r="U59" s="22">
        <f>SUMIFS(台帳表ｋ[金額],台帳表ｋ[精算
グループ],確報【１月】!$H59,台帳表ｋ[入金月（月のみ）],確報【１月】!$A$1,台帳表ｋ[事務所/分室],"湘")+SUMIFS(測量台帳1ｋ[入金額],測量台帳1ｋ[精算
グループ],確報【１月】!$H59,測量台帳1ｋ[入金月（月のみ）],確報【１月】!$A$1,測量台帳1ｋ[NC区分],"湘南")+SUMIFS(測量台帳1__2ｋ[入金額(後)],測量台帳1__2ｋ[精算
グループ(後)],確報【１月】!$H59,測量台帳1__2ｋ[入金月(後)（月のみ）],確報【１月】!$A$1,測量台帳1__2ｋ[NC区分],"湘南")</f>
        <v>1283090</v>
      </c>
      <c r="V59" s="20" t="s">
        <v>94</v>
      </c>
      <c r="W59" s="22" cm="1">
        <f t="array" ref="W59">INDEX(設備G入力用!$F$2:$Q$72,ROW(A54), MATCH($A$1,設備G入力用!$F$2:$Q$2,0))</f>
        <v>0</v>
      </c>
      <c r="X59" s="23">
        <f t="shared" si="7"/>
        <v>1283090</v>
      </c>
      <c r="Y59" s="24"/>
      <c r="Z59" s="13"/>
      <c r="AA59" s="983"/>
      <c r="AB59" s="304" t="s">
        <v>16547</v>
      </c>
      <c r="AC59" s="172">
        <f t="shared" si="10"/>
        <v>11712877</v>
      </c>
      <c r="AD59" s="10"/>
      <c r="AE59" s="10"/>
      <c r="AF59" s="202" t="str">
        <f>IFERROR(_xlfn.XLOOKUP(確報【１月】!$AE59,台帳表ｓ[整理番号],台帳表ｓ[繁閑調整]),"")</f>
        <v/>
      </c>
      <c r="AG59" s="277" t="str">
        <f>IFERROR(_xlfn.XLOOKUP(確報【１月】!$AE59,台帳表ｓ[整理番号],台帳表ｓ[精算
グループ]),"")</f>
        <v/>
      </c>
      <c r="AH59" s="278" t="str">
        <f>IFERROR(_xlfn.XLOOKUP(確報【１月】!$AE59,台帳表ｓ[整理番号],台帳表ｓ[請求書発行番号]),"")</f>
        <v/>
      </c>
      <c r="AI59" s="269" t="str">
        <f>IFERROR(_xlfn.XLOOKUP(確報【１月】!$AE59,台帳表ｓ[整理番号],台帳表ｓ[繁閑調整金]),"")</f>
        <v/>
      </c>
      <c r="AJ59" s="275"/>
      <c r="AL59" s="202" t="str">
        <f>IFERROR(_xlfn.XLOOKUP(確報【１月】!AK59,台帳表ｔ[整理番号],台帳表ｔ[繁閑調整]),"")</f>
        <v/>
      </c>
      <c r="AM59" s="277" t="str">
        <f>IFERROR(_xlfn.XLOOKUP(確報【１月】!AK59,台帳表ｔ[整理番号],台帳表ｔ[精算
グループ]),"")</f>
        <v/>
      </c>
      <c r="AN59" s="278" t="str">
        <f>IFERROR(_xlfn.XLOOKUP(確報【１月】!AK59,台帳表ｔ[整理番号],台帳表ｔ[請求書発行番号]),"")</f>
        <v/>
      </c>
      <c r="AO59" s="269" t="str">
        <f>IFERROR(_xlfn.XLOOKUP(確報【１月】!AK59,台帳表ｔ[整理番号],台帳表ｔ[繁閑調整金]),"")</f>
        <v/>
      </c>
      <c r="AP59" s="275"/>
      <c r="AR59" s="202" t="str">
        <f>IFERROR(_xlfn.XLOOKUP(確報【１月】!AQ59,台帳表ｋ[整理番号],台帳表ｋ[繁閑調整]),"")</f>
        <v/>
      </c>
      <c r="AS59" s="277" t="str">
        <f>IFERROR(_xlfn.XLOOKUP(確報【１月】!AQ59,台帳表ｋ[整理番号],台帳表ｋ[精算
グループ]),"")</f>
        <v/>
      </c>
      <c r="AT59" s="278" t="str">
        <f>IFERROR(_xlfn.XLOOKUP(確報【１月】!AQ59,台帳表ｋ[整理番号],台帳表ｋ[請求書発行番号]),"")</f>
        <v/>
      </c>
      <c r="AU59" s="269" t="str">
        <f>IFERROR(_xlfn.XLOOKUP(確報【１月】!AQ59,台帳表ｋ[整理番号],台帳表ｋ[繁閑調整金]),"")</f>
        <v/>
      </c>
      <c r="AV59" s="275"/>
      <c r="AX59" s="202" t="str">
        <f>IFERROR(_xlfn.XLOOKUP(確報【１月】!AW59,台帳表ｋ[整理番号],台帳表ｋ[繁閑調整]),"")</f>
        <v/>
      </c>
      <c r="AY59" s="277" t="str">
        <f>IFERROR(_xlfn.XLOOKUP(確報【１月】!AW59,台帳表ｋ[整理番号],台帳表ｋ[精算
グループ]),"")</f>
        <v/>
      </c>
      <c r="AZ59" s="278" t="str">
        <f>IFERROR(_xlfn.XLOOKUP(確報【１月】!AW59,台帳表ｋ[整理番号],台帳表ｋ[請求書発行番号]),"")</f>
        <v/>
      </c>
      <c r="BA59" s="269" t="str">
        <f>IFERROR(_xlfn.XLOOKUP(確報【１月】!AW59,台帳表ｋ[整理番号],台帳表ｋ[繁閑調整金]),"")</f>
        <v/>
      </c>
    </row>
    <row r="60" spans="1:53" ht="16.350000000000001" customHeight="1">
      <c r="A60" s="927"/>
      <c r="B60" s="927"/>
      <c r="C60" s="927"/>
      <c r="D60" s="976"/>
      <c r="E60" s="927"/>
      <c r="F60" s="182" t="s">
        <v>16549</v>
      </c>
      <c r="G60" s="183"/>
      <c r="H60" s="184" t="s">
        <v>16550</v>
      </c>
      <c r="I60" s="185"/>
      <c r="J60" s="186" t="s">
        <v>16550</v>
      </c>
      <c r="K60" s="187"/>
      <c r="L60" s="186" t="s">
        <v>16550</v>
      </c>
      <c r="M60" s="187"/>
      <c r="N60" s="188" t="s">
        <v>16550</v>
      </c>
      <c r="O60" s="189"/>
      <c r="P60" s="184" t="s">
        <v>16550</v>
      </c>
      <c r="Q60" s="189"/>
      <c r="R60" s="184" t="s">
        <v>16550</v>
      </c>
      <c r="S60" s="187">
        <f>SUMIFS(台帳表ｋ[金額],台帳表ｋ[精算
グループ],確報【１月】!$H60,台帳表ｋ[入金月（月のみ）],確報【１月】!$A$1,台帳表ｋ[事務所/分室],"神")+SUMIFS(測量台帳1ｋ[入金額],測量台帳1ｋ[精算
グループ],確報【１月】!$H60,測量台帳1ｋ[入金月（月のみ）],確報【１月】!$A$1,測量台帳1ｋ[NC区分],"神奈川")+SUMIFS(測量台帳1__2ｋ[入金額(後)],測量台帳1__2ｋ[精算
グループ(後)],確報【１月】!$H60,測量台帳1__2ｋ[入金月(後)（月のみ）],確報【１月】!$A$1,測量台帳1__2ｋ[NC区分],"神奈川")</f>
        <v>0</v>
      </c>
      <c r="T60" s="188" t="s">
        <v>16550</v>
      </c>
      <c r="U60" s="189">
        <f>SUMIFS(台帳表ｋ[金額],台帳表ｋ[精算
グループ],確報【１月】!$H60,台帳表ｋ[入金月（月のみ）],確報【１月】!$A$1,台帳表ｋ[事務所/分室],"湘")+SUMIFS(測量台帳1ｋ[入金額],測量台帳1ｋ[精算
グループ],確報【１月】!$H60,測量台帳1ｋ[入金月（月のみ）],確報【１月】!$A$1,測量台帳1ｋ[NC区分],"湘南")+SUMIFS(測量台帳1__2ｋ[入金額(後)],測量台帳1__2ｋ[精算
グループ(後)],確報【１月】!$H60,測量台帳1__2ｋ[入金月(後)（月のみ）],確報【１月】!$A$1,測量台帳1__2ｋ[NC区分],"湘南")</f>
        <v>4368243</v>
      </c>
      <c r="V60" s="184" t="s">
        <v>16550</v>
      </c>
      <c r="W60" s="189" cm="1">
        <f t="array" ref="W60">INDEX(設備G入力用!$F$2:$Q$72,ROW(A55), MATCH($A$1,設備G入力用!$F$2:$Q$2,0))</f>
        <v>0</v>
      </c>
      <c r="X60" s="30">
        <f t="shared" si="7"/>
        <v>4368243</v>
      </c>
      <c r="Y60" s="24"/>
      <c r="Z60" s="13"/>
      <c r="AA60" s="983"/>
      <c r="AB60" s="304" t="s">
        <v>16493</v>
      </c>
      <c r="AC60" s="172">
        <f t="shared" si="10"/>
        <v>1283090</v>
      </c>
      <c r="AD60" s="10"/>
      <c r="AE60" s="10"/>
      <c r="AF60" s="202" t="str">
        <f>IFERROR(_xlfn.XLOOKUP(確報【１月】!$AE60,台帳表ｓ[整理番号],台帳表ｓ[繁閑調整]),"")</f>
        <v/>
      </c>
      <c r="AG60" s="277" t="str">
        <f>IFERROR(_xlfn.XLOOKUP(確報【１月】!$AE60,台帳表ｓ[整理番号],台帳表ｓ[精算
グループ]),"")</f>
        <v/>
      </c>
      <c r="AH60" s="278" t="str">
        <f>IFERROR(_xlfn.XLOOKUP(確報【１月】!$AE60,台帳表ｓ[整理番号],台帳表ｓ[請求書発行番号]),"")</f>
        <v/>
      </c>
      <c r="AI60" s="269" t="str">
        <f>IFERROR(_xlfn.XLOOKUP(確報【１月】!$AE60,台帳表ｓ[整理番号],台帳表ｓ[繁閑調整金]),"")</f>
        <v/>
      </c>
      <c r="AJ60" s="275"/>
      <c r="AL60" s="202" t="str">
        <f>IFERROR(_xlfn.XLOOKUP(確報【１月】!AK60,台帳表ｔ[整理番号],台帳表ｔ[繁閑調整]),"")</f>
        <v/>
      </c>
      <c r="AM60" s="277" t="str">
        <f>IFERROR(_xlfn.XLOOKUP(確報【１月】!AK60,台帳表ｔ[整理番号],台帳表ｔ[精算
グループ]),"")</f>
        <v/>
      </c>
      <c r="AN60" s="278" t="str">
        <f>IFERROR(_xlfn.XLOOKUP(確報【１月】!AK60,台帳表ｔ[整理番号],台帳表ｔ[請求書発行番号]),"")</f>
        <v/>
      </c>
      <c r="AO60" s="269" t="str">
        <f>IFERROR(_xlfn.XLOOKUP(確報【１月】!AK60,台帳表ｔ[整理番号],台帳表ｔ[繁閑調整金]),"")</f>
        <v/>
      </c>
      <c r="AP60" s="275"/>
      <c r="AR60" s="202" t="str">
        <f>IFERROR(_xlfn.XLOOKUP(確報【１月】!AQ60,台帳表ｋ[整理番号],台帳表ｋ[繁閑調整]),"")</f>
        <v/>
      </c>
      <c r="AS60" s="277" t="str">
        <f>IFERROR(_xlfn.XLOOKUP(確報【１月】!AQ60,台帳表ｋ[整理番号],台帳表ｋ[精算
グループ]),"")</f>
        <v/>
      </c>
      <c r="AT60" s="278" t="str">
        <f>IFERROR(_xlfn.XLOOKUP(確報【１月】!AQ60,台帳表ｋ[整理番号],台帳表ｋ[請求書発行番号]),"")</f>
        <v/>
      </c>
      <c r="AU60" s="269" t="str">
        <f>IFERROR(_xlfn.XLOOKUP(確報【１月】!AQ60,台帳表ｋ[整理番号],台帳表ｋ[繁閑調整金]),"")</f>
        <v/>
      </c>
      <c r="AV60" s="275"/>
      <c r="AX60" s="202" t="str">
        <f>IFERROR(_xlfn.XLOOKUP(確報【１月】!AW60,台帳表ｋ[整理番号],台帳表ｋ[繁閑調整]),"")</f>
        <v/>
      </c>
      <c r="AY60" s="277" t="str">
        <f>IFERROR(_xlfn.XLOOKUP(確報【１月】!AW60,台帳表ｋ[整理番号],台帳表ｋ[精算
グループ]),"")</f>
        <v/>
      </c>
      <c r="AZ60" s="278" t="str">
        <f>IFERROR(_xlfn.XLOOKUP(確報【１月】!AW60,台帳表ｋ[整理番号],台帳表ｋ[請求書発行番号]),"")</f>
        <v/>
      </c>
      <c r="BA60" s="269" t="str">
        <f>IFERROR(_xlfn.XLOOKUP(確報【１月】!AW60,台帳表ｋ[整理番号],台帳表ｋ[繁閑調整金]),"")</f>
        <v/>
      </c>
    </row>
    <row r="61" spans="1:53" ht="16.350000000000001" customHeight="1">
      <c r="A61" s="927"/>
      <c r="B61" s="927"/>
      <c r="C61" s="927"/>
      <c r="D61" s="976"/>
      <c r="E61" s="927"/>
      <c r="F61" s="91" t="s">
        <v>16551</v>
      </c>
      <c r="G61" s="52" t="s">
        <v>16606</v>
      </c>
      <c r="H61" s="27" t="s">
        <v>16494</v>
      </c>
      <c r="I61" s="28"/>
      <c r="J61" s="78" t="s">
        <v>16494</v>
      </c>
      <c r="K61" s="40"/>
      <c r="L61" s="78" t="s">
        <v>16494</v>
      </c>
      <c r="M61" s="40"/>
      <c r="N61" s="60" t="s">
        <v>16494</v>
      </c>
      <c r="O61" s="61"/>
      <c r="P61" s="27" t="s">
        <v>16494</v>
      </c>
      <c r="Q61" s="29"/>
      <c r="R61" s="27" t="s">
        <v>16494</v>
      </c>
      <c r="S61" s="92">
        <f>SUMIFS(台帳表ｋ[金額],台帳表ｋ[精算
グループ],確報【１月】!$H61,台帳表ｋ[入金月（月のみ）],確報【１月】!$A$1,台帳表ｋ[事務所/分室],"神")+SUMIFS(測量台帳1ｋ[入金額],測量台帳1ｋ[精算
グループ],確報【１月】!$H61,測量台帳1ｋ[入金月（月のみ）],確報【１月】!$A$1,測量台帳1ｋ[NC区分],"神奈川")+SUMIFS(測量台帳1__2ｋ[入金額(後)],測量台帳1__2ｋ[精算
グループ(後)],確報【１月】!$H61,測量台帳1__2ｋ[入金月(後)（月のみ）],確報【１月】!$A$1,測量台帳1__2ｋ[NC区分],"神奈川")</f>
        <v>0</v>
      </c>
      <c r="T61" s="93" t="s">
        <v>220</v>
      </c>
      <c r="U61" s="29">
        <f>SUMIFS(台帳表ｋ[金額],台帳表ｋ[精算
グループ],確報【１月】!$H61,台帳表ｋ[入金月（月のみ）],確報【１月】!$A$1,台帳表ｋ[事務所/分室],"湘")+SUMIFS(測量台帳1ｋ[入金額],測量台帳1ｋ[精算
グループ],確報【１月】!$H61,測量台帳1ｋ[入金月（月のみ）],確報【１月】!$A$1,測量台帳1ｋ[NC区分],"湘南")+SUMIFS(測量台帳1__2ｋ[入金額(後)],測量台帳1__2ｋ[精算
グループ(後)],確報【１月】!$H61,測量台帳1__2ｋ[入金月(後)（月のみ）],確報【１月】!$A$1,測量台帳1__2ｋ[NC区分],"湘南")</f>
        <v>0</v>
      </c>
      <c r="V61" s="27" t="s">
        <v>220</v>
      </c>
      <c r="W61" s="29" cm="1">
        <f t="array" ref="W61">INDEX(設備G入力用!$F$2:$Q$72,ROW(A56), MATCH($A$1,設備G入力用!$F$2:$Q$2,0))</f>
        <v>0</v>
      </c>
      <c r="X61" s="30">
        <f t="shared" si="7"/>
        <v>0</v>
      </c>
      <c r="AA61" s="983"/>
      <c r="AB61" s="304" t="s">
        <v>16494</v>
      </c>
      <c r="AC61" s="172">
        <f>SUM(I61,K61,M61,O61,Q61,S61,U61,W61)</f>
        <v>0</v>
      </c>
      <c r="AF61" s="202" t="str">
        <f>IFERROR(_xlfn.XLOOKUP(確報【１月】!$AE61,台帳表ｓ[整理番号],台帳表ｓ[繁閑調整]),"")</f>
        <v/>
      </c>
      <c r="AG61" s="277" t="str">
        <f>IFERROR(_xlfn.XLOOKUP(確報【１月】!$AE61,台帳表ｓ[整理番号],台帳表ｓ[精算
グループ]),"")</f>
        <v/>
      </c>
      <c r="AH61" s="278" t="str">
        <f>IFERROR(_xlfn.XLOOKUP(確報【１月】!$AE61,台帳表ｓ[整理番号],台帳表ｓ[請求書発行番号]),"")</f>
        <v/>
      </c>
      <c r="AI61" s="269" t="str">
        <f>IFERROR(_xlfn.XLOOKUP(確報【１月】!$AE61,台帳表ｓ[整理番号],台帳表ｓ[繁閑調整金]),"")</f>
        <v/>
      </c>
      <c r="AJ61" s="275"/>
      <c r="AL61" s="202" t="str">
        <f>IFERROR(_xlfn.XLOOKUP(確報【１月】!AK61,台帳表ｔ[整理番号],台帳表ｔ[繁閑調整]),"")</f>
        <v/>
      </c>
      <c r="AM61" s="277" t="str">
        <f>IFERROR(_xlfn.XLOOKUP(確報【１月】!AK61,台帳表ｔ[整理番号],台帳表ｔ[精算
グループ]),"")</f>
        <v/>
      </c>
      <c r="AN61" s="278" t="str">
        <f>IFERROR(_xlfn.XLOOKUP(確報【１月】!AK61,台帳表ｔ[整理番号],台帳表ｔ[請求書発行番号]),"")</f>
        <v/>
      </c>
      <c r="AO61" s="269" t="str">
        <f>IFERROR(_xlfn.XLOOKUP(確報【１月】!AK61,台帳表ｔ[整理番号],台帳表ｔ[繁閑調整金]),"")</f>
        <v/>
      </c>
      <c r="AP61" s="275"/>
      <c r="AR61" s="202" t="str">
        <f>IFERROR(_xlfn.XLOOKUP(確報【１月】!AQ61,台帳表ｋ[整理番号],台帳表ｋ[繁閑調整]),"")</f>
        <v/>
      </c>
      <c r="AS61" s="277" t="str">
        <f>IFERROR(_xlfn.XLOOKUP(確報【１月】!AQ61,台帳表ｋ[整理番号],台帳表ｋ[精算
グループ]),"")</f>
        <v/>
      </c>
      <c r="AT61" s="278" t="str">
        <f>IFERROR(_xlfn.XLOOKUP(確報【１月】!AQ61,台帳表ｋ[整理番号],台帳表ｋ[請求書発行番号]),"")</f>
        <v/>
      </c>
      <c r="AU61" s="269" t="str">
        <f>IFERROR(_xlfn.XLOOKUP(確報【１月】!AQ61,台帳表ｋ[整理番号],台帳表ｋ[繁閑調整金]),"")</f>
        <v/>
      </c>
      <c r="AV61" s="275"/>
      <c r="AX61" s="202" t="str">
        <f>IFERROR(_xlfn.XLOOKUP(確報【１月】!AW61,台帳表ｋ[整理番号],台帳表ｋ[繁閑調整]),"")</f>
        <v/>
      </c>
      <c r="AY61" s="277" t="str">
        <f>IFERROR(_xlfn.XLOOKUP(確報【１月】!AW61,台帳表ｋ[整理番号],台帳表ｋ[精算
グループ]),"")</f>
        <v/>
      </c>
      <c r="AZ61" s="278" t="str">
        <f>IFERROR(_xlfn.XLOOKUP(確報【１月】!AW61,台帳表ｋ[整理番号],台帳表ｋ[請求書発行番号]),"")</f>
        <v/>
      </c>
      <c r="BA61" s="269" t="str">
        <f>IFERROR(_xlfn.XLOOKUP(確報【１月】!AW61,台帳表ｋ[整理番号],台帳表ｋ[繁閑調整金]),"")</f>
        <v/>
      </c>
    </row>
    <row r="62" spans="1:53" ht="16.350000000000001" customHeight="1">
      <c r="A62" s="927"/>
      <c r="B62" s="927"/>
      <c r="C62" s="927"/>
      <c r="D62" s="976"/>
      <c r="E62" s="927"/>
      <c r="F62" s="94" t="s">
        <v>16552</v>
      </c>
      <c r="G62" s="52" t="s">
        <v>16606</v>
      </c>
      <c r="H62" s="73" t="s">
        <v>16495</v>
      </c>
      <c r="I62" s="190"/>
      <c r="J62" s="83" t="s">
        <v>16495</v>
      </c>
      <c r="K62" s="191"/>
      <c r="L62" s="83" t="s">
        <v>16495</v>
      </c>
      <c r="M62" s="191"/>
      <c r="N62" s="72" t="s">
        <v>16495</v>
      </c>
      <c r="O62" s="175"/>
      <c r="P62" s="95" t="s">
        <v>16495</v>
      </c>
      <c r="Q62" s="29"/>
      <c r="R62" s="27" t="s">
        <v>16495</v>
      </c>
      <c r="S62" s="92">
        <f>SUMIFS(台帳表ｋ[金額],台帳表ｋ[精算
グループ],確報【１月】!$H62,台帳表ｋ[入金月（月のみ）],確報【１月】!$A$1,台帳表ｋ[事務所/分室],"神")+SUMIFS(測量台帳1ｋ[入金額],測量台帳1ｋ[精算
グループ],確報【１月】!$H62,測量台帳1ｋ[入金月（月のみ）],確報【１月】!$A$1,測量台帳1ｋ[NC区分],"神奈川")+SUMIFS(測量台帳1__2ｋ[入金額(後)],測量台帳1__2ｋ[精算
グループ(後)],確報【１月】!$H62,測量台帳1__2ｋ[入金月(後)（月のみ）],確報【１月】!$A$1,測量台帳1__2ｋ[NC区分],"神奈川")</f>
        <v>0</v>
      </c>
      <c r="T62" s="93" t="s">
        <v>224</v>
      </c>
      <c r="U62" s="29">
        <f>SUMIFS(台帳表ｋ[金額],台帳表ｋ[精算
グループ],確報【１月】!$H62,台帳表ｋ[入金月（月のみ）],確報【１月】!$A$1,台帳表ｋ[事務所/分室],"湘")+SUMIFS(測量台帳1ｋ[入金額],測量台帳1ｋ[精算
グループ],確報【１月】!$H62,測量台帳1ｋ[入金月（月のみ）],確報【１月】!$A$1,測量台帳1ｋ[NC区分],"湘南")+SUMIFS(測量台帳1__2ｋ[入金額(後)],測量台帳1__2ｋ[精算
グループ(後)],確報【１月】!$H62,測量台帳1__2ｋ[入金月(後)（月のみ）],確報【１月】!$A$1,測量台帳1__2ｋ[NC区分],"湘南")</f>
        <v>0</v>
      </c>
      <c r="V62" s="73" t="s">
        <v>224</v>
      </c>
      <c r="W62" s="96" cm="1">
        <f t="array" ref="W62">INDEX(設備G入力用!$F$2:$Q$72,ROW(A57), MATCH($A$1,設備G入力用!$F$2:$Q$2,0))</f>
        <v>0</v>
      </c>
      <c r="X62" s="30">
        <f t="shared" si="7"/>
        <v>0</v>
      </c>
      <c r="AA62" s="983"/>
      <c r="AB62" s="314" t="s">
        <v>16495</v>
      </c>
      <c r="AC62" s="172">
        <f>SUM(I62,K62,M62,O62,Q62,S62,U62,W62)</f>
        <v>0</v>
      </c>
      <c r="AF62" s="202" t="str">
        <f>IFERROR(_xlfn.XLOOKUP(確報【１月】!$AE62,台帳表ｓ[整理番号],台帳表ｓ[繁閑調整]),"")</f>
        <v/>
      </c>
      <c r="AG62" s="277" t="str">
        <f>IFERROR(_xlfn.XLOOKUP(確報【１月】!$AE62,台帳表ｓ[整理番号],台帳表ｓ[精算
グループ]),"")</f>
        <v/>
      </c>
      <c r="AH62" s="278" t="str">
        <f>IFERROR(_xlfn.XLOOKUP(確報【１月】!$AE62,台帳表ｓ[整理番号],台帳表ｓ[請求書発行番号]),"")</f>
        <v/>
      </c>
      <c r="AI62" s="269" t="str">
        <f>IFERROR(_xlfn.XLOOKUP(確報【１月】!$AE62,台帳表ｓ[整理番号],台帳表ｓ[繁閑調整金]),"")</f>
        <v/>
      </c>
      <c r="AJ62" s="275"/>
      <c r="AL62" s="202" t="str">
        <f>IFERROR(_xlfn.XLOOKUP(確報【１月】!AK62,台帳表ｔ[整理番号],台帳表ｔ[繁閑調整]),"")</f>
        <v/>
      </c>
      <c r="AM62" s="277" t="str">
        <f>IFERROR(_xlfn.XLOOKUP(確報【１月】!AK62,台帳表ｔ[整理番号],台帳表ｔ[精算
グループ]),"")</f>
        <v/>
      </c>
      <c r="AN62" s="278" t="str">
        <f>IFERROR(_xlfn.XLOOKUP(確報【１月】!AK62,台帳表ｔ[整理番号],台帳表ｔ[請求書発行番号]),"")</f>
        <v/>
      </c>
      <c r="AO62" s="269" t="str">
        <f>IFERROR(_xlfn.XLOOKUP(確報【１月】!AK62,台帳表ｔ[整理番号],台帳表ｔ[繁閑調整金]),"")</f>
        <v/>
      </c>
      <c r="AP62" s="275"/>
      <c r="AR62" s="202" t="str">
        <f>IFERROR(_xlfn.XLOOKUP(確報【１月】!AQ62,台帳表ｋ[整理番号],台帳表ｋ[繁閑調整]),"")</f>
        <v/>
      </c>
      <c r="AS62" s="277" t="str">
        <f>IFERROR(_xlfn.XLOOKUP(確報【１月】!AQ62,台帳表ｋ[整理番号],台帳表ｋ[精算
グループ]),"")</f>
        <v/>
      </c>
      <c r="AT62" s="278" t="str">
        <f>IFERROR(_xlfn.XLOOKUP(確報【１月】!AQ62,台帳表ｋ[整理番号],台帳表ｋ[請求書発行番号]),"")</f>
        <v/>
      </c>
      <c r="AU62" s="269" t="str">
        <f>IFERROR(_xlfn.XLOOKUP(確報【１月】!AQ62,台帳表ｋ[整理番号],台帳表ｋ[繁閑調整金]),"")</f>
        <v/>
      </c>
      <c r="AV62" s="275"/>
      <c r="AX62" s="202" t="str">
        <f>IFERROR(_xlfn.XLOOKUP(確報【１月】!AW62,台帳表ｋ[整理番号],台帳表ｋ[繁閑調整]),"")</f>
        <v/>
      </c>
      <c r="AY62" s="277" t="str">
        <f>IFERROR(_xlfn.XLOOKUP(確報【１月】!AW62,台帳表ｋ[整理番号],台帳表ｋ[精算
グループ]),"")</f>
        <v/>
      </c>
      <c r="AZ62" s="278" t="str">
        <f>IFERROR(_xlfn.XLOOKUP(確報【１月】!AW62,台帳表ｋ[整理番号],台帳表ｋ[請求書発行番号]),"")</f>
        <v/>
      </c>
      <c r="BA62" s="269" t="str">
        <f>IFERROR(_xlfn.XLOOKUP(確報【１月】!AW62,台帳表ｋ[整理番号],台帳表ｋ[繁閑調整金]),"")</f>
        <v/>
      </c>
    </row>
    <row r="63" spans="1:53" ht="16.350000000000001" customHeight="1" thickBot="1">
      <c r="A63" s="927"/>
      <c r="B63" s="927"/>
      <c r="C63" s="927"/>
      <c r="D63" s="976"/>
      <c r="E63" s="927"/>
      <c r="F63" s="97" t="s">
        <v>16553</v>
      </c>
      <c r="G63" s="52" t="s">
        <v>16606</v>
      </c>
      <c r="H63" s="192" t="s">
        <v>16497</v>
      </c>
      <c r="I63" s="190"/>
      <c r="J63" s="193" t="s">
        <v>16497</v>
      </c>
      <c r="K63" s="191"/>
      <c r="L63" s="193" t="s">
        <v>16497</v>
      </c>
      <c r="M63" s="191"/>
      <c r="N63" s="194" t="s">
        <v>16497</v>
      </c>
      <c r="O63" s="175"/>
      <c r="P63" s="95" t="s">
        <v>16497</v>
      </c>
      <c r="Q63" s="96"/>
      <c r="R63" s="27" t="s">
        <v>16497</v>
      </c>
      <c r="S63" s="92">
        <f>SUMIFS(台帳表ｋ[金額],台帳表ｋ[精算
グループ],確報【１月】!$H63,台帳表ｋ[入金月（月のみ）],確報【１月】!$A$1,台帳表ｋ[事務所/分室],"神")+SUMIFS(測量台帳1ｋ[入金額],測量台帳1ｋ[精算
グループ],確報【１月】!$H63,測量台帳1ｋ[入金月（月のみ）],確報【１月】!$A$1,測量台帳1ｋ[NC区分],"神奈川")+SUMIFS(測量台帳1__2ｋ[入金額(後)],測量台帳1__2ｋ[精算
グループ(後)],確報【１月】!$H63,測量台帳1__2ｋ[入金月(後)（月のみ）],確報【１月】!$A$1,測量台帳1__2ｋ[NC区分],"神奈川")</f>
        <v>0</v>
      </c>
      <c r="T63" s="93" t="s">
        <v>228</v>
      </c>
      <c r="U63" s="29">
        <f>SUMIFS(台帳表ｋ[金額],台帳表ｋ[精算
グループ],確報【１月】!$H63,台帳表ｋ[入金月（月のみ）],確報【１月】!$A$1,台帳表ｋ[事務所/分室],"湘")+SUMIFS(測量台帳1ｋ[入金額],測量台帳1ｋ[精算
グループ],確報【１月】!$H63,測量台帳1ｋ[入金月（月のみ）],確報【１月】!$A$1,測量台帳1ｋ[NC区分],"湘南")+SUMIFS(測量台帳1__2ｋ[入金額(後)],測量台帳1__2ｋ[精算
グループ(後)],確報【１月】!$H63,測量台帳1__2ｋ[入金月(後)（月のみ）],確報【１月】!$A$1,測量台帳1__2ｋ[NC区分],"湘南")</f>
        <v>0</v>
      </c>
      <c r="V63" s="73" t="s">
        <v>228</v>
      </c>
      <c r="W63" s="96" cm="1">
        <f t="array" ref="W63">INDEX(設備G入力用!$F$2:$Q$72,ROW(A58), MATCH($A$1,設備G入力用!$F$2:$Q$2,0))</f>
        <v>0</v>
      </c>
      <c r="X63" s="30">
        <f t="shared" si="7"/>
        <v>0</v>
      </c>
      <c r="AA63" s="983"/>
      <c r="AB63" s="314" t="s">
        <v>16550</v>
      </c>
      <c r="AC63" s="172">
        <f>SUM(I60,K60,M60,O60,Q60,S60,U60,W60)</f>
        <v>4368243</v>
      </c>
      <c r="AD63" s="10"/>
      <c r="AE63" s="10"/>
      <c r="AF63" s="202" t="str">
        <f>IFERROR(_xlfn.XLOOKUP(確報【１月】!$AE63,台帳表ｓ[整理番号],台帳表ｓ[繁閑調整]),"")</f>
        <v/>
      </c>
      <c r="AG63" s="277" t="str">
        <f>IFERROR(_xlfn.XLOOKUP(確報【１月】!$AE63,台帳表ｓ[整理番号],台帳表ｓ[精算
グループ]),"")</f>
        <v/>
      </c>
      <c r="AH63" s="278" t="str">
        <f>IFERROR(_xlfn.XLOOKUP(確報【１月】!$AE63,台帳表ｓ[整理番号],台帳表ｓ[請求書発行番号]),"")</f>
        <v/>
      </c>
      <c r="AI63" s="269" t="str">
        <f>IFERROR(_xlfn.XLOOKUP(確報【１月】!$AE63,台帳表ｓ[整理番号],台帳表ｓ[繁閑調整金]),"")</f>
        <v/>
      </c>
      <c r="AJ63" s="275"/>
      <c r="AL63" s="202" t="str">
        <f>IFERROR(_xlfn.XLOOKUP(確報【１月】!AK63,台帳表ｔ[整理番号],台帳表ｔ[繁閑調整]),"")</f>
        <v/>
      </c>
      <c r="AM63" s="277" t="str">
        <f>IFERROR(_xlfn.XLOOKUP(確報【１月】!AK63,台帳表ｔ[整理番号],台帳表ｔ[精算
グループ]),"")</f>
        <v/>
      </c>
      <c r="AN63" s="278" t="str">
        <f>IFERROR(_xlfn.XLOOKUP(確報【１月】!AK63,台帳表ｔ[整理番号],台帳表ｔ[請求書発行番号]),"")</f>
        <v/>
      </c>
      <c r="AO63" s="269" t="str">
        <f>IFERROR(_xlfn.XLOOKUP(確報【１月】!AK63,台帳表ｔ[整理番号],台帳表ｔ[繁閑調整金]),"")</f>
        <v/>
      </c>
      <c r="AP63" s="275"/>
      <c r="AR63" s="202" t="str">
        <f>IFERROR(_xlfn.XLOOKUP(確報【１月】!AQ63,台帳表ｋ[整理番号],台帳表ｋ[繁閑調整]),"")</f>
        <v/>
      </c>
      <c r="AS63" s="277" t="str">
        <f>IFERROR(_xlfn.XLOOKUP(確報【１月】!AQ63,台帳表ｋ[整理番号],台帳表ｋ[精算
グループ]),"")</f>
        <v/>
      </c>
      <c r="AT63" s="278" t="str">
        <f>IFERROR(_xlfn.XLOOKUP(確報【１月】!AQ63,台帳表ｋ[整理番号],台帳表ｋ[請求書発行番号]),"")</f>
        <v/>
      </c>
      <c r="AU63" s="269" t="str">
        <f>IFERROR(_xlfn.XLOOKUP(確報【１月】!AQ63,台帳表ｋ[整理番号],台帳表ｋ[繁閑調整金]),"")</f>
        <v/>
      </c>
      <c r="AV63" s="275"/>
      <c r="AX63" s="202" t="str">
        <f>IFERROR(_xlfn.XLOOKUP(確報【１月】!AW63,台帳表ｋ[整理番号],台帳表ｋ[繁閑調整]),"")</f>
        <v/>
      </c>
      <c r="AY63" s="277" t="str">
        <f>IFERROR(_xlfn.XLOOKUP(確報【１月】!AW63,台帳表ｋ[整理番号],台帳表ｋ[精算
グループ]),"")</f>
        <v/>
      </c>
      <c r="AZ63" s="278" t="str">
        <f>IFERROR(_xlfn.XLOOKUP(確報【１月】!AW63,台帳表ｋ[整理番号],台帳表ｋ[請求書発行番号]),"")</f>
        <v/>
      </c>
      <c r="BA63" s="269" t="str">
        <f>IFERROR(_xlfn.XLOOKUP(確報【１月】!AW63,台帳表ｋ[整理番号],台帳表ｋ[繁閑調整金]),"")</f>
        <v/>
      </c>
    </row>
    <row r="64" spans="1:53" ht="16.350000000000001" customHeight="1" thickBot="1">
      <c r="A64" s="927"/>
      <c r="B64" s="927"/>
      <c r="C64" s="927"/>
      <c r="D64" s="976"/>
      <c r="E64" s="928"/>
      <c r="F64" s="221" t="s">
        <v>16554</v>
      </c>
      <c r="G64" s="222" t="s">
        <v>16606</v>
      </c>
      <c r="H64" s="200" t="s">
        <v>16527</v>
      </c>
      <c r="I64" s="153"/>
      <c r="J64" s="223" t="s">
        <v>16527</v>
      </c>
      <c r="K64" s="154"/>
      <c r="L64" s="223" t="s">
        <v>16527</v>
      </c>
      <c r="M64" s="154"/>
      <c r="N64" s="224" t="s">
        <v>16527</v>
      </c>
      <c r="O64" s="155"/>
      <c r="P64" s="200" t="s">
        <v>16527</v>
      </c>
      <c r="Q64" s="155"/>
      <c r="R64" s="200" t="s">
        <v>16527</v>
      </c>
      <c r="S64" s="154">
        <f>SUMIFS(台帳表ｋ[金額],台帳表ｋ[精算
グループ],確報【１月】!$H64,台帳表ｋ[入金月（月のみ）],確報【１月】!$A$1,台帳表ｋ[事務所/分室],"神")+SUMIFS(測量台帳1ｋ[入金額],測量台帳1ｋ[精算
グループ],確報【１月】!$H64,測量台帳1ｋ[入金月（月のみ）],確報【１月】!$A$1,測量台帳1ｋ[NC区分],"神奈川")+SUMIFS(測量台帳1__2ｋ[入金額(後)],測量台帳1__2ｋ[精算
グループ(後)],確報【１月】!$H64,測量台帳1__2ｋ[入金月(後)（月のみ）],確報【１月】!$A$1,測量台帳1__2ｋ[NC区分],"神奈川")</f>
        <v>0</v>
      </c>
      <c r="T64" s="224" t="s">
        <v>240</v>
      </c>
      <c r="U64" s="155">
        <f>SUMIFS(台帳表ｋ[金額],台帳表ｋ[精算
グループ],確報【１月】!$H64,台帳表ｋ[入金月（月のみ）],確報【１月】!$A$1,台帳表ｋ[事務所/分室],"湘")+SUMIFS(測量台帳1ｋ[入金額],測量台帳1ｋ[精算
グループ],確報【１月】!$H64,測量台帳1ｋ[入金月（月のみ）],確報【１月】!$A$1,測量台帳1ｋ[NC区分],"湘南")+SUMIFS(測量台帳1__2ｋ[入金額(後)],測量台帳1__2ｋ[精算
グループ(後)],確報【１月】!$H64,測量台帳1__2ｋ[入金月(後)（月のみ）],確報【１月】!$A$1,測量台帳1__2ｋ[NC区分],"湘南")</f>
        <v>4339255</v>
      </c>
      <c r="V64" s="200" t="s">
        <v>240</v>
      </c>
      <c r="W64" s="155" cm="1">
        <f t="array" ref="W64">INDEX(設備G入力用!$F$2:$Q$72,ROW(A59), MATCH($A$1,設備G入力用!$F$2:$Q$2,0))</f>
        <v>0</v>
      </c>
      <c r="X64" s="156">
        <f t="shared" si="7"/>
        <v>4339255</v>
      </c>
      <c r="Y64" s="16">
        <f>SUM(X59:X64)</f>
        <v>9990588</v>
      </c>
      <c r="Z64" s="13" t="s">
        <v>16625</v>
      </c>
      <c r="AA64" s="983"/>
      <c r="AB64" s="314" t="s">
        <v>16497</v>
      </c>
      <c r="AC64" s="172">
        <f t="shared" ref="AC64:AC70" si="11">SUM(I63,K63,M63,O63,Q63,S63,U63,W63)</f>
        <v>0</v>
      </c>
      <c r="AD64" s="10"/>
      <c r="AE64" s="10"/>
      <c r="AF64" s="202" t="str">
        <f>IFERROR(_xlfn.XLOOKUP(確報【１月】!$AE64,台帳表ｓ[整理番号],台帳表ｓ[繁閑調整]),"")</f>
        <v/>
      </c>
      <c r="AG64" s="277" t="str">
        <f>IFERROR(_xlfn.XLOOKUP(確報【１月】!$AE64,台帳表ｓ[整理番号],台帳表ｓ[精算
グループ]),"")</f>
        <v/>
      </c>
      <c r="AH64" s="278" t="str">
        <f>IFERROR(_xlfn.XLOOKUP(確報【１月】!$AE64,台帳表ｓ[整理番号],台帳表ｓ[請求書発行番号]),"")</f>
        <v/>
      </c>
      <c r="AI64" s="269" t="str">
        <f>IFERROR(_xlfn.XLOOKUP(確報【１月】!$AE64,台帳表ｓ[整理番号],台帳表ｓ[繁閑調整金]),"")</f>
        <v/>
      </c>
      <c r="AJ64" s="275"/>
      <c r="AL64" s="202" t="str">
        <f>IFERROR(_xlfn.XLOOKUP(確報【１月】!AK64,台帳表ｔ[整理番号],台帳表ｔ[繁閑調整]),"")</f>
        <v/>
      </c>
      <c r="AM64" s="277" t="str">
        <f>IFERROR(_xlfn.XLOOKUP(確報【１月】!AK64,台帳表ｔ[整理番号],台帳表ｔ[精算
グループ]),"")</f>
        <v/>
      </c>
      <c r="AN64" s="278" t="str">
        <f>IFERROR(_xlfn.XLOOKUP(確報【１月】!AK64,台帳表ｔ[整理番号],台帳表ｔ[請求書発行番号]),"")</f>
        <v/>
      </c>
      <c r="AO64" s="269" t="str">
        <f>IFERROR(_xlfn.XLOOKUP(確報【１月】!AK64,台帳表ｔ[整理番号],台帳表ｔ[繁閑調整金]),"")</f>
        <v/>
      </c>
      <c r="AP64" s="275"/>
      <c r="AR64" s="202" t="str">
        <f>IFERROR(_xlfn.XLOOKUP(確報【１月】!AQ64,台帳表ｋ[整理番号],台帳表ｋ[繁閑調整]),"")</f>
        <v/>
      </c>
      <c r="AS64" s="277" t="str">
        <f>IFERROR(_xlfn.XLOOKUP(確報【１月】!AQ64,台帳表ｋ[整理番号],台帳表ｋ[精算
グループ]),"")</f>
        <v/>
      </c>
      <c r="AT64" s="278" t="str">
        <f>IFERROR(_xlfn.XLOOKUP(確報【１月】!AQ64,台帳表ｋ[整理番号],台帳表ｋ[請求書発行番号]),"")</f>
        <v/>
      </c>
      <c r="AU64" s="269" t="str">
        <f>IFERROR(_xlfn.XLOOKUP(確報【１月】!AQ64,台帳表ｋ[整理番号],台帳表ｋ[繁閑調整金]),"")</f>
        <v/>
      </c>
      <c r="AV64" s="275"/>
      <c r="AX64" s="202" t="str">
        <f>IFERROR(_xlfn.XLOOKUP(確報【１月】!AW64,台帳表ｋ[整理番号],台帳表ｋ[繁閑調整]),"")</f>
        <v/>
      </c>
      <c r="AY64" s="277" t="str">
        <f>IFERROR(_xlfn.XLOOKUP(確報【１月】!AW64,台帳表ｋ[整理番号],台帳表ｋ[精算
グループ]),"")</f>
        <v/>
      </c>
      <c r="AZ64" s="278" t="str">
        <f>IFERROR(_xlfn.XLOOKUP(確報【１月】!AW64,台帳表ｋ[整理番号],台帳表ｋ[請求書発行番号]),"")</f>
        <v/>
      </c>
      <c r="BA64" s="269" t="str">
        <f>IFERROR(_xlfn.XLOOKUP(確報【１月】!AW64,台帳表ｋ[整理番号],台帳表ｋ[繁閑調整金]),"")</f>
        <v/>
      </c>
    </row>
    <row r="65" spans="1:53" ht="16.350000000000001" customHeight="1" thickBot="1">
      <c r="A65" s="927"/>
      <c r="B65" s="927"/>
      <c r="C65" s="927"/>
      <c r="D65" s="976"/>
      <c r="E65" s="926" t="s">
        <v>16500</v>
      </c>
      <c r="F65" s="225" t="s">
        <v>16501</v>
      </c>
      <c r="G65" s="226"/>
      <c r="H65" s="227" t="s">
        <v>16555</v>
      </c>
      <c r="I65" s="228"/>
      <c r="J65" s="229" t="s">
        <v>16555</v>
      </c>
      <c r="K65" s="230"/>
      <c r="L65" s="231" t="s">
        <v>16555</v>
      </c>
      <c r="M65" s="230"/>
      <c r="N65" s="231" t="s">
        <v>16555</v>
      </c>
      <c r="O65" s="232"/>
      <c r="P65" s="227" t="s">
        <v>16555</v>
      </c>
      <c r="Q65" s="232"/>
      <c r="R65" s="227" t="s">
        <v>16555</v>
      </c>
      <c r="S65" s="230">
        <f>SUMIFS(台帳表ｋ[金額],台帳表ｋ[精算
グループ],確報【１月】!$H65,台帳表ｋ[入金月（月のみ）],確報【１月】!$A$1,台帳表ｋ[事務所/分室],"神")+SUMIFS(測量台帳1ｋ[入金額],測量台帳1ｋ[精算
グループ],確報【１月】!$H65,測量台帳1ｋ[入金月（月のみ）],確報【１月】!$A$1,測量台帳1ｋ[NC区分],"神奈川")+SUMIFS(測量台帳1__2ｋ[入金額(後)],測量台帳1__2ｋ[精算
グループ(後)],確報【１月】!$H65,測量台帳1__2ｋ[入金月(後)（月のみ）],確報【１月】!$A$1,測量台帳1__2ｋ[NC区分],"神奈川")</f>
        <v>137199</v>
      </c>
      <c r="T65" s="231" t="s">
        <v>16555</v>
      </c>
      <c r="U65" s="232">
        <f>SUMIFS(台帳表ｋ[金額],台帳表ｋ[精算
グループ],確報【１月】!$H65,台帳表ｋ[入金月（月のみ）],確報【１月】!$A$1,台帳表ｋ[事務所/分室],"湘")+SUMIFS(測量台帳1ｋ[入金額],測量台帳1ｋ[精算
グループ],確報【１月】!$H65,測量台帳1ｋ[入金月（月のみ）],確報【１月】!$A$1,測量台帳1ｋ[NC区分],"湘南")+SUMIFS(測量台帳1__2ｋ[入金額(後)],測量台帳1__2ｋ[精算
グループ(後)],確報【１月】!$H65,測量台帳1__2ｋ[入金月(後)（月のみ）],確報【１月】!$A$1,測量台帳1__2ｋ[NC区分],"湘南")</f>
        <v>243290</v>
      </c>
      <c r="V65" s="227" t="s">
        <v>16555</v>
      </c>
      <c r="W65" s="232" cm="1">
        <f t="array" ref="W65">INDEX(設備G入力用!$F$2:$Q$72,ROW(A60), MATCH($A$1,設備G入力用!$F$2:$Q$2,0))</f>
        <v>0</v>
      </c>
      <c r="X65" s="233">
        <f t="shared" si="7"/>
        <v>380489</v>
      </c>
      <c r="Y65" s="181">
        <f>SUM(X65:X65)</f>
        <v>380489</v>
      </c>
      <c r="Z65" s="13"/>
      <c r="AA65" s="983"/>
      <c r="AB65" s="314" t="s">
        <v>16527</v>
      </c>
      <c r="AC65" s="172">
        <f t="shared" si="11"/>
        <v>4339255</v>
      </c>
      <c r="AD65" s="10"/>
      <c r="AE65" s="10"/>
      <c r="AF65" s="202" t="str">
        <f>IFERROR(_xlfn.XLOOKUP(確報【１月】!$AE65,台帳表ｓ[整理番号],台帳表ｓ[繁閑調整]),"")</f>
        <v/>
      </c>
      <c r="AG65" s="277" t="str">
        <f>IFERROR(_xlfn.XLOOKUP(確報【１月】!$AE65,台帳表ｓ[整理番号],台帳表ｓ[精算
グループ]),"")</f>
        <v/>
      </c>
      <c r="AH65" s="278" t="str">
        <f>IFERROR(_xlfn.XLOOKUP(確報【１月】!$AE65,台帳表ｓ[整理番号],台帳表ｓ[請求書発行番号]),"")</f>
        <v/>
      </c>
      <c r="AI65" s="269" t="str">
        <f>IFERROR(_xlfn.XLOOKUP(確報【１月】!$AE65,台帳表ｓ[整理番号],台帳表ｓ[繁閑調整金]),"")</f>
        <v/>
      </c>
      <c r="AJ65" s="275"/>
      <c r="AL65" s="202" t="str">
        <f>IFERROR(_xlfn.XLOOKUP(確報【１月】!AK65,台帳表ｔ[整理番号],台帳表ｔ[繁閑調整]),"")</f>
        <v/>
      </c>
      <c r="AM65" s="277" t="str">
        <f>IFERROR(_xlfn.XLOOKUP(確報【１月】!AK65,台帳表ｔ[整理番号],台帳表ｔ[精算
グループ]),"")</f>
        <v/>
      </c>
      <c r="AN65" s="278" t="str">
        <f>IFERROR(_xlfn.XLOOKUP(確報【１月】!AK65,台帳表ｔ[整理番号],台帳表ｔ[請求書発行番号]),"")</f>
        <v/>
      </c>
      <c r="AO65" s="269" t="str">
        <f>IFERROR(_xlfn.XLOOKUP(確報【１月】!AK65,台帳表ｔ[整理番号],台帳表ｔ[繁閑調整金]),"")</f>
        <v/>
      </c>
      <c r="AP65" s="275"/>
      <c r="AR65" s="202" t="str">
        <f>IFERROR(_xlfn.XLOOKUP(確報【１月】!AQ65,台帳表ｋ[整理番号],台帳表ｋ[繁閑調整]),"")</f>
        <v/>
      </c>
      <c r="AS65" s="277" t="str">
        <f>IFERROR(_xlfn.XLOOKUP(確報【１月】!AQ65,台帳表ｋ[整理番号],台帳表ｋ[精算
グループ]),"")</f>
        <v/>
      </c>
      <c r="AT65" s="278" t="str">
        <f>IFERROR(_xlfn.XLOOKUP(確報【１月】!AQ65,台帳表ｋ[整理番号],台帳表ｋ[請求書発行番号]),"")</f>
        <v/>
      </c>
      <c r="AU65" s="269" t="str">
        <f>IFERROR(_xlfn.XLOOKUP(確報【１月】!AQ65,台帳表ｋ[整理番号],台帳表ｋ[繁閑調整金]),"")</f>
        <v/>
      </c>
      <c r="AV65" s="275"/>
      <c r="AX65" s="202" t="str">
        <f>IFERROR(_xlfn.XLOOKUP(確報【１月】!AW65,台帳表ｋ[整理番号],台帳表ｋ[繁閑調整]),"")</f>
        <v/>
      </c>
      <c r="AY65" s="277" t="str">
        <f>IFERROR(_xlfn.XLOOKUP(確報【１月】!AW65,台帳表ｋ[整理番号],台帳表ｋ[精算
グループ]),"")</f>
        <v/>
      </c>
      <c r="AZ65" s="278" t="str">
        <f>IFERROR(_xlfn.XLOOKUP(確報【１月】!AW65,台帳表ｋ[整理番号],台帳表ｋ[請求書発行番号]),"")</f>
        <v/>
      </c>
      <c r="BA65" s="269" t="str">
        <f>IFERROR(_xlfn.XLOOKUP(確報【１月】!AW65,台帳表ｋ[整理番号],台帳表ｋ[繁閑調整金]),"")</f>
        <v/>
      </c>
    </row>
    <row r="66" spans="1:53" ht="16.350000000000001" customHeight="1">
      <c r="A66" s="927"/>
      <c r="B66" s="927"/>
      <c r="C66" s="927"/>
      <c r="D66" s="976"/>
      <c r="E66" s="927"/>
      <c r="F66" s="91" t="s">
        <v>16556</v>
      </c>
      <c r="G66" s="52" t="s">
        <v>16606</v>
      </c>
      <c r="H66" s="53" t="s">
        <v>16506</v>
      </c>
      <c r="I66" s="166"/>
      <c r="J66" s="81" t="s">
        <v>16506</v>
      </c>
      <c r="K66" s="82"/>
      <c r="L66" s="81" t="s">
        <v>16506</v>
      </c>
      <c r="M66" s="82"/>
      <c r="N66" s="69" t="s">
        <v>16506</v>
      </c>
      <c r="O66" s="70"/>
      <c r="P66" s="53" t="s">
        <v>16506</v>
      </c>
      <c r="Q66" s="54"/>
      <c r="R66" s="53" t="s">
        <v>16506</v>
      </c>
      <c r="S66" s="88">
        <f>SUMIFS(台帳表ｋ[金額],台帳表ｋ[精算
グループ],確報【１月】!$H66,台帳表ｋ[入金月（月のみ）],確報【１月】!$A$1,台帳表ｋ[事務所/分室],"神")+SUMIFS(測量台帳1ｋ[入金額],測量台帳1ｋ[精算
グループ],確報【１月】!$H66,測量台帳1ｋ[入金月（月のみ）],確報【１月】!$A$1,測量台帳1ｋ[NC区分],"神奈川")+SUMIFS(測量台帳1__2ｋ[入金額(後)],測量台帳1__2ｋ[精算
グループ(後)],確報【１月】!$H66,測量台帳1__2ｋ[入金月(後)（月のみ）],確報【１月】!$A$1,測量台帳1__2ｋ[NC区分],"神奈川")</f>
        <v>0</v>
      </c>
      <c r="T66" s="89" t="s">
        <v>315</v>
      </c>
      <c r="U66" s="54">
        <f>SUMIFS(台帳表ｋ[金額],台帳表ｋ[精算
グループ],確報【１月】!$H66,台帳表ｋ[入金月（月のみ）],確報【１月】!$A$1,台帳表ｋ[事務所/分室],"湘")+SUMIFS(測量台帳1ｋ[入金額],測量台帳1ｋ[精算
グループ],確報【１月】!$H66,測量台帳1ｋ[入金月（月のみ）],確報【１月】!$A$1,測量台帳1ｋ[NC区分],"湘南")+SUMIFS(測量台帳1__2ｋ[入金額(後)],測量台帳1__2ｋ[精算
グループ(後)],確報【１月】!$H66,測量台帳1__2ｋ[入金月(後)（月のみ）],確報【１月】!$A$1,測量台帳1__2ｋ[NC区分],"湘南")</f>
        <v>0</v>
      </c>
      <c r="V66" s="53" t="s">
        <v>315</v>
      </c>
      <c r="W66" s="54" cm="1">
        <f t="array" ref="W66">INDEX(設備G入力用!$F$2:$Q$72,ROW(A61), MATCH($A$1,設備G入力用!$F$2:$Q$2,0))</f>
        <v>0</v>
      </c>
      <c r="X66" s="71">
        <f t="shared" si="7"/>
        <v>0</v>
      </c>
      <c r="Y66" s="24"/>
      <c r="Z66" s="13"/>
      <c r="AA66" s="983"/>
      <c r="AB66" s="304" t="s">
        <v>16555</v>
      </c>
      <c r="AC66" s="172">
        <f t="shared" si="11"/>
        <v>380489</v>
      </c>
      <c r="AD66" s="10"/>
      <c r="AE66" s="10"/>
      <c r="AF66" s="202" t="str">
        <f>IFERROR(_xlfn.XLOOKUP(確報【１月】!$AE66,台帳表ｓ[整理番号],台帳表ｓ[繁閑調整]),"")</f>
        <v/>
      </c>
      <c r="AG66" s="277" t="str">
        <f>IFERROR(_xlfn.XLOOKUP(確報【１月】!$AE66,台帳表ｓ[整理番号],台帳表ｓ[精算
グループ]),"")</f>
        <v/>
      </c>
      <c r="AH66" s="278" t="str">
        <f>IFERROR(_xlfn.XLOOKUP(確報【１月】!$AE66,台帳表ｓ[整理番号],台帳表ｓ[請求書発行番号]),"")</f>
        <v/>
      </c>
      <c r="AI66" s="269" t="str">
        <f>IFERROR(_xlfn.XLOOKUP(確報【１月】!$AE66,台帳表ｓ[整理番号],台帳表ｓ[繁閑調整金]),"")</f>
        <v/>
      </c>
      <c r="AJ66" s="275"/>
      <c r="AL66" s="202" t="str">
        <f>IFERROR(_xlfn.XLOOKUP(確報【１月】!AK66,台帳表ｔ[整理番号],台帳表ｔ[繁閑調整]),"")</f>
        <v/>
      </c>
      <c r="AM66" s="277" t="str">
        <f>IFERROR(_xlfn.XLOOKUP(確報【１月】!AK66,台帳表ｔ[整理番号],台帳表ｔ[精算
グループ]),"")</f>
        <v/>
      </c>
      <c r="AN66" s="278" t="str">
        <f>IFERROR(_xlfn.XLOOKUP(確報【１月】!AK66,台帳表ｔ[整理番号],台帳表ｔ[請求書発行番号]),"")</f>
        <v/>
      </c>
      <c r="AO66" s="269" t="str">
        <f>IFERROR(_xlfn.XLOOKUP(確報【１月】!AK66,台帳表ｔ[整理番号],台帳表ｔ[繁閑調整金]),"")</f>
        <v/>
      </c>
      <c r="AP66" s="275"/>
      <c r="AR66" s="202" t="str">
        <f>IFERROR(_xlfn.XLOOKUP(確報【１月】!AQ66,台帳表ｋ[整理番号],台帳表ｋ[繁閑調整]),"")</f>
        <v/>
      </c>
      <c r="AS66" s="277" t="str">
        <f>IFERROR(_xlfn.XLOOKUP(確報【１月】!AQ66,台帳表ｋ[整理番号],台帳表ｋ[精算
グループ]),"")</f>
        <v/>
      </c>
      <c r="AT66" s="278" t="str">
        <f>IFERROR(_xlfn.XLOOKUP(確報【１月】!AQ66,台帳表ｋ[整理番号],台帳表ｋ[請求書発行番号]),"")</f>
        <v/>
      </c>
      <c r="AU66" s="269" t="str">
        <f>IFERROR(_xlfn.XLOOKUP(確報【１月】!AQ66,台帳表ｋ[整理番号],台帳表ｋ[繁閑調整金]),"")</f>
        <v/>
      </c>
      <c r="AV66" s="275"/>
      <c r="AX66" s="202" t="str">
        <f>IFERROR(_xlfn.XLOOKUP(確報【１月】!AW66,台帳表ｋ[整理番号],台帳表ｋ[繁閑調整]),"")</f>
        <v/>
      </c>
      <c r="AY66" s="277" t="str">
        <f>IFERROR(_xlfn.XLOOKUP(確報【１月】!AW66,台帳表ｋ[整理番号],台帳表ｋ[精算
グループ]),"")</f>
        <v/>
      </c>
      <c r="AZ66" s="278" t="str">
        <f>IFERROR(_xlfn.XLOOKUP(確報【１月】!AW66,台帳表ｋ[整理番号],台帳表ｋ[請求書発行番号]),"")</f>
        <v/>
      </c>
      <c r="BA66" s="269" t="str">
        <f>IFERROR(_xlfn.XLOOKUP(確報【１月】!AW66,台帳表ｋ[整理番号],台帳表ｋ[繁閑調整金]),"")</f>
        <v/>
      </c>
    </row>
    <row r="67" spans="1:53" ht="16.350000000000001" customHeight="1">
      <c r="A67" s="927"/>
      <c r="B67" s="927"/>
      <c r="C67" s="927"/>
      <c r="D67" s="976"/>
      <c r="E67" s="927"/>
      <c r="F67" s="98" t="s">
        <v>16507</v>
      </c>
      <c r="G67" s="63" t="s">
        <v>16606</v>
      </c>
      <c r="H67" s="27" t="s">
        <v>16508</v>
      </c>
      <c r="I67" s="28"/>
      <c r="J67" s="78" t="s">
        <v>16508</v>
      </c>
      <c r="K67" s="40"/>
      <c r="L67" s="78" t="s">
        <v>16508</v>
      </c>
      <c r="M67" s="40"/>
      <c r="N67" s="60" t="s">
        <v>16508</v>
      </c>
      <c r="O67" s="61"/>
      <c r="P67" s="27" t="s">
        <v>16508</v>
      </c>
      <c r="Q67" s="29"/>
      <c r="R67" s="27" t="s">
        <v>16508</v>
      </c>
      <c r="S67" s="92">
        <f>SUMIFS(台帳表ｋ[金額],台帳表ｋ[精算
グループ],確報【１月】!$H67,台帳表ｋ[入金月（月のみ）],確報【１月】!$A$1,台帳表ｋ[事務所/分室],"神")+SUMIFS(測量台帳1ｋ[入金額],測量台帳1ｋ[精算
グループ],確報【１月】!$H67,測量台帳1ｋ[入金月（月のみ）],確報【１月】!$A$1,測量台帳1ｋ[NC区分],"神奈川")+SUMIFS(測量台帳1__2ｋ[入金額(後)],測量台帳1__2ｋ[精算
グループ(後)],確報【１月】!$H67,測量台帳1__2ｋ[入金月(後)（月のみ）],確報【１月】!$A$1,測量台帳1__2ｋ[NC区分],"神奈川")</f>
        <v>0</v>
      </c>
      <c r="T67" s="93" t="s">
        <v>620</v>
      </c>
      <c r="U67" s="29">
        <f>SUMIFS(台帳表ｋ[金額],台帳表ｋ[精算
グループ],確報【１月】!$H67,台帳表ｋ[入金月（月のみ）],確報【１月】!$A$1,台帳表ｋ[事務所/分室],"湘")+SUMIFS(測量台帳1ｋ[入金額],測量台帳1ｋ[精算
グループ],確報【１月】!$H67,測量台帳1ｋ[入金月（月のみ）],確報【１月】!$A$1,測量台帳1ｋ[NC区分],"湘南")+SUMIFS(測量台帳1__2ｋ[入金額(後)],測量台帳1__2ｋ[精算
グループ(後)],確報【１月】!$H67,測量台帳1__2ｋ[入金月(後)（月のみ）],確報【１月】!$A$1,測量台帳1__2ｋ[NC区分],"湘南")</f>
        <v>0</v>
      </c>
      <c r="V67" s="27" t="s">
        <v>620</v>
      </c>
      <c r="W67" s="29" cm="1">
        <f t="array" ref="W67">INDEX(設備G入力用!$F$2:$Q$72,ROW(A62), MATCH($A$1,設備G入力用!$F$2:$Q$2,0))</f>
        <v>0</v>
      </c>
      <c r="X67" s="30">
        <f t="shared" si="7"/>
        <v>0</v>
      </c>
      <c r="Y67" s="24"/>
      <c r="Z67" s="13"/>
      <c r="AA67" s="983"/>
      <c r="AB67" s="314" t="s">
        <v>16506</v>
      </c>
      <c r="AC67" s="172">
        <f t="shared" si="11"/>
        <v>0</v>
      </c>
      <c r="AD67" s="10"/>
      <c r="AE67" s="10"/>
      <c r="AF67" s="202" t="str">
        <f>IFERROR(_xlfn.XLOOKUP(確報【１月】!$AE67,台帳表ｓ[整理番号],台帳表ｓ[繁閑調整]),"")</f>
        <v/>
      </c>
      <c r="AG67" s="277" t="str">
        <f>IFERROR(_xlfn.XLOOKUP(確報【１月】!$AE67,台帳表ｓ[整理番号],台帳表ｓ[精算
グループ]),"")</f>
        <v/>
      </c>
      <c r="AH67" s="278" t="str">
        <f>IFERROR(_xlfn.XLOOKUP(確報【１月】!$AE67,台帳表ｓ[整理番号],台帳表ｓ[請求書発行番号]),"")</f>
        <v/>
      </c>
      <c r="AI67" s="269" t="str">
        <f>IFERROR(_xlfn.XLOOKUP(確報【１月】!$AE67,台帳表ｓ[整理番号],台帳表ｓ[繁閑調整金]),"")</f>
        <v/>
      </c>
      <c r="AJ67" s="275"/>
      <c r="AL67" s="202" t="str">
        <f>IFERROR(_xlfn.XLOOKUP(確報【１月】!AK67,台帳表ｔ[整理番号],台帳表ｔ[繁閑調整]),"")</f>
        <v/>
      </c>
      <c r="AM67" s="277" t="str">
        <f>IFERROR(_xlfn.XLOOKUP(確報【１月】!AK67,台帳表ｔ[整理番号],台帳表ｔ[精算
グループ]),"")</f>
        <v/>
      </c>
      <c r="AN67" s="278" t="str">
        <f>IFERROR(_xlfn.XLOOKUP(確報【１月】!AK67,台帳表ｔ[整理番号],台帳表ｔ[請求書発行番号]),"")</f>
        <v/>
      </c>
      <c r="AO67" s="269" t="str">
        <f>IFERROR(_xlfn.XLOOKUP(確報【１月】!AK67,台帳表ｔ[整理番号],台帳表ｔ[繁閑調整金]),"")</f>
        <v/>
      </c>
      <c r="AP67" s="275"/>
      <c r="AR67" s="202" t="str">
        <f>IFERROR(_xlfn.XLOOKUP(確報【１月】!AQ67,台帳表ｋ[整理番号],台帳表ｋ[繁閑調整]),"")</f>
        <v/>
      </c>
      <c r="AS67" s="277" t="str">
        <f>IFERROR(_xlfn.XLOOKUP(確報【１月】!AQ67,台帳表ｋ[整理番号],台帳表ｋ[精算
グループ]),"")</f>
        <v/>
      </c>
      <c r="AT67" s="278" t="str">
        <f>IFERROR(_xlfn.XLOOKUP(確報【１月】!AQ67,台帳表ｋ[整理番号],台帳表ｋ[請求書発行番号]),"")</f>
        <v/>
      </c>
      <c r="AU67" s="269" t="str">
        <f>IFERROR(_xlfn.XLOOKUP(確報【１月】!AQ67,台帳表ｋ[整理番号],台帳表ｋ[繁閑調整金]),"")</f>
        <v/>
      </c>
      <c r="AV67" s="275"/>
      <c r="AX67" s="202" t="str">
        <f>IFERROR(_xlfn.XLOOKUP(確報【１月】!AW67,台帳表ｋ[整理番号],台帳表ｋ[繁閑調整]),"")</f>
        <v/>
      </c>
      <c r="AY67" s="277" t="str">
        <f>IFERROR(_xlfn.XLOOKUP(確報【１月】!AW67,台帳表ｋ[整理番号],台帳表ｋ[精算
グループ]),"")</f>
        <v/>
      </c>
      <c r="AZ67" s="278" t="str">
        <f>IFERROR(_xlfn.XLOOKUP(確報【１月】!AW67,台帳表ｋ[整理番号],台帳表ｋ[請求書発行番号]),"")</f>
        <v/>
      </c>
      <c r="BA67" s="269" t="str">
        <f>IFERROR(_xlfn.XLOOKUP(確報【１月】!AW67,台帳表ｋ[整理番号],台帳表ｋ[繁閑調整金]),"")</f>
        <v/>
      </c>
    </row>
    <row r="68" spans="1:53" ht="16.350000000000001" customHeight="1" thickBot="1">
      <c r="A68" s="927"/>
      <c r="B68" s="927"/>
      <c r="C68" s="927"/>
      <c r="D68" s="976"/>
      <c r="E68" s="927"/>
      <c r="F68" s="91" t="s">
        <v>16503</v>
      </c>
      <c r="G68" s="52" t="s">
        <v>16606</v>
      </c>
      <c r="H68" s="27" t="s">
        <v>16504</v>
      </c>
      <c r="I68" s="28"/>
      <c r="J68" s="78" t="s">
        <v>16504</v>
      </c>
      <c r="K68" s="40"/>
      <c r="L68" s="78" t="s">
        <v>16504</v>
      </c>
      <c r="M68" s="40"/>
      <c r="N68" s="60" t="s">
        <v>16504</v>
      </c>
      <c r="O68" s="61"/>
      <c r="P68" s="27" t="s">
        <v>16504</v>
      </c>
      <c r="Q68" s="29"/>
      <c r="R68" s="27" t="s">
        <v>16504</v>
      </c>
      <c r="S68" s="92">
        <f>SUMIFS(台帳表ｋ[金額],台帳表ｋ[精算
グループ],確報【１月】!$H68,台帳表ｋ[入金月（月のみ）],確報【１月】!$A$1,台帳表ｋ[事務所/分室],"神")+SUMIFS(測量台帳1ｋ[入金額],測量台帳1ｋ[精算
グループ],確報【１月】!$H68,測量台帳1ｋ[入金月（月のみ）],確報【１月】!$A$1,測量台帳1ｋ[NC区分],"神奈川")+SUMIFS(測量台帳1__2ｋ[入金額(後)],測量台帳1__2ｋ[精算
グループ(後)],確報【１月】!$H68,測量台帳1__2ｋ[入金月(後)（月のみ）],確報【１月】!$A$1,測量台帳1__2ｋ[NC区分],"神奈川")</f>
        <v>0</v>
      </c>
      <c r="T68" s="93" t="s">
        <v>16612</v>
      </c>
      <c r="U68" s="29">
        <f>SUMIFS(台帳表ｋ[金額],台帳表ｋ[精算
グループ],確報【１月】!$H68,台帳表ｋ[入金月（月のみ）],確報【１月】!$A$1,台帳表ｋ[事務所/分室],"湘")+SUMIFS(測量台帳1ｋ[入金額],測量台帳1ｋ[精算
グループ],確報【１月】!$H68,測量台帳1ｋ[入金月（月のみ）],確報【１月】!$A$1,測量台帳1ｋ[NC区分],"湘南")+SUMIFS(測量台帳1__2ｋ[入金額(後)],測量台帳1__2ｋ[精算
グループ(後)],確報【１月】!$H68,測量台帳1__2ｋ[入金月(後)（月のみ）],確報【１月】!$A$1,測量台帳1__2ｋ[NC区分],"湘南")</f>
        <v>0</v>
      </c>
      <c r="V68" s="27" t="s">
        <v>16612</v>
      </c>
      <c r="W68" s="29" cm="1">
        <f t="array" ref="W68">INDEX(設備G入力用!$F$2:$Q$72,ROW(A63), MATCH($A$1,設備G入力用!$F$2:$Q$2,0))</f>
        <v>0</v>
      </c>
      <c r="X68" s="30">
        <f t="shared" si="7"/>
        <v>0</v>
      </c>
      <c r="AA68" s="983"/>
      <c r="AB68" s="304" t="s">
        <v>16508</v>
      </c>
      <c r="AC68" s="172">
        <f t="shared" si="11"/>
        <v>0</v>
      </c>
      <c r="AD68" s="10"/>
      <c r="AE68" s="10"/>
      <c r="AF68" s="202" t="str">
        <f>IFERROR(_xlfn.XLOOKUP(確報【１月】!$AE68,台帳表ｓ[整理番号],台帳表ｓ[繁閑調整]),"")</f>
        <v/>
      </c>
      <c r="AG68" s="277" t="str">
        <f>IFERROR(_xlfn.XLOOKUP(確報【１月】!$AE68,台帳表ｓ[整理番号],台帳表ｓ[精算
グループ]),"")</f>
        <v/>
      </c>
      <c r="AH68" s="278" t="str">
        <f>IFERROR(_xlfn.XLOOKUP(確報【１月】!$AE68,台帳表ｓ[整理番号],台帳表ｓ[請求書発行番号]),"")</f>
        <v/>
      </c>
      <c r="AI68" s="269" t="str">
        <f>IFERROR(_xlfn.XLOOKUP(確報【１月】!$AE68,台帳表ｓ[整理番号],台帳表ｓ[繁閑調整金]),"")</f>
        <v/>
      </c>
      <c r="AJ68" s="275"/>
      <c r="AL68" s="202" t="str">
        <f>IFERROR(_xlfn.XLOOKUP(確報【１月】!AK68,台帳表ｔ[整理番号],台帳表ｔ[繁閑調整]),"")</f>
        <v/>
      </c>
      <c r="AM68" s="277" t="str">
        <f>IFERROR(_xlfn.XLOOKUP(確報【１月】!AK68,台帳表ｔ[整理番号],台帳表ｔ[精算
グループ]),"")</f>
        <v/>
      </c>
      <c r="AN68" s="278" t="str">
        <f>IFERROR(_xlfn.XLOOKUP(確報【１月】!AK68,台帳表ｔ[整理番号],台帳表ｔ[請求書発行番号]),"")</f>
        <v/>
      </c>
      <c r="AO68" s="269" t="str">
        <f>IFERROR(_xlfn.XLOOKUP(確報【１月】!AK68,台帳表ｔ[整理番号],台帳表ｔ[繁閑調整金]),"")</f>
        <v/>
      </c>
      <c r="AP68" s="275"/>
      <c r="AR68" s="202" t="str">
        <f>IFERROR(_xlfn.XLOOKUP(確報【１月】!AQ68,台帳表ｋ[整理番号],台帳表ｋ[繁閑調整]),"")</f>
        <v/>
      </c>
      <c r="AS68" s="277" t="str">
        <f>IFERROR(_xlfn.XLOOKUP(確報【１月】!AQ68,台帳表ｋ[整理番号],台帳表ｋ[精算
グループ]),"")</f>
        <v/>
      </c>
      <c r="AT68" s="278" t="str">
        <f>IFERROR(_xlfn.XLOOKUP(確報【１月】!AQ68,台帳表ｋ[整理番号],台帳表ｋ[請求書発行番号]),"")</f>
        <v/>
      </c>
      <c r="AU68" s="269" t="str">
        <f>IFERROR(_xlfn.XLOOKUP(確報【１月】!AQ68,台帳表ｋ[整理番号],台帳表ｋ[繁閑調整金]),"")</f>
        <v/>
      </c>
      <c r="AV68" s="275"/>
      <c r="AX68" s="202" t="str">
        <f>IFERROR(_xlfn.XLOOKUP(確報【１月】!AW68,台帳表ｋ[整理番号],台帳表ｋ[繁閑調整]),"")</f>
        <v/>
      </c>
      <c r="AY68" s="277" t="str">
        <f>IFERROR(_xlfn.XLOOKUP(確報【１月】!AW68,台帳表ｋ[整理番号],台帳表ｋ[精算
グループ]),"")</f>
        <v/>
      </c>
      <c r="AZ68" s="278" t="str">
        <f>IFERROR(_xlfn.XLOOKUP(確報【１月】!AW68,台帳表ｋ[整理番号],台帳表ｋ[請求書発行番号]),"")</f>
        <v/>
      </c>
      <c r="BA68" s="269" t="str">
        <f>IFERROR(_xlfn.XLOOKUP(確報【１月】!AW68,台帳表ｋ[整理番号],台帳表ｋ[繁閑調整金]),"")</f>
        <v/>
      </c>
    </row>
    <row r="69" spans="1:53" ht="16.350000000000001" customHeight="1" thickBot="1">
      <c r="A69" s="927"/>
      <c r="B69" s="927"/>
      <c r="C69" s="928"/>
      <c r="D69" s="979"/>
      <c r="E69" s="928"/>
      <c r="F69" s="324" t="s">
        <v>16557</v>
      </c>
      <c r="G69" s="325" t="s">
        <v>16606</v>
      </c>
      <c r="H69" s="326"/>
      <c r="I69" s="327"/>
      <c r="J69" s="328"/>
      <c r="K69" s="329"/>
      <c r="L69" s="328"/>
      <c r="M69" s="329"/>
      <c r="N69" s="330"/>
      <c r="O69" s="331"/>
      <c r="P69" s="326"/>
      <c r="Q69" s="332"/>
      <c r="R69" s="326"/>
      <c r="S69" s="333">
        <f>SUMIFS(台帳表ｋ[金額],台帳表ｋ[精算
グループ],確報【１月】!$H69,台帳表ｋ[入金月（月のみ）],確報【１月】!$A$1,台帳表ｋ[事務所/分室],"神")+SUMIFS(測量台帳1ｋ[入金額],測量台帳1ｋ[精算
グループ],確報【１月】!$H69,測量台帳1ｋ[入金月（月のみ）],確報【１月】!$A$1,測量台帳1ｋ[NC区分],"神奈川")+SUMIFS(測量台帳1__2ｋ[入金額(後)],測量台帳1__2ｋ[精算
グループ(後)],確報【１月】!$H69,測量台帳1__2ｋ[入金月(後)（月のみ）],確報【１月】!$A$1,測量台帳1__2ｋ[NC区分],"神奈川")</f>
        <v>0</v>
      </c>
      <c r="T69" s="334"/>
      <c r="U69" s="332">
        <f>SUMIFS(台帳表ｋ[金額],台帳表ｋ[精算
グループ],確報【１月】!$H69,台帳表ｋ[入金月（月のみ）],確報【１月】!$A$1,台帳表ｋ[事務所/分室],"湘")+SUMIFS(測量台帳1ｋ[入金額],測量台帳1ｋ[精算
グループ],確報【１月】!$H69,測量台帳1ｋ[入金月（月のみ）],確報【１月】!$A$1,測量台帳1ｋ[NC区分],"湘南")+SUMIFS(測量台帳1__2ｋ[入金額(後)],測量台帳1__2ｋ[精算
グループ(後)],確報【１月】!$H69,測量台帳1__2ｋ[入金月(後)（月のみ）],確報【１月】!$A$1,測量台帳1__2ｋ[NC区分],"湘南")</f>
        <v>0</v>
      </c>
      <c r="V69" s="326"/>
      <c r="W69" s="332" cm="1">
        <f t="array" ref="W69">INDEX(設備G入力用!$F$2:$Q$72,ROW(A64), MATCH($A$1,設備G入力用!$F$2:$Q$2,0))</f>
        <v>0</v>
      </c>
      <c r="X69" s="41">
        <f t="shared" si="7"/>
        <v>0</v>
      </c>
      <c r="Y69" s="16">
        <f>SUM(X66:X69)</f>
        <v>0</v>
      </c>
      <c r="Z69" s="13" t="s">
        <v>16626</v>
      </c>
      <c r="AA69" s="983"/>
      <c r="AB69" s="304" t="s">
        <v>16504</v>
      </c>
      <c r="AC69" s="172">
        <f t="shared" si="11"/>
        <v>0</v>
      </c>
      <c r="AD69" s="10"/>
      <c r="AE69" s="10"/>
      <c r="AF69" s="202" t="str">
        <f>IFERROR(_xlfn.XLOOKUP(確報【１月】!$AE69,台帳表ｓ[整理番号],台帳表ｓ[繁閑調整]),"")</f>
        <v/>
      </c>
      <c r="AG69" s="277" t="str">
        <f>IFERROR(_xlfn.XLOOKUP(確報【１月】!$AE69,台帳表ｓ[整理番号],台帳表ｓ[精算
グループ]),"")</f>
        <v/>
      </c>
      <c r="AH69" s="278" t="str">
        <f>IFERROR(_xlfn.XLOOKUP(確報【１月】!$AE69,台帳表ｓ[整理番号],台帳表ｓ[請求書発行番号]),"")</f>
        <v/>
      </c>
      <c r="AI69" s="269" t="str">
        <f>IFERROR(_xlfn.XLOOKUP(確報【１月】!$AE69,台帳表ｓ[整理番号],台帳表ｓ[繁閑調整金]),"")</f>
        <v/>
      </c>
      <c r="AJ69" s="275"/>
      <c r="AL69" s="202" t="str">
        <f>IFERROR(_xlfn.XLOOKUP(確報【１月】!AK69,台帳表ｔ[整理番号],台帳表ｔ[繁閑調整]),"")</f>
        <v/>
      </c>
      <c r="AM69" s="277" t="str">
        <f>IFERROR(_xlfn.XLOOKUP(確報【１月】!AK69,台帳表ｔ[整理番号],台帳表ｔ[精算
グループ]),"")</f>
        <v/>
      </c>
      <c r="AN69" s="278" t="str">
        <f>IFERROR(_xlfn.XLOOKUP(確報【１月】!AK69,台帳表ｔ[整理番号],台帳表ｔ[請求書発行番号]),"")</f>
        <v/>
      </c>
      <c r="AO69" s="269" t="str">
        <f>IFERROR(_xlfn.XLOOKUP(確報【１月】!AK69,台帳表ｔ[整理番号],台帳表ｔ[繁閑調整金]),"")</f>
        <v/>
      </c>
      <c r="AP69" s="275"/>
      <c r="AR69" s="202" t="str">
        <f>IFERROR(_xlfn.XLOOKUP(確報【１月】!AQ69,台帳表ｋ[整理番号],台帳表ｋ[繁閑調整]),"")</f>
        <v/>
      </c>
      <c r="AS69" s="277" t="str">
        <f>IFERROR(_xlfn.XLOOKUP(確報【１月】!AQ69,台帳表ｋ[整理番号],台帳表ｋ[精算
グループ]),"")</f>
        <v/>
      </c>
      <c r="AT69" s="278" t="str">
        <f>IFERROR(_xlfn.XLOOKUP(確報【１月】!AQ69,台帳表ｋ[整理番号],台帳表ｋ[請求書発行番号]),"")</f>
        <v/>
      </c>
      <c r="AU69" s="269" t="str">
        <f>IFERROR(_xlfn.XLOOKUP(確報【１月】!AQ69,台帳表ｋ[整理番号],台帳表ｋ[繁閑調整金]),"")</f>
        <v/>
      </c>
      <c r="AV69" s="275"/>
      <c r="AX69" s="202" t="str">
        <f>IFERROR(_xlfn.XLOOKUP(確報【１月】!AW69,台帳表ｋ[整理番号],台帳表ｋ[繁閑調整]),"")</f>
        <v/>
      </c>
      <c r="AY69" s="277" t="str">
        <f>IFERROR(_xlfn.XLOOKUP(確報【１月】!AW69,台帳表ｋ[整理番号],台帳表ｋ[精算
グループ]),"")</f>
        <v/>
      </c>
      <c r="AZ69" s="278" t="str">
        <f>IFERROR(_xlfn.XLOOKUP(確報【１月】!AW69,台帳表ｋ[整理番号],台帳表ｋ[請求書発行番号]),"")</f>
        <v/>
      </c>
      <c r="BA69" s="269" t="str">
        <f>IFERROR(_xlfn.XLOOKUP(確報【１月】!AW69,台帳表ｋ[整理番号],台帳表ｋ[繁閑調整金]),"")</f>
        <v/>
      </c>
    </row>
    <row r="70" spans="1:53" ht="16.350000000000001" customHeight="1" thickBot="1">
      <c r="A70" s="927"/>
      <c r="B70" s="927"/>
      <c r="C70" s="718"/>
      <c r="D70" s="959" t="s">
        <v>16558</v>
      </c>
      <c r="E70" s="960"/>
      <c r="F70" s="99" t="s">
        <v>16559</v>
      </c>
      <c r="G70" s="56" t="s">
        <v>16606</v>
      </c>
      <c r="H70" s="100" t="s">
        <v>290</v>
      </c>
      <c r="I70" s="101">
        <f>SUMIFS(台帳表ｓ[金額],台帳表ｓ[精算
グループ],確報【１月】!$H70,台帳表ｓ[入金月（月のみ）],確報【１月】!$A$1,台帳表ｓ[ＮＣ区分],"西部")+SUMIFS(測量台帳1ｓ[入金額],測量台帳1ｓ[精算
グループ],確報【１月】!$H70,測量台帳1ｓ[入金月（月のみ）],確報【１月】!$A$1,測量台帳1ｓ[NC区分],"西部")+SUMIFS(測量台帳1__2ｓ[入金額(後)],測量台帳1__2ｓ[精算
グループ(後)],確報【１月】!$H70,測量台帳1__2ｓ[入金月(後)（月のみ）],確報【１月】!$A$1,測量台帳1__2ｓ[NC区分],"西部")</f>
        <v>0</v>
      </c>
      <c r="J70" s="102" t="s">
        <v>290</v>
      </c>
      <c r="K70" s="103">
        <f>SUMIFS(台帳表ｓ[金額],台帳表ｓ[精算
グループ],確報【１月】!$H70,台帳表ｓ[入金月（月のみ）],確報【１月】!$A$1,台帳表ｓ[ＮＣ区分],"埼玉")+SUMIFS(測量台帳1ｓ[入金額],測量台帳1ｓ[精算
グループ],確報【１月】!$H70,測量台帳1ｓ[入金月（月のみ）],確報【１月】!$A$1,測量台帳1ｓ[NC区分],"埼玉")+SUMIFS(測量台帳1__2ｓ[入金額(後)],測量台帳1__2ｓ[精算
グループ(後)],確報【１月】!$H70,測量台帳1__2ｓ[入金月(後)（月のみ）],確報【１月】!$A$1,測量台帳1__2ｓ[NC区分],"埼玉")</f>
        <v>0</v>
      </c>
      <c r="L70" s="102" t="s">
        <v>290</v>
      </c>
      <c r="M70" s="103">
        <f>SUMIFS(台帳表ｓ[金額],台帳表ｓ[精算
グループ],確報【１月】!$H70,台帳表ｓ[入金月（月のみ）],確報【１月】!$A$1,台帳表ｓ[ＮＣ区分],"北部")+SUMIFS(測量台帳1ｓ[入金額],測量台帳1ｓ[精算
グループ],確報【１月】!$H70,測量台帳1ｓ[入金月（月のみ）],確報【１月】!$A$1,測量台帳1ｓ[NC区分],"北部")+SUMIFS(測量台帳1__2ｓ[入金額(後)],測量台帳1__2ｓ[精算
グループ(後)],確報【１月】!$H70,測量台帳1__2ｓ[入金月(後)（月のみ）],確報【１月】!$A$1,測量台帳1__2ｓ[NC区分],"北部")</f>
        <v>0</v>
      </c>
      <c r="N70" s="104" t="s">
        <v>290</v>
      </c>
      <c r="O70" s="105">
        <f>SUMIFS(台帳表ｓ[金額],台帳表ｓ[精算
グループ],確報【１月】!$H70,台帳表ｓ[入金月（月のみ）],確報【１月】!$A$1,台帳表ｓ[ＮＣ区分],"南部")+SUMIFS(測量台帳1ｓ[入金額],測量台帳1ｓ[精算
グループ],確報【１月】!$H70,測量台帳1ｓ[入金月（月のみ）],確報【１月】!$A$1,測量台帳1ｓ[NC区分],"南部")+SUMIFS(測量台帳1__2ｓ[入金額(後)],測量台帳1__2ｓ[精算
グループ(後)],確報【１月】!$H70,測量台帳1__2ｓ[入金月(後)（月のみ）],確報【１月】!$A$1,測量台帳1__2ｓ[NC区分],"南部")</f>
        <v>0</v>
      </c>
      <c r="P70" s="100" t="s">
        <v>290</v>
      </c>
      <c r="Q70" s="106">
        <f>SUMIFS(台帳表ｔ[金額],台帳表ｔ[精算
グループ],確報【１月】!$H70,台帳表ｔ[入金月（月のみ）],確報【１月】!$A$1,台帳表ｔ[ＮＣ区分],"多摩")+SUMIFS(測量台帳1ｔ[入金額],測量台帳1ｔ[精算
グループ],確報【１月】!$H70,測量台帳1ｔ[入金月（月のみ）],確報【１月】!$A$1,測量台帳1ｔ[NC区分],"多摩")+SUMIFS(測量台帳1__2ｔ[入金額(後)],測量台帳1__2ｔ[精算
グループ(後)],確報【１月】!$H70,測量台帳1__2ｔ[入金月(後)（月のみ）],確報【１月】!$A$1,測量台帳1__2ｔ[NC区分],"多摩")</f>
        <v>0</v>
      </c>
      <c r="R70" s="100" t="s">
        <v>290</v>
      </c>
      <c r="S70" s="107">
        <f>SUMIFS(台帳表ｋ[金額],台帳表ｋ[精算
グループ],確報【１月】!$H70,台帳表ｋ[入金月（月のみ）],確報【１月】!$A$1,台帳表ｋ[事務所/分室],"神")+SUMIFS(測量台帳1ｋ[入金額],測量台帳1ｋ[精算
グループ],確報【１月】!$H70,測量台帳1ｋ[入金月（月のみ）],確報【１月】!$A$1,測量台帳1ｋ[NC区分],"神奈川")+SUMIFS(測量台帳1__2ｋ[入金額(後)],測量台帳1__2ｋ[精算
グループ(後)],確報【１月】!$H70,測量台帳1__2ｋ[入金月(後)（月のみ）],確報【１月】!$A$1,測量台帳1__2ｋ[NC区分],"神奈川")</f>
        <v>0</v>
      </c>
      <c r="T70" s="108" t="s">
        <v>290</v>
      </c>
      <c r="U70" s="74">
        <f>SUMIFS(台帳表ｋ[金額],台帳表ｋ[精算
グループ],確報【１月】!$H70,台帳表ｋ[入金月（月のみ）],確報【１月】!$A$1,台帳表ｋ[事務所/分室],"湘")+SUMIFS(測量台帳1ｋ[入金額],測量台帳1ｋ[精算
グループ],確報【１月】!$H70,測量台帳1ｋ[入金月（月のみ）],確報【１月】!$A$1,測量台帳1ｋ[NC区分],"湘南")+SUMIFS(測量台帳1__2ｋ[入金額(後)],測量台帳1__2ｋ[精算
グループ(後)],確報【１月】!$H70,測量台帳1__2ｋ[入金月(後)（月のみ）],確報【１月】!$A$1,測量台帳1__2ｋ[NC区分],"湘南")</f>
        <v>0</v>
      </c>
      <c r="V70" s="100" t="s">
        <v>290</v>
      </c>
      <c r="W70" s="74" cm="1">
        <f t="array" ref="W70">INDEX(設備G入力用!$F$2:$Q$72,ROW(A65), MATCH($A$1,設備G入力用!$F$2:$Q$2,0))</f>
        <v>0</v>
      </c>
      <c r="X70" s="15">
        <f t="shared" si="7"/>
        <v>0</v>
      </c>
      <c r="Y70" s="16">
        <f>SUM(X70)</f>
        <v>0</v>
      </c>
      <c r="Z70" s="13" t="s">
        <v>16627</v>
      </c>
      <c r="AA70" s="984"/>
      <c r="AB70" s="304" t="s">
        <v>16558</v>
      </c>
      <c r="AC70" s="172">
        <f t="shared" si="11"/>
        <v>0</v>
      </c>
      <c r="AD70" s="10"/>
      <c r="AE70" s="10"/>
      <c r="AF70" s="202" t="str">
        <f>IFERROR(_xlfn.XLOOKUP(確報【１月】!$AE70,台帳表ｓ[整理番号],台帳表ｓ[繁閑調整]),"")</f>
        <v/>
      </c>
      <c r="AG70" s="277" t="str">
        <f>IFERROR(_xlfn.XLOOKUP(確報【１月】!$AE70,台帳表ｓ[整理番号],台帳表ｓ[精算
グループ]),"")</f>
        <v/>
      </c>
      <c r="AH70" s="278" t="str">
        <f>IFERROR(_xlfn.XLOOKUP(確報【１月】!$AE70,台帳表ｓ[整理番号],台帳表ｓ[請求書発行番号]),"")</f>
        <v/>
      </c>
      <c r="AI70" s="269" t="str">
        <f>IFERROR(_xlfn.XLOOKUP(確報【１月】!$AE70,台帳表ｓ[整理番号],台帳表ｓ[繁閑調整金]),"")</f>
        <v/>
      </c>
      <c r="AJ70" s="275"/>
      <c r="AL70" s="202" t="str">
        <f>IFERROR(_xlfn.XLOOKUP(確報【１月】!AK70,台帳表ｔ[整理番号],台帳表ｔ[繁閑調整]),"")</f>
        <v/>
      </c>
      <c r="AM70" s="277" t="str">
        <f>IFERROR(_xlfn.XLOOKUP(確報【１月】!AK70,台帳表ｔ[整理番号],台帳表ｔ[精算
グループ]),"")</f>
        <v/>
      </c>
      <c r="AN70" s="278" t="str">
        <f>IFERROR(_xlfn.XLOOKUP(確報【１月】!AK70,台帳表ｔ[整理番号],台帳表ｔ[請求書発行番号]),"")</f>
        <v/>
      </c>
      <c r="AO70" s="269" t="str">
        <f>IFERROR(_xlfn.XLOOKUP(確報【１月】!AK70,台帳表ｔ[整理番号],台帳表ｔ[繁閑調整金]),"")</f>
        <v/>
      </c>
      <c r="AP70" s="275"/>
      <c r="AR70" s="202" t="str">
        <f>IFERROR(_xlfn.XLOOKUP(確報【１月】!AQ70,台帳表ｋ[整理番号],台帳表ｋ[繁閑調整]),"")</f>
        <v/>
      </c>
      <c r="AS70" s="277" t="str">
        <f>IFERROR(_xlfn.XLOOKUP(確報【１月】!AQ70,台帳表ｋ[整理番号],台帳表ｋ[精算
グループ]),"")</f>
        <v/>
      </c>
      <c r="AT70" s="278" t="str">
        <f>IFERROR(_xlfn.XLOOKUP(確報【１月】!AQ70,台帳表ｋ[整理番号],台帳表ｋ[請求書発行番号]),"")</f>
        <v/>
      </c>
      <c r="AU70" s="269" t="str">
        <f>IFERROR(_xlfn.XLOOKUP(確報【１月】!AQ70,台帳表ｋ[整理番号],台帳表ｋ[繁閑調整金]),"")</f>
        <v/>
      </c>
      <c r="AV70" s="275"/>
      <c r="AX70" s="202" t="str">
        <f>IFERROR(_xlfn.XLOOKUP(確報【１月】!AW70,台帳表ｋ[整理番号],台帳表ｋ[繁閑調整]),"")</f>
        <v/>
      </c>
      <c r="AY70" s="277" t="str">
        <f>IFERROR(_xlfn.XLOOKUP(確報【１月】!AW70,台帳表ｋ[整理番号],台帳表ｋ[精算
グループ]),"")</f>
        <v/>
      </c>
      <c r="AZ70" s="278" t="str">
        <f>IFERROR(_xlfn.XLOOKUP(確報【１月】!AW70,台帳表ｋ[整理番号],台帳表ｋ[請求書発行番号]),"")</f>
        <v/>
      </c>
      <c r="BA70" s="269" t="str">
        <f>IFERROR(_xlfn.XLOOKUP(確報【１月】!AW70,台帳表ｋ[整理番号],台帳表ｋ[繁閑調整金]),"")</f>
        <v/>
      </c>
    </row>
    <row r="71" spans="1:53" ht="16.350000000000001" customHeight="1" thickTop="1" thickBot="1">
      <c r="A71" s="927"/>
      <c r="B71" s="927"/>
      <c r="C71" s="973" t="s">
        <v>16560</v>
      </c>
      <c r="D71" s="974"/>
      <c r="E71" s="975"/>
      <c r="F71" s="109" t="s">
        <v>16561</v>
      </c>
      <c r="G71" s="110" t="s">
        <v>16606</v>
      </c>
      <c r="H71" s="279">
        <v>100</v>
      </c>
      <c r="I71" s="257">
        <f>SUMIFS(台帳表ｓ[金額],台帳表ｓ[精算
グループ],確報【１月】!$H71,台帳表ｓ[入金月（月のみ）],確報【１月】!$A$1,台帳表ｓ[ＮＣ区分],"西部")+SUMIFS(測量台帳1ｓ[入金額],測量台帳1ｓ[精算
グループ],確報【１月】!$H71,測量台帳1ｓ[入金月（月のみ）],確報【１月】!$A$1,測量台帳1ｓ[NC区分],"西部")+SUMIFS(測量台帳1__2ｓ[入金額(後)],測量台帳1__2ｓ[精算
グループ(後)],確報【１月】!$H71,測量台帳1__2ｓ[入金月(後)（月のみ）],確報【１月】!$A$1,測量台帳1__2ｓ[NC区分],"西部")</f>
        <v>768266</v>
      </c>
      <c r="J71" s="291">
        <v>100</v>
      </c>
      <c r="K71" s="287">
        <f>SUMIFS(台帳表ｓ[金額],台帳表ｓ[精算
グループ],確報【１月】!$H71,台帳表ｓ[入金月（月のみ）],確報【１月】!$A$1,台帳表ｓ[ＮＣ区分],"埼玉")+SUMIFS(測量台帳1ｓ[入金額],測量台帳1ｓ[精算
グループ],確報【１月】!$H71,測量台帳1ｓ[入金月（月のみ）],確報【１月】!$A$1,測量台帳1ｓ[NC区分],"埼玉")+SUMIFS(測量台帳1__2ｓ[入金額(後)],測量台帳1__2ｓ[精算
グループ(後)],確報【１月】!$H71,測量台帳1__2ｓ[入金月(後)（月のみ）],確報【１月】!$A$1,測量台帳1__2ｓ[NC区分],"埼玉")</f>
        <v>0</v>
      </c>
      <c r="L71" s="291">
        <v>100</v>
      </c>
      <c r="M71" s="255">
        <f>SUMIFS(台帳表ｓ[金額],台帳表ｓ[精算
グループ],確報【１月】!$H71,台帳表ｓ[入金月（月のみ）],確報【１月】!$A$1,台帳表ｓ[ＮＣ区分],"北部")+SUMIFS(測量台帳1ｓ[入金額],測量台帳1ｓ[精算
グループ],確報【１月】!$H71,測量台帳1ｓ[入金月（月のみ）],確報【１月】!$A$1,測量台帳1ｓ[NC区分],"北部")+SUMIFS(測量台帳1__2ｓ[入金額(後)],測量台帳1__2ｓ[精算
グループ(後)],確報【１月】!$H71,測量台帳1__2ｓ[入金月(後)（月のみ）],確報【１月】!$A$1,測量台帳1__2ｓ[NC区分],"北部")</f>
        <v>37907</v>
      </c>
      <c r="N71" s="291">
        <v>100</v>
      </c>
      <c r="O71" s="248">
        <f>SUMIFS(台帳表ｓ[金額],台帳表ｓ[精算
グループ],確報【１月】!$H71,台帳表ｓ[入金月（月のみ）],確報【１月】!$A$1,台帳表ｓ[ＮＣ区分],"南部")+SUMIFS(測量台帳1ｓ[入金額],測量台帳1ｓ[精算
グループ],確報【１月】!$H71,測量台帳1ｓ[入金月（月のみ）],確報【１月】!$A$1,測量台帳1ｓ[NC区分],"南部")+SUMIFS(測量台帳1__2ｓ[入金額(後)],測量台帳1__2ｓ[精算
グループ(後)],確報【１月】!$H71,測量台帳1__2ｓ[入金月(後)（月のみ）],確報【１月】!$A$1,測量台帳1__2ｓ[NC区分],"南部")</f>
        <v>0</v>
      </c>
      <c r="P71" s="279">
        <v>100</v>
      </c>
      <c r="Q71" s="248">
        <f>SUMIFS(台帳表ｔ[金額],台帳表ｔ[精算
グループ],確報【１月】!$H71,台帳表ｔ[入金月（月のみ）],確報【１月】!$A$1,台帳表ｔ[ＮＣ区分],"多摩")+SUMIFS(測量台帳1ｔ[入金額],測量台帳1ｔ[精算
グループ],確報【１月】!$H71,測量台帳1ｔ[入金月（月のみ）],確報【１月】!$A$1,測量台帳1ｔ[NC区分],"多摩")+SUMIFS(測量台帳1__2ｔ[入金額(後)],測量台帳1__2ｔ[精算
グループ(後)],確報【１月】!$H71,測量台帳1__2ｔ[入金月(後)（月のみ）],確報【１月】!$A$1,測量台帳1__2ｔ[NC区分],"多摩")+SUMIFS(台帳表ｔ[金額],台帳表ｔ[精算
グループ],確報【１月】!$H71,台帳表ｔ[入金月（月のみ）],確報【１月】!$A$1,台帳表ｔ[ＮＣ区分],"西部")+SUMIFS(測量台帳1ｔ[入金額],測量台帳1ｔ[精算
グループ],確報【１月】!$H71,測量台帳1ｔ[入金月（月のみ）],確報【１月】!$A$1,測量台帳1ｔ[NC区分],"西部")+SUMIFS(測量台帳1__2ｔ[入金額(後)],測量台帳1__2ｔ[精算
グループ(後)],確報【１月】!$H71,測量台帳1__2ｔ[入金月(後)（月のみ）],確報【１月】!$A$1,測量台帳1__2ｔ[NC区分],"西部")</f>
        <v>4999011</v>
      </c>
      <c r="R71" s="279">
        <v>100</v>
      </c>
      <c r="S71" s="255">
        <f>SUMIFS(台帳表ｋ[金額],台帳表ｋ[精算
グループ],確報【１月】!$H71,台帳表ｋ[入金月（月のみ）],確報【１月】!$A$1,台帳表ｋ[事務所/分室],"神")+SUMIFS(測量台帳1ｋ[入金額],測量台帳1ｋ[精算
グループ],確報【１月】!$H71,測量台帳1ｋ[入金月（月のみ）],確報【１月】!$A$1,測量台帳1ｋ[NC区分],"神奈川")+SUMIFS(測量台帳1__2ｋ[入金額(後)],測量台帳1__2ｋ[精算
グループ(後)],確報【１月】!$H71,測量台帳1__2ｋ[入金月(後)（月のみ）],確報【１月】!$A$1,測量台帳1__2ｋ[NC区分],"神奈川")</f>
        <v>346735</v>
      </c>
      <c r="T71" s="291">
        <v>100</v>
      </c>
      <c r="U71" s="248">
        <f>SUMIFS(台帳表ｋ[金額],台帳表ｋ[精算
グループ],確報【１月】!$H71,台帳表ｋ[入金月（月のみ）],確報【１月】!$A$1,台帳表ｋ[事務所/分室],"湘")+SUMIFS(測量台帳1ｋ[入金額],測量台帳1ｋ[精算
グループ],確報【１月】!$H71,測量台帳1ｋ[入金月（月のみ）],確報【１月】!$A$1,測量台帳1ｋ[NC区分],"湘南")+SUMIFS(測量台帳1__2ｋ[入金額(後)],測量台帳1__2ｋ[精算
グループ(後)],確報【１月】!$H71,測量台帳1__2ｋ[入金月(後)（月のみ）],確報【１月】!$A$1,測量台帳1__2ｋ[NC区分],"湘南")</f>
        <v>0</v>
      </c>
      <c r="V71" s="247"/>
      <c r="W71" s="248" cm="1">
        <f t="array" ref="W71">INDEX(設備G入力用!$F$2:$Q$72,ROW(A66), MATCH($A$1,設備G入力用!$F$2:$Q$2,0))</f>
        <v>0</v>
      </c>
      <c r="X71" s="23">
        <f t="shared" si="7"/>
        <v>6151919</v>
      </c>
      <c r="Y71" s="24"/>
      <c r="Z71" s="13"/>
      <c r="AA71" s="1071" t="s">
        <v>16613</v>
      </c>
      <c r="AB71" s="1072"/>
      <c r="AC71" s="298">
        <f>SUM(AC54:AC70)</f>
        <v>41815762</v>
      </c>
      <c r="AD71" s="10"/>
      <c r="AE71" s="10"/>
      <c r="AF71" s="202" t="str">
        <f>IFERROR(_xlfn.XLOOKUP(確報【１月】!$AE71,台帳表ｓ[整理番号],台帳表ｓ[繁閑調整]),"")</f>
        <v/>
      </c>
      <c r="AG71" s="277" t="str">
        <f>IFERROR(_xlfn.XLOOKUP(確報【１月】!$AE71,台帳表ｓ[整理番号],台帳表ｓ[精算
グループ]),"")</f>
        <v/>
      </c>
      <c r="AH71" s="278" t="str">
        <f>IFERROR(_xlfn.XLOOKUP(確報【１月】!$AE71,台帳表ｓ[整理番号],台帳表ｓ[請求書発行番号]),"")</f>
        <v/>
      </c>
      <c r="AI71" s="269" t="str">
        <f>IFERROR(_xlfn.XLOOKUP(確報【１月】!$AE71,台帳表ｓ[整理番号],台帳表ｓ[繁閑調整金]),"")</f>
        <v/>
      </c>
      <c r="AJ71" s="275"/>
      <c r="AL71" s="202" t="str">
        <f>IFERROR(_xlfn.XLOOKUP(確報【１月】!AK71,台帳表ｔ[整理番号],台帳表ｔ[繁閑調整]),"")</f>
        <v/>
      </c>
      <c r="AM71" s="277" t="str">
        <f>IFERROR(_xlfn.XLOOKUP(確報【１月】!AK71,台帳表ｔ[整理番号],台帳表ｔ[精算
グループ]),"")</f>
        <v/>
      </c>
      <c r="AN71" s="278" t="str">
        <f>IFERROR(_xlfn.XLOOKUP(確報【１月】!AK71,台帳表ｔ[整理番号],台帳表ｔ[請求書発行番号]),"")</f>
        <v/>
      </c>
      <c r="AO71" s="269" t="str">
        <f>IFERROR(_xlfn.XLOOKUP(確報【１月】!AK71,台帳表ｔ[整理番号],台帳表ｔ[繁閑調整金]),"")</f>
        <v/>
      </c>
      <c r="AP71" s="275"/>
      <c r="AR71" s="202" t="str">
        <f>IFERROR(_xlfn.XLOOKUP(確報【１月】!AQ71,台帳表ｋ[整理番号],台帳表ｋ[繁閑調整]),"")</f>
        <v/>
      </c>
      <c r="AS71" s="277" t="str">
        <f>IFERROR(_xlfn.XLOOKUP(確報【１月】!AQ71,台帳表ｋ[整理番号],台帳表ｋ[精算
グループ]),"")</f>
        <v/>
      </c>
      <c r="AT71" s="278" t="str">
        <f>IFERROR(_xlfn.XLOOKUP(確報【１月】!AQ71,台帳表ｋ[整理番号],台帳表ｋ[請求書発行番号]),"")</f>
        <v/>
      </c>
      <c r="AU71" s="269" t="str">
        <f>IFERROR(_xlfn.XLOOKUP(確報【１月】!AQ71,台帳表ｋ[整理番号],台帳表ｋ[繁閑調整金]),"")</f>
        <v/>
      </c>
      <c r="AV71" s="275"/>
      <c r="AX71" s="202" t="str">
        <f>IFERROR(_xlfn.XLOOKUP(確報【１月】!AW71,台帳表ｋ[整理番号],台帳表ｋ[繁閑調整]),"")</f>
        <v/>
      </c>
      <c r="AY71" s="277" t="str">
        <f>IFERROR(_xlfn.XLOOKUP(確報【１月】!AW71,台帳表ｋ[整理番号],台帳表ｋ[精算
グループ]),"")</f>
        <v/>
      </c>
      <c r="AZ71" s="278" t="str">
        <f>IFERROR(_xlfn.XLOOKUP(確報【１月】!AW71,台帳表ｋ[整理番号],台帳表ｋ[請求書発行番号]),"")</f>
        <v/>
      </c>
      <c r="BA71" s="269" t="str">
        <f>IFERROR(_xlfn.XLOOKUP(確報【１月】!AW71,台帳表ｋ[整理番号],台帳表ｋ[繁閑調整金]),"")</f>
        <v/>
      </c>
    </row>
    <row r="72" spans="1:53" ht="16.350000000000001" customHeight="1" thickBot="1">
      <c r="A72" s="927"/>
      <c r="B72" s="927"/>
      <c r="C72" s="976"/>
      <c r="D72" s="977"/>
      <c r="E72" s="978"/>
      <c r="F72" s="111" t="s">
        <v>16562</v>
      </c>
      <c r="G72" s="112" t="s">
        <v>16606</v>
      </c>
      <c r="H72" s="280">
        <v>101</v>
      </c>
      <c r="I72" s="290">
        <f>SUMIFS(台帳表ｓ[金額],台帳表ｓ[精算
グループ],確報【１月】!$H72,台帳表ｓ[入金月（月のみ）],確報【１月】!$A$1,台帳表ｓ[ＮＣ区分],"西部")+SUMIFS(測量台帳1ｓ[入金額],測量台帳1ｓ[精算
グループ],確報【１月】!$H72,測量台帳1ｓ[入金月（月のみ）],確報【１月】!$A$1,測量台帳1ｓ[NC区分],"西部")+SUMIFS(測量台帳1__2ｓ[入金額(後)],測量台帳1__2ｓ[精算
グループ(後)],確報【１月】!$H72,測量台帳1__2ｓ[入金月(後)（月のみ）],確報【１月】!$A$1,測量台帳1__2ｓ[NC区分],"西部")</f>
        <v>5286148</v>
      </c>
      <c r="J72" s="292">
        <v>101</v>
      </c>
      <c r="K72" s="288">
        <f>SUMIFS(台帳表ｓ[金額],台帳表ｓ[精算
グループ],確報【１月】!$H72,台帳表ｓ[入金月（月のみ）],確報【１月】!$A$1,台帳表ｓ[ＮＣ区分],"埼玉")+SUMIFS(測量台帳1ｓ[入金額],測量台帳1ｓ[精算
グループ],確報【１月】!$H72,測量台帳1ｓ[入金月（月のみ）],確報【１月】!$A$1,測量台帳1ｓ[NC区分],"埼玉")+SUMIFS(測量台帳1__2ｓ[入金額(後)],測量台帳1__2ｓ[精算
グループ(後)],確報【１月】!$H72,測量台帳1__2ｓ[入金月(後)（月のみ）],確報【１月】!$A$1,測量台帳1__2ｓ[NC区分],"埼玉")</f>
        <v>165541</v>
      </c>
      <c r="L72" s="292">
        <v>101</v>
      </c>
      <c r="M72" s="285">
        <f>SUMIFS(台帳表ｓ[金額],台帳表ｓ[精算
グループ],確報【１月】!$H72,台帳表ｓ[入金月（月のみ）],確報【１月】!$A$1,台帳表ｓ[ＮＣ区分],"北部")+SUMIFS(測量台帳1ｓ[入金額],測量台帳1ｓ[精算
グループ],確報【１月】!$H72,測量台帳1ｓ[入金月（月のみ）],確報【１月】!$A$1,測量台帳1ｓ[NC区分],"北部")+SUMIFS(測量台帳1__2ｓ[入金額(後)],測量台帳1__2ｓ[精算
グループ(後)],確報【１月】!$H72,測量台帳1__2ｓ[入金月(後)（月のみ）],確報【１月】!$A$1,測量台帳1__2ｓ[NC区分],"北部")</f>
        <v>809573</v>
      </c>
      <c r="N72" s="292">
        <v>101</v>
      </c>
      <c r="O72" s="246">
        <f>SUMIFS(台帳表ｓ[金額],台帳表ｓ[精算
グループ],確報【１月】!$H72,台帳表ｓ[入金月（月のみ）],確報【１月】!$A$1,台帳表ｓ[ＮＣ区分],"南部")+SUMIFS(測量台帳1ｓ[入金額],測量台帳1ｓ[精算
グループ],確報【１月】!$H72,測量台帳1ｓ[入金月（月のみ）],確報【１月】!$A$1,測量台帳1ｓ[NC区分],"南部")+SUMIFS(測量台帳1__2ｓ[入金額(後)],測量台帳1__2ｓ[精算
グループ(後)],確報【１月】!$H72,測量台帳1__2ｓ[入金月(後)（月のみ）],確報【１月】!$A$1,測量台帳1__2ｓ[NC区分],"南部")</f>
        <v>757782</v>
      </c>
      <c r="P72" s="280">
        <v>101</v>
      </c>
      <c r="Q72" s="246">
        <f>SUMIFS(台帳表ｔ[金額],台帳表ｔ[精算
グループ],確報【１月】!$H72,台帳表ｔ[入金月（月のみ）],確報【１月】!$A$1,台帳表ｔ[ＮＣ区分],"多摩")+SUMIFS(測量台帳1ｔ[入金額],測量台帳1ｔ[精算
グループ],確報【１月】!$H72,測量台帳1ｔ[入金月（月のみ）],確報【１月】!$A$1,測量台帳1ｔ[NC区分],"多摩")+SUMIFS(測量台帳1__2ｔ[入金額(後)],測量台帳1__2ｔ[精算
グループ(後)],確報【１月】!$H72,測量台帳1__2ｔ[入金月(後)（月のみ）],確報【１月】!$A$1,測量台帳1__2ｔ[NC区分],"多摩")+SUMIFS(台帳表ｔ[金額],台帳表ｔ[精算
グループ],確報【１月】!$H72,台帳表ｔ[入金月（月のみ）],確報【１月】!$A$1,台帳表ｔ[ＮＣ区分],"西部")+SUMIFS(測量台帳1ｔ[入金額],測量台帳1ｔ[精算
グループ],確報【１月】!$H72,測量台帳1ｔ[入金月（月のみ）],確報【１月】!$A$1,測量台帳1ｔ[NC区分],"西部")+SUMIFS(測量台帳1__2ｔ[入金額(後)],測量台帳1__2ｔ[精算
グループ(後)],確報【１月】!$H72,測量台帳1__2ｔ[入金月(後)（月のみ）],確報【１月】!$A$1,測量台帳1__2ｔ[NC区分],"西部")</f>
        <v>8227951</v>
      </c>
      <c r="R72" s="280">
        <v>101</v>
      </c>
      <c r="S72" s="285">
        <f>SUMIFS(台帳表ｋ[金額],台帳表ｋ[精算
グループ],確報【１月】!$H72,台帳表ｋ[入金月（月のみ）],確報【１月】!$A$1,台帳表ｋ[事務所/分室],"神")+SUMIFS(測量台帳1ｋ[入金額],測量台帳1ｋ[精算
グループ],確報【１月】!$H72,測量台帳1ｋ[入金月（月のみ）],確報【１月】!$A$1,測量台帳1ｋ[NC区分],"神奈川")+SUMIFS(測量台帳1__2ｋ[入金額(後)],測量台帳1__2ｋ[精算
グループ(後)],確報【１月】!$H72,測量台帳1__2ｋ[入金月(後)（月のみ）],確報【１月】!$A$1,測量台帳1__2ｋ[NC区分],"神奈川")</f>
        <v>641531</v>
      </c>
      <c r="T72" s="292">
        <v>101</v>
      </c>
      <c r="U72" s="246">
        <f>SUMIFS(台帳表ｋ[金額],台帳表ｋ[精算
グループ],確報【１月】!$H72,台帳表ｋ[入金月（月のみ）],確報【１月】!$A$1,台帳表ｋ[事務所/分室],"湘")+SUMIFS(測量台帳1ｋ[入金額],測量台帳1ｋ[精算
グループ],確報【１月】!$H72,測量台帳1ｋ[入金月（月のみ）],確報【１月】!$A$1,測量台帳1ｋ[NC区分],"湘南")+SUMIFS(測量台帳1__2ｋ[入金額(後)],測量台帳1__2ｋ[精算
グループ(後)],確報【１月】!$H72,測量台帳1__2ｋ[入金月(後)（月のみ）],確報【１月】!$A$1,測量台帳1__2ｋ[NC区分],"湘南")</f>
        <v>1210491</v>
      </c>
      <c r="V72" s="245"/>
      <c r="W72" s="246" cm="1">
        <f t="array" ref="W72">INDEX(設備G入力用!$F$2:$Q$72,ROW(A67), MATCH($A$1,設備G入力用!$F$2:$Q$2,0))</f>
        <v>0</v>
      </c>
      <c r="X72" s="30">
        <f t="shared" si="7"/>
        <v>17099017</v>
      </c>
      <c r="AD72" s="10"/>
      <c r="AE72" s="10"/>
      <c r="AF72" s="202" t="str">
        <f>IFERROR(_xlfn.XLOOKUP(確報【１月】!$AE72,台帳表ｓ[整理番号],台帳表ｓ[繁閑調整]),"")</f>
        <v/>
      </c>
      <c r="AG72" s="277" t="str">
        <f>IFERROR(_xlfn.XLOOKUP(確報【１月】!$AE72,台帳表ｓ[整理番号],台帳表ｓ[精算
グループ]),"")</f>
        <v/>
      </c>
      <c r="AH72" s="278" t="str">
        <f>IFERROR(_xlfn.XLOOKUP(確報【１月】!$AE72,台帳表ｓ[整理番号],台帳表ｓ[請求書発行番号]),"")</f>
        <v/>
      </c>
      <c r="AI72" s="269" t="str">
        <f>IFERROR(_xlfn.XLOOKUP(確報【１月】!$AE72,台帳表ｓ[整理番号],台帳表ｓ[繁閑調整金]),"")</f>
        <v/>
      </c>
      <c r="AJ72" s="275"/>
      <c r="AL72" s="202" t="str">
        <f>IFERROR(_xlfn.XLOOKUP(確報【１月】!AK72,台帳表ｔ[整理番号],台帳表ｔ[繁閑調整]),"")</f>
        <v/>
      </c>
      <c r="AM72" s="277" t="str">
        <f>IFERROR(_xlfn.XLOOKUP(確報【１月】!AK72,台帳表ｔ[整理番号],台帳表ｔ[精算
グループ]),"")</f>
        <v/>
      </c>
      <c r="AN72" s="278" t="str">
        <f>IFERROR(_xlfn.XLOOKUP(確報【１月】!AK72,台帳表ｔ[整理番号],台帳表ｔ[請求書発行番号]),"")</f>
        <v/>
      </c>
      <c r="AO72" s="269" t="str">
        <f>IFERROR(_xlfn.XLOOKUP(確報【１月】!AK72,台帳表ｔ[整理番号],台帳表ｔ[繁閑調整金]),"")</f>
        <v/>
      </c>
      <c r="AP72" s="275"/>
      <c r="AR72" s="202" t="str">
        <f>IFERROR(_xlfn.XLOOKUP(確報【１月】!AQ72,台帳表ｋ[整理番号],台帳表ｋ[繁閑調整]),"")</f>
        <v/>
      </c>
      <c r="AS72" s="277" t="str">
        <f>IFERROR(_xlfn.XLOOKUP(確報【１月】!AQ72,台帳表ｋ[整理番号],台帳表ｋ[精算
グループ]),"")</f>
        <v/>
      </c>
      <c r="AT72" s="278" t="str">
        <f>IFERROR(_xlfn.XLOOKUP(確報【１月】!AQ72,台帳表ｋ[整理番号],台帳表ｋ[請求書発行番号]),"")</f>
        <v/>
      </c>
      <c r="AU72" s="269" t="str">
        <f>IFERROR(_xlfn.XLOOKUP(確報【１月】!AQ72,台帳表ｋ[整理番号],台帳表ｋ[繁閑調整金]),"")</f>
        <v/>
      </c>
      <c r="AV72" s="275"/>
      <c r="AX72" s="202" t="str">
        <f>IFERROR(_xlfn.XLOOKUP(確報【１月】!AW72,台帳表ｋ[整理番号],台帳表ｋ[繁閑調整]),"")</f>
        <v/>
      </c>
      <c r="AY72" s="277" t="str">
        <f>IFERROR(_xlfn.XLOOKUP(確報【１月】!AW72,台帳表ｋ[整理番号],台帳表ｋ[精算
グループ]),"")</f>
        <v/>
      </c>
      <c r="AZ72" s="278" t="str">
        <f>IFERROR(_xlfn.XLOOKUP(確報【１月】!AW72,台帳表ｋ[整理番号],台帳表ｋ[請求書発行番号]),"")</f>
        <v/>
      </c>
      <c r="BA72" s="269" t="str">
        <f>IFERROR(_xlfn.XLOOKUP(確報【１月】!AW72,台帳表ｋ[整理番号],台帳表ｋ[繁閑調整金]),"")</f>
        <v/>
      </c>
    </row>
    <row r="73" spans="1:53" ht="16.350000000000001" customHeight="1" thickBot="1">
      <c r="A73" s="927"/>
      <c r="B73" s="928"/>
      <c r="C73" s="976"/>
      <c r="D73" s="977"/>
      <c r="E73" s="978"/>
      <c r="F73" s="113" t="s">
        <v>16563</v>
      </c>
      <c r="G73" s="56" t="s">
        <v>16606</v>
      </c>
      <c r="H73" s="281">
        <v>103</v>
      </c>
      <c r="I73" s="289">
        <f>SUMIFS(台帳表ｓ[金額],台帳表ｓ[精算
グループ],確報【１月】!$H73,台帳表ｓ[入金月（月のみ）],確報【１月】!$A$1,台帳表ｓ[ＮＣ区分],"西部")+SUMIFS(測量台帳1ｓ[入金額],測量台帳1ｓ[精算
グループ],確報【１月】!$H73,測量台帳1ｓ[入金月（月のみ）],確報【１月】!$A$1,測量台帳1ｓ[NC区分],"西部")+SUMIFS(測量台帳1__2ｓ[入金額(後)],測量台帳1__2ｓ[精算
グループ(後)],確報【１月】!$H73,測量台帳1__2ｓ[入金月(後)（月のみ）],確報【１月】!$A$1,測量台帳1__2ｓ[NC区分],"西部")</f>
        <v>0</v>
      </c>
      <c r="J73" s="293">
        <v>103</v>
      </c>
      <c r="K73" s="289">
        <f>SUMIFS(台帳表ｓ[金額],台帳表ｓ[精算
グループ],確報【１月】!$H73,台帳表ｓ[入金月（月のみ）],確報【１月】!$A$1,台帳表ｓ[ＮＣ区分],"埼玉")+SUMIFS(測量台帳1ｓ[入金額],測量台帳1ｓ[精算
グループ],確報【１月】!$H73,測量台帳1ｓ[入金月（月のみ）],確報【１月】!$A$1,測量台帳1ｓ[NC区分],"埼玉")+SUMIFS(測量台帳1__2ｓ[入金額(後)],測量台帳1__2ｓ[精算
グループ(後)],確報【１月】!$H73,測量台帳1__2ｓ[入金月(後)（月のみ）],確報【１月】!$A$1,測量台帳1__2ｓ[NC区分],"埼玉")</f>
        <v>0</v>
      </c>
      <c r="L73" s="293">
        <v>103</v>
      </c>
      <c r="M73" s="286">
        <f>SUMIFS(台帳表ｓ[金額],台帳表ｓ[精算
グループ],確報【１月】!$H73,台帳表ｓ[入金月（月のみ）],確報【１月】!$A$1,台帳表ｓ[ＮＣ区分],"北部")+SUMIFS(測量台帳1ｓ[入金額],測量台帳1ｓ[精算
グループ],確報【１月】!$H73,測量台帳1ｓ[入金月（月のみ）],確報【１月】!$A$1,測量台帳1ｓ[NC区分],"北部")+SUMIFS(測量台帳1__2ｓ[入金額(後)],測量台帳1__2ｓ[精算
グループ(後)],確報【１月】!$H73,測量台帳1__2ｓ[入金月(後)（月のみ）],確報【１月】!$A$1,測量台帳1__2ｓ[NC区分],"北部")</f>
        <v>0</v>
      </c>
      <c r="N73" s="293">
        <v>103</v>
      </c>
      <c r="O73" s="244">
        <f>SUMIFS(台帳表ｓ[金額],台帳表ｓ[精算
グループ],確報【１月】!$H73,台帳表ｓ[入金月（月のみ）],確報【１月】!$A$1,台帳表ｓ[ＮＣ区分],"南部")+SUMIFS(測量台帳1ｓ[入金額],測量台帳1ｓ[精算
グループ],確報【１月】!$H73,測量台帳1ｓ[入金月（月のみ）],確報【１月】!$A$1,測量台帳1ｓ[NC区分],"南部")+SUMIFS(測量台帳1__2ｓ[入金額(後)],測量台帳1__2ｓ[精算
グループ(後)],確報【１月】!$H73,測量台帳1__2ｓ[入金月(後)（月のみ）],確報【１月】!$A$1,測量台帳1__2ｓ[NC区分],"南部")</f>
        <v>0</v>
      </c>
      <c r="P73" s="281">
        <v>103</v>
      </c>
      <c r="Q73" s="244">
        <f>SUMIFS(台帳表ｔ[金額],台帳表ｔ[精算
グループ],確報【１月】!$H73,台帳表ｔ[入金月（月のみ）],確報【１月】!$A$1,台帳表ｔ[ＮＣ区分],"多摩")+SUMIFS(測量台帳1ｔ[入金額],測量台帳1ｔ[精算
グループ],確報【１月】!$H73,測量台帳1ｔ[入金月（月のみ）],確報【１月】!$A$1,測量台帳1ｔ[NC区分],"多摩")+SUMIFS(測量台帳1__2ｔ[入金額(後)],測量台帳1__2ｔ[精算
グループ(後)],確報【１月】!$H73,測量台帳1__2ｔ[入金月(後)（月のみ）],確報【１月】!$A$1,測量台帳1__2ｔ[NC区分],"多摩")+SUMIFS(台帳表ｔ[金額],台帳表ｔ[精算
グループ],確報【１月】!$H73,台帳表ｔ[入金月（月のみ）],確報【１月】!$A$1,台帳表ｔ[ＮＣ区分],"西部")+SUMIFS(測量台帳1ｔ[入金額],測量台帳1ｔ[精算
グループ],確報【１月】!$H73,測量台帳1ｔ[入金月（月のみ）],確報【１月】!$A$1,測量台帳1ｔ[NC区分],"西部")+SUMIFS(測量台帳1__2ｔ[入金額(後)],測量台帳1__2ｔ[精算
グループ(後)],確報【１月】!$H73,測量台帳1__2ｔ[入金月(後)（月のみ）],確報【１月】!$A$1,測量台帳1__2ｔ[NC区分],"西部")</f>
        <v>36384</v>
      </c>
      <c r="R73" s="281">
        <v>103</v>
      </c>
      <c r="S73" s="286">
        <f>SUMIFS(台帳表ｋ[金額],台帳表ｋ[精算
グループ],確報【１月】!$H73,台帳表ｋ[入金月（月のみ）],確報【１月】!$A$1,台帳表ｋ[事務所/分室],"神")+SUMIFS(測量台帳1ｋ[入金額],測量台帳1ｋ[精算
グループ],確報【１月】!$H73,測量台帳1ｋ[入金月（月のみ）],確報【１月】!$A$1,測量台帳1ｋ[NC区分],"神奈川")+SUMIFS(測量台帳1__2ｋ[入金額(後)],測量台帳1__2ｋ[精算
グループ(後)],確報【１月】!$H73,測量台帳1__2ｋ[入金月(後)（月のみ）],確報【１月】!$A$1,測量台帳1__2ｋ[NC区分],"神奈川")</f>
        <v>0</v>
      </c>
      <c r="T73" s="293">
        <v>103</v>
      </c>
      <c r="U73" s="244">
        <f>SUMIFS(台帳表ｋ[金額],台帳表ｋ[精算
グループ],確報【１月】!$H73,台帳表ｋ[入金月（月のみ）],確報【１月】!$A$1,台帳表ｋ[事務所/分室],"湘")+SUMIFS(測量台帳1ｋ[入金額],測量台帳1ｋ[精算
グループ],確報【１月】!$H73,測量台帳1ｋ[入金月（月のみ）],確報【１月】!$A$1,測量台帳1ｋ[NC区分],"湘南")+SUMIFS(測量台帳1__2ｋ[入金額(後)],測量台帳1__2ｋ[精算
グループ(後)],確報【１月】!$H73,測量台帳1__2ｋ[入金月(後)（月のみ）],確報【１月】!$A$1,測量台帳1__2ｋ[NC区分],"湘南")</f>
        <v>0</v>
      </c>
      <c r="V73" s="243"/>
      <c r="W73" s="244" cm="1">
        <f t="array" ref="W73">INDEX(設備G入力用!$F$2:$Q$72,ROW(A68), MATCH($A$1,設備G入力用!$F$2:$Q$2,0))</f>
        <v>0</v>
      </c>
      <c r="X73" s="41">
        <f t="shared" si="7"/>
        <v>36384</v>
      </c>
      <c r="Y73" s="16">
        <f>SUM(X71:X73)</f>
        <v>23287320</v>
      </c>
      <c r="Z73" s="13" t="s">
        <v>16628</v>
      </c>
      <c r="AD73" s="123"/>
      <c r="AE73" s="123"/>
      <c r="AF73" s="202" t="str">
        <f>IFERROR(_xlfn.XLOOKUP(確報【１月】!$AE73,台帳表ｓ[整理番号],台帳表ｓ[繁閑調整]),"")</f>
        <v/>
      </c>
      <c r="AG73" s="277" t="str">
        <f>IFERROR(_xlfn.XLOOKUP(確報【１月】!$AE73,台帳表ｓ[整理番号],台帳表ｓ[精算
グループ]),"")</f>
        <v/>
      </c>
      <c r="AH73" s="278" t="str">
        <f>IFERROR(_xlfn.XLOOKUP(確報【１月】!$AE73,台帳表ｓ[整理番号],台帳表ｓ[請求書発行番号]),"")</f>
        <v/>
      </c>
      <c r="AI73" s="269" t="str">
        <f>IFERROR(_xlfn.XLOOKUP(確報【１月】!$AE73,台帳表ｓ[整理番号],台帳表ｓ[繁閑調整金]),"")</f>
        <v/>
      </c>
      <c r="AJ73" s="275"/>
      <c r="AL73" s="202" t="str">
        <f>IFERROR(_xlfn.XLOOKUP(確報【１月】!AK73,台帳表ｔ[整理番号],台帳表ｔ[繁閑調整]),"")</f>
        <v/>
      </c>
      <c r="AM73" s="277" t="str">
        <f>IFERROR(_xlfn.XLOOKUP(確報【１月】!AK73,台帳表ｔ[整理番号],台帳表ｔ[精算
グループ]),"")</f>
        <v/>
      </c>
      <c r="AN73" s="278" t="str">
        <f>IFERROR(_xlfn.XLOOKUP(確報【１月】!AK73,台帳表ｔ[整理番号],台帳表ｔ[請求書発行番号]),"")</f>
        <v/>
      </c>
      <c r="AO73" s="269" t="str">
        <f>IFERROR(_xlfn.XLOOKUP(確報【１月】!AK73,台帳表ｔ[整理番号],台帳表ｔ[繁閑調整金]),"")</f>
        <v/>
      </c>
      <c r="AP73" s="275"/>
      <c r="AR73" s="202" t="str">
        <f>IFERROR(_xlfn.XLOOKUP(確報【１月】!AQ73,台帳表ｋ[整理番号],台帳表ｋ[繁閑調整]),"")</f>
        <v/>
      </c>
      <c r="AS73" s="277" t="str">
        <f>IFERROR(_xlfn.XLOOKUP(確報【１月】!AQ73,台帳表ｋ[整理番号],台帳表ｋ[精算
グループ]),"")</f>
        <v/>
      </c>
      <c r="AT73" s="278" t="str">
        <f>IFERROR(_xlfn.XLOOKUP(確報【１月】!AQ73,台帳表ｋ[整理番号],台帳表ｋ[請求書発行番号]),"")</f>
        <v/>
      </c>
      <c r="AU73" s="269" t="str">
        <f>IFERROR(_xlfn.XLOOKUP(確報【１月】!AQ73,台帳表ｋ[整理番号],台帳表ｋ[繁閑調整金]),"")</f>
        <v/>
      </c>
      <c r="AV73" s="275"/>
      <c r="AX73" s="202" t="str">
        <f>IFERROR(_xlfn.XLOOKUP(確報【１月】!AW73,台帳表ｋ[整理番号],台帳表ｋ[繁閑調整]),"")</f>
        <v/>
      </c>
      <c r="AY73" s="277" t="str">
        <f>IFERROR(_xlfn.XLOOKUP(確報【１月】!AW73,台帳表ｋ[整理番号],台帳表ｋ[精算
グループ]),"")</f>
        <v/>
      </c>
      <c r="AZ73" s="278" t="str">
        <f>IFERROR(_xlfn.XLOOKUP(確報【１月】!AW73,台帳表ｋ[整理番号],台帳表ｋ[請求書発行番号]),"")</f>
        <v/>
      </c>
      <c r="BA73" s="269" t="str">
        <f>IFERROR(_xlfn.XLOOKUP(確報【１月】!AW73,台帳表ｋ[整理番号],台帳表ｋ[繁閑調整金]),"")</f>
        <v/>
      </c>
    </row>
    <row r="74" spans="1:53" ht="16.350000000000001" customHeight="1" thickBot="1">
      <c r="A74" s="927"/>
      <c r="B74" s="926" t="s">
        <v>16629</v>
      </c>
      <c r="C74" s="976"/>
      <c r="D74" s="977"/>
      <c r="E74" s="978"/>
      <c r="F74" s="114" t="s">
        <v>16564</v>
      </c>
      <c r="G74" s="62"/>
      <c r="H74" s="282">
        <v>201</v>
      </c>
      <c r="I74" s="255">
        <f>SUMIFS(台帳表ｓ[金額],台帳表ｓ[精算
グループ],確報【１月】!$H74,台帳表ｓ[入金月（月のみ）],確報【１月】!$A$1,台帳表ｓ[ＮＣ区分],"西部")+SUMIFS(測量台帳1ｓ[入金額],測量台帳1ｓ[精算
グループ],確報【１月】!$H74,測量台帳1ｓ[入金月（月のみ）],確報【１月】!$A$1,測量台帳1ｓ[NC区分],"西部")+SUMIFS(測量台帳1__2ｓ[入金額(後)],測量台帳1__2ｓ[精算
グループ(後)],確報【１月】!$H74,測量台帳1__2ｓ[入金月(後)（月のみ）],確報【１月】!$A$1,測量台帳1__2ｓ[NC区分],"西部")</f>
        <v>0</v>
      </c>
      <c r="J74" s="294">
        <v>201</v>
      </c>
      <c r="K74" s="255">
        <f>SUMIFS(台帳表ｓ[金額],台帳表ｓ[精算
グループ],確報【１月】!$H74,台帳表ｓ[入金月（月のみ）],確報【１月】!$A$1,台帳表ｓ[ＮＣ区分],"埼玉")+SUMIFS(測量台帳1ｓ[入金額],測量台帳1ｓ[精算
グループ],確報【１月】!$H74,測量台帳1ｓ[入金月（月のみ）],確報【１月】!$A$1,測量台帳1ｓ[NC区分],"埼玉")+SUMIFS(測量台帳1__2ｓ[入金額(後)],測量台帳1__2ｓ[精算
グループ(後)],確報【１月】!$H74,測量台帳1__2ｓ[入金月(後)（月のみ）],確報【１月】!$A$1,測量台帳1__2ｓ[NC区分],"埼玉")</f>
        <v>0</v>
      </c>
      <c r="L74" s="294">
        <v>201</v>
      </c>
      <c r="M74" s="255">
        <f>SUMIFS(台帳表ｓ[金額],台帳表ｓ[精算
グループ],確報【１月】!$H74,台帳表ｓ[入金月（月のみ）],確報【１月】!$A$1,台帳表ｓ[ＮＣ区分],"北部")+SUMIFS(測量台帳1ｓ[入金額],測量台帳1ｓ[精算
グループ],確報【１月】!$H74,測量台帳1ｓ[入金月（月のみ）],確報【１月】!$A$1,測量台帳1ｓ[NC区分],"北部")+SUMIFS(測量台帳1__2ｓ[入金額(後)],測量台帳1__2ｓ[精算
グループ(後)],確報【１月】!$H74,測量台帳1__2ｓ[入金月(後)（月のみ）],確報【１月】!$A$1,測量台帳1__2ｓ[NC区分],"北部")</f>
        <v>0</v>
      </c>
      <c r="N74" s="294">
        <v>201</v>
      </c>
      <c r="O74" s="248">
        <f>SUMIFS(台帳表ｓ[金額],台帳表ｓ[精算
グループ],確報【１月】!$H74,台帳表ｓ[入金月（月のみ）],確報【１月】!$A$1,台帳表ｓ[ＮＣ区分],"南部")+SUMIFS(測量台帳1ｓ[入金額],測量台帳1ｓ[精算
グループ],確報【１月】!$H74,測量台帳1ｓ[入金月（月のみ）],確報【１月】!$A$1,測量台帳1ｓ[NC区分],"南部")+SUMIFS(測量台帳1__2ｓ[入金額(後)],測量台帳1__2ｓ[精算
グループ(後)],確報【１月】!$H74,測量台帳1__2ｓ[入金月(後)（月のみ）],確報【１月】!$A$1,測量台帳1__2ｓ[NC区分],"南部")</f>
        <v>0</v>
      </c>
      <c r="P74" s="282">
        <v>201</v>
      </c>
      <c r="Q74" s="248">
        <f>SUMIFS(台帳表ｔ[金額],台帳表ｔ[精算
グループ],確報【１月】!$H74,台帳表ｔ[入金月（月のみ）],確報【１月】!$A$1,台帳表ｔ[ＮＣ区分],"多摩")+SUMIFS(測量台帳1ｔ[入金額],測量台帳1ｔ[精算
グループ],確報【１月】!$H74,測量台帳1ｔ[入金月（月のみ）],確報【１月】!$A$1,測量台帳1ｔ[NC区分],"多摩")+SUMIFS(測量台帳1__2ｔ[入金額(後)],測量台帳1__2ｔ[精算
グループ(後)],確報【１月】!$H74,測量台帳1__2ｔ[入金月(後)（月のみ）],確報【１月】!$A$1,測量台帳1__2ｔ[NC区分],"多摩")+SUMIFS(台帳表ｔ[金額],台帳表ｔ[精算
グループ],確報【１月】!$H74,台帳表ｔ[入金月（月のみ）],確報【１月】!$A$1,台帳表ｔ[ＮＣ区分],"西部")+SUMIFS(測量台帳1ｔ[入金額],測量台帳1ｔ[精算
グループ],確報【１月】!$H74,測量台帳1ｔ[入金月（月のみ）],確報【１月】!$A$1,測量台帳1ｔ[NC区分],"西部")+SUMIFS(測量台帳1__2ｔ[入金額(後)],測量台帳1__2ｔ[精算
グループ(後)],確報【１月】!$H74,測量台帳1__2ｔ[入金月(後)（月のみ）],確報【１月】!$A$1,測量台帳1__2ｔ[NC区分],"西部")</f>
        <v>0</v>
      </c>
      <c r="R74" s="282">
        <v>201</v>
      </c>
      <c r="S74" s="255">
        <f>SUMIFS(台帳表ｋ[金額],台帳表ｋ[精算
グループ],確報【１月】!$H74,台帳表ｋ[入金月（月のみ）],確報【１月】!$A$1,台帳表ｋ[事務所/分室],"神")+SUMIFS(測量台帳1ｋ[入金額],測量台帳1ｋ[精算
グループ],確報【１月】!$H74,測量台帳1ｋ[入金月（月のみ）],確報【１月】!$A$1,測量台帳1ｋ[NC区分],"神奈川")+SUMIFS(測量台帳1__2ｋ[入金額(後)],測量台帳1__2ｋ[精算
グループ(後)],確報【１月】!$H74,測量台帳1__2ｋ[入金月(後)（月のみ）],確報【１月】!$A$1,測量台帳1__2ｋ[NC区分],"神奈川")</f>
        <v>0</v>
      </c>
      <c r="T74" s="294">
        <v>201</v>
      </c>
      <c r="U74" s="248">
        <f>SUMIFS(台帳表ｋ[金額],台帳表ｋ[精算
グループ],確報【１月】!$H74,台帳表ｋ[入金月（月のみ）],確報【１月】!$A$1,台帳表ｋ[事務所/分室],"湘")+SUMIFS(測量台帳1ｋ[入金額],測量台帳1ｋ[精算
グループ],確報【１月】!$H74,測量台帳1ｋ[入金月（月のみ）],確報【１月】!$A$1,測量台帳1ｋ[NC区分],"湘南")+SUMIFS(測量台帳1__2ｋ[入金額(後)],測量台帳1__2ｋ[精算
グループ(後)],確報【１月】!$H74,測量台帳1__2ｋ[入金月(後)（月のみ）],確報【１月】!$A$1,測量台帳1__2ｋ[NC区分],"湘南")</f>
        <v>0</v>
      </c>
      <c r="V74" s="247"/>
      <c r="W74" s="248" cm="1">
        <f t="array" ref="W74">INDEX(設備G入力用!$F$2:$Q$72,ROW(A69), MATCH($A$1,設備G入力用!$F$2:$Q$2,0))</f>
        <v>0</v>
      </c>
      <c r="X74" s="23">
        <f t="shared" si="7"/>
        <v>0</v>
      </c>
      <c r="Y74" s="115"/>
      <c r="Z74" s="116"/>
      <c r="AD74" s="123"/>
      <c r="AE74" s="123"/>
      <c r="AF74" s="202" t="str">
        <f>IFERROR(_xlfn.XLOOKUP(確報【１月】!$AE74,台帳表ｓ[整理番号],台帳表ｓ[繁閑調整]),"")</f>
        <v/>
      </c>
      <c r="AG74" s="277" t="str">
        <f>IFERROR(_xlfn.XLOOKUP(確報【１月】!$AE74,台帳表ｓ[整理番号],台帳表ｓ[精算
グループ]),"")</f>
        <v/>
      </c>
      <c r="AH74" s="278" t="str">
        <f>IFERROR(_xlfn.XLOOKUP(確報【１月】!$AE74,台帳表ｓ[整理番号],台帳表ｓ[請求書発行番号]),"")</f>
        <v/>
      </c>
      <c r="AI74" s="269" t="str">
        <f>IFERROR(_xlfn.XLOOKUP(確報【１月】!$AE74,台帳表ｓ[整理番号],台帳表ｓ[繁閑調整金]),"")</f>
        <v/>
      </c>
      <c r="AJ74" s="275"/>
      <c r="AL74" s="202" t="str">
        <f>IFERROR(_xlfn.XLOOKUP(確報【１月】!AK74,台帳表ｔ[整理番号],台帳表ｔ[繁閑調整]),"")</f>
        <v/>
      </c>
      <c r="AM74" s="277" t="str">
        <f>IFERROR(_xlfn.XLOOKUP(確報【１月】!AK74,台帳表ｔ[整理番号],台帳表ｔ[精算
グループ]),"")</f>
        <v/>
      </c>
      <c r="AN74" s="278" t="str">
        <f>IFERROR(_xlfn.XLOOKUP(確報【１月】!AK74,台帳表ｔ[整理番号],台帳表ｔ[請求書発行番号]),"")</f>
        <v/>
      </c>
      <c r="AO74" s="269" t="str">
        <f>IFERROR(_xlfn.XLOOKUP(確報【１月】!AK74,台帳表ｔ[整理番号],台帳表ｔ[繁閑調整金]),"")</f>
        <v/>
      </c>
      <c r="AP74" s="275"/>
      <c r="AR74" s="202" t="str">
        <f>IFERROR(_xlfn.XLOOKUP(確報【１月】!AQ74,台帳表ｋ[整理番号],台帳表ｋ[繁閑調整]),"")</f>
        <v/>
      </c>
      <c r="AS74" s="277" t="str">
        <f>IFERROR(_xlfn.XLOOKUP(確報【１月】!AQ74,台帳表ｋ[整理番号],台帳表ｋ[精算
グループ]),"")</f>
        <v/>
      </c>
      <c r="AT74" s="278" t="str">
        <f>IFERROR(_xlfn.XLOOKUP(確報【１月】!AQ74,台帳表ｋ[整理番号],台帳表ｋ[請求書発行番号]),"")</f>
        <v/>
      </c>
      <c r="AU74" s="269" t="str">
        <f>IFERROR(_xlfn.XLOOKUP(確報【１月】!AQ74,台帳表ｋ[整理番号],台帳表ｋ[繁閑調整金]),"")</f>
        <v/>
      </c>
      <c r="AV74" s="275"/>
      <c r="AX74" s="202" t="str">
        <f>IFERROR(_xlfn.XLOOKUP(確報【１月】!AW74,台帳表ｋ[整理番号],台帳表ｋ[繁閑調整]),"")</f>
        <v/>
      </c>
      <c r="AY74" s="277" t="str">
        <f>IFERROR(_xlfn.XLOOKUP(確報【１月】!AW74,台帳表ｋ[整理番号],台帳表ｋ[精算
グループ]),"")</f>
        <v/>
      </c>
      <c r="AZ74" s="278" t="str">
        <f>IFERROR(_xlfn.XLOOKUP(確報【１月】!AW74,台帳表ｋ[整理番号],台帳表ｋ[請求書発行番号]),"")</f>
        <v/>
      </c>
      <c r="BA74" s="269" t="str">
        <f>IFERROR(_xlfn.XLOOKUP(確報【１月】!AW74,台帳表ｋ[整理番号],台帳表ｋ[繁閑調整金]),"")</f>
        <v/>
      </c>
    </row>
    <row r="75" spans="1:53" ht="16.350000000000001" customHeight="1" thickBot="1">
      <c r="A75" s="927"/>
      <c r="B75" s="927"/>
      <c r="C75" s="976"/>
      <c r="D75" s="977"/>
      <c r="E75" s="978"/>
      <c r="F75" s="114" t="s">
        <v>16505</v>
      </c>
      <c r="G75" s="62"/>
      <c r="H75" s="283">
        <v>202</v>
      </c>
      <c r="I75" s="285">
        <f>SUMIFS(台帳表ｓ[金額],台帳表ｓ[精算
グループ],確報【１月】!$H75,台帳表ｓ[入金月（月のみ）],確報【１月】!$A$1,台帳表ｓ[ＮＣ区分],"西部")+SUMIFS(測量台帳1ｓ[入金額],測量台帳1ｓ[精算
グループ],確報【１月】!$H75,測量台帳1ｓ[入金月（月のみ）],確報【１月】!$A$1,測量台帳1ｓ[NC区分],"西部")+SUMIFS(測量台帳1__2ｓ[入金額(後)],測量台帳1__2ｓ[精算
グループ(後)],確報【１月】!$H75,測量台帳1__2ｓ[入金月(後)（月のみ）],確報【１月】!$A$1,測量台帳1__2ｓ[NC区分],"西部")</f>
        <v>0</v>
      </c>
      <c r="J75" s="295">
        <v>202</v>
      </c>
      <c r="K75" s="285">
        <f>SUMIFS(台帳表ｓ[金額],台帳表ｓ[精算
グループ],確報【１月】!$H75,台帳表ｓ[入金月（月のみ）],確報【１月】!$A$1,台帳表ｓ[ＮＣ区分],"埼玉")+SUMIFS(測量台帳1ｓ[入金額],測量台帳1ｓ[精算
グループ],確報【１月】!$H75,測量台帳1ｓ[入金月（月のみ）],確報【１月】!$A$1,測量台帳1ｓ[NC区分],"埼玉")+SUMIFS(測量台帳1__2ｓ[入金額(後)],測量台帳1__2ｓ[精算
グループ(後)],確報【１月】!$H75,測量台帳1__2ｓ[入金月(後)（月のみ）],確報【１月】!$A$1,測量台帳1__2ｓ[NC区分],"埼玉")</f>
        <v>0</v>
      </c>
      <c r="L75" s="295">
        <v>202</v>
      </c>
      <c r="M75" s="285">
        <f>SUMIFS(台帳表ｓ[金額],台帳表ｓ[精算
グループ],確報【１月】!$H75,台帳表ｓ[入金月（月のみ）],確報【１月】!$A$1,台帳表ｓ[ＮＣ区分],"北部")+SUMIFS(測量台帳1ｓ[入金額],測量台帳1ｓ[精算
グループ],確報【１月】!$H75,測量台帳1ｓ[入金月（月のみ）],確報【１月】!$A$1,測量台帳1ｓ[NC区分],"北部")+SUMIFS(測量台帳1__2ｓ[入金額(後)],測量台帳1__2ｓ[精算
グループ(後)],確報【１月】!$H75,測量台帳1__2ｓ[入金月(後)（月のみ）],確報【１月】!$A$1,測量台帳1__2ｓ[NC区分],"北部")</f>
        <v>0</v>
      </c>
      <c r="N75" s="295">
        <v>202</v>
      </c>
      <c r="O75" s="246">
        <f>SUMIFS(台帳表ｓ[金額],台帳表ｓ[精算
グループ],確報【１月】!$H75,台帳表ｓ[入金月（月のみ）],確報【１月】!$A$1,台帳表ｓ[ＮＣ区分],"南部")+SUMIFS(測量台帳1ｓ[入金額],測量台帳1ｓ[精算
グループ],確報【１月】!$H75,測量台帳1ｓ[入金月（月のみ）],確報【１月】!$A$1,測量台帳1ｓ[NC区分],"南部")+SUMIFS(測量台帳1__2ｓ[入金額(後)],測量台帳1__2ｓ[精算
グループ(後)],確報【１月】!$H75,測量台帳1__2ｓ[入金月(後)（月のみ）],確報【１月】!$A$1,測量台帳1__2ｓ[NC区分],"南部")</f>
        <v>0</v>
      </c>
      <c r="P75" s="283">
        <v>202</v>
      </c>
      <c r="Q75" s="246">
        <f>SUMIFS(台帳表ｔ[金額],台帳表ｔ[精算
グループ],確報【１月】!$H75,台帳表ｔ[入金月（月のみ）],確報【１月】!$A$1,台帳表ｔ[ＮＣ区分],"多摩")+SUMIFS(測量台帳1ｔ[入金額],測量台帳1ｔ[精算
グループ],確報【１月】!$H75,測量台帳1ｔ[入金月（月のみ）],確報【１月】!$A$1,測量台帳1ｔ[NC区分],"多摩")+SUMIFS(測量台帳1__2ｔ[入金額(後)],測量台帳1__2ｔ[精算
グループ(後)],確報【１月】!$H75,測量台帳1__2ｔ[入金月(後)（月のみ）],確報【１月】!$A$1,測量台帳1__2ｔ[NC区分],"多摩")+SUMIFS(台帳表ｔ[金額],台帳表ｔ[精算
グループ],確報【１月】!$H75,台帳表ｔ[入金月（月のみ）],確報【１月】!$A$1,台帳表ｔ[ＮＣ区分],"西部")+SUMIFS(測量台帳1ｔ[入金額],測量台帳1ｔ[精算
グループ],確報【１月】!$H75,測量台帳1ｔ[入金月（月のみ）],確報【１月】!$A$1,測量台帳1ｔ[NC区分],"西部")+SUMIFS(測量台帳1__2ｔ[入金額(後)],測量台帳1__2ｔ[精算
グループ(後)],確報【１月】!$H75,測量台帳1__2ｔ[入金月(後)（月のみ）],確報【１月】!$A$1,測量台帳1__2ｔ[NC区分],"西部")</f>
        <v>7684</v>
      </c>
      <c r="R75" s="283">
        <v>202</v>
      </c>
      <c r="S75" s="285">
        <f>SUMIFS(台帳表ｋ[金額],台帳表ｋ[精算
グループ],確報【１月】!$H75,台帳表ｋ[入金月（月のみ）],確報【１月】!$A$1,台帳表ｋ[事務所/分室],"神")+SUMIFS(測量台帳1ｋ[入金額],測量台帳1ｋ[精算
グループ],確報【１月】!$H75,測量台帳1ｋ[入金月（月のみ）],確報【１月】!$A$1,測量台帳1ｋ[NC区分],"神奈川")+SUMIFS(測量台帳1__2ｋ[入金額(後)],測量台帳1__2ｋ[精算
グループ(後)],確報【１月】!$H75,測量台帳1__2ｋ[入金月(後)（月のみ）],確報【１月】!$A$1,測量台帳1__2ｋ[NC区分],"神奈川")</f>
        <v>0</v>
      </c>
      <c r="T75" s="295">
        <v>202</v>
      </c>
      <c r="U75" s="246">
        <f>SUMIFS(台帳表ｋ[金額],台帳表ｋ[精算
グループ],確報【１月】!$H75,台帳表ｋ[入金月（月のみ）],確報【１月】!$A$1,台帳表ｋ[事務所/分室],"湘")+SUMIFS(測量台帳1ｋ[入金額],測量台帳1ｋ[精算
グループ],確報【１月】!$H75,測量台帳1ｋ[入金月（月のみ）],確報【１月】!$A$1,測量台帳1ｋ[NC区分],"湘南")+SUMIFS(測量台帳1__2ｋ[入金額(後)],測量台帳1__2ｋ[精算
グループ(後)],確報【１月】!$H75,測量台帳1__2ｋ[入金月(後)（月のみ）],確報【１月】!$A$1,測量台帳1__2ｋ[NC区分],"湘南")</f>
        <v>0</v>
      </c>
      <c r="V75" s="245"/>
      <c r="W75" s="246" cm="1">
        <f t="array" ref="W75">INDEX(設備G入力用!$F$2:$Q$72,ROW(A70), MATCH($A$1,設備G入力用!$F$2:$Q$2,0))</f>
        <v>0</v>
      </c>
      <c r="X75" s="30">
        <f t="shared" si="7"/>
        <v>7684</v>
      </c>
      <c r="AA75" s="1067" t="s">
        <v>16630</v>
      </c>
      <c r="AB75" s="117" t="s">
        <v>16631</v>
      </c>
      <c r="AC75" s="118">
        <f>I70+K70+M70+O70+Q70+S70+U70+W70</f>
        <v>0</v>
      </c>
      <c r="AE75" s="125"/>
      <c r="AF75" s="202" t="str">
        <f>IFERROR(_xlfn.XLOOKUP(確報【１月】!$AE75,台帳表ｓ[整理番号],台帳表ｓ[繁閑調整]),"")</f>
        <v/>
      </c>
      <c r="AG75" s="277" t="str">
        <f>IFERROR(_xlfn.XLOOKUP(確報【１月】!$AE75,台帳表ｓ[整理番号],台帳表ｓ[精算
グループ]),"")</f>
        <v/>
      </c>
      <c r="AH75" s="278" t="str">
        <f>IFERROR(_xlfn.XLOOKUP(確報【１月】!$AE75,台帳表ｓ[整理番号],台帳表ｓ[請求書発行番号]),"")</f>
        <v/>
      </c>
      <c r="AI75" s="269" t="str">
        <f>IFERROR(_xlfn.XLOOKUP(確報【１月】!$AE75,台帳表ｓ[整理番号],台帳表ｓ[繁閑調整金]),"")</f>
        <v/>
      </c>
      <c r="AJ75" s="275"/>
      <c r="AL75" s="202" t="str">
        <f>IFERROR(_xlfn.XLOOKUP(確報【１月】!AK75,台帳表ｔ[整理番号],台帳表ｔ[繁閑調整]),"")</f>
        <v/>
      </c>
      <c r="AM75" s="277" t="str">
        <f>IFERROR(_xlfn.XLOOKUP(確報【１月】!AK75,台帳表ｔ[整理番号],台帳表ｔ[精算
グループ]),"")</f>
        <v/>
      </c>
      <c r="AN75" s="278" t="str">
        <f>IFERROR(_xlfn.XLOOKUP(確報【１月】!AK75,台帳表ｔ[整理番号],台帳表ｔ[請求書発行番号]),"")</f>
        <v/>
      </c>
      <c r="AO75" s="269" t="str">
        <f>IFERROR(_xlfn.XLOOKUP(確報【１月】!AK75,台帳表ｔ[整理番号],台帳表ｔ[繁閑調整金]),"")</f>
        <v/>
      </c>
      <c r="AP75" s="275"/>
      <c r="AR75" s="202" t="str">
        <f>IFERROR(_xlfn.XLOOKUP(確報【１月】!AQ75,台帳表ｋ[整理番号],台帳表ｋ[繁閑調整]),"")</f>
        <v/>
      </c>
      <c r="AS75" s="277" t="str">
        <f>IFERROR(_xlfn.XLOOKUP(確報【１月】!AQ75,台帳表ｋ[整理番号],台帳表ｋ[精算
グループ]),"")</f>
        <v/>
      </c>
      <c r="AT75" s="278" t="str">
        <f>IFERROR(_xlfn.XLOOKUP(確報【１月】!AQ75,台帳表ｋ[整理番号],台帳表ｋ[請求書発行番号]),"")</f>
        <v/>
      </c>
      <c r="AU75" s="269" t="str">
        <f>IFERROR(_xlfn.XLOOKUP(確報【１月】!AQ75,台帳表ｋ[整理番号],台帳表ｋ[繁閑調整金]),"")</f>
        <v/>
      </c>
      <c r="AV75" s="275"/>
      <c r="AX75" s="202" t="str">
        <f>IFERROR(_xlfn.XLOOKUP(確報【１月】!AW75,台帳表ｋ[整理番号],台帳表ｋ[繁閑調整]),"")</f>
        <v/>
      </c>
      <c r="AY75" s="277" t="str">
        <f>IFERROR(_xlfn.XLOOKUP(確報【１月】!AW75,台帳表ｋ[整理番号],台帳表ｋ[精算
グループ]),"")</f>
        <v/>
      </c>
      <c r="AZ75" s="278" t="str">
        <f>IFERROR(_xlfn.XLOOKUP(確報【１月】!AW75,台帳表ｋ[整理番号],台帳表ｋ[請求書発行番号]),"")</f>
        <v/>
      </c>
      <c r="BA75" s="269" t="str">
        <f>IFERROR(_xlfn.XLOOKUP(確報【１月】!AW75,台帳表ｋ[整理番号],台帳表ｋ[繁閑調整金]),"")</f>
        <v/>
      </c>
    </row>
    <row r="76" spans="1:53" ht="16.350000000000001" customHeight="1" thickBot="1">
      <c r="A76" s="927"/>
      <c r="B76" s="928"/>
      <c r="C76" s="979"/>
      <c r="D76" s="980"/>
      <c r="E76" s="981"/>
      <c r="F76" s="121" t="s">
        <v>16565</v>
      </c>
      <c r="G76" s="56"/>
      <c r="H76" s="281">
        <v>203</v>
      </c>
      <c r="I76" s="286">
        <f>SUMIFS(台帳表ｓ[金額],台帳表ｓ[精算
グループ],確報【１月】!$H76,台帳表ｓ[入金月（月のみ）],確報【１月】!$A$1,台帳表ｓ[ＮＣ区分],"西部")+SUMIFS(測量台帳1ｓ[入金額],測量台帳1ｓ[精算
グループ],確報【１月】!$H76,測量台帳1ｓ[入金月（月のみ）],確報【１月】!$A$1,測量台帳1ｓ[NC区分],"西部")+SUMIFS(測量台帳1__2ｓ[入金額(後)],測量台帳1__2ｓ[精算
グループ(後)],確報【１月】!$H76,測量台帳1__2ｓ[入金月(後)（月のみ）],確報【１月】!$A$1,測量台帳1__2ｓ[NC区分],"西部")</f>
        <v>0</v>
      </c>
      <c r="J76" s="293">
        <v>203</v>
      </c>
      <c r="K76" s="286">
        <f>SUMIFS(台帳表ｓ[金額],台帳表ｓ[精算
グループ],確報【１月】!$H76,台帳表ｓ[入金月（月のみ）],確報【１月】!$A$1,台帳表ｓ[ＮＣ区分],"埼玉")+SUMIFS(測量台帳1ｓ[入金額],測量台帳1ｓ[精算
グループ],確報【１月】!$H76,測量台帳1ｓ[入金月（月のみ）],確報【１月】!$A$1,測量台帳1ｓ[NC区分],"埼玉")+SUMIFS(測量台帳1__2ｓ[入金額(後)],測量台帳1__2ｓ[精算
グループ(後)],確報【１月】!$H76,測量台帳1__2ｓ[入金月(後)（月のみ）],確報【１月】!$A$1,測量台帳1__2ｓ[NC区分],"埼玉")</f>
        <v>0</v>
      </c>
      <c r="L76" s="293">
        <v>203</v>
      </c>
      <c r="M76" s="286">
        <f>SUMIFS(台帳表ｓ[金額],台帳表ｓ[精算
グループ],確報【１月】!$H76,台帳表ｓ[入金月（月のみ）],確報【１月】!$A$1,台帳表ｓ[ＮＣ区分],"北部")+SUMIFS(測量台帳1ｓ[入金額],測量台帳1ｓ[精算
グループ],確報【１月】!$H76,測量台帳1ｓ[入金月（月のみ）],確報【１月】!$A$1,測量台帳1ｓ[NC区分],"北部")+SUMIFS(測量台帳1__2ｓ[入金額(後)],測量台帳1__2ｓ[精算
グループ(後)],確報【１月】!$H76,測量台帳1__2ｓ[入金月(後)（月のみ）],確報【１月】!$A$1,測量台帳1__2ｓ[NC区分],"北部")</f>
        <v>0</v>
      </c>
      <c r="N76" s="293">
        <v>203</v>
      </c>
      <c r="O76" s="244">
        <f>SUMIFS(台帳表ｓ[金額],台帳表ｓ[精算
グループ],確報【１月】!$H76,台帳表ｓ[入金月（月のみ）],確報【１月】!$A$1,台帳表ｓ[ＮＣ区分],"南部")+SUMIFS(測量台帳1ｓ[入金額],測量台帳1ｓ[精算
グループ],確報【１月】!$H76,測量台帳1ｓ[入金月（月のみ）],確報【１月】!$A$1,測量台帳1ｓ[NC区分],"南部")+SUMIFS(測量台帳1__2ｓ[入金額(後)],測量台帳1__2ｓ[精算
グループ(後)],確報【１月】!$H76,測量台帳1__2ｓ[入金月(後)（月のみ）],確報【１月】!$A$1,測量台帳1__2ｓ[NC区分],"南部")</f>
        <v>0</v>
      </c>
      <c r="P76" s="281">
        <v>203</v>
      </c>
      <c r="Q76" s="244">
        <f>SUMIFS(台帳表ｔ[金額],台帳表ｔ[精算
グループ],確報【１月】!$H76,台帳表ｔ[入金月（月のみ）],確報【１月】!$A$1,台帳表ｔ[ＮＣ区分],"多摩")+SUMIFS(測量台帳1ｔ[入金額],測量台帳1ｔ[精算
グループ],確報【１月】!$H76,測量台帳1ｔ[入金月（月のみ）],確報【１月】!$A$1,測量台帳1ｔ[NC区分],"多摩")+SUMIFS(測量台帳1__2ｔ[入金額(後)],測量台帳1__2ｔ[精算
グループ(後)],確報【１月】!$H76,測量台帳1__2ｔ[入金月(後)（月のみ）],確報【１月】!$A$1,測量台帳1__2ｔ[NC区分],"多摩")</f>
        <v>0</v>
      </c>
      <c r="R76" s="281">
        <v>203</v>
      </c>
      <c r="S76" s="286">
        <f>SUMIFS(台帳表ｋ[金額],台帳表ｋ[精算
グループ],確報【１月】!$H76,台帳表ｋ[入金月（月のみ）],確報【１月】!$A$1,台帳表ｋ[事務所/分室],"神")+SUMIFS(測量台帳1ｋ[入金額],測量台帳1ｋ[精算
グループ],確報【１月】!$H76,測量台帳1ｋ[入金月（月のみ）],確報【１月】!$A$1,測量台帳1ｋ[NC区分],"神奈川")+SUMIFS(測量台帳1__2ｋ[入金額(後)],測量台帳1__2ｋ[精算
グループ(後)],確報【１月】!$H76,測量台帳1__2ｋ[入金月(後)（月のみ）],確報【１月】!$A$1,測量台帳1__2ｋ[NC区分],"神奈川")</f>
        <v>0</v>
      </c>
      <c r="T76" s="293">
        <v>203</v>
      </c>
      <c r="U76" s="244">
        <f>SUMIFS(台帳表ｋ[金額],台帳表ｋ[精算
グループ],確報【１月】!$H76,台帳表ｋ[入金月（月のみ）],確報【１月】!$A$1,台帳表ｋ[事務所/分室],"湘")+SUMIFS(測量台帳1ｋ[入金額],測量台帳1ｋ[精算
グループ],確報【１月】!$H76,測量台帳1ｋ[入金月（月のみ）],確報【１月】!$A$1,測量台帳1ｋ[NC区分],"湘南")+SUMIFS(測量台帳1__2ｋ[入金額(後)],測量台帳1__2ｋ[精算
グループ(後)],確報【１月】!$H76,測量台帳1__2ｋ[入金月(後)（月のみ）],確報【１月】!$A$1,測量台帳1__2ｋ[NC区分],"湘南")</f>
        <v>0</v>
      </c>
      <c r="V76" s="243"/>
      <c r="W76" s="244" cm="1">
        <f t="array" ref="W76">INDEX(設備G入力用!$F$2:$Q$72,ROW(A71), MATCH($A$1,設備G入力用!$F$2:$Q$2,0))</f>
        <v>0</v>
      </c>
      <c r="X76" s="41">
        <f t="shared" si="7"/>
        <v>0</v>
      </c>
      <c r="Y76" s="16">
        <f>SUM(X74:X76)</f>
        <v>7684</v>
      </c>
      <c r="Z76" s="13" t="s">
        <v>16632</v>
      </c>
      <c r="AA76" s="1068"/>
      <c r="AB76" s="119"/>
      <c r="AC76" s="120"/>
      <c r="AF76" s="929" t="s">
        <v>16613</v>
      </c>
      <c r="AG76" s="930"/>
      <c r="AH76" s="992">
        <f>SUM(AI6:AI75)</f>
        <v>0</v>
      </c>
      <c r="AI76" s="993"/>
      <c r="AJ76" s="6"/>
      <c r="AL76" s="929" t="s">
        <v>16613</v>
      </c>
      <c r="AM76" s="930"/>
      <c r="AN76" s="992">
        <f>SUM(AO6:AO76)</f>
        <v>0</v>
      </c>
      <c r="AO76" s="993"/>
      <c r="AP76" s="6"/>
      <c r="AR76" s="929" t="s">
        <v>16613</v>
      </c>
      <c r="AS76" s="930"/>
      <c r="AT76" s="992">
        <f>SUM(AU6:AU75)</f>
        <v>242635</v>
      </c>
      <c r="AU76" s="993"/>
      <c r="AV76" s="6"/>
      <c r="AX76" s="929" t="s">
        <v>16613</v>
      </c>
      <c r="AY76" s="930"/>
      <c r="AZ76" s="992">
        <f>SUM(BA6:BA75)</f>
        <v>0</v>
      </c>
      <c r="BA76" s="993"/>
    </row>
    <row r="77" spans="1:53" ht="16.350000000000001" customHeight="1" thickBot="1">
      <c r="A77" s="928"/>
      <c r="B77" s="262"/>
      <c r="C77" s="263"/>
      <c r="D77" s="263"/>
      <c r="E77" s="263"/>
      <c r="F77" s="121" t="s">
        <v>16633</v>
      </c>
      <c r="G77" s="56"/>
      <c r="H77" s="284"/>
      <c r="I77" s="253">
        <f>SUM(H5,I71:I76)</f>
        <v>15832966</v>
      </c>
      <c r="J77" s="321"/>
      <c r="K77" s="322">
        <f>SUM(J5,K71:K76)</f>
        <v>4454365</v>
      </c>
      <c r="L77" s="253"/>
      <c r="M77" s="253">
        <f>SUM(L5,M71:M76)</f>
        <v>5178974</v>
      </c>
      <c r="N77" s="321"/>
      <c r="O77" s="254">
        <f>SUM(N5,O71:O76)</f>
        <v>2599015</v>
      </c>
      <c r="P77" s="253"/>
      <c r="Q77" s="253">
        <f>SUM(P5,Q71:Q76)</f>
        <v>41856379</v>
      </c>
      <c r="R77" s="256"/>
      <c r="S77" s="322">
        <f>SUM(R5,S71:S76)</f>
        <v>27415955</v>
      </c>
      <c r="T77" s="253"/>
      <c r="U77" s="253">
        <f>SUM(T5,U71:U76)</f>
        <v>16460862</v>
      </c>
      <c r="V77" s="256"/>
      <c r="W77" s="254">
        <f>SUM(V5,W71:W76)</f>
        <v>522487</v>
      </c>
      <c r="X77" s="15" t="s">
        <v>16634</v>
      </c>
      <c r="Y77" s="16">
        <f>SUM(H77:W77)</f>
        <v>114321003</v>
      </c>
      <c r="Z77" s="13" t="s">
        <v>16635</v>
      </c>
      <c r="AD77" s="129"/>
      <c r="AE77" s="129"/>
      <c r="AF77" s="122"/>
      <c r="AG77" s="130"/>
      <c r="AR77" s="122"/>
      <c r="AS77" s="130"/>
      <c r="AX77" s="122"/>
      <c r="AY77" s="130"/>
    </row>
    <row r="78" spans="1:53" ht="16.350000000000001" customHeight="1">
      <c r="A78" s="126"/>
      <c r="B78" s="645"/>
      <c r="C78" s="645"/>
      <c r="D78" s="646"/>
      <c r="E78" s="261"/>
      <c r="F78" s="260" t="s">
        <v>16636</v>
      </c>
      <c r="G78" s="110" t="s">
        <v>16606</v>
      </c>
      <c r="H78" s="282">
        <v>301</v>
      </c>
      <c r="I78" s="255">
        <f>SUMIFS(台帳表ｓ[金額],台帳表ｓ[精算
グループ],確報【１月】!$H78,台帳表ｓ[入金月（月のみ）],確報【１月】!$A$1,台帳表ｓ[ＮＣ区分],"西部")+SUMIFS(測量台帳1ｓ[入金額],測量台帳1ｓ[精算
グループ],確報【１月】!$H78,測量台帳1ｓ[入金月（月のみ）],確報【１月】!$A$1,測量台帳1ｓ[NC区分],"西部")+SUMIFS(測量台帳1__2ｓ[入金額(後)],測量台帳1__2ｓ[精算
グループ(後)],確報【１月】!$H78,測量台帳1__2ｓ[入金月(後)（月のみ）],確報【１月】!$A$1,測量台帳1__2ｓ[NC区分],"西部")</f>
        <v>0</v>
      </c>
      <c r="J78" s="294">
        <v>301</v>
      </c>
      <c r="K78" s="255">
        <f>SUMIFS(台帳表ｓ[金額],台帳表ｓ[精算
グループ],確報【１月】!$H78,台帳表ｓ[入金月（月のみ）],確報【１月】!$A$1,台帳表ｓ[ＮＣ区分],"埼玉")+SUMIFS(測量台帳1ｓ[入金額],測量台帳1ｓ[精算
グループ],確報【１月】!$H78,測量台帳1ｓ[入金月（月のみ）],確報【１月】!$A$1,測量台帳1ｓ[NC区分],"埼玉")+SUMIFS(測量台帳1__2ｓ[入金額(後)],測量台帳1__2ｓ[精算
グループ(後)],確報【１月】!$H78,測量台帳1__2ｓ[入金月(後)（月のみ）],確報【１月】!$A$1,測量台帳1__2ｓ[NC区分],"埼玉")</f>
        <v>0</v>
      </c>
      <c r="L78" s="294">
        <v>301</v>
      </c>
      <c r="M78" s="255">
        <f>SUMIFS(台帳表ｓ[金額],台帳表ｓ[精算
グループ],確報【１月】!$H78,台帳表ｓ[入金月（月のみ）],確報【１月】!$A$1,台帳表ｓ[ＮＣ区分],"北部")+SUMIFS(測量台帳1ｓ[入金額],測量台帳1ｓ[精算
グループ],確報【１月】!$H78,測量台帳1ｓ[入金月（月のみ）],確報【１月】!$A$1,測量台帳1ｓ[NC区分],"北部")+SUMIFS(測量台帳1__2ｓ[入金額(後)],測量台帳1__2ｓ[精算
グループ(後)],確報【１月】!$H78,測量台帳1__2ｓ[入金月(後)（月のみ）],確報【１月】!$A$1,測量台帳1__2ｓ[NC区分],"北部")</f>
        <v>0</v>
      </c>
      <c r="N78" s="294">
        <v>301</v>
      </c>
      <c r="O78" s="248">
        <f>SUMIFS(台帳表ｓ[金額],台帳表ｓ[精算
グループ],確報【１月】!$H78,台帳表ｓ[入金月（月のみ）],確報【１月】!$A$1,台帳表ｓ[ＮＣ区分],"南部")+SUMIFS(測量台帳1ｓ[入金額],測量台帳1ｓ[精算
グループ],確報【１月】!$H78,測量台帳1ｓ[入金月（月のみ）],確報【１月】!$A$1,測量台帳1ｓ[NC区分],"南部")+SUMIFS(測量台帳1__2ｓ[入金額(後)],測量台帳1__2ｓ[精算
グループ(後)],確報【１月】!$H78,測量台帳1__2ｓ[入金月(後)（月のみ）],確報【１月】!$A$1,測量台帳1__2ｓ[NC区分],"南部")</f>
        <v>0</v>
      </c>
      <c r="P78" s="282">
        <v>301</v>
      </c>
      <c r="Q78" s="248">
        <f>SUMIFS(台帳表ｔ[金額],台帳表ｔ[精算
グループ],確報【１月】!$H78,台帳表ｔ[入金月（月のみ）],確報【１月】!$A$1,台帳表ｔ[ＮＣ区分],"多摩")+SUMIFS(測量台帳1ｔ[入金額],測量台帳1ｔ[精算
グループ],確報【１月】!$H78,測量台帳1ｔ[入金月（月のみ）],確報【１月】!$A$1,測量台帳1ｔ[NC区分],"多摩")+SUMIFS(測量台帳1__2ｔ[入金額(後)],測量台帳1__2ｔ[精算
グループ(後)],確報【１月】!$H78,測量台帳1__2ｔ[入金月(後)（月のみ）],確報【１月】!$A$1,測量台帳1__2ｔ[NC区分],"多摩")</f>
        <v>0</v>
      </c>
      <c r="R78" s="282">
        <v>301</v>
      </c>
      <c r="S78" s="255">
        <f>SUMIFS(台帳表ｋ[金額],台帳表ｋ[精算
グループ],確報【１月】!$H78,台帳表ｋ[入金月（月のみ）],確報【１月】!$A$1,台帳表ｋ[事務所/分室],"神")+SUMIFS(測量台帳1ｋ[入金額],測量台帳1ｋ[精算
グループ],確報【１月】!$H78,測量台帳1ｋ[入金月（月のみ）],確報【１月】!$A$1,測量台帳1ｋ[NC区分],"神奈川")+SUMIFS(測量台帳1__2ｋ[入金額(後)],測量台帳1__2ｋ[精算
グループ(後)],確報【１月】!$H78,測量台帳1__2ｋ[入金月(後)（月のみ）],確報【１月】!$A$1,測量台帳1__2ｋ[NC区分],"神奈川")</f>
        <v>0</v>
      </c>
      <c r="T78" s="294">
        <v>301</v>
      </c>
      <c r="U78" s="248">
        <f>SUMIFS(台帳表ｋ[金額],台帳表ｋ[精算
グループ],確報【１月】!$H78,台帳表ｋ[入金月（月のみ）],確報【１月】!$A$1,台帳表ｋ[事務所/分室],"湘")+SUMIFS(測量台帳1ｋ[入金額],測量台帳1ｋ[精算
グループ],確報【１月】!$H78,測量台帳1ｋ[入金月（月のみ）],確報【１月】!$A$1,測量台帳1ｋ[NC区分],"湘南")+SUMIFS(測量台帳1__2ｋ[入金額(後)],測量台帳1__2ｋ[精算
グループ(後)],確報【１月】!$H78,測量台帳1__2ｋ[入金月(後)（月のみ）],確報【１月】!$A$1,測量台帳1__2ｋ[NC区分],"湘南")</f>
        <v>0</v>
      </c>
      <c r="V78" s="247"/>
      <c r="W78" s="248" t="str">
        <f>IFERROR(INDEX(設備G入力用!$E$3:$R$72, MATCH($H78,設備G入力用!$E$3:$E$72, 0), MATCH($A$1 &amp; "月",設備G入力用!$E$2:$R$2, 0)),"")</f>
        <v/>
      </c>
      <c r="X78" s="23">
        <f>SUM(I78,K78,M78,O78,Q78,S78,U78,W78)</f>
        <v>0</v>
      </c>
      <c r="AF78" s="122"/>
      <c r="AG78" s="122"/>
      <c r="AH78" s="130"/>
      <c r="AI78" s="131"/>
      <c r="AJ78" s="131"/>
      <c r="AL78" s="764" t="s">
        <v>16678</v>
      </c>
      <c r="AM78" s="765"/>
      <c r="AN78" s="766"/>
      <c r="AR78" s="122"/>
      <c r="AS78" s="122"/>
      <c r="AT78" s="130"/>
      <c r="AX78" s="122"/>
      <c r="AY78" s="122"/>
      <c r="AZ78" s="130"/>
    </row>
    <row r="79" spans="1:53" ht="16.350000000000001" customHeight="1">
      <c r="A79" s="641"/>
      <c r="E79" s="647"/>
      <c r="F79" s="259" t="s">
        <v>16637</v>
      </c>
      <c r="G79" s="62"/>
      <c r="H79" s="283">
        <v>302</v>
      </c>
      <c r="I79" s="285">
        <f>SUMIFS(台帳表ｓ[金額],台帳表ｓ[精算
グループ],確報【１月】!$H79,台帳表ｓ[入金月（月のみ）],確報【１月】!$A$1,台帳表ｓ[ＮＣ区分],"西部")+SUMIFS(測量台帳1ｓ[入金額],測量台帳1ｓ[精算
グループ],確報【１月】!$H79,測量台帳1ｓ[入金月（月のみ）],確報【１月】!$A$1,測量台帳1ｓ[NC区分],"西部")+SUMIFS(測量台帳1__2ｓ[入金額(後)],測量台帳1__2ｓ[精算
グループ(後)],確報【１月】!$H79,測量台帳1__2ｓ[入金月(後)（月のみ）],確報【１月】!$A$1,測量台帳1__2ｓ[NC区分],"西部")</f>
        <v>0</v>
      </c>
      <c r="J79" s="295">
        <v>302</v>
      </c>
      <c r="K79" s="285">
        <f>SUMIFS(台帳表ｓ[金額],台帳表ｓ[精算
グループ],確報【１月】!$H79,台帳表ｓ[入金月（月のみ）],確報【１月】!$A$1,台帳表ｓ[ＮＣ区分],"埼玉")+SUMIFS(測量台帳1ｓ[入金額],測量台帳1ｓ[精算
グループ],確報【１月】!$H79,測量台帳1ｓ[入金月（月のみ）],確報【１月】!$A$1,測量台帳1ｓ[NC区分],"埼玉")+SUMIFS(測量台帳1__2ｓ[入金額(後)],測量台帳1__2ｓ[精算
グループ(後)],確報【１月】!$H79,測量台帳1__2ｓ[入金月(後)（月のみ）],確報【１月】!$A$1,測量台帳1__2ｓ[NC区分],"埼玉")</f>
        <v>0</v>
      </c>
      <c r="L79" s="295">
        <v>302</v>
      </c>
      <c r="M79" s="285">
        <f>SUMIFS(台帳表ｓ[金額],台帳表ｓ[精算
グループ],確報【１月】!$H79,台帳表ｓ[入金月（月のみ）],確報【１月】!$A$1,台帳表ｓ[ＮＣ区分],"北部")+SUMIFS(測量台帳1ｓ[入金額],測量台帳1ｓ[精算
グループ],確報【１月】!$H79,測量台帳1ｓ[入金月（月のみ）],確報【１月】!$A$1,測量台帳1ｓ[NC区分],"北部")+SUMIFS(測量台帳1__2ｓ[入金額(後)],測量台帳1__2ｓ[精算
グループ(後)],確報【１月】!$H79,測量台帳1__2ｓ[入金月(後)（月のみ）],確報【１月】!$A$1,測量台帳1__2ｓ[NC区分],"北部")</f>
        <v>0</v>
      </c>
      <c r="N79" s="295">
        <v>302</v>
      </c>
      <c r="O79" s="246">
        <f>SUMIFS(台帳表ｓ[金額],台帳表ｓ[精算
グループ],確報【１月】!$H79,台帳表ｓ[入金月（月のみ）],確報【１月】!$A$1,台帳表ｓ[ＮＣ区分],"南部")+SUMIFS(測量台帳1ｓ[入金額],測量台帳1ｓ[精算
グループ],確報【１月】!$H79,測量台帳1ｓ[入金月（月のみ）],確報【１月】!$A$1,測量台帳1ｓ[NC区分],"南部")+SUMIFS(測量台帳1__2ｓ[入金額(後)],測量台帳1__2ｓ[精算
グループ(後)],確報【１月】!$H79,測量台帳1__2ｓ[入金月(後)（月のみ）],確報【１月】!$A$1,測量台帳1__2ｓ[NC区分],"南部")</f>
        <v>0</v>
      </c>
      <c r="P79" s="283">
        <v>302</v>
      </c>
      <c r="Q79" s="246">
        <f>SUMIFS(台帳表ｔ[金額],台帳表ｔ[精算
グループ],確報【１月】!$H79,台帳表ｔ[入金月（月のみ）],確報【１月】!$A$1,台帳表ｔ[ＮＣ区分],"多摩")+SUMIFS(測量台帳1ｔ[入金額],測量台帳1ｔ[精算
グループ],確報【１月】!$H79,測量台帳1ｔ[入金月（月のみ）],確報【１月】!$A$1,測量台帳1ｔ[NC区分],"多摩")+SUMIFS(測量台帳1__2ｔ[入金額(後)],測量台帳1__2ｔ[精算
グループ(後)],確報【１月】!$H79,測量台帳1__2ｔ[入金月(後)（月のみ）],確報【１月】!$A$1,測量台帳1__2ｔ[NC区分],"多摩")</f>
        <v>0</v>
      </c>
      <c r="R79" s="283">
        <v>302</v>
      </c>
      <c r="S79" s="285">
        <f>SUMIFS(台帳表ｋ[金額],台帳表ｋ[精算
グループ],確報【１月】!$H79,台帳表ｋ[入金月（月のみ）],確報【１月】!$A$1,台帳表ｋ[事務所/分室],"神")+SUMIFS(測量台帳1ｋ[入金額],測量台帳1ｋ[精算
グループ],確報【１月】!$H79,測量台帳1ｋ[入金月（月のみ）],確報【１月】!$A$1,測量台帳1ｋ[NC区分],"神奈川")+SUMIFS(測量台帳1__2ｋ[入金額(後)],測量台帳1__2ｋ[精算
グループ(後)],確報【１月】!$H79,測量台帳1__2ｋ[入金月(後)（月のみ）],確報【１月】!$A$1,測量台帳1__2ｋ[NC区分],"神奈川")</f>
        <v>0</v>
      </c>
      <c r="T79" s="295">
        <v>302</v>
      </c>
      <c r="U79" s="246">
        <f>SUMIFS(台帳表ｋ[金額],台帳表ｋ[精算
グループ],確報【１月】!$H79,台帳表ｋ[入金月（月のみ）],確報【１月】!$A$1,台帳表ｋ[事務所/分室],"湘")+SUMIFS(測量台帳1ｋ[入金額],測量台帳1ｋ[精算
グループ],確報【１月】!$H79,測量台帳1ｋ[入金月（月のみ）],確報【１月】!$A$1,測量台帳1ｋ[NC区分],"湘南")+SUMIFS(測量台帳1__2ｋ[入金額(後)],測量台帳1__2ｋ[精算
グループ(後)],確報【１月】!$H79,測量台帳1__2ｋ[入金月(後)（月のみ）],確報【１月】!$A$1,測量台帳1__2ｋ[NC区分],"湘南")</f>
        <v>0</v>
      </c>
      <c r="V79" s="245"/>
      <c r="W79" s="246" t="str">
        <f>IFERROR(INDEX(設備G入力用!$E$3:$R$72, MATCH($H79,設備G入力用!$E$3:$E$72, 0), MATCH($A$1 &amp; "月",設備G入力用!$E$2:$R$2, 0)),"")</f>
        <v/>
      </c>
      <c r="X79" s="30">
        <f>SUM(I79,K79,M79,O79,Q79,S79,U79,W79)</f>
        <v>0</v>
      </c>
      <c r="AF79" s="136"/>
      <c r="AG79" s="130"/>
      <c r="AL79" s="1076" t="s">
        <v>16679</v>
      </c>
      <c r="AM79" s="1076"/>
      <c r="AN79" s="767" t="s">
        <v>16680</v>
      </c>
      <c r="AR79" s="136"/>
      <c r="AS79" s="130"/>
      <c r="AX79" s="136"/>
      <c r="AY79" s="130"/>
    </row>
    <row r="80" spans="1:53" ht="16.350000000000001" customHeight="1" thickBot="1">
      <c r="A80" s="641"/>
      <c r="E80" s="647"/>
      <c r="F80" s="259" t="s">
        <v>16638</v>
      </c>
      <c r="G80" s="62" t="s">
        <v>16604</v>
      </c>
      <c r="H80" s="283">
        <v>303</v>
      </c>
      <c r="I80" s="285">
        <f>SUMIFS(台帳表ｓ[金額],台帳表ｓ[精算
グループ],確報【１月】!$H80,台帳表ｓ[入金月（月のみ）],確報【１月】!$A$1,台帳表ｓ[ＮＣ区分],"西部")+SUMIFS(測量台帳1ｓ[入金額],測量台帳1ｓ[精算
グループ],確報【１月】!$H80,測量台帳1ｓ[入金月（月のみ）],確報【１月】!$A$1,測量台帳1ｓ[NC区分],"西部")+SUMIFS(測量台帳1__2ｓ[入金額(後)],測量台帳1__2ｓ[精算
グループ(後)],確報【１月】!$H80,測量台帳1__2ｓ[入金月(後)（月のみ）],確報【１月】!$A$1,測量台帳1__2ｓ[NC区分],"西部")</f>
        <v>0</v>
      </c>
      <c r="J80" s="295">
        <v>303</v>
      </c>
      <c r="K80" s="285">
        <f>SUMIFS(台帳表ｓ[金額],台帳表ｓ[精算
グループ],確報【１月】!$H80,台帳表ｓ[入金月（月のみ）],確報【１月】!$A$1,台帳表ｓ[ＮＣ区分],"埼玉")+SUMIFS(測量台帳1ｓ[入金額],測量台帳1ｓ[精算
グループ],確報【１月】!$H80,測量台帳1ｓ[入金月（月のみ）],確報【１月】!$A$1,測量台帳1ｓ[NC区分],"埼玉")+SUMIFS(測量台帳1__2ｓ[入金額(後)],測量台帳1__2ｓ[精算
グループ(後)],確報【１月】!$H80,測量台帳1__2ｓ[入金月(後)（月のみ）],確報【１月】!$A$1,測量台帳1__2ｓ[NC区分],"埼玉")</f>
        <v>0</v>
      </c>
      <c r="L80" s="295">
        <v>303</v>
      </c>
      <c r="M80" s="285">
        <f>SUMIFS(台帳表ｓ[金額],台帳表ｓ[精算
グループ],確報【１月】!$H80,台帳表ｓ[入金月（月のみ）],確報【１月】!$A$1,台帳表ｓ[ＮＣ区分],"北部")+SUMIFS(測量台帳1ｓ[入金額],測量台帳1ｓ[精算
グループ],確報【１月】!$H80,測量台帳1ｓ[入金月（月のみ）],確報【１月】!$A$1,測量台帳1ｓ[NC区分],"北部")+SUMIFS(測量台帳1__2ｓ[入金額(後)],測量台帳1__2ｓ[精算
グループ(後)],確報【１月】!$H80,測量台帳1__2ｓ[入金月(後)（月のみ）],確報【１月】!$A$1,測量台帳1__2ｓ[NC区分],"北部")</f>
        <v>0</v>
      </c>
      <c r="N80" s="295">
        <v>303</v>
      </c>
      <c r="O80" s="246">
        <f>SUMIFS(台帳表ｓ[金額],台帳表ｓ[精算
グループ],確報【１月】!$H80,台帳表ｓ[入金月（月のみ）],確報【１月】!$A$1,台帳表ｓ[ＮＣ区分],"南部")+SUMIFS(測量台帳1ｓ[入金額],測量台帳1ｓ[精算
グループ],確報【１月】!$H80,測量台帳1ｓ[入金月（月のみ）],確報【１月】!$A$1,測量台帳1ｓ[NC区分],"南部")+SUMIFS(測量台帳1__2ｓ[入金額(後)],測量台帳1__2ｓ[精算
グループ(後)],確報【１月】!$H80,測量台帳1__2ｓ[入金月(後)（月のみ）],確報【１月】!$A$1,測量台帳1__2ｓ[NC区分],"南部")</f>
        <v>0</v>
      </c>
      <c r="P80" s="283">
        <v>303</v>
      </c>
      <c r="Q80" s="246">
        <f>SUMIFS(台帳表ｔ[金額],台帳表ｔ[精算
グループ],確報【１月】!$H80,台帳表ｔ[入金月（月のみ）],確報【１月】!$A$1,台帳表ｔ[ＮＣ区分],"多摩")+SUMIFS(測量台帳1ｔ[入金額],測量台帳1ｔ[精算
グループ],確報【１月】!$H80,測量台帳1ｔ[入金月（月のみ）],確報【１月】!$A$1,測量台帳1ｔ[NC区分],"多摩")+SUMIFS(測量台帳1__2ｔ[入金額(後)],測量台帳1__2ｔ[精算
グループ(後)],確報【１月】!$H80,測量台帳1__2ｔ[入金月(後)（月のみ）],確報【１月】!$A$1,測量台帳1__2ｔ[NC区分],"多摩")</f>
        <v>0</v>
      </c>
      <c r="R80" s="283">
        <v>303</v>
      </c>
      <c r="S80" s="285">
        <f>SUMIFS(台帳表ｋ[金額],台帳表ｋ[精算
グループ],確報【１月】!$H80,台帳表ｋ[入金月（月のみ）],確報【１月】!$A$1,台帳表ｋ[事務所/分室],"神")+SUMIFS(測量台帳1ｋ[入金額],測量台帳1ｋ[精算
グループ],確報【１月】!$H80,測量台帳1ｋ[入金月（月のみ）],確報【１月】!$A$1,測量台帳1ｋ[NC区分],"神奈川")+SUMIFS(測量台帳1__2ｋ[入金額(後)],測量台帳1__2ｋ[精算
グループ(後)],確報【１月】!$H80,測量台帳1__2ｋ[入金月(後)（月のみ）],確報【１月】!$A$1,測量台帳1__2ｋ[NC区分],"神奈川")</f>
        <v>0</v>
      </c>
      <c r="T80" s="295">
        <v>303</v>
      </c>
      <c r="U80" s="246">
        <f>SUMIFS(台帳表ｋ[金額],台帳表ｋ[精算
グループ],確報【１月】!$H80,台帳表ｋ[入金月（月のみ）],確報【１月】!$A$1,台帳表ｋ[事務所/分室],"湘")+SUMIFS(測量台帳1ｋ[入金額],測量台帳1ｋ[精算
グループ],確報【１月】!$H80,測量台帳1ｋ[入金月（月のみ）],確報【１月】!$A$1,測量台帳1ｋ[NC区分],"湘南")+SUMIFS(測量台帳1__2ｋ[入金額(後)],測量台帳1__2ｋ[精算
グループ(後)],確報【１月】!$H80,測量台帳1__2ｋ[入金月(後)（月のみ）],確報【１月】!$A$1,測量台帳1__2ｋ[NC区分],"湘南")</f>
        <v>0</v>
      </c>
      <c r="V80" s="245"/>
      <c r="W80" s="246" t="str">
        <f>IFERROR(INDEX(設備G入力用!$E$3:$R$72, MATCH($H80,設備G入力用!$E$3:$E$72, 0), MATCH($A$1 &amp; "月",設備G入力用!$E$2:$R$2, 0)),"")</f>
        <v/>
      </c>
      <c r="X80" s="30">
        <f>SUM(I80,K80,M80,O80,Q80,S80,U80,W80)</f>
        <v>0</v>
      </c>
      <c r="AA80" s="127"/>
      <c r="AF80" s="139"/>
      <c r="AG80" s="140"/>
      <c r="AL80" s="1077" t="s">
        <v>16681</v>
      </c>
      <c r="AM80" s="1077"/>
      <c r="AN80" s="744">
        <f>INDEX(設備G入力用!F75:Q79,2, MATCH($A$1,設備G入力用!$F$2:$Q$2,0))</f>
        <v>84000</v>
      </c>
      <c r="AR80" s="139"/>
      <c r="AS80" s="140"/>
      <c r="AX80" s="139"/>
      <c r="AY80" s="140"/>
    </row>
    <row r="81" spans="1:50" ht="16.350000000000001" customHeight="1" thickBot="1">
      <c r="E81" s="647"/>
      <c r="F81" s="258" t="s">
        <v>3641</v>
      </c>
      <c r="G81" s="56" t="s">
        <v>16606</v>
      </c>
      <c r="H81" s="281">
        <v>304</v>
      </c>
      <c r="I81" s="286">
        <f>SUMIFS(台帳表ｓ[金額],台帳表ｓ[精算
グループ],確報【１月】!$H81,台帳表ｓ[入金月（月のみ）],確報【１月】!$A$1,台帳表ｓ[ＮＣ区分],"西部")+SUMIFS(測量台帳1ｓ[入金額],測量台帳1ｓ[精算
グループ],確報【１月】!$H81,測量台帳1ｓ[入金月（月のみ）],確報【１月】!$A$1,測量台帳1ｓ[NC区分],"西部")+SUMIFS(測量台帳1__2ｓ[入金額(後)],測量台帳1__2ｓ[精算
グループ(後)],確報【１月】!$H81,測量台帳1__2ｓ[入金月(後)（月のみ）],確報【１月】!$A$1,測量台帳1__2ｓ[NC区分],"西部")</f>
        <v>0</v>
      </c>
      <c r="J81" s="293">
        <v>304</v>
      </c>
      <c r="K81" s="286">
        <f>SUMIFS(台帳表ｓ[金額],台帳表ｓ[精算
グループ],確報【１月】!$H81,台帳表ｓ[入金月（月のみ）],確報【１月】!$A$1,台帳表ｓ[ＮＣ区分],"埼玉")+SUMIFS(測量台帳1ｓ[入金額],測量台帳1ｓ[精算
グループ],確報【１月】!$H81,測量台帳1ｓ[入金月（月のみ）],確報【１月】!$A$1,測量台帳1ｓ[NC区分],"埼玉")+SUMIFS(測量台帳1__2ｓ[入金額(後)],測量台帳1__2ｓ[精算
グループ(後)],確報【１月】!$H81,測量台帳1__2ｓ[入金月(後)（月のみ）],確報【１月】!$A$1,測量台帳1__2ｓ[NC区分],"埼玉")</f>
        <v>0</v>
      </c>
      <c r="L81" s="293">
        <v>304</v>
      </c>
      <c r="M81" s="286">
        <f>SUMIFS(台帳表ｓ[金額],台帳表ｓ[精算
グループ],確報【１月】!$H81,台帳表ｓ[入金月（月のみ）],確報【１月】!$A$1,台帳表ｓ[ＮＣ区分],"北部")+SUMIFS(測量台帳1ｓ[入金額],測量台帳1ｓ[精算
グループ],確報【１月】!$H81,測量台帳1ｓ[入金月（月のみ）],確報【１月】!$A$1,測量台帳1ｓ[NC区分],"北部")+SUMIFS(測量台帳1__2ｓ[入金額(後)],測量台帳1__2ｓ[精算
グループ(後)],確報【１月】!$H81,測量台帳1__2ｓ[入金月(後)（月のみ）],確報【１月】!$A$1,測量台帳1__2ｓ[NC区分],"北部")</f>
        <v>0</v>
      </c>
      <c r="N81" s="293">
        <v>304</v>
      </c>
      <c r="O81" s="244">
        <f>SUMIFS(台帳表ｓ[金額],台帳表ｓ[精算
グループ],確報【１月】!$H81,台帳表ｓ[入金月（月のみ）],確報【１月】!$A$1,台帳表ｓ[ＮＣ区分],"南部")+SUMIFS(測量台帳1ｓ[入金額],測量台帳1ｓ[精算
グループ],確報【１月】!$H81,測量台帳1ｓ[入金月（月のみ）],確報【１月】!$A$1,測量台帳1ｓ[NC区分],"南部")+SUMIFS(測量台帳1__2ｓ[入金額(後)],測量台帳1__2ｓ[精算
グループ(後)],確報【１月】!$H81,測量台帳1__2ｓ[入金月(後)（月のみ）],確報【１月】!$A$1,測量台帳1__2ｓ[NC区分],"南部")</f>
        <v>0</v>
      </c>
      <c r="P81" s="281">
        <v>304</v>
      </c>
      <c r="Q81" s="244">
        <f>SUMIFS(台帳表ｔ[金額],台帳表ｔ[精算
グループ],確報【１月】!$H81,台帳表ｔ[入金月（月のみ）],確報【１月】!$A$1,台帳表ｔ[ＮＣ区分],"多摩")+SUMIFS(測量台帳1ｔ[入金額],測量台帳1ｔ[精算
グループ],確報【１月】!$H81,測量台帳1ｔ[入金月（月のみ）],確報【１月】!$A$1,測量台帳1ｔ[NC区分],"多摩")+SUMIFS(測量台帳1__2ｔ[入金額(後)],測量台帳1__2ｔ[精算
グループ(後)],確報【１月】!$H81,測量台帳1__2ｔ[入金月(後)（月のみ）],確報【１月】!$A$1,測量台帳1__2ｔ[NC区分],"多摩")</f>
        <v>0</v>
      </c>
      <c r="R81" s="281">
        <v>304</v>
      </c>
      <c r="S81" s="286">
        <f>SUMIFS(台帳表ｋ[金額],台帳表ｋ[精算
グループ],確報【１月】!$H81,台帳表ｋ[入金月（月のみ）],確報【１月】!$A$1,台帳表ｋ[事務所/分室],"神")+SUMIFS(測量台帳1ｋ[入金額],測量台帳1ｋ[精算
グループ],確報【１月】!$H81,測量台帳1ｋ[入金月（月のみ）],確報【１月】!$A$1,測量台帳1ｋ[NC区分],"神奈川")+SUMIFS(測量台帳1__2ｋ[入金額(後)],測量台帳1__2ｋ[精算
グループ(後)],確報【１月】!$H81,測量台帳1__2ｋ[入金月(後)（月のみ）],確報【１月】!$A$1,測量台帳1__2ｋ[NC区分],"神奈川")</f>
        <v>0</v>
      </c>
      <c r="T81" s="293">
        <v>304</v>
      </c>
      <c r="U81" s="244">
        <f>SUMIFS(台帳表ｋ[金額],台帳表ｋ[精算
グループ],確報【１月】!$H81,台帳表ｋ[入金月（月のみ）],確報【１月】!$A$1,台帳表ｋ[事務所/分室],"湘")+SUMIFS(測量台帳1ｋ[入金額],測量台帳1ｋ[精算
グループ],確報【１月】!$H81,測量台帳1ｋ[入金月（月のみ）],確報【１月】!$A$1,測量台帳1ｋ[NC区分],"湘南")+SUMIFS(測量台帳1__2ｋ[入金額(後)],測量台帳1__2ｋ[精算
グループ(後)],確報【１月】!$H81,測量台帳1__2ｋ[入金月(後)（月のみ）],確報【１月】!$A$1,測量台帳1__2ｋ[NC区分],"湘南")</f>
        <v>0</v>
      </c>
      <c r="V81" s="243"/>
      <c r="W81" s="244" t="str">
        <f>IFERROR(INDEX(設備G入力用!$E$3:$R$72, MATCH($H81,設備G入力用!$E$3:$E$72, 0), MATCH($A$1 &amp; "月",設備G入力用!$E$2:$R$2, 0)),"")</f>
        <v/>
      </c>
      <c r="X81" s="41">
        <f>SUM(I81,K81,M81,O81,Q81,S81,U81,W81)</f>
        <v>0</v>
      </c>
      <c r="Y81" s="16">
        <f>SUM(X78:X81)</f>
        <v>0</v>
      </c>
      <c r="Z81" s="13" t="s">
        <v>16639</v>
      </c>
      <c r="AA81" s="127"/>
      <c r="AD81" s="129"/>
      <c r="AE81" s="129"/>
      <c r="AF81" s="122"/>
      <c r="AG81" s="130"/>
      <c r="AL81" s="1078" t="s">
        <v>16682</v>
      </c>
      <c r="AM81" s="1078"/>
      <c r="AN81" s="744">
        <f>INDEX(設備G入力用!F75:Q79,3, MATCH($A$1,設備G入力用!$F$2:$Q$2,0))</f>
        <v>0</v>
      </c>
    </row>
    <row r="82" spans="1:50" ht="16.350000000000001" customHeight="1" thickBot="1">
      <c r="A82" s="132"/>
      <c r="B82" s="133"/>
      <c r="C82" s="133"/>
      <c r="D82" s="133"/>
      <c r="E82" s="648"/>
      <c r="F82" s="133" t="s">
        <v>16633</v>
      </c>
      <c r="G82" s="134"/>
      <c r="H82" s="251"/>
      <c r="I82" s="252">
        <f>SUM(I78:I81)</f>
        <v>0</v>
      </c>
      <c r="J82" s="249"/>
      <c r="K82" s="252">
        <f t="shared" ref="K82:W82" si="12">SUM(K78:K81)</f>
        <v>0</v>
      </c>
      <c r="L82" s="249"/>
      <c r="M82" s="252">
        <f t="shared" si="12"/>
        <v>0</v>
      </c>
      <c r="N82" s="249"/>
      <c r="O82" s="250">
        <f t="shared" si="12"/>
        <v>0</v>
      </c>
      <c r="P82" s="249"/>
      <c r="Q82" s="250">
        <f t="shared" si="12"/>
        <v>0</v>
      </c>
      <c r="R82" s="249"/>
      <c r="S82" s="252">
        <f t="shared" si="12"/>
        <v>0</v>
      </c>
      <c r="T82" s="249"/>
      <c r="U82" s="252">
        <f t="shared" si="12"/>
        <v>0</v>
      </c>
      <c r="V82" s="251"/>
      <c r="W82" s="250">
        <f t="shared" si="12"/>
        <v>0</v>
      </c>
      <c r="X82" s="135"/>
      <c r="Z82" s="144"/>
      <c r="AD82" s="129"/>
      <c r="AE82" s="129"/>
      <c r="AF82" s="122"/>
      <c r="AG82" s="122"/>
      <c r="AH82" s="130"/>
      <c r="AL82" s="1077" t="s">
        <v>16654</v>
      </c>
      <c r="AM82" s="1077"/>
      <c r="AN82" s="744">
        <f>INDEX(設備G入力用!F75:Q80,4, MATCH($A$1,設備G入力用!$F$2:$Q$2,0))</f>
        <v>0</v>
      </c>
    </row>
    <row r="83" spans="1:50" ht="15" thickTop="1" thickBot="1">
      <c r="A83" s="137"/>
      <c r="B83" s="138" t="s">
        <v>16640</v>
      </c>
      <c r="C83" s="121"/>
      <c r="D83" s="121"/>
      <c r="E83" s="121"/>
      <c r="F83" s="121"/>
      <c r="G83" s="56"/>
      <c r="H83" s="994">
        <f>I77+I82</f>
        <v>15832966</v>
      </c>
      <c r="I83" s="995"/>
      <c r="J83" s="996">
        <f>K77+K82</f>
        <v>4454365</v>
      </c>
      <c r="K83" s="997"/>
      <c r="L83" s="996">
        <f>M77+M82</f>
        <v>5178974</v>
      </c>
      <c r="M83" s="997"/>
      <c r="N83" s="995">
        <f>O77+O82</f>
        <v>2599015</v>
      </c>
      <c r="O83" s="998"/>
      <c r="P83" s="994">
        <f>Q77+Q82</f>
        <v>41856379</v>
      </c>
      <c r="Q83" s="998"/>
      <c r="R83" s="994">
        <f>S77+S82</f>
        <v>27415955</v>
      </c>
      <c r="S83" s="997"/>
      <c r="T83" s="995">
        <f>U77+U82</f>
        <v>16460862</v>
      </c>
      <c r="U83" s="998"/>
      <c r="V83" s="994">
        <f>W77+W82</f>
        <v>522487</v>
      </c>
      <c r="W83" s="998"/>
      <c r="X83" s="15"/>
      <c r="AF83" s="122"/>
      <c r="AL83" s="1077" t="s">
        <v>16683</v>
      </c>
      <c r="AM83" s="1077"/>
      <c r="AN83" s="744">
        <f>INDEX(設備G入力用!F76:Q81,5, MATCH($A$1,設備G入力用!$F$2:$Q$2,0))</f>
        <v>0</v>
      </c>
      <c r="AR83" s="122"/>
      <c r="AX83" s="122"/>
    </row>
    <row r="84" spans="1:50" ht="15.75" customHeight="1" thickBot="1">
      <c r="A84" s="137"/>
      <c r="B84" s="138" t="s">
        <v>16641</v>
      </c>
      <c r="C84" s="121"/>
      <c r="D84" s="121"/>
      <c r="E84" s="121"/>
      <c r="F84" s="56"/>
      <c r="G84" s="719"/>
      <c r="H84" s="1022">
        <f>SUMIF($AL$6:$AL$75,"西部",$AO$6:$AO$75)+SUMIF($AR$6:$AR$75,"西部",$AU$6:$AU$75)+SUMIF($AX$6:$AX$75,"西部",$BA$6:$BA$75)-$AH$76+AN81</f>
        <v>242635</v>
      </c>
      <c r="I84" s="1023"/>
      <c r="J84" s="1023"/>
      <c r="K84" s="1023"/>
      <c r="L84" s="1023"/>
      <c r="M84" s="1023"/>
      <c r="N84" s="1023"/>
      <c r="O84" s="1024"/>
      <c r="P84" s="985">
        <f>SUMIF($AF$6:$AF$75,"多摩",$AI$6:$AI$75)+SUMIF($AR$6:$AR$75,"多摩",$AU$6:$AU$75)+SUMIF($AX$6:$AX$75,"多摩",$BA$6:$BA$75)-$AN$76+AN80</f>
        <v>84000</v>
      </c>
      <c r="Q84" s="986"/>
      <c r="R84" s="985">
        <f>SUMIF($AF$6:$AF$75,"神奈川",$AI$6:$AI$75)+SUMIF($AL$6:$AL$75,"神奈川",$AO$6:$AO$75)+SUMIF($AX$6:$AX$75,"神奈川",$BA$6:$BA$75)-$AT$76+AN82</f>
        <v>-242635</v>
      </c>
      <c r="S84" s="1025"/>
      <c r="T84" s="1026">
        <f>SUMIF($AF$6:$AF$75,"湘南",$AI$6:$AI$75)+SUMIF($AL$6:$AL$75,"湘南",$AO$6:$AO$75)+SUMIF($AR$6:$AR$75,"湘南",$AU$6:$AU$75)-$AZ$76+AN83</f>
        <v>0</v>
      </c>
      <c r="U84" s="986"/>
      <c r="V84" s="985">
        <f>SUMIF($AF$6:$AF$75,"設備",$AI$6:$AI$75)+SUMIF($AL$6:$AL$75,"設備",$AO$6:$AO$75)+SUMIF($AR$6:$AR$75,"設備",$AU$6:$AU$75)+SUMIF($AX$6:$AX$75,"設備",$BA$6:$BA$75)</f>
        <v>0</v>
      </c>
      <c r="W84" s="986"/>
      <c r="X84" s="15"/>
      <c r="Y84" s="24">
        <f>SUM(H85:W85)</f>
        <v>114321003</v>
      </c>
      <c r="AA84" s="127"/>
      <c r="AB84" s="3"/>
      <c r="AC84" s="128" t="s">
        <v>16642</v>
      </c>
      <c r="AF84" s="136"/>
      <c r="AL84" s="122"/>
      <c r="AR84" s="136"/>
      <c r="AX84" s="136"/>
    </row>
    <row r="85" spans="1:50" ht="16.350000000000001" customHeight="1" thickBot="1">
      <c r="A85" s="137"/>
      <c r="B85" s="138" t="s">
        <v>16643</v>
      </c>
      <c r="C85" s="121"/>
      <c r="D85" s="121"/>
      <c r="E85" s="121"/>
      <c r="F85" s="56"/>
      <c r="G85" s="720"/>
      <c r="H85" s="987">
        <f>H83</f>
        <v>15832966</v>
      </c>
      <c r="I85" s="988"/>
      <c r="J85" s="989">
        <f>J83</f>
        <v>4454365</v>
      </c>
      <c r="K85" s="990"/>
      <c r="L85" s="989">
        <f>L83</f>
        <v>5178974</v>
      </c>
      <c r="M85" s="990"/>
      <c r="N85" s="989">
        <f>N83</f>
        <v>2599015</v>
      </c>
      <c r="O85" s="988"/>
      <c r="P85" s="987">
        <f>P83</f>
        <v>41856379</v>
      </c>
      <c r="Q85" s="991"/>
      <c r="R85" s="1014">
        <f>R83</f>
        <v>27415955</v>
      </c>
      <c r="S85" s="1015"/>
      <c r="T85" s="1016">
        <f>T83</f>
        <v>16460862</v>
      </c>
      <c r="U85" s="1017"/>
      <c r="V85" s="1014">
        <f>V83+V84</f>
        <v>522487</v>
      </c>
      <c r="W85" s="1017"/>
      <c r="X85" s="143" t="s">
        <v>16644</v>
      </c>
      <c r="Y85" s="24">
        <f>SUM(H86:W86)</f>
        <v>115600000</v>
      </c>
      <c r="Z85" s="144"/>
      <c r="AB85" s="3"/>
      <c r="AC85" s="122"/>
      <c r="AD85" s="129"/>
      <c r="AE85" s="129"/>
      <c r="AH85" s="130"/>
      <c r="AL85" s="136"/>
    </row>
    <row r="86" spans="1:50" ht="14.25" thickBot="1">
      <c r="A86" s="137"/>
      <c r="B86" s="138" t="s">
        <v>16645</v>
      </c>
      <c r="C86" s="121"/>
      <c r="D86" s="121"/>
      <c r="E86" s="121"/>
      <c r="F86" s="121"/>
      <c r="G86" s="721"/>
      <c r="H86" s="1018">
        <f>INDEX(目標比較!$D$7:$O$7, MATCH($A$1,目標比較!$D$5:$O$5, 0))</f>
        <v>35200000</v>
      </c>
      <c r="I86" s="1019"/>
      <c r="J86" s="1019"/>
      <c r="K86" s="1019"/>
      <c r="L86" s="1019"/>
      <c r="M86" s="1019"/>
      <c r="N86" s="1019"/>
      <c r="O86" s="1019"/>
      <c r="P86" s="1008">
        <f>INDEX(目標比較!$D$14:$O$14, MATCH($A$1,目標比較!$D$5:$O$5, 0))</f>
        <v>42200000</v>
      </c>
      <c r="Q86" s="1010"/>
      <c r="R86" s="1008">
        <f>INDEX(目標比較!$D$28:$O$28,MATCH($A$1,目標比較!$D$5:$O$5,0))+INDEX(目標比較!$D$21:$O$21,MATCH($A$1,目標比較!$D$5:$O$5,0))</f>
        <v>38200000</v>
      </c>
      <c r="S86" s="1009"/>
      <c r="T86" s="1009"/>
      <c r="U86" s="1010"/>
      <c r="V86" s="1020"/>
      <c r="W86" s="1021"/>
      <c r="Y86" s="24">
        <f>SUM(H87:W87)</f>
        <v>-1717484</v>
      </c>
      <c r="AB86" s="3"/>
      <c r="AL86" s="122"/>
      <c r="AM86" s="122"/>
      <c r="AN86" s="130"/>
    </row>
    <row r="87" spans="1:50" ht="13.5" customHeight="1" thickBot="1">
      <c r="A87" s="137"/>
      <c r="B87" s="138" t="s">
        <v>16646</v>
      </c>
      <c r="C87" s="121"/>
      <c r="D87" s="121"/>
      <c r="E87" s="121"/>
      <c r="F87" s="121"/>
      <c r="G87" s="721"/>
      <c r="H87" s="1003">
        <f>H88-H86</f>
        <v>-6892045</v>
      </c>
      <c r="I87" s="1004"/>
      <c r="J87" s="1004"/>
      <c r="K87" s="1004"/>
      <c r="L87" s="1004"/>
      <c r="M87" s="1004"/>
      <c r="N87" s="1004"/>
      <c r="O87" s="1004"/>
      <c r="P87" s="1003">
        <f>P88-P86</f>
        <v>-259621</v>
      </c>
      <c r="Q87" s="1005"/>
      <c r="R87" s="1003">
        <f>R88-R86</f>
        <v>5434182</v>
      </c>
      <c r="S87" s="1004"/>
      <c r="T87" s="1004"/>
      <c r="U87" s="1005"/>
      <c r="V87" s="1006"/>
      <c r="W87" s="1007"/>
      <c r="Y87" s="24">
        <f>SUM(H88:W88)</f>
        <v>114405003</v>
      </c>
      <c r="AB87" s="3"/>
    </row>
    <row r="88" spans="1:50" ht="13.5" customHeight="1" thickBot="1">
      <c r="A88" s="137"/>
      <c r="B88" s="138" t="s">
        <v>16647</v>
      </c>
      <c r="C88" s="121"/>
      <c r="D88" s="121"/>
      <c r="E88" s="121"/>
      <c r="F88" s="56"/>
      <c r="G88" s="720"/>
      <c r="H88" s="1008">
        <f>SUM(H85:O85)+H84</f>
        <v>28307955</v>
      </c>
      <c r="I88" s="1009"/>
      <c r="J88" s="1009"/>
      <c r="K88" s="1009"/>
      <c r="L88" s="1009"/>
      <c r="M88" s="1009"/>
      <c r="N88" s="1009"/>
      <c r="O88" s="1010"/>
      <c r="P88" s="1008">
        <f>P85+P84</f>
        <v>41940379</v>
      </c>
      <c r="Q88" s="1010"/>
      <c r="R88" s="1011">
        <f>R85+T85+R84+T84</f>
        <v>43634182</v>
      </c>
      <c r="S88" s="1012"/>
      <c r="T88" s="1012"/>
      <c r="U88" s="1013"/>
      <c r="V88" s="965">
        <f>+V85</f>
        <v>522487</v>
      </c>
      <c r="W88" s="972"/>
      <c r="AB88" s="3"/>
      <c r="AC88" s="122"/>
    </row>
    <row r="89" spans="1:50" ht="13.5" customHeight="1">
      <c r="F89" s="1028"/>
      <c r="G89" s="1029"/>
      <c r="H89" s="1030" t="s">
        <v>16648</v>
      </c>
      <c r="I89" s="1031"/>
      <c r="J89" s="1032" t="s">
        <v>16649</v>
      </c>
      <c r="K89" s="1031"/>
      <c r="L89" s="1032" t="s">
        <v>16650</v>
      </c>
      <c r="M89" s="1031"/>
      <c r="N89" s="1032" t="s">
        <v>16651</v>
      </c>
      <c r="O89" s="1031"/>
      <c r="P89" s="1032" t="s">
        <v>16652</v>
      </c>
      <c r="Q89" s="1031"/>
      <c r="R89" s="1032" t="s">
        <v>16653</v>
      </c>
      <c r="S89" s="1031"/>
      <c r="T89" s="1032" t="s">
        <v>16654</v>
      </c>
      <c r="U89" s="1031"/>
      <c r="V89" s="1032" t="s">
        <v>16655</v>
      </c>
      <c r="W89" s="1029"/>
      <c r="AB89" s="3"/>
      <c r="AF89" s="1027" t="s">
        <v>16656</v>
      </c>
      <c r="AG89" s="1027"/>
    </row>
    <row r="90" spans="1:50" ht="14.25" customHeight="1">
      <c r="F90" s="1033" t="s">
        <v>16657</v>
      </c>
      <c r="G90" s="1034"/>
      <c r="H90" s="1035">
        <f>SUMIFS(台帳表ｓ[金額],台帳表ｓ[入金月（月のみ）],$A$1,台帳表ｓ[ＮＣ区分],"西部")</f>
        <v>7239289</v>
      </c>
      <c r="I90" s="1002"/>
      <c r="J90" s="1002">
        <f>SUMIFS(台帳表ｓ[金額],台帳表ｓ[入金月（月のみ）],$A$1,台帳表ｓ[ＮＣ区分],"埼玉")</f>
        <v>3295089</v>
      </c>
      <c r="K90" s="1002"/>
      <c r="L90" s="1002">
        <f>SUMIFS(台帳表ｓ[金額],台帳表ｓ[入金月（月のみ）],$A$1,台帳表ｓ[ＮＣ区分],"北部")</f>
        <v>2556718</v>
      </c>
      <c r="M90" s="1002"/>
      <c r="N90" s="1002">
        <f>SUMIFS(台帳表ｓ[金額],台帳表ｓ[入金月（月のみ）],$A$1,台帳表ｓ[ＮＣ区分],"南部")</f>
        <v>904996</v>
      </c>
      <c r="O90" s="1002"/>
      <c r="P90" s="1002">
        <f>SUMIFS(台帳表ｔ[金額],台帳表ｔ[入金月（月のみ）],$A$1,台帳表ｔ[ＮＣ区分],"西部")</f>
        <v>1202650</v>
      </c>
      <c r="Q90" s="1002"/>
      <c r="R90" s="1002">
        <f>SUMIFS(台帳表ｔ[金額],台帳表ｔ[入金月（月のみ）],$A$1,台帳表ｔ[ＮＣ区分],"多摩")</f>
        <v>20131712</v>
      </c>
      <c r="S90" s="1002"/>
      <c r="T90" s="1002">
        <f>SUMIFS(台帳表ｋ[金額],台帳表ｋ[入金月（月のみ）],$A$1,台帳表ｋ[事務所/分室],"神")</f>
        <v>10717104</v>
      </c>
      <c r="U90" s="1002"/>
      <c r="V90" s="1036">
        <f>SUMIFS(台帳表ｋ[金額],台帳表ｋ[入金月（月のみ）],$A$1,台帳表ｋ[事務所/分室],"湘")</f>
        <v>8696707</v>
      </c>
      <c r="W90" s="1037"/>
      <c r="AB90" s="3"/>
      <c r="AF90" s="3" t="s">
        <v>16561</v>
      </c>
      <c r="AG90" s="3">
        <v>100</v>
      </c>
      <c r="AH90" s="3" t="s">
        <v>16658</v>
      </c>
    </row>
    <row r="91" spans="1:50" ht="18.75" customHeight="1">
      <c r="F91" s="1033" t="s">
        <v>16659</v>
      </c>
      <c r="G91" s="1034"/>
      <c r="H91" s="1035">
        <f>SUMIFS(測量台帳1__2ｓ[入金額(後)],測量台帳1__2ｓ[入金月(後)（月のみ）],$A$1,測量台帳1__2ｓ[NC区分],"西部")</f>
        <v>552160</v>
      </c>
      <c r="I91" s="1002"/>
      <c r="J91" s="1002">
        <f>SUMIFS(測量台帳1ｓ[入金額],測量台帳1ｓ[入金月（月のみ）],$A$1,測量台帳1ｓ[NC区分],"埼玉")</f>
        <v>1159276</v>
      </c>
      <c r="K91" s="1002"/>
      <c r="L91" s="1002">
        <f>+SUMIFS(測量台帳1ｓ[入金額],測量台帳1ｓ[入金月（月のみ）],$A$1,測量台帳1ｓ[NC区分],"北部")</f>
        <v>1918035</v>
      </c>
      <c r="M91" s="1002"/>
      <c r="N91" s="1002">
        <f>SUMIFS(測量台帳1ｓ[入金額],測量台帳1ｓ[入金月（月のみ）],$A$1,測量台帳1ｓ[NC区分],"南部")</f>
        <v>626073</v>
      </c>
      <c r="O91" s="1002"/>
      <c r="P91" s="1002">
        <f>SUMIFS(測量台帳1ｔ[入金額],測量台帳1ｔ[入金月（月のみ）],$A$1,測量台帳1ｔ[NC区分],"西部")</f>
        <v>708804</v>
      </c>
      <c r="Q91" s="1002"/>
      <c r="R91" s="1002">
        <f>SUMIFS(測量台帳1ｔ[入金額],測量台帳1ｔ[入金月（月のみ）],$A$1,測量台帳1ｔ[NC区分],"多摩")</f>
        <v>12579402</v>
      </c>
      <c r="S91" s="1002"/>
      <c r="T91" s="1002">
        <f>SUMIFS(測量台帳1ｋ[入金額],測量台帳1ｋ[入金月（月のみ）],$A$1,測量台帳1ｋ[NC区分],"神奈川")</f>
        <v>9720241</v>
      </c>
      <c r="U91" s="1002"/>
      <c r="V91" s="1036">
        <f>SUMIFS(測量台帳1ｋ[入金額],測量台帳1ｋ[入金月（月のみ）],$A$1,測量台帳1ｋ[NC区分],"湘南")</f>
        <v>6481065</v>
      </c>
      <c r="W91" s="1037"/>
      <c r="AB91" s="3"/>
      <c r="AF91" s="3" t="s">
        <v>16562</v>
      </c>
      <c r="AG91" s="3">
        <v>101</v>
      </c>
      <c r="AH91" s="3" t="s">
        <v>16660</v>
      </c>
    </row>
    <row r="92" spans="1:50" ht="18.75" customHeight="1">
      <c r="F92" s="1038" t="s">
        <v>16661</v>
      </c>
      <c r="G92" s="1039"/>
      <c r="H92" s="1035">
        <f>SUMIFS(測量台帳1ｓ[入金額],測量台帳1ｓ[入金月（月のみ）],$A$1,測量台帳1ｓ[NC区分],"西部")</f>
        <v>8041517</v>
      </c>
      <c r="I92" s="1002"/>
      <c r="J92" s="1002">
        <f>SUMIFS(測量台帳1__2ｓ[入金額(後)],測量台帳1__2ｓ[入金月(後)（月のみ）],$A$1,測量台帳1__2ｓ[NC区分],"埼玉")</f>
        <v>0</v>
      </c>
      <c r="K92" s="1002"/>
      <c r="L92" s="1002">
        <f>+SUMIFS(測量台帳1__2ｓ[入金額(後)],測量台帳1__2ｓ[入金月(後)（月のみ）],$A$1,測量台帳1__2ｓ[NC区分],"北部")</f>
        <v>704221</v>
      </c>
      <c r="M92" s="1002"/>
      <c r="N92" s="1002">
        <f>SUMIFS(測量台帳1__2ｓ[入金額(後)],測量台帳1__2ｓ[入金月(後)（月のみ）],$A$1,測量台帳1__2ｓ[NC区分],"南部")</f>
        <v>1067946</v>
      </c>
      <c r="O92" s="1002"/>
      <c r="P92" s="1002">
        <f>SUMIFS(測量台帳1__2ｔ[入金額(後)],測量台帳1__2ｔ[入金月(後)（月のみ）],$A$1,測量台帳1__2ｔ[NC区分],"西部")</f>
        <v>0</v>
      </c>
      <c r="Q92" s="1002"/>
      <c r="R92" s="1002">
        <f>+SUMIFS(測量台帳1__2ｔ[入金額(後)],測量台帳1__2ｔ[入金月(後)（月のみ）],$A$1,測量台帳1__2ｔ[NC区分],"多摩")</f>
        <v>7233811</v>
      </c>
      <c r="S92" s="1002"/>
      <c r="T92" s="1002">
        <f>SUMIFS(測量台帳1__2ｋ[入金額(後)],測量台帳1__2ｋ[入金月(後)（月のみ）],$A$1,測量台帳1__2ｋ[NC区分],"神奈川")</f>
        <v>6978610</v>
      </c>
      <c r="U92" s="1002"/>
      <c r="V92" s="1036">
        <f>+SUMIFS(測量台帳1__2ｋ[入金額(後)],測量台帳1__2ｋ[入金月(後)（月のみ）],$A$1,測量台帳1__2ｋ[NC区分],"湘南")</f>
        <v>1283090</v>
      </c>
      <c r="W92" s="1037"/>
      <c r="AB92" s="3"/>
      <c r="AF92" s="3" t="s">
        <v>16563</v>
      </c>
      <c r="AG92" s="3">
        <v>103</v>
      </c>
    </row>
    <row r="93" spans="1:50" ht="18.75" customHeight="1">
      <c r="F93" s="1033" t="s">
        <v>16662</v>
      </c>
      <c r="G93" s="1034"/>
      <c r="H93" s="1035">
        <f>SUM(H91:I92)</f>
        <v>8593677</v>
      </c>
      <c r="I93" s="1040"/>
      <c r="J93" s="1002">
        <f>SUM(J91:K92)</f>
        <v>1159276</v>
      </c>
      <c r="K93" s="1040"/>
      <c r="L93" s="1002">
        <f>SUM(L91:M92)</f>
        <v>2622256</v>
      </c>
      <c r="M93" s="1040"/>
      <c r="N93" s="1002">
        <f>SUM(N91:O92)</f>
        <v>1694019</v>
      </c>
      <c r="O93" s="1040"/>
      <c r="P93" s="1002">
        <f>SUM(P91:Q92)</f>
        <v>708804</v>
      </c>
      <c r="Q93" s="1040"/>
      <c r="R93" s="1002">
        <f>SUM(R91:S92)</f>
        <v>19813213</v>
      </c>
      <c r="S93" s="1002"/>
      <c r="T93" s="1002">
        <f>SUM(T91:U92)</f>
        <v>16698851</v>
      </c>
      <c r="U93" s="1040"/>
      <c r="V93" s="1036">
        <f>SUM(V91:W92)</f>
        <v>7764155</v>
      </c>
      <c r="W93" s="1037"/>
      <c r="AF93" s="3" t="s">
        <v>16564</v>
      </c>
      <c r="AG93" s="3">
        <v>201</v>
      </c>
    </row>
    <row r="94" spans="1:50" ht="19.5" customHeight="1" thickBot="1">
      <c r="F94" s="1041" t="s">
        <v>16663</v>
      </c>
      <c r="G94" s="1042"/>
      <c r="H94" s="1043">
        <f>H93+H90</f>
        <v>15832966</v>
      </c>
      <c r="I94" s="1044"/>
      <c r="J94" s="1044">
        <f>J93+J90</f>
        <v>4454365</v>
      </c>
      <c r="K94" s="1044"/>
      <c r="L94" s="1044">
        <f>L93+L90</f>
        <v>5178974</v>
      </c>
      <c r="M94" s="1044"/>
      <c r="N94" s="1044">
        <f>N93+N90</f>
        <v>2599015</v>
      </c>
      <c r="O94" s="1044"/>
      <c r="P94" s="1044">
        <f>P93+P90</f>
        <v>1911454</v>
      </c>
      <c r="Q94" s="1044"/>
      <c r="R94" s="1044">
        <f>R93+R90</f>
        <v>39944925</v>
      </c>
      <c r="S94" s="1044"/>
      <c r="T94" s="1045">
        <f>T90+T93</f>
        <v>27415955</v>
      </c>
      <c r="U94" s="1045"/>
      <c r="V94" s="1046">
        <f>V90+V93</f>
        <v>16460862</v>
      </c>
      <c r="W94" s="1047"/>
      <c r="AD94" s="3"/>
      <c r="AE94" s="3"/>
      <c r="AF94" s="3" t="s">
        <v>16505</v>
      </c>
      <c r="AG94" s="3">
        <v>202</v>
      </c>
    </row>
    <row r="95" spans="1:50" ht="12.75" thickBot="1">
      <c r="O95" s="4"/>
      <c r="P95" s="1048"/>
      <c r="Q95" s="1048"/>
      <c r="AD95" s="3"/>
      <c r="AE95" s="3"/>
      <c r="AF95" s="3" t="s">
        <v>16565</v>
      </c>
      <c r="AG95" s="3">
        <v>203</v>
      </c>
    </row>
    <row r="96" spans="1:50" ht="12.75" customHeight="1">
      <c r="F96" s="1028"/>
      <c r="G96" s="1029"/>
      <c r="H96" s="1030" t="s">
        <v>16664</v>
      </c>
      <c r="I96" s="1031"/>
      <c r="J96" s="1032" t="s">
        <v>16665</v>
      </c>
      <c r="K96" s="1031"/>
      <c r="L96" s="1049" t="s">
        <v>16666</v>
      </c>
      <c r="M96" s="1050"/>
      <c r="O96" s="4"/>
      <c r="P96" s="1048"/>
      <c r="Q96" s="1048"/>
      <c r="AD96" s="3"/>
      <c r="AE96" s="3"/>
    </row>
    <row r="97" spans="6:33" ht="18.75" customHeight="1">
      <c r="F97" s="1051" t="s">
        <v>16657</v>
      </c>
      <c r="G97" s="1052"/>
      <c r="H97" s="1053">
        <f>SUM(H90:O90)</f>
        <v>13996092</v>
      </c>
      <c r="I97" s="1054"/>
      <c r="J97" s="1054">
        <f>R90+P90</f>
        <v>21334362</v>
      </c>
      <c r="K97" s="1054"/>
      <c r="L97" s="1054">
        <f>T90+V90</f>
        <v>19413811</v>
      </c>
      <c r="M97" s="1055"/>
      <c r="O97" s="759"/>
      <c r="P97" s="1048"/>
      <c r="Q97" s="1048"/>
      <c r="AD97" s="3"/>
      <c r="AE97" s="3"/>
      <c r="AF97" s="3" t="s">
        <v>16667</v>
      </c>
      <c r="AG97" s="3">
        <v>301</v>
      </c>
    </row>
    <row r="98" spans="6:33" ht="18.75" customHeight="1">
      <c r="F98" s="1051" t="s">
        <v>16659</v>
      </c>
      <c r="G98" s="1052"/>
      <c r="H98" s="1056">
        <f>SUM(H91:O91)</f>
        <v>4255544</v>
      </c>
      <c r="I98" s="1057"/>
      <c r="J98" s="1054">
        <f t="shared" ref="J98:J100" si="13">R91+P91</f>
        <v>13288206</v>
      </c>
      <c r="K98" s="1054"/>
      <c r="L98" s="1054">
        <f t="shared" ref="L98:L100" si="14">T91+V91</f>
        <v>16201306</v>
      </c>
      <c r="M98" s="1055"/>
      <c r="O98" s="4"/>
      <c r="P98" s="1048"/>
      <c r="Q98" s="1048"/>
      <c r="AD98" s="3"/>
      <c r="AE98" s="3"/>
      <c r="AF98" s="3" t="s">
        <v>16668</v>
      </c>
      <c r="AG98" s="3">
        <v>302</v>
      </c>
    </row>
    <row r="99" spans="6:33" ht="18.75" customHeight="1">
      <c r="F99" s="1038" t="s">
        <v>16661</v>
      </c>
      <c r="G99" s="1039"/>
      <c r="H99" s="1056">
        <f>SUM(H92:O92)</f>
        <v>9813684</v>
      </c>
      <c r="I99" s="1057"/>
      <c r="J99" s="1054">
        <f t="shared" si="13"/>
        <v>7233811</v>
      </c>
      <c r="K99" s="1054"/>
      <c r="L99" s="1054">
        <f t="shared" si="14"/>
        <v>8261700</v>
      </c>
      <c r="M99" s="1055"/>
      <c r="O99" s="6"/>
      <c r="P99" s="1048"/>
      <c r="Q99" s="1048"/>
      <c r="AD99" s="3"/>
      <c r="AE99" s="3"/>
      <c r="AF99" s="3" t="s">
        <v>16669</v>
      </c>
      <c r="AG99" s="3">
        <v>303</v>
      </c>
    </row>
    <row r="100" spans="6:33" ht="18.75" customHeight="1">
      <c r="F100" s="1051" t="s">
        <v>16662</v>
      </c>
      <c r="G100" s="1052"/>
      <c r="H100" s="1053">
        <f>SUM(H93:O93)</f>
        <v>14069228</v>
      </c>
      <c r="I100" s="1054"/>
      <c r="J100" s="1054">
        <f t="shared" si="13"/>
        <v>20522017</v>
      </c>
      <c r="K100" s="1054"/>
      <c r="L100" s="1054">
        <f t="shared" si="14"/>
        <v>24463006</v>
      </c>
      <c r="M100" s="1055"/>
      <c r="N100" s="6"/>
      <c r="O100" s="6"/>
      <c r="P100" s="6"/>
      <c r="Q100" s="6"/>
      <c r="R100" s="6"/>
      <c r="S100" s="6"/>
      <c r="T100" s="1061"/>
      <c r="U100" s="1061"/>
      <c r="AD100" s="3"/>
      <c r="AE100" s="3"/>
      <c r="AF100" s="3" t="s">
        <v>16670</v>
      </c>
      <c r="AG100" s="3">
        <v>304</v>
      </c>
    </row>
    <row r="101" spans="6:33" ht="15" customHeight="1">
      <c r="F101" s="1033" t="s">
        <v>16671</v>
      </c>
      <c r="G101" s="1034"/>
      <c r="H101" s="1062">
        <f>H84</f>
        <v>242635</v>
      </c>
      <c r="I101" s="1063"/>
      <c r="J101" s="1063">
        <f>P84</f>
        <v>84000</v>
      </c>
      <c r="K101" s="1063"/>
      <c r="L101" s="1063">
        <f>R84+T84</f>
        <v>-242635</v>
      </c>
      <c r="M101" s="1064"/>
      <c r="O101" s="760"/>
      <c r="P101" s="1065"/>
      <c r="Q101" s="1065"/>
      <c r="S101" s="760"/>
      <c r="T101" s="1065"/>
      <c r="U101" s="1065"/>
      <c r="X101" s="772"/>
      <c r="AD101" s="3"/>
      <c r="AE101" s="3"/>
    </row>
    <row r="102" spans="6:33" ht="18.75" customHeight="1" thickBot="1">
      <c r="F102" s="1041" t="s">
        <v>16672</v>
      </c>
      <c r="G102" s="1042"/>
      <c r="H102" s="1058">
        <f>H100+H97+H101</f>
        <v>28307955</v>
      </c>
      <c r="I102" s="1059"/>
      <c r="J102" s="1059">
        <f>J97+J100+J101</f>
        <v>41940379</v>
      </c>
      <c r="K102" s="1059"/>
      <c r="L102" s="1059">
        <f>L97+L100+L101</f>
        <v>43634182</v>
      </c>
      <c r="M102" s="1060"/>
      <c r="O102" s="760"/>
      <c r="P102" s="1048"/>
      <c r="Q102" s="1048"/>
      <c r="S102" s="760"/>
      <c r="T102" s="1048"/>
      <c r="U102" s="1048"/>
      <c r="AA102" s="145"/>
      <c r="AD102" s="3"/>
      <c r="AE102" s="3"/>
    </row>
    <row r="103" spans="6:33">
      <c r="K103" s="759"/>
      <c r="M103" s="768"/>
      <c r="O103" s="759"/>
      <c r="P103" s="1048"/>
      <c r="Q103" s="1048"/>
      <c r="S103" s="759"/>
      <c r="T103" s="1048"/>
      <c r="U103" s="1090"/>
      <c r="AD103" s="3"/>
      <c r="AE103" s="3"/>
    </row>
    <row r="104" spans="6:33">
      <c r="K104" s="760"/>
      <c r="M104" s="769"/>
      <c r="O104" s="760"/>
      <c r="P104" s="1065"/>
      <c r="Q104" s="1065"/>
      <c r="S104" s="760"/>
      <c r="T104" s="1065"/>
      <c r="U104" s="1091"/>
      <c r="AD104" s="3"/>
      <c r="AE104" s="3"/>
    </row>
    <row r="105" spans="6:33">
      <c r="M105" s="770"/>
      <c r="N105" s="762"/>
      <c r="O105" s="762"/>
      <c r="P105" s="1092"/>
      <c r="Q105" s="1092"/>
      <c r="R105" s="762"/>
      <c r="S105" s="762"/>
      <c r="T105" s="1092"/>
      <c r="U105" s="1092"/>
      <c r="AD105" s="3"/>
      <c r="AE105" s="3"/>
    </row>
    <row r="106" spans="6:33">
      <c r="M106" s="771"/>
      <c r="P106" s="1088"/>
      <c r="Q106" s="1089"/>
      <c r="T106" s="1088"/>
      <c r="U106" s="1089"/>
    </row>
    <row r="107" spans="6:33">
      <c r="T107" s="4"/>
      <c r="U107" s="4"/>
    </row>
    <row r="109" spans="6:33">
      <c r="AB109" s="3"/>
    </row>
    <row r="113" spans="28:29" ht="15" customHeight="1"/>
    <row r="121" spans="28:29">
      <c r="AB121" s="146"/>
      <c r="AC121" s="50"/>
    </row>
  </sheetData>
  <mergeCells count="206">
    <mergeCell ref="H102:I102"/>
    <mergeCell ref="H101:I101"/>
    <mergeCell ref="H100:I100"/>
    <mergeCell ref="H99:I99"/>
    <mergeCell ref="H98:I98"/>
    <mergeCell ref="H97:I97"/>
    <mergeCell ref="J96:K96"/>
    <mergeCell ref="H96:I96"/>
    <mergeCell ref="F96:G96"/>
    <mergeCell ref="F97:G97"/>
    <mergeCell ref="F102:G102"/>
    <mergeCell ref="F101:G101"/>
    <mergeCell ref="F100:G100"/>
    <mergeCell ref="F99:G99"/>
    <mergeCell ref="F98:G98"/>
    <mergeCell ref="L97:M97"/>
    <mergeCell ref="L98:M98"/>
    <mergeCell ref="L99:M99"/>
    <mergeCell ref="L100:M100"/>
    <mergeCell ref="L101:M101"/>
    <mergeCell ref="L102:M102"/>
    <mergeCell ref="J97:K97"/>
    <mergeCell ref="J98:K98"/>
    <mergeCell ref="J99:K99"/>
    <mergeCell ref="J100:K100"/>
    <mergeCell ref="J101:K101"/>
    <mergeCell ref="J102:K102"/>
    <mergeCell ref="F89:G89"/>
    <mergeCell ref="F90:G90"/>
    <mergeCell ref="F91:G91"/>
    <mergeCell ref="F92:G92"/>
    <mergeCell ref="F93:G93"/>
    <mergeCell ref="F94:G94"/>
    <mergeCell ref="V89:W89"/>
    <mergeCell ref="T89:U89"/>
    <mergeCell ref="R89:S89"/>
    <mergeCell ref="P89:Q89"/>
    <mergeCell ref="N89:O89"/>
    <mergeCell ref="L89:M89"/>
    <mergeCell ref="J89:K89"/>
    <mergeCell ref="H89:I89"/>
    <mergeCell ref="V94:W94"/>
    <mergeCell ref="V93:W93"/>
    <mergeCell ref="V92:W92"/>
    <mergeCell ref="V91:W91"/>
    <mergeCell ref="V90:W90"/>
    <mergeCell ref="H92:I92"/>
    <mergeCell ref="J92:K92"/>
    <mergeCell ref="L92:M92"/>
    <mergeCell ref="N92:O92"/>
    <mergeCell ref="P92:Q92"/>
    <mergeCell ref="A1:C1"/>
    <mergeCell ref="D1:E1"/>
    <mergeCell ref="A2:G4"/>
    <mergeCell ref="H2:W2"/>
    <mergeCell ref="AA2:AC5"/>
    <mergeCell ref="H3:U3"/>
    <mergeCell ref="V3:W3"/>
    <mergeCell ref="H4:I4"/>
    <mergeCell ref="J4:K4"/>
    <mergeCell ref="L4:M4"/>
    <mergeCell ref="AF4:AI4"/>
    <mergeCell ref="AL4:AO4"/>
    <mergeCell ref="AR4:AU4"/>
    <mergeCell ref="AX4:BA4"/>
    <mergeCell ref="A5:A77"/>
    <mergeCell ref="B5:B73"/>
    <mergeCell ref="C5:G5"/>
    <mergeCell ref="H5:I5"/>
    <mergeCell ref="J5:K5"/>
    <mergeCell ref="L5:M5"/>
    <mergeCell ref="N4:O4"/>
    <mergeCell ref="P4:Q4"/>
    <mergeCell ref="R4:S4"/>
    <mergeCell ref="T4:U4"/>
    <mergeCell ref="V4:W4"/>
    <mergeCell ref="X4:Y4"/>
    <mergeCell ref="N5:O5"/>
    <mergeCell ref="P5:Q5"/>
    <mergeCell ref="R5:S5"/>
    <mergeCell ref="T5:U5"/>
    <mergeCell ref="V5:W5"/>
    <mergeCell ref="C6:C69"/>
    <mergeCell ref="D6:D24"/>
    <mergeCell ref="E6:E11"/>
    <mergeCell ref="D36:D52"/>
    <mergeCell ref="E36:E41"/>
    <mergeCell ref="AA6:AA22"/>
    <mergeCell ref="E12:E18"/>
    <mergeCell ref="E19:E24"/>
    <mergeCell ref="AA23:AB23"/>
    <mergeCell ref="AA24:AA34"/>
    <mergeCell ref="D25:D35"/>
    <mergeCell ref="E25:E30"/>
    <mergeCell ref="E31:E35"/>
    <mergeCell ref="AA35:AB35"/>
    <mergeCell ref="AA36:AA52"/>
    <mergeCell ref="E42:E47"/>
    <mergeCell ref="E48:E52"/>
    <mergeCell ref="D53:D69"/>
    <mergeCell ref="E53:E58"/>
    <mergeCell ref="AA53:AB53"/>
    <mergeCell ref="AA54:AA70"/>
    <mergeCell ref="E59:E64"/>
    <mergeCell ref="E65:E69"/>
    <mergeCell ref="D70:E70"/>
    <mergeCell ref="AL76:AM76"/>
    <mergeCell ref="AN76:AO76"/>
    <mergeCell ref="AR76:AS76"/>
    <mergeCell ref="AT76:AU76"/>
    <mergeCell ref="AX76:AY76"/>
    <mergeCell ref="AZ76:BA76"/>
    <mergeCell ref="C71:E76"/>
    <mergeCell ref="AA71:AB71"/>
    <mergeCell ref="B74:B76"/>
    <mergeCell ref="AA75:AA76"/>
    <mergeCell ref="AF76:AG76"/>
    <mergeCell ref="AH76:AI76"/>
    <mergeCell ref="T83:U83"/>
    <mergeCell ref="V83:W83"/>
    <mergeCell ref="AL83:AM83"/>
    <mergeCell ref="H84:O84"/>
    <mergeCell ref="P84:Q84"/>
    <mergeCell ref="R84:S84"/>
    <mergeCell ref="T84:U84"/>
    <mergeCell ref="V84:W84"/>
    <mergeCell ref="AL79:AM79"/>
    <mergeCell ref="AL80:AM80"/>
    <mergeCell ref="AL81:AM81"/>
    <mergeCell ref="AL82:AM82"/>
    <mergeCell ref="H83:I83"/>
    <mergeCell ref="J83:K83"/>
    <mergeCell ref="L83:M83"/>
    <mergeCell ref="N83:O83"/>
    <mergeCell ref="P83:Q83"/>
    <mergeCell ref="R83:S83"/>
    <mergeCell ref="T85:U85"/>
    <mergeCell ref="V85:W85"/>
    <mergeCell ref="H86:O86"/>
    <mergeCell ref="P86:Q86"/>
    <mergeCell ref="R86:U86"/>
    <mergeCell ref="V86:W86"/>
    <mergeCell ref="H85:I85"/>
    <mergeCell ref="J85:K85"/>
    <mergeCell ref="L85:M85"/>
    <mergeCell ref="N85:O85"/>
    <mergeCell ref="P85:Q85"/>
    <mergeCell ref="R85:S85"/>
    <mergeCell ref="AF89:AG89"/>
    <mergeCell ref="H90:I90"/>
    <mergeCell ref="J90:K90"/>
    <mergeCell ref="L90:M90"/>
    <mergeCell ref="N90:O90"/>
    <mergeCell ref="P90:Q90"/>
    <mergeCell ref="T90:U90"/>
    <mergeCell ref="R90:S90"/>
    <mergeCell ref="H87:O87"/>
    <mergeCell ref="P87:Q87"/>
    <mergeCell ref="R87:U87"/>
    <mergeCell ref="V87:W87"/>
    <mergeCell ref="H88:O88"/>
    <mergeCell ref="P88:Q88"/>
    <mergeCell ref="R88:U88"/>
    <mergeCell ref="V88:W88"/>
    <mergeCell ref="T92:U92"/>
    <mergeCell ref="R91:S91"/>
    <mergeCell ref="R92:S92"/>
    <mergeCell ref="H91:I91"/>
    <mergeCell ref="J91:K91"/>
    <mergeCell ref="L91:M91"/>
    <mergeCell ref="N91:O91"/>
    <mergeCell ref="P91:Q91"/>
    <mergeCell ref="T91:U91"/>
    <mergeCell ref="R93:S93"/>
    <mergeCell ref="R94:S94"/>
    <mergeCell ref="P94:Q94"/>
    <mergeCell ref="H93:I93"/>
    <mergeCell ref="J93:K93"/>
    <mergeCell ref="L93:M93"/>
    <mergeCell ref="N93:O93"/>
    <mergeCell ref="P93:Q93"/>
    <mergeCell ref="T93:U93"/>
    <mergeCell ref="P106:Q106"/>
    <mergeCell ref="T106:U106"/>
    <mergeCell ref="P103:Q103"/>
    <mergeCell ref="T103:U103"/>
    <mergeCell ref="P95:Q95"/>
    <mergeCell ref="H94:I94"/>
    <mergeCell ref="J94:K94"/>
    <mergeCell ref="L94:M94"/>
    <mergeCell ref="N94:O94"/>
    <mergeCell ref="T94:U94"/>
    <mergeCell ref="P104:Q104"/>
    <mergeCell ref="T104:U104"/>
    <mergeCell ref="P105:Q105"/>
    <mergeCell ref="T105:U105"/>
    <mergeCell ref="T102:U102"/>
    <mergeCell ref="P102:Q102"/>
    <mergeCell ref="T101:U101"/>
    <mergeCell ref="P101:Q101"/>
    <mergeCell ref="T100:U100"/>
    <mergeCell ref="P99:Q99"/>
    <mergeCell ref="P98:Q98"/>
    <mergeCell ref="P97:Q97"/>
    <mergeCell ref="P96:Q96"/>
    <mergeCell ref="L96:M96"/>
  </mergeCells>
  <phoneticPr fontId="1"/>
  <dataValidations disablePrompts="1" count="4">
    <dataValidation type="list" allowBlank="1" showInputMessage="1" showErrorMessage="1" sqref="AL76" xr:uid="{DF6E20C0-7743-4D7F-AD81-AE3F49725D41}">
      <formula1>"西部,神奈川,湘南,設備"</formula1>
    </dataValidation>
    <dataValidation allowBlank="1" sqref="AF6:AI75" xr:uid="{DB6651E5-5A92-49BC-899A-E3BD392C9C5E}"/>
    <dataValidation type="list" allowBlank="1" showDropDown="1" sqref="AL6:AO75" xr:uid="{6604526A-70B8-4062-98B6-E550FC2B1A59}">
      <formula1>"西部,神奈川,湘南,設備"</formula1>
    </dataValidation>
    <dataValidation type="list" allowBlank="1" showDropDown="1" sqref="AR6:AU75 AX6:BA75" xr:uid="{162E620A-3BA4-4FA6-9EE7-640A01DDD837}">
      <formula1>"西部,多摩,設備"</formula1>
    </dataValidation>
  </dataValidations>
  <printOptions horizontalCentered="1" verticalCentered="1"/>
  <pageMargins left="0.33" right="0.19685039370078741" top="0.23622047244094491" bottom="0.23622047244094491" header="0" footer="0"/>
  <pageSetup paperSize="8" scale="57" orientation="landscape" cellComments="asDisplayed" r:id="rId1"/>
  <headerFooter alignWithMargins="0"/>
  <drawing r:id="rId2"/>
  <legacyDrawing r:id="rId3"/>
  <tableParts count="9"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E661-CCBB-41F5-B468-D30D1D90F7A1}">
  <sheetPr>
    <pageSetUpPr fitToPage="1"/>
  </sheetPr>
  <dimension ref="A1:BB121"/>
  <sheetViews>
    <sheetView view="pageBreakPreview" zoomScale="110" zoomScaleNormal="100" zoomScaleSheetLayoutView="110" workbookViewId="0">
      <pane xSplit="5" ySplit="5" topLeftCell="F55" activePane="bottomRight" state="frozen"/>
      <selection pane="topRight" activeCell="F1" sqref="F1"/>
      <selection pane="bottomLeft" activeCell="A6" sqref="A6"/>
      <selection pane="bottomRight" activeCell="AC75" sqref="AC75"/>
    </sheetView>
  </sheetViews>
  <sheetFormatPr defaultColWidth="9" defaultRowHeight="12"/>
  <cols>
    <col min="1" max="1" width="2.625" style="3" customWidth="1"/>
    <col min="2" max="5" width="3.125" style="3" customWidth="1"/>
    <col min="6" max="6" width="10.625" style="3" customWidth="1"/>
    <col min="7" max="7" width="1.625" style="3" customWidth="1"/>
    <col min="8" max="8" width="2.625" style="3" customWidth="1"/>
    <col min="9" max="9" width="11" style="3" bestFit="1" customWidth="1"/>
    <col min="10" max="10" width="2.625" style="3" customWidth="1"/>
    <col min="11" max="11" width="11" style="3" customWidth="1"/>
    <col min="12" max="12" width="2.625" style="3" customWidth="1"/>
    <col min="13" max="13" width="11" style="3" customWidth="1"/>
    <col min="14" max="14" width="2.625" style="3" customWidth="1"/>
    <col min="15" max="15" width="11" style="3" customWidth="1"/>
    <col min="16" max="16" width="2.625" style="3" customWidth="1"/>
    <col min="17" max="17" width="11" style="3" bestFit="1" customWidth="1"/>
    <col min="18" max="18" width="2.625" style="3" customWidth="1"/>
    <col min="19" max="19" width="11" style="3" bestFit="1" customWidth="1"/>
    <col min="20" max="20" width="2.625" style="3" customWidth="1"/>
    <col min="21" max="21" width="11" style="3" bestFit="1" customWidth="1"/>
    <col min="22" max="22" width="2.625" style="3" customWidth="1"/>
    <col min="23" max="23" width="11" style="3" bestFit="1" customWidth="1"/>
    <col min="24" max="24" width="14.875" style="4" customWidth="1"/>
    <col min="25" max="25" width="14.875" style="5" customWidth="1"/>
    <col min="26" max="26" width="3.875" style="6" customWidth="1"/>
    <col min="27" max="27" width="3" style="3" customWidth="1"/>
    <col min="28" max="28" width="5.25" style="90" customWidth="1"/>
    <col min="29" max="29" width="10.875" style="3" bestFit="1" customWidth="1"/>
    <col min="30" max="30" width="1.625" style="77" customWidth="1"/>
    <col min="31" max="31" width="0.25" style="77" customWidth="1"/>
    <col min="32" max="32" width="9" style="3"/>
    <col min="33" max="33" width="4.125" style="3" bestFit="1" customWidth="1"/>
    <col min="34" max="34" width="9.5" style="3" bestFit="1" customWidth="1"/>
    <col min="35" max="35" width="9" style="3"/>
    <col min="36" max="36" width="1.625" style="3" customWidth="1"/>
    <col min="37" max="37" width="0.5" style="3" customWidth="1"/>
    <col min="38" max="38" width="9" style="3"/>
    <col min="39" max="39" width="5.625" style="3" customWidth="1"/>
    <col min="40" max="40" width="9.5" style="3" bestFit="1" customWidth="1"/>
    <col min="41" max="41" width="9" style="3"/>
    <col min="42" max="42" width="1.625" style="3" customWidth="1"/>
    <col min="43" max="43" width="5.25" style="3" hidden="1" customWidth="1"/>
    <col min="44" max="44" width="9" style="3"/>
    <col min="45" max="45" width="4" style="3" customWidth="1"/>
    <col min="46" max="46" width="9.5" style="3" customWidth="1"/>
    <col min="47" max="47" width="9" style="3"/>
    <col min="48" max="48" width="1.625" style="3" customWidth="1"/>
    <col min="49" max="49" width="4.625" style="3" hidden="1" customWidth="1"/>
    <col min="50" max="50" width="9" style="3"/>
    <col min="51" max="51" width="4" style="3" customWidth="1"/>
    <col min="52" max="52" width="9.5" style="3" bestFit="1" customWidth="1"/>
    <col min="53" max="16384" width="9" style="3"/>
  </cols>
  <sheetData>
    <row r="1" spans="1:54" ht="21.75" thickBot="1">
      <c r="A1" s="1066">
        <v>2</v>
      </c>
      <c r="B1" s="1066"/>
      <c r="C1" s="1066"/>
      <c r="D1" s="932" t="s">
        <v>16570</v>
      </c>
      <c r="E1" s="932"/>
      <c r="F1" s="2" t="s">
        <v>16571</v>
      </c>
      <c r="X1" s="201"/>
      <c r="AA1" s="7" t="s">
        <v>16572</v>
      </c>
      <c r="AB1" s="8"/>
      <c r="AC1" s="9"/>
      <c r="AD1" s="10"/>
      <c r="AE1" s="10"/>
    </row>
    <row r="2" spans="1:54" ht="12.75" customHeight="1" thickBot="1">
      <c r="A2" s="933"/>
      <c r="B2" s="934"/>
      <c r="C2" s="934"/>
      <c r="D2" s="934"/>
      <c r="E2" s="934"/>
      <c r="F2" s="934"/>
      <c r="G2" s="935"/>
      <c r="H2" s="942" t="s">
        <v>16573</v>
      </c>
      <c r="I2" s="943"/>
      <c r="J2" s="943"/>
      <c r="K2" s="943"/>
      <c r="L2" s="943"/>
      <c r="M2" s="943"/>
      <c r="N2" s="943"/>
      <c r="O2" s="943"/>
      <c r="P2" s="943"/>
      <c r="Q2" s="943"/>
      <c r="R2" s="943"/>
      <c r="S2" s="943"/>
      <c r="T2" s="943"/>
      <c r="U2" s="943"/>
      <c r="V2" s="943"/>
      <c r="W2" s="944"/>
      <c r="AA2" s="945" t="s">
        <v>16574</v>
      </c>
      <c r="AB2" s="946"/>
      <c r="AC2" s="947"/>
      <c r="AD2" s="10"/>
      <c r="AE2" s="10"/>
      <c r="AG2" s="11"/>
      <c r="AH2" s="11"/>
      <c r="AI2" s="11"/>
      <c r="AJ2" s="11"/>
      <c r="AK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4" ht="12.75" customHeight="1" thickBot="1">
      <c r="A3" s="936"/>
      <c r="B3" s="937"/>
      <c r="C3" s="937"/>
      <c r="D3" s="937"/>
      <c r="E3" s="937"/>
      <c r="F3" s="937"/>
      <c r="G3" s="938"/>
      <c r="H3" s="942" t="s">
        <v>16575</v>
      </c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4"/>
      <c r="V3" s="942" t="s">
        <v>16576</v>
      </c>
      <c r="W3" s="944"/>
      <c r="AA3" s="948"/>
      <c r="AB3" s="949"/>
      <c r="AC3" s="950"/>
      <c r="AD3" s="10"/>
      <c r="AE3" s="10"/>
      <c r="AG3" s="11"/>
      <c r="AH3" s="11"/>
      <c r="AI3" s="11"/>
      <c r="AJ3" s="11"/>
      <c r="AK3" s="11"/>
      <c r="AM3" s="11"/>
      <c r="AN3" s="11"/>
      <c r="AO3" s="11"/>
      <c r="AP3" s="11"/>
      <c r="AQ3" s="11"/>
      <c r="AR3" s="12"/>
      <c r="AS3" s="12"/>
      <c r="AT3" s="12"/>
      <c r="AU3" s="12"/>
      <c r="AV3" s="11"/>
      <c r="AW3" s="11"/>
      <c r="AX3" s="12"/>
      <c r="AY3" s="12"/>
      <c r="AZ3" s="12"/>
      <c r="BA3" s="12"/>
    </row>
    <row r="4" spans="1:54" ht="14.25" thickBot="1">
      <c r="A4" s="939"/>
      <c r="B4" s="940"/>
      <c r="C4" s="940"/>
      <c r="D4" s="940"/>
      <c r="E4" s="940"/>
      <c r="F4" s="940"/>
      <c r="G4" s="941"/>
      <c r="H4" s="954" t="s">
        <v>16577</v>
      </c>
      <c r="I4" s="955"/>
      <c r="J4" s="956" t="s">
        <v>16578</v>
      </c>
      <c r="K4" s="957"/>
      <c r="L4" s="956" t="s">
        <v>16579</v>
      </c>
      <c r="M4" s="957"/>
      <c r="N4" s="956" t="s">
        <v>16580</v>
      </c>
      <c r="O4" s="968"/>
      <c r="P4" s="969" t="s">
        <v>16581</v>
      </c>
      <c r="Q4" s="968"/>
      <c r="R4" s="969" t="s">
        <v>16582</v>
      </c>
      <c r="S4" s="968"/>
      <c r="T4" s="969" t="s">
        <v>16583</v>
      </c>
      <c r="U4" s="968"/>
      <c r="V4" s="969" t="s">
        <v>16584</v>
      </c>
      <c r="W4" s="968"/>
      <c r="X4" s="970" t="s">
        <v>16585</v>
      </c>
      <c r="Y4" s="971"/>
      <c r="Z4" s="13"/>
      <c r="AA4" s="948"/>
      <c r="AB4" s="949"/>
      <c r="AC4" s="950"/>
      <c r="AD4" s="10"/>
      <c r="AE4" s="10"/>
      <c r="AF4" s="958" t="s">
        <v>16586</v>
      </c>
      <c r="AG4" s="958"/>
      <c r="AH4" s="958"/>
      <c r="AI4" s="958"/>
      <c r="AJ4" s="116"/>
      <c r="AL4" s="958" t="s">
        <v>16587</v>
      </c>
      <c r="AM4" s="958"/>
      <c r="AN4" s="958"/>
      <c r="AO4" s="958"/>
      <c r="AP4" s="116"/>
      <c r="AR4" s="999" t="s">
        <v>16588</v>
      </c>
      <c r="AS4" s="1000"/>
      <c r="AT4" s="1000"/>
      <c r="AU4" s="1001"/>
      <c r="AV4" s="116"/>
      <c r="AX4" s="999" t="s">
        <v>16589</v>
      </c>
      <c r="AY4" s="1000"/>
      <c r="AZ4" s="1000"/>
      <c r="BA4" s="1001"/>
    </row>
    <row r="5" spans="1:54" ht="16.350000000000001" customHeight="1" thickBot="1">
      <c r="A5" s="926" t="s">
        <v>16590</v>
      </c>
      <c r="B5" s="926" t="s">
        <v>16469</v>
      </c>
      <c r="C5" s="961" t="s">
        <v>16477</v>
      </c>
      <c r="D5" s="962"/>
      <c r="E5" s="963"/>
      <c r="F5" s="963"/>
      <c r="G5" s="964"/>
      <c r="H5" s="965">
        <f>SUM(I6:I70)</f>
        <v>9740788</v>
      </c>
      <c r="I5" s="966"/>
      <c r="J5" s="967">
        <f>SUM(K6:K70)</f>
        <v>3023767</v>
      </c>
      <c r="K5" s="966"/>
      <c r="L5" s="967">
        <f>SUM(M6:M70)</f>
        <v>2578194</v>
      </c>
      <c r="M5" s="966"/>
      <c r="N5" s="967">
        <f>SUM(O6:O70)</f>
        <v>3241602</v>
      </c>
      <c r="O5" s="972"/>
      <c r="P5" s="965">
        <f>SUM(Q6:Q70)</f>
        <v>29279343</v>
      </c>
      <c r="Q5" s="972"/>
      <c r="R5" s="965">
        <f>SUM(S6:S70)</f>
        <v>28169186</v>
      </c>
      <c r="S5" s="966"/>
      <c r="T5" s="967">
        <f>SUM(U6:U70)</f>
        <v>16870569</v>
      </c>
      <c r="U5" s="972"/>
      <c r="V5" s="965">
        <f>SUM(W6:W70)</f>
        <v>624146</v>
      </c>
      <c r="W5" s="972"/>
      <c r="X5" s="15" t="s">
        <v>16591</v>
      </c>
      <c r="Y5" s="16">
        <f>SUM(H5:W5)</f>
        <v>93527595</v>
      </c>
      <c r="Z5" s="13" t="s">
        <v>16592</v>
      </c>
      <c r="AA5" s="951"/>
      <c r="AB5" s="952"/>
      <c r="AC5" s="953"/>
      <c r="AD5" s="10"/>
      <c r="AE5" s="10" t="s">
        <v>16593</v>
      </c>
      <c r="AF5" s="310" t="s">
        <v>16594</v>
      </c>
      <c r="AG5" s="311" t="s">
        <v>16595</v>
      </c>
      <c r="AH5" s="312" t="s">
        <v>16596</v>
      </c>
      <c r="AI5" s="313" t="s">
        <v>31</v>
      </c>
      <c r="AJ5" s="6"/>
      <c r="AK5" s="10" t="s">
        <v>16597</v>
      </c>
      <c r="AL5" s="267" t="s">
        <v>16598</v>
      </c>
      <c r="AM5" s="14" t="s">
        <v>16599</v>
      </c>
      <c r="AN5" s="17" t="s">
        <v>16600</v>
      </c>
      <c r="AO5" s="268" t="s">
        <v>16601</v>
      </c>
      <c r="AP5" s="6"/>
      <c r="AQ5" s="10" t="s">
        <v>16602</v>
      </c>
      <c r="AR5" s="271" t="s">
        <v>16598</v>
      </c>
      <c r="AS5" s="203" t="s">
        <v>16599</v>
      </c>
      <c r="AT5" s="272" t="s">
        <v>16600</v>
      </c>
      <c r="AU5" s="273" t="s">
        <v>16601</v>
      </c>
      <c r="AV5" s="6"/>
      <c r="AW5" s="10" t="s">
        <v>16603</v>
      </c>
      <c r="AX5" s="271" t="s">
        <v>16598</v>
      </c>
      <c r="AY5" s="203" t="s">
        <v>16599</v>
      </c>
      <c r="AZ5" s="272" t="s">
        <v>16600</v>
      </c>
      <c r="BA5" s="273" t="s">
        <v>16601</v>
      </c>
      <c r="BB5" s="773" t="s">
        <v>16684</v>
      </c>
    </row>
    <row r="6" spans="1:54" ht="16.350000000000001" customHeight="1">
      <c r="A6" s="927"/>
      <c r="B6" s="927"/>
      <c r="C6" s="926" t="s">
        <v>16477</v>
      </c>
      <c r="D6" s="973" t="s">
        <v>16478</v>
      </c>
      <c r="E6" s="926" t="s">
        <v>16479</v>
      </c>
      <c r="F6" s="18" t="s">
        <v>16480</v>
      </c>
      <c r="G6" s="19" t="s">
        <v>16604</v>
      </c>
      <c r="H6" s="20" t="s">
        <v>16481</v>
      </c>
      <c r="I6" s="21">
        <f>SUMIFS(台帳表ｓ[金額],台帳表ｓ[精算
グループ],確報【２月】!$H6,台帳表ｓ[入金月（月のみ）],確報【２月】!$A$1,台帳表ｓ[ＮＣ区分],"西部")+SUMIFS(測量台帳1ｓ[入金額],測量台帳1ｓ[精算
グループ],確報【２月】!$H6,測量台帳1ｓ[入金月（月のみ）],確報【２月】!$A$1,測量台帳1ｓ[NC区分],"西部")+SUMIFS(測量台帳1__2ｓ[入金額(後)],測量台帳1__2ｓ[精算
グループ(後)],確報【２月】!$H6,測量台帳1__2ｓ[入金月(後)（月のみ）],確報【２月】!$A$1,測量台帳1__2ｓ[NC区分],"西部")</f>
        <v>5949997</v>
      </c>
      <c r="J6" s="75" t="s">
        <v>16481</v>
      </c>
      <c r="K6" s="21"/>
      <c r="L6" s="75" t="s">
        <v>16481</v>
      </c>
      <c r="M6" s="296"/>
      <c r="N6" s="58" t="s">
        <v>16481</v>
      </c>
      <c r="O6" s="21"/>
      <c r="P6" s="20" t="s">
        <v>16481</v>
      </c>
      <c r="Q6" s="22">
        <f>SUMIFS(台帳表ｔ[金額],台帳表ｔ[精算
グループ],確報【２月】!$H6,台帳表ｔ[入金月（月のみ）],確報【２月】!$A$1,台帳表ｔ[ＮＣ区分],"西部")+SUMIFS(測量台帳1ｔ[入金額],測量台帳1ｔ[精算
グループ],確報【２月】!$H6,測量台帳1ｔ[入金月（月のみ）],確報【２月】!$A$1,測量台帳1ｔ[NC区分],"西部")+SUMIFS(測量台帳1__2ｔ[入金額(後)],測量台帳1__2ｔ[精算
グループ(後)],確報【２月】!$H6,測量台帳1__2ｔ[入金月(後)（月のみ）],確報【２月】!$A$1,測量台帳1__2ｔ[NC区分],"西部")</f>
        <v>1667946</v>
      </c>
      <c r="R6" s="20" t="s">
        <v>16481</v>
      </c>
      <c r="S6" s="85"/>
      <c r="T6" s="86" t="s">
        <v>16481</v>
      </c>
      <c r="U6" s="22"/>
      <c r="V6" s="20" t="s">
        <v>16481</v>
      </c>
      <c r="W6" s="22" cm="1">
        <f t="array" ref="W6">INDEX(設備G入力用!$F$2:$Q$72,ROW(A2), MATCH($A$1,設備G入力用!$F$2:$Q$2,0))</f>
        <v>396957</v>
      </c>
      <c r="X6" s="23">
        <f>SUM(I6,K6,M6,O6,Q6,S6,U6,W6)</f>
        <v>8014900</v>
      </c>
      <c r="Y6" s="24"/>
      <c r="Z6" s="13"/>
      <c r="AA6" s="1073" t="s">
        <v>16605</v>
      </c>
      <c r="AB6" s="299" t="s">
        <v>16481</v>
      </c>
      <c r="AC6" s="112">
        <f>SUM(I6,K6,M6,O6,Q6,S6,U6,W6)</f>
        <v>8014900</v>
      </c>
      <c r="AD6" s="10"/>
      <c r="AE6" s="10" t="str" cm="1">
        <f t="array" ref="AE6">IFERROR(_xlfn._xlws.FILTER(台帳表ｓ[整理番号], (台帳表ｓ[繁閑調整]&lt;&gt;"") *(CLEAN(台帳表ｓ[入金月（月のみ）])=CLEAN($A$1))),"なし")</f>
        <v>なし</v>
      </c>
      <c r="AF6" s="202" t="str">
        <f>IFERROR(_xlfn.XLOOKUP(確報【２月】!$AE6,台帳表ｓ[整理番号],台帳表ｓ[繁閑調整]),"")</f>
        <v/>
      </c>
      <c r="AG6" s="277" t="str">
        <f>IFERROR(_xlfn.XLOOKUP(確報【２月】!$AE6,台帳表ｓ[整理番号],台帳表ｓ[精算
グループ]),"")</f>
        <v/>
      </c>
      <c r="AH6" s="278" t="str">
        <f>IFERROR(_xlfn.XLOOKUP(確報【２月】!$AE6,台帳表ｓ[整理番号],台帳表ｓ[請求書発行番号]),"")</f>
        <v/>
      </c>
      <c r="AI6" s="269" t="str">
        <f>IFERROR(_xlfn.XLOOKUP(確報【２月】!$AE6,台帳表ｓ[整理番号],台帳表ｓ[繁閑調整金]),"")</f>
        <v/>
      </c>
      <c r="AJ6" s="274"/>
      <c r="AK6" s="10" t="str" cm="1">
        <f t="array" ref="AK6">IFERROR(_xlfn._xlws.FILTER(台帳表ｔ[整理番号], (台帳表ｔ[繁閑調整]&lt;&gt;"") *(CLEAN(台帳表ｔ[入金月（月のみ）])=CLEAN($A$1))),"なし")</f>
        <v>なし</v>
      </c>
      <c r="AL6" s="202" t="str">
        <f>IFERROR(_xlfn.XLOOKUP(確報【２月】!AK6,台帳表ｔ[整理番号],台帳表ｔ[繁閑調整]),"")</f>
        <v/>
      </c>
      <c r="AM6" s="277" t="str">
        <f>IFERROR(_xlfn.XLOOKUP(確報【２月】!AK6,台帳表ｔ[整理番号],台帳表ｔ[精算
グループ]),"")</f>
        <v/>
      </c>
      <c r="AN6" s="278" t="str">
        <f>IFERROR(_xlfn.XLOOKUP(確報【２月】!AK6,台帳表ｔ[整理番号],台帳表ｔ[請求書発行番号]),"")</f>
        <v/>
      </c>
      <c r="AO6" s="269" t="str">
        <f>IFERROR(_xlfn.XLOOKUP(確報【２月】!AK6,台帳表ｔ[整理番号],台帳表ｔ[繁閑調整金]),"")</f>
        <v/>
      </c>
      <c r="AP6" s="6"/>
      <c r="AQ6" s="10" t="str" cm="1">
        <f t="array" ref="AQ6">IFERROR(_xlfn._xlws.FILTER(台帳表ｋ[整理番号], (台帳表ｋ[繁閑調整]&lt;&gt;"")*(CLEAN(台帳表ｋ[入金月（月のみ）])=CLEAN($A$1))*(台帳表ｋ[事務所/分室]=$AQ$5)),"なし")</f>
        <v>なし</v>
      </c>
      <c r="AR6" s="202" t="str">
        <f>IFERROR(_xlfn.XLOOKUP(確報【２月】!AQ6,台帳表ｋ[整理番号],台帳表ｋ[繁閑調整]),"")</f>
        <v/>
      </c>
      <c r="AS6" s="277" t="str">
        <f>IFERROR(_xlfn.XLOOKUP(確報【２月】!AQ6,台帳表ｋ[整理番号],台帳表ｋ[精算
グループ]),"")</f>
        <v/>
      </c>
      <c r="AT6" s="278" t="str">
        <f>IFERROR(_xlfn.XLOOKUP(確報【２月】!AQ6,台帳表ｋ[整理番号],台帳表ｋ[請求書発行番号]),"")</f>
        <v/>
      </c>
      <c r="AU6" s="269" t="str">
        <f>IFERROR(_xlfn.XLOOKUP(確報【２月】!AQ6,台帳表ｋ[整理番号],台帳表ｋ[繁閑調整金]),"")</f>
        <v/>
      </c>
      <c r="AV6" s="275"/>
      <c r="AW6" s="10" t="str" cm="1">
        <f t="array" ref="AW6">IFERROR(_xlfn._xlws.FILTER(台帳表ｋ[整理番号], (台帳表ｋ[繁閑調整]&lt;&gt;"")*(CLEAN(台帳表ｋ[入金月（月のみ）])=CLEAN($A$1))*(台帳表ｋ[事務所/分室]=$AW$5)),"なし")</f>
        <v>なし</v>
      </c>
      <c r="AX6" s="202" t="str">
        <f>IFERROR(_xlfn.XLOOKUP(確報【２月】!AW6,台帳表ｋ[整理番号],台帳表ｋ[繁閑調整]),"")</f>
        <v/>
      </c>
      <c r="AY6" s="277" t="str">
        <f>IFERROR(_xlfn.XLOOKUP(確報【２月】!AW6,台帳表ｋ[整理番号],台帳表ｋ[精算
グループ]),"")</f>
        <v/>
      </c>
      <c r="AZ6" s="278" t="str">
        <f>IFERROR(_xlfn.XLOOKUP(確報【２月】!AW6,台帳表ｋ[整理番号],台帳表ｋ[請求書発行番号]),"")</f>
        <v/>
      </c>
      <c r="BA6" s="269" t="str">
        <f>IFERROR(_xlfn.XLOOKUP(確報【２月】!AW6,台帳表ｋ[整理番号],台帳表ｋ[繁閑調整金]),"")</f>
        <v/>
      </c>
    </row>
    <row r="7" spans="1:54" ht="16.350000000000001" customHeight="1">
      <c r="A7" s="927"/>
      <c r="B7" s="927"/>
      <c r="C7" s="927"/>
      <c r="D7" s="976"/>
      <c r="E7" s="927"/>
      <c r="F7" s="25" t="s">
        <v>16482</v>
      </c>
      <c r="G7" s="26" t="s">
        <v>16606</v>
      </c>
      <c r="H7" s="27" t="s">
        <v>16483</v>
      </c>
      <c r="I7" s="28">
        <f>SUMIFS(台帳表ｓ[金額],台帳表ｓ[精算
グループ],確報【２月】!$H7,台帳表ｓ[入金月（月のみ）],確報【２月】!$A$1,台帳表ｓ[ＮＣ区分],"西部")+SUMIFS(測量台帳1ｓ[入金額],測量台帳1ｓ[精算
グループ],確報【２月】!$H7,測量台帳1ｓ[入金月（月のみ）],確報【２月】!$A$1,測量台帳1ｓ[NC区分],"西部")+SUMIFS(測量台帳1__2ｓ[入金額(後)],測量台帳1__2ｓ[精算
グループ(後)],確報【２月】!$H7,測量台帳1__2ｓ[入金月(後)（月のみ）],確報【２月】!$A$1,測量台帳1__2ｓ[NC区分],"西部")</f>
        <v>0</v>
      </c>
      <c r="J7" s="78" t="s">
        <v>16483</v>
      </c>
      <c r="K7" s="40"/>
      <c r="L7" s="78" t="s">
        <v>16483</v>
      </c>
      <c r="M7" s="40"/>
      <c r="N7" s="60" t="s">
        <v>16483</v>
      </c>
      <c r="O7" s="61"/>
      <c r="P7" s="27" t="s">
        <v>16483</v>
      </c>
      <c r="Q7" s="29">
        <f>SUMIFS(台帳表ｔ[金額],台帳表ｔ[精算
グループ],確報【２月】!$H7,台帳表ｔ[入金月（月のみ）],確報【２月】!$A$1,台帳表ｔ[ＮＣ区分],"西部")+SUMIFS(測量台帳1ｔ[入金額],測量台帳1ｔ[精算
グループ],確報【２月】!$H7,測量台帳1ｔ[入金月（月のみ）],確報【２月】!$A$1,測量台帳1ｔ[NC区分],"西部")+SUMIFS(測量台帳1__2ｔ[入金額(後)],測量台帳1__2ｔ[精算
グループ(後)],確報【２月】!$H7,測量台帳1__2ｔ[入金月(後)（月のみ）],確報【２月】!$A$1,測量台帳1__2ｔ[NC区分],"西部")</f>
        <v>0</v>
      </c>
      <c r="R7" s="27" t="s">
        <v>16483</v>
      </c>
      <c r="S7" s="92"/>
      <c r="T7" s="93" t="s">
        <v>16483</v>
      </c>
      <c r="U7" s="29"/>
      <c r="V7" s="27" t="s">
        <v>16483</v>
      </c>
      <c r="W7" s="29" cm="1">
        <f t="array" ref="W7">INDEX(設備G入力用!$F$2:$Q$72,ROW(A3), MATCH($A$1,設備G入力用!$F$2:$Q$2,0))</f>
        <v>0</v>
      </c>
      <c r="X7" s="30">
        <f t="shared" ref="X7:X18" si="0">SUM(I7,K7,M7,O7,Q7,S7,U7,W7)</f>
        <v>0</v>
      </c>
      <c r="Y7" s="24"/>
      <c r="Z7" s="13"/>
      <c r="AA7" s="1074"/>
      <c r="AB7" s="299" t="s">
        <v>16483</v>
      </c>
      <c r="AC7" s="112">
        <f>SUM(I7,K7,M7,O7,Q7,S7,U7,W7)</f>
        <v>0</v>
      </c>
      <c r="AD7" s="10"/>
      <c r="AE7" s="10"/>
      <c r="AF7" s="202" t="str">
        <f>IFERROR(_xlfn.XLOOKUP(確報【２月】!$AE7,台帳表ｓ[整理番号],台帳表ｓ[繁閑調整]),"")</f>
        <v/>
      </c>
      <c r="AG7" s="277" t="str">
        <f>IFERROR(_xlfn.XLOOKUP(確報【２月】!$AE7,台帳表ｓ[整理番号],台帳表ｓ[精算
グループ]),"")</f>
        <v/>
      </c>
      <c r="AH7" s="278" t="str">
        <f>IFERROR(_xlfn.XLOOKUP(確報【２月】!$AE7,台帳表ｓ[整理番号],台帳表ｓ[請求書発行番号]),"")</f>
        <v/>
      </c>
      <c r="AI7" s="269" t="str">
        <f>IFERROR(_xlfn.XLOOKUP(確報【２月】!$AE7,台帳表ｓ[整理番号],台帳表ｓ[繁閑調整金]),"")</f>
        <v/>
      </c>
      <c r="AJ7" s="274"/>
      <c r="AK7" s="10"/>
      <c r="AL7" s="202" t="str">
        <f>IFERROR(_xlfn.XLOOKUP(確報【２月】!AK7,台帳表ｔ[整理番号],台帳表ｔ[繁閑調整]),"")</f>
        <v/>
      </c>
      <c r="AM7" s="277"/>
      <c r="AN7" s="278"/>
      <c r="AO7" s="269"/>
      <c r="AP7" s="275"/>
      <c r="AQ7" s="10"/>
      <c r="AR7" s="202" t="str">
        <f>IFERROR(_xlfn.XLOOKUP(確報【２月】!AQ7,台帳表ｋ[整理番号],台帳表ｋ[繁閑調整]),"")</f>
        <v/>
      </c>
      <c r="AS7" s="277" t="str">
        <f>IFERROR(_xlfn.XLOOKUP(確報【２月】!AQ7,台帳表ｋ[整理番号],台帳表ｋ[精算
グループ]),"")</f>
        <v/>
      </c>
      <c r="AT7" s="278" t="str">
        <f>IFERROR(_xlfn.XLOOKUP(確報【２月】!AQ7,台帳表ｋ[整理番号],台帳表ｋ[請求書発行番号]),"")</f>
        <v/>
      </c>
      <c r="AU7" s="269" t="str">
        <f>IFERROR(_xlfn.XLOOKUP(確報【２月】!AQ7,台帳表ｋ[整理番号],台帳表ｋ[繁閑調整金]),"")</f>
        <v/>
      </c>
      <c r="AV7" s="275"/>
      <c r="AW7" s="10"/>
      <c r="AX7" s="202" t="str">
        <f>IFERROR(_xlfn.XLOOKUP(確報【２月】!AW7,台帳表ｋ[整理番号],台帳表ｋ[繁閑調整]),"")</f>
        <v/>
      </c>
      <c r="AY7" s="277" t="str">
        <f>IFERROR(_xlfn.XLOOKUP(確報【２月】!AW7,台帳表ｋ[整理番号],台帳表ｋ[精算
グループ]),"")</f>
        <v/>
      </c>
      <c r="AZ7" s="278" t="str">
        <f>IFERROR(_xlfn.XLOOKUP(確報【２月】!AW7,台帳表ｋ[整理番号],台帳表ｋ[請求書発行番号]),"")</f>
        <v/>
      </c>
      <c r="BA7" s="269" t="str">
        <f>IFERROR(_xlfn.XLOOKUP(確報【２月】!AW7,台帳表ｋ[整理番号],台帳表ｋ[繁閑調整金]),"")</f>
        <v/>
      </c>
    </row>
    <row r="8" spans="1:54" ht="16.350000000000001" customHeight="1">
      <c r="A8" s="927"/>
      <c r="B8" s="927"/>
      <c r="C8" s="927"/>
      <c r="D8" s="976"/>
      <c r="E8" s="927"/>
      <c r="F8" s="25" t="s">
        <v>16484</v>
      </c>
      <c r="G8" s="26" t="s">
        <v>16606</v>
      </c>
      <c r="H8" s="27" t="s">
        <v>16485</v>
      </c>
      <c r="I8" s="28">
        <f>SUMIFS(台帳表ｓ[金額],台帳表ｓ[精算
グループ],確報【２月】!$H8,台帳表ｓ[入金月（月のみ）],確報【２月】!$A$1,台帳表ｓ[ＮＣ区分],"西部")+SUMIFS(測量台帳1ｓ[入金額],測量台帳1ｓ[精算
グループ],確報【２月】!$H8,測量台帳1ｓ[入金月（月のみ）],確報【２月】!$A$1,測量台帳1ｓ[NC区分],"西部")+SUMIFS(測量台帳1__2ｓ[入金額(後)],測量台帳1__2ｓ[精算
グループ(後)],確報【２月】!$H8,測量台帳1__2ｓ[入金月(後)（月のみ）],確報【２月】!$A$1,測量台帳1__2ｓ[NC区分],"西部")</f>
        <v>72070</v>
      </c>
      <c r="J8" s="78" t="s">
        <v>16485</v>
      </c>
      <c r="K8" s="40"/>
      <c r="L8" s="78" t="s">
        <v>16485</v>
      </c>
      <c r="M8" s="40"/>
      <c r="N8" s="60" t="s">
        <v>16485</v>
      </c>
      <c r="O8" s="61"/>
      <c r="P8" s="27" t="s">
        <v>16485</v>
      </c>
      <c r="Q8" s="29">
        <f>SUMIFS(台帳表ｔ[金額],台帳表ｔ[精算
グループ],確報【２月】!$H8,台帳表ｔ[入金月（月のみ）],確報【２月】!$A$1,台帳表ｔ[ＮＣ区分],"西部")+SUMIFS(測量台帳1ｔ[入金額],測量台帳1ｔ[精算
グループ],確報【２月】!$H8,測量台帳1ｔ[入金月（月のみ）],確報【２月】!$A$1,測量台帳1ｔ[NC区分],"西部")+SUMIFS(測量台帳1__2ｔ[入金額(後)],測量台帳1__2ｔ[精算
グループ(後)],確報【２月】!$H8,測量台帳1__2ｔ[入金月(後)（月のみ）],確報【２月】!$A$1,測量台帳1__2ｔ[NC区分],"西部")</f>
        <v>0</v>
      </c>
      <c r="R8" s="27" t="s">
        <v>16485</v>
      </c>
      <c r="S8" s="92"/>
      <c r="T8" s="93" t="s">
        <v>16485</v>
      </c>
      <c r="U8" s="29"/>
      <c r="V8" s="27" t="s">
        <v>16485</v>
      </c>
      <c r="W8" s="29" cm="1">
        <f t="array" ref="W8">INDEX(設備G入力用!$F$2:$Q$72,ROW(A4), MATCH($A$1,設備G入力用!$F$2:$Q$2,0))</f>
        <v>0</v>
      </c>
      <c r="X8" s="30">
        <f t="shared" si="0"/>
        <v>72070</v>
      </c>
      <c r="Y8" s="24"/>
      <c r="Z8" s="13"/>
      <c r="AA8" s="1074"/>
      <c r="AB8" s="299" t="s">
        <v>16485</v>
      </c>
      <c r="AC8" s="112">
        <f>SUM(I8,K8,M8,O8,Q8,S8,U8,W8)</f>
        <v>72070</v>
      </c>
      <c r="AD8" s="10"/>
      <c r="AE8" s="10"/>
      <c r="AF8" s="202" t="str">
        <f>IFERROR(_xlfn.XLOOKUP(確報【２月】!$AE8,台帳表ｓ[整理番号],台帳表ｓ[繁閑調整]),"")</f>
        <v/>
      </c>
      <c r="AG8" s="277" t="str">
        <f>IFERROR(_xlfn.XLOOKUP(確報【２月】!$AE8,台帳表ｓ[整理番号],台帳表ｓ[精算
グループ]),"")</f>
        <v/>
      </c>
      <c r="AH8" s="278" t="str">
        <f>IFERROR(_xlfn.XLOOKUP(確報【２月】!$AE8,台帳表ｓ[整理番号],台帳表ｓ[請求書発行番号]),"")</f>
        <v/>
      </c>
      <c r="AI8" s="269" t="str">
        <f>IFERROR(_xlfn.XLOOKUP(確報【２月】!$AE8,台帳表ｓ[整理番号],台帳表ｓ[繁閑調整金]),"")</f>
        <v/>
      </c>
      <c r="AJ8" s="274"/>
      <c r="AL8" s="202" t="str">
        <f>IFERROR(_xlfn.XLOOKUP(確報【２月】!AK8,台帳表ｔ[整理番号],台帳表ｔ[繁閑調整]),"")</f>
        <v/>
      </c>
      <c r="AM8" s="277"/>
      <c r="AN8" s="278"/>
      <c r="AO8" s="269"/>
      <c r="AP8" s="131"/>
      <c r="AR8" s="202" t="str">
        <f>IFERROR(_xlfn.XLOOKUP(確報【２月】!AQ8,台帳表ｋ[整理番号],台帳表ｋ[繁閑調整]),"")</f>
        <v/>
      </c>
      <c r="AS8" s="277" t="str">
        <f>IFERROR(_xlfn.XLOOKUP(確報【２月】!AQ8,台帳表ｋ[整理番号],台帳表ｋ[精算
グループ]),"")</f>
        <v/>
      </c>
      <c r="AT8" s="278" t="str">
        <f>IFERROR(_xlfn.XLOOKUP(確報【２月】!AQ8,台帳表ｋ[整理番号],台帳表ｋ[請求書発行番号]),"")</f>
        <v/>
      </c>
      <c r="AU8" s="269" t="str">
        <f>IFERROR(_xlfn.XLOOKUP(確報【２月】!AQ8,台帳表ｋ[整理番号],台帳表ｋ[繁閑調整金]),"")</f>
        <v/>
      </c>
      <c r="AV8" s="275"/>
      <c r="AX8" s="202" t="str">
        <f>IFERROR(_xlfn.XLOOKUP(確報【２月】!AW8,台帳表ｋ[整理番号],台帳表ｋ[繁閑調整]),"")</f>
        <v/>
      </c>
      <c r="AY8" s="277" t="str">
        <f>IFERROR(_xlfn.XLOOKUP(確報【２月】!AW8,台帳表ｋ[整理番号],台帳表ｋ[精算
グループ]),"")</f>
        <v/>
      </c>
      <c r="AZ8" s="278" t="str">
        <f>IFERROR(_xlfn.XLOOKUP(確報【２月】!AW8,台帳表ｋ[整理番号],台帳表ｋ[請求書発行番号]),"")</f>
        <v/>
      </c>
      <c r="BA8" s="269" t="str">
        <f>IFERROR(_xlfn.XLOOKUP(確報【２月】!AW8,台帳表ｋ[整理番号],台帳表ｋ[繁閑調整金]),"")</f>
        <v/>
      </c>
    </row>
    <row r="9" spans="1:54" ht="16.350000000000001" customHeight="1">
      <c r="A9" s="927"/>
      <c r="B9" s="927"/>
      <c r="C9" s="927"/>
      <c r="D9" s="976"/>
      <c r="E9" s="927"/>
      <c r="F9" s="31" t="s">
        <v>16486</v>
      </c>
      <c r="G9" s="32" t="s">
        <v>16606</v>
      </c>
      <c r="H9" s="33" t="s">
        <v>16487</v>
      </c>
      <c r="I9" s="34">
        <f>SUMIFS(台帳表ｓ[金額],台帳表ｓ[精算
グループ],確報【２月】!$H9,台帳表ｓ[入金月（月のみ）],確報【２月】!$A$1,台帳表ｓ[ＮＣ区分],"西部")+SUMIFS(測量台帳1ｓ[入金額],測量台帳1ｓ[精算
グループ],確報【２月】!$H9,測量台帳1ｓ[入金月（月のみ）],確報【２月】!$A$1,測量台帳1ｓ[NC区分],"西部")+SUMIFS(測量台帳1__2ｓ[入金額(後)],測量台帳1__2ｓ[精算
グループ(後)],確報【２月】!$H9,測量台帳1__2ｓ[入金月(後)（月のみ）],確報【２月】!$A$1,測量台帳1__2ｓ[NC区分],"西部")</f>
        <v>216827</v>
      </c>
      <c r="J9" s="147" t="s">
        <v>16487</v>
      </c>
      <c r="K9" s="148"/>
      <c r="L9" s="147" t="s">
        <v>16487</v>
      </c>
      <c r="M9" s="148"/>
      <c r="N9" s="149" t="s">
        <v>16487</v>
      </c>
      <c r="O9" s="150"/>
      <c r="P9" s="33" t="s">
        <v>16487</v>
      </c>
      <c r="Q9" s="35">
        <f>SUMIFS(台帳表ｔ[金額],台帳表ｔ[精算
グループ],確報【２月】!$H9,台帳表ｔ[入金月（月のみ）],確報【２月】!$A$1,台帳表ｔ[ＮＣ区分],"西部")+SUMIFS(測量台帳1ｔ[入金額],測量台帳1ｔ[精算
グループ],確報【２月】!$H9,測量台帳1ｔ[入金月（月のみ）],確報【２月】!$A$1,測量台帳1ｔ[NC区分],"西部")+SUMIFS(測量台帳1__2ｔ[入金額(後)],測量台帳1__2ｔ[精算
グループ(後)],確報【２月】!$H9,測量台帳1__2ｔ[入金月(後)（月のみ）],確報【２月】!$A$1,測量台帳1__2ｔ[NC区分],"西部")</f>
        <v>0</v>
      </c>
      <c r="R9" s="33" t="s">
        <v>16487</v>
      </c>
      <c r="S9" s="151"/>
      <c r="T9" s="152" t="s">
        <v>16487</v>
      </c>
      <c r="U9" s="35"/>
      <c r="V9" s="33" t="s">
        <v>16487</v>
      </c>
      <c r="W9" s="35" cm="1">
        <f t="array" ref="W9">INDEX(設備G入力用!$F$2:$Q$72,ROW(A5), MATCH($A$1,設備G入力用!$F$2:$Q$2,0))</f>
        <v>0</v>
      </c>
      <c r="X9" s="30">
        <f t="shared" si="0"/>
        <v>216827</v>
      </c>
      <c r="Y9" s="24"/>
      <c r="Z9" s="13"/>
      <c r="AA9" s="1074"/>
      <c r="AB9" s="299" t="s">
        <v>16487</v>
      </c>
      <c r="AC9" s="112">
        <f>SUM(I9,K9,M9,O9,Q9,S9,U9,W9)</f>
        <v>216827</v>
      </c>
      <c r="AD9" s="10"/>
      <c r="AE9" s="10"/>
      <c r="AF9" s="202" t="str">
        <f>IFERROR(_xlfn.XLOOKUP(確報【２月】!$AE9,台帳表ｓ[整理番号],台帳表ｓ[繁閑調整]),"")</f>
        <v/>
      </c>
      <c r="AG9" s="277" t="str">
        <f>IFERROR(_xlfn.XLOOKUP(確報【２月】!$AE9,台帳表ｓ[整理番号],台帳表ｓ[精算
グループ]),"")</f>
        <v/>
      </c>
      <c r="AH9" s="278" t="str">
        <f>IFERROR(_xlfn.XLOOKUP(確報【２月】!$AE9,台帳表ｓ[整理番号],台帳表ｓ[請求書発行番号]),"")</f>
        <v/>
      </c>
      <c r="AI9" s="269" t="str">
        <f>IFERROR(_xlfn.XLOOKUP(確報【２月】!$AE9,台帳表ｓ[整理番号],台帳表ｓ[繁閑調整金]),"")</f>
        <v/>
      </c>
      <c r="AJ9" s="274"/>
      <c r="AL9" s="202" t="str">
        <f>IFERROR(_xlfn.XLOOKUP(確報【２月】!AK9,台帳表ｔ[整理番号],台帳表ｔ[繁閑調整]),"")</f>
        <v/>
      </c>
      <c r="AM9" s="277" t="str">
        <f>IFERROR(_xlfn.XLOOKUP(確報【２月】!AK9,台帳表ｔ[整理番号],台帳表ｔ[精算
グループ]),"")</f>
        <v/>
      </c>
      <c r="AN9" s="278" t="str">
        <f>IFERROR(_xlfn.XLOOKUP(確報【２月】!AK9,台帳表ｔ[整理番号],台帳表ｔ[請求書発行番号]),"")</f>
        <v/>
      </c>
      <c r="AO9" s="269" t="str">
        <f>IFERROR(_xlfn.XLOOKUP(確報【２月】!AK9,台帳表ｔ[整理番号],台帳表ｔ[繁閑調整金]),"")</f>
        <v/>
      </c>
      <c r="AP9" s="275"/>
      <c r="AR9" s="202" t="str">
        <f>IFERROR(_xlfn.XLOOKUP(確報【２月】!AQ9,台帳表ｋ[整理番号],台帳表ｋ[繁閑調整]),"")</f>
        <v/>
      </c>
      <c r="AS9" s="277" t="str">
        <f>IFERROR(_xlfn.XLOOKUP(確報【２月】!AQ9,台帳表ｋ[整理番号],台帳表ｋ[精算
グループ]),"")</f>
        <v/>
      </c>
      <c r="AT9" s="278" t="str">
        <f>IFERROR(_xlfn.XLOOKUP(確報【２月】!AQ9,台帳表ｋ[整理番号],台帳表ｋ[請求書発行番号]),"")</f>
        <v/>
      </c>
      <c r="AU9" s="269" t="str">
        <f>IFERROR(_xlfn.XLOOKUP(確報【２月】!AQ9,台帳表ｋ[整理番号],台帳表ｋ[繁閑調整金]),"")</f>
        <v/>
      </c>
      <c r="AV9" s="270"/>
      <c r="AX9" s="202" t="str">
        <f>IFERROR(_xlfn.XLOOKUP(確報【２月】!AW9,台帳表ｋ[整理番号],台帳表ｋ[繁閑調整]),"")</f>
        <v/>
      </c>
      <c r="AY9" s="277" t="str">
        <f>IFERROR(_xlfn.XLOOKUP(確報【２月】!AW9,台帳表ｋ[整理番号],台帳表ｋ[精算
グループ]),"")</f>
        <v/>
      </c>
      <c r="AZ9" s="278" t="str">
        <f>IFERROR(_xlfn.XLOOKUP(確報【２月】!AW9,台帳表ｋ[整理番号],台帳表ｋ[請求書発行番号]),"")</f>
        <v/>
      </c>
      <c r="BA9" s="269" t="str">
        <f>IFERROR(_xlfn.XLOOKUP(確報【２月】!AW9,台帳表ｋ[整理番号],台帳表ｋ[繁閑調整金]),"")</f>
        <v/>
      </c>
    </row>
    <row r="10" spans="1:54" ht="16.350000000000001" customHeight="1" thickBot="1">
      <c r="A10" s="927"/>
      <c r="B10" s="927"/>
      <c r="C10" s="927"/>
      <c r="D10" s="976"/>
      <c r="E10" s="927"/>
      <c r="F10" s="36" t="s">
        <v>16488</v>
      </c>
      <c r="G10" s="37" t="s">
        <v>16606</v>
      </c>
      <c r="H10" s="67" t="s">
        <v>16489</v>
      </c>
      <c r="I10" s="38">
        <f>SUMIFS(台帳表ｓ[金額],台帳表ｓ[精算
グループ],確報【２月】!$H10,台帳表ｓ[入金月（月のみ）],確報【２月】!$A$1,台帳表ｓ[ＮＣ区分],"西部")+SUMIFS(測量台帳1ｓ[入金額],測量台帳1ｓ[精算
グループ],確報【２月】!$H10,測量台帳1ｓ[入金月（月のみ）],確報【２月】!$A$1,測量台帳1ｓ[NC区分],"西部")+SUMIFS(測量台帳1__2ｓ[入金額(後)],測量台帳1__2ｓ[精算
グループ(後)],確報【２月】!$H10,測量台帳1__2ｓ[入金月(後)（月のみ）],確報【２月】!$A$1,測量台帳1__2ｓ[NC区分],"西部")</f>
        <v>3277523</v>
      </c>
      <c r="J10" s="79" t="s">
        <v>16489</v>
      </c>
      <c r="K10" s="80"/>
      <c r="L10" s="79" t="s">
        <v>16489</v>
      </c>
      <c r="M10" s="80"/>
      <c r="N10" s="66" t="s">
        <v>16489</v>
      </c>
      <c r="O10" s="39"/>
      <c r="P10" s="67" t="s">
        <v>16489</v>
      </c>
      <c r="Q10" s="39">
        <f>SUMIFS(台帳表ｔ[金額],台帳表ｔ[精算
グループ],確報【２月】!$H10,台帳表ｔ[入金月（月のみ）],確報【２月】!$A$1,台帳表ｔ[ＮＣ区分],"西部")+SUMIFS(測量台帳1ｔ[入金額],測量台帳1ｔ[精算
グループ],確報【２月】!$H10,測量台帳1ｔ[入金月（月のみ）],確報【２月】!$A$1,測量台帳1ｔ[NC区分],"西部")+SUMIFS(測量台帳1__2ｔ[入金額(後)],測量台帳1__2ｔ[精算
グループ(後)],確報【２月】!$H10,測量台帳1__2ｔ[入金月(後)（月のみ）],確報【２月】!$A$1,測量台帳1__2ｔ[NC区分],"西部")</f>
        <v>1025149</v>
      </c>
      <c r="R10" s="67" t="s">
        <v>52</v>
      </c>
      <c r="S10" s="80"/>
      <c r="T10" s="66" t="s">
        <v>52</v>
      </c>
      <c r="U10" s="39"/>
      <c r="V10" s="67" t="s">
        <v>52</v>
      </c>
      <c r="W10" s="39" cm="1">
        <f t="array" ref="W10">INDEX(設備G入力用!$F$2:$Q$72,ROW(A6), MATCH($A$1,設備G入力用!$F$2:$Q$2,0))</f>
        <v>0</v>
      </c>
      <c r="X10" s="30">
        <f t="shared" si="0"/>
        <v>4302672</v>
      </c>
      <c r="Y10" s="24"/>
      <c r="Z10" s="13"/>
      <c r="AA10" s="1074"/>
      <c r="AB10" s="299" t="s">
        <v>16493</v>
      </c>
      <c r="AC10" s="673">
        <f>SUM(I12,K12,M12,O12,Q12,S12,U12,W12)</f>
        <v>17880942</v>
      </c>
      <c r="AD10" s="10"/>
      <c r="AE10" s="10"/>
      <c r="AF10" s="202" t="str">
        <f>IFERROR(_xlfn.XLOOKUP(確報【２月】!$AE10,台帳表ｓ[整理番号],台帳表ｓ[繁閑調整]),"")</f>
        <v/>
      </c>
      <c r="AG10" s="277" t="str">
        <f>IFERROR(_xlfn.XLOOKUP(確報【２月】!$AE10,台帳表ｓ[整理番号],台帳表ｓ[精算
グループ]),"")</f>
        <v/>
      </c>
      <c r="AH10" s="278" t="str">
        <f>IFERROR(_xlfn.XLOOKUP(確報【２月】!$AE10,台帳表ｓ[整理番号],台帳表ｓ[請求書発行番号]),"")</f>
        <v/>
      </c>
      <c r="AI10" s="269" t="str">
        <f>IFERROR(_xlfn.XLOOKUP(確報【２月】!$AE10,台帳表ｓ[整理番号],台帳表ｓ[繁閑調整金]),"")</f>
        <v/>
      </c>
      <c r="AJ10" s="274"/>
      <c r="AL10" s="202" t="str">
        <f>IFERROR(_xlfn.XLOOKUP(確報【２月】!AK10,台帳表ｔ[整理番号],台帳表ｔ[繁閑調整]),"")</f>
        <v/>
      </c>
      <c r="AM10" s="277" t="str">
        <f>IFERROR(_xlfn.XLOOKUP(確報【２月】!AK10,台帳表ｔ[整理番号],台帳表ｔ[精算
グループ]),"")</f>
        <v/>
      </c>
      <c r="AN10" s="278" t="str">
        <f>IFERROR(_xlfn.XLOOKUP(確報【２月】!AK10,台帳表ｔ[整理番号],台帳表ｔ[請求書発行番号]),"")</f>
        <v/>
      </c>
      <c r="AO10" s="269" t="str">
        <f>IFERROR(_xlfn.XLOOKUP(確報【２月】!AK10,台帳表ｔ[整理番号],台帳表ｔ[繁閑調整金]),"")</f>
        <v/>
      </c>
      <c r="AP10" s="275"/>
      <c r="AR10" s="202" t="str">
        <f>IFERROR(_xlfn.XLOOKUP(確報【２月】!AQ10,台帳表ｋ[整理番号],台帳表ｋ[繁閑調整]),"")</f>
        <v/>
      </c>
      <c r="AS10" s="277" t="str">
        <f>IFERROR(_xlfn.XLOOKUP(確報【２月】!AQ10,台帳表ｋ[整理番号],台帳表ｋ[精算
グループ]),"")</f>
        <v/>
      </c>
      <c r="AT10" s="278" t="str">
        <f>IFERROR(_xlfn.XLOOKUP(確報【２月】!AQ10,台帳表ｋ[整理番号],台帳表ｋ[請求書発行番号]),"")</f>
        <v/>
      </c>
      <c r="AU10" s="269" t="str">
        <f>IFERROR(_xlfn.XLOOKUP(確報【２月】!AQ10,台帳表ｋ[整理番号],台帳表ｋ[繁閑調整金]),"")</f>
        <v/>
      </c>
      <c r="AV10" s="275"/>
      <c r="AX10" s="202" t="str">
        <f>IFERROR(_xlfn.XLOOKUP(確報【２月】!AW10,台帳表ｋ[整理番号],台帳表ｋ[繁閑調整]),"")</f>
        <v/>
      </c>
      <c r="AY10" s="277" t="str">
        <f>IFERROR(_xlfn.XLOOKUP(確報【２月】!AW10,台帳表ｋ[整理番号],台帳表ｋ[精算
グループ]),"")</f>
        <v/>
      </c>
      <c r="AZ10" s="278" t="str">
        <f>IFERROR(_xlfn.XLOOKUP(確報【２月】!AW10,台帳表ｋ[整理番号],台帳表ｋ[請求書発行番号]),"")</f>
        <v/>
      </c>
      <c r="BA10" s="269" t="str">
        <f>IFERROR(_xlfn.XLOOKUP(確報【２月】!AW10,台帳表ｋ[整理番号],台帳表ｋ[繁閑調整金]),"")</f>
        <v/>
      </c>
    </row>
    <row r="11" spans="1:54" ht="16.350000000000001" customHeight="1" thickBot="1">
      <c r="A11" s="927"/>
      <c r="B11" s="927"/>
      <c r="C11" s="927"/>
      <c r="D11" s="976"/>
      <c r="E11" s="928"/>
      <c r="F11" s="36" t="s">
        <v>16490</v>
      </c>
      <c r="G11" s="37" t="s">
        <v>16606</v>
      </c>
      <c r="H11" s="67" t="s">
        <v>16491</v>
      </c>
      <c r="I11" s="38">
        <f>SUMIFS(台帳表ｓ[金額],台帳表ｓ[精算
グループ],確報【２月】!$H11,台帳表ｓ[入金月（月のみ）],確報【２月】!$A$1,台帳表ｓ[ＮＣ区分],"西部")+SUMIFS(測量台帳1ｓ[入金額],測量台帳1ｓ[精算
グループ],確報【２月】!$H11,測量台帳1ｓ[入金月（月のみ）],確報【２月】!$A$1,測量台帳1ｓ[NC区分],"西部")+SUMIFS(測量台帳1__2ｓ[入金額(後)],測量台帳1__2ｓ[精算
グループ(後)],確報【２月】!$H11,測量台帳1__2ｓ[入金月(後)（月のみ）],確報【２月】!$A$1,測量台帳1__2ｓ[NC区分],"西部")</f>
        <v>0</v>
      </c>
      <c r="J11" s="79" t="s">
        <v>16491</v>
      </c>
      <c r="K11" s="80"/>
      <c r="L11" s="79" t="s">
        <v>16491</v>
      </c>
      <c r="M11" s="80"/>
      <c r="N11" s="66" t="s">
        <v>16491</v>
      </c>
      <c r="O11" s="39"/>
      <c r="P11" s="67" t="s">
        <v>16491</v>
      </c>
      <c r="Q11" s="39">
        <f>SUMIFS(台帳表ｔ[金額],台帳表ｔ[精算
グループ],確報【２月】!$H11,台帳表ｔ[入金月（月のみ）],確報【２月】!$A$1,台帳表ｔ[ＮＣ区分],"西部")+SUMIFS(測量台帳1ｔ[入金額],測量台帳1ｔ[精算
グループ],確報【２月】!$H11,測量台帳1ｔ[入金月（月のみ）],確報【２月】!$A$1,測量台帳1ｔ[NC区分],"西部")+SUMIFS(測量台帳1__2ｔ[入金額(後)],測量台帳1__2ｔ[精算
グループ(後)],確報【２月】!$H11,測量台帳1__2ｔ[入金月(後)（月のみ）],確報【２月】!$A$1,測量台帳1__2ｔ[NC区分],"西部")</f>
        <v>0</v>
      </c>
      <c r="R11" s="67" t="s">
        <v>16491</v>
      </c>
      <c r="S11" s="80"/>
      <c r="T11" s="66" t="s">
        <v>16491</v>
      </c>
      <c r="U11" s="39"/>
      <c r="V11" s="67" t="s">
        <v>16491</v>
      </c>
      <c r="W11" s="39" cm="1">
        <f t="array" ref="W11">INDEX(設備G入力用!$F$2:$Q$72,ROW(A7), MATCH($A$1,設備G入力用!$F$2:$Q$2,0))</f>
        <v>0</v>
      </c>
      <c r="X11" s="156">
        <f t="shared" si="0"/>
        <v>0</v>
      </c>
      <c r="Y11" s="16">
        <f>SUM(X6:X11)</f>
        <v>12606469</v>
      </c>
      <c r="Z11" s="13" t="s">
        <v>16607</v>
      </c>
      <c r="AA11" s="1074"/>
      <c r="AB11" s="299" t="s">
        <v>16494</v>
      </c>
      <c r="AC11" s="112">
        <f>SUM(I13,K13,M13,O13,Q13,S13,U13,W13)</f>
        <v>0</v>
      </c>
      <c r="AD11" s="10"/>
      <c r="AE11" s="10"/>
      <c r="AF11" s="202" t="str">
        <f>IFERROR(_xlfn.XLOOKUP(確報【２月】!$AE11,台帳表ｓ[整理番号],台帳表ｓ[繁閑調整]),"")</f>
        <v/>
      </c>
      <c r="AG11" s="277" t="str">
        <f>IFERROR(_xlfn.XLOOKUP(確報【２月】!$AE11,台帳表ｓ[整理番号],台帳表ｓ[精算
グループ]),"")</f>
        <v/>
      </c>
      <c r="AH11" s="278" t="str">
        <f>IFERROR(_xlfn.XLOOKUP(確報【２月】!$AE11,台帳表ｓ[整理番号],台帳表ｓ[請求書発行番号]),"")</f>
        <v/>
      </c>
      <c r="AI11" s="269" t="str">
        <f>IFERROR(_xlfn.XLOOKUP(確報【２月】!$AE11,台帳表ｓ[整理番号],台帳表ｓ[繁閑調整金]),"")</f>
        <v/>
      </c>
      <c r="AJ11" s="274"/>
      <c r="AL11" s="202" t="str">
        <f>IFERROR(_xlfn.XLOOKUP(確報【２月】!AK11,台帳表ｔ[整理番号],台帳表ｔ[繁閑調整]),"")</f>
        <v/>
      </c>
      <c r="AM11" s="277" t="str">
        <f>IFERROR(_xlfn.XLOOKUP(確報【２月】!AK11,台帳表ｔ[整理番号],台帳表ｔ[精算
グループ]),"")</f>
        <v/>
      </c>
      <c r="AN11" s="278" t="str">
        <f>IFERROR(_xlfn.XLOOKUP(確報【２月】!AK11,台帳表ｔ[整理番号],台帳表ｔ[請求書発行番号]),"")</f>
        <v/>
      </c>
      <c r="AO11" s="269" t="str">
        <f>IFERROR(_xlfn.XLOOKUP(確報【２月】!AK11,台帳表ｔ[整理番号],台帳表ｔ[繁閑調整金]),"")</f>
        <v/>
      </c>
      <c r="AP11" s="276"/>
      <c r="AR11" s="202" t="str">
        <f>IFERROR(_xlfn.XLOOKUP(確報【２月】!AQ11,台帳表ｋ[整理番号],台帳表ｋ[繁閑調整]),"")</f>
        <v/>
      </c>
      <c r="AS11" s="277" t="str">
        <f>IFERROR(_xlfn.XLOOKUP(確報【２月】!AQ11,台帳表ｋ[整理番号],台帳表ｋ[精算
グループ]),"")</f>
        <v/>
      </c>
      <c r="AT11" s="278" t="str">
        <f>IFERROR(_xlfn.XLOOKUP(確報【２月】!AQ11,台帳表ｋ[整理番号],台帳表ｋ[請求書発行番号]),"")</f>
        <v/>
      </c>
      <c r="AU11" s="269" t="str">
        <f>IFERROR(_xlfn.XLOOKUP(確報【２月】!AQ11,台帳表ｋ[整理番号],台帳表ｋ[繁閑調整金]),"")</f>
        <v/>
      </c>
      <c r="AV11" s="275"/>
      <c r="AX11" s="202" t="str">
        <f>IFERROR(_xlfn.XLOOKUP(確報【２月】!AW11,台帳表ｋ[整理番号],台帳表ｋ[繁閑調整]),"")</f>
        <v/>
      </c>
      <c r="AY11" s="277" t="str">
        <f>IFERROR(_xlfn.XLOOKUP(確報【２月】!AW11,台帳表ｋ[整理番号],台帳表ｋ[精算
グループ]),"")</f>
        <v/>
      </c>
      <c r="AZ11" s="278" t="str">
        <f>IFERROR(_xlfn.XLOOKUP(確報【２月】!AW11,台帳表ｋ[整理番号],台帳表ｋ[請求書発行番号]),"")</f>
        <v/>
      </c>
      <c r="BA11" s="269" t="str">
        <f>IFERROR(_xlfn.XLOOKUP(確報【２月】!AW11,台帳表ｋ[整理番号],台帳表ｋ[繁閑調整金]),"")</f>
        <v/>
      </c>
    </row>
    <row r="12" spans="1:54" ht="16.350000000000001" customHeight="1">
      <c r="A12" s="927"/>
      <c r="B12" s="927"/>
      <c r="C12" s="927"/>
      <c r="D12" s="976"/>
      <c r="E12" s="926" t="s">
        <v>16492</v>
      </c>
      <c r="F12" s="18" t="s">
        <v>16480</v>
      </c>
      <c r="G12" s="42" t="s">
        <v>16606</v>
      </c>
      <c r="H12" s="674" t="s">
        <v>16493</v>
      </c>
      <c r="I12" s="158">
        <f>SUMIFS(台帳表ｓ[金額],台帳表ｓ[精算
グループ],確報【２月】!$H12,台帳表ｓ[入金月（月のみ）],確報【２月】!$A$1,台帳表ｓ[ＮＣ区分],"多摩")+SUMIFS(測量台帳1ｓ[入金額],測量台帳1ｓ[精算
グループ],確報【２月】!$H12,測量台帳1ｓ[入金月（月のみ）],確報【２月】!$A$1,測量台帳1ｓ[NC区分],"多摩")+SUMIFS(測量台帳1__2ｓ[入金額(後)],測量台帳1__2ｓ[精算
グループ(後)],確報【２月】!$H12,測量台帳1__2ｓ[入金月(後)（月のみ）],確報【２月】!$A$1,測量台帳1__2ｓ[NC区分],"多摩")</f>
        <v>0</v>
      </c>
      <c r="J12" s="159" t="s">
        <v>16493</v>
      </c>
      <c r="K12" s="160"/>
      <c r="L12" s="159" t="s">
        <v>16493</v>
      </c>
      <c r="M12" s="160"/>
      <c r="N12" s="161" t="s">
        <v>16493</v>
      </c>
      <c r="O12" s="162"/>
      <c r="P12" s="43" t="s">
        <v>16493</v>
      </c>
      <c r="Q12" s="44">
        <f>SUMIFS(台帳表ｔ[金額],台帳表ｔ[精算
グループ],確報【２月】!$H12,台帳表ｔ[入金月（月のみ）],確報【２月】!$A$1,台帳表ｔ[ＮＣ区分],"多摩")+SUMIFS(測量台帳1ｔ[入金額],測量台帳1ｔ[精算
グループ],確報【２月】!$H12,測量台帳1ｔ[入金月（月のみ）],確報【２月】!$A$1,測量台帳1ｔ[NC区分],"多摩")+SUMIFS(測量台帳1__2ｔ[入金額(後)],測量台帳1__2ｔ[精算
グループ(後)],確報【２月】!$H12,測量台帳1__2ｔ[入金月(後)（月のみ）],確報【２月】!$A$1,測量台帳1__2ｔ[NC区分],"多摩")</f>
        <v>17880942</v>
      </c>
      <c r="R12" s="43" t="s">
        <v>16493</v>
      </c>
      <c r="S12" s="163"/>
      <c r="T12" s="164" t="s">
        <v>16493</v>
      </c>
      <c r="U12" s="44"/>
      <c r="V12" s="43" t="s">
        <v>16493</v>
      </c>
      <c r="W12" s="44" cm="1">
        <f t="array" ref="W12">INDEX(設備G入力用!$F$2:$Q$72,ROW(A8), MATCH($A$1,設備G入力用!$F$2:$Q$2,0))</f>
        <v>0</v>
      </c>
      <c r="X12" s="23">
        <f t="shared" si="0"/>
        <v>17880942</v>
      </c>
      <c r="Y12" s="24"/>
      <c r="Z12" s="13"/>
      <c r="AA12" s="1074"/>
      <c r="AB12" s="299" t="s">
        <v>16495</v>
      </c>
      <c r="AC12" s="112">
        <f>SUM(I14,K14,M14,O14,Q14,S14,U14,W14)</f>
        <v>1265934</v>
      </c>
      <c r="AD12" s="10"/>
      <c r="AE12" s="10"/>
      <c r="AF12" s="202" t="str">
        <f>IFERROR(_xlfn.XLOOKUP(確報【２月】!$AE12,台帳表ｓ[整理番号],台帳表ｓ[繁閑調整]),"")</f>
        <v/>
      </c>
      <c r="AG12" s="277" t="str">
        <f>IFERROR(_xlfn.XLOOKUP(確報【２月】!$AE12,台帳表ｓ[整理番号],台帳表ｓ[精算
グループ]),"")</f>
        <v/>
      </c>
      <c r="AH12" s="278" t="str">
        <f>IFERROR(_xlfn.XLOOKUP(確報【２月】!$AE12,台帳表ｓ[整理番号],台帳表ｓ[請求書発行番号]),"")</f>
        <v/>
      </c>
      <c r="AI12" s="269" t="str">
        <f>IFERROR(_xlfn.XLOOKUP(確報【２月】!$AE12,台帳表ｓ[整理番号],台帳表ｓ[繁閑調整金]),"")</f>
        <v/>
      </c>
      <c r="AJ12" s="274"/>
      <c r="AL12" s="202" t="str">
        <f>IFERROR(_xlfn.XLOOKUP(確報【２月】!AK12,台帳表ｔ[整理番号],台帳表ｔ[繁閑調整]),"")</f>
        <v/>
      </c>
      <c r="AM12" s="277" t="str">
        <f>IFERROR(_xlfn.XLOOKUP(確報【２月】!AK12,台帳表ｔ[整理番号],台帳表ｔ[精算
グループ]),"")</f>
        <v/>
      </c>
      <c r="AN12" s="278" t="str">
        <f>IFERROR(_xlfn.XLOOKUP(確報【２月】!AK12,台帳表ｔ[整理番号],台帳表ｔ[請求書発行番号]),"")</f>
        <v/>
      </c>
      <c r="AO12" s="269" t="str">
        <f>IFERROR(_xlfn.XLOOKUP(確報【２月】!AK12,台帳表ｔ[整理番号],台帳表ｔ[繁閑調整金]),"")</f>
        <v/>
      </c>
      <c r="AP12" s="275"/>
      <c r="AR12" s="202" t="str">
        <f>IFERROR(_xlfn.XLOOKUP(確報【２月】!AQ12,台帳表ｋ[整理番号],台帳表ｋ[繁閑調整]),"")</f>
        <v/>
      </c>
      <c r="AS12" s="277" t="str">
        <f>IFERROR(_xlfn.XLOOKUP(確報【２月】!AQ12,台帳表ｋ[整理番号],台帳表ｋ[精算
グループ]),"")</f>
        <v/>
      </c>
      <c r="AT12" s="278" t="str">
        <f>IFERROR(_xlfn.XLOOKUP(確報【２月】!AQ12,台帳表ｋ[整理番号],台帳表ｋ[請求書発行番号]),"")</f>
        <v/>
      </c>
      <c r="AU12" s="269" t="str">
        <f>IFERROR(_xlfn.XLOOKUP(確報【２月】!AQ12,台帳表ｋ[整理番号],台帳表ｋ[繁閑調整金]),"")</f>
        <v/>
      </c>
      <c r="AV12" s="275"/>
      <c r="AX12" s="202" t="str">
        <f>IFERROR(_xlfn.XLOOKUP(確報【２月】!AW12,台帳表ｋ[整理番号],台帳表ｋ[繁閑調整]),"")</f>
        <v/>
      </c>
      <c r="AY12" s="277" t="str">
        <f>IFERROR(_xlfn.XLOOKUP(確報【２月】!AW12,台帳表ｋ[整理番号],台帳表ｋ[精算
グループ]),"")</f>
        <v/>
      </c>
      <c r="AZ12" s="278" t="str">
        <f>IFERROR(_xlfn.XLOOKUP(確報【２月】!AW12,台帳表ｋ[整理番号],台帳表ｋ[請求書発行番号]),"")</f>
        <v/>
      </c>
      <c r="BA12" s="269" t="str">
        <f>IFERROR(_xlfn.XLOOKUP(確報【２月】!AW12,台帳表ｋ[整理番号],台帳表ｋ[繁閑調整金]),"")</f>
        <v/>
      </c>
    </row>
    <row r="13" spans="1:54" ht="16.350000000000001" customHeight="1">
      <c r="A13" s="927"/>
      <c r="B13" s="927"/>
      <c r="C13" s="927"/>
      <c r="D13" s="976"/>
      <c r="E13" s="927"/>
      <c r="F13" s="25" t="s">
        <v>16482</v>
      </c>
      <c r="G13" s="26" t="s">
        <v>16606</v>
      </c>
      <c r="H13" s="27" t="s">
        <v>16494</v>
      </c>
      <c r="I13" s="28">
        <f>SUMIFS(台帳表ｓ[金額],台帳表ｓ[精算
グループ],確報【２月】!$H13,台帳表ｓ[入金月（月のみ）],確報【２月】!$A$1,台帳表ｓ[ＮＣ区分],"多摩")+SUMIFS(測量台帳1ｓ[入金額],測量台帳1ｓ[精算
グループ],確報【２月】!$H13,測量台帳1ｓ[入金月（月のみ）],確報【２月】!$A$1,測量台帳1ｓ[NC区分],"多摩")+SUMIFS(測量台帳1__2ｓ[入金額(後)],測量台帳1__2ｓ[精算
グループ(後)],確報【２月】!$H13,測量台帳1__2ｓ[入金月(後)（月のみ）],確報【２月】!$A$1,測量台帳1__2ｓ[NC区分],"多摩")</f>
        <v>0</v>
      </c>
      <c r="J13" s="78" t="s">
        <v>16494</v>
      </c>
      <c r="K13" s="40"/>
      <c r="L13" s="78" t="s">
        <v>16494</v>
      </c>
      <c r="M13" s="40"/>
      <c r="N13" s="60" t="s">
        <v>16494</v>
      </c>
      <c r="O13" s="61"/>
      <c r="P13" s="27" t="s">
        <v>16494</v>
      </c>
      <c r="Q13" s="29">
        <f>SUMIFS(台帳表ｔ[金額],台帳表ｔ[精算
グループ],確報【２月】!$H13,台帳表ｔ[入金月（月のみ）],確報【２月】!$A$1,台帳表ｔ[ＮＣ区分],"多摩")+SUMIFS(測量台帳1ｔ[入金額],測量台帳1ｔ[精算
グループ],確報【２月】!$H13,測量台帳1ｔ[入金月（月のみ）],確報【２月】!$A$1,測量台帳1ｔ[NC区分],"多摩")+SUMIFS(測量台帳1__2ｔ[入金額(後)],測量台帳1__2ｔ[精算
グループ(後)],確報【２月】!$H13,測量台帳1__2ｔ[入金月(後)（月のみ）],確報【２月】!$A$1,測量台帳1__2ｔ[NC区分],"多摩")</f>
        <v>0</v>
      </c>
      <c r="R13" s="27" t="s">
        <v>16494</v>
      </c>
      <c r="S13" s="92"/>
      <c r="T13" s="93" t="s">
        <v>16494</v>
      </c>
      <c r="U13" s="29"/>
      <c r="V13" s="27" t="s">
        <v>16494</v>
      </c>
      <c r="W13" s="29" cm="1">
        <f t="array" ref="W13">INDEX(設備G入力用!$F$2:$Q$72,ROW(A9), MATCH($A$1,設備G入力用!$F$2:$Q$2,0))</f>
        <v>0</v>
      </c>
      <c r="X13" s="30">
        <f t="shared" si="0"/>
        <v>0</v>
      </c>
      <c r="Y13" s="24"/>
      <c r="Z13" s="13"/>
      <c r="AA13" s="1074"/>
      <c r="AB13" s="299" t="s">
        <v>16497</v>
      </c>
      <c r="AC13" s="112">
        <f>SUM(I15,K15,M15,O15,Q15,S15,U15,W15)</f>
        <v>0</v>
      </c>
      <c r="AD13" s="10"/>
      <c r="AE13" s="10"/>
      <c r="AF13" s="202" t="str">
        <f>IFERROR(_xlfn.XLOOKUP(確報【２月】!$AE13,台帳表ｓ[整理番号],台帳表ｓ[繁閑調整]),"")</f>
        <v/>
      </c>
      <c r="AG13" s="277" t="str">
        <f>IFERROR(_xlfn.XLOOKUP(確報【２月】!$AE13,台帳表ｓ[整理番号],台帳表ｓ[精算
グループ]),"")</f>
        <v/>
      </c>
      <c r="AH13" s="278" t="str">
        <f>IFERROR(_xlfn.XLOOKUP(確報【２月】!$AE13,台帳表ｓ[整理番号],台帳表ｓ[請求書発行番号]),"")</f>
        <v/>
      </c>
      <c r="AI13" s="269" t="str">
        <f>IFERROR(_xlfn.XLOOKUP(確報【２月】!$AE13,台帳表ｓ[整理番号],台帳表ｓ[繁閑調整金]),"")</f>
        <v/>
      </c>
      <c r="AJ13" s="274"/>
      <c r="AL13" s="202" t="str">
        <f>IFERROR(_xlfn.XLOOKUP(確報【２月】!AK13,台帳表ｔ[整理番号],台帳表ｔ[繁閑調整]),"")</f>
        <v/>
      </c>
      <c r="AM13" s="277" t="str">
        <f>IFERROR(_xlfn.XLOOKUP(確報【２月】!AK13,台帳表ｔ[整理番号],台帳表ｔ[精算
グループ]),"")</f>
        <v/>
      </c>
      <c r="AN13" s="278" t="str">
        <f>IFERROR(_xlfn.XLOOKUP(確報【２月】!AK13,台帳表ｔ[整理番号],台帳表ｔ[請求書発行番号]),"")</f>
        <v/>
      </c>
      <c r="AO13" s="269" t="str">
        <f>IFERROR(_xlfn.XLOOKUP(確報【２月】!AK13,台帳表ｔ[整理番号],台帳表ｔ[繁閑調整金]),"")</f>
        <v/>
      </c>
      <c r="AP13" s="275"/>
      <c r="AR13" s="202" t="str">
        <f>IFERROR(_xlfn.XLOOKUP(確報【２月】!AQ13,台帳表ｋ[整理番号],台帳表ｋ[繁閑調整]),"")</f>
        <v/>
      </c>
      <c r="AS13" s="277" t="str">
        <f>IFERROR(_xlfn.XLOOKUP(確報【２月】!AQ13,台帳表ｋ[整理番号],台帳表ｋ[精算
グループ]),"")</f>
        <v/>
      </c>
      <c r="AT13" s="278" t="str">
        <f>IFERROR(_xlfn.XLOOKUP(確報【２月】!AQ13,台帳表ｋ[整理番号],台帳表ｋ[請求書発行番号]),"")</f>
        <v/>
      </c>
      <c r="AU13" s="269" t="str">
        <f>IFERROR(_xlfn.XLOOKUP(確報【２月】!AQ13,台帳表ｋ[整理番号],台帳表ｋ[繁閑調整金]),"")</f>
        <v/>
      </c>
      <c r="AV13" s="275"/>
      <c r="AX13" s="202" t="str">
        <f>IFERROR(_xlfn.XLOOKUP(確報【２月】!AW13,台帳表ｋ[整理番号],台帳表ｋ[繁閑調整]),"")</f>
        <v/>
      </c>
      <c r="AY13" s="277" t="str">
        <f>IFERROR(_xlfn.XLOOKUP(確報【２月】!AW13,台帳表ｋ[整理番号],台帳表ｋ[精算
グループ]),"")</f>
        <v/>
      </c>
      <c r="AZ13" s="278" t="str">
        <f>IFERROR(_xlfn.XLOOKUP(確報【２月】!AW13,台帳表ｋ[整理番号],台帳表ｋ[請求書発行番号]),"")</f>
        <v/>
      </c>
      <c r="BA13" s="269" t="str">
        <f>IFERROR(_xlfn.XLOOKUP(確報【２月】!AW13,台帳表ｋ[整理番号],台帳表ｋ[繁閑調整金]),"")</f>
        <v/>
      </c>
    </row>
    <row r="14" spans="1:54" ht="16.350000000000001" customHeight="1">
      <c r="A14" s="927"/>
      <c r="B14" s="927"/>
      <c r="C14" s="927"/>
      <c r="D14" s="976"/>
      <c r="E14" s="927"/>
      <c r="F14" s="25" t="s">
        <v>16484</v>
      </c>
      <c r="G14" s="26" t="s">
        <v>16606</v>
      </c>
      <c r="H14" s="27" t="s">
        <v>16495</v>
      </c>
      <c r="I14" s="28">
        <f>SUMIFS(台帳表ｓ[金額],台帳表ｓ[精算
グループ],確報【２月】!$H14,台帳表ｓ[入金月（月のみ）],確報【２月】!$A$1,台帳表ｓ[ＮＣ区分],"多摩")+SUMIFS(測量台帳1ｓ[入金額],測量台帳1ｓ[精算
グループ],確報【２月】!$H14,測量台帳1ｓ[入金月（月のみ）],確報【２月】!$A$1,測量台帳1ｓ[NC区分],"多摩")+SUMIFS(測量台帳1__2ｓ[入金額(後)],測量台帳1__2ｓ[精算
グループ(後)],確報【２月】!$H14,測量台帳1__2ｓ[入金月(後)（月のみ）],確報【２月】!$A$1,測量台帳1__2ｓ[NC区分],"多摩")</f>
        <v>0</v>
      </c>
      <c r="J14" s="78" t="s">
        <v>16495</v>
      </c>
      <c r="K14" s="40"/>
      <c r="L14" s="78" t="s">
        <v>16495</v>
      </c>
      <c r="M14" s="40"/>
      <c r="N14" s="60" t="s">
        <v>16495</v>
      </c>
      <c r="O14" s="61"/>
      <c r="P14" s="27" t="s">
        <v>16495</v>
      </c>
      <c r="Q14" s="29">
        <f>SUMIFS(台帳表ｔ[金額],台帳表ｔ[精算
グループ],確報【２月】!$H14,台帳表ｔ[入金月（月のみ）],確報【２月】!$A$1,台帳表ｔ[ＮＣ区分],"多摩")+SUMIFS(測量台帳1ｔ[入金額],測量台帳1ｔ[精算
グループ],確報【２月】!$H14,測量台帳1ｔ[入金月（月のみ）],確報【２月】!$A$1,測量台帳1ｔ[NC区分],"多摩")+SUMIFS(測量台帳1__2ｔ[入金額(後)],測量台帳1__2ｔ[精算
グループ(後)],確報【２月】!$H14,測量台帳1__2ｔ[入金月(後)（月のみ）],確報【２月】!$A$1,測量台帳1__2ｔ[NC区分],"多摩")</f>
        <v>1265934</v>
      </c>
      <c r="R14" s="27" t="s">
        <v>16495</v>
      </c>
      <c r="S14" s="92"/>
      <c r="T14" s="93" t="s">
        <v>16495</v>
      </c>
      <c r="U14" s="29"/>
      <c r="V14" s="27" t="s">
        <v>16495</v>
      </c>
      <c r="W14" s="29" cm="1">
        <f t="array" ref="W14">INDEX(設備G入力用!$F$2:$Q$72,ROW(A10), MATCH($A$1,設備G入力用!$F$2:$Q$2,0))</f>
        <v>0</v>
      </c>
      <c r="X14" s="30">
        <f t="shared" si="0"/>
        <v>1265934</v>
      </c>
      <c r="Y14" s="24"/>
      <c r="Z14" s="13"/>
      <c r="AA14" s="1074"/>
      <c r="AB14" s="299" t="s">
        <v>16499</v>
      </c>
      <c r="AC14" s="112">
        <f>SUM(I16,K16,M16,O16,Q16,S16,U16,W16)</f>
        <v>0</v>
      </c>
      <c r="AD14" s="10"/>
      <c r="AE14" s="10"/>
      <c r="AF14" s="202" t="str">
        <f>IFERROR(_xlfn.XLOOKUP(確報【２月】!$AE14,台帳表ｓ[整理番号],台帳表ｓ[繁閑調整]),"")</f>
        <v/>
      </c>
      <c r="AG14" s="277" t="str">
        <f>IFERROR(_xlfn.XLOOKUP(確報【２月】!$AE14,台帳表ｓ[整理番号],台帳表ｓ[精算
グループ]),"")</f>
        <v/>
      </c>
      <c r="AH14" s="278" t="str">
        <f>IFERROR(_xlfn.XLOOKUP(確報【２月】!$AE14,台帳表ｓ[整理番号],台帳表ｓ[請求書発行番号]),"")</f>
        <v/>
      </c>
      <c r="AI14" s="269" t="str">
        <f>IFERROR(_xlfn.XLOOKUP(確報【２月】!$AE14,台帳表ｓ[整理番号],台帳表ｓ[繁閑調整金]),"")</f>
        <v/>
      </c>
      <c r="AJ14" s="139"/>
      <c r="AL14" s="202" t="str">
        <f>IFERROR(_xlfn.XLOOKUP(確報【２月】!AK14,台帳表ｔ[整理番号],台帳表ｔ[繁閑調整]),"")</f>
        <v/>
      </c>
      <c r="AM14" s="277" t="str">
        <f>IFERROR(_xlfn.XLOOKUP(確報【２月】!AK14,台帳表ｔ[整理番号],台帳表ｔ[精算
グループ]),"")</f>
        <v/>
      </c>
      <c r="AN14" s="278" t="str">
        <f>IFERROR(_xlfn.XLOOKUP(確報【２月】!AK14,台帳表ｔ[整理番号],台帳表ｔ[請求書発行番号]),"")</f>
        <v/>
      </c>
      <c r="AO14" s="269" t="str">
        <f>IFERROR(_xlfn.XLOOKUP(確報【２月】!AK14,台帳表ｔ[整理番号],台帳表ｔ[繁閑調整金]),"")</f>
        <v/>
      </c>
      <c r="AP14" s="275"/>
      <c r="AR14" s="202" t="str">
        <f>IFERROR(_xlfn.XLOOKUP(確報【２月】!AQ14,台帳表ｋ[整理番号],台帳表ｋ[繁閑調整]),"")</f>
        <v/>
      </c>
      <c r="AS14" s="277" t="str">
        <f>IFERROR(_xlfn.XLOOKUP(確報【２月】!AQ14,台帳表ｋ[整理番号],台帳表ｋ[精算
グループ]),"")</f>
        <v/>
      </c>
      <c r="AT14" s="278" t="str">
        <f>IFERROR(_xlfn.XLOOKUP(確報【２月】!AQ14,台帳表ｋ[整理番号],台帳表ｋ[請求書発行番号]),"")</f>
        <v/>
      </c>
      <c r="AU14" s="269" t="str">
        <f>IFERROR(_xlfn.XLOOKUP(確報【２月】!AQ14,台帳表ｋ[整理番号],台帳表ｋ[繁閑調整金]),"")</f>
        <v/>
      </c>
      <c r="AV14" s="275"/>
      <c r="AX14" s="202" t="str">
        <f>IFERROR(_xlfn.XLOOKUP(確報【２月】!AW14,台帳表ｋ[整理番号],台帳表ｋ[繁閑調整]),"")</f>
        <v/>
      </c>
      <c r="AY14" s="277" t="str">
        <f>IFERROR(_xlfn.XLOOKUP(確報【２月】!AW14,台帳表ｋ[整理番号],台帳表ｋ[精算
グループ]),"")</f>
        <v/>
      </c>
      <c r="AZ14" s="278" t="str">
        <f>IFERROR(_xlfn.XLOOKUP(確報【２月】!AW14,台帳表ｋ[整理番号],台帳表ｋ[請求書発行番号]),"")</f>
        <v/>
      </c>
      <c r="BA14" s="269" t="str">
        <f>IFERROR(_xlfn.XLOOKUP(確報【２月】!AW14,台帳表ｋ[整理番号],台帳表ｋ[繁閑調整金]),"")</f>
        <v/>
      </c>
    </row>
    <row r="15" spans="1:54" ht="16.350000000000001" customHeight="1">
      <c r="A15" s="927"/>
      <c r="B15" s="927"/>
      <c r="C15" s="927"/>
      <c r="D15" s="976"/>
      <c r="E15" s="927"/>
      <c r="F15" s="25" t="s">
        <v>16496</v>
      </c>
      <c r="G15" s="26" t="s">
        <v>16606</v>
      </c>
      <c r="H15" s="27" t="s">
        <v>16497</v>
      </c>
      <c r="I15" s="28">
        <f>SUMIFS(台帳表ｓ[金額],台帳表ｓ[精算
グループ],確報【２月】!$H15,台帳表ｓ[入金月（月のみ）],確報【２月】!$A$1,台帳表ｓ[ＮＣ区分],"多摩")+SUMIFS(測量台帳1ｓ[入金額],測量台帳1ｓ[精算
グループ],確報【２月】!$H15,測量台帳1ｓ[入金月（月のみ）],確報【２月】!$A$1,測量台帳1ｓ[NC区分],"多摩")+SUMIFS(測量台帳1__2ｓ[入金額(後)],測量台帳1__2ｓ[精算
グループ(後)],確報【２月】!$H15,測量台帳1__2ｓ[入金月(後)（月のみ）],確報【２月】!$A$1,測量台帳1__2ｓ[NC区分],"多摩")</f>
        <v>0</v>
      </c>
      <c r="J15" s="78" t="s">
        <v>16497</v>
      </c>
      <c r="K15" s="40"/>
      <c r="L15" s="78" t="s">
        <v>16497</v>
      </c>
      <c r="M15" s="40"/>
      <c r="N15" s="60" t="s">
        <v>16497</v>
      </c>
      <c r="O15" s="61"/>
      <c r="P15" s="27" t="s">
        <v>16497</v>
      </c>
      <c r="Q15" s="29">
        <f>SUMIFS(台帳表ｔ[金額],台帳表ｔ[精算
グループ],確報【２月】!$H15,台帳表ｔ[入金月（月のみ）],確報【２月】!$A$1,台帳表ｔ[ＮＣ区分],"多摩")+SUMIFS(測量台帳1ｔ[入金額],測量台帳1ｔ[精算
グループ],確報【２月】!$H15,測量台帳1ｔ[入金月（月のみ）],確報【２月】!$A$1,測量台帳1ｔ[NC区分],"多摩")+SUMIFS(測量台帳1__2ｔ[入金額(後)],測量台帳1__2ｔ[精算
グループ(後)],確報【２月】!$H15,測量台帳1__2ｔ[入金月(後)（月のみ）],確報【２月】!$A$1,測量台帳1__2ｔ[NC区分],"多摩")</f>
        <v>0</v>
      </c>
      <c r="R15" s="27" t="s">
        <v>16497</v>
      </c>
      <c r="S15" s="92"/>
      <c r="T15" s="93" t="s">
        <v>16497</v>
      </c>
      <c r="U15" s="29"/>
      <c r="V15" s="27" t="s">
        <v>16497</v>
      </c>
      <c r="W15" s="29" cm="1">
        <f t="array" ref="W15">INDEX(設備G入力用!$F$2:$Q$72,ROW(A11), MATCH($A$1,設備G入力用!$F$2:$Q$2,0))</f>
        <v>0</v>
      </c>
      <c r="X15" s="30">
        <f t="shared" si="0"/>
        <v>0</v>
      </c>
      <c r="Y15" s="24"/>
      <c r="Z15" s="13"/>
      <c r="AA15" s="1074"/>
      <c r="AB15" s="300" t="s">
        <v>16489</v>
      </c>
      <c r="AC15" s="112">
        <f>SUM(I10,K10,M10,O10,Q10,S10,U10,W10,I17,K17,M17,O17,Q17,S17,U17,W17)</f>
        <v>10159567</v>
      </c>
      <c r="AD15" s="10"/>
      <c r="AE15" s="10"/>
      <c r="AF15" s="202" t="str">
        <f>IFERROR(_xlfn.XLOOKUP(確報【２月】!$AE15,台帳表ｓ[整理番号],台帳表ｓ[繁閑調整]),"")</f>
        <v/>
      </c>
      <c r="AG15" s="277" t="str">
        <f>IFERROR(_xlfn.XLOOKUP(確報【２月】!$AE15,台帳表ｓ[整理番号],台帳表ｓ[精算
グループ]),"")</f>
        <v/>
      </c>
      <c r="AH15" s="278" t="str">
        <f>IFERROR(_xlfn.XLOOKUP(確報【２月】!$AE15,台帳表ｓ[整理番号],台帳表ｓ[請求書発行番号]),"")</f>
        <v/>
      </c>
      <c r="AI15" s="269" t="str">
        <f>IFERROR(_xlfn.XLOOKUP(確報【２月】!$AE15,台帳表ｓ[整理番号],台帳表ｓ[繁閑調整金]),"")</f>
        <v/>
      </c>
      <c r="AJ15" s="139"/>
      <c r="AL15" s="202" t="str">
        <f>IFERROR(_xlfn.XLOOKUP(確報【２月】!AK15,台帳表ｔ[整理番号],台帳表ｔ[繁閑調整]),"")</f>
        <v/>
      </c>
      <c r="AM15" s="277" t="str">
        <f>IFERROR(_xlfn.XLOOKUP(確報【２月】!AK15,台帳表ｔ[整理番号],台帳表ｔ[精算
グループ]),"")</f>
        <v/>
      </c>
      <c r="AN15" s="278" t="str">
        <f>IFERROR(_xlfn.XLOOKUP(確報【２月】!AK15,台帳表ｔ[整理番号],台帳表ｔ[請求書発行番号]),"")</f>
        <v/>
      </c>
      <c r="AO15" s="269" t="str">
        <f>IFERROR(_xlfn.XLOOKUP(確報【２月】!AK15,台帳表ｔ[整理番号],台帳表ｔ[繁閑調整金]),"")</f>
        <v/>
      </c>
      <c r="AP15" s="275"/>
      <c r="AR15" s="202" t="str">
        <f>IFERROR(_xlfn.XLOOKUP(確報【２月】!AQ15,台帳表ｋ[整理番号],台帳表ｋ[繁閑調整]),"")</f>
        <v/>
      </c>
      <c r="AS15" s="277" t="str">
        <f>IFERROR(_xlfn.XLOOKUP(確報【２月】!AQ15,台帳表ｋ[整理番号],台帳表ｋ[精算
グループ]),"")</f>
        <v/>
      </c>
      <c r="AT15" s="278" t="str">
        <f>IFERROR(_xlfn.XLOOKUP(確報【２月】!AQ15,台帳表ｋ[整理番号],台帳表ｋ[請求書発行番号]),"")</f>
        <v/>
      </c>
      <c r="AU15" s="269" t="str">
        <f>IFERROR(_xlfn.XLOOKUP(確報【２月】!AQ15,台帳表ｋ[整理番号],台帳表ｋ[繁閑調整金]),"")</f>
        <v/>
      </c>
      <c r="AV15" s="275"/>
      <c r="AX15" s="202" t="str">
        <f>IFERROR(_xlfn.XLOOKUP(確報【２月】!AW15,台帳表ｋ[整理番号],台帳表ｋ[繁閑調整]),"")</f>
        <v/>
      </c>
      <c r="AY15" s="277" t="str">
        <f>IFERROR(_xlfn.XLOOKUP(確報【２月】!AW15,台帳表ｋ[整理番号],台帳表ｋ[精算
グループ]),"")</f>
        <v/>
      </c>
      <c r="AZ15" s="278" t="str">
        <f>IFERROR(_xlfn.XLOOKUP(確報【２月】!AW15,台帳表ｋ[整理番号],台帳表ｋ[請求書発行番号]),"")</f>
        <v/>
      </c>
      <c r="BA15" s="269" t="str">
        <f>IFERROR(_xlfn.XLOOKUP(確報【２月】!AW15,台帳表ｋ[整理番号],台帳表ｋ[繁閑調整金]),"")</f>
        <v/>
      </c>
    </row>
    <row r="16" spans="1:54" ht="16.350000000000001" customHeight="1">
      <c r="A16" s="927"/>
      <c r="B16" s="927"/>
      <c r="C16" s="927"/>
      <c r="D16" s="976"/>
      <c r="E16" s="927"/>
      <c r="F16" s="47" t="s">
        <v>16498</v>
      </c>
      <c r="G16" s="48" t="s">
        <v>16606</v>
      </c>
      <c r="H16" s="49" t="s">
        <v>16499</v>
      </c>
      <c r="I16" s="50">
        <f>SUMIFS(台帳表ｓ[金額],台帳表ｓ[精算
グループ],確報【２月】!$H16,台帳表ｓ[入金月（月のみ）],確報【２月】!$A$1,台帳表ｓ[ＮＣ区分],"多摩")+SUMIFS(測量台帳1ｓ[入金額],測量台帳1ｓ[精算
グループ],確報【２月】!$H16,測量台帳1ｓ[入金月（月のみ）],確報【２月】!$A$1,測量台帳1ｓ[NC区分],"多摩")+SUMIFS(測量台帳1__2ｓ[入金額(後)],測量台帳1__2ｓ[精算
グループ(後)],確報【２月】!$H16,測量台帳1__2ｓ[入金月(後)（月のみ）],確報【２月】!$A$1,測量台帳1__2ｓ[NC区分],"多摩")</f>
        <v>0</v>
      </c>
      <c r="J16" s="147" t="s">
        <v>16499</v>
      </c>
      <c r="K16" s="165"/>
      <c r="L16" s="147" t="s">
        <v>16499</v>
      </c>
      <c r="M16" s="165"/>
      <c r="N16" s="149" t="s">
        <v>16499</v>
      </c>
      <c r="O16" s="51"/>
      <c r="P16" s="49" t="s">
        <v>16499</v>
      </c>
      <c r="Q16" s="51">
        <f>SUMIFS(台帳表ｔ[金額],台帳表ｔ[精算
グループ],確報【２月】!$H16,台帳表ｔ[入金月（月のみ）],確報【２月】!$A$1,台帳表ｔ[ＮＣ区分],"多摩")+SUMIFS(測量台帳1ｔ[入金額],測量台帳1ｔ[精算
グループ],確報【２月】!$H16,測量台帳1ｔ[入金月（月のみ）],確報【２月】!$A$1,測量台帳1ｔ[NC区分],"多摩")+SUMIFS(測量台帳1__2ｔ[入金額(後)],測量台帳1__2ｔ[精算
グループ(後)],確報【２月】!$H16,測量台帳1__2ｔ[入金月(後)（月のみ）],確報【２月】!$A$1,測量台帳1__2ｔ[NC区分],"多摩")</f>
        <v>0</v>
      </c>
      <c r="R16" s="49" t="s">
        <v>16499</v>
      </c>
      <c r="S16" s="165"/>
      <c r="T16" s="149" t="s">
        <v>16499</v>
      </c>
      <c r="U16" s="51"/>
      <c r="V16" s="49" t="s">
        <v>16499</v>
      </c>
      <c r="W16" s="51" cm="1">
        <f t="array" ref="W16">INDEX(設備G入力用!$F$2:$Q$72,ROW(A12), MATCH($A$1,設備G入力用!$F$2:$Q$2,0))</f>
        <v>0</v>
      </c>
      <c r="X16" s="30">
        <f t="shared" si="0"/>
        <v>0</v>
      </c>
      <c r="AA16" s="1074"/>
      <c r="AB16" s="300" t="s">
        <v>16491</v>
      </c>
      <c r="AC16" s="301">
        <f>SUM(I11,K11,M11,O11,Q11,S11,U11,W11,I18,K18,M18,O18,Q18,S18,U18,W18)</f>
        <v>0</v>
      </c>
      <c r="AD16" s="10"/>
      <c r="AE16" s="10"/>
      <c r="AF16" s="202" t="str">
        <f>IFERROR(_xlfn.XLOOKUP(確報【２月】!$AE16,台帳表ｓ[整理番号],台帳表ｓ[繁閑調整]),"")</f>
        <v/>
      </c>
      <c r="AG16" s="277" t="str">
        <f>IFERROR(_xlfn.XLOOKUP(確報【２月】!$AE16,台帳表ｓ[整理番号],台帳表ｓ[精算
グループ]),"")</f>
        <v/>
      </c>
      <c r="AH16" s="278" t="str">
        <f>IFERROR(_xlfn.XLOOKUP(確報【２月】!$AE16,台帳表ｓ[整理番号],台帳表ｓ[請求書発行番号]),"")</f>
        <v/>
      </c>
      <c r="AI16" s="269" t="str">
        <f>IFERROR(_xlfn.XLOOKUP(確報【２月】!$AE16,台帳表ｓ[整理番号],台帳表ｓ[繁閑調整金]),"")</f>
        <v/>
      </c>
      <c r="AJ16" s="139"/>
      <c r="AL16" s="202" t="str">
        <f>IFERROR(_xlfn.XLOOKUP(確報【２月】!AK16,台帳表ｔ[整理番号],台帳表ｔ[繁閑調整]),"")</f>
        <v/>
      </c>
      <c r="AM16" s="277" t="str">
        <f>IFERROR(_xlfn.XLOOKUP(確報【２月】!AK16,台帳表ｔ[整理番号],台帳表ｔ[精算
グループ]),"")</f>
        <v/>
      </c>
      <c r="AN16" s="278" t="str">
        <f>IFERROR(_xlfn.XLOOKUP(確報【２月】!AK16,台帳表ｔ[整理番号],台帳表ｔ[請求書発行番号]),"")</f>
        <v/>
      </c>
      <c r="AO16" s="269" t="str">
        <f>IFERROR(_xlfn.XLOOKUP(確報【２月】!AK16,台帳表ｔ[整理番号],台帳表ｔ[繁閑調整金]),"")</f>
        <v/>
      </c>
      <c r="AP16" s="275"/>
      <c r="AR16" s="202" t="str">
        <f>IFERROR(_xlfn.XLOOKUP(確報【２月】!AQ16,台帳表ｋ[整理番号],台帳表ｋ[繁閑調整]),"")</f>
        <v/>
      </c>
      <c r="AS16" s="277" t="str">
        <f>IFERROR(_xlfn.XLOOKUP(確報【２月】!AQ16,台帳表ｋ[整理番号],台帳表ｋ[精算
グループ]),"")</f>
        <v/>
      </c>
      <c r="AT16" s="278" t="str">
        <f>IFERROR(_xlfn.XLOOKUP(確報【２月】!AQ16,台帳表ｋ[整理番号],台帳表ｋ[請求書発行番号]),"")</f>
        <v/>
      </c>
      <c r="AU16" s="269" t="str">
        <f>IFERROR(_xlfn.XLOOKUP(確報【２月】!AQ16,台帳表ｋ[整理番号],台帳表ｋ[繁閑調整金]),"")</f>
        <v/>
      </c>
      <c r="AV16" s="275"/>
      <c r="AX16" s="202" t="str">
        <f>IFERROR(_xlfn.XLOOKUP(確報【２月】!AW16,台帳表ｋ[整理番号],台帳表ｋ[繁閑調整]),"")</f>
        <v/>
      </c>
      <c r="AY16" s="277" t="str">
        <f>IFERROR(_xlfn.XLOOKUP(確報【２月】!AW16,台帳表ｋ[整理番号],台帳表ｋ[精算
グループ]),"")</f>
        <v/>
      </c>
      <c r="AZ16" s="278" t="str">
        <f>IFERROR(_xlfn.XLOOKUP(確報【２月】!AW16,台帳表ｋ[整理番号],台帳表ｋ[請求書発行番号]),"")</f>
        <v/>
      </c>
      <c r="BA16" s="269" t="str">
        <f>IFERROR(_xlfn.XLOOKUP(確報【２月】!AW16,台帳表ｋ[整理番号],台帳表ｋ[繁閑調整金]),"")</f>
        <v/>
      </c>
    </row>
    <row r="17" spans="1:54" ht="16.350000000000001" customHeight="1" thickBot="1">
      <c r="A17" s="927"/>
      <c r="B17" s="927"/>
      <c r="C17" s="927"/>
      <c r="D17" s="976"/>
      <c r="E17" s="927"/>
      <c r="F17" s="633" t="s">
        <v>16608</v>
      </c>
      <c r="G17" s="634" t="s">
        <v>16606</v>
      </c>
      <c r="H17" s="635" t="s">
        <v>16489</v>
      </c>
      <c r="I17" s="636">
        <f>SUMIFS(台帳表ｓ[金額],台帳表ｓ[精算
グループ],確報【２月】!$H17,台帳表ｓ[入金月（月のみ）],確報【２月】!$A$1,台帳表ｓ[ＮＣ区分],"多摩")+SUMIFS(測量台帳1ｓ[入金額],測量台帳1ｓ[精算
グループ],確報【２月】!$H17,測量台帳1ｓ[入金月（月のみ）],確報【２月】!$A$1,測量台帳1ｓ[NC区分],"多摩")+SUMIFS(測量台帳1__2ｓ[入金額(後)],測量台帳1__2ｓ[精算
グループ(後)],確報【２月】!$H17,測量台帳1__2ｓ[入金月(後)（月のみ）],確報【２月】!$A$1,測量台帳1__2ｓ[NC区分],"多摩")</f>
        <v>0</v>
      </c>
      <c r="J17" s="637" t="s">
        <v>16489</v>
      </c>
      <c r="K17" s="638"/>
      <c r="L17" s="637" t="s">
        <v>16489</v>
      </c>
      <c r="M17" s="638"/>
      <c r="N17" s="639" t="s">
        <v>16489</v>
      </c>
      <c r="O17" s="640"/>
      <c r="P17" s="635" t="s">
        <v>16489</v>
      </c>
      <c r="Q17" s="640">
        <f>SUMIFS(台帳表ｔ[金額],台帳表ｔ[精算
グループ],確報【２月】!$H17,台帳表ｔ[入金月（月のみ）],確報【２月】!$A$1,台帳表ｔ[ＮＣ区分],"多摩")+SUMIFS(測量台帳1ｔ[入金額],測量台帳1ｔ[精算
グループ],確報【２月】!$H17,測量台帳1ｔ[入金月（月のみ）],確報【２月】!$A$1,測量台帳1ｔ[NC区分],"多摩")+SUMIFS(測量台帳1__2ｔ[入金額(後)],測量台帳1__2ｔ[精算
グループ(後)],確報【２月】!$H17,測量台帳1__2ｔ[入金月(後)（月のみ）],確報【２月】!$A$1,測量台帳1__2ｔ[NC区分],"多摩")</f>
        <v>5856895</v>
      </c>
      <c r="R17" s="635" t="s">
        <v>52</v>
      </c>
      <c r="S17" s="638"/>
      <c r="T17" s="639" t="s">
        <v>52</v>
      </c>
      <c r="U17" s="640"/>
      <c r="V17" s="635" t="s">
        <v>52</v>
      </c>
      <c r="W17" s="640" cm="1">
        <f t="array" ref="W17">INDEX(設備G入力用!$F$2:$Q$72,ROW(A13), MATCH($A$1,設備G入力用!$F$2:$Q$2,0))</f>
        <v>0</v>
      </c>
      <c r="X17" s="30">
        <f t="shared" si="0"/>
        <v>5856895</v>
      </c>
      <c r="AA17" s="1074"/>
      <c r="AB17" s="299" t="s">
        <v>16609</v>
      </c>
      <c r="AC17" s="112">
        <f t="shared" ref="AC17:AC22" si="1">SUM(I19,K19,M19,O19,Q19,S19,U19,W19)</f>
        <v>1554984</v>
      </c>
      <c r="AD17" s="10"/>
      <c r="AE17" s="10"/>
      <c r="AF17" s="202" t="str">
        <f>IFERROR(_xlfn.XLOOKUP(確報【２月】!$AE17,台帳表ｓ[整理番号],台帳表ｓ[繁閑調整]),"")</f>
        <v/>
      </c>
      <c r="AG17" s="277" t="str">
        <f>IFERROR(_xlfn.XLOOKUP(確報【２月】!$AE17,台帳表ｓ[整理番号],台帳表ｓ[精算
グループ]),"")</f>
        <v/>
      </c>
      <c r="AH17" s="278" t="str">
        <f>IFERROR(_xlfn.XLOOKUP(確報【２月】!$AE17,台帳表ｓ[整理番号],台帳表ｓ[請求書発行番号]),"")</f>
        <v/>
      </c>
      <c r="AI17" s="269" t="str">
        <f>IFERROR(_xlfn.XLOOKUP(確報【２月】!$AE17,台帳表ｓ[整理番号],台帳表ｓ[繁閑調整金]),"")</f>
        <v/>
      </c>
      <c r="AJ17" s="139"/>
      <c r="AL17" s="202" t="str">
        <f>IFERROR(_xlfn.XLOOKUP(確報【２月】!AK17,台帳表ｔ[整理番号],台帳表ｔ[繁閑調整]),"")</f>
        <v/>
      </c>
      <c r="AM17" s="277" t="str">
        <f>IFERROR(_xlfn.XLOOKUP(確報【２月】!AK17,台帳表ｔ[整理番号],台帳表ｔ[精算
グループ]),"")</f>
        <v/>
      </c>
      <c r="AN17" s="278" t="str">
        <f>IFERROR(_xlfn.XLOOKUP(確報【２月】!AK17,台帳表ｔ[整理番号],台帳表ｔ[請求書発行番号]),"")</f>
        <v/>
      </c>
      <c r="AO17" s="269" t="str">
        <f>IFERROR(_xlfn.XLOOKUP(確報【２月】!AK17,台帳表ｔ[整理番号],台帳表ｔ[繁閑調整金]),"")</f>
        <v/>
      </c>
      <c r="AP17" s="275"/>
      <c r="AR17" s="202" t="str">
        <f>IFERROR(_xlfn.XLOOKUP(確報【２月】!AQ17,台帳表ｋ[整理番号],台帳表ｋ[繁閑調整]),"")</f>
        <v/>
      </c>
      <c r="AS17" s="277" t="str">
        <f>IFERROR(_xlfn.XLOOKUP(確報【２月】!AQ17,台帳表ｋ[整理番号],台帳表ｋ[精算
グループ]),"")</f>
        <v/>
      </c>
      <c r="AT17" s="278" t="str">
        <f>IFERROR(_xlfn.XLOOKUP(確報【２月】!AQ17,台帳表ｋ[整理番号],台帳表ｋ[請求書発行番号]),"")</f>
        <v/>
      </c>
      <c r="AU17" s="269" t="str">
        <f>IFERROR(_xlfn.XLOOKUP(確報【２月】!AQ17,台帳表ｋ[整理番号],台帳表ｋ[繁閑調整金]),"")</f>
        <v/>
      </c>
      <c r="AV17" s="275"/>
      <c r="AX17" s="202" t="str">
        <f>IFERROR(_xlfn.XLOOKUP(確報【２月】!AW17,台帳表ｋ[整理番号],台帳表ｋ[繁閑調整]),"")</f>
        <v/>
      </c>
      <c r="AY17" s="277" t="str">
        <f>IFERROR(_xlfn.XLOOKUP(確報【２月】!AW17,台帳表ｋ[整理番号],台帳表ｋ[精算
グループ]),"")</f>
        <v/>
      </c>
      <c r="AZ17" s="278" t="str">
        <f>IFERROR(_xlfn.XLOOKUP(確報【２月】!AW17,台帳表ｋ[整理番号],台帳表ｋ[請求書発行番号]),"")</f>
        <v/>
      </c>
      <c r="BA17" s="269" t="str">
        <f>IFERROR(_xlfn.XLOOKUP(確報【２月】!AW17,台帳表ｋ[整理番号],台帳表ｋ[繁閑調整金]),"")</f>
        <v/>
      </c>
    </row>
    <row r="18" spans="1:54" ht="16.350000000000001" customHeight="1" thickBot="1">
      <c r="A18" s="927"/>
      <c r="B18" s="927"/>
      <c r="C18" s="927"/>
      <c r="D18" s="976"/>
      <c r="E18" s="928"/>
      <c r="F18" s="633" t="s">
        <v>16610</v>
      </c>
      <c r="G18" s="634" t="s">
        <v>16606</v>
      </c>
      <c r="H18" s="635" t="s">
        <v>16491</v>
      </c>
      <c r="I18" s="636">
        <f>SUMIFS(台帳表ｓ[金額],台帳表ｓ[精算
グループ],確報【２月】!$H18,台帳表ｓ[入金月（月のみ）],確報【２月】!$A$1,台帳表ｓ[ＮＣ区分],"多摩")+SUMIFS(測量台帳1ｓ[入金額],測量台帳1ｓ[精算
グループ],確報【２月】!$H18,測量台帳1ｓ[入金月（月のみ）],確報【２月】!$A$1,測量台帳1ｓ[NC区分],"多摩")+SUMIFS(測量台帳1__2ｓ[入金額(後)],測量台帳1__2ｓ[精算
グループ(後)],確報【２月】!$H18,測量台帳1__2ｓ[入金月(後)（月のみ）],確報【２月】!$A$1,測量台帳1__2ｓ[NC区分],"多摩")</f>
        <v>0</v>
      </c>
      <c r="J18" s="637" t="s">
        <v>16491</v>
      </c>
      <c r="K18" s="638"/>
      <c r="L18" s="637" t="s">
        <v>16491</v>
      </c>
      <c r="M18" s="638"/>
      <c r="N18" s="639" t="s">
        <v>16491</v>
      </c>
      <c r="O18" s="640"/>
      <c r="P18" s="635" t="s">
        <v>16491</v>
      </c>
      <c r="Q18" s="640">
        <f>SUMIFS(台帳表ｔ[金額],台帳表ｔ[精算
グループ],確報【２月】!$H18,台帳表ｔ[入金月（月のみ）],確報【２月】!$A$1,台帳表ｔ[ＮＣ区分],"多摩")+SUMIFS(測量台帳1ｔ[入金額],測量台帳1ｔ[精算
グループ],確報【２月】!$H18,測量台帳1ｔ[入金月（月のみ）],確報【２月】!$A$1,測量台帳1ｔ[NC区分],"多摩")+SUMIFS(測量台帳1__2ｔ[入金額(後)],測量台帳1__2ｔ[精算
グループ(後)],確報【２月】!$H18,測量台帳1__2ｔ[入金月(後)（月のみ）],確報【２月】!$A$1,測量台帳1__2ｔ[NC区分],"多摩")</f>
        <v>0</v>
      </c>
      <c r="R18" s="635" t="s">
        <v>16491</v>
      </c>
      <c r="S18" s="638"/>
      <c r="T18" s="639" t="s">
        <v>16491</v>
      </c>
      <c r="U18" s="640"/>
      <c r="V18" s="635" t="s">
        <v>16491</v>
      </c>
      <c r="W18" s="640" cm="1">
        <f t="array" ref="W18">INDEX(設備G入力用!$F$2:$Q$72,ROW(A14), MATCH($A$1,設備G入力用!$F$2:$Q$2,0))</f>
        <v>0</v>
      </c>
      <c r="X18" s="30">
        <f t="shared" si="0"/>
        <v>0</v>
      </c>
      <c r="Y18" s="16">
        <f>SUM(X12:X18)</f>
        <v>25003771</v>
      </c>
      <c r="Z18" s="13" t="s">
        <v>16611</v>
      </c>
      <c r="AA18" s="1074"/>
      <c r="AB18" s="299" t="s">
        <v>16673</v>
      </c>
      <c r="AC18" s="112">
        <f t="shared" si="1"/>
        <v>0</v>
      </c>
      <c r="AD18" s="10"/>
      <c r="AE18" s="10"/>
      <c r="AF18" s="202" t="str">
        <f>IFERROR(_xlfn.XLOOKUP(確報【２月】!$AE18,台帳表ｓ[整理番号],台帳表ｓ[繁閑調整]),"")</f>
        <v/>
      </c>
      <c r="AG18" s="277" t="str">
        <f>IFERROR(_xlfn.XLOOKUP(確報【２月】!$AE18,台帳表ｓ[整理番号],台帳表ｓ[精算
グループ]),"")</f>
        <v/>
      </c>
      <c r="AH18" s="278" t="str">
        <f>IFERROR(_xlfn.XLOOKUP(確報【２月】!$AE18,台帳表ｓ[整理番号],台帳表ｓ[請求書発行番号]),"")</f>
        <v/>
      </c>
      <c r="AI18" s="269" t="str">
        <f>IFERROR(_xlfn.XLOOKUP(確報【２月】!$AE18,台帳表ｓ[整理番号],台帳表ｓ[繁閑調整金]),"")</f>
        <v/>
      </c>
      <c r="AJ18" s="139"/>
      <c r="AL18" s="202" t="str">
        <f>IFERROR(_xlfn.XLOOKUP(確報【２月】!AK18,台帳表ｔ[整理番号],台帳表ｔ[繁閑調整]),"")</f>
        <v/>
      </c>
      <c r="AM18" s="277" t="str">
        <f>IFERROR(_xlfn.XLOOKUP(確報【２月】!AK18,台帳表ｔ[整理番号],台帳表ｔ[精算
グループ]),"")</f>
        <v/>
      </c>
      <c r="AN18" s="278" t="str">
        <f>IFERROR(_xlfn.XLOOKUP(確報【２月】!AK18,台帳表ｔ[整理番号],台帳表ｔ[請求書発行番号]),"")</f>
        <v/>
      </c>
      <c r="AO18" s="269" t="str">
        <f>IFERROR(_xlfn.XLOOKUP(確報【２月】!AK18,台帳表ｔ[整理番号],台帳表ｔ[繁閑調整金]),"")</f>
        <v/>
      </c>
      <c r="AP18" s="275"/>
      <c r="AR18" s="202" t="str">
        <f>IFERROR(_xlfn.XLOOKUP(確報【２月】!AQ18,台帳表ｋ[整理番号],台帳表ｋ[繁閑調整]),"")</f>
        <v/>
      </c>
      <c r="AS18" s="277" t="str">
        <f>IFERROR(_xlfn.XLOOKUP(確報【２月】!AQ18,台帳表ｋ[整理番号],台帳表ｋ[精算
グループ]),"")</f>
        <v/>
      </c>
      <c r="AT18" s="278" t="str">
        <f>IFERROR(_xlfn.XLOOKUP(確報【２月】!AQ18,台帳表ｋ[整理番号],台帳表ｋ[請求書発行番号]),"")</f>
        <v/>
      </c>
      <c r="AU18" s="269" t="str">
        <f>IFERROR(_xlfn.XLOOKUP(確報【２月】!AQ18,台帳表ｋ[整理番号],台帳表ｋ[繁閑調整金]),"")</f>
        <v/>
      </c>
      <c r="AV18" s="275"/>
      <c r="AX18" s="202" t="str">
        <f>IFERROR(_xlfn.XLOOKUP(確報【２月】!AW18,台帳表ｋ[整理番号],台帳表ｋ[繁閑調整]),"")</f>
        <v/>
      </c>
      <c r="AY18" s="277" t="str">
        <f>IFERROR(_xlfn.XLOOKUP(確報【２月】!AW18,台帳表ｋ[整理番号],台帳表ｋ[精算
グループ]),"")</f>
        <v/>
      </c>
      <c r="AZ18" s="278" t="str">
        <f>IFERROR(_xlfn.XLOOKUP(確報【２月】!AW18,台帳表ｋ[整理番号],台帳表ｋ[請求書発行番号]),"")</f>
        <v/>
      </c>
      <c r="BA18" s="269" t="str">
        <f>IFERROR(_xlfn.XLOOKUP(確報【２月】!AW18,台帳表ｋ[整理番号],台帳表ｋ[繁閑調整金]),"")</f>
        <v/>
      </c>
    </row>
    <row r="19" spans="1:54" ht="16.350000000000001" customHeight="1" thickBot="1">
      <c r="A19" s="927"/>
      <c r="B19" s="927"/>
      <c r="C19" s="927"/>
      <c r="D19" s="976"/>
      <c r="E19" s="926" t="s">
        <v>16500</v>
      </c>
      <c r="F19" s="206" t="s">
        <v>16501</v>
      </c>
      <c r="G19" s="207"/>
      <c r="H19" s="264" t="s">
        <v>16502</v>
      </c>
      <c r="I19" s="208">
        <f>SUMIFS(台帳表ｓ[金額],台帳表ｓ[精算
グループ],確報【２月】!$H19,台帳表ｓ[入金月（月のみ）],確報【２月】!$A$1,台帳表ｓ[ＮＣ区分],"西部")+SUMIFS(測量台帳1ｓ[入金額],測量台帳1ｓ[精算
グループ],確報【２月】!$H19,測量台帳1ｓ[入金月（月のみ）],確報【２月】!$A$1,測量台帳1ｓ[NC区分],"西部")+SUMIFS(測量台帳1__2ｓ[入金額(後)],測量台帳1__2ｓ[精算
グループ(後)],確報【２月】!$H19,測量台帳1__2ｓ[入金月(後)（月のみ）],確報【２月】!$A$1,測量台帳1__2ｓ[NC区分],"西部")+SUMIFS(台帳表ｓ[金額],台帳表ｓ[精算
グループ],確報【２月】!$H19,台帳表ｓ[入金月（月のみ）],確報【２月】!$A$1,台帳表ｓ[ＮＣ区分],"多摩")+SUMIFS(測量台帳1ｓ[入金額],測量台帳1ｓ[精算
グループ],確報【２月】!$H19,測量台帳1ｓ[入金月（月のみ）],確報【２月】!$A$1,測量台帳1ｓ[NC区分],"多摩")+SUMIFS(測量台帳1__2ｓ[入金額(後)],測量台帳1__2ｓ[精算
グループ(後)],確報【２月】!$H19,測量台帳1__2ｓ[入金月(後)（月のみ）],確報【２月】!$A$1,測量台帳1__2ｓ[NC区分],"多摩")</f>
        <v>224371</v>
      </c>
      <c r="J19" s="265" t="s">
        <v>16502</v>
      </c>
      <c r="K19" s="209"/>
      <c r="L19" s="265" t="s">
        <v>16502</v>
      </c>
      <c r="M19" s="209"/>
      <c r="N19" s="266" t="s">
        <v>16502</v>
      </c>
      <c r="O19" s="210"/>
      <c r="P19" s="264" t="s">
        <v>16502</v>
      </c>
      <c r="Q19" s="210">
        <f>SUMIFS(台帳表ｔ[金額],台帳表ｔ[精算
グループ],確報【２月】!$H19,台帳表ｔ[入金月（月のみ）],確報【２月】!$A$1,台帳表ｔ[ＮＣ区分],"多摩")+SUMIFS(測量台帳1ｔ[入金額],測量台帳1ｔ[精算
グループ],確報【２月】!$H19,測量台帳1ｔ[入金月（月のみ）],確報【２月】!$A$1,測量台帳1ｔ[NC区分],"多摩")+SUMIFS(測量台帳1__2ｔ[入金額(後)],測量台帳1__2ｔ[精算
グループ(後)],確報【２月】!$H19,測量台帳1__2ｔ[入金月(後)（月のみ）],確報【２月】!$A$1,測量台帳1__2ｔ[NC区分],"多摩")+SUMIFS(台帳表ｔ[金額],台帳表ｔ[精算
グループ],確報【２月】!$H19,台帳表ｔ[入金月（月のみ）],確報【２月】!$A$1,台帳表ｔ[ＮＣ区分],"西部")+SUMIFS(測量台帳1ｔ[入金額],測量台帳1ｔ[精算
グループ],確報【２月】!$H19,測量台帳1ｔ[入金月（月のみ）],確報【２月】!$A$1,測量台帳1ｔ[NC区分],"西部")+SUMIFS(測量台帳1__2ｔ[入金額(後)],測量台帳1__2ｔ[精算
グループ(後)],確報【２月】!$H19,測量台帳1__2ｔ[入金月(後)（月のみ）],確報【２月】!$A$1,測量台帳1__2ｔ[NC区分],"西部")</f>
        <v>1330613</v>
      </c>
      <c r="R19" s="264" t="s">
        <v>16502</v>
      </c>
      <c r="S19" s="209"/>
      <c r="T19" s="266" t="s">
        <v>16502</v>
      </c>
      <c r="U19" s="210"/>
      <c r="V19" s="264" t="s">
        <v>16502</v>
      </c>
      <c r="W19" s="210" cm="1">
        <f t="array" ref="W19">INDEX(設備G入力用!$F$2:$Q$72,ROW(A15), MATCH($A$1,設備G入力用!$F$2:$Q$2,0))</f>
        <v>0</v>
      </c>
      <c r="X19" s="211">
        <f>SUM(I19,K19,M19,O19,Q19,S19,U19,W19)</f>
        <v>1554984</v>
      </c>
      <c r="Y19" s="157">
        <f>SUM(X19:X19)</f>
        <v>1554984</v>
      </c>
      <c r="Z19" s="13"/>
      <c r="AA19" s="1074"/>
      <c r="AB19" s="299" t="s">
        <v>16504</v>
      </c>
      <c r="AC19" s="112">
        <f t="shared" si="1"/>
        <v>0</v>
      </c>
      <c r="AD19" s="10"/>
      <c r="AE19" s="10"/>
      <c r="AF19" s="202" t="str">
        <f>IFERROR(_xlfn.XLOOKUP(確報【２月】!$AE19,台帳表ｓ[整理番号],台帳表ｓ[繁閑調整]),"")</f>
        <v/>
      </c>
      <c r="AG19" s="277" t="str">
        <f>IFERROR(_xlfn.XLOOKUP(確報【２月】!$AE19,台帳表ｓ[整理番号],台帳表ｓ[精算
グループ]),"")</f>
        <v/>
      </c>
      <c r="AH19" s="278" t="str">
        <f>IFERROR(_xlfn.XLOOKUP(確報【２月】!$AE19,台帳表ｓ[整理番号],台帳表ｓ[請求書発行番号]),"")</f>
        <v/>
      </c>
      <c r="AI19" s="269" t="str">
        <f>IFERROR(_xlfn.XLOOKUP(確報【２月】!$AE19,台帳表ｓ[整理番号],台帳表ｓ[繁閑調整金]),"")</f>
        <v/>
      </c>
      <c r="AJ19" s="139"/>
      <c r="AL19" s="202" t="str">
        <f>IFERROR(_xlfn.XLOOKUP(確報【２月】!AK19,台帳表ｔ[整理番号],台帳表ｔ[繁閑調整]),"")</f>
        <v/>
      </c>
      <c r="AM19" s="277" t="str">
        <f>IFERROR(_xlfn.XLOOKUP(確報【２月】!AK19,台帳表ｔ[整理番号],台帳表ｔ[精算
グループ]),"")</f>
        <v/>
      </c>
      <c r="AN19" s="278" t="str">
        <f>IFERROR(_xlfn.XLOOKUP(確報【２月】!AK19,台帳表ｔ[整理番号],台帳表ｔ[請求書発行番号]),"")</f>
        <v/>
      </c>
      <c r="AO19" s="269" t="str">
        <f>IFERROR(_xlfn.XLOOKUP(確報【２月】!AK19,台帳表ｔ[整理番号],台帳表ｔ[繁閑調整金]),"")</f>
        <v/>
      </c>
      <c r="AP19" s="275"/>
      <c r="AR19" s="202" t="str">
        <f>IFERROR(_xlfn.XLOOKUP(確報【２月】!AQ19,台帳表ｋ[整理番号],台帳表ｋ[繁閑調整]),"")</f>
        <v/>
      </c>
      <c r="AS19" s="277" t="str">
        <f>IFERROR(_xlfn.XLOOKUP(確報【２月】!AQ19,台帳表ｋ[整理番号],台帳表ｋ[精算
グループ]),"")</f>
        <v/>
      </c>
      <c r="AT19" s="278" t="str">
        <f>IFERROR(_xlfn.XLOOKUP(確報【２月】!AQ19,台帳表ｋ[整理番号],台帳表ｋ[請求書発行番号]),"")</f>
        <v/>
      </c>
      <c r="AU19" s="269" t="str">
        <f>IFERROR(_xlfn.XLOOKUP(確報【２月】!AQ19,台帳表ｋ[整理番号],台帳表ｋ[繁閑調整金]),"")</f>
        <v/>
      </c>
      <c r="AV19" s="275"/>
      <c r="AX19" s="202" t="str">
        <f>IFERROR(_xlfn.XLOOKUP(確報【２月】!AW19,台帳表ｋ[整理番号],台帳表ｋ[繁閑調整]),"")</f>
        <v/>
      </c>
      <c r="AY19" s="277" t="str">
        <f>IFERROR(_xlfn.XLOOKUP(確報【２月】!AW19,台帳表ｋ[整理番号],台帳表ｋ[精算
グループ]),"")</f>
        <v/>
      </c>
      <c r="AZ19" s="278" t="str">
        <f>IFERROR(_xlfn.XLOOKUP(確報【２月】!AW19,台帳表ｋ[整理番号],台帳表ｋ[請求書発行番号]),"")</f>
        <v/>
      </c>
      <c r="BA19" s="269" t="str">
        <f>IFERROR(_xlfn.XLOOKUP(確報【２月】!AW19,台帳表ｋ[整理番号],台帳表ｋ[繁閑調整金]),"")</f>
        <v/>
      </c>
    </row>
    <row r="20" spans="1:54" ht="16.350000000000001" customHeight="1">
      <c r="A20" s="927"/>
      <c r="B20" s="927"/>
      <c r="C20" s="927"/>
      <c r="D20" s="976"/>
      <c r="E20" s="927"/>
      <c r="F20" s="47" t="s">
        <v>16674</v>
      </c>
      <c r="G20" s="48" t="s">
        <v>16606</v>
      </c>
      <c r="H20" s="717" t="s">
        <v>16675</v>
      </c>
      <c r="I20" s="708">
        <f>SUMIFS(台帳表ｓ[金額],台帳表ｓ[精算
グループ],確報【２月】!$H20,台帳表ｓ[入金月（月のみ）],確報【２月】!$A$1,台帳表ｓ[ＮＣ区分],"西部")+SUMIFS(測量台帳1ｓ[入金額],測量台帳1ｓ[精算
グループ],確報【２月】!$H20,測量台帳1ｓ[入金月（月のみ）],確報【２月】!$A$1,測量台帳1ｓ[NC区分],"西部")+SUMIFS(測量台帳1__2ｓ[入金額(後)],測量台帳1__2ｓ[精算
グループ(後)],確報【２月】!$H20,測量台帳1__2ｓ[入金月(後)（月のみ）],確報【２月】!$A$1,測量台帳1__2ｓ[NC区分],"西部")+SUMIFS(台帳表ｓ[金額],台帳表ｓ[精算
グループ],確報【２月】!$H20,台帳表ｓ[入金月（月のみ）],確報【２月】!$A$1,台帳表ｓ[ＮＣ区分],"多摩")+SUMIFS(測量台帳1ｓ[入金額],測量台帳1ｓ[精算
グループ],確報【２月】!$H20,測量台帳1ｓ[入金月（月のみ）],確報【２月】!$A$1,測量台帳1ｓ[NC区分],"多摩")+SUMIFS(測量台帳1__2ｓ[入金額(後)],測量台帳1__2ｓ[精算
グループ(後)],確報【２月】!$H20,測量台帳1__2ｓ[入金月(後)（月のみ）],確報【２月】!$A$1,測量台帳1__2ｓ[NC区分],"多摩")</f>
        <v>0</v>
      </c>
      <c r="J20" s="709" t="s">
        <v>16675</v>
      </c>
      <c r="K20" s="710"/>
      <c r="L20" s="709" t="s">
        <v>16675</v>
      </c>
      <c r="M20" s="710"/>
      <c r="N20" s="711" t="s">
        <v>16675</v>
      </c>
      <c r="O20" s="712"/>
      <c r="P20" s="713" t="s">
        <v>16673</v>
      </c>
      <c r="Q20" s="714">
        <f>SUMIFS(台帳表ｔ[金額],台帳表ｔ[精算
グループ],確報【２月】!$H20,台帳表ｔ[入金月（月のみ）],確報【２月】!$A$1,台帳表ｔ[ＮＣ区分],"多摩")+SUMIFS(測量台帳1ｔ[入金額],測量台帳1ｔ[精算
グループ],確報【２月】!$H20,測量台帳1ｔ[入金月（月のみ）],確報【２月】!$A$1,測量台帳1ｔ[NC区分],"多摩")+SUMIFS(測量台帳1__2ｔ[入金額(後)],測量台帳1__2ｔ[精算
グループ(後)],確報【２月】!$H20,測量台帳1__2ｔ[入金月(後)（月のみ）],確報【２月】!$A$1,測量台帳1__2ｔ[NC区分],"多摩")+SUMIFS(台帳表ｔ[金額],台帳表ｔ[精算
グループ],確報【２月】!$H20,台帳表ｔ[入金月（月のみ）],確報【２月】!$A$1,台帳表ｔ[ＮＣ区分],"西部")+SUMIFS(測量台帳1ｔ[入金額],測量台帳1ｔ[精算
グループ],確報【２月】!$H20,測量台帳1ｔ[入金月（月のみ）],確報【２月】!$A$1,測量台帳1ｔ[NC区分],"西部")+SUMIFS(測量台帳1__2ｔ[入金額(後)],測量台帳1__2ｔ[精算
グループ(後)],確報【２月】!$H20,測量台帳1__2ｔ[入金月(後)（月のみ）],確報【２月】!$A$1,測量台帳1__2ｔ[NC区分],"西部")</f>
        <v>0</v>
      </c>
      <c r="R20" s="713" t="s">
        <v>16673</v>
      </c>
      <c r="S20" s="715"/>
      <c r="T20" s="716" t="s">
        <v>16673</v>
      </c>
      <c r="U20" s="714"/>
      <c r="V20" s="713" t="s">
        <v>16673</v>
      </c>
      <c r="W20" s="714" cm="1">
        <f t="array" ref="W20">INDEX(設備G入力用!$F$2:$Q$72,ROW(A16), MATCH($A$1,設備G入力用!$F$2:$Q$2,0))</f>
        <v>0</v>
      </c>
      <c r="X20" s="706">
        <f t="shared" ref="X20" si="2">SUM(I20,K20,M20,O20,Q20,S20,U20,W20)</f>
        <v>0</v>
      </c>
      <c r="Y20" s="24"/>
      <c r="Z20" s="13"/>
      <c r="AA20" s="1074"/>
      <c r="AB20" s="299" t="s">
        <v>16506</v>
      </c>
      <c r="AC20" s="112">
        <f t="shared" si="1"/>
        <v>0</v>
      </c>
      <c r="AD20" s="10"/>
      <c r="AE20" s="10"/>
      <c r="AF20" s="202" t="str">
        <f>IFERROR(_xlfn.XLOOKUP(確報【２月】!$AE20,台帳表ｓ[整理番号],台帳表ｓ[繁閑調整]),"")</f>
        <v/>
      </c>
      <c r="AG20" s="277" t="str">
        <f>IFERROR(_xlfn.XLOOKUP(確報【２月】!$AE20,台帳表ｓ[整理番号],台帳表ｓ[精算
グループ]),"")</f>
        <v/>
      </c>
      <c r="AH20" s="278" t="str">
        <f>IFERROR(_xlfn.XLOOKUP(確報【２月】!$AE20,台帳表ｓ[整理番号],台帳表ｓ[請求書発行番号]),"")</f>
        <v/>
      </c>
      <c r="AI20" s="269" t="str">
        <f>IFERROR(_xlfn.XLOOKUP(確報【２月】!$AE20,台帳表ｓ[整理番号],台帳表ｓ[繁閑調整金]),"")</f>
        <v/>
      </c>
      <c r="AJ20" s="139"/>
      <c r="AL20" s="202" t="str">
        <f>IFERROR(_xlfn.XLOOKUP(確報【２月】!AK20,台帳表ｔ[整理番号],台帳表ｔ[繁閑調整]),"")</f>
        <v/>
      </c>
      <c r="AM20" s="277" t="str">
        <f>IFERROR(_xlfn.XLOOKUP(確報【２月】!AK20,台帳表ｔ[整理番号],台帳表ｔ[精算
グループ]),"")</f>
        <v/>
      </c>
      <c r="AN20" s="278" t="str">
        <f>IFERROR(_xlfn.XLOOKUP(確報【２月】!AK20,台帳表ｔ[整理番号],台帳表ｔ[請求書発行番号]),"")</f>
        <v/>
      </c>
      <c r="AO20" s="269" t="str">
        <f>IFERROR(_xlfn.XLOOKUP(確報【２月】!AK20,台帳表ｔ[整理番号],台帳表ｔ[繁閑調整金]),"")</f>
        <v/>
      </c>
      <c r="AP20" s="275"/>
      <c r="AR20" s="202" t="str">
        <f>IFERROR(_xlfn.XLOOKUP(確報【２月】!AQ20,台帳表ｋ[整理番号],台帳表ｋ[繁閑調整]),"")</f>
        <v/>
      </c>
      <c r="AS20" s="277" t="str">
        <f>IFERROR(_xlfn.XLOOKUP(確報【２月】!AQ20,台帳表ｋ[整理番号],台帳表ｋ[精算
グループ]),"")</f>
        <v/>
      </c>
      <c r="AT20" s="278" t="str">
        <f>IFERROR(_xlfn.XLOOKUP(確報【２月】!AQ20,台帳表ｋ[整理番号],台帳表ｋ[請求書発行番号]),"")</f>
        <v/>
      </c>
      <c r="AU20" s="269" t="str">
        <f>IFERROR(_xlfn.XLOOKUP(確報【２月】!AQ20,台帳表ｋ[整理番号],台帳表ｋ[繁閑調整金]),"")</f>
        <v/>
      </c>
      <c r="AV20" s="275"/>
      <c r="AX20" s="202" t="str">
        <f>IFERROR(_xlfn.XLOOKUP(確報【２月】!AW20,台帳表ｋ[整理番号],台帳表ｋ[繁閑調整]),"")</f>
        <v/>
      </c>
      <c r="AY20" s="277" t="str">
        <f>IFERROR(_xlfn.XLOOKUP(確報【２月】!AW20,台帳表ｋ[整理番号],台帳表ｋ[精算
グループ]),"")</f>
        <v/>
      </c>
      <c r="AZ20" s="278" t="str">
        <f>IFERROR(_xlfn.XLOOKUP(確報【２月】!AW20,台帳表ｋ[整理番号],台帳表ｋ[請求書発行番号]),"")</f>
        <v/>
      </c>
      <c r="BA20" s="269" t="str">
        <f>IFERROR(_xlfn.XLOOKUP(確報【２月】!AW20,台帳表ｋ[整理番号],台帳表ｋ[繁閑調整金]),"")</f>
        <v/>
      </c>
    </row>
    <row r="21" spans="1:54" ht="15.75" customHeight="1">
      <c r="A21" s="927"/>
      <c r="B21" s="927"/>
      <c r="C21" s="927"/>
      <c r="D21" s="976"/>
      <c r="E21" s="927"/>
      <c r="F21" s="47" t="s">
        <v>16503</v>
      </c>
      <c r="G21" s="48" t="s">
        <v>16606</v>
      </c>
      <c r="H21" s="27" t="s">
        <v>16504</v>
      </c>
      <c r="I21" s="708">
        <f>SUMIFS(台帳表ｓ[金額],台帳表ｓ[精算
グループ],確報【２月】!$H21,台帳表ｓ[入金月（月のみ）],確報【２月】!$A$1,台帳表ｓ[ＮＣ区分],"西部")+SUMIFS(測量台帳1ｓ[入金額],測量台帳1ｓ[精算
グループ],確報【２月】!$H21,測量台帳1ｓ[入金月（月のみ）],確報【２月】!$A$1,測量台帳1ｓ[NC区分],"西部")+SUMIFS(測量台帳1__2ｓ[入金額(後)],測量台帳1__2ｓ[精算
グループ(後)],確報【２月】!$H21,測量台帳1__2ｓ[入金月(後)（月のみ）],確報【２月】!$A$1,測量台帳1__2ｓ[NC区分],"西部")+SUMIFS(台帳表ｓ[金額],台帳表ｓ[精算
グループ],確報【２月】!$H21,台帳表ｓ[入金月（月のみ）],確報【２月】!$A$1,台帳表ｓ[ＮＣ区分],"多摩")+SUMIFS(測量台帳1ｓ[入金額],測量台帳1ｓ[精算
グループ],確報【２月】!$H21,測量台帳1ｓ[入金月（月のみ）],確報【２月】!$A$1,測量台帳1ｓ[NC区分],"多摩")+SUMIFS(測量台帳1__2ｓ[入金額(後)],測量台帳1__2ｓ[精算
グループ(後)],確報【２月】!$H21,測量台帳1__2ｓ[入金月(後)（月のみ）],確報【２月】!$A$1,測量台帳1__2ｓ[NC区分],"多摩")</f>
        <v>0</v>
      </c>
      <c r="J21" s="709" t="s">
        <v>16504</v>
      </c>
      <c r="K21" s="710"/>
      <c r="L21" s="709" t="s">
        <v>16504</v>
      </c>
      <c r="M21" s="710"/>
      <c r="N21" s="711" t="s">
        <v>16504</v>
      </c>
      <c r="O21" s="712"/>
      <c r="P21" s="713" t="s">
        <v>16612</v>
      </c>
      <c r="Q21" s="714">
        <f>SUMIFS(台帳表ｔ[金額],台帳表ｔ[精算
グループ],確報【２月】!$H21,台帳表ｔ[入金月（月のみ）],確報【２月】!$A$1,台帳表ｔ[ＮＣ区分],"多摩")+SUMIFS(測量台帳1ｔ[入金額],測量台帳1ｔ[精算
グループ],確報【２月】!$H21,測量台帳1ｔ[入金月（月のみ）],確報【２月】!$A$1,測量台帳1ｔ[NC区分],"多摩")+SUMIFS(測量台帳1__2ｔ[入金額(後)],測量台帳1__2ｔ[精算
グループ(後)],確報【２月】!$H21,測量台帳1__2ｔ[入金月(後)（月のみ）],確報【２月】!$A$1,測量台帳1__2ｔ[NC区分],"多摩")+SUMIFS(台帳表ｔ[金額],台帳表ｔ[精算
グループ],確報【２月】!$H21,台帳表ｔ[入金月（月のみ）],確報【２月】!$A$1,台帳表ｔ[ＮＣ区分],"西部")+SUMIFS(測量台帳1ｔ[入金額],測量台帳1ｔ[精算
グループ],確報【２月】!$H21,測量台帳1ｔ[入金月（月のみ）],確報【２月】!$A$1,測量台帳1ｔ[NC区分],"西部")+SUMIFS(測量台帳1__2ｔ[入金額(後)],測量台帳1__2ｔ[精算
グループ(後)],確報【２月】!$H21,測量台帳1__2ｔ[入金月(後)（月のみ）],確報【２月】!$A$1,測量台帳1__2ｔ[NC区分],"西部")</f>
        <v>0</v>
      </c>
      <c r="R21" s="713" t="s">
        <v>16612</v>
      </c>
      <c r="S21" s="715"/>
      <c r="T21" s="716" t="s">
        <v>16612</v>
      </c>
      <c r="U21" s="714"/>
      <c r="V21" s="713" t="s">
        <v>16612</v>
      </c>
      <c r="W21" s="714" cm="1">
        <f t="array" ref="W21">INDEX(設備G入力用!$F$2:$Q$72,ROW(A17), MATCH($A$1,設備G入力用!$F$2:$Q$2,0))</f>
        <v>0</v>
      </c>
      <c r="X21" s="707"/>
      <c r="Y21" s="24"/>
      <c r="Z21" s="13"/>
      <c r="AA21" s="1074"/>
      <c r="AB21" s="299" t="s">
        <v>16508</v>
      </c>
      <c r="AC21" s="112">
        <f t="shared" si="1"/>
        <v>0</v>
      </c>
      <c r="AD21" s="10"/>
      <c r="AE21" s="10"/>
      <c r="AF21" s="202" t="str">
        <f>IFERROR(_xlfn.XLOOKUP(確報【２月】!$AE21,台帳表ｓ[整理番号],台帳表ｓ[繁閑調整]),"")</f>
        <v/>
      </c>
      <c r="AG21" s="277" t="str">
        <f>IFERROR(_xlfn.XLOOKUP(確報【２月】!$AE21,台帳表ｓ[整理番号],台帳表ｓ[精算
グループ]),"")</f>
        <v/>
      </c>
      <c r="AH21" s="278" t="str">
        <f>IFERROR(_xlfn.XLOOKUP(確報【２月】!$AE21,台帳表ｓ[整理番号],台帳表ｓ[請求書発行番号]),"")</f>
        <v/>
      </c>
      <c r="AI21" s="269" t="str">
        <f>IFERROR(_xlfn.XLOOKUP(確報【２月】!$AE21,台帳表ｓ[整理番号],台帳表ｓ[繁閑調整金]),"")</f>
        <v/>
      </c>
      <c r="AJ21" s="139"/>
      <c r="AL21" s="202" t="str">
        <f>IFERROR(_xlfn.XLOOKUP(確報【２月】!AK21,台帳表ｔ[整理番号],台帳表ｔ[繁閑調整]),"")</f>
        <v/>
      </c>
      <c r="AM21" s="277" t="str">
        <f>IFERROR(_xlfn.XLOOKUP(確報【２月】!AK21,台帳表ｔ[整理番号],台帳表ｔ[精算
グループ]),"")</f>
        <v/>
      </c>
      <c r="AN21" s="278" t="str">
        <f>IFERROR(_xlfn.XLOOKUP(確報【２月】!AK21,台帳表ｔ[整理番号],台帳表ｔ[請求書発行番号]),"")</f>
        <v/>
      </c>
      <c r="AO21" s="269" t="str">
        <f>IFERROR(_xlfn.XLOOKUP(確報【２月】!AK21,台帳表ｔ[整理番号],台帳表ｔ[繁閑調整金]),"")</f>
        <v/>
      </c>
      <c r="AP21" s="275"/>
      <c r="AR21" s="202" t="str">
        <f>IFERROR(_xlfn.XLOOKUP(確報【２月】!AQ21,台帳表ｋ[整理番号],台帳表ｋ[繁閑調整]),"")</f>
        <v/>
      </c>
      <c r="AS21" s="277" t="str">
        <f>IFERROR(_xlfn.XLOOKUP(確報【２月】!AQ21,台帳表ｋ[整理番号],台帳表ｋ[精算
グループ]),"")</f>
        <v/>
      </c>
      <c r="AT21" s="278" t="str">
        <f>IFERROR(_xlfn.XLOOKUP(確報【２月】!AQ21,台帳表ｋ[整理番号],台帳表ｋ[請求書発行番号]),"")</f>
        <v/>
      </c>
      <c r="AU21" s="269" t="str">
        <f>IFERROR(_xlfn.XLOOKUP(確報【２月】!AQ21,台帳表ｋ[整理番号],台帳表ｋ[繁閑調整金]),"")</f>
        <v/>
      </c>
      <c r="AV21" s="275"/>
      <c r="AX21" s="202" t="str">
        <f>IFERROR(_xlfn.XLOOKUP(確報【２月】!AW21,台帳表ｋ[整理番号],台帳表ｋ[繁閑調整]),"")</f>
        <v/>
      </c>
      <c r="AY21" s="277" t="str">
        <f>IFERROR(_xlfn.XLOOKUP(確報【２月】!AW21,台帳表ｋ[整理番号],台帳表ｋ[精算
グループ]),"")</f>
        <v/>
      </c>
      <c r="AZ21" s="278" t="str">
        <f>IFERROR(_xlfn.XLOOKUP(確報【２月】!AW21,台帳表ｋ[整理番号],台帳表ｋ[請求書発行番号]),"")</f>
        <v/>
      </c>
      <c r="BA21" s="269" t="str">
        <f>IFERROR(_xlfn.XLOOKUP(確報【２月】!AW21,台帳表ｋ[整理番号],台帳表ｋ[繁閑調整金]),"")</f>
        <v/>
      </c>
      <c r="BB21" s="746" t="s">
        <v>16685</v>
      </c>
    </row>
    <row r="22" spans="1:54" ht="15.75" customHeight="1" thickBot="1">
      <c r="A22" s="927"/>
      <c r="B22" s="927"/>
      <c r="C22" s="927"/>
      <c r="D22" s="976"/>
      <c r="E22" s="927"/>
      <c r="F22" s="205" t="s">
        <v>16505</v>
      </c>
      <c r="G22" s="52" t="s">
        <v>16606</v>
      </c>
      <c r="H22" s="53" t="s">
        <v>16506</v>
      </c>
      <c r="I22" s="166">
        <f>SUMIFS(台帳表ｓ[金額],台帳表ｓ[精算
グループ],確報【２月】!$H22,台帳表ｓ[入金月（月のみ）],確報【２月】!$A$1,台帳表ｓ[ＮＣ区分],"西部")+SUMIFS(測量台帳1ｓ[入金額],測量台帳1ｓ[精算
グループ],確報【２月】!$H22,測量台帳1ｓ[入金月（月のみ）],確報【２月】!$A$1,測量台帳1ｓ[NC区分],"西部")+SUMIFS(測量台帳1__2ｓ[入金額(後)],測量台帳1__2ｓ[精算
グループ(後)],確報【２月】!$H22,測量台帳1__2ｓ[入金月(後)（月のみ）],確報【２月】!$A$1,測量台帳1__2ｓ[NC区分],"西部")+SUMIFS(台帳表ｓ[金額],台帳表ｓ[精算
グループ],確報【２月】!$H22,台帳表ｓ[入金月（月のみ）],確報【２月】!$A$1,台帳表ｓ[ＮＣ区分],"多摩")+SUMIFS(測量台帳1ｓ[入金額],測量台帳1ｓ[精算
グループ],確報【２月】!$H22,測量台帳1ｓ[入金月（月のみ）],確報【２月】!$A$1,測量台帳1ｓ[NC区分],"多摩")+SUMIFS(測量台帳1__2ｓ[入金額(後)],測量台帳1__2ｓ[精算
グループ(後)],確報【２月】!$H22,測量台帳1__2ｓ[入金月(後)（月のみ）],確報【２月】!$A$1,測量台帳1__2ｓ[NC区分],"多摩")</f>
        <v>0</v>
      </c>
      <c r="J22" s="81" t="s">
        <v>16506</v>
      </c>
      <c r="K22" s="82"/>
      <c r="L22" s="81" t="s">
        <v>16506</v>
      </c>
      <c r="M22" s="82"/>
      <c r="N22" s="69" t="s">
        <v>16506</v>
      </c>
      <c r="O22" s="70"/>
      <c r="P22" s="53" t="s">
        <v>315</v>
      </c>
      <c r="Q22" s="54">
        <f>SUMIFS(台帳表ｔ[金額],台帳表ｔ[精算
グループ],確報【２月】!$H22,台帳表ｔ[入金月（月のみ）],確報【２月】!$A$1,台帳表ｔ[ＮＣ区分],"多摩")+SUMIFS(測量台帳1ｔ[入金額],測量台帳1ｔ[精算
グループ],確報【２月】!$H22,測量台帳1ｔ[入金月（月のみ）],確報【２月】!$A$1,測量台帳1ｔ[NC区分],"多摩")+SUMIFS(測量台帳1__2ｔ[入金額(後)],測量台帳1__2ｔ[精算
グループ(後)],確報【２月】!$H22,測量台帳1__2ｔ[入金月(後)（月のみ）],確報【２月】!$A$1,測量台帳1__2ｔ[NC区分],"多摩")+SUMIFS(台帳表ｔ[金額],台帳表ｔ[精算
グループ],確報【２月】!$H22,台帳表ｔ[入金月（月のみ）],確報【２月】!$A$1,台帳表ｔ[ＮＣ区分],"西部")+SUMIFS(測量台帳1ｔ[入金額],測量台帳1ｔ[精算
グループ],確報【２月】!$H22,測量台帳1ｔ[入金月（月のみ）],確報【２月】!$A$1,測量台帳1ｔ[NC区分],"西部")+SUMIFS(測量台帳1__2ｔ[入金額(後)],測量台帳1__2ｔ[精算
グループ(後)],確報【２月】!$H22,測量台帳1__2ｔ[入金月(後)（月のみ）],確報【２月】!$A$1,測量台帳1__2ｔ[NC区分],"西部")</f>
        <v>0</v>
      </c>
      <c r="R22" s="53" t="s">
        <v>315</v>
      </c>
      <c r="S22" s="88"/>
      <c r="T22" s="89" t="s">
        <v>315</v>
      </c>
      <c r="U22" s="54"/>
      <c r="V22" s="53" t="s">
        <v>315</v>
      </c>
      <c r="W22" s="54" cm="1">
        <f t="array" ref="W22">INDEX(設備G入力用!$F$2:$Q$72,ROW(A17), MATCH($A$1,設備G入力用!$F$2:$Q$2,0))</f>
        <v>0</v>
      </c>
      <c r="X22" s="71">
        <f t="shared" ref="X22:X24" si="3">SUM(I22,K22,M22,O22,Q22,S22,U22,W22)</f>
        <v>0</v>
      </c>
      <c r="Y22" s="24"/>
      <c r="Z22" s="13"/>
      <c r="AA22" s="1075"/>
      <c r="AB22" s="302" t="s">
        <v>16510</v>
      </c>
      <c r="AC22" s="172">
        <f t="shared" si="1"/>
        <v>0</v>
      </c>
      <c r="AD22" s="10"/>
      <c r="AE22" s="10"/>
      <c r="AF22" s="202" t="str">
        <f>IFERROR(_xlfn.XLOOKUP(確報【２月】!$AE22,台帳表ｓ[整理番号],台帳表ｓ[繁閑調整]),"")</f>
        <v/>
      </c>
      <c r="AG22" s="277" t="str">
        <f>IFERROR(_xlfn.XLOOKUP(確報【２月】!$AE22,台帳表ｓ[整理番号],台帳表ｓ[精算
グループ]),"")</f>
        <v/>
      </c>
      <c r="AH22" s="278" t="str">
        <f>IFERROR(_xlfn.XLOOKUP(確報【２月】!$AE22,台帳表ｓ[整理番号],台帳表ｓ[請求書発行番号]),"")</f>
        <v/>
      </c>
      <c r="AI22" s="269" t="str">
        <f>IFERROR(_xlfn.XLOOKUP(確報【２月】!$AE22,台帳表ｓ[整理番号],台帳表ｓ[繁閑調整金]),"")</f>
        <v/>
      </c>
      <c r="AJ22" s="139"/>
      <c r="AL22" s="202" t="str">
        <f>IFERROR(_xlfn.XLOOKUP(確報【２月】!AK22,台帳表ｔ[整理番号],台帳表ｔ[繁閑調整]),"")</f>
        <v/>
      </c>
      <c r="AM22" s="277" t="str">
        <f>IFERROR(_xlfn.XLOOKUP(確報【２月】!AK22,台帳表ｔ[整理番号],台帳表ｔ[精算
グループ]),"")</f>
        <v/>
      </c>
      <c r="AN22" s="278" t="str">
        <f>IFERROR(_xlfn.XLOOKUP(確報【２月】!AK22,台帳表ｔ[整理番号],台帳表ｔ[請求書発行番号]),"")</f>
        <v/>
      </c>
      <c r="AO22" s="269" t="str">
        <f>IFERROR(_xlfn.XLOOKUP(確報【２月】!AK22,台帳表ｔ[整理番号],台帳表ｔ[繁閑調整金]),"")</f>
        <v/>
      </c>
      <c r="AP22" s="275"/>
      <c r="AR22" s="202" t="str">
        <f>IFERROR(_xlfn.XLOOKUP(確報【２月】!AQ22,台帳表ｋ[整理番号],台帳表ｋ[繁閑調整]),"")</f>
        <v/>
      </c>
      <c r="AS22" s="277" t="str">
        <f>IFERROR(_xlfn.XLOOKUP(確報【２月】!AQ22,台帳表ｋ[整理番号],台帳表ｋ[精算
グループ]),"")</f>
        <v/>
      </c>
      <c r="AT22" s="278" t="str">
        <f>IFERROR(_xlfn.XLOOKUP(確報【２月】!AQ22,台帳表ｋ[整理番号],台帳表ｋ[請求書発行番号]),"")</f>
        <v/>
      </c>
      <c r="AU22" s="269" t="str">
        <f>IFERROR(_xlfn.XLOOKUP(確報【２月】!AQ22,台帳表ｋ[整理番号],台帳表ｋ[繁閑調整金]),"")</f>
        <v/>
      </c>
      <c r="AV22" s="275"/>
      <c r="AX22" s="202" t="str">
        <f>IFERROR(_xlfn.XLOOKUP(確報【２月】!AW22,台帳表ｋ[整理番号],台帳表ｋ[繁閑調整]),"")</f>
        <v/>
      </c>
      <c r="AY22" s="277" t="str">
        <f>IFERROR(_xlfn.XLOOKUP(確報【２月】!AW22,台帳表ｋ[整理番号],台帳表ｋ[精算
グループ]),"")</f>
        <v/>
      </c>
      <c r="AZ22" s="278" t="str">
        <f>IFERROR(_xlfn.XLOOKUP(確報【２月】!AW22,台帳表ｋ[整理番号],台帳表ｋ[請求書発行番号]),"")</f>
        <v/>
      </c>
      <c r="BA22" s="269" t="str">
        <f>IFERROR(_xlfn.XLOOKUP(確報【２月】!AW22,台帳表ｋ[整理番号],台帳表ｋ[繁閑調整金]),"")</f>
        <v/>
      </c>
    </row>
    <row r="23" spans="1:54" ht="15.75" customHeight="1" thickTop="1" thickBot="1">
      <c r="A23" s="927"/>
      <c r="B23" s="927"/>
      <c r="C23" s="927"/>
      <c r="D23" s="976"/>
      <c r="E23" s="927"/>
      <c r="F23" s="55" t="s">
        <v>16507</v>
      </c>
      <c r="G23" s="26" t="s">
        <v>16606</v>
      </c>
      <c r="H23" s="27" t="s">
        <v>16508</v>
      </c>
      <c r="I23" s="28">
        <f>SUMIFS(台帳表ｓ[金額],台帳表ｓ[精算
グループ],確報【２月】!$H23,台帳表ｓ[入金月（月のみ）],確報【２月】!$A$1,台帳表ｓ[ＮＣ区分],"西部")+SUMIFS(測量台帳1ｓ[入金額],測量台帳1ｓ[精算
グループ],確報【２月】!$H23,測量台帳1ｓ[入金月（月のみ）],確報【２月】!$A$1,測量台帳1ｓ[NC区分],"西部")+SUMIFS(測量台帳1__2ｓ[入金額(後)],測量台帳1__2ｓ[精算
グループ(後)],確報【２月】!$H23,測量台帳1__2ｓ[入金月(後)（月のみ）],確報【２月】!$A$1,測量台帳1__2ｓ[NC区分],"西部")+SUMIFS(台帳表ｓ[金額],台帳表ｓ[精算
グループ],確報【２月】!$H23,台帳表ｓ[入金月（月のみ）],確報【２月】!$A$1,台帳表ｓ[ＮＣ区分],"多摩")+SUMIFS(測量台帳1ｓ[入金額],測量台帳1ｓ[精算
グループ],確報【２月】!$H23,測量台帳1ｓ[入金月（月のみ）],確報【２月】!$A$1,測量台帳1ｓ[NC区分],"多摩")+SUMIFS(測量台帳1__2ｓ[入金額(後)],測量台帳1__2ｓ[精算
グループ(後)],確報【２月】!$H23,測量台帳1__2ｓ[入金月(後)（月のみ）],確報【２月】!$A$1,測量台帳1__2ｓ[NC区分],"多摩")</f>
        <v>0</v>
      </c>
      <c r="J23" s="78" t="s">
        <v>16508</v>
      </c>
      <c r="K23" s="40"/>
      <c r="L23" s="78" t="s">
        <v>16508</v>
      </c>
      <c r="M23" s="40"/>
      <c r="N23" s="60" t="s">
        <v>16508</v>
      </c>
      <c r="O23" s="61"/>
      <c r="P23" s="27" t="s">
        <v>16508</v>
      </c>
      <c r="Q23" s="29">
        <f>SUMIFS(台帳表ｔ[金額],台帳表ｔ[精算
グループ],確報【２月】!$H23,台帳表ｔ[入金月（月のみ）],確報【２月】!$A$1,台帳表ｔ[ＮＣ区分],"多摩")+SUMIFS(測量台帳1ｔ[入金額],測量台帳1ｔ[精算
グループ],確報【２月】!$H23,測量台帳1ｔ[入金月（月のみ）],確報【２月】!$A$1,測量台帳1ｔ[NC区分],"多摩")+SUMIFS(測量台帳1__2ｔ[入金額(後)],測量台帳1__2ｔ[精算
グループ(後)],確報【２月】!$H23,測量台帳1__2ｔ[入金月(後)（月のみ）],確報【２月】!$A$1,測量台帳1__2ｔ[NC区分],"多摩")+SUMIFS(台帳表ｔ[金額],台帳表ｔ[精算
グループ],確報【２月】!$H23,台帳表ｔ[入金月（月のみ）],確報【２月】!$A$1,台帳表ｔ[ＮＣ区分],"西部")+SUMIFS(測量台帳1ｔ[入金額],測量台帳1ｔ[精算
グループ],確報【２月】!$H23,測量台帳1ｔ[入金月（月のみ）],確報【２月】!$A$1,測量台帳1ｔ[NC区分],"西部")+SUMIFS(測量台帳1__2ｔ[入金額(後)],測量台帳1__2ｔ[精算
グループ(後)],確報【２月】!$H23,測量台帳1__2ｔ[入金月(後)（月のみ）],確報【２月】!$A$1,測量台帳1__2ｔ[NC区分],"西部")</f>
        <v>0</v>
      </c>
      <c r="R23" s="27" t="s">
        <v>620</v>
      </c>
      <c r="S23" s="92"/>
      <c r="T23" s="93" t="s">
        <v>620</v>
      </c>
      <c r="U23" s="29"/>
      <c r="V23" s="27" t="s">
        <v>620</v>
      </c>
      <c r="W23" s="29" cm="1">
        <f t="array" ref="W23">INDEX(設備G入力用!$F$2:$Q$72,ROW(A18), MATCH($A$1,設備G入力用!$F$2:$Q$2,0))</f>
        <v>0</v>
      </c>
      <c r="X23" s="30">
        <f t="shared" si="3"/>
        <v>0</v>
      </c>
      <c r="AA23" s="1071" t="s">
        <v>16613</v>
      </c>
      <c r="AB23" s="1072"/>
      <c r="AC23" s="323">
        <f>SUM(AC6:AC22)</f>
        <v>39165224</v>
      </c>
      <c r="AD23" s="10"/>
      <c r="AE23" s="10"/>
      <c r="AF23" s="202" t="str">
        <f>IFERROR(_xlfn.XLOOKUP(確報【２月】!$AE23,台帳表ｓ[整理番号],台帳表ｓ[繁閑調整]),"")</f>
        <v/>
      </c>
      <c r="AG23" s="277" t="str">
        <f>IFERROR(_xlfn.XLOOKUP(確報【２月】!$AE23,台帳表ｓ[整理番号],台帳表ｓ[精算
グループ]),"")</f>
        <v/>
      </c>
      <c r="AH23" s="278" t="str">
        <f>IFERROR(_xlfn.XLOOKUP(確報【２月】!$AE23,台帳表ｓ[整理番号],台帳表ｓ[請求書発行番号]),"")</f>
        <v/>
      </c>
      <c r="AI23" s="269" t="str">
        <f>IFERROR(_xlfn.XLOOKUP(確報【２月】!$AE23,台帳表ｓ[整理番号],台帳表ｓ[繁閑調整金]),"")</f>
        <v/>
      </c>
      <c r="AJ23" s="139"/>
      <c r="AL23" s="202" t="str">
        <f>IFERROR(_xlfn.XLOOKUP(確報【２月】!AK23,台帳表ｔ[整理番号],台帳表ｔ[繁閑調整]),"")</f>
        <v/>
      </c>
      <c r="AM23" s="277" t="str">
        <f>IFERROR(_xlfn.XLOOKUP(確報【２月】!AK23,台帳表ｔ[整理番号],台帳表ｔ[精算
グループ]),"")</f>
        <v/>
      </c>
      <c r="AN23" s="278" t="str">
        <f>IFERROR(_xlfn.XLOOKUP(確報【２月】!AK23,台帳表ｔ[整理番号],台帳表ｔ[請求書発行番号]),"")</f>
        <v/>
      </c>
      <c r="AO23" s="269" t="str">
        <f>IFERROR(_xlfn.XLOOKUP(確報【２月】!AK23,台帳表ｔ[整理番号],台帳表ｔ[繁閑調整金]),"")</f>
        <v/>
      </c>
      <c r="AP23" s="275"/>
      <c r="AR23" s="202" t="str">
        <f>IFERROR(_xlfn.XLOOKUP(確報【２月】!AQ23,台帳表ｋ[整理番号],台帳表ｋ[繁閑調整]),"")</f>
        <v/>
      </c>
      <c r="AS23" s="277" t="str">
        <f>IFERROR(_xlfn.XLOOKUP(確報【２月】!AQ23,台帳表ｋ[整理番号],台帳表ｋ[精算
グループ]),"")</f>
        <v/>
      </c>
      <c r="AT23" s="278" t="str">
        <f>IFERROR(_xlfn.XLOOKUP(確報【２月】!AQ23,台帳表ｋ[整理番号],台帳表ｋ[請求書発行番号]),"")</f>
        <v/>
      </c>
      <c r="AU23" s="269" t="str">
        <f>IFERROR(_xlfn.XLOOKUP(確報【２月】!AQ23,台帳表ｋ[整理番号],台帳表ｋ[繁閑調整金]),"")</f>
        <v/>
      </c>
      <c r="AV23" s="275"/>
      <c r="AX23" s="202" t="str">
        <f>IFERROR(_xlfn.XLOOKUP(確報【２月】!AW23,台帳表ｋ[整理番号],台帳表ｋ[繁閑調整]),"")</f>
        <v/>
      </c>
      <c r="AY23" s="277" t="str">
        <f>IFERROR(_xlfn.XLOOKUP(確報【２月】!AW23,台帳表ｋ[整理番号],台帳表ｋ[精算
グループ]),"")</f>
        <v/>
      </c>
      <c r="AZ23" s="278" t="str">
        <f>IFERROR(_xlfn.XLOOKUP(確報【２月】!AW23,台帳表ｋ[整理番号],台帳表ｋ[請求書発行番号]),"")</f>
        <v/>
      </c>
      <c r="BA23" s="269" t="str">
        <f>IFERROR(_xlfn.XLOOKUP(確報【２月】!AW23,台帳表ｋ[整理番号],台帳表ｋ[繁閑調整金]),"")</f>
        <v/>
      </c>
    </row>
    <row r="24" spans="1:54" ht="15.75" customHeight="1" thickBot="1">
      <c r="A24" s="927"/>
      <c r="B24" s="927"/>
      <c r="C24" s="927"/>
      <c r="D24" s="979"/>
      <c r="E24" s="928"/>
      <c r="F24" s="25" t="s">
        <v>16509</v>
      </c>
      <c r="G24" s="52" t="s">
        <v>16606</v>
      </c>
      <c r="H24" s="27" t="s">
        <v>16510</v>
      </c>
      <c r="I24" s="28">
        <f>SUMIFS(台帳表ｓ[金額],台帳表ｓ[精算
グループ],確報【２月】!$H24,台帳表ｓ[入金月（月のみ）],確報【２月】!$A$1,台帳表ｓ[ＮＣ区分],"西部")+SUMIFS(測量台帳1ｓ[入金額],測量台帳1ｓ[精算
グループ],確報【２月】!$H24,測量台帳1ｓ[入金月（月のみ）],確報【２月】!$A$1,測量台帳1ｓ[NC区分],"西部")+SUMIFS(測量台帳1__2ｓ[入金額(後)],測量台帳1__2ｓ[精算
グループ(後)],確報【２月】!$H24,測量台帳1__2ｓ[入金月(後)（月のみ）],確報【２月】!$A$1,測量台帳1__2ｓ[NC区分],"西部")+SUMIFS(台帳表ｓ[金額],台帳表ｓ[精算
グループ],確報【２月】!$H24,台帳表ｓ[入金月（月のみ）],確報【２月】!$A$1,台帳表ｓ[ＮＣ区分],"多摩")+SUMIFS(測量台帳1ｓ[入金額],測量台帳1ｓ[精算
グループ],確報【２月】!$H24,測量台帳1ｓ[入金月（月のみ）],確報【２月】!$A$1,測量台帳1ｓ[NC区分],"多摩")+SUMIFS(測量台帳1__2ｓ[入金額(後)],測量台帳1__2ｓ[精算
グループ(後)],確報【２月】!$H24,測量台帳1__2ｓ[入金月(後)（月のみ）],確報【２月】!$A$1,測量台帳1__2ｓ[NC区分],"多摩")</f>
        <v>0</v>
      </c>
      <c r="J24" s="78" t="s">
        <v>16510</v>
      </c>
      <c r="K24" s="40"/>
      <c r="L24" s="78" t="s">
        <v>16510</v>
      </c>
      <c r="M24" s="40"/>
      <c r="N24" s="60" t="s">
        <v>16510</v>
      </c>
      <c r="O24" s="61"/>
      <c r="P24" s="27" t="s">
        <v>16510</v>
      </c>
      <c r="Q24" s="29">
        <f>SUMIFS(台帳表ｔ[金額],台帳表ｔ[精算
グループ],確報【２月】!$H24,台帳表ｔ[入金月（月のみ）],確報【２月】!$A$1,台帳表ｔ[ＮＣ区分],"多摩")+SUMIFS(測量台帳1ｔ[入金額],測量台帳1ｔ[精算
グループ],確報【２月】!$H24,測量台帳1ｔ[入金月（月のみ）],確報【２月】!$A$1,測量台帳1ｔ[NC区分],"多摩")+SUMIFS(測量台帳1__2ｔ[入金額(後)],測量台帳1__2ｔ[精算
グループ(後)],確報【２月】!$H24,測量台帳1__2ｔ[入金月(後)（月のみ）],確報【２月】!$A$1,測量台帳1__2ｔ[NC区分],"多摩")+SUMIFS(台帳表ｔ[金額],台帳表ｔ[精算
グループ],確報【２月】!$H24,台帳表ｔ[入金月（月のみ）],確報【２月】!$A$1,台帳表ｔ[ＮＣ区分],"西部")+SUMIFS(測量台帳1ｔ[入金額],測量台帳1ｔ[精算
グループ],確報【２月】!$H24,測量台帳1ｔ[入金月（月のみ）],確報【２月】!$A$1,測量台帳1ｔ[NC区分],"西部")+SUMIFS(測量台帳1__2ｔ[入金額(後)],測量台帳1__2ｔ[精算
グループ(後)],確報【２月】!$H24,測量台帳1__2ｔ[入金月(後)（月のみ）],確報【２月】!$A$1,測量台帳1__2ｔ[NC区分],"西部")</f>
        <v>0</v>
      </c>
      <c r="R24" s="27" t="s">
        <v>16510</v>
      </c>
      <c r="S24" s="92"/>
      <c r="T24" s="93" t="s">
        <v>16510</v>
      </c>
      <c r="U24" s="29"/>
      <c r="V24" s="27" t="s">
        <v>16510</v>
      </c>
      <c r="W24" s="29" cm="1">
        <f t="array" ref="W24">INDEX(設備G入力用!$F$2:$Q$72,ROW(A19), MATCH($A$1,設備G入力用!$F$2:$Q$2,0))</f>
        <v>0</v>
      </c>
      <c r="X24" s="30">
        <f t="shared" si="3"/>
        <v>0</v>
      </c>
      <c r="Y24" s="16">
        <f>SUM(X20:X24)</f>
        <v>0</v>
      </c>
      <c r="Z24" s="13" t="s">
        <v>16614</v>
      </c>
      <c r="AA24" s="982" t="s">
        <v>16511</v>
      </c>
      <c r="AB24" s="303" t="s">
        <v>95</v>
      </c>
      <c r="AC24" s="172">
        <f t="shared" ref="AC24:AC29" si="4">SUM(I25,K25,M25,O25,Q25,S25,U25,W25)</f>
        <v>2737597</v>
      </c>
      <c r="AD24" s="10"/>
      <c r="AE24" s="10"/>
      <c r="AF24" s="202" t="str">
        <f>IFERROR(_xlfn.XLOOKUP(確報【２月】!$AE24,台帳表ｓ[整理番号],台帳表ｓ[繁閑調整]),"")</f>
        <v/>
      </c>
      <c r="AG24" s="277" t="str">
        <f>IFERROR(_xlfn.XLOOKUP(確報【２月】!$AE24,台帳表ｓ[整理番号],台帳表ｓ[精算
グループ]),"")</f>
        <v/>
      </c>
      <c r="AH24" s="278" t="str">
        <f>IFERROR(_xlfn.XLOOKUP(確報【２月】!$AE24,台帳表ｓ[整理番号],台帳表ｓ[請求書発行番号]),"")</f>
        <v/>
      </c>
      <c r="AI24" s="269" t="str">
        <f>IFERROR(_xlfn.XLOOKUP(確報【２月】!$AE24,台帳表ｓ[整理番号],台帳表ｓ[繁閑調整金]),"")</f>
        <v/>
      </c>
      <c r="AJ24" s="139"/>
      <c r="AL24" s="202" t="str">
        <f>IFERROR(_xlfn.XLOOKUP(確報【２月】!AK24,台帳表ｔ[整理番号],台帳表ｔ[繁閑調整]),"")</f>
        <v/>
      </c>
      <c r="AM24" s="277" t="str">
        <f>IFERROR(_xlfn.XLOOKUP(確報【２月】!AK24,台帳表ｔ[整理番号],台帳表ｔ[精算
グループ]),"")</f>
        <v/>
      </c>
      <c r="AN24" s="278" t="str">
        <f>IFERROR(_xlfn.XLOOKUP(確報【２月】!AK24,台帳表ｔ[整理番号],台帳表ｔ[請求書発行番号]),"")</f>
        <v/>
      </c>
      <c r="AO24" s="269" t="str">
        <f>IFERROR(_xlfn.XLOOKUP(確報【２月】!AK24,台帳表ｔ[整理番号],台帳表ｔ[繁閑調整金]),"")</f>
        <v/>
      </c>
      <c r="AP24" s="275"/>
      <c r="AR24" s="202" t="str">
        <f>IFERROR(_xlfn.XLOOKUP(確報【２月】!AQ24,台帳表ｋ[整理番号],台帳表ｋ[繁閑調整]),"")</f>
        <v/>
      </c>
      <c r="AS24" s="277" t="str">
        <f>IFERROR(_xlfn.XLOOKUP(確報【２月】!AQ24,台帳表ｋ[整理番号],台帳表ｋ[精算
グループ]),"")</f>
        <v/>
      </c>
      <c r="AT24" s="278" t="str">
        <f>IFERROR(_xlfn.XLOOKUP(確報【２月】!AQ24,台帳表ｋ[整理番号],台帳表ｋ[請求書発行番号]),"")</f>
        <v/>
      </c>
      <c r="AU24" s="269" t="str">
        <f>IFERROR(_xlfn.XLOOKUP(確報【２月】!AQ24,台帳表ｋ[整理番号],台帳表ｋ[繁閑調整金]),"")</f>
        <v/>
      </c>
      <c r="AV24" s="275"/>
      <c r="AX24" s="202" t="str">
        <f>IFERROR(_xlfn.XLOOKUP(確報【２月】!AW24,台帳表ｋ[整理番号],台帳表ｋ[繁閑調整]),"")</f>
        <v/>
      </c>
      <c r="AY24" s="277" t="str">
        <f>IFERROR(_xlfn.XLOOKUP(確報【２月】!AW24,台帳表ｋ[整理番号],台帳表ｋ[精算
グループ]),"")</f>
        <v/>
      </c>
      <c r="AZ24" s="278" t="str">
        <f>IFERROR(_xlfn.XLOOKUP(確報【２月】!AW24,台帳表ｋ[整理番号],台帳表ｋ[請求書発行番号]),"")</f>
        <v/>
      </c>
      <c r="BA24" s="269" t="str">
        <f>IFERROR(_xlfn.XLOOKUP(確報【２月】!AW24,台帳表ｋ[整理番号],台帳表ｋ[繁閑調整金]),"")</f>
        <v/>
      </c>
    </row>
    <row r="25" spans="1:54" ht="15" customHeight="1">
      <c r="A25" s="927"/>
      <c r="B25" s="927"/>
      <c r="C25" s="927"/>
      <c r="D25" s="973" t="s">
        <v>16511</v>
      </c>
      <c r="E25" s="926" t="s">
        <v>16512</v>
      </c>
      <c r="F25" s="57" t="s">
        <v>16513</v>
      </c>
      <c r="G25" s="19" t="s">
        <v>16606</v>
      </c>
      <c r="H25" s="167" t="s">
        <v>95</v>
      </c>
      <c r="I25" s="168"/>
      <c r="J25" s="58" t="s">
        <v>95</v>
      </c>
      <c r="K25" s="168"/>
      <c r="L25" s="58" t="s">
        <v>95</v>
      </c>
      <c r="M25" s="168"/>
      <c r="N25" s="58" t="s">
        <v>95</v>
      </c>
      <c r="O25" s="59">
        <f>SUMIFS(台帳表ｓ[金額],台帳表ｓ[精算
グループ],確報【２月】!$H25,台帳表ｓ[入金月（月のみ）],確報【２月】!$A$1,台帳表ｓ[ＮＣ区分],"南部")+SUMIFS(測量台帳1ｓ[入金額],測量台帳1ｓ[精算
グループ],確報【２月】!$H25,測量台帳1ｓ[入金月（月のみ）],確報【２月】!$A$1,測量台帳1ｓ[NC区分],"南部")+SUMIFS(測量台帳1__2ｓ[入金額(後)],測量台帳1__2ｓ[精算
グループ(後)],確報【２月】!$H25,測量台帳1__2ｓ[入金月(後)（月のみ）],確報【２月】!$A$1,測量台帳1__2ｓ[NC区分],"南部")</f>
        <v>2737597</v>
      </c>
      <c r="P25" s="167" t="s">
        <v>95</v>
      </c>
      <c r="Q25" s="59"/>
      <c r="R25" s="167" t="s">
        <v>95</v>
      </c>
      <c r="S25" s="168"/>
      <c r="T25" s="58" t="s">
        <v>95</v>
      </c>
      <c r="U25" s="59"/>
      <c r="V25" s="167" t="s">
        <v>95</v>
      </c>
      <c r="W25" s="59" cm="1">
        <f t="array" ref="W25">INDEX(設備G入力用!$F$2:$Q$72,ROW(A20), MATCH($A$1,設備G入力用!$F$2:$Q$2,0))</f>
        <v>0</v>
      </c>
      <c r="X25" s="23">
        <f>SUM(I25,K25,M25,O25,Q25,S25,U25,W25)</f>
        <v>2737597</v>
      </c>
      <c r="Y25" s="24"/>
      <c r="Z25" s="13"/>
      <c r="AA25" s="983"/>
      <c r="AB25" s="304" t="s">
        <v>127</v>
      </c>
      <c r="AC25" s="172">
        <f t="shared" si="4"/>
        <v>0</v>
      </c>
      <c r="AD25" s="10"/>
      <c r="AE25" s="10"/>
      <c r="AF25" s="202" t="str">
        <f>IFERROR(_xlfn.XLOOKUP(確報【２月】!$AE25,台帳表ｓ[整理番号],台帳表ｓ[繁閑調整]),"")</f>
        <v/>
      </c>
      <c r="AG25" s="277" t="str">
        <f>IFERROR(_xlfn.XLOOKUP(確報【２月】!$AE25,台帳表ｓ[整理番号],台帳表ｓ[精算
グループ]),"")</f>
        <v/>
      </c>
      <c r="AH25" s="278" t="str">
        <f>IFERROR(_xlfn.XLOOKUP(確報【２月】!$AE25,台帳表ｓ[整理番号],台帳表ｓ[請求書発行番号]),"")</f>
        <v/>
      </c>
      <c r="AI25" s="269" t="str">
        <f>IFERROR(_xlfn.XLOOKUP(確報【２月】!$AE25,台帳表ｓ[整理番号],台帳表ｓ[繁閑調整金]),"")</f>
        <v/>
      </c>
      <c r="AJ25" s="139"/>
      <c r="AL25" s="202" t="str">
        <f>IFERROR(_xlfn.XLOOKUP(確報【２月】!AK25,台帳表ｔ[整理番号],台帳表ｔ[繁閑調整]),"")</f>
        <v/>
      </c>
      <c r="AM25" s="277" t="str">
        <f>IFERROR(_xlfn.XLOOKUP(確報【２月】!AK25,台帳表ｔ[整理番号],台帳表ｔ[精算
グループ]),"")</f>
        <v/>
      </c>
      <c r="AN25" s="278" t="str">
        <f>IFERROR(_xlfn.XLOOKUP(確報【２月】!AK25,台帳表ｔ[整理番号],台帳表ｔ[請求書発行番号]),"")</f>
        <v/>
      </c>
      <c r="AO25" s="269" t="str">
        <f>IFERROR(_xlfn.XLOOKUP(確報【２月】!AK25,台帳表ｔ[整理番号],台帳表ｔ[繁閑調整金]),"")</f>
        <v/>
      </c>
      <c r="AP25" s="275"/>
      <c r="AR25" s="202" t="str">
        <f>IFERROR(_xlfn.XLOOKUP(確報【２月】!AQ25,台帳表ｋ[整理番号],台帳表ｋ[繁閑調整]),"")</f>
        <v/>
      </c>
      <c r="AS25" s="277" t="str">
        <f>IFERROR(_xlfn.XLOOKUP(確報【２月】!AQ25,台帳表ｋ[整理番号],台帳表ｋ[精算
グループ]),"")</f>
        <v/>
      </c>
      <c r="AT25" s="278" t="str">
        <f>IFERROR(_xlfn.XLOOKUP(確報【２月】!AQ25,台帳表ｋ[整理番号],台帳表ｋ[請求書発行番号]),"")</f>
        <v/>
      </c>
      <c r="AU25" s="269" t="str">
        <f>IFERROR(_xlfn.XLOOKUP(確報【２月】!AQ25,台帳表ｋ[整理番号],台帳表ｋ[繁閑調整金]),"")</f>
        <v/>
      </c>
      <c r="AV25" s="275"/>
      <c r="AX25" s="202" t="str">
        <f>IFERROR(_xlfn.XLOOKUP(確報【２月】!AW25,台帳表ｋ[整理番号],台帳表ｋ[繁閑調整]),"")</f>
        <v/>
      </c>
      <c r="AY25" s="277" t="str">
        <f>IFERROR(_xlfn.XLOOKUP(確報【２月】!AW25,台帳表ｋ[整理番号],台帳表ｋ[精算
グループ]),"")</f>
        <v/>
      </c>
      <c r="AZ25" s="278" t="str">
        <f>IFERROR(_xlfn.XLOOKUP(確報【２月】!AW25,台帳表ｋ[整理番号],台帳表ｋ[請求書発行番号]),"")</f>
        <v/>
      </c>
      <c r="BA25" s="269" t="str">
        <f>IFERROR(_xlfn.XLOOKUP(確報【２月】!AW25,台帳表ｋ[整理番号],台帳表ｋ[繁閑調整金]),"")</f>
        <v/>
      </c>
    </row>
    <row r="26" spans="1:54" ht="15.75" customHeight="1">
      <c r="A26" s="927"/>
      <c r="B26" s="927"/>
      <c r="C26" s="927"/>
      <c r="D26" s="976"/>
      <c r="E26" s="927"/>
      <c r="F26" s="55" t="s">
        <v>16514</v>
      </c>
      <c r="G26" s="52" t="s">
        <v>16606</v>
      </c>
      <c r="H26" s="45" t="s">
        <v>127</v>
      </c>
      <c r="I26" s="169"/>
      <c r="J26" s="60" t="s">
        <v>127</v>
      </c>
      <c r="K26" s="169"/>
      <c r="L26" s="60" t="s">
        <v>127</v>
      </c>
      <c r="M26" s="169"/>
      <c r="N26" s="60" t="s">
        <v>127</v>
      </c>
      <c r="O26" s="61">
        <f>SUMIFS(台帳表ｓ[金額],台帳表ｓ[精算
グループ],確報【２月】!$H26,台帳表ｓ[入金月（月のみ）],確報【２月】!$A$1,台帳表ｓ[ＮＣ区分],"南部")+SUMIFS(測量台帳1ｓ[入金額],測量台帳1ｓ[精算
グループ],確報【２月】!$H26,測量台帳1ｓ[入金月（月のみ）],確報【２月】!$A$1,測量台帳1ｓ[NC区分],"南部")+SUMIFS(測量台帳1__2ｓ[入金額(後)],測量台帳1__2ｓ[精算
グループ(後)],確報【２月】!$H26,測量台帳1__2ｓ[入金月(後)（月のみ）],確報【２月】!$A$1,測量台帳1__2ｓ[NC区分],"南部")</f>
        <v>0</v>
      </c>
      <c r="P26" s="45" t="s">
        <v>127</v>
      </c>
      <c r="Q26" s="61"/>
      <c r="R26" s="45" t="s">
        <v>127</v>
      </c>
      <c r="S26" s="169"/>
      <c r="T26" s="60" t="s">
        <v>127</v>
      </c>
      <c r="U26" s="61"/>
      <c r="V26" s="45" t="s">
        <v>127</v>
      </c>
      <c r="W26" s="61" cm="1">
        <f t="array" ref="W26">INDEX(設備G入力用!$F$2:$Q$72,ROW(A21), MATCH($A$1,設備G入力用!$F$2:$Q$2,0))</f>
        <v>0</v>
      </c>
      <c r="X26" s="30">
        <f t="shared" ref="X26:X35" si="5">SUM(I26,K26,M26,O26,Q26,S26,U26,W26)</f>
        <v>0</v>
      </c>
      <c r="Y26" s="24"/>
      <c r="Z26" s="13"/>
      <c r="AA26" s="983"/>
      <c r="AB26" s="304" t="s">
        <v>16516</v>
      </c>
      <c r="AC26" s="172">
        <f t="shared" si="4"/>
        <v>0</v>
      </c>
      <c r="AD26" s="10"/>
      <c r="AE26" s="10"/>
      <c r="AF26" s="202" t="str">
        <f>IFERROR(_xlfn.XLOOKUP(確報【２月】!$AE26,台帳表ｓ[整理番号],台帳表ｓ[繁閑調整]),"")</f>
        <v/>
      </c>
      <c r="AG26" s="277" t="str">
        <f>IFERROR(_xlfn.XLOOKUP(確報【２月】!$AE26,台帳表ｓ[整理番号],台帳表ｓ[精算
グループ]),"")</f>
        <v/>
      </c>
      <c r="AH26" s="278" t="str">
        <f>IFERROR(_xlfn.XLOOKUP(確報【２月】!$AE26,台帳表ｓ[整理番号],台帳表ｓ[請求書発行番号]),"")</f>
        <v/>
      </c>
      <c r="AI26" s="269" t="str">
        <f>IFERROR(_xlfn.XLOOKUP(確報【２月】!$AE26,台帳表ｓ[整理番号],台帳表ｓ[繁閑調整金]),"")</f>
        <v/>
      </c>
      <c r="AJ26" s="139"/>
      <c r="AL26" s="202" t="str">
        <f>IFERROR(_xlfn.XLOOKUP(確報【２月】!AK26,台帳表ｔ[整理番号],台帳表ｔ[繁閑調整]),"")</f>
        <v/>
      </c>
      <c r="AM26" s="277" t="str">
        <f>IFERROR(_xlfn.XLOOKUP(確報【２月】!AK26,台帳表ｔ[整理番号],台帳表ｔ[精算
グループ]),"")</f>
        <v/>
      </c>
      <c r="AN26" s="278" t="str">
        <f>IFERROR(_xlfn.XLOOKUP(確報【２月】!AK26,台帳表ｔ[整理番号],台帳表ｔ[請求書発行番号]),"")</f>
        <v/>
      </c>
      <c r="AO26" s="269" t="str">
        <f>IFERROR(_xlfn.XLOOKUP(確報【２月】!AK26,台帳表ｔ[整理番号],台帳表ｔ[繁閑調整金]),"")</f>
        <v/>
      </c>
      <c r="AP26" s="275"/>
      <c r="AR26" s="202" t="str">
        <f>IFERROR(_xlfn.XLOOKUP(確報【２月】!AQ26,台帳表ｋ[整理番号],台帳表ｋ[繁閑調整]),"")</f>
        <v/>
      </c>
      <c r="AS26" s="277" t="str">
        <f>IFERROR(_xlfn.XLOOKUP(確報【２月】!AQ26,台帳表ｋ[整理番号],台帳表ｋ[精算
グループ]),"")</f>
        <v/>
      </c>
      <c r="AT26" s="278" t="str">
        <f>IFERROR(_xlfn.XLOOKUP(確報【２月】!AQ26,台帳表ｋ[整理番号],台帳表ｋ[請求書発行番号]),"")</f>
        <v/>
      </c>
      <c r="AU26" s="269" t="str">
        <f>IFERROR(_xlfn.XLOOKUP(確報【２月】!AQ26,台帳表ｋ[整理番号],台帳表ｋ[繁閑調整金]),"")</f>
        <v/>
      </c>
      <c r="AV26" s="275"/>
      <c r="AX26" s="202" t="str">
        <f>IFERROR(_xlfn.XLOOKUP(確報【２月】!AW26,台帳表ｋ[整理番号],台帳表ｋ[繁閑調整]),"")</f>
        <v/>
      </c>
      <c r="AY26" s="277" t="str">
        <f>IFERROR(_xlfn.XLOOKUP(確報【２月】!AW26,台帳表ｋ[整理番号],台帳表ｋ[精算
グループ]),"")</f>
        <v/>
      </c>
      <c r="AZ26" s="278" t="str">
        <f>IFERROR(_xlfn.XLOOKUP(確報【２月】!AW26,台帳表ｋ[整理番号],台帳表ｋ[請求書発行番号]),"")</f>
        <v/>
      </c>
      <c r="BA26" s="269" t="str">
        <f>IFERROR(_xlfn.XLOOKUP(確報【２月】!AW26,台帳表ｋ[整理番号],台帳表ｋ[繁閑調整金]),"")</f>
        <v/>
      </c>
    </row>
    <row r="27" spans="1:54" ht="15.75" customHeight="1">
      <c r="A27" s="927"/>
      <c r="B27" s="927"/>
      <c r="C27" s="927"/>
      <c r="D27" s="976"/>
      <c r="E27" s="927"/>
      <c r="F27" s="55" t="s">
        <v>16515</v>
      </c>
      <c r="G27" s="62" t="s">
        <v>16606</v>
      </c>
      <c r="H27" s="45" t="s">
        <v>16516</v>
      </c>
      <c r="I27" s="169"/>
      <c r="J27" s="60" t="s">
        <v>16516</v>
      </c>
      <c r="K27" s="169"/>
      <c r="L27" s="60" t="s">
        <v>16516</v>
      </c>
      <c r="M27" s="169"/>
      <c r="N27" s="60" t="s">
        <v>16615</v>
      </c>
      <c r="O27" s="61">
        <f>SUMIFS(台帳表ｓ[金額],台帳表ｓ[精算
グループ],確報【２月】!$H27,台帳表ｓ[入金月（月のみ）],確報【２月】!$A$1,台帳表ｓ[ＮＣ区分],"南部")+SUMIFS(測量台帳1ｓ[入金額],測量台帳1ｓ[精算
グループ],確報【２月】!$H27,測量台帳1ｓ[入金月（月のみ）],確報【２月】!$A$1,測量台帳1ｓ[NC区分],"南部")+SUMIFS(測量台帳1__2ｓ[入金額(後)],測量台帳1__2ｓ[精算
グループ(後)],確報【２月】!$H27,測量台帳1__2ｓ[入金月(後)（月のみ）],確報【２月】!$A$1,測量台帳1__2ｓ[NC区分],"南部")</f>
        <v>0</v>
      </c>
      <c r="P27" s="45" t="s">
        <v>16516</v>
      </c>
      <c r="Q27" s="61"/>
      <c r="R27" s="45" t="s">
        <v>16516</v>
      </c>
      <c r="S27" s="169"/>
      <c r="T27" s="60" t="s">
        <v>16516</v>
      </c>
      <c r="U27" s="61"/>
      <c r="V27" s="45" t="s">
        <v>16516</v>
      </c>
      <c r="W27" s="61" cm="1">
        <f t="array" ref="W27">INDEX(設備G入力用!$F$2:$Q$72,ROW(A22), MATCH($A$1,設備G入力用!$F$2:$Q$2,0))</f>
        <v>0</v>
      </c>
      <c r="X27" s="30">
        <f t="shared" si="5"/>
        <v>0</v>
      </c>
      <c r="AA27" s="983"/>
      <c r="AB27" s="304"/>
      <c r="AC27" s="172">
        <f t="shared" si="4"/>
        <v>0</v>
      </c>
      <c r="AD27" s="10"/>
      <c r="AE27" s="10"/>
      <c r="AF27" s="202" t="str">
        <f>IFERROR(_xlfn.XLOOKUP(確報【２月】!$AE27,台帳表ｓ[整理番号],台帳表ｓ[繁閑調整]),"")</f>
        <v/>
      </c>
      <c r="AG27" s="277" t="str">
        <f>IFERROR(_xlfn.XLOOKUP(確報【２月】!$AE27,台帳表ｓ[整理番号],台帳表ｓ[精算
グループ]),"")</f>
        <v/>
      </c>
      <c r="AH27" s="278" t="str">
        <f>IFERROR(_xlfn.XLOOKUP(確報【２月】!$AE27,台帳表ｓ[整理番号],台帳表ｓ[請求書発行番号]),"")</f>
        <v/>
      </c>
      <c r="AI27" s="269" t="str">
        <f>IFERROR(_xlfn.XLOOKUP(確報【２月】!$AE27,台帳表ｓ[整理番号],台帳表ｓ[繁閑調整金]),"")</f>
        <v/>
      </c>
      <c r="AJ27" s="139"/>
      <c r="AL27" s="202" t="str">
        <f>IFERROR(_xlfn.XLOOKUP(確報【２月】!AK27,台帳表ｔ[整理番号],台帳表ｔ[繁閑調整]),"")</f>
        <v/>
      </c>
      <c r="AM27" s="277" t="str">
        <f>IFERROR(_xlfn.XLOOKUP(確報【２月】!AK27,台帳表ｔ[整理番号],台帳表ｔ[精算
グループ]),"")</f>
        <v/>
      </c>
      <c r="AN27" s="278" t="str">
        <f>IFERROR(_xlfn.XLOOKUP(確報【２月】!AK27,台帳表ｔ[整理番号],台帳表ｔ[請求書発行番号]),"")</f>
        <v/>
      </c>
      <c r="AO27" s="269" t="str">
        <f>IFERROR(_xlfn.XLOOKUP(確報【２月】!AK27,台帳表ｔ[整理番号],台帳表ｔ[繁閑調整金]),"")</f>
        <v/>
      </c>
      <c r="AP27" s="275"/>
      <c r="AR27" s="202" t="str">
        <f>IFERROR(_xlfn.XLOOKUP(確報【２月】!AQ27,台帳表ｋ[整理番号],台帳表ｋ[繁閑調整]),"")</f>
        <v/>
      </c>
      <c r="AS27" s="277" t="str">
        <f>IFERROR(_xlfn.XLOOKUP(確報【２月】!AQ27,台帳表ｋ[整理番号],台帳表ｋ[精算
グループ]),"")</f>
        <v/>
      </c>
      <c r="AT27" s="278" t="str">
        <f>IFERROR(_xlfn.XLOOKUP(確報【２月】!AQ27,台帳表ｋ[整理番号],台帳表ｋ[請求書発行番号]),"")</f>
        <v/>
      </c>
      <c r="AU27" s="269" t="str">
        <f>IFERROR(_xlfn.XLOOKUP(確報【２月】!AQ27,台帳表ｋ[整理番号],台帳表ｋ[繁閑調整金]),"")</f>
        <v/>
      </c>
      <c r="AV27" s="275"/>
      <c r="AX27" s="202" t="str">
        <f>IFERROR(_xlfn.XLOOKUP(確報【２月】!AW27,台帳表ｋ[整理番号],台帳表ｋ[繁閑調整]),"")</f>
        <v/>
      </c>
      <c r="AY27" s="277" t="str">
        <f>IFERROR(_xlfn.XLOOKUP(確報【２月】!AW27,台帳表ｋ[整理番号],台帳表ｋ[精算
グループ]),"")</f>
        <v/>
      </c>
      <c r="AZ27" s="278" t="str">
        <f>IFERROR(_xlfn.XLOOKUP(確報【２月】!AW27,台帳表ｋ[整理番号],台帳表ｋ[請求書発行番号]),"")</f>
        <v/>
      </c>
      <c r="BA27" s="269" t="str">
        <f>IFERROR(_xlfn.XLOOKUP(確報【２月】!AW27,台帳表ｋ[整理番号],台帳表ｋ[繁閑調整金]),"")</f>
        <v/>
      </c>
    </row>
    <row r="28" spans="1:54" ht="15.75" customHeight="1">
      <c r="A28" s="927"/>
      <c r="B28" s="927"/>
      <c r="C28" s="927"/>
      <c r="D28" s="976"/>
      <c r="E28" s="927"/>
      <c r="F28" s="55" t="s">
        <v>16517</v>
      </c>
      <c r="G28" s="63" t="s">
        <v>16606</v>
      </c>
      <c r="H28" s="45"/>
      <c r="I28" s="169"/>
      <c r="J28" s="60"/>
      <c r="K28" s="169"/>
      <c r="L28" s="60"/>
      <c r="M28" s="169"/>
      <c r="N28" s="60"/>
      <c r="O28" s="61">
        <f>SUMIFS(台帳表ｓ[金額],台帳表ｓ[精算
グループ],確報【２月】!$H28,台帳表ｓ[入金月（月のみ）],確報【２月】!$A$1,台帳表ｓ[ＮＣ区分],"南部")+SUMIFS(測量台帳1ｓ[入金額],測量台帳1ｓ[精算
グループ],確報【２月】!$H28,測量台帳1ｓ[入金月（月のみ）],確報【２月】!$A$1,測量台帳1ｓ[NC区分],"南部")+SUMIFS(測量台帳1__2ｓ[入金額(後)],測量台帳1__2ｓ[精算
グループ(後)],確報【２月】!$H28,測量台帳1__2ｓ[入金月(後)（月のみ）],確報【２月】!$A$1,測量台帳1__2ｓ[NC区分],"南部")</f>
        <v>0</v>
      </c>
      <c r="P28" s="45"/>
      <c r="Q28" s="61"/>
      <c r="R28" s="45"/>
      <c r="S28" s="169"/>
      <c r="T28" s="60"/>
      <c r="U28" s="61"/>
      <c r="V28" s="45"/>
      <c r="W28" s="61" cm="1">
        <f t="array" ref="W28">INDEX(設備G入力用!$F$2:$Q$72,ROW(A23), MATCH($A$1,設備G入力用!$F$2:$Q$2,0))</f>
        <v>0</v>
      </c>
      <c r="X28" s="30">
        <f t="shared" si="5"/>
        <v>0</v>
      </c>
      <c r="AA28" s="983"/>
      <c r="AB28" s="304" t="s">
        <v>124</v>
      </c>
      <c r="AC28" s="172">
        <f t="shared" si="4"/>
        <v>504005</v>
      </c>
      <c r="AD28" s="10"/>
      <c r="AE28" s="10"/>
      <c r="AF28" s="202" t="str">
        <f>IFERROR(_xlfn.XLOOKUP(確報【２月】!$AE28,台帳表ｓ[整理番号],台帳表ｓ[繁閑調整]),"")</f>
        <v/>
      </c>
      <c r="AG28" s="277" t="str">
        <f>IFERROR(_xlfn.XLOOKUP(確報【２月】!$AE28,台帳表ｓ[整理番号],台帳表ｓ[精算
グループ]),"")</f>
        <v/>
      </c>
      <c r="AH28" s="278" t="str">
        <f>IFERROR(_xlfn.XLOOKUP(確報【２月】!$AE28,台帳表ｓ[整理番号],台帳表ｓ[請求書発行番号]),"")</f>
        <v/>
      </c>
      <c r="AI28" s="269" t="str">
        <f>IFERROR(_xlfn.XLOOKUP(確報【２月】!$AE28,台帳表ｓ[整理番号],台帳表ｓ[繁閑調整金]),"")</f>
        <v/>
      </c>
      <c r="AJ28" s="139"/>
      <c r="AL28" s="202" t="str">
        <f>IFERROR(_xlfn.XLOOKUP(確報【２月】!AK28,台帳表ｔ[整理番号],台帳表ｔ[繁閑調整]),"")</f>
        <v/>
      </c>
      <c r="AM28" s="277" t="str">
        <f>IFERROR(_xlfn.XLOOKUP(確報【２月】!AK28,台帳表ｔ[整理番号],台帳表ｔ[精算
グループ]),"")</f>
        <v/>
      </c>
      <c r="AN28" s="278" t="str">
        <f>IFERROR(_xlfn.XLOOKUP(確報【２月】!AK28,台帳表ｔ[整理番号],台帳表ｔ[請求書発行番号]),"")</f>
        <v/>
      </c>
      <c r="AO28" s="269" t="str">
        <f>IFERROR(_xlfn.XLOOKUP(確報【２月】!AK28,台帳表ｔ[整理番号],台帳表ｔ[繁閑調整金]),"")</f>
        <v/>
      </c>
      <c r="AP28" s="275"/>
      <c r="AR28" s="202" t="str">
        <f>IFERROR(_xlfn.XLOOKUP(確報【２月】!AQ28,台帳表ｋ[整理番号],台帳表ｋ[繁閑調整]),"")</f>
        <v/>
      </c>
      <c r="AS28" s="277" t="str">
        <f>IFERROR(_xlfn.XLOOKUP(確報【２月】!AQ28,台帳表ｋ[整理番号],台帳表ｋ[精算
グループ]),"")</f>
        <v/>
      </c>
      <c r="AT28" s="278" t="str">
        <f>IFERROR(_xlfn.XLOOKUP(確報【２月】!AQ28,台帳表ｋ[整理番号],台帳表ｋ[請求書発行番号]),"")</f>
        <v/>
      </c>
      <c r="AU28" s="269" t="str">
        <f>IFERROR(_xlfn.XLOOKUP(確報【２月】!AQ28,台帳表ｋ[整理番号],台帳表ｋ[繁閑調整金]),"")</f>
        <v/>
      </c>
      <c r="AV28" s="275"/>
      <c r="AX28" s="202" t="str">
        <f>IFERROR(_xlfn.XLOOKUP(確報【２月】!AW28,台帳表ｋ[整理番号],台帳表ｋ[繁閑調整]),"")</f>
        <v/>
      </c>
      <c r="AY28" s="277" t="str">
        <f>IFERROR(_xlfn.XLOOKUP(確報【２月】!AW28,台帳表ｋ[整理番号],台帳表ｋ[精算
グループ]),"")</f>
        <v/>
      </c>
      <c r="AZ28" s="278" t="str">
        <f>IFERROR(_xlfn.XLOOKUP(確報【２月】!AW28,台帳表ｋ[整理番号],台帳表ｋ[請求書発行番号]),"")</f>
        <v/>
      </c>
      <c r="BA28" s="269" t="str">
        <f>IFERROR(_xlfn.XLOOKUP(確報【２月】!AW28,台帳表ｋ[整理番号],台帳表ｋ[繁閑調整金]),"")</f>
        <v/>
      </c>
    </row>
    <row r="29" spans="1:54" ht="15.75" customHeight="1" thickBot="1">
      <c r="A29" s="927"/>
      <c r="B29" s="927"/>
      <c r="C29" s="927"/>
      <c r="D29" s="976"/>
      <c r="E29" s="927"/>
      <c r="F29" s="64" t="s">
        <v>16518</v>
      </c>
      <c r="G29" s="65" t="s">
        <v>16606</v>
      </c>
      <c r="H29" s="67" t="s">
        <v>124</v>
      </c>
      <c r="I29" s="170"/>
      <c r="J29" s="66" t="s">
        <v>124</v>
      </c>
      <c r="K29" s="170"/>
      <c r="L29" s="66" t="s">
        <v>124</v>
      </c>
      <c r="M29" s="170"/>
      <c r="N29" s="66" t="s">
        <v>124</v>
      </c>
      <c r="O29" s="39">
        <f>SUMIFS(台帳表ｓ[金額],台帳表ｓ[精算
グループ],確報【２月】!$H29,台帳表ｓ[入金月（月のみ）],確報【２月】!$A$1,台帳表ｓ[ＮＣ区分],"南部")+SUMIFS(測量台帳1ｓ[入金額],測量台帳1ｓ[精算
グループ],確報【２月】!$H29,測量台帳1ｓ[入金月（月のみ）],確報【２月】!$A$1,測量台帳1ｓ[NC区分],"南部")+SUMIFS(測量台帳1__2ｓ[入金額(後)],測量台帳1__2ｓ[精算
グループ(後)],確報【２月】!$H29,測量台帳1__2ｓ[入金月(後)（月のみ）],確報【２月】!$A$1,測量台帳1__2ｓ[NC区分],"南部")</f>
        <v>504005</v>
      </c>
      <c r="P29" s="67" t="s">
        <v>124</v>
      </c>
      <c r="Q29" s="39"/>
      <c r="R29" s="67" t="s">
        <v>124</v>
      </c>
      <c r="S29" s="170"/>
      <c r="T29" s="66" t="s">
        <v>124</v>
      </c>
      <c r="U29" s="39"/>
      <c r="V29" s="67" t="s">
        <v>124</v>
      </c>
      <c r="W29" s="39" cm="1">
        <f t="array" ref="W29">INDEX(設備G入力用!$F$2:$Q$72,ROW(A24), MATCH($A$1,設備G入力用!$F$2:$Q$2,0))</f>
        <v>0</v>
      </c>
      <c r="X29" s="30">
        <f t="shared" si="5"/>
        <v>504005</v>
      </c>
      <c r="AA29" s="983"/>
      <c r="AB29" s="304"/>
      <c r="AC29" s="172">
        <f t="shared" si="4"/>
        <v>0</v>
      </c>
      <c r="AD29" s="10"/>
      <c r="AE29" s="10"/>
      <c r="AF29" s="202" t="str">
        <f>IFERROR(_xlfn.XLOOKUP(確報【２月】!$AE29,台帳表ｓ[整理番号],台帳表ｓ[繁閑調整]),"")</f>
        <v/>
      </c>
      <c r="AG29" s="277" t="str">
        <f>IFERROR(_xlfn.XLOOKUP(確報【２月】!$AE29,台帳表ｓ[整理番号],台帳表ｓ[精算
グループ]),"")</f>
        <v/>
      </c>
      <c r="AH29" s="278" t="str">
        <f>IFERROR(_xlfn.XLOOKUP(確報【２月】!$AE29,台帳表ｓ[整理番号],台帳表ｓ[請求書発行番号]),"")</f>
        <v/>
      </c>
      <c r="AI29" s="269" t="str">
        <f>IFERROR(_xlfn.XLOOKUP(確報【２月】!$AE29,台帳表ｓ[整理番号],台帳表ｓ[繁閑調整金]),"")</f>
        <v/>
      </c>
      <c r="AJ29" s="139"/>
      <c r="AL29" s="202" t="str">
        <f>IFERROR(_xlfn.XLOOKUP(確報【２月】!AK29,台帳表ｔ[整理番号],台帳表ｔ[繁閑調整]),"")</f>
        <v/>
      </c>
      <c r="AM29" s="277" t="str">
        <f>IFERROR(_xlfn.XLOOKUP(確報【２月】!AK29,台帳表ｔ[整理番号],台帳表ｔ[精算
グループ]),"")</f>
        <v/>
      </c>
      <c r="AN29" s="278" t="str">
        <f>IFERROR(_xlfn.XLOOKUP(確報【２月】!AK29,台帳表ｔ[整理番号],台帳表ｔ[請求書発行番号]),"")</f>
        <v/>
      </c>
      <c r="AO29" s="269" t="str">
        <f>IFERROR(_xlfn.XLOOKUP(確報【２月】!AK29,台帳表ｔ[整理番号],台帳表ｔ[繁閑調整金]),"")</f>
        <v/>
      </c>
      <c r="AP29" s="275"/>
      <c r="AR29" s="202" t="str">
        <f>IFERROR(_xlfn.XLOOKUP(確報【２月】!AQ29,台帳表ｋ[整理番号],台帳表ｋ[繁閑調整]),"")</f>
        <v/>
      </c>
      <c r="AS29" s="277" t="str">
        <f>IFERROR(_xlfn.XLOOKUP(確報【２月】!AQ29,台帳表ｋ[整理番号],台帳表ｋ[精算
グループ]),"")</f>
        <v/>
      </c>
      <c r="AT29" s="278" t="str">
        <f>IFERROR(_xlfn.XLOOKUP(確報【２月】!AQ29,台帳表ｋ[整理番号],台帳表ｋ[請求書発行番号]),"")</f>
        <v/>
      </c>
      <c r="AU29" s="269" t="str">
        <f>IFERROR(_xlfn.XLOOKUP(確報【２月】!AQ29,台帳表ｋ[整理番号],台帳表ｋ[繁閑調整金]),"")</f>
        <v/>
      </c>
      <c r="AV29" s="275"/>
      <c r="AX29" s="202" t="str">
        <f>IFERROR(_xlfn.XLOOKUP(確報【２月】!AW29,台帳表ｋ[整理番号],台帳表ｋ[繁閑調整]),"")</f>
        <v/>
      </c>
      <c r="AY29" s="277" t="str">
        <f>IFERROR(_xlfn.XLOOKUP(確報【２月】!AW29,台帳表ｋ[整理番号],台帳表ｋ[精算
グループ]),"")</f>
        <v/>
      </c>
      <c r="AZ29" s="278" t="str">
        <f>IFERROR(_xlfn.XLOOKUP(確報【２月】!AW29,台帳表ｋ[整理番号],台帳表ｋ[請求書発行番号]),"")</f>
        <v/>
      </c>
      <c r="BA29" s="269" t="str">
        <f>IFERROR(_xlfn.XLOOKUP(確報【２月】!AW29,台帳表ｋ[整理番号],台帳表ｋ[繁閑調整金]),"")</f>
        <v/>
      </c>
    </row>
    <row r="30" spans="1:54" ht="15.75" customHeight="1" thickBot="1">
      <c r="A30" s="927"/>
      <c r="B30" s="927"/>
      <c r="C30" s="927"/>
      <c r="D30" s="976"/>
      <c r="E30" s="928"/>
      <c r="F30" s="171" t="s">
        <v>16519</v>
      </c>
      <c r="G30" s="172" t="s">
        <v>16606</v>
      </c>
      <c r="H30" s="173"/>
      <c r="I30" s="174"/>
      <c r="J30" s="72"/>
      <c r="K30" s="174"/>
      <c r="L30" s="72"/>
      <c r="M30" s="174"/>
      <c r="N30" s="72"/>
      <c r="O30" s="175">
        <f>SUMIFS(台帳表ｓ[金額],台帳表ｓ[精算
グループ],確報【２月】!$H30,台帳表ｓ[入金月（月のみ）],確報【２月】!$A$1,台帳表ｓ[ＮＣ区分],"南部")+SUMIFS(測量台帳1ｓ[入金額],測量台帳1ｓ[精算
グループ],確報【２月】!$H30,測量台帳1ｓ[入金月（月のみ）],確報【２月】!$A$1,測量台帳1ｓ[NC区分],"南部")+SUMIFS(測量台帳1__2ｓ[入金額(後)],測量台帳1__2ｓ[精算
グループ(後)],確報【２月】!$H30,測量台帳1__2ｓ[入金月(後)（月のみ）],確報【２月】!$A$1,測量台帳1__2ｓ[NC区分],"南部")</f>
        <v>0</v>
      </c>
      <c r="P30" s="173"/>
      <c r="Q30" s="175"/>
      <c r="R30" s="173"/>
      <c r="S30" s="174"/>
      <c r="T30" s="72"/>
      <c r="U30" s="175"/>
      <c r="V30" s="173"/>
      <c r="W30" s="175" cm="1">
        <f t="array" ref="W30">INDEX(設備G入力用!$F$2:$Q$72,ROW(A25), MATCH($A$1,設備G入力用!$F$2:$Q$2,0))</f>
        <v>0</v>
      </c>
      <c r="X30" s="156">
        <f t="shared" si="5"/>
        <v>0</v>
      </c>
      <c r="Y30" s="16">
        <f>SUM(X25:X30)</f>
        <v>3241602</v>
      </c>
      <c r="Z30" s="13" t="s">
        <v>16616</v>
      </c>
      <c r="AA30" s="983"/>
      <c r="AB30" s="304" t="s">
        <v>620</v>
      </c>
      <c r="AC30" s="172">
        <f>SUM(I32,K32,M32,O32,Q32,S32,U32,W32)</f>
        <v>0</v>
      </c>
      <c r="AD30" s="10"/>
      <c r="AE30" s="10"/>
      <c r="AF30" s="202" t="str">
        <f>IFERROR(_xlfn.XLOOKUP(確報【２月】!$AE30,台帳表ｓ[整理番号],台帳表ｓ[繁閑調整]),"")</f>
        <v/>
      </c>
      <c r="AG30" s="277" t="str">
        <f>IFERROR(_xlfn.XLOOKUP(確報【２月】!$AE30,台帳表ｓ[整理番号],台帳表ｓ[精算
グループ]),"")</f>
        <v/>
      </c>
      <c r="AH30" s="278" t="str">
        <f>IFERROR(_xlfn.XLOOKUP(確報【２月】!$AE30,台帳表ｓ[整理番号],台帳表ｓ[請求書発行番号]),"")</f>
        <v/>
      </c>
      <c r="AI30" s="269" t="str">
        <f>IFERROR(_xlfn.XLOOKUP(確報【２月】!$AE30,台帳表ｓ[整理番号],台帳表ｓ[繁閑調整金]),"")</f>
        <v/>
      </c>
      <c r="AJ30" s="139"/>
      <c r="AL30" s="202" t="str">
        <f>IFERROR(_xlfn.XLOOKUP(確報【２月】!AK30,台帳表ｔ[整理番号],台帳表ｔ[繁閑調整]),"")</f>
        <v/>
      </c>
      <c r="AM30" s="277" t="str">
        <f>IFERROR(_xlfn.XLOOKUP(確報【２月】!AK30,台帳表ｔ[整理番号],台帳表ｔ[精算
グループ]),"")</f>
        <v/>
      </c>
      <c r="AN30" s="278" t="str">
        <f>IFERROR(_xlfn.XLOOKUP(確報【２月】!AK30,台帳表ｔ[整理番号],台帳表ｔ[請求書発行番号]),"")</f>
        <v/>
      </c>
      <c r="AO30" s="269" t="str">
        <f>IFERROR(_xlfn.XLOOKUP(確報【２月】!AK30,台帳表ｔ[整理番号],台帳表ｔ[繁閑調整金]),"")</f>
        <v/>
      </c>
      <c r="AP30" s="275"/>
      <c r="AR30" s="202" t="str">
        <f>IFERROR(_xlfn.XLOOKUP(確報【２月】!AQ30,台帳表ｋ[整理番号],台帳表ｋ[繁閑調整]),"")</f>
        <v/>
      </c>
      <c r="AS30" s="277" t="str">
        <f>IFERROR(_xlfn.XLOOKUP(確報【２月】!AQ30,台帳表ｋ[整理番号],台帳表ｋ[精算
グループ]),"")</f>
        <v/>
      </c>
      <c r="AT30" s="278" t="str">
        <f>IFERROR(_xlfn.XLOOKUP(確報【２月】!AQ30,台帳表ｋ[整理番号],台帳表ｋ[請求書発行番号]),"")</f>
        <v/>
      </c>
      <c r="AU30" s="269" t="str">
        <f>IFERROR(_xlfn.XLOOKUP(確報【２月】!AQ30,台帳表ｋ[整理番号],台帳表ｋ[繁閑調整金]),"")</f>
        <v/>
      </c>
      <c r="AV30" s="275"/>
      <c r="AX30" s="202" t="str">
        <f>IFERROR(_xlfn.XLOOKUP(確報【２月】!AW30,台帳表ｋ[整理番号],台帳表ｋ[繁閑調整]),"")</f>
        <v/>
      </c>
      <c r="AY30" s="277" t="str">
        <f>IFERROR(_xlfn.XLOOKUP(確報【２月】!AW30,台帳表ｋ[整理番号],台帳表ｋ[精算
グループ]),"")</f>
        <v/>
      </c>
      <c r="AZ30" s="278" t="str">
        <f>IFERROR(_xlfn.XLOOKUP(確報【２月】!AW30,台帳表ｋ[整理番号],台帳表ｋ[請求書発行番号]),"")</f>
        <v/>
      </c>
      <c r="BA30" s="269" t="str">
        <f>IFERROR(_xlfn.XLOOKUP(確報【２月】!AW30,台帳表ｋ[整理番号],台帳表ｋ[繁閑調整金]),"")</f>
        <v/>
      </c>
    </row>
    <row r="31" spans="1:54" ht="15.75" customHeight="1" thickBot="1">
      <c r="A31" s="927"/>
      <c r="B31" s="927"/>
      <c r="C31" s="927"/>
      <c r="D31" s="976"/>
      <c r="E31" s="926" t="s">
        <v>16500</v>
      </c>
      <c r="F31" s="212" t="s">
        <v>16501</v>
      </c>
      <c r="G31" s="213"/>
      <c r="H31" s="214"/>
      <c r="I31" s="215"/>
      <c r="J31" s="216"/>
      <c r="K31" s="217"/>
      <c r="L31" s="218"/>
      <c r="M31" s="217"/>
      <c r="N31" s="218"/>
      <c r="O31" s="219">
        <f>SUMIFS(台帳表ｓ[金額],台帳表ｓ[精算
グループ],確報【２月】!$H31,台帳表ｓ[入金月（月のみ）],確報【２月】!$A$1,台帳表ｓ[ＮＣ区分],"南部")+SUMIFS(測量台帳1ｓ[入金額],測量台帳1ｓ[精算
グループ],確報【２月】!$H31,測量台帳1ｓ[入金月（月のみ）],確報【２月】!$A$1,測量台帳1ｓ[NC区分],"南部")+SUMIFS(測量台帳1__2ｓ[入金額(後)],測量台帳1__2ｓ[精算
グループ(後)],確報【２月】!$H31,測量台帳1__2ｓ[入金月(後)（月のみ）],確報【２月】!$A$1,測量台帳1__2ｓ[NC区分],"南部")</f>
        <v>0</v>
      </c>
      <c r="P31" s="214"/>
      <c r="Q31" s="219"/>
      <c r="R31" s="214"/>
      <c r="S31" s="217"/>
      <c r="T31" s="218"/>
      <c r="U31" s="219"/>
      <c r="V31" s="214"/>
      <c r="W31" s="219" cm="1">
        <f t="array" ref="W31">INDEX(設備G入力用!$F$2:$Q$72,ROW(A26), MATCH($A$1,設備G入力用!$F$2:$Q$2,0))</f>
        <v>0</v>
      </c>
      <c r="X31" s="220">
        <f t="shared" si="5"/>
        <v>0</v>
      </c>
      <c r="Y31" s="176">
        <f>SUM(X31:X31)</f>
        <v>0</v>
      </c>
      <c r="Z31" s="204"/>
      <c r="AA31" s="983"/>
      <c r="AB31" s="304"/>
      <c r="AC31" s="172">
        <f>SUM(I31,K31,M31,O31,Q31,S31,U31,W31)</f>
        <v>0</v>
      </c>
      <c r="AD31" s="10"/>
      <c r="AE31" s="10"/>
      <c r="AF31" s="202" t="str">
        <f>IFERROR(_xlfn.XLOOKUP(確報【２月】!$AE31,台帳表ｓ[整理番号],台帳表ｓ[繁閑調整]),"")</f>
        <v/>
      </c>
      <c r="AG31" s="277" t="str">
        <f>IFERROR(_xlfn.XLOOKUP(確報【２月】!$AE31,台帳表ｓ[整理番号],台帳表ｓ[精算
グループ]),"")</f>
        <v/>
      </c>
      <c r="AH31" s="278" t="str">
        <f>IFERROR(_xlfn.XLOOKUP(確報【２月】!$AE31,台帳表ｓ[整理番号],台帳表ｓ[請求書発行番号]),"")</f>
        <v/>
      </c>
      <c r="AI31" s="269" t="str">
        <f>IFERROR(_xlfn.XLOOKUP(確報【２月】!$AE31,台帳表ｓ[整理番号],台帳表ｓ[繁閑調整金]),"")</f>
        <v/>
      </c>
      <c r="AJ31" s="139"/>
      <c r="AL31" s="202" t="str">
        <f>IFERROR(_xlfn.XLOOKUP(確報【２月】!AK31,台帳表ｔ[整理番号],台帳表ｔ[繁閑調整]),"")</f>
        <v/>
      </c>
      <c r="AM31" s="277" t="str">
        <f>IFERROR(_xlfn.XLOOKUP(確報【２月】!AK31,台帳表ｔ[整理番号],台帳表ｔ[精算
グループ]),"")</f>
        <v/>
      </c>
      <c r="AN31" s="278" t="str">
        <f>IFERROR(_xlfn.XLOOKUP(確報【２月】!AK31,台帳表ｔ[整理番号],台帳表ｔ[請求書発行番号]),"")</f>
        <v/>
      </c>
      <c r="AO31" s="269" t="str">
        <f>IFERROR(_xlfn.XLOOKUP(確報【２月】!AK31,台帳表ｔ[整理番号],台帳表ｔ[繁閑調整金]),"")</f>
        <v/>
      </c>
      <c r="AP31" s="275"/>
      <c r="AR31" s="202" t="str">
        <f>IFERROR(_xlfn.XLOOKUP(確報【２月】!AQ31,台帳表ｋ[整理番号],台帳表ｋ[繁閑調整]),"")</f>
        <v/>
      </c>
      <c r="AS31" s="277" t="str">
        <f>IFERROR(_xlfn.XLOOKUP(確報【２月】!AQ31,台帳表ｋ[整理番号],台帳表ｋ[精算
グループ]),"")</f>
        <v/>
      </c>
      <c r="AT31" s="278" t="str">
        <f>IFERROR(_xlfn.XLOOKUP(確報【２月】!AQ31,台帳表ｋ[整理番号],台帳表ｋ[請求書発行番号]),"")</f>
        <v/>
      </c>
      <c r="AU31" s="269" t="str">
        <f>IFERROR(_xlfn.XLOOKUP(確報【２月】!AQ31,台帳表ｋ[整理番号],台帳表ｋ[繁閑調整金]),"")</f>
        <v/>
      </c>
      <c r="AV31" s="275"/>
      <c r="AX31" s="202" t="str">
        <f>IFERROR(_xlfn.XLOOKUP(確報【２月】!AW31,台帳表ｋ[整理番号],台帳表ｋ[繁閑調整]),"")</f>
        <v/>
      </c>
      <c r="AY31" s="277" t="str">
        <f>IFERROR(_xlfn.XLOOKUP(確報【２月】!AW31,台帳表ｋ[整理番号],台帳表ｋ[精算
グループ]),"")</f>
        <v/>
      </c>
      <c r="AZ31" s="278" t="str">
        <f>IFERROR(_xlfn.XLOOKUP(確報【２月】!AW31,台帳表ｋ[整理番号],台帳表ｋ[請求書発行番号]),"")</f>
        <v/>
      </c>
      <c r="BA31" s="269" t="str">
        <f>IFERROR(_xlfn.XLOOKUP(確報【２月】!AW31,台帳表ｋ[整理番号],台帳表ｋ[繁閑調整金]),"")</f>
        <v/>
      </c>
    </row>
    <row r="32" spans="1:54" ht="15.75" customHeight="1">
      <c r="A32" s="927"/>
      <c r="B32" s="927"/>
      <c r="C32" s="927"/>
      <c r="D32" s="976"/>
      <c r="E32" s="927"/>
      <c r="F32" s="68" t="s">
        <v>16507</v>
      </c>
      <c r="G32" s="52" t="s">
        <v>16606</v>
      </c>
      <c r="H32" s="177" t="s">
        <v>16508</v>
      </c>
      <c r="I32" s="178"/>
      <c r="J32" s="81" t="s">
        <v>16508</v>
      </c>
      <c r="K32" s="82"/>
      <c r="L32" s="81" t="s">
        <v>16508</v>
      </c>
      <c r="M32" s="82"/>
      <c r="N32" s="69" t="s">
        <v>16508</v>
      </c>
      <c r="O32" s="70">
        <f>SUMIFS(台帳表ｓ[金額],台帳表ｓ[精算
グループ],確報【２月】!$H32,台帳表ｓ[入金月（月のみ）],確報【２月】!$A$1,台帳表ｓ[ＮＣ区分],"南部")+SUMIFS(測量台帳1ｓ[入金額],測量台帳1ｓ[精算
グループ],確報【２月】!$H32,測量台帳1ｓ[入金月（月のみ）],確報【２月】!$A$1,測量台帳1ｓ[NC区分],"南部")+SUMIFS(測量台帳1__2ｓ[入金額(後)],測量台帳1__2ｓ[精算
グループ(後)],確報【２月】!$H32,測量台帳1__2ｓ[入金月(後)（月のみ）],確報【２月】!$A$1,測量台帳1__2ｓ[NC区分],"南部")</f>
        <v>0</v>
      </c>
      <c r="P32" s="177" t="s">
        <v>16508</v>
      </c>
      <c r="Q32" s="70"/>
      <c r="R32" s="177" t="s">
        <v>16508</v>
      </c>
      <c r="S32" s="82"/>
      <c r="T32" s="69" t="s">
        <v>16508</v>
      </c>
      <c r="U32" s="70"/>
      <c r="V32" s="177" t="s">
        <v>16508</v>
      </c>
      <c r="W32" s="70" cm="1">
        <f t="array" ref="W32">INDEX(設備G入力用!$F$2:$Q$72,ROW(A27), MATCH($A$1,設備G入力用!$F$2:$Q$2,0))</f>
        <v>0</v>
      </c>
      <c r="X32" s="71">
        <f t="shared" si="5"/>
        <v>0</v>
      </c>
      <c r="Y32" s="24"/>
      <c r="Z32" s="13"/>
      <c r="AA32" s="983"/>
      <c r="AB32" s="304" t="s">
        <v>16612</v>
      </c>
      <c r="AC32" s="172">
        <f>SUM(I33,K33,M33,O33,Q33,S33,U33,W33)</f>
        <v>0</v>
      </c>
      <c r="AD32" s="10"/>
      <c r="AE32" s="10"/>
      <c r="AF32" s="202" t="str">
        <f>IFERROR(_xlfn.XLOOKUP(確報【２月】!$AE32,台帳表ｓ[整理番号],台帳表ｓ[繁閑調整]),"")</f>
        <v/>
      </c>
      <c r="AG32" s="277" t="str">
        <f>IFERROR(_xlfn.XLOOKUP(確報【２月】!$AE32,台帳表ｓ[整理番号],台帳表ｓ[精算
グループ]),"")</f>
        <v/>
      </c>
      <c r="AH32" s="278" t="str">
        <f>IFERROR(_xlfn.XLOOKUP(確報【２月】!$AE32,台帳表ｓ[整理番号],台帳表ｓ[請求書発行番号]),"")</f>
        <v/>
      </c>
      <c r="AI32" s="269" t="str">
        <f>IFERROR(_xlfn.XLOOKUP(確報【２月】!$AE32,台帳表ｓ[整理番号],台帳表ｓ[繁閑調整金]),"")</f>
        <v/>
      </c>
      <c r="AJ32" s="139"/>
      <c r="AL32" s="202" t="str">
        <f>IFERROR(_xlfn.XLOOKUP(確報【２月】!AK32,台帳表ｔ[整理番号],台帳表ｔ[繁閑調整]),"")</f>
        <v/>
      </c>
      <c r="AM32" s="277" t="str">
        <f>IFERROR(_xlfn.XLOOKUP(確報【２月】!AK32,台帳表ｔ[整理番号],台帳表ｔ[精算
グループ]),"")</f>
        <v/>
      </c>
      <c r="AN32" s="278" t="str">
        <f>IFERROR(_xlfn.XLOOKUP(確報【２月】!AK32,台帳表ｔ[整理番号],台帳表ｔ[請求書発行番号]),"")</f>
        <v/>
      </c>
      <c r="AO32" s="269" t="str">
        <f>IFERROR(_xlfn.XLOOKUP(確報【２月】!AK32,台帳表ｔ[整理番号],台帳表ｔ[繁閑調整金]),"")</f>
        <v/>
      </c>
      <c r="AP32" s="275"/>
      <c r="AR32" s="202" t="str">
        <f>IFERROR(_xlfn.XLOOKUP(確報【２月】!AQ32,台帳表ｋ[整理番号],台帳表ｋ[繁閑調整]),"")</f>
        <v/>
      </c>
      <c r="AS32" s="277" t="str">
        <f>IFERROR(_xlfn.XLOOKUP(確報【２月】!AQ32,台帳表ｋ[整理番号],台帳表ｋ[精算
グループ]),"")</f>
        <v/>
      </c>
      <c r="AT32" s="278" t="str">
        <f>IFERROR(_xlfn.XLOOKUP(確報【２月】!AQ32,台帳表ｋ[整理番号],台帳表ｋ[請求書発行番号]),"")</f>
        <v/>
      </c>
      <c r="AU32" s="269" t="str">
        <f>IFERROR(_xlfn.XLOOKUP(確報【２月】!AQ32,台帳表ｋ[整理番号],台帳表ｋ[繁閑調整金]),"")</f>
        <v/>
      </c>
      <c r="AV32" s="275"/>
      <c r="AX32" s="202" t="str">
        <f>IFERROR(_xlfn.XLOOKUP(確報【２月】!AW32,台帳表ｋ[整理番号],台帳表ｋ[繁閑調整]),"")</f>
        <v/>
      </c>
      <c r="AY32" s="277" t="str">
        <f>IFERROR(_xlfn.XLOOKUP(確報【２月】!AW32,台帳表ｋ[整理番号],台帳表ｋ[精算
グループ]),"")</f>
        <v/>
      </c>
      <c r="AZ32" s="278" t="str">
        <f>IFERROR(_xlfn.XLOOKUP(確報【２月】!AW32,台帳表ｋ[整理番号],台帳表ｋ[請求書発行番号]),"")</f>
        <v/>
      </c>
      <c r="BA32" s="269" t="str">
        <f>IFERROR(_xlfn.XLOOKUP(確報【２月】!AW32,台帳表ｋ[整理番号],台帳表ｋ[繁閑調整金]),"")</f>
        <v/>
      </c>
    </row>
    <row r="33" spans="1:53" ht="16.350000000000001" customHeight="1">
      <c r="A33" s="927"/>
      <c r="B33" s="927"/>
      <c r="C33" s="927"/>
      <c r="D33" s="976"/>
      <c r="E33" s="927"/>
      <c r="F33" s="25" t="s">
        <v>16503</v>
      </c>
      <c r="G33" s="52" t="s">
        <v>16606</v>
      </c>
      <c r="H33" s="45" t="s">
        <v>16504</v>
      </c>
      <c r="I33" s="46"/>
      <c r="J33" s="78" t="s">
        <v>16504</v>
      </c>
      <c r="K33" s="40"/>
      <c r="L33" s="78" t="s">
        <v>16504</v>
      </c>
      <c r="M33" s="40"/>
      <c r="N33" s="60" t="s">
        <v>16504</v>
      </c>
      <c r="O33" s="61">
        <f>SUMIFS(台帳表ｓ[金額],台帳表ｓ[精算
グループ],確報【２月】!$H33,台帳表ｓ[入金月（月のみ）],確報【２月】!$A$1,台帳表ｓ[ＮＣ区分],"南部")+SUMIFS(測量台帳1ｓ[入金額],測量台帳1ｓ[精算
グループ],確報【２月】!$H33,測量台帳1ｓ[入金月（月のみ）],確報【２月】!$A$1,測量台帳1ｓ[NC区分],"南部")+SUMIFS(測量台帳1__2ｓ[入金額(後)],測量台帳1__2ｓ[精算
グループ(後)],確報【２月】!$H33,測量台帳1__2ｓ[入金月(後)（月のみ）],確報【２月】!$A$1,測量台帳1__2ｓ[NC区分],"南部")</f>
        <v>0</v>
      </c>
      <c r="P33" s="45" t="s">
        <v>16504</v>
      </c>
      <c r="Q33" s="61"/>
      <c r="R33" s="45" t="s">
        <v>16504</v>
      </c>
      <c r="S33" s="40"/>
      <c r="T33" s="60" t="s">
        <v>16504</v>
      </c>
      <c r="U33" s="61"/>
      <c r="V33" s="45" t="s">
        <v>16504</v>
      </c>
      <c r="W33" s="61" cm="1">
        <f t="array" ref="W33">INDEX(設備G入力用!$F$2:$Q$72,ROW(A28), MATCH($A$1,設備G入力用!$F$2:$Q$2,0))</f>
        <v>0</v>
      </c>
      <c r="X33" s="30">
        <f t="shared" si="5"/>
        <v>0</v>
      </c>
      <c r="Y33" s="24"/>
      <c r="Z33" s="13"/>
      <c r="AA33" s="983"/>
      <c r="AB33" s="304" t="s">
        <v>315</v>
      </c>
      <c r="AC33" s="172">
        <f>SUM(I34,K34,M34,O34,Q34,S34,U34,W34)</f>
        <v>0</v>
      </c>
      <c r="AF33" s="202" t="str">
        <f>IFERROR(_xlfn.XLOOKUP(確報【２月】!$AE33,台帳表ｓ[整理番号],台帳表ｓ[繁閑調整]),"")</f>
        <v/>
      </c>
      <c r="AG33" s="277" t="str">
        <f>IFERROR(_xlfn.XLOOKUP(確報【２月】!$AE33,台帳表ｓ[整理番号],台帳表ｓ[精算
グループ]),"")</f>
        <v/>
      </c>
      <c r="AH33" s="278" t="str">
        <f>IFERROR(_xlfn.XLOOKUP(確報【２月】!$AE33,台帳表ｓ[整理番号],台帳表ｓ[請求書発行番号]),"")</f>
        <v/>
      </c>
      <c r="AI33" s="269" t="str">
        <f>IFERROR(_xlfn.XLOOKUP(確報【２月】!$AE33,台帳表ｓ[整理番号],台帳表ｓ[繁閑調整金]),"")</f>
        <v/>
      </c>
      <c r="AJ33" s="139"/>
      <c r="AL33" s="202" t="str">
        <f>IFERROR(_xlfn.XLOOKUP(確報【２月】!AK33,台帳表ｔ[整理番号],台帳表ｔ[繁閑調整]),"")</f>
        <v/>
      </c>
      <c r="AM33" s="277" t="str">
        <f>IFERROR(_xlfn.XLOOKUP(確報【２月】!AK33,台帳表ｔ[整理番号],台帳表ｔ[精算
グループ]),"")</f>
        <v/>
      </c>
      <c r="AN33" s="278" t="str">
        <f>IFERROR(_xlfn.XLOOKUP(確報【２月】!AK33,台帳表ｔ[整理番号],台帳表ｔ[請求書発行番号]),"")</f>
        <v/>
      </c>
      <c r="AO33" s="269" t="str">
        <f>IFERROR(_xlfn.XLOOKUP(確報【２月】!AK33,台帳表ｔ[整理番号],台帳表ｔ[繁閑調整金]),"")</f>
        <v/>
      </c>
      <c r="AP33" s="275"/>
      <c r="AR33" s="202" t="str">
        <f>IFERROR(_xlfn.XLOOKUP(確報【２月】!AQ33,台帳表ｋ[整理番号],台帳表ｋ[繁閑調整]),"")</f>
        <v/>
      </c>
      <c r="AS33" s="277" t="str">
        <f>IFERROR(_xlfn.XLOOKUP(確報【２月】!AQ33,台帳表ｋ[整理番号],台帳表ｋ[精算
グループ]),"")</f>
        <v/>
      </c>
      <c r="AT33" s="278" t="str">
        <f>IFERROR(_xlfn.XLOOKUP(確報【２月】!AQ33,台帳表ｋ[整理番号],台帳表ｋ[請求書発行番号]),"")</f>
        <v/>
      </c>
      <c r="AU33" s="269" t="str">
        <f>IFERROR(_xlfn.XLOOKUP(確報【２月】!AQ33,台帳表ｋ[整理番号],台帳表ｋ[繁閑調整金]),"")</f>
        <v/>
      </c>
      <c r="AV33" s="275"/>
      <c r="AX33" s="202" t="str">
        <f>IFERROR(_xlfn.XLOOKUP(確報【２月】!AW33,台帳表ｋ[整理番号],台帳表ｋ[繁閑調整]),"")</f>
        <v/>
      </c>
      <c r="AY33" s="277" t="str">
        <f>IFERROR(_xlfn.XLOOKUP(確報【２月】!AW33,台帳表ｋ[整理番号],台帳表ｋ[精算
グループ]),"")</f>
        <v/>
      </c>
      <c r="AZ33" s="278" t="str">
        <f>IFERROR(_xlfn.XLOOKUP(確報【２月】!AW33,台帳表ｋ[整理番号],台帳表ｋ[請求書発行番号]),"")</f>
        <v/>
      </c>
      <c r="BA33" s="269" t="str">
        <f>IFERROR(_xlfn.XLOOKUP(確報【２月】!AW33,台帳表ｋ[整理番号],台帳表ｋ[繁閑調整金]),"")</f>
        <v/>
      </c>
    </row>
    <row r="34" spans="1:53" ht="16.350000000000001" customHeight="1" thickBot="1">
      <c r="A34" s="927"/>
      <c r="B34" s="927"/>
      <c r="C34" s="927"/>
      <c r="D34" s="976"/>
      <c r="E34" s="927"/>
      <c r="F34" s="25" t="s">
        <v>16505</v>
      </c>
      <c r="G34" s="52" t="s">
        <v>16606</v>
      </c>
      <c r="H34" s="45" t="s">
        <v>16506</v>
      </c>
      <c r="I34" s="46"/>
      <c r="J34" s="78" t="s">
        <v>16506</v>
      </c>
      <c r="K34" s="40"/>
      <c r="L34" s="78" t="s">
        <v>16506</v>
      </c>
      <c r="M34" s="40"/>
      <c r="N34" s="60" t="s">
        <v>16506</v>
      </c>
      <c r="O34" s="61">
        <f>SUMIFS(台帳表ｓ[金額],台帳表ｓ[精算
グループ],確報【２月】!$H34,台帳表ｓ[入金月（月のみ）],確報【２月】!$A$1,台帳表ｓ[ＮＣ区分],"南部")+SUMIFS(測量台帳1ｓ[入金額],測量台帳1ｓ[精算
グループ],確報【２月】!$H34,測量台帳1ｓ[入金月（月のみ）],確報【２月】!$A$1,測量台帳1ｓ[NC区分],"南部")+SUMIFS(測量台帳1__2ｓ[入金額(後)],測量台帳1__2ｓ[精算
グループ(後)],確報【２月】!$H34,測量台帳1__2ｓ[入金月(後)（月のみ）],確報【２月】!$A$1,測量台帳1__2ｓ[NC区分],"南部")</f>
        <v>0</v>
      </c>
      <c r="P34" s="45" t="s">
        <v>16506</v>
      </c>
      <c r="Q34" s="61"/>
      <c r="R34" s="45" t="s">
        <v>16506</v>
      </c>
      <c r="S34" s="40"/>
      <c r="T34" s="60" t="s">
        <v>16506</v>
      </c>
      <c r="U34" s="61"/>
      <c r="V34" s="45" t="s">
        <v>16506</v>
      </c>
      <c r="W34" s="61" cm="1">
        <f t="array" ref="W34">INDEX(設備G入力用!$F$2:$Q$72,ROW(A29), MATCH($A$1,設備G入力用!$F$2:$Q$2,0))</f>
        <v>0</v>
      </c>
      <c r="X34" s="30">
        <f t="shared" si="5"/>
        <v>0</v>
      </c>
      <c r="AA34" s="984"/>
      <c r="AB34" s="304" t="s">
        <v>16617</v>
      </c>
      <c r="AC34" s="172">
        <f>SUM(I35,K35,M35,O35,Q35,S35,U35,W35)</f>
        <v>0</v>
      </c>
      <c r="AD34" s="10"/>
      <c r="AE34" s="10"/>
      <c r="AF34" s="202" t="str">
        <f>IFERROR(_xlfn.XLOOKUP(確報【２月】!$AE34,台帳表ｓ[整理番号],台帳表ｓ[繁閑調整]),"")</f>
        <v/>
      </c>
      <c r="AG34" s="277" t="str">
        <f>IFERROR(_xlfn.XLOOKUP(確報【２月】!$AE34,台帳表ｓ[整理番号],台帳表ｓ[精算
グループ]),"")</f>
        <v/>
      </c>
      <c r="AH34" s="278" t="str">
        <f>IFERROR(_xlfn.XLOOKUP(確報【２月】!$AE34,台帳表ｓ[整理番号],台帳表ｓ[請求書発行番号]),"")</f>
        <v/>
      </c>
      <c r="AI34" s="269" t="str">
        <f>IFERROR(_xlfn.XLOOKUP(確報【２月】!$AE34,台帳表ｓ[整理番号],台帳表ｓ[繁閑調整金]),"")</f>
        <v/>
      </c>
      <c r="AJ34" s="139"/>
      <c r="AL34" s="202" t="str">
        <f>IFERROR(_xlfn.XLOOKUP(確報【２月】!AK34,台帳表ｔ[整理番号],台帳表ｔ[繁閑調整]),"")</f>
        <v/>
      </c>
      <c r="AM34" s="277" t="str">
        <f>IFERROR(_xlfn.XLOOKUP(確報【２月】!AK34,台帳表ｔ[整理番号],台帳表ｔ[精算
グループ]),"")</f>
        <v/>
      </c>
      <c r="AN34" s="278" t="str">
        <f>IFERROR(_xlfn.XLOOKUP(確報【２月】!AK34,台帳表ｔ[整理番号],台帳表ｔ[請求書発行番号]),"")</f>
        <v/>
      </c>
      <c r="AO34" s="269" t="str">
        <f>IFERROR(_xlfn.XLOOKUP(確報【２月】!AK34,台帳表ｔ[整理番号],台帳表ｔ[繁閑調整金]),"")</f>
        <v/>
      </c>
      <c r="AP34" s="275"/>
      <c r="AR34" s="202" t="str">
        <f>IFERROR(_xlfn.XLOOKUP(確報【２月】!AQ34,台帳表ｋ[整理番号],台帳表ｋ[繁閑調整]),"")</f>
        <v/>
      </c>
      <c r="AS34" s="277" t="str">
        <f>IFERROR(_xlfn.XLOOKUP(確報【２月】!AQ34,台帳表ｋ[整理番号],台帳表ｋ[精算
グループ]),"")</f>
        <v/>
      </c>
      <c r="AT34" s="278" t="str">
        <f>IFERROR(_xlfn.XLOOKUP(確報【２月】!AQ34,台帳表ｋ[整理番号],台帳表ｋ[請求書発行番号]),"")</f>
        <v/>
      </c>
      <c r="AU34" s="269" t="str">
        <f>IFERROR(_xlfn.XLOOKUP(確報【２月】!AQ34,台帳表ｋ[整理番号],台帳表ｋ[繁閑調整金]),"")</f>
        <v/>
      </c>
      <c r="AV34" s="275"/>
      <c r="AX34" s="202" t="str">
        <f>IFERROR(_xlfn.XLOOKUP(確報【２月】!AW34,台帳表ｋ[整理番号],台帳表ｋ[繁閑調整]),"")</f>
        <v/>
      </c>
      <c r="AY34" s="277" t="str">
        <f>IFERROR(_xlfn.XLOOKUP(確報【２月】!AW34,台帳表ｋ[整理番号],台帳表ｋ[精算
グループ]),"")</f>
        <v/>
      </c>
      <c r="AZ34" s="278" t="str">
        <f>IFERROR(_xlfn.XLOOKUP(確報【２月】!AW34,台帳表ｋ[整理番号],台帳表ｋ[請求書発行番号]),"")</f>
        <v/>
      </c>
      <c r="BA34" s="269" t="str">
        <f>IFERROR(_xlfn.XLOOKUP(確報【２月】!AW34,台帳表ｋ[整理番号],台帳表ｋ[繁閑調整金]),"")</f>
        <v/>
      </c>
    </row>
    <row r="35" spans="1:53" ht="16.350000000000001" customHeight="1" thickTop="1" thickBot="1">
      <c r="A35" s="927"/>
      <c r="B35" s="927"/>
      <c r="C35" s="927"/>
      <c r="D35" s="979"/>
      <c r="E35" s="928"/>
      <c r="F35" s="25" t="s">
        <v>16509</v>
      </c>
      <c r="G35" s="52" t="s">
        <v>16606</v>
      </c>
      <c r="H35" s="45"/>
      <c r="I35" s="46"/>
      <c r="J35" s="78"/>
      <c r="K35" s="40"/>
      <c r="L35" s="78"/>
      <c r="M35" s="40"/>
      <c r="N35" s="60"/>
      <c r="O35" s="61">
        <f>SUMIFS(台帳表ｓ[金額],台帳表ｓ[精算
グループ],確報【２月】!$H35,台帳表ｓ[入金月（月のみ）],確報【２月】!$A$1,台帳表ｓ[ＮＣ区分],"南部")+SUMIFS(測量台帳1ｓ[入金額],測量台帳1ｓ[精算
グループ],確報【２月】!$H35,測量台帳1ｓ[入金月（月のみ）],確報【２月】!$A$1,測量台帳1ｓ[NC区分],"南部")+SUMIFS(測量台帳1__2ｓ[入金額(後)],測量台帳1__2ｓ[精算
グループ(後)],確報【２月】!$H35,測量台帳1__2ｓ[入金月(後)（月のみ）],確報【２月】!$A$1,測量台帳1__2ｓ[NC区分],"南部")</f>
        <v>0</v>
      </c>
      <c r="P35" s="45"/>
      <c r="Q35" s="61"/>
      <c r="R35" s="45"/>
      <c r="S35" s="40"/>
      <c r="T35" s="60"/>
      <c r="U35" s="61"/>
      <c r="V35" s="45"/>
      <c r="W35" s="61" cm="1">
        <f t="array" ref="W35">INDEX(設備G入力用!$F$2:$Q$72,ROW(A30), MATCH($A$1,設備G入力用!$F$2:$Q$2,0))</f>
        <v>0</v>
      </c>
      <c r="X35" s="30">
        <f t="shared" si="5"/>
        <v>0</v>
      </c>
      <c r="Y35" s="16">
        <f>SUM(X32:X35)</f>
        <v>0</v>
      </c>
      <c r="Z35" s="13" t="s">
        <v>16618</v>
      </c>
      <c r="AA35" s="1069" t="s">
        <v>16613</v>
      </c>
      <c r="AB35" s="1070"/>
      <c r="AC35" s="297">
        <f>SUM(AC24:AC34)</f>
        <v>3241602</v>
      </c>
      <c r="AD35" s="10"/>
      <c r="AE35" s="10"/>
      <c r="AF35" s="202" t="str">
        <f>IFERROR(_xlfn.XLOOKUP(確報【２月】!$AE35,台帳表ｓ[整理番号],台帳表ｓ[繁閑調整]),"")</f>
        <v/>
      </c>
      <c r="AG35" s="277" t="str">
        <f>IFERROR(_xlfn.XLOOKUP(確報【２月】!$AE35,台帳表ｓ[整理番号],台帳表ｓ[精算
グループ]),"")</f>
        <v/>
      </c>
      <c r="AH35" s="278" t="str">
        <f>IFERROR(_xlfn.XLOOKUP(確報【２月】!$AE35,台帳表ｓ[整理番号],台帳表ｓ[請求書発行番号]),"")</f>
        <v/>
      </c>
      <c r="AI35" s="269" t="str">
        <f>IFERROR(_xlfn.XLOOKUP(確報【２月】!$AE35,台帳表ｓ[整理番号],台帳表ｓ[繁閑調整金]),"")</f>
        <v/>
      </c>
      <c r="AJ35" s="275"/>
      <c r="AL35" s="202" t="str">
        <f>IFERROR(_xlfn.XLOOKUP(確報【２月】!AK35,台帳表ｔ[整理番号],台帳表ｔ[繁閑調整]),"")</f>
        <v/>
      </c>
      <c r="AM35" s="277" t="str">
        <f>IFERROR(_xlfn.XLOOKUP(確報【２月】!AK35,台帳表ｔ[整理番号],台帳表ｔ[精算
グループ]),"")</f>
        <v/>
      </c>
      <c r="AN35" s="278" t="str">
        <f>IFERROR(_xlfn.XLOOKUP(確報【２月】!AK35,台帳表ｔ[整理番号],台帳表ｔ[請求書発行番号]),"")</f>
        <v/>
      </c>
      <c r="AO35" s="269" t="str">
        <f>IFERROR(_xlfn.XLOOKUP(確報【２月】!AK35,台帳表ｔ[整理番号],台帳表ｔ[繁閑調整金]),"")</f>
        <v/>
      </c>
      <c r="AP35" s="275"/>
      <c r="AR35" s="202" t="str">
        <f>IFERROR(_xlfn.XLOOKUP(確報【２月】!AQ35,台帳表ｋ[整理番号],台帳表ｋ[繁閑調整]),"")</f>
        <v/>
      </c>
      <c r="AS35" s="277" t="str">
        <f>IFERROR(_xlfn.XLOOKUP(確報【２月】!AQ35,台帳表ｋ[整理番号],台帳表ｋ[精算
グループ]),"")</f>
        <v/>
      </c>
      <c r="AT35" s="278" t="str">
        <f>IFERROR(_xlfn.XLOOKUP(確報【２月】!AQ35,台帳表ｋ[整理番号],台帳表ｋ[請求書発行番号]),"")</f>
        <v/>
      </c>
      <c r="AU35" s="269" t="str">
        <f>IFERROR(_xlfn.XLOOKUP(確報【２月】!AQ35,台帳表ｋ[整理番号],台帳表ｋ[繁閑調整金]),"")</f>
        <v/>
      </c>
      <c r="AV35" s="275"/>
      <c r="AX35" s="202" t="str">
        <f>IFERROR(_xlfn.XLOOKUP(確報【２月】!AW35,台帳表ｋ[整理番号],台帳表ｋ[繁閑調整]),"")</f>
        <v/>
      </c>
      <c r="AY35" s="277" t="str">
        <f>IFERROR(_xlfn.XLOOKUP(確報【２月】!AW35,台帳表ｋ[整理番号],台帳表ｋ[精算
グループ]),"")</f>
        <v/>
      </c>
      <c r="AZ35" s="278" t="str">
        <f>IFERROR(_xlfn.XLOOKUP(確報【２月】!AW35,台帳表ｋ[整理番号],台帳表ｋ[請求書発行番号]),"")</f>
        <v/>
      </c>
      <c r="BA35" s="269" t="str">
        <f>IFERROR(_xlfn.XLOOKUP(確報【２月】!AW35,台帳表ｋ[整理番号],台帳表ｋ[繁閑調整金]),"")</f>
        <v/>
      </c>
    </row>
    <row r="36" spans="1:53" ht="16.350000000000001" customHeight="1">
      <c r="A36" s="927"/>
      <c r="B36" s="927"/>
      <c r="C36" s="927"/>
      <c r="D36" s="973" t="s">
        <v>16520</v>
      </c>
      <c r="E36" s="926" t="s">
        <v>16521</v>
      </c>
      <c r="F36" s="57" t="s">
        <v>16522</v>
      </c>
      <c r="G36" s="19" t="s">
        <v>16606</v>
      </c>
      <c r="H36" s="167" t="s">
        <v>16493</v>
      </c>
      <c r="I36" s="179"/>
      <c r="J36" s="75" t="s">
        <v>94</v>
      </c>
      <c r="K36" s="76">
        <f>SUMIFS(台帳表ｓ[金額],台帳表ｓ[精算
グループ],確報【２月】!$H36,台帳表ｓ[入金月（月のみ）],確報【２月】!$A$1,台帳表ｓ[ＮＣ区分],"埼玉")+SUMIFS(測量台帳1ｓ[入金額],測量台帳1ｓ[精算
グループ],確報【２月】!$H36,測量台帳1ｓ[入金月（月のみ）],確報【２月】!$A$1,測量台帳1ｓ[NC区分],"埼玉")+SUMIFS(測量台帳1__2ｓ[入金額(後)],測量台帳1__2ｓ[精算
グループ(後)],確報【２月】!$H36,測量台帳1__2ｓ[入金月(後)（月のみ）],確報【２月】!$A$1,測量台帳1__2ｓ[NC区分],"埼玉")</f>
        <v>1612394</v>
      </c>
      <c r="L36" s="75" t="s">
        <v>94</v>
      </c>
      <c r="M36" s="76"/>
      <c r="N36" s="58" t="s">
        <v>94</v>
      </c>
      <c r="O36" s="59"/>
      <c r="P36" s="167" t="s">
        <v>94</v>
      </c>
      <c r="Q36" s="59"/>
      <c r="R36" s="167" t="s">
        <v>94</v>
      </c>
      <c r="S36" s="76"/>
      <c r="T36" s="58" t="s">
        <v>94</v>
      </c>
      <c r="U36" s="59"/>
      <c r="V36" s="167" t="s">
        <v>94</v>
      </c>
      <c r="W36" s="59" cm="1">
        <f t="array" ref="W36">INDEX(設備G入力用!$F$2:$Q$72,ROW(A31), MATCH($A$1,設備G入力用!$F$2:$Q$2,0))</f>
        <v>0</v>
      </c>
      <c r="X36" s="23">
        <f>SUM(I36,K36,M36,O36,Q36,S36,U36,W36)</f>
        <v>1612394</v>
      </c>
      <c r="Y36" s="24"/>
      <c r="Z36" s="13"/>
      <c r="AA36" s="982" t="s">
        <v>16520</v>
      </c>
      <c r="AB36" s="308" t="s">
        <v>94</v>
      </c>
      <c r="AC36" s="110">
        <f t="shared" ref="AC36:AC45" si="6">SUM(I36,K36,M36,O36,Q36,S36,U36,W36)</f>
        <v>1612394</v>
      </c>
      <c r="AD36" s="10"/>
      <c r="AE36" s="10"/>
      <c r="AF36" s="202" t="str">
        <f>IFERROR(_xlfn.XLOOKUP(確報【２月】!$AE36,台帳表ｓ[整理番号],台帳表ｓ[繁閑調整]),"")</f>
        <v/>
      </c>
      <c r="AG36" s="277" t="str">
        <f>IFERROR(_xlfn.XLOOKUP(確報【２月】!$AE36,台帳表ｓ[整理番号],台帳表ｓ[精算
グループ]),"")</f>
        <v/>
      </c>
      <c r="AH36" s="278" t="str">
        <f>IFERROR(_xlfn.XLOOKUP(確報【２月】!$AE36,台帳表ｓ[整理番号],台帳表ｓ[請求書発行番号]),"")</f>
        <v/>
      </c>
      <c r="AI36" s="269" t="str">
        <f>IFERROR(_xlfn.XLOOKUP(確報【２月】!$AE36,台帳表ｓ[整理番号],台帳表ｓ[繁閑調整金]),"")</f>
        <v/>
      </c>
      <c r="AJ36" s="275"/>
      <c r="AL36" s="202" t="str">
        <f>IFERROR(_xlfn.XLOOKUP(確報【２月】!AK36,台帳表ｔ[整理番号],台帳表ｔ[繁閑調整]),"")</f>
        <v/>
      </c>
      <c r="AM36" s="277" t="str">
        <f>IFERROR(_xlfn.XLOOKUP(確報【２月】!AK36,台帳表ｔ[整理番号],台帳表ｔ[精算
グループ]),"")</f>
        <v/>
      </c>
      <c r="AN36" s="278" t="str">
        <f>IFERROR(_xlfn.XLOOKUP(確報【２月】!AK36,台帳表ｔ[整理番号],台帳表ｔ[請求書発行番号]),"")</f>
        <v/>
      </c>
      <c r="AO36" s="269" t="str">
        <f>IFERROR(_xlfn.XLOOKUP(確報【２月】!AK36,台帳表ｔ[整理番号],台帳表ｔ[繁閑調整金]),"")</f>
        <v/>
      </c>
      <c r="AP36" s="275"/>
      <c r="AR36" s="202" t="str">
        <f>IFERROR(_xlfn.XLOOKUP(確報【２月】!AQ36,台帳表ｋ[整理番号],台帳表ｋ[繁閑調整]),"")</f>
        <v/>
      </c>
      <c r="AS36" s="277" t="str">
        <f>IFERROR(_xlfn.XLOOKUP(確報【２月】!AQ36,台帳表ｋ[整理番号],台帳表ｋ[精算
グループ]),"")</f>
        <v/>
      </c>
      <c r="AT36" s="278" t="str">
        <f>IFERROR(_xlfn.XLOOKUP(確報【２月】!AQ36,台帳表ｋ[整理番号],台帳表ｋ[請求書発行番号]),"")</f>
        <v/>
      </c>
      <c r="AU36" s="269" t="str">
        <f>IFERROR(_xlfn.XLOOKUP(確報【２月】!AQ36,台帳表ｋ[整理番号],台帳表ｋ[繁閑調整金]),"")</f>
        <v/>
      </c>
      <c r="AV36" s="275"/>
      <c r="AX36" s="202" t="str">
        <f>IFERROR(_xlfn.XLOOKUP(確報【２月】!AW36,台帳表ｋ[整理番号],台帳表ｋ[繁閑調整]),"")</f>
        <v/>
      </c>
      <c r="AY36" s="277" t="str">
        <f>IFERROR(_xlfn.XLOOKUP(確報【２月】!AW36,台帳表ｋ[整理番号],台帳表ｋ[精算
グループ]),"")</f>
        <v/>
      </c>
      <c r="AZ36" s="278" t="str">
        <f>IFERROR(_xlfn.XLOOKUP(確報【２月】!AW36,台帳表ｋ[整理番号],台帳表ｋ[請求書発行番号]),"")</f>
        <v/>
      </c>
      <c r="BA36" s="269" t="str">
        <f>IFERROR(_xlfn.XLOOKUP(確報【２月】!AW36,台帳表ｋ[整理番号],台帳表ｋ[繁閑調整金]),"")</f>
        <v/>
      </c>
    </row>
    <row r="37" spans="1:53" ht="16.350000000000001" customHeight="1">
      <c r="A37" s="927"/>
      <c r="B37" s="927"/>
      <c r="C37" s="927"/>
      <c r="D37" s="976"/>
      <c r="E37" s="927"/>
      <c r="F37" s="55" t="s">
        <v>16523</v>
      </c>
      <c r="G37" s="52" t="s">
        <v>16606</v>
      </c>
      <c r="H37" s="45" t="s">
        <v>16494</v>
      </c>
      <c r="I37" s="46"/>
      <c r="J37" s="78" t="s">
        <v>220</v>
      </c>
      <c r="K37" s="40">
        <f>SUMIFS(台帳表ｓ[金額],台帳表ｓ[精算
グループ],確報【２月】!$H37,台帳表ｓ[入金月（月のみ）],確報【２月】!$A$1,台帳表ｓ[ＮＣ区分],"埼玉")+SUMIFS(測量台帳1ｓ[入金額],測量台帳1ｓ[精算
グループ],確報【２月】!$H37,測量台帳1ｓ[入金月（月のみ）],確報【２月】!$A$1,測量台帳1ｓ[NC区分],"埼玉")+SUMIFS(測量台帳1__2ｓ[入金額(後)],測量台帳1__2ｓ[精算
グループ(後)],確報【２月】!$H37,測量台帳1__2ｓ[入金月(後)（月のみ）],確報【２月】!$A$1,測量台帳1__2ｓ[NC区分],"埼玉")</f>
        <v>51815</v>
      </c>
      <c r="L37" s="78" t="s">
        <v>220</v>
      </c>
      <c r="M37" s="40"/>
      <c r="N37" s="60" t="s">
        <v>220</v>
      </c>
      <c r="O37" s="61"/>
      <c r="P37" s="45" t="s">
        <v>220</v>
      </c>
      <c r="Q37" s="61"/>
      <c r="R37" s="45" t="s">
        <v>220</v>
      </c>
      <c r="S37" s="40"/>
      <c r="T37" s="60" t="s">
        <v>220</v>
      </c>
      <c r="U37" s="61"/>
      <c r="V37" s="45" t="s">
        <v>220</v>
      </c>
      <c r="W37" s="61" cm="1">
        <f t="array" ref="W37">INDEX(設備G入力用!$F$2:$Q$72,ROW(A32), MATCH($A$1,設備G入力用!$F$2:$Q$2,0))</f>
        <v>0</v>
      </c>
      <c r="X37" s="30">
        <f t="shared" ref="X37:X76" si="7">SUM(I37,K37,M37,O37,Q37,S37,U37,W37)</f>
        <v>51815</v>
      </c>
      <c r="Y37" s="24"/>
      <c r="Z37" s="13"/>
      <c r="AA37" s="983"/>
      <c r="AB37" s="299" t="s">
        <v>220</v>
      </c>
      <c r="AC37" s="112">
        <f t="shared" si="6"/>
        <v>51815</v>
      </c>
      <c r="AD37" s="10"/>
      <c r="AE37" s="10"/>
      <c r="AF37" s="202" t="str">
        <f>IFERROR(_xlfn.XLOOKUP(確報【２月】!$AE37,台帳表ｓ[整理番号],台帳表ｓ[繁閑調整]),"")</f>
        <v/>
      </c>
      <c r="AG37" s="277" t="str">
        <f>IFERROR(_xlfn.XLOOKUP(確報【２月】!$AE37,台帳表ｓ[整理番号],台帳表ｓ[精算
グループ]),"")</f>
        <v/>
      </c>
      <c r="AH37" s="278" t="str">
        <f>IFERROR(_xlfn.XLOOKUP(確報【２月】!$AE37,台帳表ｓ[整理番号],台帳表ｓ[請求書発行番号]),"")</f>
        <v/>
      </c>
      <c r="AI37" s="269" t="str">
        <f>IFERROR(_xlfn.XLOOKUP(確報【２月】!$AE37,台帳表ｓ[整理番号],台帳表ｓ[繁閑調整金]),"")</f>
        <v/>
      </c>
      <c r="AJ37" s="275"/>
      <c r="AL37" s="202" t="str">
        <f>IFERROR(_xlfn.XLOOKUP(確報【２月】!AK37,台帳表ｔ[整理番号],台帳表ｔ[繁閑調整]),"")</f>
        <v/>
      </c>
      <c r="AM37" s="277" t="str">
        <f>IFERROR(_xlfn.XLOOKUP(確報【２月】!AK37,台帳表ｔ[整理番号],台帳表ｔ[精算
グループ]),"")</f>
        <v/>
      </c>
      <c r="AN37" s="278" t="str">
        <f>IFERROR(_xlfn.XLOOKUP(確報【２月】!AK37,台帳表ｔ[整理番号],台帳表ｔ[請求書発行番号]),"")</f>
        <v/>
      </c>
      <c r="AO37" s="269" t="str">
        <f>IFERROR(_xlfn.XLOOKUP(確報【２月】!AK37,台帳表ｔ[整理番号],台帳表ｔ[繁閑調整金]),"")</f>
        <v/>
      </c>
      <c r="AP37" s="275"/>
      <c r="AR37" s="202" t="str">
        <f>IFERROR(_xlfn.XLOOKUP(確報【２月】!AQ37,台帳表ｋ[整理番号],台帳表ｋ[繁閑調整]),"")</f>
        <v/>
      </c>
      <c r="AS37" s="277" t="str">
        <f>IFERROR(_xlfn.XLOOKUP(確報【２月】!AQ37,台帳表ｋ[整理番号],台帳表ｋ[精算
グループ]),"")</f>
        <v/>
      </c>
      <c r="AT37" s="278" t="str">
        <f>IFERROR(_xlfn.XLOOKUP(確報【２月】!AQ37,台帳表ｋ[整理番号],台帳表ｋ[請求書発行番号]),"")</f>
        <v/>
      </c>
      <c r="AU37" s="269" t="str">
        <f>IFERROR(_xlfn.XLOOKUP(確報【２月】!AQ37,台帳表ｋ[整理番号],台帳表ｋ[繁閑調整金]),"")</f>
        <v/>
      </c>
      <c r="AV37" s="275"/>
      <c r="AX37" s="202" t="str">
        <f>IFERROR(_xlfn.XLOOKUP(確報【２月】!AW37,台帳表ｋ[整理番号],台帳表ｋ[繁閑調整]),"")</f>
        <v/>
      </c>
      <c r="AY37" s="277" t="str">
        <f>IFERROR(_xlfn.XLOOKUP(確報【２月】!AW37,台帳表ｋ[整理番号],台帳表ｋ[精算
グループ]),"")</f>
        <v/>
      </c>
      <c r="AZ37" s="278" t="str">
        <f>IFERROR(_xlfn.XLOOKUP(確報【２月】!AW37,台帳表ｋ[整理番号],台帳表ｋ[請求書発行番号]),"")</f>
        <v/>
      </c>
      <c r="BA37" s="269" t="str">
        <f>IFERROR(_xlfn.XLOOKUP(確報【２月】!AW37,台帳表ｋ[整理番号],台帳表ｋ[繁閑調整金]),"")</f>
        <v/>
      </c>
    </row>
    <row r="38" spans="1:53" ht="16.350000000000001" customHeight="1">
      <c r="A38" s="927"/>
      <c r="B38" s="927"/>
      <c r="C38" s="927"/>
      <c r="D38" s="976"/>
      <c r="E38" s="927"/>
      <c r="F38" s="55" t="s">
        <v>16524</v>
      </c>
      <c r="G38" s="62" t="s">
        <v>16606</v>
      </c>
      <c r="H38" s="45" t="s">
        <v>16495</v>
      </c>
      <c r="I38" s="46"/>
      <c r="J38" s="78" t="s">
        <v>224</v>
      </c>
      <c r="K38" s="40">
        <f>SUMIFS(台帳表ｓ[金額],台帳表ｓ[精算
グループ],確報【２月】!$H38,台帳表ｓ[入金月（月のみ）],確報【２月】!$A$1,台帳表ｓ[ＮＣ区分],"埼玉")+SUMIFS(測量台帳1ｓ[入金額],測量台帳1ｓ[精算
グループ],確報【２月】!$H38,測量台帳1ｓ[入金月（月のみ）],確報【２月】!$A$1,測量台帳1ｓ[NC区分],"埼玉")+SUMIFS(測量台帳1__2ｓ[入金額(後)],測量台帳1__2ｓ[精算
グループ(後)],確報【２月】!$H38,測量台帳1__2ｓ[入金月(後)（月のみ）],確報【２月】!$A$1,測量台帳1__2ｓ[NC区分],"埼玉")</f>
        <v>0</v>
      </c>
      <c r="L38" s="78" t="s">
        <v>224</v>
      </c>
      <c r="M38" s="40"/>
      <c r="N38" s="60" t="s">
        <v>224</v>
      </c>
      <c r="O38" s="61"/>
      <c r="P38" s="45" t="s">
        <v>224</v>
      </c>
      <c r="Q38" s="61"/>
      <c r="R38" s="45" t="s">
        <v>224</v>
      </c>
      <c r="S38" s="40"/>
      <c r="T38" s="60" t="s">
        <v>224</v>
      </c>
      <c r="U38" s="61"/>
      <c r="V38" s="45" t="s">
        <v>224</v>
      </c>
      <c r="W38" s="61" cm="1">
        <f t="array" ref="W38">INDEX(設備G入力用!$F$2:$Q$72,ROW(A33), MATCH($A$1,設備G入力用!$F$2:$Q$2,0))</f>
        <v>0</v>
      </c>
      <c r="X38" s="30">
        <f t="shared" si="7"/>
        <v>0</v>
      </c>
      <c r="AA38" s="983"/>
      <c r="AB38" s="299" t="s">
        <v>224</v>
      </c>
      <c r="AC38" s="112">
        <f t="shared" si="6"/>
        <v>0</v>
      </c>
      <c r="AD38" s="10"/>
      <c r="AE38" s="10"/>
      <c r="AF38" s="202" t="str">
        <f>IFERROR(_xlfn.XLOOKUP(確報【２月】!$AE38,台帳表ｓ[整理番号],台帳表ｓ[繁閑調整]),"")</f>
        <v/>
      </c>
      <c r="AG38" s="277" t="str">
        <f>IFERROR(_xlfn.XLOOKUP(確報【２月】!$AE38,台帳表ｓ[整理番号],台帳表ｓ[精算
グループ]),"")</f>
        <v/>
      </c>
      <c r="AH38" s="278" t="str">
        <f>IFERROR(_xlfn.XLOOKUP(確報【２月】!$AE38,台帳表ｓ[整理番号],台帳表ｓ[請求書発行番号]),"")</f>
        <v/>
      </c>
      <c r="AI38" s="269" t="str">
        <f>IFERROR(_xlfn.XLOOKUP(確報【２月】!$AE38,台帳表ｓ[整理番号],台帳表ｓ[繁閑調整金]),"")</f>
        <v/>
      </c>
      <c r="AJ38" s="275"/>
      <c r="AL38" s="202" t="str">
        <f>IFERROR(_xlfn.XLOOKUP(確報【２月】!AK38,台帳表ｔ[整理番号],台帳表ｔ[繁閑調整]),"")</f>
        <v/>
      </c>
      <c r="AM38" s="277" t="str">
        <f>IFERROR(_xlfn.XLOOKUP(確報【２月】!AK38,台帳表ｔ[整理番号],台帳表ｔ[精算
グループ]),"")</f>
        <v/>
      </c>
      <c r="AN38" s="278" t="str">
        <f>IFERROR(_xlfn.XLOOKUP(確報【２月】!AK38,台帳表ｔ[整理番号],台帳表ｔ[請求書発行番号]),"")</f>
        <v/>
      </c>
      <c r="AO38" s="269" t="str">
        <f>IFERROR(_xlfn.XLOOKUP(確報【２月】!AK38,台帳表ｔ[整理番号],台帳表ｔ[繁閑調整金]),"")</f>
        <v/>
      </c>
      <c r="AP38" s="275"/>
      <c r="AR38" s="202" t="str">
        <f>IFERROR(_xlfn.XLOOKUP(確報【２月】!AQ38,台帳表ｋ[整理番号],台帳表ｋ[繁閑調整]),"")</f>
        <v/>
      </c>
      <c r="AS38" s="277" t="str">
        <f>IFERROR(_xlfn.XLOOKUP(確報【２月】!AQ38,台帳表ｋ[整理番号],台帳表ｋ[精算
グループ]),"")</f>
        <v/>
      </c>
      <c r="AT38" s="278" t="str">
        <f>IFERROR(_xlfn.XLOOKUP(確報【２月】!AQ38,台帳表ｋ[整理番号],台帳表ｋ[請求書発行番号]),"")</f>
        <v/>
      </c>
      <c r="AU38" s="269" t="str">
        <f>IFERROR(_xlfn.XLOOKUP(確報【２月】!AQ38,台帳表ｋ[整理番号],台帳表ｋ[繁閑調整金]),"")</f>
        <v/>
      </c>
      <c r="AV38" s="275"/>
      <c r="AX38" s="202" t="str">
        <f>IFERROR(_xlfn.XLOOKUP(確報【２月】!AW38,台帳表ｋ[整理番号],台帳表ｋ[繁閑調整]),"")</f>
        <v/>
      </c>
      <c r="AY38" s="277" t="str">
        <f>IFERROR(_xlfn.XLOOKUP(確報【２月】!AW38,台帳表ｋ[整理番号],台帳表ｋ[精算
グループ]),"")</f>
        <v/>
      </c>
      <c r="AZ38" s="278" t="str">
        <f>IFERROR(_xlfn.XLOOKUP(確報【２月】!AW38,台帳表ｋ[整理番号],台帳表ｋ[請求書発行番号]),"")</f>
        <v/>
      </c>
      <c r="BA38" s="269" t="str">
        <f>IFERROR(_xlfn.XLOOKUP(確報【２月】!AW38,台帳表ｋ[整理番号],台帳表ｋ[繁閑調整金]),"")</f>
        <v/>
      </c>
    </row>
    <row r="39" spans="1:53" ht="16.350000000000001" customHeight="1">
      <c r="A39" s="927"/>
      <c r="B39" s="927"/>
      <c r="C39" s="927"/>
      <c r="D39" s="976"/>
      <c r="E39" s="927"/>
      <c r="F39" s="55" t="s">
        <v>16525</v>
      </c>
      <c r="G39" s="63" t="s">
        <v>16606</v>
      </c>
      <c r="H39" s="45" t="s">
        <v>16497</v>
      </c>
      <c r="I39" s="46"/>
      <c r="J39" s="78" t="s">
        <v>228</v>
      </c>
      <c r="K39" s="40">
        <f>SUMIFS(台帳表ｓ[金額],台帳表ｓ[精算
グループ],確報【２月】!$H39,台帳表ｓ[入金月（月のみ）],確報【２月】!$A$1,台帳表ｓ[ＮＣ区分],"埼玉")+SUMIFS(測量台帳1ｓ[入金額],測量台帳1ｓ[精算
グループ],確報【２月】!$H39,測量台帳1ｓ[入金月（月のみ）],確報【２月】!$A$1,測量台帳1ｓ[NC区分],"埼玉")+SUMIFS(測量台帳1__2ｓ[入金額(後)],測量台帳1__2ｓ[精算
グループ(後)],確報【２月】!$H39,測量台帳1__2ｓ[入金月(後)（月のみ）],確報【２月】!$A$1,測量台帳1__2ｓ[NC区分],"埼玉")</f>
        <v>0</v>
      </c>
      <c r="L39" s="78" t="s">
        <v>228</v>
      </c>
      <c r="M39" s="40"/>
      <c r="N39" s="60" t="s">
        <v>228</v>
      </c>
      <c r="O39" s="61"/>
      <c r="P39" s="45" t="s">
        <v>228</v>
      </c>
      <c r="Q39" s="61"/>
      <c r="R39" s="45" t="s">
        <v>228</v>
      </c>
      <c r="S39" s="40"/>
      <c r="T39" s="60" t="s">
        <v>228</v>
      </c>
      <c r="U39" s="61"/>
      <c r="V39" s="45" t="s">
        <v>228</v>
      </c>
      <c r="W39" s="61" cm="1">
        <f t="array" ref="W39">INDEX(設備G入力用!$F$2:$Q$72,ROW(A34), MATCH($A$1,設備G入力用!$F$2:$Q$2,0))</f>
        <v>0</v>
      </c>
      <c r="X39" s="30">
        <f t="shared" si="7"/>
        <v>0</v>
      </c>
      <c r="Y39" s="24"/>
      <c r="Z39" s="13"/>
      <c r="AA39" s="983"/>
      <c r="AB39" s="299" t="s">
        <v>228</v>
      </c>
      <c r="AC39" s="112">
        <f t="shared" si="6"/>
        <v>0</v>
      </c>
      <c r="AD39" s="10"/>
      <c r="AE39" s="10"/>
      <c r="AF39" s="202" t="str">
        <f>IFERROR(_xlfn.XLOOKUP(確報【２月】!$AE39,台帳表ｓ[整理番号],台帳表ｓ[繁閑調整]),"")</f>
        <v/>
      </c>
      <c r="AG39" s="277" t="str">
        <f>IFERROR(_xlfn.XLOOKUP(確報【２月】!$AE39,台帳表ｓ[整理番号],台帳表ｓ[精算
グループ]),"")</f>
        <v/>
      </c>
      <c r="AH39" s="278" t="str">
        <f>IFERROR(_xlfn.XLOOKUP(確報【２月】!$AE39,台帳表ｓ[整理番号],台帳表ｓ[請求書発行番号]),"")</f>
        <v/>
      </c>
      <c r="AI39" s="269" t="str">
        <f>IFERROR(_xlfn.XLOOKUP(確報【２月】!$AE39,台帳表ｓ[整理番号],台帳表ｓ[繁閑調整金]),"")</f>
        <v/>
      </c>
      <c r="AJ39" s="275"/>
      <c r="AL39" s="202" t="str">
        <f>IFERROR(_xlfn.XLOOKUP(確報【２月】!AK39,台帳表ｔ[整理番号],台帳表ｔ[繁閑調整]),"")</f>
        <v/>
      </c>
      <c r="AM39" s="277" t="str">
        <f>IFERROR(_xlfn.XLOOKUP(確報【２月】!AK39,台帳表ｔ[整理番号],台帳表ｔ[精算
グループ]),"")</f>
        <v/>
      </c>
      <c r="AN39" s="278" t="str">
        <f>IFERROR(_xlfn.XLOOKUP(確報【２月】!AK39,台帳表ｔ[整理番号],台帳表ｔ[請求書発行番号]),"")</f>
        <v/>
      </c>
      <c r="AO39" s="269" t="str">
        <f>IFERROR(_xlfn.XLOOKUP(確報【２月】!AK39,台帳表ｔ[整理番号],台帳表ｔ[繁閑調整金]),"")</f>
        <v/>
      </c>
      <c r="AP39" s="275"/>
      <c r="AR39" s="202" t="str">
        <f>IFERROR(_xlfn.XLOOKUP(確報【２月】!AQ39,台帳表ｋ[整理番号],台帳表ｋ[繁閑調整]),"")</f>
        <v/>
      </c>
      <c r="AS39" s="277" t="str">
        <f>IFERROR(_xlfn.XLOOKUP(確報【２月】!AQ39,台帳表ｋ[整理番号],台帳表ｋ[精算
グループ]),"")</f>
        <v/>
      </c>
      <c r="AT39" s="278" t="str">
        <f>IFERROR(_xlfn.XLOOKUP(確報【２月】!AQ39,台帳表ｋ[整理番号],台帳表ｋ[請求書発行番号]),"")</f>
        <v/>
      </c>
      <c r="AU39" s="269" t="str">
        <f>IFERROR(_xlfn.XLOOKUP(確報【２月】!AQ39,台帳表ｋ[整理番号],台帳表ｋ[繁閑調整金]),"")</f>
        <v/>
      </c>
      <c r="AV39" s="275"/>
      <c r="AX39" s="202" t="str">
        <f>IFERROR(_xlfn.XLOOKUP(確報【２月】!AW39,台帳表ｋ[整理番号],台帳表ｋ[繁閑調整]),"")</f>
        <v/>
      </c>
      <c r="AY39" s="277" t="str">
        <f>IFERROR(_xlfn.XLOOKUP(確報【２月】!AW39,台帳表ｋ[整理番号],台帳表ｋ[精算
グループ]),"")</f>
        <v/>
      </c>
      <c r="AZ39" s="278" t="str">
        <f>IFERROR(_xlfn.XLOOKUP(確報【２月】!AW39,台帳表ｋ[整理番号],台帳表ｋ[請求書発行番号]),"")</f>
        <v/>
      </c>
      <c r="BA39" s="269" t="str">
        <f>IFERROR(_xlfn.XLOOKUP(確報【２月】!AW39,台帳表ｋ[整理番号],台帳表ｋ[繁閑調整金]),"")</f>
        <v/>
      </c>
    </row>
    <row r="40" spans="1:53" ht="16.350000000000001" customHeight="1" thickBot="1">
      <c r="A40" s="927"/>
      <c r="B40" s="927"/>
      <c r="C40" s="927"/>
      <c r="D40" s="976"/>
      <c r="E40" s="927"/>
      <c r="F40" s="64" t="s">
        <v>16526</v>
      </c>
      <c r="G40" s="65" t="s">
        <v>16606</v>
      </c>
      <c r="H40" s="67" t="s">
        <v>16527</v>
      </c>
      <c r="I40" s="38"/>
      <c r="J40" s="79" t="s">
        <v>240</v>
      </c>
      <c r="K40" s="80">
        <f>SUMIFS(台帳表ｓ[金額],台帳表ｓ[精算
グループ],確報【２月】!$H40,台帳表ｓ[入金月（月のみ）],確報【２月】!$A$1,台帳表ｓ[ＮＣ区分],"埼玉")+SUMIFS(測量台帳1ｓ[入金額],測量台帳1ｓ[精算
グループ],確報【２月】!$H40,測量台帳1ｓ[入金月（月のみ）],確報【２月】!$A$1,測量台帳1ｓ[NC区分],"埼玉")+SUMIFS(測量台帳1__2ｓ[入金額(後)],測量台帳1__2ｓ[精算
グループ(後)],確報【２月】!$H40,測量台帳1__2ｓ[入金月(後)（月のみ）],確報【２月】!$A$1,測量台帳1__2ｓ[NC区分],"埼玉")</f>
        <v>1165475</v>
      </c>
      <c r="L40" s="79" t="s">
        <v>240</v>
      </c>
      <c r="M40" s="80"/>
      <c r="N40" s="66" t="s">
        <v>240</v>
      </c>
      <c r="O40" s="39"/>
      <c r="P40" s="67" t="s">
        <v>240</v>
      </c>
      <c r="Q40" s="39"/>
      <c r="R40" s="67" t="s">
        <v>240</v>
      </c>
      <c r="S40" s="80"/>
      <c r="T40" s="66" t="s">
        <v>240</v>
      </c>
      <c r="U40" s="39"/>
      <c r="V40" s="67" t="s">
        <v>240</v>
      </c>
      <c r="W40" s="39" cm="1">
        <f t="array" ref="W40">INDEX(設備G入力用!$F$2:$Q$72,ROW(A35), MATCH($A$1,設備G入力用!$F$2:$Q$2,0))</f>
        <v>0</v>
      </c>
      <c r="X40" s="30">
        <f t="shared" si="7"/>
        <v>1165475</v>
      </c>
      <c r="AA40" s="983"/>
      <c r="AB40" s="299" t="s">
        <v>240</v>
      </c>
      <c r="AC40" s="112">
        <f t="shared" si="6"/>
        <v>1165475</v>
      </c>
      <c r="AD40" s="10"/>
      <c r="AE40" s="10"/>
      <c r="AF40" s="202" t="str">
        <f>IFERROR(_xlfn.XLOOKUP(確報【２月】!$AE40,台帳表ｓ[整理番号],台帳表ｓ[繁閑調整]),"")</f>
        <v/>
      </c>
      <c r="AG40" s="277" t="str">
        <f>IFERROR(_xlfn.XLOOKUP(確報【２月】!$AE40,台帳表ｓ[整理番号],台帳表ｓ[精算
グループ]),"")</f>
        <v/>
      </c>
      <c r="AH40" s="278" t="str">
        <f>IFERROR(_xlfn.XLOOKUP(確報【２月】!$AE40,台帳表ｓ[整理番号],台帳表ｓ[請求書発行番号]),"")</f>
        <v/>
      </c>
      <c r="AI40" s="269" t="str">
        <f>IFERROR(_xlfn.XLOOKUP(確報【２月】!$AE40,台帳表ｓ[整理番号],台帳表ｓ[繁閑調整金]),"")</f>
        <v/>
      </c>
      <c r="AJ40" s="275"/>
      <c r="AL40" s="202" t="str">
        <f>IFERROR(_xlfn.XLOOKUP(確報【２月】!AK40,台帳表ｔ[整理番号],台帳表ｔ[繁閑調整]),"")</f>
        <v/>
      </c>
      <c r="AM40" s="277" t="str">
        <f>IFERROR(_xlfn.XLOOKUP(確報【２月】!AK40,台帳表ｔ[整理番号],台帳表ｔ[精算
グループ]),"")</f>
        <v/>
      </c>
      <c r="AN40" s="278" t="str">
        <f>IFERROR(_xlfn.XLOOKUP(確報【２月】!AK40,台帳表ｔ[整理番号],台帳表ｔ[請求書発行番号]),"")</f>
        <v/>
      </c>
      <c r="AO40" s="269" t="str">
        <f>IFERROR(_xlfn.XLOOKUP(確報【２月】!AK40,台帳表ｔ[整理番号],台帳表ｔ[繁閑調整金]),"")</f>
        <v/>
      </c>
      <c r="AP40" s="275"/>
      <c r="AR40" s="202" t="str">
        <f>IFERROR(_xlfn.XLOOKUP(確報【２月】!AQ40,台帳表ｋ[整理番号],台帳表ｋ[繁閑調整]),"")</f>
        <v/>
      </c>
      <c r="AS40" s="277" t="str">
        <f>IFERROR(_xlfn.XLOOKUP(確報【２月】!AQ40,台帳表ｋ[整理番号],台帳表ｋ[精算
グループ]),"")</f>
        <v/>
      </c>
      <c r="AT40" s="278" t="str">
        <f>IFERROR(_xlfn.XLOOKUP(確報【２月】!AQ40,台帳表ｋ[整理番号],台帳表ｋ[請求書発行番号]),"")</f>
        <v/>
      </c>
      <c r="AU40" s="269" t="str">
        <f>IFERROR(_xlfn.XLOOKUP(確報【２月】!AQ40,台帳表ｋ[整理番号],台帳表ｋ[繁閑調整金]),"")</f>
        <v/>
      </c>
      <c r="AV40" s="275"/>
      <c r="AX40" s="202" t="str">
        <f>IFERROR(_xlfn.XLOOKUP(確報【２月】!AW40,台帳表ｋ[整理番号],台帳表ｋ[繁閑調整]),"")</f>
        <v/>
      </c>
      <c r="AY40" s="277" t="str">
        <f>IFERROR(_xlfn.XLOOKUP(確報【２月】!AW40,台帳表ｋ[整理番号],台帳表ｋ[精算
グループ]),"")</f>
        <v/>
      </c>
      <c r="AZ40" s="278" t="str">
        <f>IFERROR(_xlfn.XLOOKUP(確報【２月】!AW40,台帳表ｋ[整理番号],台帳表ｋ[請求書発行番号]),"")</f>
        <v/>
      </c>
      <c r="BA40" s="269" t="str">
        <f>IFERROR(_xlfn.XLOOKUP(確報【２月】!AW40,台帳表ｋ[整理番号],台帳表ｋ[繁閑調整金]),"")</f>
        <v/>
      </c>
    </row>
    <row r="41" spans="1:53" ht="16.350000000000001" customHeight="1" thickBot="1">
      <c r="A41" s="927"/>
      <c r="B41" s="927"/>
      <c r="C41" s="927"/>
      <c r="D41" s="976"/>
      <c r="E41" s="928"/>
      <c r="F41" s="55" t="s">
        <v>16528</v>
      </c>
      <c r="G41" s="63" t="s">
        <v>16606</v>
      </c>
      <c r="H41" s="45" t="s">
        <v>16529</v>
      </c>
      <c r="I41" s="46"/>
      <c r="J41" s="78" t="s">
        <v>244</v>
      </c>
      <c r="K41" s="40">
        <f>SUMIFS(台帳表ｓ[金額],台帳表ｓ[精算
グループ],確報【２月】!$H41,台帳表ｓ[入金月（月のみ）],確報【２月】!$A$1,台帳表ｓ[ＮＣ区分],"埼玉")+SUMIFS(測量台帳1ｓ[入金額],測量台帳1ｓ[精算
グループ],確報【２月】!$H41,測量台帳1ｓ[入金月（月のみ）],確報【２月】!$A$1,測量台帳1ｓ[NC区分],"埼玉")+SUMIFS(測量台帳1__2ｓ[入金額(後)],測量台帳1__2ｓ[精算
グループ(後)],確報【２月】!$H41,測量台帳1__2ｓ[入金月(後)（月のみ）],確報【２月】!$A$1,測量台帳1__2ｓ[NC区分],"埼玉")</f>
        <v>0</v>
      </c>
      <c r="L41" s="78" t="s">
        <v>244</v>
      </c>
      <c r="M41" s="40"/>
      <c r="N41" s="60" t="s">
        <v>244</v>
      </c>
      <c r="O41" s="61"/>
      <c r="P41" s="45" t="s">
        <v>244</v>
      </c>
      <c r="Q41" s="61"/>
      <c r="R41" s="45" t="s">
        <v>244</v>
      </c>
      <c r="S41" s="40"/>
      <c r="T41" s="60" t="s">
        <v>244</v>
      </c>
      <c r="U41" s="61"/>
      <c r="V41" s="45" t="s">
        <v>244</v>
      </c>
      <c r="W41" s="61" cm="1">
        <f t="array" ref="W41">INDEX(設備G入力用!$F$2:$Q$72,ROW(A36), MATCH($A$1,設備G入力用!$F$2:$Q$2,0))</f>
        <v>0</v>
      </c>
      <c r="X41" s="30">
        <f t="shared" si="7"/>
        <v>0</v>
      </c>
      <c r="Y41" s="16">
        <f>SUM(X36:X41)</f>
        <v>2829684</v>
      </c>
      <c r="Z41" s="13" t="s">
        <v>16599</v>
      </c>
      <c r="AA41" s="983"/>
      <c r="AB41" s="302" t="s">
        <v>244</v>
      </c>
      <c r="AC41" s="172">
        <f t="shared" si="6"/>
        <v>0</v>
      </c>
      <c r="AD41" s="10"/>
      <c r="AE41" s="10"/>
      <c r="AF41" s="202" t="str">
        <f>IFERROR(_xlfn.XLOOKUP(確報【２月】!$AE41,台帳表ｓ[整理番号],台帳表ｓ[繁閑調整]),"")</f>
        <v/>
      </c>
      <c r="AG41" s="277" t="str">
        <f>IFERROR(_xlfn.XLOOKUP(確報【２月】!$AE41,台帳表ｓ[整理番号],台帳表ｓ[精算
グループ]),"")</f>
        <v/>
      </c>
      <c r="AH41" s="278" t="str">
        <f>IFERROR(_xlfn.XLOOKUP(確報【２月】!$AE41,台帳表ｓ[整理番号],台帳表ｓ[請求書発行番号]),"")</f>
        <v/>
      </c>
      <c r="AI41" s="269" t="str">
        <f>IFERROR(_xlfn.XLOOKUP(確報【２月】!$AE41,台帳表ｓ[整理番号],台帳表ｓ[繁閑調整金]),"")</f>
        <v/>
      </c>
      <c r="AJ41" s="275"/>
      <c r="AL41" s="202" t="str">
        <f>IFERROR(_xlfn.XLOOKUP(確報【２月】!AK41,台帳表ｔ[整理番号],台帳表ｔ[繁閑調整]),"")</f>
        <v/>
      </c>
      <c r="AM41" s="277" t="str">
        <f>IFERROR(_xlfn.XLOOKUP(確報【２月】!AK41,台帳表ｔ[整理番号],台帳表ｔ[精算
グループ]),"")</f>
        <v/>
      </c>
      <c r="AN41" s="278" t="str">
        <f>IFERROR(_xlfn.XLOOKUP(確報【２月】!AK41,台帳表ｔ[整理番号],台帳表ｔ[請求書発行番号]),"")</f>
        <v/>
      </c>
      <c r="AO41" s="269" t="str">
        <f>IFERROR(_xlfn.XLOOKUP(確報【２月】!AK41,台帳表ｔ[整理番号],台帳表ｔ[繁閑調整金]),"")</f>
        <v/>
      </c>
      <c r="AP41" s="275"/>
      <c r="AR41" s="202" t="str">
        <f>IFERROR(_xlfn.XLOOKUP(確報【２月】!AQ41,台帳表ｋ[整理番号],台帳表ｋ[繁閑調整]),"")</f>
        <v/>
      </c>
      <c r="AS41" s="277" t="str">
        <f>IFERROR(_xlfn.XLOOKUP(確報【２月】!AQ41,台帳表ｋ[整理番号],台帳表ｋ[精算
グループ]),"")</f>
        <v/>
      </c>
      <c r="AT41" s="278" t="str">
        <f>IFERROR(_xlfn.XLOOKUP(確報【２月】!AQ41,台帳表ｋ[整理番号],台帳表ｋ[請求書発行番号]),"")</f>
        <v/>
      </c>
      <c r="AU41" s="269" t="str">
        <f>IFERROR(_xlfn.XLOOKUP(確報【２月】!AQ41,台帳表ｋ[整理番号],台帳表ｋ[繁閑調整金]),"")</f>
        <v/>
      </c>
      <c r="AV41" s="275"/>
      <c r="AX41" s="202" t="str">
        <f>IFERROR(_xlfn.XLOOKUP(確報【２月】!AW41,台帳表ｋ[整理番号],台帳表ｋ[繁閑調整]),"")</f>
        <v/>
      </c>
      <c r="AY41" s="277" t="str">
        <f>IFERROR(_xlfn.XLOOKUP(確報【２月】!AW41,台帳表ｋ[整理番号],台帳表ｋ[精算
グループ]),"")</f>
        <v/>
      </c>
      <c r="AZ41" s="278" t="str">
        <f>IFERROR(_xlfn.XLOOKUP(確報【２月】!AW41,台帳表ｋ[整理番号],台帳表ｋ[請求書発行番号]),"")</f>
        <v/>
      </c>
      <c r="BA41" s="269" t="str">
        <f>IFERROR(_xlfn.XLOOKUP(確報【２月】!AW41,台帳表ｋ[整理番号],台帳表ｋ[繁閑調整金]),"")</f>
        <v/>
      </c>
    </row>
    <row r="42" spans="1:53" ht="16.350000000000001" customHeight="1">
      <c r="A42" s="927"/>
      <c r="B42" s="927"/>
      <c r="C42" s="927"/>
      <c r="D42" s="976"/>
      <c r="E42" s="926" t="s">
        <v>16530</v>
      </c>
      <c r="F42" s="57" t="s">
        <v>16531</v>
      </c>
      <c r="G42" s="19" t="s">
        <v>16606</v>
      </c>
      <c r="H42" s="167" t="s">
        <v>179</v>
      </c>
      <c r="I42" s="179"/>
      <c r="J42" s="75" t="s">
        <v>179</v>
      </c>
      <c r="K42" s="76"/>
      <c r="L42" s="75" t="s">
        <v>16481</v>
      </c>
      <c r="M42" s="76">
        <f>SUMIFS(台帳表ｓ[金額],台帳表ｓ[精算
グループ],確報【２月】!$H42,台帳表ｓ[入金月（月のみ）],確報【２月】!$A$1,台帳表ｓ[ＮＣ区分],"北部")+SUMIFS(測量台帳1ｓ[入金額],測量台帳1ｓ[精算
グループ],確報【２月】!$H42,測量台帳1ｓ[入金月（月のみ）],確報【２月】!$A$1,測量台帳1ｓ[NC区分],"北部")+SUMIFS(測量台帳1__2ｓ[入金額(後)],測量台帳1__2ｓ[精算
グループ(後)],確報【２月】!$H42,測量台帳1__2ｓ[入金月(後)（月のみ）],確報【２月】!$A$1,測量台帳1__2ｓ[NC区分],"北部")</f>
        <v>1675129</v>
      </c>
      <c r="N42" s="58" t="s">
        <v>179</v>
      </c>
      <c r="O42" s="59"/>
      <c r="P42" s="167" t="s">
        <v>179</v>
      </c>
      <c r="Q42" s="59"/>
      <c r="R42" s="167" t="s">
        <v>179</v>
      </c>
      <c r="S42" s="76"/>
      <c r="T42" s="58" t="s">
        <v>179</v>
      </c>
      <c r="U42" s="59"/>
      <c r="V42" s="167" t="s">
        <v>179</v>
      </c>
      <c r="W42" s="59" cm="1">
        <f t="array" ref="W42">INDEX(設備G入力用!$F$2:$Q$72,ROW(A37), MATCH($A$1,設備G入力用!$F$2:$Q$2,0))</f>
        <v>0</v>
      </c>
      <c r="X42" s="23">
        <f t="shared" si="7"/>
        <v>1675129</v>
      </c>
      <c r="Y42" s="24"/>
      <c r="Z42" s="13"/>
      <c r="AA42" s="983"/>
      <c r="AB42" s="666" t="s">
        <v>179</v>
      </c>
      <c r="AC42" s="112">
        <f t="shared" si="6"/>
        <v>1675129</v>
      </c>
      <c r="AD42" s="10"/>
      <c r="AE42" s="10"/>
      <c r="AF42" s="202" t="str">
        <f>IFERROR(_xlfn.XLOOKUP(確報【２月】!$AE42,台帳表ｓ[整理番号],台帳表ｓ[繁閑調整]),"")</f>
        <v/>
      </c>
      <c r="AG42" s="277" t="str">
        <f>IFERROR(_xlfn.XLOOKUP(確報【２月】!$AE42,台帳表ｓ[整理番号],台帳表ｓ[精算
グループ]),"")</f>
        <v/>
      </c>
      <c r="AH42" s="278" t="str">
        <f>IFERROR(_xlfn.XLOOKUP(確報【２月】!$AE42,台帳表ｓ[整理番号],台帳表ｓ[請求書発行番号]),"")</f>
        <v/>
      </c>
      <c r="AI42" s="269" t="str">
        <f>IFERROR(_xlfn.XLOOKUP(確報【２月】!$AE42,台帳表ｓ[整理番号],台帳表ｓ[繁閑調整金]),"")</f>
        <v/>
      </c>
      <c r="AJ42" s="275"/>
      <c r="AL42" s="202" t="str">
        <f>IFERROR(_xlfn.XLOOKUP(確報【２月】!AK42,台帳表ｔ[整理番号],台帳表ｔ[繁閑調整]),"")</f>
        <v/>
      </c>
      <c r="AM42" s="277" t="str">
        <f>IFERROR(_xlfn.XLOOKUP(確報【２月】!AK42,台帳表ｔ[整理番号],台帳表ｔ[精算
グループ]),"")</f>
        <v/>
      </c>
      <c r="AN42" s="278" t="str">
        <f>IFERROR(_xlfn.XLOOKUP(確報【２月】!AK42,台帳表ｔ[整理番号],台帳表ｔ[請求書発行番号]),"")</f>
        <v/>
      </c>
      <c r="AO42" s="269" t="str">
        <f>IFERROR(_xlfn.XLOOKUP(確報【２月】!AK42,台帳表ｔ[整理番号],台帳表ｔ[繁閑調整金]),"")</f>
        <v/>
      </c>
      <c r="AP42" s="275"/>
      <c r="AR42" s="202" t="str">
        <f>IFERROR(_xlfn.XLOOKUP(確報【２月】!AQ42,台帳表ｋ[整理番号],台帳表ｋ[繁閑調整]),"")</f>
        <v/>
      </c>
      <c r="AS42" s="277" t="str">
        <f>IFERROR(_xlfn.XLOOKUP(確報【２月】!AQ42,台帳表ｋ[整理番号],台帳表ｋ[精算
グループ]),"")</f>
        <v/>
      </c>
      <c r="AT42" s="278" t="str">
        <f>IFERROR(_xlfn.XLOOKUP(確報【２月】!AQ42,台帳表ｋ[整理番号],台帳表ｋ[請求書発行番号]),"")</f>
        <v/>
      </c>
      <c r="AU42" s="269" t="str">
        <f>IFERROR(_xlfn.XLOOKUP(確報【２月】!AQ42,台帳表ｋ[整理番号],台帳表ｋ[繁閑調整金]),"")</f>
        <v/>
      </c>
      <c r="AV42" s="275"/>
      <c r="AX42" s="202" t="str">
        <f>IFERROR(_xlfn.XLOOKUP(確報【２月】!AW42,台帳表ｋ[整理番号],台帳表ｋ[繁閑調整]),"")</f>
        <v/>
      </c>
      <c r="AY42" s="277" t="str">
        <f>IFERROR(_xlfn.XLOOKUP(確報【２月】!AW42,台帳表ｋ[整理番号],台帳表ｋ[精算
グループ]),"")</f>
        <v/>
      </c>
      <c r="AZ42" s="278" t="str">
        <f>IFERROR(_xlfn.XLOOKUP(確報【２月】!AW42,台帳表ｋ[整理番号],台帳表ｋ[請求書発行番号]),"")</f>
        <v/>
      </c>
      <c r="BA42" s="269" t="str">
        <f>IFERROR(_xlfn.XLOOKUP(確報【２月】!AW42,台帳表ｋ[整理番号],台帳表ｋ[繁閑調整金]),"")</f>
        <v/>
      </c>
    </row>
    <row r="43" spans="1:53" ht="16.350000000000001" customHeight="1">
      <c r="A43" s="927"/>
      <c r="B43" s="927"/>
      <c r="C43" s="927"/>
      <c r="D43" s="976"/>
      <c r="E43" s="927"/>
      <c r="F43" s="55" t="s">
        <v>16532</v>
      </c>
      <c r="G43" s="52" t="s">
        <v>16606</v>
      </c>
      <c r="H43" s="45" t="s">
        <v>186</v>
      </c>
      <c r="I43" s="46"/>
      <c r="J43" s="78" t="s">
        <v>186</v>
      </c>
      <c r="K43" s="40"/>
      <c r="L43" s="78" t="s">
        <v>16487</v>
      </c>
      <c r="M43" s="40">
        <f>SUMIFS(台帳表ｓ[金額],台帳表ｓ[精算
グループ],確報【２月】!$H43,台帳表ｓ[入金月（月のみ）],確報【２月】!$A$1,台帳表ｓ[ＮＣ区分],"北部")+SUMIFS(測量台帳1ｓ[入金額],測量台帳1ｓ[精算
グループ],確報【２月】!$H43,測量台帳1ｓ[入金月（月のみ）],確報【２月】!$A$1,測量台帳1ｓ[NC区分],"北部")+SUMIFS(測量台帳1__2ｓ[入金額(後)],測量台帳1__2ｓ[精算
グループ(後)],確報【２月】!$H43,測量台帳1__2ｓ[入金月(後)（月のみ）],確報【２月】!$A$1,測量台帳1__2ｓ[NC区分],"北部")</f>
        <v>251247</v>
      </c>
      <c r="N43" s="60" t="s">
        <v>186</v>
      </c>
      <c r="O43" s="61"/>
      <c r="P43" s="45" t="s">
        <v>186</v>
      </c>
      <c r="Q43" s="61"/>
      <c r="R43" s="45" t="s">
        <v>186</v>
      </c>
      <c r="S43" s="40"/>
      <c r="T43" s="60" t="s">
        <v>186</v>
      </c>
      <c r="U43" s="61"/>
      <c r="V43" s="45" t="s">
        <v>186</v>
      </c>
      <c r="W43" s="61" cm="1">
        <f t="array" ref="W43">INDEX(設備G入力用!$F$2:$Q$72,ROW(A38), MATCH($A$1,設備G入力用!$F$2:$Q$2,0))</f>
        <v>0</v>
      </c>
      <c r="X43" s="30">
        <f t="shared" si="7"/>
        <v>251247</v>
      </c>
      <c r="Y43" s="24"/>
      <c r="Z43" s="13"/>
      <c r="AA43" s="983"/>
      <c r="AB43" s="299" t="s">
        <v>186</v>
      </c>
      <c r="AC43" s="112">
        <f t="shared" si="6"/>
        <v>251247</v>
      </c>
      <c r="AD43" s="10"/>
      <c r="AE43" s="10"/>
      <c r="AF43" s="202" t="str">
        <f>IFERROR(_xlfn.XLOOKUP(確報【２月】!$AE43,台帳表ｓ[整理番号],台帳表ｓ[繁閑調整]),"")</f>
        <v/>
      </c>
      <c r="AG43" s="277" t="str">
        <f>IFERROR(_xlfn.XLOOKUP(確報【２月】!$AE43,台帳表ｓ[整理番号],台帳表ｓ[精算
グループ]),"")</f>
        <v/>
      </c>
      <c r="AH43" s="278" t="str">
        <f>IFERROR(_xlfn.XLOOKUP(確報【２月】!$AE43,台帳表ｓ[整理番号],台帳表ｓ[請求書発行番号]),"")</f>
        <v/>
      </c>
      <c r="AI43" s="269" t="str">
        <f>IFERROR(_xlfn.XLOOKUP(確報【２月】!$AE43,台帳表ｓ[整理番号],台帳表ｓ[繁閑調整金]),"")</f>
        <v/>
      </c>
      <c r="AJ43" s="275"/>
      <c r="AL43" s="202" t="str">
        <f>IFERROR(_xlfn.XLOOKUP(確報【２月】!AK43,台帳表ｔ[整理番号],台帳表ｔ[繁閑調整]),"")</f>
        <v/>
      </c>
      <c r="AM43" s="277" t="str">
        <f>IFERROR(_xlfn.XLOOKUP(確報【２月】!AK43,台帳表ｔ[整理番号],台帳表ｔ[精算
グループ]),"")</f>
        <v/>
      </c>
      <c r="AN43" s="278" t="str">
        <f>IFERROR(_xlfn.XLOOKUP(確報【２月】!AK43,台帳表ｔ[整理番号],台帳表ｔ[請求書発行番号]),"")</f>
        <v/>
      </c>
      <c r="AO43" s="269" t="str">
        <f>IFERROR(_xlfn.XLOOKUP(確報【２月】!AK43,台帳表ｔ[整理番号],台帳表ｔ[繁閑調整金]),"")</f>
        <v/>
      </c>
      <c r="AP43" s="275"/>
      <c r="AR43" s="202" t="str">
        <f>IFERROR(_xlfn.XLOOKUP(確報【２月】!AQ43,台帳表ｋ[整理番号],台帳表ｋ[繁閑調整]),"")</f>
        <v/>
      </c>
      <c r="AS43" s="277" t="str">
        <f>IFERROR(_xlfn.XLOOKUP(確報【２月】!AQ43,台帳表ｋ[整理番号],台帳表ｋ[精算
グループ]),"")</f>
        <v/>
      </c>
      <c r="AT43" s="278" t="str">
        <f>IFERROR(_xlfn.XLOOKUP(確報【２月】!AQ43,台帳表ｋ[整理番号],台帳表ｋ[請求書発行番号]),"")</f>
        <v/>
      </c>
      <c r="AU43" s="269" t="str">
        <f>IFERROR(_xlfn.XLOOKUP(確報【２月】!AQ43,台帳表ｋ[整理番号],台帳表ｋ[繁閑調整金]),"")</f>
        <v/>
      </c>
      <c r="AV43" s="275"/>
      <c r="AX43" s="202" t="str">
        <f>IFERROR(_xlfn.XLOOKUP(確報【２月】!AW43,台帳表ｋ[整理番号],台帳表ｋ[繁閑調整]),"")</f>
        <v/>
      </c>
      <c r="AY43" s="277" t="str">
        <f>IFERROR(_xlfn.XLOOKUP(確報【２月】!AW43,台帳表ｋ[整理番号],台帳表ｋ[精算
グループ]),"")</f>
        <v/>
      </c>
      <c r="AZ43" s="278" t="str">
        <f>IFERROR(_xlfn.XLOOKUP(確報【２月】!AW43,台帳表ｋ[整理番号],台帳表ｋ[請求書発行番号]),"")</f>
        <v/>
      </c>
      <c r="BA43" s="269" t="str">
        <f>IFERROR(_xlfn.XLOOKUP(確報【２月】!AW43,台帳表ｋ[整理番号],台帳表ｋ[繁閑調整金]),"")</f>
        <v/>
      </c>
    </row>
    <row r="44" spans="1:53" ht="16.350000000000001" customHeight="1">
      <c r="A44" s="927"/>
      <c r="B44" s="927"/>
      <c r="C44" s="927"/>
      <c r="D44" s="976"/>
      <c r="E44" s="927"/>
      <c r="F44" s="55" t="s">
        <v>16533</v>
      </c>
      <c r="G44" s="62" t="s">
        <v>16606</v>
      </c>
      <c r="H44" s="45" t="s">
        <v>192</v>
      </c>
      <c r="I44" s="46"/>
      <c r="J44" s="78" t="s">
        <v>192</v>
      </c>
      <c r="K44" s="40"/>
      <c r="L44" s="78" t="s">
        <v>16485</v>
      </c>
      <c r="M44" s="40">
        <f>SUMIFS(台帳表ｓ[金額],台帳表ｓ[精算
グループ],確報【２月】!$H44,台帳表ｓ[入金月（月のみ）],確報【２月】!$A$1,台帳表ｓ[ＮＣ区分],"北部")+SUMIFS(測量台帳1ｓ[入金額],測量台帳1ｓ[精算
グループ],確報【２月】!$H44,測量台帳1ｓ[入金月（月のみ）],確報【２月】!$A$1,測量台帳1ｓ[NC区分],"北部")+SUMIFS(測量台帳1__2ｓ[入金額(後)],測量台帳1__2ｓ[精算
グループ(後)],確報【２月】!$H44,測量台帳1__2ｓ[入金月(後)（月のみ）],確報【２月】!$A$1,測量台帳1__2ｓ[NC区分],"北部")</f>
        <v>0</v>
      </c>
      <c r="N44" s="60" t="s">
        <v>192</v>
      </c>
      <c r="O44" s="61"/>
      <c r="P44" s="45" t="s">
        <v>192</v>
      </c>
      <c r="Q44" s="61"/>
      <c r="R44" s="45" t="s">
        <v>192</v>
      </c>
      <c r="S44" s="40"/>
      <c r="T44" s="60" t="s">
        <v>192</v>
      </c>
      <c r="U44" s="61"/>
      <c r="V44" s="45" t="s">
        <v>192</v>
      </c>
      <c r="W44" s="61" cm="1">
        <f t="array" ref="W44">INDEX(設備G入力用!$F$2:$Q$72,ROW(A39), MATCH($A$1,設備G入力用!$F$2:$Q$2,0))</f>
        <v>0</v>
      </c>
      <c r="X44" s="30">
        <f t="shared" si="7"/>
        <v>0</v>
      </c>
      <c r="AA44" s="983"/>
      <c r="AB44" s="299"/>
      <c r="AC44" s="112">
        <f t="shared" si="6"/>
        <v>0</v>
      </c>
      <c r="AD44" s="10"/>
      <c r="AE44" s="10"/>
      <c r="AF44" s="202" t="str">
        <f>IFERROR(_xlfn.XLOOKUP(確報【２月】!$AE44,台帳表ｓ[整理番号],台帳表ｓ[繁閑調整]),"")</f>
        <v/>
      </c>
      <c r="AG44" s="277" t="str">
        <f>IFERROR(_xlfn.XLOOKUP(確報【２月】!$AE44,台帳表ｓ[整理番号],台帳表ｓ[精算
グループ]),"")</f>
        <v/>
      </c>
      <c r="AH44" s="278" t="str">
        <f>IFERROR(_xlfn.XLOOKUP(確報【２月】!$AE44,台帳表ｓ[整理番号],台帳表ｓ[請求書発行番号]),"")</f>
        <v/>
      </c>
      <c r="AI44" s="269" t="str">
        <f>IFERROR(_xlfn.XLOOKUP(確報【２月】!$AE44,台帳表ｓ[整理番号],台帳表ｓ[繁閑調整金]),"")</f>
        <v/>
      </c>
      <c r="AJ44" s="275"/>
      <c r="AL44" s="202" t="str">
        <f>IFERROR(_xlfn.XLOOKUP(確報【２月】!AK44,台帳表ｔ[整理番号],台帳表ｔ[繁閑調整]),"")</f>
        <v/>
      </c>
      <c r="AM44" s="277" t="str">
        <f>IFERROR(_xlfn.XLOOKUP(確報【２月】!AK44,台帳表ｔ[整理番号],台帳表ｔ[精算
グループ]),"")</f>
        <v/>
      </c>
      <c r="AN44" s="278" t="str">
        <f>IFERROR(_xlfn.XLOOKUP(確報【２月】!AK44,台帳表ｔ[整理番号],台帳表ｔ[請求書発行番号]),"")</f>
        <v/>
      </c>
      <c r="AO44" s="269" t="str">
        <f>IFERROR(_xlfn.XLOOKUP(確報【２月】!AK44,台帳表ｔ[整理番号],台帳表ｔ[繁閑調整金]),"")</f>
        <v/>
      </c>
      <c r="AP44" s="275"/>
      <c r="AR44" s="202" t="str">
        <f>IFERROR(_xlfn.XLOOKUP(確報【２月】!AQ44,台帳表ｋ[整理番号],台帳表ｋ[繁閑調整]),"")</f>
        <v/>
      </c>
      <c r="AS44" s="277" t="str">
        <f>IFERROR(_xlfn.XLOOKUP(確報【２月】!AQ44,台帳表ｋ[整理番号],台帳表ｋ[精算
グループ]),"")</f>
        <v/>
      </c>
      <c r="AT44" s="278" t="str">
        <f>IFERROR(_xlfn.XLOOKUP(確報【２月】!AQ44,台帳表ｋ[整理番号],台帳表ｋ[請求書発行番号]),"")</f>
        <v/>
      </c>
      <c r="AU44" s="269" t="str">
        <f>IFERROR(_xlfn.XLOOKUP(確報【２月】!AQ44,台帳表ｋ[整理番号],台帳表ｋ[繁閑調整金]),"")</f>
        <v/>
      </c>
      <c r="AV44" s="275"/>
      <c r="AX44" s="202" t="str">
        <f>IFERROR(_xlfn.XLOOKUP(確報【２月】!AW44,台帳表ｋ[整理番号],台帳表ｋ[繁閑調整]),"")</f>
        <v/>
      </c>
      <c r="AY44" s="277" t="str">
        <f>IFERROR(_xlfn.XLOOKUP(確報【２月】!AW44,台帳表ｋ[整理番号],台帳表ｋ[精算
グループ]),"")</f>
        <v/>
      </c>
      <c r="AZ44" s="278" t="str">
        <f>IFERROR(_xlfn.XLOOKUP(確報【２月】!AW44,台帳表ｋ[整理番号],台帳表ｋ[請求書発行番号]),"")</f>
        <v/>
      </c>
      <c r="BA44" s="269" t="str">
        <f>IFERROR(_xlfn.XLOOKUP(確報【２月】!AW44,台帳表ｋ[整理番号],台帳表ｋ[繁閑調整金]),"")</f>
        <v/>
      </c>
    </row>
    <row r="45" spans="1:53" ht="16.350000000000001" customHeight="1">
      <c r="A45" s="927"/>
      <c r="B45" s="927"/>
      <c r="C45" s="927"/>
      <c r="D45" s="976"/>
      <c r="E45" s="927"/>
      <c r="F45" s="55" t="s">
        <v>16534</v>
      </c>
      <c r="G45" s="63" t="s">
        <v>16606</v>
      </c>
      <c r="H45" s="45"/>
      <c r="I45" s="46"/>
      <c r="J45" s="78"/>
      <c r="K45" s="40"/>
      <c r="L45" s="78"/>
      <c r="M45" s="40">
        <f>SUMIFS(台帳表ｓ[金額],台帳表ｓ[精算
グループ],確報【２月】!$H45,台帳表ｓ[入金月（月のみ）],確報【２月】!$A$1,台帳表ｓ[ＮＣ区分],"北部")+SUMIFS(測量台帳1ｓ[入金額],測量台帳1ｓ[精算
グループ],確報【２月】!$H45,測量台帳1ｓ[入金月（月のみ）],確報【２月】!$A$1,測量台帳1ｓ[NC区分],"北部")+SUMIFS(測量台帳1__2ｓ[入金額(後)],測量台帳1__2ｓ[精算
グループ(後)],確報【２月】!$H45,測量台帳1__2ｓ[入金月(後)（月のみ）],確報【２月】!$A$1,測量台帳1__2ｓ[NC区分],"北部")</f>
        <v>0</v>
      </c>
      <c r="N45" s="60"/>
      <c r="O45" s="61"/>
      <c r="P45" s="45"/>
      <c r="Q45" s="61"/>
      <c r="R45" s="45"/>
      <c r="S45" s="40"/>
      <c r="T45" s="60"/>
      <c r="U45" s="61"/>
      <c r="V45" s="45"/>
      <c r="W45" s="61" cm="1">
        <f t="array" ref="W45">INDEX(設備G入力用!$F$2:$Q$72,ROW(A40), MATCH($A$1,設備G入力用!$F$2:$Q$2,0))</f>
        <v>0</v>
      </c>
      <c r="X45" s="30">
        <f t="shared" si="7"/>
        <v>0</v>
      </c>
      <c r="AA45" s="983"/>
      <c r="AB45" s="299"/>
      <c r="AC45" s="112">
        <f t="shared" si="6"/>
        <v>0</v>
      </c>
      <c r="AD45" s="10"/>
      <c r="AE45" s="10"/>
      <c r="AF45" s="202" t="str">
        <f>IFERROR(_xlfn.XLOOKUP(確報【２月】!$AE45,台帳表ｓ[整理番号],台帳表ｓ[繁閑調整]),"")</f>
        <v/>
      </c>
      <c r="AG45" s="277" t="str">
        <f>IFERROR(_xlfn.XLOOKUP(確報【２月】!$AE45,台帳表ｓ[整理番号],台帳表ｓ[精算
グループ]),"")</f>
        <v/>
      </c>
      <c r="AH45" s="278" t="str">
        <f>IFERROR(_xlfn.XLOOKUP(確報【２月】!$AE45,台帳表ｓ[整理番号],台帳表ｓ[請求書発行番号]),"")</f>
        <v/>
      </c>
      <c r="AI45" s="269" t="str">
        <f>IFERROR(_xlfn.XLOOKUP(確報【２月】!$AE45,台帳表ｓ[整理番号],台帳表ｓ[繁閑調整金]),"")</f>
        <v/>
      </c>
      <c r="AJ45" s="275"/>
      <c r="AL45" s="202" t="str">
        <f>IFERROR(_xlfn.XLOOKUP(確報【２月】!AK45,台帳表ｔ[整理番号],台帳表ｔ[繁閑調整]),"")</f>
        <v/>
      </c>
      <c r="AM45" s="277" t="str">
        <f>IFERROR(_xlfn.XLOOKUP(確報【２月】!AK45,台帳表ｔ[整理番号],台帳表ｔ[精算
グループ]),"")</f>
        <v/>
      </c>
      <c r="AN45" s="278" t="str">
        <f>IFERROR(_xlfn.XLOOKUP(確報【２月】!AK45,台帳表ｔ[整理番号],台帳表ｔ[請求書発行番号]),"")</f>
        <v/>
      </c>
      <c r="AO45" s="269" t="str">
        <f>IFERROR(_xlfn.XLOOKUP(確報【２月】!AK45,台帳表ｔ[整理番号],台帳表ｔ[繁閑調整金]),"")</f>
        <v/>
      </c>
      <c r="AP45" s="275"/>
      <c r="AR45" s="202" t="str">
        <f>IFERROR(_xlfn.XLOOKUP(確報【２月】!AQ45,台帳表ｋ[整理番号],台帳表ｋ[繁閑調整]),"")</f>
        <v/>
      </c>
      <c r="AS45" s="277" t="str">
        <f>IFERROR(_xlfn.XLOOKUP(確報【２月】!AQ45,台帳表ｋ[整理番号],台帳表ｋ[精算
グループ]),"")</f>
        <v/>
      </c>
      <c r="AT45" s="278" t="str">
        <f>IFERROR(_xlfn.XLOOKUP(確報【２月】!AQ45,台帳表ｋ[整理番号],台帳表ｋ[請求書発行番号]),"")</f>
        <v/>
      </c>
      <c r="AU45" s="269" t="str">
        <f>IFERROR(_xlfn.XLOOKUP(確報【２月】!AQ45,台帳表ｋ[整理番号],台帳表ｋ[繁閑調整金]),"")</f>
        <v/>
      </c>
      <c r="AV45" s="275"/>
      <c r="AX45" s="202" t="str">
        <f>IFERROR(_xlfn.XLOOKUP(確報【２月】!AW45,台帳表ｋ[整理番号],台帳表ｋ[繁閑調整]),"")</f>
        <v/>
      </c>
      <c r="AY45" s="277" t="str">
        <f>IFERROR(_xlfn.XLOOKUP(確報【２月】!AW45,台帳表ｋ[整理番号],台帳表ｋ[精算
グループ]),"")</f>
        <v/>
      </c>
      <c r="AZ45" s="278" t="str">
        <f>IFERROR(_xlfn.XLOOKUP(確報【２月】!AW45,台帳表ｋ[整理番号],台帳表ｋ[請求書発行番号]),"")</f>
        <v/>
      </c>
      <c r="BA45" s="269" t="str">
        <f>IFERROR(_xlfn.XLOOKUP(確報【２月】!AW45,台帳表ｋ[整理番号],台帳表ｋ[繁閑調整金]),"")</f>
        <v/>
      </c>
    </row>
    <row r="46" spans="1:53" ht="15.6" customHeight="1" thickBot="1">
      <c r="A46" s="927"/>
      <c r="B46" s="927"/>
      <c r="C46" s="927"/>
      <c r="D46" s="976"/>
      <c r="E46" s="927"/>
      <c r="F46" s="64" t="s">
        <v>16535</v>
      </c>
      <c r="G46" s="65" t="s">
        <v>16606</v>
      </c>
      <c r="H46" s="67" t="s">
        <v>205</v>
      </c>
      <c r="I46" s="38"/>
      <c r="J46" s="79" t="s">
        <v>205</v>
      </c>
      <c r="K46" s="80"/>
      <c r="L46" s="79" t="s">
        <v>16619</v>
      </c>
      <c r="M46" s="80">
        <f>SUMIFS(台帳表ｓ[金額],台帳表ｓ[精算
グループ],確報【２月】!$H46,台帳表ｓ[入金月（月のみ）],確報【２月】!$A$1,台帳表ｓ[ＮＣ区分],"北部")+SUMIFS(測量台帳1ｓ[入金額],測量台帳1ｓ[精算
グループ],確報【２月】!$H46,測量台帳1ｓ[入金月（月のみ）],確報【２月】!$A$1,測量台帳1ｓ[NC区分],"北部")+SUMIFS(測量台帳1__2ｓ[入金額(後)],測量台帳1__2ｓ[精算
グループ(後)],確報【２月】!$H46,測量台帳1__2ｓ[入金月(後)（月のみ）],確報【２月】!$A$1,測量台帳1__2ｓ[NC区分],"北部")</f>
        <v>327088</v>
      </c>
      <c r="N46" s="66" t="s">
        <v>205</v>
      </c>
      <c r="O46" s="39"/>
      <c r="P46" s="67" t="s">
        <v>205</v>
      </c>
      <c r="Q46" s="39"/>
      <c r="R46" s="67" t="s">
        <v>205</v>
      </c>
      <c r="S46" s="80"/>
      <c r="T46" s="66" t="s">
        <v>205</v>
      </c>
      <c r="U46" s="39"/>
      <c r="V46" s="67" t="s">
        <v>205</v>
      </c>
      <c r="W46" s="39" cm="1">
        <f t="array" ref="W46">INDEX(設備G入力用!$F$2:$Q$72,ROW(A41), MATCH($A$1,設備G入力用!$F$2:$Q$2,0))</f>
        <v>0</v>
      </c>
      <c r="X46" s="30">
        <f t="shared" si="7"/>
        <v>327088</v>
      </c>
      <c r="AA46" s="983"/>
      <c r="AB46" s="299" t="s">
        <v>16620</v>
      </c>
      <c r="AC46" s="112">
        <f>SUM(I46,K46,M46,O46,Q46,S46,U46,W46)</f>
        <v>327088</v>
      </c>
      <c r="AD46" s="10"/>
      <c r="AE46" s="10"/>
      <c r="AF46" s="202" t="str">
        <f>IFERROR(_xlfn.XLOOKUP(確報【２月】!$AE46,台帳表ｓ[整理番号],台帳表ｓ[繁閑調整]),"")</f>
        <v/>
      </c>
      <c r="AG46" s="277" t="str">
        <f>IFERROR(_xlfn.XLOOKUP(確報【２月】!$AE46,台帳表ｓ[整理番号],台帳表ｓ[精算
グループ]),"")</f>
        <v/>
      </c>
      <c r="AH46" s="278" t="str">
        <f>IFERROR(_xlfn.XLOOKUP(確報【２月】!$AE46,台帳表ｓ[整理番号],台帳表ｓ[請求書発行番号]),"")</f>
        <v/>
      </c>
      <c r="AI46" s="269" t="str">
        <f>IFERROR(_xlfn.XLOOKUP(確報【２月】!$AE46,台帳表ｓ[整理番号],台帳表ｓ[繁閑調整金]),"")</f>
        <v/>
      </c>
      <c r="AJ46" s="275"/>
      <c r="AL46" s="202" t="str">
        <f>IFERROR(_xlfn.XLOOKUP(確報【２月】!AK46,台帳表ｔ[整理番号],台帳表ｔ[繁閑調整]),"")</f>
        <v/>
      </c>
      <c r="AM46" s="277" t="str">
        <f>IFERROR(_xlfn.XLOOKUP(確報【２月】!AK46,台帳表ｔ[整理番号],台帳表ｔ[精算
グループ]),"")</f>
        <v/>
      </c>
      <c r="AN46" s="278" t="str">
        <f>IFERROR(_xlfn.XLOOKUP(確報【２月】!AK46,台帳表ｔ[整理番号],台帳表ｔ[請求書発行番号]),"")</f>
        <v/>
      </c>
      <c r="AO46" s="269" t="str">
        <f>IFERROR(_xlfn.XLOOKUP(確報【２月】!AK46,台帳表ｔ[整理番号],台帳表ｔ[繁閑調整金]),"")</f>
        <v/>
      </c>
      <c r="AP46" s="275"/>
      <c r="AR46" s="202" t="str">
        <f>IFERROR(_xlfn.XLOOKUP(確報【２月】!AQ46,台帳表ｋ[整理番号],台帳表ｋ[繁閑調整]),"")</f>
        <v/>
      </c>
      <c r="AS46" s="277" t="str">
        <f>IFERROR(_xlfn.XLOOKUP(確報【２月】!AQ46,台帳表ｋ[整理番号],台帳表ｋ[精算
グループ]),"")</f>
        <v/>
      </c>
      <c r="AT46" s="278" t="str">
        <f>IFERROR(_xlfn.XLOOKUP(確報【２月】!AQ46,台帳表ｋ[整理番号],台帳表ｋ[請求書発行番号]),"")</f>
        <v/>
      </c>
      <c r="AU46" s="269" t="str">
        <f>IFERROR(_xlfn.XLOOKUP(確報【２月】!AQ46,台帳表ｋ[整理番号],台帳表ｋ[繁閑調整金]),"")</f>
        <v/>
      </c>
      <c r="AV46" s="275"/>
      <c r="AX46" s="202" t="str">
        <f>IFERROR(_xlfn.XLOOKUP(確報【２月】!AW46,台帳表ｋ[整理番号],台帳表ｋ[繁閑調整]),"")</f>
        <v/>
      </c>
      <c r="AY46" s="277" t="str">
        <f>IFERROR(_xlfn.XLOOKUP(確報【２月】!AW46,台帳表ｋ[整理番号],台帳表ｋ[精算
グループ]),"")</f>
        <v/>
      </c>
      <c r="AZ46" s="278" t="str">
        <f>IFERROR(_xlfn.XLOOKUP(確報【２月】!AW46,台帳表ｋ[整理番号],台帳表ｋ[請求書発行番号]),"")</f>
        <v/>
      </c>
      <c r="BA46" s="269" t="str">
        <f>IFERROR(_xlfn.XLOOKUP(確報【２月】!AW46,台帳表ｋ[整理番号],台帳表ｋ[繁閑調整金]),"")</f>
        <v/>
      </c>
    </row>
    <row r="47" spans="1:53" ht="16.350000000000001" customHeight="1" thickBot="1">
      <c r="A47" s="927"/>
      <c r="B47" s="927"/>
      <c r="C47" s="927"/>
      <c r="D47" s="976"/>
      <c r="E47" s="928"/>
      <c r="F47" s="171" t="s">
        <v>16536</v>
      </c>
      <c r="G47" s="48" t="s">
        <v>16606</v>
      </c>
      <c r="H47" s="173"/>
      <c r="I47" s="197"/>
      <c r="J47" s="83"/>
      <c r="K47" s="191"/>
      <c r="L47" s="83"/>
      <c r="M47" s="191">
        <f>SUMIFS(台帳表ｓ[金額],台帳表ｓ[精算
グループ],確報【２月】!$H47,台帳表ｓ[入金月（月のみ）],確報【２月】!$A$1,台帳表ｓ[ＮＣ区分],"北部")+SUMIFS(測量台帳1ｓ[入金額],測量台帳1ｓ[精算
グループ],確報【２月】!$H47,測量台帳1ｓ[入金月（月のみ）],確報【２月】!$A$1,測量台帳1ｓ[NC区分],"北部")+SUMIFS(測量台帳1__2ｓ[入金額(後)],測量台帳1__2ｓ[精算
グループ(後)],確報【２月】!$H47,測量台帳1__2ｓ[入金月(後)（月のみ）],確報【２月】!$A$1,測量台帳1__2ｓ[NC区分],"北部")</f>
        <v>0</v>
      </c>
      <c r="N47" s="72"/>
      <c r="O47" s="175"/>
      <c r="P47" s="173"/>
      <c r="Q47" s="175"/>
      <c r="R47" s="173"/>
      <c r="S47" s="191"/>
      <c r="T47" s="72"/>
      <c r="U47" s="175"/>
      <c r="V47" s="173"/>
      <c r="W47" s="175" cm="1">
        <f t="array" ref="W47">INDEX(設備G入力用!$F$2:$Q$72,ROW(A42), MATCH($A$1,設備G入力用!$F$2:$Q$2,0))</f>
        <v>0</v>
      </c>
      <c r="X47" s="156">
        <f t="shared" si="7"/>
        <v>0</v>
      </c>
      <c r="Y47" s="16">
        <f>SUM(X42:X47)</f>
        <v>2253464</v>
      </c>
      <c r="Z47" s="13" t="s">
        <v>16621</v>
      </c>
      <c r="AA47" s="983"/>
      <c r="AB47" s="299"/>
      <c r="AC47" s="112">
        <f t="shared" ref="AC47:AC52" si="8">SUM(I47,K47,M47,O47,Q47,S47,U47,W47)</f>
        <v>0</v>
      </c>
      <c r="AD47" s="10"/>
      <c r="AE47" s="10"/>
      <c r="AF47" s="202" t="str">
        <f>IFERROR(_xlfn.XLOOKUP(確報【２月】!$AE47,台帳表ｓ[整理番号],台帳表ｓ[繁閑調整]),"")</f>
        <v/>
      </c>
      <c r="AG47" s="277" t="str">
        <f>IFERROR(_xlfn.XLOOKUP(確報【２月】!$AE47,台帳表ｓ[整理番号],台帳表ｓ[精算
グループ]),"")</f>
        <v/>
      </c>
      <c r="AH47" s="278" t="str">
        <f>IFERROR(_xlfn.XLOOKUP(確報【２月】!$AE47,台帳表ｓ[整理番号],台帳表ｓ[請求書発行番号]),"")</f>
        <v/>
      </c>
      <c r="AI47" s="269" t="str">
        <f>IFERROR(_xlfn.XLOOKUP(確報【２月】!$AE47,台帳表ｓ[整理番号],台帳表ｓ[繁閑調整金]),"")</f>
        <v/>
      </c>
      <c r="AJ47" s="275"/>
      <c r="AL47" s="202" t="str">
        <f>IFERROR(_xlfn.XLOOKUP(確報【２月】!AK47,台帳表ｔ[整理番号],台帳表ｔ[繁閑調整]),"")</f>
        <v/>
      </c>
      <c r="AM47" s="277" t="str">
        <f>IFERROR(_xlfn.XLOOKUP(確報【２月】!AK47,台帳表ｔ[整理番号],台帳表ｔ[精算
グループ]),"")</f>
        <v/>
      </c>
      <c r="AN47" s="278" t="str">
        <f>IFERROR(_xlfn.XLOOKUP(確報【２月】!AK47,台帳表ｔ[整理番号],台帳表ｔ[請求書発行番号]),"")</f>
        <v/>
      </c>
      <c r="AO47" s="269" t="str">
        <f>IFERROR(_xlfn.XLOOKUP(確報【２月】!AK47,台帳表ｔ[整理番号],台帳表ｔ[繁閑調整金]),"")</f>
        <v/>
      </c>
      <c r="AP47" s="275"/>
      <c r="AR47" s="202" t="str">
        <f>IFERROR(_xlfn.XLOOKUP(確報【２月】!AQ47,台帳表ｋ[整理番号],台帳表ｋ[繁閑調整]),"")</f>
        <v/>
      </c>
      <c r="AS47" s="277" t="str">
        <f>IFERROR(_xlfn.XLOOKUP(確報【２月】!AQ47,台帳表ｋ[整理番号],台帳表ｋ[精算
グループ]),"")</f>
        <v/>
      </c>
      <c r="AT47" s="278" t="str">
        <f>IFERROR(_xlfn.XLOOKUP(確報【２月】!AQ47,台帳表ｋ[整理番号],台帳表ｋ[請求書発行番号]),"")</f>
        <v/>
      </c>
      <c r="AU47" s="269" t="str">
        <f>IFERROR(_xlfn.XLOOKUP(確報【２月】!AQ47,台帳表ｋ[整理番号],台帳表ｋ[繁閑調整金]),"")</f>
        <v/>
      </c>
      <c r="AV47" s="275"/>
      <c r="AX47" s="202" t="str">
        <f>IFERROR(_xlfn.XLOOKUP(確報【２月】!AW47,台帳表ｋ[整理番号],台帳表ｋ[繁閑調整]),"")</f>
        <v/>
      </c>
      <c r="AY47" s="277" t="str">
        <f>IFERROR(_xlfn.XLOOKUP(確報【２月】!AW47,台帳表ｋ[整理番号],台帳表ｋ[精算
グループ]),"")</f>
        <v/>
      </c>
      <c r="AZ47" s="278" t="str">
        <f>IFERROR(_xlfn.XLOOKUP(確報【２月】!AW47,台帳表ｋ[整理番号],台帳表ｋ[請求書発行番号]),"")</f>
        <v/>
      </c>
      <c r="BA47" s="269" t="str">
        <f>IFERROR(_xlfn.XLOOKUP(確報【２月】!AW47,台帳表ｋ[整理番号],台帳表ｋ[繁閑調整金]),"")</f>
        <v/>
      </c>
    </row>
    <row r="48" spans="1:53" ht="16.350000000000001" customHeight="1" thickBot="1">
      <c r="A48" s="927"/>
      <c r="B48" s="927"/>
      <c r="C48" s="927"/>
      <c r="D48" s="976"/>
      <c r="E48" s="926" t="s">
        <v>16500</v>
      </c>
      <c r="F48" s="234" t="s">
        <v>16501</v>
      </c>
      <c r="G48" s="235"/>
      <c r="H48" s="236" t="s">
        <v>16677</v>
      </c>
      <c r="I48" s="237"/>
      <c r="J48" s="238" t="s">
        <v>16677</v>
      </c>
      <c r="K48" s="239">
        <f>SUMIFS(台帳表ｓ[金額],台帳表ｓ[精算
グループ],確報【２月】!$H48,台帳表ｓ[入金月（月のみ）],確報【２月】!$A$1,台帳表ｓ[ＮＣ区分],"埼玉")+SUMIFS(測量台帳1ｓ[入金額],測量台帳1ｓ[精算
グループ],確報【２月】!$H48,測量台帳1ｓ[入金月（月のみ）],確報【２月】!$A$1,測量台帳1ｓ[NC区分],"埼玉")+SUMIFS(測量台帳1__2ｓ[入金額(後)],測量台帳1__2ｓ[精算
グループ(後)],確報【２月】!$H48,測量台帳1__2ｓ[入金月(後)（月のみ）],確報【２月】!$A$1,測量台帳1__2ｓ[NC区分],"埼玉")</f>
        <v>194083</v>
      </c>
      <c r="L48" s="240" t="s">
        <v>16677</v>
      </c>
      <c r="M48" s="239">
        <f>SUMIFS(台帳表ｓ[金額],台帳表ｓ[精算
グループ],確報【２月】!$H48,台帳表ｓ[入金月（月のみ）],確報【２月】!$A$1,台帳表ｓ[ＮＣ区分],"北部")+SUMIFS(測量台帳1ｓ[入金額],測量台帳1ｓ[精算
グループ],確報【２月】!$H48,測量台帳1ｓ[入金月（月のみ）],確報【２月】!$A$1,測量台帳1ｓ[NC区分],"北部")+SUMIFS(測量台帳1__2ｓ[入金額(後)],測量台帳1__2ｓ[精算
グループ(後)],確報【２月】!$H48,測量台帳1__2ｓ[入金月(後)（月のみ）],確報【２月】!$A$1,測量台帳1__2ｓ[NC区分],"北部")</f>
        <v>324730</v>
      </c>
      <c r="N48" s="240" t="s">
        <v>16677</v>
      </c>
      <c r="O48" s="241"/>
      <c r="P48" s="236" t="s">
        <v>16677</v>
      </c>
      <c r="Q48" s="241"/>
      <c r="R48" s="236" t="s">
        <v>16677</v>
      </c>
      <c r="S48" s="239"/>
      <c r="T48" s="240" t="s">
        <v>16677</v>
      </c>
      <c r="U48" s="241"/>
      <c r="V48" s="236" t="s">
        <v>16677</v>
      </c>
      <c r="W48" s="241" cm="1">
        <f t="array" ref="W48">INDEX(設備G入力用!$F$2:$Q$72,ROW(A43), MATCH($A$1,設備G入力用!$F$2:$Q$2,0))</f>
        <v>0</v>
      </c>
      <c r="X48" s="242">
        <f t="shared" si="7"/>
        <v>518813</v>
      </c>
      <c r="Y48" s="180">
        <f>SUM(X48:X48)</f>
        <v>518813</v>
      </c>
      <c r="Z48" s="13"/>
      <c r="AA48" s="983"/>
      <c r="AB48" s="299" t="s">
        <v>16677</v>
      </c>
      <c r="AC48" s="112">
        <f t="shared" si="8"/>
        <v>518813</v>
      </c>
      <c r="AD48" s="10"/>
      <c r="AE48" s="10"/>
      <c r="AF48" s="202" t="str">
        <f>IFERROR(_xlfn.XLOOKUP(確報【２月】!$AE48,台帳表ｓ[整理番号],台帳表ｓ[繁閑調整]),"")</f>
        <v/>
      </c>
      <c r="AG48" s="277" t="str">
        <f>IFERROR(_xlfn.XLOOKUP(確報【２月】!$AE48,台帳表ｓ[整理番号],台帳表ｓ[精算
グループ]),"")</f>
        <v/>
      </c>
      <c r="AH48" s="278" t="str">
        <f>IFERROR(_xlfn.XLOOKUP(確報【２月】!$AE48,台帳表ｓ[整理番号],台帳表ｓ[請求書発行番号]),"")</f>
        <v/>
      </c>
      <c r="AI48" s="269" t="str">
        <f>IFERROR(_xlfn.XLOOKUP(確報【２月】!$AE48,台帳表ｓ[整理番号],台帳表ｓ[繁閑調整金]),"")</f>
        <v/>
      </c>
      <c r="AJ48" s="275"/>
      <c r="AL48" s="202" t="str">
        <f>IFERROR(_xlfn.XLOOKUP(確報【２月】!AK48,台帳表ｔ[整理番号],台帳表ｔ[繁閑調整]),"")</f>
        <v/>
      </c>
      <c r="AM48" s="277" t="str">
        <f>IFERROR(_xlfn.XLOOKUP(確報【２月】!AK48,台帳表ｔ[整理番号],台帳表ｔ[精算
グループ]),"")</f>
        <v/>
      </c>
      <c r="AN48" s="278" t="str">
        <f>IFERROR(_xlfn.XLOOKUP(確報【２月】!AK48,台帳表ｔ[整理番号],台帳表ｔ[請求書発行番号]),"")</f>
        <v/>
      </c>
      <c r="AO48" s="269" t="str">
        <f>IFERROR(_xlfn.XLOOKUP(確報【２月】!AK48,台帳表ｔ[整理番号],台帳表ｔ[繁閑調整金]),"")</f>
        <v/>
      </c>
      <c r="AP48" s="275"/>
      <c r="AR48" s="202" t="str">
        <f>IFERROR(_xlfn.XLOOKUP(確報【２月】!AQ48,台帳表ｋ[整理番号],台帳表ｋ[繁閑調整]),"")</f>
        <v/>
      </c>
      <c r="AS48" s="277" t="str">
        <f>IFERROR(_xlfn.XLOOKUP(確報【２月】!AQ48,台帳表ｋ[整理番号],台帳表ｋ[精算
グループ]),"")</f>
        <v/>
      </c>
      <c r="AT48" s="278" t="str">
        <f>IFERROR(_xlfn.XLOOKUP(確報【２月】!AQ48,台帳表ｋ[整理番号],台帳表ｋ[請求書発行番号]),"")</f>
        <v/>
      </c>
      <c r="AU48" s="269" t="str">
        <f>IFERROR(_xlfn.XLOOKUP(確報【２月】!AQ48,台帳表ｋ[整理番号],台帳表ｋ[繁閑調整金]),"")</f>
        <v/>
      </c>
      <c r="AV48" s="275"/>
      <c r="AX48" s="202" t="str">
        <f>IFERROR(_xlfn.XLOOKUP(確報【２月】!AW48,台帳表ｋ[整理番号],台帳表ｋ[繁閑調整]),"")</f>
        <v/>
      </c>
      <c r="AY48" s="277" t="str">
        <f>IFERROR(_xlfn.XLOOKUP(確報【２月】!AW48,台帳表ｋ[整理番号],台帳表ｋ[精算
グループ]),"")</f>
        <v/>
      </c>
      <c r="AZ48" s="278" t="str">
        <f>IFERROR(_xlfn.XLOOKUP(確報【２月】!AW48,台帳表ｋ[整理番号],台帳表ｋ[請求書発行番号]),"")</f>
        <v/>
      </c>
      <c r="BA48" s="269" t="str">
        <f>IFERROR(_xlfn.XLOOKUP(確報【２月】!AW48,台帳表ｋ[整理番号],台帳表ｋ[繁閑調整金]),"")</f>
        <v/>
      </c>
    </row>
    <row r="49" spans="1:53" ht="16.350000000000001" customHeight="1">
      <c r="A49" s="927"/>
      <c r="B49" s="927"/>
      <c r="C49" s="927"/>
      <c r="D49" s="976"/>
      <c r="E49" s="927"/>
      <c r="F49" s="68" t="s">
        <v>16507</v>
      </c>
      <c r="G49" s="52" t="s">
        <v>16606</v>
      </c>
      <c r="H49" s="177" t="s">
        <v>16508</v>
      </c>
      <c r="I49" s="178"/>
      <c r="J49" s="81" t="s">
        <v>620</v>
      </c>
      <c r="K49" s="82">
        <f>SUMIFS(台帳表ｓ[金額],台帳表ｓ[精算
グループ],確報【２月】!$H49,台帳表ｓ[入金月（月のみ）],確報【２月】!$A$1,台帳表ｓ[ＮＣ区分],"埼玉")+SUMIFS(測量台帳1ｓ[入金額],測量台帳1ｓ[精算
グループ],確報【２月】!$H49,測量台帳1ｓ[入金月（月のみ）],確報【２月】!$A$1,測量台帳1ｓ[NC区分],"埼玉")+SUMIFS(測量台帳1__2ｓ[入金額(後)],測量台帳1__2ｓ[精算
グループ(後)],確報【２月】!$H49,測量台帳1__2ｓ[入金月(後)（月のみ）],確報【２月】!$A$1,測量台帳1__2ｓ[NC区分],"埼玉")</f>
        <v>0</v>
      </c>
      <c r="L49" s="81" t="s">
        <v>620</v>
      </c>
      <c r="M49" s="82">
        <f>SUMIFS(台帳表ｓ[金額],台帳表ｓ[精算
グループ],確報【２月】!$H49,台帳表ｓ[入金月（月のみ）],確報【２月】!$A$1,台帳表ｓ[ＮＣ区分],"北部")+SUMIFS(測量台帳1ｓ[入金額],測量台帳1ｓ[精算
グループ],確報【２月】!$H49,測量台帳1ｓ[入金月（月のみ）],確報【２月】!$A$1,測量台帳1ｓ[NC区分],"北部")+SUMIFS(測量台帳1__2ｓ[入金額(後)],測量台帳1__2ｓ[精算
グループ(後)],確報【２月】!$H49,測量台帳1__2ｓ[入金月(後)（月のみ）],確報【２月】!$A$1,測量台帳1__2ｓ[NC区分],"北部")</f>
        <v>0</v>
      </c>
      <c r="N49" s="69" t="s">
        <v>620</v>
      </c>
      <c r="O49" s="70"/>
      <c r="P49" s="177" t="s">
        <v>620</v>
      </c>
      <c r="Q49" s="70"/>
      <c r="R49" s="177" t="s">
        <v>620</v>
      </c>
      <c r="S49" s="82"/>
      <c r="T49" s="69" t="s">
        <v>620</v>
      </c>
      <c r="U49" s="70"/>
      <c r="V49" s="177" t="s">
        <v>620</v>
      </c>
      <c r="W49" s="70" cm="1">
        <f t="array" ref="W49">INDEX(設備G入力用!$F$2:$Q$72,ROW(A44), MATCH($A$1,設備G入力用!$F$2:$Q$2,0))</f>
        <v>0</v>
      </c>
      <c r="X49" s="71">
        <f t="shared" si="7"/>
        <v>0</v>
      </c>
      <c r="Y49" s="24"/>
      <c r="Z49" s="13"/>
      <c r="AA49" s="983"/>
      <c r="AB49" s="299" t="s">
        <v>620</v>
      </c>
      <c r="AC49" s="112">
        <f t="shared" si="8"/>
        <v>0</v>
      </c>
      <c r="AD49" s="10"/>
      <c r="AE49" s="10"/>
      <c r="AF49" s="202" t="str">
        <f>IFERROR(_xlfn.XLOOKUP(確報【２月】!$AE49,台帳表ｓ[整理番号],台帳表ｓ[繁閑調整]),"")</f>
        <v/>
      </c>
      <c r="AG49" s="277" t="str">
        <f>IFERROR(_xlfn.XLOOKUP(確報【２月】!$AE49,台帳表ｓ[整理番号],台帳表ｓ[精算
グループ]),"")</f>
        <v/>
      </c>
      <c r="AH49" s="278" t="str">
        <f>IFERROR(_xlfn.XLOOKUP(確報【２月】!$AE49,台帳表ｓ[整理番号],台帳表ｓ[請求書発行番号]),"")</f>
        <v/>
      </c>
      <c r="AI49" s="269" t="str">
        <f>IFERROR(_xlfn.XLOOKUP(確報【２月】!$AE49,台帳表ｓ[整理番号],台帳表ｓ[繁閑調整金]),"")</f>
        <v/>
      </c>
      <c r="AJ49" s="275"/>
      <c r="AL49" s="202" t="str">
        <f>IFERROR(_xlfn.XLOOKUP(確報【２月】!AK49,台帳表ｔ[整理番号],台帳表ｔ[繁閑調整]),"")</f>
        <v/>
      </c>
      <c r="AM49" s="277" t="str">
        <f>IFERROR(_xlfn.XLOOKUP(確報【２月】!AK49,台帳表ｔ[整理番号],台帳表ｔ[精算
グループ]),"")</f>
        <v/>
      </c>
      <c r="AN49" s="278" t="str">
        <f>IFERROR(_xlfn.XLOOKUP(確報【２月】!AK49,台帳表ｔ[整理番号],台帳表ｔ[請求書発行番号]),"")</f>
        <v/>
      </c>
      <c r="AO49" s="269" t="str">
        <f>IFERROR(_xlfn.XLOOKUP(確報【２月】!AK49,台帳表ｔ[整理番号],台帳表ｔ[繁閑調整金]),"")</f>
        <v/>
      </c>
      <c r="AP49" s="275"/>
      <c r="AR49" s="202" t="str">
        <f>IFERROR(_xlfn.XLOOKUP(確報【２月】!AQ49,台帳表ｋ[整理番号],台帳表ｋ[繁閑調整]),"")</f>
        <v/>
      </c>
      <c r="AS49" s="277" t="str">
        <f>IFERROR(_xlfn.XLOOKUP(確報【２月】!AQ49,台帳表ｋ[整理番号],台帳表ｋ[精算
グループ]),"")</f>
        <v/>
      </c>
      <c r="AT49" s="278" t="str">
        <f>IFERROR(_xlfn.XLOOKUP(確報【２月】!AQ49,台帳表ｋ[整理番号],台帳表ｋ[請求書発行番号]),"")</f>
        <v/>
      </c>
      <c r="AU49" s="269" t="str">
        <f>IFERROR(_xlfn.XLOOKUP(確報【２月】!AQ49,台帳表ｋ[整理番号],台帳表ｋ[繁閑調整金]),"")</f>
        <v/>
      </c>
      <c r="AV49" s="275"/>
      <c r="AX49" s="202" t="str">
        <f>IFERROR(_xlfn.XLOOKUP(確報【２月】!AW49,台帳表ｋ[整理番号],台帳表ｋ[繁閑調整]),"")</f>
        <v/>
      </c>
      <c r="AY49" s="277" t="str">
        <f>IFERROR(_xlfn.XLOOKUP(確報【２月】!AW49,台帳表ｋ[整理番号],台帳表ｋ[精算
グループ]),"")</f>
        <v/>
      </c>
      <c r="AZ49" s="278" t="str">
        <f>IFERROR(_xlfn.XLOOKUP(確報【２月】!AW49,台帳表ｋ[整理番号],台帳表ｋ[請求書発行番号]),"")</f>
        <v/>
      </c>
      <c r="BA49" s="269" t="str">
        <f>IFERROR(_xlfn.XLOOKUP(確報【２月】!AW49,台帳表ｋ[整理番号],台帳表ｋ[繁閑調整金]),"")</f>
        <v/>
      </c>
    </row>
    <row r="50" spans="1:53" ht="16.350000000000001" customHeight="1">
      <c r="A50" s="927"/>
      <c r="B50" s="927"/>
      <c r="C50" s="927"/>
      <c r="D50" s="976"/>
      <c r="E50" s="927"/>
      <c r="F50" s="25" t="s">
        <v>16503</v>
      </c>
      <c r="G50" s="52" t="s">
        <v>16606</v>
      </c>
      <c r="H50" s="45" t="s">
        <v>16504</v>
      </c>
      <c r="I50" s="46"/>
      <c r="J50" s="78" t="s">
        <v>16504</v>
      </c>
      <c r="K50" s="40">
        <f>SUMIFS(台帳表ｓ[金額],台帳表ｓ[精算
グループ],確報【２月】!$H50,台帳表ｓ[入金月（月のみ）],確報【２月】!$A$1,台帳表ｓ[ＮＣ区分],"埼玉")+SUMIFS(測量台帳1ｓ[入金額],測量台帳1ｓ[精算
グループ],確報【２月】!$H50,測量台帳1ｓ[入金月（月のみ）],確報【２月】!$A$1,測量台帳1ｓ[NC区分],"埼玉")+SUMIFS(測量台帳1__2ｓ[入金額(後)],測量台帳1__2ｓ[精算
グループ(後)],確報【２月】!$H50,測量台帳1__2ｓ[入金月(後)（月のみ）],確報【２月】!$A$1,測量台帳1__2ｓ[NC区分],"埼玉")</f>
        <v>0</v>
      </c>
      <c r="L50" s="78" t="s">
        <v>16504</v>
      </c>
      <c r="M50" s="40">
        <f>SUMIFS(台帳表ｓ[金額],台帳表ｓ[精算
グループ],確報【２月】!$H50,台帳表ｓ[入金月（月のみ）],確報【２月】!$A$1,台帳表ｓ[ＮＣ区分],"北部")+SUMIFS(測量台帳1ｓ[入金額],測量台帳1ｓ[精算
グループ],確報【２月】!$H50,測量台帳1ｓ[入金月（月のみ）],確報【２月】!$A$1,測量台帳1ｓ[NC区分],"北部")+SUMIFS(測量台帳1__2ｓ[入金額(後)],測量台帳1__2ｓ[精算
グループ(後)],確報【２月】!$H50,測量台帳1__2ｓ[入金月(後)（月のみ）],確報【２月】!$A$1,測量台帳1__2ｓ[NC区分],"北部")</f>
        <v>0</v>
      </c>
      <c r="N50" s="60" t="s">
        <v>16504</v>
      </c>
      <c r="O50" s="61"/>
      <c r="P50" s="45" t="s">
        <v>16612</v>
      </c>
      <c r="Q50" s="61"/>
      <c r="R50" s="45" t="s">
        <v>16612</v>
      </c>
      <c r="S50" s="40"/>
      <c r="T50" s="60" t="s">
        <v>16612</v>
      </c>
      <c r="U50" s="61"/>
      <c r="V50" s="45" t="s">
        <v>16612</v>
      </c>
      <c r="W50" s="61" cm="1">
        <f t="array" ref="W50">INDEX(設備G入力用!$F$2:$Q$72,ROW(A45), MATCH($A$1,設備G入力用!$F$2:$Q$2,0))</f>
        <v>0</v>
      </c>
      <c r="X50" s="30">
        <f t="shared" si="7"/>
        <v>0</v>
      </c>
      <c r="Y50" s="24"/>
      <c r="Z50" s="13"/>
      <c r="AA50" s="983"/>
      <c r="AB50" s="299" t="s">
        <v>16612</v>
      </c>
      <c r="AC50" s="112">
        <f t="shared" si="8"/>
        <v>0</v>
      </c>
      <c r="AD50" s="10"/>
      <c r="AE50" s="10"/>
      <c r="AF50" s="202" t="str">
        <f>IFERROR(_xlfn.XLOOKUP(確報【２月】!$AE50,台帳表ｓ[整理番号],台帳表ｓ[繁閑調整]),"")</f>
        <v/>
      </c>
      <c r="AG50" s="277" t="str">
        <f>IFERROR(_xlfn.XLOOKUP(確報【２月】!$AE50,台帳表ｓ[整理番号],台帳表ｓ[精算
グループ]),"")</f>
        <v/>
      </c>
      <c r="AH50" s="278" t="str">
        <f>IFERROR(_xlfn.XLOOKUP(確報【２月】!$AE50,台帳表ｓ[整理番号],台帳表ｓ[請求書発行番号]),"")</f>
        <v/>
      </c>
      <c r="AI50" s="269" t="str">
        <f>IFERROR(_xlfn.XLOOKUP(確報【２月】!$AE50,台帳表ｓ[整理番号],台帳表ｓ[繁閑調整金]),"")</f>
        <v/>
      </c>
      <c r="AJ50" s="276"/>
      <c r="AL50" s="202" t="str">
        <f>IFERROR(_xlfn.XLOOKUP(確報【２月】!AK50,台帳表ｔ[整理番号],台帳表ｔ[繁閑調整]),"")</f>
        <v/>
      </c>
      <c r="AM50" s="277" t="str">
        <f>IFERROR(_xlfn.XLOOKUP(確報【２月】!AK50,台帳表ｔ[整理番号],台帳表ｔ[精算
グループ]),"")</f>
        <v/>
      </c>
      <c r="AN50" s="278" t="str">
        <f>IFERROR(_xlfn.XLOOKUP(確報【２月】!AK50,台帳表ｔ[整理番号],台帳表ｔ[請求書発行番号]),"")</f>
        <v/>
      </c>
      <c r="AO50" s="269" t="str">
        <f>IFERROR(_xlfn.XLOOKUP(確報【２月】!AK50,台帳表ｔ[整理番号],台帳表ｔ[繁閑調整金]),"")</f>
        <v/>
      </c>
      <c r="AP50" s="275"/>
      <c r="AR50" s="202" t="str">
        <f>IFERROR(_xlfn.XLOOKUP(確報【２月】!AQ50,台帳表ｋ[整理番号],台帳表ｋ[繁閑調整]),"")</f>
        <v/>
      </c>
      <c r="AS50" s="277" t="str">
        <f>IFERROR(_xlfn.XLOOKUP(確報【２月】!AQ50,台帳表ｋ[整理番号],台帳表ｋ[精算
グループ]),"")</f>
        <v/>
      </c>
      <c r="AT50" s="278" t="str">
        <f>IFERROR(_xlfn.XLOOKUP(確報【２月】!AQ50,台帳表ｋ[整理番号],台帳表ｋ[請求書発行番号]),"")</f>
        <v/>
      </c>
      <c r="AU50" s="269" t="str">
        <f>IFERROR(_xlfn.XLOOKUP(確報【２月】!AQ50,台帳表ｋ[整理番号],台帳表ｋ[繁閑調整金]),"")</f>
        <v/>
      </c>
      <c r="AV50" s="275"/>
      <c r="AX50" s="202" t="str">
        <f>IFERROR(_xlfn.XLOOKUP(確報【２月】!AW50,台帳表ｋ[整理番号],台帳表ｋ[繁閑調整]),"")</f>
        <v/>
      </c>
      <c r="AY50" s="277" t="str">
        <f>IFERROR(_xlfn.XLOOKUP(確報【２月】!AW50,台帳表ｋ[整理番号],台帳表ｋ[精算
グループ]),"")</f>
        <v/>
      </c>
      <c r="AZ50" s="278" t="str">
        <f>IFERROR(_xlfn.XLOOKUP(確報【２月】!AW50,台帳表ｋ[整理番号],台帳表ｋ[請求書発行番号]),"")</f>
        <v/>
      </c>
      <c r="BA50" s="269" t="str">
        <f>IFERROR(_xlfn.XLOOKUP(確報【２月】!AW50,台帳表ｋ[整理番号],台帳表ｋ[繁閑調整金]),"")</f>
        <v/>
      </c>
    </row>
    <row r="51" spans="1:53" ht="16.350000000000001" customHeight="1" thickBot="1">
      <c r="A51" s="927"/>
      <c r="B51" s="927"/>
      <c r="C51" s="927"/>
      <c r="D51" s="976"/>
      <c r="E51" s="927"/>
      <c r="F51" s="25" t="s">
        <v>16505</v>
      </c>
      <c r="G51" s="52" t="s">
        <v>16606</v>
      </c>
      <c r="H51" s="45" t="s">
        <v>16506</v>
      </c>
      <c r="I51" s="46"/>
      <c r="J51" s="78" t="s">
        <v>16506</v>
      </c>
      <c r="K51" s="40">
        <f>SUMIFS(台帳表ｓ[金額],台帳表ｓ[精算
グループ],確報【２月】!$H51,台帳表ｓ[入金月（月のみ）],確報【２月】!$A$1,台帳表ｓ[ＮＣ区分],"埼玉")+SUMIFS(測量台帳1ｓ[入金額],測量台帳1ｓ[精算
グループ],確報【２月】!$H51,測量台帳1ｓ[入金月（月のみ）],確報【２月】!$A$1,測量台帳1ｓ[NC区分],"埼玉")+SUMIFS(測量台帳1__2ｓ[入金額(後)],測量台帳1__2ｓ[精算
グループ(後)],確報【２月】!$H51,測量台帳1__2ｓ[入金月(後)（月のみ）],確報【２月】!$A$1,測量台帳1__2ｓ[NC区分],"埼玉")</f>
        <v>0</v>
      </c>
      <c r="L51" s="78" t="s">
        <v>16506</v>
      </c>
      <c r="M51" s="40">
        <f>SUMIFS(台帳表ｓ[金額],台帳表ｓ[精算
グループ],確報【２月】!$H51,台帳表ｓ[入金月（月のみ）],確報【２月】!$A$1,台帳表ｓ[ＮＣ区分],"北部")+SUMIFS(測量台帳1ｓ[入金額],測量台帳1ｓ[精算
グループ],確報【２月】!$H51,測量台帳1ｓ[入金月（月のみ）],確報【２月】!$A$1,測量台帳1ｓ[NC区分],"北部")+SUMIFS(測量台帳1__2ｓ[入金額(後)],測量台帳1__2ｓ[精算
グループ(後)],確報【２月】!$H51,測量台帳1__2ｓ[入金月(後)（月のみ）],確報【２月】!$A$1,測量台帳1__2ｓ[NC区分],"北部")</f>
        <v>0</v>
      </c>
      <c r="N51" s="60" t="s">
        <v>16506</v>
      </c>
      <c r="O51" s="61"/>
      <c r="P51" s="45" t="s">
        <v>315</v>
      </c>
      <c r="Q51" s="61"/>
      <c r="R51" s="45" t="s">
        <v>315</v>
      </c>
      <c r="S51" s="40"/>
      <c r="T51" s="60" t="s">
        <v>315</v>
      </c>
      <c r="U51" s="61"/>
      <c r="V51" s="45" t="s">
        <v>315</v>
      </c>
      <c r="W51" s="61" cm="1">
        <f t="array" ref="W51">INDEX(設備G入力用!$F$2:$Q$72,ROW(A46), MATCH($A$1,設備G入力用!$F$2:$Q$2,0))</f>
        <v>0</v>
      </c>
      <c r="X51" s="30">
        <f t="shared" si="7"/>
        <v>0</v>
      </c>
      <c r="AA51" s="983"/>
      <c r="AB51" s="299" t="s">
        <v>315</v>
      </c>
      <c r="AC51" s="112">
        <f t="shared" si="8"/>
        <v>0</v>
      </c>
      <c r="AD51" s="10"/>
      <c r="AE51" s="10"/>
      <c r="AF51" s="202" t="str">
        <f>IFERROR(_xlfn.XLOOKUP(確報【２月】!$AE51,台帳表ｓ[整理番号],台帳表ｓ[繁閑調整]),"")</f>
        <v/>
      </c>
      <c r="AG51" s="277" t="str">
        <f>IFERROR(_xlfn.XLOOKUP(確報【２月】!$AE51,台帳表ｓ[整理番号],台帳表ｓ[精算
グループ]),"")</f>
        <v/>
      </c>
      <c r="AH51" s="278" t="str">
        <f>IFERROR(_xlfn.XLOOKUP(確報【２月】!$AE51,台帳表ｓ[整理番号],台帳表ｓ[請求書発行番号]),"")</f>
        <v/>
      </c>
      <c r="AI51" s="269" t="str">
        <f>IFERROR(_xlfn.XLOOKUP(確報【２月】!$AE51,台帳表ｓ[整理番号],台帳表ｓ[繁閑調整金]),"")</f>
        <v/>
      </c>
      <c r="AJ51" s="276"/>
      <c r="AL51" s="202" t="str">
        <f>IFERROR(_xlfn.XLOOKUP(確報【２月】!AK51,台帳表ｔ[整理番号],台帳表ｔ[繁閑調整]),"")</f>
        <v/>
      </c>
      <c r="AM51" s="277" t="str">
        <f>IFERROR(_xlfn.XLOOKUP(確報【２月】!AK51,台帳表ｔ[整理番号],台帳表ｔ[精算
グループ]),"")</f>
        <v/>
      </c>
      <c r="AN51" s="278" t="str">
        <f>IFERROR(_xlfn.XLOOKUP(確報【２月】!AK51,台帳表ｔ[整理番号],台帳表ｔ[請求書発行番号]),"")</f>
        <v/>
      </c>
      <c r="AO51" s="269" t="str">
        <f>IFERROR(_xlfn.XLOOKUP(確報【２月】!AK51,台帳表ｔ[整理番号],台帳表ｔ[繁閑調整金]),"")</f>
        <v/>
      </c>
      <c r="AP51" s="275"/>
      <c r="AR51" s="202" t="str">
        <f>IFERROR(_xlfn.XLOOKUP(確報【２月】!AQ51,台帳表ｋ[整理番号],台帳表ｋ[繁閑調整]),"")</f>
        <v/>
      </c>
      <c r="AS51" s="277" t="str">
        <f>IFERROR(_xlfn.XLOOKUP(確報【２月】!AQ51,台帳表ｋ[整理番号],台帳表ｋ[精算
グループ]),"")</f>
        <v/>
      </c>
      <c r="AT51" s="278" t="str">
        <f>IFERROR(_xlfn.XLOOKUP(確報【２月】!AQ51,台帳表ｋ[整理番号],台帳表ｋ[請求書発行番号]),"")</f>
        <v/>
      </c>
      <c r="AU51" s="269" t="str">
        <f>IFERROR(_xlfn.XLOOKUP(確報【２月】!AQ51,台帳表ｋ[整理番号],台帳表ｋ[繁閑調整金]),"")</f>
        <v/>
      </c>
      <c r="AV51" s="275"/>
      <c r="AX51" s="202" t="str">
        <f>IFERROR(_xlfn.XLOOKUP(確報【２月】!AW51,台帳表ｋ[整理番号],台帳表ｋ[繁閑調整]),"")</f>
        <v/>
      </c>
      <c r="AY51" s="277" t="str">
        <f>IFERROR(_xlfn.XLOOKUP(確報【２月】!AW51,台帳表ｋ[整理番号],台帳表ｋ[精算
グループ]),"")</f>
        <v/>
      </c>
      <c r="AZ51" s="278" t="str">
        <f>IFERROR(_xlfn.XLOOKUP(確報【２月】!AW51,台帳表ｋ[整理番号],台帳表ｋ[請求書発行番号]),"")</f>
        <v/>
      </c>
      <c r="BA51" s="269" t="str">
        <f>IFERROR(_xlfn.XLOOKUP(確報【２月】!AW51,台帳表ｋ[整理番号],台帳表ｋ[繁閑調整金]),"")</f>
        <v/>
      </c>
    </row>
    <row r="52" spans="1:53" ht="16.350000000000001" customHeight="1" thickBot="1">
      <c r="A52" s="927"/>
      <c r="B52" s="927"/>
      <c r="C52" s="927"/>
      <c r="D52" s="979"/>
      <c r="E52" s="928"/>
      <c r="F52" s="25" t="s">
        <v>16509</v>
      </c>
      <c r="G52" s="52" t="s">
        <v>16606</v>
      </c>
      <c r="H52" s="45"/>
      <c r="I52" s="46"/>
      <c r="J52" s="78"/>
      <c r="K52" s="40">
        <f>SUMIFS(台帳表ｓ[金額],台帳表ｓ[精算
グループ],確報【２月】!$H52,台帳表ｓ[入金月（月のみ）],確報【２月】!$A$1,台帳表ｓ[ＮＣ区分],"埼玉")+SUMIFS(測量台帳1ｓ[入金額],測量台帳1ｓ[精算
グループ],確報【２月】!$H52,測量台帳1ｓ[入金月（月のみ）],確報【２月】!$A$1,測量台帳1ｓ[NC区分],"埼玉")+SUMIFS(測量台帳1__2ｓ[入金額(後)],測量台帳1__2ｓ[精算
グループ(後)],確報【２月】!$H52,測量台帳1__2ｓ[入金月(後)（月のみ）],確報【２月】!$A$1,測量台帳1__2ｓ[NC区分],"埼玉")</f>
        <v>0</v>
      </c>
      <c r="L52" s="78"/>
      <c r="M52" s="40">
        <f>SUMIFS(台帳表ｓ[金額],台帳表ｓ[精算
グループ],確報【２月】!$H52,台帳表ｓ[入金月（月のみ）],確報【２月】!$A$1,台帳表ｓ[ＮＣ区分],"北部")+SUMIFS(測量台帳1ｓ[入金額],測量台帳1ｓ[精算
グループ],確報【２月】!$H52,測量台帳1ｓ[入金月（月のみ）],確報【２月】!$A$1,測量台帳1ｓ[NC区分],"北部")+SUMIFS(測量台帳1__2ｓ[入金額(後)],測量台帳1__2ｓ[精算
グループ(後)],確報【２月】!$H52,測量台帳1__2ｓ[入金月(後)（月のみ）],確報【２月】!$A$1,測量台帳1__2ｓ[NC区分],"北部")</f>
        <v>0</v>
      </c>
      <c r="N52" s="60"/>
      <c r="O52" s="61"/>
      <c r="P52" s="45"/>
      <c r="Q52" s="61"/>
      <c r="R52" s="45"/>
      <c r="S52" s="40"/>
      <c r="T52" s="60"/>
      <c r="U52" s="61"/>
      <c r="V52" s="45"/>
      <c r="W52" s="649" cm="1">
        <f t="array" ref="W52">INDEX(設備G入力用!$F$2:$Q$72,ROW(A47), MATCH($A$1,設備G入力用!$F$2:$Q$2,0))</f>
        <v>0</v>
      </c>
      <c r="X52" s="30">
        <f t="shared" si="7"/>
        <v>0</v>
      </c>
      <c r="Y52" s="16">
        <f>SUM(X49:X52)</f>
        <v>0</v>
      </c>
      <c r="Z52" s="13" t="s">
        <v>16622</v>
      </c>
      <c r="AA52" s="984"/>
      <c r="AB52" s="299" t="s">
        <v>16623</v>
      </c>
      <c r="AC52" s="172">
        <f t="shared" si="8"/>
        <v>0</v>
      </c>
      <c r="AD52" s="10"/>
      <c r="AE52" s="10"/>
      <c r="AF52" s="202" t="str">
        <f>IFERROR(_xlfn.XLOOKUP(確報【２月】!$AE52,台帳表ｓ[整理番号],台帳表ｓ[繁閑調整]),"")</f>
        <v/>
      </c>
      <c r="AG52" s="277" t="str">
        <f>IFERROR(_xlfn.XLOOKUP(確報【２月】!$AE52,台帳表ｓ[整理番号],台帳表ｓ[精算
グループ]),"")</f>
        <v/>
      </c>
      <c r="AH52" s="278" t="str">
        <f>IFERROR(_xlfn.XLOOKUP(確報【２月】!$AE52,台帳表ｓ[整理番号],台帳表ｓ[請求書発行番号]),"")</f>
        <v/>
      </c>
      <c r="AI52" s="269" t="str">
        <f>IFERROR(_xlfn.XLOOKUP(確報【２月】!$AE52,台帳表ｓ[整理番号],台帳表ｓ[繁閑調整金]),"")</f>
        <v/>
      </c>
      <c r="AJ52" s="275"/>
      <c r="AL52" s="202" t="str">
        <f>IFERROR(_xlfn.XLOOKUP(確報【２月】!AK52,台帳表ｔ[整理番号],台帳表ｔ[繁閑調整]),"")</f>
        <v/>
      </c>
      <c r="AM52" s="277" t="str">
        <f>IFERROR(_xlfn.XLOOKUP(確報【２月】!AK52,台帳表ｔ[整理番号],台帳表ｔ[精算
グループ]),"")</f>
        <v/>
      </c>
      <c r="AN52" s="278" t="str">
        <f>IFERROR(_xlfn.XLOOKUP(確報【２月】!AK52,台帳表ｔ[整理番号],台帳表ｔ[請求書発行番号]),"")</f>
        <v/>
      </c>
      <c r="AO52" s="269" t="str">
        <f>IFERROR(_xlfn.XLOOKUP(確報【２月】!AK52,台帳表ｔ[整理番号],台帳表ｔ[繁閑調整金]),"")</f>
        <v/>
      </c>
      <c r="AP52" s="275"/>
      <c r="AR52" s="202" t="str">
        <f>IFERROR(_xlfn.XLOOKUP(確報【２月】!AQ52,台帳表ｋ[整理番号],台帳表ｋ[繁閑調整]),"")</f>
        <v/>
      </c>
      <c r="AS52" s="277" t="str">
        <f>IFERROR(_xlfn.XLOOKUP(確報【２月】!AQ52,台帳表ｋ[整理番号],台帳表ｋ[精算
グループ]),"")</f>
        <v/>
      </c>
      <c r="AT52" s="278" t="str">
        <f>IFERROR(_xlfn.XLOOKUP(確報【２月】!AQ52,台帳表ｋ[整理番号],台帳表ｋ[請求書発行番号]),"")</f>
        <v/>
      </c>
      <c r="AU52" s="269" t="str">
        <f>IFERROR(_xlfn.XLOOKUP(確報【２月】!AQ52,台帳表ｋ[整理番号],台帳表ｋ[繁閑調整金]),"")</f>
        <v/>
      </c>
      <c r="AV52" s="275"/>
      <c r="AX52" s="202" t="str">
        <f>IFERROR(_xlfn.XLOOKUP(確報【２月】!AW52,台帳表ｋ[整理番号],台帳表ｋ[繁閑調整]),"")</f>
        <v/>
      </c>
      <c r="AY52" s="277" t="str">
        <f>IFERROR(_xlfn.XLOOKUP(確報【２月】!AW52,台帳表ｋ[整理番号],台帳表ｋ[精算
グループ]),"")</f>
        <v/>
      </c>
      <c r="AZ52" s="278" t="str">
        <f>IFERROR(_xlfn.XLOOKUP(確報【２月】!AW52,台帳表ｋ[整理番号],台帳表ｋ[請求書発行番号]),"")</f>
        <v/>
      </c>
      <c r="BA52" s="269" t="str">
        <f>IFERROR(_xlfn.XLOOKUP(確報【２月】!AW52,台帳表ｋ[整理番号],台帳表ｋ[繁閑調整金]),"")</f>
        <v/>
      </c>
    </row>
    <row r="53" spans="1:53" ht="16.350000000000001" customHeight="1" thickBot="1">
      <c r="A53" s="927"/>
      <c r="B53" s="927"/>
      <c r="C53" s="927"/>
      <c r="D53" s="973" t="s">
        <v>16537</v>
      </c>
      <c r="E53" s="926" t="s">
        <v>16538</v>
      </c>
      <c r="F53" s="84" t="s">
        <v>16539</v>
      </c>
      <c r="G53" s="19" t="s">
        <v>16606</v>
      </c>
      <c r="H53" s="20" t="s">
        <v>16540</v>
      </c>
      <c r="I53" s="21"/>
      <c r="J53" s="75" t="s">
        <v>16540</v>
      </c>
      <c r="K53" s="76"/>
      <c r="L53" s="75" t="s">
        <v>16540</v>
      </c>
      <c r="M53" s="76"/>
      <c r="N53" s="58" t="s">
        <v>16540</v>
      </c>
      <c r="O53" s="59"/>
      <c r="P53" s="20" t="s">
        <v>16540</v>
      </c>
      <c r="Q53" s="22"/>
      <c r="R53" s="20" t="s">
        <v>16540</v>
      </c>
      <c r="S53" s="85">
        <f>SUMIFS(台帳表ｋ[金額],台帳表ｋ[精算
グループ],確報【２月】!$H53,台帳表ｋ[入金月（月のみ）],確報【２月】!$A$1,台帳表ｋ[事務所/分室],"神")+SUMIFS(測量台帳1ｋ[入金額],測量台帳1ｋ[精算
グループ],確報【２月】!$H53,測量台帳1ｋ[入金月（月のみ）],確報【２月】!$A$1,測量台帳1ｋ[NC区分],"神奈川")+SUMIFS(測量台帳1__2ｋ[入金額(後)],測量台帳1__2ｋ[精算
グループ(後)],確報【２月】!$H53,測量台帳1__2ｋ[入金月(後)（月のみ）],確報【２月】!$A$1,測量台帳1__2ｋ[NC区分],"神奈川")</f>
        <v>967668</v>
      </c>
      <c r="T53" s="86" t="s">
        <v>138</v>
      </c>
      <c r="U53" s="22">
        <f>SUMIFS(台帳表ｋ[金額],台帳表ｋ[精算
グループ],確報【２月】!$H53,台帳表ｋ[入金月（月のみ）],確報【２月】!$A$1,台帳表ｋ[事務所/分室],"湘")+SUMIFS(測量台帳1ｋ[入金額],測量台帳1ｋ[精算
グループ],確報【２月】!$H53,測量台帳1ｋ[入金月（月のみ）],確報【２月】!$A$1,測量台帳1ｋ[NC区分],"湘南")+SUMIFS(測量台帳1__2ｋ[入金額(後)],測量台帳1__2ｋ[精算
グループ(後)],確報【２月】!$H53,測量台帳1__2ｋ[入金月(後)（月のみ）],確報【２月】!$A$1,測量台帳1__2ｋ[NC区分],"湘南")</f>
        <v>1212255</v>
      </c>
      <c r="V53" s="20" t="s">
        <v>138</v>
      </c>
      <c r="W53" s="54" cm="1">
        <f t="array" ref="W53">INDEX(設備G入力用!$F$2:$Q$72,ROW(A48), MATCH($A$1,設備G入力用!$F$2:$Q$2,0))</f>
        <v>0</v>
      </c>
      <c r="X53" s="23">
        <f t="shared" si="7"/>
        <v>2179923</v>
      </c>
      <c r="Y53" s="24"/>
      <c r="Z53" s="13"/>
      <c r="AA53" s="1069" t="s">
        <v>16613</v>
      </c>
      <c r="AB53" s="1070"/>
      <c r="AC53" s="297">
        <f>SUM(AC36:AC52)</f>
        <v>5601961</v>
      </c>
      <c r="AD53" s="10"/>
      <c r="AE53" s="10"/>
      <c r="AF53" s="202" t="str">
        <f>IFERROR(_xlfn.XLOOKUP(確報【２月】!$AE53,台帳表ｓ[整理番号],台帳表ｓ[繁閑調整]),"")</f>
        <v/>
      </c>
      <c r="AG53" s="277" t="str">
        <f>IFERROR(_xlfn.XLOOKUP(確報【２月】!$AE53,台帳表ｓ[整理番号],台帳表ｓ[精算
グループ]),"")</f>
        <v/>
      </c>
      <c r="AH53" s="278" t="str">
        <f>IFERROR(_xlfn.XLOOKUP(確報【２月】!$AE53,台帳表ｓ[整理番号],台帳表ｓ[請求書発行番号]),"")</f>
        <v/>
      </c>
      <c r="AI53" s="269" t="str">
        <f>IFERROR(_xlfn.XLOOKUP(確報【２月】!$AE53,台帳表ｓ[整理番号],台帳表ｓ[繁閑調整金]),"")</f>
        <v/>
      </c>
      <c r="AJ53" s="275"/>
      <c r="AL53" s="202" t="str">
        <f>IFERROR(_xlfn.XLOOKUP(確報【２月】!AK53,台帳表ｔ[整理番号],台帳表ｔ[繁閑調整]),"")</f>
        <v/>
      </c>
      <c r="AM53" s="277" t="str">
        <f>IFERROR(_xlfn.XLOOKUP(確報【２月】!AK53,台帳表ｔ[整理番号],台帳表ｔ[精算
グループ]),"")</f>
        <v/>
      </c>
      <c r="AN53" s="278" t="str">
        <f>IFERROR(_xlfn.XLOOKUP(確報【２月】!AK53,台帳表ｔ[整理番号],台帳表ｔ[請求書発行番号]),"")</f>
        <v/>
      </c>
      <c r="AO53" s="269" t="str">
        <f>IFERROR(_xlfn.XLOOKUP(確報【２月】!AK53,台帳表ｔ[整理番号],台帳表ｔ[繁閑調整金]),"")</f>
        <v/>
      </c>
      <c r="AP53" s="275"/>
      <c r="AR53" s="202" t="str">
        <f>IFERROR(_xlfn.XLOOKUP(確報【２月】!AQ53,台帳表ｋ[整理番号],台帳表ｋ[繁閑調整]),"")</f>
        <v/>
      </c>
      <c r="AS53" s="277" t="str">
        <f>IFERROR(_xlfn.XLOOKUP(確報【２月】!AQ53,台帳表ｋ[整理番号],台帳表ｋ[精算
グループ]),"")</f>
        <v/>
      </c>
      <c r="AT53" s="278" t="str">
        <f>IFERROR(_xlfn.XLOOKUP(確報【２月】!AQ53,台帳表ｋ[整理番号],台帳表ｋ[請求書発行番号]),"")</f>
        <v/>
      </c>
      <c r="AU53" s="269" t="str">
        <f>IFERROR(_xlfn.XLOOKUP(確報【２月】!AQ53,台帳表ｋ[整理番号],台帳表ｋ[繁閑調整金]),"")</f>
        <v/>
      </c>
      <c r="AV53" s="275"/>
      <c r="AX53" s="202" t="str">
        <f>IFERROR(_xlfn.XLOOKUP(確報【２月】!AW53,台帳表ｋ[整理番号],台帳表ｋ[繁閑調整]),"")</f>
        <v/>
      </c>
      <c r="AY53" s="277" t="str">
        <f>IFERROR(_xlfn.XLOOKUP(確報【２月】!AW53,台帳表ｋ[整理番号],台帳表ｋ[精算
グループ]),"")</f>
        <v/>
      </c>
      <c r="AZ53" s="278" t="str">
        <f>IFERROR(_xlfn.XLOOKUP(確報【２月】!AW53,台帳表ｋ[整理番号],台帳表ｋ[請求書発行番号]),"")</f>
        <v/>
      </c>
      <c r="BA53" s="269" t="str">
        <f>IFERROR(_xlfn.XLOOKUP(確報【２月】!AW53,台帳表ｋ[整理番号],台帳表ｋ[繁閑調整金]),"")</f>
        <v/>
      </c>
    </row>
    <row r="54" spans="1:53" ht="16.350000000000001" customHeight="1">
      <c r="A54" s="927"/>
      <c r="B54" s="927"/>
      <c r="C54" s="927"/>
      <c r="D54" s="976"/>
      <c r="E54" s="927"/>
      <c r="F54" s="87" t="s">
        <v>16541</v>
      </c>
      <c r="G54" s="19" t="s">
        <v>16606</v>
      </c>
      <c r="H54" s="53" t="s">
        <v>16542</v>
      </c>
      <c r="I54" s="166"/>
      <c r="J54" s="81" t="s">
        <v>16542</v>
      </c>
      <c r="K54" s="82"/>
      <c r="L54" s="81" t="s">
        <v>16542</v>
      </c>
      <c r="M54" s="82"/>
      <c r="N54" s="69" t="s">
        <v>16542</v>
      </c>
      <c r="O54" s="70"/>
      <c r="P54" s="53" t="s">
        <v>16542</v>
      </c>
      <c r="Q54" s="54"/>
      <c r="R54" s="53" t="s">
        <v>16542</v>
      </c>
      <c r="S54" s="88">
        <f>SUMIFS(台帳表ｋ[金額],台帳表ｋ[精算
グループ],確報【２月】!$H54,台帳表ｋ[入金月（月のみ）],確報【２月】!$A$1,台帳表ｋ[事務所/分室],"神")+SUMIFS(測量台帳1ｋ[入金額],測量台帳1ｋ[精算
グループ],確報【２月】!$H54,測量台帳1ｋ[入金月（月のみ）],確報【２月】!$A$1,測量台帳1ｋ[NC区分],"神奈川")+SUMIFS(測量台帳1__2ｋ[入金額(後)],測量台帳1__2ｋ[精算
グループ(後)],確報【２月】!$H54,測量台帳1__2ｋ[入金月(後)（月のみ）],確報【２月】!$A$1,測量台帳1__2ｋ[NC区分],"神奈川")</f>
        <v>16949376</v>
      </c>
      <c r="T54" s="89" t="s">
        <v>143</v>
      </c>
      <c r="U54" s="54">
        <f>SUMIFS(台帳表ｋ[金額],台帳表ｋ[精算
グループ],確報【２月】!$H54,台帳表ｋ[入金月（月のみ）],確報【２月】!$A$1,台帳表ｋ[事務所/分室],"湘")+SUMIFS(測量台帳1ｋ[入金額],測量台帳1ｋ[精算
グループ],確報【２月】!$H54,測量台帳1ｋ[入金月（月のみ）],確報【２月】!$A$1,測量台帳1ｋ[NC区分],"湘南")+SUMIFS(測量台帳1__2ｋ[入金額(後)],測量台帳1__2ｋ[精算
グループ(後)],確報【２月】!$H54,測量台帳1__2ｋ[入金月(後)（月のみ）],確報【２月】!$A$1,測量台帳1__2ｋ[NC区分],"湘南")</f>
        <v>196309</v>
      </c>
      <c r="V54" s="53" t="s">
        <v>143</v>
      </c>
      <c r="W54" s="54" cm="1">
        <f t="array" ref="W54">INDEX(設備G入力用!$F$2:$Q$72,ROW(A49), MATCH($A$1,設備G入力用!$F$2:$Q$2,0))</f>
        <v>227189</v>
      </c>
      <c r="X54" s="30">
        <f t="shared" si="7"/>
        <v>17372874</v>
      </c>
      <c r="Y54" s="24"/>
      <c r="Z54" s="13"/>
      <c r="AA54" s="982" t="s">
        <v>16537</v>
      </c>
      <c r="AB54" s="303" t="s">
        <v>16540</v>
      </c>
      <c r="AC54" s="42">
        <f t="shared" ref="AC54" si="9">SUM(I53,K53,M53,O53,Q53,S53,U53,W53)</f>
        <v>2179923</v>
      </c>
      <c r="AD54" s="10"/>
      <c r="AE54" s="10"/>
      <c r="AF54" s="202" t="str">
        <f>IFERROR(_xlfn.XLOOKUP(確報【２月】!$AE54,台帳表ｓ[整理番号],台帳表ｓ[繁閑調整]),"")</f>
        <v/>
      </c>
      <c r="AG54" s="277" t="str">
        <f>IFERROR(_xlfn.XLOOKUP(確報【２月】!$AE54,台帳表ｓ[整理番号],台帳表ｓ[精算
グループ]),"")</f>
        <v/>
      </c>
      <c r="AH54" s="278" t="str">
        <f>IFERROR(_xlfn.XLOOKUP(確報【２月】!$AE54,台帳表ｓ[整理番号],台帳表ｓ[請求書発行番号]),"")</f>
        <v/>
      </c>
      <c r="AI54" s="269" t="str">
        <f>IFERROR(_xlfn.XLOOKUP(確報【２月】!$AE54,台帳表ｓ[整理番号],台帳表ｓ[繁閑調整金]),"")</f>
        <v/>
      </c>
      <c r="AJ54" s="275"/>
      <c r="AL54" s="202" t="str">
        <f>IFERROR(_xlfn.XLOOKUP(確報【２月】!AK54,台帳表ｔ[整理番号],台帳表ｔ[繁閑調整]),"")</f>
        <v/>
      </c>
      <c r="AM54" s="277" t="str">
        <f>IFERROR(_xlfn.XLOOKUP(確報【２月】!AK54,台帳表ｔ[整理番号],台帳表ｔ[精算
グループ]),"")</f>
        <v/>
      </c>
      <c r="AN54" s="278" t="str">
        <f>IFERROR(_xlfn.XLOOKUP(確報【２月】!AK54,台帳表ｔ[整理番号],台帳表ｔ[請求書発行番号]),"")</f>
        <v/>
      </c>
      <c r="AO54" s="269" t="str">
        <f>IFERROR(_xlfn.XLOOKUP(確報【２月】!AK54,台帳表ｔ[整理番号],台帳表ｔ[繁閑調整金]),"")</f>
        <v/>
      </c>
      <c r="AP54" s="275"/>
      <c r="AR54" s="202" t="str">
        <f>IFERROR(_xlfn.XLOOKUP(確報【２月】!AQ54,台帳表ｋ[整理番号],台帳表ｋ[繁閑調整]),"")</f>
        <v/>
      </c>
      <c r="AS54" s="277" t="str">
        <f>IFERROR(_xlfn.XLOOKUP(確報【２月】!AQ54,台帳表ｋ[整理番号],台帳表ｋ[精算
グループ]),"")</f>
        <v/>
      </c>
      <c r="AT54" s="278" t="str">
        <f>IFERROR(_xlfn.XLOOKUP(確報【２月】!AQ54,台帳表ｋ[整理番号],台帳表ｋ[請求書発行番号]),"")</f>
        <v/>
      </c>
      <c r="AU54" s="269" t="str">
        <f>IFERROR(_xlfn.XLOOKUP(確報【２月】!AQ54,台帳表ｋ[整理番号],台帳表ｋ[繁閑調整金]),"")</f>
        <v/>
      </c>
      <c r="AV54" s="275"/>
      <c r="AX54" s="202" t="str">
        <f>IFERROR(_xlfn.XLOOKUP(確報【２月】!AW54,台帳表ｋ[整理番号],台帳表ｋ[繁閑調整]),"")</f>
        <v/>
      </c>
      <c r="AY54" s="277" t="str">
        <f>IFERROR(_xlfn.XLOOKUP(確報【２月】!AW54,台帳表ｋ[整理番号],台帳表ｋ[精算
グループ]),"")</f>
        <v/>
      </c>
      <c r="AZ54" s="278" t="str">
        <f>IFERROR(_xlfn.XLOOKUP(確報【２月】!AW54,台帳表ｋ[整理番号],台帳表ｋ[請求書発行番号]),"")</f>
        <v/>
      </c>
      <c r="BA54" s="269" t="str">
        <f>IFERROR(_xlfn.XLOOKUP(確報【２月】!AW54,台帳表ｋ[整理番号],台帳表ｋ[繁閑調整金]),"")</f>
        <v/>
      </c>
    </row>
    <row r="55" spans="1:53" ht="16.350000000000001" customHeight="1">
      <c r="A55" s="927"/>
      <c r="B55" s="927"/>
      <c r="C55" s="927"/>
      <c r="D55" s="976"/>
      <c r="E55" s="927"/>
      <c r="F55" s="91" t="s">
        <v>16482</v>
      </c>
      <c r="G55" s="52" t="s">
        <v>16606</v>
      </c>
      <c r="H55" s="27" t="s">
        <v>16543</v>
      </c>
      <c r="I55" s="28"/>
      <c r="J55" s="78" t="s">
        <v>16543</v>
      </c>
      <c r="K55" s="40"/>
      <c r="L55" s="78" t="s">
        <v>16543</v>
      </c>
      <c r="M55" s="40"/>
      <c r="N55" s="60" t="s">
        <v>16543</v>
      </c>
      <c r="O55" s="61"/>
      <c r="P55" s="27" t="s">
        <v>16543</v>
      </c>
      <c r="Q55" s="29"/>
      <c r="R55" s="27" t="s">
        <v>16543</v>
      </c>
      <c r="S55" s="92">
        <f>SUMIFS(台帳表ｋ[金額],台帳表ｋ[精算
グループ],確報【２月】!$H55,台帳表ｋ[入金月（月のみ）],確報【２月】!$A$1,台帳表ｋ[事務所/分室],"神")+SUMIFS(測量台帳1ｋ[入金額],測量台帳1ｋ[精算
グループ],確報【２月】!$H55,測量台帳1ｋ[入金月（月のみ）],確報【２月】!$A$1,測量台帳1ｋ[NC区分],"神奈川")+SUMIFS(測量台帳1__2ｋ[入金額(後)],測量台帳1__2ｋ[精算
グループ(後)],確報【２月】!$H55,測量台帳1__2ｋ[入金月(後)（月のみ）],確報【２月】!$A$1,測量台帳1__2ｋ[NC区分],"神奈川")</f>
        <v>0</v>
      </c>
      <c r="T55" s="93" t="s">
        <v>148</v>
      </c>
      <c r="U55" s="29">
        <f>SUMIFS(台帳表ｋ[金額],台帳表ｋ[精算
グループ],確報【２月】!$H55,台帳表ｋ[入金月（月のみ）],確報【２月】!$A$1,台帳表ｋ[事務所/分室],"湘")+SUMIFS(測量台帳1ｋ[入金額],測量台帳1ｋ[精算
グループ],確報【２月】!$H55,測量台帳1ｋ[入金月（月のみ）],確報【２月】!$A$1,測量台帳1ｋ[NC区分],"湘南")+SUMIFS(測量台帳1__2ｋ[入金額(後)],測量台帳1__2ｋ[精算
グループ(後)],確報【２月】!$H55,測量台帳1__2ｋ[入金月(後)（月のみ）],確報【２月】!$A$1,測量台帳1__2ｋ[NC区分],"湘南")</f>
        <v>0</v>
      </c>
      <c r="V55" s="27" t="s">
        <v>148</v>
      </c>
      <c r="W55" s="29" cm="1">
        <f t="array" ref="W55">INDEX(設備G入力用!$F$2:$Q$72,ROW(A50), MATCH($A$1,設備G入力用!$F$2:$Q$2,0))</f>
        <v>0</v>
      </c>
      <c r="X55" s="30">
        <f t="shared" si="7"/>
        <v>0</v>
      </c>
      <c r="AA55" s="983"/>
      <c r="AB55" s="304" t="s">
        <v>16542</v>
      </c>
      <c r="AC55" s="172">
        <f>SUM(I54,K54,M54,O54,Q54,S54,U54,W54)</f>
        <v>17372874</v>
      </c>
      <c r="AD55" s="10"/>
      <c r="AE55" s="10"/>
      <c r="AF55" s="202" t="str">
        <f>IFERROR(_xlfn.XLOOKUP(確報【２月】!$AE55,台帳表ｓ[整理番号],台帳表ｓ[繁閑調整]),"")</f>
        <v/>
      </c>
      <c r="AG55" s="277" t="str">
        <f>IFERROR(_xlfn.XLOOKUP(確報【２月】!$AE55,台帳表ｓ[整理番号],台帳表ｓ[精算
グループ]),"")</f>
        <v/>
      </c>
      <c r="AH55" s="278" t="str">
        <f>IFERROR(_xlfn.XLOOKUP(確報【２月】!$AE55,台帳表ｓ[整理番号],台帳表ｓ[請求書発行番号]),"")</f>
        <v/>
      </c>
      <c r="AI55" s="269" t="str">
        <f>IFERROR(_xlfn.XLOOKUP(確報【２月】!$AE55,台帳表ｓ[整理番号],台帳表ｓ[繁閑調整金]),"")</f>
        <v/>
      </c>
      <c r="AJ55" s="275"/>
      <c r="AL55" s="202" t="str">
        <f>IFERROR(_xlfn.XLOOKUP(確報【２月】!AK55,台帳表ｔ[整理番号],台帳表ｔ[繁閑調整]),"")</f>
        <v/>
      </c>
      <c r="AM55" s="277" t="str">
        <f>IFERROR(_xlfn.XLOOKUP(確報【２月】!AK55,台帳表ｔ[整理番号],台帳表ｔ[精算
グループ]),"")</f>
        <v/>
      </c>
      <c r="AN55" s="278" t="str">
        <f>IFERROR(_xlfn.XLOOKUP(確報【２月】!AK55,台帳表ｔ[整理番号],台帳表ｔ[請求書発行番号]),"")</f>
        <v/>
      </c>
      <c r="AO55" s="269" t="str">
        <f>IFERROR(_xlfn.XLOOKUP(確報【２月】!AK55,台帳表ｔ[整理番号],台帳表ｔ[繁閑調整金]),"")</f>
        <v/>
      </c>
      <c r="AP55" s="275"/>
      <c r="AR55" s="202" t="str">
        <f>IFERROR(_xlfn.XLOOKUP(確報【２月】!AQ55,台帳表ｋ[整理番号],台帳表ｋ[繁閑調整]),"")</f>
        <v/>
      </c>
      <c r="AS55" s="277" t="str">
        <f>IFERROR(_xlfn.XLOOKUP(確報【２月】!AQ55,台帳表ｋ[整理番号],台帳表ｋ[精算
グループ]),"")</f>
        <v/>
      </c>
      <c r="AT55" s="278" t="str">
        <f>IFERROR(_xlfn.XLOOKUP(確報【２月】!AQ55,台帳表ｋ[整理番号],台帳表ｋ[請求書発行番号]),"")</f>
        <v/>
      </c>
      <c r="AU55" s="269" t="str">
        <f>IFERROR(_xlfn.XLOOKUP(確報【２月】!AQ55,台帳表ｋ[整理番号],台帳表ｋ[繁閑調整金]),"")</f>
        <v/>
      </c>
      <c r="AV55" s="275"/>
      <c r="AX55" s="202" t="str">
        <f>IFERROR(_xlfn.XLOOKUP(確報【２月】!AW55,台帳表ｋ[整理番号],台帳表ｋ[繁閑調整]),"")</f>
        <v/>
      </c>
      <c r="AY55" s="277" t="str">
        <f>IFERROR(_xlfn.XLOOKUP(確報【２月】!AW55,台帳表ｋ[整理番号],台帳表ｋ[精算
グループ]),"")</f>
        <v/>
      </c>
      <c r="AZ55" s="278" t="str">
        <f>IFERROR(_xlfn.XLOOKUP(確報【２月】!AW55,台帳表ｋ[整理番号],台帳表ｋ[請求書発行番号]),"")</f>
        <v/>
      </c>
      <c r="BA55" s="269" t="str">
        <f>IFERROR(_xlfn.XLOOKUP(確報【２月】!AW55,台帳表ｋ[整理番号],台帳表ｋ[繁閑調整金]),"")</f>
        <v/>
      </c>
    </row>
    <row r="56" spans="1:53" ht="16.350000000000001" customHeight="1">
      <c r="A56" s="927"/>
      <c r="B56" s="927"/>
      <c r="C56" s="927"/>
      <c r="D56" s="976"/>
      <c r="E56" s="927"/>
      <c r="F56" s="91" t="s">
        <v>16484</v>
      </c>
      <c r="G56" s="52" t="s">
        <v>16606</v>
      </c>
      <c r="H56" s="27" t="s">
        <v>16544</v>
      </c>
      <c r="I56" s="28"/>
      <c r="J56" s="78" t="s">
        <v>16544</v>
      </c>
      <c r="K56" s="40"/>
      <c r="L56" s="78" t="s">
        <v>16544</v>
      </c>
      <c r="M56" s="40"/>
      <c r="N56" s="60" t="s">
        <v>16544</v>
      </c>
      <c r="O56" s="61"/>
      <c r="P56" s="27" t="s">
        <v>16544</v>
      </c>
      <c r="Q56" s="29"/>
      <c r="R56" s="27" t="s">
        <v>16544</v>
      </c>
      <c r="S56" s="92">
        <f>SUMIFS(台帳表ｋ[金額],台帳表ｋ[精算
グループ],確報【２月】!$H56,台帳表ｋ[入金月（月のみ）],確報【２月】!$A$1,台帳表ｋ[事務所/分室],"神")+SUMIFS(測量台帳1ｋ[入金額],測量台帳1ｋ[精算
グループ],確報【２月】!$H56,測量台帳1ｋ[入金月（月のみ）],確報【２月】!$A$1,測量台帳1ｋ[NC区分],"神奈川")+SUMIFS(測量台帳1__2ｋ[入金額(後)],測量台帳1__2ｋ[精算
グループ(後)],確報【２月】!$H56,測量台帳1__2ｋ[入金月(後)（月のみ）],確報【２月】!$A$1,測量台帳1__2ｋ[NC区分],"神奈川")</f>
        <v>435274</v>
      </c>
      <c r="T56" s="93" t="s">
        <v>152</v>
      </c>
      <c r="U56" s="29">
        <f>SUMIFS(台帳表ｋ[金額],台帳表ｋ[精算
グループ],確報【２月】!$H56,台帳表ｋ[入金月（月のみ）],確報【２月】!$A$1,台帳表ｋ[事務所/分室],"湘")+SUMIFS(測量台帳1ｋ[入金額],測量台帳1ｋ[精算
グループ],確報【２月】!$H56,測量台帳1ｋ[入金月（月のみ）],確報【２月】!$A$1,測量台帳1ｋ[NC区分],"湘南")+SUMIFS(測量台帳1__2ｋ[入金額(後)],測量台帳1__2ｋ[精算
グループ(後)],確報【２月】!$H56,測量台帳1__2ｋ[入金月(後)（月のみ）],確報【２月】!$A$1,測量台帳1__2ｋ[NC区分],"湘南")</f>
        <v>248374</v>
      </c>
      <c r="V56" s="27" t="s">
        <v>152</v>
      </c>
      <c r="W56" s="29" cm="1">
        <f t="array" ref="W56">INDEX(設備G入力用!$F$2:$Q$72,ROW(A51), MATCH($A$1,設備G入力用!$F$2:$Q$2,0))</f>
        <v>0</v>
      </c>
      <c r="X56" s="30">
        <f t="shared" si="7"/>
        <v>683648</v>
      </c>
      <c r="Y56" s="24"/>
      <c r="Z56" s="13"/>
      <c r="AA56" s="983"/>
      <c r="AB56" s="304" t="s">
        <v>16543</v>
      </c>
      <c r="AC56" s="172">
        <f t="shared" ref="AC56:AC60" si="10">SUM(I55,K55,M55,O55,Q55,S55,U55,W55)</f>
        <v>0</v>
      </c>
      <c r="AD56" s="10"/>
      <c r="AE56" s="10"/>
      <c r="AF56" s="202" t="str">
        <f>IFERROR(_xlfn.XLOOKUP(確報【２月】!$AE56,台帳表ｓ[整理番号],台帳表ｓ[繁閑調整]),"")</f>
        <v/>
      </c>
      <c r="AG56" s="277" t="str">
        <f>IFERROR(_xlfn.XLOOKUP(確報【２月】!$AE56,台帳表ｓ[整理番号],台帳表ｓ[精算
グループ]),"")</f>
        <v/>
      </c>
      <c r="AH56" s="278" t="str">
        <f>IFERROR(_xlfn.XLOOKUP(確報【２月】!$AE56,台帳表ｓ[整理番号],台帳表ｓ[請求書発行番号]),"")</f>
        <v/>
      </c>
      <c r="AI56" s="269" t="str">
        <f>IFERROR(_xlfn.XLOOKUP(確報【２月】!$AE56,台帳表ｓ[整理番号],台帳表ｓ[繁閑調整金]),"")</f>
        <v/>
      </c>
      <c r="AJ56" s="275"/>
      <c r="AL56" s="202" t="str">
        <f>IFERROR(_xlfn.XLOOKUP(確報【２月】!AK56,台帳表ｔ[整理番号],台帳表ｔ[繁閑調整]),"")</f>
        <v/>
      </c>
      <c r="AM56" s="277" t="str">
        <f>IFERROR(_xlfn.XLOOKUP(確報【２月】!AK56,台帳表ｔ[整理番号],台帳表ｔ[精算
グループ]),"")</f>
        <v/>
      </c>
      <c r="AN56" s="278" t="str">
        <f>IFERROR(_xlfn.XLOOKUP(確報【２月】!AK56,台帳表ｔ[整理番号],台帳表ｔ[請求書発行番号]),"")</f>
        <v/>
      </c>
      <c r="AO56" s="269" t="str">
        <f>IFERROR(_xlfn.XLOOKUP(確報【２月】!AK56,台帳表ｔ[整理番号],台帳表ｔ[繁閑調整金]),"")</f>
        <v/>
      </c>
      <c r="AP56" s="275"/>
      <c r="AR56" s="202" t="str">
        <f>IFERROR(_xlfn.XLOOKUP(確報【２月】!AQ56,台帳表ｋ[整理番号],台帳表ｋ[繁閑調整]),"")</f>
        <v/>
      </c>
      <c r="AS56" s="277" t="str">
        <f>IFERROR(_xlfn.XLOOKUP(確報【２月】!AQ56,台帳表ｋ[整理番号],台帳表ｋ[精算
グループ]),"")</f>
        <v/>
      </c>
      <c r="AT56" s="278" t="str">
        <f>IFERROR(_xlfn.XLOOKUP(確報【２月】!AQ56,台帳表ｋ[整理番号],台帳表ｋ[請求書発行番号]),"")</f>
        <v/>
      </c>
      <c r="AU56" s="269" t="str">
        <f>IFERROR(_xlfn.XLOOKUP(確報【２月】!AQ56,台帳表ｋ[整理番号],台帳表ｋ[繁閑調整金]),"")</f>
        <v/>
      </c>
      <c r="AV56" s="275"/>
      <c r="AX56" s="202" t="str">
        <f>IFERROR(_xlfn.XLOOKUP(確報【２月】!AW56,台帳表ｋ[整理番号],台帳表ｋ[繁閑調整]),"")</f>
        <v/>
      </c>
      <c r="AY56" s="277" t="str">
        <f>IFERROR(_xlfn.XLOOKUP(確報【２月】!AW56,台帳表ｋ[整理番号],台帳表ｋ[精算
グループ]),"")</f>
        <v/>
      </c>
      <c r="AZ56" s="278" t="str">
        <f>IFERROR(_xlfn.XLOOKUP(確報【２月】!AW56,台帳表ｋ[整理番号],台帳表ｋ[請求書発行番号]),"")</f>
        <v/>
      </c>
      <c r="BA56" s="269" t="str">
        <f>IFERROR(_xlfn.XLOOKUP(確報【２月】!AW56,台帳表ｋ[整理番号],台帳表ｋ[繁閑調整金]),"")</f>
        <v/>
      </c>
    </row>
    <row r="57" spans="1:53" ht="16.350000000000001" customHeight="1" thickBot="1">
      <c r="A57" s="927"/>
      <c r="B57" s="927"/>
      <c r="C57" s="927"/>
      <c r="D57" s="976"/>
      <c r="E57" s="927"/>
      <c r="F57" s="91" t="s">
        <v>16496</v>
      </c>
      <c r="G57" s="52" t="s">
        <v>16606</v>
      </c>
      <c r="H57" s="27" t="s">
        <v>16545</v>
      </c>
      <c r="I57" s="28"/>
      <c r="J57" s="78" t="s">
        <v>16545</v>
      </c>
      <c r="K57" s="40"/>
      <c r="L57" s="78" t="s">
        <v>16545</v>
      </c>
      <c r="M57" s="40"/>
      <c r="N57" s="60" t="s">
        <v>16545</v>
      </c>
      <c r="O57" s="61"/>
      <c r="P57" s="27" t="s">
        <v>16545</v>
      </c>
      <c r="Q57" s="29"/>
      <c r="R57" s="27" t="s">
        <v>16545</v>
      </c>
      <c r="S57" s="92">
        <f>SUMIFS(台帳表ｋ[金額],台帳表ｋ[精算
グループ],確報【２月】!$H57,台帳表ｋ[入金月（月のみ）],確報【２月】!$A$1,台帳表ｋ[事務所/分室],"神")+SUMIFS(測量台帳1ｋ[入金額],測量台帳1ｋ[精算
グループ],確報【２月】!$H57,測量台帳1ｋ[入金月（月のみ）],確報【２月】!$A$1,測量台帳1ｋ[NC区分],"神奈川")+SUMIFS(測量台帳1__2ｋ[入金額(後)],測量台帳1__2ｋ[精算
グループ(後)],確報【２月】!$H57,測量台帳1__2ｋ[入金月(後)（月のみ）],確報【２月】!$A$1,測量台帳1__2ｋ[NC区分],"神奈川")</f>
        <v>294660</v>
      </c>
      <c r="T57" s="93" t="s">
        <v>155</v>
      </c>
      <c r="U57" s="29">
        <f>SUMIFS(台帳表ｋ[金額],台帳表ｋ[精算
グループ],確報【２月】!$H57,台帳表ｋ[入金月（月のみ）],確報【２月】!$A$1,台帳表ｋ[事務所/分室],"湘")+SUMIFS(測量台帳1ｋ[入金額],測量台帳1ｋ[精算
グループ],確報【２月】!$H57,測量台帳1ｋ[入金月（月のみ）],確報【２月】!$A$1,測量台帳1ｋ[NC区分],"湘南")+SUMIFS(測量台帳1__2ｋ[入金額(後)],測量台帳1__2ｋ[精算
グループ(後)],確報【２月】!$H57,測量台帳1__2ｋ[入金月(後)（月のみ）],確報【２月】!$A$1,測量台帳1__2ｋ[NC区分],"湘南")</f>
        <v>0</v>
      </c>
      <c r="V57" s="27" t="s">
        <v>155</v>
      </c>
      <c r="W57" s="29" cm="1">
        <f t="array" ref="W57">INDEX(設備G入力用!$F$2:$Q$72,ROW(A52), MATCH($A$1,設備G入力用!$F$2:$Q$2,0))</f>
        <v>0</v>
      </c>
      <c r="X57" s="30">
        <f t="shared" si="7"/>
        <v>294660</v>
      </c>
      <c r="AA57" s="983"/>
      <c r="AB57" s="304" t="s">
        <v>16544</v>
      </c>
      <c r="AC57" s="172">
        <f t="shared" si="10"/>
        <v>683648</v>
      </c>
      <c r="AD57" s="10"/>
      <c r="AE57" s="10"/>
      <c r="AF57" s="202" t="str">
        <f>IFERROR(_xlfn.XLOOKUP(確報【２月】!$AE57,台帳表ｓ[整理番号],台帳表ｓ[繁閑調整]),"")</f>
        <v/>
      </c>
      <c r="AG57" s="277" t="str">
        <f>IFERROR(_xlfn.XLOOKUP(確報【２月】!$AE57,台帳表ｓ[整理番号],台帳表ｓ[精算
グループ]),"")</f>
        <v/>
      </c>
      <c r="AH57" s="278" t="str">
        <f>IFERROR(_xlfn.XLOOKUP(確報【２月】!$AE57,台帳表ｓ[整理番号],台帳表ｓ[請求書発行番号]),"")</f>
        <v/>
      </c>
      <c r="AI57" s="269" t="str">
        <f>IFERROR(_xlfn.XLOOKUP(確報【２月】!$AE57,台帳表ｓ[整理番号],台帳表ｓ[繁閑調整金]),"")</f>
        <v/>
      </c>
      <c r="AJ57" s="275"/>
      <c r="AL57" s="202" t="str">
        <f>IFERROR(_xlfn.XLOOKUP(確報【２月】!AK57,台帳表ｔ[整理番号],台帳表ｔ[繁閑調整]),"")</f>
        <v/>
      </c>
      <c r="AM57" s="277" t="str">
        <f>IFERROR(_xlfn.XLOOKUP(確報【２月】!AK57,台帳表ｔ[整理番号],台帳表ｔ[精算
グループ]),"")</f>
        <v/>
      </c>
      <c r="AN57" s="278" t="str">
        <f>IFERROR(_xlfn.XLOOKUP(確報【２月】!AK57,台帳表ｔ[整理番号],台帳表ｔ[請求書発行番号]),"")</f>
        <v/>
      </c>
      <c r="AO57" s="269" t="str">
        <f>IFERROR(_xlfn.XLOOKUP(確報【２月】!AK57,台帳表ｔ[整理番号],台帳表ｔ[繁閑調整金]),"")</f>
        <v/>
      </c>
      <c r="AP57" s="275"/>
      <c r="AR57" s="202" t="str">
        <f>IFERROR(_xlfn.XLOOKUP(確報【２月】!AQ57,台帳表ｋ[整理番号],台帳表ｋ[繁閑調整]),"")</f>
        <v/>
      </c>
      <c r="AS57" s="277" t="str">
        <f>IFERROR(_xlfn.XLOOKUP(確報【２月】!AQ57,台帳表ｋ[整理番号],台帳表ｋ[精算
グループ]),"")</f>
        <v/>
      </c>
      <c r="AT57" s="278" t="str">
        <f>IFERROR(_xlfn.XLOOKUP(確報【２月】!AQ57,台帳表ｋ[整理番号],台帳表ｋ[請求書発行番号]),"")</f>
        <v/>
      </c>
      <c r="AU57" s="269" t="str">
        <f>IFERROR(_xlfn.XLOOKUP(確報【２月】!AQ57,台帳表ｋ[整理番号],台帳表ｋ[繁閑調整金]),"")</f>
        <v/>
      </c>
      <c r="AV57" s="275"/>
      <c r="AX57" s="202" t="str">
        <f>IFERROR(_xlfn.XLOOKUP(確報【２月】!AW57,台帳表ｋ[整理番号],台帳表ｋ[繁閑調整]),"")</f>
        <v/>
      </c>
      <c r="AY57" s="277" t="str">
        <f>IFERROR(_xlfn.XLOOKUP(確報【２月】!AW57,台帳表ｋ[整理番号],台帳表ｋ[精算
グループ]),"")</f>
        <v/>
      </c>
      <c r="AZ57" s="278" t="str">
        <f>IFERROR(_xlfn.XLOOKUP(確報【２月】!AW57,台帳表ｋ[整理番号],台帳表ｋ[請求書発行番号]),"")</f>
        <v/>
      </c>
      <c r="BA57" s="269" t="str">
        <f>IFERROR(_xlfn.XLOOKUP(確報【２月】!AW57,台帳表ｋ[整理番号],台帳表ｋ[繁閑調整金]),"")</f>
        <v/>
      </c>
    </row>
    <row r="58" spans="1:53" ht="16.350000000000001" customHeight="1" thickBot="1">
      <c r="A58" s="927"/>
      <c r="B58" s="927"/>
      <c r="C58" s="927"/>
      <c r="D58" s="976"/>
      <c r="E58" s="928"/>
      <c r="F58" s="198" t="s">
        <v>16546</v>
      </c>
      <c r="G58" s="199" t="s">
        <v>16606</v>
      </c>
      <c r="H58" s="67" t="s">
        <v>16547</v>
      </c>
      <c r="I58" s="38"/>
      <c r="J58" s="79" t="s">
        <v>16547</v>
      </c>
      <c r="K58" s="80"/>
      <c r="L58" s="79" t="s">
        <v>16547</v>
      </c>
      <c r="M58" s="80"/>
      <c r="N58" s="66" t="s">
        <v>16547</v>
      </c>
      <c r="O58" s="39"/>
      <c r="P58" s="67" t="s">
        <v>16547</v>
      </c>
      <c r="Q58" s="39"/>
      <c r="R58" s="67" t="s">
        <v>16547</v>
      </c>
      <c r="S58" s="80">
        <f>SUMIFS(台帳表ｋ[金額],台帳表ｋ[精算
グループ],確報【２月】!$H58,台帳表ｋ[入金月（月のみ）],確報【２月】!$A$1,台帳表ｋ[事務所/分室],"神")+SUMIFS(測量台帳1ｋ[入金額],測量台帳1ｋ[精算
グループ],確報【２月】!$H58,測量台帳1ｋ[入金月（月のみ）],確報【２月】!$A$1,測量台帳1ｋ[NC区分],"神奈川")+SUMIFS(測量台帳1__2ｋ[入金額(後)],測量台帳1__2ｋ[精算
グループ(後)],確報【２月】!$H58,測量台帳1__2ｋ[入金月(後)（月のみ）],確報【２月】!$A$1,測量台帳1__2ｋ[NC区分],"神奈川")</f>
        <v>8958598</v>
      </c>
      <c r="T58" s="66" t="s">
        <v>168</v>
      </c>
      <c r="U58" s="39">
        <f>SUMIFS(台帳表ｋ[金額],台帳表ｋ[精算
グループ],確報【２月】!$H58,台帳表ｋ[入金月（月のみ）],確報【２月】!$A$1,台帳表ｋ[事務所/分室],"湘")+SUMIFS(測量台帳1ｋ[入金額],測量台帳1ｋ[精算
グループ],確報【２月】!$H58,測量台帳1ｋ[入金月（月のみ）],確報【２月】!$A$1,測量台帳1ｋ[NC区分],"湘南")+SUMIFS(測量台帳1__2ｋ[入金額(後)],測量台帳1__2ｋ[精算
グループ(後)],確報【２月】!$H58,測量台帳1__2ｋ[入金月(後)（月のみ）],確報【２月】!$A$1,測量台帳1__2ｋ[NC区分],"湘南")</f>
        <v>96625</v>
      </c>
      <c r="V58" s="67" t="s">
        <v>168</v>
      </c>
      <c r="W58" s="39" cm="1">
        <f t="array" ref="W58">INDEX(設備G入力用!$F$2:$Q$72,ROW(A53), MATCH($A$1,設備G入力用!$F$2:$Q$2,0))</f>
        <v>0</v>
      </c>
      <c r="X58" s="30">
        <f t="shared" si="7"/>
        <v>9055223</v>
      </c>
      <c r="Y58" s="16">
        <f>SUM(X53:X58)</f>
        <v>29586328</v>
      </c>
      <c r="Z58" s="13" t="s">
        <v>16624</v>
      </c>
      <c r="AA58" s="983"/>
      <c r="AB58" s="304" t="s">
        <v>16545</v>
      </c>
      <c r="AC58" s="172">
        <f t="shared" si="10"/>
        <v>294660</v>
      </c>
      <c r="AD58" s="10"/>
      <c r="AE58" s="10"/>
      <c r="AF58" s="202" t="str">
        <f>IFERROR(_xlfn.XLOOKUP(確報【２月】!$AE58,台帳表ｓ[整理番号],台帳表ｓ[繁閑調整]),"")</f>
        <v/>
      </c>
      <c r="AG58" s="277" t="str">
        <f>IFERROR(_xlfn.XLOOKUP(確報【２月】!$AE58,台帳表ｓ[整理番号],台帳表ｓ[精算
グループ]),"")</f>
        <v/>
      </c>
      <c r="AH58" s="278" t="str">
        <f>IFERROR(_xlfn.XLOOKUP(確報【２月】!$AE58,台帳表ｓ[整理番号],台帳表ｓ[請求書発行番号]),"")</f>
        <v/>
      </c>
      <c r="AI58" s="269" t="str">
        <f>IFERROR(_xlfn.XLOOKUP(確報【２月】!$AE58,台帳表ｓ[整理番号],台帳表ｓ[繁閑調整金]),"")</f>
        <v/>
      </c>
      <c r="AJ58" s="275"/>
      <c r="AL58" s="202" t="str">
        <f>IFERROR(_xlfn.XLOOKUP(確報【２月】!AK58,台帳表ｔ[整理番号],台帳表ｔ[繁閑調整]),"")</f>
        <v/>
      </c>
      <c r="AM58" s="277" t="str">
        <f>IFERROR(_xlfn.XLOOKUP(確報【２月】!AK58,台帳表ｔ[整理番号],台帳表ｔ[精算
グループ]),"")</f>
        <v/>
      </c>
      <c r="AN58" s="278" t="str">
        <f>IFERROR(_xlfn.XLOOKUP(確報【２月】!AK58,台帳表ｔ[整理番号],台帳表ｔ[請求書発行番号]),"")</f>
        <v/>
      </c>
      <c r="AO58" s="269" t="str">
        <f>IFERROR(_xlfn.XLOOKUP(確報【２月】!AK58,台帳表ｔ[整理番号],台帳表ｔ[繁閑調整金]),"")</f>
        <v/>
      </c>
      <c r="AP58" s="275"/>
      <c r="AR58" s="202" t="str">
        <f>IFERROR(_xlfn.XLOOKUP(確報【２月】!AQ58,台帳表ｋ[整理番号],台帳表ｋ[繁閑調整]),"")</f>
        <v/>
      </c>
      <c r="AS58" s="277" t="str">
        <f>IFERROR(_xlfn.XLOOKUP(確報【２月】!AQ58,台帳表ｋ[整理番号],台帳表ｋ[精算
グループ]),"")</f>
        <v/>
      </c>
      <c r="AT58" s="278" t="str">
        <f>IFERROR(_xlfn.XLOOKUP(確報【２月】!AQ58,台帳表ｋ[整理番号],台帳表ｋ[請求書発行番号]),"")</f>
        <v/>
      </c>
      <c r="AU58" s="269" t="str">
        <f>IFERROR(_xlfn.XLOOKUP(確報【２月】!AQ58,台帳表ｋ[整理番号],台帳表ｋ[繁閑調整金]),"")</f>
        <v/>
      </c>
      <c r="AV58" s="275"/>
      <c r="AX58" s="202" t="str">
        <f>IFERROR(_xlfn.XLOOKUP(確報【２月】!AW58,台帳表ｋ[整理番号],台帳表ｋ[繁閑調整]),"")</f>
        <v/>
      </c>
      <c r="AY58" s="277" t="str">
        <f>IFERROR(_xlfn.XLOOKUP(確報【２月】!AW58,台帳表ｋ[整理番号],台帳表ｋ[精算
グループ]),"")</f>
        <v/>
      </c>
      <c r="AZ58" s="278" t="str">
        <f>IFERROR(_xlfn.XLOOKUP(確報【２月】!AW58,台帳表ｋ[整理番号],台帳表ｋ[請求書発行番号]),"")</f>
        <v/>
      </c>
      <c r="BA58" s="269" t="str">
        <f>IFERROR(_xlfn.XLOOKUP(確報【２月】!AW58,台帳表ｋ[整理番号],台帳表ｋ[繁閑調整金]),"")</f>
        <v/>
      </c>
    </row>
    <row r="59" spans="1:53" ht="16.350000000000001" customHeight="1">
      <c r="A59" s="927"/>
      <c r="B59" s="927"/>
      <c r="C59" s="927"/>
      <c r="D59" s="976"/>
      <c r="E59" s="926" t="s">
        <v>16454</v>
      </c>
      <c r="F59" s="84" t="s">
        <v>16548</v>
      </c>
      <c r="G59" s="19" t="s">
        <v>16606</v>
      </c>
      <c r="H59" s="20" t="s">
        <v>16493</v>
      </c>
      <c r="I59" s="21"/>
      <c r="J59" s="75" t="s">
        <v>16493</v>
      </c>
      <c r="K59" s="76"/>
      <c r="L59" s="75" t="s">
        <v>16493</v>
      </c>
      <c r="M59" s="76"/>
      <c r="N59" s="58" t="s">
        <v>16493</v>
      </c>
      <c r="O59" s="59"/>
      <c r="P59" s="20" t="s">
        <v>16493</v>
      </c>
      <c r="Q59" s="22"/>
      <c r="R59" s="20" t="s">
        <v>16493</v>
      </c>
      <c r="S59" s="85">
        <f>SUMIFS(台帳表ｋ[金額],台帳表ｋ[精算
グループ],確報【２月】!$H59,台帳表ｋ[入金月（月のみ）],確報【２月】!$A$1,台帳表ｋ[事務所/分室],"神")+SUMIFS(測量台帳1ｋ[入金額],測量台帳1ｋ[精算
グループ],確報【２月】!$H59,測量台帳1ｋ[入金月（月のみ）],確報【２月】!$A$1,測量台帳1ｋ[NC区分],"神奈川")+SUMIFS(測量台帳1__2ｋ[入金額(後)],測量台帳1__2ｋ[精算
グループ(後)],確報【２月】!$H59,測量台帳1__2ｋ[入金月(後)（月のみ）],確報【２月】!$A$1,測量台帳1__2ｋ[NC区分],"神奈川")</f>
        <v>0</v>
      </c>
      <c r="T59" s="86" t="s">
        <v>94</v>
      </c>
      <c r="U59" s="22">
        <f>SUMIFS(台帳表ｋ[金額],台帳表ｋ[精算
グループ],確報【２月】!$H59,台帳表ｋ[入金月（月のみ）],確報【２月】!$A$1,台帳表ｋ[事務所/分室],"湘")+SUMIFS(測量台帳1ｋ[入金額],測量台帳1ｋ[精算
グループ],確報【２月】!$H59,測量台帳1ｋ[入金月（月のみ）],確報【２月】!$A$1,測量台帳1ｋ[NC区分],"湘南")+SUMIFS(測量台帳1__2ｋ[入金額(後)],測量台帳1__2ｋ[精算
グループ(後)],確報【２月】!$H59,測量台帳1__2ｋ[入金月(後)（月のみ）],確報【２月】!$A$1,測量台帳1__2ｋ[NC区分],"湘南")</f>
        <v>0</v>
      </c>
      <c r="V59" s="20" t="s">
        <v>94</v>
      </c>
      <c r="W59" s="22" cm="1">
        <f t="array" ref="W59">INDEX(設備G入力用!$F$2:$Q$72,ROW(A54), MATCH($A$1,設備G入力用!$F$2:$Q$2,0))</f>
        <v>0</v>
      </c>
      <c r="X59" s="23">
        <f t="shared" si="7"/>
        <v>0</v>
      </c>
      <c r="Y59" s="24"/>
      <c r="Z59" s="13"/>
      <c r="AA59" s="983"/>
      <c r="AB59" s="304" t="s">
        <v>16547</v>
      </c>
      <c r="AC59" s="172">
        <f t="shared" si="10"/>
        <v>9055223</v>
      </c>
      <c r="AD59" s="10"/>
      <c r="AE59" s="10"/>
      <c r="AF59" s="202" t="str">
        <f>IFERROR(_xlfn.XLOOKUP(確報【２月】!$AE59,台帳表ｓ[整理番号],台帳表ｓ[繁閑調整]),"")</f>
        <v/>
      </c>
      <c r="AG59" s="277" t="str">
        <f>IFERROR(_xlfn.XLOOKUP(確報【２月】!$AE59,台帳表ｓ[整理番号],台帳表ｓ[精算
グループ]),"")</f>
        <v/>
      </c>
      <c r="AH59" s="278" t="str">
        <f>IFERROR(_xlfn.XLOOKUP(確報【２月】!$AE59,台帳表ｓ[整理番号],台帳表ｓ[請求書発行番号]),"")</f>
        <v/>
      </c>
      <c r="AI59" s="269" t="str">
        <f>IFERROR(_xlfn.XLOOKUP(確報【２月】!$AE59,台帳表ｓ[整理番号],台帳表ｓ[繁閑調整金]),"")</f>
        <v/>
      </c>
      <c r="AJ59" s="275"/>
      <c r="AL59" s="202" t="str">
        <f>IFERROR(_xlfn.XLOOKUP(確報【２月】!AK59,台帳表ｔ[整理番号],台帳表ｔ[繁閑調整]),"")</f>
        <v/>
      </c>
      <c r="AM59" s="277" t="str">
        <f>IFERROR(_xlfn.XLOOKUP(確報【２月】!AK59,台帳表ｔ[整理番号],台帳表ｔ[精算
グループ]),"")</f>
        <v/>
      </c>
      <c r="AN59" s="278" t="str">
        <f>IFERROR(_xlfn.XLOOKUP(確報【２月】!AK59,台帳表ｔ[整理番号],台帳表ｔ[請求書発行番号]),"")</f>
        <v/>
      </c>
      <c r="AO59" s="269" t="str">
        <f>IFERROR(_xlfn.XLOOKUP(確報【２月】!AK59,台帳表ｔ[整理番号],台帳表ｔ[繁閑調整金]),"")</f>
        <v/>
      </c>
      <c r="AP59" s="275"/>
      <c r="AR59" s="202" t="str">
        <f>IFERROR(_xlfn.XLOOKUP(確報【２月】!AQ59,台帳表ｋ[整理番号],台帳表ｋ[繁閑調整]),"")</f>
        <v/>
      </c>
      <c r="AS59" s="277" t="str">
        <f>IFERROR(_xlfn.XLOOKUP(確報【２月】!AQ59,台帳表ｋ[整理番号],台帳表ｋ[精算
グループ]),"")</f>
        <v/>
      </c>
      <c r="AT59" s="278" t="str">
        <f>IFERROR(_xlfn.XLOOKUP(確報【２月】!AQ59,台帳表ｋ[整理番号],台帳表ｋ[請求書発行番号]),"")</f>
        <v/>
      </c>
      <c r="AU59" s="269" t="str">
        <f>IFERROR(_xlfn.XLOOKUP(確報【２月】!AQ59,台帳表ｋ[整理番号],台帳表ｋ[繁閑調整金]),"")</f>
        <v/>
      </c>
      <c r="AV59" s="275"/>
      <c r="AX59" s="202" t="str">
        <f>IFERROR(_xlfn.XLOOKUP(確報【２月】!AW59,台帳表ｋ[整理番号],台帳表ｋ[繁閑調整]),"")</f>
        <v/>
      </c>
      <c r="AY59" s="277" t="str">
        <f>IFERROR(_xlfn.XLOOKUP(確報【２月】!AW59,台帳表ｋ[整理番号],台帳表ｋ[精算
グループ]),"")</f>
        <v/>
      </c>
      <c r="AZ59" s="278" t="str">
        <f>IFERROR(_xlfn.XLOOKUP(確報【２月】!AW59,台帳表ｋ[整理番号],台帳表ｋ[請求書発行番号]),"")</f>
        <v/>
      </c>
      <c r="BA59" s="269" t="str">
        <f>IFERROR(_xlfn.XLOOKUP(確報【２月】!AW59,台帳表ｋ[整理番号],台帳表ｋ[繁閑調整金]),"")</f>
        <v/>
      </c>
    </row>
    <row r="60" spans="1:53" ht="16.350000000000001" customHeight="1">
      <c r="A60" s="927"/>
      <c r="B60" s="927"/>
      <c r="C60" s="927"/>
      <c r="D60" s="976"/>
      <c r="E60" s="927"/>
      <c r="F60" s="182" t="s">
        <v>16549</v>
      </c>
      <c r="G60" s="183"/>
      <c r="H60" s="184" t="s">
        <v>16550</v>
      </c>
      <c r="I60" s="185"/>
      <c r="J60" s="186" t="s">
        <v>16550</v>
      </c>
      <c r="K60" s="187"/>
      <c r="L60" s="186" t="s">
        <v>16550</v>
      </c>
      <c r="M60" s="187"/>
      <c r="N60" s="188" t="s">
        <v>16550</v>
      </c>
      <c r="O60" s="189"/>
      <c r="P60" s="184" t="s">
        <v>16550</v>
      </c>
      <c r="Q60" s="189"/>
      <c r="R60" s="184" t="s">
        <v>16550</v>
      </c>
      <c r="S60" s="187">
        <f>SUMIFS(台帳表ｋ[金額],台帳表ｋ[精算
グループ],確報【２月】!$H60,台帳表ｋ[入金月（月のみ）],確報【２月】!$A$1,台帳表ｋ[事務所/分室],"神")+SUMIFS(測量台帳1ｋ[入金額],測量台帳1ｋ[精算
グループ],確報【２月】!$H60,測量台帳1ｋ[入金月（月のみ）],確報【２月】!$A$1,測量台帳1ｋ[NC区分],"神奈川")+SUMIFS(測量台帳1__2ｋ[入金額(後)],測量台帳1__2ｋ[精算
グループ(後)],確報【２月】!$H60,測量台帳1__2ｋ[入金月(後)（月のみ）],確報【２月】!$A$1,測量台帳1__2ｋ[NC区分],"神奈川")</f>
        <v>0</v>
      </c>
      <c r="T60" s="188" t="s">
        <v>16550</v>
      </c>
      <c r="U60" s="189">
        <f>SUMIFS(台帳表ｋ[金額],台帳表ｋ[精算
グループ],確報【２月】!$H60,台帳表ｋ[入金月（月のみ）],確報【２月】!$A$1,台帳表ｋ[事務所/分室],"湘")+SUMIFS(測量台帳1ｋ[入金額],測量台帳1ｋ[精算
グループ],確報【２月】!$H60,測量台帳1ｋ[入金月（月のみ）],確報【２月】!$A$1,測量台帳1ｋ[NC区分],"湘南")+SUMIFS(測量台帳1__2ｋ[入金額(後)],測量台帳1__2ｋ[精算
グループ(後)],確報【２月】!$H60,測量台帳1__2ｋ[入金月(後)（月のみ）],確報【２月】!$A$1,測量台帳1__2ｋ[NC区分],"湘南")</f>
        <v>10516703</v>
      </c>
      <c r="V60" s="184" t="s">
        <v>16550</v>
      </c>
      <c r="W60" s="189" cm="1">
        <f t="array" ref="W60">INDEX(設備G入力用!$F$2:$Q$72,ROW(A55), MATCH($A$1,設備G入力用!$F$2:$Q$2,0))</f>
        <v>0</v>
      </c>
      <c r="X60" s="30">
        <f t="shared" si="7"/>
        <v>10516703</v>
      </c>
      <c r="Y60" s="24"/>
      <c r="Z60" s="13"/>
      <c r="AA60" s="983"/>
      <c r="AB60" s="304" t="s">
        <v>16493</v>
      </c>
      <c r="AC60" s="172">
        <f t="shared" si="10"/>
        <v>0</v>
      </c>
      <c r="AD60" s="10"/>
      <c r="AE60" s="10"/>
      <c r="AF60" s="202" t="str">
        <f>IFERROR(_xlfn.XLOOKUP(確報【２月】!$AE60,台帳表ｓ[整理番号],台帳表ｓ[繁閑調整]),"")</f>
        <v/>
      </c>
      <c r="AG60" s="277" t="str">
        <f>IFERROR(_xlfn.XLOOKUP(確報【２月】!$AE60,台帳表ｓ[整理番号],台帳表ｓ[精算
グループ]),"")</f>
        <v/>
      </c>
      <c r="AH60" s="278" t="str">
        <f>IFERROR(_xlfn.XLOOKUP(確報【２月】!$AE60,台帳表ｓ[整理番号],台帳表ｓ[請求書発行番号]),"")</f>
        <v/>
      </c>
      <c r="AI60" s="269" t="str">
        <f>IFERROR(_xlfn.XLOOKUP(確報【２月】!$AE60,台帳表ｓ[整理番号],台帳表ｓ[繁閑調整金]),"")</f>
        <v/>
      </c>
      <c r="AJ60" s="275"/>
      <c r="AL60" s="202" t="str">
        <f>IFERROR(_xlfn.XLOOKUP(確報【２月】!AK60,台帳表ｔ[整理番号],台帳表ｔ[繁閑調整]),"")</f>
        <v/>
      </c>
      <c r="AM60" s="277" t="str">
        <f>IFERROR(_xlfn.XLOOKUP(確報【２月】!AK60,台帳表ｔ[整理番号],台帳表ｔ[精算
グループ]),"")</f>
        <v/>
      </c>
      <c r="AN60" s="278" t="str">
        <f>IFERROR(_xlfn.XLOOKUP(確報【２月】!AK60,台帳表ｔ[整理番号],台帳表ｔ[請求書発行番号]),"")</f>
        <v/>
      </c>
      <c r="AO60" s="269" t="str">
        <f>IFERROR(_xlfn.XLOOKUP(確報【２月】!AK60,台帳表ｔ[整理番号],台帳表ｔ[繁閑調整金]),"")</f>
        <v/>
      </c>
      <c r="AP60" s="275"/>
      <c r="AR60" s="202" t="str">
        <f>IFERROR(_xlfn.XLOOKUP(確報【２月】!AQ60,台帳表ｋ[整理番号],台帳表ｋ[繁閑調整]),"")</f>
        <v/>
      </c>
      <c r="AS60" s="277" t="str">
        <f>IFERROR(_xlfn.XLOOKUP(確報【２月】!AQ60,台帳表ｋ[整理番号],台帳表ｋ[精算
グループ]),"")</f>
        <v/>
      </c>
      <c r="AT60" s="278" t="str">
        <f>IFERROR(_xlfn.XLOOKUP(確報【２月】!AQ60,台帳表ｋ[整理番号],台帳表ｋ[請求書発行番号]),"")</f>
        <v/>
      </c>
      <c r="AU60" s="269" t="str">
        <f>IFERROR(_xlfn.XLOOKUP(確報【２月】!AQ60,台帳表ｋ[整理番号],台帳表ｋ[繁閑調整金]),"")</f>
        <v/>
      </c>
      <c r="AV60" s="275"/>
      <c r="AX60" s="202" t="str">
        <f>IFERROR(_xlfn.XLOOKUP(確報【２月】!AW60,台帳表ｋ[整理番号],台帳表ｋ[繁閑調整]),"")</f>
        <v/>
      </c>
      <c r="AY60" s="277" t="str">
        <f>IFERROR(_xlfn.XLOOKUP(確報【２月】!AW60,台帳表ｋ[整理番号],台帳表ｋ[精算
グループ]),"")</f>
        <v/>
      </c>
      <c r="AZ60" s="278" t="str">
        <f>IFERROR(_xlfn.XLOOKUP(確報【２月】!AW60,台帳表ｋ[整理番号],台帳表ｋ[請求書発行番号]),"")</f>
        <v/>
      </c>
      <c r="BA60" s="269" t="str">
        <f>IFERROR(_xlfn.XLOOKUP(確報【２月】!AW60,台帳表ｋ[整理番号],台帳表ｋ[繁閑調整金]),"")</f>
        <v/>
      </c>
    </row>
    <row r="61" spans="1:53" ht="16.350000000000001" customHeight="1">
      <c r="A61" s="927"/>
      <c r="B61" s="927"/>
      <c r="C61" s="927"/>
      <c r="D61" s="976"/>
      <c r="E61" s="927"/>
      <c r="F61" s="91" t="s">
        <v>16551</v>
      </c>
      <c r="G61" s="52" t="s">
        <v>16606</v>
      </c>
      <c r="H61" s="27" t="s">
        <v>16494</v>
      </c>
      <c r="I61" s="28"/>
      <c r="J61" s="78" t="s">
        <v>16494</v>
      </c>
      <c r="K61" s="40"/>
      <c r="L61" s="78" t="s">
        <v>16494</v>
      </c>
      <c r="M61" s="40"/>
      <c r="N61" s="60" t="s">
        <v>16494</v>
      </c>
      <c r="O61" s="61"/>
      <c r="P61" s="27" t="s">
        <v>16494</v>
      </c>
      <c r="Q61" s="29"/>
      <c r="R61" s="27" t="s">
        <v>16494</v>
      </c>
      <c r="S61" s="92">
        <f>SUMIFS(台帳表ｋ[金額],台帳表ｋ[精算
グループ],確報【２月】!$H61,台帳表ｋ[入金月（月のみ）],確報【２月】!$A$1,台帳表ｋ[事務所/分室],"神")+SUMIFS(測量台帳1ｋ[入金額],測量台帳1ｋ[精算
グループ],確報【２月】!$H61,測量台帳1ｋ[入金月（月のみ）],確報【２月】!$A$1,測量台帳1ｋ[NC区分],"神奈川")+SUMIFS(測量台帳1__2ｋ[入金額(後)],測量台帳1__2ｋ[精算
グループ(後)],確報【２月】!$H61,測量台帳1__2ｋ[入金月(後)（月のみ）],確報【２月】!$A$1,測量台帳1__2ｋ[NC区分],"神奈川")</f>
        <v>0</v>
      </c>
      <c r="T61" s="93" t="s">
        <v>220</v>
      </c>
      <c r="U61" s="29">
        <f>SUMIFS(台帳表ｋ[金額],台帳表ｋ[精算
グループ],確報【２月】!$H61,台帳表ｋ[入金月（月のみ）],確報【２月】!$A$1,台帳表ｋ[事務所/分室],"湘")+SUMIFS(測量台帳1ｋ[入金額],測量台帳1ｋ[精算
グループ],確報【２月】!$H61,測量台帳1ｋ[入金月（月のみ）],確報【２月】!$A$1,測量台帳1ｋ[NC区分],"湘南")+SUMIFS(測量台帳1__2ｋ[入金額(後)],測量台帳1__2ｋ[精算
グループ(後)],確報【２月】!$H61,測量台帳1__2ｋ[入金月(後)（月のみ）],確報【２月】!$A$1,測量台帳1__2ｋ[NC区分],"湘南")</f>
        <v>221658</v>
      </c>
      <c r="V61" s="27" t="s">
        <v>220</v>
      </c>
      <c r="W61" s="29" cm="1">
        <f t="array" ref="W61">INDEX(設備G入力用!$F$2:$Q$72,ROW(A56), MATCH($A$1,設備G入力用!$F$2:$Q$2,0))</f>
        <v>0</v>
      </c>
      <c r="X61" s="30">
        <f t="shared" si="7"/>
        <v>221658</v>
      </c>
      <c r="AA61" s="983"/>
      <c r="AB61" s="304" t="s">
        <v>16494</v>
      </c>
      <c r="AC61" s="172">
        <f>SUM(I61,K61,M61,O61,Q61,S61,U61,W61)</f>
        <v>221658</v>
      </c>
      <c r="AF61" s="202" t="str">
        <f>IFERROR(_xlfn.XLOOKUP(確報【２月】!$AE61,台帳表ｓ[整理番号],台帳表ｓ[繁閑調整]),"")</f>
        <v/>
      </c>
      <c r="AG61" s="277" t="str">
        <f>IFERROR(_xlfn.XLOOKUP(確報【２月】!$AE61,台帳表ｓ[整理番号],台帳表ｓ[精算
グループ]),"")</f>
        <v/>
      </c>
      <c r="AH61" s="278" t="str">
        <f>IFERROR(_xlfn.XLOOKUP(確報【２月】!$AE61,台帳表ｓ[整理番号],台帳表ｓ[請求書発行番号]),"")</f>
        <v/>
      </c>
      <c r="AI61" s="269" t="str">
        <f>IFERROR(_xlfn.XLOOKUP(確報【２月】!$AE61,台帳表ｓ[整理番号],台帳表ｓ[繁閑調整金]),"")</f>
        <v/>
      </c>
      <c r="AJ61" s="275"/>
      <c r="AL61" s="202" t="str">
        <f>IFERROR(_xlfn.XLOOKUP(確報【２月】!AK61,台帳表ｔ[整理番号],台帳表ｔ[繁閑調整]),"")</f>
        <v/>
      </c>
      <c r="AM61" s="277" t="str">
        <f>IFERROR(_xlfn.XLOOKUP(確報【２月】!AK61,台帳表ｔ[整理番号],台帳表ｔ[精算
グループ]),"")</f>
        <v/>
      </c>
      <c r="AN61" s="278" t="str">
        <f>IFERROR(_xlfn.XLOOKUP(確報【２月】!AK61,台帳表ｔ[整理番号],台帳表ｔ[請求書発行番号]),"")</f>
        <v/>
      </c>
      <c r="AO61" s="269" t="str">
        <f>IFERROR(_xlfn.XLOOKUP(確報【２月】!AK61,台帳表ｔ[整理番号],台帳表ｔ[繁閑調整金]),"")</f>
        <v/>
      </c>
      <c r="AP61" s="275"/>
      <c r="AR61" s="202" t="str">
        <f>IFERROR(_xlfn.XLOOKUP(確報【２月】!AQ61,台帳表ｋ[整理番号],台帳表ｋ[繁閑調整]),"")</f>
        <v/>
      </c>
      <c r="AS61" s="277" t="str">
        <f>IFERROR(_xlfn.XLOOKUP(確報【２月】!AQ61,台帳表ｋ[整理番号],台帳表ｋ[精算
グループ]),"")</f>
        <v/>
      </c>
      <c r="AT61" s="278" t="str">
        <f>IFERROR(_xlfn.XLOOKUP(確報【２月】!AQ61,台帳表ｋ[整理番号],台帳表ｋ[請求書発行番号]),"")</f>
        <v/>
      </c>
      <c r="AU61" s="269" t="str">
        <f>IFERROR(_xlfn.XLOOKUP(確報【２月】!AQ61,台帳表ｋ[整理番号],台帳表ｋ[繁閑調整金]),"")</f>
        <v/>
      </c>
      <c r="AV61" s="275"/>
      <c r="AX61" s="202" t="str">
        <f>IFERROR(_xlfn.XLOOKUP(確報【２月】!AW61,台帳表ｋ[整理番号],台帳表ｋ[繁閑調整]),"")</f>
        <v/>
      </c>
      <c r="AY61" s="277" t="str">
        <f>IFERROR(_xlfn.XLOOKUP(確報【２月】!AW61,台帳表ｋ[整理番号],台帳表ｋ[精算
グループ]),"")</f>
        <v/>
      </c>
      <c r="AZ61" s="278" t="str">
        <f>IFERROR(_xlfn.XLOOKUP(確報【２月】!AW61,台帳表ｋ[整理番号],台帳表ｋ[請求書発行番号]),"")</f>
        <v/>
      </c>
      <c r="BA61" s="269" t="str">
        <f>IFERROR(_xlfn.XLOOKUP(確報【２月】!AW61,台帳表ｋ[整理番号],台帳表ｋ[繁閑調整金]),"")</f>
        <v/>
      </c>
    </row>
    <row r="62" spans="1:53" ht="16.350000000000001" customHeight="1">
      <c r="A62" s="927"/>
      <c r="B62" s="927"/>
      <c r="C62" s="927"/>
      <c r="D62" s="976"/>
      <c r="E62" s="927"/>
      <c r="F62" s="94" t="s">
        <v>16552</v>
      </c>
      <c r="G62" s="52" t="s">
        <v>16606</v>
      </c>
      <c r="H62" s="73" t="s">
        <v>16495</v>
      </c>
      <c r="I62" s="190"/>
      <c r="J62" s="83" t="s">
        <v>16495</v>
      </c>
      <c r="K62" s="191"/>
      <c r="L62" s="83" t="s">
        <v>16495</v>
      </c>
      <c r="M62" s="191"/>
      <c r="N62" s="72" t="s">
        <v>16495</v>
      </c>
      <c r="O62" s="175"/>
      <c r="P62" s="95" t="s">
        <v>16495</v>
      </c>
      <c r="Q62" s="29"/>
      <c r="R62" s="27" t="s">
        <v>16495</v>
      </c>
      <c r="S62" s="92">
        <f>SUMIFS(台帳表ｋ[金額],台帳表ｋ[精算
グループ],確報【２月】!$H62,台帳表ｋ[入金月（月のみ）],確報【２月】!$A$1,台帳表ｋ[事務所/分室],"神")+SUMIFS(測量台帳1ｋ[入金額],測量台帳1ｋ[精算
グループ],確報【２月】!$H62,測量台帳1ｋ[入金月（月のみ）],確報【２月】!$A$1,測量台帳1ｋ[NC区分],"神奈川")+SUMIFS(測量台帳1__2ｋ[入金額(後)],測量台帳1__2ｋ[精算
グループ(後)],確報【２月】!$H62,測量台帳1__2ｋ[入金月(後)（月のみ）],確報【２月】!$A$1,測量台帳1__2ｋ[NC区分],"神奈川")</f>
        <v>0</v>
      </c>
      <c r="T62" s="93" t="s">
        <v>224</v>
      </c>
      <c r="U62" s="29">
        <f>SUMIFS(台帳表ｋ[金額],台帳表ｋ[精算
グループ],確報【２月】!$H62,台帳表ｋ[入金月（月のみ）],確報【２月】!$A$1,台帳表ｋ[事務所/分室],"湘")+SUMIFS(測量台帳1ｋ[入金額],測量台帳1ｋ[精算
グループ],確報【２月】!$H62,測量台帳1ｋ[入金月（月のみ）],確報【２月】!$A$1,測量台帳1ｋ[NC区分],"湘南")+SUMIFS(測量台帳1__2ｋ[入金額(後)],測量台帳1__2ｋ[精算
グループ(後)],確報【２月】!$H62,測量台帳1__2ｋ[入金月(後)（月のみ）],確報【２月】!$A$1,測量台帳1__2ｋ[NC区分],"湘南")</f>
        <v>0</v>
      </c>
      <c r="V62" s="73" t="s">
        <v>224</v>
      </c>
      <c r="W62" s="96" cm="1">
        <f t="array" ref="W62">INDEX(設備G入力用!$F$2:$Q$72,ROW(A57), MATCH($A$1,設備G入力用!$F$2:$Q$2,0))</f>
        <v>0</v>
      </c>
      <c r="X62" s="30">
        <f t="shared" si="7"/>
        <v>0</v>
      </c>
      <c r="AA62" s="983"/>
      <c r="AB62" s="314" t="s">
        <v>16495</v>
      </c>
      <c r="AC62" s="172">
        <f>SUM(I62,K62,M62,O62,Q62,S62,U62,W62)</f>
        <v>0</v>
      </c>
      <c r="AF62" s="202" t="str">
        <f>IFERROR(_xlfn.XLOOKUP(確報【２月】!$AE62,台帳表ｓ[整理番号],台帳表ｓ[繁閑調整]),"")</f>
        <v/>
      </c>
      <c r="AG62" s="277" t="str">
        <f>IFERROR(_xlfn.XLOOKUP(確報【２月】!$AE62,台帳表ｓ[整理番号],台帳表ｓ[精算
グループ]),"")</f>
        <v/>
      </c>
      <c r="AH62" s="278" t="str">
        <f>IFERROR(_xlfn.XLOOKUP(確報【２月】!$AE62,台帳表ｓ[整理番号],台帳表ｓ[請求書発行番号]),"")</f>
        <v/>
      </c>
      <c r="AI62" s="269" t="str">
        <f>IFERROR(_xlfn.XLOOKUP(確報【２月】!$AE62,台帳表ｓ[整理番号],台帳表ｓ[繁閑調整金]),"")</f>
        <v/>
      </c>
      <c r="AJ62" s="275"/>
      <c r="AL62" s="202" t="str">
        <f>IFERROR(_xlfn.XLOOKUP(確報【２月】!AK62,台帳表ｔ[整理番号],台帳表ｔ[繁閑調整]),"")</f>
        <v/>
      </c>
      <c r="AM62" s="277" t="str">
        <f>IFERROR(_xlfn.XLOOKUP(確報【２月】!AK62,台帳表ｔ[整理番号],台帳表ｔ[精算
グループ]),"")</f>
        <v/>
      </c>
      <c r="AN62" s="278" t="str">
        <f>IFERROR(_xlfn.XLOOKUP(確報【２月】!AK62,台帳表ｔ[整理番号],台帳表ｔ[請求書発行番号]),"")</f>
        <v/>
      </c>
      <c r="AO62" s="269" t="str">
        <f>IFERROR(_xlfn.XLOOKUP(確報【２月】!AK62,台帳表ｔ[整理番号],台帳表ｔ[繁閑調整金]),"")</f>
        <v/>
      </c>
      <c r="AP62" s="275"/>
      <c r="AR62" s="202" t="str">
        <f>IFERROR(_xlfn.XLOOKUP(確報【２月】!AQ62,台帳表ｋ[整理番号],台帳表ｋ[繁閑調整]),"")</f>
        <v/>
      </c>
      <c r="AS62" s="277" t="str">
        <f>IFERROR(_xlfn.XLOOKUP(確報【２月】!AQ62,台帳表ｋ[整理番号],台帳表ｋ[精算
グループ]),"")</f>
        <v/>
      </c>
      <c r="AT62" s="278" t="str">
        <f>IFERROR(_xlfn.XLOOKUP(確報【２月】!AQ62,台帳表ｋ[整理番号],台帳表ｋ[請求書発行番号]),"")</f>
        <v/>
      </c>
      <c r="AU62" s="269" t="str">
        <f>IFERROR(_xlfn.XLOOKUP(確報【２月】!AQ62,台帳表ｋ[整理番号],台帳表ｋ[繁閑調整金]),"")</f>
        <v/>
      </c>
      <c r="AV62" s="275"/>
      <c r="AX62" s="202" t="str">
        <f>IFERROR(_xlfn.XLOOKUP(確報【２月】!AW62,台帳表ｋ[整理番号],台帳表ｋ[繁閑調整]),"")</f>
        <v/>
      </c>
      <c r="AY62" s="277" t="str">
        <f>IFERROR(_xlfn.XLOOKUP(確報【２月】!AW62,台帳表ｋ[整理番号],台帳表ｋ[精算
グループ]),"")</f>
        <v/>
      </c>
      <c r="AZ62" s="278" t="str">
        <f>IFERROR(_xlfn.XLOOKUP(確報【２月】!AW62,台帳表ｋ[整理番号],台帳表ｋ[請求書発行番号]),"")</f>
        <v/>
      </c>
      <c r="BA62" s="269" t="str">
        <f>IFERROR(_xlfn.XLOOKUP(確報【２月】!AW62,台帳表ｋ[整理番号],台帳表ｋ[繁閑調整金]),"")</f>
        <v/>
      </c>
    </row>
    <row r="63" spans="1:53" ht="16.350000000000001" customHeight="1" thickBot="1">
      <c r="A63" s="927"/>
      <c r="B63" s="927"/>
      <c r="C63" s="927"/>
      <c r="D63" s="976"/>
      <c r="E63" s="927"/>
      <c r="F63" s="97" t="s">
        <v>16553</v>
      </c>
      <c r="G63" s="52" t="s">
        <v>16606</v>
      </c>
      <c r="H63" s="192" t="s">
        <v>16497</v>
      </c>
      <c r="I63" s="190"/>
      <c r="J63" s="193" t="s">
        <v>16497</v>
      </c>
      <c r="K63" s="191"/>
      <c r="L63" s="193" t="s">
        <v>16497</v>
      </c>
      <c r="M63" s="191"/>
      <c r="N63" s="194" t="s">
        <v>16497</v>
      </c>
      <c r="O63" s="175"/>
      <c r="P63" s="95" t="s">
        <v>16497</v>
      </c>
      <c r="Q63" s="96"/>
      <c r="R63" s="27" t="s">
        <v>16497</v>
      </c>
      <c r="S63" s="92">
        <f>SUMIFS(台帳表ｋ[金額],台帳表ｋ[精算
グループ],確報【２月】!$H63,台帳表ｋ[入金月（月のみ）],確報【２月】!$A$1,台帳表ｋ[事務所/分室],"神")+SUMIFS(測量台帳1ｋ[入金額],測量台帳1ｋ[精算
グループ],確報【２月】!$H63,測量台帳1ｋ[入金月（月のみ）],確報【２月】!$A$1,測量台帳1ｋ[NC区分],"神奈川")+SUMIFS(測量台帳1__2ｋ[入金額(後)],測量台帳1__2ｋ[精算
グループ(後)],確報【２月】!$H63,測量台帳1__2ｋ[入金月(後)（月のみ）],確報【２月】!$A$1,測量台帳1__2ｋ[NC区分],"神奈川")</f>
        <v>0</v>
      </c>
      <c r="T63" s="93" t="s">
        <v>228</v>
      </c>
      <c r="U63" s="29">
        <f>SUMIFS(台帳表ｋ[金額],台帳表ｋ[精算
グループ],確報【２月】!$H63,台帳表ｋ[入金月（月のみ）],確報【２月】!$A$1,台帳表ｋ[事務所/分室],"湘")+SUMIFS(測量台帳1ｋ[入金額],測量台帳1ｋ[精算
グループ],確報【２月】!$H63,測量台帳1ｋ[入金月（月のみ）],確報【２月】!$A$1,測量台帳1ｋ[NC区分],"湘南")+SUMIFS(測量台帳1__2ｋ[入金額(後)],測量台帳1__2ｋ[精算
グループ(後)],確報【２月】!$H63,測量台帳1__2ｋ[入金月(後)（月のみ）],確報【２月】!$A$1,測量台帳1__2ｋ[NC区分],"湘南")</f>
        <v>0</v>
      </c>
      <c r="V63" s="73" t="s">
        <v>228</v>
      </c>
      <c r="W63" s="96" cm="1">
        <f t="array" ref="W63">INDEX(設備G入力用!$F$2:$Q$72,ROW(A58), MATCH($A$1,設備G入力用!$F$2:$Q$2,0))</f>
        <v>0</v>
      </c>
      <c r="X63" s="30">
        <f t="shared" si="7"/>
        <v>0</v>
      </c>
      <c r="AA63" s="983"/>
      <c r="AB63" s="314" t="s">
        <v>16550</v>
      </c>
      <c r="AC63" s="172">
        <f>SUM(I60,K60,M60,O60,Q60,S60,U60,W60)</f>
        <v>10516703</v>
      </c>
      <c r="AD63" s="10"/>
      <c r="AE63" s="10"/>
      <c r="AF63" s="202" t="str">
        <f>IFERROR(_xlfn.XLOOKUP(確報【２月】!$AE63,台帳表ｓ[整理番号],台帳表ｓ[繁閑調整]),"")</f>
        <v/>
      </c>
      <c r="AG63" s="277" t="str">
        <f>IFERROR(_xlfn.XLOOKUP(確報【２月】!$AE63,台帳表ｓ[整理番号],台帳表ｓ[精算
グループ]),"")</f>
        <v/>
      </c>
      <c r="AH63" s="278" t="str">
        <f>IFERROR(_xlfn.XLOOKUP(確報【２月】!$AE63,台帳表ｓ[整理番号],台帳表ｓ[請求書発行番号]),"")</f>
        <v/>
      </c>
      <c r="AI63" s="269" t="str">
        <f>IFERROR(_xlfn.XLOOKUP(確報【２月】!$AE63,台帳表ｓ[整理番号],台帳表ｓ[繁閑調整金]),"")</f>
        <v/>
      </c>
      <c r="AJ63" s="275"/>
      <c r="AL63" s="202" t="str">
        <f>IFERROR(_xlfn.XLOOKUP(確報【２月】!AK63,台帳表ｔ[整理番号],台帳表ｔ[繁閑調整]),"")</f>
        <v/>
      </c>
      <c r="AM63" s="277" t="str">
        <f>IFERROR(_xlfn.XLOOKUP(確報【２月】!AK63,台帳表ｔ[整理番号],台帳表ｔ[精算
グループ]),"")</f>
        <v/>
      </c>
      <c r="AN63" s="278" t="str">
        <f>IFERROR(_xlfn.XLOOKUP(確報【２月】!AK63,台帳表ｔ[整理番号],台帳表ｔ[請求書発行番号]),"")</f>
        <v/>
      </c>
      <c r="AO63" s="269" t="str">
        <f>IFERROR(_xlfn.XLOOKUP(確報【２月】!AK63,台帳表ｔ[整理番号],台帳表ｔ[繁閑調整金]),"")</f>
        <v/>
      </c>
      <c r="AP63" s="275"/>
      <c r="AR63" s="202" t="str">
        <f>IFERROR(_xlfn.XLOOKUP(確報【２月】!AQ63,台帳表ｋ[整理番号],台帳表ｋ[繁閑調整]),"")</f>
        <v/>
      </c>
      <c r="AS63" s="277" t="str">
        <f>IFERROR(_xlfn.XLOOKUP(確報【２月】!AQ63,台帳表ｋ[整理番号],台帳表ｋ[精算
グループ]),"")</f>
        <v/>
      </c>
      <c r="AT63" s="278" t="str">
        <f>IFERROR(_xlfn.XLOOKUP(確報【２月】!AQ63,台帳表ｋ[整理番号],台帳表ｋ[請求書発行番号]),"")</f>
        <v/>
      </c>
      <c r="AU63" s="269" t="str">
        <f>IFERROR(_xlfn.XLOOKUP(確報【２月】!AQ63,台帳表ｋ[整理番号],台帳表ｋ[繁閑調整金]),"")</f>
        <v/>
      </c>
      <c r="AV63" s="275"/>
      <c r="AX63" s="202" t="str">
        <f>IFERROR(_xlfn.XLOOKUP(確報【２月】!AW63,台帳表ｋ[整理番号],台帳表ｋ[繁閑調整]),"")</f>
        <v/>
      </c>
      <c r="AY63" s="277" t="str">
        <f>IFERROR(_xlfn.XLOOKUP(確報【２月】!AW63,台帳表ｋ[整理番号],台帳表ｋ[精算
グループ]),"")</f>
        <v/>
      </c>
      <c r="AZ63" s="278" t="str">
        <f>IFERROR(_xlfn.XLOOKUP(確報【２月】!AW63,台帳表ｋ[整理番号],台帳表ｋ[請求書発行番号]),"")</f>
        <v/>
      </c>
      <c r="BA63" s="269" t="str">
        <f>IFERROR(_xlfn.XLOOKUP(確報【２月】!AW63,台帳表ｋ[整理番号],台帳表ｋ[繁閑調整金]),"")</f>
        <v/>
      </c>
    </row>
    <row r="64" spans="1:53" ht="16.350000000000001" customHeight="1" thickBot="1">
      <c r="A64" s="927"/>
      <c r="B64" s="927"/>
      <c r="C64" s="927"/>
      <c r="D64" s="976"/>
      <c r="E64" s="928"/>
      <c r="F64" s="221" t="s">
        <v>16554</v>
      </c>
      <c r="G64" s="222" t="s">
        <v>16606</v>
      </c>
      <c r="H64" s="200" t="s">
        <v>16527</v>
      </c>
      <c r="I64" s="153"/>
      <c r="J64" s="223" t="s">
        <v>16527</v>
      </c>
      <c r="K64" s="154"/>
      <c r="L64" s="223" t="s">
        <v>16527</v>
      </c>
      <c r="M64" s="154"/>
      <c r="N64" s="224" t="s">
        <v>16527</v>
      </c>
      <c r="O64" s="155"/>
      <c r="P64" s="200" t="s">
        <v>16527</v>
      </c>
      <c r="Q64" s="155"/>
      <c r="R64" s="200" t="s">
        <v>16527</v>
      </c>
      <c r="S64" s="154">
        <f>SUMIFS(台帳表ｋ[金額],台帳表ｋ[精算
グループ],確報【２月】!$H64,台帳表ｋ[入金月（月のみ）],確報【２月】!$A$1,台帳表ｋ[事務所/分室],"神")+SUMIFS(測量台帳1ｋ[入金額],測量台帳1ｋ[精算
グループ],確報【２月】!$H64,測量台帳1ｋ[入金月（月のみ）],確報【２月】!$A$1,測量台帳1ｋ[NC区分],"神奈川")+SUMIFS(測量台帳1__2ｋ[入金額(後)],測量台帳1__2ｋ[精算
グループ(後)],確報【２月】!$H64,測量台帳1__2ｋ[入金月(後)（月のみ）],確報【２月】!$A$1,測量台帳1__2ｋ[NC区分],"神奈川")</f>
        <v>0</v>
      </c>
      <c r="T64" s="224" t="s">
        <v>240</v>
      </c>
      <c r="U64" s="155">
        <f>SUMIFS(台帳表ｋ[金額],台帳表ｋ[精算
グループ],確報【２月】!$H64,台帳表ｋ[入金月（月のみ）],確報【２月】!$A$1,台帳表ｋ[事務所/分室],"湘")+SUMIFS(測量台帳1ｋ[入金額],測量台帳1ｋ[精算
グループ],確報【２月】!$H64,測量台帳1ｋ[入金月（月のみ）],確報【２月】!$A$1,測量台帳1ｋ[NC区分],"湘南")+SUMIFS(測量台帳1__2ｋ[入金額(後)],測量台帳1__2ｋ[精算
グループ(後)],確報【２月】!$H64,測量台帳1__2ｋ[入金月(後)（月のみ）],確報【２月】!$A$1,測量台帳1__2ｋ[NC区分],"湘南")</f>
        <v>4001424</v>
      </c>
      <c r="V64" s="200" t="s">
        <v>240</v>
      </c>
      <c r="W64" s="155" cm="1">
        <f t="array" ref="W64">INDEX(設備G入力用!$F$2:$Q$72,ROW(A59), MATCH($A$1,設備G入力用!$F$2:$Q$2,0))</f>
        <v>0</v>
      </c>
      <c r="X64" s="156">
        <f t="shared" si="7"/>
        <v>4001424</v>
      </c>
      <c r="Y64" s="16">
        <f>SUM(X59:X64)</f>
        <v>14739785</v>
      </c>
      <c r="Z64" s="13" t="s">
        <v>16625</v>
      </c>
      <c r="AA64" s="983"/>
      <c r="AB64" s="314" t="s">
        <v>16497</v>
      </c>
      <c r="AC64" s="172">
        <f t="shared" ref="AC64:AC70" si="11">SUM(I63,K63,M63,O63,Q63,S63,U63,W63)</f>
        <v>0</v>
      </c>
      <c r="AD64" s="10"/>
      <c r="AE64" s="10"/>
      <c r="AF64" s="202" t="str">
        <f>IFERROR(_xlfn.XLOOKUP(確報【２月】!$AE64,台帳表ｓ[整理番号],台帳表ｓ[繁閑調整]),"")</f>
        <v/>
      </c>
      <c r="AG64" s="277" t="str">
        <f>IFERROR(_xlfn.XLOOKUP(確報【２月】!$AE64,台帳表ｓ[整理番号],台帳表ｓ[精算
グループ]),"")</f>
        <v/>
      </c>
      <c r="AH64" s="278" t="str">
        <f>IFERROR(_xlfn.XLOOKUP(確報【２月】!$AE64,台帳表ｓ[整理番号],台帳表ｓ[請求書発行番号]),"")</f>
        <v/>
      </c>
      <c r="AI64" s="269" t="str">
        <f>IFERROR(_xlfn.XLOOKUP(確報【２月】!$AE64,台帳表ｓ[整理番号],台帳表ｓ[繁閑調整金]),"")</f>
        <v/>
      </c>
      <c r="AJ64" s="275"/>
      <c r="AL64" s="202" t="str">
        <f>IFERROR(_xlfn.XLOOKUP(確報【２月】!AK64,台帳表ｔ[整理番号],台帳表ｔ[繁閑調整]),"")</f>
        <v/>
      </c>
      <c r="AM64" s="277" t="str">
        <f>IFERROR(_xlfn.XLOOKUP(確報【２月】!AK64,台帳表ｔ[整理番号],台帳表ｔ[精算
グループ]),"")</f>
        <v/>
      </c>
      <c r="AN64" s="278" t="str">
        <f>IFERROR(_xlfn.XLOOKUP(確報【２月】!AK64,台帳表ｔ[整理番号],台帳表ｔ[請求書発行番号]),"")</f>
        <v/>
      </c>
      <c r="AO64" s="269" t="str">
        <f>IFERROR(_xlfn.XLOOKUP(確報【２月】!AK64,台帳表ｔ[整理番号],台帳表ｔ[繁閑調整金]),"")</f>
        <v/>
      </c>
      <c r="AP64" s="275"/>
      <c r="AR64" s="202" t="str">
        <f>IFERROR(_xlfn.XLOOKUP(確報【２月】!AQ64,台帳表ｋ[整理番号],台帳表ｋ[繁閑調整]),"")</f>
        <v/>
      </c>
      <c r="AS64" s="277" t="str">
        <f>IFERROR(_xlfn.XLOOKUP(確報【２月】!AQ64,台帳表ｋ[整理番号],台帳表ｋ[精算
グループ]),"")</f>
        <v/>
      </c>
      <c r="AT64" s="278" t="str">
        <f>IFERROR(_xlfn.XLOOKUP(確報【２月】!AQ64,台帳表ｋ[整理番号],台帳表ｋ[請求書発行番号]),"")</f>
        <v/>
      </c>
      <c r="AU64" s="269" t="str">
        <f>IFERROR(_xlfn.XLOOKUP(確報【２月】!AQ64,台帳表ｋ[整理番号],台帳表ｋ[繁閑調整金]),"")</f>
        <v/>
      </c>
      <c r="AV64" s="275"/>
      <c r="AX64" s="202" t="str">
        <f>IFERROR(_xlfn.XLOOKUP(確報【２月】!AW64,台帳表ｋ[整理番号],台帳表ｋ[繁閑調整]),"")</f>
        <v/>
      </c>
      <c r="AY64" s="277" t="str">
        <f>IFERROR(_xlfn.XLOOKUP(確報【２月】!AW64,台帳表ｋ[整理番号],台帳表ｋ[精算
グループ]),"")</f>
        <v/>
      </c>
      <c r="AZ64" s="278" t="str">
        <f>IFERROR(_xlfn.XLOOKUP(確報【２月】!AW64,台帳表ｋ[整理番号],台帳表ｋ[請求書発行番号]),"")</f>
        <v/>
      </c>
      <c r="BA64" s="269" t="str">
        <f>IFERROR(_xlfn.XLOOKUP(確報【２月】!AW64,台帳表ｋ[整理番号],台帳表ｋ[繁閑調整金]),"")</f>
        <v/>
      </c>
    </row>
    <row r="65" spans="1:53" ht="16.350000000000001" customHeight="1" thickBot="1">
      <c r="A65" s="927"/>
      <c r="B65" s="927"/>
      <c r="C65" s="927"/>
      <c r="D65" s="976"/>
      <c r="E65" s="926" t="s">
        <v>16500</v>
      </c>
      <c r="F65" s="225" t="s">
        <v>16501</v>
      </c>
      <c r="G65" s="226"/>
      <c r="H65" s="227" t="s">
        <v>16555</v>
      </c>
      <c r="I65" s="228"/>
      <c r="J65" s="229" t="s">
        <v>16555</v>
      </c>
      <c r="K65" s="230"/>
      <c r="L65" s="231" t="s">
        <v>16555</v>
      </c>
      <c r="M65" s="230"/>
      <c r="N65" s="231" t="s">
        <v>16555</v>
      </c>
      <c r="O65" s="232"/>
      <c r="P65" s="227" t="s">
        <v>16555</v>
      </c>
      <c r="Q65" s="232"/>
      <c r="R65" s="227" t="s">
        <v>16555</v>
      </c>
      <c r="S65" s="230">
        <f>SUMIFS(台帳表ｋ[金額],台帳表ｋ[精算
グループ],確報【２月】!$H65,台帳表ｋ[入金月（月のみ）],確報【２月】!$A$1,台帳表ｋ[事務所/分室],"神")+SUMIFS(測量台帳1ｋ[入金額],測量台帳1ｋ[精算
グループ],確報【２月】!$H65,測量台帳1ｋ[入金月（月のみ）],確報【２月】!$A$1,測量台帳1ｋ[NC区分],"神奈川")+SUMIFS(測量台帳1__2ｋ[入金額(後)],測量台帳1__2ｋ[精算
グループ(後)],確報【２月】!$H65,測量台帳1__2ｋ[入金月(後)（月のみ）],確報【２月】!$A$1,測量台帳1__2ｋ[NC区分],"神奈川")</f>
        <v>56400</v>
      </c>
      <c r="T65" s="231" t="s">
        <v>16555</v>
      </c>
      <c r="U65" s="232">
        <f>SUMIFS(台帳表ｋ[金額],台帳表ｋ[精算
グループ],確報【２月】!$H65,台帳表ｋ[入金月（月のみ）],確報【２月】!$A$1,台帳表ｋ[事務所/分室],"湘")+SUMIFS(測量台帳1ｋ[入金額],測量台帳1ｋ[精算
グループ],確報【２月】!$H65,測量台帳1ｋ[入金月（月のみ）],確報【２月】!$A$1,測量台帳1ｋ[NC区分],"湘南")+SUMIFS(測量台帳1__2ｋ[入金額(後)],測量台帳1__2ｋ[精算
グループ(後)],確報【２月】!$H65,測量台帳1__2ｋ[入金月(後)（月のみ）],確報【２月】!$A$1,測量台帳1__2ｋ[NC区分],"湘南")</f>
        <v>152539</v>
      </c>
      <c r="V65" s="227" t="s">
        <v>16555</v>
      </c>
      <c r="W65" s="232" cm="1">
        <f t="array" ref="W65">INDEX(設備G入力用!$F$2:$Q$72,ROW(A60), MATCH($A$1,設備G入力用!$F$2:$Q$2,0))</f>
        <v>0</v>
      </c>
      <c r="X65" s="233">
        <f t="shared" si="7"/>
        <v>208939</v>
      </c>
      <c r="Y65" s="181">
        <f>SUM(X65:X65)</f>
        <v>208939</v>
      </c>
      <c r="Z65" s="13"/>
      <c r="AA65" s="983"/>
      <c r="AB65" s="314" t="s">
        <v>16527</v>
      </c>
      <c r="AC65" s="172">
        <f t="shared" si="11"/>
        <v>4001424</v>
      </c>
      <c r="AD65" s="10"/>
      <c r="AE65" s="10"/>
      <c r="AF65" s="202" t="str">
        <f>IFERROR(_xlfn.XLOOKUP(確報【２月】!$AE65,台帳表ｓ[整理番号],台帳表ｓ[繁閑調整]),"")</f>
        <v/>
      </c>
      <c r="AG65" s="277" t="str">
        <f>IFERROR(_xlfn.XLOOKUP(確報【２月】!$AE65,台帳表ｓ[整理番号],台帳表ｓ[精算
グループ]),"")</f>
        <v/>
      </c>
      <c r="AH65" s="278" t="str">
        <f>IFERROR(_xlfn.XLOOKUP(確報【２月】!$AE65,台帳表ｓ[整理番号],台帳表ｓ[請求書発行番号]),"")</f>
        <v/>
      </c>
      <c r="AI65" s="269" t="str">
        <f>IFERROR(_xlfn.XLOOKUP(確報【２月】!$AE65,台帳表ｓ[整理番号],台帳表ｓ[繁閑調整金]),"")</f>
        <v/>
      </c>
      <c r="AJ65" s="275"/>
      <c r="AL65" s="202" t="str">
        <f>IFERROR(_xlfn.XLOOKUP(確報【２月】!AK65,台帳表ｔ[整理番号],台帳表ｔ[繁閑調整]),"")</f>
        <v/>
      </c>
      <c r="AM65" s="277" t="str">
        <f>IFERROR(_xlfn.XLOOKUP(確報【２月】!AK65,台帳表ｔ[整理番号],台帳表ｔ[精算
グループ]),"")</f>
        <v/>
      </c>
      <c r="AN65" s="278" t="str">
        <f>IFERROR(_xlfn.XLOOKUP(確報【２月】!AK65,台帳表ｔ[整理番号],台帳表ｔ[請求書発行番号]),"")</f>
        <v/>
      </c>
      <c r="AO65" s="269" t="str">
        <f>IFERROR(_xlfn.XLOOKUP(確報【２月】!AK65,台帳表ｔ[整理番号],台帳表ｔ[繁閑調整金]),"")</f>
        <v/>
      </c>
      <c r="AP65" s="275"/>
      <c r="AR65" s="202" t="str">
        <f>IFERROR(_xlfn.XLOOKUP(確報【２月】!AQ65,台帳表ｋ[整理番号],台帳表ｋ[繁閑調整]),"")</f>
        <v/>
      </c>
      <c r="AS65" s="277" t="str">
        <f>IFERROR(_xlfn.XLOOKUP(確報【２月】!AQ65,台帳表ｋ[整理番号],台帳表ｋ[精算
グループ]),"")</f>
        <v/>
      </c>
      <c r="AT65" s="278" t="str">
        <f>IFERROR(_xlfn.XLOOKUP(確報【２月】!AQ65,台帳表ｋ[整理番号],台帳表ｋ[請求書発行番号]),"")</f>
        <v/>
      </c>
      <c r="AU65" s="269" t="str">
        <f>IFERROR(_xlfn.XLOOKUP(確報【２月】!AQ65,台帳表ｋ[整理番号],台帳表ｋ[繁閑調整金]),"")</f>
        <v/>
      </c>
      <c r="AV65" s="275"/>
      <c r="AX65" s="202" t="str">
        <f>IFERROR(_xlfn.XLOOKUP(確報【２月】!AW65,台帳表ｋ[整理番号],台帳表ｋ[繁閑調整]),"")</f>
        <v/>
      </c>
      <c r="AY65" s="277" t="str">
        <f>IFERROR(_xlfn.XLOOKUP(確報【２月】!AW65,台帳表ｋ[整理番号],台帳表ｋ[精算
グループ]),"")</f>
        <v/>
      </c>
      <c r="AZ65" s="278" t="str">
        <f>IFERROR(_xlfn.XLOOKUP(確報【２月】!AW65,台帳表ｋ[整理番号],台帳表ｋ[請求書発行番号]),"")</f>
        <v/>
      </c>
      <c r="BA65" s="269" t="str">
        <f>IFERROR(_xlfn.XLOOKUP(確報【２月】!AW65,台帳表ｋ[整理番号],台帳表ｋ[繁閑調整金]),"")</f>
        <v/>
      </c>
    </row>
    <row r="66" spans="1:53" ht="16.350000000000001" customHeight="1">
      <c r="A66" s="927"/>
      <c r="B66" s="927"/>
      <c r="C66" s="927"/>
      <c r="D66" s="976"/>
      <c r="E66" s="927"/>
      <c r="F66" s="91" t="s">
        <v>16556</v>
      </c>
      <c r="G66" s="52" t="s">
        <v>16606</v>
      </c>
      <c r="H66" s="53" t="s">
        <v>16506</v>
      </c>
      <c r="I66" s="166"/>
      <c r="J66" s="81" t="s">
        <v>16506</v>
      </c>
      <c r="K66" s="82"/>
      <c r="L66" s="81" t="s">
        <v>16506</v>
      </c>
      <c r="M66" s="82"/>
      <c r="N66" s="69" t="s">
        <v>16506</v>
      </c>
      <c r="O66" s="70"/>
      <c r="P66" s="53" t="s">
        <v>16506</v>
      </c>
      <c r="Q66" s="54"/>
      <c r="R66" s="53" t="s">
        <v>16506</v>
      </c>
      <c r="S66" s="88">
        <f>SUMIFS(台帳表ｋ[金額],台帳表ｋ[精算
グループ],確報【２月】!$H66,台帳表ｋ[入金月（月のみ）],確報【２月】!$A$1,台帳表ｋ[事務所/分室],"神")+SUMIFS(測量台帳1ｋ[入金額],測量台帳1ｋ[精算
グループ],確報【２月】!$H66,測量台帳1ｋ[入金月（月のみ）],確報【２月】!$A$1,測量台帳1ｋ[NC区分],"神奈川")+SUMIFS(測量台帳1__2ｋ[入金額(後)],測量台帳1__2ｋ[精算
グループ(後)],確報【２月】!$H66,測量台帳1__2ｋ[入金月(後)（月のみ）],確報【２月】!$A$1,測量台帳1__2ｋ[NC区分],"神奈川")</f>
        <v>0</v>
      </c>
      <c r="T66" s="89" t="s">
        <v>315</v>
      </c>
      <c r="U66" s="54">
        <f>SUMIFS(台帳表ｋ[金額],台帳表ｋ[精算
グループ],確報【２月】!$H66,台帳表ｋ[入金月（月のみ）],確報【２月】!$A$1,台帳表ｋ[事務所/分室],"湘")+SUMIFS(測量台帳1ｋ[入金額],測量台帳1ｋ[精算
グループ],確報【２月】!$H66,測量台帳1ｋ[入金月（月のみ）],確報【２月】!$A$1,測量台帳1ｋ[NC区分],"湘南")+SUMIFS(測量台帳1__2ｋ[入金額(後)],測量台帳1__2ｋ[精算
グループ(後)],確報【２月】!$H66,測量台帳1__2ｋ[入金月(後)（月のみ）],確報【２月】!$A$1,測量台帳1__2ｋ[NC区分],"湘南")</f>
        <v>0</v>
      </c>
      <c r="V66" s="53" t="s">
        <v>315</v>
      </c>
      <c r="W66" s="54" cm="1">
        <f t="array" ref="W66">INDEX(設備G入力用!$F$2:$Q$72,ROW(A61), MATCH($A$1,設備G入力用!$F$2:$Q$2,0))</f>
        <v>0</v>
      </c>
      <c r="X66" s="71">
        <f t="shared" si="7"/>
        <v>0</v>
      </c>
      <c r="Y66" s="24"/>
      <c r="Z66" s="13"/>
      <c r="AA66" s="983"/>
      <c r="AB66" s="304" t="s">
        <v>16555</v>
      </c>
      <c r="AC66" s="172">
        <f t="shared" si="11"/>
        <v>208939</v>
      </c>
      <c r="AD66" s="10"/>
      <c r="AE66" s="10"/>
      <c r="AF66" s="202" t="str">
        <f>IFERROR(_xlfn.XLOOKUP(確報【２月】!$AE66,台帳表ｓ[整理番号],台帳表ｓ[繁閑調整]),"")</f>
        <v/>
      </c>
      <c r="AG66" s="277" t="str">
        <f>IFERROR(_xlfn.XLOOKUP(確報【２月】!$AE66,台帳表ｓ[整理番号],台帳表ｓ[精算
グループ]),"")</f>
        <v/>
      </c>
      <c r="AH66" s="278" t="str">
        <f>IFERROR(_xlfn.XLOOKUP(確報【２月】!$AE66,台帳表ｓ[整理番号],台帳表ｓ[請求書発行番号]),"")</f>
        <v/>
      </c>
      <c r="AI66" s="269" t="str">
        <f>IFERROR(_xlfn.XLOOKUP(確報【２月】!$AE66,台帳表ｓ[整理番号],台帳表ｓ[繁閑調整金]),"")</f>
        <v/>
      </c>
      <c r="AJ66" s="275"/>
      <c r="AL66" s="202" t="str">
        <f>IFERROR(_xlfn.XLOOKUP(確報【２月】!AK66,台帳表ｔ[整理番号],台帳表ｔ[繁閑調整]),"")</f>
        <v/>
      </c>
      <c r="AM66" s="277" t="str">
        <f>IFERROR(_xlfn.XLOOKUP(確報【２月】!AK66,台帳表ｔ[整理番号],台帳表ｔ[精算
グループ]),"")</f>
        <v/>
      </c>
      <c r="AN66" s="278" t="str">
        <f>IFERROR(_xlfn.XLOOKUP(確報【２月】!AK66,台帳表ｔ[整理番号],台帳表ｔ[請求書発行番号]),"")</f>
        <v/>
      </c>
      <c r="AO66" s="269" t="str">
        <f>IFERROR(_xlfn.XLOOKUP(確報【２月】!AK66,台帳表ｔ[整理番号],台帳表ｔ[繁閑調整金]),"")</f>
        <v/>
      </c>
      <c r="AP66" s="275"/>
      <c r="AR66" s="202" t="str">
        <f>IFERROR(_xlfn.XLOOKUP(確報【２月】!AQ66,台帳表ｋ[整理番号],台帳表ｋ[繁閑調整]),"")</f>
        <v/>
      </c>
      <c r="AS66" s="277" t="str">
        <f>IFERROR(_xlfn.XLOOKUP(確報【２月】!AQ66,台帳表ｋ[整理番号],台帳表ｋ[精算
グループ]),"")</f>
        <v/>
      </c>
      <c r="AT66" s="278" t="str">
        <f>IFERROR(_xlfn.XLOOKUP(確報【２月】!AQ66,台帳表ｋ[整理番号],台帳表ｋ[請求書発行番号]),"")</f>
        <v/>
      </c>
      <c r="AU66" s="269" t="str">
        <f>IFERROR(_xlfn.XLOOKUP(確報【２月】!AQ66,台帳表ｋ[整理番号],台帳表ｋ[繁閑調整金]),"")</f>
        <v/>
      </c>
      <c r="AV66" s="275"/>
      <c r="AX66" s="202" t="str">
        <f>IFERROR(_xlfn.XLOOKUP(確報【２月】!AW66,台帳表ｋ[整理番号],台帳表ｋ[繁閑調整]),"")</f>
        <v/>
      </c>
      <c r="AY66" s="277" t="str">
        <f>IFERROR(_xlfn.XLOOKUP(確報【２月】!AW66,台帳表ｋ[整理番号],台帳表ｋ[精算
グループ]),"")</f>
        <v/>
      </c>
      <c r="AZ66" s="278" t="str">
        <f>IFERROR(_xlfn.XLOOKUP(確報【２月】!AW66,台帳表ｋ[整理番号],台帳表ｋ[請求書発行番号]),"")</f>
        <v/>
      </c>
      <c r="BA66" s="269" t="str">
        <f>IFERROR(_xlfn.XLOOKUP(確報【２月】!AW66,台帳表ｋ[整理番号],台帳表ｋ[繁閑調整金]),"")</f>
        <v/>
      </c>
    </row>
    <row r="67" spans="1:53" ht="16.350000000000001" customHeight="1">
      <c r="A67" s="927"/>
      <c r="B67" s="927"/>
      <c r="C67" s="927"/>
      <c r="D67" s="976"/>
      <c r="E67" s="927"/>
      <c r="F67" s="98" t="s">
        <v>16507</v>
      </c>
      <c r="G67" s="63" t="s">
        <v>16606</v>
      </c>
      <c r="H67" s="27" t="s">
        <v>16508</v>
      </c>
      <c r="I67" s="28"/>
      <c r="J67" s="78" t="s">
        <v>16508</v>
      </c>
      <c r="K67" s="40"/>
      <c r="L67" s="78" t="s">
        <v>16508</v>
      </c>
      <c r="M67" s="40"/>
      <c r="N67" s="60" t="s">
        <v>16508</v>
      </c>
      <c r="O67" s="61"/>
      <c r="P67" s="27" t="s">
        <v>16508</v>
      </c>
      <c r="Q67" s="29"/>
      <c r="R67" s="27" t="s">
        <v>16508</v>
      </c>
      <c r="S67" s="92">
        <f>SUMIFS(台帳表ｋ[金額],台帳表ｋ[精算
グループ],確報【２月】!$H67,台帳表ｋ[入金月（月のみ）],確報【２月】!$A$1,台帳表ｋ[事務所/分室],"神")+SUMIFS(測量台帳1ｋ[入金額],測量台帳1ｋ[精算
グループ],確報【２月】!$H67,測量台帳1ｋ[入金月（月のみ）],確報【２月】!$A$1,測量台帳1ｋ[NC区分],"神奈川")+SUMIFS(測量台帳1__2ｋ[入金額(後)],測量台帳1__2ｋ[精算
グループ(後)],確報【２月】!$H67,測量台帳1__2ｋ[入金月(後)（月のみ）],確報【２月】!$A$1,測量台帳1__2ｋ[NC区分],"神奈川")</f>
        <v>102899</v>
      </c>
      <c r="T67" s="93" t="s">
        <v>620</v>
      </c>
      <c r="U67" s="29">
        <f>SUMIFS(台帳表ｋ[金額],台帳表ｋ[精算
グループ],確報【２月】!$H67,台帳表ｋ[入金月（月のみ）],確報【２月】!$A$1,台帳表ｋ[事務所/分室],"湘")+SUMIFS(測量台帳1ｋ[入金額],測量台帳1ｋ[精算
グループ],確報【２月】!$H67,測量台帳1ｋ[入金月（月のみ）],確報【２月】!$A$1,測量台帳1ｋ[NC区分],"湘南")+SUMIFS(測量台帳1__2ｋ[入金額(後)],測量台帳1__2ｋ[精算
グループ(後)],確報【２月】!$H67,測量台帳1__2ｋ[入金月(後)（月のみ）],確報【２月】!$A$1,測量台帳1__2ｋ[NC区分],"湘南")</f>
        <v>224682</v>
      </c>
      <c r="V67" s="27" t="s">
        <v>620</v>
      </c>
      <c r="W67" s="29" cm="1">
        <f t="array" ref="W67">INDEX(設備G入力用!$F$2:$Q$72,ROW(A62), MATCH($A$1,設備G入力用!$F$2:$Q$2,0))</f>
        <v>0</v>
      </c>
      <c r="X67" s="30">
        <f t="shared" si="7"/>
        <v>327581</v>
      </c>
      <c r="Y67" s="24"/>
      <c r="Z67" s="13"/>
      <c r="AA67" s="983"/>
      <c r="AB67" s="314" t="s">
        <v>16506</v>
      </c>
      <c r="AC67" s="172">
        <f t="shared" si="11"/>
        <v>0</v>
      </c>
      <c r="AD67" s="10"/>
      <c r="AE67" s="10"/>
      <c r="AF67" s="202" t="str">
        <f>IFERROR(_xlfn.XLOOKUP(確報【２月】!$AE67,台帳表ｓ[整理番号],台帳表ｓ[繁閑調整]),"")</f>
        <v/>
      </c>
      <c r="AG67" s="277" t="str">
        <f>IFERROR(_xlfn.XLOOKUP(確報【２月】!$AE67,台帳表ｓ[整理番号],台帳表ｓ[精算
グループ]),"")</f>
        <v/>
      </c>
      <c r="AH67" s="278" t="str">
        <f>IFERROR(_xlfn.XLOOKUP(確報【２月】!$AE67,台帳表ｓ[整理番号],台帳表ｓ[請求書発行番号]),"")</f>
        <v/>
      </c>
      <c r="AI67" s="269" t="str">
        <f>IFERROR(_xlfn.XLOOKUP(確報【２月】!$AE67,台帳表ｓ[整理番号],台帳表ｓ[繁閑調整金]),"")</f>
        <v/>
      </c>
      <c r="AJ67" s="275"/>
      <c r="AL67" s="202" t="str">
        <f>IFERROR(_xlfn.XLOOKUP(確報【２月】!AK67,台帳表ｔ[整理番号],台帳表ｔ[繁閑調整]),"")</f>
        <v/>
      </c>
      <c r="AM67" s="277" t="str">
        <f>IFERROR(_xlfn.XLOOKUP(確報【２月】!AK67,台帳表ｔ[整理番号],台帳表ｔ[精算
グループ]),"")</f>
        <v/>
      </c>
      <c r="AN67" s="278" t="str">
        <f>IFERROR(_xlfn.XLOOKUP(確報【２月】!AK67,台帳表ｔ[整理番号],台帳表ｔ[請求書発行番号]),"")</f>
        <v/>
      </c>
      <c r="AO67" s="269" t="str">
        <f>IFERROR(_xlfn.XLOOKUP(確報【２月】!AK67,台帳表ｔ[整理番号],台帳表ｔ[繁閑調整金]),"")</f>
        <v/>
      </c>
      <c r="AP67" s="275"/>
      <c r="AR67" s="202" t="str">
        <f>IFERROR(_xlfn.XLOOKUP(確報【２月】!AQ67,台帳表ｋ[整理番号],台帳表ｋ[繁閑調整]),"")</f>
        <v/>
      </c>
      <c r="AS67" s="277" t="str">
        <f>IFERROR(_xlfn.XLOOKUP(確報【２月】!AQ67,台帳表ｋ[整理番号],台帳表ｋ[精算
グループ]),"")</f>
        <v/>
      </c>
      <c r="AT67" s="278" t="str">
        <f>IFERROR(_xlfn.XLOOKUP(確報【２月】!AQ67,台帳表ｋ[整理番号],台帳表ｋ[請求書発行番号]),"")</f>
        <v/>
      </c>
      <c r="AU67" s="269" t="str">
        <f>IFERROR(_xlfn.XLOOKUP(確報【２月】!AQ67,台帳表ｋ[整理番号],台帳表ｋ[繁閑調整金]),"")</f>
        <v/>
      </c>
      <c r="AV67" s="275"/>
      <c r="AX67" s="202" t="str">
        <f>IFERROR(_xlfn.XLOOKUP(確報【２月】!AW67,台帳表ｋ[整理番号],台帳表ｋ[繁閑調整]),"")</f>
        <v/>
      </c>
      <c r="AY67" s="277" t="str">
        <f>IFERROR(_xlfn.XLOOKUP(確報【２月】!AW67,台帳表ｋ[整理番号],台帳表ｋ[精算
グループ]),"")</f>
        <v/>
      </c>
      <c r="AZ67" s="278" t="str">
        <f>IFERROR(_xlfn.XLOOKUP(確報【２月】!AW67,台帳表ｋ[整理番号],台帳表ｋ[請求書発行番号]),"")</f>
        <v/>
      </c>
      <c r="BA67" s="269" t="str">
        <f>IFERROR(_xlfn.XLOOKUP(確報【２月】!AW67,台帳表ｋ[整理番号],台帳表ｋ[繁閑調整金]),"")</f>
        <v/>
      </c>
    </row>
    <row r="68" spans="1:53" ht="16.350000000000001" customHeight="1" thickBot="1">
      <c r="A68" s="927"/>
      <c r="B68" s="927"/>
      <c r="C68" s="927"/>
      <c r="D68" s="976"/>
      <c r="E68" s="927"/>
      <c r="F68" s="91" t="s">
        <v>16503</v>
      </c>
      <c r="G68" s="52" t="s">
        <v>16606</v>
      </c>
      <c r="H68" s="27" t="s">
        <v>16504</v>
      </c>
      <c r="I68" s="28"/>
      <c r="J68" s="78" t="s">
        <v>16504</v>
      </c>
      <c r="K68" s="40"/>
      <c r="L68" s="78" t="s">
        <v>16504</v>
      </c>
      <c r="M68" s="40"/>
      <c r="N68" s="60" t="s">
        <v>16504</v>
      </c>
      <c r="O68" s="61"/>
      <c r="P68" s="27" t="s">
        <v>16504</v>
      </c>
      <c r="Q68" s="29"/>
      <c r="R68" s="27" t="s">
        <v>16504</v>
      </c>
      <c r="S68" s="92">
        <f>SUMIFS(台帳表ｋ[金額],台帳表ｋ[精算
グループ],確報【２月】!$H68,台帳表ｋ[入金月（月のみ）],確報【２月】!$A$1,台帳表ｋ[事務所/分室],"神")+SUMIFS(測量台帳1ｋ[入金額],測量台帳1ｋ[精算
グループ],確報【２月】!$H68,測量台帳1ｋ[入金月（月のみ）],確報【２月】!$A$1,測量台帳1ｋ[NC区分],"神奈川")+SUMIFS(測量台帳1__2ｋ[入金額(後)],測量台帳1__2ｋ[精算
グループ(後)],確報【２月】!$H68,測量台帳1__2ｋ[入金月(後)（月のみ）],確報【２月】!$A$1,測量台帳1__2ｋ[NC区分],"神奈川")</f>
        <v>404311</v>
      </c>
      <c r="T68" s="93" t="s">
        <v>16612</v>
      </c>
      <c r="U68" s="29">
        <f>SUMIFS(台帳表ｋ[金額],台帳表ｋ[精算
グループ],確報【２月】!$H68,台帳表ｋ[入金月（月のみ）],確報【２月】!$A$1,台帳表ｋ[事務所/分室],"湘")+SUMIFS(測量台帳1ｋ[入金額],測量台帳1ｋ[精算
グループ],確報【２月】!$H68,測量台帳1ｋ[入金月（月のみ）],確報【２月】!$A$1,測量台帳1ｋ[NC区分],"湘南")+SUMIFS(測量台帳1__2ｋ[入金額(後)],測量台帳1__2ｋ[精算
グループ(後)],確報【２月】!$H68,測量台帳1__2ｋ[入金月(後)（月のみ）],確報【２月】!$A$1,測量台帳1__2ｋ[NC区分],"湘南")</f>
        <v>0</v>
      </c>
      <c r="V68" s="27" t="s">
        <v>16612</v>
      </c>
      <c r="W68" s="29" cm="1">
        <f t="array" ref="W68">INDEX(設備G入力用!$F$2:$Q$72,ROW(A63), MATCH($A$1,設備G入力用!$F$2:$Q$2,0))</f>
        <v>0</v>
      </c>
      <c r="X68" s="30">
        <f t="shared" si="7"/>
        <v>404311</v>
      </c>
      <c r="AA68" s="983"/>
      <c r="AB68" s="304" t="s">
        <v>16508</v>
      </c>
      <c r="AC68" s="172">
        <f t="shared" si="11"/>
        <v>327581</v>
      </c>
      <c r="AD68" s="10"/>
      <c r="AE68" s="10"/>
      <c r="AF68" s="202" t="str">
        <f>IFERROR(_xlfn.XLOOKUP(確報【２月】!$AE68,台帳表ｓ[整理番号],台帳表ｓ[繁閑調整]),"")</f>
        <v/>
      </c>
      <c r="AG68" s="277" t="str">
        <f>IFERROR(_xlfn.XLOOKUP(確報【２月】!$AE68,台帳表ｓ[整理番号],台帳表ｓ[精算
グループ]),"")</f>
        <v/>
      </c>
      <c r="AH68" s="278" t="str">
        <f>IFERROR(_xlfn.XLOOKUP(確報【２月】!$AE68,台帳表ｓ[整理番号],台帳表ｓ[請求書発行番号]),"")</f>
        <v/>
      </c>
      <c r="AI68" s="269" t="str">
        <f>IFERROR(_xlfn.XLOOKUP(確報【２月】!$AE68,台帳表ｓ[整理番号],台帳表ｓ[繁閑調整金]),"")</f>
        <v/>
      </c>
      <c r="AJ68" s="275"/>
      <c r="AL68" s="202" t="str">
        <f>IFERROR(_xlfn.XLOOKUP(確報【２月】!AK68,台帳表ｔ[整理番号],台帳表ｔ[繁閑調整]),"")</f>
        <v/>
      </c>
      <c r="AM68" s="277" t="str">
        <f>IFERROR(_xlfn.XLOOKUP(確報【２月】!AK68,台帳表ｔ[整理番号],台帳表ｔ[精算
グループ]),"")</f>
        <v/>
      </c>
      <c r="AN68" s="278" t="str">
        <f>IFERROR(_xlfn.XLOOKUP(確報【２月】!AK68,台帳表ｔ[整理番号],台帳表ｔ[請求書発行番号]),"")</f>
        <v/>
      </c>
      <c r="AO68" s="269" t="str">
        <f>IFERROR(_xlfn.XLOOKUP(確報【２月】!AK68,台帳表ｔ[整理番号],台帳表ｔ[繁閑調整金]),"")</f>
        <v/>
      </c>
      <c r="AP68" s="275"/>
      <c r="AR68" s="202" t="str">
        <f>IFERROR(_xlfn.XLOOKUP(確報【２月】!AQ68,台帳表ｋ[整理番号],台帳表ｋ[繁閑調整]),"")</f>
        <v/>
      </c>
      <c r="AS68" s="277" t="str">
        <f>IFERROR(_xlfn.XLOOKUP(確報【２月】!AQ68,台帳表ｋ[整理番号],台帳表ｋ[精算
グループ]),"")</f>
        <v/>
      </c>
      <c r="AT68" s="278" t="str">
        <f>IFERROR(_xlfn.XLOOKUP(確報【２月】!AQ68,台帳表ｋ[整理番号],台帳表ｋ[請求書発行番号]),"")</f>
        <v/>
      </c>
      <c r="AU68" s="269" t="str">
        <f>IFERROR(_xlfn.XLOOKUP(確報【２月】!AQ68,台帳表ｋ[整理番号],台帳表ｋ[繁閑調整金]),"")</f>
        <v/>
      </c>
      <c r="AV68" s="275"/>
      <c r="AX68" s="202" t="str">
        <f>IFERROR(_xlfn.XLOOKUP(確報【２月】!AW68,台帳表ｋ[整理番号],台帳表ｋ[繁閑調整]),"")</f>
        <v/>
      </c>
      <c r="AY68" s="277" t="str">
        <f>IFERROR(_xlfn.XLOOKUP(確報【２月】!AW68,台帳表ｋ[整理番号],台帳表ｋ[精算
グループ]),"")</f>
        <v/>
      </c>
      <c r="AZ68" s="278" t="str">
        <f>IFERROR(_xlfn.XLOOKUP(確報【２月】!AW68,台帳表ｋ[整理番号],台帳表ｋ[請求書発行番号]),"")</f>
        <v/>
      </c>
      <c r="BA68" s="269" t="str">
        <f>IFERROR(_xlfn.XLOOKUP(確報【２月】!AW68,台帳表ｋ[整理番号],台帳表ｋ[繁閑調整金]),"")</f>
        <v/>
      </c>
    </row>
    <row r="69" spans="1:53" ht="16.350000000000001" customHeight="1" thickBot="1">
      <c r="A69" s="927"/>
      <c r="B69" s="927"/>
      <c r="C69" s="928"/>
      <c r="D69" s="979"/>
      <c r="E69" s="928"/>
      <c r="F69" s="324" t="s">
        <v>16557</v>
      </c>
      <c r="G69" s="325" t="s">
        <v>16606</v>
      </c>
      <c r="H69" s="326"/>
      <c r="I69" s="327"/>
      <c r="J69" s="328"/>
      <c r="K69" s="329"/>
      <c r="L69" s="328"/>
      <c r="M69" s="329"/>
      <c r="N69" s="330"/>
      <c r="O69" s="331"/>
      <c r="P69" s="326"/>
      <c r="Q69" s="332"/>
      <c r="R69" s="326"/>
      <c r="S69" s="333">
        <f>SUMIFS(台帳表ｋ[金額],台帳表ｋ[精算
グループ],確報【２月】!$H69,台帳表ｋ[入金月（月のみ）],確報【２月】!$A$1,台帳表ｋ[事務所/分室],"神")+SUMIFS(測量台帳1ｋ[入金額],測量台帳1ｋ[精算
グループ],確報【２月】!$H69,測量台帳1ｋ[入金月（月のみ）],確報【２月】!$A$1,測量台帳1ｋ[NC区分],"神奈川")+SUMIFS(測量台帳1__2ｋ[入金額(後)],測量台帳1__2ｋ[精算
グループ(後)],確報【２月】!$H69,測量台帳1__2ｋ[入金月(後)（月のみ）],確報【２月】!$A$1,測量台帳1__2ｋ[NC区分],"神奈川")</f>
        <v>0</v>
      </c>
      <c r="T69" s="334"/>
      <c r="U69" s="332">
        <f>SUMIFS(台帳表ｋ[金額],台帳表ｋ[精算
グループ],確報【２月】!$H69,台帳表ｋ[入金月（月のみ）],確報【２月】!$A$1,台帳表ｋ[事務所/分室],"湘")+SUMIFS(測量台帳1ｋ[入金額],測量台帳1ｋ[精算
グループ],確報【２月】!$H69,測量台帳1ｋ[入金月（月のみ）],確報【２月】!$A$1,測量台帳1ｋ[NC区分],"湘南")+SUMIFS(測量台帳1__2ｋ[入金額(後)],測量台帳1__2ｋ[精算
グループ(後)],確報【２月】!$H69,測量台帳1__2ｋ[入金月(後)（月のみ）],確報【２月】!$A$1,測量台帳1__2ｋ[NC区分],"湘南")</f>
        <v>0</v>
      </c>
      <c r="V69" s="326"/>
      <c r="W69" s="332" cm="1">
        <f t="array" ref="W69">INDEX(設備G入力用!$F$2:$Q$72,ROW(A64), MATCH($A$1,設備G入力用!$F$2:$Q$2,0))</f>
        <v>0</v>
      </c>
      <c r="X69" s="41">
        <f t="shared" si="7"/>
        <v>0</v>
      </c>
      <c r="Y69" s="16">
        <f>SUM(X66:X69)</f>
        <v>731892</v>
      </c>
      <c r="Z69" s="13" t="s">
        <v>16626</v>
      </c>
      <c r="AA69" s="983"/>
      <c r="AB69" s="304" t="s">
        <v>16504</v>
      </c>
      <c r="AC69" s="172">
        <f t="shared" si="11"/>
        <v>404311</v>
      </c>
      <c r="AD69" s="10"/>
      <c r="AE69" s="10"/>
      <c r="AF69" s="202" t="str">
        <f>IFERROR(_xlfn.XLOOKUP(確報【２月】!$AE69,台帳表ｓ[整理番号],台帳表ｓ[繁閑調整]),"")</f>
        <v/>
      </c>
      <c r="AG69" s="277" t="str">
        <f>IFERROR(_xlfn.XLOOKUP(確報【２月】!$AE69,台帳表ｓ[整理番号],台帳表ｓ[精算
グループ]),"")</f>
        <v/>
      </c>
      <c r="AH69" s="278" t="str">
        <f>IFERROR(_xlfn.XLOOKUP(確報【２月】!$AE69,台帳表ｓ[整理番号],台帳表ｓ[請求書発行番号]),"")</f>
        <v/>
      </c>
      <c r="AI69" s="269" t="str">
        <f>IFERROR(_xlfn.XLOOKUP(確報【２月】!$AE69,台帳表ｓ[整理番号],台帳表ｓ[繁閑調整金]),"")</f>
        <v/>
      </c>
      <c r="AJ69" s="275"/>
      <c r="AL69" s="202" t="str">
        <f>IFERROR(_xlfn.XLOOKUP(確報【２月】!AK69,台帳表ｔ[整理番号],台帳表ｔ[繁閑調整]),"")</f>
        <v/>
      </c>
      <c r="AM69" s="277" t="str">
        <f>IFERROR(_xlfn.XLOOKUP(確報【２月】!AK69,台帳表ｔ[整理番号],台帳表ｔ[精算
グループ]),"")</f>
        <v/>
      </c>
      <c r="AN69" s="278" t="str">
        <f>IFERROR(_xlfn.XLOOKUP(確報【２月】!AK69,台帳表ｔ[整理番号],台帳表ｔ[請求書発行番号]),"")</f>
        <v/>
      </c>
      <c r="AO69" s="269" t="str">
        <f>IFERROR(_xlfn.XLOOKUP(確報【２月】!AK69,台帳表ｔ[整理番号],台帳表ｔ[繁閑調整金]),"")</f>
        <v/>
      </c>
      <c r="AP69" s="275"/>
      <c r="AR69" s="202" t="str">
        <f>IFERROR(_xlfn.XLOOKUP(確報【２月】!AQ69,台帳表ｋ[整理番号],台帳表ｋ[繁閑調整]),"")</f>
        <v/>
      </c>
      <c r="AS69" s="277" t="str">
        <f>IFERROR(_xlfn.XLOOKUP(確報【２月】!AQ69,台帳表ｋ[整理番号],台帳表ｋ[精算
グループ]),"")</f>
        <v/>
      </c>
      <c r="AT69" s="278" t="str">
        <f>IFERROR(_xlfn.XLOOKUP(確報【２月】!AQ69,台帳表ｋ[整理番号],台帳表ｋ[請求書発行番号]),"")</f>
        <v/>
      </c>
      <c r="AU69" s="269" t="str">
        <f>IFERROR(_xlfn.XLOOKUP(確報【２月】!AQ69,台帳表ｋ[整理番号],台帳表ｋ[繁閑調整金]),"")</f>
        <v/>
      </c>
      <c r="AV69" s="275"/>
      <c r="AX69" s="202" t="str">
        <f>IFERROR(_xlfn.XLOOKUP(確報【２月】!AW69,台帳表ｋ[整理番号],台帳表ｋ[繁閑調整]),"")</f>
        <v/>
      </c>
      <c r="AY69" s="277" t="str">
        <f>IFERROR(_xlfn.XLOOKUP(確報【２月】!AW69,台帳表ｋ[整理番号],台帳表ｋ[精算
グループ]),"")</f>
        <v/>
      </c>
      <c r="AZ69" s="278" t="str">
        <f>IFERROR(_xlfn.XLOOKUP(確報【２月】!AW69,台帳表ｋ[整理番号],台帳表ｋ[請求書発行番号]),"")</f>
        <v/>
      </c>
      <c r="BA69" s="269" t="str">
        <f>IFERROR(_xlfn.XLOOKUP(確報【２月】!AW69,台帳表ｋ[整理番号],台帳表ｋ[繁閑調整金]),"")</f>
        <v/>
      </c>
    </row>
    <row r="70" spans="1:53" ht="16.350000000000001" customHeight="1" thickBot="1">
      <c r="A70" s="927"/>
      <c r="B70" s="927"/>
      <c r="C70" s="718"/>
      <c r="D70" s="959" t="s">
        <v>16558</v>
      </c>
      <c r="E70" s="960"/>
      <c r="F70" s="99" t="s">
        <v>16559</v>
      </c>
      <c r="G70" s="56" t="s">
        <v>16606</v>
      </c>
      <c r="H70" s="100" t="s">
        <v>290</v>
      </c>
      <c r="I70" s="101">
        <f>SUMIFS(台帳表ｓ[金額],台帳表ｓ[精算
グループ],確報【２月】!$H70,台帳表ｓ[入金月（月のみ）],確報【２月】!$A$1,台帳表ｓ[ＮＣ区分],"西部")+SUMIFS(測量台帳1ｓ[入金額],測量台帳1ｓ[精算
グループ],確報【２月】!$H70,測量台帳1ｓ[入金月（月のみ）],確報【２月】!$A$1,測量台帳1ｓ[NC区分],"西部")+SUMIFS(測量台帳1__2ｓ[入金額(後)],測量台帳1__2ｓ[精算
グループ(後)],確報【２月】!$H70,測量台帳1__2ｓ[入金月(後)（月のみ）],確報【２月】!$A$1,測量台帳1__2ｓ[NC区分],"西部")</f>
        <v>0</v>
      </c>
      <c r="J70" s="102" t="s">
        <v>290</v>
      </c>
      <c r="K70" s="103">
        <f>SUMIFS(台帳表ｓ[金額],台帳表ｓ[精算
グループ],確報【２月】!$H70,台帳表ｓ[入金月（月のみ）],確報【２月】!$A$1,台帳表ｓ[ＮＣ区分],"埼玉")+SUMIFS(測量台帳1ｓ[入金額],測量台帳1ｓ[精算
グループ],確報【２月】!$H70,測量台帳1ｓ[入金月（月のみ）],確報【２月】!$A$1,測量台帳1ｓ[NC区分],"埼玉")+SUMIFS(測量台帳1__2ｓ[入金額(後)],測量台帳1__2ｓ[精算
グループ(後)],確報【２月】!$H70,測量台帳1__2ｓ[入金月(後)（月のみ）],確報【２月】!$A$1,測量台帳1__2ｓ[NC区分],"埼玉")</f>
        <v>0</v>
      </c>
      <c r="L70" s="102" t="s">
        <v>290</v>
      </c>
      <c r="M70" s="103">
        <f>SUMIFS(台帳表ｓ[金額],台帳表ｓ[精算
グループ],確報【２月】!$H70,台帳表ｓ[入金月（月のみ）],確報【２月】!$A$1,台帳表ｓ[ＮＣ区分],"北部")+SUMIFS(測量台帳1ｓ[入金額],測量台帳1ｓ[精算
グループ],確報【２月】!$H70,測量台帳1ｓ[入金月（月のみ）],確報【２月】!$A$1,測量台帳1ｓ[NC区分],"北部")+SUMIFS(測量台帳1__2ｓ[入金額(後)],測量台帳1__2ｓ[精算
グループ(後)],確報【２月】!$H70,測量台帳1__2ｓ[入金月(後)（月のみ）],確報【２月】!$A$1,測量台帳1__2ｓ[NC区分],"北部")</f>
        <v>0</v>
      </c>
      <c r="N70" s="104" t="s">
        <v>290</v>
      </c>
      <c r="O70" s="105">
        <f>SUMIFS(台帳表ｓ[金額],台帳表ｓ[精算
グループ],確報【２月】!$H70,台帳表ｓ[入金月（月のみ）],確報【２月】!$A$1,台帳表ｓ[ＮＣ区分],"南部")+SUMIFS(測量台帳1ｓ[入金額],測量台帳1ｓ[精算
グループ],確報【２月】!$H70,測量台帳1ｓ[入金月（月のみ）],確報【２月】!$A$1,測量台帳1ｓ[NC区分],"南部")+SUMIFS(測量台帳1__2ｓ[入金額(後)],測量台帳1__2ｓ[精算
グループ(後)],確報【２月】!$H70,測量台帳1__2ｓ[入金月(後)（月のみ）],確報【２月】!$A$1,測量台帳1__2ｓ[NC区分],"南部")</f>
        <v>0</v>
      </c>
      <c r="P70" s="100" t="s">
        <v>290</v>
      </c>
      <c r="Q70" s="106">
        <f>SUMIFS(台帳表ｔ[金額],台帳表ｔ[精算
グループ],確報【２月】!$H70,台帳表ｔ[入金月（月のみ）],確報【２月】!$A$1,台帳表ｔ[ＮＣ区分],"多摩")+SUMIFS(測量台帳1ｔ[入金額],測量台帳1ｔ[精算
グループ],確報【２月】!$H70,測量台帳1ｔ[入金月（月のみ）],確報【２月】!$A$1,測量台帳1ｔ[NC区分],"多摩")+SUMIFS(測量台帳1__2ｔ[入金額(後)],測量台帳1__2ｔ[精算
グループ(後)],確報【２月】!$H70,測量台帳1__2ｔ[入金月(後)（月のみ）],確報【２月】!$A$1,測量台帳1__2ｔ[NC区分],"多摩")+SUMIFS(台帳表ｔ[金額],台帳表ｔ[精算
グループ],確報【２月】!$H70,台帳表ｔ[入金月（月のみ）],確報【２月】!$A$1,台帳表ｔ[ＮＣ区分],"西部")+SUMIFS(測量台帳1ｔ[入金額],測量台帳1ｔ[精算
グループ],確報【２月】!$H70,測量台帳1ｔ[入金月（月のみ）],確報【２月】!$A$1,測量台帳1ｔ[NC区分],"西部")+SUMIFS(測量台帳1__2ｔ[入金額(後)],測量台帳1__2ｔ[精算
グループ(後)],確報【２月】!$H70,測量台帳1__2ｔ[入金月(後)（月のみ）],確報【２月】!$A$1,測量台帳1__2ｔ[NC区分],"西部")</f>
        <v>251864</v>
      </c>
      <c r="R70" s="100" t="s">
        <v>290</v>
      </c>
      <c r="S70" s="107">
        <f>SUMIFS(台帳表ｋ[金額],台帳表ｋ[精算
グループ],確報【２月】!$H70,台帳表ｋ[入金月（月のみ）],確報【２月】!$A$1,台帳表ｋ[事務所/分室],"神")+SUMIFS(測量台帳1ｋ[入金額],測量台帳1ｋ[精算
グループ],確報【２月】!$H70,測量台帳1ｋ[入金月（月のみ）],確報【２月】!$A$1,測量台帳1ｋ[NC区分],"神奈川")+SUMIFS(測量台帳1__2ｋ[入金額(後)],測量台帳1__2ｋ[精算
グループ(後)],確報【２月】!$H70,測量台帳1__2ｋ[入金月(後)（月のみ）],確報【２月】!$A$1,測量台帳1__2ｋ[NC区分],"神奈川")</f>
        <v>0</v>
      </c>
      <c r="T70" s="108" t="s">
        <v>290</v>
      </c>
      <c r="U70" s="74">
        <f>SUMIFS(台帳表ｋ[金額],台帳表ｋ[精算
グループ],確報【２月】!$H70,台帳表ｋ[入金月（月のみ）],確報【２月】!$A$1,台帳表ｋ[事務所/分室],"湘")+SUMIFS(測量台帳1ｋ[入金額],測量台帳1ｋ[精算
グループ],確報【２月】!$H70,測量台帳1ｋ[入金月（月のみ）],確報【２月】!$A$1,測量台帳1ｋ[NC区分],"湘南")+SUMIFS(測量台帳1__2ｋ[入金額(後)],測量台帳1__2ｋ[精算
グループ(後)],確報【２月】!$H70,測量台帳1__2ｋ[入金月(後)（月のみ）],確報【２月】!$A$1,測量台帳1__2ｋ[NC区分],"湘南")</f>
        <v>0</v>
      </c>
      <c r="V70" s="100" t="s">
        <v>290</v>
      </c>
      <c r="W70" s="74" cm="1">
        <f t="array" ref="W70">INDEX(設備G入力用!$F$2:$Q$72,ROW(A65), MATCH($A$1,設備G入力用!$F$2:$Q$2,0))</f>
        <v>0</v>
      </c>
      <c r="X70" s="15">
        <f t="shared" si="7"/>
        <v>251864</v>
      </c>
      <c r="Y70" s="16">
        <f>SUM(X70)</f>
        <v>251864</v>
      </c>
      <c r="Z70" s="13" t="s">
        <v>16627</v>
      </c>
      <c r="AA70" s="984"/>
      <c r="AB70" s="304" t="s">
        <v>16558</v>
      </c>
      <c r="AC70" s="172">
        <f t="shared" si="11"/>
        <v>0</v>
      </c>
      <c r="AD70" s="10"/>
      <c r="AE70" s="10"/>
      <c r="AF70" s="202" t="str">
        <f>IFERROR(_xlfn.XLOOKUP(確報【２月】!$AE70,台帳表ｓ[整理番号],台帳表ｓ[繁閑調整]),"")</f>
        <v/>
      </c>
      <c r="AG70" s="277" t="str">
        <f>IFERROR(_xlfn.XLOOKUP(確報【２月】!$AE70,台帳表ｓ[整理番号],台帳表ｓ[精算
グループ]),"")</f>
        <v/>
      </c>
      <c r="AH70" s="278" t="str">
        <f>IFERROR(_xlfn.XLOOKUP(確報【２月】!$AE70,台帳表ｓ[整理番号],台帳表ｓ[請求書発行番号]),"")</f>
        <v/>
      </c>
      <c r="AI70" s="269" t="str">
        <f>IFERROR(_xlfn.XLOOKUP(確報【２月】!$AE70,台帳表ｓ[整理番号],台帳表ｓ[繁閑調整金]),"")</f>
        <v/>
      </c>
      <c r="AJ70" s="275"/>
      <c r="AL70" s="202" t="str">
        <f>IFERROR(_xlfn.XLOOKUP(確報【２月】!AK70,台帳表ｔ[整理番号],台帳表ｔ[繁閑調整]),"")</f>
        <v/>
      </c>
      <c r="AM70" s="277" t="str">
        <f>IFERROR(_xlfn.XLOOKUP(確報【２月】!AK70,台帳表ｔ[整理番号],台帳表ｔ[精算
グループ]),"")</f>
        <v/>
      </c>
      <c r="AN70" s="278" t="str">
        <f>IFERROR(_xlfn.XLOOKUP(確報【２月】!AK70,台帳表ｔ[整理番号],台帳表ｔ[請求書発行番号]),"")</f>
        <v/>
      </c>
      <c r="AO70" s="269" t="str">
        <f>IFERROR(_xlfn.XLOOKUP(確報【２月】!AK70,台帳表ｔ[整理番号],台帳表ｔ[繁閑調整金]),"")</f>
        <v/>
      </c>
      <c r="AP70" s="275"/>
      <c r="AR70" s="202" t="str">
        <f>IFERROR(_xlfn.XLOOKUP(確報【２月】!AQ70,台帳表ｋ[整理番号],台帳表ｋ[繁閑調整]),"")</f>
        <v/>
      </c>
      <c r="AS70" s="277" t="str">
        <f>IFERROR(_xlfn.XLOOKUP(確報【２月】!AQ70,台帳表ｋ[整理番号],台帳表ｋ[精算
グループ]),"")</f>
        <v/>
      </c>
      <c r="AT70" s="278" t="str">
        <f>IFERROR(_xlfn.XLOOKUP(確報【２月】!AQ70,台帳表ｋ[整理番号],台帳表ｋ[請求書発行番号]),"")</f>
        <v/>
      </c>
      <c r="AU70" s="269" t="str">
        <f>IFERROR(_xlfn.XLOOKUP(確報【２月】!AQ70,台帳表ｋ[整理番号],台帳表ｋ[繁閑調整金]),"")</f>
        <v/>
      </c>
      <c r="AV70" s="275"/>
      <c r="AX70" s="202" t="str">
        <f>IFERROR(_xlfn.XLOOKUP(確報【２月】!AW70,台帳表ｋ[整理番号],台帳表ｋ[繁閑調整]),"")</f>
        <v/>
      </c>
      <c r="AY70" s="277" t="str">
        <f>IFERROR(_xlfn.XLOOKUP(確報【２月】!AW70,台帳表ｋ[整理番号],台帳表ｋ[精算
グループ]),"")</f>
        <v/>
      </c>
      <c r="AZ70" s="278" t="str">
        <f>IFERROR(_xlfn.XLOOKUP(確報【２月】!AW70,台帳表ｋ[整理番号],台帳表ｋ[請求書発行番号]),"")</f>
        <v/>
      </c>
      <c r="BA70" s="269" t="str">
        <f>IFERROR(_xlfn.XLOOKUP(確報【２月】!AW70,台帳表ｋ[整理番号],台帳表ｋ[繁閑調整金]),"")</f>
        <v/>
      </c>
    </row>
    <row r="71" spans="1:53" ht="16.350000000000001" customHeight="1" thickTop="1" thickBot="1">
      <c r="A71" s="927"/>
      <c r="B71" s="927"/>
      <c r="C71" s="973" t="s">
        <v>16560</v>
      </c>
      <c r="D71" s="974"/>
      <c r="E71" s="975"/>
      <c r="F71" s="109" t="s">
        <v>16561</v>
      </c>
      <c r="G71" s="110" t="s">
        <v>16606</v>
      </c>
      <c r="H71" s="279">
        <v>100</v>
      </c>
      <c r="I71" s="257">
        <f>SUMIFS(台帳表ｓ[金額],台帳表ｓ[精算
グループ],確報【２月】!$H71,台帳表ｓ[入金月（月のみ）],確報【２月】!$A$1,台帳表ｓ[ＮＣ区分],"西部")+SUMIFS(測量台帳1ｓ[入金額],測量台帳1ｓ[精算
グループ],確報【２月】!$H71,測量台帳1ｓ[入金月（月のみ）],確報【２月】!$A$1,測量台帳1ｓ[NC区分],"西部")+SUMIFS(測量台帳1__2ｓ[入金額(後)],測量台帳1__2ｓ[精算
グループ(後)],確報【２月】!$H71,測量台帳1__2ｓ[入金月(後)（月のみ）],確報【２月】!$A$1,測量台帳1__2ｓ[NC区分],"西部")</f>
        <v>867522</v>
      </c>
      <c r="J71" s="291">
        <v>100</v>
      </c>
      <c r="K71" s="287">
        <f>SUMIFS(台帳表ｓ[金額],台帳表ｓ[精算
グループ],確報【２月】!$H71,台帳表ｓ[入金月（月のみ）],確報【２月】!$A$1,台帳表ｓ[ＮＣ区分],"埼玉")+SUMIFS(測量台帳1ｓ[入金額],測量台帳1ｓ[精算
グループ],確報【２月】!$H71,測量台帳1ｓ[入金月（月のみ）],確報【２月】!$A$1,測量台帳1ｓ[NC区分],"埼玉")+SUMIFS(測量台帳1__2ｓ[入金額(後)],測量台帳1__2ｓ[精算
グループ(後)],確報【２月】!$H71,測量台帳1__2ｓ[入金月(後)（月のみ）],確報【２月】!$A$1,測量台帳1__2ｓ[NC区分],"埼玉")</f>
        <v>0</v>
      </c>
      <c r="L71" s="291">
        <v>100</v>
      </c>
      <c r="M71" s="255">
        <f>SUMIFS(台帳表ｓ[金額],台帳表ｓ[精算
グループ],確報【２月】!$H71,台帳表ｓ[入金月（月のみ）],確報【２月】!$A$1,台帳表ｓ[ＮＣ区分],"北部")+SUMIFS(測量台帳1ｓ[入金額],測量台帳1ｓ[精算
グループ],確報【２月】!$H71,測量台帳1ｓ[入金月（月のみ）],確報【２月】!$A$1,測量台帳1ｓ[NC区分],"北部")+SUMIFS(測量台帳1__2ｓ[入金額(後)],測量台帳1__2ｓ[精算
グループ(後)],確報【２月】!$H71,測量台帳1__2ｓ[入金月(後)（月のみ）],確報【２月】!$A$1,測量台帳1__2ｓ[NC区分],"北部")</f>
        <v>0</v>
      </c>
      <c r="N71" s="291">
        <v>100</v>
      </c>
      <c r="O71" s="248">
        <f>SUMIFS(台帳表ｓ[金額],台帳表ｓ[精算
グループ],確報【２月】!$H71,台帳表ｓ[入金月（月のみ）],確報【２月】!$A$1,台帳表ｓ[ＮＣ区分],"南部")+SUMIFS(測量台帳1ｓ[入金額],測量台帳1ｓ[精算
グループ],確報【２月】!$H71,測量台帳1ｓ[入金月（月のみ）],確報【２月】!$A$1,測量台帳1ｓ[NC区分],"南部")+SUMIFS(測量台帳1__2ｓ[入金額(後)],測量台帳1__2ｓ[精算
グループ(後)],確報【２月】!$H71,測量台帳1__2ｓ[入金月(後)（月のみ）],確報【２月】!$A$1,測量台帳1__2ｓ[NC区分],"南部")</f>
        <v>0</v>
      </c>
      <c r="P71" s="279">
        <v>100</v>
      </c>
      <c r="Q71" s="248">
        <f>SUMIFS(台帳表ｔ[金額],台帳表ｔ[精算
グループ],確報【２月】!$H71,台帳表ｔ[入金月（月のみ）],確報【２月】!$A$1,台帳表ｔ[ＮＣ区分],"多摩")+SUMIFS(測量台帳1ｔ[入金額],測量台帳1ｔ[精算
グループ],確報【２月】!$H71,測量台帳1ｔ[入金月（月のみ）],確報【２月】!$A$1,測量台帳1ｔ[NC区分],"多摩")+SUMIFS(測量台帳1__2ｔ[入金額(後)],測量台帳1__2ｔ[精算
グループ(後)],確報【２月】!$H71,測量台帳1__2ｔ[入金月(後)（月のみ）],確報【２月】!$A$1,測量台帳1__2ｔ[NC区分],"多摩")+SUMIFS(台帳表ｔ[金額],台帳表ｔ[精算
グループ],確報【２月】!$H71,台帳表ｔ[入金月（月のみ）],確報【２月】!$A$1,台帳表ｔ[ＮＣ区分],"西部")+SUMIFS(測量台帳1ｔ[入金額],測量台帳1ｔ[精算
グループ],確報【２月】!$H71,測量台帳1ｔ[入金月（月のみ）],確報【２月】!$A$1,測量台帳1ｔ[NC区分],"西部")+SUMIFS(測量台帳1__2ｔ[入金額(後)],測量台帳1__2ｔ[精算
グループ(後)],確報【２月】!$H71,測量台帳1__2ｔ[入金月(後)（月のみ）],確報【２月】!$A$1,測量台帳1__2ｔ[NC区分],"西部")</f>
        <v>4819898</v>
      </c>
      <c r="R71" s="279">
        <v>100</v>
      </c>
      <c r="S71" s="255">
        <f>SUMIFS(台帳表ｋ[金額],台帳表ｋ[精算
グループ],確報【２月】!$H71,台帳表ｋ[入金月（月のみ）],確報【２月】!$A$1,台帳表ｋ[事務所/分室],"神")+SUMIFS(測量台帳1ｋ[入金額],測量台帳1ｋ[精算
グループ],確報【２月】!$H71,測量台帳1ｋ[入金月（月のみ）],確報【２月】!$A$1,測量台帳1ｋ[NC区分],"神奈川")+SUMIFS(測量台帳1__2ｋ[入金額(後)],測量台帳1__2ｋ[精算
グループ(後)],確報【２月】!$H71,測量台帳1__2ｋ[入金月(後)（月のみ）],確報【２月】!$A$1,測量台帳1__2ｋ[NC区分],"神奈川")</f>
        <v>788355</v>
      </c>
      <c r="T71" s="291">
        <v>100</v>
      </c>
      <c r="U71" s="248">
        <f>SUMIFS(台帳表ｋ[金額],台帳表ｋ[精算
グループ],確報【２月】!$H71,台帳表ｋ[入金月（月のみ）],確報【２月】!$A$1,台帳表ｋ[事務所/分室],"湘")+SUMIFS(測量台帳1ｋ[入金額],測量台帳1ｋ[精算
グループ],確報【２月】!$H71,測量台帳1ｋ[入金月（月のみ）],確報【２月】!$A$1,測量台帳1ｋ[NC区分],"湘南")+SUMIFS(測量台帳1__2ｋ[入金額(後)],測量台帳1__2ｋ[精算
グループ(後)],確報【２月】!$H71,測量台帳1__2ｋ[入金月(後)（月のみ）],確報【２月】!$A$1,測量台帳1__2ｋ[NC区分],"湘南")</f>
        <v>240077</v>
      </c>
      <c r="V71" s="247"/>
      <c r="W71" s="248" cm="1">
        <f t="array" ref="W71">INDEX(設備G入力用!$F$2:$Q$72,ROW(A66), MATCH($A$1,設備G入力用!$F$2:$Q$2,0))</f>
        <v>0</v>
      </c>
      <c r="X71" s="23">
        <f t="shared" si="7"/>
        <v>6715852</v>
      </c>
      <c r="Y71" s="24"/>
      <c r="Z71" s="13"/>
      <c r="AA71" s="1071" t="s">
        <v>16613</v>
      </c>
      <c r="AB71" s="1072"/>
      <c r="AC71" s="298">
        <f>SUM(AC54:AC70)</f>
        <v>45266944</v>
      </c>
      <c r="AD71" s="10"/>
      <c r="AE71" s="10"/>
      <c r="AF71" s="202" t="str">
        <f>IFERROR(_xlfn.XLOOKUP(確報【２月】!$AE71,台帳表ｓ[整理番号],台帳表ｓ[繁閑調整]),"")</f>
        <v/>
      </c>
      <c r="AG71" s="277" t="str">
        <f>IFERROR(_xlfn.XLOOKUP(確報【２月】!$AE71,台帳表ｓ[整理番号],台帳表ｓ[精算
グループ]),"")</f>
        <v/>
      </c>
      <c r="AH71" s="278" t="str">
        <f>IFERROR(_xlfn.XLOOKUP(確報【２月】!$AE71,台帳表ｓ[整理番号],台帳表ｓ[請求書発行番号]),"")</f>
        <v/>
      </c>
      <c r="AI71" s="269" t="str">
        <f>IFERROR(_xlfn.XLOOKUP(確報【２月】!$AE71,台帳表ｓ[整理番号],台帳表ｓ[繁閑調整金]),"")</f>
        <v/>
      </c>
      <c r="AJ71" s="275"/>
      <c r="AL71" s="202" t="str">
        <f>IFERROR(_xlfn.XLOOKUP(確報【２月】!AK71,台帳表ｔ[整理番号],台帳表ｔ[繁閑調整]),"")</f>
        <v/>
      </c>
      <c r="AM71" s="277" t="str">
        <f>IFERROR(_xlfn.XLOOKUP(確報【２月】!AK71,台帳表ｔ[整理番号],台帳表ｔ[精算
グループ]),"")</f>
        <v/>
      </c>
      <c r="AN71" s="278" t="str">
        <f>IFERROR(_xlfn.XLOOKUP(確報【２月】!AK71,台帳表ｔ[整理番号],台帳表ｔ[請求書発行番号]),"")</f>
        <v/>
      </c>
      <c r="AO71" s="269" t="str">
        <f>IFERROR(_xlfn.XLOOKUP(確報【２月】!AK71,台帳表ｔ[整理番号],台帳表ｔ[繁閑調整金]),"")</f>
        <v/>
      </c>
      <c r="AP71" s="275"/>
      <c r="AR71" s="202" t="str">
        <f>IFERROR(_xlfn.XLOOKUP(確報【２月】!AQ71,台帳表ｋ[整理番号],台帳表ｋ[繁閑調整]),"")</f>
        <v/>
      </c>
      <c r="AS71" s="277" t="str">
        <f>IFERROR(_xlfn.XLOOKUP(確報【２月】!AQ71,台帳表ｋ[整理番号],台帳表ｋ[精算
グループ]),"")</f>
        <v/>
      </c>
      <c r="AT71" s="278" t="str">
        <f>IFERROR(_xlfn.XLOOKUP(確報【２月】!AQ71,台帳表ｋ[整理番号],台帳表ｋ[請求書発行番号]),"")</f>
        <v/>
      </c>
      <c r="AU71" s="269" t="str">
        <f>IFERROR(_xlfn.XLOOKUP(確報【２月】!AQ71,台帳表ｋ[整理番号],台帳表ｋ[繁閑調整金]),"")</f>
        <v/>
      </c>
      <c r="AV71" s="275"/>
      <c r="AX71" s="202" t="str">
        <f>IFERROR(_xlfn.XLOOKUP(確報【２月】!AW71,台帳表ｋ[整理番号],台帳表ｋ[繁閑調整]),"")</f>
        <v/>
      </c>
      <c r="AY71" s="277" t="str">
        <f>IFERROR(_xlfn.XLOOKUP(確報【２月】!AW71,台帳表ｋ[整理番号],台帳表ｋ[精算
グループ]),"")</f>
        <v/>
      </c>
      <c r="AZ71" s="278" t="str">
        <f>IFERROR(_xlfn.XLOOKUP(確報【２月】!AW71,台帳表ｋ[整理番号],台帳表ｋ[請求書発行番号]),"")</f>
        <v/>
      </c>
      <c r="BA71" s="269" t="str">
        <f>IFERROR(_xlfn.XLOOKUP(確報【２月】!AW71,台帳表ｋ[整理番号],台帳表ｋ[繁閑調整金]),"")</f>
        <v/>
      </c>
    </row>
    <row r="72" spans="1:53" ht="16.350000000000001" customHeight="1" thickBot="1">
      <c r="A72" s="927"/>
      <c r="B72" s="927"/>
      <c r="C72" s="976"/>
      <c r="D72" s="977"/>
      <c r="E72" s="978"/>
      <c r="F72" s="111" t="s">
        <v>16562</v>
      </c>
      <c r="G72" s="112" t="s">
        <v>16606</v>
      </c>
      <c r="H72" s="280">
        <v>101</v>
      </c>
      <c r="I72" s="290">
        <f>SUMIFS(台帳表ｓ[金額],台帳表ｓ[精算
グループ],確報【２月】!$H72,台帳表ｓ[入金月（月のみ）],確報【２月】!$A$1,台帳表ｓ[ＮＣ区分],"西部")+SUMIFS(測量台帳1ｓ[入金額],測量台帳1ｓ[精算
グループ],確報【２月】!$H72,測量台帳1ｓ[入金月（月のみ）],確報【２月】!$A$1,測量台帳1ｓ[NC区分],"西部")+SUMIFS(測量台帳1__2ｓ[入金額(後)],測量台帳1__2ｓ[精算
グループ(後)],確報【２月】!$H72,測量台帳1__2ｓ[入金月(後)（月のみ）],確報【２月】!$A$1,測量台帳1__2ｓ[NC区分],"西部")</f>
        <v>3933723</v>
      </c>
      <c r="J72" s="292">
        <v>101</v>
      </c>
      <c r="K72" s="288">
        <f>SUMIFS(台帳表ｓ[金額],台帳表ｓ[精算
グループ],確報【２月】!$H72,台帳表ｓ[入金月（月のみ）],確報【２月】!$A$1,台帳表ｓ[ＮＣ区分],"埼玉")+SUMIFS(測量台帳1ｓ[入金額],測量台帳1ｓ[精算
グループ],確報【２月】!$H72,測量台帳1ｓ[入金月（月のみ）],確報【２月】!$A$1,測量台帳1ｓ[NC区分],"埼玉")+SUMIFS(測量台帳1__2ｓ[入金額(後)],測量台帳1__2ｓ[精算
グループ(後)],確報【２月】!$H72,測量台帳1__2ｓ[入金月(後)（月のみ）],確報【２月】!$A$1,測量台帳1__2ｓ[NC区分],"埼玉")</f>
        <v>906670</v>
      </c>
      <c r="L72" s="292">
        <v>101</v>
      </c>
      <c r="M72" s="285">
        <f>SUMIFS(台帳表ｓ[金額],台帳表ｓ[精算
グループ],確報【２月】!$H72,台帳表ｓ[入金月（月のみ）],確報【２月】!$A$1,台帳表ｓ[ＮＣ区分],"北部")+SUMIFS(測量台帳1ｓ[入金額],測量台帳1ｓ[精算
グループ],確報【２月】!$H72,測量台帳1ｓ[入金月（月のみ）],確報【２月】!$A$1,測量台帳1ｓ[NC区分],"北部")+SUMIFS(測量台帳1__2ｓ[入金額(後)],測量台帳1__2ｓ[精算
グループ(後)],確報【２月】!$H72,測量台帳1__2ｓ[入金月(後)（月のみ）],確報【２月】!$A$1,測量台帳1__2ｓ[NC区分],"北部")</f>
        <v>2274849</v>
      </c>
      <c r="N72" s="292">
        <v>101</v>
      </c>
      <c r="O72" s="246">
        <f>SUMIFS(台帳表ｓ[金額],台帳表ｓ[精算
グループ],確報【２月】!$H72,台帳表ｓ[入金月（月のみ）],確報【２月】!$A$1,台帳表ｓ[ＮＣ区分],"南部")+SUMIFS(測量台帳1ｓ[入金額],測量台帳1ｓ[精算
グループ],確報【２月】!$H72,測量台帳1ｓ[入金月（月のみ）],確報【２月】!$A$1,測量台帳1ｓ[NC区分],"南部")+SUMIFS(測量台帳1__2ｓ[入金額(後)],測量台帳1__2ｓ[精算
グループ(後)],確報【２月】!$H72,測量台帳1__2ｓ[入金月(後)（月のみ）],確報【２月】!$A$1,測量台帳1__2ｓ[NC区分],"南部")</f>
        <v>2338584</v>
      </c>
      <c r="P72" s="280">
        <v>101</v>
      </c>
      <c r="Q72" s="246">
        <f>SUMIFS(台帳表ｔ[金額],台帳表ｔ[精算
グループ],確報【２月】!$H72,台帳表ｔ[入金月（月のみ）],確報【２月】!$A$1,台帳表ｔ[ＮＣ区分],"多摩")+SUMIFS(測量台帳1ｔ[入金額],測量台帳1ｔ[精算
グループ],確報【２月】!$H72,測量台帳1ｔ[入金月（月のみ）],確報【２月】!$A$1,測量台帳1ｔ[NC区分],"多摩")+SUMIFS(測量台帳1__2ｔ[入金額(後)],測量台帳1__2ｔ[精算
グループ(後)],確報【２月】!$H72,測量台帳1__2ｔ[入金月(後)（月のみ）],確報【２月】!$A$1,測量台帳1__2ｔ[NC区分],"多摩")+SUMIFS(台帳表ｔ[金額],台帳表ｔ[精算
グループ],確報【２月】!$H72,台帳表ｔ[入金月（月のみ）],確報【２月】!$A$1,台帳表ｔ[ＮＣ区分],"西部")+SUMIFS(測量台帳1ｔ[入金額],測量台帳1ｔ[精算
グループ],確報【２月】!$H72,測量台帳1ｔ[入金月（月のみ）],確報【２月】!$A$1,測量台帳1ｔ[NC区分],"西部")+SUMIFS(測量台帳1__2ｔ[入金額(後)],測量台帳1__2ｔ[精算
グループ(後)],確報【２月】!$H72,測量台帳1__2ｔ[入金月(後)（月のみ）],確報【２月】!$A$1,測量台帳1__2ｔ[NC区分],"西部")</f>
        <v>6126955</v>
      </c>
      <c r="R72" s="280">
        <v>101</v>
      </c>
      <c r="S72" s="285">
        <f>SUMIFS(台帳表ｋ[金額],台帳表ｋ[精算
グループ],確報【２月】!$H72,台帳表ｋ[入金月（月のみ）],確報【２月】!$A$1,台帳表ｋ[事務所/分室],"神")+SUMIFS(測量台帳1ｋ[入金額],測量台帳1ｋ[精算
グループ],確報【２月】!$H72,測量台帳1ｋ[入金月（月のみ）],確報【２月】!$A$1,測量台帳1ｋ[NC区分],"神奈川")+SUMIFS(測量台帳1__2ｋ[入金額(後)],測量台帳1__2ｋ[精算
グループ(後)],確報【２月】!$H72,測量台帳1__2ｋ[入金月(後)（月のみ）],確報【２月】!$A$1,測量台帳1__2ｋ[NC区分],"神奈川")</f>
        <v>90760</v>
      </c>
      <c r="T72" s="292">
        <v>101</v>
      </c>
      <c r="U72" s="246">
        <f>SUMIFS(台帳表ｋ[金額],台帳表ｋ[精算
グループ],確報【２月】!$H72,台帳表ｋ[入金月（月のみ）],確報【２月】!$A$1,台帳表ｋ[事務所/分室],"湘")+SUMIFS(測量台帳1ｋ[入金額],測量台帳1ｋ[精算
グループ],確報【２月】!$H72,測量台帳1ｋ[入金月（月のみ）],確報【２月】!$A$1,測量台帳1ｋ[NC区分],"湘南")+SUMIFS(測量台帳1__2ｋ[入金額(後)],測量台帳1__2ｋ[精算
グループ(後)],確報【２月】!$H72,測量台帳1__2ｋ[入金月(後)（月のみ）],確報【２月】!$A$1,測量台帳1__2ｋ[NC区分],"湘南")</f>
        <v>531532</v>
      </c>
      <c r="V72" s="245"/>
      <c r="W72" s="246" cm="1">
        <f t="array" ref="W72">INDEX(設備G入力用!$F$2:$Q$72,ROW(A67), MATCH($A$1,設備G入力用!$F$2:$Q$2,0))</f>
        <v>0</v>
      </c>
      <c r="X72" s="30">
        <f t="shared" si="7"/>
        <v>16203073</v>
      </c>
      <c r="AD72" s="10"/>
      <c r="AE72" s="10"/>
      <c r="AF72" s="202" t="str">
        <f>IFERROR(_xlfn.XLOOKUP(確報【２月】!$AE72,台帳表ｓ[整理番号],台帳表ｓ[繁閑調整]),"")</f>
        <v/>
      </c>
      <c r="AG72" s="277" t="str">
        <f>IFERROR(_xlfn.XLOOKUP(確報【２月】!$AE72,台帳表ｓ[整理番号],台帳表ｓ[精算
グループ]),"")</f>
        <v/>
      </c>
      <c r="AH72" s="278" t="str">
        <f>IFERROR(_xlfn.XLOOKUP(確報【２月】!$AE72,台帳表ｓ[整理番号],台帳表ｓ[請求書発行番号]),"")</f>
        <v/>
      </c>
      <c r="AI72" s="269" t="str">
        <f>IFERROR(_xlfn.XLOOKUP(確報【２月】!$AE72,台帳表ｓ[整理番号],台帳表ｓ[繁閑調整金]),"")</f>
        <v/>
      </c>
      <c r="AJ72" s="275"/>
      <c r="AL72" s="202" t="str">
        <f>IFERROR(_xlfn.XLOOKUP(確報【２月】!AK72,台帳表ｔ[整理番号],台帳表ｔ[繁閑調整]),"")</f>
        <v/>
      </c>
      <c r="AM72" s="277" t="str">
        <f>IFERROR(_xlfn.XLOOKUP(確報【２月】!AK72,台帳表ｔ[整理番号],台帳表ｔ[精算
グループ]),"")</f>
        <v/>
      </c>
      <c r="AN72" s="278" t="str">
        <f>IFERROR(_xlfn.XLOOKUP(確報【２月】!AK72,台帳表ｔ[整理番号],台帳表ｔ[請求書発行番号]),"")</f>
        <v/>
      </c>
      <c r="AO72" s="269" t="str">
        <f>IFERROR(_xlfn.XLOOKUP(確報【２月】!AK72,台帳表ｔ[整理番号],台帳表ｔ[繁閑調整金]),"")</f>
        <v/>
      </c>
      <c r="AP72" s="275"/>
      <c r="AR72" s="202" t="str">
        <f>IFERROR(_xlfn.XLOOKUP(確報【２月】!AQ72,台帳表ｋ[整理番号],台帳表ｋ[繁閑調整]),"")</f>
        <v/>
      </c>
      <c r="AS72" s="277" t="str">
        <f>IFERROR(_xlfn.XLOOKUP(確報【２月】!AQ72,台帳表ｋ[整理番号],台帳表ｋ[精算
グループ]),"")</f>
        <v/>
      </c>
      <c r="AT72" s="278" t="str">
        <f>IFERROR(_xlfn.XLOOKUP(確報【２月】!AQ72,台帳表ｋ[整理番号],台帳表ｋ[請求書発行番号]),"")</f>
        <v/>
      </c>
      <c r="AU72" s="269" t="str">
        <f>IFERROR(_xlfn.XLOOKUP(確報【２月】!AQ72,台帳表ｋ[整理番号],台帳表ｋ[繁閑調整金]),"")</f>
        <v/>
      </c>
      <c r="AV72" s="275"/>
      <c r="AX72" s="202" t="str">
        <f>IFERROR(_xlfn.XLOOKUP(確報【２月】!AW72,台帳表ｋ[整理番号],台帳表ｋ[繁閑調整]),"")</f>
        <v/>
      </c>
      <c r="AY72" s="277" t="str">
        <f>IFERROR(_xlfn.XLOOKUP(確報【２月】!AW72,台帳表ｋ[整理番号],台帳表ｋ[精算
グループ]),"")</f>
        <v/>
      </c>
      <c r="AZ72" s="278" t="str">
        <f>IFERROR(_xlfn.XLOOKUP(確報【２月】!AW72,台帳表ｋ[整理番号],台帳表ｋ[請求書発行番号]),"")</f>
        <v/>
      </c>
      <c r="BA72" s="269" t="str">
        <f>IFERROR(_xlfn.XLOOKUP(確報【２月】!AW72,台帳表ｋ[整理番号],台帳表ｋ[繁閑調整金]),"")</f>
        <v/>
      </c>
    </row>
    <row r="73" spans="1:53" ht="16.350000000000001" customHeight="1" thickBot="1">
      <c r="A73" s="927"/>
      <c r="B73" s="928"/>
      <c r="C73" s="976"/>
      <c r="D73" s="977"/>
      <c r="E73" s="978"/>
      <c r="F73" s="113" t="s">
        <v>16563</v>
      </c>
      <c r="G73" s="56" t="s">
        <v>16606</v>
      </c>
      <c r="H73" s="281">
        <v>103</v>
      </c>
      <c r="I73" s="289">
        <f>SUMIFS(台帳表ｓ[金額],台帳表ｓ[精算
グループ],確報【２月】!$H73,台帳表ｓ[入金月（月のみ）],確報【２月】!$A$1,台帳表ｓ[ＮＣ区分],"西部")+SUMIFS(測量台帳1ｓ[入金額],測量台帳1ｓ[精算
グループ],確報【２月】!$H73,測量台帳1ｓ[入金月（月のみ）],確報【２月】!$A$1,測量台帳1ｓ[NC区分],"西部")+SUMIFS(測量台帳1__2ｓ[入金額(後)],測量台帳1__2ｓ[精算
グループ(後)],確報【２月】!$H73,測量台帳1__2ｓ[入金月(後)（月のみ）],確報【２月】!$A$1,測量台帳1__2ｓ[NC区分],"西部")</f>
        <v>0</v>
      </c>
      <c r="J73" s="293">
        <v>103</v>
      </c>
      <c r="K73" s="289">
        <f>SUMIFS(台帳表ｓ[金額],台帳表ｓ[精算
グループ],確報【２月】!$H73,台帳表ｓ[入金月（月のみ）],確報【２月】!$A$1,台帳表ｓ[ＮＣ区分],"埼玉")+SUMIFS(測量台帳1ｓ[入金額],測量台帳1ｓ[精算
グループ],確報【２月】!$H73,測量台帳1ｓ[入金月（月のみ）],確報【２月】!$A$1,測量台帳1ｓ[NC区分],"埼玉")+SUMIFS(測量台帳1__2ｓ[入金額(後)],測量台帳1__2ｓ[精算
グループ(後)],確報【２月】!$H73,測量台帳1__2ｓ[入金月(後)（月のみ）],確報【２月】!$A$1,測量台帳1__2ｓ[NC区分],"埼玉")</f>
        <v>0</v>
      </c>
      <c r="L73" s="293">
        <v>103</v>
      </c>
      <c r="M73" s="286">
        <f>SUMIFS(台帳表ｓ[金額],台帳表ｓ[精算
グループ],確報【２月】!$H73,台帳表ｓ[入金月（月のみ）],確報【２月】!$A$1,台帳表ｓ[ＮＣ区分],"北部")+SUMIFS(測量台帳1ｓ[入金額],測量台帳1ｓ[精算
グループ],確報【２月】!$H73,測量台帳1ｓ[入金月（月のみ）],確報【２月】!$A$1,測量台帳1ｓ[NC区分],"北部")+SUMIFS(測量台帳1__2ｓ[入金額(後)],測量台帳1__2ｓ[精算
グループ(後)],確報【２月】!$H73,測量台帳1__2ｓ[入金月(後)（月のみ）],確報【２月】!$A$1,測量台帳1__2ｓ[NC区分],"北部")</f>
        <v>0</v>
      </c>
      <c r="N73" s="293">
        <v>103</v>
      </c>
      <c r="O73" s="244">
        <f>SUMIFS(台帳表ｓ[金額],台帳表ｓ[精算
グループ],確報【２月】!$H73,台帳表ｓ[入金月（月のみ）],確報【２月】!$A$1,台帳表ｓ[ＮＣ区分],"南部")+SUMIFS(測量台帳1ｓ[入金額],測量台帳1ｓ[精算
グループ],確報【２月】!$H73,測量台帳1ｓ[入金月（月のみ）],確報【２月】!$A$1,測量台帳1ｓ[NC区分],"南部")+SUMIFS(測量台帳1__2ｓ[入金額(後)],測量台帳1__2ｓ[精算
グループ(後)],確報【２月】!$H73,測量台帳1__2ｓ[入金月(後)（月のみ）],確報【２月】!$A$1,測量台帳1__2ｓ[NC区分],"南部")</f>
        <v>0</v>
      </c>
      <c r="P73" s="281">
        <v>103</v>
      </c>
      <c r="Q73" s="244">
        <f>SUMIFS(台帳表ｔ[金額],台帳表ｔ[精算
グループ],確報【２月】!$H73,台帳表ｔ[入金月（月のみ）],確報【２月】!$A$1,台帳表ｔ[ＮＣ区分],"多摩")+SUMIFS(測量台帳1ｔ[入金額],測量台帳1ｔ[精算
グループ],確報【２月】!$H73,測量台帳1ｔ[入金月（月のみ）],確報【２月】!$A$1,測量台帳1ｔ[NC区分],"多摩")+SUMIFS(測量台帳1__2ｔ[入金額(後)],測量台帳1__2ｔ[精算
グループ(後)],確報【２月】!$H73,測量台帳1__2ｔ[入金月(後)（月のみ）],確報【２月】!$A$1,測量台帳1__2ｔ[NC区分],"多摩")+SUMIFS(台帳表ｔ[金額],台帳表ｔ[精算
グループ],確報【２月】!$H73,台帳表ｔ[入金月（月のみ）],確報【２月】!$A$1,台帳表ｔ[ＮＣ区分],"西部")+SUMIFS(測量台帳1ｔ[入金額],測量台帳1ｔ[精算
グループ],確報【２月】!$H73,測量台帳1ｔ[入金月（月のみ）],確報【２月】!$A$1,測量台帳1ｔ[NC区分],"西部")+SUMIFS(測量台帳1__2ｔ[入金額(後)],測量台帳1__2ｔ[精算
グループ(後)],確報【２月】!$H73,測量台帳1__2ｔ[入金月(後)（月のみ）],確報【２月】!$A$1,測量台帳1__2ｔ[NC区分],"西部")</f>
        <v>0</v>
      </c>
      <c r="R73" s="281">
        <v>103</v>
      </c>
      <c r="S73" s="286">
        <f>SUMIFS(台帳表ｋ[金額],台帳表ｋ[精算
グループ],確報【２月】!$H73,台帳表ｋ[入金月（月のみ）],確報【２月】!$A$1,台帳表ｋ[事務所/分室],"神")+SUMIFS(測量台帳1ｋ[入金額],測量台帳1ｋ[精算
グループ],確報【２月】!$H73,測量台帳1ｋ[入金月（月のみ）],確報【２月】!$A$1,測量台帳1ｋ[NC区分],"神奈川")+SUMIFS(測量台帳1__2ｋ[入金額(後)],測量台帳1__2ｋ[精算
グループ(後)],確報【２月】!$H73,測量台帳1__2ｋ[入金月(後)（月のみ）],確報【２月】!$A$1,測量台帳1__2ｋ[NC区分],"神奈川")</f>
        <v>0</v>
      </c>
      <c r="T73" s="293">
        <v>103</v>
      </c>
      <c r="U73" s="244">
        <f>SUMIFS(台帳表ｋ[金額],台帳表ｋ[精算
グループ],確報【２月】!$H73,台帳表ｋ[入金月（月のみ）],確報【２月】!$A$1,台帳表ｋ[事務所/分室],"湘")+SUMIFS(測量台帳1ｋ[入金額],測量台帳1ｋ[精算
グループ],確報【２月】!$H73,測量台帳1ｋ[入金月（月のみ）],確報【２月】!$A$1,測量台帳1ｋ[NC区分],"湘南")+SUMIFS(測量台帳1__2ｋ[入金額(後)],測量台帳1__2ｋ[精算
グループ(後)],確報【２月】!$H73,測量台帳1__2ｋ[入金月(後)（月のみ）],確報【２月】!$A$1,測量台帳1__2ｋ[NC区分],"湘南")</f>
        <v>0</v>
      </c>
      <c r="V73" s="243"/>
      <c r="W73" s="244" cm="1">
        <f t="array" ref="W73">INDEX(設備G入力用!$F$2:$Q$72,ROW(A68), MATCH($A$1,設備G入力用!$F$2:$Q$2,0))</f>
        <v>0</v>
      </c>
      <c r="X73" s="41">
        <f t="shared" si="7"/>
        <v>0</v>
      </c>
      <c r="Y73" s="16">
        <f>SUM(X71:X73)</f>
        <v>22918925</v>
      </c>
      <c r="Z73" s="13" t="s">
        <v>16628</v>
      </c>
      <c r="AD73" s="123"/>
      <c r="AE73" s="123"/>
      <c r="AF73" s="202" t="str">
        <f>IFERROR(_xlfn.XLOOKUP(確報【２月】!$AE73,台帳表ｓ[整理番号],台帳表ｓ[繁閑調整]),"")</f>
        <v/>
      </c>
      <c r="AG73" s="277" t="str">
        <f>IFERROR(_xlfn.XLOOKUP(確報【２月】!$AE73,台帳表ｓ[整理番号],台帳表ｓ[精算
グループ]),"")</f>
        <v/>
      </c>
      <c r="AH73" s="278" t="str">
        <f>IFERROR(_xlfn.XLOOKUP(確報【２月】!$AE73,台帳表ｓ[整理番号],台帳表ｓ[請求書発行番号]),"")</f>
        <v/>
      </c>
      <c r="AI73" s="269" t="str">
        <f>IFERROR(_xlfn.XLOOKUP(確報【２月】!$AE73,台帳表ｓ[整理番号],台帳表ｓ[繁閑調整金]),"")</f>
        <v/>
      </c>
      <c r="AJ73" s="275"/>
      <c r="AL73" s="202" t="str">
        <f>IFERROR(_xlfn.XLOOKUP(確報【２月】!AK73,台帳表ｔ[整理番号],台帳表ｔ[繁閑調整]),"")</f>
        <v/>
      </c>
      <c r="AM73" s="277" t="str">
        <f>IFERROR(_xlfn.XLOOKUP(確報【２月】!AK73,台帳表ｔ[整理番号],台帳表ｔ[精算
グループ]),"")</f>
        <v/>
      </c>
      <c r="AN73" s="278" t="str">
        <f>IFERROR(_xlfn.XLOOKUP(確報【２月】!AK73,台帳表ｔ[整理番号],台帳表ｔ[請求書発行番号]),"")</f>
        <v/>
      </c>
      <c r="AO73" s="269" t="str">
        <f>IFERROR(_xlfn.XLOOKUP(確報【２月】!AK73,台帳表ｔ[整理番号],台帳表ｔ[繁閑調整金]),"")</f>
        <v/>
      </c>
      <c r="AP73" s="275"/>
      <c r="AR73" s="202" t="str">
        <f>IFERROR(_xlfn.XLOOKUP(確報【２月】!AQ73,台帳表ｋ[整理番号],台帳表ｋ[繁閑調整]),"")</f>
        <v/>
      </c>
      <c r="AS73" s="277" t="str">
        <f>IFERROR(_xlfn.XLOOKUP(確報【２月】!AQ73,台帳表ｋ[整理番号],台帳表ｋ[精算
グループ]),"")</f>
        <v/>
      </c>
      <c r="AT73" s="278" t="str">
        <f>IFERROR(_xlfn.XLOOKUP(確報【２月】!AQ73,台帳表ｋ[整理番号],台帳表ｋ[請求書発行番号]),"")</f>
        <v/>
      </c>
      <c r="AU73" s="269" t="str">
        <f>IFERROR(_xlfn.XLOOKUP(確報【２月】!AQ73,台帳表ｋ[整理番号],台帳表ｋ[繁閑調整金]),"")</f>
        <v/>
      </c>
      <c r="AV73" s="275"/>
      <c r="AX73" s="202" t="str">
        <f>IFERROR(_xlfn.XLOOKUP(確報【２月】!AW73,台帳表ｋ[整理番号],台帳表ｋ[繁閑調整]),"")</f>
        <v/>
      </c>
      <c r="AY73" s="277" t="str">
        <f>IFERROR(_xlfn.XLOOKUP(確報【２月】!AW73,台帳表ｋ[整理番号],台帳表ｋ[精算
グループ]),"")</f>
        <v/>
      </c>
      <c r="AZ73" s="278" t="str">
        <f>IFERROR(_xlfn.XLOOKUP(確報【２月】!AW73,台帳表ｋ[整理番号],台帳表ｋ[請求書発行番号]),"")</f>
        <v/>
      </c>
      <c r="BA73" s="269" t="str">
        <f>IFERROR(_xlfn.XLOOKUP(確報【２月】!AW73,台帳表ｋ[整理番号],台帳表ｋ[繁閑調整金]),"")</f>
        <v/>
      </c>
    </row>
    <row r="74" spans="1:53" ht="16.350000000000001" customHeight="1" thickBot="1">
      <c r="A74" s="927"/>
      <c r="B74" s="926" t="s">
        <v>16629</v>
      </c>
      <c r="C74" s="976"/>
      <c r="D74" s="977"/>
      <c r="E74" s="978"/>
      <c r="F74" s="114" t="s">
        <v>16564</v>
      </c>
      <c r="G74" s="62"/>
      <c r="H74" s="282">
        <v>201</v>
      </c>
      <c r="I74" s="255">
        <f>SUMIFS(台帳表ｓ[金額],台帳表ｓ[精算
グループ],確報【２月】!$H74,台帳表ｓ[入金月（月のみ）],確報【２月】!$A$1,台帳表ｓ[ＮＣ区分],"西部")+SUMIFS(測量台帳1ｓ[入金額],測量台帳1ｓ[精算
グループ],確報【２月】!$H74,測量台帳1ｓ[入金月（月のみ）],確報【２月】!$A$1,測量台帳1ｓ[NC区分],"西部")+SUMIFS(測量台帳1__2ｓ[入金額(後)],測量台帳1__2ｓ[精算
グループ(後)],確報【２月】!$H74,測量台帳1__2ｓ[入金月(後)（月のみ）],確報【２月】!$A$1,測量台帳1__2ｓ[NC区分],"西部")</f>
        <v>0</v>
      </c>
      <c r="J74" s="294">
        <v>201</v>
      </c>
      <c r="K74" s="255">
        <f>SUMIFS(台帳表ｓ[金額],台帳表ｓ[精算
グループ],確報【２月】!$H74,台帳表ｓ[入金月（月のみ）],確報【２月】!$A$1,台帳表ｓ[ＮＣ区分],"埼玉")+SUMIFS(測量台帳1ｓ[入金額],測量台帳1ｓ[精算
グループ],確報【２月】!$H74,測量台帳1ｓ[入金月（月のみ）],確報【２月】!$A$1,測量台帳1ｓ[NC区分],"埼玉")+SUMIFS(測量台帳1__2ｓ[入金額(後)],測量台帳1__2ｓ[精算
グループ(後)],確報【２月】!$H74,測量台帳1__2ｓ[入金月(後)（月のみ）],確報【２月】!$A$1,測量台帳1__2ｓ[NC区分],"埼玉")</f>
        <v>0</v>
      </c>
      <c r="L74" s="294">
        <v>201</v>
      </c>
      <c r="M74" s="255">
        <f>SUMIFS(台帳表ｓ[金額],台帳表ｓ[精算
グループ],確報【２月】!$H74,台帳表ｓ[入金月（月のみ）],確報【２月】!$A$1,台帳表ｓ[ＮＣ区分],"北部")+SUMIFS(測量台帳1ｓ[入金額],測量台帳1ｓ[精算
グループ],確報【２月】!$H74,測量台帳1ｓ[入金月（月のみ）],確報【２月】!$A$1,測量台帳1ｓ[NC区分],"北部")+SUMIFS(測量台帳1__2ｓ[入金額(後)],測量台帳1__2ｓ[精算
グループ(後)],確報【２月】!$H74,測量台帳1__2ｓ[入金月(後)（月のみ）],確報【２月】!$A$1,測量台帳1__2ｓ[NC区分],"北部")</f>
        <v>0</v>
      </c>
      <c r="N74" s="294">
        <v>201</v>
      </c>
      <c r="O74" s="248">
        <f>SUMIFS(台帳表ｓ[金額],台帳表ｓ[精算
グループ],確報【２月】!$H74,台帳表ｓ[入金月（月のみ）],確報【２月】!$A$1,台帳表ｓ[ＮＣ区分],"南部")+SUMIFS(測量台帳1ｓ[入金額],測量台帳1ｓ[精算
グループ],確報【２月】!$H74,測量台帳1ｓ[入金月（月のみ）],確報【２月】!$A$1,測量台帳1ｓ[NC区分],"南部")+SUMIFS(測量台帳1__2ｓ[入金額(後)],測量台帳1__2ｓ[精算
グループ(後)],確報【２月】!$H74,測量台帳1__2ｓ[入金月(後)（月のみ）],確報【２月】!$A$1,測量台帳1__2ｓ[NC区分],"南部")</f>
        <v>0</v>
      </c>
      <c r="P74" s="282">
        <v>201</v>
      </c>
      <c r="Q74" s="248">
        <f>SUMIFS(台帳表ｔ[金額],台帳表ｔ[精算
グループ],確報【２月】!$H74,台帳表ｔ[入金月（月のみ）],確報【２月】!$A$1,台帳表ｔ[ＮＣ区分],"多摩")+SUMIFS(測量台帳1ｔ[入金額],測量台帳1ｔ[精算
グループ],確報【２月】!$H74,測量台帳1ｔ[入金月（月のみ）],確報【２月】!$A$1,測量台帳1ｔ[NC区分],"多摩")+SUMIFS(測量台帳1__2ｔ[入金額(後)],測量台帳1__2ｔ[精算
グループ(後)],確報【２月】!$H74,測量台帳1__2ｔ[入金月(後)（月のみ）],確報【２月】!$A$1,測量台帳1__2ｔ[NC区分],"多摩")+SUMIFS(台帳表ｔ[金額],台帳表ｔ[精算
グループ],確報【２月】!$H74,台帳表ｔ[入金月（月のみ）],確報【２月】!$A$1,台帳表ｔ[ＮＣ区分],"西部")+SUMIFS(測量台帳1ｔ[入金額],測量台帳1ｔ[精算
グループ],確報【２月】!$H74,測量台帳1ｔ[入金月（月のみ）],確報【２月】!$A$1,測量台帳1ｔ[NC区分],"西部")+SUMIFS(測量台帳1__2ｔ[入金額(後)],測量台帳1__2ｔ[精算
グループ(後)],確報【２月】!$H74,測量台帳1__2ｔ[入金月(後)（月のみ）],確報【２月】!$A$1,測量台帳1__2ｔ[NC区分],"西部")</f>
        <v>0</v>
      </c>
      <c r="R74" s="282">
        <v>201</v>
      </c>
      <c r="S74" s="255">
        <f>SUMIFS(台帳表ｋ[金額],台帳表ｋ[精算
グループ],確報【２月】!$H74,台帳表ｋ[入金月（月のみ）],確報【２月】!$A$1,台帳表ｋ[事務所/分室],"神")+SUMIFS(測量台帳1ｋ[入金額],測量台帳1ｋ[精算
グループ],確報【２月】!$H74,測量台帳1ｋ[入金月（月のみ）],確報【２月】!$A$1,測量台帳1ｋ[NC区分],"神奈川")+SUMIFS(測量台帳1__2ｋ[入金額(後)],測量台帳1__2ｋ[精算
グループ(後)],確報【２月】!$H74,測量台帳1__2ｋ[入金月(後)（月のみ）],確報【２月】!$A$1,測量台帳1__2ｋ[NC区分],"神奈川")</f>
        <v>0</v>
      </c>
      <c r="T74" s="294">
        <v>201</v>
      </c>
      <c r="U74" s="248">
        <f>SUMIFS(台帳表ｋ[金額],台帳表ｋ[精算
グループ],確報【２月】!$H74,台帳表ｋ[入金月（月のみ）],確報【２月】!$A$1,台帳表ｋ[事務所/分室],"湘")+SUMIFS(測量台帳1ｋ[入金額],測量台帳1ｋ[精算
グループ],確報【２月】!$H74,測量台帳1ｋ[入金月（月のみ）],確報【２月】!$A$1,測量台帳1ｋ[NC区分],"湘南")+SUMIFS(測量台帳1__2ｋ[入金額(後)],測量台帳1__2ｋ[精算
グループ(後)],確報【２月】!$H74,測量台帳1__2ｋ[入金月(後)（月のみ）],確報【２月】!$A$1,測量台帳1__2ｋ[NC区分],"湘南")</f>
        <v>0</v>
      </c>
      <c r="V74" s="247"/>
      <c r="W74" s="248" cm="1">
        <f t="array" ref="W74">INDEX(設備G入力用!$F$2:$Q$72,ROW(A69), MATCH($A$1,設備G入力用!$F$2:$Q$2,0))</f>
        <v>0</v>
      </c>
      <c r="X74" s="23">
        <f t="shared" si="7"/>
        <v>0</v>
      </c>
      <c r="Y74" s="115"/>
      <c r="Z74" s="116"/>
      <c r="AD74" s="123"/>
      <c r="AE74" s="123"/>
      <c r="AF74" s="202" t="str">
        <f>IFERROR(_xlfn.XLOOKUP(確報【２月】!$AE74,台帳表ｓ[整理番号],台帳表ｓ[繁閑調整]),"")</f>
        <v/>
      </c>
      <c r="AG74" s="277" t="str">
        <f>IFERROR(_xlfn.XLOOKUP(確報【２月】!$AE74,台帳表ｓ[整理番号],台帳表ｓ[精算
グループ]),"")</f>
        <v/>
      </c>
      <c r="AH74" s="278" t="str">
        <f>IFERROR(_xlfn.XLOOKUP(確報【２月】!$AE74,台帳表ｓ[整理番号],台帳表ｓ[請求書発行番号]),"")</f>
        <v/>
      </c>
      <c r="AI74" s="269" t="str">
        <f>IFERROR(_xlfn.XLOOKUP(確報【２月】!$AE74,台帳表ｓ[整理番号],台帳表ｓ[繁閑調整金]),"")</f>
        <v/>
      </c>
      <c r="AJ74" s="275"/>
      <c r="AL74" s="202" t="str">
        <f>IFERROR(_xlfn.XLOOKUP(確報【２月】!AK74,台帳表ｔ[整理番号],台帳表ｔ[繁閑調整]),"")</f>
        <v/>
      </c>
      <c r="AM74" s="277" t="str">
        <f>IFERROR(_xlfn.XLOOKUP(確報【２月】!AK74,台帳表ｔ[整理番号],台帳表ｔ[精算
グループ]),"")</f>
        <v/>
      </c>
      <c r="AN74" s="278" t="str">
        <f>IFERROR(_xlfn.XLOOKUP(確報【２月】!AK74,台帳表ｔ[整理番号],台帳表ｔ[請求書発行番号]),"")</f>
        <v/>
      </c>
      <c r="AO74" s="269" t="str">
        <f>IFERROR(_xlfn.XLOOKUP(確報【２月】!AK74,台帳表ｔ[整理番号],台帳表ｔ[繁閑調整金]),"")</f>
        <v/>
      </c>
      <c r="AP74" s="275"/>
      <c r="AR74" s="202" t="str">
        <f>IFERROR(_xlfn.XLOOKUP(確報【２月】!AQ74,台帳表ｋ[整理番号],台帳表ｋ[繁閑調整]),"")</f>
        <v/>
      </c>
      <c r="AS74" s="277" t="str">
        <f>IFERROR(_xlfn.XLOOKUP(確報【２月】!AQ74,台帳表ｋ[整理番号],台帳表ｋ[精算
グループ]),"")</f>
        <v/>
      </c>
      <c r="AT74" s="278" t="str">
        <f>IFERROR(_xlfn.XLOOKUP(確報【２月】!AQ74,台帳表ｋ[整理番号],台帳表ｋ[請求書発行番号]),"")</f>
        <v/>
      </c>
      <c r="AU74" s="269" t="str">
        <f>IFERROR(_xlfn.XLOOKUP(確報【２月】!AQ74,台帳表ｋ[整理番号],台帳表ｋ[繁閑調整金]),"")</f>
        <v/>
      </c>
      <c r="AV74" s="275"/>
      <c r="AX74" s="202" t="str">
        <f>IFERROR(_xlfn.XLOOKUP(確報【２月】!AW74,台帳表ｋ[整理番号],台帳表ｋ[繁閑調整]),"")</f>
        <v/>
      </c>
      <c r="AY74" s="277" t="str">
        <f>IFERROR(_xlfn.XLOOKUP(確報【２月】!AW74,台帳表ｋ[整理番号],台帳表ｋ[精算
グループ]),"")</f>
        <v/>
      </c>
      <c r="AZ74" s="278" t="str">
        <f>IFERROR(_xlfn.XLOOKUP(確報【２月】!AW74,台帳表ｋ[整理番号],台帳表ｋ[請求書発行番号]),"")</f>
        <v/>
      </c>
      <c r="BA74" s="269" t="str">
        <f>IFERROR(_xlfn.XLOOKUP(確報【２月】!AW74,台帳表ｋ[整理番号],台帳表ｋ[繁閑調整金]),"")</f>
        <v/>
      </c>
    </row>
    <row r="75" spans="1:53" ht="16.350000000000001" customHeight="1" thickBot="1">
      <c r="A75" s="927"/>
      <c r="B75" s="927"/>
      <c r="C75" s="976"/>
      <c r="D75" s="977"/>
      <c r="E75" s="978"/>
      <c r="F75" s="114" t="s">
        <v>16505</v>
      </c>
      <c r="G75" s="62"/>
      <c r="H75" s="283">
        <v>202</v>
      </c>
      <c r="I75" s="285">
        <f>SUMIFS(台帳表ｓ[金額],台帳表ｓ[精算
グループ],確報【２月】!$H75,台帳表ｓ[入金月（月のみ）],確報【２月】!$A$1,台帳表ｓ[ＮＣ区分],"西部")+SUMIFS(測量台帳1ｓ[入金額],測量台帳1ｓ[精算
グループ],確報【２月】!$H75,測量台帳1ｓ[入金月（月のみ）],確報【２月】!$A$1,測量台帳1ｓ[NC区分],"西部")+SUMIFS(測量台帳1__2ｓ[入金額(後)],測量台帳1__2ｓ[精算
グループ(後)],確報【２月】!$H75,測量台帳1__2ｓ[入金月(後)（月のみ）],確報【２月】!$A$1,測量台帳1__2ｓ[NC区分],"西部")</f>
        <v>0</v>
      </c>
      <c r="J75" s="295">
        <v>202</v>
      </c>
      <c r="K75" s="285">
        <f>SUMIFS(台帳表ｓ[金額],台帳表ｓ[精算
グループ],確報【２月】!$H75,台帳表ｓ[入金月（月のみ）],確報【２月】!$A$1,台帳表ｓ[ＮＣ区分],"埼玉")+SUMIFS(測量台帳1ｓ[入金額],測量台帳1ｓ[精算
グループ],確報【２月】!$H75,測量台帳1ｓ[入金月（月のみ）],確報【２月】!$A$1,測量台帳1ｓ[NC区分],"埼玉")+SUMIFS(測量台帳1__2ｓ[入金額(後)],測量台帳1__2ｓ[精算
グループ(後)],確報【２月】!$H75,測量台帳1__2ｓ[入金月(後)（月のみ）],確報【２月】!$A$1,測量台帳1__2ｓ[NC区分],"埼玉")</f>
        <v>0</v>
      </c>
      <c r="L75" s="295">
        <v>202</v>
      </c>
      <c r="M75" s="285">
        <f>SUMIFS(台帳表ｓ[金額],台帳表ｓ[精算
グループ],確報【２月】!$H75,台帳表ｓ[入金月（月のみ）],確報【２月】!$A$1,台帳表ｓ[ＮＣ区分],"北部")+SUMIFS(測量台帳1ｓ[入金額],測量台帳1ｓ[精算
グループ],確報【２月】!$H75,測量台帳1ｓ[入金月（月のみ）],確報【２月】!$A$1,測量台帳1ｓ[NC区分],"北部")+SUMIFS(測量台帳1__2ｓ[入金額(後)],測量台帳1__2ｓ[精算
グループ(後)],確報【２月】!$H75,測量台帳1__2ｓ[入金月(後)（月のみ）],確報【２月】!$A$1,測量台帳1__2ｓ[NC区分],"北部")</f>
        <v>0</v>
      </c>
      <c r="N75" s="295">
        <v>202</v>
      </c>
      <c r="O75" s="246">
        <f>SUMIFS(台帳表ｓ[金額],台帳表ｓ[精算
グループ],確報【２月】!$H75,台帳表ｓ[入金月（月のみ）],確報【２月】!$A$1,台帳表ｓ[ＮＣ区分],"南部")+SUMIFS(測量台帳1ｓ[入金額],測量台帳1ｓ[精算
グループ],確報【２月】!$H75,測量台帳1ｓ[入金月（月のみ）],確報【２月】!$A$1,測量台帳1ｓ[NC区分],"南部")+SUMIFS(測量台帳1__2ｓ[入金額(後)],測量台帳1__2ｓ[精算
グループ(後)],確報【２月】!$H75,測量台帳1__2ｓ[入金月(後)（月のみ）],確報【２月】!$A$1,測量台帳1__2ｓ[NC区分],"南部")</f>
        <v>0</v>
      </c>
      <c r="P75" s="283">
        <v>202</v>
      </c>
      <c r="Q75" s="246">
        <f>SUMIFS(台帳表ｔ[金額],台帳表ｔ[精算
グループ],確報【２月】!$H75,台帳表ｔ[入金月（月のみ）],確報【２月】!$A$1,台帳表ｔ[ＮＣ区分],"多摩")+SUMIFS(測量台帳1ｔ[入金額],測量台帳1ｔ[精算
グループ],確報【２月】!$H75,測量台帳1ｔ[入金月（月のみ）],確報【２月】!$A$1,測量台帳1ｔ[NC区分],"多摩")+SUMIFS(測量台帳1__2ｔ[入金額(後)],測量台帳1__2ｔ[精算
グループ(後)],確報【２月】!$H75,測量台帳1__2ｔ[入金月(後)（月のみ）],確報【２月】!$A$1,測量台帳1__2ｔ[NC区分],"多摩")+SUMIFS(台帳表ｔ[金額],台帳表ｔ[精算
グループ],確報【２月】!$H75,台帳表ｔ[入金月（月のみ）],確報【２月】!$A$1,台帳表ｔ[ＮＣ区分],"西部")+SUMIFS(測量台帳1ｔ[入金額],測量台帳1ｔ[精算
グループ],確報【２月】!$H75,測量台帳1ｔ[入金月（月のみ）],確報【２月】!$A$1,測量台帳1ｔ[NC区分],"西部")+SUMIFS(測量台帳1__2ｔ[入金額(後)],測量台帳1__2ｔ[精算
グループ(後)],確報【２月】!$H75,測量台帳1__2ｔ[入金月(後)（月のみ）],確報【２月】!$A$1,測量台帳1__2ｔ[NC区分],"西部")</f>
        <v>113127</v>
      </c>
      <c r="R75" s="283">
        <v>202</v>
      </c>
      <c r="S75" s="285">
        <f>SUMIFS(台帳表ｋ[金額],台帳表ｋ[精算
グループ],確報【２月】!$H75,台帳表ｋ[入金月（月のみ）],確報【２月】!$A$1,台帳表ｋ[事務所/分室],"神")+SUMIFS(測量台帳1ｋ[入金額],測量台帳1ｋ[精算
グループ],確報【２月】!$H75,測量台帳1ｋ[入金月（月のみ）],確報【２月】!$A$1,測量台帳1ｋ[NC区分],"神奈川")+SUMIFS(測量台帳1__2ｋ[入金額(後)],測量台帳1__2ｋ[精算
グループ(後)],確報【２月】!$H75,測量台帳1__2ｋ[入金月(後)（月のみ）],確報【２月】!$A$1,測量台帳1__2ｋ[NC区分],"神奈川")</f>
        <v>0</v>
      </c>
      <c r="T75" s="295">
        <v>202</v>
      </c>
      <c r="U75" s="246">
        <f>SUMIFS(台帳表ｋ[金額],台帳表ｋ[精算
グループ],確報【２月】!$H75,台帳表ｋ[入金月（月のみ）],確報【２月】!$A$1,台帳表ｋ[事務所/分室],"湘")+SUMIFS(測量台帳1ｋ[入金額],測量台帳1ｋ[精算
グループ],確報【２月】!$H75,測量台帳1ｋ[入金月（月のみ）],確報【２月】!$A$1,測量台帳1ｋ[NC区分],"湘南")+SUMIFS(測量台帳1__2ｋ[入金額(後)],測量台帳1__2ｋ[精算
グループ(後)],確報【２月】!$H75,測量台帳1__2ｋ[入金月(後)（月のみ）],確報【２月】!$A$1,測量台帳1__2ｋ[NC区分],"湘南")</f>
        <v>0</v>
      </c>
      <c r="V75" s="245"/>
      <c r="W75" s="246" cm="1">
        <f t="array" ref="W75">INDEX(設備G入力用!$F$2:$Q$72,ROW(A70), MATCH($A$1,設備G入力用!$F$2:$Q$2,0))</f>
        <v>0</v>
      </c>
      <c r="X75" s="30">
        <f t="shared" si="7"/>
        <v>113127</v>
      </c>
      <c r="AA75" s="1067" t="s">
        <v>16630</v>
      </c>
      <c r="AB75" s="117" t="s">
        <v>16631</v>
      </c>
      <c r="AC75" s="118">
        <f>I70+K70+M70+O70+Q70+S70+U70+W70</f>
        <v>251864</v>
      </c>
      <c r="AE75" s="125"/>
      <c r="AF75" s="202" t="str">
        <f>IFERROR(_xlfn.XLOOKUP(確報【２月】!$AE75,台帳表ｓ[整理番号],台帳表ｓ[繁閑調整]),"")</f>
        <v/>
      </c>
      <c r="AG75" s="277" t="str">
        <f>IFERROR(_xlfn.XLOOKUP(確報【２月】!$AE75,台帳表ｓ[整理番号],台帳表ｓ[精算
グループ]),"")</f>
        <v/>
      </c>
      <c r="AH75" s="278" t="str">
        <f>IFERROR(_xlfn.XLOOKUP(確報【２月】!$AE75,台帳表ｓ[整理番号],台帳表ｓ[請求書発行番号]),"")</f>
        <v/>
      </c>
      <c r="AI75" s="269" t="str">
        <f>IFERROR(_xlfn.XLOOKUP(確報【２月】!$AE75,台帳表ｓ[整理番号],台帳表ｓ[繁閑調整金]),"")</f>
        <v/>
      </c>
      <c r="AJ75" s="275"/>
      <c r="AL75" s="202" t="str">
        <f>IFERROR(_xlfn.XLOOKUP(確報【２月】!AK75,台帳表ｔ[整理番号],台帳表ｔ[繁閑調整]),"")</f>
        <v/>
      </c>
      <c r="AM75" s="277" t="str">
        <f>IFERROR(_xlfn.XLOOKUP(確報【２月】!AK75,台帳表ｔ[整理番号],台帳表ｔ[精算
グループ]),"")</f>
        <v/>
      </c>
      <c r="AN75" s="278" t="str">
        <f>IFERROR(_xlfn.XLOOKUP(確報【２月】!AK75,台帳表ｔ[整理番号],台帳表ｔ[請求書発行番号]),"")</f>
        <v/>
      </c>
      <c r="AO75" s="269" t="str">
        <f>IFERROR(_xlfn.XLOOKUP(確報【２月】!AK75,台帳表ｔ[整理番号],台帳表ｔ[繁閑調整金]),"")</f>
        <v/>
      </c>
      <c r="AP75" s="275"/>
      <c r="AR75" s="202" t="str">
        <f>IFERROR(_xlfn.XLOOKUP(確報【２月】!AQ75,台帳表ｋ[整理番号],台帳表ｋ[繁閑調整]),"")</f>
        <v/>
      </c>
      <c r="AS75" s="277" t="str">
        <f>IFERROR(_xlfn.XLOOKUP(確報【２月】!AQ75,台帳表ｋ[整理番号],台帳表ｋ[精算
グループ]),"")</f>
        <v/>
      </c>
      <c r="AT75" s="278" t="str">
        <f>IFERROR(_xlfn.XLOOKUP(確報【２月】!AQ75,台帳表ｋ[整理番号],台帳表ｋ[請求書発行番号]),"")</f>
        <v/>
      </c>
      <c r="AU75" s="269" t="str">
        <f>IFERROR(_xlfn.XLOOKUP(確報【２月】!AQ75,台帳表ｋ[整理番号],台帳表ｋ[繁閑調整金]),"")</f>
        <v/>
      </c>
      <c r="AV75" s="275"/>
      <c r="AX75" s="202" t="str">
        <f>IFERROR(_xlfn.XLOOKUP(確報【２月】!AW75,台帳表ｋ[整理番号],台帳表ｋ[繁閑調整]),"")</f>
        <v/>
      </c>
      <c r="AY75" s="277" t="str">
        <f>IFERROR(_xlfn.XLOOKUP(確報【２月】!AW75,台帳表ｋ[整理番号],台帳表ｋ[精算
グループ]),"")</f>
        <v/>
      </c>
      <c r="AZ75" s="278" t="str">
        <f>IFERROR(_xlfn.XLOOKUP(確報【２月】!AW75,台帳表ｋ[整理番号],台帳表ｋ[請求書発行番号]),"")</f>
        <v/>
      </c>
      <c r="BA75" s="269" t="str">
        <f>IFERROR(_xlfn.XLOOKUP(確報【２月】!AW75,台帳表ｋ[整理番号],台帳表ｋ[繁閑調整金]),"")</f>
        <v/>
      </c>
    </row>
    <row r="76" spans="1:53" ht="16.350000000000001" customHeight="1" thickBot="1">
      <c r="A76" s="927"/>
      <c r="B76" s="928"/>
      <c r="C76" s="979"/>
      <c r="D76" s="980"/>
      <c r="E76" s="981"/>
      <c r="F76" s="121" t="s">
        <v>16565</v>
      </c>
      <c r="G76" s="56"/>
      <c r="H76" s="281">
        <v>203</v>
      </c>
      <c r="I76" s="286">
        <f>SUMIFS(台帳表ｓ[金額],台帳表ｓ[精算
グループ],確報【２月】!$H76,台帳表ｓ[入金月（月のみ）],確報【２月】!$A$1,台帳表ｓ[ＮＣ区分],"西部")+SUMIFS(測量台帳1ｓ[入金額],測量台帳1ｓ[精算
グループ],確報【２月】!$H76,測量台帳1ｓ[入金月（月のみ）],確報【２月】!$A$1,測量台帳1ｓ[NC区分],"西部")+SUMIFS(測量台帳1__2ｓ[入金額(後)],測量台帳1__2ｓ[精算
グループ(後)],確報【２月】!$H76,測量台帳1__2ｓ[入金月(後)（月のみ）],確報【２月】!$A$1,測量台帳1__2ｓ[NC区分],"西部")</f>
        <v>0</v>
      </c>
      <c r="J76" s="293">
        <v>203</v>
      </c>
      <c r="K76" s="286">
        <f>SUMIFS(台帳表ｓ[金額],台帳表ｓ[精算
グループ],確報【２月】!$H76,台帳表ｓ[入金月（月のみ）],確報【２月】!$A$1,台帳表ｓ[ＮＣ区分],"埼玉")+SUMIFS(測量台帳1ｓ[入金額],測量台帳1ｓ[精算
グループ],確報【２月】!$H76,測量台帳1ｓ[入金月（月のみ）],確報【２月】!$A$1,測量台帳1ｓ[NC区分],"埼玉")+SUMIFS(測量台帳1__2ｓ[入金額(後)],測量台帳1__2ｓ[精算
グループ(後)],確報【２月】!$H76,測量台帳1__2ｓ[入金月(後)（月のみ）],確報【２月】!$A$1,測量台帳1__2ｓ[NC区分],"埼玉")</f>
        <v>0</v>
      </c>
      <c r="L76" s="293">
        <v>203</v>
      </c>
      <c r="M76" s="286">
        <f>SUMIFS(台帳表ｓ[金額],台帳表ｓ[精算
グループ],確報【２月】!$H76,台帳表ｓ[入金月（月のみ）],確報【２月】!$A$1,台帳表ｓ[ＮＣ区分],"北部")+SUMIFS(測量台帳1ｓ[入金額],測量台帳1ｓ[精算
グループ],確報【２月】!$H76,測量台帳1ｓ[入金月（月のみ）],確報【２月】!$A$1,測量台帳1ｓ[NC区分],"北部")+SUMIFS(測量台帳1__2ｓ[入金額(後)],測量台帳1__2ｓ[精算
グループ(後)],確報【２月】!$H76,測量台帳1__2ｓ[入金月(後)（月のみ）],確報【２月】!$A$1,測量台帳1__2ｓ[NC区分],"北部")</f>
        <v>0</v>
      </c>
      <c r="N76" s="293">
        <v>203</v>
      </c>
      <c r="O76" s="244">
        <f>SUMIFS(台帳表ｓ[金額],台帳表ｓ[精算
グループ],確報【２月】!$H76,台帳表ｓ[入金月（月のみ）],確報【２月】!$A$1,台帳表ｓ[ＮＣ区分],"南部")+SUMIFS(測量台帳1ｓ[入金額],測量台帳1ｓ[精算
グループ],確報【２月】!$H76,測量台帳1ｓ[入金月（月のみ）],確報【２月】!$A$1,測量台帳1ｓ[NC区分],"南部")+SUMIFS(測量台帳1__2ｓ[入金額(後)],測量台帳1__2ｓ[精算
グループ(後)],確報【２月】!$H76,測量台帳1__2ｓ[入金月(後)（月のみ）],確報【２月】!$A$1,測量台帳1__2ｓ[NC区分],"南部")</f>
        <v>0</v>
      </c>
      <c r="P76" s="281">
        <v>203</v>
      </c>
      <c r="Q76" s="244">
        <f>SUMIFS(台帳表ｔ[金額],台帳表ｔ[精算
グループ],確報【２月】!$H76,台帳表ｔ[入金月（月のみ）],確報【２月】!$A$1,台帳表ｔ[ＮＣ区分],"多摩")+SUMIFS(測量台帳1ｔ[入金額],測量台帳1ｔ[精算
グループ],確報【２月】!$H76,測量台帳1ｔ[入金月（月のみ）],確報【２月】!$A$1,測量台帳1ｔ[NC区分],"多摩")+SUMIFS(測量台帳1__2ｔ[入金額(後)],測量台帳1__2ｔ[精算
グループ(後)],確報【２月】!$H76,測量台帳1__2ｔ[入金月(後)（月のみ）],確報【２月】!$A$1,測量台帳1__2ｔ[NC区分],"多摩")</f>
        <v>0</v>
      </c>
      <c r="R76" s="281">
        <v>203</v>
      </c>
      <c r="S76" s="286">
        <f>SUMIFS(台帳表ｋ[金額],台帳表ｋ[精算
グループ],確報【２月】!$H76,台帳表ｋ[入金月（月のみ）],確報【２月】!$A$1,台帳表ｋ[事務所/分室],"神")+SUMIFS(測量台帳1ｋ[入金額],測量台帳1ｋ[精算
グループ],確報【２月】!$H76,測量台帳1ｋ[入金月（月のみ）],確報【２月】!$A$1,測量台帳1ｋ[NC区分],"神奈川")+SUMIFS(測量台帳1__2ｋ[入金額(後)],測量台帳1__2ｋ[精算
グループ(後)],確報【２月】!$H76,測量台帳1__2ｋ[入金月(後)（月のみ）],確報【２月】!$A$1,測量台帳1__2ｋ[NC区分],"神奈川")</f>
        <v>0</v>
      </c>
      <c r="T76" s="293">
        <v>203</v>
      </c>
      <c r="U76" s="244">
        <f>SUMIFS(台帳表ｋ[金額],台帳表ｋ[精算
グループ],確報【２月】!$H76,台帳表ｋ[入金月（月のみ）],確報【２月】!$A$1,台帳表ｋ[事務所/分室],"湘")+SUMIFS(測量台帳1ｋ[入金額],測量台帳1ｋ[精算
グループ],確報【２月】!$H76,測量台帳1ｋ[入金月（月のみ）],確報【２月】!$A$1,測量台帳1ｋ[NC区分],"湘南")+SUMIFS(測量台帳1__2ｋ[入金額(後)],測量台帳1__2ｋ[精算
グループ(後)],確報【２月】!$H76,測量台帳1__2ｋ[入金月(後)（月のみ）],確報【２月】!$A$1,測量台帳1__2ｋ[NC区分],"湘南")</f>
        <v>0</v>
      </c>
      <c r="V76" s="243"/>
      <c r="W76" s="244" cm="1">
        <f t="array" ref="W76">INDEX(設備G入力用!$F$2:$Q$72,ROW(A71), MATCH($A$1,設備G入力用!$F$2:$Q$2,0))</f>
        <v>0</v>
      </c>
      <c r="X76" s="41">
        <f t="shared" si="7"/>
        <v>0</v>
      </c>
      <c r="Y76" s="16">
        <f>SUM(X74:X76)</f>
        <v>113127</v>
      </c>
      <c r="Z76" s="13" t="s">
        <v>16632</v>
      </c>
      <c r="AA76" s="1068"/>
      <c r="AB76" s="119"/>
      <c r="AC76" s="120"/>
      <c r="AF76" s="929" t="s">
        <v>16613</v>
      </c>
      <c r="AG76" s="930"/>
      <c r="AH76" s="992">
        <f>SUM(AI6:AI75)</f>
        <v>0</v>
      </c>
      <c r="AI76" s="993"/>
      <c r="AJ76" s="6"/>
      <c r="AL76" s="929" t="s">
        <v>16613</v>
      </c>
      <c r="AM76" s="930"/>
      <c r="AN76" s="992">
        <f>SUM(AO6:AO76)</f>
        <v>0</v>
      </c>
      <c r="AO76" s="993"/>
      <c r="AP76" s="6"/>
      <c r="AR76" s="929" t="s">
        <v>16613</v>
      </c>
      <c r="AS76" s="930"/>
      <c r="AT76" s="992">
        <f>SUM(AU6:AU75)</f>
        <v>0</v>
      </c>
      <c r="AU76" s="993"/>
      <c r="AV76" s="6"/>
      <c r="AX76" s="929" t="s">
        <v>16613</v>
      </c>
      <c r="AY76" s="930"/>
      <c r="AZ76" s="992">
        <f>SUM(BA6:BA75)</f>
        <v>0</v>
      </c>
      <c r="BA76" s="993"/>
    </row>
    <row r="77" spans="1:53" ht="16.350000000000001" customHeight="1" thickBot="1">
      <c r="A77" s="928"/>
      <c r="B77" s="262"/>
      <c r="C77" s="263"/>
      <c r="D77" s="263"/>
      <c r="E77" s="263"/>
      <c r="F77" s="121" t="s">
        <v>16633</v>
      </c>
      <c r="G77" s="56"/>
      <c r="H77" s="284"/>
      <c r="I77" s="253">
        <f>SUM(H5,I71:I76)</f>
        <v>14542033</v>
      </c>
      <c r="J77" s="321"/>
      <c r="K77" s="322">
        <f>SUM(J5,K71:K76)</f>
        <v>3930437</v>
      </c>
      <c r="L77" s="253"/>
      <c r="M77" s="253">
        <f>SUM(L5,M71:M76)</f>
        <v>4853043</v>
      </c>
      <c r="N77" s="321"/>
      <c r="O77" s="254">
        <f>SUM(N5,O71:O76)</f>
        <v>5580186</v>
      </c>
      <c r="P77" s="253"/>
      <c r="Q77" s="253">
        <f>SUM(P5,Q71:Q76)</f>
        <v>40339323</v>
      </c>
      <c r="R77" s="256"/>
      <c r="S77" s="322">
        <f>SUM(R5,S71:S76)</f>
        <v>29048301</v>
      </c>
      <c r="T77" s="253"/>
      <c r="U77" s="253">
        <f>SUM(T5,U71:U76)</f>
        <v>17642178</v>
      </c>
      <c r="V77" s="256"/>
      <c r="W77" s="254">
        <f>SUM(V5,W71:W76)</f>
        <v>624146</v>
      </c>
      <c r="X77" s="15" t="s">
        <v>16634</v>
      </c>
      <c r="Y77" s="16">
        <f>SUM(H77:W77)</f>
        <v>116559647</v>
      </c>
      <c r="Z77" s="13" t="s">
        <v>16635</v>
      </c>
      <c r="AD77" s="129"/>
      <c r="AE77" s="129"/>
      <c r="AF77" s="122"/>
      <c r="AG77" s="130"/>
      <c r="AR77" s="122"/>
      <c r="AS77" s="130"/>
      <c r="AX77" s="122"/>
      <c r="AY77" s="130"/>
    </row>
    <row r="78" spans="1:53" ht="16.350000000000001" customHeight="1">
      <c r="A78" s="126"/>
      <c r="B78" s="645"/>
      <c r="C78" s="645"/>
      <c r="D78" s="646"/>
      <c r="E78" s="261"/>
      <c r="F78" s="260" t="s">
        <v>16636</v>
      </c>
      <c r="G78" s="110" t="s">
        <v>16606</v>
      </c>
      <c r="H78" s="282">
        <v>301</v>
      </c>
      <c r="I78" s="255">
        <f>SUMIFS(台帳表ｓ[金額],台帳表ｓ[精算
グループ],確報【２月】!$H78,台帳表ｓ[入金月（月のみ）],確報【２月】!$A$1,台帳表ｓ[ＮＣ区分],"西部")+SUMIFS(測量台帳1ｓ[入金額],測量台帳1ｓ[精算
グループ],確報【２月】!$H78,測量台帳1ｓ[入金月（月のみ）],確報【２月】!$A$1,測量台帳1ｓ[NC区分],"西部")+SUMIFS(測量台帳1__2ｓ[入金額(後)],測量台帳1__2ｓ[精算
グループ(後)],確報【２月】!$H78,測量台帳1__2ｓ[入金月(後)（月のみ）],確報【２月】!$A$1,測量台帳1__2ｓ[NC区分],"西部")</f>
        <v>0</v>
      </c>
      <c r="J78" s="294">
        <v>301</v>
      </c>
      <c r="K78" s="255">
        <f>SUMIFS(台帳表ｓ[金額],台帳表ｓ[精算
グループ],確報【２月】!$H78,台帳表ｓ[入金月（月のみ）],確報【２月】!$A$1,台帳表ｓ[ＮＣ区分],"埼玉")+SUMIFS(測量台帳1ｓ[入金額],測量台帳1ｓ[精算
グループ],確報【２月】!$H78,測量台帳1ｓ[入金月（月のみ）],確報【２月】!$A$1,測量台帳1ｓ[NC区分],"埼玉")+SUMIFS(測量台帳1__2ｓ[入金額(後)],測量台帳1__2ｓ[精算
グループ(後)],確報【２月】!$H78,測量台帳1__2ｓ[入金月(後)（月のみ）],確報【２月】!$A$1,測量台帳1__2ｓ[NC区分],"埼玉")</f>
        <v>0</v>
      </c>
      <c r="L78" s="294">
        <v>301</v>
      </c>
      <c r="M78" s="255">
        <f>SUMIFS(台帳表ｓ[金額],台帳表ｓ[精算
グループ],確報【２月】!$H78,台帳表ｓ[入金月（月のみ）],確報【２月】!$A$1,台帳表ｓ[ＮＣ区分],"北部")+SUMIFS(測量台帳1ｓ[入金額],測量台帳1ｓ[精算
グループ],確報【２月】!$H78,測量台帳1ｓ[入金月（月のみ）],確報【２月】!$A$1,測量台帳1ｓ[NC区分],"北部")+SUMIFS(測量台帳1__2ｓ[入金額(後)],測量台帳1__2ｓ[精算
グループ(後)],確報【２月】!$H78,測量台帳1__2ｓ[入金月(後)（月のみ）],確報【２月】!$A$1,測量台帳1__2ｓ[NC区分],"北部")</f>
        <v>0</v>
      </c>
      <c r="N78" s="294">
        <v>301</v>
      </c>
      <c r="O78" s="248">
        <f>SUMIFS(台帳表ｓ[金額],台帳表ｓ[精算
グループ],確報【２月】!$H78,台帳表ｓ[入金月（月のみ）],確報【２月】!$A$1,台帳表ｓ[ＮＣ区分],"南部")+SUMIFS(測量台帳1ｓ[入金額],測量台帳1ｓ[精算
グループ],確報【２月】!$H78,測量台帳1ｓ[入金月（月のみ）],確報【２月】!$A$1,測量台帳1ｓ[NC区分],"南部")+SUMIFS(測量台帳1__2ｓ[入金額(後)],測量台帳1__2ｓ[精算
グループ(後)],確報【２月】!$H78,測量台帳1__2ｓ[入金月(後)（月のみ）],確報【２月】!$A$1,測量台帳1__2ｓ[NC区分],"南部")</f>
        <v>0</v>
      </c>
      <c r="P78" s="282">
        <v>301</v>
      </c>
      <c r="Q78" s="248">
        <f>SUMIFS(台帳表ｔ[金額],台帳表ｔ[精算
グループ],確報【２月】!$H78,台帳表ｔ[入金月（月のみ）],確報【２月】!$A$1,台帳表ｔ[ＮＣ区分],"多摩")+SUMIFS(測量台帳1ｔ[入金額],測量台帳1ｔ[精算
グループ],確報【２月】!$H78,測量台帳1ｔ[入金月（月のみ）],確報【２月】!$A$1,測量台帳1ｔ[NC区分],"多摩")+SUMIFS(測量台帳1__2ｔ[入金額(後)],測量台帳1__2ｔ[精算
グループ(後)],確報【２月】!$H78,測量台帳1__2ｔ[入金月(後)（月のみ）],確報【２月】!$A$1,測量台帳1__2ｔ[NC区分],"多摩")</f>
        <v>0</v>
      </c>
      <c r="R78" s="282">
        <v>301</v>
      </c>
      <c r="S78" s="255">
        <f>SUMIFS(台帳表ｋ[金額],台帳表ｋ[精算
グループ],確報【２月】!$H78,台帳表ｋ[入金月（月のみ）],確報【２月】!$A$1,台帳表ｋ[事務所/分室],"神")+SUMIFS(測量台帳1ｋ[入金額],測量台帳1ｋ[精算
グループ],確報【２月】!$H78,測量台帳1ｋ[入金月（月のみ）],確報【２月】!$A$1,測量台帳1ｋ[NC区分],"神奈川")+SUMIFS(測量台帳1__2ｋ[入金額(後)],測量台帳1__2ｋ[精算
グループ(後)],確報【２月】!$H78,測量台帳1__2ｋ[入金月(後)（月のみ）],確報【２月】!$A$1,測量台帳1__2ｋ[NC区分],"神奈川")</f>
        <v>0</v>
      </c>
      <c r="T78" s="294">
        <v>301</v>
      </c>
      <c r="U78" s="248">
        <f>SUMIFS(台帳表ｋ[金額],台帳表ｋ[精算
グループ],確報【２月】!$H78,台帳表ｋ[入金月（月のみ）],確報【２月】!$A$1,台帳表ｋ[事務所/分室],"湘")+SUMIFS(測量台帳1ｋ[入金額],測量台帳1ｋ[精算
グループ],確報【２月】!$H78,測量台帳1ｋ[入金月（月のみ）],確報【２月】!$A$1,測量台帳1ｋ[NC区分],"湘南")+SUMIFS(測量台帳1__2ｋ[入金額(後)],測量台帳1__2ｋ[精算
グループ(後)],確報【２月】!$H78,測量台帳1__2ｋ[入金月(後)（月のみ）],確報【２月】!$A$1,測量台帳1__2ｋ[NC区分],"湘南")</f>
        <v>0</v>
      </c>
      <c r="V78" s="247"/>
      <c r="W78" s="248" t="str">
        <f>IFERROR(INDEX(設備G入力用!$E$3:$R$72, MATCH($H78,設備G入力用!$E$3:$E$72, 0), MATCH($A$1 &amp; "月",設備G入力用!$E$2:$R$2, 0)),"")</f>
        <v/>
      </c>
      <c r="X78" s="23">
        <f>SUM(I78,K78,M78,O78,Q78,S78,U78,W78)</f>
        <v>0</v>
      </c>
      <c r="AF78" s="122"/>
      <c r="AG78" s="122"/>
      <c r="AH78" s="130"/>
      <c r="AI78" s="131"/>
      <c r="AJ78" s="131"/>
      <c r="AL78" s="764" t="s">
        <v>16678</v>
      </c>
      <c r="AM78" s="765"/>
      <c r="AN78" s="766"/>
      <c r="AR78" s="122"/>
      <c r="AS78" s="122"/>
      <c r="AT78" s="130"/>
      <c r="AX78" s="122"/>
      <c r="AY78" s="122"/>
      <c r="AZ78" s="130"/>
    </row>
    <row r="79" spans="1:53" ht="16.350000000000001" customHeight="1">
      <c r="A79" s="641"/>
      <c r="E79" s="647"/>
      <c r="F79" s="259" t="s">
        <v>16637</v>
      </c>
      <c r="G79" s="62"/>
      <c r="H79" s="283">
        <v>302</v>
      </c>
      <c r="I79" s="285">
        <f>SUMIFS(台帳表ｓ[金額],台帳表ｓ[精算
グループ],確報【２月】!$H79,台帳表ｓ[入金月（月のみ）],確報【２月】!$A$1,台帳表ｓ[ＮＣ区分],"西部")+SUMIFS(測量台帳1ｓ[入金額],測量台帳1ｓ[精算
グループ],確報【２月】!$H79,測量台帳1ｓ[入金月（月のみ）],確報【２月】!$A$1,測量台帳1ｓ[NC区分],"西部")+SUMIFS(測量台帳1__2ｓ[入金額(後)],測量台帳1__2ｓ[精算
グループ(後)],確報【２月】!$H79,測量台帳1__2ｓ[入金月(後)（月のみ）],確報【２月】!$A$1,測量台帳1__2ｓ[NC区分],"西部")</f>
        <v>0</v>
      </c>
      <c r="J79" s="295">
        <v>302</v>
      </c>
      <c r="K79" s="285">
        <f>SUMIFS(台帳表ｓ[金額],台帳表ｓ[精算
グループ],確報【２月】!$H79,台帳表ｓ[入金月（月のみ）],確報【２月】!$A$1,台帳表ｓ[ＮＣ区分],"埼玉")+SUMIFS(測量台帳1ｓ[入金額],測量台帳1ｓ[精算
グループ],確報【２月】!$H79,測量台帳1ｓ[入金月（月のみ）],確報【２月】!$A$1,測量台帳1ｓ[NC区分],"埼玉")+SUMIFS(測量台帳1__2ｓ[入金額(後)],測量台帳1__2ｓ[精算
グループ(後)],確報【２月】!$H79,測量台帳1__2ｓ[入金月(後)（月のみ）],確報【２月】!$A$1,測量台帳1__2ｓ[NC区分],"埼玉")</f>
        <v>0</v>
      </c>
      <c r="L79" s="295">
        <v>302</v>
      </c>
      <c r="M79" s="285">
        <f>SUMIFS(台帳表ｓ[金額],台帳表ｓ[精算
グループ],確報【２月】!$H79,台帳表ｓ[入金月（月のみ）],確報【２月】!$A$1,台帳表ｓ[ＮＣ区分],"北部")+SUMIFS(測量台帳1ｓ[入金額],測量台帳1ｓ[精算
グループ],確報【２月】!$H79,測量台帳1ｓ[入金月（月のみ）],確報【２月】!$A$1,測量台帳1ｓ[NC区分],"北部")+SUMIFS(測量台帳1__2ｓ[入金額(後)],測量台帳1__2ｓ[精算
グループ(後)],確報【２月】!$H79,測量台帳1__2ｓ[入金月(後)（月のみ）],確報【２月】!$A$1,測量台帳1__2ｓ[NC区分],"北部")</f>
        <v>0</v>
      </c>
      <c r="N79" s="295">
        <v>302</v>
      </c>
      <c r="O79" s="246">
        <f>SUMIFS(台帳表ｓ[金額],台帳表ｓ[精算
グループ],確報【２月】!$H79,台帳表ｓ[入金月（月のみ）],確報【２月】!$A$1,台帳表ｓ[ＮＣ区分],"南部")+SUMIFS(測量台帳1ｓ[入金額],測量台帳1ｓ[精算
グループ],確報【２月】!$H79,測量台帳1ｓ[入金月（月のみ）],確報【２月】!$A$1,測量台帳1ｓ[NC区分],"南部")+SUMIFS(測量台帳1__2ｓ[入金額(後)],測量台帳1__2ｓ[精算
グループ(後)],確報【２月】!$H79,測量台帳1__2ｓ[入金月(後)（月のみ）],確報【２月】!$A$1,測量台帳1__2ｓ[NC区分],"南部")</f>
        <v>0</v>
      </c>
      <c r="P79" s="283">
        <v>302</v>
      </c>
      <c r="Q79" s="246">
        <f>SUMIFS(台帳表ｔ[金額],台帳表ｔ[精算
グループ],確報【２月】!$H79,台帳表ｔ[入金月（月のみ）],確報【２月】!$A$1,台帳表ｔ[ＮＣ区分],"多摩")+SUMIFS(測量台帳1ｔ[入金額],測量台帳1ｔ[精算
グループ],確報【２月】!$H79,測量台帳1ｔ[入金月（月のみ）],確報【２月】!$A$1,測量台帳1ｔ[NC区分],"多摩")+SUMIFS(測量台帳1__2ｔ[入金額(後)],測量台帳1__2ｔ[精算
グループ(後)],確報【２月】!$H79,測量台帳1__2ｔ[入金月(後)（月のみ）],確報【２月】!$A$1,測量台帳1__2ｔ[NC区分],"多摩")</f>
        <v>0</v>
      </c>
      <c r="R79" s="283">
        <v>302</v>
      </c>
      <c r="S79" s="285">
        <f>SUMIFS(台帳表ｋ[金額],台帳表ｋ[精算
グループ],確報【２月】!$H79,台帳表ｋ[入金月（月のみ）],確報【２月】!$A$1,台帳表ｋ[事務所/分室],"神")+SUMIFS(測量台帳1ｋ[入金額],測量台帳1ｋ[精算
グループ],確報【２月】!$H79,測量台帳1ｋ[入金月（月のみ）],確報【２月】!$A$1,測量台帳1ｋ[NC区分],"神奈川")+SUMIFS(測量台帳1__2ｋ[入金額(後)],測量台帳1__2ｋ[精算
グループ(後)],確報【２月】!$H79,測量台帳1__2ｋ[入金月(後)（月のみ）],確報【２月】!$A$1,測量台帳1__2ｋ[NC区分],"神奈川")</f>
        <v>0</v>
      </c>
      <c r="T79" s="295">
        <v>302</v>
      </c>
      <c r="U79" s="246">
        <f>SUMIFS(台帳表ｋ[金額],台帳表ｋ[精算
グループ],確報【２月】!$H79,台帳表ｋ[入金月（月のみ）],確報【２月】!$A$1,台帳表ｋ[事務所/分室],"湘")+SUMIFS(測量台帳1ｋ[入金額],測量台帳1ｋ[精算
グループ],確報【２月】!$H79,測量台帳1ｋ[入金月（月のみ）],確報【２月】!$A$1,測量台帳1ｋ[NC区分],"湘南")+SUMIFS(測量台帳1__2ｋ[入金額(後)],測量台帳1__2ｋ[精算
グループ(後)],確報【２月】!$H79,測量台帳1__2ｋ[入金月(後)（月のみ）],確報【２月】!$A$1,測量台帳1__2ｋ[NC区分],"湘南")</f>
        <v>0</v>
      </c>
      <c r="V79" s="245"/>
      <c r="W79" s="246" t="str">
        <f>IFERROR(INDEX(設備G入力用!$E$3:$R$72, MATCH($H79,設備G入力用!$E$3:$E$72, 0), MATCH($A$1 &amp; "月",設備G入力用!$E$2:$R$2, 0)),"")</f>
        <v/>
      </c>
      <c r="X79" s="30">
        <f>SUM(I79,K79,M79,O79,Q79,S79,U79,W79)</f>
        <v>0</v>
      </c>
      <c r="AF79" s="136"/>
      <c r="AG79" s="130"/>
      <c r="AL79" s="1076" t="s">
        <v>16679</v>
      </c>
      <c r="AM79" s="1076"/>
      <c r="AN79" s="767" t="s">
        <v>16680</v>
      </c>
      <c r="AR79" s="136"/>
      <c r="AS79" s="130"/>
      <c r="AX79" s="136"/>
      <c r="AY79" s="130"/>
    </row>
    <row r="80" spans="1:53" ht="16.350000000000001" customHeight="1" thickBot="1">
      <c r="A80" s="641"/>
      <c r="E80" s="647"/>
      <c r="F80" s="259" t="s">
        <v>16638</v>
      </c>
      <c r="G80" s="62" t="s">
        <v>16604</v>
      </c>
      <c r="H80" s="283">
        <v>303</v>
      </c>
      <c r="I80" s="285">
        <f>SUMIFS(台帳表ｓ[金額],台帳表ｓ[精算
グループ],確報【２月】!$H80,台帳表ｓ[入金月（月のみ）],確報【２月】!$A$1,台帳表ｓ[ＮＣ区分],"西部")+SUMIFS(測量台帳1ｓ[入金額],測量台帳1ｓ[精算
グループ],確報【２月】!$H80,測量台帳1ｓ[入金月（月のみ）],確報【２月】!$A$1,測量台帳1ｓ[NC区分],"西部")+SUMIFS(測量台帳1__2ｓ[入金額(後)],測量台帳1__2ｓ[精算
グループ(後)],確報【２月】!$H80,測量台帳1__2ｓ[入金月(後)（月のみ）],確報【２月】!$A$1,測量台帳1__2ｓ[NC区分],"西部")</f>
        <v>0</v>
      </c>
      <c r="J80" s="295">
        <v>303</v>
      </c>
      <c r="K80" s="285">
        <f>SUMIFS(台帳表ｓ[金額],台帳表ｓ[精算
グループ],確報【２月】!$H80,台帳表ｓ[入金月（月のみ）],確報【２月】!$A$1,台帳表ｓ[ＮＣ区分],"埼玉")+SUMIFS(測量台帳1ｓ[入金額],測量台帳1ｓ[精算
グループ],確報【２月】!$H80,測量台帳1ｓ[入金月（月のみ）],確報【２月】!$A$1,測量台帳1ｓ[NC区分],"埼玉")+SUMIFS(測量台帳1__2ｓ[入金額(後)],測量台帳1__2ｓ[精算
グループ(後)],確報【２月】!$H80,測量台帳1__2ｓ[入金月(後)（月のみ）],確報【２月】!$A$1,測量台帳1__2ｓ[NC区分],"埼玉")</f>
        <v>0</v>
      </c>
      <c r="L80" s="295">
        <v>303</v>
      </c>
      <c r="M80" s="285">
        <f>SUMIFS(台帳表ｓ[金額],台帳表ｓ[精算
グループ],確報【２月】!$H80,台帳表ｓ[入金月（月のみ）],確報【２月】!$A$1,台帳表ｓ[ＮＣ区分],"北部")+SUMIFS(測量台帳1ｓ[入金額],測量台帳1ｓ[精算
グループ],確報【２月】!$H80,測量台帳1ｓ[入金月（月のみ）],確報【２月】!$A$1,測量台帳1ｓ[NC区分],"北部")+SUMIFS(測量台帳1__2ｓ[入金額(後)],測量台帳1__2ｓ[精算
グループ(後)],確報【２月】!$H80,測量台帳1__2ｓ[入金月(後)（月のみ）],確報【２月】!$A$1,測量台帳1__2ｓ[NC区分],"北部")</f>
        <v>0</v>
      </c>
      <c r="N80" s="295">
        <v>303</v>
      </c>
      <c r="O80" s="246">
        <f>SUMIFS(台帳表ｓ[金額],台帳表ｓ[精算
グループ],確報【２月】!$H80,台帳表ｓ[入金月（月のみ）],確報【２月】!$A$1,台帳表ｓ[ＮＣ区分],"南部")+SUMIFS(測量台帳1ｓ[入金額],測量台帳1ｓ[精算
グループ],確報【２月】!$H80,測量台帳1ｓ[入金月（月のみ）],確報【２月】!$A$1,測量台帳1ｓ[NC区分],"南部")+SUMIFS(測量台帳1__2ｓ[入金額(後)],測量台帳1__2ｓ[精算
グループ(後)],確報【２月】!$H80,測量台帳1__2ｓ[入金月(後)（月のみ）],確報【２月】!$A$1,測量台帳1__2ｓ[NC区分],"南部")</f>
        <v>0</v>
      </c>
      <c r="P80" s="283">
        <v>303</v>
      </c>
      <c r="Q80" s="246">
        <f>SUMIFS(台帳表ｔ[金額],台帳表ｔ[精算
グループ],確報【２月】!$H80,台帳表ｔ[入金月（月のみ）],確報【２月】!$A$1,台帳表ｔ[ＮＣ区分],"多摩")+SUMIFS(測量台帳1ｔ[入金額],測量台帳1ｔ[精算
グループ],確報【２月】!$H80,測量台帳1ｔ[入金月（月のみ）],確報【２月】!$A$1,測量台帳1ｔ[NC区分],"多摩")+SUMIFS(測量台帳1__2ｔ[入金額(後)],測量台帳1__2ｔ[精算
グループ(後)],確報【２月】!$H80,測量台帳1__2ｔ[入金月(後)（月のみ）],確報【２月】!$A$1,測量台帳1__2ｔ[NC区分],"多摩")</f>
        <v>96905</v>
      </c>
      <c r="R80" s="283">
        <v>303</v>
      </c>
      <c r="S80" s="285">
        <f>SUMIFS(台帳表ｋ[金額],台帳表ｋ[精算
グループ],確報【２月】!$H80,台帳表ｋ[入金月（月のみ）],確報【２月】!$A$1,台帳表ｋ[事務所/分室],"神")+SUMIFS(測量台帳1ｋ[入金額],測量台帳1ｋ[精算
グループ],確報【２月】!$H80,測量台帳1ｋ[入金月（月のみ）],確報【２月】!$A$1,測量台帳1ｋ[NC区分],"神奈川")+SUMIFS(測量台帳1__2ｋ[入金額(後)],測量台帳1__2ｋ[精算
グループ(後)],確報【２月】!$H80,測量台帳1__2ｋ[入金月(後)（月のみ）],確報【２月】!$A$1,測量台帳1__2ｋ[NC区分],"神奈川")</f>
        <v>0</v>
      </c>
      <c r="T80" s="295">
        <v>303</v>
      </c>
      <c r="U80" s="246">
        <f>SUMIFS(台帳表ｋ[金額],台帳表ｋ[精算
グループ],確報【２月】!$H80,台帳表ｋ[入金月（月のみ）],確報【２月】!$A$1,台帳表ｋ[事務所/分室],"湘")+SUMIFS(測量台帳1ｋ[入金額],測量台帳1ｋ[精算
グループ],確報【２月】!$H80,測量台帳1ｋ[入金月（月のみ）],確報【２月】!$A$1,測量台帳1ｋ[NC区分],"湘南")+SUMIFS(測量台帳1__2ｋ[入金額(後)],測量台帳1__2ｋ[精算
グループ(後)],確報【２月】!$H80,測量台帳1__2ｋ[入金月(後)（月のみ）],確報【２月】!$A$1,測量台帳1__2ｋ[NC区分],"湘南")</f>
        <v>0</v>
      </c>
      <c r="V80" s="245"/>
      <c r="W80" s="246" t="str">
        <f>IFERROR(INDEX(設備G入力用!$E$3:$R$72, MATCH($H80,設備G入力用!$E$3:$E$72, 0), MATCH($A$1 &amp; "月",設備G入力用!$E$2:$R$2, 0)),"")</f>
        <v/>
      </c>
      <c r="X80" s="30">
        <f>SUM(I80,K80,M80,O80,Q80,S80,U80,W80)</f>
        <v>96905</v>
      </c>
      <c r="AA80" s="127"/>
      <c r="AF80" s="139"/>
      <c r="AG80" s="140"/>
      <c r="AL80" s="1077" t="s">
        <v>16681</v>
      </c>
      <c r="AM80" s="1077"/>
      <c r="AN80" s="744">
        <f>INDEX(設備G入力用!F75:Q79,2, MATCH($A$1,設備G入力用!$F$2:$Q$2,0))</f>
        <v>84000</v>
      </c>
      <c r="AR80" s="139"/>
      <c r="AS80" s="140"/>
      <c r="AX80" s="139"/>
      <c r="AY80" s="140"/>
    </row>
    <row r="81" spans="1:50" ht="16.350000000000001" customHeight="1" thickBot="1">
      <c r="E81" s="647"/>
      <c r="F81" s="258" t="s">
        <v>3641</v>
      </c>
      <c r="G81" s="56" t="s">
        <v>16606</v>
      </c>
      <c r="H81" s="281">
        <v>304</v>
      </c>
      <c r="I81" s="286">
        <f>SUMIFS(台帳表ｓ[金額],台帳表ｓ[精算
グループ],確報【２月】!$H81,台帳表ｓ[入金月（月のみ）],確報【２月】!$A$1,台帳表ｓ[ＮＣ区分],"西部")+SUMIFS(測量台帳1ｓ[入金額],測量台帳1ｓ[精算
グループ],確報【２月】!$H81,測量台帳1ｓ[入金月（月のみ）],確報【２月】!$A$1,測量台帳1ｓ[NC区分],"西部")+SUMIFS(測量台帳1__2ｓ[入金額(後)],測量台帳1__2ｓ[精算
グループ(後)],確報【２月】!$H81,測量台帳1__2ｓ[入金月(後)（月のみ）],確報【２月】!$A$1,測量台帳1__2ｓ[NC区分],"西部")</f>
        <v>0</v>
      </c>
      <c r="J81" s="293">
        <v>304</v>
      </c>
      <c r="K81" s="286">
        <f>SUMIFS(台帳表ｓ[金額],台帳表ｓ[精算
グループ],確報【２月】!$H81,台帳表ｓ[入金月（月のみ）],確報【２月】!$A$1,台帳表ｓ[ＮＣ区分],"埼玉")+SUMIFS(測量台帳1ｓ[入金額],測量台帳1ｓ[精算
グループ],確報【２月】!$H81,測量台帳1ｓ[入金月（月のみ）],確報【２月】!$A$1,測量台帳1ｓ[NC区分],"埼玉")+SUMIFS(測量台帳1__2ｓ[入金額(後)],測量台帳1__2ｓ[精算
グループ(後)],確報【２月】!$H81,測量台帳1__2ｓ[入金月(後)（月のみ）],確報【２月】!$A$1,測量台帳1__2ｓ[NC区分],"埼玉")</f>
        <v>0</v>
      </c>
      <c r="L81" s="293">
        <v>304</v>
      </c>
      <c r="M81" s="286">
        <f>SUMIFS(台帳表ｓ[金額],台帳表ｓ[精算
グループ],確報【２月】!$H81,台帳表ｓ[入金月（月のみ）],確報【２月】!$A$1,台帳表ｓ[ＮＣ区分],"北部")+SUMIFS(測量台帳1ｓ[入金額],測量台帳1ｓ[精算
グループ],確報【２月】!$H81,測量台帳1ｓ[入金月（月のみ）],確報【２月】!$A$1,測量台帳1ｓ[NC区分],"北部")+SUMIFS(測量台帳1__2ｓ[入金額(後)],測量台帳1__2ｓ[精算
グループ(後)],確報【２月】!$H81,測量台帳1__2ｓ[入金月(後)（月のみ）],確報【２月】!$A$1,測量台帳1__2ｓ[NC区分],"北部")</f>
        <v>0</v>
      </c>
      <c r="N81" s="293">
        <v>304</v>
      </c>
      <c r="O81" s="244">
        <f>SUMIFS(台帳表ｓ[金額],台帳表ｓ[精算
グループ],確報【２月】!$H81,台帳表ｓ[入金月（月のみ）],確報【２月】!$A$1,台帳表ｓ[ＮＣ区分],"南部")+SUMIFS(測量台帳1ｓ[入金額],測量台帳1ｓ[精算
グループ],確報【２月】!$H81,測量台帳1ｓ[入金月（月のみ）],確報【２月】!$A$1,測量台帳1ｓ[NC区分],"南部")+SUMIFS(測量台帳1__2ｓ[入金額(後)],測量台帳1__2ｓ[精算
グループ(後)],確報【２月】!$H81,測量台帳1__2ｓ[入金月(後)（月のみ）],確報【２月】!$A$1,測量台帳1__2ｓ[NC区分],"南部")</f>
        <v>0</v>
      </c>
      <c r="P81" s="281">
        <v>304</v>
      </c>
      <c r="Q81" s="244">
        <f>SUMIFS(台帳表ｔ[金額],台帳表ｔ[精算
グループ],確報【２月】!$H81,台帳表ｔ[入金月（月のみ）],確報【２月】!$A$1,台帳表ｔ[ＮＣ区分],"多摩")+SUMIFS(測量台帳1ｔ[入金額],測量台帳1ｔ[精算
グループ],確報【２月】!$H81,測量台帳1ｔ[入金月（月のみ）],確報【２月】!$A$1,測量台帳1ｔ[NC区分],"多摩")+SUMIFS(測量台帳1__2ｔ[入金額(後)],測量台帳1__2ｔ[精算
グループ(後)],確報【２月】!$H81,測量台帳1__2ｔ[入金月(後)（月のみ）],確報【２月】!$A$1,測量台帳1__2ｔ[NC区分],"多摩")</f>
        <v>0</v>
      </c>
      <c r="R81" s="281">
        <v>304</v>
      </c>
      <c r="S81" s="286">
        <f>SUMIFS(台帳表ｋ[金額],台帳表ｋ[精算
グループ],確報【２月】!$H81,台帳表ｋ[入金月（月のみ）],確報【２月】!$A$1,台帳表ｋ[事務所/分室],"神")+SUMIFS(測量台帳1ｋ[入金額],測量台帳1ｋ[精算
グループ],確報【２月】!$H81,測量台帳1ｋ[入金月（月のみ）],確報【２月】!$A$1,測量台帳1ｋ[NC区分],"神奈川")+SUMIFS(測量台帳1__2ｋ[入金額(後)],測量台帳1__2ｋ[精算
グループ(後)],確報【２月】!$H81,測量台帳1__2ｋ[入金月(後)（月のみ）],確報【２月】!$A$1,測量台帳1__2ｋ[NC区分],"神奈川")</f>
        <v>0</v>
      </c>
      <c r="T81" s="293">
        <v>304</v>
      </c>
      <c r="U81" s="244">
        <f>SUMIFS(台帳表ｋ[金額],台帳表ｋ[精算
グループ],確報【２月】!$H81,台帳表ｋ[入金月（月のみ）],確報【２月】!$A$1,台帳表ｋ[事務所/分室],"湘")+SUMIFS(測量台帳1ｋ[入金額],測量台帳1ｋ[精算
グループ],確報【２月】!$H81,測量台帳1ｋ[入金月（月のみ）],確報【２月】!$A$1,測量台帳1ｋ[NC区分],"湘南")+SUMIFS(測量台帳1__2ｋ[入金額(後)],測量台帳1__2ｋ[精算
グループ(後)],確報【２月】!$H81,測量台帳1__2ｋ[入金月(後)（月のみ）],確報【２月】!$A$1,測量台帳1__2ｋ[NC区分],"湘南")</f>
        <v>0</v>
      </c>
      <c r="V81" s="243"/>
      <c r="W81" s="244" t="str">
        <f>IFERROR(INDEX(設備G入力用!$E$3:$R$72, MATCH($H81,設備G入力用!$E$3:$E$72, 0), MATCH($A$1 &amp; "月",設備G入力用!$E$2:$R$2, 0)),"")</f>
        <v/>
      </c>
      <c r="X81" s="41">
        <f>SUM(I81,K81,M81,O81,Q81,S81,U81,W81)</f>
        <v>0</v>
      </c>
      <c r="Y81" s="16">
        <f>SUM(X78:X81)</f>
        <v>96905</v>
      </c>
      <c r="Z81" s="13" t="s">
        <v>16639</v>
      </c>
      <c r="AA81" s="127"/>
      <c r="AD81" s="129"/>
      <c r="AE81" s="129"/>
      <c r="AF81" s="122"/>
      <c r="AG81" s="130"/>
      <c r="AL81" s="1078" t="s">
        <v>16682</v>
      </c>
      <c r="AM81" s="1078"/>
      <c r="AN81" s="744">
        <f>INDEX(設備G入力用!F75:Q79,3, MATCH($A$1,設備G入力用!$F$2:$Q$2,0))</f>
        <v>0</v>
      </c>
    </row>
    <row r="82" spans="1:50" ht="16.350000000000001" customHeight="1" thickBot="1">
      <c r="A82" s="132"/>
      <c r="B82" s="133"/>
      <c r="C82" s="133"/>
      <c r="D82" s="133"/>
      <c r="E82" s="648"/>
      <c r="F82" s="133" t="s">
        <v>16633</v>
      </c>
      <c r="G82" s="134"/>
      <c r="H82" s="251"/>
      <c r="I82" s="252">
        <f>SUM(I78:I81)</f>
        <v>0</v>
      </c>
      <c r="J82" s="249"/>
      <c r="K82" s="252">
        <f t="shared" ref="K82:W82" si="12">SUM(K78:K81)</f>
        <v>0</v>
      </c>
      <c r="L82" s="249"/>
      <c r="M82" s="252">
        <f t="shared" si="12"/>
        <v>0</v>
      </c>
      <c r="N82" s="249"/>
      <c r="O82" s="250">
        <f t="shared" si="12"/>
        <v>0</v>
      </c>
      <c r="P82" s="249"/>
      <c r="Q82" s="250">
        <f t="shared" si="12"/>
        <v>96905</v>
      </c>
      <c r="R82" s="249"/>
      <c r="S82" s="252">
        <f t="shared" si="12"/>
        <v>0</v>
      </c>
      <c r="T82" s="249"/>
      <c r="U82" s="252">
        <f t="shared" si="12"/>
        <v>0</v>
      </c>
      <c r="V82" s="251"/>
      <c r="W82" s="250">
        <f t="shared" si="12"/>
        <v>0</v>
      </c>
      <c r="X82" s="135"/>
      <c r="Z82" s="144"/>
      <c r="AD82" s="129"/>
      <c r="AE82" s="129"/>
      <c r="AF82" s="122"/>
      <c r="AG82" s="122"/>
      <c r="AH82" s="130"/>
      <c r="AL82" s="1077" t="s">
        <v>16654</v>
      </c>
      <c r="AM82" s="1077"/>
      <c r="AN82" s="744">
        <f>INDEX(設備G入力用!F75:Q80,4, MATCH($A$1,設備G入力用!$F$2:$Q$2,0))</f>
        <v>0</v>
      </c>
    </row>
    <row r="83" spans="1:50" ht="15" thickTop="1" thickBot="1">
      <c r="A83" s="137"/>
      <c r="B83" s="138" t="s">
        <v>16640</v>
      </c>
      <c r="C83" s="121"/>
      <c r="D83" s="121"/>
      <c r="E83" s="121"/>
      <c r="F83" s="121"/>
      <c r="G83" s="56"/>
      <c r="H83" s="994">
        <f>I77+I82</f>
        <v>14542033</v>
      </c>
      <c r="I83" s="995"/>
      <c r="J83" s="996">
        <f>K77+K82</f>
        <v>3930437</v>
      </c>
      <c r="K83" s="997"/>
      <c r="L83" s="996">
        <f>M77+M82</f>
        <v>4853043</v>
      </c>
      <c r="M83" s="997"/>
      <c r="N83" s="995">
        <f>O77+O82</f>
        <v>5580186</v>
      </c>
      <c r="O83" s="998"/>
      <c r="P83" s="994">
        <f>Q77+Q82</f>
        <v>40436228</v>
      </c>
      <c r="Q83" s="998"/>
      <c r="R83" s="994">
        <f>S77+S82</f>
        <v>29048301</v>
      </c>
      <c r="S83" s="997"/>
      <c r="T83" s="995">
        <f>U77+U82</f>
        <v>17642178</v>
      </c>
      <c r="U83" s="998"/>
      <c r="V83" s="994">
        <f>W77+W82</f>
        <v>624146</v>
      </c>
      <c r="W83" s="998"/>
      <c r="X83" s="15"/>
      <c r="AF83" s="122"/>
      <c r="AL83" s="1077" t="s">
        <v>16683</v>
      </c>
      <c r="AM83" s="1077"/>
      <c r="AN83" s="744">
        <f>INDEX(設備G入力用!F76:Q81,5, MATCH($A$1,設備G入力用!$F$2:$Q$2,0))</f>
        <v>0</v>
      </c>
      <c r="AR83" s="122"/>
      <c r="AX83" s="122"/>
    </row>
    <row r="84" spans="1:50" ht="15.75" customHeight="1" thickBot="1">
      <c r="A84" s="137"/>
      <c r="B84" s="138" t="s">
        <v>16641</v>
      </c>
      <c r="C84" s="121"/>
      <c r="D84" s="121"/>
      <c r="E84" s="121"/>
      <c r="F84" s="56"/>
      <c r="G84" s="719"/>
      <c r="H84" s="1022">
        <f>SUMIF($AL$6:$AL$75,"西部",$AO$6:$AO$75)+SUMIF($AR$6:$AR$75,"西部",$AU$6:$AU$75)+SUMIF($AX$6:$AX$75,"西部",$BA$6:$BA$75)-$AH$76+AN81</f>
        <v>0</v>
      </c>
      <c r="I84" s="1023"/>
      <c r="J84" s="1023"/>
      <c r="K84" s="1023"/>
      <c r="L84" s="1023"/>
      <c r="M84" s="1023"/>
      <c r="N84" s="1023"/>
      <c r="O84" s="1024"/>
      <c r="P84" s="985">
        <f>SUMIF($AF$6:$AF$75,"多摩",$AI$6:$AI$75)+SUMIF($AR$6:$AR$75,"多摩",$AU$6:$AU$75)+SUMIF($AX$6:$AX$75,"多摩",$BA$6:$BA$75)-$AN$76+AN80</f>
        <v>84000</v>
      </c>
      <c r="Q84" s="986"/>
      <c r="R84" s="985">
        <f>SUMIF($AF$6:$AF$75,"神奈川",$AI$6:$AI$75)+SUMIF($AL$6:$AL$75,"神奈川",$AO$6:$AO$75)+SUMIF($AX$6:$AX$75,"神奈川",$BA$6:$BA$75)-$AT$76+AN82</f>
        <v>0</v>
      </c>
      <c r="S84" s="1025"/>
      <c r="T84" s="1026">
        <f>SUMIF($AF$6:$AF$75,"湘南",$AI$6:$AI$75)+SUMIF($AL$6:$AL$75,"湘南",$AO$6:$AO$75)+SUMIF($AR$6:$AR$75,"湘南",$AU$6:$AU$75)-$AZ$76+AN83</f>
        <v>0</v>
      </c>
      <c r="U84" s="986"/>
      <c r="V84" s="985">
        <f>SUMIF($AF$6:$AF$75,"設備",$AI$6:$AI$75)+SUMIF($AL$6:$AL$75,"設備",$AO$6:$AO$75)+SUMIF($AR$6:$AR$75,"設備",$AU$6:$AU$75)+SUMIF($AX$6:$AX$75,"設備",$BA$6:$BA$75)</f>
        <v>0</v>
      </c>
      <c r="W84" s="986"/>
      <c r="X84" s="15"/>
      <c r="Y84" s="24">
        <f>SUM(H85:W85)</f>
        <v>116656552</v>
      </c>
      <c r="AA84" s="127"/>
      <c r="AB84" s="3"/>
      <c r="AC84" s="128" t="s">
        <v>16642</v>
      </c>
      <c r="AF84" s="136"/>
      <c r="AL84" s="122"/>
      <c r="AR84" s="136"/>
      <c r="AX84" s="136"/>
    </row>
    <row r="85" spans="1:50" ht="16.350000000000001" customHeight="1" thickBot="1">
      <c r="A85" s="137"/>
      <c r="B85" s="138" t="s">
        <v>16643</v>
      </c>
      <c r="C85" s="121"/>
      <c r="D85" s="121"/>
      <c r="E85" s="121"/>
      <c r="F85" s="56"/>
      <c r="G85" s="720"/>
      <c r="H85" s="987">
        <f>H83</f>
        <v>14542033</v>
      </c>
      <c r="I85" s="988"/>
      <c r="J85" s="989">
        <f>J83</f>
        <v>3930437</v>
      </c>
      <c r="K85" s="990"/>
      <c r="L85" s="989">
        <f>L83</f>
        <v>4853043</v>
      </c>
      <c r="M85" s="990"/>
      <c r="N85" s="989">
        <f>N83</f>
        <v>5580186</v>
      </c>
      <c r="O85" s="988"/>
      <c r="P85" s="987">
        <f>P83</f>
        <v>40436228</v>
      </c>
      <c r="Q85" s="991"/>
      <c r="R85" s="1014">
        <f>R83</f>
        <v>29048301</v>
      </c>
      <c r="S85" s="1015"/>
      <c r="T85" s="1016">
        <f>T83</f>
        <v>17642178</v>
      </c>
      <c r="U85" s="1017"/>
      <c r="V85" s="1014">
        <f>V83+V84</f>
        <v>624146</v>
      </c>
      <c r="W85" s="1017"/>
      <c r="X85" s="143" t="s">
        <v>16644</v>
      </c>
      <c r="Y85" s="24">
        <f>SUM(H86:W86)</f>
        <v>117700000</v>
      </c>
      <c r="Z85" s="144"/>
      <c r="AB85" s="3"/>
      <c r="AC85" s="122"/>
      <c r="AD85" s="129"/>
      <c r="AE85" s="129"/>
      <c r="AH85" s="130"/>
      <c r="AL85" s="136"/>
    </row>
    <row r="86" spans="1:50" ht="14.25" thickBot="1">
      <c r="A86" s="137"/>
      <c r="B86" s="138" t="s">
        <v>16645</v>
      </c>
      <c r="C86" s="121"/>
      <c r="D86" s="121"/>
      <c r="E86" s="121"/>
      <c r="F86" s="121"/>
      <c r="G86" s="721"/>
      <c r="H86" s="1018">
        <f>INDEX(目標比較!$D$7:$O$7, MATCH($A$1,目標比較!$D$5:$O$5, 0))</f>
        <v>27200000</v>
      </c>
      <c r="I86" s="1019"/>
      <c r="J86" s="1019"/>
      <c r="K86" s="1019"/>
      <c r="L86" s="1019"/>
      <c r="M86" s="1019"/>
      <c r="N86" s="1019"/>
      <c r="O86" s="1019"/>
      <c r="P86" s="1008">
        <f>INDEX(目標比較!$D$14:$O$14, MATCH($A$1,目標比較!$D$5:$O$5, 0))</f>
        <v>50200000</v>
      </c>
      <c r="Q86" s="1010"/>
      <c r="R86" s="1008">
        <f>INDEX(目標比較!$D$28:$O$28,MATCH($A$1,目標比較!$D$5:$O$5,0))+INDEX(目標比較!$D$21:$O$21,MATCH($A$1,目標比較!$D$5:$O$5,0))</f>
        <v>40300000</v>
      </c>
      <c r="S86" s="1009"/>
      <c r="T86" s="1009"/>
      <c r="U86" s="1010"/>
      <c r="V86" s="1020"/>
      <c r="W86" s="1021"/>
      <c r="Y86" s="24">
        <f>SUM(H87:W87)</f>
        <v>-1583594</v>
      </c>
      <c r="AB86" s="3"/>
      <c r="AL86" s="122"/>
      <c r="AM86" s="122"/>
      <c r="AN86" s="130"/>
    </row>
    <row r="87" spans="1:50" ht="13.5" customHeight="1" thickBot="1">
      <c r="A87" s="137"/>
      <c r="B87" s="138" t="s">
        <v>16646</v>
      </c>
      <c r="C87" s="121"/>
      <c r="D87" s="121"/>
      <c r="E87" s="121"/>
      <c r="F87" s="121"/>
      <c r="G87" s="721"/>
      <c r="H87" s="1003">
        <f>H88-H86</f>
        <v>1705699</v>
      </c>
      <c r="I87" s="1004"/>
      <c r="J87" s="1004"/>
      <c r="K87" s="1004"/>
      <c r="L87" s="1004"/>
      <c r="M87" s="1004"/>
      <c r="N87" s="1004"/>
      <c r="O87" s="1004"/>
      <c r="P87" s="1003">
        <f>P88-P86</f>
        <v>-9679772</v>
      </c>
      <c r="Q87" s="1005"/>
      <c r="R87" s="1003">
        <f>R88-R86</f>
        <v>6390479</v>
      </c>
      <c r="S87" s="1004"/>
      <c r="T87" s="1004"/>
      <c r="U87" s="1005"/>
      <c r="V87" s="1006"/>
      <c r="W87" s="1007"/>
      <c r="Y87" s="24">
        <f>SUM(H88:W88)</f>
        <v>116740552</v>
      </c>
      <c r="AB87" s="3"/>
    </row>
    <row r="88" spans="1:50" ht="13.5" customHeight="1" thickBot="1">
      <c r="A88" s="137"/>
      <c r="B88" s="138" t="s">
        <v>16647</v>
      </c>
      <c r="C88" s="121"/>
      <c r="D88" s="121"/>
      <c r="E88" s="121"/>
      <c r="F88" s="56"/>
      <c r="G88" s="720"/>
      <c r="H88" s="1008">
        <f>SUM(H85:O85)+H84</f>
        <v>28905699</v>
      </c>
      <c r="I88" s="1009"/>
      <c r="J88" s="1009"/>
      <c r="K88" s="1009"/>
      <c r="L88" s="1009"/>
      <c r="M88" s="1009"/>
      <c r="N88" s="1009"/>
      <c r="O88" s="1010"/>
      <c r="P88" s="1008">
        <f>P85+P84</f>
        <v>40520228</v>
      </c>
      <c r="Q88" s="1010"/>
      <c r="R88" s="1011">
        <f>R85+T85+R84+T84</f>
        <v>46690479</v>
      </c>
      <c r="S88" s="1012"/>
      <c r="T88" s="1012"/>
      <c r="U88" s="1013"/>
      <c r="V88" s="965">
        <f>+V85</f>
        <v>624146</v>
      </c>
      <c r="W88" s="972"/>
      <c r="AB88" s="3"/>
      <c r="AC88" s="122"/>
    </row>
    <row r="89" spans="1:50" ht="13.5" customHeight="1">
      <c r="F89" s="1028"/>
      <c r="G89" s="1029"/>
      <c r="H89" s="1030" t="s">
        <v>16648</v>
      </c>
      <c r="I89" s="1031"/>
      <c r="J89" s="1032" t="s">
        <v>16649</v>
      </c>
      <c r="K89" s="1031"/>
      <c r="L89" s="1032" t="s">
        <v>16650</v>
      </c>
      <c r="M89" s="1031"/>
      <c r="N89" s="1032" t="s">
        <v>16651</v>
      </c>
      <c r="O89" s="1031"/>
      <c r="P89" s="1032" t="s">
        <v>16652</v>
      </c>
      <c r="Q89" s="1031"/>
      <c r="R89" s="1032" t="s">
        <v>16653</v>
      </c>
      <c r="S89" s="1031"/>
      <c r="T89" s="1032" t="s">
        <v>16654</v>
      </c>
      <c r="U89" s="1031"/>
      <c r="V89" s="1032" t="s">
        <v>16655</v>
      </c>
      <c r="W89" s="1029"/>
      <c r="AB89" s="3"/>
      <c r="AF89" s="1027" t="s">
        <v>16656</v>
      </c>
      <c r="AG89" s="1027"/>
    </row>
    <row r="90" spans="1:50" ht="14.25" customHeight="1">
      <c r="F90" s="1033" t="s">
        <v>16657</v>
      </c>
      <c r="G90" s="1034"/>
      <c r="H90" s="1035">
        <f>SUMIFS(台帳表ｓ[金額],台帳表ｓ[入金月（月のみ）],$A$1,台帳表ｓ[ＮＣ区分],"西部")</f>
        <v>7213724</v>
      </c>
      <c r="I90" s="1002"/>
      <c r="J90" s="1002">
        <f>SUMIFS(台帳表ｓ[金額],台帳表ｓ[入金月（月のみ）],$A$1,台帳表ｓ[ＮＣ区分],"埼玉")</f>
        <v>2418687</v>
      </c>
      <c r="K90" s="1002"/>
      <c r="L90" s="1002">
        <f>SUMIFS(台帳表ｓ[金額],台帳表ｓ[入金月（月のみ）],$A$1,台帳表ｓ[ＮＣ区分],"北部")</f>
        <v>581257</v>
      </c>
      <c r="M90" s="1002"/>
      <c r="N90" s="1002">
        <f>SUMIFS(台帳表ｓ[金額],台帳表ｓ[入金月（月のみ）],$A$1,台帳表ｓ[ＮＣ区分],"南部")</f>
        <v>567492</v>
      </c>
      <c r="O90" s="1002"/>
      <c r="P90" s="1002">
        <f>SUMIFS(台帳表ｔ[金額],台帳表ｔ[入金月（月のみ）],$A$1,台帳表ｔ[ＮＣ区分],"西部")</f>
        <v>2154867</v>
      </c>
      <c r="Q90" s="1002"/>
      <c r="R90" s="1002">
        <f>SUMIFS(台帳表ｔ[金額],台帳表ｔ[入金月（月のみ）],$A$1,台帳表ｔ[ＮＣ区分],"多摩")</f>
        <v>19111031</v>
      </c>
      <c r="S90" s="1002"/>
      <c r="T90" s="1002">
        <f>SUMIFS(台帳表ｋ[金額],台帳表ｋ[入金月（月のみ）],$A$1,台帳表ｋ[事務所/分室],"神")</f>
        <v>8859553</v>
      </c>
      <c r="U90" s="1002"/>
      <c r="V90" s="1036">
        <f>SUMIFS(台帳表ｋ[金額],台帳表ｋ[入金月（月のみ）],$A$1,台帳表ｋ[事務所/分室],"湘")</f>
        <v>10746293</v>
      </c>
      <c r="W90" s="1037"/>
      <c r="AB90" s="3"/>
      <c r="AF90" s="3" t="s">
        <v>16561</v>
      </c>
      <c r="AG90" s="3">
        <v>100</v>
      </c>
      <c r="AH90" s="3" t="s">
        <v>16658</v>
      </c>
    </row>
    <row r="91" spans="1:50" ht="18.75" customHeight="1">
      <c r="F91" s="1033" t="s">
        <v>16659</v>
      </c>
      <c r="G91" s="1034"/>
      <c r="H91" s="1035">
        <f>SUMIFS(測量台帳1__2ｓ[入金額(後)],測量台帳1__2ｓ[入金月(後)（月のみ）],$A$1,測量台帳1__2ｓ[NC区分],"西部")</f>
        <v>1981567</v>
      </c>
      <c r="I91" s="1002"/>
      <c r="J91" s="1002">
        <f>SUMIFS(測量台帳1ｓ[入金額],測量台帳1ｓ[入金月（月のみ）],$A$1,測量台帳1ｓ[NC区分],"埼玉")</f>
        <v>1122725</v>
      </c>
      <c r="K91" s="1002"/>
      <c r="L91" s="1002">
        <f>+SUMIFS(測量台帳1ｓ[入金額],測量台帳1ｓ[入金月（月のみ）],$A$1,測量台帳1ｓ[NC区分],"北部")</f>
        <v>3374543</v>
      </c>
      <c r="M91" s="1002"/>
      <c r="N91" s="1002">
        <f>SUMIFS(測量台帳1ｓ[入金額],測量台帳1ｓ[入金月（月のみ）],$A$1,測量台帳1ｓ[NC区分],"南部")</f>
        <v>1014981</v>
      </c>
      <c r="O91" s="1002"/>
      <c r="P91" s="1002">
        <f>SUMIFS(測量台帳1ｔ[入金額],測量台帳1ｔ[入金月（月のみ）],$A$1,測量台帳1ｔ[NC区分],"西部")</f>
        <v>790092</v>
      </c>
      <c r="Q91" s="1002"/>
      <c r="R91" s="1002">
        <f>SUMIFS(測量台帳1ｔ[入金額],測量台帳1ｔ[入金月（月のみ）],$A$1,測量台帳1ｔ[NC区分],"多摩")</f>
        <v>12120859</v>
      </c>
      <c r="S91" s="1002"/>
      <c r="T91" s="1002">
        <f>SUMIFS(測量台帳1ｋ[入金額],測量台帳1ｋ[入金月（月のみ）],$A$1,測量台帳1ｋ[NC区分],"神奈川")</f>
        <v>10695583</v>
      </c>
      <c r="U91" s="1002"/>
      <c r="V91" s="1036">
        <f>SUMIFS(測量台帳1ｋ[入金額],測量台帳1ｋ[入金月（月のみ）],$A$1,測量台帳1ｋ[NC区分],"湘南")</f>
        <v>6619724</v>
      </c>
      <c r="W91" s="1037"/>
      <c r="AB91" s="3"/>
      <c r="AF91" s="3" t="s">
        <v>16562</v>
      </c>
      <c r="AG91" s="3">
        <v>101</v>
      </c>
      <c r="AH91" s="3" t="s">
        <v>16660</v>
      </c>
    </row>
    <row r="92" spans="1:50" ht="18.75" customHeight="1">
      <c r="F92" s="1038" t="s">
        <v>16661</v>
      </c>
      <c r="G92" s="1039"/>
      <c r="H92" s="1035">
        <f>SUMIFS(測量台帳1ｓ[入金額],測量台帳1ｓ[入金月（月のみ）],$A$1,測量台帳1ｓ[NC区分],"西部")</f>
        <v>5346742</v>
      </c>
      <c r="I92" s="1002"/>
      <c r="J92" s="1002">
        <f>SUMIFS(測量台帳1__2ｓ[入金額(後)],測量台帳1__2ｓ[入金月(後)（月のみ）],$A$1,測量台帳1__2ｓ[NC区分],"埼玉")</f>
        <v>389025</v>
      </c>
      <c r="K92" s="1002"/>
      <c r="L92" s="1002">
        <f>+SUMIFS(測量台帳1__2ｓ[入金額(後)],測量台帳1__2ｓ[入金月(後)（月のみ）],$A$1,測量台帳1__2ｓ[NC区分],"北部")</f>
        <v>897243</v>
      </c>
      <c r="M92" s="1002"/>
      <c r="N92" s="1002">
        <f>SUMIFS(測量台帳1__2ｓ[入金額(後)],測量台帳1__2ｓ[入金月(後)（月のみ）],$A$1,測量台帳1__2ｓ[NC区分],"南部")</f>
        <v>3997713</v>
      </c>
      <c r="O92" s="1002"/>
      <c r="P92" s="1002">
        <f>SUMIFS(測量台帳1__2ｔ[入金額(後)],測量台帳1__2ｔ[入金月(後)（月のみ）],$A$1,測量台帳1__2ｔ[NC区分],"西部")</f>
        <v>0</v>
      </c>
      <c r="Q92" s="1002"/>
      <c r="R92" s="1002">
        <f>+SUMIFS(測量台帳1__2ｔ[入金額(後)],測量台帳1__2ｔ[入金月(後)（月のみ）],$A$1,測量台帳1__2ｔ[NC区分],"多摩")</f>
        <v>6259379</v>
      </c>
      <c r="S92" s="1002"/>
      <c r="T92" s="1002">
        <f>SUMIFS(測量台帳1__2ｋ[入金額(後)],測量台帳1__2ｋ[入金月(後)（月のみ）],$A$1,測量台帳1__2ｋ[NC区分],"神奈川")</f>
        <v>9493165</v>
      </c>
      <c r="U92" s="1002"/>
      <c r="V92" s="1036">
        <f>+SUMIFS(測量台帳1__2ｋ[入金額(後)],測量台帳1__2ｋ[入金月(後)（月のみ）],$A$1,測量台帳1__2ｋ[NC区分],"湘南")</f>
        <v>276161</v>
      </c>
      <c r="W92" s="1037"/>
      <c r="AB92" s="3"/>
      <c r="AF92" s="3" t="s">
        <v>16563</v>
      </c>
      <c r="AG92" s="3">
        <v>103</v>
      </c>
    </row>
    <row r="93" spans="1:50" ht="18.75" customHeight="1">
      <c r="F93" s="1033" t="s">
        <v>16662</v>
      </c>
      <c r="G93" s="1034"/>
      <c r="H93" s="1035">
        <f>SUM(H91:I92)</f>
        <v>7328309</v>
      </c>
      <c r="I93" s="1040"/>
      <c r="J93" s="1002">
        <f>SUM(J91:K92)</f>
        <v>1511750</v>
      </c>
      <c r="K93" s="1040"/>
      <c r="L93" s="1002">
        <f>SUM(L91:M92)</f>
        <v>4271786</v>
      </c>
      <c r="M93" s="1040"/>
      <c r="N93" s="1002">
        <f>SUM(N91:O92)</f>
        <v>5012694</v>
      </c>
      <c r="O93" s="1040"/>
      <c r="P93" s="1002">
        <f>SUM(P91:Q92)</f>
        <v>790092</v>
      </c>
      <c r="Q93" s="1040"/>
      <c r="R93" s="1002">
        <f>SUM(R91:S92)</f>
        <v>18380238</v>
      </c>
      <c r="S93" s="1002"/>
      <c r="T93" s="1002">
        <f>SUM(T91:U92)</f>
        <v>20188748</v>
      </c>
      <c r="U93" s="1040"/>
      <c r="V93" s="1036">
        <f>SUM(V91:W92)</f>
        <v>6895885</v>
      </c>
      <c r="W93" s="1037"/>
      <c r="AF93" s="3" t="s">
        <v>16564</v>
      </c>
      <c r="AG93" s="3">
        <v>201</v>
      </c>
    </row>
    <row r="94" spans="1:50" ht="19.5" customHeight="1" thickBot="1">
      <c r="F94" s="1041" t="s">
        <v>16663</v>
      </c>
      <c r="G94" s="1042"/>
      <c r="H94" s="1043">
        <f>H93+H90</f>
        <v>14542033</v>
      </c>
      <c r="I94" s="1044"/>
      <c r="J94" s="1044">
        <f>J93+J90</f>
        <v>3930437</v>
      </c>
      <c r="K94" s="1044"/>
      <c r="L94" s="1044">
        <f>L93+L90</f>
        <v>4853043</v>
      </c>
      <c r="M94" s="1044"/>
      <c r="N94" s="1044">
        <f>N93+N90</f>
        <v>5580186</v>
      </c>
      <c r="O94" s="1044"/>
      <c r="P94" s="1044">
        <f>P93+P90</f>
        <v>2944959</v>
      </c>
      <c r="Q94" s="1044"/>
      <c r="R94" s="1044">
        <f>R93+R90</f>
        <v>37491269</v>
      </c>
      <c r="S94" s="1044"/>
      <c r="T94" s="1045">
        <f>T90+T93</f>
        <v>29048301</v>
      </c>
      <c r="U94" s="1045"/>
      <c r="V94" s="1046">
        <f>V90+V93</f>
        <v>17642178</v>
      </c>
      <c r="W94" s="1047"/>
      <c r="AD94" s="3"/>
      <c r="AE94" s="3"/>
      <c r="AF94" s="3" t="s">
        <v>16505</v>
      </c>
      <c r="AG94" s="3">
        <v>202</v>
      </c>
    </row>
    <row r="95" spans="1:50" ht="12.75" thickBot="1">
      <c r="O95" s="4"/>
      <c r="P95" s="1048"/>
      <c r="Q95" s="1048"/>
      <c r="AD95" s="3"/>
      <c r="AE95" s="3"/>
      <c r="AF95" s="3" t="s">
        <v>16565</v>
      </c>
      <c r="AG95" s="3">
        <v>203</v>
      </c>
    </row>
    <row r="96" spans="1:50" ht="12.75" customHeight="1">
      <c r="F96" s="1028"/>
      <c r="G96" s="1029"/>
      <c r="H96" s="1030" t="s">
        <v>16664</v>
      </c>
      <c r="I96" s="1031"/>
      <c r="J96" s="1032" t="s">
        <v>16665</v>
      </c>
      <c r="K96" s="1031"/>
      <c r="L96" s="1049" t="s">
        <v>16666</v>
      </c>
      <c r="M96" s="1050"/>
      <c r="O96" s="4"/>
      <c r="P96" s="1048"/>
      <c r="Q96" s="1048"/>
      <c r="AD96" s="3"/>
      <c r="AE96" s="3"/>
    </row>
    <row r="97" spans="6:33" ht="18.75" customHeight="1">
      <c r="F97" s="1051" t="s">
        <v>16657</v>
      </c>
      <c r="G97" s="1052"/>
      <c r="H97" s="1053">
        <f>SUM(H90:O90)</f>
        <v>10781160</v>
      </c>
      <c r="I97" s="1054"/>
      <c r="J97" s="1054">
        <f>R90+P90</f>
        <v>21265898</v>
      </c>
      <c r="K97" s="1054"/>
      <c r="L97" s="1054">
        <f>T90+V90</f>
        <v>19605846</v>
      </c>
      <c r="M97" s="1055"/>
      <c r="O97" s="759"/>
      <c r="P97" s="1048"/>
      <c r="Q97" s="1048"/>
      <c r="AD97" s="3"/>
      <c r="AE97" s="3"/>
      <c r="AF97" s="3" t="s">
        <v>16667</v>
      </c>
      <c r="AG97" s="3">
        <v>301</v>
      </c>
    </row>
    <row r="98" spans="6:33" ht="18.75" customHeight="1">
      <c r="F98" s="1051" t="s">
        <v>16659</v>
      </c>
      <c r="G98" s="1052"/>
      <c r="H98" s="1056">
        <f>SUM(H91:O91)</f>
        <v>7493816</v>
      </c>
      <c r="I98" s="1057"/>
      <c r="J98" s="1054">
        <f t="shared" ref="J98:J100" si="13">R91+P91</f>
        <v>12910951</v>
      </c>
      <c r="K98" s="1054"/>
      <c r="L98" s="1054">
        <f t="shared" ref="L98:L100" si="14">T91+V91</f>
        <v>17315307</v>
      </c>
      <c r="M98" s="1055"/>
      <c r="O98" s="4"/>
      <c r="P98" s="1048"/>
      <c r="Q98" s="1048"/>
      <c r="AD98" s="3"/>
      <c r="AE98" s="3"/>
      <c r="AF98" s="3" t="s">
        <v>16668</v>
      </c>
      <c r="AG98" s="3">
        <v>302</v>
      </c>
    </row>
    <row r="99" spans="6:33" ht="18.75" customHeight="1">
      <c r="F99" s="1038" t="s">
        <v>16661</v>
      </c>
      <c r="G99" s="1039"/>
      <c r="H99" s="1056">
        <f>SUM(H92:O92)</f>
        <v>10630723</v>
      </c>
      <c r="I99" s="1057"/>
      <c r="J99" s="1054">
        <f t="shared" si="13"/>
        <v>6259379</v>
      </c>
      <c r="K99" s="1054"/>
      <c r="L99" s="1054">
        <f t="shared" si="14"/>
        <v>9769326</v>
      </c>
      <c r="M99" s="1055"/>
      <c r="O99" s="6"/>
      <c r="P99" s="1048"/>
      <c r="Q99" s="1048"/>
      <c r="AD99" s="3"/>
      <c r="AE99" s="3"/>
      <c r="AF99" s="3" t="s">
        <v>16669</v>
      </c>
      <c r="AG99" s="3">
        <v>303</v>
      </c>
    </row>
    <row r="100" spans="6:33" ht="18.75" customHeight="1">
      <c r="F100" s="1051" t="s">
        <v>16662</v>
      </c>
      <c r="G100" s="1052"/>
      <c r="H100" s="1053">
        <f>SUM(H93:O93)</f>
        <v>18124539</v>
      </c>
      <c r="I100" s="1054"/>
      <c r="J100" s="1054">
        <f t="shared" si="13"/>
        <v>19170330</v>
      </c>
      <c r="K100" s="1054"/>
      <c r="L100" s="1054">
        <f t="shared" si="14"/>
        <v>27084633</v>
      </c>
      <c r="M100" s="1055"/>
      <c r="N100" s="6"/>
      <c r="O100" s="6"/>
      <c r="P100" s="6"/>
      <c r="Q100" s="6"/>
      <c r="R100" s="6"/>
      <c r="S100" s="6"/>
      <c r="T100" s="1061"/>
      <c r="U100" s="1061"/>
      <c r="AD100" s="3"/>
      <c r="AE100" s="3"/>
      <c r="AF100" s="3" t="s">
        <v>16670</v>
      </c>
      <c r="AG100" s="3">
        <v>304</v>
      </c>
    </row>
    <row r="101" spans="6:33" ht="15" customHeight="1">
      <c r="F101" s="1033" t="s">
        <v>16671</v>
      </c>
      <c r="G101" s="1034"/>
      <c r="H101" s="1062">
        <f>H84</f>
        <v>0</v>
      </c>
      <c r="I101" s="1063"/>
      <c r="J101" s="1063">
        <f>P84</f>
        <v>84000</v>
      </c>
      <c r="K101" s="1063"/>
      <c r="L101" s="1063">
        <f>R84+T84</f>
        <v>0</v>
      </c>
      <c r="M101" s="1064"/>
      <c r="O101" s="760"/>
      <c r="P101" s="1065"/>
      <c r="Q101" s="1065"/>
      <c r="S101" s="760"/>
      <c r="T101" s="1065"/>
      <c r="U101" s="1065"/>
      <c r="X101" s="772"/>
      <c r="AD101" s="3"/>
      <c r="AE101" s="3"/>
    </row>
    <row r="102" spans="6:33" ht="18.75" customHeight="1" thickBot="1">
      <c r="F102" s="1041" t="s">
        <v>16672</v>
      </c>
      <c r="G102" s="1042"/>
      <c r="H102" s="1058">
        <f>H100+H97+H101</f>
        <v>28905699</v>
      </c>
      <c r="I102" s="1059"/>
      <c r="J102" s="1059">
        <f>J97+J100+J101</f>
        <v>40520228</v>
      </c>
      <c r="K102" s="1059"/>
      <c r="L102" s="1059">
        <f>L97+L100+L101</f>
        <v>46690479</v>
      </c>
      <c r="M102" s="1060"/>
      <c r="O102" s="760"/>
      <c r="P102" s="1048"/>
      <c r="Q102" s="1048"/>
      <c r="S102" s="760"/>
      <c r="T102" s="1048"/>
      <c r="U102" s="1048"/>
      <c r="AA102" s="145"/>
      <c r="AD102" s="3"/>
      <c r="AE102" s="3"/>
    </row>
    <row r="103" spans="6:33">
      <c r="K103" s="759"/>
      <c r="M103" s="768"/>
      <c r="O103" s="759"/>
      <c r="P103" s="1048"/>
      <c r="Q103" s="1048"/>
      <c r="S103" s="759"/>
      <c r="T103" s="1048"/>
      <c r="U103" s="1090"/>
      <c r="AD103" s="3"/>
      <c r="AE103" s="3"/>
    </row>
    <row r="104" spans="6:33">
      <c r="K104" s="760"/>
      <c r="M104" s="769"/>
      <c r="O104" s="760"/>
      <c r="P104" s="1065"/>
      <c r="Q104" s="1065"/>
      <c r="S104" s="760"/>
      <c r="T104" s="1065"/>
      <c r="U104" s="1091"/>
      <c r="AD104" s="3"/>
      <c r="AE104" s="3"/>
    </row>
    <row r="105" spans="6:33">
      <c r="M105" s="770"/>
      <c r="N105" s="762"/>
      <c r="O105" s="762"/>
      <c r="P105" s="1092"/>
      <c r="Q105" s="1092"/>
      <c r="R105" s="762"/>
      <c r="S105" s="762"/>
      <c r="T105" s="1092"/>
      <c r="U105" s="1092"/>
      <c r="AD105" s="3"/>
      <c r="AE105" s="3"/>
    </row>
    <row r="106" spans="6:33">
      <c r="M106" s="771"/>
      <c r="P106" s="1088"/>
      <c r="Q106" s="1089"/>
      <c r="T106" s="1088"/>
      <c r="U106" s="1089"/>
    </row>
    <row r="107" spans="6:33">
      <c r="T107" s="4"/>
      <c r="U107" s="4"/>
    </row>
    <row r="109" spans="6:33">
      <c r="AB109" s="3"/>
    </row>
    <row r="113" spans="28:29" ht="15" customHeight="1"/>
    <row r="121" spans="28:29">
      <c r="AB121" s="146"/>
      <c r="AC121" s="50"/>
    </row>
  </sheetData>
  <mergeCells count="206">
    <mergeCell ref="P106:Q106"/>
    <mergeCell ref="T106:U106"/>
    <mergeCell ref="P103:Q103"/>
    <mergeCell ref="T103:U103"/>
    <mergeCell ref="P104:Q104"/>
    <mergeCell ref="T104:U104"/>
    <mergeCell ref="P105:Q105"/>
    <mergeCell ref="T105:U105"/>
    <mergeCell ref="F102:G102"/>
    <mergeCell ref="H102:I102"/>
    <mergeCell ref="J102:K102"/>
    <mergeCell ref="L102:M102"/>
    <mergeCell ref="P102:Q102"/>
    <mergeCell ref="T102:U102"/>
    <mergeCell ref="T100:U100"/>
    <mergeCell ref="F101:G101"/>
    <mergeCell ref="H101:I101"/>
    <mergeCell ref="J101:K101"/>
    <mergeCell ref="L101:M101"/>
    <mergeCell ref="P101:Q101"/>
    <mergeCell ref="T101:U101"/>
    <mergeCell ref="F99:G99"/>
    <mergeCell ref="H99:I99"/>
    <mergeCell ref="J99:K99"/>
    <mergeCell ref="L99:M99"/>
    <mergeCell ref="P99:Q99"/>
    <mergeCell ref="F100:G100"/>
    <mergeCell ref="H100:I100"/>
    <mergeCell ref="J100:K100"/>
    <mergeCell ref="L100:M100"/>
    <mergeCell ref="F97:G97"/>
    <mergeCell ref="H97:I97"/>
    <mergeCell ref="J97:K97"/>
    <mergeCell ref="L97:M97"/>
    <mergeCell ref="P97:Q97"/>
    <mergeCell ref="F98:G98"/>
    <mergeCell ref="H98:I98"/>
    <mergeCell ref="J98:K98"/>
    <mergeCell ref="L98:M98"/>
    <mergeCell ref="P98:Q98"/>
    <mergeCell ref="R94:S94"/>
    <mergeCell ref="T94:U94"/>
    <mergeCell ref="V94:W94"/>
    <mergeCell ref="P95:Q95"/>
    <mergeCell ref="F96:G96"/>
    <mergeCell ref="H96:I96"/>
    <mergeCell ref="J96:K96"/>
    <mergeCell ref="L96:M96"/>
    <mergeCell ref="P96:Q96"/>
    <mergeCell ref="F94:G94"/>
    <mergeCell ref="H94:I94"/>
    <mergeCell ref="J94:K94"/>
    <mergeCell ref="L94:M94"/>
    <mergeCell ref="N94:O94"/>
    <mergeCell ref="P94:Q94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F92:G92"/>
    <mergeCell ref="H92:I92"/>
    <mergeCell ref="J92:K92"/>
    <mergeCell ref="L92:M92"/>
    <mergeCell ref="N92:O92"/>
    <mergeCell ref="P92:Q92"/>
    <mergeCell ref="R92:S92"/>
    <mergeCell ref="T92:U92"/>
    <mergeCell ref="V92:W92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R89:S89"/>
    <mergeCell ref="T89:U89"/>
    <mergeCell ref="V89:W89"/>
    <mergeCell ref="AF89:AG89"/>
    <mergeCell ref="F90:G90"/>
    <mergeCell ref="H90:I90"/>
    <mergeCell ref="J90:K90"/>
    <mergeCell ref="L90:M90"/>
    <mergeCell ref="N90:O90"/>
    <mergeCell ref="P90:Q90"/>
    <mergeCell ref="F89:G89"/>
    <mergeCell ref="H89:I89"/>
    <mergeCell ref="J89:K89"/>
    <mergeCell ref="L89:M89"/>
    <mergeCell ref="N89:O89"/>
    <mergeCell ref="P89:Q89"/>
    <mergeCell ref="R90:S90"/>
    <mergeCell ref="T90:U90"/>
    <mergeCell ref="V90:W90"/>
    <mergeCell ref="H87:O87"/>
    <mergeCell ref="P87:Q87"/>
    <mergeCell ref="R87:U87"/>
    <mergeCell ref="V87:W87"/>
    <mergeCell ref="H88:O88"/>
    <mergeCell ref="P88:Q88"/>
    <mergeCell ref="R88:U88"/>
    <mergeCell ref="V88:W88"/>
    <mergeCell ref="T85:U85"/>
    <mergeCell ref="V85:W85"/>
    <mergeCell ref="H86:O86"/>
    <mergeCell ref="P86:Q86"/>
    <mergeCell ref="R86:U86"/>
    <mergeCell ref="V86:W86"/>
    <mergeCell ref="H85:I85"/>
    <mergeCell ref="J85:K85"/>
    <mergeCell ref="L85:M85"/>
    <mergeCell ref="N85:O85"/>
    <mergeCell ref="P85:Q85"/>
    <mergeCell ref="R85:S85"/>
    <mergeCell ref="T83:U83"/>
    <mergeCell ref="V83:W83"/>
    <mergeCell ref="AL83:AM83"/>
    <mergeCell ref="H84:O84"/>
    <mergeCell ref="P84:Q84"/>
    <mergeCell ref="R84:S84"/>
    <mergeCell ref="T84:U84"/>
    <mergeCell ref="V84:W84"/>
    <mergeCell ref="AL79:AM79"/>
    <mergeCell ref="AL80:AM80"/>
    <mergeCell ref="AL81:AM81"/>
    <mergeCell ref="AL82:AM82"/>
    <mergeCell ref="H83:I83"/>
    <mergeCell ref="J83:K83"/>
    <mergeCell ref="L83:M83"/>
    <mergeCell ref="N83:O83"/>
    <mergeCell ref="P83:Q83"/>
    <mergeCell ref="R83:S83"/>
    <mergeCell ref="AR76:AS76"/>
    <mergeCell ref="AT76:AU76"/>
    <mergeCell ref="AX76:AY76"/>
    <mergeCell ref="AZ76:BA76"/>
    <mergeCell ref="C71:E76"/>
    <mergeCell ref="AA71:AB71"/>
    <mergeCell ref="B74:B76"/>
    <mergeCell ref="AA75:AA76"/>
    <mergeCell ref="AF76:AG76"/>
    <mergeCell ref="AH76:AI76"/>
    <mergeCell ref="D53:D69"/>
    <mergeCell ref="E53:E58"/>
    <mergeCell ref="AA53:AB53"/>
    <mergeCell ref="AA54:AA70"/>
    <mergeCell ref="E59:E64"/>
    <mergeCell ref="E65:E69"/>
    <mergeCell ref="D70:E70"/>
    <mergeCell ref="AL76:AM76"/>
    <mergeCell ref="AN76:AO76"/>
    <mergeCell ref="D36:D52"/>
    <mergeCell ref="E36:E41"/>
    <mergeCell ref="AA6:AA22"/>
    <mergeCell ref="E12:E18"/>
    <mergeCell ref="E19:E24"/>
    <mergeCell ref="AA23:AB23"/>
    <mergeCell ref="AA24:AA34"/>
    <mergeCell ref="D25:D35"/>
    <mergeCell ref="E25:E30"/>
    <mergeCell ref="E31:E35"/>
    <mergeCell ref="AA35:AB35"/>
    <mergeCell ref="AA36:AA52"/>
    <mergeCell ref="E42:E47"/>
    <mergeCell ref="E48:E52"/>
    <mergeCell ref="AF4:AI4"/>
    <mergeCell ref="AL4:AO4"/>
    <mergeCell ref="AR4:AU4"/>
    <mergeCell ref="AX4:BA4"/>
    <mergeCell ref="A5:A77"/>
    <mergeCell ref="B5:B73"/>
    <mergeCell ref="C5:G5"/>
    <mergeCell ref="H5:I5"/>
    <mergeCell ref="J5:K5"/>
    <mergeCell ref="L5:M5"/>
    <mergeCell ref="N4:O4"/>
    <mergeCell ref="P4:Q4"/>
    <mergeCell ref="R4:S4"/>
    <mergeCell ref="T4:U4"/>
    <mergeCell ref="V4:W4"/>
    <mergeCell ref="X4:Y4"/>
    <mergeCell ref="N5:O5"/>
    <mergeCell ref="P5:Q5"/>
    <mergeCell ref="R5:S5"/>
    <mergeCell ref="T5:U5"/>
    <mergeCell ref="V5:W5"/>
    <mergeCell ref="C6:C69"/>
    <mergeCell ref="D6:D24"/>
    <mergeCell ref="E6:E11"/>
    <mergeCell ref="A1:C1"/>
    <mergeCell ref="D1:E1"/>
    <mergeCell ref="A2:G4"/>
    <mergeCell ref="H2:W2"/>
    <mergeCell ref="AA2:AC5"/>
    <mergeCell ref="H3:U3"/>
    <mergeCell ref="V3:W3"/>
    <mergeCell ref="H4:I4"/>
    <mergeCell ref="J4:K4"/>
    <mergeCell ref="L4:M4"/>
  </mergeCells>
  <phoneticPr fontId="1"/>
  <dataValidations count="4">
    <dataValidation type="list" allowBlank="1" showDropDown="1" sqref="AR6:AU75 AX6:BA75" xr:uid="{9978AE4C-8F83-411F-B6BD-643B58289F22}">
      <formula1>"西部,多摩,設備"</formula1>
    </dataValidation>
    <dataValidation type="list" allowBlank="1" showDropDown="1" sqref="AL6:AO75" xr:uid="{A632FB6D-9B2F-4522-9B51-B19CDD729469}">
      <formula1>"西部,神奈川,湘南,設備"</formula1>
    </dataValidation>
    <dataValidation allowBlank="1" sqref="AF6:AI75" xr:uid="{9919DD3F-C237-4E8A-82A7-14D891ABF393}"/>
    <dataValidation type="list" allowBlank="1" showInputMessage="1" showErrorMessage="1" sqref="AL76" xr:uid="{81F2DBD2-69A2-42A6-9C03-30DC12AA5ACD}">
      <formula1>"西部,神奈川,湘南,設備"</formula1>
    </dataValidation>
  </dataValidations>
  <printOptions horizontalCentered="1" verticalCentered="1"/>
  <pageMargins left="0.33" right="0.19685039370078741" top="0.23622047244094491" bottom="0.23622047244094491" header="0" footer="0"/>
  <pageSetup paperSize="8" scale="57" orientation="landscape" cellComments="asDisplayed" r:id="rId1"/>
  <headerFooter alignWithMargins="0"/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30BA-6BD1-4E9F-A79C-148AF1248C9E}">
  <sheetPr>
    <pageSetUpPr fitToPage="1"/>
  </sheetPr>
  <dimension ref="A1:BB121"/>
  <sheetViews>
    <sheetView view="pageBreakPreview" zoomScale="110" zoomScaleNormal="100" zoomScaleSheetLayoutView="11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1" sqref="F1"/>
    </sheetView>
  </sheetViews>
  <sheetFormatPr defaultColWidth="9" defaultRowHeight="12"/>
  <cols>
    <col min="1" max="1" width="2.625" style="3" customWidth="1"/>
    <col min="2" max="5" width="3.125" style="3" customWidth="1"/>
    <col min="6" max="6" width="10.625" style="3" customWidth="1"/>
    <col min="7" max="7" width="1.625" style="3" customWidth="1"/>
    <col min="8" max="8" width="2.625" style="3" customWidth="1"/>
    <col min="9" max="9" width="11" style="3" bestFit="1" customWidth="1"/>
    <col min="10" max="10" width="2.625" style="3" customWidth="1"/>
    <col min="11" max="11" width="11" style="3" customWidth="1"/>
    <col min="12" max="12" width="2.625" style="3" customWidth="1"/>
    <col min="13" max="13" width="11" style="3" customWidth="1"/>
    <col min="14" max="14" width="2.625" style="3" customWidth="1"/>
    <col min="15" max="15" width="11" style="3" customWidth="1"/>
    <col min="16" max="16" width="2.625" style="3" customWidth="1"/>
    <col min="17" max="17" width="11" style="3" bestFit="1" customWidth="1"/>
    <col min="18" max="18" width="2.625" style="3" customWidth="1"/>
    <col min="19" max="19" width="11" style="3" bestFit="1" customWidth="1"/>
    <col min="20" max="20" width="2.625" style="3" customWidth="1"/>
    <col min="21" max="21" width="11" style="3" bestFit="1" customWidth="1"/>
    <col min="22" max="22" width="2.625" style="3" customWidth="1"/>
    <col min="23" max="23" width="11" style="3" bestFit="1" customWidth="1"/>
    <col min="24" max="24" width="14.875" style="4" customWidth="1"/>
    <col min="25" max="25" width="14.875" style="5" customWidth="1"/>
    <col min="26" max="26" width="3.875" style="6" customWidth="1"/>
    <col min="27" max="27" width="3" style="3" customWidth="1"/>
    <col min="28" max="28" width="5.25" style="90" customWidth="1"/>
    <col min="29" max="29" width="10.875" style="3" bestFit="1" customWidth="1"/>
    <col min="30" max="30" width="1.625" style="77" customWidth="1"/>
    <col min="31" max="31" width="0.25" style="77" customWidth="1"/>
    <col min="32" max="32" width="9" style="3"/>
    <col min="33" max="33" width="4.125" style="3" bestFit="1" customWidth="1"/>
    <col min="34" max="34" width="9.5" style="3" bestFit="1" customWidth="1"/>
    <col min="35" max="35" width="9" style="3"/>
    <col min="36" max="36" width="1.625" style="3" customWidth="1"/>
    <col min="37" max="37" width="0.5" style="3" customWidth="1"/>
    <col min="38" max="38" width="9" style="3"/>
    <col min="39" max="39" width="5.625" style="3" customWidth="1"/>
    <col min="40" max="40" width="9.5" style="3" bestFit="1" customWidth="1"/>
    <col min="41" max="41" width="9" style="3"/>
    <col min="42" max="42" width="1.625" style="3" customWidth="1"/>
    <col min="43" max="43" width="5.25" style="3" hidden="1" customWidth="1"/>
    <col min="44" max="44" width="9" style="3"/>
    <col min="45" max="45" width="4" style="3" customWidth="1"/>
    <col min="46" max="46" width="9.5" style="3" customWidth="1"/>
    <col min="47" max="47" width="9" style="3"/>
    <col min="48" max="48" width="1.625" style="3" customWidth="1"/>
    <col min="49" max="49" width="4.625" style="3" hidden="1" customWidth="1"/>
    <col min="50" max="50" width="9" style="3"/>
    <col min="51" max="51" width="4" style="3" customWidth="1"/>
    <col min="52" max="52" width="9.5" style="3" bestFit="1" customWidth="1"/>
    <col min="53" max="16384" width="9" style="3"/>
  </cols>
  <sheetData>
    <row r="1" spans="1:54" ht="21.75" thickBot="1">
      <c r="A1" s="1066">
        <v>3</v>
      </c>
      <c r="B1" s="1066"/>
      <c r="C1" s="1066"/>
      <c r="D1" s="932" t="s">
        <v>16570</v>
      </c>
      <c r="E1" s="932"/>
      <c r="F1" s="2" t="s">
        <v>16571</v>
      </c>
      <c r="X1" s="201"/>
      <c r="AA1" s="7" t="s">
        <v>16572</v>
      </c>
      <c r="AB1" s="8"/>
      <c r="AC1" s="9"/>
      <c r="AD1" s="10"/>
      <c r="AE1" s="10"/>
    </row>
    <row r="2" spans="1:54" ht="12.75" customHeight="1" thickBot="1">
      <c r="A2" s="933"/>
      <c r="B2" s="934"/>
      <c r="C2" s="934"/>
      <c r="D2" s="934"/>
      <c r="E2" s="934"/>
      <c r="F2" s="934"/>
      <c r="G2" s="935"/>
      <c r="H2" s="942" t="s">
        <v>16573</v>
      </c>
      <c r="I2" s="943"/>
      <c r="J2" s="943"/>
      <c r="K2" s="943"/>
      <c r="L2" s="943"/>
      <c r="M2" s="943"/>
      <c r="N2" s="943"/>
      <c r="O2" s="943"/>
      <c r="P2" s="943"/>
      <c r="Q2" s="943"/>
      <c r="R2" s="943"/>
      <c r="S2" s="943"/>
      <c r="T2" s="943"/>
      <c r="U2" s="943"/>
      <c r="V2" s="943"/>
      <c r="W2" s="944"/>
      <c r="AA2" s="945" t="s">
        <v>16574</v>
      </c>
      <c r="AB2" s="946"/>
      <c r="AC2" s="947"/>
      <c r="AD2" s="10"/>
      <c r="AE2" s="10"/>
      <c r="AG2" s="11"/>
      <c r="AH2" s="11"/>
      <c r="AI2" s="11"/>
      <c r="AJ2" s="11"/>
      <c r="AK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4" ht="12.75" customHeight="1" thickBot="1">
      <c r="A3" s="936"/>
      <c r="B3" s="937"/>
      <c r="C3" s="937"/>
      <c r="D3" s="937"/>
      <c r="E3" s="937"/>
      <c r="F3" s="937"/>
      <c r="G3" s="938"/>
      <c r="H3" s="942" t="s">
        <v>16575</v>
      </c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4"/>
      <c r="V3" s="942" t="s">
        <v>16576</v>
      </c>
      <c r="W3" s="944"/>
      <c r="AA3" s="948"/>
      <c r="AB3" s="949"/>
      <c r="AC3" s="950"/>
      <c r="AD3" s="10"/>
      <c r="AE3" s="10"/>
      <c r="AG3" s="11"/>
      <c r="AH3" s="11"/>
      <c r="AI3" s="11"/>
      <c r="AJ3" s="11"/>
      <c r="AK3" s="11"/>
      <c r="AM3" s="11"/>
      <c r="AN3" s="11"/>
      <c r="AO3" s="11"/>
      <c r="AP3" s="11"/>
      <c r="AQ3" s="11"/>
      <c r="AR3" s="12"/>
      <c r="AS3" s="12"/>
      <c r="AT3" s="12"/>
      <c r="AU3" s="12"/>
      <c r="AV3" s="11"/>
      <c r="AW3" s="11"/>
      <c r="AX3" s="12"/>
      <c r="AY3" s="12"/>
      <c r="AZ3" s="12"/>
      <c r="BA3" s="12"/>
    </row>
    <row r="4" spans="1:54" ht="14.25" thickBot="1">
      <c r="A4" s="939"/>
      <c r="B4" s="940"/>
      <c r="C4" s="940"/>
      <c r="D4" s="940"/>
      <c r="E4" s="940"/>
      <c r="F4" s="940"/>
      <c r="G4" s="941"/>
      <c r="H4" s="954" t="s">
        <v>16577</v>
      </c>
      <c r="I4" s="955"/>
      <c r="J4" s="956" t="s">
        <v>16578</v>
      </c>
      <c r="K4" s="957"/>
      <c r="L4" s="956" t="s">
        <v>16579</v>
      </c>
      <c r="M4" s="957"/>
      <c r="N4" s="956" t="s">
        <v>16580</v>
      </c>
      <c r="O4" s="968"/>
      <c r="P4" s="969" t="s">
        <v>16581</v>
      </c>
      <c r="Q4" s="968"/>
      <c r="R4" s="969" t="s">
        <v>16582</v>
      </c>
      <c r="S4" s="968"/>
      <c r="T4" s="969" t="s">
        <v>16583</v>
      </c>
      <c r="U4" s="968"/>
      <c r="V4" s="969" t="s">
        <v>16584</v>
      </c>
      <c r="W4" s="968"/>
      <c r="X4" s="970" t="s">
        <v>16585</v>
      </c>
      <c r="Y4" s="971"/>
      <c r="Z4" s="13"/>
      <c r="AA4" s="948"/>
      <c r="AB4" s="949"/>
      <c r="AC4" s="950"/>
      <c r="AD4" s="10"/>
      <c r="AE4" s="10"/>
      <c r="AF4" s="958" t="s">
        <v>16586</v>
      </c>
      <c r="AG4" s="958"/>
      <c r="AH4" s="958"/>
      <c r="AI4" s="958"/>
      <c r="AJ4" s="116"/>
      <c r="AL4" s="958" t="s">
        <v>16587</v>
      </c>
      <c r="AM4" s="958"/>
      <c r="AN4" s="958"/>
      <c r="AO4" s="958"/>
      <c r="AP4" s="116"/>
      <c r="AR4" s="999" t="s">
        <v>16588</v>
      </c>
      <c r="AS4" s="1000"/>
      <c r="AT4" s="1000"/>
      <c r="AU4" s="1001"/>
      <c r="AV4" s="116"/>
      <c r="AX4" s="999" t="s">
        <v>16589</v>
      </c>
      <c r="AY4" s="1000"/>
      <c r="AZ4" s="1000"/>
      <c r="BA4" s="1001"/>
    </row>
    <row r="5" spans="1:54" ht="16.350000000000001" customHeight="1" thickBot="1">
      <c r="A5" s="926" t="s">
        <v>16590</v>
      </c>
      <c r="B5" s="926" t="s">
        <v>16469</v>
      </c>
      <c r="C5" s="961" t="s">
        <v>16477</v>
      </c>
      <c r="D5" s="962"/>
      <c r="E5" s="963"/>
      <c r="F5" s="963"/>
      <c r="G5" s="964"/>
      <c r="H5" s="965">
        <f>SUM(I6:I70)</f>
        <v>0</v>
      </c>
      <c r="I5" s="966"/>
      <c r="J5" s="967">
        <f>SUM(K6:K70)</f>
        <v>0</v>
      </c>
      <c r="K5" s="966"/>
      <c r="L5" s="967">
        <f>SUM(M6:M70)</f>
        <v>0</v>
      </c>
      <c r="M5" s="966"/>
      <c r="N5" s="967">
        <f>SUM(O6:O70)</f>
        <v>0</v>
      </c>
      <c r="O5" s="972"/>
      <c r="P5" s="965">
        <f>SUM(Q6:Q70)</f>
        <v>0</v>
      </c>
      <c r="Q5" s="972"/>
      <c r="R5" s="965">
        <f>SUM(S6:S70)</f>
        <v>0</v>
      </c>
      <c r="S5" s="966"/>
      <c r="T5" s="967">
        <f>SUM(U6:U70)</f>
        <v>0</v>
      </c>
      <c r="U5" s="972"/>
      <c r="V5" s="965">
        <f>SUM(W6:W70)</f>
        <v>0</v>
      </c>
      <c r="W5" s="972"/>
      <c r="X5" s="15" t="s">
        <v>16591</v>
      </c>
      <c r="Y5" s="16">
        <f>SUM(H5:W5)</f>
        <v>0</v>
      </c>
      <c r="Z5" s="13" t="s">
        <v>16592</v>
      </c>
      <c r="AA5" s="951"/>
      <c r="AB5" s="952"/>
      <c r="AC5" s="953"/>
      <c r="AD5" s="10"/>
      <c r="AE5" s="10" t="s">
        <v>16593</v>
      </c>
      <c r="AF5" s="310" t="s">
        <v>16594</v>
      </c>
      <c r="AG5" s="311" t="s">
        <v>16595</v>
      </c>
      <c r="AH5" s="312" t="s">
        <v>16596</v>
      </c>
      <c r="AI5" s="313" t="s">
        <v>31</v>
      </c>
      <c r="AJ5" s="6"/>
      <c r="AK5" s="10" t="s">
        <v>16597</v>
      </c>
      <c r="AL5" s="267" t="s">
        <v>16598</v>
      </c>
      <c r="AM5" s="14" t="s">
        <v>16599</v>
      </c>
      <c r="AN5" s="17" t="s">
        <v>16600</v>
      </c>
      <c r="AO5" s="268" t="s">
        <v>16601</v>
      </c>
      <c r="AP5" s="6"/>
      <c r="AQ5" s="10" t="s">
        <v>16602</v>
      </c>
      <c r="AR5" s="271" t="s">
        <v>16598</v>
      </c>
      <c r="AS5" s="203" t="s">
        <v>16599</v>
      </c>
      <c r="AT5" s="272" t="s">
        <v>16600</v>
      </c>
      <c r="AU5" s="273" t="s">
        <v>16601</v>
      </c>
      <c r="AV5" s="6"/>
      <c r="AW5" s="10" t="s">
        <v>16603</v>
      </c>
      <c r="AX5" s="271" t="s">
        <v>16598</v>
      </c>
      <c r="AY5" s="203" t="s">
        <v>16599</v>
      </c>
      <c r="AZ5" s="272" t="s">
        <v>16600</v>
      </c>
      <c r="BA5" s="273" t="s">
        <v>16601</v>
      </c>
      <c r="BB5" s="773" t="s">
        <v>16684</v>
      </c>
    </row>
    <row r="6" spans="1:54" ht="16.350000000000001" customHeight="1">
      <c r="A6" s="927"/>
      <c r="B6" s="927"/>
      <c r="C6" s="926" t="s">
        <v>16477</v>
      </c>
      <c r="D6" s="973" t="s">
        <v>16478</v>
      </c>
      <c r="E6" s="926" t="s">
        <v>16479</v>
      </c>
      <c r="F6" s="18" t="s">
        <v>16480</v>
      </c>
      <c r="G6" s="19" t="s">
        <v>16604</v>
      </c>
      <c r="H6" s="20" t="s">
        <v>16481</v>
      </c>
      <c r="I6" s="21">
        <f>SUMIFS(台帳表ｓ[金額],台帳表ｓ[精算
グループ],確報【３月】!$H6,台帳表ｓ[入金月（月のみ）],確報【３月】!$A$1,台帳表ｓ[ＮＣ区分],"西部")+SUMIFS(測量台帳1ｓ[入金額],測量台帳1ｓ[精算
グループ],確報【３月】!$H6,測量台帳1ｓ[入金月（月のみ）],確報【３月】!$A$1,測量台帳1ｓ[NC区分],"西部")+SUMIFS(測量台帳1__2ｓ[入金額(後)],測量台帳1__2ｓ[精算
グループ(後)],確報【３月】!$H6,測量台帳1__2ｓ[入金月(後)（月のみ）],確報【３月】!$A$1,測量台帳1__2ｓ[NC区分],"西部")</f>
        <v>0</v>
      </c>
      <c r="J6" s="75" t="s">
        <v>16481</v>
      </c>
      <c r="K6" s="21"/>
      <c r="L6" s="75" t="s">
        <v>16481</v>
      </c>
      <c r="M6" s="296"/>
      <c r="N6" s="58" t="s">
        <v>16481</v>
      </c>
      <c r="O6" s="21"/>
      <c r="P6" s="20" t="s">
        <v>16481</v>
      </c>
      <c r="Q6" s="22">
        <f>SUMIFS(台帳表ｔ[金額],台帳表ｔ[精算
グループ],確報【３月】!$H6,台帳表ｔ[入金月（月のみ）],確報【３月】!$A$1,台帳表ｔ[ＮＣ区分],"西部")+SUMIFS(測量台帳1ｔ[入金額],測量台帳1ｔ[精算
グループ],確報【３月】!$H6,測量台帳1ｔ[入金月（月のみ）],確報【３月】!$A$1,測量台帳1ｔ[NC区分],"西部")+SUMIFS(測量台帳1__2ｔ[入金額(後)],測量台帳1__2ｔ[精算
グループ(後)],確報【３月】!$H6,測量台帳1__2ｔ[入金月(後)（月のみ）],確報【３月】!$A$1,測量台帳1__2ｔ[NC区分],"西部")</f>
        <v>0</v>
      </c>
      <c r="R6" s="20" t="s">
        <v>16481</v>
      </c>
      <c r="S6" s="85"/>
      <c r="T6" s="86" t="s">
        <v>16481</v>
      </c>
      <c r="U6" s="22"/>
      <c r="V6" s="20" t="s">
        <v>16481</v>
      </c>
      <c r="W6" s="22" cm="1">
        <f t="array" ref="W6">INDEX(設備G入力用!$F$2:$Q$72,ROW(A2), MATCH($A$1,設備G入力用!$F$2:$Q$2,0))</f>
        <v>0</v>
      </c>
      <c r="X6" s="23">
        <f>SUM(I6,K6,M6,O6,Q6,S6,U6,W6)</f>
        <v>0</v>
      </c>
      <c r="Y6" s="24"/>
      <c r="Z6" s="13"/>
      <c r="AA6" s="1073" t="s">
        <v>16605</v>
      </c>
      <c r="AB6" s="299" t="s">
        <v>16481</v>
      </c>
      <c r="AC6" s="112">
        <f>SUM(I6,K6,M6,O6,Q6,S6,U6,W6)</f>
        <v>0</v>
      </c>
      <c r="AD6" s="10"/>
      <c r="AE6" s="10" t="str" cm="1">
        <f t="array" ref="AE6">IFERROR(_xlfn._xlws.FILTER(台帳表ｓ[整理番号], (台帳表ｓ[繁閑調整]&lt;&gt;"") *(CLEAN(台帳表ｓ[入金月（月のみ）])=CLEAN($A$1))),"なし")</f>
        <v>なし</v>
      </c>
      <c r="AF6" s="202" t="str">
        <f>IFERROR(_xlfn.XLOOKUP(確報【３月】!$AE6,台帳表ｓ[整理番号],台帳表ｓ[繁閑調整]),"")</f>
        <v/>
      </c>
      <c r="AG6" s="277" t="str">
        <f>IFERROR(_xlfn.XLOOKUP(確報【３月】!$AE6,台帳表ｓ[整理番号],台帳表ｓ[精算
グループ]),"")</f>
        <v/>
      </c>
      <c r="AH6" s="278" t="str">
        <f>IFERROR(_xlfn.XLOOKUP(確報【３月】!$AE6,台帳表ｓ[整理番号],台帳表ｓ[請求書発行番号]),"")</f>
        <v/>
      </c>
      <c r="AI6" s="269" t="str">
        <f>IFERROR(_xlfn.XLOOKUP(確報【３月】!$AE6,台帳表ｓ[整理番号],台帳表ｓ[繁閑調整金]),"")</f>
        <v/>
      </c>
      <c r="AJ6" s="274"/>
      <c r="AK6" s="10" t="str" cm="1">
        <f t="array" ref="AK6">IFERROR(_xlfn._xlws.FILTER(台帳表ｔ[整理番号], (台帳表ｔ[繁閑調整]&lt;&gt;"") *(CLEAN(台帳表ｔ[入金月（月のみ）])=CLEAN($A$1))),"なし")</f>
        <v>なし</v>
      </c>
      <c r="AL6" s="202" t="str">
        <f>IFERROR(_xlfn.XLOOKUP(確報【３月】!AK6,台帳表ｔ[整理番号],台帳表ｔ[繁閑調整]),"")</f>
        <v/>
      </c>
      <c r="AM6" s="277" t="str">
        <f>IFERROR(_xlfn.XLOOKUP(確報【３月】!AK6,台帳表ｔ[整理番号],台帳表ｔ[精算
グループ]),"")</f>
        <v/>
      </c>
      <c r="AN6" s="278" t="str">
        <f>IFERROR(_xlfn.XLOOKUP(確報【３月】!AK6,台帳表ｔ[整理番号],台帳表ｔ[請求書発行番号]),"")</f>
        <v/>
      </c>
      <c r="AO6" s="269" t="str">
        <f>IFERROR(_xlfn.XLOOKUP(確報【３月】!AK6,台帳表ｔ[整理番号],台帳表ｔ[繁閑調整金]),"")</f>
        <v/>
      </c>
      <c r="AP6" s="6"/>
      <c r="AQ6" s="10" t="str" cm="1">
        <f t="array" ref="AQ6">IFERROR(_xlfn._xlws.FILTER(台帳表ｋ[整理番号], (台帳表ｋ[繁閑調整]&lt;&gt;"")*(CLEAN(台帳表ｋ[入金月（月のみ）])=CLEAN($A$1))*(台帳表ｋ[事務所/分室]=$AQ$5)),"なし")</f>
        <v>なし</v>
      </c>
      <c r="AR6" s="202" t="str">
        <f>IFERROR(_xlfn.XLOOKUP(確報【３月】!AQ6,台帳表ｋ[整理番号],台帳表ｋ[繁閑調整]),"")</f>
        <v/>
      </c>
      <c r="AS6" s="277" t="str">
        <f>IFERROR(_xlfn.XLOOKUP(確報【３月】!AQ6,台帳表ｋ[整理番号],台帳表ｋ[精算
グループ]),"")</f>
        <v/>
      </c>
      <c r="AT6" s="278" t="str">
        <f>IFERROR(_xlfn.XLOOKUP(確報【３月】!AQ6,台帳表ｋ[整理番号],台帳表ｋ[請求書発行番号]),"")</f>
        <v/>
      </c>
      <c r="AU6" s="269" t="str">
        <f>IFERROR(_xlfn.XLOOKUP(確報【３月】!AQ6,台帳表ｋ[整理番号],台帳表ｋ[繁閑調整金]),"")</f>
        <v/>
      </c>
      <c r="AV6" s="275"/>
      <c r="AW6" s="10" t="str" cm="1">
        <f t="array" ref="AW6">IFERROR(_xlfn._xlws.FILTER(台帳表ｋ[整理番号], (台帳表ｋ[繁閑調整]&lt;&gt;"")*(CLEAN(台帳表ｋ[入金月（月のみ）])=CLEAN($A$1))*(台帳表ｋ[事務所/分室]=$AW$5)),"なし")</f>
        <v>なし</v>
      </c>
      <c r="AX6" s="202" t="str">
        <f>IFERROR(_xlfn.XLOOKUP(確報【３月】!AW6,台帳表ｋ[整理番号],台帳表ｋ[繁閑調整]),"")</f>
        <v/>
      </c>
      <c r="AY6" s="277" t="str">
        <f>IFERROR(_xlfn.XLOOKUP(確報【３月】!AW6,台帳表ｋ[整理番号],台帳表ｋ[精算
グループ]),"")</f>
        <v/>
      </c>
      <c r="AZ6" s="278" t="str">
        <f>IFERROR(_xlfn.XLOOKUP(確報【３月】!AW6,台帳表ｋ[整理番号],台帳表ｋ[請求書発行番号]),"")</f>
        <v/>
      </c>
      <c r="BA6" s="269" t="str">
        <f>IFERROR(_xlfn.XLOOKUP(確報【３月】!AW6,台帳表ｋ[整理番号],台帳表ｋ[繁閑調整金]),"")</f>
        <v/>
      </c>
    </row>
    <row r="7" spans="1:54" ht="16.350000000000001" customHeight="1">
      <c r="A7" s="927"/>
      <c r="B7" s="927"/>
      <c r="C7" s="927"/>
      <c r="D7" s="976"/>
      <c r="E7" s="927"/>
      <c r="F7" s="25" t="s">
        <v>16482</v>
      </c>
      <c r="G7" s="26" t="s">
        <v>16606</v>
      </c>
      <c r="H7" s="27" t="s">
        <v>16483</v>
      </c>
      <c r="I7" s="28">
        <f>SUMIFS(台帳表ｓ[金額],台帳表ｓ[精算
グループ],確報【３月】!$H7,台帳表ｓ[入金月（月のみ）],確報【３月】!$A$1,台帳表ｓ[ＮＣ区分],"西部")+SUMIFS(測量台帳1ｓ[入金額],測量台帳1ｓ[精算
グループ],確報【３月】!$H7,測量台帳1ｓ[入金月（月のみ）],確報【３月】!$A$1,測量台帳1ｓ[NC区分],"西部")+SUMIFS(測量台帳1__2ｓ[入金額(後)],測量台帳1__2ｓ[精算
グループ(後)],確報【３月】!$H7,測量台帳1__2ｓ[入金月(後)（月のみ）],確報【３月】!$A$1,測量台帳1__2ｓ[NC区分],"西部")</f>
        <v>0</v>
      </c>
      <c r="J7" s="78" t="s">
        <v>16483</v>
      </c>
      <c r="K7" s="40"/>
      <c r="L7" s="78" t="s">
        <v>16483</v>
      </c>
      <c r="M7" s="40"/>
      <c r="N7" s="60" t="s">
        <v>16483</v>
      </c>
      <c r="O7" s="61"/>
      <c r="P7" s="27" t="s">
        <v>16483</v>
      </c>
      <c r="Q7" s="29">
        <f>SUMIFS(台帳表ｔ[金額],台帳表ｔ[精算
グループ],確報【３月】!$H7,台帳表ｔ[入金月（月のみ）],確報【３月】!$A$1,台帳表ｔ[ＮＣ区分],"西部")+SUMIFS(測量台帳1ｔ[入金額],測量台帳1ｔ[精算
グループ],確報【３月】!$H7,測量台帳1ｔ[入金月（月のみ）],確報【３月】!$A$1,測量台帳1ｔ[NC区分],"西部")+SUMIFS(測量台帳1__2ｔ[入金額(後)],測量台帳1__2ｔ[精算
グループ(後)],確報【３月】!$H7,測量台帳1__2ｔ[入金月(後)（月のみ）],確報【３月】!$A$1,測量台帳1__2ｔ[NC区分],"西部")</f>
        <v>0</v>
      </c>
      <c r="R7" s="27" t="s">
        <v>16483</v>
      </c>
      <c r="S7" s="92"/>
      <c r="T7" s="93" t="s">
        <v>16483</v>
      </c>
      <c r="U7" s="29"/>
      <c r="V7" s="27" t="s">
        <v>16483</v>
      </c>
      <c r="W7" s="29" cm="1">
        <f t="array" ref="W7">INDEX(設備G入力用!$F$2:$Q$72,ROW(A3), MATCH($A$1,設備G入力用!$F$2:$Q$2,0))</f>
        <v>0</v>
      </c>
      <c r="X7" s="30">
        <f t="shared" ref="X7:X18" si="0">SUM(I7,K7,M7,O7,Q7,S7,U7,W7)</f>
        <v>0</v>
      </c>
      <c r="Y7" s="24"/>
      <c r="Z7" s="13"/>
      <c r="AA7" s="1074"/>
      <c r="AB7" s="299" t="s">
        <v>16483</v>
      </c>
      <c r="AC7" s="112">
        <f>SUM(I7,K7,M7,O7,Q7,S7,U7,W7)</f>
        <v>0</v>
      </c>
      <c r="AD7" s="10"/>
      <c r="AE7" s="10"/>
      <c r="AF7" s="202" t="str">
        <f>IFERROR(_xlfn.XLOOKUP(確報【３月】!$AE7,台帳表ｓ[整理番号],台帳表ｓ[繁閑調整]),"")</f>
        <v/>
      </c>
      <c r="AG7" s="277" t="str">
        <f>IFERROR(_xlfn.XLOOKUP(確報【３月】!$AE7,台帳表ｓ[整理番号],台帳表ｓ[精算
グループ]),"")</f>
        <v/>
      </c>
      <c r="AH7" s="278" t="str">
        <f>IFERROR(_xlfn.XLOOKUP(確報【３月】!$AE7,台帳表ｓ[整理番号],台帳表ｓ[請求書発行番号]),"")</f>
        <v/>
      </c>
      <c r="AI7" s="269" t="str">
        <f>IFERROR(_xlfn.XLOOKUP(確報【３月】!$AE7,台帳表ｓ[整理番号],台帳表ｓ[繁閑調整金]),"")</f>
        <v/>
      </c>
      <c r="AJ7" s="274"/>
      <c r="AK7" s="10"/>
      <c r="AL7" s="202" t="str">
        <f>IFERROR(_xlfn.XLOOKUP(確報【３月】!AK7,台帳表ｔ[整理番号],台帳表ｔ[繁閑調整]),"")</f>
        <v/>
      </c>
      <c r="AM7" s="277"/>
      <c r="AN7" s="278"/>
      <c r="AO7" s="269"/>
      <c r="AP7" s="275"/>
      <c r="AQ7" s="10"/>
      <c r="AR7" s="202" t="str">
        <f>IFERROR(_xlfn.XLOOKUP(確報【３月】!AQ7,台帳表ｋ[整理番号],台帳表ｋ[繁閑調整]),"")</f>
        <v/>
      </c>
      <c r="AS7" s="277" t="str">
        <f>IFERROR(_xlfn.XLOOKUP(確報【３月】!AQ7,台帳表ｋ[整理番号],台帳表ｋ[精算
グループ]),"")</f>
        <v/>
      </c>
      <c r="AT7" s="278" t="str">
        <f>IFERROR(_xlfn.XLOOKUP(確報【３月】!AQ7,台帳表ｋ[整理番号],台帳表ｋ[請求書発行番号]),"")</f>
        <v/>
      </c>
      <c r="AU7" s="269" t="str">
        <f>IFERROR(_xlfn.XLOOKUP(確報【３月】!AQ7,台帳表ｋ[整理番号],台帳表ｋ[繁閑調整金]),"")</f>
        <v/>
      </c>
      <c r="AV7" s="275"/>
      <c r="AW7" s="10"/>
      <c r="AX7" s="202" t="str">
        <f>IFERROR(_xlfn.XLOOKUP(確報【３月】!AW7,台帳表ｋ[整理番号],台帳表ｋ[繁閑調整]),"")</f>
        <v/>
      </c>
      <c r="AY7" s="277" t="str">
        <f>IFERROR(_xlfn.XLOOKUP(確報【３月】!AW7,台帳表ｋ[整理番号],台帳表ｋ[精算
グループ]),"")</f>
        <v/>
      </c>
      <c r="AZ7" s="278" t="str">
        <f>IFERROR(_xlfn.XLOOKUP(確報【３月】!AW7,台帳表ｋ[整理番号],台帳表ｋ[請求書発行番号]),"")</f>
        <v/>
      </c>
      <c r="BA7" s="269" t="str">
        <f>IFERROR(_xlfn.XLOOKUP(確報【３月】!AW7,台帳表ｋ[整理番号],台帳表ｋ[繁閑調整金]),"")</f>
        <v/>
      </c>
    </row>
    <row r="8" spans="1:54" ht="16.350000000000001" customHeight="1">
      <c r="A8" s="927"/>
      <c r="B8" s="927"/>
      <c r="C8" s="927"/>
      <c r="D8" s="976"/>
      <c r="E8" s="927"/>
      <c r="F8" s="25" t="s">
        <v>16484</v>
      </c>
      <c r="G8" s="26" t="s">
        <v>16606</v>
      </c>
      <c r="H8" s="27" t="s">
        <v>16485</v>
      </c>
      <c r="I8" s="28">
        <f>SUMIFS(台帳表ｓ[金額],台帳表ｓ[精算
グループ],確報【３月】!$H8,台帳表ｓ[入金月（月のみ）],確報【３月】!$A$1,台帳表ｓ[ＮＣ区分],"西部")+SUMIFS(測量台帳1ｓ[入金額],測量台帳1ｓ[精算
グループ],確報【３月】!$H8,測量台帳1ｓ[入金月（月のみ）],確報【３月】!$A$1,測量台帳1ｓ[NC区分],"西部")+SUMIFS(測量台帳1__2ｓ[入金額(後)],測量台帳1__2ｓ[精算
グループ(後)],確報【３月】!$H8,測量台帳1__2ｓ[入金月(後)（月のみ）],確報【３月】!$A$1,測量台帳1__2ｓ[NC区分],"西部")</f>
        <v>0</v>
      </c>
      <c r="J8" s="78" t="s">
        <v>16485</v>
      </c>
      <c r="K8" s="40"/>
      <c r="L8" s="78" t="s">
        <v>16485</v>
      </c>
      <c r="M8" s="40"/>
      <c r="N8" s="60" t="s">
        <v>16485</v>
      </c>
      <c r="O8" s="61"/>
      <c r="P8" s="27" t="s">
        <v>16485</v>
      </c>
      <c r="Q8" s="29">
        <f>SUMIFS(台帳表ｔ[金額],台帳表ｔ[精算
グループ],確報【３月】!$H8,台帳表ｔ[入金月（月のみ）],確報【３月】!$A$1,台帳表ｔ[ＮＣ区分],"西部")+SUMIFS(測量台帳1ｔ[入金額],測量台帳1ｔ[精算
グループ],確報【３月】!$H8,測量台帳1ｔ[入金月（月のみ）],確報【３月】!$A$1,測量台帳1ｔ[NC区分],"西部")+SUMIFS(測量台帳1__2ｔ[入金額(後)],測量台帳1__2ｔ[精算
グループ(後)],確報【３月】!$H8,測量台帳1__2ｔ[入金月(後)（月のみ）],確報【３月】!$A$1,測量台帳1__2ｔ[NC区分],"西部")</f>
        <v>0</v>
      </c>
      <c r="R8" s="27" t="s">
        <v>16485</v>
      </c>
      <c r="S8" s="92"/>
      <c r="T8" s="93" t="s">
        <v>16485</v>
      </c>
      <c r="U8" s="29"/>
      <c r="V8" s="27" t="s">
        <v>16485</v>
      </c>
      <c r="W8" s="29" cm="1">
        <f t="array" ref="W8">INDEX(設備G入力用!$F$2:$Q$72,ROW(A4), MATCH($A$1,設備G入力用!$F$2:$Q$2,0))</f>
        <v>0</v>
      </c>
      <c r="X8" s="30">
        <f t="shared" si="0"/>
        <v>0</v>
      </c>
      <c r="Y8" s="24"/>
      <c r="Z8" s="13"/>
      <c r="AA8" s="1074"/>
      <c r="AB8" s="299" t="s">
        <v>16485</v>
      </c>
      <c r="AC8" s="112">
        <f>SUM(I8,K8,M8,O8,Q8,S8,U8,W8)</f>
        <v>0</v>
      </c>
      <c r="AD8" s="10"/>
      <c r="AE8" s="10"/>
      <c r="AF8" s="202" t="str">
        <f>IFERROR(_xlfn.XLOOKUP(確報【３月】!$AE8,台帳表ｓ[整理番号],台帳表ｓ[繁閑調整]),"")</f>
        <v/>
      </c>
      <c r="AG8" s="277" t="str">
        <f>IFERROR(_xlfn.XLOOKUP(確報【３月】!$AE8,台帳表ｓ[整理番号],台帳表ｓ[精算
グループ]),"")</f>
        <v/>
      </c>
      <c r="AH8" s="278" t="str">
        <f>IFERROR(_xlfn.XLOOKUP(確報【３月】!$AE8,台帳表ｓ[整理番号],台帳表ｓ[請求書発行番号]),"")</f>
        <v/>
      </c>
      <c r="AI8" s="269" t="str">
        <f>IFERROR(_xlfn.XLOOKUP(確報【３月】!$AE8,台帳表ｓ[整理番号],台帳表ｓ[繁閑調整金]),"")</f>
        <v/>
      </c>
      <c r="AJ8" s="274"/>
      <c r="AL8" s="202" t="str">
        <f>IFERROR(_xlfn.XLOOKUP(確報【３月】!AK8,台帳表ｔ[整理番号],台帳表ｔ[繁閑調整]),"")</f>
        <v/>
      </c>
      <c r="AM8" s="277"/>
      <c r="AN8" s="278"/>
      <c r="AO8" s="269"/>
      <c r="AP8" s="131"/>
      <c r="AR8" s="202" t="str">
        <f>IFERROR(_xlfn.XLOOKUP(確報【３月】!AQ8,台帳表ｋ[整理番号],台帳表ｋ[繁閑調整]),"")</f>
        <v/>
      </c>
      <c r="AS8" s="277" t="str">
        <f>IFERROR(_xlfn.XLOOKUP(確報【３月】!AQ8,台帳表ｋ[整理番号],台帳表ｋ[精算
グループ]),"")</f>
        <v/>
      </c>
      <c r="AT8" s="278" t="str">
        <f>IFERROR(_xlfn.XLOOKUP(確報【３月】!AQ8,台帳表ｋ[整理番号],台帳表ｋ[請求書発行番号]),"")</f>
        <v/>
      </c>
      <c r="AU8" s="269" t="str">
        <f>IFERROR(_xlfn.XLOOKUP(確報【３月】!AQ8,台帳表ｋ[整理番号],台帳表ｋ[繁閑調整金]),"")</f>
        <v/>
      </c>
      <c r="AV8" s="275"/>
      <c r="AX8" s="202" t="str">
        <f>IFERROR(_xlfn.XLOOKUP(確報【３月】!AW8,台帳表ｋ[整理番号],台帳表ｋ[繁閑調整]),"")</f>
        <v/>
      </c>
      <c r="AY8" s="277" t="str">
        <f>IFERROR(_xlfn.XLOOKUP(確報【３月】!AW8,台帳表ｋ[整理番号],台帳表ｋ[精算
グループ]),"")</f>
        <v/>
      </c>
      <c r="AZ8" s="278" t="str">
        <f>IFERROR(_xlfn.XLOOKUP(確報【３月】!AW8,台帳表ｋ[整理番号],台帳表ｋ[請求書発行番号]),"")</f>
        <v/>
      </c>
      <c r="BA8" s="269" t="str">
        <f>IFERROR(_xlfn.XLOOKUP(確報【３月】!AW8,台帳表ｋ[整理番号],台帳表ｋ[繁閑調整金]),"")</f>
        <v/>
      </c>
    </row>
    <row r="9" spans="1:54" ht="16.350000000000001" customHeight="1">
      <c r="A9" s="927"/>
      <c r="B9" s="927"/>
      <c r="C9" s="927"/>
      <c r="D9" s="976"/>
      <c r="E9" s="927"/>
      <c r="F9" s="31" t="s">
        <v>16486</v>
      </c>
      <c r="G9" s="32" t="s">
        <v>16606</v>
      </c>
      <c r="H9" s="33" t="s">
        <v>16487</v>
      </c>
      <c r="I9" s="34">
        <f>SUMIFS(台帳表ｓ[金額],台帳表ｓ[精算
グループ],確報【３月】!$H9,台帳表ｓ[入金月（月のみ）],確報【３月】!$A$1,台帳表ｓ[ＮＣ区分],"西部")+SUMIFS(測量台帳1ｓ[入金額],測量台帳1ｓ[精算
グループ],確報【３月】!$H9,測量台帳1ｓ[入金月（月のみ）],確報【３月】!$A$1,測量台帳1ｓ[NC区分],"西部")+SUMIFS(測量台帳1__2ｓ[入金額(後)],測量台帳1__2ｓ[精算
グループ(後)],確報【３月】!$H9,測量台帳1__2ｓ[入金月(後)（月のみ）],確報【３月】!$A$1,測量台帳1__2ｓ[NC区分],"西部")</f>
        <v>0</v>
      </c>
      <c r="J9" s="147" t="s">
        <v>16487</v>
      </c>
      <c r="K9" s="148"/>
      <c r="L9" s="147" t="s">
        <v>16487</v>
      </c>
      <c r="M9" s="148"/>
      <c r="N9" s="149" t="s">
        <v>16487</v>
      </c>
      <c r="O9" s="150"/>
      <c r="P9" s="33" t="s">
        <v>16487</v>
      </c>
      <c r="Q9" s="35">
        <f>SUMIFS(台帳表ｔ[金額],台帳表ｔ[精算
グループ],確報【３月】!$H9,台帳表ｔ[入金月（月のみ）],確報【３月】!$A$1,台帳表ｔ[ＮＣ区分],"西部")+SUMIFS(測量台帳1ｔ[入金額],測量台帳1ｔ[精算
グループ],確報【３月】!$H9,測量台帳1ｔ[入金月（月のみ）],確報【３月】!$A$1,測量台帳1ｔ[NC区分],"西部")+SUMIFS(測量台帳1__2ｔ[入金額(後)],測量台帳1__2ｔ[精算
グループ(後)],確報【３月】!$H9,測量台帳1__2ｔ[入金月(後)（月のみ）],確報【３月】!$A$1,測量台帳1__2ｔ[NC区分],"西部")</f>
        <v>0</v>
      </c>
      <c r="R9" s="33" t="s">
        <v>16487</v>
      </c>
      <c r="S9" s="151"/>
      <c r="T9" s="152" t="s">
        <v>16487</v>
      </c>
      <c r="U9" s="35"/>
      <c r="V9" s="33" t="s">
        <v>16487</v>
      </c>
      <c r="W9" s="35" cm="1">
        <f t="array" ref="W9">INDEX(設備G入力用!$F$2:$Q$72,ROW(A5), MATCH($A$1,設備G入力用!$F$2:$Q$2,0))</f>
        <v>0</v>
      </c>
      <c r="X9" s="30">
        <f t="shared" si="0"/>
        <v>0</v>
      </c>
      <c r="Y9" s="24"/>
      <c r="Z9" s="13"/>
      <c r="AA9" s="1074"/>
      <c r="AB9" s="299" t="s">
        <v>16487</v>
      </c>
      <c r="AC9" s="112">
        <f>SUM(I9,K9,M9,O9,Q9,S9,U9,W9)</f>
        <v>0</v>
      </c>
      <c r="AD9" s="10"/>
      <c r="AE9" s="10"/>
      <c r="AF9" s="202" t="str">
        <f>IFERROR(_xlfn.XLOOKUP(確報【３月】!$AE9,台帳表ｓ[整理番号],台帳表ｓ[繁閑調整]),"")</f>
        <v/>
      </c>
      <c r="AG9" s="277" t="str">
        <f>IFERROR(_xlfn.XLOOKUP(確報【３月】!$AE9,台帳表ｓ[整理番号],台帳表ｓ[精算
グループ]),"")</f>
        <v/>
      </c>
      <c r="AH9" s="278" t="str">
        <f>IFERROR(_xlfn.XLOOKUP(確報【３月】!$AE9,台帳表ｓ[整理番号],台帳表ｓ[請求書発行番号]),"")</f>
        <v/>
      </c>
      <c r="AI9" s="269" t="str">
        <f>IFERROR(_xlfn.XLOOKUP(確報【３月】!$AE9,台帳表ｓ[整理番号],台帳表ｓ[繁閑調整金]),"")</f>
        <v/>
      </c>
      <c r="AJ9" s="274"/>
      <c r="AL9" s="202" t="str">
        <f>IFERROR(_xlfn.XLOOKUP(確報【３月】!AK9,台帳表ｔ[整理番号],台帳表ｔ[繁閑調整]),"")</f>
        <v/>
      </c>
      <c r="AM9" s="277" t="str">
        <f>IFERROR(_xlfn.XLOOKUP(確報【３月】!AK9,台帳表ｔ[整理番号],台帳表ｔ[精算
グループ]),"")</f>
        <v/>
      </c>
      <c r="AN9" s="278" t="str">
        <f>IFERROR(_xlfn.XLOOKUP(確報【３月】!AK9,台帳表ｔ[整理番号],台帳表ｔ[請求書発行番号]),"")</f>
        <v/>
      </c>
      <c r="AO9" s="269" t="str">
        <f>IFERROR(_xlfn.XLOOKUP(確報【３月】!AK9,台帳表ｔ[整理番号],台帳表ｔ[繁閑調整金]),"")</f>
        <v/>
      </c>
      <c r="AP9" s="275"/>
      <c r="AR9" s="202" t="str">
        <f>IFERROR(_xlfn.XLOOKUP(確報【３月】!AQ9,台帳表ｋ[整理番号],台帳表ｋ[繁閑調整]),"")</f>
        <v/>
      </c>
      <c r="AS9" s="277" t="str">
        <f>IFERROR(_xlfn.XLOOKUP(確報【３月】!AQ9,台帳表ｋ[整理番号],台帳表ｋ[精算
グループ]),"")</f>
        <v/>
      </c>
      <c r="AT9" s="278" t="str">
        <f>IFERROR(_xlfn.XLOOKUP(確報【３月】!AQ9,台帳表ｋ[整理番号],台帳表ｋ[請求書発行番号]),"")</f>
        <v/>
      </c>
      <c r="AU9" s="269" t="str">
        <f>IFERROR(_xlfn.XLOOKUP(確報【３月】!AQ9,台帳表ｋ[整理番号],台帳表ｋ[繁閑調整金]),"")</f>
        <v/>
      </c>
      <c r="AV9" s="270"/>
      <c r="AX9" s="202" t="str">
        <f>IFERROR(_xlfn.XLOOKUP(確報【３月】!AW9,台帳表ｋ[整理番号],台帳表ｋ[繁閑調整]),"")</f>
        <v/>
      </c>
      <c r="AY9" s="277" t="str">
        <f>IFERROR(_xlfn.XLOOKUP(確報【３月】!AW9,台帳表ｋ[整理番号],台帳表ｋ[精算
グループ]),"")</f>
        <v/>
      </c>
      <c r="AZ9" s="278" t="str">
        <f>IFERROR(_xlfn.XLOOKUP(確報【３月】!AW9,台帳表ｋ[整理番号],台帳表ｋ[請求書発行番号]),"")</f>
        <v/>
      </c>
      <c r="BA9" s="269" t="str">
        <f>IFERROR(_xlfn.XLOOKUP(確報【３月】!AW9,台帳表ｋ[整理番号],台帳表ｋ[繁閑調整金]),"")</f>
        <v/>
      </c>
    </row>
    <row r="10" spans="1:54" ht="16.350000000000001" customHeight="1" thickBot="1">
      <c r="A10" s="927"/>
      <c r="B10" s="927"/>
      <c r="C10" s="927"/>
      <c r="D10" s="976"/>
      <c r="E10" s="927"/>
      <c r="F10" s="36" t="s">
        <v>16488</v>
      </c>
      <c r="G10" s="37" t="s">
        <v>16606</v>
      </c>
      <c r="H10" s="67" t="s">
        <v>16489</v>
      </c>
      <c r="I10" s="38">
        <f>SUMIFS(台帳表ｓ[金額],台帳表ｓ[精算
グループ],確報【３月】!$H10,台帳表ｓ[入金月（月のみ）],確報【３月】!$A$1,台帳表ｓ[ＮＣ区分],"西部")+SUMIFS(測量台帳1ｓ[入金額],測量台帳1ｓ[精算
グループ],確報【３月】!$H10,測量台帳1ｓ[入金月（月のみ）],確報【３月】!$A$1,測量台帳1ｓ[NC区分],"西部")+SUMIFS(測量台帳1__2ｓ[入金額(後)],測量台帳1__2ｓ[精算
グループ(後)],確報【３月】!$H10,測量台帳1__2ｓ[入金月(後)（月のみ）],確報【３月】!$A$1,測量台帳1__2ｓ[NC区分],"西部")</f>
        <v>0</v>
      </c>
      <c r="J10" s="79" t="s">
        <v>16489</v>
      </c>
      <c r="K10" s="80"/>
      <c r="L10" s="79" t="s">
        <v>16489</v>
      </c>
      <c r="M10" s="80"/>
      <c r="N10" s="66" t="s">
        <v>16489</v>
      </c>
      <c r="O10" s="39"/>
      <c r="P10" s="67" t="s">
        <v>16489</v>
      </c>
      <c r="Q10" s="39">
        <f>SUMIFS(台帳表ｔ[金額],台帳表ｔ[精算
グループ],確報【３月】!$H10,台帳表ｔ[入金月（月のみ）],確報【３月】!$A$1,台帳表ｔ[ＮＣ区分],"西部")+SUMIFS(測量台帳1ｔ[入金額],測量台帳1ｔ[精算
グループ],確報【３月】!$H10,測量台帳1ｔ[入金月（月のみ）],確報【３月】!$A$1,測量台帳1ｔ[NC区分],"西部")+SUMIFS(測量台帳1__2ｔ[入金額(後)],測量台帳1__2ｔ[精算
グループ(後)],確報【３月】!$H10,測量台帳1__2ｔ[入金月(後)（月のみ）],確報【３月】!$A$1,測量台帳1__2ｔ[NC区分],"西部")</f>
        <v>0</v>
      </c>
      <c r="R10" s="67" t="s">
        <v>52</v>
      </c>
      <c r="S10" s="80"/>
      <c r="T10" s="66" t="s">
        <v>52</v>
      </c>
      <c r="U10" s="39"/>
      <c r="V10" s="67" t="s">
        <v>52</v>
      </c>
      <c r="W10" s="39" cm="1">
        <f t="array" ref="W10">INDEX(設備G入力用!$F$2:$Q$72,ROW(A6), MATCH($A$1,設備G入力用!$F$2:$Q$2,0))</f>
        <v>0</v>
      </c>
      <c r="X10" s="30">
        <f t="shared" si="0"/>
        <v>0</v>
      </c>
      <c r="Y10" s="24"/>
      <c r="Z10" s="13"/>
      <c r="AA10" s="1074"/>
      <c r="AB10" s="299" t="s">
        <v>16493</v>
      </c>
      <c r="AC10" s="673">
        <f>SUM(I12,K12,M12,O12,Q12,S12,U12,W12)</f>
        <v>0</v>
      </c>
      <c r="AD10" s="10"/>
      <c r="AE10" s="10"/>
      <c r="AF10" s="202" t="str">
        <f>IFERROR(_xlfn.XLOOKUP(確報【３月】!$AE10,台帳表ｓ[整理番号],台帳表ｓ[繁閑調整]),"")</f>
        <v/>
      </c>
      <c r="AG10" s="277" t="str">
        <f>IFERROR(_xlfn.XLOOKUP(確報【３月】!$AE10,台帳表ｓ[整理番号],台帳表ｓ[精算
グループ]),"")</f>
        <v/>
      </c>
      <c r="AH10" s="278" t="str">
        <f>IFERROR(_xlfn.XLOOKUP(確報【３月】!$AE10,台帳表ｓ[整理番号],台帳表ｓ[請求書発行番号]),"")</f>
        <v/>
      </c>
      <c r="AI10" s="269" t="str">
        <f>IFERROR(_xlfn.XLOOKUP(確報【３月】!$AE10,台帳表ｓ[整理番号],台帳表ｓ[繁閑調整金]),"")</f>
        <v/>
      </c>
      <c r="AJ10" s="274"/>
      <c r="AL10" s="202" t="str">
        <f>IFERROR(_xlfn.XLOOKUP(確報【３月】!AK10,台帳表ｔ[整理番号],台帳表ｔ[繁閑調整]),"")</f>
        <v/>
      </c>
      <c r="AM10" s="277" t="str">
        <f>IFERROR(_xlfn.XLOOKUP(確報【３月】!AK10,台帳表ｔ[整理番号],台帳表ｔ[精算
グループ]),"")</f>
        <v/>
      </c>
      <c r="AN10" s="278" t="str">
        <f>IFERROR(_xlfn.XLOOKUP(確報【３月】!AK10,台帳表ｔ[整理番号],台帳表ｔ[請求書発行番号]),"")</f>
        <v/>
      </c>
      <c r="AO10" s="269" t="str">
        <f>IFERROR(_xlfn.XLOOKUP(確報【３月】!AK10,台帳表ｔ[整理番号],台帳表ｔ[繁閑調整金]),"")</f>
        <v/>
      </c>
      <c r="AP10" s="275"/>
      <c r="AR10" s="202" t="str">
        <f>IFERROR(_xlfn.XLOOKUP(確報【３月】!AQ10,台帳表ｋ[整理番号],台帳表ｋ[繁閑調整]),"")</f>
        <v/>
      </c>
      <c r="AS10" s="277" t="str">
        <f>IFERROR(_xlfn.XLOOKUP(確報【３月】!AQ10,台帳表ｋ[整理番号],台帳表ｋ[精算
グループ]),"")</f>
        <v/>
      </c>
      <c r="AT10" s="278" t="str">
        <f>IFERROR(_xlfn.XLOOKUP(確報【３月】!AQ10,台帳表ｋ[整理番号],台帳表ｋ[請求書発行番号]),"")</f>
        <v/>
      </c>
      <c r="AU10" s="269" t="str">
        <f>IFERROR(_xlfn.XLOOKUP(確報【３月】!AQ10,台帳表ｋ[整理番号],台帳表ｋ[繁閑調整金]),"")</f>
        <v/>
      </c>
      <c r="AV10" s="275"/>
      <c r="AX10" s="202" t="str">
        <f>IFERROR(_xlfn.XLOOKUP(確報【３月】!AW10,台帳表ｋ[整理番号],台帳表ｋ[繁閑調整]),"")</f>
        <v/>
      </c>
      <c r="AY10" s="277" t="str">
        <f>IFERROR(_xlfn.XLOOKUP(確報【３月】!AW10,台帳表ｋ[整理番号],台帳表ｋ[精算
グループ]),"")</f>
        <v/>
      </c>
      <c r="AZ10" s="278" t="str">
        <f>IFERROR(_xlfn.XLOOKUP(確報【３月】!AW10,台帳表ｋ[整理番号],台帳表ｋ[請求書発行番号]),"")</f>
        <v/>
      </c>
      <c r="BA10" s="269" t="str">
        <f>IFERROR(_xlfn.XLOOKUP(確報【３月】!AW10,台帳表ｋ[整理番号],台帳表ｋ[繁閑調整金]),"")</f>
        <v/>
      </c>
    </row>
    <row r="11" spans="1:54" ht="16.350000000000001" customHeight="1" thickBot="1">
      <c r="A11" s="927"/>
      <c r="B11" s="927"/>
      <c r="C11" s="927"/>
      <c r="D11" s="976"/>
      <c r="E11" s="928"/>
      <c r="F11" s="36" t="s">
        <v>16490</v>
      </c>
      <c r="G11" s="37" t="s">
        <v>16606</v>
      </c>
      <c r="H11" s="67" t="s">
        <v>16491</v>
      </c>
      <c r="I11" s="38">
        <f>SUMIFS(台帳表ｓ[金額],台帳表ｓ[精算
グループ],確報【３月】!$H11,台帳表ｓ[入金月（月のみ）],確報【３月】!$A$1,台帳表ｓ[ＮＣ区分],"西部")+SUMIFS(測量台帳1ｓ[入金額],測量台帳1ｓ[精算
グループ],確報【３月】!$H11,測量台帳1ｓ[入金月（月のみ）],確報【３月】!$A$1,測量台帳1ｓ[NC区分],"西部")+SUMIFS(測量台帳1__2ｓ[入金額(後)],測量台帳1__2ｓ[精算
グループ(後)],確報【３月】!$H11,測量台帳1__2ｓ[入金月(後)（月のみ）],確報【３月】!$A$1,測量台帳1__2ｓ[NC区分],"西部")</f>
        <v>0</v>
      </c>
      <c r="J11" s="79" t="s">
        <v>16491</v>
      </c>
      <c r="K11" s="80"/>
      <c r="L11" s="79" t="s">
        <v>16491</v>
      </c>
      <c r="M11" s="80"/>
      <c r="N11" s="66" t="s">
        <v>16491</v>
      </c>
      <c r="O11" s="39"/>
      <c r="P11" s="67" t="s">
        <v>16491</v>
      </c>
      <c r="Q11" s="39">
        <f>SUMIFS(台帳表ｔ[金額],台帳表ｔ[精算
グループ],確報【３月】!$H11,台帳表ｔ[入金月（月のみ）],確報【３月】!$A$1,台帳表ｔ[ＮＣ区分],"西部")+SUMIFS(測量台帳1ｔ[入金額],測量台帳1ｔ[精算
グループ],確報【３月】!$H11,測量台帳1ｔ[入金月（月のみ）],確報【３月】!$A$1,測量台帳1ｔ[NC区分],"西部")+SUMIFS(測量台帳1__2ｔ[入金額(後)],測量台帳1__2ｔ[精算
グループ(後)],確報【３月】!$H11,測量台帳1__2ｔ[入金月(後)（月のみ）],確報【３月】!$A$1,測量台帳1__2ｔ[NC区分],"西部")</f>
        <v>0</v>
      </c>
      <c r="R11" s="67" t="s">
        <v>16491</v>
      </c>
      <c r="S11" s="80"/>
      <c r="T11" s="66" t="s">
        <v>16491</v>
      </c>
      <c r="U11" s="39"/>
      <c r="V11" s="67" t="s">
        <v>16491</v>
      </c>
      <c r="W11" s="39" cm="1">
        <f t="array" ref="W11">INDEX(設備G入力用!$F$2:$Q$72,ROW(A7), MATCH($A$1,設備G入力用!$F$2:$Q$2,0))</f>
        <v>0</v>
      </c>
      <c r="X11" s="156">
        <f t="shared" si="0"/>
        <v>0</v>
      </c>
      <c r="Y11" s="16">
        <f>SUM(X6:X11)</f>
        <v>0</v>
      </c>
      <c r="Z11" s="13" t="s">
        <v>16607</v>
      </c>
      <c r="AA11" s="1074"/>
      <c r="AB11" s="299" t="s">
        <v>16494</v>
      </c>
      <c r="AC11" s="112">
        <f>SUM(I13,K13,M13,O13,Q13,S13,U13,W13)</f>
        <v>0</v>
      </c>
      <c r="AD11" s="10"/>
      <c r="AE11" s="10"/>
      <c r="AF11" s="202" t="str">
        <f>IFERROR(_xlfn.XLOOKUP(確報【３月】!$AE11,台帳表ｓ[整理番号],台帳表ｓ[繁閑調整]),"")</f>
        <v/>
      </c>
      <c r="AG11" s="277" t="str">
        <f>IFERROR(_xlfn.XLOOKUP(確報【３月】!$AE11,台帳表ｓ[整理番号],台帳表ｓ[精算
グループ]),"")</f>
        <v/>
      </c>
      <c r="AH11" s="278" t="str">
        <f>IFERROR(_xlfn.XLOOKUP(確報【３月】!$AE11,台帳表ｓ[整理番号],台帳表ｓ[請求書発行番号]),"")</f>
        <v/>
      </c>
      <c r="AI11" s="269" t="str">
        <f>IFERROR(_xlfn.XLOOKUP(確報【３月】!$AE11,台帳表ｓ[整理番号],台帳表ｓ[繁閑調整金]),"")</f>
        <v/>
      </c>
      <c r="AJ11" s="274"/>
      <c r="AL11" s="202" t="str">
        <f>IFERROR(_xlfn.XLOOKUP(確報【３月】!AK11,台帳表ｔ[整理番号],台帳表ｔ[繁閑調整]),"")</f>
        <v/>
      </c>
      <c r="AM11" s="277" t="str">
        <f>IFERROR(_xlfn.XLOOKUP(確報【３月】!AK11,台帳表ｔ[整理番号],台帳表ｔ[精算
グループ]),"")</f>
        <v/>
      </c>
      <c r="AN11" s="278" t="str">
        <f>IFERROR(_xlfn.XLOOKUP(確報【３月】!AK11,台帳表ｔ[整理番号],台帳表ｔ[請求書発行番号]),"")</f>
        <v/>
      </c>
      <c r="AO11" s="269" t="str">
        <f>IFERROR(_xlfn.XLOOKUP(確報【３月】!AK11,台帳表ｔ[整理番号],台帳表ｔ[繁閑調整金]),"")</f>
        <v/>
      </c>
      <c r="AP11" s="276"/>
      <c r="AR11" s="202" t="str">
        <f>IFERROR(_xlfn.XLOOKUP(確報【３月】!AQ11,台帳表ｋ[整理番号],台帳表ｋ[繁閑調整]),"")</f>
        <v/>
      </c>
      <c r="AS11" s="277" t="str">
        <f>IFERROR(_xlfn.XLOOKUP(確報【３月】!AQ11,台帳表ｋ[整理番号],台帳表ｋ[精算
グループ]),"")</f>
        <v/>
      </c>
      <c r="AT11" s="278" t="str">
        <f>IFERROR(_xlfn.XLOOKUP(確報【３月】!AQ11,台帳表ｋ[整理番号],台帳表ｋ[請求書発行番号]),"")</f>
        <v/>
      </c>
      <c r="AU11" s="269" t="str">
        <f>IFERROR(_xlfn.XLOOKUP(確報【３月】!AQ11,台帳表ｋ[整理番号],台帳表ｋ[繁閑調整金]),"")</f>
        <v/>
      </c>
      <c r="AV11" s="275"/>
      <c r="AX11" s="202" t="str">
        <f>IFERROR(_xlfn.XLOOKUP(確報【３月】!AW11,台帳表ｋ[整理番号],台帳表ｋ[繁閑調整]),"")</f>
        <v/>
      </c>
      <c r="AY11" s="277" t="str">
        <f>IFERROR(_xlfn.XLOOKUP(確報【３月】!AW11,台帳表ｋ[整理番号],台帳表ｋ[精算
グループ]),"")</f>
        <v/>
      </c>
      <c r="AZ11" s="278" t="str">
        <f>IFERROR(_xlfn.XLOOKUP(確報【３月】!AW11,台帳表ｋ[整理番号],台帳表ｋ[請求書発行番号]),"")</f>
        <v/>
      </c>
      <c r="BA11" s="269" t="str">
        <f>IFERROR(_xlfn.XLOOKUP(確報【３月】!AW11,台帳表ｋ[整理番号],台帳表ｋ[繁閑調整金]),"")</f>
        <v/>
      </c>
    </row>
    <row r="12" spans="1:54" ht="16.350000000000001" customHeight="1">
      <c r="A12" s="927"/>
      <c r="B12" s="927"/>
      <c r="C12" s="927"/>
      <c r="D12" s="976"/>
      <c r="E12" s="926" t="s">
        <v>16492</v>
      </c>
      <c r="F12" s="18" t="s">
        <v>16480</v>
      </c>
      <c r="G12" s="42" t="s">
        <v>16606</v>
      </c>
      <c r="H12" s="674" t="s">
        <v>16493</v>
      </c>
      <c r="I12" s="158">
        <f>SUMIFS(台帳表ｓ[金額],台帳表ｓ[精算
グループ],確報【３月】!$H12,台帳表ｓ[入金月（月のみ）],確報【３月】!$A$1,台帳表ｓ[ＮＣ区分],"多摩")+SUMIFS(測量台帳1ｓ[入金額],測量台帳1ｓ[精算
グループ],確報【３月】!$H12,測量台帳1ｓ[入金月（月のみ）],確報【３月】!$A$1,測量台帳1ｓ[NC区分],"多摩")+SUMIFS(測量台帳1__2ｓ[入金額(後)],測量台帳1__2ｓ[精算
グループ(後)],確報【３月】!$H12,測量台帳1__2ｓ[入金月(後)（月のみ）],確報【３月】!$A$1,測量台帳1__2ｓ[NC区分],"多摩")</f>
        <v>0</v>
      </c>
      <c r="J12" s="159" t="s">
        <v>16493</v>
      </c>
      <c r="K12" s="160"/>
      <c r="L12" s="159" t="s">
        <v>16493</v>
      </c>
      <c r="M12" s="160"/>
      <c r="N12" s="161" t="s">
        <v>16493</v>
      </c>
      <c r="O12" s="162"/>
      <c r="P12" s="43" t="s">
        <v>16493</v>
      </c>
      <c r="Q12" s="44">
        <f>SUMIFS(台帳表ｔ[金額],台帳表ｔ[精算
グループ],確報【３月】!$H12,台帳表ｔ[入金月（月のみ）],確報【３月】!$A$1,台帳表ｔ[ＮＣ区分],"多摩")+SUMIFS(測量台帳1ｔ[入金額],測量台帳1ｔ[精算
グループ],確報【３月】!$H12,測量台帳1ｔ[入金月（月のみ）],確報【３月】!$A$1,測量台帳1ｔ[NC区分],"多摩")+SUMIFS(測量台帳1__2ｔ[入金額(後)],測量台帳1__2ｔ[精算
グループ(後)],確報【３月】!$H12,測量台帳1__2ｔ[入金月(後)（月のみ）],確報【３月】!$A$1,測量台帳1__2ｔ[NC区分],"多摩")</f>
        <v>0</v>
      </c>
      <c r="R12" s="43" t="s">
        <v>16493</v>
      </c>
      <c r="S12" s="163"/>
      <c r="T12" s="164" t="s">
        <v>16493</v>
      </c>
      <c r="U12" s="44"/>
      <c r="V12" s="43" t="s">
        <v>16493</v>
      </c>
      <c r="W12" s="44" cm="1">
        <f t="array" ref="W12">INDEX(設備G入力用!$F$2:$Q$72,ROW(A8), MATCH($A$1,設備G入力用!$F$2:$Q$2,0))</f>
        <v>0</v>
      </c>
      <c r="X12" s="23">
        <f t="shared" si="0"/>
        <v>0</v>
      </c>
      <c r="Y12" s="24"/>
      <c r="Z12" s="13"/>
      <c r="AA12" s="1074"/>
      <c r="AB12" s="299" t="s">
        <v>16495</v>
      </c>
      <c r="AC12" s="112">
        <f>SUM(I14,K14,M14,O14,Q14,S14,U14,W14)</f>
        <v>0</v>
      </c>
      <c r="AD12" s="10"/>
      <c r="AE12" s="10"/>
      <c r="AF12" s="202" t="str">
        <f>IFERROR(_xlfn.XLOOKUP(確報【３月】!$AE12,台帳表ｓ[整理番号],台帳表ｓ[繁閑調整]),"")</f>
        <v/>
      </c>
      <c r="AG12" s="277" t="str">
        <f>IFERROR(_xlfn.XLOOKUP(確報【３月】!$AE12,台帳表ｓ[整理番号],台帳表ｓ[精算
グループ]),"")</f>
        <v/>
      </c>
      <c r="AH12" s="278" t="str">
        <f>IFERROR(_xlfn.XLOOKUP(確報【３月】!$AE12,台帳表ｓ[整理番号],台帳表ｓ[請求書発行番号]),"")</f>
        <v/>
      </c>
      <c r="AI12" s="269" t="str">
        <f>IFERROR(_xlfn.XLOOKUP(確報【３月】!$AE12,台帳表ｓ[整理番号],台帳表ｓ[繁閑調整金]),"")</f>
        <v/>
      </c>
      <c r="AJ12" s="274"/>
      <c r="AL12" s="202" t="str">
        <f>IFERROR(_xlfn.XLOOKUP(確報【３月】!AK12,台帳表ｔ[整理番号],台帳表ｔ[繁閑調整]),"")</f>
        <v/>
      </c>
      <c r="AM12" s="277" t="str">
        <f>IFERROR(_xlfn.XLOOKUP(確報【３月】!AK12,台帳表ｔ[整理番号],台帳表ｔ[精算
グループ]),"")</f>
        <v/>
      </c>
      <c r="AN12" s="278" t="str">
        <f>IFERROR(_xlfn.XLOOKUP(確報【３月】!AK12,台帳表ｔ[整理番号],台帳表ｔ[請求書発行番号]),"")</f>
        <v/>
      </c>
      <c r="AO12" s="269" t="str">
        <f>IFERROR(_xlfn.XLOOKUP(確報【３月】!AK12,台帳表ｔ[整理番号],台帳表ｔ[繁閑調整金]),"")</f>
        <v/>
      </c>
      <c r="AP12" s="275"/>
      <c r="AR12" s="202" t="str">
        <f>IFERROR(_xlfn.XLOOKUP(確報【３月】!AQ12,台帳表ｋ[整理番号],台帳表ｋ[繁閑調整]),"")</f>
        <v/>
      </c>
      <c r="AS12" s="277" t="str">
        <f>IFERROR(_xlfn.XLOOKUP(確報【３月】!AQ12,台帳表ｋ[整理番号],台帳表ｋ[精算
グループ]),"")</f>
        <v/>
      </c>
      <c r="AT12" s="278" t="str">
        <f>IFERROR(_xlfn.XLOOKUP(確報【３月】!AQ12,台帳表ｋ[整理番号],台帳表ｋ[請求書発行番号]),"")</f>
        <v/>
      </c>
      <c r="AU12" s="269" t="str">
        <f>IFERROR(_xlfn.XLOOKUP(確報【３月】!AQ12,台帳表ｋ[整理番号],台帳表ｋ[繁閑調整金]),"")</f>
        <v/>
      </c>
      <c r="AV12" s="275"/>
      <c r="AX12" s="202" t="str">
        <f>IFERROR(_xlfn.XLOOKUP(確報【３月】!AW12,台帳表ｋ[整理番号],台帳表ｋ[繁閑調整]),"")</f>
        <v/>
      </c>
      <c r="AY12" s="277" t="str">
        <f>IFERROR(_xlfn.XLOOKUP(確報【３月】!AW12,台帳表ｋ[整理番号],台帳表ｋ[精算
グループ]),"")</f>
        <v/>
      </c>
      <c r="AZ12" s="278" t="str">
        <f>IFERROR(_xlfn.XLOOKUP(確報【３月】!AW12,台帳表ｋ[整理番号],台帳表ｋ[請求書発行番号]),"")</f>
        <v/>
      </c>
      <c r="BA12" s="269" t="str">
        <f>IFERROR(_xlfn.XLOOKUP(確報【３月】!AW12,台帳表ｋ[整理番号],台帳表ｋ[繁閑調整金]),"")</f>
        <v/>
      </c>
    </row>
    <row r="13" spans="1:54" ht="16.350000000000001" customHeight="1">
      <c r="A13" s="927"/>
      <c r="B13" s="927"/>
      <c r="C13" s="927"/>
      <c r="D13" s="976"/>
      <c r="E13" s="927"/>
      <c r="F13" s="25" t="s">
        <v>16482</v>
      </c>
      <c r="G13" s="26" t="s">
        <v>16606</v>
      </c>
      <c r="H13" s="27" t="s">
        <v>16494</v>
      </c>
      <c r="I13" s="28">
        <f>SUMIFS(台帳表ｓ[金額],台帳表ｓ[精算
グループ],確報【３月】!$H13,台帳表ｓ[入金月（月のみ）],確報【３月】!$A$1,台帳表ｓ[ＮＣ区分],"多摩")+SUMIFS(測量台帳1ｓ[入金額],測量台帳1ｓ[精算
グループ],確報【３月】!$H13,測量台帳1ｓ[入金月（月のみ）],確報【３月】!$A$1,測量台帳1ｓ[NC区分],"多摩")+SUMIFS(測量台帳1__2ｓ[入金額(後)],測量台帳1__2ｓ[精算
グループ(後)],確報【３月】!$H13,測量台帳1__2ｓ[入金月(後)（月のみ）],確報【３月】!$A$1,測量台帳1__2ｓ[NC区分],"多摩")</f>
        <v>0</v>
      </c>
      <c r="J13" s="78" t="s">
        <v>16494</v>
      </c>
      <c r="K13" s="40"/>
      <c r="L13" s="78" t="s">
        <v>16494</v>
      </c>
      <c r="M13" s="40"/>
      <c r="N13" s="60" t="s">
        <v>16494</v>
      </c>
      <c r="O13" s="61"/>
      <c r="P13" s="27" t="s">
        <v>16494</v>
      </c>
      <c r="Q13" s="29">
        <f>SUMIFS(台帳表ｔ[金額],台帳表ｔ[精算
グループ],確報【３月】!$H13,台帳表ｔ[入金月（月のみ）],確報【３月】!$A$1,台帳表ｔ[ＮＣ区分],"多摩")+SUMIFS(測量台帳1ｔ[入金額],測量台帳1ｔ[精算
グループ],確報【３月】!$H13,測量台帳1ｔ[入金月（月のみ）],確報【３月】!$A$1,測量台帳1ｔ[NC区分],"多摩")+SUMIFS(測量台帳1__2ｔ[入金額(後)],測量台帳1__2ｔ[精算
グループ(後)],確報【３月】!$H13,測量台帳1__2ｔ[入金月(後)（月のみ）],確報【３月】!$A$1,測量台帳1__2ｔ[NC区分],"多摩")</f>
        <v>0</v>
      </c>
      <c r="R13" s="27" t="s">
        <v>16494</v>
      </c>
      <c r="S13" s="92"/>
      <c r="T13" s="93" t="s">
        <v>16494</v>
      </c>
      <c r="U13" s="29"/>
      <c r="V13" s="27" t="s">
        <v>16494</v>
      </c>
      <c r="W13" s="29" cm="1">
        <f t="array" ref="W13">INDEX(設備G入力用!$F$2:$Q$72,ROW(A9), MATCH($A$1,設備G入力用!$F$2:$Q$2,0))</f>
        <v>0</v>
      </c>
      <c r="X13" s="30">
        <f t="shared" si="0"/>
        <v>0</v>
      </c>
      <c r="Y13" s="24"/>
      <c r="Z13" s="13"/>
      <c r="AA13" s="1074"/>
      <c r="AB13" s="299" t="s">
        <v>16497</v>
      </c>
      <c r="AC13" s="112">
        <f>SUM(I15,K15,M15,O15,Q15,S15,U15,W15)</f>
        <v>0</v>
      </c>
      <c r="AD13" s="10"/>
      <c r="AE13" s="10"/>
      <c r="AF13" s="202" t="str">
        <f>IFERROR(_xlfn.XLOOKUP(確報【３月】!$AE13,台帳表ｓ[整理番号],台帳表ｓ[繁閑調整]),"")</f>
        <v/>
      </c>
      <c r="AG13" s="277" t="str">
        <f>IFERROR(_xlfn.XLOOKUP(確報【３月】!$AE13,台帳表ｓ[整理番号],台帳表ｓ[精算
グループ]),"")</f>
        <v/>
      </c>
      <c r="AH13" s="278" t="str">
        <f>IFERROR(_xlfn.XLOOKUP(確報【３月】!$AE13,台帳表ｓ[整理番号],台帳表ｓ[請求書発行番号]),"")</f>
        <v/>
      </c>
      <c r="AI13" s="269" t="str">
        <f>IFERROR(_xlfn.XLOOKUP(確報【３月】!$AE13,台帳表ｓ[整理番号],台帳表ｓ[繁閑調整金]),"")</f>
        <v/>
      </c>
      <c r="AJ13" s="274"/>
      <c r="AL13" s="202" t="str">
        <f>IFERROR(_xlfn.XLOOKUP(確報【３月】!AK13,台帳表ｔ[整理番号],台帳表ｔ[繁閑調整]),"")</f>
        <v/>
      </c>
      <c r="AM13" s="277" t="str">
        <f>IFERROR(_xlfn.XLOOKUP(確報【３月】!AK13,台帳表ｔ[整理番号],台帳表ｔ[精算
グループ]),"")</f>
        <v/>
      </c>
      <c r="AN13" s="278" t="str">
        <f>IFERROR(_xlfn.XLOOKUP(確報【３月】!AK13,台帳表ｔ[整理番号],台帳表ｔ[請求書発行番号]),"")</f>
        <v/>
      </c>
      <c r="AO13" s="269" t="str">
        <f>IFERROR(_xlfn.XLOOKUP(確報【３月】!AK13,台帳表ｔ[整理番号],台帳表ｔ[繁閑調整金]),"")</f>
        <v/>
      </c>
      <c r="AP13" s="275"/>
      <c r="AR13" s="202" t="str">
        <f>IFERROR(_xlfn.XLOOKUP(確報【３月】!AQ13,台帳表ｋ[整理番号],台帳表ｋ[繁閑調整]),"")</f>
        <v/>
      </c>
      <c r="AS13" s="277" t="str">
        <f>IFERROR(_xlfn.XLOOKUP(確報【３月】!AQ13,台帳表ｋ[整理番号],台帳表ｋ[精算
グループ]),"")</f>
        <v/>
      </c>
      <c r="AT13" s="278" t="str">
        <f>IFERROR(_xlfn.XLOOKUP(確報【３月】!AQ13,台帳表ｋ[整理番号],台帳表ｋ[請求書発行番号]),"")</f>
        <v/>
      </c>
      <c r="AU13" s="269" t="str">
        <f>IFERROR(_xlfn.XLOOKUP(確報【３月】!AQ13,台帳表ｋ[整理番号],台帳表ｋ[繁閑調整金]),"")</f>
        <v/>
      </c>
      <c r="AV13" s="275"/>
      <c r="AX13" s="202" t="str">
        <f>IFERROR(_xlfn.XLOOKUP(確報【３月】!AW13,台帳表ｋ[整理番号],台帳表ｋ[繁閑調整]),"")</f>
        <v/>
      </c>
      <c r="AY13" s="277" t="str">
        <f>IFERROR(_xlfn.XLOOKUP(確報【３月】!AW13,台帳表ｋ[整理番号],台帳表ｋ[精算
グループ]),"")</f>
        <v/>
      </c>
      <c r="AZ13" s="278" t="str">
        <f>IFERROR(_xlfn.XLOOKUP(確報【３月】!AW13,台帳表ｋ[整理番号],台帳表ｋ[請求書発行番号]),"")</f>
        <v/>
      </c>
      <c r="BA13" s="269" t="str">
        <f>IFERROR(_xlfn.XLOOKUP(確報【３月】!AW13,台帳表ｋ[整理番号],台帳表ｋ[繁閑調整金]),"")</f>
        <v/>
      </c>
    </row>
    <row r="14" spans="1:54" ht="16.350000000000001" customHeight="1">
      <c r="A14" s="927"/>
      <c r="B14" s="927"/>
      <c r="C14" s="927"/>
      <c r="D14" s="976"/>
      <c r="E14" s="927"/>
      <c r="F14" s="25" t="s">
        <v>16484</v>
      </c>
      <c r="G14" s="26" t="s">
        <v>16606</v>
      </c>
      <c r="H14" s="27" t="s">
        <v>16495</v>
      </c>
      <c r="I14" s="28">
        <f>SUMIFS(台帳表ｓ[金額],台帳表ｓ[精算
グループ],確報【３月】!$H14,台帳表ｓ[入金月（月のみ）],確報【３月】!$A$1,台帳表ｓ[ＮＣ区分],"多摩")+SUMIFS(測量台帳1ｓ[入金額],測量台帳1ｓ[精算
グループ],確報【３月】!$H14,測量台帳1ｓ[入金月（月のみ）],確報【３月】!$A$1,測量台帳1ｓ[NC区分],"多摩")+SUMIFS(測量台帳1__2ｓ[入金額(後)],測量台帳1__2ｓ[精算
グループ(後)],確報【３月】!$H14,測量台帳1__2ｓ[入金月(後)（月のみ）],確報【３月】!$A$1,測量台帳1__2ｓ[NC区分],"多摩")</f>
        <v>0</v>
      </c>
      <c r="J14" s="78" t="s">
        <v>16495</v>
      </c>
      <c r="K14" s="40"/>
      <c r="L14" s="78" t="s">
        <v>16495</v>
      </c>
      <c r="M14" s="40"/>
      <c r="N14" s="60" t="s">
        <v>16495</v>
      </c>
      <c r="O14" s="61"/>
      <c r="P14" s="27" t="s">
        <v>16495</v>
      </c>
      <c r="Q14" s="29">
        <f>SUMIFS(台帳表ｔ[金額],台帳表ｔ[精算
グループ],確報【３月】!$H14,台帳表ｔ[入金月（月のみ）],確報【３月】!$A$1,台帳表ｔ[ＮＣ区分],"多摩")+SUMIFS(測量台帳1ｔ[入金額],測量台帳1ｔ[精算
グループ],確報【３月】!$H14,測量台帳1ｔ[入金月（月のみ）],確報【３月】!$A$1,測量台帳1ｔ[NC区分],"多摩")+SUMIFS(測量台帳1__2ｔ[入金額(後)],測量台帳1__2ｔ[精算
グループ(後)],確報【３月】!$H14,測量台帳1__2ｔ[入金月(後)（月のみ）],確報【３月】!$A$1,測量台帳1__2ｔ[NC区分],"多摩")</f>
        <v>0</v>
      </c>
      <c r="R14" s="27" t="s">
        <v>16495</v>
      </c>
      <c r="S14" s="92"/>
      <c r="T14" s="93" t="s">
        <v>16495</v>
      </c>
      <c r="U14" s="29"/>
      <c r="V14" s="27" t="s">
        <v>16495</v>
      </c>
      <c r="W14" s="29" cm="1">
        <f t="array" ref="W14">INDEX(設備G入力用!$F$2:$Q$72,ROW(A10), MATCH($A$1,設備G入力用!$F$2:$Q$2,0))</f>
        <v>0</v>
      </c>
      <c r="X14" s="30">
        <f t="shared" si="0"/>
        <v>0</v>
      </c>
      <c r="Y14" s="24"/>
      <c r="Z14" s="13"/>
      <c r="AA14" s="1074"/>
      <c r="AB14" s="299" t="s">
        <v>16499</v>
      </c>
      <c r="AC14" s="112">
        <f>SUM(I16,K16,M16,O16,Q16,S16,U16,W16)</f>
        <v>0</v>
      </c>
      <c r="AD14" s="10"/>
      <c r="AE14" s="10"/>
      <c r="AF14" s="202" t="str">
        <f>IFERROR(_xlfn.XLOOKUP(確報【３月】!$AE14,台帳表ｓ[整理番号],台帳表ｓ[繁閑調整]),"")</f>
        <v/>
      </c>
      <c r="AG14" s="277" t="str">
        <f>IFERROR(_xlfn.XLOOKUP(確報【３月】!$AE14,台帳表ｓ[整理番号],台帳表ｓ[精算
グループ]),"")</f>
        <v/>
      </c>
      <c r="AH14" s="278" t="str">
        <f>IFERROR(_xlfn.XLOOKUP(確報【３月】!$AE14,台帳表ｓ[整理番号],台帳表ｓ[請求書発行番号]),"")</f>
        <v/>
      </c>
      <c r="AI14" s="269" t="str">
        <f>IFERROR(_xlfn.XLOOKUP(確報【３月】!$AE14,台帳表ｓ[整理番号],台帳表ｓ[繁閑調整金]),"")</f>
        <v/>
      </c>
      <c r="AJ14" s="139"/>
      <c r="AL14" s="202" t="str">
        <f>IFERROR(_xlfn.XLOOKUP(確報【３月】!AK14,台帳表ｔ[整理番号],台帳表ｔ[繁閑調整]),"")</f>
        <v/>
      </c>
      <c r="AM14" s="277" t="str">
        <f>IFERROR(_xlfn.XLOOKUP(確報【３月】!AK14,台帳表ｔ[整理番号],台帳表ｔ[精算
グループ]),"")</f>
        <v/>
      </c>
      <c r="AN14" s="278" t="str">
        <f>IFERROR(_xlfn.XLOOKUP(確報【３月】!AK14,台帳表ｔ[整理番号],台帳表ｔ[請求書発行番号]),"")</f>
        <v/>
      </c>
      <c r="AO14" s="269" t="str">
        <f>IFERROR(_xlfn.XLOOKUP(確報【３月】!AK14,台帳表ｔ[整理番号],台帳表ｔ[繁閑調整金]),"")</f>
        <v/>
      </c>
      <c r="AP14" s="275"/>
      <c r="AR14" s="202" t="str">
        <f>IFERROR(_xlfn.XLOOKUP(確報【３月】!AQ14,台帳表ｋ[整理番号],台帳表ｋ[繁閑調整]),"")</f>
        <v/>
      </c>
      <c r="AS14" s="277" t="str">
        <f>IFERROR(_xlfn.XLOOKUP(確報【３月】!AQ14,台帳表ｋ[整理番号],台帳表ｋ[精算
グループ]),"")</f>
        <v/>
      </c>
      <c r="AT14" s="278" t="str">
        <f>IFERROR(_xlfn.XLOOKUP(確報【３月】!AQ14,台帳表ｋ[整理番号],台帳表ｋ[請求書発行番号]),"")</f>
        <v/>
      </c>
      <c r="AU14" s="269" t="str">
        <f>IFERROR(_xlfn.XLOOKUP(確報【３月】!AQ14,台帳表ｋ[整理番号],台帳表ｋ[繁閑調整金]),"")</f>
        <v/>
      </c>
      <c r="AV14" s="275"/>
      <c r="AX14" s="202" t="str">
        <f>IFERROR(_xlfn.XLOOKUP(確報【３月】!AW14,台帳表ｋ[整理番号],台帳表ｋ[繁閑調整]),"")</f>
        <v/>
      </c>
      <c r="AY14" s="277" t="str">
        <f>IFERROR(_xlfn.XLOOKUP(確報【３月】!AW14,台帳表ｋ[整理番号],台帳表ｋ[精算
グループ]),"")</f>
        <v/>
      </c>
      <c r="AZ14" s="278" t="str">
        <f>IFERROR(_xlfn.XLOOKUP(確報【３月】!AW14,台帳表ｋ[整理番号],台帳表ｋ[請求書発行番号]),"")</f>
        <v/>
      </c>
      <c r="BA14" s="269" t="str">
        <f>IFERROR(_xlfn.XLOOKUP(確報【３月】!AW14,台帳表ｋ[整理番号],台帳表ｋ[繁閑調整金]),"")</f>
        <v/>
      </c>
    </row>
    <row r="15" spans="1:54" ht="16.350000000000001" customHeight="1">
      <c r="A15" s="927"/>
      <c r="B15" s="927"/>
      <c r="C15" s="927"/>
      <c r="D15" s="976"/>
      <c r="E15" s="927"/>
      <c r="F15" s="25" t="s">
        <v>16496</v>
      </c>
      <c r="G15" s="26" t="s">
        <v>16606</v>
      </c>
      <c r="H15" s="27" t="s">
        <v>16497</v>
      </c>
      <c r="I15" s="28">
        <f>SUMIFS(台帳表ｓ[金額],台帳表ｓ[精算
グループ],確報【３月】!$H15,台帳表ｓ[入金月（月のみ）],確報【３月】!$A$1,台帳表ｓ[ＮＣ区分],"多摩")+SUMIFS(測量台帳1ｓ[入金額],測量台帳1ｓ[精算
グループ],確報【３月】!$H15,測量台帳1ｓ[入金月（月のみ）],確報【３月】!$A$1,測量台帳1ｓ[NC区分],"多摩")+SUMIFS(測量台帳1__2ｓ[入金額(後)],測量台帳1__2ｓ[精算
グループ(後)],確報【３月】!$H15,測量台帳1__2ｓ[入金月(後)（月のみ）],確報【３月】!$A$1,測量台帳1__2ｓ[NC区分],"多摩")</f>
        <v>0</v>
      </c>
      <c r="J15" s="78" t="s">
        <v>16497</v>
      </c>
      <c r="K15" s="40"/>
      <c r="L15" s="78" t="s">
        <v>16497</v>
      </c>
      <c r="M15" s="40"/>
      <c r="N15" s="60" t="s">
        <v>16497</v>
      </c>
      <c r="O15" s="61"/>
      <c r="P15" s="27" t="s">
        <v>16497</v>
      </c>
      <c r="Q15" s="29">
        <f>SUMIFS(台帳表ｔ[金額],台帳表ｔ[精算
グループ],確報【３月】!$H15,台帳表ｔ[入金月（月のみ）],確報【３月】!$A$1,台帳表ｔ[ＮＣ区分],"多摩")+SUMIFS(測量台帳1ｔ[入金額],測量台帳1ｔ[精算
グループ],確報【３月】!$H15,測量台帳1ｔ[入金月（月のみ）],確報【３月】!$A$1,測量台帳1ｔ[NC区分],"多摩")+SUMIFS(測量台帳1__2ｔ[入金額(後)],測量台帳1__2ｔ[精算
グループ(後)],確報【３月】!$H15,測量台帳1__2ｔ[入金月(後)（月のみ）],確報【３月】!$A$1,測量台帳1__2ｔ[NC区分],"多摩")</f>
        <v>0</v>
      </c>
      <c r="R15" s="27" t="s">
        <v>16497</v>
      </c>
      <c r="S15" s="92"/>
      <c r="T15" s="93" t="s">
        <v>16497</v>
      </c>
      <c r="U15" s="29"/>
      <c r="V15" s="27" t="s">
        <v>16497</v>
      </c>
      <c r="W15" s="29" cm="1">
        <f t="array" ref="W15">INDEX(設備G入力用!$F$2:$Q$72,ROW(A11), MATCH($A$1,設備G入力用!$F$2:$Q$2,0))</f>
        <v>0</v>
      </c>
      <c r="X15" s="30">
        <f t="shared" si="0"/>
        <v>0</v>
      </c>
      <c r="Y15" s="24"/>
      <c r="Z15" s="13"/>
      <c r="AA15" s="1074"/>
      <c r="AB15" s="300" t="s">
        <v>16489</v>
      </c>
      <c r="AC15" s="112">
        <f>SUM(I10,K10,M10,O10,Q10,S10,U10,W10,I17,K17,M17,O17,Q17,S17,U17,W17)</f>
        <v>0</v>
      </c>
      <c r="AD15" s="10"/>
      <c r="AE15" s="10"/>
      <c r="AF15" s="202" t="str">
        <f>IFERROR(_xlfn.XLOOKUP(確報【３月】!$AE15,台帳表ｓ[整理番号],台帳表ｓ[繁閑調整]),"")</f>
        <v/>
      </c>
      <c r="AG15" s="277" t="str">
        <f>IFERROR(_xlfn.XLOOKUP(確報【３月】!$AE15,台帳表ｓ[整理番号],台帳表ｓ[精算
グループ]),"")</f>
        <v/>
      </c>
      <c r="AH15" s="278" t="str">
        <f>IFERROR(_xlfn.XLOOKUP(確報【３月】!$AE15,台帳表ｓ[整理番号],台帳表ｓ[請求書発行番号]),"")</f>
        <v/>
      </c>
      <c r="AI15" s="269" t="str">
        <f>IFERROR(_xlfn.XLOOKUP(確報【３月】!$AE15,台帳表ｓ[整理番号],台帳表ｓ[繁閑調整金]),"")</f>
        <v/>
      </c>
      <c r="AJ15" s="139"/>
      <c r="AL15" s="202" t="str">
        <f>IFERROR(_xlfn.XLOOKUP(確報【３月】!AK15,台帳表ｔ[整理番号],台帳表ｔ[繁閑調整]),"")</f>
        <v/>
      </c>
      <c r="AM15" s="277" t="str">
        <f>IFERROR(_xlfn.XLOOKUP(確報【３月】!AK15,台帳表ｔ[整理番号],台帳表ｔ[精算
グループ]),"")</f>
        <v/>
      </c>
      <c r="AN15" s="278" t="str">
        <f>IFERROR(_xlfn.XLOOKUP(確報【３月】!AK15,台帳表ｔ[整理番号],台帳表ｔ[請求書発行番号]),"")</f>
        <v/>
      </c>
      <c r="AO15" s="269" t="str">
        <f>IFERROR(_xlfn.XLOOKUP(確報【３月】!AK15,台帳表ｔ[整理番号],台帳表ｔ[繁閑調整金]),"")</f>
        <v/>
      </c>
      <c r="AP15" s="275"/>
      <c r="AR15" s="202" t="str">
        <f>IFERROR(_xlfn.XLOOKUP(確報【３月】!AQ15,台帳表ｋ[整理番号],台帳表ｋ[繁閑調整]),"")</f>
        <v/>
      </c>
      <c r="AS15" s="277" t="str">
        <f>IFERROR(_xlfn.XLOOKUP(確報【３月】!AQ15,台帳表ｋ[整理番号],台帳表ｋ[精算
グループ]),"")</f>
        <v/>
      </c>
      <c r="AT15" s="278" t="str">
        <f>IFERROR(_xlfn.XLOOKUP(確報【３月】!AQ15,台帳表ｋ[整理番号],台帳表ｋ[請求書発行番号]),"")</f>
        <v/>
      </c>
      <c r="AU15" s="269" t="str">
        <f>IFERROR(_xlfn.XLOOKUP(確報【３月】!AQ15,台帳表ｋ[整理番号],台帳表ｋ[繁閑調整金]),"")</f>
        <v/>
      </c>
      <c r="AV15" s="275"/>
      <c r="AX15" s="202" t="str">
        <f>IFERROR(_xlfn.XLOOKUP(確報【３月】!AW15,台帳表ｋ[整理番号],台帳表ｋ[繁閑調整]),"")</f>
        <v/>
      </c>
      <c r="AY15" s="277" t="str">
        <f>IFERROR(_xlfn.XLOOKUP(確報【３月】!AW15,台帳表ｋ[整理番号],台帳表ｋ[精算
グループ]),"")</f>
        <v/>
      </c>
      <c r="AZ15" s="278" t="str">
        <f>IFERROR(_xlfn.XLOOKUP(確報【３月】!AW15,台帳表ｋ[整理番号],台帳表ｋ[請求書発行番号]),"")</f>
        <v/>
      </c>
      <c r="BA15" s="269" t="str">
        <f>IFERROR(_xlfn.XLOOKUP(確報【３月】!AW15,台帳表ｋ[整理番号],台帳表ｋ[繁閑調整金]),"")</f>
        <v/>
      </c>
    </row>
    <row r="16" spans="1:54" ht="16.350000000000001" customHeight="1">
      <c r="A16" s="927"/>
      <c r="B16" s="927"/>
      <c r="C16" s="927"/>
      <c r="D16" s="976"/>
      <c r="E16" s="927"/>
      <c r="F16" s="47" t="s">
        <v>16498</v>
      </c>
      <c r="G16" s="48" t="s">
        <v>16606</v>
      </c>
      <c r="H16" s="49" t="s">
        <v>16499</v>
      </c>
      <c r="I16" s="50">
        <f>SUMIFS(台帳表ｓ[金額],台帳表ｓ[精算
グループ],確報【３月】!$H16,台帳表ｓ[入金月（月のみ）],確報【３月】!$A$1,台帳表ｓ[ＮＣ区分],"多摩")+SUMIFS(測量台帳1ｓ[入金額],測量台帳1ｓ[精算
グループ],確報【３月】!$H16,測量台帳1ｓ[入金月（月のみ）],確報【３月】!$A$1,測量台帳1ｓ[NC区分],"多摩")+SUMIFS(測量台帳1__2ｓ[入金額(後)],測量台帳1__2ｓ[精算
グループ(後)],確報【３月】!$H16,測量台帳1__2ｓ[入金月(後)（月のみ）],確報【３月】!$A$1,測量台帳1__2ｓ[NC区分],"多摩")</f>
        <v>0</v>
      </c>
      <c r="J16" s="147" t="s">
        <v>16499</v>
      </c>
      <c r="K16" s="165"/>
      <c r="L16" s="147" t="s">
        <v>16499</v>
      </c>
      <c r="M16" s="165"/>
      <c r="N16" s="149" t="s">
        <v>16499</v>
      </c>
      <c r="O16" s="51"/>
      <c r="P16" s="49" t="s">
        <v>16499</v>
      </c>
      <c r="Q16" s="51">
        <f>SUMIFS(台帳表ｔ[金額],台帳表ｔ[精算
グループ],確報【３月】!$H16,台帳表ｔ[入金月（月のみ）],確報【３月】!$A$1,台帳表ｔ[ＮＣ区分],"多摩")+SUMIFS(測量台帳1ｔ[入金額],測量台帳1ｔ[精算
グループ],確報【３月】!$H16,測量台帳1ｔ[入金月（月のみ）],確報【３月】!$A$1,測量台帳1ｔ[NC区分],"多摩")+SUMIFS(測量台帳1__2ｔ[入金額(後)],測量台帳1__2ｔ[精算
グループ(後)],確報【３月】!$H16,測量台帳1__2ｔ[入金月(後)（月のみ）],確報【３月】!$A$1,測量台帳1__2ｔ[NC区分],"多摩")</f>
        <v>0</v>
      </c>
      <c r="R16" s="49" t="s">
        <v>16499</v>
      </c>
      <c r="S16" s="165"/>
      <c r="T16" s="149" t="s">
        <v>16499</v>
      </c>
      <c r="U16" s="51"/>
      <c r="V16" s="49" t="s">
        <v>16499</v>
      </c>
      <c r="W16" s="51" cm="1">
        <f t="array" ref="W16">INDEX(設備G入力用!$F$2:$Q$72,ROW(A12), MATCH($A$1,設備G入力用!$F$2:$Q$2,0))</f>
        <v>0</v>
      </c>
      <c r="X16" s="30">
        <f t="shared" si="0"/>
        <v>0</v>
      </c>
      <c r="AA16" s="1074"/>
      <c r="AB16" s="300" t="s">
        <v>16491</v>
      </c>
      <c r="AC16" s="301">
        <f>SUM(I11,K11,M11,O11,Q11,S11,U11,W11,I18,K18,M18,O18,Q18,S18,U18,W18)</f>
        <v>0</v>
      </c>
      <c r="AD16" s="10"/>
      <c r="AE16" s="10"/>
      <c r="AF16" s="202" t="str">
        <f>IFERROR(_xlfn.XLOOKUP(確報【３月】!$AE16,台帳表ｓ[整理番号],台帳表ｓ[繁閑調整]),"")</f>
        <v/>
      </c>
      <c r="AG16" s="277" t="str">
        <f>IFERROR(_xlfn.XLOOKUP(確報【３月】!$AE16,台帳表ｓ[整理番号],台帳表ｓ[精算
グループ]),"")</f>
        <v/>
      </c>
      <c r="AH16" s="278" t="str">
        <f>IFERROR(_xlfn.XLOOKUP(確報【３月】!$AE16,台帳表ｓ[整理番号],台帳表ｓ[請求書発行番号]),"")</f>
        <v/>
      </c>
      <c r="AI16" s="269" t="str">
        <f>IFERROR(_xlfn.XLOOKUP(確報【３月】!$AE16,台帳表ｓ[整理番号],台帳表ｓ[繁閑調整金]),"")</f>
        <v/>
      </c>
      <c r="AJ16" s="139"/>
      <c r="AL16" s="202" t="str">
        <f>IFERROR(_xlfn.XLOOKUP(確報【３月】!AK16,台帳表ｔ[整理番号],台帳表ｔ[繁閑調整]),"")</f>
        <v/>
      </c>
      <c r="AM16" s="277" t="str">
        <f>IFERROR(_xlfn.XLOOKUP(確報【３月】!AK16,台帳表ｔ[整理番号],台帳表ｔ[精算
グループ]),"")</f>
        <v/>
      </c>
      <c r="AN16" s="278" t="str">
        <f>IFERROR(_xlfn.XLOOKUP(確報【３月】!AK16,台帳表ｔ[整理番号],台帳表ｔ[請求書発行番号]),"")</f>
        <v/>
      </c>
      <c r="AO16" s="269" t="str">
        <f>IFERROR(_xlfn.XLOOKUP(確報【３月】!AK16,台帳表ｔ[整理番号],台帳表ｔ[繁閑調整金]),"")</f>
        <v/>
      </c>
      <c r="AP16" s="275"/>
      <c r="AR16" s="202" t="str">
        <f>IFERROR(_xlfn.XLOOKUP(確報【３月】!AQ16,台帳表ｋ[整理番号],台帳表ｋ[繁閑調整]),"")</f>
        <v/>
      </c>
      <c r="AS16" s="277" t="str">
        <f>IFERROR(_xlfn.XLOOKUP(確報【３月】!AQ16,台帳表ｋ[整理番号],台帳表ｋ[精算
グループ]),"")</f>
        <v/>
      </c>
      <c r="AT16" s="278" t="str">
        <f>IFERROR(_xlfn.XLOOKUP(確報【３月】!AQ16,台帳表ｋ[整理番号],台帳表ｋ[請求書発行番号]),"")</f>
        <v/>
      </c>
      <c r="AU16" s="269" t="str">
        <f>IFERROR(_xlfn.XLOOKUP(確報【３月】!AQ16,台帳表ｋ[整理番号],台帳表ｋ[繁閑調整金]),"")</f>
        <v/>
      </c>
      <c r="AV16" s="275"/>
      <c r="AX16" s="202" t="str">
        <f>IFERROR(_xlfn.XLOOKUP(確報【３月】!AW16,台帳表ｋ[整理番号],台帳表ｋ[繁閑調整]),"")</f>
        <v/>
      </c>
      <c r="AY16" s="277" t="str">
        <f>IFERROR(_xlfn.XLOOKUP(確報【３月】!AW16,台帳表ｋ[整理番号],台帳表ｋ[精算
グループ]),"")</f>
        <v/>
      </c>
      <c r="AZ16" s="278" t="str">
        <f>IFERROR(_xlfn.XLOOKUP(確報【３月】!AW16,台帳表ｋ[整理番号],台帳表ｋ[請求書発行番号]),"")</f>
        <v/>
      </c>
      <c r="BA16" s="269" t="str">
        <f>IFERROR(_xlfn.XLOOKUP(確報【３月】!AW16,台帳表ｋ[整理番号],台帳表ｋ[繁閑調整金]),"")</f>
        <v/>
      </c>
    </row>
    <row r="17" spans="1:54" ht="16.350000000000001" customHeight="1" thickBot="1">
      <c r="A17" s="927"/>
      <c r="B17" s="927"/>
      <c r="C17" s="927"/>
      <c r="D17" s="976"/>
      <c r="E17" s="927"/>
      <c r="F17" s="633" t="s">
        <v>16608</v>
      </c>
      <c r="G17" s="634" t="s">
        <v>16606</v>
      </c>
      <c r="H17" s="635" t="s">
        <v>16489</v>
      </c>
      <c r="I17" s="636">
        <f>SUMIFS(台帳表ｓ[金額],台帳表ｓ[精算
グループ],確報【３月】!$H17,台帳表ｓ[入金月（月のみ）],確報【３月】!$A$1,台帳表ｓ[ＮＣ区分],"多摩")+SUMIFS(測量台帳1ｓ[入金額],測量台帳1ｓ[精算
グループ],確報【３月】!$H17,測量台帳1ｓ[入金月（月のみ）],確報【３月】!$A$1,測量台帳1ｓ[NC区分],"多摩")+SUMIFS(測量台帳1__2ｓ[入金額(後)],測量台帳1__2ｓ[精算
グループ(後)],確報【３月】!$H17,測量台帳1__2ｓ[入金月(後)（月のみ）],確報【３月】!$A$1,測量台帳1__2ｓ[NC区分],"多摩")</f>
        <v>0</v>
      </c>
      <c r="J17" s="637" t="s">
        <v>16489</v>
      </c>
      <c r="K17" s="638"/>
      <c r="L17" s="637" t="s">
        <v>16489</v>
      </c>
      <c r="M17" s="638"/>
      <c r="N17" s="639" t="s">
        <v>16489</v>
      </c>
      <c r="O17" s="640"/>
      <c r="P17" s="635" t="s">
        <v>16489</v>
      </c>
      <c r="Q17" s="640">
        <f>SUMIFS(台帳表ｔ[金額],台帳表ｔ[精算
グループ],確報【３月】!$H17,台帳表ｔ[入金月（月のみ）],確報【３月】!$A$1,台帳表ｔ[ＮＣ区分],"多摩")+SUMIFS(測量台帳1ｔ[入金額],測量台帳1ｔ[精算
グループ],確報【３月】!$H17,測量台帳1ｔ[入金月（月のみ）],確報【３月】!$A$1,測量台帳1ｔ[NC区分],"多摩")+SUMIFS(測量台帳1__2ｔ[入金額(後)],測量台帳1__2ｔ[精算
グループ(後)],確報【３月】!$H17,測量台帳1__2ｔ[入金月(後)（月のみ）],確報【３月】!$A$1,測量台帳1__2ｔ[NC区分],"多摩")</f>
        <v>0</v>
      </c>
      <c r="R17" s="635" t="s">
        <v>52</v>
      </c>
      <c r="S17" s="638"/>
      <c r="T17" s="639" t="s">
        <v>52</v>
      </c>
      <c r="U17" s="640"/>
      <c r="V17" s="635" t="s">
        <v>52</v>
      </c>
      <c r="W17" s="640" cm="1">
        <f t="array" ref="W17">INDEX(設備G入力用!$F$2:$Q$72,ROW(A13), MATCH($A$1,設備G入力用!$F$2:$Q$2,0))</f>
        <v>0</v>
      </c>
      <c r="X17" s="30">
        <f t="shared" si="0"/>
        <v>0</v>
      </c>
      <c r="AA17" s="1074"/>
      <c r="AB17" s="299" t="s">
        <v>16609</v>
      </c>
      <c r="AC17" s="112">
        <f t="shared" ref="AC17:AC22" si="1">SUM(I19,K19,M19,O19,Q19,S19,U19,W19)</f>
        <v>0</v>
      </c>
      <c r="AD17" s="10"/>
      <c r="AE17" s="10"/>
      <c r="AF17" s="202" t="str">
        <f>IFERROR(_xlfn.XLOOKUP(確報【３月】!$AE17,台帳表ｓ[整理番号],台帳表ｓ[繁閑調整]),"")</f>
        <v/>
      </c>
      <c r="AG17" s="277" t="str">
        <f>IFERROR(_xlfn.XLOOKUP(確報【３月】!$AE17,台帳表ｓ[整理番号],台帳表ｓ[精算
グループ]),"")</f>
        <v/>
      </c>
      <c r="AH17" s="278" t="str">
        <f>IFERROR(_xlfn.XLOOKUP(確報【３月】!$AE17,台帳表ｓ[整理番号],台帳表ｓ[請求書発行番号]),"")</f>
        <v/>
      </c>
      <c r="AI17" s="269" t="str">
        <f>IFERROR(_xlfn.XLOOKUP(確報【３月】!$AE17,台帳表ｓ[整理番号],台帳表ｓ[繁閑調整金]),"")</f>
        <v/>
      </c>
      <c r="AJ17" s="139"/>
      <c r="AL17" s="202" t="str">
        <f>IFERROR(_xlfn.XLOOKUP(確報【３月】!AK17,台帳表ｔ[整理番号],台帳表ｔ[繁閑調整]),"")</f>
        <v/>
      </c>
      <c r="AM17" s="277" t="str">
        <f>IFERROR(_xlfn.XLOOKUP(確報【３月】!AK17,台帳表ｔ[整理番号],台帳表ｔ[精算
グループ]),"")</f>
        <v/>
      </c>
      <c r="AN17" s="278" t="str">
        <f>IFERROR(_xlfn.XLOOKUP(確報【３月】!AK17,台帳表ｔ[整理番号],台帳表ｔ[請求書発行番号]),"")</f>
        <v/>
      </c>
      <c r="AO17" s="269" t="str">
        <f>IFERROR(_xlfn.XLOOKUP(確報【３月】!AK17,台帳表ｔ[整理番号],台帳表ｔ[繁閑調整金]),"")</f>
        <v/>
      </c>
      <c r="AP17" s="275"/>
      <c r="AR17" s="202" t="str">
        <f>IFERROR(_xlfn.XLOOKUP(確報【３月】!AQ17,台帳表ｋ[整理番号],台帳表ｋ[繁閑調整]),"")</f>
        <v/>
      </c>
      <c r="AS17" s="277" t="str">
        <f>IFERROR(_xlfn.XLOOKUP(確報【３月】!AQ17,台帳表ｋ[整理番号],台帳表ｋ[精算
グループ]),"")</f>
        <v/>
      </c>
      <c r="AT17" s="278" t="str">
        <f>IFERROR(_xlfn.XLOOKUP(確報【３月】!AQ17,台帳表ｋ[整理番号],台帳表ｋ[請求書発行番号]),"")</f>
        <v/>
      </c>
      <c r="AU17" s="269" t="str">
        <f>IFERROR(_xlfn.XLOOKUP(確報【３月】!AQ17,台帳表ｋ[整理番号],台帳表ｋ[繁閑調整金]),"")</f>
        <v/>
      </c>
      <c r="AV17" s="275"/>
      <c r="AX17" s="202" t="str">
        <f>IFERROR(_xlfn.XLOOKUP(確報【３月】!AW17,台帳表ｋ[整理番号],台帳表ｋ[繁閑調整]),"")</f>
        <v/>
      </c>
      <c r="AY17" s="277" t="str">
        <f>IFERROR(_xlfn.XLOOKUP(確報【３月】!AW17,台帳表ｋ[整理番号],台帳表ｋ[精算
グループ]),"")</f>
        <v/>
      </c>
      <c r="AZ17" s="278" t="str">
        <f>IFERROR(_xlfn.XLOOKUP(確報【３月】!AW17,台帳表ｋ[整理番号],台帳表ｋ[請求書発行番号]),"")</f>
        <v/>
      </c>
      <c r="BA17" s="269" t="str">
        <f>IFERROR(_xlfn.XLOOKUP(確報【３月】!AW17,台帳表ｋ[整理番号],台帳表ｋ[繁閑調整金]),"")</f>
        <v/>
      </c>
    </row>
    <row r="18" spans="1:54" ht="16.350000000000001" customHeight="1" thickBot="1">
      <c r="A18" s="927"/>
      <c r="B18" s="927"/>
      <c r="C18" s="927"/>
      <c r="D18" s="976"/>
      <c r="E18" s="928"/>
      <c r="F18" s="633" t="s">
        <v>16610</v>
      </c>
      <c r="G18" s="634" t="s">
        <v>16606</v>
      </c>
      <c r="H18" s="635" t="s">
        <v>16491</v>
      </c>
      <c r="I18" s="636">
        <f>SUMIFS(台帳表ｓ[金額],台帳表ｓ[精算
グループ],確報【３月】!$H18,台帳表ｓ[入金月（月のみ）],確報【３月】!$A$1,台帳表ｓ[ＮＣ区分],"多摩")+SUMIFS(測量台帳1ｓ[入金額],測量台帳1ｓ[精算
グループ],確報【３月】!$H18,測量台帳1ｓ[入金月（月のみ）],確報【３月】!$A$1,測量台帳1ｓ[NC区分],"多摩")+SUMIFS(測量台帳1__2ｓ[入金額(後)],測量台帳1__2ｓ[精算
グループ(後)],確報【３月】!$H18,測量台帳1__2ｓ[入金月(後)（月のみ）],確報【３月】!$A$1,測量台帳1__2ｓ[NC区分],"多摩")</f>
        <v>0</v>
      </c>
      <c r="J18" s="637" t="s">
        <v>16491</v>
      </c>
      <c r="K18" s="638"/>
      <c r="L18" s="637" t="s">
        <v>16491</v>
      </c>
      <c r="M18" s="638"/>
      <c r="N18" s="639" t="s">
        <v>16491</v>
      </c>
      <c r="O18" s="640"/>
      <c r="P18" s="635" t="s">
        <v>16491</v>
      </c>
      <c r="Q18" s="640">
        <f>SUMIFS(台帳表ｔ[金額],台帳表ｔ[精算
グループ],確報【３月】!$H18,台帳表ｔ[入金月（月のみ）],確報【３月】!$A$1,台帳表ｔ[ＮＣ区分],"多摩")+SUMIFS(測量台帳1ｔ[入金額],測量台帳1ｔ[精算
グループ],確報【３月】!$H18,測量台帳1ｔ[入金月（月のみ）],確報【３月】!$A$1,測量台帳1ｔ[NC区分],"多摩")+SUMIFS(測量台帳1__2ｔ[入金額(後)],測量台帳1__2ｔ[精算
グループ(後)],確報【３月】!$H18,測量台帳1__2ｔ[入金月(後)（月のみ）],確報【３月】!$A$1,測量台帳1__2ｔ[NC区分],"多摩")</f>
        <v>0</v>
      </c>
      <c r="R18" s="635" t="s">
        <v>16491</v>
      </c>
      <c r="S18" s="638"/>
      <c r="T18" s="639" t="s">
        <v>16491</v>
      </c>
      <c r="U18" s="640"/>
      <c r="V18" s="635" t="s">
        <v>16491</v>
      </c>
      <c r="W18" s="640" cm="1">
        <f t="array" ref="W18">INDEX(設備G入力用!$F$2:$Q$72,ROW(A14), MATCH($A$1,設備G入力用!$F$2:$Q$2,0))</f>
        <v>0</v>
      </c>
      <c r="X18" s="30">
        <f t="shared" si="0"/>
        <v>0</v>
      </c>
      <c r="Y18" s="16">
        <f>SUM(X12:X18)</f>
        <v>0</v>
      </c>
      <c r="Z18" s="13" t="s">
        <v>16611</v>
      </c>
      <c r="AA18" s="1074"/>
      <c r="AB18" s="299" t="s">
        <v>16673</v>
      </c>
      <c r="AC18" s="112">
        <f t="shared" si="1"/>
        <v>0</v>
      </c>
      <c r="AD18" s="10"/>
      <c r="AE18" s="10"/>
      <c r="AF18" s="202" t="str">
        <f>IFERROR(_xlfn.XLOOKUP(確報【３月】!$AE18,台帳表ｓ[整理番号],台帳表ｓ[繁閑調整]),"")</f>
        <v/>
      </c>
      <c r="AG18" s="277" t="str">
        <f>IFERROR(_xlfn.XLOOKUP(確報【３月】!$AE18,台帳表ｓ[整理番号],台帳表ｓ[精算
グループ]),"")</f>
        <v/>
      </c>
      <c r="AH18" s="278" t="str">
        <f>IFERROR(_xlfn.XLOOKUP(確報【３月】!$AE18,台帳表ｓ[整理番号],台帳表ｓ[請求書発行番号]),"")</f>
        <v/>
      </c>
      <c r="AI18" s="269" t="str">
        <f>IFERROR(_xlfn.XLOOKUP(確報【３月】!$AE18,台帳表ｓ[整理番号],台帳表ｓ[繁閑調整金]),"")</f>
        <v/>
      </c>
      <c r="AJ18" s="139"/>
      <c r="AL18" s="202" t="str">
        <f>IFERROR(_xlfn.XLOOKUP(確報【３月】!AK18,台帳表ｔ[整理番号],台帳表ｔ[繁閑調整]),"")</f>
        <v/>
      </c>
      <c r="AM18" s="277" t="str">
        <f>IFERROR(_xlfn.XLOOKUP(確報【３月】!AK18,台帳表ｔ[整理番号],台帳表ｔ[精算
グループ]),"")</f>
        <v/>
      </c>
      <c r="AN18" s="278" t="str">
        <f>IFERROR(_xlfn.XLOOKUP(確報【３月】!AK18,台帳表ｔ[整理番号],台帳表ｔ[請求書発行番号]),"")</f>
        <v/>
      </c>
      <c r="AO18" s="269" t="str">
        <f>IFERROR(_xlfn.XLOOKUP(確報【３月】!AK18,台帳表ｔ[整理番号],台帳表ｔ[繁閑調整金]),"")</f>
        <v/>
      </c>
      <c r="AP18" s="275"/>
      <c r="AR18" s="202" t="str">
        <f>IFERROR(_xlfn.XLOOKUP(確報【３月】!AQ18,台帳表ｋ[整理番号],台帳表ｋ[繁閑調整]),"")</f>
        <v/>
      </c>
      <c r="AS18" s="277" t="str">
        <f>IFERROR(_xlfn.XLOOKUP(確報【３月】!AQ18,台帳表ｋ[整理番号],台帳表ｋ[精算
グループ]),"")</f>
        <v/>
      </c>
      <c r="AT18" s="278" t="str">
        <f>IFERROR(_xlfn.XLOOKUP(確報【３月】!AQ18,台帳表ｋ[整理番号],台帳表ｋ[請求書発行番号]),"")</f>
        <v/>
      </c>
      <c r="AU18" s="269" t="str">
        <f>IFERROR(_xlfn.XLOOKUP(確報【３月】!AQ18,台帳表ｋ[整理番号],台帳表ｋ[繁閑調整金]),"")</f>
        <v/>
      </c>
      <c r="AV18" s="275"/>
      <c r="AX18" s="202" t="str">
        <f>IFERROR(_xlfn.XLOOKUP(確報【３月】!AW18,台帳表ｋ[整理番号],台帳表ｋ[繁閑調整]),"")</f>
        <v/>
      </c>
      <c r="AY18" s="277" t="str">
        <f>IFERROR(_xlfn.XLOOKUP(確報【３月】!AW18,台帳表ｋ[整理番号],台帳表ｋ[精算
グループ]),"")</f>
        <v/>
      </c>
      <c r="AZ18" s="278" t="str">
        <f>IFERROR(_xlfn.XLOOKUP(確報【３月】!AW18,台帳表ｋ[整理番号],台帳表ｋ[請求書発行番号]),"")</f>
        <v/>
      </c>
      <c r="BA18" s="269" t="str">
        <f>IFERROR(_xlfn.XLOOKUP(確報【３月】!AW18,台帳表ｋ[整理番号],台帳表ｋ[繁閑調整金]),"")</f>
        <v/>
      </c>
    </row>
    <row r="19" spans="1:54" ht="16.350000000000001" customHeight="1" thickBot="1">
      <c r="A19" s="927"/>
      <c r="B19" s="927"/>
      <c r="C19" s="927"/>
      <c r="D19" s="976"/>
      <c r="E19" s="926" t="s">
        <v>16500</v>
      </c>
      <c r="F19" s="206" t="s">
        <v>16501</v>
      </c>
      <c r="G19" s="207"/>
      <c r="H19" s="264" t="s">
        <v>16502</v>
      </c>
      <c r="I19" s="208">
        <f>SUMIFS(台帳表ｓ[金額],台帳表ｓ[精算
グループ],確報【３月】!$H19,台帳表ｓ[入金月（月のみ）],確報【３月】!$A$1,台帳表ｓ[ＮＣ区分],"西部")+SUMIFS(測量台帳1ｓ[入金額],測量台帳1ｓ[精算
グループ],確報【３月】!$H19,測量台帳1ｓ[入金月（月のみ）],確報【３月】!$A$1,測量台帳1ｓ[NC区分],"西部")+SUMIFS(測量台帳1__2ｓ[入金額(後)],測量台帳1__2ｓ[精算
グループ(後)],確報【３月】!$H19,測量台帳1__2ｓ[入金月(後)（月のみ）],確報【３月】!$A$1,測量台帳1__2ｓ[NC区分],"西部")+SUMIFS(台帳表ｓ[金額],台帳表ｓ[精算
グループ],確報【３月】!$H19,台帳表ｓ[入金月（月のみ）],確報【３月】!$A$1,台帳表ｓ[ＮＣ区分],"多摩")+SUMIFS(測量台帳1ｓ[入金額],測量台帳1ｓ[精算
グループ],確報【３月】!$H19,測量台帳1ｓ[入金月（月のみ）],確報【３月】!$A$1,測量台帳1ｓ[NC区分],"多摩")+SUMIFS(測量台帳1__2ｓ[入金額(後)],測量台帳1__2ｓ[精算
グループ(後)],確報【３月】!$H19,測量台帳1__2ｓ[入金月(後)（月のみ）],確報【３月】!$A$1,測量台帳1__2ｓ[NC区分],"多摩")</f>
        <v>0</v>
      </c>
      <c r="J19" s="265" t="s">
        <v>16502</v>
      </c>
      <c r="K19" s="209"/>
      <c r="L19" s="265" t="s">
        <v>16502</v>
      </c>
      <c r="M19" s="209"/>
      <c r="N19" s="266" t="s">
        <v>16502</v>
      </c>
      <c r="O19" s="210"/>
      <c r="P19" s="264" t="s">
        <v>16502</v>
      </c>
      <c r="Q19" s="210">
        <f>SUMIFS(台帳表ｔ[金額],台帳表ｔ[精算
グループ],確報【３月】!$H19,台帳表ｔ[入金月（月のみ）],確報【３月】!$A$1,台帳表ｔ[ＮＣ区分],"多摩")+SUMIFS(測量台帳1ｔ[入金額],測量台帳1ｔ[精算
グループ],確報【３月】!$H19,測量台帳1ｔ[入金月（月のみ）],確報【３月】!$A$1,測量台帳1ｔ[NC区分],"多摩")+SUMIFS(測量台帳1__2ｔ[入金額(後)],測量台帳1__2ｔ[精算
グループ(後)],確報【３月】!$H19,測量台帳1__2ｔ[入金月(後)（月のみ）],確報【３月】!$A$1,測量台帳1__2ｔ[NC区分],"多摩")+SUMIFS(台帳表ｔ[金額],台帳表ｔ[精算
グループ],確報【３月】!$H19,台帳表ｔ[入金月（月のみ）],確報【３月】!$A$1,台帳表ｔ[ＮＣ区分],"西部")+SUMIFS(測量台帳1ｔ[入金額],測量台帳1ｔ[精算
グループ],確報【３月】!$H19,測量台帳1ｔ[入金月（月のみ）],確報【３月】!$A$1,測量台帳1ｔ[NC区分],"西部")+SUMIFS(測量台帳1__2ｔ[入金額(後)],測量台帳1__2ｔ[精算
グループ(後)],確報【３月】!$H19,測量台帳1__2ｔ[入金月(後)（月のみ）],確報【３月】!$A$1,測量台帳1__2ｔ[NC区分],"西部")</f>
        <v>0</v>
      </c>
      <c r="R19" s="264" t="s">
        <v>16502</v>
      </c>
      <c r="S19" s="209"/>
      <c r="T19" s="266" t="s">
        <v>16502</v>
      </c>
      <c r="U19" s="210"/>
      <c r="V19" s="264" t="s">
        <v>16502</v>
      </c>
      <c r="W19" s="210" cm="1">
        <f t="array" ref="W19">INDEX(設備G入力用!$F$2:$Q$72,ROW(A15), MATCH($A$1,設備G入力用!$F$2:$Q$2,0))</f>
        <v>0</v>
      </c>
      <c r="X19" s="211">
        <f>SUM(I19,K19,M19,O19,Q19,S19,U19,W19)</f>
        <v>0</v>
      </c>
      <c r="Y19" s="157">
        <f>SUM(X19:X19)</f>
        <v>0</v>
      </c>
      <c r="Z19" s="13"/>
      <c r="AA19" s="1074"/>
      <c r="AB19" s="299" t="s">
        <v>16504</v>
      </c>
      <c r="AC19" s="112">
        <f t="shared" si="1"/>
        <v>0</v>
      </c>
      <c r="AD19" s="10"/>
      <c r="AE19" s="10"/>
      <c r="AF19" s="202" t="str">
        <f>IFERROR(_xlfn.XLOOKUP(確報【３月】!$AE19,台帳表ｓ[整理番号],台帳表ｓ[繁閑調整]),"")</f>
        <v/>
      </c>
      <c r="AG19" s="277" t="str">
        <f>IFERROR(_xlfn.XLOOKUP(確報【３月】!$AE19,台帳表ｓ[整理番号],台帳表ｓ[精算
グループ]),"")</f>
        <v/>
      </c>
      <c r="AH19" s="278" t="str">
        <f>IFERROR(_xlfn.XLOOKUP(確報【３月】!$AE19,台帳表ｓ[整理番号],台帳表ｓ[請求書発行番号]),"")</f>
        <v/>
      </c>
      <c r="AI19" s="269" t="str">
        <f>IFERROR(_xlfn.XLOOKUP(確報【３月】!$AE19,台帳表ｓ[整理番号],台帳表ｓ[繁閑調整金]),"")</f>
        <v/>
      </c>
      <c r="AJ19" s="139"/>
      <c r="AL19" s="202" t="str">
        <f>IFERROR(_xlfn.XLOOKUP(確報【３月】!AK19,台帳表ｔ[整理番号],台帳表ｔ[繁閑調整]),"")</f>
        <v/>
      </c>
      <c r="AM19" s="277" t="str">
        <f>IFERROR(_xlfn.XLOOKUP(確報【３月】!AK19,台帳表ｔ[整理番号],台帳表ｔ[精算
グループ]),"")</f>
        <v/>
      </c>
      <c r="AN19" s="278" t="str">
        <f>IFERROR(_xlfn.XLOOKUP(確報【３月】!AK19,台帳表ｔ[整理番号],台帳表ｔ[請求書発行番号]),"")</f>
        <v/>
      </c>
      <c r="AO19" s="269" t="str">
        <f>IFERROR(_xlfn.XLOOKUP(確報【３月】!AK19,台帳表ｔ[整理番号],台帳表ｔ[繁閑調整金]),"")</f>
        <v/>
      </c>
      <c r="AP19" s="275"/>
      <c r="AR19" s="202" t="str">
        <f>IFERROR(_xlfn.XLOOKUP(確報【３月】!AQ19,台帳表ｋ[整理番号],台帳表ｋ[繁閑調整]),"")</f>
        <v/>
      </c>
      <c r="AS19" s="277" t="str">
        <f>IFERROR(_xlfn.XLOOKUP(確報【３月】!AQ19,台帳表ｋ[整理番号],台帳表ｋ[精算
グループ]),"")</f>
        <v/>
      </c>
      <c r="AT19" s="278" t="str">
        <f>IFERROR(_xlfn.XLOOKUP(確報【３月】!AQ19,台帳表ｋ[整理番号],台帳表ｋ[請求書発行番号]),"")</f>
        <v/>
      </c>
      <c r="AU19" s="269" t="str">
        <f>IFERROR(_xlfn.XLOOKUP(確報【３月】!AQ19,台帳表ｋ[整理番号],台帳表ｋ[繁閑調整金]),"")</f>
        <v/>
      </c>
      <c r="AV19" s="275"/>
      <c r="AX19" s="202" t="str">
        <f>IFERROR(_xlfn.XLOOKUP(確報【３月】!AW19,台帳表ｋ[整理番号],台帳表ｋ[繁閑調整]),"")</f>
        <v/>
      </c>
      <c r="AY19" s="277" t="str">
        <f>IFERROR(_xlfn.XLOOKUP(確報【３月】!AW19,台帳表ｋ[整理番号],台帳表ｋ[精算
グループ]),"")</f>
        <v/>
      </c>
      <c r="AZ19" s="278" t="str">
        <f>IFERROR(_xlfn.XLOOKUP(確報【３月】!AW19,台帳表ｋ[整理番号],台帳表ｋ[請求書発行番号]),"")</f>
        <v/>
      </c>
      <c r="BA19" s="269" t="str">
        <f>IFERROR(_xlfn.XLOOKUP(確報【３月】!AW19,台帳表ｋ[整理番号],台帳表ｋ[繁閑調整金]),"")</f>
        <v/>
      </c>
    </row>
    <row r="20" spans="1:54" ht="16.350000000000001" customHeight="1">
      <c r="A20" s="927"/>
      <c r="B20" s="927"/>
      <c r="C20" s="927"/>
      <c r="D20" s="976"/>
      <c r="E20" s="927"/>
      <c r="F20" s="47" t="s">
        <v>16674</v>
      </c>
      <c r="G20" s="48" t="s">
        <v>16606</v>
      </c>
      <c r="H20" s="717" t="s">
        <v>16675</v>
      </c>
      <c r="I20" s="708">
        <f>SUMIFS(台帳表ｓ[金額],台帳表ｓ[精算
グループ],確報【３月】!$H20,台帳表ｓ[入金月（月のみ）],確報【３月】!$A$1,台帳表ｓ[ＮＣ区分],"西部")+SUMIFS(測量台帳1ｓ[入金額],測量台帳1ｓ[精算
グループ],確報【３月】!$H20,測量台帳1ｓ[入金月（月のみ）],確報【３月】!$A$1,測量台帳1ｓ[NC区分],"西部")+SUMIFS(測量台帳1__2ｓ[入金額(後)],測量台帳1__2ｓ[精算
グループ(後)],確報【３月】!$H20,測量台帳1__2ｓ[入金月(後)（月のみ）],確報【３月】!$A$1,測量台帳1__2ｓ[NC区分],"西部")+SUMIFS(台帳表ｓ[金額],台帳表ｓ[精算
グループ],確報【３月】!$H20,台帳表ｓ[入金月（月のみ）],確報【３月】!$A$1,台帳表ｓ[ＮＣ区分],"多摩")+SUMIFS(測量台帳1ｓ[入金額],測量台帳1ｓ[精算
グループ],確報【３月】!$H20,測量台帳1ｓ[入金月（月のみ）],確報【３月】!$A$1,測量台帳1ｓ[NC区分],"多摩")+SUMIFS(測量台帳1__2ｓ[入金額(後)],測量台帳1__2ｓ[精算
グループ(後)],確報【３月】!$H20,測量台帳1__2ｓ[入金月(後)（月のみ）],確報【３月】!$A$1,測量台帳1__2ｓ[NC区分],"多摩")</f>
        <v>0</v>
      </c>
      <c r="J20" s="709" t="s">
        <v>16675</v>
      </c>
      <c r="K20" s="710"/>
      <c r="L20" s="709" t="s">
        <v>16675</v>
      </c>
      <c r="M20" s="710"/>
      <c r="N20" s="711" t="s">
        <v>16675</v>
      </c>
      <c r="O20" s="712"/>
      <c r="P20" s="713" t="s">
        <v>16673</v>
      </c>
      <c r="Q20" s="714">
        <f>SUMIFS(台帳表ｔ[金額],台帳表ｔ[精算
グループ],確報【３月】!$H20,台帳表ｔ[入金月（月のみ）],確報【３月】!$A$1,台帳表ｔ[ＮＣ区分],"多摩")+SUMIFS(測量台帳1ｔ[入金額],測量台帳1ｔ[精算
グループ],確報【３月】!$H20,測量台帳1ｔ[入金月（月のみ）],確報【３月】!$A$1,測量台帳1ｔ[NC区分],"多摩")+SUMIFS(測量台帳1__2ｔ[入金額(後)],測量台帳1__2ｔ[精算
グループ(後)],確報【３月】!$H20,測量台帳1__2ｔ[入金月(後)（月のみ）],確報【３月】!$A$1,測量台帳1__2ｔ[NC区分],"多摩")+SUMIFS(台帳表ｔ[金額],台帳表ｔ[精算
グループ],確報【３月】!$H20,台帳表ｔ[入金月（月のみ）],確報【３月】!$A$1,台帳表ｔ[ＮＣ区分],"西部")+SUMIFS(測量台帳1ｔ[入金額],測量台帳1ｔ[精算
グループ],確報【３月】!$H20,測量台帳1ｔ[入金月（月のみ）],確報【３月】!$A$1,測量台帳1ｔ[NC区分],"西部")+SUMIFS(測量台帳1__2ｔ[入金額(後)],測量台帳1__2ｔ[精算
グループ(後)],確報【３月】!$H20,測量台帳1__2ｔ[入金月(後)（月のみ）],確報【３月】!$A$1,測量台帳1__2ｔ[NC区分],"西部")</f>
        <v>0</v>
      </c>
      <c r="R20" s="713" t="s">
        <v>16673</v>
      </c>
      <c r="S20" s="715"/>
      <c r="T20" s="716" t="s">
        <v>16673</v>
      </c>
      <c r="U20" s="714"/>
      <c r="V20" s="713" t="s">
        <v>16673</v>
      </c>
      <c r="W20" s="714" cm="1">
        <f t="array" ref="W20">INDEX(設備G入力用!$F$2:$Q$72,ROW(A16), MATCH($A$1,設備G入力用!$F$2:$Q$2,0))</f>
        <v>0</v>
      </c>
      <c r="X20" s="706">
        <f t="shared" ref="X20" si="2">SUM(I20,K20,M20,O20,Q20,S20,U20,W20)</f>
        <v>0</v>
      </c>
      <c r="Y20" s="24"/>
      <c r="Z20" s="13"/>
      <c r="AA20" s="1074"/>
      <c r="AB20" s="299" t="s">
        <v>16506</v>
      </c>
      <c r="AC20" s="112">
        <f t="shared" si="1"/>
        <v>0</v>
      </c>
      <c r="AD20" s="10"/>
      <c r="AE20" s="10"/>
      <c r="AF20" s="202" t="str">
        <f>IFERROR(_xlfn.XLOOKUP(確報【３月】!$AE20,台帳表ｓ[整理番号],台帳表ｓ[繁閑調整]),"")</f>
        <v/>
      </c>
      <c r="AG20" s="277" t="str">
        <f>IFERROR(_xlfn.XLOOKUP(確報【３月】!$AE20,台帳表ｓ[整理番号],台帳表ｓ[精算
グループ]),"")</f>
        <v/>
      </c>
      <c r="AH20" s="278" t="str">
        <f>IFERROR(_xlfn.XLOOKUP(確報【３月】!$AE20,台帳表ｓ[整理番号],台帳表ｓ[請求書発行番号]),"")</f>
        <v/>
      </c>
      <c r="AI20" s="269" t="str">
        <f>IFERROR(_xlfn.XLOOKUP(確報【３月】!$AE20,台帳表ｓ[整理番号],台帳表ｓ[繁閑調整金]),"")</f>
        <v/>
      </c>
      <c r="AJ20" s="139"/>
      <c r="AL20" s="202" t="str">
        <f>IFERROR(_xlfn.XLOOKUP(確報【３月】!AK20,台帳表ｔ[整理番号],台帳表ｔ[繁閑調整]),"")</f>
        <v/>
      </c>
      <c r="AM20" s="277" t="str">
        <f>IFERROR(_xlfn.XLOOKUP(確報【３月】!AK20,台帳表ｔ[整理番号],台帳表ｔ[精算
グループ]),"")</f>
        <v/>
      </c>
      <c r="AN20" s="278" t="str">
        <f>IFERROR(_xlfn.XLOOKUP(確報【３月】!AK20,台帳表ｔ[整理番号],台帳表ｔ[請求書発行番号]),"")</f>
        <v/>
      </c>
      <c r="AO20" s="269" t="str">
        <f>IFERROR(_xlfn.XLOOKUP(確報【３月】!AK20,台帳表ｔ[整理番号],台帳表ｔ[繁閑調整金]),"")</f>
        <v/>
      </c>
      <c r="AP20" s="275"/>
      <c r="AR20" s="202" t="str">
        <f>IFERROR(_xlfn.XLOOKUP(確報【３月】!AQ20,台帳表ｋ[整理番号],台帳表ｋ[繁閑調整]),"")</f>
        <v/>
      </c>
      <c r="AS20" s="277" t="str">
        <f>IFERROR(_xlfn.XLOOKUP(確報【３月】!AQ20,台帳表ｋ[整理番号],台帳表ｋ[精算
グループ]),"")</f>
        <v/>
      </c>
      <c r="AT20" s="278" t="str">
        <f>IFERROR(_xlfn.XLOOKUP(確報【３月】!AQ20,台帳表ｋ[整理番号],台帳表ｋ[請求書発行番号]),"")</f>
        <v/>
      </c>
      <c r="AU20" s="269" t="str">
        <f>IFERROR(_xlfn.XLOOKUP(確報【３月】!AQ20,台帳表ｋ[整理番号],台帳表ｋ[繁閑調整金]),"")</f>
        <v/>
      </c>
      <c r="AV20" s="275"/>
      <c r="AX20" s="202" t="str">
        <f>IFERROR(_xlfn.XLOOKUP(確報【３月】!AW20,台帳表ｋ[整理番号],台帳表ｋ[繁閑調整]),"")</f>
        <v/>
      </c>
      <c r="AY20" s="277" t="str">
        <f>IFERROR(_xlfn.XLOOKUP(確報【３月】!AW20,台帳表ｋ[整理番号],台帳表ｋ[精算
グループ]),"")</f>
        <v/>
      </c>
      <c r="AZ20" s="278" t="str">
        <f>IFERROR(_xlfn.XLOOKUP(確報【３月】!AW20,台帳表ｋ[整理番号],台帳表ｋ[請求書発行番号]),"")</f>
        <v/>
      </c>
      <c r="BA20" s="269" t="str">
        <f>IFERROR(_xlfn.XLOOKUP(確報【３月】!AW20,台帳表ｋ[整理番号],台帳表ｋ[繁閑調整金]),"")</f>
        <v/>
      </c>
    </row>
    <row r="21" spans="1:54" ht="15.75" customHeight="1">
      <c r="A21" s="927"/>
      <c r="B21" s="927"/>
      <c r="C21" s="927"/>
      <c r="D21" s="976"/>
      <c r="E21" s="927"/>
      <c r="F21" s="47" t="s">
        <v>16503</v>
      </c>
      <c r="G21" s="48" t="s">
        <v>16606</v>
      </c>
      <c r="H21" s="27" t="s">
        <v>16504</v>
      </c>
      <c r="I21" s="708">
        <f>SUMIFS(台帳表ｓ[金額],台帳表ｓ[精算
グループ],確報【３月】!$H21,台帳表ｓ[入金月（月のみ）],確報【３月】!$A$1,台帳表ｓ[ＮＣ区分],"西部")+SUMIFS(測量台帳1ｓ[入金額],測量台帳1ｓ[精算
グループ],確報【３月】!$H21,測量台帳1ｓ[入金月（月のみ）],確報【３月】!$A$1,測量台帳1ｓ[NC区分],"西部")+SUMIFS(測量台帳1__2ｓ[入金額(後)],測量台帳1__2ｓ[精算
グループ(後)],確報【３月】!$H21,測量台帳1__2ｓ[入金月(後)（月のみ）],確報【３月】!$A$1,測量台帳1__2ｓ[NC区分],"西部")+SUMIFS(台帳表ｓ[金額],台帳表ｓ[精算
グループ],確報【３月】!$H21,台帳表ｓ[入金月（月のみ）],確報【３月】!$A$1,台帳表ｓ[ＮＣ区分],"多摩")+SUMIFS(測量台帳1ｓ[入金額],測量台帳1ｓ[精算
グループ],確報【３月】!$H21,測量台帳1ｓ[入金月（月のみ）],確報【３月】!$A$1,測量台帳1ｓ[NC区分],"多摩")+SUMIFS(測量台帳1__2ｓ[入金額(後)],測量台帳1__2ｓ[精算
グループ(後)],確報【３月】!$H21,測量台帳1__2ｓ[入金月(後)（月のみ）],確報【３月】!$A$1,測量台帳1__2ｓ[NC区分],"多摩")</f>
        <v>0</v>
      </c>
      <c r="J21" s="709" t="s">
        <v>16504</v>
      </c>
      <c r="K21" s="710"/>
      <c r="L21" s="709" t="s">
        <v>16504</v>
      </c>
      <c r="M21" s="710"/>
      <c r="N21" s="711" t="s">
        <v>16504</v>
      </c>
      <c r="O21" s="712"/>
      <c r="P21" s="713" t="s">
        <v>16612</v>
      </c>
      <c r="Q21" s="714">
        <f>SUMIFS(台帳表ｔ[金額],台帳表ｔ[精算
グループ],確報【３月】!$H21,台帳表ｔ[入金月（月のみ）],確報【３月】!$A$1,台帳表ｔ[ＮＣ区分],"多摩")+SUMIFS(測量台帳1ｔ[入金額],測量台帳1ｔ[精算
グループ],確報【３月】!$H21,測量台帳1ｔ[入金月（月のみ）],確報【３月】!$A$1,測量台帳1ｔ[NC区分],"多摩")+SUMIFS(測量台帳1__2ｔ[入金額(後)],測量台帳1__2ｔ[精算
グループ(後)],確報【３月】!$H21,測量台帳1__2ｔ[入金月(後)（月のみ）],確報【３月】!$A$1,測量台帳1__2ｔ[NC区分],"多摩")+SUMIFS(台帳表ｔ[金額],台帳表ｔ[精算
グループ],確報【３月】!$H21,台帳表ｔ[入金月（月のみ）],確報【３月】!$A$1,台帳表ｔ[ＮＣ区分],"西部")+SUMIFS(測量台帳1ｔ[入金額],測量台帳1ｔ[精算
グループ],確報【３月】!$H21,測量台帳1ｔ[入金月（月のみ）],確報【３月】!$A$1,測量台帳1ｔ[NC区分],"西部")+SUMIFS(測量台帳1__2ｔ[入金額(後)],測量台帳1__2ｔ[精算
グループ(後)],確報【３月】!$H21,測量台帳1__2ｔ[入金月(後)（月のみ）],確報【３月】!$A$1,測量台帳1__2ｔ[NC区分],"西部")</f>
        <v>0</v>
      </c>
      <c r="R21" s="713" t="s">
        <v>16612</v>
      </c>
      <c r="S21" s="715"/>
      <c r="T21" s="716" t="s">
        <v>16612</v>
      </c>
      <c r="U21" s="714"/>
      <c r="V21" s="713" t="s">
        <v>16612</v>
      </c>
      <c r="W21" s="714" cm="1">
        <f t="array" ref="W21">INDEX(設備G入力用!$F$2:$Q$72,ROW(A17), MATCH($A$1,設備G入力用!$F$2:$Q$2,0))</f>
        <v>0</v>
      </c>
      <c r="X21" s="707"/>
      <c r="Y21" s="24"/>
      <c r="Z21" s="13"/>
      <c r="AA21" s="1074"/>
      <c r="AB21" s="299" t="s">
        <v>16508</v>
      </c>
      <c r="AC21" s="112">
        <f t="shared" si="1"/>
        <v>0</v>
      </c>
      <c r="AD21" s="10"/>
      <c r="AE21" s="10"/>
      <c r="AF21" s="202" t="str">
        <f>IFERROR(_xlfn.XLOOKUP(確報【３月】!$AE21,台帳表ｓ[整理番号],台帳表ｓ[繁閑調整]),"")</f>
        <v/>
      </c>
      <c r="AG21" s="277" t="str">
        <f>IFERROR(_xlfn.XLOOKUP(確報【３月】!$AE21,台帳表ｓ[整理番号],台帳表ｓ[精算
グループ]),"")</f>
        <v/>
      </c>
      <c r="AH21" s="278" t="str">
        <f>IFERROR(_xlfn.XLOOKUP(確報【３月】!$AE21,台帳表ｓ[整理番号],台帳表ｓ[請求書発行番号]),"")</f>
        <v/>
      </c>
      <c r="AI21" s="269" t="str">
        <f>IFERROR(_xlfn.XLOOKUP(確報【３月】!$AE21,台帳表ｓ[整理番号],台帳表ｓ[繁閑調整金]),"")</f>
        <v/>
      </c>
      <c r="AJ21" s="139"/>
      <c r="AL21" s="202" t="str">
        <f>IFERROR(_xlfn.XLOOKUP(確報【３月】!AK21,台帳表ｔ[整理番号],台帳表ｔ[繁閑調整]),"")</f>
        <v/>
      </c>
      <c r="AM21" s="277" t="str">
        <f>IFERROR(_xlfn.XLOOKUP(確報【３月】!AK21,台帳表ｔ[整理番号],台帳表ｔ[精算
グループ]),"")</f>
        <v/>
      </c>
      <c r="AN21" s="278" t="str">
        <f>IFERROR(_xlfn.XLOOKUP(確報【３月】!AK21,台帳表ｔ[整理番号],台帳表ｔ[請求書発行番号]),"")</f>
        <v/>
      </c>
      <c r="AO21" s="269" t="str">
        <f>IFERROR(_xlfn.XLOOKUP(確報【３月】!AK21,台帳表ｔ[整理番号],台帳表ｔ[繁閑調整金]),"")</f>
        <v/>
      </c>
      <c r="AP21" s="275"/>
      <c r="AR21" s="202" t="str">
        <f>IFERROR(_xlfn.XLOOKUP(確報【３月】!AQ21,台帳表ｋ[整理番号],台帳表ｋ[繁閑調整]),"")</f>
        <v/>
      </c>
      <c r="AS21" s="277" t="str">
        <f>IFERROR(_xlfn.XLOOKUP(確報【３月】!AQ21,台帳表ｋ[整理番号],台帳表ｋ[精算
グループ]),"")</f>
        <v/>
      </c>
      <c r="AT21" s="278" t="str">
        <f>IFERROR(_xlfn.XLOOKUP(確報【３月】!AQ21,台帳表ｋ[整理番号],台帳表ｋ[請求書発行番号]),"")</f>
        <v/>
      </c>
      <c r="AU21" s="269" t="str">
        <f>IFERROR(_xlfn.XLOOKUP(確報【３月】!AQ21,台帳表ｋ[整理番号],台帳表ｋ[繁閑調整金]),"")</f>
        <v/>
      </c>
      <c r="AV21" s="275"/>
      <c r="AX21" s="202" t="str">
        <f>IFERROR(_xlfn.XLOOKUP(確報【３月】!AW21,台帳表ｋ[整理番号],台帳表ｋ[繁閑調整]),"")</f>
        <v/>
      </c>
      <c r="AY21" s="277" t="str">
        <f>IFERROR(_xlfn.XLOOKUP(確報【３月】!AW21,台帳表ｋ[整理番号],台帳表ｋ[精算
グループ]),"")</f>
        <v/>
      </c>
      <c r="AZ21" s="278" t="str">
        <f>IFERROR(_xlfn.XLOOKUP(確報【３月】!AW21,台帳表ｋ[整理番号],台帳表ｋ[請求書発行番号]),"")</f>
        <v/>
      </c>
      <c r="BA21" s="269" t="str">
        <f>IFERROR(_xlfn.XLOOKUP(確報【３月】!AW21,台帳表ｋ[整理番号],台帳表ｋ[繁閑調整金]),"")</f>
        <v/>
      </c>
      <c r="BB21" s="746" t="s">
        <v>16685</v>
      </c>
    </row>
    <row r="22" spans="1:54" ht="15.75" customHeight="1" thickBot="1">
      <c r="A22" s="927"/>
      <c r="B22" s="927"/>
      <c r="C22" s="927"/>
      <c r="D22" s="976"/>
      <c r="E22" s="927"/>
      <c r="F22" s="205" t="s">
        <v>16505</v>
      </c>
      <c r="G22" s="52" t="s">
        <v>16606</v>
      </c>
      <c r="H22" s="53" t="s">
        <v>16506</v>
      </c>
      <c r="I22" s="166">
        <f>SUMIFS(台帳表ｓ[金額],台帳表ｓ[精算
グループ],確報【３月】!$H22,台帳表ｓ[入金月（月のみ）],確報【３月】!$A$1,台帳表ｓ[ＮＣ区分],"西部")+SUMIFS(測量台帳1ｓ[入金額],測量台帳1ｓ[精算
グループ],確報【３月】!$H22,測量台帳1ｓ[入金月（月のみ）],確報【３月】!$A$1,測量台帳1ｓ[NC区分],"西部")+SUMIFS(測量台帳1__2ｓ[入金額(後)],測量台帳1__2ｓ[精算
グループ(後)],確報【３月】!$H22,測量台帳1__2ｓ[入金月(後)（月のみ）],確報【３月】!$A$1,測量台帳1__2ｓ[NC区分],"西部")+SUMIFS(台帳表ｓ[金額],台帳表ｓ[精算
グループ],確報【３月】!$H22,台帳表ｓ[入金月（月のみ）],確報【３月】!$A$1,台帳表ｓ[ＮＣ区分],"多摩")+SUMIFS(測量台帳1ｓ[入金額],測量台帳1ｓ[精算
グループ],確報【３月】!$H22,測量台帳1ｓ[入金月（月のみ）],確報【３月】!$A$1,測量台帳1ｓ[NC区分],"多摩")+SUMIFS(測量台帳1__2ｓ[入金額(後)],測量台帳1__2ｓ[精算
グループ(後)],確報【３月】!$H22,測量台帳1__2ｓ[入金月(後)（月のみ）],確報【３月】!$A$1,測量台帳1__2ｓ[NC区分],"多摩")</f>
        <v>0</v>
      </c>
      <c r="J22" s="81" t="s">
        <v>16506</v>
      </c>
      <c r="K22" s="82"/>
      <c r="L22" s="81" t="s">
        <v>16506</v>
      </c>
      <c r="M22" s="82"/>
      <c r="N22" s="69" t="s">
        <v>16506</v>
      </c>
      <c r="O22" s="70"/>
      <c r="P22" s="53" t="s">
        <v>315</v>
      </c>
      <c r="Q22" s="54">
        <f>SUMIFS(台帳表ｔ[金額],台帳表ｔ[精算
グループ],確報【３月】!$H22,台帳表ｔ[入金月（月のみ）],確報【３月】!$A$1,台帳表ｔ[ＮＣ区分],"多摩")+SUMIFS(測量台帳1ｔ[入金額],測量台帳1ｔ[精算
グループ],確報【３月】!$H22,測量台帳1ｔ[入金月（月のみ）],確報【３月】!$A$1,測量台帳1ｔ[NC区分],"多摩")+SUMIFS(測量台帳1__2ｔ[入金額(後)],測量台帳1__2ｔ[精算
グループ(後)],確報【３月】!$H22,測量台帳1__2ｔ[入金月(後)（月のみ）],確報【３月】!$A$1,測量台帳1__2ｔ[NC区分],"多摩")+SUMIFS(台帳表ｔ[金額],台帳表ｔ[精算
グループ],確報【３月】!$H22,台帳表ｔ[入金月（月のみ）],確報【３月】!$A$1,台帳表ｔ[ＮＣ区分],"西部")+SUMIFS(測量台帳1ｔ[入金額],測量台帳1ｔ[精算
グループ],確報【３月】!$H22,測量台帳1ｔ[入金月（月のみ）],確報【３月】!$A$1,測量台帳1ｔ[NC区分],"西部")+SUMIFS(測量台帳1__2ｔ[入金額(後)],測量台帳1__2ｔ[精算
グループ(後)],確報【３月】!$H22,測量台帳1__2ｔ[入金月(後)（月のみ）],確報【３月】!$A$1,測量台帳1__2ｔ[NC区分],"西部")</f>
        <v>0</v>
      </c>
      <c r="R22" s="53" t="s">
        <v>315</v>
      </c>
      <c r="S22" s="88"/>
      <c r="T22" s="89" t="s">
        <v>315</v>
      </c>
      <c r="U22" s="54"/>
      <c r="V22" s="53" t="s">
        <v>315</v>
      </c>
      <c r="W22" s="54" cm="1">
        <f t="array" ref="W22">INDEX(設備G入力用!$F$2:$Q$72,ROW(A17), MATCH($A$1,設備G入力用!$F$2:$Q$2,0))</f>
        <v>0</v>
      </c>
      <c r="X22" s="71">
        <f t="shared" ref="X22:X24" si="3">SUM(I22,K22,M22,O22,Q22,S22,U22,W22)</f>
        <v>0</v>
      </c>
      <c r="Y22" s="24"/>
      <c r="Z22" s="13"/>
      <c r="AA22" s="1075"/>
      <c r="AB22" s="302" t="s">
        <v>16510</v>
      </c>
      <c r="AC22" s="172">
        <f t="shared" si="1"/>
        <v>0</v>
      </c>
      <c r="AD22" s="10"/>
      <c r="AE22" s="10"/>
      <c r="AF22" s="202" t="str">
        <f>IFERROR(_xlfn.XLOOKUP(確報【３月】!$AE22,台帳表ｓ[整理番号],台帳表ｓ[繁閑調整]),"")</f>
        <v/>
      </c>
      <c r="AG22" s="277" t="str">
        <f>IFERROR(_xlfn.XLOOKUP(確報【３月】!$AE22,台帳表ｓ[整理番号],台帳表ｓ[精算
グループ]),"")</f>
        <v/>
      </c>
      <c r="AH22" s="278" t="str">
        <f>IFERROR(_xlfn.XLOOKUP(確報【３月】!$AE22,台帳表ｓ[整理番号],台帳表ｓ[請求書発行番号]),"")</f>
        <v/>
      </c>
      <c r="AI22" s="269" t="str">
        <f>IFERROR(_xlfn.XLOOKUP(確報【３月】!$AE22,台帳表ｓ[整理番号],台帳表ｓ[繁閑調整金]),"")</f>
        <v/>
      </c>
      <c r="AJ22" s="139"/>
      <c r="AL22" s="202" t="str">
        <f>IFERROR(_xlfn.XLOOKUP(確報【３月】!AK22,台帳表ｔ[整理番号],台帳表ｔ[繁閑調整]),"")</f>
        <v/>
      </c>
      <c r="AM22" s="277" t="str">
        <f>IFERROR(_xlfn.XLOOKUP(確報【３月】!AK22,台帳表ｔ[整理番号],台帳表ｔ[精算
グループ]),"")</f>
        <v/>
      </c>
      <c r="AN22" s="278" t="str">
        <f>IFERROR(_xlfn.XLOOKUP(確報【３月】!AK22,台帳表ｔ[整理番号],台帳表ｔ[請求書発行番号]),"")</f>
        <v/>
      </c>
      <c r="AO22" s="269" t="str">
        <f>IFERROR(_xlfn.XLOOKUP(確報【３月】!AK22,台帳表ｔ[整理番号],台帳表ｔ[繁閑調整金]),"")</f>
        <v/>
      </c>
      <c r="AP22" s="275"/>
      <c r="AR22" s="202" t="str">
        <f>IFERROR(_xlfn.XLOOKUP(確報【３月】!AQ22,台帳表ｋ[整理番号],台帳表ｋ[繁閑調整]),"")</f>
        <v/>
      </c>
      <c r="AS22" s="277" t="str">
        <f>IFERROR(_xlfn.XLOOKUP(確報【３月】!AQ22,台帳表ｋ[整理番号],台帳表ｋ[精算
グループ]),"")</f>
        <v/>
      </c>
      <c r="AT22" s="278" t="str">
        <f>IFERROR(_xlfn.XLOOKUP(確報【３月】!AQ22,台帳表ｋ[整理番号],台帳表ｋ[請求書発行番号]),"")</f>
        <v/>
      </c>
      <c r="AU22" s="269" t="str">
        <f>IFERROR(_xlfn.XLOOKUP(確報【３月】!AQ22,台帳表ｋ[整理番号],台帳表ｋ[繁閑調整金]),"")</f>
        <v/>
      </c>
      <c r="AV22" s="275"/>
      <c r="AX22" s="202" t="str">
        <f>IFERROR(_xlfn.XLOOKUP(確報【３月】!AW22,台帳表ｋ[整理番号],台帳表ｋ[繁閑調整]),"")</f>
        <v/>
      </c>
      <c r="AY22" s="277" t="str">
        <f>IFERROR(_xlfn.XLOOKUP(確報【３月】!AW22,台帳表ｋ[整理番号],台帳表ｋ[精算
グループ]),"")</f>
        <v/>
      </c>
      <c r="AZ22" s="278" t="str">
        <f>IFERROR(_xlfn.XLOOKUP(確報【３月】!AW22,台帳表ｋ[整理番号],台帳表ｋ[請求書発行番号]),"")</f>
        <v/>
      </c>
      <c r="BA22" s="269" t="str">
        <f>IFERROR(_xlfn.XLOOKUP(確報【３月】!AW22,台帳表ｋ[整理番号],台帳表ｋ[繁閑調整金]),"")</f>
        <v/>
      </c>
    </row>
    <row r="23" spans="1:54" ht="15.75" customHeight="1" thickTop="1" thickBot="1">
      <c r="A23" s="927"/>
      <c r="B23" s="927"/>
      <c r="C23" s="927"/>
      <c r="D23" s="976"/>
      <c r="E23" s="927"/>
      <c r="F23" s="55" t="s">
        <v>16507</v>
      </c>
      <c r="G23" s="26" t="s">
        <v>16606</v>
      </c>
      <c r="H23" s="27" t="s">
        <v>16508</v>
      </c>
      <c r="I23" s="28">
        <f>SUMIFS(台帳表ｓ[金額],台帳表ｓ[精算
グループ],確報【３月】!$H23,台帳表ｓ[入金月（月のみ）],確報【３月】!$A$1,台帳表ｓ[ＮＣ区分],"西部")+SUMIFS(測量台帳1ｓ[入金額],測量台帳1ｓ[精算
グループ],確報【３月】!$H23,測量台帳1ｓ[入金月（月のみ）],確報【３月】!$A$1,測量台帳1ｓ[NC区分],"西部")+SUMIFS(測量台帳1__2ｓ[入金額(後)],測量台帳1__2ｓ[精算
グループ(後)],確報【３月】!$H23,測量台帳1__2ｓ[入金月(後)（月のみ）],確報【３月】!$A$1,測量台帳1__2ｓ[NC区分],"西部")+SUMIFS(台帳表ｓ[金額],台帳表ｓ[精算
グループ],確報【３月】!$H23,台帳表ｓ[入金月（月のみ）],確報【３月】!$A$1,台帳表ｓ[ＮＣ区分],"多摩")+SUMIFS(測量台帳1ｓ[入金額],測量台帳1ｓ[精算
グループ],確報【３月】!$H23,測量台帳1ｓ[入金月（月のみ）],確報【３月】!$A$1,測量台帳1ｓ[NC区分],"多摩")+SUMIFS(測量台帳1__2ｓ[入金額(後)],測量台帳1__2ｓ[精算
グループ(後)],確報【３月】!$H23,測量台帳1__2ｓ[入金月(後)（月のみ）],確報【３月】!$A$1,測量台帳1__2ｓ[NC区分],"多摩")</f>
        <v>0</v>
      </c>
      <c r="J23" s="78" t="s">
        <v>16508</v>
      </c>
      <c r="K23" s="40"/>
      <c r="L23" s="78" t="s">
        <v>16508</v>
      </c>
      <c r="M23" s="40"/>
      <c r="N23" s="60" t="s">
        <v>16508</v>
      </c>
      <c r="O23" s="61"/>
      <c r="P23" s="27" t="s">
        <v>16508</v>
      </c>
      <c r="Q23" s="29">
        <f>SUMIFS(台帳表ｔ[金額],台帳表ｔ[精算
グループ],確報【３月】!$H23,台帳表ｔ[入金月（月のみ）],確報【３月】!$A$1,台帳表ｔ[ＮＣ区分],"多摩")+SUMIFS(測量台帳1ｔ[入金額],測量台帳1ｔ[精算
グループ],確報【３月】!$H23,測量台帳1ｔ[入金月（月のみ）],確報【３月】!$A$1,測量台帳1ｔ[NC区分],"多摩")+SUMIFS(測量台帳1__2ｔ[入金額(後)],測量台帳1__2ｔ[精算
グループ(後)],確報【３月】!$H23,測量台帳1__2ｔ[入金月(後)（月のみ）],確報【３月】!$A$1,測量台帳1__2ｔ[NC区分],"多摩")+SUMIFS(台帳表ｔ[金額],台帳表ｔ[精算
グループ],確報【３月】!$H23,台帳表ｔ[入金月（月のみ）],確報【３月】!$A$1,台帳表ｔ[ＮＣ区分],"西部")+SUMIFS(測量台帳1ｔ[入金額],測量台帳1ｔ[精算
グループ],確報【３月】!$H23,測量台帳1ｔ[入金月（月のみ）],確報【３月】!$A$1,測量台帳1ｔ[NC区分],"西部")+SUMIFS(測量台帳1__2ｔ[入金額(後)],測量台帳1__2ｔ[精算
グループ(後)],確報【３月】!$H23,測量台帳1__2ｔ[入金月(後)（月のみ）],確報【３月】!$A$1,測量台帳1__2ｔ[NC区分],"西部")</f>
        <v>0</v>
      </c>
      <c r="R23" s="27" t="s">
        <v>620</v>
      </c>
      <c r="S23" s="92"/>
      <c r="T23" s="93" t="s">
        <v>620</v>
      </c>
      <c r="U23" s="29"/>
      <c r="V23" s="27" t="s">
        <v>620</v>
      </c>
      <c r="W23" s="29" cm="1">
        <f t="array" ref="W23">INDEX(設備G入力用!$F$2:$Q$72,ROW(A18), MATCH($A$1,設備G入力用!$F$2:$Q$2,0))</f>
        <v>0</v>
      </c>
      <c r="X23" s="30">
        <f t="shared" si="3"/>
        <v>0</v>
      </c>
      <c r="AA23" s="1071" t="s">
        <v>16613</v>
      </c>
      <c r="AB23" s="1072"/>
      <c r="AC23" s="323">
        <f>SUM(AC6:AC22)</f>
        <v>0</v>
      </c>
      <c r="AD23" s="10"/>
      <c r="AE23" s="10"/>
      <c r="AF23" s="202" t="str">
        <f>IFERROR(_xlfn.XLOOKUP(確報【３月】!$AE23,台帳表ｓ[整理番号],台帳表ｓ[繁閑調整]),"")</f>
        <v/>
      </c>
      <c r="AG23" s="277" t="str">
        <f>IFERROR(_xlfn.XLOOKUP(確報【３月】!$AE23,台帳表ｓ[整理番号],台帳表ｓ[精算
グループ]),"")</f>
        <v/>
      </c>
      <c r="AH23" s="278" t="str">
        <f>IFERROR(_xlfn.XLOOKUP(確報【３月】!$AE23,台帳表ｓ[整理番号],台帳表ｓ[請求書発行番号]),"")</f>
        <v/>
      </c>
      <c r="AI23" s="269" t="str">
        <f>IFERROR(_xlfn.XLOOKUP(確報【３月】!$AE23,台帳表ｓ[整理番号],台帳表ｓ[繁閑調整金]),"")</f>
        <v/>
      </c>
      <c r="AJ23" s="139"/>
      <c r="AL23" s="202" t="str">
        <f>IFERROR(_xlfn.XLOOKUP(確報【３月】!AK23,台帳表ｔ[整理番号],台帳表ｔ[繁閑調整]),"")</f>
        <v/>
      </c>
      <c r="AM23" s="277" t="str">
        <f>IFERROR(_xlfn.XLOOKUP(確報【３月】!AK23,台帳表ｔ[整理番号],台帳表ｔ[精算
グループ]),"")</f>
        <v/>
      </c>
      <c r="AN23" s="278" t="str">
        <f>IFERROR(_xlfn.XLOOKUP(確報【３月】!AK23,台帳表ｔ[整理番号],台帳表ｔ[請求書発行番号]),"")</f>
        <v/>
      </c>
      <c r="AO23" s="269" t="str">
        <f>IFERROR(_xlfn.XLOOKUP(確報【３月】!AK23,台帳表ｔ[整理番号],台帳表ｔ[繁閑調整金]),"")</f>
        <v/>
      </c>
      <c r="AP23" s="275"/>
      <c r="AR23" s="202" t="str">
        <f>IFERROR(_xlfn.XLOOKUP(確報【３月】!AQ23,台帳表ｋ[整理番号],台帳表ｋ[繁閑調整]),"")</f>
        <v/>
      </c>
      <c r="AS23" s="277" t="str">
        <f>IFERROR(_xlfn.XLOOKUP(確報【３月】!AQ23,台帳表ｋ[整理番号],台帳表ｋ[精算
グループ]),"")</f>
        <v/>
      </c>
      <c r="AT23" s="278" t="str">
        <f>IFERROR(_xlfn.XLOOKUP(確報【３月】!AQ23,台帳表ｋ[整理番号],台帳表ｋ[請求書発行番号]),"")</f>
        <v/>
      </c>
      <c r="AU23" s="269" t="str">
        <f>IFERROR(_xlfn.XLOOKUP(確報【３月】!AQ23,台帳表ｋ[整理番号],台帳表ｋ[繁閑調整金]),"")</f>
        <v/>
      </c>
      <c r="AV23" s="275"/>
      <c r="AX23" s="202" t="str">
        <f>IFERROR(_xlfn.XLOOKUP(確報【３月】!AW23,台帳表ｋ[整理番号],台帳表ｋ[繁閑調整]),"")</f>
        <v/>
      </c>
      <c r="AY23" s="277" t="str">
        <f>IFERROR(_xlfn.XLOOKUP(確報【３月】!AW23,台帳表ｋ[整理番号],台帳表ｋ[精算
グループ]),"")</f>
        <v/>
      </c>
      <c r="AZ23" s="278" t="str">
        <f>IFERROR(_xlfn.XLOOKUP(確報【３月】!AW23,台帳表ｋ[整理番号],台帳表ｋ[請求書発行番号]),"")</f>
        <v/>
      </c>
      <c r="BA23" s="269" t="str">
        <f>IFERROR(_xlfn.XLOOKUP(確報【３月】!AW23,台帳表ｋ[整理番号],台帳表ｋ[繁閑調整金]),"")</f>
        <v/>
      </c>
    </row>
    <row r="24" spans="1:54" ht="15.75" customHeight="1" thickBot="1">
      <c r="A24" s="927"/>
      <c r="B24" s="927"/>
      <c r="C24" s="927"/>
      <c r="D24" s="979"/>
      <c r="E24" s="928"/>
      <c r="F24" s="25" t="s">
        <v>16509</v>
      </c>
      <c r="G24" s="52" t="s">
        <v>16606</v>
      </c>
      <c r="H24" s="27" t="s">
        <v>16510</v>
      </c>
      <c r="I24" s="28">
        <f>SUMIFS(台帳表ｓ[金額],台帳表ｓ[精算
グループ],確報【３月】!$H24,台帳表ｓ[入金月（月のみ）],確報【３月】!$A$1,台帳表ｓ[ＮＣ区分],"西部")+SUMIFS(測量台帳1ｓ[入金額],測量台帳1ｓ[精算
グループ],確報【３月】!$H24,測量台帳1ｓ[入金月（月のみ）],確報【３月】!$A$1,測量台帳1ｓ[NC区分],"西部")+SUMIFS(測量台帳1__2ｓ[入金額(後)],測量台帳1__2ｓ[精算
グループ(後)],確報【３月】!$H24,測量台帳1__2ｓ[入金月(後)（月のみ）],確報【３月】!$A$1,測量台帳1__2ｓ[NC区分],"西部")+SUMIFS(台帳表ｓ[金額],台帳表ｓ[精算
グループ],確報【３月】!$H24,台帳表ｓ[入金月（月のみ）],確報【３月】!$A$1,台帳表ｓ[ＮＣ区分],"多摩")+SUMIFS(測量台帳1ｓ[入金額],測量台帳1ｓ[精算
グループ],確報【３月】!$H24,測量台帳1ｓ[入金月（月のみ）],確報【３月】!$A$1,測量台帳1ｓ[NC区分],"多摩")+SUMIFS(測量台帳1__2ｓ[入金額(後)],測量台帳1__2ｓ[精算
グループ(後)],確報【３月】!$H24,測量台帳1__2ｓ[入金月(後)（月のみ）],確報【３月】!$A$1,測量台帳1__2ｓ[NC区分],"多摩")</f>
        <v>0</v>
      </c>
      <c r="J24" s="78" t="s">
        <v>16510</v>
      </c>
      <c r="K24" s="40"/>
      <c r="L24" s="78" t="s">
        <v>16510</v>
      </c>
      <c r="M24" s="40"/>
      <c r="N24" s="60" t="s">
        <v>16510</v>
      </c>
      <c r="O24" s="61"/>
      <c r="P24" s="27" t="s">
        <v>16510</v>
      </c>
      <c r="Q24" s="29">
        <f>SUMIFS(台帳表ｔ[金額],台帳表ｔ[精算
グループ],確報【３月】!$H24,台帳表ｔ[入金月（月のみ）],確報【３月】!$A$1,台帳表ｔ[ＮＣ区分],"多摩")+SUMIFS(測量台帳1ｔ[入金額],測量台帳1ｔ[精算
グループ],確報【３月】!$H24,測量台帳1ｔ[入金月（月のみ）],確報【３月】!$A$1,測量台帳1ｔ[NC区分],"多摩")+SUMIFS(測量台帳1__2ｔ[入金額(後)],測量台帳1__2ｔ[精算
グループ(後)],確報【３月】!$H24,測量台帳1__2ｔ[入金月(後)（月のみ）],確報【３月】!$A$1,測量台帳1__2ｔ[NC区分],"多摩")+SUMIFS(台帳表ｔ[金額],台帳表ｔ[精算
グループ],確報【３月】!$H24,台帳表ｔ[入金月（月のみ）],確報【３月】!$A$1,台帳表ｔ[ＮＣ区分],"西部")+SUMIFS(測量台帳1ｔ[入金額],測量台帳1ｔ[精算
グループ],確報【３月】!$H24,測量台帳1ｔ[入金月（月のみ）],確報【３月】!$A$1,測量台帳1ｔ[NC区分],"西部")+SUMIFS(測量台帳1__2ｔ[入金額(後)],測量台帳1__2ｔ[精算
グループ(後)],確報【３月】!$H24,測量台帳1__2ｔ[入金月(後)（月のみ）],確報【３月】!$A$1,測量台帳1__2ｔ[NC区分],"西部")</f>
        <v>0</v>
      </c>
      <c r="R24" s="27" t="s">
        <v>16510</v>
      </c>
      <c r="S24" s="92"/>
      <c r="T24" s="93" t="s">
        <v>16510</v>
      </c>
      <c r="U24" s="29"/>
      <c r="V24" s="27" t="s">
        <v>16510</v>
      </c>
      <c r="W24" s="29" cm="1">
        <f t="array" ref="W24">INDEX(設備G入力用!$F$2:$Q$72,ROW(A19), MATCH($A$1,設備G入力用!$F$2:$Q$2,0))</f>
        <v>0</v>
      </c>
      <c r="X24" s="30">
        <f t="shared" si="3"/>
        <v>0</v>
      </c>
      <c r="Y24" s="16">
        <f>SUM(X20:X24)</f>
        <v>0</v>
      </c>
      <c r="Z24" s="13" t="s">
        <v>16614</v>
      </c>
      <c r="AA24" s="982" t="s">
        <v>16511</v>
      </c>
      <c r="AB24" s="303" t="s">
        <v>95</v>
      </c>
      <c r="AC24" s="172">
        <f t="shared" ref="AC24:AC29" si="4">SUM(I25,K25,M25,O25,Q25,S25,U25,W25)</f>
        <v>0</v>
      </c>
      <c r="AD24" s="10"/>
      <c r="AE24" s="10"/>
      <c r="AF24" s="202" t="str">
        <f>IFERROR(_xlfn.XLOOKUP(確報【３月】!$AE24,台帳表ｓ[整理番号],台帳表ｓ[繁閑調整]),"")</f>
        <v/>
      </c>
      <c r="AG24" s="277" t="str">
        <f>IFERROR(_xlfn.XLOOKUP(確報【３月】!$AE24,台帳表ｓ[整理番号],台帳表ｓ[精算
グループ]),"")</f>
        <v/>
      </c>
      <c r="AH24" s="278" t="str">
        <f>IFERROR(_xlfn.XLOOKUP(確報【３月】!$AE24,台帳表ｓ[整理番号],台帳表ｓ[請求書発行番号]),"")</f>
        <v/>
      </c>
      <c r="AI24" s="269" t="str">
        <f>IFERROR(_xlfn.XLOOKUP(確報【３月】!$AE24,台帳表ｓ[整理番号],台帳表ｓ[繁閑調整金]),"")</f>
        <v/>
      </c>
      <c r="AJ24" s="139"/>
      <c r="AL24" s="202" t="str">
        <f>IFERROR(_xlfn.XLOOKUP(確報【３月】!AK24,台帳表ｔ[整理番号],台帳表ｔ[繁閑調整]),"")</f>
        <v/>
      </c>
      <c r="AM24" s="277" t="str">
        <f>IFERROR(_xlfn.XLOOKUP(確報【３月】!AK24,台帳表ｔ[整理番号],台帳表ｔ[精算
グループ]),"")</f>
        <v/>
      </c>
      <c r="AN24" s="278" t="str">
        <f>IFERROR(_xlfn.XLOOKUP(確報【３月】!AK24,台帳表ｔ[整理番号],台帳表ｔ[請求書発行番号]),"")</f>
        <v/>
      </c>
      <c r="AO24" s="269" t="str">
        <f>IFERROR(_xlfn.XLOOKUP(確報【３月】!AK24,台帳表ｔ[整理番号],台帳表ｔ[繁閑調整金]),"")</f>
        <v/>
      </c>
      <c r="AP24" s="275"/>
      <c r="AR24" s="202" t="str">
        <f>IFERROR(_xlfn.XLOOKUP(確報【３月】!AQ24,台帳表ｋ[整理番号],台帳表ｋ[繁閑調整]),"")</f>
        <v/>
      </c>
      <c r="AS24" s="277" t="str">
        <f>IFERROR(_xlfn.XLOOKUP(確報【３月】!AQ24,台帳表ｋ[整理番号],台帳表ｋ[精算
グループ]),"")</f>
        <v/>
      </c>
      <c r="AT24" s="278" t="str">
        <f>IFERROR(_xlfn.XLOOKUP(確報【３月】!AQ24,台帳表ｋ[整理番号],台帳表ｋ[請求書発行番号]),"")</f>
        <v/>
      </c>
      <c r="AU24" s="269" t="str">
        <f>IFERROR(_xlfn.XLOOKUP(確報【３月】!AQ24,台帳表ｋ[整理番号],台帳表ｋ[繁閑調整金]),"")</f>
        <v/>
      </c>
      <c r="AV24" s="275"/>
      <c r="AX24" s="202" t="str">
        <f>IFERROR(_xlfn.XLOOKUP(確報【３月】!AW24,台帳表ｋ[整理番号],台帳表ｋ[繁閑調整]),"")</f>
        <v/>
      </c>
      <c r="AY24" s="277" t="str">
        <f>IFERROR(_xlfn.XLOOKUP(確報【３月】!AW24,台帳表ｋ[整理番号],台帳表ｋ[精算
グループ]),"")</f>
        <v/>
      </c>
      <c r="AZ24" s="278" t="str">
        <f>IFERROR(_xlfn.XLOOKUP(確報【３月】!AW24,台帳表ｋ[整理番号],台帳表ｋ[請求書発行番号]),"")</f>
        <v/>
      </c>
      <c r="BA24" s="269" t="str">
        <f>IFERROR(_xlfn.XLOOKUP(確報【３月】!AW24,台帳表ｋ[整理番号],台帳表ｋ[繁閑調整金]),"")</f>
        <v/>
      </c>
    </row>
    <row r="25" spans="1:54" ht="15" customHeight="1">
      <c r="A25" s="927"/>
      <c r="B25" s="927"/>
      <c r="C25" s="927"/>
      <c r="D25" s="973" t="s">
        <v>16511</v>
      </c>
      <c r="E25" s="926" t="s">
        <v>16512</v>
      </c>
      <c r="F25" s="57" t="s">
        <v>16513</v>
      </c>
      <c r="G25" s="19" t="s">
        <v>16606</v>
      </c>
      <c r="H25" s="167" t="s">
        <v>95</v>
      </c>
      <c r="I25" s="168"/>
      <c r="J25" s="58" t="s">
        <v>95</v>
      </c>
      <c r="K25" s="168"/>
      <c r="L25" s="58" t="s">
        <v>95</v>
      </c>
      <c r="M25" s="168"/>
      <c r="N25" s="58" t="s">
        <v>95</v>
      </c>
      <c r="O25" s="59">
        <f>SUMIFS(台帳表ｓ[金額],台帳表ｓ[精算
グループ],確報【３月】!$H25,台帳表ｓ[入金月（月のみ）],確報【３月】!$A$1,台帳表ｓ[ＮＣ区分],"南部")+SUMIFS(測量台帳1ｓ[入金額],測量台帳1ｓ[精算
グループ],確報【３月】!$H25,測量台帳1ｓ[入金月（月のみ）],確報【３月】!$A$1,測量台帳1ｓ[NC区分],"南部")+SUMIFS(測量台帳1__2ｓ[入金額(後)],測量台帳1__2ｓ[精算
グループ(後)],確報【３月】!$H25,測量台帳1__2ｓ[入金月(後)（月のみ）],確報【３月】!$A$1,測量台帳1__2ｓ[NC区分],"南部")</f>
        <v>0</v>
      </c>
      <c r="P25" s="167" t="s">
        <v>95</v>
      </c>
      <c r="Q25" s="59"/>
      <c r="R25" s="167" t="s">
        <v>95</v>
      </c>
      <c r="S25" s="168"/>
      <c r="T25" s="58" t="s">
        <v>95</v>
      </c>
      <c r="U25" s="59"/>
      <c r="V25" s="167" t="s">
        <v>95</v>
      </c>
      <c r="W25" s="59" cm="1">
        <f t="array" ref="W25">INDEX(設備G入力用!$F$2:$Q$72,ROW(A20), MATCH($A$1,設備G入力用!$F$2:$Q$2,0))</f>
        <v>0</v>
      </c>
      <c r="X25" s="23">
        <f>SUM(I25,K25,M25,O25,Q25,S25,U25,W25)</f>
        <v>0</v>
      </c>
      <c r="Y25" s="24"/>
      <c r="Z25" s="13"/>
      <c r="AA25" s="983"/>
      <c r="AB25" s="304" t="s">
        <v>127</v>
      </c>
      <c r="AC25" s="172">
        <f t="shared" si="4"/>
        <v>0</v>
      </c>
      <c r="AD25" s="10"/>
      <c r="AE25" s="10"/>
      <c r="AF25" s="202" t="str">
        <f>IFERROR(_xlfn.XLOOKUP(確報【３月】!$AE25,台帳表ｓ[整理番号],台帳表ｓ[繁閑調整]),"")</f>
        <v/>
      </c>
      <c r="AG25" s="277" t="str">
        <f>IFERROR(_xlfn.XLOOKUP(確報【３月】!$AE25,台帳表ｓ[整理番号],台帳表ｓ[精算
グループ]),"")</f>
        <v/>
      </c>
      <c r="AH25" s="278" t="str">
        <f>IFERROR(_xlfn.XLOOKUP(確報【３月】!$AE25,台帳表ｓ[整理番号],台帳表ｓ[請求書発行番号]),"")</f>
        <v/>
      </c>
      <c r="AI25" s="269" t="str">
        <f>IFERROR(_xlfn.XLOOKUP(確報【３月】!$AE25,台帳表ｓ[整理番号],台帳表ｓ[繁閑調整金]),"")</f>
        <v/>
      </c>
      <c r="AJ25" s="139"/>
      <c r="AL25" s="202" t="str">
        <f>IFERROR(_xlfn.XLOOKUP(確報【３月】!AK25,台帳表ｔ[整理番号],台帳表ｔ[繁閑調整]),"")</f>
        <v/>
      </c>
      <c r="AM25" s="277" t="str">
        <f>IFERROR(_xlfn.XLOOKUP(確報【３月】!AK25,台帳表ｔ[整理番号],台帳表ｔ[精算
グループ]),"")</f>
        <v/>
      </c>
      <c r="AN25" s="278" t="str">
        <f>IFERROR(_xlfn.XLOOKUP(確報【３月】!AK25,台帳表ｔ[整理番号],台帳表ｔ[請求書発行番号]),"")</f>
        <v/>
      </c>
      <c r="AO25" s="269" t="str">
        <f>IFERROR(_xlfn.XLOOKUP(確報【３月】!AK25,台帳表ｔ[整理番号],台帳表ｔ[繁閑調整金]),"")</f>
        <v/>
      </c>
      <c r="AP25" s="275"/>
      <c r="AR25" s="202" t="str">
        <f>IFERROR(_xlfn.XLOOKUP(確報【３月】!AQ25,台帳表ｋ[整理番号],台帳表ｋ[繁閑調整]),"")</f>
        <v/>
      </c>
      <c r="AS25" s="277" t="str">
        <f>IFERROR(_xlfn.XLOOKUP(確報【３月】!AQ25,台帳表ｋ[整理番号],台帳表ｋ[精算
グループ]),"")</f>
        <v/>
      </c>
      <c r="AT25" s="278" t="str">
        <f>IFERROR(_xlfn.XLOOKUP(確報【３月】!AQ25,台帳表ｋ[整理番号],台帳表ｋ[請求書発行番号]),"")</f>
        <v/>
      </c>
      <c r="AU25" s="269" t="str">
        <f>IFERROR(_xlfn.XLOOKUP(確報【３月】!AQ25,台帳表ｋ[整理番号],台帳表ｋ[繁閑調整金]),"")</f>
        <v/>
      </c>
      <c r="AV25" s="275"/>
      <c r="AX25" s="202" t="str">
        <f>IFERROR(_xlfn.XLOOKUP(確報【３月】!AW25,台帳表ｋ[整理番号],台帳表ｋ[繁閑調整]),"")</f>
        <v/>
      </c>
      <c r="AY25" s="277" t="str">
        <f>IFERROR(_xlfn.XLOOKUP(確報【３月】!AW25,台帳表ｋ[整理番号],台帳表ｋ[精算
グループ]),"")</f>
        <v/>
      </c>
      <c r="AZ25" s="278" t="str">
        <f>IFERROR(_xlfn.XLOOKUP(確報【３月】!AW25,台帳表ｋ[整理番号],台帳表ｋ[請求書発行番号]),"")</f>
        <v/>
      </c>
      <c r="BA25" s="269" t="str">
        <f>IFERROR(_xlfn.XLOOKUP(確報【３月】!AW25,台帳表ｋ[整理番号],台帳表ｋ[繁閑調整金]),"")</f>
        <v/>
      </c>
    </row>
    <row r="26" spans="1:54" ht="15.75" customHeight="1">
      <c r="A26" s="927"/>
      <c r="B26" s="927"/>
      <c r="C26" s="927"/>
      <c r="D26" s="976"/>
      <c r="E26" s="927"/>
      <c r="F26" s="55" t="s">
        <v>16514</v>
      </c>
      <c r="G26" s="52" t="s">
        <v>16606</v>
      </c>
      <c r="H26" s="45" t="s">
        <v>127</v>
      </c>
      <c r="I26" s="169"/>
      <c r="J26" s="60" t="s">
        <v>127</v>
      </c>
      <c r="K26" s="169"/>
      <c r="L26" s="60" t="s">
        <v>127</v>
      </c>
      <c r="M26" s="169"/>
      <c r="N26" s="60" t="s">
        <v>127</v>
      </c>
      <c r="O26" s="61">
        <f>SUMIFS(台帳表ｓ[金額],台帳表ｓ[精算
グループ],確報【３月】!$H26,台帳表ｓ[入金月（月のみ）],確報【３月】!$A$1,台帳表ｓ[ＮＣ区分],"南部")+SUMIFS(測量台帳1ｓ[入金額],測量台帳1ｓ[精算
グループ],確報【３月】!$H26,測量台帳1ｓ[入金月（月のみ）],確報【３月】!$A$1,測量台帳1ｓ[NC区分],"南部")+SUMIFS(測量台帳1__2ｓ[入金額(後)],測量台帳1__2ｓ[精算
グループ(後)],確報【３月】!$H26,測量台帳1__2ｓ[入金月(後)（月のみ）],確報【３月】!$A$1,測量台帳1__2ｓ[NC区分],"南部")</f>
        <v>0</v>
      </c>
      <c r="P26" s="45" t="s">
        <v>127</v>
      </c>
      <c r="Q26" s="61"/>
      <c r="R26" s="45" t="s">
        <v>127</v>
      </c>
      <c r="S26" s="169"/>
      <c r="T26" s="60" t="s">
        <v>127</v>
      </c>
      <c r="U26" s="61"/>
      <c r="V26" s="45" t="s">
        <v>127</v>
      </c>
      <c r="W26" s="61" cm="1">
        <f t="array" ref="W26">INDEX(設備G入力用!$F$2:$Q$72,ROW(A21), MATCH($A$1,設備G入力用!$F$2:$Q$2,0))</f>
        <v>0</v>
      </c>
      <c r="X26" s="30">
        <f t="shared" ref="X26:X35" si="5">SUM(I26,K26,M26,O26,Q26,S26,U26,W26)</f>
        <v>0</v>
      </c>
      <c r="Y26" s="24"/>
      <c r="Z26" s="13"/>
      <c r="AA26" s="983"/>
      <c r="AB26" s="304" t="s">
        <v>16516</v>
      </c>
      <c r="AC26" s="172">
        <f t="shared" si="4"/>
        <v>0</v>
      </c>
      <c r="AD26" s="10"/>
      <c r="AE26" s="10"/>
      <c r="AF26" s="202" t="str">
        <f>IFERROR(_xlfn.XLOOKUP(確報【３月】!$AE26,台帳表ｓ[整理番号],台帳表ｓ[繁閑調整]),"")</f>
        <v/>
      </c>
      <c r="AG26" s="277" t="str">
        <f>IFERROR(_xlfn.XLOOKUP(確報【３月】!$AE26,台帳表ｓ[整理番号],台帳表ｓ[精算
グループ]),"")</f>
        <v/>
      </c>
      <c r="AH26" s="278" t="str">
        <f>IFERROR(_xlfn.XLOOKUP(確報【３月】!$AE26,台帳表ｓ[整理番号],台帳表ｓ[請求書発行番号]),"")</f>
        <v/>
      </c>
      <c r="AI26" s="269" t="str">
        <f>IFERROR(_xlfn.XLOOKUP(確報【３月】!$AE26,台帳表ｓ[整理番号],台帳表ｓ[繁閑調整金]),"")</f>
        <v/>
      </c>
      <c r="AJ26" s="139"/>
      <c r="AL26" s="202" t="str">
        <f>IFERROR(_xlfn.XLOOKUP(確報【３月】!AK26,台帳表ｔ[整理番号],台帳表ｔ[繁閑調整]),"")</f>
        <v/>
      </c>
      <c r="AM26" s="277" t="str">
        <f>IFERROR(_xlfn.XLOOKUP(確報【３月】!AK26,台帳表ｔ[整理番号],台帳表ｔ[精算
グループ]),"")</f>
        <v/>
      </c>
      <c r="AN26" s="278" t="str">
        <f>IFERROR(_xlfn.XLOOKUP(確報【３月】!AK26,台帳表ｔ[整理番号],台帳表ｔ[請求書発行番号]),"")</f>
        <v/>
      </c>
      <c r="AO26" s="269" t="str">
        <f>IFERROR(_xlfn.XLOOKUP(確報【３月】!AK26,台帳表ｔ[整理番号],台帳表ｔ[繁閑調整金]),"")</f>
        <v/>
      </c>
      <c r="AP26" s="275"/>
      <c r="AR26" s="202" t="str">
        <f>IFERROR(_xlfn.XLOOKUP(確報【３月】!AQ26,台帳表ｋ[整理番号],台帳表ｋ[繁閑調整]),"")</f>
        <v/>
      </c>
      <c r="AS26" s="277" t="str">
        <f>IFERROR(_xlfn.XLOOKUP(確報【３月】!AQ26,台帳表ｋ[整理番号],台帳表ｋ[精算
グループ]),"")</f>
        <v/>
      </c>
      <c r="AT26" s="278" t="str">
        <f>IFERROR(_xlfn.XLOOKUP(確報【３月】!AQ26,台帳表ｋ[整理番号],台帳表ｋ[請求書発行番号]),"")</f>
        <v/>
      </c>
      <c r="AU26" s="269" t="str">
        <f>IFERROR(_xlfn.XLOOKUP(確報【３月】!AQ26,台帳表ｋ[整理番号],台帳表ｋ[繁閑調整金]),"")</f>
        <v/>
      </c>
      <c r="AV26" s="275"/>
      <c r="AX26" s="202" t="str">
        <f>IFERROR(_xlfn.XLOOKUP(確報【３月】!AW26,台帳表ｋ[整理番号],台帳表ｋ[繁閑調整]),"")</f>
        <v/>
      </c>
      <c r="AY26" s="277" t="str">
        <f>IFERROR(_xlfn.XLOOKUP(確報【３月】!AW26,台帳表ｋ[整理番号],台帳表ｋ[精算
グループ]),"")</f>
        <v/>
      </c>
      <c r="AZ26" s="278" t="str">
        <f>IFERROR(_xlfn.XLOOKUP(確報【３月】!AW26,台帳表ｋ[整理番号],台帳表ｋ[請求書発行番号]),"")</f>
        <v/>
      </c>
      <c r="BA26" s="269" t="str">
        <f>IFERROR(_xlfn.XLOOKUP(確報【３月】!AW26,台帳表ｋ[整理番号],台帳表ｋ[繁閑調整金]),"")</f>
        <v/>
      </c>
    </row>
    <row r="27" spans="1:54" ht="15.75" customHeight="1">
      <c r="A27" s="927"/>
      <c r="B27" s="927"/>
      <c r="C27" s="927"/>
      <c r="D27" s="976"/>
      <c r="E27" s="927"/>
      <c r="F27" s="55" t="s">
        <v>16515</v>
      </c>
      <c r="G27" s="62" t="s">
        <v>16606</v>
      </c>
      <c r="H27" s="45" t="s">
        <v>16516</v>
      </c>
      <c r="I27" s="169"/>
      <c r="J27" s="60" t="s">
        <v>16516</v>
      </c>
      <c r="K27" s="169"/>
      <c r="L27" s="60" t="s">
        <v>16516</v>
      </c>
      <c r="M27" s="169"/>
      <c r="N27" s="60" t="s">
        <v>16615</v>
      </c>
      <c r="O27" s="61">
        <f>SUMIFS(台帳表ｓ[金額],台帳表ｓ[精算
グループ],確報【３月】!$H27,台帳表ｓ[入金月（月のみ）],確報【３月】!$A$1,台帳表ｓ[ＮＣ区分],"南部")+SUMIFS(測量台帳1ｓ[入金額],測量台帳1ｓ[精算
グループ],確報【３月】!$H27,測量台帳1ｓ[入金月（月のみ）],確報【３月】!$A$1,測量台帳1ｓ[NC区分],"南部")+SUMIFS(測量台帳1__2ｓ[入金額(後)],測量台帳1__2ｓ[精算
グループ(後)],確報【３月】!$H27,測量台帳1__2ｓ[入金月(後)（月のみ）],確報【３月】!$A$1,測量台帳1__2ｓ[NC区分],"南部")</f>
        <v>0</v>
      </c>
      <c r="P27" s="45" t="s">
        <v>16516</v>
      </c>
      <c r="Q27" s="61"/>
      <c r="R27" s="45" t="s">
        <v>16516</v>
      </c>
      <c r="S27" s="169"/>
      <c r="T27" s="60" t="s">
        <v>16516</v>
      </c>
      <c r="U27" s="61"/>
      <c r="V27" s="45" t="s">
        <v>16516</v>
      </c>
      <c r="W27" s="61" cm="1">
        <f t="array" ref="W27">INDEX(設備G入力用!$F$2:$Q$72,ROW(A22), MATCH($A$1,設備G入力用!$F$2:$Q$2,0))</f>
        <v>0</v>
      </c>
      <c r="X27" s="30">
        <f t="shared" si="5"/>
        <v>0</v>
      </c>
      <c r="AA27" s="983"/>
      <c r="AB27" s="304"/>
      <c r="AC27" s="172">
        <f t="shared" si="4"/>
        <v>0</v>
      </c>
      <c r="AD27" s="10"/>
      <c r="AE27" s="10"/>
      <c r="AF27" s="202" t="str">
        <f>IFERROR(_xlfn.XLOOKUP(確報【３月】!$AE27,台帳表ｓ[整理番号],台帳表ｓ[繁閑調整]),"")</f>
        <v/>
      </c>
      <c r="AG27" s="277" t="str">
        <f>IFERROR(_xlfn.XLOOKUP(確報【３月】!$AE27,台帳表ｓ[整理番号],台帳表ｓ[精算
グループ]),"")</f>
        <v/>
      </c>
      <c r="AH27" s="278" t="str">
        <f>IFERROR(_xlfn.XLOOKUP(確報【３月】!$AE27,台帳表ｓ[整理番号],台帳表ｓ[請求書発行番号]),"")</f>
        <v/>
      </c>
      <c r="AI27" s="269" t="str">
        <f>IFERROR(_xlfn.XLOOKUP(確報【３月】!$AE27,台帳表ｓ[整理番号],台帳表ｓ[繁閑調整金]),"")</f>
        <v/>
      </c>
      <c r="AJ27" s="139"/>
      <c r="AL27" s="202" t="str">
        <f>IFERROR(_xlfn.XLOOKUP(確報【３月】!AK27,台帳表ｔ[整理番号],台帳表ｔ[繁閑調整]),"")</f>
        <v/>
      </c>
      <c r="AM27" s="277" t="str">
        <f>IFERROR(_xlfn.XLOOKUP(確報【３月】!AK27,台帳表ｔ[整理番号],台帳表ｔ[精算
グループ]),"")</f>
        <v/>
      </c>
      <c r="AN27" s="278" t="str">
        <f>IFERROR(_xlfn.XLOOKUP(確報【３月】!AK27,台帳表ｔ[整理番号],台帳表ｔ[請求書発行番号]),"")</f>
        <v/>
      </c>
      <c r="AO27" s="269" t="str">
        <f>IFERROR(_xlfn.XLOOKUP(確報【３月】!AK27,台帳表ｔ[整理番号],台帳表ｔ[繁閑調整金]),"")</f>
        <v/>
      </c>
      <c r="AP27" s="275"/>
      <c r="AR27" s="202" t="str">
        <f>IFERROR(_xlfn.XLOOKUP(確報【３月】!AQ27,台帳表ｋ[整理番号],台帳表ｋ[繁閑調整]),"")</f>
        <v/>
      </c>
      <c r="AS27" s="277" t="str">
        <f>IFERROR(_xlfn.XLOOKUP(確報【３月】!AQ27,台帳表ｋ[整理番号],台帳表ｋ[精算
グループ]),"")</f>
        <v/>
      </c>
      <c r="AT27" s="278" t="str">
        <f>IFERROR(_xlfn.XLOOKUP(確報【３月】!AQ27,台帳表ｋ[整理番号],台帳表ｋ[請求書発行番号]),"")</f>
        <v/>
      </c>
      <c r="AU27" s="269" t="str">
        <f>IFERROR(_xlfn.XLOOKUP(確報【３月】!AQ27,台帳表ｋ[整理番号],台帳表ｋ[繁閑調整金]),"")</f>
        <v/>
      </c>
      <c r="AV27" s="275"/>
      <c r="AX27" s="202" t="str">
        <f>IFERROR(_xlfn.XLOOKUP(確報【３月】!AW27,台帳表ｋ[整理番号],台帳表ｋ[繁閑調整]),"")</f>
        <v/>
      </c>
      <c r="AY27" s="277" t="str">
        <f>IFERROR(_xlfn.XLOOKUP(確報【３月】!AW27,台帳表ｋ[整理番号],台帳表ｋ[精算
グループ]),"")</f>
        <v/>
      </c>
      <c r="AZ27" s="278" t="str">
        <f>IFERROR(_xlfn.XLOOKUP(確報【３月】!AW27,台帳表ｋ[整理番号],台帳表ｋ[請求書発行番号]),"")</f>
        <v/>
      </c>
      <c r="BA27" s="269" t="str">
        <f>IFERROR(_xlfn.XLOOKUP(確報【３月】!AW27,台帳表ｋ[整理番号],台帳表ｋ[繁閑調整金]),"")</f>
        <v/>
      </c>
    </row>
    <row r="28" spans="1:54" ht="15.75" customHeight="1">
      <c r="A28" s="927"/>
      <c r="B28" s="927"/>
      <c r="C28" s="927"/>
      <c r="D28" s="976"/>
      <c r="E28" s="927"/>
      <c r="F28" s="55" t="s">
        <v>16517</v>
      </c>
      <c r="G28" s="63" t="s">
        <v>16606</v>
      </c>
      <c r="H28" s="45"/>
      <c r="I28" s="169"/>
      <c r="J28" s="60"/>
      <c r="K28" s="169"/>
      <c r="L28" s="60"/>
      <c r="M28" s="169"/>
      <c r="N28" s="60"/>
      <c r="O28" s="61">
        <f>SUMIFS(台帳表ｓ[金額],台帳表ｓ[精算
グループ],確報【３月】!$H28,台帳表ｓ[入金月（月のみ）],確報【３月】!$A$1,台帳表ｓ[ＮＣ区分],"南部")+SUMIFS(測量台帳1ｓ[入金額],測量台帳1ｓ[精算
グループ],確報【３月】!$H28,測量台帳1ｓ[入金月（月のみ）],確報【３月】!$A$1,測量台帳1ｓ[NC区分],"南部")+SUMIFS(測量台帳1__2ｓ[入金額(後)],測量台帳1__2ｓ[精算
グループ(後)],確報【３月】!$H28,測量台帳1__2ｓ[入金月(後)（月のみ）],確報【３月】!$A$1,測量台帳1__2ｓ[NC区分],"南部")</f>
        <v>0</v>
      </c>
      <c r="P28" s="45"/>
      <c r="Q28" s="61"/>
      <c r="R28" s="45"/>
      <c r="S28" s="169"/>
      <c r="T28" s="60"/>
      <c r="U28" s="61"/>
      <c r="V28" s="45"/>
      <c r="W28" s="61" cm="1">
        <f t="array" ref="W28">INDEX(設備G入力用!$F$2:$Q$72,ROW(A23), MATCH($A$1,設備G入力用!$F$2:$Q$2,0))</f>
        <v>0</v>
      </c>
      <c r="X28" s="30">
        <f t="shared" si="5"/>
        <v>0</v>
      </c>
      <c r="AA28" s="983"/>
      <c r="AB28" s="304" t="s">
        <v>124</v>
      </c>
      <c r="AC28" s="172">
        <f t="shared" si="4"/>
        <v>0</v>
      </c>
      <c r="AD28" s="10"/>
      <c r="AE28" s="10"/>
      <c r="AF28" s="202" t="str">
        <f>IFERROR(_xlfn.XLOOKUP(確報【３月】!$AE28,台帳表ｓ[整理番号],台帳表ｓ[繁閑調整]),"")</f>
        <v/>
      </c>
      <c r="AG28" s="277" t="str">
        <f>IFERROR(_xlfn.XLOOKUP(確報【３月】!$AE28,台帳表ｓ[整理番号],台帳表ｓ[精算
グループ]),"")</f>
        <v/>
      </c>
      <c r="AH28" s="278" t="str">
        <f>IFERROR(_xlfn.XLOOKUP(確報【３月】!$AE28,台帳表ｓ[整理番号],台帳表ｓ[請求書発行番号]),"")</f>
        <v/>
      </c>
      <c r="AI28" s="269" t="str">
        <f>IFERROR(_xlfn.XLOOKUP(確報【３月】!$AE28,台帳表ｓ[整理番号],台帳表ｓ[繁閑調整金]),"")</f>
        <v/>
      </c>
      <c r="AJ28" s="139"/>
      <c r="AL28" s="202" t="str">
        <f>IFERROR(_xlfn.XLOOKUP(確報【３月】!AK28,台帳表ｔ[整理番号],台帳表ｔ[繁閑調整]),"")</f>
        <v/>
      </c>
      <c r="AM28" s="277" t="str">
        <f>IFERROR(_xlfn.XLOOKUP(確報【３月】!AK28,台帳表ｔ[整理番号],台帳表ｔ[精算
グループ]),"")</f>
        <v/>
      </c>
      <c r="AN28" s="278" t="str">
        <f>IFERROR(_xlfn.XLOOKUP(確報【３月】!AK28,台帳表ｔ[整理番号],台帳表ｔ[請求書発行番号]),"")</f>
        <v/>
      </c>
      <c r="AO28" s="269" t="str">
        <f>IFERROR(_xlfn.XLOOKUP(確報【３月】!AK28,台帳表ｔ[整理番号],台帳表ｔ[繁閑調整金]),"")</f>
        <v/>
      </c>
      <c r="AP28" s="275"/>
      <c r="AR28" s="202" t="str">
        <f>IFERROR(_xlfn.XLOOKUP(確報【３月】!AQ28,台帳表ｋ[整理番号],台帳表ｋ[繁閑調整]),"")</f>
        <v/>
      </c>
      <c r="AS28" s="277" t="str">
        <f>IFERROR(_xlfn.XLOOKUP(確報【３月】!AQ28,台帳表ｋ[整理番号],台帳表ｋ[精算
グループ]),"")</f>
        <v/>
      </c>
      <c r="AT28" s="278" t="str">
        <f>IFERROR(_xlfn.XLOOKUP(確報【３月】!AQ28,台帳表ｋ[整理番号],台帳表ｋ[請求書発行番号]),"")</f>
        <v/>
      </c>
      <c r="AU28" s="269" t="str">
        <f>IFERROR(_xlfn.XLOOKUP(確報【３月】!AQ28,台帳表ｋ[整理番号],台帳表ｋ[繁閑調整金]),"")</f>
        <v/>
      </c>
      <c r="AV28" s="275"/>
      <c r="AX28" s="202" t="str">
        <f>IFERROR(_xlfn.XLOOKUP(確報【３月】!AW28,台帳表ｋ[整理番号],台帳表ｋ[繁閑調整]),"")</f>
        <v/>
      </c>
      <c r="AY28" s="277" t="str">
        <f>IFERROR(_xlfn.XLOOKUP(確報【３月】!AW28,台帳表ｋ[整理番号],台帳表ｋ[精算
グループ]),"")</f>
        <v/>
      </c>
      <c r="AZ28" s="278" t="str">
        <f>IFERROR(_xlfn.XLOOKUP(確報【３月】!AW28,台帳表ｋ[整理番号],台帳表ｋ[請求書発行番号]),"")</f>
        <v/>
      </c>
      <c r="BA28" s="269" t="str">
        <f>IFERROR(_xlfn.XLOOKUP(確報【３月】!AW28,台帳表ｋ[整理番号],台帳表ｋ[繁閑調整金]),"")</f>
        <v/>
      </c>
    </row>
    <row r="29" spans="1:54" ht="15.75" customHeight="1" thickBot="1">
      <c r="A29" s="927"/>
      <c r="B29" s="927"/>
      <c r="C29" s="927"/>
      <c r="D29" s="976"/>
      <c r="E29" s="927"/>
      <c r="F29" s="64" t="s">
        <v>16518</v>
      </c>
      <c r="G29" s="65" t="s">
        <v>16606</v>
      </c>
      <c r="H29" s="67" t="s">
        <v>124</v>
      </c>
      <c r="I29" s="170"/>
      <c r="J29" s="66" t="s">
        <v>124</v>
      </c>
      <c r="K29" s="170"/>
      <c r="L29" s="66" t="s">
        <v>124</v>
      </c>
      <c r="M29" s="170"/>
      <c r="N29" s="66" t="s">
        <v>124</v>
      </c>
      <c r="O29" s="39">
        <f>SUMIFS(台帳表ｓ[金額],台帳表ｓ[精算
グループ],確報【３月】!$H29,台帳表ｓ[入金月（月のみ）],確報【３月】!$A$1,台帳表ｓ[ＮＣ区分],"南部")+SUMIFS(測量台帳1ｓ[入金額],測量台帳1ｓ[精算
グループ],確報【３月】!$H29,測量台帳1ｓ[入金月（月のみ）],確報【３月】!$A$1,測量台帳1ｓ[NC区分],"南部")+SUMIFS(測量台帳1__2ｓ[入金額(後)],測量台帳1__2ｓ[精算
グループ(後)],確報【３月】!$H29,測量台帳1__2ｓ[入金月(後)（月のみ）],確報【３月】!$A$1,測量台帳1__2ｓ[NC区分],"南部")</f>
        <v>0</v>
      </c>
      <c r="P29" s="67" t="s">
        <v>124</v>
      </c>
      <c r="Q29" s="39"/>
      <c r="R29" s="67" t="s">
        <v>124</v>
      </c>
      <c r="S29" s="170"/>
      <c r="T29" s="66" t="s">
        <v>124</v>
      </c>
      <c r="U29" s="39"/>
      <c r="V29" s="67" t="s">
        <v>124</v>
      </c>
      <c r="W29" s="39" cm="1">
        <f t="array" ref="W29">INDEX(設備G入力用!$F$2:$Q$72,ROW(A24), MATCH($A$1,設備G入力用!$F$2:$Q$2,0))</f>
        <v>0</v>
      </c>
      <c r="X29" s="30">
        <f t="shared" si="5"/>
        <v>0</v>
      </c>
      <c r="AA29" s="983"/>
      <c r="AB29" s="304"/>
      <c r="AC29" s="172">
        <f t="shared" si="4"/>
        <v>0</v>
      </c>
      <c r="AD29" s="10"/>
      <c r="AE29" s="10"/>
      <c r="AF29" s="202" t="str">
        <f>IFERROR(_xlfn.XLOOKUP(確報【３月】!$AE29,台帳表ｓ[整理番号],台帳表ｓ[繁閑調整]),"")</f>
        <v/>
      </c>
      <c r="AG29" s="277" t="str">
        <f>IFERROR(_xlfn.XLOOKUP(確報【３月】!$AE29,台帳表ｓ[整理番号],台帳表ｓ[精算
グループ]),"")</f>
        <v/>
      </c>
      <c r="AH29" s="278" t="str">
        <f>IFERROR(_xlfn.XLOOKUP(確報【３月】!$AE29,台帳表ｓ[整理番号],台帳表ｓ[請求書発行番号]),"")</f>
        <v/>
      </c>
      <c r="AI29" s="269" t="str">
        <f>IFERROR(_xlfn.XLOOKUP(確報【３月】!$AE29,台帳表ｓ[整理番号],台帳表ｓ[繁閑調整金]),"")</f>
        <v/>
      </c>
      <c r="AJ29" s="139"/>
      <c r="AL29" s="202" t="str">
        <f>IFERROR(_xlfn.XLOOKUP(確報【３月】!AK29,台帳表ｔ[整理番号],台帳表ｔ[繁閑調整]),"")</f>
        <v/>
      </c>
      <c r="AM29" s="277" t="str">
        <f>IFERROR(_xlfn.XLOOKUP(確報【３月】!AK29,台帳表ｔ[整理番号],台帳表ｔ[精算
グループ]),"")</f>
        <v/>
      </c>
      <c r="AN29" s="278" t="str">
        <f>IFERROR(_xlfn.XLOOKUP(確報【３月】!AK29,台帳表ｔ[整理番号],台帳表ｔ[請求書発行番号]),"")</f>
        <v/>
      </c>
      <c r="AO29" s="269" t="str">
        <f>IFERROR(_xlfn.XLOOKUP(確報【３月】!AK29,台帳表ｔ[整理番号],台帳表ｔ[繁閑調整金]),"")</f>
        <v/>
      </c>
      <c r="AP29" s="275"/>
      <c r="AR29" s="202" t="str">
        <f>IFERROR(_xlfn.XLOOKUP(確報【３月】!AQ29,台帳表ｋ[整理番号],台帳表ｋ[繁閑調整]),"")</f>
        <v/>
      </c>
      <c r="AS29" s="277" t="str">
        <f>IFERROR(_xlfn.XLOOKUP(確報【３月】!AQ29,台帳表ｋ[整理番号],台帳表ｋ[精算
グループ]),"")</f>
        <v/>
      </c>
      <c r="AT29" s="278" t="str">
        <f>IFERROR(_xlfn.XLOOKUP(確報【３月】!AQ29,台帳表ｋ[整理番号],台帳表ｋ[請求書発行番号]),"")</f>
        <v/>
      </c>
      <c r="AU29" s="269" t="str">
        <f>IFERROR(_xlfn.XLOOKUP(確報【３月】!AQ29,台帳表ｋ[整理番号],台帳表ｋ[繁閑調整金]),"")</f>
        <v/>
      </c>
      <c r="AV29" s="275"/>
      <c r="AX29" s="202" t="str">
        <f>IFERROR(_xlfn.XLOOKUP(確報【３月】!AW29,台帳表ｋ[整理番号],台帳表ｋ[繁閑調整]),"")</f>
        <v/>
      </c>
      <c r="AY29" s="277" t="str">
        <f>IFERROR(_xlfn.XLOOKUP(確報【３月】!AW29,台帳表ｋ[整理番号],台帳表ｋ[精算
グループ]),"")</f>
        <v/>
      </c>
      <c r="AZ29" s="278" t="str">
        <f>IFERROR(_xlfn.XLOOKUP(確報【３月】!AW29,台帳表ｋ[整理番号],台帳表ｋ[請求書発行番号]),"")</f>
        <v/>
      </c>
      <c r="BA29" s="269" t="str">
        <f>IFERROR(_xlfn.XLOOKUP(確報【３月】!AW29,台帳表ｋ[整理番号],台帳表ｋ[繁閑調整金]),"")</f>
        <v/>
      </c>
    </row>
    <row r="30" spans="1:54" ht="15.75" customHeight="1" thickBot="1">
      <c r="A30" s="927"/>
      <c r="B30" s="927"/>
      <c r="C30" s="927"/>
      <c r="D30" s="976"/>
      <c r="E30" s="928"/>
      <c r="F30" s="171" t="s">
        <v>16519</v>
      </c>
      <c r="G30" s="172" t="s">
        <v>16606</v>
      </c>
      <c r="H30" s="173"/>
      <c r="I30" s="174"/>
      <c r="J30" s="72"/>
      <c r="K30" s="174"/>
      <c r="L30" s="72"/>
      <c r="M30" s="174"/>
      <c r="N30" s="72"/>
      <c r="O30" s="175">
        <f>SUMIFS(台帳表ｓ[金額],台帳表ｓ[精算
グループ],確報【３月】!$H30,台帳表ｓ[入金月（月のみ）],確報【３月】!$A$1,台帳表ｓ[ＮＣ区分],"南部")+SUMIFS(測量台帳1ｓ[入金額],測量台帳1ｓ[精算
グループ],確報【３月】!$H30,測量台帳1ｓ[入金月（月のみ）],確報【３月】!$A$1,測量台帳1ｓ[NC区分],"南部")+SUMIFS(測量台帳1__2ｓ[入金額(後)],測量台帳1__2ｓ[精算
グループ(後)],確報【３月】!$H30,測量台帳1__2ｓ[入金月(後)（月のみ）],確報【３月】!$A$1,測量台帳1__2ｓ[NC区分],"南部")</f>
        <v>0</v>
      </c>
      <c r="P30" s="173"/>
      <c r="Q30" s="175"/>
      <c r="R30" s="173"/>
      <c r="S30" s="174"/>
      <c r="T30" s="72"/>
      <c r="U30" s="175"/>
      <c r="V30" s="173"/>
      <c r="W30" s="175" cm="1">
        <f t="array" ref="W30">INDEX(設備G入力用!$F$2:$Q$72,ROW(A25), MATCH($A$1,設備G入力用!$F$2:$Q$2,0))</f>
        <v>0</v>
      </c>
      <c r="X30" s="156">
        <f t="shared" si="5"/>
        <v>0</v>
      </c>
      <c r="Y30" s="16">
        <f>SUM(X25:X30)</f>
        <v>0</v>
      </c>
      <c r="Z30" s="13" t="s">
        <v>16616</v>
      </c>
      <c r="AA30" s="983"/>
      <c r="AB30" s="304" t="s">
        <v>620</v>
      </c>
      <c r="AC30" s="172">
        <f>SUM(I32,K32,M32,O32,Q32,S32,U32,W32)</f>
        <v>0</v>
      </c>
      <c r="AD30" s="10"/>
      <c r="AE30" s="10"/>
      <c r="AF30" s="202" t="str">
        <f>IFERROR(_xlfn.XLOOKUP(確報【３月】!$AE30,台帳表ｓ[整理番号],台帳表ｓ[繁閑調整]),"")</f>
        <v/>
      </c>
      <c r="AG30" s="277" t="str">
        <f>IFERROR(_xlfn.XLOOKUP(確報【３月】!$AE30,台帳表ｓ[整理番号],台帳表ｓ[精算
グループ]),"")</f>
        <v/>
      </c>
      <c r="AH30" s="278" t="str">
        <f>IFERROR(_xlfn.XLOOKUP(確報【３月】!$AE30,台帳表ｓ[整理番号],台帳表ｓ[請求書発行番号]),"")</f>
        <v/>
      </c>
      <c r="AI30" s="269" t="str">
        <f>IFERROR(_xlfn.XLOOKUP(確報【３月】!$AE30,台帳表ｓ[整理番号],台帳表ｓ[繁閑調整金]),"")</f>
        <v/>
      </c>
      <c r="AJ30" s="139"/>
      <c r="AL30" s="202" t="str">
        <f>IFERROR(_xlfn.XLOOKUP(確報【３月】!AK30,台帳表ｔ[整理番号],台帳表ｔ[繁閑調整]),"")</f>
        <v/>
      </c>
      <c r="AM30" s="277" t="str">
        <f>IFERROR(_xlfn.XLOOKUP(確報【３月】!AK30,台帳表ｔ[整理番号],台帳表ｔ[精算
グループ]),"")</f>
        <v/>
      </c>
      <c r="AN30" s="278" t="str">
        <f>IFERROR(_xlfn.XLOOKUP(確報【３月】!AK30,台帳表ｔ[整理番号],台帳表ｔ[請求書発行番号]),"")</f>
        <v/>
      </c>
      <c r="AO30" s="269" t="str">
        <f>IFERROR(_xlfn.XLOOKUP(確報【３月】!AK30,台帳表ｔ[整理番号],台帳表ｔ[繁閑調整金]),"")</f>
        <v/>
      </c>
      <c r="AP30" s="275"/>
      <c r="AR30" s="202" t="str">
        <f>IFERROR(_xlfn.XLOOKUP(確報【３月】!AQ30,台帳表ｋ[整理番号],台帳表ｋ[繁閑調整]),"")</f>
        <v/>
      </c>
      <c r="AS30" s="277" t="str">
        <f>IFERROR(_xlfn.XLOOKUP(確報【３月】!AQ30,台帳表ｋ[整理番号],台帳表ｋ[精算
グループ]),"")</f>
        <v/>
      </c>
      <c r="AT30" s="278" t="str">
        <f>IFERROR(_xlfn.XLOOKUP(確報【３月】!AQ30,台帳表ｋ[整理番号],台帳表ｋ[請求書発行番号]),"")</f>
        <v/>
      </c>
      <c r="AU30" s="269" t="str">
        <f>IFERROR(_xlfn.XLOOKUP(確報【３月】!AQ30,台帳表ｋ[整理番号],台帳表ｋ[繁閑調整金]),"")</f>
        <v/>
      </c>
      <c r="AV30" s="275"/>
      <c r="AX30" s="202" t="str">
        <f>IFERROR(_xlfn.XLOOKUP(確報【３月】!AW30,台帳表ｋ[整理番号],台帳表ｋ[繁閑調整]),"")</f>
        <v/>
      </c>
      <c r="AY30" s="277" t="str">
        <f>IFERROR(_xlfn.XLOOKUP(確報【３月】!AW30,台帳表ｋ[整理番号],台帳表ｋ[精算
グループ]),"")</f>
        <v/>
      </c>
      <c r="AZ30" s="278" t="str">
        <f>IFERROR(_xlfn.XLOOKUP(確報【３月】!AW30,台帳表ｋ[整理番号],台帳表ｋ[請求書発行番号]),"")</f>
        <v/>
      </c>
      <c r="BA30" s="269" t="str">
        <f>IFERROR(_xlfn.XLOOKUP(確報【３月】!AW30,台帳表ｋ[整理番号],台帳表ｋ[繁閑調整金]),"")</f>
        <v/>
      </c>
    </row>
    <row r="31" spans="1:54" ht="15.75" customHeight="1" thickBot="1">
      <c r="A31" s="927"/>
      <c r="B31" s="927"/>
      <c r="C31" s="927"/>
      <c r="D31" s="976"/>
      <c r="E31" s="926" t="s">
        <v>16500</v>
      </c>
      <c r="F31" s="212" t="s">
        <v>16501</v>
      </c>
      <c r="G31" s="213"/>
      <c r="H31" s="214"/>
      <c r="I31" s="215"/>
      <c r="J31" s="216"/>
      <c r="K31" s="217"/>
      <c r="L31" s="218"/>
      <c r="M31" s="217"/>
      <c r="N31" s="218"/>
      <c r="O31" s="219">
        <f>SUMIFS(台帳表ｓ[金額],台帳表ｓ[精算
グループ],確報【３月】!$H31,台帳表ｓ[入金月（月のみ）],確報【３月】!$A$1,台帳表ｓ[ＮＣ区分],"南部")+SUMIFS(測量台帳1ｓ[入金額],測量台帳1ｓ[精算
グループ],確報【３月】!$H31,測量台帳1ｓ[入金月（月のみ）],確報【３月】!$A$1,測量台帳1ｓ[NC区分],"南部")+SUMIFS(測量台帳1__2ｓ[入金額(後)],測量台帳1__2ｓ[精算
グループ(後)],確報【３月】!$H31,測量台帳1__2ｓ[入金月(後)（月のみ）],確報【３月】!$A$1,測量台帳1__2ｓ[NC区分],"南部")</f>
        <v>0</v>
      </c>
      <c r="P31" s="214"/>
      <c r="Q31" s="219"/>
      <c r="R31" s="214"/>
      <c r="S31" s="217"/>
      <c r="T31" s="218"/>
      <c r="U31" s="219"/>
      <c r="V31" s="214"/>
      <c r="W31" s="219" cm="1">
        <f t="array" ref="W31">INDEX(設備G入力用!$F$2:$Q$72,ROW(A26), MATCH($A$1,設備G入力用!$F$2:$Q$2,0))</f>
        <v>0</v>
      </c>
      <c r="X31" s="220">
        <f t="shared" si="5"/>
        <v>0</v>
      </c>
      <c r="Y31" s="176">
        <f>SUM(X31:X31)</f>
        <v>0</v>
      </c>
      <c r="Z31" s="204"/>
      <c r="AA31" s="983"/>
      <c r="AB31" s="304"/>
      <c r="AC31" s="172">
        <f>SUM(I31,K31,M31,O31,Q31,S31,U31,W31)</f>
        <v>0</v>
      </c>
      <c r="AD31" s="10"/>
      <c r="AE31" s="10"/>
      <c r="AF31" s="202" t="str">
        <f>IFERROR(_xlfn.XLOOKUP(確報【３月】!$AE31,台帳表ｓ[整理番号],台帳表ｓ[繁閑調整]),"")</f>
        <v/>
      </c>
      <c r="AG31" s="277" t="str">
        <f>IFERROR(_xlfn.XLOOKUP(確報【３月】!$AE31,台帳表ｓ[整理番号],台帳表ｓ[精算
グループ]),"")</f>
        <v/>
      </c>
      <c r="AH31" s="278" t="str">
        <f>IFERROR(_xlfn.XLOOKUP(確報【３月】!$AE31,台帳表ｓ[整理番号],台帳表ｓ[請求書発行番号]),"")</f>
        <v/>
      </c>
      <c r="AI31" s="269" t="str">
        <f>IFERROR(_xlfn.XLOOKUP(確報【３月】!$AE31,台帳表ｓ[整理番号],台帳表ｓ[繁閑調整金]),"")</f>
        <v/>
      </c>
      <c r="AJ31" s="139"/>
      <c r="AL31" s="202" t="str">
        <f>IFERROR(_xlfn.XLOOKUP(確報【３月】!AK31,台帳表ｔ[整理番号],台帳表ｔ[繁閑調整]),"")</f>
        <v/>
      </c>
      <c r="AM31" s="277" t="str">
        <f>IFERROR(_xlfn.XLOOKUP(確報【３月】!AK31,台帳表ｔ[整理番号],台帳表ｔ[精算
グループ]),"")</f>
        <v/>
      </c>
      <c r="AN31" s="278" t="str">
        <f>IFERROR(_xlfn.XLOOKUP(確報【３月】!AK31,台帳表ｔ[整理番号],台帳表ｔ[請求書発行番号]),"")</f>
        <v/>
      </c>
      <c r="AO31" s="269" t="str">
        <f>IFERROR(_xlfn.XLOOKUP(確報【３月】!AK31,台帳表ｔ[整理番号],台帳表ｔ[繁閑調整金]),"")</f>
        <v/>
      </c>
      <c r="AP31" s="275"/>
      <c r="AR31" s="202" t="str">
        <f>IFERROR(_xlfn.XLOOKUP(確報【３月】!AQ31,台帳表ｋ[整理番号],台帳表ｋ[繁閑調整]),"")</f>
        <v/>
      </c>
      <c r="AS31" s="277" t="str">
        <f>IFERROR(_xlfn.XLOOKUP(確報【３月】!AQ31,台帳表ｋ[整理番号],台帳表ｋ[精算
グループ]),"")</f>
        <v/>
      </c>
      <c r="AT31" s="278" t="str">
        <f>IFERROR(_xlfn.XLOOKUP(確報【３月】!AQ31,台帳表ｋ[整理番号],台帳表ｋ[請求書発行番号]),"")</f>
        <v/>
      </c>
      <c r="AU31" s="269" t="str">
        <f>IFERROR(_xlfn.XLOOKUP(確報【３月】!AQ31,台帳表ｋ[整理番号],台帳表ｋ[繁閑調整金]),"")</f>
        <v/>
      </c>
      <c r="AV31" s="275"/>
      <c r="AX31" s="202" t="str">
        <f>IFERROR(_xlfn.XLOOKUP(確報【３月】!AW31,台帳表ｋ[整理番号],台帳表ｋ[繁閑調整]),"")</f>
        <v/>
      </c>
      <c r="AY31" s="277" t="str">
        <f>IFERROR(_xlfn.XLOOKUP(確報【３月】!AW31,台帳表ｋ[整理番号],台帳表ｋ[精算
グループ]),"")</f>
        <v/>
      </c>
      <c r="AZ31" s="278" t="str">
        <f>IFERROR(_xlfn.XLOOKUP(確報【３月】!AW31,台帳表ｋ[整理番号],台帳表ｋ[請求書発行番号]),"")</f>
        <v/>
      </c>
      <c r="BA31" s="269" t="str">
        <f>IFERROR(_xlfn.XLOOKUP(確報【３月】!AW31,台帳表ｋ[整理番号],台帳表ｋ[繁閑調整金]),"")</f>
        <v/>
      </c>
    </row>
    <row r="32" spans="1:54" ht="15.75" customHeight="1">
      <c r="A32" s="927"/>
      <c r="B32" s="927"/>
      <c r="C32" s="927"/>
      <c r="D32" s="976"/>
      <c r="E32" s="927"/>
      <c r="F32" s="68" t="s">
        <v>16507</v>
      </c>
      <c r="G32" s="52" t="s">
        <v>16606</v>
      </c>
      <c r="H32" s="177" t="s">
        <v>16508</v>
      </c>
      <c r="I32" s="178"/>
      <c r="J32" s="81" t="s">
        <v>16508</v>
      </c>
      <c r="K32" s="82"/>
      <c r="L32" s="81" t="s">
        <v>16508</v>
      </c>
      <c r="M32" s="82"/>
      <c r="N32" s="69" t="s">
        <v>16508</v>
      </c>
      <c r="O32" s="70">
        <f>SUMIFS(台帳表ｓ[金額],台帳表ｓ[精算
グループ],確報【３月】!$H32,台帳表ｓ[入金月（月のみ）],確報【３月】!$A$1,台帳表ｓ[ＮＣ区分],"南部")+SUMIFS(測量台帳1ｓ[入金額],測量台帳1ｓ[精算
グループ],確報【３月】!$H32,測量台帳1ｓ[入金月（月のみ）],確報【３月】!$A$1,測量台帳1ｓ[NC区分],"南部")+SUMIFS(測量台帳1__2ｓ[入金額(後)],測量台帳1__2ｓ[精算
グループ(後)],確報【３月】!$H32,測量台帳1__2ｓ[入金月(後)（月のみ）],確報【３月】!$A$1,測量台帳1__2ｓ[NC区分],"南部")</f>
        <v>0</v>
      </c>
      <c r="P32" s="177" t="s">
        <v>16508</v>
      </c>
      <c r="Q32" s="70"/>
      <c r="R32" s="177" t="s">
        <v>16508</v>
      </c>
      <c r="S32" s="82"/>
      <c r="T32" s="69" t="s">
        <v>16508</v>
      </c>
      <c r="U32" s="70"/>
      <c r="V32" s="177" t="s">
        <v>16508</v>
      </c>
      <c r="W32" s="70" cm="1">
        <f t="array" ref="W32">INDEX(設備G入力用!$F$2:$Q$72,ROW(A27), MATCH($A$1,設備G入力用!$F$2:$Q$2,0))</f>
        <v>0</v>
      </c>
      <c r="X32" s="71">
        <f t="shared" si="5"/>
        <v>0</v>
      </c>
      <c r="Y32" s="24"/>
      <c r="Z32" s="13"/>
      <c r="AA32" s="983"/>
      <c r="AB32" s="304" t="s">
        <v>16612</v>
      </c>
      <c r="AC32" s="172">
        <f>SUM(I33,K33,M33,O33,Q33,S33,U33,W33)</f>
        <v>0</v>
      </c>
      <c r="AD32" s="10"/>
      <c r="AE32" s="10"/>
      <c r="AF32" s="202" t="str">
        <f>IFERROR(_xlfn.XLOOKUP(確報【３月】!$AE32,台帳表ｓ[整理番号],台帳表ｓ[繁閑調整]),"")</f>
        <v/>
      </c>
      <c r="AG32" s="277" t="str">
        <f>IFERROR(_xlfn.XLOOKUP(確報【３月】!$AE32,台帳表ｓ[整理番号],台帳表ｓ[精算
グループ]),"")</f>
        <v/>
      </c>
      <c r="AH32" s="278" t="str">
        <f>IFERROR(_xlfn.XLOOKUP(確報【３月】!$AE32,台帳表ｓ[整理番号],台帳表ｓ[請求書発行番号]),"")</f>
        <v/>
      </c>
      <c r="AI32" s="269" t="str">
        <f>IFERROR(_xlfn.XLOOKUP(確報【３月】!$AE32,台帳表ｓ[整理番号],台帳表ｓ[繁閑調整金]),"")</f>
        <v/>
      </c>
      <c r="AJ32" s="139"/>
      <c r="AL32" s="202" t="str">
        <f>IFERROR(_xlfn.XLOOKUP(確報【３月】!AK32,台帳表ｔ[整理番号],台帳表ｔ[繁閑調整]),"")</f>
        <v/>
      </c>
      <c r="AM32" s="277" t="str">
        <f>IFERROR(_xlfn.XLOOKUP(確報【３月】!AK32,台帳表ｔ[整理番号],台帳表ｔ[精算
グループ]),"")</f>
        <v/>
      </c>
      <c r="AN32" s="278" t="str">
        <f>IFERROR(_xlfn.XLOOKUP(確報【３月】!AK32,台帳表ｔ[整理番号],台帳表ｔ[請求書発行番号]),"")</f>
        <v/>
      </c>
      <c r="AO32" s="269" t="str">
        <f>IFERROR(_xlfn.XLOOKUP(確報【３月】!AK32,台帳表ｔ[整理番号],台帳表ｔ[繁閑調整金]),"")</f>
        <v/>
      </c>
      <c r="AP32" s="275"/>
      <c r="AR32" s="202" t="str">
        <f>IFERROR(_xlfn.XLOOKUP(確報【３月】!AQ32,台帳表ｋ[整理番号],台帳表ｋ[繁閑調整]),"")</f>
        <v/>
      </c>
      <c r="AS32" s="277" t="str">
        <f>IFERROR(_xlfn.XLOOKUP(確報【３月】!AQ32,台帳表ｋ[整理番号],台帳表ｋ[精算
グループ]),"")</f>
        <v/>
      </c>
      <c r="AT32" s="278" t="str">
        <f>IFERROR(_xlfn.XLOOKUP(確報【３月】!AQ32,台帳表ｋ[整理番号],台帳表ｋ[請求書発行番号]),"")</f>
        <v/>
      </c>
      <c r="AU32" s="269" t="str">
        <f>IFERROR(_xlfn.XLOOKUP(確報【３月】!AQ32,台帳表ｋ[整理番号],台帳表ｋ[繁閑調整金]),"")</f>
        <v/>
      </c>
      <c r="AV32" s="275"/>
      <c r="AX32" s="202" t="str">
        <f>IFERROR(_xlfn.XLOOKUP(確報【３月】!AW32,台帳表ｋ[整理番号],台帳表ｋ[繁閑調整]),"")</f>
        <v/>
      </c>
      <c r="AY32" s="277" t="str">
        <f>IFERROR(_xlfn.XLOOKUP(確報【３月】!AW32,台帳表ｋ[整理番号],台帳表ｋ[精算
グループ]),"")</f>
        <v/>
      </c>
      <c r="AZ32" s="278" t="str">
        <f>IFERROR(_xlfn.XLOOKUP(確報【３月】!AW32,台帳表ｋ[整理番号],台帳表ｋ[請求書発行番号]),"")</f>
        <v/>
      </c>
      <c r="BA32" s="269" t="str">
        <f>IFERROR(_xlfn.XLOOKUP(確報【３月】!AW32,台帳表ｋ[整理番号],台帳表ｋ[繁閑調整金]),"")</f>
        <v/>
      </c>
    </row>
    <row r="33" spans="1:53" ht="16.350000000000001" customHeight="1">
      <c r="A33" s="927"/>
      <c r="B33" s="927"/>
      <c r="C33" s="927"/>
      <c r="D33" s="976"/>
      <c r="E33" s="927"/>
      <c r="F33" s="25" t="s">
        <v>16503</v>
      </c>
      <c r="G33" s="52" t="s">
        <v>16606</v>
      </c>
      <c r="H33" s="45" t="s">
        <v>16504</v>
      </c>
      <c r="I33" s="46"/>
      <c r="J33" s="78" t="s">
        <v>16504</v>
      </c>
      <c r="K33" s="40"/>
      <c r="L33" s="78" t="s">
        <v>16504</v>
      </c>
      <c r="M33" s="40"/>
      <c r="N33" s="60" t="s">
        <v>16504</v>
      </c>
      <c r="O33" s="61">
        <f>SUMIFS(台帳表ｓ[金額],台帳表ｓ[精算
グループ],確報【３月】!$H33,台帳表ｓ[入金月（月のみ）],確報【３月】!$A$1,台帳表ｓ[ＮＣ区分],"南部")+SUMIFS(測量台帳1ｓ[入金額],測量台帳1ｓ[精算
グループ],確報【３月】!$H33,測量台帳1ｓ[入金月（月のみ）],確報【３月】!$A$1,測量台帳1ｓ[NC区分],"南部")+SUMIFS(測量台帳1__2ｓ[入金額(後)],測量台帳1__2ｓ[精算
グループ(後)],確報【３月】!$H33,測量台帳1__2ｓ[入金月(後)（月のみ）],確報【３月】!$A$1,測量台帳1__2ｓ[NC区分],"南部")</f>
        <v>0</v>
      </c>
      <c r="P33" s="45" t="s">
        <v>16504</v>
      </c>
      <c r="Q33" s="61"/>
      <c r="R33" s="45" t="s">
        <v>16504</v>
      </c>
      <c r="S33" s="40"/>
      <c r="T33" s="60" t="s">
        <v>16504</v>
      </c>
      <c r="U33" s="61"/>
      <c r="V33" s="45" t="s">
        <v>16504</v>
      </c>
      <c r="W33" s="61" cm="1">
        <f t="array" ref="W33">INDEX(設備G入力用!$F$2:$Q$72,ROW(A28), MATCH($A$1,設備G入力用!$F$2:$Q$2,0))</f>
        <v>0</v>
      </c>
      <c r="X33" s="30">
        <f t="shared" si="5"/>
        <v>0</v>
      </c>
      <c r="Y33" s="24"/>
      <c r="Z33" s="13"/>
      <c r="AA33" s="983"/>
      <c r="AB33" s="304" t="s">
        <v>315</v>
      </c>
      <c r="AC33" s="172">
        <f>SUM(I34,K34,M34,O34,Q34,S34,U34,W34)</f>
        <v>0</v>
      </c>
      <c r="AF33" s="202" t="str">
        <f>IFERROR(_xlfn.XLOOKUP(確報【３月】!$AE33,台帳表ｓ[整理番号],台帳表ｓ[繁閑調整]),"")</f>
        <v/>
      </c>
      <c r="AG33" s="277" t="str">
        <f>IFERROR(_xlfn.XLOOKUP(確報【３月】!$AE33,台帳表ｓ[整理番号],台帳表ｓ[精算
グループ]),"")</f>
        <v/>
      </c>
      <c r="AH33" s="278" t="str">
        <f>IFERROR(_xlfn.XLOOKUP(確報【３月】!$AE33,台帳表ｓ[整理番号],台帳表ｓ[請求書発行番号]),"")</f>
        <v/>
      </c>
      <c r="AI33" s="269" t="str">
        <f>IFERROR(_xlfn.XLOOKUP(確報【３月】!$AE33,台帳表ｓ[整理番号],台帳表ｓ[繁閑調整金]),"")</f>
        <v/>
      </c>
      <c r="AJ33" s="139"/>
      <c r="AL33" s="202" t="str">
        <f>IFERROR(_xlfn.XLOOKUP(確報【３月】!AK33,台帳表ｔ[整理番号],台帳表ｔ[繁閑調整]),"")</f>
        <v/>
      </c>
      <c r="AM33" s="277" t="str">
        <f>IFERROR(_xlfn.XLOOKUP(確報【３月】!AK33,台帳表ｔ[整理番号],台帳表ｔ[精算
グループ]),"")</f>
        <v/>
      </c>
      <c r="AN33" s="278" t="str">
        <f>IFERROR(_xlfn.XLOOKUP(確報【３月】!AK33,台帳表ｔ[整理番号],台帳表ｔ[請求書発行番号]),"")</f>
        <v/>
      </c>
      <c r="AO33" s="269" t="str">
        <f>IFERROR(_xlfn.XLOOKUP(確報【３月】!AK33,台帳表ｔ[整理番号],台帳表ｔ[繁閑調整金]),"")</f>
        <v/>
      </c>
      <c r="AP33" s="275"/>
      <c r="AR33" s="202" t="str">
        <f>IFERROR(_xlfn.XLOOKUP(確報【３月】!AQ33,台帳表ｋ[整理番号],台帳表ｋ[繁閑調整]),"")</f>
        <v/>
      </c>
      <c r="AS33" s="277" t="str">
        <f>IFERROR(_xlfn.XLOOKUP(確報【３月】!AQ33,台帳表ｋ[整理番号],台帳表ｋ[精算
グループ]),"")</f>
        <v/>
      </c>
      <c r="AT33" s="278" t="str">
        <f>IFERROR(_xlfn.XLOOKUP(確報【３月】!AQ33,台帳表ｋ[整理番号],台帳表ｋ[請求書発行番号]),"")</f>
        <v/>
      </c>
      <c r="AU33" s="269" t="str">
        <f>IFERROR(_xlfn.XLOOKUP(確報【３月】!AQ33,台帳表ｋ[整理番号],台帳表ｋ[繁閑調整金]),"")</f>
        <v/>
      </c>
      <c r="AV33" s="275"/>
      <c r="AX33" s="202" t="str">
        <f>IFERROR(_xlfn.XLOOKUP(確報【３月】!AW33,台帳表ｋ[整理番号],台帳表ｋ[繁閑調整]),"")</f>
        <v/>
      </c>
      <c r="AY33" s="277" t="str">
        <f>IFERROR(_xlfn.XLOOKUP(確報【３月】!AW33,台帳表ｋ[整理番号],台帳表ｋ[精算
グループ]),"")</f>
        <v/>
      </c>
      <c r="AZ33" s="278" t="str">
        <f>IFERROR(_xlfn.XLOOKUP(確報【３月】!AW33,台帳表ｋ[整理番号],台帳表ｋ[請求書発行番号]),"")</f>
        <v/>
      </c>
      <c r="BA33" s="269" t="str">
        <f>IFERROR(_xlfn.XLOOKUP(確報【３月】!AW33,台帳表ｋ[整理番号],台帳表ｋ[繁閑調整金]),"")</f>
        <v/>
      </c>
    </row>
    <row r="34" spans="1:53" ht="16.350000000000001" customHeight="1" thickBot="1">
      <c r="A34" s="927"/>
      <c r="B34" s="927"/>
      <c r="C34" s="927"/>
      <c r="D34" s="976"/>
      <c r="E34" s="927"/>
      <c r="F34" s="25" t="s">
        <v>16505</v>
      </c>
      <c r="G34" s="52" t="s">
        <v>16606</v>
      </c>
      <c r="H34" s="45" t="s">
        <v>16506</v>
      </c>
      <c r="I34" s="46"/>
      <c r="J34" s="78" t="s">
        <v>16506</v>
      </c>
      <c r="K34" s="40"/>
      <c r="L34" s="78" t="s">
        <v>16506</v>
      </c>
      <c r="M34" s="40"/>
      <c r="N34" s="60" t="s">
        <v>16506</v>
      </c>
      <c r="O34" s="61">
        <f>SUMIFS(台帳表ｓ[金額],台帳表ｓ[精算
グループ],確報【３月】!$H34,台帳表ｓ[入金月（月のみ）],確報【３月】!$A$1,台帳表ｓ[ＮＣ区分],"南部")+SUMIFS(測量台帳1ｓ[入金額],測量台帳1ｓ[精算
グループ],確報【３月】!$H34,測量台帳1ｓ[入金月（月のみ）],確報【３月】!$A$1,測量台帳1ｓ[NC区分],"南部")+SUMIFS(測量台帳1__2ｓ[入金額(後)],測量台帳1__2ｓ[精算
グループ(後)],確報【３月】!$H34,測量台帳1__2ｓ[入金月(後)（月のみ）],確報【３月】!$A$1,測量台帳1__2ｓ[NC区分],"南部")</f>
        <v>0</v>
      </c>
      <c r="P34" s="45" t="s">
        <v>16506</v>
      </c>
      <c r="Q34" s="61"/>
      <c r="R34" s="45" t="s">
        <v>16506</v>
      </c>
      <c r="S34" s="40"/>
      <c r="T34" s="60" t="s">
        <v>16506</v>
      </c>
      <c r="U34" s="61"/>
      <c r="V34" s="45" t="s">
        <v>16506</v>
      </c>
      <c r="W34" s="61" cm="1">
        <f t="array" ref="W34">INDEX(設備G入力用!$F$2:$Q$72,ROW(A29), MATCH($A$1,設備G入力用!$F$2:$Q$2,0))</f>
        <v>0</v>
      </c>
      <c r="X34" s="30">
        <f t="shared" si="5"/>
        <v>0</v>
      </c>
      <c r="AA34" s="984"/>
      <c r="AB34" s="304" t="s">
        <v>16617</v>
      </c>
      <c r="AC34" s="172">
        <f>SUM(I35,K35,M35,O35,Q35,S35,U35,W35)</f>
        <v>0</v>
      </c>
      <c r="AD34" s="10"/>
      <c r="AE34" s="10"/>
      <c r="AF34" s="202" t="str">
        <f>IFERROR(_xlfn.XLOOKUP(確報【３月】!$AE34,台帳表ｓ[整理番号],台帳表ｓ[繁閑調整]),"")</f>
        <v/>
      </c>
      <c r="AG34" s="277" t="str">
        <f>IFERROR(_xlfn.XLOOKUP(確報【３月】!$AE34,台帳表ｓ[整理番号],台帳表ｓ[精算
グループ]),"")</f>
        <v/>
      </c>
      <c r="AH34" s="278" t="str">
        <f>IFERROR(_xlfn.XLOOKUP(確報【３月】!$AE34,台帳表ｓ[整理番号],台帳表ｓ[請求書発行番号]),"")</f>
        <v/>
      </c>
      <c r="AI34" s="269" t="str">
        <f>IFERROR(_xlfn.XLOOKUP(確報【３月】!$AE34,台帳表ｓ[整理番号],台帳表ｓ[繁閑調整金]),"")</f>
        <v/>
      </c>
      <c r="AJ34" s="139"/>
      <c r="AL34" s="202" t="str">
        <f>IFERROR(_xlfn.XLOOKUP(確報【３月】!AK34,台帳表ｔ[整理番号],台帳表ｔ[繁閑調整]),"")</f>
        <v/>
      </c>
      <c r="AM34" s="277" t="str">
        <f>IFERROR(_xlfn.XLOOKUP(確報【３月】!AK34,台帳表ｔ[整理番号],台帳表ｔ[精算
グループ]),"")</f>
        <v/>
      </c>
      <c r="AN34" s="278" t="str">
        <f>IFERROR(_xlfn.XLOOKUP(確報【３月】!AK34,台帳表ｔ[整理番号],台帳表ｔ[請求書発行番号]),"")</f>
        <v/>
      </c>
      <c r="AO34" s="269" t="str">
        <f>IFERROR(_xlfn.XLOOKUP(確報【３月】!AK34,台帳表ｔ[整理番号],台帳表ｔ[繁閑調整金]),"")</f>
        <v/>
      </c>
      <c r="AP34" s="275"/>
      <c r="AR34" s="202" t="str">
        <f>IFERROR(_xlfn.XLOOKUP(確報【３月】!AQ34,台帳表ｋ[整理番号],台帳表ｋ[繁閑調整]),"")</f>
        <v/>
      </c>
      <c r="AS34" s="277" t="str">
        <f>IFERROR(_xlfn.XLOOKUP(確報【３月】!AQ34,台帳表ｋ[整理番号],台帳表ｋ[精算
グループ]),"")</f>
        <v/>
      </c>
      <c r="AT34" s="278" t="str">
        <f>IFERROR(_xlfn.XLOOKUP(確報【３月】!AQ34,台帳表ｋ[整理番号],台帳表ｋ[請求書発行番号]),"")</f>
        <v/>
      </c>
      <c r="AU34" s="269" t="str">
        <f>IFERROR(_xlfn.XLOOKUP(確報【３月】!AQ34,台帳表ｋ[整理番号],台帳表ｋ[繁閑調整金]),"")</f>
        <v/>
      </c>
      <c r="AV34" s="275"/>
      <c r="AX34" s="202" t="str">
        <f>IFERROR(_xlfn.XLOOKUP(確報【３月】!AW34,台帳表ｋ[整理番号],台帳表ｋ[繁閑調整]),"")</f>
        <v/>
      </c>
      <c r="AY34" s="277" t="str">
        <f>IFERROR(_xlfn.XLOOKUP(確報【３月】!AW34,台帳表ｋ[整理番号],台帳表ｋ[精算
グループ]),"")</f>
        <v/>
      </c>
      <c r="AZ34" s="278" t="str">
        <f>IFERROR(_xlfn.XLOOKUP(確報【３月】!AW34,台帳表ｋ[整理番号],台帳表ｋ[請求書発行番号]),"")</f>
        <v/>
      </c>
      <c r="BA34" s="269" t="str">
        <f>IFERROR(_xlfn.XLOOKUP(確報【３月】!AW34,台帳表ｋ[整理番号],台帳表ｋ[繁閑調整金]),"")</f>
        <v/>
      </c>
    </row>
    <row r="35" spans="1:53" ht="16.350000000000001" customHeight="1" thickTop="1" thickBot="1">
      <c r="A35" s="927"/>
      <c r="B35" s="927"/>
      <c r="C35" s="927"/>
      <c r="D35" s="979"/>
      <c r="E35" s="928"/>
      <c r="F35" s="25" t="s">
        <v>16509</v>
      </c>
      <c r="G35" s="52" t="s">
        <v>16606</v>
      </c>
      <c r="H35" s="45"/>
      <c r="I35" s="46"/>
      <c r="J35" s="78"/>
      <c r="K35" s="40"/>
      <c r="L35" s="78"/>
      <c r="M35" s="40"/>
      <c r="N35" s="60"/>
      <c r="O35" s="61">
        <f>SUMIFS(台帳表ｓ[金額],台帳表ｓ[精算
グループ],確報【３月】!$H35,台帳表ｓ[入金月（月のみ）],確報【３月】!$A$1,台帳表ｓ[ＮＣ区分],"南部")+SUMIFS(測量台帳1ｓ[入金額],測量台帳1ｓ[精算
グループ],確報【３月】!$H35,測量台帳1ｓ[入金月（月のみ）],確報【３月】!$A$1,測量台帳1ｓ[NC区分],"南部")+SUMIFS(測量台帳1__2ｓ[入金額(後)],測量台帳1__2ｓ[精算
グループ(後)],確報【３月】!$H35,測量台帳1__2ｓ[入金月(後)（月のみ）],確報【３月】!$A$1,測量台帳1__2ｓ[NC区分],"南部")</f>
        <v>0</v>
      </c>
      <c r="P35" s="45"/>
      <c r="Q35" s="61"/>
      <c r="R35" s="45"/>
      <c r="S35" s="40"/>
      <c r="T35" s="60"/>
      <c r="U35" s="61"/>
      <c r="V35" s="45"/>
      <c r="W35" s="61" cm="1">
        <f t="array" ref="W35">INDEX(設備G入力用!$F$2:$Q$72,ROW(A30), MATCH($A$1,設備G入力用!$F$2:$Q$2,0))</f>
        <v>0</v>
      </c>
      <c r="X35" s="30">
        <f t="shared" si="5"/>
        <v>0</v>
      </c>
      <c r="Y35" s="16">
        <f>SUM(X32:X35)</f>
        <v>0</v>
      </c>
      <c r="Z35" s="13" t="s">
        <v>16618</v>
      </c>
      <c r="AA35" s="1069" t="s">
        <v>16613</v>
      </c>
      <c r="AB35" s="1070"/>
      <c r="AC35" s="297">
        <f>SUM(AC24:AC34)</f>
        <v>0</v>
      </c>
      <c r="AD35" s="10"/>
      <c r="AE35" s="10"/>
      <c r="AF35" s="202" t="str">
        <f>IFERROR(_xlfn.XLOOKUP(確報【３月】!$AE35,台帳表ｓ[整理番号],台帳表ｓ[繁閑調整]),"")</f>
        <v/>
      </c>
      <c r="AG35" s="277" t="str">
        <f>IFERROR(_xlfn.XLOOKUP(確報【３月】!$AE35,台帳表ｓ[整理番号],台帳表ｓ[精算
グループ]),"")</f>
        <v/>
      </c>
      <c r="AH35" s="278" t="str">
        <f>IFERROR(_xlfn.XLOOKUP(確報【３月】!$AE35,台帳表ｓ[整理番号],台帳表ｓ[請求書発行番号]),"")</f>
        <v/>
      </c>
      <c r="AI35" s="269" t="str">
        <f>IFERROR(_xlfn.XLOOKUP(確報【３月】!$AE35,台帳表ｓ[整理番号],台帳表ｓ[繁閑調整金]),"")</f>
        <v/>
      </c>
      <c r="AJ35" s="275"/>
      <c r="AL35" s="202" t="str">
        <f>IFERROR(_xlfn.XLOOKUP(確報【３月】!AK35,台帳表ｔ[整理番号],台帳表ｔ[繁閑調整]),"")</f>
        <v/>
      </c>
      <c r="AM35" s="277" t="str">
        <f>IFERROR(_xlfn.XLOOKUP(確報【３月】!AK35,台帳表ｔ[整理番号],台帳表ｔ[精算
グループ]),"")</f>
        <v/>
      </c>
      <c r="AN35" s="278" t="str">
        <f>IFERROR(_xlfn.XLOOKUP(確報【３月】!AK35,台帳表ｔ[整理番号],台帳表ｔ[請求書発行番号]),"")</f>
        <v/>
      </c>
      <c r="AO35" s="269" t="str">
        <f>IFERROR(_xlfn.XLOOKUP(確報【３月】!AK35,台帳表ｔ[整理番号],台帳表ｔ[繁閑調整金]),"")</f>
        <v/>
      </c>
      <c r="AP35" s="275"/>
      <c r="AR35" s="202" t="str">
        <f>IFERROR(_xlfn.XLOOKUP(確報【３月】!AQ35,台帳表ｋ[整理番号],台帳表ｋ[繁閑調整]),"")</f>
        <v/>
      </c>
      <c r="AS35" s="277" t="str">
        <f>IFERROR(_xlfn.XLOOKUP(確報【３月】!AQ35,台帳表ｋ[整理番号],台帳表ｋ[精算
グループ]),"")</f>
        <v/>
      </c>
      <c r="AT35" s="278" t="str">
        <f>IFERROR(_xlfn.XLOOKUP(確報【３月】!AQ35,台帳表ｋ[整理番号],台帳表ｋ[請求書発行番号]),"")</f>
        <v/>
      </c>
      <c r="AU35" s="269" t="str">
        <f>IFERROR(_xlfn.XLOOKUP(確報【３月】!AQ35,台帳表ｋ[整理番号],台帳表ｋ[繁閑調整金]),"")</f>
        <v/>
      </c>
      <c r="AV35" s="275"/>
      <c r="AX35" s="202" t="str">
        <f>IFERROR(_xlfn.XLOOKUP(確報【３月】!AW35,台帳表ｋ[整理番号],台帳表ｋ[繁閑調整]),"")</f>
        <v/>
      </c>
      <c r="AY35" s="277" t="str">
        <f>IFERROR(_xlfn.XLOOKUP(確報【３月】!AW35,台帳表ｋ[整理番号],台帳表ｋ[精算
グループ]),"")</f>
        <v/>
      </c>
      <c r="AZ35" s="278" t="str">
        <f>IFERROR(_xlfn.XLOOKUP(確報【３月】!AW35,台帳表ｋ[整理番号],台帳表ｋ[請求書発行番号]),"")</f>
        <v/>
      </c>
      <c r="BA35" s="269" t="str">
        <f>IFERROR(_xlfn.XLOOKUP(確報【３月】!AW35,台帳表ｋ[整理番号],台帳表ｋ[繁閑調整金]),"")</f>
        <v/>
      </c>
    </row>
    <row r="36" spans="1:53" ht="16.350000000000001" customHeight="1">
      <c r="A36" s="927"/>
      <c r="B36" s="927"/>
      <c r="C36" s="927"/>
      <c r="D36" s="973" t="s">
        <v>16520</v>
      </c>
      <c r="E36" s="926" t="s">
        <v>16521</v>
      </c>
      <c r="F36" s="57" t="s">
        <v>16522</v>
      </c>
      <c r="G36" s="19" t="s">
        <v>16606</v>
      </c>
      <c r="H36" s="167" t="s">
        <v>16493</v>
      </c>
      <c r="I36" s="179"/>
      <c r="J36" s="75" t="s">
        <v>94</v>
      </c>
      <c r="K36" s="76">
        <f>SUMIFS(台帳表ｓ[金額],台帳表ｓ[精算
グループ],確報【３月】!$H36,台帳表ｓ[入金月（月のみ）],確報【３月】!$A$1,台帳表ｓ[ＮＣ区分],"埼玉")+SUMIFS(測量台帳1ｓ[入金額],測量台帳1ｓ[精算
グループ],確報【３月】!$H36,測量台帳1ｓ[入金月（月のみ）],確報【３月】!$A$1,測量台帳1ｓ[NC区分],"埼玉")+SUMIFS(測量台帳1__2ｓ[入金額(後)],測量台帳1__2ｓ[精算
グループ(後)],確報【３月】!$H36,測量台帳1__2ｓ[入金月(後)（月のみ）],確報【３月】!$A$1,測量台帳1__2ｓ[NC区分],"埼玉")</f>
        <v>0</v>
      </c>
      <c r="L36" s="75" t="s">
        <v>94</v>
      </c>
      <c r="M36" s="76"/>
      <c r="N36" s="58" t="s">
        <v>94</v>
      </c>
      <c r="O36" s="59"/>
      <c r="P36" s="167" t="s">
        <v>94</v>
      </c>
      <c r="Q36" s="59"/>
      <c r="R36" s="167" t="s">
        <v>94</v>
      </c>
      <c r="S36" s="76"/>
      <c r="T36" s="58" t="s">
        <v>94</v>
      </c>
      <c r="U36" s="59"/>
      <c r="V36" s="167" t="s">
        <v>94</v>
      </c>
      <c r="W36" s="59" cm="1">
        <f t="array" ref="W36">INDEX(設備G入力用!$F$2:$Q$72,ROW(A31), MATCH($A$1,設備G入力用!$F$2:$Q$2,0))</f>
        <v>0</v>
      </c>
      <c r="X36" s="23">
        <f>SUM(I36,K36,M36,O36,Q36,S36,U36,W36)</f>
        <v>0</v>
      </c>
      <c r="Y36" s="24"/>
      <c r="Z36" s="13"/>
      <c r="AA36" s="982" t="s">
        <v>16520</v>
      </c>
      <c r="AB36" s="308" t="s">
        <v>94</v>
      </c>
      <c r="AC36" s="110">
        <f t="shared" ref="AC36:AC45" si="6">SUM(I36,K36,M36,O36,Q36,S36,U36,W36)</f>
        <v>0</v>
      </c>
      <c r="AD36" s="10"/>
      <c r="AE36" s="10"/>
      <c r="AF36" s="202" t="str">
        <f>IFERROR(_xlfn.XLOOKUP(確報【３月】!$AE36,台帳表ｓ[整理番号],台帳表ｓ[繁閑調整]),"")</f>
        <v/>
      </c>
      <c r="AG36" s="277" t="str">
        <f>IFERROR(_xlfn.XLOOKUP(確報【３月】!$AE36,台帳表ｓ[整理番号],台帳表ｓ[精算
グループ]),"")</f>
        <v/>
      </c>
      <c r="AH36" s="278" t="str">
        <f>IFERROR(_xlfn.XLOOKUP(確報【３月】!$AE36,台帳表ｓ[整理番号],台帳表ｓ[請求書発行番号]),"")</f>
        <v/>
      </c>
      <c r="AI36" s="269" t="str">
        <f>IFERROR(_xlfn.XLOOKUP(確報【３月】!$AE36,台帳表ｓ[整理番号],台帳表ｓ[繁閑調整金]),"")</f>
        <v/>
      </c>
      <c r="AJ36" s="275"/>
      <c r="AL36" s="202" t="str">
        <f>IFERROR(_xlfn.XLOOKUP(確報【３月】!AK36,台帳表ｔ[整理番号],台帳表ｔ[繁閑調整]),"")</f>
        <v/>
      </c>
      <c r="AM36" s="277" t="str">
        <f>IFERROR(_xlfn.XLOOKUP(確報【３月】!AK36,台帳表ｔ[整理番号],台帳表ｔ[精算
グループ]),"")</f>
        <v/>
      </c>
      <c r="AN36" s="278" t="str">
        <f>IFERROR(_xlfn.XLOOKUP(確報【３月】!AK36,台帳表ｔ[整理番号],台帳表ｔ[請求書発行番号]),"")</f>
        <v/>
      </c>
      <c r="AO36" s="269" t="str">
        <f>IFERROR(_xlfn.XLOOKUP(確報【３月】!AK36,台帳表ｔ[整理番号],台帳表ｔ[繁閑調整金]),"")</f>
        <v/>
      </c>
      <c r="AP36" s="275"/>
      <c r="AR36" s="202" t="str">
        <f>IFERROR(_xlfn.XLOOKUP(確報【３月】!AQ36,台帳表ｋ[整理番号],台帳表ｋ[繁閑調整]),"")</f>
        <v/>
      </c>
      <c r="AS36" s="277" t="str">
        <f>IFERROR(_xlfn.XLOOKUP(確報【３月】!AQ36,台帳表ｋ[整理番号],台帳表ｋ[精算
グループ]),"")</f>
        <v/>
      </c>
      <c r="AT36" s="278" t="str">
        <f>IFERROR(_xlfn.XLOOKUP(確報【３月】!AQ36,台帳表ｋ[整理番号],台帳表ｋ[請求書発行番号]),"")</f>
        <v/>
      </c>
      <c r="AU36" s="269" t="str">
        <f>IFERROR(_xlfn.XLOOKUP(確報【３月】!AQ36,台帳表ｋ[整理番号],台帳表ｋ[繁閑調整金]),"")</f>
        <v/>
      </c>
      <c r="AV36" s="275"/>
      <c r="AX36" s="202" t="str">
        <f>IFERROR(_xlfn.XLOOKUP(確報【３月】!AW36,台帳表ｋ[整理番号],台帳表ｋ[繁閑調整]),"")</f>
        <v/>
      </c>
      <c r="AY36" s="277" t="str">
        <f>IFERROR(_xlfn.XLOOKUP(確報【３月】!AW36,台帳表ｋ[整理番号],台帳表ｋ[精算
グループ]),"")</f>
        <v/>
      </c>
      <c r="AZ36" s="278" t="str">
        <f>IFERROR(_xlfn.XLOOKUP(確報【３月】!AW36,台帳表ｋ[整理番号],台帳表ｋ[請求書発行番号]),"")</f>
        <v/>
      </c>
      <c r="BA36" s="269" t="str">
        <f>IFERROR(_xlfn.XLOOKUP(確報【３月】!AW36,台帳表ｋ[整理番号],台帳表ｋ[繁閑調整金]),"")</f>
        <v/>
      </c>
    </row>
    <row r="37" spans="1:53" ht="16.350000000000001" customHeight="1">
      <c r="A37" s="927"/>
      <c r="B37" s="927"/>
      <c r="C37" s="927"/>
      <c r="D37" s="976"/>
      <c r="E37" s="927"/>
      <c r="F37" s="55" t="s">
        <v>16523</v>
      </c>
      <c r="G37" s="52" t="s">
        <v>16606</v>
      </c>
      <c r="H37" s="45" t="s">
        <v>16494</v>
      </c>
      <c r="I37" s="46"/>
      <c r="J37" s="78" t="s">
        <v>220</v>
      </c>
      <c r="K37" s="40">
        <f>SUMIFS(台帳表ｓ[金額],台帳表ｓ[精算
グループ],確報【３月】!$H37,台帳表ｓ[入金月（月のみ）],確報【３月】!$A$1,台帳表ｓ[ＮＣ区分],"埼玉")+SUMIFS(測量台帳1ｓ[入金額],測量台帳1ｓ[精算
グループ],確報【３月】!$H37,測量台帳1ｓ[入金月（月のみ）],確報【３月】!$A$1,測量台帳1ｓ[NC区分],"埼玉")+SUMIFS(測量台帳1__2ｓ[入金額(後)],測量台帳1__2ｓ[精算
グループ(後)],確報【３月】!$H37,測量台帳1__2ｓ[入金月(後)（月のみ）],確報【３月】!$A$1,測量台帳1__2ｓ[NC区分],"埼玉")</f>
        <v>0</v>
      </c>
      <c r="L37" s="78" t="s">
        <v>220</v>
      </c>
      <c r="M37" s="40"/>
      <c r="N37" s="60" t="s">
        <v>220</v>
      </c>
      <c r="O37" s="61"/>
      <c r="P37" s="45" t="s">
        <v>220</v>
      </c>
      <c r="Q37" s="61"/>
      <c r="R37" s="45" t="s">
        <v>220</v>
      </c>
      <c r="S37" s="40"/>
      <c r="T37" s="60" t="s">
        <v>220</v>
      </c>
      <c r="U37" s="61"/>
      <c r="V37" s="45" t="s">
        <v>220</v>
      </c>
      <c r="W37" s="61" cm="1">
        <f t="array" ref="W37">INDEX(設備G入力用!$F$2:$Q$72,ROW(A32), MATCH($A$1,設備G入力用!$F$2:$Q$2,0))</f>
        <v>0</v>
      </c>
      <c r="X37" s="30">
        <f t="shared" ref="X37:X76" si="7">SUM(I37,K37,M37,O37,Q37,S37,U37,W37)</f>
        <v>0</v>
      </c>
      <c r="Y37" s="24"/>
      <c r="Z37" s="13"/>
      <c r="AA37" s="983"/>
      <c r="AB37" s="299" t="s">
        <v>220</v>
      </c>
      <c r="AC37" s="112">
        <f t="shared" si="6"/>
        <v>0</v>
      </c>
      <c r="AD37" s="10"/>
      <c r="AE37" s="10"/>
      <c r="AF37" s="202" t="str">
        <f>IFERROR(_xlfn.XLOOKUP(確報【３月】!$AE37,台帳表ｓ[整理番号],台帳表ｓ[繁閑調整]),"")</f>
        <v/>
      </c>
      <c r="AG37" s="277" t="str">
        <f>IFERROR(_xlfn.XLOOKUP(確報【３月】!$AE37,台帳表ｓ[整理番号],台帳表ｓ[精算
グループ]),"")</f>
        <v/>
      </c>
      <c r="AH37" s="278" t="str">
        <f>IFERROR(_xlfn.XLOOKUP(確報【３月】!$AE37,台帳表ｓ[整理番号],台帳表ｓ[請求書発行番号]),"")</f>
        <v/>
      </c>
      <c r="AI37" s="269" t="str">
        <f>IFERROR(_xlfn.XLOOKUP(確報【３月】!$AE37,台帳表ｓ[整理番号],台帳表ｓ[繁閑調整金]),"")</f>
        <v/>
      </c>
      <c r="AJ37" s="275"/>
      <c r="AL37" s="202" t="str">
        <f>IFERROR(_xlfn.XLOOKUP(確報【３月】!AK37,台帳表ｔ[整理番号],台帳表ｔ[繁閑調整]),"")</f>
        <v/>
      </c>
      <c r="AM37" s="277" t="str">
        <f>IFERROR(_xlfn.XLOOKUP(確報【３月】!AK37,台帳表ｔ[整理番号],台帳表ｔ[精算
グループ]),"")</f>
        <v/>
      </c>
      <c r="AN37" s="278" t="str">
        <f>IFERROR(_xlfn.XLOOKUP(確報【３月】!AK37,台帳表ｔ[整理番号],台帳表ｔ[請求書発行番号]),"")</f>
        <v/>
      </c>
      <c r="AO37" s="269" t="str">
        <f>IFERROR(_xlfn.XLOOKUP(確報【３月】!AK37,台帳表ｔ[整理番号],台帳表ｔ[繁閑調整金]),"")</f>
        <v/>
      </c>
      <c r="AP37" s="275"/>
      <c r="AR37" s="202" t="str">
        <f>IFERROR(_xlfn.XLOOKUP(確報【３月】!AQ37,台帳表ｋ[整理番号],台帳表ｋ[繁閑調整]),"")</f>
        <v/>
      </c>
      <c r="AS37" s="277" t="str">
        <f>IFERROR(_xlfn.XLOOKUP(確報【３月】!AQ37,台帳表ｋ[整理番号],台帳表ｋ[精算
グループ]),"")</f>
        <v/>
      </c>
      <c r="AT37" s="278" t="str">
        <f>IFERROR(_xlfn.XLOOKUP(確報【３月】!AQ37,台帳表ｋ[整理番号],台帳表ｋ[請求書発行番号]),"")</f>
        <v/>
      </c>
      <c r="AU37" s="269" t="str">
        <f>IFERROR(_xlfn.XLOOKUP(確報【３月】!AQ37,台帳表ｋ[整理番号],台帳表ｋ[繁閑調整金]),"")</f>
        <v/>
      </c>
      <c r="AV37" s="275"/>
      <c r="AX37" s="202" t="str">
        <f>IFERROR(_xlfn.XLOOKUP(確報【３月】!AW37,台帳表ｋ[整理番号],台帳表ｋ[繁閑調整]),"")</f>
        <v/>
      </c>
      <c r="AY37" s="277" t="str">
        <f>IFERROR(_xlfn.XLOOKUP(確報【３月】!AW37,台帳表ｋ[整理番号],台帳表ｋ[精算
グループ]),"")</f>
        <v/>
      </c>
      <c r="AZ37" s="278" t="str">
        <f>IFERROR(_xlfn.XLOOKUP(確報【３月】!AW37,台帳表ｋ[整理番号],台帳表ｋ[請求書発行番号]),"")</f>
        <v/>
      </c>
      <c r="BA37" s="269" t="str">
        <f>IFERROR(_xlfn.XLOOKUP(確報【３月】!AW37,台帳表ｋ[整理番号],台帳表ｋ[繁閑調整金]),"")</f>
        <v/>
      </c>
    </row>
    <row r="38" spans="1:53" ht="16.350000000000001" customHeight="1">
      <c r="A38" s="927"/>
      <c r="B38" s="927"/>
      <c r="C38" s="927"/>
      <c r="D38" s="976"/>
      <c r="E38" s="927"/>
      <c r="F38" s="55" t="s">
        <v>16524</v>
      </c>
      <c r="G38" s="62" t="s">
        <v>16606</v>
      </c>
      <c r="H38" s="45" t="s">
        <v>16495</v>
      </c>
      <c r="I38" s="46"/>
      <c r="J38" s="78" t="s">
        <v>224</v>
      </c>
      <c r="K38" s="40">
        <f>SUMIFS(台帳表ｓ[金額],台帳表ｓ[精算
グループ],確報【３月】!$H38,台帳表ｓ[入金月（月のみ）],確報【３月】!$A$1,台帳表ｓ[ＮＣ区分],"埼玉")+SUMIFS(測量台帳1ｓ[入金額],測量台帳1ｓ[精算
グループ],確報【３月】!$H38,測量台帳1ｓ[入金月（月のみ）],確報【３月】!$A$1,測量台帳1ｓ[NC区分],"埼玉")+SUMIFS(測量台帳1__2ｓ[入金額(後)],測量台帳1__2ｓ[精算
グループ(後)],確報【３月】!$H38,測量台帳1__2ｓ[入金月(後)（月のみ）],確報【３月】!$A$1,測量台帳1__2ｓ[NC区分],"埼玉")</f>
        <v>0</v>
      </c>
      <c r="L38" s="78" t="s">
        <v>224</v>
      </c>
      <c r="M38" s="40"/>
      <c r="N38" s="60" t="s">
        <v>224</v>
      </c>
      <c r="O38" s="61"/>
      <c r="P38" s="45" t="s">
        <v>224</v>
      </c>
      <c r="Q38" s="61"/>
      <c r="R38" s="45" t="s">
        <v>224</v>
      </c>
      <c r="S38" s="40"/>
      <c r="T38" s="60" t="s">
        <v>224</v>
      </c>
      <c r="U38" s="61"/>
      <c r="V38" s="45" t="s">
        <v>224</v>
      </c>
      <c r="W38" s="61" cm="1">
        <f t="array" ref="W38">INDEX(設備G入力用!$F$2:$Q$72,ROW(A33), MATCH($A$1,設備G入力用!$F$2:$Q$2,0))</f>
        <v>0</v>
      </c>
      <c r="X38" s="30">
        <f t="shared" si="7"/>
        <v>0</v>
      </c>
      <c r="AA38" s="983"/>
      <c r="AB38" s="299" t="s">
        <v>224</v>
      </c>
      <c r="AC38" s="112">
        <f t="shared" si="6"/>
        <v>0</v>
      </c>
      <c r="AD38" s="10"/>
      <c r="AE38" s="10"/>
      <c r="AF38" s="202" t="str">
        <f>IFERROR(_xlfn.XLOOKUP(確報【３月】!$AE38,台帳表ｓ[整理番号],台帳表ｓ[繁閑調整]),"")</f>
        <v/>
      </c>
      <c r="AG38" s="277" t="str">
        <f>IFERROR(_xlfn.XLOOKUP(確報【３月】!$AE38,台帳表ｓ[整理番号],台帳表ｓ[精算
グループ]),"")</f>
        <v/>
      </c>
      <c r="AH38" s="278" t="str">
        <f>IFERROR(_xlfn.XLOOKUP(確報【３月】!$AE38,台帳表ｓ[整理番号],台帳表ｓ[請求書発行番号]),"")</f>
        <v/>
      </c>
      <c r="AI38" s="269" t="str">
        <f>IFERROR(_xlfn.XLOOKUP(確報【３月】!$AE38,台帳表ｓ[整理番号],台帳表ｓ[繁閑調整金]),"")</f>
        <v/>
      </c>
      <c r="AJ38" s="275"/>
      <c r="AL38" s="202" t="str">
        <f>IFERROR(_xlfn.XLOOKUP(確報【３月】!AK38,台帳表ｔ[整理番号],台帳表ｔ[繁閑調整]),"")</f>
        <v/>
      </c>
      <c r="AM38" s="277" t="str">
        <f>IFERROR(_xlfn.XLOOKUP(確報【３月】!AK38,台帳表ｔ[整理番号],台帳表ｔ[精算
グループ]),"")</f>
        <v/>
      </c>
      <c r="AN38" s="278" t="str">
        <f>IFERROR(_xlfn.XLOOKUP(確報【３月】!AK38,台帳表ｔ[整理番号],台帳表ｔ[請求書発行番号]),"")</f>
        <v/>
      </c>
      <c r="AO38" s="269" t="str">
        <f>IFERROR(_xlfn.XLOOKUP(確報【３月】!AK38,台帳表ｔ[整理番号],台帳表ｔ[繁閑調整金]),"")</f>
        <v/>
      </c>
      <c r="AP38" s="275"/>
      <c r="AR38" s="202" t="str">
        <f>IFERROR(_xlfn.XLOOKUP(確報【３月】!AQ38,台帳表ｋ[整理番号],台帳表ｋ[繁閑調整]),"")</f>
        <v/>
      </c>
      <c r="AS38" s="277" t="str">
        <f>IFERROR(_xlfn.XLOOKUP(確報【３月】!AQ38,台帳表ｋ[整理番号],台帳表ｋ[精算
グループ]),"")</f>
        <v/>
      </c>
      <c r="AT38" s="278" t="str">
        <f>IFERROR(_xlfn.XLOOKUP(確報【３月】!AQ38,台帳表ｋ[整理番号],台帳表ｋ[請求書発行番号]),"")</f>
        <v/>
      </c>
      <c r="AU38" s="269" t="str">
        <f>IFERROR(_xlfn.XLOOKUP(確報【３月】!AQ38,台帳表ｋ[整理番号],台帳表ｋ[繁閑調整金]),"")</f>
        <v/>
      </c>
      <c r="AV38" s="275"/>
      <c r="AX38" s="202" t="str">
        <f>IFERROR(_xlfn.XLOOKUP(確報【３月】!AW38,台帳表ｋ[整理番号],台帳表ｋ[繁閑調整]),"")</f>
        <v/>
      </c>
      <c r="AY38" s="277" t="str">
        <f>IFERROR(_xlfn.XLOOKUP(確報【３月】!AW38,台帳表ｋ[整理番号],台帳表ｋ[精算
グループ]),"")</f>
        <v/>
      </c>
      <c r="AZ38" s="278" t="str">
        <f>IFERROR(_xlfn.XLOOKUP(確報【３月】!AW38,台帳表ｋ[整理番号],台帳表ｋ[請求書発行番号]),"")</f>
        <v/>
      </c>
      <c r="BA38" s="269" t="str">
        <f>IFERROR(_xlfn.XLOOKUP(確報【３月】!AW38,台帳表ｋ[整理番号],台帳表ｋ[繁閑調整金]),"")</f>
        <v/>
      </c>
    </row>
    <row r="39" spans="1:53" ht="16.350000000000001" customHeight="1">
      <c r="A39" s="927"/>
      <c r="B39" s="927"/>
      <c r="C39" s="927"/>
      <c r="D39" s="976"/>
      <c r="E39" s="927"/>
      <c r="F39" s="55" t="s">
        <v>16525</v>
      </c>
      <c r="G39" s="63" t="s">
        <v>16606</v>
      </c>
      <c r="H39" s="45" t="s">
        <v>16497</v>
      </c>
      <c r="I39" s="46"/>
      <c r="J39" s="78" t="s">
        <v>228</v>
      </c>
      <c r="K39" s="40">
        <f>SUMIFS(台帳表ｓ[金額],台帳表ｓ[精算
グループ],確報【３月】!$H39,台帳表ｓ[入金月（月のみ）],確報【３月】!$A$1,台帳表ｓ[ＮＣ区分],"埼玉")+SUMIFS(測量台帳1ｓ[入金額],測量台帳1ｓ[精算
グループ],確報【３月】!$H39,測量台帳1ｓ[入金月（月のみ）],確報【３月】!$A$1,測量台帳1ｓ[NC区分],"埼玉")+SUMIFS(測量台帳1__2ｓ[入金額(後)],測量台帳1__2ｓ[精算
グループ(後)],確報【３月】!$H39,測量台帳1__2ｓ[入金月(後)（月のみ）],確報【３月】!$A$1,測量台帳1__2ｓ[NC区分],"埼玉")</f>
        <v>0</v>
      </c>
      <c r="L39" s="78" t="s">
        <v>228</v>
      </c>
      <c r="M39" s="40"/>
      <c r="N39" s="60" t="s">
        <v>228</v>
      </c>
      <c r="O39" s="61"/>
      <c r="P39" s="45" t="s">
        <v>228</v>
      </c>
      <c r="Q39" s="61"/>
      <c r="R39" s="45" t="s">
        <v>228</v>
      </c>
      <c r="S39" s="40"/>
      <c r="T39" s="60" t="s">
        <v>228</v>
      </c>
      <c r="U39" s="61"/>
      <c r="V39" s="45" t="s">
        <v>228</v>
      </c>
      <c r="W39" s="61" cm="1">
        <f t="array" ref="W39">INDEX(設備G入力用!$F$2:$Q$72,ROW(A34), MATCH($A$1,設備G入力用!$F$2:$Q$2,0))</f>
        <v>0</v>
      </c>
      <c r="X39" s="30">
        <f t="shared" si="7"/>
        <v>0</v>
      </c>
      <c r="Y39" s="24"/>
      <c r="Z39" s="13"/>
      <c r="AA39" s="983"/>
      <c r="AB39" s="299" t="s">
        <v>228</v>
      </c>
      <c r="AC39" s="112">
        <f t="shared" si="6"/>
        <v>0</v>
      </c>
      <c r="AD39" s="10"/>
      <c r="AE39" s="10"/>
      <c r="AF39" s="202" t="str">
        <f>IFERROR(_xlfn.XLOOKUP(確報【３月】!$AE39,台帳表ｓ[整理番号],台帳表ｓ[繁閑調整]),"")</f>
        <v/>
      </c>
      <c r="AG39" s="277" t="str">
        <f>IFERROR(_xlfn.XLOOKUP(確報【３月】!$AE39,台帳表ｓ[整理番号],台帳表ｓ[精算
グループ]),"")</f>
        <v/>
      </c>
      <c r="AH39" s="278" t="str">
        <f>IFERROR(_xlfn.XLOOKUP(確報【３月】!$AE39,台帳表ｓ[整理番号],台帳表ｓ[請求書発行番号]),"")</f>
        <v/>
      </c>
      <c r="AI39" s="269" t="str">
        <f>IFERROR(_xlfn.XLOOKUP(確報【３月】!$AE39,台帳表ｓ[整理番号],台帳表ｓ[繁閑調整金]),"")</f>
        <v/>
      </c>
      <c r="AJ39" s="275"/>
      <c r="AL39" s="202" t="str">
        <f>IFERROR(_xlfn.XLOOKUP(確報【３月】!AK39,台帳表ｔ[整理番号],台帳表ｔ[繁閑調整]),"")</f>
        <v/>
      </c>
      <c r="AM39" s="277" t="str">
        <f>IFERROR(_xlfn.XLOOKUP(確報【３月】!AK39,台帳表ｔ[整理番号],台帳表ｔ[精算
グループ]),"")</f>
        <v/>
      </c>
      <c r="AN39" s="278" t="str">
        <f>IFERROR(_xlfn.XLOOKUP(確報【３月】!AK39,台帳表ｔ[整理番号],台帳表ｔ[請求書発行番号]),"")</f>
        <v/>
      </c>
      <c r="AO39" s="269" t="str">
        <f>IFERROR(_xlfn.XLOOKUP(確報【３月】!AK39,台帳表ｔ[整理番号],台帳表ｔ[繁閑調整金]),"")</f>
        <v/>
      </c>
      <c r="AP39" s="275"/>
      <c r="AR39" s="202" t="str">
        <f>IFERROR(_xlfn.XLOOKUP(確報【３月】!AQ39,台帳表ｋ[整理番号],台帳表ｋ[繁閑調整]),"")</f>
        <v/>
      </c>
      <c r="AS39" s="277" t="str">
        <f>IFERROR(_xlfn.XLOOKUP(確報【３月】!AQ39,台帳表ｋ[整理番号],台帳表ｋ[精算
グループ]),"")</f>
        <v/>
      </c>
      <c r="AT39" s="278" t="str">
        <f>IFERROR(_xlfn.XLOOKUP(確報【３月】!AQ39,台帳表ｋ[整理番号],台帳表ｋ[請求書発行番号]),"")</f>
        <v/>
      </c>
      <c r="AU39" s="269" t="str">
        <f>IFERROR(_xlfn.XLOOKUP(確報【３月】!AQ39,台帳表ｋ[整理番号],台帳表ｋ[繁閑調整金]),"")</f>
        <v/>
      </c>
      <c r="AV39" s="275"/>
      <c r="AX39" s="202" t="str">
        <f>IFERROR(_xlfn.XLOOKUP(確報【３月】!AW39,台帳表ｋ[整理番号],台帳表ｋ[繁閑調整]),"")</f>
        <v/>
      </c>
      <c r="AY39" s="277" t="str">
        <f>IFERROR(_xlfn.XLOOKUP(確報【３月】!AW39,台帳表ｋ[整理番号],台帳表ｋ[精算
グループ]),"")</f>
        <v/>
      </c>
      <c r="AZ39" s="278" t="str">
        <f>IFERROR(_xlfn.XLOOKUP(確報【３月】!AW39,台帳表ｋ[整理番号],台帳表ｋ[請求書発行番号]),"")</f>
        <v/>
      </c>
      <c r="BA39" s="269" t="str">
        <f>IFERROR(_xlfn.XLOOKUP(確報【３月】!AW39,台帳表ｋ[整理番号],台帳表ｋ[繁閑調整金]),"")</f>
        <v/>
      </c>
    </row>
    <row r="40" spans="1:53" ht="16.350000000000001" customHeight="1" thickBot="1">
      <c r="A40" s="927"/>
      <c r="B40" s="927"/>
      <c r="C40" s="927"/>
      <c r="D40" s="976"/>
      <c r="E40" s="927"/>
      <c r="F40" s="64" t="s">
        <v>16526</v>
      </c>
      <c r="G40" s="65" t="s">
        <v>16606</v>
      </c>
      <c r="H40" s="67" t="s">
        <v>16527</v>
      </c>
      <c r="I40" s="38"/>
      <c r="J40" s="79" t="s">
        <v>240</v>
      </c>
      <c r="K40" s="80">
        <f>SUMIFS(台帳表ｓ[金額],台帳表ｓ[精算
グループ],確報【３月】!$H40,台帳表ｓ[入金月（月のみ）],確報【３月】!$A$1,台帳表ｓ[ＮＣ区分],"埼玉")+SUMIFS(測量台帳1ｓ[入金額],測量台帳1ｓ[精算
グループ],確報【３月】!$H40,測量台帳1ｓ[入金月（月のみ）],確報【３月】!$A$1,測量台帳1ｓ[NC区分],"埼玉")+SUMIFS(測量台帳1__2ｓ[入金額(後)],測量台帳1__2ｓ[精算
グループ(後)],確報【３月】!$H40,測量台帳1__2ｓ[入金月(後)（月のみ）],確報【３月】!$A$1,測量台帳1__2ｓ[NC区分],"埼玉")</f>
        <v>0</v>
      </c>
      <c r="L40" s="79" t="s">
        <v>240</v>
      </c>
      <c r="M40" s="80"/>
      <c r="N40" s="66" t="s">
        <v>240</v>
      </c>
      <c r="O40" s="39"/>
      <c r="P40" s="67" t="s">
        <v>240</v>
      </c>
      <c r="Q40" s="39"/>
      <c r="R40" s="67" t="s">
        <v>240</v>
      </c>
      <c r="S40" s="80"/>
      <c r="T40" s="66" t="s">
        <v>240</v>
      </c>
      <c r="U40" s="39"/>
      <c r="V40" s="67" t="s">
        <v>240</v>
      </c>
      <c r="W40" s="39" cm="1">
        <f t="array" ref="W40">INDEX(設備G入力用!$F$2:$Q$72,ROW(A35), MATCH($A$1,設備G入力用!$F$2:$Q$2,0))</f>
        <v>0</v>
      </c>
      <c r="X40" s="30">
        <f t="shared" si="7"/>
        <v>0</v>
      </c>
      <c r="AA40" s="983"/>
      <c r="AB40" s="299" t="s">
        <v>240</v>
      </c>
      <c r="AC40" s="112">
        <f t="shared" si="6"/>
        <v>0</v>
      </c>
      <c r="AD40" s="10"/>
      <c r="AE40" s="10"/>
      <c r="AF40" s="202" t="str">
        <f>IFERROR(_xlfn.XLOOKUP(確報【３月】!$AE40,台帳表ｓ[整理番号],台帳表ｓ[繁閑調整]),"")</f>
        <v/>
      </c>
      <c r="AG40" s="277" t="str">
        <f>IFERROR(_xlfn.XLOOKUP(確報【３月】!$AE40,台帳表ｓ[整理番号],台帳表ｓ[精算
グループ]),"")</f>
        <v/>
      </c>
      <c r="AH40" s="278" t="str">
        <f>IFERROR(_xlfn.XLOOKUP(確報【３月】!$AE40,台帳表ｓ[整理番号],台帳表ｓ[請求書発行番号]),"")</f>
        <v/>
      </c>
      <c r="AI40" s="269" t="str">
        <f>IFERROR(_xlfn.XLOOKUP(確報【３月】!$AE40,台帳表ｓ[整理番号],台帳表ｓ[繁閑調整金]),"")</f>
        <v/>
      </c>
      <c r="AJ40" s="275"/>
      <c r="AL40" s="202" t="str">
        <f>IFERROR(_xlfn.XLOOKUP(確報【３月】!AK40,台帳表ｔ[整理番号],台帳表ｔ[繁閑調整]),"")</f>
        <v/>
      </c>
      <c r="AM40" s="277" t="str">
        <f>IFERROR(_xlfn.XLOOKUP(確報【３月】!AK40,台帳表ｔ[整理番号],台帳表ｔ[精算
グループ]),"")</f>
        <v/>
      </c>
      <c r="AN40" s="278" t="str">
        <f>IFERROR(_xlfn.XLOOKUP(確報【３月】!AK40,台帳表ｔ[整理番号],台帳表ｔ[請求書発行番号]),"")</f>
        <v/>
      </c>
      <c r="AO40" s="269" t="str">
        <f>IFERROR(_xlfn.XLOOKUP(確報【３月】!AK40,台帳表ｔ[整理番号],台帳表ｔ[繁閑調整金]),"")</f>
        <v/>
      </c>
      <c r="AP40" s="275"/>
      <c r="AR40" s="202" t="str">
        <f>IFERROR(_xlfn.XLOOKUP(確報【３月】!AQ40,台帳表ｋ[整理番号],台帳表ｋ[繁閑調整]),"")</f>
        <v/>
      </c>
      <c r="AS40" s="277" t="str">
        <f>IFERROR(_xlfn.XLOOKUP(確報【３月】!AQ40,台帳表ｋ[整理番号],台帳表ｋ[精算
グループ]),"")</f>
        <v/>
      </c>
      <c r="AT40" s="278" t="str">
        <f>IFERROR(_xlfn.XLOOKUP(確報【３月】!AQ40,台帳表ｋ[整理番号],台帳表ｋ[請求書発行番号]),"")</f>
        <v/>
      </c>
      <c r="AU40" s="269" t="str">
        <f>IFERROR(_xlfn.XLOOKUP(確報【３月】!AQ40,台帳表ｋ[整理番号],台帳表ｋ[繁閑調整金]),"")</f>
        <v/>
      </c>
      <c r="AV40" s="275"/>
      <c r="AX40" s="202" t="str">
        <f>IFERROR(_xlfn.XLOOKUP(確報【３月】!AW40,台帳表ｋ[整理番号],台帳表ｋ[繁閑調整]),"")</f>
        <v/>
      </c>
      <c r="AY40" s="277" t="str">
        <f>IFERROR(_xlfn.XLOOKUP(確報【３月】!AW40,台帳表ｋ[整理番号],台帳表ｋ[精算
グループ]),"")</f>
        <v/>
      </c>
      <c r="AZ40" s="278" t="str">
        <f>IFERROR(_xlfn.XLOOKUP(確報【３月】!AW40,台帳表ｋ[整理番号],台帳表ｋ[請求書発行番号]),"")</f>
        <v/>
      </c>
      <c r="BA40" s="269" t="str">
        <f>IFERROR(_xlfn.XLOOKUP(確報【３月】!AW40,台帳表ｋ[整理番号],台帳表ｋ[繁閑調整金]),"")</f>
        <v/>
      </c>
    </row>
    <row r="41" spans="1:53" ht="16.350000000000001" customHeight="1" thickBot="1">
      <c r="A41" s="927"/>
      <c r="B41" s="927"/>
      <c r="C41" s="927"/>
      <c r="D41" s="976"/>
      <c r="E41" s="928"/>
      <c r="F41" s="55" t="s">
        <v>16528</v>
      </c>
      <c r="G41" s="63" t="s">
        <v>16606</v>
      </c>
      <c r="H41" s="45" t="s">
        <v>16529</v>
      </c>
      <c r="I41" s="46"/>
      <c r="J41" s="78" t="s">
        <v>244</v>
      </c>
      <c r="K41" s="40">
        <f>SUMIFS(台帳表ｓ[金額],台帳表ｓ[精算
グループ],確報【３月】!$H41,台帳表ｓ[入金月（月のみ）],確報【３月】!$A$1,台帳表ｓ[ＮＣ区分],"埼玉")+SUMIFS(測量台帳1ｓ[入金額],測量台帳1ｓ[精算
グループ],確報【３月】!$H41,測量台帳1ｓ[入金月（月のみ）],確報【３月】!$A$1,測量台帳1ｓ[NC区分],"埼玉")+SUMIFS(測量台帳1__2ｓ[入金額(後)],測量台帳1__2ｓ[精算
グループ(後)],確報【３月】!$H41,測量台帳1__2ｓ[入金月(後)（月のみ）],確報【３月】!$A$1,測量台帳1__2ｓ[NC区分],"埼玉")</f>
        <v>0</v>
      </c>
      <c r="L41" s="78" t="s">
        <v>244</v>
      </c>
      <c r="M41" s="40"/>
      <c r="N41" s="60" t="s">
        <v>244</v>
      </c>
      <c r="O41" s="61"/>
      <c r="P41" s="45" t="s">
        <v>244</v>
      </c>
      <c r="Q41" s="61"/>
      <c r="R41" s="45" t="s">
        <v>244</v>
      </c>
      <c r="S41" s="40"/>
      <c r="T41" s="60" t="s">
        <v>244</v>
      </c>
      <c r="U41" s="61"/>
      <c r="V41" s="45" t="s">
        <v>244</v>
      </c>
      <c r="W41" s="61" cm="1">
        <f t="array" ref="W41">INDEX(設備G入力用!$F$2:$Q$72,ROW(A36), MATCH($A$1,設備G入力用!$F$2:$Q$2,0))</f>
        <v>0</v>
      </c>
      <c r="X41" s="30">
        <f t="shared" si="7"/>
        <v>0</v>
      </c>
      <c r="Y41" s="16">
        <f>SUM(X36:X41)</f>
        <v>0</v>
      </c>
      <c r="Z41" s="13" t="s">
        <v>16599</v>
      </c>
      <c r="AA41" s="983"/>
      <c r="AB41" s="302" t="s">
        <v>244</v>
      </c>
      <c r="AC41" s="172">
        <f t="shared" si="6"/>
        <v>0</v>
      </c>
      <c r="AD41" s="10"/>
      <c r="AE41" s="10"/>
      <c r="AF41" s="202" t="str">
        <f>IFERROR(_xlfn.XLOOKUP(確報【３月】!$AE41,台帳表ｓ[整理番号],台帳表ｓ[繁閑調整]),"")</f>
        <v/>
      </c>
      <c r="AG41" s="277" t="str">
        <f>IFERROR(_xlfn.XLOOKUP(確報【３月】!$AE41,台帳表ｓ[整理番号],台帳表ｓ[精算
グループ]),"")</f>
        <v/>
      </c>
      <c r="AH41" s="278" t="str">
        <f>IFERROR(_xlfn.XLOOKUP(確報【３月】!$AE41,台帳表ｓ[整理番号],台帳表ｓ[請求書発行番号]),"")</f>
        <v/>
      </c>
      <c r="AI41" s="269" t="str">
        <f>IFERROR(_xlfn.XLOOKUP(確報【３月】!$AE41,台帳表ｓ[整理番号],台帳表ｓ[繁閑調整金]),"")</f>
        <v/>
      </c>
      <c r="AJ41" s="275"/>
      <c r="AL41" s="202" t="str">
        <f>IFERROR(_xlfn.XLOOKUP(確報【３月】!AK41,台帳表ｔ[整理番号],台帳表ｔ[繁閑調整]),"")</f>
        <v/>
      </c>
      <c r="AM41" s="277" t="str">
        <f>IFERROR(_xlfn.XLOOKUP(確報【３月】!AK41,台帳表ｔ[整理番号],台帳表ｔ[精算
グループ]),"")</f>
        <v/>
      </c>
      <c r="AN41" s="278" t="str">
        <f>IFERROR(_xlfn.XLOOKUP(確報【３月】!AK41,台帳表ｔ[整理番号],台帳表ｔ[請求書発行番号]),"")</f>
        <v/>
      </c>
      <c r="AO41" s="269" t="str">
        <f>IFERROR(_xlfn.XLOOKUP(確報【３月】!AK41,台帳表ｔ[整理番号],台帳表ｔ[繁閑調整金]),"")</f>
        <v/>
      </c>
      <c r="AP41" s="275"/>
      <c r="AR41" s="202" t="str">
        <f>IFERROR(_xlfn.XLOOKUP(確報【３月】!AQ41,台帳表ｋ[整理番号],台帳表ｋ[繁閑調整]),"")</f>
        <v/>
      </c>
      <c r="AS41" s="277" t="str">
        <f>IFERROR(_xlfn.XLOOKUP(確報【３月】!AQ41,台帳表ｋ[整理番号],台帳表ｋ[精算
グループ]),"")</f>
        <v/>
      </c>
      <c r="AT41" s="278" t="str">
        <f>IFERROR(_xlfn.XLOOKUP(確報【３月】!AQ41,台帳表ｋ[整理番号],台帳表ｋ[請求書発行番号]),"")</f>
        <v/>
      </c>
      <c r="AU41" s="269" t="str">
        <f>IFERROR(_xlfn.XLOOKUP(確報【３月】!AQ41,台帳表ｋ[整理番号],台帳表ｋ[繁閑調整金]),"")</f>
        <v/>
      </c>
      <c r="AV41" s="275"/>
      <c r="AX41" s="202" t="str">
        <f>IFERROR(_xlfn.XLOOKUP(確報【３月】!AW41,台帳表ｋ[整理番号],台帳表ｋ[繁閑調整]),"")</f>
        <v/>
      </c>
      <c r="AY41" s="277" t="str">
        <f>IFERROR(_xlfn.XLOOKUP(確報【３月】!AW41,台帳表ｋ[整理番号],台帳表ｋ[精算
グループ]),"")</f>
        <v/>
      </c>
      <c r="AZ41" s="278" t="str">
        <f>IFERROR(_xlfn.XLOOKUP(確報【３月】!AW41,台帳表ｋ[整理番号],台帳表ｋ[請求書発行番号]),"")</f>
        <v/>
      </c>
      <c r="BA41" s="269" t="str">
        <f>IFERROR(_xlfn.XLOOKUP(確報【３月】!AW41,台帳表ｋ[整理番号],台帳表ｋ[繁閑調整金]),"")</f>
        <v/>
      </c>
    </row>
    <row r="42" spans="1:53" ht="16.350000000000001" customHeight="1">
      <c r="A42" s="927"/>
      <c r="B42" s="927"/>
      <c r="C42" s="927"/>
      <c r="D42" s="976"/>
      <c r="E42" s="926" t="s">
        <v>16530</v>
      </c>
      <c r="F42" s="57" t="s">
        <v>16531</v>
      </c>
      <c r="G42" s="19" t="s">
        <v>16606</v>
      </c>
      <c r="H42" s="167" t="s">
        <v>179</v>
      </c>
      <c r="I42" s="179"/>
      <c r="J42" s="75" t="s">
        <v>179</v>
      </c>
      <c r="K42" s="76"/>
      <c r="L42" s="75" t="s">
        <v>16481</v>
      </c>
      <c r="M42" s="76">
        <f>SUMIFS(台帳表ｓ[金額],台帳表ｓ[精算
グループ],確報【３月】!$H42,台帳表ｓ[入金月（月のみ）],確報【３月】!$A$1,台帳表ｓ[ＮＣ区分],"北部")+SUMIFS(測量台帳1ｓ[入金額],測量台帳1ｓ[精算
グループ],確報【３月】!$H42,測量台帳1ｓ[入金月（月のみ）],確報【３月】!$A$1,測量台帳1ｓ[NC区分],"北部")+SUMIFS(測量台帳1__2ｓ[入金額(後)],測量台帳1__2ｓ[精算
グループ(後)],確報【３月】!$H42,測量台帳1__2ｓ[入金月(後)（月のみ）],確報【３月】!$A$1,測量台帳1__2ｓ[NC区分],"北部")</f>
        <v>0</v>
      </c>
      <c r="N42" s="58" t="s">
        <v>179</v>
      </c>
      <c r="O42" s="59"/>
      <c r="P42" s="167" t="s">
        <v>179</v>
      </c>
      <c r="Q42" s="59"/>
      <c r="R42" s="167" t="s">
        <v>179</v>
      </c>
      <c r="S42" s="76"/>
      <c r="T42" s="58" t="s">
        <v>179</v>
      </c>
      <c r="U42" s="59"/>
      <c r="V42" s="167" t="s">
        <v>179</v>
      </c>
      <c r="W42" s="59" cm="1">
        <f t="array" ref="W42">INDEX(設備G入力用!$F$2:$Q$72,ROW(A37), MATCH($A$1,設備G入力用!$F$2:$Q$2,0))</f>
        <v>0</v>
      </c>
      <c r="X42" s="23">
        <f t="shared" si="7"/>
        <v>0</v>
      </c>
      <c r="Y42" s="24"/>
      <c r="Z42" s="13"/>
      <c r="AA42" s="983"/>
      <c r="AB42" s="666" t="s">
        <v>179</v>
      </c>
      <c r="AC42" s="112">
        <f t="shared" si="6"/>
        <v>0</v>
      </c>
      <c r="AD42" s="10"/>
      <c r="AE42" s="10"/>
      <c r="AF42" s="202" t="str">
        <f>IFERROR(_xlfn.XLOOKUP(確報【３月】!$AE42,台帳表ｓ[整理番号],台帳表ｓ[繁閑調整]),"")</f>
        <v/>
      </c>
      <c r="AG42" s="277" t="str">
        <f>IFERROR(_xlfn.XLOOKUP(確報【３月】!$AE42,台帳表ｓ[整理番号],台帳表ｓ[精算
グループ]),"")</f>
        <v/>
      </c>
      <c r="AH42" s="278" t="str">
        <f>IFERROR(_xlfn.XLOOKUP(確報【３月】!$AE42,台帳表ｓ[整理番号],台帳表ｓ[請求書発行番号]),"")</f>
        <v/>
      </c>
      <c r="AI42" s="269" t="str">
        <f>IFERROR(_xlfn.XLOOKUP(確報【３月】!$AE42,台帳表ｓ[整理番号],台帳表ｓ[繁閑調整金]),"")</f>
        <v/>
      </c>
      <c r="AJ42" s="275"/>
      <c r="AL42" s="202" t="str">
        <f>IFERROR(_xlfn.XLOOKUP(確報【３月】!AK42,台帳表ｔ[整理番号],台帳表ｔ[繁閑調整]),"")</f>
        <v/>
      </c>
      <c r="AM42" s="277" t="str">
        <f>IFERROR(_xlfn.XLOOKUP(確報【３月】!AK42,台帳表ｔ[整理番号],台帳表ｔ[精算
グループ]),"")</f>
        <v/>
      </c>
      <c r="AN42" s="278" t="str">
        <f>IFERROR(_xlfn.XLOOKUP(確報【３月】!AK42,台帳表ｔ[整理番号],台帳表ｔ[請求書発行番号]),"")</f>
        <v/>
      </c>
      <c r="AO42" s="269" t="str">
        <f>IFERROR(_xlfn.XLOOKUP(確報【３月】!AK42,台帳表ｔ[整理番号],台帳表ｔ[繁閑調整金]),"")</f>
        <v/>
      </c>
      <c r="AP42" s="275"/>
      <c r="AR42" s="202" t="str">
        <f>IFERROR(_xlfn.XLOOKUP(確報【３月】!AQ42,台帳表ｋ[整理番号],台帳表ｋ[繁閑調整]),"")</f>
        <v/>
      </c>
      <c r="AS42" s="277" t="str">
        <f>IFERROR(_xlfn.XLOOKUP(確報【３月】!AQ42,台帳表ｋ[整理番号],台帳表ｋ[精算
グループ]),"")</f>
        <v/>
      </c>
      <c r="AT42" s="278" t="str">
        <f>IFERROR(_xlfn.XLOOKUP(確報【３月】!AQ42,台帳表ｋ[整理番号],台帳表ｋ[請求書発行番号]),"")</f>
        <v/>
      </c>
      <c r="AU42" s="269" t="str">
        <f>IFERROR(_xlfn.XLOOKUP(確報【３月】!AQ42,台帳表ｋ[整理番号],台帳表ｋ[繁閑調整金]),"")</f>
        <v/>
      </c>
      <c r="AV42" s="275"/>
      <c r="AX42" s="202" t="str">
        <f>IFERROR(_xlfn.XLOOKUP(確報【３月】!AW42,台帳表ｋ[整理番号],台帳表ｋ[繁閑調整]),"")</f>
        <v/>
      </c>
      <c r="AY42" s="277" t="str">
        <f>IFERROR(_xlfn.XLOOKUP(確報【３月】!AW42,台帳表ｋ[整理番号],台帳表ｋ[精算
グループ]),"")</f>
        <v/>
      </c>
      <c r="AZ42" s="278" t="str">
        <f>IFERROR(_xlfn.XLOOKUP(確報【３月】!AW42,台帳表ｋ[整理番号],台帳表ｋ[請求書発行番号]),"")</f>
        <v/>
      </c>
      <c r="BA42" s="269" t="str">
        <f>IFERROR(_xlfn.XLOOKUP(確報【３月】!AW42,台帳表ｋ[整理番号],台帳表ｋ[繁閑調整金]),"")</f>
        <v/>
      </c>
    </row>
    <row r="43" spans="1:53" ht="16.350000000000001" customHeight="1">
      <c r="A43" s="927"/>
      <c r="B43" s="927"/>
      <c r="C43" s="927"/>
      <c r="D43" s="976"/>
      <c r="E43" s="927"/>
      <c r="F43" s="55" t="s">
        <v>16532</v>
      </c>
      <c r="G43" s="52" t="s">
        <v>16606</v>
      </c>
      <c r="H43" s="45" t="s">
        <v>186</v>
      </c>
      <c r="I43" s="46"/>
      <c r="J43" s="78" t="s">
        <v>186</v>
      </c>
      <c r="K43" s="40"/>
      <c r="L43" s="78" t="s">
        <v>16487</v>
      </c>
      <c r="M43" s="40">
        <f>SUMIFS(台帳表ｓ[金額],台帳表ｓ[精算
グループ],確報【３月】!$H43,台帳表ｓ[入金月（月のみ）],確報【３月】!$A$1,台帳表ｓ[ＮＣ区分],"北部")+SUMIFS(測量台帳1ｓ[入金額],測量台帳1ｓ[精算
グループ],確報【３月】!$H43,測量台帳1ｓ[入金月（月のみ）],確報【３月】!$A$1,測量台帳1ｓ[NC区分],"北部")+SUMIFS(測量台帳1__2ｓ[入金額(後)],測量台帳1__2ｓ[精算
グループ(後)],確報【３月】!$H43,測量台帳1__2ｓ[入金月(後)（月のみ）],確報【３月】!$A$1,測量台帳1__2ｓ[NC区分],"北部")</f>
        <v>0</v>
      </c>
      <c r="N43" s="60" t="s">
        <v>186</v>
      </c>
      <c r="O43" s="61"/>
      <c r="P43" s="45" t="s">
        <v>186</v>
      </c>
      <c r="Q43" s="61"/>
      <c r="R43" s="45" t="s">
        <v>186</v>
      </c>
      <c r="S43" s="40"/>
      <c r="T43" s="60" t="s">
        <v>186</v>
      </c>
      <c r="U43" s="61"/>
      <c r="V43" s="45" t="s">
        <v>186</v>
      </c>
      <c r="W43" s="61" cm="1">
        <f t="array" ref="W43">INDEX(設備G入力用!$F$2:$Q$72,ROW(A38), MATCH($A$1,設備G入力用!$F$2:$Q$2,0))</f>
        <v>0</v>
      </c>
      <c r="X43" s="30">
        <f t="shared" si="7"/>
        <v>0</v>
      </c>
      <c r="Y43" s="24"/>
      <c r="Z43" s="13"/>
      <c r="AA43" s="983"/>
      <c r="AB43" s="299" t="s">
        <v>186</v>
      </c>
      <c r="AC43" s="112">
        <f t="shared" si="6"/>
        <v>0</v>
      </c>
      <c r="AD43" s="10"/>
      <c r="AE43" s="10"/>
      <c r="AF43" s="202" t="str">
        <f>IFERROR(_xlfn.XLOOKUP(確報【３月】!$AE43,台帳表ｓ[整理番号],台帳表ｓ[繁閑調整]),"")</f>
        <v/>
      </c>
      <c r="AG43" s="277" t="str">
        <f>IFERROR(_xlfn.XLOOKUP(確報【３月】!$AE43,台帳表ｓ[整理番号],台帳表ｓ[精算
グループ]),"")</f>
        <v/>
      </c>
      <c r="AH43" s="278" t="str">
        <f>IFERROR(_xlfn.XLOOKUP(確報【３月】!$AE43,台帳表ｓ[整理番号],台帳表ｓ[請求書発行番号]),"")</f>
        <v/>
      </c>
      <c r="AI43" s="269" t="str">
        <f>IFERROR(_xlfn.XLOOKUP(確報【３月】!$AE43,台帳表ｓ[整理番号],台帳表ｓ[繁閑調整金]),"")</f>
        <v/>
      </c>
      <c r="AJ43" s="275"/>
      <c r="AL43" s="202" t="str">
        <f>IFERROR(_xlfn.XLOOKUP(確報【３月】!AK43,台帳表ｔ[整理番号],台帳表ｔ[繁閑調整]),"")</f>
        <v/>
      </c>
      <c r="AM43" s="277" t="str">
        <f>IFERROR(_xlfn.XLOOKUP(確報【３月】!AK43,台帳表ｔ[整理番号],台帳表ｔ[精算
グループ]),"")</f>
        <v/>
      </c>
      <c r="AN43" s="278" t="str">
        <f>IFERROR(_xlfn.XLOOKUP(確報【３月】!AK43,台帳表ｔ[整理番号],台帳表ｔ[請求書発行番号]),"")</f>
        <v/>
      </c>
      <c r="AO43" s="269" t="str">
        <f>IFERROR(_xlfn.XLOOKUP(確報【３月】!AK43,台帳表ｔ[整理番号],台帳表ｔ[繁閑調整金]),"")</f>
        <v/>
      </c>
      <c r="AP43" s="275"/>
      <c r="AR43" s="202" t="str">
        <f>IFERROR(_xlfn.XLOOKUP(確報【３月】!AQ43,台帳表ｋ[整理番号],台帳表ｋ[繁閑調整]),"")</f>
        <v/>
      </c>
      <c r="AS43" s="277" t="str">
        <f>IFERROR(_xlfn.XLOOKUP(確報【３月】!AQ43,台帳表ｋ[整理番号],台帳表ｋ[精算
グループ]),"")</f>
        <v/>
      </c>
      <c r="AT43" s="278" t="str">
        <f>IFERROR(_xlfn.XLOOKUP(確報【３月】!AQ43,台帳表ｋ[整理番号],台帳表ｋ[請求書発行番号]),"")</f>
        <v/>
      </c>
      <c r="AU43" s="269" t="str">
        <f>IFERROR(_xlfn.XLOOKUP(確報【３月】!AQ43,台帳表ｋ[整理番号],台帳表ｋ[繁閑調整金]),"")</f>
        <v/>
      </c>
      <c r="AV43" s="275"/>
      <c r="AX43" s="202" t="str">
        <f>IFERROR(_xlfn.XLOOKUP(確報【３月】!AW43,台帳表ｋ[整理番号],台帳表ｋ[繁閑調整]),"")</f>
        <v/>
      </c>
      <c r="AY43" s="277" t="str">
        <f>IFERROR(_xlfn.XLOOKUP(確報【３月】!AW43,台帳表ｋ[整理番号],台帳表ｋ[精算
グループ]),"")</f>
        <v/>
      </c>
      <c r="AZ43" s="278" t="str">
        <f>IFERROR(_xlfn.XLOOKUP(確報【３月】!AW43,台帳表ｋ[整理番号],台帳表ｋ[請求書発行番号]),"")</f>
        <v/>
      </c>
      <c r="BA43" s="269" t="str">
        <f>IFERROR(_xlfn.XLOOKUP(確報【３月】!AW43,台帳表ｋ[整理番号],台帳表ｋ[繁閑調整金]),"")</f>
        <v/>
      </c>
    </row>
    <row r="44" spans="1:53" ht="16.350000000000001" customHeight="1">
      <c r="A44" s="927"/>
      <c r="B44" s="927"/>
      <c r="C44" s="927"/>
      <c r="D44" s="976"/>
      <c r="E44" s="927"/>
      <c r="F44" s="55" t="s">
        <v>16533</v>
      </c>
      <c r="G44" s="62" t="s">
        <v>16606</v>
      </c>
      <c r="H44" s="45" t="s">
        <v>192</v>
      </c>
      <c r="I44" s="46"/>
      <c r="J44" s="78" t="s">
        <v>192</v>
      </c>
      <c r="K44" s="40"/>
      <c r="L44" s="78" t="s">
        <v>16485</v>
      </c>
      <c r="M44" s="40">
        <f>SUMIFS(台帳表ｓ[金額],台帳表ｓ[精算
グループ],確報【３月】!$H44,台帳表ｓ[入金月（月のみ）],確報【３月】!$A$1,台帳表ｓ[ＮＣ区分],"北部")+SUMIFS(測量台帳1ｓ[入金額],測量台帳1ｓ[精算
グループ],確報【３月】!$H44,測量台帳1ｓ[入金月（月のみ）],確報【３月】!$A$1,測量台帳1ｓ[NC区分],"北部")+SUMIFS(測量台帳1__2ｓ[入金額(後)],測量台帳1__2ｓ[精算
グループ(後)],確報【３月】!$H44,測量台帳1__2ｓ[入金月(後)（月のみ）],確報【３月】!$A$1,測量台帳1__2ｓ[NC区分],"北部")</f>
        <v>0</v>
      </c>
      <c r="N44" s="60" t="s">
        <v>192</v>
      </c>
      <c r="O44" s="61"/>
      <c r="P44" s="45" t="s">
        <v>192</v>
      </c>
      <c r="Q44" s="61"/>
      <c r="R44" s="45" t="s">
        <v>192</v>
      </c>
      <c r="S44" s="40"/>
      <c r="T44" s="60" t="s">
        <v>192</v>
      </c>
      <c r="U44" s="61"/>
      <c r="V44" s="45" t="s">
        <v>192</v>
      </c>
      <c r="W44" s="61" cm="1">
        <f t="array" ref="W44">INDEX(設備G入力用!$F$2:$Q$72,ROW(A39), MATCH($A$1,設備G入力用!$F$2:$Q$2,0))</f>
        <v>0</v>
      </c>
      <c r="X44" s="30">
        <f t="shared" si="7"/>
        <v>0</v>
      </c>
      <c r="AA44" s="983"/>
      <c r="AB44" s="299"/>
      <c r="AC44" s="112">
        <f t="shared" si="6"/>
        <v>0</v>
      </c>
      <c r="AD44" s="10"/>
      <c r="AE44" s="10"/>
      <c r="AF44" s="202" t="str">
        <f>IFERROR(_xlfn.XLOOKUP(確報【３月】!$AE44,台帳表ｓ[整理番号],台帳表ｓ[繁閑調整]),"")</f>
        <v/>
      </c>
      <c r="AG44" s="277" t="str">
        <f>IFERROR(_xlfn.XLOOKUP(確報【３月】!$AE44,台帳表ｓ[整理番号],台帳表ｓ[精算
グループ]),"")</f>
        <v/>
      </c>
      <c r="AH44" s="278" t="str">
        <f>IFERROR(_xlfn.XLOOKUP(確報【３月】!$AE44,台帳表ｓ[整理番号],台帳表ｓ[請求書発行番号]),"")</f>
        <v/>
      </c>
      <c r="AI44" s="269" t="str">
        <f>IFERROR(_xlfn.XLOOKUP(確報【３月】!$AE44,台帳表ｓ[整理番号],台帳表ｓ[繁閑調整金]),"")</f>
        <v/>
      </c>
      <c r="AJ44" s="275"/>
      <c r="AL44" s="202" t="str">
        <f>IFERROR(_xlfn.XLOOKUP(確報【３月】!AK44,台帳表ｔ[整理番号],台帳表ｔ[繁閑調整]),"")</f>
        <v/>
      </c>
      <c r="AM44" s="277" t="str">
        <f>IFERROR(_xlfn.XLOOKUP(確報【３月】!AK44,台帳表ｔ[整理番号],台帳表ｔ[精算
グループ]),"")</f>
        <v/>
      </c>
      <c r="AN44" s="278" t="str">
        <f>IFERROR(_xlfn.XLOOKUP(確報【３月】!AK44,台帳表ｔ[整理番号],台帳表ｔ[請求書発行番号]),"")</f>
        <v/>
      </c>
      <c r="AO44" s="269" t="str">
        <f>IFERROR(_xlfn.XLOOKUP(確報【３月】!AK44,台帳表ｔ[整理番号],台帳表ｔ[繁閑調整金]),"")</f>
        <v/>
      </c>
      <c r="AP44" s="275"/>
      <c r="AR44" s="202" t="str">
        <f>IFERROR(_xlfn.XLOOKUP(確報【３月】!AQ44,台帳表ｋ[整理番号],台帳表ｋ[繁閑調整]),"")</f>
        <v/>
      </c>
      <c r="AS44" s="277" t="str">
        <f>IFERROR(_xlfn.XLOOKUP(確報【３月】!AQ44,台帳表ｋ[整理番号],台帳表ｋ[精算
グループ]),"")</f>
        <v/>
      </c>
      <c r="AT44" s="278" t="str">
        <f>IFERROR(_xlfn.XLOOKUP(確報【３月】!AQ44,台帳表ｋ[整理番号],台帳表ｋ[請求書発行番号]),"")</f>
        <v/>
      </c>
      <c r="AU44" s="269" t="str">
        <f>IFERROR(_xlfn.XLOOKUP(確報【３月】!AQ44,台帳表ｋ[整理番号],台帳表ｋ[繁閑調整金]),"")</f>
        <v/>
      </c>
      <c r="AV44" s="275"/>
      <c r="AX44" s="202" t="str">
        <f>IFERROR(_xlfn.XLOOKUP(確報【３月】!AW44,台帳表ｋ[整理番号],台帳表ｋ[繁閑調整]),"")</f>
        <v/>
      </c>
      <c r="AY44" s="277" t="str">
        <f>IFERROR(_xlfn.XLOOKUP(確報【３月】!AW44,台帳表ｋ[整理番号],台帳表ｋ[精算
グループ]),"")</f>
        <v/>
      </c>
      <c r="AZ44" s="278" t="str">
        <f>IFERROR(_xlfn.XLOOKUP(確報【３月】!AW44,台帳表ｋ[整理番号],台帳表ｋ[請求書発行番号]),"")</f>
        <v/>
      </c>
      <c r="BA44" s="269" t="str">
        <f>IFERROR(_xlfn.XLOOKUP(確報【３月】!AW44,台帳表ｋ[整理番号],台帳表ｋ[繁閑調整金]),"")</f>
        <v/>
      </c>
    </row>
    <row r="45" spans="1:53" ht="16.350000000000001" customHeight="1">
      <c r="A45" s="927"/>
      <c r="B45" s="927"/>
      <c r="C45" s="927"/>
      <c r="D45" s="976"/>
      <c r="E45" s="927"/>
      <c r="F45" s="55" t="s">
        <v>16534</v>
      </c>
      <c r="G45" s="63" t="s">
        <v>16606</v>
      </c>
      <c r="H45" s="45"/>
      <c r="I45" s="46"/>
      <c r="J45" s="78"/>
      <c r="K45" s="40"/>
      <c r="L45" s="78"/>
      <c r="M45" s="40">
        <f>SUMIFS(台帳表ｓ[金額],台帳表ｓ[精算
グループ],確報【３月】!$H45,台帳表ｓ[入金月（月のみ）],確報【３月】!$A$1,台帳表ｓ[ＮＣ区分],"北部")+SUMIFS(測量台帳1ｓ[入金額],測量台帳1ｓ[精算
グループ],確報【３月】!$H45,測量台帳1ｓ[入金月（月のみ）],確報【３月】!$A$1,測量台帳1ｓ[NC区分],"北部")+SUMIFS(測量台帳1__2ｓ[入金額(後)],測量台帳1__2ｓ[精算
グループ(後)],確報【３月】!$H45,測量台帳1__2ｓ[入金月(後)（月のみ）],確報【３月】!$A$1,測量台帳1__2ｓ[NC区分],"北部")</f>
        <v>0</v>
      </c>
      <c r="N45" s="60"/>
      <c r="O45" s="61"/>
      <c r="P45" s="45"/>
      <c r="Q45" s="61"/>
      <c r="R45" s="45"/>
      <c r="S45" s="40"/>
      <c r="T45" s="60"/>
      <c r="U45" s="61"/>
      <c r="V45" s="45"/>
      <c r="W45" s="61" cm="1">
        <f t="array" ref="W45">INDEX(設備G入力用!$F$2:$Q$72,ROW(A40), MATCH($A$1,設備G入力用!$F$2:$Q$2,0))</f>
        <v>0</v>
      </c>
      <c r="X45" s="30">
        <f t="shared" si="7"/>
        <v>0</v>
      </c>
      <c r="AA45" s="983"/>
      <c r="AB45" s="299"/>
      <c r="AC45" s="112">
        <f t="shared" si="6"/>
        <v>0</v>
      </c>
      <c r="AD45" s="10"/>
      <c r="AE45" s="10"/>
      <c r="AF45" s="202" t="str">
        <f>IFERROR(_xlfn.XLOOKUP(確報【３月】!$AE45,台帳表ｓ[整理番号],台帳表ｓ[繁閑調整]),"")</f>
        <v/>
      </c>
      <c r="AG45" s="277" t="str">
        <f>IFERROR(_xlfn.XLOOKUP(確報【３月】!$AE45,台帳表ｓ[整理番号],台帳表ｓ[精算
グループ]),"")</f>
        <v/>
      </c>
      <c r="AH45" s="278" t="str">
        <f>IFERROR(_xlfn.XLOOKUP(確報【３月】!$AE45,台帳表ｓ[整理番号],台帳表ｓ[請求書発行番号]),"")</f>
        <v/>
      </c>
      <c r="AI45" s="269" t="str">
        <f>IFERROR(_xlfn.XLOOKUP(確報【３月】!$AE45,台帳表ｓ[整理番号],台帳表ｓ[繁閑調整金]),"")</f>
        <v/>
      </c>
      <c r="AJ45" s="275"/>
      <c r="AL45" s="202" t="str">
        <f>IFERROR(_xlfn.XLOOKUP(確報【３月】!AK45,台帳表ｔ[整理番号],台帳表ｔ[繁閑調整]),"")</f>
        <v/>
      </c>
      <c r="AM45" s="277" t="str">
        <f>IFERROR(_xlfn.XLOOKUP(確報【３月】!AK45,台帳表ｔ[整理番号],台帳表ｔ[精算
グループ]),"")</f>
        <v/>
      </c>
      <c r="AN45" s="278" t="str">
        <f>IFERROR(_xlfn.XLOOKUP(確報【３月】!AK45,台帳表ｔ[整理番号],台帳表ｔ[請求書発行番号]),"")</f>
        <v/>
      </c>
      <c r="AO45" s="269" t="str">
        <f>IFERROR(_xlfn.XLOOKUP(確報【３月】!AK45,台帳表ｔ[整理番号],台帳表ｔ[繁閑調整金]),"")</f>
        <v/>
      </c>
      <c r="AP45" s="275"/>
      <c r="AR45" s="202" t="str">
        <f>IFERROR(_xlfn.XLOOKUP(確報【３月】!AQ45,台帳表ｋ[整理番号],台帳表ｋ[繁閑調整]),"")</f>
        <v/>
      </c>
      <c r="AS45" s="277" t="str">
        <f>IFERROR(_xlfn.XLOOKUP(確報【３月】!AQ45,台帳表ｋ[整理番号],台帳表ｋ[精算
グループ]),"")</f>
        <v/>
      </c>
      <c r="AT45" s="278" t="str">
        <f>IFERROR(_xlfn.XLOOKUP(確報【３月】!AQ45,台帳表ｋ[整理番号],台帳表ｋ[請求書発行番号]),"")</f>
        <v/>
      </c>
      <c r="AU45" s="269" t="str">
        <f>IFERROR(_xlfn.XLOOKUP(確報【３月】!AQ45,台帳表ｋ[整理番号],台帳表ｋ[繁閑調整金]),"")</f>
        <v/>
      </c>
      <c r="AV45" s="275"/>
      <c r="AX45" s="202" t="str">
        <f>IFERROR(_xlfn.XLOOKUP(確報【３月】!AW45,台帳表ｋ[整理番号],台帳表ｋ[繁閑調整]),"")</f>
        <v/>
      </c>
      <c r="AY45" s="277" t="str">
        <f>IFERROR(_xlfn.XLOOKUP(確報【３月】!AW45,台帳表ｋ[整理番号],台帳表ｋ[精算
グループ]),"")</f>
        <v/>
      </c>
      <c r="AZ45" s="278" t="str">
        <f>IFERROR(_xlfn.XLOOKUP(確報【３月】!AW45,台帳表ｋ[整理番号],台帳表ｋ[請求書発行番号]),"")</f>
        <v/>
      </c>
      <c r="BA45" s="269" t="str">
        <f>IFERROR(_xlfn.XLOOKUP(確報【３月】!AW45,台帳表ｋ[整理番号],台帳表ｋ[繁閑調整金]),"")</f>
        <v/>
      </c>
    </row>
    <row r="46" spans="1:53" ht="15.6" customHeight="1" thickBot="1">
      <c r="A46" s="927"/>
      <c r="B46" s="927"/>
      <c r="C46" s="927"/>
      <c r="D46" s="976"/>
      <c r="E46" s="927"/>
      <c r="F46" s="64" t="s">
        <v>16535</v>
      </c>
      <c r="G46" s="65" t="s">
        <v>16606</v>
      </c>
      <c r="H46" s="67" t="s">
        <v>205</v>
      </c>
      <c r="I46" s="38"/>
      <c r="J46" s="79" t="s">
        <v>205</v>
      </c>
      <c r="K46" s="80"/>
      <c r="L46" s="79" t="s">
        <v>16619</v>
      </c>
      <c r="M46" s="80">
        <f>SUMIFS(台帳表ｓ[金額],台帳表ｓ[精算
グループ],確報【３月】!$H46,台帳表ｓ[入金月（月のみ）],確報【３月】!$A$1,台帳表ｓ[ＮＣ区分],"北部")+SUMIFS(測量台帳1ｓ[入金額],測量台帳1ｓ[精算
グループ],確報【３月】!$H46,測量台帳1ｓ[入金月（月のみ）],確報【３月】!$A$1,測量台帳1ｓ[NC区分],"北部")+SUMIFS(測量台帳1__2ｓ[入金額(後)],測量台帳1__2ｓ[精算
グループ(後)],確報【３月】!$H46,測量台帳1__2ｓ[入金月(後)（月のみ）],確報【３月】!$A$1,測量台帳1__2ｓ[NC区分],"北部")</f>
        <v>0</v>
      </c>
      <c r="N46" s="66" t="s">
        <v>205</v>
      </c>
      <c r="O46" s="39"/>
      <c r="P46" s="67" t="s">
        <v>205</v>
      </c>
      <c r="Q46" s="39"/>
      <c r="R46" s="67" t="s">
        <v>205</v>
      </c>
      <c r="S46" s="80"/>
      <c r="T46" s="66" t="s">
        <v>205</v>
      </c>
      <c r="U46" s="39"/>
      <c r="V46" s="67" t="s">
        <v>205</v>
      </c>
      <c r="W46" s="39" cm="1">
        <f t="array" ref="W46">INDEX(設備G入力用!$F$2:$Q$72,ROW(A41), MATCH($A$1,設備G入力用!$F$2:$Q$2,0))</f>
        <v>0</v>
      </c>
      <c r="X46" s="30">
        <f t="shared" si="7"/>
        <v>0</v>
      </c>
      <c r="AA46" s="983"/>
      <c r="AB46" s="299" t="s">
        <v>16620</v>
      </c>
      <c r="AC46" s="112">
        <f>SUM(I46,K46,M46,O46,Q46,S46,U46,W46)</f>
        <v>0</v>
      </c>
      <c r="AD46" s="10"/>
      <c r="AE46" s="10"/>
      <c r="AF46" s="202" t="str">
        <f>IFERROR(_xlfn.XLOOKUP(確報【３月】!$AE46,台帳表ｓ[整理番号],台帳表ｓ[繁閑調整]),"")</f>
        <v/>
      </c>
      <c r="AG46" s="277" t="str">
        <f>IFERROR(_xlfn.XLOOKUP(確報【３月】!$AE46,台帳表ｓ[整理番号],台帳表ｓ[精算
グループ]),"")</f>
        <v/>
      </c>
      <c r="AH46" s="278" t="str">
        <f>IFERROR(_xlfn.XLOOKUP(確報【３月】!$AE46,台帳表ｓ[整理番号],台帳表ｓ[請求書発行番号]),"")</f>
        <v/>
      </c>
      <c r="AI46" s="269" t="str">
        <f>IFERROR(_xlfn.XLOOKUP(確報【３月】!$AE46,台帳表ｓ[整理番号],台帳表ｓ[繁閑調整金]),"")</f>
        <v/>
      </c>
      <c r="AJ46" s="275"/>
      <c r="AL46" s="202" t="str">
        <f>IFERROR(_xlfn.XLOOKUP(確報【３月】!AK46,台帳表ｔ[整理番号],台帳表ｔ[繁閑調整]),"")</f>
        <v/>
      </c>
      <c r="AM46" s="277" t="str">
        <f>IFERROR(_xlfn.XLOOKUP(確報【３月】!AK46,台帳表ｔ[整理番号],台帳表ｔ[精算
グループ]),"")</f>
        <v/>
      </c>
      <c r="AN46" s="278" t="str">
        <f>IFERROR(_xlfn.XLOOKUP(確報【３月】!AK46,台帳表ｔ[整理番号],台帳表ｔ[請求書発行番号]),"")</f>
        <v/>
      </c>
      <c r="AO46" s="269" t="str">
        <f>IFERROR(_xlfn.XLOOKUP(確報【３月】!AK46,台帳表ｔ[整理番号],台帳表ｔ[繁閑調整金]),"")</f>
        <v/>
      </c>
      <c r="AP46" s="275"/>
      <c r="AR46" s="202" t="str">
        <f>IFERROR(_xlfn.XLOOKUP(確報【３月】!AQ46,台帳表ｋ[整理番号],台帳表ｋ[繁閑調整]),"")</f>
        <v/>
      </c>
      <c r="AS46" s="277" t="str">
        <f>IFERROR(_xlfn.XLOOKUP(確報【３月】!AQ46,台帳表ｋ[整理番号],台帳表ｋ[精算
グループ]),"")</f>
        <v/>
      </c>
      <c r="AT46" s="278" t="str">
        <f>IFERROR(_xlfn.XLOOKUP(確報【３月】!AQ46,台帳表ｋ[整理番号],台帳表ｋ[請求書発行番号]),"")</f>
        <v/>
      </c>
      <c r="AU46" s="269" t="str">
        <f>IFERROR(_xlfn.XLOOKUP(確報【３月】!AQ46,台帳表ｋ[整理番号],台帳表ｋ[繁閑調整金]),"")</f>
        <v/>
      </c>
      <c r="AV46" s="275"/>
      <c r="AX46" s="202" t="str">
        <f>IFERROR(_xlfn.XLOOKUP(確報【３月】!AW46,台帳表ｋ[整理番号],台帳表ｋ[繁閑調整]),"")</f>
        <v/>
      </c>
      <c r="AY46" s="277" t="str">
        <f>IFERROR(_xlfn.XLOOKUP(確報【３月】!AW46,台帳表ｋ[整理番号],台帳表ｋ[精算
グループ]),"")</f>
        <v/>
      </c>
      <c r="AZ46" s="278" t="str">
        <f>IFERROR(_xlfn.XLOOKUP(確報【３月】!AW46,台帳表ｋ[整理番号],台帳表ｋ[請求書発行番号]),"")</f>
        <v/>
      </c>
      <c r="BA46" s="269" t="str">
        <f>IFERROR(_xlfn.XLOOKUP(確報【３月】!AW46,台帳表ｋ[整理番号],台帳表ｋ[繁閑調整金]),"")</f>
        <v/>
      </c>
    </row>
    <row r="47" spans="1:53" ht="16.350000000000001" customHeight="1" thickBot="1">
      <c r="A47" s="927"/>
      <c r="B47" s="927"/>
      <c r="C47" s="927"/>
      <c r="D47" s="976"/>
      <c r="E47" s="928"/>
      <c r="F47" s="171" t="s">
        <v>16536</v>
      </c>
      <c r="G47" s="48" t="s">
        <v>16606</v>
      </c>
      <c r="H47" s="173"/>
      <c r="I47" s="197"/>
      <c r="J47" s="83"/>
      <c r="K47" s="191"/>
      <c r="L47" s="83"/>
      <c r="M47" s="191">
        <f>SUMIFS(台帳表ｓ[金額],台帳表ｓ[精算
グループ],確報【３月】!$H47,台帳表ｓ[入金月（月のみ）],確報【３月】!$A$1,台帳表ｓ[ＮＣ区分],"北部")+SUMIFS(測量台帳1ｓ[入金額],測量台帳1ｓ[精算
グループ],確報【３月】!$H47,測量台帳1ｓ[入金月（月のみ）],確報【３月】!$A$1,測量台帳1ｓ[NC区分],"北部")+SUMIFS(測量台帳1__2ｓ[入金額(後)],測量台帳1__2ｓ[精算
グループ(後)],確報【３月】!$H47,測量台帳1__2ｓ[入金月(後)（月のみ）],確報【３月】!$A$1,測量台帳1__2ｓ[NC区分],"北部")</f>
        <v>0</v>
      </c>
      <c r="N47" s="72"/>
      <c r="O47" s="175"/>
      <c r="P47" s="173"/>
      <c r="Q47" s="175"/>
      <c r="R47" s="173"/>
      <c r="S47" s="191"/>
      <c r="T47" s="72"/>
      <c r="U47" s="175"/>
      <c r="V47" s="173"/>
      <c r="W47" s="175" cm="1">
        <f t="array" ref="W47">INDEX(設備G入力用!$F$2:$Q$72,ROW(A42), MATCH($A$1,設備G入力用!$F$2:$Q$2,0))</f>
        <v>0</v>
      </c>
      <c r="X47" s="156">
        <f t="shared" si="7"/>
        <v>0</v>
      </c>
      <c r="Y47" s="16">
        <f>SUM(X42:X47)</f>
        <v>0</v>
      </c>
      <c r="Z47" s="13" t="s">
        <v>16621</v>
      </c>
      <c r="AA47" s="983"/>
      <c r="AB47" s="299"/>
      <c r="AC47" s="112">
        <f t="shared" ref="AC47:AC52" si="8">SUM(I47,K47,M47,O47,Q47,S47,U47,W47)</f>
        <v>0</v>
      </c>
      <c r="AD47" s="10"/>
      <c r="AE47" s="10"/>
      <c r="AF47" s="202" t="str">
        <f>IFERROR(_xlfn.XLOOKUP(確報【３月】!$AE47,台帳表ｓ[整理番号],台帳表ｓ[繁閑調整]),"")</f>
        <v/>
      </c>
      <c r="AG47" s="277" t="str">
        <f>IFERROR(_xlfn.XLOOKUP(確報【３月】!$AE47,台帳表ｓ[整理番号],台帳表ｓ[精算
グループ]),"")</f>
        <v/>
      </c>
      <c r="AH47" s="278" t="str">
        <f>IFERROR(_xlfn.XLOOKUP(確報【３月】!$AE47,台帳表ｓ[整理番号],台帳表ｓ[請求書発行番号]),"")</f>
        <v/>
      </c>
      <c r="AI47" s="269" t="str">
        <f>IFERROR(_xlfn.XLOOKUP(確報【３月】!$AE47,台帳表ｓ[整理番号],台帳表ｓ[繁閑調整金]),"")</f>
        <v/>
      </c>
      <c r="AJ47" s="275"/>
      <c r="AL47" s="202" t="str">
        <f>IFERROR(_xlfn.XLOOKUP(確報【３月】!AK47,台帳表ｔ[整理番号],台帳表ｔ[繁閑調整]),"")</f>
        <v/>
      </c>
      <c r="AM47" s="277" t="str">
        <f>IFERROR(_xlfn.XLOOKUP(確報【３月】!AK47,台帳表ｔ[整理番号],台帳表ｔ[精算
グループ]),"")</f>
        <v/>
      </c>
      <c r="AN47" s="278" t="str">
        <f>IFERROR(_xlfn.XLOOKUP(確報【３月】!AK47,台帳表ｔ[整理番号],台帳表ｔ[請求書発行番号]),"")</f>
        <v/>
      </c>
      <c r="AO47" s="269" t="str">
        <f>IFERROR(_xlfn.XLOOKUP(確報【３月】!AK47,台帳表ｔ[整理番号],台帳表ｔ[繁閑調整金]),"")</f>
        <v/>
      </c>
      <c r="AP47" s="275"/>
      <c r="AR47" s="202" t="str">
        <f>IFERROR(_xlfn.XLOOKUP(確報【３月】!AQ47,台帳表ｋ[整理番号],台帳表ｋ[繁閑調整]),"")</f>
        <v/>
      </c>
      <c r="AS47" s="277" t="str">
        <f>IFERROR(_xlfn.XLOOKUP(確報【３月】!AQ47,台帳表ｋ[整理番号],台帳表ｋ[精算
グループ]),"")</f>
        <v/>
      </c>
      <c r="AT47" s="278" t="str">
        <f>IFERROR(_xlfn.XLOOKUP(確報【３月】!AQ47,台帳表ｋ[整理番号],台帳表ｋ[請求書発行番号]),"")</f>
        <v/>
      </c>
      <c r="AU47" s="269" t="str">
        <f>IFERROR(_xlfn.XLOOKUP(確報【３月】!AQ47,台帳表ｋ[整理番号],台帳表ｋ[繁閑調整金]),"")</f>
        <v/>
      </c>
      <c r="AV47" s="275"/>
      <c r="AX47" s="202" t="str">
        <f>IFERROR(_xlfn.XLOOKUP(確報【３月】!AW47,台帳表ｋ[整理番号],台帳表ｋ[繁閑調整]),"")</f>
        <v/>
      </c>
      <c r="AY47" s="277" t="str">
        <f>IFERROR(_xlfn.XLOOKUP(確報【３月】!AW47,台帳表ｋ[整理番号],台帳表ｋ[精算
グループ]),"")</f>
        <v/>
      </c>
      <c r="AZ47" s="278" t="str">
        <f>IFERROR(_xlfn.XLOOKUP(確報【３月】!AW47,台帳表ｋ[整理番号],台帳表ｋ[請求書発行番号]),"")</f>
        <v/>
      </c>
      <c r="BA47" s="269" t="str">
        <f>IFERROR(_xlfn.XLOOKUP(確報【３月】!AW47,台帳表ｋ[整理番号],台帳表ｋ[繁閑調整金]),"")</f>
        <v/>
      </c>
    </row>
    <row r="48" spans="1:53" ht="16.350000000000001" customHeight="1" thickBot="1">
      <c r="A48" s="927"/>
      <c r="B48" s="927"/>
      <c r="C48" s="927"/>
      <c r="D48" s="976"/>
      <c r="E48" s="926" t="s">
        <v>16500</v>
      </c>
      <c r="F48" s="234" t="s">
        <v>16501</v>
      </c>
      <c r="G48" s="235"/>
      <c r="H48" s="236" t="s">
        <v>16677</v>
      </c>
      <c r="I48" s="237"/>
      <c r="J48" s="238" t="s">
        <v>16677</v>
      </c>
      <c r="K48" s="239">
        <f>SUMIFS(台帳表ｓ[金額],台帳表ｓ[精算
グループ],確報【３月】!$H48,台帳表ｓ[入金月（月のみ）],確報【３月】!$A$1,台帳表ｓ[ＮＣ区分],"埼玉")+SUMIFS(測量台帳1ｓ[入金額],測量台帳1ｓ[精算
グループ],確報【３月】!$H48,測量台帳1ｓ[入金月（月のみ）],確報【３月】!$A$1,測量台帳1ｓ[NC区分],"埼玉")+SUMIFS(測量台帳1__2ｓ[入金額(後)],測量台帳1__2ｓ[精算
グループ(後)],確報【３月】!$H48,測量台帳1__2ｓ[入金月(後)（月のみ）],確報【３月】!$A$1,測量台帳1__2ｓ[NC区分],"埼玉")</f>
        <v>0</v>
      </c>
      <c r="L48" s="240" t="s">
        <v>16677</v>
      </c>
      <c r="M48" s="239">
        <f>SUMIFS(台帳表ｓ[金額],台帳表ｓ[精算
グループ],確報【３月】!$H48,台帳表ｓ[入金月（月のみ）],確報【３月】!$A$1,台帳表ｓ[ＮＣ区分],"北部")+SUMIFS(測量台帳1ｓ[入金額],測量台帳1ｓ[精算
グループ],確報【３月】!$H48,測量台帳1ｓ[入金月（月のみ）],確報【３月】!$A$1,測量台帳1ｓ[NC区分],"北部")+SUMIFS(測量台帳1__2ｓ[入金額(後)],測量台帳1__2ｓ[精算
グループ(後)],確報【３月】!$H48,測量台帳1__2ｓ[入金月(後)（月のみ）],確報【３月】!$A$1,測量台帳1__2ｓ[NC区分],"北部")</f>
        <v>0</v>
      </c>
      <c r="N48" s="240" t="s">
        <v>16677</v>
      </c>
      <c r="O48" s="241"/>
      <c r="P48" s="236" t="s">
        <v>16677</v>
      </c>
      <c r="Q48" s="241"/>
      <c r="R48" s="236" t="s">
        <v>16677</v>
      </c>
      <c r="S48" s="239"/>
      <c r="T48" s="240" t="s">
        <v>16677</v>
      </c>
      <c r="U48" s="241"/>
      <c r="V48" s="236" t="s">
        <v>16677</v>
      </c>
      <c r="W48" s="241" cm="1">
        <f t="array" ref="W48">INDEX(設備G入力用!$F$2:$Q$72,ROW(A43), MATCH($A$1,設備G入力用!$F$2:$Q$2,0))</f>
        <v>0</v>
      </c>
      <c r="X48" s="242">
        <f t="shared" si="7"/>
        <v>0</v>
      </c>
      <c r="Y48" s="180">
        <f>SUM(X48:X48)</f>
        <v>0</v>
      </c>
      <c r="Z48" s="13"/>
      <c r="AA48" s="983"/>
      <c r="AB48" s="299" t="s">
        <v>16677</v>
      </c>
      <c r="AC48" s="112">
        <f t="shared" si="8"/>
        <v>0</v>
      </c>
      <c r="AD48" s="10"/>
      <c r="AE48" s="10"/>
      <c r="AF48" s="202" t="str">
        <f>IFERROR(_xlfn.XLOOKUP(確報【３月】!$AE48,台帳表ｓ[整理番号],台帳表ｓ[繁閑調整]),"")</f>
        <v/>
      </c>
      <c r="AG48" s="277" t="str">
        <f>IFERROR(_xlfn.XLOOKUP(確報【３月】!$AE48,台帳表ｓ[整理番号],台帳表ｓ[精算
グループ]),"")</f>
        <v/>
      </c>
      <c r="AH48" s="278" t="str">
        <f>IFERROR(_xlfn.XLOOKUP(確報【３月】!$AE48,台帳表ｓ[整理番号],台帳表ｓ[請求書発行番号]),"")</f>
        <v/>
      </c>
      <c r="AI48" s="269" t="str">
        <f>IFERROR(_xlfn.XLOOKUP(確報【３月】!$AE48,台帳表ｓ[整理番号],台帳表ｓ[繁閑調整金]),"")</f>
        <v/>
      </c>
      <c r="AJ48" s="275"/>
      <c r="AL48" s="202" t="str">
        <f>IFERROR(_xlfn.XLOOKUP(確報【３月】!AK48,台帳表ｔ[整理番号],台帳表ｔ[繁閑調整]),"")</f>
        <v/>
      </c>
      <c r="AM48" s="277" t="str">
        <f>IFERROR(_xlfn.XLOOKUP(確報【３月】!AK48,台帳表ｔ[整理番号],台帳表ｔ[精算
グループ]),"")</f>
        <v/>
      </c>
      <c r="AN48" s="278" t="str">
        <f>IFERROR(_xlfn.XLOOKUP(確報【３月】!AK48,台帳表ｔ[整理番号],台帳表ｔ[請求書発行番号]),"")</f>
        <v/>
      </c>
      <c r="AO48" s="269" t="str">
        <f>IFERROR(_xlfn.XLOOKUP(確報【３月】!AK48,台帳表ｔ[整理番号],台帳表ｔ[繁閑調整金]),"")</f>
        <v/>
      </c>
      <c r="AP48" s="275"/>
      <c r="AR48" s="202" t="str">
        <f>IFERROR(_xlfn.XLOOKUP(確報【３月】!AQ48,台帳表ｋ[整理番号],台帳表ｋ[繁閑調整]),"")</f>
        <v/>
      </c>
      <c r="AS48" s="277" t="str">
        <f>IFERROR(_xlfn.XLOOKUP(確報【３月】!AQ48,台帳表ｋ[整理番号],台帳表ｋ[精算
グループ]),"")</f>
        <v/>
      </c>
      <c r="AT48" s="278" t="str">
        <f>IFERROR(_xlfn.XLOOKUP(確報【３月】!AQ48,台帳表ｋ[整理番号],台帳表ｋ[請求書発行番号]),"")</f>
        <v/>
      </c>
      <c r="AU48" s="269" t="str">
        <f>IFERROR(_xlfn.XLOOKUP(確報【３月】!AQ48,台帳表ｋ[整理番号],台帳表ｋ[繁閑調整金]),"")</f>
        <v/>
      </c>
      <c r="AV48" s="275"/>
      <c r="AX48" s="202" t="str">
        <f>IFERROR(_xlfn.XLOOKUP(確報【３月】!AW48,台帳表ｋ[整理番号],台帳表ｋ[繁閑調整]),"")</f>
        <v/>
      </c>
      <c r="AY48" s="277" t="str">
        <f>IFERROR(_xlfn.XLOOKUP(確報【３月】!AW48,台帳表ｋ[整理番号],台帳表ｋ[精算
グループ]),"")</f>
        <v/>
      </c>
      <c r="AZ48" s="278" t="str">
        <f>IFERROR(_xlfn.XLOOKUP(確報【３月】!AW48,台帳表ｋ[整理番号],台帳表ｋ[請求書発行番号]),"")</f>
        <v/>
      </c>
      <c r="BA48" s="269" t="str">
        <f>IFERROR(_xlfn.XLOOKUP(確報【３月】!AW48,台帳表ｋ[整理番号],台帳表ｋ[繁閑調整金]),"")</f>
        <v/>
      </c>
    </row>
    <row r="49" spans="1:53" ht="16.350000000000001" customHeight="1">
      <c r="A49" s="927"/>
      <c r="B49" s="927"/>
      <c r="C49" s="927"/>
      <c r="D49" s="976"/>
      <c r="E49" s="927"/>
      <c r="F49" s="68" t="s">
        <v>16507</v>
      </c>
      <c r="G49" s="52" t="s">
        <v>16606</v>
      </c>
      <c r="H49" s="177" t="s">
        <v>16508</v>
      </c>
      <c r="I49" s="178"/>
      <c r="J49" s="81" t="s">
        <v>620</v>
      </c>
      <c r="K49" s="82">
        <f>SUMIFS(台帳表ｓ[金額],台帳表ｓ[精算
グループ],確報【３月】!$H49,台帳表ｓ[入金月（月のみ）],確報【３月】!$A$1,台帳表ｓ[ＮＣ区分],"埼玉")+SUMIFS(測量台帳1ｓ[入金額],測量台帳1ｓ[精算
グループ],確報【３月】!$H49,測量台帳1ｓ[入金月（月のみ）],確報【３月】!$A$1,測量台帳1ｓ[NC区分],"埼玉")+SUMIFS(測量台帳1__2ｓ[入金額(後)],測量台帳1__2ｓ[精算
グループ(後)],確報【３月】!$H49,測量台帳1__2ｓ[入金月(後)（月のみ）],確報【３月】!$A$1,測量台帳1__2ｓ[NC区分],"埼玉")</f>
        <v>0</v>
      </c>
      <c r="L49" s="81" t="s">
        <v>620</v>
      </c>
      <c r="M49" s="82">
        <f>SUMIFS(台帳表ｓ[金額],台帳表ｓ[精算
グループ],確報【３月】!$H49,台帳表ｓ[入金月（月のみ）],確報【３月】!$A$1,台帳表ｓ[ＮＣ区分],"北部")+SUMIFS(測量台帳1ｓ[入金額],測量台帳1ｓ[精算
グループ],確報【３月】!$H49,測量台帳1ｓ[入金月（月のみ）],確報【３月】!$A$1,測量台帳1ｓ[NC区分],"北部")+SUMIFS(測量台帳1__2ｓ[入金額(後)],測量台帳1__2ｓ[精算
グループ(後)],確報【３月】!$H49,測量台帳1__2ｓ[入金月(後)（月のみ）],確報【３月】!$A$1,測量台帳1__2ｓ[NC区分],"北部")</f>
        <v>0</v>
      </c>
      <c r="N49" s="69" t="s">
        <v>620</v>
      </c>
      <c r="O49" s="70"/>
      <c r="P49" s="177" t="s">
        <v>620</v>
      </c>
      <c r="Q49" s="70"/>
      <c r="R49" s="177" t="s">
        <v>620</v>
      </c>
      <c r="S49" s="82"/>
      <c r="T49" s="69" t="s">
        <v>620</v>
      </c>
      <c r="U49" s="70"/>
      <c r="V49" s="177" t="s">
        <v>620</v>
      </c>
      <c r="W49" s="70" cm="1">
        <f t="array" ref="W49">INDEX(設備G入力用!$F$2:$Q$72,ROW(A44), MATCH($A$1,設備G入力用!$F$2:$Q$2,0))</f>
        <v>0</v>
      </c>
      <c r="X49" s="71">
        <f t="shared" si="7"/>
        <v>0</v>
      </c>
      <c r="Y49" s="24"/>
      <c r="Z49" s="13"/>
      <c r="AA49" s="983"/>
      <c r="AB49" s="299" t="s">
        <v>620</v>
      </c>
      <c r="AC49" s="112">
        <f t="shared" si="8"/>
        <v>0</v>
      </c>
      <c r="AD49" s="10"/>
      <c r="AE49" s="10"/>
      <c r="AF49" s="202" t="str">
        <f>IFERROR(_xlfn.XLOOKUP(確報【３月】!$AE49,台帳表ｓ[整理番号],台帳表ｓ[繁閑調整]),"")</f>
        <v/>
      </c>
      <c r="AG49" s="277" t="str">
        <f>IFERROR(_xlfn.XLOOKUP(確報【３月】!$AE49,台帳表ｓ[整理番号],台帳表ｓ[精算
グループ]),"")</f>
        <v/>
      </c>
      <c r="AH49" s="278" t="str">
        <f>IFERROR(_xlfn.XLOOKUP(確報【３月】!$AE49,台帳表ｓ[整理番号],台帳表ｓ[請求書発行番号]),"")</f>
        <v/>
      </c>
      <c r="AI49" s="269" t="str">
        <f>IFERROR(_xlfn.XLOOKUP(確報【３月】!$AE49,台帳表ｓ[整理番号],台帳表ｓ[繁閑調整金]),"")</f>
        <v/>
      </c>
      <c r="AJ49" s="275"/>
      <c r="AL49" s="202" t="str">
        <f>IFERROR(_xlfn.XLOOKUP(確報【３月】!AK49,台帳表ｔ[整理番号],台帳表ｔ[繁閑調整]),"")</f>
        <v/>
      </c>
      <c r="AM49" s="277" t="str">
        <f>IFERROR(_xlfn.XLOOKUP(確報【３月】!AK49,台帳表ｔ[整理番号],台帳表ｔ[精算
グループ]),"")</f>
        <v/>
      </c>
      <c r="AN49" s="278" t="str">
        <f>IFERROR(_xlfn.XLOOKUP(確報【３月】!AK49,台帳表ｔ[整理番号],台帳表ｔ[請求書発行番号]),"")</f>
        <v/>
      </c>
      <c r="AO49" s="269" t="str">
        <f>IFERROR(_xlfn.XLOOKUP(確報【３月】!AK49,台帳表ｔ[整理番号],台帳表ｔ[繁閑調整金]),"")</f>
        <v/>
      </c>
      <c r="AP49" s="275"/>
      <c r="AR49" s="202" t="str">
        <f>IFERROR(_xlfn.XLOOKUP(確報【３月】!AQ49,台帳表ｋ[整理番号],台帳表ｋ[繁閑調整]),"")</f>
        <v/>
      </c>
      <c r="AS49" s="277" t="str">
        <f>IFERROR(_xlfn.XLOOKUP(確報【３月】!AQ49,台帳表ｋ[整理番号],台帳表ｋ[精算
グループ]),"")</f>
        <v/>
      </c>
      <c r="AT49" s="278" t="str">
        <f>IFERROR(_xlfn.XLOOKUP(確報【３月】!AQ49,台帳表ｋ[整理番号],台帳表ｋ[請求書発行番号]),"")</f>
        <v/>
      </c>
      <c r="AU49" s="269" t="str">
        <f>IFERROR(_xlfn.XLOOKUP(確報【３月】!AQ49,台帳表ｋ[整理番号],台帳表ｋ[繁閑調整金]),"")</f>
        <v/>
      </c>
      <c r="AV49" s="275"/>
      <c r="AX49" s="202" t="str">
        <f>IFERROR(_xlfn.XLOOKUP(確報【３月】!AW49,台帳表ｋ[整理番号],台帳表ｋ[繁閑調整]),"")</f>
        <v/>
      </c>
      <c r="AY49" s="277" t="str">
        <f>IFERROR(_xlfn.XLOOKUP(確報【３月】!AW49,台帳表ｋ[整理番号],台帳表ｋ[精算
グループ]),"")</f>
        <v/>
      </c>
      <c r="AZ49" s="278" t="str">
        <f>IFERROR(_xlfn.XLOOKUP(確報【３月】!AW49,台帳表ｋ[整理番号],台帳表ｋ[請求書発行番号]),"")</f>
        <v/>
      </c>
      <c r="BA49" s="269" t="str">
        <f>IFERROR(_xlfn.XLOOKUP(確報【３月】!AW49,台帳表ｋ[整理番号],台帳表ｋ[繁閑調整金]),"")</f>
        <v/>
      </c>
    </row>
    <row r="50" spans="1:53" ht="16.350000000000001" customHeight="1">
      <c r="A50" s="927"/>
      <c r="B50" s="927"/>
      <c r="C50" s="927"/>
      <c r="D50" s="976"/>
      <c r="E50" s="927"/>
      <c r="F50" s="25" t="s">
        <v>16503</v>
      </c>
      <c r="G50" s="52" t="s">
        <v>16606</v>
      </c>
      <c r="H50" s="45" t="s">
        <v>16504</v>
      </c>
      <c r="I50" s="46"/>
      <c r="J50" s="78" t="s">
        <v>16504</v>
      </c>
      <c r="K50" s="40">
        <f>SUMIFS(台帳表ｓ[金額],台帳表ｓ[精算
グループ],確報【３月】!$H50,台帳表ｓ[入金月（月のみ）],確報【３月】!$A$1,台帳表ｓ[ＮＣ区分],"埼玉")+SUMIFS(測量台帳1ｓ[入金額],測量台帳1ｓ[精算
グループ],確報【３月】!$H50,測量台帳1ｓ[入金月（月のみ）],確報【３月】!$A$1,測量台帳1ｓ[NC区分],"埼玉")+SUMIFS(測量台帳1__2ｓ[入金額(後)],測量台帳1__2ｓ[精算
グループ(後)],確報【３月】!$H50,測量台帳1__2ｓ[入金月(後)（月のみ）],確報【３月】!$A$1,測量台帳1__2ｓ[NC区分],"埼玉")</f>
        <v>0</v>
      </c>
      <c r="L50" s="78" t="s">
        <v>16504</v>
      </c>
      <c r="M50" s="40">
        <f>SUMIFS(台帳表ｓ[金額],台帳表ｓ[精算
グループ],確報【３月】!$H50,台帳表ｓ[入金月（月のみ）],確報【３月】!$A$1,台帳表ｓ[ＮＣ区分],"北部")+SUMIFS(測量台帳1ｓ[入金額],測量台帳1ｓ[精算
グループ],確報【３月】!$H50,測量台帳1ｓ[入金月（月のみ）],確報【３月】!$A$1,測量台帳1ｓ[NC区分],"北部")+SUMIFS(測量台帳1__2ｓ[入金額(後)],測量台帳1__2ｓ[精算
グループ(後)],確報【３月】!$H50,測量台帳1__2ｓ[入金月(後)（月のみ）],確報【３月】!$A$1,測量台帳1__2ｓ[NC区分],"北部")</f>
        <v>0</v>
      </c>
      <c r="N50" s="60" t="s">
        <v>16504</v>
      </c>
      <c r="O50" s="61"/>
      <c r="P50" s="45" t="s">
        <v>16612</v>
      </c>
      <c r="Q50" s="61"/>
      <c r="R50" s="45" t="s">
        <v>16612</v>
      </c>
      <c r="S50" s="40"/>
      <c r="T50" s="60" t="s">
        <v>16612</v>
      </c>
      <c r="U50" s="61"/>
      <c r="V50" s="45" t="s">
        <v>16612</v>
      </c>
      <c r="W50" s="61" cm="1">
        <f t="array" ref="W50">INDEX(設備G入力用!$F$2:$Q$72,ROW(A45), MATCH($A$1,設備G入力用!$F$2:$Q$2,0))</f>
        <v>0</v>
      </c>
      <c r="X50" s="30">
        <f t="shared" si="7"/>
        <v>0</v>
      </c>
      <c r="Y50" s="24"/>
      <c r="Z50" s="13"/>
      <c r="AA50" s="983"/>
      <c r="AB50" s="299" t="s">
        <v>16612</v>
      </c>
      <c r="AC50" s="112">
        <f t="shared" si="8"/>
        <v>0</v>
      </c>
      <c r="AD50" s="10"/>
      <c r="AE50" s="10"/>
      <c r="AF50" s="202" t="str">
        <f>IFERROR(_xlfn.XLOOKUP(確報【３月】!$AE50,台帳表ｓ[整理番号],台帳表ｓ[繁閑調整]),"")</f>
        <v/>
      </c>
      <c r="AG50" s="277" t="str">
        <f>IFERROR(_xlfn.XLOOKUP(確報【３月】!$AE50,台帳表ｓ[整理番号],台帳表ｓ[精算
グループ]),"")</f>
        <v/>
      </c>
      <c r="AH50" s="278" t="str">
        <f>IFERROR(_xlfn.XLOOKUP(確報【３月】!$AE50,台帳表ｓ[整理番号],台帳表ｓ[請求書発行番号]),"")</f>
        <v/>
      </c>
      <c r="AI50" s="269" t="str">
        <f>IFERROR(_xlfn.XLOOKUP(確報【３月】!$AE50,台帳表ｓ[整理番号],台帳表ｓ[繁閑調整金]),"")</f>
        <v/>
      </c>
      <c r="AJ50" s="276"/>
      <c r="AL50" s="202" t="str">
        <f>IFERROR(_xlfn.XLOOKUP(確報【３月】!AK50,台帳表ｔ[整理番号],台帳表ｔ[繁閑調整]),"")</f>
        <v/>
      </c>
      <c r="AM50" s="277" t="str">
        <f>IFERROR(_xlfn.XLOOKUP(確報【３月】!AK50,台帳表ｔ[整理番号],台帳表ｔ[精算
グループ]),"")</f>
        <v/>
      </c>
      <c r="AN50" s="278" t="str">
        <f>IFERROR(_xlfn.XLOOKUP(確報【３月】!AK50,台帳表ｔ[整理番号],台帳表ｔ[請求書発行番号]),"")</f>
        <v/>
      </c>
      <c r="AO50" s="269" t="str">
        <f>IFERROR(_xlfn.XLOOKUP(確報【３月】!AK50,台帳表ｔ[整理番号],台帳表ｔ[繁閑調整金]),"")</f>
        <v/>
      </c>
      <c r="AP50" s="275"/>
      <c r="AR50" s="202" t="str">
        <f>IFERROR(_xlfn.XLOOKUP(確報【３月】!AQ50,台帳表ｋ[整理番号],台帳表ｋ[繁閑調整]),"")</f>
        <v/>
      </c>
      <c r="AS50" s="277" t="str">
        <f>IFERROR(_xlfn.XLOOKUP(確報【３月】!AQ50,台帳表ｋ[整理番号],台帳表ｋ[精算
グループ]),"")</f>
        <v/>
      </c>
      <c r="AT50" s="278" t="str">
        <f>IFERROR(_xlfn.XLOOKUP(確報【３月】!AQ50,台帳表ｋ[整理番号],台帳表ｋ[請求書発行番号]),"")</f>
        <v/>
      </c>
      <c r="AU50" s="269" t="str">
        <f>IFERROR(_xlfn.XLOOKUP(確報【３月】!AQ50,台帳表ｋ[整理番号],台帳表ｋ[繁閑調整金]),"")</f>
        <v/>
      </c>
      <c r="AV50" s="275"/>
      <c r="AX50" s="202" t="str">
        <f>IFERROR(_xlfn.XLOOKUP(確報【３月】!AW50,台帳表ｋ[整理番号],台帳表ｋ[繁閑調整]),"")</f>
        <v/>
      </c>
      <c r="AY50" s="277" t="str">
        <f>IFERROR(_xlfn.XLOOKUP(確報【３月】!AW50,台帳表ｋ[整理番号],台帳表ｋ[精算
グループ]),"")</f>
        <v/>
      </c>
      <c r="AZ50" s="278" t="str">
        <f>IFERROR(_xlfn.XLOOKUP(確報【３月】!AW50,台帳表ｋ[整理番号],台帳表ｋ[請求書発行番号]),"")</f>
        <v/>
      </c>
      <c r="BA50" s="269" t="str">
        <f>IFERROR(_xlfn.XLOOKUP(確報【３月】!AW50,台帳表ｋ[整理番号],台帳表ｋ[繁閑調整金]),"")</f>
        <v/>
      </c>
    </row>
    <row r="51" spans="1:53" ht="16.350000000000001" customHeight="1" thickBot="1">
      <c r="A51" s="927"/>
      <c r="B51" s="927"/>
      <c r="C51" s="927"/>
      <c r="D51" s="976"/>
      <c r="E51" s="927"/>
      <c r="F51" s="25" t="s">
        <v>16505</v>
      </c>
      <c r="G51" s="52" t="s">
        <v>16606</v>
      </c>
      <c r="H51" s="45" t="s">
        <v>16506</v>
      </c>
      <c r="I51" s="46"/>
      <c r="J51" s="78" t="s">
        <v>16506</v>
      </c>
      <c r="K51" s="40">
        <f>SUMIFS(台帳表ｓ[金額],台帳表ｓ[精算
グループ],確報【３月】!$H51,台帳表ｓ[入金月（月のみ）],確報【３月】!$A$1,台帳表ｓ[ＮＣ区分],"埼玉")+SUMIFS(測量台帳1ｓ[入金額],測量台帳1ｓ[精算
グループ],確報【３月】!$H51,測量台帳1ｓ[入金月（月のみ）],確報【３月】!$A$1,測量台帳1ｓ[NC区分],"埼玉")+SUMIFS(測量台帳1__2ｓ[入金額(後)],測量台帳1__2ｓ[精算
グループ(後)],確報【３月】!$H51,測量台帳1__2ｓ[入金月(後)（月のみ）],確報【３月】!$A$1,測量台帳1__2ｓ[NC区分],"埼玉")</f>
        <v>0</v>
      </c>
      <c r="L51" s="78" t="s">
        <v>16506</v>
      </c>
      <c r="M51" s="40">
        <f>SUMIFS(台帳表ｓ[金額],台帳表ｓ[精算
グループ],確報【３月】!$H51,台帳表ｓ[入金月（月のみ）],確報【３月】!$A$1,台帳表ｓ[ＮＣ区分],"北部")+SUMIFS(測量台帳1ｓ[入金額],測量台帳1ｓ[精算
グループ],確報【３月】!$H51,測量台帳1ｓ[入金月（月のみ）],確報【３月】!$A$1,測量台帳1ｓ[NC区分],"北部")+SUMIFS(測量台帳1__2ｓ[入金額(後)],測量台帳1__2ｓ[精算
グループ(後)],確報【３月】!$H51,測量台帳1__2ｓ[入金月(後)（月のみ）],確報【３月】!$A$1,測量台帳1__2ｓ[NC区分],"北部")</f>
        <v>0</v>
      </c>
      <c r="N51" s="60" t="s">
        <v>16506</v>
      </c>
      <c r="O51" s="61"/>
      <c r="P51" s="45" t="s">
        <v>315</v>
      </c>
      <c r="Q51" s="61"/>
      <c r="R51" s="45" t="s">
        <v>315</v>
      </c>
      <c r="S51" s="40"/>
      <c r="T51" s="60" t="s">
        <v>315</v>
      </c>
      <c r="U51" s="61"/>
      <c r="V51" s="45" t="s">
        <v>315</v>
      </c>
      <c r="W51" s="61" cm="1">
        <f t="array" ref="W51">INDEX(設備G入力用!$F$2:$Q$72,ROW(A46), MATCH($A$1,設備G入力用!$F$2:$Q$2,0))</f>
        <v>0</v>
      </c>
      <c r="X51" s="30">
        <f t="shared" si="7"/>
        <v>0</v>
      </c>
      <c r="AA51" s="983"/>
      <c r="AB51" s="299" t="s">
        <v>315</v>
      </c>
      <c r="AC51" s="112">
        <f t="shared" si="8"/>
        <v>0</v>
      </c>
      <c r="AD51" s="10"/>
      <c r="AE51" s="10"/>
      <c r="AF51" s="202" t="str">
        <f>IFERROR(_xlfn.XLOOKUP(確報【３月】!$AE51,台帳表ｓ[整理番号],台帳表ｓ[繁閑調整]),"")</f>
        <v/>
      </c>
      <c r="AG51" s="277" t="str">
        <f>IFERROR(_xlfn.XLOOKUP(確報【３月】!$AE51,台帳表ｓ[整理番号],台帳表ｓ[精算
グループ]),"")</f>
        <v/>
      </c>
      <c r="AH51" s="278" t="str">
        <f>IFERROR(_xlfn.XLOOKUP(確報【３月】!$AE51,台帳表ｓ[整理番号],台帳表ｓ[請求書発行番号]),"")</f>
        <v/>
      </c>
      <c r="AI51" s="269" t="str">
        <f>IFERROR(_xlfn.XLOOKUP(確報【３月】!$AE51,台帳表ｓ[整理番号],台帳表ｓ[繁閑調整金]),"")</f>
        <v/>
      </c>
      <c r="AJ51" s="276"/>
      <c r="AL51" s="202" t="str">
        <f>IFERROR(_xlfn.XLOOKUP(確報【３月】!AK51,台帳表ｔ[整理番号],台帳表ｔ[繁閑調整]),"")</f>
        <v/>
      </c>
      <c r="AM51" s="277" t="str">
        <f>IFERROR(_xlfn.XLOOKUP(確報【３月】!AK51,台帳表ｔ[整理番号],台帳表ｔ[精算
グループ]),"")</f>
        <v/>
      </c>
      <c r="AN51" s="278" t="str">
        <f>IFERROR(_xlfn.XLOOKUP(確報【３月】!AK51,台帳表ｔ[整理番号],台帳表ｔ[請求書発行番号]),"")</f>
        <v/>
      </c>
      <c r="AO51" s="269" t="str">
        <f>IFERROR(_xlfn.XLOOKUP(確報【３月】!AK51,台帳表ｔ[整理番号],台帳表ｔ[繁閑調整金]),"")</f>
        <v/>
      </c>
      <c r="AP51" s="275"/>
      <c r="AR51" s="202" t="str">
        <f>IFERROR(_xlfn.XLOOKUP(確報【３月】!AQ51,台帳表ｋ[整理番号],台帳表ｋ[繁閑調整]),"")</f>
        <v/>
      </c>
      <c r="AS51" s="277" t="str">
        <f>IFERROR(_xlfn.XLOOKUP(確報【３月】!AQ51,台帳表ｋ[整理番号],台帳表ｋ[精算
グループ]),"")</f>
        <v/>
      </c>
      <c r="AT51" s="278" t="str">
        <f>IFERROR(_xlfn.XLOOKUP(確報【３月】!AQ51,台帳表ｋ[整理番号],台帳表ｋ[請求書発行番号]),"")</f>
        <v/>
      </c>
      <c r="AU51" s="269" t="str">
        <f>IFERROR(_xlfn.XLOOKUP(確報【３月】!AQ51,台帳表ｋ[整理番号],台帳表ｋ[繁閑調整金]),"")</f>
        <v/>
      </c>
      <c r="AV51" s="275"/>
      <c r="AX51" s="202" t="str">
        <f>IFERROR(_xlfn.XLOOKUP(確報【３月】!AW51,台帳表ｋ[整理番号],台帳表ｋ[繁閑調整]),"")</f>
        <v/>
      </c>
      <c r="AY51" s="277" t="str">
        <f>IFERROR(_xlfn.XLOOKUP(確報【３月】!AW51,台帳表ｋ[整理番号],台帳表ｋ[精算
グループ]),"")</f>
        <v/>
      </c>
      <c r="AZ51" s="278" t="str">
        <f>IFERROR(_xlfn.XLOOKUP(確報【３月】!AW51,台帳表ｋ[整理番号],台帳表ｋ[請求書発行番号]),"")</f>
        <v/>
      </c>
      <c r="BA51" s="269" t="str">
        <f>IFERROR(_xlfn.XLOOKUP(確報【３月】!AW51,台帳表ｋ[整理番号],台帳表ｋ[繁閑調整金]),"")</f>
        <v/>
      </c>
    </row>
    <row r="52" spans="1:53" ht="16.350000000000001" customHeight="1" thickBot="1">
      <c r="A52" s="927"/>
      <c r="B52" s="927"/>
      <c r="C52" s="927"/>
      <c r="D52" s="979"/>
      <c r="E52" s="928"/>
      <c r="F52" s="25" t="s">
        <v>16509</v>
      </c>
      <c r="G52" s="52" t="s">
        <v>16606</v>
      </c>
      <c r="H52" s="45"/>
      <c r="I52" s="46"/>
      <c r="J52" s="78"/>
      <c r="K52" s="40">
        <f>SUMIFS(台帳表ｓ[金額],台帳表ｓ[精算
グループ],確報【３月】!$H52,台帳表ｓ[入金月（月のみ）],確報【３月】!$A$1,台帳表ｓ[ＮＣ区分],"埼玉")+SUMIFS(測量台帳1ｓ[入金額],測量台帳1ｓ[精算
グループ],確報【３月】!$H52,測量台帳1ｓ[入金月（月のみ）],確報【３月】!$A$1,測量台帳1ｓ[NC区分],"埼玉")+SUMIFS(測量台帳1__2ｓ[入金額(後)],測量台帳1__2ｓ[精算
グループ(後)],確報【３月】!$H52,測量台帳1__2ｓ[入金月(後)（月のみ）],確報【３月】!$A$1,測量台帳1__2ｓ[NC区分],"埼玉")</f>
        <v>0</v>
      </c>
      <c r="L52" s="78"/>
      <c r="M52" s="40">
        <f>SUMIFS(台帳表ｓ[金額],台帳表ｓ[精算
グループ],確報【３月】!$H52,台帳表ｓ[入金月（月のみ）],確報【３月】!$A$1,台帳表ｓ[ＮＣ区分],"北部")+SUMIFS(測量台帳1ｓ[入金額],測量台帳1ｓ[精算
グループ],確報【３月】!$H52,測量台帳1ｓ[入金月（月のみ）],確報【３月】!$A$1,測量台帳1ｓ[NC区分],"北部")+SUMIFS(測量台帳1__2ｓ[入金額(後)],測量台帳1__2ｓ[精算
グループ(後)],確報【３月】!$H52,測量台帳1__2ｓ[入金月(後)（月のみ）],確報【３月】!$A$1,測量台帳1__2ｓ[NC区分],"北部")</f>
        <v>0</v>
      </c>
      <c r="N52" s="60"/>
      <c r="O52" s="61"/>
      <c r="P52" s="45"/>
      <c r="Q52" s="61"/>
      <c r="R52" s="45"/>
      <c r="S52" s="40"/>
      <c r="T52" s="60"/>
      <c r="U52" s="61"/>
      <c r="V52" s="45"/>
      <c r="W52" s="649" cm="1">
        <f t="array" ref="W52">INDEX(設備G入力用!$F$2:$Q$72,ROW(A47), MATCH($A$1,設備G入力用!$F$2:$Q$2,0))</f>
        <v>0</v>
      </c>
      <c r="X52" s="30">
        <f t="shared" si="7"/>
        <v>0</v>
      </c>
      <c r="Y52" s="16">
        <f>SUM(X49:X52)</f>
        <v>0</v>
      </c>
      <c r="Z52" s="13" t="s">
        <v>16622</v>
      </c>
      <c r="AA52" s="984"/>
      <c r="AB52" s="299" t="s">
        <v>16623</v>
      </c>
      <c r="AC52" s="172">
        <f t="shared" si="8"/>
        <v>0</v>
      </c>
      <c r="AD52" s="10"/>
      <c r="AE52" s="10"/>
      <c r="AF52" s="202" t="str">
        <f>IFERROR(_xlfn.XLOOKUP(確報【３月】!$AE52,台帳表ｓ[整理番号],台帳表ｓ[繁閑調整]),"")</f>
        <v/>
      </c>
      <c r="AG52" s="277" t="str">
        <f>IFERROR(_xlfn.XLOOKUP(確報【３月】!$AE52,台帳表ｓ[整理番号],台帳表ｓ[精算
グループ]),"")</f>
        <v/>
      </c>
      <c r="AH52" s="278" t="str">
        <f>IFERROR(_xlfn.XLOOKUP(確報【３月】!$AE52,台帳表ｓ[整理番号],台帳表ｓ[請求書発行番号]),"")</f>
        <v/>
      </c>
      <c r="AI52" s="269" t="str">
        <f>IFERROR(_xlfn.XLOOKUP(確報【３月】!$AE52,台帳表ｓ[整理番号],台帳表ｓ[繁閑調整金]),"")</f>
        <v/>
      </c>
      <c r="AJ52" s="275"/>
      <c r="AL52" s="202" t="str">
        <f>IFERROR(_xlfn.XLOOKUP(確報【３月】!AK52,台帳表ｔ[整理番号],台帳表ｔ[繁閑調整]),"")</f>
        <v/>
      </c>
      <c r="AM52" s="277" t="str">
        <f>IFERROR(_xlfn.XLOOKUP(確報【３月】!AK52,台帳表ｔ[整理番号],台帳表ｔ[精算
グループ]),"")</f>
        <v/>
      </c>
      <c r="AN52" s="278" t="str">
        <f>IFERROR(_xlfn.XLOOKUP(確報【３月】!AK52,台帳表ｔ[整理番号],台帳表ｔ[請求書発行番号]),"")</f>
        <v/>
      </c>
      <c r="AO52" s="269" t="str">
        <f>IFERROR(_xlfn.XLOOKUP(確報【３月】!AK52,台帳表ｔ[整理番号],台帳表ｔ[繁閑調整金]),"")</f>
        <v/>
      </c>
      <c r="AP52" s="275"/>
      <c r="AR52" s="202" t="str">
        <f>IFERROR(_xlfn.XLOOKUP(確報【３月】!AQ52,台帳表ｋ[整理番号],台帳表ｋ[繁閑調整]),"")</f>
        <v/>
      </c>
      <c r="AS52" s="277" t="str">
        <f>IFERROR(_xlfn.XLOOKUP(確報【３月】!AQ52,台帳表ｋ[整理番号],台帳表ｋ[精算
グループ]),"")</f>
        <v/>
      </c>
      <c r="AT52" s="278" t="str">
        <f>IFERROR(_xlfn.XLOOKUP(確報【３月】!AQ52,台帳表ｋ[整理番号],台帳表ｋ[請求書発行番号]),"")</f>
        <v/>
      </c>
      <c r="AU52" s="269" t="str">
        <f>IFERROR(_xlfn.XLOOKUP(確報【３月】!AQ52,台帳表ｋ[整理番号],台帳表ｋ[繁閑調整金]),"")</f>
        <v/>
      </c>
      <c r="AV52" s="275"/>
      <c r="AX52" s="202" t="str">
        <f>IFERROR(_xlfn.XLOOKUP(確報【３月】!AW52,台帳表ｋ[整理番号],台帳表ｋ[繁閑調整]),"")</f>
        <v/>
      </c>
      <c r="AY52" s="277" t="str">
        <f>IFERROR(_xlfn.XLOOKUP(確報【３月】!AW52,台帳表ｋ[整理番号],台帳表ｋ[精算
グループ]),"")</f>
        <v/>
      </c>
      <c r="AZ52" s="278" t="str">
        <f>IFERROR(_xlfn.XLOOKUP(確報【３月】!AW52,台帳表ｋ[整理番号],台帳表ｋ[請求書発行番号]),"")</f>
        <v/>
      </c>
      <c r="BA52" s="269" t="str">
        <f>IFERROR(_xlfn.XLOOKUP(確報【３月】!AW52,台帳表ｋ[整理番号],台帳表ｋ[繁閑調整金]),"")</f>
        <v/>
      </c>
    </row>
    <row r="53" spans="1:53" ht="16.350000000000001" customHeight="1" thickBot="1">
      <c r="A53" s="927"/>
      <c r="B53" s="927"/>
      <c r="C53" s="927"/>
      <c r="D53" s="973" t="s">
        <v>16537</v>
      </c>
      <c r="E53" s="926" t="s">
        <v>16538</v>
      </c>
      <c r="F53" s="84" t="s">
        <v>16539</v>
      </c>
      <c r="G53" s="19" t="s">
        <v>16606</v>
      </c>
      <c r="H53" s="20" t="s">
        <v>16540</v>
      </c>
      <c r="I53" s="21"/>
      <c r="J53" s="75" t="s">
        <v>16540</v>
      </c>
      <c r="K53" s="76"/>
      <c r="L53" s="75" t="s">
        <v>16540</v>
      </c>
      <c r="M53" s="76"/>
      <c r="N53" s="58" t="s">
        <v>16540</v>
      </c>
      <c r="O53" s="59"/>
      <c r="P53" s="20" t="s">
        <v>16540</v>
      </c>
      <c r="Q53" s="22"/>
      <c r="R53" s="20" t="s">
        <v>16540</v>
      </c>
      <c r="S53" s="85">
        <f>SUMIFS(台帳表ｋ[金額],台帳表ｋ[精算
グループ],確報【３月】!$H53,台帳表ｋ[入金月（月のみ）],確報【３月】!$A$1,台帳表ｋ[事務所/分室],"神")+SUMIFS(測量台帳1ｋ[入金額],測量台帳1ｋ[精算
グループ],確報【３月】!$H53,測量台帳1ｋ[入金月（月のみ）],確報【３月】!$A$1,測量台帳1ｋ[NC区分],"神奈川")+SUMIFS(測量台帳1__2ｋ[入金額(後)],測量台帳1__2ｋ[精算
グループ(後)],確報【３月】!$H53,測量台帳1__2ｋ[入金月(後)（月のみ）],確報【３月】!$A$1,測量台帳1__2ｋ[NC区分],"神奈川")</f>
        <v>0</v>
      </c>
      <c r="T53" s="86" t="s">
        <v>138</v>
      </c>
      <c r="U53" s="22">
        <f>SUMIFS(台帳表ｋ[金額],台帳表ｋ[精算
グループ],確報【３月】!$H53,台帳表ｋ[入金月（月のみ）],確報【３月】!$A$1,台帳表ｋ[事務所/分室],"湘")+SUMIFS(測量台帳1ｋ[入金額],測量台帳1ｋ[精算
グループ],確報【３月】!$H53,測量台帳1ｋ[入金月（月のみ）],確報【３月】!$A$1,測量台帳1ｋ[NC区分],"湘南")+SUMIFS(測量台帳1__2ｋ[入金額(後)],測量台帳1__2ｋ[精算
グループ(後)],確報【３月】!$H53,測量台帳1__2ｋ[入金月(後)（月のみ）],確報【３月】!$A$1,測量台帳1__2ｋ[NC区分],"湘南")</f>
        <v>0</v>
      </c>
      <c r="V53" s="20" t="s">
        <v>138</v>
      </c>
      <c r="W53" s="54" cm="1">
        <f t="array" ref="W53">INDEX(設備G入力用!$F$2:$Q$72,ROW(A48), MATCH($A$1,設備G入力用!$F$2:$Q$2,0))</f>
        <v>0</v>
      </c>
      <c r="X53" s="23">
        <f t="shared" si="7"/>
        <v>0</v>
      </c>
      <c r="Y53" s="24"/>
      <c r="Z53" s="13"/>
      <c r="AA53" s="1069" t="s">
        <v>16613</v>
      </c>
      <c r="AB53" s="1070"/>
      <c r="AC53" s="297">
        <f>SUM(AC36:AC52)</f>
        <v>0</v>
      </c>
      <c r="AD53" s="10"/>
      <c r="AE53" s="10"/>
      <c r="AF53" s="202" t="str">
        <f>IFERROR(_xlfn.XLOOKUP(確報【３月】!$AE53,台帳表ｓ[整理番号],台帳表ｓ[繁閑調整]),"")</f>
        <v/>
      </c>
      <c r="AG53" s="277" t="str">
        <f>IFERROR(_xlfn.XLOOKUP(確報【３月】!$AE53,台帳表ｓ[整理番号],台帳表ｓ[精算
グループ]),"")</f>
        <v/>
      </c>
      <c r="AH53" s="278" t="str">
        <f>IFERROR(_xlfn.XLOOKUP(確報【３月】!$AE53,台帳表ｓ[整理番号],台帳表ｓ[請求書発行番号]),"")</f>
        <v/>
      </c>
      <c r="AI53" s="269" t="str">
        <f>IFERROR(_xlfn.XLOOKUP(確報【３月】!$AE53,台帳表ｓ[整理番号],台帳表ｓ[繁閑調整金]),"")</f>
        <v/>
      </c>
      <c r="AJ53" s="275"/>
      <c r="AL53" s="202" t="str">
        <f>IFERROR(_xlfn.XLOOKUP(確報【３月】!AK53,台帳表ｔ[整理番号],台帳表ｔ[繁閑調整]),"")</f>
        <v/>
      </c>
      <c r="AM53" s="277" t="str">
        <f>IFERROR(_xlfn.XLOOKUP(確報【３月】!AK53,台帳表ｔ[整理番号],台帳表ｔ[精算
グループ]),"")</f>
        <v/>
      </c>
      <c r="AN53" s="278" t="str">
        <f>IFERROR(_xlfn.XLOOKUP(確報【３月】!AK53,台帳表ｔ[整理番号],台帳表ｔ[請求書発行番号]),"")</f>
        <v/>
      </c>
      <c r="AO53" s="269" t="str">
        <f>IFERROR(_xlfn.XLOOKUP(確報【３月】!AK53,台帳表ｔ[整理番号],台帳表ｔ[繁閑調整金]),"")</f>
        <v/>
      </c>
      <c r="AP53" s="275"/>
      <c r="AR53" s="202" t="str">
        <f>IFERROR(_xlfn.XLOOKUP(確報【３月】!AQ53,台帳表ｋ[整理番号],台帳表ｋ[繁閑調整]),"")</f>
        <v/>
      </c>
      <c r="AS53" s="277" t="str">
        <f>IFERROR(_xlfn.XLOOKUP(確報【３月】!AQ53,台帳表ｋ[整理番号],台帳表ｋ[精算
グループ]),"")</f>
        <v/>
      </c>
      <c r="AT53" s="278" t="str">
        <f>IFERROR(_xlfn.XLOOKUP(確報【３月】!AQ53,台帳表ｋ[整理番号],台帳表ｋ[請求書発行番号]),"")</f>
        <v/>
      </c>
      <c r="AU53" s="269" t="str">
        <f>IFERROR(_xlfn.XLOOKUP(確報【３月】!AQ53,台帳表ｋ[整理番号],台帳表ｋ[繁閑調整金]),"")</f>
        <v/>
      </c>
      <c r="AV53" s="275"/>
      <c r="AX53" s="202" t="str">
        <f>IFERROR(_xlfn.XLOOKUP(確報【３月】!AW53,台帳表ｋ[整理番号],台帳表ｋ[繁閑調整]),"")</f>
        <v/>
      </c>
      <c r="AY53" s="277" t="str">
        <f>IFERROR(_xlfn.XLOOKUP(確報【３月】!AW53,台帳表ｋ[整理番号],台帳表ｋ[精算
グループ]),"")</f>
        <v/>
      </c>
      <c r="AZ53" s="278" t="str">
        <f>IFERROR(_xlfn.XLOOKUP(確報【３月】!AW53,台帳表ｋ[整理番号],台帳表ｋ[請求書発行番号]),"")</f>
        <v/>
      </c>
      <c r="BA53" s="269" t="str">
        <f>IFERROR(_xlfn.XLOOKUP(確報【３月】!AW53,台帳表ｋ[整理番号],台帳表ｋ[繁閑調整金]),"")</f>
        <v/>
      </c>
    </row>
    <row r="54" spans="1:53" ht="16.350000000000001" customHeight="1">
      <c r="A54" s="927"/>
      <c r="B54" s="927"/>
      <c r="C54" s="927"/>
      <c r="D54" s="976"/>
      <c r="E54" s="927"/>
      <c r="F54" s="87" t="s">
        <v>16541</v>
      </c>
      <c r="G54" s="19" t="s">
        <v>16606</v>
      </c>
      <c r="H54" s="53" t="s">
        <v>16542</v>
      </c>
      <c r="I54" s="166"/>
      <c r="J54" s="81" t="s">
        <v>16542</v>
      </c>
      <c r="K54" s="82"/>
      <c r="L54" s="81" t="s">
        <v>16542</v>
      </c>
      <c r="M54" s="82"/>
      <c r="N54" s="69" t="s">
        <v>16542</v>
      </c>
      <c r="O54" s="70"/>
      <c r="P54" s="53" t="s">
        <v>16542</v>
      </c>
      <c r="Q54" s="54"/>
      <c r="R54" s="53" t="s">
        <v>16542</v>
      </c>
      <c r="S54" s="88">
        <f>SUMIFS(台帳表ｋ[金額],台帳表ｋ[精算
グループ],確報【３月】!$H54,台帳表ｋ[入金月（月のみ）],確報【３月】!$A$1,台帳表ｋ[事務所/分室],"神")+SUMIFS(測量台帳1ｋ[入金額],測量台帳1ｋ[精算
グループ],確報【３月】!$H54,測量台帳1ｋ[入金月（月のみ）],確報【３月】!$A$1,測量台帳1ｋ[NC区分],"神奈川")+SUMIFS(測量台帳1__2ｋ[入金額(後)],測量台帳1__2ｋ[精算
グループ(後)],確報【３月】!$H54,測量台帳1__2ｋ[入金月(後)（月のみ）],確報【３月】!$A$1,測量台帳1__2ｋ[NC区分],"神奈川")</f>
        <v>0</v>
      </c>
      <c r="T54" s="89" t="s">
        <v>143</v>
      </c>
      <c r="U54" s="54">
        <f>SUMIFS(台帳表ｋ[金額],台帳表ｋ[精算
グループ],確報【３月】!$H54,台帳表ｋ[入金月（月のみ）],確報【３月】!$A$1,台帳表ｋ[事務所/分室],"湘")+SUMIFS(測量台帳1ｋ[入金額],測量台帳1ｋ[精算
グループ],確報【３月】!$H54,測量台帳1ｋ[入金月（月のみ）],確報【３月】!$A$1,測量台帳1ｋ[NC区分],"湘南")+SUMIFS(測量台帳1__2ｋ[入金額(後)],測量台帳1__2ｋ[精算
グループ(後)],確報【３月】!$H54,測量台帳1__2ｋ[入金月(後)（月のみ）],確報【３月】!$A$1,測量台帳1__2ｋ[NC区分],"湘南")</f>
        <v>0</v>
      </c>
      <c r="V54" s="53" t="s">
        <v>143</v>
      </c>
      <c r="W54" s="54" cm="1">
        <f t="array" ref="W54">INDEX(設備G入力用!$F$2:$Q$72,ROW(A49), MATCH($A$1,設備G入力用!$F$2:$Q$2,0))</f>
        <v>0</v>
      </c>
      <c r="X54" s="30">
        <f t="shared" si="7"/>
        <v>0</v>
      </c>
      <c r="Y54" s="24"/>
      <c r="Z54" s="13"/>
      <c r="AA54" s="982" t="s">
        <v>16537</v>
      </c>
      <c r="AB54" s="303" t="s">
        <v>16540</v>
      </c>
      <c r="AC54" s="42">
        <f t="shared" ref="AC54" si="9">SUM(I53,K53,M53,O53,Q53,S53,U53,W53)</f>
        <v>0</v>
      </c>
      <c r="AD54" s="10"/>
      <c r="AE54" s="10"/>
      <c r="AF54" s="202" t="str">
        <f>IFERROR(_xlfn.XLOOKUP(確報【３月】!$AE54,台帳表ｓ[整理番号],台帳表ｓ[繁閑調整]),"")</f>
        <v/>
      </c>
      <c r="AG54" s="277" t="str">
        <f>IFERROR(_xlfn.XLOOKUP(確報【３月】!$AE54,台帳表ｓ[整理番号],台帳表ｓ[精算
グループ]),"")</f>
        <v/>
      </c>
      <c r="AH54" s="278" t="str">
        <f>IFERROR(_xlfn.XLOOKUP(確報【３月】!$AE54,台帳表ｓ[整理番号],台帳表ｓ[請求書発行番号]),"")</f>
        <v/>
      </c>
      <c r="AI54" s="269" t="str">
        <f>IFERROR(_xlfn.XLOOKUP(確報【３月】!$AE54,台帳表ｓ[整理番号],台帳表ｓ[繁閑調整金]),"")</f>
        <v/>
      </c>
      <c r="AJ54" s="275"/>
      <c r="AL54" s="202" t="str">
        <f>IFERROR(_xlfn.XLOOKUP(確報【３月】!AK54,台帳表ｔ[整理番号],台帳表ｔ[繁閑調整]),"")</f>
        <v/>
      </c>
      <c r="AM54" s="277" t="str">
        <f>IFERROR(_xlfn.XLOOKUP(確報【３月】!AK54,台帳表ｔ[整理番号],台帳表ｔ[精算
グループ]),"")</f>
        <v/>
      </c>
      <c r="AN54" s="278" t="str">
        <f>IFERROR(_xlfn.XLOOKUP(確報【３月】!AK54,台帳表ｔ[整理番号],台帳表ｔ[請求書発行番号]),"")</f>
        <v/>
      </c>
      <c r="AO54" s="269" t="str">
        <f>IFERROR(_xlfn.XLOOKUP(確報【３月】!AK54,台帳表ｔ[整理番号],台帳表ｔ[繁閑調整金]),"")</f>
        <v/>
      </c>
      <c r="AP54" s="275"/>
      <c r="AR54" s="202" t="str">
        <f>IFERROR(_xlfn.XLOOKUP(確報【３月】!AQ54,台帳表ｋ[整理番号],台帳表ｋ[繁閑調整]),"")</f>
        <v/>
      </c>
      <c r="AS54" s="277" t="str">
        <f>IFERROR(_xlfn.XLOOKUP(確報【３月】!AQ54,台帳表ｋ[整理番号],台帳表ｋ[精算
グループ]),"")</f>
        <v/>
      </c>
      <c r="AT54" s="278" t="str">
        <f>IFERROR(_xlfn.XLOOKUP(確報【３月】!AQ54,台帳表ｋ[整理番号],台帳表ｋ[請求書発行番号]),"")</f>
        <v/>
      </c>
      <c r="AU54" s="269" t="str">
        <f>IFERROR(_xlfn.XLOOKUP(確報【３月】!AQ54,台帳表ｋ[整理番号],台帳表ｋ[繁閑調整金]),"")</f>
        <v/>
      </c>
      <c r="AV54" s="275"/>
      <c r="AX54" s="202" t="str">
        <f>IFERROR(_xlfn.XLOOKUP(確報【３月】!AW54,台帳表ｋ[整理番号],台帳表ｋ[繁閑調整]),"")</f>
        <v/>
      </c>
      <c r="AY54" s="277" t="str">
        <f>IFERROR(_xlfn.XLOOKUP(確報【３月】!AW54,台帳表ｋ[整理番号],台帳表ｋ[精算
グループ]),"")</f>
        <v/>
      </c>
      <c r="AZ54" s="278" t="str">
        <f>IFERROR(_xlfn.XLOOKUP(確報【３月】!AW54,台帳表ｋ[整理番号],台帳表ｋ[請求書発行番号]),"")</f>
        <v/>
      </c>
      <c r="BA54" s="269" t="str">
        <f>IFERROR(_xlfn.XLOOKUP(確報【３月】!AW54,台帳表ｋ[整理番号],台帳表ｋ[繁閑調整金]),"")</f>
        <v/>
      </c>
    </row>
    <row r="55" spans="1:53" ht="16.350000000000001" customHeight="1">
      <c r="A55" s="927"/>
      <c r="B55" s="927"/>
      <c r="C55" s="927"/>
      <c r="D55" s="976"/>
      <c r="E55" s="927"/>
      <c r="F55" s="91" t="s">
        <v>16482</v>
      </c>
      <c r="G55" s="52" t="s">
        <v>16606</v>
      </c>
      <c r="H55" s="27" t="s">
        <v>16543</v>
      </c>
      <c r="I55" s="28"/>
      <c r="J55" s="78" t="s">
        <v>16543</v>
      </c>
      <c r="K55" s="40"/>
      <c r="L55" s="78" t="s">
        <v>16543</v>
      </c>
      <c r="M55" s="40"/>
      <c r="N55" s="60" t="s">
        <v>16543</v>
      </c>
      <c r="O55" s="61"/>
      <c r="P55" s="27" t="s">
        <v>16543</v>
      </c>
      <c r="Q55" s="29"/>
      <c r="R55" s="27" t="s">
        <v>16543</v>
      </c>
      <c r="S55" s="92">
        <f>SUMIFS(台帳表ｋ[金額],台帳表ｋ[精算
グループ],確報【３月】!$H55,台帳表ｋ[入金月（月のみ）],確報【３月】!$A$1,台帳表ｋ[事務所/分室],"神")+SUMIFS(測量台帳1ｋ[入金額],測量台帳1ｋ[精算
グループ],確報【３月】!$H55,測量台帳1ｋ[入金月（月のみ）],確報【３月】!$A$1,測量台帳1ｋ[NC区分],"神奈川")+SUMIFS(測量台帳1__2ｋ[入金額(後)],測量台帳1__2ｋ[精算
グループ(後)],確報【３月】!$H55,測量台帳1__2ｋ[入金月(後)（月のみ）],確報【３月】!$A$1,測量台帳1__2ｋ[NC区分],"神奈川")</f>
        <v>0</v>
      </c>
      <c r="T55" s="93" t="s">
        <v>148</v>
      </c>
      <c r="U55" s="29">
        <f>SUMIFS(台帳表ｋ[金額],台帳表ｋ[精算
グループ],確報【３月】!$H55,台帳表ｋ[入金月（月のみ）],確報【３月】!$A$1,台帳表ｋ[事務所/分室],"湘")+SUMIFS(測量台帳1ｋ[入金額],測量台帳1ｋ[精算
グループ],確報【３月】!$H55,測量台帳1ｋ[入金月（月のみ）],確報【３月】!$A$1,測量台帳1ｋ[NC区分],"湘南")+SUMIFS(測量台帳1__2ｋ[入金額(後)],測量台帳1__2ｋ[精算
グループ(後)],確報【３月】!$H55,測量台帳1__2ｋ[入金月(後)（月のみ）],確報【３月】!$A$1,測量台帳1__2ｋ[NC区分],"湘南")</f>
        <v>0</v>
      </c>
      <c r="V55" s="27" t="s">
        <v>148</v>
      </c>
      <c r="W55" s="29" cm="1">
        <f t="array" ref="W55">INDEX(設備G入力用!$F$2:$Q$72,ROW(A50), MATCH($A$1,設備G入力用!$F$2:$Q$2,0))</f>
        <v>0</v>
      </c>
      <c r="X55" s="30">
        <f t="shared" si="7"/>
        <v>0</v>
      </c>
      <c r="AA55" s="983"/>
      <c r="AB55" s="304" t="s">
        <v>16542</v>
      </c>
      <c r="AC55" s="172">
        <f>SUM(I54,K54,M54,O54,Q54,S54,U54,W54)</f>
        <v>0</v>
      </c>
      <c r="AD55" s="10"/>
      <c r="AE55" s="10"/>
      <c r="AF55" s="202" t="str">
        <f>IFERROR(_xlfn.XLOOKUP(確報【３月】!$AE55,台帳表ｓ[整理番号],台帳表ｓ[繁閑調整]),"")</f>
        <v/>
      </c>
      <c r="AG55" s="277" t="str">
        <f>IFERROR(_xlfn.XLOOKUP(確報【３月】!$AE55,台帳表ｓ[整理番号],台帳表ｓ[精算
グループ]),"")</f>
        <v/>
      </c>
      <c r="AH55" s="278" t="str">
        <f>IFERROR(_xlfn.XLOOKUP(確報【３月】!$AE55,台帳表ｓ[整理番号],台帳表ｓ[請求書発行番号]),"")</f>
        <v/>
      </c>
      <c r="AI55" s="269" t="str">
        <f>IFERROR(_xlfn.XLOOKUP(確報【３月】!$AE55,台帳表ｓ[整理番号],台帳表ｓ[繁閑調整金]),"")</f>
        <v/>
      </c>
      <c r="AJ55" s="275"/>
      <c r="AL55" s="202" t="str">
        <f>IFERROR(_xlfn.XLOOKUP(確報【３月】!AK55,台帳表ｔ[整理番号],台帳表ｔ[繁閑調整]),"")</f>
        <v/>
      </c>
      <c r="AM55" s="277" t="str">
        <f>IFERROR(_xlfn.XLOOKUP(確報【３月】!AK55,台帳表ｔ[整理番号],台帳表ｔ[精算
グループ]),"")</f>
        <v/>
      </c>
      <c r="AN55" s="278" t="str">
        <f>IFERROR(_xlfn.XLOOKUP(確報【３月】!AK55,台帳表ｔ[整理番号],台帳表ｔ[請求書発行番号]),"")</f>
        <v/>
      </c>
      <c r="AO55" s="269" t="str">
        <f>IFERROR(_xlfn.XLOOKUP(確報【３月】!AK55,台帳表ｔ[整理番号],台帳表ｔ[繁閑調整金]),"")</f>
        <v/>
      </c>
      <c r="AP55" s="275"/>
      <c r="AR55" s="202" t="str">
        <f>IFERROR(_xlfn.XLOOKUP(確報【３月】!AQ55,台帳表ｋ[整理番号],台帳表ｋ[繁閑調整]),"")</f>
        <v/>
      </c>
      <c r="AS55" s="277" t="str">
        <f>IFERROR(_xlfn.XLOOKUP(確報【３月】!AQ55,台帳表ｋ[整理番号],台帳表ｋ[精算
グループ]),"")</f>
        <v/>
      </c>
      <c r="AT55" s="278" t="str">
        <f>IFERROR(_xlfn.XLOOKUP(確報【３月】!AQ55,台帳表ｋ[整理番号],台帳表ｋ[請求書発行番号]),"")</f>
        <v/>
      </c>
      <c r="AU55" s="269" t="str">
        <f>IFERROR(_xlfn.XLOOKUP(確報【３月】!AQ55,台帳表ｋ[整理番号],台帳表ｋ[繁閑調整金]),"")</f>
        <v/>
      </c>
      <c r="AV55" s="275"/>
      <c r="AX55" s="202" t="str">
        <f>IFERROR(_xlfn.XLOOKUP(確報【３月】!AW55,台帳表ｋ[整理番号],台帳表ｋ[繁閑調整]),"")</f>
        <v/>
      </c>
      <c r="AY55" s="277" t="str">
        <f>IFERROR(_xlfn.XLOOKUP(確報【３月】!AW55,台帳表ｋ[整理番号],台帳表ｋ[精算
グループ]),"")</f>
        <v/>
      </c>
      <c r="AZ55" s="278" t="str">
        <f>IFERROR(_xlfn.XLOOKUP(確報【３月】!AW55,台帳表ｋ[整理番号],台帳表ｋ[請求書発行番号]),"")</f>
        <v/>
      </c>
      <c r="BA55" s="269" t="str">
        <f>IFERROR(_xlfn.XLOOKUP(確報【３月】!AW55,台帳表ｋ[整理番号],台帳表ｋ[繁閑調整金]),"")</f>
        <v/>
      </c>
    </row>
    <row r="56" spans="1:53" ht="16.350000000000001" customHeight="1">
      <c r="A56" s="927"/>
      <c r="B56" s="927"/>
      <c r="C56" s="927"/>
      <c r="D56" s="976"/>
      <c r="E56" s="927"/>
      <c r="F56" s="91" t="s">
        <v>16484</v>
      </c>
      <c r="G56" s="52" t="s">
        <v>16606</v>
      </c>
      <c r="H56" s="27" t="s">
        <v>16544</v>
      </c>
      <c r="I56" s="28"/>
      <c r="J56" s="78" t="s">
        <v>16544</v>
      </c>
      <c r="K56" s="40"/>
      <c r="L56" s="78" t="s">
        <v>16544</v>
      </c>
      <c r="M56" s="40"/>
      <c r="N56" s="60" t="s">
        <v>16544</v>
      </c>
      <c r="O56" s="61"/>
      <c r="P56" s="27" t="s">
        <v>16544</v>
      </c>
      <c r="Q56" s="29"/>
      <c r="R56" s="27" t="s">
        <v>16544</v>
      </c>
      <c r="S56" s="92">
        <f>SUMIFS(台帳表ｋ[金額],台帳表ｋ[精算
グループ],確報【３月】!$H56,台帳表ｋ[入金月（月のみ）],確報【３月】!$A$1,台帳表ｋ[事務所/分室],"神")+SUMIFS(測量台帳1ｋ[入金額],測量台帳1ｋ[精算
グループ],確報【３月】!$H56,測量台帳1ｋ[入金月（月のみ）],確報【３月】!$A$1,測量台帳1ｋ[NC区分],"神奈川")+SUMIFS(測量台帳1__2ｋ[入金額(後)],測量台帳1__2ｋ[精算
グループ(後)],確報【３月】!$H56,測量台帳1__2ｋ[入金月(後)（月のみ）],確報【３月】!$A$1,測量台帳1__2ｋ[NC区分],"神奈川")</f>
        <v>0</v>
      </c>
      <c r="T56" s="93" t="s">
        <v>152</v>
      </c>
      <c r="U56" s="29">
        <f>SUMIFS(台帳表ｋ[金額],台帳表ｋ[精算
グループ],確報【３月】!$H56,台帳表ｋ[入金月（月のみ）],確報【３月】!$A$1,台帳表ｋ[事務所/分室],"湘")+SUMIFS(測量台帳1ｋ[入金額],測量台帳1ｋ[精算
グループ],確報【３月】!$H56,測量台帳1ｋ[入金月（月のみ）],確報【３月】!$A$1,測量台帳1ｋ[NC区分],"湘南")+SUMIFS(測量台帳1__2ｋ[入金額(後)],測量台帳1__2ｋ[精算
グループ(後)],確報【３月】!$H56,測量台帳1__2ｋ[入金月(後)（月のみ）],確報【３月】!$A$1,測量台帳1__2ｋ[NC区分],"湘南")</f>
        <v>0</v>
      </c>
      <c r="V56" s="27" t="s">
        <v>152</v>
      </c>
      <c r="W56" s="29" cm="1">
        <f t="array" ref="W56">INDEX(設備G入力用!$F$2:$Q$72,ROW(A51), MATCH($A$1,設備G入力用!$F$2:$Q$2,0))</f>
        <v>0</v>
      </c>
      <c r="X56" s="30">
        <f t="shared" si="7"/>
        <v>0</v>
      </c>
      <c r="Y56" s="24"/>
      <c r="Z56" s="13"/>
      <c r="AA56" s="983"/>
      <c r="AB56" s="304" t="s">
        <v>16543</v>
      </c>
      <c r="AC56" s="172">
        <f t="shared" ref="AC56:AC60" si="10">SUM(I55,K55,M55,O55,Q55,S55,U55,W55)</f>
        <v>0</v>
      </c>
      <c r="AD56" s="10"/>
      <c r="AE56" s="10"/>
      <c r="AF56" s="202" t="str">
        <f>IFERROR(_xlfn.XLOOKUP(確報【３月】!$AE56,台帳表ｓ[整理番号],台帳表ｓ[繁閑調整]),"")</f>
        <v/>
      </c>
      <c r="AG56" s="277" t="str">
        <f>IFERROR(_xlfn.XLOOKUP(確報【３月】!$AE56,台帳表ｓ[整理番号],台帳表ｓ[精算
グループ]),"")</f>
        <v/>
      </c>
      <c r="AH56" s="278" t="str">
        <f>IFERROR(_xlfn.XLOOKUP(確報【３月】!$AE56,台帳表ｓ[整理番号],台帳表ｓ[請求書発行番号]),"")</f>
        <v/>
      </c>
      <c r="AI56" s="269" t="str">
        <f>IFERROR(_xlfn.XLOOKUP(確報【３月】!$AE56,台帳表ｓ[整理番号],台帳表ｓ[繁閑調整金]),"")</f>
        <v/>
      </c>
      <c r="AJ56" s="275"/>
      <c r="AL56" s="202" t="str">
        <f>IFERROR(_xlfn.XLOOKUP(確報【３月】!AK56,台帳表ｔ[整理番号],台帳表ｔ[繁閑調整]),"")</f>
        <v/>
      </c>
      <c r="AM56" s="277" t="str">
        <f>IFERROR(_xlfn.XLOOKUP(確報【３月】!AK56,台帳表ｔ[整理番号],台帳表ｔ[精算
グループ]),"")</f>
        <v/>
      </c>
      <c r="AN56" s="278" t="str">
        <f>IFERROR(_xlfn.XLOOKUP(確報【３月】!AK56,台帳表ｔ[整理番号],台帳表ｔ[請求書発行番号]),"")</f>
        <v/>
      </c>
      <c r="AO56" s="269" t="str">
        <f>IFERROR(_xlfn.XLOOKUP(確報【３月】!AK56,台帳表ｔ[整理番号],台帳表ｔ[繁閑調整金]),"")</f>
        <v/>
      </c>
      <c r="AP56" s="275"/>
      <c r="AR56" s="202" t="str">
        <f>IFERROR(_xlfn.XLOOKUP(確報【３月】!AQ56,台帳表ｋ[整理番号],台帳表ｋ[繁閑調整]),"")</f>
        <v/>
      </c>
      <c r="AS56" s="277" t="str">
        <f>IFERROR(_xlfn.XLOOKUP(確報【３月】!AQ56,台帳表ｋ[整理番号],台帳表ｋ[精算
グループ]),"")</f>
        <v/>
      </c>
      <c r="AT56" s="278" t="str">
        <f>IFERROR(_xlfn.XLOOKUP(確報【３月】!AQ56,台帳表ｋ[整理番号],台帳表ｋ[請求書発行番号]),"")</f>
        <v/>
      </c>
      <c r="AU56" s="269" t="str">
        <f>IFERROR(_xlfn.XLOOKUP(確報【３月】!AQ56,台帳表ｋ[整理番号],台帳表ｋ[繁閑調整金]),"")</f>
        <v/>
      </c>
      <c r="AV56" s="275"/>
      <c r="AX56" s="202" t="str">
        <f>IFERROR(_xlfn.XLOOKUP(確報【３月】!AW56,台帳表ｋ[整理番号],台帳表ｋ[繁閑調整]),"")</f>
        <v/>
      </c>
      <c r="AY56" s="277" t="str">
        <f>IFERROR(_xlfn.XLOOKUP(確報【３月】!AW56,台帳表ｋ[整理番号],台帳表ｋ[精算
グループ]),"")</f>
        <v/>
      </c>
      <c r="AZ56" s="278" t="str">
        <f>IFERROR(_xlfn.XLOOKUP(確報【３月】!AW56,台帳表ｋ[整理番号],台帳表ｋ[請求書発行番号]),"")</f>
        <v/>
      </c>
      <c r="BA56" s="269" t="str">
        <f>IFERROR(_xlfn.XLOOKUP(確報【３月】!AW56,台帳表ｋ[整理番号],台帳表ｋ[繁閑調整金]),"")</f>
        <v/>
      </c>
    </row>
    <row r="57" spans="1:53" ht="16.350000000000001" customHeight="1" thickBot="1">
      <c r="A57" s="927"/>
      <c r="B57" s="927"/>
      <c r="C57" s="927"/>
      <c r="D57" s="976"/>
      <c r="E57" s="927"/>
      <c r="F57" s="91" t="s">
        <v>16496</v>
      </c>
      <c r="G57" s="52" t="s">
        <v>16606</v>
      </c>
      <c r="H57" s="27" t="s">
        <v>16545</v>
      </c>
      <c r="I57" s="28"/>
      <c r="J57" s="78" t="s">
        <v>16545</v>
      </c>
      <c r="K57" s="40"/>
      <c r="L57" s="78" t="s">
        <v>16545</v>
      </c>
      <c r="M57" s="40"/>
      <c r="N57" s="60" t="s">
        <v>16545</v>
      </c>
      <c r="O57" s="61"/>
      <c r="P57" s="27" t="s">
        <v>16545</v>
      </c>
      <c r="Q57" s="29"/>
      <c r="R57" s="27" t="s">
        <v>16545</v>
      </c>
      <c r="S57" s="92">
        <f>SUMIFS(台帳表ｋ[金額],台帳表ｋ[精算
グループ],確報【３月】!$H57,台帳表ｋ[入金月（月のみ）],確報【３月】!$A$1,台帳表ｋ[事務所/分室],"神")+SUMIFS(測量台帳1ｋ[入金額],測量台帳1ｋ[精算
グループ],確報【３月】!$H57,測量台帳1ｋ[入金月（月のみ）],確報【３月】!$A$1,測量台帳1ｋ[NC区分],"神奈川")+SUMIFS(測量台帳1__2ｋ[入金額(後)],測量台帳1__2ｋ[精算
グループ(後)],確報【３月】!$H57,測量台帳1__2ｋ[入金月(後)（月のみ）],確報【３月】!$A$1,測量台帳1__2ｋ[NC区分],"神奈川")</f>
        <v>0</v>
      </c>
      <c r="T57" s="93" t="s">
        <v>155</v>
      </c>
      <c r="U57" s="29">
        <f>SUMIFS(台帳表ｋ[金額],台帳表ｋ[精算
グループ],確報【３月】!$H57,台帳表ｋ[入金月（月のみ）],確報【３月】!$A$1,台帳表ｋ[事務所/分室],"湘")+SUMIFS(測量台帳1ｋ[入金額],測量台帳1ｋ[精算
グループ],確報【３月】!$H57,測量台帳1ｋ[入金月（月のみ）],確報【３月】!$A$1,測量台帳1ｋ[NC区分],"湘南")+SUMIFS(測量台帳1__2ｋ[入金額(後)],測量台帳1__2ｋ[精算
グループ(後)],確報【３月】!$H57,測量台帳1__2ｋ[入金月(後)（月のみ）],確報【３月】!$A$1,測量台帳1__2ｋ[NC区分],"湘南")</f>
        <v>0</v>
      </c>
      <c r="V57" s="27" t="s">
        <v>155</v>
      </c>
      <c r="W57" s="29" cm="1">
        <f t="array" ref="W57">INDEX(設備G入力用!$F$2:$Q$72,ROW(A52), MATCH($A$1,設備G入力用!$F$2:$Q$2,0))</f>
        <v>0</v>
      </c>
      <c r="X57" s="30">
        <f t="shared" si="7"/>
        <v>0</v>
      </c>
      <c r="AA57" s="983"/>
      <c r="AB57" s="304" t="s">
        <v>16544</v>
      </c>
      <c r="AC57" s="172">
        <f t="shared" si="10"/>
        <v>0</v>
      </c>
      <c r="AD57" s="10"/>
      <c r="AE57" s="10"/>
      <c r="AF57" s="202" t="str">
        <f>IFERROR(_xlfn.XLOOKUP(確報【３月】!$AE57,台帳表ｓ[整理番号],台帳表ｓ[繁閑調整]),"")</f>
        <v/>
      </c>
      <c r="AG57" s="277" t="str">
        <f>IFERROR(_xlfn.XLOOKUP(確報【３月】!$AE57,台帳表ｓ[整理番号],台帳表ｓ[精算
グループ]),"")</f>
        <v/>
      </c>
      <c r="AH57" s="278" t="str">
        <f>IFERROR(_xlfn.XLOOKUP(確報【３月】!$AE57,台帳表ｓ[整理番号],台帳表ｓ[請求書発行番号]),"")</f>
        <v/>
      </c>
      <c r="AI57" s="269" t="str">
        <f>IFERROR(_xlfn.XLOOKUP(確報【３月】!$AE57,台帳表ｓ[整理番号],台帳表ｓ[繁閑調整金]),"")</f>
        <v/>
      </c>
      <c r="AJ57" s="275"/>
      <c r="AL57" s="202" t="str">
        <f>IFERROR(_xlfn.XLOOKUP(確報【３月】!AK57,台帳表ｔ[整理番号],台帳表ｔ[繁閑調整]),"")</f>
        <v/>
      </c>
      <c r="AM57" s="277" t="str">
        <f>IFERROR(_xlfn.XLOOKUP(確報【３月】!AK57,台帳表ｔ[整理番号],台帳表ｔ[精算
グループ]),"")</f>
        <v/>
      </c>
      <c r="AN57" s="278" t="str">
        <f>IFERROR(_xlfn.XLOOKUP(確報【３月】!AK57,台帳表ｔ[整理番号],台帳表ｔ[請求書発行番号]),"")</f>
        <v/>
      </c>
      <c r="AO57" s="269" t="str">
        <f>IFERROR(_xlfn.XLOOKUP(確報【３月】!AK57,台帳表ｔ[整理番号],台帳表ｔ[繁閑調整金]),"")</f>
        <v/>
      </c>
      <c r="AP57" s="275"/>
      <c r="AR57" s="202" t="str">
        <f>IFERROR(_xlfn.XLOOKUP(確報【３月】!AQ57,台帳表ｋ[整理番号],台帳表ｋ[繁閑調整]),"")</f>
        <v/>
      </c>
      <c r="AS57" s="277" t="str">
        <f>IFERROR(_xlfn.XLOOKUP(確報【３月】!AQ57,台帳表ｋ[整理番号],台帳表ｋ[精算
グループ]),"")</f>
        <v/>
      </c>
      <c r="AT57" s="278" t="str">
        <f>IFERROR(_xlfn.XLOOKUP(確報【３月】!AQ57,台帳表ｋ[整理番号],台帳表ｋ[請求書発行番号]),"")</f>
        <v/>
      </c>
      <c r="AU57" s="269" t="str">
        <f>IFERROR(_xlfn.XLOOKUP(確報【３月】!AQ57,台帳表ｋ[整理番号],台帳表ｋ[繁閑調整金]),"")</f>
        <v/>
      </c>
      <c r="AV57" s="275"/>
      <c r="AX57" s="202" t="str">
        <f>IFERROR(_xlfn.XLOOKUP(確報【３月】!AW57,台帳表ｋ[整理番号],台帳表ｋ[繁閑調整]),"")</f>
        <v/>
      </c>
      <c r="AY57" s="277" t="str">
        <f>IFERROR(_xlfn.XLOOKUP(確報【３月】!AW57,台帳表ｋ[整理番号],台帳表ｋ[精算
グループ]),"")</f>
        <v/>
      </c>
      <c r="AZ57" s="278" t="str">
        <f>IFERROR(_xlfn.XLOOKUP(確報【３月】!AW57,台帳表ｋ[整理番号],台帳表ｋ[請求書発行番号]),"")</f>
        <v/>
      </c>
      <c r="BA57" s="269" t="str">
        <f>IFERROR(_xlfn.XLOOKUP(確報【３月】!AW57,台帳表ｋ[整理番号],台帳表ｋ[繁閑調整金]),"")</f>
        <v/>
      </c>
    </row>
    <row r="58" spans="1:53" ht="16.350000000000001" customHeight="1" thickBot="1">
      <c r="A58" s="927"/>
      <c r="B58" s="927"/>
      <c r="C58" s="927"/>
      <c r="D58" s="976"/>
      <c r="E58" s="928"/>
      <c r="F58" s="198" t="s">
        <v>16546</v>
      </c>
      <c r="G58" s="199" t="s">
        <v>16606</v>
      </c>
      <c r="H58" s="67" t="s">
        <v>16547</v>
      </c>
      <c r="I58" s="38"/>
      <c r="J58" s="79" t="s">
        <v>16547</v>
      </c>
      <c r="K58" s="80"/>
      <c r="L58" s="79" t="s">
        <v>16547</v>
      </c>
      <c r="M58" s="80"/>
      <c r="N58" s="66" t="s">
        <v>16547</v>
      </c>
      <c r="O58" s="39"/>
      <c r="P58" s="67" t="s">
        <v>16547</v>
      </c>
      <c r="Q58" s="39"/>
      <c r="R58" s="67" t="s">
        <v>16547</v>
      </c>
      <c r="S58" s="80">
        <f>SUMIFS(台帳表ｋ[金額],台帳表ｋ[精算
グループ],確報【３月】!$H58,台帳表ｋ[入金月（月のみ）],確報【３月】!$A$1,台帳表ｋ[事務所/分室],"神")+SUMIFS(測量台帳1ｋ[入金額],測量台帳1ｋ[精算
グループ],確報【３月】!$H58,測量台帳1ｋ[入金月（月のみ）],確報【３月】!$A$1,測量台帳1ｋ[NC区分],"神奈川")+SUMIFS(測量台帳1__2ｋ[入金額(後)],測量台帳1__2ｋ[精算
グループ(後)],確報【３月】!$H58,測量台帳1__2ｋ[入金月(後)（月のみ）],確報【３月】!$A$1,測量台帳1__2ｋ[NC区分],"神奈川")</f>
        <v>0</v>
      </c>
      <c r="T58" s="66" t="s">
        <v>168</v>
      </c>
      <c r="U58" s="39">
        <f>SUMIFS(台帳表ｋ[金額],台帳表ｋ[精算
グループ],確報【３月】!$H58,台帳表ｋ[入金月（月のみ）],確報【３月】!$A$1,台帳表ｋ[事務所/分室],"湘")+SUMIFS(測量台帳1ｋ[入金額],測量台帳1ｋ[精算
グループ],確報【３月】!$H58,測量台帳1ｋ[入金月（月のみ）],確報【３月】!$A$1,測量台帳1ｋ[NC区分],"湘南")+SUMIFS(測量台帳1__2ｋ[入金額(後)],測量台帳1__2ｋ[精算
グループ(後)],確報【３月】!$H58,測量台帳1__2ｋ[入金月(後)（月のみ）],確報【３月】!$A$1,測量台帳1__2ｋ[NC区分],"湘南")</f>
        <v>0</v>
      </c>
      <c r="V58" s="67" t="s">
        <v>168</v>
      </c>
      <c r="W58" s="39" cm="1">
        <f t="array" ref="W58">INDEX(設備G入力用!$F$2:$Q$72,ROW(A53), MATCH($A$1,設備G入力用!$F$2:$Q$2,0))</f>
        <v>0</v>
      </c>
      <c r="X58" s="30">
        <f t="shared" si="7"/>
        <v>0</v>
      </c>
      <c r="Y58" s="16">
        <f>SUM(X53:X58)</f>
        <v>0</v>
      </c>
      <c r="Z58" s="13" t="s">
        <v>16624</v>
      </c>
      <c r="AA58" s="983"/>
      <c r="AB58" s="304" t="s">
        <v>16545</v>
      </c>
      <c r="AC58" s="172">
        <f t="shared" si="10"/>
        <v>0</v>
      </c>
      <c r="AD58" s="10"/>
      <c r="AE58" s="10"/>
      <c r="AF58" s="202" t="str">
        <f>IFERROR(_xlfn.XLOOKUP(確報【３月】!$AE58,台帳表ｓ[整理番号],台帳表ｓ[繁閑調整]),"")</f>
        <v/>
      </c>
      <c r="AG58" s="277" t="str">
        <f>IFERROR(_xlfn.XLOOKUP(確報【３月】!$AE58,台帳表ｓ[整理番号],台帳表ｓ[精算
グループ]),"")</f>
        <v/>
      </c>
      <c r="AH58" s="278" t="str">
        <f>IFERROR(_xlfn.XLOOKUP(確報【３月】!$AE58,台帳表ｓ[整理番号],台帳表ｓ[請求書発行番号]),"")</f>
        <v/>
      </c>
      <c r="AI58" s="269" t="str">
        <f>IFERROR(_xlfn.XLOOKUP(確報【３月】!$AE58,台帳表ｓ[整理番号],台帳表ｓ[繁閑調整金]),"")</f>
        <v/>
      </c>
      <c r="AJ58" s="275"/>
      <c r="AL58" s="202" t="str">
        <f>IFERROR(_xlfn.XLOOKUP(確報【３月】!AK58,台帳表ｔ[整理番号],台帳表ｔ[繁閑調整]),"")</f>
        <v/>
      </c>
      <c r="AM58" s="277" t="str">
        <f>IFERROR(_xlfn.XLOOKUP(確報【３月】!AK58,台帳表ｔ[整理番号],台帳表ｔ[精算
グループ]),"")</f>
        <v/>
      </c>
      <c r="AN58" s="278" t="str">
        <f>IFERROR(_xlfn.XLOOKUP(確報【３月】!AK58,台帳表ｔ[整理番号],台帳表ｔ[請求書発行番号]),"")</f>
        <v/>
      </c>
      <c r="AO58" s="269" t="str">
        <f>IFERROR(_xlfn.XLOOKUP(確報【３月】!AK58,台帳表ｔ[整理番号],台帳表ｔ[繁閑調整金]),"")</f>
        <v/>
      </c>
      <c r="AP58" s="275"/>
      <c r="AR58" s="202" t="str">
        <f>IFERROR(_xlfn.XLOOKUP(確報【３月】!AQ58,台帳表ｋ[整理番号],台帳表ｋ[繁閑調整]),"")</f>
        <v/>
      </c>
      <c r="AS58" s="277" t="str">
        <f>IFERROR(_xlfn.XLOOKUP(確報【３月】!AQ58,台帳表ｋ[整理番号],台帳表ｋ[精算
グループ]),"")</f>
        <v/>
      </c>
      <c r="AT58" s="278" t="str">
        <f>IFERROR(_xlfn.XLOOKUP(確報【３月】!AQ58,台帳表ｋ[整理番号],台帳表ｋ[請求書発行番号]),"")</f>
        <v/>
      </c>
      <c r="AU58" s="269" t="str">
        <f>IFERROR(_xlfn.XLOOKUP(確報【３月】!AQ58,台帳表ｋ[整理番号],台帳表ｋ[繁閑調整金]),"")</f>
        <v/>
      </c>
      <c r="AV58" s="275"/>
      <c r="AX58" s="202" t="str">
        <f>IFERROR(_xlfn.XLOOKUP(確報【３月】!AW58,台帳表ｋ[整理番号],台帳表ｋ[繁閑調整]),"")</f>
        <v/>
      </c>
      <c r="AY58" s="277" t="str">
        <f>IFERROR(_xlfn.XLOOKUP(確報【３月】!AW58,台帳表ｋ[整理番号],台帳表ｋ[精算
グループ]),"")</f>
        <v/>
      </c>
      <c r="AZ58" s="278" t="str">
        <f>IFERROR(_xlfn.XLOOKUP(確報【３月】!AW58,台帳表ｋ[整理番号],台帳表ｋ[請求書発行番号]),"")</f>
        <v/>
      </c>
      <c r="BA58" s="269" t="str">
        <f>IFERROR(_xlfn.XLOOKUP(確報【３月】!AW58,台帳表ｋ[整理番号],台帳表ｋ[繁閑調整金]),"")</f>
        <v/>
      </c>
    </row>
    <row r="59" spans="1:53" ht="16.350000000000001" customHeight="1">
      <c r="A59" s="927"/>
      <c r="B59" s="927"/>
      <c r="C59" s="927"/>
      <c r="D59" s="976"/>
      <c r="E59" s="926" t="s">
        <v>16454</v>
      </c>
      <c r="F59" s="84" t="s">
        <v>16548</v>
      </c>
      <c r="G59" s="19" t="s">
        <v>16606</v>
      </c>
      <c r="H59" s="20" t="s">
        <v>16493</v>
      </c>
      <c r="I59" s="21"/>
      <c r="J59" s="75" t="s">
        <v>16493</v>
      </c>
      <c r="K59" s="76"/>
      <c r="L59" s="75" t="s">
        <v>16493</v>
      </c>
      <c r="M59" s="76"/>
      <c r="N59" s="58" t="s">
        <v>16493</v>
      </c>
      <c r="O59" s="59"/>
      <c r="P59" s="20" t="s">
        <v>16493</v>
      </c>
      <c r="Q59" s="22"/>
      <c r="R59" s="20" t="s">
        <v>16493</v>
      </c>
      <c r="S59" s="85">
        <f>SUMIFS(台帳表ｋ[金額],台帳表ｋ[精算
グループ],確報【３月】!$H59,台帳表ｋ[入金月（月のみ）],確報【３月】!$A$1,台帳表ｋ[事務所/分室],"神")+SUMIFS(測量台帳1ｋ[入金額],測量台帳1ｋ[精算
グループ],確報【３月】!$H59,測量台帳1ｋ[入金月（月のみ）],確報【３月】!$A$1,測量台帳1ｋ[NC区分],"神奈川")+SUMIFS(測量台帳1__2ｋ[入金額(後)],測量台帳1__2ｋ[精算
グループ(後)],確報【３月】!$H59,測量台帳1__2ｋ[入金月(後)（月のみ）],確報【３月】!$A$1,測量台帳1__2ｋ[NC区分],"神奈川")</f>
        <v>0</v>
      </c>
      <c r="T59" s="86" t="s">
        <v>94</v>
      </c>
      <c r="U59" s="22">
        <f>SUMIFS(台帳表ｋ[金額],台帳表ｋ[精算
グループ],確報【３月】!$H59,台帳表ｋ[入金月（月のみ）],確報【３月】!$A$1,台帳表ｋ[事務所/分室],"湘")+SUMIFS(測量台帳1ｋ[入金額],測量台帳1ｋ[精算
グループ],確報【３月】!$H59,測量台帳1ｋ[入金月（月のみ）],確報【３月】!$A$1,測量台帳1ｋ[NC区分],"湘南")+SUMIFS(測量台帳1__2ｋ[入金額(後)],測量台帳1__2ｋ[精算
グループ(後)],確報【３月】!$H59,測量台帳1__2ｋ[入金月(後)（月のみ）],確報【３月】!$A$1,測量台帳1__2ｋ[NC区分],"湘南")</f>
        <v>0</v>
      </c>
      <c r="V59" s="20" t="s">
        <v>94</v>
      </c>
      <c r="W59" s="22" cm="1">
        <f t="array" ref="W59">INDEX(設備G入力用!$F$2:$Q$72,ROW(A54), MATCH($A$1,設備G入力用!$F$2:$Q$2,0))</f>
        <v>0</v>
      </c>
      <c r="X59" s="23">
        <f t="shared" si="7"/>
        <v>0</v>
      </c>
      <c r="Y59" s="24"/>
      <c r="Z59" s="13"/>
      <c r="AA59" s="983"/>
      <c r="AB59" s="304" t="s">
        <v>16547</v>
      </c>
      <c r="AC59" s="172">
        <f t="shared" si="10"/>
        <v>0</v>
      </c>
      <c r="AD59" s="10"/>
      <c r="AE59" s="10"/>
      <c r="AF59" s="202" t="str">
        <f>IFERROR(_xlfn.XLOOKUP(確報【３月】!$AE59,台帳表ｓ[整理番号],台帳表ｓ[繁閑調整]),"")</f>
        <v/>
      </c>
      <c r="AG59" s="277" t="str">
        <f>IFERROR(_xlfn.XLOOKUP(確報【３月】!$AE59,台帳表ｓ[整理番号],台帳表ｓ[精算
グループ]),"")</f>
        <v/>
      </c>
      <c r="AH59" s="278" t="str">
        <f>IFERROR(_xlfn.XLOOKUP(確報【３月】!$AE59,台帳表ｓ[整理番号],台帳表ｓ[請求書発行番号]),"")</f>
        <v/>
      </c>
      <c r="AI59" s="269" t="str">
        <f>IFERROR(_xlfn.XLOOKUP(確報【３月】!$AE59,台帳表ｓ[整理番号],台帳表ｓ[繁閑調整金]),"")</f>
        <v/>
      </c>
      <c r="AJ59" s="275"/>
      <c r="AL59" s="202" t="str">
        <f>IFERROR(_xlfn.XLOOKUP(確報【３月】!AK59,台帳表ｔ[整理番号],台帳表ｔ[繁閑調整]),"")</f>
        <v/>
      </c>
      <c r="AM59" s="277" t="str">
        <f>IFERROR(_xlfn.XLOOKUP(確報【３月】!AK59,台帳表ｔ[整理番号],台帳表ｔ[精算
グループ]),"")</f>
        <v/>
      </c>
      <c r="AN59" s="278" t="str">
        <f>IFERROR(_xlfn.XLOOKUP(確報【３月】!AK59,台帳表ｔ[整理番号],台帳表ｔ[請求書発行番号]),"")</f>
        <v/>
      </c>
      <c r="AO59" s="269" t="str">
        <f>IFERROR(_xlfn.XLOOKUP(確報【３月】!AK59,台帳表ｔ[整理番号],台帳表ｔ[繁閑調整金]),"")</f>
        <v/>
      </c>
      <c r="AP59" s="275"/>
      <c r="AR59" s="202" t="str">
        <f>IFERROR(_xlfn.XLOOKUP(確報【３月】!AQ59,台帳表ｋ[整理番号],台帳表ｋ[繁閑調整]),"")</f>
        <v/>
      </c>
      <c r="AS59" s="277" t="str">
        <f>IFERROR(_xlfn.XLOOKUP(確報【３月】!AQ59,台帳表ｋ[整理番号],台帳表ｋ[精算
グループ]),"")</f>
        <v/>
      </c>
      <c r="AT59" s="278" t="str">
        <f>IFERROR(_xlfn.XLOOKUP(確報【３月】!AQ59,台帳表ｋ[整理番号],台帳表ｋ[請求書発行番号]),"")</f>
        <v/>
      </c>
      <c r="AU59" s="269" t="str">
        <f>IFERROR(_xlfn.XLOOKUP(確報【３月】!AQ59,台帳表ｋ[整理番号],台帳表ｋ[繁閑調整金]),"")</f>
        <v/>
      </c>
      <c r="AV59" s="275"/>
      <c r="AX59" s="202" t="str">
        <f>IFERROR(_xlfn.XLOOKUP(確報【３月】!AW59,台帳表ｋ[整理番号],台帳表ｋ[繁閑調整]),"")</f>
        <v/>
      </c>
      <c r="AY59" s="277" t="str">
        <f>IFERROR(_xlfn.XLOOKUP(確報【３月】!AW59,台帳表ｋ[整理番号],台帳表ｋ[精算
グループ]),"")</f>
        <v/>
      </c>
      <c r="AZ59" s="278" t="str">
        <f>IFERROR(_xlfn.XLOOKUP(確報【３月】!AW59,台帳表ｋ[整理番号],台帳表ｋ[請求書発行番号]),"")</f>
        <v/>
      </c>
      <c r="BA59" s="269" t="str">
        <f>IFERROR(_xlfn.XLOOKUP(確報【３月】!AW59,台帳表ｋ[整理番号],台帳表ｋ[繁閑調整金]),"")</f>
        <v/>
      </c>
    </row>
    <row r="60" spans="1:53" ht="16.350000000000001" customHeight="1">
      <c r="A60" s="927"/>
      <c r="B60" s="927"/>
      <c r="C60" s="927"/>
      <c r="D60" s="976"/>
      <c r="E60" s="927"/>
      <c r="F60" s="182" t="s">
        <v>16549</v>
      </c>
      <c r="G60" s="183"/>
      <c r="H60" s="184" t="s">
        <v>16550</v>
      </c>
      <c r="I60" s="185"/>
      <c r="J60" s="186" t="s">
        <v>16550</v>
      </c>
      <c r="K60" s="187"/>
      <c r="L60" s="186" t="s">
        <v>16550</v>
      </c>
      <c r="M60" s="187"/>
      <c r="N60" s="188" t="s">
        <v>16550</v>
      </c>
      <c r="O60" s="189"/>
      <c r="P60" s="184" t="s">
        <v>16550</v>
      </c>
      <c r="Q60" s="189"/>
      <c r="R60" s="184" t="s">
        <v>16550</v>
      </c>
      <c r="S60" s="187">
        <f>SUMIFS(台帳表ｋ[金額],台帳表ｋ[精算
グループ],確報【３月】!$H60,台帳表ｋ[入金月（月のみ）],確報【３月】!$A$1,台帳表ｋ[事務所/分室],"神")+SUMIFS(測量台帳1ｋ[入金額],測量台帳1ｋ[精算
グループ],確報【３月】!$H60,測量台帳1ｋ[入金月（月のみ）],確報【３月】!$A$1,測量台帳1ｋ[NC区分],"神奈川")+SUMIFS(測量台帳1__2ｋ[入金額(後)],測量台帳1__2ｋ[精算
グループ(後)],確報【３月】!$H60,測量台帳1__2ｋ[入金月(後)（月のみ）],確報【３月】!$A$1,測量台帳1__2ｋ[NC区分],"神奈川")</f>
        <v>0</v>
      </c>
      <c r="T60" s="188" t="s">
        <v>16550</v>
      </c>
      <c r="U60" s="189">
        <f>SUMIFS(台帳表ｋ[金額],台帳表ｋ[精算
グループ],確報【３月】!$H60,台帳表ｋ[入金月（月のみ）],確報【３月】!$A$1,台帳表ｋ[事務所/分室],"湘")+SUMIFS(測量台帳1ｋ[入金額],測量台帳1ｋ[精算
グループ],確報【３月】!$H60,測量台帳1ｋ[入金月（月のみ）],確報【３月】!$A$1,測量台帳1ｋ[NC区分],"湘南")+SUMIFS(測量台帳1__2ｋ[入金額(後)],測量台帳1__2ｋ[精算
グループ(後)],確報【３月】!$H60,測量台帳1__2ｋ[入金月(後)（月のみ）],確報【３月】!$A$1,測量台帳1__2ｋ[NC区分],"湘南")</f>
        <v>0</v>
      </c>
      <c r="V60" s="184" t="s">
        <v>16550</v>
      </c>
      <c r="W60" s="189" cm="1">
        <f t="array" ref="W60">INDEX(設備G入力用!$F$2:$Q$72,ROW(A55), MATCH($A$1,設備G入力用!$F$2:$Q$2,0))</f>
        <v>0</v>
      </c>
      <c r="X60" s="30">
        <f t="shared" si="7"/>
        <v>0</v>
      </c>
      <c r="Y60" s="24"/>
      <c r="Z60" s="13"/>
      <c r="AA60" s="983"/>
      <c r="AB60" s="304" t="s">
        <v>16493</v>
      </c>
      <c r="AC60" s="172">
        <f t="shared" si="10"/>
        <v>0</v>
      </c>
      <c r="AD60" s="10"/>
      <c r="AE60" s="10"/>
      <c r="AF60" s="202" t="str">
        <f>IFERROR(_xlfn.XLOOKUP(確報【３月】!$AE60,台帳表ｓ[整理番号],台帳表ｓ[繁閑調整]),"")</f>
        <v/>
      </c>
      <c r="AG60" s="277" t="str">
        <f>IFERROR(_xlfn.XLOOKUP(確報【３月】!$AE60,台帳表ｓ[整理番号],台帳表ｓ[精算
グループ]),"")</f>
        <v/>
      </c>
      <c r="AH60" s="278" t="str">
        <f>IFERROR(_xlfn.XLOOKUP(確報【３月】!$AE60,台帳表ｓ[整理番号],台帳表ｓ[請求書発行番号]),"")</f>
        <v/>
      </c>
      <c r="AI60" s="269" t="str">
        <f>IFERROR(_xlfn.XLOOKUP(確報【３月】!$AE60,台帳表ｓ[整理番号],台帳表ｓ[繁閑調整金]),"")</f>
        <v/>
      </c>
      <c r="AJ60" s="275"/>
      <c r="AL60" s="202" t="str">
        <f>IFERROR(_xlfn.XLOOKUP(確報【３月】!AK60,台帳表ｔ[整理番号],台帳表ｔ[繁閑調整]),"")</f>
        <v/>
      </c>
      <c r="AM60" s="277" t="str">
        <f>IFERROR(_xlfn.XLOOKUP(確報【３月】!AK60,台帳表ｔ[整理番号],台帳表ｔ[精算
グループ]),"")</f>
        <v/>
      </c>
      <c r="AN60" s="278" t="str">
        <f>IFERROR(_xlfn.XLOOKUP(確報【３月】!AK60,台帳表ｔ[整理番号],台帳表ｔ[請求書発行番号]),"")</f>
        <v/>
      </c>
      <c r="AO60" s="269" t="str">
        <f>IFERROR(_xlfn.XLOOKUP(確報【３月】!AK60,台帳表ｔ[整理番号],台帳表ｔ[繁閑調整金]),"")</f>
        <v/>
      </c>
      <c r="AP60" s="275"/>
      <c r="AR60" s="202" t="str">
        <f>IFERROR(_xlfn.XLOOKUP(確報【３月】!AQ60,台帳表ｋ[整理番号],台帳表ｋ[繁閑調整]),"")</f>
        <v/>
      </c>
      <c r="AS60" s="277" t="str">
        <f>IFERROR(_xlfn.XLOOKUP(確報【３月】!AQ60,台帳表ｋ[整理番号],台帳表ｋ[精算
グループ]),"")</f>
        <v/>
      </c>
      <c r="AT60" s="278" t="str">
        <f>IFERROR(_xlfn.XLOOKUP(確報【３月】!AQ60,台帳表ｋ[整理番号],台帳表ｋ[請求書発行番号]),"")</f>
        <v/>
      </c>
      <c r="AU60" s="269" t="str">
        <f>IFERROR(_xlfn.XLOOKUP(確報【３月】!AQ60,台帳表ｋ[整理番号],台帳表ｋ[繁閑調整金]),"")</f>
        <v/>
      </c>
      <c r="AV60" s="275"/>
      <c r="AX60" s="202" t="str">
        <f>IFERROR(_xlfn.XLOOKUP(確報【３月】!AW60,台帳表ｋ[整理番号],台帳表ｋ[繁閑調整]),"")</f>
        <v/>
      </c>
      <c r="AY60" s="277" t="str">
        <f>IFERROR(_xlfn.XLOOKUP(確報【３月】!AW60,台帳表ｋ[整理番号],台帳表ｋ[精算
グループ]),"")</f>
        <v/>
      </c>
      <c r="AZ60" s="278" t="str">
        <f>IFERROR(_xlfn.XLOOKUP(確報【３月】!AW60,台帳表ｋ[整理番号],台帳表ｋ[請求書発行番号]),"")</f>
        <v/>
      </c>
      <c r="BA60" s="269" t="str">
        <f>IFERROR(_xlfn.XLOOKUP(確報【３月】!AW60,台帳表ｋ[整理番号],台帳表ｋ[繁閑調整金]),"")</f>
        <v/>
      </c>
    </row>
    <row r="61" spans="1:53" ht="16.350000000000001" customHeight="1">
      <c r="A61" s="927"/>
      <c r="B61" s="927"/>
      <c r="C61" s="927"/>
      <c r="D61" s="976"/>
      <c r="E61" s="927"/>
      <c r="F61" s="91" t="s">
        <v>16551</v>
      </c>
      <c r="G61" s="52" t="s">
        <v>16606</v>
      </c>
      <c r="H61" s="27" t="s">
        <v>16494</v>
      </c>
      <c r="I61" s="28"/>
      <c r="J61" s="78" t="s">
        <v>16494</v>
      </c>
      <c r="K61" s="40"/>
      <c r="L61" s="78" t="s">
        <v>16494</v>
      </c>
      <c r="M61" s="40"/>
      <c r="N61" s="60" t="s">
        <v>16494</v>
      </c>
      <c r="O61" s="61"/>
      <c r="P61" s="27" t="s">
        <v>16494</v>
      </c>
      <c r="Q61" s="29"/>
      <c r="R61" s="27" t="s">
        <v>16494</v>
      </c>
      <c r="S61" s="92">
        <f>SUMIFS(台帳表ｋ[金額],台帳表ｋ[精算
グループ],確報【３月】!$H61,台帳表ｋ[入金月（月のみ）],確報【３月】!$A$1,台帳表ｋ[事務所/分室],"神")+SUMIFS(測量台帳1ｋ[入金額],測量台帳1ｋ[精算
グループ],確報【３月】!$H61,測量台帳1ｋ[入金月（月のみ）],確報【３月】!$A$1,測量台帳1ｋ[NC区分],"神奈川")+SUMIFS(測量台帳1__2ｋ[入金額(後)],測量台帳1__2ｋ[精算
グループ(後)],確報【３月】!$H61,測量台帳1__2ｋ[入金月(後)（月のみ）],確報【３月】!$A$1,測量台帳1__2ｋ[NC区分],"神奈川")</f>
        <v>0</v>
      </c>
      <c r="T61" s="93" t="s">
        <v>220</v>
      </c>
      <c r="U61" s="29">
        <f>SUMIFS(台帳表ｋ[金額],台帳表ｋ[精算
グループ],確報【３月】!$H61,台帳表ｋ[入金月（月のみ）],確報【３月】!$A$1,台帳表ｋ[事務所/分室],"湘")+SUMIFS(測量台帳1ｋ[入金額],測量台帳1ｋ[精算
グループ],確報【３月】!$H61,測量台帳1ｋ[入金月（月のみ）],確報【３月】!$A$1,測量台帳1ｋ[NC区分],"湘南")+SUMIFS(測量台帳1__2ｋ[入金額(後)],測量台帳1__2ｋ[精算
グループ(後)],確報【３月】!$H61,測量台帳1__2ｋ[入金月(後)（月のみ）],確報【３月】!$A$1,測量台帳1__2ｋ[NC区分],"湘南")</f>
        <v>0</v>
      </c>
      <c r="V61" s="27" t="s">
        <v>220</v>
      </c>
      <c r="W61" s="29" cm="1">
        <f t="array" ref="W61">INDEX(設備G入力用!$F$2:$Q$72,ROW(A56), MATCH($A$1,設備G入力用!$F$2:$Q$2,0))</f>
        <v>0</v>
      </c>
      <c r="X61" s="30">
        <f t="shared" si="7"/>
        <v>0</v>
      </c>
      <c r="AA61" s="983"/>
      <c r="AB61" s="304" t="s">
        <v>16494</v>
      </c>
      <c r="AC61" s="172">
        <f>SUM(I61,K61,M61,O61,Q61,S61,U61,W61)</f>
        <v>0</v>
      </c>
      <c r="AF61" s="202" t="str">
        <f>IFERROR(_xlfn.XLOOKUP(確報【３月】!$AE61,台帳表ｓ[整理番号],台帳表ｓ[繁閑調整]),"")</f>
        <v/>
      </c>
      <c r="AG61" s="277" t="str">
        <f>IFERROR(_xlfn.XLOOKUP(確報【３月】!$AE61,台帳表ｓ[整理番号],台帳表ｓ[精算
グループ]),"")</f>
        <v/>
      </c>
      <c r="AH61" s="278" t="str">
        <f>IFERROR(_xlfn.XLOOKUP(確報【３月】!$AE61,台帳表ｓ[整理番号],台帳表ｓ[請求書発行番号]),"")</f>
        <v/>
      </c>
      <c r="AI61" s="269" t="str">
        <f>IFERROR(_xlfn.XLOOKUP(確報【３月】!$AE61,台帳表ｓ[整理番号],台帳表ｓ[繁閑調整金]),"")</f>
        <v/>
      </c>
      <c r="AJ61" s="275"/>
      <c r="AL61" s="202" t="str">
        <f>IFERROR(_xlfn.XLOOKUP(確報【３月】!AK61,台帳表ｔ[整理番号],台帳表ｔ[繁閑調整]),"")</f>
        <v/>
      </c>
      <c r="AM61" s="277" t="str">
        <f>IFERROR(_xlfn.XLOOKUP(確報【３月】!AK61,台帳表ｔ[整理番号],台帳表ｔ[精算
グループ]),"")</f>
        <v/>
      </c>
      <c r="AN61" s="278" t="str">
        <f>IFERROR(_xlfn.XLOOKUP(確報【３月】!AK61,台帳表ｔ[整理番号],台帳表ｔ[請求書発行番号]),"")</f>
        <v/>
      </c>
      <c r="AO61" s="269" t="str">
        <f>IFERROR(_xlfn.XLOOKUP(確報【３月】!AK61,台帳表ｔ[整理番号],台帳表ｔ[繁閑調整金]),"")</f>
        <v/>
      </c>
      <c r="AP61" s="275"/>
      <c r="AR61" s="202" t="str">
        <f>IFERROR(_xlfn.XLOOKUP(確報【３月】!AQ61,台帳表ｋ[整理番号],台帳表ｋ[繁閑調整]),"")</f>
        <v/>
      </c>
      <c r="AS61" s="277" t="str">
        <f>IFERROR(_xlfn.XLOOKUP(確報【３月】!AQ61,台帳表ｋ[整理番号],台帳表ｋ[精算
グループ]),"")</f>
        <v/>
      </c>
      <c r="AT61" s="278" t="str">
        <f>IFERROR(_xlfn.XLOOKUP(確報【３月】!AQ61,台帳表ｋ[整理番号],台帳表ｋ[請求書発行番号]),"")</f>
        <v/>
      </c>
      <c r="AU61" s="269" t="str">
        <f>IFERROR(_xlfn.XLOOKUP(確報【３月】!AQ61,台帳表ｋ[整理番号],台帳表ｋ[繁閑調整金]),"")</f>
        <v/>
      </c>
      <c r="AV61" s="275"/>
      <c r="AX61" s="202" t="str">
        <f>IFERROR(_xlfn.XLOOKUP(確報【３月】!AW61,台帳表ｋ[整理番号],台帳表ｋ[繁閑調整]),"")</f>
        <v/>
      </c>
      <c r="AY61" s="277" t="str">
        <f>IFERROR(_xlfn.XLOOKUP(確報【３月】!AW61,台帳表ｋ[整理番号],台帳表ｋ[精算
グループ]),"")</f>
        <v/>
      </c>
      <c r="AZ61" s="278" t="str">
        <f>IFERROR(_xlfn.XLOOKUP(確報【３月】!AW61,台帳表ｋ[整理番号],台帳表ｋ[請求書発行番号]),"")</f>
        <v/>
      </c>
      <c r="BA61" s="269" t="str">
        <f>IFERROR(_xlfn.XLOOKUP(確報【３月】!AW61,台帳表ｋ[整理番号],台帳表ｋ[繁閑調整金]),"")</f>
        <v/>
      </c>
    </row>
    <row r="62" spans="1:53" ht="16.350000000000001" customHeight="1">
      <c r="A62" s="927"/>
      <c r="B62" s="927"/>
      <c r="C62" s="927"/>
      <c r="D62" s="976"/>
      <c r="E62" s="927"/>
      <c r="F62" s="94" t="s">
        <v>16552</v>
      </c>
      <c r="G62" s="52" t="s">
        <v>16606</v>
      </c>
      <c r="H62" s="73" t="s">
        <v>16495</v>
      </c>
      <c r="I62" s="190"/>
      <c r="J62" s="83" t="s">
        <v>16495</v>
      </c>
      <c r="K62" s="191"/>
      <c r="L62" s="83" t="s">
        <v>16495</v>
      </c>
      <c r="M62" s="191"/>
      <c r="N62" s="72" t="s">
        <v>16495</v>
      </c>
      <c r="O62" s="175"/>
      <c r="P62" s="95" t="s">
        <v>16495</v>
      </c>
      <c r="Q62" s="29"/>
      <c r="R62" s="27" t="s">
        <v>16495</v>
      </c>
      <c r="S62" s="92">
        <f>SUMIFS(台帳表ｋ[金額],台帳表ｋ[精算
グループ],確報【３月】!$H62,台帳表ｋ[入金月（月のみ）],確報【３月】!$A$1,台帳表ｋ[事務所/分室],"神")+SUMIFS(測量台帳1ｋ[入金額],測量台帳1ｋ[精算
グループ],確報【３月】!$H62,測量台帳1ｋ[入金月（月のみ）],確報【３月】!$A$1,測量台帳1ｋ[NC区分],"神奈川")+SUMIFS(測量台帳1__2ｋ[入金額(後)],測量台帳1__2ｋ[精算
グループ(後)],確報【３月】!$H62,測量台帳1__2ｋ[入金月(後)（月のみ）],確報【３月】!$A$1,測量台帳1__2ｋ[NC区分],"神奈川")</f>
        <v>0</v>
      </c>
      <c r="T62" s="93" t="s">
        <v>224</v>
      </c>
      <c r="U62" s="29">
        <f>SUMIFS(台帳表ｋ[金額],台帳表ｋ[精算
グループ],確報【３月】!$H62,台帳表ｋ[入金月（月のみ）],確報【３月】!$A$1,台帳表ｋ[事務所/分室],"湘")+SUMIFS(測量台帳1ｋ[入金額],測量台帳1ｋ[精算
グループ],確報【３月】!$H62,測量台帳1ｋ[入金月（月のみ）],確報【３月】!$A$1,測量台帳1ｋ[NC区分],"湘南")+SUMIFS(測量台帳1__2ｋ[入金額(後)],測量台帳1__2ｋ[精算
グループ(後)],確報【３月】!$H62,測量台帳1__2ｋ[入金月(後)（月のみ）],確報【３月】!$A$1,測量台帳1__2ｋ[NC区分],"湘南")</f>
        <v>0</v>
      </c>
      <c r="V62" s="73" t="s">
        <v>224</v>
      </c>
      <c r="W62" s="96" cm="1">
        <f t="array" ref="W62">INDEX(設備G入力用!$F$2:$Q$72,ROW(A57), MATCH($A$1,設備G入力用!$F$2:$Q$2,0))</f>
        <v>0</v>
      </c>
      <c r="X62" s="30">
        <f t="shared" si="7"/>
        <v>0</v>
      </c>
      <c r="AA62" s="983"/>
      <c r="AB62" s="314" t="s">
        <v>16495</v>
      </c>
      <c r="AC62" s="172">
        <f>SUM(I62,K62,M62,O62,Q62,S62,U62,W62)</f>
        <v>0</v>
      </c>
      <c r="AF62" s="202" t="str">
        <f>IFERROR(_xlfn.XLOOKUP(確報【３月】!$AE62,台帳表ｓ[整理番号],台帳表ｓ[繁閑調整]),"")</f>
        <v/>
      </c>
      <c r="AG62" s="277" t="str">
        <f>IFERROR(_xlfn.XLOOKUP(確報【３月】!$AE62,台帳表ｓ[整理番号],台帳表ｓ[精算
グループ]),"")</f>
        <v/>
      </c>
      <c r="AH62" s="278" t="str">
        <f>IFERROR(_xlfn.XLOOKUP(確報【３月】!$AE62,台帳表ｓ[整理番号],台帳表ｓ[請求書発行番号]),"")</f>
        <v/>
      </c>
      <c r="AI62" s="269" t="str">
        <f>IFERROR(_xlfn.XLOOKUP(確報【３月】!$AE62,台帳表ｓ[整理番号],台帳表ｓ[繁閑調整金]),"")</f>
        <v/>
      </c>
      <c r="AJ62" s="275"/>
      <c r="AL62" s="202" t="str">
        <f>IFERROR(_xlfn.XLOOKUP(確報【３月】!AK62,台帳表ｔ[整理番号],台帳表ｔ[繁閑調整]),"")</f>
        <v/>
      </c>
      <c r="AM62" s="277" t="str">
        <f>IFERROR(_xlfn.XLOOKUP(確報【３月】!AK62,台帳表ｔ[整理番号],台帳表ｔ[精算
グループ]),"")</f>
        <v/>
      </c>
      <c r="AN62" s="278" t="str">
        <f>IFERROR(_xlfn.XLOOKUP(確報【３月】!AK62,台帳表ｔ[整理番号],台帳表ｔ[請求書発行番号]),"")</f>
        <v/>
      </c>
      <c r="AO62" s="269" t="str">
        <f>IFERROR(_xlfn.XLOOKUP(確報【３月】!AK62,台帳表ｔ[整理番号],台帳表ｔ[繁閑調整金]),"")</f>
        <v/>
      </c>
      <c r="AP62" s="275"/>
      <c r="AR62" s="202" t="str">
        <f>IFERROR(_xlfn.XLOOKUP(確報【３月】!AQ62,台帳表ｋ[整理番号],台帳表ｋ[繁閑調整]),"")</f>
        <v/>
      </c>
      <c r="AS62" s="277" t="str">
        <f>IFERROR(_xlfn.XLOOKUP(確報【３月】!AQ62,台帳表ｋ[整理番号],台帳表ｋ[精算
グループ]),"")</f>
        <v/>
      </c>
      <c r="AT62" s="278" t="str">
        <f>IFERROR(_xlfn.XLOOKUP(確報【３月】!AQ62,台帳表ｋ[整理番号],台帳表ｋ[請求書発行番号]),"")</f>
        <v/>
      </c>
      <c r="AU62" s="269" t="str">
        <f>IFERROR(_xlfn.XLOOKUP(確報【３月】!AQ62,台帳表ｋ[整理番号],台帳表ｋ[繁閑調整金]),"")</f>
        <v/>
      </c>
      <c r="AV62" s="275"/>
      <c r="AX62" s="202" t="str">
        <f>IFERROR(_xlfn.XLOOKUP(確報【３月】!AW62,台帳表ｋ[整理番号],台帳表ｋ[繁閑調整]),"")</f>
        <v/>
      </c>
      <c r="AY62" s="277" t="str">
        <f>IFERROR(_xlfn.XLOOKUP(確報【３月】!AW62,台帳表ｋ[整理番号],台帳表ｋ[精算
グループ]),"")</f>
        <v/>
      </c>
      <c r="AZ62" s="278" t="str">
        <f>IFERROR(_xlfn.XLOOKUP(確報【３月】!AW62,台帳表ｋ[整理番号],台帳表ｋ[請求書発行番号]),"")</f>
        <v/>
      </c>
      <c r="BA62" s="269" t="str">
        <f>IFERROR(_xlfn.XLOOKUP(確報【３月】!AW62,台帳表ｋ[整理番号],台帳表ｋ[繁閑調整金]),"")</f>
        <v/>
      </c>
    </row>
    <row r="63" spans="1:53" ht="16.350000000000001" customHeight="1" thickBot="1">
      <c r="A63" s="927"/>
      <c r="B63" s="927"/>
      <c r="C63" s="927"/>
      <c r="D63" s="976"/>
      <c r="E63" s="927"/>
      <c r="F63" s="97" t="s">
        <v>16553</v>
      </c>
      <c r="G63" s="52" t="s">
        <v>16606</v>
      </c>
      <c r="H63" s="192" t="s">
        <v>16497</v>
      </c>
      <c r="I63" s="190"/>
      <c r="J63" s="193" t="s">
        <v>16497</v>
      </c>
      <c r="K63" s="191"/>
      <c r="L63" s="193" t="s">
        <v>16497</v>
      </c>
      <c r="M63" s="191"/>
      <c r="N63" s="194" t="s">
        <v>16497</v>
      </c>
      <c r="O63" s="175"/>
      <c r="P63" s="95" t="s">
        <v>16497</v>
      </c>
      <c r="Q63" s="96"/>
      <c r="R63" s="27" t="s">
        <v>16497</v>
      </c>
      <c r="S63" s="92">
        <f>SUMIFS(台帳表ｋ[金額],台帳表ｋ[精算
グループ],確報【３月】!$H63,台帳表ｋ[入金月（月のみ）],確報【３月】!$A$1,台帳表ｋ[事務所/分室],"神")+SUMIFS(測量台帳1ｋ[入金額],測量台帳1ｋ[精算
グループ],確報【３月】!$H63,測量台帳1ｋ[入金月（月のみ）],確報【３月】!$A$1,測量台帳1ｋ[NC区分],"神奈川")+SUMIFS(測量台帳1__2ｋ[入金額(後)],測量台帳1__2ｋ[精算
グループ(後)],確報【３月】!$H63,測量台帳1__2ｋ[入金月(後)（月のみ）],確報【３月】!$A$1,測量台帳1__2ｋ[NC区分],"神奈川")</f>
        <v>0</v>
      </c>
      <c r="T63" s="93" t="s">
        <v>228</v>
      </c>
      <c r="U63" s="29">
        <f>SUMIFS(台帳表ｋ[金額],台帳表ｋ[精算
グループ],確報【３月】!$H63,台帳表ｋ[入金月（月のみ）],確報【３月】!$A$1,台帳表ｋ[事務所/分室],"湘")+SUMIFS(測量台帳1ｋ[入金額],測量台帳1ｋ[精算
グループ],確報【３月】!$H63,測量台帳1ｋ[入金月（月のみ）],確報【３月】!$A$1,測量台帳1ｋ[NC区分],"湘南")+SUMIFS(測量台帳1__2ｋ[入金額(後)],測量台帳1__2ｋ[精算
グループ(後)],確報【３月】!$H63,測量台帳1__2ｋ[入金月(後)（月のみ）],確報【３月】!$A$1,測量台帳1__2ｋ[NC区分],"湘南")</f>
        <v>0</v>
      </c>
      <c r="V63" s="73" t="s">
        <v>228</v>
      </c>
      <c r="W63" s="96" cm="1">
        <f t="array" ref="W63">INDEX(設備G入力用!$F$2:$Q$72,ROW(A58), MATCH($A$1,設備G入力用!$F$2:$Q$2,0))</f>
        <v>0</v>
      </c>
      <c r="X63" s="30">
        <f t="shared" si="7"/>
        <v>0</v>
      </c>
      <c r="AA63" s="983"/>
      <c r="AB63" s="314" t="s">
        <v>16550</v>
      </c>
      <c r="AC63" s="172">
        <f>SUM(I60,K60,M60,O60,Q60,S60,U60,W60)</f>
        <v>0</v>
      </c>
      <c r="AD63" s="10"/>
      <c r="AE63" s="10"/>
      <c r="AF63" s="202" t="str">
        <f>IFERROR(_xlfn.XLOOKUP(確報【３月】!$AE63,台帳表ｓ[整理番号],台帳表ｓ[繁閑調整]),"")</f>
        <v/>
      </c>
      <c r="AG63" s="277" t="str">
        <f>IFERROR(_xlfn.XLOOKUP(確報【３月】!$AE63,台帳表ｓ[整理番号],台帳表ｓ[精算
グループ]),"")</f>
        <v/>
      </c>
      <c r="AH63" s="278" t="str">
        <f>IFERROR(_xlfn.XLOOKUP(確報【３月】!$AE63,台帳表ｓ[整理番号],台帳表ｓ[請求書発行番号]),"")</f>
        <v/>
      </c>
      <c r="AI63" s="269" t="str">
        <f>IFERROR(_xlfn.XLOOKUP(確報【３月】!$AE63,台帳表ｓ[整理番号],台帳表ｓ[繁閑調整金]),"")</f>
        <v/>
      </c>
      <c r="AJ63" s="275"/>
      <c r="AL63" s="202" t="str">
        <f>IFERROR(_xlfn.XLOOKUP(確報【３月】!AK63,台帳表ｔ[整理番号],台帳表ｔ[繁閑調整]),"")</f>
        <v/>
      </c>
      <c r="AM63" s="277" t="str">
        <f>IFERROR(_xlfn.XLOOKUP(確報【３月】!AK63,台帳表ｔ[整理番号],台帳表ｔ[精算
グループ]),"")</f>
        <v/>
      </c>
      <c r="AN63" s="278" t="str">
        <f>IFERROR(_xlfn.XLOOKUP(確報【３月】!AK63,台帳表ｔ[整理番号],台帳表ｔ[請求書発行番号]),"")</f>
        <v/>
      </c>
      <c r="AO63" s="269" t="str">
        <f>IFERROR(_xlfn.XLOOKUP(確報【３月】!AK63,台帳表ｔ[整理番号],台帳表ｔ[繁閑調整金]),"")</f>
        <v/>
      </c>
      <c r="AP63" s="275"/>
      <c r="AR63" s="202" t="str">
        <f>IFERROR(_xlfn.XLOOKUP(確報【３月】!AQ63,台帳表ｋ[整理番号],台帳表ｋ[繁閑調整]),"")</f>
        <v/>
      </c>
      <c r="AS63" s="277" t="str">
        <f>IFERROR(_xlfn.XLOOKUP(確報【３月】!AQ63,台帳表ｋ[整理番号],台帳表ｋ[精算
グループ]),"")</f>
        <v/>
      </c>
      <c r="AT63" s="278" t="str">
        <f>IFERROR(_xlfn.XLOOKUP(確報【３月】!AQ63,台帳表ｋ[整理番号],台帳表ｋ[請求書発行番号]),"")</f>
        <v/>
      </c>
      <c r="AU63" s="269" t="str">
        <f>IFERROR(_xlfn.XLOOKUP(確報【３月】!AQ63,台帳表ｋ[整理番号],台帳表ｋ[繁閑調整金]),"")</f>
        <v/>
      </c>
      <c r="AV63" s="275"/>
      <c r="AX63" s="202" t="str">
        <f>IFERROR(_xlfn.XLOOKUP(確報【３月】!AW63,台帳表ｋ[整理番号],台帳表ｋ[繁閑調整]),"")</f>
        <v/>
      </c>
      <c r="AY63" s="277" t="str">
        <f>IFERROR(_xlfn.XLOOKUP(確報【３月】!AW63,台帳表ｋ[整理番号],台帳表ｋ[精算
グループ]),"")</f>
        <v/>
      </c>
      <c r="AZ63" s="278" t="str">
        <f>IFERROR(_xlfn.XLOOKUP(確報【３月】!AW63,台帳表ｋ[整理番号],台帳表ｋ[請求書発行番号]),"")</f>
        <v/>
      </c>
      <c r="BA63" s="269" t="str">
        <f>IFERROR(_xlfn.XLOOKUP(確報【３月】!AW63,台帳表ｋ[整理番号],台帳表ｋ[繁閑調整金]),"")</f>
        <v/>
      </c>
    </row>
    <row r="64" spans="1:53" ht="16.350000000000001" customHeight="1" thickBot="1">
      <c r="A64" s="927"/>
      <c r="B64" s="927"/>
      <c r="C64" s="927"/>
      <c r="D64" s="976"/>
      <c r="E64" s="928"/>
      <c r="F64" s="221" t="s">
        <v>16554</v>
      </c>
      <c r="G64" s="222" t="s">
        <v>16606</v>
      </c>
      <c r="H64" s="200" t="s">
        <v>16527</v>
      </c>
      <c r="I64" s="153"/>
      <c r="J64" s="223" t="s">
        <v>16527</v>
      </c>
      <c r="K64" s="154"/>
      <c r="L64" s="223" t="s">
        <v>16527</v>
      </c>
      <c r="M64" s="154"/>
      <c r="N64" s="224" t="s">
        <v>16527</v>
      </c>
      <c r="O64" s="155"/>
      <c r="P64" s="200" t="s">
        <v>16527</v>
      </c>
      <c r="Q64" s="155"/>
      <c r="R64" s="200" t="s">
        <v>16527</v>
      </c>
      <c r="S64" s="154">
        <f>SUMIFS(台帳表ｋ[金額],台帳表ｋ[精算
グループ],確報【３月】!$H64,台帳表ｋ[入金月（月のみ）],確報【３月】!$A$1,台帳表ｋ[事務所/分室],"神")+SUMIFS(測量台帳1ｋ[入金額],測量台帳1ｋ[精算
グループ],確報【３月】!$H64,測量台帳1ｋ[入金月（月のみ）],確報【３月】!$A$1,測量台帳1ｋ[NC区分],"神奈川")+SUMIFS(測量台帳1__2ｋ[入金額(後)],測量台帳1__2ｋ[精算
グループ(後)],確報【３月】!$H64,測量台帳1__2ｋ[入金月(後)（月のみ）],確報【３月】!$A$1,測量台帳1__2ｋ[NC区分],"神奈川")</f>
        <v>0</v>
      </c>
      <c r="T64" s="224" t="s">
        <v>240</v>
      </c>
      <c r="U64" s="155">
        <f>SUMIFS(台帳表ｋ[金額],台帳表ｋ[精算
グループ],確報【３月】!$H64,台帳表ｋ[入金月（月のみ）],確報【３月】!$A$1,台帳表ｋ[事務所/分室],"湘")+SUMIFS(測量台帳1ｋ[入金額],測量台帳1ｋ[精算
グループ],確報【３月】!$H64,測量台帳1ｋ[入金月（月のみ）],確報【３月】!$A$1,測量台帳1ｋ[NC区分],"湘南")+SUMIFS(測量台帳1__2ｋ[入金額(後)],測量台帳1__2ｋ[精算
グループ(後)],確報【３月】!$H64,測量台帳1__2ｋ[入金月(後)（月のみ）],確報【３月】!$A$1,測量台帳1__2ｋ[NC区分],"湘南")</f>
        <v>0</v>
      </c>
      <c r="V64" s="200" t="s">
        <v>240</v>
      </c>
      <c r="W64" s="155" cm="1">
        <f t="array" ref="W64">INDEX(設備G入力用!$F$2:$Q$72,ROW(A59), MATCH($A$1,設備G入力用!$F$2:$Q$2,0))</f>
        <v>0</v>
      </c>
      <c r="X64" s="156">
        <f t="shared" si="7"/>
        <v>0</v>
      </c>
      <c r="Y64" s="16">
        <f>SUM(X59:X64)</f>
        <v>0</v>
      </c>
      <c r="Z64" s="13" t="s">
        <v>16625</v>
      </c>
      <c r="AA64" s="983"/>
      <c r="AB64" s="314" t="s">
        <v>16497</v>
      </c>
      <c r="AC64" s="172">
        <f t="shared" ref="AC64:AC70" si="11">SUM(I63,K63,M63,O63,Q63,S63,U63,W63)</f>
        <v>0</v>
      </c>
      <c r="AD64" s="10"/>
      <c r="AE64" s="10"/>
      <c r="AF64" s="202" t="str">
        <f>IFERROR(_xlfn.XLOOKUP(確報【３月】!$AE64,台帳表ｓ[整理番号],台帳表ｓ[繁閑調整]),"")</f>
        <v/>
      </c>
      <c r="AG64" s="277" t="str">
        <f>IFERROR(_xlfn.XLOOKUP(確報【３月】!$AE64,台帳表ｓ[整理番号],台帳表ｓ[精算
グループ]),"")</f>
        <v/>
      </c>
      <c r="AH64" s="278" t="str">
        <f>IFERROR(_xlfn.XLOOKUP(確報【３月】!$AE64,台帳表ｓ[整理番号],台帳表ｓ[請求書発行番号]),"")</f>
        <v/>
      </c>
      <c r="AI64" s="269" t="str">
        <f>IFERROR(_xlfn.XLOOKUP(確報【３月】!$AE64,台帳表ｓ[整理番号],台帳表ｓ[繁閑調整金]),"")</f>
        <v/>
      </c>
      <c r="AJ64" s="275"/>
      <c r="AL64" s="202" t="str">
        <f>IFERROR(_xlfn.XLOOKUP(確報【３月】!AK64,台帳表ｔ[整理番号],台帳表ｔ[繁閑調整]),"")</f>
        <v/>
      </c>
      <c r="AM64" s="277" t="str">
        <f>IFERROR(_xlfn.XLOOKUP(確報【３月】!AK64,台帳表ｔ[整理番号],台帳表ｔ[精算
グループ]),"")</f>
        <v/>
      </c>
      <c r="AN64" s="278" t="str">
        <f>IFERROR(_xlfn.XLOOKUP(確報【３月】!AK64,台帳表ｔ[整理番号],台帳表ｔ[請求書発行番号]),"")</f>
        <v/>
      </c>
      <c r="AO64" s="269" t="str">
        <f>IFERROR(_xlfn.XLOOKUP(確報【３月】!AK64,台帳表ｔ[整理番号],台帳表ｔ[繁閑調整金]),"")</f>
        <v/>
      </c>
      <c r="AP64" s="275"/>
      <c r="AR64" s="202" t="str">
        <f>IFERROR(_xlfn.XLOOKUP(確報【３月】!AQ64,台帳表ｋ[整理番号],台帳表ｋ[繁閑調整]),"")</f>
        <v/>
      </c>
      <c r="AS64" s="277" t="str">
        <f>IFERROR(_xlfn.XLOOKUP(確報【３月】!AQ64,台帳表ｋ[整理番号],台帳表ｋ[精算
グループ]),"")</f>
        <v/>
      </c>
      <c r="AT64" s="278" t="str">
        <f>IFERROR(_xlfn.XLOOKUP(確報【３月】!AQ64,台帳表ｋ[整理番号],台帳表ｋ[請求書発行番号]),"")</f>
        <v/>
      </c>
      <c r="AU64" s="269" t="str">
        <f>IFERROR(_xlfn.XLOOKUP(確報【３月】!AQ64,台帳表ｋ[整理番号],台帳表ｋ[繁閑調整金]),"")</f>
        <v/>
      </c>
      <c r="AV64" s="275"/>
      <c r="AX64" s="202" t="str">
        <f>IFERROR(_xlfn.XLOOKUP(確報【３月】!AW64,台帳表ｋ[整理番号],台帳表ｋ[繁閑調整]),"")</f>
        <v/>
      </c>
      <c r="AY64" s="277" t="str">
        <f>IFERROR(_xlfn.XLOOKUP(確報【３月】!AW64,台帳表ｋ[整理番号],台帳表ｋ[精算
グループ]),"")</f>
        <v/>
      </c>
      <c r="AZ64" s="278" t="str">
        <f>IFERROR(_xlfn.XLOOKUP(確報【３月】!AW64,台帳表ｋ[整理番号],台帳表ｋ[請求書発行番号]),"")</f>
        <v/>
      </c>
      <c r="BA64" s="269" t="str">
        <f>IFERROR(_xlfn.XLOOKUP(確報【３月】!AW64,台帳表ｋ[整理番号],台帳表ｋ[繁閑調整金]),"")</f>
        <v/>
      </c>
    </row>
    <row r="65" spans="1:53" ht="16.350000000000001" customHeight="1" thickBot="1">
      <c r="A65" s="927"/>
      <c r="B65" s="927"/>
      <c r="C65" s="927"/>
      <c r="D65" s="976"/>
      <c r="E65" s="926" t="s">
        <v>16500</v>
      </c>
      <c r="F65" s="225" t="s">
        <v>16501</v>
      </c>
      <c r="G65" s="226"/>
      <c r="H65" s="227" t="s">
        <v>16555</v>
      </c>
      <c r="I65" s="228"/>
      <c r="J65" s="229" t="s">
        <v>16555</v>
      </c>
      <c r="K65" s="230"/>
      <c r="L65" s="231" t="s">
        <v>16555</v>
      </c>
      <c r="M65" s="230"/>
      <c r="N65" s="231" t="s">
        <v>16555</v>
      </c>
      <c r="O65" s="232"/>
      <c r="P65" s="227" t="s">
        <v>16555</v>
      </c>
      <c r="Q65" s="232"/>
      <c r="R65" s="227" t="s">
        <v>16555</v>
      </c>
      <c r="S65" s="230">
        <f>SUMIFS(台帳表ｋ[金額],台帳表ｋ[精算
グループ],確報【３月】!$H65,台帳表ｋ[入金月（月のみ）],確報【３月】!$A$1,台帳表ｋ[事務所/分室],"神")+SUMIFS(測量台帳1ｋ[入金額],測量台帳1ｋ[精算
グループ],確報【３月】!$H65,測量台帳1ｋ[入金月（月のみ）],確報【３月】!$A$1,測量台帳1ｋ[NC区分],"神奈川")+SUMIFS(測量台帳1__2ｋ[入金額(後)],測量台帳1__2ｋ[精算
グループ(後)],確報【３月】!$H65,測量台帳1__2ｋ[入金月(後)（月のみ）],確報【３月】!$A$1,測量台帳1__2ｋ[NC区分],"神奈川")</f>
        <v>0</v>
      </c>
      <c r="T65" s="231" t="s">
        <v>16555</v>
      </c>
      <c r="U65" s="232">
        <f>SUMIFS(台帳表ｋ[金額],台帳表ｋ[精算
グループ],確報【３月】!$H65,台帳表ｋ[入金月（月のみ）],確報【３月】!$A$1,台帳表ｋ[事務所/分室],"湘")+SUMIFS(測量台帳1ｋ[入金額],測量台帳1ｋ[精算
グループ],確報【３月】!$H65,測量台帳1ｋ[入金月（月のみ）],確報【３月】!$A$1,測量台帳1ｋ[NC区分],"湘南")+SUMIFS(測量台帳1__2ｋ[入金額(後)],測量台帳1__2ｋ[精算
グループ(後)],確報【３月】!$H65,測量台帳1__2ｋ[入金月(後)（月のみ）],確報【３月】!$A$1,測量台帳1__2ｋ[NC区分],"湘南")</f>
        <v>0</v>
      </c>
      <c r="V65" s="227" t="s">
        <v>16555</v>
      </c>
      <c r="W65" s="232" cm="1">
        <f t="array" ref="W65">INDEX(設備G入力用!$F$2:$Q$72,ROW(A60), MATCH($A$1,設備G入力用!$F$2:$Q$2,0))</f>
        <v>0</v>
      </c>
      <c r="X65" s="233">
        <f t="shared" si="7"/>
        <v>0</v>
      </c>
      <c r="Y65" s="181">
        <f>SUM(X65:X65)</f>
        <v>0</v>
      </c>
      <c r="Z65" s="13"/>
      <c r="AA65" s="983"/>
      <c r="AB65" s="314" t="s">
        <v>16527</v>
      </c>
      <c r="AC65" s="172">
        <f t="shared" si="11"/>
        <v>0</v>
      </c>
      <c r="AD65" s="10"/>
      <c r="AE65" s="10"/>
      <c r="AF65" s="202" t="str">
        <f>IFERROR(_xlfn.XLOOKUP(確報【３月】!$AE65,台帳表ｓ[整理番号],台帳表ｓ[繁閑調整]),"")</f>
        <v/>
      </c>
      <c r="AG65" s="277" t="str">
        <f>IFERROR(_xlfn.XLOOKUP(確報【３月】!$AE65,台帳表ｓ[整理番号],台帳表ｓ[精算
グループ]),"")</f>
        <v/>
      </c>
      <c r="AH65" s="278" t="str">
        <f>IFERROR(_xlfn.XLOOKUP(確報【３月】!$AE65,台帳表ｓ[整理番号],台帳表ｓ[請求書発行番号]),"")</f>
        <v/>
      </c>
      <c r="AI65" s="269" t="str">
        <f>IFERROR(_xlfn.XLOOKUP(確報【３月】!$AE65,台帳表ｓ[整理番号],台帳表ｓ[繁閑調整金]),"")</f>
        <v/>
      </c>
      <c r="AJ65" s="275"/>
      <c r="AL65" s="202" t="str">
        <f>IFERROR(_xlfn.XLOOKUP(確報【３月】!AK65,台帳表ｔ[整理番号],台帳表ｔ[繁閑調整]),"")</f>
        <v/>
      </c>
      <c r="AM65" s="277" t="str">
        <f>IFERROR(_xlfn.XLOOKUP(確報【３月】!AK65,台帳表ｔ[整理番号],台帳表ｔ[精算
グループ]),"")</f>
        <v/>
      </c>
      <c r="AN65" s="278" t="str">
        <f>IFERROR(_xlfn.XLOOKUP(確報【３月】!AK65,台帳表ｔ[整理番号],台帳表ｔ[請求書発行番号]),"")</f>
        <v/>
      </c>
      <c r="AO65" s="269" t="str">
        <f>IFERROR(_xlfn.XLOOKUP(確報【３月】!AK65,台帳表ｔ[整理番号],台帳表ｔ[繁閑調整金]),"")</f>
        <v/>
      </c>
      <c r="AP65" s="275"/>
      <c r="AR65" s="202" t="str">
        <f>IFERROR(_xlfn.XLOOKUP(確報【３月】!AQ65,台帳表ｋ[整理番号],台帳表ｋ[繁閑調整]),"")</f>
        <v/>
      </c>
      <c r="AS65" s="277" t="str">
        <f>IFERROR(_xlfn.XLOOKUP(確報【３月】!AQ65,台帳表ｋ[整理番号],台帳表ｋ[精算
グループ]),"")</f>
        <v/>
      </c>
      <c r="AT65" s="278" t="str">
        <f>IFERROR(_xlfn.XLOOKUP(確報【３月】!AQ65,台帳表ｋ[整理番号],台帳表ｋ[請求書発行番号]),"")</f>
        <v/>
      </c>
      <c r="AU65" s="269" t="str">
        <f>IFERROR(_xlfn.XLOOKUP(確報【３月】!AQ65,台帳表ｋ[整理番号],台帳表ｋ[繁閑調整金]),"")</f>
        <v/>
      </c>
      <c r="AV65" s="275"/>
      <c r="AX65" s="202" t="str">
        <f>IFERROR(_xlfn.XLOOKUP(確報【３月】!AW65,台帳表ｋ[整理番号],台帳表ｋ[繁閑調整]),"")</f>
        <v/>
      </c>
      <c r="AY65" s="277" t="str">
        <f>IFERROR(_xlfn.XLOOKUP(確報【３月】!AW65,台帳表ｋ[整理番号],台帳表ｋ[精算
グループ]),"")</f>
        <v/>
      </c>
      <c r="AZ65" s="278" t="str">
        <f>IFERROR(_xlfn.XLOOKUP(確報【３月】!AW65,台帳表ｋ[整理番号],台帳表ｋ[請求書発行番号]),"")</f>
        <v/>
      </c>
      <c r="BA65" s="269" t="str">
        <f>IFERROR(_xlfn.XLOOKUP(確報【３月】!AW65,台帳表ｋ[整理番号],台帳表ｋ[繁閑調整金]),"")</f>
        <v/>
      </c>
    </row>
    <row r="66" spans="1:53" ht="16.350000000000001" customHeight="1">
      <c r="A66" s="927"/>
      <c r="B66" s="927"/>
      <c r="C66" s="927"/>
      <c r="D66" s="976"/>
      <c r="E66" s="927"/>
      <c r="F66" s="91" t="s">
        <v>16556</v>
      </c>
      <c r="G66" s="52" t="s">
        <v>16606</v>
      </c>
      <c r="H66" s="53" t="s">
        <v>16506</v>
      </c>
      <c r="I66" s="166"/>
      <c r="J66" s="81" t="s">
        <v>16506</v>
      </c>
      <c r="K66" s="82"/>
      <c r="L66" s="81" t="s">
        <v>16506</v>
      </c>
      <c r="M66" s="82"/>
      <c r="N66" s="69" t="s">
        <v>16506</v>
      </c>
      <c r="O66" s="70"/>
      <c r="P66" s="53" t="s">
        <v>16506</v>
      </c>
      <c r="Q66" s="54"/>
      <c r="R66" s="53" t="s">
        <v>16506</v>
      </c>
      <c r="S66" s="88">
        <f>SUMIFS(台帳表ｋ[金額],台帳表ｋ[精算
グループ],確報【３月】!$H66,台帳表ｋ[入金月（月のみ）],確報【３月】!$A$1,台帳表ｋ[事務所/分室],"神")+SUMIFS(測量台帳1ｋ[入金額],測量台帳1ｋ[精算
グループ],確報【３月】!$H66,測量台帳1ｋ[入金月（月のみ）],確報【３月】!$A$1,測量台帳1ｋ[NC区分],"神奈川")+SUMIFS(測量台帳1__2ｋ[入金額(後)],測量台帳1__2ｋ[精算
グループ(後)],確報【３月】!$H66,測量台帳1__2ｋ[入金月(後)（月のみ）],確報【３月】!$A$1,測量台帳1__2ｋ[NC区分],"神奈川")</f>
        <v>0</v>
      </c>
      <c r="T66" s="89" t="s">
        <v>315</v>
      </c>
      <c r="U66" s="54">
        <f>SUMIFS(台帳表ｋ[金額],台帳表ｋ[精算
グループ],確報【３月】!$H66,台帳表ｋ[入金月（月のみ）],確報【３月】!$A$1,台帳表ｋ[事務所/分室],"湘")+SUMIFS(測量台帳1ｋ[入金額],測量台帳1ｋ[精算
グループ],確報【３月】!$H66,測量台帳1ｋ[入金月（月のみ）],確報【３月】!$A$1,測量台帳1ｋ[NC区分],"湘南")+SUMIFS(測量台帳1__2ｋ[入金額(後)],測量台帳1__2ｋ[精算
グループ(後)],確報【３月】!$H66,測量台帳1__2ｋ[入金月(後)（月のみ）],確報【３月】!$A$1,測量台帳1__2ｋ[NC区分],"湘南")</f>
        <v>0</v>
      </c>
      <c r="V66" s="53" t="s">
        <v>315</v>
      </c>
      <c r="W66" s="54" cm="1">
        <f t="array" ref="W66">INDEX(設備G入力用!$F$2:$Q$72,ROW(A61), MATCH($A$1,設備G入力用!$F$2:$Q$2,0))</f>
        <v>0</v>
      </c>
      <c r="X66" s="71">
        <f t="shared" si="7"/>
        <v>0</v>
      </c>
      <c r="Y66" s="24"/>
      <c r="Z66" s="13"/>
      <c r="AA66" s="983"/>
      <c r="AB66" s="304" t="s">
        <v>16555</v>
      </c>
      <c r="AC66" s="172">
        <f t="shared" si="11"/>
        <v>0</v>
      </c>
      <c r="AD66" s="10"/>
      <c r="AE66" s="10"/>
      <c r="AF66" s="202" t="str">
        <f>IFERROR(_xlfn.XLOOKUP(確報【３月】!$AE66,台帳表ｓ[整理番号],台帳表ｓ[繁閑調整]),"")</f>
        <v/>
      </c>
      <c r="AG66" s="277" t="str">
        <f>IFERROR(_xlfn.XLOOKUP(確報【３月】!$AE66,台帳表ｓ[整理番号],台帳表ｓ[精算
グループ]),"")</f>
        <v/>
      </c>
      <c r="AH66" s="278" t="str">
        <f>IFERROR(_xlfn.XLOOKUP(確報【３月】!$AE66,台帳表ｓ[整理番号],台帳表ｓ[請求書発行番号]),"")</f>
        <v/>
      </c>
      <c r="AI66" s="269" t="str">
        <f>IFERROR(_xlfn.XLOOKUP(確報【３月】!$AE66,台帳表ｓ[整理番号],台帳表ｓ[繁閑調整金]),"")</f>
        <v/>
      </c>
      <c r="AJ66" s="275"/>
      <c r="AL66" s="202" t="str">
        <f>IFERROR(_xlfn.XLOOKUP(確報【３月】!AK66,台帳表ｔ[整理番号],台帳表ｔ[繁閑調整]),"")</f>
        <v/>
      </c>
      <c r="AM66" s="277" t="str">
        <f>IFERROR(_xlfn.XLOOKUP(確報【３月】!AK66,台帳表ｔ[整理番号],台帳表ｔ[精算
グループ]),"")</f>
        <v/>
      </c>
      <c r="AN66" s="278" t="str">
        <f>IFERROR(_xlfn.XLOOKUP(確報【３月】!AK66,台帳表ｔ[整理番号],台帳表ｔ[請求書発行番号]),"")</f>
        <v/>
      </c>
      <c r="AO66" s="269" t="str">
        <f>IFERROR(_xlfn.XLOOKUP(確報【３月】!AK66,台帳表ｔ[整理番号],台帳表ｔ[繁閑調整金]),"")</f>
        <v/>
      </c>
      <c r="AP66" s="275"/>
      <c r="AR66" s="202" t="str">
        <f>IFERROR(_xlfn.XLOOKUP(確報【３月】!AQ66,台帳表ｋ[整理番号],台帳表ｋ[繁閑調整]),"")</f>
        <v/>
      </c>
      <c r="AS66" s="277" t="str">
        <f>IFERROR(_xlfn.XLOOKUP(確報【３月】!AQ66,台帳表ｋ[整理番号],台帳表ｋ[精算
グループ]),"")</f>
        <v/>
      </c>
      <c r="AT66" s="278" t="str">
        <f>IFERROR(_xlfn.XLOOKUP(確報【３月】!AQ66,台帳表ｋ[整理番号],台帳表ｋ[請求書発行番号]),"")</f>
        <v/>
      </c>
      <c r="AU66" s="269" t="str">
        <f>IFERROR(_xlfn.XLOOKUP(確報【３月】!AQ66,台帳表ｋ[整理番号],台帳表ｋ[繁閑調整金]),"")</f>
        <v/>
      </c>
      <c r="AV66" s="275"/>
      <c r="AX66" s="202" t="str">
        <f>IFERROR(_xlfn.XLOOKUP(確報【３月】!AW66,台帳表ｋ[整理番号],台帳表ｋ[繁閑調整]),"")</f>
        <v/>
      </c>
      <c r="AY66" s="277" t="str">
        <f>IFERROR(_xlfn.XLOOKUP(確報【３月】!AW66,台帳表ｋ[整理番号],台帳表ｋ[精算
グループ]),"")</f>
        <v/>
      </c>
      <c r="AZ66" s="278" t="str">
        <f>IFERROR(_xlfn.XLOOKUP(確報【３月】!AW66,台帳表ｋ[整理番号],台帳表ｋ[請求書発行番号]),"")</f>
        <v/>
      </c>
      <c r="BA66" s="269" t="str">
        <f>IFERROR(_xlfn.XLOOKUP(確報【３月】!AW66,台帳表ｋ[整理番号],台帳表ｋ[繁閑調整金]),"")</f>
        <v/>
      </c>
    </row>
    <row r="67" spans="1:53" ht="16.350000000000001" customHeight="1">
      <c r="A67" s="927"/>
      <c r="B67" s="927"/>
      <c r="C67" s="927"/>
      <c r="D67" s="976"/>
      <c r="E67" s="927"/>
      <c r="F67" s="98" t="s">
        <v>16507</v>
      </c>
      <c r="G67" s="63" t="s">
        <v>16606</v>
      </c>
      <c r="H67" s="27" t="s">
        <v>16508</v>
      </c>
      <c r="I67" s="28"/>
      <c r="J67" s="78" t="s">
        <v>16508</v>
      </c>
      <c r="K67" s="40"/>
      <c r="L67" s="78" t="s">
        <v>16508</v>
      </c>
      <c r="M67" s="40"/>
      <c r="N67" s="60" t="s">
        <v>16508</v>
      </c>
      <c r="O67" s="61"/>
      <c r="P67" s="27" t="s">
        <v>16508</v>
      </c>
      <c r="Q67" s="29"/>
      <c r="R67" s="27" t="s">
        <v>16508</v>
      </c>
      <c r="S67" s="92">
        <f>SUMIFS(台帳表ｋ[金額],台帳表ｋ[精算
グループ],確報【３月】!$H67,台帳表ｋ[入金月（月のみ）],確報【３月】!$A$1,台帳表ｋ[事務所/分室],"神")+SUMIFS(測量台帳1ｋ[入金額],測量台帳1ｋ[精算
グループ],確報【３月】!$H67,測量台帳1ｋ[入金月（月のみ）],確報【３月】!$A$1,測量台帳1ｋ[NC区分],"神奈川")+SUMIFS(測量台帳1__2ｋ[入金額(後)],測量台帳1__2ｋ[精算
グループ(後)],確報【３月】!$H67,測量台帳1__2ｋ[入金月(後)（月のみ）],確報【３月】!$A$1,測量台帳1__2ｋ[NC区分],"神奈川")</f>
        <v>0</v>
      </c>
      <c r="T67" s="93" t="s">
        <v>620</v>
      </c>
      <c r="U67" s="29">
        <f>SUMIFS(台帳表ｋ[金額],台帳表ｋ[精算
グループ],確報【３月】!$H67,台帳表ｋ[入金月（月のみ）],確報【３月】!$A$1,台帳表ｋ[事務所/分室],"湘")+SUMIFS(測量台帳1ｋ[入金額],測量台帳1ｋ[精算
グループ],確報【３月】!$H67,測量台帳1ｋ[入金月（月のみ）],確報【３月】!$A$1,測量台帳1ｋ[NC区分],"湘南")+SUMIFS(測量台帳1__2ｋ[入金額(後)],測量台帳1__2ｋ[精算
グループ(後)],確報【３月】!$H67,測量台帳1__2ｋ[入金月(後)（月のみ）],確報【３月】!$A$1,測量台帳1__2ｋ[NC区分],"湘南")</f>
        <v>0</v>
      </c>
      <c r="V67" s="27" t="s">
        <v>620</v>
      </c>
      <c r="W67" s="29" cm="1">
        <f t="array" ref="W67">INDEX(設備G入力用!$F$2:$Q$72,ROW(A62), MATCH($A$1,設備G入力用!$F$2:$Q$2,0))</f>
        <v>0</v>
      </c>
      <c r="X67" s="30">
        <f t="shared" si="7"/>
        <v>0</v>
      </c>
      <c r="Y67" s="24"/>
      <c r="Z67" s="13"/>
      <c r="AA67" s="983"/>
      <c r="AB67" s="314" t="s">
        <v>16506</v>
      </c>
      <c r="AC67" s="172">
        <f t="shared" si="11"/>
        <v>0</v>
      </c>
      <c r="AD67" s="10"/>
      <c r="AE67" s="10"/>
      <c r="AF67" s="202" t="str">
        <f>IFERROR(_xlfn.XLOOKUP(確報【３月】!$AE67,台帳表ｓ[整理番号],台帳表ｓ[繁閑調整]),"")</f>
        <v/>
      </c>
      <c r="AG67" s="277" t="str">
        <f>IFERROR(_xlfn.XLOOKUP(確報【３月】!$AE67,台帳表ｓ[整理番号],台帳表ｓ[精算
グループ]),"")</f>
        <v/>
      </c>
      <c r="AH67" s="278" t="str">
        <f>IFERROR(_xlfn.XLOOKUP(確報【３月】!$AE67,台帳表ｓ[整理番号],台帳表ｓ[請求書発行番号]),"")</f>
        <v/>
      </c>
      <c r="AI67" s="269" t="str">
        <f>IFERROR(_xlfn.XLOOKUP(確報【３月】!$AE67,台帳表ｓ[整理番号],台帳表ｓ[繁閑調整金]),"")</f>
        <v/>
      </c>
      <c r="AJ67" s="275"/>
      <c r="AL67" s="202" t="str">
        <f>IFERROR(_xlfn.XLOOKUP(確報【３月】!AK67,台帳表ｔ[整理番号],台帳表ｔ[繁閑調整]),"")</f>
        <v/>
      </c>
      <c r="AM67" s="277" t="str">
        <f>IFERROR(_xlfn.XLOOKUP(確報【３月】!AK67,台帳表ｔ[整理番号],台帳表ｔ[精算
グループ]),"")</f>
        <v/>
      </c>
      <c r="AN67" s="278" t="str">
        <f>IFERROR(_xlfn.XLOOKUP(確報【３月】!AK67,台帳表ｔ[整理番号],台帳表ｔ[請求書発行番号]),"")</f>
        <v/>
      </c>
      <c r="AO67" s="269" t="str">
        <f>IFERROR(_xlfn.XLOOKUP(確報【３月】!AK67,台帳表ｔ[整理番号],台帳表ｔ[繁閑調整金]),"")</f>
        <v/>
      </c>
      <c r="AP67" s="275"/>
      <c r="AR67" s="202" t="str">
        <f>IFERROR(_xlfn.XLOOKUP(確報【３月】!AQ67,台帳表ｋ[整理番号],台帳表ｋ[繁閑調整]),"")</f>
        <v/>
      </c>
      <c r="AS67" s="277" t="str">
        <f>IFERROR(_xlfn.XLOOKUP(確報【３月】!AQ67,台帳表ｋ[整理番号],台帳表ｋ[精算
グループ]),"")</f>
        <v/>
      </c>
      <c r="AT67" s="278" t="str">
        <f>IFERROR(_xlfn.XLOOKUP(確報【３月】!AQ67,台帳表ｋ[整理番号],台帳表ｋ[請求書発行番号]),"")</f>
        <v/>
      </c>
      <c r="AU67" s="269" t="str">
        <f>IFERROR(_xlfn.XLOOKUP(確報【３月】!AQ67,台帳表ｋ[整理番号],台帳表ｋ[繁閑調整金]),"")</f>
        <v/>
      </c>
      <c r="AV67" s="275"/>
      <c r="AX67" s="202" t="str">
        <f>IFERROR(_xlfn.XLOOKUP(確報【３月】!AW67,台帳表ｋ[整理番号],台帳表ｋ[繁閑調整]),"")</f>
        <v/>
      </c>
      <c r="AY67" s="277" t="str">
        <f>IFERROR(_xlfn.XLOOKUP(確報【３月】!AW67,台帳表ｋ[整理番号],台帳表ｋ[精算
グループ]),"")</f>
        <v/>
      </c>
      <c r="AZ67" s="278" t="str">
        <f>IFERROR(_xlfn.XLOOKUP(確報【３月】!AW67,台帳表ｋ[整理番号],台帳表ｋ[請求書発行番号]),"")</f>
        <v/>
      </c>
      <c r="BA67" s="269" t="str">
        <f>IFERROR(_xlfn.XLOOKUP(確報【３月】!AW67,台帳表ｋ[整理番号],台帳表ｋ[繁閑調整金]),"")</f>
        <v/>
      </c>
    </row>
    <row r="68" spans="1:53" ht="16.350000000000001" customHeight="1" thickBot="1">
      <c r="A68" s="927"/>
      <c r="B68" s="927"/>
      <c r="C68" s="927"/>
      <c r="D68" s="976"/>
      <c r="E68" s="927"/>
      <c r="F68" s="91" t="s">
        <v>16503</v>
      </c>
      <c r="G68" s="52" t="s">
        <v>16606</v>
      </c>
      <c r="H68" s="27" t="s">
        <v>16504</v>
      </c>
      <c r="I68" s="28"/>
      <c r="J68" s="78" t="s">
        <v>16504</v>
      </c>
      <c r="K68" s="40"/>
      <c r="L68" s="78" t="s">
        <v>16504</v>
      </c>
      <c r="M68" s="40"/>
      <c r="N68" s="60" t="s">
        <v>16504</v>
      </c>
      <c r="O68" s="61"/>
      <c r="P68" s="27" t="s">
        <v>16504</v>
      </c>
      <c r="Q68" s="29"/>
      <c r="R68" s="27" t="s">
        <v>16504</v>
      </c>
      <c r="S68" s="92">
        <f>SUMIFS(台帳表ｋ[金額],台帳表ｋ[精算
グループ],確報【３月】!$H68,台帳表ｋ[入金月（月のみ）],確報【３月】!$A$1,台帳表ｋ[事務所/分室],"神")+SUMIFS(測量台帳1ｋ[入金額],測量台帳1ｋ[精算
グループ],確報【３月】!$H68,測量台帳1ｋ[入金月（月のみ）],確報【３月】!$A$1,測量台帳1ｋ[NC区分],"神奈川")+SUMIFS(測量台帳1__2ｋ[入金額(後)],測量台帳1__2ｋ[精算
グループ(後)],確報【３月】!$H68,測量台帳1__2ｋ[入金月(後)（月のみ）],確報【３月】!$A$1,測量台帳1__2ｋ[NC区分],"神奈川")</f>
        <v>0</v>
      </c>
      <c r="T68" s="93" t="s">
        <v>16612</v>
      </c>
      <c r="U68" s="29">
        <f>SUMIFS(台帳表ｋ[金額],台帳表ｋ[精算
グループ],確報【３月】!$H68,台帳表ｋ[入金月（月のみ）],確報【３月】!$A$1,台帳表ｋ[事務所/分室],"湘")+SUMIFS(測量台帳1ｋ[入金額],測量台帳1ｋ[精算
グループ],確報【３月】!$H68,測量台帳1ｋ[入金月（月のみ）],確報【３月】!$A$1,測量台帳1ｋ[NC区分],"湘南")+SUMIFS(測量台帳1__2ｋ[入金額(後)],測量台帳1__2ｋ[精算
グループ(後)],確報【３月】!$H68,測量台帳1__2ｋ[入金月(後)（月のみ）],確報【３月】!$A$1,測量台帳1__2ｋ[NC区分],"湘南")</f>
        <v>0</v>
      </c>
      <c r="V68" s="27" t="s">
        <v>16612</v>
      </c>
      <c r="W68" s="29" cm="1">
        <f t="array" ref="W68">INDEX(設備G入力用!$F$2:$Q$72,ROW(A63), MATCH($A$1,設備G入力用!$F$2:$Q$2,0))</f>
        <v>0</v>
      </c>
      <c r="X68" s="30">
        <f t="shared" si="7"/>
        <v>0</v>
      </c>
      <c r="AA68" s="983"/>
      <c r="AB68" s="304" t="s">
        <v>16508</v>
      </c>
      <c r="AC68" s="172">
        <f t="shared" si="11"/>
        <v>0</v>
      </c>
      <c r="AD68" s="10"/>
      <c r="AE68" s="10"/>
      <c r="AF68" s="202" t="str">
        <f>IFERROR(_xlfn.XLOOKUP(確報【３月】!$AE68,台帳表ｓ[整理番号],台帳表ｓ[繁閑調整]),"")</f>
        <v/>
      </c>
      <c r="AG68" s="277" t="str">
        <f>IFERROR(_xlfn.XLOOKUP(確報【３月】!$AE68,台帳表ｓ[整理番号],台帳表ｓ[精算
グループ]),"")</f>
        <v/>
      </c>
      <c r="AH68" s="278" t="str">
        <f>IFERROR(_xlfn.XLOOKUP(確報【３月】!$AE68,台帳表ｓ[整理番号],台帳表ｓ[請求書発行番号]),"")</f>
        <v/>
      </c>
      <c r="AI68" s="269" t="str">
        <f>IFERROR(_xlfn.XLOOKUP(確報【３月】!$AE68,台帳表ｓ[整理番号],台帳表ｓ[繁閑調整金]),"")</f>
        <v/>
      </c>
      <c r="AJ68" s="275"/>
      <c r="AL68" s="202" t="str">
        <f>IFERROR(_xlfn.XLOOKUP(確報【３月】!AK68,台帳表ｔ[整理番号],台帳表ｔ[繁閑調整]),"")</f>
        <v/>
      </c>
      <c r="AM68" s="277" t="str">
        <f>IFERROR(_xlfn.XLOOKUP(確報【３月】!AK68,台帳表ｔ[整理番号],台帳表ｔ[精算
グループ]),"")</f>
        <v/>
      </c>
      <c r="AN68" s="278" t="str">
        <f>IFERROR(_xlfn.XLOOKUP(確報【３月】!AK68,台帳表ｔ[整理番号],台帳表ｔ[請求書発行番号]),"")</f>
        <v/>
      </c>
      <c r="AO68" s="269" t="str">
        <f>IFERROR(_xlfn.XLOOKUP(確報【３月】!AK68,台帳表ｔ[整理番号],台帳表ｔ[繁閑調整金]),"")</f>
        <v/>
      </c>
      <c r="AP68" s="275"/>
      <c r="AR68" s="202" t="str">
        <f>IFERROR(_xlfn.XLOOKUP(確報【３月】!AQ68,台帳表ｋ[整理番号],台帳表ｋ[繁閑調整]),"")</f>
        <v/>
      </c>
      <c r="AS68" s="277" t="str">
        <f>IFERROR(_xlfn.XLOOKUP(確報【３月】!AQ68,台帳表ｋ[整理番号],台帳表ｋ[精算
グループ]),"")</f>
        <v/>
      </c>
      <c r="AT68" s="278" t="str">
        <f>IFERROR(_xlfn.XLOOKUP(確報【３月】!AQ68,台帳表ｋ[整理番号],台帳表ｋ[請求書発行番号]),"")</f>
        <v/>
      </c>
      <c r="AU68" s="269" t="str">
        <f>IFERROR(_xlfn.XLOOKUP(確報【３月】!AQ68,台帳表ｋ[整理番号],台帳表ｋ[繁閑調整金]),"")</f>
        <v/>
      </c>
      <c r="AV68" s="275"/>
      <c r="AX68" s="202" t="str">
        <f>IFERROR(_xlfn.XLOOKUP(確報【３月】!AW68,台帳表ｋ[整理番号],台帳表ｋ[繁閑調整]),"")</f>
        <v/>
      </c>
      <c r="AY68" s="277" t="str">
        <f>IFERROR(_xlfn.XLOOKUP(確報【３月】!AW68,台帳表ｋ[整理番号],台帳表ｋ[精算
グループ]),"")</f>
        <v/>
      </c>
      <c r="AZ68" s="278" t="str">
        <f>IFERROR(_xlfn.XLOOKUP(確報【３月】!AW68,台帳表ｋ[整理番号],台帳表ｋ[請求書発行番号]),"")</f>
        <v/>
      </c>
      <c r="BA68" s="269" t="str">
        <f>IFERROR(_xlfn.XLOOKUP(確報【３月】!AW68,台帳表ｋ[整理番号],台帳表ｋ[繁閑調整金]),"")</f>
        <v/>
      </c>
    </row>
    <row r="69" spans="1:53" ht="16.350000000000001" customHeight="1" thickBot="1">
      <c r="A69" s="927"/>
      <c r="B69" s="927"/>
      <c r="C69" s="928"/>
      <c r="D69" s="979"/>
      <c r="E69" s="928"/>
      <c r="F69" s="324" t="s">
        <v>16557</v>
      </c>
      <c r="G69" s="325" t="s">
        <v>16606</v>
      </c>
      <c r="H69" s="326"/>
      <c r="I69" s="327"/>
      <c r="J69" s="328"/>
      <c r="K69" s="329"/>
      <c r="L69" s="328"/>
      <c r="M69" s="329"/>
      <c r="N69" s="330"/>
      <c r="O69" s="331"/>
      <c r="P69" s="326"/>
      <c r="Q69" s="332"/>
      <c r="R69" s="326"/>
      <c r="S69" s="333">
        <f>SUMIFS(台帳表ｋ[金額],台帳表ｋ[精算
グループ],確報【３月】!$H69,台帳表ｋ[入金月（月のみ）],確報【３月】!$A$1,台帳表ｋ[事務所/分室],"神")+SUMIFS(測量台帳1ｋ[入金額],測量台帳1ｋ[精算
グループ],確報【３月】!$H69,測量台帳1ｋ[入金月（月のみ）],確報【３月】!$A$1,測量台帳1ｋ[NC区分],"神奈川")+SUMIFS(測量台帳1__2ｋ[入金額(後)],測量台帳1__2ｋ[精算
グループ(後)],確報【３月】!$H69,測量台帳1__2ｋ[入金月(後)（月のみ）],確報【３月】!$A$1,測量台帳1__2ｋ[NC区分],"神奈川")</f>
        <v>0</v>
      </c>
      <c r="T69" s="334"/>
      <c r="U69" s="332">
        <f>SUMIFS(台帳表ｋ[金額],台帳表ｋ[精算
グループ],確報【３月】!$H69,台帳表ｋ[入金月（月のみ）],確報【３月】!$A$1,台帳表ｋ[事務所/分室],"湘")+SUMIFS(測量台帳1ｋ[入金額],測量台帳1ｋ[精算
グループ],確報【３月】!$H69,測量台帳1ｋ[入金月（月のみ）],確報【３月】!$A$1,測量台帳1ｋ[NC区分],"湘南")+SUMIFS(測量台帳1__2ｋ[入金額(後)],測量台帳1__2ｋ[精算
グループ(後)],確報【３月】!$H69,測量台帳1__2ｋ[入金月(後)（月のみ）],確報【３月】!$A$1,測量台帳1__2ｋ[NC区分],"湘南")</f>
        <v>0</v>
      </c>
      <c r="V69" s="326"/>
      <c r="W69" s="332" cm="1">
        <f t="array" ref="W69">INDEX(設備G入力用!$F$2:$Q$72,ROW(A64), MATCH($A$1,設備G入力用!$F$2:$Q$2,0))</f>
        <v>0</v>
      </c>
      <c r="X69" s="41">
        <f t="shared" si="7"/>
        <v>0</v>
      </c>
      <c r="Y69" s="16">
        <f>SUM(X66:X69)</f>
        <v>0</v>
      </c>
      <c r="Z69" s="13" t="s">
        <v>16626</v>
      </c>
      <c r="AA69" s="983"/>
      <c r="AB69" s="304" t="s">
        <v>16504</v>
      </c>
      <c r="AC69" s="172">
        <f t="shared" si="11"/>
        <v>0</v>
      </c>
      <c r="AD69" s="10"/>
      <c r="AE69" s="10"/>
      <c r="AF69" s="202" t="str">
        <f>IFERROR(_xlfn.XLOOKUP(確報【３月】!$AE69,台帳表ｓ[整理番号],台帳表ｓ[繁閑調整]),"")</f>
        <v/>
      </c>
      <c r="AG69" s="277" t="str">
        <f>IFERROR(_xlfn.XLOOKUP(確報【３月】!$AE69,台帳表ｓ[整理番号],台帳表ｓ[精算
グループ]),"")</f>
        <v/>
      </c>
      <c r="AH69" s="278" t="str">
        <f>IFERROR(_xlfn.XLOOKUP(確報【３月】!$AE69,台帳表ｓ[整理番号],台帳表ｓ[請求書発行番号]),"")</f>
        <v/>
      </c>
      <c r="AI69" s="269" t="str">
        <f>IFERROR(_xlfn.XLOOKUP(確報【３月】!$AE69,台帳表ｓ[整理番号],台帳表ｓ[繁閑調整金]),"")</f>
        <v/>
      </c>
      <c r="AJ69" s="275"/>
      <c r="AL69" s="202" t="str">
        <f>IFERROR(_xlfn.XLOOKUP(確報【３月】!AK69,台帳表ｔ[整理番号],台帳表ｔ[繁閑調整]),"")</f>
        <v/>
      </c>
      <c r="AM69" s="277" t="str">
        <f>IFERROR(_xlfn.XLOOKUP(確報【３月】!AK69,台帳表ｔ[整理番号],台帳表ｔ[精算
グループ]),"")</f>
        <v/>
      </c>
      <c r="AN69" s="278" t="str">
        <f>IFERROR(_xlfn.XLOOKUP(確報【３月】!AK69,台帳表ｔ[整理番号],台帳表ｔ[請求書発行番号]),"")</f>
        <v/>
      </c>
      <c r="AO69" s="269" t="str">
        <f>IFERROR(_xlfn.XLOOKUP(確報【３月】!AK69,台帳表ｔ[整理番号],台帳表ｔ[繁閑調整金]),"")</f>
        <v/>
      </c>
      <c r="AP69" s="275"/>
      <c r="AR69" s="202" t="str">
        <f>IFERROR(_xlfn.XLOOKUP(確報【３月】!AQ69,台帳表ｋ[整理番号],台帳表ｋ[繁閑調整]),"")</f>
        <v/>
      </c>
      <c r="AS69" s="277" t="str">
        <f>IFERROR(_xlfn.XLOOKUP(確報【３月】!AQ69,台帳表ｋ[整理番号],台帳表ｋ[精算
グループ]),"")</f>
        <v/>
      </c>
      <c r="AT69" s="278" t="str">
        <f>IFERROR(_xlfn.XLOOKUP(確報【３月】!AQ69,台帳表ｋ[整理番号],台帳表ｋ[請求書発行番号]),"")</f>
        <v/>
      </c>
      <c r="AU69" s="269" t="str">
        <f>IFERROR(_xlfn.XLOOKUP(確報【３月】!AQ69,台帳表ｋ[整理番号],台帳表ｋ[繁閑調整金]),"")</f>
        <v/>
      </c>
      <c r="AV69" s="275"/>
      <c r="AX69" s="202" t="str">
        <f>IFERROR(_xlfn.XLOOKUP(確報【３月】!AW69,台帳表ｋ[整理番号],台帳表ｋ[繁閑調整]),"")</f>
        <v/>
      </c>
      <c r="AY69" s="277" t="str">
        <f>IFERROR(_xlfn.XLOOKUP(確報【３月】!AW69,台帳表ｋ[整理番号],台帳表ｋ[精算
グループ]),"")</f>
        <v/>
      </c>
      <c r="AZ69" s="278" t="str">
        <f>IFERROR(_xlfn.XLOOKUP(確報【３月】!AW69,台帳表ｋ[整理番号],台帳表ｋ[請求書発行番号]),"")</f>
        <v/>
      </c>
      <c r="BA69" s="269" t="str">
        <f>IFERROR(_xlfn.XLOOKUP(確報【３月】!AW69,台帳表ｋ[整理番号],台帳表ｋ[繁閑調整金]),"")</f>
        <v/>
      </c>
    </row>
    <row r="70" spans="1:53" ht="16.350000000000001" customHeight="1" thickBot="1">
      <c r="A70" s="927"/>
      <c r="B70" s="927"/>
      <c r="C70" s="718"/>
      <c r="D70" s="959" t="s">
        <v>16558</v>
      </c>
      <c r="E70" s="960"/>
      <c r="F70" s="99" t="s">
        <v>16559</v>
      </c>
      <c r="G70" s="56" t="s">
        <v>16606</v>
      </c>
      <c r="H70" s="100" t="s">
        <v>290</v>
      </c>
      <c r="I70" s="101">
        <f>SUMIFS(台帳表ｓ[金額],台帳表ｓ[精算
グループ],確報【３月】!$H70,台帳表ｓ[入金月（月のみ）],確報【３月】!$A$1,台帳表ｓ[ＮＣ区分],"西部")+SUMIFS(測量台帳1ｓ[入金額],測量台帳1ｓ[精算
グループ],確報【３月】!$H70,測量台帳1ｓ[入金月（月のみ）],確報【３月】!$A$1,測量台帳1ｓ[NC区分],"西部")+SUMIFS(測量台帳1__2ｓ[入金額(後)],測量台帳1__2ｓ[精算
グループ(後)],確報【３月】!$H70,測量台帳1__2ｓ[入金月(後)（月のみ）],確報【３月】!$A$1,測量台帳1__2ｓ[NC区分],"西部")</f>
        <v>0</v>
      </c>
      <c r="J70" s="102" t="s">
        <v>290</v>
      </c>
      <c r="K70" s="103">
        <f>SUMIFS(台帳表ｓ[金額],台帳表ｓ[精算
グループ],確報【３月】!$H70,台帳表ｓ[入金月（月のみ）],確報【３月】!$A$1,台帳表ｓ[ＮＣ区分],"埼玉")+SUMIFS(測量台帳1ｓ[入金額],測量台帳1ｓ[精算
グループ],確報【３月】!$H70,測量台帳1ｓ[入金月（月のみ）],確報【３月】!$A$1,測量台帳1ｓ[NC区分],"埼玉")+SUMIFS(測量台帳1__2ｓ[入金額(後)],測量台帳1__2ｓ[精算
グループ(後)],確報【３月】!$H70,測量台帳1__2ｓ[入金月(後)（月のみ）],確報【３月】!$A$1,測量台帳1__2ｓ[NC区分],"埼玉")</f>
        <v>0</v>
      </c>
      <c r="L70" s="102" t="s">
        <v>290</v>
      </c>
      <c r="M70" s="103">
        <f>SUMIFS(台帳表ｓ[金額],台帳表ｓ[精算
グループ],確報【３月】!$H70,台帳表ｓ[入金月（月のみ）],確報【３月】!$A$1,台帳表ｓ[ＮＣ区分],"北部")+SUMIFS(測量台帳1ｓ[入金額],測量台帳1ｓ[精算
グループ],確報【３月】!$H70,測量台帳1ｓ[入金月（月のみ）],確報【３月】!$A$1,測量台帳1ｓ[NC区分],"北部")+SUMIFS(測量台帳1__2ｓ[入金額(後)],測量台帳1__2ｓ[精算
グループ(後)],確報【３月】!$H70,測量台帳1__2ｓ[入金月(後)（月のみ）],確報【３月】!$A$1,測量台帳1__2ｓ[NC区分],"北部")</f>
        <v>0</v>
      </c>
      <c r="N70" s="104" t="s">
        <v>290</v>
      </c>
      <c r="O70" s="105">
        <f>SUMIFS(台帳表ｓ[金額],台帳表ｓ[精算
グループ],確報【３月】!$H70,台帳表ｓ[入金月（月のみ）],確報【３月】!$A$1,台帳表ｓ[ＮＣ区分],"南部")+SUMIFS(測量台帳1ｓ[入金額],測量台帳1ｓ[精算
グループ],確報【３月】!$H70,測量台帳1ｓ[入金月（月のみ）],確報【３月】!$A$1,測量台帳1ｓ[NC区分],"南部")+SUMIFS(測量台帳1__2ｓ[入金額(後)],測量台帳1__2ｓ[精算
グループ(後)],確報【３月】!$H70,測量台帳1__2ｓ[入金月(後)（月のみ）],確報【３月】!$A$1,測量台帳1__2ｓ[NC区分],"南部")</f>
        <v>0</v>
      </c>
      <c r="P70" s="100" t="s">
        <v>290</v>
      </c>
      <c r="Q70" s="106">
        <f>SUMIFS(台帳表ｔ[金額],台帳表ｔ[精算
グループ],確報【３月】!$H70,台帳表ｔ[入金月（月のみ）],確報【３月】!$A$1,台帳表ｔ[ＮＣ区分],"多摩")+SUMIFS(測量台帳1ｔ[入金額],測量台帳1ｔ[精算
グループ],確報【３月】!$H70,測量台帳1ｔ[入金月（月のみ）],確報【３月】!$A$1,測量台帳1ｔ[NC区分],"多摩")+SUMIFS(測量台帳1__2ｔ[入金額(後)],測量台帳1__2ｔ[精算
グループ(後)],確報【３月】!$H70,測量台帳1__2ｔ[入金月(後)（月のみ）],確報【３月】!$A$1,測量台帳1__2ｔ[NC区分],"多摩")+SUMIFS(台帳表ｔ[金額],台帳表ｔ[精算
グループ],確報【３月】!$H70,台帳表ｔ[入金月（月のみ）],確報【３月】!$A$1,台帳表ｔ[ＮＣ区分],"西部")+SUMIFS(測量台帳1ｔ[入金額],測量台帳1ｔ[精算
グループ],確報【３月】!$H70,測量台帳1ｔ[入金月（月のみ）],確報【３月】!$A$1,測量台帳1ｔ[NC区分],"西部")+SUMIFS(測量台帳1__2ｔ[入金額(後)],測量台帳1__2ｔ[精算
グループ(後)],確報【３月】!$H70,測量台帳1__2ｔ[入金月(後)（月のみ）],確報【３月】!$A$1,測量台帳1__2ｔ[NC区分],"西部")</f>
        <v>0</v>
      </c>
      <c r="R70" s="100" t="s">
        <v>290</v>
      </c>
      <c r="S70" s="107">
        <f>SUMIFS(台帳表ｋ[金額],台帳表ｋ[精算
グループ],確報【３月】!$H70,台帳表ｋ[入金月（月のみ）],確報【３月】!$A$1,台帳表ｋ[事務所/分室],"神")+SUMIFS(測量台帳1ｋ[入金額],測量台帳1ｋ[精算
グループ],確報【３月】!$H70,測量台帳1ｋ[入金月（月のみ）],確報【３月】!$A$1,測量台帳1ｋ[NC区分],"神奈川")+SUMIFS(測量台帳1__2ｋ[入金額(後)],測量台帳1__2ｋ[精算
グループ(後)],確報【３月】!$H70,測量台帳1__2ｋ[入金月(後)（月のみ）],確報【３月】!$A$1,測量台帳1__2ｋ[NC区分],"神奈川")</f>
        <v>0</v>
      </c>
      <c r="T70" s="108" t="s">
        <v>290</v>
      </c>
      <c r="U70" s="74">
        <f>SUMIFS(台帳表ｋ[金額],台帳表ｋ[精算
グループ],確報【３月】!$H70,台帳表ｋ[入金月（月のみ）],確報【３月】!$A$1,台帳表ｋ[事務所/分室],"湘")+SUMIFS(測量台帳1ｋ[入金額],測量台帳1ｋ[精算
グループ],確報【３月】!$H70,測量台帳1ｋ[入金月（月のみ）],確報【３月】!$A$1,測量台帳1ｋ[NC区分],"湘南")+SUMIFS(測量台帳1__2ｋ[入金額(後)],測量台帳1__2ｋ[精算
グループ(後)],確報【３月】!$H70,測量台帳1__2ｋ[入金月(後)（月のみ）],確報【３月】!$A$1,測量台帳1__2ｋ[NC区分],"湘南")</f>
        <v>0</v>
      </c>
      <c r="V70" s="100" t="s">
        <v>290</v>
      </c>
      <c r="W70" s="74" cm="1">
        <f t="array" ref="W70">INDEX(設備G入力用!$F$2:$Q$72,ROW(A65), MATCH($A$1,設備G入力用!$F$2:$Q$2,0))</f>
        <v>0</v>
      </c>
      <c r="X70" s="15">
        <f t="shared" si="7"/>
        <v>0</v>
      </c>
      <c r="Y70" s="16">
        <f>SUM(X70)</f>
        <v>0</v>
      </c>
      <c r="Z70" s="13" t="s">
        <v>16627</v>
      </c>
      <c r="AA70" s="984"/>
      <c r="AB70" s="304" t="s">
        <v>16558</v>
      </c>
      <c r="AC70" s="172">
        <f t="shared" si="11"/>
        <v>0</v>
      </c>
      <c r="AD70" s="10"/>
      <c r="AE70" s="10"/>
      <c r="AF70" s="202" t="str">
        <f>IFERROR(_xlfn.XLOOKUP(確報【３月】!$AE70,台帳表ｓ[整理番号],台帳表ｓ[繁閑調整]),"")</f>
        <v/>
      </c>
      <c r="AG70" s="277" t="str">
        <f>IFERROR(_xlfn.XLOOKUP(確報【３月】!$AE70,台帳表ｓ[整理番号],台帳表ｓ[精算
グループ]),"")</f>
        <v/>
      </c>
      <c r="AH70" s="278" t="str">
        <f>IFERROR(_xlfn.XLOOKUP(確報【３月】!$AE70,台帳表ｓ[整理番号],台帳表ｓ[請求書発行番号]),"")</f>
        <v/>
      </c>
      <c r="AI70" s="269" t="str">
        <f>IFERROR(_xlfn.XLOOKUP(確報【３月】!$AE70,台帳表ｓ[整理番号],台帳表ｓ[繁閑調整金]),"")</f>
        <v/>
      </c>
      <c r="AJ70" s="275"/>
      <c r="AL70" s="202" t="str">
        <f>IFERROR(_xlfn.XLOOKUP(確報【３月】!AK70,台帳表ｔ[整理番号],台帳表ｔ[繁閑調整]),"")</f>
        <v/>
      </c>
      <c r="AM70" s="277" t="str">
        <f>IFERROR(_xlfn.XLOOKUP(確報【３月】!AK70,台帳表ｔ[整理番号],台帳表ｔ[精算
グループ]),"")</f>
        <v/>
      </c>
      <c r="AN70" s="278" t="str">
        <f>IFERROR(_xlfn.XLOOKUP(確報【３月】!AK70,台帳表ｔ[整理番号],台帳表ｔ[請求書発行番号]),"")</f>
        <v/>
      </c>
      <c r="AO70" s="269" t="str">
        <f>IFERROR(_xlfn.XLOOKUP(確報【３月】!AK70,台帳表ｔ[整理番号],台帳表ｔ[繁閑調整金]),"")</f>
        <v/>
      </c>
      <c r="AP70" s="275"/>
      <c r="AR70" s="202" t="str">
        <f>IFERROR(_xlfn.XLOOKUP(確報【３月】!AQ70,台帳表ｋ[整理番号],台帳表ｋ[繁閑調整]),"")</f>
        <v/>
      </c>
      <c r="AS70" s="277" t="str">
        <f>IFERROR(_xlfn.XLOOKUP(確報【３月】!AQ70,台帳表ｋ[整理番号],台帳表ｋ[精算
グループ]),"")</f>
        <v/>
      </c>
      <c r="AT70" s="278" t="str">
        <f>IFERROR(_xlfn.XLOOKUP(確報【３月】!AQ70,台帳表ｋ[整理番号],台帳表ｋ[請求書発行番号]),"")</f>
        <v/>
      </c>
      <c r="AU70" s="269" t="str">
        <f>IFERROR(_xlfn.XLOOKUP(確報【３月】!AQ70,台帳表ｋ[整理番号],台帳表ｋ[繁閑調整金]),"")</f>
        <v/>
      </c>
      <c r="AV70" s="275"/>
      <c r="AX70" s="202" t="str">
        <f>IFERROR(_xlfn.XLOOKUP(確報【３月】!AW70,台帳表ｋ[整理番号],台帳表ｋ[繁閑調整]),"")</f>
        <v/>
      </c>
      <c r="AY70" s="277" t="str">
        <f>IFERROR(_xlfn.XLOOKUP(確報【３月】!AW70,台帳表ｋ[整理番号],台帳表ｋ[精算
グループ]),"")</f>
        <v/>
      </c>
      <c r="AZ70" s="278" t="str">
        <f>IFERROR(_xlfn.XLOOKUP(確報【３月】!AW70,台帳表ｋ[整理番号],台帳表ｋ[請求書発行番号]),"")</f>
        <v/>
      </c>
      <c r="BA70" s="269" t="str">
        <f>IFERROR(_xlfn.XLOOKUP(確報【３月】!AW70,台帳表ｋ[整理番号],台帳表ｋ[繁閑調整金]),"")</f>
        <v/>
      </c>
    </row>
    <row r="71" spans="1:53" ht="16.350000000000001" customHeight="1" thickTop="1" thickBot="1">
      <c r="A71" s="927"/>
      <c r="B71" s="927"/>
      <c r="C71" s="973" t="s">
        <v>16560</v>
      </c>
      <c r="D71" s="974"/>
      <c r="E71" s="975"/>
      <c r="F71" s="109" t="s">
        <v>16561</v>
      </c>
      <c r="G71" s="110" t="s">
        <v>16606</v>
      </c>
      <c r="H71" s="279">
        <v>100</v>
      </c>
      <c r="I71" s="257">
        <f>SUMIFS(台帳表ｓ[金額],台帳表ｓ[精算
グループ],確報【３月】!$H71,台帳表ｓ[入金月（月のみ）],確報【３月】!$A$1,台帳表ｓ[ＮＣ区分],"西部")+SUMIFS(測量台帳1ｓ[入金額],測量台帳1ｓ[精算
グループ],確報【３月】!$H71,測量台帳1ｓ[入金月（月のみ）],確報【３月】!$A$1,測量台帳1ｓ[NC区分],"西部")+SUMIFS(測量台帳1__2ｓ[入金額(後)],測量台帳1__2ｓ[精算
グループ(後)],確報【３月】!$H71,測量台帳1__2ｓ[入金月(後)（月のみ）],確報【３月】!$A$1,測量台帳1__2ｓ[NC区分],"西部")</f>
        <v>0</v>
      </c>
      <c r="J71" s="291">
        <v>100</v>
      </c>
      <c r="K71" s="287">
        <f>SUMIFS(台帳表ｓ[金額],台帳表ｓ[精算
グループ],確報【３月】!$H71,台帳表ｓ[入金月（月のみ）],確報【３月】!$A$1,台帳表ｓ[ＮＣ区分],"埼玉")+SUMIFS(測量台帳1ｓ[入金額],測量台帳1ｓ[精算
グループ],確報【３月】!$H71,測量台帳1ｓ[入金月（月のみ）],確報【３月】!$A$1,測量台帳1ｓ[NC区分],"埼玉")+SUMIFS(測量台帳1__2ｓ[入金額(後)],測量台帳1__2ｓ[精算
グループ(後)],確報【３月】!$H71,測量台帳1__2ｓ[入金月(後)（月のみ）],確報【３月】!$A$1,測量台帳1__2ｓ[NC区分],"埼玉")</f>
        <v>0</v>
      </c>
      <c r="L71" s="291">
        <v>100</v>
      </c>
      <c r="M71" s="255">
        <f>SUMIFS(台帳表ｓ[金額],台帳表ｓ[精算
グループ],確報【３月】!$H71,台帳表ｓ[入金月（月のみ）],確報【３月】!$A$1,台帳表ｓ[ＮＣ区分],"北部")+SUMIFS(測量台帳1ｓ[入金額],測量台帳1ｓ[精算
グループ],確報【３月】!$H71,測量台帳1ｓ[入金月（月のみ）],確報【３月】!$A$1,測量台帳1ｓ[NC区分],"北部")+SUMIFS(測量台帳1__2ｓ[入金額(後)],測量台帳1__2ｓ[精算
グループ(後)],確報【３月】!$H71,測量台帳1__2ｓ[入金月(後)（月のみ）],確報【３月】!$A$1,測量台帳1__2ｓ[NC区分],"北部")</f>
        <v>0</v>
      </c>
      <c r="N71" s="291">
        <v>100</v>
      </c>
      <c r="O71" s="248">
        <f>SUMIFS(台帳表ｓ[金額],台帳表ｓ[精算
グループ],確報【３月】!$H71,台帳表ｓ[入金月（月のみ）],確報【３月】!$A$1,台帳表ｓ[ＮＣ区分],"南部")+SUMIFS(測量台帳1ｓ[入金額],測量台帳1ｓ[精算
グループ],確報【３月】!$H71,測量台帳1ｓ[入金月（月のみ）],確報【３月】!$A$1,測量台帳1ｓ[NC区分],"南部")+SUMIFS(測量台帳1__2ｓ[入金額(後)],測量台帳1__2ｓ[精算
グループ(後)],確報【３月】!$H71,測量台帳1__2ｓ[入金月(後)（月のみ）],確報【３月】!$A$1,測量台帳1__2ｓ[NC区分],"南部")</f>
        <v>0</v>
      </c>
      <c r="P71" s="279">
        <v>100</v>
      </c>
      <c r="Q71" s="248">
        <f>SUMIFS(台帳表ｔ[金額],台帳表ｔ[精算
グループ],確報【３月】!$H71,台帳表ｔ[入金月（月のみ）],確報【３月】!$A$1,台帳表ｔ[ＮＣ区分],"多摩")+SUMIFS(測量台帳1ｔ[入金額],測量台帳1ｔ[精算
グループ],確報【３月】!$H71,測量台帳1ｔ[入金月（月のみ）],確報【３月】!$A$1,測量台帳1ｔ[NC区分],"多摩")+SUMIFS(測量台帳1__2ｔ[入金額(後)],測量台帳1__2ｔ[精算
グループ(後)],確報【３月】!$H71,測量台帳1__2ｔ[入金月(後)（月のみ）],確報【３月】!$A$1,測量台帳1__2ｔ[NC区分],"多摩")+SUMIFS(台帳表ｔ[金額],台帳表ｔ[精算
グループ],確報【３月】!$H71,台帳表ｔ[入金月（月のみ）],確報【３月】!$A$1,台帳表ｔ[ＮＣ区分],"西部")+SUMIFS(測量台帳1ｔ[入金額],測量台帳1ｔ[精算
グループ],確報【３月】!$H71,測量台帳1ｔ[入金月（月のみ）],確報【３月】!$A$1,測量台帳1ｔ[NC区分],"西部")+SUMIFS(測量台帳1__2ｔ[入金額(後)],測量台帳1__2ｔ[精算
グループ(後)],確報【３月】!$H71,測量台帳1__2ｔ[入金月(後)（月のみ）],確報【３月】!$A$1,測量台帳1__2ｔ[NC区分],"西部")</f>
        <v>0</v>
      </c>
      <c r="R71" s="279">
        <v>100</v>
      </c>
      <c r="S71" s="255">
        <f>SUMIFS(台帳表ｋ[金額],台帳表ｋ[精算
グループ],確報【３月】!$H71,台帳表ｋ[入金月（月のみ）],確報【３月】!$A$1,台帳表ｋ[事務所/分室],"神")+SUMIFS(測量台帳1ｋ[入金額],測量台帳1ｋ[精算
グループ],確報【３月】!$H71,測量台帳1ｋ[入金月（月のみ）],確報【３月】!$A$1,測量台帳1ｋ[NC区分],"神奈川")+SUMIFS(測量台帳1__2ｋ[入金額(後)],測量台帳1__2ｋ[精算
グループ(後)],確報【３月】!$H71,測量台帳1__2ｋ[入金月(後)（月のみ）],確報【３月】!$A$1,測量台帳1__2ｋ[NC区分],"神奈川")</f>
        <v>0</v>
      </c>
      <c r="T71" s="291">
        <v>100</v>
      </c>
      <c r="U71" s="248">
        <f>SUMIFS(台帳表ｋ[金額],台帳表ｋ[精算
グループ],確報【３月】!$H71,台帳表ｋ[入金月（月のみ）],確報【３月】!$A$1,台帳表ｋ[事務所/分室],"湘")+SUMIFS(測量台帳1ｋ[入金額],測量台帳1ｋ[精算
グループ],確報【３月】!$H71,測量台帳1ｋ[入金月（月のみ）],確報【３月】!$A$1,測量台帳1ｋ[NC区分],"湘南")+SUMIFS(測量台帳1__2ｋ[入金額(後)],測量台帳1__2ｋ[精算
グループ(後)],確報【３月】!$H71,測量台帳1__2ｋ[入金月(後)（月のみ）],確報【３月】!$A$1,測量台帳1__2ｋ[NC区分],"湘南")</f>
        <v>0</v>
      </c>
      <c r="V71" s="247"/>
      <c r="W71" s="248" cm="1">
        <f t="array" ref="W71">INDEX(設備G入力用!$F$2:$Q$72,ROW(A66), MATCH($A$1,設備G入力用!$F$2:$Q$2,0))</f>
        <v>0</v>
      </c>
      <c r="X71" s="23">
        <f t="shared" si="7"/>
        <v>0</v>
      </c>
      <c r="Y71" s="24"/>
      <c r="Z71" s="13"/>
      <c r="AA71" s="1071" t="s">
        <v>16613</v>
      </c>
      <c r="AB71" s="1072"/>
      <c r="AC71" s="298">
        <f>SUM(AC54:AC70)</f>
        <v>0</v>
      </c>
      <c r="AD71" s="10"/>
      <c r="AE71" s="10"/>
      <c r="AF71" s="202" t="str">
        <f>IFERROR(_xlfn.XLOOKUP(確報【３月】!$AE71,台帳表ｓ[整理番号],台帳表ｓ[繁閑調整]),"")</f>
        <v/>
      </c>
      <c r="AG71" s="277" t="str">
        <f>IFERROR(_xlfn.XLOOKUP(確報【３月】!$AE71,台帳表ｓ[整理番号],台帳表ｓ[精算
グループ]),"")</f>
        <v/>
      </c>
      <c r="AH71" s="278" t="str">
        <f>IFERROR(_xlfn.XLOOKUP(確報【３月】!$AE71,台帳表ｓ[整理番号],台帳表ｓ[請求書発行番号]),"")</f>
        <v/>
      </c>
      <c r="AI71" s="269" t="str">
        <f>IFERROR(_xlfn.XLOOKUP(確報【３月】!$AE71,台帳表ｓ[整理番号],台帳表ｓ[繁閑調整金]),"")</f>
        <v/>
      </c>
      <c r="AJ71" s="275"/>
      <c r="AL71" s="202" t="str">
        <f>IFERROR(_xlfn.XLOOKUP(確報【３月】!AK71,台帳表ｔ[整理番号],台帳表ｔ[繁閑調整]),"")</f>
        <v/>
      </c>
      <c r="AM71" s="277" t="str">
        <f>IFERROR(_xlfn.XLOOKUP(確報【３月】!AK71,台帳表ｔ[整理番号],台帳表ｔ[精算
グループ]),"")</f>
        <v/>
      </c>
      <c r="AN71" s="278" t="str">
        <f>IFERROR(_xlfn.XLOOKUP(確報【３月】!AK71,台帳表ｔ[整理番号],台帳表ｔ[請求書発行番号]),"")</f>
        <v/>
      </c>
      <c r="AO71" s="269" t="str">
        <f>IFERROR(_xlfn.XLOOKUP(確報【３月】!AK71,台帳表ｔ[整理番号],台帳表ｔ[繁閑調整金]),"")</f>
        <v/>
      </c>
      <c r="AP71" s="275"/>
      <c r="AR71" s="202" t="str">
        <f>IFERROR(_xlfn.XLOOKUP(確報【３月】!AQ71,台帳表ｋ[整理番号],台帳表ｋ[繁閑調整]),"")</f>
        <v/>
      </c>
      <c r="AS71" s="277" t="str">
        <f>IFERROR(_xlfn.XLOOKUP(確報【３月】!AQ71,台帳表ｋ[整理番号],台帳表ｋ[精算
グループ]),"")</f>
        <v/>
      </c>
      <c r="AT71" s="278" t="str">
        <f>IFERROR(_xlfn.XLOOKUP(確報【３月】!AQ71,台帳表ｋ[整理番号],台帳表ｋ[請求書発行番号]),"")</f>
        <v/>
      </c>
      <c r="AU71" s="269" t="str">
        <f>IFERROR(_xlfn.XLOOKUP(確報【３月】!AQ71,台帳表ｋ[整理番号],台帳表ｋ[繁閑調整金]),"")</f>
        <v/>
      </c>
      <c r="AV71" s="275"/>
      <c r="AX71" s="202" t="str">
        <f>IFERROR(_xlfn.XLOOKUP(確報【３月】!AW71,台帳表ｋ[整理番号],台帳表ｋ[繁閑調整]),"")</f>
        <v/>
      </c>
      <c r="AY71" s="277" t="str">
        <f>IFERROR(_xlfn.XLOOKUP(確報【３月】!AW71,台帳表ｋ[整理番号],台帳表ｋ[精算
グループ]),"")</f>
        <v/>
      </c>
      <c r="AZ71" s="278" t="str">
        <f>IFERROR(_xlfn.XLOOKUP(確報【３月】!AW71,台帳表ｋ[整理番号],台帳表ｋ[請求書発行番号]),"")</f>
        <v/>
      </c>
      <c r="BA71" s="269" t="str">
        <f>IFERROR(_xlfn.XLOOKUP(確報【３月】!AW71,台帳表ｋ[整理番号],台帳表ｋ[繁閑調整金]),"")</f>
        <v/>
      </c>
    </row>
    <row r="72" spans="1:53" ht="16.350000000000001" customHeight="1" thickBot="1">
      <c r="A72" s="927"/>
      <c r="B72" s="927"/>
      <c r="C72" s="976"/>
      <c r="D72" s="977"/>
      <c r="E72" s="978"/>
      <c r="F72" s="111" t="s">
        <v>16562</v>
      </c>
      <c r="G72" s="112" t="s">
        <v>16606</v>
      </c>
      <c r="H72" s="280">
        <v>101</v>
      </c>
      <c r="I72" s="290">
        <f>SUMIFS(台帳表ｓ[金額],台帳表ｓ[精算
グループ],確報【３月】!$H72,台帳表ｓ[入金月（月のみ）],確報【３月】!$A$1,台帳表ｓ[ＮＣ区分],"西部")+SUMIFS(測量台帳1ｓ[入金額],測量台帳1ｓ[精算
グループ],確報【３月】!$H72,測量台帳1ｓ[入金月（月のみ）],確報【３月】!$A$1,測量台帳1ｓ[NC区分],"西部")+SUMIFS(測量台帳1__2ｓ[入金額(後)],測量台帳1__2ｓ[精算
グループ(後)],確報【３月】!$H72,測量台帳1__2ｓ[入金月(後)（月のみ）],確報【３月】!$A$1,測量台帳1__2ｓ[NC区分],"西部")</f>
        <v>0</v>
      </c>
      <c r="J72" s="292">
        <v>101</v>
      </c>
      <c r="K72" s="288">
        <f>SUMIFS(台帳表ｓ[金額],台帳表ｓ[精算
グループ],確報【３月】!$H72,台帳表ｓ[入金月（月のみ）],確報【３月】!$A$1,台帳表ｓ[ＮＣ区分],"埼玉")+SUMIFS(測量台帳1ｓ[入金額],測量台帳1ｓ[精算
グループ],確報【３月】!$H72,測量台帳1ｓ[入金月（月のみ）],確報【３月】!$A$1,測量台帳1ｓ[NC区分],"埼玉")+SUMIFS(測量台帳1__2ｓ[入金額(後)],測量台帳1__2ｓ[精算
グループ(後)],確報【３月】!$H72,測量台帳1__2ｓ[入金月(後)（月のみ）],確報【３月】!$A$1,測量台帳1__2ｓ[NC区分],"埼玉")</f>
        <v>0</v>
      </c>
      <c r="L72" s="292">
        <v>101</v>
      </c>
      <c r="M72" s="285">
        <f>SUMIFS(台帳表ｓ[金額],台帳表ｓ[精算
グループ],確報【３月】!$H72,台帳表ｓ[入金月（月のみ）],確報【３月】!$A$1,台帳表ｓ[ＮＣ区分],"北部")+SUMIFS(測量台帳1ｓ[入金額],測量台帳1ｓ[精算
グループ],確報【３月】!$H72,測量台帳1ｓ[入金月（月のみ）],確報【３月】!$A$1,測量台帳1ｓ[NC区分],"北部")+SUMIFS(測量台帳1__2ｓ[入金額(後)],測量台帳1__2ｓ[精算
グループ(後)],確報【３月】!$H72,測量台帳1__2ｓ[入金月(後)（月のみ）],確報【３月】!$A$1,測量台帳1__2ｓ[NC区分],"北部")</f>
        <v>0</v>
      </c>
      <c r="N72" s="292">
        <v>101</v>
      </c>
      <c r="O72" s="246">
        <f>SUMIFS(台帳表ｓ[金額],台帳表ｓ[精算
グループ],確報【３月】!$H72,台帳表ｓ[入金月（月のみ）],確報【３月】!$A$1,台帳表ｓ[ＮＣ区分],"南部")+SUMIFS(測量台帳1ｓ[入金額],測量台帳1ｓ[精算
グループ],確報【３月】!$H72,測量台帳1ｓ[入金月（月のみ）],確報【３月】!$A$1,測量台帳1ｓ[NC区分],"南部")+SUMIFS(測量台帳1__2ｓ[入金額(後)],測量台帳1__2ｓ[精算
グループ(後)],確報【３月】!$H72,測量台帳1__2ｓ[入金月(後)（月のみ）],確報【３月】!$A$1,測量台帳1__2ｓ[NC区分],"南部")</f>
        <v>0</v>
      </c>
      <c r="P72" s="280">
        <v>101</v>
      </c>
      <c r="Q72" s="246">
        <f>SUMIFS(台帳表ｔ[金額],台帳表ｔ[精算
グループ],確報【３月】!$H72,台帳表ｔ[入金月（月のみ）],確報【３月】!$A$1,台帳表ｔ[ＮＣ区分],"多摩")+SUMIFS(測量台帳1ｔ[入金額],測量台帳1ｔ[精算
グループ],確報【３月】!$H72,測量台帳1ｔ[入金月（月のみ）],確報【３月】!$A$1,測量台帳1ｔ[NC区分],"多摩")+SUMIFS(測量台帳1__2ｔ[入金額(後)],測量台帳1__2ｔ[精算
グループ(後)],確報【３月】!$H72,測量台帳1__2ｔ[入金月(後)（月のみ）],確報【３月】!$A$1,測量台帳1__2ｔ[NC区分],"多摩")+SUMIFS(台帳表ｔ[金額],台帳表ｔ[精算
グループ],確報【３月】!$H72,台帳表ｔ[入金月（月のみ）],確報【３月】!$A$1,台帳表ｔ[ＮＣ区分],"西部")+SUMIFS(測量台帳1ｔ[入金額],測量台帳1ｔ[精算
グループ],確報【３月】!$H72,測量台帳1ｔ[入金月（月のみ）],確報【３月】!$A$1,測量台帳1ｔ[NC区分],"西部")+SUMIFS(測量台帳1__2ｔ[入金額(後)],測量台帳1__2ｔ[精算
グループ(後)],確報【３月】!$H72,測量台帳1__2ｔ[入金月(後)（月のみ）],確報【３月】!$A$1,測量台帳1__2ｔ[NC区分],"西部")</f>
        <v>0</v>
      </c>
      <c r="R72" s="280">
        <v>101</v>
      </c>
      <c r="S72" s="285">
        <f>SUMIFS(台帳表ｋ[金額],台帳表ｋ[精算
グループ],確報【３月】!$H72,台帳表ｋ[入金月（月のみ）],確報【３月】!$A$1,台帳表ｋ[事務所/分室],"神")+SUMIFS(測量台帳1ｋ[入金額],測量台帳1ｋ[精算
グループ],確報【３月】!$H72,測量台帳1ｋ[入金月（月のみ）],確報【３月】!$A$1,測量台帳1ｋ[NC区分],"神奈川")+SUMIFS(測量台帳1__2ｋ[入金額(後)],測量台帳1__2ｋ[精算
グループ(後)],確報【３月】!$H72,測量台帳1__2ｋ[入金月(後)（月のみ）],確報【３月】!$A$1,測量台帳1__2ｋ[NC区分],"神奈川")</f>
        <v>0</v>
      </c>
      <c r="T72" s="292">
        <v>101</v>
      </c>
      <c r="U72" s="246">
        <f>SUMIFS(台帳表ｋ[金額],台帳表ｋ[精算
グループ],確報【３月】!$H72,台帳表ｋ[入金月（月のみ）],確報【３月】!$A$1,台帳表ｋ[事務所/分室],"湘")+SUMIFS(測量台帳1ｋ[入金額],測量台帳1ｋ[精算
グループ],確報【３月】!$H72,測量台帳1ｋ[入金月（月のみ）],確報【３月】!$A$1,測量台帳1ｋ[NC区分],"湘南")+SUMIFS(測量台帳1__2ｋ[入金額(後)],測量台帳1__2ｋ[精算
グループ(後)],確報【３月】!$H72,測量台帳1__2ｋ[入金月(後)（月のみ）],確報【３月】!$A$1,測量台帳1__2ｋ[NC区分],"湘南")</f>
        <v>0</v>
      </c>
      <c r="V72" s="245"/>
      <c r="W72" s="246" cm="1">
        <f t="array" ref="W72">INDEX(設備G入力用!$F$2:$Q$72,ROW(A67), MATCH($A$1,設備G入力用!$F$2:$Q$2,0))</f>
        <v>0</v>
      </c>
      <c r="X72" s="30">
        <f t="shared" si="7"/>
        <v>0</v>
      </c>
      <c r="AD72" s="10"/>
      <c r="AE72" s="10"/>
      <c r="AF72" s="202" t="str">
        <f>IFERROR(_xlfn.XLOOKUP(確報【３月】!$AE72,台帳表ｓ[整理番号],台帳表ｓ[繁閑調整]),"")</f>
        <v/>
      </c>
      <c r="AG72" s="277" t="str">
        <f>IFERROR(_xlfn.XLOOKUP(確報【３月】!$AE72,台帳表ｓ[整理番号],台帳表ｓ[精算
グループ]),"")</f>
        <v/>
      </c>
      <c r="AH72" s="278" t="str">
        <f>IFERROR(_xlfn.XLOOKUP(確報【３月】!$AE72,台帳表ｓ[整理番号],台帳表ｓ[請求書発行番号]),"")</f>
        <v/>
      </c>
      <c r="AI72" s="269" t="str">
        <f>IFERROR(_xlfn.XLOOKUP(確報【３月】!$AE72,台帳表ｓ[整理番号],台帳表ｓ[繁閑調整金]),"")</f>
        <v/>
      </c>
      <c r="AJ72" s="275"/>
      <c r="AL72" s="202" t="str">
        <f>IFERROR(_xlfn.XLOOKUP(確報【３月】!AK72,台帳表ｔ[整理番号],台帳表ｔ[繁閑調整]),"")</f>
        <v/>
      </c>
      <c r="AM72" s="277" t="str">
        <f>IFERROR(_xlfn.XLOOKUP(確報【３月】!AK72,台帳表ｔ[整理番号],台帳表ｔ[精算
グループ]),"")</f>
        <v/>
      </c>
      <c r="AN72" s="278" t="str">
        <f>IFERROR(_xlfn.XLOOKUP(確報【３月】!AK72,台帳表ｔ[整理番号],台帳表ｔ[請求書発行番号]),"")</f>
        <v/>
      </c>
      <c r="AO72" s="269" t="str">
        <f>IFERROR(_xlfn.XLOOKUP(確報【３月】!AK72,台帳表ｔ[整理番号],台帳表ｔ[繁閑調整金]),"")</f>
        <v/>
      </c>
      <c r="AP72" s="275"/>
      <c r="AR72" s="202" t="str">
        <f>IFERROR(_xlfn.XLOOKUP(確報【３月】!AQ72,台帳表ｋ[整理番号],台帳表ｋ[繁閑調整]),"")</f>
        <v/>
      </c>
      <c r="AS72" s="277" t="str">
        <f>IFERROR(_xlfn.XLOOKUP(確報【３月】!AQ72,台帳表ｋ[整理番号],台帳表ｋ[精算
グループ]),"")</f>
        <v/>
      </c>
      <c r="AT72" s="278" t="str">
        <f>IFERROR(_xlfn.XLOOKUP(確報【３月】!AQ72,台帳表ｋ[整理番号],台帳表ｋ[請求書発行番号]),"")</f>
        <v/>
      </c>
      <c r="AU72" s="269" t="str">
        <f>IFERROR(_xlfn.XLOOKUP(確報【３月】!AQ72,台帳表ｋ[整理番号],台帳表ｋ[繁閑調整金]),"")</f>
        <v/>
      </c>
      <c r="AV72" s="275"/>
      <c r="AX72" s="202" t="str">
        <f>IFERROR(_xlfn.XLOOKUP(確報【３月】!AW72,台帳表ｋ[整理番号],台帳表ｋ[繁閑調整]),"")</f>
        <v/>
      </c>
      <c r="AY72" s="277" t="str">
        <f>IFERROR(_xlfn.XLOOKUP(確報【３月】!AW72,台帳表ｋ[整理番号],台帳表ｋ[精算
グループ]),"")</f>
        <v/>
      </c>
      <c r="AZ72" s="278" t="str">
        <f>IFERROR(_xlfn.XLOOKUP(確報【３月】!AW72,台帳表ｋ[整理番号],台帳表ｋ[請求書発行番号]),"")</f>
        <v/>
      </c>
      <c r="BA72" s="269" t="str">
        <f>IFERROR(_xlfn.XLOOKUP(確報【３月】!AW72,台帳表ｋ[整理番号],台帳表ｋ[繁閑調整金]),"")</f>
        <v/>
      </c>
    </row>
    <row r="73" spans="1:53" ht="16.350000000000001" customHeight="1" thickBot="1">
      <c r="A73" s="927"/>
      <c r="B73" s="928"/>
      <c r="C73" s="976"/>
      <c r="D73" s="977"/>
      <c r="E73" s="978"/>
      <c r="F73" s="113" t="s">
        <v>16563</v>
      </c>
      <c r="G73" s="56" t="s">
        <v>16606</v>
      </c>
      <c r="H73" s="281">
        <v>103</v>
      </c>
      <c r="I73" s="289">
        <f>SUMIFS(台帳表ｓ[金額],台帳表ｓ[精算
グループ],確報【３月】!$H73,台帳表ｓ[入金月（月のみ）],確報【３月】!$A$1,台帳表ｓ[ＮＣ区分],"西部")+SUMIFS(測量台帳1ｓ[入金額],測量台帳1ｓ[精算
グループ],確報【３月】!$H73,測量台帳1ｓ[入金月（月のみ）],確報【３月】!$A$1,測量台帳1ｓ[NC区分],"西部")+SUMIFS(測量台帳1__2ｓ[入金額(後)],測量台帳1__2ｓ[精算
グループ(後)],確報【３月】!$H73,測量台帳1__2ｓ[入金月(後)（月のみ）],確報【３月】!$A$1,測量台帳1__2ｓ[NC区分],"西部")</f>
        <v>0</v>
      </c>
      <c r="J73" s="293">
        <v>103</v>
      </c>
      <c r="K73" s="289">
        <f>SUMIFS(台帳表ｓ[金額],台帳表ｓ[精算
グループ],確報【３月】!$H73,台帳表ｓ[入金月（月のみ）],確報【３月】!$A$1,台帳表ｓ[ＮＣ区分],"埼玉")+SUMIFS(測量台帳1ｓ[入金額],測量台帳1ｓ[精算
グループ],確報【３月】!$H73,測量台帳1ｓ[入金月（月のみ）],確報【３月】!$A$1,測量台帳1ｓ[NC区分],"埼玉")+SUMIFS(測量台帳1__2ｓ[入金額(後)],測量台帳1__2ｓ[精算
グループ(後)],確報【３月】!$H73,測量台帳1__2ｓ[入金月(後)（月のみ）],確報【３月】!$A$1,測量台帳1__2ｓ[NC区分],"埼玉")</f>
        <v>0</v>
      </c>
      <c r="L73" s="293">
        <v>103</v>
      </c>
      <c r="M73" s="286">
        <f>SUMIFS(台帳表ｓ[金額],台帳表ｓ[精算
グループ],確報【３月】!$H73,台帳表ｓ[入金月（月のみ）],確報【３月】!$A$1,台帳表ｓ[ＮＣ区分],"北部")+SUMIFS(測量台帳1ｓ[入金額],測量台帳1ｓ[精算
グループ],確報【３月】!$H73,測量台帳1ｓ[入金月（月のみ）],確報【３月】!$A$1,測量台帳1ｓ[NC区分],"北部")+SUMIFS(測量台帳1__2ｓ[入金額(後)],測量台帳1__2ｓ[精算
グループ(後)],確報【３月】!$H73,測量台帳1__2ｓ[入金月(後)（月のみ）],確報【３月】!$A$1,測量台帳1__2ｓ[NC区分],"北部")</f>
        <v>0</v>
      </c>
      <c r="N73" s="293">
        <v>103</v>
      </c>
      <c r="O73" s="244">
        <f>SUMIFS(台帳表ｓ[金額],台帳表ｓ[精算
グループ],確報【３月】!$H73,台帳表ｓ[入金月（月のみ）],確報【３月】!$A$1,台帳表ｓ[ＮＣ区分],"南部")+SUMIFS(測量台帳1ｓ[入金額],測量台帳1ｓ[精算
グループ],確報【３月】!$H73,測量台帳1ｓ[入金月（月のみ）],確報【３月】!$A$1,測量台帳1ｓ[NC区分],"南部")+SUMIFS(測量台帳1__2ｓ[入金額(後)],測量台帳1__2ｓ[精算
グループ(後)],確報【３月】!$H73,測量台帳1__2ｓ[入金月(後)（月のみ）],確報【３月】!$A$1,測量台帳1__2ｓ[NC区分],"南部")</f>
        <v>0</v>
      </c>
      <c r="P73" s="281">
        <v>103</v>
      </c>
      <c r="Q73" s="244">
        <f>SUMIFS(台帳表ｔ[金額],台帳表ｔ[精算
グループ],確報【３月】!$H73,台帳表ｔ[入金月（月のみ）],確報【３月】!$A$1,台帳表ｔ[ＮＣ区分],"多摩")+SUMIFS(測量台帳1ｔ[入金額],測量台帳1ｔ[精算
グループ],確報【３月】!$H73,測量台帳1ｔ[入金月（月のみ）],確報【３月】!$A$1,測量台帳1ｔ[NC区分],"多摩")+SUMIFS(測量台帳1__2ｔ[入金額(後)],測量台帳1__2ｔ[精算
グループ(後)],確報【３月】!$H73,測量台帳1__2ｔ[入金月(後)（月のみ）],確報【３月】!$A$1,測量台帳1__2ｔ[NC区分],"多摩")+SUMIFS(台帳表ｔ[金額],台帳表ｔ[精算
グループ],確報【３月】!$H73,台帳表ｔ[入金月（月のみ）],確報【３月】!$A$1,台帳表ｔ[ＮＣ区分],"西部")+SUMIFS(測量台帳1ｔ[入金額],測量台帳1ｔ[精算
グループ],確報【３月】!$H73,測量台帳1ｔ[入金月（月のみ）],確報【３月】!$A$1,測量台帳1ｔ[NC区分],"西部")+SUMIFS(測量台帳1__2ｔ[入金額(後)],測量台帳1__2ｔ[精算
グループ(後)],確報【３月】!$H73,測量台帳1__2ｔ[入金月(後)（月のみ）],確報【３月】!$A$1,測量台帳1__2ｔ[NC区分],"西部")</f>
        <v>0</v>
      </c>
      <c r="R73" s="281">
        <v>103</v>
      </c>
      <c r="S73" s="286">
        <f>SUMIFS(台帳表ｋ[金額],台帳表ｋ[精算
グループ],確報【３月】!$H73,台帳表ｋ[入金月（月のみ）],確報【３月】!$A$1,台帳表ｋ[事務所/分室],"神")+SUMIFS(測量台帳1ｋ[入金額],測量台帳1ｋ[精算
グループ],確報【３月】!$H73,測量台帳1ｋ[入金月（月のみ）],確報【３月】!$A$1,測量台帳1ｋ[NC区分],"神奈川")+SUMIFS(測量台帳1__2ｋ[入金額(後)],測量台帳1__2ｋ[精算
グループ(後)],確報【３月】!$H73,測量台帳1__2ｋ[入金月(後)（月のみ）],確報【３月】!$A$1,測量台帳1__2ｋ[NC区分],"神奈川")</f>
        <v>0</v>
      </c>
      <c r="T73" s="293">
        <v>103</v>
      </c>
      <c r="U73" s="244">
        <f>SUMIFS(台帳表ｋ[金額],台帳表ｋ[精算
グループ],確報【３月】!$H73,台帳表ｋ[入金月（月のみ）],確報【３月】!$A$1,台帳表ｋ[事務所/分室],"湘")+SUMIFS(測量台帳1ｋ[入金額],測量台帳1ｋ[精算
グループ],確報【３月】!$H73,測量台帳1ｋ[入金月（月のみ）],確報【３月】!$A$1,測量台帳1ｋ[NC区分],"湘南")+SUMIFS(測量台帳1__2ｋ[入金額(後)],測量台帳1__2ｋ[精算
グループ(後)],確報【３月】!$H73,測量台帳1__2ｋ[入金月(後)（月のみ）],確報【３月】!$A$1,測量台帳1__2ｋ[NC区分],"湘南")</f>
        <v>0</v>
      </c>
      <c r="V73" s="243"/>
      <c r="W73" s="244" cm="1">
        <f t="array" ref="W73">INDEX(設備G入力用!$F$2:$Q$72,ROW(A68), MATCH($A$1,設備G入力用!$F$2:$Q$2,0))</f>
        <v>0</v>
      </c>
      <c r="X73" s="41">
        <f t="shared" si="7"/>
        <v>0</v>
      </c>
      <c r="Y73" s="16">
        <f>SUM(X71:X73)</f>
        <v>0</v>
      </c>
      <c r="Z73" s="13" t="s">
        <v>16628</v>
      </c>
      <c r="AD73" s="123"/>
      <c r="AE73" s="123"/>
      <c r="AF73" s="202" t="str">
        <f>IFERROR(_xlfn.XLOOKUP(確報【３月】!$AE73,台帳表ｓ[整理番号],台帳表ｓ[繁閑調整]),"")</f>
        <v/>
      </c>
      <c r="AG73" s="277" t="str">
        <f>IFERROR(_xlfn.XLOOKUP(確報【３月】!$AE73,台帳表ｓ[整理番号],台帳表ｓ[精算
グループ]),"")</f>
        <v/>
      </c>
      <c r="AH73" s="278" t="str">
        <f>IFERROR(_xlfn.XLOOKUP(確報【３月】!$AE73,台帳表ｓ[整理番号],台帳表ｓ[請求書発行番号]),"")</f>
        <v/>
      </c>
      <c r="AI73" s="269" t="str">
        <f>IFERROR(_xlfn.XLOOKUP(確報【３月】!$AE73,台帳表ｓ[整理番号],台帳表ｓ[繁閑調整金]),"")</f>
        <v/>
      </c>
      <c r="AJ73" s="275"/>
      <c r="AL73" s="202" t="str">
        <f>IFERROR(_xlfn.XLOOKUP(確報【３月】!AK73,台帳表ｔ[整理番号],台帳表ｔ[繁閑調整]),"")</f>
        <v/>
      </c>
      <c r="AM73" s="277" t="str">
        <f>IFERROR(_xlfn.XLOOKUP(確報【３月】!AK73,台帳表ｔ[整理番号],台帳表ｔ[精算
グループ]),"")</f>
        <v/>
      </c>
      <c r="AN73" s="278" t="str">
        <f>IFERROR(_xlfn.XLOOKUP(確報【３月】!AK73,台帳表ｔ[整理番号],台帳表ｔ[請求書発行番号]),"")</f>
        <v/>
      </c>
      <c r="AO73" s="269" t="str">
        <f>IFERROR(_xlfn.XLOOKUP(確報【３月】!AK73,台帳表ｔ[整理番号],台帳表ｔ[繁閑調整金]),"")</f>
        <v/>
      </c>
      <c r="AP73" s="275"/>
      <c r="AR73" s="202" t="str">
        <f>IFERROR(_xlfn.XLOOKUP(確報【３月】!AQ73,台帳表ｋ[整理番号],台帳表ｋ[繁閑調整]),"")</f>
        <v/>
      </c>
      <c r="AS73" s="277" t="str">
        <f>IFERROR(_xlfn.XLOOKUP(確報【３月】!AQ73,台帳表ｋ[整理番号],台帳表ｋ[精算
グループ]),"")</f>
        <v/>
      </c>
      <c r="AT73" s="278" t="str">
        <f>IFERROR(_xlfn.XLOOKUP(確報【３月】!AQ73,台帳表ｋ[整理番号],台帳表ｋ[請求書発行番号]),"")</f>
        <v/>
      </c>
      <c r="AU73" s="269" t="str">
        <f>IFERROR(_xlfn.XLOOKUP(確報【３月】!AQ73,台帳表ｋ[整理番号],台帳表ｋ[繁閑調整金]),"")</f>
        <v/>
      </c>
      <c r="AV73" s="275"/>
      <c r="AX73" s="202" t="str">
        <f>IFERROR(_xlfn.XLOOKUP(確報【３月】!AW73,台帳表ｋ[整理番号],台帳表ｋ[繁閑調整]),"")</f>
        <v/>
      </c>
      <c r="AY73" s="277" t="str">
        <f>IFERROR(_xlfn.XLOOKUP(確報【３月】!AW73,台帳表ｋ[整理番号],台帳表ｋ[精算
グループ]),"")</f>
        <v/>
      </c>
      <c r="AZ73" s="278" t="str">
        <f>IFERROR(_xlfn.XLOOKUP(確報【３月】!AW73,台帳表ｋ[整理番号],台帳表ｋ[請求書発行番号]),"")</f>
        <v/>
      </c>
      <c r="BA73" s="269" t="str">
        <f>IFERROR(_xlfn.XLOOKUP(確報【３月】!AW73,台帳表ｋ[整理番号],台帳表ｋ[繁閑調整金]),"")</f>
        <v/>
      </c>
    </row>
    <row r="74" spans="1:53" ht="16.350000000000001" customHeight="1" thickBot="1">
      <c r="A74" s="927"/>
      <c r="B74" s="926" t="s">
        <v>16629</v>
      </c>
      <c r="C74" s="976"/>
      <c r="D74" s="977"/>
      <c r="E74" s="978"/>
      <c r="F74" s="114" t="s">
        <v>16564</v>
      </c>
      <c r="G74" s="62"/>
      <c r="H74" s="282">
        <v>201</v>
      </c>
      <c r="I74" s="255">
        <f>SUMIFS(台帳表ｓ[金額],台帳表ｓ[精算
グループ],確報【３月】!$H74,台帳表ｓ[入金月（月のみ）],確報【３月】!$A$1,台帳表ｓ[ＮＣ区分],"西部")+SUMIFS(測量台帳1ｓ[入金額],測量台帳1ｓ[精算
グループ],確報【３月】!$H74,測量台帳1ｓ[入金月（月のみ）],確報【３月】!$A$1,測量台帳1ｓ[NC区分],"西部")+SUMIFS(測量台帳1__2ｓ[入金額(後)],測量台帳1__2ｓ[精算
グループ(後)],確報【３月】!$H74,測量台帳1__2ｓ[入金月(後)（月のみ）],確報【３月】!$A$1,測量台帳1__2ｓ[NC区分],"西部")</f>
        <v>0</v>
      </c>
      <c r="J74" s="294">
        <v>201</v>
      </c>
      <c r="K74" s="255">
        <f>SUMIFS(台帳表ｓ[金額],台帳表ｓ[精算
グループ],確報【３月】!$H74,台帳表ｓ[入金月（月のみ）],確報【３月】!$A$1,台帳表ｓ[ＮＣ区分],"埼玉")+SUMIFS(測量台帳1ｓ[入金額],測量台帳1ｓ[精算
グループ],確報【３月】!$H74,測量台帳1ｓ[入金月（月のみ）],確報【３月】!$A$1,測量台帳1ｓ[NC区分],"埼玉")+SUMIFS(測量台帳1__2ｓ[入金額(後)],測量台帳1__2ｓ[精算
グループ(後)],確報【３月】!$H74,測量台帳1__2ｓ[入金月(後)（月のみ）],確報【３月】!$A$1,測量台帳1__2ｓ[NC区分],"埼玉")</f>
        <v>0</v>
      </c>
      <c r="L74" s="294">
        <v>201</v>
      </c>
      <c r="M74" s="255">
        <f>SUMIFS(台帳表ｓ[金額],台帳表ｓ[精算
グループ],確報【３月】!$H74,台帳表ｓ[入金月（月のみ）],確報【３月】!$A$1,台帳表ｓ[ＮＣ区分],"北部")+SUMIFS(測量台帳1ｓ[入金額],測量台帳1ｓ[精算
グループ],確報【３月】!$H74,測量台帳1ｓ[入金月（月のみ）],確報【３月】!$A$1,測量台帳1ｓ[NC区分],"北部")+SUMIFS(測量台帳1__2ｓ[入金額(後)],測量台帳1__2ｓ[精算
グループ(後)],確報【３月】!$H74,測量台帳1__2ｓ[入金月(後)（月のみ）],確報【３月】!$A$1,測量台帳1__2ｓ[NC区分],"北部")</f>
        <v>0</v>
      </c>
      <c r="N74" s="294">
        <v>201</v>
      </c>
      <c r="O74" s="248">
        <f>SUMIFS(台帳表ｓ[金額],台帳表ｓ[精算
グループ],確報【３月】!$H74,台帳表ｓ[入金月（月のみ）],確報【３月】!$A$1,台帳表ｓ[ＮＣ区分],"南部")+SUMIFS(測量台帳1ｓ[入金額],測量台帳1ｓ[精算
グループ],確報【３月】!$H74,測量台帳1ｓ[入金月（月のみ）],確報【３月】!$A$1,測量台帳1ｓ[NC区分],"南部")+SUMIFS(測量台帳1__2ｓ[入金額(後)],測量台帳1__2ｓ[精算
グループ(後)],確報【３月】!$H74,測量台帳1__2ｓ[入金月(後)（月のみ）],確報【３月】!$A$1,測量台帳1__2ｓ[NC区分],"南部")</f>
        <v>0</v>
      </c>
      <c r="P74" s="282">
        <v>201</v>
      </c>
      <c r="Q74" s="248">
        <f>SUMIFS(台帳表ｔ[金額],台帳表ｔ[精算
グループ],確報【３月】!$H74,台帳表ｔ[入金月（月のみ）],確報【３月】!$A$1,台帳表ｔ[ＮＣ区分],"多摩")+SUMIFS(測量台帳1ｔ[入金額],測量台帳1ｔ[精算
グループ],確報【３月】!$H74,測量台帳1ｔ[入金月（月のみ）],確報【３月】!$A$1,測量台帳1ｔ[NC区分],"多摩")+SUMIFS(測量台帳1__2ｔ[入金額(後)],測量台帳1__2ｔ[精算
グループ(後)],確報【３月】!$H74,測量台帳1__2ｔ[入金月(後)（月のみ）],確報【３月】!$A$1,測量台帳1__2ｔ[NC区分],"多摩")+SUMIFS(台帳表ｔ[金額],台帳表ｔ[精算
グループ],確報【３月】!$H74,台帳表ｔ[入金月（月のみ）],確報【３月】!$A$1,台帳表ｔ[ＮＣ区分],"西部")+SUMIFS(測量台帳1ｔ[入金額],測量台帳1ｔ[精算
グループ],確報【３月】!$H74,測量台帳1ｔ[入金月（月のみ）],確報【３月】!$A$1,測量台帳1ｔ[NC区分],"西部")+SUMIFS(測量台帳1__2ｔ[入金額(後)],測量台帳1__2ｔ[精算
グループ(後)],確報【３月】!$H74,測量台帳1__2ｔ[入金月(後)（月のみ）],確報【３月】!$A$1,測量台帳1__2ｔ[NC区分],"西部")</f>
        <v>0</v>
      </c>
      <c r="R74" s="282">
        <v>201</v>
      </c>
      <c r="S74" s="255">
        <f>SUMIFS(台帳表ｋ[金額],台帳表ｋ[精算
グループ],確報【３月】!$H74,台帳表ｋ[入金月（月のみ）],確報【３月】!$A$1,台帳表ｋ[事務所/分室],"神")+SUMIFS(測量台帳1ｋ[入金額],測量台帳1ｋ[精算
グループ],確報【３月】!$H74,測量台帳1ｋ[入金月（月のみ）],確報【３月】!$A$1,測量台帳1ｋ[NC区分],"神奈川")+SUMIFS(測量台帳1__2ｋ[入金額(後)],測量台帳1__2ｋ[精算
グループ(後)],確報【３月】!$H74,測量台帳1__2ｋ[入金月(後)（月のみ）],確報【３月】!$A$1,測量台帳1__2ｋ[NC区分],"神奈川")</f>
        <v>0</v>
      </c>
      <c r="T74" s="294">
        <v>201</v>
      </c>
      <c r="U74" s="248">
        <f>SUMIFS(台帳表ｋ[金額],台帳表ｋ[精算
グループ],確報【３月】!$H74,台帳表ｋ[入金月（月のみ）],確報【３月】!$A$1,台帳表ｋ[事務所/分室],"湘")+SUMIFS(測量台帳1ｋ[入金額],測量台帳1ｋ[精算
グループ],確報【３月】!$H74,測量台帳1ｋ[入金月（月のみ）],確報【３月】!$A$1,測量台帳1ｋ[NC区分],"湘南")+SUMIFS(測量台帳1__2ｋ[入金額(後)],測量台帳1__2ｋ[精算
グループ(後)],確報【３月】!$H74,測量台帳1__2ｋ[入金月(後)（月のみ）],確報【３月】!$A$1,測量台帳1__2ｋ[NC区分],"湘南")</f>
        <v>0</v>
      </c>
      <c r="V74" s="247"/>
      <c r="W74" s="248" cm="1">
        <f t="array" ref="W74">INDEX(設備G入力用!$F$2:$Q$72,ROW(A69), MATCH($A$1,設備G入力用!$F$2:$Q$2,0))</f>
        <v>0</v>
      </c>
      <c r="X74" s="23">
        <f t="shared" si="7"/>
        <v>0</v>
      </c>
      <c r="Y74" s="115"/>
      <c r="Z74" s="116"/>
      <c r="AD74" s="123"/>
      <c r="AE74" s="123"/>
      <c r="AF74" s="202" t="str">
        <f>IFERROR(_xlfn.XLOOKUP(確報【３月】!$AE74,台帳表ｓ[整理番号],台帳表ｓ[繁閑調整]),"")</f>
        <v/>
      </c>
      <c r="AG74" s="277" t="str">
        <f>IFERROR(_xlfn.XLOOKUP(確報【３月】!$AE74,台帳表ｓ[整理番号],台帳表ｓ[精算
グループ]),"")</f>
        <v/>
      </c>
      <c r="AH74" s="278" t="str">
        <f>IFERROR(_xlfn.XLOOKUP(確報【３月】!$AE74,台帳表ｓ[整理番号],台帳表ｓ[請求書発行番号]),"")</f>
        <v/>
      </c>
      <c r="AI74" s="269" t="str">
        <f>IFERROR(_xlfn.XLOOKUP(確報【３月】!$AE74,台帳表ｓ[整理番号],台帳表ｓ[繁閑調整金]),"")</f>
        <v/>
      </c>
      <c r="AJ74" s="275"/>
      <c r="AL74" s="202" t="str">
        <f>IFERROR(_xlfn.XLOOKUP(確報【３月】!AK74,台帳表ｔ[整理番号],台帳表ｔ[繁閑調整]),"")</f>
        <v/>
      </c>
      <c r="AM74" s="277" t="str">
        <f>IFERROR(_xlfn.XLOOKUP(確報【３月】!AK74,台帳表ｔ[整理番号],台帳表ｔ[精算
グループ]),"")</f>
        <v/>
      </c>
      <c r="AN74" s="278" t="str">
        <f>IFERROR(_xlfn.XLOOKUP(確報【３月】!AK74,台帳表ｔ[整理番号],台帳表ｔ[請求書発行番号]),"")</f>
        <v/>
      </c>
      <c r="AO74" s="269" t="str">
        <f>IFERROR(_xlfn.XLOOKUP(確報【３月】!AK74,台帳表ｔ[整理番号],台帳表ｔ[繁閑調整金]),"")</f>
        <v/>
      </c>
      <c r="AP74" s="275"/>
      <c r="AR74" s="202" t="str">
        <f>IFERROR(_xlfn.XLOOKUP(確報【３月】!AQ74,台帳表ｋ[整理番号],台帳表ｋ[繁閑調整]),"")</f>
        <v/>
      </c>
      <c r="AS74" s="277" t="str">
        <f>IFERROR(_xlfn.XLOOKUP(確報【３月】!AQ74,台帳表ｋ[整理番号],台帳表ｋ[精算
グループ]),"")</f>
        <v/>
      </c>
      <c r="AT74" s="278" t="str">
        <f>IFERROR(_xlfn.XLOOKUP(確報【３月】!AQ74,台帳表ｋ[整理番号],台帳表ｋ[請求書発行番号]),"")</f>
        <v/>
      </c>
      <c r="AU74" s="269" t="str">
        <f>IFERROR(_xlfn.XLOOKUP(確報【３月】!AQ74,台帳表ｋ[整理番号],台帳表ｋ[繁閑調整金]),"")</f>
        <v/>
      </c>
      <c r="AV74" s="275"/>
      <c r="AX74" s="202" t="str">
        <f>IFERROR(_xlfn.XLOOKUP(確報【３月】!AW74,台帳表ｋ[整理番号],台帳表ｋ[繁閑調整]),"")</f>
        <v/>
      </c>
      <c r="AY74" s="277" t="str">
        <f>IFERROR(_xlfn.XLOOKUP(確報【３月】!AW74,台帳表ｋ[整理番号],台帳表ｋ[精算
グループ]),"")</f>
        <v/>
      </c>
      <c r="AZ74" s="278" t="str">
        <f>IFERROR(_xlfn.XLOOKUP(確報【３月】!AW74,台帳表ｋ[整理番号],台帳表ｋ[請求書発行番号]),"")</f>
        <v/>
      </c>
      <c r="BA74" s="269" t="str">
        <f>IFERROR(_xlfn.XLOOKUP(確報【３月】!AW74,台帳表ｋ[整理番号],台帳表ｋ[繁閑調整金]),"")</f>
        <v/>
      </c>
    </row>
    <row r="75" spans="1:53" ht="16.350000000000001" customHeight="1" thickBot="1">
      <c r="A75" s="927"/>
      <c r="B75" s="927"/>
      <c r="C75" s="976"/>
      <c r="D75" s="977"/>
      <c r="E75" s="978"/>
      <c r="F75" s="114" t="s">
        <v>16505</v>
      </c>
      <c r="G75" s="62"/>
      <c r="H75" s="283">
        <v>202</v>
      </c>
      <c r="I75" s="285">
        <f>SUMIFS(台帳表ｓ[金額],台帳表ｓ[精算
グループ],確報【３月】!$H75,台帳表ｓ[入金月（月のみ）],確報【３月】!$A$1,台帳表ｓ[ＮＣ区分],"西部")+SUMIFS(測量台帳1ｓ[入金額],測量台帳1ｓ[精算
グループ],確報【３月】!$H75,測量台帳1ｓ[入金月（月のみ）],確報【３月】!$A$1,測量台帳1ｓ[NC区分],"西部")+SUMIFS(測量台帳1__2ｓ[入金額(後)],測量台帳1__2ｓ[精算
グループ(後)],確報【３月】!$H75,測量台帳1__2ｓ[入金月(後)（月のみ）],確報【３月】!$A$1,測量台帳1__2ｓ[NC区分],"西部")</f>
        <v>0</v>
      </c>
      <c r="J75" s="295">
        <v>202</v>
      </c>
      <c r="K75" s="285">
        <f>SUMIFS(台帳表ｓ[金額],台帳表ｓ[精算
グループ],確報【３月】!$H75,台帳表ｓ[入金月（月のみ）],確報【３月】!$A$1,台帳表ｓ[ＮＣ区分],"埼玉")+SUMIFS(測量台帳1ｓ[入金額],測量台帳1ｓ[精算
グループ],確報【３月】!$H75,測量台帳1ｓ[入金月（月のみ）],確報【３月】!$A$1,測量台帳1ｓ[NC区分],"埼玉")+SUMIFS(測量台帳1__2ｓ[入金額(後)],測量台帳1__2ｓ[精算
グループ(後)],確報【３月】!$H75,測量台帳1__2ｓ[入金月(後)（月のみ）],確報【３月】!$A$1,測量台帳1__2ｓ[NC区分],"埼玉")</f>
        <v>0</v>
      </c>
      <c r="L75" s="295">
        <v>202</v>
      </c>
      <c r="M75" s="285">
        <f>SUMIFS(台帳表ｓ[金額],台帳表ｓ[精算
グループ],確報【３月】!$H75,台帳表ｓ[入金月（月のみ）],確報【３月】!$A$1,台帳表ｓ[ＮＣ区分],"北部")+SUMIFS(測量台帳1ｓ[入金額],測量台帳1ｓ[精算
グループ],確報【３月】!$H75,測量台帳1ｓ[入金月（月のみ）],確報【３月】!$A$1,測量台帳1ｓ[NC区分],"北部")+SUMIFS(測量台帳1__2ｓ[入金額(後)],測量台帳1__2ｓ[精算
グループ(後)],確報【３月】!$H75,測量台帳1__2ｓ[入金月(後)（月のみ）],確報【３月】!$A$1,測量台帳1__2ｓ[NC区分],"北部")</f>
        <v>0</v>
      </c>
      <c r="N75" s="295">
        <v>202</v>
      </c>
      <c r="O75" s="246">
        <f>SUMIFS(台帳表ｓ[金額],台帳表ｓ[精算
グループ],確報【３月】!$H75,台帳表ｓ[入金月（月のみ）],確報【３月】!$A$1,台帳表ｓ[ＮＣ区分],"南部")+SUMIFS(測量台帳1ｓ[入金額],測量台帳1ｓ[精算
グループ],確報【３月】!$H75,測量台帳1ｓ[入金月（月のみ）],確報【３月】!$A$1,測量台帳1ｓ[NC区分],"南部")+SUMIFS(測量台帳1__2ｓ[入金額(後)],測量台帳1__2ｓ[精算
グループ(後)],確報【３月】!$H75,測量台帳1__2ｓ[入金月(後)（月のみ）],確報【３月】!$A$1,測量台帳1__2ｓ[NC区分],"南部")</f>
        <v>0</v>
      </c>
      <c r="P75" s="283">
        <v>202</v>
      </c>
      <c r="Q75" s="246">
        <f>SUMIFS(台帳表ｔ[金額],台帳表ｔ[精算
グループ],確報【３月】!$H75,台帳表ｔ[入金月（月のみ）],確報【３月】!$A$1,台帳表ｔ[ＮＣ区分],"多摩")+SUMIFS(測量台帳1ｔ[入金額],測量台帳1ｔ[精算
グループ],確報【３月】!$H75,測量台帳1ｔ[入金月（月のみ）],確報【３月】!$A$1,測量台帳1ｔ[NC区分],"多摩")+SUMIFS(測量台帳1__2ｔ[入金額(後)],測量台帳1__2ｔ[精算
グループ(後)],確報【３月】!$H75,測量台帳1__2ｔ[入金月(後)（月のみ）],確報【３月】!$A$1,測量台帳1__2ｔ[NC区分],"多摩")+SUMIFS(台帳表ｔ[金額],台帳表ｔ[精算
グループ],確報【３月】!$H75,台帳表ｔ[入金月（月のみ）],確報【３月】!$A$1,台帳表ｔ[ＮＣ区分],"西部")+SUMIFS(測量台帳1ｔ[入金額],測量台帳1ｔ[精算
グループ],確報【３月】!$H75,測量台帳1ｔ[入金月（月のみ）],確報【３月】!$A$1,測量台帳1ｔ[NC区分],"西部")+SUMIFS(測量台帳1__2ｔ[入金額(後)],測量台帳1__2ｔ[精算
グループ(後)],確報【３月】!$H75,測量台帳1__2ｔ[入金月(後)（月のみ）],確報【３月】!$A$1,測量台帳1__2ｔ[NC区分],"西部")</f>
        <v>21384</v>
      </c>
      <c r="R75" s="283">
        <v>202</v>
      </c>
      <c r="S75" s="285">
        <f>SUMIFS(台帳表ｋ[金額],台帳表ｋ[精算
グループ],確報【３月】!$H75,台帳表ｋ[入金月（月のみ）],確報【３月】!$A$1,台帳表ｋ[事務所/分室],"神")+SUMIFS(測量台帳1ｋ[入金額],測量台帳1ｋ[精算
グループ],確報【３月】!$H75,測量台帳1ｋ[入金月（月のみ）],確報【３月】!$A$1,測量台帳1ｋ[NC区分],"神奈川")+SUMIFS(測量台帳1__2ｋ[入金額(後)],測量台帳1__2ｋ[精算
グループ(後)],確報【３月】!$H75,測量台帳1__2ｋ[入金月(後)（月のみ）],確報【３月】!$A$1,測量台帳1__2ｋ[NC区分],"神奈川")</f>
        <v>0</v>
      </c>
      <c r="T75" s="295">
        <v>202</v>
      </c>
      <c r="U75" s="246">
        <f>SUMIFS(台帳表ｋ[金額],台帳表ｋ[精算
グループ],確報【３月】!$H75,台帳表ｋ[入金月（月のみ）],確報【３月】!$A$1,台帳表ｋ[事務所/分室],"湘")+SUMIFS(測量台帳1ｋ[入金額],測量台帳1ｋ[精算
グループ],確報【３月】!$H75,測量台帳1ｋ[入金月（月のみ）],確報【３月】!$A$1,測量台帳1ｋ[NC区分],"湘南")+SUMIFS(測量台帳1__2ｋ[入金額(後)],測量台帳1__2ｋ[精算
グループ(後)],確報【３月】!$H75,測量台帳1__2ｋ[入金月(後)（月のみ）],確報【３月】!$A$1,測量台帳1__2ｋ[NC区分],"湘南")</f>
        <v>0</v>
      </c>
      <c r="V75" s="245"/>
      <c r="W75" s="246" cm="1">
        <f t="array" ref="W75">INDEX(設備G入力用!$F$2:$Q$72,ROW(A70), MATCH($A$1,設備G入力用!$F$2:$Q$2,0))</f>
        <v>0</v>
      </c>
      <c r="X75" s="30">
        <f t="shared" si="7"/>
        <v>21384</v>
      </c>
      <c r="AA75" s="1067" t="s">
        <v>16630</v>
      </c>
      <c r="AB75" s="117" t="s">
        <v>16631</v>
      </c>
      <c r="AC75" s="118">
        <f>I70+K70+M70+O70+Q70+S70+U70+W70</f>
        <v>0</v>
      </c>
      <c r="AE75" s="125"/>
      <c r="AF75" s="202" t="str">
        <f>IFERROR(_xlfn.XLOOKUP(確報【３月】!$AE75,台帳表ｓ[整理番号],台帳表ｓ[繁閑調整]),"")</f>
        <v/>
      </c>
      <c r="AG75" s="277" t="str">
        <f>IFERROR(_xlfn.XLOOKUP(確報【３月】!$AE75,台帳表ｓ[整理番号],台帳表ｓ[精算
グループ]),"")</f>
        <v/>
      </c>
      <c r="AH75" s="278" t="str">
        <f>IFERROR(_xlfn.XLOOKUP(確報【３月】!$AE75,台帳表ｓ[整理番号],台帳表ｓ[請求書発行番号]),"")</f>
        <v/>
      </c>
      <c r="AI75" s="269" t="str">
        <f>IFERROR(_xlfn.XLOOKUP(確報【３月】!$AE75,台帳表ｓ[整理番号],台帳表ｓ[繁閑調整金]),"")</f>
        <v/>
      </c>
      <c r="AJ75" s="275"/>
      <c r="AL75" s="202" t="str">
        <f>IFERROR(_xlfn.XLOOKUP(確報【３月】!AK75,台帳表ｔ[整理番号],台帳表ｔ[繁閑調整]),"")</f>
        <v/>
      </c>
      <c r="AM75" s="277" t="str">
        <f>IFERROR(_xlfn.XLOOKUP(確報【３月】!AK75,台帳表ｔ[整理番号],台帳表ｔ[精算
グループ]),"")</f>
        <v/>
      </c>
      <c r="AN75" s="278" t="str">
        <f>IFERROR(_xlfn.XLOOKUP(確報【３月】!AK75,台帳表ｔ[整理番号],台帳表ｔ[請求書発行番号]),"")</f>
        <v/>
      </c>
      <c r="AO75" s="269" t="str">
        <f>IFERROR(_xlfn.XLOOKUP(確報【３月】!AK75,台帳表ｔ[整理番号],台帳表ｔ[繁閑調整金]),"")</f>
        <v/>
      </c>
      <c r="AP75" s="275"/>
      <c r="AR75" s="202" t="str">
        <f>IFERROR(_xlfn.XLOOKUP(確報【３月】!AQ75,台帳表ｋ[整理番号],台帳表ｋ[繁閑調整]),"")</f>
        <v/>
      </c>
      <c r="AS75" s="277" t="str">
        <f>IFERROR(_xlfn.XLOOKUP(確報【３月】!AQ75,台帳表ｋ[整理番号],台帳表ｋ[精算
グループ]),"")</f>
        <v/>
      </c>
      <c r="AT75" s="278" t="str">
        <f>IFERROR(_xlfn.XLOOKUP(確報【３月】!AQ75,台帳表ｋ[整理番号],台帳表ｋ[請求書発行番号]),"")</f>
        <v/>
      </c>
      <c r="AU75" s="269" t="str">
        <f>IFERROR(_xlfn.XLOOKUP(確報【３月】!AQ75,台帳表ｋ[整理番号],台帳表ｋ[繁閑調整金]),"")</f>
        <v/>
      </c>
      <c r="AV75" s="275"/>
      <c r="AX75" s="202" t="str">
        <f>IFERROR(_xlfn.XLOOKUP(確報【３月】!AW75,台帳表ｋ[整理番号],台帳表ｋ[繁閑調整]),"")</f>
        <v/>
      </c>
      <c r="AY75" s="277" t="str">
        <f>IFERROR(_xlfn.XLOOKUP(確報【３月】!AW75,台帳表ｋ[整理番号],台帳表ｋ[精算
グループ]),"")</f>
        <v/>
      </c>
      <c r="AZ75" s="278" t="str">
        <f>IFERROR(_xlfn.XLOOKUP(確報【３月】!AW75,台帳表ｋ[整理番号],台帳表ｋ[請求書発行番号]),"")</f>
        <v/>
      </c>
      <c r="BA75" s="269" t="str">
        <f>IFERROR(_xlfn.XLOOKUP(確報【３月】!AW75,台帳表ｋ[整理番号],台帳表ｋ[繁閑調整金]),"")</f>
        <v/>
      </c>
    </row>
    <row r="76" spans="1:53" ht="16.350000000000001" customHeight="1" thickBot="1">
      <c r="A76" s="927"/>
      <c r="B76" s="928"/>
      <c r="C76" s="979"/>
      <c r="D76" s="980"/>
      <c r="E76" s="981"/>
      <c r="F76" s="121" t="s">
        <v>16565</v>
      </c>
      <c r="G76" s="56"/>
      <c r="H76" s="281">
        <v>203</v>
      </c>
      <c r="I76" s="286">
        <f>SUMIFS(台帳表ｓ[金額],台帳表ｓ[精算
グループ],確報【３月】!$H76,台帳表ｓ[入金月（月のみ）],確報【３月】!$A$1,台帳表ｓ[ＮＣ区分],"西部")+SUMIFS(測量台帳1ｓ[入金額],測量台帳1ｓ[精算
グループ],確報【３月】!$H76,測量台帳1ｓ[入金月（月のみ）],確報【３月】!$A$1,測量台帳1ｓ[NC区分],"西部")+SUMIFS(測量台帳1__2ｓ[入金額(後)],測量台帳1__2ｓ[精算
グループ(後)],確報【３月】!$H76,測量台帳1__2ｓ[入金月(後)（月のみ）],確報【３月】!$A$1,測量台帳1__2ｓ[NC区分],"西部")</f>
        <v>0</v>
      </c>
      <c r="J76" s="293">
        <v>203</v>
      </c>
      <c r="K76" s="286">
        <f>SUMIFS(台帳表ｓ[金額],台帳表ｓ[精算
グループ],確報【３月】!$H76,台帳表ｓ[入金月（月のみ）],確報【３月】!$A$1,台帳表ｓ[ＮＣ区分],"埼玉")+SUMIFS(測量台帳1ｓ[入金額],測量台帳1ｓ[精算
グループ],確報【３月】!$H76,測量台帳1ｓ[入金月（月のみ）],確報【３月】!$A$1,測量台帳1ｓ[NC区分],"埼玉")+SUMIFS(測量台帳1__2ｓ[入金額(後)],測量台帳1__2ｓ[精算
グループ(後)],確報【３月】!$H76,測量台帳1__2ｓ[入金月(後)（月のみ）],確報【３月】!$A$1,測量台帳1__2ｓ[NC区分],"埼玉")</f>
        <v>0</v>
      </c>
      <c r="L76" s="293">
        <v>203</v>
      </c>
      <c r="M76" s="286">
        <f>SUMIFS(台帳表ｓ[金額],台帳表ｓ[精算
グループ],確報【３月】!$H76,台帳表ｓ[入金月（月のみ）],確報【３月】!$A$1,台帳表ｓ[ＮＣ区分],"北部")+SUMIFS(測量台帳1ｓ[入金額],測量台帳1ｓ[精算
グループ],確報【３月】!$H76,測量台帳1ｓ[入金月（月のみ）],確報【３月】!$A$1,測量台帳1ｓ[NC区分],"北部")+SUMIFS(測量台帳1__2ｓ[入金額(後)],測量台帳1__2ｓ[精算
グループ(後)],確報【３月】!$H76,測量台帳1__2ｓ[入金月(後)（月のみ）],確報【３月】!$A$1,測量台帳1__2ｓ[NC区分],"北部")</f>
        <v>0</v>
      </c>
      <c r="N76" s="293">
        <v>203</v>
      </c>
      <c r="O76" s="244">
        <f>SUMIFS(台帳表ｓ[金額],台帳表ｓ[精算
グループ],確報【３月】!$H76,台帳表ｓ[入金月（月のみ）],確報【３月】!$A$1,台帳表ｓ[ＮＣ区分],"南部")+SUMIFS(測量台帳1ｓ[入金額],測量台帳1ｓ[精算
グループ],確報【３月】!$H76,測量台帳1ｓ[入金月（月のみ）],確報【３月】!$A$1,測量台帳1ｓ[NC区分],"南部")+SUMIFS(測量台帳1__2ｓ[入金額(後)],測量台帳1__2ｓ[精算
グループ(後)],確報【３月】!$H76,測量台帳1__2ｓ[入金月(後)（月のみ）],確報【３月】!$A$1,測量台帳1__2ｓ[NC区分],"南部")</f>
        <v>0</v>
      </c>
      <c r="P76" s="281">
        <v>203</v>
      </c>
      <c r="Q76" s="244">
        <f>SUMIFS(台帳表ｔ[金額],台帳表ｔ[精算
グループ],確報【３月】!$H76,台帳表ｔ[入金月（月のみ）],確報【３月】!$A$1,台帳表ｔ[ＮＣ区分],"多摩")+SUMIFS(測量台帳1ｔ[入金額],測量台帳1ｔ[精算
グループ],確報【３月】!$H76,測量台帳1ｔ[入金月（月のみ）],確報【３月】!$A$1,測量台帳1ｔ[NC区分],"多摩")+SUMIFS(測量台帳1__2ｔ[入金額(後)],測量台帳1__2ｔ[精算
グループ(後)],確報【３月】!$H76,測量台帳1__2ｔ[入金月(後)（月のみ）],確報【３月】!$A$1,測量台帳1__2ｔ[NC区分],"多摩")</f>
        <v>0</v>
      </c>
      <c r="R76" s="281">
        <v>203</v>
      </c>
      <c r="S76" s="286">
        <f>SUMIFS(台帳表ｋ[金額],台帳表ｋ[精算
グループ],確報【３月】!$H76,台帳表ｋ[入金月（月のみ）],確報【３月】!$A$1,台帳表ｋ[事務所/分室],"神")+SUMIFS(測量台帳1ｋ[入金額],測量台帳1ｋ[精算
グループ],確報【３月】!$H76,測量台帳1ｋ[入金月（月のみ）],確報【３月】!$A$1,測量台帳1ｋ[NC区分],"神奈川")+SUMIFS(測量台帳1__2ｋ[入金額(後)],測量台帳1__2ｋ[精算
グループ(後)],確報【３月】!$H76,測量台帳1__2ｋ[入金月(後)（月のみ）],確報【３月】!$A$1,測量台帳1__2ｋ[NC区分],"神奈川")</f>
        <v>0</v>
      </c>
      <c r="T76" s="293">
        <v>203</v>
      </c>
      <c r="U76" s="244">
        <f>SUMIFS(台帳表ｋ[金額],台帳表ｋ[精算
グループ],確報【３月】!$H76,台帳表ｋ[入金月（月のみ）],確報【３月】!$A$1,台帳表ｋ[事務所/分室],"湘")+SUMIFS(測量台帳1ｋ[入金額],測量台帳1ｋ[精算
グループ],確報【３月】!$H76,測量台帳1ｋ[入金月（月のみ）],確報【３月】!$A$1,測量台帳1ｋ[NC区分],"湘南")+SUMIFS(測量台帳1__2ｋ[入金額(後)],測量台帳1__2ｋ[精算
グループ(後)],確報【３月】!$H76,測量台帳1__2ｋ[入金月(後)（月のみ）],確報【３月】!$A$1,測量台帳1__2ｋ[NC区分],"湘南")</f>
        <v>0</v>
      </c>
      <c r="V76" s="243"/>
      <c r="W76" s="244" cm="1">
        <f t="array" ref="W76">INDEX(設備G入力用!$F$2:$Q$72,ROW(A71), MATCH($A$1,設備G入力用!$F$2:$Q$2,0))</f>
        <v>0</v>
      </c>
      <c r="X76" s="41">
        <f t="shared" si="7"/>
        <v>0</v>
      </c>
      <c r="Y76" s="16">
        <f>SUM(X74:X76)</f>
        <v>21384</v>
      </c>
      <c r="Z76" s="13" t="s">
        <v>16632</v>
      </c>
      <c r="AA76" s="1068"/>
      <c r="AB76" s="119"/>
      <c r="AC76" s="120"/>
      <c r="AF76" s="929" t="s">
        <v>16613</v>
      </c>
      <c r="AG76" s="930"/>
      <c r="AH76" s="992">
        <f>SUM(AI6:AI75)</f>
        <v>0</v>
      </c>
      <c r="AI76" s="993"/>
      <c r="AJ76" s="6"/>
      <c r="AL76" s="929" t="s">
        <v>16613</v>
      </c>
      <c r="AM76" s="930"/>
      <c r="AN76" s="992">
        <f>SUM(AO6:AO76)</f>
        <v>0</v>
      </c>
      <c r="AO76" s="993"/>
      <c r="AP76" s="6"/>
      <c r="AR76" s="929" t="s">
        <v>16613</v>
      </c>
      <c r="AS76" s="930"/>
      <c r="AT76" s="992">
        <f>SUM(AU6:AU75)</f>
        <v>0</v>
      </c>
      <c r="AU76" s="993"/>
      <c r="AV76" s="6"/>
      <c r="AX76" s="929" t="s">
        <v>16613</v>
      </c>
      <c r="AY76" s="930"/>
      <c r="AZ76" s="992">
        <f>SUM(BA6:BA75)</f>
        <v>0</v>
      </c>
      <c r="BA76" s="993"/>
    </row>
    <row r="77" spans="1:53" ht="16.350000000000001" customHeight="1" thickBot="1">
      <c r="A77" s="928"/>
      <c r="B77" s="262"/>
      <c r="C77" s="263"/>
      <c r="D77" s="263"/>
      <c r="E77" s="263"/>
      <c r="F77" s="121" t="s">
        <v>16633</v>
      </c>
      <c r="G77" s="56"/>
      <c r="H77" s="284"/>
      <c r="I77" s="253">
        <f>SUM(H5,I71:I76)</f>
        <v>0</v>
      </c>
      <c r="J77" s="321"/>
      <c r="K77" s="322">
        <f>SUM(J5,K71:K76)</f>
        <v>0</v>
      </c>
      <c r="L77" s="253"/>
      <c r="M77" s="253">
        <f>SUM(L5,M71:M76)</f>
        <v>0</v>
      </c>
      <c r="N77" s="321"/>
      <c r="O77" s="254">
        <f>SUM(N5,O71:O76)</f>
        <v>0</v>
      </c>
      <c r="P77" s="253"/>
      <c r="Q77" s="253">
        <f>SUM(P5,Q71:Q76)</f>
        <v>21384</v>
      </c>
      <c r="R77" s="256"/>
      <c r="S77" s="322">
        <f>SUM(R5,S71:S76)</f>
        <v>0</v>
      </c>
      <c r="T77" s="253"/>
      <c r="U77" s="253">
        <f>SUM(T5,U71:U76)</f>
        <v>0</v>
      </c>
      <c r="V77" s="256"/>
      <c r="W77" s="254">
        <f>SUM(V5,W71:W76)</f>
        <v>0</v>
      </c>
      <c r="X77" s="15" t="s">
        <v>16634</v>
      </c>
      <c r="Y77" s="16">
        <f>SUM(H77:W77)</f>
        <v>21384</v>
      </c>
      <c r="Z77" s="13" t="s">
        <v>16635</v>
      </c>
      <c r="AD77" s="129"/>
      <c r="AE77" s="129"/>
      <c r="AF77" s="122"/>
      <c r="AG77" s="130"/>
      <c r="AR77" s="122"/>
      <c r="AS77" s="130"/>
      <c r="AX77" s="122"/>
      <c r="AY77" s="130"/>
    </row>
    <row r="78" spans="1:53" ht="16.350000000000001" customHeight="1">
      <c r="A78" s="126"/>
      <c r="B78" s="645"/>
      <c r="C78" s="645"/>
      <c r="D78" s="646"/>
      <c r="E78" s="261"/>
      <c r="F78" s="260" t="s">
        <v>16636</v>
      </c>
      <c r="G78" s="110" t="s">
        <v>16606</v>
      </c>
      <c r="H78" s="282">
        <v>301</v>
      </c>
      <c r="I78" s="255">
        <f>SUMIFS(台帳表ｓ[金額],台帳表ｓ[精算
グループ],確報【３月】!$H78,台帳表ｓ[入金月（月のみ）],確報【３月】!$A$1,台帳表ｓ[ＮＣ区分],"西部")+SUMIFS(測量台帳1ｓ[入金額],測量台帳1ｓ[精算
グループ],確報【３月】!$H78,測量台帳1ｓ[入金月（月のみ）],確報【３月】!$A$1,測量台帳1ｓ[NC区分],"西部")+SUMIFS(測量台帳1__2ｓ[入金額(後)],測量台帳1__2ｓ[精算
グループ(後)],確報【３月】!$H78,測量台帳1__2ｓ[入金月(後)（月のみ）],確報【３月】!$A$1,測量台帳1__2ｓ[NC区分],"西部")</f>
        <v>0</v>
      </c>
      <c r="J78" s="294">
        <v>301</v>
      </c>
      <c r="K78" s="255">
        <f>SUMIFS(台帳表ｓ[金額],台帳表ｓ[精算
グループ],確報【３月】!$H78,台帳表ｓ[入金月（月のみ）],確報【３月】!$A$1,台帳表ｓ[ＮＣ区分],"埼玉")+SUMIFS(測量台帳1ｓ[入金額],測量台帳1ｓ[精算
グループ],確報【３月】!$H78,測量台帳1ｓ[入金月（月のみ）],確報【３月】!$A$1,測量台帳1ｓ[NC区分],"埼玉")+SUMIFS(測量台帳1__2ｓ[入金額(後)],測量台帳1__2ｓ[精算
グループ(後)],確報【３月】!$H78,測量台帳1__2ｓ[入金月(後)（月のみ）],確報【３月】!$A$1,測量台帳1__2ｓ[NC区分],"埼玉")</f>
        <v>0</v>
      </c>
      <c r="L78" s="294">
        <v>301</v>
      </c>
      <c r="M78" s="255">
        <f>SUMIFS(台帳表ｓ[金額],台帳表ｓ[精算
グループ],確報【３月】!$H78,台帳表ｓ[入金月（月のみ）],確報【３月】!$A$1,台帳表ｓ[ＮＣ区分],"北部")+SUMIFS(測量台帳1ｓ[入金額],測量台帳1ｓ[精算
グループ],確報【３月】!$H78,測量台帳1ｓ[入金月（月のみ）],確報【３月】!$A$1,測量台帳1ｓ[NC区分],"北部")+SUMIFS(測量台帳1__2ｓ[入金額(後)],測量台帳1__2ｓ[精算
グループ(後)],確報【３月】!$H78,測量台帳1__2ｓ[入金月(後)（月のみ）],確報【３月】!$A$1,測量台帳1__2ｓ[NC区分],"北部")</f>
        <v>0</v>
      </c>
      <c r="N78" s="294">
        <v>301</v>
      </c>
      <c r="O78" s="248">
        <f>SUMIFS(台帳表ｓ[金額],台帳表ｓ[精算
グループ],確報【３月】!$H78,台帳表ｓ[入金月（月のみ）],確報【３月】!$A$1,台帳表ｓ[ＮＣ区分],"南部")+SUMIFS(測量台帳1ｓ[入金額],測量台帳1ｓ[精算
グループ],確報【３月】!$H78,測量台帳1ｓ[入金月（月のみ）],確報【３月】!$A$1,測量台帳1ｓ[NC区分],"南部")+SUMIFS(測量台帳1__2ｓ[入金額(後)],測量台帳1__2ｓ[精算
グループ(後)],確報【３月】!$H78,測量台帳1__2ｓ[入金月(後)（月のみ）],確報【３月】!$A$1,測量台帳1__2ｓ[NC区分],"南部")</f>
        <v>0</v>
      </c>
      <c r="P78" s="282">
        <v>301</v>
      </c>
      <c r="Q78" s="248">
        <f>SUMIFS(台帳表ｔ[金額],台帳表ｔ[精算
グループ],確報【３月】!$H78,台帳表ｔ[入金月（月のみ）],確報【３月】!$A$1,台帳表ｔ[ＮＣ区分],"多摩")+SUMIFS(測量台帳1ｔ[入金額],測量台帳1ｔ[精算
グループ],確報【３月】!$H78,測量台帳1ｔ[入金月（月のみ）],確報【３月】!$A$1,測量台帳1ｔ[NC区分],"多摩")+SUMIFS(測量台帳1__2ｔ[入金額(後)],測量台帳1__2ｔ[精算
グループ(後)],確報【３月】!$H78,測量台帳1__2ｔ[入金月(後)（月のみ）],確報【３月】!$A$1,測量台帳1__2ｔ[NC区分],"多摩")</f>
        <v>0</v>
      </c>
      <c r="R78" s="282">
        <v>301</v>
      </c>
      <c r="S78" s="255">
        <f>SUMIFS(台帳表ｋ[金額],台帳表ｋ[精算
グループ],確報【３月】!$H78,台帳表ｋ[入金月（月のみ）],確報【３月】!$A$1,台帳表ｋ[事務所/分室],"神")+SUMIFS(測量台帳1ｋ[入金額],測量台帳1ｋ[精算
グループ],確報【３月】!$H78,測量台帳1ｋ[入金月（月のみ）],確報【３月】!$A$1,測量台帳1ｋ[NC区分],"神奈川")+SUMIFS(測量台帳1__2ｋ[入金額(後)],測量台帳1__2ｋ[精算
グループ(後)],確報【３月】!$H78,測量台帳1__2ｋ[入金月(後)（月のみ）],確報【３月】!$A$1,測量台帳1__2ｋ[NC区分],"神奈川")</f>
        <v>0</v>
      </c>
      <c r="T78" s="294">
        <v>301</v>
      </c>
      <c r="U78" s="248">
        <f>SUMIFS(台帳表ｋ[金額],台帳表ｋ[精算
グループ],確報【３月】!$H78,台帳表ｋ[入金月（月のみ）],確報【３月】!$A$1,台帳表ｋ[事務所/分室],"湘")+SUMIFS(測量台帳1ｋ[入金額],測量台帳1ｋ[精算
グループ],確報【３月】!$H78,測量台帳1ｋ[入金月（月のみ）],確報【３月】!$A$1,測量台帳1ｋ[NC区分],"湘南")+SUMIFS(測量台帳1__2ｋ[入金額(後)],測量台帳1__2ｋ[精算
グループ(後)],確報【３月】!$H78,測量台帳1__2ｋ[入金月(後)（月のみ）],確報【３月】!$A$1,測量台帳1__2ｋ[NC区分],"湘南")</f>
        <v>0</v>
      </c>
      <c r="V78" s="247"/>
      <c r="W78" s="248" t="str">
        <f>IFERROR(INDEX(設備G入力用!$E$3:$R$72, MATCH($H78,設備G入力用!$E$3:$E$72, 0), MATCH($A$1 &amp; "月",設備G入力用!$E$2:$R$2, 0)),"")</f>
        <v/>
      </c>
      <c r="X78" s="23">
        <f>SUM(I78,K78,M78,O78,Q78,S78,U78,W78)</f>
        <v>0</v>
      </c>
      <c r="AF78" s="122"/>
      <c r="AG78" s="122"/>
      <c r="AH78" s="130"/>
      <c r="AI78" s="131"/>
      <c r="AJ78" s="131"/>
      <c r="AL78" s="764" t="s">
        <v>16678</v>
      </c>
      <c r="AM78" s="765"/>
      <c r="AN78" s="766"/>
      <c r="AR78" s="122"/>
      <c r="AS78" s="122"/>
      <c r="AT78" s="130"/>
      <c r="AX78" s="122"/>
      <c r="AY78" s="122"/>
      <c r="AZ78" s="130"/>
    </row>
    <row r="79" spans="1:53" ht="16.350000000000001" customHeight="1">
      <c r="A79" s="641"/>
      <c r="E79" s="647"/>
      <c r="F79" s="259" t="s">
        <v>16637</v>
      </c>
      <c r="G79" s="62"/>
      <c r="H79" s="283">
        <v>302</v>
      </c>
      <c r="I79" s="285">
        <f>SUMIFS(台帳表ｓ[金額],台帳表ｓ[精算
グループ],確報【３月】!$H79,台帳表ｓ[入金月（月のみ）],確報【３月】!$A$1,台帳表ｓ[ＮＣ区分],"西部")+SUMIFS(測量台帳1ｓ[入金額],測量台帳1ｓ[精算
グループ],確報【３月】!$H79,測量台帳1ｓ[入金月（月のみ）],確報【３月】!$A$1,測量台帳1ｓ[NC区分],"西部")+SUMIFS(測量台帳1__2ｓ[入金額(後)],測量台帳1__2ｓ[精算
グループ(後)],確報【３月】!$H79,測量台帳1__2ｓ[入金月(後)（月のみ）],確報【３月】!$A$1,測量台帳1__2ｓ[NC区分],"西部")</f>
        <v>0</v>
      </c>
      <c r="J79" s="295">
        <v>302</v>
      </c>
      <c r="K79" s="285">
        <f>SUMIFS(台帳表ｓ[金額],台帳表ｓ[精算
グループ],確報【３月】!$H79,台帳表ｓ[入金月（月のみ）],確報【３月】!$A$1,台帳表ｓ[ＮＣ区分],"埼玉")+SUMIFS(測量台帳1ｓ[入金額],測量台帳1ｓ[精算
グループ],確報【３月】!$H79,測量台帳1ｓ[入金月（月のみ）],確報【３月】!$A$1,測量台帳1ｓ[NC区分],"埼玉")+SUMIFS(測量台帳1__2ｓ[入金額(後)],測量台帳1__2ｓ[精算
グループ(後)],確報【３月】!$H79,測量台帳1__2ｓ[入金月(後)（月のみ）],確報【３月】!$A$1,測量台帳1__2ｓ[NC区分],"埼玉")</f>
        <v>0</v>
      </c>
      <c r="L79" s="295">
        <v>302</v>
      </c>
      <c r="M79" s="285">
        <f>SUMIFS(台帳表ｓ[金額],台帳表ｓ[精算
グループ],確報【３月】!$H79,台帳表ｓ[入金月（月のみ）],確報【３月】!$A$1,台帳表ｓ[ＮＣ区分],"北部")+SUMIFS(測量台帳1ｓ[入金額],測量台帳1ｓ[精算
グループ],確報【３月】!$H79,測量台帳1ｓ[入金月（月のみ）],確報【３月】!$A$1,測量台帳1ｓ[NC区分],"北部")+SUMIFS(測量台帳1__2ｓ[入金額(後)],測量台帳1__2ｓ[精算
グループ(後)],確報【３月】!$H79,測量台帳1__2ｓ[入金月(後)（月のみ）],確報【３月】!$A$1,測量台帳1__2ｓ[NC区分],"北部")</f>
        <v>0</v>
      </c>
      <c r="N79" s="295">
        <v>302</v>
      </c>
      <c r="O79" s="246">
        <f>SUMIFS(台帳表ｓ[金額],台帳表ｓ[精算
グループ],確報【３月】!$H79,台帳表ｓ[入金月（月のみ）],確報【３月】!$A$1,台帳表ｓ[ＮＣ区分],"南部")+SUMIFS(測量台帳1ｓ[入金額],測量台帳1ｓ[精算
グループ],確報【３月】!$H79,測量台帳1ｓ[入金月（月のみ）],確報【３月】!$A$1,測量台帳1ｓ[NC区分],"南部")+SUMIFS(測量台帳1__2ｓ[入金額(後)],測量台帳1__2ｓ[精算
グループ(後)],確報【３月】!$H79,測量台帳1__2ｓ[入金月(後)（月のみ）],確報【３月】!$A$1,測量台帳1__2ｓ[NC区分],"南部")</f>
        <v>0</v>
      </c>
      <c r="P79" s="283">
        <v>302</v>
      </c>
      <c r="Q79" s="246">
        <f>SUMIFS(台帳表ｔ[金額],台帳表ｔ[精算
グループ],確報【３月】!$H79,台帳表ｔ[入金月（月のみ）],確報【３月】!$A$1,台帳表ｔ[ＮＣ区分],"多摩")+SUMIFS(測量台帳1ｔ[入金額],測量台帳1ｔ[精算
グループ],確報【３月】!$H79,測量台帳1ｔ[入金月（月のみ）],確報【３月】!$A$1,測量台帳1ｔ[NC区分],"多摩")+SUMIFS(測量台帳1__2ｔ[入金額(後)],測量台帳1__2ｔ[精算
グループ(後)],確報【３月】!$H79,測量台帳1__2ｔ[入金月(後)（月のみ）],確報【３月】!$A$1,測量台帳1__2ｔ[NC区分],"多摩")</f>
        <v>0</v>
      </c>
      <c r="R79" s="283">
        <v>302</v>
      </c>
      <c r="S79" s="285">
        <f>SUMIFS(台帳表ｋ[金額],台帳表ｋ[精算
グループ],確報【３月】!$H79,台帳表ｋ[入金月（月のみ）],確報【３月】!$A$1,台帳表ｋ[事務所/分室],"神")+SUMIFS(測量台帳1ｋ[入金額],測量台帳1ｋ[精算
グループ],確報【３月】!$H79,測量台帳1ｋ[入金月（月のみ）],確報【３月】!$A$1,測量台帳1ｋ[NC区分],"神奈川")+SUMIFS(測量台帳1__2ｋ[入金額(後)],測量台帳1__2ｋ[精算
グループ(後)],確報【３月】!$H79,測量台帳1__2ｋ[入金月(後)（月のみ）],確報【３月】!$A$1,測量台帳1__2ｋ[NC区分],"神奈川")</f>
        <v>0</v>
      </c>
      <c r="T79" s="295">
        <v>302</v>
      </c>
      <c r="U79" s="246">
        <f>SUMIFS(台帳表ｋ[金額],台帳表ｋ[精算
グループ],確報【３月】!$H79,台帳表ｋ[入金月（月のみ）],確報【３月】!$A$1,台帳表ｋ[事務所/分室],"湘")+SUMIFS(測量台帳1ｋ[入金額],測量台帳1ｋ[精算
グループ],確報【３月】!$H79,測量台帳1ｋ[入金月（月のみ）],確報【３月】!$A$1,測量台帳1ｋ[NC区分],"湘南")+SUMIFS(測量台帳1__2ｋ[入金額(後)],測量台帳1__2ｋ[精算
グループ(後)],確報【３月】!$H79,測量台帳1__2ｋ[入金月(後)（月のみ）],確報【３月】!$A$1,測量台帳1__2ｋ[NC区分],"湘南")</f>
        <v>0</v>
      </c>
      <c r="V79" s="245"/>
      <c r="W79" s="246" t="str">
        <f>IFERROR(INDEX(設備G入力用!$E$3:$R$72, MATCH($H79,設備G入力用!$E$3:$E$72, 0), MATCH($A$1 &amp; "月",設備G入力用!$E$2:$R$2, 0)),"")</f>
        <v/>
      </c>
      <c r="X79" s="30">
        <f>SUM(I79,K79,M79,O79,Q79,S79,U79,W79)</f>
        <v>0</v>
      </c>
      <c r="AF79" s="136"/>
      <c r="AG79" s="130"/>
      <c r="AL79" s="1076" t="s">
        <v>16679</v>
      </c>
      <c r="AM79" s="1076"/>
      <c r="AN79" s="767" t="s">
        <v>16680</v>
      </c>
      <c r="AR79" s="136"/>
      <c r="AS79" s="130"/>
      <c r="AX79" s="136"/>
      <c r="AY79" s="130"/>
    </row>
    <row r="80" spans="1:53" ht="16.350000000000001" customHeight="1" thickBot="1">
      <c r="A80" s="641"/>
      <c r="E80" s="647"/>
      <c r="F80" s="259" t="s">
        <v>16638</v>
      </c>
      <c r="G80" s="62" t="s">
        <v>16604</v>
      </c>
      <c r="H80" s="283">
        <v>303</v>
      </c>
      <c r="I80" s="285">
        <f>SUMIFS(台帳表ｓ[金額],台帳表ｓ[精算
グループ],確報【３月】!$H80,台帳表ｓ[入金月（月のみ）],確報【３月】!$A$1,台帳表ｓ[ＮＣ区分],"西部")+SUMIFS(測量台帳1ｓ[入金額],測量台帳1ｓ[精算
グループ],確報【３月】!$H80,測量台帳1ｓ[入金月（月のみ）],確報【３月】!$A$1,測量台帳1ｓ[NC区分],"西部")+SUMIFS(測量台帳1__2ｓ[入金額(後)],測量台帳1__2ｓ[精算
グループ(後)],確報【３月】!$H80,測量台帳1__2ｓ[入金月(後)（月のみ）],確報【３月】!$A$1,測量台帳1__2ｓ[NC区分],"西部")</f>
        <v>0</v>
      </c>
      <c r="J80" s="295">
        <v>303</v>
      </c>
      <c r="K80" s="285">
        <f>SUMIFS(台帳表ｓ[金額],台帳表ｓ[精算
グループ],確報【３月】!$H80,台帳表ｓ[入金月（月のみ）],確報【３月】!$A$1,台帳表ｓ[ＮＣ区分],"埼玉")+SUMIFS(測量台帳1ｓ[入金額],測量台帳1ｓ[精算
グループ],確報【３月】!$H80,測量台帳1ｓ[入金月（月のみ）],確報【３月】!$A$1,測量台帳1ｓ[NC区分],"埼玉")+SUMIFS(測量台帳1__2ｓ[入金額(後)],測量台帳1__2ｓ[精算
グループ(後)],確報【３月】!$H80,測量台帳1__2ｓ[入金月(後)（月のみ）],確報【３月】!$A$1,測量台帳1__2ｓ[NC区分],"埼玉")</f>
        <v>0</v>
      </c>
      <c r="L80" s="295">
        <v>303</v>
      </c>
      <c r="M80" s="285">
        <f>SUMIFS(台帳表ｓ[金額],台帳表ｓ[精算
グループ],確報【３月】!$H80,台帳表ｓ[入金月（月のみ）],確報【３月】!$A$1,台帳表ｓ[ＮＣ区分],"北部")+SUMIFS(測量台帳1ｓ[入金額],測量台帳1ｓ[精算
グループ],確報【３月】!$H80,測量台帳1ｓ[入金月（月のみ）],確報【３月】!$A$1,測量台帳1ｓ[NC区分],"北部")+SUMIFS(測量台帳1__2ｓ[入金額(後)],測量台帳1__2ｓ[精算
グループ(後)],確報【３月】!$H80,測量台帳1__2ｓ[入金月(後)（月のみ）],確報【３月】!$A$1,測量台帳1__2ｓ[NC区分],"北部")</f>
        <v>0</v>
      </c>
      <c r="N80" s="295">
        <v>303</v>
      </c>
      <c r="O80" s="246">
        <f>SUMIFS(台帳表ｓ[金額],台帳表ｓ[精算
グループ],確報【３月】!$H80,台帳表ｓ[入金月（月のみ）],確報【３月】!$A$1,台帳表ｓ[ＮＣ区分],"南部")+SUMIFS(測量台帳1ｓ[入金額],測量台帳1ｓ[精算
グループ],確報【３月】!$H80,測量台帳1ｓ[入金月（月のみ）],確報【３月】!$A$1,測量台帳1ｓ[NC区分],"南部")+SUMIFS(測量台帳1__2ｓ[入金額(後)],測量台帳1__2ｓ[精算
グループ(後)],確報【３月】!$H80,測量台帳1__2ｓ[入金月(後)（月のみ）],確報【３月】!$A$1,測量台帳1__2ｓ[NC区分],"南部")</f>
        <v>0</v>
      </c>
      <c r="P80" s="283">
        <v>303</v>
      </c>
      <c r="Q80" s="246">
        <f>SUMIFS(台帳表ｔ[金額],台帳表ｔ[精算
グループ],確報【３月】!$H80,台帳表ｔ[入金月（月のみ）],確報【３月】!$A$1,台帳表ｔ[ＮＣ区分],"多摩")+SUMIFS(測量台帳1ｔ[入金額],測量台帳1ｔ[精算
グループ],確報【３月】!$H80,測量台帳1ｔ[入金月（月のみ）],確報【３月】!$A$1,測量台帳1ｔ[NC区分],"多摩")+SUMIFS(測量台帳1__2ｔ[入金額(後)],測量台帳1__2ｔ[精算
グループ(後)],確報【３月】!$H80,測量台帳1__2ｔ[入金月(後)（月のみ）],確報【３月】!$A$1,測量台帳1__2ｔ[NC区分],"多摩")</f>
        <v>0</v>
      </c>
      <c r="R80" s="283">
        <v>303</v>
      </c>
      <c r="S80" s="285">
        <f>SUMIFS(台帳表ｋ[金額],台帳表ｋ[精算
グループ],確報【３月】!$H80,台帳表ｋ[入金月（月のみ）],確報【３月】!$A$1,台帳表ｋ[事務所/分室],"神")+SUMIFS(測量台帳1ｋ[入金額],測量台帳1ｋ[精算
グループ],確報【３月】!$H80,測量台帳1ｋ[入金月（月のみ）],確報【３月】!$A$1,測量台帳1ｋ[NC区分],"神奈川")+SUMIFS(測量台帳1__2ｋ[入金額(後)],測量台帳1__2ｋ[精算
グループ(後)],確報【３月】!$H80,測量台帳1__2ｋ[入金月(後)（月のみ）],確報【３月】!$A$1,測量台帳1__2ｋ[NC区分],"神奈川")</f>
        <v>0</v>
      </c>
      <c r="T80" s="295">
        <v>303</v>
      </c>
      <c r="U80" s="246">
        <f>SUMIFS(台帳表ｋ[金額],台帳表ｋ[精算
グループ],確報【３月】!$H80,台帳表ｋ[入金月（月のみ）],確報【３月】!$A$1,台帳表ｋ[事務所/分室],"湘")+SUMIFS(測量台帳1ｋ[入金額],測量台帳1ｋ[精算
グループ],確報【３月】!$H80,測量台帳1ｋ[入金月（月のみ）],確報【３月】!$A$1,測量台帳1ｋ[NC区分],"湘南")+SUMIFS(測量台帳1__2ｋ[入金額(後)],測量台帳1__2ｋ[精算
グループ(後)],確報【３月】!$H80,測量台帳1__2ｋ[入金月(後)（月のみ）],確報【３月】!$A$1,測量台帳1__2ｋ[NC区分],"湘南")</f>
        <v>0</v>
      </c>
      <c r="V80" s="245"/>
      <c r="W80" s="246" t="str">
        <f>IFERROR(INDEX(設備G入力用!$E$3:$R$72, MATCH($H80,設備G入力用!$E$3:$E$72, 0), MATCH($A$1 &amp; "月",設備G入力用!$E$2:$R$2, 0)),"")</f>
        <v/>
      </c>
      <c r="X80" s="30">
        <f>SUM(I80,K80,M80,O80,Q80,S80,U80,W80)</f>
        <v>0</v>
      </c>
      <c r="AA80" s="127"/>
      <c r="AF80" s="139"/>
      <c r="AG80" s="140"/>
      <c r="AL80" s="1077" t="s">
        <v>16681</v>
      </c>
      <c r="AM80" s="1077"/>
      <c r="AN80" s="744">
        <f>INDEX(設備G入力用!F75:Q79,2, MATCH($A$1,設備G入力用!$F$2:$Q$2,0))</f>
        <v>0</v>
      </c>
      <c r="AR80" s="139"/>
      <c r="AS80" s="140"/>
      <c r="AX80" s="139"/>
      <c r="AY80" s="140"/>
    </row>
    <row r="81" spans="1:50" ht="16.350000000000001" customHeight="1" thickBot="1">
      <c r="E81" s="647"/>
      <c r="F81" s="258" t="s">
        <v>3641</v>
      </c>
      <c r="G81" s="56" t="s">
        <v>16606</v>
      </c>
      <c r="H81" s="281">
        <v>304</v>
      </c>
      <c r="I81" s="286">
        <f>SUMIFS(台帳表ｓ[金額],台帳表ｓ[精算
グループ],確報【３月】!$H81,台帳表ｓ[入金月（月のみ）],確報【３月】!$A$1,台帳表ｓ[ＮＣ区分],"西部")+SUMIFS(測量台帳1ｓ[入金額],測量台帳1ｓ[精算
グループ],確報【３月】!$H81,測量台帳1ｓ[入金月（月のみ）],確報【３月】!$A$1,測量台帳1ｓ[NC区分],"西部")+SUMIFS(測量台帳1__2ｓ[入金額(後)],測量台帳1__2ｓ[精算
グループ(後)],確報【３月】!$H81,測量台帳1__2ｓ[入金月(後)（月のみ）],確報【３月】!$A$1,測量台帳1__2ｓ[NC区分],"西部")</f>
        <v>0</v>
      </c>
      <c r="J81" s="293">
        <v>304</v>
      </c>
      <c r="K81" s="286">
        <f>SUMIFS(台帳表ｓ[金額],台帳表ｓ[精算
グループ],確報【３月】!$H81,台帳表ｓ[入金月（月のみ）],確報【３月】!$A$1,台帳表ｓ[ＮＣ区分],"埼玉")+SUMIFS(測量台帳1ｓ[入金額],測量台帳1ｓ[精算
グループ],確報【３月】!$H81,測量台帳1ｓ[入金月（月のみ）],確報【３月】!$A$1,測量台帳1ｓ[NC区分],"埼玉")+SUMIFS(測量台帳1__2ｓ[入金額(後)],測量台帳1__2ｓ[精算
グループ(後)],確報【３月】!$H81,測量台帳1__2ｓ[入金月(後)（月のみ）],確報【３月】!$A$1,測量台帳1__2ｓ[NC区分],"埼玉")</f>
        <v>0</v>
      </c>
      <c r="L81" s="293">
        <v>304</v>
      </c>
      <c r="M81" s="286">
        <f>SUMIFS(台帳表ｓ[金額],台帳表ｓ[精算
グループ],確報【３月】!$H81,台帳表ｓ[入金月（月のみ）],確報【３月】!$A$1,台帳表ｓ[ＮＣ区分],"北部")+SUMIFS(測量台帳1ｓ[入金額],測量台帳1ｓ[精算
グループ],確報【３月】!$H81,測量台帳1ｓ[入金月（月のみ）],確報【３月】!$A$1,測量台帳1ｓ[NC区分],"北部")+SUMIFS(測量台帳1__2ｓ[入金額(後)],測量台帳1__2ｓ[精算
グループ(後)],確報【３月】!$H81,測量台帳1__2ｓ[入金月(後)（月のみ）],確報【３月】!$A$1,測量台帳1__2ｓ[NC区分],"北部")</f>
        <v>0</v>
      </c>
      <c r="N81" s="293">
        <v>304</v>
      </c>
      <c r="O81" s="244">
        <f>SUMIFS(台帳表ｓ[金額],台帳表ｓ[精算
グループ],確報【３月】!$H81,台帳表ｓ[入金月（月のみ）],確報【３月】!$A$1,台帳表ｓ[ＮＣ区分],"南部")+SUMIFS(測量台帳1ｓ[入金額],測量台帳1ｓ[精算
グループ],確報【３月】!$H81,測量台帳1ｓ[入金月（月のみ）],確報【３月】!$A$1,測量台帳1ｓ[NC区分],"南部")+SUMIFS(測量台帳1__2ｓ[入金額(後)],測量台帳1__2ｓ[精算
グループ(後)],確報【３月】!$H81,測量台帳1__2ｓ[入金月(後)（月のみ）],確報【３月】!$A$1,測量台帳1__2ｓ[NC区分],"南部")</f>
        <v>0</v>
      </c>
      <c r="P81" s="281">
        <v>304</v>
      </c>
      <c r="Q81" s="244">
        <f>SUMIFS(台帳表ｔ[金額],台帳表ｔ[精算
グループ],確報【３月】!$H81,台帳表ｔ[入金月（月のみ）],確報【３月】!$A$1,台帳表ｔ[ＮＣ区分],"多摩")+SUMIFS(測量台帳1ｔ[入金額],測量台帳1ｔ[精算
グループ],確報【３月】!$H81,測量台帳1ｔ[入金月（月のみ）],確報【３月】!$A$1,測量台帳1ｔ[NC区分],"多摩")+SUMIFS(測量台帳1__2ｔ[入金額(後)],測量台帳1__2ｔ[精算
グループ(後)],確報【３月】!$H81,測量台帳1__2ｔ[入金月(後)（月のみ）],確報【３月】!$A$1,測量台帳1__2ｔ[NC区分],"多摩")</f>
        <v>0</v>
      </c>
      <c r="R81" s="281">
        <v>304</v>
      </c>
      <c r="S81" s="286">
        <f>SUMIFS(台帳表ｋ[金額],台帳表ｋ[精算
グループ],確報【３月】!$H81,台帳表ｋ[入金月（月のみ）],確報【３月】!$A$1,台帳表ｋ[事務所/分室],"神")+SUMIFS(測量台帳1ｋ[入金額],測量台帳1ｋ[精算
グループ],確報【３月】!$H81,測量台帳1ｋ[入金月（月のみ）],確報【３月】!$A$1,測量台帳1ｋ[NC区分],"神奈川")+SUMIFS(測量台帳1__2ｋ[入金額(後)],測量台帳1__2ｋ[精算
グループ(後)],確報【３月】!$H81,測量台帳1__2ｋ[入金月(後)（月のみ）],確報【３月】!$A$1,測量台帳1__2ｋ[NC区分],"神奈川")</f>
        <v>0</v>
      </c>
      <c r="T81" s="293">
        <v>304</v>
      </c>
      <c r="U81" s="244">
        <f>SUMIFS(台帳表ｋ[金額],台帳表ｋ[精算
グループ],確報【３月】!$H81,台帳表ｋ[入金月（月のみ）],確報【３月】!$A$1,台帳表ｋ[事務所/分室],"湘")+SUMIFS(測量台帳1ｋ[入金額],測量台帳1ｋ[精算
グループ],確報【３月】!$H81,測量台帳1ｋ[入金月（月のみ）],確報【３月】!$A$1,測量台帳1ｋ[NC区分],"湘南")+SUMIFS(測量台帳1__2ｋ[入金額(後)],測量台帳1__2ｋ[精算
グループ(後)],確報【３月】!$H81,測量台帳1__2ｋ[入金月(後)（月のみ）],確報【３月】!$A$1,測量台帳1__2ｋ[NC区分],"湘南")</f>
        <v>0</v>
      </c>
      <c r="V81" s="243"/>
      <c r="W81" s="244" t="str">
        <f>IFERROR(INDEX(設備G入力用!$E$3:$R$72, MATCH($H81,設備G入力用!$E$3:$E$72, 0), MATCH($A$1 &amp; "月",設備G入力用!$E$2:$R$2, 0)),"")</f>
        <v/>
      </c>
      <c r="X81" s="41">
        <f>SUM(I81,K81,M81,O81,Q81,S81,U81,W81)</f>
        <v>0</v>
      </c>
      <c r="Y81" s="16">
        <f>SUM(X78:X81)</f>
        <v>0</v>
      </c>
      <c r="Z81" s="13" t="s">
        <v>16639</v>
      </c>
      <c r="AA81" s="127"/>
      <c r="AD81" s="129"/>
      <c r="AE81" s="129"/>
      <c r="AF81" s="122"/>
      <c r="AG81" s="130"/>
      <c r="AL81" s="1078" t="s">
        <v>16682</v>
      </c>
      <c r="AM81" s="1078"/>
      <c r="AN81" s="744">
        <f>INDEX(設備G入力用!F75:Q79,3, MATCH($A$1,設備G入力用!$F$2:$Q$2,0))</f>
        <v>0</v>
      </c>
    </row>
    <row r="82" spans="1:50" ht="16.350000000000001" customHeight="1" thickBot="1">
      <c r="A82" s="132"/>
      <c r="B82" s="133"/>
      <c r="C82" s="133"/>
      <c r="D82" s="133"/>
      <c r="E82" s="648"/>
      <c r="F82" s="133" t="s">
        <v>16633</v>
      </c>
      <c r="G82" s="134"/>
      <c r="H82" s="251"/>
      <c r="I82" s="252">
        <f>SUM(I78:I81)</f>
        <v>0</v>
      </c>
      <c r="J82" s="249"/>
      <c r="K82" s="252">
        <f t="shared" ref="K82:W82" si="12">SUM(K78:K81)</f>
        <v>0</v>
      </c>
      <c r="L82" s="249"/>
      <c r="M82" s="252">
        <f t="shared" si="12"/>
        <v>0</v>
      </c>
      <c r="N82" s="249"/>
      <c r="O82" s="250">
        <f t="shared" si="12"/>
        <v>0</v>
      </c>
      <c r="P82" s="249"/>
      <c r="Q82" s="250">
        <f t="shared" si="12"/>
        <v>0</v>
      </c>
      <c r="R82" s="249"/>
      <c r="S82" s="252">
        <f t="shared" si="12"/>
        <v>0</v>
      </c>
      <c r="T82" s="249"/>
      <c r="U82" s="252">
        <f t="shared" si="12"/>
        <v>0</v>
      </c>
      <c r="V82" s="251"/>
      <c r="W82" s="250">
        <f t="shared" si="12"/>
        <v>0</v>
      </c>
      <c r="X82" s="135"/>
      <c r="Z82" s="144"/>
      <c r="AD82" s="129"/>
      <c r="AE82" s="129"/>
      <c r="AF82" s="122"/>
      <c r="AG82" s="122"/>
      <c r="AH82" s="130"/>
      <c r="AL82" s="1077" t="s">
        <v>16654</v>
      </c>
      <c r="AM82" s="1077"/>
      <c r="AN82" s="744">
        <f>INDEX(設備G入力用!F75:Q80,4, MATCH($A$1,設備G入力用!$F$2:$Q$2,0))</f>
        <v>0</v>
      </c>
    </row>
    <row r="83" spans="1:50" ht="15" thickTop="1" thickBot="1">
      <c r="A83" s="137"/>
      <c r="B83" s="138" t="s">
        <v>16640</v>
      </c>
      <c r="C83" s="121"/>
      <c r="D83" s="121"/>
      <c r="E83" s="121"/>
      <c r="F83" s="121"/>
      <c r="G83" s="56"/>
      <c r="H83" s="994">
        <f>I77+I82</f>
        <v>0</v>
      </c>
      <c r="I83" s="995"/>
      <c r="J83" s="996">
        <f>K77+K82</f>
        <v>0</v>
      </c>
      <c r="K83" s="997"/>
      <c r="L83" s="996">
        <f>M77+M82</f>
        <v>0</v>
      </c>
      <c r="M83" s="997"/>
      <c r="N83" s="995">
        <f>O77+O82</f>
        <v>0</v>
      </c>
      <c r="O83" s="998"/>
      <c r="P83" s="994">
        <f>Q77+Q82</f>
        <v>21384</v>
      </c>
      <c r="Q83" s="998"/>
      <c r="R83" s="994">
        <f>S77+S82</f>
        <v>0</v>
      </c>
      <c r="S83" s="997"/>
      <c r="T83" s="995">
        <f>U77+U82</f>
        <v>0</v>
      </c>
      <c r="U83" s="998"/>
      <c r="V83" s="994">
        <f>W77+W82</f>
        <v>0</v>
      </c>
      <c r="W83" s="998"/>
      <c r="X83" s="15"/>
      <c r="AF83" s="122"/>
      <c r="AL83" s="1077" t="s">
        <v>16683</v>
      </c>
      <c r="AM83" s="1077"/>
      <c r="AN83" s="744">
        <f>INDEX(設備G入力用!F76:Q81,5, MATCH($A$1,設備G入力用!$F$2:$Q$2,0))</f>
        <v>0</v>
      </c>
      <c r="AR83" s="122"/>
      <c r="AX83" s="122"/>
    </row>
    <row r="84" spans="1:50" ht="15.75" customHeight="1" thickBot="1">
      <c r="A84" s="137"/>
      <c r="B84" s="138" t="s">
        <v>16641</v>
      </c>
      <c r="C84" s="121"/>
      <c r="D84" s="121"/>
      <c r="E84" s="121"/>
      <c r="F84" s="56"/>
      <c r="G84" s="719"/>
      <c r="H84" s="1022">
        <f>SUMIF($AL$6:$AL$75,"西部",$AO$6:$AO$75)+SUMIF($AR$6:$AR$75,"西部",$AU$6:$AU$75)+SUMIF($AX$6:$AX$75,"西部",$BA$6:$BA$75)-$AH$76+AN81</f>
        <v>0</v>
      </c>
      <c r="I84" s="1023"/>
      <c r="J84" s="1023"/>
      <c r="K84" s="1023"/>
      <c r="L84" s="1023"/>
      <c r="M84" s="1023"/>
      <c r="N84" s="1023"/>
      <c r="O84" s="1024"/>
      <c r="P84" s="985">
        <f>SUMIF($AF$6:$AF$75,"多摩",$AI$6:$AI$75)+SUMIF($AR$6:$AR$75,"多摩",$AU$6:$AU$75)+SUMIF($AX$6:$AX$75,"多摩",$BA$6:$BA$75)-$AN$76+AN80</f>
        <v>0</v>
      </c>
      <c r="Q84" s="986"/>
      <c r="R84" s="985">
        <f>SUMIF($AF$6:$AF$75,"神奈川",$AI$6:$AI$75)+SUMIF($AL$6:$AL$75,"神奈川",$AO$6:$AO$75)+SUMIF($AX$6:$AX$75,"神奈川",$BA$6:$BA$75)-$AT$76+AN82</f>
        <v>0</v>
      </c>
      <c r="S84" s="1025"/>
      <c r="T84" s="1026">
        <f>SUMIF($AF$6:$AF$75,"湘南",$AI$6:$AI$75)+SUMIF($AL$6:$AL$75,"湘南",$AO$6:$AO$75)+SUMIF($AR$6:$AR$75,"湘南",$AU$6:$AU$75)-$AZ$76+AN83</f>
        <v>0</v>
      </c>
      <c r="U84" s="986"/>
      <c r="V84" s="985">
        <f>SUMIF($AF$6:$AF$75,"設備",$AI$6:$AI$75)+SUMIF($AL$6:$AL$75,"設備",$AO$6:$AO$75)+SUMIF($AR$6:$AR$75,"設備",$AU$6:$AU$75)+SUMIF($AX$6:$AX$75,"設備",$BA$6:$BA$75)</f>
        <v>0</v>
      </c>
      <c r="W84" s="986"/>
      <c r="X84" s="15"/>
      <c r="Y84" s="24">
        <f>SUM(H85:W85)</f>
        <v>21384</v>
      </c>
      <c r="AA84" s="127"/>
      <c r="AB84" s="3"/>
      <c r="AC84" s="128" t="s">
        <v>16642</v>
      </c>
      <c r="AF84" s="136"/>
      <c r="AL84" s="122"/>
      <c r="AR84" s="136"/>
      <c r="AX84" s="136"/>
    </row>
    <row r="85" spans="1:50" ht="16.350000000000001" customHeight="1" thickBot="1">
      <c r="A85" s="137"/>
      <c r="B85" s="138" t="s">
        <v>16643</v>
      </c>
      <c r="C85" s="121"/>
      <c r="D85" s="121"/>
      <c r="E85" s="121"/>
      <c r="F85" s="56"/>
      <c r="G85" s="720"/>
      <c r="H85" s="987">
        <f>H83</f>
        <v>0</v>
      </c>
      <c r="I85" s="988"/>
      <c r="J85" s="989">
        <f>J83</f>
        <v>0</v>
      </c>
      <c r="K85" s="990"/>
      <c r="L85" s="989">
        <f>L83</f>
        <v>0</v>
      </c>
      <c r="M85" s="990"/>
      <c r="N85" s="989">
        <f>N83</f>
        <v>0</v>
      </c>
      <c r="O85" s="988"/>
      <c r="P85" s="987">
        <f>P83</f>
        <v>21384</v>
      </c>
      <c r="Q85" s="991"/>
      <c r="R85" s="1014">
        <f>R83</f>
        <v>0</v>
      </c>
      <c r="S85" s="1015"/>
      <c r="T85" s="1016">
        <f>T83</f>
        <v>0</v>
      </c>
      <c r="U85" s="1017"/>
      <c r="V85" s="1014">
        <f>V83+V84</f>
        <v>0</v>
      </c>
      <c r="W85" s="1017"/>
      <c r="X85" s="143" t="s">
        <v>16644</v>
      </c>
      <c r="Y85" s="24">
        <f>SUM(H86:W86)</f>
        <v>132400000</v>
      </c>
      <c r="Z85" s="144"/>
      <c r="AB85" s="3"/>
      <c r="AC85" s="122"/>
      <c r="AD85" s="129"/>
      <c r="AE85" s="129"/>
      <c r="AH85" s="130"/>
      <c r="AL85" s="136"/>
    </row>
    <row r="86" spans="1:50" ht="14.25" thickBot="1">
      <c r="A86" s="137"/>
      <c r="B86" s="138" t="s">
        <v>16645</v>
      </c>
      <c r="C86" s="121"/>
      <c r="D86" s="121"/>
      <c r="E86" s="121"/>
      <c r="F86" s="121"/>
      <c r="G86" s="721"/>
      <c r="H86" s="1018">
        <f>INDEX(目標比較!$D$7:$O$7, MATCH($A$1,目標比較!$D$5:$O$5, 0))</f>
        <v>40500000</v>
      </c>
      <c r="I86" s="1019"/>
      <c r="J86" s="1019"/>
      <c r="K86" s="1019"/>
      <c r="L86" s="1019"/>
      <c r="M86" s="1019"/>
      <c r="N86" s="1019"/>
      <c r="O86" s="1019"/>
      <c r="P86" s="1008">
        <f>INDEX(目標比較!$D$14:$O$14, MATCH($A$1,目標比較!$D$5:$O$5, 0))</f>
        <v>50200000</v>
      </c>
      <c r="Q86" s="1010"/>
      <c r="R86" s="1008">
        <f>INDEX(目標比較!$D$28:$O$28,MATCH($A$1,目標比較!$D$5:$O$5,0))+INDEX(目標比較!$D$21:$O$21,MATCH($A$1,目標比較!$D$5:$O$5,0))</f>
        <v>41700000</v>
      </c>
      <c r="S86" s="1009"/>
      <c r="T86" s="1009"/>
      <c r="U86" s="1010"/>
      <c r="V86" s="1020"/>
      <c r="W86" s="1021"/>
      <c r="Y86" s="24">
        <f>SUM(H87:W87)</f>
        <v>-132378616</v>
      </c>
      <c r="AB86" s="3"/>
      <c r="AL86" s="122"/>
      <c r="AM86" s="122"/>
      <c r="AN86" s="130"/>
    </row>
    <row r="87" spans="1:50" ht="13.5" customHeight="1" thickBot="1">
      <c r="A87" s="137"/>
      <c r="B87" s="138" t="s">
        <v>16646</v>
      </c>
      <c r="C87" s="121"/>
      <c r="D87" s="121"/>
      <c r="E87" s="121"/>
      <c r="F87" s="121"/>
      <c r="G87" s="721"/>
      <c r="H87" s="1003">
        <f>H88-H86</f>
        <v>-40500000</v>
      </c>
      <c r="I87" s="1004"/>
      <c r="J87" s="1004"/>
      <c r="K87" s="1004"/>
      <c r="L87" s="1004"/>
      <c r="M87" s="1004"/>
      <c r="N87" s="1004"/>
      <c r="O87" s="1004"/>
      <c r="P87" s="1003">
        <f>P88-P86</f>
        <v>-50178616</v>
      </c>
      <c r="Q87" s="1005"/>
      <c r="R87" s="1003">
        <f>R88-R86</f>
        <v>-41700000</v>
      </c>
      <c r="S87" s="1004"/>
      <c r="T87" s="1004"/>
      <c r="U87" s="1005"/>
      <c r="V87" s="1006"/>
      <c r="W87" s="1007"/>
      <c r="Y87" s="24">
        <f>SUM(H88:W88)</f>
        <v>21384</v>
      </c>
      <c r="AB87" s="3"/>
    </row>
    <row r="88" spans="1:50" ht="13.5" customHeight="1" thickBot="1">
      <c r="A88" s="137"/>
      <c r="B88" s="138" t="s">
        <v>16647</v>
      </c>
      <c r="C88" s="121"/>
      <c r="D88" s="121"/>
      <c r="E88" s="121"/>
      <c r="F88" s="56"/>
      <c r="G88" s="720"/>
      <c r="H88" s="1008">
        <f>SUM(H85:O85)+H84</f>
        <v>0</v>
      </c>
      <c r="I88" s="1009"/>
      <c r="J88" s="1009"/>
      <c r="K88" s="1009"/>
      <c r="L88" s="1009"/>
      <c r="M88" s="1009"/>
      <c r="N88" s="1009"/>
      <c r="O88" s="1010"/>
      <c r="P88" s="1008">
        <f>P85+P84</f>
        <v>21384</v>
      </c>
      <c r="Q88" s="1010"/>
      <c r="R88" s="1011">
        <f>R85+T85+R84+T84</f>
        <v>0</v>
      </c>
      <c r="S88" s="1012"/>
      <c r="T88" s="1012"/>
      <c r="U88" s="1013"/>
      <c r="V88" s="965">
        <f>+V85</f>
        <v>0</v>
      </c>
      <c r="W88" s="972"/>
      <c r="AB88" s="3"/>
      <c r="AC88" s="122"/>
    </row>
    <row r="89" spans="1:50" ht="13.5" customHeight="1">
      <c r="F89" s="1028"/>
      <c r="G89" s="1029"/>
      <c r="H89" s="1030" t="s">
        <v>16648</v>
      </c>
      <c r="I89" s="1031"/>
      <c r="J89" s="1032" t="s">
        <v>16649</v>
      </c>
      <c r="K89" s="1031"/>
      <c r="L89" s="1032" t="s">
        <v>16650</v>
      </c>
      <c r="M89" s="1031"/>
      <c r="N89" s="1032" t="s">
        <v>16651</v>
      </c>
      <c r="O89" s="1031"/>
      <c r="P89" s="1032" t="s">
        <v>16652</v>
      </c>
      <c r="Q89" s="1031"/>
      <c r="R89" s="1032" t="s">
        <v>16653</v>
      </c>
      <c r="S89" s="1031"/>
      <c r="T89" s="1032" t="s">
        <v>16654</v>
      </c>
      <c r="U89" s="1031"/>
      <c r="V89" s="1032" t="s">
        <v>16655</v>
      </c>
      <c r="W89" s="1029"/>
      <c r="AB89" s="3"/>
      <c r="AF89" s="1027" t="s">
        <v>16656</v>
      </c>
      <c r="AG89" s="1027"/>
    </row>
    <row r="90" spans="1:50" ht="14.25" customHeight="1">
      <c r="F90" s="1033" t="s">
        <v>16657</v>
      </c>
      <c r="G90" s="1034"/>
      <c r="H90" s="1035">
        <f>SUMIFS(台帳表ｓ[金額],台帳表ｓ[入金月（月のみ）],$A$1,台帳表ｓ[ＮＣ区分],"西部")</f>
        <v>0</v>
      </c>
      <c r="I90" s="1002"/>
      <c r="J90" s="1002">
        <f>SUMIFS(台帳表ｓ[金額],台帳表ｓ[入金月（月のみ）],$A$1,台帳表ｓ[ＮＣ区分],"埼玉")</f>
        <v>0</v>
      </c>
      <c r="K90" s="1002"/>
      <c r="L90" s="1002">
        <f>SUMIFS(台帳表ｓ[金額],台帳表ｓ[入金月（月のみ）],$A$1,台帳表ｓ[ＮＣ区分],"北部")</f>
        <v>0</v>
      </c>
      <c r="M90" s="1002"/>
      <c r="N90" s="1002">
        <f>SUMIFS(台帳表ｓ[金額],台帳表ｓ[入金月（月のみ）],$A$1,台帳表ｓ[ＮＣ区分],"南部")</f>
        <v>0</v>
      </c>
      <c r="O90" s="1002"/>
      <c r="P90" s="1002">
        <f>SUMIFS(台帳表ｔ[金額],台帳表ｔ[入金月（月のみ）],$A$1,台帳表ｔ[ＮＣ区分],"西部")</f>
        <v>0</v>
      </c>
      <c r="Q90" s="1002"/>
      <c r="R90" s="1002">
        <f>SUMIFS(台帳表ｔ[金額],台帳表ｔ[入金月（月のみ）],$A$1,台帳表ｔ[ＮＣ区分],"多摩")</f>
        <v>21384</v>
      </c>
      <c r="S90" s="1002"/>
      <c r="T90" s="1002">
        <f>SUMIFS(台帳表ｋ[金額],台帳表ｋ[入金月（月のみ）],$A$1,台帳表ｋ[事務所/分室],"神")</f>
        <v>0</v>
      </c>
      <c r="U90" s="1002"/>
      <c r="V90" s="1036">
        <f>SUMIFS(台帳表ｋ[金額],台帳表ｋ[入金月（月のみ）],$A$1,台帳表ｋ[事務所/分室],"湘")</f>
        <v>0</v>
      </c>
      <c r="W90" s="1037"/>
      <c r="AB90" s="3"/>
      <c r="AF90" s="3" t="s">
        <v>16561</v>
      </c>
      <c r="AG90" s="3">
        <v>100</v>
      </c>
      <c r="AH90" s="3" t="s">
        <v>16658</v>
      </c>
    </row>
    <row r="91" spans="1:50" ht="18.75" customHeight="1">
      <c r="F91" s="1033" t="s">
        <v>16659</v>
      </c>
      <c r="G91" s="1034"/>
      <c r="H91" s="1035">
        <f>SUMIFS(測量台帳1__2ｓ[入金額(後)],測量台帳1__2ｓ[入金月(後)（月のみ）],$A$1,測量台帳1__2ｓ[NC区分],"西部")</f>
        <v>0</v>
      </c>
      <c r="I91" s="1002"/>
      <c r="J91" s="1002">
        <f>SUMIFS(測量台帳1ｓ[入金額],測量台帳1ｓ[入金月（月のみ）],$A$1,測量台帳1ｓ[NC区分],"埼玉")</f>
        <v>0</v>
      </c>
      <c r="K91" s="1002"/>
      <c r="L91" s="1002">
        <f>+SUMIFS(測量台帳1ｓ[入金額],測量台帳1ｓ[入金月（月のみ）],$A$1,測量台帳1ｓ[NC区分],"北部")</f>
        <v>0</v>
      </c>
      <c r="M91" s="1002"/>
      <c r="N91" s="1002">
        <f>SUMIFS(測量台帳1ｓ[入金額],測量台帳1ｓ[入金月（月のみ）],$A$1,測量台帳1ｓ[NC区分],"南部")</f>
        <v>0</v>
      </c>
      <c r="O91" s="1002"/>
      <c r="P91" s="1002">
        <f>SUMIFS(測量台帳1ｔ[入金額],測量台帳1ｔ[入金月（月のみ）],$A$1,測量台帳1ｔ[NC区分],"西部")</f>
        <v>0</v>
      </c>
      <c r="Q91" s="1002"/>
      <c r="R91" s="1002">
        <f>SUMIFS(測量台帳1ｔ[入金額],測量台帳1ｔ[入金月（月のみ）],$A$1,測量台帳1ｔ[NC区分],"多摩")</f>
        <v>0</v>
      </c>
      <c r="S91" s="1002"/>
      <c r="T91" s="1002">
        <f>SUMIFS(測量台帳1ｋ[入金額],測量台帳1ｋ[入金月（月のみ）],$A$1,測量台帳1ｋ[NC区分],"神奈川")</f>
        <v>0</v>
      </c>
      <c r="U91" s="1002"/>
      <c r="V91" s="1036">
        <f>SUMIFS(測量台帳1ｋ[入金額],測量台帳1ｋ[入金月（月のみ）],$A$1,測量台帳1ｋ[NC区分],"湘南")</f>
        <v>0</v>
      </c>
      <c r="W91" s="1037"/>
      <c r="AB91" s="3"/>
      <c r="AF91" s="3" t="s">
        <v>16562</v>
      </c>
      <c r="AG91" s="3">
        <v>101</v>
      </c>
      <c r="AH91" s="3" t="s">
        <v>16660</v>
      </c>
    </row>
    <row r="92" spans="1:50" ht="18.75" customHeight="1">
      <c r="F92" s="1038" t="s">
        <v>16661</v>
      </c>
      <c r="G92" s="1039"/>
      <c r="H92" s="1035">
        <f>SUMIFS(測量台帳1ｓ[入金額],測量台帳1ｓ[入金月（月のみ）],$A$1,測量台帳1ｓ[NC区分],"西部")</f>
        <v>0</v>
      </c>
      <c r="I92" s="1002"/>
      <c r="J92" s="1002">
        <f>SUMIFS(測量台帳1__2ｓ[入金額(後)],測量台帳1__2ｓ[入金月(後)（月のみ）],$A$1,測量台帳1__2ｓ[NC区分],"埼玉")</f>
        <v>0</v>
      </c>
      <c r="K92" s="1002"/>
      <c r="L92" s="1002">
        <f>+SUMIFS(測量台帳1__2ｓ[入金額(後)],測量台帳1__2ｓ[入金月(後)（月のみ）],$A$1,測量台帳1__2ｓ[NC区分],"北部")</f>
        <v>0</v>
      </c>
      <c r="M92" s="1002"/>
      <c r="N92" s="1002">
        <f>SUMIFS(測量台帳1__2ｓ[入金額(後)],測量台帳1__2ｓ[入金月(後)（月のみ）],$A$1,測量台帳1__2ｓ[NC区分],"南部")</f>
        <v>0</v>
      </c>
      <c r="O92" s="1002"/>
      <c r="P92" s="1002">
        <f>SUMIFS(測量台帳1__2ｔ[入金額(後)],測量台帳1__2ｔ[入金月(後)（月のみ）],$A$1,測量台帳1__2ｔ[NC区分],"西部")</f>
        <v>0</v>
      </c>
      <c r="Q92" s="1002"/>
      <c r="R92" s="1002">
        <f>+SUMIFS(測量台帳1__2ｔ[入金額(後)],測量台帳1__2ｔ[入金月(後)（月のみ）],$A$1,測量台帳1__2ｔ[NC区分],"多摩")</f>
        <v>0</v>
      </c>
      <c r="S92" s="1002"/>
      <c r="T92" s="1002">
        <f>SUMIFS(測量台帳1__2ｋ[入金額(後)],測量台帳1__2ｋ[入金月(後)（月のみ）],$A$1,測量台帳1__2ｋ[NC区分],"神奈川")</f>
        <v>0</v>
      </c>
      <c r="U92" s="1002"/>
      <c r="V92" s="1036">
        <f>+SUMIFS(測量台帳1__2ｋ[入金額(後)],測量台帳1__2ｋ[入金月(後)（月のみ）],$A$1,測量台帳1__2ｋ[NC区分],"湘南")</f>
        <v>0</v>
      </c>
      <c r="W92" s="1037"/>
      <c r="AB92" s="3"/>
      <c r="AF92" s="3" t="s">
        <v>16563</v>
      </c>
      <c r="AG92" s="3">
        <v>103</v>
      </c>
    </row>
    <row r="93" spans="1:50" ht="18.75" customHeight="1">
      <c r="F93" s="1033" t="s">
        <v>16662</v>
      </c>
      <c r="G93" s="1034"/>
      <c r="H93" s="1035">
        <f>SUM(H91:I92)</f>
        <v>0</v>
      </c>
      <c r="I93" s="1040"/>
      <c r="J93" s="1002">
        <f>SUM(J91:K92)</f>
        <v>0</v>
      </c>
      <c r="K93" s="1040"/>
      <c r="L93" s="1002">
        <f>SUM(L91:M92)</f>
        <v>0</v>
      </c>
      <c r="M93" s="1040"/>
      <c r="N93" s="1002">
        <f>SUM(N91:O92)</f>
        <v>0</v>
      </c>
      <c r="O93" s="1040"/>
      <c r="P93" s="1002">
        <f>SUM(P91:Q92)</f>
        <v>0</v>
      </c>
      <c r="Q93" s="1040"/>
      <c r="R93" s="1002">
        <f>SUM(R91:S92)</f>
        <v>0</v>
      </c>
      <c r="S93" s="1002"/>
      <c r="T93" s="1002">
        <f>SUM(T91:U92)</f>
        <v>0</v>
      </c>
      <c r="U93" s="1040"/>
      <c r="V93" s="1036">
        <f>SUM(V91:W92)</f>
        <v>0</v>
      </c>
      <c r="W93" s="1037"/>
      <c r="AF93" s="3" t="s">
        <v>16564</v>
      </c>
      <c r="AG93" s="3">
        <v>201</v>
      </c>
    </row>
    <row r="94" spans="1:50" ht="19.5" customHeight="1" thickBot="1">
      <c r="F94" s="1041" t="s">
        <v>16663</v>
      </c>
      <c r="G94" s="1042"/>
      <c r="H94" s="1043">
        <f>H93+H90</f>
        <v>0</v>
      </c>
      <c r="I94" s="1044"/>
      <c r="J94" s="1044">
        <f>J93+J90</f>
        <v>0</v>
      </c>
      <c r="K94" s="1044"/>
      <c r="L94" s="1044">
        <f>L93+L90</f>
        <v>0</v>
      </c>
      <c r="M94" s="1044"/>
      <c r="N94" s="1044">
        <f>N93+N90</f>
        <v>0</v>
      </c>
      <c r="O94" s="1044"/>
      <c r="P94" s="1044">
        <f>P93+P90</f>
        <v>0</v>
      </c>
      <c r="Q94" s="1044"/>
      <c r="R94" s="1044">
        <f>R93+R90</f>
        <v>21384</v>
      </c>
      <c r="S94" s="1044"/>
      <c r="T94" s="1045">
        <f>T90+T93</f>
        <v>0</v>
      </c>
      <c r="U94" s="1045"/>
      <c r="V94" s="1046">
        <f>V90+V93</f>
        <v>0</v>
      </c>
      <c r="W94" s="1047"/>
      <c r="AD94" s="3"/>
      <c r="AE94" s="3"/>
      <c r="AF94" s="3" t="s">
        <v>16505</v>
      </c>
      <c r="AG94" s="3">
        <v>202</v>
      </c>
    </row>
    <row r="95" spans="1:50" ht="12.75" thickBot="1">
      <c r="O95" s="4"/>
      <c r="P95" s="1048"/>
      <c r="Q95" s="1048"/>
      <c r="AD95" s="3"/>
      <c r="AE95" s="3"/>
      <c r="AF95" s="3" t="s">
        <v>16565</v>
      </c>
      <c r="AG95" s="3">
        <v>203</v>
      </c>
    </row>
    <row r="96" spans="1:50" ht="12.75" customHeight="1">
      <c r="F96" s="1028"/>
      <c r="G96" s="1029"/>
      <c r="H96" s="1030" t="s">
        <v>16664</v>
      </c>
      <c r="I96" s="1031"/>
      <c r="J96" s="1032" t="s">
        <v>16665</v>
      </c>
      <c r="K96" s="1031"/>
      <c r="L96" s="1049" t="s">
        <v>16666</v>
      </c>
      <c r="M96" s="1050"/>
      <c r="O96" s="4"/>
      <c r="P96" s="1048"/>
      <c r="Q96" s="1048"/>
      <c r="AD96" s="3"/>
      <c r="AE96" s="3"/>
    </row>
    <row r="97" spans="6:33" ht="18.75" customHeight="1">
      <c r="F97" s="1051" t="s">
        <v>16657</v>
      </c>
      <c r="G97" s="1052"/>
      <c r="H97" s="1053">
        <f>SUM(H90:O90)</f>
        <v>0</v>
      </c>
      <c r="I97" s="1054"/>
      <c r="J97" s="1054">
        <f>R90+P90</f>
        <v>21384</v>
      </c>
      <c r="K97" s="1054"/>
      <c r="L97" s="1054">
        <f>T90+V90</f>
        <v>0</v>
      </c>
      <c r="M97" s="1055"/>
      <c r="O97" s="759"/>
      <c r="P97" s="1048"/>
      <c r="Q97" s="1048"/>
      <c r="AD97" s="3"/>
      <c r="AE97" s="3"/>
      <c r="AF97" s="3" t="s">
        <v>16667</v>
      </c>
      <c r="AG97" s="3">
        <v>301</v>
      </c>
    </row>
    <row r="98" spans="6:33" ht="18.75" customHeight="1">
      <c r="F98" s="1051" t="s">
        <v>16659</v>
      </c>
      <c r="G98" s="1052"/>
      <c r="H98" s="1056">
        <f>SUM(H91:O91)</f>
        <v>0</v>
      </c>
      <c r="I98" s="1057"/>
      <c r="J98" s="1054">
        <f t="shared" ref="J98:J100" si="13">R91+P91</f>
        <v>0</v>
      </c>
      <c r="K98" s="1054"/>
      <c r="L98" s="1054">
        <f t="shared" ref="L98:L100" si="14">T91+V91</f>
        <v>0</v>
      </c>
      <c r="M98" s="1055"/>
      <c r="O98" s="4"/>
      <c r="P98" s="1048"/>
      <c r="Q98" s="1048"/>
      <c r="AD98" s="3"/>
      <c r="AE98" s="3"/>
      <c r="AF98" s="3" t="s">
        <v>16668</v>
      </c>
      <c r="AG98" s="3">
        <v>302</v>
      </c>
    </row>
    <row r="99" spans="6:33" ht="18.75" customHeight="1">
      <c r="F99" s="1038" t="s">
        <v>16661</v>
      </c>
      <c r="G99" s="1039"/>
      <c r="H99" s="1056">
        <f>SUM(H92:O92)</f>
        <v>0</v>
      </c>
      <c r="I99" s="1057"/>
      <c r="J99" s="1054">
        <f t="shared" si="13"/>
        <v>0</v>
      </c>
      <c r="K99" s="1054"/>
      <c r="L99" s="1054">
        <f t="shared" si="14"/>
        <v>0</v>
      </c>
      <c r="M99" s="1055"/>
      <c r="O99" s="6"/>
      <c r="P99" s="1048"/>
      <c r="Q99" s="1048"/>
      <c r="AD99" s="3"/>
      <c r="AE99" s="3"/>
      <c r="AF99" s="3" t="s">
        <v>16669</v>
      </c>
      <c r="AG99" s="3">
        <v>303</v>
      </c>
    </row>
    <row r="100" spans="6:33" ht="18.75" customHeight="1">
      <c r="F100" s="1051" t="s">
        <v>16662</v>
      </c>
      <c r="G100" s="1052"/>
      <c r="H100" s="1053">
        <f>SUM(H93:O93)</f>
        <v>0</v>
      </c>
      <c r="I100" s="1054"/>
      <c r="J100" s="1054">
        <f t="shared" si="13"/>
        <v>0</v>
      </c>
      <c r="K100" s="1054"/>
      <c r="L100" s="1054">
        <f t="shared" si="14"/>
        <v>0</v>
      </c>
      <c r="M100" s="1055"/>
      <c r="N100" s="6"/>
      <c r="O100" s="6"/>
      <c r="P100" s="6"/>
      <c r="Q100" s="6"/>
      <c r="R100" s="6"/>
      <c r="S100" s="6"/>
      <c r="T100" s="1061"/>
      <c r="U100" s="1061"/>
      <c r="AD100" s="3"/>
      <c r="AE100" s="3"/>
      <c r="AF100" s="3" t="s">
        <v>16670</v>
      </c>
      <c r="AG100" s="3">
        <v>304</v>
      </c>
    </row>
    <row r="101" spans="6:33" ht="15" customHeight="1">
      <c r="F101" s="1033" t="s">
        <v>16671</v>
      </c>
      <c r="G101" s="1034"/>
      <c r="H101" s="1062">
        <f>H84</f>
        <v>0</v>
      </c>
      <c r="I101" s="1063"/>
      <c r="J101" s="1063">
        <f>P84</f>
        <v>0</v>
      </c>
      <c r="K101" s="1063"/>
      <c r="L101" s="1063">
        <f>R84+T84</f>
        <v>0</v>
      </c>
      <c r="M101" s="1064"/>
      <c r="O101" s="760"/>
      <c r="P101" s="1065"/>
      <c r="Q101" s="1065"/>
      <c r="S101" s="760"/>
      <c r="T101" s="1065"/>
      <c r="U101" s="1065"/>
      <c r="X101" s="772"/>
      <c r="AD101" s="3"/>
      <c r="AE101" s="3"/>
    </row>
    <row r="102" spans="6:33" ht="18.75" customHeight="1" thickBot="1">
      <c r="F102" s="1041" t="s">
        <v>16672</v>
      </c>
      <c r="G102" s="1042"/>
      <c r="H102" s="1058">
        <f>H100+H97+H101</f>
        <v>0</v>
      </c>
      <c r="I102" s="1059"/>
      <c r="J102" s="1059">
        <f>J97+J100+J101</f>
        <v>21384</v>
      </c>
      <c r="K102" s="1059"/>
      <c r="L102" s="1059">
        <f>L97+L100+L101</f>
        <v>0</v>
      </c>
      <c r="M102" s="1060"/>
      <c r="O102" s="760"/>
      <c r="P102" s="1048"/>
      <c r="Q102" s="1048"/>
      <c r="S102" s="760"/>
      <c r="T102" s="1048"/>
      <c r="U102" s="1048"/>
      <c r="AA102" s="145"/>
      <c r="AD102" s="3"/>
      <c r="AE102" s="3"/>
    </row>
    <row r="103" spans="6:33">
      <c r="K103" s="759"/>
      <c r="M103" s="768"/>
      <c r="O103" s="759"/>
      <c r="P103" s="1048"/>
      <c r="Q103" s="1048"/>
      <c r="S103" s="759"/>
      <c r="T103" s="1048"/>
      <c r="U103" s="1090"/>
      <c r="AD103" s="3"/>
      <c r="AE103" s="3"/>
    </row>
    <row r="104" spans="6:33">
      <c r="K104" s="760"/>
      <c r="M104" s="769"/>
      <c r="O104" s="760"/>
      <c r="P104" s="1065"/>
      <c r="Q104" s="1065"/>
      <c r="S104" s="760"/>
      <c r="T104" s="1065"/>
      <c r="U104" s="1091"/>
      <c r="AD104" s="3"/>
      <c r="AE104" s="3"/>
    </row>
    <row r="105" spans="6:33">
      <c r="M105" s="770"/>
      <c r="N105" s="762"/>
      <c r="O105" s="762"/>
      <c r="P105" s="1092"/>
      <c r="Q105" s="1092"/>
      <c r="R105" s="762"/>
      <c r="S105" s="762"/>
      <c r="T105" s="1092"/>
      <c r="U105" s="1092"/>
      <c r="AD105" s="3"/>
      <c r="AE105" s="3"/>
    </row>
    <row r="106" spans="6:33">
      <c r="M106" s="771"/>
      <c r="P106" s="1088"/>
      <c r="Q106" s="1089"/>
      <c r="T106" s="1088"/>
      <c r="U106" s="1089"/>
    </row>
    <row r="107" spans="6:33">
      <c r="T107" s="4"/>
      <c r="U107" s="4"/>
    </row>
    <row r="109" spans="6:33">
      <c r="AB109" s="3"/>
    </row>
    <row r="113" spans="28:29" ht="15" customHeight="1"/>
    <row r="121" spans="28:29">
      <c r="AB121" s="146"/>
      <c r="AC121" s="50"/>
    </row>
  </sheetData>
  <mergeCells count="206">
    <mergeCell ref="P106:Q106"/>
    <mergeCell ref="T106:U106"/>
    <mergeCell ref="P103:Q103"/>
    <mergeCell ref="T103:U103"/>
    <mergeCell ref="P104:Q104"/>
    <mergeCell ref="T104:U104"/>
    <mergeCell ref="P105:Q105"/>
    <mergeCell ref="T105:U105"/>
    <mergeCell ref="F102:G102"/>
    <mergeCell ref="H102:I102"/>
    <mergeCell ref="J102:K102"/>
    <mergeCell ref="L102:M102"/>
    <mergeCell ref="P102:Q102"/>
    <mergeCell ref="T102:U102"/>
    <mergeCell ref="T100:U100"/>
    <mergeCell ref="F101:G101"/>
    <mergeCell ref="H101:I101"/>
    <mergeCell ref="J101:K101"/>
    <mergeCell ref="L101:M101"/>
    <mergeCell ref="P101:Q101"/>
    <mergeCell ref="T101:U101"/>
    <mergeCell ref="F99:G99"/>
    <mergeCell ref="H99:I99"/>
    <mergeCell ref="J99:K99"/>
    <mergeCell ref="L99:M99"/>
    <mergeCell ref="P99:Q99"/>
    <mergeCell ref="F100:G100"/>
    <mergeCell ref="H100:I100"/>
    <mergeCell ref="J100:K100"/>
    <mergeCell ref="L100:M100"/>
    <mergeCell ref="F97:G97"/>
    <mergeCell ref="H97:I97"/>
    <mergeCell ref="J97:K97"/>
    <mergeCell ref="L97:M97"/>
    <mergeCell ref="P97:Q97"/>
    <mergeCell ref="F98:G98"/>
    <mergeCell ref="H98:I98"/>
    <mergeCell ref="J98:K98"/>
    <mergeCell ref="L98:M98"/>
    <mergeCell ref="P98:Q98"/>
    <mergeCell ref="R94:S94"/>
    <mergeCell ref="T94:U94"/>
    <mergeCell ref="V94:W94"/>
    <mergeCell ref="P95:Q95"/>
    <mergeCell ref="F96:G96"/>
    <mergeCell ref="H96:I96"/>
    <mergeCell ref="J96:K96"/>
    <mergeCell ref="L96:M96"/>
    <mergeCell ref="P96:Q96"/>
    <mergeCell ref="F94:G94"/>
    <mergeCell ref="H94:I94"/>
    <mergeCell ref="J94:K94"/>
    <mergeCell ref="L94:M94"/>
    <mergeCell ref="N94:O94"/>
    <mergeCell ref="P94:Q94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F92:G92"/>
    <mergeCell ref="H92:I92"/>
    <mergeCell ref="J92:K92"/>
    <mergeCell ref="L92:M92"/>
    <mergeCell ref="N92:O92"/>
    <mergeCell ref="P92:Q92"/>
    <mergeCell ref="R92:S92"/>
    <mergeCell ref="T92:U92"/>
    <mergeCell ref="V92:W92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R89:S89"/>
    <mergeCell ref="T89:U89"/>
    <mergeCell ref="V89:W89"/>
    <mergeCell ref="AF89:AG89"/>
    <mergeCell ref="F90:G90"/>
    <mergeCell ref="H90:I90"/>
    <mergeCell ref="J90:K90"/>
    <mergeCell ref="L90:M90"/>
    <mergeCell ref="N90:O90"/>
    <mergeCell ref="P90:Q90"/>
    <mergeCell ref="F89:G89"/>
    <mergeCell ref="H89:I89"/>
    <mergeCell ref="J89:K89"/>
    <mergeCell ref="L89:M89"/>
    <mergeCell ref="N89:O89"/>
    <mergeCell ref="P89:Q89"/>
    <mergeCell ref="R90:S90"/>
    <mergeCell ref="T90:U90"/>
    <mergeCell ref="V90:W90"/>
    <mergeCell ref="H87:O87"/>
    <mergeCell ref="P87:Q87"/>
    <mergeCell ref="R87:U87"/>
    <mergeCell ref="V87:W87"/>
    <mergeCell ref="H88:O88"/>
    <mergeCell ref="P88:Q88"/>
    <mergeCell ref="R88:U88"/>
    <mergeCell ref="V88:W88"/>
    <mergeCell ref="T85:U85"/>
    <mergeCell ref="V85:W85"/>
    <mergeCell ref="H86:O86"/>
    <mergeCell ref="P86:Q86"/>
    <mergeCell ref="R86:U86"/>
    <mergeCell ref="V86:W86"/>
    <mergeCell ref="H85:I85"/>
    <mergeCell ref="J85:K85"/>
    <mergeCell ref="L85:M85"/>
    <mergeCell ref="N85:O85"/>
    <mergeCell ref="P85:Q85"/>
    <mergeCell ref="R85:S85"/>
    <mergeCell ref="T83:U83"/>
    <mergeCell ref="V83:W83"/>
    <mergeCell ref="AL83:AM83"/>
    <mergeCell ref="H84:O84"/>
    <mergeCell ref="P84:Q84"/>
    <mergeCell ref="R84:S84"/>
    <mergeCell ref="T84:U84"/>
    <mergeCell ref="V84:W84"/>
    <mergeCell ref="AL79:AM79"/>
    <mergeCell ref="AL80:AM80"/>
    <mergeCell ref="AL81:AM81"/>
    <mergeCell ref="AL82:AM82"/>
    <mergeCell ref="H83:I83"/>
    <mergeCell ref="J83:K83"/>
    <mergeCell ref="L83:M83"/>
    <mergeCell ref="N83:O83"/>
    <mergeCell ref="P83:Q83"/>
    <mergeCell ref="R83:S83"/>
    <mergeCell ref="AR76:AS76"/>
    <mergeCell ref="AT76:AU76"/>
    <mergeCell ref="AX76:AY76"/>
    <mergeCell ref="AZ76:BA76"/>
    <mergeCell ref="C71:E76"/>
    <mergeCell ref="AA71:AB71"/>
    <mergeCell ref="B74:B76"/>
    <mergeCell ref="AA75:AA76"/>
    <mergeCell ref="AF76:AG76"/>
    <mergeCell ref="AH76:AI76"/>
    <mergeCell ref="D53:D69"/>
    <mergeCell ref="E53:E58"/>
    <mergeCell ref="AA53:AB53"/>
    <mergeCell ref="AA54:AA70"/>
    <mergeCell ref="E59:E64"/>
    <mergeCell ref="E65:E69"/>
    <mergeCell ref="D70:E70"/>
    <mergeCell ref="AL76:AM76"/>
    <mergeCell ref="AN76:AO76"/>
    <mergeCell ref="D36:D52"/>
    <mergeCell ref="E36:E41"/>
    <mergeCell ref="AA6:AA22"/>
    <mergeCell ref="E12:E18"/>
    <mergeCell ref="E19:E24"/>
    <mergeCell ref="AA23:AB23"/>
    <mergeCell ref="AA24:AA34"/>
    <mergeCell ref="D25:D35"/>
    <mergeCell ref="E25:E30"/>
    <mergeCell ref="E31:E35"/>
    <mergeCell ref="AA35:AB35"/>
    <mergeCell ref="AA36:AA52"/>
    <mergeCell ref="E42:E47"/>
    <mergeCell ref="E48:E52"/>
    <mergeCell ref="AF4:AI4"/>
    <mergeCell ref="AL4:AO4"/>
    <mergeCell ref="AR4:AU4"/>
    <mergeCell ref="AX4:BA4"/>
    <mergeCell ref="A5:A77"/>
    <mergeCell ref="B5:B73"/>
    <mergeCell ref="C5:G5"/>
    <mergeCell ref="H5:I5"/>
    <mergeCell ref="J5:K5"/>
    <mergeCell ref="L5:M5"/>
    <mergeCell ref="N4:O4"/>
    <mergeCell ref="P4:Q4"/>
    <mergeCell ref="R4:S4"/>
    <mergeCell ref="T4:U4"/>
    <mergeCell ref="V4:W4"/>
    <mergeCell ref="X4:Y4"/>
    <mergeCell ref="N5:O5"/>
    <mergeCell ref="P5:Q5"/>
    <mergeCell ref="R5:S5"/>
    <mergeCell ref="T5:U5"/>
    <mergeCell ref="V5:W5"/>
    <mergeCell ref="C6:C69"/>
    <mergeCell ref="D6:D24"/>
    <mergeCell ref="E6:E11"/>
    <mergeCell ref="A1:C1"/>
    <mergeCell ref="D1:E1"/>
    <mergeCell ref="A2:G4"/>
    <mergeCell ref="H2:W2"/>
    <mergeCell ref="AA2:AC5"/>
    <mergeCell ref="H3:U3"/>
    <mergeCell ref="V3:W3"/>
    <mergeCell ref="H4:I4"/>
    <mergeCell ref="J4:K4"/>
    <mergeCell ref="L4:M4"/>
  </mergeCells>
  <phoneticPr fontId="1"/>
  <dataValidations count="4">
    <dataValidation type="list" allowBlank="1" showInputMessage="1" showErrorMessage="1" sqref="AL76" xr:uid="{4CD2940C-27FA-46C8-AAF7-D1FF9826FB50}">
      <formula1>"西部,神奈川,湘南,設備"</formula1>
    </dataValidation>
    <dataValidation allowBlank="1" sqref="AF6:AI75" xr:uid="{950280E6-7625-493D-80F7-9038120F6F51}"/>
    <dataValidation type="list" allowBlank="1" showDropDown="1" sqref="AL6:AO75" xr:uid="{3120B310-2A29-4883-A1C9-5752D3DE22F4}">
      <formula1>"西部,神奈川,湘南,設備"</formula1>
    </dataValidation>
    <dataValidation type="list" allowBlank="1" showDropDown="1" sqref="AR6:AU75 AX6:BA75" xr:uid="{A89BB0B5-6667-483A-97C7-C58CA2430B0A}">
      <formula1>"西部,多摩,設備"</formula1>
    </dataValidation>
  </dataValidations>
  <printOptions horizontalCentered="1" verticalCentered="1"/>
  <pageMargins left="0.33" right="0.19685039370078741" top="0.23622047244094491" bottom="0.23622047244094491" header="0" footer="0"/>
  <pageSetup paperSize="8" scale="57" orientation="landscape" cellComments="asDisplayed" r:id="rId1"/>
  <headerFooter alignWithMargins="0"/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5611-E84B-425D-9C8B-3DB9F12F7069}">
  <sheetPr>
    <pageSetUpPr fitToPage="1"/>
  </sheetPr>
  <dimension ref="A1:BB121"/>
  <sheetViews>
    <sheetView view="pageBreakPreview" zoomScale="110" zoomScaleNormal="100" zoomScaleSheetLayoutView="11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1" sqref="F1"/>
    </sheetView>
  </sheetViews>
  <sheetFormatPr defaultColWidth="9" defaultRowHeight="12"/>
  <cols>
    <col min="1" max="1" width="2.625" style="3" customWidth="1"/>
    <col min="2" max="5" width="3.125" style="3" customWidth="1"/>
    <col min="6" max="6" width="10.625" style="3" customWidth="1"/>
    <col min="7" max="7" width="1.625" style="3" customWidth="1"/>
    <col min="8" max="8" width="2.625" style="3" customWidth="1"/>
    <col min="9" max="9" width="11" style="3" bestFit="1" customWidth="1"/>
    <col min="10" max="10" width="2.625" style="3" customWidth="1"/>
    <col min="11" max="11" width="11" style="3" customWidth="1"/>
    <col min="12" max="12" width="2.625" style="3" customWidth="1"/>
    <col min="13" max="13" width="11" style="3" customWidth="1"/>
    <col min="14" max="14" width="2.625" style="3" customWidth="1"/>
    <col min="15" max="15" width="11" style="3" customWidth="1"/>
    <col min="16" max="16" width="2.625" style="3" customWidth="1"/>
    <col min="17" max="17" width="11" style="3" bestFit="1" customWidth="1"/>
    <col min="18" max="18" width="2.625" style="3" customWidth="1"/>
    <col min="19" max="19" width="11" style="3" bestFit="1" customWidth="1"/>
    <col min="20" max="20" width="2.625" style="3" customWidth="1"/>
    <col min="21" max="21" width="11" style="3" bestFit="1" customWidth="1"/>
    <col min="22" max="22" width="2.625" style="3" customWidth="1"/>
    <col min="23" max="23" width="11" style="3" bestFit="1" customWidth="1"/>
    <col min="24" max="24" width="14.875" style="4" customWidth="1"/>
    <col min="25" max="25" width="14.875" style="5" customWidth="1"/>
    <col min="26" max="26" width="3.875" style="6" customWidth="1"/>
    <col min="27" max="27" width="3" style="3" customWidth="1"/>
    <col min="28" max="28" width="5.25" style="90" customWidth="1"/>
    <col min="29" max="29" width="10.875" style="3" bestFit="1" customWidth="1"/>
    <col min="30" max="30" width="1.625" style="77" customWidth="1"/>
    <col min="31" max="31" width="0.25" style="77" customWidth="1"/>
    <col min="32" max="32" width="9" style="3"/>
    <col min="33" max="33" width="4.125" style="3" bestFit="1" customWidth="1"/>
    <col min="34" max="34" width="9.5" style="3" bestFit="1" customWidth="1"/>
    <col min="35" max="35" width="9" style="3"/>
    <col min="36" max="36" width="1.625" style="3" customWidth="1"/>
    <col min="37" max="37" width="0.5" style="3" customWidth="1"/>
    <col min="38" max="38" width="9" style="3"/>
    <col min="39" max="39" width="5.625" style="3" customWidth="1"/>
    <col min="40" max="40" width="9.5" style="3" bestFit="1" customWidth="1"/>
    <col min="41" max="41" width="9" style="3"/>
    <col min="42" max="42" width="1.625" style="3" customWidth="1"/>
    <col min="43" max="43" width="5.25" style="3" hidden="1" customWidth="1"/>
    <col min="44" max="44" width="9" style="3"/>
    <col min="45" max="45" width="4" style="3" customWidth="1"/>
    <col min="46" max="46" width="9.5" style="3" customWidth="1"/>
    <col min="47" max="47" width="9" style="3"/>
    <col min="48" max="48" width="1.625" style="3" customWidth="1"/>
    <col min="49" max="49" width="4.625" style="3" hidden="1" customWidth="1"/>
    <col min="50" max="50" width="9" style="3"/>
    <col min="51" max="51" width="4" style="3" customWidth="1"/>
    <col min="52" max="52" width="9.5" style="3" bestFit="1" customWidth="1"/>
    <col min="53" max="16384" width="9" style="3"/>
  </cols>
  <sheetData>
    <row r="1" spans="1:54" ht="21.75" thickBot="1">
      <c r="A1" s="1066">
        <v>4</v>
      </c>
      <c r="B1" s="1066"/>
      <c r="C1" s="1066"/>
      <c r="D1" s="932" t="s">
        <v>16570</v>
      </c>
      <c r="E1" s="932"/>
      <c r="F1" s="2" t="s">
        <v>16571</v>
      </c>
      <c r="X1" s="201"/>
      <c r="AA1" s="7" t="s">
        <v>16572</v>
      </c>
      <c r="AB1" s="8"/>
      <c r="AC1" s="9"/>
      <c r="AD1" s="10"/>
      <c r="AE1" s="10"/>
    </row>
    <row r="2" spans="1:54" ht="12.75" customHeight="1" thickBot="1">
      <c r="A2" s="933"/>
      <c r="B2" s="934"/>
      <c r="C2" s="934"/>
      <c r="D2" s="934"/>
      <c r="E2" s="934"/>
      <c r="F2" s="934"/>
      <c r="G2" s="935"/>
      <c r="H2" s="942" t="s">
        <v>16573</v>
      </c>
      <c r="I2" s="943"/>
      <c r="J2" s="943"/>
      <c r="K2" s="943"/>
      <c r="L2" s="943"/>
      <c r="M2" s="943"/>
      <c r="N2" s="943"/>
      <c r="O2" s="943"/>
      <c r="P2" s="943"/>
      <c r="Q2" s="943"/>
      <c r="R2" s="943"/>
      <c r="S2" s="943"/>
      <c r="T2" s="943"/>
      <c r="U2" s="943"/>
      <c r="V2" s="943"/>
      <c r="W2" s="944"/>
      <c r="AA2" s="945" t="s">
        <v>16574</v>
      </c>
      <c r="AB2" s="946"/>
      <c r="AC2" s="947"/>
      <c r="AD2" s="10"/>
      <c r="AE2" s="10"/>
      <c r="AG2" s="11"/>
      <c r="AH2" s="11"/>
      <c r="AI2" s="11"/>
      <c r="AJ2" s="11"/>
      <c r="AK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4" ht="12.75" customHeight="1" thickBot="1">
      <c r="A3" s="936"/>
      <c r="B3" s="937"/>
      <c r="C3" s="937"/>
      <c r="D3" s="937"/>
      <c r="E3" s="937"/>
      <c r="F3" s="937"/>
      <c r="G3" s="938"/>
      <c r="H3" s="942" t="s">
        <v>16575</v>
      </c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4"/>
      <c r="V3" s="942" t="s">
        <v>16576</v>
      </c>
      <c r="W3" s="944"/>
      <c r="AA3" s="948"/>
      <c r="AB3" s="949"/>
      <c r="AC3" s="950"/>
      <c r="AD3" s="10"/>
      <c r="AE3" s="10"/>
      <c r="AG3" s="11"/>
      <c r="AH3" s="11"/>
      <c r="AI3" s="11"/>
      <c r="AJ3" s="11"/>
      <c r="AK3" s="11"/>
      <c r="AM3" s="11"/>
      <c r="AN3" s="11"/>
      <c r="AO3" s="11"/>
      <c r="AP3" s="11"/>
      <c r="AQ3" s="11"/>
      <c r="AR3" s="12"/>
      <c r="AS3" s="12"/>
      <c r="AT3" s="12"/>
      <c r="AU3" s="12"/>
      <c r="AV3" s="11"/>
      <c r="AW3" s="11"/>
      <c r="AX3" s="12"/>
      <c r="AY3" s="12"/>
      <c r="AZ3" s="12"/>
      <c r="BA3" s="12"/>
    </row>
    <row r="4" spans="1:54" ht="14.25" thickBot="1">
      <c r="A4" s="939"/>
      <c r="B4" s="940"/>
      <c r="C4" s="940"/>
      <c r="D4" s="940"/>
      <c r="E4" s="940"/>
      <c r="F4" s="940"/>
      <c r="G4" s="941"/>
      <c r="H4" s="954" t="s">
        <v>16577</v>
      </c>
      <c r="I4" s="955"/>
      <c r="J4" s="956" t="s">
        <v>16578</v>
      </c>
      <c r="K4" s="957"/>
      <c r="L4" s="956" t="s">
        <v>16579</v>
      </c>
      <c r="M4" s="957"/>
      <c r="N4" s="956" t="s">
        <v>16580</v>
      </c>
      <c r="O4" s="968"/>
      <c r="P4" s="969" t="s">
        <v>16581</v>
      </c>
      <c r="Q4" s="968"/>
      <c r="R4" s="969" t="s">
        <v>16582</v>
      </c>
      <c r="S4" s="968"/>
      <c r="T4" s="969" t="s">
        <v>16583</v>
      </c>
      <c r="U4" s="968"/>
      <c r="V4" s="969" t="s">
        <v>16584</v>
      </c>
      <c r="W4" s="968"/>
      <c r="X4" s="970" t="s">
        <v>16585</v>
      </c>
      <c r="Y4" s="971"/>
      <c r="Z4" s="13"/>
      <c r="AA4" s="948"/>
      <c r="AB4" s="949"/>
      <c r="AC4" s="950"/>
      <c r="AD4" s="10"/>
      <c r="AE4" s="10"/>
      <c r="AF4" s="958" t="s">
        <v>16586</v>
      </c>
      <c r="AG4" s="958"/>
      <c r="AH4" s="958"/>
      <c r="AI4" s="958"/>
      <c r="AJ4" s="116"/>
      <c r="AL4" s="958" t="s">
        <v>16587</v>
      </c>
      <c r="AM4" s="958"/>
      <c r="AN4" s="958"/>
      <c r="AO4" s="958"/>
      <c r="AP4" s="116"/>
      <c r="AR4" s="999" t="s">
        <v>16588</v>
      </c>
      <c r="AS4" s="1000"/>
      <c r="AT4" s="1000"/>
      <c r="AU4" s="1001"/>
      <c r="AV4" s="116"/>
      <c r="AX4" s="999" t="s">
        <v>16589</v>
      </c>
      <c r="AY4" s="1000"/>
      <c r="AZ4" s="1000"/>
      <c r="BA4" s="1001"/>
    </row>
    <row r="5" spans="1:54" ht="16.350000000000001" customHeight="1" thickBot="1">
      <c r="A5" s="926" t="s">
        <v>16590</v>
      </c>
      <c r="B5" s="926" t="s">
        <v>16469</v>
      </c>
      <c r="C5" s="961" t="s">
        <v>16477</v>
      </c>
      <c r="D5" s="962"/>
      <c r="E5" s="963"/>
      <c r="F5" s="963"/>
      <c r="G5" s="964"/>
      <c r="H5" s="965">
        <f>SUM(I6:I70)</f>
        <v>0</v>
      </c>
      <c r="I5" s="966"/>
      <c r="J5" s="967">
        <f>SUM(K6:K70)</f>
        <v>0</v>
      </c>
      <c r="K5" s="966"/>
      <c r="L5" s="967">
        <f>SUM(M6:M70)</f>
        <v>0</v>
      </c>
      <c r="M5" s="966"/>
      <c r="N5" s="967">
        <f>SUM(O6:O70)</f>
        <v>0</v>
      </c>
      <c r="O5" s="972"/>
      <c r="P5" s="965">
        <f>SUM(Q6:Q70)</f>
        <v>0</v>
      </c>
      <c r="Q5" s="972"/>
      <c r="R5" s="965">
        <f>SUM(S6:S70)</f>
        <v>0</v>
      </c>
      <c r="S5" s="966"/>
      <c r="T5" s="967">
        <f>SUM(U6:U70)</f>
        <v>0</v>
      </c>
      <c r="U5" s="972"/>
      <c r="V5" s="965">
        <f>SUM(W6:W70)</f>
        <v>0</v>
      </c>
      <c r="W5" s="972"/>
      <c r="X5" s="15" t="s">
        <v>16591</v>
      </c>
      <c r="Y5" s="16">
        <f>SUM(H5:W5)</f>
        <v>0</v>
      </c>
      <c r="Z5" s="13" t="s">
        <v>16592</v>
      </c>
      <c r="AA5" s="951"/>
      <c r="AB5" s="952"/>
      <c r="AC5" s="953"/>
      <c r="AD5" s="10"/>
      <c r="AE5" s="10" t="s">
        <v>16593</v>
      </c>
      <c r="AF5" s="310" t="s">
        <v>16594</v>
      </c>
      <c r="AG5" s="311" t="s">
        <v>16595</v>
      </c>
      <c r="AH5" s="312" t="s">
        <v>16596</v>
      </c>
      <c r="AI5" s="313" t="s">
        <v>31</v>
      </c>
      <c r="AJ5" s="6"/>
      <c r="AK5" s="10" t="s">
        <v>16597</v>
      </c>
      <c r="AL5" s="267" t="s">
        <v>16598</v>
      </c>
      <c r="AM5" s="14" t="s">
        <v>16599</v>
      </c>
      <c r="AN5" s="17" t="s">
        <v>16600</v>
      </c>
      <c r="AO5" s="268" t="s">
        <v>16601</v>
      </c>
      <c r="AP5" s="6"/>
      <c r="AQ5" s="10" t="s">
        <v>16602</v>
      </c>
      <c r="AR5" s="271" t="s">
        <v>16598</v>
      </c>
      <c r="AS5" s="203" t="s">
        <v>16599</v>
      </c>
      <c r="AT5" s="272" t="s">
        <v>16600</v>
      </c>
      <c r="AU5" s="273" t="s">
        <v>16601</v>
      </c>
      <c r="AV5" s="6"/>
      <c r="AW5" s="10" t="s">
        <v>16603</v>
      </c>
      <c r="AX5" s="271" t="s">
        <v>16598</v>
      </c>
      <c r="AY5" s="203" t="s">
        <v>16599</v>
      </c>
      <c r="AZ5" s="272" t="s">
        <v>16600</v>
      </c>
      <c r="BA5" s="273" t="s">
        <v>16601</v>
      </c>
      <c r="BB5" s="773" t="s">
        <v>16684</v>
      </c>
    </row>
    <row r="6" spans="1:54" ht="16.350000000000001" customHeight="1">
      <c r="A6" s="927"/>
      <c r="B6" s="927"/>
      <c r="C6" s="926" t="s">
        <v>16477</v>
      </c>
      <c r="D6" s="973" t="s">
        <v>16478</v>
      </c>
      <c r="E6" s="926" t="s">
        <v>16479</v>
      </c>
      <c r="F6" s="18" t="s">
        <v>16480</v>
      </c>
      <c r="G6" s="19" t="s">
        <v>16604</v>
      </c>
      <c r="H6" s="20" t="s">
        <v>16481</v>
      </c>
      <c r="I6" s="21">
        <f>SUMIFS(台帳表ｓ[金額],台帳表ｓ[精算
グループ],確報【４月】!$H6,台帳表ｓ[入金月（月のみ）],確報【４月】!$A$1,台帳表ｓ[ＮＣ区分],"西部")+SUMIFS(測量台帳1ｓ[入金額],測量台帳1ｓ[精算
グループ],確報【４月】!$H6,測量台帳1ｓ[入金月（月のみ）],確報【４月】!$A$1,測量台帳1ｓ[NC区分],"西部")+SUMIFS(測量台帳1__2ｓ[入金額(後)],測量台帳1__2ｓ[精算
グループ(後)],確報【４月】!$H6,測量台帳1__2ｓ[入金月(後)（月のみ）],確報【４月】!$A$1,測量台帳1__2ｓ[NC区分],"西部")</f>
        <v>0</v>
      </c>
      <c r="J6" s="75" t="s">
        <v>16481</v>
      </c>
      <c r="K6" s="21"/>
      <c r="L6" s="75" t="s">
        <v>16481</v>
      </c>
      <c r="M6" s="296"/>
      <c r="N6" s="58" t="s">
        <v>16481</v>
      </c>
      <c r="O6" s="21"/>
      <c r="P6" s="20" t="s">
        <v>16481</v>
      </c>
      <c r="Q6" s="22">
        <f>SUMIFS(台帳表ｔ[金額],台帳表ｔ[精算
グループ],確報【４月】!$H6,台帳表ｔ[入金月（月のみ）],確報【４月】!$A$1,台帳表ｔ[ＮＣ区分],"西部")+SUMIFS(測量台帳1ｔ[入金額],測量台帳1ｔ[精算
グループ],確報【４月】!$H6,測量台帳1ｔ[入金月（月のみ）],確報【４月】!$A$1,測量台帳1ｔ[NC区分],"西部")+SUMIFS(測量台帳1__2ｔ[入金額(後)],測量台帳1__2ｔ[精算
グループ(後)],確報【４月】!$H6,測量台帳1__2ｔ[入金月(後)（月のみ）],確報【４月】!$A$1,測量台帳1__2ｔ[NC区分],"西部")</f>
        <v>0</v>
      </c>
      <c r="R6" s="20" t="s">
        <v>16481</v>
      </c>
      <c r="S6" s="85"/>
      <c r="T6" s="86" t="s">
        <v>16481</v>
      </c>
      <c r="U6" s="22"/>
      <c r="V6" s="20" t="s">
        <v>16481</v>
      </c>
      <c r="W6" s="22" cm="1">
        <f t="array" ref="W6">INDEX(設備G入力用!$F$2:$Q$72,ROW(A2), MATCH($A$1,設備G入力用!$F$2:$Q$2,0))</f>
        <v>0</v>
      </c>
      <c r="X6" s="23">
        <f>SUM(I6,K6,M6,O6,Q6,S6,U6,W6)</f>
        <v>0</v>
      </c>
      <c r="Y6" s="24"/>
      <c r="Z6" s="13"/>
      <c r="AA6" s="1073" t="s">
        <v>16605</v>
      </c>
      <c r="AB6" s="299" t="s">
        <v>16481</v>
      </c>
      <c r="AC6" s="112">
        <f>SUM(I6,K6,M6,O6,Q6,S6,U6,W6)</f>
        <v>0</v>
      </c>
      <c r="AD6" s="10"/>
      <c r="AE6" s="10" t="str" cm="1">
        <f t="array" ref="AE6">IFERROR(_xlfn._xlws.FILTER(台帳表ｓ[整理番号], (台帳表ｓ[繁閑調整]&lt;&gt;"") *(CLEAN(台帳表ｓ[入金月（月のみ）])=CLEAN($A$1))),"なし")</f>
        <v>なし</v>
      </c>
      <c r="AF6" s="202" t="str">
        <f>IFERROR(_xlfn.XLOOKUP(確報【４月】!$AE6,台帳表ｓ[整理番号],台帳表ｓ[繁閑調整]),"")</f>
        <v/>
      </c>
      <c r="AG6" s="277" t="str">
        <f>IFERROR(_xlfn.XLOOKUP(確報【４月】!$AE6,台帳表ｓ[整理番号],台帳表ｓ[精算
グループ]),"")</f>
        <v/>
      </c>
      <c r="AH6" s="278" t="str">
        <f>IFERROR(_xlfn.XLOOKUP(確報【４月】!$AE6,台帳表ｓ[整理番号],台帳表ｓ[請求書発行番号]),"")</f>
        <v/>
      </c>
      <c r="AI6" s="269" t="str">
        <f>IFERROR(_xlfn.XLOOKUP(確報【４月】!$AE6,台帳表ｓ[整理番号],台帳表ｓ[繁閑調整金]),"")</f>
        <v/>
      </c>
      <c r="AJ6" s="274"/>
      <c r="AK6" s="10" t="str" cm="1">
        <f t="array" ref="AK6">IFERROR(_xlfn._xlws.FILTER(台帳表ｔ[整理番号], (台帳表ｔ[繁閑調整]&lt;&gt;"") *(CLEAN(台帳表ｔ[入金月（月のみ）])=CLEAN($A$1))),"なし")</f>
        <v>なし</v>
      </c>
      <c r="AL6" s="202" t="str">
        <f>IFERROR(_xlfn.XLOOKUP(確報【４月】!AK6,台帳表ｔ[整理番号],台帳表ｔ[繁閑調整]),"")</f>
        <v/>
      </c>
      <c r="AM6" s="277" t="str">
        <f>IFERROR(_xlfn.XLOOKUP(確報【４月】!AK6,台帳表ｔ[整理番号],台帳表ｔ[精算
グループ]),"")</f>
        <v/>
      </c>
      <c r="AN6" s="278" t="str">
        <f>IFERROR(_xlfn.XLOOKUP(確報【４月】!AK6,台帳表ｔ[整理番号],台帳表ｔ[請求書発行番号]),"")</f>
        <v/>
      </c>
      <c r="AO6" s="269" t="str">
        <f>IFERROR(_xlfn.XLOOKUP(確報【４月】!AK6,台帳表ｔ[整理番号],台帳表ｔ[繁閑調整金]),"")</f>
        <v/>
      </c>
      <c r="AP6" s="6"/>
      <c r="AQ6" s="10" t="str" cm="1">
        <f t="array" ref="AQ6">IFERROR(_xlfn._xlws.FILTER(台帳表ｋ[整理番号], (台帳表ｋ[繁閑調整]&lt;&gt;"")*(CLEAN(台帳表ｋ[入金月（月のみ）])=CLEAN($A$1))*(台帳表ｋ[事務所/分室]=$AQ$5)),"なし")</f>
        <v>なし</v>
      </c>
      <c r="AR6" s="202" t="str">
        <f>IFERROR(_xlfn.XLOOKUP(確報【４月】!AQ6,台帳表ｋ[整理番号],台帳表ｋ[繁閑調整]),"")</f>
        <v/>
      </c>
      <c r="AS6" s="277" t="str">
        <f>IFERROR(_xlfn.XLOOKUP(確報【４月】!AQ6,台帳表ｋ[整理番号],台帳表ｋ[精算
グループ]),"")</f>
        <v/>
      </c>
      <c r="AT6" s="278" t="str">
        <f>IFERROR(_xlfn.XLOOKUP(確報【４月】!AQ6,台帳表ｋ[整理番号],台帳表ｋ[請求書発行番号]),"")</f>
        <v/>
      </c>
      <c r="AU6" s="269" t="str">
        <f>IFERROR(_xlfn.XLOOKUP(確報【４月】!AQ6,台帳表ｋ[整理番号],台帳表ｋ[繁閑調整金]),"")</f>
        <v/>
      </c>
      <c r="AV6" s="275"/>
      <c r="AW6" s="10" t="str" cm="1">
        <f t="array" ref="AW6">IFERROR(_xlfn._xlws.FILTER(台帳表ｋ[整理番号], (台帳表ｋ[繁閑調整]&lt;&gt;"")*(CLEAN(台帳表ｋ[入金月（月のみ）])=CLEAN($A$1))*(台帳表ｋ[事務所/分室]=$AW$5)),"なし")</f>
        <v>なし</v>
      </c>
      <c r="AX6" s="202" t="str">
        <f>IFERROR(_xlfn.XLOOKUP(確報【４月】!AW6,台帳表ｋ[整理番号],台帳表ｋ[繁閑調整]),"")</f>
        <v/>
      </c>
      <c r="AY6" s="277" t="str">
        <f>IFERROR(_xlfn.XLOOKUP(確報【４月】!AW6,台帳表ｋ[整理番号],台帳表ｋ[精算
グループ]),"")</f>
        <v/>
      </c>
      <c r="AZ6" s="278" t="str">
        <f>IFERROR(_xlfn.XLOOKUP(確報【４月】!AW6,台帳表ｋ[整理番号],台帳表ｋ[請求書発行番号]),"")</f>
        <v/>
      </c>
      <c r="BA6" s="269" t="str">
        <f>IFERROR(_xlfn.XLOOKUP(確報【４月】!AW6,台帳表ｋ[整理番号],台帳表ｋ[繁閑調整金]),"")</f>
        <v/>
      </c>
    </row>
    <row r="7" spans="1:54" ht="16.350000000000001" customHeight="1">
      <c r="A7" s="927"/>
      <c r="B7" s="927"/>
      <c r="C7" s="927"/>
      <c r="D7" s="976"/>
      <c r="E7" s="927"/>
      <c r="F7" s="25" t="s">
        <v>16482</v>
      </c>
      <c r="G7" s="26" t="s">
        <v>16606</v>
      </c>
      <c r="H7" s="27" t="s">
        <v>16483</v>
      </c>
      <c r="I7" s="28">
        <f>SUMIFS(台帳表ｓ[金額],台帳表ｓ[精算
グループ],確報【４月】!$H7,台帳表ｓ[入金月（月のみ）],確報【４月】!$A$1,台帳表ｓ[ＮＣ区分],"西部")+SUMIFS(測量台帳1ｓ[入金額],測量台帳1ｓ[精算
グループ],確報【４月】!$H7,測量台帳1ｓ[入金月（月のみ）],確報【４月】!$A$1,測量台帳1ｓ[NC区分],"西部")+SUMIFS(測量台帳1__2ｓ[入金額(後)],測量台帳1__2ｓ[精算
グループ(後)],確報【４月】!$H7,測量台帳1__2ｓ[入金月(後)（月のみ）],確報【４月】!$A$1,測量台帳1__2ｓ[NC区分],"西部")</f>
        <v>0</v>
      </c>
      <c r="J7" s="78" t="s">
        <v>16483</v>
      </c>
      <c r="K7" s="40"/>
      <c r="L7" s="78" t="s">
        <v>16483</v>
      </c>
      <c r="M7" s="40"/>
      <c r="N7" s="60" t="s">
        <v>16483</v>
      </c>
      <c r="O7" s="61"/>
      <c r="P7" s="27" t="s">
        <v>16483</v>
      </c>
      <c r="Q7" s="29">
        <f>SUMIFS(台帳表ｔ[金額],台帳表ｔ[精算
グループ],確報【４月】!$H7,台帳表ｔ[入金月（月のみ）],確報【４月】!$A$1,台帳表ｔ[ＮＣ区分],"西部")+SUMIFS(測量台帳1ｔ[入金額],測量台帳1ｔ[精算
グループ],確報【４月】!$H7,測量台帳1ｔ[入金月（月のみ）],確報【４月】!$A$1,測量台帳1ｔ[NC区分],"西部")+SUMIFS(測量台帳1__2ｔ[入金額(後)],測量台帳1__2ｔ[精算
グループ(後)],確報【４月】!$H7,測量台帳1__2ｔ[入金月(後)（月のみ）],確報【４月】!$A$1,測量台帳1__2ｔ[NC区分],"西部")</f>
        <v>0</v>
      </c>
      <c r="R7" s="27" t="s">
        <v>16483</v>
      </c>
      <c r="S7" s="92"/>
      <c r="T7" s="93" t="s">
        <v>16483</v>
      </c>
      <c r="U7" s="29"/>
      <c r="V7" s="27" t="s">
        <v>16483</v>
      </c>
      <c r="W7" s="29" cm="1">
        <f t="array" ref="W7">INDEX(設備G入力用!$F$2:$Q$72,ROW(A3), MATCH($A$1,設備G入力用!$F$2:$Q$2,0))</f>
        <v>0</v>
      </c>
      <c r="X7" s="30">
        <f t="shared" ref="X7:X18" si="0">SUM(I7,K7,M7,O7,Q7,S7,U7,W7)</f>
        <v>0</v>
      </c>
      <c r="Y7" s="24"/>
      <c r="Z7" s="13"/>
      <c r="AA7" s="1074"/>
      <c r="AB7" s="299" t="s">
        <v>16483</v>
      </c>
      <c r="AC7" s="112">
        <f>SUM(I7,K7,M7,O7,Q7,S7,U7,W7)</f>
        <v>0</v>
      </c>
      <c r="AD7" s="10"/>
      <c r="AE7" s="10"/>
      <c r="AF7" s="202" t="str">
        <f>IFERROR(_xlfn.XLOOKUP(確報【４月】!$AE7,台帳表ｓ[整理番号],台帳表ｓ[繁閑調整]),"")</f>
        <v/>
      </c>
      <c r="AG7" s="277" t="str">
        <f>IFERROR(_xlfn.XLOOKUP(確報【４月】!$AE7,台帳表ｓ[整理番号],台帳表ｓ[精算
グループ]),"")</f>
        <v/>
      </c>
      <c r="AH7" s="278" t="str">
        <f>IFERROR(_xlfn.XLOOKUP(確報【４月】!$AE7,台帳表ｓ[整理番号],台帳表ｓ[請求書発行番号]),"")</f>
        <v/>
      </c>
      <c r="AI7" s="269" t="str">
        <f>IFERROR(_xlfn.XLOOKUP(確報【４月】!$AE7,台帳表ｓ[整理番号],台帳表ｓ[繁閑調整金]),"")</f>
        <v/>
      </c>
      <c r="AJ7" s="274"/>
      <c r="AK7" s="10"/>
      <c r="AL7" s="202" t="str">
        <f>IFERROR(_xlfn.XLOOKUP(確報【４月】!AK7,台帳表ｔ[整理番号],台帳表ｔ[繁閑調整]),"")</f>
        <v/>
      </c>
      <c r="AM7" s="277"/>
      <c r="AN7" s="278"/>
      <c r="AO7" s="269"/>
      <c r="AP7" s="275"/>
      <c r="AQ7" s="10"/>
      <c r="AR7" s="202" t="str">
        <f>IFERROR(_xlfn.XLOOKUP(確報【４月】!AQ7,台帳表ｋ[整理番号],台帳表ｋ[繁閑調整]),"")</f>
        <v/>
      </c>
      <c r="AS7" s="277" t="str">
        <f>IFERROR(_xlfn.XLOOKUP(確報【４月】!AQ7,台帳表ｋ[整理番号],台帳表ｋ[精算
グループ]),"")</f>
        <v/>
      </c>
      <c r="AT7" s="278" t="str">
        <f>IFERROR(_xlfn.XLOOKUP(確報【４月】!AQ7,台帳表ｋ[整理番号],台帳表ｋ[請求書発行番号]),"")</f>
        <v/>
      </c>
      <c r="AU7" s="269" t="str">
        <f>IFERROR(_xlfn.XLOOKUP(確報【４月】!AQ7,台帳表ｋ[整理番号],台帳表ｋ[繁閑調整金]),"")</f>
        <v/>
      </c>
      <c r="AV7" s="275"/>
      <c r="AW7" s="10"/>
      <c r="AX7" s="202" t="str">
        <f>IFERROR(_xlfn.XLOOKUP(確報【４月】!AW7,台帳表ｋ[整理番号],台帳表ｋ[繁閑調整]),"")</f>
        <v/>
      </c>
      <c r="AY7" s="277" t="str">
        <f>IFERROR(_xlfn.XLOOKUP(確報【４月】!AW7,台帳表ｋ[整理番号],台帳表ｋ[精算
グループ]),"")</f>
        <v/>
      </c>
      <c r="AZ7" s="278" t="str">
        <f>IFERROR(_xlfn.XLOOKUP(確報【４月】!AW7,台帳表ｋ[整理番号],台帳表ｋ[請求書発行番号]),"")</f>
        <v/>
      </c>
      <c r="BA7" s="269" t="str">
        <f>IFERROR(_xlfn.XLOOKUP(確報【４月】!AW7,台帳表ｋ[整理番号],台帳表ｋ[繁閑調整金]),"")</f>
        <v/>
      </c>
    </row>
    <row r="8" spans="1:54" ht="16.350000000000001" customHeight="1">
      <c r="A8" s="927"/>
      <c r="B8" s="927"/>
      <c r="C8" s="927"/>
      <c r="D8" s="976"/>
      <c r="E8" s="927"/>
      <c r="F8" s="25" t="s">
        <v>16484</v>
      </c>
      <c r="G8" s="26" t="s">
        <v>16606</v>
      </c>
      <c r="H8" s="27" t="s">
        <v>16485</v>
      </c>
      <c r="I8" s="28">
        <f>SUMIFS(台帳表ｓ[金額],台帳表ｓ[精算
グループ],確報【４月】!$H8,台帳表ｓ[入金月（月のみ）],確報【４月】!$A$1,台帳表ｓ[ＮＣ区分],"西部")+SUMIFS(測量台帳1ｓ[入金額],測量台帳1ｓ[精算
グループ],確報【４月】!$H8,測量台帳1ｓ[入金月（月のみ）],確報【４月】!$A$1,測量台帳1ｓ[NC区分],"西部")+SUMIFS(測量台帳1__2ｓ[入金額(後)],測量台帳1__2ｓ[精算
グループ(後)],確報【４月】!$H8,測量台帳1__2ｓ[入金月(後)（月のみ）],確報【４月】!$A$1,測量台帳1__2ｓ[NC区分],"西部")</f>
        <v>0</v>
      </c>
      <c r="J8" s="78" t="s">
        <v>16485</v>
      </c>
      <c r="K8" s="40"/>
      <c r="L8" s="78" t="s">
        <v>16485</v>
      </c>
      <c r="M8" s="40"/>
      <c r="N8" s="60" t="s">
        <v>16485</v>
      </c>
      <c r="O8" s="61"/>
      <c r="P8" s="27" t="s">
        <v>16485</v>
      </c>
      <c r="Q8" s="29">
        <f>SUMIFS(台帳表ｔ[金額],台帳表ｔ[精算
グループ],確報【４月】!$H8,台帳表ｔ[入金月（月のみ）],確報【４月】!$A$1,台帳表ｔ[ＮＣ区分],"西部")+SUMIFS(測量台帳1ｔ[入金額],測量台帳1ｔ[精算
グループ],確報【４月】!$H8,測量台帳1ｔ[入金月（月のみ）],確報【４月】!$A$1,測量台帳1ｔ[NC区分],"西部")+SUMIFS(測量台帳1__2ｔ[入金額(後)],測量台帳1__2ｔ[精算
グループ(後)],確報【４月】!$H8,測量台帳1__2ｔ[入金月(後)（月のみ）],確報【４月】!$A$1,測量台帳1__2ｔ[NC区分],"西部")</f>
        <v>0</v>
      </c>
      <c r="R8" s="27" t="s">
        <v>16485</v>
      </c>
      <c r="S8" s="92"/>
      <c r="T8" s="93" t="s">
        <v>16485</v>
      </c>
      <c r="U8" s="29"/>
      <c r="V8" s="27" t="s">
        <v>16485</v>
      </c>
      <c r="W8" s="29" cm="1">
        <f t="array" ref="W8">INDEX(設備G入力用!$F$2:$Q$72,ROW(A4), MATCH($A$1,設備G入力用!$F$2:$Q$2,0))</f>
        <v>0</v>
      </c>
      <c r="X8" s="30">
        <f t="shared" si="0"/>
        <v>0</v>
      </c>
      <c r="Y8" s="24"/>
      <c r="Z8" s="13"/>
      <c r="AA8" s="1074"/>
      <c r="AB8" s="299" t="s">
        <v>16485</v>
      </c>
      <c r="AC8" s="112">
        <f>SUM(I8,K8,M8,O8,Q8,S8,U8,W8)</f>
        <v>0</v>
      </c>
      <c r="AD8" s="10"/>
      <c r="AE8" s="10"/>
      <c r="AF8" s="202" t="str">
        <f>IFERROR(_xlfn.XLOOKUP(確報【４月】!$AE8,台帳表ｓ[整理番号],台帳表ｓ[繁閑調整]),"")</f>
        <v/>
      </c>
      <c r="AG8" s="277" t="str">
        <f>IFERROR(_xlfn.XLOOKUP(確報【４月】!$AE8,台帳表ｓ[整理番号],台帳表ｓ[精算
グループ]),"")</f>
        <v/>
      </c>
      <c r="AH8" s="278" t="str">
        <f>IFERROR(_xlfn.XLOOKUP(確報【４月】!$AE8,台帳表ｓ[整理番号],台帳表ｓ[請求書発行番号]),"")</f>
        <v/>
      </c>
      <c r="AI8" s="269" t="str">
        <f>IFERROR(_xlfn.XLOOKUP(確報【４月】!$AE8,台帳表ｓ[整理番号],台帳表ｓ[繁閑調整金]),"")</f>
        <v/>
      </c>
      <c r="AJ8" s="274"/>
      <c r="AL8" s="202" t="str">
        <f>IFERROR(_xlfn.XLOOKUP(確報【４月】!AK8,台帳表ｔ[整理番号],台帳表ｔ[繁閑調整]),"")</f>
        <v/>
      </c>
      <c r="AM8" s="277"/>
      <c r="AN8" s="278"/>
      <c r="AO8" s="269"/>
      <c r="AP8" s="131"/>
      <c r="AR8" s="202" t="str">
        <f>IFERROR(_xlfn.XLOOKUP(確報【４月】!AQ8,台帳表ｋ[整理番号],台帳表ｋ[繁閑調整]),"")</f>
        <v/>
      </c>
      <c r="AS8" s="277" t="str">
        <f>IFERROR(_xlfn.XLOOKUP(確報【４月】!AQ8,台帳表ｋ[整理番号],台帳表ｋ[精算
グループ]),"")</f>
        <v/>
      </c>
      <c r="AT8" s="278" t="str">
        <f>IFERROR(_xlfn.XLOOKUP(確報【４月】!AQ8,台帳表ｋ[整理番号],台帳表ｋ[請求書発行番号]),"")</f>
        <v/>
      </c>
      <c r="AU8" s="269" t="str">
        <f>IFERROR(_xlfn.XLOOKUP(確報【４月】!AQ8,台帳表ｋ[整理番号],台帳表ｋ[繁閑調整金]),"")</f>
        <v/>
      </c>
      <c r="AV8" s="275"/>
      <c r="AX8" s="202" t="str">
        <f>IFERROR(_xlfn.XLOOKUP(確報【４月】!AW8,台帳表ｋ[整理番号],台帳表ｋ[繁閑調整]),"")</f>
        <v/>
      </c>
      <c r="AY8" s="277" t="str">
        <f>IFERROR(_xlfn.XLOOKUP(確報【４月】!AW8,台帳表ｋ[整理番号],台帳表ｋ[精算
グループ]),"")</f>
        <v/>
      </c>
      <c r="AZ8" s="278" t="str">
        <f>IFERROR(_xlfn.XLOOKUP(確報【４月】!AW8,台帳表ｋ[整理番号],台帳表ｋ[請求書発行番号]),"")</f>
        <v/>
      </c>
      <c r="BA8" s="269" t="str">
        <f>IFERROR(_xlfn.XLOOKUP(確報【４月】!AW8,台帳表ｋ[整理番号],台帳表ｋ[繁閑調整金]),"")</f>
        <v/>
      </c>
    </row>
    <row r="9" spans="1:54" ht="16.350000000000001" customHeight="1">
      <c r="A9" s="927"/>
      <c r="B9" s="927"/>
      <c r="C9" s="927"/>
      <c r="D9" s="976"/>
      <c r="E9" s="927"/>
      <c r="F9" s="31" t="s">
        <v>16486</v>
      </c>
      <c r="G9" s="32" t="s">
        <v>16606</v>
      </c>
      <c r="H9" s="33" t="s">
        <v>16487</v>
      </c>
      <c r="I9" s="34">
        <f>SUMIFS(台帳表ｓ[金額],台帳表ｓ[精算
グループ],確報【４月】!$H9,台帳表ｓ[入金月（月のみ）],確報【４月】!$A$1,台帳表ｓ[ＮＣ区分],"西部")+SUMIFS(測量台帳1ｓ[入金額],測量台帳1ｓ[精算
グループ],確報【４月】!$H9,測量台帳1ｓ[入金月（月のみ）],確報【４月】!$A$1,測量台帳1ｓ[NC区分],"西部")+SUMIFS(測量台帳1__2ｓ[入金額(後)],測量台帳1__2ｓ[精算
グループ(後)],確報【４月】!$H9,測量台帳1__2ｓ[入金月(後)（月のみ）],確報【４月】!$A$1,測量台帳1__2ｓ[NC区分],"西部")</f>
        <v>0</v>
      </c>
      <c r="J9" s="147" t="s">
        <v>16487</v>
      </c>
      <c r="K9" s="148"/>
      <c r="L9" s="147" t="s">
        <v>16487</v>
      </c>
      <c r="M9" s="148"/>
      <c r="N9" s="149" t="s">
        <v>16487</v>
      </c>
      <c r="O9" s="150"/>
      <c r="P9" s="33" t="s">
        <v>16487</v>
      </c>
      <c r="Q9" s="35">
        <f>SUMIFS(台帳表ｔ[金額],台帳表ｔ[精算
グループ],確報【４月】!$H9,台帳表ｔ[入金月（月のみ）],確報【４月】!$A$1,台帳表ｔ[ＮＣ区分],"西部")+SUMIFS(測量台帳1ｔ[入金額],測量台帳1ｔ[精算
グループ],確報【４月】!$H9,測量台帳1ｔ[入金月（月のみ）],確報【４月】!$A$1,測量台帳1ｔ[NC区分],"西部")+SUMIFS(測量台帳1__2ｔ[入金額(後)],測量台帳1__2ｔ[精算
グループ(後)],確報【４月】!$H9,測量台帳1__2ｔ[入金月(後)（月のみ）],確報【４月】!$A$1,測量台帳1__2ｔ[NC区分],"西部")</f>
        <v>0</v>
      </c>
      <c r="R9" s="33" t="s">
        <v>16487</v>
      </c>
      <c r="S9" s="151"/>
      <c r="T9" s="152" t="s">
        <v>16487</v>
      </c>
      <c r="U9" s="35"/>
      <c r="V9" s="33" t="s">
        <v>16487</v>
      </c>
      <c r="W9" s="35" cm="1">
        <f t="array" ref="W9">INDEX(設備G入力用!$F$2:$Q$72,ROW(A5), MATCH($A$1,設備G入力用!$F$2:$Q$2,0))</f>
        <v>0</v>
      </c>
      <c r="X9" s="30">
        <f t="shared" si="0"/>
        <v>0</v>
      </c>
      <c r="Y9" s="24"/>
      <c r="Z9" s="13"/>
      <c r="AA9" s="1074"/>
      <c r="AB9" s="299" t="s">
        <v>16487</v>
      </c>
      <c r="AC9" s="112">
        <f>SUM(I9,K9,M9,O9,Q9,S9,U9,W9)</f>
        <v>0</v>
      </c>
      <c r="AD9" s="10"/>
      <c r="AE9" s="10"/>
      <c r="AF9" s="202" t="str">
        <f>IFERROR(_xlfn.XLOOKUP(確報【４月】!$AE9,台帳表ｓ[整理番号],台帳表ｓ[繁閑調整]),"")</f>
        <v/>
      </c>
      <c r="AG9" s="277" t="str">
        <f>IFERROR(_xlfn.XLOOKUP(確報【４月】!$AE9,台帳表ｓ[整理番号],台帳表ｓ[精算
グループ]),"")</f>
        <v/>
      </c>
      <c r="AH9" s="278" t="str">
        <f>IFERROR(_xlfn.XLOOKUP(確報【４月】!$AE9,台帳表ｓ[整理番号],台帳表ｓ[請求書発行番号]),"")</f>
        <v/>
      </c>
      <c r="AI9" s="269" t="str">
        <f>IFERROR(_xlfn.XLOOKUP(確報【４月】!$AE9,台帳表ｓ[整理番号],台帳表ｓ[繁閑調整金]),"")</f>
        <v/>
      </c>
      <c r="AJ9" s="274"/>
      <c r="AL9" s="202" t="str">
        <f>IFERROR(_xlfn.XLOOKUP(確報【４月】!AK9,台帳表ｔ[整理番号],台帳表ｔ[繁閑調整]),"")</f>
        <v/>
      </c>
      <c r="AM9" s="277" t="str">
        <f>IFERROR(_xlfn.XLOOKUP(確報【４月】!AK9,台帳表ｔ[整理番号],台帳表ｔ[精算
グループ]),"")</f>
        <v/>
      </c>
      <c r="AN9" s="278" t="str">
        <f>IFERROR(_xlfn.XLOOKUP(確報【４月】!AK9,台帳表ｔ[整理番号],台帳表ｔ[請求書発行番号]),"")</f>
        <v/>
      </c>
      <c r="AO9" s="269" t="str">
        <f>IFERROR(_xlfn.XLOOKUP(確報【４月】!AK9,台帳表ｔ[整理番号],台帳表ｔ[繁閑調整金]),"")</f>
        <v/>
      </c>
      <c r="AP9" s="275"/>
      <c r="AR9" s="202" t="str">
        <f>IFERROR(_xlfn.XLOOKUP(確報【４月】!AQ9,台帳表ｋ[整理番号],台帳表ｋ[繁閑調整]),"")</f>
        <v/>
      </c>
      <c r="AS9" s="277" t="str">
        <f>IFERROR(_xlfn.XLOOKUP(確報【４月】!AQ9,台帳表ｋ[整理番号],台帳表ｋ[精算
グループ]),"")</f>
        <v/>
      </c>
      <c r="AT9" s="278" t="str">
        <f>IFERROR(_xlfn.XLOOKUP(確報【４月】!AQ9,台帳表ｋ[整理番号],台帳表ｋ[請求書発行番号]),"")</f>
        <v/>
      </c>
      <c r="AU9" s="269" t="str">
        <f>IFERROR(_xlfn.XLOOKUP(確報【４月】!AQ9,台帳表ｋ[整理番号],台帳表ｋ[繁閑調整金]),"")</f>
        <v/>
      </c>
      <c r="AV9" s="270"/>
      <c r="AX9" s="202" t="str">
        <f>IFERROR(_xlfn.XLOOKUP(確報【４月】!AW9,台帳表ｋ[整理番号],台帳表ｋ[繁閑調整]),"")</f>
        <v/>
      </c>
      <c r="AY9" s="277" t="str">
        <f>IFERROR(_xlfn.XLOOKUP(確報【４月】!AW9,台帳表ｋ[整理番号],台帳表ｋ[精算
グループ]),"")</f>
        <v/>
      </c>
      <c r="AZ9" s="278" t="str">
        <f>IFERROR(_xlfn.XLOOKUP(確報【４月】!AW9,台帳表ｋ[整理番号],台帳表ｋ[請求書発行番号]),"")</f>
        <v/>
      </c>
      <c r="BA9" s="269" t="str">
        <f>IFERROR(_xlfn.XLOOKUP(確報【４月】!AW9,台帳表ｋ[整理番号],台帳表ｋ[繁閑調整金]),"")</f>
        <v/>
      </c>
    </row>
    <row r="10" spans="1:54" ht="16.350000000000001" customHeight="1" thickBot="1">
      <c r="A10" s="927"/>
      <c r="B10" s="927"/>
      <c r="C10" s="927"/>
      <c r="D10" s="976"/>
      <c r="E10" s="927"/>
      <c r="F10" s="36" t="s">
        <v>16488</v>
      </c>
      <c r="G10" s="37" t="s">
        <v>16606</v>
      </c>
      <c r="H10" s="67" t="s">
        <v>16489</v>
      </c>
      <c r="I10" s="38">
        <f>SUMIFS(台帳表ｓ[金額],台帳表ｓ[精算
グループ],確報【４月】!$H10,台帳表ｓ[入金月（月のみ）],確報【４月】!$A$1,台帳表ｓ[ＮＣ区分],"西部")+SUMIFS(測量台帳1ｓ[入金額],測量台帳1ｓ[精算
グループ],確報【４月】!$H10,測量台帳1ｓ[入金月（月のみ）],確報【４月】!$A$1,測量台帳1ｓ[NC区分],"西部")+SUMIFS(測量台帳1__2ｓ[入金額(後)],測量台帳1__2ｓ[精算
グループ(後)],確報【４月】!$H10,測量台帳1__2ｓ[入金月(後)（月のみ）],確報【４月】!$A$1,測量台帳1__2ｓ[NC区分],"西部")</f>
        <v>0</v>
      </c>
      <c r="J10" s="79" t="s">
        <v>16489</v>
      </c>
      <c r="K10" s="80"/>
      <c r="L10" s="79" t="s">
        <v>16489</v>
      </c>
      <c r="M10" s="80"/>
      <c r="N10" s="66" t="s">
        <v>16489</v>
      </c>
      <c r="O10" s="39"/>
      <c r="P10" s="67" t="s">
        <v>16489</v>
      </c>
      <c r="Q10" s="39">
        <f>SUMIFS(台帳表ｔ[金額],台帳表ｔ[精算
グループ],確報【４月】!$H10,台帳表ｔ[入金月（月のみ）],確報【４月】!$A$1,台帳表ｔ[ＮＣ区分],"西部")+SUMIFS(測量台帳1ｔ[入金額],測量台帳1ｔ[精算
グループ],確報【４月】!$H10,測量台帳1ｔ[入金月（月のみ）],確報【４月】!$A$1,測量台帳1ｔ[NC区分],"西部")+SUMIFS(測量台帳1__2ｔ[入金額(後)],測量台帳1__2ｔ[精算
グループ(後)],確報【４月】!$H10,測量台帳1__2ｔ[入金月(後)（月のみ）],確報【４月】!$A$1,測量台帳1__2ｔ[NC区分],"西部")</f>
        <v>0</v>
      </c>
      <c r="R10" s="67" t="s">
        <v>52</v>
      </c>
      <c r="S10" s="80"/>
      <c r="T10" s="66" t="s">
        <v>52</v>
      </c>
      <c r="U10" s="39"/>
      <c r="V10" s="67" t="s">
        <v>52</v>
      </c>
      <c r="W10" s="39" cm="1">
        <f t="array" ref="W10">INDEX(設備G入力用!$F$2:$Q$72,ROW(A6), MATCH($A$1,設備G入力用!$F$2:$Q$2,0))</f>
        <v>0</v>
      </c>
      <c r="X10" s="30">
        <f t="shared" si="0"/>
        <v>0</v>
      </c>
      <c r="Y10" s="24"/>
      <c r="Z10" s="13"/>
      <c r="AA10" s="1074"/>
      <c r="AB10" s="299" t="s">
        <v>16493</v>
      </c>
      <c r="AC10" s="673">
        <f>SUM(I12,K12,M12,O12,Q12,S12,U12,W12)</f>
        <v>0</v>
      </c>
      <c r="AD10" s="10"/>
      <c r="AE10" s="10"/>
      <c r="AF10" s="202" t="str">
        <f>IFERROR(_xlfn.XLOOKUP(確報【４月】!$AE10,台帳表ｓ[整理番号],台帳表ｓ[繁閑調整]),"")</f>
        <v/>
      </c>
      <c r="AG10" s="277" t="str">
        <f>IFERROR(_xlfn.XLOOKUP(確報【４月】!$AE10,台帳表ｓ[整理番号],台帳表ｓ[精算
グループ]),"")</f>
        <v/>
      </c>
      <c r="AH10" s="278" t="str">
        <f>IFERROR(_xlfn.XLOOKUP(確報【４月】!$AE10,台帳表ｓ[整理番号],台帳表ｓ[請求書発行番号]),"")</f>
        <v/>
      </c>
      <c r="AI10" s="269" t="str">
        <f>IFERROR(_xlfn.XLOOKUP(確報【４月】!$AE10,台帳表ｓ[整理番号],台帳表ｓ[繁閑調整金]),"")</f>
        <v/>
      </c>
      <c r="AJ10" s="274"/>
      <c r="AL10" s="202" t="str">
        <f>IFERROR(_xlfn.XLOOKUP(確報【４月】!AK10,台帳表ｔ[整理番号],台帳表ｔ[繁閑調整]),"")</f>
        <v/>
      </c>
      <c r="AM10" s="277" t="str">
        <f>IFERROR(_xlfn.XLOOKUP(確報【４月】!AK10,台帳表ｔ[整理番号],台帳表ｔ[精算
グループ]),"")</f>
        <v/>
      </c>
      <c r="AN10" s="278" t="str">
        <f>IFERROR(_xlfn.XLOOKUP(確報【４月】!AK10,台帳表ｔ[整理番号],台帳表ｔ[請求書発行番号]),"")</f>
        <v/>
      </c>
      <c r="AO10" s="269" t="str">
        <f>IFERROR(_xlfn.XLOOKUP(確報【４月】!AK10,台帳表ｔ[整理番号],台帳表ｔ[繁閑調整金]),"")</f>
        <v/>
      </c>
      <c r="AP10" s="275"/>
      <c r="AR10" s="202" t="str">
        <f>IFERROR(_xlfn.XLOOKUP(確報【４月】!AQ10,台帳表ｋ[整理番号],台帳表ｋ[繁閑調整]),"")</f>
        <v/>
      </c>
      <c r="AS10" s="277" t="str">
        <f>IFERROR(_xlfn.XLOOKUP(確報【４月】!AQ10,台帳表ｋ[整理番号],台帳表ｋ[精算
グループ]),"")</f>
        <v/>
      </c>
      <c r="AT10" s="278" t="str">
        <f>IFERROR(_xlfn.XLOOKUP(確報【４月】!AQ10,台帳表ｋ[整理番号],台帳表ｋ[請求書発行番号]),"")</f>
        <v/>
      </c>
      <c r="AU10" s="269" t="str">
        <f>IFERROR(_xlfn.XLOOKUP(確報【４月】!AQ10,台帳表ｋ[整理番号],台帳表ｋ[繁閑調整金]),"")</f>
        <v/>
      </c>
      <c r="AV10" s="275"/>
      <c r="AX10" s="202" t="str">
        <f>IFERROR(_xlfn.XLOOKUP(確報【４月】!AW10,台帳表ｋ[整理番号],台帳表ｋ[繁閑調整]),"")</f>
        <v/>
      </c>
      <c r="AY10" s="277" t="str">
        <f>IFERROR(_xlfn.XLOOKUP(確報【４月】!AW10,台帳表ｋ[整理番号],台帳表ｋ[精算
グループ]),"")</f>
        <v/>
      </c>
      <c r="AZ10" s="278" t="str">
        <f>IFERROR(_xlfn.XLOOKUP(確報【４月】!AW10,台帳表ｋ[整理番号],台帳表ｋ[請求書発行番号]),"")</f>
        <v/>
      </c>
      <c r="BA10" s="269" t="str">
        <f>IFERROR(_xlfn.XLOOKUP(確報【４月】!AW10,台帳表ｋ[整理番号],台帳表ｋ[繁閑調整金]),"")</f>
        <v/>
      </c>
    </row>
    <row r="11" spans="1:54" ht="16.350000000000001" customHeight="1" thickBot="1">
      <c r="A11" s="927"/>
      <c r="B11" s="927"/>
      <c r="C11" s="927"/>
      <c r="D11" s="976"/>
      <c r="E11" s="928"/>
      <c r="F11" s="36" t="s">
        <v>16490</v>
      </c>
      <c r="G11" s="37" t="s">
        <v>16606</v>
      </c>
      <c r="H11" s="67" t="s">
        <v>16491</v>
      </c>
      <c r="I11" s="38">
        <f>SUMIFS(台帳表ｓ[金額],台帳表ｓ[精算
グループ],確報【４月】!$H11,台帳表ｓ[入金月（月のみ）],確報【４月】!$A$1,台帳表ｓ[ＮＣ区分],"西部")+SUMIFS(測量台帳1ｓ[入金額],測量台帳1ｓ[精算
グループ],確報【４月】!$H11,測量台帳1ｓ[入金月（月のみ）],確報【４月】!$A$1,測量台帳1ｓ[NC区分],"西部")+SUMIFS(測量台帳1__2ｓ[入金額(後)],測量台帳1__2ｓ[精算
グループ(後)],確報【４月】!$H11,測量台帳1__2ｓ[入金月(後)（月のみ）],確報【４月】!$A$1,測量台帳1__2ｓ[NC区分],"西部")</f>
        <v>0</v>
      </c>
      <c r="J11" s="79" t="s">
        <v>16491</v>
      </c>
      <c r="K11" s="80"/>
      <c r="L11" s="79" t="s">
        <v>16491</v>
      </c>
      <c r="M11" s="80"/>
      <c r="N11" s="66" t="s">
        <v>16491</v>
      </c>
      <c r="O11" s="39"/>
      <c r="P11" s="67" t="s">
        <v>16491</v>
      </c>
      <c r="Q11" s="39">
        <f>SUMIFS(台帳表ｔ[金額],台帳表ｔ[精算
グループ],確報【４月】!$H11,台帳表ｔ[入金月（月のみ）],確報【４月】!$A$1,台帳表ｔ[ＮＣ区分],"西部")+SUMIFS(測量台帳1ｔ[入金額],測量台帳1ｔ[精算
グループ],確報【４月】!$H11,測量台帳1ｔ[入金月（月のみ）],確報【４月】!$A$1,測量台帳1ｔ[NC区分],"西部")+SUMIFS(測量台帳1__2ｔ[入金額(後)],測量台帳1__2ｔ[精算
グループ(後)],確報【４月】!$H11,測量台帳1__2ｔ[入金月(後)（月のみ）],確報【４月】!$A$1,測量台帳1__2ｔ[NC区分],"西部")</f>
        <v>0</v>
      </c>
      <c r="R11" s="67" t="s">
        <v>16491</v>
      </c>
      <c r="S11" s="80"/>
      <c r="T11" s="66" t="s">
        <v>16491</v>
      </c>
      <c r="U11" s="39"/>
      <c r="V11" s="67" t="s">
        <v>16491</v>
      </c>
      <c r="W11" s="39" cm="1">
        <f t="array" ref="W11">INDEX(設備G入力用!$F$2:$Q$72,ROW(A7), MATCH($A$1,設備G入力用!$F$2:$Q$2,0))</f>
        <v>0</v>
      </c>
      <c r="X11" s="156">
        <f t="shared" si="0"/>
        <v>0</v>
      </c>
      <c r="Y11" s="16">
        <f>SUM(X6:X11)</f>
        <v>0</v>
      </c>
      <c r="Z11" s="13" t="s">
        <v>16607</v>
      </c>
      <c r="AA11" s="1074"/>
      <c r="AB11" s="299" t="s">
        <v>16494</v>
      </c>
      <c r="AC11" s="112">
        <f>SUM(I13,K13,M13,O13,Q13,S13,U13,W13)</f>
        <v>0</v>
      </c>
      <c r="AD11" s="10"/>
      <c r="AE11" s="10"/>
      <c r="AF11" s="202" t="str">
        <f>IFERROR(_xlfn.XLOOKUP(確報【４月】!$AE11,台帳表ｓ[整理番号],台帳表ｓ[繁閑調整]),"")</f>
        <v/>
      </c>
      <c r="AG11" s="277" t="str">
        <f>IFERROR(_xlfn.XLOOKUP(確報【４月】!$AE11,台帳表ｓ[整理番号],台帳表ｓ[精算
グループ]),"")</f>
        <v/>
      </c>
      <c r="AH11" s="278" t="str">
        <f>IFERROR(_xlfn.XLOOKUP(確報【４月】!$AE11,台帳表ｓ[整理番号],台帳表ｓ[請求書発行番号]),"")</f>
        <v/>
      </c>
      <c r="AI11" s="269" t="str">
        <f>IFERROR(_xlfn.XLOOKUP(確報【４月】!$AE11,台帳表ｓ[整理番号],台帳表ｓ[繁閑調整金]),"")</f>
        <v/>
      </c>
      <c r="AJ11" s="274"/>
      <c r="AL11" s="202" t="str">
        <f>IFERROR(_xlfn.XLOOKUP(確報【４月】!AK11,台帳表ｔ[整理番号],台帳表ｔ[繁閑調整]),"")</f>
        <v/>
      </c>
      <c r="AM11" s="277" t="str">
        <f>IFERROR(_xlfn.XLOOKUP(確報【４月】!AK11,台帳表ｔ[整理番号],台帳表ｔ[精算
グループ]),"")</f>
        <v/>
      </c>
      <c r="AN11" s="278" t="str">
        <f>IFERROR(_xlfn.XLOOKUP(確報【４月】!AK11,台帳表ｔ[整理番号],台帳表ｔ[請求書発行番号]),"")</f>
        <v/>
      </c>
      <c r="AO11" s="269" t="str">
        <f>IFERROR(_xlfn.XLOOKUP(確報【４月】!AK11,台帳表ｔ[整理番号],台帳表ｔ[繁閑調整金]),"")</f>
        <v/>
      </c>
      <c r="AP11" s="276"/>
      <c r="AR11" s="202" t="str">
        <f>IFERROR(_xlfn.XLOOKUP(確報【４月】!AQ11,台帳表ｋ[整理番号],台帳表ｋ[繁閑調整]),"")</f>
        <v/>
      </c>
      <c r="AS11" s="277" t="str">
        <f>IFERROR(_xlfn.XLOOKUP(確報【４月】!AQ11,台帳表ｋ[整理番号],台帳表ｋ[精算
グループ]),"")</f>
        <v/>
      </c>
      <c r="AT11" s="278" t="str">
        <f>IFERROR(_xlfn.XLOOKUP(確報【４月】!AQ11,台帳表ｋ[整理番号],台帳表ｋ[請求書発行番号]),"")</f>
        <v/>
      </c>
      <c r="AU11" s="269" t="str">
        <f>IFERROR(_xlfn.XLOOKUP(確報【４月】!AQ11,台帳表ｋ[整理番号],台帳表ｋ[繁閑調整金]),"")</f>
        <v/>
      </c>
      <c r="AV11" s="275"/>
      <c r="AX11" s="202" t="str">
        <f>IFERROR(_xlfn.XLOOKUP(確報【４月】!AW11,台帳表ｋ[整理番号],台帳表ｋ[繁閑調整]),"")</f>
        <v/>
      </c>
      <c r="AY11" s="277" t="str">
        <f>IFERROR(_xlfn.XLOOKUP(確報【４月】!AW11,台帳表ｋ[整理番号],台帳表ｋ[精算
グループ]),"")</f>
        <v/>
      </c>
      <c r="AZ11" s="278" t="str">
        <f>IFERROR(_xlfn.XLOOKUP(確報【４月】!AW11,台帳表ｋ[整理番号],台帳表ｋ[請求書発行番号]),"")</f>
        <v/>
      </c>
      <c r="BA11" s="269" t="str">
        <f>IFERROR(_xlfn.XLOOKUP(確報【４月】!AW11,台帳表ｋ[整理番号],台帳表ｋ[繁閑調整金]),"")</f>
        <v/>
      </c>
    </row>
    <row r="12" spans="1:54" ht="16.350000000000001" customHeight="1">
      <c r="A12" s="927"/>
      <c r="B12" s="927"/>
      <c r="C12" s="927"/>
      <c r="D12" s="976"/>
      <c r="E12" s="926" t="s">
        <v>16492</v>
      </c>
      <c r="F12" s="18" t="s">
        <v>16480</v>
      </c>
      <c r="G12" s="42" t="s">
        <v>16606</v>
      </c>
      <c r="H12" s="674" t="s">
        <v>16493</v>
      </c>
      <c r="I12" s="158">
        <f>SUMIFS(台帳表ｓ[金額],台帳表ｓ[精算
グループ],確報【４月】!$H12,台帳表ｓ[入金月（月のみ）],確報【４月】!$A$1,台帳表ｓ[ＮＣ区分],"多摩")+SUMIFS(測量台帳1ｓ[入金額],測量台帳1ｓ[精算
グループ],確報【４月】!$H12,測量台帳1ｓ[入金月（月のみ）],確報【４月】!$A$1,測量台帳1ｓ[NC区分],"多摩")+SUMIFS(測量台帳1__2ｓ[入金額(後)],測量台帳1__2ｓ[精算
グループ(後)],確報【４月】!$H12,測量台帳1__2ｓ[入金月(後)（月のみ）],確報【４月】!$A$1,測量台帳1__2ｓ[NC区分],"多摩")</f>
        <v>0</v>
      </c>
      <c r="J12" s="159" t="s">
        <v>16493</v>
      </c>
      <c r="K12" s="160"/>
      <c r="L12" s="159" t="s">
        <v>16493</v>
      </c>
      <c r="M12" s="160"/>
      <c r="N12" s="161" t="s">
        <v>16493</v>
      </c>
      <c r="O12" s="162"/>
      <c r="P12" s="43" t="s">
        <v>16493</v>
      </c>
      <c r="Q12" s="44">
        <f>SUMIFS(台帳表ｔ[金額],台帳表ｔ[精算
グループ],確報【４月】!$H12,台帳表ｔ[入金月（月のみ）],確報【４月】!$A$1,台帳表ｔ[ＮＣ区分],"多摩")+SUMIFS(測量台帳1ｔ[入金額],測量台帳1ｔ[精算
グループ],確報【４月】!$H12,測量台帳1ｔ[入金月（月のみ）],確報【４月】!$A$1,測量台帳1ｔ[NC区分],"多摩")+SUMIFS(測量台帳1__2ｔ[入金額(後)],測量台帳1__2ｔ[精算
グループ(後)],確報【４月】!$H12,測量台帳1__2ｔ[入金月(後)（月のみ）],確報【４月】!$A$1,測量台帳1__2ｔ[NC区分],"多摩")</f>
        <v>0</v>
      </c>
      <c r="R12" s="43" t="s">
        <v>16493</v>
      </c>
      <c r="S12" s="163"/>
      <c r="T12" s="164" t="s">
        <v>16493</v>
      </c>
      <c r="U12" s="44"/>
      <c r="V12" s="43" t="s">
        <v>16493</v>
      </c>
      <c r="W12" s="44" cm="1">
        <f t="array" ref="W12">INDEX(設備G入力用!$F$2:$Q$72,ROW(A8), MATCH($A$1,設備G入力用!$F$2:$Q$2,0))</f>
        <v>0</v>
      </c>
      <c r="X12" s="23">
        <f t="shared" si="0"/>
        <v>0</v>
      </c>
      <c r="Y12" s="24"/>
      <c r="Z12" s="13"/>
      <c r="AA12" s="1074"/>
      <c r="AB12" s="299" t="s">
        <v>16495</v>
      </c>
      <c r="AC12" s="112">
        <f>SUM(I14,K14,M14,O14,Q14,S14,U14,W14)</f>
        <v>0</v>
      </c>
      <c r="AD12" s="10"/>
      <c r="AE12" s="10"/>
      <c r="AF12" s="202" t="str">
        <f>IFERROR(_xlfn.XLOOKUP(確報【４月】!$AE12,台帳表ｓ[整理番号],台帳表ｓ[繁閑調整]),"")</f>
        <v/>
      </c>
      <c r="AG12" s="277" t="str">
        <f>IFERROR(_xlfn.XLOOKUP(確報【４月】!$AE12,台帳表ｓ[整理番号],台帳表ｓ[精算
グループ]),"")</f>
        <v/>
      </c>
      <c r="AH12" s="278" t="str">
        <f>IFERROR(_xlfn.XLOOKUP(確報【４月】!$AE12,台帳表ｓ[整理番号],台帳表ｓ[請求書発行番号]),"")</f>
        <v/>
      </c>
      <c r="AI12" s="269" t="str">
        <f>IFERROR(_xlfn.XLOOKUP(確報【４月】!$AE12,台帳表ｓ[整理番号],台帳表ｓ[繁閑調整金]),"")</f>
        <v/>
      </c>
      <c r="AJ12" s="274"/>
      <c r="AL12" s="202" t="str">
        <f>IFERROR(_xlfn.XLOOKUP(確報【４月】!AK12,台帳表ｔ[整理番号],台帳表ｔ[繁閑調整]),"")</f>
        <v/>
      </c>
      <c r="AM12" s="277" t="str">
        <f>IFERROR(_xlfn.XLOOKUP(確報【４月】!AK12,台帳表ｔ[整理番号],台帳表ｔ[精算
グループ]),"")</f>
        <v/>
      </c>
      <c r="AN12" s="278" t="str">
        <f>IFERROR(_xlfn.XLOOKUP(確報【４月】!AK12,台帳表ｔ[整理番号],台帳表ｔ[請求書発行番号]),"")</f>
        <v/>
      </c>
      <c r="AO12" s="269" t="str">
        <f>IFERROR(_xlfn.XLOOKUP(確報【４月】!AK12,台帳表ｔ[整理番号],台帳表ｔ[繁閑調整金]),"")</f>
        <v/>
      </c>
      <c r="AP12" s="275"/>
      <c r="AR12" s="202" t="str">
        <f>IFERROR(_xlfn.XLOOKUP(確報【４月】!AQ12,台帳表ｋ[整理番号],台帳表ｋ[繁閑調整]),"")</f>
        <v/>
      </c>
      <c r="AS12" s="277" t="str">
        <f>IFERROR(_xlfn.XLOOKUP(確報【４月】!AQ12,台帳表ｋ[整理番号],台帳表ｋ[精算
グループ]),"")</f>
        <v/>
      </c>
      <c r="AT12" s="278" t="str">
        <f>IFERROR(_xlfn.XLOOKUP(確報【４月】!AQ12,台帳表ｋ[整理番号],台帳表ｋ[請求書発行番号]),"")</f>
        <v/>
      </c>
      <c r="AU12" s="269" t="str">
        <f>IFERROR(_xlfn.XLOOKUP(確報【４月】!AQ12,台帳表ｋ[整理番号],台帳表ｋ[繁閑調整金]),"")</f>
        <v/>
      </c>
      <c r="AV12" s="275"/>
      <c r="AX12" s="202" t="str">
        <f>IFERROR(_xlfn.XLOOKUP(確報【４月】!AW12,台帳表ｋ[整理番号],台帳表ｋ[繁閑調整]),"")</f>
        <v/>
      </c>
      <c r="AY12" s="277" t="str">
        <f>IFERROR(_xlfn.XLOOKUP(確報【４月】!AW12,台帳表ｋ[整理番号],台帳表ｋ[精算
グループ]),"")</f>
        <v/>
      </c>
      <c r="AZ12" s="278" t="str">
        <f>IFERROR(_xlfn.XLOOKUP(確報【４月】!AW12,台帳表ｋ[整理番号],台帳表ｋ[請求書発行番号]),"")</f>
        <v/>
      </c>
      <c r="BA12" s="269" t="str">
        <f>IFERROR(_xlfn.XLOOKUP(確報【４月】!AW12,台帳表ｋ[整理番号],台帳表ｋ[繁閑調整金]),"")</f>
        <v/>
      </c>
    </row>
    <row r="13" spans="1:54" ht="16.350000000000001" customHeight="1">
      <c r="A13" s="927"/>
      <c r="B13" s="927"/>
      <c r="C13" s="927"/>
      <c r="D13" s="976"/>
      <c r="E13" s="927"/>
      <c r="F13" s="25" t="s">
        <v>16482</v>
      </c>
      <c r="G13" s="26" t="s">
        <v>16606</v>
      </c>
      <c r="H13" s="27" t="s">
        <v>16494</v>
      </c>
      <c r="I13" s="28">
        <f>SUMIFS(台帳表ｓ[金額],台帳表ｓ[精算
グループ],確報【４月】!$H13,台帳表ｓ[入金月（月のみ）],確報【４月】!$A$1,台帳表ｓ[ＮＣ区分],"多摩")+SUMIFS(測量台帳1ｓ[入金額],測量台帳1ｓ[精算
グループ],確報【４月】!$H13,測量台帳1ｓ[入金月（月のみ）],確報【４月】!$A$1,測量台帳1ｓ[NC区分],"多摩")+SUMIFS(測量台帳1__2ｓ[入金額(後)],測量台帳1__2ｓ[精算
グループ(後)],確報【４月】!$H13,測量台帳1__2ｓ[入金月(後)（月のみ）],確報【４月】!$A$1,測量台帳1__2ｓ[NC区分],"多摩")</f>
        <v>0</v>
      </c>
      <c r="J13" s="78" t="s">
        <v>16494</v>
      </c>
      <c r="K13" s="40"/>
      <c r="L13" s="78" t="s">
        <v>16494</v>
      </c>
      <c r="M13" s="40"/>
      <c r="N13" s="60" t="s">
        <v>16494</v>
      </c>
      <c r="O13" s="61"/>
      <c r="P13" s="27" t="s">
        <v>16494</v>
      </c>
      <c r="Q13" s="29">
        <f>SUMIFS(台帳表ｔ[金額],台帳表ｔ[精算
グループ],確報【４月】!$H13,台帳表ｔ[入金月（月のみ）],確報【４月】!$A$1,台帳表ｔ[ＮＣ区分],"多摩")+SUMIFS(測量台帳1ｔ[入金額],測量台帳1ｔ[精算
グループ],確報【４月】!$H13,測量台帳1ｔ[入金月（月のみ）],確報【４月】!$A$1,測量台帳1ｔ[NC区分],"多摩")+SUMIFS(測量台帳1__2ｔ[入金額(後)],測量台帳1__2ｔ[精算
グループ(後)],確報【４月】!$H13,測量台帳1__2ｔ[入金月(後)（月のみ）],確報【４月】!$A$1,測量台帳1__2ｔ[NC区分],"多摩")</f>
        <v>0</v>
      </c>
      <c r="R13" s="27" t="s">
        <v>16494</v>
      </c>
      <c r="S13" s="92"/>
      <c r="T13" s="93" t="s">
        <v>16494</v>
      </c>
      <c r="U13" s="29"/>
      <c r="V13" s="27" t="s">
        <v>16494</v>
      </c>
      <c r="W13" s="29" cm="1">
        <f t="array" ref="W13">INDEX(設備G入力用!$F$2:$Q$72,ROW(A9), MATCH($A$1,設備G入力用!$F$2:$Q$2,0))</f>
        <v>0</v>
      </c>
      <c r="X13" s="30">
        <f t="shared" si="0"/>
        <v>0</v>
      </c>
      <c r="Y13" s="24"/>
      <c r="Z13" s="13"/>
      <c r="AA13" s="1074"/>
      <c r="AB13" s="299" t="s">
        <v>16497</v>
      </c>
      <c r="AC13" s="112">
        <f>SUM(I15,K15,M15,O15,Q15,S15,U15,W15)</f>
        <v>0</v>
      </c>
      <c r="AD13" s="10"/>
      <c r="AE13" s="10"/>
      <c r="AF13" s="202" t="str">
        <f>IFERROR(_xlfn.XLOOKUP(確報【４月】!$AE13,台帳表ｓ[整理番号],台帳表ｓ[繁閑調整]),"")</f>
        <v/>
      </c>
      <c r="AG13" s="277" t="str">
        <f>IFERROR(_xlfn.XLOOKUP(確報【４月】!$AE13,台帳表ｓ[整理番号],台帳表ｓ[精算
グループ]),"")</f>
        <v/>
      </c>
      <c r="AH13" s="278" t="str">
        <f>IFERROR(_xlfn.XLOOKUP(確報【４月】!$AE13,台帳表ｓ[整理番号],台帳表ｓ[請求書発行番号]),"")</f>
        <v/>
      </c>
      <c r="AI13" s="269" t="str">
        <f>IFERROR(_xlfn.XLOOKUP(確報【４月】!$AE13,台帳表ｓ[整理番号],台帳表ｓ[繁閑調整金]),"")</f>
        <v/>
      </c>
      <c r="AJ13" s="274"/>
      <c r="AL13" s="202" t="str">
        <f>IFERROR(_xlfn.XLOOKUP(確報【４月】!AK13,台帳表ｔ[整理番号],台帳表ｔ[繁閑調整]),"")</f>
        <v/>
      </c>
      <c r="AM13" s="277" t="str">
        <f>IFERROR(_xlfn.XLOOKUP(確報【４月】!AK13,台帳表ｔ[整理番号],台帳表ｔ[精算
グループ]),"")</f>
        <v/>
      </c>
      <c r="AN13" s="278" t="str">
        <f>IFERROR(_xlfn.XLOOKUP(確報【４月】!AK13,台帳表ｔ[整理番号],台帳表ｔ[請求書発行番号]),"")</f>
        <v/>
      </c>
      <c r="AO13" s="269" t="str">
        <f>IFERROR(_xlfn.XLOOKUP(確報【４月】!AK13,台帳表ｔ[整理番号],台帳表ｔ[繁閑調整金]),"")</f>
        <v/>
      </c>
      <c r="AP13" s="275"/>
      <c r="AR13" s="202" t="str">
        <f>IFERROR(_xlfn.XLOOKUP(確報【４月】!AQ13,台帳表ｋ[整理番号],台帳表ｋ[繁閑調整]),"")</f>
        <v/>
      </c>
      <c r="AS13" s="277" t="str">
        <f>IFERROR(_xlfn.XLOOKUP(確報【４月】!AQ13,台帳表ｋ[整理番号],台帳表ｋ[精算
グループ]),"")</f>
        <v/>
      </c>
      <c r="AT13" s="278" t="str">
        <f>IFERROR(_xlfn.XLOOKUP(確報【４月】!AQ13,台帳表ｋ[整理番号],台帳表ｋ[請求書発行番号]),"")</f>
        <v/>
      </c>
      <c r="AU13" s="269" t="str">
        <f>IFERROR(_xlfn.XLOOKUP(確報【４月】!AQ13,台帳表ｋ[整理番号],台帳表ｋ[繁閑調整金]),"")</f>
        <v/>
      </c>
      <c r="AV13" s="275"/>
      <c r="AX13" s="202" t="str">
        <f>IFERROR(_xlfn.XLOOKUP(確報【４月】!AW13,台帳表ｋ[整理番号],台帳表ｋ[繁閑調整]),"")</f>
        <v/>
      </c>
      <c r="AY13" s="277" t="str">
        <f>IFERROR(_xlfn.XLOOKUP(確報【４月】!AW13,台帳表ｋ[整理番号],台帳表ｋ[精算
グループ]),"")</f>
        <v/>
      </c>
      <c r="AZ13" s="278" t="str">
        <f>IFERROR(_xlfn.XLOOKUP(確報【４月】!AW13,台帳表ｋ[整理番号],台帳表ｋ[請求書発行番号]),"")</f>
        <v/>
      </c>
      <c r="BA13" s="269" t="str">
        <f>IFERROR(_xlfn.XLOOKUP(確報【４月】!AW13,台帳表ｋ[整理番号],台帳表ｋ[繁閑調整金]),"")</f>
        <v/>
      </c>
    </row>
    <row r="14" spans="1:54" ht="16.350000000000001" customHeight="1">
      <c r="A14" s="927"/>
      <c r="B14" s="927"/>
      <c r="C14" s="927"/>
      <c r="D14" s="976"/>
      <c r="E14" s="927"/>
      <c r="F14" s="25" t="s">
        <v>16484</v>
      </c>
      <c r="G14" s="26" t="s">
        <v>16606</v>
      </c>
      <c r="H14" s="27" t="s">
        <v>16495</v>
      </c>
      <c r="I14" s="28">
        <f>SUMIFS(台帳表ｓ[金額],台帳表ｓ[精算
グループ],確報【４月】!$H14,台帳表ｓ[入金月（月のみ）],確報【４月】!$A$1,台帳表ｓ[ＮＣ区分],"多摩")+SUMIFS(測量台帳1ｓ[入金額],測量台帳1ｓ[精算
グループ],確報【４月】!$H14,測量台帳1ｓ[入金月（月のみ）],確報【４月】!$A$1,測量台帳1ｓ[NC区分],"多摩")+SUMIFS(測量台帳1__2ｓ[入金額(後)],測量台帳1__2ｓ[精算
グループ(後)],確報【４月】!$H14,測量台帳1__2ｓ[入金月(後)（月のみ）],確報【４月】!$A$1,測量台帳1__2ｓ[NC区分],"多摩")</f>
        <v>0</v>
      </c>
      <c r="J14" s="78" t="s">
        <v>16495</v>
      </c>
      <c r="K14" s="40"/>
      <c r="L14" s="78" t="s">
        <v>16495</v>
      </c>
      <c r="M14" s="40"/>
      <c r="N14" s="60" t="s">
        <v>16495</v>
      </c>
      <c r="O14" s="61"/>
      <c r="P14" s="27" t="s">
        <v>16495</v>
      </c>
      <c r="Q14" s="29">
        <f>SUMIFS(台帳表ｔ[金額],台帳表ｔ[精算
グループ],確報【４月】!$H14,台帳表ｔ[入金月（月のみ）],確報【４月】!$A$1,台帳表ｔ[ＮＣ区分],"多摩")+SUMIFS(測量台帳1ｔ[入金額],測量台帳1ｔ[精算
グループ],確報【４月】!$H14,測量台帳1ｔ[入金月（月のみ）],確報【４月】!$A$1,測量台帳1ｔ[NC区分],"多摩")+SUMIFS(測量台帳1__2ｔ[入金額(後)],測量台帳1__2ｔ[精算
グループ(後)],確報【４月】!$H14,測量台帳1__2ｔ[入金月(後)（月のみ）],確報【４月】!$A$1,測量台帳1__2ｔ[NC区分],"多摩")</f>
        <v>0</v>
      </c>
      <c r="R14" s="27" t="s">
        <v>16495</v>
      </c>
      <c r="S14" s="92"/>
      <c r="T14" s="93" t="s">
        <v>16495</v>
      </c>
      <c r="U14" s="29"/>
      <c r="V14" s="27" t="s">
        <v>16495</v>
      </c>
      <c r="W14" s="29" cm="1">
        <f t="array" ref="W14">INDEX(設備G入力用!$F$2:$Q$72,ROW(A10), MATCH($A$1,設備G入力用!$F$2:$Q$2,0))</f>
        <v>0</v>
      </c>
      <c r="X14" s="30">
        <f t="shared" si="0"/>
        <v>0</v>
      </c>
      <c r="Y14" s="24"/>
      <c r="Z14" s="13"/>
      <c r="AA14" s="1074"/>
      <c r="AB14" s="299" t="s">
        <v>16499</v>
      </c>
      <c r="AC14" s="112">
        <f>SUM(I16,K16,M16,O16,Q16,S16,U16,W16)</f>
        <v>0</v>
      </c>
      <c r="AD14" s="10"/>
      <c r="AE14" s="10"/>
      <c r="AF14" s="202" t="str">
        <f>IFERROR(_xlfn.XLOOKUP(確報【４月】!$AE14,台帳表ｓ[整理番号],台帳表ｓ[繁閑調整]),"")</f>
        <v/>
      </c>
      <c r="AG14" s="277" t="str">
        <f>IFERROR(_xlfn.XLOOKUP(確報【４月】!$AE14,台帳表ｓ[整理番号],台帳表ｓ[精算
グループ]),"")</f>
        <v/>
      </c>
      <c r="AH14" s="278" t="str">
        <f>IFERROR(_xlfn.XLOOKUP(確報【４月】!$AE14,台帳表ｓ[整理番号],台帳表ｓ[請求書発行番号]),"")</f>
        <v/>
      </c>
      <c r="AI14" s="269" t="str">
        <f>IFERROR(_xlfn.XLOOKUP(確報【４月】!$AE14,台帳表ｓ[整理番号],台帳表ｓ[繁閑調整金]),"")</f>
        <v/>
      </c>
      <c r="AJ14" s="139"/>
      <c r="AL14" s="202" t="str">
        <f>IFERROR(_xlfn.XLOOKUP(確報【４月】!AK14,台帳表ｔ[整理番号],台帳表ｔ[繁閑調整]),"")</f>
        <v/>
      </c>
      <c r="AM14" s="277" t="str">
        <f>IFERROR(_xlfn.XLOOKUP(確報【４月】!AK14,台帳表ｔ[整理番号],台帳表ｔ[精算
グループ]),"")</f>
        <v/>
      </c>
      <c r="AN14" s="278" t="str">
        <f>IFERROR(_xlfn.XLOOKUP(確報【４月】!AK14,台帳表ｔ[整理番号],台帳表ｔ[請求書発行番号]),"")</f>
        <v/>
      </c>
      <c r="AO14" s="269" t="str">
        <f>IFERROR(_xlfn.XLOOKUP(確報【４月】!AK14,台帳表ｔ[整理番号],台帳表ｔ[繁閑調整金]),"")</f>
        <v/>
      </c>
      <c r="AP14" s="275"/>
      <c r="AR14" s="202" t="str">
        <f>IFERROR(_xlfn.XLOOKUP(確報【４月】!AQ14,台帳表ｋ[整理番号],台帳表ｋ[繁閑調整]),"")</f>
        <v/>
      </c>
      <c r="AS14" s="277" t="str">
        <f>IFERROR(_xlfn.XLOOKUP(確報【４月】!AQ14,台帳表ｋ[整理番号],台帳表ｋ[精算
グループ]),"")</f>
        <v/>
      </c>
      <c r="AT14" s="278" t="str">
        <f>IFERROR(_xlfn.XLOOKUP(確報【４月】!AQ14,台帳表ｋ[整理番号],台帳表ｋ[請求書発行番号]),"")</f>
        <v/>
      </c>
      <c r="AU14" s="269" t="str">
        <f>IFERROR(_xlfn.XLOOKUP(確報【４月】!AQ14,台帳表ｋ[整理番号],台帳表ｋ[繁閑調整金]),"")</f>
        <v/>
      </c>
      <c r="AV14" s="275"/>
      <c r="AX14" s="202" t="str">
        <f>IFERROR(_xlfn.XLOOKUP(確報【４月】!AW14,台帳表ｋ[整理番号],台帳表ｋ[繁閑調整]),"")</f>
        <v/>
      </c>
      <c r="AY14" s="277" t="str">
        <f>IFERROR(_xlfn.XLOOKUP(確報【４月】!AW14,台帳表ｋ[整理番号],台帳表ｋ[精算
グループ]),"")</f>
        <v/>
      </c>
      <c r="AZ14" s="278" t="str">
        <f>IFERROR(_xlfn.XLOOKUP(確報【４月】!AW14,台帳表ｋ[整理番号],台帳表ｋ[請求書発行番号]),"")</f>
        <v/>
      </c>
      <c r="BA14" s="269" t="str">
        <f>IFERROR(_xlfn.XLOOKUP(確報【４月】!AW14,台帳表ｋ[整理番号],台帳表ｋ[繁閑調整金]),"")</f>
        <v/>
      </c>
    </row>
    <row r="15" spans="1:54" ht="16.350000000000001" customHeight="1">
      <c r="A15" s="927"/>
      <c r="B15" s="927"/>
      <c r="C15" s="927"/>
      <c r="D15" s="976"/>
      <c r="E15" s="927"/>
      <c r="F15" s="25" t="s">
        <v>16496</v>
      </c>
      <c r="G15" s="26" t="s">
        <v>16606</v>
      </c>
      <c r="H15" s="27" t="s">
        <v>16497</v>
      </c>
      <c r="I15" s="28">
        <f>SUMIFS(台帳表ｓ[金額],台帳表ｓ[精算
グループ],確報【４月】!$H15,台帳表ｓ[入金月（月のみ）],確報【４月】!$A$1,台帳表ｓ[ＮＣ区分],"多摩")+SUMIFS(測量台帳1ｓ[入金額],測量台帳1ｓ[精算
グループ],確報【４月】!$H15,測量台帳1ｓ[入金月（月のみ）],確報【４月】!$A$1,測量台帳1ｓ[NC区分],"多摩")+SUMIFS(測量台帳1__2ｓ[入金額(後)],測量台帳1__2ｓ[精算
グループ(後)],確報【４月】!$H15,測量台帳1__2ｓ[入金月(後)（月のみ）],確報【４月】!$A$1,測量台帳1__2ｓ[NC区分],"多摩")</f>
        <v>0</v>
      </c>
      <c r="J15" s="78" t="s">
        <v>16497</v>
      </c>
      <c r="K15" s="40"/>
      <c r="L15" s="78" t="s">
        <v>16497</v>
      </c>
      <c r="M15" s="40"/>
      <c r="N15" s="60" t="s">
        <v>16497</v>
      </c>
      <c r="O15" s="61"/>
      <c r="P15" s="27" t="s">
        <v>16497</v>
      </c>
      <c r="Q15" s="29">
        <f>SUMIFS(台帳表ｔ[金額],台帳表ｔ[精算
グループ],確報【４月】!$H15,台帳表ｔ[入金月（月のみ）],確報【４月】!$A$1,台帳表ｔ[ＮＣ区分],"多摩")+SUMIFS(測量台帳1ｔ[入金額],測量台帳1ｔ[精算
グループ],確報【４月】!$H15,測量台帳1ｔ[入金月（月のみ）],確報【４月】!$A$1,測量台帳1ｔ[NC区分],"多摩")+SUMIFS(測量台帳1__2ｔ[入金額(後)],測量台帳1__2ｔ[精算
グループ(後)],確報【４月】!$H15,測量台帳1__2ｔ[入金月(後)（月のみ）],確報【４月】!$A$1,測量台帳1__2ｔ[NC区分],"多摩")</f>
        <v>0</v>
      </c>
      <c r="R15" s="27" t="s">
        <v>16497</v>
      </c>
      <c r="S15" s="92"/>
      <c r="T15" s="93" t="s">
        <v>16497</v>
      </c>
      <c r="U15" s="29"/>
      <c r="V15" s="27" t="s">
        <v>16497</v>
      </c>
      <c r="W15" s="29" cm="1">
        <f t="array" ref="W15">INDEX(設備G入力用!$F$2:$Q$72,ROW(A11), MATCH($A$1,設備G入力用!$F$2:$Q$2,0))</f>
        <v>0</v>
      </c>
      <c r="X15" s="30">
        <f t="shared" si="0"/>
        <v>0</v>
      </c>
      <c r="Y15" s="24"/>
      <c r="Z15" s="13"/>
      <c r="AA15" s="1074"/>
      <c r="AB15" s="300" t="s">
        <v>16489</v>
      </c>
      <c r="AC15" s="112">
        <f>SUM(I10,K10,M10,O10,Q10,S10,U10,W10,I17,K17,M17,O17,Q17,S17,U17,W17)</f>
        <v>0</v>
      </c>
      <c r="AD15" s="10"/>
      <c r="AE15" s="10"/>
      <c r="AF15" s="202" t="str">
        <f>IFERROR(_xlfn.XLOOKUP(確報【４月】!$AE15,台帳表ｓ[整理番号],台帳表ｓ[繁閑調整]),"")</f>
        <v/>
      </c>
      <c r="AG15" s="277" t="str">
        <f>IFERROR(_xlfn.XLOOKUP(確報【４月】!$AE15,台帳表ｓ[整理番号],台帳表ｓ[精算
グループ]),"")</f>
        <v/>
      </c>
      <c r="AH15" s="278" t="str">
        <f>IFERROR(_xlfn.XLOOKUP(確報【４月】!$AE15,台帳表ｓ[整理番号],台帳表ｓ[請求書発行番号]),"")</f>
        <v/>
      </c>
      <c r="AI15" s="269" t="str">
        <f>IFERROR(_xlfn.XLOOKUP(確報【４月】!$AE15,台帳表ｓ[整理番号],台帳表ｓ[繁閑調整金]),"")</f>
        <v/>
      </c>
      <c r="AJ15" s="139"/>
      <c r="AL15" s="202" t="str">
        <f>IFERROR(_xlfn.XLOOKUP(確報【４月】!AK15,台帳表ｔ[整理番号],台帳表ｔ[繁閑調整]),"")</f>
        <v/>
      </c>
      <c r="AM15" s="277" t="str">
        <f>IFERROR(_xlfn.XLOOKUP(確報【４月】!AK15,台帳表ｔ[整理番号],台帳表ｔ[精算
グループ]),"")</f>
        <v/>
      </c>
      <c r="AN15" s="278" t="str">
        <f>IFERROR(_xlfn.XLOOKUP(確報【４月】!AK15,台帳表ｔ[整理番号],台帳表ｔ[請求書発行番号]),"")</f>
        <v/>
      </c>
      <c r="AO15" s="269" t="str">
        <f>IFERROR(_xlfn.XLOOKUP(確報【４月】!AK15,台帳表ｔ[整理番号],台帳表ｔ[繁閑調整金]),"")</f>
        <v/>
      </c>
      <c r="AP15" s="275"/>
      <c r="AR15" s="202" t="str">
        <f>IFERROR(_xlfn.XLOOKUP(確報【４月】!AQ15,台帳表ｋ[整理番号],台帳表ｋ[繁閑調整]),"")</f>
        <v/>
      </c>
      <c r="AS15" s="277" t="str">
        <f>IFERROR(_xlfn.XLOOKUP(確報【４月】!AQ15,台帳表ｋ[整理番号],台帳表ｋ[精算
グループ]),"")</f>
        <v/>
      </c>
      <c r="AT15" s="278" t="str">
        <f>IFERROR(_xlfn.XLOOKUP(確報【４月】!AQ15,台帳表ｋ[整理番号],台帳表ｋ[請求書発行番号]),"")</f>
        <v/>
      </c>
      <c r="AU15" s="269" t="str">
        <f>IFERROR(_xlfn.XLOOKUP(確報【４月】!AQ15,台帳表ｋ[整理番号],台帳表ｋ[繁閑調整金]),"")</f>
        <v/>
      </c>
      <c r="AV15" s="275"/>
      <c r="AX15" s="202" t="str">
        <f>IFERROR(_xlfn.XLOOKUP(確報【４月】!AW15,台帳表ｋ[整理番号],台帳表ｋ[繁閑調整]),"")</f>
        <v/>
      </c>
      <c r="AY15" s="277" t="str">
        <f>IFERROR(_xlfn.XLOOKUP(確報【４月】!AW15,台帳表ｋ[整理番号],台帳表ｋ[精算
グループ]),"")</f>
        <v/>
      </c>
      <c r="AZ15" s="278" t="str">
        <f>IFERROR(_xlfn.XLOOKUP(確報【４月】!AW15,台帳表ｋ[整理番号],台帳表ｋ[請求書発行番号]),"")</f>
        <v/>
      </c>
      <c r="BA15" s="269" t="str">
        <f>IFERROR(_xlfn.XLOOKUP(確報【４月】!AW15,台帳表ｋ[整理番号],台帳表ｋ[繁閑調整金]),"")</f>
        <v/>
      </c>
    </row>
    <row r="16" spans="1:54" ht="16.350000000000001" customHeight="1">
      <c r="A16" s="927"/>
      <c r="B16" s="927"/>
      <c r="C16" s="927"/>
      <c r="D16" s="976"/>
      <c r="E16" s="927"/>
      <c r="F16" s="47" t="s">
        <v>16498</v>
      </c>
      <c r="G16" s="48" t="s">
        <v>16606</v>
      </c>
      <c r="H16" s="49" t="s">
        <v>16499</v>
      </c>
      <c r="I16" s="50">
        <f>SUMIFS(台帳表ｓ[金額],台帳表ｓ[精算
グループ],確報【４月】!$H16,台帳表ｓ[入金月（月のみ）],確報【４月】!$A$1,台帳表ｓ[ＮＣ区分],"多摩")+SUMIFS(測量台帳1ｓ[入金額],測量台帳1ｓ[精算
グループ],確報【４月】!$H16,測量台帳1ｓ[入金月（月のみ）],確報【４月】!$A$1,測量台帳1ｓ[NC区分],"多摩")+SUMIFS(測量台帳1__2ｓ[入金額(後)],測量台帳1__2ｓ[精算
グループ(後)],確報【４月】!$H16,測量台帳1__2ｓ[入金月(後)（月のみ）],確報【４月】!$A$1,測量台帳1__2ｓ[NC区分],"多摩")</f>
        <v>0</v>
      </c>
      <c r="J16" s="147" t="s">
        <v>16499</v>
      </c>
      <c r="K16" s="165"/>
      <c r="L16" s="147" t="s">
        <v>16499</v>
      </c>
      <c r="M16" s="165"/>
      <c r="N16" s="149" t="s">
        <v>16499</v>
      </c>
      <c r="O16" s="51"/>
      <c r="P16" s="49" t="s">
        <v>16499</v>
      </c>
      <c r="Q16" s="51">
        <f>SUMIFS(台帳表ｔ[金額],台帳表ｔ[精算
グループ],確報【４月】!$H16,台帳表ｔ[入金月（月のみ）],確報【４月】!$A$1,台帳表ｔ[ＮＣ区分],"多摩")+SUMIFS(測量台帳1ｔ[入金額],測量台帳1ｔ[精算
グループ],確報【４月】!$H16,測量台帳1ｔ[入金月（月のみ）],確報【４月】!$A$1,測量台帳1ｔ[NC区分],"多摩")+SUMIFS(測量台帳1__2ｔ[入金額(後)],測量台帳1__2ｔ[精算
グループ(後)],確報【４月】!$H16,測量台帳1__2ｔ[入金月(後)（月のみ）],確報【４月】!$A$1,測量台帳1__2ｔ[NC区分],"多摩")</f>
        <v>0</v>
      </c>
      <c r="R16" s="49" t="s">
        <v>16499</v>
      </c>
      <c r="S16" s="165"/>
      <c r="T16" s="149" t="s">
        <v>16499</v>
      </c>
      <c r="U16" s="51"/>
      <c r="V16" s="49" t="s">
        <v>16499</v>
      </c>
      <c r="W16" s="51" cm="1">
        <f t="array" ref="W16">INDEX(設備G入力用!$F$2:$Q$72,ROW(A12), MATCH($A$1,設備G入力用!$F$2:$Q$2,0))</f>
        <v>0</v>
      </c>
      <c r="X16" s="30">
        <f t="shared" si="0"/>
        <v>0</v>
      </c>
      <c r="AA16" s="1074"/>
      <c r="AB16" s="300" t="s">
        <v>16491</v>
      </c>
      <c r="AC16" s="301">
        <f>SUM(I11,K11,M11,O11,Q11,S11,U11,W11,I18,K18,M18,O18,Q18,S18,U18,W18)</f>
        <v>0</v>
      </c>
      <c r="AD16" s="10"/>
      <c r="AE16" s="10"/>
      <c r="AF16" s="202" t="str">
        <f>IFERROR(_xlfn.XLOOKUP(確報【４月】!$AE16,台帳表ｓ[整理番号],台帳表ｓ[繁閑調整]),"")</f>
        <v/>
      </c>
      <c r="AG16" s="277" t="str">
        <f>IFERROR(_xlfn.XLOOKUP(確報【４月】!$AE16,台帳表ｓ[整理番号],台帳表ｓ[精算
グループ]),"")</f>
        <v/>
      </c>
      <c r="AH16" s="278" t="str">
        <f>IFERROR(_xlfn.XLOOKUP(確報【４月】!$AE16,台帳表ｓ[整理番号],台帳表ｓ[請求書発行番号]),"")</f>
        <v/>
      </c>
      <c r="AI16" s="269" t="str">
        <f>IFERROR(_xlfn.XLOOKUP(確報【４月】!$AE16,台帳表ｓ[整理番号],台帳表ｓ[繁閑調整金]),"")</f>
        <v/>
      </c>
      <c r="AJ16" s="139"/>
      <c r="AL16" s="202" t="str">
        <f>IFERROR(_xlfn.XLOOKUP(確報【４月】!AK16,台帳表ｔ[整理番号],台帳表ｔ[繁閑調整]),"")</f>
        <v/>
      </c>
      <c r="AM16" s="277" t="str">
        <f>IFERROR(_xlfn.XLOOKUP(確報【４月】!AK16,台帳表ｔ[整理番号],台帳表ｔ[精算
グループ]),"")</f>
        <v/>
      </c>
      <c r="AN16" s="278" t="str">
        <f>IFERROR(_xlfn.XLOOKUP(確報【４月】!AK16,台帳表ｔ[整理番号],台帳表ｔ[請求書発行番号]),"")</f>
        <v/>
      </c>
      <c r="AO16" s="269" t="str">
        <f>IFERROR(_xlfn.XLOOKUP(確報【４月】!AK16,台帳表ｔ[整理番号],台帳表ｔ[繁閑調整金]),"")</f>
        <v/>
      </c>
      <c r="AP16" s="275"/>
      <c r="AR16" s="202" t="str">
        <f>IFERROR(_xlfn.XLOOKUP(確報【４月】!AQ16,台帳表ｋ[整理番号],台帳表ｋ[繁閑調整]),"")</f>
        <v/>
      </c>
      <c r="AS16" s="277" t="str">
        <f>IFERROR(_xlfn.XLOOKUP(確報【４月】!AQ16,台帳表ｋ[整理番号],台帳表ｋ[精算
グループ]),"")</f>
        <v/>
      </c>
      <c r="AT16" s="278" t="str">
        <f>IFERROR(_xlfn.XLOOKUP(確報【４月】!AQ16,台帳表ｋ[整理番号],台帳表ｋ[請求書発行番号]),"")</f>
        <v/>
      </c>
      <c r="AU16" s="269" t="str">
        <f>IFERROR(_xlfn.XLOOKUP(確報【４月】!AQ16,台帳表ｋ[整理番号],台帳表ｋ[繁閑調整金]),"")</f>
        <v/>
      </c>
      <c r="AV16" s="275"/>
      <c r="AX16" s="202" t="str">
        <f>IFERROR(_xlfn.XLOOKUP(確報【４月】!AW16,台帳表ｋ[整理番号],台帳表ｋ[繁閑調整]),"")</f>
        <v/>
      </c>
      <c r="AY16" s="277" t="str">
        <f>IFERROR(_xlfn.XLOOKUP(確報【４月】!AW16,台帳表ｋ[整理番号],台帳表ｋ[精算
グループ]),"")</f>
        <v/>
      </c>
      <c r="AZ16" s="278" t="str">
        <f>IFERROR(_xlfn.XLOOKUP(確報【４月】!AW16,台帳表ｋ[整理番号],台帳表ｋ[請求書発行番号]),"")</f>
        <v/>
      </c>
      <c r="BA16" s="269" t="str">
        <f>IFERROR(_xlfn.XLOOKUP(確報【４月】!AW16,台帳表ｋ[整理番号],台帳表ｋ[繁閑調整金]),"")</f>
        <v/>
      </c>
    </row>
    <row r="17" spans="1:54" ht="16.350000000000001" customHeight="1" thickBot="1">
      <c r="A17" s="927"/>
      <c r="B17" s="927"/>
      <c r="C17" s="927"/>
      <c r="D17" s="976"/>
      <c r="E17" s="927"/>
      <c r="F17" s="633" t="s">
        <v>16608</v>
      </c>
      <c r="G17" s="634" t="s">
        <v>16606</v>
      </c>
      <c r="H17" s="635" t="s">
        <v>16489</v>
      </c>
      <c r="I17" s="636">
        <f>SUMIFS(台帳表ｓ[金額],台帳表ｓ[精算
グループ],確報【４月】!$H17,台帳表ｓ[入金月（月のみ）],確報【４月】!$A$1,台帳表ｓ[ＮＣ区分],"多摩")+SUMIFS(測量台帳1ｓ[入金額],測量台帳1ｓ[精算
グループ],確報【４月】!$H17,測量台帳1ｓ[入金月（月のみ）],確報【４月】!$A$1,測量台帳1ｓ[NC区分],"多摩")+SUMIFS(測量台帳1__2ｓ[入金額(後)],測量台帳1__2ｓ[精算
グループ(後)],確報【４月】!$H17,測量台帳1__2ｓ[入金月(後)（月のみ）],確報【４月】!$A$1,測量台帳1__2ｓ[NC区分],"多摩")</f>
        <v>0</v>
      </c>
      <c r="J17" s="637" t="s">
        <v>16489</v>
      </c>
      <c r="K17" s="638"/>
      <c r="L17" s="637" t="s">
        <v>16489</v>
      </c>
      <c r="M17" s="638"/>
      <c r="N17" s="639" t="s">
        <v>16489</v>
      </c>
      <c r="O17" s="640"/>
      <c r="P17" s="635" t="s">
        <v>16489</v>
      </c>
      <c r="Q17" s="640">
        <f>SUMIFS(台帳表ｔ[金額],台帳表ｔ[精算
グループ],確報【４月】!$H17,台帳表ｔ[入金月（月のみ）],確報【４月】!$A$1,台帳表ｔ[ＮＣ区分],"多摩")+SUMIFS(測量台帳1ｔ[入金額],測量台帳1ｔ[精算
グループ],確報【４月】!$H17,測量台帳1ｔ[入金月（月のみ）],確報【４月】!$A$1,測量台帳1ｔ[NC区分],"多摩")+SUMIFS(測量台帳1__2ｔ[入金額(後)],測量台帳1__2ｔ[精算
グループ(後)],確報【４月】!$H17,測量台帳1__2ｔ[入金月(後)（月のみ）],確報【４月】!$A$1,測量台帳1__2ｔ[NC区分],"多摩")</f>
        <v>0</v>
      </c>
      <c r="R17" s="635" t="s">
        <v>52</v>
      </c>
      <c r="S17" s="638"/>
      <c r="T17" s="639" t="s">
        <v>52</v>
      </c>
      <c r="U17" s="640"/>
      <c r="V17" s="635" t="s">
        <v>52</v>
      </c>
      <c r="W17" s="640" cm="1">
        <f t="array" ref="W17">INDEX(設備G入力用!$F$2:$Q$72,ROW(A13), MATCH($A$1,設備G入力用!$F$2:$Q$2,0))</f>
        <v>0</v>
      </c>
      <c r="X17" s="30">
        <f t="shared" si="0"/>
        <v>0</v>
      </c>
      <c r="AA17" s="1074"/>
      <c r="AB17" s="299" t="s">
        <v>16609</v>
      </c>
      <c r="AC17" s="112">
        <f t="shared" ref="AC17:AC22" si="1">SUM(I19,K19,M19,O19,Q19,S19,U19,W19)</f>
        <v>0</v>
      </c>
      <c r="AD17" s="10"/>
      <c r="AE17" s="10"/>
      <c r="AF17" s="202" t="str">
        <f>IFERROR(_xlfn.XLOOKUP(確報【４月】!$AE17,台帳表ｓ[整理番号],台帳表ｓ[繁閑調整]),"")</f>
        <v/>
      </c>
      <c r="AG17" s="277" t="str">
        <f>IFERROR(_xlfn.XLOOKUP(確報【４月】!$AE17,台帳表ｓ[整理番号],台帳表ｓ[精算
グループ]),"")</f>
        <v/>
      </c>
      <c r="AH17" s="278" t="str">
        <f>IFERROR(_xlfn.XLOOKUP(確報【４月】!$AE17,台帳表ｓ[整理番号],台帳表ｓ[請求書発行番号]),"")</f>
        <v/>
      </c>
      <c r="AI17" s="269" t="str">
        <f>IFERROR(_xlfn.XLOOKUP(確報【４月】!$AE17,台帳表ｓ[整理番号],台帳表ｓ[繁閑調整金]),"")</f>
        <v/>
      </c>
      <c r="AJ17" s="139"/>
      <c r="AL17" s="202" t="str">
        <f>IFERROR(_xlfn.XLOOKUP(確報【４月】!AK17,台帳表ｔ[整理番号],台帳表ｔ[繁閑調整]),"")</f>
        <v/>
      </c>
      <c r="AM17" s="277" t="str">
        <f>IFERROR(_xlfn.XLOOKUP(確報【４月】!AK17,台帳表ｔ[整理番号],台帳表ｔ[精算
グループ]),"")</f>
        <v/>
      </c>
      <c r="AN17" s="278" t="str">
        <f>IFERROR(_xlfn.XLOOKUP(確報【４月】!AK17,台帳表ｔ[整理番号],台帳表ｔ[請求書発行番号]),"")</f>
        <v/>
      </c>
      <c r="AO17" s="269" t="str">
        <f>IFERROR(_xlfn.XLOOKUP(確報【４月】!AK17,台帳表ｔ[整理番号],台帳表ｔ[繁閑調整金]),"")</f>
        <v/>
      </c>
      <c r="AP17" s="275"/>
      <c r="AR17" s="202" t="str">
        <f>IFERROR(_xlfn.XLOOKUP(確報【４月】!AQ17,台帳表ｋ[整理番号],台帳表ｋ[繁閑調整]),"")</f>
        <v/>
      </c>
      <c r="AS17" s="277" t="str">
        <f>IFERROR(_xlfn.XLOOKUP(確報【４月】!AQ17,台帳表ｋ[整理番号],台帳表ｋ[精算
グループ]),"")</f>
        <v/>
      </c>
      <c r="AT17" s="278" t="str">
        <f>IFERROR(_xlfn.XLOOKUP(確報【４月】!AQ17,台帳表ｋ[整理番号],台帳表ｋ[請求書発行番号]),"")</f>
        <v/>
      </c>
      <c r="AU17" s="269" t="str">
        <f>IFERROR(_xlfn.XLOOKUP(確報【４月】!AQ17,台帳表ｋ[整理番号],台帳表ｋ[繁閑調整金]),"")</f>
        <v/>
      </c>
      <c r="AV17" s="275"/>
      <c r="AX17" s="202" t="str">
        <f>IFERROR(_xlfn.XLOOKUP(確報【４月】!AW17,台帳表ｋ[整理番号],台帳表ｋ[繁閑調整]),"")</f>
        <v/>
      </c>
      <c r="AY17" s="277" t="str">
        <f>IFERROR(_xlfn.XLOOKUP(確報【４月】!AW17,台帳表ｋ[整理番号],台帳表ｋ[精算
グループ]),"")</f>
        <v/>
      </c>
      <c r="AZ17" s="278" t="str">
        <f>IFERROR(_xlfn.XLOOKUP(確報【４月】!AW17,台帳表ｋ[整理番号],台帳表ｋ[請求書発行番号]),"")</f>
        <v/>
      </c>
      <c r="BA17" s="269" t="str">
        <f>IFERROR(_xlfn.XLOOKUP(確報【４月】!AW17,台帳表ｋ[整理番号],台帳表ｋ[繁閑調整金]),"")</f>
        <v/>
      </c>
    </row>
    <row r="18" spans="1:54" ht="16.350000000000001" customHeight="1" thickBot="1">
      <c r="A18" s="927"/>
      <c r="B18" s="927"/>
      <c r="C18" s="927"/>
      <c r="D18" s="976"/>
      <c r="E18" s="928"/>
      <c r="F18" s="633" t="s">
        <v>16610</v>
      </c>
      <c r="G18" s="634" t="s">
        <v>16606</v>
      </c>
      <c r="H18" s="635" t="s">
        <v>16491</v>
      </c>
      <c r="I18" s="636">
        <f>SUMIFS(台帳表ｓ[金額],台帳表ｓ[精算
グループ],確報【４月】!$H18,台帳表ｓ[入金月（月のみ）],確報【４月】!$A$1,台帳表ｓ[ＮＣ区分],"多摩")+SUMIFS(測量台帳1ｓ[入金額],測量台帳1ｓ[精算
グループ],確報【４月】!$H18,測量台帳1ｓ[入金月（月のみ）],確報【４月】!$A$1,測量台帳1ｓ[NC区分],"多摩")+SUMIFS(測量台帳1__2ｓ[入金額(後)],測量台帳1__2ｓ[精算
グループ(後)],確報【４月】!$H18,測量台帳1__2ｓ[入金月(後)（月のみ）],確報【４月】!$A$1,測量台帳1__2ｓ[NC区分],"多摩")</f>
        <v>0</v>
      </c>
      <c r="J18" s="637" t="s">
        <v>16491</v>
      </c>
      <c r="K18" s="638"/>
      <c r="L18" s="637" t="s">
        <v>16491</v>
      </c>
      <c r="M18" s="638"/>
      <c r="N18" s="639" t="s">
        <v>16491</v>
      </c>
      <c r="O18" s="640"/>
      <c r="P18" s="635" t="s">
        <v>16491</v>
      </c>
      <c r="Q18" s="640">
        <f>SUMIFS(台帳表ｔ[金額],台帳表ｔ[精算
グループ],確報【４月】!$H18,台帳表ｔ[入金月（月のみ）],確報【４月】!$A$1,台帳表ｔ[ＮＣ区分],"多摩")+SUMIFS(測量台帳1ｔ[入金額],測量台帳1ｔ[精算
グループ],確報【４月】!$H18,測量台帳1ｔ[入金月（月のみ）],確報【４月】!$A$1,測量台帳1ｔ[NC区分],"多摩")+SUMIFS(測量台帳1__2ｔ[入金額(後)],測量台帳1__2ｔ[精算
グループ(後)],確報【４月】!$H18,測量台帳1__2ｔ[入金月(後)（月のみ）],確報【４月】!$A$1,測量台帳1__2ｔ[NC区分],"多摩")</f>
        <v>0</v>
      </c>
      <c r="R18" s="635" t="s">
        <v>16491</v>
      </c>
      <c r="S18" s="638"/>
      <c r="T18" s="639" t="s">
        <v>16491</v>
      </c>
      <c r="U18" s="640"/>
      <c r="V18" s="635" t="s">
        <v>16491</v>
      </c>
      <c r="W18" s="640" cm="1">
        <f t="array" ref="W18">INDEX(設備G入力用!$F$2:$Q$72,ROW(A14), MATCH($A$1,設備G入力用!$F$2:$Q$2,0))</f>
        <v>0</v>
      </c>
      <c r="X18" s="30">
        <f t="shared" si="0"/>
        <v>0</v>
      </c>
      <c r="Y18" s="16">
        <f>SUM(X12:X18)</f>
        <v>0</v>
      </c>
      <c r="Z18" s="13" t="s">
        <v>16611</v>
      </c>
      <c r="AA18" s="1074"/>
      <c r="AB18" s="299" t="s">
        <v>16673</v>
      </c>
      <c r="AC18" s="112">
        <f t="shared" si="1"/>
        <v>0</v>
      </c>
      <c r="AD18" s="10"/>
      <c r="AE18" s="10"/>
      <c r="AF18" s="202" t="str">
        <f>IFERROR(_xlfn.XLOOKUP(確報【４月】!$AE18,台帳表ｓ[整理番号],台帳表ｓ[繁閑調整]),"")</f>
        <v/>
      </c>
      <c r="AG18" s="277" t="str">
        <f>IFERROR(_xlfn.XLOOKUP(確報【４月】!$AE18,台帳表ｓ[整理番号],台帳表ｓ[精算
グループ]),"")</f>
        <v/>
      </c>
      <c r="AH18" s="278" t="str">
        <f>IFERROR(_xlfn.XLOOKUP(確報【４月】!$AE18,台帳表ｓ[整理番号],台帳表ｓ[請求書発行番号]),"")</f>
        <v/>
      </c>
      <c r="AI18" s="269" t="str">
        <f>IFERROR(_xlfn.XLOOKUP(確報【４月】!$AE18,台帳表ｓ[整理番号],台帳表ｓ[繁閑調整金]),"")</f>
        <v/>
      </c>
      <c r="AJ18" s="139"/>
      <c r="AL18" s="202" t="str">
        <f>IFERROR(_xlfn.XLOOKUP(確報【４月】!AK18,台帳表ｔ[整理番号],台帳表ｔ[繁閑調整]),"")</f>
        <v/>
      </c>
      <c r="AM18" s="277" t="str">
        <f>IFERROR(_xlfn.XLOOKUP(確報【４月】!AK18,台帳表ｔ[整理番号],台帳表ｔ[精算
グループ]),"")</f>
        <v/>
      </c>
      <c r="AN18" s="278" t="str">
        <f>IFERROR(_xlfn.XLOOKUP(確報【４月】!AK18,台帳表ｔ[整理番号],台帳表ｔ[請求書発行番号]),"")</f>
        <v/>
      </c>
      <c r="AO18" s="269" t="str">
        <f>IFERROR(_xlfn.XLOOKUP(確報【４月】!AK18,台帳表ｔ[整理番号],台帳表ｔ[繁閑調整金]),"")</f>
        <v/>
      </c>
      <c r="AP18" s="275"/>
      <c r="AR18" s="202" t="str">
        <f>IFERROR(_xlfn.XLOOKUP(確報【４月】!AQ18,台帳表ｋ[整理番号],台帳表ｋ[繁閑調整]),"")</f>
        <v/>
      </c>
      <c r="AS18" s="277" t="str">
        <f>IFERROR(_xlfn.XLOOKUP(確報【４月】!AQ18,台帳表ｋ[整理番号],台帳表ｋ[精算
グループ]),"")</f>
        <v/>
      </c>
      <c r="AT18" s="278" t="str">
        <f>IFERROR(_xlfn.XLOOKUP(確報【４月】!AQ18,台帳表ｋ[整理番号],台帳表ｋ[請求書発行番号]),"")</f>
        <v/>
      </c>
      <c r="AU18" s="269" t="str">
        <f>IFERROR(_xlfn.XLOOKUP(確報【４月】!AQ18,台帳表ｋ[整理番号],台帳表ｋ[繁閑調整金]),"")</f>
        <v/>
      </c>
      <c r="AV18" s="275"/>
      <c r="AX18" s="202" t="str">
        <f>IFERROR(_xlfn.XLOOKUP(確報【４月】!AW18,台帳表ｋ[整理番号],台帳表ｋ[繁閑調整]),"")</f>
        <v/>
      </c>
      <c r="AY18" s="277" t="str">
        <f>IFERROR(_xlfn.XLOOKUP(確報【４月】!AW18,台帳表ｋ[整理番号],台帳表ｋ[精算
グループ]),"")</f>
        <v/>
      </c>
      <c r="AZ18" s="278" t="str">
        <f>IFERROR(_xlfn.XLOOKUP(確報【４月】!AW18,台帳表ｋ[整理番号],台帳表ｋ[請求書発行番号]),"")</f>
        <v/>
      </c>
      <c r="BA18" s="269" t="str">
        <f>IFERROR(_xlfn.XLOOKUP(確報【４月】!AW18,台帳表ｋ[整理番号],台帳表ｋ[繁閑調整金]),"")</f>
        <v/>
      </c>
    </row>
    <row r="19" spans="1:54" ht="16.350000000000001" customHeight="1" thickBot="1">
      <c r="A19" s="927"/>
      <c r="B19" s="927"/>
      <c r="C19" s="927"/>
      <c r="D19" s="976"/>
      <c r="E19" s="926" t="s">
        <v>16500</v>
      </c>
      <c r="F19" s="206" t="s">
        <v>16501</v>
      </c>
      <c r="G19" s="207"/>
      <c r="H19" s="264" t="s">
        <v>16502</v>
      </c>
      <c r="I19" s="208">
        <f>SUMIFS(台帳表ｓ[金額],台帳表ｓ[精算
グループ],確報【４月】!$H19,台帳表ｓ[入金月（月のみ）],確報【４月】!$A$1,台帳表ｓ[ＮＣ区分],"西部")+SUMIFS(測量台帳1ｓ[入金額],測量台帳1ｓ[精算
グループ],確報【４月】!$H19,測量台帳1ｓ[入金月（月のみ）],確報【４月】!$A$1,測量台帳1ｓ[NC区分],"西部")+SUMIFS(測量台帳1__2ｓ[入金額(後)],測量台帳1__2ｓ[精算
グループ(後)],確報【４月】!$H19,測量台帳1__2ｓ[入金月(後)（月のみ）],確報【４月】!$A$1,測量台帳1__2ｓ[NC区分],"西部")+SUMIFS(台帳表ｓ[金額],台帳表ｓ[精算
グループ],確報【４月】!$H19,台帳表ｓ[入金月（月のみ）],確報【４月】!$A$1,台帳表ｓ[ＮＣ区分],"多摩")+SUMIFS(測量台帳1ｓ[入金額],測量台帳1ｓ[精算
グループ],確報【４月】!$H19,測量台帳1ｓ[入金月（月のみ）],確報【４月】!$A$1,測量台帳1ｓ[NC区分],"多摩")+SUMIFS(測量台帳1__2ｓ[入金額(後)],測量台帳1__2ｓ[精算
グループ(後)],確報【４月】!$H19,測量台帳1__2ｓ[入金月(後)（月のみ）],確報【４月】!$A$1,測量台帳1__2ｓ[NC区分],"多摩")</f>
        <v>0</v>
      </c>
      <c r="J19" s="265" t="s">
        <v>16502</v>
      </c>
      <c r="K19" s="209"/>
      <c r="L19" s="265" t="s">
        <v>16502</v>
      </c>
      <c r="M19" s="209"/>
      <c r="N19" s="266" t="s">
        <v>16502</v>
      </c>
      <c r="O19" s="210"/>
      <c r="P19" s="264" t="s">
        <v>16502</v>
      </c>
      <c r="Q19" s="210">
        <f>SUMIFS(台帳表ｔ[金額],台帳表ｔ[精算
グループ],確報【４月】!$H19,台帳表ｔ[入金月（月のみ）],確報【４月】!$A$1,台帳表ｔ[ＮＣ区分],"多摩")+SUMIFS(測量台帳1ｔ[入金額],測量台帳1ｔ[精算
グループ],確報【４月】!$H19,測量台帳1ｔ[入金月（月のみ）],確報【４月】!$A$1,測量台帳1ｔ[NC区分],"多摩")+SUMIFS(測量台帳1__2ｔ[入金額(後)],測量台帳1__2ｔ[精算
グループ(後)],確報【４月】!$H19,測量台帳1__2ｔ[入金月(後)（月のみ）],確報【４月】!$A$1,測量台帳1__2ｔ[NC区分],"多摩")+SUMIFS(台帳表ｔ[金額],台帳表ｔ[精算
グループ],確報【４月】!$H19,台帳表ｔ[入金月（月のみ）],確報【４月】!$A$1,台帳表ｔ[ＮＣ区分],"西部")+SUMIFS(測量台帳1ｔ[入金額],測量台帳1ｔ[精算
グループ],確報【４月】!$H19,測量台帳1ｔ[入金月（月のみ）],確報【４月】!$A$1,測量台帳1ｔ[NC区分],"西部")+SUMIFS(測量台帳1__2ｔ[入金額(後)],測量台帳1__2ｔ[精算
グループ(後)],確報【４月】!$H19,測量台帳1__2ｔ[入金月(後)（月のみ）],確報【４月】!$A$1,測量台帳1__2ｔ[NC区分],"西部")</f>
        <v>0</v>
      </c>
      <c r="R19" s="264" t="s">
        <v>16502</v>
      </c>
      <c r="S19" s="209"/>
      <c r="T19" s="266" t="s">
        <v>16502</v>
      </c>
      <c r="U19" s="210"/>
      <c r="V19" s="264" t="s">
        <v>16502</v>
      </c>
      <c r="W19" s="210" cm="1">
        <f t="array" ref="W19">INDEX(設備G入力用!$F$2:$Q$72,ROW(A15), MATCH($A$1,設備G入力用!$F$2:$Q$2,0))</f>
        <v>0</v>
      </c>
      <c r="X19" s="211">
        <f>SUM(I19,K19,M19,O19,Q19,S19,U19,W19)</f>
        <v>0</v>
      </c>
      <c r="Y19" s="157">
        <f>SUM(X19:X19)</f>
        <v>0</v>
      </c>
      <c r="Z19" s="13"/>
      <c r="AA19" s="1074"/>
      <c r="AB19" s="299" t="s">
        <v>16504</v>
      </c>
      <c r="AC19" s="112">
        <f t="shared" si="1"/>
        <v>0</v>
      </c>
      <c r="AD19" s="10"/>
      <c r="AE19" s="10"/>
      <c r="AF19" s="202" t="str">
        <f>IFERROR(_xlfn.XLOOKUP(確報【４月】!$AE19,台帳表ｓ[整理番号],台帳表ｓ[繁閑調整]),"")</f>
        <v/>
      </c>
      <c r="AG19" s="277" t="str">
        <f>IFERROR(_xlfn.XLOOKUP(確報【４月】!$AE19,台帳表ｓ[整理番号],台帳表ｓ[精算
グループ]),"")</f>
        <v/>
      </c>
      <c r="AH19" s="278" t="str">
        <f>IFERROR(_xlfn.XLOOKUP(確報【４月】!$AE19,台帳表ｓ[整理番号],台帳表ｓ[請求書発行番号]),"")</f>
        <v/>
      </c>
      <c r="AI19" s="269" t="str">
        <f>IFERROR(_xlfn.XLOOKUP(確報【４月】!$AE19,台帳表ｓ[整理番号],台帳表ｓ[繁閑調整金]),"")</f>
        <v/>
      </c>
      <c r="AJ19" s="139"/>
      <c r="AL19" s="202" t="str">
        <f>IFERROR(_xlfn.XLOOKUP(確報【４月】!AK19,台帳表ｔ[整理番号],台帳表ｔ[繁閑調整]),"")</f>
        <v/>
      </c>
      <c r="AM19" s="277" t="str">
        <f>IFERROR(_xlfn.XLOOKUP(確報【４月】!AK19,台帳表ｔ[整理番号],台帳表ｔ[精算
グループ]),"")</f>
        <v/>
      </c>
      <c r="AN19" s="278" t="str">
        <f>IFERROR(_xlfn.XLOOKUP(確報【４月】!AK19,台帳表ｔ[整理番号],台帳表ｔ[請求書発行番号]),"")</f>
        <v/>
      </c>
      <c r="AO19" s="269" t="str">
        <f>IFERROR(_xlfn.XLOOKUP(確報【４月】!AK19,台帳表ｔ[整理番号],台帳表ｔ[繁閑調整金]),"")</f>
        <v/>
      </c>
      <c r="AP19" s="275"/>
      <c r="AR19" s="202" t="str">
        <f>IFERROR(_xlfn.XLOOKUP(確報【４月】!AQ19,台帳表ｋ[整理番号],台帳表ｋ[繁閑調整]),"")</f>
        <v/>
      </c>
      <c r="AS19" s="277" t="str">
        <f>IFERROR(_xlfn.XLOOKUP(確報【４月】!AQ19,台帳表ｋ[整理番号],台帳表ｋ[精算
グループ]),"")</f>
        <v/>
      </c>
      <c r="AT19" s="278" t="str">
        <f>IFERROR(_xlfn.XLOOKUP(確報【４月】!AQ19,台帳表ｋ[整理番号],台帳表ｋ[請求書発行番号]),"")</f>
        <v/>
      </c>
      <c r="AU19" s="269" t="str">
        <f>IFERROR(_xlfn.XLOOKUP(確報【４月】!AQ19,台帳表ｋ[整理番号],台帳表ｋ[繁閑調整金]),"")</f>
        <v/>
      </c>
      <c r="AV19" s="275"/>
      <c r="AX19" s="202" t="str">
        <f>IFERROR(_xlfn.XLOOKUP(確報【４月】!AW19,台帳表ｋ[整理番号],台帳表ｋ[繁閑調整]),"")</f>
        <v/>
      </c>
      <c r="AY19" s="277" t="str">
        <f>IFERROR(_xlfn.XLOOKUP(確報【４月】!AW19,台帳表ｋ[整理番号],台帳表ｋ[精算
グループ]),"")</f>
        <v/>
      </c>
      <c r="AZ19" s="278" t="str">
        <f>IFERROR(_xlfn.XLOOKUP(確報【４月】!AW19,台帳表ｋ[整理番号],台帳表ｋ[請求書発行番号]),"")</f>
        <v/>
      </c>
      <c r="BA19" s="269" t="str">
        <f>IFERROR(_xlfn.XLOOKUP(確報【４月】!AW19,台帳表ｋ[整理番号],台帳表ｋ[繁閑調整金]),"")</f>
        <v/>
      </c>
    </row>
    <row r="20" spans="1:54" ht="16.350000000000001" customHeight="1">
      <c r="A20" s="927"/>
      <c r="B20" s="927"/>
      <c r="C20" s="927"/>
      <c r="D20" s="976"/>
      <c r="E20" s="927"/>
      <c r="F20" s="47" t="s">
        <v>16674</v>
      </c>
      <c r="G20" s="48" t="s">
        <v>16606</v>
      </c>
      <c r="H20" s="717" t="s">
        <v>16675</v>
      </c>
      <c r="I20" s="708">
        <f>SUMIFS(台帳表ｓ[金額],台帳表ｓ[精算
グループ],確報【４月】!$H20,台帳表ｓ[入金月（月のみ）],確報【４月】!$A$1,台帳表ｓ[ＮＣ区分],"西部")+SUMIFS(測量台帳1ｓ[入金額],測量台帳1ｓ[精算
グループ],確報【４月】!$H20,測量台帳1ｓ[入金月（月のみ）],確報【４月】!$A$1,測量台帳1ｓ[NC区分],"西部")+SUMIFS(測量台帳1__2ｓ[入金額(後)],測量台帳1__2ｓ[精算
グループ(後)],確報【４月】!$H20,測量台帳1__2ｓ[入金月(後)（月のみ）],確報【４月】!$A$1,測量台帳1__2ｓ[NC区分],"西部")+SUMIFS(台帳表ｓ[金額],台帳表ｓ[精算
グループ],確報【４月】!$H20,台帳表ｓ[入金月（月のみ）],確報【４月】!$A$1,台帳表ｓ[ＮＣ区分],"多摩")+SUMIFS(測量台帳1ｓ[入金額],測量台帳1ｓ[精算
グループ],確報【４月】!$H20,測量台帳1ｓ[入金月（月のみ）],確報【４月】!$A$1,測量台帳1ｓ[NC区分],"多摩")+SUMIFS(測量台帳1__2ｓ[入金額(後)],測量台帳1__2ｓ[精算
グループ(後)],確報【４月】!$H20,測量台帳1__2ｓ[入金月(後)（月のみ）],確報【４月】!$A$1,測量台帳1__2ｓ[NC区分],"多摩")</f>
        <v>0</v>
      </c>
      <c r="J20" s="709" t="s">
        <v>16675</v>
      </c>
      <c r="K20" s="710"/>
      <c r="L20" s="709" t="s">
        <v>16675</v>
      </c>
      <c r="M20" s="710"/>
      <c r="N20" s="711" t="s">
        <v>16675</v>
      </c>
      <c r="O20" s="712"/>
      <c r="P20" s="713" t="s">
        <v>16673</v>
      </c>
      <c r="Q20" s="714">
        <f>SUMIFS(台帳表ｔ[金額],台帳表ｔ[精算
グループ],確報【４月】!$H20,台帳表ｔ[入金月（月のみ）],確報【４月】!$A$1,台帳表ｔ[ＮＣ区分],"多摩")+SUMIFS(測量台帳1ｔ[入金額],測量台帳1ｔ[精算
グループ],確報【４月】!$H20,測量台帳1ｔ[入金月（月のみ）],確報【４月】!$A$1,測量台帳1ｔ[NC区分],"多摩")+SUMIFS(測量台帳1__2ｔ[入金額(後)],測量台帳1__2ｔ[精算
グループ(後)],確報【４月】!$H20,測量台帳1__2ｔ[入金月(後)（月のみ）],確報【４月】!$A$1,測量台帳1__2ｔ[NC区分],"多摩")+SUMIFS(台帳表ｔ[金額],台帳表ｔ[精算
グループ],確報【４月】!$H20,台帳表ｔ[入金月（月のみ）],確報【４月】!$A$1,台帳表ｔ[ＮＣ区分],"西部")+SUMIFS(測量台帳1ｔ[入金額],測量台帳1ｔ[精算
グループ],確報【４月】!$H20,測量台帳1ｔ[入金月（月のみ）],確報【４月】!$A$1,測量台帳1ｔ[NC区分],"西部")+SUMIFS(測量台帳1__2ｔ[入金額(後)],測量台帳1__2ｔ[精算
グループ(後)],確報【４月】!$H20,測量台帳1__2ｔ[入金月(後)（月のみ）],確報【４月】!$A$1,測量台帳1__2ｔ[NC区分],"西部")</f>
        <v>0</v>
      </c>
      <c r="R20" s="713" t="s">
        <v>16673</v>
      </c>
      <c r="S20" s="715"/>
      <c r="T20" s="716" t="s">
        <v>16673</v>
      </c>
      <c r="U20" s="714"/>
      <c r="V20" s="713" t="s">
        <v>16673</v>
      </c>
      <c r="W20" s="714" cm="1">
        <f t="array" ref="W20">INDEX(設備G入力用!$F$2:$Q$72,ROW(A16), MATCH($A$1,設備G入力用!$F$2:$Q$2,0))</f>
        <v>0</v>
      </c>
      <c r="X20" s="706">
        <f t="shared" ref="X20" si="2">SUM(I20,K20,M20,O20,Q20,S20,U20,W20)</f>
        <v>0</v>
      </c>
      <c r="Y20" s="24"/>
      <c r="Z20" s="13"/>
      <c r="AA20" s="1074"/>
      <c r="AB20" s="299" t="s">
        <v>16506</v>
      </c>
      <c r="AC20" s="112">
        <f t="shared" si="1"/>
        <v>0</v>
      </c>
      <c r="AD20" s="10"/>
      <c r="AE20" s="10"/>
      <c r="AF20" s="202" t="str">
        <f>IFERROR(_xlfn.XLOOKUP(確報【４月】!$AE20,台帳表ｓ[整理番号],台帳表ｓ[繁閑調整]),"")</f>
        <v/>
      </c>
      <c r="AG20" s="277" t="str">
        <f>IFERROR(_xlfn.XLOOKUP(確報【４月】!$AE20,台帳表ｓ[整理番号],台帳表ｓ[精算
グループ]),"")</f>
        <v/>
      </c>
      <c r="AH20" s="278" t="str">
        <f>IFERROR(_xlfn.XLOOKUP(確報【４月】!$AE20,台帳表ｓ[整理番号],台帳表ｓ[請求書発行番号]),"")</f>
        <v/>
      </c>
      <c r="AI20" s="269" t="str">
        <f>IFERROR(_xlfn.XLOOKUP(確報【４月】!$AE20,台帳表ｓ[整理番号],台帳表ｓ[繁閑調整金]),"")</f>
        <v/>
      </c>
      <c r="AJ20" s="139"/>
      <c r="AL20" s="202" t="str">
        <f>IFERROR(_xlfn.XLOOKUP(確報【４月】!AK20,台帳表ｔ[整理番号],台帳表ｔ[繁閑調整]),"")</f>
        <v/>
      </c>
      <c r="AM20" s="277" t="str">
        <f>IFERROR(_xlfn.XLOOKUP(確報【４月】!AK20,台帳表ｔ[整理番号],台帳表ｔ[精算
グループ]),"")</f>
        <v/>
      </c>
      <c r="AN20" s="278" t="str">
        <f>IFERROR(_xlfn.XLOOKUP(確報【４月】!AK20,台帳表ｔ[整理番号],台帳表ｔ[請求書発行番号]),"")</f>
        <v/>
      </c>
      <c r="AO20" s="269" t="str">
        <f>IFERROR(_xlfn.XLOOKUP(確報【４月】!AK20,台帳表ｔ[整理番号],台帳表ｔ[繁閑調整金]),"")</f>
        <v/>
      </c>
      <c r="AP20" s="275"/>
      <c r="AR20" s="202" t="str">
        <f>IFERROR(_xlfn.XLOOKUP(確報【４月】!AQ20,台帳表ｋ[整理番号],台帳表ｋ[繁閑調整]),"")</f>
        <v/>
      </c>
      <c r="AS20" s="277" t="str">
        <f>IFERROR(_xlfn.XLOOKUP(確報【４月】!AQ20,台帳表ｋ[整理番号],台帳表ｋ[精算
グループ]),"")</f>
        <v/>
      </c>
      <c r="AT20" s="278" t="str">
        <f>IFERROR(_xlfn.XLOOKUP(確報【４月】!AQ20,台帳表ｋ[整理番号],台帳表ｋ[請求書発行番号]),"")</f>
        <v/>
      </c>
      <c r="AU20" s="269" t="str">
        <f>IFERROR(_xlfn.XLOOKUP(確報【４月】!AQ20,台帳表ｋ[整理番号],台帳表ｋ[繁閑調整金]),"")</f>
        <v/>
      </c>
      <c r="AV20" s="275"/>
      <c r="AX20" s="202" t="str">
        <f>IFERROR(_xlfn.XLOOKUP(確報【４月】!AW20,台帳表ｋ[整理番号],台帳表ｋ[繁閑調整]),"")</f>
        <v/>
      </c>
      <c r="AY20" s="277" t="str">
        <f>IFERROR(_xlfn.XLOOKUP(確報【４月】!AW20,台帳表ｋ[整理番号],台帳表ｋ[精算
グループ]),"")</f>
        <v/>
      </c>
      <c r="AZ20" s="278" t="str">
        <f>IFERROR(_xlfn.XLOOKUP(確報【４月】!AW20,台帳表ｋ[整理番号],台帳表ｋ[請求書発行番号]),"")</f>
        <v/>
      </c>
      <c r="BA20" s="269" t="str">
        <f>IFERROR(_xlfn.XLOOKUP(確報【４月】!AW20,台帳表ｋ[整理番号],台帳表ｋ[繁閑調整金]),"")</f>
        <v/>
      </c>
    </row>
    <row r="21" spans="1:54" ht="15.75" customHeight="1">
      <c r="A21" s="927"/>
      <c r="B21" s="927"/>
      <c r="C21" s="927"/>
      <c r="D21" s="976"/>
      <c r="E21" s="927"/>
      <c r="F21" s="47" t="s">
        <v>16503</v>
      </c>
      <c r="G21" s="48" t="s">
        <v>16606</v>
      </c>
      <c r="H21" s="27" t="s">
        <v>16504</v>
      </c>
      <c r="I21" s="708">
        <f>SUMIFS(台帳表ｓ[金額],台帳表ｓ[精算
グループ],確報【４月】!$H21,台帳表ｓ[入金月（月のみ）],確報【４月】!$A$1,台帳表ｓ[ＮＣ区分],"西部")+SUMIFS(測量台帳1ｓ[入金額],測量台帳1ｓ[精算
グループ],確報【４月】!$H21,測量台帳1ｓ[入金月（月のみ）],確報【４月】!$A$1,測量台帳1ｓ[NC区分],"西部")+SUMIFS(測量台帳1__2ｓ[入金額(後)],測量台帳1__2ｓ[精算
グループ(後)],確報【４月】!$H21,測量台帳1__2ｓ[入金月(後)（月のみ）],確報【４月】!$A$1,測量台帳1__2ｓ[NC区分],"西部")+SUMIFS(台帳表ｓ[金額],台帳表ｓ[精算
グループ],確報【４月】!$H21,台帳表ｓ[入金月（月のみ）],確報【４月】!$A$1,台帳表ｓ[ＮＣ区分],"多摩")+SUMIFS(測量台帳1ｓ[入金額],測量台帳1ｓ[精算
グループ],確報【４月】!$H21,測量台帳1ｓ[入金月（月のみ）],確報【４月】!$A$1,測量台帳1ｓ[NC区分],"多摩")+SUMIFS(測量台帳1__2ｓ[入金額(後)],測量台帳1__2ｓ[精算
グループ(後)],確報【４月】!$H21,測量台帳1__2ｓ[入金月(後)（月のみ）],確報【４月】!$A$1,測量台帳1__2ｓ[NC区分],"多摩")</f>
        <v>0</v>
      </c>
      <c r="J21" s="709" t="s">
        <v>16504</v>
      </c>
      <c r="K21" s="710"/>
      <c r="L21" s="709" t="s">
        <v>16504</v>
      </c>
      <c r="M21" s="710"/>
      <c r="N21" s="711" t="s">
        <v>16504</v>
      </c>
      <c r="O21" s="712"/>
      <c r="P21" s="713" t="s">
        <v>16612</v>
      </c>
      <c r="Q21" s="714">
        <f>SUMIFS(台帳表ｔ[金額],台帳表ｔ[精算
グループ],確報【４月】!$H21,台帳表ｔ[入金月（月のみ）],確報【４月】!$A$1,台帳表ｔ[ＮＣ区分],"多摩")+SUMIFS(測量台帳1ｔ[入金額],測量台帳1ｔ[精算
グループ],確報【４月】!$H21,測量台帳1ｔ[入金月（月のみ）],確報【４月】!$A$1,測量台帳1ｔ[NC区分],"多摩")+SUMIFS(測量台帳1__2ｔ[入金額(後)],測量台帳1__2ｔ[精算
グループ(後)],確報【４月】!$H21,測量台帳1__2ｔ[入金月(後)（月のみ）],確報【４月】!$A$1,測量台帳1__2ｔ[NC区分],"多摩")+SUMIFS(台帳表ｔ[金額],台帳表ｔ[精算
グループ],確報【４月】!$H21,台帳表ｔ[入金月（月のみ）],確報【４月】!$A$1,台帳表ｔ[ＮＣ区分],"西部")+SUMIFS(測量台帳1ｔ[入金額],測量台帳1ｔ[精算
グループ],確報【４月】!$H21,測量台帳1ｔ[入金月（月のみ）],確報【４月】!$A$1,測量台帳1ｔ[NC区分],"西部")+SUMIFS(測量台帳1__2ｔ[入金額(後)],測量台帳1__2ｔ[精算
グループ(後)],確報【４月】!$H21,測量台帳1__2ｔ[入金月(後)（月のみ）],確報【４月】!$A$1,測量台帳1__2ｔ[NC区分],"西部")</f>
        <v>0</v>
      </c>
      <c r="R21" s="713" t="s">
        <v>16612</v>
      </c>
      <c r="S21" s="715"/>
      <c r="T21" s="716" t="s">
        <v>16612</v>
      </c>
      <c r="U21" s="714"/>
      <c r="V21" s="713" t="s">
        <v>16612</v>
      </c>
      <c r="W21" s="714" cm="1">
        <f t="array" ref="W21">INDEX(設備G入力用!$F$2:$Q$72,ROW(A17), MATCH($A$1,設備G入力用!$F$2:$Q$2,0))</f>
        <v>0</v>
      </c>
      <c r="X21" s="707"/>
      <c r="Y21" s="24"/>
      <c r="Z21" s="13"/>
      <c r="AA21" s="1074"/>
      <c r="AB21" s="299" t="s">
        <v>16508</v>
      </c>
      <c r="AC21" s="112">
        <f t="shared" si="1"/>
        <v>0</v>
      </c>
      <c r="AD21" s="10"/>
      <c r="AE21" s="10"/>
      <c r="AF21" s="202" t="str">
        <f>IFERROR(_xlfn.XLOOKUP(確報【４月】!$AE21,台帳表ｓ[整理番号],台帳表ｓ[繁閑調整]),"")</f>
        <v/>
      </c>
      <c r="AG21" s="277" t="str">
        <f>IFERROR(_xlfn.XLOOKUP(確報【４月】!$AE21,台帳表ｓ[整理番号],台帳表ｓ[精算
グループ]),"")</f>
        <v/>
      </c>
      <c r="AH21" s="278" t="str">
        <f>IFERROR(_xlfn.XLOOKUP(確報【４月】!$AE21,台帳表ｓ[整理番号],台帳表ｓ[請求書発行番号]),"")</f>
        <v/>
      </c>
      <c r="AI21" s="269" t="str">
        <f>IFERROR(_xlfn.XLOOKUP(確報【４月】!$AE21,台帳表ｓ[整理番号],台帳表ｓ[繁閑調整金]),"")</f>
        <v/>
      </c>
      <c r="AJ21" s="139"/>
      <c r="AL21" s="202" t="str">
        <f>IFERROR(_xlfn.XLOOKUP(確報【４月】!AK21,台帳表ｔ[整理番号],台帳表ｔ[繁閑調整]),"")</f>
        <v/>
      </c>
      <c r="AM21" s="277" t="str">
        <f>IFERROR(_xlfn.XLOOKUP(確報【４月】!AK21,台帳表ｔ[整理番号],台帳表ｔ[精算
グループ]),"")</f>
        <v/>
      </c>
      <c r="AN21" s="278" t="str">
        <f>IFERROR(_xlfn.XLOOKUP(確報【４月】!AK21,台帳表ｔ[整理番号],台帳表ｔ[請求書発行番号]),"")</f>
        <v/>
      </c>
      <c r="AO21" s="269" t="str">
        <f>IFERROR(_xlfn.XLOOKUP(確報【４月】!AK21,台帳表ｔ[整理番号],台帳表ｔ[繁閑調整金]),"")</f>
        <v/>
      </c>
      <c r="AP21" s="275"/>
      <c r="AR21" s="202" t="str">
        <f>IFERROR(_xlfn.XLOOKUP(確報【４月】!AQ21,台帳表ｋ[整理番号],台帳表ｋ[繁閑調整]),"")</f>
        <v/>
      </c>
      <c r="AS21" s="277" t="str">
        <f>IFERROR(_xlfn.XLOOKUP(確報【４月】!AQ21,台帳表ｋ[整理番号],台帳表ｋ[精算
グループ]),"")</f>
        <v/>
      </c>
      <c r="AT21" s="278" t="str">
        <f>IFERROR(_xlfn.XLOOKUP(確報【４月】!AQ21,台帳表ｋ[整理番号],台帳表ｋ[請求書発行番号]),"")</f>
        <v/>
      </c>
      <c r="AU21" s="269" t="str">
        <f>IFERROR(_xlfn.XLOOKUP(確報【４月】!AQ21,台帳表ｋ[整理番号],台帳表ｋ[繁閑調整金]),"")</f>
        <v/>
      </c>
      <c r="AV21" s="275"/>
      <c r="AX21" s="202" t="str">
        <f>IFERROR(_xlfn.XLOOKUP(確報【４月】!AW21,台帳表ｋ[整理番号],台帳表ｋ[繁閑調整]),"")</f>
        <v/>
      </c>
      <c r="AY21" s="277" t="str">
        <f>IFERROR(_xlfn.XLOOKUP(確報【４月】!AW21,台帳表ｋ[整理番号],台帳表ｋ[精算
グループ]),"")</f>
        <v/>
      </c>
      <c r="AZ21" s="278" t="str">
        <f>IFERROR(_xlfn.XLOOKUP(確報【４月】!AW21,台帳表ｋ[整理番号],台帳表ｋ[請求書発行番号]),"")</f>
        <v/>
      </c>
      <c r="BA21" s="269" t="str">
        <f>IFERROR(_xlfn.XLOOKUP(確報【４月】!AW21,台帳表ｋ[整理番号],台帳表ｋ[繁閑調整金]),"")</f>
        <v/>
      </c>
      <c r="BB21" s="746" t="s">
        <v>16685</v>
      </c>
    </row>
    <row r="22" spans="1:54" ht="15.75" customHeight="1" thickBot="1">
      <c r="A22" s="927"/>
      <c r="B22" s="927"/>
      <c r="C22" s="927"/>
      <c r="D22" s="976"/>
      <c r="E22" s="927"/>
      <c r="F22" s="205" t="s">
        <v>16505</v>
      </c>
      <c r="G22" s="52" t="s">
        <v>16606</v>
      </c>
      <c r="H22" s="53" t="s">
        <v>16506</v>
      </c>
      <c r="I22" s="166">
        <f>SUMIFS(台帳表ｓ[金額],台帳表ｓ[精算
グループ],確報【４月】!$H22,台帳表ｓ[入金月（月のみ）],確報【４月】!$A$1,台帳表ｓ[ＮＣ区分],"西部")+SUMIFS(測量台帳1ｓ[入金額],測量台帳1ｓ[精算
グループ],確報【４月】!$H22,測量台帳1ｓ[入金月（月のみ）],確報【４月】!$A$1,測量台帳1ｓ[NC区分],"西部")+SUMIFS(測量台帳1__2ｓ[入金額(後)],測量台帳1__2ｓ[精算
グループ(後)],確報【４月】!$H22,測量台帳1__2ｓ[入金月(後)（月のみ）],確報【４月】!$A$1,測量台帳1__2ｓ[NC区分],"西部")+SUMIFS(台帳表ｓ[金額],台帳表ｓ[精算
グループ],確報【４月】!$H22,台帳表ｓ[入金月（月のみ）],確報【４月】!$A$1,台帳表ｓ[ＮＣ区分],"多摩")+SUMIFS(測量台帳1ｓ[入金額],測量台帳1ｓ[精算
グループ],確報【４月】!$H22,測量台帳1ｓ[入金月（月のみ）],確報【４月】!$A$1,測量台帳1ｓ[NC区分],"多摩")+SUMIFS(測量台帳1__2ｓ[入金額(後)],測量台帳1__2ｓ[精算
グループ(後)],確報【４月】!$H22,測量台帳1__2ｓ[入金月(後)（月のみ）],確報【４月】!$A$1,測量台帳1__2ｓ[NC区分],"多摩")</f>
        <v>0</v>
      </c>
      <c r="J22" s="81" t="s">
        <v>16506</v>
      </c>
      <c r="K22" s="82"/>
      <c r="L22" s="81" t="s">
        <v>16506</v>
      </c>
      <c r="M22" s="82"/>
      <c r="N22" s="69" t="s">
        <v>16506</v>
      </c>
      <c r="O22" s="70"/>
      <c r="P22" s="53" t="s">
        <v>315</v>
      </c>
      <c r="Q22" s="54">
        <f>SUMIFS(台帳表ｔ[金額],台帳表ｔ[精算
グループ],確報【４月】!$H22,台帳表ｔ[入金月（月のみ）],確報【４月】!$A$1,台帳表ｔ[ＮＣ区分],"多摩")+SUMIFS(測量台帳1ｔ[入金額],測量台帳1ｔ[精算
グループ],確報【４月】!$H22,測量台帳1ｔ[入金月（月のみ）],確報【４月】!$A$1,測量台帳1ｔ[NC区分],"多摩")+SUMIFS(測量台帳1__2ｔ[入金額(後)],測量台帳1__2ｔ[精算
グループ(後)],確報【４月】!$H22,測量台帳1__2ｔ[入金月(後)（月のみ）],確報【４月】!$A$1,測量台帳1__2ｔ[NC区分],"多摩")+SUMIFS(台帳表ｔ[金額],台帳表ｔ[精算
グループ],確報【４月】!$H22,台帳表ｔ[入金月（月のみ）],確報【４月】!$A$1,台帳表ｔ[ＮＣ区分],"西部")+SUMIFS(測量台帳1ｔ[入金額],測量台帳1ｔ[精算
グループ],確報【４月】!$H22,測量台帳1ｔ[入金月（月のみ）],確報【４月】!$A$1,測量台帳1ｔ[NC区分],"西部")+SUMIFS(測量台帳1__2ｔ[入金額(後)],測量台帳1__2ｔ[精算
グループ(後)],確報【４月】!$H22,測量台帳1__2ｔ[入金月(後)（月のみ）],確報【４月】!$A$1,測量台帳1__2ｔ[NC区分],"西部")</f>
        <v>0</v>
      </c>
      <c r="R22" s="53" t="s">
        <v>315</v>
      </c>
      <c r="S22" s="88"/>
      <c r="T22" s="89" t="s">
        <v>315</v>
      </c>
      <c r="U22" s="54"/>
      <c r="V22" s="53" t="s">
        <v>315</v>
      </c>
      <c r="W22" s="54" cm="1">
        <f t="array" ref="W22">INDEX(設備G入力用!$F$2:$Q$72,ROW(A17), MATCH($A$1,設備G入力用!$F$2:$Q$2,0))</f>
        <v>0</v>
      </c>
      <c r="X22" s="71">
        <f t="shared" ref="X22:X24" si="3">SUM(I22,K22,M22,O22,Q22,S22,U22,W22)</f>
        <v>0</v>
      </c>
      <c r="Y22" s="24"/>
      <c r="Z22" s="13"/>
      <c r="AA22" s="1075"/>
      <c r="AB22" s="302" t="s">
        <v>16510</v>
      </c>
      <c r="AC22" s="172">
        <f t="shared" si="1"/>
        <v>0</v>
      </c>
      <c r="AD22" s="10"/>
      <c r="AE22" s="10"/>
      <c r="AF22" s="202" t="str">
        <f>IFERROR(_xlfn.XLOOKUP(確報【４月】!$AE22,台帳表ｓ[整理番号],台帳表ｓ[繁閑調整]),"")</f>
        <v/>
      </c>
      <c r="AG22" s="277" t="str">
        <f>IFERROR(_xlfn.XLOOKUP(確報【４月】!$AE22,台帳表ｓ[整理番号],台帳表ｓ[精算
グループ]),"")</f>
        <v/>
      </c>
      <c r="AH22" s="278" t="str">
        <f>IFERROR(_xlfn.XLOOKUP(確報【４月】!$AE22,台帳表ｓ[整理番号],台帳表ｓ[請求書発行番号]),"")</f>
        <v/>
      </c>
      <c r="AI22" s="269" t="str">
        <f>IFERROR(_xlfn.XLOOKUP(確報【４月】!$AE22,台帳表ｓ[整理番号],台帳表ｓ[繁閑調整金]),"")</f>
        <v/>
      </c>
      <c r="AJ22" s="139"/>
      <c r="AL22" s="202" t="str">
        <f>IFERROR(_xlfn.XLOOKUP(確報【４月】!AK22,台帳表ｔ[整理番号],台帳表ｔ[繁閑調整]),"")</f>
        <v/>
      </c>
      <c r="AM22" s="277" t="str">
        <f>IFERROR(_xlfn.XLOOKUP(確報【４月】!AK22,台帳表ｔ[整理番号],台帳表ｔ[精算
グループ]),"")</f>
        <v/>
      </c>
      <c r="AN22" s="278" t="str">
        <f>IFERROR(_xlfn.XLOOKUP(確報【４月】!AK22,台帳表ｔ[整理番号],台帳表ｔ[請求書発行番号]),"")</f>
        <v/>
      </c>
      <c r="AO22" s="269" t="str">
        <f>IFERROR(_xlfn.XLOOKUP(確報【４月】!AK22,台帳表ｔ[整理番号],台帳表ｔ[繁閑調整金]),"")</f>
        <v/>
      </c>
      <c r="AP22" s="275"/>
      <c r="AR22" s="202" t="str">
        <f>IFERROR(_xlfn.XLOOKUP(確報【４月】!AQ22,台帳表ｋ[整理番号],台帳表ｋ[繁閑調整]),"")</f>
        <v/>
      </c>
      <c r="AS22" s="277" t="str">
        <f>IFERROR(_xlfn.XLOOKUP(確報【４月】!AQ22,台帳表ｋ[整理番号],台帳表ｋ[精算
グループ]),"")</f>
        <v/>
      </c>
      <c r="AT22" s="278" t="str">
        <f>IFERROR(_xlfn.XLOOKUP(確報【４月】!AQ22,台帳表ｋ[整理番号],台帳表ｋ[請求書発行番号]),"")</f>
        <v/>
      </c>
      <c r="AU22" s="269" t="str">
        <f>IFERROR(_xlfn.XLOOKUP(確報【４月】!AQ22,台帳表ｋ[整理番号],台帳表ｋ[繁閑調整金]),"")</f>
        <v/>
      </c>
      <c r="AV22" s="275"/>
      <c r="AX22" s="202" t="str">
        <f>IFERROR(_xlfn.XLOOKUP(確報【４月】!AW22,台帳表ｋ[整理番号],台帳表ｋ[繁閑調整]),"")</f>
        <v/>
      </c>
      <c r="AY22" s="277" t="str">
        <f>IFERROR(_xlfn.XLOOKUP(確報【４月】!AW22,台帳表ｋ[整理番号],台帳表ｋ[精算
グループ]),"")</f>
        <v/>
      </c>
      <c r="AZ22" s="278" t="str">
        <f>IFERROR(_xlfn.XLOOKUP(確報【４月】!AW22,台帳表ｋ[整理番号],台帳表ｋ[請求書発行番号]),"")</f>
        <v/>
      </c>
      <c r="BA22" s="269" t="str">
        <f>IFERROR(_xlfn.XLOOKUP(確報【４月】!AW22,台帳表ｋ[整理番号],台帳表ｋ[繁閑調整金]),"")</f>
        <v/>
      </c>
    </row>
    <row r="23" spans="1:54" ht="15.75" customHeight="1" thickTop="1" thickBot="1">
      <c r="A23" s="927"/>
      <c r="B23" s="927"/>
      <c r="C23" s="927"/>
      <c r="D23" s="976"/>
      <c r="E23" s="927"/>
      <c r="F23" s="55" t="s">
        <v>16507</v>
      </c>
      <c r="G23" s="26" t="s">
        <v>16606</v>
      </c>
      <c r="H23" s="27" t="s">
        <v>16508</v>
      </c>
      <c r="I23" s="28">
        <f>SUMIFS(台帳表ｓ[金額],台帳表ｓ[精算
グループ],確報【４月】!$H23,台帳表ｓ[入金月（月のみ）],確報【４月】!$A$1,台帳表ｓ[ＮＣ区分],"西部")+SUMIFS(測量台帳1ｓ[入金額],測量台帳1ｓ[精算
グループ],確報【４月】!$H23,測量台帳1ｓ[入金月（月のみ）],確報【４月】!$A$1,測量台帳1ｓ[NC区分],"西部")+SUMIFS(測量台帳1__2ｓ[入金額(後)],測量台帳1__2ｓ[精算
グループ(後)],確報【４月】!$H23,測量台帳1__2ｓ[入金月(後)（月のみ）],確報【４月】!$A$1,測量台帳1__2ｓ[NC区分],"西部")+SUMIFS(台帳表ｓ[金額],台帳表ｓ[精算
グループ],確報【４月】!$H23,台帳表ｓ[入金月（月のみ）],確報【４月】!$A$1,台帳表ｓ[ＮＣ区分],"多摩")+SUMIFS(測量台帳1ｓ[入金額],測量台帳1ｓ[精算
グループ],確報【４月】!$H23,測量台帳1ｓ[入金月（月のみ）],確報【４月】!$A$1,測量台帳1ｓ[NC区分],"多摩")+SUMIFS(測量台帳1__2ｓ[入金額(後)],測量台帳1__2ｓ[精算
グループ(後)],確報【４月】!$H23,測量台帳1__2ｓ[入金月(後)（月のみ）],確報【４月】!$A$1,測量台帳1__2ｓ[NC区分],"多摩")</f>
        <v>0</v>
      </c>
      <c r="J23" s="78" t="s">
        <v>16508</v>
      </c>
      <c r="K23" s="40"/>
      <c r="L23" s="78" t="s">
        <v>16508</v>
      </c>
      <c r="M23" s="40"/>
      <c r="N23" s="60" t="s">
        <v>16508</v>
      </c>
      <c r="O23" s="61"/>
      <c r="P23" s="27" t="s">
        <v>16508</v>
      </c>
      <c r="Q23" s="29">
        <f>SUMIFS(台帳表ｔ[金額],台帳表ｔ[精算
グループ],確報【４月】!$H23,台帳表ｔ[入金月（月のみ）],確報【４月】!$A$1,台帳表ｔ[ＮＣ区分],"多摩")+SUMIFS(測量台帳1ｔ[入金額],測量台帳1ｔ[精算
グループ],確報【４月】!$H23,測量台帳1ｔ[入金月（月のみ）],確報【４月】!$A$1,測量台帳1ｔ[NC区分],"多摩")+SUMIFS(測量台帳1__2ｔ[入金額(後)],測量台帳1__2ｔ[精算
グループ(後)],確報【４月】!$H23,測量台帳1__2ｔ[入金月(後)（月のみ）],確報【４月】!$A$1,測量台帳1__2ｔ[NC区分],"多摩")+SUMIFS(台帳表ｔ[金額],台帳表ｔ[精算
グループ],確報【４月】!$H23,台帳表ｔ[入金月（月のみ）],確報【４月】!$A$1,台帳表ｔ[ＮＣ区分],"西部")+SUMIFS(測量台帳1ｔ[入金額],測量台帳1ｔ[精算
グループ],確報【４月】!$H23,測量台帳1ｔ[入金月（月のみ）],確報【４月】!$A$1,測量台帳1ｔ[NC区分],"西部")+SUMIFS(測量台帳1__2ｔ[入金額(後)],測量台帳1__2ｔ[精算
グループ(後)],確報【４月】!$H23,測量台帳1__2ｔ[入金月(後)（月のみ）],確報【４月】!$A$1,測量台帳1__2ｔ[NC区分],"西部")</f>
        <v>0</v>
      </c>
      <c r="R23" s="27" t="s">
        <v>620</v>
      </c>
      <c r="S23" s="92"/>
      <c r="T23" s="93" t="s">
        <v>620</v>
      </c>
      <c r="U23" s="29"/>
      <c r="V23" s="27" t="s">
        <v>620</v>
      </c>
      <c r="W23" s="29" cm="1">
        <f t="array" ref="W23">INDEX(設備G入力用!$F$2:$Q$72,ROW(A18), MATCH($A$1,設備G入力用!$F$2:$Q$2,0))</f>
        <v>0</v>
      </c>
      <c r="X23" s="30">
        <f t="shared" si="3"/>
        <v>0</v>
      </c>
      <c r="AA23" s="1071" t="s">
        <v>16613</v>
      </c>
      <c r="AB23" s="1072"/>
      <c r="AC23" s="323">
        <f>SUM(AC6:AC22)</f>
        <v>0</v>
      </c>
      <c r="AD23" s="10"/>
      <c r="AE23" s="10"/>
      <c r="AF23" s="202" t="str">
        <f>IFERROR(_xlfn.XLOOKUP(確報【４月】!$AE23,台帳表ｓ[整理番号],台帳表ｓ[繁閑調整]),"")</f>
        <v/>
      </c>
      <c r="AG23" s="277" t="str">
        <f>IFERROR(_xlfn.XLOOKUP(確報【４月】!$AE23,台帳表ｓ[整理番号],台帳表ｓ[精算
グループ]),"")</f>
        <v/>
      </c>
      <c r="AH23" s="278" t="str">
        <f>IFERROR(_xlfn.XLOOKUP(確報【４月】!$AE23,台帳表ｓ[整理番号],台帳表ｓ[請求書発行番号]),"")</f>
        <v/>
      </c>
      <c r="AI23" s="269" t="str">
        <f>IFERROR(_xlfn.XLOOKUP(確報【４月】!$AE23,台帳表ｓ[整理番号],台帳表ｓ[繁閑調整金]),"")</f>
        <v/>
      </c>
      <c r="AJ23" s="139"/>
      <c r="AL23" s="202" t="str">
        <f>IFERROR(_xlfn.XLOOKUP(確報【４月】!AK23,台帳表ｔ[整理番号],台帳表ｔ[繁閑調整]),"")</f>
        <v/>
      </c>
      <c r="AM23" s="277" t="str">
        <f>IFERROR(_xlfn.XLOOKUP(確報【４月】!AK23,台帳表ｔ[整理番号],台帳表ｔ[精算
グループ]),"")</f>
        <v/>
      </c>
      <c r="AN23" s="278" t="str">
        <f>IFERROR(_xlfn.XLOOKUP(確報【４月】!AK23,台帳表ｔ[整理番号],台帳表ｔ[請求書発行番号]),"")</f>
        <v/>
      </c>
      <c r="AO23" s="269" t="str">
        <f>IFERROR(_xlfn.XLOOKUP(確報【４月】!AK23,台帳表ｔ[整理番号],台帳表ｔ[繁閑調整金]),"")</f>
        <v/>
      </c>
      <c r="AP23" s="275"/>
      <c r="AR23" s="202" t="str">
        <f>IFERROR(_xlfn.XLOOKUP(確報【４月】!AQ23,台帳表ｋ[整理番号],台帳表ｋ[繁閑調整]),"")</f>
        <v/>
      </c>
      <c r="AS23" s="277" t="str">
        <f>IFERROR(_xlfn.XLOOKUP(確報【４月】!AQ23,台帳表ｋ[整理番号],台帳表ｋ[精算
グループ]),"")</f>
        <v/>
      </c>
      <c r="AT23" s="278" t="str">
        <f>IFERROR(_xlfn.XLOOKUP(確報【４月】!AQ23,台帳表ｋ[整理番号],台帳表ｋ[請求書発行番号]),"")</f>
        <v/>
      </c>
      <c r="AU23" s="269" t="str">
        <f>IFERROR(_xlfn.XLOOKUP(確報【４月】!AQ23,台帳表ｋ[整理番号],台帳表ｋ[繁閑調整金]),"")</f>
        <v/>
      </c>
      <c r="AV23" s="275"/>
      <c r="AX23" s="202" t="str">
        <f>IFERROR(_xlfn.XLOOKUP(確報【４月】!AW23,台帳表ｋ[整理番号],台帳表ｋ[繁閑調整]),"")</f>
        <v/>
      </c>
      <c r="AY23" s="277" t="str">
        <f>IFERROR(_xlfn.XLOOKUP(確報【４月】!AW23,台帳表ｋ[整理番号],台帳表ｋ[精算
グループ]),"")</f>
        <v/>
      </c>
      <c r="AZ23" s="278" t="str">
        <f>IFERROR(_xlfn.XLOOKUP(確報【４月】!AW23,台帳表ｋ[整理番号],台帳表ｋ[請求書発行番号]),"")</f>
        <v/>
      </c>
      <c r="BA23" s="269" t="str">
        <f>IFERROR(_xlfn.XLOOKUP(確報【４月】!AW23,台帳表ｋ[整理番号],台帳表ｋ[繁閑調整金]),"")</f>
        <v/>
      </c>
    </row>
    <row r="24" spans="1:54" ht="15.75" customHeight="1" thickBot="1">
      <c r="A24" s="927"/>
      <c r="B24" s="927"/>
      <c r="C24" s="927"/>
      <c r="D24" s="979"/>
      <c r="E24" s="928"/>
      <c r="F24" s="25" t="s">
        <v>16509</v>
      </c>
      <c r="G24" s="52" t="s">
        <v>16606</v>
      </c>
      <c r="H24" s="27" t="s">
        <v>16510</v>
      </c>
      <c r="I24" s="28">
        <f>SUMIFS(台帳表ｓ[金額],台帳表ｓ[精算
グループ],確報【４月】!$H24,台帳表ｓ[入金月（月のみ）],確報【４月】!$A$1,台帳表ｓ[ＮＣ区分],"西部")+SUMIFS(測量台帳1ｓ[入金額],測量台帳1ｓ[精算
グループ],確報【４月】!$H24,測量台帳1ｓ[入金月（月のみ）],確報【４月】!$A$1,測量台帳1ｓ[NC区分],"西部")+SUMIFS(測量台帳1__2ｓ[入金額(後)],測量台帳1__2ｓ[精算
グループ(後)],確報【４月】!$H24,測量台帳1__2ｓ[入金月(後)（月のみ）],確報【４月】!$A$1,測量台帳1__2ｓ[NC区分],"西部")+SUMIFS(台帳表ｓ[金額],台帳表ｓ[精算
グループ],確報【４月】!$H24,台帳表ｓ[入金月（月のみ）],確報【４月】!$A$1,台帳表ｓ[ＮＣ区分],"多摩")+SUMIFS(測量台帳1ｓ[入金額],測量台帳1ｓ[精算
グループ],確報【４月】!$H24,測量台帳1ｓ[入金月（月のみ）],確報【４月】!$A$1,測量台帳1ｓ[NC区分],"多摩")+SUMIFS(測量台帳1__2ｓ[入金額(後)],測量台帳1__2ｓ[精算
グループ(後)],確報【４月】!$H24,測量台帳1__2ｓ[入金月(後)（月のみ）],確報【４月】!$A$1,測量台帳1__2ｓ[NC区分],"多摩")</f>
        <v>0</v>
      </c>
      <c r="J24" s="78" t="s">
        <v>16510</v>
      </c>
      <c r="K24" s="40"/>
      <c r="L24" s="78" t="s">
        <v>16510</v>
      </c>
      <c r="M24" s="40"/>
      <c r="N24" s="60" t="s">
        <v>16510</v>
      </c>
      <c r="O24" s="61"/>
      <c r="P24" s="27" t="s">
        <v>16510</v>
      </c>
      <c r="Q24" s="29">
        <f>SUMIFS(台帳表ｔ[金額],台帳表ｔ[精算
グループ],確報【４月】!$H24,台帳表ｔ[入金月（月のみ）],確報【４月】!$A$1,台帳表ｔ[ＮＣ区分],"多摩")+SUMIFS(測量台帳1ｔ[入金額],測量台帳1ｔ[精算
グループ],確報【４月】!$H24,測量台帳1ｔ[入金月（月のみ）],確報【４月】!$A$1,測量台帳1ｔ[NC区分],"多摩")+SUMIFS(測量台帳1__2ｔ[入金額(後)],測量台帳1__2ｔ[精算
グループ(後)],確報【４月】!$H24,測量台帳1__2ｔ[入金月(後)（月のみ）],確報【４月】!$A$1,測量台帳1__2ｔ[NC区分],"多摩")+SUMIFS(台帳表ｔ[金額],台帳表ｔ[精算
グループ],確報【４月】!$H24,台帳表ｔ[入金月（月のみ）],確報【４月】!$A$1,台帳表ｔ[ＮＣ区分],"西部")+SUMIFS(測量台帳1ｔ[入金額],測量台帳1ｔ[精算
グループ],確報【４月】!$H24,測量台帳1ｔ[入金月（月のみ）],確報【４月】!$A$1,測量台帳1ｔ[NC区分],"西部")+SUMIFS(測量台帳1__2ｔ[入金額(後)],測量台帳1__2ｔ[精算
グループ(後)],確報【４月】!$H24,測量台帳1__2ｔ[入金月(後)（月のみ）],確報【４月】!$A$1,測量台帳1__2ｔ[NC区分],"西部")</f>
        <v>0</v>
      </c>
      <c r="R24" s="27" t="s">
        <v>16510</v>
      </c>
      <c r="S24" s="92"/>
      <c r="T24" s="93" t="s">
        <v>16510</v>
      </c>
      <c r="U24" s="29"/>
      <c r="V24" s="27" t="s">
        <v>16510</v>
      </c>
      <c r="W24" s="29" cm="1">
        <f t="array" ref="W24">INDEX(設備G入力用!$F$2:$Q$72,ROW(A19), MATCH($A$1,設備G入力用!$F$2:$Q$2,0))</f>
        <v>0</v>
      </c>
      <c r="X24" s="30">
        <f t="shared" si="3"/>
        <v>0</v>
      </c>
      <c r="Y24" s="16">
        <f>SUM(X20:X24)</f>
        <v>0</v>
      </c>
      <c r="Z24" s="13" t="s">
        <v>16614</v>
      </c>
      <c r="AA24" s="982" t="s">
        <v>16511</v>
      </c>
      <c r="AB24" s="303" t="s">
        <v>95</v>
      </c>
      <c r="AC24" s="172">
        <f t="shared" ref="AC24:AC29" si="4">SUM(I25,K25,M25,O25,Q25,S25,U25,W25)</f>
        <v>0</v>
      </c>
      <c r="AD24" s="10"/>
      <c r="AE24" s="10"/>
      <c r="AF24" s="202" t="str">
        <f>IFERROR(_xlfn.XLOOKUP(確報【４月】!$AE24,台帳表ｓ[整理番号],台帳表ｓ[繁閑調整]),"")</f>
        <v/>
      </c>
      <c r="AG24" s="277" t="str">
        <f>IFERROR(_xlfn.XLOOKUP(確報【４月】!$AE24,台帳表ｓ[整理番号],台帳表ｓ[精算
グループ]),"")</f>
        <v/>
      </c>
      <c r="AH24" s="278" t="str">
        <f>IFERROR(_xlfn.XLOOKUP(確報【４月】!$AE24,台帳表ｓ[整理番号],台帳表ｓ[請求書発行番号]),"")</f>
        <v/>
      </c>
      <c r="AI24" s="269" t="str">
        <f>IFERROR(_xlfn.XLOOKUP(確報【４月】!$AE24,台帳表ｓ[整理番号],台帳表ｓ[繁閑調整金]),"")</f>
        <v/>
      </c>
      <c r="AJ24" s="139"/>
      <c r="AL24" s="202" t="str">
        <f>IFERROR(_xlfn.XLOOKUP(確報【４月】!AK24,台帳表ｔ[整理番号],台帳表ｔ[繁閑調整]),"")</f>
        <v/>
      </c>
      <c r="AM24" s="277" t="str">
        <f>IFERROR(_xlfn.XLOOKUP(確報【４月】!AK24,台帳表ｔ[整理番号],台帳表ｔ[精算
グループ]),"")</f>
        <v/>
      </c>
      <c r="AN24" s="278" t="str">
        <f>IFERROR(_xlfn.XLOOKUP(確報【４月】!AK24,台帳表ｔ[整理番号],台帳表ｔ[請求書発行番号]),"")</f>
        <v/>
      </c>
      <c r="AO24" s="269" t="str">
        <f>IFERROR(_xlfn.XLOOKUP(確報【４月】!AK24,台帳表ｔ[整理番号],台帳表ｔ[繁閑調整金]),"")</f>
        <v/>
      </c>
      <c r="AP24" s="275"/>
      <c r="AR24" s="202" t="str">
        <f>IFERROR(_xlfn.XLOOKUP(確報【４月】!AQ24,台帳表ｋ[整理番号],台帳表ｋ[繁閑調整]),"")</f>
        <v/>
      </c>
      <c r="AS24" s="277" t="str">
        <f>IFERROR(_xlfn.XLOOKUP(確報【４月】!AQ24,台帳表ｋ[整理番号],台帳表ｋ[精算
グループ]),"")</f>
        <v/>
      </c>
      <c r="AT24" s="278" t="str">
        <f>IFERROR(_xlfn.XLOOKUP(確報【４月】!AQ24,台帳表ｋ[整理番号],台帳表ｋ[請求書発行番号]),"")</f>
        <v/>
      </c>
      <c r="AU24" s="269" t="str">
        <f>IFERROR(_xlfn.XLOOKUP(確報【４月】!AQ24,台帳表ｋ[整理番号],台帳表ｋ[繁閑調整金]),"")</f>
        <v/>
      </c>
      <c r="AV24" s="275"/>
      <c r="AX24" s="202" t="str">
        <f>IFERROR(_xlfn.XLOOKUP(確報【４月】!AW24,台帳表ｋ[整理番号],台帳表ｋ[繁閑調整]),"")</f>
        <v/>
      </c>
      <c r="AY24" s="277" t="str">
        <f>IFERROR(_xlfn.XLOOKUP(確報【４月】!AW24,台帳表ｋ[整理番号],台帳表ｋ[精算
グループ]),"")</f>
        <v/>
      </c>
      <c r="AZ24" s="278" t="str">
        <f>IFERROR(_xlfn.XLOOKUP(確報【４月】!AW24,台帳表ｋ[整理番号],台帳表ｋ[請求書発行番号]),"")</f>
        <v/>
      </c>
      <c r="BA24" s="269" t="str">
        <f>IFERROR(_xlfn.XLOOKUP(確報【４月】!AW24,台帳表ｋ[整理番号],台帳表ｋ[繁閑調整金]),"")</f>
        <v/>
      </c>
    </row>
    <row r="25" spans="1:54" ht="15" customHeight="1">
      <c r="A25" s="927"/>
      <c r="B25" s="927"/>
      <c r="C25" s="927"/>
      <c r="D25" s="973" t="s">
        <v>16511</v>
      </c>
      <c r="E25" s="926" t="s">
        <v>16512</v>
      </c>
      <c r="F25" s="57" t="s">
        <v>16513</v>
      </c>
      <c r="G25" s="19" t="s">
        <v>16606</v>
      </c>
      <c r="H25" s="167" t="s">
        <v>95</v>
      </c>
      <c r="I25" s="168"/>
      <c r="J25" s="58" t="s">
        <v>95</v>
      </c>
      <c r="K25" s="168"/>
      <c r="L25" s="58" t="s">
        <v>95</v>
      </c>
      <c r="M25" s="168"/>
      <c r="N25" s="58" t="s">
        <v>95</v>
      </c>
      <c r="O25" s="59">
        <f>SUMIFS(台帳表ｓ[金額],台帳表ｓ[精算
グループ],確報【４月】!$H25,台帳表ｓ[入金月（月のみ）],確報【４月】!$A$1,台帳表ｓ[ＮＣ区分],"南部")+SUMIFS(測量台帳1ｓ[入金額],測量台帳1ｓ[精算
グループ],確報【４月】!$H25,測量台帳1ｓ[入金月（月のみ）],確報【４月】!$A$1,測量台帳1ｓ[NC区分],"南部")+SUMIFS(測量台帳1__2ｓ[入金額(後)],測量台帳1__2ｓ[精算
グループ(後)],確報【４月】!$H25,測量台帳1__2ｓ[入金月(後)（月のみ）],確報【４月】!$A$1,測量台帳1__2ｓ[NC区分],"南部")</f>
        <v>0</v>
      </c>
      <c r="P25" s="167" t="s">
        <v>95</v>
      </c>
      <c r="Q25" s="59"/>
      <c r="R25" s="167" t="s">
        <v>95</v>
      </c>
      <c r="S25" s="168"/>
      <c r="T25" s="58" t="s">
        <v>95</v>
      </c>
      <c r="U25" s="59"/>
      <c r="V25" s="167" t="s">
        <v>95</v>
      </c>
      <c r="W25" s="59" cm="1">
        <f t="array" ref="W25">INDEX(設備G入力用!$F$2:$Q$72,ROW(A20), MATCH($A$1,設備G入力用!$F$2:$Q$2,0))</f>
        <v>0</v>
      </c>
      <c r="X25" s="23">
        <f>SUM(I25,K25,M25,O25,Q25,S25,U25,W25)</f>
        <v>0</v>
      </c>
      <c r="Y25" s="24"/>
      <c r="Z25" s="13"/>
      <c r="AA25" s="983"/>
      <c r="AB25" s="304" t="s">
        <v>127</v>
      </c>
      <c r="AC25" s="172">
        <f t="shared" si="4"/>
        <v>0</v>
      </c>
      <c r="AD25" s="10"/>
      <c r="AE25" s="10"/>
      <c r="AF25" s="202" t="str">
        <f>IFERROR(_xlfn.XLOOKUP(確報【４月】!$AE25,台帳表ｓ[整理番号],台帳表ｓ[繁閑調整]),"")</f>
        <v/>
      </c>
      <c r="AG25" s="277" t="str">
        <f>IFERROR(_xlfn.XLOOKUP(確報【４月】!$AE25,台帳表ｓ[整理番号],台帳表ｓ[精算
グループ]),"")</f>
        <v/>
      </c>
      <c r="AH25" s="278" t="str">
        <f>IFERROR(_xlfn.XLOOKUP(確報【４月】!$AE25,台帳表ｓ[整理番号],台帳表ｓ[請求書発行番号]),"")</f>
        <v/>
      </c>
      <c r="AI25" s="269" t="str">
        <f>IFERROR(_xlfn.XLOOKUP(確報【４月】!$AE25,台帳表ｓ[整理番号],台帳表ｓ[繁閑調整金]),"")</f>
        <v/>
      </c>
      <c r="AJ25" s="139"/>
      <c r="AL25" s="202" t="str">
        <f>IFERROR(_xlfn.XLOOKUP(確報【４月】!AK25,台帳表ｔ[整理番号],台帳表ｔ[繁閑調整]),"")</f>
        <v/>
      </c>
      <c r="AM25" s="277" t="str">
        <f>IFERROR(_xlfn.XLOOKUP(確報【４月】!AK25,台帳表ｔ[整理番号],台帳表ｔ[精算
グループ]),"")</f>
        <v/>
      </c>
      <c r="AN25" s="278" t="str">
        <f>IFERROR(_xlfn.XLOOKUP(確報【４月】!AK25,台帳表ｔ[整理番号],台帳表ｔ[請求書発行番号]),"")</f>
        <v/>
      </c>
      <c r="AO25" s="269" t="str">
        <f>IFERROR(_xlfn.XLOOKUP(確報【４月】!AK25,台帳表ｔ[整理番号],台帳表ｔ[繁閑調整金]),"")</f>
        <v/>
      </c>
      <c r="AP25" s="275"/>
      <c r="AR25" s="202" t="str">
        <f>IFERROR(_xlfn.XLOOKUP(確報【４月】!AQ25,台帳表ｋ[整理番号],台帳表ｋ[繁閑調整]),"")</f>
        <v/>
      </c>
      <c r="AS25" s="277" t="str">
        <f>IFERROR(_xlfn.XLOOKUP(確報【４月】!AQ25,台帳表ｋ[整理番号],台帳表ｋ[精算
グループ]),"")</f>
        <v/>
      </c>
      <c r="AT25" s="278" t="str">
        <f>IFERROR(_xlfn.XLOOKUP(確報【４月】!AQ25,台帳表ｋ[整理番号],台帳表ｋ[請求書発行番号]),"")</f>
        <v/>
      </c>
      <c r="AU25" s="269" t="str">
        <f>IFERROR(_xlfn.XLOOKUP(確報【４月】!AQ25,台帳表ｋ[整理番号],台帳表ｋ[繁閑調整金]),"")</f>
        <v/>
      </c>
      <c r="AV25" s="275"/>
      <c r="AX25" s="202" t="str">
        <f>IFERROR(_xlfn.XLOOKUP(確報【４月】!AW25,台帳表ｋ[整理番号],台帳表ｋ[繁閑調整]),"")</f>
        <v/>
      </c>
      <c r="AY25" s="277" t="str">
        <f>IFERROR(_xlfn.XLOOKUP(確報【４月】!AW25,台帳表ｋ[整理番号],台帳表ｋ[精算
グループ]),"")</f>
        <v/>
      </c>
      <c r="AZ25" s="278" t="str">
        <f>IFERROR(_xlfn.XLOOKUP(確報【４月】!AW25,台帳表ｋ[整理番号],台帳表ｋ[請求書発行番号]),"")</f>
        <v/>
      </c>
      <c r="BA25" s="269" t="str">
        <f>IFERROR(_xlfn.XLOOKUP(確報【４月】!AW25,台帳表ｋ[整理番号],台帳表ｋ[繁閑調整金]),"")</f>
        <v/>
      </c>
    </row>
    <row r="26" spans="1:54" ht="15.75" customHeight="1">
      <c r="A26" s="927"/>
      <c r="B26" s="927"/>
      <c r="C26" s="927"/>
      <c r="D26" s="976"/>
      <c r="E26" s="927"/>
      <c r="F26" s="55" t="s">
        <v>16514</v>
      </c>
      <c r="G26" s="52" t="s">
        <v>16606</v>
      </c>
      <c r="H26" s="45" t="s">
        <v>127</v>
      </c>
      <c r="I26" s="169"/>
      <c r="J26" s="60" t="s">
        <v>127</v>
      </c>
      <c r="K26" s="169"/>
      <c r="L26" s="60" t="s">
        <v>127</v>
      </c>
      <c r="M26" s="169"/>
      <c r="N26" s="60" t="s">
        <v>127</v>
      </c>
      <c r="O26" s="61">
        <f>SUMIFS(台帳表ｓ[金額],台帳表ｓ[精算
グループ],確報【４月】!$H26,台帳表ｓ[入金月（月のみ）],確報【４月】!$A$1,台帳表ｓ[ＮＣ区分],"南部")+SUMIFS(測量台帳1ｓ[入金額],測量台帳1ｓ[精算
グループ],確報【４月】!$H26,測量台帳1ｓ[入金月（月のみ）],確報【４月】!$A$1,測量台帳1ｓ[NC区分],"南部")+SUMIFS(測量台帳1__2ｓ[入金額(後)],測量台帳1__2ｓ[精算
グループ(後)],確報【４月】!$H26,測量台帳1__2ｓ[入金月(後)（月のみ）],確報【４月】!$A$1,測量台帳1__2ｓ[NC区分],"南部")</f>
        <v>0</v>
      </c>
      <c r="P26" s="45" t="s">
        <v>127</v>
      </c>
      <c r="Q26" s="61"/>
      <c r="R26" s="45" t="s">
        <v>127</v>
      </c>
      <c r="S26" s="169"/>
      <c r="T26" s="60" t="s">
        <v>127</v>
      </c>
      <c r="U26" s="61"/>
      <c r="V26" s="45" t="s">
        <v>127</v>
      </c>
      <c r="W26" s="61" cm="1">
        <f t="array" ref="W26">INDEX(設備G入力用!$F$2:$Q$72,ROW(A21), MATCH($A$1,設備G入力用!$F$2:$Q$2,0))</f>
        <v>0</v>
      </c>
      <c r="X26" s="30">
        <f t="shared" ref="X26:X35" si="5">SUM(I26,K26,M26,O26,Q26,S26,U26,W26)</f>
        <v>0</v>
      </c>
      <c r="Y26" s="24"/>
      <c r="Z26" s="13"/>
      <c r="AA26" s="983"/>
      <c r="AB26" s="304" t="s">
        <v>16516</v>
      </c>
      <c r="AC26" s="172">
        <f t="shared" si="4"/>
        <v>0</v>
      </c>
      <c r="AD26" s="10"/>
      <c r="AE26" s="10"/>
      <c r="AF26" s="202" t="str">
        <f>IFERROR(_xlfn.XLOOKUP(確報【４月】!$AE26,台帳表ｓ[整理番号],台帳表ｓ[繁閑調整]),"")</f>
        <v/>
      </c>
      <c r="AG26" s="277" t="str">
        <f>IFERROR(_xlfn.XLOOKUP(確報【４月】!$AE26,台帳表ｓ[整理番号],台帳表ｓ[精算
グループ]),"")</f>
        <v/>
      </c>
      <c r="AH26" s="278" t="str">
        <f>IFERROR(_xlfn.XLOOKUP(確報【４月】!$AE26,台帳表ｓ[整理番号],台帳表ｓ[請求書発行番号]),"")</f>
        <v/>
      </c>
      <c r="AI26" s="269" t="str">
        <f>IFERROR(_xlfn.XLOOKUP(確報【４月】!$AE26,台帳表ｓ[整理番号],台帳表ｓ[繁閑調整金]),"")</f>
        <v/>
      </c>
      <c r="AJ26" s="139"/>
      <c r="AL26" s="202" t="str">
        <f>IFERROR(_xlfn.XLOOKUP(確報【４月】!AK26,台帳表ｔ[整理番号],台帳表ｔ[繁閑調整]),"")</f>
        <v/>
      </c>
      <c r="AM26" s="277" t="str">
        <f>IFERROR(_xlfn.XLOOKUP(確報【４月】!AK26,台帳表ｔ[整理番号],台帳表ｔ[精算
グループ]),"")</f>
        <v/>
      </c>
      <c r="AN26" s="278" t="str">
        <f>IFERROR(_xlfn.XLOOKUP(確報【４月】!AK26,台帳表ｔ[整理番号],台帳表ｔ[請求書発行番号]),"")</f>
        <v/>
      </c>
      <c r="AO26" s="269" t="str">
        <f>IFERROR(_xlfn.XLOOKUP(確報【４月】!AK26,台帳表ｔ[整理番号],台帳表ｔ[繁閑調整金]),"")</f>
        <v/>
      </c>
      <c r="AP26" s="275"/>
      <c r="AR26" s="202" t="str">
        <f>IFERROR(_xlfn.XLOOKUP(確報【４月】!AQ26,台帳表ｋ[整理番号],台帳表ｋ[繁閑調整]),"")</f>
        <v/>
      </c>
      <c r="AS26" s="277" t="str">
        <f>IFERROR(_xlfn.XLOOKUP(確報【４月】!AQ26,台帳表ｋ[整理番号],台帳表ｋ[精算
グループ]),"")</f>
        <v/>
      </c>
      <c r="AT26" s="278" t="str">
        <f>IFERROR(_xlfn.XLOOKUP(確報【４月】!AQ26,台帳表ｋ[整理番号],台帳表ｋ[請求書発行番号]),"")</f>
        <v/>
      </c>
      <c r="AU26" s="269" t="str">
        <f>IFERROR(_xlfn.XLOOKUP(確報【４月】!AQ26,台帳表ｋ[整理番号],台帳表ｋ[繁閑調整金]),"")</f>
        <v/>
      </c>
      <c r="AV26" s="275"/>
      <c r="AX26" s="202" t="str">
        <f>IFERROR(_xlfn.XLOOKUP(確報【４月】!AW26,台帳表ｋ[整理番号],台帳表ｋ[繁閑調整]),"")</f>
        <v/>
      </c>
      <c r="AY26" s="277" t="str">
        <f>IFERROR(_xlfn.XLOOKUP(確報【４月】!AW26,台帳表ｋ[整理番号],台帳表ｋ[精算
グループ]),"")</f>
        <v/>
      </c>
      <c r="AZ26" s="278" t="str">
        <f>IFERROR(_xlfn.XLOOKUP(確報【４月】!AW26,台帳表ｋ[整理番号],台帳表ｋ[請求書発行番号]),"")</f>
        <v/>
      </c>
      <c r="BA26" s="269" t="str">
        <f>IFERROR(_xlfn.XLOOKUP(確報【４月】!AW26,台帳表ｋ[整理番号],台帳表ｋ[繁閑調整金]),"")</f>
        <v/>
      </c>
    </row>
    <row r="27" spans="1:54" ht="15.75" customHeight="1">
      <c r="A27" s="927"/>
      <c r="B27" s="927"/>
      <c r="C27" s="927"/>
      <c r="D27" s="976"/>
      <c r="E27" s="927"/>
      <c r="F27" s="55" t="s">
        <v>16515</v>
      </c>
      <c r="G27" s="62" t="s">
        <v>16606</v>
      </c>
      <c r="H27" s="45" t="s">
        <v>16516</v>
      </c>
      <c r="I27" s="169"/>
      <c r="J27" s="60" t="s">
        <v>16516</v>
      </c>
      <c r="K27" s="169"/>
      <c r="L27" s="60" t="s">
        <v>16516</v>
      </c>
      <c r="M27" s="169"/>
      <c r="N27" s="60" t="s">
        <v>16615</v>
      </c>
      <c r="O27" s="61">
        <f>SUMIFS(台帳表ｓ[金額],台帳表ｓ[精算
グループ],確報【４月】!$H27,台帳表ｓ[入金月（月のみ）],確報【４月】!$A$1,台帳表ｓ[ＮＣ区分],"南部")+SUMIFS(測量台帳1ｓ[入金額],測量台帳1ｓ[精算
グループ],確報【４月】!$H27,測量台帳1ｓ[入金月（月のみ）],確報【４月】!$A$1,測量台帳1ｓ[NC区分],"南部")+SUMIFS(測量台帳1__2ｓ[入金額(後)],測量台帳1__2ｓ[精算
グループ(後)],確報【４月】!$H27,測量台帳1__2ｓ[入金月(後)（月のみ）],確報【４月】!$A$1,測量台帳1__2ｓ[NC区分],"南部")</f>
        <v>0</v>
      </c>
      <c r="P27" s="45" t="s">
        <v>16516</v>
      </c>
      <c r="Q27" s="61"/>
      <c r="R27" s="45" t="s">
        <v>16516</v>
      </c>
      <c r="S27" s="169"/>
      <c r="T27" s="60" t="s">
        <v>16516</v>
      </c>
      <c r="U27" s="61"/>
      <c r="V27" s="45" t="s">
        <v>16516</v>
      </c>
      <c r="W27" s="61" cm="1">
        <f t="array" ref="W27">INDEX(設備G入力用!$F$2:$Q$72,ROW(A22), MATCH($A$1,設備G入力用!$F$2:$Q$2,0))</f>
        <v>0</v>
      </c>
      <c r="X27" s="30">
        <f t="shared" si="5"/>
        <v>0</v>
      </c>
      <c r="AA27" s="983"/>
      <c r="AB27" s="304"/>
      <c r="AC27" s="172">
        <f t="shared" si="4"/>
        <v>0</v>
      </c>
      <c r="AD27" s="10"/>
      <c r="AE27" s="10"/>
      <c r="AF27" s="202" t="str">
        <f>IFERROR(_xlfn.XLOOKUP(確報【４月】!$AE27,台帳表ｓ[整理番号],台帳表ｓ[繁閑調整]),"")</f>
        <v/>
      </c>
      <c r="AG27" s="277" t="str">
        <f>IFERROR(_xlfn.XLOOKUP(確報【４月】!$AE27,台帳表ｓ[整理番号],台帳表ｓ[精算
グループ]),"")</f>
        <v/>
      </c>
      <c r="AH27" s="278" t="str">
        <f>IFERROR(_xlfn.XLOOKUP(確報【４月】!$AE27,台帳表ｓ[整理番号],台帳表ｓ[請求書発行番号]),"")</f>
        <v/>
      </c>
      <c r="AI27" s="269" t="str">
        <f>IFERROR(_xlfn.XLOOKUP(確報【４月】!$AE27,台帳表ｓ[整理番号],台帳表ｓ[繁閑調整金]),"")</f>
        <v/>
      </c>
      <c r="AJ27" s="139"/>
      <c r="AL27" s="202" t="str">
        <f>IFERROR(_xlfn.XLOOKUP(確報【４月】!AK27,台帳表ｔ[整理番号],台帳表ｔ[繁閑調整]),"")</f>
        <v/>
      </c>
      <c r="AM27" s="277" t="str">
        <f>IFERROR(_xlfn.XLOOKUP(確報【４月】!AK27,台帳表ｔ[整理番号],台帳表ｔ[精算
グループ]),"")</f>
        <v/>
      </c>
      <c r="AN27" s="278" t="str">
        <f>IFERROR(_xlfn.XLOOKUP(確報【４月】!AK27,台帳表ｔ[整理番号],台帳表ｔ[請求書発行番号]),"")</f>
        <v/>
      </c>
      <c r="AO27" s="269" t="str">
        <f>IFERROR(_xlfn.XLOOKUP(確報【４月】!AK27,台帳表ｔ[整理番号],台帳表ｔ[繁閑調整金]),"")</f>
        <v/>
      </c>
      <c r="AP27" s="275"/>
      <c r="AR27" s="202" t="str">
        <f>IFERROR(_xlfn.XLOOKUP(確報【４月】!AQ27,台帳表ｋ[整理番号],台帳表ｋ[繁閑調整]),"")</f>
        <v/>
      </c>
      <c r="AS27" s="277" t="str">
        <f>IFERROR(_xlfn.XLOOKUP(確報【４月】!AQ27,台帳表ｋ[整理番号],台帳表ｋ[精算
グループ]),"")</f>
        <v/>
      </c>
      <c r="AT27" s="278" t="str">
        <f>IFERROR(_xlfn.XLOOKUP(確報【４月】!AQ27,台帳表ｋ[整理番号],台帳表ｋ[請求書発行番号]),"")</f>
        <v/>
      </c>
      <c r="AU27" s="269" t="str">
        <f>IFERROR(_xlfn.XLOOKUP(確報【４月】!AQ27,台帳表ｋ[整理番号],台帳表ｋ[繁閑調整金]),"")</f>
        <v/>
      </c>
      <c r="AV27" s="275"/>
      <c r="AX27" s="202" t="str">
        <f>IFERROR(_xlfn.XLOOKUP(確報【４月】!AW27,台帳表ｋ[整理番号],台帳表ｋ[繁閑調整]),"")</f>
        <v/>
      </c>
      <c r="AY27" s="277" t="str">
        <f>IFERROR(_xlfn.XLOOKUP(確報【４月】!AW27,台帳表ｋ[整理番号],台帳表ｋ[精算
グループ]),"")</f>
        <v/>
      </c>
      <c r="AZ27" s="278" t="str">
        <f>IFERROR(_xlfn.XLOOKUP(確報【４月】!AW27,台帳表ｋ[整理番号],台帳表ｋ[請求書発行番号]),"")</f>
        <v/>
      </c>
      <c r="BA27" s="269" t="str">
        <f>IFERROR(_xlfn.XLOOKUP(確報【４月】!AW27,台帳表ｋ[整理番号],台帳表ｋ[繁閑調整金]),"")</f>
        <v/>
      </c>
    </row>
    <row r="28" spans="1:54" ht="15.75" customHeight="1">
      <c r="A28" s="927"/>
      <c r="B28" s="927"/>
      <c r="C28" s="927"/>
      <c r="D28" s="976"/>
      <c r="E28" s="927"/>
      <c r="F28" s="55" t="s">
        <v>16517</v>
      </c>
      <c r="G28" s="63" t="s">
        <v>16606</v>
      </c>
      <c r="H28" s="45"/>
      <c r="I28" s="169"/>
      <c r="J28" s="60"/>
      <c r="K28" s="169"/>
      <c r="L28" s="60"/>
      <c r="M28" s="169"/>
      <c r="N28" s="60"/>
      <c r="O28" s="61">
        <f>SUMIFS(台帳表ｓ[金額],台帳表ｓ[精算
グループ],確報【４月】!$H28,台帳表ｓ[入金月（月のみ）],確報【４月】!$A$1,台帳表ｓ[ＮＣ区分],"南部")+SUMIFS(測量台帳1ｓ[入金額],測量台帳1ｓ[精算
グループ],確報【４月】!$H28,測量台帳1ｓ[入金月（月のみ）],確報【４月】!$A$1,測量台帳1ｓ[NC区分],"南部")+SUMIFS(測量台帳1__2ｓ[入金額(後)],測量台帳1__2ｓ[精算
グループ(後)],確報【４月】!$H28,測量台帳1__2ｓ[入金月(後)（月のみ）],確報【４月】!$A$1,測量台帳1__2ｓ[NC区分],"南部")</f>
        <v>0</v>
      </c>
      <c r="P28" s="45"/>
      <c r="Q28" s="61"/>
      <c r="R28" s="45"/>
      <c r="S28" s="169"/>
      <c r="T28" s="60"/>
      <c r="U28" s="61"/>
      <c r="V28" s="45"/>
      <c r="W28" s="61" cm="1">
        <f t="array" ref="W28">INDEX(設備G入力用!$F$2:$Q$72,ROW(A23), MATCH($A$1,設備G入力用!$F$2:$Q$2,0))</f>
        <v>0</v>
      </c>
      <c r="X28" s="30">
        <f t="shared" si="5"/>
        <v>0</v>
      </c>
      <c r="AA28" s="983"/>
      <c r="AB28" s="304" t="s">
        <v>124</v>
      </c>
      <c r="AC28" s="172">
        <f t="shared" si="4"/>
        <v>0</v>
      </c>
      <c r="AD28" s="10"/>
      <c r="AE28" s="10"/>
      <c r="AF28" s="202" t="str">
        <f>IFERROR(_xlfn.XLOOKUP(確報【４月】!$AE28,台帳表ｓ[整理番号],台帳表ｓ[繁閑調整]),"")</f>
        <v/>
      </c>
      <c r="AG28" s="277" t="str">
        <f>IFERROR(_xlfn.XLOOKUP(確報【４月】!$AE28,台帳表ｓ[整理番号],台帳表ｓ[精算
グループ]),"")</f>
        <v/>
      </c>
      <c r="AH28" s="278" t="str">
        <f>IFERROR(_xlfn.XLOOKUP(確報【４月】!$AE28,台帳表ｓ[整理番号],台帳表ｓ[請求書発行番号]),"")</f>
        <v/>
      </c>
      <c r="AI28" s="269" t="str">
        <f>IFERROR(_xlfn.XLOOKUP(確報【４月】!$AE28,台帳表ｓ[整理番号],台帳表ｓ[繁閑調整金]),"")</f>
        <v/>
      </c>
      <c r="AJ28" s="139"/>
      <c r="AL28" s="202" t="str">
        <f>IFERROR(_xlfn.XLOOKUP(確報【４月】!AK28,台帳表ｔ[整理番号],台帳表ｔ[繁閑調整]),"")</f>
        <v/>
      </c>
      <c r="AM28" s="277" t="str">
        <f>IFERROR(_xlfn.XLOOKUP(確報【４月】!AK28,台帳表ｔ[整理番号],台帳表ｔ[精算
グループ]),"")</f>
        <v/>
      </c>
      <c r="AN28" s="278" t="str">
        <f>IFERROR(_xlfn.XLOOKUP(確報【４月】!AK28,台帳表ｔ[整理番号],台帳表ｔ[請求書発行番号]),"")</f>
        <v/>
      </c>
      <c r="AO28" s="269" t="str">
        <f>IFERROR(_xlfn.XLOOKUP(確報【４月】!AK28,台帳表ｔ[整理番号],台帳表ｔ[繁閑調整金]),"")</f>
        <v/>
      </c>
      <c r="AP28" s="275"/>
      <c r="AR28" s="202" t="str">
        <f>IFERROR(_xlfn.XLOOKUP(確報【４月】!AQ28,台帳表ｋ[整理番号],台帳表ｋ[繁閑調整]),"")</f>
        <v/>
      </c>
      <c r="AS28" s="277" t="str">
        <f>IFERROR(_xlfn.XLOOKUP(確報【４月】!AQ28,台帳表ｋ[整理番号],台帳表ｋ[精算
グループ]),"")</f>
        <v/>
      </c>
      <c r="AT28" s="278" t="str">
        <f>IFERROR(_xlfn.XLOOKUP(確報【４月】!AQ28,台帳表ｋ[整理番号],台帳表ｋ[請求書発行番号]),"")</f>
        <v/>
      </c>
      <c r="AU28" s="269" t="str">
        <f>IFERROR(_xlfn.XLOOKUP(確報【４月】!AQ28,台帳表ｋ[整理番号],台帳表ｋ[繁閑調整金]),"")</f>
        <v/>
      </c>
      <c r="AV28" s="275"/>
      <c r="AX28" s="202" t="str">
        <f>IFERROR(_xlfn.XLOOKUP(確報【４月】!AW28,台帳表ｋ[整理番号],台帳表ｋ[繁閑調整]),"")</f>
        <v/>
      </c>
      <c r="AY28" s="277" t="str">
        <f>IFERROR(_xlfn.XLOOKUP(確報【４月】!AW28,台帳表ｋ[整理番号],台帳表ｋ[精算
グループ]),"")</f>
        <v/>
      </c>
      <c r="AZ28" s="278" t="str">
        <f>IFERROR(_xlfn.XLOOKUP(確報【４月】!AW28,台帳表ｋ[整理番号],台帳表ｋ[請求書発行番号]),"")</f>
        <v/>
      </c>
      <c r="BA28" s="269" t="str">
        <f>IFERROR(_xlfn.XLOOKUP(確報【４月】!AW28,台帳表ｋ[整理番号],台帳表ｋ[繁閑調整金]),"")</f>
        <v/>
      </c>
    </row>
    <row r="29" spans="1:54" ht="15.75" customHeight="1" thickBot="1">
      <c r="A29" s="927"/>
      <c r="B29" s="927"/>
      <c r="C29" s="927"/>
      <c r="D29" s="976"/>
      <c r="E29" s="927"/>
      <c r="F29" s="64" t="s">
        <v>16518</v>
      </c>
      <c r="G29" s="65" t="s">
        <v>16606</v>
      </c>
      <c r="H29" s="67" t="s">
        <v>124</v>
      </c>
      <c r="I29" s="170"/>
      <c r="J29" s="66" t="s">
        <v>124</v>
      </c>
      <c r="K29" s="170"/>
      <c r="L29" s="66" t="s">
        <v>124</v>
      </c>
      <c r="M29" s="170"/>
      <c r="N29" s="66" t="s">
        <v>124</v>
      </c>
      <c r="O29" s="39">
        <f>SUMIFS(台帳表ｓ[金額],台帳表ｓ[精算
グループ],確報【４月】!$H29,台帳表ｓ[入金月（月のみ）],確報【４月】!$A$1,台帳表ｓ[ＮＣ区分],"南部")+SUMIFS(測量台帳1ｓ[入金額],測量台帳1ｓ[精算
グループ],確報【４月】!$H29,測量台帳1ｓ[入金月（月のみ）],確報【４月】!$A$1,測量台帳1ｓ[NC区分],"南部")+SUMIFS(測量台帳1__2ｓ[入金額(後)],測量台帳1__2ｓ[精算
グループ(後)],確報【４月】!$H29,測量台帳1__2ｓ[入金月(後)（月のみ）],確報【４月】!$A$1,測量台帳1__2ｓ[NC区分],"南部")</f>
        <v>0</v>
      </c>
      <c r="P29" s="67" t="s">
        <v>124</v>
      </c>
      <c r="Q29" s="39"/>
      <c r="R29" s="67" t="s">
        <v>124</v>
      </c>
      <c r="S29" s="170"/>
      <c r="T29" s="66" t="s">
        <v>124</v>
      </c>
      <c r="U29" s="39"/>
      <c r="V29" s="67" t="s">
        <v>124</v>
      </c>
      <c r="W29" s="39" cm="1">
        <f t="array" ref="W29">INDEX(設備G入力用!$F$2:$Q$72,ROW(A24), MATCH($A$1,設備G入力用!$F$2:$Q$2,0))</f>
        <v>0</v>
      </c>
      <c r="X29" s="30">
        <f t="shared" si="5"/>
        <v>0</v>
      </c>
      <c r="AA29" s="983"/>
      <c r="AB29" s="304"/>
      <c r="AC29" s="172">
        <f t="shared" si="4"/>
        <v>0</v>
      </c>
      <c r="AD29" s="10"/>
      <c r="AE29" s="10"/>
      <c r="AF29" s="202" t="str">
        <f>IFERROR(_xlfn.XLOOKUP(確報【４月】!$AE29,台帳表ｓ[整理番号],台帳表ｓ[繁閑調整]),"")</f>
        <v/>
      </c>
      <c r="AG29" s="277" t="str">
        <f>IFERROR(_xlfn.XLOOKUP(確報【４月】!$AE29,台帳表ｓ[整理番号],台帳表ｓ[精算
グループ]),"")</f>
        <v/>
      </c>
      <c r="AH29" s="278" t="str">
        <f>IFERROR(_xlfn.XLOOKUP(確報【４月】!$AE29,台帳表ｓ[整理番号],台帳表ｓ[請求書発行番号]),"")</f>
        <v/>
      </c>
      <c r="AI29" s="269" t="str">
        <f>IFERROR(_xlfn.XLOOKUP(確報【４月】!$AE29,台帳表ｓ[整理番号],台帳表ｓ[繁閑調整金]),"")</f>
        <v/>
      </c>
      <c r="AJ29" s="139"/>
      <c r="AL29" s="202" t="str">
        <f>IFERROR(_xlfn.XLOOKUP(確報【４月】!AK29,台帳表ｔ[整理番号],台帳表ｔ[繁閑調整]),"")</f>
        <v/>
      </c>
      <c r="AM29" s="277" t="str">
        <f>IFERROR(_xlfn.XLOOKUP(確報【４月】!AK29,台帳表ｔ[整理番号],台帳表ｔ[精算
グループ]),"")</f>
        <v/>
      </c>
      <c r="AN29" s="278" t="str">
        <f>IFERROR(_xlfn.XLOOKUP(確報【４月】!AK29,台帳表ｔ[整理番号],台帳表ｔ[請求書発行番号]),"")</f>
        <v/>
      </c>
      <c r="AO29" s="269" t="str">
        <f>IFERROR(_xlfn.XLOOKUP(確報【４月】!AK29,台帳表ｔ[整理番号],台帳表ｔ[繁閑調整金]),"")</f>
        <v/>
      </c>
      <c r="AP29" s="275"/>
      <c r="AR29" s="202" t="str">
        <f>IFERROR(_xlfn.XLOOKUP(確報【４月】!AQ29,台帳表ｋ[整理番号],台帳表ｋ[繁閑調整]),"")</f>
        <v/>
      </c>
      <c r="AS29" s="277" t="str">
        <f>IFERROR(_xlfn.XLOOKUP(確報【４月】!AQ29,台帳表ｋ[整理番号],台帳表ｋ[精算
グループ]),"")</f>
        <v/>
      </c>
      <c r="AT29" s="278" t="str">
        <f>IFERROR(_xlfn.XLOOKUP(確報【４月】!AQ29,台帳表ｋ[整理番号],台帳表ｋ[請求書発行番号]),"")</f>
        <v/>
      </c>
      <c r="AU29" s="269" t="str">
        <f>IFERROR(_xlfn.XLOOKUP(確報【４月】!AQ29,台帳表ｋ[整理番号],台帳表ｋ[繁閑調整金]),"")</f>
        <v/>
      </c>
      <c r="AV29" s="275"/>
      <c r="AX29" s="202" t="str">
        <f>IFERROR(_xlfn.XLOOKUP(確報【４月】!AW29,台帳表ｋ[整理番号],台帳表ｋ[繁閑調整]),"")</f>
        <v/>
      </c>
      <c r="AY29" s="277" t="str">
        <f>IFERROR(_xlfn.XLOOKUP(確報【４月】!AW29,台帳表ｋ[整理番号],台帳表ｋ[精算
グループ]),"")</f>
        <v/>
      </c>
      <c r="AZ29" s="278" t="str">
        <f>IFERROR(_xlfn.XLOOKUP(確報【４月】!AW29,台帳表ｋ[整理番号],台帳表ｋ[請求書発行番号]),"")</f>
        <v/>
      </c>
      <c r="BA29" s="269" t="str">
        <f>IFERROR(_xlfn.XLOOKUP(確報【４月】!AW29,台帳表ｋ[整理番号],台帳表ｋ[繁閑調整金]),"")</f>
        <v/>
      </c>
    </row>
    <row r="30" spans="1:54" ht="15.75" customHeight="1" thickBot="1">
      <c r="A30" s="927"/>
      <c r="B30" s="927"/>
      <c r="C30" s="927"/>
      <c r="D30" s="976"/>
      <c r="E30" s="928"/>
      <c r="F30" s="171" t="s">
        <v>16519</v>
      </c>
      <c r="G30" s="172" t="s">
        <v>16606</v>
      </c>
      <c r="H30" s="173"/>
      <c r="I30" s="174"/>
      <c r="J30" s="72"/>
      <c r="K30" s="174"/>
      <c r="L30" s="72"/>
      <c r="M30" s="174"/>
      <c r="N30" s="72"/>
      <c r="O30" s="175">
        <f>SUMIFS(台帳表ｓ[金額],台帳表ｓ[精算
グループ],確報【４月】!$H30,台帳表ｓ[入金月（月のみ）],確報【４月】!$A$1,台帳表ｓ[ＮＣ区分],"南部")+SUMIFS(測量台帳1ｓ[入金額],測量台帳1ｓ[精算
グループ],確報【４月】!$H30,測量台帳1ｓ[入金月（月のみ）],確報【４月】!$A$1,測量台帳1ｓ[NC区分],"南部")+SUMIFS(測量台帳1__2ｓ[入金額(後)],測量台帳1__2ｓ[精算
グループ(後)],確報【４月】!$H30,測量台帳1__2ｓ[入金月(後)（月のみ）],確報【４月】!$A$1,測量台帳1__2ｓ[NC区分],"南部")</f>
        <v>0</v>
      </c>
      <c r="P30" s="173"/>
      <c r="Q30" s="175"/>
      <c r="R30" s="173"/>
      <c r="S30" s="174"/>
      <c r="T30" s="72"/>
      <c r="U30" s="175"/>
      <c r="V30" s="173"/>
      <c r="W30" s="175" cm="1">
        <f t="array" ref="W30">INDEX(設備G入力用!$F$2:$Q$72,ROW(A25), MATCH($A$1,設備G入力用!$F$2:$Q$2,0))</f>
        <v>0</v>
      </c>
      <c r="X30" s="156">
        <f t="shared" si="5"/>
        <v>0</v>
      </c>
      <c r="Y30" s="16">
        <f>SUM(X25:X30)</f>
        <v>0</v>
      </c>
      <c r="Z30" s="13" t="s">
        <v>16616</v>
      </c>
      <c r="AA30" s="983"/>
      <c r="AB30" s="304" t="s">
        <v>620</v>
      </c>
      <c r="AC30" s="172">
        <f>SUM(I32,K32,M32,O32,Q32,S32,U32,W32)</f>
        <v>0</v>
      </c>
      <c r="AD30" s="10"/>
      <c r="AE30" s="10"/>
      <c r="AF30" s="202" t="str">
        <f>IFERROR(_xlfn.XLOOKUP(確報【４月】!$AE30,台帳表ｓ[整理番号],台帳表ｓ[繁閑調整]),"")</f>
        <v/>
      </c>
      <c r="AG30" s="277" t="str">
        <f>IFERROR(_xlfn.XLOOKUP(確報【４月】!$AE30,台帳表ｓ[整理番号],台帳表ｓ[精算
グループ]),"")</f>
        <v/>
      </c>
      <c r="AH30" s="278" t="str">
        <f>IFERROR(_xlfn.XLOOKUP(確報【４月】!$AE30,台帳表ｓ[整理番号],台帳表ｓ[請求書発行番号]),"")</f>
        <v/>
      </c>
      <c r="AI30" s="269" t="str">
        <f>IFERROR(_xlfn.XLOOKUP(確報【４月】!$AE30,台帳表ｓ[整理番号],台帳表ｓ[繁閑調整金]),"")</f>
        <v/>
      </c>
      <c r="AJ30" s="139"/>
      <c r="AL30" s="202" t="str">
        <f>IFERROR(_xlfn.XLOOKUP(確報【４月】!AK30,台帳表ｔ[整理番号],台帳表ｔ[繁閑調整]),"")</f>
        <v/>
      </c>
      <c r="AM30" s="277" t="str">
        <f>IFERROR(_xlfn.XLOOKUP(確報【４月】!AK30,台帳表ｔ[整理番号],台帳表ｔ[精算
グループ]),"")</f>
        <v/>
      </c>
      <c r="AN30" s="278" t="str">
        <f>IFERROR(_xlfn.XLOOKUP(確報【４月】!AK30,台帳表ｔ[整理番号],台帳表ｔ[請求書発行番号]),"")</f>
        <v/>
      </c>
      <c r="AO30" s="269" t="str">
        <f>IFERROR(_xlfn.XLOOKUP(確報【４月】!AK30,台帳表ｔ[整理番号],台帳表ｔ[繁閑調整金]),"")</f>
        <v/>
      </c>
      <c r="AP30" s="275"/>
      <c r="AR30" s="202" t="str">
        <f>IFERROR(_xlfn.XLOOKUP(確報【４月】!AQ30,台帳表ｋ[整理番号],台帳表ｋ[繁閑調整]),"")</f>
        <v/>
      </c>
      <c r="AS30" s="277" t="str">
        <f>IFERROR(_xlfn.XLOOKUP(確報【４月】!AQ30,台帳表ｋ[整理番号],台帳表ｋ[精算
グループ]),"")</f>
        <v/>
      </c>
      <c r="AT30" s="278" t="str">
        <f>IFERROR(_xlfn.XLOOKUP(確報【４月】!AQ30,台帳表ｋ[整理番号],台帳表ｋ[請求書発行番号]),"")</f>
        <v/>
      </c>
      <c r="AU30" s="269" t="str">
        <f>IFERROR(_xlfn.XLOOKUP(確報【４月】!AQ30,台帳表ｋ[整理番号],台帳表ｋ[繁閑調整金]),"")</f>
        <v/>
      </c>
      <c r="AV30" s="275"/>
      <c r="AX30" s="202" t="str">
        <f>IFERROR(_xlfn.XLOOKUP(確報【４月】!AW30,台帳表ｋ[整理番号],台帳表ｋ[繁閑調整]),"")</f>
        <v/>
      </c>
      <c r="AY30" s="277" t="str">
        <f>IFERROR(_xlfn.XLOOKUP(確報【４月】!AW30,台帳表ｋ[整理番号],台帳表ｋ[精算
グループ]),"")</f>
        <v/>
      </c>
      <c r="AZ30" s="278" t="str">
        <f>IFERROR(_xlfn.XLOOKUP(確報【４月】!AW30,台帳表ｋ[整理番号],台帳表ｋ[請求書発行番号]),"")</f>
        <v/>
      </c>
      <c r="BA30" s="269" t="str">
        <f>IFERROR(_xlfn.XLOOKUP(確報【４月】!AW30,台帳表ｋ[整理番号],台帳表ｋ[繁閑調整金]),"")</f>
        <v/>
      </c>
    </row>
    <row r="31" spans="1:54" ht="15.75" customHeight="1" thickBot="1">
      <c r="A31" s="927"/>
      <c r="B31" s="927"/>
      <c r="C31" s="927"/>
      <c r="D31" s="976"/>
      <c r="E31" s="926" t="s">
        <v>16500</v>
      </c>
      <c r="F31" s="212" t="s">
        <v>16501</v>
      </c>
      <c r="G31" s="213"/>
      <c r="H31" s="214"/>
      <c r="I31" s="215"/>
      <c r="J31" s="216"/>
      <c r="K31" s="217"/>
      <c r="L31" s="218"/>
      <c r="M31" s="217"/>
      <c r="N31" s="218"/>
      <c r="O31" s="219">
        <f>SUMIFS(台帳表ｓ[金額],台帳表ｓ[精算
グループ],確報【４月】!$H31,台帳表ｓ[入金月（月のみ）],確報【４月】!$A$1,台帳表ｓ[ＮＣ区分],"南部")+SUMIFS(測量台帳1ｓ[入金額],測量台帳1ｓ[精算
グループ],確報【４月】!$H31,測量台帳1ｓ[入金月（月のみ）],確報【４月】!$A$1,測量台帳1ｓ[NC区分],"南部")+SUMIFS(測量台帳1__2ｓ[入金額(後)],測量台帳1__2ｓ[精算
グループ(後)],確報【４月】!$H31,測量台帳1__2ｓ[入金月(後)（月のみ）],確報【４月】!$A$1,測量台帳1__2ｓ[NC区分],"南部")</f>
        <v>0</v>
      </c>
      <c r="P31" s="214"/>
      <c r="Q31" s="219"/>
      <c r="R31" s="214"/>
      <c r="S31" s="217"/>
      <c r="T31" s="218"/>
      <c r="U31" s="219"/>
      <c r="V31" s="214"/>
      <c r="W31" s="219" cm="1">
        <f t="array" ref="W31">INDEX(設備G入力用!$F$2:$Q$72,ROW(A26), MATCH($A$1,設備G入力用!$F$2:$Q$2,0))</f>
        <v>0</v>
      </c>
      <c r="X31" s="220">
        <f t="shared" si="5"/>
        <v>0</v>
      </c>
      <c r="Y31" s="176">
        <f>SUM(X31:X31)</f>
        <v>0</v>
      </c>
      <c r="Z31" s="204"/>
      <c r="AA31" s="983"/>
      <c r="AB31" s="304"/>
      <c r="AC31" s="172">
        <f>SUM(I31,K31,M31,O31,Q31,S31,U31,W31)</f>
        <v>0</v>
      </c>
      <c r="AD31" s="10"/>
      <c r="AE31" s="10"/>
      <c r="AF31" s="202" t="str">
        <f>IFERROR(_xlfn.XLOOKUP(確報【４月】!$AE31,台帳表ｓ[整理番号],台帳表ｓ[繁閑調整]),"")</f>
        <v/>
      </c>
      <c r="AG31" s="277" t="str">
        <f>IFERROR(_xlfn.XLOOKUP(確報【４月】!$AE31,台帳表ｓ[整理番号],台帳表ｓ[精算
グループ]),"")</f>
        <v/>
      </c>
      <c r="AH31" s="278" t="str">
        <f>IFERROR(_xlfn.XLOOKUP(確報【４月】!$AE31,台帳表ｓ[整理番号],台帳表ｓ[請求書発行番号]),"")</f>
        <v/>
      </c>
      <c r="AI31" s="269" t="str">
        <f>IFERROR(_xlfn.XLOOKUP(確報【４月】!$AE31,台帳表ｓ[整理番号],台帳表ｓ[繁閑調整金]),"")</f>
        <v/>
      </c>
      <c r="AJ31" s="139"/>
      <c r="AL31" s="202" t="str">
        <f>IFERROR(_xlfn.XLOOKUP(確報【４月】!AK31,台帳表ｔ[整理番号],台帳表ｔ[繁閑調整]),"")</f>
        <v/>
      </c>
      <c r="AM31" s="277" t="str">
        <f>IFERROR(_xlfn.XLOOKUP(確報【４月】!AK31,台帳表ｔ[整理番号],台帳表ｔ[精算
グループ]),"")</f>
        <v/>
      </c>
      <c r="AN31" s="278" t="str">
        <f>IFERROR(_xlfn.XLOOKUP(確報【４月】!AK31,台帳表ｔ[整理番号],台帳表ｔ[請求書発行番号]),"")</f>
        <v/>
      </c>
      <c r="AO31" s="269" t="str">
        <f>IFERROR(_xlfn.XLOOKUP(確報【４月】!AK31,台帳表ｔ[整理番号],台帳表ｔ[繁閑調整金]),"")</f>
        <v/>
      </c>
      <c r="AP31" s="275"/>
      <c r="AR31" s="202" t="str">
        <f>IFERROR(_xlfn.XLOOKUP(確報【４月】!AQ31,台帳表ｋ[整理番号],台帳表ｋ[繁閑調整]),"")</f>
        <v/>
      </c>
      <c r="AS31" s="277" t="str">
        <f>IFERROR(_xlfn.XLOOKUP(確報【４月】!AQ31,台帳表ｋ[整理番号],台帳表ｋ[精算
グループ]),"")</f>
        <v/>
      </c>
      <c r="AT31" s="278" t="str">
        <f>IFERROR(_xlfn.XLOOKUP(確報【４月】!AQ31,台帳表ｋ[整理番号],台帳表ｋ[請求書発行番号]),"")</f>
        <v/>
      </c>
      <c r="AU31" s="269" t="str">
        <f>IFERROR(_xlfn.XLOOKUP(確報【４月】!AQ31,台帳表ｋ[整理番号],台帳表ｋ[繁閑調整金]),"")</f>
        <v/>
      </c>
      <c r="AV31" s="275"/>
      <c r="AX31" s="202" t="str">
        <f>IFERROR(_xlfn.XLOOKUP(確報【４月】!AW31,台帳表ｋ[整理番号],台帳表ｋ[繁閑調整]),"")</f>
        <v/>
      </c>
      <c r="AY31" s="277" t="str">
        <f>IFERROR(_xlfn.XLOOKUP(確報【４月】!AW31,台帳表ｋ[整理番号],台帳表ｋ[精算
グループ]),"")</f>
        <v/>
      </c>
      <c r="AZ31" s="278" t="str">
        <f>IFERROR(_xlfn.XLOOKUP(確報【４月】!AW31,台帳表ｋ[整理番号],台帳表ｋ[請求書発行番号]),"")</f>
        <v/>
      </c>
      <c r="BA31" s="269" t="str">
        <f>IFERROR(_xlfn.XLOOKUP(確報【４月】!AW31,台帳表ｋ[整理番号],台帳表ｋ[繁閑調整金]),"")</f>
        <v/>
      </c>
    </row>
    <row r="32" spans="1:54" ht="15.75" customHeight="1">
      <c r="A32" s="927"/>
      <c r="B32" s="927"/>
      <c r="C32" s="927"/>
      <c r="D32" s="976"/>
      <c r="E32" s="927"/>
      <c r="F32" s="68" t="s">
        <v>16507</v>
      </c>
      <c r="G32" s="52" t="s">
        <v>16606</v>
      </c>
      <c r="H32" s="177" t="s">
        <v>16508</v>
      </c>
      <c r="I32" s="178"/>
      <c r="J32" s="81" t="s">
        <v>16508</v>
      </c>
      <c r="K32" s="82"/>
      <c r="L32" s="81" t="s">
        <v>16508</v>
      </c>
      <c r="M32" s="82"/>
      <c r="N32" s="69" t="s">
        <v>16508</v>
      </c>
      <c r="O32" s="70">
        <f>SUMIFS(台帳表ｓ[金額],台帳表ｓ[精算
グループ],確報【４月】!$H32,台帳表ｓ[入金月（月のみ）],確報【４月】!$A$1,台帳表ｓ[ＮＣ区分],"南部")+SUMIFS(測量台帳1ｓ[入金額],測量台帳1ｓ[精算
グループ],確報【４月】!$H32,測量台帳1ｓ[入金月（月のみ）],確報【４月】!$A$1,測量台帳1ｓ[NC区分],"南部")+SUMIFS(測量台帳1__2ｓ[入金額(後)],測量台帳1__2ｓ[精算
グループ(後)],確報【４月】!$H32,測量台帳1__2ｓ[入金月(後)（月のみ）],確報【４月】!$A$1,測量台帳1__2ｓ[NC区分],"南部")</f>
        <v>0</v>
      </c>
      <c r="P32" s="177" t="s">
        <v>16508</v>
      </c>
      <c r="Q32" s="70"/>
      <c r="R32" s="177" t="s">
        <v>16508</v>
      </c>
      <c r="S32" s="82"/>
      <c r="T32" s="69" t="s">
        <v>16508</v>
      </c>
      <c r="U32" s="70"/>
      <c r="V32" s="177" t="s">
        <v>16508</v>
      </c>
      <c r="W32" s="70" cm="1">
        <f t="array" ref="W32">INDEX(設備G入力用!$F$2:$Q$72,ROW(A27), MATCH($A$1,設備G入力用!$F$2:$Q$2,0))</f>
        <v>0</v>
      </c>
      <c r="X32" s="71">
        <f t="shared" si="5"/>
        <v>0</v>
      </c>
      <c r="Y32" s="24"/>
      <c r="Z32" s="13"/>
      <c r="AA32" s="983"/>
      <c r="AB32" s="304" t="s">
        <v>16612</v>
      </c>
      <c r="AC32" s="172">
        <f>SUM(I33,K33,M33,O33,Q33,S33,U33,W33)</f>
        <v>0</v>
      </c>
      <c r="AD32" s="10"/>
      <c r="AE32" s="10"/>
      <c r="AF32" s="202" t="str">
        <f>IFERROR(_xlfn.XLOOKUP(確報【４月】!$AE32,台帳表ｓ[整理番号],台帳表ｓ[繁閑調整]),"")</f>
        <v/>
      </c>
      <c r="AG32" s="277" t="str">
        <f>IFERROR(_xlfn.XLOOKUP(確報【４月】!$AE32,台帳表ｓ[整理番号],台帳表ｓ[精算
グループ]),"")</f>
        <v/>
      </c>
      <c r="AH32" s="278" t="str">
        <f>IFERROR(_xlfn.XLOOKUP(確報【４月】!$AE32,台帳表ｓ[整理番号],台帳表ｓ[請求書発行番号]),"")</f>
        <v/>
      </c>
      <c r="AI32" s="269" t="str">
        <f>IFERROR(_xlfn.XLOOKUP(確報【４月】!$AE32,台帳表ｓ[整理番号],台帳表ｓ[繁閑調整金]),"")</f>
        <v/>
      </c>
      <c r="AJ32" s="139"/>
      <c r="AL32" s="202" t="str">
        <f>IFERROR(_xlfn.XLOOKUP(確報【４月】!AK32,台帳表ｔ[整理番号],台帳表ｔ[繁閑調整]),"")</f>
        <v/>
      </c>
      <c r="AM32" s="277" t="str">
        <f>IFERROR(_xlfn.XLOOKUP(確報【４月】!AK32,台帳表ｔ[整理番号],台帳表ｔ[精算
グループ]),"")</f>
        <v/>
      </c>
      <c r="AN32" s="278" t="str">
        <f>IFERROR(_xlfn.XLOOKUP(確報【４月】!AK32,台帳表ｔ[整理番号],台帳表ｔ[請求書発行番号]),"")</f>
        <v/>
      </c>
      <c r="AO32" s="269" t="str">
        <f>IFERROR(_xlfn.XLOOKUP(確報【４月】!AK32,台帳表ｔ[整理番号],台帳表ｔ[繁閑調整金]),"")</f>
        <v/>
      </c>
      <c r="AP32" s="275"/>
      <c r="AR32" s="202" t="str">
        <f>IFERROR(_xlfn.XLOOKUP(確報【４月】!AQ32,台帳表ｋ[整理番号],台帳表ｋ[繁閑調整]),"")</f>
        <v/>
      </c>
      <c r="AS32" s="277" t="str">
        <f>IFERROR(_xlfn.XLOOKUP(確報【４月】!AQ32,台帳表ｋ[整理番号],台帳表ｋ[精算
グループ]),"")</f>
        <v/>
      </c>
      <c r="AT32" s="278" t="str">
        <f>IFERROR(_xlfn.XLOOKUP(確報【４月】!AQ32,台帳表ｋ[整理番号],台帳表ｋ[請求書発行番号]),"")</f>
        <v/>
      </c>
      <c r="AU32" s="269" t="str">
        <f>IFERROR(_xlfn.XLOOKUP(確報【４月】!AQ32,台帳表ｋ[整理番号],台帳表ｋ[繁閑調整金]),"")</f>
        <v/>
      </c>
      <c r="AV32" s="275"/>
      <c r="AX32" s="202" t="str">
        <f>IFERROR(_xlfn.XLOOKUP(確報【４月】!AW32,台帳表ｋ[整理番号],台帳表ｋ[繁閑調整]),"")</f>
        <v/>
      </c>
      <c r="AY32" s="277" t="str">
        <f>IFERROR(_xlfn.XLOOKUP(確報【４月】!AW32,台帳表ｋ[整理番号],台帳表ｋ[精算
グループ]),"")</f>
        <v/>
      </c>
      <c r="AZ32" s="278" t="str">
        <f>IFERROR(_xlfn.XLOOKUP(確報【４月】!AW32,台帳表ｋ[整理番号],台帳表ｋ[請求書発行番号]),"")</f>
        <v/>
      </c>
      <c r="BA32" s="269" t="str">
        <f>IFERROR(_xlfn.XLOOKUP(確報【４月】!AW32,台帳表ｋ[整理番号],台帳表ｋ[繁閑調整金]),"")</f>
        <v/>
      </c>
    </row>
    <row r="33" spans="1:53" ht="16.350000000000001" customHeight="1">
      <c r="A33" s="927"/>
      <c r="B33" s="927"/>
      <c r="C33" s="927"/>
      <c r="D33" s="976"/>
      <c r="E33" s="927"/>
      <c r="F33" s="25" t="s">
        <v>16503</v>
      </c>
      <c r="G33" s="52" t="s">
        <v>16606</v>
      </c>
      <c r="H33" s="45" t="s">
        <v>16504</v>
      </c>
      <c r="I33" s="46"/>
      <c r="J33" s="78" t="s">
        <v>16504</v>
      </c>
      <c r="K33" s="40"/>
      <c r="L33" s="78" t="s">
        <v>16504</v>
      </c>
      <c r="M33" s="40"/>
      <c r="N33" s="60" t="s">
        <v>16504</v>
      </c>
      <c r="O33" s="61">
        <f>SUMIFS(台帳表ｓ[金額],台帳表ｓ[精算
グループ],確報【４月】!$H33,台帳表ｓ[入金月（月のみ）],確報【４月】!$A$1,台帳表ｓ[ＮＣ区分],"南部")+SUMIFS(測量台帳1ｓ[入金額],測量台帳1ｓ[精算
グループ],確報【４月】!$H33,測量台帳1ｓ[入金月（月のみ）],確報【４月】!$A$1,測量台帳1ｓ[NC区分],"南部")+SUMIFS(測量台帳1__2ｓ[入金額(後)],測量台帳1__2ｓ[精算
グループ(後)],確報【４月】!$H33,測量台帳1__2ｓ[入金月(後)（月のみ）],確報【４月】!$A$1,測量台帳1__2ｓ[NC区分],"南部")</f>
        <v>0</v>
      </c>
      <c r="P33" s="45" t="s">
        <v>16504</v>
      </c>
      <c r="Q33" s="61"/>
      <c r="R33" s="45" t="s">
        <v>16504</v>
      </c>
      <c r="S33" s="40"/>
      <c r="T33" s="60" t="s">
        <v>16504</v>
      </c>
      <c r="U33" s="61"/>
      <c r="V33" s="45" t="s">
        <v>16504</v>
      </c>
      <c r="W33" s="61" cm="1">
        <f t="array" ref="W33">INDEX(設備G入力用!$F$2:$Q$72,ROW(A28), MATCH($A$1,設備G入力用!$F$2:$Q$2,0))</f>
        <v>0</v>
      </c>
      <c r="X33" s="30">
        <f t="shared" si="5"/>
        <v>0</v>
      </c>
      <c r="Y33" s="24"/>
      <c r="Z33" s="13"/>
      <c r="AA33" s="983"/>
      <c r="AB33" s="304" t="s">
        <v>315</v>
      </c>
      <c r="AC33" s="172">
        <f>SUM(I34,K34,M34,O34,Q34,S34,U34,W34)</f>
        <v>0</v>
      </c>
      <c r="AF33" s="202" t="str">
        <f>IFERROR(_xlfn.XLOOKUP(確報【４月】!$AE33,台帳表ｓ[整理番号],台帳表ｓ[繁閑調整]),"")</f>
        <v/>
      </c>
      <c r="AG33" s="277" t="str">
        <f>IFERROR(_xlfn.XLOOKUP(確報【４月】!$AE33,台帳表ｓ[整理番号],台帳表ｓ[精算
グループ]),"")</f>
        <v/>
      </c>
      <c r="AH33" s="278" t="str">
        <f>IFERROR(_xlfn.XLOOKUP(確報【４月】!$AE33,台帳表ｓ[整理番号],台帳表ｓ[請求書発行番号]),"")</f>
        <v/>
      </c>
      <c r="AI33" s="269" t="str">
        <f>IFERROR(_xlfn.XLOOKUP(確報【４月】!$AE33,台帳表ｓ[整理番号],台帳表ｓ[繁閑調整金]),"")</f>
        <v/>
      </c>
      <c r="AJ33" s="139"/>
      <c r="AL33" s="202" t="str">
        <f>IFERROR(_xlfn.XLOOKUP(確報【４月】!AK33,台帳表ｔ[整理番号],台帳表ｔ[繁閑調整]),"")</f>
        <v/>
      </c>
      <c r="AM33" s="277" t="str">
        <f>IFERROR(_xlfn.XLOOKUP(確報【４月】!AK33,台帳表ｔ[整理番号],台帳表ｔ[精算
グループ]),"")</f>
        <v/>
      </c>
      <c r="AN33" s="278" t="str">
        <f>IFERROR(_xlfn.XLOOKUP(確報【４月】!AK33,台帳表ｔ[整理番号],台帳表ｔ[請求書発行番号]),"")</f>
        <v/>
      </c>
      <c r="AO33" s="269" t="str">
        <f>IFERROR(_xlfn.XLOOKUP(確報【４月】!AK33,台帳表ｔ[整理番号],台帳表ｔ[繁閑調整金]),"")</f>
        <v/>
      </c>
      <c r="AP33" s="275"/>
      <c r="AR33" s="202" t="str">
        <f>IFERROR(_xlfn.XLOOKUP(確報【４月】!AQ33,台帳表ｋ[整理番号],台帳表ｋ[繁閑調整]),"")</f>
        <v/>
      </c>
      <c r="AS33" s="277" t="str">
        <f>IFERROR(_xlfn.XLOOKUP(確報【４月】!AQ33,台帳表ｋ[整理番号],台帳表ｋ[精算
グループ]),"")</f>
        <v/>
      </c>
      <c r="AT33" s="278" t="str">
        <f>IFERROR(_xlfn.XLOOKUP(確報【４月】!AQ33,台帳表ｋ[整理番号],台帳表ｋ[請求書発行番号]),"")</f>
        <v/>
      </c>
      <c r="AU33" s="269" t="str">
        <f>IFERROR(_xlfn.XLOOKUP(確報【４月】!AQ33,台帳表ｋ[整理番号],台帳表ｋ[繁閑調整金]),"")</f>
        <v/>
      </c>
      <c r="AV33" s="275"/>
      <c r="AX33" s="202" t="str">
        <f>IFERROR(_xlfn.XLOOKUP(確報【４月】!AW33,台帳表ｋ[整理番号],台帳表ｋ[繁閑調整]),"")</f>
        <v/>
      </c>
      <c r="AY33" s="277" t="str">
        <f>IFERROR(_xlfn.XLOOKUP(確報【４月】!AW33,台帳表ｋ[整理番号],台帳表ｋ[精算
グループ]),"")</f>
        <v/>
      </c>
      <c r="AZ33" s="278" t="str">
        <f>IFERROR(_xlfn.XLOOKUP(確報【４月】!AW33,台帳表ｋ[整理番号],台帳表ｋ[請求書発行番号]),"")</f>
        <v/>
      </c>
      <c r="BA33" s="269" t="str">
        <f>IFERROR(_xlfn.XLOOKUP(確報【４月】!AW33,台帳表ｋ[整理番号],台帳表ｋ[繁閑調整金]),"")</f>
        <v/>
      </c>
    </row>
    <row r="34" spans="1:53" ht="16.350000000000001" customHeight="1" thickBot="1">
      <c r="A34" s="927"/>
      <c r="B34" s="927"/>
      <c r="C34" s="927"/>
      <c r="D34" s="976"/>
      <c r="E34" s="927"/>
      <c r="F34" s="25" t="s">
        <v>16505</v>
      </c>
      <c r="G34" s="52" t="s">
        <v>16606</v>
      </c>
      <c r="H34" s="45" t="s">
        <v>16506</v>
      </c>
      <c r="I34" s="46"/>
      <c r="J34" s="78" t="s">
        <v>16506</v>
      </c>
      <c r="K34" s="40"/>
      <c r="L34" s="78" t="s">
        <v>16506</v>
      </c>
      <c r="M34" s="40"/>
      <c r="N34" s="60" t="s">
        <v>16506</v>
      </c>
      <c r="O34" s="61">
        <f>SUMIFS(台帳表ｓ[金額],台帳表ｓ[精算
グループ],確報【４月】!$H34,台帳表ｓ[入金月（月のみ）],確報【４月】!$A$1,台帳表ｓ[ＮＣ区分],"南部")+SUMIFS(測量台帳1ｓ[入金額],測量台帳1ｓ[精算
グループ],確報【４月】!$H34,測量台帳1ｓ[入金月（月のみ）],確報【４月】!$A$1,測量台帳1ｓ[NC区分],"南部")+SUMIFS(測量台帳1__2ｓ[入金額(後)],測量台帳1__2ｓ[精算
グループ(後)],確報【４月】!$H34,測量台帳1__2ｓ[入金月(後)（月のみ）],確報【４月】!$A$1,測量台帳1__2ｓ[NC区分],"南部")</f>
        <v>0</v>
      </c>
      <c r="P34" s="45" t="s">
        <v>16506</v>
      </c>
      <c r="Q34" s="61"/>
      <c r="R34" s="45" t="s">
        <v>16506</v>
      </c>
      <c r="S34" s="40"/>
      <c r="T34" s="60" t="s">
        <v>16506</v>
      </c>
      <c r="U34" s="61"/>
      <c r="V34" s="45" t="s">
        <v>16506</v>
      </c>
      <c r="W34" s="61" cm="1">
        <f t="array" ref="W34">INDEX(設備G入力用!$F$2:$Q$72,ROW(A29), MATCH($A$1,設備G入力用!$F$2:$Q$2,0))</f>
        <v>0</v>
      </c>
      <c r="X34" s="30">
        <f t="shared" si="5"/>
        <v>0</v>
      </c>
      <c r="AA34" s="984"/>
      <c r="AB34" s="304" t="s">
        <v>16617</v>
      </c>
      <c r="AC34" s="172">
        <f>SUM(I35,K35,M35,O35,Q35,S35,U35,W35)</f>
        <v>0</v>
      </c>
      <c r="AD34" s="10"/>
      <c r="AE34" s="10"/>
      <c r="AF34" s="202" t="str">
        <f>IFERROR(_xlfn.XLOOKUP(確報【４月】!$AE34,台帳表ｓ[整理番号],台帳表ｓ[繁閑調整]),"")</f>
        <v/>
      </c>
      <c r="AG34" s="277" t="str">
        <f>IFERROR(_xlfn.XLOOKUP(確報【４月】!$AE34,台帳表ｓ[整理番号],台帳表ｓ[精算
グループ]),"")</f>
        <v/>
      </c>
      <c r="AH34" s="278" t="str">
        <f>IFERROR(_xlfn.XLOOKUP(確報【４月】!$AE34,台帳表ｓ[整理番号],台帳表ｓ[請求書発行番号]),"")</f>
        <v/>
      </c>
      <c r="AI34" s="269" t="str">
        <f>IFERROR(_xlfn.XLOOKUP(確報【４月】!$AE34,台帳表ｓ[整理番号],台帳表ｓ[繁閑調整金]),"")</f>
        <v/>
      </c>
      <c r="AJ34" s="139"/>
      <c r="AL34" s="202" t="str">
        <f>IFERROR(_xlfn.XLOOKUP(確報【４月】!AK34,台帳表ｔ[整理番号],台帳表ｔ[繁閑調整]),"")</f>
        <v/>
      </c>
      <c r="AM34" s="277" t="str">
        <f>IFERROR(_xlfn.XLOOKUP(確報【４月】!AK34,台帳表ｔ[整理番号],台帳表ｔ[精算
グループ]),"")</f>
        <v/>
      </c>
      <c r="AN34" s="278" t="str">
        <f>IFERROR(_xlfn.XLOOKUP(確報【４月】!AK34,台帳表ｔ[整理番号],台帳表ｔ[請求書発行番号]),"")</f>
        <v/>
      </c>
      <c r="AO34" s="269" t="str">
        <f>IFERROR(_xlfn.XLOOKUP(確報【４月】!AK34,台帳表ｔ[整理番号],台帳表ｔ[繁閑調整金]),"")</f>
        <v/>
      </c>
      <c r="AP34" s="275"/>
      <c r="AR34" s="202" t="str">
        <f>IFERROR(_xlfn.XLOOKUP(確報【４月】!AQ34,台帳表ｋ[整理番号],台帳表ｋ[繁閑調整]),"")</f>
        <v/>
      </c>
      <c r="AS34" s="277" t="str">
        <f>IFERROR(_xlfn.XLOOKUP(確報【４月】!AQ34,台帳表ｋ[整理番号],台帳表ｋ[精算
グループ]),"")</f>
        <v/>
      </c>
      <c r="AT34" s="278" t="str">
        <f>IFERROR(_xlfn.XLOOKUP(確報【４月】!AQ34,台帳表ｋ[整理番号],台帳表ｋ[請求書発行番号]),"")</f>
        <v/>
      </c>
      <c r="AU34" s="269" t="str">
        <f>IFERROR(_xlfn.XLOOKUP(確報【４月】!AQ34,台帳表ｋ[整理番号],台帳表ｋ[繁閑調整金]),"")</f>
        <v/>
      </c>
      <c r="AV34" s="275"/>
      <c r="AX34" s="202" t="str">
        <f>IFERROR(_xlfn.XLOOKUP(確報【４月】!AW34,台帳表ｋ[整理番号],台帳表ｋ[繁閑調整]),"")</f>
        <v/>
      </c>
      <c r="AY34" s="277" t="str">
        <f>IFERROR(_xlfn.XLOOKUP(確報【４月】!AW34,台帳表ｋ[整理番号],台帳表ｋ[精算
グループ]),"")</f>
        <v/>
      </c>
      <c r="AZ34" s="278" t="str">
        <f>IFERROR(_xlfn.XLOOKUP(確報【４月】!AW34,台帳表ｋ[整理番号],台帳表ｋ[請求書発行番号]),"")</f>
        <v/>
      </c>
      <c r="BA34" s="269" t="str">
        <f>IFERROR(_xlfn.XLOOKUP(確報【４月】!AW34,台帳表ｋ[整理番号],台帳表ｋ[繁閑調整金]),"")</f>
        <v/>
      </c>
    </row>
    <row r="35" spans="1:53" ht="16.350000000000001" customHeight="1" thickTop="1" thickBot="1">
      <c r="A35" s="927"/>
      <c r="B35" s="927"/>
      <c r="C35" s="927"/>
      <c r="D35" s="979"/>
      <c r="E35" s="928"/>
      <c r="F35" s="25" t="s">
        <v>16509</v>
      </c>
      <c r="G35" s="52" t="s">
        <v>16606</v>
      </c>
      <c r="H35" s="45"/>
      <c r="I35" s="46"/>
      <c r="J35" s="78"/>
      <c r="K35" s="40"/>
      <c r="L35" s="78"/>
      <c r="M35" s="40"/>
      <c r="N35" s="60"/>
      <c r="O35" s="61">
        <f>SUMIFS(台帳表ｓ[金額],台帳表ｓ[精算
グループ],確報【４月】!$H35,台帳表ｓ[入金月（月のみ）],確報【４月】!$A$1,台帳表ｓ[ＮＣ区分],"南部")+SUMIFS(測量台帳1ｓ[入金額],測量台帳1ｓ[精算
グループ],確報【４月】!$H35,測量台帳1ｓ[入金月（月のみ）],確報【４月】!$A$1,測量台帳1ｓ[NC区分],"南部")+SUMIFS(測量台帳1__2ｓ[入金額(後)],測量台帳1__2ｓ[精算
グループ(後)],確報【４月】!$H35,測量台帳1__2ｓ[入金月(後)（月のみ）],確報【４月】!$A$1,測量台帳1__2ｓ[NC区分],"南部")</f>
        <v>0</v>
      </c>
      <c r="P35" s="45"/>
      <c r="Q35" s="61"/>
      <c r="R35" s="45"/>
      <c r="S35" s="40"/>
      <c r="T35" s="60"/>
      <c r="U35" s="61"/>
      <c r="V35" s="45"/>
      <c r="W35" s="61" cm="1">
        <f t="array" ref="W35">INDEX(設備G入力用!$F$2:$Q$72,ROW(A30), MATCH($A$1,設備G入力用!$F$2:$Q$2,0))</f>
        <v>0</v>
      </c>
      <c r="X35" s="30">
        <f t="shared" si="5"/>
        <v>0</v>
      </c>
      <c r="Y35" s="16">
        <f>SUM(X32:X35)</f>
        <v>0</v>
      </c>
      <c r="Z35" s="13" t="s">
        <v>16618</v>
      </c>
      <c r="AA35" s="1069" t="s">
        <v>16613</v>
      </c>
      <c r="AB35" s="1070"/>
      <c r="AC35" s="297">
        <f>SUM(AC24:AC34)</f>
        <v>0</v>
      </c>
      <c r="AD35" s="10"/>
      <c r="AE35" s="10"/>
      <c r="AF35" s="202" t="str">
        <f>IFERROR(_xlfn.XLOOKUP(確報【４月】!$AE35,台帳表ｓ[整理番号],台帳表ｓ[繁閑調整]),"")</f>
        <v/>
      </c>
      <c r="AG35" s="277" t="str">
        <f>IFERROR(_xlfn.XLOOKUP(確報【４月】!$AE35,台帳表ｓ[整理番号],台帳表ｓ[精算
グループ]),"")</f>
        <v/>
      </c>
      <c r="AH35" s="278" t="str">
        <f>IFERROR(_xlfn.XLOOKUP(確報【４月】!$AE35,台帳表ｓ[整理番号],台帳表ｓ[請求書発行番号]),"")</f>
        <v/>
      </c>
      <c r="AI35" s="269" t="str">
        <f>IFERROR(_xlfn.XLOOKUP(確報【４月】!$AE35,台帳表ｓ[整理番号],台帳表ｓ[繁閑調整金]),"")</f>
        <v/>
      </c>
      <c r="AJ35" s="275"/>
      <c r="AL35" s="202" t="str">
        <f>IFERROR(_xlfn.XLOOKUP(確報【４月】!AK35,台帳表ｔ[整理番号],台帳表ｔ[繁閑調整]),"")</f>
        <v/>
      </c>
      <c r="AM35" s="277" t="str">
        <f>IFERROR(_xlfn.XLOOKUP(確報【４月】!AK35,台帳表ｔ[整理番号],台帳表ｔ[精算
グループ]),"")</f>
        <v/>
      </c>
      <c r="AN35" s="278" t="str">
        <f>IFERROR(_xlfn.XLOOKUP(確報【４月】!AK35,台帳表ｔ[整理番号],台帳表ｔ[請求書発行番号]),"")</f>
        <v/>
      </c>
      <c r="AO35" s="269" t="str">
        <f>IFERROR(_xlfn.XLOOKUP(確報【４月】!AK35,台帳表ｔ[整理番号],台帳表ｔ[繁閑調整金]),"")</f>
        <v/>
      </c>
      <c r="AP35" s="275"/>
      <c r="AR35" s="202" t="str">
        <f>IFERROR(_xlfn.XLOOKUP(確報【４月】!AQ35,台帳表ｋ[整理番号],台帳表ｋ[繁閑調整]),"")</f>
        <v/>
      </c>
      <c r="AS35" s="277" t="str">
        <f>IFERROR(_xlfn.XLOOKUP(確報【４月】!AQ35,台帳表ｋ[整理番号],台帳表ｋ[精算
グループ]),"")</f>
        <v/>
      </c>
      <c r="AT35" s="278" t="str">
        <f>IFERROR(_xlfn.XLOOKUP(確報【４月】!AQ35,台帳表ｋ[整理番号],台帳表ｋ[請求書発行番号]),"")</f>
        <v/>
      </c>
      <c r="AU35" s="269" t="str">
        <f>IFERROR(_xlfn.XLOOKUP(確報【４月】!AQ35,台帳表ｋ[整理番号],台帳表ｋ[繁閑調整金]),"")</f>
        <v/>
      </c>
      <c r="AV35" s="275"/>
      <c r="AX35" s="202" t="str">
        <f>IFERROR(_xlfn.XLOOKUP(確報【４月】!AW35,台帳表ｋ[整理番号],台帳表ｋ[繁閑調整]),"")</f>
        <v/>
      </c>
      <c r="AY35" s="277" t="str">
        <f>IFERROR(_xlfn.XLOOKUP(確報【４月】!AW35,台帳表ｋ[整理番号],台帳表ｋ[精算
グループ]),"")</f>
        <v/>
      </c>
      <c r="AZ35" s="278" t="str">
        <f>IFERROR(_xlfn.XLOOKUP(確報【４月】!AW35,台帳表ｋ[整理番号],台帳表ｋ[請求書発行番号]),"")</f>
        <v/>
      </c>
      <c r="BA35" s="269" t="str">
        <f>IFERROR(_xlfn.XLOOKUP(確報【４月】!AW35,台帳表ｋ[整理番号],台帳表ｋ[繁閑調整金]),"")</f>
        <v/>
      </c>
    </row>
    <row r="36" spans="1:53" ht="16.350000000000001" customHeight="1">
      <c r="A36" s="927"/>
      <c r="B36" s="927"/>
      <c r="C36" s="927"/>
      <c r="D36" s="973" t="s">
        <v>16520</v>
      </c>
      <c r="E36" s="926" t="s">
        <v>16521</v>
      </c>
      <c r="F36" s="57" t="s">
        <v>16522</v>
      </c>
      <c r="G36" s="19" t="s">
        <v>16606</v>
      </c>
      <c r="H36" s="167" t="s">
        <v>16493</v>
      </c>
      <c r="I36" s="179"/>
      <c r="J36" s="75" t="s">
        <v>94</v>
      </c>
      <c r="K36" s="76">
        <f>SUMIFS(台帳表ｓ[金額],台帳表ｓ[精算
グループ],確報【４月】!$H36,台帳表ｓ[入金月（月のみ）],確報【４月】!$A$1,台帳表ｓ[ＮＣ区分],"埼玉")+SUMIFS(測量台帳1ｓ[入金額],測量台帳1ｓ[精算
グループ],確報【４月】!$H36,測量台帳1ｓ[入金月（月のみ）],確報【４月】!$A$1,測量台帳1ｓ[NC区分],"埼玉")+SUMIFS(測量台帳1__2ｓ[入金額(後)],測量台帳1__2ｓ[精算
グループ(後)],確報【４月】!$H36,測量台帳1__2ｓ[入金月(後)（月のみ）],確報【４月】!$A$1,測量台帳1__2ｓ[NC区分],"埼玉")</f>
        <v>0</v>
      </c>
      <c r="L36" s="75" t="s">
        <v>94</v>
      </c>
      <c r="M36" s="76"/>
      <c r="N36" s="58" t="s">
        <v>94</v>
      </c>
      <c r="O36" s="59"/>
      <c r="P36" s="167" t="s">
        <v>94</v>
      </c>
      <c r="Q36" s="59"/>
      <c r="R36" s="167" t="s">
        <v>94</v>
      </c>
      <c r="S36" s="76"/>
      <c r="T36" s="58" t="s">
        <v>94</v>
      </c>
      <c r="U36" s="59"/>
      <c r="V36" s="167" t="s">
        <v>94</v>
      </c>
      <c r="W36" s="59" cm="1">
        <f t="array" ref="W36">INDEX(設備G入力用!$F$2:$Q$72,ROW(A31), MATCH($A$1,設備G入力用!$F$2:$Q$2,0))</f>
        <v>0</v>
      </c>
      <c r="X36" s="23">
        <f>SUM(I36,K36,M36,O36,Q36,S36,U36,W36)</f>
        <v>0</v>
      </c>
      <c r="Y36" s="24"/>
      <c r="Z36" s="13"/>
      <c r="AA36" s="982" t="s">
        <v>16520</v>
      </c>
      <c r="AB36" s="308" t="s">
        <v>94</v>
      </c>
      <c r="AC36" s="110">
        <f t="shared" ref="AC36:AC45" si="6">SUM(I36,K36,M36,O36,Q36,S36,U36,W36)</f>
        <v>0</v>
      </c>
      <c r="AD36" s="10"/>
      <c r="AE36" s="10"/>
      <c r="AF36" s="202" t="str">
        <f>IFERROR(_xlfn.XLOOKUP(確報【４月】!$AE36,台帳表ｓ[整理番号],台帳表ｓ[繁閑調整]),"")</f>
        <v/>
      </c>
      <c r="AG36" s="277" t="str">
        <f>IFERROR(_xlfn.XLOOKUP(確報【４月】!$AE36,台帳表ｓ[整理番号],台帳表ｓ[精算
グループ]),"")</f>
        <v/>
      </c>
      <c r="AH36" s="278" t="str">
        <f>IFERROR(_xlfn.XLOOKUP(確報【４月】!$AE36,台帳表ｓ[整理番号],台帳表ｓ[請求書発行番号]),"")</f>
        <v/>
      </c>
      <c r="AI36" s="269" t="str">
        <f>IFERROR(_xlfn.XLOOKUP(確報【４月】!$AE36,台帳表ｓ[整理番号],台帳表ｓ[繁閑調整金]),"")</f>
        <v/>
      </c>
      <c r="AJ36" s="275"/>
      <c r="AL36" s="202" t="str">
        <f>IFERROR(_xlfn.XLOOKUP(確報【４月】!AK36,台帳表ｔ[整理番号],台帳表ｔ[繁閑調整]),"")</f>
        <v/>
      </c>
      <c r="AM36" s="277" t="str">
        <f>IFERROR(_xlfn.XLOOKUP(確報【４月】!AK36,台帳表ｔ[整理番号],台帳表ｔ[精算
グループ]),"")</f>
        <v/>
      </c>
      <c r="AN36" s="278" t="str">
        <f>IFERROR(_xlfn.XLOOKUP(確報【４月】!AK36,台帳表ｔ[整理番号],台帳表ｔ[請求書発行番号]),"")</f>
        <v/>
      </c>
      <c r="AO36" s="269" t="str">
        <f>IFERROR(_xlfn.XLOOKUP(確報【４月】!AK36,台帳表ｔ[整理番号],台帳表ｔ[繁閑調整金]),"")</f>
        <v/>
      </c>
      <c r="AP36" s="275"/>
      <c r="AR36" s="202" t="str">
        <f>IFERROR(_xlfn.XLOOKUP(確報【４月】!AQ36,台帳表ｋ[整理番号],台帳表ｋ[繁閑調整]),"")</f>
        <v/>
      </c>
      <c r="AS36" s="277" t="str">
        <f>IFERROR(_xlfn.XLOOKUP(確報【４月】!AQ36,台帳表ｋ[整理番号],台帳表ｋ[精算
グループ]),"")</f>
        <v/>
      </c>
      <c r="AT36" s="278" t="str">
        <f>IFERROR(_xlfn.XLOOKUP(確報【４月】!AQ36,台帳表ｋ[整理番号],台帳表ｋ[請求書発行番号]),"")</f>
        <v/>
      </c>
      <c r="AU36" s="269" t="str">
        <f>IFERROR(_xlfn.XLOOKUP(確報【４月】!AQ36,台帳表ｋ[整理番号],台帳表ｋ[繁閑調整金]),"")</f>
        <v/>
      </c>
      <c r="AV36" s="275"/>
      <c r="AX36" s="202" t="str">
        <f>IFERROR(_xlfn.XLOOKUP(確報【４月】!AW36,台帳表ｋ[整理番号],台帳表ｋ[繁閑調整]),"")</f>
        <v/>
      </c>
      <c r="AY36" s="277" t="str">
        <f>IFERROR(_xlfn.XLOOKUP(確報【４月】!AW36,台帳表ｋ[整理番号],台帳表ｋ[精算
グループ]),"")</f>
        <v/>
      </c>
      <c r="AZ36" s="278" t="str">
        <f>IFERROR(_xlfn.XLOOKUP(確報【４月】!AW36,台帳表ｋ[整理番号],台帳表ｋ[請求書発行番号]),"")</f>
        <v/>
      </c>
      <c r="BA36" s="269" t="str">
        <f>IFERROR(_xlfn.XLOOKUP(確報【４月】!AW36,台帳表ｋ[整理番号],台帳表ｋ[繁閑調整金]),"")</f>
        <v/>
      </c>
    </row>
    <row r="37" spans="1:53" ht="16.350000000000001" customHeight="1">
      <c r="A37" s="927"/>
      <c r="B37" s="927"/>
      <c r="C37" s="927"/>
      <c r="D37" s="976"/>
      <c r="E37" s="927"/>
      <c r="F37" s="55" t="s">
        <v>16523</v>
      </c>
      <c r="G37" s="52" t="s">
        <v>16606</v>
      </c>
      <c r="H37" s="45" t="s">
        <v>16494</v>
      </c>
      <c r="I37" s="46"/>
      <c r="J37" s="78" t="s">
        <v>220</v>
      </c>
      <c r="K37" s="40">
        <f>SUMIFS(台帳表ｓ[金額],台帳表ｓ[精算
グループ],確報【４月】!$H37,台帳表ｓ[入金月（月のみ）],確報【４月】!$A$1,台帳表ｓ[ＮＣ区分],"埼玉")+SUMIFS(測量台帳1ｓ[入金額],測量台帳1ｓ[精算
グループ],確報【４月】!$H37,測量台帳1ｓ[入金月（月のみ）],確報【４月】!$A$1,測量台帳1ｓ[NC区分],"埼玉")+SUMIFS(測量台帳1__2ｓ[入金額(後)],測量台帳1__2ｓ[精算
グループ(後)],確報【４月】!$H37,測量台帳1__2ｓ[入金月(後)（月のみ）],確報【４月】!$A$1,測量台帳1__2ｓ[NC区分],"埼玉")</f>
        <v>0</v>
      </c>
      <c r="L37" s="78" t="s">
        <v>220</v>
      </c>
      <c r="M37" s="40"/>
      <c r="N37" s="60" t="s">
        <v>220</v>
      </c>
      <c r="O37" s="61"/>
      <c r="P37" s="45" t="s">
        <v>220</v>
      </c>
      <c r="Q37" s="61"/>
      <c r="R37" s="45" t="s">
        <v>220</v>
      </c>
      <c r="S37" s="40"/>
      <c r="T37" s="60" t="s">
        <v>220</v>
      </c>
      <c r="U37" s="61"/>
      <c r="V37" s="45" t="s">
        <v>220</v>
      </c>
      <c r="W37" s="61" cm="1">
        <f t="array" ref="W37">INDEX(設備G入力用!$F$2:$Q$72,ROW(A32), MATCH($A$1,設備G入力用!$F$2:$Q$2,0))</f>
        <v>0</v>
      </c>
      <c r="X37" s="30">
        <f t="shared" ref="X37:X76" si="7">SUM(I37,K37,M37,O37,Q37,S37,U37,W37)</f>
        <v>0</v>
      </c>
      <c r="Y37" s="24"/>
      <c r="Z37" s="13"/>
      <c r="AA37" s="983"/>
      <c r="AB37" s="299" t="s">
        <v>220</v>
      </c>
      <c r="AC37" s="112">
        <f t="shared" si="6"/>
        <v>0</v>
      </c>
      <c r="AD37" s="10"/>
      <c r="AE37" s="10"/>
      <c r="AF37" s="202" t="str">
        <f>IFERROR(_xlfn.XLOOKUP(確報【４月】!$AE37,台帳表ｓ[整理番号],台帳表ｓ[繁閑調整]),"")</f>
        <v/>
      </c>
      <c r="AG37" s="277" t="str">
        <f>IFERROR(_xlfn.XLOOKUP(確報【４月】!$AE37,台帳表ｓ[整理番号],台帳表ｓ[精算
グループ]),"")</f>
        <v/>
      </c>
      <c r="AH37" s="278" t="str">
        <f>IFERROR(_xlfn.XLOOKUP(確報【４月】!$AE37,台帳表ｓ[整理番号],台帳表ｓ[請求書発行番号]),"")</f>
        <v/>
      </c>
      <c r="AI37" s="269" t="str">
        <f>IFERROR(_xlfn.XLOOKUP(確報【４月】!$AE37,台帳表ｓ[整理番号],台帳表ｓ[繁閑調整金]),"")</f>
        <v/>
      </c>
      <c r="AJ37" s="275"/>
      <c r="AL37" s="202" t="str">
        <f>IFERROR(_xlfn.XLOOKUP(確報【４月】!AK37,台帳表ｔ[整理番号],台帳表ｔ[繁閑調整]),"")</f>
        <v/>
      </c>
      <c r="AM37" s="277" t="str">
        <f>IFERROR(_xlfn.XLOOKUP(確報【４月】!AK37,台帳表ｔ[整理番号],台帳表ｔ[精算
グループ]),"")</f>
        <v/>
      </c>
      <c r="AN37" s="278" t="str">
        <f>IFERROR(_xlfn.XLOOKUP(確報【４月】!AK37,台帳表ｔ[整理番号],台帳表ｔ[請求書発行番号]),"")</f>
        <v/>
      </c>
      <c r="AO37" s="269" t="str">
        <f>IFERROR(_xlfn.XLOOKUP(確報【４月】!AK37,台帳表ｔ[整理番号],台帳表ｔ[繁閑調整金]),"")</f>
        <v/>
      </c>
      <c r="AP37" s="275"/>
      <c r="AR37" s="202" t="str">
        <f>IFERROR(_xlfn.XLOOKUP(確報【４月】!AQ37,台帳表ｋ[整理番号],台帳表ｋ[繁閑調整]),"")</f>
        <v/>
      </c>
      <c r="AS37" s="277" t="str">
        <f>IFERROR(_xlfn.XLOOKUP(確報【４月】!AQ37,台帳表ｋ[整理番号],台帳表ｋ[精算
グループ]),"")</f>
        <v/>
      </c>
      <c r="AT37" s="278" t="str">
        <f>IFERROR(_xlfn.XLOOKUP(確報【４月】!AQ37,台帳表ｋ[整理番号],台帳表ｋ[請求書発行番号]),"")</f>
        <v/>
      </c>
      <c r="AU37" s="269" t="str">
        <f>IFERROR(_xlfn.XLOOKUP(確報【４月】!AQ37,台帳表ｋ[整理番号],台帳表ｋ[繁閑調整金]),"")</f>
        <v/>
      </c>
      <c r="AV37" s="275"/>
      <c r="AX37" s="202" t="str">
        <f>IFERROR(_xlfn.XLOOKUP(確報【４月】!AW37,台帳表ｋ[整理番号],台帳表ｋ[繁閑調整]),"")</f>
        <v/>
      </c>
      <c r="AY37" s="277" t="str">
        <f>IFERROR(_xlfn.XLOOKUP(確報【４月】!AW37,台帳表ｋ[整理番号],台帳表ｋ[精算
グループ]),"")</f>
        <v/>
      </c>
      <c r="AZ37" s="278" t="str">
        <f>IFERROR(_xlfn.XLOOKUP(確報【４月】!AW37,台帳表ｋ[整理番号],台帳表ｋ[請求書発行番号]),"")</f>
        <v/>
      </c>
      <c r="BA37" s="269" t="str">
        <f>IFERROR(_xlfn.XLOOKUP(確報【４月】!AW37,台帳表ｋ[整理番号],台帳表ｋ[繁閑調整金]),"")</f>
        <v/>
      </c>
    </row>
    <row r="38" spans="1:53" ht="16.350000000000001" customHeight="1">
      <c r="A38" s="927"/>
      <c r="B38" s="927"/>
      <c r="C38" s="927"/>
      <c r="D38" s="976"/>
      <c r="E38" s="927"/>
      <c r="F38" s="55" t="s">
        <v>16524</v>
      </c>
      <c r="G38" s="62" t="s">
        <v>16606</v>
      </c>
      <c r="H38" s="45" t="s">
        <v>16495</v>
      </c>
      <c r="I38" s="46"/>
      <c r="J38" s="78" t="s">
        <v>224</v>
      </c>
      <c r="K38" s="40">
        <f>SUMIFS(台帳表ｓ[金額],台帳表ｓ[精算
グループ],確報【４月】!$H38,台帳表ｓ[入金月（月のみ）],確報【４月】!$A$1,台帳表ｓ[ＮＣ区分],"埼玉")+SUMIFS(測量台帳1ｓ[入金額],測量台帳1ｓ[精算
グループ],確報【４月】!$H38,測量台帳1ｓ[入金月（月のみ）],確報【４月】!$A$1,測量台帳1ｓ[NC区分],"埼玉")+SUMIFS(測量台帳1__2ｓ[入金額(後)],測量台帳1__2ｓ[精算
グループ(後)],確報【４月】!$H38,測量台帳1__2ｓ[入金月(後)（月のみ）],確報【４月】!$A$1,測量台帳1__2ｓ[NC区分],"埼玉")</f>
        <v>0</v>
      </c>
      <c r="L38" s="78" t="s">
        <v>224</v>
      </c>
      <c r="M38" s="40"/>
      <c r="N38" s="60" t="s">
        <v>224</v>
      </c>
      <c r="O38" s="61"/>
      <c r="P38" s="45" t="s">
        <v>224</v>
      </c>
      <c r="Q38" s="61"/>
      <c r="R38" s="45" t="s">
        <v>224</v>
      </c>
      <c r="S38" s="40"/>
      <c r="T38" s="60" t="s">
        <v>224</v>
      </c>
      <c r="U38" s="61"/>
      <c r="V38" s="45" t="s">
        <v>224</v>
      </c>
      <c r="W38" s="61" cm="1">
        <f t="array" ref="W38">INDEX(設備G入力用!$F$2:$Q$72,ROW(A33), MATCH($A$1,設備G入力用!$F$2:$Q$2,0))</f>
        <v>0</v>
      </c>
      <c r="X38" s="30">
        <f t="shared" si="7"/>
        <v>0</v>
      </c>
      <c r="AA38" s="983"/>
      <c r="AB38" s="299" t="s">
        <v>224</v>
      </c>
      <c r="AC38" s="112">
        <f t="shared" si="6"/>
        <v>0</v>
      </c>
      <c r="AD38" s="10"/>
      <c r="AE38" s="10"/>
      <c r="AF38" s="202" t="str">
        <f>IFERROR(_xlfn.XLOOKUP(確報【４月】!$AE38,台帳表ｓ[整理番号],台帳表ｓ[繁閑調整]),"")</f>
        <v/>
      </c>
      <c r="AG38" s="277" t="str">
        <f>IFERROR(_xlfn.XLOOKUP(確報【４月】!$AE38,台帳表ｓ[整理番号],台帳表ｓ[精算
グループ]),"")</f>
        <v/>
      </c>
      <c r="AH38" s="278" t="str">
        <f>IFERROR(_xlfn.XLOOKUP(確報【４月】!$AE38,台帳表ｓ[整理番号],台帳表ｓ[請求書発行番号]),"")</f>
        <v/>
      </c>
      <c r="AI38" s="269" t="str">
        <f>IFERROR(_xlfn.XLOOKUP(確報【４月】!$AE38,台帳表ｓ[整理番号],台帳表ｓ[繁閑調整金]),"")</f>
        <v/>
      </c>
      <c r="AJ38" s="275"/>
      <c r="AL38" s="202" t="str">
        <f>IFERROR(_xlfn.XLOOKUP(確報【４月】!AK38,台帳表ｔ[整理番号],台帳表ｔ[繁閑調整]),"")</f>
        <v/>
      </c>
      <c r="AM38" s="277" t="str">
        <f>IFERROR(_xlfn.XLOOKUP(確報【４月】!AK38,台帳表ｔ[整理番号],台帳表ｔ[精算
グループ]),"")</f>
        <v/>
      </c>
      <c r="AN38" s="278" t="str">
        <f>IFERROR(_xlfn.XLOOKUP(確報【４月】!AK38,台帳表ｔ[整理番号],台帳表ｔ[請求書発行番号]),"")</f>
        <v/>
      </c>
      <c r="AO38" s="269" t="str">
        <f>IFERROR(_xlfn.XLOOKUP(確報【４月】!AK38,台帳表ｔ[整理番号],台帳表ｔ[繁閑調整金]),"")</f>
        <v/>
      </c>
      <c r="AP38" s="275"/>
      <c r="AR38" s="202" t="str">
        <f>IFERROR(_xlfn.XLOOKUP(確報【４月】!AQ38,台帳表ｋ[整理番号],台帳表ｋ[繁閑調整]),"")</f>
        <v/>
      </c>
      <c r="AS38" s="277" t="str">
        <f>IFERROR(_xlfn.XLOOKUP(確報【４月】!AQ38,台帳表ｋ[整理番号],台帳表ｋ[精算
グループ]),"")</f>
        <v/>
      </c>
      <c r="AT38" s="278" t="str">
        <f>IFERROR(_xlfn.XLOOKUP(確報【４月】!AQ38,台帳表ｋ[整理番号],台帳表ｋ[請求書発行番号]),"")</f>
        <v/>
      </c>
      <c r="AU38" s="269" t="str">
        <f>IFERROR(_xlfn.XLOOKUP(確報【４月】!AQ38,台帳表ｋ[整理番号],台帳表ｋ[繁閑調整金]),"")</f>
        <v/>
      </c>
      <c r="AV38" s="275"/>
      <c r="AX38" s="202" t="str">
        <f>IFERROR(_xlfn.XLOOKUP(確報【４月】!AW38,台帳表ｋ[整理番号],台帳表ｋ[繁閑調整]),"")</f>
        <v/>
      </c>
      <c r="AY38" s="277" t="str">
        <f>IFERROR(_xlfn.XLOOKUP(確報【４月】!AW38,台帳表ｋ[整理番号],台帳表ｋ[精算
グループ]),"")</f>
        <v/>
      </c>
      <c r="AZ38" s="278" t="str">
        <f>IFERROR(_xlfn.XLOOKUP(確報【４月】!AW38,台帳表ｋ[整理番号],台帳表ｋ[請求書発行番号]),"")</f>
        <v/>
      </c>
      <c r="BA38" s="269" t="str">
        <f>IFERROR(_xlfn.XLOOKUP(確報【４月】!AW38,台帳表ｋ[整理番号],台帳表ｋ[繁閑調整金]),"")</f>
        <v/>
      </c>
    </row>
    <row r="39" spans="1:53" ht="16.350000000000001" customHeight="1">
      <c r="A39" s="927"/>
      <c r="B39" s="927"/>
      <c r="C39" s="927"/>
      <c r="D39" s="976"/>
      <c r="E39" s="927"/>
      <c r="F39" s="55" t="s">
        <v>16525</v>
      </c>
      <c r="G39" s="63" t="s">
        <v>16606</v>
      </c>
      <c r="H39" s="45" t="s">
        <v>16497</v>
      </c>
      <c r="I39" s="46"/>
      <c r="J39" s="78" t="s">
        <v>228</v>
      </c>
      <c r="K39" s="40">
        <f>SUMIFS(台帳表ｓ[金額],台帳表ｓ[精算
グループ],確報【４月】!$H39,台帳表ｓ[入金月（月のみ）],確報【４月】!$A$1,台帳表ｓ[ＮＣ区分],"埼玉")+SUMIFS(測量台帳1ｓ[入金額],測量台帳1ｓ[精算
グループ],確報【４月】!$H39,測量台帳1ｓ[入金月（月のみ）],確報【４月】!$A$1,測量台帳1ｓ[NC区分],"埼玉")+SUMIFS(測量台帳1__2ｓ[入金額(後)],測量台帳1__2ｓ[精算
グループ(後)],確報【４月】!$H39,測量台帳1__2ｓ[入金月(後)（月のみ）],確報【４月】!$A$1,測量台帳1__2ｓ[NC区分],"埼玉")</f>
        <v>0</v>
      </c>
      <c r="L39" s="78" t="s">
        <v>228</v>
      </c>
      <c r="M39" s="40"/>
      <c r="N39" s="60" t="s">
        <v>228</v>
      </c>
      <c r="O39" s="61"/>
      <c r="P39" s="45" t="s">
        <v>228</v>
      </c>
      <c r="Q39" s="61"/>
      <c r="R39" s="45" t="s">
        <v>228</v>
      </c>
      <c r="S39" s="40"/>
      <c r="T39" s="60" t="s">
        <v>228</v>
      </c>
      <c r="U39" s="61"/>
      <c r="V39" s="45" t="s">
        <v>228</v>
      </c>
      <c r="W39" s="61" cm="1">
        <f t="array" ref="W39">INDEX(設備G入力用!$F$2:$Q$72,ROW(A34), MATCH($A$1,設備G入力用!$F$2:$Q$2,0))</f>
        <v>0</v>
      </c>
      <c r="X39" s="30">
        <f t="shared" si="7"/>
        <v>0</v>
      </c>
      <c r="Y39" s="24"/>
      <c r="Z39" s="13"/>
      <c r="AA39" s="983"/>
      <c r="AB39" s="299" t="s">
        <v>228</v>
      </c>
      <c r="AC39" s="112">
        <f t="shared" si="6"/>
        <v>0</v>
      </c>
      <c r="AD39" s="10"/>
      <c r="AE39" s="10"/>
      <c r="AF39" s="202" t="str">
        <f>IFERROR(_xlfn.XLOOKUP(確報【４月】!$AE39,台帳表ｓ[整理番号],台帳表ｓ[繁閑調整]),"")</f>
        <v/>
      </c>
      <c r="AG39" s="277" t="str">
        <f>IFERROR(_xlfn.XLOOKUP(確報【４月】!$AE39,台帳表ｓ[整理番号],台帳表ｓ[精算
グループ]),"")</f>
        <v/>
      </c>
      <c r="AH39" s="278" t="str">
        <f>IFERROR(_xlfn.XLOOKUP(確報【４月】!$AE39,台帳表ｓ[整理番号],台帳表ｓ[請求書発行番号]),"")</f>
        <v/>
      </c>
      <c r="AI39" s="269" t="str">
        <f>IFERROR(_xlfn.XLOOKUP(確報【４月】!$AE39,台帳表ｓ[整理番号],台帳表ｓ[繁閑調整金]),"")</f>
        <v/>
      </c>
      <c r="AJ39" s="275"/>
      <c r="AL39" s="202" t="str">
        <f>IFERROR(_xlfn.XLOOKUP(確報【４月】!AK39,台帳表ｔ[整理番号],台帳表ｔ[繁閑調整]),"")</f>
        <v/>
      </c>
      <c r="AM39" s="277" t="str">
        <f>IFERROR(_xlfn.XLOOKUP(確報【４月】!AK39,台帳表ｔ[整理番号],台帳表ｔ[精算
グループ]),"")</f>
        <v/>
      </c>
      <c r="AN39" s="278" t="str">
        <f>IFERROR(_xlfn.XLOOKUP(確報【４月】!AK39,台帳表ｔ[整理番号],台帳表ｔ[請求書発行番号]),"")</f>
        <v/>
      </c>
      <c r="AO39" s="269" t="str">
        <f>IFERROR(_xlfn.XLOOKUP(確報【４月】!AK39,台帳表ｔ[整理番号],台帳表ｔ[繁閑調整金]),"")</f>
        <v/>
      </c>
      <c r="AP39" s="275"/>
      <c r="AR39" s="202" t="str">
        <f>IFERROR(_xlfn.XLOOKUP(確報【４月】!AQ39,台帳表ｋ[整理番号],台帳表ｋ[繁閑調整]),"")</f>
        <v/>
      </c>
      <c r="AS39" s="277" t="str">
        <f>IFERROR(_xlfn.XLOOKUP(確報【４月】!AQ39,台帳表ｋ[整理番号],台帳表ｋ[精算
グループ]),"")</f>
        <v/>
      </c>
      <c r="AT39" s="278" t="str">
        <f>IFERROR(_xlfn.XLOOKUP(確報【４月】!AQ39,台帳表ｋ[整理番号],台帳表ｋ[請求書発行番号]),"")</f>
        <v/>
      </c>
      <c r="AU39" s="269" t="str">
        <f>IFERROR(_xlfn.XLOOKUP(確報【４月】!AQ39,台帳表ｋ[整理番号],台帳表ｋ[繁閑調整金]),"")</f>
        <v/>
      </c>
      <c r="AV39" s="275"/>
      <c r="AX39" s="202" t="str">
        <f>IFERROR(_xlfn.XLOOKUP(確報【４月】!AW39,台帳表ｋ[整理番号],台帳表ｋ[繁閑調整]),"")</f>
        <v/>
      </c>
      <c r="AY39" s="277" t="str">
        <f>IFERROR(_xlfn.XLOOKUP(確報【４月】!AW39,台帳表ｋ[整理番号],台帳表ｋ[精算
グループ]),"")</f>
        <v/>
      </c>
      <c r="AZ39" s="278" t="str">
        <f>IFERROR(_xlfn.XLOOKUP(確報【４月】!AW39,台帳表ｋ[整理番号],台帳表ｋ[請求書発行番号]),"")</f>
        <v/>
      </c>
      <c r="BA39" s="269" t="str">
        <f>IFERROR(_xlfn.XLOOKUP(確報【４月】!AW39,台帳表ｋ[整理番号],台帳表ｋ[繁閑調整金]),"")</f>
        <v/>
      </c>
    </row>
    <row r="40" spans="1:53" ht="16.350000000000001" customHeight="1" thickBot="1">
      <c r="A40" s="927"/>
      <c r="B40" s="927"/>
      <c r="C40" s="927"/>
      <c r="D40" s="976"/>
      <c r="E40" s="927"/>
      <c r="F40" s="64" t="s">
        <v>16526</v>
      </c>
      <c r="G40" s="65" t="s">
        <v>16606</v>
      </c>
      <c r="H40" s="67" t="s">
        <v>16527</v>
      </c>
      <c r="I40" s="38"/>
      <c r="J40" s="79" t="s">
        <v>240</v>
      </c>
      <c r="K40" s="80">
        <f>SUMIFS(台帳表ｓ[金額],台帳表ｓ[精算
グループ],確報【４月】!$H40,台帳表ｓ[入金月（月のみ）],確報【４月】!$A$1,台帳表ｓ[ＮＣ区分],"埼玉")+SUMIFS(測量台帳1ｓ[入金額],測量台帳1ｓ[精算
グループ],確報【４月】!$H40,測量台帳1ｓ[入金月（月のみ）],確報【４月】!$A$1,測量台帳1ｓ[NC区分],"埼玉")+SUMIFS(測量台帳1__2ｓ[入金額(後)],測量台帳1__2ｓ[精算
グループ(後)],確報【４月】!$H40,測量台帳1__2ｓ[入金月(後)（月のみ）],確報【４月】!$A$1,測量台帳1__2ｓ[NC区分],"埼玉")</f>
        <v>0</v>
      </c>
      <c r="L40" s="79" t="s">
        <v>240</v>
      </c>
      <c r="M40" s="80"/>
      <c r="N40" s="66" t="s">
        <v>240</v>
      </c>
      <c r="O40" s="39"/>
      <c r="P40" s="67" t="s">
        <v>240</v>
      </c>
      <c r="Q40" s="39"/>
      <c r="R40" s="67" t="s">
        <v>240</v>
      </c>
      <c r="S40" s="80"/>
      <c r="T40" s="66" t="s">
        <v>240</v>
      </c>
      <c r="U40" s="39"/>
      <c r="V40" s="67" t="s">
        <v>240</v>
      </c>
      <c r="W40" s="39" cm="1">
        <f t="array" ref="W40">INDEX(設備G入力用!$F$2:$Q$72,ROW(A35), MATCH($A$1,設備G入力用!$F$2:$Q$2,0))</f>
        <v>0</v>
      </c>
      <c r="X40" s="30">
        <f t="shared" si="7"/>
        <v>0</v>
      </c>
      <c r="AA40" s="983"/>
      <c r="AB40" s="299" t="s">
        <v>240</v>
      </c>
      <c r="AC40" s="112">
        <f t="shared" si="6"/>
        <v>0</v>
      </c>
      <c r="AD40" s="10"/>
      <c r="AE40" s="10"/>
      <c r="AF40" s="202" t="str">
        <f>IFERROR(_xlfn.XLOOKUP(確報【４月】!$AE40,台帳表ｓ[整理番号],台帳表ｓ[繁閑調整]),"")</f>
        <v/>
      </c>
      <c r="AG40" s="277" t="str">
        <f>IFERROR(_xlfn.XLOOKUP(確報【４月】!$AE40,台帳表ｓ[整理番号],台帳表ｓ[精算
グループ]),"")</f>
        <v/>
      </c>
      <c r="AH40" s="278" t="str">
        <f>IFERROR(_xlfn.XLOOKUP(確報【４月】!$AE40,台帳表ｓ[整理番号],台帳表ｓ[請求書発行番号]),"")</f>
        <v/>
      </c>
      <c r="AI40" s="269" t="str">
        <f>IFERROR(_xlfn.XLOOKUP(確報【４月】!$AE40,台帳表ｓ[整理番号],台帳表ｓ[繁閑調整金]),"")</f>
        <v/>
      </c>
      <c r="AJ40" s="275"/>
      <c r="AL40" s="202" t="str">
        <f>IFERROR(_xlfn.XLOOKUP(確報【４月】!AK40,台帳表ｔ[整理番号],台帳表ｔ[繁閑調整]),"")</f>
        <v/>
      </c>
      <c r="AM40" s="277" t="str">
        <f>IFERROR(_xlfn.XLOOKUP(確報【４月】!AK40,台帳表ｔ[整理番号],台帳表ｔ[精算
グループ]),"")</f>
        <v/>
      </c>
      <c r="AN40" s="278" t="str">
        <f>IFERROR(_xlfn.XLOOKUP(確報【４月】!AK40,台帳表ｔ[整理番号],台帳表ｔ[請求書発行番号]),"")</f>
        <v/>
      </c>
      <c r="AO40" s="269" t="str">
        <f>IFERROR(_xlfn.XLOOKUP(確報【４月】!AK40,台帳表ｔ[整理番号],台帳表ｔ[繁閑調整金]),"")</f>
        <v/>
      </c>
      <c r="AP40" s="275"/>
      <c r="AR40" s="202" t="str">
        <f>IFERROR(_xlfn.XLOOKUP(確報【４月】!AQ40,台帳表ｋ[整理番号],台帳表ｋ[繁閑調整]),"")</f>
        <v/>
      </c>
      <c r="AS40" s="277" t="str">
        <f>IFERROR(_xlfn.XLOOKUP(確報【４月】!AQ40,台帳表ｋ[整理番号],台帳表ｋ[精算
グループ]),"")</f>
        <v/>
      </c>
      <c r="AT40" s="278" t="str">
        <f>IFERROR(_xlfn.XLOOKUP(確報【４月】!AQ40,台帳表ｋ[整理番号],台帳表ｋ[請求書発行番号]),"")</f>
        <v/>
      </c>
      <c r="AU40" s="269" t="str">
        <f>IFERROR(_xlfn.XLOOKUP(確報【４月】!AQ40,台帳表ｋ[整理番号],台帳表ｋ[繁閑調整金]),"")</f>
        <v/>
      </c>
      <c r="AV40" s="275"/>
      <c r="AX40" s="202" t="str">
        <f>IFERROR(_xlfn.XLOOKUP(確報【４月】!AW40,台帳表ｋ[整理番号],台帳表ｋ[繁閑調整]),"")</f>
        <v/>
      </c>
      <c r="AY40" s="277" t="str">
        <f>IFERROR(_xlfn.XLOOKUP(確報【４月】!AW40,台帳表ｋ[整理番号],台帳表ｋ[精算
グループ]),"")</f>
        <v/>
      </c>
      <c r="AZ40" s="278" t="str">
        <f>IFERROR(_xlfn.XLOOKUP(確報【４月】!AW40,台帳表ｋ[整理番号],台帳表ｋ[請求書発行番号]),"")</f>
        <v/>
      </c>
      <c r="BA40" s="269" t="str">
        <f>IFERROR(_xlfn.XLOOKUP(確報【４月】!AW40,台帳表ｋ[整理番号],台帳表ｋ[繁閑調整金]),"")</f>
        <v/>
      </c>
    </row>
    <row r="41" spans="1:53" ht="16.350000000000001" customHeight="1" thickBot="1">
      <c r="A41" s="927"/>
      <c r="B41" s="927"/>
      <c r="C41" s="927"/>
      <c r="D41" s="976"/>
      <c r="E41" s="928"/>
      <c r="F41" s="55" t="s">
        <v>16528</v>
      </c>
      <c r="G41" s="63" t="s">
        <v>16606</v>
      </c>
      <c r="H41" s="45" t="s">
        <v>16529</v>
      </c>
      <c r="I41" s="46"/>
      <c r="J41" s="78" t="s">
        <v>244</v>
      </c>
      <c r="K41" s="40">
        <f>SUMIFS(台帳表ｓ[金額],台帳表ｓ[精算
グループ],確報【４月】!$H41,台帳表ｓ[入金月（月のみ）],確報【４月】!$A$1,台帳表ｓ[ＮＣ区分],"埼玉")+SUMIFS(測量台帳1ｓ[入金額],測量台帳1ｓ[精算
グループ],確報【４月】!$H41,測量台帳1ｓ[入金月（月のみ）],確報【４月】!$A$1,測量台帳1ｓ[NC区分],"埼玉")+SUMIFS(測量台帳1__2ｓ[入金額(後)],測量台帳1__2ｓ[精算
グループ(後)],確報【４月】!$H41,測量台帳1__2ｓ[入金月(後)（月のみ）],確報【４月】!$A$1,測量台帳1__2ｓ[NC区分],"埼玉")</f>
        <v>0</v>
      </c>
      <c r="L41" s="78" t="s">
        <v>244</v>
      </c>
      <c r="M41" s="40"/>
      <c r="N41" s="60" t="s">
        <v>244</v>
      </c>
      <c r="O41" s="61"/>
      <c r="P41" s="45" t="s">
        <v>244</v>
      </c>
      <c r="Q41" s="61"/>
      <c r="R41" s="45" t="s">
        <v>244</v>
      </c>
      <c r="S41" s="40"/>
      <c r="T41" s="60" t="s">
        <v>244</v>
      </c>
      <c r="U41" s="61"/>
      <c r="V41" s="45" t="s">
        <v>244</v>
      </c>
      <c r="W41" s="61" cm="1">
        <f t="array" ref="W41">INDEX(設備G入力用!$F$2:$Q$72,ROW(A36), MATCH($A$1,設備G入力用!$F$2:$Q$2,0))</f>
        <v>0</v>
      </c>
      <c r="X41" s="30">
        <f t="shared" si="7"/>
        <v>0</v>
      </c>
      <c r="Y41" s="16">
        <f>SUM(X36:X41)</f>
        <v>0</v>
      </c>
      <c r="Z41" s="13" t="s">
        <v>16599</v>
      </c>
      <c r="AA41" s="983"/>
      <c r="AB41" s="302" t="s">
        <v>244</v>
      </c>
      <c r="AC41" s="172">
        <f t="shared" si="6"/>
        <v>0</v>
      </c>
      <c r="AD41" s="10"/>
      <c r="AE41" s="10"/>
      <c r="AF41" s="202" t="str">
        <f>IFERROR(_xlfn.XLOOKUP(確報【４月】!$AE41,台帳表ｓ[整理番号],台帳表ｓ[繁閑調整]),"")</f>
        <v/>
      </c>
      <c r="AG41" s="277" t="str">
        <f>IFERROR(_xlfn.XLOOKUP(確報【４月】!$AE41,台帳表ｓ[整理番号],台帳表ｓ[精算
グループ]),"")</f>
        <v/>
      </c>
      <c r="AH41" s="278" t="str">
        <f>IFERROR(_xlfn.XLOOKUP(確報【４月】!$AE41,台帳表ｓ[整理番号],台帳表ｓ[請求書発行番号]),"")</f>
        <v/>
      </c>
      <c r="AI41" s="269" t="str">
        <f>IFERROR(_xlfn.XLOOKUP(確報【４月】!$AE41,台帳表ｓ[整理番号],台帳表ｓ[繁閑調整金]),"")</f>
        <v/>
      </c>
      <c r="AJ41" s="275"/>
      <c r="AL41" s="202" t="str">
        <f>IFERROR(_xlfn.XLOOKUP(確報【４月】!AK41,台帳表ｔ[整理番号],台帳表ｔ[繁閑調整]),"")</f>
        <v/>
      </c>
      <c r="AM41" s="277" t="str">
        <f>IFERROR(_xlfn.XLOOKUP(確報【４月】!AK41,台帳表ｔ[整理番号],台帳表ｔ[精算
グループ]),"")</f>
        <v/>
      </c>
      <c r="AN41" s="278" t="str">
        <f>IFERROR(_xlfn.XLOOKUP(確報【４月】!AK41,台帳表ｔ[整理番号],台帳表ｔ[請求書発行番号]),"")</f>
        <v/>
      </c>
      <c r="AO41" s="269" t="str">
        <f>IFERROR(_xlfn.XLOOKUP(確報【４月】!AK41,台帳表ｔ[整理番号],台帳表ｔ[繁閑調整金]),"")</f>
        <v/>
      </c>
      <c r="AP41" s="275"/>
      <c r="AR41" s="202" t="str">
        <f>IFERROR(_xlfn.XLOOKUP(確報【４月】!AQ41,台帳表ｋ[整理番号],台帳表ｋ[繁閑調整]),"")</f>
        <v/>
      </c>
      <c r="AS41" s="277" t="str">
        <f>IFERROR(_xlfn.XLOOKUP(確報【４月】!AQ41,台帳表ｋ[整理番号],台帳表ｋ[精算
グループ]),"")</f>
        <v/>
      </c>
      <c r="AT41" s="278" t="str">
        <f>IFERROR(_xlfn.XLOOKUP(確報【４月】!AQ41,台帳表ｋ[整理番号],台帳表ｋ[請求書発行番号]),"")</f>
        <v/>
      </c>
      <c r="AU41" s="269" t="str">
        <f>IFERROR(_xlfn.XLOOKUP(確報【４月】!AQ41,台帳表ｋ[整理番号],台帳表ｋ[繁閑調整金]),"")</f>
        <v/>
      </c>
      <c r="AV41" s="275"/>
      <c r="AX41" s="202" t="str">
        <f>IFERROR(_xlfn.XLOOKUP(確報【４月】!AW41,台帳表ｋ[整理番号],台帳表ｋ[繁閑調整]),"")</f>
        <v/>
      </c>
      <c r="AY41" s="277" t="str">
        <f>IFERROR(_xlfn.XLOOKUP(確報【４月】!AW41,台帳表ｋ[整理番号],台帳表ｋ[精算
グループ]),"")</f>
        <v/>
      </c>
      <c r="AZ41" s="278" t="str">
        <f>IFERROR(_xlfn.XLOOKUP(確報【４月】!AW41,台帳表ｋ[整理番号],台帳表ｋ[請求書発行番号]),"")</f>
        <v/>
      </c>
      <c r="BA41" s="269" t="str">
        <f>IFERROR(_xlfn.XLOOKUP(確報【４月】!AW41,台帳表ｋ[整理番号],台帳表ｋ[繁閑調整金]),"")</f>
        <v/>
      </c>
    </row>
    <row r="42" spans="1:53" ht="16.350000000000001" customHeight="1">
      <c r="A42" s="927"/>
      <c r="B42" s="927"/>
      <c r="C42" s="927"/>
      <c r="D42" s="976"/>
      <c r="E42" s="926" t="s">
        <v>16530</v>
      </c>
      <c r="F42" s="57" t="s">
        <v>16531</v>
      </c>
      <c r="G42" s="19" t="s">
        <v>16606</v>
      </c>
      <c r="H42" s="167" t="s">
        <v>179</v>
      </c>
      <c r="I42" s="179"/>
      <c r="J42" s="75" t="s">
        <v>179</v>
      </c>
      <c r="K42" s="76"/>
      <c r="L42" s="75" t="s">
        <v>16481</v>
      </c>
      <c r="M42" s="76">
        <f>SUMIFS(台帳表ｓ[金額],台帳表ｓ[精算
グループ],確報【４月】!$H42,台帳表ｓ[入金月（月のみ）],確報【４月】!$A$1,台帳表ｓ[ＮＣ区分],"北部")+SUMIFS(測量台帳1ｓ[入金額],測量台帳1ｓ[精算
グループ],確報【４月】!$H42,測量台帳1ｓ[入金月（月のみ）],確報【４月】!$A$1,測量台帳1ｓ[NC区分],"北部")+SUMIFS(測量台帳1__2ｓ[入金額(後)],測量台帳1__2ｓ[精算
グループ(後)],確報【４月】!$H42,測量台帳1__2ｓ[入金月(後)（月のみ）],確報【４月】!$A$1,測量台帳1__2ｓ[NC区分],"北部")</f>
        <v>0</v>
      </c>
      <c r="N42" s="58" t="s">
        <v>179</v>
      </c>
      <c r="O42" s="59"/>
      <c r="P42" s="167" t="s">
        <v>179</v>
      </c>
      <c r="Q42" s="59"/>
      <c r="R42" s="167" t="s">
        <v>179</v>
      </c>
      <c r="S42" s="76"/>
      <c r="T42" s="58" t="s">
        <v>179</v>
      </c>
      <c r="U42" s="59"/>
      <c r="V42" s="167" t="s">
        <v>179</v>
      </c>
      <c r="W42" s="59" cm="1">
        <f t="array" ref="W42">INDEX(設備G入力用!$F$2:$Q$72,ROW(A37), MATCH($A$1,設備G入力用!$F$2:$Q$2,0))</f>
        <v>0</v>
      </c>
      <c r="X42" s="23">
        <f t="shared" si="7"/>
        <v>0</v>
      </c>
      <c r="Y42" s="24"/>
      <c r="Z42" s="13"/>
      <c r="AA42" s="983"/>
      <c r="AB42" s="666" t="s">
        <v>179</v>
      </c>
      <c r="AC42" s="112">
        <f t="shared" si="6"/>
        <v>0</v>
      </c>
      <c r="AD42" s="10"/>
      <c r="AE42" s="10"/>
      <c r="AF42" s="202" t="str">
        <f>IFERROR(_xlfn.XLOOKUP(確報【４月】!$AE42,台帳表ｓ[整理番号],台帳表ｓ[繁閑調整]),"")</f>
        <v/>
      </c>
      <c r="AG42" s="277" t="str">
        <f>IFERROR(_xlfn.XLOOKUP(確報【４月】!$AE42,台帳表ｓ[整理番号],台帳表ｓ[精算
グループ]),"")</f>
        <v/>
      </c>
      <c r="AH42" s="278" t="str">
        <f>IFERROR(_xlfn.XLOOKUP(確報【４月】!$AE42,台帳表ｓ[整理番号],台帳表ｓ[請求書発行番号]),"")</f>
        <v/>
      </c>
      <c r="AI42" s="269" t="str">
        <f>IFERROR(_xlfn.XLOOKUP(確報【４月】!$AE42,台帳表ｓ[整理番号],台帳表ｓ[繁閑調整金]),"")</f>
        <v/>
      </c>
      <c r="AJ42" s="275"/>
      <c r="AL42" s="202" t="str">
        <f>IFERROR(_xlfn.XLOOKUP(確報【４月】!AK42,台帳表ｔ[整理番号],台帳表ｔ[繁閑調整]),"")</f>
        <v/>
      </c>
      <c r="AM42" s="277" t="str">
        <f>IFERROR(_xlfn.XLOOKUP(確報【４月】!AK42,台帳表ｔ[整理番号],台帳表ｔ[精算
グループ]),"")</f>
        <v/>
      </c>
      <c r="AN42" s="278" t="str">
        <f>IFERROR(_xlfn.XLOOKUP(確報【４月】!AK42,台帳表ｔ[整理番号],台帳表ｔ[請求書発行番号]),"")</f>
        <v/>
      </c>
      <c r="AO42" s="269" t="str">
        <f>IFERROR(_xlfn.XLOOKUP(確報【４月】!AK42,台帳表ｔ[整理番号],台帳表ｔ[繁閑調整金]),"")</f>
        <v/>
      </c>
      <c r="AP42" s="275"/>
      <c r="AR42" s="202" t="str">
        <f>IFERROR(_xlfn.XLOOKUP(確報【４月】!AQ42,台帳表ｋ[整理番号],台帳表ｋ[繁閑調整]),"")</f>
        <v/>
      </c>
      <c r="AS42" s="277" t="str">
        <f>IFERROR(_xlfn.XLOOKUP(確報【４月】!AQ42,台帳表ｋ[整理番号],台帳表ｋ[精算
グループ]),"")</f>
        <v/>
      </c>
      <c r="AT42" s="278" t="str">
        <f>IFERROR(_xlfn.XLOOKUP(確報【４月】!AQ42,台帳表ｋ[整理番号],台帳表ｋ[請求書発行番号]),"")</f>
        <v/>
      </c>
      <c r="AU42" s="269" t="str">
        <f>IFERROR(_xlfn.XLOOKUP(確報【４月】!AQ42,台帳表ｋ[整理番号],台帳表ｋ[繁閑調整金]),"")</f>
        <v/>
      </c>
      <c r="AV42" s="275"/>
      <c r="AX42" s="202" t="str">
        <f>IFERROR(_xlfn.XLOOKUP(確報【４月】!AW42,台帳表ｋ[整理番号],台帳表ｋ[繁閑調整]),"")</f>
        <v/>
      </c>
      <c r="AY42" s="277" t="str">
        <f>IFERROR(_xlfn.XLOOKUP(確報【４月】!AW42,台帳表ｋ[整理番号],台帳表ｋ[精算
グループ]),"")</f>
        <v/>
      </c>
      <c r="AZ42" s="278" t="str">
        <f>IFERROR(_xlfn.XLOOKUP(確報【４月】!AW42,台帳表ｋ[整理番号],台帳表ｋ[請求書発行番号]),"")</f>
        <v/>
      </c>
      <c r="BA42" s="269" t="str">
        <f>IFERROR(_xlfn.XLOOKUP(確報【４月】!AW42,台帳表ｋ[整理番号],台帳表ｋ[繁閑調整金]),"")</f>
        <v/>
      </c>
    </row>
    <row r="43" spans="1:53" ht="16.350000000000001" customHeight="1">
      <c r="A43" s="927"/>
      <c r="B43" s="927"/>
      <c r="C43" s="927"/>
      <c r="D43" s="976"/>
      <c r="E43" s="927"/>
      <c r="F43" s="55" t="s">
        <v>16532</v>
      </c>
      <c r="G43" s="52" t="s">
        <v>16606</v>
      </c>
      <c r="H43" s="45" t="s">
        <v>186</v>
      </c>
      <c r="I43" s="46"/>
      <c r="J43" s="78" t="s">
        <v>186</v>
      </c>
      <c r="K43" s="40"/>
      <c r="L43" s="78" t="s">
        <v>16487</v>
      </c>
      <c r="M43" s="40">
        <f>SUMIFS(台帳表ｓ[金額],台帳表ｓ[精算
グループ],確報【４月】!$H43,台帳表ｓ[入金月（月のみ）],確報【４月】!$A$1,台帳表ｓ[ＮＣ区分],"北部")+SUMIFS(測量台帳1ｓ[入金額],測量台帳1ｓ[精算
グループ],確報【４月】!$H43,測量台帳1ｓ[入金月（月のみ）],確報【４月】!$A$1,測量台帳1ｓ[NC区分],"北部")+SUMIFS(測量台帳1__2ｓ[入金額(後)],測量台帳1__2ｓ[精算
グループ(後)],確報【４月】!$H43,測量台帳1__2ｓ[入金月(後)（月のみ）],確報【４月】!$A$1,測量台帳1__2ｓ[NC区分],"北部")</f>
        <v>0</v>
      </c>
      <c r="N43" s="60" t="s">
        <v>186</v>
      </c>
      <c r="O43" s="61"/>
      <c r="P43" s="45" t="s">
        <v>186</v>
      </c>
      <c r="Q43" s="61"/>
      <c r="R43" s="45" t="s">
        <v>186</v>
      </c>
      <c r="S43" s="40"/>
      <c r="T43" s="60" t="s">
        <v>186</v>
      </c>
      <c r="U43" s="61"/>
      <c r="V43" s="45" t="s">
        <v>186</v>
      </c>
      <c r="W43" s="61" cm="1">
        <f t="array" ref="W43">INDEX(設備G入力用!$F$2:$Q$72,ROW(A38), MATCH($A$1,設備G入力用!$F$2:$Q$2,0))</f>
        <v>0</v>
      </c>
      <c r="X43" s="30">
        <f t="shared" si="7"/>
        <v>0</v>
      </c>
      <c r="Y43" s="24"/>
      <c r="Z43" s="13"/>
      <c r="AA43" s="983"/>
      <c r="AB43" s="299" t="s">
        <v>186</v>
      </c>
      <c r="AC43" s="112">
        <f t="shared" si="6"/>
        <v>0</v>
      </c>
      <c r="AD43" s="10"/>
      <c r="AE43" s="10"/>
      <c r="AF43" s="202" t="str">
        <f>IFERROR(_xlfn.XLOOKUP(確報【４月】!$AE43,台帳表ｓ[整理番号],台帳表ｓ[繁閑調整]),"")</f>
        <v/>
      </c>
      <c r="AG43" s="277" t="str">
        <f>IFERROR(_xlfn.XLOOKUP(確報【４月】!$AE43,台帳表ｓ[整理番号],台帳表ｓ[精算
グループ]),"")</f>
        <v/>
      </c>
      <c r="AH43" s="278" t="str">
        <f>IFERROR(_xlfn.XLOOKUP(確報【４月】!$AE43,台帳表ｓ[整理番号],台帳表ｓ[請求書発行番号]),"")</f>
        <v/>
      </c>
      <c r="AI43" s="269" t="str">
        <f>IFERROR(_xlfn.XLOOKUP(確報【４月】!$AE43,台帳表ｓ[整理番号],台帳表ｓ[繁閑調整金]),"")</f>
        <v/>
      </c>
      <c r="AJ43" s="275"/>
      <c r="AL43" s="202" t="str">
        <f>IFERROR(_xlfn.XLOOKUP(確報【４月】!AK43,台帳表ｔ[整理番号],台帳表ｔ[繁閑調整]),"")</f>
        <v/>
      </c>
      <c r="AM43" s="277" t="str">
        <f>IFERROR(_xlfn.XLOOKUP(確報【４月】!AK43,台帳表ｔ[整理番号],台帳表ｔ[精算
グループ]),"")</f>
        <v/>
      </c>
      <c r="AN43" s="278" t="str">
        <f>IFERROR(_xlfn.XLOOKUP(確報【４月】!AK43,台帳表ｔ[整理番号],台帳表ｔ[請求書発行番号]),"")</f>
        <v/>
      </c>
      <c r="AO43" s="269" t="str">
        <f>IFERROR(_xlfn.XLOOKUP(確報【４月】!AK43,台帳表ｔ[整理番号],台帳表ｔ[繁閑調整金]),"")</f>
        <v/>
      </c>
      <c r="AP43" s="275"/>
      <c r="AR43" s="202" t="str">
        <f>IFERROR(_xlfn.XLOOKUP(確報【４月】!AQ43,台帳表ｋ[整理番号],台帳表ｋ[繁閑調整]),"")</f>
        <v/>
      </c>
      <c r="AS43" s="277" t="str">
        <f>IFERROR(_xlfn.XLOOKUP(確報【４月】!AQ43,台帳表ｋ[整理番号],台帳表ｋ[精算
グループ]),"")</f>
        <v/>
      </c>
      <c r="AT43" s="278" t="str">
        <f>IFERROR(_xlfn.XLOOKUP(確報【４月】!AQ43,台帳表ｋ[整理番号],台帳表ｋ[請求書発行番号]),"")</f>
        <v/>
      </c>
      <c r="AU43" s="269" t="str">
        <f>IFERROR(_xlfn.XLOOKUP(確報【４月】!AQ43,台帳表ｋ[整理番号],台帳表ｋ[繁閑調整金]),"")</f>
        <v/>
      </c>
      <c r="AV43" s="275"/>
      <c r="AX43" s="202" t="str">
        <f>IFERROR(_xlfn.XLOOKUP(確報【４月】!AW43,台帳表ｋ[整理番号],台帳表ｋ[繁閑調整]),"")</f>
        <v/>
      </c>
      <c r="AY43" s="277" t="str">
        <f>IFERROR(_xlfn.XLOOKUP(確報【４月】!AW43,台帳表ｋ[整理番号],台帳表ｋ[精算
グループ]),"")</f>
        <v/>
      </c>
      <c r="AZ43" s="278" t="str">
        <f>IFERROR(_xlfn.XLOOKUP(確報【４月】!AW43,台帳表ｋ[整理番号],台帳表ｋ[請求書発行番号]),"")</f>
        <v/>
      </c>
      <c r="BA43" s="269" t="str">
        <f>IFERROR(_xlfn.XLOOKUP(確報【４月】!AW43,台帳表ｋ[整理番号],台帳表ｋ[繁閑調整金]),"")</f>
        <v/>
      </c>
    </row>
    <row r="44" spans="1:53" ht="16.350000000000001" customHeight="1">
      <c r="A44" s="927"/>
      <c r="B44" s="927"/>
      <c r="C44" s="927"/>
      <c r="D44" s="976"/>
      <c r="E44" s="927"/>
      <c r="F44" s="55" t="s">
        <v>16533</v>
      </c>
      <c r="G44" s="62" t="s">
        <v>16606</v>
      </c>
      <c r="H44" s="45" t="s">
        <v>192</v>
      </c>
      <c r="I44" s="46"/>
      <c r="J44" s="78" t="s">
        <v>192</v>
      </c>
      <c r="K44" s="40"/>
      <c r="L44" s="78" t="s">
        <v>16485</v>
      </c>
      <c r="M44" s="40">
        <f>SUMIFS(台帳表ｓ[金額],台帳表ｓ[精算
グループ],確報【４月】!$H44,台帳表ｓ[入金月（月のみ）],確報【４月】!$A$1,台帳表ｓ[ＮＣ区分],"北部")+SUMIFS(測量台帳1ｓ[入金額],測量台帳1ｓ[精算
グループ],確報【４月】!$H44,測量台帳1ｓ[入金月（月のみ）],確報【４月】!$A$1,測量台帳1ｓ[NC区分],"北部")+SUMIFS(測量台帳1__2ｓ[入金額(後)],測量台帳1__2ｓ[精算
グループ(後)],確報【４月】!$H44,測量台帳1__2ｓ[入金月(後)（月のみ）],確報【４月】!$A$1,測量台帳1__2ｓ[NC区分],"北部")</f>
        <v>0</v>
      </c>
      <c r="N44" s="60" t="s">
        <v>192</v>
      </c>
      <c r="O44" s="61"/>
      <c r="P44" s="45" t="s">
        <v>192</v>
      </c>
      <c r="Q44" s="61"/>
      <c r="R44" s="45" t="s">
        <v>192</v>
      </c>
      <c r="S44" s="40"/>
      <c r="T44" s="60" t="s">
        <v>192</v>
      </c>
      <c r="U44" s="61"/>
      <c r="V44" s="45" t="s">
        <v>192</v>
      </c>
      <c r="W44" s="61" cm="1">
        <f t="array" ref="W44">INDEX(設備G入力用!$F$2:$Q$72,ROW(A39), MATCH($A$1,設備G入力用!$F$2:$Q$2,0))</f>
        <v>0</v>
      </c>
      <c r="X44" s="30">
        <f t="shared" si="7"/>
        <v>0</v>
      </c>
      <c r="AA44" s="983"/>
      <c r="AB44" s="299"/>
      <c r="AC44" s="112">
        <f t="shared" si="6"/>
        <v>0</v>
      </c>
      <c r="AD44" s="10"/>
      <c r="AE44" s="10"/>
      <c r="AF44" s="202" t="str">
        <f>IFERROR(_xlfn.XLOOKUP(確報【４月】!$AE44,台帳表ｓ[整理番号],台帳表ｓ[繁閑調整]),"")</f>
        <v/>
      </c>
      <c r="AG44" s="277" t="str">
        <f>IFERROR(_xlfn.XLOOKUP(確報【４月】!$AE44,台帳表ｓ[整理番号],台帳表ｓ[精算
グループ]),"")</f>
        <v/>
      </c>
      <c r="AH44" s="278" t="str">
        <f>IFERROR(_xlfn.XLOOKUP(確報【４月】!$AE44,台帳表ｓ[整理番号],台帳表ｓ[請求書発行番号]),"")</f>
        <v/>
      </c>
      <c r="AI44" s="269" t="str">
        <f>IFERROR(_xlfn.XLOOKUP(確報【４月】!$AE44,台帳表ｓ[整理番号],台帳表ｓ[繁閑調整金]),"")</f>
        <v/>
      </c>
      <c r="AJ44" s="275"/>
      <c r="AL44" s="202" t="str">
        <f>IFERROR(_xlfn.XLOOKUP(確報【４月】!AK44,台帳表ｔ[整理番号],台帳表ｔ[繁閑調整]),"")</f>
        <v/>
      </c>
      <c r="AM44" s="277" t="str">
        <f>IFERROR(_xlfn.XLOOKUP(確報【４月】!AK44,台帳表ｔ[整理番号],台帳表ｔ[精算
グループ]),"")</f>
        <v/>
      </c>
      <c r="AN44" s="278" t="str">
        <f>IFERROR(_xlfn.XLOOKUP(確報【４月】!AK44,台帳表ｔ[整理番号],台帳表ｔ[請求書発行番号]),"")</f>
        <v/>
      </c>
      <c r="AO44" s="269" t="str">
        <f>IFERROR(_xlfn.XLOOKUP(確報【４月】!AK44,台帳表ｔ[整理番号],台帳表ｔ[繁閑調整金]),"")</f>
        <v/>
      </c>
      <c r="AP44" s="275"/>
      <c r="AR44" s="202" t="str">
        <f>IFERROR(_xlfn.XLOOKUP(確報【４月】!AQ44,台帳表ｋ[整理番号],台帳表ｋ[繁閑調整]),"")</f>
        <v/>
      </c>
      <c r="AS44" s="277" t="str">
        <f>IFERROR(_xlfn.XLOOKUP(確報【４月】!AQ44,台帳表ｋ[整理番号],台帳表ｋ[精算
グループ]),"")</f>
        <v/>
      </c>
      <c r="AT44" s="278" t="str">
        <f>IFERROR(_xlfn.XLOOKUP(確報【４月】!AQ44,台帳表ｋ[整理番号],台帳表ｋ[請求書発行番号]),"")</f>
        <v/>
      </c>
      <c r="AU44" s="269" t="str">
        <f>IFERROR(_xlfn.XLOOKUP(確報【４月】!AQ44,台帳表ｋ[整理番号],台帳表ｋ[繁閑調整金]),"")</f>
        <v/>
      </c>
      <c r="AV44" s="275"/>
      <c r="AX44" s="202" t="str">
        <f>IFERROR(_xlfn.XLOOKUP(確報【４月】!AW44,台帳表ｋ[整理番号],台帳表ｋ[繁閑調整]),"")</f>
        <v/>
      </c>
      <c r="AY44" s="277" t="str">
        <f>IFERROR(_xlfn.XLOOKUP(確報【４月】!AW44,台帳表ｋ[整理番号],台帳表ｋ[精算
グループ]),"")</f>
        <v/>
      </c>
      <c r="AZ44" s="278" t="str">
        <f>IFERROR(_xlfn.XLOOKUP(確報【４月】!AW44,台帳表ｋ[整理番号],台帳表ｋ[請求書発行番号]),"")</f>
        <v/>
      </c>
      <c r="BA44" s="269" t="str">
        <f>IFERROR(_xlfn.XLOOKUP(確報【４月】!AW44,台帳表ｋ[整理番号],台帳表ｋ[繁閑調整金]),"")</f>
        <v/>
      </c>
    </row>
    <row r="45" spans="1:53" ht="16.350000000000001" customHeight="1">
      <c r="A45" s="927"/>
      <c r="B45" s="927"/>
      <c r="C45" s="927"/>
      <c r="D45" s="976"/>
      <c r="E45" s="927"/>
      <c r="F45" s="55" t="s">
        <v>16534</v>
      </c>
      <c r="G45" s="63" t="s">
        <v>16606</v>
      </c>
      <c r="H45" s="45"/>
      <c r="I45" s="46"/>
      <c r="J45" s="78"/>
      <c r="K45" s="40"/>
      <c r="L45" s="78"/>
      <c r="M45" s="40">
        <f>SUMIFS(台帳表ｓ[金額],台帳表ｓ[精算
グループ],確報【４月】!$H45,台帳表ｓ[入金月（月のみ）],確報【４月】!$A$1,台帳表ｓ[ＮＣ区分],"北部")+SUMIFS(測量台帳1ｓ[入金額],測量台帳1ｓ[精算
グループ],確報【４月】!$H45,測量台帳1ｓ[入金月（月のみ）],確報【４月】!$A$1,測量台帳1ｓ[NC区分],"北部")+SUMIFS(測量台帳1__2ｓ[入金額(後)],測量台帳1__2ｓ[精算
グループ(後)],確報【４月】!$H45,測量台帳1__2ｓ[入金月(後)（月のみ）],確報【４月】!$A$1,測量台帳1__2ｓ[NC区分],"北部")</f>
        <v>0</v>
      </c>
      <c r="N45" s="60"/>
      <c r="O45" s="61"/>
      <c r="P45" s="45"/>
      <c r="Q45" s="61"/>
      <c r="R45" s="45"/>
      <c r="S45" s="40"/>
      <c r="T45" s="60"/>
      <c r="U45" s="61"/>
      <c r="V45" s="45"/>
      <c r="W45" s="61" cm="1">
        <f t="array" ref="W45">INDEX(設備G入力用!$F$2:$Q$72,ROW(A40), MATCH($A$1,設備G入力用!$F$2:$Q$2,0))</f>
        <v>0</v>
      </c>
      <c r="X45" s="30">
        <f t="shared" si="7"/>
        <v>0</v>
      </c>
      <c r="AA45" s="983"/>
      <c r="AB45" s="299"/>
      <c r="AC45" s="112">
        <f t="shared" si="6"/>
        <v>0</v>
      </c>
      <c r="AD45" s="10"/>
      <c r="AE45" s="10"/>
      <c r="AF45" s="202" t="str">
        <f>IFERROR(_xlfn.XLOOKUP(確報【４月】!$AE45,台帳表ｓ[整理番号],台帳表ｓ[繁閑調整]),"")</f>
        <v/>
      </c>
      <c r="AG45" s="277" t="str">
        <f>IFERROR(_xlfn.XLOOKUP(確報【４月】!$AE45,台帳表ｓ[整理番号],台帳表ｓ[精算
グループ]),"")</f>
        <v/>
      </c>
      <c r="AH45" s="278" t="str">
        <f>IFERROR(_xlfn.XLOOKUP(確報【４月】!$AE45,台帳表ｓ[整理番号],台帳表ｓ[請求書発行番号]),"")</f>
        <v/>
      </c>
      <c r="AI45" s="269" t="str">
        <f>IFERROR(_xlfn.XLOOKUP(確報【４月】!$AE45,台帳表ｓ[整理番号],台帳表ｓ[繁閑調整金]),"")</f>
        <v/>
      </c>
      <c r="AJ45" s="275"/>
      <c r="AL45" s="202" t="str">
        <f>IFERROR(_xlfn.XLOOKUP(確報【４月】!AK45,台帳表ｔ[整理番号],台帳表ｔ[繁閑調整]),"")</f>
        <v/>
      </c>
      <c r="AM45" s="277" t="str">
        <f>IFERROR(_xlfn.XLOOKUP(確報【４月】!AK45,台帳表ｔ[整理番号],台帳表ｔ[精算
グループ]),"")</f>
        <v/>
      </c>
      <c r="AN45" s="278" t="str">
        <f>IFERROR(_xlfn.XLOOKUP(確報【４月】!AK45,台帳表ｔ[整理番号],台帳表ｔ[請求書発行番号]),"")</f>
        <v/>
      </c>
      <c r="AO45" s="269" t="str">
        <f>IFERROR(_xlfn.XLOOKUP(確報【４月】!AK45,台帳表ｔ[整理番号],台帳表ｔ[繁閑調整金]),"")</f>
        <v/>
      </c>
      <c r="AP45" s="275"/>
      <c r="AR45" s="202" t="str">
        <f>IFERROR(_xlfn.XLOOKUP(確報【４月】!AQ45,台帳表ｋ[整理番号],台帳表ｋ[繁閑調整]),"")</f>
        <v/>
      </c>
      <c r="AS45" s="277" t="str">
        <f>IFERROR(_xlfn.XLOOKUP(確報【４月】!AQ45,台帳表ｋ[整理番号],台帳表ｋ[精算
グループ]),"")</f>
        <v/>
      </c>
      <c r="AT45" s="278" t="str">
        <f>IFERROR(_xlfn.XLOOKUP(確報【４月】!AQ45,台帳表ｋ[整理番号],台帳表ｋ[請求書発行番号]),"")</f>
        <v/>
      </c>
      <c r="AU45" s="269" t="str">
        <f>IFERROR(_xlfn.XLOOKUP(確報【４月】!AQ45,台帳表ｋ[整理番号],台帳表ｋ[繁閑調整金]),"")</f>
        <v/>
      </c>
      <c r="AV45" s="275"/>
      <c r="AX45" s="202" t="str">
        <f>IFERROR(_xlfn.XLOOKUP(確報【４月】!AW45,台帳表ｋ[整理番号],台帳表ｋ[繁閑調整]),"")</f>
        <v/>
      </c>
      <c r="AY45" s="277" t="str">
        <f>IFERROR(_xlfn.XLOOKUP(確報【４月】!AW45,台帳表ｋ[整理番号],台帳表ｋ[精算
グループ]),"")</f>
        <v/>
      </c>
      <c r="AZ45" s="278" t="str">
        <f>IFERROR(_xlfn.XLOOKUP(確報【４月】!AW45,台帳表ｋ[整理番号],台帳表ｋ[請求書発行番号]),"")</f>
        <v/>
      </c>
      <c r="BA45" s="269" t="str">
        <f>IFERROR(_xlfn.XLOOKUP(確報【４月】!AW45,台帳表ｋ[整理番号],台帳表ｋ[繁閑調整金]),"")</f>
        <v/>
      </c>
    </row>
    <row r="46" spans="1:53" ht="15.6" customHeight="1" thickBot="1">
      <c r="A46" s="927"/>
      <c r="B46" s="927"/>
      <c r="C46" s="927"/>
      <c r="D46" s="976"/>
      <c r="E46" s="927"/>
      <c r="F46" s="64" t="s">
        <v>16535</v>
      </c>
      <c r="G46" s="65" t="s">
        <v>16606</v>
      </c>
      <c r="H46" s="67" t="s">
        <v>205</v>
      </c>
      <c r="I46" s="38"/>
      <c r="J46" s="79" t="s">
        <v>205</v>
      </c>
      <c r="K46" s="80"/>
      <c r="L46" s="79" t="s">
        <v>16619</v>
      </c>
      <c r="M46" s="80">
        <f>SUMIFS(台帳表ｓ[金額],台帳表ｓ[精算
グループ],確報【４月】!$H46,台帳表ｓ[入金月（月のみ）],確報【４月】!$A$1,台帳表ｓ[ＮＣ区分],"北部")+SUMIFS(測量台帳1ｓ[入金額],測量台帳1ｓ[精算
グループ],確報【４月】!$H46,測量台帳1ｓ[入金月（月のみ）],確報【４月】!$A$1,測量台帳1ｓ[NC区分],"北部")+SUMIFS(測量台帳1__2ｓ[入金額(後)],測量台帳1__2ｓ[精算
グループ(後)],確報【４月】!$H46,測量台帳1__2ｓ[入金月(後)（月のみ）],確報【４月】!$A$1,測量台帳1__2ｓ[NC区分],"北部")</f>
        <v>0</v>
      </c>
      <c r="N46" s="66" t="s">
        <v>205</v>
      </c>
      <c r="O46" s="39"/>
      <c r="P46" s="67" t="s">
        <v>205</v>
      </c>
      <c r="Q46" s="39"/>
      <c r="R46" s="67" t="s">
        <v>205</v>
      </c>
      <c r="S46" s="80"/>
      <c r="T46" s="66" t="s">
        <v>205</v>
      </c>
      <c r="U46" s="39"/>
      <c r="V46" s="67" t="s">
        <v>205</v>
      </c>
      <c r="W46" s="39" cm="1">
        <f t="array" ref="W46">INDEX(設備G入力用!$F$2:$Q$72,ROW(A41), MATCH($A$1,設備G入力用!$F$2:$Q$2,0))</f>
        <v>0</v>
      </c>
      <c r="X46" s="30">
        <f t="shared" si="7"/>
        <v>0</v>
      </c>
      <c r="AA46" s="983"/>
      <c r="AB46" s="299" t="s">
        <v>16620</v>
      </c>
      <c r="AC46" s="112">
        <f>SUM(I46,K46,M46,O46,Q46,S46,U46,W46)</f>
        <v>0</v>
      </c>
      <c r="AD46" s="10"/>
      <c r="AE46" s="10"/>
      <c r="AF46" s="202" t="str">
        <f>IFERROR(_xlfn.XLOOKUP(確報【４月】!$AE46,台帳表ｓ[整理番号],台帳表ｓ[繁閑調整]),"")</f>
        <v/>
      </c>
      <c r="AG46" s="277" t="str">
        <f>IFERROR(_xlfn.XLOOKUP(確報【４月】!$AE46,台帳表ｓ[整理番号],台帳表ｓ[精算
グループ]),"")</f>
        <v/>
      </c>
      <c r="AH46" s="278" t="str">
        <f>IFERROR(_xlfn.XLOOKUP(確報【４月】!$AE46,台帳表ｓ[整理番号],台帳表ｓ[請求書発行番号]),"")</f>
        <v/>
      </c>
      <c r="AI46" s="269" t="str">
        <f>IFERROR(_xlfn.XLOOKUP(確報【４月】!$AE46,台帳表ｓ[整理番号],台帳表ｓ[繁閑調整金]),"")</f>
        <v/>
      </c>
      <c r="AJ46" s="275"/>
      <c r="AL46" s="202" t="str">
        <f>IFERROR(_xlfn.XLOOKUP(確報【４月】!AK46,台帳表ｔ[整理番号],台帳表ｔ[繁閑調整]),"")</f>
        <v/>
      </c>
      <c r="AM46" s="277" t="str">
        <f>IFERROR(_xlfn.XLOOKUP(確報【４月】!AK46,台帳表ｔ[整理番号],台帳表ｔ[精算
グループ]),"")</f>
        <v/>
      </c>
      <c r="AN46" s="278" t="str">
        <f>IFERROR(_xlfn.XLOOKUP(確報【４月】!AK46,台帳表ｔ[整理番号],台帳表ｔ[請求書発行番号]),"")</f>
        <v/>
      </c>
      <c r="AO46" s="269" t="str">
        <f>IFERROR(_xlfn.XLOOKUP(確報【４月】!AK46,台帳表ｔ[整理番号],台帳表ｔ[繁閑調整金]),"")</f>
        <v/>
      </c>
      <c r="AP46" s="275"/>
      <c r="AR46" s="202" t="str">
        <f>IFERROR(_xlfn.XLOOKUP(確報【４月】!AQ46,台帳表ｋ[整理番号],台帳表ｋ[繁閑調整]),"")</f>
        <v/>
      </c>
      <c r="AS46" s="277" t="str">
        <f>IFERROR(_xlfn.XLOOKUP(確報【４月】!AQ46,台帳表ｋ[整理番号],台帳表ｋ[精算
グループ]),"")</f>
        <v/>
      </c>
      <c r="AT46" s="278" t="str">
        <f>IFERROR(_xlfn.XLOOKUP(確報【４月】!AQ46,台帳表ｋ[整理番号],台帳表ｋ[請求書発行番号]),"")</f>
        <v/>
      </c>
      <c r="AU46" s="269" t="str">
        <f>IFERROR(_xlfn.XLOOKUP(確報【４月】!AQ46,台帳表ｋ[整理番号],台帳表ｋ[繁閑調整金]),"")</f>
        <v/>
      </c>
      <c r="AV46" s="275"/>
      <c r="AX46" s="202" t="str">
        <f>IFERROR(_xlfn.XLOOKUP(確報【４月】!AW46,台帳表ｋ[整理番号],台帳表ｋ[繁閑調整]),"")</f>
        <v/>
      </c>
      <c r="AY46" s="277" t="str">
        <f>IFERROR(_xlfn.XLOOKUP(確報【４月】!AW46,台帳表ｋ[整理番号],台帳表ｋ[精算
グループ]),"")</f>
        <v/>
      </c>
      <c r="AZ46" s="278" t="str">
        <f>IFERROR(_xlfn.XLOOKUP(確報【４月】!AW46,台帳表ｋ[整理番号],台帳表ｋ[請求書発行番号]),"")</f>
        <v/>
      </c>
      <c r="BA46" s="269" t="str">
        <f>IFERROR(_xlfn.XLOOKUP(確報【４月】!AW46,台帳表ｋ[整理番号],台帳表ｋ[繁閑調整金]),"")</f>
        <v/>
      </c>
    </row>
    <row r="47" spans="1:53" ht="16.350000000000001" customHeight="1" thickBot="1">
      <c r="A47" s="927"/>
      <c r="B47" s="927"/>
      <c r="C47" s="927"/>
      <c r="D47" s="976"/>
      <c r="E47" s="928"/>
      <c r="F47" s="171" t="s">
        <v>16536</v>
      </c>
      <c r="G47" s="48" t="s">
        <v>16606</v>
      </c>
      <c r="H47" s="173"/>
      <c r="I47" s="197"/>
      <c r="J47" s="83"/>
      <c r="K47" s="191"/>
      <c r="L47" s="83"/>
      <c r="M47" s="191">
        <f>SUMIFS(台帳表ｓ[金額],台帳表ｓ[精算
グループ],確報【４月】!$H47,台帳表ｓ[入金月（月のみ）],確報【４月】!$A$1,台帳表ｓ[ＮＣ区分],"北部")+SUMIFS(測量台帳1ｓ[入金額],測量台帳1ｓ[精算
グループ],確報【４月】!$H47,測量台帳1ｓ[入金月（月のみ）],確報【４月】!$A$1,測量台帳1ｓ[NC区分],"北部")+SUMIFS(測量台帳1__2ｓ[入金額(後)],測量台帳1__2ｓ[精算
グループ(後)],確報【４月】!$H47,測量台帳1__2ｓ[入金月(後)（月のみ）],確報【４月】!$A$1,測量台帳1__2ｓ[NC区分],"北部")</f>
        <v>0</v>
      </c>
      <c r="N47" s="72"/>
      <c r="O47" s="175"/>
      <c r="P47" s="173"/>
      <c r="Q47" s="175"/>
      <c r="R47" s="173"/>
      <c r="S47" s="191"/>
      <c r="T47" s="72"/>
      <c r="U47" s="175"/>
      <c r="V47" s="173"/>
      <c r="W47" s="175" cm="1">
        <f t="array" ref="W47">INDEX(設備G入力用!$F$2:$Q$72,ROW(A42), MATCH($A$1,設備G入力用!$F$2:$Q$2,0))</f>
        <v>0</v>
      </c>
      <c r="X47" s="156">
        <f t="shared" si="7"/>
        <v>0</v>
      </c>
      <c r="Y47" s="16">
        <f>SUM(X42:X47)</f>
        <v>0</v>
      </c>
      <c r="Z47" s="13" t="s">
        <v>16621</v>
      </c>
      <c r="AA47" s="983"/>
      <c r="AB47" s="299"/>
      <c r="AC47" s="112">
        <f t="shared" ref="AC47:AC52" si="8">SUM(I47,K47,M47,O47,Q47,S47,U47,W47)</f>
        <v>0</v>
      </c>
      <c r="AD47" s="10"/>
      <c r="AE47" s="10"/>
      <c r="AF47" s="202" t="str">
        <f>IFERROR(_xlfn.XLOOKUP(確報【４月】!$AE47,台帳表ｓ[整理番号],台帳表ｓ[繁閑調整]),"")</f>
        <v/>
      </c>
      <c r="AG47" s="277" t="str">
        <f>IFERROR(_xlfn.XLOOKUP(確報【４月】!$AE47,台帳表ｓ[整理番号],台帳表ｓ[精算
グループ]),"")</f>
        <v/>
      </c>
      <c r="AH47" s="278" t="str">
        <f>IFERROR(_xlfn.XLOOKUP(確報【４月】!$AE47,台帳表ｓ[整理番号],台帳表ｓ[請求書発行番号]),"")</f>
        <v/>
      </c>
      <c r="AI47" s="269" t="str">
        <f>IFERROR(_xlfn.XLOOKUP(確報【４月】!$AE47,台帳表ｓ[整理番号],台帳表ｓ[繁閑調整金]),"")</f>
        <v/>
      </c>
      <c r="AJ47" s="275"/>
      <c r="AL47" s="202" t="str">
        <f>IFERROR(_xlfn.XLOOKUP(確報【４月】!AK47,台帳表ｔ[整理番号],台帳表ｔ[繁閑調整]),"")</f>
        <v/>
      </c>
      <c r="AM47" s="277" t="str">
        <f>IFERROR(_xlfn.XLOOKUP(確報【４月】!AK47,台帳表ｔ[整理番号],台帳表ｔ[精算
グループ]),"")</f>
        <v/>
      </c>
      <c r="AN47" s="278" t="str">
        <f>IFERROR(_xlfn.XLOOKUP(確報【４月】!AK47,台帳表ｔ[整理番号],台帳表ｔ[請求書発行番号]),"")</f>
        <v/>
      </c>
      <c r="AO47" s="269" t="str">
        <f>IFERROR(_xlfn.XLOOKUP(確報【４月】!AK47,台帳表ｔ[整理番号],台帳表ｔ[繁閑調整金]),"")</f>
        <v/>
      </c>
      <c r="AP47" s="275"/>
      <c r="AR47" s="202" t="str">
        <f>IFERROR(_xlfn.XLOOKUP(確報【４月】!AQ47,台帳表ｋ[整理番号],台帳表ｋ[繁閑調整]),"")</f>
        <v/>
      </c>
      <c r="AS47" s="277" t="str">
        <f>IFERROR(_xlfn.XLOOKUP(確報【４月】!AQ47,台帳表ｋ[整理番号],台帳表ｋ[精算
グループ]),"")</f>
        <v/>
      </c>
      <c r="AT47" s="278" t="str">
        <f>IFERROR(_xlfn.XLOOKUP(確報【４月】!AQ47,台帳表ｋ[整理番号],台帳表ｋ[請求書発行番号]),"")</f>
        <v/>
      </c>
      <c r="AU47" s="269" t="str">
        <f>IFERROR(_xlfn.XLOOKUP(確報【４月】!AQ47,台帳表ｋ[整理番号],台帳表ｋ[繁閑調整金]),"")</f>
        <v/>
      </c>
      <c r="AV47" s="275"/>
      <c r="AX47" s="202" t="str">
        <f>IFERROR(_xlfn.XLOOKUP(確報【４月】!AW47,台帳表ｋ[整理番号],台帳表ｋ[繁閑調整]),"")</f>
        <v/>
      </c>
      <c r="AY47" s="277" t="str">
        <f>IFERROR(_xlfn.XLOOKUP(確報【４月】!AW47,台帳表ｋ[整理番号],台帳表ｋ[精算
グループ]),"")</f>
        <v/>
      </c>
      <c r="AZ47" s="278" t="str">
        <f>IFERROR(_xlfn.XLOOKUP(確報【４月】!AW47,台帳表ｋ[整理番号],台帳表ｋ[請求書発行番号]),"")</f>
        <v/>
      </c>
      <c r="BA47" s="269" t="str">
        <f>IFERROR(_xlfn.XLOOKUP(確報【４月】!AW47,台帳表ｋ[整理番号],台帳表ｋ[繁閑調整金]),"")</f>
        <v/>
      </c>
    </row>
    <row r="48" spans="1:53" ht="16.350000000000001" customHeight="1" thickBot="1">
      <c r="A48" s="927"/>
      <c r="B48" s="927"/>
      <c r="C48" s="927"/>
      <c r="D48" s="976"/>
      <c r="E48" s="926" t="s">
        <v>16500</v>
      </c>
      <c r="F48" s="234" t="s">
        <v>16501</v>
      </c>
      <c r="G48" s="235"/>
      <c r="H48" s="236" t="s">
        <v>16677</v>
      </c>
      <c r="I48" s="237"/>
      <c r="J48" s="238" t="s">
        <v>16677</v>
      </c>
      <c r="K48" s="239">
        <f>SUMIFS(台帳表ｓ[金額],台帳表ｓ[精算
グループ],確報【４月】!$H48,台帳表ｓ[入金月（月のみ）],確報【４月】!$A$1,台帳表ｓ[ＮＣ区分],"埼玉")+SUMIFS(測量台帳1ｓ[入金額],測量台帳1ｓ[精算
グループ],確報【４月】!$H48,測量台帳1ｓ[入金月（月のみ）],確報【４月】!$A$1,測量台帳1ｓ[NC区分],"埼玉")+SUMIFS(測量台帳1__2ｓ[入金額(後)],測量台帳1__2ｓ[精算
グループ(後)],確報【４月】!$H48,測量台帳1__2ｓ[入金月(後)（月のみ）],確報【４月】!$A$1,測量台帳1__2ｓ[NC区分],"埼玉")</f>
        <v>0</v>
      </c>
      <c r="L48" s="240" t="s">
        <v>16677</v>
      </c>
      <c r="M48" s="239">
        <f>SUMIFS(台帳表ｓ[金額],台帳表ｓ[精算
グループ],確報【４月】!$H48,台帳表ｓ[入金月（月のみ）],確報【４月】!$A$1,台帳表ｓ[ＮＣ区分],"北部")+SUMIFS(測量台帳1ｓ[入金額],測量台帳1ｓ[精算
グループ],確報【４月】!$H48,測量台帳1ｓ[入金月（月のみ）],確報【４月】!$A$1,測量台帳1ｓ[NC区分],"北部")+SUMIFS(測量台帳1__2ｓ[入金額(後)],測量台帳1__2ｓ[精算
グループ(後)],確報【４月】!$H48,測量台帳1__2ｓ[入金月(後)（月のみ）],確報【４月】!$A$1,測量台帳1__2ｓ[NC区分],"北部")</f>
        <v>0</v>
      </c>
      <c r="N48" s="240" t="s">
        <v>16677</v>
      </c>
      <c r="O48" s="241"/>
      <c r="P48" s="236" t="s">
        <v>16677</v>
      </c>
      <c r="Q48" s="241"/>
      <c r="R48" s="236" t="s">
        <v>16677</v>
      </c>
      <c r="S48" s="239"/>
      <c r="T48" s="240" t="s">
        <v>16677</v>
      </c>
      <c r="U48" s="241"/>
      <c r="V48" s="236" t="s">
        <v>16677</v>
      </c>
      <c r="W48" s="241" cm="1">
        <f t="array" ref="W48">INDEX(設備G入力用!$F$2:$Q$72,ROW(A43), MATCH($A$1,設備G入力用!$F$2:$Q$2,0))</f>
        <v>0</v>
      </c>
      <c r="X48" s="242">
        <f t="shared" si="7"/>
        <v>0</v>
      </c>
      <c r="Y48" s="180">
        <f>SUM(X48:X48)</f>
        <v>0</v>
      </c>
      <c r="Z48" s="13"/>
      <c r="AA48" s="983"/>
      <c r="AB48" s="299" t="s">
        <v>16677</v>
      </c>
      <c r="AC48" s="112">
        <f t="shared" si="8"/>
        <v>0</v>
      </c>
      <c r="AD48" s="10"/>
      <c r="AE48" s="10"/>
      <c r="AF48" s="202" t="str">
        <f>IFERROR(_xlfn.XLOOKUP(確報【４月】!$AE48,台帳表ｓ[整理番号],台帳表ｓ[繁閑調整]),"")</f>
        <v/>
      </c>
      <c r="AG48" s="277" t="str">
        <f>IFERROR(_xlfn.XLOOKUP(確報【４月】!$AE48,台帳表ｓ[整理番号],台帳表ｓ[精算
グループ]),"")</f>
        <v/>
      </c>
      <c r="AH48" s="278" t="str">
        <f>IFERROR(_xlfn.XLOOKUP(確報【４月】!$AE48,台帳表ｓ[整理番号],台帳表ｓ[請求書発行番号]),"")</f>
        <v/>
      </c>
      <c r="AI48" s="269" t="str">
        <f>IFERROR(_xlfn.XLOOKUP(確報【４月】!$AE48,台帳表ｓ[整理番号],台帳表ｓ[繁閑調整金]),"")</f>
        <v/>
      </c>
      <c r="AJ48" s="275"/>
      <c r="AL48" s="202" t="str">
        <f>IFERROR(_xlfn.XLOOKUP(確報【４月】!AK48,台帳表ｔ[整理番号],台帳表ｔ[繁閑調整]),"")</f>
        <v/>
      </c>
      <c r="AM48" s="277" t="str">
        <f>IFERROR(_xlfn.XLOOKUP(確報【４月】!AK48,台帳表ｔ[整理番号],台帳表ｔ[精算
グループ]),"")</f>
        <v/>
      </c>
      <c r="AN48" s="278" t="str">
        <f>IFERROR(_xlfn.XLOOKUP(確報【４月】!AK48,台帳表ｔ[整理番号],台帳表ｔ[請求書発行番号]),"")</f>
        <v/>
      </c>
      <c r="AO48" s="269" t="str">
        <f>IFERROR(_xlfn.XLOOKUP(確報【４月】!AK48,台帳表ｔ[整理番号],台帳表ｔ[繁閑調整金]),"")</f>
        <v/>
      </c>
      <c r="AP48" s="275"/>
      <c r="AR48" s="202" t="str">
        <f>IFERROR(_xlfn.XLOOKUP(確報【４月】!AQ48,台帳表ｋ[整理番号],台帳表ｋ[繁閑調整]),"")</f>
        <v/>
      </c>
      <c r="AS48" s="277" t="str">
        <f>IFERROR(_xlfn.XLOOKUP(確報【４月】!AQ48,台帳表ｋ[整理番号],台帳表ｋ[精算
グループ]),"")</f>
        <v/>
      </c>
      <c r="AT48" s="278" t="str">
        <f>IFERROR(_xlfn.XLOOKUP(確報【４月】!AQ48,台帳表ｋ[整理番号],台帳表ｋ[請求書発行番号]),"")</f>
        <v/>
      </c>
      <c r="AU48" s="269" t="str">
        <f>IFERROR(_xlfn.XLOOKUP(確報【４月】!AQ48,台帳表ｋ[整理番号],台帳表ｋ[繁閑調整金]),"")</f>
        <v/>
      </c>
      <c r="AV48" s="275"/>
      <c r="AX48" s="202" t="str">
        <f>IFERROR(_xlfn.XLOOKUP(確報【４月】!AW48,台帳表ｋ[整理番号],台帳表ｋ[繁閑調整]),"")</f>
        <v/>
      </c>
      <c r="AY48" s="277" t="str">
        <f>IFERROR(_xlfn.XLOOKUP(確報【４月】!AW48,台帳表ｋ[整理番号],台帳表ｋ[精算
グループ]),"")</f>
        <v/>
      </c>
      <c r="AZ48" s="278" t="str">
        <f>IFERROR(_xlfn.XLOOKUP(確報【４月】!AW48,台帳表ｋ[整理番号],台帳表ｋ[請求書発行番号]),"")</f>
        <v/>
      </c>
      <c r="BA48" s="269" t="str">
        <f>IFERROR(_xlfn.XLOOKUP(確報【４月】!AW48,台帳表ｋ[整理番号],台帳表ｋ[繁閑調整金]),"")</f>
        <v/>
      </c>
    </row>
    <row r="49" spans="1:53" ht="16.350000000000001" customHeight="1">
      <c r="A49" s="927"/>
      <c r="B49" s="927"/>
      <c r="C49" s="927"/>
      <c r="D49" s="976"/>
      <c r="E49" s="927"/>
      <c r="F49" s="68" t="s">
        <v>16507</v>
      </c>
      <c r="G49" s="52" t="s">
        <v>16606</v>
      </c>
      <c r="H49" s="177" t="s">
        <v>16508</v>
      </c>
      <c r="I49" s="178"/>
      <c r="J49" s="81" t="s">
        <v>620</v>
      </c>
      <c r="K49" s="82">
        <f>SUMIFS(台帳表ｓ[金額],台帳表ｓ[精算
グループ],確報【４月】!$H49,台帳表ｓ[入金月（月のみ）],確報【４月】!$A$1,台帳表ｓ[ＮＣ区分],"埼玉")+SUMIFS(測量台帳1ｓ[入金額],測量台帳1ｓ[精算
グループ],確報【４月】!$H49,測量台帳1ｓ[入金月（月のみ）],確報【４月】!$A$1,測量台帳1ｓ[NC区分],"埼玉")+SUMIFS(測量台帳1__2ｓ[入金額(後)],測量台帳1__2ｓ[精算
グループ(後)],確報【４月】!$H49,測量台帳1__2ｓ[入金月(後)（月のみ）],確報【４月】!$A$1,測量台帳1__2ｓ[NC区分],"埼玉")</f>
        <v>0</v>
      </c>
      <c r="L49" s="81" t="s">
        <v>620</v>
      </c>
      <c r="M49" s="82">
        <f>SUMIFS(台帳表ｓ[金額],台帳表ｓ[精算
グループ],確報【４月】!$H49,台帳表ｓ[入金月（月のみ）],確報【４月】!$A$1,台帳表ｓ[ＮＣ区分],"北部")+SUMIFS(測量台帳1ｓ[入金額],測量台帳1ｓ[精算
グループ],確報【４月】!$H49,測量台帳1ｓ[入金月（月のみ）],確報【４月】!$A$1,測量台帳1ｓ[NC区分],"北部")+SUMIFS(測量台帳1__2ｓ[入金額(後)],測量台帳1__2ｓ[精算
グループ(後)],確報【４月】!$H49,測量台帳1__2ｓ[入金月(後)（月のみ）],確報【４月】!$A$1,測量台帳1__2ｓ[NC区分],"北部")</f>
        <v>0</v>
      </c>
      <c r="N49" s="69" t="s">
        <v>620</v>
      </c>
      <c r="O49" s="70"/>
      <c r="P49" s="177" t="s">
        <v>620</v>
      </c>
      <c r="Q49" s="70"/>
      <c r="R49" s="177" t="s">
        <v>620</v>
      </c>
      <c r="S49" s="82"/>
      <c r="T49" s="69" t="s">
        <v>620</v>
      </c>
      <c r="U49" s="70"/>
      <c r="V49" s="177" t="s">
        <v>620</v>
      </c>
      <c r="W49" s="70" cm="1">
        <f t="array" ref="W49">INDEX(設備G入力用!$F$2:$Q$72,ROW(A44), MATCH($A$1,設備G入力用!$F$2:$Q$2,0))</f>
        <v>0</v>
      </c>
      <c r="X49" s="71">
        <f t="shared" si="7"/>
        <v>0</v>
      </c>
      <c r="Y49" s="24"/>
      <c r="Z49" s="13"/>
      <c r="AA49" s="983"/>
      <c r="AB49" s="299" t="s">
        <v>620</v>
      </c>
      <c r="AC49" s="112">
        <f t="shared" si="8"/>
        <v>0</v>
      </c>
      <c r="AD49" s="10"/>
      <c r="AE49" s="10"/>
      <c r="AF49" s="202" t="str">
        <f>IFERROR(_xlfn.XLOOKUP(確報【４月】!$AE49,台帳表ｓ[整理番号],台帳表ｓ[繁閑調整]),"")</f>
        <v/>
      </c>
      <c r="AG49" s="277" t="str">
        <f>IFERROR(_xlfn.XLOOKUP(確報【４月】!$AE49,台帳表ｓ[整理番号],台帳表ｓ[精算
グループ]),"")</f>
        <v/>
      </c>
      <c r="AH49" s="278" t="str">
        <f>IFERROR(_xlfn.XLOOKUP(確報【４月】!$AE49,台帳表ｓ[整理番号],台帳表ｓ[請求書発行番号]),"")</f>
        <v/>
      </c>
      <c r="AI49" s="269" t="str">
        <f>IFERROR(_xlfn.XLOOKUP(確報【４月】!$AE49,台帳表ｓ[整理番号],台帳表ｓ[繁閑調整金]),"")</f>
        <v/>
      </c>
      <c r="AJ49" s="275"/>
      <c r="AL49" s="202" t="str">
        <f>IFERROR(_xlfn.XLOOKUP(確報【４月】!AK49,台帳表ｔ[整理番号],台帳表ｔ[繁閑調整]),"")</f>
        <v/>
      </c>
      <c r="AM49" s="277" t="str">
        <f>IFERROR(_xlfn.XLOOKUP(確報【４月】!AK49,台帳表ｔ[整理番号],台帳表ｔ[精算
グループ]),"")</f>
        <v/>
      </c>
      <c r="AN49" s="278" t="str">
        <f>IFERROR(_xlfn.XLOOKUP(確報【４月】!AK49,台帳表ｔ[整理番号],台帳表ｔ[請求書発行番号]),"")</f>
        <v/>
      </c>
      <c r="AO49" s="269" t="str">
        <f>IFERROR(_xlfn.XLOOKUP(確報【４月】!AK49,台帳表ｔ[整理番号],台帳表ｔ[繁閑調整金]),"")</f>
        <v/>
      </c>
      <c r="AP49" s="275"/>
      <c r="AR49" s="202" t="str">
        <f>IFERROR(_xlfn.XLOOKUP(確報【４月】!AQ49,台帳表ｋ[整理番号],台帳表ｋ[繁閑調整]),"")</f>
        <v/>
      </c>
      <c r="AS49" s="277" t="str">
        <f>IFERROR(_xlfn.XLOOKUP(確報【４月】!AQ49,台帳表ｋ[整理番号],台帳表ｋ[精算
グループ]),"")</f>
        <v/>
      </c>
      <c r="AT49" s="278" t="str">
        <f>IFERROR(_xlfn.XLOOKUP(確報【４月】!AQ49,台帳表ｋ[整理番号],台帳表ｋ[請求書発行番号]),"")</f>
        <v/>
      </c>
      <c r="AU49" s="269" t="str">
        <f>IFERROR(_xlfn.XLOOKUP(確報【４月】!AQ49,台帳表ｋ[整理番号],台帳表ｋ[繁閑調整金]),"")</f>
        <v/>
      </c>
      <c r="AV49" s="275"/>
      <c r="AX49" s="202" t="str">
        <f>IFERROR(_xlfn.XLOOKUP(確報【４月】!AW49,台帳表ｋ[整理番号],台帳表ｋ[繁閑調整]),"")</f>
        <v/>
      </c>
      <c r="AY49" s="277" t="str">
        <f>IFERROR(_xlfn.XLOOKUP(確報【４月】!AW49,台帳表ｋ[整理番号],台帳表ｋ[精算
グループ]),"")</f>
        <v/>
      </c>
      <c r="AZ49" s="278" t="str">
        <f>IFERROR(_xlfn.XLOOKUP(確報【４月】!AW49,台帳表ｋ[整理番号],台帳表ｋ[請求書発行番号]),"")</f>
        <v/>
      </c>
      <c r="BA49" s="269" t="str">
        <f>IFERROR(_xlfn.XLOOKUP(確報【４月】!AW49,台帳表ｋ[整理番号],台帳表ｋ[繁閑調整金]),"")</f>
        <v/>
      </c>
    </row>
    <row r="50" spans="1:53" ht="16.350000000000001" customHeight="1">
      <c r="A50" s="927"/>
      <c r="B50" s="927"/>
      <c r="C50" s="927"/>
      <c r="D50" s="976"/>
      <c r="E50" s="927"/>
      <c r="F50" s="25" t="s">
        <v>16503</v>
      </c>
      <c r="G50" s="52" t="s">
        <v>16606</v>
      </c>
      <c r="H50" s="45" t="s">
        <v>16504</v>
      </c>
      <c r="I50" s="46"/>
      <c r="J50" s="78" t="s">
        <v>16504</v>
      </c>
      <c r="K50" s="40">
        <f>SUMIFS(台帳表ｓ[金額],台帳表ｓ[精算
グループ],確報【４月】!$H50,台帳表ｓ[入金月（月のみ）],確報【４月】!$A$1,台帳表ｓ[ＮＣ区分],"埼玉")+SUMIFS(測量台帳1ｓ[入金額],測量台帳1ｓ[精算
グループ],確報【４月】!$H50,測量台帳1ｓ[入金月（月のみ）],確報【４月】!$A$1,測量台帳1ｓ[NC区分],"埼玉")+SUMIFS(測量台帳1__2ｓ[入金額(後)],測量台帳1__2ｓ[精算
グループ(後)],確報【４月】!$H50,測量台帳1__2ｓ[入金月(後)（月のみ）],確報【４月】!$A$1,測量台帳1__2ｓ[NC区分],"埼玉")</f>
        <v>0</v>
      </c>
      <c r="L50" s="78" t="s">
        <v>16504</v>
      </c>
      <c r="M50" s="40">
        <f>SUMIFS(台帳表ｓ[金額],台帳表ｓ[精算
グループ],確報【４月】!$H50,台帳表ｓ[入金月（月のみ）],確報【４月】!$A$1,台帳表ｓ[ＮＣ区分],"北部")+SUMIFS(測量台帳1ｓ[入金額],測量台帳1ｓ[精算
グループ],確報【４月】!$H50,測量台帳1ｓ[入金月（月のみ）],確報【４月】!$A$1,測量台帳1ｓ[NC区分],"北部")+SUMIFS(測量台帳1__2ｓ[入金額(後)],測量台帳1__2ｓ[精算
グループ(後)],確報【４月】!$H50,測量台帳1__2ｓ[入金月(後)（月のみ）],確報【４月】!$A$1,測量台帳1__2ｓ[NC区分],"北部")</f>
        <v>0</v>
      </c>
      <c r="N50" s="60" t="s">
        <v>16504</v>
      </c>
      <c r="O50" s="61"/>
      <c r="P50" s="45" t="s">
        <v>16612</v>
      </c>
      <c r="Q50" s="61"/>
      <c r="R50" s="45" t="s">
        <v>16612</v>
      </c>
      <c r="S50" s="40"/>
      <c r="T50" s="60" t="s">
        <v>16612</v>
      </c>
      <c r="U50" s="61"/>
      <c r="V50" s="45" t="s">
        <v>16612</v>
      </c>
      <c r="W50" s="61" cm="1">
        <f t="array" ref="W50">INDEX(設備G入力用!$F$2:$Q$72,ROW(A45), MATCH($A$1,設備G入力用!$F$2:$Q$2,0))</f>
        <v>0</v>
      </c>
      <c r="X50" s="30">
        <f t="shared" si="7"/>
        <v>0</v>
      </c>
      <c r="Y50" s="24"/>
      <c r="Z50" s="13"/>
      <c r="AA50" s="983"/>
      <c r="AB50" s="299" t="s">
        <v>16612</v>
      </c>
      <c r="AC50" s="112">
        <f t="shared" si="8"/>
        <v>0</v>
      </c>
      <c r="AD50" s="10"/>
      <c r="AE50" s="10"/>
      <c r="AF50" s="202" t="str">
        <f>IFERROR(_xlfn.XLOOKUP(確報【４月】!$AE50,台帳表ｓ[整理番号],台帳表ｓ[繁閑調整]),"")</f>
        <v/>
      </c>
      <c r="AG50" s="277" t="str">
        <f>IFERROR(_xlfn.XLOOKUP(確報【４月】!$AE50,台帳表ｓ[整理番号],台帳表ｓ[精算
グループ]),"")</f>
        <v/>
      </c>
      <c r="AH50" s="278" t="str">
        <f>IFERROR(_xlfn.XLOOKUP(確報【４月】!$AE50,台帳表ｓ[整理番号],台帳表ｓ[請求書発行番号]),"")</f>
        <v/>
      </c>
      <c r="AI50" s="269" t="str">
        <f>IFERROR(_xlfn.XLOOKUP(確報【４月】!$AE50,台帳表ｓ[整理番号],台帳表ｓ[繁閑調整金]),"")</f>
        <v/>
      </c>
      <c r="AJ50" s="276"/>
      <c r="AL50" s="202" t="str">
        <f>IFERROR(_xlfn.XLOOKUP(確報【４月】!AK50,台帳表ｔ[整理番号],台帳表ｔ[繁閑調整]),"")</f>
        <v/>
      </c>
      <c r="AM50" s="277" t="str">
        <f>IFERROR(_xlfn.XLOOKUP(確報【４月】!AK50,台帳表ｔ[整理番号],台帳表ｔ[精算
グループ]),"")</f>
        <v/>
      </c>
      <c r="AN50" s="278" t="str">
        <f>IFERROR(_xlfn.XLOOKUP(確報【４月】!AK50,台帳表ｔ[整理番号],台帳表ｔ[請求書発行番号]),"")</f>
        <v/>
      </c>
      <c r="AO50" s="269" t="str">
        <f>IFERROR(_xlfn.XLOOKUP(確報【４月】!AK50,台帳表ｔ[整理番号],台帳表ｔ[繁閑調整金]),"")</f>
        <v/>
      </c>
      <c r="AP50" s="275"/>
      <c r="AR50" s="202" t="str">
        <f>IFERROR(_xlfn.XLOOKUP(確報【４月】!AQ50,台帳表ｋ[整理番号],台帳表ｋ[繁閑調整]),"")</f>
        <v/>
      </c>
      <c r="AS50" s="277" t="str">
        <f>IFERROR(_xlfn.XLOOKUP(確報【４月】!AQ50,台帳表ｋ[整理番号],台帳表ｋ[精算
グループ]),"")</f>
        <v/>
      </c>
      <c r="AT50" s="278" t="str">
        <f>IFERROR(_xlfn.XLOOKUP(確報【４月】!AQ50,台帳表ｋ[整理番号],台帳表ｋ[請求書発行番号]),"")</f>
        <v/>
      </c>
      <c r="AU50" s="269" t="str">
        <f>IFERROR(_xlfn.XLOOKUP(確報【４月】!AQ50,台帳表ｋ[整理番号],台帳表ｋ[繁閑調整金]),"")</f>
        <v/>
      </c>
      <c r="AV50" s="275"/>
      <c r="AX50" s="202" t="str">
        <f>IFERROR(_xlfn.XLOOKUP(確報【４月】!AW50,台帳表ｋ[整理番号],台帳表ｋ[繁閑調整]),"")</f>
        <v/>
      </c>
      <c r="AY50" s="277" t="str">
        <f>IFERROR(_xlfn.XLOOKUP(確報【４月】!AW50,台帳表ｋ[整理番号],台帳表ｋ[精算
グループ]),"")</f>
        <v/>
      </c>
      <c r="AZ50" s="278" t="str">
        <f>IFERROR(_xlfn.XLOOKUP(確報【４月】!AW50,台帳表ｋ[整理番号],台帳表ｋ[請求書発行番号]),"")</f>
        <v/>
      </c>
      <c r="BA50" s="269" t="str">
        <f>IFERROR(_xlfn.XLOOKUP(確報【４月】!AW50,台帳表ｋ[整理番号],台帳表ｋ[繁閑調整金]),"")</f>
        <v/>
      </c>
    </row>
    <row r="51" spans="1:53" ht="16.350000000000001" customHeight="1" thickBot="1">
      <c r="A51" s="927"/>
      <c r="B51" s="927"/>
      <c r="C51" s="927"/>
      <c r="D51" s="976"/>
      <c r="E51" s="927"/>
      <c r="F51" s="25" t="s">
        <v>16505</v>
      </c>
      <c r="G51" s="52" t="s">
        <v>16606</v>
      </c>
      <c r="H51" s="45" t="s">
        <v>16506</v>
      </c>
      <c r="I51" s="46"/>
      <c r="J51" s="78" t="s">
        <v>16506</v>
      </c>
      <c r="K51" s="40">
        <f>SUMIFS(台帳表ｓ[金額],台帳表ｓ[精算
グループ],確報【４月】!$H51,台帳表ｓ[入金月（月のみ）],確報【４月】!$A$1,台帳表ｓ[ＮＣ区分],"埼玉")+SUMIFS(測量台帳1ｓ[入金額],測量台帳1ｓ[精算
グループ],確報【４月】!$H51,測量台帳1ｓ[入金月（月のみ）],確報【４月】!$A$1,測量台帳1ｓ[NC区分],"埼玉")+SUMIFS(測量台帳1__2ｓ[入金額(後)],測量台帳1__2ｓ[精算
グループ(後)],確報【４月】!$H51,測量台帳1__2ｓ[入金月(後)（月のみ）],確報【４月】!$A$1,測量台帳1__2ｓ[NC区分],"埼玉")</f>
        <v>0</v>
      </c>
      <c r="L51" s="78" t="s">
        <v>16506</v>
      </c>
      <c r="M51" s="40">
        <f>SUMIFS(台帳表ｓ[金額],台帳表ｓ[精算
グループ],確報【４月】!$H51,台帳表ｓ[入金月（月のみ）],確報【４月】!$A$1,台帳表ｓ[ＮＣ区分],"北部")+SUMIFS(測量台帳1ｓ[入金額],測量台帳1ｓ[精算
グループ],確報【４月】!$H51,測量台帳1ｓ[入金月（月のみ）],確報【４月】!$A$1,測量台帳1ｓ[NC区分],"北部")+SUMIFS(測量台帳1__2ｓ[入金額(後)],測量台帳1__2ｓ[精算
グループ(後)],確報【４月】!$H51,測量台帳1__2ｓ[入金月(後)（月のみ）],確報【４月】!$A$1,測量台帳1__2ｓ[NC区分],"北部")</f>
        <v>0</v>
      </c>
      <c r="N51" s="60" t="s">
        <v>16506</v>
      </c>
      <c r="O51" s="61"/>
      <c r="P51" s="45" t="s">
        <v>315</v>
      </c>
      <c r="Q51" s="61"/>
      <c r="R51" s="45" t="s">
        <v>315</v>
      </c>
      <c r="S51" s="40"/>
      <c r="T51" s="60" t="s">
        <v>315</v>
      </c>
      <c r="U51" s="61"/>
      <c r="V51" s="45" t="s">
        <v>315</v>
      </c>
      <c r="W51" s="61" cm="1">
        <f t="array" ref="W51">INDEX(設備G入力用!$F$2:$Q$72,ROW(A46), MATCH($A$1,設備G入力用!$F$2:$Q$2,0))</f>
        <v>0</v>
      </c>
      <c r="X51" s="30">
        <f t="shared" si="7"/>
        <v>0</v>
      </c>
      <c r="AA51" s="983"/>
      <c r="AB51" s="299" t="s">
        <v>315</v>
      </c>
      <c r="AC51" s="112">
        <f t="shared" si="8"/>
        <v>0</v>
      </c>
      <c r="AD51" s="10"/>
      <c r="AE51" s="10"/>
      <c r="AF51" s="202" t="str">
        <f>IFERROR(_xlfn.XLOOKUP(確報【４月】!$AE51,台帳表ｓ[整理番号],台帳表ｓ[繁閑調整]),"")</f>
        <v/>
      </c>
      <c r="AG51" s="277" t="str">
        <f>IFERROR(_xlfn.XLOOKUP(確報【４月】!$AE51,台帳表ｓ[整理番号],台帳表ｓ[精算
グループ]),"")</f>
        <v/>
      </c>
      <c r="AH51" s="278" t="str">
        <f>IFERROR(_xlfn.XLOOKUP(確報【４月】!$AE51,台帳表ｓ[整理番号],台帳表ｓ[請求書発行番号]),"")</f>
        <v/>
      </c>
      <c r="AI51" s="269" t="str">
        <f>IFERROR(_xlfn.XLOOKUP(確報【４月】!$AE51,台帳表ｓ[整理番号],台帳表ｓ[繁閑調整金]),"")</f>
        <v/>
      </c>
      <c r="AJ51" s="276"/>
      <c r="AL51" s="202" t="str">
        <f>IFERROR(_xlfn.XLOOKUP(確報【４月】!AK51,台帳表ｔ[整理番号],台帳表ｔ[繁閑調整]),"")</f>
        <v/>
      </c>
      <c r="AM51" s="277" t="str">
        <f>IFERROR(_xlfn.XLOOKUP(確報【４月】!AK51,台帳表ｔ[整理番号],台帳表ｔ[精算
グループ]),"")</f>
        <v/>
      </c>
      <c r="AN51" s="278" t="str">
        <f>IFERROR(_xlfn.XLOOKUP(確報【４月】!AK51,台帳表ｔ[整理番号],台帳表ｔ[請求書発行番号]),"")</f>
        <v/>
      </c>
      <c r="AO51" s="269" t="str">
        <f>IFERROR(_xlfn.XLOOKUP(確報【４月】!AK51,台帳表ｔ[整理番号],台帳表ｔ[繁閑調整金]),"")</f>
        <v/>
      </c>
      <c r="AP51" s="275"/>
      <c r="AR51" s="202" t="str">
        <f>IFERROR(_xlfn.XLOOKUP(確報【４月】!AQ51,台帳表ｋ[整理番号],台帳表ｋ[繁閑調整]),"")</f>
        <v/>
      </c>
      <c r="AS51" s="277" t="str">
        <f>IFERROR(_xlfn.XLOOKUP(確報【４月】!AQ51,台帳表ｋ[整理番号],台帳表ｋ[精算
グループ]),"")</f>
        <v/>
      </c>
      <c r="AT51" s="278" t="str">
        <f>IFERROR(_xlfn.XLOOKUP(確報【４月】!AQ51,台帳表ｋ[整理番号],台帳表ｋ[請求書発行番号]),"")</f>
        <v/>
      </c>
      <c r="AU51" s="269" t="str">
        <f>IFERROR(_xlfn.XLOOKUP(確報【４月】!AQ51,台帳表ｋ[整理番号],台帳表ｋ[繁閑調整金]),"")</f>
        <v/>
      </c>
      <c r="AV51" s="275"/>
      <c r="AX51" s="202" t="str">
        <f>IFERROR(_xlfn.XLOOKUP(確報【４月】!AW51,台帳表ｋ[整理番号],台帳表ｋ[繁閑調整]),"")</f>
        <v/>
      </c>
      <c r="AY51" s="277" t="str">
        <f>IFERROR(_xlfn.XLOOKUP(確報【４月】!AW51,台帳表ｋ[整理番号],台帳表ｋ[精算
グループ]),"")</f>
        <v/>
      </c>
      <c r="AZ51" s="278" t="str">
        <f>IFERROR(_xlfn.XLOOKUP(確報【４月】!AW51,台帳表ｋ[整理番号],台帳表ｋ[請求書発行番号]),"")</f>
        <v/>
      </c>
      <c r="BA51" s="269" t="str">
        <f>IFERROR(_xlfn.XLOOKUP(確報【４月】!AW51,台帳表ｋ[整理番号],台帳表ｋ[繁閑調整金]),"")</f>
        <v/>
      </c>
    </row>
    <row r="52" spans="1:53" ht="16.350000000000001" customHeight="1" thickBot="1">
      <c r="A52" s="927"/>
      <c r="B52" s="927"/>
      <c r="C52" s="927"/>
      <c r="D52" s="979"/>
      <c r="E52" s="928"/>
      <c r="F52" s="25" t="s">
        <v>16509</v>
      </c>
      <c r="G52" s="52" t="s">
        <v>16606</v>
      </c>
      <c r="H52" s="45"/>
      <c r="I52" s="46"/>
      <c r="J52" s="78"/>
      <c r="K52" s="40">
        <f>SUMIFS(台帳表ｓ[金額],台帳表ｓ[精算
グループ],確報【４月】!$H52,台帳表ｓ[入金月（月のみ）],確報【４月】!$A$1,台帳表ｓ[ＮＣ区分],"埼玉")+SUMIFS(測量台帳1ｓ[入金額],測量台帳1ｓ[精算
グループ],確報【４月】!$H52,測量台帳1ｓ[入金月（月のみ）],確報【４月】!$A$1,測量台帳1ｓ[NC区分],"埼玉")+SUMIFS(測量台帳1__2ｓ[入金額(後)],測量台帳1__2ｓ[精算
グループ(後)],確報【４月】!$H52,測量台帳1__2ｓ[入金月(後)（月のみ）],確報【４月】!$A$1,測量台帳1__2ｓ[NC区分],"埼玉")</f>
        <v>0</v>
      </c>
      <c r="L52" s="78"/>
      <c r="M52" s="40">
        <f>SUMIFS(台帳表ｓ[金額],台帳表ｓ[精算
グループ],確報【４月】!$H52,台帳表ｓ[入金月（月のみ）],確報【４月】!$A$1,台帳表ｓ[ＮＣ区分],"北部")+SUMIFS(測量台帳1ｓ[入金額],測量台帳1ｓ[精算
グループ],確報【４月】!$H52,測量台帳1ｓ[入金月（月のみ）],確報【４月】!$A$1,測量台帳1ｓ[NC区分],"北部")+SUMIFS(測量台帳1__2ｓ[入金額(後)],測量台帳1__2ｓ[精算
グループ(後)],確報【４月】!$H52,測量台帳1__2ｓ[入金月(後)（月のみ）],確報【４月】!$A$1,測量台帳1__2ｓ[NC区分],"北部")</f>
        <v>0</v>
      </c>
      <c r="N52" s="60"/>
      <c r="O52" s="61"/>
      <c r="P52" s="45"/>
      <c r="Q52" s="61"/>
      <c r="R52" s="45"/>
      <c r="S52" s="40"/>
      <c r="T52" s="60"/>
      <c r="U52" s="61"/>
      <c r="V52" s="45"/>
      <c r="W52" s="649" cm="1">
        <f t="array" ref="W52">INDEX(設備G入力用!$F$2:$Q$72,ROW(A47), MATCH($A$1,設備G入力用!$F$2:$Q$2,0))</f>
        <v>0</v>
      </c>
      <c r="X52" s="30">
        <f t="shared" si="7"/>
        <v>0</v>
      </c>
      <c r="Y52" s="16">
        <f>SUM(X49:X52)</f>
        <v>0</v>
      </c>
      <c r="Z52" s="13" t="s">
        <v>16622</v>
      </c>
      <c r="AA52" s="984"/>
      <c r="AB52" s="299" t="s">
        <v>16623</v>
      </c>
      <c r="AC52" s="172">
        <f t="shared" si="8"/>
        <v>0</v>
      </c>
      <c r="AD52" s="10"/>
      <c r="AE52" s="10"/>
      <c r="AF52" s="202" t="str">
        <f>IFERROR(_xlfn.XLOOKUP(確報【４月】!$AE52,台帳表ｓ[整理番号],台帳表ｓ[繁閑調整]),"")</f>
        <v/>
      </c>
      <c r="AG52" s="277" t="str">
        <f>IFERROR(_xlfn.XLOOKUP(確報【４月】!$AE52,台帳表ｓ[整理番号],台帳表ｓ[精算
グループ]),"")</f>
        <v/>
      </c>
      <c r="AH52" s="278" t="str">
        <f>IFERROR(_xlfn.XLOOKUP(確報【４月】!$AE52,台帳表ｓ[整理番号],台帳表ｓ[請求書発行番号]),"")</f>
        <v/>
      </c>
      <c r="AI52" s="269" t="str">
        <f>IFERROR(_xlfn.XLOOKUP(確報【４月】!$AE52,台帳表ｓ[整理番号],台帳表ｓ[繁閑調整金]),"")</f>
        <v/>
      </c>
      <c r="AJ52" s="275"/>
      <c r="AL52" s="202" t="str">
        <f>IFERROR(_xlfn.XLOOKUP(確報【４月】!AK52,台帳表ｔ[整理番号],台帳表ｔ[繁閑調整]),"")</f>
        <v/>
      </c>
      <c r="AM52" s="277" t="str">
        <f>IFERROR(_xlfn.XLOOKUP(確報【４月】!AK52,台帳表ｔ[整理番号],台帳表ｔ[精算
グループ]),"")</f>
        <v/>
      </c>
      <c r="AN52" s="278" t="str">
        <f>IFERROR(_xlfn.XLOOKUP(確報【４月】!AK52,台帳表ｔ[整理番号],台帳表ｔ[請求書発行番号]),"")</f>
        <v/>
      </c>
      <c r="AO52" s="269" t="str">
        <f>IFERROR(_xlfn.XLOOKUP(確報【４月】!AK52,台帳表ｔ[整理番号],台帳表ｔ[繁閑調整金]),"")</f>
        <v/>
      </c>
      <c r="AP52" s="275"/>
      <c r="AR52" s="202" t="str">
        <f>IFERROR(_xlfn.XLOOKUP(確報【４月】!AQ52,台帳表ｋ[整理番号],台帳表ｋ[繁閑調整]),"")</f>
        <v/>
      </c>
      <c r="AS52" s="277" t="str">
        <f>IFERROR(_xlfn.XLOOKUP(確報【４月】!AQ52,台帳表ｋ[整理番号],台帳表ｋ[精算
グループ]),"")</f>
        <v/>
      </c>
      <c r="AT52" s="278" t="str">
        <f>IFERROR(_xlfn.XLOOKUP(確報【４月】!AQ52,台帳表ｋ[整理番号],台帳表ｋ[請求書発行番号]),"")</f>
        <v/>
      </c>
      <c r="AU52" s="269" t="str">
        <f>IFERROR(_xlfn.XLOOKUP(確報【４月】!AQ52,台帳表ｋ[整理番号],台帳表ｋ[繁閑調整金]),"")</f>
        <v/>
      </c>
      <c r="AV52" s="275"/>
      <c r="AX52" s="202" t="str">
        <f>IFERROR(_xlfn.XLOOKUP(確報【４月】!AW52,台帳表ｋ[整理番号],台帳表ｋ[繁閑調整]),"")</f>
        <v/>
      </c>
      <c r="AY52" s="277" t="str">
        <f>IFERROR(_xlfn.XLOOKUP(確報【４月】!AW52,台帳表ｋ[整理番号],台帳表ｋ[精算
グループ]),"")</f>
        <v/>
      </c>
      <c r="AZ52" s="278" t="str">
        <f>IFERROR(_xlfn.XLOOKUP(確報【４月】!AW52,台帳表ｋ[整理番号],台帳表ｋ[請求書発行番号]),"")</f>
        <v/>
      </c>
      <c r="BA52" s="269" t="str">
        <f>IFERROR(_xlfn.XLOOKUP(確報【４月】!AW52,台帳表ｋ[整理番号],台帳表ｋ[繁閑調整金]),"")</f>
        <v/>
      </c>
    </row>
    <row r="53" spans="1:53" ht="16.350000000000001" customHeight="1" thickBot="1">
      <c r="A53" s="927"/>
      <c r="B53" s="927"/>
      <c r="C53" s="927"/>
      <c r="D53" s="973" t="s">
        <v>16537</v>
      </c>
      <c r="E53" s="926" t="s">
        <v>16538</v>
      </c>
      <c r="F53" s="84" t="s">
        <v>16539</v>
      </c>
      <c r="G53" s="19" t="s">
        <v>16606</v>
      </c>
      <c r="H53" s="20" t="s">
        <v>16540</v>
      </c>
      <c r="I53" s="21"/>
      <c r="J53" s="75" t="s">
        <v>16540</v>
      </c>
      <c r="K53" s="76"/>
      <c r="L53" s="75" t="s">
        <v>16540</v>
      </c>
      <c r="M53" s="76"/>
      <c r="N53" s="58" t="s">
        <v>16540</v>
      </c>
      <c r="O53" s="59"/>
      <c r="P53" s="20" t="s">
        <v>16540</v>
      </c>
      <c r="Q53" s="22"/>
      <c r="R53" s="20" t="s">
        <v>16540</v>
      </c>
      <c r="S53" s="85">
        <f>SUMIFS(台帳表ｋ[金額],台帳表ｋ[精算
グループ],確報【４月】!$H53,台帳表ｋ[入金月（月のみ）],確報【４月】!$A$1,台帳表ｋ[事務所/分室],"神")+SUMIFS(測量台帳1ｋ[入金額],測量台帳1ｋ[精算
グループ],確報【４月】!$H53,測量台帳1ｋ[入金月（月のみ）],確報【４月】!$A$1,測量台帳1ｋ[NC区分],"神奈川")+SUMIFS(測量台帳1__2ｋ[入金額(後)],測量台帳1__2ｋ[精算
グループ(後)],確報【４月】!$H53,測量台帳1__2ｋ[入金月(後)（月のみ）],確報【４月】!$A$1,測量台帳1__2ｋ[NC区分],"神奈川")</f>
        <v>0</v>
      </c>
      <c r="T53" s="86" t="s">
        <v>138</v>
      </c>
      <c r="U53" s="22">
        <f>SUMIFS(台帳表ｋ[金額],台帳表ｋ[精算
グループ],確報【４月】!$H53,台帳表ｋ[入金月（月のみ）],確報【４月】!$A$1,台帳表ｋ[事務所/分室],"湘")+SUMIFS(測量台帳1ｋ[入金額],測量台帳1ｋ[精算
グループ],確報【４月】!$H53,測量台帳1ｋ[入金月（月のみ）],確報【４月】!$A$1,測量台帳1ｋ[NC区分],"湘南")+SUMIFS(測量台帳1__2ｋ[入金額(後)],測量台帳1__2ｋ[精算
グループ(後)],確報【４月】!$H53,測量台帳1__2ｋ[入金月(後)（月のみ）],確報【４月】!$A$1,測量台帳1__2ｋ[NC区分],"湘南")</f>
        <v>0</v>
      </c>
      <c r="V53" s="20" t="s">
        <v>138</v>
      </c>
      <c r="W53" s="54" cm="1">
        <f t="array" ref="W53">INDEX(設備G入力用!$F$2:$Q$72,ROW(A48), MATCH($A$1,設備G入力用!$F$2:$Q$2,0))</f>
        <v>0</v>
      </c>
      <c r="X53" s="23">
        <f t="shared" si="7"/>
        <v>0</v>
      </c>
      <c r="Y53" s="24"/>
      <c r="Z53" s="13"/>
      <c r="AA53" s="1069" t="s">
        <v>16613</v>
      </c>
      <c r="AB53" s="1070"/>
      <c r="AC53" s="297">
        <f>SUM(AC36:AC52)</f>
        <v>0</v>
      </c>
      <c r="AD53" s="10"/>
      <c r="AE53" s="10"/>
      <c r="AF53" s="202" t="str">
        <f>IFERROR(_xlfn.XLOOKUP(確報【４月】!$AE53,台帳表ｓ[整理番号],台帳表ｓ[繁閑調整]),"")</f>
        <v/>
      </c>
      <c r="AG53" s="277" t="str">
        <f>IFERROR(_xlfn.XLOOKUP(確報【４月】!$AE53,台帳表ｓ[整理番号],台帳表ｓ[精算
グループ]),"")</f>
        <v/>
      </c>
      <c r="AH53" s="278" t="str">
        <f>IFERROR(_xlfn.XLOOKUP(確報【４月】!$AE53,台帳表ｓ[整理番号],台帳表ｓ[請求書発行番号]),"")</f>
        <v/>
      </c>
      <c r="AI53" s="269" t="str">
        <f>IFERROR(_xlfn.XLOOKUP(確報【４月】!$AE53,台帳表ｓ[整理番号],台帳表ｓ[繁閑調整金]),"")</f>
        <v/>
      </c>
      <c r="AJ53" s="275"/>
      <c r="AL53" s="202" t="str">
        <f>IFERROR(_xlfn.XLOOKUP(確報【４月】!AK53,台帳表ｔ[整理番号],台帳表ｔ[繁閑調整]),"")</f>
        <v/>
      </c>
      <c r="AM53" s="277" t="str">
        <f>IFERROR(_xlfn.XLOOKUP(確報【４月】!AK53,台帳表ｔ[整理番号],台帳表ｔ[精算
グループ]),"")</f>
        <v/>
      </c>
      <c r="AN53" s="278" t="str">
        <f>IFERROR(_xlfn.XLOOKUP(確報【４月】!AK53,台帳表ｔ[整理番号],台帳表ｔ[請求書発行番号]),"")</f>
        <v/>
      </c>
      <c r="AO53" s="269" t="str">
        <f>IFERROR(_xlfn.XLOOKUP(確報【４月】!AK53,台帳表ｔ[整理番号],台帳表ｔ[繁閑調整金]),"")</f>
        <v/>
      </c>
      <c r="AP53" s="275"/>
      <c r="AR53" s="202" t="str">
        <f>IFERROR(_xlfn.XLOOKUP(確報【４月】!AQ53,台帳表ｋ[整理番号],台帳表ｋ[繁閑調整]),"")</f>
        <v/>
      </c>
      <c r="AS53" s="277" t="str">
        <f>IFERROR(_xlfn.XLOOKUP(確報【４月】!AQ53,台帳表ｋ[整理番号],台帳表ｋ[精算
グループ]),"")</f>
        <v/>
      </c>
      <c r="AT53" s="278" t="str">
        <f>IFERROR(_xlfn.XLOOKUP(確報【４月】!AQ53,台帳表ｋ[整理番号],台帳表ｋ[請求書発行番号]),"")</f>
        <v/>
      </c>
      <c r="AU53" s="269" t="str">
        <f>IFERROR(_xlfn.XLOOKUP(確報【４月】!AQ53,台帳表ｋ[整理番号],台帳表ｋ[繁閑調整金]),"")</f>
        <v/>
      </c>
      <c r="AV53" s="275"/>
      <c r="AX53" s="202" t="str">
        <f>IFERROR(_xlfn.XLOOKUP(確報【４月】!AW53,台帳表ｋ[整理番号],台帳表ｋ[繁閑調整]),"")</f>
        <v/>
      </c>
      <c r="AY53" s="277" t="str">
        <f>IFERROR(_xlfn.XLOOKUP(確報【４月】!AW53,台帳表ｋ[整理番号],台帳表ｋ[精算
グループ]),"")</f>
        <v/>
      </c>
      <c r="AZ53" s="278" t="str">
        <f>IFERROR(_xlfn.XLOOKUP(確報【４月】!AW53,台帳表ｋ[整理番号],台帳表ｋ[請求書発行番号]),"")</f>
        <v/>
      </c>
      <c r="BA53" s="269" t="str">
        <f>IFERROR(_xlfn.XLOOKUP(確報【４月】!AW53,台帳表ｋ[整理番号],台帳表ｋ[繁閑調整金]),"")</f>
        <v/>
      </c>
    </row>
    <row r="54" spans="1:53" ht="16.350000000000001" customHeight="1">
      <c r="A54" s="927"/>
      <c r="B54" s="927"/>
      <c r="C54" s="927"/>
      <c r="D54" s="976"/>
      <c r="E54" s="927"/>
      <c r="F54" s="87" t="s">
        <v>16541</v>
      </c>
      <c r="G54" s="19" t="s">
        <v>16606</v>
      </c>
      <c r="H54" s="53" t="s">
        <v>16542</v>
      </c>
      <c r="I54" s="166"/>
      <c r="J54" s="81" t="s">
        <v>16542</v>
      </c>
      <c r="K54" s="82"/>
      <c r="L54" s="81" t="s">
        <v>16542</v>
      </c>
      <c r="M54" s="82"/>
      <c r="N54" s="69" t="s">
        <v>16542</v>
      </c>
      <c r="O54" s="70"/>
      <c r="P54" s="53" t="s">
        <v>16542</v>
      </c>
      <c r="Q54" s="54"/>
      <c r="R54" s="53" t="s">
        <v>16542</v>
      </c>
      <c r="S54" s="88">
        <f>SUMIFS(台帳表ｋ[金額],台帳表ｋ[精算
グループ],確報【４月】!$H54,台帳表ｋ[入金月（月のみ）],確報【４月】!$A$1,台帳表ｋ[事務所/分室],"神")+SUMIFS(測量台帳1ｋ[入金額],測量台帳1ｋ[精算
グループ],確報【４月】!$H54,測量台帳1ｋ[入金月（月のみ）],確報【４月】!$A$1,測量台帳1ｋ[NC区分],"神奈川")+SUMIFS(測量台帳1__2ｋ[入金額(後)],測量台帳1__2ｋ[精算
グループ(後)],確報【４月】!$H54,測量台帳1__2ｋ[入金月(後)（月のみ）],確報【４月】!$A$1,測量台帳1__2ｋ[NC区分],"神奈川")</f>
        <v>0</v>
      </c>
      <c r="T54" s="89" t="s">
        <v>143</v>
      </c>
      <c r="U54" s="54">
        <f>SUMIFS(台帳表ｋ[金額],台帳表ｋ[精算
グループ],確報【４月】!$H54,台帳表ｋ[入金月（月のみ）],確報【４月】!$A$1,台帳表ｋ[事務所/分室],"湘")+SUMIFS(測量台帳1ｋ[入金額],測量台帳1ｋ[精算
グループ],確報【４月】!$H54,測量台帳1ｋ[入金月（月のみ）],確報【４月】!$A$1,測量台帳1ｋ[NC区分],"湘南")+SUMIFS(測量台帳1__2ｋ[入金額(後)],測量台帳1__2ｋ[精算
グループ(後)],確報【４月】!$H54,測量台帳1__2ｋ[入金月(後)（月のみ）],確報【４月】!$A$1,測量台帳1__2ｋ[NC区分],"湘南")</f>
        <v>0</v>
      </c>
      <c r="V54" s="53" t="s">
        <v>143</v>
      </c>
      <c r="W54" s="54" cm="1">
        <f t="array" ref="W54">INDEX(設備G入力用!$F$2:$Q$72,ROW(A49), MATCH($A$1,設備G入力用!$F$2:$Q$2,0))</f>
        <v>0</v>
      </c>
      <c r="X54" s="30">
        <f t="shared" si="7"/>
        <v>0</v>
      </c>
      <c r="Y54" s="24"/>
      <c r="Z54" s="13"/>
      <c r="AA54" s="982" t="s">
        <v>16537</v>
      </c>
      <c r="AB54" s="303" t="s">
        <v>16540</v>
      </c>
      <c r="AC54" s="42">
        <f t="shared" ref="AC54" si="9">SUM(I53,K53,M53,O53,Q53,S53,U53,W53)</f>
        <v>0</v>
      </c>
      <c r="AD54" s="10"/>
      <c r="AE54" s="10"/>
      <c r="AF54" s="202" t="str">
        <f>IFERROR(_xlfn.XLOOKUP(確報【４月】!$AE54,台帳表ｓ[整理番号],台帳表ｓ[繁閑調整]),"")</f>
        <v/>
      </c>
      <c r="AG54" s="277" t="str">
        <f>IFERROR(_xlfn.XLOOKUP(確報【４月】!$AE54,台帳表ｓ[整理番号],台帳表ｓ[精算
グループ]),"")</f>
        <v/>
      </c>
      <c r="AH54" s="278" t="str">
        <f>IFERROR(_xlfn.XLOOKUP(確報【４月】!$AE54,台帳表ｓ[整理番号],台帳表ｓ[請求書発行番号]),"")</f>
        <v/>
      </c>
      <c r="AI54" s="269" t="str">
        <f>IFERROR(_xlfn.XLOOKUP(確報【４月】!$AE54,台帳表ｓ[整理番号],台帳表ｓ[繁閑調整金]),"")</f>
        <v/>
      </c>
      <c r="AJ54" s="275"/>
      <c r="AL54" s="202" t="str">
        <f>IFERROR(_xlfn.XLOOKUP(確報【４月】!AK54,台帳表ｔ[整理番号],台帳表ｔ[繁閑調整]),"")</f>
        <v/>
      </c>
      <c r="AM54" s="277" t="str">
        <f>IFERROR(_xlfn.XLOOKUP(確報【４月】!AK54,台帳表ｔ[整理番号],台帳表ｔ[精算
グループ]),"")</f>
        <v/>
      </c>
      <c r="AN54" s="278" t="str">
        <f>IFERROR(_xlfn.XLOOKUP(確報【４月】!AK54,台帳表ｔ[整理番号],台帳表ｔ[請求書発行番号]),"")</f>
        <v/>
      </c>
      <c r="AO54" s="269" t="str">
        <f>IFERROR(_xlfn.XLOOKUP(確報【４月】!AK54,台帳表ｔ[整理番号],台帳表ｔ[繁閑調整金]),"")</f>
        <v/>
      </c>
      <c r="AP54" s="275"/>
      <c r="AR54" s="202" t="str">
        <f>IFERROR(_xlfn.XLOOKUP(確報【４月】!AQ54,台帳表ｋ[整理番号],台帳表ｋ[繁閑調整]),"")</f>
        <v/>
      </c>
      <c r="AS54" s="277" t="str">
        <f>IFERROR(_xlfn.XLOOKUP(確報【４月】!AQ54,台帳表ｋ[整理番号],台帳表ｋ[精算
グループ]),"")</f>
        <v/>
      </c>
      <c r="AT54" s="278" t="str">
        <f>IFERROR(_xlfn.XLOOKUP(確報【４月】!AQ54,台帳表ｋ[整理番号],台帳表ｋ[請求書発行番号]),"")</f>
        <v/>
      </c>
      <c r="AU54" s="269" t="str">
        <f>IFERROR(_xlfn.XLOOKUP(確報【４月】!AQ54,台帳表ｋ[整理番号],台帳表ｋ[繁閑調整金]),"")</f>
        <v/>
      </c>
      <c r="AV54" s="275"/>
      <c r="AX54" s="202" t="str">
        <f>IFERROR(_xlfn.XLOOKUP(確報【４月】!AW54,台帳表ｋ[整理番号],台帳表ｋ[繁閑調整]),"")</f>
        <v/>
      </c>
      <c r="AY54" s="277" t="str">
        <f>IFERROR(_xlfn.XLOOKUP(確報【４月】!AW54,台帳表ｋ[整理番号],台帳表ｋ[精算
グループ]),"")</f>
        <v/>
      </c>
      <c r="AZ54" s="278" t="str">
        <f>IFERROR(_xlfn.XLOOKUP(確報【４月】!AW54,台帳表ｋ[整理番号],台帳表ｋ[請求書発行番号]),"")</f>
        <v/>
      </c>
      <c r="BA54" s="269" t="str">
        <f>IFERROR(_xlfn.XLOOKUP(確報【４月】!AW54,台帳表ｋ[整理番号],台帳表ｋ[繁閑調整金]),"")</f>
        <v/>
      </c>
    </row>
    <row r="55" spans="1:53" ht="16.350000000000001" customHeight="1">
      <c r="A55" s="927"/>
      <c r="B55" s="927"/>
      <c r="C55" s="927"/>
      <c r="D55" s="976"/>
      <c r="E55" s="927"/>
      <c r="F55" s="91" t="s">
        <v>16482</v>
      </c>
      <c r="G55" s="52" t="s">
        <v>16606</v>
      </c>
      <c r="H55" s="27" t="s">
        <v>16543</v>
      </c>
      <c r="I55" s="28"/>
      <c r="J55" s="78" t="s">
        <v>16543</v>
      </c>
      <c r="K55" s="40"/>
      <c r="L55" s="78" t="s">
        <v>16543</v>
      </c>
      <c r="M55" s="40"/>
      <c r="N55" s="60" t="s">
        <v>16543</v>
      </c>
      <c r="O55" s="61"/>
      <c r="P55" s="27" t="s">
        <v>16543</v>
      </c>
      <c r="Q55" s="29"/>
      <c r="R55" s="27" t="s">
        <v>16543</v>
      </c>
      <c r="S55" s="92">
        <f>SUMIFS(台帳表ｋ[金額],台帳表ｋ[精算
グループ],確報【４月】!$H55,台帳表ｋ[入金月（月のみ）],確報【４月】!$A$1,台帳表ｋ[事務所/分室],"神")+SUMIFS(測量台帳1ｋ[入金額],測量台帳1ｋ[精算
グループ],確報【４月】!$H55,測量台帳1ｋ[入金月（月のみ）],確報【４月】!$A$1,測量台帳1ｋ[NC区分],"神奈川")+SUMIFS(測量台帳1__2ｋ[入金額(後)],測量台帳1__2ｋ[精算
グループ(後)],確報【４月】!$H55,測量台帳1__2ｋ[入金月(後)（月のみ）],確報【４月】!$A$1,測量台帳1__2ｋ[NC区分],"神奈川")</f>
        <v>0</v>
      </c>
      <c r="T55" s="93" t="s">
        <v>148</v>
      </c>
      <c r="U55" s="29">
        <f>SUMIFS(台帳表ｋ[金額],台帳表ｋ[精算
グループ],確報【４月】!$H55,台帳表ｋ[入金月（月のみ）],確報【４月】!$A$1,台帳表ｋ[事務所/分室],"湘")+SUMIFS(測量台帳1ｋ[入金額],測量台帳1ｋ[精算
グループ],確報【４月】!$H55,測量台帳1ｋ[入金月（月のみ）],確報【４月】!$A$1,測量台帳1ｋ[NC区分],"湘南")+SUMIFS(測量台帳1__2ｋ[入金額(後)],測量台帳1__2ｋ[精算
グループ(後)],確報【４月】!$H55,測量台帳1__2ｋ[入金月(後)（月のみ）],確報【４月】!$A$1,測量台帳1__2ｋ[NC区分],"湘南")</f>
        <v>0</v>
      </c>
      <c r="V55" s="27" t="s">
        <v>148</v>
      </c>
      <c r="W55" s="29" cm="1">
        <f t="array" ref="W55">INDEX(設備G入力用!$F$2:$Q$72,ROW(A50), MATCH($A$1,設備G入力用!$F$2:$Q$2,0))</f>
        <v>0</v>
      </c>
      <c r="X55" s="30">
        <f t="shared" si="7"/>
        <v>0</v>
      </c>
      <c r="AA55" s="983"/>
      <c r="AB55" s="304" t="s">
        <v>16542</v>
      </c>
      <c r="AC55" s="172">
        <f>SUM(I54,K54,M54,O54,Q54,S54,U54,W54)</f>
        <v>0</v>
      </c>
      <c r="AD55" s="10"/>
      <c r="AE55" s="10"/>
      <c r="AF55" s="202" t="str">
        <f>IFERROR(_xlfn.XLOOKUP(確報【４月】!$AE55,台帳表ｓ[整理番号],台帳表ｓ[繁閑調整]),"")</f>
        <v/>
      </c>
      <c r="AG55" s="277" t="str">
        <f>IFERROR(_xlfn.XLOOKUP(確報【４月】!$AE55,台帳表ｓ[整理番号],台帳表ｓ[精算
グループ]),"")</f>
        <v/>
      </c>
      <c r="AH55" s="278" t="str">
        <f>IFERROR(_xlfn.XLOOKUP(確報【４月】!$AE55,台帳表ｓ[整理番号],台帳表ｓ[請求書発行番号]),"")</f>
        <v/>
      </c>
      <c r="AI55" s="269" t="str">
        <f>IFERROR(_xlfn.XLOOKUP(確報【４月】!$AE55,台帳表ｓ[整理番号],台帳表ｓ[繁閑調整金]),"")</f>
        <v/>
      </c>
      <c r="AJ55" s="275"/>
      <c r="AL55" s="202" t="str">
        <f>IFERROR(_xlfn.XLOOKUP(確報【４月】!AK55,台帳表ｔ[整理番号],台帳表ｔ[繁閑調整]),"")</f>
        <v/>
      </c>
      <c r="AM55" s="277" t="str">
        <f>IFERROR(_xlfn.XLOOKUP(確報【４月】!AK55,台帳表ｔ[整理番号],台帳表ｔ[精算
グループ]),"")</f>
        <v/>
      </c>
      <c r="AN55" s="278" t="str">
        <f>IFERROR(_xlfn.XLOOKUP(確報【４月】!AK55,台帳表ｔ[整理番号],台帳表ｔ[請求書発行番号]),"")</f>
        <v/>
      </c>
      <c r="AO55" s="269" t="str">
        <f>IFERROR(_xlfn.XLOOKUP(確報【４月】!AK55,台帳表ｔ[整理番号],台帳表ｔ[繁閑調整金]),"")</f>
        <v/>
      </c>
      <c r="AP55" s="275"/>
      <c r="AR55" s="202" t="str">
        <f>IFERROR(_xlfn.XLOOKUP(確報【４月】!AQ55,台帳表ｋ[整理番号],台帳表ｋ[繁閑調整]),"")</f>
        <v/>
      </c>
      <c r="AS55" s="277" t="str">
        <f>IFERROR(_xlfn.XLOOKUP(確報【４月】!AQ55,台帳表ｋ[整理番号],台帳表ｋ[精算
グループ]),"")</f>
        <v/>
      </c>
      <c r="AT55" s="278" t="str">
        <f>IFERROR(_xlfn.XLOOKUP(確報【４月】!AQ55,台帳表ｋ[整理番号],台帳表ｋ[請求書発行番号]),"")</f>
        <v/>
      </c>
      <c r="AU55" s="269" t="str">
        <f>IFERROR(_xlfn.XLOOKUP(確報【４月】!AQ55,台帳表ｋ[整理番号],台帳表ｋ[繁閑調整金]),"")</f>
        <v/>
      </c>
      <c r="AV55" s="275"/>
      <c r="AX55" s="202" t="str">
        <f>IFERROR(_xlfn.XLOOKUP(確報【４月】!AW55,台帳表ｋ[整理番号],台帳表ｋ[繁閑調整]),"")</f>
        <v/>
      </c>
      <c r="AY55" s="277" t="str">
        <f>IFERROR(_xlfn.XLOOKUP(確報【４月】!AW55,台帳表ｋ[整理番号],台帳表ｋ[精算
グループ]),"")</f>
        <v/>
      </c>
      <c r="AZ55" s="278" t="str">
        <f>IFERROR(_xlfn.XLOOKUP(確報【４月】!AW55,台帳表ｋ[整理番号],台帳表ｋ[請求書発行番号]),"")</f>
        <v/>
      </c>
      <c r="BA55" s="269" t="str">
        <f>IFERROR(_xlfn.XLOOKUP(確報【４月】!AW55,台帳表ｋ[整理番号],台帳表ｋ[繁閑調整金]),"")</f>
        <v/>
      </c>
    </row>
    <row r="56" spans="1:53" ht="16.350000000000001" customHeight="1">
      <c r="A56" s="927"/>
      <c r="B56" s="927"/>
      <c r="C56" s="927"/>
      <c r="D56" s="976"/>
      <c r="E56" s="927"/>
      <c r="F56" s="91" t="s">
        <v>16484</v>
      </c>
      <c r="G56" s="52" t="s">
        <v>16606</v>
      </c>
      <c r="H56" s="27" t="s">
        <v>16544</v>
      </c>
      <c r="I56" s="28"/>
      <c r="J56" s="78" t="s">
        <v>16544</v>
      </c>
      <c r="K56" s="40"/>
      <c r="L56" s="78" t="s">
        <v>16544</v>
      </c>
      <c r="M56" s="40"/>
      <c r="N56" s="60" t="s">
        <v>16544</v>
      </c>
      <c r="O56" s="61"/>
      <c r="P56" s="27" t="s">
        <v>16544</v>
      </c>
      <c r="Q56" s="29"/>
      <c r="R56" s="27" t="s">
        <v>16544</v>
      </c>
      <c r="S56" s="92">
        <f>SUMIFS(台帳表ｋ[金額],台帳表ｋ[精算
グループ],確報【４月】!$H56,台帳表ｋ[入金月（月のみ）],確報【４月】!$A$1,台帳表ｋ[事務所/分室],"神")+SUMIFS(測量台帳1ｋ[入金額],測量台帳1ｋ[精算
グループ],確報【４月】!$H56,測量台帳1ｋ[入金月（月のみ）],確報【４月】!$A$1,測量台帳1ｋ[NC区分],"神奈川")+SUMIFS(測量台帳1__2ｋ[入金額(後)],測量台帳1__2ｋ[精算
グループ(後)],確報【４月】!$H56,測量台帳1__2ｋ[入金月(後)（月のみ）],確報【４月】!$A$1,測量台帳1__2ｋ[NC区分],"神奈川")</f>
        <v>0</v>
      </c>
      <c r="T56" s="93" t="s">
        <v>152</v>
      </c>
      <c r="U56" s="29">
        <f>SUMIFS(台帳表ｋ[金額],台帳表ｋ[精算
グループ],確報【４月】!$H56,台帳表ｋ[入金月（月のみ）],確報【４月】!$A$1,台帳表ｋ[事務所/分室],"湘")+SUMIFS(測量台帳1ｋ[入金額],測量台帳1ｋ[精算
グループ],確報【４月】!$H56,測量台帳1ｋ[入金月（月のみ）],確報【４月】!$A$1,測量台帳1ｋ[NC区分],"湘南")+SUMIFS(測量台帳1__2ｋ[入金額(後)],測量台帳1__2ｋ[精算
グループ(後)],確報【４月】!$H56,測量台帳1__2ｋ[入金月(後)（月のみ）],確報【４月】!$A$1,測量台帳1__2ｋ[NC区分],"湘南")</f>
        <v>0</v>
      </c>
      <c r="V56" s="27" t="s">
        <v>152</v>
      </c>
      <c r="W56" s="29" cm="1">
        <f t="array" ref="W56">INDEX(設備G入力用!$F$2:$Q$72,ROW(A51), MATCH($A$1,設備G入力用!$F$2:$Q$2,0))</f>
        <v>0</v>
      </c>
      <c r="X56" s="30">
        <f t="shared" si="7"/>
        <v>0</v>
      </c>
      <c r="Y56" s="24"/>
      <c r="Z56" s="13"/>
      <c r="AA56" s="983"/>
      <c r="AB56" s="304" t="s">
        <v>16543</v>
      </c>
      <c r="AC56" s="172">
        <f t="shared" ref="AC56:AC60" si="10">SUM(I55,K55,M55,O55,Q55,S55,U55,W55)</f>
        <v>0</v>
      </c>
      <c r="AD56" s="10"/>
      <c r="AE56" s="10"/>
      <c r="AF56" s="202" t="str">
        <f>IFERROR(_xlfn.XLOOKUP(確報【４月】!$AE56,台帳表ｓ[整理番号],台帳表ｓ[繁閑調整]),"")</f>
        <v/>
      </c>
      <c r="AG56" s="277" t="str">
        <f>IFERROR(_xlfn.XLOOKUP(確報【４月】!$AE56,台帳表ｓ[整理番号],台帳表ｓ[精算
グループ]),"")</f>
        <v/>
      </c>
      <c r="AH56" s="278" t="str">
        <f>IFERROR(_xlfn.XLOOKUP(確報【４月】!$AE56,台帳表ｓ[整理番号],台帳表ｓ[請求書発行番号]),"")</f>
        <v/>
      </c>
      <c r="AI56" s="269" t="str">
        <f>IFERROR(_xlfn.XLOOKUP(確報【４月】!$AE56,台帳表ｓ[整理番号],台帳表ｓ[繁閑調整金]),"")</f>
        <v/>
      </c>
      <c r="AJ56" s="275"/>
      <c r="AL56" s="202" t="str">
        <f>IFERROR(_xlfn.XLOOKUP(確報【４月】!AK56,台帳表ｔ[整理番号],台帳表ｔ[繁閑調整]),"")</f>
        <v/>
      </c>
      <c r="AM56" s="277" t="str">
        <f>IFERROR(_xlfn.XLOOKUP(確報【４月】!AK56,台帳表ｔ[整理番号],台帳表ｔ[精算
グループ]),"")</f>
        <v/>
      </c>
      <c r="AN56" s="278" t="str">
        <f>IFERROR(_xlfn.XLOOKUP(確報【４月】!AK56,台帳表ｔ[整理番号],台帳表ｔ[請求書発行番号]),"")</f>
        <v/>
      </c>
      <c r="AO56" s="269" t="str">
        <f>IFERROR(_xlfn.XLOOKUP(確報【４月】!AK56,台帳表ｔ[整理番号],台帳表ｔ[繁閑調整金]),"")</f>
        <v/>
      </c>
      <c r="AP56" s="275"/>
      <c r="AR56" s="202" t="str">
        <f>IFERROR(_xlfn.XLOOKUP(確報【４月】!AQ56,台帳表ｋ[整理番号],台帳表ｋ[繁閑調整]),"")</f>
        <v/>
      </c>
      <c r="AS56" s="277" t="str">
        <f>IFERROR(_xlfn.XLOOKUP(確報【４月】!AQ56,台帳表ｋ[整理番号],台帳表ｋ[精算
グループ]),"")</f>
        <v/>
      </c>
      <c r="AT56" s="278" t="str">
        <f>IFERROR(_xlfn.XLOOKUP(確報【４月】!AQ56,台帳表ｋ[整理番号],台帳表ｋ[請求書発行番号]),"")</f>
        <v/>
      </c>
      <c r="AU56" s="269" t="str">
        <f>IFERROR(_xlfn.XLOOKUP(確報【４月】!AQ56,台帳表ｋ[整理番号],台帳表ｋ[繁閑調整金]),"")</f>
        <v/>
      </c>
      <c r="AV56" s="275"/>
      <c r="AX56" s="202" t="str">
        <f>IFERROR(_xlfn.XLOOKUP(確報【４月】!AW56,台帳表ｋ[整理番号],台帳表ｋ[繁閑調整]),"")</f>
        <v/>
      </c>
      <c r="AY56" s="277" t="str">
        <f>IFERROR(_xlfn.XLOOKUP(確報【４月】!AW56,台帳表ｋ[整理番号],台帳表ｋ[精算
グループ]),"")</f>
        <v/>
      </c>
      <c r="AZ56" s="278" t="str">
        <f>IFERROR(_xlfn.XLOOKUP(確報【４月】!AW56,台帳表ｋ[整理番号],台帳表ｋ[請求書発行番号]),"")</f>
        <v/>
      </c>
      <c r="BA56" s="269" t="str">
        <f>IFERROR(_xlfn.XLOOKUP(確報【４月】!AW56,台帳表ｋ[整理番号],台帳表ｋ[繁閑調整金]),"")</f>
        <v/>
      </c>
    </row>
    <row r="57" spans="1:53" ht="16.350000000000001" customHeight="1" thickBot="1">
      <c r="A57" s="927"/>
      <c r="B57" s="927"/>
      <c r="C57" s="927"/>
      <c r="D57" s="976"/>
      <c r="E57" s="927"/>
      <c r="F57" s="91" t="s">
        <v>16496</v>
      </c>
      <c r="G57" s="52" t="s">
        <v>16606</v>
      </c>
      <c r="H57" s="27" t="s">
        <v>16545</v>
      </c>
      <c r="I57" s="28"/>
      <c r="J57" s="78" t="s">
        <v>16545</v>
      </c>
      <c r="K57" s="40"/>
      <c r="L57" s="78" t="s">
        <v>16545</v>
      </c>
      <c r="M57" s="40"/>
      <c r="N57" s="60" t="s">
        <v>16545</v>
      </c>
      <c r="O57" s="61"/>
      <c r="P57" s="27" t="s">
        <v>16545</v>
      </c>
      <c r="Q57" s="29"/>
      <c r="R57" s="27" t="s">
        <v>16545</v>
      </c>
      <c r="S57" s="92">
        <f>SUMIFS(台帳表ｋ[金額],台帳表ｋ[精算
グループ],確報【４月】!$H57,台帳表ｋ[入金月（月のみ）],確報【４月】!$A$1,台帳表ｋ[事務所/分室],"神")+SUMIFS(測量台帳1ｋ[入金額],測量台帳1ｋ[精算
グループ],確報【４月】!$H57,測量台帳1ｋ[入金月（月のみ）],確報【４月】!$A$1,測量台帳1ｋ[NC区分],"神奈川")+SUMIFS(測量台帳1__2ｋ[入金額(後)],測量台帳1__2ｋ[精算
グループ(後)],確報【４月】!$H57,測量台帳1__2ｋ[入金月(後)（月のみ）],確報【４月】!$A$1,測量台帳1__2ｋ[NC区分],"神奈川")</f>
        <v>0</v>
      </c>
      <c r="T57" s="93" t="s">
        <v>155</v>
      </c>
      <c r="U57" s="29">
        <f>SUMIFS(台帳表ｋ[金額],台帳表ｋ[精算
グループ],確報【４月】!$H57,台帳表ｋ[入金月（月のみ）],確報【４月】!$A$1,台帳表ｋ[事務所/分室],"湘")+SUMIFS(測量台帳1ｋ[入金額],測量台帳1ｋ[精算
グループ],確報【４月】!$H57,測量台帳1ｋ[入金月（月のみ）],確報【４月】!$A$1,測量台帳1ｋ[NC区分],"湘南")+SUMIFS(測量台帳1__2ｋ[入金額(後)],測量台帳1__2ｋ[精算
グループ(後)],確報【４月】!$H57,測量台帳1__2ｋ[入金月(後)（月のみ）],確報【４月】!$A$1,測量台帳1__2ｋ[NC区分],"湘南")</f>
        <v>0</v>
      </c>
      <c r="V57" s="27" t="s">
        <v>155</v>
      </c>
      <c r="W57" s="29" cm="1">
        <f t="array" ref="W57">INDEX(設備G入力用!$F$2:$Q$72,ROW(A52), MATCH($A$1,設備G入力用!$F$2:$Q$2,0))</f>
        <v>0</v>
      </c>
      <c r="X57" s="30">
        <f t="shared" si="7"/>
        <v>0</v>
      </c>
      <c r="AA57" s="983"/>
      <c r="AB57" s="304" t="s">
        <v>16544</v>
      </c>
      <c r="AC57" s="172">
        <f t="shared" si="10"/>
        <v>0</v>
      </c>
      <c r="AD57" s="10"/>
      <c r="AE57" s="10"/>
      <c r="AF57" s="202" t="str">
        <f>IFERROR(_xlfn.XLOOKUP(確報【４月】!$AE57,台帳表ｓ[整理番号],台帳表ｓ[繁閑調整]),"")</f>
        <v/>
      </c>
      <c r="AG57" s="277" t="str">
        <f>IFERROR(_xlfn.XLOOKUP(確報【４月】!$AE57,台帳表ｓ[整理番号],台帳表ｓ[精算
グループ]),"")</f>
        <v/>
      </c>
      <c r="AH57" s="278" t="str">
        <f>IFERROR(_xlfn.XLOOKUP(確報【４月】!$AE57,台帳表ｓ[整理番号],台帳表ｓ[請求書発行番号]),"")</f>
        <v/>
      </c>
      <c r="AI57" s="269" t="str">
        <f>IFERROR(_xlfn.XLOOKUP(確報【４月】!$AE57,台帳表ｓ[整理番号],台帳表ｓ[繁閑調整金]),"")</f>
        <v/>
      </c>
      <c r="AJ57" s="275"/>
      <c r="AL57" s="202" t="str">
        <f>IFERROR(_xlfn.XLOOKUP(確報【４月】!AK57,台帳表ｔ[整理番号],台帳表ｔ[繁閑調整]),"")</f>
        <v/>
      </c>
      <c r="AM57" s="277" t="str">
        <f>IFERROR(_xlfn.XLOOKUP(確報【４月】!AK57,台帳表ｔ[整理番号],台帳表ｔ[精算
グループ]),"")</f>
        <v/>
      </c>
      <c r="AN57" s="278" t="str">
        <f>IFERROR(_xlfn.XLOOKUP(確報【４月】!AK57,台帳表ｔ[整理番号],台帳表ｔ[請求書発行番号]),"")</f>
        <v/>
      </c>
      <c r="AO57" s="269" t="str">
        <f>IFERROR(_xlfn.XLOOKUP(確報【４月】!AK57,台帳表ｔ[整理番号],台帳表ｔ[繁閑調整金]),"")</f>
        <v/>
      </c>
      <c r="AP57" s="275"/>
      <c r="AR57" s="202" t="str">
        <f>IFERROR(_xlfn.XLOOKUP(確報【４月】!AQ57,台帳表ｋ[整理番号],台帳表ｋ[繁閑調整]),"")</f>
        <v/>
      </c>
      <c r="AS57" s="277" t="str">
        <f>IFERROR(_xlfn.XLOOKUP(確報【４月】!AQ57,台帳表ｋ[整理番号],台帳表ｋ[精算
グループ]),"")</f>
        <v/>
      </c>
      <c r="AT57" s="278" t="str">
        <f>IFERROR(_xlfn.XLOOKUP(確報【４月】!AQ57,台帳表ｋ[整理番号],台帳表ｋ[請求書発行番号]),"")</f>
        <v/>
      </c>
      <c r="AU57" s="269" t="str">
        <f>IFERROR(_xlfn.XLOOKUP(確報【４月】!AQ57,台帳表ｋ[整理番号],台帳表ｋ[繁閑調整金]),"")</f>
        <v/>
      </c>
      <c r="AV57" s="275"/>
      <c r="AX57" s="202" t="str">
        <f>IFERROR(_xlfn.XLOOKUP(確報【４月】!AW57,台帳表ｋ[整理番号],台帳表ｋ[繁閑調整]),"")</f>
        <v/>
      </c>
      <c r="AY57" s="277" t="str">
        <f>IFERROR(_xlfn.XLOOKUP(確報【４月】!AW57,台帳表ｋ[整理番号],台帳表ｋ[精算
グループ]),"")</f>
        <v/>
      </c>
      <c r="AZ57" s="278" t="str">
        <f>IFERROR(_xlfn.XLOOKUP(確報【４月】!AW57,台帳表ｋ[整理番号],台帳表ｋ[請求書発行番号]),"")</f>
        <v/>
      </c>
      <c r="BA57" s="269" t="str">
        <f>IFERROR(_xlfn.XLOOKUP(確報【４月】!AW57,台帳表ｋ[整理番号],台帳表ｋ[繁閑調整金]),"")</f>
        <v/>
      </c>
    </row>
    <row r="58" spans="1:53" ht="16.350000000000001" customHeight="1" thickBot="1">
      <c r="A58" s="927"/>
      <c r="B58" s="927"/>
      <c r="C58" s="927"/>
      <c r="D58" s="976"/>
      <c r="E58" s="928"/>
      <c r="F58" s="198" t="s">
        <v>16546</v>
      </c>
      <c r="G58" s="199" t="s">
        <v>16606</v>
      </c>
      <c r="H58" s="67" t="s">
        <v>16547</v>
      </c>
      <c r="I58" s="38"/>
      <c r="J58" s="79" t="s">
        <v>16547</v>
      </c>
      <c r="K58" s="80"/>
      <c r="L58" s="79" t="s">
        <v>16547</v>
      </c>
      <c r="M58" s="80"/>
      <c r="N58" s="66" t="s">
        <v>16547</v>
      </c>
      <c r="O58" s="39"/>
      <c r="P58" s="67" t="s">
        <v>16547</v>
      </c>
      <c r="Q58" s="39"/>
      <c r="R58" s="67" t="s">
        <v>16547</v>
      </c>
      <c r="S58" s="80">
        <f>SUMIFS(台帳表ｋ[金額],台帳表ｋ[精算
グループ],確報【４月】!$H58,台帳表ｋ[入金月（月のみ）],確報【４月】!$A$1,台帳表ｋ[事務所/分室],"神")+SUMIFS(測量台帳1ｋ[入金額],測量台帳1ｋ[精算
グループ],確報【４月】!$H58,測量台帳1ｋ[入金月（月のみ）],確報【４月】!$A$1,測量台帳1ｋ[NC区分],"神奈川")+SUMIFS(測量台帳1__2ｋ[入金額(後)],測量台帳1__2ｋ[精算
グループ(後)],確報【４月】!$H58,測量台帳1__2ｋ[入金月(後)（月のみ）],確報【４月】!$A$1,測量台帳1__2ｋ[NC区分],"神奈川")</f>
        <v>0</v>
      </c>
      <c r="T58" s="66" t="s">
        <v>168</v>
      </c>
      <c r="U58" s="39">
        <f>SUMIFS(台帳表ｋ[金額],台帳表ｋ[精算
グループ],確報【４月】!$H58,台帳表ｋ[入金月（月のみ）],確報【４月】!$A$1,台帳表ｋ[事務所/分室],"湘")+SUMIFS(測量台帳1ｋ[入金額],測量台帳1ｋ[精算
グループ],確報【４月】!$H58,測量台帳1ｋ[入金月（月のみ）],確報【４月】!$A$1,測量台帳1ｋ[NC区分],"湘南")+SUMIFS(測量台帳1__2ｋ[入金額(後)],測量台帳1__2ｋ[精算
グループ(後)],確報【４月】!$H58,測量台帳1__2ｋ[入金月(後)（月のみ）],確報【４月】!$A$1,測量台帳1__2ｋ[NC区分],"湘南")</f>
        <v>0</v>
      </c>
      <c r="V58" s="67" t="s">
        <v>168</v>
      </c>
      <c r="W58" s="39" cm="1">
        <f t="array" ref="W58">INDEX(設備G入力用!$F$2:$Q$72,ROW(A53), MATCH($A$1,設備G入力用!$F$2:$Q$2,0))</f>
        <v>0</v>
      </c>
      <c r="X58" s="30">
        <f t="shared" si="7"/>
        <v>0</v>
      </c>
      <c r="Y58" s="16">
        <f>SUM(X53:X58)</f>
        <v>0</v>
      </c>
      <c r="Z58" s="13" t="s">
        <v>16624</v>
      </c>
      <c r="AA58" s="983"/>
      <c r="AB58" s="304" t="s">
        <v>16545</v>
      </c>
      <c r="AC58" s="172">
        <f t="shared" si="10"/>
        <v>0</v>
      </c>
      <c r="AD58" s="10"/>
      <c r="AE58" s="10"/>
      <c r="AF58" s="202" t="str">
        <f>IFERROR(_xlfn.XLOOKUP(確報【４月】!$AE58,台帳表ｓ[整理番号],台帳表ｓ[繁閑調整]),"")</f>
        <v/>
      </c>
      <c r="AG58" s="277" t="str">
        <f>IFERROR(_xlfn.XLOOKUP(確報【４月】!$AE58,台帳表ｓ[整理番号],台帳表ｓ[精算
グループ]),"")</f>
        <v/>
      </c>
      <c r="AH58" s="278" t="str">
        <f>IFERROR(_xlfn.XLOOKUP(確報【４月】!$AE58,台帳表ｓ[整理番号],台帳表ｓ[請求書発行番号]),"")</f>
        <v/>
      </c>
      <c r="AI58" s="269" t="str">
        <f>IFERROR(_xlfn.XLOOKUP(確報【４月】!$AE58,台帳表ｓ[整理番号],台帳表ｓ[繁閑調整金]),"")</f>
        <v/>
      </c>
      <c r="AJ58" s="275"/>
      <c r="AL58" s="202" t="str">
        <f>IFERROR(_xlfn.XLOOKUP(確報【４月】!AK58,台帳表ｔ[整理番号],台帳表ｔ[繁閑調整]),"")</f>
        <v/>
      </c>
      <c r="AM58" s="277" t="str">
        <f>IFERROR(_xlfn.XLOOKUP(確報【４月】!AK58,台帳表ｔ[整理番号],台帳表ｔ[精算
グループ]),"")</f>
        <v/>
      </c>
      <c r="AN58" s="278" t="str">
        <f>IFERROR(_xlfn.XLOOKUP(確報【４月】!AK58,台帳表ｔ[整理番号],台帳表ｔ[請求書発行番号]),"")</f>
        <v/>
      </c>
      <c r="AO58" s="269" t="str">
        <f>IFERROR(_xlfn.XLOOKUP(確報【４月】!AK58,台帳表ｔ[整理番号],台帳表ｔ[繁閑調整金]),"")</f>
        <v/>
      </c>
      <c r="AP58" s="275"/>
      <c r="AR58" s="202" t="str">
        <f>IFERROR(_xlfn.XLOOKUP(確報【４月】!AQ58,台帳表ｋ[整理番号],台帳表ｋ[繁閑調整]),"")</f>
        <v/>
      </c>
      <c r="AS58" s="277" t="str">
        <f>IFERROR(_xlfn.XLOOKUP(確報【４月】!AQ58,台帳表ｋ[整理番号],台帳表ｋ[精算
グループ]),"")</f>
        <v/>
      </c>
      <c r="AT58" s="278" t="str">
        <f>IFERROR(_xlfn.XLOOKUP(確報【４月】!AQ58,台帳表ｋ[整理番号],台帳表ｋ[請求書発行番号]),"")</f>
        <v/>
      </c>
      <c r="AU58" s="269" t="str">
        <f>IFERROR(_xlfn.XLOOKUP(確報【４月】!AQ58,台帳表ｋ[整理番号],台帳表ｋ[繁閑調整金]),"")</f>
        <v/>
      </c>
      <c r="AV58" s="275"/>
      <c r="AX58" s="202" t="str">
        <f>IFERROR(_xlfn.XLOOKUP(確報【４月】!AW58,台帳表ｋ[整理番号],台帳表ｋ[繁閑調整]),"")</f>
        <v/>
      </c>
      <c r="AY58" s="277" t="str">
        <f>IFERROR(_xlfn.XLOOKUP(確報【４月】!AW58,台帳表ｋ[整理番号],台帳表ｋ[精算
グループ]),"")</f>
        <v/>
      </c>
      <c r="AZ58" s="278" t="str">
        <f>IFERROR(_xlfn.XLOOKUP(確報【４月】!AW58,台帳表ｋ[整理番号],台帳表ｋ[請求書発行番号]),"")</f>
        <v/>
      </c>
      <c r="BA58" s="269" t="str">
        <f>IFERROR(_xlfn.XLOOKUP(確報【４月】!AW58,台帳表ｋ[整理番号],台帳表ｋ[繁閑調整金]),"")</f>
        <v/>
      </c>
    </row>
    <row r="59" spans="1:53" ht="16.350000000000001" customHeight="1">
      <c r="A59" s="927"/>
      <c r="B59" s="927"/>
      <c r="C59" s="927"/>
      <c r="D59" s="976"/>
      <c r="E59" s="926" t="s">
        <v>16454</v>
      </c>
      <c r="F59" s="84" t="s">
        <v>16548</v>
      </c>
      <c r="G59" s="19" t="s">
        <v>16606</v>
      </c>
      <c r="H59" s="20" t="s">
        <v>16493</v>
      </c>
      <c r="I59" s="21"/>
      <c r="J59" s="75" t="s">
        <v>16493</v>
      </c>
      <c r="K59" s="76"/>
      <c r="L59" s="75" t="s">
        <v>16493</v>
      </c>
      <c r="M59" s="76"/>
      <c r="N59" s="58" t="s">
        <v>16493</v>
      </c>
      <c r="O59" s="59"/>
      <c r="P59" s="20" t="s">
        <v>16493</v>
      </c>
      <c r="Q59" s="22"/>
      <c r="R59" s="20" t="s">
        <v>16493</v>
      </c>
      <c r="S59" s="85">
        <f>SUMIFS(台帳表ｋ[金額],台帳表ｋ[精算
グループ],確報【４月】!$H59,台帳表ｋ[入金月（月のみ）],確報【４月】!$A$1,台帳表ｋ[事務所/分室],"神")+SUMIFS(測量台帳1ｋ[入金額],測量台帳1ｋ[精算
グループ],確報【４月】!$H59,測量台帳1ｋ[入金月（月のみ）],確報【４月】!$A$1,測量台帳1ｋ[NC区分],"神奈川")+SUMIFS(測量台帳1__2ｋ[入金額(後)],測量台帳1__2ｋ[精算
グループ(後)],確報【４月】!$H59,測量台帳1__2ｋ[入金月(後)（月のみ）],確報【４月】!$A$1,測量台帳1__2ｋ[NC区分],"神奈川")</f>
        <v>0</v>
      </c>
      <c r="T59" s="86" t="s">
        <v>94</v>
      </c>
      <c r="U59" s="22">
        <f>SUMIFS(台帳表ｋ[金額],台帳表ｋ[精算
グループ],確報【４月】!$H59,台帳表ｋ[入金月（月のみ）],確報【４月】!$A$1,台帳表ｋ[事務所/分室],"湘")+SUMIFS(測量台帳1ｋ[入金額],測量台帳1ｋ[精算
グループ],確報【４月】!$H59,測量台帳1ｋ[入金月（月のみ）],確報【４月】!$A$1,測量台帳1ｋ[NC区分],"湘南")+SUMIFS(測量台帳1__2ｋ[入金額(後)],測量台帳1__2ｋ[精算
グループ(後)],確報【４月】!$H59,測量台帳1__2ｋ[入金月(後)（月のみ）],確報【４月】!$A$1,測量台帳1__2ｋ[NC区分],"湘南")</f>
        <v>0</v>
      </c>
      <c r="V59" s="20" t="s">
        <v>94</v>
      </c>
      <c r="W59" s="22" cm="1">
        <f t="array" ref="W59">INDEX(設備G入力用!$F$2:$Q$72,ROW(A54), MATCH($A$1,設備G入力用!$F$2:$Q$2,0))</f>
        <v>0</v>
      </c>
      <c r="X59" s="23">
        <f t="shared" si="7"/>
        <v>0</v>
      </c>
      <c r="Y59" s="24"/>
      <c r="Z59" s="13"/>
      <c r="AA59" s="983"/>
      <c r="AB59" s="304" t="s">
        <v>16547</v>
      </c>
      <c r="AC59" s="172">
        <f t="shared" si="10"/>
        <v>0</v>
      </c>
      <c r="AD59" s="10"/>
      <c r="AE59" s="10"/>
      <c r="AF59" s="202" t="str">
        <f>IFERROR(_xlfn.XLOOKUP(確報【４月】!$AE59,台帳表ｓ[整理番号],台帳表ｓ[繁閑調整]),"")</f>
        <v/>
      </c>
      <c r="AG59" s="277" t="str">
        <f>IFERROR(_xlfn.XLOOKUP(確報【４月】!$AE59,台帳表ｓ[整理番号],台帳表ｓ[精算
グループ]),"")</f>
        <v/>
      </c>
      <c r="AH59" s="278" t="str">
        <f>IFERROR(_xlfn.XLOOKUP(確報【４月】!$AE59,台帳表ｓ[整理番号],台帳表ｓ[請求書発行番号]),"")</f>
        <v/>
      </c>
      <c r="AI59" s="269" t="str">
        <f>IFERROR(_xlfn.XLOOKUP(確報【４月】!$AE59,台帳表ｓ[整理番号],台帳表ｓ[繁閑調整金]),"")</f>
        <v/>
      </c>
      <c r="AJ59" s="275"/>
      <c r="AL59" s="202" t="str">
        <f>IFERROR(_xlfn.XLOOKUP(確報【４月】!AK59,台帳表ｔ[整理番号],台帳表ｔ[繁閑調整]),"")</f>
        <v/>
      </c>
      <c r="AM59" s="277" t="str">
        <f>IFERROR(_xlfn.XLOOKUP(確報【４月】!AK59,台帳表ｔ[整理番号],台帳表ｔ[精算
グループ]),"")</f>
        <v/>
      </c>
      <c r="AN59" s="278" t="str">
        <f>IFERROR(_xlfn.XLOOKUP(確報【４月】!AK59,台帳表ｔ[整理番号],台帳表ｔ[請求書発行番号]),"")</f>
        <v/>
      </c>
      <c r="AO59" s="269" t="str">
        <f>IFERROR(_xlfn.XLOOKUP(確報【４月】!AK59,台帳表ｔ[整理番号],台帳表ｔ[繁閑調整金]),"")</f>
        <v/>
      </c>
      <c r="AP59" s="275"/>
      <c r="AR59" s="202" t="str">
        <f>IFERROR(_xlfn.XLOOKUP(確報【４月】!AQ59,台帳表ｋ[整理番号],台帳表ｋ[繁閑調整]),"")</f>
        <v/>
      </c>
      <c r="AS59" s="277" t="str">
        <f>IFERROR(_xlfn.XLOOKUP(確報【４月】!AQ59,台帳表ｋ[整理番号],台帳表ｋ[精算
グループ]),"")</f>
        <v/>
      </c>
      <c r="AT59" s="278" t="str">
        <f>IFERROR(_xlfn.XLOOKUP(確報【４月】!AQ59,台帳表ｋ[整理番号],台帳表ｋ[請求書発行番号]),"")</f>
        <v/>
      </c>
      <c r="AU59" s="269" t="str">
        <f>IFERROR(_xlfn.XLOOKUP(確報【４月】!AQ59,台帳表ｋ[整理番号],台帳表ｋ[繁閑調整金]),"")</f>
        <v/>
      </c>
      <c r="AV59" s="275"/>
      <c r="AX59" s="202" t="str">
        <f>IFERROR(_xlfn.XLOOKUP(確報【４月】!AW59,台帳表ｋ[整理番号],台帳表ｋ[繁閑調整]),"")</f>
        <v/>
      </c>
      <c r="AY59" s="277" t="str">
        <f>IFERROR(_xlfn.XLOOKUP(確報【４月】!AW59,台帳表ｋ[整理番号],台帳表ｋ[精算
グループ]),"")</f>
        <v/>
      </c>
      <c r="AZ59" s="278" t="str">
        <f>IFERROR(_xlfn.XLOOKUP(確報【４月】!AW59,台帳表ｋ[整理番号],台帳表ｋ[請求書発行番号]),"")</f>
        <v/>
      </c>
      <c r="BA59" s="269" t="str">
        <f>IFERROR(_xlfn.XLOOKUP(確報【４月】!AW59,台帳表ｋ[整理番号],台帳表ｋ[繁閑調整金]),"")</f>
        <v/>
      </c>
    </row>
    <row r="60" spans="1:53" ht="16.350000000000001" customHeight="1">
      <c r="A60" s="927"/>
      <c r="B60" s="927"/>
      <c r="C60" s="927"/>
      <c r="D60" s="976"/>
      <c r="E60" s="927"/>
      <c r="F60" s="182" t="s">
        <v>16549</v>
      </c>
      <c r="G60" s="183"/>
      <c r="H60" s="184" t="s">
        <v>16550</v>
      </c>
      <c r="I60" s="185"/>
      <c r="J60" s="186" t="s">
        <v>16550</v>
      </c>
      <c r="K60" s="187"/>
      <c r="L60" s="186" t="s">
        <v>16550</v>
      </c>
      <c r="M60" s="187"/>
      <c r="N60" s="188" t="s">
        <v>16550</v>
      </c>
      <c r="O60" s="189"/>
      <c r="P60" s="184" t="s">
        <v>16550</v>
      </c>
      <c r="Q60" s="189"/>
      <c r="R60" s="184" t="s">
        <v>16550</v>
      </c>
      <c r="S60" s="187">
        <f>SUMIFS(台帳表ｋ[金額],台帳表ｋ[精算
グループ],確報【４月】!$H60,台帳表ｋ[入金月（月のみ）],確報【４月】!$A$1,台帳表ｋ[事務所/分室],"神")+SUMIFS(測量台帳1ｋ[入金額],測量台帳1ｋ[精算
グループ],確報【４月】!$H60,測量台帳1ｋ[入金月（月のみ）],確報【４月】!$A$1,測量台帳1ｋ[NC区分],"神奈川")+SUMIFS(測量台帳1__2ｋ[入金額(後)],測量台帳1__2ｋ[精算
グループ(後)],確報【４月】!$H60,測量台帳1__2ｋ[入金月(後)（月のみ）],確報【４月】!$A$1,測量台帳1__2ｋ[NC区分],"神奈川")</f>
        <v>0</v>
      </c>
      <c r="T60" s="188" t="s">
        <v>16550</v>
      </c>
      <c r="U60" s="189">
        <f>SUMIFS(台帳表ｋ[金額],台帳表ｋ[精算
グループ],確報【４月】!$H60,台帳表ｋ[入金月（月のみ）],確報【４月】!$A$1,台帳表ｋ[事務所/分室],"湘")+SUMIFS(測量台帳1ｋ[入金額],測量台帳1ｋ[精算
グループ],確報【４月】!$H60,測量台帳1ｋ[入金月（月のみ）],確報【４月】!$A$1,測量台帳1ｋ[NC区分],"湘南")+SUMIFS(測量台帳1__2ｋ[入金額(後)],測量台帳1__2ｋ[精算
グループ(後)],確報【４月】!$H60,測量台帳1__2ｋ[入金月(後)（月のみ）],確報【４月】!$A$1,測量台帳1__2ｋ[NC区分],"湘南")</f>
        <v>0</v>
      </c>
      <c r="V60" s="184" t="s">
        <v>16550</v>
      </c>
      <c r="W60" s="189" cm="1">
        <f t="array" ref="W60">INDEX(設備G入力用!$F$2:$Q$72,ROW(A55), MATCH($A$1,設備G入力用!$F$2:$Q$2,0))</f>
        <v>0</v>
      </c>
      <c r="X60" s="30">
        <f t="shared" si="7"/>
        <v>0</v>
      </c>
      <c r="Y60" s="24"/>
      <c r="Z60" s="13"/>
      <c r="AA60" s="983"/>
      <c r="AB60" s="304" t="s">
        <v>16493</v>
      </c>
      <c r="AC60" s="172">
        <f t="shared" si="10"/>
        <v>0</v>
      </c>
      <c r="AD60" s="10"/>
      <c r="AE60" s="10"/>
      <c r="AF60" s="202" t="str">
        <f>IFERROR(_xlfn.XLOOKUP(確報【４月】!$AE60,台帳表ｓ[整理番号],台帳表ｓ[繁閑調整]),"")</f>
        <v/>
      </c>
      <c r="AG60" s="277" t="str">
        <f>IFERROR(_xlfn.XLOOKUP(確報【４月】!$AE60,台帳表ｓ[整理番号],台帳表ｓ[精算
グループ]),"")</f>
        <v/>
      </c>
      <c r="AH60" s="278" t="str">
        <f>IFERROR(_xlfn.XLOOKUP(確報【４月】!$AE60,台帳表ｓ[整理番号],台帳表ｓ[請求書発行番号]),"")</f>
        <v/>
      </c>
      <c r="AI60" s="269" t="str">
        <f>IFERROR(_xlfn.XLOOKUP(確報【４月】!$AE60,台帳表ｓ[整理番号],台帳表ｓ[繁閑調整金]),"")</f>
        <v/>
      </c>
      <c r="AJ60" s="275"/>
      <c r="AL60" s="202" t="str">
        <f>IFERROR(_xlfn.XLOOKUP(確報【４月】!AK60,台帳表ｔ[整理番号],台帳表ｔ[繁閑調整]),"")</f>
        <v/>
      </c>
      <c r="AM60" s="277" t="str">
        <f>IFERROR(_xlfn.XLOOKUP(確報【４月】!AK60,台帳表ｔ[整理番号],台帳表ｔ[精算
グループ]),"")</f>
        <v/>
      </c>
      <c r="AN60" s="278" t="str">
        <f>IFERROR(_xlfn.XLOOKUP(確報【４月】!AK60,台帳表ｔ[整理番号],台帳表ｔ[請求書発行番号]),"")</f>
        <v/>
      </c>
      <c r="AO60" s="269" t="str">
        <f>IFERROR(_xlfn.XLOOKUP(確報【４月】!AK60,台帳表ｔ[整理番号],台帳表ｔ[繁閑調整金]),"")</f>
        <v/>
      </c>
      <c r="AP60" s="275"/>
      <c r="AR60" s="202" t="str">
        <f>IFERROR(_xlfn.XLOOKUP(確報【４月】!AQ60,台帳表ｋ[整理番号],台帳表ｋ[繁閑調整]),"")</f>
        <v/>
      </c>
      <c r="AS60" s="277" t="str">
        <f>IFERROR(_xlfn.XLOOKUP(確報【４月】!AQ60,台帳表ｋ[整理番号],台帳表ｋ[精算
グループ]),"")</f>
        <v/>
      </c>
      <c r="AT60" s="278" t="str">
        <f>IFERROR(_xlfn.XLOOKUP(確報【４月】!AQ60,台帳表ｋ[整理番号],台帳表ｋ[請求書発行番号]),"")</f>
        <v/>
      </c>
      <c r="AU60" s="269" t="str">
        <f>IFERROR(_xlfn.XLOOKUP(確報【４月】!AQ60,台帳表ｋ[整理番号],台帳表ｋ[繁閑調整金]),"")</f>
        <v/>
      </c>
      <c r="AV60" s="275"/>
      <c r="AX60" s="202" t="str">
        <f>IFERROR(_xlfn.XLOOKUP(確報【４月】!AW60,台帳表ｋ[整理番号],台帳表ｋ[繁閑調整]),"")</f>
        <v/>
      </c>
      <c r="AY60" s="277" t="str">
        <f>IFERROR(_xlfn.XLOOKUP(確報【４月】!AW60,台帳表ｋ[整理番号],台帳表ｋ[精算
グループ]),"")</f>
        <v/>
      </c>
      <c r="AZ60" s="278" t="str">
        <f>IFERROR(_xlfn.XLOOKUP(確報【４月】!AW60,台帳表ｋ[整理番号],台帳表ｋ[請求書発行番号]),"")</f>
        <v/>
      </c>
      <c r="BA60" s="269" t="str">
        <f>IFERROR(_xlfn.XLOOKUP(確報【４月】!AW60,台帳表ｋ[整理番号],台帳表ｋ[繁閑調整金]),"")</f>
        <v/>
      </c>
    </row>
    <row r="61" spans="1:53" ht="16.350000000000001" customHeight="1">
      <c r="A61" s="927"/>
      <c r="B61" s="927"/>
      <c r="C61" s="927"/>
      <c r="D61" s="976"/>
      <c r="E61" s="927"/>
      <c r="F61" s="91" t="s">
        <v>16551</v>
      </c>
      <c r="G61" s="52" t="s">
        <v>16606</v>
      </c>
      <c r="H61" s="27" t="s">
        <v>16494</v>
      </c>
      <c r="I61" s="28"/>
      <c r="J61" s="78" t="s">
        <v>16494</v>
      </c>
      <c r="K61" s="40"/>
      <c r="L61" s="78" t="s">
        <v>16494</v>
      </c>
      <c r="M61" s="40"/>
      <c r="N61" s="60" t="s">
        <v>16494</v>
      </c>
      <c r="O61" s="61"/>
      <c r="P61" s="27" t="s">
        <v>16494</v>
      </c>
      <c r="Q61" s="29"/>
      <c r="R61" s="27" t="s">
        <v>16494</v>
      </c>
      <c r="S61" s="92">
        <f>SUMIFS(台帳表ｋ[金額],台帳表ｋ[精算
グループ],確報【４月】!$H61,台帳表ｋ[入金月（月のみ）],確報【４月】!$A$1,台帳表ｋ[事務所/分室],"神")+SUMIFS(測量台帳1ｋ[入金額],測量台帳1ｋ[精算
グループ],確報【４月】!$H61,測量台帳1ｋ[入金月（月のみ）],確報【４月】!$A$1,測量台帳1ｋ[NC区分],"神奈川")+SUMIFS(測量台帳1__2ｋ[入金額(後)],測量台帳1__2ｋ[精算
グループ(後)],確報【４月】!$H61,測量台帳1__2ｋ[入金月(後)（月のみ）],確報【４月】!$A$1,測量台帳1__2ｋ[NC区分],"神奈川")</f>
        <v>0</v>
      </c>
      <c r="T61" s="93" t="s">
        <v>220</v>
      </c>
      <c r="U61" s="29">
        <f>SUMIFS(台帳表ｋ[金額],台帳表ｋ[精算
グループ],確報【４月】!$H61,台帳表ｋ[入金月（月のみ）],確報【４月】!$A$1,台帳表ｋ[事務所/分室],"湘")+SUMIFS(測量台帳1ｋ[入金額],測量台帳1ｋ[精算
グループ],確報【４月】!$H61,測量台帳1ｋ[入金月（月のみ）],確報【４月】!$A$1,測量台帳1ｋ[NC区分],"湘南")+SUMIFS(測量台帳1__2ｋ[入金額(後)],測量台帳1__2ｋ[精算
グループ(後)],確報【４月】!$H61,測量台帳1__2ｋ[入金月(後)（月のみ）],確報【４月】!$A$1,測量台帳1__2ｋ[NC区分],"湘南")</f>
        <v>0</v>
      </c>
      <c r="V61" s="27" t="s">
        <v>220</v>
      </c>
      <c r="W61" s="29" cm="1">
        <f t="array" ref="W61">INDEX(設備G入力用!$F$2:$Q$72,ROW(A56), MATCH($A$1,設備G入力用!$F$2:$Q$2,0))</f>
        <v>0</v>
      </c>
      <c r="X61" s="30">
        <f t="shared" si="7"/>
        <v>0</v>
      </c>
      <c r="AA61" s="983"/>
      <c r="AB61" s="304" t="s">
        <v>16494</v>
      </c>
      <c r="AC61" s="172">
        <f>SUM(I61,K61,M61,O61,Q61,S61,U61,W61)</f>
        <v>0</v>
      </c>
      <c r="AF61" s="202" t="str">
        <f>IFERROR(_xlfn.XLOOKUP(確報【４月】!$AE61,台帳表ｓ[整理番号],台帳表ｓ[繁閑調整]),"")</f>
        <v/>
      </c>
      <c r="AG61" s="277" t="str">
        <f>IFERROR(_xlfn.XLOOKUP(確報【４月】!$AE61,台帳表ｓ[整理番号],台帳表ｓ[精算
グループ]),"")</f>
        <v/>
      </c>
      <c r="AH61" s="278" t="str">
        <f>IFERROR(_xlfn.XLOOKUP(確報【４月】!$AE61,台帳表ｓ[整理番号],台帳表ｓ[請求書発行番号]),"")</f>
        <v/>
      </c>
      <c r="AI61" s="269" t="str">
        <f>IFERROR(_xlfn.XLOOKUP(確報【４月】!$AE61,台帳表ｓ[整理番号],台帳表ｓ[繁閑調整金]),"")</f>
        <v/>
      </c>
      <c r="AJ61" s="275"/>
      <c r="AL61" s="202" t="str">
        <f>IFERROR(_xlfn.XLOOKUP(確報【４月】!AK61,台帳表ｔ[整理番号],台帳表ｔ[繁閑調整]),"")</f>
        <v/>
      </c>
      <c r="AM61" s="277" t="str">
        <f>IFERROR(_xlfn.XLOOKUP(確報【４月】!AK61,台帳表ｔ[整理番号],台帳表ｔ[精算
グループ]),"")</f>
        <v/>
      </c>
      <c r="AN61" s="278" t="str">
        <f>IFERROR(_xlfn.XLOOKUP(確報【４月】!AK61,台帳表ｔ[整理番号],台帳表ｔ[請求書発行番号]),"")</f>
        <v/>
      </c>
      <c r="AO61" s="269" t="str">
        <f>IFERROR(_xlfn.XLOOKUP(確報【４月】!AK61,台帳表ｔ[整理番号],台帳表ｔ[繁閑調整金]),"")</f>
        <v/>
      </c>
      <c r="AP61" s="275"/>
      <c r="AR61" s="202" t="str">
        <f>IFERROR(_xlfn.XLOOKUP(確報【４月】!AQ61,台帳表ｋ[整理番号],台帳表ｋ[繁閑調整]),"")</f>
        <v/>
      </c>
      <c r="AS61" s="277" t="str">
        <f>IFERROR(_xlfn.XLOOKUP(確報【４月】!AQ61,台帳表ｋ[整理番号],台帳表ｋ[精算
グループ]),"")</f>
        <v/>
      </c>
      <c r="AT61" s="278" t="str">
        <f>IFERROR(_xlfn.XLOOKUP(確報【４月】!AQ61,台帳表ｋ[整理番号],台帳表ｋ[請求書発行番号]),"")</f>
        <v/>
      </c>
      <c r="AU61" s="269" t="str">
        <f>IFERROR(_xlfn.XLOOKUP(確報【４月】!AQ61,台帳表ｋ[整理番号],台帳表ｋ[繁閑調整金]),"")</f>
        <v/>
      </c>
      <c r="AV61" s="275"/>
      <c r="AX61" s="202" t="str">
        <f>IFERROR(_xlfn.XLOOKUP(確報【４月】!AW61,台帳表ｋ[整理番号],台帳表ｋ[繁閑調整]),"")</f>
        <v/>
      </c>
      <c r="AY61" s="277" t="str">
        <f>IFERROR(_xlfn.XLOOKUP(確報【４月】!AW61,台帳表ｋ[整理番号],台帳表ｋ[精算
グループ]),"")</f>
        <v/>
      </c>
      <c r="AZ61" s="278" t="str">
        <f>IFERROR(_xlfn.XLOOKUP(確報【４月】!AW61,台帳表ｋ[整理番号],台帳表ｋ[請求書発行番号]),"")</f>
        <v/>
      </c>
      <c r="BA61" s="269" t="str">
        <f>IFERROR(_xlfn.XLOOKUP(確報【４月】!AW61,台帳表ｋ[整理番号],台帳表ｋ[繁閑調整金]),"")</f>
        <v/>
      </c>
    </row>
    <row r="62" spans="1:53" ht="16.350000000000001" customHeight="1">
      <c r="A62" s="927"/>
      <c r="B62" s="927"/>
      <c r="C62" s="927"/>
      <c r="D62" s="976"/>
      <c r="E62" s="927"/>
      <c r="F62" s="94" t="s">
        <v>16552</v>
      </c>
      <c r="G62" s="52" t="s">
        <v>16606</v>
      </c>
      <c r="H62" s="73" t="s">
        <v>16495</v>
      </c>
      <c r="I62" s="190"/>
      <c r="J62" s="83" t="s">
        <v>16495</v>
      </c>
      <c r="K62" s="191"/>
      <c r="L62" s="83" t="s">
        <v>16495</v>
      </c>
      <c r="M62" s="191"/>
      <c r="N62" s="72" t="s">
        <v>16495</v>
      </c>
      <c r="O62" s="175"/>
      <c r="P62" s="95" t="s">
        <v>16495</v>
      </c>
      <c r="Q62" s="29"/>
      <c r="R62" s="27" t="s">
        <v>16495</v>
      </c>
      <c r="S62" s="92">
        <f>SUMIFS(台帳表ｋ[金額],台帳表ｋ[精算
グループ],確報【４月】!$H62,台帳表ｋ[入金月（月のみ）],確報【４月】!$A$1,台帳表ｋ[事務所/分室],"神")+SUMIFS(測量台帳1ｋ[入金額],測量台帳1ｋ[精算
グループ],確報【４月】!$H62,測量台帳1ｋ[入金月（月のみ）],確報【４月】!$A$1,測量台帳1ｋ[NC区分],"神奈川")+SUMIFS(測量台帳1__2ｋ[入金額(後)],測量台帳1__2ｋ[精算
グループ(後)],確報【４月】!$H62,測量台帳1__2ｋ[入金月(後)（月のみ）],確報【４月】!$A$1,測量台帳1__2ｋ[NC区分],"神奈川")</f>
        <v>0</v>
      </c>
      <c r="T62" s="93" t="s">
        <v>224</v>
      </c>
      <c r="U62" s="29">
        <f>SUMIFS(台帳表ｋ[金額],台帳表ｋ[精算
グループ],確報【４月】!$H62,台帳表ｋ[入金月（月のみ）],確報【４月】!$A$1,台帳表ｋ[事務所/分室],"湘")+SUMIFS(測量台帳1ｋ[入金額],測量台帳1ｋ[精算
グループ],確報【４月】!$H62,測量台帳1ｋ[入金月（月のみ）],確報【４月】!$A$1,測量台帳1ｋ[NC区分],"湘南")+SUMIFS(測量台帳1__2ｋ[入金額(後)],測量台帳1__2ｋ[精算
グループ(後)],確報【４月】!$H62,測量台帳1__2ｋ[入金月(後)（月のみ）],確報【４月】!$A$1,測量台帳1__2ｋ[NC区分],"湘南")</f>
        <v>0</v>
      </c>
      <c r="V62" s="73" t="s">
        <v>224</v>
      </c>
      <c r="W62" s="96" cm="1">
        <f t="array" ref="W62">INDEX(設備G入力用!$F$2:$Q$72,ROW(A57), MATCH($A$1,設備G入力用!$F$2:$Q$2,0))</f>
        <v>0</v>
      </c>
      <c r="X62" s="30">
        <f t="shared" si="7"/>
        <v>0</v>
      </c>
      <c r="AA62" s="983"/>
      <c r="AB62" s="314" t="s">
        <v>16495</v>
      </c>
      <c r="AC62" s="172">
        <f>SUM(I62,K62,M62,O62,Q62,S62,U62,W62)</f>
        <v>0</v>
      </c>
      <c r="AF62" s="202" t="str">
        <f>IFERROR(_xlfn.XLOOKUP(確報【４月】!$AE62,台帳表ｓ[整理番号],台帳表ｓ[繁閑調整]),"")</f>
        <v/>
      </c>
      <c r="AG62" s="277" t="str">
        <f>IFERROR(_xlfn.XLOOKUP(確報【４月】!$AE62,台帳表ｓ[整理番号],台帳表ｓ[精算
グループ]),"")</f>
        <v/>
      </c>
      <c r="AH62" s="278" t="str">
        <f>IFERROR(_xlfn.XLOOKUP(確報【４月】!$AE62,台帳表ｓ[整理番号],台帳表ｓ[請求書発行番号]),"")</f>
        <v/>
      </c>
      <c r="AI62" s="269" t="str">
        <f>IFERROR(_xlfn.XLOOKUP(確報【４月】!$AE62,台帳表ｓ[整理番号],台帳表ｓ[繁閑調整金]),"")</f>
        <v/>
      </c>
      <c r="AJ62" s="275"/>
      <c r="AL62" s="202" t="str">
        <f>IFERROR(_xlfn.XLOOKUP(確報【４月】!AK62,台帳表ｔ[整理番号],台帳表ｔ[繁閑調整]),"")</f>
        <v/>
      </c>
      <c r="AM62" s="277" t="str">
        <f>IFERROR(_xlfn.XLOOKUP(確報【４月】!AK62,台帳表ｔ[整理番号],台帳表ｔ[精算
グループ]),"")</f>
        <v/>
      </c>
      <c r="AN62" s="278" t="str">
        <f>IFERROR(_xlfn.XLOOKUP(確報【４月】!AK62,台帳表ｔ[整理番号],台帳表ｔ[請求書発行番号]),"")</f>
        <v/>
      </c>
      <c r="AO62" s="269" t="str">
        <f>IFERROR(_xlfn.XLOOKUP(確報【４月】!AK62,台帳表ｔ[整理番号],台帳表ｔ[繁閑調整金]),"")</f>
        <v/>
      </c>
      <c r="AP62" s="275"/>
      <c r="AR62" s="202" t="str">
        <f>IFERROR(_xlfn.XLOOKUP(確報【４月】!AQ62,台帳表ｋ[整理番号],台帳表ｋ[繁閑調整]),"")</f>
        <v/>
      </c>
      <c r="AS62" s="277" t="str">
        <f>IFERROR(_xlfn.XLOOKUP(確報【４月】!AQ62,台帳表ｋ[整理番号],台帳表ｋ[精算
グループ]),"")</f>
        <v/>
      </c>
      <c r="AT62" s="278" t="str">
        <f>IFERROR(_xlfn.XLOOKUP(確報【４月】!AQ62,台帳表ｋ[整理番号],台帳表ｋ[請求書発行番号]),"")</f>
        <v/>
      </c>
      <c r="AU62" s="269" t="str">
        <f>IFERROR(_xlfn.XLOOKUP(確報【４月】!AQ62,台帳表ｋ[整理番号],台帳表ｋ[繁閑調整金]),"")</f>
        <v/>
      </c>
      <c r="AV62" s="275"/>
      <c r="AX62" s="202" t="str">
        <f>IFERROR(_xlfn.XLOOKUP(確報【４月】!AW62,台帳表ｋ[整理番号],台帳表ｋ[繁閑調整]),"")</f>
        <v/>
      </c>
      <c r="AY62" s="277" t="str">
        <f>IFERROR(_xlfn.XLOOKUP(確報【４月】!AW62,台帳表ｋ[整理番号],台帳表ｋ[精算
グループ]),"")</f>
        <v/>
      </c>
      <c r="AZ62" s="278" t="str">
        <f>IFERROR(_xlfn.XLOOKUP(確報【４月】!AW62,台帳表ｋ[整理番号],台帳表ｋ[請求書発行番号]),"")</f>
        <v/>
      </c>
      <c r="BA62" s="269" t="str">
        <f>IFERROR(_xlfn.XLOOKUP(確報【４月】!AW62,台帳表ｋ[整理番号],台帳表ｋ[繁閑調整金]),"")</f>
        <v/>
      </c>
    </row>
    <row r="63" spans="1:53" ht="16.350000000000001" customHeight="1" thickBot="1">
      <c r="A63" s="927"/>
      <c r="B63" s="927"/>
      <c r="C63" s="927"/>
      <c r="D63" s="976"/>
      <c r="E63" s="927"/>
      <c r="F63" s="97" t="s">
        <v>16553</v>
      </c>
      <c r="G63" s="52" t="s">
        <v>16606</v>
      </c>
      <c r="H63" s="192" t="s">
        <v>16497</v>
      </c>
      <c r="I63" s="190"/>
      <c r="J63" s="193" t="s">
        <v>16497</v>
      </c>
      <c r="K63" s="191"/>
      <c r="L63" s="193" t="s">
        <v>16497</v>
      </c>
      <c r="M63" s="191"/>
      <c r="N63" s="194" t="s">
        <v>16497</v>
      </c>
      <c r="O63" s="175"/>
      <c r="P63" s="95" t="s">
        <v>16497</v>
      </c>
      <c r="Q63" s="96"/>
      <c r="R63" s="27" t="s">
        <v>16497</v>
      </c>
      <c r="S63" s="92">
        <f>SUMIFS(台帳表ｋ[金額],台帳表ｋ[精算
グループ],確報【４月】!$H63,台帳表ｋ[入金月（月のみ）],確報【４月】!$A$1,台帳表ｋ[事務所/分室],"神")+SUMIFS(測量台帳1ｋ[入金額],測量台帳1ｋ[精算
グループ],確報【４月】!$H63,測量台帳1ｋ[入金月（月のみ）],確報【４月】!$A$1,測量台帳1ｋ[NC区分],"神奈川")+SUMIFS(測量台帳1__2ｋ[入金額(後)],測量台帳1__2ｋ[精算
グループ(後)],確報【４月】!$H63,測量台帳1__2ｋ[入金月(後)（月のみ）],確報【４月】!$A$1,測量台帳1__2ｋ[NC区分],"神奈川")</f>
        <v>0</v>
      </c>
      <c r="T63" s="93" t="s">
        <v>228</v>
      </c>
      <c r="U63" s="29">
        <f>SUMIFS(台帳表ｋ[金額],台帳表ｋ[精算
グループ],確報【４月】!$H63,台帳表ｋ[入金月（月のみ）],確報【４月】!$A$1,台帳表ｋ[事務所/分室],"湘")+SUMIFS(測量台帳1ｋ[入金額],測量台帳1ｋ[精算
グループ],確報【４月】!$H63,測量台帳1ｋ[入金月（月のみ）],確報【４月】!$A$1,測量台帳1ｋ[NC区分],"湘南")+SUMIFS(測量台帳1__2ｋ[入金額(後)],測量台帳1__2ｋ[精算
グループ(後)],確報【４月】!$H63,測量台帳1__2ｋ[入金月(後)（月のみ）],確報【４月】!$A$1,測量台帳1__2ｋ[NC区分],"湘南")</f>
        <v>0</v>
      </c>
      <c r="V63" s="73" t="s">
        <v>228</v>
      </c>
      <c r="W63" s="96" cm="1">
        <f t="array" ref="W63">INDEX(設備G入力用!$F$2:$Q$72,ROW(A58), MATCH($A$1,設備G入力用!$F$2:$Q$2,0))</f>
        <v>0</v>
      </c>
      <c r="X63" s="30">
        <f t="shared" si="7"/>
        <v>0</v>
      </c>
      <c r="AA63" s="983"/>
      <c r="AB63" s="314" t="s">
        <v>16550</v>
      </c>
      <c r="AC63" s="172">
        <f>SUM(I60,K60,M60,O60,Q60,S60,U60,W60)</f>
        <v>0</v>
      </c>
      <c r="AD63" s="10"/>
      <c r="AE63" s="10"/>
      <c r="AF63" s="202" t="str">
        <f>IFERROR(_xlfn.XLOOKUP(確報【４月】!$AE63,台帳表ｓ[整理番号],台帳表ｓ[繁閑調整]),"")</f>
        <v/>
      </c>
      <c r="AG63" s="277" t="str">
        <f>IFERROR(_xlfn.XLOOKUP(確報【４月】!$AE63,台帳表ｓ[整理番号],台帳表ｓ[精算
グループ]),"")</f>
        <v/>
      </c>
      <c r="AH63" s="278" t="str">
        <f>IFERROR(_xlfn.XLOOKUP(確報【４月】!$AE63,台帳表ｓ[整理番号],台帳表ｓ[請求書発行番号]),"")</f>
        <v/>
      </c>
      <c r="AI63" s="269" t="str">
        <f>IFERROR(_xlfn.XLOOKUP(確報【４月】!$AE63,台帳表ｓ[整理番号],台帳表ｓ[繁閑調整金]),"")</f>
        <v/>
      </c>
      <c r="AJ63" s="275"/>
      <c r="AL63" s="202" t="str">
        <f>IFERROR(_xlfn.XLOOKUP(確報【４月】!AK63,台帳表ｔ[整理番号],台帳表ｔ[繁閑調整]),"")</f>
        <v/>
      </c>
      <c r="AM63" s="277" t="str">
        <f>IFERROR(_xlfn.XLOOKUP(確報【４月】!AK63,台帳表ｔ[整理番号],台帳表ｔ[精算
グループ]),"")</f>
        <v/>
      </c>
      <c r="AN63" s="278" t="str">
        <f>IFERROR(_xlfn.XLOOKUP(確報【４月】!AK63,台帳表ｔ[整理番号],台帳表ｔ[請求書発行番号]),"")</f>
        <v/>
      </c>
      <c r="AO63" s="269" t="str">
        <f>IFERROR(_xlfn.XLOOKUP(確報【４月】!AK63,台帳表ｔ[整理番号],台帳表ｔ[繁閑調整金]),"")</f>
        <v/>
      </c>
      <c r="AP63" s="275"/>
      <c r="AR63" s="202" t="str">
        <f>IFERROR(_xlfn.XLOOKUP(確報【４月】!AQ63,台帳表ｋ[整理番号],台帳表ｋ[繁閑調整]),"")</f>
        <v/>
      </c>
      <c r="AS63" s="277" t="str">
        <f>IFERROR(_xlfn.XLOOKUP(確報【４月】!AQ63,台帳表ｋ[整理番号],台帳表ｋ[精算
グループ]),"")</f>
        <v/>
      </c>
      <c r="AT63" s="278" t="str">
        <f>IFERROR(_xlfn.XLOOKUP(確報【４月】!AQ63,台帳表ｋ[整理番号],台帳表ｋ[請求書発行番号]),"")</f>
        <v/>
      </c>
      <c r="AU63" s="269" t="str">
        <f>IFERROR(_xlfn.XLOOKUP(確報【４月】!AQ63,台帳表ｋ[整理番号],台帳表ｋ[繁閑調整金]),"")</f>
        <v/>
      </c>
      <c r="AV63" s="275"/>
      <c r="AX63" s="202" t="str">
        <f>IFERROR(_xlfn.XLOOKUP(確報【４月】!AW63,台帳表ｋ[整理番号],台帳表ｋ[繁閑調整]),"")</f>
        <v/>
      </c>
      <c r="AY63" s="277" t="str">
        <f>IFERROR(_xlfn.XLOOKUP(確報【４月】!AW63,台帳表ｋ[整理番号],台帳表ｋ[精算
グループ]),"")</f>
        <v/>
      </c>
      <c r="AZ63" s="278" t="str">
        <f>IFERROR(_xlfn.XLOOKUP(確報【４月】!AW63,台帳表ｋ[整理番号],台帳表ｋ[請求書発行番号]),"")</f>
        <v/>
      </c>
      <c r="BA63" s="269" t="str">
        <f>IFERROR(_xlfn.XLOOKUP(確報【４月】!AW63,台帳表ｋ[整理番号],台帳表ｋ[繁閑調整金]),"")</f>
        <v/>
      </c>
    </row>
    <row r="64" spans="1:53" ht="16.350000000000001" customHeight="1" thickBot="1">
      <c r="A64" s="927"/>
      <c r="B64" s="927"/>
      <c r="C64" s="927"/>
      <c r="D64" s="976"/>
      <c r="E64" s="928"/>
      <c r="F64" s="221" t="s">
        <v>16554</v>
      </c>
      <c r="G64" s="222" t="s">
        <v>16606</v>
      </c>
      <c r="H64" s="200" t="s">
        <v>16527</v>
      </c>
      <c r="I64" s="153"/>
      <c r="J64" s="223" t="s">
        <v>16527</v>
      </c>
      <c r="K64" s="154"/>
      <c r="L64" s="223" t="s">
        <v>16527</v>
      </c>
      <c r="M64" s="154"/>
      <c r="N64" s="224" t="s">
        <v>16527</v>
      </c>
      <c r="O64" s="155"/>
      <c r="P64" s="200" t="s">
        <v>16527</v>
      </c>
      <c r="Q64" s="155"/>
      <c r="R64" s="200" t="s">
        <v>16527</v>
      </c>
      <c r="S64" s="154">
        <f>SUMIFS(台帳表ｋ[金額],台帳表ｋ[精算
グループ],確報【４月】!$H64,台帳表ｋ[入金月（月のみ）],確報【４月】!$A$1,台帳表ｋ[事務所/分室],"神")+SUMIFS(測量台帳1ｋ[入金額],測量台帳1ｋ[精算
グループ],確報【４月】!$H64,測量台帳1ｋ[入金月（月のみ）],確報【４月】!$A$1,測量台帳1ｋ[NC区分],"神奈川")+SUMIFS(測量台帳1__2ｋ[入金額(後)],測量台帳1__2ｋ[精算
グループ(後)],確報【４月】!$H64,測量台帳1__2ｋ[入金月(後)（月のみ）],確報【４月】!$A$1,測量台帳1__2ｋ[NC区分],"神奈川")</f>
        <v>0</v>
      </c>
      <c r="T64" s="224" t="s">
        <v>240</v>
      </c>
      <c r="U64" s="155">
        <f>SUMIFS(台帳表ｋ[金額],台帳表ｋ[精算
グループ],確報【４月】!$H64,台帳表ｋ[入金月（月のみ）],確報【４月】!$A$1,台帳表ｋ[事務所/分室],"湘")+SUMIFS(測量台帳1ｋ[入金額],測量台帳1ｋ[精算
グループ],確報【４月】!$H64,測量台帳1ｋ[入金月（月のみ）],確報【４月】!$A$1,測量台帳1ｋ[NC区分],"湘南")+SUMIFS(測量台帳1__2ｋ[入金額(後)],測量台帳1__2ｋ[精算
グループ(後)],確報【４月】!$H64,測量台帳1__2ｋ[入金月(後)（月のみ）],確報【４月】!$A$1,測量台帳1__2ｋ[NC区分],"湘南")</f>
        <v>0</v>
      </c>
      <c r="V64" s="200" t="s">
        <v>240</v>
      </c>
      <c r="W64" s="155" cm="1">
        <f t="array" ref="W64">INDEX(設備G入力用!$F$2:$Q$72,ROW(A59), MATCH($A$1,設備G入力用!$F$2:$Q$2,0))</f>
        <v>0</v>
      </c>
      <c r="X64" s="156">
        <f t="shared" si="7"/>
        <v>0</v>
      </c>
      <c r="Y64" s="16">
        <f>SUM(X59:X64)</f>
        <v>0</v>
      </c>
      <c r="Z64" s="13" t="s">
        <v>16625</v>
      </c>
      <c r="AA64" s="983"/>
      <c r="AB64" s="314" t="s">
        <v>16497</v>
      </c>
      <c r="AC64" s="172">
        <f t="shared" ref="AC64:AC70" si="11">SUM(I63,K63,M63,O63,Q63,S63,U63,W63)</f>
        <v>0</v>
      </c>
      <c r="AD64" s="10"/>
      <c r="AE64" s="10"/>
      <c r="AF64" s="202" t="str">
        <f>IFERROR(_xlfn.XLOOKUP(確報【４月】!$AE64,台帳表ｓ[整理番号],台帳表ｓ[繁閑調整]),"")</f>
        <v/>
      </c>
      <c r="AG64" s="277" t="str">
        <f>IFERROR(_xlfn.XLOOKUP(確報【４月】!$AE64,台帳表ｓ[整理番号],台帳表ｓ[精算
グループ]),"")</f>
        <v/>
      </c>
      <c r="AH64" s="278" t="str">
        <f>IFERROR(_xlfn.XLOOKUP(確報【４月】!$AE64,台帳表ｓ[整理番号],台帳表ｓ[請求書発行番号]),"")</f>
        <v/>
      </c>
      <c r="AI64" s="269" t="str">
        <f>IFERROR(_xlfn.XLOOKUP(確報【４月】!$AE64,台帳表ｓ[整理番号],台帳表ｓ[繁閑調整金]),"")</f>
        <v/>
      </c>
      <c r="AJ64" s="275"/>
      <c r="AL64" s="202" t="str">
        <f>IFERROR(_xlfn.XLOOKUP(確報【４月】!AK64,台帳表ｔ[整理番号],台帳表ｔ[繁閑調整]),"")</f>
        <v/>
      </c>
      <c r="AM64" s="277" t="str">
        <f>IFERROR(_xlfn.XLOOKUP(確報【４月】!AK64,台帳表ｔ[整理番号],台帳表ｔ[精算
グループ]),"")</f>
        <v/>
      </c>
      <c r="AN64" s="278" t="str">
        <f>IFERROR(_xlfn.XLOOKUP(確報【４月】!AK64,台帳表ｔ[整理番号],台帳表ｔ[請求書発行番号]),"")</f>
        <v/>
      </c>
      <c r="AO64" s="269" t="str">
        <f>IFERROR(_xlfn.XLOOKUP(確報【４月】!AK64,台帳表ｔ[整理番号],台帳表ｔ[繁閑調整金]),"")</f>
        <v/>
      </c>
      <c r="AP64" s="275"/>
      <c r="AR64" s="202" t="str">
        <f>IFERROR(_xlfn.XLOOKUP(確報【４月】!AQ64,台帳表ｋ[整理番号],台帳表ｋ[繁閑調整]),"")</f>
        <v/>
      </c>
      <c r="AS64" s="277" t="str">
        <f>IFERROR(_xlfn.XLOOKUP(確報【４月】!AQ64,台帳表ｋ[整理番号],台帳表ｋ[精算
グループ]),"")</f>
        <v/>
      </c>
      <c r="AT64" s="278" t="str">
        <f>IFERROR(_xlfn.XLOOKUP(確報【４月】!AQ64,台帳表ｋ[整理番号],台帳表ｋ[請求書発行番号]),"")</f>
        <v/>
      </c>
      <c r="AU64" s="269" t="str">
        <f>IFERROR(_xlfn.XLOOKUP(確報【４月】!AQ64,台帳表ｋ[整理番号],台帳表ｋ[繁閑調整金]),"")</f>
        <v/>
      </c>
      <c r="AV64" s="275"/>
      <c r="AX64" s="202" t="str">
        <f>IFERROR(_xlfn.XLOOKUP(確報【４月】!AW64,台帳表ｋ[整理番号],台帳表ｋ[繁閑調整]),"")</f>
        <v/>
      </c>
      <c r="AY64" s="277" t="str">
        <f>IFERROR(_xlfn.XLOOKUP(確報【４月】!AW64,台帳表ｋ[整理番号],台帳表ｋ[精算
グループ]),"")</f>
        <v/>
      </c>
      <c r="AZ64" s="278" t="str">
        <f>IFERROR(_xlfn.XLOOKUP(確報【４月】!AW64,台帳表ｋ[整理番号],台帳表ｋ[請求書発行番号]),"")</f>
        <v/>
      </c>
      <c r="BA64" s="269" t="str">
        <f>IFERROR(_xlfn.XLOOKUP(確報【４月】!AW64,台帳表ｋ[整理番号],台帳表ｋ[繁閑調整金]),"")</f>
        <v/>
      </c>
    </row>
    <row r="65" spans="1:53" ht="16.350000000000001" customHeight="1" thickBot="1">
      <c r="A65" s="927"/>
      <c r="B65" s="927"/>
      <c r="C65" s="927"/>
      <c r="D65" s="976"/>
      <c r="E65" s="926" t="s">
        <v>16500</v>
      </c>
      <c r="F65" s="225" t="s">
        <v>16501</v>
      </c>
      <c r="G65" s="226"/>
      <c r="H65" s="227" t="s">
        <v>16555</v>
      </c>
      <c r="I65" s="228"/>
      <c r="J65" s="229" t="s">
        <v>16555</v>
      </c>
      <c r="K65" s="230"/>
      <c r="L65" s="231" t="s">
        <v>16555</v>
      </c>
      <c r="M65" s="230"/>
      <c r="N65" s="231" t="s">
        <v>16555</v>
      </c>
      <c r="O65" s="232"/>
      <c r="P65" s="227" t="s">
        <v>16555</v>
      </c>
      <c r="Q65" s="232"/>
      <c r="R65" s="227" t="s">
        <v>16555</v>
      </c>
      <c r="S65" s="230">
        <f>SUMIFS(台帳表ｋ[金額],台帳表ｋ[精算
グループ],確報【４月】!$H65,台帳表ｋ[入金月（月のみ）],確報【４月】!$A$1,台帳表ｋ[事務所/分室],"神")+SUMIFS(測量台帳1ｋ[入金額],測量台帳1ｋ[精算
グループ],確報【４月】!$H65,測量台帳1ｋ[入金月（月のみ）],確報【４月】!$A$1,測量台帳1ｋ[NC区分],"神奈川")+SUMIFS(測量台帳1__2ｋ[入金額(後)],測量台帳1__2ｋ[精算
グループ(後)],確報【４月】!$H65,測量台帳1__2ｋ[入金月(後)（月のみ）],確報【４月】!$A$1,測量台帳1__2ｋ[NC区分],"神奈川")</f>
        <v>0</v>
      </c>
      <c r="T65" s="231" t="s">
        <v>16555</v>
      </c>
      <c r="U65" s="232">
        <f>SUMIFS(台帳表ｋ[金額],台帳表ｋ[精算
グループ],確報【４月】!$H65,台帳表ｋ[入金月（月のみ）],確報【４月】!$A$1,台帳表ｋ[事務所/分室],"湘")+SUMIFS(測量台帳1ｋ[入金額],測量台帳1ｋ[精算
グループ],確報【４月】!$H65,測量台帳1ｋ[入金月（月のみ）],確報【４月】!$A$1,測量台帳1ｋ[NC区分],"湘南")+SUMIFS(測量台帳1__2ｋ[入金額(後)],測量台帳1__2ｋ[精算
グループ(後)],確報【４月】!$H65,測量台帳1__2ｋ[入金月(後)（月のみ）],確報【４月】!$A$1,測量台帳1__2ｋ[NC区分],"湘南")</f>
        <v>0</v>
      </c>
      <c r="V65" s="227" t="s">
        <v>16555</v>
      </c>
      <c r="W65" s="232" cm="1">
        <f t="array" ref="W65">INDEX(設備G入力用!$F$2:$Q$72,ROW(A60), MATCH($A$1,設備G入力用!$F$2:$Q$2,0))</f>
        <v>0</v>
      </c>
      <c r="X65" s="233">
        <f t="shared" si="7"/>
        <v>0</v>
      </c>
      <c r="Y65" s="181">
        <f>SUM(X65:X65)</f>
        <v>0</v>
      </c>
      <c r="Z65" s="13"/>
      <c r="AA65" s="983"/>
      <c r="AB65" s="314" t="s">
        <v>16527</v>
      </c>
      <c r="AC65" s="172">
        <f t="shared" si="11"/>
        <v>0</v>
      </c>
      <c r="AD65" s="10"/>
      <c r="AE65" s="10"/>
      <c r="AF65" s="202" t="str">
        <f>IFERROR(_xlfn.XLOOKUP(確報【４月】!$AE65,台帳表ｓ[整理番号],台帳表ｓ[繁閑調整]),"")</f>
        <v/>
      </c>
      <c r="AG65" s="277" t="str">
        <f>IFERROR(_xlfn.XLOOKUP(確報【４月】!$AE65,台帳表ｓ[整理番号],台帳表ｓ[精算
グループ]),"")</f>
        <v/>
      </c>
      <c r="AH65" s="278" t="str">
        <f>IFERROR(_xlfn.XLOOKUP(確報【４月】!$AE65,台帳表ｓ[整理番号],台帳表ｓ[請求書発行番号]),"")</f>
        <v/>
      </c>
      <c r="AI65" s="269" t="str">
        <f>IFERROR(_xlfn.XLOOKUP(確報【４月】!$AE65,台帳表ｓ[整理番号],台帳表ｓ[繁閑調整金]),"")</f>
        <v/>
      </c>
      <c r="AJ65" s="275"/>
      <c r="AL65" s="202" t="str">
        <f>IFERROR(_xlfn.XLOOKUP(確報【４月】!AK65,台帳表ｔ[整理番号],台帳表ｔ[繁閑調整]),"")</f>
        <v/>
      </c>
      <c r="AM65" s="277" t="str">
        <f>IFERROR(_xlfn.XLOOKUP(確報【４月】!AK65,台帳表ｔ[整理番号],台帳表ｔ[精算
グループ]),"")</f>
        <v/>
      </c>
      <c r="AN65" s="278" t="str">
        <f>IFERROR(_xlfn.XLOOKUP(確報【４月】!AK65,台帳表ｔ[整理番号],台帳表ｔ[請求書発行番号]),"")</f>
        <v/>
      </c>
      <c r="AO65" s="269" t="str">
        <f>IFERROR(_xlfn.XLOOKUP(確報【４月】!AK65,台帳表ｔ[整理番号],台帳表ｔ[繁閑調整金]),"")</f>
        <v/>
      </c>
      <c r="AP65" s="275"/>
      <c r="AR65" s="202" t="str">
        <f>IFERROR(_xlfn.XLOOKUP(確報【４月】!AQ65,台帳表ｋ[整理番号],台帳表ｋ[繁閑調整]),"")</f>
        <v/>
      </c>
      <c r="AS65" s="277" t="str">
        <f>IFERROR(_xlfn.XLOOKUP(確報【４月】!AQ65,台帳表ｋ[整理番号],台帳表ｋ[精算
グループ]),"")</f>
        <v/>
      </c>
      <c r="AT65" s="278" t="str">
        <f>IFERROR(_xlfn.XLOOKUP(確報【４月】!AQ65,台帳表ｋ[整理番号],台帳表ｋ[請求書発行番号]),"")</f>
        <v/>
      </c>
      <c r="AU65" s="269" t="str">
        <f>IFERROR(_xlfn.XLOOKUP(確報【４月】!AQ65,台帳表ｋ[整理番号],台帳表ｋ[繁閑調整金]),"")</f>
        <v/>
      </c>
      <c r="AV65" s="275"/>
      <c r="AX65" s="202" t="str">
        <f>IFERROR(_xlfn.XLOOKUP(確報【４月】!AW65,台帳表ｋ[整理番号],台帳表ｋ[繁閑調整]),"")</f>
        <v/>
      </c>
      <c r="AY65" s="277" t="str">
        <f>IFERROR(_xlfn.XLOOKUP(確報【４月】!AW65,台帳表ｋ[整理番号],台帳表ｋ[精算
グループ]),"")</f>
        <v/>
      </c>
      <c r="AZ65" s="278" t="str">
        <f>IFERROR(_xlfn.XLOOKUP(確報【４月】!AW65,台帳表ｋ[整理番号],台帳表ｋ[請求書発行番号]),"")</f>
        <v/>
      </c>
      <c r="BA65" s="269" t="str">
        <f>IFERROR(_xlfn.XLOOKUP(確報【４月】!AW65,台帳表ｋ[整理番号],台帳表ｋ[繁閑調整金]),"")</f>
        <v/>
      </c>
    </row>
    <row r="66" spans="1:53" ht="16.350000000000001" customHeight="1">
      <c r="A66" s="927"/>
      <c r="B66" s="927"/>
      <c r="C66" s="927"/>
      <c r="D66" s="976"/>
      <c r="E66" s="927"/>
      <c r="F66" s="91" t="s">
        <v>16556</v>
      </c>
      <c r="G66" s="52" t="s">
        <v>16606</v>
      </c>
      <c r="H66" s="53" t="s">
        <v>16506</v>
      </c>
      <c r="I66" s="166"/>
      <c r="J66" s="81" t="s">
        <v>16506</v>
      </c>
      <c r="K66" s="82"/>
      <c r="L66" s="81" t="s">
        <v>16506</v>
      </c>
      <c r="M66" s="82"/>
      <c r="N66" s="69" t="s">
        <v>16506</v>
      </c>
      <c r="O66" s="70"/>
      <c r="P66" s="53" t="s">
        <v>16506</v>
      </c>
      <c r="Q66" s="54"/>
      <c r="R66" s="53" t="s">
        <v>16506</v>
      </c>
      <c r="S66" s="88">
        <f>SUMIFS(台帳表ｋ[金額],台帳表ｋ[精算
グループ],確報【４月】!$H66,台帳表ｋ[入金月（月のみ）],確報【４月】!$A$1,台帳表ｋ[事務所/分室],"神")+SUMIFS(測量台帳1ｋ[入金額],測量台帳1ｋ[精算
グループ],確報【４月】!$H66,測量台帳1ｋ[入金月（月のみ）],確報【４月】!$A$1,測量台帳1ｋ[NC区分],"神奈川")+SUMIFS(測量台帳1__2ｋ[入金額(後)],測量台帳1__2ｋ[精算
グループ(後)],確報【４月】!$H66,測量台帳1__2ｋ[入金月(後)（月のみ）],確報【４月】!$A$1,測量台帳1__2ｋ[NC区分],"神奈川")</f>
        <v>0</v>
      </c>
      <c r="T66" s="89" t="s">
        <v>315</v>
      </c>
      <c r="U66" s="54">
        <f>SUMIFS(台帳表ｋ[金額],台帳表ｋ[精算
グループ],確報【４月】!$H66,台帳表ｋ[入金月（月のみ）],確報【４月】!$A$1,台帳表ｋ[事務所/分室],"湘")+SUMIFS(測量台帳1ｋ[入金額],測量台帳1ｋ[精算
グループ],確報【４月】!$H66,測量台帳1ｋ[入金月（月のみ）],確報【４月】!$A$1,測量台帳1ｋ[NC区分],"湘南")+SUMIFS(測量台帳1__2ｋ[入金額(後)],測量台帳1__2ｋ[精算
グループ(後)],確報【４月】!$H66,測量台帳1__2ｋ[入金月(後)（月のみ）],確報【４月】!$A$1,測量台帳1__2ｋ[NC区分],"湘南")</f>
        <v>0</v>
      </c>
      <c r="V66" s="53" t="s">
        <v>315</v>
      </c>
      <c r="W66" s="54" cm="1">
        <f t="array" ref="W66">INDEX(設備G入力用!$F$2:$Q$72,ROW(A61), MATCH($A$1,設備G入力用!$F$2:$Q$2,0))</f>
        <v>0</v>
      </c>
      <c r="X66" s="71">
        <f t="shared" si="7"/>
        <v>0</v>
      </c>
      <c r="Y66" s="24"/>
      <c r="Z66" s="13"/>
      <c r="AA66" s="983"/>
      <c r="AB66" s="304" t="s">
        <v>16555</v>
      </c>
      <c r="AC66" s="172">
        <f t="shared" si="11"/>
        <v>0</v>
      </c>
      <c r="AD66" s="10"/>
      <c r="AE66" s="10"/>
      <c r="AF66" s="202" t="str">
        <f>IFERROR(_xlfn.XLOOKUP(確報【４月】!$AE66,台帳表ｓ[整理番号],台帳表ｓ[繁閑調整]),"")</f>
        <v/>
      </c>
      <c r="AG66" s="277" t="str">
        <f>IFERROR(_xlfn.XLOOKUP(確報【４月】!$AE66,台帳表ｓ[整理番号],台帳表ｓ[精算
グループ]),"")</f>
        <v/>
      </c>
      <c r="AH66" s="278" t="str">
        <f>IFERROR(_xlfn.XLOOKUP(確報【４月】!$AE66,台帳表ｓ[整理番号],台帳表ｓ[請求書発行番号]),"")</f>
        <v/>
      </c>
      <c r="AI66" s="269" t="str">
        <f>IFERROR(_xlfn.XLOOKUP(確報【４月】!$AE66,台帳表ｓ[整理番号],台帳表ｓ[繁閑調整金]),"")</f>
        <v/>
      </c>
      <c r="AJ66" s="275"/>
      <c r="AL66" s="202" t="str">
        <f>IFERROR(_xlfn.XLOOKUP(確報【４月】!AK66,台帳表ｔ[整理番号],台帳表ｔ[繁閑調整]),"")</f>
        <v/>
      </c>
      <c r="AM66" s="277" t="str">
        <f>IFERROR(_xlfn.XLOOKUP(確報【４月】!AK66,台帳表ｔ[整理番号],台帳表ｔ[精算
グループ]),"")</f>
        <v/>
      </c>
      <c r="AN66" s="278" t="str">
        <f>IFERROR(_xlfn.XLOOKUP(確報【４月】!AK66,台帳表ｔ[整理番号],台帳表ｔ[請求書発行番号]),"")</f>
        <v/>
      </c>
      <c r="AO66" s="269" t="str">
        <f>IFERROR(_xlfn.XLOOKUP(確報【４月】!AK66,台帳表ｔ[整理番号],台帳表ｔ[繁閑調整金]),"")</f>
        <v/>
      </c>
      <c r="AP66" s="275"/>
      <c r="AR66" s="202" t="str">
        <f>IFERROR(_xlfn.XLOOKUP(確報【４月】!AQ66,台帳表ｋ[整理番号],台帳表ｋ[繁閑調整]),"")</f>
        <v/>
      </c>
      <c r="AS66" s="277" t="str">
        <f>IFERROR(_xlfn.XLOOKUP(確報【４月】!AQ66,台帳表ｋ[整理番号],台帳表ｋ[精算
グループ]),"")</f>
        <v/>
      </c>
      <c r="AT66" s="278" t="str">
        <f>IFERROR(_xlfn.XLOOKUP(確報【４月】!AQ66,台帳表ｋ[整理番号],台帳表ｋ[請求書発行番号]),"")</f>
        <v/>
      </c>
      <c r="AU66" s="269" t="str">
        <f>IFERROR(_xlfn.XLOOKUP(確報【４月】!AQ66,台帳表ｋ[整理番号],台帳表ｋ[繁閑調整金]),"")</f>
        <v/>
      </c>
      <c r="AV66" s="275"/>
      <c r="AX66" s="202" t="str">
        <f>IFERROR(_xlfn.XLOOKUP(確報【４月】!AW66,台帳表ｋ[整理番号],台帳表ｋ[繁閑調整]),"")</f>
        <v/>
      </c>
      <c r="AY66" s="277" t="str">
        <f>IFERROR(_xlfn.XLOOKUP(確報【４月】!AW66,台帳表ｋ[整理番号],台帳表ｋ[精算
グループ]),"")</f>
        <v/>
      </c>
      <c r="AZ66" s="278" t="str">
        <f>IFERROR(_xlfn.XLOOKUP(確報【４月】!AW66,台帳表ｋ[整理番号],台帳表ｋ[請求書発行番号]),"")</f>
        <v/>
      </c>
      <c r="BA66" s="269" t="str">
        <f>IFERROR(_xlfn.XLOOKUP(確報【４月】!AW66,台帳表ｋ[整理番号],台帳表ｋ[繁閑調整金]),"")</f>
        <v/>
      </c>
    </row>
    <row r="67" spans="1:53" ht="16.350000000000001" customHeight="1">
      <c r="A67" s="927"/>
      <c r="B67" s="927"/>
      <c r="C67" s="927"/>
      <c r="D67" s="976"/>
      <c r="E67" s="927"/>
      <c r="F67" s="98" t="s">
        <v>16507</v>
      </c>
      <c r="G67" s="63" t="s">
        <v>16606</v>
      </c>
      <c r="H67" s="27" t="s">
        <v>16508</v>
      </c>
      <c r="I67" s="28"/>
      <c r="J67" s="78" t="s">
        <v>16508</v>
      </c>
      <c r="K67" s="40"/>
      <c r="L67" s="78" t="s">
        <v>16508</v>
      </c>
      <c r="M67" s="40"/>
      <c r="N67" s="60" t="s">
        <v>16508</v>
      </c>
      <c r="O67" s="61"/>
      <c r="P67" s="27" t="s">
        <v>16508</v>
      </c>
      <c r="Q67" s="29"/>
      <c r="R67" s="27" t="s">
        <v>16508</v>
      </c>
      <c r="S67" s="92">
        <f>SUMIFS(台帳表ｋ[金額],台帳表ｋ[精算
グループ],確報【４月】!$H67,台帳表ｋ[入金月（月のみ）],確報【４月】!$A$1,台帳表ｋ[事務所/分室],"神")+SUMIFS(測量台帳1ｋ[入金額],測量台帳1ｋ[精算
グループ],確報【４月】!$H67,測量台帳1ｋ[入金月（月のみ）],確報【４月】!$A$1,測量台帳1ｋ[NC区分],"神奈川")+SUMIFS(測量台帳1__2ｋ[入金額(後)],測量台帳1__2ｋ[精算
グループ(後)],確報【４月】!$H67,測量台帳1__2ｋ[入金月(後)（月のみ）],確報【４月】!$A$1,測量台帳1__2ｋ[NC区分],"神奈川")</f>
        <v>0</v>
      </c>
      <c r="T67" s="93" t="s">
        <v>620</v>
      </c>
      <c r="U67" s="29">
        <f>SUMIFS(台帳表ｋ[金額],台帳表ｋ[精算
グループ],確報【４月】!$H67,台帳表ｋ[入金月（月のみ）],確報【４月】!$A$1,台帳表ｋ[事務所/分室],"湘")+SUMIFS(測量台帳1ｋ[入金額],測量台帳1ｋ[精算
グループ],確報【４月】!$H67,測量台帳1ｋ[入金月（月のみ）],確報【４月】!$A$1,測量台帳1ｋ[NC区分],"湘南")+SUMIFS(測量台帳1__2ｋ[入金額(後)],測量台帳1__2ｋ[精算
グループ(後)],確報【４月】!$H67,測量台帳1__2ｋ[入金月(後)（月のみ）],確報【４月】!$A$1,測量台帳1__2ｋ[NC区分],"湘南")</f>
        <v>0</v>
      </c>
      <c r="V67" s="27" t="s">
        <v>620</v>
      </c>
      <c r="W67" s="29" cm="1">
        <f t="array" ref="W67">INDEX(設備G入力用!$F$2:$Q$72,ROW(A62), MATCH($A$1,設備G入力用!$F$2:$Q$2,0))</f>
        <v>0</v>
      </c>
      <c r="X67" s="30">
        <f t="shared" si="7"/>
        <v>0</v>
      </c>
      <c r="Y67" s="24"/>
      <c r="Z67" s="13"/>
      <c r="AA67" s="983"/>
      <c r="AB67" s="314" t="s">
        <v>16506</v>
      </c>
      <c r="AC67" s="172">
        <f t="shared" si="11"/>
        <v>0</v>
      </c>
      <c r="AD67" s="10"/>
      <c r="AE67" s="10"/>
      <c r="AF67" s="202" t="str">
        <f>IFERROR(_xlfn.XLOOKUP(確報【４月】!$AE67,台帳表ｓ[整理番号],台帳表ｓ[繁閑調整]),"")</f>
        <v/>
      </c>
      <c r="AG67" s="277" t="str">
        <f>IFERROR(_xlfn.XLOOKUP(確報【４月】!$AE67,台帳表ｓ[整理番号],台帳表ｓ[精算
グループ]),"")</f>
        <v/>
      </c>
      <c r="AH67" s="278" t="str">
        <f>IFERROR(_xlfn.XLOOKUP(確報【４月】!$AE67,台帳表ｓ[整理番号],台帳表ｓ[請求書発行番号]),"")</f>
        <v/>
      </c>
      <c r="AI67" s="269" t="str">
        <f>IFERROR(_xlfn.XLOOKUP(確報【４月】!$AE67,台帳表ｓ[整理番号],台帳表ｓ[繁閑調整金]),"")</f>
        <v/>
      </c>
      <c r="AJ67" s="275"/>
      <c r="AL67" s="202" t="str">
        <f>IFERROR(_xlfn.XLOOKUP(確報【４月】!AK67,台帳表ｔ[整理番号],台帳表ｔ[繁閑調整]),"")</f>
        <v/>
      </c>
      <c r="AM67" s="277" t="str">
        <f>IFERROR(_xlfn.XLOOKUP(確報【４月】!AK67,台帳表ｔ[整理番号],台帳表ｔ[精算
グループ]),"")</f>
        <v/>
      </c>
      <c r="AN67" s="278" t="str">
        <f>IFERROR(_xlfn.XLOOKUP(確報【４月】!AK67,台帳表ｔ[整理番号],台帳表ｔ[請求書発行番号]),"")</f>
        <v/>
      </c>
      <c r="AO67" s="269" t="str">
        <f>IFERROR(_xlfn.XLOOKUP(確報【４月】!AK67,台帳表ｔ[整理番号],台帳表ｔ[繁閑調整金]),"")</f>
        <v/>
      </c>
      <c r="AP67" s="275"/>
      <c r="AR67" s="202" t="str">
        <f>IFERROR(_xlfn.XLOOKUP(確報【４月】!AQ67,台帳表ｋ[整理番号],台帳表ｋ[繁閑調整]),"")</f>
        <v/>
      </c>
      <c r="AS67" s="277" t="str">
        <f>IFERROR(_xlfn.XLOOKUP(確報【４月】!AQ67,台帳表ｋ[整理番号],台帳表ｋ[精算
グループ]),"")</f>
        <v/>
      </c>
      <c r="AT67" s="278" t="str">
        <f>IFERROR(_xlfn.XLOOKUP(確報【４月】!AQ67,台帳表ｋ[整理番号],台帳表ｋ[請求書発行番号]),"")</f>
        <v/>
      </c>
      <c r="AU67" s="269" t="str">
        <f>IFERROR(_xlfn.XLOOKUP(確報【４月】!AQ67,台帳表ｋ[整理番号],台帳表ｋ[繁閑調整金]),"")</f>
        <v/>
      </c>
      <c r="AV67" s="275"/>
      <c r="AX67" s="202" t="str">
        <f>IFERROR(_xlfn.XLOOKUP(確報【４月】!AW67,台帳表ｋ[整理番号],台帳表ｋ[繁閑調整]),"")</f>
        <v/>
      </c>
      <c r="AY67" s="277" t="str">
        <f>IFERROR(_xlfn.XLOOKUP(確報【４月】!AW67,台帳表ｋ[整理番号],台帳表ｋ[精算
グループ]),"")</f>
        <v/>
      </c>
      <c r="AZ67" s="278" t="str">
        <f>IFERROR(_xlfn.XLOOKUP(確報【４月】!AW67,台帳表ｋ[整理番号],台帳表ｋ[請求書発行番号]),"")</f>
        <v/>
      </c>
      <c r="BA67" s="269" t="str">
        <f>IFERROR(_xlfn.XLOOKUP(確報【４月】!AW67,台帳表ｋ[整理番号],台帳表ｋ[繁閑調整金]),"")</f>
        <v/>
      </c>
    </row>
    <row r="68" spans="1:53" ht="16.350000000000001" customHeight="1" thickBot="1">
      <c r="A68" s="927"/>
      <c r="B68" s="927"/>
      <c r="C68" s="927"/>
      <c r="D68" s="976"/>
      <c r="E68" s="927"/>
      <c r="F68" s="91" t="s">
        <v>16503</v>
      </c>
      <c r="G68" s="52" t="s">
        <v>16606</v>
      </c>
      <c r="H68" s="27" t="s">
        <v>16504</v>
      </c>
      <c r="I68" s="28"/>
      <c r="J68" s="78" t="s">
        <v>16504</v>
      </c>
      <c r="K68" s="40"/>
      <c r="L68" s="78" t="s">
        <v>16504</v>
      </c>
      <c r="M68" s="40"/>
      <c r="N68" s="60" t="s">
        <v>16504</v>
      </c>
      <c r="O68" s="61"/>
      <c r="P68" s="27" t="s">
        <v>16504</v>
      </c>
      <c r="Q68" s="29"/>
      <c r="R68" s="27" t="s">
        <v>16504</v>
      </c>
      <c r="S68" s="92">
        <f>SUMIFS(台帳表ｋ[金額],台帳表ｋ[精算
グループ],確報【４月】!$H68,台帳表ｋ[入金月（月のみ）],確報【４月】!$A$1,台帳表ｋ[事務所/分室],"神")+SUMIFS(測量台帳1ｋ[入金額],測量台帳1ｋ[精算
グループ],確報【４月】!$H68,測量台帳1ｋ[入金月（月のみ）],確報【４月】!$A$1,測量台帳1ｋ[NC区分],"神奈川")+SUMIFS(測量台帳1__2ｋ[入金額(後)],測量台帳1__2ｋ[精算
グループ(後)],確報【４月】!$H68,測量台帳1__2ｋ[入金月(後)（月のみ）],確報【４月】!$A$1,測量台帳1__2ｋ[NC区分],"神奈川")</f>
        <v>0</v>
      </c>
      <c r="T68" s="93" t="s">
        <v>16612</v>
      </c>
      <c r="U68" s="29">
        <f>SUMIFS(台帳表ｋ[金額],台帳表ｋ[精算
グループ],確報【４月】!$H68,台帳表ｋ[入金月（月のみ）],確報【４月】!$A$1,台帳表ｋ[事務所/分室],"湘")+SUMIFS(測量台帳1ｋ[入金額],測量台帳1ｋ[精算
グループ],確報【４月】!$H68,測量台帳1ｋ[入金月（月のみ）],確報【４月】!$A$1,測量台帳1ｋ[NC区分],"湘南")+SUMIFS(測量台帳1__2ｋ[入金額(後)],測量台帳1__2ｋ[精算
グループ(後)],確報【４月】!$H68,測量台帳1__2ｋ[入金月(後)（月のみ）],確報【４月】!$A$1,測量台帳1__2ｋ[NC区分],"湘南")</f>
        <v>0</v>
      </c>
      <c r="V68" s="27" t="s">
        <v>16612</v>
      </c>
      <c r="W68" s="29" cm="1">
        <f t="array" ref="W68">INDEX(設備G入力用!$F$2:$Q$72,ROW(A63), MATCH($A$1,設備G入力用!$F$2:$Q$2,0))</f>
        <v>0</v>
      </c>
      <c r="X68" s="30">
        <f t="shared" si="7"/>
        <v>0</v>
      </c>
      <c r="AA68" s="983"/>
      <c r="AB68" s="304" t="s">
        <v>16508</v>
      </c>
      <c r="AC68" s="172">
        <f t="shared" si="11"/>
        <v>0</v>
      </c>
      <c r="AD68" s="10"/>
      <c r="AE68" s="10"/>
      <c r="AF68" s="202" t="str">
        <f>IFERROR(_xlfn.XLOOKUP(確報【４月】!$AE68,台帳表ｓ[整理番号],台帳表ｓ[繁閑調整]),"")</f>
        <v/>
      </c>
      <c r="AG68" s="277" t="str">
        <f>IFERROR(_xlfn.XLOOKUP(確報【４月】!$AE68,台帳表ｓ[整理番号],台帳表ｓ[精算
グループ]),"")</f>
        <v/>
      </c>
      <c r="AH68" s="278" t="str">
        <f>IFERROR(_xlfn.XLOOKUP(確報【４月】!$AE68,台帳表ｓ[整理番号],台帳表ｓ[請求書発行番号]),"")</f>
        <v/>
      </c>
      <c r="AI68" s="269" t="str">
        <f>IFERROR(_xlfn.XLOOKUP(確報【４月】!$AE68,台帳表ｓ[整理番号],台帳表ｓ[繁閑調整金]),"")</f>
        <v/>
      </c>
      <c r="AJ68" s="275"/>
      <c r="AL68" s="202" t="str">
        <f>IFERROR(_xlfn.XLOOKUP(確報【４月】!AK68,台帳表ｔ[整理番号],台帳表ｔ[繁閑調整]),"")</f>
        <v/>
      </c>
      <c r="AM68" s="277" t="str">
        <f>IFERROR(_xlfn.XLOOKUP(確報【４月】!AK68,台帳表ｔ[整理番号],台帳表ｔ[精算
グループ]),"")</f>
        <v/>
      </c>
      <c r="AN68" s="278" t="str">
        <f>IFERROR(_xlfn.XLOOKUP(確報【４月】!AK68,台帳表ｔ[整理番号],台帳表ｔ[請求書発行番号]),"")</f>
        <v/>
      </c>
      <c r="AO68" s="269" t="str">
        <f>IFERROR(_xlfn.XLOOKUP(確報【４月】!AK68,台帳表ｔ[整理番号],台帳表ｔ[繁閑調整金]),"")</f>
        <v/>
      </c>
      <c r="AP68" s="275"/>
      <c r="AR68" s="202" t="str">
        <f>IFERROR(_xlfn.XLOOKUP(確報【４月】!AQ68,台帳表ｋ[整理番号],台帳表ｋ[繁閑調整]),"")</f>
        <v/>
      </c>
      <c r="AS68" s="277" t="str">
        <f>IFERROR(_xlfn.XLOOKUP(確報【４月】!AQ68,台帳表ｋ[整理番号],台帳表ｋ[精算
グループ]),"")</f>
        <v/>
      </c>
      <c r="AT68" s="278" t="str">
        <f>IFERROR(_xlfn.XLOOKUP(確報【４月】!AQ68,台帳表ｋ[整理番号],台帳表ｋ[請求書発行番号]),"")</f>
        <v/>
      </c>
      <c r="AU68" s="269" t="str">
        <f>IFERROR(_xlfn.XLOOKUP(確報【４月】!AQ68,台帳表ｋ[整理番号],台帳表ｋ[繁閑調整金]),"")</f>
        <v/>
      </c>
      <c r="AV68" s="275"/>
      <c r="AX68" s="202" t="str">
        <f>IFERROR(_xlfn.XLOOKUP(確報【４月】!AW68,台帳表ｋ[整理番号],台帳表ｋ[繁閑調整]),"")</f>
        <v/>
      </c>
      <c r="AY68" s="277" t="str">
        <f>IFERROR(_xlfn.XLOOKUP(確報【４月】!AW68,台帳表ｋ[整理番号],台帳表ｋ[精算
グループ]),"")</f>
        <v/>
      </c>
      <c r="AZ68" s="278" t="str">
        <f>IFERROR(_xlfn.XLOOKUP(確報【４月】!AW68,台帳表ｋ[整理番号],台帳表ｋ[請求書発行番号]),"")</f>
        <v/>
      </c>
      <c r="BA68" s="269" t="str">
        <f>IFERROR(_xlfn.XLOOKUP(確報【４月】!AW68,台帳表ｋ[整理番号],台帳表ｋ[繁閑調整金]),"")</f>
        <v/>
      </c>
    </row>
    <row r="69" spans="1:53" ht="16.350000000000001" customHeight="1" thickBot="1">
      <c r="A69" s="927"/>
      <c r="B69" s="927"/>
      <c r="C69" s="928"/>
      <c r="D69" s="979"/>
      <c r="E69" s="928"/>
      <c r="F69" s="324" t="s">
        <v>16557</v>
      </c>
      <c r="G69" s="325" t="s">
        <v>16606</v>
      </c>
      <c r="H69" s="326"/>
      <c r="I69" s="327"/>
      <c r="J69" s="328"/>
      <c r="K69" s="329"/>
      <c r="L69" s="328"/>
      <c r="M69" s="329"/>
      <c r="N69" s="330"/>
      <c r="O69" s="331"/>
      <c r="P69" s="326"/>
      <c r="Q69" s="332"/>
      <c r="R69" s="326"/>
      <c r="S69" s="333">
        <f>SUMIFS(台帳表ｋ[金額],台帳表ｋ[精算
グループ],確報【４月】!$H69,台帳表ｋ[入金月（月のみ）],確報【４月】!$A$1,台帳表ｋ[事務所/分室],"神")+SUMIFS(測量台帳1ｋ[入金額],測量台帳1ｋ[精算
グループ],確報【４月】!$H69,測量台帳1ｋ[入金月（月のみ）],確報【４月】!$A$1,測量台帳1ｋ[NC区分],"神奈川")+SUMIFS(測量台帳1__2ｋ[入金額(後)],測量台帳1__2ｋ[精算
グループ(後)],確報【４月】!$H69,測量台帳1__2ｋ[入金月(後)（月のみ）],確報【４月】!$A$1,測量台帳1__2ｋ[NC区分],"神奈川")</f>
        <v>0</v>
      </c>
      <c r="T69" s="334"/>
      <c r="U69" s="332">
        <f>SUMIFS(台帳表ｋ[金額],台帳表ｋ[精算
グループ],確報【４月】!$H69,台帳表ｋ[入金月（月のみ）],確報【４月】!$A$1,台帳表ｋ[事務所/分室],"湘")+SUMIFS(測量台帳1ｋ[入金額],測量台帳1ｋ[精算
グループ],確報【４月】!$H69,測量台帳1ｋ[入金月（月のみ）],確報【４月】!$A$1,測量台帳1ｋ[NC区分],"湘南")+SUMIFS(測量台帳1__2ｋ[入金額(後)],測量台帳1__2ｋ[精算
グループ(後)],確報【４月】!$H69,測量台帳1__2ｋ[入金月(後)（月のみ）],確報【４月】!$A$1,測量台帳1__2ｋ[NC区分],"湘南")</f>
        <v>0</v>
      </c>
      <c r="V69" s="326"/>
      <c r="W69" s="332" cm="1">
        <f t="array" ref="W69">INDEX(設備G入力用!$F$2:$Q$72,ROW(A64), MATCH($A$1,設備G入力用!$F$2:$Q$2,0))</f>
        <v>0</v>
      </c>
      <c r="X69" s="41">
        <f t="shared" si="7"/>
        <v>0</v>
      </c>
      <c r="Y69" s="16">
        <f>SUM(X66:X69)</f>
        <v>0</v>
      </c>
      <c r="Z69" s="13" t="s">
        <v>16626</v>
      </c>
      <c r="AA69" s="983"/>
      <c r="AB69" s="304" t="s">
        <v>16504</v>
      </c>
      <c r="AC69" s="172">
        <f t="shared" si="11"/>
        <v>0</v>
      </c>
      <c r="AD69" s="10"/>
      <c r="AE69" s="10"/>
      <c r="AF69" s="202" t="str">
        <f>IFERROR(_xlfn.XLOOKUP(確報【４月】!$AE69,台帳表ｓ[整理番号],台帳表ｓ[繁閑調整]),"")</f>
        <v/>
      </c>
      <c r="AG69" s="277" t="str">
        <f>IFERROR(_xlfn.XLOOKUP(確報【４月】!$AE69,台帳表ｓ[整理番号],台帳表ｓ[精算
グループ]),"")</f>
        <v/>
      </c>
      <c r="AH69" s="278" t="str">
        <f>IFERROR(_xlfn.XLOOKUP(確報【４月】!$AE69,台帳表ｓ[整理番号],台帳表ｓ[請求書発行番号]),"")</f>
        <v/>
      </c>
      <c r="AI69" s="269" t="str">
        <f>IFERROR(_xlfn.XLOOKUP(確報【４月】!$AE69,台帳表ｓ[整理番号],台帳表ｓ[繁閑調整金]),"")</f>
        <v/>
      </c>
      <c r="AJ69" s="275"/>
      <c r="AL69" s="202" t="str">
        <f>IFERROR(_xlfn.XLOOKUP(確報【４月】!AK69,台帳表ｔ[整理番号],台帳表ｔ[繁閑調整]),"")</f>
        <v/>
      </c>
      <c r="AM69" s="277" t="str">
        <f>IFERROR(_xlfn.XLOOKUP(確報【４月】!AK69,台帳表ｔ[整理番号],台帳表ｔ[精算
グループ]),"")</f>
        <v/>
      </c>
      <c r="AN69" s="278" t="str">
        <f>IFERROR(_xlfn.XLOOKUP(確報【４月】!AK69,台帳表ｔ[整理番号],台帳表ｔ[請求書発行番号]),"")</f>
        <v/>
      </c>
      <c r="AO69" s="269" t="str">
        <f>IFERROR(_xlfn.XLOOKUP(確報【４月】!AK69,台帳表ｔ[整理番号],台帳表ｔ[繁閑調整金]),"")</f>
        <v/>
      </c>
      <c r="AP69" s="275"/>
      <c r="AR69" s="202" t="str">
        <f>IFERROR(_xlfn.XLOOKUP(確報【４月】!AQ69,台帳表ｋ[整理番号],台帳表ｋ[繁閑調整]),"")</f>
        <v/>
      </c>
      <c r="AS69" s="277" t="str">
        <f>IFERROR(_xlfn.XLOOKUP(確報【４月】!AQ69,台帳表ｋ[整理番号],台帳表ｋ[精算
グループ]),"")</f>
        <v/>
      </c>
      <c r="AT69" s="278" t="str">
        <f>IFERROR(_xlfn.XLOOKUP(確報【４月】!AQ69,台帳表ｋ[整理番号],台帳表ｋ[請求書発行番号]),"")</f>
        <v/>
      </c>
      <c r="AU69" s="269" t="str">
        <f>IFERROR(_xlfn.XLOOKUP(確報【４月】!AQ69,台帳表ｋ[整理番号],台帳表ｋ[繁閑調整金]),"")</f>
        <v/>
      </c>
      <c r="AV69" s="275"/>
      <c r="AX69" s="202" t="str">
        <f>IFERROR(_xlfn.XLOOKUP(確報【４月】!AW69,台帳表ｋ[整理番号],台帳表ｋ[繁閑調整]),"")</f>
        <v/>
      </c>
      <c r="AY69" s="277" t="str">
        <f>IFERROR(_xlfn.XLOOKUP(確報【４月】!AW69,台帳表ｋ[整理番号],台帳表ｋ[精算
グループ]),"")</f>
        <v/>
      </c>
      <c r="AZ69" s="278" t="str">
        <f>IFERROR(_xlfn.XLOOKUP(確報【４月】!AW69,台帳表ｋ[整理番号],台帳表ｋ[請求書発行番号]),"")</f>
        <v/>
      </c>
      <c r="BA69" s="269" t="str">
        <f>IFERROR(_xlfn.XLOOKUP(確報【４月】!AW69,台帳表ｋ[整理番号],台帳表ｋ[繁閑調整金]),"")</f>
        <v/>
      </c>
    </row>
    <row r="70" spans="1:53" ht="16.350000000000001" customHeight="1" thickBot="1">
      <c r="A70" s="927"/>
      <c r="B70" s="927"/>
      <c r="C70" s="718"/>
      <c r="D70" s="959" t="s">
        <v>16558</v>
      </c>
      <c r="E70" s="960"/>
      <c r="F70" s="99" t="s">
        <v>16559</v>
      </c>
      <c r="G70" s="56" t="s">
        <v>16606</v>
      </c>
      <c r="H70" s="100" t="s">
        <v>290</v>
      </c>
      <c r="I70" s="101">
        <f>SUMIFS(台帳表ｓ[金額],台帳表ｓ[精算
グループ],確報【４月】!$H70,台帳表ｓ[入金月（月のみ）],確報【４月】!$A$1,台帳表ｓ[ＮＣ区分],"西部")+SUMIFS(測量台帳1ｓ[入金額],測量台帳1ｓ[精算
グループ],確報【４月】!$H70,測量台帳1ｓ[入金月（月のみ）],確報【４月】!$A$1,測量台帳1ｓ[NC区分],"西部")+SUMIFS(測量台帳1__2ｓ[入金額(後)],測量台帳1__2ｓ[精算
グループ(後)],確報【４月】!$H70,測量台帳1__2ｓ[入金月(後)（月のみ）],確報【４月】!$A$1,測量台帳1__2ｓ[NC区分],"西部")</f>
        <v>0</v>
      </c>
      <c r="J70" s="102" t="s">
        <v>290</v>
      </c>
      <c r="K70" s="103">
        <f>SUMIFS(台帳表ｓ[金額],台帳表ｓ[精算
グループ],確報【４月】!$H70,台帳表ｓ[入金月（月のみ）],確報【４月】!$A$1,台帳表ｓ[ＮＣ区分],"埼玉")+SUMIFS(測量台帳1ｓ[入金額],測量台帳1ｓ[精算
グループ],確報【４月】!$H70,測量台帳1ｓ[入金月（月のみ）],確報【４月】!$A$1,測量台帳1ｓ[NC区分],"埼玉")+SUMIFS(測量台帳1__2ｓ[入金額(後)],測量台帳1__2ｓ[精算
グループ(後)],確報【４月】!$H70,測量台帳1__2ｓ[入金月(後)（月のみ）],確報【４月】!$A$1,測量台帳1__2ｓ[NC区分],"埼玉")</f>
        <v>0</v>
      </c>
      <c r="L70" s="102" t="s">
        <v>290</v>
      </c>
      <c r="M70" s="103">
        <f>SUMIFS(台帳表ｓ[金額],台帳表ｓ[精算
グループ],確報【４月】!$H70,台帳表ｓ[入金月（月のみ）],確報【４月】!$A$1,台帳表ｓ[ＮＣ区分],"北部")+SUMIFS(測量台帳1ｓ[入金額],測量台帳1ｓ[精算
グループ],確報【４月】!$H70,測量台帳1ｓ[入金月（月のみ）],確報【４月】!$A$1,測量台帳1ｓ[NC区分],"北部")+SUMIFS(測量台帳1__2ｓ[入金額(後)],測量台帳1__2ｓ[精算
グループ(後)],確報【４月】!$H70,測量台帳1__2ｓ[入金月(後)（月のみ）],確報【４月】!$A$1,測量台帳1__2ｓ[NC区分],"北部")</f>
        <v>0</v>
      </c>
      <c r="N70" s="104" t="s">
        <v>290</v>
      </c>
      <c r="O70" s="105">
        <f>SUMIFS(台帳表ｓ[金額],台帳表ｓ[精算
グループ],確報【４月】!$H70,台帳表ｓ[入金月（月のみ）],確報【４月】!$A$1,台帳表ｓ[ＮＣ区分],"南部")+SUMIFS(測量台帳1ｓ[入金額],測量台帳1ｓ[精算
グループ],確報【４月】!$H70,測量台帳1ｓ[入金月（月のみ）],確報【４月】!$A$1,測量台帳1ｓ[NC区分],"南部")+SUMIFS(測量台帳1__2ｓ[入金額(後)],測量台帳1__2ｓ[精算
グループ(後)],確報【４月】!$H70,測量台帳1__2ｓ[入金月(後)（月のみ）],確報【４月】!$A$1,測量台帳1__2ｓ[NC区分],"南部")</f>
        <v>0</v>
      </c>
      <c r="P70" s="100" t="s">
        <v>290</v>
      </c>
      <c r="Q70" s="106">
        <f>SUMIFS(台帳表ｔ[金額],台帳表ｔ[精算
グループ],確報【４月】!$H70,台帳表ｔ[入金月（月のみ）],確報【４月】!$A$1,台帳表ｔ[ＮＣ区分],"多摩")+SUMIFS(測量台帳1ｔ[入金額],測量台帳1ｔ[精算
グループ],確報【４月】!$H70,測量台帳1ｔ[入金月（月のみ）],確報【４月】!$A$1,測量台帳1ｔ[NC区分],"多摩")+SUMIFS(測量台帳1__2ｔ[入金額(後)],測量台帳1__2ｔ[精算
グループ(後)],確報【４月】!$H70,測量台帳1__2ｔ[入金月(後)（月のみ）],確報【４月】!$A$1,測量台帳1__2ｔ[NC区分],"多摩")+SUMIFS(台帳表ｔ[金額],台帳表ｔ[精算
グループ],確報【４月】!$H70,台帳表ｔ[入金月（月のみ）],確報【４月】!$A$1,台帳表ｔ[ＮＣ区分],"西部")+SUMIFS(測量台帳1ｔ[入金額],測量台帳1ｔ[精算
グループ],確報【４月】!$H70,測量台帳1ｔ[入金月（月のみ）],確報【４月】!$A$1,測量台帳1ｔ[NC区分],"西部")+SUMIFS(測量台帳1__2ｔ[入金額(後)],測量台帳1__2ｔ[精算
グループ(後)],確報【４月】!$H70,測量台帳1__2ｔ[入金月(後)（月のみ）],確報【４月】!$A$1,測量台帳1__2ｔ[NC区分],"西部")</f>
        <v>0</v>
      </c>
      <c r="R70" s="100" t="s">
        <v>290</v>
      </c>
      <c r="S70" s="107">
        <f>SUMIFS(台帳表ｋ[金額],台帳表ｋ[精算
グループ],確報【４月】!$H70,台帳表ｋ[入金月（月のみ）],確報【４月】!$A$1,台帳表ｋ[事務所/分室],"神")+SUMIFS(測量台帳1ｋ[入金額],測量台帳1ｋ[精算
グループ],確報【４月】!$H70,測量台帳1ｋ[入金月（月のみ）],確報【４月】!$A$1,測量台帳1ｋ[NC区分],"神奈川")+SUMIFS(測量台帳1__2ｋ[入金額(後)],測量台帳1__2ｋ[精算
グループ(後)],確報【４月】!$H70,測量台帳1__2ｋ[入金月(後)（月のみ）],確報【４月】!$A$1,測量台帳1__2ｋ[NC区分],"神奈川")</f>
        <v>0</v>
      </c>
      <c r="T70" s="108" t="s">
        <v>290</v>
      </c>
      <c r="U70" s="74">
        <f>SUMIFS(台帳表ｋ[金額],台帳表ｋ[精算
グループ],確報【４月】!$H70,台帳表ｋ[入金月（月のみ）],確報【４月】!$A$1,台帳表ｋ[事務所/分室],"湘")+SUMIFS(測量台帳1ｋ[入金額],測量台帳1ｋ[精算
グループ],確報【４月】!$H70,測量台帳1ｋ[入金月（月のみ）],確報【４月】!$A$1,測量台帳1ｋ[NC区分],"湘南")+SUMIFS(測量台帳1__2ｋ[入金額(後)],測量台帳1__2ｋ[精算
グループ(後)],確報【４月】!$H70,測量台帳1__2ｋ[入金月(後)（月のみ）],確報【４月】!$A$1,測量台帳1__2ｋ[NC区分],"湘南")</f>
        <v>0</v>
      </c>
      <c r="V70" s="100" t="s">
        <v>290</v>
      </c>
      <c r="W70" s="74" cm="1">
        <f t="array" ref="W70">INDEX(設備G入力用!$F$2:$Q$72,ROW(A65), MATCH($A$1,設備G入力用!$F$2:$Q$2,0))</f>
        <v>0</v>
      </c>
      <c r="X70" s="15">
        <f t="shared" si="7"/>
        <v>0</v>
      </c>
      <c r="Y70" s="16">
        <f>SUM(X70)</f>
        <v>0</v>
      </c>
      <c r="Z70" s="13" t="s">
        <v>16627</v>
      </c>
      <c r="AA70" s="984"/>
      <c r="AB70" s="304" t="s">
        <v>16558</v>
      </c>
      <c r="AC70" s="172">
        <f t="shared" si="11"/>
        <v>0</v>
      </c>
      <c r="AD70" s="10"/>
      <c r="AE70" s="10"/>
      <c r="AF70" s="202" t="str">
        <f>IFERROR(_xlfn.XLOOKUP(確報【４月】!$AE70,台帳表ｓ[整理番号],台帳表ｓ[繁閑調整]),"")</f>
        <v/>
      </c>
      <c r="AG70" s="277" t="str">
        <f>IFERROR(_xlfn.XLOOKUP(確報【４月】!$AE70,台帳表ｓ[整理番号],台帳表ｓ[精算
グループ]),"")</f>
        <v/>
      </c>
      <c r="AH70" s="278" t="str">
        <f>IFERROR(_xlfn.XLOOKUP(確報【４月】!$AE70,台帳表ｓ[整理番号],台帳表ｓ[請求書発行番号]),"")</f>
        <v/>
      </c>
      <c r="AI70" s="269" t="str">
        <f>IFERROR(_xlfn.XLOOKUP(確報【４月】!$AE70,台帳表ｓ[整理番号],台帳表ｓ[繁閑調整金]),"")</f>
        <v/>
      </c>
      <c r="AJ70" s="275"/>
      <c r="AL70" s="202" t="str">
        <f>IFERROR(_xlfn.XLOOKUP(確報【４月】!AK70,台帳表ｔ[整理番号],台帳表ｔ[繁閑調整]),"")</f>
        <v/>
      </c>
      <c r="AM70" s="277" t="str">
        <f>IFERROR(_xlfn.XLOOKUP(確報【４月】!AK70,台帳表ｔ[整理番号],台帳表ｔ[精算
グループ]),"")</f>
        <v/>
      </c>
      <c r="AN70" s="278" t="str">
        <f>IFERROR(_xlfn.XLOOKUP(確報【４月】!AK70,台帳表ｔ[整理番号],台帳表ｔ[請求書発行番号]),"")</f>
        <v/>
      </c>
      <c r="AO70" s="269" t="str">
        <f>IFERROR(_xlfn.XLOOKUP(確報【４月】!AK70,台帳表ｔ[整理番号],台帳表ｔ[繁閑調整金]),"")</f>
        <v/>
      </c>
      <c r="AP70" s="275"/>
      <c r="AR70" s="202" t="str">
        <f>IFERROR(_xlfn.XLOOKUP(確報【４月】!AQ70,台帳表ｋ[整理番号],台帳表ｋ[繁閑調整]),"")</f>
        <v/>
      </c>
      <c r="AS70" s="277" t="str">
        <f>IFERROR(_xlfn.XLOOKUP(確報【４月】!AQ70,台帳表ｋ[整理番号],台帳表ｋ[精算
グループ]),"")</f>
        <v/>
      </c>
      <c r="AT70" s="278" t="str">
        <f>IFERROR(_xlfn.XLOOKUP(確報【４月】!AQ70,台帳表ｋ[整理番号],台帳表ｋ[請求書発行番号]),"")</f>
        <v/>
      </c>
      <c r="AU70" s="269" t="str">
        <f>IFERROR(_xlfn.XLOOKUP(確報【４月】!AQ70,台帳表ｋ[整理番号],台帳表ｋ[繁閑調整金]),"")</f>
        <v/>
      </c>
      <c r="AV70" s="275"/>
      <c r="AX70" s="202" t="str">
        <f>IFERROR(_xlfn.XLOOKUP(確報【４月】!AW70,台帳表ｋ[整理番号],台帳表ｋ[繁閑調整]),"")</f>
        <v/>
      </c>
      <c r="AY70" s="277" t="str">
        <f>IFERROR(_xlfn.XLOOKUP(確報【４月】!AW70,台帳表ｋ[整理番号],台帳表ｋ[精算
グループ]),"")</f>
        <v/>
      </c>
      <c r="AZ70" s="278" t="str">
        <f>IFERROR(_xlfn.XLOOKUP(確報【４月】!AW70,台帳表ｋ[整理番号],台帳表ｋ[請求書発行番号]),"")</f>
        <v/>
      </c>
      <c r="BA70" s="269" t="str">
        <f>IFERROR(_xlfn.XLOOKUP(確報【４月】!AW70,台帳表ｋ[整理番号],台帳表ｋ[繁閑調整金]),"")</f>
        <v/>
      </c>
    </row>
    <row r="71" spans="1:53" ht="16.350000000000001" customHeight="1" thickTop="1" thickBot="1">
      <c r="A71" s="927"/>
      <c r="B71" s="927"/>
      <c r="C71" s="973" t="s">
        <v>16560</v>
      </c>
      <c r="D71" s="974"/>
      <c r="E71" s="975"/>
      <c r="F71" s="109" t="s">
        <v>16561</v>
      </c>
      <c r="G71" s="110" t="s">
        <v>16606</v>
      </c>
      <c r="H71" s="279">
        <v>100</v>
      </c>
      <c r="I71" s="257">
        <f>SUMIFS(台帳表ｓ[金額],台帳表ｓ[精算
グループ],確報【４月】!$H71,台帳表ｓ[入金月（月のみ）],確報【４月】!$A$1,台帳表ｓ[ＮＣ区分],"西部")+SUMIFS(測量台帳1ｓ[入金額],測量台帳1ｓ[精算
グループ],確報【４月】!$H71,測量台帳1ｓ[入金月（月のみ）],確報【４月】!$A$1,測量台帳1ｓ[NC区分],"西部")+SUMIFS(測量台帳1__2ｓ[入金額(後)],測量台帳1__2ｓ[精算
グループ(後)],確報【４月】!$H71,測量台帳1__2ｓ[入金月(後)（月のみ）],確報【４月】!$A$1,測量台帳1__2ｓ[NC区分],"西部")</f>
        <v>0</v>
      </c>
      <c r="J71" s="291">
        <v>100</v>
      </c>
      <c r="K71" s="287">
        <f>SUMIFS(台帳表ｓ[金額],台帳表ｓ[精算
グループ],確報【４月】!$H71,台帳表ｓ[入金月（月のみ）],確報【４月】!$A$1,台帳表ｓ[ＮＣ区分],"埼玉")+SUMIFS(測量台帳1ｓ[入金額],測量台帳1ｓ[精算
グループ],確報【４月】!$H71,測量台帳1ｓ[入金月（月のみ）],確報【４月】!$A$1,測量台帳1ｓ[NC区分],"埼玉")+SUMIFS(測量台帳1__2ｓ[入金額(後)],測量台帳1__2ｓ[精算
グループ(後)],確報【４月】!$H71,測量台帳1__2ｓ[入金月(後)（月のみ）],確報【４月】!$A$1,測量台帳1__2ｓ[NC区分],"埼玉")</f>
        <v>0</v>
      </c>
      <c r="L71" s="291">
        <v>100</v>
      </c>
      <c r="M71" s="255">
        <f>SUMIFS(台帳表ｓ[金額],台帳表ｓ[精算
グループ],確報【４月】!$H71,台帳表ｓ[入金月（月のみ）],確報【４月】!$A$1,台帳表ｓ[ＮＣ区分],"北部")+SUMIFS(測量台帳1ｓ[入金額],測量台帳1ｓ[精算
グループ],確報【４月】!$H71,測量台帳1ｓ[入金月（月のみ）],確報【４月】!$A$1,測量台帳1ｓ[NC区分],"北部")+SUMIFS(測量台帳1__2ｓ[入金額(後)],測量台帳1__2ｓ[精算
グループ(後)],確報【４月】!$H71,測量台帳1__2ｓ[入金月(後)（月のみ）],確報【４月】!$A$1,測量台帳1__2ｓ[NC区分],"北部")</f>
        <v>0</v>
      </c>
      <c r="N71" s="291">
        <v>100</v>
      </c>
      <c r="O71" s="248">
        <f>SUMIFS(台帳表ｓ[金額],台帳表ｓ[精算
グループ],確報【４月】!$H71,台帳表ｓ[入金月（月のみ）],確報【４月】!$A$1,台帳表ｓ[ＮＣ区分],"南部")+SUMIFS(測量台帳1ｓ[入金額],測量台帳1ｓ[精算
グループ],確報【４月】!$H71,測量台帳1ｓ[入金月（月のみ）],確報【４月】!$A$1,測量台帳1ｓ[NC区分],"南部")+SUMIFS(測量台帳1__2ｓ[入金額(後)],測量台帳1__2ｓ[精算
グループ(後)],確報【４月】!$H71,測量台帳1__2ｓ[入金月(後)（月のみ）],確報【４月】!$A$1,測量台帳1__2ｓ[NC区分],"南部")</f>
        <v>0</v>
      </c>
      <c r="P71" s="279">
        <v>100</v>
      </c>
      <c r="Q71" s="248">
        <f>SUMIFS(台帳表ｔ[金額],台帳表ｔ[精算
グループ],確報【４月】!$H71,台帳表ｔ[入金月（月のみ）],確報【４月】!$A$1,台帳表ｔ[ＮＣ区分],"多摩")+SUMIFS(測量台帳1ｔ[入金額],測量台帳1ｔ[精算
グループ],確報【４月】!$H71,測量台帳1ｔ[入金月（月のみ）],確報【４月】!$A$1,測量台帳1ｔ[NC区分],"多摩")+SUMIFS(測量台帳1__2ｔ[入金額(後)],測量台帳1__2ｔ[精算
グループ(後)],確報【４月】!$H71,測量台帳1__2ｔ[入金月(後)（月のみ）],確報【４月】!$A$1,測量台帳1__2ｔ[NC区分],"多摩")+SUMIFS(台帳表ｔ[金額],台帳表ｔ[精算
グループ],確報【４月】!$H71,台帳表ｔ[入金月（月のみ）],確報【４月】!$A$1,台帳表ｔ[ＮＣ区分],"西部")+SUMIFS(測量台帳1ｔ[入金額],測量台帳1ｔ[精算
グループ],確報【４月】!$H71,測量台帳1ｔ[入金月（月のみ）],確報【４月】!$A$1,測量台帳1ｔ[NC区分],"西部")+SUMIFS(測量台帳1__2ｔ[入金額(後)],測量台帳1__2ｔ[精算
グループ(後)],確報【４月】!$H71,測量台帳1__2ｔ[入金月(後)（月のみ）],確報【４月】!$A$1,測量台帳1__2ｔ[NC区分],"西部")</f>
        <v>0</v>
      </c>
      <c r="R71" s="279">
        <v>100</v>
      </c>
      <c r="S71" s="255">
        <f>SUMIFS(台帳表ｋ[金額],台帳表ｋ[精算
グループ],確報【４月】!$H71,台帳表ｋ[入金月（月のみ）],確報【４月】!$A$1,台帳表ｋ[事務所/分室],"神")+SUMIFS(測量台帳1ｋ[入金額],測量台帳1ｋ[精算
グループ],確報【４月】!$H71,測量台帳1ｋ[入金月（月のみ）],確報【４月】!$A$1,測量台帳1ｋ[NC区分],"神奈川")+SUMIFS(測量台帳1__2ｋ[入金額(後)],測量台帳1__2ｋ[精算
グループ(後)],確報【４月】!$H71,測量台帳1__2ｋ[入金月(後)（月のみ）],確報【４月】!$A$1,測量台帳1__2ｋ[NC区分],"神奈川")</f>
        <v>0</v>
      </c>
      <c r="T71" s="291">
        <v>100</v>
      </c>
      <c r="U71" s="248">
        <f>SUMIFS(台帳表ｋ[金額],台帳表ｋ[精算
グループ],確報【４月】!$H71,台帳表ｋ[入金月（月のみ）],確報【４月】!$A$1,台帳表ｋ[事務所/分室],"湘")+SUMIFS(測量台帳1ｋ[入金額],測量台帳1ｋ[精算
グループ],確報【４月】!$H71,測量台帳1ｋ[入金月（月のみ）],確報【４月】!$A$1,測量台帳1ｋ[NC区分],"湘南")+SUMIFS(測量台帳1__2ｋ[入金額(後)],測量台帳1__2ｋ[精算
グループ(後)],確報【４月】!$H71,測量台帳1__2ｋ[入金月(後)（月のみ）],確報【４月】!$A$1,測量台帳1__2ｋ[NC区分],"湘南")</f>
        <v>0</v>
      </c>
      <c r="V71" s="247"/>
      <c r="W71" s="248" cm="1">
        <f t="array" ref="W71">INDEX(設備G入力用!$F$2:$Q$72,ROW(A66), MATCH($A$1,設備G入力用!$F$2:$Q$2,0))</f>
        <v>0</v>
      </c>
      <c r="X71" s="23">
        <f t="shared" si="7"/>
        <v>0</v>
      </c>
      <c r="Y71" s="24"/>
      <c r="Z71" s="13"/>
      <c r="AA71" s="1071" t="s">
        <v>16613</v>
      </c>
      <c r="AB71" s="1072"/>
      <c r="AC71" s="298">
        <f>SUM(AC54:AC70)</f>
        <v>0</v>
      </c>
      <c r="AD71" s="10"/>
      <c r="AE71" s="10"/>
      <c r="AF71" s="202" t="str">
        <f>IFERROR(_xlfn.XLOOKUP(確報【４月】!$AE71,台帳表ｓ[整理番号],台帳表ｓ[繁閑調整]),"")</f>
        <v/>
      </c>
      <c r="AG71" s="277" t="str">
        <f>IFERROR(_xlfn.XLOOKUP(確報【４月】!$AE71,台帳表ｓ[整理番号],台帳表ｓ[精算
グループ]),"")</f>
        <v/>
      </c>
      <c r="AH71" s="278" t="str">
        <f>IFERROR(_xlfn.XLOOKUP(確報【４月】!$AE71,台帳表ｓ[整理番号],台帳表ｓ[請求書発行番号]),"")</f>
        <v/>
      </c>
      <c r="AI71" s="269" t="str">
        <f>IFERROR(_xlfn.XLOOKUP(確報【４月】!$AE71,台帳表ｓ[整理番号],台帳表ｓ[繁閑調整金]),"")</f>
        <v/>
      </c>
      <c r="AJ71" s="275"/>
      <c r="AL71" s="202" t="str">
        <f>IFERROR(_xlfn.XLOOKUP(確報【４月】!AK71,台帳表ｔ[整理番号],台帳表ｔ[繁閑調整]),"")</f>
        <v/>
      </c>
      <c r="AM71" s="277" t="str">
        <f>IFERROR(_xlfn.XLOOKUP(確報【４月】!AK71,台帳表ｔ[整理番号],台帳表ｔ[精算
グループ]),"")</f>
        <v/>
      </c>
      <c r="AN71" s="278" t="str">
        <f>IFERROR(_xlfn.XLOOKUP(確報【４月】!AK71,台帳表ｔ[整理番号],台帳表ｔ[請求書発行番号]),"")</f>
        <v/>
      </c>
      <c r="AO71" s="269" t="str">
        <f>IFERROR(_xlfn.XLOOKUP(確報【４月】!AK71,台帳表ｔ[整理番号],台帳表ｔ[繁閑調整金]),"")</f>
        <v/>
      </c>
      <c r="AP71" s="275"/>
      <c r="AR71" s="202" t="str">
        <f>IFERROR(_xlfn.XLOOKUP(確報【４月】!AQ71,台帳表ｋ[整理番号],台帳表ｋ[繁閑調整]),"")</f>
        <v/>
      </c>
      <c r="AS71" s="277" t="str">
        <f>IFERROR(_xlfn.XLOOKUP(確報【４月】!AQ71,台帳表ｋ[整理番号],台帳表ｋ[精算
グループ]),"")</f>
        <v/>
      </c>
      <c r="AT71" s="278" t="str">
        <f>IFERROR(_xlfn.XLOOKUP(確報【４月】!AQ71,台帳表ｋ[整理番号],台帳表ｋ[請求書発行番号]),"")</f>
        <v/>
      </c>
      <c r="AU71" s="269" t="str">
        <f>IFERROR(_xlfn.XLOOKUP(確報【４月】!AQ71,台帳表ｋ[整理番号],台帳表ｋ[繁閑調整金]),"")</f>
        <v/>
      </c>
      <c r="AV71" s="275"/>
      <c r="AX71" s="202" t="str">
        <f>IFERROR(_xlfn.XLOOKUP(確報【４月】!AW71,台帳表ｋ[整理番号],台帳表ｋ[繁閑調整]),"")</f>
        <v/>
      </c>
      <c r="AY71" s="277" t="str">
        <f>IFERROR(_xlfn.XLOOKUP(確報【４月】!AW71,台帳表ｋ[整理番号],台帳表ｋ[精算
グループ]),"")</f>
        <v/>
      </c>
      <c r="AZ71" s="278" t="str">
        <f>IFERROR(_xlfn.XLOOKUP(確報【４月】!AW71,台帳表ｋ[整理番号],台帳表ｋ[請求書発行番号]),"")</f>
        <v/>
      </c>
      <c r="BA71" s="269" t="str">
        <f>IFERROR(_xlfn.XLOOKUP(確報【４月】!AW71,台帳表ｋ[整理番号],台帳表ｋ[繁閑調整金]),"")</f>
        <v/>
      </c>
    </row>
    <row r="72" spans="1:53" ht="16.350000000000001" customHeight="1" thickBot="1">
      <c r="A72" s="927"/>
      <c r="B72" s="927"/>
      <c r="C72" s="976"/>
      <c r="D72" s="977"/>
      <c r="E72" s="978"/>
      <c r="F72" s="111" t="s">
        <v>16562</v>
      </c>
      <c r="G72" s="112" t="s">
        <v>16606</v>
      </c>
      <c r="H72" s="280">
        <v>101</v>
      </c>
      <c r="I72" s="290">
        <f>SUMIFS(台帳表ｓ[金額],台帳表ｓ[精算
グループ],確報【４月】!$H72,台帳表ｓ[入金月（月のみ）],確報【４月】!$A$1,台帳表ｓ[ＮＣ区分],"西部")+SUMIFS(測量台帳1ｓ[入金額],測量台帳1ｓ[精算
グループ],確報【４月】!$H72,測量台帳1ｓ[入金月（月のみ）],確報【４月】!$A$1,測量台帳1ｓ[NC区分],"西部")+SUMIFS(測量台帳1__2ｓ[入金額(後)],測量台帳1__2ｓ[精算
グループ(後)],確報【４月】!$H72,測量台帳1__2ｓ[入金月(後)（月のみ）],確報【４月】!$A$1,測量台帳1__2ｓ[NC区分],"西部")</f>
        <v>0</v>
      </c>
      <c r="J72" s="292">
        <v>101</v>
      </c>
      <c r="K72" s="288">
        <f>SUMIFS(台帳表ｓ[金額],台帳表ｓ[精算
グループ],確報【４月】!$H72,台帳表ｓ[入金月（月のみ）],確報【４月】!$A$1,台帳表ｓ[ＮＣ区分],"埼玉")+SUMIFS(測量台帳1ｓ[入金額],測量台帳1ｓ[精算
グループ],確報【４月】!$H72,測量台帳1ｓ[入金月（月のみ）],確報【４月】!$A$1,測量台帳1ｓ[NC区分],"埼玉")+SUMIFS(測量台帳1__2ｓ[入金額(後)],測量台帳1__2ｓ[精算
グループ(後)],確報【４月】!$H72,測量台帳1__2ｓ[入金月(後)（月のみ）],確報【４月】!$A$1,測量台帳1__2ｓ[NC区分],"埼玉")</f>
        <v>0</v>
      </c>
      <c r="L72" s="292">
        <v>101</v>
      </c>
      <c r="M72" s="285">
        <f>SUMIFS(台帳表ｓ[金額],台帳表ｓ[精算
グループ],確報【４月】!$H72,台帳表ｓ[入金月（月のみ）],確報【４月】!$A$1,台帳表ｓ[ＮＣ区分],"北部")+SUMIFS(測量台帳1ｓ[入金額],測量台帳1ｓ[精算
グループ],確報【４月】!$H72,測量台帳1ｓ[入金月（月のみ）],確報【４月】!$A$1,測量台帳1ｓ[NC区分],"北部")+SUMIFS(測量台帳1__2ｓ[入金額(後)],測量台帳1__2ｓ[精算
グループ(後)],確報【４月】!$H72,測量台帳1__2ｓ[入金月(後)（月のみ）],確報【４月】!$A$1,測量台帳1__2ｓ[NC区分],"北部")</f>
        <v>0</v>
      </c>
      <c r="N72" s="292">
        <v>101</v>
      </c>
      <c r="O72" s="246">
        <f>SUMIFS(台帳表ｓ[金額],台帳表ｓ[精算
グループ],確報【４月】!$H72,台帳表ｓ[入金月（月のみ）],確報【４月】!$A$1,台帳表ｓ[ＮＣ区分],"南部")+SUMIFS(測量台帳1ｓ[入金額],測量台帳1ｓ[精算
グループ],確報【４月】!$H72,測量台帳1ｓ[入金月（月のみ）],確報【４月】!$A$1,測量台帳1ｓ[NC区分],"南部")+SUMIFS(測量台帳1__2ｓ[入金額(後)],測量台帳1__2ｓ[精算
グループ(後)],確報【４月】!$H72,測量台帳1__2ｓ[入金月(後)（月のみ）],確報【４月】!$A$1,測量台帳1__2ｓ[NC区分],"南部")</f>
        <v>0</v>
      </c>
      <c r="P72" s="280">
        <v>101</v>
      </c>
      <c r="Q72" s="246">
        <f>SUMIFS(台帳表ｔ[金額],台帳表ｔ[精算
グループ],確報【４月】!$H72,台帳表ｔ[入金月（月のみ）],確報【４月】!$A$1,台帳表ｔ[ＮＣ区分],"多摩")+SUMIFS(測量台帳1ｔ[入金額],測量台帳1ｔ[精算
グループ],確報【４月】!$H72,測量台帳1ｔ[入金月（月のみ）],確報【４月】!$A$1,測量台帳1ｔ[NC区分],"多摩")+SUMIFS(測量台帳1__2ｔ[入金額(後)],測量台帳1__2ｔ[精算
グループ(後)],確報【４月】!$H72,測量台帳1__2ｔ[入金月(後)（月のみ）],確報【４月】!$A$1,測量台帳1__2ｔ[NC区分],"多摩")+SUMIFS(台帳表ｔ[金額],台帳表ｔ[精算
グループ],確報【４月】!$H72,台帳表ｔ[入金月（月のみ）],確報【４月】!$A$1,台帳表ｔ[ＮＣ区分],"西部")+SUMIFS(測量台帳1ｔ[入金額],測量台帳1ｔ[精算
グループ],確報【４月】!$H72,測量台帳1ｔ[入金月（月のみ）],確報【４月】!$A$1,測量台帳1ｔ[NC区分],"西部")+SUMIFS(測量台帳1__2ｔ[入金額(後)],測量台帳1__2ｔ[精算
グループ(後)],確報【４月】!$H72,測量台帳1__2ｔ[入金月(後)（月のみ）],確報【４月】!$A$1,測量台帳1__2ｔ[NC区分],"西部")</f>
        <v>0</v>
      </c>
      <c r="R72" s="280">
        <v>101</v>
      </c>
      <c r="S72" s="285">
        <f>SUMIFS(台帳表ｋ[金額],台帳表ｋ[精算
グループ],確報【４月】!$H72,台帳表ｋ[入金月（月のみ）],確報【４月】!$A$1,台帳表ｋ[事務所/分室],"神")+SUMIFS(測量台帳1ｋ[入金額],測量台帳1ｋ[精算
グループ],確報【４月】!$H72,測量台帳1ｋ[入金月（月のみ）],確報【４月】!$A$1,測量台帳1ｋ[NC区分],"神奈川")+SUMIFS(測量台帳1__2ｋ[入金額(後)],測量台帳1__2ｋ[精算
グループ(後)],確報【４月】!$H72,測量台帳1__2ｋ[入金月(後)（月のみ）],確報【４月】!$A$1,測量台帳1__2ｋ[NC区分],"神奈川")</f>
        <v>0</v>
      </c>
      <c r="T72" s="292">
        <v>101</v>
      </c>
      <c r="U72" s="246">
        <f>SUMIFS(台帳表ｋ[金額],台帳表ｋ[精算
グループ],確報【４月】!$H72,台帳表ｋ[入金月（月のみ）],確報【４月】!$A$1,台帳表ｋ[事務所/分室],"湘")+SUMIFS(測量台帳1ｋ[入金額],測量台帳1ｋ[精算
グループ],確報【４月】!$H72,測量台帳1ｋ[入金月（月のみ）],確報【４月】!$A$1,測量台帳1ｋ[NC区分],"湘南")+SUMIFS(測量台帳1__2ｋ[入金額(後)],測量台帳1__2ｋ[精算
グループ(後)],確報【４月】!$H72,測量台帳1__2ｋ[入金月(後)（月のみ）],確報【４月】!$A$1,測量台帳1__2ｋ[NC区分],"湘南")</f>
        <v>0</v>
      </c>
      <c r="V72" s="245"/>
      <c r="W72" s="246" cm="1">
        <f t="array" ref="W72">INDEX(設備G入力用!$F$2:$Q$72,ROW(A67), MATCH($A$1,設備G入力用!$F$2:$Q$2,0))</f>
        <v>0</v>
      </c>
      <c r="X72" s="30">
        <f t="shared" si="7"/>
        <v>0</v>
      </c>
      <c r="AD72" s="10"/>
      <c r="AE72" s="10"/>
      <c r="AF72" s="202" t="str">
        <f>IFERROR(_xlfn.XLOOKUP(確報【４月】!$AE72,台帳表ｓ[整理番号],台帳表ｓ[繁閑調整]),"")</f>
        <v/>
      </c>
      <c r="AG72" s="277" t="str">
        <f>IFERROR(_xlfn.XLOOKUP(確報【４月】!$AE72,台帳表ｓ[整理番号],台帳表ｓ[精算
グループ]),"")</f>
        <v/>
      </c>
      <c r="AH72" s="278" t="str">
        <f>IFERROR(_xlfn.XLOOKUP(確報【４月】!$AE72,台帳表ｓ[整理番号],台帳表ｓ[請求書発行番号]),"")</f>
        <v/>
      </c>
      <c r="AI72" s="269" t="str">
        <f>IFERROR(_xlfn.XLOOKUP(確報【４月】!$AE72,台帳表ｓ[整理番号],台帳表ｓ[繁閑調整金]),"")</f>
        <v/>
      </c>
      <c r="AJ72" s="275"/>
      <c r="AL72" s="202" t="str">
        <f>IFERROR(_xlfn.XLOOKUP(確報【４月】!AK72,台帳表ｔ[整理番号],台帳表ｔ[繁閑調整]),"")</f>
        <v/>
      </c>
      <c r="AM72" s="277" t="str">
        <f>IFERROR(_xlfn.XLOOKUP(確報【４月】!AK72,台帳表ｔ[整理番号],台帳表ｔ[精算
グループ]),"")</f>
        <v/>
      </c>
      <c r="AN72" s="278" t="str">
        <f>IFERROR(_xlfn.XLOOKUP(確報【４月】!AK72,台帳表ｔ[整理番号],台帳表ｔ[請求書発行番号]),"")</f>
        <v/>
      </c>
      <c r="AO72" s="269" t="str">
        <f>IFERROR(_xlfn.XLOOKUP(確報【４月】!AK72,台帳表ｔ[整理番号],台帳表ｔ[繁閑調整金]),"")</f>
        <v/>
      </c>
      <c r="AP72" s="275"/>
      <c r="AR72" s="202" t="str">
        <f>IFERROR(_xlfn.XLOOKUP(確報【４月】!AQ72,台帳表ｋ[整理番号],台帳表ｋ[繁閑調整]),"")</f>
        <v/>
      </c>
      <c r="AS72" s="277" t="str">
        <f>IFERROR(_xlfn.XLOOKUP(確報【４月】!AQ72,台帳表ｋ[整理番号],台帳表ｋ[精算
グループ]),"")</f>
        <v/>
      </c>
      <c r="AT72" s="278" t="str">
        <f>IFERROR(_xlfn.XLOOKUP(確報【４月】!AQ72,台帳表ｋ[整理番号],台帳表ｋ[請求書発行番号]),"")</f>
        <v/>
      </c>
      <c r="AU72" s="269" t="str">
        <f>IFERROR(_xlfn.XLOOKUP(確報【４月】!AQ72,台帳表ｋ[整理番号],台帳表ｋ[繁閑調整金]),"")</f>
        <v/>
      </c>
      <c r="AV72" s="275"/>
      <c r="AX72" s="202" t="str">
        <f>IFERROR(_xlfn.XLOOKUP(確報【４月】!AW72,台帳表ｋ[整理番号],台帳表ｋ[繁閑調整]),"")</f>
        <v/>
      </c>
      <c r="AY72" s="277" t="str">
        <f>IFERROR(_xlfn.XLOOKUP(確報【４月】!AW72,台帳表ｋ[整理番号],台帳表ｋ[精算
グループ]),"")</f>
        <v/>
      </c>
      <c r="AZ72" s="278" t="str">
        <f>IFERROR(_xlfn.XLOOKUP(確報【４月】!AW72,台帳表ｋ[整理番号],台帳表ｋ[請求書発行番号]),"")</f>
        <v/>
      </c>
      <c r="BA72" s="269" t="str">
        <f>IFERROR(_xlfn.XLOOKUP(確報【４月】!AW72,台帳表ｋ[整理番号],台帳表ｋ[繁閑調整金]),"")</f>
        <v/>
      </c>
    </row>
    <row r="73" spans="1:53" ht="16.350000000000001" customHeight="1" thickBot="1">
      <c r="A73" s="927"/>
      <c r="B73" s="928"/>
      <c r="C73" s="976"/>
      <c r="D73" s="977"/>
      <c r="E73" s="978"/>
      <c r="F73" s="113" t="s">
        <v>16563</v>
      </c>
      <c r="G73" s="56" t="s">
        <v>16606</v>
      </c>
      <c r="H73" s="281">
        <v>103</v>
      </c>
      <c r="I73" s="289">
        <f>SUMIFS(台帳表ｓ[金額],台帳表ｓ[精算
グループ],確報【４月】!$H73,台帳表ｓ[入金月（月のみ）],確報【４月】!$A$1,台帳表ｓ[ＮＣ区分],"西部")+SUMIFS(測量台帳1ｓ[入金額],測量台帳1ｓ[精算
グループ],確報【４月】!$H73,測量台帳1ｓ[入金月（月のみ）],確報【４月】!$A$1,測量台帳1ｓ[NC区分],"西部")+SUMIFS(測量台帳1__2ｓ[入金額(後)],測量台帳1__2ｓ[精算
グループ(後)],確報【４月】!$H73,測量台帳1__2ｓ[入金月(後)（月のみ）],確報【４月】!$A$1,測量台帳1__2ｓ[NC区分],"西部")</f>
        <v>0</v>
      </c>
      <c r="J73" s="293">
        <v>103</v>
      </c>
      <c r="K73" s="289">
        <f>SUMIFS(台帳表ｓ[金額],台帳表ｓ[精算
グループ],確報【４月】!$H73,台帳表ｓ[入金月（月のみ）],確報【４月】!$A$1,台帳表ｓ[ＮＣ区分],"埼玉")+SUMIFS(測量台帳1ｓ[入金額],測量台帳1ｓ[精算
グループ],確報【４月】!$H73,測量台帳1ｓ[入金月（月のみ）],確報【４月】!$A$1,測量台帳1ｓ[NC区分],"埼玉")+SUMIFS(測量台帳1__2ｓ[入金額(後)],測量台帳1__2ｓ[精算
グループ(後)],確報【４月】!$H73,測量台帳1__2ｓ[入金月(後)（月のみ）],確報【４月】!$A$1,測量台帳1__2ｓ[NC区分],"埼玉")</f>
        <v>0</v>
      </c>
      <c r="L73" s="293">
        <v>103</v>
      </c>
      <c r="M73" s="286">
        <f>SUMIFS(台帳表ｓ[金額],台帳表ｓ[精算
グループ],確報【４月】!$H73,台帳表ｓ[入金月（月のみ）],確報【４月】!$A$1,台帳表ｓ[ＮＣ区分],"北部")+SUMIFS(測量台帳1ｓ[入金額],測量台帳1ｓ[精算
グループ],確報【４月】!$H73,測量台帳1ｓ[入金月（月のみ）],確報【４月】!$A$1,測量台帳1ｓ[NC区分],"北部")+SUMIFS(測量台帳1__2ｓ[入金額(後)],測量台帳1__2ｓ[精算
グループ(後)],確報【４月】!$H73,測量台帳1__2ｓ[入金月(後)（月のみ）],確報【４月】!$A$1,測量台帳1__2ｓ[NC区分],"北部")</f>
        <v>0</v>
      </c>
      <c r="N73" s="293">
        <v>103</v>
      </c>
      <c r="O73" s="244">
        <f>SUMIFS(台帳表ｓ[金額],台帳表ｓ[精算
グループ],確報【４月】!$H73,台帳表ｓ[入金月（月のみ）],確報【４月】!$A$1,台帳表ｓ[ＮＣ区分],"南部")+SUMIFS(測量台帳1ｓ[入金額],測量台帳1ｓ[精算
グループ],確報【４月】!$H73,測量台帳1ｓ[入金月（月のみ）],確報【４月】!$A$1,測量台帳1ｓ[NC区分],"南部")+SUMIFS(測量台帳1__2ｓ[入金額(後)],測量台帳1__2ｓ[精算
グループ(後)],確報【４月】!$H73,測量台帳1__2ｓ[入金月(後)（月のみ）],確報【４月】!$A$1,測量台帳1__2ｓ[NC区分],"南部")</f>
        <v>0</v>
      </c>
      <c r="P73" s="281">
        <v>103</v>
      </c>
      <c r="Q73" s="244">
        <f>SUMIFS(台帳表ｔ[金額],台帳表ｔ[精算
グループ],確報【４月】!$H73,台帳表ｔ[入金月（月のみ）],確報【４月】!$A$1,台帳表ｔ[ＮＣ区分],"多摩")+SUMIFS(測量台帳1ｔ[入金額],測量台帳1ｔ[精算
グループ],確報【４月】!$H73,測量台帳1ｔ[入金月（月のみ）],確報【４月】!$A$1,測量台帳1ｔ[NC区分],"多摩")+SUMIFS(測量台帳1__2ｔ[入金額(後)],測量台帳1__2ｔ[精算
グループ(後)],確報【４月】!$H73,測量台帳1__2ｔ[入金月(後)（月のみ）],確報【４月】!$A$1,測量台帳1__2ｔ[NC区分],"多摩")+SUMIFS(台帳表ｔ[金額],台帳表ｔ[精算
グループ],確報【４月】!$H73,台帳表ｔ[入金月（月のみ）],確報【４月】!$A$1,台帳表ｔ[ＮＣ区分],"西部")+SUMIFS(測量台帳1ｔ[入金額],測量台帳1ｔ[精算
グループ],確報【４月】!$H73,測量台帳1ｔ[入金月（月のみ）],確報【４月】!$A$1,測量台帳1ｔ[NC区分],"西部")+SUMIFS(測量台帳1__2ｔ[入金額(後)],測量台帳1__2ｔ[精算
グループ(後)],確報【４月】!$H73,測量台帳1__2ｔ[入金月(後)（月のみ）],確報【４月】!$A$1,測量台帳1__2ｔ[NC区分],"西部")</f>
        <v>0</v>
      </c>
      <c r="R73" s="281">
        <v>103</v>
      </c>
      <c r="S73" s="286">
        <f>SUMIFS(台帳表ｋ[金額],台帳表ｋ[精算
グループ],確報【４月】!$H73,台帳表ｋ[入金月（月のみ）],確報【４月】!$A$1,台帳表ｋ[事務所/分室],"神")+SUMIFS(測量台帳1ｋ[入金額],測量台帳1ｋ[精算
グループ],確報【４月】!$H73,測量台帳1ｋ[入金月（月のみ）],確報【４月】!$A$1,測量台帳1ｋ[NC区分],"神奈川")+SUMIFS(測量台帳1__2ｋ[入金額(後)],測量台帳1__2ｋ[精算
グループ(後)],確報【４月】!$H73,測量台帳1__2ｋ[入金月(後)（月のみ）],確報【４月】!$A$1,測量台帳1__2ｋ[NC区分],"神奈川")</f>
        <v>0</v>
      </c>
      <c r="T73" s="293">
        <v>103</v>
      </c>
      <c r="U73" s="244">
        <f>SUMIFS(台帳表ｋ[金額],台帳表ｋ[精算
グループ],確報【４月】!$H73,台帳表ｋ[入金月（月のみ）],確報【４月】!$A$1,台帳表ｋ[事務所/分室],"湘")+SUMIFS(測量台帳1ｋ[入金額],測量台帳1ｋ[精算
グループ],確報【４月】!$H73,測量台帳1ｋ[入金月（月のみ）],確報【４月】!$A$1,測量台帳1ｋ[NC区分],"湘南")+SUMIFS(測量台帳1__2ｋ[入金額(後)],測量台帳1__2ｋ[精算
グループ(後)],確報【４月】!$H73,測量台帳1__2ｋ[入金月(後)（月のみ）],確報【４月】!$A$1,測量台帳1__2ｋ[NC区分],"湘南")</f>
        <v>0</v>
      </c>
      <c r="V73" s="243"/>
      <c r="W73" s="244" cm="1">
        <f t="array" ref="W73">INDEX(設備G入力用!$F$2:$Q$72,ROW(A68), MATCH($A$1,設備G入力用!$F$2:$Q$2,0))</f>
        <v>0</v>
      </c>
      <c r="X73" s="41">
        <f t="shared" si="7"/>
        <v>0</v>
      </c>
      <c r="Y73" s="16">
        <f>SUM(X71:X73)</f>
        <v>0</v>
      </c>
      <c r="Z73" s="13" t="s">
        <v>16628</v>
      </c>
      <c r="AD73" s="123"/>
      <c r="AE73" s="123"/>
      <c r="AF73" s="202" t="str">
        <f>IFERROR(_xlfn.XLOOKUP(確報【４月】!$AE73,台帳表ｓ[整理番号],台帳表ｓ[繁閑調整]),"")</f>
        <v/>
      </c>
      <c r="AG73" s="277" t="str">
        <f>IFERROR(_xlfn.XLOOKUP(確報【４月】!$AE73,台帳表ｓ[整理番号],台帳表ｓ[精算
グループ]),"")</f>
        <v/>
      </c>
      <c r="AH73" s="278" t="str">
        <f>IFERROR(_xlfn.XLOOKUP(確報【４月】!$AE73,台帳表ｓ[整理番号],台帳表ｓ[請求書発行番号]),"")</f>
        <v/>
      </c>
      <c r="AI73" s="269" t="str">
        <f>IFERROR(_xlfn.XLOOKUP(確報【４月】!$AE73,台帳表ｓ[整理番号],台帳表ｓ[繁閑調整金]),"")</f>
        <v/>
      </c>
      <c r="AJ73" s="275"/>
      <c r="AL73" s="202" t="str">
        <f>IFERROR(_xlfn.XLOOKUP(確報【４月】!AK73,台帳表ｔ[整理番号],台帳表ｔ[繁閑調整]),"")</f>
        <v/>
      </c>
      <c r="AM73" s="277" t="str">
        <f>IFERROR(_xlfn.XLOOKUP(確報【４月】!AK73,台帳表ｔ[整理番号],台帳表ｔ[精算
グループ]),"")</f>
        <v/>
      </c>
      <c r="AN73" s="278" t="str">
        <f>IFERROR(_xlfn.XLOOKUP(確報【４月】!AK73,台帳表ｔ[整理番号],台帳表ｔ[請求書発行番号]),"")</f>
        <v/>
      </c>
      <c r="AO73" s="269" t="str">
        <f>IFERROR(_xlfn.XLOOKUP(確報【４月】!AK73,台帳表ｔ[整理番号],台帳表ｔ[繁閑調整金]),"")</f>
        <v/>
      </c>
      <c r="AP73" s="275"/>
      <c r="AR73" s="202" t="str">
        <f>IFERROR(_xlfn.XLOOKUP(確報【４月】!AQ73,台帳表ｋ[整理番号],台帳表ｋ[繁閑調整]),"")</f>
        <v/>
      </c>
      <c r="AS73" s="277" t="str">
        <f>IFERROR(_xlfn.XLOOKUP(確報【４月】!AQ73,台帳表ｋ[整理番号],台帳表ｋ[精算
グループ]),"")</f>
        <v/>
      </c>
      <c r="AT73" s="278" t="str">
        <f>IFERROR(_xlfn.XLOOKUP(確報【４月】!AQ73,台帳表ｋ[整理番号],台帳表ｋ[請求書発行番号]),"")</f>
        <v/>
      </c>
      <c r="AU73" s="269" t="str">
        <f>IFERROR(_xlfn.XLOOKUP(確報【４月】!AQ73,台帳表ｋ[整理番号],台帳表ｋ[繁閑調整金]),"")</f>
        <v/>
      </c>
      <c r="AV73" s="275"/>
      <c r="AX73" s="202" t="str">
        <f>IFERROR(_xlfn.XLOOKUP(確報【４月】!AW73,台帳表ｋ[整理番号],台帳表ｋ[繁閑調整]),"")</f>
        <v/>
      </c>
      <c r="AY73" s="277" t="str">
        <f>IFERROR(_xlfn.XLOOKUP(確報【４月】!AW73,台帳表ｋ[整理番号],台帳表ｋ[精算
グループ]),"")</f>
        <v/>
      </c>
      <c r="AZ73" s="278" t="str">
        <f>IFERROR(_xlfn.XLOOKUP(確報【４月】!AW73,台帳表ｋ[整理番号],台帳表ｋ[請求書発行番号]),"")</f>
        <v/>
      </c>
      <c r="BA73" s="269" t="str">
        <f>IFERROR(_xlfn.XLOOKUP(確報【４月】!AW73,台帳表ｋ[整理番号],台帳表ｋ[繁閑調整金]),"")</f>
        <v/>
      </c>
    </row>
    <row r="74" spans="1:53" ht="16.350000000000001" customHeight="1" thickBot="1">
      <c r="A74" s="927"/>
      <c r="B74" s="926" t="s">
        <v>16629</v>
      </c>
      <c r="C74" s="976"/>
      <c r="D74" s="977"/>
      <c r="E74" s="978"/>
      <c r="F74" s="114" t="s">
        <v>16564</v>
      </c>
      <c r="G74" s="62"/>
      <c r="H74" s="282">
        <v>201</v>
      </c>
      <c r="I74" s="255">
        <f>SUMIFS(台帳表ｓ[金額],台帳表ｓ[精算
グループ],確報【４月】!$H74,台帳表ｓ[入金月（月のみ）],確報【４月】!$A$1,台帳表ｓ[ＮＣ区分],"西部")+SUMIFS(測量台帳1ｓ[入金額],測量台帳1ｓ[精算
グループ],確報【４月】!$H74,測量台帳1ｓ[入金月（月のみ）],確報【４月】!$A$1,測量台帳1ｓ[NC区分],"西部")+SUMIFS(測量台帳1__2ｓ[入金額(後)],測量台帳1__2ｓ[精算
グループ(後)],確報【４月】!$H74,測量台帳1__2ｓ[入金月(後)（月のみ）],確報【４月】!$A$1,測量台帳1__2ｓ[NC区分],"西部")</f>
        <v>0</v>
      </c>
      <c r="J74" s="294">
        <v>201</v>
      </c>
      <c r="K74" s="255">
        <f>SUMIFS(台帳表ｓ[金額],台帳表ｓ[精算
グループ],確報【４月】!$H74,台帳表ｓ[入金月（月のみ）],確報【４月】!$A$1,台帳表ｓ[ＮＣ区分],"埼玉")+SUMIFS(測量台帳1ｓ[入金額],測量台帳1ｓ[精算
グループ],確報【４月】!$H74,測量台帳1ｓ[入金月（月のみ）],確報【４月】!$A$1,測量台帳1ｓ[NC区分],"埼玉")+SUMIFS(測量台帳1__2ｓ[入金額(後)],測量台帳1__2ｓ[精算
グループ(後)],確報【４月】!$H74,測量台帳1__2ｓ[入金月(後)（月のみ）],確報【４月】!$A$1,測量台帳1__2ｓ[NC区分],"埼玉")</f>
        <v>0</v>
      </c>
      <c r="L74" s="294">
        <v>201</v>
      </c>
      <c r="M74" s="255">
        <f>SUMIFS(台帳表ｓ[金額],台帳表ｓ[精算
グループ],確報【４月】!$H74,台帳表ｓ[入金月（月のみ）],確報【４月】!$A$1,台帳表ｓ[ＮＣ区分],"北部")+SUMIFS(測量台帳1ｓ[入金額],測量台帳1ｓ[精算
グループ],確報【４月】!$H74,測量台帳1ｓ[入金月（月のみ）],確報【４月】!$A$1,測量台帳1ｓ[NC区分],"北部")+SUMIFS(測量台帳1__2ｓ[入金額(後)],測量台帳1__2ｓ[精算
グループ(後)],確報【４月】!$H74,測量台帳1__2ｓ[入金月(後)（月のみ）],確報【４月】!$A$1,測量台帳1__2ｓ[NC区分],"北部")</f>
        <v>0</v>
      </c>
      <c r="N74" s="294">
        <v>201</v>
      </c>
      <c r="O74" s="248">
        <f>SUMIFS(台帳表ｓ[金額],台帳表ｓ[精算
グループ],確報【４月】!$H74,台帳表ｓ[入金月（月のみ）],確報【４月】!$A$1,台帳表ｓ[ＮＣ区分],"南部")+SUMIFS(測量台帳1ｓ[入金額],測量台帳1ｓ[精算
グループ],確報【４月】!$H74,測量台帳1ｓ[入金月（月のみ）],確報【４月】!$A$1,測量台帳1ｓ[NC区分],"南部")+SUMIFS(測量台帳1__2ｓ[入金額(後)],測量台帳1__2ｓ[精算
グループ(後)],確報【４月】!$H74,測量台帳1__2ｓ[入金月(後)（月のみ）],確報【４月】!$A$1,測量台帳1__2ｓ[NC区分],"南部")</f>
        <v>0</v>
      </c>
      <c r="P74" s="282">
        <v>201</v>
      </c>
      <c r="Q74" s="248">
        <f>SUMIFS(台帳表ｔ[金額],台帳表ｔ[精算
グループ],確報【４月】!$H74,台帳表ｔ[入金月（月のみ）],確報【４月】!$A$1,台帳表ｔ[ＮＣ区分],"多摩")+SUMIFS(測量台帳1ｔ[入金額],測量台帳1ｔ[精算
グループ],確報【４月】!$H74,測量台帳1ｔ[入金月（月のみ）],確報【４月】!$A$1,測量台帳1ｔ[NC区分],"多摩")+SUMIFS(測量台帳1__2ｔ[入金額(後)],測量台帳1__2ｔ[精算
グループ(後)],確報【４月】!$H74,測量台帳1__2ｔ[入金月(後)（月のみ）],確報【４月】!$A$1,測量台帳1__2ｔ[NC区分],"多摩")+SUMIFS(台帳表ｔ[金額],台帳表ｔ[精算
グループ],確報【４月】!$H74,台帳表ｔ[入金月（月のみ）],確報【４月】!$A$1,台帳表ｔ[ＮＣ区分],"西部")+SUMIFS(測量台帳1ｔ[入金額],測量台帳1ｔ[精算
グループ],確報【４月】!$H74,測量台帳1ｔ[入金月（月のみ）],確報【４月】!$A$1,測量台帳1ｔ[NC区分],"西部")+SUMIFS(測量台帳1__2ｔ[入金額(後)],測量台帳1__2ｔ[精算
グループ(後)],確報【４月】!$H74,測量台帳1__2ｔ[入金月(後)（月のみ）],確報【４月】!$A$1,測量台帳1__2ｔ[NC区分],"西部")</f>
        <v>0</v>
      </c>
      <c r="R74" s="282">
        <v>201</v>
      </c>
      <c r="S74" s="255">
        <f>SUMIFS(台帳表ｋ[金額],台帳表ｋ[精算
グループ],確報【４月】!$H74,台帳表ｋ[入金月（月のみ）],確報【４月】!$A$1,台帳表ｋ[事務所/分室],"神")+SUMIFS(測量台帳1ｋ[入金額],測量台帳1ｋ[精算
グループ],確報【４月】!$H74,測量台帳1ｋ[入金月（月のみ）],確報【４月】!$A$1,測量台帳1ｋ[NC区分],"神奈川")+SUMIFS(測量台帳1__2ｋ[入金額(後)],測量台帳1__2ｋ[精算
グループ(後)],確報【４月】!$H74,測量台帳1__2ｋ[入金月(後)（月のみ）],確報【４月】!$A$1,測量台帳1__2ｋ[NC区分],"神奈川")</f>
        <v>0</v>
      </c>
      <c r="T74" s="294">
        <v>201</v>
      </c>
      <c r="U74" s="248">
        <f>SUMIFS(台帳表ｋ[金額],台帳表ｋ[精算
グループ],確報【４月】!$H74,台帳表ｋ[入金月（月のみ）],確報【４月】!$A$1,台帳表ｋ[事務所/分室],"湘")+SUMIFS(測量台帳1ｋ[入金額],測量台帳1ｋ[精算
グループ],確報【４月】!$H74,測量台帳1ｋ[入金月（月のみ）],確報【４月】!$A$1,測量台帳1ｋ[NC区分],"湘南")+SUMIFS(測量台帳1__2ｋ[入金額(後)],測量台帳1__2ｋ[精算
グループ(後)],確報【４月】!$H74,測量台帳1__2ｋ[入金月(後)（月のみ）],確報【４月】!$A$1,測量台帳1__2ｋ[NC区分],"湘南")</f>
        <v>0</v>
      </c>
      <c r="V74" s="247"/>
      <c r="W74" s="248" cm="1">
        <f t="array" ref="W74">INDEX(設備G入力用!$F$2:$Q$72,ROW(A69), MATCH($A$1,設備G入力用!$F$2:$Q$2,0))</f>
        <v>0</v>
      </c>
      <c r="X74" s="23">
        <f t="shared" si="7"/>
        <v>0</v>
      </c>
      <c r="Y74" s="115"/>
      <c r="Z74" s="116"/>
      <c r="AD74" s="123"/>
      <c r="AE74" s="123"/>
      <c r="AF74" s="202" t="str">
        <f>IFERROR(_xlfn.XLOOKUP(確報【４月】!$AE74,台帳表ｓ[整理番号],台帳表ｓ[繁閑調整]),"")</f>
        <v/>
      </c>
      <c r="AG74" s="277" t="str">
        <f>IFERROR(_xlfn.XLOOKUP(確報【４月】!$AE74,台帳表ｓ[整理番号],台帳表ｓ[精算
グループ]),"")</f>
        <v/>
      </c>
      <c r="AH74" s="278" t="str">
        <f>IFERROR(_xlfn.XLOOKUP(確報【４月】!$AE74,台帳表ｓ[整理番号],台帳表ｓ[請求書発行番号]),"")</f>
        <v/>
      </c>
      <c r="AI74" s="269" t="str">
        <f>IFERROR(_xlfn.XLOOKUP(確報【４月】!$AE74,台帳表ｓ[整理番号],台帳表ｓ[繁閑調整金]),"")</f>
        <v/>
      </c>
      <c r="AJ74" s="275"/>
      <c r="AL74" s="202" t="str">
        <f>IFERROR(_xlfn.XLOOKUP(確報【４月】!AK74,台帳表ｔ[整理番号],台帳表ｔ[繁閑調整]),"")</f>
        <v/>
      </c>
      <c r="AM74" s="277" t="str">
        <f>IFERROR(_xlfn.XLOOKUP(確報【４月】!AK74,台帳表ｔ[整理番号],台帳表ｔ[精算
グループ]),"")</f>
        <v/>
      </c>
      <c r="AN74" s="278" t="str">
        <f>IFERROR(_xlfn.XLOOKUP(確報【４月】!AK74,台帳表ｔ[整理番号],台帳表ｔ[請求書発行番号]),"")</f>
        <v/>
      </c>
      <c r="AO74" s="269" t="str">
        <f>IFERROR(_xlfn.XLOOKUP(確報【４月】!AK74,台帳表ｔ[整理番号],台帳表ｔ[繁閑調整金]),"")</f>
        <v/>
      </c>
      <c r="AP74" s="275"/>
      <c r="AR74" s="202" t="str">
        <f>IFERROR(_xlfn.XLOOKUP(確報【４月】!AQ74,台帳表ｋ[整理番号],台帳表ｋ[繁閑調整]),"")</f>
        <v/>
      </c>
      <c r="AS74" s="277" t="str">
        <f>IFERROR(_xlfn.XLOOKUP(確報【４月】!AQ74,台帳表ｋ[整理番号],台帳表ｋ[精算
グループ]),"")</f>
        <v/>
      </c>
      <c r="AT74" s="278" t="str">
        <f>IFERROR(_xlfn.XLOOKUP(確報【４月】!AQ74,台帳表ｋ[整理番号],台帳表ｋ[請求書発行番号]),"")</f>
        <v/>
      </c>
      <c r="AU74" s="269" t="str">
        <f>IFERROR(_xlfn.XLOOKUP(確報【４月】!AQ74,台帳表ｋ[整理番号],台帳表ｋ[繁閑調整金]),"")</f>
        <v/>
      </c>
      <c r="AV74" s="275"/>
      <c r="AX74" s="202" t="str">
        <f>IFERROR(_xlfn.XLOOKUP(確報【４月】!AW74,台帳表ｋ[整理番号],台帳表ｋ[繁閑調整]),"")</f>
        <v/>
      </c>
      <c r="AY74" s="277" t="str">
        <f>IFERROR(_xlfn.XLOOKUP(確報【４月】!AW74,台帳表ｋ[整理番号],台帳表ｋ[精算
グループ]),"")</f>
        <v/>
      </c>
      <c r="AZ74" s="278" t="str">
        <f>IFERROR(_xlfn.XLOOKUP(確報【４月】!AW74,台帳表ｋ[整理番号],台帳表ｋ[請求書発行番号]),"")</f>
        <v/>
      </c>
      <c r="BA74" s="269" t="str">
        <f>IFERROR(_xlfn.XLOOKUP(確報【４月】!AW74,台帳表ｋ[整理番号],台帳表ｋ[繁閑調整金]),"")</f>
        <v/>
      </c>
    </row>
    <row r="75" spans="1:53" ht="16.350000000000001" customHeight="1" thickBot="1">
      <c r="A75" s="927"/>
      <c r="B75" s="927"/>
      <c r="C75" s="976"/>
      <c r="D75" s="977"/>
      <c r="E75" s="978"/>
      <c r="F75" s="114" t="s">
        <v>16505</v>
      </c>
      <c r="G75" s="62"/>
      <c r="H75" s="283">
        <v>202</v>
      </c>
      <c r="I75" s="285">
        <f>SUMIFS(台帳表ｓ[金額],台帳表ｓ[精算
グループ],確報【４月】!$H75,台帳表ｓ[入金月（月のみ）],確報【４月】!$A$1,台帳表ｓ[ＮＣ区分],"西部")+SUMIFS(測量台帳1ｓ[入金額],測量台帳1ｓ[精算
グループ],確報【４月】!$H75,測量台帳1ｓ[入金月（月のみ）],確報【４月】!$A$1,測量台帳1ｓ[NC区分],"西部")+SUMIFS(測量台帳1__2ｓ[入金額(後)],測量台帳1__2ｓ[精算
グループ(後)],確報【４月】!$H75,測量台帳1__2ｓ[入金月(後)（月のみ）],確報【４月】!$A$1,測量台帳1__2ｓ[NC区分],"西部")</f>
        <v>0</v>
      </c>
      <c r="J75" s="295">
        <v>202</v>
      </c>
      <c r="K75" s="285">
        <f>SUMIFS(台帳表ｓ[金額],台帳表ｓ[精算
グループ],確報【４月】!$H75,台帳表ｓ[入金月（月のみ）],確報【４月】!$A$1,台帳表ｓ[ＮＣ区分],"埼玉")+SUMIFS(測量台帳1ｓ[入金額],測量台帳1ｓ[精算
グループ],確報【４月】!$H75,測量台帳1ｓ[入金月（月のみ）],確報【４月】!$A$1,測量台帳1ｓ[NC区分],"埼玉")+SUMIFS(測量台帳1__2ｓ[入金額(後)],測量台帳1__2ｓ[精算
グループ(後)],確報【４月】!$H75,測量台帳1__2ｓ[入金月(後)（月のみ）],確報【４月】!$A$1,測量台帳1__2ｓ[NC区分],"埼玉")</f>
        <v>0</v>
      </c>
      <c r="L75" s="295">
        <v>202</v>
      </c>
      <c r="M75" s="285">
        <f>SUMIFS(台帳表ｓ[金額],台帳表ｓ[精算
グループ],確報【４月】!$H75,台帳表ｓ[入金月（月のみ）],確報【４月】!$A$1,台帳表ｓ[ＮＣ区分],"北部")+SUMIFS(測量台帳1ｓ[入金額],測量台帳1ｓ[精算
グループ],確報【４月】!$H75,測量台帳1ｓ[入金月（月のみ）],確報【４月】!$A$1,測量台帳1ｓ[NC区分],"北部")+SUMIFS(測量台帳1__2ｓ[入金額(後)],測量台帳1__2ｓ[精算
グループ(後)],確報【４月】!$H75,測量台帳1__2ｓ[入金月(後)（月のみ）],確報【４月】!$A$1,測量台帳1__2ｓ[NC区分],"北部")</f>
        <v>0</v>
      </c>
      <c r="N75" s="295">
        <v>202</v>
      </c>
      <c r="O75" s="246">
        <f>SUMIFS(台帳表ｓ[金額],台帳表ｓ[精算
グループ],確報【４月】!$H75,台帳表ｓ[入金月（月のみ）],確報【４月】!$A$1,台帳表ｓ[ＮＣ区分],"南部")+SUMIFS(測量台帳1ｓ[入金額],測量台帳1ｓ[精算
グループ],確報【４月】!$H75,測量台帳1ｓ[入金月（月のみ）],確報【４月】!$A$1,測量台帳1ｓ[NC区分],"南部")+SUMIFS(測量台帳1__2ｓ[入金額(後)],測量台帳1__2ｓ[精算
グループ(後)],確報【４月】!$H75,測量台帳1__2ｓ[入金月(後)（月のみ）],確報【４月】!$A$1,測量台帳1__2ｓ[NC区分],"南部")</f>
        <v>0</v>
      </c>
      <c r="P75" s="283">
        <v>202</v>
      </c>
      <c r="Q75" s="246">
        <f>SUMIFS(台帳表ｔ[金額],台帳表ｔ[精算
グループ],確報【４月】!$H75,台帳表ｔ[入金月（月のみ）],確報【４月】!$A$1,台帳表ｔ[ＮＣ区分],"多摩")+SUMIFS(測量台帳1ｔ[入金額],測量台帳1ｔ[精算
グループ],確報【４月】!$H75,測量台帳1ｔ[入金月（月のみ）],確報【４月】!$A$1,測量台帳1ｔ[NC区分],"多摩")+SUMIFS(測量台帳1__2ｔ[入金額(後)],測量台帳1__2ｔ[精算
グループ(後)],確報【４月】!$H75,測量台帳1__2ｔ[入金月(後)（月のみ）],確報【４月】!$A$1,測量台帳1__2ｔ[NC区分],"多摩")+SUMIFS(台帳表ｔ[金額],台帳表ｔ[精算
グループ],確報【４月】!$H75,台帳表ｔ[入金月（月のみ）],確報【４月】!$A$1,台帳表ｔ[ＮＣ区分],"西部")+SUMIFS(測量台帳1ｔ[入金額],測量台帳1ｔ[精算
グループ],確報【４月】!$H75,測量台帳1ｔ[入金月（月のみ）],確報【４月】!$A$1,測量台帳1ｔ[NC区分],"西部")+SUMIFS(測量台帳1__2ｔ[入金額(後)],測量台帳1__2ｔ[精算
グループ(後)],確報【４月】!$H75,測量台帳1__2ｔ[入金月(後)（月のみ）],確報【４月】!$A$1,測量台帳1__2ｔ[NC区分],"西部")</f>
        <v>0</v>
      </c>
      <c r="R75" s="283">
        <v>202</v>
      </c>
      <c r="S75" s="285">
        <f>SUMIFS(台帳表ｋ[金額],台帳表ｋ[精算
グループ],確報【４月】!$H75,台帳表ｋ[入金月（月のみ）],確報【４月】!$A$1,台帳表ｋ[事務所/分室],"神")+SUMIFS(測量台帳1ｋ[入金額],測量台帳1ｋ[精算
グループ],確報【４月】!$H75,測量台帳1ｋ[入金月（月のみ）],確報【４月】!$A$1,測量台帳1ｋ[NC区分],"神奈川")+SUMIFS(測量台帳1__2ｋ[入金額(後)],測量台帳1__2ｋ[精算
グループ(後)],確報【４月】!$H75,測量台帳1__2ｋ[入金月(後)（月のみ）],確報【４月】!$A$1,測量台帳1__2ｋ[NC区分],"神奈川")</f>
        <v>0</v>
      </c>
      <c r="T75" s="295">
        <v>202</v>
      </c>
      <c r="U75" s="246">
        <f>SUMIFS(台帳表ｋ[金額],台帳表ｋ[精算
グループ],確報【４月】!$H75,台帳表ｋ[入金月（月のみ）],確報【４月】!$A$1,台帳表ｋ[事務所/分室],"湘")+SUMIFS(測量台帳1ｋ[入金額],測量台帳1ｋ[精算
グループ],確報【４月】!$H75,測量台帳1ｋ[入金月（月のみ）],確報【４月】!$A$1,測量台帳1ｋ[NC区分],"湘南")+SUMIFS(測量台帳1__2ｋ[入金額(後)],測量台帳1__2ｋ[精算
グループ(後)],確報【４月】!$H75,測量台帳1__2ｋ[入金月(後)（月のみ）],確報【４月】!$A$1,測量台帳1__2ｋ[NC区分],"湘南")</f>
        <v>0</v>
      </c>
      <c r="V75" s="245"/>
      <c r="W75" s="246" cm="1">
        <f t="array" ref="W75">INDEX(設備G入力用!$F$2:$Q$72,ROW(A70), MATCH($A$1,設備G入力用!$F$2:$Q$2,0))</f>
        <v>0</v>
      </c>
      <c r="X75" s="30">
        <f t="shared" si="7"/>
        <v>0</v>
      </c>
      <c r="AA75" s="1067" t="s">
        <v>16630</v>
      </c>
      <c r="AB75" s="117" t="s">
        <v>16631</v>
      </c>
      <c r="AC75" s="118">
        <f>I70+K70+M70+O70+Q70+S70+U70+W70</f>
        <v>0</v>
      </c>
      <c r="AE75" s="125"/>
      <c r="AF75" s="202" t="str">
        <f>IFERROR(_xlfn.XLOOKUP(確報【４月】!$AE75,台帳表ｓ[整理番号],台帳表ｓ[繁閑調整]),"")</f>
        <v/>
      </c>
      <c r="AG75" s="277" t="str">
        <f>IFERROR(_xlfn.XLOOKUP(確報【４月】!$AE75,台帳表ｓ[整理番号],台帳表ｓ[精算
グループ]),"")</f>
        <v/>
      </c>
      <c r="AH75" s="278" t="str">
        <f>IFERROR(_xlfn.XLOOKUP(確報【４月】!$AE75,台帳表ｓ[整理番号],台帳表ｓ[請求書発行番号]),"")</f>
        <v/>
      </c>
      <c r="AI75" s="269" t="str">
        <f>IFERROR(_xlfn.XLOOKUP(確報【４月】!$AE75,台帳表ｓ[整理番号],台帳表ｓ[繁閑調整金]),"")</f>
        <v/>
      </c>
      <c r="AJ75" s="275"/>
      <c r="AL75" s="202" t="str">
        <f>IFERROR(_xlfn.XLOOKUP(確報【４月】!AK75,台帳表ｔ[整理番号],台帳表ｔ[繁閑調整]),"")</f>
        <v/>
      </c>
      <c r="AM75" s="277" t="str">
        <f>IFERROR(_xlfn.XLOOKUP(確報【４月】!AK75,台帳表ｔ[整理番号],台帳表ｔ[精算
グループ]),"")</f>
        <v/>
      </c>
      <c r="AN75" s="278" t="str">
        <f>IFERROR(_xlfn.XLOOKUP(確報【４月】!AK75,台帳表ｔ[整理番号],台帳表ｔ[請求書発行番号]),"")</f>
        <v/>
      </c>
      <c r="AO75" s="269" t="str">
        <f>IFERROR(_xlfn.XLOOKUP(確報【４月】!AK75,台帳表ｔ[整理番号],台帳表ｔ[繁閑調整金]),"")</f>
        <v/>
      </c>
      <c r="AP75" s="275"/>
      <c r="AR75" s="202" t="str">
        <f>IFERROR(_xlfn.XLOOKUP(確報【４月】!AQ75,台帳表ｋ[整理番号],台帳表ｋ[繁閑調整]),"")</f>
        <v/>
      </c>
      <c r="AS75" s="277" t="str">
        <f>IFERROR(_xlfn.XLOOKUP(確報【４月】!AQ75,台帳表ｋ[整理番号],台帳表ｋ[精算
グループ]),"")</f>
        <v/>
      </c>
      <c r="AT75" s="278" t="str">
        <f>IFERROR(_xlfn.XLOOKUP(確報【４月】!AQ75,台帳表ｋ[整理番号],台帳表ｋ[請求書発行番号]),"")</f>
        <v/>
      </c>
      <c r="AU75" s="269" t="str">
        <f>IFERROR(_xlfn.XLOOKUP(確報【４月】!AQ75,台帳表ｋ[整理番号],台帳表ｋ[繁閑調整金]),"")</f>
        <v/>
      </c>
      <c r="AV75" s="275"/>
      <c r="AX75" s="202" t="str">
        <f>IFERROR(_xlfn.XLOOKUP(確報【４月】!AW75,台帳表ｋ[整理番号],台帳表ｋ[繁閑調整]),"")</f>
        <v/>
      </c>
      <c r="AY75" s="277" t="str">
        <f>IFERROR(_xlfn.XLOOKUP(確報【４月】!AW75,台帳表ｋ[整理番号],台帳表ｋ[精算
グループ]),"")</f>
        <v/>
      </c>
      <c r="AZ75" s="278" t="str">
        <f>IFERROR(_xlfn.XLOOKUP(確報【４月】!AW75,台帳表ｋ[整理番号],台帳表ｋ[請求書発行番号]),"")</f>
        <v/>
      </c>
      <c r="BA75" s="269" t="str">
        <f>IFERROR(_xlfn.XLOOKUP(確報【４月】!AW75,台帳表ｋ[整理番号],台帳表ｋ[繁閑調整金]),"")</f>
        <v/>
      </c>
    </row>
    <row r="76" spans="1:53" ht="16.350000000000001" customHeight="1" thickBot="1">
      <c r="A76" s="927"/>
      <c r="B76" s="928"/>
      <c r="C76" s="979"/>
      <c r="D76" s="980"/>
      <c r="E76" s="981"/>
      <c r="F76" s="121" t="s">
        <v>16565</v>
      </c>
      <c r="G76" s="56"/>
      <c r="H76" s="281">
        <v>203</v>
      </c>
      <c r="I76" s="286">
        <f>SUMIFS(台帳表ｓ[金額],台帳表ｓ[精算
グループ],確報【４月】!$H76,台帳表ｓ[入金月（月のみ）],確報【４月】!$A$1,台帳表ｓ[ＮＣ区分],"西部")+SUMIFS(測量台帳1ｓ[入金額],測量台帳1ｓ[精算
グループ],確報【４月】!$H76,測量台帳1ｓ[入金月（月のみ）],確報【４月】!$A$1,測量台帳1ｓ[NC区分],"西部")+SUMIFS(測量台帳1__2ｓ[入金額(後)],測量台帳1__2ｓ[精算
グループ(後)],確報【４月】!$H76,測量台帳1__2ｓ[入金月(後)（月のみ）],確報【４月】!$A$1,測量台帳1__2ｓ[NC区分],"西部")</f>
        <v>0</v>
      </c>
      <c r="J76" s="293">
        <v>203</v>
      </c>
      <c r="K76" s="286">
        <f>SUMIFS(台帳表ｓ[金額],台帳表ｓ[精算
グループ],確報【４月】!$H76,台帳表ｓ[入金月（月のみ）],確報【４月】!$A$1,台帳表ｓ[ＮＣ区分],"埼玉")+SUMIFS(測量台帳1ｓ[入金額],測量台帳1ｓ[精算
グループ],確報【４月】!$H76,測量台帳1ｓ[入金月（月のみ）],確報【４月】!$A$1,測量台帳1ｓ[NC区分],"埼玉")+SUMIFS(測量台帳1__2ｓ[入金額(後)],測量台帳1__2ｓ[精算
グループ(後)],確報【４月】!$H76,測量台帳1__2ｓ[入金月(後)（月のみ）],確報【４月】!$A$1,測量台帳1__2ｓ[NC区分],"埼玉")</f>
        <v>0</v>
      </c>
      <c r="L76" s="293">
        <v>203</v>
      </c>
      <c r="M76" s="286">
        <f>SUMIFS(台帳表ｓ[金額],台帳表ｓ[精算
グループ],確報【４月】!$H76,台帳表ｓ[入金月（月のみ）],確報【４月】!$A$1,台帳表ｓ[ＮＣ区分],"北部")+SUMIFS(測量台帳1ｓ[入金額],測量台帳1ｓ[精算
グループ],確報【４月】!$H76,測量台帳1ｓ[入金月（月のみ）],確報【４月】!$A$1,測量台帳1ｓ[NC区分],"北部")+SUMIFS(測量台帳1__2ｓ[入金額(後)],測量台帳1__2ｓ[精算
グループ(後)],確報【４月】!$H76,測量台帳1__2ｓ[入金月(後)（月のみ）],確報【４月】!$A$1,測量台帳1__2ｓ[NC区分],"北部")</f>
        <v>0</v>
      </c>
      <c r="N76" s="293">
        <v>203</v>
      </c>
      <c r="O76" s="244">
        <f>SUMIFS(台帳表ｓ[金額],台帳表ｓ[精算
グループ],確報【４月】!$H76,台帳表ｓ[入金月（月のみ）],確報【４月】!$A$1,台帳表ｓ[ＮＣ区分],"南部")+SUMIFS(測量台帳1ｓ[入金額],測量台帳1ｓ[精算
グループ],確報【４月】!$H76,測量台帳1ｓ[入金月（月のみ）],確報【４月】!$A$1,測量台帳1ｓ[NC区分],"南部")+SUMIFS(測量台帳1__2ｓ[入金額(後)],測量台帳1__2ｓ[精算
グループ(後)],確報【４月】!$H76,測量台帳1__2ｓ[入金月(後)（月のみ）],確報【４月】!$A$1,測量台帳1__2ｓ[NC区分],"南部")</f>
        <v>0</v>
      </c>
      <c r="P76" s="281">
        <v>203</v>
      </c>
      <c r="Q76" s="244">
        <f>SUMIFS(台帳表ｔ[金額],台帳表ｔ[精算
グループ],確報【４月】!$H76,台帳表ｔ[入金月（月のみ）],確報【４月】!$A$1,台帳表ｔ[ＮＣ区分],"多摩")+SUMIFS(測量台帳1ｔ[入金額],測量台帳1ｔ[精算
グループ],確報【４月】!$H76,測量台帳1ｔ[入金月（月のみ）],確報【４月】!$A$1,測量台帳1ｔ[NC区分],"多摩")+SUMIFS(測量台帳1__2ｔ[入金額(後)],測量台帳1__2ｔ[精算
グループ(後)],確報【４月】!$H76,測量台帳1__2ｔ[入金月(後)（月のみ）],確報【４月】!$A$1,測量台帳1__2ｔ[NC区分],"多摩")</f>
        <v>0</v>
      </c>
      <c r="R76" s="281">
        <v>203</v>
      </c>
      <c r="S76" s="286">
        <f>SUMIFS(台帳表ｋ[金額],台帳表ｋ[精算
グループ],確報【４月】!$H76,台帳表ｋ[入金月（月のみ）],確報【４月】!$A$1,台帳表ｋ[事務所/分室],"神")+SUMIFS(測量台帳1ｋ[入金額],測量台帳1ｋ[精算
グループ],確報【４月】!$H76,測量台帳1ｋ[入金月（月のみ）],確報【４月】!$A$1,測量台帳1ｋ[NC区分],"神奈川")+SUMIFS(測量台帳1__2ｋ[入金額(後)],測量台帳1__2ｋ[精算
グループ(後)],確報【４月】!$H76,測量台帳1__2ｋ[入金月(後)（月のみ）],確報【４月】!$A$1,測量台帳1__2ｋ[NC区分],"神奈川")</f>
        <v>0</v>
      </c>
      <c r="T76" s="293">
        <v>203</v>
      </c>
      <c r="U76" s="244">
        <f>SUMIFS(台帳表ｋ[金額],台帳表ｋ[精算
グループ],確報【４月】!$H76,台帳表ｋ[入金月（月のみ）],確報【４月】!$A$1,台帳表ｋ[事務所/分室],"湘")+SUMIFS(測量台帳1ｋ[入金額],測量台帳1ｋ[精算
グループ],確報【４月】!$H76,測量台帳1ｋ[入金月（月のみ）],確報【４月】!$A$1,測量台帳1ｋ[NC区分],"湘南")+SUMIFS(測量台帳1__2ｋ[入金額(後)],測量台帳1__2ｋ[精算
グループ(後)],確報【４月】!$H76,測量台帳1__2ｋ[入金月(後)（月のみ）],確報【４月】!$A$1,測量台帳1__2ｋ[NC区分],"湘南")</f>
        <v>0</v>
      </c>
      <c r="V76" s="243"/>
      <c r="W76" s="244" cm="1">
        <f t="array" ref="W76">INDEX(設備G入力用!$F$2:$Q$72,ROW(A71), MATCH($A$1,設備G入力用!$F$2:$Q$2,0))</f>
        <v>0</v>
      </c>
      <c r="X76" s="41">
        <f t="shared" si="7"/>
        <v>0</v>
      </c>
      <c r="Y76" s="16">
        <f>SUM(X74:X76)</f>
        <v>0</v>
      </c>
      <c r="Z76" s="13" t="s">
        <v>16632</v>
      </c>
      <c r="AA76" s="1068"/>
      <c r="AB76" s="119"/>
      <c r="AC76" s="120"/>
      <c r="AF76" s="929" t="s">
        <v>16613</v>
      </c>
      <c r="AG76" s="930"/>
      <c r="AH76" s="992">
        <f>SUM(AI6:AI75)</f>
        <v>0</v>
      </c>
      <c r="AI76" s="993"/>
      <c r="AJ76" s="6"/>
      <c r="AL76" s="929" t="s">
        <v>16613</v>
      </c>
      <c r="AM76" s="930"/>
      <c r="AN76" s="992">
        <f>SUM(AO6:AO76)</f>
        <v>0</v>
      </c>
      <c r="AO76" s="993"/>
      <c r="AP76" s="6"/>
      <c r="AR76" s="929" t="s">
        <v>16613</v>
      </c>
      <c r="AS76" s="930"/>
      <c r="AT76" s="992">
        <f>SUM(AU6:AU75)</f>
        <v>0</v>
      </c>
      <c r="AU76" s="993"/>
      <c r="AV76" s="6"/>
      <c r="AX76" s="929" t="s">
        <v>16613</v>
      </c>
      <c r="AY76" s="930"/>
      <c r="AZ76" s="992">
        <f>SUM(BA6:BA75)</f>
        <v>0</v>
      </c>
      <c r="BA76" s="993"/>
    </row>
    <row r="77" spans="1:53" ht="16.350000000000001" customHeight="1" thickBot="1">
      <c r="A77" s="928"/>
      <c r="B77" s="262"/>
      <c r="C77" s="263"/>
      <c r="D77" s="263"/>
      <c r="E77" s="263"/>
      <c r="F77" s="121" t="s">
        <v>16633</v>
      </c>
      <c r="G77" s="56"/>
      <c r="H77" s="284"/>
      <c r="I77" s="253">
        <f>SUM(H5,I71:I76)</f>
        <v>0</v>
      </c>
      <c r="J77" s="321"/>
      <c r="K77" s="322">
        <f>SUM(J5,K71:K76)</f>
        <v>0</v>
      </c>
      <c r="L77" s="253"/>
      <c r="M77" s="253">
        <f>SUM(L5,M71:M76)</f>
        <v>0</v>
      </c>
      <c r="N77" s="321"/>
      <c r="O77" s="254">
        <f>SUM(N5,O71:O76)</f>
        <v>0</v>
      </c>
      <c r="P77" s="253"/>
      <c r="Q77" s="253">
        <f>SUM(P5,Q71:Q76)</f>
        <v>0</v>
      </c>
      <c r="R77" s="256"/>
      <c r="S77" s="322">
        <f>SUM(R5,S71:S76)</f>
        <v>0</v>
      </c>
      <c r="T77" s="253"/>
      <c r="U77" s="253">
        <f>SUM(T5,U71:U76)</f>
        <v>0</v>
      </c>
      <c r="V77" s="256"/>
      <c r="W77" s="254">
        <f>SUM(V5,W71:W76)</f>
        <v>0</v>
      </c>
      <c r="X77" s="15" t="s">
        <v>16634</v>
      </c>
      <c r="Y77" s="16">
        <f>SUM(H77:W77)</f>
        <v>0</v>
      </c>
      <c r="Z77" s="13" t="s">
        <v>16635</v>
      </c>
      <c r="AD77" s="129"/>
      <c r="AE77" s="129"/>
      <c r="AF77" s="122"/>
      <c r="AG77" s="130"/>
      <c r="AR77" s="122"/>
      <c r="AS77" s="130"/>
      <c r="AX77" s="122"/>
      <c r="AY77" s="130"/>
    </row>
    <row r="78" spans="1:53" ht="16.350000000000001" customHeight="1">
      <c r="A78" s="126"/>
      <c r="B78" s="645"/>
      <c r="C78" s="645"/>
      <c r="D78" s="646"/>
      <c r="E78" s="261"/>
      <c r="F78" s="260" t="s">
        <v>16636</v>
      </c>
      <c r="G78" s="110" t="s">
        <v>16606</v>
      </c>
      <c r="H78" s="282">
        <v>301</v>
      </c>
      <c r="I78" s="255">
        <f>SUMIFS(台帳表ｓ[金額],台帳表ｓ[精算
グループ],確報【４月】!$H78,台帳表ｓ[入金月（月のみ）],確報【４月】!$A$1,台帳表ｓ[ＮＣ区分],"西部")+SUMIFS(測量台帳1ｓ[入金額],測量台帳1ｓ[精算
グループ],確報【４月】!$H78,測量台帳1ｓ[入金月（月のみ）],確報【４月】!$A$1,測量台帳1ｓ[NC区分],"西部")+SUMIFS(測量台帳1__2ｓ[入金額(後)],測量台帳1__2ｓ[精算
グループ(後)],確報【４月】!$H78,測量台帳1__2ｓ[入金月(後)（月のみ）],確報【４月】!$A$1,測量台帳1__2ｓ[NC区分],"西部")</f>
        <v>0</v>
      </c>
      <c r="J78" s="294">
        <v>301</v>
      </c>
      <c r="K78" s="255">
        <f>SUMIFS(台帳表ｓ[金額],台帳表ｓ[精算
グループ],確報【４月】!$H78,台帳表ｓ[入金月（月のみ）],確報【４月】!$A$1,台帳表ｓ[ＮＣ区分],"埼玉")+SUMIFS(測量台帳1ｓ[入金額],測量台帳1ｓ[精算
グループ],確報【４月】!$H78,測量台帳1ｓ[入金月（月のみ）],確報【４月】!$A$1,測量台帳1ｓ[NC区分],"埼玉")+SUMIFS(測量台帳1__2ｓ[入金額(後)],測量台帳1__2ｓ[精算
グループ(後)],確報【４月】!$H78,測量台帳1__2ｓ[入金月(後)（月のみ）],確報【４月】!$A$1,測量台帳1__2ｓ[NC区分],"埼玉")</f>
        <v>0</v>
      </c>
      <c r="L78" s="294">
        <v>301</v>
      </c>
      <c r="M78" s="255">
        <f>SUMIFS(台帳表ｓ[金額],台帳表ｓ[精算
グループ],確報【４月】!$H78,台帳表ｓ[入金月（月のみ）],確報【４月】!$A$1,台帳表ｓ[ＮＣ区分],"北部")+SUMIFS(測量台帳1ｓ[入金額],測量台帳1ｓ[精算
グループ],確報【４月】!$H78,測量台帳1ｓ[入金月（月のみ）],確報【４月】!$A$1,測量台帳1ｓ[NC区分],"北部")+SUMIFS(測量台帳1__2ｓ[入金額(後)],測量台帳1__2ｓ[精算
グループ(後)],確報【４月】!$H78,測量台帳1__2ｓ[入金月(後)（月のみ）],確報【４月】!$A$1,測量台帳1__2ｓ[NC区分],"北部")</f>
        <v>0</v>
      </c>
      <c r="N78" s="294">
        <v>301</v>
      </c>
      <c r="O78" s="248">
        <f>SUMIFS(台帳表ｓ[金額],台帳表ｓ[精算
グループ],確報【４月】!$H78,台帳表ｓ[入金月（月のみ）],確報【４月】!$A$1,台帳表ｓ[ＮＣ区分],"南部")+SUMIFS(測量台帳1ｓ[入金額],測量台帳1ｓ[精算
グループ],確報【４月】!$H78,測量台帳1ｓ[入金月（月のみ）],確報【４月】!$A$1,測量台帳1ｓ[NC区分],"南部")+SUMIFS(測量台帳1__2ｓ[入金額(後)],測量台帳1__2ｓ[精算
グループ(後)],確報【４月】!$H78,測量台帳1__2ｓ[入金月(後)（月のみ）],確報【４月】!$A$1,測量台帳1__2ｓ[NC区分],"南部")</f>
        <v>0</v>
      </c>
      <c r="P78" s="282">
        <v>301</v>
      </c>
      <c r="Q78" s="248">
        <f>SUMIFS(台帳表ｔ[金額],台帳表ｔ[精算
グループ],確報【４月】!$H78,台帳表ｔ[入金月（月のみ）],確報【４月】!$A$1,台帳表ｔ[ＮＣ区分],"多摩")+SUMIFS(測量台帳1ｔ[入金額],測量台帳1ｔ[精算
グループ],確報【４月】!$H78,測量台帳1ｔ[入金月（月のみ）],確報【４月】!$A$1,測量台帳1ｔ[NC区分],"多摩")+SUMIFS(測量台帳1__2ｔ[入金額(後)],測量台帳1__2ｔ[精算
グループ(後)],確報【４月】!$H78,測量台帳1__2ｔ[入金月(後)（月のみ）],確報【４月】!$A$1,測量台帳1__2ｔ[NC区分],"多摩")</f>
        <v>0</v>
      </c>
      <c r="R78" s="282">
        <v>301</v>
      </c>
      <c r="S78" s="255">
        <f>SUMIFS(台帳表ｋ[金額],台帳表ｋ[精算
グループ],確報【４月】!$H78,台帳表ｋ[入金月（月のみ）],確報【４月】!$A$1,台帳表ｋ[事務所/分室],"神")+SUMIFS(測量台帳1ｋ[入金額],測量台帳1ｋ[精算
グループ],確報【４月】!$H78,測量台帳1ｋ[入金月（月のみ）],確報【４月】!$A$1,測量台帳1ｋ[NC区分],"神奈川")+SUMIFS(測量台帳1__2ｋ[入金額(後)],測量台帳1__2ｋ[精算
グループ(後)],確報【４月】!$H78,測量台帳1__2ｋ[入金月(後)（月のみ）],確報【４月】!$A$1,測量台帳1__2ｋ[NC区分],"神奈川")</f>
        <v>0</v>
      </c>
      <c r="T78" s="294">
        <v>301</v>
      </c>
      <c r="U78" s="248">
        <f>SUMIFS(台帳表ｋ[金額],台帳表ｋ[精算
グループ],確報【４月】!$H78,台帳表ｋ[入金月（月のみ）],確報【４月】!$A$1,台帳表ｋ[事務所/分室],"湘")+SUMIFS(測量台帳1ｋ[入金額],測量台帳1ｋ[精算
グループ],確報【４月】!$H78,測量台帳1ｋ[入金月（月のみ）],確報【４月】!$A$1,測量台帳1ｋ[NC区分],"湘南")+SUMIFS(測量台帳1__2ｋ[入金額(後)],測量台帳1__2ｋ[精算
グループ(後)],確報【４月】!$H78,測量台帳1__2ｋ[入金月(後)（月のみ）],確報【４月】!$A$1,測量台帳1__2ｋ[NC区分],"湘南")</f>
        <v>0</v>
      </c>
      <c r="V78" s="247"/>
      <c r="W78" s="248" t="str">
        <f>IFERROR(INDEX(設備G入力用!$E$3:$R$72, MATCH($H78,設備G入力用!$E$3:$E$72, 0), MATCH($A$1 &amp; "月",設備G入力用!$E$2:$R$2, 0)),"")</f>
        <v/>
      </c>
      <c r="X78" s="23">
        <f>SUM(I78,K78,M78,O78,Q78,S78,U78,W78)</f>
        <v>0</v>
      </c>
      <c r="AF78" s="122"/>
      <c r="AG78" s="122"/>
      <c r="AH78" s="130"/>
      <c r="AI78" s="131"/>
      <c r="AJ78" s="131"/>
      <c r="AL78" s="764" t="s">
        <v>16678</v>
      </c>
      <c r="AM78" s="765"/>
      <c r="AN78" s="766"/>
      <c r="AR78" s="122"/>
      <c r="AS78" s="122"/>
      <c r="AT78" s="130"/>
      <c r="AX78" s="122"/>
      <c r="AY78" s="122"/>
      <c r="AZ78" s="130"/>
    </row>
    <row r="79" spans="1:53" ht="16.350000000000001" customHeight="1">
      <c r="A79" s="641"/>
      <c r="E79" s="647"/>
      <c r="F79" s="259" t="s">
        <v>16637</v>
      </c>
      <c r="G79" s="62"/>
      <c r="H79" s="283">
        <v>302</v>
      </c>
      <c r="I79" s="285">
        <f>SUMIFS(台帳表ｓ[金額],台帳表ｓ[精算
グループ],確報【４月】!$H79,台帳表ｓ[入金月（月のみ）],確報【４月】!$A$1,台帳表ｓ[ＮＣ区分],"西部")+SUMIFS(測量台帳1ｓ[入金額],測量台帳1ｓ[精算
グループ],確報【４月】!$H79,測量台帳1ｓ[入金月（月のみ）],確報【４月】!$A$1,測量台帳1ｓ[NC区分],"西部")+SUMIFS(測量台帳1__2ｓ[入金額(後)],測量台帳1__2ｓ[精算
グループ(後)],確報【４月】!$H79,測量台帳1__2ｓ[入金月(後)（月のみ）],確報【４月】!$A$1,測量台帳1__2ｓ[NC区分],"西部")</f>
        <v>0</v>
      </c>
      <c r="J79" s="295">
        <v>302</v>
      </c>
      <c r="K79" s="285">
        <f>SUMIFS(台帳表ｓ[金額],台帳表ｓ[精算
グループ],確報【４月】!$H79,台帳表ｓ[入金月（月のみ）],確報【４月】!$A$1,台帳表ｓ[ＮＣ区分],"埼玉")+SUMIFS(測量台帳1ｓ[入金額],測量台帳1ｓ[精算
グループ],確報【４月】!$H79,測量台帳1ｓ[入金月（月のみ）],確報【４月】!$A$1,測量台帳1ｓ[NC区分],"埼玉")+SUMIFS(測量台帳1__2ｓ[入金額(後)],測量台帳1__2ｓ[精算
グループ(後)],確報【４月】!$H79,測量台帳1__2ｓ[入金月(後)（月のみ）],確報【４月】!$A$1,測量台帳1__2ｓ[NC区分],"埼玉")</f>
        <v>0</v>
      </c>
      <c r="L79" s="295">
        <v>302</v>
      </c>
      <c r="M79" s="285">
        <f>SUMIFS(台帳表ｓ[金額],台帳表ｓ[精算
グループ],確報【４月】!$H79,台帳表ｓ[入金月（月のみ）],確報【４月】!$A$1,台帳表ｓ[ＮＣ区分],"北部")+SUMIFS(測量台帳1ｓ[入金額],測量台帳1ｓ[精算
グループ],確報【４月】!$H79,測量台帳1ｓ[入金月（月のみ）],確報【４月】!$A$1,測量台帳1ｓ[NC区分],"北部")+SUMIFS(測量台帳1__2ｓ[入金額(後)],測量台帳1__2ｓ[精算
グループ(後)],確報【４月】!$H79,測量台帳1__2ｓ[入金月(後)（月のみ）],確報【４月】!$A$1,測量台帳1__2ｓ[NC区分],"北部")</f>
        <v>0</v>
      </c>
      <c r="N79" s="295">
        <v>302</v>
      </c>
      <c r="O79" s="246">
        <f>SUMIFS(台帳表ｓ[金額],台帳表ｓ[精算
グループ],確報【４月】!$H79,台帳表ｓ[入金月（月のみ）],確報【４月】!$A$1,台帳表ｓ[ＮＣ区分],"南部")+SUMIFS(測量台帳1ｓ[入金額],測量台帳1ｓ[精算
グループ],確報【４月】!$H79,測量台帳1ｓ[入金月（月のみ）],確報【４月】!$A$1,測量台帳1ｓ[NC区分],"南部")+SUMIFS(測量台帳1__2ｓ[入金額(後)],測量台帳1__2ｓ[精算
グループ(後)],確報【４月】!$H79,測量台帳1__2ｓ[入金月(後)（月のみ）],確報【４月】!$A$1,測量台帳1__2ｓ[NC区分],"南部")</f>
        <v>0</v>
      </c>
      <c r="P79" s="283">
        <v>302</v>
      </c>
      <c r="Q79" s="246">
        <f>SUMIFS(台帳表ｔ[金額],台帳表ｔ[精算
グループ],確報【４月】!$H79,台帳表ｔ[入金月（月のみ）],確報【４月】!$A$1,台帳表ｔ[ＮＣ区分],"多摩")+SUMIFS(測量台帳1ｔ[入金額],測量台帳1ｔ[精算
グループ],確報【４月】!$H79,測量台帳1ｔ[入金月（月のみ）],確報【４月】!$A$1,測量台帳1ｔ[NC区分],"多摩")+SUMIFS(測量台帳1__2ｔ[入金額(後)],測量台帳1__2ｔ[精算
グループ(後)],確報【４月】!$H79,測量台帳1__2ｔ[入金月(後)（月のみ）],確報【４月】!$A$1,測量台帳1__2ｔ[NC区分],"多摩")</f>
        <v>0</v>
      </c>
      <c r="R79" s="283">
        <v>302</v>
      </c>
      <c r="S79" s="285">
        <f>SUMIFS(台帳表ｋ[金額],台帳表ｋ[精算
グループ],確報【４月】!$H79,台帳表ｋ[入金月（月のみ）],確報【４月】!$A$1,台帳表ｋ[事務所/分室],"神")+SUMIFS(測量台帳1ｋ[入金額],測量台帳1ｋ[精算
グループ],確報【４月】!$H79,測量台帳1ｋ[入金月（月のみ）],確報【４月】!$A$1,測量台帳1ｋ[NC区分],"神奈川")+SUMIFS(測量台帳1__2ｋ[入金額(後)],測量台帳1__2ｋ[精算
グループ(後)],確報【４月】!$H79,測量台帳1__2ｋ[入金月(後)（月のみ）],確報【４月】!$A$1,測量台帳1__2ｋ[NC区分],"神奈川")</f>
        <v>0</v>
      </c>
      <c r="T79" s="295">
        <v>302</v>
      </c>
      <c r="U79" s="246">
        <f>SUMIFS(台帳表ｋ[金額],台帳表ｋ[精算
グループ],確報【４月】!$H79,台帳表ｋ[入金月（月のみ）],確報【４月】!$A$1,台帳表ｋ[事務所/分室],"湘")+SUMIFS(測量台帳1ｋ[入金額],測量台帳1ｋ[精算
グループ],確報【４月】!$H79,測量台帳1ｋ[入金月（月のみ）],確報【４月】!$A$1,測量台帳1ｋ[NC区分],"湘南")+SUMIFS(測量台帳1__2ｋ[入金額(後)],測量台帳1__2ｋ[精算
グループ(後)],確報【４月】!$H79,測量台帳1__2ｋ[入金月(後)（月のみ）],確報【４月】!$A$1,測量台帳1__2ｋ[NC区分],"湘南")</f>
        <v>0</v>
      </c>
      <c r="V79" s="245"/>
      <c r="W79" s="246" t="str">
        <f>IFERROR(INDEX(設備G入力用!$E$3:$R$72, MATCH($H79,設備G入力用!$E$3:$E$72, 0), MATCH($A$1 &amp; "月",設備G入力用!$E$2:$R$2, 0)),"")</f>
        <v/>
      </c>
      <c r="X79" s="30">
        <f>SUM(I79,K79,M79,O79,Q79,S79,U79,W79)</f>
        <v>0</v>
      </c>
      <c r="AF79" s="136"/>
      <c r="AG79" s="130"/>
      <c r="AL79" s="1076" t="s">
        <v>16679</v>
      </c>
      <c r="AM79" s="1076"/>
      <c r="AN79" s="767" t="s">
        <v>16680</v>
      </c>
      <c r="AR79" s="136"/>
      <c r="AS79" s="130"/>
      <c r="AX79" s="136"/>
      <c r="AY79" s="130"/>
    </row>
    <row r="80" spans="1:53" ht="16.350000000000001" customHeight="1" thickBot="1">
      <c r="A80" s="641"/>
      <c r="E80" s="647"/>
      <c r="F80" s="259" t="s">
        <v>16638</v>
      </c>
      <c r="G80" s="62" t="s">
        <v>16604</v>
      </c>
      <c r="H80" s="283">
        <v>303</v>
      </c>
      <c r="I80" s="285">
        <f>SUMIFS(台帳表ｓ[金額],台帳表ｓ[精算
グループ],確報【４月】!$H80,台帳表ｓ[入金月（月のみ）],確報【４月】!$A$1,台帳表ｓ[ＮＣ区分],"西部")+SUMIFS(測量台帳1ｓ[入金額],測量台帳1ｓ[精算
グループ],確報【４月】!$H80,測量台帳1ｓ[入金月（月のみ）],確報【４月】!$A$1,測量台帳1ｓ[NC区分],"西部")+SUMIFS(測量台帳1__2ｓ[入金額(後)],測量台帳1__2ｓ[精算
グループ(後)],確報【４月】!$H80,測量台帳1__2ｓ[入金月(後)（月のみ）],確報【４月】!$A$1,測量台帳1__2ｓ[NC区分],"西部")</f>
        <v>0</v>
      </c>
      <c r="J80" s="295">
        <v>303</v>
      </c>
      <c r="K80" s="285">
        <f>SUMIFS(台帳表ｓ[金額],台帳表ｓ[精算
グループ],確報【４月】!$H80,台帳表ｓ[入金月（月のみ）],確報【４月】!$A$1,台帳表ｓ[ＮＣ区分],"埼玉")+SUMIFS(測量台帳1ｓ[入金額],測量台帳1ｓ[精算
グループ],確報【４月】!$H80,測量台帳1ｓ[入金月（月のみ）],確報【４月】!$A$1,測量台帳1ｓ[NC区分],"埼玉")+SUMIFS(測量台帳1__2ｓ[入金額(後)],測量台帳1__2ｓ[精算
グループ(後)],確報【４月】!$H80,測量台帳1__2ｓ[入金月(後)（月のみ）],確報【４月】!$A$1,測量台帳1__2ｓ[NC区分],"埼玉")</f>
        <v>0</v>
      </c>
      <c r="L80" s="295">
        <v>303</v>
      </c>
      <c r="M80" s="285">
        <f>SUMIFS(台帳表ｓ[金額],台帳表ｓ[精算
グループ],確報【４月】!$H80,台帳表ｓ[入金月（月のみ）],確報【４月】!$A$1,台帳表ｓ[ＮＣ区分],"北部")+SUMIFS(測量台帳1ｓ[入金額],測量台帳1ｓ[精算
グループ],確報【４月】!$H80,測量台帳1ｓ[入金月（月のみ）],確報【４月】!$A$1,測量台帳1ｓ[NC区分],"北部")+SUMIFS(測量台帳1__2ｓ[入金額(後)],測量台帳1__2ｓ[精算
グループ(後)],確報【４月】!$H80,測量台帳1__2ｓ[入金月(後)（月のみ）],確報【４月】!$A$1,測量台帳1__2ｓ[NC区分],"北部")</f>
        <v>0</v>
      </c>
      <c r="N80" s="295">
        <v>303</v>
      </c>
      <c r="O80" s="246">
        <f>SUMIFS(台帳表ｓ[金額],台帳表ｓ[精算
グループ],確報【４月】!$H80,台帳表ｓ[入金月（月のみ）],確報【４月】!$A$1,台帳表ｓ[ＮＣ区分],"南部")+SUMIFS(測量台帳1ｓ[入金額],測量台帳1ｓ[精算
グループ],確報【４月】!$H80,測量台帳1ｓ[入金月（月のみ）],確報【４月】!$A$1,測量台帳1ｓ[NC区分],"南部")+SUMIFS(測量台帳1__2ｓ[入金額(後)],測量台帳1__2ｓ[精算
グループ(後)],確報【４月】!$H80,測量台帳1__2ｓ[入金月(後)（月のみ）],確報【４月】!$A$1,測量台帳1__2ｓ[NC区分],"南部")</f>
        <v>0</v>
      </c>
      <c r="P80" s="283">
        <v>303</v>
      </c>
      <c r="Q80" s="246">
        <f>SUMIFS(台帳表ｔ[金額],台帳表ｔ[精算
グループ],確報【４月】!$H80,台帳表ｔ[入金月（月のみ）],確報【４月】!$A$1,台帳表ｔ[ＮＣ区分],"多摩")+SUMIFS(測量台帳1ｔ[入金額],測量台帳1ｔ[精算
グループ],確報【４月】!$H80,測量台帳1ｔ[入金月（月のみ）],確報【４月】!$A$1,測量台帳1ｔ[NC区分],"多摩")+SUMIFS(測量台帳1__2ｔ[入金額(後)],測量台帳1__2ｔ[精算
グループ(後)],確報【４月】!$H80,測量台帳1__2ｔ[入金月(後)（月のみ）],確報【４月】!$A$1,測量台帳1__2ｔ[NC区分],"多摩")</f>
        <v>0</v>
      </c>
      <c r="R80" s="283">
        <v>303</v>
      </c>
      <c r="S80" s="285">
        <f>SUMIFS(台帳表ｋ[金額],台帳表ｋ[精算
グループ],確報【４月】!$H80,台帳表ｋ[入金月（月のみ）],確報【４月】!$A$1,台帳表ｋ[事務所/分室],"神")+SUMIFS(測量台帳1ｋ[入金額],測量台帳1ｋ[精算
グループ],確報【４月】!$H80,測量台帳1ｋ[入金月（月のみ）],確報【４月】!$A$1,測量台帳1ｋ[NC区分],"神奈川")+SUMIFS(測量台帳1__2ｋ[入金額(後)],測量台帳1__2ｋ[精算
グループ(後)],確報【４月】!$H80,測量台帳1__2ｋ[入金月(後)（月のみ）],確報【４月】!$A$1,測量台帳1__2ｋ[NC区分],"神奈川")</f>
        <v>0</v>
      </c>
      <c r="T80" s="295">
        <v>303</v>
      </c>
      <c r="U80" s="246">
        <f>SUMIFS(台帳表ｋ[金額],台帳表ｋ[精算
グループ],確報【４月】!$H80,台帳表ｋ[入金月（月のみ）],確報【４月】!$A$1,台帳表ｋ[事務所/分室],"湘")+SUMIFS(測量台帳1ｋ[入金額],測量台帳1ｋ[精算
グループ],確報【４月】!$H80,測量台帳1ｋ[入金月（月のみ）],確報【４月】!$A$1,測量台帳1ｋ[NC区分],"湘南")+SUMIFS(測量台帳1__2ｋ[入金額(後)],測量台帳1__2ｋ[精算
グループ(後)],確報【４月】!$H80,測量台帳1__2ｋ[入金月(後)（月のみ）],確報【４月】!$A$1,測量台帳1__2ｋ[NC区分],"湘南")</f>
        <v>0</v>
      </c>
      <c r="V80" s="245"/>
      <c r="W80" s="246" t="str">
        <f>IFERROR(INDEX(設備G入力用!$E$3:$R$72, MATCH($H80,設備G入力用!$E$3:$E$72, 0), MATCH($A$1 &amp; "月",設備G入力用!$E$2:$R$2, 0)),"")</f>
        <v/>
      </c>
      <c r="X80" s="30">
        <f>SUM(I80,K80,M80,O80,Q80,S80,U80,W80)</f>
        <v>0</v>
      </c>
      <c r="AA80" s="127"/>
      <c r="AF80" s="139"/>
      <c r="AG80" s="140"/>
      <c r="AL80" s="1077" t="s">
        <v>16681</v>
      </c>
      <c r="AM80" s="1077"/>
      <c r="AN80" s="744">
        <f>INDEX(設備G入力用!F75:Q79,2, MATCH($A$1,設備G入力用!$F$2:$Q$2,0))</f>
        <v>0</v>
      </c>
      <c r="AR80" s="139"/>
      <c r="AS80" s="140"/>
      <c r="AX80" s="139"/>
      <c r="AY80" s="140"/>
    </row>
    <row r="81" spans="1:50" ht="16.350000000000001" customHeight="1" thickBot="1">
      <c r="E81" s="647"/>
      <c r="F81" s="258" t="s">
        <v>3641</v>
      </c>
      <c r="G81" s="56" t="s">
        <v>16606</v>
      </c>
      <c r="H81" s="281">
        <v>304</v>
      </c>
      <c r="I81" s="286">
        <f>SUMIFS(台帳表ｓ[金額],台帳表ｓ[精算
グループ],確報【４月】!$H81,台帳表ｓ[入金月（月のみ）],確報【４月】!$A$1,台帳表ｓ[ＮＣ区分],"西部")+SUMIFS(測量台帳1ｓ[入金額],測量台帳1ｓ[精算
グループ],確報【４月】!$H81,測量台帳1ｓ[入金月（月のみ）],確報【４月】!$A$1,測量台帳1ｓ[NC区分],"西部")+SUMIFS(測量台帳1__2ｓ[入金額(後)],測量台帳1__2ｓ[精算
グループ(後)],確報【４月】!$H81,測量台帳1__2ｓ[入金月(後)（月のみ）],確報【４月】!$A$1,測量台帳1__2ｓ[NC区分],"西部")</f>
        <v>0</v>
      </c>
      <c r="J81" s="293">
        <v>304</v>
      </c>
      <c r="K81" s="286">
        <f>SUMIFS(台帳表ｓ[金額],台帳表ｓ[精算
グループ],確報【４月】!$H81,台帳表ｓ[入金月（月のみ）],確報【４月】!$A$1,台帳表ｓ[ＮＣ区分],"埼玉")+SUMIFS(測量台帳1ｓ[入金額],測量台帳1ｓ[精算
グループ],確報【４月】!$H81,測量台帳1ｓ[入金月（月のみ）],確報【４月】!$A$1,測量台帳1ｓ[NC区分],"埼玉")+SUMIFS(測量台帳1__2ｓ[入金額(後)],測量台帳1__2ｓ[精算
グループ(後)],確報【４月】!$H81,測量台帳1__2ｓ[入金月(後)（月のみ）],確報【４月】!$A$1,測量台帳1__2ｓ[NC区分],"埼玉")</f>
        <v>0</v>
      </c>
      <c r="L81" s="293">
        <v>304</v>
      </c>
      <c r="M81" s="286">
        <f>SUMIFS(台帳表ｓ[金額],台帳表ｓ[精算
グループ],確報【４月】!$H81,台帳表ｓ[入金月（月のみ）],確報【４月】!$A$1,台帳表ｓ[ＮＣ区分],"北部")+SUMIFS(測量台帳1ｓ[入金額],測量台帳1ｓ[精算
グループ],確報【４月】!$H81,測量台帳1ｓ[入金月（月のみ）],確報【４月】!$A$1,測量台帳1ｓ[NC区分],"北部")+SUMIFS(測量台帳1__2ｓ[入金額(後)],測量台帳1__2ｓ[精算
グループ(後)],確報【４月】!$H81,測量台帳1__2ｓ[入金月(後)（月のみ）],確報【４月】!$A$1,測量台帳1__2ｓ[NC区分],"北部")</f>
        <v>0</v>
      </c>
      <c r="N81" s="293">
        <v>304</v>
      </c>
      <c r="O81" s="244">
        <f>SUMIFS(台帳表ｓ[金額],台帳表ｓ[精算
グループ],確報【４月】!$H81,台帳表ｓ[入金月（月のみ）],確報【４月】!$A$1,台帳表ｓ[ＮＣ区分],"南部")+SUMIFS(測量台帳1ｓ[入金額],測量台帳1ｓ[精算
グループ],確報【４月】!$H81,測量台帳1ｓ[入金月（月のみ）],確報【４月】!$A$1,測量台帳1ｓ[NC区分],"南部")+SUMIFS(測量台帳1__2ｓ[入金額(後)],測量台帳1__2ｓ[精算
グループ(後)],確報【４月】!$H81,測量台帳1__2ｓ[入金月(後)（月のみ）],確報【４月】!$A$1,測量台帳1__2ｓ[NC区分],"南部")</f>
        <v>0</v>
      </c>
      <c r="P81" s="281">
        <v>304</v>
      </c>
      <c r="Q81" s="244">
        <f>SUMIFS(台帳表ｔ[金額],台帳表ｔ[精算
グループ],確報【４月】!$H81,台帳表ｔ[入金月（月のみ）],確報【４月】!$A$1,台帳表ｔ[ＮＣ区分],"多摩")+SUMIFS(測量台帳1ｔ[入金額],測量台帳1ｔ[精算
グループ],確報【４月】!$H81,測量台帳1ｔ[入金月（月のみ）],確報【４月】!$A$1,測量台帳1ｔ[NC区分],"多摩")+SUMIFS(測量台帳1__2ｔ[入金額(後)],測量台帳1__2ｔ[精算
グループ(後)],確報【４月】!$H81,測量台帳1__2ｔ[入金月(後)（月のみ）],確報【４月】!$A$1,測量台帳1__2ｔ[NC区分],"多摩")</f>
        <v>0</v>
      </c>
      <c r="R81" s="281">
        <v>304</v>
      </c>
      <c r="S81" s="286">
        <f>SUMIFS(台帳表ｋ[金額],台帳表ｋ[精算
グループ],確報【４月】!$H81,台帳表ｋ[入金月（月のみ）],確報【４月】!$A$1,台帳表ｋ[事務所/分室],"神")+SUMIFS(測量台帳1ｋ[入金額],測量台帳1ｋ[精算
グループ],確報【４月】!$H81,測量台帳1ｋ[入金月（月のみ）],確報【４月】!$A$1,測量台帳1ｋ[NC区分],"神奈川")+SUMIFS(測量台帳1__2ｋ[入金額(後)],測量台帳1__2ｋ[精算
グループ(後)],確報【４月】!$H81,測量台帳1__2ｋ[入金月(後)（月のみ）],確報【４月】!$A$1,測量台帳1__2ｋ[NC区分],"神奈川")</f>
        <v>0</v>
      </c>
      <c r="T81" s="293">
        <v>304</v>
      </c>
      <c r="U81" s="244">
        <f>SUMIFS(台帳表ｋ[金額],台帳表ｋ[精算
グループ],確報【４月】!$H81,台帳表ｋ[入金月（月のみ）],確報【４月】!$A$1,台帳表ｋ[事務所/分室],"湘")+SUMIFS(測量台帳1ｋ[入金額],測量台帳1ｋ[精算
グループ],確報【４月】!$H81,測量台帳1ｋ[入金月（月のみ）],確報【４月】!$A$1,測量台帳1ｋ[NC区分],"湘南")+SUMIFS(測量台帳1__2ｋ[入金額(後)],測量台帳1__2ｋ[精算
グループ(後)],確報【４月】!$H81,測量台帳1__2ｋ[入金月(後)（月のみ）],確報【４月】!$A$1,測量台帳1__2ｋ[NC区分],"湘南")</f>
        <v>0</v>
      </c>
      <c r="V81" s="243"/>
      <c r="W81" s="244" t="str">
        <f>IFERROR(INDEX(設備G入力用!$E$3:$R$72, MATCH($H81,設備G入力用!$E$3:$E$72, 0), MATCH($A$1 &amp; "月",設備G入力用!$E$2:$R$2, 0)),"")</f>
        <v/>
      </c>
      <c r="X81" s="41">
        <f>SUM(I81,K81,M81,O81,Q81,S81,U81,W81)</f>
        <v>0</v>
      </c>
      <c r="Y81" s="16">
        <f>SUM(X78:X81)</f>
        <v>0</v>
      </c>
      <c r="Z81" s="13" t="s">
        <v>16639</v>
      </c>
      <c r="AA81" s="127"/>
      <c r="AD81" s="129"/>
      <c r="AE81" s="129"/>
      <c r="AF81" s="122"/>
      <c r="AG81" s="130"/>
      <c r="AL81" s="1078" t="s">
        <v>16682</v>
      </c>
      <c r="AM81" s="1078"/>
      <c r="AN81" s="744">
        <f>INDEX(設備G入力用!F75:Q79,3, MATCH($A$1,設備G入力用!$F$2:$Q$2,0))</f>
        <v>0</v>
      </c>
    </row>
    <row r="82" spans="1:50" ht="16.350000000000001" customHeight="1" thickBot="1">
      <c r="A82" s="132"/>
      <c r="B82" s="133"/>
      <c r="C82" s="133"/>
      <c r="D82" s="133"/>
      <c r="E82" s="648"/>
      <c r="F82" s="133" t="s">
        <v>16633</v>
      </c>
      <c r="G82" s="134"/>
      <c r="H82" s="251"/>
      <c r="I82" s="252">
        <f>SUM(I78:I81)</f>
        <v>0</v>
      </c>
      <c r="J82" s="249"/>
      <c r="K82" s="252">
        <f t="shared" ref="K82:W82" si="12">SUM(K78:K81)</f>
        <v>0</v>
      </c>
      <c r="L82" s="249"/>
      <c r="M82" s="252">
        <f t="shared" si="12"/>
        <v>0</v>
      </c>
      <c r="N82" s="249"/>
      <c r="O82" s="250">
        <f t="shared" si="12"/>
        <v>0</v>
      </c>
      <c r="P82" s="249"/>
      <c r="Q82" s="250">
        <f t="shared" si="12"/>
        <v>0</v>
      </c>
      <c r="R82" s="249"/>
      <c r="S82" s="252">
        <f t="shared" si="12"/>
        <v>0</v>
      </c>
      <c r="T82" s="249"/>
      <c r="U82" s="252">
        <f t="shared" si="12"/>
        <v>0</v>
      </c>
      <c r="V82" s="251"/>
      <c r="W82" s="250">
        <f t="shared" si="12"/>
        <v>0</v>
      </c>
      <c r="X82" s="135"/>
      <c r="Z82" s="144"/>
      <c r="AD82" s="129"/>
      <c r="AE82" s="129"/>
      <c r="AF82" s="122"/>
      <c r="AG82" s="122"/>
      <c r="AH82" s="130"/>
      <c r="AL82" s="1077" t="s">
        <v>16654</v>
      </c>
      <c r="AM82" s="1077"/>
      <c r="AN82" s="744">
        <f>INDEX(設備G入力用!F75:Q80,4, MATCH($A$1,設備G入力用!$F$2:$Q$2,0))</f>
        <v>0</v>
      </c>
    </row>
    <row r="83" spans="1:50" ht="15" thickTop="1" thickBot="1">
      <c r="A83" s="137"/>
      <c r="B83" s="138" t="s">
        <v>16640</v>
      </c>
      <c r="C83" s="121"/>
      <c r="D83" s="121"/>
      <c r="E83" s="121"/>
      <c r="F83" s="121"/>
      <c r="G83" s="56"/>
      <c r="H83" s="994">
        <f>I77+I82</f>
        <v>0</v>
      </c>
      <c r="I83" s="995"/>
      <c r="J83" s="996">
        <f>K77+K82</f>
        <v>0</v>
      </c>
      <c r="K83" s="997"/>
      <c r="L83" s="996">
        <f>M77+M82</f>
        <v>0</v>
      </c>
      <c r="M83" s="997"/>
      <c r="N83" s="995">
        <f>O77+O82</f>
        <v>0</v>
      </c>
      <c r="O83" s="998"/>
      <c r="P83" s="994">
        <f>Q77+Q82</f>
        <v>0</v>
      </c>
      <c r="Q83" s="998"/>
      <c r="R83" s="994">
        <f>S77+S82</f>
        <v>0</v>
      </c>
      <c r="S83" s="997"/>
      <c r="T83" s="995">
        <f>U77+U82</f>
        <v>0</v>
      </c>
      <c r="U83" s="998"/>
      <c r="V83" s="994">
        <f>W77+W82</f>
        <v>0</v>
      </c>
      <c r="W83" s="998"/>
      <c r="X83" s="15"/>
      <c r="AF83" s="122"/>
      <c r="AL83" s="1077" t="s">
        <v>16683</v>
      </c>
      <c r="AM83" s="1077"/>
      <c r="AN83" s="744">
        <f>INDEX(設備G入力用!F76:Q81,5, MATCH($A$1,設備G入力用!$F$2:$Q$2,0))</f>
        <v>0</v>
      </c>
      <c r="AR83" s="122"/>
      <c r="AX83" s="122"/>
    </row>
    <row r="84" spans="1:50" ht="15.75" customHeight="1" thickBot="1">
      <c r="A84" s="137"/>
      <c r="B84" s="138" t="s">
        <v>16641</v>
      </c>
      <c r="C84" s="121"/>
      <c r="D84" s="121"/>
      <c r="E84" s="121"/>
      <c r="F84" s="56"/>
      <c r="G84" s="719"/>
      <c r="H84" s="1022">
        <f>SUMIF($AL$6:$AL$75,"西部",$AO$6:$AO$75)+SUMIF($AR$6:$AR$75,"西部",$AU$6:$AU$75)+SUMIF($AX$6:$AX$75,"西部",$BA$6:$BA$75)-$AH$76+AN81</f>
        <v>0</v>
      </c>
      <c r="I84" s="1023"/>
      <c r="J84" s="1023"/>
      <c r="K84" s="1023"/>
      <c r="L84" s="1023"/>
      <c r="M84" s="1023"/>
      <c r="N84" s="1023"/>
      <c r="O84" s="1024"/>
      <c r="P84" s="985">
        <f>SUMIF($AF$6:$AF$75,"多摩",$AI$6:$AI$75)+SUMIF($AR$6:$AR$75,"多摩",$AU$6:$AU$75)+SUMIF($AX$6:$AX$75,"多摩",$BA$6:$BA$75)-$AN$76+AN80</f>
        <v>0</v>
      </c>
      <c r="Q84" s="986"/>
      <c r="R84" s="985">
        <f>SUMIF($AF$6:$AF$75,"神奈川",$AI$6:$AI$75)+SUMIF($AL$6:$AL$75,"神奈川",$AO$6:$AO$75)+SUMIF($AX$6:$AX$75,"神奈川",$BA$6:$BA$75)-$AT$76+AN82</f>
        <v>0</v>
      </c>
      <c r="S84" s="1025"/>
      <c r="T84" s="1026">
        <f>SUMIF($AF$6:$AF$75,"湘南",$AI$6:$AI$75)+SUMIF($AL$6:$AL$75,"湘南",$AO$6:$AO$75)+SUMIF($AR$6:$AR$75,"湘南",$AU$6:$AU$75)-$AZ$76+AN83</f>
        <v>0</v>
      </c>
      <c r="U84" s="986"/>
      <c r="V84" s="985">
        <f>SUMIF($AF$6:$AF$75,"設備",$AI$6:$AI$75)+SUMIF($AL$6:$AL$75,"設備",$AO$6:$AO$75)+SUMIF($AR$6:$AR$75,"設備",$AU$6:$AU$75)+SUMIF($AX$6:$AX$75,"設備",$BA$6:$BA$75)</f>
        <v>0</v>
      </c>
      <c r="W84" s="986"/>
      <c r="X84" s="15"/>
      <c r="Y84" s="24">
        <f>SUM(H85:W85)</f>
        <v>0</v>
      </c>
      <c r="AA84" s="127"/>
      <c r="AB84" s="3"/>
      <c r="AC84" s="128" t="s">
        <v>16642</v>
      </c>
      <c r="AF84" s="136"/>
      <c r="AL84" s="122"/>
      <c r="AR84" s="136"/>
      <c r="AX84" s="136"/>
    </row>
    <row r="85" spans="1:50" ht="16.350000000000001" customHeight="1" thickBot="1">
      <c r="A85" s="137"/>
      <c r="B85" s="138" t="s">
        <v>16643</v>
      </c>
      <c r="C85" s="121"/>
      <c r="D85" s="121"/>
      <c r="E85" s="121"/>
      <c r="F85" s="56"/>
      <c r="G85" s="720"/>
      <c r="H85" s="987">
        <f>H83</f>
        <v>0</v>
      </c>
      <c r="I85" s="988"/>
      <c r="J85" s="989">
        <f>J83</f>
        <v>0</v>
      </c>
      <c r="K85" s="990"/>
      <c r="L85" s="989">
        <f>L83</f>
        <v>0</v>
      </c>
      <c r="M85" s="990"/>
      <c r="N85" s="989">
        <f>N83</f>
        <v>0</v>
      </c>
      <c r="O85" s="988"/>
      <c r="P85" s="987">
        <f>P83</f>
        <v>0</v>
      </c>
      <c r="Q85" s="991"/>
      <c r="R85" s="1014">
        <f>R83</f>
        <v>0</v>
      </c>
      <c r="S85" s="1015"/>
      <c r="T85" s="1016">
        <f>T83</f>
        <v>0</v>
      </c>
      <c r="U85" s="1017"/>
      <c r="V85" s="1014">
        <f>V83+V84</f>
        <v>0</v>
      </c>
      <c r="W85" s="1017"/>
      <c r="X85" s="143" t="s">
        <v>16644</v>
      </c>
      <c r="Y85" s="24">
        <f>SUM(H86:W86)</f>
        <v>126900000</v>
      </c>
      <c r="Z85" s="144"/>
      <c r="AB85" s="3"/>
      <c r="AC85" s="122"/>
      <c r="AD85" s="129"/>
      <c r="AE85" s="129"/>
      <c r="AH85" s="130"/>
      <c r="AL85" s="136"/>
    </row>
    <row r="86" spans="1:50" ht="14.25" thickBot="1">
      <c r="A86" s="137"/>
      <c r="B86" s="138" t="s">
        <v>16645</v>
      </c>
      <c r="C86" s="121"/>
      <c r="D86" s="121"/>
      <c r="E86" s="121"/>
      <c r="F86" s="121"/>
      <c r="G86" s="721"/>
      <c r="H86" s="1018">
        <f>INDEX(目標比較!$D$7:$O$7, MATCH($A$1,目標比較!$D$5:$O$5, 0))</f>
        <v>32400000</v>
      </c>
      <c r="I86" s="1019"/>
      <c r="J86" s="1019"/>
      <c r="K86" s="1019"/>
      <c r="L86" s="1019"/>
      <c r="M86" s="1019"/>
      <c r="N86" s="1019"/>
      <c r="O86" s="1019"/>
      <c r="P86" s="1008">
        <f>INDEX(目標比較!$D$14:$O$14, MATCH($A$1,目標比較!$D$5:$O$5, 0))</f>
        <v>40700000</v>
      </c>
      <c r="Q86" s="1010"/>
      <c r="R86" s="1008">
        <f>INDEX(目標比較!$D$28:$O$28,MATCH($A$1,目標比較!$D$5:$O$5,0))+INDEX(目標比較!$D$21:$O$21,MATCH($A$1,目標比較!$D$5:$O$5,0))</f>
        <v>53800000</v>
      </c>
      <c r="S86" s="1009"/>
      <c r="T86" s="1009"/>
      <c r="U86" s="1010"/>
      <c r="V86" s="1020"/>
      <c r="W86" s="1021"/>
      <c r="Y86" s="24">
        <f>SUM(H87:W87)</f>
        <v>-126900000</v>
      </c>
      <c r="AB86" s="3"/>
      <c r="AL86" s="122"/>
      <c r="AM86" s="122"/>
      <c r="AN86" s="130"/>
    </row>
    <row r="87" spans="1:50" ht="13.5" customHeight="1" thickBot="1">
      <c r="A87" s="137"/>
      <c r="B87" s="138" t="s">
        <v>16646</v>
      </c>
      <c r="C87" s="121"/>
      <c r="D87" s="121"/>
      <c r="E87" s="121"/>
      <c r="F87" s="121"/>
      <c r="G87" s="721"/>
      <c r="H87" s="1003">
        <f>H88-H86</f>
        <v>-32400000</v>
      </c>
      <c r="I87" s="1004"/>
      <c r="J87" s="1004"/>
      <c r="K87" s="1004"/>
      <c r="L87" s="1004"/>
      <c r="M87" s="1004"/>
      <c r="N87" s="1004"/>
      <c r="O87" s="1004"/>
      <c r="P87" s="1003">
        <f>P88-P86</f>
        <v>-40700000</v>
      </c>
      <c r="Q87" s="1005"/>
      <c r="R87" s="1003">
        <f>R88-R86</f>
        <v>-53800000</v>
      </c>
      <c r="S87" s="1004"/>
      <c r="T87" s="1004"/>
      <c r="U87" s="1005"/>
      <c r="V87" s="1006"/>
      <c r="W87" s="1007"/>
      <c r="Y87" s="24">
        <f>SUM(H88:W88)</f>
        <v>0</v>
      </c>
      <c r="AB87" s="3"/>
    </row>
    <row r="88" spans="1:50" ht="13.5" customHeight="1" thickBot="1">
      <c r="A88" s="137"/>
      <c r="B88" s="138" t="s">
        <v>16647</v>
      </c>
      <c r="C88" s="121"/>
      <c r="D88" s="121"/>
      <c r="E88" s="121"/>
      <c r="F88" s="56"/>
      <c r="G88" s="720"/>
      <c r="H88" s="1008">
        <f>SUM(H85:O85)+H84</f>
        <v>0</v>
      </c>
      <c r="I88" s="1009"/>
      <c r="J88" s="1009"/>
      <c r="K88" s="1009"/>
      <c r="L88" s="1009"/>
      <c r="M88" s="1009"/>
      <c r="N88" s="1009"/>
      <c r="O88" s="1010"/>
      <c r="P88" s="1008">
        <f>P85+P84</f>
        <v>0</v>
      </c>
      <c r="Q88" s="1010"/>
      <c r="R88" s="1011">
        <f>R85+T85+R84+T84</f>
        <v>0</v>
      </c>
      <c r="S88" s="1012"/>
      <c r="T88" s="1012"/>
      <c r="U88" s="1013"/>
      <c r="V88" s="965">
        <f>+V85</f>
        <v>0</v>
      </c>
      <c r="W88" s="972"/>
      <c r="AB88" s="3"/>
      <c r="AC88" s="122"/>
    </row>
    <row r="89" spans="1:50" ht="13.5" customHeight="1">
      <c r="F89" s="1028"/>
      <c r="G89" s="1029"/>
      <c r="H89" s="1030" t="s">
        <v>16648</v>
      </c>
      <c r="I89" s="1031"/>
      <c r="J89" s="1032" t="s">
        <v>16649</v>
      </c>
      <c r="K89" s="1031"/>
      <c r="L89" s="1032" t="s">
        <v>16650</v>
      </c>
      <c r="M89" s="1031"/>
      <c r="N89" s="1032" t="s">
        <v>16651</v>
      </c>
      <c r="O89" s="1031"/>
      <c r="P89" s="1032" t="s">
        <v>16652</v>
      </c>
      <c r="Q89" s="1031"/>
      <c r="R89" s="1032" t="s">
        <v>16653</v>
      </c>
      <c r="S89" s="1031"/>
      <c r="T89" s="1032" t="s">
        <v>16654</v>
      </c>
      <c r="U89" s="1031"/>
      <c r="V89" s="1032" t="s">
        <v>16655</v>
      </c>
      <c r="W89" s="1029"/>
      <c r="AB89" s="3"/>
      <c r="AF89" s="1027" t="s">
        <v>16656</v>
      </c>
      <c r="AG89" s="1027"/>
    </row>
    <row r="90" spans="1:50" ht="14.25" customHeight="1">
      <c r="F90" s="1033" t="s">
        <v>16657</v>
      </c>
      <c r="G90" s="1034"/>
      <c r="H90" s="1035">
        <f>SUMIFS(台帳表ｓ[金額],台帳表ｓ[入金月（月のみ）],$A$1,台帳表ｓ[ＮＣ区分],"西部")</f>
        <v>0</v>
      </c>
      <c r="I90" s="1002"/>
      <c r="J90" s="1002">
        <f>SUMIFS(台帳表ｓ[金額],台帳表ｓ[入金月（月のみ）],$A$1,台帳表ｓ[ＮＣ区分],"埼玉")</f>
        <v>0</v>
      </c>
      <c r="K90" s="1002"/>
      <c r="L90" s="1002">
        <f>SUMIFS(台帳表ｓ[金額],台帳表ｓ[入金月（月のみ）],$A$1,台帳表ｓ[ＮＣ区分],"北部")</f>
        <v>0</v>
      </c>
      <c r="M90" s="1002"/>
      <c r="N90" s="1002">
        <f>SUMIFS(台帳表ｓ[金額],台帳表ｓ[入金月（月のみ）],$A$1,台帳表ｓ[ＮＣ区分],"南部")</f>
        <v>0</v>
      </c>
      <c r="O90" s="1002"/>
      <c r="P90" s="1002">
        <f>SUMIFS(台帳表ｔ[金額],台帳表ｔ[入金月（月のみ）],$A$1,台帳表ｔ[ＮＣ区分],"西部")</f>
        <v>0</v>
      </c>
      <c r="Q90" s="1002"/>
      <c r="R90" s="1002">
        <f>SUMIFS(台帳表ｔ[金額],台帳表ｔ[入金月（月のみ）],$A$1,台帳表ｔ[ＮＣ区分],"多摩")</f>
        <v>0</v>
      </c>
      <c r="S90" s="1002"/>
      <c r="T90" s="1002">
        <f>SUMIFS(台帳表ｋ[金額],台帳表ｋ[入金月（月のみ）],$A$1,台帳表ｋ[事務所/分室],"神")</f>
        <v>0</v>
      </c>
      <c r="U90" s="1002"/>
      <c r="V90" s="1036">
        <f>SUMIFS(台帳表ｋ[金額],台帳表ｋ[入金月（月のみ）],$A$1,台帳表ｋ[事務所/分室],"湘")</f>
        <v>0</v>
      </c>
      <c r="W90" s="1037"/>
      <c r="AB90" s="3"/>
      <c r="AF90" s="3" t="s">
        <v>16561</v>
      </c>
      <c r="AG90" s="3">
        <v>100</v>
      </c>
      <c r="AH90" s="3" t="s">
        <v>16658</v>
      </c>
    </row>
    <row r="91" spans="1:50" ht="18.75" customHeight="1">
      <c r="F91" s="1033" t="s">
        <v>16659</v>
      </c>
      <c r="G91" s="1034"/>
      <c r="H91" s="1035">
        <f>SUMIFS(測量台帳1__2ｓ[入金額(後)],測量台帳1__2ｓ[入金月(後)（月のみ）],$A$1,測量台帳1__2ｓ[NC区分],"西部")</f>
        <v>0</v>
      </c>
      <c r="I91" s="1002"/>
      <c r="J91" s="1002">
        <f>SUMIFS(測量台帳1ｓ[入金額],測量台帳1ｓ[入金月（月のみ）],$A$1,測量台帳1ｓ[NC区分],"埼玉")</f>
        <v>0</v>
      </c>
      <c r="K91" s="1002"/>
      <c r="L91" s="1002">
        <f>+SUMIFS(測量台帳1ｓ[入金額],測量台帳1ｓ[入金月（月のみ）],$A$1,測量台帳1ｓ[NC区分],"北部")</f>
        <v>0</v>
      </c>
      <c r="M91" s="1002"/>
      <c r="N91" s="1002">
        <f>SUMIFS(測量台帳1ｓ[入金額],測量台帳1ｓ[入金月（月のみ）],$A$1,測量台帳1ｓ[NC区分],"南部")</f>
        <v>0</v>
      </c>
      <c r="O91" s="1002"/>
      <c r="P91" s="1002">
        <f>SUMIFS(測量台帳1ｔ[入金額],測量台帳1ｔ[入金月（月のみ）],$A$1,測量台帳1ｔ[NC区分],"西部")</f>
        <v>0</v>
      </c>
      <c r="Q91" s="1002"/>
      <c r="R91" s="1002">
        <f>SUMIFS(測量台帳1ｔ[入金額],測量台帳1ｔ[入金月（月のみ）],$A$1,測量台帳1ｔ[NC区分],"多摩")</f>
        <v>0</v>
      </c>
      <c r="S91" s="1002"/>
      <c r="T91" s="1002">
        <f>SUMIFS(測量台帳1ｋ[入金額],測量台帳1ｋ[入金月（月のみ）],$A$1,測量台帳1ｋ[NC区分],"神奈川")</f>
        <v>0</v>
      </c>
      <c r="U91" s="1002"/>
      <c r="V91" s="1036">
        <f>SUMIFS(測量台帳1ｋ[入金額],測量台帳1ｋ[入金月（月のみ）],$A$1,測量台帳1ｋ[NC区分],"湘南")</f>
        <v>0</v>
      </c>
      <c r="W91" s="1037"/>
      <c r="AB91" s="3"/>
      <c r="AF91" s="3" t="s">
        <v>16562</v>
      </c>
      <c r="AG91" s="3">
        <v>101</v>
      </c>
      <c r="AH91" s="3" t="s">
        <v>16660</v>
      </c>
    </row>
    <row r="92" spans="1:50" ht="18.75" customHeight="1">
      <c r="F92" s="1038" t="s">
        <v>16661</v>
      </c>
      <c r="G92" s="1039"/>
      <c r="H92" s="1035">
        <f>SUMIFS(測量台帳1ｓ[入金額],測量台帳1ｓ[入金月（月のみ）],$A$1,測量台帳1ｓ[NC区分],"西部")</f>
        <v>0</v>
      </c>
      <c r="I92" s="1002"/>
      <c r="J92" s="1002">
        <f>SUMIFS(測量台帳1__2ｓ[入金額(後)],測量台帳1__2ｓ[入金月(後)（月のみ）],$A$1,測量台帳1__2ｓ[NC区分],"埼玉")</f>
        <v>0</v>
      </c>
      <c r="K92" s="1002"/>
      <c r="L92" s="1002">
        <f>+SUMIFS(測量台帳1__2ｓ[入金額(後)],測量台帳1__2ｓ[入金月(後)（月のみ）],$A$1,測量台帳1__2ｓ[NC区分],"北部")</f>
        <v>0</v>
      </c>
      <c r="M92" s="1002"/>
      <c r="N92" s="1002">
        <f>SUMIFS(測量台帳1__2ｓ[入金額(後)],測量台帳1__2ｓ[入金月(後)（月のみ）],$A$1,測量台帳1__2ｓ[NC区分],"南部")</f>
        <v>0</v>
      </c>
      <c r="O92" s="1002"/>
      <c r="P92" s="1002">
        <f>SUMIFS(測量台帳1__2ｔ[入金額(後)],測量台帳1__2ｔ[入金月(後)（月のみ）],$A$1,測量台帳1__2ｔ[NC区分],"西部")</f>
        <v>0</v>
      </c>
      <c r="Q92" s="1002"/>
      <c r="R92" s="1002">
        <f>+SUMIFS(測量台帳1__2ｔ[入金額(後)],測量台帳1__2ｔ[入金月(後)（月のみ）],$A$1,測量台帳1__2ｔ[NC区分],"多摩")</f>
        <v>0</v>
      </c>
      <c r="S92" s="1002"/>
      <c r="T92" s="1002">
        <f>SUMIFS(測量台帳1__2ｋ[入金額(後)],測量台帳1__2ｋ[入金月(後)（月のみ）],$A$1,測量台帳1__2ｋ[NC区分],"神奈川")</f>
        <v>0</v>
      </c>
      <c r="U92" s="1002"/>
      <c r="V92" s="1036">
        <f>+SUMIFS(測量台帳1__2ｋ[入金額(後)],測量台帳1__2ｋ[入金月(後)（月のみ）],$A$1,測量台帳1__2ｋ[NC区分],"湘南")</f>
        <v>0</v>
      </c>
      <c r="W92" s="1037"/>
      <c r="AB92" s="3"/>
      <c r="AF92" s="3" t="s">
        <v>16563</v>
      </c>
      <c r="AG92" s="3">
        <v>103</v>
      </c>
    </row>
    <row r="93" spans="1:50" ht="18.75" customHeight="1">
      <c r="F93" s="1033" t="s">
        <v>16662</v>
      </c>
      <c r="G93" s="1034"/>
      <c r="H93" s="1035">
        <f>SUM(H91:I92)</f>
        <v>0</v>
      </c>
      <c r="I93" s="1040"/>
      <c r="J93" s="1002">
        <f>SUM(J91:K92)</f>
        <v>0</v>
      </c>
      <c r="K93" s="1040"/>
      <c r="L93" s="1002">
        <f>SUM(L91:M92)</f>
        <v>0</v>
      </c>
      <c r="M93" s="1040"/>
      <c r="N93" s="1002">
        <f>SUM(N91:O92)</f>
        <v>0</v>
      </c>
      <c r="O93" s="1040"/>
      <c r="P93" s="1002">
        <f>SUM(P91:Q92)</f>
        <v>0</v>
      </c>
      <c r="Q93" s="1040"/>
      <c r="R93" s="1002">
        <f>SUM(R91:S92)</f>
        <v>0</v>
      </c>
      <c r="S93" s="1002"/>
      <c r="T93" s="1002">
        <f>SUM(T91:U92)</f>
        <v>0</v>
      </c>
      <c r="U93" s="1040"/>
      <c r="V93" s="1036">
        <f>SUM(V91:W92)</f>
        <v>0</v>
      </c>
      <c r="W93" s="1037"/>
      <c r="AF93" s="3" t="s">
        <v>16564</v>
      </c>
      <c r="AG93" s="3">
        <v>201</v>
      </c>
    </row>
    <row r="94" spans="1:50" ht="19.5" customHeight="1" thickBot="1">
      <c r="F94" s="1041" t="s">
        <v>16663</v>
      </c>
      <c r="G94" s="1042"/>
      <c r="H94" s="1043">
        <f>H93+H90</f>
        <v>0</v>
      </c>
      <c r="I94" s="1044"/>
      <c r="J94" s="1044">
        <f>J93+J90</f>
        <v>0</v>
      </c>
      <c r="K94" s="1044"/>
      <c r="L94" s="1044">
        <f>L93+L90</f>
        <v>0</v>
      </c>
      <c r="M94" s="1044"/>
      <c r="N94" s="1044">
        <f>N93+N90</f>
        <v>0</v>
      </c>
      <c r="O94" s="1044"/>
      <c r="P94" s="1044">
        <f>P93+P90</f>
        <v>0</v>
      </c>
      <c r="Q94" s="1044"/>
      <c r="R94" s="1044">
        <f>R93+R90</f>
        <v>0</v>
      </c>
      <c r="S94" s="1044"/>
      <c r="T94" s="1045">
        <f>T90+T93</f>
        <v>0</v>
      </c>
      <c r="U94" s="1045"/>
      <c r="V94" s="1046">
        <f>V90+V93</f>
        <v>0</v>
      </c>
      <c r="W94" s="1047"/>
      <c r="AD94" s="3"/>
      <c r="AE94" s="3"/>
      <c r="AF94" s="3" t="s">
        <v>16505</v>
      </c>
      <c r="AG94" s="3">
        <v>202</v>
      </c>
    </row>
    <row r="95" spans="1:50" ht="12.75" thickBot="1">
      <c r="O95" s="4"/>
      <c r="P95" s="1048"/>
      <c r="Q95" s="1048"/>
      <c r="AD95" s="3"/>
      <c r="AE95" s="3"/>
      <c r="AF95" s="3" t="s">
        <v>16565</v>
      </c>
      <c r="AG95" s="3">
        <v>203</v>
      </c>
    </row>
    <row r="96" spans="1:50" ht="12.75" customHeight="1">
      <c r="F96" s="1028"/>
      <c r="G96" s="1029"/>
      <c r="H96" s="1030" t="s">
        <v>16664</v>
      </c>
      <c r="I96" s="1031"/>
      <c r="J96" s="1032" t="s">
        <v>16665</v>
      </c>
      <c r="K96" s="1031"/>
      <c r="L96" s="1049" t="s">
        <v>16666</v>
      </c>
      <c r="M96" s="1050"/>
      <c r="O96" s="4"/>
      <c r="P96" s="1048"/>
      <c r="Q96" s="1048"/>
      <c r="AD96" s="3"/>
      <c r="AE96" s="3"/>
    </row>
    <row r="97" spans="6:33" ht="18.75" customHeight="1">
      <c r="F97" s="1051" t="s">
        <v>16657</v>
      </c>
      <c r="G97" s="1052"/>
      <c r="H97" s="1053">
        <f>SUM(H90:O90)</f>
        <v>0</v>
      </c>
      <c r="I97" s="1054"/>
      <c r="J97" s="1054">
        <f>R90+P90</f>
        <v>0</v>
      </c>
      <c r="K97" s="1054"/>
      <c r="L97" s="1054">
        <f>T90+V90</f>
        <v>0</v>
      </c>
      <c r="M97" s="1055"/>
      <c r="O97" s="759"/>
      <c r="P97" s="1048"/>
      <c r="Q97" s="1048"/>
      <c r="AD97" s="3"/>
      <c r="AE97" s="3"/>
      <c r="AF97" s="3" t="s">
        <v>16667</v>
      </c>
      <c r="AG97" s="3">
        <v>301</v>
      </c>
    </row>
    <row r="98" spans="6:33" ht="18.75" customHeight="1">
      <c r="F98" s="1051" t="s">
        <v>16659</v>
      </c>
      <c r="G98" s="1052"/>
      <c r="H98" s="1056">
        <f>SUM(H91:O91)</f>
        <v>0</v>
      </c>
      <c r="I98" s="1057"/>
      <c r="J98" s="1054">
        <f t="shared" ref="J98:J100" si="13">R91+P91</f>
        <v>0</v>
      </c>
      <c r="K98" s="1054"/>
      <c r="L98" s="1054">
        <f t="shared" ref="L98:L100" si="14">T91+V91</f>
        <v>0</v>
      </c>
      <c r="M98" s="1055"/>
      <c r="O98" s="4"/>
      <c r="P98" s="1048"/>
      <c r="Q98" s="1048"/>
      <c r="AD98" s="3"/>
      <c r="AE98" s="3"/>
      <c r="AF98" s="3" t="s">
        <v>16668</v>
      </c>
      <c r="AG98" s="3">
        <v>302</v>
      </c>
    </row>
    <row r="99" spans="6:33" ht="18.75" customHeight="1">
      <c r="F99" s="1038" t="s">
        <v>16661</v>
      </c>
      <c r="G99" s="1039"/>
      <c r="H99" s="1056">
        <f>SUM(H92:O92)</f>
        <v>0</v>
      </c>
      <c r="I99" s="1057"/>
      <c r="J99" s="1054">
        <f t="shared" si="13"/>
        <v>0</v>
      </c>
      <c r="K99" s="1054"/>
      <c r="L99" s="1054">
        <f t="shared" si="14"/>
        <v>0</v>
      </c>
      <c r="M99" s="1055"/>
      <c r="O99" s="6"/>
      <c r="P99" s="1048"/>
      <c r="Q99" s="1048"/>
      <c r="AD99" s="3"/>
      <c r="AE99" s="3"/>
      <c r="AF99" s="3" t="s">
        <v>16669</v>
      </c>
      <c r="AG99" s="3">
        <v>303</v>
      </c>
    </row>
    <row r="100" spans="6:33" ht="18.75" customHeight="1">
      <c r="F100" s="1051" t="s">
        <v>16662</v>
      </c>
      <c r="G100" s="1052"/>
      <c r="H100" s="1053">
        <f>SUM(H93:O93)</f>
        <v>0</v>
      </c>
      <c r="I100" s="1054"/>
      <c r="J100" s="1054">
        <f t="shared" si="13"/>
        <v>0</v>
      </c>
      <c r="K100" s="1054"/>
      <c r="L100" s="1054">
        <f t="shared" si="14"/>
        <v>0</v>
      </c>
      <c r="M100" s="1055"/>
      <c r="N100" s="6"/>
      <c r="O100" s="6"/>
      <c r="P100" s="6"/>
      <c r="Q100" s="6"/>
      <c r="R100" s="6"/>
      <c r="S100" s="6"/>
      <c r="T100" s="1061"/>
      <c r="U100" s="1061"/>
      <c r="AD100" s="3"/>
      <c r="AE100" s="3"/>
      <c r="AF100" s="3" t="s">
        <v>16670</v>
      </c>
      <c r="AG100" s="3">
        <v>304</v>
      </c>
    </row>
    <row r="101" spans="6:33" ht="15" customHeight="1">
      <c r="F101" s="1033" t="s">
        <v>16671</v>
      </c>
      <c r="G101" s="1034"/>
      <c r="H101" s="1062">
        <f>H84</f>
        <v>0</v>
      </c>
      <c r="I101" s="1063"/>
      <c r="J101" s="1063">
        <f>P84</f>
        <v>0</v>
      </c>
      <c r="K101" s="1063"/>
      <c r="L101" s="1063">
        <f>R84+T84</f>
        <v>0</v>
      </c>
      <c r="M101" s="1064"/>
      <c r="O101" s="760"/>
      <c r="P101" s="1065"/>
      <c r="Q101" s="1065"/>
      <c r="S101" s="760"/>
      <c r="T101" s="1065"/>
      <c r="U101" s="1065"/>
      <c r="X101" s="772"/>
      <c r="AD101" s="3"/>
      <c r="AE101" s="3"/>
    </row>
    <row r="102" spans="6:33" ht="18.75" customHeight="1" thickBot="1">
      <c r="F102" s="1041" t="s">
        <v>16672</v>
      </c>
      <c r="G102" s="1042"/>
      <c r="H102" s="1058">
        <f>H100+H97+H101</f>
        <v>0</v>
      </c>
      <c r="I102" s="1059"/>
      <c r="J102" s="1059">
        <f>J97+J100+J101</f>
        <v>0</v>
      </c>
      <c r="K102" s="1059"/>
      <c r="L102" s="1059">
        <f>L97+L100+L101</f>
        <v>0</v>
      </c>
      <c r="M102" s="1060"/>
      <c r="O102" s="760"/>
      <c r="P102" s="1048"/>
      <c r="Q102" s="1048"/>
      <c r="S102" s="760"/>
      <c r="T102" s="1048"/>
      <c r="U102" s="1048"/>
      <c r="AA102" s="145"/>
      <c r="AD102" s="3"/>
      <c r="AE102" s="3"/>
    </row>
    <row r="103" spans="6:33">
      <c r="K103" s="759"/>
      <c r="M103" s="768"/>
      <c r="O103" s="759"/>
      <c r="P103" s="1048"/>
      <c r="Q103" s="1048"/>
      <c r="S103" s="759"/>
      <c r="T103" s="1048"/>
      <c r="U103" s="1090"/>
      <c r="AD103" s="3"/>
      <c r="AE103" s="3"/>
    </row>
    <row r="104" spans="6:33">
      <c r="K104" s="760"/>
      <c r="M104" s="769"/>
      <c r="O104" s="760"/>
      <c r="P104" s="1065"/>
      <c r="Q104" s="1065"/>
      <c r="S104" s="760"/>
      <c r="T104" s="1065"/>
      <c r="U104" s="1091"/>
      <c r="AD104" s="3"/>
      <c r="AE104" s="3"/>
    </row>
    <row r="105" spans="6:33">
      <c r="M105" s="770"/>
      <c r="N105" s="762"/>
      <c r="O105" s="762"/>
      <c r="P105" s="1092"/>
      <c r="Q105" s="1092"/>
      <c r="R105" s="762"/>
      <c r="S105" s="762"/>
      <c r="T105" s="1092"/>
      <c r="U105" s="1092"/>
      <c r="AD105" s="3"/>
      <c r="AE105" s="3"/>
    </row>
    <row r="106" spans="6:33">
      <c r="M106" s="771"/>
      <c r="P106" s="1088"/>
      <c r="Q106" s="1089"/>
      <c r="T106" s="1088"/>
      <c r="U106" s="1089"/>
    </row>
    <row r="107" spans="6:33">
      <c r="T107" s="4"/>
      <c r="U107" s="4"/>
    </row>
    <row r="109" spans="6:33">
      <c r="AB109" s="3"/>
    </row>
    <row r="113" spans="28:29" ht="15" customHeight="1"/>
    <row r="121" spans="28:29">
      <c r="AB121" s="146"/>
      <c r="AC121" s="50"/>
    </row>
  </sheetData>
  <mergeCells count="206">
    <mergeCell ref="P106:Q106"/>
    <mergeCell ref="T106:U106"/>
    <mergeCell ref="P103:Q103"/>
    <mergeCell ref="T103:U103"/>
    <mergeCell ref="P104:Q104"/>
    <mergeCell ref="T104:U104"/>
    <mergeCell ref="P105:Q105"/>
    <mergeCell ref="T105:U105"/>
    <mergeCell ref="F102:G102"/>
    <mergeCell ref="H102:I102"/>
    <mergeCell ref="J102:K102"/>
    <mergeCell ref="L102:M102"/>
    <mergeCell ref="P102:Q102"/>
    <mergeCell ref="T102:U102"/>
    <mergeCell ref="T100:U100"/>
    <mergeCell ref="F101:G101"/>
    <mergeCell ref="H101:I101"/>
    <mergeCell ref="J101:K101"/>
    <mergeCell ref="L101:M101"/>
    <mergeCell ref="P101:Q101"/>
    <mergeCell ref="T101:U101"/>
    <mergeCell ref="F99:G99"/>
    <mergeCell ref="H99:I99"/>
    <mergeCell ref="J99:K99"/>
    <mergeCell ref="L99:M99"/>
    <mergeCell ref="P99:Q99"/>
    <mergeCell ref="F100:G100"/>
    <mergeCell ref="H100:I100"/>
    <mergeCell ref="J100:K100"/>
    <mergeCell ref="L100:M100"/>
    <mergeCell ref="F97:G97"/>
    <mergeCell ref="H97:I97"/>
    <mergeCell ref="J97:K97"/>
    <mergeCell ref="L97:M97"/>
    <mergeCell ref="P97:Q97"/>
    <mergeCell ref="F98:G98"/>
    <mergeCell ref="H98:I98"/>
    <mergeCell ref="J98:K98"/>
    <mergeCell ref="L98:M98"/>
    <mergeCell ref="P98:Q98"/>
    <mergeCell ref="R94:S94"/>
    <mergeCell ref="T94:U94"/>
    <mergeCell ref="V94:W94"/>
    <mergeCell ref="P95:Q95"/>
    <mergeCell ref="F96:G96"/>
    <mergeCell ref="H96:I96"/>
    <mergeCell ref="J96:K96"/>
    <mergeCell ref="L96:M96"/>
    <mergeCell ref="P96:Q96"/>
    <mergeCell ref="F94:G94"/>
    <mergeCell ref="H94:I94"/>
    <mergeCell ref="J94:K94"/>
    <mergeCell ref="L94:M94"/>
    <mergeCell ref="N94:O94"/>
    <mergeCell ref="P94:Q94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F92:G92"/>
    <mergeCell ref="H92:I92"/>
    <mergeCell ref="J92:K92"/>
    <mergeCell ref="L92:M92"/>
    <mergeCell ref="N92:O92"/>
    <mergeCell ref="P92:Q92"/>
    <mergeCell ref="R92:S92"/>
    <mergeCell ref="T92:U92"/>
    <mergeCell ref="V92:W92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R89:S89"/>
    <mergeCell ref="T89:U89"/>
    <mergeCell ref="V89:W89"/>
    <mergeCell ref="AF89:AG89"/>
    <mergeCell ref="F90:G90"/>
    <mergeCell ref="H90:I90"/>
    <mergeCell ref="J90:K90"/>
    <mergeCell ref="L90:M90"/>
    <mergeCell ref="N90:O90"/>
    <mergeCell ref="P90:Q90"/>
    <mergeCell ref="F89:G89"/>
    <mergeCell ref="H89:I89"/>
    <mergeCell ref="J89:K89"/>
    <mergeCell ref="L89:M89"/>
    <mergeCell ref="N89:O89"/>
    <mergeCell ref="P89:Q89"/>
    <mergeCell ref="R90:S90"/>
    <mergeCell ref="T90:U90"/>
    <mergeCell ref="V90:W90"/>
    <mergeCell ref="H87:O87"/>
    <mergeCell ref="P87:Q87"/>
    <mergeCell ref="R87:U87"/>
    <mergeCell ref="V87:W87"/>
    <mergeCell ref="H88:O88"/>
    <mergeCell ref="P88:Q88"/>
    <mergeCell ref="R88:U88"/>
    <mergeCell ref="V88:W88"/>
    <mergeCell ref="T85:U85"/>
    <mergeCell ref="V85:W85"/>
    <mergeCell ref="H86:O86"/>
    <mergeCell ref="P86:Q86"/>
    <mergeCell ref="R86:U86"/>
    <mergeCell ref="V86:W86"/>
    <mergeCell ref="H85:I85"/>
    <mergeCell ref="J85:K85"/>
    <mergeCell ref="L85:M85"/>
    <mergeCell ref="N85:O85"/>
    <mergeCell ref="P85:Q85"/>
    <mergeCell ref="R85:S85"/>
    <mergeCell ref="T83:U83"/>
    <mergeCell ref="V83:W83"/>
    <mergeCell ref="AL83:AM83"/>
    <mergeCell ref="H84:O84"/>
    <mergeCell ref="P84:Q84"/>
    <mergeCell ref="R84:S84"/>
    <mergeCell ref="T84:U84"/>
    <mergeCell ref="V84:W84"/>
    <mergeCell ref="AL79:AM79"/>
    <mergeCell ref="AL80:AM80"/>
    <mergeCell ref="AL81:AM81"/>
    <mergeCell ref="AL82:AM82"/>
    <mergeCell ref="H83:I83"/>
    <mergeCell ref="J83:K83"/>
    <mergeCell ref="L83:M83"/>
    <mergeCell ref="N83:O83"/>
    <mergeCell ref="P83:Q83"/>
    <mergeCell ref="R83:S83"/>
    <mergeCell ref="AR76:AS76"/>
    <mergeCell ref="AT76:AU76"/>
    <mergeCell ref="AX76:AY76"/>
    <mergeCell ref="AZ76:BA76"/>
    <mergeCell ref="C71:E76"/>
    <mergeCell ref="AA71:AB71"/>
    <mergeCell ref="B74:B76"/>
    <mergeCell ref="AA75:AA76"/>
    <mergeCell ref="AF76:AG76"/>
    <mergeCell ref="AH76:AI76"/>
    <mergeCell ref="D53:D69"/>
    <mergeCell ref="E53:E58"/>
    <mergeCell ref="AA53:AB53"/>
    <mergeCell ref="AA54:AA70"/>
    <mergeCell ref="E59:E64"/>
    <mergeCell ref="E65:E69"/>
    <mergeCell ref="D70:E70"/>
    <mergeCell ref="AL76:AM76"/>
    <mergeCell ref="AN76:AO76"/>
    <mergeCell ref="D36:D52"/>
    <mergeCell ref="E36:E41"/>
    <mergeCell ref="AA6:AA22"/>
    <mergeCell ref="E12:E18"/>
    <mergeCell ref="E19:E24"/>
    <mergeCell ref="AA23:AB23"/>
    <mergeCell ref="AA24:AA34"/>
    <mergeCell ref="D25:D35"/>
    <mergeCell ref="E25:E30"/>
    <mergeCell ref="E31:E35"/>
    <mergeCell ref="AA35:AB35"/>
    <mergeCell ref="AA36:AA52"/>
    <mergeCell ref="E42:E47"/>
    <mergeCell ref="E48:E52"/>
    <mergeCell ref="AF4:AI4"/>
    <mergeCell ref="AL4:AO4"/>
    <mergeCell ref="AR4:AU4"/>
    <mergeCell ref="AX4:BA4"/>
    <mergeCell ref="A5:A77"/>
    <mergeCell ref="B5:B73"/>
    <mergeCell ref="C5:G5"/>
    <mergeCell ref="H5:I5"/>
    <mergeCell ref="J5:K5"/>
    <mergeCell ref="L5:M5"/>
    <mergeCell ref="N4:O4"/>
    <mergeCell ref="P4:Q4"/>
    <mergeCell ref="R4:S4"/>
    <mergeCell ref="T4:U4"/>
    <mergeCell ref="V4:W4"/>
    <mergeCell ref="X4:Y4"/>
    <mergeCell ref="N5:O5"/>
    <mergeCell ref="P5:Q5"/>
    <mergeCell ref="R5:S5"/>
    <mergeCell ref="T5:U5"/>
    <mergeCell ref="V5:W5"/>
    <mergeCell ref="C6:C69"/>
    <mergeCell ref="D6:D24"/>
    <mergeCell ref="E6:E11"/>
    <mergeCell ref="A1:C1"/>
    <mergeCell ref="D1:E1"/>
    <mergeCell ref="A2:G4"/>
    <mergeCell ref="H2:W2"/>
    <mergeCell ref="AA2:AC5"/>
    <mergeCell ref="H3:U3"/>
    <mergeCell ref="V3:W3"/>
    <mergeCell ref="H4:I4"/>
    <mergeCell ref="J4:K4"/>
    <mergeCell ref="L4:M4"/>
  </mergeCells>
  <phoneticPr fontId="1"/>
  <dataValidations count="4">
    <dataValidation type="list" allowBlank="1" showDropDown="1" sqref="AR6:AU75 AX6:BA75" xr:uid="{AE4C36A9-7D44-4A75-BD22-5BD437543C07}">
      <formula1>"西部,多摩,設備"</formula1>
    </dataValidation>
    <dataValidation type="list" allowBlank="1" showDropDown="1" sqref="AL6:AO75" xr:uid="{420E8ECF-CDD6-479C-A543-4BF1DF9DD9D3}">
      <formula1>"西部,神奈川,湘南,設備"</formula1>
    </dataValidation>
    <dataValidation allowBlank="1" sqref="AF6:AI75" xr:uid="{4B88F3DE-198F-4617-8F97-E56198DCE90D}"/>
    <dataValidation type="list" allowBlank="1" showInputMessage="1" showErrorMessage="1" sqref="AL76" xr:uid="{061216C1-568A-48D6-9325-60DCAAE9743F}">
      <formula1>"西部,神奈川,湘南,設備"</formula1>
    </dataValidation>
  </dataValidations>
  <printOptions horizontalCentered="1" verticalCentered="1"/>
  <pageMargins left="0.33" right="0.19685039370078741" top="0.23622047244094491" bottom="0.23622047244094491" header="0" footer="0"/>
  <pageSetup paperSize="8" scale="57" orientation="landscape" cellComments="asDisplayed" r:id="rId1"/>
  <headerFooter alignWithMargins="0"/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74C2-32CB-4083-86CC-D23C8E41EE76}">
  <sheetPr>
    <pageSetUpPr fitToPage="1"/>
  </sheetPr>
  <dimension ref="A1:BB121"/>
  <sheetViews>
    <sheetView view="pageBreakPreview" zoomScale="110" zoomScaleNormal="100" zoomScaleSheetLayoutView="11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1" sqref="F1"/>
    </sheetView>
  </sheetViews>
  <sheetFormatPr defaultColWidth="9" defaultRowHeight="12"/>
  <cols>
    <col min="1" max="1" width="2.625" style="3" customWidth="1"/>
    <col min="2" max="5" width="3.125" style="3" customWidth="1"/>
    <col min="6" max="6" width="10.625" style="3" customWidth="1"/>
    <col min="7" max="7" width="1.625" style="3" customWidth="1"/>
    <col min="8" max="8" width="2.625" style="3" customWidth="1"/>
    <col min="9" max="9" width="11" style="3" bestFit="1" customWidth="1"/>
    <col min="10" max="10" width="2.625" style="3" customWidth="1"/>
    <col min="11" max="11" width="11" style="3" customWidth="1"/>
    <col min="12" max="12" width="2.625" style="3" customWidth="1"/>
    <col min="13" max="13" width="11" style="3" customWidth="1"/>
    <col min="14" max="14" width="2.625" style="3" customWidth="1"/>
    <col min="15" max="15" width="11" style="3" customWidth="1"/>
    <col min="16" max="16" width="2.625" style="3" customWidth="1"/>
    <col min="17" max="17" width="11" style="3" bestFit="1" customWidth="1"/>
    <col min="18" max="18" width="2.625" style="3" customWidth="1"/>
    <col min="19" max="19" width="11" style="3" bestFit="1" customWidth="1"/>
    <col min="20" max="20" width="2.625" style="3" customWidth="1"/>
    <col min="21" max="21" width="11" style="3" bestFit="1" customWidth="1"/>
    <col min="22" max="22" width="2.625" style="3" customWidth="1"/>
    <col min="23" max="23" width="11" style="3" bestFit="1" customWidth="1"/>
    <col min="24" max="24" width="14.875" style="4" customWidth="1"/>
    <col min="25" max="25" width="14.875" style="5" customWidth="1"/>
    <col min="26" max="26" width="3.875" style="6" customWidth="1"/>
    <col min="27" max="27" width="3" style="3" customWidth="1"/>
    <col min="28" max="28" width="5.25" style="90" customWidth="1"/>
    <col min="29" max="29" width="10.875" style="3" bestFit="1" customWidth="1"/>
    <col min="30" max="30" width="1.625" style="77" customWidth="1"/>
    <col min="31" max="31" width="0.25" style="77" customWidth="1"/>
    <col min="32" max="32" width="9" style="3"/>
    <col min="33" max="33" width="4.125" style="3" bestFit="1" customWidth="1"/>
    <col min="34" max="34" width="9.5" style="3" bestFit="1" customWidth="1"/>
    <col min="35" max="35" width="9" style="3"/>
    <col min="36" max="36" width="1.625" style="3" customWidth="1"/>
    <col min="37" max="37" width="0.5" style="3" customWidth="1"/>
    <col min="38" max="38" width="9" style="3"/>
    <col min="39" max="39" width="5.625" style="3" customWidth="1"/>
    <col min="40" max="40" width="9.5" style="3" bestFit="1" customWidth="1"/>
    <col min="41" max="41" width="9" style="3"/>
    <col min="42" max="42" width="1.625" style="3" customWidth="1"/>
    <col min="43" max="43" width="5.25" style="3" hidden="1" customWidth="1"/>
    <col min="44" max="44" width="9" style="3"/>
    <col min="45" max="45" width="4" style="3" customWidth="1"/>
    <col min="46" max="46" width="9.5" style="3" customWidth="1"/>
    <col min="47" max="47" width="9" style="3"/>
    <col min="48" max="48" width="1.625" style="3" customWidth="1"/>
    <col min="49" max="49" width="4.625" style="3" hidden="1" customWidth="1"/>
    <col min="50" max="50" width="9" style="3"/>
    <col min="51" max="51" width="4" style="3" customWidth="1"/>
    <col min="52" max="52" width="9.5" style="3" bestFit="1" customWidth="1"/>
    <col min="53" max="16384" width="9" style="3"/>
  </cols>
  <sheetData>
    <row r="1" spans="1:54" ht="21.75" thickBot="1">
      <c r="A1" s="1066">
        <v>5</v>
      </c>
      <c r="B1" s="1066"/>
      <c r="C1" s="1066"/>
      <c r="D1" s="932" t="s">
        <v>16570</v>
      </c>
      <c r="E1" s="932"/>
      <c r="F1" s="2" t="s">
        <v>16571</v>
      </c>
      <c r="X1" s="201"/>
      <c r="AA1" s="7" t="s">
        <v>16572</v>
      </c>
      <c r="AB1" s="8"/>
      <c r="AC1" s="9"/>
      <c r="AD1" s="10"/>
      <c r="AE1" s="10"/>
    </row>
    <row r="2" spans="1:54" ht="12.75" customHeight="1" thickBot="1">
      <c r="A2" s="933"/>
      <c r="B2" s="934"/>
      <c r="C2" s="934"/>
      <c r="D2" s="934"/>
      <c r="E2" s="934"/>
      <c r="F2" s="934"/>
      <c r="G2" s="935"/>
      <c r="H2" s="942" t="s">
        <v>16573</v>
      </c>
      <c r="I2" s="943"/>
      <c r="J2" s="943"/>
      <c r="K2" s="943"/>
      <c r="L2" s="943"/>
      <c r="M2" s="943"/>
      <c r="N2" s="943"/>
      <c r="O2" s="943"/>
      <c r="P2" s="943"/>
      <c r="Q2" s="943"/>
      <c r="R2" s="943"/>
      <c r="S2" s="943"/>
      <c r="T2" s="943"/>
      <c r="U2" s="943"/>
      <c r="V2" s="943"/>
      <c r="W2" s="944"/>
      <c r="AA2" s="945" t="s">
        <v>16574</v>
      </c>
      <c r="AB2" s="946"/>
      <c r="AC2" s="947"/>
      <c r="AD2" s="10"/>
      <c r="AE2" s="10"/>
      <c r="AG2" s="11"/>
      <c r="AH2" s="11"/>
      <c r="AI2" s="11"/>
      <c r="AJ2" s="11"/>
      <c r="AK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4" ht="12.75" customHeight="1" thickBot="1">
      <c r="A3" s="936"/>
      <c r="B3" s="937"/>
      <c r="C3" s="937"/>
      <c r="D3" s="937"/>
      <c r="E3" s="937"/>
      <c r="F3" s="937"/>
      <c r="G3" s="938"/>
      <c r="H3" s="942" t="s">
        <v>16575</v>
      </c>
      <c r="I3" s="943"/>
      <c r="J3" s="943"/>
      <c r="K3" s="943"/>
      <c r="L3" s="943"/>
      <c r="M3" s="943"/>
      <c r="N3" s="943"/>
      <c r="O3" s="943"/>
      <c r="P3" s="943"/>
      <c r="Q3" s="943"/>
      <c r="R3" s="943"/>
      <c r="S3" s="943"/>
      <c r="T3" s="943"/>
      <c r="U3" s="944"/>
      <c r="V3" s="942" t="s">
        <v>16576</v>
      </c>
      <c r="W3" s="944"/>
      <c r="AA3" s="948"/>
      <c r="AB3" s="949"/>
      <c r="AC3" s="950"/>
      <c r="AD3" s="10"/>
      <c r="AE3" s="10"/>
      <c r="AG3" s="11"/>
      <c r="AH3" s="11"/>
      <c r="AI3" s="11"/>
      <c r="AJ3" s="11"/>
      <c r="AK3" s="11"/>
      <c r="AM3" s="11"/>
      <c r="AN3" s="11"/>
      <c r="AO3" s="11"/>
      <c r="AP3" s="11"/>
      <c r="AQ3" s="11"/>
      <c r="AR3" s="12"/>
      <c r="AS3" s="12"/>
      <c r="AT3" s="12"/>
      <c r="AU3" s="12"/>
      <c r="AV3" s="11"/>
      <c r="AW3" s="11"/>
      <c r="AX3" s="12"/>
      <c r="AY3" s="12"/>
      <c r="AZ3" s="12"/>
      <c r="BA3" s="12"/>
    </row>
    <row r="4" spans="1:54" ht="14.25" thickBot="1">
      <c r="A4" s="939"/>
      <c r="B4" s="940"/>
      <c r="C4" s="940"/>
      <c r="D4" s="940"/>
      <c r="E4" s="940"/>
      <c r="F4" s="940"/>
      <c r="G4" s="941"/>
      <c r="H4" s="954" t="s">
        <v>16577</v>
      </c>
      <c r="I4" s="955"/>
      <c r="J4" s="956" t="s">
        <v>16578</v>
      </c>
      <c r="K4" s="957"/>
      <c r="L4" s="956" t="s">
        <v>16579</v>
      </c>
      <c r="M4" s="957"/>
      <c r="N4" s="956" t="s">
        <v>16580</v>
      </c>
      <c r="O4" s="968"/>
      <c r="P4" s="969" t="s">
        <v>16581</v>
      </c>
      <c r="Q4" s="968"/>
      <c r="R4" s="969" t="s">
        <v>16582</v>
      </c>
      <c r="S4" s="968"/>
      <c r="T4" s="969" t="s">
        <v>16583</v>
      </c>
      <c r="U4" s="968"/>
      <c r="V4" s="969" t="s">
        <v>16584</v>
      </c>
      <c r="W4" s="968"/>
      <c r="X4" s="970" t="s">
        <v>16585</v>
      </c>
      <c r="Y4" s="971"/>
      <c r="Z4" s="13"/>
      <c r="AA4" s="948"/>
      <c r="AB4" s="949"/>
      <c r="AC4" s="950"/>
      <c r="AD4" s="10"/>
      <c r="AE4" s="10"/>
      <c r="AF4" s="958" t="s">
        <v>16586</v>
      </c>
      <c r="AG4" s="958"/>
      <c r="AH4" s="958"/>
      <c r="AI4" s="958"/>
      <c r="AJ4" s="116"/>
      <c r="AL4" s="958" t="s">
        <v>16587</v>
      </c>
      <c r="AM4" s="958"/>
      <c r="AN4" s="958"/>
      <c r="AO4" s="958"/>
      <c r="AP4" s="116"/>
      <c r="AR4" s="999" t="s">
        <v>16588</v>
      </c>
      <c r="AS4" s="1000"/>
      <c r="AT4" s="1000"/>
      <c r="AU4" s="1001"/>
      <c r="AV4" s="116"/>
      <c r="AX4" s="999" t="s">
        <v>16589</v>
      </c>
      <c r="AY4" s="1000"/>
      <c r="AZ4" s="1000"/>
      <c r="BA4" s="1001"/>
    </row>
    <row r="5" spans="1:54" ht="16.350000000000001" customHeight="1" thickBot="1">
      <c r="A5" s="926" t="s">
        <v>16590</v>
      </c>
      <c r="B5" s="926" t="s">
        <v>16469</v>
      </c>
      <c r="C5" s="961" t="s">
        <v>16477</v>
      </c>
      <c r="D5" s="962"/>
      <c r="E5" s="963"/>
      <c r="F5" s="963"/>
      <c r="G5" s="964"/>
      <c r="H5" s="965">
        <f>SUM(I6:I70)</f>
        <v>0</v>
      </c>
      <c r="I5" s="966"/>
      <c r="J5" s="967">
        <f>SUM(K6:K70)</f>
        <v>0</v>
      </c>
      <c r="K5" s="966"/>
      <c r="L5" s="967">
        <f>SUM(M6:M70)</f>
        <v>0</v>
      </c>
      <c r="M5" s="966"/>
      <c r="N5" s="967">
        <f>SUM(O6:O70)</f>
        <v>0</v>
      </c>
      <c r="O5" s="972"/>
      <c r="P5" s="965">
        <f>SUM(Q6:Q70)</f>
        <v>0</v>
      </c>
      <c r="Q5" s="972"/>
      <c r="R5" s="965">
        <f>SUM(S6:S70)</f>
        <v>0</v>
      </c>
      <c r="S5" s="966"/>
      <c r="T5" s="967">
        <f>SUM(U6:U70)</f>
        <v>0</v>
      </c>
      <c r="U5" s="972"/>
      <c r="V5" s="965">
        <f>SUM(W6:W70)</f>
        <v>0</v>
      </c>
      <c r="W5" s="972"/>
      <c r="X5" s="15" t="s">
        <v>16591</v>
      </c>
      <c r="Y5" s="16">
        <f>SUM(H5:W5)</f>
        <v>0</v>
      </c>
      <c r="Z5" s="13" t="s">
        <v>16592</v>
      </c>
      <c r="AA5" s="951"/>
      <c r="AB5" s="952"/>
      <c r="AC5" s="953"/>
      <c r="AD5" s="10"/>
      <c r="AE5" s="10" t="s">
        <v>16593</v>
      </c>
      <c r="AF5" s="310" t="s">
        <v>16594</v>
      </c>
      <c r="AG5" s="311" t="s">
        <v>16595</v>
      </c>
      <c r="AH5" s="312" t="s">
        <v>16596</v>
      </c>
      <c r="AI5" s="313" t="s">
        <v>31</v>
      </c>
      <c r="AJ5" s="6"/>
      <c r="AK5" s="10" t="s">
        <v>16597</v>
      </c>
      <c r="AL5" s="267" t="s">
        <v>16598</v>
      </c>
      <c r="AM5" s="14" t="s">
        <v>16599</v>
      </c>
      <c r="AN5" s="17" t="s">
        <v>16600</v>
      </c>
      <c r="AO5" s="268" t="s">
        <v>16601</v>
      </c>
      <c r="AP5" s="6"/>
      <c r="AQ5" s="10" t="s">
        <v>16602</v>
      </c>
      <c r="AR5" s="271" t="s">
        <v>16598</v>
      </c>
      <c r="AS5" s="203" t="s">
        <v>16599</v>
      </c>
      <c r="AT5" s="272" t="s">
        <v>16600</v>
      </c>
      <c r="AU5" s="273" t="s">
        <v>16601</v>
      </c>
      <c r="AV5" s="6"/>
      <c r="AW5" s="10" t="s">
        <v>16603</v>
      </c>
      <c r="AX5" s="271" t="s">
        <v>16598</v>
      </c>
      <c r="AY5" s="203" t="s">
        <v>16599</v>
      </c>
      <c r="AZ5" s="272" t="s">
        <v>16600</v>
      </c>
      <c r="BA5" s="273" t="s">
        <v>16601</v>
      </c>
      <c r="BB5" s="773" t="s">
        <v>16684</v>
      </c>
    </row>
    <row r="6" spans="1:54" ht="16.350000000000001" customHeight="1">
      <c r="A6" s="927"/>
      <c r="B6" s="927"/>
      <c r="C6" s="926" t="s">
        <v>16477</v>
      </c>
      <c r="D6" s="973" t="s">
        <v>16478</v>
      </c>
      <c r="E6" s="926" t="s">
        <v>16479</v>
      </c>
      <c r="F6" s="18" t="s">
        <v>16480</v>
      </c>
      <c r="G6" s="19" t="s">
        <v>16604</v>
      </c>
      <c r="H6" s="20" t="s">
        <v>16481</v>
      </c>
      <c r="I6" s="21">
        <f>SUMIFS(台帳表ｓ[金額],台帳表ｓ[精算
グループ],確報【５月】!$H6,台帳表ｓ[入金月（月のみ）],確報【５月】!$A$1,台帳表ｓ[ＮＣ区分],"西部")+SUMIFS(測量台帳1ｓ[入金額],測量台帳1ｓ[精算
グループ],確報【５月】!$H6,測量台帳1ｓ[入金月（月のみ）],確報【５月】!$A$1,測量台帳1ｓ[NC区分],"西部")+SUMIFS(測量台帳1__2ｓ[入金額(後)],測量台帳1__2ｓ[精算
グループ(後)],確報【５月】!$H6,測量台帳1__2ｓ[入金月(後)（月のみ）],確報【５月】!$A$1,測量台帳1__2ｓ[NC区分],"西部")</f>
        <v>0</v>
      </c>
      <c r="J6" s="75" t="s">
        <v>16481</v>
      </c>
      <c r="K6" s="21"/>
      <c r="L6" s="75" t="s">
        <v>16481</v>
      </c>
      <c r="M6" s="296"/>
      <c r="N6" s="58" t="s">
        <v>16481</v>
      </c>
      <c r="O6" s="21"/>
      <c r="P6" s="20" t="s">
        <v>16481</v>
      </c>
      <c r="Q6" s="22">
        <f>SUMIFS(台帳表ｔ[金額],台帳表ｔ[精算
グループ],確報【５月】!$H6,台帳表ｔ[入金月（月のみ）],確報【５月】!$A$1,台帳表ｔ[ＮＣ区分],"西部")+SUMIFS(測量台帳1ｔ[入金額],測量台帳1ｔ[精算
グループ],確報【５月】!$H6,測量台帳1ｔ[入金月（月のみ）],確報【５月】!$A$1,測量台帳1ｔ[NC区分],"西部")+SUMIFS(測量台帳1__2ｔ[入金額(後)],測量台帳1__2ｔ[精算
グループ(後)],確報【５月】!$H6,測量台帳1__2ｔ[入金月(後)（月のみ）],確報【５月】!$A$1,測量台帳1__2ｔ[NC区分],"西部")</f>
        <v>0</v>
      </c>
      <c r="R6" s="20" t="s">
        <v>16481</v>
      </c>
      <c r="S6" s="85"/>
      <c r="T6" s="86" t="s">
        <v>16481</v>
      </c>
      <c r="U6" s="22"/>
      <c r="V6" s="20" t="s">
        <v>16481</v>
      </c>
      <c r="W6" s="22" cm="1">
        <f t="array" ref="W6">INDEX(設備G入力用!$F$2:$Q$72,ROW(A2), MATCH($A$1,設備G入力用!$F$2:$Q$2,0))</f>
        <v>0</v>
      </c>
      <c r="X6" s="23">
        <f>SUM(I6,K6,M6,O6,Q6,S6,U6,W6)</f>
        <v>0</v>
      </c>
      <c r="Y6" s="24"/>
      <c r="Z6" s="13"/>
      <c r="AA6" s="1073" t="s">
        <v>16605</v>
      </c>
      <c r="AB6" s="299" t="s">
        <v>16481</v>
      </c>
      <c r="AC6" s="112">
        <f>SUM(I6,K6,M6,O6,Q6,S6,U6,W6)</f>
        <v>0</v>
      </c>
      <c r="AD6" s="10"/>
      <c r="AE6" s="10" t="str" cm="1">
        <f t="array" ref="AE6">IFERROR(_xlfn._xlws.FILTER(台帳表ｓ[整理番号], (台帳表ｓ[繁閑調整]&lt;&gt;"") *(CLEAN(台帳表ｓ[入金月（月のみ）])=CLEAN($A$1))),"なし")</f>
        <v>なし</v>
      </c>
      <c r="AF6" s="202" t="str">
        <f>IFERROR(_xlfn.XLOOKUP(確報【５月】!$AE6,台帳表ｓ[整理番号],台帳表ｓ[繁閑調整]),"")</f>
        <v/>
      </c>
      <c r="AG6" s="277" t="str">
        <f>IFERROR(_xlfn.XLOOKUP(確報【５月】!$AE6,台帳表ｓ[整理番号],台帳表ｓ[精算
グループ]),"")</f>
        <v/>
      </c>
      <c r="AH6" s="278" t="str">
        <f>IFERROR(_xlfn.XLOOKUP(確報【５月】!$AE6,台帳表ｓ[整理番号],台帳表ｓ[請求書発行番号]),"")</f>
        <v/>
      </c>
      <c r="AI6" s="269" t="str">
        <f>IFERROR(_xlfn.XLOOKUP(確報【５月】!$AE6,台帳表ｓ[整理番号],台帳表ｓ[繁閑調整金]),"")</f>
        <v/>
      </c>
      <c r="AJ6" s="274"/>
      <c r="AK6" s="10" t="str" cm="1">
        <f t="array" ref="AK6">IFERROR(_xlfn._xlws.FILTER(台帳表ｔ[整理番号], (台帳表ｔ[繁閑調整]&lt;&gt;"") *(CLEAN(台帳表ｔ[入金月（月のみ）])=CLEAN($A$1))),"なし")</f>
        <v>なし</v>
      </c>
      <c r="AL6" s="202" t="str">
        <f>IFERROR(_xlfn.XLOOKUP(確報【５月】!AK6,台帳表ｔ[整理番号],台帳表ｔ[繁閑調整]),"")</f>
        <v/>
      </c>
      <c r="AM6" s="277" t="str">
        <f>IFERROR(_xlfn.XLOOKUP(確報【５月】!AK6,台帳表ｔ[整理番号],台帳表ｔ[精算
グループ]),"")</f>
        <v/>
      </c>
      <c r="AN6" s="278" t="str">
        <f>IFERROR(_xlfn.XLOOKUP(確報【５月】!AK6,台帳表ｔ[整理番号],台帳表ｔ[請求書発行番号]),"")</f>
        <v/>
      </c>
      <c r="AO6" s="269" t="str">
        <f>IFERROR(_xlfn.XLOOKUP(確報【５月】!AK6,台帳表ｔ[整理番号],台帳表ｔ[繁閑調整金]),"")</f>
        <v/>
      </c>
      <c r="AP6" s="6"/>
      <c r="AQ6" s="10" t="str" cm="1">
        <f t="array" ref="AQ6">IFERROR(_xlfn._xlws.FILTER(台帳表ｋ[整理番号], (台帳表ｋ[繁閑調整]&lt;&gt;"")*(CLEAN(台帳表ｋ[入金月（月のみ）])=CLEAN($A$1))*(台帳表ｋ[事務所/分室]=$AQ$5)),"なし")</f>
        <v>なし</v>
      </c>
      <c r="AR6" s="202" t="str">
        <f>IFERROR(_xlfn.XLOOKUP(確報【５月】!AQ6,台帳表ｋ[整理番号],台帳表ｋ[繁閑調整]),"")</f>
        <v/>
      </c>
      <c r="AS6" s="277" t="str">
        <f>IFERROR(_xlfn.XLOOKUP(確報【５月】!AQ6,台帳表ｋ[整理番号],台帳表ｋ[精算
グループ]),"")</f>
        <v/>
      </c>
      <c r="AT6" s="278" t="str">
        <f>IFERROR(_xlfn.XLOOKUP(確報【５月】!AQ6,台帳表ｋ[整理番号],台帳表ｋ[請求書発行番号]),"")</f>
        <v/>
      </c>
      <c r="AU6" s="269" t="str">
        <f>IFERROR(_xlfn.XLOOKUP(確報【５月】!AQ6,台帳表ｋ[整理番号],台帳表ｋ[繁閑調整金]),"")</f>
        <v/>
      </c>
      <c r="AV6" s="275"/>
      <c r="AW6" s="10" t="str" cm="1">
        <f t="array" ref="AW6">IFERROR(_xlfn._xlws.FILTER(台帳表ｋ[整理番号], (台帳表ｋ[繁閑調整]&lt;&gt;"")*(CLEAN(台帳表ｋ[入金月（月のみ）])=CLEAN($A$1))*(台帳表ｋ[事務所/分室]=$AW$5)),"なし")</f>
        <v>なし</v>
      </c>
      <c r="AX6" s="202" t="str">
        <f>IFERROR(_xlfn.XLOOKUP(確報【５月】!AW6,台帳表ｋ[整理番号],台帳表ｋ[繁閑調整]),"")</f>
        <v/>
      </c>
      <c r="AY6" s="277" t="str">
        <f>IFERROR(_xlfn.XLOOKUP(確報【５月】!AW6,台帳表ｋ[整理番号],台帳表ｋ[精算
グループ]),"")</f>
        <v/>
      </c>
      <c r="AZ6" s="278" t="str">
        <f>IFERROR(_xlfn.XLOOKUP(確報【５月】!AW6,台帳表ｋ[整理番号],台帳表ｋ[請求書発行番号]),"")</f>
        <v/>
      </c>
      <c r="BA6" s="269" t="str">
        <f>IFERROR(_xlfn.XLOOKUP(確報【５月】!AW6,台帳表ｋ[整理番号],台帳表ｋ[繁閑調整金]),"")</f>
        <v/>
      </c>
    </row>
    <row r="7" spans="1:54" ht="16.350000000000001" customHeight="1">
      <c r="A7" s="927"/>
      <c r="B7" s="927"/>
      <c r="C7" s="927"/>
      <c r="D7" s="976"/>
      <c r="E7" s="927"/>
      <c r="F7" s="25" t="s">
        <v>16482</v>
      </c>
      <c r="G7" s="26" t="s">
        <v>16606</v>
      </c>
      <c r="H7" s="27" t="s">
        <v>16483</v>
      </c>
      <c r="I7" s="28">
        <f>SUMIFS(台帳表ｓ[金額],台帳表ｓ[精算
グループ],確報【５月】!$H7,台帳表ｓ[入金月（月のみ）],確報【５月】!$A$1,台帳表ｓ[ＮＣ区分],"西部")+SUMIFS(測量台帳1ｓ[入金額],測量台帳1ｓ[精算
グループ],確報【５月】!$H7,測量台帳1ｓ[入金月（月のみ）],確報【５月】!$A$1,測量台帳1ｓ[NC区分],"西部")+SUMIFS(測量台帳1__2ｓ[入金額(後)],測量台帳1__2ｓ[精算
グループ(後)],確報【５月】!$H7,測量台帳1__2ｓ[入金月(後)（月のみ）],確報【５月】!$A$1,測量台帳1__2ｓ[NC区分],"西部")</f>
        <v>0</v>
      </c>
      <c r="J7" s="78" t="s">
        <v>16483</v>
      </c>
      <c r="K7" s="40"/>
      <c r="L7" s="78" t="s">
        <v>16483</v>
      </c>
      <c r="M7" s="40"/>
      <c r="N7" s="60" t="s">
        <v>16483</v>
      </c>
      <c r="O7" s="61"/>
      <c r="P7" s="27" t="s">
        <v>16483</v>
      </c>
      <c r="Q7" s="29">
        <f>SUMIFS(台帳表ｔ[金額],台帳表ｔ[精算
グループ],確報【５月】!$H7,台帳表ｔ[入金月（月のみ）],確報【５月】!$A$1,台帳表ｔ[ＮＣ区分],"西部")+SUMIFS(測量台帳1ｔ[入金額],測量台帳1ｔ[精算
グループ],確報【５月】!$H7,測量台帳1ｔ[入金月（月のみ）],確報【５月】!$A$1,測量台帳1ｔ[NC区分],"西部")+SUMIFS(測量台帳1__2ｔ[入金額(後)],測量台帳1__2ｔ[精算
グループ(後)],確報【５月】!$H7,測量台帳1__2ｔ[入金月(後)（月のみ）],確報【５月】!$A$1,測量台帳1__2ｔ[NC区分],"西部")</f>
        <v>0</v>
      </c>
      <c r="R7" s="27" t="s">
        <v>16483</v>
      </c>
      <c r="S7" s="92"/>
      <c r="T7" s="93" t="s">
        <v>16483</v>
      </c>
      <c r="U7" s="29"/>
      <c r="V7" s="27" t="s">
        <v>16483</v>
      </c>
      <c r="W7" s="29" cm="1">
        <f t="array" ref="W7">INDEX(設備G入力用!$F$2:$Q$72,ROW(A3), MATCH($A$1,設備G入力用!$F$2:$Q$2,0))</f>
        <v>0</v>
      </c>
      <c r="X7" s="30">
        <f t="shared" ref="X7:X18" si="0">SUM(I7,K7,M7,O7,Q7,S7,U7,W7)</f>
        <v>0</v>
      </c>
      <c r="Y7" s="24"/>
      <c r="Z7" s="13"/>
      <c r="AA7" s="1074"/>
      <c r="AB7" s="299" t="s">
        <v>16483</v>
      </c>
      <c r="AC7" s="112">
        <f>SUM(I7,K7,M7,O7,Q7,S7,U7,W7)</f>
        <v>0</v>
      </c>
      <c r="AD7" s="10"/>
      <c r="AE7" s="10"/>
      <c r="AF7" s="202" t="str">
        <f>IFERROR(_xlfn.XLOOKUP(確報【５月】!$AE7,台帳表ｓ[整理番号],台帳表ｓ[繁閑調整]),"")</f>
        <v/>
      </c>
      <c r="AG7" s="277" t="str">
        <f>IFERROR(_xlfn.XLOOKUP(確報【５月】!$AE7,台帳表ｓ[整理番号],台帳表ｓ[精算
グループ]),"")</f>
        <v/>
      </c>
      <c r="AH7" s="278" t="str">
        <f>IFERROR(_xlfn.XLOOKUP(確報【５月】!$AE7,台帳表ｓ[整理番号],台帳表ｓ[請求書発行番号]),"")</f>
        <v/>
      </c>
      <c r="AI7" s="269" t="str">
        <f>IFERROR(_xlfn.XLOOKUP(確報【５月】!$AE7,台帳表ｓ[整理番号],台帳表ｓ[繁閑調整金]),"")</f>
        <v/>
      </c>
      <c r="AJ7" s="274"/>
      <c r="AK7" s="10"/>
      <c r="AL7" s="202" t="str">
        <f>IFERROR(_xlfn.XLOOKUP(確報【５月】!AK7,台帳表ｔ[整理番号],台帳表ｔ[繁閑調整]),"")</f>
        <v/>
      </c>
      <c r="AM7" s="277"/>
      <c r="AN7" s="278"/>
      <c r="AO7" s="269"/>
      <c r="AP7" s="275"/>
      <c r="AQ7" s="10"/>
      <c r="AR7" s="202" t="str">
        <f>IFERROR(_xlfn.XLOOKUP(確報【５月】!AQ7,台帳表ｋ[整理番号],台帳表ｋ[繁閑調整]),"")</f>
        <v/>
      </c>
      <c r="AS7" s="277" t="str">
        <f>IFERROR(_xlfn.XLOOKUP(確報【５月】!AQ7,台帳表ｋ[整理番号],台帳表ｋ[精算
グループ]),"")</f>
        <v/>
      </c>
      <c r="AT7" s="278" t="str">
        <f>IFERROR(_xlfn.XLOOKUP(確報【５月】!AQ7,台帳表ｋ[整理番号],台帳表ｋ[請求書発行番号]),"")</f>
        <v/>
      </c>
      <c r="AU7" s="269" t="str">
        <f>IFERROR(_xlfn.XLOOKUP(確報【５月】!AQ7,台帳表ｋ[整理番号],台帳表ｋ[繁閑調整金]),"")</f>
        <v/>
      </c>
      <c r="AV7" s="275"/>
      <c r="AW7" s="10"/>
      <c r="AX7" s="202" t="str">
        <f>IFERROR(_xlfn.XLOOKUP(確報【５月】!AW7,台帳表ｋ[整理番号],台帳表ｋ[繁閑調整]),"")</f>
        <v/>
      </c>
      <c r="AY7" s="277" t="str">
        <f>IFERROR(_xlfn.XLOOKUP(確報【５月】!AW7,台帳表ｋ[整理番号],台帳表ｋ[精算
グループ]),"")</f>
        <v/>
      </c>
      <c r="AZ7" s="278" t="str">
        <f>IFERROR(_xlfn.XLOOKUP(確報【５月】!AW7,台帳表ｋ[整理番号],台帳表ｋ[請求書発行番号]),"")</f>
        <v/>
      </c>
      <c r="BA7" s="269" t="str">
        <f>IFERROR(_xlfn.XLOOKUP(確報【５月】!AW7,台帳表ｋ[整理番号],台帳表ｋ[繁閑調整金]),"")</f>
        <v/>
      </c>
    </row>
    <row r="8" spans="1:54" ht="16.350000000000001" customHeight="1">
      <c r="A8" s="927"/>
      <c r="B8" s="927"/>
      <c r="C8" s="927"/>
      <c r="D8" s="976"/>
      <c r="E8" s="927"/>
      <c r="F8" s="25" t="s">
        <v>16484</v>
      </c>
      <c r="G8" s="26" t="s">
        <v>16606</v>
      </c>
      <c r="H8" s="27" t="s">
        <v>16485</v>
      </c>
      <c r="I8" s="28">
        <f>SUMIFS(台帳表ｓ[金額],台帳表ｓ[精算
グループ],確報【５月】!$H8,台帳表ｓ[入金月（月のみ）],確報【５月】!$A$1,台帳表ｓ[ＮＣ区分],"西部")+SUMIFS(測量台帳1ｓ[入金額],測量台帳1ｓ[精算
グループ],確報【５月】!$H8,測量台帳1ｓ[入金月（月のみ）],確報【５月】!$A$1,測量台帳1ｓ[NC区分],"西部")+SUMIFS(測量台帳1__2ｓ[入金額(後)],測量台帳1__2ｓ[精算
グループ(後)],確報【５月】!$H8,測量台帳1__2ｓ[入金月(後)（月のみ）],確報【５月】!$A$1,測量台帳1__2ｓ[NC区分],"西部")</f>
        <v>0</v>
      </c>
      <c r="J8" s="78" t="s">
        <v>16485</v>
      </c>
      <c r="K8" s="40"/>
      <c r="L8" s="78" t="s">
        <v>16485</v>
      </c>
      <c r="M8" s="40"/>
      <c r="N8" s="60" t="s">
        <v>16485</v>
      </c>
      <c r="O8" s="61"/>
      <c r="P8" s="27" t="s">
        <v>16485</v>
      </c>
      <c r="Q8" s="29">
        <f>SUMIFS(台帳表ｔ[金額],台帳表ｔ[精算
グループ],確報【５月】!$H8,台帳表ｔ[入金月（月のみ）],確報【５月】!$A$1,台帳表ｔ[ＮＣ区分],"西部")+SUMIFS(測量台帳1ｔ[入金額],測量台帳1ｔ[精算
グループ],確報【５月】!$H8,測量台帳1ｔ[入金月（月のみ）],確報【５月】!$A$1,測量台帳1ｔ[NC区分],"西部")+SUMIFS(測量台帳1__2ｔ[入金額(後)],測量台帳1__2ｔ[精算
グループ(後)],確報【５月】!$H8,測量台帳1__2ｔ[入金月(後)（月のみ）],確報【５月】!$A$1,測量台帳1__2ｔ[NC区分],"西部")</f>
        <v>0</v>
      </c>
      <c r="R8" s="27" t="s">
        <v>16485</v>
      </c>
      <c r="S8" s="92"/>
      <c r="T8" s="93" t="s">
        <v>16485</v>
      </c>
      <c r="U8" s="29"/>
      <c r="V8" s="27" t="s">
        <v>16485</v>
      </c>
      <c r="W8" s="29" cm="1">
        <f t="array" ref="W8">INDEX(設備G入力用!$F$2:$Q$72,ROW(A4), MATCH($A$1,設備G入力用!$F$2:$Q$2,0))</f>
        <v>0</v>
      </c>
      <c r="X8" s="30">
        <f t="shared" si="0"/>
        <v>0</v>
      </c>
      <c r="Y8" s="24"/>
      <c r="Z8" s="13"/>
      <c r="AA8" s="1074"/>
      <c r="AB8" s="299" t="s">
        <v>16485</v>
      </c>
      <c r="AC8" s="112">
        <f>SUM(I8,K8,M8,O8,Q8,S8,U8,W8)</f>
        <v>0</v>
      </c>
      <c r="AD8" s="10"/>
      <c r="AE8" s="10"/>
      <c r="AF8" s="202" t="str">
        <f>IFERROR(_xlfn.XLOOKUP(確報【５月】!$AE8,台帳表ｓ[整理番号],台帳表ｓ[繁閑調整]),"")</f>
        <v/>
      </c>
      <c r="AG8" s="277" t="str">
        <f>IFERROR(_xlfn.XLOOKUP(確報【５月】!$AE8,台帳表ｓ[整理番号],台帳表ｓ[精算
グループ]),"")</f>
        <v/>
      </c>
      <c r="AH8" s="278" t="str">
        <f>IFERROR(_xlfn.XLOOKUP(確報【５月】!$AE8,台帳表ｓ[整理番号],台帳表ｓ[請求書発行番号]),"")</f>
        <v/>
      </c>
      <c r="AI8" s="269" t="str">
        <f>IFERROR(_xlfn.XLOOKUP(確報【５月】!$AE8,台帳表ｓ[整理番号],台帳表ｓ[繁閑調整金]),"")</f>
        <v/>
      </c>
      <c r="AJ8" s="274"/>
      <c r="AL8" s="202" t="str">
        <f>IFERROR(_xlfn.XLOOKUP(確報【５月】!AK8,台帳表ｔ[整理番号],台帳表ｔ[繁閑調整]),"")</f>
        <v/>
      </c>
      <c r="AM8" s="277"/>
      <c r="AN8" s="278"/>
      <c r="AO8" s="269"/>
      <c r="AP8" s="131"/>
      <c r="AR8" s="202" t="str">
        <f>IFERROR(_xlfn.XLOOKUP(確報【５月】!AQ8,台帳表ｋ[整理番号],台帳表ｋ[繁閑調整]),"")</f>
        <v/>
      </c>
      <c r="AS8" s="277" t="str">
        <f>IFERROR(_xlfn.XLOOKUP(確報【５月】!AQ8,台帳表ｋ[整理番号],台帳表ｋ[精算
グループ]),"")</f>
        <v/>
      </c>
      <c r="AT8" s="278" t="str">
        <f>IFERROR(_xlfn.XLOOKUP(確報【５月】!AQ8,台帳表ｋ[整理番号],台帳表ｋ[請求書発行番号]),"")</f>
        <v/>
      </c>
      <c r="AU8" s="269" t="str">
        <f>IFERROR(_xlfn.XLOOKUP(確報【５月】!AQ8,台帳表ｋ[整理番号],台帳表ｋ[繁閑調整金]),"")</f>
        <v/>
      </c>
      <c r="AV8" s="275"/>
      <c r="AX8" s="202" t="str">
        <f>IFERROR(_xlfn.XLOOKUP(確報【５月】!AW8,台帳表ｋ[整理番号],台帳表ｋ[繁閑調整]),"")</f>
        <v/>
      </c>
      <c r="AY8" s="277" t="str">
        <f>IFERROR(_xlfn.XLOOKUP(確報【５月】!AW8,台帳表ｋ[整理番号],台帳表ｋ[精算
グループ]),"")</f>
        <v/>
      </c>
      <c r="AZ8" s="278" t="str">
        <f>IFERROR(_xlfn.XLOOKUP(確報【５月】!AW8,台帳表ｋ[整理番号],台帳表ｋ[請求書発行番号]),"")</f>
        <v/>
      </c>
      <c r="BA8" s="269" t="str">
        <f>IFERROR(_xlfn.XLOOKUP(確報【５月】!AW8,台帳表ｋ[整理番号],台帳表ｋ[繁閑調整金]),"")</f>
        <v/>
      </c>
    </row>
    <row r="9" spans="1:54" ht="16.350000000000001" customHeight="1">
      <c r="A9" s="927"/>
      <c r="B9" s="927"/>
      <c r="C9" s="927"/>
      <c r="D9" s="976"/>
      <c r="E9" s="927"/>
      <c r="F9" s="31" t="s">
        <v>16486</v>
      </c>
      <c r="G9" s="32" t="s">
        <v>16606</v>
      </c>
      <c r="H9" s="33" t="s">
        <v>16487</v>
      </c>
      <c r="I9" s="34">
        <f>SUMIFS(台帳表ｓ[金額],台帳表ｓ[精算
グループ],確報【５月】!$H9,台帳表ｓ[入金月（月のみ）],確報【５月】!$A$1,台帳表ｓ[ＮＣ区分],"西部")+SUMIFS(測量台帳1ｓ[入金額],測量台帳1ｓ[精算
グループ],確報【５月】!$H9,測量台帳1ｓ[入金月（月のみ）],確報【５月】!$A$1,測量台帳1ｓ[NC区分],"西部")+SUMIFS(測量台帳1__2ｓ[入金額(後)],測量台帳1__2ｓ[精算
グループ(後)],確報【５月】!$H9,測量台帳1__2ｓ[入金月(後)（月のみ）],確報【５月】!$A$1,測量台帳1__2ｓ[NC区分],"西部")</f>
        <v>0</v>
      </c>
      <c r="J9" s="147" t="s">
        <v>16487</v>
      </c>
      <c r="K9" s="148"/>
      <c r="L9" s="147" t="s">
        <v>16487</v>
      </c>
      <c r="M9" s="148"/>
      <c r="N9" s="149" t="s">
        <v>16487</v>
      </c>
      <c r="O9" s="150"/>
      <c r="P9" s="33" t="s">
        <v>16487</v>
      </c>
      <c r="Q9" s="35">
        <f>SUMIFS(台帳表ｔ[金額],台帳表ｔ[精算
グループ],確報【５月】!$H9,台帳表ｔ[入金月（月のみ）],確報【５月】!$A$1,台帳表ｔ[ＮＣ区分],"西部")+SUMIFS(測量台帳1ｔ[入金額],測量台帳1ｔ[精算
グループ],確報【５月】!$H9,測量台帳1ｔ[入金月（月のみ）],確報【５月】!$A$1,測量台帳1ｔ[NC区分],"西部")+SUMIFS(測量台帳1__2ｔ[入金額(後)],測量台帳1__2ｔ[精算
グループ(後)],確報【５月】!$H9,測量台帳1__2ｔ[入金月(後)（月のみ）],確報【５月】!$A$1,測量台帳1__2ｔ[NC区分],"西部")</f>
        <v>0</v>
      </c>
      <c r="R9" s="33" t="s">
        <v>16487</v>
      </c>
      <c r="S9" s="151"/>
      <c r="T9" s="152" t="s">
        <v>16487</v>
      </c>
      <c r="U9" s="35"/>
      <c r="V9" s="33" t="s">
        <v>16487</v>
      </c>
      <c r="W9" s="35" cm="1">
        <f t="array" ref="W9">INDEX(設備G入力用!$F$2:$Q$72,ROW(A5), MATCH($A$1,設備G入力用!$F$2:$Q$2,0))</f>
        <v>0</v>
      </c>
      <c r="X9" s="30">
        <f t="shared" si="0"/>
        <v>0</v>
      </c>
      <c r="Y9" s="24"/>
      <c r="Z9" s="13"/>
      <c r="AA9" s="1074"/>
      <c r="AB9" s="299" t="s">
        <v>16487</v>
      </c>
      <c r="AC9" s="112">
        <f>SUM(I9,K9,M9,O9,Q9,S9,U9,W9)</f>
        <v>0</v>
      </c>
      <c r="AD9" s="10"/>
      <c r="AE9" s="10"/>
      <c r="AF9" s="202" t="str">
        <f>IFERROR(_xlfn.XLOOKUP(確報【５月】!$AE9,台帳表ｓ[整理番号],台帳表ｓ[繁閑調整]),"")</f>
        <v/>
      </c>
      <c r="AG9" s="277" t="str">
        <f>IFERROR(_xlfn.XLOOKUP(確報【５月】!$AE9,台帳表ｓ[整理番号],台帳表ｓ[精算
グループ]),"")</f>
        <v/>
      </c>
      <c r="AH9" s="278" t="str">
        <f>IFERROR(_xlfn.XLOOKUP(確報【５月】!$AE9,台帳表ｓ[整理番号],台帳表ｓ[請求書発行番号]),"")</f>
        <v/>
      </c>
      <c r="AI9" s="269" t="str">
        <f>IFERROR(_xlfn.XLOOKUP(確報【５月】!$AE9,台帳表ｓ[整理番号],台帳表ｓ[繁閑調整金]),"")</f>
        <v/>
      </c>
      <c r="AJ9" s="274"/>
      <c r="AL9" s="202" t="str">
        <f>IFERROR(_xlfn.XLOOKUP(確報【５月】!AK9,台帳表ｔ[整理番号],台帳表ｔ[繁閑調整]),"")</f>
        <v/>
      </c>
      <c r="AM9" s="277" t="str">
        <f>IFERROR(_xlfn.XLOOKUP(確報【５月】!AK9,台帳表ｔ[整理番号],台帳表ｔ[精算
グループ]),"")</f>
        <v/>
      </c>
      <c r="AN9" s="278" t="str">
        <f>IFERROR(_xlfn.XLOOKUP(確報【５月】!AK9,台帳表ｔ[整理番号],台帳表ｔ[請求書発行番号]),"")</f>
        <v/>
      </c>
      <c r="AO9" s="269" t="str">
        <f>IFERROR(_xlfn.XLOOKUP(確報【５月】!AK9,台帳表ｔ[整理番号],台帳表ｔ[繁閑調整金]),"")</f>
        <v/>
      </c>
      <c r="AP9" s="275"/>
      <c r="AR9" s="202" t="str">
        <f>IFERROR(_xlfn.XLOOKUP(確報【５月】!AQ9,台帳表ｋ[整理番号],台帳表ｋ[繁閑調整]),"")</f>
        <v/>
      </c>
      <c r="AS9" s="277" t="str">
        <f>IFERROR(_xlfn.XLOOKUP(確報【５月】!AQ9,台帳表ｋ[整理番号],台帳表ｋ[精算
グループ]),"")</f>
        <v/>
      </c>
      <c r="AT9" s="278" t="str">
        <f>IFERROR(_xlfn.XLOOKUP(確報【５月】!AQ9,台帳表ｋ[整理番号],台帳表ｋ[請求書発行番号]),"")</f>
        <v/>
      </c>
      <c r="AU9" s="269" t="str">
        <f>IFERROR(_xlfn.XLOOKUP(確報【５月】!AQ9,台帳表ｋ[整理番号],台帳表ｋ[繁閑調整金]),"")</f>
        <v/>
      </c>
      <c r="AV9" s="270"/>
      <c r="AX9" s="202" t="str">
        <f>IFERROR(_xlfn.XLOOKUP(確報【５月】!AW9,台帳表ｋ[整理番号],台帳表ｋ[繁閑調整]),"")</f>
        <v/>
      </c>
      <c r="AY9" s="277" t="str">
        <f>IFERROR(_xlfn.XLOOKUP(確報【５月】!AW9,台帳表ｋ[整理番号],台帳表ｋ[精算
グループ]),"")</f>
        <v/>
      </c>
      <c r="AZ9" s="278" t="str">
        <f>IFERROR(_xlfn.XLOOKUP(確報【５月】!AW9,台帳表ｋ[整理番号],台帳表ｋ[請求書発行番号]),"")</f>
        <v/>
      </c>
      <c r="BA9" s="269" t="str">
        <f>IFERROR(_xlfn.XLOOKUP(確報【５月】!AW9,台帳表ｋ[整理番号],台帳表ｋ[繁閑調整金]),"")</f>
        <v/>
      </c>
    </row>
    <row r="10" spans="1:54" ht="16.350000000000001" customHeight="1" thickBot="1">
      <c r="A10" s="927"/>
      <c r="B10" s="927"/>
      <c r="C10" s="927"/>
      <c r="D10" s="976"/>
      <c r="E10" s="927"/>
      <c r="F10" s="36" t="s">
        <v>16488</v>
      </c>
      <c r="G10" s="37" t="s">
        <v>16606</v>
      </c>
      <c r="H10" s="67" t="s">
        <v>16489</v>
      </c>
      <c r="I10" s="38">
        <f>SUMIFS(台帳表ｓ[金額],台帳表ｓ[精算
グループ],確報【５月】!$H10,台帳表ｓ[入金月（月のみ）],確報【５月】!$A$1,台帳表ｓ[ＮＣ区分],"西部")+SUMIFS(測量台帳1ｓ[入金額],測量台帳1ｓ[精算
グループ],確報【５月】!$H10,測量台帳1ｓ[入金月（月のみ）],確報【５月】!$A$1,測量台帳1ｓ[NC区分],"西部")+SUMIFS(測量台帳1__2ｓ[入金額(後)],測量台帳1__2ｓ[精算
グループ(後)],確報【５月】!$H10,測量台帳1__2ｓ[入金月(後)（月のみ）],確報【５月】!$A$1,測量台帳1__2ｓ[NC区分],"西部")</f>
        <v>0</v>
      </c>
      <c r="J10" s="79" t="s">
        <v>16489</v>
      </c>
      <c r="K10" s="80"/>
      <c r="L10" s="79" t="s">
        <v>16489</v>
      </c>
      <c r="M10" s="80"/>
      <c r="N10" s="66" t="s">
        <v>16489</v>
      </c>
      <c r="O10" s="39"/>
      <c r="P10" s="67" t="s">
        <v>16489</v>
      </c>
      <c r="Q10" s="39">
        <f>SUMIFS(台帳表ｔ[金額],台帳表ｔ[精算
グループ],確報【５月】!$H10,台帳表ｔ[入金月（月のみ）],確報【５月】!$A$1,台帳表ｔ[ＮＣ区分],"西部")+SUMIFS(測量台帳1ｔ[入金額],測量台帳1ｔ[精算
グループ],確報【５月】!$H10,測量台帳1ｔ[入金月（月のみ）],確報【５月】!$A$1,測量台帳1ｔ[NC区分],"西部")+SUMIFS(測量台帳1__2ｔ[入金額(後)],測量台帳1__2ｔ[精算
グループ(後)],確報【５月】!$H10,測量台帳1__2ｔ[入金月(後)（月のみ）],確報【５月】!$A$1,測量台帳1__2ｔ[NC区分],"西部")</f>
        <v>0</v>
      </c>
      <c r="R10" s="67" t="s">
        <v>52</v>
      </c>
      <c r="S10" s="80"/>
      <c r="T10" s="66" t="s">
        <v>52</v>
      </c>
      <c r="U10" s="39"/>
      <c r="V10" s="67" t="s">
        <v>52</v>
      </c>
      <c r="W10" s="39" cm="1">
        <f t="array" ref="W10">INDEX(設備G入力用!$F$2:$Q$72,ROW(A6), MATCH($A$1,設備G入力用!$F$2:$Q$2,0))</f>
        <v>0</v>
      </c>
      <c r="X10" s="30">
        <f t="shared" si="0"/>
        <v>0</v>
      </c>
      <c r="Y10" s="24"/>
      <c r="Z10" s="13"/>
      <c r="AA10" s="1074"/>
      <c r="AB10" s="299" t="s">
        <v>16493</v>
      </c>
      <c r="AC10" s="673">
        <f>SUM(I12,K12,M12,O12,Q12,S12,U12,W12)</f>
        <v>0</v>
      </c>
      <c r="AD10" s="10"/>
      <c r="AE10" s="10"/>
      <c r="AF10" s="202" t="str">
        <f>IFERROR(_xlfn.XLOOKUP(確報【５月】!$AE10,台帳表ｓ[整理番号],台帳表ｓ[繁閑調整]),"")</f>
        <v/>
      </c>
      <c r="AG10" s="277" t="str">
        <f>IFERROR(_xlfn.XLOOKUP(確報【５月】!$AE10,台帳表ｓ[整理番号],台帳表ｓ[精算
グループ]),"")</f>
        <v/>
      </c>
      <c r="AH10" s="278" t="str">
        <f>IFERROR(_xlfn.XLOOKUP(確報【５月】!$AE10,台帳表ｓ[整理番号],台帳表ｓ[請求書発行番号]),"")</f>
        <v/>
      </c>
      <c r="AI10" s="269" t="str">
        <f>IFERROR(_xlfn.XLOOKUP(確報【５月】!$AE10,台帳表ｓ[整理番号],台帳表ｓ[繁閑調整金]),"")</f>
        <v/>
      </c>
      <c r="AJ10" s="274"/>
      <c r="AL10" s="202" t="str">
        <f>IFERROR(_xlfn.XLOOKUP(確報【５月】!AK10,台帳表ｔ[整理番号],台帳表ｔ[繁閑調整]),"")</f>
        <v/>
      </c>
      <c r="AM10" s="277" t="str">
        <f>IFERROR(_xlfn.XLOOKUP(確報【５月】!AK10,台帳表ｔ[整理番号],台帳表ｔ[精算
グループ]),"")</f>
        <v/>
      </c>
      <c r="AN10" s="278" t="str">
        <f>IFERROR(_xlfn.XLOOKUP(確報【５月】!AK10,台帳表ｔ[整理番号],台帳表ｔ[請求書発行番号]),"")</f>
        <v/>
      </c>
      <c r="AO10" s="269" t="str">
        <f>IFERROR(_xlfn.XLOOKUP(確報【５月】!AK10,台帳表ｔ[整理番号],台帳表ｔ[繁閑調整金]),"")</f>
        <v/>
      </c>
      <c r="AP10" s="275"/>
      <c r="AR10" s="202" t="str">
        <f>IFERROR(_xlfn.XLOOKUP(確報【５月】!AQ10,台帳表ｋ[整理番号],台帳表ｋ[繁閑調整]),"")</f>
        <v/>
      </c>
      <c r="AS10" s="277" t="str">
        <f>IFERROR(_xlfn.XLOOKUP(確報【５月】!AQ10,台帳表ｋ[整理番号],台帳表ｋ[精算
グループ]),"")</f>
        <v/>
      </c>
      <c r="AT10" s="278" t="str">
        <f>IFERROR(_xlfn.XLOOKUP(確報【５月】!AQ10,台帳表ｋ[整理番号],台帳表ｋ[請求書発行番号]),"")</f>
        <v/>
      </c>
      <c r="AU10" s="269" t="str">
        <f>IFERROR(_xlfn.XLOOKUP(確報【５月】!AQ10,台帳表ｋ[整理番号],台帳表ｋ[繁閑調整金]),"")</f>
        <v/>
      </c>
      <c r="AV10" s="275"/>
      <c r="AX10" s="202" t="str">
        <f>IFERROR(_xlfn.XLOOKUP(確報【５月】!AW10,台帳表ｋ[整理番号],台帳表ｋ[繁閑調整]),"")</f>
        <v/>
      </c>
      <c r="AY10" s="277" t="str">
        <f>IFERROR(_xlfn.XLOOKUP(確報【５月】!AW10,台帳表ｋ[整理番号],台帳表ｋ[精算
グループ]),"")</f>
        <v/>
      </c>
      <c r="AZ10" s="278" t="str">
        <f>IFERROR(_xlfn.XLOOKUP(確報【５月】!AW10,台帳表ｋ[整理番号],台帳表ｋ[請求書発行番号]),"")</f>
        <v/>
      </c>
      <c r="BA10" s="269" t="str">
        <f>IFERROR(_xlfn.XLOOKUP(確報【５月】!AW10,台帳表ｋ[整理番号],台帳表ｋ[繁閑調整金]),"")</f>
        <v/>
      </c>
    </row>
    <row r="11" spans="1:54" ht="16.350000000000001" customHeight="1" thickBot="1">
      <c r="A11" s="927"/>
      <c r="B11" s="927"/>
      <c r="C11" s="927"/>
      <c r="D11" s="976"/>
      <c r="E11" s="928"/>
      <c r="F11" s="36" t="s">
        <v>16490</v>
      </c>
      <c r="G11" s="37" t="s">
        <v>16606</v>
      </c>
      <c r="H11" s="67" t="s">
        <v>16491</v>
      </c>
      <c r="I11" s="38">
        <f>SUMIFS(台帳表ｓ[金額],台帳表ｓ[精算
グループ],確報【５月】!$H11,台帳表ｓ[入金月（月のみ）],確報【５月】!$A$1,台帳表ｓ[ＮＣ区分],"西部")+SUMIFS(測量台帳1ｓ[入金額],測量台帳1ｓ[精算
グループ],確報【５月】!$H11,測量台帳1ｓ[入金月（月のみ）],確報【５月】!$A$1,測量台帳1ｓ[NC区分],"西部")+SUMIFS(測量台帳1__2ｓ[入金額(後)],測量台帳1__2ｓ[精算
グループ(後)],確報【５月】!$H11,測量台帳1__2ｓ[入金月(後)（月のみ）],確報【５月】!$A$1,測量台帳1__2ｓ[NC区分],"西部")</f>
        <v>0</v>
      </c>
      <c r="J11" s="79" t="s">
        <v>16491</v>
      </c>
      <c r="K11" s="80"/>
      <c r="L11" s="79" t="s">
        <v>16491</v>
      </c>
      <c r="M11" s="80"/>
      <c r="N11" s="66" t="s">
        <v>16491</v>
      </c>
      <c r="O11" s="39"/>
      <c r="P11" s="67" t="s">
        <v>16491</v>
      </c>
      <c r="Q11" s="39">
        <f>SUMIFS(台帳表ｔ[金額],台帳表ｔ[精算
グループ],確報【５月】!$H11,台帳表ｔ[入金月（月のみ）],確報【５月】!$A$1,台帳表ｔ[ＮＣ区分],"西部")+SUMIFS(測量台帳1ｔ[入金額],測量台帳1ｔ[精算
グループ],確報【５月】!$H11,測量台帳1ｔ[入金月（月のみ）],確報【５月】!$A$1,測量台帳1ｔ[NC区分],"西部")+SUMIFS(測量台帳1__2ｔ[入金額(後)],測量台帳1__2ｔ[精算
グループ(後)],確報【５月】!$H11,測量台帳1__2ｔ[入金月(後)（月のみ）],確報【５月】!$A$1,測量台帳1__2ｔ[NC区分],"西部")</f>
        <v>0</v>
      </c>
      <c r="R11" s="67" t="s">
        <v>16491</v>
      </c>
      <c r="S11" s="80"/>
      <c r="T11" s="66" t="s">
        <v>16491</v>
      </c>
      <c r="U11" s="39"/>
      <c r="V11" s="67" t="s">
        <v>16491</v>
      </c>
      <c r="W11" s="39" cm="1">
        <f t="array" ref="W11">INDEX(設備G入力用!$F$2:$Q$72,ROW(A7), MATCH($A$1,設備G入力用!$F$2:$Q$2,0))</f>
        <v>0</v>
      </c>
      <c r="X11" s="156">
        <f t="shared" si="0"/>
        <v>0</v>
      </c>
      <c r="Y11" s="16">
        <f>SUM(X6:X11)</f>
        <v>0</v>
      </c>
      <c r="Z11" s="13" t="s">
        <v>16607</v>
      </c>
      <c r="AA11" s="1074"/>
      <c r="AB11" s="299" t="s">
        <v>16494</v>
      </c>
      <c r="AC11" s="112">
        <f>SUM(I13,K13,M13,O13,Q13,S13,U13,W13)</f>
        <v>0</v>
      </c>
      <c r="AD11" s="10"/>
      <c r="AE11" s="10"/>
      <c r="AF11" s="202" t="str">
        <f>IFERROR(_xlfn.XLOOKUP(確報【５月】!$AE11,台帳表ｓ[整理番号],台帳表ｓ[繁閑調整]),"")</f>
        <v/>
      </c>
      <c r="AG11" s="277" t="str">
        <f>IFERROR(_xlfn.XLOOKUP(確報【５月】!$AE11,台帳表ｓ[整理番号],台帳表ｓ[精算
グループ]),"")</f>
        <v/>
      </c>
      <c r="AH11" s="278" t="str">
        <f>IFERROR(_xlfn.XLOOKUP(確報【５月】!$AE11,台帳表ｓ[整理番号],台帳表ｓ[請求書発行番号]),"")</f>
        <v/>
      </c>
      <c r="AI11" s="269" t="str">
        <f>IFERROR(_xlfn.XLOOKUP(確報【５月】!$AE11,台帳表ｓ[整理番号],台帳表ｓ[繁閑調整金]),"")</f>
        <v/>
      </c>
      <c r="AJ11" s="274"/>
      <c r="AL11" s="202" t="str">
        <f>IFERROR(_xlfn.XLOOKUP(確報【５月】!AK11,台帳表ｔ[整理番号],台帳表ｔ[繁閑調整]),"")</f>
        <v/>
      </c>
      <c r="AM11" s="277" t="str">
        <f>IFERROR(_xlfn.XLOOKUP(確報【５月】!AK11,台帳表ｔ[整理番号],台帳表ｔ[精算
グループ]),"")</f>
        <v/>
      </c>
      <c r="AN11" s="278" t="str">
        <f>IFERROR(_xlfn.XLOOKUP(確報【５月】!AK11,台帳表ｔ[整理番号],台帳表ｔ[請求書発行番号]),"")</f>
        <v/>
      </c>
      <c r="AO11" s="269" t="str">
        <f>IFERROR(_xlfn.XLOOKUP(確報【５月】!AK11,台帳表ｔ[整理番号],台帳表ｔ[繁閑調整金]),"")</f>
        <v/>
      </c>
      <c r="AP11" s="276"/>
      <c r="AR11" s="202" t="str">
        <f>IFERROR(_xlfn.XLOOKUP(確報【５月】!AQ11,台帳表ｋ[整理番号],台帳表ｋ[繁閑調整]),"")</f>
        <v/>
      </c>
      <c r="AS11" s="277" t="str">
        <f>IFERROR(_xlfn.XLOOKUP(確報【５月】!AQ11,台帳表ｋ[整理番号],台帳表ｋ[精算
グループ]),"")</f>
        <v/>
      </c>
      <c r="AT11" s="278" t="str">
        <f>IFERROR(_xlfn.XLOOKUP(確報【５月】!AQ11,台帳表ｋ[整理番号],台帳表ｋ[請求書発行番号]),"")</f>
        <v/>
      </c>
      <c r="AU11" s="269" t="str">
        <f>IFERROR(_xlfn.XLOOKUP(確報【５月】!AQ11,台帳表ｋ[整理番号],台帳表ｋ[繁閑調整金]),"")</f>
        <v/>
      </c>
      <c r="AV11" s="275"/>
      <c r="AX11" s="202" t="str">
        <f>IFERROR(_xlfn.XLOOKUP(確報【５月】!AW11,台帳表ｋ[整理番号],台帳表ｋ[繁閑調整]),"")</f>
        <v/>
      </c>
      <c r="AY11" s="277" t="str">
        <f>IFERROR(_xlfn.XLOOKUP(確報【５月】!AW11,台帳表ｋ[整理番号],台帳表ｋ[精算
グループ]),"")</f>
        <v/>
      </c>
      <c r="AZ11" s="278" t="str">
        <f>IFERROR(_xlfn.XLOOKUP(確報【５月】!AW11,台帳表ｋ[整理番号],台帳表ｋ[請求書発行番号]),"")</f>
        <v/>
      </c>
      <c r="BA11" s="269" t="str">
        <f>IFERROR(_xlfn.XLOOKUP(確報【５月】!AW11,台帳表ｋ[整理番号],台帳表ｋ[繁閑調整金]),"")</f>
        <v/>
      </c>
    </row>
    <row r="12" spans="1:54" ht="16.350000000000001" customHeight="1">
      <c r="A12" s="927"/>
      <c r="B12" s="927"/>
      <c r="C12" s="927"/>
      <c r="D12" s="976"/>
      <c r="E12" s="926" t="s">
        <v>16492</v>
      </c>
      <c r="F12" s="18" t="s">
        <v>16480</v>
      </c>
      <c r="G12" s="42" t="s">
        <v>16606</v>
      </c>
      <c r="H12" s="674" t="s">
        <v>16493</v>
      </c>
      <c r="I12" s="158">
        <f>SUMIFS(台帳表ｓ[金額],台帳表ｓ[精算
グループ],確報【５月】!$H12,台帳表ｓ[入金月（月のみ）],確報【５月】!$A$1,台帳表ｓ[ＮＣ区分],"多摩")+SUMIFS(測量台帳1ｓ[入金額],測量台帳1ｓ[精算
グループ],確報【５月】!$H12,測量台帳1ｓ[入金月（月のみ）],確報【５月】!$A$1,測量台帳1ｓ[NC区分],"多摩")+SUMIFS(測量台帳1__2ｓ[入金額(後)],測量台帳1__2ｓ[精算
グループ(後)],確報【５月】!$H12,測量台帳1__2ｓ[入金月(後)（月のみ）],確報【５月】!$A$1,測量台帳1__2ｓ[NC区分],"多摩")</f>
        <v>0</v>
      </c>
      <c r="J12" s="159" t="s">
        <v>16493</v>
      </c>
      <c r="K12" s="160"/>
      <c r="L12" s="159" t="s">
        <v>16493</v>
      </c>
      <c r="M12" s="160"/>
      <c r="N12" s="161" t="s">
        <v>16493</v>
      </c>
      <c r="O12" s="162"/>
      <c r="P12" s="43" t="s">
        <v>16493</v>
      </c>
      <c r="Q12" s="44">
        <f>SUMIFS(台帳表ｔ[金額],台帳表ｔ[精算
グループ],確報【５月】!$H12,台帳表ｔ[入金月（月のみ）],確報【５月】!$A$1,台帳表ｔ[ＮＣ区分],"多摩")+SUMIFS(測量台帳1ｔ[入金額],測量台帳1ｔ[精算
グループ],確報【５月】!$H12,測量台帳1ｔ[入金月（月のみ）],確報【５月】!$A$1,測量台帳1ｔ[NC区分],"多摩")+SUMIFS(測量台帳1__2ｔ[入金額(後)],測量台帳1__2ｔ[精算
グループ(後)],確報【５月】!$H12,測量台帳1__2ｔ[入金月(後)（月のみ）],確報【５月】!$A$1,測量台帳1__2ｔ[NC区分],"多摩")</f>
        <v>0</v>
      </c>
      <c r="R12" s="43" t="s">
        <v>16493</v>
      </c>
      <c r="S12" s="163"/>
      <c r="T12" s="164" t="s">
        <v>16493</v>
      </c>
      <c r="U12" s="44"/>
      <c r="V12" s="43" t="s">
        <v>16493</v>
      </c>
      <c r="W12" s="44" cm="1">
        <f t="array" ref="W12">INDEX(設備G入力用!$F$2:$Q$72,ROW(A8), MATCH($A$1,設備G入力用!$F$2:$Q$2,0))</f>
        <v>0</v>
      </c>
      <c r="X12" s="23">
        <f t="shared" si="0"/>
        <v>0</v>
      </c>
      <c r="Y12" s="24"/>
      <c r="Z12" s="13"/>
      <c r="AA12" s="1074"/>
      <c r="AB12" s="299" t="s">
        <v>16495</v>
      </c>
      <c r="AC12" s="112">
        <f>SUM(I14,K14,M14,O14,Q14,S14,U14,W14)</f>
        <v>0</v>
      </c>
      <c r="AD12" s="10"/>
      <c r="AE12" s="10"/>
      <c r="AF12" s="202" t="str">
        <f>IFERROR(_xlfn.XLOOKUP(確報【５月】!$AE12,台帳表ｓ[整理番号],台帳表ｓ[繁閑調整]),"")</f>
        <v/>
      </c>
      <c r="AG12" s="277" t="str">
        <f>IFERROR(_xlfn.XLOOKUP(確報【５月】!$AE12,台帳表ｓ[整理番号],台帳表ｓ[精算
グループ]),"")</f>
        <v/>
      </c>
      <c r="AH12" s="278" t="str">
        <f>IFERROR(_xlfn.XLOOKUP(確報【５月】!$AE12,台帳表ｓ[整理番号],台帳表ｓ[請求書発行番号]),"")</f>
        <v/>
      </c>
      <c r="AI12" s="269" t="str">
        <f>IFERROR(_xlfn.XLOOKUP(確報【５月】!$AE12,台帳表ｓ[整理番号],台帳表ｓ[繁閑調整金]),"")</f>
        <v/>
      </c>
      <c r="AJ12" s="274"/>
      <c r="AL12" s="202" t="str">
        <f>IFERROR(_xlfn.XLOOKUP(確報【５月】!AK12,台帳表ｔ[整理番号],台帳表ｔ[繁閑調整]),"")</f>
        <v/>
      </c>
      <c r="AM12" s="277" t="str">
        <f>IFERROR(_xlfn.XLOOKUP(確報【５月】!AK12,台帳表ｔ[整理番号],台帳表ｔ[精算
グループ]),"")</f>
        <v/>
      </c>
      <c r="AN12" s="278" t="str">
        <f>IFERROR(_xlfn.XLOOKUP(確報【５月】!AK12,台帳表ｔ[整理番号],台帳表ｔ[請求書発行番号]),"")</f>
        <v/>
      </c>
      <c r="AO12" s="269" t="str">
        <f>IFERROR(_xlfn.XLOOKUP(確報【５月】!AK12,台帳表ｔ[整理番号],台帳表ｔ[繁閑調整金]),"")</f>
        <v/>
      </c>
      <c r="AP12" s="275"/>
      <c r="AR12" s="202" t="str">
        <f>IFERROR(_xlfn.XLOOKUP(確報【５月】!AQ12,台帳表ｋ[整理番号],台帳表ｋ[繁閑調整]),"")</f>
        <v/>
      </c>
      <c r="AS12" s="277" t="str">
        <f>IFERROR(_xlfn.XLOOKUP(確報【５月】!AQ12,台帳表ｋ[整理番号],台帳表ｋ[精算
グループ]),"")</f>
        <v/>
      </c>
      <c r="AT12" s="278" t="str">
        <f>IFERROR(_xlfn.XLOOKUP(確報【５月】!AQ12,台帳表ｋ[整理番号],台帳表ｋ[請求書発行番号]),"")</f>
        <v/>
      </c>
      <c r="AU12" s="269" t="str">
        <f>IFERROR(_xlfn.XLOOKUP(確報【５月】!AQ12,台帳表ｋ[整理番号],台帳表ｋ[繁閑調整金]),"")</f>
        <v/>
      </c>
      <c r="AV12" s="275"/>
      <c r="AX12" s="202" t="str">
        <f>IFERROR(_xlfn.XLOOKUP(確報【５月】!AW12,台帳表ｋ[整理番号],台帳表ｋ[繁閑調整]),"")</f>
        <v/>
      </c>
      <c r="AY12" s="277" t="str">
        <f>IFERROR(_xlfn.XLOOKUP(確報【５月】!AW12,台帳表ｋ[整理番号],台帳表ｋ[精算
グループ]),"")</f>
        <v/>
      </c>
      <c r="AZ12" s="278" t="str">
        <f>IFERROR(_xlfn.XLOOKUP(確報【５月】!AW12,台帳表ｋ[整理番号],台帳表ｋ[請求書発行番号]),"")</f>
        <v/>
      </c>
      <c r="BA12" s="269" t="str">
        <f>IFERROR(_xlfn.XLOOKUP(確報【５月】!AW12,台帳表ｋ[整理番号],台帳表ｋ[繁閑調整金]),"")</f>
        <v/>
      </c>
    </row>
    <row r="13" spans="1:54" ht="16.350000000000001" customHeight="1">
      <c r="A13" s="927"/>
      <c r="B13" s="927"/>
      <c r="C13" s="927"/>
      <c r="D13" s="976"/>
      <c r="E13" s="927"/>
      <c r="F13" s="25" t="s">
        <v>16482</v>
      </c>
      <c r="G13" s="26" t="s">
        <v>16606</v>
      </c>
      <c r="H13" s="27" t="s">
        <v>16494</v>
      </c>
      <c r="I13" s="28">
        <f>SUMIFS(台帳表ｓ[金額],台帳表ｓ[精算
グループ],確報【５月】!$H13,台帳表ｓ[入金月（月のみ）],確報【５月】!$A$1,台帳表ｓ[ＮＣ区分],"多摩")+SUMIFS(測量台帳1ｓ[入金額],測量台帳1ｓ[精算
グループ],確報【５月】!$H13,測量台帳1ｓ[入金月（月のみ）],確報【５月】!$A$1,測量台帳1ｓ[NC区分],"多摩")+SUMIFS(測量台帳1__2ｓ[入金額(後)],測量台帳1__2ｓ[精算
グループ(後)],確報【５月】!$H13,測量台帳1__2ｓ[入金月(後)（月のみ）],確報【５月】!$A$1,測量台帳1__2ｓ[NC区分],"多摩")</f>
        <v>0</v>
      </c>
      <c r="J13" s="78" t="s">
        <v>16494</v>
      </c>
      <c r="K13" s="40"/>
      <c r="L13" s="78" t="s">
        <v>16494</v>
      </c>
      <c r="M13" s="40"/>
      <c r="N13" s="60" t="s">
        <v>16494</v>
      </c>
      <c r="O13" s="61"/>
      <c r="P13" s="27" t="s">
        <v>16494</v>
      </c>
      <c r="Q13" s="29">
        <f>SUMIFS(台帳表ｔ[金額],台帳表ｔ[精算
グループ],確報【５月】!$H13,台帳表ｔ[入金月（月のみ）],確報【５月】!$A$1,台帳表ｔ[ＮＣ区分],"多摩")+SUMIFS(測量台帳1ｔ[入金額],測量台帳1ｔ[精算
グループ],確報【５月】!$H13,測量台帳1ｔ[入金月（月のみ）],確報【５月】!$A$1,測量台帳1ｔ[NC区分],"多摩")+SUMIFS(測量台帳1__2ｔ[入金額(後)],測量台帳1__2ｔ[精算
グループ(後)],確報【５月】!$H13,測量台帳1__2ｔ[入金月(後)（月のみ）],確報【５月】!$A$1,測量台帳1__2ｔ[NC区分],"多摩")</f>
        <v>0</v>
      </c>
      <c r="R13" s="27" t="s">
        <v>16494</v>
      </c>
      <c r="S13" s="92"/>
      <c r="T13" s="93" t="s">
        <v>16494</v>
      </c>
      <c r="U13" s="29"/>
      <c r="V13" s="27" t="s">
        <v>16494</v>
      </c>
      <c r="W13" s="29" cm="1">
        <f t="array" ref="W13">INDEX(設備G入力用!$F$2:$Q$72,ROW(A9), MATCH($A$1,設備G入力用!$F$2:$Q$2,0))</f>
        <v>0</v>
      </c>
      <c r="X13" s="30">
        <f t="shared" si="0"/>
        <v>0</v>
      </c>
      <c r="Y13" s="24"/>
      <c r="Z13" s="13"/>
      <c r="AA13" s="1074"/>
      <c r="AB13" s="299" t="s">
        <v>16497</v>
      </c>
      <c r="AC13" s="112">
        <f>SUM(I15,K15,M15,O15,Q15,S15,U15,W15)</f>
        <v>0</v>
      </c>
      <c r="AD13" s="10"/>
      <c r="AE13" s="10"/>
      <c r="AF13" s="202" t="str">
        <f>IFERROR(_xlfn.XLOOKUP(確報【５月】!$AE13,台帳表ｓ[整理番号],台帳表ｓ[繁閑調整]),"")</f>
        <v/>
      </c>
      <c r="AG13" s="277" t="str">
        <f>IFERROR(_xlfn.XLOOKUP(確報【５月】!$AE13,台帳表ｓ[整理番号],台帳表ｓ[精算
グループ]),"")</f>
        <v/>
      </c>
      <c r="AH13" s="278" t="str">
        <f>IFERROR(_xlfn.XLOOKUP(確報【５月】!$AE13,台帳表ｓ[整理番号],台帳表ｓ[請求書発行番号]),"")</f>
        <v/>
      </c>
      <c r="AI13" s="269" t="str">
        <f>IFERROR(_xlfn.XLOOKUP(確報【５月】!$AE13,台帳表ｓ[整理番号],台帳表ｓ[繁閑調整金]),"")</f>
        <v/>
      </c>
      <c r="AJ13" s="274"/>
      <c r="AL13" s="202" t="str">
        <f>IFERROR(_xlfn.XLOOKUP(確報【５月】!AK13,台帳表ｔ[整理番号],台帳表ｔ[繁閑調整]),"")</f>
        <v/>
      </c>
      <c r="AM13" s="277" t="str">
        <f>IFERROR(_xlfn.XLOOKUP(確報【５月】!AK13,台帳表ｔ[整理番号],台帳表ｔ[精算
グループ]),"")</f>
        <v/>
      </c>
      <c r="AN13" s="278" t="str">
        <f>IFERROR(_xlfn.XLOOKUP(確報【５月】!AK13,台帳表ｔ[整理番号],台帳表ｔ[請求書発行番号]),"")</f>
        <v/>
      </c>
      <c r="AO13" s="269" t="str">
        <f>IFERROR(_xlfn.XLOOKUP(確報【５月】!AK13,台帳表ｔ[整理番号],台帳表ｔ[繁閑調整金]),"")</f>
        <v/>
      </c>
      <c r="AP13" s="275"/>
      <c r="AR13" s="202" t="str">
        <f>IFERROR(_xlfn.XLOOKUP(確報【５月】!AQ13,台帳表ｋ[整理番号],台帳表ｋ[繁閑調整]),"")</f>
        <v/>
      </c>
      <c r="AS13" s="277" t="str">
        <f>IFERROR(_xlfn.XLOOKUP(確報【５月】!AQ13,台帳表ｋ[整理番号],台帳表ｋ[精算
グループ]),"")</f>
        <v/>
      </c>
      <c r="AT13" s="278" t="str">
        <f>IFERROR(_xlfn.XLOOKUP(確報【５月】!AQ13,台帳表ｋ[整理番号],台帳表ｋ[請求書発行番号]),"")</f>
        <v/>
      </c>
      <c r="AU13" s="269" t="str">
        <f>IFERROR(_xlfn.XLOOKUP(確報【５月】!AQ13,台帳表ｋ[整理番号],台帳表ｋ[繁閑調整金]),"")</f>
        <v/>
      </c>
      <c r="AV13" s="275"/>
      <c r="AX13" s="202" t="str">
        <f>IFERROR(_xlfn.XLOOKUP(確報【５月】!AW13,台帳表ｋ[整理番号],台帳表ｋ[繁閑調整]),"")</f>
        <v/>
      </c>
      <c r="AY13" s="277" t="str">
        <f>IFERROR(_xlfn.XLOOKUP(確報【５月】!AW13,台帳表ｋ[整理番号],台帳表ｋ[精算
グループ]),"")</f>
        <v/>
      </c>
      <c r="AZ13" s="278" t="str">
        <f>IFERROR(_xlfn.XLOOKUP(確報【５月】!AW13,台帳表ｋ[整理番号],台帳表ｋ[請求書発行番号]),"")</f>
        <v/>
      </c>
      <c r="BA13" s="269" t="str">
        <f>IFERROR(_xlfn.XLOOKUP(確報【５月】!AW13,台帳表ｋ[整理番号],台帳表ｋ[繁閑調整金]),"")</f>
        <v/>
      </c>
    </row>
    <row r="14" spans="1:54" ht="16.350000000000001" customHeight="1">
      <c r="A14" s="927"/>
      <c r="B14" s="927"/>
      <c r="C14" s="927"/>
      <c r="D14" s="976"/>
      <c r="E14" s="927"/>
      <c r="F14" s="25" t="s">
        <v>16484</v>
      </c>
      <c r="G14" s="26" t="s">
        <v>16606</v>
      </c>
      <c r="H14" s="27" t="s">
        <v>16495</v>
      </c>
      <c r="I14" s="28">
        <f>SUMIFS(台帳表ｓ[金額],台帳表ｓ[精算
グループ],確報【５月】!$H14,台帳表ｓ[入金月（月のみ）],確報【５月】!$A$1,台帳表ｓ[ＮＣ区分],"多摩")+SUMIFS(測量台帳1ｓ[入金額],測量台帳1ｓ[精算
グループ],確報【５月】!$H14,測量台帳1ｓ[入金月（月のみ）],確報【５月】!$A$1,測量台帳1ｓ[NC区分],"多摩")+SUMIFS(測量台帳1__2ｓ[入金額(後)],測量台帳1__2ｓ[精算
グループ(後)],確報【５月】!$H14,測量台帳1__2ｓ[入金月(後)（月のみ）],確報【５月】!$A$1,測量台帳1__2ｓ[NC区分],"多摩")</f>
        <v>0</v>
      </c>
      <c r="J14" s="78" t="s">
        <v>16495</v>
      </c>
      <c r="K14" s="40"/>
      <c r="L14" s="78" t="s">
        <v>16495</v>
      </c>
      <c r="M14" s="40"/>
      <c r="N14" s="60" t="s">
        <v>16495</v>
      </c>
      <c r="O14" s="61"/>
      <c r="P14" s="27" t="s">
        <v>16495</v>
      </c>
      <c r="Q14" s="29">
        <f>SUMIFS(台帳表ｔ[金額],台帳表ｔ[精算
グループ],確報【５月】!$H14,台帳表ｔ[入金月（月のみ）],確報【５月】!$A$1,台帳表ｔ[ＮＣ区分],"多摩")+SUMIFS(測量台帳1ｔ[入金額],測量台帳1ｔ[精算
グループ],確報【５月】!$H14,測量台帳1ｔ[入金月（月のみ）],確報【５月】!$A$1,測量台帳1ｔ[NC区分],"多摩")+SUMIFS(測量台帳1__2ｔ[入金額(後)],測量台帳1__2ｔ[精算
グループ(後)],確報【５月】!$H14,測量台帳1__2ｔ[入金月(後)（月のみ）],確報【５月】!$A$1,測量台帳1__2ｔ[NC区分],"多摩")</f>
        <v>0</v>
      </c>
      <c r="R14" s="27" t="s">
        <v>16495</v>
      </c>
      <c r="S14" s="92"/>
      <c r="T14" s="93" t="s">
        <v>16495</v>
      </c>
      <c r="U14" s="29"/>
      <c r="V14" s="27" t="s">
        <v>16495</v>
      </c>
      <c r="W14" s="29" cm="1">
        <f t="array" ref="W14">INDEX(設備G入力用!$F$2:$Q$72,ROW(A10), MATCH($A$1,設備G入力用!$F$2:$Q$2,0))</f>
        <v>0</v>
      </c>
      <c r="X14" s="30">
        <f t="shared" si="0"/>
        <v>0</v>
      </c>
      <c r="Y14" s="24"/>
      <c r="Z14" s="13"/>
      <c r="AA14" s="1074"/>
      <c r="AB14" s="299" t="s">
        <v>16499</v>
      </c>
      <c r="AC14" s="112">
        <f>SUM(I16,K16,M16,O16,Q16,S16,U16,W16)</f>
        <v>0</v>
      </c>
      <c r="AD14" s="10"/>
      <c r="AE14" s="10"/>
      <c r="AF14" s="202" t="str">
        <f>IFERROR(_xlfn.XLOOKUP(確報【５月】!$AE14,台帳表ｓ[整理番号],台帳表ｓ[繁閑調整]),"")</f>
        <v/>
      </c>
      <c r="AG14" s="277" t="str">
        <f>IFERROR(_xlfn.XLOOKUP(確報【５月】!$AE14,台帳表ｓ[整理番号],台帳表ｓ[精算
グループ]),"")</f>
        <v/>
      </c>
      <c r="AH14" s="278" t="str">
        <f>IFERROR(_xlfn.XLOOKUP(確報【５月】!$AE14,台帳表ｓ[整理番号],台帳表ｓ[請求書発行番号]),"")</f>
        <v/>
      </c>
      <c r="AI14" s="269" t="str">
        <f>IFERROR(_xlfn.XLOOKUP(確報【５月】!$AE14,台帳表ｓ[整理番号],台帳表ｓ[繁閑調整金]),"")</f>
        <v/>
      </c>
      <c r="AJ14" s="139"/>
      <c r="AL14" s="202" t="str">
        <f>IFERROR(_xlfn.XLOOKUP(確報【５月】!AK14,台帳表ｔ[整理番号],台帳表ｔ[繁閑調整]),"")</f>
        <v/>
      </c>
      <c r="AM14" s="277" t="str">
        <f>IFERROR(_xlfn.XLOOKUP(確報【５月】!AK14,台帳表ｔ[整理番号],台帳表ｔ[精算
グループ]),"")</f>
        <v/>
      </c>
      <c r="AN14" s="278" t="str">
        <f>IFERROR(_xlfn.XLOOKUP(確報【５月】!AK14,台帳表ｔ[整理番号],台帳表ｔ[請求書発行番号]),"")</f>
        <v/>
      </c>
      <c r="AO14" s="269" t="str">
        <f>IFERROR(_xlfn.XLOOKUP(確報【５月】!AK14,台帳表ｔ[整理番号],台帳表ｔ[繁閑調整金]),"")</f>
        <v/>
      </c>
      <c r="AP14" s="275"/>
      <c r="AR14" s="202" t="str">
        <f>IFERROR(_xlfn.XLOOKUP(確報【５月】!AQ14,台帳表ｋ[整理番号],台帳表ｋ[繁閑調整]),"")</f>
        <v/>
      </c>
      <c r="AS14" s="277" t="str">
        <f>IFERROR(_xlfn.XLOOKUP(確報【５月】!AQ14,台帳表ｋ[整理番号],台帳表ｋ[精算
グループ]),"")</f>
        <v/>
      </c>
      <c r="AT14" s="278" t="str">
        <f>IFERROR(_xlfn.XLOOKUP(確報【５月】!AQ14,台帳表ｋ[整理番号],台帳表ｋ[請求書発行番号]),"")</f>
        <v/>
      </c>
      <c r="AU14" s="269" t="str">
        <f>IFERROR(_xlfn.XLOOKUP(確報【５月】!AQ14,台帳表ｋ[整理番号],台帳表ｋ[繁閑調整金]),"")</f>
        <v/>
      </c>
      <c r="AV14" s="275"/>
      <c r="AX14" s="202" t="str">
        <f>IFERROR(_xlfn.XLOOKUP(確報【５月】!AW14,台帳表ｋ[整理番号],台帳表ｋ[繁閑調整]),"")</f>
        <v/>
      </c>
      <c r="AY14" s="277" t="str">
        <f>IFERROR(_xlfn.XLOOKUP(確報【５月】!AW14,台帳表ｋ[整理番号],台帳表ｋ[精算
グループ]),"")</f>
        <v/>
      </c>
      <c r="AZ14" s="278" t="str">
        <f>IFERROR(_xlfn.XLOOKUP(確報【５月】!AW14,台帳表ｋ[整理番号],台帳表ｋ[請求書発行番号]),"")</f>
        <v/>
      </c>
      <c r="BA14" s="269" t="str">
        <f>IFERROR(_xlfn.XLOOKUP(確報【５月】!AW14,台帳表ｋ[整理番号],台帳表ｋ[繁閑調整金]),"")</f>
        <v/>
      </c>
    </row>
    <row r="15" spans="1:54" ht="16.350000000000001" customHeight="1">
      <c r="A15" s="927"/>
      <c r="B15" s="927"/>
      <c r="C15" s="927"/>
      <c r="D15" s="976"/>
      <c r="E15" s="927"/>
      <c r="F15" s="25" t="s">
        <v>16496</v>
      </c>
      <c r="G15" s="26" t="s">
        <v>16606</v>
      </c>
      <c r="H15" s="27" t="s">
        <v>16497</v>
      </c>
      <c r="I15" s="28">
        <f>SUMIFS(台帳表ｓ[金額],台帳表ｓ[精算
グループ],確報【５月】!$H15,台帳表ｓ[入金月（月のみ）],確報【５月】!$A$1,台帳表ｓ[ＮＣ区分],"多摩")+SUMIFS(測量台帳1ｓ[入金額],測量台帳1ｓ[精算
グループ],確報【５月】!$H15,測量台帳1ｓ[入金月（月のみ）],確報【５月】!$A$1,測量台帳1ｓ[NC区分],"多摩")+SUMIFS(測量台帳1__2ｓ[入金額(後)],測量台帳1__2ｓ[精算
グループ(後)],確報【５月】!$H15,測量台帳1__2ｓ[入金月(後)（月のみ）],確報【５月】!$A$1,測量台帳1__2ｓ[NC区分],"多摩")</f>
        <v>0</v>
      </c>
      <c r="J15" s="78" t="s">
        <v>16497</v>
      </c>
      <c r="K15" s="40"/>
      <c r="L15" s="78" t="s">
        <v>16497</v>
      </c>
      <c r="M15" s="40"/>
      <c r="N15" s="60" t="s">
        <v>16497</v>
      </c>
      <c r="O15" s="61"/>
      <c r="P15" s="27" t="s">
        <v>16497</v>
      </c>
      <c r="Q15" s="29">
        <f>SUMIFS(台帳表ｔ[金額],台帳表ｔ[精算
グループ],確報【５月】!$H15,台帳表ｔ[入金月（月のみ）],確報【５月】!$A$1,台帳表ｔ[ＮＣ区分],"多摩")+SUMIFS(測量台帳1ｔ[入金額],測量台帳1ｔ[精算
グループ],確報【５月】!$H15,測量台帳1ｔ[入金月（月のみ）],確報【５月】!$A$1,測量台帳1ｔ[NC区分],"多摩")+SUMIFS(測量台帳1__2ｔ[入金額(後)],測量台帳1__2ｔ[精算
グループ(後)],確報【５月】!$H15,測量台帳1__2ｔ[入金月(後)（月のみ）],確報【５月】!$A$1,測量台帳1__2ｔ[NC区分],"多摩")</f>
        <v>0</v>
      </c>
      <c r="R15" s="27" t="s">
        <v>16497</v>
      </c>
      <c r="S15" s="92"/>
      <c r="T15" s="93" t="s">
        <v>16497</v>
      </c>
      <c r="U15" s="29"/>
      <c r="V15" s="27" t="s">
        <v>16497</v>
      </c>
      <c r="W15" s="29" cm="1">
        <f t="array" ref="W15">INDEX(設備G入力用!$F$2:$Q$72,ROW(A11), MATCH($A$1,設備G入力用!$F$2:$Q$2,0))</f>
        <v>0</v>
      </c>
      <c r="X15" s="30">
        <f t="shared" si="0"/>
        <v>0</v>
      </c>
      <c r="Y15" s="24"/>
      <c r="Z15" s="13"/>
      <c r="AA15" s="1074"/>
      <c r="AB15" s="300" t="s">
        <v>16489</v>
      </c>
      <c r="AC15" s="112">
        <f>SUM(I10,K10,M10,O10,Q10,S10,U10,W10,I17,K17,M17,O17,Q17,S17,U17,W17)</f>
        <v>0</v>
      </c>
      <c r="AD15" s="10"/>
      <c r="AE15" s="10"/>
      <c r="AF15" s="202" t="str">
        <f>IFERROR(_xlfn.XLOOKUP(確報【５月】!$AE15,台帳表ｓ[整理番号],台帳表ｓ[繁閑調整]),"")</f>
        <v/>
      </c>
      <c r="AG15" s="277" t="str">
        <f>IFERROR(_xlfn.XLOOKUP(確報【５月】!$AE15,台帳表ｓ[整理番号],台帳表ｓ[精算
グループ]),"")</f>
        <v/>
      </c>
      <c r="AH15" s="278" t="str">
        <f>IFERROR(_xlfn.XLOOKUP(確報【５月】!$AE15,台帳表ｓ[整理番号],台帳表ｓ[請求書発行番号]),"")</f>
        <v/>
      </c>
      <c r="AI15" s="269" t="str">
        <f>IFERROR(_xlfn.XLOOKUP(確報【５月】!$AE15,台帳表ｓ[整理番号],台帳表ｓ[繁閑調整金]),"")</f>
        <v/>
      </c>
      <c r="AJ15" s="139"/>
      <c r="AL15" s="202" t="str">
        <f>IFERROR(_xlfn.XLOOKUP(確報【５月】!AK15,台帳表ｔ[整理番号],台帳表ｔ[繁閑調整]),"")</f>
        <v/>
      </c>
      <c r="AM15" s="277" t="str">
        <f>IFERROR(_xlfn.XLOOKUP(確報【５月】!AK15,台帳表ｔ[整理番号],台帳表ｔ[精算
グループ]),"")</f>
        <v/>
      </c>
      <c r="AN15" s="278" t="str">
        <f>IFERROR(_xlfn.XLOOKUP(確報【５月】!AK15,台帳表ｔ[整理番号],台帳表ｔ[請求書発行番号]),"")</f>
        <v/>
      </c>
      <c r="AO15" s="269" t="str">
        <f>IFERROR(_xlfn.XLOOKUP(確報【５月】!AK15,台帳表ｔ[整理番号],台帳表ｔ[繁閑調整金]),"")</f>
        <v/>
      </c>
      <c r="AP15" s="275"/>
      <c r="AR15" s="202" t="str">
        <f>IFERROR(_xlfn.XLOOKUP(確報【５月】!AQ15,台帳表ｋ[整理番号],台帳表ｋ[繁閑調整]),"")</f>
        <v/>
      </c>
      <c r="AS15" s="277" t="str">
        <f>IFERROR(_xlfn.XLOOKUP(確報【５月】!AQ15,台帳表ｋ[整理番号],台帳表ｋ[精算
グループ]),"")</f>
        <v/>
      </c>
      <c r="AT15" s="278" t="str">
        <f>IFERROR(_xlfn.XLOOKUP(確報【５月】!AQ15,台帳表ｋ[整理番号],台帳表ｋ[請求書発行番号]),"")</f>
        <v/>
      </c>
      <c r="AU15" s="269" t="str">
        <f>IFERROR(_xlfn.XLOOKUP(確報【５月】!AQ15,台帳表ｋ[整理番号],台帳表ｋ[繁閑調整金]),"")</f>
        <v/>
      </c>
      <c r="AV15" s="275"/>
      <c r="AX15" s="202" t="str">
        <f>IFERROR(_xlfn.XLOOKUP(確報【５月】!AW15,台帳表ｋ[整理番号],台帳表ｋ[繁閑調整]),"")</f>
        <v/>
      </c>
      <c r="AY15" s="277" t="str">
        <f>IFERROR(_xlfn.XLOOKUP(確報【５月】!AW15,台帳表ｋ[整理番号],台帳表ｋ[精算
グループ]),"")</f>
        <v/>
      </c>
      <c r="AZ15" s="278" t="str">
        <f>IFERROR(_xlfn.XLOOKUP(確報【５月】!AW15,台帳表ｋ[整理番号],台帳表ｋ[請求書発行番号]),"")</f>
        <v/>
      </c>
      <c r="BA15" s="269" t="str">
        <f>IFERROR(_xlfn.XLOOKUP(確報【５月】!AW15,台帳表ｋ[整理番号],台帳表ｋ[繁閑調整金]),"")</f>
        <v/>
      </c>
    </row>
    <row r="16" spans="1:54" ht="16.350000000000001" customHeight="1">
      <c r="A16" s="927"/>
      <c r="B16" s="927"/>
      <c r="C16" s="927"/>
      <c r="D16" s="976"/>
      <c r="E16" s="927"/>
      <c r="F16" s="47" t="s">
        <v>16498</v>
      </c>
      <c r="G16" s="48" t="s">
        <v>16606</v>
      </c>
      <c r="H16" s="49" t="s">
        <v>16499</v>
      </c>
      <c r="I16" s="50">
        <f>SUMIFS(台帳表ｓ[金額],台帳表ｓ[精算
グループ],確報【５月】!$H16,台帳表ｓ[入金月（月のみ）],確報【５月】!$A$1,台帳表ｓ[ＮＣ区分],"多摩")+SUMIFS(測量台帳1ｓ[入金額],測量台帳1ｓ[精算
グループ],確報【５月】!$H16,測量台帳1ｓ[入金月（月のみ）],確報【５月】!$A$1,測量台帳1ｓ[NC区分],"多摩")+SUMIFS(測量台帳1__2ｓ[入金額(後)],測量台帳1__2ｓ[精算
グループ(後)],確報【５月】!$H16,測量台帳1__2ｓ[入金月(後)（月のみ）],確報【５月】!$A$1,測量台帳1__2ｓ[NC区分],"多摩")</f>
        <v>0</v>
      </c>
      <c r="J16" s="147" t="s">
        <v>16499</v>
      </c>
      <c r="K16" s="165"/>
      <c r="L16" s="147" t="s">
        <v>16499</v>
      </c>
      <c r="M16" s="165"/>
      <c r="N16" s="149" t="s">
        <v>16499</v>
      </c>
      <c r="O16" s="51"/>
      <c r="P16" s="49" t="s">
        <v>16499</v>
      </c>
      <c r="Q16" s="51">
        <f>SUMIFS(台帳表ｔ[金額],台帳表ｔ[精算
グループ],確報【５月】!$H16,台帳表ｔ[入金月（月のみ）],確報【５月】!$A$1,台帳表ｔ[ＮＣ区分],"多摩")+SUMIFS(測量台帳1ｔ[入金額],測量台帳1ｔ[精算
グループ],確報【５月】!$H16,測量台帳1ｔ[入金月（月のみ）],確報【５月】!$A$1,測量台帳1ｔ[NC区分],"多摩")+SUMIFS(測量台帳1__2ｔ[入金額(後)],測量台帳1__2ｔ[精算
グループ(後)],確報【５月】!$H16,測量台帳1__2ｔ[入金月(後)（月のみ）],確報【５月】!$A$1,測量台帳1__2ｔ[NC区分],"多摩")</f>
        <v>0</v>
      </c>
      <c r="R16" s="49" t="s">
        <v>16499</v>
      </c>
      <c r="S16" s="165"/>
      <c r="T16" s="149" t="s">
        <v>16499</v>
      </c>
      <c r="U16" s="51"/>
      <c r="V16" s="49" t="s">
        <v>16499</v>
      </c>
      <c r="W16" s="51" cm="1">
        <f t="array" ref="W16">INDEX(設備G入力用!$F$2:$Q$72,ROW(A12), MATCH($A$1,設備G入力用!$F$2:$Q$2,0))</f>
        <v>0</v>
      </c>
      <c r="X16" s="30">
        <f t="shared" si="0"/>
        <v>0</v>
      </c>
      <c r="AA16" s="1074"/>
      <c r="AB16" s="300" t="s">
        <v>16491</v>
      </c>
      <c r="AC16" s="301">
        <f>SUM(I11,K11,M11,O11,Q11,S11,U11,W11,I18,K18,M18,O18,Q18,S18,U18,W18)</f>
        <v>0</v>
      </c>
      <c r="AD16" s="10"/>
      <c r="AE16" s="10"/>
      <c r="AF16" s="202" t="str">
        <f>IFERROR(_xlfn.XLOOKUP(確報【５月】!$AE16,台帳表ｓ[整理番号],台帳表ｓ[繁閑調整]),"")</f>
        <v/>
      </c>
      <c r="AG16" s="277" t="str">
        <f>IFERROR(_xlfn.XLOOKUP(確報【５月】!$AE16,台帳表ｓ[整理番号],台帳表ｓ[精算
グループ]),"")</f>
        <v/>
      </c>
      <c r="AH16" s="278" t="str">
        <f>IFERROR(_xlfn.XLOOKUP(確報【５月】!$AE16,台帳表ｓ[整理番号],台帳表ｓ[請求書発行番号]),"")</f>
        <v/>
      </c>
      <c r="AI16" s="269" t="str">
        <f>IFERROR(_xlfn.XLOOKUP(確報【５月】!$AE16,台帳表ｓ[整理番号],台帳表ｓ[繁閑調整金]),"")</f>
        <v/>
      </c>
      <c r="AJ16" s="139"/>
      <c r="AL16" s="202" t="str">
        <f>IFERROR(_xlfn.XLOOKUP(確報【５月】!AK16,台帳表ｔ[整理番号],台帳表ｔ[繁閑調整]),"")</f>
        <v/>
      </c>
      <c r="AM16" s="277" t="str">
        <f>IFERROR(_xlfn.XLOOKUP(確報【５月】!AK16,台帳表ｔ[整理番号],台帳表ｔ[精算
グループ]),"")</f>
        <v/>
      </c>
      <c r="AN16" s="278" t="str">
        <f>IFERROR(_xlfn.XLOOKUP(確報【５月】!AK16,台帳表ｔ[整理番号],台帳表ｔ[請求書発行番号]),"")</f>
        <v/>
      </c>
      <c r="AO16" s="269" t="str">
        <f>IFERROR(_xlfn.XLOOKUP(確報【５月】!AK16,台帳表ｔ[整理番号],台帳表ｔ[繁閑調整金]),"")</f>
        <v/>
      </c>
      <c r="AP16" s="275"/>
      <c r="AR16" s="202" t="str">
        <f>IFERROR(_xlfn.XLOOKUP(確報【５月】!AQ16,台帳表ｋ[整理番号],台帳表ｋ[繁閑調整]),"")</f>
        <v/>
      </c>
      <c r="AS16" s="277" t="str">
        <f>IFERROR(_xlfn.XLOOKUP(確報【５月】!AQ16,台帳表ｋ[整理番号],台帳表ｋ[精算
グループ]),"")</f>
        <v/>
      </c>
      <c r="AT16" s="278" t="str">
        <f>IFERROR(_xlfn.XLOOKUP(確報【５月】!AQ16,台帳表ｋ[整理番号],台帳表ｋ[請求書発行番号]),"")</f>
        <v/>
      </c>
      <c r="AU16" s="269" t="str">
        <f>IFERROR(_xlfn.XLOOKUP(確報【５月】!AQ16,台帳表ｋ[整理番号],台帳表ｋ[繁閑調整金]),"")</f>
        <v/>
      </c>
      <c r="AV16" s="275"/>
      <c r="AX16" s="202" t="str">
        <f>IFERROR(_xlfn.XLOOKUP(確報【５月】!AW16,台帳表ｋ[整理番号],台帳表ｋ[繁閑調整]),"")</f>
        <v/>
      </c>
      <c r="AY16" s="277" t="str">
        <f>IFERROR(_xlfn.XLOOKUP(確報【５月】!AW16,台帳表ｋ[整理番号],台帳表ｋ[精算
グループ]),"")</f>
        <v/>
      </c>
      <c r="AZ16" s="278" t="str">
        <f>IFERROR(_xlfn.XLOOKUP(確報【５月】!AW16,台帳表ｋ[整理番号],台帳表ｋ[請求書発行番号]),"")</f>
        <v/>
      </c>
      <c r="BA16" s="269" t="str">
        <f>IFERROR(_xlfn.XLOOKUP(確報【５月】!AW16,台帳表ｋ[整理番号],台帳表ｋ[繁閑調整金]),"")</f>
        <v/>
      </c>
    </row>
    <row r="17" spans="1:54" ht="16.350000000000001" customHeight="1" thickBot="1">
      <c r="A17" s="927"/>
      <c r="B17" s="927"/>
      <c r="C17" s="927"/>
      <c r="D17" s="976"/>
      <c r="E17" s="927"/>
      <c r="F17" s="633" t="s">
        <v>16608</v>
      </c>
      <c r="G17" s="634" t="s">
        <v>16606</v>
      </c>
      <c r="H17" s="635" t="s">
        <v>16489</v>
      </c>
      <c r="I17" s="636">
        <f>SUMIFS(台帳表ｓ[金額],台帳表ｓ[精算
グループ],確報【５月】!$H17,台帳表ｓ[入金月（月のみ）],確報【５月】!$A$1,台帳表ｓ[ＮＣ区分],"多摩")+SUMIFS(測量台帳1ｓ[入金額],測量台帳1ｓ[精算
グループ],確報【５月】!$H17,測量台帳1ｓ[入金月（月のみ）],確報【５月】!$A$1,測量台帳1ｓ[NC区分],"多摩")+SUMIFS(測量台帳1__2ｓ[入金額(後)],測量台帳1__2ｓ[精算
グループ(後)],確報【５月】!$H17,測量台帳1__2ｓ[入金月(後)（月のみ）],確報【５月】!$A$1,測量台帳1__2ｓ[NC区分],"多摩")</f>
        <v>0</v>
      </c>
      <c r="J17" s="637" t="s">
        <v>16489</v>
      </c>
      <c r="K17" s="638"/>
      <c r="L17" s="637" t="s">
        <v>16489</v>
      </c>
      <c r="M17" s="638"/>
      <c r="N17" s="639" t="s">
        <v>16489</v>
      </c>
      <c r="O17" s="640"/>
      <c r="P17" s="635" t="s">
        <v>16489</v>
      </c>
      <c r="Q17" s="640">
        <f>SUMIFS(台帳表ｔ[金額],台帳表ｔ[精算
グループ],確報【５月】!$H17,台帳表ｔ[入金月（月のみ）],確報【５月】!$A$1,台帳表ｔ[ＮＣ区分],"多摩")+SUMIFS(測量台帳1ｔ[入金額],測量台帳1ｔ[精算
グループ],確報【５月】!$H17,測量台帳1ｔ[入金月（月のみ）],確報【５月】!$A$1,測量台帳1ｔ[NC区分],"多摩")+SUMIFS(測量台帳1__2ｔ[入金額(後)],測量台帳1__2ｔ[精算
グループ(後)],確報【５月】!$H17,測量台帳1__2ｔ[入金月(後)（月のみ）],確報【５月】!$A$1,測量台帳1__2ｔ[NC区分],"多摩")</f>
        <v>0</v>
      </c>
      <c r="R17" s="635" t="s">
        <v>52</v>
      </c>
      <c r="S17" s="638"/>
      <c r="T17" s="639" t="s">
        <v>52</v>
      </c>
      <c r="U17" s="640"/>
      <c r="V17" s="635" t="s">
        <v>52</v>
      </c>
      <c r="W17" s="640" cm="1">
        <f t="array" ref="W17">INDEX(設備G入力用!$F$2:$Q$72,ROW(A13), MATCH($A$1,設備G入力用!$F$2:$Q$2,0))</f>
        <v>0</v>
      </c>
      <c r="X17" s="30">
        <f t="shared" si="0"/>
        <v>0</v>
      </c>
      <c r="AA17" s="1074"/>
      <c r="AB17" s="299" t="s">
        <v>16609</v>
      </c>
      <c r="AC17" s="112">
        <f t="shared" ref="AC17:AC22" si="1">SUM(I19,K19,M19,O19,Q19,S19,U19,W19)</f>
        <v>0</v>
      </c>
      <c r="AD17" s="10"/>
      <c r="AE17" s="10"/>
      <c r="AF17" s="202" t="str">
        <f>IFERROR(_xlfn.XLOOKUP(確報【５月】!$AE17,台帳表ｓ[整理番号],台帳表ｓ[繁閑調整]),"")</f>
        <v/>
      </c>
      <c r="AG17" s="277" t="str">
        <f>IFERROR(_xlfn.XLOOKUP(確報【５月】!$AE17,台帳表ｓ[整理番号],台帳表ｓ[精算
グループ]),"")</f>
        <v/>
      </c>
      <c r="AH17" s="278" t="str">
        <f>IFERROR(_xlfn.XLOOKUP(確報【５月】!$AE17,台帳表ｓ[整理番号],台帳表ｓ[請求書発行番号]),"")</f>
        <v/>
      </c>
      <c r="AI17" s="269" t="str">
        <f>IFERROR(_xlfn.XLOOKUP(確報【５月】!$AE17,台帳表ｓ[整理番号],台帳表ｓ[繁閑調整金]),"")</f>
        <v/>
      </c>
      <c r="AJ17" s="139"/>
      <c r="AL17" s="202" t="str">
        <f>IFERROR(_xlfn.XLOOKUP(確報【５月】!AK17,台帳表ｔ[整理番号],台帳表ｔ[繁閑調整]),"")</f>
        <v/>
      </c>
      <c r="AM17" s="277" t="str">
        <f>IFERROR(_xlfn.XLOOKUP(確報【５月】!AK17,台帳表ｔ[整理番号],台帳表ｔ[精算
グループ]),"")</f>
        <v/>
      </c>
      <c r="AN17" s="278" t="str">
        <f>IFERROR(_xlfn.XLOOKUP(確報【５月】!AK17,台帳表ｔ[整理番号],台帳表ｔ[請求書発行番号]),"")</f>
        <v/>
      </c>
      <c r="AO17" s="269" t="str">
        <f>IFERROR(_xlfn.XLOOKUP(確報【５月】!AK17,台帳表ｔ[整理番号],台帳表ｔ[繁閑調整金]),"")</f>
        <v/>
      </c>
      <c r="AP17" s="275"/>
      <c r="AR17" s="202" t="str">
        <f>IFERROR(_xlfn.XLOOKUP(確報【５月】!AQ17,台帳表ｋ[整理番号],台帳表ｋ[繁閑調整]),"")</f>
        <v/>
      </c>
      <c r="AS17" s="277" t="str">
        <f>IFERROR(_xlfn.XLOOKUP(確報【５月】!AQ17,台帳表ｋ[整理番号],台帳表ｋ[精算
グループ]),"")</f>
        <v/>
      </c>
      <c r="AT17" s="278" t="str">
        <f>IFERROR(_xlfn.XLOOKUP(確報【５月】!AQ17,台帳表ｋ[整理番号],台帳表ｋ[請求書発行番号]),"")</f>
        <v/>
      </c>
      <c r="AU17" s="269" t="str">
        <f>IFERROR(_xlfn.XLOOKUP(確報【５月】!AQ17,台帳表ｋ[整理番号],台帳表ｋ[繁閑調整金]),"")</f>
        <v/>
      </c>
      <c r="AV17" s="275"/>
      <c r="AX17" s="202" t="str">
        <f>IFERROR(_xlfn.XLOOKUP(確報【５月】!AW17,台帳表ｋ[整理番号],台帳表ｋ[繁閑調整]),"")</f>
        <v/>
      </c>
      <c r="AY17" s="277" t="str">
        <f>IFERROR(_xlfn.XLOOKUP(確報【５月】!AW17,台帳表ｋ[整理番号],台帳表ｋ[精算
グループ]),"")</f>
        <v/>
      </c>
      <c r="AZ17" s="278" t="str">
        <f>IFERROR(_xlfn.XLOOKUP(確報【５月】!AW17,台帳表ｋ[整理番号],台帳表ｋ[請求書発行番号]),"")</f>
        <v/>
      </c>
      <c r="BA17" s="269" t="str">
        <f>IFERROR(_xlfn.XLOOKUP(確報【５月】!AW17,台帳表ｋ[整理番号],台帳表ｋ[繁閑調整金]),"")</f>
        <v/>
      </c>
    </row>
    <row r="18" spans="1:54" ht="16.350000000000001" customHeight="1" thickBot="1">
      <c r="A18" s="927"/>
      <c r="B18" s="927"/>
      <c r="C18" s="927"/>
      <c r="D18" s="976"/>
      <c r="E18" s="928"/>
      <c r="F18" s="633" t="s">
        <v>16610</v>
      </c>
      <c r="G18" s="634" t="s">
        <v>16606</v>
      </c>
      <c r="H18" s="635" t="s">
        <v>16491</v>
      </c>
      <c r="I18" s="636">
        <f>SUMIFS(台帳表ｓ[金額],台帳表ｓ[精算
グループ],確報【５月】!$H18,台帳表ｓ[入金月（月のみ）],確報【５月】!$A$1,台帳表ｓ[ＮＣ区分],"多摩")+SUMIFS(測量台帳1ｓ[入金額],測量台帳1ｓ[精算
グループ],確報【５月】!$H18,測量台帳1ｓ[入金月（月のみ）],確報【５月】!$A$1,測量台帳1ｓ[NC区分],"多摩")+SUMIFS(測量台帳1__2ｓ[入金額(後)],測量台帳1__2ｓ[精算
グループ(後)],確報【５月】!$H18,測量台帳1__2ｓ[入金月(後)（月のみ）],確報【５月】!$A$1,測量台帳1__2ｓ[NC区分],"多摩")</f>
        <v>0</v>
      </c>
      <c r="J18" s="637" t="s">
        <v>16491</v>
      </c>
      <c r="K18" s="638"/>
      <c r="L18" s="637" t="s">
        <v>16491</v>
      </c>
      <c r="M18" s="638"/>
      <c r="N18" s="639" t="s">
        <v>16491</v>
      </c>
      <c r="O18" s="640"/>
      <c r="P18" s="635" t="s">
        <v>16491</v>
      </c>
      <c r="Q18" s="640">
        <f>SUMIFS(台帳表ｔ[金額],台帳表ｔ[精算
グループ],確報【５月】!$H18,台帳表ｔ[入金月（月のみ）],確報【５月】!$A$1,台帳表ｔ[ＮＣ区分],"多摩")+SUMIFS(測量台帳1ｔ[入金額],測量台帳1ｔ[精算
グループ],確報【５月】!$H18,測量台帳1ｔ[入金月（月のみ）],確報【５月】!$A$1,測量台帳1ｔ[NC区分],"多摩")+SUMIFS(測量台帳1__2ｔ[入金額(後)],測量台帳1__2ｔ[精算
グループ(後)],確報【５月】!$H18,測量台帳1__2ｔ[入金月(後)（月のみ）],確報【５月】!$A$1,測量台帳1__2ｔ[NC区分],"多摩")</f>
        <v>0</v>
      </c>
      <c r="R18" s="635" t="s">
        <v>16491</v>
      </c>
      <c r="S18" s="638"/>
      <c r="T18" s="639" t="s">
        <v>16491</v>
      </c>
      <c r="U18" s="640"/>
      <c r="V18" s="635" t="s">
        <v>16491</v>
      </c>
      <c r="W18" s="640" cm="1">
        <f t="array" ref="W18">INDEX(設備G入力用!$F$2:$Q$72,ROW(A14), MATCH($A$1,設備G入力用!$F$2:$Q$2,0))</f>
        <v>0</v>
      </c>
      <c r="X18" s="30">
        <f t="shared" si="0"/>
        <v>0</v>
      </c>
      <c r="Y18" s="16">
        <f>SUM(X12:X18)</f>
        <v>0</v>
      </c>
      <c r="Z18" s="13" t="s">
        <v>16611</v>
      </c>
      <c r="AA18" s="1074"/>
      <c r="AB18" s="299" t="s">
        <v>16673</v>
      </c>
      <c r="AC18" s="112">
        <f t="shared" si="1"/>
        <v>0</v>
      </c>
      <c r="AD18" s="10"/>
      <c r="AE18" s="10"/>
      <c r="AF18" s="202" t="str">
        <f>IFERROR(_xlfn.XLOOKUP(確報【５月】!$AE18,台帳表ｓ[整理番号],台帳表ｓ[繁閑調整]),"")</f>
        <v/>
      </c>
      <c r="AG18" s="277" t="str">
        <f>IFERROR(_xlfn.XLOOKUP(確報【５月】!$AE18,台帳表ｓ[整理番号],台帳表ｓ[精算
グループ]),"")</f>
        <v/>
      </c>
      <c r="AH18" s="278" t="str">
        <f>IFERROR(_xlfn.XLOOKUP(確報【５月】!$AE18,台帳表ｓ[整理番号],台帳表ｓ[請求書発行番号]),"")</f>
        <v/>
      </c>
      <c r="AI18" s="269" t="str">
        <f>IFERROR(_xlfn.XLOOKUP(確報【５月】!$AE18,台帳表ｓ[整理番号],台帳表ｓ[繁閑調整金]),"")</f>
        <v/>
      </c>
      <c r="AJ18" s="139"/>
      <c r="AL18" s="202" t="str">
        <f>IFERROR(_xlfn.XLOOKUP(確報【５月】!AK18,台帳表ｔ[整理番号],台帳表ｔ[繁閑調整]),"")</f>
        <v/>
      </c>
      <c r="AM18" s="277" t="str">
        <f>IFERROR(_xlfn.XLOOKUP(確報【５月】!AK18,台帳表ｔ[整理番号],台帳表ｔ[精算
グループ]),"")</f>
        <v/>
      </c>
      <c r="AN18" s="278" t="str">
        <f>IFERROR(_xlfn.XLOOKUP(確報【５月】!AK18,台帳表ｔ[整理番号],台帳表ｔ[請求書発行番号]),"")</f>
        <v/>
      </c>
      <c r="AO18" s="269" t="str">
        <f>IFERROR(_xlfn.XLOOKUP(確報【５月】!AK18,台帳表ｔ[整理番号],台帳表ｔ[繁閑調整金]),"")</f>
        <v/>
      </c>
      <c r="AP18" s="275"/>
      <c r="AR18" s="202" t="str">
        <f>IFERROR(_xlfn.XLOOKUP(確報【５月】!AQ18,台帳表ｋ[整理番号],台帳表ｋ[繁閑調整]),"")</f>
        <v/>
      </c>
      <c r="AS18" s="277" t="str">
        <f>IFERROR(_xlfn.XLOOKUP(確報【５月】!AQ18,台帳表ｋ[整理番号],台帳表ｋ[精算
グループ]),"")</f>
        <v/>
      </c>
      <c r="AT18" s="278" t="str">
        <f>IFERROR(_xlfn.XLOOKUP(確報【５月】!AQ18,台帳表ｋ[整理番号],台帳表ｋ[請求書発行番号]),"")</f>
        <v/>
      </c>
      <c r="AU18" s="269" t="str">
        <f>IFERROR(_xlfn.XLOOKUP(確報【５月】!AQ18,台帳表ｋ[整理番号],台帳表ｋ[繁閑調整金]),"")</f>
        <v/>
      </c>
      <c r="AV18" s="275"/>
      <c r="AX18" s="202" t="str">
        <f>IFERROR(_xlfn.XLOOKUP(確報【５月】!AW18,台帳表ｋ[整理番号],台帳表ｋ[繁閑調整]),"")</f>
        <v/>
      </c>
      <c r="AY18" s="277" t="str">
        <f>IFERROR(_xlfn.XLOOKUP(確報【５月】!AW18,台帳表ｋ[整理番号],台帳表ｋ[精算
グループ]),"")</f>
        <v/>
      </c>
      <c r="AZ18" s="278" t="str">
        <f>IFERROR(_xlfn.XLOOKUP(確報【５月】!AW18,台帳表ｋ[整理番号],台帳表ｋ[請求書発行番号]),"")</f>
        <v/>
      </c>
      <c r="BA18" s="269" t="str">
        <f>IFERROR(_xlfn.XLOOKUP(確報【５月】!AW18,台帳表ｋ[整理番号],台帳表ｋ[繁閑調整金]),"")</f>
        <v/>
      </c>
    </row>
    <row r="19" spans="1:54" ht="16.350000000000001" customHeight="1" thickBot="1">
      <c r="A19" s="927"/>
      <c r="B19" s="927"/>
      <c r="C19" s="927"/>
      <c r="D19" s="976"/>
      <c r="E19" s="926" t="s">
        <v>16500</v>
      </c>
      <c r="F19" s="206" t="s">
        <v>16501</v>
      </c>
      <c r="G19" s="207"/>
      <c r="H19" s="264" t="s">
        <v>16502</v>
      </c>
      <c r="I19" s="208">
        <f>SUMIFS(台帳表ｓ[金額],台帳表ｓ[精算
グループ],確報【５月】!$H19,台帳表ｓ[入金月（月のみ）],確報【５月】!$A$1,台帳表ｓ[ＮＣ区分],"西部")+SUMIFS(測量台帳1ｓ[入金額],測量台帳1ｓ[精算
グループ],確報【５月】!$H19,測量台帳1ｓ[入金月（月のみ）],確報【５月】!$A$1,測量台帳1ｓ[NC区分],"西部")+SUMIFS(測量台帳1__2ｓ[入金額(後)],測量台帳1__2ｓ[精算
グループ(後)],確報【５月】!$H19,測量台帳1__2ｓ[入金月(後)（月のみ）],確報【５月】!$A$1,測量台帳1__2ｓ[NC区分],"西部")+SUMIFS(台帳表ｓ[金額],台帳表ｓ[精算
グループ],確報【５月】!$H19,台帳表ｓ[入金月（月のみ）],確報【５月】!$A$1,台帳表ｓ[ＮＣ区分],"多摩")+SUMIFS(測量台帳1ｓ[入金額],測量台帳1ｓ[精算
グループ],確報【５月】!$H19,測量台帳1ｓ[入金月（月のみ）],確報【５月】!$A$1,測量台帳1ｓ[NC区分],"多摩")+SUMIFS(測量台帳1__2ｓ[入金額(後)],測量台帳1__2ｓ[精算
グループ(後)],確報【５月】!$H19,測量台帳1__2ｓ[入金月(後)（月のみ）],確報【５月】!$A$1,測量台帳1__2ｓ[NC区分],"多摩")</f>
        <v>0</v>
      </c>
      <c r="J19" s="265" t="s">
        <v>16502</v>
      </c>
      <c r="K19" s="209"/>
      <c r="L19" s="265" t="s">
        <v>16502</v>
      </c>
      <c r="M19" s="209"/>
      <c r="N19" s="266" t="s">
        <v>16502</v>
      </c>
      <c r="O19" s="210"/>
      <c r="P19" s="264" t="s">
        <v>16502</v>
      </c>
      <c r="Q19" s="210">
        <f>SUMIFS(台帳表ｔ[金額],台帳表ｔ[精算
グループ],確報【５月】!$H19,台帳表ｔ[入金月（月のみ）],確報【５月】!$A$1,台帳表ｔ[ＮＣ区分],"多摩")+SUMIFS(測量台帳1ｔ[入金額],測量台帳1ｔ[精算
グループ],確報【５月】!$H19,測量台帳1ｔ[入金月（月のみ）],確報【５月】!$A$1,測量台帳1ｔ[NC区分],"多摩")+SUMIFS(測量台帳1__2ｔ[入金額(後)],測量台帳1__2ｔ[精算
グループ(後)],確報【５月】!$H19,測量台帳1__2ｔ[入金月(後)（月のみ）],確報【５月】!$A$1,測量台帳1__2ｔ[NC区分],"多摩")+SUMIFS(台帳表ｔ[金額],台帳表ｔ[精算
グループ],確報【５月】!$H19,台帳表ｔ[入金月（月のみ）],確報【５月】!$A$1,台帳表ｔ[ＮＣ区分],"西部")+SUMIFS(測量台帳1ｔ[入金額],測量台帳1ｔ[精算
グループ],確報【５月】!$H19,測量台帳1ｔ[入金月（月のみ）],確報【５月】!$A$1,測量台帳1ｔ[NC区分],"西部")+SUMIFS(測量台帳1__2ｔ[入金額(後)],測量台帳1__2ｔ[精算
グループ(後)],確報【５月】!$H19,測量台帳1__2ｔ[入金月(後)（月のみ）],確報【５月】!$A$1,測量台帳1__2ｔ[NC区分],"西部")</f>
        <v>0</v>
      </c>
      <c r="R19" s="264" t="s">
        <v>16502</v>
      </c>
      <c r="S19" s="209"/>
      <c r="T19" s="266" t="s">
        <v>16502</v>
      </c>
      <c r="U19" s="210"/>
      <c r="V19" s="264" t="s">
        <v>16502</v>
      </c>
      <c r="W19" s="210" cm="1">
        <f t="array" ref="W19">INDEX(設備G入力用!$F$2:$Q$72,ROW(A15), MATCH($A$1,設備G入力用!$F$2:$Q$2,0))</f>
        <v>0</v>
      </c>
      <c r="X19" s="211">
        <f>SUM(I19,K19,M19,O19,Q19,S19,U19,W19)</f>
        <v>0</v>
      </c>
      <c r="Y19" s="157">
        <f>SUM(X19:X19)</f>
        <v>0</v>
      </c>
      <c r="Z19" s="13"/>
      <c r="AA19" s="1074"/>
      <c r="AB19" s="299" t="s">
        <v>16504</v>
      </c>
      <c r="AC19" s="112">
        <f t="shared" si="1"/>
        <v>0</v>
      </c>
      <c r="AD19" s="10"/>
      <c r="AE19" s="10"/>
      <c r="AF19" s="202" t="str">
        <f>IFERROR(_xlfn.XLOOKUP(確報【５月】!$AE19,台帳表ｓ[整理番号],台帳表ｓ[繁閑調整]),"")</f>
        <v/>
      </c>
      <c r="AG19" s="277" t="str">
        <f>IFERROR(_xlfn.XLOOKUP(確報【５月】!$AE19,台帳表ｓ[整理番号],台帳表ｓ[精算
グループ]),"")</f>
        <v/>
      </c>
      <c r="AH19" s="278" t="str">
        <f>IFERROR(_xlfn.XLOOKUP(確報【５月】!$AE19,台帳表ｓ[整理番号],台帳表ｓ[請求書発行番号]),"")</f>
        <v/>
      </c>
      <c r="AI19" s="269" t="str">
        <f>IFERROR(_xlfn.XLOOKUP(確報【５月】!$AE19,台帳表ｓ[整理番号],台帳表ｓ[繁閑調整金]),"")</f>
        <v/>
      </c>
      <c r="AJ19" s="139"/>
      <c r="AL19" s="202" t="str">
        <f>IFERROR(_xlfn.XLOOKUP(確報【５月】!AK19,台帳表ｔ[整理番号],台帳表ｔ[繁閑調整]),"")</f>
        <v/>
      </c>
      <c r="AM19" s="277" t="str">
        <f>IFERROR(_xlfn.XLOOKUP(確報【５月】!AK19,台帳表ｔ[整理番号],台帳表ｔ[精算
グループ]),"")</f>
        <v/>
      </c>
      <c r="AN19" s="278" t="str">
        <f>IFERROR(_xlfn.XLOOKUP(確報【５月】!AK19,台帳表ｔ[整理番号],台帳表ｔ[請求書発行番号]),"")</f>
        <v/>
      </c>
      <c r="AO19" s="269" t="str">
        <f>IFERROR(_xlfn.XLOOKUP(確報【５月】!AK19,台帳表ｔ[整理番号],台帳表ｔ[繁閑調整金]),"")</f>
        <v/>
      </c>
      <c r="AP19" s="275"/>
      <c r="AR19" s="202" t="str">
        <f>IFERROR(_xlfn.XLOOKUP(確報【５月】!AQ19,台帳表ｋ[整理番号],台帳表ｋ[繁閑調整]),"")</f>
        <v/>
      </c>
      <c r="AS19" s="277" t="str">
        <f>IFERROR(_xlfn.XLOOKUP(確報【５月】!AQ19,台帳表ｋ[整理番号],台帳表ｋ[精算
グループ]),"")</f>
        <v/>
      </c>
      <c r="AT19" s="278" t="str">
        <f>IFERROR(_xlfn.XLOOKUP(確報【５月】!AQ19,台帳表ｋ[整理番号],台帳表ｋ[請求書発行番号]),"")</f>
        <v/>
      </c>
      <c r="AU19" s="269" t="str">
        <f>IFERROR(_xlfn.XLOOKUP(確報【５月】!AQ19,台帳表ｋ[整理番号],台帳表ｋ[繁閑調整金]),"")</f>
        <v/>
      </c>
      <c r="AV19" s="275"/>
      <c r="AX19" s="202" t="str">
        <f>IFERROR(_xlfn.XLOOKUP(確報【５月】!AW19,台帳表ｋ[整理番号],台帳表ｋ[繁閑調整]),"")</f>
        <v/>
      </c>
      <c r="AY19" s="277" t="str">
        <f>IFERROR(_xlfn.XLOOKUP(確報【５月】!AW19,台帳表ｋ[整理番号],台帳表ｋ[精算
グループ]),"")</f>
        <v/>
      </c>
      <c r="AZ19" s="278" t="str">
        <f>IFERROR(_xlfn.XLOOKUP(確報【５月】!AW19,台帳表ｋ[整理番号],台帳表ｋ[請求書発行番号]),"")</f>
        <v/>
      </c>
      <c r="BA19" s="269" t="str">
        <f>IFERROR(_xlfn.XLOOKUP(確報【５月】!AW19,台帳表ｋ[整理番号],台帳表ｋ[繁閑調整金]),"")</f>
        <v/>
      </c>
    </row>
    <row r="20" spans="1:54" ht="16.350000000000001" customHeight="1">
      <c r="A20" s="927"/>
      <c r="B20" s="927"/>
      <c r="C20" s="927"/>
      <c r="D20" s="976"/>
      <c r="E20" s="927"/>
      <c r="F20" s="47" t="s">
        <v>16674</v>
      </c>
      <c r="G20" s="48" t="s">
        <v>16606</v>
      </c>
      <c r="H20" s="717" t="s">
        <v>16675</v>
      </c>
      <c r="I20" s="708">
        <f>SUMIFS(台帳表ｓ[金額],台帳表ｓ[精算
グループ],確報【５月】!$H20,台帳表ｓ[入金月（月のみ）],確報【５月】!$A$1,台帳表ｓ[ＮＣ区分],"西部")+SUMIFS(測量台帳1ｓ[入金額],測量台帳1ｓ[精算
グループ],確報【５月】!$H20,測量台帳1ｓ[入金月（月のみ）],確報【５月】!$A$1,測量台帳1ｓ[NC区分],"西部")+SUMIFS(測量台帳1__2ｓ[入金額(後)],測量台帳1__2ｓ[精算
グループ(後)],確報【５月】!$H20,測量台帳1__2ｓ[入金月(後)（月のみ）],確報【５月】!$A$1,測量台帳1__2ｓ[NC区分],"西部")+SUMIFS(台帳表ｓ[金額],台帳表ｓ[精算
グループ],確報【５月】!$H20,台帳表ｓ[入金月（月のみ）],確報【５月】!$A$1,台帳表ｓ[ＮＣ区分],"多摩")+SUMIFS(測量台帳1ｓ[入金額],測量台帳1ｓ[精算
グループ],確報【５月】!$H20,測量台帳1ｓ[入金月（月のみ）],確報【５月】!$A$1,測量台帳1ｓ[NC区分],"多摩")+SUMIFS(測量台帳1__2ｓ[入金額(後)],測量台帳1__2ｓ[精算
グループ(後)],確報【５月】!$H20,測量台帳1__2ｓ[入金月(後)（月のみ）],確報【５月】!$A$1,測量台帳1__2ｓ[NC区分],"多摩")</f>
        <v>0</v>
      </c>
      <c r="J20" s="709" t="s">
        <v>16675</v>
      </c>
      <c r="K20" s="710"/>
      <c r="L20" s="709" t="s">
        <v>16675</v>
      </c>
      <c r="M20" s="710"/>
      <c r="N20" s="711" t="s">
        <v>16675</v>
      </c>
      <c r="O20" s="712"/>
      <c r="P20" s="713" t="s">
        <v>16673</v>
      </c>
      <c r="Q20" s="714">
        <f>SUMIFS(台帳表ｔ[金額],台帳表ｔ[精算
グループ],確報【５月】!$H20,台帳表ｔ[入金月（月のみ）],確報【５月】!$A$1,台帳表ｔ[ＮＣ区分],"多摩")+SUMIFS(測量台帳1ｔ[入金額],測量台帳1ｔ[精算
グループ],確報【５月】!$H20,測量台帳1ｔ[入金月（月のみ）],確報【５月】!$A$1,測量台帳1ｔ[NC区分],"多摩")+SUMIFS(測量台帳1__2ｔ[入金額(後)],測量台帳1__2ｔ[精算
グループ(後)],確報【５月】!$H20,測量台帳1__2ｔ[入金月(後)（月のみ）],確報【５月】!$A$1,測量台帳1__2ｔ[NC区分],"多摩")+SUMIFS(台帳表ｔ[金額],台帳表ｔ[精算
グループ],確報【５月】!$H20,台帳表ｔ[入金月（月のみ）],確報【５月】!$A$1,台帳表ｔ[ＮＣ区分],"西部")+SUMIFS(測量台帳1ｔ[入金額],測量台帳1ｔ[精算
グループ],確報【５月】!$H20,測量台帳1ｔ[入金月（月のみ）],確報【５月】!$A$1,測量台帳1ｔ[NC区分],"西部")+SUMIFS(測量台帳1__2ｔ[入金額(後)],測量台帳1__2ｔ[精算
グループ(後)],確報【５月】!$H20,測量台帳1__2ｔ[入金月(後)（月のみ）],確報【５月】!$A$1,測量台帳1__2ｔ[NC区分],"西部")</f>
        <v>0</v>
      </c>
      <c r="R20" s="713" t="s">
        <v>16673</v>
      </c>
      <c r="S20" s="715"/>
      <c r="T20" s="716" t="s">
        <v>16673</v>
      </c>
      <c r="U20" s="714"/>
      <c r="V20" s="713" t="s">
        <v>16673</v>
      </c>
      <c r="W20" s="714" cm="1">
        <f t="array" ref="W20">INDEX(設備G入力用!$F$2:$Q$72,ROW(A16), MATCH($A$1,設備G入力用!$F$2:$Q$2,0))</f>
        <v>0</v>
      </c>
      <c r="X20" s="706">
        <f t="shared" ref="X20" si="2">SUM(I20,K20,M20,O20,Q20,S20,U20,W20)</f>
        <v>0</v>
      </c>
      <c r="Y20" s="24"/>
      <c r="Z20" s="13"/>
      <c r="AA20" s="1074"/>
      <c r="AB20" s="299" t="s">
        <v>16506</v>
      </c>
      <c r="AC20" s="112">
        <f t="shared" si="1"/>
        <v>0</v>
      </c>
      <c r="AD20" s="10"/>
      <c r="AE20" s="10"/>
      <c r="AF20" s="202" t="str">
        <f>IFERROR(_xlfn.XLOOKUP(確報【５月】!$AE20,台帳表ｓ[整理番号],台帳表ｓ[繁閑調整]),"")</f>
        <v/>
      </c>
      <c r="AG20" s="277" t="str">
        <f>IFERROR(_xlfn.XLOOKUP(確報【５月】!$AE20,台帳表ｓ[整理番号],台帳表ｓ[精算
グループ]),"")</f>
        <v/>
      </c>
      <c r="AH20" s="278" t="str">
        <f>IFERROR(_xlfn.XLOOKUP(確報【５月】!$AE20,台帳表ｓ[整理番号],台帳表ｓ[請求書発行番号]),"")</f>
        <v/>
      </c>
      <c r="AI20" s="269" t="str">
        <f>IFERROR(_xlfn.XLOOKUP(確報【５月】!$AE20,台帳表ｓ[整理番号],台帳表ｓ[繁閑調整金]),"")</f>
        <v/>
      </c>
      <c r="AJ20" s="139"/>
      <c r="AL20" s="202" t="str">
        <f>IFERROR(_xlfn.XLOOKUP(確報【５月】!AK20,台帳表ｔ[整理番号],台帳表ｔ[繁閑調整]),"")</f>
        <v/>
      </c>
      <c r="AM20" s="277" t="str">
        <f>IFERROR(_xlfn.XLOOKUP(確報【５月】!AK20,台帳表ｔ[整理番号],台帳表ｔ[精算
グループ]),"")</f>
        <v/>
      </c>
      <c r="AN20" s="278" t="str">
        <f>IFERROR(_xlfn.XLOOKUP(確報【５月】!AK20,台帳表ｔ[整理番号],台帳表ｔ[請求書発行番号]),"")</f>
        <v/>
      </c>
      <c r="AO20" s="269" t="str">
        <f>IFERROR(_xlfn.XLOOKUP(確報【５月】!AK20,台帳表ｔ[整理番号],台帳表ｔ[繁閑調整金]),"")</f>
        <v/>
      </c>
      <c r="AP20" s="275"/>
      <c r="AR20" s="202" t="str">
        <f>IFERROR(_xlfn.XLOOKUP(確報【５月】!AQ20,台帳表ｋ[整理番号],台帳表ｋ[繁閑調整]),"")</f>
        <v/>
      </c>
      <c r="AS20" s="277" t="str">
        <f>IFERROR(_xlfn.XLOOKUP(確報【５月】!AQ20,台帳表ｋ[整理番号],台帳表ｋ[精算
グループ]),"")</f>
        <v/>
      </c>
      <c r="AT20" s="278" t="str">
        <f>IFERROR(_xlfn.XLOOKUP(確報【５月】!AQ20,台帳表ｋ[整理番号],台帳表ｋ[請求書発行番号]),"")</f>
        <v/>
      </c>
      <c r="AU20" s="269" t="str">
        <f>IFERROR(_xlfn.XLOOKUP(確報【５月】!AQ20,台帳表ｋ[整理番号],台帳表ｋ[繁閑調整金]),"")</f>
        <v/>
      </c>
      <c r="AV20" s="275"/>
      <c r="AX20" s="202" t="str">
        <f>IFERROR(_xlfn.XLOOKUP(確報【５月】!AW20,台帳表ｋ[整理番号],台帳表ｋ[繁閑調整]),"")</f>
        <v/>
      </c>
      <c r="AY20" s="277" t="str">
        <f>IFERROR(_xlfn.XLOOKUP(確報【５月】!AW20,台帳表ｋ[整理番号],台帳表ｋ[精算
グループ]),"")</f>
        <v/>
      </c>
      <c r="AZ20" s="278" t="str">
        <f>IFERROR(_xlfn.XLOOKUP(確報【５月】!AW20,台帳表ｋ[整理番号],台帳表ｋ[請求書発行番号]),"")</f>
        <v/>
      </c>
      <c r="BA20" s="269" t="str">
        <f>IFERROR(_xlfn.XLOOKUP(確報【５月】!AW20,台帳表ｋ[整理番号],台帳表ｋ[繁閑調整金]),"")</f>
        <v/>
      </c>
    </row>
    <row r="21" spans="1:54" ht="15.75" customHeight="1">
      <c r="A21" s="927"/>
      <c r="B21" s="927"/>
      <c r="C21" s="927"/>
      <c r="D21" s="976"/>
      <c r="E21" s="927"/>
      <c r="F21" s="47" t="s">
        <v>16503</v>
      </c>
      <c r="G21" s="48" t="s">
        <v>16606</v>
      </c>
      <c r="H21" s="27" t="s">
        <v>16504</v>
      </c>
      <c r="I21" s="708">
        <f>SUMIFS(台帳表ｓ[金額],台帳表ｓ[精算
グループ],確報【５月】!$H21,台帳表ｓ[入金月（月のみ）],確報【５月】!$A$1,台帳表ｓ[ＮＣ区分],"西部")+SUMIFS(測量台帳1ｓ[入金額],測量台帳1ｓ[精算
グループ],確報【５月】!$H21,測量台帳1ｓ[入金月（月のみ）],確報【５月】!$A$1,測量台帳1ｓ[NC区分],"西部")+SUMIFS(測量台帳1__2ｓ[入金額(後)],測量台帳1__2ｓ[精算
グループ(後)],確報【５月】!$H21,測量台帳1__2ｓ[入金月(後)（月のみ）],確報【５月】!$A$1,測量台帳1__2ｓ[NC区分],"西部")+SUMIFS(台帳表ｓ[金額],台帳表ｓ[精算
グループ],確報【５月】!$H21,台帳表ｓ[入金月（月のみ）],確報【５月】!$A$1,台帳表ｓ[ＮＣ区分],"多摩")+SUMIFS(測量台帳1ｓ[入金額],測量台帳1ｓ[精算
グループ],確報【５月】!$H21,測量台帳1ｓ[入金月（月のみ）],確報【５月】!$A$1,測量台帳1ｓ[NC区分],"多摩")+SUMIFS(測量台帳1__2ｓ[入金額(後)],測量台帳1__2ｓ[精算
グループ(後)],確報【５月】!$H21,測量台帳1__2ｓ[入金月(後)（月のみ）],確報【５月】!$A$1,測量台帳1__2ｓ[NC区分],"多摩")</f>
        <v>0</v>
      </c>
      <c r="J21" s="709" t="s">
        <v>16504</v>
      </c>
      <c r="K21" s="710"/>
      <c r="L21" s="709" t="s">
        <v>16504</v>
      </c>
      <c r="M21" s="710"/>
      <c r="N21" s="711" t="s">
        <v>16504</v>
      </c>
      <c r="O21" s="712"/>
      <c r="P21" s="713" t="s">
        <v>16612</v>
      </c>
      <c r="Q21" s="714">
        <f>SUMIFS(台帳表ｔ[金額],台帳表ｔ[精算
グループ],確報【５月】!$H21,台帳表ｔ[入金月（月のみ）],確報【５月】!$A$1,台帳表ｔ[ＮＣ区分],"多摩")+SUMIFS(測量台帳1ｔ[入金額],測量台帳1ｔ[精算
グループ],確報【５月】!$H21,測量台帳1ｔ[入金月（月のみ）],確報【５月】!$A$1,測量台帳1ｔ[NC区分],"多摩")+SUMIFS(測量台帳1__2ｔ[入金額(後)],測量台帳1__2ｔ[精算
グループ(後)],確報【５月】!$H21,測量台帳1__2ｔ[入金月(後)（月のみ）],確報【５月】!$A$1,測量台帳1__2ｔ[NC区分],"多摩")+SUMIFS(台帳表ｔ[金額],台帳表ｔ[精算
グループ],確報【５月】!$H21,台帳表ｔ[入金月（月のみ）],確報【５月】!$A$1,台帳表ｔ[ＮＣ区分],"西部")+SUMIFS(測量台帳1ｔ[入金額],測量台帳1ｔ[精算
グループ],確報【５月】!$H21,測量台帳1ｔ[入金月（月のみ）],確報【５月】!$A$1,測量台帳1ｔ[NC区分],"西部")+SUMIFS(測量台帳1__2ｔ[入金額(後)],測量台帳1__2ｔ[精算
グループ(後)],確報【５月】!$H21,測量台帳1__2ｔ[入金月(後)（月のみ）],確報【５月】!$A$1,測量台帳1__2ｔ[NC区分],"西部")</f>
        <v>0</v>
      </c>
      <c r="R21" s="713" t="s">
        <v>16612</v>
      </c>
      <c r="S21" s="715"/>
      <c r="T21" s="716" t="s">
        <v>16612</v>
      </c>
      <c r="U21" s="714"/>
      <c r="V21" s="713" t="s">
        <v>16612</v>
      </c>
      <c r="W21" s="714" cm="1">
        <f t="array" ref="W21">INDEX(設備G入力用!$F$2:$Q$72,ROW(A17), MATCH($A$1,設備G入力用!$F$2:$Q$2,0))</f>
        <v>0</v>
      </c>
      <c r="X21" s="707"/>
      <c r="Y21" s="24"/>
      <c r="Z21" s="13"/>
      <c r="AA21" s="1074"/>
      <c r="AB21" s="299" t="s">
        <v>16508</v>
      </c>
      <c r="AC21" s="112">
        <f t="shared" si="1"/>
        <v>0</v>
      </c>
      <c r="AD21" s="10"/>
      <c r="AE21" s="10"/>
      <c r="AF21" s="202" t="str">
        <f>IFERROR(_xlfn.XLOOKUP(確報【５月】!$AE21,台帳表ｓ[整理番号],台帳表ｓ[繁閑調整]),"")</f>
        <v/>
      </c>
      <c r="AG21" s="277" t="str">
        <f>IFERROR(_xlfn.XLOOKUP(確報【５月】!$AE21,台帳表ｓ[整理番号],台帳表ｓ[精算
グループ]),"")</f>
        <v/>
      </c>
      <c r="AH21" s="278" t="str">
        <f>IFERROR(_xlfn.XLOOKUP(確報【５月】!$AE21,台帳表ｓ[整理番号],台帳表ｓ[請求書発行番号]),"")</f>
        <v/>
      </c>
      <c r="AI21" s="269" t="str">
        <f>IFERROR(_xlfn.XLOOKUP(確報【５月】!$AE21,台帳表ｓ[整理番号],台帳表ｓ[繁閑調整金]),"")</f>
        <v/>
      </c>
      <c r="AJ21" s="139"/>
      <c r="AL21" s="202" t="str">
        <f>IFERROR(_xlfn.XLOOKUP(確報【５月】!AK21,台帳表ｔ[整理番号],台帳表ｔ[繁閑調整]),"")</f>
        <v/>
      </c>
      <c r="AM21" s="277" t="str">
        <f>IFERROR(_xlfn.XLOOKUP(確報【５月】!AK21,台帳表ｔ[整理番号],台帳表ｔ[精算
グループ]),"")</f>
        <v/>
      </c>
      <c r="AN21" s="278" t="str">
        <f>IFERROR(_xlfn.XLOOKUP(確報【５月】!AK21,台帳表ｔ[整理番号],台帳表ｔ[請求書発行番号]),"")</f>
        <v/>
      </c>
      <c r="AO21" s="269" t="str">
        <f>IFERROR(_xlfn.XLOOKUP(確報【５月】!AK21,台帳表ｔ[整理番号],台帳表ｔ[繁閑調整金]),"")</f>
        <v/>
      </c>
      <c r="AP21" s="275"/>
      <c r="AR21" s="202" t="str">
        <f>IFERROR(_xlfn.XLOOKUP(確報【５月】!AQ21,台帳表ｋ[整理番号],台帳表ｋ[繁閑調整]),"")</f>
        <v/>
      </c>
      <c r="AS21" s="277" t="str">
        <f>IFERROR(_xlfn.XLOOKUP(確報【５月】!AQ21,台帳表ｋ[整理番号],台帳表ｋ[精算
グループ]),"")</f>
        <v/>
      </c>
      <c r="AT21" s="278" t="str">
        <f>IFERROR(_xlfn.XLOOKUP(確報【５月】!AQ21,台帳表ｋ[整理番号],台帳表ｋ[請求書発行番号]),"")</f>
        <v/>
      </c>
      <c r="AU21" s="269" t="str">
        <f>IFERROR(_xlfn.XLOOKUP(確報【５月】!AQ21,台帳表ｋ[整理番号],台帳表ｋ[繁閑調整金]),"")</f>
        <v/>
      </c>
      <c r="AV21" s="275"/>
      <c r="AX21" s="202" t="str">
        <f>IFERROR(_xlfn.XLOOKUP(確報【５月】!AW21,台帳表ｋ[整理番号],台帳表ｋ[繁閑調整]),"")</f>
        <v/>
      </c>
      <c r="AY21" s="277" t="str">
        <f>IFERROR(_xlfn.XLOOKUP(確報【５月】!AW21,台帳表ｋ[整理番号],台帳表ｋ[精算
グループ]),"")</f>
        <v/>
      </c>
      <c r="AZ21" s="278" t="str">
        <f>IFERROR(_xlfn.XLOOKUP(確報【５月】!AW21,台帳表ｋ[整理番号],台帳表ｋ[請求書発行番号]),"")</f>
        <v/>
      </c>
      <c r="BA21" s="269" t="str">
        <f>IFERROR(_xlfn.XLOOKUP(確報【５月】!AW21,台帳表ｋ[整理番号],台帳表ｋ[繁閑調整金]),"")</f>
        <v/>
      </c>
      <c r="BB21" s="746" t="s">
        <v>16685</v>
      </c>
    </row>
    <row r="22" spans="1:54" ht="15.75" customHeight="1" thickBot="1">
      <c r="A22" s="927"/>
      <c r="B22" s="927"/>
      <c r="C22" s="927"/>
      <c r="D22" s="976"/>
      <c r="E22" s="927"/>
      <c r="F22" s="205" t="s">
        <v>16505</v>
      </c>
      <c r="G22" s="52" t="s">
        <v>16606</v>
      </c>
      <c r="H22" s="53" t="s">
        <v>16506</v>
      </c>
      <c r="I22" s="166">
        <f>SUMIFS(台帳表ｓ[金額],台帳表ｓ[精算
グループ],確報【５月】!$H22,台帳表ｓ[入金月（月のみ）],確報【５月】!$A$1,台帳表ｓ[ＮＣ区分],"西部")+SUMIFS(測量台帳1ｓ[入金額],測量台帳1ｓ[精算
グループ],確報【５月】!$H22,測量台帳1ｓ[入金月（月のみ）],確報【５月】!$A$1,測量台帳1ｓ[NC区分],"西部")+SUMIFS(測量台帳1__2ｓ[入金額(後)],測量台帳1__2ｓ[精算
グループ(後)],確報【５月】!$H22,測量台帳1__2ｓ[入金月(後)（月のみ）],確報【５月】!$A$1,測量台帳1__2ｓ[NC区分],"西部")+SUMIFS(台帳表ｓ[金額],台帳表ｓ[精算
グループ],確報【５月】!$H22,台帳表ｓ[入金月（月のみ）],確報【５月】!$A$1,台帳表ｓ[ＮＣ区分],"多摩")+SUMIFS(測量台帳1ｓ[入金額],測量台帳1ｓ[精算
グループ],確報【５月】!$H22,測量台帳1ｓ[入金月（月のみ）],確報【５月】!$A$1,測量台帳1ｓ[NC区分],"多摩")+SUMIFS(測量台帳1__2ｓ[入金額(後)],測量台帳1__2ｓ[精算
グループ(後)],確報【５月】!$H22,測量台帳1__2ｓ[入金月(後)（月のみ）],確報【５月】!$A$1,測量台帳1__2ｓ[NC区分],"多摩")</f>
        <v>0</v>
      </c>
      <c r="J22" s="81" t="s">
        <v>16506</v>
      </c>
      <c r="K22" s="82"/>
      <c r="L22" s="81" t="s">
        <v>16506</v>
      </c>
      <c r="M22" s="82"/>
      <c r="N22" s="69" t="s">
        <v>16506</v>
      </c>
      <c r="O22" s="70"/>
      <c r="P22" s="53" t="s">
        <v>315</v>
      </c>
      <c r="Q22" s="54">
        <f>SUMIFS(台帳表ｔ[金額],台帳表ｔ[精算
グループ],確報【５月】!$H22,台帳表ｔ[入金月（月のみ）],確報【５月】!$A$1,台帳表ｔ[ＮＣ区分],"多摩")+SUMIFS(測量台帳1ｔ[入金額],測量台帳1ｔ[精算
グループ],確報【５月】!$H22,測量台帳1ｔ[入金月（月のみ）],確報【５月】!$A$1,測量台帳1ｔ[NC区分],"多摩")+SUMIFS(測量台帳1__2ｔ[入金額(後)],測量台帳1__2ｔ[精算
グループ(後)],確報【５月】!$H22,測量台帳1__2ｔ[入金月(後)（月のみ）],確報【５月】!$A$1,測量台帳1__2ｔ[NC区分],"多摩")+SUMIFS(台帳表ｔ[金額],台帳表ｔ[精算
グループ],確報【５月】!$H22,台帳表ｔ[入金月（月のみ）],確報【５月】!$A$1,台帳表ｔ[ＮＣ区分],"西部")+SUMIFS(測量台帳1ｔ[入金額],測量台帳1ｔ[精算
グループ],確報【５月】!$H22,測量台帳1ｔ[入金月（月のみ）],確報【５月】!$A$1,測量台帳1ｔ[NC区分],"西部")+SUMIFS(測量台帳1__2ｔ[入金額(後)],測量台帳1__2ｔ[精算
グループ(後)],確報【５月】!$H22,測量台帳1__2ｔ[入金月(後)（月のみ）],確報【５月】!$A$1,測量台帳1__2ｔ[NC区分],"西部")</f>
        <v>0</v>
      </c>
      <c r="R22" s="53" t="s">
        <v>315</v>
      </c>
      <c r="S22" s="88"/>
      <c r="T22" s="89" t="s">
        <v>315</v>
      </c>
      <c r="U22" s="54"/>
      <c r="V22" s="53" t="s">
        <v>315</v>
      </c>
      <c r="W22" s="54" cm="1">
        <f t="array" ref="W22">INDEX(設備G入力用!$F$2:$Q$72,ROW(A17), MATCH($A$1,設備G入力用!$F$2:$Q$2,0))</f>
        <v>0</v>
      </c>
      <c r="X22" s="71">
        <f t="shared" ref="X22:X24" si="3">SUM(I22,K22,M22,O22,Q22,S22,U22,W22)</f>
        <v>0</v>
      </c>
      <c r="Y22" s="24"/>
      <c r="Z22" s="13"/>
      <c r="AA22" s="1075"/>
      <c r="AB22" s="302" t="s">
        <v>16510</v>
      </c>
      <c r="AC22" s="172">
        <f t="shared" si="1"/>
        <v>0</v>
      </c>
      <c r="AD22" s="10"/>
      <c r="AE22" s="10"/>
      <c r="AF22" s="202" t="str">
        <f>IFERROR(_xlfn.XLOOKUP(確報【５月】!$AE22,台帳表ｓ[整理番号],台帳表ｓ[繁閑調整]),"")</f>
        <v/>
      </c>
      <c r="AG22" s="277" t="str">
        <f>IFERROR(_xlfn.XLOOKUP(確報【５月】!$AE22,台帳表ｓ[整理番号],台帳表ｓ[精算
グループ]),"")</f>
        <v/>
      </c>
      <c r="AH22" s="278" t="str">
        <f>IFERROR(_xlfn.XLOOKUP(確報【５月】!$AE22,台帳表ｓ[整理番号],台帳表ｓ[請求書発行番号]),"")</f>
        <v/>
      </c>
      <c r="AI22" s="269" t="str">
        <f>IFERROR(_xlfn.XLOOKUP(確報【５月】!$AE22,台帳表ｓ[整理番号],台帳表ｓ[繁閑調整金]),"")</f>
        <v/>
      </c>
      <c r="AJ22" s="139"/>
      <c r="AL22" s="202" t="str">
        <f>IFERROR(_xlfn.XLOOKUP(確報【５月】!AK22,台帳表ｔ[整理番号],台帳表ｔ[繁閑調整]),"")</f>
        <v/>
      </c>
      <c r="AM22" s="277" t="str">
        <f>IFERROR(_xlfn.XLOOKUP(確報【５月】!AK22,台帳表ｔ[整理番号],台帳表ｔ[精算
グループ]),"")</f>
        <v/>
      </c>
      <c r="AN22" s="278" t="str">
        <f>IFERROR(_xlfn.XLOOKUP(確報【５月】!AK22,台帳表ｔ[整理番号],台帳表ｔ[請求書発行番号]),"")</f>
        <v/>
      </c>
      <c r="AO22" s="269" t="str">
        <f>IFERROR(_xlfn.XLOOKUP(確報【５月】!AK22,台帳表ｔ[整理番号],台帳表ｔ[繁閑調整金]),"")</f>
        <v/>
      </c>
      <c r="AP22" s="275"/>
      <c r="AR22" s="202" t="str">
        <f>IFERROR(_xlfn.XLOOKUP(確報【５月】!AQ22,台帳表ｋ[整理番号],台帳表ｋ[繁閑調整]),"")</f>
        <v/>
      </c>
      <c r="AS22" s="277" t="str">
        <f>IFERROR(_xlfn.XLOOKUP(確報【５月】!AQ22,台帳表ｋ[整理番号],台帳表ｋ[精算
グループ]),"")</f>
        <v/>
      </c>
      <c r="AT22" s="278" t="str">
        <f>IFERROR(_xlfn.XLOOKUP(確報【５月】!AQ22,台帳表ｋ[整理番号],台帳表ｋ[請求書発行番号]),"")</f>
        <v/>
      </c>
      <c r="AU22" s="269" t="str">
        <f>IFERROR(_xlfn.XLOOKUP(確報【５月】!AQ22,台帳表ｋ[整理番号],台帳表ｋ[繁閑調整金]),"")</f>
        <v/>
      </c>
      <c r="AV22" s="275"/>
      <c r="AX22" s="202" t="str">
        <f>IFERROR(_xlfn.XLOOKUP(確報【５月】!AW22,台帳表ｋ[整理番号],台帳表ｋ[繁閑調整]),"")</f>
        <v/>
      </c>
      <c r="AY22" s="277" t="str">
        <f>IFERROR(_xlfn.XLOOKUP(確報【５月】!AW22,台帳表ｋ[整理番号],台帳表ｋ[精算
グループ]),"")</f>
        <v/>
      </c>
      <c r="AZ22" s="278" t="str">
        <f>IFERROR(_xlfn.XLOOKUP(確報【５月】!AW22,台帳表ｋ[整理番号],台帳表ｋ[請求書発行番号]),"")</f>
        <v/>
      </c>
      <c r="BA22" s="269" t="str">
        <f>IFERROR(_xlfn.XLOOKUP(確報【５月】!AW22,台帳表ｋ[整理番号],台帳表ｋ[繁閑調整金]),"")</f>
        <v/>
      </c>
    </row>
    <row r="23" spans="1:54" ht="15.75" customHeight="1" thickTop="1" thickBot="1">
      <c r="A23" s="927"/>
      <c r="B23" s="927"/>
      <c r="C23" s="927"/>
      <c r="D23" s="976"/>
      <c r="E23" s="927"/>
      <c r="F23" s="55" t="s">
        <v>16507</v>
      </c>
      <c r="G23" s="26" t="s">
        <v>16606</v>
      </c>
      <c r="H23" s="27" t="s">
        <v>16508</v>
      </c>
      <c r="I23" s="28">
        <f>SUMIFS(台帳表ｓ[金額],台帳表ｓ[精算
グループ],確報【５月】!$H23,台帳表ｓ[入金月（月のみ）],確報【５月】!$A$1,台帳表ｓ[ＮＣ区分],"西部")+SUMIFS(測量台帳1ｓ[入金額],測量台帳1ｓ[精算
グループ],確報【５月】!$H23,測量台帳1ｓ[入金月（月のみ）],確報【５月】!$A$1,測量台帳1ｓ[NC区分],"西部")+SUMIFS(測量台帳1__2ｓ[入金額(後)],測量台帳1__2ｓ[精算
グループ(後)],確報【５月】!$H23,測量台帳1__2ｓ[入金月(後)（月のみ）],確報【５月】!$A$1,測量台帳1__2ｓ[NC区分],"西部")+SUMIFS(台帳表ｓ[金額],台帳表ｓ[精算
グループ],確報【５月】!$H23,台帳表ｓ[入金月（月のみ）],確報【５月】!$A$1,台帳表ｓ[ＮＣ区分],"多摩")+SUMIFS(測量台帳1ｓ[入金額],測量台帳1ｓ[精算
グループ],確報【５月】!$H23,測量台帳1ｓ[入金月（月のみ）],確報【５月】!$A$1,測量台帳1ｓ[NC区分],"多摩")+SUMIFS(測量台帳1__2ｓ[入金額(後)],測量台帳1__2ｓ[精算
グループ(後)],確報【５月】!$H23,測量台帳1__2ｓ[入金月(後)（月のみ）],確報【５月】!$A$1,測量台帳1__2ｓ[NC区分],"多摩")</f>
        <v>0</v>
      </c>
      <c r="J23" s="78" t="s">
        <v>16508</v>
      </c>
      <c r="K23" s="40"/>
      <c r="L23" s="78" t="s">
        <v>16508</v>
      </c>
      <c r="M23" s="40"/>
      <c r="N23" s="60" t="s">
        <v>16508</v>
      </c>
      <c r="O23" s="61"/>
      <c r="P23" s="27" t="s">
        <v>16508</v>
      </c>
      <c r="Q23" s="29">
        <f>SUMIFS(台帳表ｔ[金額],台帳表ｔ[精算
グループ],確報【５月】!$H23,台帳表ｔ[入金月（月のみ）],確報【５月】!$A$1,台帳表ｔ[ＮＣ区分],"多摩")+SUMIFS(測量台帳1ｔ[入金額],測量台帳1ｔ[精算
グループ],確報【５月】!$H23,測量台帳1ｔ[入金月（月のみ）],確報【５月】!$A$1,測量台帳1ｔ[NC区分],"多摩")+SUMIFS(測量台帳1__2ｔ[入金額(後)],測量台帳1__2ｔ[精算
グループ(後)],確報【５月】!$H23,測量台帳1__2ｔ[入金月(後)（月のみ）],確報【５月】!$A$1,測量台帳1__2ｔ[NC区分],"多摩")+SUMIFS(台帳表ｔ[金額],台帳表ｔ[精算
グループ],確報【５月】!$H23,台帳表ｔ[入金月（月のみ）],確報【５月】!$A$1,台帳表ｔ[ＮＣ区分],"西部")+SUMIFS(測量台帳1ｔ[入金額],測量台帳1ｔ[精算
グループ],確報【５月】!$H23,測量台帳1ｔ[入金月（月のみ）],確報【５月】!$A$1,測量台帳1ｔ[NC区分],"西部")+SUMIFS(測量台帳1__2ｔ[入金額(後)],測量台帳1__2ｔ[精算
グループ(後)],確報【５月】!$H23,測量台帳1__2ｔ[入金月(後)（月のみ）],確報【５月】!$A$1,測量台帳1__2ｔ[NC区分],"西部")</f>
        <v>0</v>
      </c>
      <c r="R23" s="27" t="s">
        <v>620</v>
      </c>
      <c r="S23" s="92"/>
      <c r="T23" s="93" t="s">
        <v>620</v>
      </c>
      <c r="U23" s="29"/>
      <c r="V23" s="27" t="s">
        <v>620</v>
      </c>
      <c r="W23" s="29" cm="1">
        <f t="array" ref="W23">INDEX(設備G入力用!$F$2:$Q$72,ROW(A18), MATCH($A$1,設備G入力用!$F$2:$Q$2,0))</f>
        <v>0</v>
      </c>
      <c r="X23" s="30">
        <f t="shared" si="3"/>
        <v>0</v>
      </c>
      <c r="AA23" s="1071" t="s">
        <v>16613</v>
      </c>
      <c r="AB23" s="1072"/>
      <c r="AC23" s="323">
        <f>SUM(AC6:AC22)</f>
        <v>0</v>
      </c>
      <c r="AD23" s="10"/>
      <c r="AE23" s="10"/>
      <c r="AF23" s="202" t="str">
        <f>IFERROR(_xlfn.XLOOKUP(確報【５月】!$AE23,台帳表ｓ[整理番号],台帳表ｓ[繁閑調整]),"")</f>
        <v/>
      </c>
      <c r="AG23" s="277" t="str">
        <f>IFERROR(_xlfn.XLOOKUP(確報【５月】!$AE23,台帳表ｓ[整理番号],台帳表ｓ[精算
グループ]),"")</f>
        <v/>
      </c>
      <c r="AH23" s="278" t="str">
        <f>IFERROR(_xlfn.XLOOKUP(確報【５月】!$AE23,台帳表ｓ[整理番号],台帳表ｓ[請求書発行番号]),"")</f>
        <v/>
      </c>
      <c r="AI23" s="269" t="str">
        <f>IFERROR(_xlfn.XLOOKUP(確報【５月】!$AE23,台帳表ｓ[整理番号],台帳表ｓ[繁閑調整金]),"")</f>
        <v/>
      </c>
      <c r="AJ23" s="139"/>
      <c r="AL23" s="202" t="str">
        <f>IFERROR(_xlfn.XLOOKUP(確報【５月】!AK23,台帳表ｔ[整理番号],台帳表ｔ[繁閑調整]),"")</f>
        <v/>
      </c>
      <c r="AM23" s="277" t="str">
        <f>IFERROR(_xlfn.XLOOKUP(確報【５月】!AK23,台帳表ｔ[整理番号],台帳表ｔ[精算
グループ]),"")</f>
        <v/>
      </c>
      <c r="AN23" s="278" t="str">
        <f>IFERROR(_xlfn.XLOOKUP(確報【５月】!AK23,台帳表ｔ[整理番号],台帳表ｔ[請求書発行番号]),"")</f>
        <v/>
      </c>
      <c r="AO23" s="269" t="str">
        <f>IFERROR(_xlfn.XLOOKUP(確報【５月】!AK23,台帳表ｔ[整理番号],台帳表ｔ[繁閑調整金]),"")</f>
        <v/>
      </c>
      <c r="AP23" s="275"/>
      <c r="AR23" s="202" t="str">
        <f>IFERROR(_xlfn.XLOOKUP(確報【５月】!AQ23,台帳表ｋ[整理番号],台帳表ｋ[繁閑調整]),"")</f>
        <v/>
      </c>
      <c r="AS23" s="277" t="str">
        <f>IFERROR(_xlfn.XLOOKUP(確報【５月】!AQ23,台帳表ｋ[整理番号],台帳表ｋ[精算
グループ]),"")</f>
        <v/>
      </c>
      <c r="AT23" s="278" t="str">
        <f>IFERROR(_xlfn.XLOOKUP(確報【５月】!AQ23,台帳表ｋ[整理番号],台帳表ｋ[請求書発行番号]),"")</f>
        <v/>
      </c>
      <c r="AU23" s="269" t="str">
        <f>IFERROR(_xlfn.XLOOKUP(確報【５月】!AQ23,台帳表ｋ[整理番号],台帳表ｋ[繁閑調整金]),"")</f>
        <v/>
      </c>
      <c r="AV23" s="275"/>
      <c r="AX23" s="202" t="str">
        <f>IFERROR(_xlfn.XLOOKUP(確報【５月】!AW23,台帳表ｋ[整理番号],台帳表ｋ[繁閑調整]),"")</f>
        <v/>
      </c>
      <c r="AY23" s="277" t="str">
        <f>IFERROR(_xlfn.XLOOKUP(確報【５月】!AW23,台帳表ｋ[整理番号],台帳表ｋ[精算
グループ]),"")</f>
        <v/>
      </c>
      <c r="AZ23" s="278" t="str">
        <f>IFERROR(_xlfn.XLOOKUP(確報【５月】!AW23,台帳表ｋ[整理番号],台帳表ｋ[請求書発行番号]),"")</f>
        <v/>
      </c>
      <c r="BA23" s="269" t="str">
        <f>IFERROR(_xlfn.XLOOKUP(確報【５月】!AW23,台帳表ｋ[整理番号],台帳表ｋ[繁閑調整金]),"")</f>
        <v/>
      </c>
    </row>
    <row r="24" spans="1:54" ht="15.75" customHeight="1" thickBot="1">
      <c r="A24" s="927"/>
      <c r="B24" s="927"/>
      <c r="C24" s="927"/>
      <c r="D24" s="979"/>
      <c r="E24" s="928"/>
      <c r="F24" s="25" t="s">
        <v>16509</v>
      </c>
      <c r="G24" s="52" t="s">
        <v>16606</v>
      </c>
      <c r="H24" s="27" t="s">
        <v>16510</v>
      </c>
      <c r="I24" s="28">
        <f>SUMIFS(台帳表ｓ[金額],台帳表ｓ[精算
グループ],確報【５月】!$H24,台帳表ｓ[入金月（月のみ）],確報【５月】!$A$1,台帳表ｓ[ＮＣ区分],"西部")+SUMIFS(測量台帳1ｓ[入金額],測量台帳1ｓ[精算
グループ],確報【５月】!$H24,測量台帳1ｓ[入金月（月のみ）],確報【５月】!$A$1,測量台帳1ｓ[NC区分],"西部")+SUMIFS(測量台帳1__2ｓ[入金額(後)],測量台帳1__2ｓ[精算
グループ(後)],確報【５月】!$H24,測量台帳1__2ｓ[入金月(後)（月のみ）],確報【５月】!$A$1,測量台帳1__2ｓ[NC区分],"西部")+SUMIFS(台帳表ｓ[金額],台帳表ｓ[精算
グループ],確報【５月】!$H24,台帳表ｓ[入金月（月のみ）],確報【５月】!$A$1,台帳表ｓ[ＮＣ区分],"多摩")+SUMIFS(測量台帳1ｓ[入金額],測量台帳1ｓ[精算
グループ],確報【５月】!$H24,測量台帳1ｓ[入金月（月のみ）],確報【５月】!$A$1,測量台帳1ｓ[NC区分],"多摩")+SUMIFS(測量台帳1__2ｓ[入金額(後)],測量台帳1__2ｓ[精算
グループ(後)],確報【５月】!$H24,測量台帳1__2ｓ[入金月(後)（月のみ）],確報【５月】!$A$1,測量台帳1__2ｓ[NC区分],"多摩")</f>
        <v>0</v>
      </c>
      <c r="J24" s="78" t="s">
        <v>16510</v>
      </c>
      <c r="K24" s="40"/>
      <c r="L24" s="78" t="s">
        <v>16510</v>
      </c>
      <c r="M24" s="40"/>
      <c r="N24" s="60" t="s">
        <v>16510</v>
      </c>
      <c r="O24" s="61"/>
      <c r="P24" s="27" t="s">
        <v>16510</v>
      </c>
      <c r="Q24" s="29">
        <f>SUMIFS(台帳表ｔ[金額],台帳表ｔ[精算
グループ],確報【５月】!$H24,台帳表ｔ[入金月（月のみ）],確報【５月】!$A$1,台帳表ｔ[ＮＣ区分],"多摩")+SUMIFS(測量台帳1ｔ[入金額],測量台帳1ｔ[精算
グループ],確報【５月】!$H24,測量台帳1ｔ[入金月（月のみ）],確報【５月】!$A$1,測量台帳1ｔ[NC区分],"多摩")+SUMIFS(測量台帳1__2ｔ[入金額(後)],測量台帳1__2ｔ[精算
グループ(後)],確報【５月】!$H24,測量台帳1__2ｔ[入金月(後)（月のみ）],確報【５月】!$A$1,測量台帳1__2ｔ[NC区分],"多摩")+SUMIFS(台帳表ｔ[金額],台帳表ｔ[精算
グループ],確報【５月】!$H24,台帳表ｔ[入金月（月のみ）],確報【５月】!$A$1,台帳表ｔ[ＮＣ区分],"西部")+SUMIFS(測量台帳1ｔ[入金額],測量台帳1ｔ[精算
グループ],確報【５月】!$H24,測量台帳1ｔ[入金月（月のみ）],確報【５月】!$A$1,測量台帳1ｔ[NC区分],"西部")+SUMIFS(測量台帳1__2ｔ[入金額(後)],測量台帳1__2ｔ[精算
グループ(後)],確報【５月】!$H24,測量台帳1__2ｔ[入金月(後)（月のみ）],確報【５月】!$A$1,測量台帳1__2ｔ[NC区分],"西部")</f>
        <v>0</v>
      </c>
      <c r="R24" s="27" t="s">
        <v>16510</v>
      </c>
      <c r="S24" s="92"/>
      <c r="T24" s="93" t="s">
        <v>16510</v>
      </c>
      <c r="U24" s="29"/>
      <c r="V24" s="27" t="s">
        <v>16510</v>
      </c>
      <c r="W24" s="29" cm="1">
        <f t="array" ref="W24">INDEX(設備G入力用!$F$2:$Q$72,ROW(A19), MATCH($A$1,設備G入力用!$F$2:$Q$2,0))</f>
        <v>0</v>
      </c>
      <c r="X24" s="30">
        <f t="shared" si="3"/>
        <v>0</v>
      </c>
      <c r="Y24" s="16">
        <f>SUM(X20:X24)</f>
        <v>0</v>
      </c>
      <c r="Z24" s="13" t="s">
        <v>16614</v>
      </c>
      <c r="AA24" s="982" t="s">
        <v>16511</v>
      </c>
      <c r="AB24" s="303" t="s">
        <v>95</v>
      </c>
      <c r="AC24" s="172">
        <f t="shared" ref="AC24:AC29" si="4">SUM(I25,K25,M25,O25,Q25,S25,U25,W25)</f>
        <v>0</v>
      </c>
      <c r="AD24" s="10"/>
      <c r="AE24" s="10"/>
      <c r="AF24" s="202" t="str">
        <f>IFERROR(_xlfn.XLOOKUP(確報【５月】!$AE24,台帳表ｓ[整理番号],台帳表ｓ[繁閑調整]),"")</f>
        <v/>
      </c>
      <c r="AG24" s="277" t="str">
        <f>IFERROR(_xlfn.XLOOKUP(確報【５月】!$AE24,台帳表ｓ[整理番号],台帳表ｓ[精算
グループ]),"")</f>
        <v/>
      </c>
      <c r="AH24" s="278" t="str">
        <f>IFERROR(_xlfn.XLOOKUP(確報【５月】!$AE24,台帳表ｓ[整理番号],台帳表ｓ[請求書発行番号]),"")</f>
        <v/>
      </c>
      <c r="AI24" s="269" t="str">
        <f>IFERROR(_xlfn.XLOOKUP(確報【５月】!$AE24,台帳表ｓ[整理番号],台帳表ｓ[繁閑調整金]),"")</f>
        <v/>
      </c>
      <c r="AJ24" s="139"/>
      <c r="AL24" s="202" t="str">
        <f>IFERROR(_xlfn.XLOOKUP(確報【５月】!AK24,台帳表ｔ[整理番号],台帳表ｔ[繁閑調整]),"")</f>
        <v/>
      </c>
      <c r="AM24" s="277" t="str">
        <f>IFERROR(_xlfn.XLOOKUP(確報【５月】!AK24,台帳表ｔ[整理番号],台帳表ｔ[精算
グループ]),"")</f>
        <v/>
      </c>
      <c r="AN24" s="278" t="str">
        <f>IFERROR(_xlfn.XLOOKUP(確報【５月】!AK24,台帳表ｔ[整理番号],台帳表ｔ[請求書発行番号]),"")</f>
        <v/>
      </c>
      <c r="AO24" s="269" t="str">
        <f>IFERROR(_xlfn.XLOOKUP(確報【５月】!AK24,台帳表ｔ[整理番号],台帳表ｔ[繁閑調整金]),"")</f>
        <v/>
      </c>
      <c r="AP24" s="275"/>
      <c r="AR24" s="202" t="str">
        <f>IFERROR(_xlfn.XLOOKUP(確報【５月】!AQ24,台帳表ｋ[整理番号],台帳表ｋ[繁閑調整]),"")</f>
        <v/>
      </c>
      <c r="AS24" s="277" t="str">
        <f>IFERROR(_xlfn.XLOOKUP(確報【５月】!AQ24,台帳表ｋ[整理番号],台帳表ｋ[精算
グループ]),"")</f>
        <v/>
      </c>
      <c r="AT24" s="278" t="str">
        <f>IFERROR(_xlfn.XLOOKUP(確報【５月】!AQ24,台帳表ｋ[整理番号],台帳表ｋ[請求書発行番号]),"")</f>
        <v/>
      </c>
      <c r="AU24" s="269" t="str">
        <f>IFERROR(_xlfn.XLOOKUP(確報【５月】!AQ24,台帳表ｋ[整理番号],台帳表ｋ[繁閑調整金]),"")</f>
        <v/>
      </c>
      <c r="AV24" s="275"/>
      <c r="AX24" s="202" t="str">
        <f>IFERROR(_xlfn.XLOOKUP(確報【５月】!AW24,台帳表ｋ[整理番号],台帳表ｋ[繁閑調整]),"")</f>
        <v/>
      </c>
      <c r="AY24" s="277" t="str">
        <f>IFERROR(_xlfn.XLOOKUP(確報【５月】!AW24,台帳表ｋ[整理番号],台帳表ｋ[精算
グループ]),"")</f>
        <v/>
      </c>
      <c r="AZ24" s="278" t="str">
        <f>IFERROR(_xlfn.XLOOKUP(確報【５月】!AW24,台帳表ｋ[整理番号],台帳表ｋ[請求書発行番号]),"")</f>
        <v/>
      </c>
      <c r="BA24" s="269" t="str">
        <f>IFERROR(_xlfn.XLOOKUP(確報【５月】!AW24,台帳表ｋ[整理番号],台帳表ｋ[繁閑調整金]),"")</f>
        <v/>
      </c>
    </row>
    <row r="25" spans="1:54" ht="15" customHeight="1">
      <c r="A25" s="927"/>
      <c r="B25" s="927"/>
      <c r="C25" s="927"/>
      <c r="D25" s="973" t="s">
        <v>16511</v>
      </c>
      <c r="E25" s="926" t="s">
        <v>16512</v>
      </c>
      <c r="F25" s="57" t="s">
        <v>16513</v>
      </c>
      <c r="G25" s="19" t="s">
        <v>16606</v>
      </c>
      <c r="H25" s="167" t="s">
        <v>95</v>
      </c>
      <c r="I25" s="168"/>
      <c r="J25" s="58" t="s">
        <v>95</v>
      </c>
      <c r="K25" s="168"/>
      <c r="L25" s="58" t="s">
        <v>95</v>
      </c>
      <c r="M25" s="168"/>
      <c r="N25" s="58" t="s">
        <v>95</v>
      </c>
      <c r="O25" s="59">
        <f>SUMIFS(台帳表ｓ[金額],台帳表ｓ[精算
グループ],確報【５月】!$H25,台帳表ｓ[入金月（月のみ）],確報【５月】!$A$1,台帳表ｓ[ＮＣ区分],"南部")+SUMIFS(測量台帳1ｓ[入金額],測量台帳1ｓ[精算
グループ],確報【５月】!$H25,測量台帳1ｓ[入金月（月のみ）],確報【５月】!$A$1,測量台帳1ｓ[NC区分],"南部")+SUMIFS(測量台帳1__2ｓ[入金額(後)],測量台帳1__2ｓ[精算
グループ(後)],確報【５月】!$H25,測量台帳1__2ｓ[入金月(後)（月のみ）],確報【５月】!$A$1,測量台帳1__2ｓ[NC区分],"南部")</f>
        <v>0</v>
      </c>
      <c r="P25" s="167" t="s">
        <v>95</v>
      </c>
      <c r="Q25" s="59"/>
      <c r="R25" s="167" t="s">
        <v>95</v>
      </c>
      <c r="S25" s="168"/>
      <c r="T25" s="58" t="s">
        <v>95</v>
      </c>
      <c r="U25" s="59"/>
      <c r="V25" s="167" t="s">
        <v>95</v>
      </c>
      <c r="W25" s="59" cm="1">
        <f t="array" ref="W25">INDEX(設備G入力用!$F$2:$Q$72,ROW(A20), MATCH($A$1,設備G入力用!$F$2:$Q$2,0))</f>
        <v>0</v>
      </c>
      <c r="X25" s="23">
        <f>SUM(I25,K25,M25,O25,Q25,S25,U25,W25)</f>
        <v>0</v>
      </c>
      <c r="Y25" s="24"/>
      <c r="Z25" s="13"/>
      <c r="AA25" s="983"/>
      <c r="AB25" s="304" t="s">
        <v>127</v>
      </c>
      <c r="AC25" s="172">
        <f t="shared" si="4"/>
        <v>0</v>
      </c>
      <c r="AD25" s="10"/>
      <c r="AE25" s="10"/>
      <c r="AF25" s="202" t="str">
        <f>IFERROR(_xlfn.XLOOKUP(確報【５月】!$AE25,台帳表ｓ[整理番号],台帳表ｓ[繁閑調整]),"")</f>
        <v/>
      </c>
      <c r="AG25" s="277" t="str">
        <f>IFERROR(_xlfn.XLOOKUP(確報【５月】!$AE25,台帳表ｓ[整理番号],台帳表ｓ[精算
グループ]),"")</f>
        <v/>
      </c>
      <c r="AH25" s="278" t="str">
        <f>IFERROR(_xlfn.XLOOKUP(確報【５月】!$AE25,台帳表ｓ[整理番号],台帳表ｓ[請求書発行番号]),"")</f>
        <v/>
      </c>
      <c r="AI25" s="269" t="str">
        <f>IFERROR(_xlfn.XLOOKUP(確報【５月】!$AE25,台帳表ｓ[整理番号],台帳表ｓ[繁閑調整金]),"")</f>
        <v/>
      </c>
      <c r="AJ25" s="139"/>
      <c r="AL25" s="202" t="str">
        <f>IFERROR(_xlfn.XLOOKUP(確報【５月】!AK25,台帳表ｔ[整理番号],台帳表ｔ[繁閑調整]),"")</f>
        <v/>
      </c>
      <c r="AM25" s="277" t="str">
        <f>IFERROR(_xlfn.XLOOKUP(確報【５月】!AK25,台帳表ｔ[整理番号],台帳表ｔ[精算
グループ]),"")</f>
        <v/>
      </c>
      <c r="AN25" s="278" t="str">
        <f>IFERROR(_xlfn.XLOOKUP(確報【５月】!AK25,台帳表ｔ[整理番号],台帳表ｔ[請求書発行番号]),"")</f>
        <v/>
      </c>
      <c r="AO25" s="269" t="str">
        <f>IFERROR(_xlfn.XLOOKUP(確報【５月】!AK25,台帳表ｔ[整理番号],台帳表ｔ[繁閑調整金]),"")</f>
        <v/>
      </c>
      <c r="AP25" s="275"/>
      <c r="AR25" s="202" t="str">
        <f>IFERROR(_xlfn.XLOOKUP(確報【５月】!AQ25,台帳表ｋ[整理番号],台帳表ｋ[繁閑調整]),"")</f>
        <v/>
      </c>
      <c r="AS25" s="277" t="str">
        <f>IFERROR(_xlfn.XLOOKUP(確報【５月】!AQ25,台帳表ｋ[整理番号],台帳表ｋ[精算
グループ]),"")</f>
        <v/>
      </c>
      <c r="AT25" s="278" t="str">
        <f>IFERROR(_xlfn.XLOOKUP(確報【５月】!AQ25,台帳表ｋ[整理番号],台帳表ｋ[請求書発行番号]),"")</f>
        <v/>
      </c>
      <c r="AU25" s="269" t="str">
        <f>IFERROR(_xlfn.XLOOKUP(確報【５月】!AQ25,台帳表ｋ[整理番号],台帳表ｋ[繁閑調整金]),"")</f>
        <v/>
      </c>
      <c r="AV25" s="275"/>
      <c r="AX25" s="202" t="str">
        <f>IFERROR(_xlfn.XLOOKUP(確報【５月】!AW25,台帳表ｋ[整理番号],台帳表ｋ[繁閑調整]),"")</f>
        <v/>
      </c>
      <c r="AY25" s="277" t="str">
        <f>IFERROR(_xlfn.XLOOKUP(確報【５月】!AW25,台帳表ｋ[整理番号],台帳表ｋ[精算
グループ]),"")</f>
        <v/>
      </c>
      <c r="AZ25" s="278" t="str">
        <f>IFERROR(_xlfn.XLOOKUP(確報【５月】!AW25,台帳表ｋ[整理番号],台帳表ｋ[請求書発行番号]),"")</f>
        <v/>
      </c>
      <c r="BA25" s="269" t="str">
        <f>IFERROR(_xlfn.XLOOKUP(確報【５月】!AW25,台帳表ｋ[整理番号],台帳表ｋ[繁閑調整金]),"")</f>
        <v/>
      </c>
    </row>
    <row r="26" spans="1:54" ht="15.75" customHeight="1">
      <c r="A26" s="927"/>
      <c r="B26" s="927"/>
      <c r="C26" s="927"/>
      <c r="D26" s="976"/>
      <c r="E26" s="927"/>
      <c r="F26" s="55" t="s">
        <v>16514</v>
      </c>
      <c r="G26" s="52" t="s">
        <v>16606</v>
      </c>
      <c r="H26" s="45" t="s">
        <v>127</v>
      </c>
      <c r="I26" s="169"/>
      <c r="J26" s="60" t="s">
        <v>127</v>
      </c>
      <c r="K26" s="169"/>
      <c r="L26" s="60" t="s">
        <v>127</v>
      </c>
      <c r="M26" s="169"/>
      <c r="N26" s="60" t="s">
        <v>127</v>
      </c>
      <c r="O26" s="61">
        <f>SUMIFS(台帳表ｓ[金額],台帳表ｓ[精算
グループ],確報【５月】!$H26,台帳表ｓ[入金月（月のみ）],確報【５月】!$A$1,台帳表ｓ[ＮＣ区分],"南部")+SUMIFS(測量台帳1ｓ[入金額],測量台帳1ｓ[精算
グループ],確報【５月】!$H26,測量台帳1ｓ[入金月（月のみ）],確報【５月】!$A$1,測量台帳1ｓ[NC区分],"南部")+SUMIFS(測量台帳1__2ｓ[入金額(後)],測量台帳1__2ｓ[精算
グループ(後)],確報【５月】!$H26,測量台帳1__2ｓ[入金月(後)（月のみ）],確報【５月】!$A$1,測量台帳1__2ｓ[NC区分],"南部")</f>
        <v>0</v>
      </c>
      <c r="P26" s="45" t="s">
        <v>127</v>
      </c>
      <c r="Q26" s="61"/>
      <c r="R26" s="45" t="s">
        <v>127</v>
      </c>
      <c r="S26" s="169"/>
      <c r="T26" s="60" t="s">
        <v>127</v>
      </c>
      <c r="U26" s="61"/>
      <c r="V26" s="45" t="s">
        <v>127</v>
      </c>
      <c r="W26" s="61" cm="1">
        <f t="array" ref="W26">INDEX(設備G入力用!$F$2:$Q$72,ROW(A21), MATCH($A$1,設備G入力用!$F$2:$Q$2,0))</f>
        <v>0</v>
      </c>
      <c r="X26" s="30">
        <f t="shared" ref="X26:X35" si="5">SUM(I26,K26,M26,O26,Q26,S26,U26,W26)</f>
        <v>0</v>
      </c>
      <c r="Y26" s="24"/>
      <c r="Z26" s="13"/>
      <c r="AA26" s="983"/>
      <c r="AB26" s="304" t="s">
        <v>16516</v>
      </c>
      <c r="AC26" s="172">
        <f t="shared" si="4"/>
        <v>0</v>
      </c>
      <c r="AD26" s="10"/>
      <c r="AE26" s="10"/>
      <c r="AF26" s="202" t="str">
        <f>IFERROR(_xlfn.XLOOKUP(確報【５月】!$AE26,台帳表ｓ[整理番号],台帳表ｓ[繁閑調整]),"")</f>
        <v/>
      </c>
      <c r="AG26" s="277" t="str">
        <f>IFERROR(_xlfn.XLOOKUP(確報【５月】!$AE26,台帳表ｓ[整理番号],台帳表ｓ[精算
グループ]),"")</f>
        <v/>
      </c>
      <c r="AH26" s="278" t="str">
        <f>IFERROR(_xlfn.XLOOKUP(確報【５月】!$AE26,台帳表ｓ[整理番号],台帳表ｓ[請求書発行番号]),"")</f>
        <v/>
      </c>
      <c r="AI26" s="269" t="str">
        <f>IFERROR(_xlfn.XLOOKUP(確報【５月】!$AE26,台帳表ｓ[整理番号],台帳表ｓ[繁閑調整金]),"")</f>
        <v/>
      </c>
      <c r="AJ26" s="139"/>
      <c r="AL26" s="202" t="str">
        <f>IFERROR(_xlfn.XLOOKUP(確報【５月】!AK26,台帳表ｔ[整理番号],台帳表ｔ[繁閑調整]),"")</f>
        <v/>
      </c>
      <c r="AM26" s="277" t="str">
        <f>IFERROR(_xlfn.XLOOKUP(確報【５月】!AK26,台帳表ｔ[整理番号],台帳表ｔ[精算
グループ]),"")</f>
        <v/>
      </c>
      <c r="AN26" s="278" t="str">
        <f>IFERROR(_xlfn.XLOOKUP(確報【５月】!AK26,台帳表ｔ[整理番号],台帳表ｔ[請求書発行番号]),"")</f>
        <v/>
      </c>
      <c r="AO26" s="269" t="str">
        <f>IFERROR(_xlfn.XLOOKUP(確報【５月】!AK26,台帳表ｔ[整理番号],台帳表ｔ[繁閑調整金]),"")</f>
        <v/>
      </c>
      <c r="AP26" s="275"/>
      <c r="AR26" s="202" t="str">
        <f>IFERROR(_xlfn.XLOOKUP(確報【５月】!AQ26,台帳表ｋ[整理番号],台帳表ｋ[繁閑調整]),"")</f>
        <v/>
      </c>
      <c r="AS26" s="277" t="str">
        <f>IFERROR(_xlfn.XLOOKUP(確報【５月】!AQ26,台帳表ｋ[整理番号],台帳表ｋ[精算
グループ]),"")</f>
        <v/>
      </c>
      <c r="AT26" s="278" t="str">
        <f>IFERROR(_xlfn.XLOOKUP(確報【５月】!AQ26,台帳表ｋ[整理番号],台帳表ｋ[請求書発行番号]),"")</f>
        <v/>
      </c>
      <c r="AU26" s="269" t="str">
        <f>IFERROR(_xlfn.XLOOKUP(確報【５月】!AQ26,台帳表ｋ[整理番号],台帳表ｋ[繁閑調整金]),"")</f>
        <v/>
      </c>
      <c r="AV26" s="275"/>
      <c r="AX26" s="202" t="str">
        <f>IFERROR(_xlfn.XLOOKUP(確報【５月】!AW26,台帳表ｋ[整理番号],台帳表ｋ[繁閑調整]),"")</f>
        <v/>
      </c>
      <c r="AY26" s="277" t="str">
        <f>IFERROR(_xlfn.XLOOKUP(確報【５月】!AW26,台帳表ｋ[整理番号],台帳表ｋ[精算
グループ]),"")</f>
        <v/>
      </c>
      <c r="AZ26" s="278" t="str">
        <f>IFERROR(_xlfn.XLOOKUP(確報【５月】!AW26,台帳表ｋ[整理番号],台帳表ｋ[請求書発行番号]),"")</f>
        <v/>
      </c>
      <c r="BA26" s="269" t="str">
        <f>IFERROR(_xlfn.XLOOKUP(確報【５月】!AW26,台帳表ｋ[整理番号],台帳表ｋ[繁閑調整金]),"")</f>
        <v/>
      </c>
    </row>
    <row r="27" spans="1:54" ht="15.75" customHeight="1">
      <c r="A27" s="927"/>
      <c r="B27" s="927"/>
      <c r="C27" s="927"/>
      <c r="D27" s="976"/>
      <c r="E27" s="927"/>
      <c r="F27" s="55" t="s">
        <v>16515</v>
      </c>
      <c r="G27" s="62" t="s">
        <v>16606</v>
      </c>
      <c r="H27" s="45" t="s">
        <v>16516</v>
      </c>
      <c r="I27" s="169"/>
      <c r="J27" s="60" t="s">
        <v>16516</v>
      </c>
      <c r="K27" s="169"/>
      <c r="L27" s="60" t="s">
        <v>16516</v>
      </c>
      <c r="M27" s="169"/>
      <c r="N27" s="60" t="s">
        <v>16615</v>
      </c>
      <c r="O27" s="61">
        <f>SUMIFS(台帳表ｓ[金額],台帳表ｓ[精算
グループ],確報【５月】!$H27,台帳表ｓ[入金月（月のみ）],確報【５月】!$A$1,台帳表ｓ[ＮＣ区分],"南部")+SUMIFS(測量台帳1ｓ[入金額],測量台帳1ｓ[精算
グループ],確報【５月】!$H27,測量台帳1ｓ[入金月（月のみ）],確報【５月】!$A$1,測量台帳1ｓ[NC区分],"南部")+SUMIFS(測量台帳1__2ｓ[入金額(後)],測量台帳1__2ｓ[精算
グループ(後)],確報【５月】!$H27,測量台帳1__2ｓ[入金月(後)（月のみ）],確報【５月】!$A$1,測量台帳1__2ｓ[NC区分],"南部")</f>
        <v>0</v>
      </c>
      <c r="P27" s="45" t="s">
        <v>16516</v>
      </c>
      <c r="Q27" s="61"/>
      <c r="R27" s="45" t="s">
        <v>16516</v>
      </c>
      <c r="S27" s="169"/>
      <c r="T27" s="60" t="s">
        <v>16516</v>
      </c>
      <c r="U27" s="61"/>
      <c r="V27" s="45" t="s">
        <v>16516</v>
      </c>
      <c r="W27" s="61" cm="1">
        <f t="array" ref="W27">INDEX(設備G入力用!$F$2:$Q$72,ROW(A22), MATCH($A$1,設備G入力用!$F$2:$Q$2,0))</f>
        <v>0</v>
      </c>
      <c r="X27" s="30">
        <f t="shared" si="5"/>
        <v>0</v>
      </c>
      <c r="AA27" s="983"/>
      <c r="AB27" s="304"/>
      <c r="AC27" s="172">
        <f t="shared" si="4"/>
        <v>0</v>
      </c>
      <c r="AD27" s="10"/>
      <c r="AE27" s="10"/>
      <c r="AF27" s="202" t="str">
        <f>IFERROR(_xlfn.XLOOKUP(確報【５月】!$AE27,台帳表ｓ[整理番号],台帳表ｓ[繁閑調整]),"")</f>
        <v/>
      </c>
      <c r="AG27" s="277" t="str">
        <f>IFERROR(_xlfn.XLOOKUP(確報【５月】!$AE27,台帳表ｓ[整理番号],台帳表ｓ[精算
グループ]),"")</f>
        <v/>
      </c>
      <c r="AH27" s="278" t="str">
        <f>IFERROR(_xlfn.XLOOKUP(確報【５月】!$AE27,台帳表ｓ[整理番号],台帳表ｓ[請求書発行番号]),"")</f>
        <v/>
      </c>
      <c r="AI27" s="269" t="str">
        <f>IFERROR(_xlfn.XLOOKUP(確報【５月】!$AE27,台帳表ｓ[整理番号],台帳表ｓ[繁閑調整金]),"")</f>
        <v/>
      </c>
      <c r="AJ27" s="139"/>
      <c r="AL27" s="202" t="str">
        <f>IFERROR(_xlfn.XLOOKUP(確報【５月】!AK27,台帳表ｔ[整理番号],台帳表ｔ[繁閑調整]),"")</f>
        <v/>
      </c>
      <c r="AM27" s="277" t="str">
        <f>IFERROR(_xlfn.XLOOKUP(確報【５月】!AK27,台帳表ｔ[整理番号],台帳表ｔ[精算
グループ]),"")</f>
        <v/>
      </c>
      <c r="AN27" s="278" t="str">
        <f>IFERROR(_xlfn.XLOOKUP(確報【５月】!AK27,台帳表ｔ[整理番号],台帳表ｔ[請求書発行番号]),"")</f>
        <v/>
      </c>
      <c r="AO27" s="269" t="str">
        <f>IFERROR(_xlfn.XLOOKUP(確報【５月】!AK27,台帳表ｔ[整理番号],台帳表ｔ[繁閑調整金]),"")</f>
        <v/>
      </c>
      <c r="AP27" s="275"/>
      <c r="AR27" s="202" t="str">
        <f>IFERROR(_xlfn.XLOOKUP(確報【５月】!AQ27,台帳表ｋ[整理番号],台帳表ｋ[繁閑調整]),"")</f>
        <v/>
      </c>
      <c r="AS27" s="277" t="str">
        <f>IFERROR(_xlfn.XLOOKUP(確報【５月】!AQ27,台帳表ｋ[整理番号],台帳表ｋ[精算
グループ]),"")</f>
        <v/>
      </c>
      <c r="AT27" s="278" t="str">
        <f>IFERROR(_xlfn.XLOOKUP(確報【５月】!AQ27,台帳表ｋ[整理番号],台帳表ｋ[請求書発行番号]),"")</f>
        <v/>
      </c>
      <c r="AU27" s="269" t="str">
        <f>IFERROR(_xlfn.XLOOKUP(確報【５月】!AQ27,台帳表ｋ[整理番号],台帳表ｋ[繁閑調整金]),"")</f>
        <v/>
      </c>
      <c r="AV27" s="275"/>
      <c r="AX27" s="202" t="str">
        <f>IFERROR(_xlfn.XLOOKUP(確報【５月】!AW27,台帳表ｋ[整理番号],台帳表ｋ[繁閑調整]),"")</f>
        <v/>
      </c>
      <c r="AY27" s="277" t="str">
        <f>IFERROR(_xlfn.XLOOKUP(確報【５月】!AW27,台帳表ｋ[整理番号],台帳表ｋ[精算
グループ]),"")</f>
        <v/>
      </c>
      <c r="AZ27" s="278" t="str">
        <f>IFERROR(_xlfn.XLOOKUP(確報【５月】!AW27,台帳表ｋ[整理番号],台帳表ｋ[請求書発行番号]),"")</f>
        <v/>
      </c>
      <c r="BA27" s="269" t="str">
        <f>IFERROR(_xlfn.XLOOKUP(確報【５月】!AW27,台帳表ｋ[整理番号],台帳表ｋ[繁閑調整金]),"")</f>
        <v/>
      </c>
    </row>
    <row r="28" spans="1:54" ht="15.75" customHeight="1">
      <c r="A28" s="927"/>
      <c r="B28" s="927"/>
      <c r="C28" s="927"/>
      <c r="D28" s="976"/>
      <c r="E28" s="927"/>
      <c r="F28" s="55" t="s">
        <v>16517</v>
      </c>
      <c r="G28" s="63" t="s">
        <v>16606</v>
      </c>
      <c r="H28" s="45"/>
      <c r="I28" s="169"/>
      <c r="J28" s="60"/>
      <c r="K28" s="169"/>
      <c r="L28" s="60"/>
      <c r="M28" s="169"/>
      <c r="N28" s="60"/>
      <c r="O28" s="61">
        <f>SUMIFS(台帳表ｓ[金額],台帳表ｓ[精算
グループ],確報【５月】!$H28,台帳表ｓ[入金月（月のみ）],確報【５月】!$A$1,台帳表ｓ[ＮＣ区分],"南部")+SUMIFS(測量台帳1ｓ[入金額],測量台帳1ｓ[精算
グループ],確報【５月】!$H28,測量台帳1ｓ[入金月（月のみ）],確報【５月】!$A$1,測量台帳1ｓ[NC区分],"南部")+SUMIFS(測量台帳1__2ｓ[入金額(後)],測量台帳1__2ｓ[精算
グループ(後)],確報【５月】!$H28,測量台帳1__2ｓ[入金月(後)（月のみ）],確報【５月】!$A$1,測量台帳1__2ｓ[NC区分],"南部")</f>
        <v>0</v>
      </c>
      <c r="P28" s="45"/>
      <c r="Q28" s="61"/>
      <c r="R28" s="45"/>
      <c r="S28" s="169"/>
      <c r="T28" s="60"/>
      <c r="U28" s="61"/>
      <c r="V28" s="45"/>
      <c r="W28" s="61" cm="1">
        <f t="array" ref="W28">INDEX(設備G入力用!$F$2:$Q$72,ROW(A23), MATCH($A$1,設備G入力用!$F$2:$Q$2,0))</f>
        <v>0</v>
      </c>
      <c r="X28" s="30">
        <f t="shared" si="5"/>
        <v>0</v>
      </c>
      <c r="AA28" s="983"/>
      <c r="AB28" s="304" t="s">
        <v>124</v>
      </c>
      <c r="AC28" s="172">
        <f t="shared" si="4"/>
        <v>0</v>
      </c>
      <c r="AD28" s="10"/>
      <c r="AE28" s="10"/>
      <c r="AF28" s="202" t="str">
        <f>IFERROR(_xlfn.XLOOKUP(確報【５月】!$AE28,台帳表ｓ[整理番号],台帳表ｓ[繁閑調整]),"")</f>
        <v/>
      </c>
      <c r="AG28" s="277" t="str">
        <f>IFERROR(_xlfn.XLOOKUP(確報【５月】!$AE28,台帳表ｓ[整理番号],台帳表ｓ[精算
グループ]),"")</f>
        <v/>
      </c>
      <c r="AH28" s="278" t="str">
        <f>IFERROR(_xlfn.XLOOKUP(確報【５月】!$AE28,台帳表ｓ[整理番号],台帳表ｓ[請求書発行番号]),"")</f>
        <v/>
      </c>
      <c r="AI28" s="269" t="str">
        <f>IFERROR(_xlfn.XLOOKUP(確報【５月】!$AE28,台帳表ｓ[整理番号],台帳表ｓ[繁閑調整金]),"")</f>
        <v/>
      </c>
      <c r="AJ28" s="139"/>
      <c r="AL28" s="202" t="str">
        <f>IFERROR(_xlfn.XLOOKUP(確報【５月】!AK28,台帳表ｔ[整理番号],台帳表ｔ[繁閑調整]),"")</f>
        <v/>
      </c>
      <c r="AM28" s="277" t="str">
        <f>IFERROR(_xlfn.XLOOKUP(確報【５月】!AK28,台帳表ｔ[整理番号],台帳表ｔ[精算
グループ]),"")</f>
        <v/>
      </c>
      <c r="AN28" s="278" t="str">
        <f>IFERROR(_xlfn.XLOOKUP(確報【５月】!AK28,台帳表ｔ[整理番号],台帳表ｔ[請求書発行番号]),"")</f>
        <v/>
      </c>
      <c r="AO28" s="269" t="str">
        <f>IFERROR(_xlfn.XLOOKUP(確報【５月】!AK28,台帳表ｔ[整理番号],台帳表ｔ[繁閑調整金]),"")</f>
        <v/>
      </c>
      <c r="AP28" s="275"/>
      <c r="AR28" s="202" t="str">
        <f>IFERROR(_xlfn.XLOOKUP(確報【５月】!AQ28,台帳表ｋ[整理番号],台帳表ｋ[繁閑調整]),"")</f>
        <v/>
      </c>
      <c r="AS28" s="277" t="str">
        <f>IFERROR(_xlfn.XLOOKUP(確報【５月】!AQ28,台帳表ｋ[整理番号],台帳表ｋ[精算
グループ]),"")</f>
        <v/>
      </c>
      <c r="AT28" s="278" t="str">
        <f>IFERROR(_xlfn.XLOOKUP(確報【５月】!AQ28,台帳表ｋ[整理番号],台帳表ｋ[請求書発行番号]),"")</f>
        <v/>
      </c>
      <c r="AU28" s="269" t="str">
        <f>IFERROR(_xlfn.XLOOKUP(確報【５月】!AQ28,台帳表ｋ[整理番号],台帳表ｋ[繁閑調整金]),"")</f>
        <v/>
      </c>
      <c r="AV28" s="275"/>
      <c r="AX28" s="202" t="str">
        <f>IFERROR(_xlfn.XLOOKUP(確報【５月】!AW28,台帳表ｋ[整理番号],台帳表ｋ[繁閑調整]),"")</f>
        <v/>
      </c>
      <c r="AY28" s="277" t="str">
        <f>IFERROR(_xlfn.XLOOKUP(確報【５月】!AW28,台帳表ｋ[整理番号],台帳表ｋ[精算
グループ]),"")</f>
        <v/>
      </c>
      <c r="AZ28" s="278" t="str">
        <f>IFERROR(_xlfn.XLOOKUP(確報【５月】!AW28,台帳表ｋ[整理番号],台帳表ｋ[請求書発行番号]),"")</f>
        <v/>
      </c>
      <c r="BA28" s="269" t="str">
        <f>IFERROR(_xlfn.XLOOKUP(確報【５月】!AW28,台帳表ｋ[整理番号],台帳表ｋ[繁閑調整金]),"")</f>
        <v/>
      </c>
    </row>
    <row r="29" spans="1:54" ht="15.75" customHeight="1" thickBot="1">
      <c r="A29" s="927"/>
      <c r="B29" s="927"/>
      <c r="C29" s="927"/>
      <c r="D29" s="976"/>
      <c r="E29" s="927"/>
      <c r="F29" s="64" t="s">
        <v>16518</v>
      </c>
      <c r="G29" s="65" t="s">
        <v>16606</v>
      </c>
      <c r="H29" s="67" t="s">
        <v>124</v>
      </c>
      <c r="I29" s="170"/>
      <c r="J29" s="66" t="s">
        <v>124</v>
      </c>
      <c r="K29" s="170"/>
      <c r="L29" s="66" t="s">
        <v>124</v>
      </c>
      <c r="M29" s="170"/>
      <c r="N29" s="66" t="s">
        <v>124</v>
      </c>
      <c r="O29" s="39">
        <f>SUMIFS(台帳表ｓ[金額],台帳表ｓ[精算
グループ],確報【５月】!$H29,台帳表ｓ[入金月（月のみ）],確報【５月】!$A$1,台帳表ｓ[ＮＣ区分],"南部")+SUMIFS(測量台帳1ｓ[入金額],測量台帳1ｓ[精算
グループ],確報【５月】!$H29,測量台帳1ｓ[入金月（月のみ）],確報【５月】!$A$1,測量台帳1ｓ[NC区分],"南部")+SUMIFS(測量台帳1__2ｓ[入金額(後)],測量台帳1__2ｓ[精算
グループ(後)],確報【５月】!$H29,測量台帳1__2ｓ[入金月(後)（月のみ）],確報【５月】!$A$1,測量台帳1__2ｓ[NC区分],"南部")</f>
        <v>0</v>
      </c>
      <c r="P29" s="67" t="s">
        <v>124</v>
      </c>
      <c r="Q29" s="39"/>
      <c r="R29" s="67" t="s">
        <v>124</v>
      </c>
      <c r="S29" s="170"/>
      <c r="T29" s="66" t="s">
        <v>124</v>
      </c>
      <c r="U29" s="39"/>
      <c r="V29" s="67" t="s">
        <v>124</v>
      </c>
      <c r="W29" s="39" cm="1">
        <f t="array" ref="W29">INDEX(設備G入力用!$F$2:$Q$72,ROW(A24), MATCH($A$1,設備G入力用!$F$2:$Q$2,0))</f>
        <v>0</v>
      </c>
      <c r="X29" s="30">
        <f t="shared" si="5"/>
        <v>0</v>
      </c>
      <c r="AA29" s="983"/>
      <c r="AB29" s="304"/>
      <c r="AC29" s="172">
        <f t="shared" si="4"/>
        <v>0</v>
      </c>
      <c r="AD29" s="10"/>
      <c r="AE29" s="10"/>
      <c r="AF29" s="202" t="str">
        <f>IFERROR(_xlfn.XLOOKUP(確報【５月】!$AE29,台帳表ｓ[整理番号],台帳表ｓ[繁閑調整]),"")</f>
        <v/>
      </c>
      <c r="AG29" s="277" t="str">
        <f>IFERROR(_xlfn.XLOOKUP(確報【５月】!$AE29,台帳表ｓ[整理番号],台帳表ｓ[精算
グループ]),"")</f>
        <v/>
      </c>
      <c r="AH29" s="278" t="str">
        <f>IFERROR(_xlfn.XLOOKUP(確報【５月】!$AE29,台帳表ｓ[整理番号],台帳表ｓ[請求書発行番号]),"")</f>
        <v/>
      </c>
      <c r="AI29" s="269" t="str">
        <f>IFERROR(_xlfn.XLOOKUP(確報【５月】!$AE29,台帳表ｓ[整理番号],台帳表ｓ[繁閑調整金]),"")</f>
        <v/>
      </c>
      <c r="AJ29" s="139"/>
      <c r="AL29" s="202" t="str">
        <f>IFERROR(_xlfn.XLOOKUP(確報【５月】!AK29,台帳表ｔ[整理番号],台帳表ｔ[繁閑調整]),"")</f>
        <v/>
      </c>
      <c r="AM29" s="277" t="str">
        <f>IFERROR(_xlfn.XLOOKUP(確報【５月】!AK29,台帳表ｔ[整理番号],台帳表ｔ[精算
グループ]),"")</f>
        <v/>
      </c>
      <c r="AN29" s="278" t="str">
        <f>IFERROR(_xlfn.XLOOKUP(確報【５月】!AK29,台帳表ｔ[整理番号],台帳表ｔ[請求書発行番号]),"")</f>
        <v/>
      </c>
      <c r="AO29" s="269" t="str">
        <f>IFERROR(_xlfn.XLOOKUP(確報【５月】!AK29,台帳表ｔ[整理番号],台帳表ｔ[繁閑調整金]),"")</f>
        <v/>
      </c>
      <c r="AP29" s="275"/>
      <c r="AR29" s="202" t="str">
        <f>IFERROR(_xlfn.XLOOKUP(確報【５月】!AQ29,台帳表ｋ[整理番号],台帳表ｋ[繁閑調整]),"")</f>
        <v/>
      </c>
      <c r="AS29" s="277" t="str">
        <f>IFERROR(_xlfn.XLOOKUP(確報【５月】!AQ29,台帳表ｋ[整理番号],台帳表ｋ[精算
グループ]),"")</f>
        <v/>
      </c>
      <c r="AT29" s="278" t="str">
        <f>IFERROR(_xlfn.XLOOKUP(確報【５月】!AQ29,台帳表ｋ[整理番号],台帳表ｋ[請求書発行番号]),"")</f>
        <v/>
      </c>
      <c r="AU29" s="269" t="str">
        <f>IFERROR(_xlfn.XLOOKUP(確報【５月】!AQ29,台帳表ｋ[整理番号],台帳表ｋ[繁閑調整金]),"")</f>
        <v/>
      </c>
      <c r="AV29" s="275"/>
      <c r="AX29" s="202" t="str">
        <f>IFERROR(_xlfn.XLOOKUP(確報【５月】!AW29,台帳表ｋ[整理番号],台帳表ｋ[繁閑調整]),"")</f>
        <v/>
      </c>
      <c r="AY29" s="277" t="str">
        <f>IFERROR(_xlfn.XLOOKUP(確報【５月】!AW29,台帳表ｋ[整理番号],台帳表ｋ[精算
グループ]),"")</f>
        <v/>
      </c>
      <c r="AZ29" s="278" t="str">
        <f>IFERROR(_xlfn.XLOOKUP(確報【５月】!AW29,台帳表ｋ[整理番号],台帳表ｋ[請求書発行番号]),"")</f>
        <v/>
      </c>
      <c r="BA29" s="269" t="str">
        <f>IFERROR(_xlfn.XLOOKUP(確報【５月】!AW29,台帳表ｋ[整理番号],台帳表ｋ[繁閑調整金]),"")</f>
        <v/>
      </c>
    </row>
    <row r="30" spans="1:54" ht="15.75" customHeight="1" thickBot="1">
      <c r="A30" s="927"/>
      <c r="B30" s="927"/>
      <c r="C30" s="927"/>
      <c r="D30" s="976"/>
      <c r="E30" s="928"/>
      <c r="F30" s="171" t="s">
        <v>16519</v>
      </c>
      <c r="G30" s="172" t="s">
        <v>16606</v>
      </c>
      <c r="H30" s="173"/>
      <c r="I30" s="174"/>
      <c r="J30" s="72"/>
      <c r="K30" s="174"/>
      <c r="L30" s="72"/>
      <c r="M30" s="174"/>
      <c r="N30" s="72"/>
      <c r="O30" s="175">
        <f>SUMIFS(台帳表ｓ[金額],台帳表ｓ[精算
グループ],確報【５月】!$H30,台帳表ｓ[入金月（月のみ）],確報【５月】!$A$1,台帳表ｓ[ＮＣ区分],"南部")+SUMIFS(測量台帳1ｓ[入金額],測量台帳1ｓ[精算
グループ],確報【５月】!$H30,測量台帳1ｓ[入金月（月のみ）],確報【５月】!$A$1,測量台帳1ｓ[NC区分],"南部")+SUMIFS(測量台帳1__2ｓ[入金額(後)],測量台帳1__2ｓ[精算
グループ(後)],確報【５月】!$H30,測量台帳1__2ｓ[入金月(後)（月のみ）],確報【５月】!$A$1,測量台帳1__2ｓ[NC区分],"南部")</f>
        <v>0</v>
      </c>
      <c r="P30" s="173"/>
      <c r="Q30" s="175"/>
      <c r="R30" s="173"/>
      <c r="S30" s="174"/>
      <c r="T30" s="72"/>
      <c r="U30" s="175"/>
      <c r="V30" s="173"/>
      <c r="W30" s="175" cm="1">
        <f t="array" ref="W30">INDEX(設備G入力用!$F$2:$Q$72,ROW(A25), MATCH($A$1,設備G入力用!$F$2:$Q$2,0))</f>
        <v>0</v>
      </c>
      <c r="X30" s="156">
        <f t="shared" si="5"/>
        <v>0</v>
      </c>
      <c r="Y30" s="16">
        <f>SUM(X25:X30)</f>
        <v>0</v>
      </c>
      <c r="Z30" s="13" t="s">
        <v>16616</v>
      </c>
      <c r="AA30" s="983"/>
      <c r="AB30" s="304" t="s">
        <v>620</v>
      </c>
      <c r="AC30" s="172">
        <f>SUM(I32,K32,M32,O32,Q32,S32,U32,W32)</f>
        <v>0</v>
      </c>
      <c r="AD30" s="10"/>
      <c r="AE30" s="10"/>
      <c r="AF30" s="202" t="str">
        <f>IFERROR(_xlfn.XLOOKUP(確報【５月】!$AE30,台帳表ｓ[整理番号],台帳表ｓ[繁閑調整]),"")</f>
        <v/>
      </c>
      <c r="AG30" s="277" t="str">
        <f>IFERROR(_xlfn.XLOOKUP(確報【５月】!$AE30,台帳表ｓ[整理番号],台帳表ｓ[精算
グループ]),"")</f>
        <v/>
      </c>
      <c r="AH30" s="278" t="str">
        <f>IFERROR(_xlfn.XLOOKUP(確報【５月】!$AE30,台帳表ｓ[整理番号],台帳表ｓ[請求書発行番号]),"")</f>
        <v/>
      </c>
      <c r="AI30" s="269" t="str">
        <f>IFERROR(_xlfn.XLOOKUP(確報【５月】!$AE30,台帳表ｓ[整理番号],台帳表ｓ[繁閑調整金]),"")</f>
        <v/>
      </c>
      <c r="AJ30" s="139"/>
      <c r="AL30" s="202" t="str">
        <f>IFERROR(_xlfn.XLOOKUP(確報【５月】!AK30,台帳表ｔ[整理番号],台帳表ｔ[繁閑調整]),"")</f>
        <v/>
      </c>
      <c r="AM30" s="277" t="str">
        <f>IFERROR(_xlfn.XLOOKUP(確報【５月】!AK30,台帳表ｔ[整理番号],台帳表ｔ[精算
グループ]),"")</f>
        <v/>
      </c>
      <c r="AN30" s="278" t="str">
        <f>IFERROR(_xlfn.XLOOKUP(確報【５月】!AK30,台帳表ｔ[整理番号],台帳表ｔ[請求書発行番号]),"")</f>
        <v/>
      </c>
      <c r="AO30" s="269" t="str">
        <f>IFERROR(_xlfn.XLOOKUP(確報【５月】!AK30,台帳表ｔ[整理番号],台帳表ｔ[繁閑調整金]),"")</f>
        <v/>
      </c>
      <c r="AP30" s="275"/>
      <c r="AR30" s="202" t="str">
        <f>IFERROR(_xlfn.XLOOKUP(確報【５月】!AQ30,台帳表ｋ[整理番号],台帳表ｋ[繁閑調整]),"")</f>
        <v/>
      </c>
      <c r="AS30" s="277" t="str">
        <f>IFERROR(_xlfn.XLOOKUP(確報【５月】!AQ30,台帳表ｋ[整理番号],台帳表ｋ[精算
グループ]),"")</f>
        <v/>
      </c>
      <c r="AT30" s="278" t="str">
        <f>IFERROR(_xlfn.XLOOKUP(確報【５月】!AQ30,台帳表ｋ[整理番号],台帳表ｋ[請求書発行番号]),"")</f>
        <v/>
      </c>
      <c r="AU30" s="269" t="str">
        <f>IFERROR(_xlfn.XLOOKUP(確報【５月】!AQ30,台帳表ｋ[整理番号],台帳表ｋ[繁閑調整金]),"")</f>
        <v/>
      </c>
      <c r="AV30" s="275"/>
      <c r="AX30" s="202" t="str">
        <f>IFERROR(_xlfn.XLOOKUP(確報【５月】!AW30,台帳表ｋ[整理番号],台帳表ｋ[繁閑調整]),"")</f>
        <v/>
      </c>
      <c r="AY30" s="277" t="str">
        <f>IFERROR(_xlfn.XLOOKUP(確報【５月】!AW30,台帳表ｋ[整理番号],台帳表ｋ[精算
グループ]),"")</f>
        <v/>
      </c>
      <c r="AZ30" s="278" t="str">
        <f>IFERROR(_xlfn.XLOOKUP(確報【５月】!AW30,台帳表ｋ[整理番号],台帳表ｋ[請求書発行番号]),"")</f>
        <v/>
      </c>
      <c r="BA30" s="269" t="str">
        <f>IFERROR(_xlfn.XLOOKUP(確報【５月】!AW30,台帳表ｋ[整理番号],台帳表ｋ[繁閑調整金]),"")</f>
        <v/>
      </c>
    </row>
    <row r="31" spans="1:54" ht="15.75" customHeight="1" thickBot="1">
      <c r="A31" s="927"/>
      <c r="B31" s="927"/>
      <c r="C31" s="927"/>
      <c r="D31" s="976"/>
      <c r="E31" s="926" t="s">
        <v>16500</v>
      </c>
      <c r="F31" s="212" t="s">
        <v>16501</v>
      </c>
      <c r="G31" s="213"/>
      <c r="H31" s="214"/>
      <c r="I31" s="215"/>
      <c r="J31" s="216"/>
      <c r="K31" s="217"/>
      <c r="L31" s="218"/>
      <c r="M31" s="217"/>
      <c r="N31" s="218"/>
      <c r="O31" s="219">
        <f>SUMIFS(台帳表ｓ[金額],台帳表ｓ[精算
グループ],確報【５月】!$H31,台帳表ｓ[入金月（月のみ）],確報【５月】!$A$1,台帳表ｓ[ＮＣ区分],"南部")+SUMIFS(測量台帳1ｓ[入金額],測量台帳1ｓ[精算
グループ],確報【５月】!$H31,測量台帳1ｓ[入金月（月のみ）],確報【５月】!$A$1,測量台帳1ｓ[NC区分],"南部")+SUMIFS(測量台帳1__2ｓ[入金額(後)],測量台帳1__2ｓ[精算
グループ(後)],確報【５月】!$H31,測量台帳1__2ｓ[入金月(後)（月のみ）],確報【５月】!$A$1,測量台帳1__2ｓ[NC区分],"南部")</f>
        <v>0</v>
      </c>
      <c r="P31" s="214"/>
      <c r="Q31" s="219"/>
      <c r="R31" s="214"/>
      <c r="S31" s="217"/>
      <c r="T31" s="218"/>
      <c r="U31" s="219"/>
      <c r="V31" s="214"/>
      <c r="W31" s="219" cm="1">
        <f t="array" ref="W31">INDEX(設備G入力用!$F$2:$Q$72,ROW(A26), MATCH($A$1,設備G入力用!$F$2:$Q$2,0))</f>
        <v>0</v>
      </c>
      <c r="X31" s="220">
        <f t="shared" si="5"/>
        <v>0</v>
      </c>
      <c r="Y31" s="176">
        <f>SUM(X31:X31)</f>
        <v>0</v>
      </c>
      <c r="Z31" s="204"/>
      <c r="AA31" s="983"/>
      <c r="AB31" s="304"/>
      <c r="AC31" s="172">
        <f>SUM(I31,K31,M31,O31,Q31,S31,U31,W31)</f>
        <v>0</v>
      </c>
      <c r="AD31" s="10"/>
      <c r="AE31" s="10"/>
      <c r="AF31" s="202" t="str">
        <f>IFERROR(_xlfn.XLOOKUP(確報【５月】!$AE31,台帳表ｓ[整理番号],台帳表ｓ[繁閑調整]),"")</f>
        <v/>
      </c>
      <c r="AG31" s="277" t="str">
        <f>IFERROR(_xlfn.XLOOKUP(確報【５月】!$AE31,台帳表ｓ[整理番号],台帳表ｓ[精算
グループ]),"")</f>
        <v/>
      </c>
      <c r="AH31" s="278" t="str">
        <f>IFERROR(_xlfn.XLOOKUP(確報【５月】!$AE31,台帳表ｓ[整理番号],台帳表ｓ[請求書発行番号]),"")</f>
        <v/>
      </c>
      <c r="AI31" s="269" t="str">
        <f>IFERROR(_xlfn.XLOOKUP(確報【５月】!$AE31,台帳表ｓ[整理番号],台帳表ｓ[繁閑調整金]),"")</f>
        <v/>
      </c>
      <c r="AJ31" s="139"/>
      <c r="AL31" s="202" t="str">
        <f>IFERROR(_xlfn.XLOOKUP(確報【５月】!AK31,台帳表ｔ[整理番号],台帳表ｔ[繁閑調整]),"")</f>
        <v/>
      </c>
      <c r="AM31" s="277" t="str">
        <f>IFERROR(_xlfn.XLOOKUP(確報【５月】!AK31,台帳表ｔ[整理番号],台帳表ｔ[精算
グループ]),"")</f>
        <v/>
      </c>
      <c r="AN31" s="278" t="str">
        <f>IFERROR(_xlfn.XLOOKUP(確報【５月】!AK31,台帳表ｔ[整理番号],台帳表ｔ[請求書発行番号]),"")</f>
        <v/>
      </c>
      <c r="AO31" s="269" t="str">
        <f>IFERROR(_xlfn.XLOOKUP(確報【５月】!AK31,台帳表ｔ[整理番号],台帳表ｔ[繁閑調整金]),"")</f>
        <v/>
      </c>
      <c r="AP31" s="275"/>
      <c r="AR31" s="202" t="str">
        <f>IFERROR(_xlfn.XLOOKUP(確報【５月】!AQ31,台帳表ｋ[整理番号],台帳表ｋ[繁閑調整]),"")</f>
        <v/>
      </c>
      <c r="AS31" s="277" t="str">
        <f>IFERROR(_xlfn.XLOOKUP(確報【５月】!AQ31,台帳表ｋ[整理番号],台帳表ｋ[精算
グループ]),"")</f>
        <v/>
      </c>
      <c r="AT31" s="278" t="str">
        <f>IFERROR(_xlfn.XLOOKUP(確報【５月】!AQ31,台帳表ｋ[整理番号],台帳表ｋ[請求書発行番号]),"")</f>
        <v/>
      </c>
      <c r="AU31" s="269" t="str">
        <f>IFERROR(_xlfn.XLOOKUP(確報【５月】!AQ31,台帳表ｋ[整理番号],台帳表ｋ[繁閑調整金]),"")</f>
        <v/>
      </c>
      <c r="AV31" s="275"/>
      <c r="AX31" s="202" t="str">
        <f>IFERROR(_xlfn.XLOOKUP(確報【５月】!AW31,台帳表ｋ[整理番号],台帳表ｋ[繁閑調整]),"")</f>
        <v/>
      </c>
      <c r="AY31" s="277" t="str">
        <f>IFERROR(_xlfn.XLOOKUP(確報【５月】!AW31,台帳表ｋ[整理番号],台帳表ｋ[精算
グループ]),"")</f>
        <v/>
      </c>
      <c r="AZ31" s="278" t="str">
        <f>IFERROR(_xlfn.XLOOKUP(確報【５月】!AW31,台帳表ｋ[整理番号],台帳表ｋ[請求書発行番号]),"")</f>
        <v/>
      </c>
      <c r="BA31" s="269" t="str">
        <f>IFERROR(_xlfn.XLOOKUP(確報【５月】!AW31,台帳表ｋ[整理番号],台帳表ｋ[繁閑調整金]),"")</f>
        <v/>
      </c>
    </row>
    <row r="32" spans="1:54" ht="15.75" customHeight="1">
      <c r="A32" s="927"/>
      <c r="B32" s="927"/>
      <c r="C32" s="927"/>
      <c r="D32" s="976"/>
      <c r="E32" s="927"/>
      <c r="F32" s="68" t="s">
        <v>16507</v>
      </c>
      <c r="G32" s="52" t="s">
        <v>16606</v>
      </c>
      <c r="H32" s="177" t="s">
        <v>16508</v>
      </c>
      <c r="I32" s="178"/>
      <c r="J32" s="81" t="s">
        <v>16508</v>
      </c>
      <c r="K32" s="82"/>
      <c r="L32" s="81" t="s">
        <v>16508</v>
      </c>
      <c r="M32" s="82"/>
      <c r="N32" s="69" t="s">
        <v>16508</v>
      </c>
      <c r="O32" s="70">
        <f>SUMIFS(台帳表ｓ[金額],台帳表ｓ[精算
グループ],確報【５月】!$H32,台帳表ｓ[入金月（月のみ）],確報【５月】!$A$1,台帳表ｓ[ＮＣ区分],"南部")+SUMIFS(測量台帳1ｓ[入金額],測量台帳1ｓ[精算
グループ],確報【５月】!$H32,測量台帳1ｓ[入金月（月のみ）],確報【５月】!$A$1,測量台帳1ｓ[NC区分],"南部")+SUMIFS(測量台帳1__2ｓ[入金額(後)],測量台帳1__2ｓ[精算
グループ(後)],確報【５月】!$H32,測量台帳1__2ｓ[入金月(後)（月のみ）],確報【５月】!$A$1,測量台帳1__2ｓ[NC区分],"南部")</f>
        <v>0</v>
      </c>
      <c r="P32" s="177" t="s">
        <v>16508</v>
      </c>
      <c r="Q32" s="70"/>
      <c r="R32" s="177" t="s">
        <v>16508</v>
      </c>
      <c r="S32" s="82"/>
      <c r="T32" s="69" t="s">
        <v>16508</v>
      </c>
      <c r="U32" s="70"/>
      <c r="V32" s="177" t="s">
        <v>16508</v>
      </c>
      <c r="W32" s="70" cm="1">
        <f t="array" ref="W32">INDEX(設備G入力用!$F$2:$Q$72,ROW(A27), MATCH($A$1,設備G入力用!$F$2:$Q$2,0))</f>
        <v>0</v>
      </c>
      <c r="X32" s="71">
        <f t="shared" si="5"/>
        <v>0</v>
      </c>
      <c r="Y32" s="24"/>
      <c r="Z32" s="13"/>
      <c r="AA32" s="983"/>
      <c r="AB32" s="304" t="s">
        <v>16612</v>
      </c>
      <c r="AC32" s="172">
        <f>SUM(I33,K33,M33,O33,Q33,S33,U33,W33)</f>
        <v>0</v>
      </c>
      <c r="AD32" s="10"/>
      <c r="AE32" s="10"/>
      <c r="AF32" s="202" t="str">
        <f>IFERROR(_xlfn.XLOOKUP(確報【５月】!$AE32,台帳表ｓ[整理番号],台帳表ｓ[繁閑調整]),"")</f>
        <v/>
      </c>
      <c r="AG32" s="277" t="str">
        <f>IFERROR(_xlfn.XLOOKUP(確報【５月】!$AE32,台帳表ｓ[整理番号],台帳表ｓ[精算
グループ]),"")</f>
        <v/>
      </c>
      <c r="AH32" s="278" t="str">
        <f>IFERROR(_xlfn.XLOOKUP(確報【５月】!$AE32,台帳表ｓ[整理番号],台帳表ｓ[請求書発行番号]),"")</f>
        <v/>
      </c>
      <c r="AI32" s="269" t="str">
        <f>IFERROR(_xlfn.XLOOKUP(確報【５月】!$AE32,台帳表ｓ[整理番号],台帳表ｓ[繁閑調整金]),"")</f>
        <v/>
      </c>
      <c r="AJ32" s="139"/>
      <c r="AL32" s="202" t="str">
        <f>IFERROR(_xlfn.XLOOKUP(確報【５月】!AK32,台帳表ｔ[整理番号],台帳表ｔ[繁閑調整]),"")</f>
        <v/>
      </c>
      <c r="AM32" s="277" t="str">
        <f>IFERROR(_xlfn.XLOOKUP(確報【５月】!AK32,台帳表ｔ[整理番号],台帳表ｔ[精算
グループ]),"")</f>
        <v/>
      </c>
      <c r="AN32" s="278" t="str">
        <f>IFERROR(_xlfn.XLOOKUP(確報【５月】!AK32,台帳表ｔ[整理番号],台帳表ｔ[請求書発行番号]),"")</f>
        <v/>
      </c>
      <c r="AO32" s="269" t="str">
        <f>IFERROR(_xlfn.XLOOKUP(確報【５月】!AK32,台帳表ｔ[整理番号],台帳表ｔ[繁閑調整金]),"")</f>
        <v/>
      </c>
      <c r="AP32" s="275"/>
      <c r="AR32" s="202" t="str">
        <f>IFERROR(_xlfn.XLOOKUP(確報【５月】!AQ32,台帳表ｋ[整理番号],台帳表ｋ[繁閑調整]),"")</f>
        <v/>
      </c>
      <c r="AS32" s="277" t="str">
        <f>IFERROR(_xlfn.XLOOKUP(確報【５月】!AQ32,台帳表ｋ[整理番号],台帳表ｋ[精算
グループ]),"")</f>
        <v/>
      </c>
      <c r="AT32" s="278" t="str">
        <f>IFERROR(_xlfn.XLOOKUP(確報【５月】!AQ32,台帳表ｋ[整理番号],台帳表ｋ[請求書発行番号]),"")</f>
        <v/>
      </c>
      <c r="AU32" s="269" t="str">
        <f>IFERROR(_xlfn.XLOOKUP(確報【５月】!AQ32,台帳表ｋ[整理番号],台帳表ｋ[繁閑調整金]),"")</f>
        <v/>
      </c>
      <c r="AV32" s="275"/>
      <c r="AX32" s="202" t="str">
        <f>IFERROR(_xlfn.XLOOKUP(確報【５月】!AW32,台帳表ｋ[整理番号],台帳表ｋ[繁閑調整]),"")</f>
        <v/>
      </c>
      <c r="AY32" s="277" t="str">
        <f>IFERROR(_xlfn.XLOOKUP(確報【５月】!AW32,台帳表ｋ[整理番号],台帳表ｋ[精算
グループ]),"")</f>
        <v/>
      </c>
      <c r="AZ32" s="278" t="str">
        <f>IFERROR(_xlfn.XLOOKUP(確報【５月】!AW32,台帳表ｋ[整理番号],台帳表ｋ[請求書発行番号]),"")</f>
        <v/>
      </c>
      <c r="BA32" s="269" t="str">
        <f>IFERROR(_xlfn.XLOOKUP(確報【５月】!AW32,台帳表ｋ[整理番号],台帳表ｋ[繁閑調整金]),"")</f>
        <v/>
      </c>
    </row>
    <row r="33" spans="1:53" ht="16.350000000000001" customHeight="1">
      <c r="A33" s="927"/>
      <c r="B33" s="927"/>
      <c r="C33" s="927"/>
      <c r="D33" s="976"/>
      <c r="E33" s="927"/>
      <c r="F33" s="25" t="s">
        <v>16503</v>
      </c>
      <c r="G33" s="52" t="s">
        <v>16606</v>
      </c>
      <c r="H33" s="45" t="s">
        <v>16504</v>
      </c>
      <c r="I33" s="46"/>
      <c r="J33" s="78" t="s">
        <v>16504</v>
      </c>
      <c r="K33" s="40"/>
      <c r="L33" s="78" t="s">
        <v>16504</v>
      </c>
      <c r="M33" s="40"/>
      <c r="N33" s="60" t="s">
        <v>16504</v>
      </c>
      <c r="O33" s="61">
        <f>SUMIFS(台帳表ｓ[金額],台帳表ｓ[精算
グループ],確報【５月】!$H33,台帳表ｓ[入金月（月のみ）],確報【５月】!$A$1,台帳表ｓ[ＮＣ区分],"南部")+SUMIFS(測量台帳1ｓ[入金額],測量台帳1ｓ[精算
グループ],確報【５月】!$H33,測量台帳1ｓ[入金月（月のみ）],確報【５月】!$A$1,測量台帳1ｓ[NC区分],"南部")+SUMIFS(測量台帳1__2ｓ[入金額(後)],測量台帳1__2ｓ[精算
グループ(後)],確報【５月】!$H33,測量台帳1__2ｓ[入金月(後)（月のみ）],確報【５月】!$A$1,測量台帳1__2ｓ[NC区分],"南部")</f>
        <v>0</v>
      </c>
      <c r="P33" s="45" t="s">
        <v>16504</v>
      </c>
      <c r="Q33" s="61"/>
      <c r="R33" s="45" t="s">
        <v>16504</v>
      </c>
      <c r="S33" s="40"/>
      <c r="T33" s="60" t="s">
        <v>16504</v>
      </c>
      <c r="U33" s="61"/>
      <c r="V33" s="45" t="s">
        <v>16504</v>
      </c>
      <c r="W33" s="61" cm="1">
        <f t="array" ref="W33">INDEX(設備G入力用!$F$2:$Q$72,ROW(A28), MATCH($A$1,設備G入力用!$F$2:$Q$2,0))</f>
        <v>0</v>
      </c>
      <c r="X33" s="30">
        <f t="shared" si="5"/>
        <v>0</v>
      </c>
      <c r="Y33" s="24"/>
      <c r="Z33" s="13"/>
      <c r="AA33" s="983"/>
      <c r="AB33" s="304" t="s">
        <v>315</v>
      </c>
      <c r="AC33" s="172">
        <f>SUM(I34,K34,M34,O34,Q34,S34,U34,W34)</f>
        <v>0</v>
      </c>
      <c r="AF33" s="202" t="str">
        <f>IFERROR(_xlfn.XLOOKUP(確報【５月】!$AE33,台帳表ｓ[整理番号],台帳表ｓ[繁閑調整]),"")</f>
        <v/>
      </c>
      <c r="AG33" s="277" t="str">
        <f>IFERROR(_xlfn.XLOOKUP(確報【５月】!$AE33,台帳表ｓ[整理番号],台帳表ｓ[精算
グループ]),"")</f>
        <v/>
      </c>
      <c r="AH33" s="278" t="str">
        <f>IFERROR(_xlfn.XLOOKUP(確報【５月】!$AE33,台帳表ｓ[整理番号],台帳表ｓ[請求書発行番号]),"")</f>
        <v/>
      </c>
      <c r="AI33" s="269" t="str">
        <f>IFERROR(_xlfn.XLOOKUP(確報【５月】!$AE33,台帳表ｓ[整理番号],台帳表ｓ[繁閑調整金]),"")</f>
        <v/>
      </c>
      <c r="AJ33" s="139"/>
      <c r="AL33" s="202" t="str">
        <f>IFERROR(_xlfn.XLOOKUP(確報【５月】!AK33,台帳表ｔ[整理番号],台帳表ｔ[繁閑調整]),"")</f>
        <v/>
      </c>
      <c r="AM33" s="277" t="str">
        <f>IFERROR(_xlfn.XLOOKUP(確報【５月】!AK33,台帳表ｔ[整理番号],台帳表ｔ[精算
グループ]),"")</f>
        <v/>
      </c>
      <c r="AN33" s="278" t="str">
        <f>IFERROR(_xlfn.XLOOKUP(確報【５月】!AK33,台帳表ｔ[整理番号],台帳表ｔ[請求書発行番号]),"")</f>
        <v/>
      </c>
      <c r="AO33" s="269" t="str">
        <f>IFERROR(_xlfn.XLOOKUP(確報【５月】!AK33,台帳表ｔ[整理番号],台帳表ｔ[繁閑調整金]),"")</f>
        <v/>
      </c>
      <c r="AP33" s="275"/>
      <c r="AR33" s="202" t="str">
        <f>IFERROR(_xlfn.XLOOKUP(確報【５月】!AQ33,台帳表ｋ[整理番号],台帳表ｋ[繁閑調整]),"")</f>
        <v/>
      </c>
      <c r="AS33" s="277" t="str">
        <f>IFERROR(_xlfn.XLOOKUP(確報【５月】!AQ33,台帳表ｋ[整理番号],台帳表ｋ[精算
グループ]),"")</f>
        <v/>
      </c>
      <c r="AT33" s="278" t="str">
        <f>IFERROR(_xlfn.XLOOKUP(確報【５月】!AQ33,台帳表ｋ[整理番号],台帳表ｋ[請求書発行番号]),"")</f>
        <v/>
      </c>
      <c r="AU33" s="269" t="str">
        <f>IFERROR(_xlfn.XLOOKUP(確報【５月】!AQ33,台帳表ｋ[整理番号],台帳表ｋ[繁閑調整金]),"")</f>
        <v/>
      </c>
      <c r="AV33" s="275"/>
      <c r="AX33" s="202" t="str">
        <f>IFERROR(_xlfn.XLOOKUP(確報【５月】!AW33,台帳表ｋ[整理番号],台帳表ｋ[繁閑調整]),"")</f>
        <v/>
      </c>
      <c r="AY33" s="277" t="str">
        <f>IFERROR(_xlfn.XLOOKUP(確報【５月】!AW33,台帳表ｋ[整理番号],台帳表ｋ[精算
グループ]),"")</f>
        <v/>
      </c>
      <c r="AZ33" s="278" t="str">
        <f>IFERROR(_xlfn.XLOOKUP(確報【５月】!AW33,台帳表ｋ[整理番号],台帳表ｋ[請求書発行番号]),"")</f>
        <v/>
      </c>
      <c r="BA33" s="269" t="str">
        <f>IFERROR(_xlfn.XLOOKUP(確報【５月】!AW33,台帳表ｋ[整理番号],台帳表ｋ[繁閑調整金]),"")</f>
        <v/>
      </c>
    </row>
    <row r="34" spans="1:53" ht="16.350000000000001" customHeight="1" thickBot="1">
      <c r="A34" s="927"/>
      <c r="B34" s="927"/>
      <c r="C34" s="927"/>
      <c r="D34" s="976"/>
      <c r="E34" s="927"/>
      <c r="F34" s="25" t="s">
        <v>16505</v>
      </c>
      <c r="G34" s="52" t="s">
        <v>16606</v>
      </c>
      <c r="H34" s="45" t="s">
        <v>16506</v>
      </c>
      <c r="I34" s="46"/>
      <c r="J34" s="78" t="s">
        <v>16506</v>
      </c>
      <c r="K34" s="40"/>
      <c r="L34" s="78" t="s">
        <v>16506</v>
      </c>
      <c r="M34" s="40"/>
      <c r="N34" s="60" t="s">
        <v>16506</v>
      </c>
      <c r="O34" s="61">
        <f>SUMIFS(台帳表ｓ[金額],台帳表ｓ[精算
グループ],確報【５月】!$H34,台帳表ｓ[入金月（月のみ）],確報【５月】!$A$1,台帳表ｓ[ＮＣ区分],"南部")+SUMIFS(測量台帳1ｓ[入金額],測量台帳1ｓ[精算
グループ],確報【５月】!$H34,測量台帳1ｓ[入金月（月のみ）],確報【５月】!$A$1,測量台帳1ｓ[NC区分],"南部")+SUMIFS(測量台帳1__2ｓ[入金額(後)],測量台帳1__2ｓ[精算
グループ(後)],確報【５月】!$H34,測量台帳1__2ｓ[入金月(後)（月のみ）],確報【５月】!$A$1,測量台帳1__2ｓ[NC区分],"南部")</f>
        <v>0</v>
      </c>
      <c r="P34" s="45" t="s">
        <v>16506</v>
      </c>
      <c r="Q34" s="61"/>
      <c r="R34" s="45" t="s">
        <v>16506</v>
      </c>
      <c r="S34" s="40"/>
      <c r="T34" s="60" t="s">
        <v>16506</v>
      </c>
      <c r="U34" s="61"/>
      <c r="V34" s="45" t="s">
        <v>16506</v>
      </c>
      <c r="W34" s="61" cm="1">
        <f t="array" ref="W34">INDEX(設備G入力用!$F$2:$Q$72,ROW(A29), MATCH($A$1,設備G入力用!$F$2:$Q$2,0))</f>
        <v>0</v>
      </c>
      <c r="X34" s="30">
        <f t="shared" si="5"/>
        <v>0</v>
      </c>
      <c r="AA34" s="984"/>
      <c r="AB34" s="304" t="s">
        <v>16617</v>
      </c>
      <c r="AC34" s="172">
        <f>SUM(I35,K35,M35,O35,Q35,S35,U35,W35)</f>
        <v>0</v>
      </c>
      <c r="AD34" s="10"/>
      <c r="AE34" s="10"/>
      <c r="AF34" s="202" t="str">
        <f>IFERROR(_xlfn.XLOOKUP(確報【５月】!$AE34,台帳表ｓ[整理番号],台帳表ｓ[繁閑調整]),"")</f>
        <v/>
      </c>
      <c r="AG34" s="277" t="str">
        <f>IFERROR(_xlfn.XLOOKUP(確報【５月】!$AE34,台帳表ｓ[整理番号],台帳表ｓ[精算
グループ]),"")</f>
        <v/>
      </c>
      <c r="AH34" s="278" t="str">
        <f>IFERROR(_xlfn.XLOOKUP(確報【５月】!$AE34,台帳表ｓ[整理番号],台帳表ｓ[請求書発行番号]),"")</f>
        <v/>
      </c>
      <c r="AI34" s="269" t="str">
        <f>IFERROR(_xlfn.XLOOKUP(確報【５月】!$AE34,台帳表ｓ[整理番号],台帳表ｓ[繁閑調整金]),"")</f>
        <v/>
      </c>
      <c r="AJ34" s="139"/>
      <c r="AL34" s="202" t="str">
        <f>IFERROR(_xlfn.XLOOKUP(確報【５月】!AK34,台帳表ｔ[整理番号],台帳表ｔ[繁閑調整]),"")</f>
        <v/>
      </c>
      <c r="AM34" s="277" t="str">
        <f>IFERROR(_xlfn.XLOOKUP(確報【５月】!AK34,台帳表ｔ[整理番号],台帳表ｔ[精算
グループ]),"")</f>
        <v/>
      </c>
      <c r="AN34" s="278" t="str">
        <f>IFERROR(_xlfn.XLOOKUP(確報【５月】!AK34,台帳表ｔ[整理番号],台帳表ｔ[請求書発行番号]),"")</f>
        <v/>
      </c>
      <c r="AO34" s="269" t="str">
        <f>IFERROR(_xlfn.XLOOKUP(確報【５月】!AK34,台帳表ｔ[整理番号],台帳表ｔ[繁閑調整金]),"")</f>
        <v/>
      </c>
      <c r="AP34" s="275"/>
      <c r="AR34" s="202" t="str">
        <f>IFERROR(_xlfn.XLOOKUP(確報【５月】!AQ34,台帳表ｋ[整理番号],台帳表ｋ[繁閑調整]),"")</f>
        <v/>
      </c>
      <c r="AS34" s="277" t="str">
        <f>IFERROR(_xlfn.XLOOKUP(確報【５月】!AQ34,台帳表ｋ[整理番号],台帳表ｋ[精算
グループ]),"")</f>
        <v/>
      </c>
      <c r="AT34" s="278" t="str">
        <f>IFERROR(_xlfn.XLOOKUP(確報【５月】!AQ34,台帳表ｋ[整理番号],台帳表ｋ[請求書発行番号]),"")</f>
        <v/>
      </c>
      <c r="AU34" s="269" t="str">
        <f>IFERROR(_xlfn.XLOOKUP(確報【５月】!AQ34,台帳表ｋ[整理番号],台帳表ｋ[繁閑調整金]),"")</f>
        <v/>
      </c>
      <c r="AV34" s="275"/>
      <c r="AX34" s="202" t="str">
        <f>IFERROR(_xlfn.XLOOKUP(確報【５月】!AW34,台帳表ｋ[整理番号],台帳表ｋ[繁閑調整]),"")</f>
        <v/>
      </c>
      <c r="AY34" s="277" t="str">
        <f>IFERROR(_xlfn.XLOOKUP(確報【５月】!AW34,台帳表ｋ[整理番号],台帳表ｋ[精算
グループ]),"")</f>
        <v/>
      </c>
      <c r="AZ34" s="278" t="str">
        <f>IFERROR(_xlfn.XLOOKUP(確報【５月】!AW34,台帳表ｋ[整理番号],台帳表ｋ[請求書発行番号]),"")</f>
        <v/>
      </c>
      <c r="BA34" s="269" t="str">
        <f>IFERROR(_xlfn.XLOOKUP(確報【５月】!AW34,台帳表ｋ[整理番号],台帳表ｋ[繁閑調整金]),"")</f>
        <v/>
      </c>
    </row>
    <row r="35" spans="1:53" ht="16.350000000000001" customHeight="1" thickTop="1" thickBot="1">
      <c r="A35" s="927"/>
      <c r="B35" s="927"/>
      <c r="C35" s="927"/>
      <c r="D35" s="979"/>
      <c r="E35" s="928"/>
      <c r="F35" s="25" t="s">
        <v>16509</v>
      </c>
      <c r="G35" s="52" t="s">
        <v>16606</v>
      </c>
      <c r="H35" s="45"/>
      <c r="I35" s="46"/>
      <c r="J35" s="78"/>
      <c r="K35" s="40"/>
      <c r="L35" s="78"/>
      <c r="M35" s="40"/>
      <c r="N35" s="60"/>
      <c r="O35" s="61">
        <f>SUMIFS(台帳表ｓ[金額],台帳表ｓ[精算
グループ],確報【５月】!$H35,台帳表ｓ[入金月（月のみ）],確報【５月】!$A$1,台帳表ｓ[ＮＣ区分],"南部")+SUMIFS(測量台帳1ｓ[入金額],測量台帳1ｓ[精算
グループ],確報【５月】!$H35,測量台帳1ｓ[入金月（月のみ）],確報【５月】!$A$1,測量台帳1ｓ[NC区分],"南部")+SUMIFS(測量台帳1__2ｓ[入金額(後)],測量台帳1__2ｓ[精算
グループ(後)],確報【５月】!$H35,測量台帳1__2ｓ[入金月(後)（月のみ）],確報【５月】!$A$1,測量台帳1__2ｓ[NC区分],"南部")</f>
        <v>0</v>
      </c>
      <c r="P35" s="45"/>
      <c r="Q35" s="61"/>
      <c r="R35" s="45"/>
      <c r="S35" s="40"/>
      <c r="T35" s="60"/>
      <c r="U35" s="61"/>
      <c r="V35" s="45"/>
      <c r="W35" s="61" cm="1">
        <f t="array" ref="W35">INDEX(設備G入力用!$F$2:$Q$72,ROW(A30), MATCH($A$1,設備G入力用!$F$2:$Q$2,0))</f>
        <v>0</v>
      </c>
      <c r="X35" s="30">
        <f t="shared" si="5"/>
        <v>0</v>
      </c>
      <c r="Y35" s="16">
        <f>SUM(X32:X35)</f>
        <v>0</v>
      </c>
      <c r="Z35" s="13" t="s">
        <v>16618</v>
      </c>
      <c r="AA35" s="1069" t="s">
        <v>16613</v>
      </c>
      <c r="AB35" s="1070"/>
      <c r="AC35" s="297">
        <f>SUM(AC24:AC34)</f>
        <v>0</v>
      </c>
      <c r="AD35" s="10"/>
      <c r="AE35" s="10"/>
      <c r="AF35" s="202" t="str">
        <f>IFERROR(_xlfn.XLOOKUP(確報【５月】!$AE35,台帳表ｓ[整理番号],台帳表ｓ[繁閑調整]),"")</f>
        <v/>
      </c>
      <c r="AG35" s="277" t="str">
        <f>IFERROR(_xlfn.XLOOKUP(確報【５月】!$AE35,台帳表ｓ[整理番号],台帳表ｓ[精算
グループ]),"")</f>
        <v/>
      </c>
      <c r="AH35" s="278" t="str">
        <f>IFERROR(_xlfn.XLOOKUP(確報【５月】!$AE35,台帳表ｓ[整理番号],台帳表ｓ[請求書発行番号]),"")</f>
        <v/>
      </c>
      <c r="AI35" s="269" t="str">
        <f>IFERROR(_xlfn.XLOOKUP(確報【５月】!$AE35,台帳表ｓ[整理番号],台帳表ｓ[繁閑調整金]),"")</f>
        <v/>
      </c>
      <c r="AJ35" s="275"/>
      <c r="AL35" s="202" t="str">
        <f>IFERROR(_xlfn.XLOOKUP(確報【５月】!AK35,台帳表ｔ[整理番号],台帳表ｔ[繁閑調整]),"")</f>
        <v/>
      </c>
      <c r="AM35" s="277" t="str">
        <f>IFERROR(_xlfn.XLOOKUP(確報【５月】!AK35,台帳表ｔ[整理番号],台帳表ｔ[精算
グループ]),"")</f>
        <v/>
      </c>
      <c r="AN35" s="278" t="str">
        <f>IFERROR(_xlfn.XLOOKUP(確報【５月】!AK35,台帳表ｔ[整理番号],台帳表ｔ[請求書発行番号]),"")</f>
        <v/>
      </c>
      <c r="AO35" s="269" t="str">
        <f>IFERROR(_xlfn.XLOOKUP(確報【５月】!AK35,台帳表ｔ[整理番号],台帳表ｔ[繁閑調整金]),"")</f>
        <v/>
      </c>
      <c r="AP35" s="275"/>
      <c r="AR35" s="202" t="str">
        <f>IFERROR(_xlfn.XLOOKUP(確報【５月】!AQ35,台帳表ｋ[整理番号],台帳表ｋ[繁閑調整]),"")</f>
        <v/>
      </c>
      <c r="AS35" s="277" t="str">
        <f>IFERROR(_xlfn.XLOOKUP(確報【５月】!AQ35,台帳表ｋ[整理番号],台帳表ｋ[精算
グループ]),"")</f>
        <v/>
      </c>
      <c r="AT35" s="278" t="str">
        <f>IFERROR(_xlfn.XLOOKUP(確報【５月】!AQ35,台帳表ｋ[整理番号],台帳表ｋ[請求書発行番号]),"")</f>
        <v/>
      </c>
      <c r="AU35" s="269" t="str">
        <f>IFERROR(_xlfn.XLOOKUP(確報【５月】!AQ35,台帳表ｋ[整理番号],台帳表ｋ[繁閑調整金]),"")</f>
        <v/>
      </c>
      <c r="AV35" s="275"/>
      <c r="AX35" s="202" t="str">
        <f>IFERROR(_xlfn.XLOOKUP(確報【５月】!AW35,台帳表ｋ[整理番号],台帳表ｋ[繁閑調整]),"")</f>
        <v/>
      </c>
      <c r="AY35" s="277" t="str">
        <f>IFERROR(_xlfn.XLOOKUP(確報【５月】!AW35,台帳表ｋ[整理番号],台帳表ｋ[精算
グループ]),"")</f>
        <v/>
      </c>
      <c r="AZ35" s="278" t="str">
        <f>IFERROR(_xlfn.XLOOKUP(確報【５月】!AW35,台帳表ｋ[整理番号],台帳表ｋ[請求書発行番号]),"")</f>
        <v/>
      </c>
      <c r="BA35" s="269" t="str">
        <f>IFERROR(_xlfn.XLOOKUP(確報【５月】!AW35,台帳表ｋ[整理番号],台帳表ｋ[繁閑調整金]),"")</f>
        <v/>
      </c>
    </row>
    <row r="36" spans="1:53" ht="16.350000000000001" customHeight="1">
      <c r="A36" s="927"/>
      <c r="B36" s="927"/>
      <c r="C36" s="927"/>
      <c r="D36" s="973" t="s">
        <v>16520</v>
      </c>
      <c r="E36" s="926" t="s">
        <v>16521</v>
      </c>
      <c r="F36" s="57" t="s">
        <v>16522</v>
      </c>
      <c r="G36" s="19" t="s">
        <v>16606</v>
      </c>
      <c r="H36" s="167" t="s">
        <v>16493</v>
      </c>
      <c r="I36" s="179"/>
      <c r="J36" s="75" t="s">
        <v>94</v>
      </c>
      <c r="K36" s="76">
        <f>SUMIFS(台帳表ｓ[金額],台帳表ｓ[精算
グループ],確報【５月】!$H36,台帳表ｓ[入金月（月のみ）],確報【５月】!$A$1,台帳表ｓ[ＮＣ区分],"埼玉")+SUMIFS(測量台帳1ｓ[入金額],測量台帳1ｓ[精算
グループ],確報【５月】!$H36,測量台帳1ｓ[入金月（月のみ）],確報【５月】!$A$1,測量台帳1ｓ[NC区分],"埼玉")+SUMIFS(測量台帳1__2ｓ[入金額(後)],測量台帳1__2ｓ[精算
グループ(後)],確報【５月】!$H36,測量台帳1__2ｓ[入金月(後)（月のみ）],確報【５月】!$A$1,測量台帳1__2ｓ[NC区分],"埼玉")</f>
        <v>0</v>
      </c>
      <c r="L36" s="75" t="s">
        <v>94</v>
      </c>
      <c r="M36" s="76"/>
      <c r="N36" s="58" t="s">
        <v>94</v>
      </c>
      <c r="O36" s="59"/>
      <c r="P36" s="167" t="s">
        <v>94</v>
      </c>
      <c r="Q36" s="59"/>
      <c r="R36" s="167" t="s">
        <v>94</v>
      </c>
      <c r="S36" s="76"/>
      <c r="T36" s="58" t="s">
        <v>94</v>
      </c>
      <c r="U36" s="59"/>
      <c r="V36" s="167" t="s">
        <v>94</v>
      </c>
      <c r="W36" s="59" cm="1">
        <f t="array" ref="W36">INDEX(設備G入力用!$F$2:$Q$72,ROW(A31), MATCH($A$1,設備G入力用!$F$2:$Q$2,0))</f>
        <v>0</v>
      </c>
      <c r="X36" s="23">
        <f>SUM(I36,K36,M36,O36,Q36,S36,U36,W36)</f>
        <v>0</v>
      </c>
      <c r="Y36" s="24"/>
      <c r="Z36" s="13"/>
      <c r="AA36" s="982" t="s">
        <v>16520</v>
      </c>
      <c r="AB36" s="308" t="s">
        <v>94</v>
      </c>
      <c r="AC36" s="110">
        <f t="shared" ref="AC36:AC45" si="6">SUM(I36,K36,M36,O36,Q36,S36,U36,W36)</f>
        <v>0</v>
      </c>
      <c r="AD36" s="10"/>
      <c r="AE36" s="10"/>
      <c r="AF36" s="202" t="str">
        <f>IFERROR(_xlfn.XLOOKUP(確報【５月】!$AE36,台帳表ｓ[整理番号],台帳表ｓ[繁閑調整]),"")</f>
        <v/>
      </c>
      <c r="AG36" s="277" t="str">
        <f>IFERROR(_xlfn.XLOOKUP(確報【５月】!$AE36,台帳表ｓ[整理番号],台帳表ｓ[精算
グループ]),"")</f>
        <v/>
      </c>
      <c r="AH36" s="278" t="str">
        <f>IFERROR(_xlfn.XLOOKUP(確報【５月】!$AE36,台帳表ｓ[整理番号],台帳表ｓ[請求書発行番号]),"")</f>
        <v/>
      </c>
      <c r="AI36" s="269" t="str">
        <f>IFERROR(_xlfn.XLOOKUP(確報【５月】!$AE36,台帳表ｓ[整理番号],台帳表ｓ[繁閑調整金]),"")</f>
        <v/>
      </c>
      <c r="AJ36" s="275"/>
      <c r="AL36" s="202" t="str">
        <f>IFERROR(_xlfn.XLOOKUP(確報【５月】!AK36,台帳表ｔ[整理番号],台帳表ｔ[繁閑調整]),"")</f>
        <v/>
      </c>
      <c r="AM36" s="277" t="str">
        <f>IFERROR(_xlfn.XLOOKUP(確報【５月】!AK36,台帳表ｔ[整理番号],台帳表ｔ[精算
グループ]),"")</f>
        <v/>
      </c>
      <c r="AN36" s="278" t="str">
        <f>IFERROR(_xlfn.XLOOKUP(確報【５月】!AK36,台帳表ｔ[整理番号],台帳表ｔ[請求書発行番号]),"")</f>
        <v/>
      </c>
      <c r="AO36" s="269" t="str">
        <f>IFERROR(_xlfn.XLOOKUP(確報【５月】!AK36,台帳表ｔ[整理番号],台帳表ｔ[繁閑調整金]),"")</f>
        <v/>
      </c>
      <c r="AP36" s="275"/>
      <c r="AR36" s="202" t="str">
        <f>IFERROR(_xlfn.XLOOKUP(確報【５月】!AQ36,台帳表ｋ[整理番号],台帳表ｋ[繁閑調整]),"")</f>
        <v/>
      </c>
      <c r="AS36" s="277" t="str">
        <f>IFERROR(_xlfn.XLOOKUP(確報【５月】!AQ36,台帳表ｋ[整理番号],台帳表ｋ[精算
グループ]),"")</f>
        <v/>
      </c>
      <c r="AT36" s="278" t="str">
        <f>IFERROR(_xlfn.XLOOKUP(確報【５月】!AQ36,台帳表ｋ[整理番号],台帳表ｋ[請求書発行番号]),"")</f>
        <v/>
      </c>
      <c r="AU36" s="269" t="str">
        <f>IFERROR(_xlfn.XLOOKUP(確報【５月】!AQ36,台帳表ｋ[整理番号],台帳表ｋ[繁閑調整金]),"")</f>
        <v/>
      </c>
      <c r="AV36" s="275"/>
      <c r="AX36" s="202" t="str">
        <f>IFERROR(_xlfn.XLOOKUP(確報【５月】!AW36,台帳表ｋ[整理番号],台帳表ｋ[繁閑調整]),"")</f>
        <v/>
      </c>
      <c r="AY36" s="277" t="str">
        <f>IFERROR(_xlfn.XLOOKUP(確報【５月】!AW36,台帳表ｋ[整理番号],台帳表ｋ[精算
グループ]),"")</f>
        <v/>
      </c>
      <c r="AZ36" s="278" t="str">
        <f>IFERROR(_xlfn.XLOOKUP(確報【５月】!AW36,台帳表ｋ[整理番号],台帳表ｋ[請求書発行番号]),"")</f>
        <v/>
      </c>
      <c r="BA36" s="269" t="str">
        <f>IFERROR(_xlfn.XLOOKUP(確報【５月】!AW36,台帳表ｋ[整理番号],台帳表ｋ[繁閑調整金]),"")</f>
        <v/>
      </c>
    </row>
    <row r="37" spans="1:53" ht="16.350000000000001" customHeight="1">
      <c r="A37" s="927"/>
      <c r="B37" s="927"/>
      <c r="C37" s="927"/>
      <c r="D37" s="976"/>
      <c r="E37" s="927"/>
      <c r="F37" s="55" t="s">
        <v>16523</v>
      </c>
      <c r="G37" s="52" t="s">
        <v>16606</v>
      </c>
      <c r="H37" s="45" t="s">
        <v>16494</v>
      </c>
      <c r="I37" s="46"/>
      <c r="J37" s="78" t="s">
        <v>220</v>
      </c>
      <c r="K37" s="40">
        <f>SUMIFS(台帳表ｓ[金額],台帳表ｓ[精算
グループ],確報【５月】!$H37,台帳表ｓ[入金月（月のみ）],確報【５月】!$A$1,台帳表ｓ[ＮＣ区分],"埼玉")+SUMIFS(測量台帳1ｓ[入金額],測量台帳1ｓ[精算
グループ],確報【５月】!$H37,測量台帳1ｓ[入金月（月のみ）],確報【５月】!$A$1,測量台帳1ｓ[NC区分],"埼玉")+SUMIFS(測量台帳1__2ｓ[入金額(後)],測量台帳1__2ｓ[精算
グループ(後)],確報【５月】!$H37,測量台帳1__2ｓ[入金月(後)（月のみ）],確報【５月】!$A$1,測量台帳1__2ｓ[NC区分],"埼玉")</f>
        <v>0</v>
      </c>
      <c r="L37" s="78" t="s">
        <v>220</v>
      </c>
      <c r="M37" s="40"/>
      <c r="N37" s="60" t="s">
        <v>220</v>
      </c>
      <c r="O37" s="61"/>
      <c r="P37" s="45" t="s">
        <v>220</v>
      </c>
      <c r="Q37" s="61"/>
      <c r="R37" s="45" t="s">
        <v>220</v>
      </c>
      <c r="S37" s="40"/>
      <c r="T37" s="60" t="s">
        <v>220</v>
      </c>
      <c r="U37" s="61"/>
      <c r="V37" s="45" t="s">
        <v>220</v>
      </c>
      <c r="W37" s="61" cm="1">
        <f t="array" ref="W37">INDEX(設備G入力用!$F$2:$Q$72,ROW(A32), MATCH($A$1,設備G入力用!$F$2:$Q$2,0))</f>
        <v>0</v>
      </c>
      <c r="X37" s="30">
        <f t="shared" ref="X37:X76" si="7">SUM(I37,K37,M37,O37,Q37,S37,U37,W37)</f>
        <v>0</v>
      </c>
      <c r="Y37" s="24"/>
      <c r="Z37" s="13"/>
      <c r="AA37" s="983"/>
      <c r="AB37" s="299" t="s">
        <v>220</v>
      </c>
      <c r="AC37" s="112">
        <f t="shared" si="6"/>
        <v>0</v>
      </c>
      <c r="AD37" s="10"/>
      <c r="AE37" s="10"/>
      <c r="AF37" s="202" t="str">
        <f>IFERROR(_xlfn.XLOOKUP(確報【５月】!$AE37,台帳表ｓ[整理番号],台帳表ｓ[繁閑調整]),"")</f>
        <v/>
      </c>
      <c r="AG37" s="277" t="str">
        <f>IFERROR(_xlfn.XLOOKUP(確報【５月】!$AE37,台帳表ｓ[整理番号],台帳表ｓ[精算
グループ]),"")</f>
        <v/>
      </c>
      <c r="AH37" s="278" t="str">
        <f>IFERROR(_xlfn.XLOOKUP(確報【５月】!$AE37,台帳表ｓ[整理番号],台帳表ｓ[請求書発行番号]),"")</f>
        <v/>
      </c>
      <c r="AI37" s="269" t="str">
        <f>IFERROR(_xlfn.XLOOKUP(確報【５月】!$AE37,台帳表ｓ[整理番号],台帳表ｓ[繁閑調整金]),"")</f>
        <v/>
      </c>
      <c r="AJ37" s="275"/>
      <c r="AL37" s="202" t="str">
        <f>IFERROR(_xlfn.XLOOKUP(確報【５月】!AK37,台帳表ｔ[整理番号],台帳表ｔ[繁閑調整]),"")</f>
        <v/>
      </c>
      <c r="AM37" s="277" t="str">
        <f>IFERROR(_xlfn.XLOOKUP(確報【５月】!AK37,台帳表ｔ[整理番号],台帳表ｔ[精算
グループ]),"")</f>
        <v/>
      </c>
      <c r="AN37" s="278" t="str">
        <f>IFERROR(_xlfn.XLOOKUP(確報【５月】!AK37,台帳表ｔ[整理番号],台帳表ｔ[請求書発行番号]),"")</f>
        <v/>
      </c>
      <c r="AO37" s="269" t="str">
        <f>IFERROR(_xlfn.XLOOKUP(確報【５月】!AK37,台帳表ｔ[整理番号],台帳表ｔ[繁閑調整金]),"")</f>
        <v/>
      </c>
      <c r="AP37" s="275"/>
      <c r="AR37" s="202" t="str">
        <f>IFERROR(_xlfn.XLOOKUP(確報【５月】!AQ37,台帳表ｋ[整理番号],台帳表ｋ[繁閑調整]),"")</f>
        <v/>
      </c>
      <c r="AS37" s="277" t="str">
        <f>IFERROR(_xlfn.XLOOKUP(確報【５月】!AQ37,台帳表ｋ[整理番号],台帳表ｋ[精算
グループ]),"")</f>
        <v/>
      </c>
      <c r="AT37" s="278" t="str">
        <f>IFERROR(_xlfn.XLOOKUP(確報【５月】!AQ37,台帳表ｋ[整理番号],台帳表ｋ[請求書発行番号]),"")</f>
        <v/>
      </c>
      <c r="AU37" s="269" t="str">
        <f>IFERROR(_xlfn.XLOOKUP(確報【５月】!AQ37,台帳表ｋ[整理番号],台帳表ｋ[繁閑調整金]),"")</f>
        <v/>
      </c>
      <c r="AV37" s="275"/>
      <c r="AX37" s="202" t="str">
        <f>IFERROR(_xlfn.XLOOKUP(確報【５月】!AW37,台帳表ｋ[整理番号],台帳表ｋ[繁閑調整]),"")</f>
        <v/>
      </c>
      <c r="AY37" s="277" t="str">
        <f>IFERROR(_xlfn.XLOOKUP(確報【５月】!AW37,台帳表ｋ[整理番号],台帳表ｋ[精算
グループ]),"")</f>
        <v/>
      </c>
      <c r="AZ37" s="278" t="str">
        <f>IFERROR(_xlfn.XLOOKUP(確報【５月】!AW37,台帳表ｋ[整理番号],台帳表ｋ[請求書発行番号]),"")</f>
        <v/>
      </c>
      <c r="BA37" s="269" t="str">
        <f>IFERROR(_xlfn.XLOOKUP(確報【５月】!AW37,台帳表ｋ[整理番号],台帳表ｋ[繁閑調整金]),"")</f>
        <v/>
      </c>
    </row>
    <row r="38" spans="1:53" ht="16.350000000000001" customHeight="1">
      <c r="A38" s="927"/>
      <c r="B38" s="927"/>
      <c r="C38" s="927"/>
      <c r="D38" s="976"/>
      <c r="E38" s="927"/>
      <c r="F38" s="55" t="s">
        <v>16524</v>
      </c>
      <c r="G38" s="62" t="s">
        <v>16606</v>
      </c>
      <c r="H38" s="45" t="s">
        <v>16495</v>
      </c>
      <c r="I38" s="46"/>
      <c r="J38" s="78" t="s">
        <v>224</v>
      </c>
      <c r="K38" s="40">
        <f>SUMIFS(台帳表ｓ[金額],台帳表ｓ[精算
グループ],確報【５月】!$H38,台帳表ｓ[入金月（月のみ）],確報【５月】!$A$1,台帳表ｓ[ＮＣ区分],"埼玉")+SUMIFS(測量台帳1ｓ[入金額],測量台帳1ｓ[精算
グループ],確報【５月】!$H38,測量台帳1ｓ[入金月（月のみ）],確報【５月】!$A$1,測量台帳1ｓ[NC区分],"埼玉")+SUMIFS(測量台帳1__2ｓ[入金額(後)],測量台帳1__2ｓ[精算
グループ(後)],確報【５月】!$H38,測量台帳1__2ｓ[入金月(後)（月のみ）],確報【５月】!$A$1,測量台帳1__2ｓ[NC区分],"埼玉")</f>
        <v>0</v>
      </c>
      <c r="L38" s="78" t="s">
        <v>224</v>
      </c>
      <c r="M38" s="40"/>
      <c r="N38" s="60" t="s">
        <v>224</v>
      </c>
      <c r="O38" s="61"/>
      <c r="P38" s="45" t="s">
        <v>224</v>
      </c>
      <c r="Q38" s="61"/>
      <c r="R38" s="45" t="s">
        <v>224</v>
      </c>
      <c r="S38" s="40"/>
      <c r="T38" s="60" t="s">
        <v>224</v>
      </c>
      <c r="U38" s="61"/>
      <c r="V38" s="45" t="s">
        <v>224</v>
      </c>
      <c r="W38" s="61" cm="1">
        <f t="array" ref="W38">INDEX(設備G入力用!$F$2:$Q$72,ROW(A33), MATCH($A$1,設備G入力用!$F$2:$Q$2,0))</f>
        <v>0</v>
      </c>
      <c r="X38" s="30">
        <f t="shared" si="7"/>
        <v>0</v>
      </c>
      <c r="AA38" s="983"/>
      <c r="AB38" s="299" t="s">
        <v>224</v>
      </c>
      <c r="AC38" s="112">
        <f t="shared" si="6"/>
        <v>0</v>
      </c>
      <c r="AD38" s="10"/>
      <c r="AE38" s="10"/>
      <c r="AF38" s="202" t="str">
        <f>IFERROR(_xlfn.XLOOKUP(確報【５月】!$AE38,台帳表ｓ[整理番号],台帳表ｓ[繁閑調整]),"")</f>
        <v/>
      </c>
      <c r="AG38" s="277" t="str">
        <f>IFERROR(_xlfn.XLOOKUP(確報【５月】!$AE38,台帳表ｓ[整理番号],台帳表ｓ[精算
グループ]),"")</f>
        <v/>
      </c>
      <c r="AH38" s="278" t="str">
        <f>IFERROR(_xlfn.XLOOKUP(確報【５月】!$AE38,台帳表ｓ[整理番号],台帳表ｓ[請求書発行番号]),"")</f>
        <v/>
      </c>
      <c r="AI38" s="269" t="str">
        <f>IFERROR(_xlfn.XLOOKUP(確報【５月】!$AE38,台帳表ｓ[整理番号],台帳表ｓ[繁閑調整金]),"")</f>
        <v/>
      </c>
      <c r="AJ38" s="275"/>
      <c r="AL38" s="202" t="str">
        <f>IFERROR(_xlfn.XLOOKUP(確報【５月】!AK38,台帳表ｔ[整理番号],台帳表ｔ[繁閑調整]),"")</f>
        <v/>
      </c>
      <c r="AM38" s="277" t="str">
        <f>IFERROR(_xlfn.XLOOKUP(確報【５月】!AK38,台帳表ｔ[整理番号],台帳表ｔ[精算
グループ]),"")</f>
        <v/>
      </c>
      <c r="AN38" s="278" t="str">
        <f>IFERROR(_xlfn.XLOOKUP(確報【５月】!AK38,台帳表ｔ[整理番号],台帳表ｔ[請求書発行番号]),"")</f>
        <v/>
      </c>
      <c r="AO38" s="269" t="str">
        <f>IFERROR(_xlfn.XLOOKUP(確報【５月】!AK38,台帳表ｔ[整理番号],台帳表ｔ[繁閑調整金]),"")</f>
        <v/>
      </c>
      <c r="AP38" s="275"/>
      <c r="AR38" s="202" t="str">
        <f>IFERROR(_xlfn.XLOOKUP(確報【５月】!AQ38,台帳表ｋ[整理番号],台帳表ｋ[繁閑調整]),"")</f>
        <v/>
      </c>
      <c r="AS38" s="277" t="str">
        <f>IFERROR(_xlfn.XLOOKUP(確報【５月】!AQ38,台帳表ｋ[整理番号],台帳表ｋ[精算
グループ]),"")</f>
        <v/>
      </c>
      <c r="AT38" s="278" t="str">
        <f>IFERROR(_xlfn.XLOOKUP(確報【５月】!AQ38,台帳表ｋ[整理番号],台帳表ｋ[請求書発行番号]),"")</f>
        <v/>
      </c>
      <c r="AU38" s="269" t="str">
        <f>IFERROR(_xlfn.XLOOKUP(確報【５月】!AQ38,台帳表ｋ[整理番号],台帳表ｋ[繁閑調整金]),"")</f>
        <v/>
      </c>
      <c r="AV38" s="275"/>
      <c r="AX38" s="202" t="str">
        <f>IFERROR(_xlfn.XLOOKUP(確報【５月】!AW38,台帳表ｋ[整理番号],台帳表ｋ[繁閑調整]),"")</f>
        <v/>
      </c>
      <c r="AY38" s="277" t="str">
        <f>IFERROR(_xlfn.XLOOKUP(確報【５月】!AW38,台帳表ｋ[整理番号],台帳表ｋ[精算
グループ]),"")</f>
        <v/>
      </c>
      <c r="AZ38" s="278" t="str">
        <f>IFERROR(_xlfn.XLOOKUP(確報【５月】!AW38,台帳表ｋ[整理番号],台帳表ｋ[請求書発行番号]),"")</f>
        <v/>
      </c>
      <c r="BA38" s="269" t="str">
        <f>IFERROR(_xlfn.XLOOKUP(確報【５月】!AW38,台帳表ｋ[整理番号],台帳表ｋ[繁閑調整金]),"")</f>
        <v/>
      </c>
    </row>
    <row r="39" spans="1:53" ht="16.350000000000001" customHeight="1">
      <c r="A39" s="927"/>
      <c r="B39" s="927"/>
      <c r="C39" s="927"/>
      <c r="D39" s="976"/>
      <c r="E39" s="927"/>
      <c r="F39" s="55" t="s">
        <v>16525</v>
      </c>
      <c r="G39" s="63" t="s">
        <v>16606</v>
      </c>
      <c r="H39" s="45" t="s">
        <v>16497</v>
      </c>
      <c r="I39" s="46"/>
      <c r="J39" s="78" t="s">
        <v>228</v>
      </c>
      <c r="K39" s="40">
        <f>SUMIFS(台帳表ｓ[金額],台帳表ｓ[精算
グループ],確報【５月】!$H39,台帳表ｓ[入金月（月のみ）],確報【５月】!$A$1,台帳表ｓ[ＮＣ区分],"埼玉")+SUMIFS(測量台帳1ｓ[入金額],測量台帳1ｓ[精算
グループ],確報【５月】!$H39,測量台帳1ｓ[入金月（月のみ）],確報【５月】!$A$1,測量台帳1ｓ[NC区分],"埼玉")+SUMIFS(測量台帳1__2ｓ[入金額(後)],測量台帳1__2ｓ[精算
グループ(後)],確報【５月】!$H39,測量台帳1__2ｓ[入金月(後)（月のみ）],確報【５月】!$A$1,測量台帳1__2ｓ[NC区分],"埼玉")</f>
        <v>0</v>
      </c>
      <c r="L39" s="78" t="s">
        <v>228</v>
      </c>
      <c r="M39" s="40"/>
      <c r="N39" s="60" t="s">
        <v>228</v>
      </c>
      <c r="O39" s="61"/>
      <c r="P39" s="45" t="s">
        <v>228</v>
      </c>
      <c r="Q39" s="61"/>
      <c r="R39" s="45" t="s">
        <v>228</v>
      </c>
      <c r="S39" s="40"/>
      <c r="T39" s="60" t="s">
        <v>228</v>
      </c>
      <c r="U39" s="61"/>
      <c r="V39" s="45" t="s">
        <v>228</v>
      </c>
      <c r="W39" s="61" cm="1">
        <f t="array" ref="W39">INDEX(設備G入力用!$F$2:$Q$72,ROW(A34), MATCH($A$1,設備G入力用!$F$2:$Q$2,0))</f>
        <v>0</v>
      </c>
      <c r="X39" s="30">
        <f t="shared" si="7"/>
        <v>0</v>
      </c>
      <c r="Y39" s="24"/>
      <c r="Z39" s="13"/>
      <c r="AA39" s="983"/>
      <c r="AB39" s="299" t="s">
        <v>228</v>
      </c>
      <c r="AC39" s="112">
        <f t="shared" si="6"/>
        <v>0</v>
      </c>
      <c r="AD39" s="10"/>
      <c r="AE39" s="10"/>
      <c r="AF39" s="202" t="str">
        <f>IFERROR(_xlfn.XLOOKUP(確報【５月】!$AE39,台帳表ｓ[整理番号],台帳表ｓ[繁閑調整]),"")</f>
        <v/>
      </c>
      <c r="AG39" s="277" t="str">
        <f>IFERROR(_xlfn.XLOOKUP(確報【５月】!$AE39,台帳表ｓ[整理番号],台帳表ｓ[精算
グループ]),"")</f>
        <v/>
      </c>
      <c r="AH39" s="278" t="str">
        <f>IFERROR(_xlfn.XLOOKUP(確報【５月】!$AE39,台帳表ｓ[整理番号],台帳表ｓ[請求書発行番号]),"")</f>
        <v/>
      </c>
      <c r="AI39" s="269" t="str">
        <f>IFERROR(_xlfn.XLOOKUP(確報【５月】!$AE39,台帳表ｓ[整理番号],台帳表ｓ[繁閑調整金]),"")</f>
        <v/>
      </c>
      <c r="AJ39" s="275"/>
      <c r="AL39" s="202" t="str">
        <f>IFERROR(_xlfn.XLOOKUP(確報【５月】!AK39,台帳表ｔ[整理番号],台帳表ｔ[繁閑調整]),"")</f>
        <v/>
      </c>
      <c r="AM39" s="277" t="str">
        <f>IFERROR(_xlfn.XLOOKUP(確報【５月】!AK39,台帳表ｔ[整理番号],台帳表ｔ[精算
グループ]),"")</f>
        <v/>
      </c>
      <c r="AN39" s="278" t="str">
        <f>IFERROR(_xlfn.XLOOKUP(確報【５月】!AK39,台帳表ｔ[整理番号],台帳表ｔ[請求書発行番号]),"")</f>
        <v/>
      </c>
      <c r="AO39" s="269" t="str">
        <f>IFERROR(_xlfn.XLOOKUP(確報【５月】!AK39,台帳表ｔ[整理番号],台帳表ｔ[繁閑調整金]),"")</f>
        <v/>
      </c>
      <c r="AP39" s="275"/>
      <c r="AR39" s="202" t="str">
        <f>IFERROR(_xlfn.XLOOKUP(確報【５月】!AQ39,台帳表ｋ[整理番号],台帳表ｋ[繁閑調整]),"")</f>
        <v/>
      </c>
      <c r="AS39" s="277" t="str">
        <f>IFERROR(_xlfn.XLOOKUP(確報【５月】!AQ39,台帳表ｋ[整理番号],台帳表ｋ[精算
グループ]),"")</f>
        <v/>
      </c>
      <c r="AT39" s="278" t="str">
        <f>IFERROR(_xlfn.XLOOKUP(確報【５月】!AQ39,台帳表ｋ[整理番号],台帳表ｋ[請求書発行番号]),"")</f>
        <v/>
      </c>
      <c r="AU39" s="269" t="str">
        <f>IFERROR(_xlfn.XLOOKUP(確報【５月】!AQ39,台帳表ｋ[整理番号],台帳表ｋ[繁閑調整金]),"")</f>
        <v/>
      </c>
      <c r="AV39" s="275"/>
      <c r="AX39" s="202" t="str">
        <f>IFERROR(_xlfn.XLOOKUP(確報【５月】!AW39,台帳表ｋ[整理番号],台帳表ｋ[繁閑調整]),"")</f>
        <v/>
      </c>
      <c r="AY39" s="277" t="str">
        <f>IFERROR(_xlfn.XLOOKUP(確報【５月】!AW39,台帳表ｋ[整理番号],台帳表ｋ[精算
グループ]),"")</f>
        <v/>
      </c>
      <c r="AZ39" s="278" t="str">
        <f>IFERROR(_xlfn.XLOOKUP(確報【５月】!AW39,台帳表ｋ[整理番号],台帳表ｋ[請求書発行番号]),"")</f>
        <v/>
      </c>
      <c r="BA39" s="269" t="str">
        <f>IFERROR(_xlfn.XLOOKUP(確報【５月】!AW39,台帳表ｋ[整理番号],台帳表ｋ[繁閑調整金]),"")</f>
        <v/>
      </c>
    </row>
    <row r="40" spans="1:53" ht="16.350000000000001" customHeight="1" thickBot="1">
      <c r="A40" s="927"/>
      <c r="B40" s="927"/>
      <c r="C40" s="927"/>
      <c r="D40" s="976"/>
      <c r="E40" s="927"/>
      <c r="F40" s="64" t="s">
        <v>16526</v>
      </c>
      <c r="G40" s="65" t="s">
        <v>16606</v>
      </c>
      <c r="H40" s="67" t="s">
        <v>16527</v>
      </c>
      <c r="I40" s="38"/>
      <c r="J40" s="79" t="s">
        <v>240</v>
      </c>
      <c r="K40" s="80">
        <f>SUMIFS(台帳表ｓ[金額],台帳表ｓ[精算
グループ],確報【５月】!$H40,台帳表ｓ[入金月（月のみ）],確報【５月】!$A$1,台帳表ｓ[ＮＣ区分],"埼玉")+SUMIFS(測量台帳1ｓ[入金額],測量台帳1ｓ[精算
グループ],確報【５月】!$H40,測量台帳1ｓ[入金月（月のみ）],確報【５月】!$A$1,測量台帳1ｓ[NC区分],"埼玉")+SUMIFS(測量台帳1__2ｓ[入金額(後)],測量台帳1__2ｓ[精算
グループ(後)],確報【５月】!$H40,測量台帳1__2ｓ[入金月(後)（月のみ）],確報【５月】!$A$1,測量台帳1__2ｓ[NC区分],"埼玉")</f>
        <v>0</v>
      </c>
      <c r="L40" s="79" t="s">
        <v>240</v>
      </c>
      <c r="M40" s="80"/>
      <c r="N40" s="66" t="s">
        <v>240</v>
      </c>
      <c r="O40" s="39"/>
      <c r="P40" s="67" t="s">
        <v>240</v>
      </c>
      <c r="Q40" s="39"/>
      <c r="R40" s="67" t="s">
        <v>240</v>
      </c>
      <c r="S40" s="80"/>
      <c r="T40" s="66" t="s">
        <v>240</v>
      </c>
      <c r="U40" s="39"/>
      <c r="V40" s="67" t="s">
        <v>240</v>
      </c>
      <c r="W40" s="39" cm="1">
        <f t="array" ref="W40">INDEX(設備G入力用!$F$2:$Q$72,ROW(A35), MATCH($A$1,設備G入力用!$F$2:$Q$2,0))</f>
        <v>0</v>
      </c>
      <c r="X40" s="30">
        <f t="shared" si="7"/>
        <v>0</v>
      </c>
      <c r="AA40" s="983"/>
      <c r="AB40" s="299" t="s">
        <v>240</v>
      </c>
      <c r="AC40" s="112">
        <f t="shared" si="6"/>
        <v>0</v>
      </c>
      <c r="AD40" s="10"/>
      <c r="AE40" s="10"/>
      <c r="AF40" s="202" t="str">
        <f>IFERROR(_xlfn.XLOOKUP(確報【５月】!$AE40,台帳表ｓ[整理番号],台帳表ｓ[繁閑調整]),"")</f>
        <v/>
      </c>
      <c r="AG40" s="277" t="str">
        <f>IFERROR(_xlfn.XLOOKUP(確報【５月】!$AE40,台帳表ｓ[整理番号],台帳表ｓ[精算
グループ]),"")</f>
        <v/>
      </c>
      <c r="AH40" s="278" t="str">
        <f>IFERROR(_xlfn.XLOOKUP(確報【５月】!$AE40,台帳表ｓ[整理番号],台帳表ｓ[請求書発行番号]),"")</f>
        <v/>
      </c>
      <c r="AI40" s="269" t="str">
        <f>IFERROR(_xlfn.XLOOKUP(確報【５月】!$AE40,台帳表ｓ[整理番号],台帳表ｓ[繁閑調整金]),"")</f>
        <v/>
      </c>
      <c r="AJ40" s="275"/>
      <c r="AL40" s="202" t="str">
        <f>IFERROR(_xlfn.XLOOKUP(確報【５月】!AK40,台帳表ｔ[整理番号],台帳表ｔ[繁閑調整]),"")</f>
        <v/>
      </c>
      <c r="AM40" s="277" t="str">
        <f>IFERROR(_xlfn.XLOOKUP(確報【５月】!AK40,台帳表ｔ[整理番号],台帳表ｔ[精算
グループ]),"")</f>
        <v/>
      </c>
      <c r="AN40" s="278" t="str">
        <f>IFERROR(_xlfn.XLOOKUP(確報【５月】!AK40,台帳表ｔ[整理番号],台帳表ｔ[請求書発行番号]),"")</f>
        <v/>
      </c>
      <c r="AO40" s="269" t="str">
        <f>IFERROR(_xlfn.XLOOKUP(確報【５月】!AK40,台帳表ｔ[整理番号],台帳表ｔ[繁閑調整金]),"")</f>
        <v/>
      </c>
      <c r="AP40" s="275"/>
      <c r="AR40" s="202" t="str">
        <f>IFERROR(_xlfn.XLOOKUP(確報【５月】!AQ40,台帳表ｋ[整理番号],台帳表ｋ[繁閑調整]),"")</f>
        <v/>
      </c>
      <c r="AS40" s="277" t="str">
        <f>IFERROR(_xlfn.XLOOKUP(確報【５月】!AQ40,台帳表ｋ[整理番号],台帳表ｋ[精算
グループ]),"")</f>
        <v/>
      </c>
      <c r="AT40" s="278" t="str">
        <f>IFERROR(_xlfn.XLOOKUP(確報【５月】!AQ40,台帳表ｋ[整理番号],台帳表ｋ[請求書発行番号]),"")</f>
        <v/>
      </c>
      <c r="AU40" s="269" t="str">
        <f>IFERROR(_xlfn.XLOOKUP(確報【５月】!AQ40,台帳表ｋ[整理番号],台帳表ｋ[繁閑調整金]),"")</f>
        <v/>
      </c>
      <c r="AV40" s="275"/>
      <c r="AX40" s="202" t="str">
        <f>IFERROR(_xlfn.XLOOKUP(確報【５月】!AW40,台帳表ｋ[整理番号],台帳表ｋ[繁閑調整]),"")</f>
        <v/>
      </c>
      <c r="AY40" s="277" t="str">
        <f>IFERROR(_xlfn.XLOOKUP(確報【５月】!AW40,台帳表ｋ[整理番号],台帳表ｋ[精算
グループ]),"")</f>
        <v/>
      </c>
      <c r="AZ40" s="278" t="str">
        <f>IFERROR(_xlfn.XLOOKUP(確報【５月】!AW40,台帳表ｋ[整理番号],台帳表ｋ[請求書発行番号]),"")</f>
        <v/>
      </c>
      <c r="BA40" s="269" t="str">
        <f>IFERROR(_xlfn.XLOOKUP(確報【５月】!AW40,台帳表ｋ[整理番号],台帳表ｋ[繁閑調整金]),"")</f>
        <v/>
      </c>
    </row>
    <row r="41" spans="1:53" ht="16.350000000000001" customHeight="1" thickBot="1">
      <c r="A41" s="927"/>
      <c r="B41" s="927"/>
      <c r="C41" s="927"/>
      <c r="D41" s="976"/>
      <c r="E41" s="928"/>
      <c r="F41" s="55" t="s">
        <v>16528</v>
      </c>
      <c r="G41" s="63" t="s">
        <v>16606</v>
      </c>
      <c r="H41" s="45" t="s">
        <v>16529</v>
      </c>
      <c r="I41" s="46"/>
      <c r="J41" s="78" t="s">
        <v>244</v>
      </c>
      <c r="K41" s="40">
        <f>SUMIFS(台帳表ｓ[金額],台帳表ｓ[精算
グループ],確報【５月】!$H41,台帳表ｓ[入金月（月のみ）],確報【５月】!$A$1,台帳表ｓ[ＮＣ区分],"埼玉")+SUMIFS(測量台帳1ｓ[入金額],測量台帳1ｓ[精算
グループ],確報【５月】!$H41,測量台帳1ｓ[入金月（月のみ）],確報【５月】!$A$1,測量台帳1ｓ[NC区分],"埼玉")+SUMIFS(測量台帳1__2ｓ[入金額(後)],測量台帳1__2ｓ[精算
グループ(後)],確報【５月】!$H41,測量台帳1__2ｓ[入金月(後)（月のみ）],確報【５月】!$A$1,測量台帳1__2ｓ[NC区分],"埼玉")</f>
        <v>0</v>
      </c>
      <c r="L41" s="78" t="s">
        <v>244</v>
      </c>
      <c r="M41" s="40"/>
      <c r="N41" s="60" t="s">
        <v>244</v>
      </c>
      <c r="O41" s="61"/>
      <c r="P41" s="45" t="s">
        <v>244</v>
      </c>
      <c r="Q41" s="61"/>
      <c r="R41" s="45" t="s">
        <v>244</v>
      </c>
      <c r="S41" s="40"/>
      <c r="T41" s="60" t="s">
        <v>244</v>
      </c>
      <c r="U41" s="61"/>
      <c r="V41" s="45" t="s">
        <v>244</v>
      </c>
      <c r="W41" s="61" cm="1">
        <f t="array" ref="W41">INDEX(設備G入力用!$F$2:$Q$72,ROW(A36), MATCH($A$1,設備G入力用!$F$2:$Q$2,0))</f>
        <v>0</v>
      </c>
      <c r="X41" s="30">
        <f t="shared" si="7"/>
        <v>0</v>
      </c>
      <c r="Y41" s="16">
        <f>SUM(X36:X41)</f>
        <v>0</v>
      </c>
      <c r="Z41" s="13" t="s">
        <v>16599</v>
      </c>
      <c r="AA41" s="983"/>
      <c r="AB41" s="302" t="s">
        <v>244</v>
      </c>
      <c r="AC41" s="172">
        <f t="shared" si="6"/>
        <v>0</v>
      </c>
      <c r="AD41" s="10"/>
      <c r="AE41" s="10"/>
      <c r="AF41" s="202" t="str">
        <f>IFERROR(_xlfn.XLOOKUP(確報【５月】!$AE41,台帳表ｓ[整理番号],台帳表ｓ[繁閑調整]),"")</f>
        <v/>
      </c>
      <c r="AG41" s="277" t="str">
        <f>IFERROR(_xlfn.XLOOKUP(確報【５月】!$AE41,台帳表ｓ[整理番号],台帳表ｓ[精算
グループ]),"")</f>
        <v/>
      </c>
      <c r="AH41" s="278" t="str">
        <f>IFERROR(_xlfn.XLOOKUP(確報【５月】!$AE41,台帳表ｓ[整理番号],台帳表ｓ[請求書発行番号]),"")</f>
        <v/>
      </c>
      <c r="AI41" s="269" t="str">
        <f>IFERROR(_xlfn.XLOOKUP(確報【５月】!$AE41,台帳表ｓ[整理番号],台帳表ｓ[繁閑調整金]),"")</f>
        <v/>
      </c>
      <c r="AJ41" s="275"/>
      <c r="AL41" s="202" t="str">
        <f>IFERROR(_xlfn.XLOOKUP(確報【５月】!AK41,台帳表ｔ[整理番号],台帳表ｔ[繁閑調整]),"")</f>
        <v/>
      </c>
      <c r="AM41" s="277" t="str">
        <f>IFERROR(_xlfn.XLOOKUP(確報【５月】!AK41,台帳表ｔ[整理番号],台帳表ｔ[精算
グループ]),"")</f>
        <v/>
      </c>
      <c r="AN41" s="278" t="str">
        <f>IFERROR(_xlfn.XLOOKUP(確報【５月】!AK41,台帳表ｔ[整理番号],台帳表ｔ[請求書発行番号]),"")</f>
        <v/>
      </c>
      <c r="AO41" s="269" t="str">
        <f>IFERROR(_xlfn.XLOOKUP(確報【５月】!AK41,台帳表ｔ[整理番号],台帳表ｔ[繁閑調整金]),"")</f>
        <v/>
      </c>
      <c r="AP41" s="275"/>
      <c r="AR41" s="202" t="str">
        <f>IFERROR(_xlfn.XLOOKUP(確報【５月】!AQ41,台帳表ｋ[整理番号],台帳表ｋ[繁閑調整]),"")</f>
        <v/>
      </c>
      <c r="AS41" s="277" t="str">
        <f>IFERROR(_xlfn.XLOOKUP(確報【５月】!AQ41,台帳表ｋ[整理番号],台帳表ｋ[精算
グループ]),"")</f>
        <v/>
      </c>
      <c r="AT41" s="278" t="str">
        <f>IFERROR(_xlfn.XLOOKUP(確報【５月】!AQ41,台帳表ｋ[整理番号],台帳表ｋ[請求書発行番号]),"")</f>
        <v/>
      </c>
      <c r="AU41" s="269" t="str">
        <f>IFERROR(_xlfn.XLOOKUP(確報【５月】!AQ41,台帳表ｋ[整理番号],台帳表ｋ[繁閑調整金]),"")</f>
        <v/>
      </c>
      <c r="AV41" s="275"/>
      <c r="AX41" s="202" t="str">
        <f>IFERROR(_xlfn.XLOOKUP(確報【５月】!AW41,台帳表ｋ[整理番号],台帳表ｋ[繁閑調整]),"")</f>
        <v/>
      </c>
      <c r="AY41" s="277" t="str">
        <f>IFERROR(_xlfn.XLOOKUP(確報【５月】!AW41,台帳表ｋ[整理番号],台帳表ｋ[精算
グループ]),"")</f>
        <v/>
      </c>
      <c r="AZ41" s="278" t="str">
        <f>IFERROR(_xlfn.XLOOKUP(確報【５月】!AW41,台帳表ｋ[整理番号],台帳表ｋ[請求書発行番号]),"")</f>
        <v/>
      </c>
      <c r="BA41" s="269" t="str">
        <f>IFERROR(_xlfn.XLOOKUP(確報【５月】!AW41,台帳表ｋ[整理番号],台帳表ｋ[繁閑調整金]),"")</f>
        <v/>
      </c>
    </row>
    <row r="42" spans="1:53" ht="16.350000000000001" customHeight="1">
      <c r="A42" s="927"/>
      <c r="B42" s="927"/>
      <c r="C42" s="927"/>
      <c r="D42" s="976"/>
      <c r="E42" s="926" t="s">
        <v>16530</v>
      </c>
      <c r="F42" s="57" t="s">
        <v>16531</v>
      </c>
      <c r="G42" s="19" t="s">
        <v>16606</v>
      </c>
      <c r="H42" s="167" t="s">
        <v>179</v>
      </c>
      <c r="I42" s="179"/>
      <c r="J42" s="75" t="s">
        <v>179</v>
      </c>
      <c r="K42" s="76"/>
      <c r="L42" s="75" t="s">
        <v>16481</v>
      </c>
      <c r="M42" s="76">
        <f>SUMIFS(台帳表ｓ[金額],台帳表ｓ[精算
グループ],確報【５月】!$H42,台帳表ｓ[入金月（月のみ）],確報【５月】!$A$1,台帳表ｓ[ＮＣ区分],"北部")+SUMIFS(測量台帳1ｓ[入金額],測量台帳1ｓ[精算
グループ],確報【５月】!$H42,測量台帳1ｓ[入金月（月のみ）],確報【５月】!$A$1,測量台帳1ｓ[NC区分],"北部")+SUMIFS(測量台帳1__2ｓ[入金額(後)],測量台帳1__2ｓ[精算
グループ(後)],確報【５月】!$H42,測量台帳1__2ｓ[入金月(後)（月のみ）],確報【５月】!$A$1,測量台帳1__2ｓ[NC区分],"北部")</f>
        <v>0</v>
      </c>
      <c r="N42" s="58" t="s">
        <v>179</v>
      </c>
      <c r="O42" s="59"/>
      <c r="P42" s="167" t="s">
        <v>179</v>
      </c>
      <c r="Q42" s="59"/>
      <c r="R42" s="167" t="s">
        <v>179</v>
      </c>
      <c r="S42" s="76"/>
      <c r="T42" s="58" t="s">
        <v>179</v>
      </c>
      <c r="U42" s="59"/>
      <c r="V42" s="167" t="s">
        <v>179</v>
      </c>
      <c r="W42" s="59" cm="1">
        <f t="array" ref="W42">INDEX(設備G入力用!$F$2:$Q$72,ROW(A37), MATCH($A$1,設備G入力用!$F$2:$Q$2,0))</f>
        <v>0</v>
      </c>
      <c r="X42" s="23">
        <f t="shared" si="7"/>
        <v>0</v>
      </c>
      <c r="Y42" s="24"/>
      <c r="Z42" s="13"/>
      <c r="AA42" s="983"/>
      <c r="AB42" s="666" t="s">
        <v>179</v>
      </c>
      <c r="AC42" s="112">
        <f t="shared" si="6"/>
        <v>0</v>
      </c>
      <c r="AD42" s="10"/>
      <c r="AE42" s="10"/>
      <c r="AF42" s="202" t="str">
        <f>IFERROR(_xlfn.XLOOKUP(確報【５月】!$AE42,台帳表ｓ[整理番号],台帳表ｓ[繁閑調整]),"")</f>
        <v/>
      </c>
      <c r="AG42" s="277" t="str">
        <f>IFERROR(_xlfn.XLOOKUP(確報【５月】!$AE42,台帳表ｓ[整理番号],台帳表ｓ[精算
グループ]),"")</f>
        <v/>
      </c>
      <c r="AH42" s="278" t="str">
        <f>IFERROR(_xlfn.XLOOKUP(確報【５月】!$AE42,台帳表ｓ[整理番号],台帳表ｓ[請求書発行番号]),"")</f>
        <v/>
      </c>
      <c r="AI42" s="269" t="str">
        <f>IFERROR(_xlfn.XLOOKUP(確報【５月】!$AE42,台帳表ｓ[整理番号],台帳表ｓ[繁閑調整金]),"")</f>
        <v/>
      </c>
      <c r="AJ42" s="275"/>
      <c r="AL42" s="202" t="str">
        <f>IFERROR(_xlfn.XLOOKUP(確報【５月】!AK42,台帳表ｔ[整理番号],台帳表ｔ[繁閑調整]),"")</f>
        <v/>
      </c>
      <c r="AM42" s="277" t="str">
        <f>IFERROR(_xlfn.XLOOKUP(確報【５月】!AK42,台帳表ｔ[整理番号],台帳表ｔ[精算
グループ]),"")</f>
        <v/>
      </c>
      <c r="AN42" s="278" t="str">
        <f>IFERROR(_xlfn.XLOOKUP(確報【５月】!AK42,台帳表ｔ[整理番号],台帳表ｔ[請求書発行番号]),"")</f>
        <v/>
      </c>
      <c r="AO42" s="269" t="str">
        <f>IFERROR(_xlfn.XLOOKUP(確報【５月】!AK42,台帳表ｔ[整理番号],台帳表ｔ[繁閑調整金]),"")</f>
        <v/>
      </c>
      <c r="AP42" s="275"/>
      <c r="AR42" s="202" t="str">
        <f>IFERROR(_xlfn.XLOOKUP(確報【５月】!AQ42,台帳表ｋ[整理番号],台帳表ｋ[繁閑調整]),"")</f>
        <v/>
      </c>
      <c r="AS42" s="277" t="str">
        <f>IFERROR(_xlfn.XLOOKUP(確報【５月】!AQ42,台帳表ｋ[整理番号],台帳表ｋ[精算
グループ]),"")</f>
        <v/>
      </c>
      <c r="AT42" s="278" t="str">
        <f>IFERROR(_xlfn.XLOOKUP(確報【５月】!AQ42,台帳表ｋ[整理番号],台帳表ｋ[請求書発行番号]),"")</f>
        <v/>
      </c>
      <c r="AU42" s="269" t="str">
        <f>IFERROR(_xlfn.XLOOKUP(確報【５月】!AQ42,台帳表ｋ[整理番号],台帳表ｋ[繁閑調整金]),"")</f>
        <v/>
      </c>
      <c r="AV42" s="275"/>
      <c r="AX42" s="202" t="str">
        <f>IFERROR(_xlfn.XLOOKUP(確報【５月】!AW42,台帳表ｋ[整理番号],台帳表ｋ[繁閑調整]),"")</f>
        <v/>
      </c>
      <c r="AY42" s="277" t="str">
        <f>IFERROR(_xlfn.XLOOKUP(確報【５月】!AW42,台帳表ｋ[整理番号],台帳表ｋ[精算
グループ]),"")</f>
        <v/>
      </c>
      <c r="AZ42" s="278" t="str">
        <f>IFERROR(_xlfn.XLOOKUP(確報【５月】!AW42,台帳表ｋ[整理番号],台帳表ｋ[請求書発行番号]),"")</f>
        <v/>
      </c>
      <c r="BA42" s="269" t="str">
        <f>IFERROR(_xlfn.XLOOKUP(確報【５月】!AW42,台帳表ｋ[整理番号],台帳表ｋ[繁閑調整金]),"")</f>
        <v/>
      </c>
    </row>
    <row r="43" spans="1:53" ht="16.350000000000001" customHeight="1">
      <c r="A43" s="927"/>
      <c r="B43" s="927"/>
      <c r="C43" s="927"/>
      <c r="D43" s="976"/>
      <c r="E43" s="927"/>
      <c r="F43" s="55" t="s">
        <v>16532</v>
      </c>
      <c r="G43" s="52" t="s">
        <v>16606</v>
      </c>
      <c r="H43" s="45" t="s">
        <v>186</v>
      </c>
      <c r="I43" s="46"/>
      <c r="J43" s="78" t="s">
        <v>186</v>
      </c>
      <c r="K43" s="40"/>
      <c r="L43" s="78" t="s">
        <v>16487</v>
      </c>
      <c r="M43" s="40">
        <f>SUMIFS(台帳表ｓ[金額],台帳表ｓ[精算
グループ],確報【５月】!$H43,台帳表ｓ[入金月（月のみ）],確報【５月】!$A$1,台帳表ｓ[ＮＣ区分],"北部")+SUMIFS(測量台帳1ｓ[入金額],測量台帳1ｓ[精算
グループ],確報【５月】!$H43,測量台帳1ｓ[入金月（月のみ）],確報【５月】!$A$1,測量台帳1ｓ[NC区分],"北部")+SUMIFS(測量台帳1__2ｓ[入金額(後)],測量台帳1__2ｓ[精算
グループ(後)],確報【５月】!$H43,測量台帳1__2ｓ[入金月(後)（月のみ）],確報【５月】!$A$1,測量台帳1__2ｓ[NC区分],"北部")</f>
        <v>0</v>
      </c>
      <c r="N43" s="60" t="s">
        <v>186</v>
      </c>
      <c r="O43" s="61"/>
      <c r="P43" s="45" t="s">
        <v>186</v>
      </c>
      <c r="Q43" s="61"/>
      <c r="R43" s="45" t="s">
        <v>186</v>
      </c>
      <c r="S43" s="40"/>
      <c r="T43" s="60" t="s">
        <v>186</v>
      </c>
      <c r="U43" s="61"/>
      <c r="V43" s="45" t="s">
        <v>186</v>
      </c>
      <c r="W43" s="61" cm="1">
        <f t="array" ref="W43">INDEX(設備G入力用!$F$2:$Q$72,ROW(A38), MATCH($A$1,設備G入力用!$F$2:$Q$2,0))</f>
        <v>0</v>
      </c>
      <c r="X43" s="30">
        <f t="shared" si="7"/>
        <v>0</v>
      </c>
      <c r="Y43" s="24"/>
      <c r="Z43" s="13"/>
      <c r="AA43" s="983"/>
      <c r="AB43" s="299" t="s">
        <v>186</v>
      </c>
      <c r="AC43" s="112">
        <f t="shared" si="6"/>
        <v>0</v>
      </c>
      <c r="AD43" s="10"/>
      <c r="AE43" s="10"/>
      <c r="AF43" s="202" t="str">
        <f>IFERROR(_xlfn.XLOOKUP(確報【５月】!$AE43,台帳表ｓ[整理番号],台帳表ｓ[繁閑調整]),"")</f>
        <v/>
      </c>
      <c r="AG43" s="277" t="str">
        <f>IFERROR(_xlfn.XLOOKUP(確報【５月】!$AE43,台帳表ｓ[整理番号],台帳表ｓ[精算
グループ]),"")</f>
        <v/>
      </c>
      <c r="AH43" s="278" t="str">
        <f>IFERROR(_xlfn.XLOOKUP(確報【５月】!$AE43,台帳表ｓ[整理番号],台帳表ｓ[請求書発行番号]),"")</f>
        <v/>
      </c>
      <c r="AI43" s="269" t="str">
        <f>IFERROR(_xlfn.XLOOKUP(確報【５月】!$AE43,台帳表ｓ[整理番号],台帳表ｓ[繁閑調整金]),"")</f>
        <v/>
      </c>
      <c r="AJ43" s="275"/>
      <c r="AL43" s="202" t="str">
        <f>IFERROR(_xlfn.XLOOKUP(確報【５月】!AK43,台帳表ｔ[整理番号],台帳表ｔ[繁閑調整]),"")</f>
        <v/>
      </c>
      <c r="AM43" s="277" t="str">
        <f>IFERROR(_xlfn.XLOOKUP(確報【５月】!AK43,台帳表ｔ[整理番号],台帳表ｔ[精算
グループ]),"")</f>
        <v/>
      </c>
      <c r="AN43" s="278" t="str">
        <f>IFERROR(_xlfn.XLOOKUP(確報【５月】!AK43,台帳表ｔ[整理番号],台帳表ｔ[請求書発行番号]),"")</f>
        <v/>
      </c>
      <c r="AO43" s="269" t="str">
        <f>IFERROR(_xlfn.XLOOKUP(確報【５月】!AK43,台帳表ｔ[整理番号],台帳表ｔ[繁閑調整金]),"")</f>
        <v/>
      </c>
      <c r="AP43" s="275"/>
      <c r="AR43" s="202" t="str">
        <f>IFERROR(_xlfn.XLOOKUP(確報【５月】!AQ43,台帳表ｋ[整理番号],台帳表ｋ[繁閑調整]),"")</f>
        <v/>
      </c>
      <c r="AS43" s="277" t="str">
        <f>IFERROR(_xlfn.XLOOKUP(確報【５月】!AQ43,台帳表ｋ[整理番号],台帳表ｋ[精算
グループ]),"")</f>
        <v/>
      </c>
      <c r="AT43" s="278" t="str">
        <f>IFERROR(_xlfn.XLOOKUP(確報【５月】!AQ43,台帳表ｋ[整理番号],台帳表ｋ[請求書発行番号]),"")</f>
        <v/>
      </c>
      <c r="AU43" s="269" t="str">
        <f>IFERROR(_xlfn.XLOOKUP(確報【５月】!AQ43,台帳表ｋ[整理番号],台帳表ｋ[繁閑調整金]),"")</f>
        <v/>
      </c>
      <c r="AV43" s="275"/>
      <c r="AX43" s="202" t="str">
        <f>IFERROR(_xlfn.XLOOKUP(確報【５月】!AW43,台帳表ｋ[整理番号],台帳表ｋ[繁閑調整]),"")</f>
        <v/>
      </c>
      <c r="AY43" s="277" t="str">
        <f>IFERROR(_xlfn.XLOOKUP(確報【５月】!AW43,台帳表ｋ[整理番号],台帳表ｋ[精算
グループ]),"")</f>
        <v/>
      </c>
      <c r="AZ43" s="278" t="str">
        <f>IFERROR(_xlfn.XLOOKUP(確報【５月】!AW43,台帳表ｋ[整理番号],台帳表ｋ[請求書発行番号]),"")</f>
        <v/>
      </c>
      <c r="BA43" s="269" t="str">
        <f>IFERROR(_xlfn.XLOOKUP(確報【５月】!AW43,台帳表ｋ[整理番号],台帳表ｋ[繁閑調整金]),"")</f>
        <v/>
      </c>
    </row>
    <row r="44" spans="1:53" ht="16.350000000000001" customHeight="1">
      <c r="A44" s="927"/>
      <c r="B44" s="927"/>
      <c r="C44" s="927"/>
      <c r="D44" s="976"/>
      <c r="E44" s="927"/>
      <c r="F44" s="55" t="s">
        <v>16533</v>
      </c>
      <c r="G44" s="62" t="s">
        <v>16606</v>
      </c>
      <c r="H44" s="45" t="s">
        <v>192</v>
      </c>
      <c r="I44" s="46"/>
      <c r="J44" s="78" t="s">
        <v>192</v>
      </c>
      <c r="K44" s="40"/>
      <c r="L44" s="78" t="s">
        <v>16485</v>
      </c>
      <c r="M44" s="40">
        <f>SUMIFS(台帳表ｓ[金額],台帳表ｓ[精算
グループ],確報【５月】!$H44,台帳表ｓ[入金月（月のみ）],確報【５月】!$A$1,台帳表ｓ[ＮＣ区分],"北部")+SUMIFS(測量台帳1ｓ[入金額],測量台帳1ｓ[精算
グループ],確報【５月】!$H44,測量台帳1ｓ[入金月（月のみ）],確報【５月】!$A$1,測量台帳1ｓ[NC区分],"北部")+SUMIFS(測量台帳1__2ｓ[入金額(後)],測量台帳1__2ｓ[精算
グループ(後)],確報【５月】!$H44,測量台帳1__2ｓ[入金月(後)（月のみ）],確報【５月】!$A$1,測量台帳1__2ｓ[NC区分],"北部")</f>
        <v>0</v>
      </c>
      <c r="N44" s="60" t="s">
        <v>192</v>
      </c>
      <c r="O44" s="61"/>
      <c r="P44" s="45" t="s">
        <v>192</v>
      </c>
      <c r="Q44" s="61"/>
      <c r="R44" s="45" t="s">
        <v>192</v>
      </c>
      <c r="S44" s="40"/>
      <c r="T44" s="60" t="s">
        <v>192</v>
      </c>
      <c r="U44" s="61"/>
      <c r="V44" s="45" t="s">
        <v>192</v>
      </c>
      <c r="W44" s="61" cm="1">
        <f t="array" ref="W44">INDEX(設備G入力用!$F$2:$Q$72,ROW(A39), MATCH($A$1,設備G入力用!$F$2:$Q$2,0))</f>
        <v>0</v>
      </c>
      <c r="X44" s="30">
        <f t="shared" si="7"/>
        <v>0</v>
      </c>
      <c r="AA44" s="983"/>
      <c r="AB44" s="299"/>
      <c r="AC44" s="112">
        <f t="shared" si="6"/>
        <v>0</v>
      </c>
      <c r="AD44" s="10"/>
      <c r="AE44" s="10"/>
      <c r="AF44" s="202" t="str">
        <f>IFERROR(_xlfn.XLOOKUP(確報【５月】!$AE44,台帳表ｓ[整理番号],台帳表ｓ[繁閑調整]),"")</f>
        <v/>
      </c>
      <c r="AG44" s="277" t="str">
        <f>IFERROR(_xlfn.XLOOKUP(確報【５月】!$AE44,台帳表ｓ[整理番号],台帳表ｓ[精算
グループ]),"")</f>
        <v/>
      </c>
      <c r="AH44" s="278" t="str">
        <f>IFERROR(_xlfn.XLOOKUP(確報【５月】!$AE44,台帳表ｓ[整理番号],台帳表ｓ[請求書発行番号]),"")</f>
        <v/>
      </c>
      <c r="AI44" s="269" t="str">
        <f>IFERROR(_xlfn.XLOOKUP(確報【５月】!$AE44,台帳表ｓ[整理番号],台帳表ｓ[繁閑調整金]),"")</f>
        <v/>
      </c>
      <c r="AJ44" s="275"/>
      <c r="AL44" s="202" t="str">
        <f>IFERROR(_xlfn.XLOOKUP(確報【５月】!AK44,台帳表ｔ[整理番号],台帳表ｔ[繁閑調整]),"")</f>
        <v/>
      </c>
      <c r="AM44" s="277" t="str">
        <f>IFERROR(_xlfn.XLOOKUP(確報【５月】!AK44,台帳表ｔ[整理番号],台帳表ｔ[精算
グループ]),"")</f>
        <v/>
      </c>
      <c r="AN44" s="278" t="str">
        <f>IFERROR(_xlfn.XLOOKUP(確報【５月】!AK44,台帳表ｔ[整理番号],台帳表ｔ[請求書発行番号]),"")</f>
        <v/>
      </c>
      <c r="AO44" s="269" t="str">
        <f>IFERROR(_xlfn.XLOOKUP(確報【５月】!AK44,台帳表ｔ[整理番号],台帳表ｔ[繁閑調整金]),"")</f>
        <v/>
      </c>
      <c r="AP44" s="275"/>
      <c r="AR44" s="202" t="str">
        <f>IFERROR(_xlfn.XLOOKUP(確報【５月】!AQ44,台帳表ｋ[整理番号],台帳表ｋ[繁閑調整]),"")</f>
        <v/>
      </c>
      <c r="AS44" s="277" t="str">
        <f>IFERROR(_xlfn.XLOOKUP(確報【５月】!AQ44,台帳表ｋ[整理番号],台帳表ｋ[精算
グループ]),"")</f>
        <v/>
      </c>
      <c r="AT44" s="278" t="str">
        <f>IFERROR(_xlfn.XLOOKUP(確報【５月】!AQ44,台帳表ｋ[整理番号],台帳表ｋ[請求書発行番号]),"")</f>
        <v/>
      </c>
      <c r="AU44" s="269" t="str">
        <f>IFERROR(_xlfn.XLOOKUP(確報【５月】!AQ44,台帳表ｋ[整理番号],台帳表ｋ[繁閑調整金]),"")</f>
        <v/>
      </c>
      <c r="AV44" s="275"/>
      <c r="AX44" s="202" t="str">
        <f>IFERROR(_xlfn.XLOOKUP(確報【５月】!AW44,台帳表ｋ[整理番号],台帳表ｋ[繁閑調整]),"")</f>
        <v/>
      </c>
      <c r="AY44" s="277" t="str">
        <f>IFERROR(_xlfn.XLOOKUP(確報【５月】!AW44,台帳表ｋ[整理番号],台帳表ｋ[精算
グループ]),"")</f>
        <v/>
      </c>
      <c r="AZ44" s="278" t="str">
        <f>IFERROR(_xlfn.XLOOKUP(確報【５月】!AW44,台帳表ｋ[整理番号],台帳表ｋ[請求書発行番号]),"")</f>
        <v/>
      </c>
      <c r="BA44" s="269" t="str">
        <f>IFERROR(_xlfn.XLOOKUP(確報【５月】!AW44,台帳表ｋ[整理番号],台帳表ｋ[繁閑調整金]),"")</f>
        <v/>
      </c>
    </row>
    <row r="45" spans="1:53" ht="16.350000000000001" customHeight="1">
      <c r="A45" s="927"/>
      <c r="B45" s="927"/>
      <c r="C45" s="927"/>
      <c r="D45" s="976"/>
      <c r="E45" s="927"/>
      <c r="F45" s="55" t="s">
        <v>16534</v>
      </c>
      <c r="G45" s="63" t="s">
        <v>16606</v>
      </c>
      <c r="H45" s="45"/>
      <c r="I45" s="46"/>
      <c r="J45" s="78"/>
      <c r="K45" s="40"/>
      <c r="L45" s="78"/>
      <c r="M45" s="40">
        <f>SUMIFS(台帳表ｓ[金額],台帳表ｓ[精算
グループ],確報【５月】!$H45,台帳表ｓ[入金月（月のみ）],確報【５月】!$A$1,台帳表ｓ[ＮＣ区分],"北部")+SUMIFS(測量台帳1ｓ[入金額],測量台帳1ｓ[精算
グループ],確報【５月】!$H45,測量台帳1ｓ[入金月（月のみ）],確報【５月】!$A$1,測量台帳1ｓ[NC区分],"北部")+SUMIFS(測量台帳1__2ｓ[入金額(後)],測量台帳1__2ｓ[精算
グループ(後)],確報【５月】!$H45,測量台帳1__2ｓ[入金月(後)（月のみ）],確報【５月】!$A$1,測量台帳1__2ｓ[NC区分],"北部")</f>
        <v>0</v>
      </c>
      <c r="N45" s="60"/>
      <c r="O45" s="61"/>
      <c r="P45" s="45"/>
      <c r="Q45" s="61"/>
      <c r="R45" s="45"/>
      <c r="S45" s="40"/>
      <c r="T45" s="60"/>
      <c r="U45" s="61"/>
      <c r="V45" s="45"/>
      <c r="W45" s="61" cm="1">
        <f t="array" ref="W45">INDEX(設備G入力用!$F$2:$Q$72,ROW(A40), MATCH($A$1,設備G入力用!$F$2:$Q$2,0))</f>
        <v>0</v>
      </c>
      <c r="X45" s="30">
        <f t="shared" si="7"/>
        <v>0</v>
      </c>
      <c r="AA45" s="983"/>
      <c r="AB45" s="299"/>
      <c r="AC45" s="112">
        <f t="shared" si="6"/>
        <v>0</v>
      </c>
      <c r="AD45" s="10"/>
      <c r="AE45" s="10"/>
      <c r="AF45" s="202" t="str">
        <f>IFERROR(_xlfn.XLOOKUP(確報【５月】!$AE45,台帳表ｓ[整理番号],台帳表ｓ[繁閑調整]),"")</f>
        <v/>
      </c>
      <c r="AG45" s="277" t="str">
        <f>IFERROR(_xlfn.XLOOKUP(確報【５月】!$AE45,台帳表ｓ[整理番号],台帳表ｓ[精算
グループ]),"")</f>
        <v/>
      </c>
      <c r="AH45" s="278" t="str">
        <f>IFERROR(_xlfn.XLOOKUP(確報【５月】!$AE45,台帳表ｓ[整理番号],台帳表ｓ[請求書発行番号]),"")</f>
        <v/>
      </c>
      <c r="AI45" s="269" t="str">
        <f>IFERROR(_xlfn.XLOOKUP(確報【５月】!$AE45,台帳表ｓ[整理番号],台帳表ｓ[繁閑調整金]),"")</f>
        <v/>
      </c>
      <c r="AJ45" s="275"/>
      <c r="AL45" s="202" t="str">
        <f>IFERROR(_xlfn.XLOOKUP(確報【５月】!AK45,台帳表ｔ[整理番号],台帳表ｔ[繁閑調整]),"")</f>
        <v/>
      </c>
      <c r="AM45" s="277" t="str">
        <f>IFERROR(_xlfn.XLOOKUP(確報【５月】!AK45,台帳表ｔ[整理番号],台帳表ｔ[精算
グループ]),"")</f>
        <v/>
      </c>
      <c r="AN45" s="278" t="str">
        <f>IFERROR(_xlfn.XLOOKUP(確報【５月】!AK45,台帳表ｔ[整理番号],台帳表ｔ[請求書発行番号]),"")</f>
        <v/>
      </c>
      <c r="AO45" s="269" t="str">
        <f>IFERROR(_xlfn.XLOOKUP(確報【５月】!AK45,台帳表ｔ[整理番号],台帳表ｔ[繁閑調整金]),"")</f>
        <v/>
      </c>
      <c r="AP45" s="275"/>
      <c r="AR45" s="202" t="str">
        <f>IFERROR(_xlfn.XLOOKUP(確報【５月】!AQ45,台帳表ｋ[整理番号],台帳表ｋ[繁閑調整]),"")</f>
        <v/>
      </c>
      <c r="AS45" s="277" t="str">
        <f>IFERROR(_xlfn.XLOOKUP(確報【５月】!AQ45,台帳表ｋ[整理番号],台帳表ｋ[精算
グループ]),"")</f>
        <v/>
      </c>
      <c r="AT45" s="278" t="str">
        <f>IFERROR(_xlfn.XLOOKUP(確報【５月】!AQ45,台帳表ｋ[整理番号],台帳表ｋ[請求書発行番号]),"")</f>
        <v/>
      </c>
      <c r="AU45" s="269" t="str">
        <f>IFERROR(_xlfn.XLOOKUP(確報【５月】!AQ45,台帳表ｋ[整理番号],台帳表ｋ[繁閑調整金]),"")</f>
        <v/>
      </c>
      <c r="AV45" s="275"/>
      <c r="AX45" s="202" t="str">
        <f>IFERROR(_xlfn.XLOOKUP(確報【５月】!AW45,台帳表ｋ[整理番号],台帳表ｋ[繁閑調整]),"")</f>
        <v/>
      </c>
      <c r="AY45" s="277" t="str">
        <f>IFERROR(_xlfn.XLOOKUP(確報【５月】!AW45,台帳表ｋ[整理番号],台帳表ｋ[精算
グループ]),"")</f>
        <v/>
      </c>
      <c r="AZ45" s="278" t="str">
        <f>IFERROR(_xlfn.XLOOKUP(確報【５月】!AW45,台帳表ｋ[整理番号],台帳表ｋ[請求書発行番号]),"")</f>
        <v/>
      </c>
      <c r="BA45" s="269" t="str">
        <f>IFERROR(_xlfn.XLOOKUP(確報【５月】!AW45,台帳表ｋ[整理番号],台帳表ｋ[繁閑調整金]),"")</f>
        <v/>
      </c>
    </row>
    <row r="46" spans="1:53" ht="15.6" customHeight="1" thickBot="1">
      <c r="A46" s="927"/>
      <c r="B46" s="927"/>
      <c r="C46" s="927"/>
      <c r="D46" s="976"/>
      <c r="E46" s="927"/>
      <c r="F46" s="64" t="s">
        <v>16535</v>
      </c>
      <c r="G46" s="65" t="s">
        <v>16606</v>
      </c>
      <c r="H46" s="67" t="s">
        <v>205</v>
      </c>
      <c r="I46" s="38"/>
      <c r="J46" s="79" t="s">
        <v>205</v>
      </c>
      <c r="K46" s="80"/>
      <c r="L46" s="79" t="s">
        <v>16619</v>
      </c>
      <c r="M46" s="80">
        <f>SUMIFS(台帳表ｓ[金額],台帳表ｓ[精算
グループ],確報【５月】!$H46,台帳表ｓ[入金月（月のみ）],確報【５月】!$A$1,台帳表ｓ[ＮＣ区分],"北部")+SUMIFS(測量台帳1ｓ[入金額],測量台帳1ｓ[精算
グループ],確報【５月】!$H46,測量台帳1ｓ[入金月（月のみ）],確報【５月】!$A$1,測量台帳1ｓ[NC区分],"北部")+SUMIFS(測量台帳1__2ｓ[入金額(後)],測量台帳1__2ｓ[精算
グループ(後)],確報【５月】!$H46,測量台帳1__2ｓ[入金月(後)（月のみ）],確報【５月】!$A$1,測量台帳1__2ｓ[NC区分],"北部")</f>
        <v>0</v>
      </c>
      <c r="N46" s="66" t="s">
        <v>205</v>
      </c>
      <c r="O46" s="39"/>
      <c r="P46" s="67" t="s">
        <v>205</v>
      </c>
      <c r="Q46" s="39"/>
      <c r="R46" s="67" t="s">
        <v>205</v>
      </c>
      <c r="S46" s="80"/>
      <c r="T46" s="66" t="s">
        <v>205</v>
      </c>
      <c r="U46" s="39"/>
      <c r="V46" s="67" t="s">
        <v>205</v>
      </c>
      <c r="W46" s="39" cm="1">
        <f t="array" ref="W46">INDEX(設備G入力用!$F$2:$Q$72,ROW(A41), MATCH($A$1,設備G入力用!$F$2:$Q$2,0))</f>
        <v>0</v>
      </c>
      <c r="X46" s="30">
        <f t="shared" si="7"/>
        <v>0</v>
      </c>
      <c r="AA46" s="983"/>
      <c r="AB46" s="299" t="s">
        <v>16620</v>
      </c>
      <c r="AC46" s="112">
        <f>SUM(I46,K46,M46,O46,Q46,S46,U46,W46)</f>
        <v>0</v>
      </c>
      <c r="AD46" s="10"/>
      <c r="AE46" s="10"/>
      <c r="AF46" s="202" t="str">
        <f>IFERROR(_xlfn.XLOOKUP(確報【５月】!$AE46,台帳表ｓ[整理番号],台帳表ｓ[繁閑調整]),"")</f>
        <v/>
      </c>
      <c r="AG46" s="277" t="str">
        <f>IFERROR(_xlfn.XLOOKUP(確報【５月】!$AE46,台帳表ｓ[整理番号],台帳表ｓ[精算
グループ]),"")</f>
        <v/>
      </c>
      <c r="AH46" s="278" t="str">
        <f>IFERROR(_xlfn.XLOOKUP(確報【５月】!$AE46,台帳表ｓ[整理番号],台帳表ｓ[請求書発行番号]),"")</f>
        <v/>
      </c>
      <c r="AI46" s="269" t="str">
        <f>IFERROR(_xlfn.XLOOKUP(確報【５月】!$AE46,台帳表ｓ[整理番号],台帳表ｓ[繁閑調整金]),"")</f>
        <v/>
      </c>
      <c r="AJ46" s="275"/>
      <c r="AL46" s="202" t="str">
        <f>IFERROR(_xlfn.XLOOKUP(確報【５月】!AK46,台帳表ｔ[整理番号],台帳表ｔ[繁閑調整]),"")</f>
        <v/>
      </c>
      <c r="AM46" s="277" t="str">
        <f>IFERROR(_xlfn.XLOOKUP(確報【５月】!AK46,台帳表ｔ[整理番号],台帳表ｔ[精算
グループ]),"")</f>
        <v/>
      </c>
      <c r="AN46" s="278" t="str">
        <f>IFERROR(_xlfn.XLOOKUP(確報【５月】!AK46,台帳表ｔ[整理番号],台帳表ｔ[請求書発行番号]),"")</f>
        <v/>
      </c>
      <c r="AO46" s="269" t="str">
        <f>IFERROR(_xlfn.XLOOKUP(確報【５月】!AK46,台帳表ｔ[整理番号],台帳表ｔ[繁閑調整金]),"")</f>
        <v/>
      </c>
      <c r="AP46" s="275"/>
      <c r="AR46" s="202" t="str">
        <f>IFERROR(_xlfn.XLOOKUP(確報【５月】!AQ46,台帳表ｋ[整理番号],台帳表ｋ[繁閑調整]),"")</f>
        <v/>
      </c>
      <c r="AS46" s="277" t="str">
        <f>IFERROR(_xlfn.XLOOKUP(確報【５月】!AQ46,台帳表ｋ[整理番号],台帳表ｋ[精算
グループ]),"")</f>
        <v/>
      </c>
      <c r="AT46" s="278" t="str">
        <f>IFERROR(_xlfn.XLOOKUP(確報【５月】!AQ46,台帳表ｋ[整理番号],台帳表ｋ[請求書発行番号]),"")</f>
        <v/>
      </c>
      <c r="AU46" s="269" t="str">
        <f>IFERROR(_xlfn.XLOOKUP(確報【５月】!AQ46,台帳表ｋ[整理番号],台帳表ｋ[繁閑調整金]),"")</f>
        <v/>
      </c>
      <c r="AV46" s="275"/>
      <c r="AX46" s="202" t="str">
        <f>IFERROR(_xlfn.XLOOKUP(確報【５月】!AW46,台帳表ｋ[整理番号],台帳表ｋ[繁閑調整]),"")</f>
        <v/>
      </c>
      <c r="AY46" s="277" t="str">
        <f>IFERROR(_xlfn.XLOOKUP(確報【５月】!AW46,台帳表ｋ[整理番号],台帳表ｋ[精算
グループ]),"")</f>
        <v/>
      </c>
      <c r="AZ46" s="278" t="str">
        <f>IFERROR(_xlfn.XLOOKUP(確報【５月】!AW46,台帳表ｋ[整理番号],台帳表ｋ[請求書発行番号]),"")</f>
        <v/>
      </c>
      <c r="BA46" s="269" t="str">
        <f>IFERROR(_xlfn.XLOOKUP(確報【５月】!AW46,台帳表ｋ[整理番号],台帳表ｋ[繁閑調整金]),"")</f>
        <v/>
      </c>
    </row>
    <row r="47" spans="1:53" ht="16.350000000000001" customHeight="1" thickBot="1">
      <c r="A47" s="927"/>
      <c r="B47" s="927"/>
      <c r="C47" s="927"/>
      <c r="D47" s="976"/>
      <c r="E47" s="928"/>
      <c r="F47" s="171" t="s">
        <v>16536</v>
      </c>
      <c r="G47" s="48" t="s">
        <v>16606</v>
      </c>
      <c r="H47" s="173"/>
      <c r="I47" s="197"/>
      <c r="J47" s="83"/>
      <c r="K47" s="191"/>
      <c r="L47" s="83"/>
      <c r="M47" s="191">
        <f>SUMIFS(台帳表ｓ[金額],台帳表ｓ[精算
グループ],確報【５月】!$H47,台帳表ｓ[入金月（月のみ）],確報【５月】!$A$1,台帳表ｓ[ＮＣ区分],"北部")+SUMIFS(測量台帳1ｓ[入金額],測量台帳1ｓ[精算
グループ],確報【５月】!$H47,測量台帳1ｓ[入金月（月のみ）],確報【５月】!$A$1,測量台帳1ｓ[NC区分],"北部")+SUMIFS(測量台帳1__2ｓ[入金額(後)],測量台帳1__2ｓ[精算
グループ(後)],確報【５月】!$H47,測量台帳1__2ｓ[入金月(後)（月のみ）],確報【５月】!$A$1,測量台帳1__2ｓ[NC区分],"北部")</f>
        <v>0</v>
      </c>
      <c r="N47" s="72"/>
      <c r="O47" s="175"/>
      <c r="P47" s="173"/>
      <c r="Q47" s="175"/>
      <c r="R47" s="173"/>
      <c r="S47" s="191"/>
      <c r="T47" s="72"/>
      <c r="U47" s="175"/>
      <c r="V47" s="173"/>
      <c r="W47" s="175" cm="1">
        <f t="array" ref="W47">INDEX(設備G入力用!$F$2:$Q$72,ROW(A42), MATCH($A$1,設備G入力用!$F$2:$Q$2,0))</f>
        <v>0</v>
      </c>
      <c r="X47" s="156">
        <f t="shared" si="7"/>
        <v>0</v>
      </c>
      <c r="Y47" s="16">
        <f>SUM(X42:X47)</f>
        <v>0</v>
      </c>
      <c r="Z47" s="13" t="s">
        <v>16621</v>
      </c>
      <c r="AA47" s="983"/>
      <c r="AB47" s="299"/>
      <c r="AC47" s="112">
        <f t="shared" ref="AC47:AC52" si="8">SUM(I47,K47,M47,O47,Q47,S47,U47,W47)</f>
        <v>0</v>
      </c>
      <c r="AD47" s="10"/>
      <c r="AE47" s="10"/>
      <c r="AF47" s="202" t="str">
        <f>IFERROR(_xlfn.XLOOKUP(確報【５月】!$AE47,台帳表ｓ[整理番号],台帳表ｓ[繁閑調整]),"")</f>
        <v/>
      </c>
      <c r="AG47" s="277" t="str">
        <f>IFERROR(_xlfn.XLOOKUP(確報【５月】!$AE47,台帳表ｓ[整理番号],台帳表ｓ[精算
グループ]),"")</f>
        <v/>
      </c>
      <c r="AH47" s="278" t="str">
        <f>IFERROR(_xlfn.XLOOKUP(確報【５月】!$AE47,台帳表ｓ[整理番号],台帳表ｓ[請求書発行番号]),"")</f>
        <v/>
      </c>
      <c r="AI47" s="269" t="str">
        <f>IFERROR(_xlfn.XLOOKUP(確報【５月】!$AE47,台帳表ｓ[整理番号],台帳表ｓ[繁閑調整金]),"")</f>
        <v/>
      </c>
      <c r="AJ47" s="275"/>
      <c r="AL47" s="202" t="str">
        <f>IFERROR(_xlfn.XLOOKUP(確報【５月】!AK47,台帳表ｔ[整理番号],台帳表ｔ[繁閑調整]),"")</f>
        <v/>
      </c>
      <c r="AM47" s="277" t="str">
        <f>IFERROR(_xlfn.XLOOKUP(確報【５月】!AK47,台帳表ｔ[整理番号],台帳表ｔ[精算
グループ]),"")</f>
        <v/>
      </c>
      <c r="AN47" s="278" t="str">
        <f>IFERROR(_xlfn.XLOOKUP(確報【５月】!AK47,台帳表ｔ[整理番号],台帳表ｔ[請求書発行番号]),"")</f>
        <v/>
      </c>
      <c r="AO47" s="269" t="str">
        <f>IFERROR(_xlfn.XLOOKUP(確報【５月】!AK47,台帳表ｔ[整理番号],台帳表ｔ[繁閑調整金]),"")</f>
        <v/>
      </c>
      <c r="AP47" s="275"/>
      <c r="AR47" s="202" t="str">
        <f>IFERROR(_xlfn.XLOOKUP(確報【５月】!AQ47,台帳表ｋ[整理番号],台帳表ｋ[繁閑調整]),"")</f>
        <v/>
      </c>
      <c r="AS47" s="277" t="str">
        <f>IFERROR(_xlfn.XLOOKUP(確報【５月】!AQ47,台帳表ｋ[整理番号],台帳表ｋ[精算
グループ]),"")</f>
        <v/>
      </c>
      <c r="AT47" s="278" t="str">
        <f>IFERROR(_xlfn.XLOOKUP(確報【５月】!AQ47,台帳表ｋ[整理番号],台帳表ｋ[請求書発行番号]),"")</f>
        <v/>
      </c>
      <c r="AU47" s="269" t="str">
        <f>IFERROR(_xlfn.XLOOKUP(確報【５月】!AQ47,台帳表ｋ[整理番号],台帳表ｋ[繁閑調整金]),"")</f>
        <v/>
      </c>
      <c r="AV47" s="275"/>
      <c r="AX47" s="202" t="str">
        <f>IFERROR(_xlfn.XLOOKUP(確報【５月】!AW47,台帳表ｋ[整理番号],台帳表ｋ[繁閑調整]),"")</f>
        <v/>
      </c>
      <c r="AY47" s="277" t="str">
        <f>IFERROR(_xlfn.XLOOKUP(確報【５月】!AW47,台帳表ｋ[整理番号],台帳表ｋ[精算
グループ]),"")</f>
        <v/>
      </c>
      <c r="AZ47" s="278" t="str">
        <f>IFERROR(_xlfn.XLOOKUP(確報【５月】!AW47,台帳表ｋ[整理番号],台帳表ｋ[請求書発行番号]),"")</f>
        <v/>
      </c>
      <c r="BA47" s="269" t="str">
        <f>IFERROR(_xlfn.XLOOKUP(確報【５月】!AW47,台帳表ｋ[整理番号],台帳表ｋ[繁閑調整金]),"")</f>
        <v/>
      </c>
    </row>
    <row r="48" spans="1:53" ht="16.350000000000001" customHeight="1" thickBot="1">
      <c r="A48" s="927"/>
      <c r="B48" s="927"/>
      <c r="C48" s="927"/>
      <c r="D48" s="976"/>
      <c r="E48" s="926" t="s">
        <v>16500</v>
      </c>
      <c r="F48" s="234" t="s">
        <v>16501</v>
      </c>
      <c r="G48" s="235"/>
      <c r="H48" s="236" t="s">
        <v>16677</v>
      </c>
      <c r="I48" s="237"/>
      <c r="J48" s="238" t="s">
        <v>16677</v>
      </c>
      <c r="K48" s="239">
        <f>SUMIFS(台帳表ｓ[金額],台帳表ｓ[精算
グループ],確報【５月】!$H48,台帳表ｓ[入金月（月のみ）],確報【５月】!$A$1,台帳表ｓ[ＮＣ区分],"埼玉")+SUMIFS(測量台帳1ｓ[入金額],測量台帳1ｓ[精算
グループ],確報【５月】!$H48,測量台帳1ｓ[入金月（月のみ）],確報【５月】!$A$1,測量台帳1ｓ[NC区分],"埼玉")+SUMIFS(測量台帳1__2ｓ[入金額(後)],測量台帳1__2ｓ[精算
グループ(後)],確報【５月】!$H48,測量台帳1__2ｓ[入金月(後)（月のみ）],確報【５月】!$A$1,測量台帳1__2ｓ[NC区分],"埼玉")</f>
        <v>0</v>
      </c>
      <c r="L48" s="240" t="s">
        <v>16677</v>
      </c>
      <c r="M48" s="239">
        <f>SUMIFS(台帳表ｓ[金額],台帳表ｓ[精算
グループ],確報【５月】!$H48,台帳表ｓ[入金月（月のみ）],確報【５月】!$A$1,台帳表ｓ[ＮＣ区分],"北部")+SUMIFS(測量台帳1ｓ[入金額],測量台帳1ｓ[精算
グループ],確報【５月】!$H48,測量台帳1ｓ[入金月（月のみ）],確報【５月】!$A$1,測量台帳1ｓ[NC区分],"北部")+SUMIFS(測量台帳1__2ｓ[入金額(後)],測量台帳1__2ｓ[精算
グループ(後)],確報【５月】!$H48,測量台帳1__2ｓ[入金月(後)（月のみ）],確報【５月】!$A$1,測量台帳1__2ｓ[NC区分],"北部")</f>
        <v>0</v>
      </c>
      <c r="N48" s="240" t="s">
        <v>16677</v>
      </c>
      <c r="O48" s="241"/>
      <c r="P48" s="236" t="s">
        <v>16677</v>
      </c>
      <c r="Q48" s="241"/>
      <c r="R48" s="236" t="s">
        <v>16677</v>
      </c>
      <c r="S48" s="239"/>
      <c r="T48" s="240" t="s">
        <v>16677</v>
      </c>
      <c r="U48" s="241"/>
      <c r="V48" s="236" t="s">
        <v>16677</v>
      </c>
      <c r="W48" s="241" cm="1">
        <f t="array" ref="W48">INDEX(設備G入力用!$F$2:$Q$72,ROW(A43), MATCH($A$1,設備G入力用!$F$2:$Q$2,0))</f>
        <v>0</v>
      </c>
      <c r="X48" s="242">
        <f t="shared" si="7"/>
        <v>0</v>
      </c>
      <c r="Y48" s="180">
        <f>SUM(X48:X48)</f>
        <v>0</v>
      </c>
      <c r="Z48" s="13"/>
      <c r="AA48" s="983"/>
      <c r="AB48" s="299" t="s">
        <v>16677</v>
      </c>
      <c r="AC48" s="112">
        <f t="shared" si="8"/>
        <v>0</v>
      </c>
      <c r="AD48" s="10"/>
      <c r="AE48" s="10"/>
      <c r="AF48" s="202" t="str">
        <f>IFERROR(_xlfn.XLOOKUP(確報【５月】!$AE48,台帳表ｓ[整理番号],台帳表ｓ[繁閑調整]),"")</f>
        <v/>
      </c>
      <c r="AG48" s="277" t="str">
        <f>IFERROR(_xlfn.XLOOKUP(確報【５月】!$AE48,台帳表ｓ[整理番号],台帳表ｓ[精算
グループ]),"")</f>
        <v/>
      </c>
      <c r="AH48" s="278" t="str">
        <f>IFERROR(_xlfn.XLOOKUP(確報【５月】!$AE48,台帳表ｓ[整理番号],台帳表ｓ[請求書発行番号]),"")</f>
        <v/>
      </c>
      <c r="AI48" s="269" t="str">
        <f>IFERROR(_xlfn.XLOOKUP(確報【５月】!$AE48,台帳表ｓ[整理番号],台帳表ｓ[繁閑調整金]),"")</f>
        <v/>
      </c>
      <c r="AJ48" s="275"/>
      <c r="AL48" s="202" t="str">
        <f>IFERROR(_xlfn.XLOOKUP(確報【５月】!AK48,台帳表ｔ[整理番号],台帳表ｔ[繁閑調整]),"")</f>
        <v/>
      </c>
      <c r="AM48" s="277" t="str">
        <f>IFERROR(_xlfn.XLOOKUP(確報【５月】!AK48,台帳表ｔ[整理番号],台帳表ｔ[精算
グループ]),"")</f>
        <v/>
      </c>
      <c r="AN48" s="278" t="str">
        <f>IFERROR(_xlfn.XLOOKUP(確報【５月】!AK48,台帳表ｔ[整理番号],台帳表ｔ[請求書発行番号]),"")</f>
        <v/>
      </c>
      <c r="AO48" s="269" t="str">
        <f>IFERROR(_xlfn.XLOOKUP(確報【５月】!AK48,台帳表ｔ[整理番号],台帳表ｔ[繁閑調整金]),"")</f>
        <v/>
      </c>
      <c r="AP48" s="275"/>
      <c r="AR48" s="202" t="str">
        <f>IFERROR(_xlfn.XLOOKUP(確報【５月】!AQ48,台帳表ｋ[整理番号],台帳表ｋ[繁閑調整]),"")</f>
        <v/>
      </c>
      <c r="AS48" s="277" t="str">
        <f>IFERROR(_xlfn.XLOOKUP(確報【５月】!AQ48,台帳表ｋ[整理番号],台帳表ｋ[精算
グループ]),"")</f>
        <v/>
      </c>
      <c r="AT48" s="278" t="str">
        <f>IFERROR(_xlfn.XLOOKUP(確報【５月】!AQ48,台帳表ｋ[整理番号],台帳表ｋ[請求書発行番号]),"")</f>
        <v/>
      </c>
      <c r="AU48" s="269" t="str">
        <f>IFERROR(_xlfn.XLOOKUP(確報【５月】!AQ48,台帳表ｋ[整理番号],台帳表ｋ[繁閑調整金]),"")</f>
        <v/>
      </c>
      <c r="AV48" s="275"/>
      <c r="AX48" s="202" t="str">
        <f>IFERROR(_xlfn.XLOOKUP(確報【５月】!AW48,台帳表ｋ[整理番号],台帳表ｋ[繁閑調整]),"")</f>
        <v/>
      </c>
      <c r="AY48" s="277" t="str">
        <f>IFERROR(_xlfn.XLOOKUP(確報【５月】!AW48,台帳表ｋ[整理番号],台帳表ｋ[精算
グループ]),"")</f>
        <v/>
      </c>
      <c r="AZ48" s="278" t="str">
        <f>IFERROR(_xlfn.XLOOKUP(確報【５月】!AW48,台帳表ｋ[整理番号],台帳表ｋ[請求書発行番号]),"")</f>
        <v/>
      </c>
      <c r="BA48" s="269" t="str">
        <f>IFERROR(_xlfn.XLOOKUP(確報【５月】!AW48,台帳表ｋ[整理番号],台帳表ｋ[繁閑調整金]),"")</f>
        <v/>
      </c>
    </row>
    <row r="49" spans="1:53" ht="16.350000000000001" customHeight="1">
      <c r="A49" s="927"/>
      <c r="B49" s="927"/>
      <c r="C49" s="927"/>
      <c r="D49" s="976"/>
      <c r="E49" s="927"/>
      <c r="F49" s="68" t="s">
        <v>16507</v>
      </c>
      <c r="G49" s="52" t="s">
        <v>16606</v>
      </c>
      <c r="H49" s="177" t="s">
        <v>16508</v>
      </c>
      <c r="I49" s="178"/>
      <c r="J49" s="81" t="s">
        <v>620</v>
      </c>
      <c r="K49" s="82">
        <f>SUMIFS(台帳表ｓ[金額],台帳表ｓ[精算
グループ],確報【５月】!$H49,台帳表ｓ[入金月（月のみ）],確報【５月】!$A$1,台帳表ｓ[ＮＣ区分],"埼玉")+SUMIFS(測量台帳1ｓ[入金額],測量台帳1ｓ[精算
グループ],確報【５月】!$H49,測量台帳1ｓ[入金月（月のみ）],確報【５月】!$A$1,測量台帳1ｓ[NC区分],"埼玉")+SUMIFS(測量台帳1__2ｓ[入金額(後)],測量台帳1__2ｓ[精算
グループ(後)],確報【５月】!$H49,測量台帳1__2ｓ[入金月(後)（月のみ）],確報【５月】!$A$1,測量台帳1__2ｓ[NC区分],"埼玉")</f>
        <v>0</v>
      </c>
      <c r="L49" s="81" t="s">
        <v>620</v>
      </c>
      <c r="M49" s="82">
        <f>SUMIFS(台帳表ｓ[金額],台帳表ｓ[精算
グループ],確報【５月】!$H49,台帳表ｓ[入金月（月のみ）],確報【５月】!$A$1,台帳表ｓ[ＮＣ区分],"北部")+SUMIFS(測量台帳1ｓ[入金額],測量台帳1ｓ[精算
グループ],確報【５月】!$H49,測量台帳1ｓ[入金月（月のみ）],確報【５月】!$A$1,測量台帳1ｓ[NC区分],"北部")+SUMIFS(測量台帳1__2ｓ[入金額(後)],測量台帳1__2ｓ[精算
グループ(後)],確報【５月】!$H49,測量台帳1__2ｓ[入金月(後)（月のみ）],確報【５月】!$A$1,測量台帳1__2ｓ[NC区分],"北部")</f>
        <v>0</v>
      </c>
      <c r="N49" s="69" t="s">
        <v>620</v>
      </c>
      <c r="O49" s="70"/>
      <c r="P49" s="177" t="s">
        <v>620</v>
      </c>
      <c r="Q49" s="70"/>
      <c r="R49" s="177" t="s">
        <v>620</v>
      </c>
      <c r="S49" s="82"/>
      <c r="T49" s="69" t="s">
        <v>620</v>
      </c>
      <c r="U49" s="70"/>
      <c r="V49" s="177" t="s">
        <v>620</v>
      </c>
      <c r="W49" s="70" cm="1">
        <f t="array" ref="W49">INDEX(設備G入力用!$F$2:$Q$72,ROW(A44), MATCH($A$1,設備G入力用!$F$2:$Q$2,0))</f>
        <v>0</v>
      </c>
      <c r="X49" s="71">
        <f t="shared" si="7"/>
        <v>0</v>
      </c>
      <c r="Y49" s="24"/>
      <c r="Z49" s="13"/>
      <c r="AA49" s="983"/>
      <c r="AB49" s="299" t="s">
        <v>620</v>
      </c>
      <c r="AC49" s="112">
        <f t="shared" si="8"/>
        <v>0</v>
      </c>
      <c r="AD49" s="10"/>
      <c r="AE49" s="10"/>
      <c r="AF49" s="202" t="str">
        <f>IFERROR(_xlfn.XLOOKUP(確報【５月】!$AE49,台帳表ｓ[整理番号],台帳表ｓ[繁閑調整]),"")</f>
        <v/>
      </c>
      <c r="AG49" s="277" t="str">
        <f>IFERROR(_xlfn.XLOOKUP(確報【５月】!$AE49,台帳表ｓ[整理番号],台帳表ｓ[精算
グループ]),"")</f>
        <v/>
      </c>
      <c r="AH49" s="278" t="str">
        <f>IFERROR(_xlfn.XLOOKUP(確報【５月】!$AE49,台帳表ｓ[整理番号],台帳表ｓ[請求書発行番号]),"")</f>
        <v/>
      </c>
      <c r="AI49" s="269" t="str">
        <f>IFERROR(_xlfn.XLOOKUP(確報【５月】!$AE49,台帳表ｓ[整理番号],台帳表ｓ[繁閑調整金]),"")</f>
        <v/>
      </c>
      <c r="AJ49" s="275"/>
      <c r="AL49" s="202" t="str">
        <f>IFERROR(_xlfn.XLOOKUP(確報【５月】!AK49,台帳表ｔ[整理番号],台帳表ｔ[繁閑調整]),"")</f>
        <v/>
      </c>
      <c r="AM49" s="277" t="str">
        <f>IFERROR(_xlfn.XLOOKUP(確報【５月】!AK49,台帳表ｔ[整理番号],台帳表ｔ[精算
グループ]),"")</f>
        <v/>
      </c>
      <c r="AN49" s="278" t="str">
        <f>IFERROR(_xlfn.XLOOKUP(確報【５月】!AK49,台帳表ｔ[整理番号],台帳表ｔ[請求書発行番号]),"")</f>
        <v/>
      </c>
      <c r="AO49" s="269" t="str">
        <f>IFERROR(_xlfn.XLOOKUP(確報【５月】!AK49,台帳表ｔ[整理番号],台帳表ｔ[繁閑調整金]),"")</f>
        <v/>
      </c>
      <c r="AP49" s="275"/>
      <c r="AR49" s="202" t="str">
        <f>IFERROR(_xlfn.XLOOKUP(確報【５月】!AQ49,台帳表ｋ[整理番号],台帳表ｋ[繁閑調整]),"")</f>
        <v/>
      </c>
      <c r="AS49" s="277" t="str">
        <f>IFERROR(_xlfn.XLOOKUP(確報【５月】!AQ49,台帳表ｋ[整理番号],台帳表ｋ[精算
グループ]),"")</f>
        <v/>
      </c>
      <c r="AT49" s="278" t="str">
        <f>IFERROR(_xlfn.XLOOKUP(確報【５月】!AQ49,台帳表ｋ[整理番号],台帳表ｋ[請求書発行番号]),"")</f>
        <v/>
      </c>
      <c r="AU49" s="269" t="str">
        <f>IFERROR(_xlfn.XLOOKUP(確報【５月】!AQ49,台帳表ｋ[整理番号],台帳表ｋ[繁閑調整金]),"")</f>
        <v/>
      </c>
      <c r="AV49" s="275"/>
      <c r="AX49" s="202" t="str">
        <f>IFERROR(_xlfn.XLOOKUP(確報【５月】!AW49,台帳表ｋ[整理番号],台帳表ｋ[繁閑調整]),"")</f>
        <v/>
      </c>
      <c r="AY49" s="277" t="str">
        <f>IFERROR(_xlfn.XLOOKUP(確報【５月】!AW49,台帳表ｋ[整理番号],台帳表ｋ[精算
グループ]),"")</f>
        <v/>
      </c>
      <c r="AZ49" s="278" t="str">
        <f>IFERROR(_xlfn.XLOOKUP(確報【５月】!AW49,台帳表ｋ[整理番号],台帳表ｋ[請求書発行番号]),"")</f>
        <v/>
      </c>
      <c r="BA49" s="269" t="str">
        <f>IFERROR(_xlfn.XLOOKUP(確報【５月】!AW49,台帳表ｋ[整理番号],台帳表ｋ[繁閑調整金]),"")</f>
        <v/>
      </c>
    </row>
    <row r="50" spans="1:53" ht="16.350000000000001" customHeight="1">
      <c r="A50" s="927"/>
      <c r="B50" s="927"/>
      <c r="C50" s="927"/>
      <c r="D50" s="976"/>
      <c r="E50" s="927"/>
      <c r="F50" s="25" t="s">
        <v>16503</v>
      </c>
      <c r="G50" s="52" t="s">
        <v>16606</v>
      </c>
      <c r="H50" s="45" t="s">
        <v>16504</v>
      </c>
      <c r="I50" s="46"/>
      <c r="J50" s="78" t="s">
        <v>16504</v>
      </c>
      <c r="K50" s="40">
        <f>SUMIFS(台帳表ｓ[金額],台帳表ｓ[精算
グループ],確報【５月】!$H50,台帳表ｓ[入金月（月のみ）],確報【５月】!$A$1,台帳表ｓ[ＮＣ区分],"埼玉")+SUMIFS(測量台帳1ｓ[入金額],測量台帳1ｓ[精算
グループ],確報【５月】!$H50,測量台帳1ｓ[入金月（月のみ）],確報【５月】!$A$1,測量台帳1ｓ[NC区分],"埼玉")+SUMIFS(測量台帳1__2ｓ[入金額(後)],測量台帳1__2ｓ[精算
グループ(後)],確報【５月】!$H50,測量台帳1__2ｓ[入金月(後)（月のみ）],確報【５月】!$A$1,測量台帳1__2ｓ[NC区分],"埼玉")</f>
        <v>0</v>
      </c>
      <c r="L50" s="78" t="s">
        <v>16504</v>
      </c>
      <c r="M50" s="40">
        <f>SUMIFS(台帳表ｓ[金額],台帳表ｓ[精算
グループ],確報【５月】!$H50,台帳表ｓ[入金月（月のみ）],確報【５月】!$A$1,台帳表ｓ[ＮＣ区分],"北部")+SUMIFS(測量台帳1ｓ[入金額],測量台帳1ｓ[精算
グループ],確報【５月】!$H50,測量台帳1ｓ[入金月（月のみ）],確報【５月】!$A$1,測量台帳1ｓ[NC区分],"北部")+SUMIFS(測量台帳1__2ｓ[入金額(後)],測量台帳1__2ｓ[精算
グループ(後)],確報【５月】!$H50,測量台帳1__2ｓ[入金月(後)（月のみ）],確報【５月】!$A$1,測量台帳1__2ｓ[NC区分],"北部")</f>
        <v>0</v>
      </c>
      <c r="N50" s="60" t="s">
        <v>16504</v>
      </c>
      <c r="O50" s="61"/>
      <c r="P50" s="45" t="s">
        <v>16612</v>
      </c>
      <c r="Q50" s="61"/>
      <c r="R50" s="45" t="s">
        <v>16612</v>
      </c>
      <c r="S50" s="40"/>
      <c r="T50" s="60" t="s">
        <v>16612</v>
      </c>
      <c r="U50" s="61"/>
      <c r="V50" s="45" t="s">
        <v>16612</v>
      </c>
      <c r="W50" s="61" cm="1">
        <f t="array" ref="W50">INDEX(設備G入力用!$F$2:$Q$72,ROW(A45), MATCH($A$1,設備G入力用!$F$2:$Q$2,0))</f>
        <v>0</v>
      </c>
      <c r="X50" s="30">
        <f t="shared" si="7"/>
        <v>0</v>
      </c>
      <c r="Y50" s="24"/>
      <c r="Z50" s="13"/>
      <c r="AA50" s="983"/>
      <c r="AB50" s="299" t="s">
        <v>16612</v>
      </c>
      <c r="AC50" s="112">
        <f t="shared" si="8"/>
        <v>0</v>
      </c>
      <c r="AD50" s="10"/>
      <c r="AE50" s="10"/>
      <c r="AF50" s="202" t="str">
        <f>IFERROR(_xlfn.XLOOKUP(確報【５月】!$AE50,台帳表ｓ[整理番号],台帳表ｓ[繁閑調整]),"")</f>
        <v/>
      </c>
      <c r="AG50" s="277" t="str">
        <f>IFERROR(_xlfn.XLOOKUP(確報【５月】!$AE50,台帳表ｓ[整理番号],台帳表ｓ[精算
グループ]),"")</f>
        <v/>
      </c>
      <c r="AH50" s="278" t="str">
        <f>IFERROR(_xlfn.XLOOKUP(確報【５月】!$AE50,台帳表ｓ[整理番号],台帳表ｓ[請求書発行番号]),"")</f>
        <v/>
      </c>
      <c r="AI50" s="269" t="str">
        <f>IFERROR(_xlfn.XLOOKUP(確報【５月】!$AE50,台帳表ｓ[整理番号],台帳表ｓ[繁閑調整金]),"")</f>
        <v/>
      </c>
      <c r="AJ50" s="276"/>
      <c r="AL50" s="202" t="str">
        <f>IFERROR(_xlfn.XLOOKUP(確報【５月】!AK50,台帳表ｔ[整理番号],台帳表ｔ[繁閑調整]),"")</f>
        <v/>
      </c>
      <c r="AM50" s="277" t="str">
        <f>IFERROR(_xlfn.XLOOKUP(確報【５月】!AK50,台帳表ｔ[整理番号],台帳表ｔ[精算
グループ]),"")</f>
        <v/>
      </c>
      <c r="AN50" s="278" t="str">
        <f>IFERROR(_xlfn.XLOOKUP(確報【５月】!AK50,台帳表ｔ[整理番号],台帳表ｔ[請求書発行番号]),"")</f>
        <v/>
      </c>
      <c r="AO50" s="269" t="str">
        <f>IFERROR(_xlfn.XLOOKUP(確報【５月】!AK50,台帳表ｔ[整理番号],台帳表ｔ[繁閑調整金]),"")</f>
        <v/>
      </c>
      <c r="AP50" s="275"/>
      <c r="AR50" s="202" t="str">
        <f>IFERROR(_xlfn.XLOOKUP(確報【５月】!AQ50,台帳表ｋ[整理番号],台帳表ｋ[繁閑調整]),"")</f>
        <v/>
      </c>
      <c r="AS50" s="277" t="str">
        <f>IFERROR(_xlfn.XLOOKUP(確報【５月】!AQ50,台帳表ｋ[整理番号],台帳表ｋ[精算
グループ]),"")</f>
        <v/>
      </c>
      <c r="AT50" s="278" t="str">
        <f>IFERROR(_xlfn.XLOOKUP(確報【５月】!AQ50,台帳表ｋ[整理番号],台帳表ｋ[請求書発行番号]),"")</f>
        <v/>
      </c>
      <c r="AU50" s="269" t="str">
        <f>IFERROR(_xlfn.XLOOKUP(確報【５月】!AQ50,台帳表ｋ[整理番号],台帳表ｋ[繁閑調整金]),"")</f>
        <v/>
      </c>
      <c r="AV50" s="275"/>
      <c r="AX50" s="202" t="str">
        <f>IFERROR(_xlfn.XLOOKUP(確報【５月】!AW50,台帳表ｋ[整理番号],台帳表ｋ[繁閑調整]),"")</f>
        <v/>
      </c>
      <c r="AY50" s="277" t="str">
        <f>IFERROR(_xlfn.XLOOKUP(確報【５月】!AW50,台帳表ｋ[整理番号],台帳表ｋ[精算
グループ]),"")</f>
        <v/>
      </c>
      <c r="AZ50" s="278" t="str">
        <f>IFERROR(_xlfn.XLOOKUP(確報【５月】!AW50,台帳表ｋ[整理番号],台帳表ｋ[請求書発行番号]),"")</f>
        <v/>
      </c>
      <c r="BA50" s="269" t="str">
        <f>IFERROR(_xlfn.XLOOKUP(確報【５月】!AW50,台帳表ｋ[整理番号],台帳表ｋ[繁閑調整金]),"")</f>
        <v/>
      </c>
    </row>
    <row r="51" spans="1:53" ht="16.350000000000001" customHeight="1" thickBot="1">
      <c r="A51" s="927"/>
      <c r="B51" s="927"/>
      <c r="C51" s="927"/>
      <c r="D51" s="976"/>
      <c r="E51" s="927"/>
      <c r="F51" s="25" t="s">
        <v>16505</v>
      </c>
      <c r="G51" s="52" t="s">
        <v>16606</v>
      </c>
      <c r="H51" s="45" t="s">
        <v>16506</v>
      </c>
      <c r="I51" s="46"/>
      <c r="J51" s="78" t="s">
        <v>16506</v>
      </c>
      <c r="K51" s="40">
        <f>SUMIFS(台帳表ｓ[金額],台帳表ｓ[精算
グループ],確報【５月】!$H51,台帳表ｓ[入金月（月のみ）],確報【５月】!$A$1,台帳表ｓ[ＮＣ区分],"埼玉")+SUMIFS(測量台帳1ｓ[入金額],測量台帳1ｓ[精算
グループ],確報【５月】!$H51,測量台帳1ｓ[入金月（月のみ）],確報【５月】!$A$1,測量台帳1ｓ[NC区分],"埼玉")+SUMIFS(測量台帳1__2ｓ[入金額(後)],測量台帳1__2ｓ[精算
グループ(後)],確報【５月】!$H51,測量台帳1__2ｓ[入金月(後)（月のみ）],確報【５月】!$A$1,測量台帳1__2ｓ[NC区分],"埼玉")</f>
        <v>0</v>
      </c>
      <c r="L51" s="78" t="s">
        <v>16506</v>
      </c>
      <c r="M51" s="40">
        <f>SUMIFS(台帳表ｓ[金額],台帳表ｓ[精算
グループ],確報【５月】!$H51,台帳表ｓ[入金月（月のみ）],確報【５月】!$A$1,台帳表ｓ[ＮＣ区分],"北部")+SUMIFS(測量台帳1ｓ[入金額],測量台帳1ｓ[精算
グループ],確報【５月】!$H51,測量台帳1ｓ[入金月（月のみ）],確報【５月】!$A$1,測量台帳1ｓ[NC区分],"北部")+SUMIFS(測量台帳1__2ｓ[入金額(後)],測量台帳1__2ｓ[精算
グループ(後)],確報【５月】!$H51,測量台帳1__2ｓ[入金月(後)（月のみ）],確報【５月】!$A$1,測量台帳1__2ｓ[NC区分],"北部")</f>
        <v>0</v>
      </c>
      <c r="N51" s="60" t="s">
        <v>16506</v>
      </c>
      <c r="O51" s="61"/>
      <c r="P51" s="45" t="s">
        <v>315</v>
      </c>
      <c r="Q51" s="61"/>
      <c r="R51" s="45" t="s">
        <v>315</v>
      </c>
      <c r="S51" s="40"/>
      <c r="T51" s="60" t="s">
        <v>315</v>
      </c>
      <c r="U51" s="61"/>
      <c r="V51" s="45" t="s">
        <v>315</v>
      </c>
      <c r="W51" s="61" cm="1">
        <f t="array" ref="W51">INDEX(設備G入力用!$F$2:$Q$72,ROW(A46), MATCH($A$1,設備G入力用!$F$2:$Q$2,0))</f>
        <v>0</v>
      </c>
      <c r="X51" s="30">
        <f t="shared" si="7"/>
        <v>0</v>
      </c>
      <c r="AA51" s="983"/>
      <c r="AB51" s="299" t="s">
        <v>315</v>
      </c>
      <c r="AC51" s="112">
        <f t="shared" si="8"/>
        <v>0</v>
      </c>
      <c r="AD51" s="10"/>
      <c r="AE51" s="10"/>
      <c r="AF51" s="202" t="str">
        <f>IFERROR(_xlfn.XLOOKUP(確報【５月】!$AE51,台帳表ｓ[整理番号],台帳表ｓ[繁閑調整]),"")</f>
        <v/>
      </c>
      <c r="AG51" s="277" t="str">
        <f>IFERROR(_xlfn.XLOOKUP(確報【５月】!$AE51,台帳表ｓ[整理番号],台帳表ｓ[精算
グループ]),"")</f>
        <v/>
      </c>
      <c r="AH51" s="278" t="str">
        <f>IFERROR(_xlfn.XLOOKUP(確報【５月】!$AE51,台帳表ｓ[整理番号],台帳表ｓ[請求書発行番号]),"")</f>
        <v/>
      </c>
      <c r="AI51" s="269" t="str">
        <f>IFERROR(_xlfn.XLOOKUP(確報【５月】!$AE51,台帳表ｓ[整理番号],台帳表ｓ[繁閑調整金]),"")</f>
        <v/>
      </c>
      <c r="AJ51" s="276"/>
      <c r="AL51" s="202" t="str">
        <f>IFERROR(_xlfn.XLOOKUP(確報【５月】!AK51,台帳表ｔ[整理番号],台帳表ｔ[繁閑調整]),"")</f>
        <v/>
      </c>
      <c r="AM51" s="277" t="str">
        <f>IFERROR(_xlfn.XLOOKUP(確報【５月】!AK51,台帳表ｔ[整理番号],台帳表ｔ[精算
グループ]),"")</f>
        <v/>
      </c>
      <c r="AN51" s="278" t="str">
        <f>IFERROR(_xlfn.XLOOKUP(確報【５月】!AK51,台帳表ｔ[整理番号],台帳表ｔ[請求書発行番号]),"")</f>
        <v/>
      </c>
      <c r="AO51" s="269" t="str">
        <f>IFERROR(_xlfn.XLOOKUP(確報【５月】!AK51,台帳表ｔ[整理番号],台帳表ｔ[繁閑調整金]),"")</f>
        <v/>
      </c>
      <c r="AP51" s="275"/>
      <c r="AR51" s="202" t="str">
        <f>IFERROR(_xlfn.XLOOKUP(確報【５月】!AQ51,台帳表ｋ[整理番号],台帳表ｋ[繁閑調整]),"")</f>
        <v/>
      </c>
      <c r="AS51" s="277" t="str">
        <f>IFERROR(_xlfn.XLOOKUP(確報【５月】!AQ51,台帳表ｋ[整理番号],台帳表ｋ[精算
グループ]),"")</f>
        <v/>
      </c>
      <c r="AT51" s="278" t="str">
        <f>IFERROR(_xlfn.XLOOKUP(確報【５月】!AQ51,台帳表ｋ[整理番号],台帳表ｋ[請求書発行番号]),"")</f>
        <v/>
      </c>
      <c r="AU51" s="269" t="str">
        <f>IFERROR(_xlfn.XLOOKUP(確報【５月】!AQ51,台帳表ｋ[整理番号],台帳表ｋ[繁閑調整金]),"")</f>
        <v/>
      </c>
      <c r="AV51" s="275"/>
      <c r="AX51" s="202" t="str">
        <f>IFERROR(_xlfn.XLOOKUP(確報【５月】!AW51,台帳表ｋ[整理番号],台帳表ｋ[繁閑調整]),"")</f>
        <v/>
      </c>
      <c r="AY51" s="277" t="str">
        <f>IFERROR(_xlfn.XLOOKUP(確報【５月】!AW51,台帳表ｋ[整理番号],台帳表ｋ[精算
グループ]),"")</f>
        <v/>
      </c>
      <c r="AZ51" s="278" t="str">
        <f>IFERROR(_xlfn.XLOOKUP(確報【５月】!AW51,台帳表ｋ[整理番号],台帳表ｋ[請求書発行番号]),"")</f>
        <v/>
      </c>
      <c r="BA51" s="269" t="str">
        <f>IFERROR(_xlfn.XLOOKUP(確報【５月】!AW51,台帳表ｋ[整理番号],台帳表ｋ[繁閑調整金]),"")</f>
        <v/>
      </c>
    </row>
    <row r="52" spans="1:53" ht="16.350000000000001" customHeight="1" thickBot="1">
      <c r="A52" s="927"/>
      <c r="B52" s="927"/>
      <c r="C52" s="927"/>
      <c r="D52" s="979"/>
      <c r="E52" s="928"/>
      <c r="F52" s="25" t="s">
        <v>16509</v>
      </c>
      <c r="G52" s="52" t="s">
        <v>16606</v>
      </c>
      <c r="H52" s="45"/>
      <c r="I52" s="46"/>
      <c r="J52" s="78"/>
      <c r="K52" s="40">
        <f>SUMIFS(台帳表ｓ[金額],台帳表ｓ[精算
グループ],確報【５月】!$H52,台帳表ｓ[入金月（月のみ）],確報【５月】!$A$1,台帳表ｓ[ＮＣ区分],"埼玉")+SUMIFS(測量台帳1ｓ[入金額],測量台帳1ｓ[精算
グループ],確報【５月】!$H52,測量台帳1ｓ[入金月（月のみ）],確報【５月】!$A$1,測量台帳1ｓ[NC区分],"埼玉")+SUMIFS(測量台帳1__2ｓ[入金額(後)],測量台帳1__2ｓ[精算
グループ(後)],確報【５月】!$H52,測量台帳1__2ｓ[入金月(後)（月のみ）],確報【５月】!$A$1,測量台帳1__2ｓ[NC区分],"埼玉")</f>
        <v>0</v>
      </c>
      <c r="L52" s="78"/>
      <c r="M52" s="40">
        <f>SUMIFS(台帳表ｓ[金額],台帳表ｓ[精算
グループ],確報【５月】!$H52,台帳表ｓ[入金月（月のみ）],確報【５月】!$A$1,台帳表ｓ[ＮＣ区分],"北部")+SUMIFS(測量台帳1ｓ[入金額],測量台帳1ｓ[精算
グループ],確報【５月】!$H52,測量台帳1ｓ[入金月（月のみ）],確報【５月】!$A$1,測量台帳1ｓ[NC区分],"北部")+SUMIFS(測量台帳1__2ｓ[入金額(後)],測量台帳1__2ｓ[精算
グループ(後)],確報【５月】!$H52,測量台帳1__2ｓ[入金月(後)（月のみ）],確報【５月】!$A$1,測量台帳1__2ｓ[NC区分],"北部")</f>
        <v>0</v>
      </c>
      <c r="N52" s="60"/>
      <c r="O52" s="61"/>
      <c r="P52" s="45"/>
      <c r="Q52" s="61"/>
      <c r="R52" s="45"/>
      <c r="S52" s="40"/>
      <c r="T52" s="60"/>
      <c r="U52" s="61"/>
      <c r="V52" s="45"/>
      <c r="W52" s="649" cm="1">
        <f t="array" ref="W52">INDEX(設備G入力用!$F$2:$Q$72,ROW(A47), MATCH($A$1,設備G入力用!$F$2:$Q$2,0))</f>
        <v>0</v>
      </c>
      <c r="X52" s="30">
        <f t="shared" si="7"/>
        <v>0</v>
      </c>
      <c r="Y52" s="16">
        <f>SUM(X49:X52)</f>
        <v>0</v>
      </c>
      <c r="Z52" s="13" t="s">
        <v>16622</v>
      </c>
      <c r="AA52" s="984"/>
      <c r="AB52" s="299" t="s">
        <v>16623</v>
      </c>
      <c r="AC52" s="172">
        <f t="shared" si="8"/>
        <v>0</v>
      </c>
      <c r="AD52" s="10"/>
      <c r="AE52" s="10"/>
      <c r="AF52" s="202" t="str">
        <f>IFERROR(_xlfn.XLOOKUP(確報【５月】!$AE52,台帳表ｓ[整理番号],台帳表ｓ[繁閑調整]),"")</f>
        <v/>
      </c>
      <c r="AG52" s="277" t="str">
        <f>IFERROR(_xlfn.XLOOKUP(確報【５月】!$AE52,台帳表ｓ[整理番号],台帳表ｓ[精算
グループ]),"")</f>
        <v/>
      </c>
      <c r="AH52" s="278" t="str">
        <f>IFERROR(_xlfn.XLOOKUP(確報【５月】!$AE52,台帳表ｓ[整理番号],台帳表ｓ[請求書発行番号]),"")</f>
        <v/>
      </c>
      <c r="AI52" s="269" t="str">
        <f>IFERROR(_xlfn.XLOOKUP(確報【５月】!$AE52,台帳表ｓ[整理番号],台帳表ｓ[繁閑調整金]),"")</f>
        <v/>
      </c>
      <c r="AJ52" s="275"/>
      <c r="AL52" s="202" t="str">
        <f>IFERROR(_xlfn.XLOOKUP(確報【５月】!AK52,台帳表ｔ[整理番号],台帳表ｔ[繁閑調整]),"")</f>
        <v/>
      </c>
      <c r="AM52" s="277" t="str">
        <f>IFERROR(_xlfn.XLOOKUP(確報【５月】!AK52,台帳表ｔ[整理番号],台帳表ｔ[精算
グループ]),"")</f>
        <v/>
      </c>
      <c r="AN52" s="278" t="str">
        <f>IFERROR(_xlfn.XLOOKUP(確報【５月】!AK52,台帳表ｔ[整理番号],台帳表ｔ[請求書発行番号]),"")</f>
        <v/>
      </c>
      <c r="AO52" s="269" t="str">
        <f>IFERROR(_xlfn.XLOOKUP(確報【５月】!AK52,台帳表ｔ[整理番号],台帳表ｔ[繁閑調整金]),"")</f>
        <v/>
      </c>
      <c r="AP52" s="275"/>
      <c r="AR52" s="202" t="str">
        <f>IFERROR(_xlfn.XLOOKUP(確報【５月】!AQ52,台帳表ｋ[整理番号],台帳表ｋ[繁閑調整]),"")</f>
        <v/>
      </c>
      <c r="AS52" s="277" t="str">
        <f>IFERROR(_xlfn.XLOOKUP(確報【５月】!AQ52,台帳表ｋ[整理番号],台帳表ｋ[精算
グループ]),"")</f>
        <v/>
      </c>
      <c r="AT52" s="278" t="str">
        <f>IFERROR(_xlfn.XLOOKUP(確報【５月】!AQ52,台帳表ｋ[整理番号],台帳表ｋ[請求書発行番号]),"")</f>
        <v/>
      </c>
      <c r="AU52" s="269" t="str">
        <f>IFERROR(_xlfn.XLOOKUP(確報【５月】!AQ52,台帳表ｋ[整理番号],台帳表ｋ[繁閑調整金]),"")</f>
        <v/>
      </c>
      <c r="AV52" s="275"/>
      <c r="AX52" s="202" t="str">
        <f>IFERROR(_xlfn.XLOOKUP(確報【５月】!AW52,台帳表ｋ[整理番号],台帳表ｋ[繁閑調整]),"")</f>
        <v/>
      </c>
      <c r="AY52" s="277" t="str">
        <f>IFERROR(_xlfn.XLOOKUP(確報【５月】!AW52,台帳表ｋ[整理番号],台帳表ｋ[精算
グループ]),"")</f>
        <v/>
      </c>
      <c r="AZ52" s="278" t="str">
        <f>IFERROR(_xlfn.XLOOKUP(確報【５月】!AW52,台帳表ｋ[整理番号],台帳表ｋ[請求書発行番号]),"")</f>
        <v/>
      </c>
      <c r="BA52" s="269" t="str">
        <f>IFERROR(_xlfn.XLOOKUP(確報【５月】!AW52,台帳表ｋ[整理番号],台帳表ｋ[繁閑調整金]),"")</f>
        <v/>
      </c>
    </row>
    <row r="53" spans="1:53" ht="16.350000000000001" customHeight="1" thickBot="1">
      <c r="A53" s="927"/>
      <c r="B53" s="927"/>
      <c r="C53" s="927"/>
      <c r="D53" s="973" t="s">
        <v>16537</v>
      </c>
      <c r="E53" s="926" t="s">
        <v>16538</v>
      </c>
      <c r="F53" s="84" t="s">
        <v>16539</v>
      </c>
      <c r="G53" s="19" t="s">
        <v>16606</v>
      </c>
      <c r="H53" s="20" t="s">
        <v>16540</v>
      </c>
      <c r="I53" s="21"/>
      <c r="J53" s="75" t="s">
        <v>16540</v>
      </c>
      <c r="K53" s="76"/>
      <c r="L53" s="75" t="s">
        <v>16540</v>
      </c>
      <c r="M53" s="76"/>
      <c r="N53" s="58" t="s">
        <v>16540</v>
      </c>
      <c r="O53" s="59"/>
      <c r="P53" s="20" t="s">
        <v>16540</v>
      </c>
      <c r="Q53" s="22"/>
      <c r="R53" s="20" t="s">
        <v>16540</v>
      </c>
      <c r="S53" s="85">
        <f>SUMIFS(台帳表ｋ[金額],台帳表ｋ[精算
グループ],確報【５月】!$H53,台帳表ｋ[入金月（月のみ）],確報【５月】!$A$1,台帳表ｋ[事務所/分室],"神")+SUMIFS(測量台帳1ｋ[入金額],測量台帳1ｋ[精算
グループ],確報【５月】!$H53,測量台帳1ｋ[入金月（月のみ）],確報【５月】!$A$1,測量台帳1ｋ[NC区分],"神奈川")+SUMIFS(測量台帳1__2ｋ[入金額(後)],測量台帳1__2ｋ[精算
グループ(後)],確報【５月】!$H53,測量台帳1__2ｋ[入金月(後)（月のみ）],確報【５月】!$A$1,測量台帳1__2ｋ[NC区分],"神奈川")</f>
        <v>0</v>
      </c>
      <c r="T53" s="86" t="s">
        <v>138</v>
      </c>
      <c r="U53" s="22">
        <f>SUMIFS(台帳表ｋ[金額],台帳表ｋ[精算
グループ],確報【５月】!$H53,台帳表ｋ[入金月（月のみ）],確報【５月】!$A$1,台帳表ｋ[事務所/分室],"湘")+SUMIFS(測量台帳1ｋ[入金額],測量台帳1ｋ[精算
グループ],確報【５月】!$H53,測量台帳1ｋ[入金月（月のみ）],確報【５月】!$A$1,測量台帳1ｋ[NC区分],"湘南")+SUMIFS(測量台帳1__2ｋ[入金額(後)],測量台帳1__2ｋ[精算
グループ(後)],確報【５月】!$H53,測量台帳1__2ｋ[入金月(後)（月のみ）],確報【５月】!$A$1,測量台帳1__2ｋ[NC区分],"湘南")</f>
        <v>0</v>
      </c>
      <c r="V53" s="20" t="s">
        <v>138</v>
      </c>
      <c r="W53" s="54" cm="1">
        <f t="array" ref="W53">INDEX(設備G入力用!$F$2:$Q$72,ROW(A48), MATCH($A$1,設備G入力用!$F$2:$Q$2,0))</f>
        <v>0</v>
      </c>
      <c r="X53" s="23">
        <f t="shared" si="7"/>
        <v>0</v>
      </c>
      <c r="Y53" s="24"/>
      <c r="Z53" s="13"/>
      <c r="AA53" s="1069" t="s">
        <v>16613</v>
      </c>
      <c r="AB53" s="1070"/>
      <c r="AC53" s="297">
        <f>SUM(AC36:AC52)</f>
        <v>0</v>
      </c>
      <c r="AD53" s="10"/>
      <c r="AE53" s="10"/>
      <c r="AF53" s="202" t="str">
        <f>IFERROR(_xlfn.XLOOKUP(確報【５月】!$AE53,台帳表ｓ[整理番号],台帳表ｓ[繁閑調整]),"")</f>
        <v/>
      </c>
      <c r="AG53" s="277" t="str">
        <f>IFERROR(_xlfn.XLOOKUP(確報【５月】!$AE53,台帳表ｓ[整理番号],台帳表ｓ[精算
グループ]),"")</f>
        <v/>
      </c>
      <c r="AH53" s="278" t="str">
        <f>IFERROR(_xlfn.XLOOKUP(確報【５月】!$AE53,台帳表ｓ[整理番号],台帳表ｓ[請求書発行番号]),"")</f>
        <v/>
      </c>
      <c r="AI53" s="269" t="str">
        <f>IFERROR(_xlfn.XLOOKUP(確報【５月】!$AE53,台帳表ｓ[整理番号],台帳表ｓ[繁閑調整金]),"")</f>
        <v/>
      </c>
      <c r="AJ53" s="275"/>
      <c r="AL53" s="202" t="str">
        <f>IFERROR(_xlfn.XLOOKUP(確報【５月】!AK53,台帳表ｔ[整理番号],台帳表ｔ[繁閑調整]),"")</f>
        <v/>
      </c>
      <c r="AM53" s="277" t="str">
        <f>IFERROR(_xlfn.XLOOKUP(確報【５月】!AK53,台帳表ｔ[整理番号],台帳表ｔ[精算
グループ]),"")</f>
        <v/>
      </c>
      <c r="AN53" s="278" t="str">
        <f>IFERROR(_xlfn.XLOOKUP(確報【５月】!AK53,台帳表ｔ[整理番号],台帳表ｔ[請求書発行番号]),"")</f>
        <v/>
      </c>
      <c r="AO53" s="269" t="str">
        <f>IFERROR(_xlfn.XLOOKUP(確報【５月】!AK53,台帳表ｔ[整理番号],台帳表ｔ[繁閑調整金]),"")</f>
        <v/>
      </c>
      <c r="AP53" s="275"/>
      <c r="AR53" s="202" t="str">
        <f>IFERROR(_xlfn.XLOOKUP(確報【５月】!AQ53,台帳表ｋ[整理番号],台帳表ｋ[繁閑調整]),"")</f>
        <v/>
      </c>
      <c r="AS53" s="277" t="str">
        <f>IFERROR(_xlfn.XLOOKUP(確報【５月】!AQ53,台帳表ｋ[整理番号],台帳表ｋ[精算
グループ]),"")</f>
        <v/>
      </c>
      <c r="AT53" s="278" t="str">
        <f>IFERROR(_xlfn.XLOOKUP(確報【５月】!AQ53,台帳表ｋ[整理番号],台帳表ｋ[請求書発行番号]),"")</f>
        <v/>
      </c>
      <c r="AU53" s="269" t="str">
        <f>IFERROR(_xlfn.XLOOKUP(確報【５月】!AQ53,台帳表ｋ[整理番号],台帳表ｋ[繁閑調整金]),"")</f>
        <v/>
      </c>
      <c r="AV53" s="275"/>
      <c r="AX53" s="202" t="str">
        <f>IFERROR(_xlfn.XLOOKUP(確報【５月】!AW53,台帳表ｋ[整理番号],台帳表ｋ[繁閑調整]),"")</f>
        <v/>
      </c>
      <c r="AY53" s="277" t="str">
        <f>IFERROR(_xlfn.XLOOKUP(確報【５月】!AW53,台帳表ｋ[整理番号],台帳表ｋ[精算
グループ]),"")</f>
        <v/>
      </c>
      <c r="AZ53" s="278" t="str">
        <f>IFERROR(_xlfn.XLOOKUP(確報【５月】!AW53,台帳表ｋ[整理番号],台帳表ｋ[請求書発行番号]),"")</f>
        <v/>
      </c>
      <c r="BA53" s="269" t="str">
        <f>IFERROR(_xlfn.XLOOKUP(確報【５月】!AW53,台帳表ｋ[整理番号],台帳表ｋ[繁閑調整金]),"")</f>
        <v/>
      </c>
    </row>
    <row r="54" spans="1:53" ht="16.350000000000001" customHeight="1">
      <c r="A54" s="927"/>
      <c r="B54" s="927"/>
      <c r="C54" s="927"/>
      <c r="D54" s="976"/>
      <c r="E54" s="927"/>
      <c r="F54" s="87" t="s">
        <v>16541</v>
      </c>
      <c r="G54" s="19" t="s">
        <v>16606</v>
      </c>
      <c r="H54" s="53" t="s">
        <v>16542</v>
      </c>
      <c r="I54" s="166"/>
      <c r="J54" s="81" t="s">
        <v>16542</v>
      </c>
      <c r="K54" s="82"/>
      <c r="L54" s="81" t="s">
        <v>16542</v>
      </c>
      <c r="M54" s="82"/>
      <c r="N54" s="69" t="s">
        <v>16542</v>
      </c>
      <c r="O54" s="70"/>
      <c r="P54" s="53" t="s">
        <v>16542</v>
      </c>
      <c r="Q54" s="54"/>
      <c r="R54" s="53" t="s">
        <v>16542</v>
      </c>
      <c r="S54" s="88">
        <f>SUMIFS(台帳表ｋ[金額],台帳表ｋ[精算
グループ],確報【５月】!$H54,台帳表ｋ[入金月（月のみ）],確報【５月】!$A$1,台帳表ｋ[事務所/分室],"神")+SUMIFS(測量台帳1ｋ[入金額],測量台帳1ｋ[精算
グループ],確報【５月】!$H54,測量台帳1ｋ[入金月（月のみ）],確報【５月】!$A$1,測量台帳1ｋ[NC区分],"神奈川")+SUMIFS(測量台帳1__2ｋ[入金額(後)],測量台帳1__2ｋ[精算
グループ(後)],確報【５月】!$H54,測量台帳1__2ｋ[入金月(後)（月のみ）],確報【５月】!$A$1,測量台帳1__2ｋ[NC区分],"神奈川")</f>
        <v>0</v>
      </c>
      <c r="T54" s="89" t="s">
        <v>143</v>
      </c>
      <c r="U54" s="54">
        <f>SUMIFS(台帳表ｋ[金額],台帳表ｋ[精算
グループ],確報【５月】!$H54,台帳表ｋ[入金月（月のみ）],確報【５月】!$A$1,台帳表ｋ[事務所/分室],"湘")+SUMIFS(測量台帳1ｋ[入金額],測量台帳1ｋ[精算
グループ],確報【５月】!$H54,測量台帳1ｋ[入金月（月のみ）],確報【５月】!$A$1,測量台帳1ｋ[NC区分],"湘南")+SUMIFS(測量台帳1__2ｋ[入金額(後)],測量台帳1__2ｋ[精算
グループ(後)],確報【５月】!$H54,測量台帳1__2ｋ[入金月(後)（月のみ）],確報【５月】!$A$1,測量台帳1__2ｋ[NC区分],"湘南")</f>
        <v>0</v>
      </c>
      <c r="V54" s="53" t="s">
        <v>143</v>
      </c>
      <c r="W54" s="54" cm="1">
        <f t="array" ref="W54">INDEX(設備G入力用!$F$2:$Q$72,ROW(A49), MATCH($A$1,設備G入力用!$F$2:$Q$2,0))</f>
        <v>0</v>
      </c>
      <c r="X54" s="30">
        <f t="shared" si="7"/>
        <v>0</v>
      </c>
      <c r="Y54" s="24"/>
      <c r="Z54" s="13"/>
      <c r="AA54" s="982" t="s">
        <v>16537</v>
      </c>
      <c r="AB54" s="303" t="s">
        <v>16540</v>
      </c>
      <c r="AC54" s="42">
        <f t="shared" ref="AC54" si="9">SUM(I53,K53,M53,O53,Q53,S53,U53,W53)</f>
        <v>0</v>
      </c>
      <c r="AD54" s="10"/>
      <c r="AE54" s="10"/>
      <c r="AF54" s="202" t="str">
        <f>IFERROR(_xlfn.XLOOKUP(確報【５月】!$AE54,台帳表ｓ[整理番号],台帳表ｓ[繁閑調整]),"")</f>
        <v/>
      </c>
      <c r="AG54" s="277" t="str">
        <f>IFERROR(_xlfn.XLOOKUP(確報【５月】!$AE54,台帳表ｓ[整理番号],台帳表ｓ[精算
グループ]),"")</f>
        <v/>
      </c>
      <c r="AH54" s="278" t="str">
        <f>IFERROR(_xlfn.XLOOKUP(確報【５月】!$AE54,台帳表ｓ[整理番号],台帳表ｓ[請求書発行番号]),"")</f>
        <v/>
      </c>
      <c r="AI54" s="269" t="str">
        <f>IFERROR(_xlfn.XLOOKUP(確報【５月】!$AE54,台帳表ｓ[整理番号],台帳表ｓ[繁閑調整金]),"")</f>
        <v/>
      </c>
      <c r="AJ54" s="275"/>
      <c r="AL54" s="202" t="str">
        <f>IFERROR(_xlfn.XLOOKUP(確報【５月】!AK54,台帳表ｔ[整理番号],台帳表ｔ[繁閑調整]),"")</f>
        <v/>
      </c>
      <c r="AM54" s="277" t="str">
        <f>IFERROR(_xlfn.XLOOKUP(確報【５月】!AK54,台帳表ｔ[整理番号],台帳表ｔ[精算
グループ]),"")</f>
        <v/>
      </c>
      <c r="AN54" s="278" t="str">
        <f>IFERROR(_xlfn.XLOOKUP(確報【５月】!AK54,台帳表ｔ[整理番号],台帳表ｔ[請求書発行番号]),"")</f>
        <v/>
      </c>
      <c r="AO54" s="269" t="str">
        <f>IFERROR(_xlfn.XLOOKUP(確報【５月】!AK54,台帳表ｔ[整理番号],台帳表ｔ[繁閑調整金]),"")</f>
        <v/>
      </c>
      <c r="AP54" s="275"/>
      <c r="AR54" s="202" t="str">
        <f>IFERROR(_xlfn.XLOOKUP(確報【５月】!AQ54,台帳表ｋ[整理番号],台帳表ｋ[繁閑調整]),"")</f>
        <v/>
      </c>
      <c r="AS54" s="277" t="str">
        <f>IFERROR(_xlfn.XLOOKUP(確報【５月】!AQ54,台帳表ｋ[整理番号],台帳表ｋ[精算
グループ]),"")</f>
        <v/>
      </c>
      <c r="AT54" s="278" t="str">
        <f>IFERROR(_xlfn.XLOOKUP(確報【５月】!AQ54,台帳表ｋ[整理番号],台帳表ｋ[請求書発行番号]),"")</f>
        <v/>
      </c>
      <c r="AU54" s="269" t="str">
        <f>IFERROR(_xlfn.XLOOKUP(確報【５月】!AQ54,台帳表ｋ[整理番号],台帳表ｋ[繁閑調整金]),"")</f>
        <v/>
      </c>
      <c r="AV54" s="275"/>
      <c r="AX54" s="202" t="str">
        <f>IFERROR(_xlfn.XLOOKUP(確報【５月】!AW54,台帳表ｋ[整理番号],台帳表ｋ[繁閑調整]),"")</f>
        <v/>
      </c>
      <c r="AY54" s="277" t="str">
        <f>IFERROR(_xlfn.XLOOKUP(確報【５月】!AW54,台帳表ｋ[整理番号],台帳表ｋ[精算
グループ]),"")</f>
        <v/>
      </c>
      <c r="AZ54" s="278" t="str">
        <f>IFERROR(_xlfn.XLOOKUP(確報【５月】!AW54,台帳表ｋ[整理番号],台帳表ｋ[請求書発行番号]),"")</f>
        <v/>
      </c>
      <c r="BA54" s="269" t="str">
        <f>IFERROR(_xlfn.XLOOKUP(確報【５月】!AW54,台帳表ｋ[整理番号],台帳表ｋ[繁閑調整金]),"")</f>
        <v/>
      </c>
    </row>
    <row r="55" spans="1:53" ht="16.350000000000001" customHeight="1">
      <c r="A55" s="927"/>
      <c r="B55" s="927"/>
      <c r="C55" s="927"/>
      <c r="D55" s="976"/>
      <c r="E55" s="927"/>
      <c r="F55" s="91" t="s">
        <v>16482</v>
      </c>
      <c r="G55" s="52" t="s">
        <v>16606</v>
      </c>
      <c r="H55" s="27" t="s">
        <v>16543</v>
      </c>
      <c r="I55" s="28"/>
      <c r="J55" s="78" t="s">
        <v>16543</v>
      </c>
      <c r="K55" s="40"/>
      <c r="L55" s="78" t="s">
        <v>16543</v>
      </c>
      <c r="M55" s="40"/>
      <c r="N55" s="60" t="s">
        <v>16543</v>
      </c>
      <c r="O55" s="61"/>
      <c r="P55" s="27" t="s">
        <v>16543</v>
      </c>
      <c r="Q55" s="29"/>
      <c r="R55" s="27" t="s">
        <v>16543</v>
      </c>
      <c r="S55" s="92">
        <f>SUMIFS(台帳表ｋ[金額],台帳表ｋ[精算
グループ],確報【５月】!$H55,台帳表ｋ[入金月（月のみ）],確報【５月】!$A$1,台帳表ｋ[事務所/分室],"神")+SUMIFS(測量台帳1ｋ[入金額],測量台帳1ｋ[精算
グループ],確報【５月】!$H55,測量台帳1ｋ[入金月（月のみ）],確報【５月】!$A$1,測量台帳1ｋ[NC区分],"神奈川")+SUMIFS(測量台帳1__2ｋ[入金額(後)],測量台帳1__2ｋ[精算
グループ(後)],確報【５月】!$H55,測量台帳1__2ｋ[入金月(後)（月のみ）],確報【５月】!$A$1,測量台帳1__2ｋ[NC区分],"神奈川")</f>
        <v>0</v>
      </c>
      <c r="T55" s="93" t="s">
        <v>148</v>
      </c>
      <c r="U55" s="29">
        <f>SUMIFS(台帳表ｋ[金額],台帳表ｋ[精算
グループ],確報【５月】!$H55,台帳表ｋ[入金月（月のみ）],確報【５月】!$A$1,台帳表ｋ[事務所/分室],"湘")+SUMIFS(測量台帳1ｋ[入金額],測量台帳1ｋ[精算
グループ],確報【５月】!$H55,測量台帳1ｋ[入金月（月のみ）],確報【５月】!$A$1,測量台帳1ｋ[NC区分],"湘南")+SUMIFS(測量台帳1__2ｋ[入金額(後)],測量台帳1__2ｋ[精算
グループ(後)],確報【５月】!$H55,測量台帳1__2ｋ[入金月(後)（月のみ）],確報【５月】!$A$1,測量台帳1__2ｋ[NC区分],"湘南")</f>
        <v>0</v>
      </c>
      <c r="V55" s="27" t="s">
        <v>148</v>
      </c>
      <c r="W55" s="29" cm="1">
        <f t="array" ref="W55">INDEX(設備G入力用!$F$2:$Q$72,ROW(A50), MATCH($A$1,設備G入力用!$F$2:$Q$2,0))</f>
        <v>0</v>
      </c>
      <c r="X55" s="30">
        <f t="shared" si="7"/>
        <v>0</v>
      </c>
      <c r="AA55" s="983"/>
      <c r="AB55" s="304" t="s">
        <v>16542</v>
      </c>
      <c r="AC55" s="172">
        <f>SUM(I54,K54,M54,O54,Q54,S54,U54,W54)</f>
        <v>0</v>
      </c>
      <c r="AD55" s="10"/>
      <c r="AE55" s="10"/>
      <c r="AF55" s="202" t="str">
        <f>IFERROR(_xlfn.XLOOKUP(確報【５月】!$AE55,台帳表ｓ[整理番号],台帳表ｓ[繁閑調整]),"")</f>
        <v/>
      </c>
      <c r="AG55" s="277" t="str">
        <f>IFERROR(_xlfn.XLOOKUP(確報【５月】!$AE55,台帳表ｓ[整理番号],台帳表ｓ[精算
グループ]),"")</f>
        <v/>
      </c>
      <c r="AH55" s="278" t="str">
        <f>IFERROR(_xlfn.XLOOKUP(確報【５月】!$AE55,台帳表ｓ[整理番号],台帳表ｓ[請求書発行番号]),"")</f>
        <v/>
      </c>
      <c r="AI55" s="269" t="str">
        <f>IFERROR(_xlfn.XLOOKUP(確報【５月】!$AE55,台帳表ｓ[整理番号],台帳表ｓ[繁閑調整金]),"")</f>
        <v/>
      </c>
      <c r="AJ55" s="275"/>
      <c r="AL55" s="202" t="str">
        <f>IFERROR(_xlfn.XLOOKUP(確報【５月】!AK55,台帳表ｔ[整理番号],台帳表ｔ[繁閑調整]),"")</f>
        <v/>
      </c>
      <c r="AM55" s="277" t="str">
        <f>IFERROR(_xlfn.XLOOKUP(確報【５月】!AK55,台帳表ｔ[整理番号],台帳表ｔ[精算
グループ]),"")</f>
        <v/>
      </c>
      <c r="AN55" s="278" t="str">
        <f>IFERROR(_xlfn.XLOOKUP(確報【５月】!AK55,台帳表ｔ[整理番号],台帳表ｔ[請求書発行番号]),"")</f>
        <v/>
      </c>
      <c r="AO55" s="269" t="str">
        <f>IFERROR(_xlfn.XLOOKUP(確報【５月】!AK55,台帳表ｔ[整理番号],台帳表ｔ[繁閑調整金]),"")</f>
        <v/>
      </c>
      <c r="AP55" s="275"/>
      <c r="AR55" s="202" t="str">
        <f>IFERROR(_xlfn.XLOOKUP(確報【５月】!AQ55,台帳表ｋ[整理番号],台帳表ｋ[繁閑調整]),"")</f>
        <v/>
      </c>
      <c r="AS55" s="277" t="str">
        <f>IFERROR(_xlfn.XLOOKUP(確報【５月】!AQ55,台帳表ｋ[整理番号],台帳表ｋ[精算
グループ]),"")</f>
        <v/>
      </c>
      <c r="AT55" s="278" t="str">
        <f>IFERROR(_xlfn.XLOOKUP(確報【５月】!AQ55,台帳表ｋ[整理番号],台帳表ｋ[請求書発行番号]),"")</f>
        <v/>
      </c>
      <c r="AU55" s="269" t="str">
        <f>IFERROR(_xlfn.XLOOKUP(確報【５月】!AQ55,台帳表ｋ[整理番号],台帳表ｋ[繁閑調整金]),"")</f>
        <v/>
      </c>
      <c r="AV55" s="275"/>
      <c r="AX55" s="202" t="str">
        <f>IFERROR(_xlfn.XLOOKUP(確報【５月】!AW55,台帳表ｋ[整理番号],台帳表ｋ[繁閑調整]),"")</f>
        <v/>
      </c>
      <c r="AY55" s="277" t="str">
        <f>IFERROR(_xlfn.XLOOKUP(確報【５月】!AW55,台帳表ｋ[整理番号],台帳表ｋ[精算
グループ]),"")</f>
        <v/>
      </c>
      <c r="AZ55" s="278" t="str">
        <f>IFERROR(_xlfn.XLOOKUP(確報【５月】!AW55,台帳表ｋ[整理番号],台帳表ｋ[請求書発行番号]),"")</f>
        <v/>
      </c>
      <c r="BA55" s="269" t="str">
        <f>IFERROR(_xlfn.XLOOKUP(確報【５月】!AW55,台帳表ｋ[整理番号],台帳表ｋ[繁閑調整金]),"")</f>
        <v/>
      </c>
    </row>
    <row r="56" spans="1:53" ht="16.350000000000001" customHeight="1">
      <c r="A56" s="927"/>
      <c r="B56" s="927"/>
      <c r="C56" s="927"/>
      <c r="D56" s="976"/>
      <c r="E56" s="927"/>
      <c r="F56" s="91" t="s">
        <v>16484</v>
      </c>
      <c r="G56" s="52" t="s">
        <v>16606</v>
      </c>
      <c r="H56" s="27" t="s">
        <v>16544</v>
      </c>
      <c r="I56" s="28"/>
      <c r="J56" s="78" t="s">
        <v>16544</v>
      </c>
      <c r="K56" s="40"/>
      <c r="L56" s="78" t="s">
        <v>16544</v>
      </c>
      <c r="M56" s="40"/>
      <c r="N56" s="60" t="s">
        <v>16544</v>
      </c>
      <c r="O56" s="61"/>
      <c r="P56" s="27" t="s">
        <v>16544</v>
      </c>
      <c r="Q56" s="29"/>
      <c r="R56" s="27" t="s">
        <v>16544</v>
      </c>
      <c r="S56" s="92">
        <f>SUMIFS(台帳表ｋ[金額],台帳表ｋ[精算
グループ],確報【５月】!$H56,台帳表ｋ[入金月（月のみ）],確報【５月】!$A$1,台帳表ｋ[事務所/分室],"神")+SUMIFS(測量台帳1ｋ[入金額],測量台帳1ｋ[精算
グループ],確報【５月】!$H56,測量台帳1ｋ[入金月（月のみ）],確報【５月】!$A$1,測量台帳1ｋ[NC区分],"神奈川")+SUMIFS(測量台帳1__2ｋ[入金額(後)],測量台帳1__2ｋ[精算
グループ(後)],確報【５月】!$H56,測量台帳1__2ｋ[入金月(後)（月のみ）],確報【５月】!$A$1,測量台帳1__2ｋ[NC区分],"神奈川")</f>
        <v>0</v>
      </c>
      <c r="T56" s="93" t="s">
        <v>152</v>
      </c>
      <c r="U56" s="29">
        <f>SUMIFS(台帳表ｋ[金額],台帳表ｋ[精算
グループ],確報【５月】!$H56,台帳表ｋ[入金月（月のみ）],確報【５月】!$A$1,台帳表ｋ[事務所/分室],"湘")+SUMIFS(測量台帳1ｋ[入金額],測量台帳1ｋ[精算
グループ],確報【５月】!$H56,測量台帳1ｋ[入金月（月のみ）],確報【５月】!$A$1,測量台帳1ｋ[NC区分],"湘南")+SUMIFS(測量台帳1__2ｋ[入金額(後)],測量台帳1__2ｋ[精算
グループ(後)],確報【５月】!$H56,測量台帳1__2ｋ[入金月(後)（月のみ）],確報【５月】!$A$1,測量台帳1__2ｋ[NC区分],"湘南")</f>
        <v>0</v>
      </c>
      <c r="V56" s="27" t="s">
        <v>152</v>
      </c>
      <c r="W56" s="29" cm="1">
        <f t="array" ref="W56">INDEX(設備G入力用!$F$2:$Q$72,ROW(A51), MATCH($A$1,設備G入力用!$F$2:$Q$2,0))</f>
        <v>0</v>
      </c>
      <c r="X56" s="30">
        <f t="shared" si="7"/>
        <v>0</v>
      </c>
      <c r="Y56" s="24"/>
      <c r="Z56" s="13"/>
      <c r="AA56" s="983"/>
      <c r="AB56" s="304" t="s">
        <v>16543</v>
      </c>
      <c r="AC56" s="172">
        <f t="shared" ref="AC56:AC60" si="10">SUM(I55,K55,M55,O55,Q55,S55,U55,W55)</f>
        <v>0</v>
      </c>
      <c r="AD56" s="10"/>
      <c r="AE56" s="10"/>
      <c r="AF56" s="202" t="str">
        <f>IFERROR(_xlfn.XLOOKUP(確報【５月】!$AE56,台帳表ｓ[整理番号],台帳表ｓ[繁閑調整]),"")</f>
        <v/>
      </c>
      <c r="AG56" s="277" t="str">
        <f>IFERROR(_xlfn.XLOOKUP(確報【５月】!$AE56,台帳表ｓ[整理番号],台帳表ｓ[精算
グループ]),"")</f>
        <v/>
      </c>
      <c r="AH56" s="278" t="str">
        <f>IFERROR(_xlfn.XLOOKUP(確報【５月】!$AE56,台帳表ｓ[整理番号],台帳表ｓ[請求書発行番号]),"")</f>
        <v/>
      </c>
      <c r="AI56" s="269" t="str">
        <f>IFERROR(_xlfn.XLOOKUP(確報【５月】!$AE56,台帳表ｓ[整理番号],台帳表ｓ[繁閑調整金]),"")</f>
        <v/>
      </c>
      <c r="AJ56" s="275"/>
      <c r="AL56" s="202" t="str">
        <f>IFERROR(_xlfn.XLOOKUP(確報【５月】!AK56,台帳表ｔ[整理番号],台帳表ｔ[繁閑調整]),"")</f>
        <v/>
      </c>
      <c r="AM56" s="277" t="str">
        <f>IFERROR(_xlfn.XLOOKUP(確報【５月】!AK56,台帳表ｔ[整理番号],台帳表ｔ[精算
グループ]),"")</f>
        <v/>
      </c>
      <c r="AN56" s="278" t="str">
        <f>IFERROR(_xlfn.XLOOKUP(確報【５月】!AK56,台帳表ｔ[整理番号],台帳表ｔ[請求書発行番号]),"")</f>
        <v/>
      </c>
      <c r="AO56" s="269" t="str">
        <f>IFERROR(_xlfn.XLOOKUP(確報【５月】!AK56,台帳表ｔ[整理番号],台帳表ｔ[繁閑調整金]),"")</f>
        <v/>
      </c>
      <c r="AP56" s="275"/>
      <c r="AR56" s="202" t="str">
        <f>IFERROR(_xlfn.XLOOKUP(確報【５月】!AQ56,台帳表ｋ[整理番号],台帳表ｋ[繁閑調整]),"")</f>
        <v/>
      </c>
      <c r="AS56" s="277" t="str">
        <f>IFERROR(_xlfn.XLOOKUP(確報【５月】!AQ56,台帳表ｋ[整理番号],台帳表ｋ[精算
グループ]),"")</f>
        <v/>
      </c>
      <c r="AT56" s="278" t="str">
        <f>IFERROR(_xlfn.XLOOKUP(確報【５月】!AQ56,台帳表ｋ[整理番号],台帳表ｋ[請求書発行番号]),"")</f>
        <v/>
      </c>
      <c r="AU56" s="269" t="str">
        <f>IFERROR(_xlfn.XLOOKUP(確報【５月】!AQ56,台帳表ｋ[整理番号],台帳表ｋ[繁閑調整金]),"")</f>
        <v/>
      </c>
      <c r="AV56" s="275"/>
      <c r="AX56" s="202" t="str">
        <f>IFERROR(_xlfn.XLOOKUP(確報【５月】!AW56,台帳表ｋ[整理番号],台帳表ｋ[繁閑調整]),"")</f>
        <v/>
      </c>
      <c r="AY56" s="277" t="str">
        <f>IFERROR(_xlfn.XLOOKUP(確報【５月】!AW56,台帳表ｋ[整理番号],台帳表ｋ[精算
グループ]),"")</f>
        <v/>
      </c>
      <c r="AZ56" s="278" t="str">
        <f>IFERROR(_xlfn.XLOOKUP(確報【５月】!AW56,台帳表ｋ[整理番号],台帳表ｋ[請求書発行番号]),"")</f>
        <v/>
      </c>
      <c r="BA56" s="269" t="str">
        <f>IFERROR(_xlfn.XLOOKUP(確報【５月】!AW56,台帳表ｋ[整理番号],台帳表ｋ[繁閑調整金]),"")</f>
        <v/>
      </c>
    </row>
    <row r="57" spans="1:53" ht="16.350000000000001" customHeight="1" thickBot="1">
      <c r="A57" s="927"/>
      <c r="B57" s="927"/>
      <c r="C57" s="927"/>
      <c r="D57" s="976"/>
      <c r="E57" s="927"/>
      <c r="F57" s="91" t="s">
        <v>16496</v>
      </c>
      <c r="G57" s="52" t="s">
        <v>16606</v>
      </c>
      <c r="H57" s="27" t="s">
        <v>16545</v>
      </c>
      <c r="I57" s="28"/>
      <c r="J57" s="78" t="s">
        <v>16545</v>
      </c>
      <c r="K57" s="40"/>
      <c r="L57" s="78" t="s">
        <v>16545</v>
      </c>
      <c r="M57" s="40"/>
      <c r="N57" s="60" t="s">
        <v>16545</v>
      </c>
      <c r="O57" s="61"/>
      <c r="P57" s="27" t="s">
        <v>16545</v>
      </c>
      <c r="Q57" s="29"/>
      <c r="R57" s="27" t="s">
        <v>16545</v>
      </c>
      <c r="S57" s="92">
        <f>SUMIFS(台帳表ｋ[金額],台帳表ｋ[精算
グループ],確報【５月】!$H57,台帳表ｋ[入金月（月のみ）],確報【５月】!$A$1,台帳表ｋ[事務所/分室],"神")+SUMIFS(測量台帳1ｋ[入金額],測量台帳1ｋ[精算
グループ],確報【５月】!$H57,測量台帳1ｋ[入金月（月のみ）],確報【５月】!$A$1,測量台帳1ｋ[NC区分],"神奈川")+SUMIFS(測量台帳1__2ｋ[入金額(後)],測量台帳1__2ｋ[精算
グループ(後)],確報【５月】!$H57,測量台帳1__2ｋ[入金月(後)（月のみ）],確報【５月】!$A$1,測量台帳1__2ｋ[NC区分],"神奈川")</f>
        <v>0</v>
      </c>
      <c r="T57" s="93" t="s">
        <v>155</v>
      </c>
      <c r="U57" s="29">
        <f>SUMIFS(台帳表ｋ[金額],台帳表ｋ[精算
グループ],確報【５月】!$H57,台帳表ｋ[入金月（月のみ）],確報【５月】!$A$1,台帳表ｋ[事務所/分室],"湘")+SUMIFS(測量台帳1ｋ[入金額],測量台帳1ｋ[精算
グループ],確報【５月】!$H57,測量台帳1ｋ[入金月（月のみ）],確報【５月】!$A$1,測量台帳1ｋ[NC区分],"湘南")+SUMIFS(測量台帳1__2ｋ[入金額(後)],測量台帳1__2ｋ[精算
グループ(後)],確報【５月】!$H57,測量台帳1__2ｋ[入金月(後)（月のみ）],確報【５月】!$A$1,測量台帳1__2ｋ[NC区分],"湘南")</f>
        <v>0</v>
      </c>
      <c r="V57" s="27" t="s">
        <v>155</v>
      </c>
      <c r="W57" s="29" cm="1">
        <f t="array" ref="W57">INDEX(設備G入力用!$F$2:$Q$72,ROW(A52), MATCH($A$1,設備G入力用!$F$2:$Q$2,0))</f>
        <v>0</v>
      </c>
      <c r="X57" s="30">
        <f t="shared" si="7"/>
        <v>0</v>
      </c>
      <c r="AA57" s="983"/>
      <c r="AB57" s="304" t="s">
        <v>16544</v>
      </c>
      <c r="AC57" s="172">
        <f t="shared" si="10"/>
        <v>0</v>
      </c>
      <c r="AD57" s="10"/>
      <c r="AE57" s="10"/>
      <c r="AF57" s="202" t="str">
        <f>IFERROR(_xlfn.XLOOKUP(確報【５月】!$AE57,台帳表ｓ[整理番号],台帳表ｓ[繁閑調整]),"")</f>
        <v/>
      </c>
      <c r="AG57" s="277" t="str">
        <f>IFERROR(_xlfn.XLOOKUP(確報【５月】!$AE57,台帳表ｓ[整理番号],台帳表ｓ[精算
グループ]),"")</f>
        <v/>
      </c>
      <c r="AH57" s="278" t="str">
        <f>IFERROR(_xlfn.XLOOKUP(確報【５月】!$AE57,台帳表ｓ[整理番号],台帳表ｓ[請求書発行番号]),"")</f>
        <v/>
      </c>
      <c r="AI57" s="269" t="str">
        <f>IFERROR(_xlfn.XLOOKUP(確報【５月】!$AE57,台帳表ｓ[整理番号],台帳表ｓ[繁閑調整金]),"")</f>
        <v/>
      </c>
      <c r="AJ57" s="275"/>
      <c r="AL57" s="202" t="str">
        <f>IFERROR(_xlfn.XLOOKUP(確報【５月】!AK57,台帳表ｔ[整理番号],台帳表ｔ[繁閑調整]),"")</f>
        <v/>
      </c>
      <c r="AM57" s="277" t="str">
        <f>IFERROR(_xlfn.XLOOKUP(確報【５月】!AK57,台帳表ｔ[整理番号],台帳表ｔ[精算
グループ]),"")</f>
        <v/>
      </c>
      <c r="AN57" s="278" t="str">
        <f>IFERROR(_xlfn.XLOOKUP(確報【５月】!AK57,台帳表ｔ[整理番号],台帳表ｔ[請求書発行番号]),"")</f>
        <v/>
      </c>
      <c r="AO57" s="269" t="str">
        <f>IFERROR(_xlfn.XLOOKUP(確報【５月】!AK57,台帳表ｔ[整理番号],台帳表ｔ[繁閑調整金]),"")</f>
        <v/>
      </c>
      <c r="AP57" s="275"/>
      <c r="AR57" s="202" t="str">
        <f>IFERROR(_xlfn.XLOOKUP(確報【５月】!AQ57,台帳表ｋ[整理番号],台帳表ｋ[繁閑調整]),"")</f>
        <v/>
      </c>
      <c r="AS57" s="277" t="str">
        <f>IFERROR(_xlfn.XLOOKUP(確報【５月】!AQ57,台帳表ｋ[整理番号],台帳表ｋ[精算
グループ]),"")</f>
        <v/>
      </c>
      <c r="AT57" s="278" t="str">
        <f>IFERROR(_xlfn.XLOOKUP(確報【５月】!AQ57,台帳表ｋ[整理番号],台帳表ｋ[請求書発行番号]),"")</f>
        <v/>
      </c>
      <c r="AU57" s="269" t="str">
        <f>IFERROR(_xlfn.XLOOKUP(確報【５月】!AQ57,台帳表ｋ[整理番号],台帳表ｋ[繁閑調整金]),"")</f>
        <v/>
      </c>
      <c r="AV57" s="275"/>
      <c r="AX57" s="202" t="str">
        <f>IFERROR(_xlfn.XLOOKUP(確報【５月】!AW57,台帳表ｋ[整理番号],台帳表ｋ[繁閑調整]),"")</f>
        <v/>
      </c>
      <c r="AY57" s="277" t="str">
        <f>IFERROR(_xlfn.XLOOKUP(確報【５月】!AW57,台帳表ｋ[整理番号],台帳表ｋ[精算
グループ]),"")</f>
        <v/>
      </c>
      <c r="AZ57" s="278" t="str">
        <f>IFERROR(_xlfn.XLOOKUP(確報【５月】!AW57,台帳表ｋ[整理番号],台帳表ｋ[請求書発行番号]),"")</f>
        <v/>
      </c>
      <c r="BA57" s="269" t="str">
        <f>IFERROR(_xlfn.XLOOKUP(確報【５月】!AW57,台帳表ｋ[整理番号],台帳表ｋ[繁閑調整金]),"")</f>
        <v/>
      </c>
    </row>
    <row r="58" spans="1:53" ht="16.350000000000001" customHeight="1" thickBot="1">
      <c r="A58" s="927"/>
      <c r="B58" s="927"/>
      <c r="C58" s="927"/>
      <c r="D58" s="976"/>
      <c r="E58" s="928"/>
      <c r="F58" s="198" t="s">
        <v>16546</v>
      </c>
      <c r="G58" s="199" t="s">
        <v>16606</v>
      </c>
      <c r="H58" s="67" t="s">
        <v>16547</v>
      </c>
      <c r="I58" s="38"/>
      <c r="J58" s="79" t="s">
        <v>16547</v>
      </c>
      <c r="K58" s="80"/>
      <c r="L58" s="79" t="s">
        <v>16547</v>
      </c>
      <c r="M58" s="80"/>
      <c r="N58" s="66" t="s">
        <v>16547</v>
      </c>
      <c r="O58" s="39"/>
      <c r="P58" s="67" t="s">
        <v>16547</v>
      </c>
      <c r="Q58" s="39"/>
      <c r="R58" s="67" t="s">
        <v>16547</v>
      </c>
      <c r="S58" s="80">
        <f>SUMIFS(台帳表ｋ[金額],台帳表ｋ[精算
グループ],確報【５月】!$H58,台帳表ｋ[入金月（月のみ）],確報【５月】!$A$1,台帳表ｋ[事務所/分室],"神")+SUMIFS(測量台帳1ｋ[入金額],測量台帳1ｋ[精算
グループ],確報【５月】!$H58,測量台帳1ｋ[入金月（月のみ）],確報【５月】!$A$1,測量台帳1ｋ[NC区分],"神奈川")+SUMIFS(測量台帳1__2ｋ[入金額(後)],測量台帳1__2ｋ[精算
グループ(後)],確報【５月】!$H58,測量台帳1__2ｋ[入金月(後)（月のみ）],確報【５月】!$A$1,測量台帳1__2ｋ[NC区分],"神奈川")</f>
        <v>0</v>
      </c>
      <c r="T58" s="66" t="s">
        <v>168</v>
      </c>
      <c r="U58" s="39">
        <f>SUMIFS(台帳表ｋ[金額],台帳表ｋ[精算
グループ],確報【５月】!$H58,台帳表ｋ[入金月（月のみ）],確報【５月】!$A$1,台帳表ｋ[事務所/分室],"湘")+SUMIFS(測量台帳1ｋ[入金額],測量台帳1ｋ[精算
グループ],確報【５月】!$H58,測量台帳1ｋ[入金月（月のみ）],確報【５月】!$A$1,測量台帳1ｋ[NC区分],"湘南")+SUMIFS(測量台帳1__2ｋ[入金額(後)],測量台帳1__2ｋ[精算
グループ(後)],確報【５月】!$H58,測量台帳1__2ｋ[入金月(後)（月のみ）],確報【５月】!$A$1,測量台帳1__2ｋ[NC区分],"湘南")</f>
        <v>0</v>
      </c>
      <c r="V58" s="67" t="s">
        <v>168</v>
      </c>
      <c r="W58" s="39" cm="1">
        <f t="array" ref="W58">INDEX(設備G入力用!$F$2:$Q$72,ROW(A53), MATCH($A$1,設備G入力用!$F$2:$Q$2,0))</f>
        <v>0</v>
      </c>
      <c r="X58" s="30">
        <f t="shared" si="7"/>
        <v>0</v>
      </c>
      <c r="Y58" s="16">
        <f>SUM(X53:X58)</f>
        <v>0</v>
      </c>
      <c r="Z58" s="13" t="s">
        <v>16624</v>
      </c>
      <c r="AA58" s="983"/>
      <c r="AB58" s="304" t="s">
        <v>16545</v>
      </c>
      <c r="AC58" s="172">
        <f t="shared" si="10"/>
        <v>0</v>
      </c>
      <c r="AD58" s="10"/>
      <c r="AE58" s="10"/>
      <c r="AF58" s="202" t="str">
        <f>IFERROR(_xlfn.XLOOKUP(確報【５月】!$AE58,台帳表ｓ[整理番号],台帳表ｓ[繁閑調整]),"")</f>
        <v/>
      </c>
      <c r="AG58" s="277" t="str">
        <f>IFERROR(_xlfn.XLOOKUP(確報【５月】!$AE58,台帳表ｓ[整理番号],台帳表ｓ[精算
グループ]),"")</f>
        <v/>
      </c>
      <c r="AH58" s="278" t="str">
        <f>IFERROR(_xlfn.XLOOKUP(確報【５月】!$AE58,台帳表ｓ[整理番号],台帳表ｓ[請求書発行番号]),"")</f>
        <v/>
      </c>
      <c r="AI58" s="269" t="str">
        <f>IFERROR(_xlfn.XLOOKUP(確報【５月】!$AE58,台帳表ｓ[整理番号],台帳表ｓ[繁閑調整金]),"")</f>
        <v/>
      </c>
      <c r="AJ58" s="275"/>
      <c r="AL58" s="202" t="str">
        <f>IFERROR(_xlfn.XLOOKUP(確報【５月】!AK58,台帳表ｔ[整理番号],台帳表ｔ[繁閑調整]),"")</f>
        <v/>
      </c>
      <c r="AM58" s="277" t="str">
        <f>IFERROR(_xlfn.XLOOKUP(確報【５月】!AK58,台帳表ｔ[整理番号],台帳表ｔ[精算
グループ]),"")</f>
        <v/>
      </c>
      <c r="AN58" s="278" t="str">
        <f>IFERROR(_xlfn.XLOOKUP(確報【５月】!AK58,台帳表ｔ[整理番号],台帳表ｔ[請求書発行番号]),"")</f>
        <v/>
      </c>
      <c r="AO58" s="269" t="str">
        <f>IFERROR(_xlfn.XLOOKUP(確報【５月】!AK58,台帳表ｔ[整理番号],台帳表ｔ[繁閑調整金]),"")</f>
        <v/>
      </c>
      <c r="AP58" s="275"/>
      <c r="AR58" s="202" t="str">
        <f>IFERROR(_xlfn.XLOOKUP(確報【５月】!AQ58,台帳表ｋ[整理番号],台帳表ｋ[繁閑調整]),"")</f>
        <v/>
      </c>
      <c r="AS58" s="277" t="str">
        <f>IFERROR(_xlfn.XLOOKUP(確報【５月】!AQ58,台帳表ｋ[整理番号],台帳表ｋ[精算
グループ]),"")</f>
        <v/>
      </c>
      <c r="AT58" s="278" t="str">
        <f>IFERROR(_xlfn.XLOOKUP(確報【５月】!AQ58,台帳表ｋ[整理番号],台帳表ｋ[請求書発行番号]),"")</f>
        <v/>
      </c>
      <c r="AU58" s="269" t="str">
        <f>IFERROR(_xlfn.XLOOKUP(確報【５月】!AQ58,台帳表ｋ[整理番号],台帳表ｋ[繁閑調整金]),"")</f>
        <v/>
      </c>
      <c r="AV58" s="275"/>
      <c r="AX58" s="202" t="str">
        <f>IFERROR(_xlfn.XLOOKUP(確報【５月】!AW58,台帳表ｋ[整理番号],台帳表ｋ[繁閑調整]),"")</f>
        <v/>
      </c>
      <c r="AY58" s="277" t="str">
        <f>IFERROR(_xlfn.XLOOKUP(確報【５月】!AW58,台帳表ｋ[整理番号],台帳表ｋ[精算
グループ]),"")</f>
        <v/>
      </c>
      <c r="AZ58" s="278" t="str">
        <f>IFERROR(_xlfn.XLOOKUP(確報【５月】!AW58,台帳表ｋ[整理番号],台帳表ｋ[請求書発行番号]),"")</f>
        <v/>
      </c>
      <c r="BA58" s="269" t="str">
        <f>IFERROR(_xlfn.XLOOKUP(確報【５月】!AW58,台帳表ｋ[整理番号],台帳表ｋ[繁閑調整金]),"")</f>
        <v/>
      </c>
    </row>
    <row r="59" spans="1:53" ht="16.350000000000001" customHeight="1">
      <c r="A59" s="927"/>
      <c r="B59" s="927"/>
      <c r="C59" s="927"/>
      <c r="D59" s="976"/>
      <c r="E59" s="926" t="s">
        <v>16454</v>
      </c>
      <c r="F59" s="84" t="s">
        <v>16548</v>
      </c>
      <c r="G59" s="19" t="s">
        <v>16606</v>
      </c>
      <c r="H59" s="20" t="s">
        <v>16493</v>
      </c>
      <c r="I59" s="21"/>
      <c r="J59" s="75" t="s">
        <v>16493</v>
      </c>
      <c r="K59" s="76"/>
      <c r="L59" s="75" t="s">
        <v>16493</v>
      </c>
      <c r="M59" s="76"/>
      <c r="N59" s="58" t="s">
        <v>16493</v>
      </c>
      <c r="O59" s="59"/>
      <c r="P59" s="20" t="s">
        <v>16493</v>
      </c>
      <c r="Q59" s="22"/>
      <c r="R59" s="20" t="s">
        <v>16493</v>
      </c>
      <c r="S59" s="85">
        <f>SUMIFS(台帳表ｋ[金額],台帳表ｋ[精算
グループ],確報【５月】!$H59,台帳表ｋ[入金月（月のみ）],確報【５月】!$A$1,台帳表ｋ[事務所/分室],"神")+SUMIFS(測量台帳1ｋ[入金額],測量台帳1ｋ[精算
グループ],確報【５月】!$H59,測量台帳1ｋ[入金月（月のみ）],確報【５月】!$A$1,測量台帳1ｋ[NC区分],"神奈川")+SUMIFS(測量台帳1__2ｋ[入金額(後)],測量台帳1__2ｋ[精算
グループ(後)],確報【５月】!$H59,測量台帳1__2ｋ[入金月(後)（月のみ）],確報【５月】!$A$1,測量台帳1__2ｋ[NC区分],"神奈川")</f>
        <v>0</v>
      </c>
      <c r="T59" s="86" t="s">
        <v>94</v>
      </c>
      <c r="U59" s="22">
        <f>SUMIFS(台帳表ｋ[金額],台帳表ｋ[精算
グループ],確報【５月】!$H59,台帳表ｋ[入金月（月のみ）],確報【５月】!$A$1,台帳表ｋ[事務所/分室],"湘")+SUMIFS(測量台帳1ｋ[入金額],測量台帳1ｋ[精算
グループ],確報【５月】!$H59,測量台帳1ｋ[入金月（月のみ）],確報【５月】!$A$1,測量台帳1ｋ[NC区分],"湘南")+SUMIFS(測量台帳1__2ｋ[入金額(後)],測量台帳1__2ｋ[精算
グループ(後)],確報【５月】!$H59,測量台帳1__2ｋ[入金月(後)（月のみ）],確報【５月】!$A$1,測量台帳1__2ｋ[NC区分],"湘南")</f>
        <v>0</v>
      </c>
      <c r="V59" s="20" t="s">
        <v>94</v>
      </c>
      <c r="W59" s="22" cm="1">
        <f t="array" ref="W59">INDEX(設備G入力用!$F$2:$Q$72,ROW(A54), MATCH($A$1,設備G入力用!$F$2:$Q$2,0))</f>
        <v>0</v>
      </c>
      <c r="X59" s="23">
        <f t="shared" si="7"/>
        <v>0</v>
      </c>
      <c r="Y59" s="24"/>
      <c r="Z59" s="13"/>
      <c r="AA59" s="983"/>
      <c r="AB59" s="304" t="s">
        <v>16547</v>
      </c>
      <c r="AC59" s="172">
        <f t="shared" si="10"/>
        <v>0</v>
      </c>
      <c r="AD59" s="10"/>
      <c r="AE59" s="10"/>
      <c r="AF59" s="202" t="str">
        <f>IFERROR(_xlfn.XLOOKUP(確報【５月】!$AE59,台帳表ｓ[整理番号],台帳表ｓ[繁閑調整]),"")</f>
        <v/>
      </c>
      <c r="AG59" s="277" t="str">
        <f>IFERROR(_xlfn.XLOOKUP(確報【５月】!$AE59,台帳表ｓ[整理番号],台帳表ｓ[精算
グループ]),"")</f>
        <v/>
      </c>
      <c r="AH59" s="278" t="str">
        <f>IFERROR(_xlfn.XLOOKUP(確報【５月】!$AE59,台帳表ｓ[整理番号],台帳表ｓ[請求書発行番号]),"")</f>
        <v/>
      </c>
      <c r="AI59" s="269" t="str">
        <f>IFERROR(_xlfn.XLOOKUP(確報【５月】!$AE59,台帳表ｓ[整理番号],台帳表ｓ[繁閑調整金]),"")</f>
        <v/>
      </c>
      <c r="AJ59" s="275"/>
      <c r="AL59" s="202" t="str">
        <f>IFERROR(_xlfn.XLOOKUP(確報【５月】!AK59,台帳表ｔ[整理番号],台帳表ｔ[繁閑調整]),"")</f>
        <v/>
      </c>
      <c r="AM59" s="277" t="str">
        <f>IFERROR(_xlfn.XLOOKUP(確報【５月】!AK59,台帳表ｔ[整理番号],台帳表ｔ[精算
グループ]),"")</f>
        <v/>
      </c>
      <c r="AN59" s="278" t="str">
        <f>IFERROR(_xlfn.XLOOKUP(確報【５月】!AK59,台帳表ｔ[整理番号],台帳表ｔ[請求書発行番号]),"")</f>
        <v/>
      </c>
      <c r="AO59" s="269" t="str">
        <f>IFERROR(_xlfn.XLOOKUP(確報【５月】!AK59,台帳表ｔ[整理番号],台帳表ｔ[繁閑調整金]),"")</f>
        <v/>
      </c>
      <c r="AP59" s="275"/>
      <c r="AR59" s="202" t="str">
        <f>IFERROR(_xlfn.XLOOKUP(確報【５月】!AQ59,台帳表ｋ[整理番号],台帳表ｋ[繁閑調整]),"")</f>
        <v/>
      </c>
      <c r="AS59" s="277" t="str">
        <f>IFERROR(_xlfn.XLOOKUP(確報【５月】!AQ59,台帳表ｋ[整理番号],台帳表ｋ[精算
グループ]),"")</f>
        <v/>
      </c>
      <c r="AT59" s="278" t="str">
        <f>IFERROR(_xlfn.XLOOKUP(確報【５月】!AQ59,台帳表ｋ[整理番号],台帳表ｋ[請求書発行番号]),"")</f>
        <v/>
      </c>
      <c r="AU59" s="269" t="str">
        <f>IFERROR(_xlfn.XLOOKUP(確報【５月】!AQ59,台帳表ｋ[整理番号],台帳表ｋ[繁閑調整金]),"")</f>
        <v/>
      </c>
      <c r="AV59" s="275"/>
      <c r="AX59" s="202" t="str">
        <f>IFERROR(_xlfn.XLOOKUP(確報【５月】!AW59,台帳表ｋ[整理番号],台帳表ｋ[繁閑調整]),"")</f>
        <v/>
      </c>
      <c r="AY59" s="277" t="str">
        <f>IFERROR(_xlfn.XLOOKUP(確報【５月】!AW59,台帳表ｋ[整理番号],台帳表ｋ[精算
グループ]),"")</f>
        <v/>
      </c>
      <c r="AZ59" s="278" t="str">
        <f>IFERROR(_xlfn.XLOOKUP(確報【５月】!AW59,台帳表ｋ[整理番号],台帳表ｋ[請求書発行番号]),"")</f>
        <v/>
      </c>
      <c r="BA59" s="269" t="str">
        <f>IFERROR(_xlfn.XLOOKUP(確報【５月】!AW59,台帳表ｋ[整理番号],台帳表ｋ[繁閑調整金]),"")</f>
        <v/>
      </c>
    </row>
    <row r="60" spans="1:53" ht="16.350000000000001" customHeight="1">
      <c r="A60" s="927"/>
      <c r="B60" s="927"/>
      <c r="C60" s="927"/>
      <c r="D60" s="976"/>
      <c r="E60" s="927"/>
      <c r="F60" s="182" t="s">
        <v>16549</v>
      </c>
      <c r="G60" s="183"/>
      <c r="H60" s="184" t="s">
        <v>16550</v>
      </c>
      <c r="I60" s="185"/>
      <c r="J60" s="186" t="s">
        <v>16550</v>
      </c>
      <c r="K60" s="187"/>
      <c r="L60" s="186" t="s">
        <v>16550</v>
      </c>
      <c r="M60" s="187"/>
      <c r="N60" s="188" t="s">
        <v>16550</v>
      </c>
      <c r="O60" s="189"/>
      <c r="P60" s="184" t="s">
        <v>16550</v>
      </c>
      <c r="Q60" s="189"/>
      <c r="R60" s="184" t="s">
        <v>16550</v>
      </c>
      <c r="S60" s="187">
        <f>SUMIFS(台帳表ｋ[金額],台帳表ｋ[精算
グループ],確報【５月】!$H60,台帳表ｋ[入金月（月のみ）],確報【５月】!$A$1,台帳表ｋ[事務所/分室],"神")+SUMIFS(測量台帳1ｋ[入金額],測量台帳1ｋ[精算
グループ],確報【５月】!$H60,測量台帳1ｋ[入金月（月のみ）],確報【５月】!$A$1,測量台帳1ｋ[NC区分],"神奈川")+SUMIFS(測量台帳1__2ｋ[入金額(後)],測量台帳1__2ｋ[精算
グループ(後)],確報【５月】!$H60,測量台帳1__2ｋ[入金月(後)（月のみ）],確報【５月】!$A$1,測量台帳1__2ｋ[NC区分],"神奈川")</f>
        <v>0</v>
      </c>
      <c r="T60" s="188" t="s">
        <v>16550</v>
      </c>
      <c r="U60" s="189">
        <f>SUMIFS(台帳表ｋ[金額],台帳表ｋ[精算
グループ],確報【５月】!$H60,台帳表ｋ[入金月（月のみ）],確報【５月】!$A$1,台帳表ｋ[事務所/分室],"湘")+SUMIFS(測量台帳1ｋ[入金額],測量台帳1ｋ[精算
グループ],確報【５月】!$H60,測量台帳1ｋ[入金月（月のみ）],確報【５月】!$A$1,測量台帳1ｋ[NC区分],"湘南")+SUMIFS(測量台帳1__2ｋ[入金額(後)],測量台帳1__2ｋ[精算
グループ(後)],確報【５月】!$H60,測量台帳1__2ｋ[入金月(後)（月のみ）],確報【５月】!$A$1,測量台帳1__2ｋ[NC区分],"湘南")</f>
        <v>0</v>
      </c>
      <c r="V60" s="184" t="s">
        <v>16550</v>
      </c>
      <c r="W60" s="189" cm="1">
        <f t="array" ref="W60">INDEX(設備G入力用!$F$2:$Q$72,ROW(A55), MATCH($A$1,設備G入力用!$F$2:$Q$2,0))</f>
        <v>0</v>
      </c>
      <c r="X60" s="30">
        <f t="shared" si="7"/>
        <v>0</v>
      </c>
      <c r="Y60" s="24"/>
      <c r="Z60" s="13"/>
      <c r="AA60" s="983"/>
      <c r="AB60" s="304" t="s">
        <v>16493</v>
      </c>
      <c r="AC60" s="172">
        <f t="shared" si="10"/>
        <v>0</v>
      </c>
      <c r="AD60" s="10"/>
      <c r="AE60" s="10"/>
      <c r="AF60" s="202" t="str">
        <f>IFERROR(_xlfn.XLOOKUP(確報【５月】!$AE60,台帳表ｓ[整理番号],台帳表ｓ[繁閑調整]),"")</f>
        <v/>
      </c>
      <c r="AG60" s="277" t="str">
        <f>IFERROR(_xlfn.XLOOKUP(確報【５月】!$AE60,台帳表ｓ[整理番号],台帳表ｓ[精算
グループ]),"")</f>
        <v/>
      </c>
      <c r="AH60" s="278" t="str">
        <f>IFERROR(_xlfn.XLOOKUP(確報【５月】!$AE60,台帳表ｓ[整理番号],台帳表ｓ[請求書発行番号]),"")</f>
        <v/>
      </c>
      <c r="AI60" s="269" t="str">
        <f>IFERROR(_xlfn.XLOOKUP(確報【５月】!$AE60,台帳表ｓ[整理番号],台帳表ｓ[繁閑調整金]),"")</f>
        <v/>
      </c>
      <c r="AJ60" s="275"/>
      <c r="AL60" s="202" t="str">
        <f>IFERROR(_xlfn.XLOOKUP(確報【５月】!AK60,台帳表ｔ[整理番号],台帳表ｔ[繁閑調整]),"")</f>
        <v/>
      </c>
      <c r="AM60" s="277" t="str">
        <f>IFERROR(_xlfn.XLOOKUP(確報【５月】!AK60,台帳表ｔ[整理番号],台帳表ｔ[精算
グループ]),"")</f>
        <v/>
      </c>
      <c r="AN60" s="278" t="str">
        <f>IFERROR(_xlfn.XLOOKUP(確報【５月】!AK60,台帳表ｔ[整理番号],台帳表ｔ[請求書発行番号]),"")</f>
        <v/>
      </c>
      <c r="AO60" s="269" t="str">
        <f>IFERROR(_xlfn.XLOOKUP(確報【５月】!AK60,台帳表ｔ[整理番号],台帳表ｔ[繁閑調整金]),"")</f>
        <v/>
      </c>
      <c r="AP60" s="275"/>
      <c r="AR60" s="202" t="str">
        <f>IFERROR(_xlfn.XLOOKUP(確報【５月】!AQ60,台帳表ｋ[整理番号],台帳表ｋ[繁閑調整]),"")</f>
        <v/>
      </c>
      <c r="AS60" s="277" t="str">
        <f>IFERROR(_xlfn.XLOOKUP(確報【５月】!AQ60,台帳表ｋ[整理番号],台帳表ｋ[精算
グループ]),"")</f>
        <v/>
      </c>
      <c r="AT60" s="278" t="str">
        <f>IFERROR(_xlfn.XLOOKUP(確報【５月】!AQ60,台帳表ｋ[整理番号],台帳表ｋ[請求書発行番号]),"")</f>
        <v/>
      </c>
      <c r="AU60" s="269" t="str">
        <f>IFERROR(_xlfn.XLOOKUP(確報【５月】!AQ60,台帳表ｋ[整理番号],台帳表ｋ[繁閑調整金]),"")</f>
        <v/>
      </c>
      <c r="AV60" s="275"/>
      <c r="AX60" s="202" t="str">
        <f>IFERROR(_xlfn.XLOOKUP(確報【５月】!AW60,台帳表ｋ[整理番号],台帳表ｋ[繁閑調整]),"")</f>
        <v/>
      </c>
      <c r="AY60" s="277" t="str">
        <f>IFERROR(_xlfn.XLOOKUP(確報【５月】!AW60,台帳表ｋ[整理番号],台帳表ｋ[精算
グループ]),"")</f>
        <v/>
      </c>
      <c r="AZ60" s="278" t="str">
        <f>IFERROR(_xlfn.XLOOKUP(確報【５月】!AW60,台帳表ｋ[整理番号],台帳表ｋ[請求書発行番号]),"")</f>
        <v/>
      </c>
      <c r="BA60" s="269" t="str">
        <f>IFERROR(_xlfn.XLOOKUP(確報【５月】!AW60,台帳表ｋ[整理番号],台帳表ｋ[繁閑調整金]),"")</f>
        <v/>
      </c>
    </row>
    <row r="61" spans="1:53" ht="16.350000000000001" customHeight="1">
      <c r="A61" s="927"/>
      <c r="B61" s="927"/>
      <c r="C61" s="927"/>
      <c r="D61" s="976"/>
      <c r="E61" s="927"/>
      <c r="F61" s="91" t="s">
        <v>16551</v>
      </c>
      <c r="G61" s="52" t="s">
        <v>16606</v>
      </c>
      <c r="H61" s="27" t="s">
        <v>16494</v>
      </c>
      <c r="I61" s="28"/>
      <c r="J61" s="78" t="s">
        <v>16494</v>
      </c>
      <c r="K61" s="40"/>
      <c r="L61" s="78" t="s">
        <v>16494</v>
      </c>
      <c r="M61" s="40"/>
      <c r="N61" s="60" t="s">
        <v>16494</v>
      </c>
      <c r="O61" s="61"/>
      <c r="P61" s="27" t="s">
        <v>16494</v>
      </c>
      <c r="Q61" s="29"/>
      <c r="R61" s="27" t="s">
        <v>16494</v>
      </c>
      <c r="S61" s="92">
        <f>SUMIFS(台帳表ｋ[金額],台帳表ｋ[精算
グループ],確報【５月】!$H61,台帳表ｋ[入金月（月のみ）],確報【５月】!$A$1,台帳表ｋ[事務所/分室],"神")+SUMIFS(測量台帳1ｋ[入金額],測量台帳1ｋ[精算
グループ],確報【５月】!$H61,測量台帳1ｋ[入金月（月のみ）],確報【５月】!$A$1,測量台帳1ｋ[NC区分],"神奈川")+SUMIFS(測量台帳1__2ｋ[入金額(後)],測量台帳1__2ｋ[精算
グループ(後)],確報【５月】!$H61,測量台帳1__2ｋ[入金月(後)（月のみ）],確報【５月】!$A$1,測量台帳1__2ｋ[NC区分],"神奈川")</f>
        <v>0</v>
      </c>
      <c r="T61" s="93" t="s">
        <v>220</v>
      </c>
      <c r="U61" s="29">
        <f>SUMIFS(台帳表ｋ[金額],台帳表ｋ[精算
グループ],確報【５月】!$H61,台帳表ｋ[入金月（月のみ）],確報【５月】!$A$1,台帳表ｋ[事務所/分室],"湘")+SUMIFS(測量台帳1ｋ[入金額],測量台帳1ｋ[精算
グループ],確報【５月】!$H61,測量台帳1ｋ[入金月（月のみ）],確報【５月】!$A$1,測量台帳1ｋ[NC区分],"湘南")+SUMIFS(測量台帳1__2ｋ[入金額(後)],測量台帳1__2ｋ[精算
グループ(後)],確報【５月】!$H61,測量台帳1__2ｋ[入金月(後)（月のみ）],確報【５月】!$A$1,測量台帳1__2ｋ[NC区分],"湘南")</f>
        <v>0</v>
      </c>
      <c r="V61" s="27" t="s">
        <v>220</v>
      </c>
      <c r="W61" s="29" cm="1">
        <f t="array" ref="W61">INDEX(設備G入力用!$F$2:$Q$72,ROW(A56), MATCH($A$1,設備G入力用!$F$2:$Q$2,0))</f>
        <v>0</v>
      </c>
      <c r="X61" s="30">
        <f t="shared" si="7"/>
        <v>0</v>
      </c>
      <c r="AA61" s="983"/>
      <c r="AB61" s="304" t="s">
        <v>16494</v>
      </c>
      <c r="AC61" s="172">
        <f>SUM(I61,K61,M61,O61,Q61,S61,U61,W61)</f>
        <v>0</v>
      </c>
      <c r="AF61" s="202" t="str">
        <f>IFERROR(_xlfn.XLOOKUP(確報【５月】!$AE61,台帳表ｓ[整理番号],台帳表ｓ[繁閑調整]),"")</f>
        <v/>
      </c>
      <c r="AG61" s="277" t="str">
        <f>IFERROR(_xlfn.XLOOKUP(確報【５月】!$AE61,台帳表ｓ[整理番号],台帳表ｓ[精算
グループ]),"")</f>
        <v/>
      </c>
      <c r="AH61" s="278" t="str">
        <f>IFERROR(_xlfn.XLOOKUP(確報【５月】!$AE61,台帳表ｓ[整理番号],台帳表ｓ[請求書発行番号]),"")</f>
        <v/>
      </c>
      <c r="AI61" s="269" t="str">
        <f>IFERROR(_xlfn.XLOOKUP(確報【５月】!$AE61,台帳表ｓ[整理番号],台帳表ｓ[繁閑調整金]),"")</f>
        <v/>
      </c>
      <c r="AJ61" s="275"/>
      <c r="AL61" s="202" t="str">
        <f>IFERROR(_xlfn.XLOOKUP(確報【５月】!AK61,台帳表ｔ[整理番号],台帳表ｔ[繁閑調整]),"")</f>
        <v/>
      </c>
      <c r="AM61" s="277" t="str">
        <f>IFERROR(_xlfn.XLOOKUP(確報【５月】!AK61,台帳表ｔ[整理番号],台帳表ｔ[精算
グループ]),"")</f>
        <v/>
      </c>
      <c r="AN61" s="278" t="str">
        <f>IFERROR(_xlfn.XLOOKUP(確報【５月】!AK61,台帳表ｔ[整理番号],台帳表ｔ[請求書発行番号]),"")</f>
        <v/>
      </c>
      <c r="AO61" s="269" t="str">
        <f>IFERROR(_xlfn.XLOOKUP(確報【５月】!AK61,台帳表ｔ[整理番号],台帳表ｔ[繁閑調整金]),"")</f>
        <v/>
      </c>
      <c r="AP61" s="275"/>
      <c r="AR61" s="202" t="str">
        <f>IFERROR(_xlfn.XLOOKUP(確報【５月】!AQ61,台帳表ｋ[整理番号],台帳表ｋ[繁閑調整]),"")</f>
        <v/>
      </c>
      <c r="AS61" s="277" t="str">
        <f>IFERROR(_xlfn.XLOOKUP(確報【５月】!AQ61,台帳表ｋ[整理番号],台帳表ｋ[精算
グループ]),"")</f>
        <v/>
      </c>
      <c r="AT61" s="278" t="str">
        <f>IFERROR(_xlfn.XLOOKUP(確報【５月】!AQ61,台帳表ｋ[整理番号],台帳表ｋ[請求書発行番号]),"")</f>
        <v/>
      </c>
      <c r="AU61" s="269" t="str">
        <f>IFERROR(_xlfn.XLOOKUP(確報【５月】!AQ61,台帳表ｋ[整理番号],台帳表ｋ[繁閑調整金]),"")</f>
        <v/>
      </c>
      <c r="AV61" s="275"/>
      <c r="AX61" s="202" t="str">
        <f>IFERROR(_xlfn.XLOOKUP(確報【５月】!AW61,台帳表ｋ[整理番号],台帳表ｋ[繁閑調整]),"")</f>
        <v/>
      </c>
      <c r="AY61" s="277" t="str">
        <f>IFERROR(_xlfn.XLOOKUP(確報【５月】!AW61,台帳表ｋ[整理番号],台帳表ｋ[精算
グループ]),"")</f>
        <v/>
      </c>
      <c r="AZ61" s="278" t="str">
        <f>IFERROR(_xlfn.XLOOKUP(確報【５月】!AW61,台帳表ｋ[整理番号],台帳表ｋ[請求書発行番号]),"")</f>
        <v/>
      </c>
      <c r="BA61" s="269" t="str">
        <f>IFERROR(_xlfn.XLOOKUP(確報【５月】!AW61,台帳表ｋ[整理番号],台帳表ｋ[繁閑調整金]),"")</f>
        <v/>
      </c>
    </row>
    <row r="62" spans="1:53" ht="16.350000000000001" customHeight="1">
      <c r="A62" s="927"/>
      <c r="B62" s="927"/>
      <c r="C62" s="927"/>
      <c r="D62" s="976"/>
      <c r="E62" s="927"/>
      <c r="F62" s="94" t="s">
        <v>16552</v>
      </c>
      <c r="G62" s="52" t="s">
        <v>16606</v>
      </c>
      <c r="H62" s="73" t="s">
        <v>16495</v>
      </c>
      <c r="I62" s="190"/>
      <c r="J62" s="83" t="s">
        <v>16495</v>
      </c>
      <c r="K62" s="191"/>
      <c r="L62" s="83" t="s">
        <v>16495</v>
      </c>
      <c r="M62" s="191"/>
      <c r="N62" s="72" t="s">
        <v>16495</v>
      </c>
      <c r="O62" s="175"/>
      <c r="P62" s="95" t="s">
        <v>16495</v>
      </c>
      <c r="Q62" s="29"/>
      <c r="R62" s="27" t="s">
        <v>16495</v>
      </c>
      <c r="S62" s="92">
        <f>SUMIFS(台帳表ｋ[金額],台帳表ｋ[精算
グループ],確報【５月】!$H62,台帳表ｋ[入金月（月のみ）],確報【５月】!$A$1,台帳表ｋ[事務所/分室],"神")+SUMIFS(測量台帳1ｋ[入金額],測量台帳1ｋ[精算
グループ],確報【５月】!$H62,測量台帳1ｋ[入金月（月のみ）],確報【５月】!$A$1,測量台帳1ｋ[NC区分],"神奈川")+SUMIFS(測量台帳1__2ｋ[入金額(後)],測量台帳1__2ｋ[精算
グループ(後)],確報【５月】!$H62,測量台帳1__2ｋ[入金月(後)（月のみ）],確報【５月】!$A$1,測量台帳1__2ｋ[NC区分],"神奈川")</f>
        <v>0</v>
      </c>
      <c r="T62" s="93" t="s">
        <v>224</v>
      </c>
      <c r="U62" s="29">
        <f>SUMIFS(台帳表ｋ[金額],台帳表ｋ[精算
グループ],確報【５月】!$H62,台帳表ｋ[入金月（月のみ）],確報【５月】!$A$1,台帳表ｋ[事務所/分室],"湘")+SUMIFS(測量台帳1ｋ[入金額],測量台帳1ｋ[精算
グループ],確報【５月】!$H62,測量台帳1ｋ[入金月（月のみ）],確報【５月】!$A$1,測量台帳1ｋ[NC区分],"湘南")+SUMIFS(測量台帳1__2ｋ[入金額(後)],測量台帳1__2ｋ[精算
グループ(後)],確報【５月】!$H62,測量台帳1__2ｋ[入金月(後)（月のみ）],確報【５月】!$A$1,測量台帳1__2ｋ[NC区分],"湘南")</f>
        <v>0</v>
      </c>
      <c r="V62" s="73" t="s">
        <v>224</v>
      </c>
      <c r="W62" s="96" cm="1">
        <f t="array" ref="W62">INDEX(設備G入力用!$F$2:$Q$72,ROW(A57), MATCH($A$1,設備G入力用!$F$2:$Q$2,0))</f>
        <v>0</v>
      </c>
      <c r="X62" s="30">
        <f t="shared" si="7"/>
        <v>0</v>
      </c>
      <c r="AA62" s="983"/>
      <c r="AB62" s="314" t="s">
        <v>16495</v>
      </c>
      <c r="AC62" s="172">
        <f>SUM(I62,K62,M62,O62,Q62,S62,U62,W62)</f>
        <v>0</v>
      </c>
      <c r="AF62" s="202" t="str">
        <f>IFERROR(_xlfn.XLOOKUP(確報【５月】!$AE62,台帳表ｓ[整理番号],台帳表ｓ[繁閑調整]),"")</f>
        <v/>
      </c>
      <c r="AG62" s="277" t="str">
        <f>IFERROR(_xlfn.XLOOKUP(確報【５月】!$AE62,台帳表ｓ[整理番号],台帳表ｓ[精算
グループ]),"")</f>
        <v/>
      </c>
      <c r="AH62" s="278" t="str">
        <f>IFERROR(_xlfn.XLOOKUP(確報【５月】!$AE62,台帳表ｓ[整理番号],台帳表ｓ[請求書発行番号]),"")</f>
        <v/>
      </c>
      <c r="AI62" s="269" t="str">
        <f>IFERROR(_xlfn.XLOOKUP(確報【５月】!$AE62,台帳表ｓ[整理番号],台帳表ｓ[繁閑調整金]),"")</f>
        <v/>
      </c>
      <c r="AJ62" s="275"/>
      <c r="AL62" s="202" t="str">
        <f>IFERROR(_xlfn.XLOOKUP(確報【５月】!AK62,台帳表ｔ[整理番号],台帳表ｔ[繁閑調整]),"")</f>
        <v/>
      </c>
      <c r="AM62" s="277" t="str">
        <f>IFERROR(_xlfn.XLOOKUP(確報【５月】!AK62,台帳表ｔ[整理番号],台帳表ｔ[精算
グループ]),"")</f>
        <v/>
      </c>
      <c r="AN62" s="278" t="str">
        <f>IFERROR(_xlfn.XLOOKUP(確報【５月】!AK62,台帳表ｔ[整理番号],台帳表ｔ[請求書発行番号]),"")</f>
        <v/>
      </c>
      <c r="AO62" s="269" t="str">
        <f>IFERROR(_xlfn.XLOOKUP(確報【５月】!AK62,台帳表ｔ[整理番号],台帳表ｔ[繁閑調整金]),"")</f>
        <v/>
      </c>
      <c r="AP62" s="275"/>
      <c r="AR62" s="202" t="str">
        <f>IFERROR(_xlfn.XLOOKUP(確報【５月】!AQ62,台帳表ｋ[整理番号],台帳表ｋ[繁閑調整]),"")</f>
        <v/>
      </c>
      <c r="AS62" s="277" t="str">
        <f>IFERROR(_xlfn.XLOOKUP(確報【５月】!AQ62,台帳表ｋ[整理番号],台帳表ｋ[精算
グループ]),"")</f>
        <v/>
      </c>
      <c r="AT62" s="278" t="str">
        <f>IFERROR(_xlfn.XLOOKUP(確報【５月】!AQ62,台帳表ｋ[整理番号],台帳表ｋ[請求書発行番号]),"")</f>
        <v/>
      </c>
      <c r="AU62" s="269" t="str">
        <f>IFERROR(_xlfn.XLOOKUP(確報【５月】!AQ62,台帳表ｋ[整理番号],台帳表ｋ[繁閑調整金]),"")</f>
        <v/>
      </c>
      <c r="AV62" s="275"/>
      <c r="AX62" s="202" t="str">
        <f>IFERROR(_xlfn.XLOOKUP(確報【５月】!AW62,台帳表ｋ[整理番号],台帳表ｋ[繁閑調整]),"")</f>
        <v/>
      </c>
      <c r="AY62" s="277" t="str">
        <f>IFERROR(_xlfn.XLOOKUP(確報【５月】!AW62,台帳表ｋ[整理番号],台帳表ｋ[精算
グループ]),"")</f>
        <v/>
      </c>
      <c r="AZ62" s="278" t="str">
        <f>IFERROR(_xlfn.XLOOKUP(確報【５月】!AW62,台帳表ｋ[整理番号],台帳表ｋ[請求書発行番号]),"")</f>
        <v/>
      </c>
      <c r="BA62" s="269" t="str">
        <f>IFERROR(_xlfn.XLOOKUP(確報【５月】!AW62,台帳表ｋ[整理番号],台帳表ｋ[繁閑調整金]),"")</f>
        <v/>
      </c>
    </row>
    <row r="63" spans="1:53" ht="16.350000000000001" customHeight="1" thickBot="1">
      <c r="A63" s="927"/>
      <c r="B63" s="927"/>
      <c r="C63" s="927"/>
      <c r="D63" s="976"/>
      <c r="E63" s="927"/>
      <c r="F63" s="97" t="s">
        <v>16553</v>
      </c>
      <c r="G63" s="52" t="s">
        <v>16606</v>
      </c>
      <c r="H63" s="192" t="s">
        <v>16497</v>
      </c>
      <c r="I63" s="190"/>
      <c r="J63" s="193" t="s">
        <v>16497</v>
      </c>
      <c r="K63" s="191"/>
      <c r="L63" s="193" t="s">
        <v>16497</v>
      </c>
      <c r="M63" s="191"/>
      <c r="N63" s="194" t="s">
        <v>16497</v>
      </c>
      <c r="O63" s="175"/>
      <c r="P63" s="95" t="s">
        <v>16497</v>
      </c>
      <c r="Q63" s="96"/>
      <c r="R63" s="27" t="s">
        <v>16497</v>
      </c>
      <c r="S63" s="92">
        <f>SUMIFS(台帳表ｋ[金額],台帳表ｋ[精算
グループ],確報【５月】!$H63,台帳表ｋ[入金月（月のみ）],確報【５月】!$A$1,台帳表ｋ[事務所/分室],"神")+SUMIFS(測量台帳1ｋ[入金額],測量台帳1ｋ[精算
グループ],確報【５月】!$H63,測量台帳1ｋ[入金月（月のみ）],確報【５月】!$A$1,測量台帳1ｋ[NC区分],"神奈川")+SUMIFS(測量台帳1__2ｋ[入金額(後)],測量台帳1__2ｋ[精算
グループ(後)],確報【５月】!$H63,測量台帳1__2ｋ[入金月(後)（月のみ）],確報【５月】!$A$1,測量台帳1__2ｋ[NC区分],"神奈川")</f>
        <v>0</v>
      </c>
      <c r="T63" s="93" t="s">
        <v>228</v>
      </c>
      <c r="U63" s="29">
        <f>SUMIFS(台帳表ｋ[金額],台帳表ｋ[精算
グループ],確報【５月】!$H63,台帳表ｋ[入金月（月のみ）],確報【５月】!$A$1,台帳表ｋ[事務所/分室],"湘")+SUMIFS(測量台帳1ｋ[入金額],測量台帳1ｋ[精算
グループ],確報【５月】!$H63,測量台帳1ｋ[入金月（月のみ）],確報【５月】!$A$1,測量台帳1ｋ[NC区分],"湘南")+SUMIFS(測量台帳1__2ｋ[入金額(後)],測量台帳1__2ｋ[精算
グループ(後)],確報【５月】!$H63,測量台帳1__2ｋ[入金月(後)（月のみ）],確報【５月】!$A$1,測量台帳1__2ｋ[NC区分],"湘南")</f>
        <v>0</v>
      </c>
      <c r="V63" s="73" t="s">
        <v>228</v>
      </c>
      <c r="W63" s="96" cm="1">
        <f t="array" ref="W63">INDEX(設備G入力用!$F$2:$Q$72,ROW(A58), MATCH($A$1,設備G入力用!$F$2:$Q$2,0))</f>
        <v>0</v>
      </c>
      <c r="X63" s="30">
        <f t="shared" si="7"/>
        <v>0</v>
      </c>
      <c r="AA63" s="983"/>
      <c r="AB63" s="314" t="s">
        <v>16550</v>
      </c>
      <c r="AC63" s="172">
        <f>SUM(I60,K60,M60,O60,Q60,S60,U60,W60)</f>
        <v>0</v>
      </c>
      <c r="AD63" s="10"/>
      <c r="AE63" s="10"/>
      <c r="AF63" s="202" t="str">
        <f>IFERROR(_xlfn.XLOOKUP(確報【５月】!$AE63,台帳表ｓ[整理番号],台帳表ｓ[繁閑調整]),"")</f>
        <v/>
      </c>
      <c r="AG63" s="277" t="str">
        <f>IFERROR(_xlfn.XLOOKUP(確報【５月】!$AE63,台帳表ｓ[整理番号],台帳表ｓ[精算
グループ]),"")</f>
        <v/>
      </c>
      <c r="AH63" s="278" t="str">
        <f>IFERROR(_xlfn.XLOOKUP(確報【５月】!$AE63,台帳表ｓ[整理番号],台帳表ｓ[請求書発行番号]),"")</f>
        <v/>
      </c>
      <c r="AI63" s="269" t="str">
        <f>IFERROR(_xlfn.XLOOKUP(確報【５月】!$AE63,台帳表ｓ[整理番号],台帳表ｓ[繁閑調整金]),"")</f>
        <v/>
      </c>
      <c r="AJ63" s="275"/>
      <c r="AL63" s="202" t="str">
        <f>IFERROR(_xlfn.XLOOKUP(確報【５月】!AK63,台帳表ｔ[整理番号],台帳表ｔ[繁閑調整]),"")</f>
        <v/>
      </c>
      <c r="AM63" s="277" t="str">
        <f>IFERROR(_xlfn.XLOOKUP(確報【５月】!AK63,台帳表ｔ[整理番号],台帳表ｔ[精算
グループ]),"")</f>
        <v/>
      </c>
      <c r="AN63" s="278" t="str">
        <f>IFERROR(_xlfn.XLOOKUP(確報【５月】!AK63,台帳表ｔ[整理番号],台帳表ｔ[請求書発行番号]),"")</f>
        <v/>
      </c>
      <c r="AO63" s="269" t="str">
        <f>IFERROR(_xlfn.XLOOKUP(確報【５月】!AK63,台帳表ｔ[整理番号],台帳表ｔ[繁閑調整金]),"")</f>
        <v/>
      </c>
      <c r="AP63" s="275"/>
      <c r="AR63" s="202" t="str">
        <f>IFERROR(_xlfn.XLOOKUP(確報【５月】!AQ63,台帳表ｋ[整理番号],台帳表ｋ[繁閑調整]),"")</f>
        <v/>
      </c>
      <c r="AS63" s="277" t="str">
        <f>IFERROR(_xlfn.XLOOKUP(確報【５月】!AQ63,台帳表ｋ[整理番号],台帳表ｋ[精算
グループ]),"")</f>
        <v/>
      </c>
      <c r="AT63" s="278" t="str">
        <f>IFERROR(_xlfn.XLOOKUP(確報【５月】!AQ63,台帳表ｋ[整理番号],台帳表ｋ[請求書発行番号]),"")</f>
        <v/>
      </c>
      <c r="AU63" s="269" t="str">
        <f>IFERROR(_xlfn.XLOOKUP(確報【５月】!AQ63,台帳表ｋ[整理番号],台帳表ｋ[繁閑調整金]),"")</f>
        <v/>
      </c>
      <c r="AV63" s="275"/>
      <c r="AX63" s="202" t="str">
        <f>IFERROR(_xlfn.XLOOKUP(確報【５月】!AW63,台帳表ｋ[整理番号],台帳表ｋ[繁閑調整]),"")</f>
        <v/>
      </c>
      <c r="AY63" s="277" t="str">
        <f>IFERROR(_xlfn.XLOOKUP(確報【５月】!AW63,台帳表ｋ[整理番号],台帳表ｋ[精算
グループ]),"")</f>
        <v/>
      </c>
      <c r="AZ63" s="278" t="str">
        <f>IFERROR(_xlfn.XLOOKUP(確報【５月】!AW63,台帳表ｋ[整理番号],台帳表ｋ[請求書発行番号]),"")</f>
        <v/>
      </c>
      <c r="BA63" s="269" t="str">
        <f>IFERROR(_xlfn.XLOOKUP(確報【５月】!AW63,台帳表ｋ[整理番号],台帳表ｋ[繁閑調整金]),"")</f>
        <v/>
      </c>
    </row>
    <row r="64" spans="1:53" ht="16.350000000000001" customHeight="1" thickBot="1">
      <c r="A64" s="927"/>
      <c r="B64" s="927"/>
      <c r="C64" s="927"/>
      <c r="D64" s="976"/>
      <c r="E64" s="928"/>
      <c r="F64" s="221" t="s">
        <v>16554</v>
      </c>
      <c r="G64" s="222" t="s">
        <v>16606</v>
      </c>
      <c r="H64" s="200" t="s">
        <v>16527</v>
      </c>
      <c r="I64" s="153"/>
      <c r="J64" s="223" t="s">
        <v>16527</v>
      </c>
      <c r="K64" s="154"/>
      <c r="L64" s="223" t="s">
        <v>16527</v>
      </c>
      <c r="M64" s="154"/>
      <c r="N64" s="224" t="s">
        <v>16527</v>
      </c>
      <c r="O64" s="155"/>
      <c r="P64" s="200" t="s">
        <v>16527</v>
      </c>
      <c r="Q64" s="155"/>
      <c r="R64" s="200" t="s">
        <v>16527</v>
      </c>
      <c r="S64" s="154">
        <f>SUMIFS(台帳表ｋ[金額],台帳表ｋ[精算
グループ],確報【５月】!$H64,台帳表ｋ[入金月（月のみ）],確報【５月】!$A$1,台帳表ｋ[事務所/分室],"神")+SUMIFS(測量台帳1ｋ[入金額],測量台帳1ｋ[精算
グループ],確報【５月】!$H64,測量台帳1ｋ[入金月（月のみ）],確報【５月】!$A$1,測量台帳1ｋ[NC区分],"神奈川")+SUMIFS(測量台帳1__2ｋ[入金額(後)],測量台帳1__2ｋ[精算
グループ(後)],確報【５月】!$H64,測量台帳1__2ｋ[入金月(後)（月のみ）],確報【５月】!$A$1,測量台帳1__2ｋ[NC区分],"神奈川")</f>
        <v>0</v>
      </c>
      <c r="T64" s="224" t="s">
        <v>240</v>
      </c>
      <c r="U64" s="155">
        <f>SUMIFS(台帳表ｋ[金額],台帳表ｋ[精算
グループ],確報【５月】!$H64,台帳表ｋ[入金月（月のみ）],確報【５月】!$A$1,台帳表ｋ[事務所/分室],"湘")+SUMIFS(測量台帳1ｋ[入金額],測量台帳1ｋ[精算
グループ],確報【５月】!$H64,測量台帳1ｋ[入金月（月のみ）],確報【５月】!$A$1,測量台帳1ｋ[NC区分],"湘南")+SUMIFS(測量台帳1__2ｋ[入金額(後)],測量台帳1__2ｋ[精算
グループ(後)],確報【５月】!$H64,測量台帳1__2ｋ[入金月(後)（月のみ）],確報【５月】!$A$1,測量台帳1__2ｋ[NC区分],"湘南")</f>
        <v>0</v>
      </c>
      <c r="V64" s="200" t="s">
        <v>240</v>
      </c>
      <c r="W64" s="155" cm="1">
        <f t="array" ref="W64">INDEX(設備G入力用!$F$2:$Q$72,ROW(A59), MATCH($A$1,設備G入力用!$F$2:$Q$2,0))</f>
        <v>0</v>
      </c>
      <c r="X64" s="156">
        <f t="shared" si="7"/>
        <v>0</v>
      </c>
      <c r="Y64" s="16">
        <f>SUM(X59:X64)</f>
        <v>0</v>
      </c>
      <c r="Z64" s="13" t="s">
        <v>16625</v>
      </c>
      <c r="AA64" s="983"/>
      <c r="AB64" s="314" t="s">
        <v>16497</v>
      </c>
      <c r="AC64" s="172">
        <f t="shared" ref="AC64:AC70" si="11">SUM(I63,K63,M63,O63,Q63,S63,U63,W63)</f>
        <v>0</v>
      </c>
      <c r="AD64" s="10"/>
      <c r="AE64" s="10"/>
      <c r="AF64" s="202" t="str">
        <f>IFERROR(_xlfn.XLOOKUP(確報【５月】!$AE64,台帳表ｓ[整理番号],台帳表ｓ[繁閑調整]),"")</f>
        <v/>
      </c>
      <c r="AG64" s="277" t="str">
        <f>IFERROR(_xlfn.XLOOKUP(確報【５月】!$AE64,台帳表ｓ[整理番号],台帳表ｓ[精算
グループ]),"")</f>
        <v/>
      </c>
      <c r="AH64" s="278" t="str">
        <f>IFERROR(_xlfn.XLOOKUP(確報【５月】!$AE64,台帳表ｓ[整理番号],台帳表ｓ[請求書発行番号]),"")</f>
        <v/>
      </c>
      <c r="AI64" s="269" t="str">
        <f>IFERROR(_xlfn.XLOOKUP(確報【５月】!$AE64,台帳表ｓ[整理番号],台帳表ｓ[繁閑調整金]),"")</f>
        <v/>
      </c>
      <c r="AJ64" s="275"/>
      <c r="AL64" s="202" t="str">
        <f>IFERROR(_xlfn.XLOOKUP(確報【５月】!AK64,台帳表ｔ[整理番号],台帳表ｔ[繁閑調整]),"")</f>
        <v/>
      </c>
      <c r="AM64" s="277" t="str">
        <f>IFERROR(_xlfn.XLOOKUP(確報【５月】!AK64,台帳表ｔ[整理番号],台帳表ｔ[精算
グループ]),"")</f>
        <v/>
      </c>
      <c r="AN64" s="278" t="str">
        <f>IFERROR(_xlfn.XLOOKUP(確報【５月】!AK64,台帳表ｔ[整理番号],台帳表ｔ[請求書発行番号]),"")</f>
        <v/>
      </c>
      <c r="AO64" s="269" t="str">
        <f>IFERROR(_xlfn.XLOOKUP(確報【５月】!AK64,台帳表ｔ[整理番号],台帳表ｔ[繁閑調整金]),"")</f>
        <v/>
      </c>
      <c r="AP64" s="275"/>
      <c r="AR64" s="202" t="str">
        <f>IFERROR(_xlfn.XLOOKUP(確報【５月】!AQ64,台帳表ｋ[整理番号],台帳表ｋ[繁閑調整]),"")</f>
        <v/>
      </c>
      <c r="AS64" s="277" t="str">
        <f>IFERROR(_xlfn.XLOOKUP(確報【５月】!AQ64,台帳表ｋ[整理番号],台帳表ｋ[精算
グループ]),"")</f>
        <v/>
      </c>
      <c r="AT64" s="278" t="str">
        <f>IFERROR(_xlfn.XLOOKUP(確報【５月】!AQ64,台帳表ｋ[整理番号],台帳表ｋ[請求書発行番号]),"")</f>
        <v/>
      </c>
      <c r="AU64" s="269" t="str">
        <f>IFERROR(_xlfn.XLOOKUP(確報【５月】!AQ64,台帳表ｋ[整理番号],台帳表ｋ[繁閑調整金]),"")</f>
        <v/>
      </c>
      <c r="AV64" s="275"/>
      <c r="AX64" s="202" t="str">
        <f>IFERROR(_xlfn.XLOOKUP(確報【５月】!AW64,台帳表ｋ[整理番号],台帳表ｋ[繁閑調整]),"")</f>
        <v/>
      </c>
      <c r="AY64" s="277" t="str">
        <f>IFERROR(_xlfn.XLOOKUP(確報【５月】!AW64,台帳表ｋ[整理番号],台帳表ｋ[精算
グループ]),"")</f>
        <v/>
      </c>
      <c r="AZ64" s="278" t="str">
        <f>IFERROR(_xlfn.XLOOKUP(確報【５月】!AW64,台帳表ｋ[整理番号],台帳表ｋ[請求書発行番号]),"")</f>
        <v/>
      </c>
      <c r="BA64" s="269" t="str">
        <f>IFERROR(_xlfn.XLOOKUP(確報【５月】!AW64,台帳表ｋ[整理番号],台帳表ｋ[繁閑調整金]),"")</f>
        <v/>
      </c>
    </row>
    <row r="65" spans="1:53" ht="16.350000000000001" customHeight="1" thickBot="1">
      <c r="A65" s="927"/>
      <c r="B65" s="927"/>
      <c r="C65" s="927"/>
      <c r="D65" s="976"/>
      <c r="E65" s="926" t="s">
        <v>16500</v>
      </c>
      <c r="F65" s="225" t="s">
        <v>16501</v>
      </c>
      <c r="G65" s="226"/>
      <c r="H65" s="227" t="s">
        <v>16555</v>
      </c>
      <c r="I65" s="228"/>
      <c r="J65" s="229" t="s">
        <v>16555</v>
      </c>
      <c r="K65" s="230"/>
      <c r="L65" s="231" t="s">
        <v>16555</v>
      </c>
      <c r="M65" s="230"/>
      <c r="N65" s="231" t="s">
        <v>16555</v>
      </c>
      <c r="O65" s="232"/>
      <c r="P65" s="227" t="s">
        <v>16555</v>
      </c>
      <c r="Q65" s="232"/>
      <c r="R65" s="227" t="s">
        <v>16555</v>
      </c>
      <c r="S65" s="230">
        <f>SUMIFS(台帳表ｋ[金額],台帳表ｋ[精算
グループ],確報【５月】!$H65,台帳表ｋ[入金月（月のみ）],確報【５月】!$A$1,台帳表ｋ[事務所/分室],"神")+SUMIFS(測量台帳1ｋ[入金額],測量台帳1ｋ[精算
グループ],確報【５月】!$H65,測量台帳1ｋ[入金月（月のみ）],確報【５月】!$A$1,測量台帳1ｋ[NC区分],"神奈川")+SUMIFS(測量台帳1__2ｋ[入金額(後)],測量台帳1__2ｋ[精算
グループ(後)],確報【５月】!$H65,測量台帳1__2ｋ[入金月(後)（月のみ）],確報【５月】!$A$1,測量台帳1__2ｋ[NC区分],"神奈川")</f>
        <v>0</v>
      </c>
      <c r="T65" s="231" t="s">
        <v>16555</v>
      </c>
      <c r="U65" s="232">
        <f>SUMIFS(台帳表ｋ[金額],台帳表ｋ[精算
グループ],確報【５月】!$H65,台帳表ｋ[入金月（月のみ）],確報【５月】!$A$1,台帳表ｋ[事務所/分室],"湘")+SUMIFS(測量台帳1ｋ[入金額],測量台帳1ｋ[精算
グループ],確報【５月】!$H65,測量台帳1ｋ[入金月（月のみ）],確報【５月】!$A$1,測量台帳1ｋ[NC区分],"湘南")+SUMIFS(測量台帳1__2ｋ[入金額(後)],測量台帳1__2ｋ[精算
グループ(後)],確報【５月】!$H65,測量台帳1__2ｋ[入金月(後)（月のみ）],確報【５月】!$A$1,測量台帳1__2ｋ[NC区分],"湘南")</f>
        <v>0</v>
      </c>
      <c r="V65" s="227" t="s">
        <v>16555</v>
      </c>
      <c r="W65" s="232" cm="1">
        <f t="array" ref="W65">INDEX(設備G入力用!$F$2:$Q$72,ROW(A60), MATCH($A$1,設備G入力用!$F$2:$Q$2,0))</f>
        <v>0</v>
      </c>
      <c r="X65" s="233">
        <f t="shared" si="7"/>
        <v>0</v>
      </c>
      <c r="Y65" s="181">
        <f>SUM(X65:X65)</f>
        <v>0</v>
      </c>
      <c r="Z65" s="13"/>
      <c r="AA65" s="983"/>
      <c r="AB65" s="314" t="s">
        <v>16527</v>
      </c>
      <c r="AC65" s="172">
        <f t="shared" si="11"/>
        <v>0</v>
      </c>
      <c r="AD65" s="10"/>
      <c r="AE65" s="10"/>
      <c r="AF65" s="202" t="str">
        <f>IFERROR(_xlfn.XLOOKUP(確報【５月】!$AE65,台帳表ｓ[整理番号],台帳表ｓ[繁閑調整]),"")</f>
        <v/>
      </c>
      <c r="AG65" s="277" t="str">
        <f>IFERROR(_xlfn.XLOOKUP(確報【５月】!$AE65,台帳表ｓ[整理番号],台帳表ｓ[精算
グループ]),"")</f>
        <v/>
      </c>
      <c r="AH65" s="278" t="str">
        <f>IFERROR(_xlfn.XLOOKUP(確報【５月】!$AE65,台帳表ｓ[整理番号],台帳表ｓ[請求書発行番号]),"")</f>
        <v/>
      </c>
      <c r="AI65" s="269" t="str">
        <f>IFERROR(_xlfn.XLOOKUP(確報【５月】!$AE65,台帳表ｓ[整理番号],台帳表ｓ[繁閑調整金]),"")</f>
        <v/>
      </c>
      <c r="AJ65" s="275"/>
      <c r="AL65" s="202" t="str">
        <f>IFERROR(_xlfn.XLOOKUP(確報【５月】!AK65,台帳表ｔ[整理番号],台帳表ｔ[繁閑調整]),"")</f>
        <v/>
      </c>
      <c r="AM65" s="277" t="str">
        <f>IFERROR(_xlfn.XLOOKUP(確報【５月】!AK65,台帳表ｔ[整理番号],台帳表ｔ[精算
グループ]),"")</f>
        <v/>
      </c>
      <c r="AN65" s="278" t="str">
        <f>IFERROR(_xlfn.XLOOKUP(確報【５月】!AK65,台帳表ｔ[整理番号],台帳表ｔ[請求書発行番号]),"")</f>
        <v/>
      </c>
      <c r="AO65" s="269" t="str">
        <f>IFERROR(_xlfn.XLOOKUP(確報【５月】!AK65,台帳表ｔ[整理番号],台帳表ｔ[繁閑調整金]),"")</f>
        <v/>
      </c>
      <c r="AP65" s="275"/>
      <c r="AR65" s="202" t="str">
        <f>IFERROR(_xlfn.XLOOKUP(確報【５月】!AQ65,台帳表ｋ[整理番号],台帳表ｋ[繁閑調整]),"")</f>
        <v/>
      </c>
      <c r="AS65" s="277" t="str">
        <f>IFERROR(_xlfn.XLOOKUP(確報【５月】!AQ65,台帳表ｋ[整理番号],台帳表ｋ[精算
グループ]),"")</f>
        <v/>
      </c>
      <c r="AT65" s="278" t="str">
        <f>IFERROR(_xlfn.XLOOKUP(確報【５月】!AQ65,台帳表ｋ[整理番号],台帳表ｋ[請求書発行番号]),"")</f>
        <v/>
      </c>
      <c r="AU65" s="269" t="str">
        <f>IFERROR(_xlfn.XLOOKUP(確報【５月】!AQ65,台帳表ｋ[整理番号],台帳表ｋ[繁閑調整金]),"")</f>
        <v/>
      </c>
      <c r="AV65" s="275"/>
      <c r="AX65" s="202" t="str">
        <f>IFERROR(_xlfn.XLOOKUP(確報【５月】!AW65,台帳表ｋ[整理番号],台帳表ｋ[繁閑調整]),"")</f>
        <v/>
      </c>
      <c r="AY65" s="277" t="str">
        <f>IFERROR(_xlfn.XLOOKUP(確報【５月】!AW65,台帳表ｋ[整理番号],台帳表ｋ[精算
グループ]),"")</f>
        <v/>
      </c>
      <c r="AZ65" s="278" t="str">
        <f>IFERROR(_xlfn.XLOOKUP(確報【５月】!AW65,台帳表ｋ[整理番号],台帳表ｋ[請求書発行番号]),"")</f>
        <v/>
      </c>
      <c r="BA65" s="269" t="str">
        <f>IFERROR(_xlfn.XLOOKUP(確報【５月】!AW65,台帳表ｋ[整理番号],台帳表ｋ[繁閑調整金]),"")</f>
        <v/>
      </c>
    </row>
    <row r="66" spans="1:53" ht="16.350000000000001" customHeight="1">
      <c r="A66" s="927"/>
      <c r="B66" s="927"/>
      <c r="C66" s="927"/>
      <c r="D66" s="976"/>
      <c r="E66" s="927"/>
      <c r="F66" s="91" t="s">
        <v>16556</v>
      </c>
      <c r="G66" s="52" t="s">
        <v>16606</v>
      </c>
      <c r="H66" s="53" t="s">
        <v>16506</v>
      </c>
      <c r="I66" s="166"/>
      <c r="J66" s="81" t="s">
        <v>16506</v>
      </c>
      <c r="K66" s="82"/>
      <c r="L66" s="81" t="s">
        <v>16506</v>
      </c>
      <c r="M66" s="82"/>
      <c r="N66" s="69" t="s">
        <v>16506</v>
      </c>
      <c r="O66" s="70"/>
      <c r="P66" s="53" t="s">
        <v>16506</v>
      </c>
      <c r="Q66" s="54"/>
      <c r="R66" s="53" t="s">
        <v>16506</v>
      </c>
      <c r="S66" s="88">
        <f>SUMIFS(台帳表ｋ[金額],台帳表ｋ[精算
グループ],確報【５月】!$H66,台帳表ｋ[入金月（月のみ）],確報【５月】!$A$1,台帳表ｋ[事務所/分室],"神")+SUMIFS(測量台帳1ｋ[入金額],測量台帳1ｋ[精算
グループ],確報【５月】!$H66,測量台帳1ｋ[入金月（月のみ）],確報【５月】!$A$1,測量台帳1ｋ[NC区分],"神奈川")+SUMIFS(測量台帳1__2ｋ[入金額(後)],測量台帳1__2ｋ[精算
グループ(後)],確報【５月】!$H66,測量台帳1__2ｋ[入金月(後)（月のみ）],確報【５月】!$A$1,測量台帳1__2ｋ[NC区分],"神奈川")</f>
        <v>0</v>
      </c>
      <c r="T66" s="89" t="s">
        <v>315</v>
      </c>
      <c r="U66" s="54">
        <f>SUMIFS(台帳表ｋ[金額],台帳表ｋ[精算
グループ],確報【５月】!$H66,台帳表ｋ[入金月（月のみ）],確報【５月】!$A$1,台帳表ｋ[事務所/分室],"湘")+SUMIFS(測量台帳1ｋ[入金額],測量台帳1ｋ[精算
グループ],確報【５月】!$H66,測量台帳1ｋ[入金月（月のみ）],確報【５月】!$A$1,測量台帳1ｋ[NC区分],"湘南")+SUMIFS(測量台帳1__2ｋ[入金額(後)],測量台帳1__2ｋ[精算
グループ(後)],確報【５月】!$H66,測量台帳1__2ｋ[入金月(後)（月のみ）],確報【５月】!$A$1,測量台帳1__2ｋ[NC区分],"湘南")</f>
        <v>0</v>
      </c>
      <c r="V66" s="53" t="s">
        <v>315</v>
      </c>
      <c r="W66" s="54" cm="1">
        <f t="array" ref="W66">INDEX(設備G入力用!$F$2:$Q$72,ROW(A61), MATCH($A$1,設備G入力用!$F$2:$Q$2,0))</f>
        <v>0</v>
      </c>
      <c r="X66" s="71">
        <f t="shared" si="7"/>
        <v>0</v>
      </c>
      <c r="Y66" s="24"/>
      <c r="Z66" s="13"/>
      <c r="AA66" s="983"/>
      <c r="AB66" s="304" t="s">
        <v>16555</v>
      </c>
      <c r="AC66" s="172">
        <f t="shared" si="11"/>
        <v>0</v>
      </c>
      <c r="AD66" s="10"/>
      <c r="AE66" s="10"/>
      <c r="AF66" s="202" t="str">
        <f>IFERROR(_xlfn.XLOOKUP(確報【５月】!$AE66,台帳表ｓ[整理番号],台帳表ｓ[繁閑調整]),"")</f>
        <v/>
      </c>
      <c r="AG66" s="277" t="str">
        <f>IFERROR(_xlfn.XLOOKUP(確報【５月】!$AE66,台帳表ｓ[整理番号],台帳表ｓ[精算
グループ]),"")</f>
        <v/>
      </c>
      <c r="AH66" s="278" t="str">
        <f>IFERROR(_xlfn.XLOOKUP(確報【５月】!$AE66,台帳表ｓ[整理番号],台帳表ｓ[請求書発行番号]),"")</f>
        <v/>
      </c>
      <c r="AI66" s="269" t="str">
        <f>IFERROR(_xlfn.XLOOKUP(確報【５月】!$AE66,台帳表ｓ[整理番号],台帳表ｓ[繁閑調整金]),"")</f>
        <v/>
      </c>
      <c r="AJ66" s="275"/>
      <c r="AL66" s="202" t="str">
        <f>IFERROR(_xlfn.XLOOKUP(確報【５月】!AK66,台帳表ｔ[整理番号],台帳表ｔ[繁閑調整]),"")</f>
        <v/>
      </c>
      <c r="AM66" s="277" t="str">
        <f>IFERROR(_xlfn.XLOOKUP(確報【５月】!AK66,台帳表ｔ[整理番号],台帳表ｔ[精算
グループ]),"")</f>
        <v/>
      </c>
      <c r="AN66" s="278" t="str">
        <f>IFERROR(_xlfn.XLOOKUP(確報【５月】!AK66,台帳表ｔ[整理番号],台帳表ｔ[請求書発行番号]),"")</f>
        <v/>
      </c>
      <c r="AO66" s="269" t="str">
        <f>IFERROR(_xlfn.XLOOKUP(確報【５月】!AK66,台帳表ｔ[整理番号],台帳表ｔ[繁閑調整金]),"")</f>
        <v/>
      </c>
      <c r="AP66" s="275"/>
      <c r="AR66" s="202" t="str">
        <f>IFERROR(_xlfn.XLOOKUP(確報【５月】!AQ66,台帳表ｋ[整理番号],台帳表ｋ[繁閑調整]),"")</f>
        <v/>
      </c>
      <c r="AS66" s="277" t="str">
        <f>IFERROR(_xlfn.XLOOKUP(確報【５月】!AQ66,台帳表ｋ[整理番号],台帳表ｋ[精算
グループ]),"")</f>
        <v/>
      </c>
      <c r="AT66" s="278" t="str">
        <f>IFERROR(_xlfn.XLOOKUP(確報【５月】!AQ66,台帳表ｋ[整理番号],台帳表ｋ[請求書発行番号]),"")</f>
        <v/>
      </c>
      <c r="AU66" s="269" t="str">
        <f>IFERROR(_xlfn.XLOOKUP(確報【５月】!AQ66,台帳表ｋ[整理番号],台帳表ｋ[繁閑調整金]),"")</f>
        <v/>
      </c>
      <c r="AV66" s="275"/>
      <c r="AX66" s="202" t="str">
        <f>IFERROR(_xlfn.XLOOKUP(確報【５月】!AW66,台帳表ｋ[整理番号],台帳表ｋ[繁閑調整]),"")</f>
        <v/>
      </c>
      <c r="AY66" s="277" t="str">
        <f>IFERROR(_xlfn.XLOOKUP(確報【５月】!AW66,台帳表ｋ[整理番号],台帳表ｋ[精算
グループ]),"")</f>
        <v/>
      </c>
      <c r="AZ66" s="278" t="str">
        <f>IFERROR(_xlfn.XLOOKUP(確報【５月】!AW66,台帳表ｋ[整理番号],台帳表ｋ[請求書発行番号]),"")</f>
        <v/>
      </c>
      <c r="BA66" s="269" t="str">
        <f>IFERROR(_xlfn.XLOOKUP(確報【５月】!AW66,台帳表ｋ[整理番号],台帳表ｋ[繁閑調整金]),"")</f>
        <v/>
      </c>
    </row>
    <row r="67" spans="1:53" ht="16.350000000000001" customHeight="1">
      <c r="A67" s="927"/>
      <c r="B67" s="927"/>
      <c r="C67" s="927"/>
      <c r="D67" s="976"/>
      <c r="E67" s="927"/>
      <c r="F67" s="98" t="s">
        <v>16507</v>
      </c>
      <c r="G67" s="63" t="s">
        <v>16606</v>
      </c>
      <c r="H67" s="27" t="s">
        <v>16508</v>
      </c>
      <c r="I67" s="28"/>
      <c r="J67" s="78" t="s">
        <v>16508</v>
      </c>
      <c r="K67" s="40"/>
      <c r="L67" s="78" t="s">
        <v>16508</v>
      </c>
      <c r="M67" s="40"/>
      <c r="N67" s="60" t="s">
        <v>16508</v>
      </c>
      <c r="O67" s="61"/>
      <c r="P67" s="27" t="s">
        <v>16508</v>
      </c>
      <c r="Q67" s="29"/>
      <c r="R67" s="27" t="s">
        <v>16508</v>
      </c>
      <c r="S67" s="92">
        <f>SUMIFS(台帳表ｋ[金額],台帳表ｋ[精算
グループ],確報【５月】!$H67,台帳表ｋ[入金月（月のみ）],確報【５月】!$A$1,台帳表ｋ[事務所/分室],"神")+SUMIFS(測量台帳1ｋ[入金額],測量台帳1ｋ[精算
グループ],確報【５月】!$H67,測量台帳1ｋ[入金月（月のみ）],確報【５月】!$A$1,測量台帳1ｋ[NC区分],"神奈川")+SUMIFS(測量台帳1__2ｋ[入金額(後)],測量台帳1__2ｋ[精算
グループ(後)],確報【５月】!$H67,測量台帳1__2ｋ[入金月(後)（月のみ）],確報【５月】!$A$1,測量台帳1__2ｋ[NC区分],"神奈川")</f>
        <v>0</v>
      </c>
      <c r="T67" s="93" t="s">
        <v>620</v>
      </c>
      <c r="U67" s="29">
        <f>SUMIFS(台帳表ｋ[金額],台帳表ｋ[精算
グループ],確報【５月】!$H67,台帳表ｋ[入金月（月のみ）],確報【５月】!$A$1,台帳表ｋ[事務所/分室],"湘")+SUMIFS(測量台帳1ｋ[入金額],測量台帳1ｋ[精算
グループ],確報【５月】!$H67,測量台帳1ｋ[入金月（月のみ）],確報【５月】!$A$1,測量台帳1ｋ[NC区分],"湘南")+SUMIFS(測量台帳1__2ｋ[入金額(後)],測量台帳1__2ｋ[精算
グループ(後)],確報【５月】!$H67,測量台帳1__2ｋ[入金月(後)（月のみ）],確報【５月】!$A$1,測量台帳1__2ｋ[NC区分],"湘南")</f>
        <v>0</v>
      </c>
      <c r="V67" s="27" t="s">
        <v>620</v>
      </c>
      <c r="W67" s="29" cm="1">
        <f t="array" ref="W67">INDEX(設備G入力用!$F$2:$Q$72,ROW(A62), MATCH($A$1,設備G入力用!$F$2:$Q$2,0))</f>
        <v>0</v>
      </c>
      <c r="X67" s="30">
        <f t="shared" si="7"/>
        <v>0</v>
      </c>
      <c r="Y67" s="24"/>
      <c r="Z67" s="13"/>
      <c r="AA67" s="983"/>
      <c r="AB67" s="314" t="s">
        <v>16506</v>
      </c>
      <c r="AC67" s="172">
        <f t="shared" si="11"/>
        <v>0</v>
      </c>
      <c r="AD67" s="10"/>
      <c r="AE67" s="10"/>
      <c r="AF67" s="202" t="str">
        <f>IFERROR(_xlfn.XLOOKUP(確報【５月】!$AE67,台帳表ｓ[整理番号],台帳表ｓ[繁閑調整]),"")</f>
        <v/>
      </c>
      <c r="AG67" s="277" t="str">
        <f>IFERROR(_xlfn.XLOOKUP(確報【５月】!$AE67,台帳表ｓ[整理番号],台帳表ｓ[精算
グループ]),"")</f>
        <v/>
      </c>
      <c r="AH67" s="278" t="str">
        <f>IFERROR(_xlfn.XLOOKUP(確報【５月】!$AE67,台帳表ｓ[整理番号],台帳表ｓ[請求書発行番号]),"")</f>
        <v/>
      </c>
      <c r="AI67" s="269" t="str">
        <f>IFERROR(_xlfn.XLOOKUP(確報【５月】!$AE67,台帳表ｓ[整理番号],台帳表ｓ[繁閑調整金]),"")</f>
        <v/>
      </c>
      <c r="AJ67" s="275"/>
      <c r="AL67" s="202" t="str">
        <f>IFERROR(_xlfn.XLOOKUP(確報【５月】!AK67,台帳表ｔ[整理番号],台帳表ｔ[繁閑調整]),"")</f>
        <v/>
      </c>
      <c r="AM67" s="277" t="str">
        <f>IFERROR(_xlfn.XLOOKUP(確報【５月】!AK67,台帳表ｔ[整理番号],台帳表ｔ[精算
グループ]),"")</f>
        <v/>
      </c>
      <c r="AN67" s="278" t="str">
        <f>IFERROR(_xlfn.XLOOKUP(確報【５月】!AK67,台帳表ｔ[整理番号],台帳表ｔ[請求書発行番号]),"")</f>
        <v/>
      </c>
      <c r="AO67" s="269" t="str">
        <f>IFERROR(_xlfn.XLOOKUP(確報【５月】!AK67,台帳表ｔ[整理番号],台帳表ｔ[繁閑調整金]),"")</f>
        <v/>
      </c>
      <c r="AP67" s="275"/>
      <c r="AR67" s="202" t="str">
        <f>IFERROR(_xlfn.XLOOKUP(確報【５月】!AQ67,台帳表ｋ[整理番号],台帳表ｋ[繁閑調整]),"")</f>
        <v/>
      </c>
      <c r="AS67" s="277" t="str">
        <f>IFERROR(_xlfn.XLOOKUP(確報【５月】!AQ67,台帳表ｋ[整理番号],台帳表ｋ[精算
グループ]),"")</f>
        <v/>
      </c>
      <c r="AT67" s="278" t="str">
        <f>IFERROR(_xlfn.XLOOKUP(確報【５月】!AQ67,台帳表ｋ[整理番号],台帳表ｋ[請求書発行番号]),"")</f>
        <v/>
      </c>
      <c r="AU67" s="269" t="str">
        <f>IFERROR(_xlfn.XLOOKUP(確報【５月】!AQ67,台帳表ｋ[整理番号],台帳表ｋ[繁閑調整金]),"")</f>
        <v/>
      </c>
      <c r="AV67" s="275"/>
      <c r="AX67" s="202" t="str">
        <f>IFERROR(_xlfn.XLOOKUP(確報【５月】!AW67,台帳表ｋ[整理番号],台帳表ｋ[繁閑調整]),"")</f>
        <v/>
      </c>
      <c r="AY67" s="277" t="str">
        <f>IFERROR(_xlfn.XLOOKUP(確報【５月】!AW67,台帳表ｋ[整理番号],台帳表ｋ[精算
グループ]),"")</f>
        <v/>
      </c>
      <c r="AZ67" s="278" t="str">
        <f>IFERROR(_xlfn.XLOOKUP(確報【５月】!AW67,台帳表ｋ[整理番号],台帳表ｋ[請求書発行番号]),"")</f>
        <v/>
      </c>
      <c r="BA67" s="269" t="str">
        <f>IFERROR(_xlfn.XLOOKUP(確報【５月】!AW67,台帳表ｋ[整理番号],台帳表ｋ[繁閑調整金]),"")</f>
        <v/>
      </c>
    </row>
    <row r="68" spans="1:53" ht="16.350000000000001" customHeight="1" thickBot="1">
      <c r="A68" s="927"/>
      <c r="B68" s="927"/>
      <c r="C68" s="927"/>
      <c r="D68" s="976"/>
      <c r="E68" s="927"/>
      <c r="F68" s="91" t="s">
        <v>16503</v>
      </c>
      <c r="G68" s="52" t="s">
        <v>16606</v>
      </c>
      <c r="H68" s="27" t="s">
        <v>16504</v>
      </c>
      <c r="I68" s="28"/>
      <c r="J68" s="78" t="s">
        <v>16504</v>
      </c>
      <c r="K68" s="40"/>
      <c r="L68" s="78" t="s">
        <v>16504</v>
      </c>
      <c r="M68" s="40"/>
      <c r="N68" s="60" t="s">
        <v>16504</v>
      </c>
      <c r="O68" s="61"/>
      <c r="P68" s="27" t="s">
        <v>16504</v>
      </c>
      <c r="Q68" s="29"/>
      <c r="R68" s="27" t="s">
        <v>16504</v>
      </c>
      <c r="S68" s="92">
        <f>SUMIFS(台帳表ｋ[金額],台帳表ｋ[精算
グループ],確報【５月】!$H68,台帳表ｋ[入金月（月のみ）],確報【５月】!$A$1,台帳表ｋ[事務所/分室],"神")+SUMIFS(測量台帳1ｋ[入金額],測量台帳1ｋ[精算
グループ],確報【５月】!$H68,測量台帳1ｋ[入金月（月のみ）],確報【５月】!$A$1,測量台帳1ｋ[NC区分],"神奈川")+SUMIFS(測量台帳1__2ｋ[入金額(後)],測量台帳1__2ｋ[精算
グループ(後)],確報【５月】!$H68,測量台帳1__2ｋ[入金月(後)（月のみ）],確報【５月】!$A$1,測量台帳1__2ｋ[NC区分],"神奈川")</f>
        <v>0</v>
      </c>
      <c r="T68" s="93" t="s">
        <v>16612</v>
      </c>
      <c r="U68" s="29">
        <f>SUMIFS(台帳表ｋ[金額],台帳表ｋ[精算
グループ],確報【５月】!$H68,台帳表ｋ[入金月（月のみ）],確報【５月】!$A$1,台帳表ｋ[事務所/分室],"湘")+SUMIFS(測量台帳1ｋ[入金額],測量台帳1ｋ[精算
グループ],確報【５月】!$H68,測量台帳1ｋ[入金月（月のみ）],確報【５月】!$A$1,測量台帳1ｋ[NC区分],"湘南")+SUMIFS(測量台帳1__2ｋ[入金額(後)],測量台帳1__2ｋ[精算
グループ(後)],確報【５月】!$H68,測量台帳1__2ｋ[入金月(後)（月のみ）],確報【５月】!$A$1,測量台帳1__2ｋ[NC区分],"湘南")</f>
        <v>0</v>
      </c>
      <c r="V68" s="27" t="s">
        <v>16612</v>
      </c>
      <c r="W68" s="29" cm="1">
        <f t="array" ref="W68">INDEX(設備G入力用!$F$2:$Q$72,ROW(A63), MATCH($A$1,設備G入力用!$F$2:$Q$2,0))</f>
        <v>0</v>
      </c>
      <c r="X68" s="30">
        <f t="shared" si="7"/>
        <v>0</v>
      </c>
      <c r="AA68" s="983"/>
      <c r="AB68" s="304" t="s">
        <v>16508</v>
      </c>
      <c r="AC68" s="172">
        <f t="shared" si="11"/>
        <v>0</v>
      </c>
      <c r="AD68" s="10"/>
      <c r="AE68" s="10"/>
      <c r="AF68" s="202" t="str">
        <f>IFERROR(_xlfn.XLOOKUP(確報【５月】!$AE68,台帳表ｓ[整理番号],台帳表ｓ[繁閑調整]),"")</f>
        <v/>
      </c>
      <c r="AG68" s="277" t="str">
        <f>IFERROR(_xlfn.XLOOKUP(確報【５月】!$AE68,台帳表ｓ[整理番号],台帳表ｓ[精算
グループ]),"")</f>
        <v/>
      </c>
      <c r="AH68" s="278" t="str">
        <f>IFERROR(_xlfn.XLOOKUP(確報【５月】!$AE68,台帳表ｓ[整理番号],台帳表ｓ[請求書発行番号]),"")</f>
        <v/>
      </c>
      <c r="AI68" s="269" t="str">
        <f>IFERROR(_xlfn.XLOOKUP(確報【５月】!$AE68,台帳表ｓ[整理番号],台帳表ｓ[繁閑調整金]),"")</f>
        <v/>
      </c>
      <c r="AJ68" s="275"/>
      <c r="AL68" s="202" t="str">
        <f>IFERROR(_xlfn.XLOOKUP(確報【５月】!AK68,台帳表ｔ[整理番号],台帳表ｔ[繁閑調整]),"")</f>
        <v/>
      </c>
      <c r="AM68" s="277" t="str">
        <f>IFERROR(_xlfn.XLOOKUP(確報【５月】!AK68,台帳表ｔ[整理番号],台帳表ｔ[精算
グループ]),"")</f>
        <v/>
      </c>
      <c r="AN68" s="278" t="str">
        <f>IFERROR(_xlfn.XLOOKUP(確報【５月】!AK68,台帳表ｔ[整理番号],台帳表ｔ[請求書発行番号]),"")</f>
        <v/>
      </c>
      <c r="AO68" s="269" t="str">
        <f>IFERROR(_xlfn.XLOOKUP(確報【５月】!AK68,台帳表ｔ[整理番号],台帳表ｔ[繁閑調整金]),"")</f>
        <v/>
      </c>
      <c r="AP68" s="275"/>
      <c r="AR68" s="202" t="str">
        <f>IFERROR(_xlfn.XLOOKUP(確報【５月】!AQ68,台帳表ｋ[整理番号],台帳表ｋ[繁閑調整]),"")</f>
        <v/>
      </c>
      <c r="AS68" s="277" t="str">
        <f>IFERROR(_xlfn.XLOOKUP(確報【５月】!AQ68,台帳表ｋ[整理番号],台帳表ｋ[精算
グループ]),"")</f>
        <v/>
      </c>
      <c r="AT68" s="278" t="str">
        <f>IFERROR(_xlfn.XLOOKUP(確報【５月】!AQ68,台帳表ｋ[整理番号],台帳表ｋ[請求書発行番号]),"")</f>
        <v/>
      </c>
      <c r="AU68" s="269" t="str">
        <f>IFERROR(_xlfn.XLOOKUP(確報【５月】!AQ68,台帳表ｋ[整理番号],台帳表ｋ[繁閑調整金]),"")</f>
        <v/>
      </c>
      <c r="AV68" s="275"/>
      <c r="AX68" s="202" t="str">
        <f>IFERROR(_xlfn.XLOOKUP(確報【５月】!AW68,台帳表ｋ[整理番号],台帳表ｋ[繁閑調整]),"")</f>
        <v/>
      </c>
      <c r="AY68" s="277" t="str">
        <f>IFERROR(_xlfn.XLOOKUP(確報【５月】!AW68,台帳表ｋ[整理番号],台帳表ｋ[精算
グループ]),"")</f>
        <v/>
      </c>
      <c r="AZ68" s="278" t="str">
        <f>IFERROR(_xlfn.XLOOKUP(確報【５月】!AW68,台帳表ｋ[整理番号],台帳表ｋ[請求書発行番号]),"")</f>
        <v/>
      </c>
      <c r="BA68" s="269" t="str">
        <f>IFERROR(_xlfn.XLOOKUP(確報【５月】!AW68,台帳表ｋ[整理番号],台帳表ｋ[繁閑調整金]),"")</f>
        <v/>
      </c>
    </row>
    <row r="69" spans="1:53" ht="16.350000000000001" customHeight="1" thickBot="1">
      <c r="A69" s="927"/>
      <c r="B69" s="927"/>
      <c r="C69" s="928"/>
      <c r="D69" s="979"/>
      <c r="E69" s="928"/>
      <c r="F69" s="324" t="s">
        <v>16557</v>
      </c>
      <c r="G69" s="325" t="s">
        <v>16606</v>
      </c>
      <c r="H69" s="326"/>
      <c r="I69" s="327"/>
      <c r="J69" s="328"/>
      <c r="K69" s="329"/>
      <c r="L69" s="328"/>
      <c r="M69" s="329"/>
      <c r="N69" s="330"/>
      <c r="O69" s="331"/>
      <c r="P69" s="326"/>
      <c r="Q69" s="332"/>
      <c r="R69" s="326"/>
      <c r="S69" s="333">
        <f>SUMIFS(台帳表ｋ[金額],台帳表ｋ[精算
グループ],確報【５月】!$H69,台帳表ｋ[入金月（月のみ）],確報【５月】!$A$1,台帳表ｋ[事務所/分室],"神")+SUMIFS(測量台帳1ｋ[入金額],測量台帳1ｋ[精算
グループ],確報【５月】!$H69,測量台帳1ｋ[入金月（月のみ）],確報【５月】!$A$1,測量台帳1ｋ[NC区分],"神奈川")+SUMIFS(測量台帳1__2ｋ[入金額(後)],測量台帳1__2ｋ[精算
グループ(後)],確報【５月】!$H69,測量台帳1__2ｋ[入金月(後)（月のみ）],確報【５月】!$A$1,測量台帳1__2ｋ[NC区分],"神奈川")</f>
        <v>0</v>
      </c>
      <c r="T69" s="334"/>
      <c r="U69" s="332">
        <f>SUMIFS(台帳表ｋ[金額],台帳表ｋ[精算
グループ],確報【５月】!$H69,台帳表ｋ[入金月（月のみ）],確報【５月】!$A$1,台帳表ｋ[事務所/分室],"湘")+SUMIFS(測量台帳1ｋ[入金額],測量台帳1ｋ[精算
グループ],確報【５月】!$H69,測量台帳1ｋ[入金月（月のみ）],確報【５月】!$A$1,測量台帳1ｋ[NC区分],"湘南")+SUMIFS(測量台帳1__2ｋ[入金額(後)],測量台帳1__2ｋ[精算
グループ(後)],確報【５月】!$H69,測量台帳1__2ｋ[入金月(後)（月のみ）],確報【５月】!$A$1,測量台帳1__2ｋ[NC区分],"湘南")</f>
        <v>0</v>
      </c>
      <c r="V69" s="326"/>
      <c r="W69" s="332" cm="1">
        <f t="array" ref="W69">INDEX(設備G入力用!$F$2:$Q$72,ROW(A64), MATCH($A$1,設備G入力用!$F$2:$Q$2,0))</f>
        <v>0</v>
      </c>
      <c r="X69" s="41">
        <f t="shared" si="7"/>
        <v>0</v>
      </c>
      <c r="Y69" s="16">
        <f>SUM(X66:X69)</f>
        <v>0</v>
      </c>
      <c r="Z69" s="13" t="s">
        <v>16626</v>
      </c>
      <c r="AA69" s="983"/>
      <c r="AB69" s="304" t="s">
        <v>16504</v>
      </c>
      <c r="AC69" s="172">
        <f t="shared" si="11"/>
        <v>0</v>
      </c>
      <c r="AD69" s="10"/>
      <c r="AE69" s="10"/>
      <c r="AF69" s="202" t="str">
        <f>IFERROR(_xlfn.XLOOKUP(確報【５月】!$AE69,台帳表ｓ[整理番号],台帳表ｓ[繁閑調整]),"")</f>
        <v/>
      </c>
      <c r="AG69" s="277" t="str">
        <f>IFERROR(_xlfn.XLOOKUP(確報【５月】!$AE69,台帳表ｓ[整理番号],台帳表ｓ[精算
グループ]),"")</f>
        <v/>
      </c>
      <c r="AH69" s="278" t="str">
        <f>IFERROR(_xlfn.XLOOKUP(確報【５月】!$AE69,台帳表ｓ[整理番号],台帳表ｓ[請求書発行番号]),"")</f>
        <v/>
      </c>
      <c r="AI69" s="269" t="str">
        <f>IFERROR(_xlfn.XLOOKUP(確報【５月】!$AE69,台帳表ｓ[整理番号],台帳表ｓ[繁閑調整金]),"")</f>
        <v/>
      </c>
      <c r="AJ69" s="275"/>
      <c r="AL69" s="202" t="str">
        <f>IFERROR(_xlfn.XLOOKUP(確報【５月】!AK69,台帳表ｔ[整理番号],台帳表ｔ[繁閑調整]),"")</f>
        <v/>
      </c>
      <c r="AM69" s="277" t="str">
        <f>IFERROR(_xlfn.XLOOKUP(確報【５月】!AK69,台帳表ｔ[整理番号],台帳表ｔ[精算
グループ]),"")</f>
        <v/>
      </c>
      <c r="AN69" s="278" t="str">
        <f>IFERROR(_xlfn.XLOOKUP(確報【５月】!AK69,台帳表ｔ[整理番号],台帳表ｔ[請求書発行番号]),"")</f>
        <v/>
      </c>
      <c r="AO69" s="269" t="str">
        <f>IFERROR(_xlfn.XLOOKUP(確報【５月】!AK69,台帳表ｔ[整理番号],台帳表ｔ[繁閑調整金]),"")</f>
        <v/>
      </c>
      <c r="AP69" s="275"/>
      <c r="AR69" s="202" t="str">
        <f>IFERROR(_xlfn.XLOOKUP(確報【５月】!AQ69,台帳表ｋ[整理番号],台帳表ｋ[繁閑調整]),"")</f>
        <v/>
      </c>
      <c r="AS69" s="277" t="str">
        <f>IFERROR(_xlfn.XLOOKUP(確報【５月】!AQ69,台帳表ｋ[整理番号],台帳表ｋ[精算
グループ]),"")</f>
        <v/>
      </c>
      <c r="AT69" s="278" t="str">
        <f>IFERROR(_xlfn.XLOOKUP(確報【５月】!AQ69,台帳表ｋ[整理番号],台帳表ｋ[請求書発行番号]),"")</f>
        <v/>
      </c>
      <c r="AU69" s="269" t="str">
        <f>IFERROR(_xlfn.XLOOKUP(確報【５月】!AQ69,台帳表ｋ[整理番号],台帳表ｋ[繁閑調整金]),"")</f>
        <v/>
      </c>
      <c r="AV69" s="275"/>
      <c r="AX69" s="202" t="str">
        <f>IFERROR(_xlfn.XLOOKUP(確報【５月】!AW69,台帳表ｋ[整理番号],台帳表ｋ[繁閑調整]),"")</f>
        <v/>
      </c>
      <c r="AY69" s="277" t="str">
        <f>IFERROR(_xlfn.XLOOKUP(確報【５月】!AW69,台帳表ｋ[整理番号],台帳表ｋ[精算
グループ]),"")</f>
        <v/>
      </c>
      <c r="AZ69" s="278" t="str">
        <f>IFERROR(_xlfn.XLOOKUP(確報【５月】!AW69,台帳表ｋ[整理番号],台帳表ｋ[請求書発行番号]),"")</f>
        <v/>
      </c>
      <c r="BA69" s="269" t="str">
        <f>IFERROR(_xlfn.XLOOKUP(確報【５月】!AW69,台帳表ｋ[整理番号],台帳表ｋ[繁閑調整金]),"")</f>
        <v/>
      </c>
    </row>
    <row r="70" spans="1:53" ht="16.350000000000001" customHeight="1" thickBot="1">
      <c r="A70" s="927"/>
      <c r="B70" s="927"/>
      <c r="C70" s="718"/>
      <c r="D70" s="959" t="s">
        <v>16558</v>
      </c>
      <c r="E70" s="960"/>
      <c r="F70" s="99" t="s">
        <v>16559</v>
      </c>
      <c r="G70" s="56" t="s">
        <v>16606</v>
      </c>
      <c r="H70" s="100" t="s">
        <v>290</v>
      </c>
      <c r="I70" s="101">
        <f>SUMIFS(台帳表ｓ[金額],台帳表ｓ[精算
グループ],確報【５月】!$H70,台帳表ｓ[入金月（月のみ）],確報【５月】!$A$1,台帳表ｓ[ＮＣ区分],"西部")+SUMIFS(測量台帳1ｓ[入金額],測量台帳1ｓ[精算
グループ],確報【５月】!$H70,測量台帳1ｓ[入金月（月のみ）],確報【５月】!$A$1,測量台帳1ｓ[NC区分],"西部")+SUMIFS(測量台帳1__2ｓ[入金額(後)],測量台帳1__2ｓ[精算
グループ(後)],確報【５月】!$H70,測量台帳1__2ｓ[入金月(後)（月のみ）],確報【５月】!$A$1,測量台帳1__2ｓ[NC区分],"西部")</f>
        <v>0</v>
      </c>
      <c r="J70" s="102" t="s">
        <v>290</v>
      </c>
      <c r="K70" s="103">
        <f>SUMIFS(台帳表ｓ[金額],台帳表ｓ[精算
グループ],確報【５月】!$H70,台帳表ｓ[入金月（月のみ）],確報【５月】!$A$1,台帳表ｓ[ＮＣ区分],"埼玉")+SUMIFS(測量台帳1ｓ[入金額],測量台帳1ｓ[精算
グループ],確報【５月】!$H70,測量台帳1ｓ[入金月（月のみ）],確報【５月】!$A$1,測量台帳1ｓ[NC区分],"埼玉")+SUMIFS(測量台帳1__2ｓ[入金額(後)],測量台帳1__2ｓ[精算
グループ(後)],確報【５月】!$H70,測量台帳1__2ｓ[入金月(後)（月のみ）],確報【５月】!$A$1,測量台帳1__2ｓ[NC区分],"埼玉")</f>
        <v>0</v>
      </c>
      <c r="L70" s="102" t="s">
        <v>290</v>
      </c>
      <c r="M70" s="103">
        <f>SUMIFS(台帳表ｓ[金額],台帳表ｓ[精算
グループ],確報【５月】!$H70,台帳表ｓ[入金月（月のみ）],確報【５月】!$A$1,台帳表ｓ[ＮＣ区分],"北部")+SUMIFS(測量台帳1ｓ[入金額],測量台帳1ｓ[精算
グループ],確報【５月】!$H70,測量台帳1ｓ[入金月（月のみ）],確報【５月】!$A$1,測量台帳1ｓ[NC区分],"北部")+SUMIFS(測量台帳1__2ｓ[入金額(後)],測量台帳1__2ｓ[精算
グループ(後)],確報【５月】!$H70,測量台帳1__2ｓ[入金月(後)（月のみ）],確報【５月】!$A$1,測量台帳1__2ｓ[NC区分],"北部")</f>
        <v>0</v>
      </c>
      <c r="N70" s="104" t="s">
        <v>290</v>
      </c>
      <c r="O70" s="105">
        <f>SUMIFS(台帳表ｓ[金額],台帳表ｓ[精算
グループ],確報【５月】!$H70,台帳表ｓ[入金月（月のみ）],確報【５月】!$A$1,台帳表ｓ[ＮＣ区分],"南部")+SUMIFS(測量台帳1ｓ[入金額],測量台帳1ｓ[精算
グループ],確報【５月】!$H70,測量台帳1ｓ[入金月（月のみ）],確報【５月】!$A$1,測量台帳1ｓ[NC区分],"南部")+SUMIFS(測量台帳1__2ｓ[入金額(後)],測量台帳1__2ｓ[精算
グループ(後)],確報【５月】!$H70,測量台帳1__2ｓ[入金月(後)（月のみ）],確報【５月】!$A$1,測量台帳1__2ｓ[NC区分],"南部")</f>
        <v>0</v>
      </c>
      <c r="P70" s="100" t="s">
        <v>290</v>
      </c>
      <c r="Q70" s="106">
        <f>SUMIFS(台帳表ｔ[金額],台帳表ｔ[精算
グループ],確報【５月】!$H70,台帳表ｔ[入金月（月のみ）],確報【５月】!$A$1,台帳表ｔ[ＮＣ区分],"多摩")+SUMIFS(測量台帳1ｔ[入金額],測量台帳1ｔ[精算
グループ],確報【５月】!$H70,測量台帳1ｔ[入金月（月のみ）],確報【５月】!$A$1,測量台帳1ｔ[NC区分],"多摩")+SUMIFS(測量台帳1__2ｔ[入金額(後)],測量台帳1__2ｔ[精算
グループ(後)],確報【５月】!$H70,測量台帳1__2ｔ[入金月(後)（月のみ）],確報【５月】!$A$1,測量台帳1__2ｔ[NC区分],"多摩")+SUMIFS(台帳表ｔ[金額],台帳表ｔ[精算
グループ],確報【５月】!$H70,台帳表ｔ[入金月（月のみ）],確報【５月】!$A$1,台帳表ｔ[ＮＣ区分],"西部")+SUMIFS(測量台帳1ｔ[入金額],測量台帳1ｔ[精算
グループ],確報【５月】!$H70,測量台帳1ｔ[入金月（月のみ）],確報【５月】!$A$1,測量台帳1ｔ[NC区分],"西部")+SUMIFS(測量台帳1__2ｔ[入金額(後)],測量台帳1__2ｔ[精算
グループ(後)],確報【５月】!$H70,測量台帳1__2ｔ[入金月(後)（月のみ）],確報【５月】!$A$1,測量台帳1__2ｔ[NC区分],"西部")</f>
        <v>0</v>
      </c>
      <c r="R70" s="100" t="s">
        <v>290</v>
      </c>
      <c r="S70" s="107">
        <f>SUMIFS(台帳表ｋ[金額],台帳表ｋ[精算
グループ],確報【５月】!$H70,台帳表ｋ[入金月（月のみ）],確報【５月】!$A$1,台帳表ｋ[事務所/分室],"神")+SUMIFS(測量台帳1ｋ[入金額],測量台帳1ｋ[精算
グループ],確報【５月】!$H70,測量台帳1ｋ[入金月（月のみ）],確報【５月】!$A$1,測量台帳1ｋ[NC区分],"神奈川")+SUMIFS(測量台帳1__2ｋ[入金額(後)],測量台帳1__2ｋ[精算
グループ(後)],確報【５月】!$H70,測量台帳1__2ｋ[入金月(後)（月のみ）],確報【５月】!$A$1,測量台帳1__2ｋ[NC区分],"神奈川")</f>
        <v>0</v>
      </c>
      <c r="T70" s="108" t="s">
        <v>290</v>
      </c>
      <c r="U70" s="74">
        <f>SUMIFS(台帳表ｋ[金額],台帳表ｋ[精算
グループ],確報【５月】!$H70,台帳表ｋ[入金月（月のみ）],確報【５月】!$A$1,台帳表ｋ[事務所/分室],"湘")+SUMIFS(測量台帳1ｋ[入金額],測量台帳1ｋ[精算
グループ],確報【５月】!$H70,測量台帳1ｋ[入金月（月のみ）],確報【５月】!$A$1,測量台帳1ｋ[NC区分],"湘南")+SUMIFS(測量台帳1__2ｋ[入金額(後)],測量台帳1__2ｋ[精算
グループ(後)],確報【５月】!$H70,測量台帳1__2ｋ[入金月(後)（月のみ）],確報【５月】!$A$1,測量台帳1__2ｋ[NC区分],"湘南")</f>
        <v>0</v>
      </c>
      <c r="V70" s="100" t="s">
        <v>290</v>
      </c>
      <c r="W70" s="74" cm="1">
        <f t="array" ref="W70">INDEX(設備G入力用!$F$2:$Q$72,ROW(A65), MATCH($A$1,設備G入力用!$F$2:$Q$2,0))</f>
        <v>0</v>
      </c>
      <c r="X70" s="15">
        <f t="shared" si="7"/>
        <v>0</v>
      </c>
      <c r="Y70" s="16">
        <f>SUM(X70)</f>
        <v>0</v>
      </c>
      <c r="Z70" s="13" t="s">
        <v>16627</v>
      </c>
      <c r="AA70" s="984"/>
      <c r="AB70" s="304" t="s">
        <v>16558</v>
      </c>
      <c r="AC70" s="172">
        <f t="shared" si="11"/>
        <v>0</v>
      </c>
      <c r="AD70" s="10"/>
      <c r="AE70" s="10"/>
      <c r="AF70" s="202" t="str">
        <f>IFERROR(_xlfn.XLOOKUP(確報【５月】!$AE70,台帳表ｓ[整理番号],台帳表ｓ[繁閑調整]),"")</f>
        <v/>
      </c>
      <c r="AG70" s="277" t="str">
        <f>IFERROR(_xlfn.XLOOKUP(確報【５月】!$AE70,台帳表ｓ[整理番号],台帳表ｓ[精算
グループ]),"")</f>
        <v/>
      </c>
      <c r="AH70" s="278" t="str">
        <f>IFERROR(_xlfn.XLOOKUP(確報【５月】!$AE70,台帳表ｓ[整理番号],台帳表ｓ[請求書発行番号]),"")</f>
        <v/>
      </c>
      <c r="AI70" s="269" t="str">
        <f>IFERROR(_xlfn.XLOOKUP(確報【５月】!$AE70,台帳表ｓ[整理番号],台帳表ｓ[繁閑調整金]),"")</f>
        <v/>
      </c>
      <c r="AJ70" s="275"/>
      <c r="AL70" s="202" t="str">
        <f>IFERROR(_xlfn.XLOOKUP(確報【５月】!AK70,台帳表ｔ[整理番号],台帳表ｔ[繁閑調整]),"")</f>
        <v/>
      </c>
      <c r="AM70" s="277" t="str">
        <f>IFERROR(_xlfn.XLOOKUP(確報【５月】!AK70,台帳表ｔ[整理番号],台帳表ｔ[精算
グループ]),"")</f>
        <v/>
      </c>
      <c r="AN70" s="278" t="str">
        <f>IFERROR(_xlfn.XLOOKUP(確報【５月】!AK70,台帳表ｔ[整理番号],台帳表ｔ[請求書発行番号]),"")</f>
        <v/>
      </c>
      <c r="AO70" s="269" t="str">
        <f>IFERROR(_xlfn.XLOOKUP(確報【５月】!AK70,台帳表ｔ[整理番号],台帳表ｔ[繁閑調整金]),"")</f>
        <v/>
      </c>
      <c r="AP70" s="275"/>
      <c r="AR70" s="202" t="str">
        <f>IFERROR(_xlfn.XLOOKUP(確報【５月】!AQ70,台帳表ｋ[整理番号],台帳表ｋ[繁閑調整]),"")</f>
        <v/>
      </c>
      <c r="AS70" s="277" t="str">
        <f>IFERROR(_xlfn.XLOOKUP(確報【５月】!AQ70,台帳表ｋ[整理番号],台帳表ｋ[精算
グループ]),"")</f>
        <v/>
      </c>
      <c r="AT70" s="278" t="str">
        <f>IFERROR(_xlfn.XLOOKUP(確報【５月】!AQ70,台帳表ｋ[整理番号],台帳表ｋ[請求書発行番号]),"")</f>
        <v/>
      </c>
      <c r="AU70" s="269" t="str">
        <f>IFERROR(_xlfn.XLOOKUP(確報【５月】!AQ70,台帳表ｋ[整理番号],台帳表ｋ[繁閑調整金]),"")</f>
        <v/>
      </c>
      <c r="AV70" s="275"/>
      <c r="AX70" s="202" t="str">
        <f>IFERROR(_xlfn.XLOOKUP(確報【５月】!AW70,台帳表ｋ[整理番号],台帳表ｋ[繁閑調整]),"")</f>
        <v/>
      </c>
      <c r="AY70" s="277" t="str">
        <f>IFERROR(_xlfn.XLOOKUP(確報【５月】!AW70,台帳表ｋ[整理番号],台帳表ｋ[精算
グループ]),"")</f>
        <v/>
      </c>
      <c r="AZ70" s="278" t="str">
        <f>IFERROR(_xlfn.XLOOKUP(確報【５月】!AW70,台帳表ｋ[整理番号],台帳表ｋ[請求書発行番号]),"")</f>
        <v/>
      </c>
      <c r="BA70" s="269" t="str">
        <f>IFERROR(_xlfn.XLOOKUP(確報【５月】!AW70,台帳表ｋ[整理番号],台帳表ｋ[繁閑調整金]),"")</f>
        <v/>
      </c>
    </row>
    <row r="71" spans="1:53" ht="16.350000000000001" customHeight="1" thickTop="1" thickBot="1">
      <c r="A71" s="927"/>
      <c r="B71" s="927"/>
      <c r="C71" s="973" t="s">
        <v>16560</v>
      </c>
      <c r="D71" s="974"/>
      <c r="E71" s="975"/>
      <c r="F71" s="109" t="s">
        <v>16561</v>
      </c>
      <c r="G71" s="110" t="s">
        <v>16606</v>
      </c>
      <c r="H71" s="279">
        <v>100</v>
      </c>
      <c r="I71" s="257">
        <f>SUMIFS(台帳表ｓ[金額],台帳表ｓ[精算
グループ],確報【５月】!$H71,台帳表ｓ[入金月（月のみ）],確報【５月】!$A$1,台帳表ｓ[ＮＣ区分],"西部")+SUMIFS(測量台帳1ｓ[入金額],測量台帳1ｓ[精算
グループ],確報【５月】!$H71,測量台帳1ｓ[入金月（月のみ）],確報【５月】!$A$1,測量台帳1ｓ[NC区分],"西部")+SUMIFS(測量台帳1__2ｓ[入金額(後)],測量台帳1__2ｓ[精算
グループ(後)],確報【５月】!$H71,測量台帳1__2ｓ[入金月(後)（月のみ）],確報【５月】!$A$1,測量台帳1__2ｓ[NC区分],"西部")</f>
        <v>0</v>
      </c>
      <c r="J71" s="291">
        <v>100</v>
      </c>
      <c r="K71" s="287">
        <f>SUMIFS(台帳表ｓ[金額],台帳表ｓ[精算
グループ],確報【５月】!$H71,台帳表ｓ[入金月（月のみ）],確報【５月】!$A$1,台帳表ｓ[ＮＣ区分],"埼玉")+SUMIFS(測量台帳1ｓ[入金額],測量台帳1ｓ[精算
グループ],確報【５月】!$H71,測量台帳1ｓ[入金月（月のみ）],確報【５月】!$A$1,測量台帳1ｓ[NC区分],"埼玉")+SUMIFS(測量台帳1__2ｓ[入金額(後)],測量台帳1__2ｓ[精算
グループ(後)],確報【５月】!$H71,測量台帳1__2ｓ[入金月(後)（月のみ）],確報【５月】!$A$1,測量台帳1__2ｓ[NC区分],"埼玉")</f>
        <v>0</v>
      </c>
      <c r="L71" s="291">
        <v>100</v>
      </c>
      <c r="M71" s="255">
        <f>SUMIFS(台帳表ｓ[金額],台帳表ｓ[精算
グループ],確報【５月】!$H71,台帳表ｓ[入金月（月のみ）],確報【５月】!$A$1,台帳表ｓ[ＮＣ区分],"北部")+SUMIFS(測量台帳1ｓ[入金額],測量台帳1ｓ[精算
グループ],確報【５月】!$H71,測量台帳1ｓ[入金月（月のみ）],確報【５月】!$A$1,測量台帳1ｓ[NC区分],"北部")+SUMIFS(測量台帳1__2ｓ[入金額(後)],測量台帳1__2ｓ[精算
グループ(後)],確報【５月】!$H71,測量台帳1__2ｓ[入金月(後)（月のみ）],確報【５月】!$A$1,測量台帳1__2ｓ[NC区分],"北部")</f>
        <v>0</v>
      </c>
      <c r="N71" s="291">
        <v>100</v>
      </c>
      <c r="O71" s="248">
        <f>SUMIFS(台帳表ｓ[金額],台帳表ｓ[精算
グループ],確報【５月】!$H71,台帳表ｓ[入金月（月のみ）],確報【５月】!$A$1,台帳表ｓ[ＮＣ区分],"南部")+SUMIFS(測量台帳1ｓ[入金額],測量台帳1ｓ[精算
グループ],確報【５月】!$H71,測量台帳1ｓ[入金月（月のみ）],確報【５月】!$A$1,測量台帳1ｓ[NC区分],"南部")+SUMIFS(測量台帳1__2ｓ[入金額(後)],測量台帳1__2ｓ[精算
グループ(後)],確報【５月】!$H71,測量台帳1__2ｓ[入金月(後)（月のみ）],確報【５月】!$A$1,測量台帳1__2ｓ[NC区分],"南部")</f>
        <v>0</v>
      </c>
      <c r="P71" s="279">
        <v>100</v>
      </c>
      <c r="Q71" s="248">
        <f>SUMIFS(台帳表ｔ[金額],台帳表ｔ[精算
グループ],確報【５月】!$H71,台帳表ｔ[入金月（月のみ）],確報【５月】!$A$1,台帳表ｔ[ＮＣ区分],"多摩")+SUMIFS(測量台帳1ｔ[入金額],測量台帳1ｔ[精算
グループ],確報【５月】!$H71,測量台帳1ｔ[入金月（月のみ）],確報【５月】!$A$1,測量台帳1ｔ[NC区分],"多摩")+SUMIFS(測量台帳1__2ｔ[入金額(後)],測量台帳1__2ｔ[精算
グループ(後)],確報【５月】!$H71,測量台帳1__2ｔ[入金月(後)（月のみ）],確報【５月】!$A$1,測量台帳1__2ｔ[NC区分],"多摩")+SUMIFS(台帳表ｔ[金額],台帳表ｔ[精算
グループ],確報【５月】!$H71,台帳表ｔ[入金月（月のみ）],確報【５月】!$A$1,台帳表ｔ[ＮＣ区分],"西部")+SUMIFS(測量台帳1ｔ[入金額],測量台帳1ｔ[精算
グループ],確報【５月】!$H71,測量台帳1ｔ[入金月（月のみ）],確報【５月】!$A$1,測量台帳1ｔ[NC区分],"西部")+SUMIFS(測量台帳1__2ｔ[入金額(後)],測量台帳1__2ｔ[精算
グループ(後)],確報【５月】!$H71,測量台帳1__2ｔ[入金月(後)（月のみ）],確報【５月】!$A$1,測量台帳1__2ｔ[NC区分],"西部")</f>
        <v>0</v>
      </c>
      <c r="R71" s="279">
        <v>100</v>
      </c>
      <c r="S71" s="255">
        <f>SUMIFS(台帳表ｋ[金額],台帳表ｋ[精算
グループ],確報【５月】!$H71,台帳表ｋ[入金月（月のみ）],確報【５月】!$A$1,台帳表ｋ[事務所/分室],"神")+SUMIFS(測量台帳1ｋ[入金額],測量台帳1ｋ[精算
グループ],確報【５月】!$H71,測量台帳1ｋ[入金月（月のみ）],確報【５月】!$A$1,測量台帳1ｋ[NC区分],"神奈川")+SUMIFS(測量台帳1__2ｋ[入金額(後)],測量台帳1__2ｋ[精算
グループ(後)],確報【５月】!$H71,測量台帳1__2ｋ[入金月(後)（月のみ）],確報【５月】!$A$1,測量台帳1__2ｋ[NC区分],"神奈川")</f>
        <v>0</v>
      </c>
      <c r="T71" s="291">
        <v>100</v>
      </c>
      <c r="U71" s="248">
        <f>SUMIFS(台帳表ｋ[金額],台帳表ｋ[精算
グループ],確報【５月】!$H71,台帳表ｋ[入金月（月のみ）],確報【５月】!$A$1,台帳表ｋ[事務所/分室],"湘")+SUMIFS(測量台帳1ｋ[入金額],測量台帳1ｋ[精算
グループ],確報【５月】!$H71,測量台帳1ｋ[入金月（月のみ）],確報【５月】!$A$1,測量台帳1ｋ[NC区分],"湘南")+SUMIFS(測量台帳1__2ｋ[入金額(後)],測量台帳1__2ｋ[精算
グループ(後)],確報【５月】!$H71,測量台帳1__2ｋ[入金月(後)（月のみ）],確報【５月】!$A$1,測量台帳1__2ｋ[NC区分],"湘南")</f>
        <v>0</v>
      </c>
      <c r="V71" s="247"/>
      <c r="W71" s="248" cm="1">
        <f t="array" ref="W71">INDEX(設備G入力用!$F$2:$Q$72,ROW(A66), MATCH($A$1,設備G入力用!$F$2:$Q$2,0))</f>
        <v>0</v>
      </c>
      <c r="X71" s="23">
        <f t="shared" si="7"/>
        <v>0</v>
      </c>
      <c r="Y71" s="24"/>
      <c r="Z71" s="13"/>
      <c r="AA71" s="1071" t="s">
        <v>16613</v>
      </c>
      <c r="AB71" s="1072"/>
      <c r="AC71" s="298">
        <f>SUM(AC54:AC70)</f>
        <v>0</v>
      </c>
      <c r="AD71" s="10"/>
      <c r="AE71" s="10"/>
      <c r="AF71" s="202" t="str">
        <f>IFERROR(_xlfn.XLOOKUP(確報【５月】!$AE71,台帳表ｓ[整理番号],台帳表ｓ[繁閑調整]),"")</f>
        <v/>
      </c>
      <c r="AG71" s="277" t="str">
        <f>IFERROR(_xlfn.XLOOKUP(確報【５月】!$AE71,台帳表ｓ[整理番号],台帳表ｓ[精算
グループ]),"")</f>
        <v/>
      </c>
      <c r="AH71" s="278" t="str">
        <f>IFERROR(_xlfn.XLOOKUP(確報【５月】!$AE71,台帳表ｓ[整理番号],台帳表ｓ[請求書発行番号]),"")</f>
        <v/>
      </c>
      <c r="AI71" s="269" t="str">
        <f>IFERROR(_xlfn.XLOOKUP(確報【５月】!$AE71,台帳表ｓ[整理番号],台帳表ｓ[繁閑調整金]),"")</f>
        <v/>
      </c>
      <c r="AJ71" s="275"/>
      <c r="AL71" s="202" t="str">
        <f>IFERROR(_xlfn.XLOOKUP(確報【５月】!AK71,台帳表ｔ[整理番号],台帳表ｔ[繁閑調整]),"")</f>
        <v/>
      </c>
      <c r="AM71" s="277" t="str">
        <f>IFERROR(_xlfn.XLOOKUP(確報【５月】!AK71,台帳表ｔ[整理番号],台帳表ｔ[精算
グループ]),"")</f>
        <v/>
      </c>
      <c r="AN71" s="278" t="str">
        <f>IFERROR(_xlfn.XLOOKUP(確報【５月】!AK71,台帳表ｔ[整理番号],台帳表ｔ[請求書発行番号]),"")</f>
        <v/>
      </c>
      <c r="AO71" s="269" t="str">
        <f>IFERROR(_xlfn.XLOOKUP(確報【５月】!AK71,台帳表ｔ[整理番号],台帳表ｔ[繁閑調整金]),"")</f>
        <v/>
      </c>
      <c r="AP71" s="275"/>
      <c r="AR71" s="202" t="str">
        <f>IFERROR(_xlfn.XLOOKUP(確報【５月】!AQ71,台帳表ｋ[整理番号],台帳表ｋ[繁閑調整]),"")</f>
        <v/>
      </c>
      <c r="AS71" s="277" t="str">
        <f>IFERROR(_xlfn.XLOOKUP(確報【５月】!AQ71,台帳表ｋ[整理番号],台帳表ｋ[精算
グループ]),"")</f>
        <v/>
      </c>
      <c r="AT71" s="278" t="str">
        <f>IFERROR(_xlfn.XLOOKUP(確報【５月】!AQ71,台帳表ｋ[整理番号],台帳表ｋ[請求書発行番号]),"")</f>
        <v/>
      </c>
      <c r="AU71" s="269" t="str">
        <f>IFERROR(_xlfn.XLOOKUP(確報【５月】!AQ71,台帳表ｋ[整理番号],台帳表ｋ[繁閑調整金]),"")</f>
        <v/>
      </c>
      <c r="AV71" s="275"/>
      <c r="AX71" s="202" t="str">
        <f>IFERROR(_xlfn.XLOOKUP(確報【５月】!AW71,台帳表ｋ[整理番号],台帳表ｋ[繁閑調整]),"")</f>
        <v/>
      </c>
      <c r="AY71" s="277" t="str">
        <f>IFERROR(_xlfn.XLOOKUP(確報【５月】!AW71,台帳表ｋ[整理番号],台帳表ｋ[精算
グループ]),"")</f>
        <v/>
      </c>
      <c r="AZ71" s="278" t="str">
        <f>IFERROR(_xlfn.XLOOKUP(確報【５月】!AW71,台帳表ｋ[整理番号],台帳表ｋ[請求書発行番号]),"")</f>
        <v/>
      </c>
      <c r="BA71" s="269" t="str">
        <f>IFERROR(_xlfn.XLOOKUP(確報【５月】!AW71,台帳表ｋ[整理番号],台帳表ｋ[繁閑調整金]),"")</f>
        <v/>
      </c>
    </row>
    <row r="72" spans="1:53" ht="16.350000000000001" customHeight="1" thickBot="1">
      <c r="A72" s="927"/>
      <c r="B72" s="927"/>
      <c r="C72" s="976"/>
      <c r="D72" s="977"/>
      <c r="E72" s="978"/>
      <c r="F72" s="111" t="s">
        <v>16562</v>
      </c>
      <c r="G72" s="112" t="s">
        <v>16606</v>
      </c>
      <c r="H72" s="280">
        <v>101</v>
      </c>
      <c r="I72" s="290">
        <f>SUMIFS(台帳表ｓ[金額],台帳表ｓ[精算
グループ],確報【５月】!$H72,台帳表ｓ[入金月（月のみ）],確報【５月】!$A$1,台帳表ｓ[ＮＣ区分],"西部")+SUMIFS(測量台帳1ｓ[入金額],測量台帳1ｓ[精算
グループ],確報【５月】!$H72,測量台帳1ｓ[入金月（月のみ）],確報【５月】!$A$1,測量台帳1ｓ[NC区分],"西部")+SUMIFS(測量台帳1__2ｓ[入金額(後)],測量台帳1__2ｓ[精算
グループ(後)],確報【５月】!$H72,測量台帳1__2ｓ[入金月(後)（月のみ）],確報【５月】!$A$1,測量台帳1__2ｓ[NC区分],"西部")</f>
        <v>0</v>
      </c>
      <c r="J72" s="292">
        <v>101</v>
      </c>
      <c r="K72" s="288">
        <f>SUMIFS(台帳表ｓ[金額],台帳表ｓ[精算
グループ],確報【５月】!$H72,台帳表ｓ[入金月（月のみ）],確報【５月】!$A$1,台帳表ｓ[ＮＣ区分],"埼玉")+SUMIFS(測量台帳1ｓ[入金額],測量台帳1ｓ[精算
グループ],確報【５月】!$H72,測量台帳1ｓ[入金月（月のみ）],確報【５月】!$A$1,測量台帳1ｓ[NC区分],"埼玉")+SUMIFS(測量台帳1__2ｓ[入金額(後)],測量台帳1__2ｓ[精算
グループ(後)],確報【５月】!$H72,測量台帳1__2ｓ[入金月(後)（月のみ）],確報【５月】!$A$1,測量台帳1__2ｓ[NC区分],"埼玉")</f>
        <v>0</v>
      </c>
      <c r="L72" s="292">
        <v>101</v>
      </c>
      <c r="M72" s="285">
        <f>SUMIFS(台帳表ｓ[金額],台帳表ｓ[精算
グループ],確報【５月】!$H72,台帳表ｓ[入金月（月のみ）],確報【５月】!$A$1,台帳表ｓ[ＮＣ区分],"北部")+SUMIFS(測量台帳1ｓ[入金額],測量台帳1ｓ[精算
グループ],確報【５月】!$H72,測量台帳1ｓ[入金月（月のみ）],確報【５月】!$A$1,測量台帳1ｓ[NC区分],"北部")+SUMIFS(測量台帳1__2ｓ[入金額(後)],測量台帳1__2ｓ[精算
グループ(後)],確報【５月】!$H72,測量台帳1__2ｓ[入金月(後)（月のみ）],確報【５月】!$A$1,測量台帳1__2ｓ[NC区分],"北部")</f>
        <v>0</v>
      </c>
      <c r="N72" s="292">
        <v>101</v>
      </c>
      <c r="O72" s="246">
        <f>SUMIFS(台帳表ｓ[金額],台帳表ｓ[精算
グループ],確報【５月】!$H72,台帳表ｓ[入金月（月のみ）],確報【５月】!$A$1,台帳表ｓ[ＮＣ区分],"南部")+SUMIFS(測量台帳1ｓ[入金額],測量台帳1ｓ[精算
グループ],確報【５月】!$H72,測量台帳1ｓ[入金月（月のみ）],確報【５月】!$A$1,測量台帳1ｓ[NC区分],"南部")+SUMIFS(測量台帳1__2ｓ[入金額(後)],測量台帳1__2ｓ[精算
グループ(後)],確報【５月】!$H72,測量台帳1__2ｓ[入金月(後)（月のみ）],確報【５月】!$A$1,測量台帳1__2ｓ[NC区分],"南部")</f>
        <v>0</v>
      </c>
      <c r="P72" s="280">
        <v>101</v>
      </c>
      <c r="Q72" s="246">
        <f>SUMIFS(台帳表ｔ[金額],台帳表ｔ[精算
グループ],確報【５月】!$H72,台帳表ｔ[入金月（月のみ）],確報【５月】!$A$1,台帳表ｔ[ＮＣ区分],"多摩")+SUMIFS(測量台帳1ｔ[入金額],測量台帳1ｔ[精算
グループ],確報【５月】!$H72,測量台帳1ｔ[入金月（月のみ）],確報【５月】!$A$1,測量台帳1ｔ[NC区分],"多摩")+SUMIFS(測量台帳1__2ｔ[入金額(後)],測量台帳1__2ｔ[精算
グループ(後)],確報【５月】!$H72,測量台帳1__2ｔ[入金月(後)（月のみ）],確報【５月】!$A$1,測量台帳1__2ｔ[NC区分],"多摩")+SUMIFS(台帳表ｔ[金額],台帳表ｔ[精算
グループ],確報【５月】!$H72,台帳表ｔ[入金月（月のみ）],確報【５月】!$A$1,台帳表ｔ[ＮＣ区分],"西部")+SUMIFS(測量台帳1ｔ[入金額],測量台帳1ｔ[精算
グループ],確報【５月】!$H72,測量台帳1ｔ[入金月（月のみ）],確報【５月】!$A$1,測量台帳1ｔ[NC区分],"西部")+SUMIFS(測量台帳1__2ｔ[入金額(後)],測量台帳1__2ｔ[精算
グループ(後)],確報【５月】!$H72,測量台帳1__2ｔ[入金月(後)（月のみ）],確報【５月】!$A$1,測量台帳1__2ｔ[NC区分],"西部")</f>
        <v>0</v>
      </c>
      <c r="R72" s="280">
        <v>101</v>
      </c>
      <c r="S72" s="285">
        <f>SUMIFS(台帳表ｋ[金額],台帳表ｋ[精算
グループ],確報【５月】!$H72,台帳表ｋ[入金月（月のみ）],確報【５月】!$A$1,台帳表ｋ[事務所/分室],"神")+SUMIFS(測量台帳1ｋ[入金額],測量台帳1ｋ[精算
グループ],確報【５月】!$H72,測量台帳1ｋ[入金月（月のみ）],確報【５月】!$A$1,測量台帳1ｋ[NC区分],"神奈川")+SUMIFS(測量台帳1__2ｋ[入金額(後)],測量台帳1__2ｋ[精算
グループ(後)],確報【５月】!$H72,測量台帳1__2ｋ[入金月(後)（月のみ）],確報【５月】!$A$1,測量台帳1__2ｋ[NC区分],"神奈川")</f>
        <v>0</v>
      </c>
      <c r="T72" s="292">
        <v>101</v>
      </c>
      <c r="U72" s="246">
        <f>SUMIFS(台帳表ｋ[金額],台帳表ｋ[精算
グループ],確報【５月】!$H72,台帳表ｋ[入金月（月のみ）],確報【５月】!$A$1,台帳表ｋ[事務所/分室],"湘")+SUMIFS(測量台帳1ｋ[入金額],測量台帳1ｋ[精算
グループ],確報【５月】!$H72,測量台帳1ｋ[入金月（月のみ）],確報【５月】!$A$1,測量台帳1ｋ[NC区分],"湘南")+SUMIFS(測量台帳1__2ｋ[入金額(後)],測量台帳1__2ｋ[精算
グループ(後)],確報【５月】!$H72,測量台帳1__2ｋ[入金月(後)（月のみ）],確報【５月】!$A$1,測量台帳1__2ｋ[NC区分],"湘南")</f>
        <v>0</v>
      </c>
      <c r="V72" s="245"/>
      <c r="W72" s="246" cm="1">
        <f t="array" ref="W72">INDEX(設備G入力用!$F$2:$Q$72,ROW(A67), MATCH($A$1,設備G入力用!$F$2:$Q$2,0))</f>
        <v>0</v>
      </c>
      <c r="X72" s="30">
        <f t="shared" si="7"/>
        <v>0</v>
      </c>
      <c r="AD72" s="10"/>
      <c r="AE72" s="10"/>
      <c r="AF72" s="202" t="str">
        <f>IFERROR(_xlfn.XLOOKUP(確報【５月】!$AE72,台帳表ｓ[整理番号],台帳表ｓ[繁閑調整]),"")</f>
        <v/>
      </c>
      <c r="AG72" s="277" t="str">
        <f>IFERROR(_xlfn.XLOOKUP(確報【５月】!$AE72,台帳表ｓ[整理番号],台帳表ｓ[精算
グループ]),"")</f>
        <v/>
      </c>
      <c r="AH72" s="278" t="str">
        <f>IFERROR(_xlfn.XLOOKUP(確報【５月】!$AE72,台帳表ｓ[整理番号],台帳表ｓ[請求書発行番号]),"")</f>
        <v/>
      </c>
      <c r="AI72" s="269" t="str">
        <f>IFERROR(_xlfn.XLOOKUP(確報【５月】!$AE72,台帳表ｓ[整理番号],台帳表ｓ[繁閑調整金]),"")</f>
        <v/>
      </c>
      <c r="AJ72" s="275"/>
      <c r="AL72" s="202" t="str">
        <f>IFERROR(_xlfn.XLOOKUP(確報【５月】!AK72,台帳表ｔ[整理番号],台帳表ｔ[繁閑調整]),"")</f>
        <v/>
      </c>
      <c r="AM72" s="277" t="str">
        <f>IFERROR(_xlfn.XLOOKUP(確報【５月】!AK72,台帳表ｔ[整理番号],台帳表ｔ[精算
グループ]),"")</f>
        <v/>
      </c>
      <c r="AN72" s="278" t="str">
        <f>IFERROR(_xlfn.XLOOKUP(確報【５月】!AK72,台帳表ｔ[整理番号],台帳表ｔ[請求書発行番号]),"")</f>
        <v/>
      </c>
      <c r="AO72" s="269" t="str">
        <f>IFERROR(_xlfn.XLOOKUP(確報【５月】!AK72,台帳表ｔ[整理番号],台帳表ｔ[繁閑調整金]),"")</f>
        <v/>
      </c>
      <c r="AP72" s="275"/>
      <c r="AR72" s="202" t="str">
        <f>IFERROR(_xlfn.XLOOKUP(確報【５月】!AQ72,台帳表ｋ[整理番号],台帳表ｋ[繁閑調整]),"")</f>
        <v/>
      </c>
      <c r="AS72" s="277" t="str">
        <f>IFERROR(_xlfn.XLOOKUP(確報【５月】!AQ72,台帳表ｋ[整理番号],台帳表ｋ[精算
グループ]),"")</f>
        <v/>
      </c>
      <c r="AT72" s="278" t="str">
        <f>IFERROR(_xlfn.XLOOKUP(確報【５月】!AQ72,台帳表ｋ[整理番号],台帳表ｋ[請求書発行番号]),"")</f>
        <v/>
      </c>
      <c r="AU72" s="269" t="str">
        <f>IFERROR(_xlfn.XLOOKUP(確報【５月】!AQ72,台帳表ｋ[整理番号],台帳表ｋ[繁閑調整金]),"")</f>
        <v/>
      </c>
      <c r="AV72" s="275"/>
      <c r="AX72" s="202" t="str">
        <f>IFERROR(_xlfn.XLOOKUP(確報【５月】!AW72,台帳表ｋ[整理番号],台帳表ｋ[繁閑調整]),"")</f>
        <v/>
      </c>
      <c r="AY72" s="277" t="str">
        <f>IFERROR(_xlfn.XLOOKUP(確報【５月】!AW72,台帳表ｋ[整理番号],台帳表ｋ[精算
グループ]),"")</f>
        <v/>
      </c>
      <c r="AZ72" s="278" t="str">
        <f>IFERROR(_xlfn.XLOOKUP(確報【５月】!AW72,台帳表ｋ[整理番号],台帳表ｋ[請求書発行番号]),"")</f>
        <v/>
      </c>
      <c r="BA72" s="269" t="str">
        <f>IFERROR(_xlfn.XLOOKUP(確報【５月】!AW72,台帳表ｋ[整理番号],台帳表ｋ[繁閑調整金]),"")</f>
        <v/>
      </c>
    </row>
    <row r="73" spans="1:53" ht="16.350000000000001" customHeight="1" thickBot="1">
      <c r="A73" s="927"/>
      <c r="B73" s="928"/>
      <c r="C73" s="976"/>
      <c r="D73" s="977"/>
      <c r="E73" s="978"/>
      <c r="F73" s="113" t="s">
        <v>16563</v>
      </c>
      <c r="G73" s="56" t="s">
        <v>16606</v>
      </c>
      <c r="H73" s="281">
        <v>103</v>
      </c>
      <c r="I73" s="289">
        <f>SUMIFS(台帳表ｓ[金額],台帳表ｓ[精算
グループ],確報【５月】!$H73,台帳表ｓ[入金月（月のみ）],確報【５月】!$A$1,台帳表ｓ[ＮＣ区分],"西部")+SUMIFS(測量台帳1ｓ[入金額],測量台帳1ｓ[精算
グループ],確報【５月】!$H73,測量台帳1ｓ[入金月（月のみ）],確報【５月】!$A$1,測量台帳1ｓ[NC区分],"西部")+SUMIFS(測量台帳1__2ｓ[入金額(後)],測量台帳1__2ｓ[精算
グループ(後)],確報【５月】!$H73,測量台帳1__2ｓ[入金月(後)（月のみ）],確報【５月】!$A$1,測量台帳1__2ｓ[NC区分],"西部")</f>
        <v>0</v>
      </c>
      <c r="J73" s="293">
        <v>103</v>
      </c>
      <c r="K73" s="289">
        <f>SUMIFS(台帳表ｓ[金額],台帳表ｓ[精算
グループ],確報【５月】!$H73,台帳表ｓ[入金月（月のみ）],確報【５月】!$A$1,台帳表ｓ[ＮＣ区分],"埼玉")+SUMIFS(測量台帳1ｓ[入金額],測量台帳1ｓ[精算
グループ],確報【５月】!$H73,測量台帳1ｓ[入金月（月のみ）],確報【５月】!$A$1,測量台帳1ｓ[NC区分],"埼玉")+SUMIFS(測量台帳1__2ｓ[入金額(後)],測量台帳1__2ｓ[精算
グループ(後)],確報【５月】!$H73,測量台帳1__2ｓ[入金月(後)（月のみ）],確報【５月】!$A$1,測量台帳1__2ｓ[NC区分],"埼玉")</f>
        <v>0</v>
      </c>
      <c r="L73" s="293">
        <v>103</v>
      </c>
      <c r="M73" s="286">
        <f>SUMIFS(台帳表ｓ[金額],台帳表ｓ[精算
グループ],確報【５月】!$H73,台帳表ｓ[入金月（月のみ）],確報【５月】!$A$1,台帳表ｓ[ＮＣ区分],"北部")+SUMIFS(測量台帳1ｓ[入金額],測量台帳1ｓ[精算
グループ],確報【５月】!$H73,測量台帳1ｓ[入金月（月のみ）],確報【５月】!$A$1,測量台帳1ｓ[NC区分],"北部")+SUMIFS(測量台帳1__2ｓ[入金額(後)],測量台帳1__2ｓ[精算
グループ(後)],確報【５月】!$H73,測量台帳1__2ｓ[入金月(後)（月のみ）],確報【５月】!$A$1,測量台帳1__2ｓ[NC区分],"北部")</f>
        <v>0</v>
      </c>
      <c r="N73" s="293">
        <v>103</v>
      </c>
      <c r="O73" s="244">
        <f>SUMIFS(台帳表ｓ[金額],台帳表ｓ[精算
グループ],確報【５月】!$H73,台帳表ｓ[入金月（月のみ）],確報【５月】!$A$1,台帳表ｓ[ＮＣ区分],"南部")+SUMIFS(測量台帳1ｓ[入金額],測量台帳1ｓ[精算
グループ],確報【５月】!$H73,測量台帳1ｓ[入金月（月のみ）],確報【５月】!$A$1,測量台帳1ｓ[NC区分],"南部")+SUMIFS(測量台帳1__2ｓ[入金額(後)],測量台帳1__2ｓ[精算
グループ(後)],確報【５月】!$H73,測量台帳1__2ｓ[入金月(後)（月のみ）],確報【５月】!$A$1,測量台帳1__2ｓ[NC区分],"南部")</f>
        <v>0</v>
      </c>
      <c r="P73" s="281">
        <v>103</v>
      </c>
      <c r="Q73" s="244">
        <f>SUMIFS(台帳表ｔ[金額],台帳表ｔ[精算
グループ],確報【５月】!$H73,台帳表ｔ[入金月（月のみ）],確報【５月】!$A$1,台帳表ｔ[ＮＣ区分],"多摩")+SUMIFS(測量台帳1ｔ[入金額],測量台帳1ｔ[精算
グループ],確報【５月】!$H73,測量台帳1ｔ[入金月（月のみ）],確報【５月】!$A$1,測量台帳1ｔ[NC区分],"多摩")+SUMIFS(測量台帳1__2ｔ[入金額(後)],測量台帳1__2ｔ[精算
グループ(後)],確報【５月】!$H73,測量台帳1__2ｔ[入金月(後)（月のみ）],確報【５月】!$A$1,測量台帳1__2ｔ[NC区分],"多摩")+SUMIFS(台帳表ｔ[金額],台帳表ｔ[精算
グループ],確報【５月】!$H73,台帳表ｔ[入金月（月のみ）],確報【５月】!$A$1,台帳表ｔ[ＮＣ区分],"西部")+SUMIFS(測量台帳1ｔ[入金額],測量台帳1ｔ[精算
グループ],確報【５月】!$H73,測量台帳1ｔ[入金月（月のみ）],確報【５月】!$A$1,測量台帳1ｔ[NC区分],"西部")+SUMIFS(測量台帳1__2ｔ[入金額(後)],測量台帳1__2ｔ[精算
グループ(後)],確報【５月】!$H73,測量台帳1__2ｔ[入金月(後)（月のみ）],確報【５月】!$A$1,測量台帳1__2ｔ[NC区分],"西部")</f>
        <v>0</v>
      </c>
      <c r="R73" s="281">
        <v>103</v>
      </c>
      <c r="S73" s="286">
        <f>SUMIFS(台帳表ｋ[金額],台帳表ｋ[精算
グループ],確報【５月】!$H73,台帳表ｋ[入金月（月のみ）],確報【５月】!$A$1,台帳表ｋ[事務所/分室],"神")+SUMIFS(測量台帳1ｋ[入金額],測量台帳1ｋ[精算
グループ],確報【５月】!$H73,測量台帳1ｋ[入金月（月のみ）],確報【５月】!$A$1,測量台帳1ｋ[NC区分],"神奈川")+SUMIFS(測量台帳1__2ｋ[入金額(後)],測量台帳1__2ｋ[精算
グループ(後)],確報【５月】!$H73,測量台帳1__2ｋ[入金月(後)（月のみ）],確報【５月】!$A$1,測量台帳1__2ｋ[NC区分],"神奈川")</f>
        <v>0</v>
      </c>
      <c r="T73" s="293">
        <v>103</v>
      </c>
      <c r="U73" s="244">
        <f>SUMIFS(台帳表ｋ[金額],台帳表ｋ[精算
グループ],確報【５月】!$H73,台帳表ｋ[入金月（月のみ）],確報【５月】!$A$1,台帳表ｋ[事務所/分室],"湘")+SUMIFS(測量台帳1ｋ[入金額],測量台帳1ｋ[精算
グループ],確報【５月】!$H73,測量台帳1ｋ[入金月（月のみ）],確報【５月】!$A$1,測量台帳1ｋ[NC区分],"湘南")+SUMIFS(測量台帳1__2ｋ[入金額(後)],測量台帳1__2ｋ[精算
グループ(後)],確報【５月】!$H73,測量台帳1__2ｋ[入金月(後)（月のみ）],確報【５月】!$A$1,測量台帳1__2ｋ[NC区分],"湘南")</f>
        <v>0</v>
      </c>
      <c r="V73" s="243"/>
      <c r="W73" s="244" cm="1">
        <f t="array" ref="W73">INDEX(設備G入力用!$F$2:$Q$72,ROW(A68), MATCH($A$1,設備G入力用!$F$2:$Q$2,0))</f>
        <v>0</v>
      </c>
      <c r="X73" s="41">
        <f t="shared" si="7"/>
        <v>0</v>
      </c>
      <c r="Y73" s="16">
        <f>SUM(X71:X73)</f>
        <v>0</v>
      </c>
      <c r="Z73" s="13" t="s">
        <v>16628</v>
      </c>
      <c r="AD73" s="123"/>
      <c r="AE73" s="123"/>
      <c r="AF73" s="202" t="str">
        <f>IFERROR(_xlfn.XLOOKUP(確報【５月】!$AE73,台帳表ｓ[整理番号],台帳表ｓ[繁閑調整]),"")</f>
        <v/>
      </c>
      <c r="AG73" s="277" t="str">
        <f>IFERROR(_xlfn.XLOOKUP(確報【５月】!$AE73,台帳表ｓ[整理番号],台帳表ｓ[精算
グループ]),"")</f>
        <v/>
      </c>
      <c r="AH73" s="278" t="str">
        <f>IFERROR(_xlfn.XLOOKUP(確報【５月】!$AE73,台帳表ｓ[整理番号],台帳表ｓ[請求書発行番号]),"")</f>
        <v/>
      </c>
      <c r="AI73" s="269" t="str">
        <f>IFERROR(_xlfn.XLOOKUP(確報【５月】!$AE73,台帳表ｓ[整理番号],台帳表ｓ[繁閑調整金]),"")</f>
        <v/>
      </c>
      <c r="AJ73" s="275"/>
      <c r="AL73" s="202" t="str">
        <f>IFERROR(_xlfn.XLOOKUP(確報【５月】!AK73,台帳表ｔ[整理番号],台帳表ｔ[繁閑調整]),"")</f>
        <v/>
      </c>
      <c r="AM73" s="277" t="str">
        <f>IFERROR(_xlfn.XLOOKUP(確報【５月】!AK73,台帳表ｔ[整理番号],台帳表ｔ[精算
グループ]),"")</f>
        <v/>
      </c>
      <c r="AN73" s="278" t="str">
        <f>IFERROR(_xlfn.XLOOKUP(確報【５月】!AK73,台帳表ｔ[整理番号],台帳表ｔ[請求書発行番号]),"")</f>
        <v/>
      </c>
      <c r="AO73" s="269" t="str">
        <f>IFERROR(_xlfn.XLOOKUP(確報【５月】!AK73,台帳表ｔ[整理番号],台帳表ｔ[繁閑調整金]),"")</f>
        <v/>
      </c>
      <c r="AP73" s="275"/>
      <c r="AR73" s="202" t="str">
        <f>IFERROR(_xlfn.XLOOKUP(確報【５月】!AQ73,台帳表ｋ[整理番号],台帳表ｋ[繁閑調整]),"")</f>
        <v/>
      </c>
      <c r="AS73" s="277" t="str">
        <f>IFERROR(_xlfn.XLOOKUP(確報【５月】!AQ73,台帳表ｋ[整理番号],台帳表ｋ[精算
グループ]),"")</f>
        <v/>
      </c>
      <c r="AT73" s="278" t="str">
        <f>IFERROR(_xlfn.XLOOKUP(確報【５月】!AQ73,台帳表ｋ[整理番号],台帳表ｋ[請求書発行番号]),"")</f>
        <v/>
      </c>
      <c r="AU73" s="269" t="str">
        <f>IFERROR(_xlfn.XLOOKUP(確報【５月】!AQ73,台帳表ｋ[整理番号],台帳表ｋ[繁閑調整金]),"")</f>
        <v/>
      </c>
      <c r="AV73" s="275"/>
      <c r="AX73" s="202" t="str">
        <f>IFERROR(_xlfn.XLOOKUP(確報【５月】!AW73,台帳表ｋ[整理番号],台帳表ｋ[繁閑調整]),"")</f>
        <v/>
      </c>
      <c r="AY73" s="277" t="str">
        <f>IFERROR(_xlfn.XLOOKUP(確報【５月】!AW73,台帳表ｋ[整理番号],台帳表ｋ[精算
グループ]),"")</f>
        <v/>
      </c>
      <c r="AZ73" s="278" t="str">
        <f>IFERROR(_xlfn.XLOOKUP(確報【５月】!AW73,台帳表ｋ[整理番号],台帳表ｋ[請求書発行番号]),"")</f>
        <v/>
      </c>
      <c r="BA73" s="269" t="str">
        <f>IFERROR(_xlfn.XLOOKUP(確報【５月】!AW73,台帳表ｋ[整理番号],台帳表ｋ[繁閑調整金]),"")</f>
        <v/>
      </c>
    </row>
    <row r="74" spans="1:53" ht="16.350000000000001" customHeight="1" thickBot="1">
      <c r="A74" s="927"/>
      <c r="B74" s="926" t="s">
        <v>16629</v>
      </c>
      <c r="C74" s="976"/>
      <c r="D74" s="977"/>
      <c r="E74" s="978"/>
      <c r="F74" s="114" t="s">
        <v>16564</v>
      </c>
      <c r="G74" s="62"/>
      <c r="H74" s="282">
        <v>201</v>
      </c>
      <c r="I74" s="255">
        <f>SUMIFS(台帳表ｓ[金額],台帳表ｓ[精算
グループ],確報【５月】!$H74,台帳表ｓ[入金月（月のみ）],確報【５月】!$A$1,台帳表ｓ[ＮＣ区分],"西部")+SUMIFS(測量台帳1ｓ[入金額],測量台帳1ｓ[精算
グループ],確報【５月】!$H74,測量台帳1ｓ[入金月（月のみ）],確報【５月】!$A$1,測量台帳1ｓ[NC区分],"西部")+SUMIFS(測量台帳1__2ｓ[入金額(後)],測量台帳1__2ｓ[精算
グループ(後)],確報【５月】!$H74,測量台帳1__2ｓ[入金月(後)（月のみ）],確報【５月】!$A$1,測量台帳1__2ｓ[NC区分],"西部")</f>
        <v>0</v>
      </c>
      <c r="J74" s="294">
        <v>201</v>
      </c>
      <c r="K74" s="255">
        <f>SUMIFS(台帳表ｓ[金額],台帳表ｓ[精算
グループ],確報【５月】!$H74,台帳表ｓ[入金月（月のみ）],確報【５月】!$A$1,台帳表ｓ[ＮＣ区分],"埼玉")+SUMIFS(測量台帳1ｓ[入金額],測量台帳1ｓ[精算
グループ],確報【５月】!$H74,測量台帳1ｓ[入金月（月のみ）],確報【５月】!$A$1,測量台帳1ｓ[NC区分],"埼玉")+SUMIFS(測量台帳1__2ｓ[入金額(後)],測量台帳1__2ｓ[精算
グループ(後)],確報【５月】!$H74,測量台帳1__2ｓ[入金月(後)（月のみ）],確報【５月】!$A$1,測量台帳1__2ｓ[NC区分],"埼玉")</f>
        <v>0</v>
      </c>
      <c r="L74" s="294">
        <v>201</v>
      </c>
      <c r="M74" s="255">
        <f>SUMIFS(台帳表ｓ[金額],台帳表ｓ[精算
グループ],確報【５月】!$H74,台帳表ｓ[入金月（月のみ）],確報【５月】!$A$1,台帳表ｓ[ＮＣ区分],"北部")+SUMIFS(測量台帳1ｓ[入金額],測量台帳1ｓ[精算
グループ],確報【５月】!$H74,測量台帳1ｓ[入金月（月のみ）],確報【５月】!$A$1,測量台帳1ｓ[NC区分],"北部")+SUMIFS(測量台帳1__2ｓ[入金額(後)],測量台帳1__2ｓ[精算
グループ(後)],確報【５月】!$H74,測量台帳1__2ｓ[入金月(後)（月のみ）],確報【５月】!$A$1,測量台帳1__2ｓ[NC区分],"北部")</f>
        <v>0</v>
      </c>
      <c r="N74" s="294">
        <v>201</v>
      </c>
      <c r="O74" s="248">
        <f>SUMIFS(台帳表ｓ[金額],台帳表ｓ[精算
グループ],確報【５月】!$H74,台帳表ｓ[入金月（月のみ）],確報【５月】!$A$1,台帳表ｓ[ＮＣ区分],"南部")+SUMIFS(測量台帳1ｓ[入金額],測量台帳1ｓ[精算
グループ],確報【５月】!$H74,測量台帳1ｓ[入金月（月のみ）],確報【５月】!$A$1,測量台帳1ｓ[NC区分],"南部")+SUMIFS(測量台帳1__2ｓ[入金額(後)],測量台帳1__2ｓ[精算
グループ(後)],確報【５月】!$H74,測量台帳1__2ｓ[入金月(後)（月のみ）],確報【５月】!$A$1,測量台帳1__2ｓ[NC区分],"南部")</f>
        <v>0</v>
      </c>
      <c r="P74" s="282">
        <v>201</v>
      </c>
      <c r="Q74" s="248">
        <f>SUMIFS(台帳表ｔ[金額],台帳表ｔ[精算
グループ],確報【５月】!$H74,台帳表ｔ[入金月（月のみ）],確報【５月】!$A$1,台帳表ｔ[ＮＣ区分],"多摩")+SUMIFS(測量台帳1ｔ[入金額],測量台帳1ｔ[精算
グループ],確報【５月】!$H74,測量台帳1ｔ[入金月（月のみ）],確報【５月】!$A$1,測量台帳1ｔ[NC区分],"多摩")+SUMIFS(測量台帳1__2ｔ[入金額(後)],測量台帳1__2ｔ[精算
グループ(後)],確報【５月】!$H74,測量台帳1__2ｔ[入金月(後)（月のみ）],確報【５月】!$A$1,測量台帳1__2ｔ[NC区分],"多摩")+SUMIFS(台帳表ｔ[金額],台帳表ｔ[精算
グループ],確報【５月】!$H74,台帳表ｔ[入金月（月のみ）],確報【５月】!$A$1,台帳表ｔ[ＮＣ区分],"西部")+SUMIFS(測量台帳1ｔ[入金額],測量台帳1ｔ[精算
グループ],確報【５月】!$H74,測量台帳1ｔ[入金月（月のみ）],確報【５月】!$A$1,測量台帳1ｔ[NC区分],"西部")+SUMIFS(測量台帳1__2ｔ[入金額(後)],測量台帳1__2ｔ[精算
グループ(後)],確報【５月】!$H74,測量台帳1__2ｔ[入金月(後)（月のみ）],確報【５月】!$A$1,測量台帳1__2ｔ[NC区分],"西部")</f>
        <v>0</v>
      </c>
      <c r="R74" s="282">
        <v>201</v>
      </c>
      <c r="S74" s="255">
        <f>SUMIFS(台帳表ｋ[金額],台帳表ｋ[精算
グループ],確報【５月】!$H74,台帳表ｋ[入金月（月のみ）],確報【５月】!$A$1,台帳表ｋ[事務所/分室],"神")+SUMIFS(測量台帳1ｋ[入金額],測量台帳1ｋ[精算
グループ],確報【５月】!$H74,測量台帳1ｋ[入金月（月のみ）],確報【５月】!$A$1,測量台帳1ｋ[NC区分],"神奈川")+SUMIFS(測量台帳1__2ｋ[入金額(後)],測量台帳1__2ｋ[精算
グループ(後)],確報【５月】!$H74,測量台帳1__2ｋ[入金月(後)（月のみ）],確報【５月】!$A$1,測量台帳1__2ｋ[NC区分],"神奈川")</f>
        <v>0</v>
      </c>
      <c r="T74" s="294">
        <v>201</v>
      </c>
      <c r="U74" s="248">
        <f>SUMIFS(台帳表ｋ[金額],台帳表ｋ[精算
グループ],確報【５月】!$H74,台帳表ｋ[入金月（月のみ）],確報【５月】!$A$1,台帳表ｋ[事務所/分室],"湘")+SUMIFS(測量台帳1ｋ[入金額],測量台帳1ｋ[精算
グループ],確報【５月】!$H74,測量台帳1ｋ[入金月（月のみ）],確報【５月】!$A$1,測量台帳1ｋ[NC区分],"湘南")+SUMIFS(測量台帳1__2ｋ[入金額(後)],測量台帳1__2ｋ[精算
グループ(後)],確報【５月】!$H74,測量台帳1__2ｋ[入金月(後)（月のみ）],確報【５月】!$A$1,測量台帳1__2ｋ[NC区分],"湘南")</f>
        <v>0</v>
      </c>
      <c r="V74" s="247"/>
      <c r="W74" s="248" cm="1">
        <f t="array" ref="W74">INDEX(設備G入力用!$F$2:$Q$72,ROW(A69), MATCH($A$1,設備G入力用!$F$2:$Q$2,0))</f>
        <v>0</v>
      </c>
      <c r="X74" s="23">
        <f t="shared" si="7"/>
        <v>0</v>
      </c>
      <c r="Y74" s="115"/>
      <c r="Z74" s="116"/>
      <c r="AD74" s="123"/>
      <c r="AE74" s="123"/>
      <c r="AF74" s="202" t="str">
        <f>IFERROR(_xlfn.XLOOKUP(確報【５月】!$AE74,台帳表ｓ[整理番号],台帳表ｓ[繁閑調整]),"")</f>
        <v/>
      </c>
      <c r="AG74" s="277" t="str">
        <f>IFERROR(_xlfn.XLOOKUP(確報【５月】!$AE74,台帳表ｓ[整理番号],台帳表ｓ[精算
グループ]),"")</f>
        <v/>
      </c>
      <c r="AH74" s="278" t="str">
        <f>IFERROR(_xlfn.XLOOKUP(確報【５月】!$AE74,台帳表ｓ[整理番号],台帳表ｓ[請求書発行番号]),"")</f>
        <v/>
      </c>
      <c r="AI74" s="269" t="str">
        <f>IFERROR(_xlfn.XLOOKUP(確報【５月】!$AE74,台帳表ｓ[整理番号],台帳表ｓ[繁閑調整金]),"")</f>
        <v/>
      </c>
      <c r="AJ74" s="275"/>
      <c r="AL74" s="202" t="str">
        <f>IFERROR(_xlfn.XLOOKUP(確報【５月】!AK74,台帳表ｔ[整理番号],台帳表ｔ[繁閑調整]),"")</f>
        <v/>
      </c>
      <c r="AM74" s="277" t="str">
        <f>IFERROR(_xlfn.XLOOKUP(確報【５月】!AK74,台帳表ｔ[整理番号],台帳表ｔ[精算
グループ]),"")</f>
        <v/>
      </c>
      <c r="AN74" s="278" t="str">
        <f>IFERROR(_xlfn.XLOOKUP(確報【５月】!AK74,台帳表ｔ[整理番号],台帳表ｔ[請求書発行番号]),"")</f>
        <v/>
      </c>
      <c r="AO74" s="269" t="str">
        <f>IFERROR(_xlfn.XLOOKUP(確報【５月】!AK74,台帳表ｔ[整理番号],台帳表ｔ[繁閑調整金]),"")</f>
        <v/>
      </c>
      <c r="AP74" s="275"/>
      <c r="AR74" s="202" t="str">
        <f>IFERROR(_xlfn.XLOOKUP(確報【５月】!AQ74,台帳表ｋ[整理番号],台帳表ｋ[繁閑調整]),"")</f>
        <v/>
      </c>
      <c r="AS74" s="277" t="str">
        <f>IFERROR(_xlfn.XLOOKUP(確報【５月】!AQ74,台帳表ｋ[整理番号],台帳表ｋ[精算
グループ]),"")</f>
        <v/>
      </c>
      <c r="AT74" s="278" t="str">
        <f>IFERROR(_xlfn.XLOOKUP(確報【５月】!AQ74,台帳表ｋ[整理番号],台帳表ｋ[請求書発行番号]),"")</f>
        <v/>
      </c>
      <c r="AU74" s="269" t="str">
        <f>IFERROR(_xlfn.XLOOKUP(確報【５月】!AQ74,台帳表ｋ[整理番号],台帳表ｋ[繁閑調整金]),"")</f>
        <v/>
      </c>
      <c r="AV74" s="275"/>
      <c r="AX74" s="202" t="str">
        <f>IFERROR(_xlfn.XLOOKUP(確報【５月】!AW74,台帳表ｋ[整理番号],台帳表ｋ[繁閑調整]),"")</f>
        <v/>
      </c>
      <c r="AY74" s="277" t="str">
        <f>IFERROR(_xlfn.XLOOKUP(確報【５月】!AW74,台帳表ｋ[整理番号],台帳表ｋ[精算
グループ]),"")</f>
        <v/>
      </c>
      <c r="AZ74" s="278" t="str">
        <f>IFERROR(_xlfn.XLOOKUP(確報【５月】!AW74,台帳表ｋ[整理番号],台帳表ｋ[請求書発行番号]),"")</f>
        <v/>
      </c>
      <c r="BA74" s="269" t="str">
        <f>IFERROR(_xlfn.XLOOKUP(確報【５月】!AW74,台帳表ｋ[整理番号],台帳表ｋ[繁閑調整金]),"")</f>
        <v/>
      </c>
    </row>
    <row r="75" spans="1:53" ht="16.350000000000001" customHeight="1" thickBot="1">
      <c r="A75" s="927"/>
      <c r="B75" s="927"/>
      <c r="C75" s="976"/>
      <c r="D75" s="977"/>
      <c r="E75" s="978"/>
      <c r="F75" s="114" t="s">
        <v>16505</v>
      </c>
      <c r="G75" s="62"/>
      <c r="H75" s="283">
        <v>202</v>
      </c>
      <c r="I75" s="285">
        <f>SUMIFS(台帳表ｓ[金額],台帳表ｓ[精算
グループ],確報【５月】!$H75,台帳表ｓ[入金月（月のみ）],確報【５月】!$A$1,台帳表ｓ[ＮＣ区分],"西部")+SUMIFS(測量台帳1ｓ[入金額],測量台帳1ｓ[精算
グループ],確報【５月】!$H75,測量台帳1ｓ[入金月（月のみ）],確報【５月】!$A$1,測量台帳1ｓ[NC区分],"西部")+SUMIFS(測量台帳1__2ｓ[入金額(後)],測量台帳1__2ｓ[精算
グループ(後)],確報【５月】!$H75,測量台帳1__2ｓ[入金月(後)（月のみ）],確報【５月】!$A$1,測量台帳1__2ｓ[NC区分],"西部")</f>
        <v>0</v>
      </c>
      <c r="J75" s="295">
        <v>202</v>
      </c>
      <c r="K75" s="285">
        <f>SUMIFS(台帳表ｓ[金額],台帳表ｓ[精算
グループ],確報【５月】!$H75,台帳表ｓ[入金月（月のみ）],確報【５月】!$A$1,台帳表ｓ[ＮＣ区分],"埼玉")+SUMIFS(測量台帳1ｓ[入金額],測量台帳1ｓ[精算
グループ],確報【５月】!$H75,測量台帳1ｓ[入金月（月のみ）],確報【５月】!$A$1,測量台帳1ｓ[NC区分],"埼玉")+SUMIFS(測量台帳1__2ｓ[入金額(後)],測量台帳1__2ｓ[精算
グループ(後)],確報【５月】!$H75,測量台帳1__2ｓ[入金月(後)（月のみ）],確報【５月】!$A$1,測量台帳1__2ｓ[NC区分],"埼玉")</f>
        <v>0</v>
      </c>
      <c r="L75" s="295">
        <v>202</v>
      </c>
      <c r="M75" s="285">
        <f>SUMIFS(台帳表ｓ[金額],台帳表ｓ[精算
グループ],確報【５月】!$H75,台帳表ｓ[入金月（月のみ）],確報【５月】!$A$1,台帳表ｓ[ＮＣ区分],"北部")+SUMIFS(測量台帳1ｓ[入金額],測量台帳1ｓ[精算
グループ],確報【５月】!$H75,測量台帳1ｓ[入金月（月のみ）],確報【５月】!$A$1,測量台帳1ｓ[NC区分],"北部")+SUMIFS(測量台帳1__2ｓ[入金額(後)],測量台帳1__2ｓ[精算
グループ(後)],確報【５月】!$H75,測量台帳1__2ｓ[入金月(後)（月のみ）],確報【５月】!$A$1,測量台帳1__2ｓ[NC区分],"北部")</f>
        <v>0</v>
      </c>
      <c r="N75" s="295">
        <v>202</v>
      </c>
      <c r="O75" s="246">
        <f>SUMIFS(台帳表ｓ[金額],台帳表ｓ[精算
グループ],確報【５月】!$H75,台帳表ｓ[入金月（月のみ）],確報【５月】!$A$1,台帳表ｓ[ＮＣ区分],"南部")+SUMIFS(測量台帳1ｓ[入金額],測量台帳1ｓ[精算
グループ],確報【５月】!$H75,測量台帳1ｓ[入金月（月のみ）],確報【５月】!$A$1,測量台帳1ｓ[NC区分],"南部")+SUMIFS(測量台帳1__2ｓ[入金額(後)],測量台帳1__2ｓ[精算
グループ(後)],確報【５月】!$H75,測量台帳1__2ｓ[入金月(後)（月のみ）],確報【５月】!$A$1,測量台帳1__2ｓ[NC区分],"南部")</f>
        <v>0</v>
      </c>
      <c r="P75" s="283">
        <v>202</v>
      </c>
      <c r="Q75" s="246">
        <f>SUMIFS(台帳表ｔ[金額],台帳表ｔ[精算
グループ],確報【５月】!$H75,台帳表ｔ[入金月（月のみ）],確報【５月】!$A$1,台帳表ｔ[ＮＣ区分],"多摩")+SUMIFS(測量台帳1ｔ[入金額],測量台帳1ｔ[精算
グループ],確報【５月】!$H75,測量台帳1ｔ[入金月（月のみ）],確報【５月】!$A$1,測量台帳1ｔ[NC区分],"多摩")+SUMIFS(測量台帳1__2ｔ[入金額(後)],測量台帳1__2ｔ[精算
グループ(後)],確報【５月】!$H75,測量台帳1__2ｔ[入金月(後)（月のみ）],確報【５月】!$A$1,測量台帳1__2ｔ[NC区分],"多摩")+SUMIFS(台帳表ｔ[金額],台帳表ｔ[精算
グループ],確報【５月】!$H75,台帳表ｔ[入金月（月のみ）],確報【５月】!$A$1,台帳表ｔ[ＮＣ区分],"西部")+SUMIFS(測量台帳1ｔ[入金額],測量台帳1ｔ[精算
グループ],確報【５月】!$H75,測量台帳1ｔ[入金月（月のみ）],確報【５月】!$A$1,測量台帳1ｔ[NC区分],"西部")+SUMIFS(測量台帳1__2ｔ[入金額(後)],測量台帳1__2ｔ[精算
グループ(後)],確報【５月】!$H75,測量台帳1__2ｔ[入金月(後)（月のみ）],確報【５月】!$A$1,測量台帳1__2ｔ[NC区分],"西部")</f>
        <v>0</v>
      </c>
      <c r="R75" s="283">
        <v>202</v>
      </c>
      <c r="S75" s="285">
        <f>SUMIFS(台帳表ｋ[金額],台帳表ｋ[精算
グループ],確報【５月】!$H75,台帳表ｋ[入金月（月のみ）],確報【５月】!$A$1,台帳表ｋ[事務所/分室],"神")+SUMIFS(測量台帳1ｋ[入金額],測量台帳1ｋ[精算
グループ],確報【５月】!$H75,測量台帳1ｋ[入金月（月のみ）],確報【５月】!$A$1,測量台帳1ｋ[NC区分],"神奈川")+SUMIFS(測量台帳1__2ｋ[入金額(後)],測量台帳1__2ｋ[精算
グループ(後)],確報【５月】!$H75,測量台帳1__2ｋ[入金月(後)（月のみ）],確報【５月】!$A$1,測量台帳1__2ｋ[NC区分],"神奈川")</f>
        <v>0</v>
      </c>
      <c r="T75" s="295">
        <v>202</v>
      </c>
      <c r="U75" s="246">
        <f>SUMIFS(台帳表ｋ[金額],台帳表ｋ[精算
グループ],確報【５月】!$H75,台帳表ｋ[入金月（月のみ）],確報【５月】!$A$1,台帳表ｋ[事務所/分室],"湘")+SUMIFS(測量台帳1ｋ[入金額],測量台帳1ｋ[精算
グループ],確報【５月】!$H75,測量台帳1ｋ[入金月（月のみ）],確報【５月】!$A$1,測量台帳1ｋ[NC区分],"湘南")+SUMIFS(測量台帳1__2ｋ[入金額(後)],測量台帳1__2ｋ[精算
グループ(後)],確報【５月】!$H75,測量台帳1__2ｋ[入金月(後)（月のみ）],確報【５月】!$A$1,測量台帳1__2ｋ[NC区分],"湘南")</f>
        <v>0</v>
      </c>
      <c r="V75" s="245"/>
      <c r="W75" s="246" cm="1">
        <f t="array" ref="W75">INDEX(設備G入力用!$F$2:$Q$72,ROW(A70), MATCH($A$1,設備G入力用!$F$2:$Q$2,0))</f>
        <v>0</v>
      </c>
      <c r="X75" s="30">
        <f t="shared" si="7"/>
        <v>0</v>
      </c>
      <c r="AA75" s="1067" t="s">
        <v>16630</v>
      </c>
      <c r="AB75" s="117" t="s">
        <v>16631</v>
      </c>
      <c r="AC75" s="118">
        <f>I70+K70+M70+O70+Q70+S70+U70+W70</f>
        <v>0</v>
      </c>
      <c r="AE75" s="125"/>
      <c r="AF75" s="202" t="str">
        <f>IFERROR(_xlfn.XLOOKUP(確報【５月】!$AE75,台帳表ｓ[整理番号],台帳表ｓ[繁閑調整]),"")</f>
        <v/>
      </c>
      <c r="AG75" s="277" t="str">
        <f>IFERROR(_xlfn.XLOOKUP(確報【５月】!$AE75,台帳表ｓ[整理番号],台帳表ｓ[精算
グループ]),"")</f>
        <v/>
      </c>
      <c r="AH75" s="278" t="str">
        <f>IFERROR(_xlfn.XLOOKUP(確報【５月】!$AE75,台帳表ｓ[整理番号],台帳表ｓ[請求書発行番号]),"")</f>
        <v/>
      </c>
      <c r="AI75" s="269" t="str">
        <f>IFERROR(_xlfn.XLOOKUP(確報【５月】!$AE75,台帳表ｓ[整理番号],台帳表ｓ[繁閑調整金]),"")</f>
        <v/>
      </c>
      <c r="AJ75" s="275"/>
      <c r="AL75" s="202" t="str">
        <f>IFERROR(_xlfn.XLOOKUP(確報【５月】!AK75,台帳表ｔ[整理番号],台帳表ｔ[繁閑調整]),"")</f>
        <v/>
      </c>
      <c r="AM75" s="277" t="str">
        <f>IFERROR(_xlfn.XLOOKUP(確報【５月】!AK75,台帳表ｔ[整理番号],台帳表ｔ[精算
グループ]),"")</f>
        <v/>
      </c>
      <c r="AN75" s="278" t="str">
        <f>IFERROR(_xlfn.XLOOKUP(確報【５月】!AK75,台帳表ｔ[整理番号],台帳表ｔ[請求書発行番号]),"")</f>
        <v/>
      </c>
      <c r="AO75" s="269" t="str">
        <f>IFERROR(_xlfn.XLOOKUP(確報【５月】!AK75,台帳表ｔ[整理番号],台帳表ｔ[繁閑調整金]),"")</f>
        <v/>
      </c>
      <c r="AP75" s="275"/>
      <c r="AR75" s="202" t="str">
        <f>IFERROR(_xlfn.XLOOKUP(確報【５月】!AQ75,台帳表ｋ[整理番号],台帳表ｋ[繁閑調整]),"")</f>
        <v/>
      </c>
      <c r="AS75" s="277" t="str">
        <f>IFERROR(_xlfn.XLOOKUP(確報【５月】!AQ75,台帳表ｋ[整理番号],台帳表ｋ[精算
グループ]),"")</f>
        <v/>
      </c>
      <c r="AT75" s="278" t="str">
        <f>IFERROR(_xlfn.XLOOKUP(確報【５月】!AQ75,台帳表ｋ[整理番号],台帳表ｋ[請求書発行番号]),"")</f>
        <v/>
      </c>
      <c r="AU75" s="269" t="str">
        <f>IFERROR(_xlfn.XLOOKUP(確報【５月】!AQ75,台帳表ｋ[整理番号],台帳表ｋ[繁閑調整金]),"")</f>
        <v/>
      </c>
      <c r="AV75" s="275"/>
      <c r="AX75" s="202" t="str">
        <f>IFERROR(_xlfn.XLOOKUP(確報【５月】!AW75,台帳表ｋ[整理番号],台帳表ｋ[繁閑調整]),"")</f>
        <v/>
      </c>
      <c r="AY75" s="277" t="str">
        <f>IFERROR(_xlfn.XLOOKUP(確報【５月】!AW75,台帳表ｋ[整理番号],台帳表ｋ[精算
グループ]),"")</f>
        <v/>
      </c>
      <c r="AZ75" s="278" t="str">
        <f>IFERROR(_xlfn.XLOOKUP(確報【５月】!AW75,台帳表ｋ[整理番号],台帳表ｋ[請求書発行番号]),"")</f>
        <v/>
      </c>
      <c r="BA75" s="269" t="str">
        <f>IFERROR(_xlfn.XLOOKUP(確報【５月】!AW75,台帳表ｋ[整理番号],台帳表ｋ[繁閑調整金]),"")</f>
        <v/>
      </c>
    </row>
    <row r="76" spans="1:53" ht="16.350000000000001" customHeight="1" thickBot="1">
      <c r="A76" s="927"/>
      <c r="B76" s="928"/>
      <c r="C76" s="979"/>
      <c r="D76" s="980"/>
      <c r="E76" s="981"/>
      <c r="F76" s="121" t="s">
        <v>16565</v>
      </c>
      <c r="G76" s="56"/>
      <c r="H76" s="281">
        <v>203</v>
      </c>
      <c r="I76" s="286">
        <f>SUMIFS(台帳表ｓ[金額],台帳表ｓ[精算
グループ],確報【５月】!$H76,台帳表ｓ[入金月（月のみ）],確報【５月】!$A$1,台帳表ｓ[ＮＣ区分],"西部")+SUMIFS(測量台帳1ｓ[入金額],測量台帳1ｓ[精算
グループ],確報【５月】!$H76,測量台帳1ｓ[入金月（月のみ）],確報【５月】!$A$1,測量台帳1ｓ[NC区分],"西部")+SUMIFS(測量台帳1__2ｓ[入金額(後)],測量台帳1__2ｓ[精算
グループ(後)],確報【５月】!$H76,測量台帳1__2ｓ[入金月(後)（月のみ）],確報【５月】!$A$1,測量台帳1__2ｓ[NC区分],"西部")</f>
        <v>0</v>
      </c>
      <c r="J76" s="293">
        <v>203</v>
      </c>
      <c r="K76" s="286">
        <f>SUMIFS(台帳表ｓ[金額],台帳表ｓ[精算
グループ],確報【５月】!$H76,台帳表ｓ[入金月（月のみ）],確報【５月】!$A$1,台帳表ｓ[ＮＣ区分],"埼玉")+SUMIFS(測量台帳1ｓ[入金額],測量台帳1ｓ[精算
グループ],確報【５月】!$H76,測量台帳1ｓ[入金月（月のみ）],確報【５月】!$A$1,測量台帳1ｓ[NC区分],"埼玉")+SUMIFS(測量台帳1__2ｓ[入金額(後)],測量台帳1__2ｓ[精算
グループ(後)],確報【５月】!$H76,測量台帳1__2ｓ[入金月(後)（月のみ）],確報【５月】!$A$1,測量台帳1__2ｓ[NC区分],"埼玉")</f>
        <v>0</v>
      </c>
      <c r="L76" s="293">
        <v>203</v>
      </c>
      <c r="M76" s="286">
        <f>SUMIFS(台帳表ｓ[金額],台帳表ｓ[精算
グループ],確報【５月】!$H76,台帳表ｓ[入金月（月のみ）],確報【５月】!$A$1,台帳表ｓ[ＮＣ区分],"北部")+SUMIFS(測量台帳1ｓ[入金額],測量台帳1ｓ[精算
グループ],確報【５月】!$H76,測量台帳1ｓ[入金月（月のみ）],確報【５月】!$A$1,測量台帳1ｓ[NC区分],"北部")+SUMIFS(測量台帳1__2ｓ[入金額(後)],測量台帳1__2ｓ[精算
グループ(後)],確報【５月】!$H76,測量台帳1__2ｓ[入金月(後)（月のみ）],確報【５月】!$A$1,測量台帳1__2ｓ[NC区分],"北部")</f>
        <v>0</v>
      </c>
      <c r="N76" s="293">
        <v>203</v>
      </c>
      <c r="O76" s="244">
        <f>SUMIFS(台帳表ｓ[金額],台帳表ｓ[精算
グループ],確報【５月】!$H76,台帳表ｓ[入金月（月のみ）],確報【５月】!$A$1,台帳表ｓ[ＮＣ区分],"南部")+SUMIFS(測量台帳1ｓ[入金額],測量台帳1ｓ[精算
グループ],確報【５月】!$H76,測量台帳1ｓ[入金月（月のみ）],確報【５月】!$A$1,測量台帳1ｓ[NC区分],"南部")+SUMIFS(測量台帳1__2ｓ[入金額(後)],測量台帳1__2ｓ[精算
グループ(後)],確報【５月】!$H76,測量台帳1__2ｓ[入金月(後)（月のみ）],確報【５月】!$A$1,測量台帳1__2ｓ[NC区分],"南部")</f>
        <v>0</v>
      </c>
      <c r="P76" s="281">
        <v>203</v>
      </c>
      <c r="Q76" s="244">
        <f>SUMIFS(台帳表ｔ[金額],台帳表ｔ[精算
グループ],確報【５月】!$H76,台帳表ｔ[入金月（月のみ）],確報【５月】!$A$1,台帳表ｔ[ＮＣ区分],"多摩")+SUMIFS(測量台帳1ｔ[入金額],測量台帳1ｔ[精算
グループ],確報【５月】!$H76,測量台帳1ｔ[入金月（月のみ）],確報【５月】!$A$1,測量台帳1ｔ[NC区分],"多摩")+SUMIFS(測量台帳1__2ｔ[入金額(後)],測量台帳1__2ｔ[精算
グループ(後)],確報【５月】!$H76,測量台帳1__2ｔ[入金月(後)（月のみ）],確報【５月】!$A$1,測量台帳1__2ｔ[NC区分],"多摩")</f>
        <v>0</v>
      </c>
      <c r="R76" s="281">
        <v>203</v>
      </c>
      <c r="S76" s="286">
        <f>SUMIFS(台帳表ｋ[金額],台帳表ｋ[精算
グループ],確報【５月】!$H76,台帳表ｋ[入金月（月のみ）],確報【５月】!$A$1,台帳表ｋ[事務所/分室],"神")+SUMIFS(測量台帳1ｋ[入金額],測量台帳1ｋ[精算
グループ],確報【５月】!$H76,測量台帳1ｋ[入金月（月のみ）],確報【５月】!$A$1,測量台帳1ｋ[NC区分],"神奈川")+SUMIFS(測量台帳1__2ｋ[入金額(後)],測量台帳1__2ｋ[精算
グループ(後)],確報【５月】!$H76,測量台帳1__2ｋ[入金月(後)（月のみ）],確報【５月】!$A$1,測量台帳1__2ｋ[NC区分],"神奈川")</f>
        <v>0</v>
      </c>
      <c r="T76" s="293">
        <v>203</v>
      </c>
      <c r="U76" s="244">
        <f>SUMIFS(台帳表ｋ[金額],台帳表ｋ[精算
グループ],確報【５月】!$H76,台帳表ｋ[入金月（月のみ）],確報【５月】!$A$1,台帳表ｋ[事務所/分室],"湘")+SUMIFS(測量台帳1ｋ[入金額],測量台帳1ｋ[精算
グループ],確報【５月】!$H76,測量台帳1ｋ[入金月（月のみ）],確報【５月】!$A$1,測量台帳1ｋ[NC区分],"湘南")+SUMIFS(測量台帳1__2ｋ[入金額(後)],測量台帳1__2ｋ[精算
グループ(後)],確報【５月】!$H76,測量台帳1__2ｋ[入金月(後)（月のみ）],確報【５月】!$A$1,測量台帳1__2ｋ[NC区分],"湘南")</f>
        <v>0</v>
      </c>
      <c r="V76" s="243"/>
      <c r="W76" s="244" cm="1">
        <f t="array" ref="W76">INDEX(設備G入力用!$F$2:$Q$72,ROW(A71), MATCH($A$1,設備G入力用!$F$2:$Q$2,0))</f>
        <v>0</v>
      </c>
      <c r="X76" s="41">
        <f t="shared" si="7"/>
        <v>0</v>
      </c>
      <c r="Y76" s="16">
        <f>SUM(X74:X76)</f>
        <v>0</v>
      </c>
      <c r="Z76" s="13" t="s">
        <v>16632</v>
      </c>
      <c r="AA76" s="1068"/>
      <c r="AB76" s="119"/>
      <c r="AC76" s="120"/>
      <c r="AF76" s="929" t="s">
        <v>16613</v>
      </c>
      <c r="AG76" s="930"/>
      <c r="AH76" s="992">
        <f>SUM(AI6:AI75)</f>
        <v>0</v>
      </c>
      <c r="AI76" s="993"/>
      <c r="AJ76" s="6"/>
      <c r="AL76" s="929" t="s">
        <v>16613</v>
      </c>
      <c r="AM76" s="930"/>
      <c r="AN76" s="992">
        <f>SUM(AO6:AO76)</f>
        <v>0</v>
      </c>
      <c r="AO76" s="993"/>
      <c r="AP76" s="6"/>
      <c r="AR76" s="929" t="s">
        <v>16613</v>
      </c>
      <c r="AS76" s="930"/>
      <c r="AT76" s="992">
        <f>SUM(AU6:AU75)</f>
        <v>0</v>
      </c>
      <c r="AU76" s="993"/>
      <c r="AV76" s="6"/>
      <c r="AX76" s="929" t="s">
        <v>16613</v>
      </c>
      <c r="AY76" s="930"/>
      <c r="AZ76" s="992">
        <f>SUM(BA6:BA75)</f>
        <v>0</v>
      </c>
      <c r="BA76" s="993"/>
    </row>
    <row r="77" spans="1:53" ht="16.350000000000001" customHeight="1" thickBot="1">
      <c r="A77" s="928"/>
      <c r="B77" s="262"/>
      <c r="C77" s="263"/>
      <c r="D77" s="263"/>
      <c r="E77" s="263"/>
      <c r="F77" s="121" t="s">
        <v>16633</v>
      </c>
      <c r="G77" s="56"/>
      <c r="H77" s="284"/>
      <c r="I77" s="253">
        <f>SUM(H5,I71:I76)</f>
        <v>0</v>
      </c>
      <c r="J77" s="321"/>
      <c r="K77" s="322">
        <f>SUM(J5,K71:K76)</f>
        <v>0</v>
      </c>
      <c r="L77" s="253"/>
      <c r="M77" s="253">
        <f>SUM(L5,M71:M76)</f>
        <v>0</v>
      </c>
      <c r="N77" s="321"/>
      <c r="O77" s="254">
        <f>SUM(N5,O71:O76)</f>
        <v>0</v>
      </c>
      <c r="P77" s="253"/>
      <c r="Q77" s="253">
        <f>SUM(P5,Q71:Q76)</f>
        <v>0</v>
      </c>
      <c r="R77" s="256"/>
      <c r="S77" s="322">
        <f>SUM(R5,S71:S76)</f>
        <v>0</v>
      </c>
      <c r="T77" s="253"/>
      <c r="U77" s="253">
        <f>SUM(T5,U71:U76)</f>
        <v>0</v>
      </c>
      <c r="V77" s="256"/>
      <c r="W77" s="254">
        <f>SUM(V5,W71:W76)</f>
        <v>0</v>
      </c>
      <c r="X77" s="15" t="s">
        <v>16634</v>
      </c>
      <c r="Y77" s="16">
        <f>SUM(H77:W77)</f>
        <v>0</v>
      </c>
      <c r="Z77" s="13" t="s">
        <v>16635</v>
      </c>
      <c r="AD77" s="129"/>
      <c r="AE77" s="129"/>
      <c r="AF77" s="122"/>
      <c r="AG77" s="130"/>
      <c r="AR77" s="122"/>
      <c r="AS77" s="130"/>
      <c r="AX77" s="122"/>
      <c r="AY77" s="130"/>
    </row>
    <row r="78" spans="1:53" ht="16.350000000000001" customHeight="1">
      <c r="A78" s="126"/>
      <c r="B78" s="645"/>
      <c r="C78" s="645"/>
      <c r="D78" s="646"/>
      <c r="E78" s="261"/>
      <c r="F78" s="260" t="s">
        <v>16636</v>
      </c>
      <c r="G78" s="110" t="s">
        <v>16606</v>
      </c>
      <c r="H78" s="282">
        <v>301</v>
      </c>
      <c r="I78" s="255">
        <f>SUMIFS(台帳表ｓ[金額],台帳表ｓ[精算
グループ],確報【５月】!$H78,台帳表ｓ[入金月（月のみ）],確報【５月】!$A$1,台帳表ｓ[ＮＣ区分],"西部")+SUMIFS(測量台帳1ｓ[入金額],測量台帳1ｓ[精算
グループ],確報【５月】!$H78,測量台帳1ｓ[入金月（月のみ）],確報【５月】!$A$1,測量台帳1ｓ[NC区分],"西部")+SUMIFS(測量台帳1__2ｓ[入金額(後)],測量台帳1__2ｓ[精算
グループ(後)],確報【５月】!$H78,測量台帳1__2ｓ[入金月(後)（月のみ）],確報【５月】!$A$1,測量台帳1__2ｓ[NC区分],"西部")</f>
        <v>0</v>
      </c>
      <c r="J78" s="294">
        <v>301</v>
      </c>
      <c r="K78" s="255">
        <f>SUMIFS(台帳表ｓ[金額],台帳表ｓ[精算
グループ],確報【５月】!$H78,台帳表ｓ[入金月（月のみ）],確報【５月】!$A$1,台帳表ｓ[ＮＣ区分],"埼玉")+SUMIFS(測量台帳1ｓ[入金額],測量台帳1ｓ[精算
グループ],確報【５月】!$H78,測量台帳1ｓ[入金月（月のみ）],確報【５月】!$A$1,測量台帳1ｓ[NC区分],"埼玉")+SUMIFS(測量台帳1__2ｓ[入金額(後)],測量台帳1__2ｓ[精算
グループ(後)],確報【５月】!$H78,測量台帳1__2ｓ[入金月(後)（月のみ）],確報【５月】!$A$1,測量台帳1__2ｓ[NC区分],"埼玉")</f>
        <v>0</v>
      </c>
      <c r="L78" s="294">
        <v>301</v>
      </c>
      <c r="M78" s="255">
        <f>SUMIFS(台帳表ｓ[金額],台帳表ｓ[精算
グループ],確報【５月】!$H78,台帳表ｓ[入金月（月のみ）],確報【５月】!$A$1,台帳表ｓ[ＮＣ区分],"北部")+SUMIFS(測量台帳1ｓ[入金額],測量台帳1ｓ[精算
グループ],確報【５月】!$H78,測量台帳1ｓ[入金月（月のみ）],確報【５月】!$A$1,測量台帳1ｓ[NC区分],"北部")+SUMIFS(測量台帳1__2ｓ[入金額(後)],測量台帳1__2ｓ[精算
グループ(後)],確報【５月】!$H78,測量台帳1__2ｓ[入金月(後)（月のみ）],確報【５月】!$A$1,測量台帳1__2ｓ[NC区分],"北部")</f>
        <v>0</v>
      </c>
      <c r="N78" s="294">
        <v>301</v>
      </c>
      <c r="O78" s="248">
        <f>SUMIFS(台帳表ｓ[金額],台帳表ｓ[精算
グループ],確報【５月】!$H78,台帳表ｓ[入金月（月のみ）],確報【５月】!$A$1,台帳表ｓ[ＮＣ区分],"南部")+SUMIFS(測量台帳1ｓ[入金額],測量台帳1ｓ[精算
グループ],確報【５月】!$H78,測量台帳1ｓ[入金月（月のみ）],確報【５月】!$A$1,測量台帳1ｓ[NC区分],"南部")+SUMIFS(測量台帳1__2ｓ[入金額(後)],測量台帳1__2ｓ[精算
グループ(後)],確報【５月】!$H78,測量台帳1__2ｓ[入金月(後)（月のみ）],確報【５月】!$A$1,測量台帳1__2ｓ[NC区分],"南部")</f>
        <v>0</v>
      </c>
      <c r="P78" s="282">
        <v>301</v>
      </c>
      <c r="Q78" s="248">
        <f>SUMIFS(台帳表ｔ[金額],台帳表ｔ[精算
グループ],確報【５月】!$H78,台帳表ｔ[入金月（月のみ）],確報【５月】!$A$1,台帳表ｔ[ＮＣ区分],"多摩")+SUMIFS(測量台帳1ｔ[入金額],測量台帳1ｔ[精算
グループ],確報【５月】!$H78,測量台帳1ｔ[入金月（月のみ）],確報【５月】!$A$1,測量台帳1ｔ[NC区分],"多摩")+SUMIFS(測量台帳1__2ｔ[入金額(後)],測量台帳1__2ｔ[精算
グループ(後)],確報【５月】!$H78,測量台帳1__2ｔ[入金月(後)（月のみ）],確報【５月】!$A$1,測量台帳1__2ｔ[NC区分],"多摩")</f>
        <v>0</v>
      </c>
      <c r="R78" s="282">
        <v>301</v>
      </c>
      <c r="S78" s="255">
        <f>SUMIFS(台帳表ｋ[金額],台帳表ｋ[精算
グループ],確報【５月】!$H78,台帳表ｋ[入金月（月のみ）],確報【５月】!$A$1,台帳表ｋ[事務所/分室],"神")+SUMIFS(測量台帳1ｋ[入金額],測量台帳1ｋ[精算
グループ],確報【５月】!$H78,測量台帳1ｋ[入金月（月のみ）],確報【５月】!$A$1,測量台帳1ｋ[NC区分],"神奈川")+SUMIFS(測量台帳1__2ｋ[入金額(後)],測量台帳1__2ｋ[精算
グループ(後)],確報【５月】!$H78,測量台帳1__2ｋ[入金月(後)（月のみ）],確報【５月】!$A$1,測量台帳1__2ｋ[NC区分],"神奈川")</f>
        <v>0</v>
      </c>
      <c r="T78" s="294">
        <v>301</v>
      </c>
      <c r="U78" s="248">
        <f>SUMIFS(台帳表ｋ[金額],台帳表ｋ[精算
グループ],確報【５月】!$H78,台帳表ｋ[入金月（月のみ）],確報【５月】!$A$1,台帳表ｋ[事務所/分室],"湘")+SUMIFS(測量台帳1ｋ[入金額],測量台帳1ｋ[精算
グループ],確報【５月】!$H78,測量台帳1ｋ[入金月（月のみ）],確報【５月】!$A$1,測量台帳1ｋ[NC区分],"湘南")+SUMIFS(測量台帳1__2ｋ[入金額(後)],測量台帳1__2ｋ[精算
グループ(後)],確報【５月】!$H78,測量台帳1__2ｋ[入金月(後)（月のみ）],確報【５月】!$A$1,測量台帳1__2ｋ[NC区分],"湘南")</f>
        <v>0</v>
      </c>
      <c r="V78" s="247"/>
      <c r="W78" s="248" t="str">
        <f>IFERROR(INDEX(設備G入力用!$E$3:$R$72, MATCH($H78,設備G入力用!$E$3:$E$72, 0), MATCH($A$1 &amp; "月",設備G入力用!$E$2:$R$2, 0)),"")</f>
        <v/>
      </c>
      <c r="X78" s="23">
        <f>SUM(I78,K78,M78,O78,Q78,S78,U78,W78)</f>
        <v>0</v>
      </c>
      <c r="AF78" s="122"/>
      <c r="AG78" s="122"/>
      <c r="AH78" s="130"/>
      <c r="AI78" s="131"/>
      <c r="AJ78" s="131"/>
      <c r="AL78" s="764" t="s">
        <v>16678</v>
      </c>
      <c r="AM78" s="765"/>
      <c r="AN78" s="766"/>
      <c r="AR78" s="122"/>
      <c r="AS78" s="122"/>
      <c r="AT78" s="130"/>
      <c r="AX78" s="122"/>
      <c r="AY78" s="122"/>
      <c r="AZ78" s="130"/>
    </row>
    <row r="79" spans="1:53" ht="16.350000000000001" customHeight="1">
      <c r="A79" s="641"/>
      <c r="E79" s="647"/>
      <c r="F79" s="259" t="s">
        <v>16637</v>
      </c>
      <c r="G79" s="62"/>
      <c r="H79" s="283">
        <v>302</v>
      </c>
      <c r="I79" s="285">
        <f>SUMIFS(台帳表ｓ[金額],台帳表ｓ[精算
グループ],確報【５月】!$H79,台帳表ｓ[入金月（月のみ）],確報【５月】!$A$1,台帳表ｓ[ＮＣ区分],"西部")+SUMIFS(測量台帳1ｓ[入金額],測量台帳1ｓ[精算
グループ],確報【５月】!$H79,測量台帳1ｓ[入金月（月のみ）],確報【５月】!$A$1,測量台帳1ｓ[NC区分],"西部")+SUMIFS(測量台帳1__2ｓ[入金額(後)],測量台帳1__2ｓ[精算
グループ(後)],確報【５月】!$H79,測量台帳1__2ｓ[入金月(後)（月のみ）],確報【５月】!$A$1,測量台帳1__2ｓ[NC区分],"西部")</f>
        <v>0</v>
      </c>
      <c r="J79" s="295">
        <v>302</v>
      </c>
      <c r="K79" s="285">
        <f>SUMIFS(台帳表ｓ[金額],台帳表ｓ[精算
グループ],確報【５月】!$H79,台帳表ｓ[入金月（月のみ）],確報【５月】!$A$1,台帳表ｓ[ＮＣ区分],"埼玉")+SUMIFS(測量台帳1ｓ[入金額],測量台帳1ｓ[精算
グループ],確報【５月】!$H79,測量台帳1ｓ[入金月（月のみ）],確報【５月】!$A$1,測量台帳1ｓ[NC区分],"埼玉")+SUMIFS(測量台帳1__2ｓ[入金額(後)],測量台帳1__2ｓ[精算
グループ(後)],確報【５月】!$H79,測量台帳1__2ｓ[入金月(後)（月のみ）],確報【５月】!$A$1,測量台帳1__2ｓ[NC区分],"埼玉")</f>
        <v>0</v>
      </c>
      <c r="L79" s="295">
        <v>302</v>
      </c>
      <c r="M79" s="285">
        <f>SUMIFS(台帳表ｓ[金額],台帳表ｓ[精算
グループ],確報【５月】!$H79,台帳表ｓ[入金月（月のみ）],確報【５月】!$A$1,台帳表ｓ[ＮＣ区分],"北部")+SUMIFS(測量台帳1ｓ[入金額],測量台帳1ｓ[精算
グループ],確報【５月】!$H79,測量台帳1ｓ[入金月（月のみ）],確報【５月】!$A$1,測量台帳1ｓ[NC区分],"北部")+SUMIFS(測量台帳1__2ｓ[入金額(後)],測量台帳1__2ｓ[精算
グループ(後)],確報【５月】!$H79,測量台帳1__2ｓ[入金月(後)（月のみ）],確報【５月】!$A$1,測量台帳1__2ｓ[NC区分],"北部")</f>
        <v>0</v>
      </c>
      <c r="N79" s="295">
        <v>302</v>
      </c>
      <c r="O79" s="246">
        <f>SUMIFS(台帳表ｓ[金額],台帳表ｓ[精算
グループ],確報【５月】!$H79,台帳表ｓ[入金月（月のみ）],確報【５月】!$A$1,台帳表ｓ[ＮＣ区分],"南部")+SUMIFS(測量台帳1ｓ[入金額],測量台帳1ｓ[精算
グループ],確報【５月】!$H79,測量台帳1ｓ[入金月（月のみ）],確報【５月】!$A$1,測量台帳1ｓ[NC区分],"南部")+SUMIFS(測量台帳1__2ｓ[入金額(後)],測量台帳1__2ｓ[精算
グループ(後)],確報【５月】!$H79,測量台帳1__2ｓ[入金月(後)（月のみ）],確報【５月】!$A$1,測量台帳1__2ｓ[NC区分],"南部")</f>
        <v>0</v>
      </c>
      <c r="P79" s="283">
        <v>302</v>
      </c>
      <c r="Q79" s="246">
        <f>SUMIFS(台帳表ｔ[金額],台帳表ｔ[精算
グループ],確報【５月】!$H79,台帳表ｔ[入金月（月のみ）],確報【５月】!$A$1,台帳表ｔ[ＮＣ区分],"多摩")+SUMIFS(測量台帳1ｔ[入金額],測量台帳1ｔ[精算
グループ],確報【５月】!$H79,測量台帳1ｔ[入金月（月のみ）],確報【５月】!$A$1,測量台帳1ｔ[NC区分],"多摩")+SUMIFS(測量台帳1__2ｔ[入金額(後)],測量台帳1__2ｔ[精算
グループ(後)],確報【５月】!$H79,測量台帳1__2ｔ[入金月(後)（月のみ）],確報【５月】!$A$1,測量台帳1__2ｔ[NC区分],"多摩")</f>
        <v>0</v>
      </c>
      <c r="R79" s="283">
        <v>302</v>
      </c>
      <c r="S79" s="285">
        <f>SUMIFS(台帳表ｋ[金額],台帳表ｋ[精算
グループ],確報【５月】!$H79,台帳表ｋ[入金月（月のみ）],確報【５月】!$A$1,台帳表ｋ[事務所/分室],"神")+SUMIFS(測量台帳1ｋ[入金額],測量台帳1ｋ[精算
グループ],確報【５月】!$H79,測量台帳1ｋ[入金月（月のみ）],確報【５月】!$A$1,測量台帳1ｋ[NC区分],"神奈川")+SUMIFS(測量台帳1__2ｋ[入金額(後)],測量台帳1__2ｋ[精算
グループ(後)],確報【５月】!$H79,測量台帳1__2ｋ[入金月(後)（月のみ）],確報【５月】!$A$1,測量台帳1__2ｋ[NC区分],"神奈川")</f>
        <v>0</v>
      </c>
      <c r="T79" s="295">
        <v>302</v>
      </c>
      <c r="U79" s="246">
        <f>SUMIFS(台帳表ｋ[金額],台帳表ｋ[精算
グループ],確報【５月】!$H79,台帳表ｋ[入金月（月のみ）],確報【５月】!$A$1,台帳表ｋ[事務所/分室],"湘")+SUMIFS(測量台帳1ｋ[入金額],測量台帳1ｋ[精算
グループ],確報【５月】!$H79,測量台帳1ｋ[入金月（月のみ）],確報【５月】!$A$1,測量台帳1ｋ[NC区分],"湘南")+SUMIFS(測量台帳1__2ｋ[入金額(後)],測量台帳1__2ｋ[精算
グループ(後)],確報【５月】!$H79,測量台帳1__2ｋ[入金月(後)（月のみ）],確報【５月】!$A$1,測量台帳1__2ｋ[NC区分],"湘南")</f>
        <v>0</v>
      </c>
      <c r="V79" s="245"/>
      <c r="W79" s="246" t="str">
        <f>IFERROR(INDEX(設備G入力用!$E$3:$R$72, MATCH($H79,設備G入力用!$E$3:$E$72, 0), MATCH($A$1 &amp; "月",設備G入力用!$E$2:$R$2, 0)),"")</f>
        <v/>
      </c>
      <c r="X79" s="30">
        <f>SUM(I79,K79,M79,O79,Q79,S79,U79,W79)</f>
        <v>0</v>
      </c>
      <c r="AF79" s="136"/>
      <c r="AG79" s="130"/>
      <c r="AL79" s="1076" t="s">
        <v>16679</v>
      </c>
      <c r="AM79" s="1076"/>
      <c r="AN79" s="767" t="s">
        <v>16680</v>
      </c>
      <c r="AR79" s="136"/>
      <c r="AS79" s="130"/>
      <c r="AX79" s="136"/>
      <c r="AY79" s="130"/>
    </row>
    <row r="80" spans="1:53" ht="16.350000000000001" customHeight="1" thickBot="1">
      <c r="A80" s="641"/>
      <c r="E80" s="647"/>
      <c r="F80" s="259" t="s">
        <v>16638</v>
      </c>
      <c r="G80" s="62" t="s">
        <v>16604</v>
      </c>
      <c r="H80" s="283">
        <v>303</v>
      </c>
      <c r="I80" s="285">
        <f>SUMIFS(台帳表ｓ[金額],台帳表ｓ[精算
グループ],確報【５月】!$H80,台帳表ｓ[入金月（月のみ）],確報【５月】!$A$1,台帳表ｓ[ＮＣ区分],"西部")+SUMIFS(測量台帳1ｓ[入金額],測量台帳1ｓ[精算
グループ],確報【５月】!$H80,測量台帳1ｓ[入金月（月のみ）],確報【５月】!$A$1,測量台帳1ｓ[NC区分],"西部")+SUMIFS(測量台帳1__2ｓ[入金額(後)],測量台帳1__2ｓ[精算
グループ(後)],確報【５月】!$H80,測量台帳1__2ｓ[入金月(後)（月のみ）],確報【５月】!$A$1,測量台帳1__2ｓ[NC区分],"西部")</f>
        <v>0</v>
      </c>
      <c r="J80" s="295">
        <v>303</v>
      </c>
      <c r="K80" s="285">
        <f>SUMIFS(台帳表ｓ[金額],台帳表ｓ[精算
グループ],確報【５月】!$H80,台帳表ｓ[入金月（月のみ）],確報【５月】!$A$1,台帳表ｓ[ＮＣ区分],"埼玉")+SUMIFS(測量台帳1ｓ[入金額],測量台帳1ｓ[精算
グループ],確報【５月】!$H80,測量台帳1ｓ[入金月（月のみ）],確報【５月】!$A$1,測量台帳1ｓ[NC区分],"埼玉")+SUMIFS(測量台帳1__2ｓ[入金額(後)],測量台帳1__2ｓ[精算
グループ(後)],確報【５月】!$H80,測量台帳1__2ｓ[入金月(後)（月のみ）],確報【５月】!$A$1,測量台帳1__2ｓ[NC区分],"埼玉")</f>
        <v>0</v>
      </c>
      <c r="L80" s="295">
        <v>303</v>
      </c>
      <c r="M80" s="285">
        <f>SUMIFS(台帳表ｓ[金額],台帳表ｓ[精算
グループ],確報【５月】!$H80,台帳表ｓ[入金月（月のみ）],確報【５月】!$A$1,台帳表ｓ[ＮＣ区分],"北部")+SUMIFS(測量台帳1ｓ[入金額],測量台帳1ｓ[精算
グループ],確報【５月】!$H80,測量台帳1ｓ[入金月（月のみ）],確報【５月】!$A$1,測量台帳1ｓ[NC区分],"北部")+SUMIFS(測量台帳1__2ｓ[入金額(後)],測量台帳1__2ｓ[精算
グループ(後)],確報【５月】!$H80,測量台帳1__2ｓ[入金月(後)（月のみ）],確報【５月】!$A$1,測量台帳1__2ｓ[NC区分],"北部")</f>
        <v>0</v>
      </c>
      <c r="N80" s="295">
        <v>303</v>
      </c>
      <c r="O80" s="246">
        <f>SUMIFS(台帳表ｓ[金額],台帳表ｓ[精算
グループ],確報【５月】!$H80,台帳表ｓ[入金月（月のみ）],確報【５月】!$A$1,台帳表ｓ[ＮＣ区分],"南部")+SUMIFS(測量台帳1ｓ[入金額],測量台帳1ｓ[精算
グループ],確報【５月】!$H80,測量台帳1ｓ[入金月（月のみ）],確報【５月】!$A$1,測量台帳1ｓ[NC区分],"南部")+SUMIFS(測量台帳1__2ｓ[入金額(後)],測量台帳1__2ｓ[精算
グループ(後)],確報【５月】!$H80,測量台帳1__2ｓ[入金月(後)（月のみ）],確報【５月】!$A$1,測量台帳1__2ｓ[NC区分],"南部")</f>
        <v>0</v>
      </c>
      <c r="P80" s="283">
        <v>303</v>
      </c>
      <c r="Q80" s="246">
        <f>SUMIFS(台帳表ｔ[金額],台帳表ｔ[精算
グループ],確報【５月】!$H80,台帳表ｔ[入金月（月のみ）],確報【５月】!$A$1,台帳表ｔ[ＮＣ区分],"多摩")+SUMIFS(測量台帳1ｔ[入金額],測量台帳1ｔ[精算
グループ],確報【５月】!$H80,測量台帳1ｔ[入金月（月のみ）],確報【５月】!$A$1,測量台帳1ｔ[NC区分],"多摩")+SUMIFS(測量台帳1__2ｔ[入金額(後)],測量台帳1__2ｔ[精算
グループ(後)],確報【５月】!$H80,測量台帳1__2ｔ[入金月(後)（月のみ）],確報【５月】!$A$1,測量台帳1__2ｔ[NC区分],"多摩")</f>
        <v>0</v>
      </c>
      <c r="R80" s="283">
        <v>303</v>
      </c>
      <c r="S80" s="285">
        <f>SUMIFS(台帳表ｋ[金額],台帳表ｋ[精算
グループ],確報【５月】!$H80,台帳表ｋ[入金月（月のみ）],確報【５月】!$A$1,台帳表ｋ[事務所/分室],"神")+SUMIFS(測量台帳1ｋ[入金額],測量台帳1ｋ[精算
グループ],確報【５月】!$H80,測量台帳1ｋ[入金月（月のみ）],確報【５月】!$A$1,測量台帳1ｋ[NC区分],"神奈川")+SUMIFS(測量台帳1__2ｋ[入金額(後)],測量台帳1__2ｋ[精算
グループ(後)],確報【５月】!$H80,測量台帳1__2ｋ[入金月(後)（月のみ）],確報【５月】!$A$1,測量台帳1__2ｋ[NC区分],"神奈川")</f>
        <v>0</v>
      </c>
      <c r="T80" s="295">
        <v>303</v>
      </c>
      <c r="U80" s="246">
        <f>SUMIFS(台帳表ｋ[金額],台帳表ｋ[精算
グループ],確報【５月】!$H80,台帳表ｋ[入金月（月のみ）],確報【５月】!$A$1,台帳表ｋ[事務所/分室],"湘")+SUMIFS(測量台帳1ｋ[入金額],測量台帳1ｋ[精算
グループ],確報【５月】!$H80,測量台帳1ｋ[入金月（月のみ）],確報【５月】!$A$1,測量台帳1ｋ[NC区分],"湘南")+SUMIFS(測量台帳1__2ｋ[入金額(後)],測量台帳1__2ｋ[精算
グループ(後)],確報【５月】!$H80,測量台帳1__2ｋ[入金月(後)（月のみ）],確報【５月】!$A$1,測量台帳1__2ｋ[NC区分],"湘南")</f>
        <v>0</v>
      </c>
      <c r="V80" s="245"/>
      <c r="W80" s="246" t="str">
        <f>IFERROR(INDEX(設備G入力用!$E$3:$R$72, MATCH($H80,設備G入力用!$E$3:$E$72, 0), MATCH($A$1 &amp; "月",設備G入力用!$E$2:$R$2, 0)),"")</f>
        <v/>
      </c>
      <c r="X80" s="30">
        <f>SUM(I80,K80,M80,O80,Q80,S80,U80,W80)</f>
        <v>0</v>
      </c>
      <c r="AA80" s="127"/>
      <c r="AF80" s="139"/>
      <c r="AG80" s="140"/>
      <c r="AL80" s="1077" t="s">
        <v>16681</v>
      </c>
      <c r="AM80" s="1077"/>
      <c r="AN80" s="744">
        <f>INDEX(設備G入力用!F75:Q79,2, MATCH($A$1,設備G入力用!$F$2:$Q$2,0))</f>
        <v>0</v>
      </c>
      <c r="AR80" s="139"/>
      <c r="AS80" s="140"/>
      <c r="AX80" s="139"/>
      <c r="AY80" s="140"/>
    </row>
    <row r="81" spans="1:50" ht="16.350000000000001" customHeight="1" thickBot="1">
      <c r="E81" s="647"/>
      <c r="F81" s="258" t="s">
        <v>3641</v>
      </c>
      <c r="G81" s="56" t="s">
        <v>16606</v>
      </c>
      <c r="H81" s="281">
        <v>304</v>
      </c>
      <c r="I81" s="286">
        <f>SUMIFS(台帳表ｓ[金額],台帳表ｓ[精算
グループ],確報【５月】!$H81,台帳表ｓ[入金月（月のみ）],確報【５月】!$A$1,台帳表ｓ[ＮＣ区分],"西部")+SUMIFS(測量台帳1ｓ[入金額],測量台帳1ｓ[精算
グループ],確報【５月】!$H81,測量台帳1ｓ[入金月（月のみ）],確報【５月】!$A$1,測量台帳1ｓ[NC区分],"西部")+SUMIFS(測量台帳1__2ｓ[入金額(後)],測量台帳1__2ｓ[精算
グループ(後)],確報【５月】!$H81,測量台帳1__2ｓ[入金月(後)（月のみ）],確報【５月】!$A$1,測量台帳1__2ｓ[NC区分],"西部")</f>
        <v>0</v>
      </c>
      <c r="J81" s="293">
        <v>304</v>
      </c>
      <c r="K81" s="286">
        <f>SUMIFS(台帳表ｓ[金額],台帳表ｓ[精算
グループ],確報【５月】!$H81,台帳表ｓ[入金月（月のみ）],確報【５月】!$A$1,台帳表ｓ[ＮＣ区分],"埼玉")+SUMIFS(測量台帳1ｓ[入金額],測量台帳1ｓ[精算
グループ],確報【５月】!$H81,測量台帳1ｓ[入金月（月のみ）],確報【５月】!$A$1,測量台帳1ｓ[NC区分],"埼玉")+SUMIFS(測量台帳1__2ｓ[入金額(後)],測量台帳1__2ｓ[精算
グループ(後)],確報【５月】!$H81,測量台帳1__2ｓ[入金月(後)（月のみ）],確報【５月】!$A$1,測量台帳1__2ｓ[NC区分],"埼玉")</f>
        <v>0</v>
      </c>
      <c r="L81" s="293">
        <v>304</v>
      </c>
      <c r="M81" s="286">
        <f>SUMIFS(台帳表ｓ[金額],台帳表ｓ[精算
グループ],確報【５月】!$H81,台帳表ｓ[入金月（月のみ）],確報【５月】!$A$1,台帳表ｓ[ＮＣ区分],"北部")+SUMIFS(測量台帳1ｓ[入金額],測量台帳1ｓ[精算
グループ],確報【５月】!$H81,測量台帳1ｓ[入金月（月のみ）],確報【５月】!$A$1,測量台帳1ｓ[NC区分],"北部")+SUMIFS(測量台帳1__2ｓ[入金額(後)],測量台帳1__2ｓ[精算
グループ(後)],確報【５月】!$H81,測量台帳1__2ｓ[入金月(後)（月のみ）],確報【５月】!$A$1,測量台帳1__2ｓ[NC区分],"北部")</f>
        <v>0</v>
      </c>
      <c r="N81" s="293">
        <v>304</v>
      </c>
      <c r="O81" s="244">
        <f>SUMIFS(台帳表ｓ[金額],台帳表ｓ[精算
グループ],確報【５月】!$H81,台帳表ｓ[入金月（月のみ）],確報【５月】!$A$1,台帳表ｓ[ＮＣ区分],"南部")+SUMIFS(測量台帳1ｓ[入金額],測量台帳1ｓ[精算
グループ],確報【５月】!$H81,測量台帳1ｓ[入金月（月のみ）],確報【５月】!$A$1,測量台帳1ｓ[NC区分],"南部")+SUMIFS(測量台帳1__2ｓ[入金額(後)],測量台帳1__2ｓ[精算
グループ(後)],確報【５月】!$H81,測量台帳1__2ｓ[入金月(後)（月のみ）],確報【５月】!$A$1,測量台帳1__2ｓ[NC区分],"南部")</f>
        <v>0</v>
      </c>
      <c r="P81" s="281">
        <v>304</v>
      </c>
      <c r="Q81" s="244">
        <f>SUMIFS(台帳表ｔ[金額],台帳表ｔ[精算
グループ],確報【５月】!$H81,台帳表ｔ[入金月（月のみ）],確報【５月】!$A$1,台帳表ｔ[ＮＣ区分],"多摩")+SUMIFS(測量台帳1ｔ[入金額],測量台帳1ｔ[精算
グループ],確報【５月】!$H81,測量台帳1ｔ[入金月（月のみ）],確報【５月】!$A$1,測量台帳1ｔ[NC区分],"多摩")+SUMIFS(測量台帳1__2ｔ[入金額(後)],測量台帳1__2ｔ[精算
グループ(後)],確報【５月】!$H81,測量台帳1__2ｔ[入金月(後)（月のみ）],確報【５月】!$A$1,測量台帳1__2ｔ[NC区分],"多摩")</f>
        <v>0</v>
      </c>
      <c r="R81" s="281">
        <v>304</v>
      </c>
      <c r="S81" s="286">
        <f>SUMIFS(台帳表ｋ[金額],台帳表ｋ[精算
グループ],確報【５月】!$H81,台帳表ｋ[入金月（月のみ）],確報【５月】!$A$1,台帳表ｋ[事務所/分室],"神")+SUMIFS(測量台帳1ｋ[入金額],測量台帳1ｋ[精算
グループ],確報【５月】!$H81,測量台帳1ｋ[入金月（月のみ）],確報【５月】!$A$1,測量台帳1ｋ[NC区分],"神奈川")+SUMIFS(測量台帳1__2ｋ[入金額(後)],測量台帳1__2ｋ[精算
グループ(後)],確報【５月】!$H81,測量台帳1__2ｋ[入金月(後)（月のみ）],確報【５月】!$A$1,測量台帳1__2ｋ[NC区分],"神奈川")</f>
        <v>0</v>
      </c>
      <c r="T81" s="293">
        <v>304</v>
      </c>
      <c r="U81" s="244">
        <f>SUMIFS(台帳表ｋ[金額],台帳表ｋ[精算
グループ],確報【５月】!$H81,台帳表ｋ[入金月（月のみ）],確報【５月】!$A$1,台帳表ｋ[事務所/分室],"湘")+SUMIFS(測量台帳1ｋ[入金額],測量台帳1ｋ[精算
グループ],確報【５月】!$H81,測量台帳1ｋ[入金月（月のみ）],確報【５月】!$A$1,測量台帳1ｋ[NC区分],"湘南")+SUMIFS(測量台帳1__2ｋ[入金額(後)],測量台帳1__2ｋ[精算
グループ(後)],確報【５月】!$H81,測量台帳1__2ｋ[入金月(後)（月のみ）],確報【５月】!$A$1,測量台帳1__2ｋ[NC区分],"湘南")</f>
        <v>0</v>
      </c>
      <c r="V81" s="243"/>
      <c r="W81" s="244" t="str">
        <f>IFERROR(INDEX(設備G入力用!$E$3:$R$72, MATCH($H81,設備G入力用!$E$3:$E$72, 0), MATCH($A$1 &amp; "月",設備G入力用!$E$2:$R$2, 0)),"")</f>
        <v/>
      </c>
      <c r="X81" s="41">
        <f>SUM(I81,K81,M81,O81,Q81,S81,U81,W81)</f>
        <v>0</v>
      </c>
      <c r="Y81" s="16">
        <f>SUM(X78:X81)</f>
        <v>0</v>
      </c>
      <c r="Z81" s="13" t="s">
        <v>16639</v>
      </c>
      <c r="AA81" s="127"/>
      <c r="AD81" s="129"/>
      <c r="AE81" s="129"/>
      <c r="AF81" s="122"/>
      <c r="AG81" s="130"/>
      <c r="AL81" s="1078" t="s">
        <v>16682</v>
      </c>
      <c r="AM81" s="1078"/>
      <c r="AN81" s="744">
        <f>INDEX(設備G入力用!F75:Q79,3, MATCH($A$1,設備G入力用!$F$2:$Q$2,0))</f>
        <v>0</v>
      </c>
    </row>
    <row r="82" spans="1:50" ht="16.350000000000001" customHeight="1" thickBot="1">
      <c r="A82" s="132"/>
      <c r="B82" s="133"/>
      <c r="C82" s="133"/>
      <c r="D82" s="133"/>
      <c r="E82" s="648"/>
      <c r="F82" s="133" t="s">
        <v>16633</v>
      </c>
      <c r="G82" s="134"/>
      <c r="H82" s="251"/>
      <c r="I82" s="252">
        <f>SUM(I78:I81)</f>
        <v>0</v>
      </c>
      <c r="J82" s="249"/>
      <c r="K82" s="252">
        <f t="shared" ref="K82:W82" si="12">SUM(K78:K81)</f>
        <v>0</v>
      </c>
      <c r="L82" s="249"/>
      <c r="M82" s="252">
        <f t="shared" si="12"/>
        <v>0</v>
      </c>
      <c r="N82" s="249"/>
      <c r="O82" s="250">
        <f t="shared" si="12"/>
        <v>0</v>
      </c>
      <c r="P82" s="249"/>
      <c r="Q82" s="250">
        <f t="shared" si="12"/>
        <v>0</v>
      </c>
      <c r="R82" s="249"/>
      <c r="S82" s="252">
        <f t="shared" si="12"/>
        <v>0</v>
      </c>
      <c r="T82" s="249"/>
      <c r="U82" s="252">
        <f t="shared" si="12"/>
        <v>0</v>
      </c>
      <c r="V82" s="251"/>
      <c r="W82" s="250">
        <f t="shared" si="12"/>
        <v>0</v>
      </c>
      <c r="X82" s="135"/>
      <c r="Z82" s="144"/>
      <c r="AD82" s="129"/>
      <c r="AE82" s="129"/>
      <c r="AF82" s="122"/>
      <c r="AG82" s="122"/>
      <c r="AH82" s="130"/>
      <c r="AL82" s="1077" t="s">
        <v>16654</v>
      </c>
      <c r="AM82" s="1077"/>
      <c r="AN82" s="744">
        <f>INDEX(設備G入力用!F75:Q80,4, MATCH($A$1,設備G入力用!$F$2:$Q$2,0))</f>
        <v>0</v>
      </c>
    </row>
    <row r="83" spans="1:50" ht="15" thickTop="1" thickBot="1">
      <c r="A83" s="137"/>
      <c r="B83" s="138" t="s">
        <v>16640</v>
      </c>
      <c r="C83" s="121"/>
      <c r="D83" s="121"/>
      <c r="E83" s="121"/>
      <c r="F83" s="121"/>
      <c r="G83" s="56"/>
      <c r="H83" s="994">
        <f>I77+I82</f>
        <v>0</v>
      </c>
      <c r="I83" s="995"/>
      <c r="J83" s="996">
        <f>K77+K82</f>
        <v>0</v>
      </c>
      <c r="K83" s="997"/>
      <c r="L83" s="996">
        <f>M77+M82</f>
        <v>0</v>
      </c>
      <c r="M83" s="997"/>
      <c r="N83" s="995">
        <f>O77+O82</f>
        <v>0</v>
      </c>
      <c r="O83" s="998"/>
      <c r="P83" s="994">
        <f>Q77+Q82</f>
        <v>0</v>
      </c>
      <c r="Q83" s="998"/>
      <c r="R83" s="994">
        <f>S77+S82</f>
        <v>0</v>
      </c>
      <c r="S83" s="997"/>
      <c r="T83" s="995">
        <f>U77+U82</f>
        <v>0</v>
      </c>
      <c r="U83" s="998"/>
      <c r="V83" s="994">
        <f>W77+W82</f>
        <v>0</v>
      </c>
      <c r="W83" s="998"/>
      <c r="X83" s="15"/>
      <c r="AF83" s="122"/>
      <c r="AL83" s="1077" t="s">
        <v>16683</v>
      </c>
      <c r="AM83" s="1077"/>
      <c r="AN83" s="744">
        <f>INDEX(設備G入力用!F76:Q81,5, MATCH($A$1,設備G入力用!$F$2:$Q$2,0))</f>
        <v>0</v>
      </c>
      <c r="AR83" s="122"/>
      <c r="AX83" s="122"/>
    </row>
    <row r="84" spans="1:50" ht="15.75" customHeight="1" thickBot="1">
      <c r="A84" s="137"/>
      <c r="B84" s="138" t="s">
        <v>16641</v>
      </c>
      <c r="C84" s="121"/>
      <c r="D84" s="121"/>
      <c r="E84" s="121"/>
      <c r="F84" s="56"/>
      <c r="G84" s="719"/>
      <c r="H84" s="1022">
        <f>SUMIF($AL$6:$AL$75,"西部",$AO$6:$AO$75)+SUMIF($AR$6:$AR$75,"西部",$AU$6:$AU$75)+SUMIF($AX$6:$AX$75,"西部",$BA$6:$BA$75)-$AH$76+AN81</f>
        <v>0</v>
      </c>
      <c r="I84" s="1023"/>
      <c r="J84" s="1023"/>
      <c r="K84" s="1023"/>
      <c r="L84" s="1023"/>
      <c r="M84" s="1023"/>
      <c r="N84" s="1023"/>
      <c r="O84" s="1024"/>
      <c r="P84" s="985">
        <f>SUMIF($AF$6:$AF$75,"多摩",$AI$6:$AI$75)+SUMIF($AR$6:$AR$75,"多摩",$AU$6:$AU$75)+SUMIF($AX$6:$AX$75,"多摩",$BA$6:$BA$75)-$AN$76+AN80</f>
        <v>0</v>
      </c>
      <c r="Q84" s="986"/>
      <c r="R84" s="985">
        <f>SUMIF($AF$6:$AF$75,"神奈川",$AI$6:$AI$75)+SUMIF($AL$6:$AL$75,"神奈川",$AO$6:$AO$75)+SUMIF($AX$6:$AX$75,"神奈川",$BA$6:$BA$75)-$AT$76+AN82</f>
        <v>0</v>
      </c>
      <c r="S84" s="1025"/>
      <c r="T84" s="1026">
        <f>SUMIF($AF$6:$AF$75,"湘南",$AI$6:$AI$75)+SUMIF($AL$6:$AL$75,"湘南",$AO$6:$AO$75)+SUMIF($AR$6:$AR$75,"湘南",$AU$6:$AU$75)-$AZ$76+AN83</f>
        <v>0</v>
      </c>
      <c r="U84" s="986"/>
      <c r="V84" s="985">
        <f>SUMIF($AF$6:$AF$75,"設備",$AI$6:$AI$75)+SUMIF($AL$6:$AL$75,"設備",$AO$6:$AO$75)+SUMIF($AR$6:$AR$75,"設備",$AU$6:$AU$75)+SUMIF($AX$6:$AX$75,"設備",$BA$6:$BA$75)</f>
        <v>0</v>
      </c>
      <c r="W84" s="986"/>
      <c r="X84" s="15"/>
      <c r="Y84" s="24">
        <f>SUM(H85:W85)</f>
        <v>0</v>
      </c>
      <c r="AA84" s="127"/>
      <c r="AB84" s="3"/>
      <c r="AC84" s="128" t="s">
        <v>16642</v>
      </c>
      <c r="AF84" s="136"/>
      <c r="AL84" s="122"/>
      <c r="AR84" s="136"/>
      <c r="AX84" s="136"/>
    </row>
    <row r="85" spans="1:50" ht="16.350000000000001" customHeight="1" thickBot="1">
      <c r="A85" s="137"/>
      <c r="B85" s="138" t="s">
        <v>16643</v>
      </c>
      <c r="C85" s="121"/>
      <c r="D85" s="121"/>
      <c r="E85" s="121"/>
      <c r="F85" s="56"/>
      <c r="G85" s="720"/>
      <c r="H85" s="987">
        <f>H83</f>
        <v>0</v>
      </c>
      <c r="I85" s="988"/>
      <c r="J85" s="989">
        <f>J83</f>
        <v>0</v>
      </c>
      <c r="K85" s="990"/>
      <c r="L85" s="989">
        <f>L83</f>
        <v>0</v>
      </c>
      <c r="M85" s="990"/>
      <c r="N85" s="989">
        <f>N83</f>
        <v>0</v>
      </c>
      <c r="O85" s="988"/>
      <c r="P85" s="987">
        <f>P83</f>
        <v>0</v>
      </c>
      <c r="Q85" s="991"/>
      <c r="R85" s="1014">
        <f>R83</f>
        <v>0</v>
      </c>
      <c r="S85" s="1015"/>
      <c r="T85" s="1016">
        <f>T83</f>
        <v>0</v>
      </c>
      <c r="U85" s="1017"/>
      <c r="V85" s="1014">
        <f>V83+V84</f>
        <v>0</v>
      </c>
      <c r="W85" s="1017"/>
      <c r="X85" s="143" t="s">
        <v>16644</v>
      </c>
      <c r="Y85" s="24">
        <f>SUM(H86:W86)</f>
        <v>130000000</v>
      </c>
      <c r="Z85" s="144"/>
      <c r="AB85" s="3"/>
      <c r="AC85" s="122"/>
      <c r="AD85" s="129"/>
      <c r="AE85" s="129"/>
      <c r="AH85" s="130"/>
      <c r="AL85" s="136"/>
    </row>
    <row r="86" spans="1:50" ht="14.25" thickBot="1">
      <c r="A86" s="137"/>
      <c r="B86" s="138" t="s">
        <v>16645</v>
      </c>
      <c r="C86" s="121"/>
      <c r="D86" s="121"/>
      <c r="E86" s="121"/>
      <c r="F86" s="121"/>
      <c r="G86" s="721"/>
      <c r="H86" s="1018">
        <f>INDEX(目標比較!$D$7:$O$7, MATCH($A$1,目標比較!$D$5:$O$5, 0))</f>
        <v>28600000</v>
      </c>
      <c r="I86" s="1019"/>
      <c r="J86" s="1019"/>
      <c r="K86" s="1019"/>
      <c r="L86" s="1019"/>
      <c r="M86" s="1019"/>
      <c r="N86" s="1019"/>
      <c r="O86" s="1019"/>
      <c r="P86" s="1008">
        <f>INDEX(目標比較!$D$14:$O$14, MATCH($A$1,目標比較!$D$5:$O$5, 0))</f>
        <v>46000000</v>
      </c>
      <c r="Q86" s="1010"/>
      <c r="R86" s="1008">
        <f>INDEX(目標比較!$D$28:$O$28,MATCH($A$1,目標比較!$D$5:$O$5,0))+INDEX(目標比較!$D$21:$O$21,MATCH($A$1,目標比較!$D$5:$O$5,0))</f>
        <v>55400000</v>
      </c>
      <c r="S86" s="1009"/>
      <c r="T86" s="1009"/>
      <c r="U86" s="1010"/>
      <c r="V86" s="1020"/>
      <c r="W86" s="1021"/>
      <c r="Y86" s="24">
        <f>SUM(H87:W87)</f>
        <v>-130000000</v>
      </c>
      <c r="AB86" s="3"/>
      <c r="AL86" s="122"/>
      <c r="AM86" s="122"/>
      <c r="AN86" s="130"/>
    </row>
    <row r="87" spans="1:50" ht="13.5" customHeight="1" thickBot="1">
      <c r="A87" s="137"/>
      <c r="B87" s="138" t="s">
        <v>16646</v>
      </c>
      <c r="C87" s="121"/>
      <c r="D87" s="121"/>
      <c r="E87" s="121"/>
      <c r="F87" s="121"/>
      <c r="G87" s="721"/>
      <c r="H87" s="1003">
        <f>H88-H86</f>
        <v>-28600000</v>
      </c>
      <c r="I87" s="1004"/>
      <c r="J87" s="1004"/>
      <c r="K87" s="1004"/>
      <c r="L87" s="1004"/>
      <c r="M87" s="1004"/>
      <c r="N87" s="1004"/>
      <c r="O87" s="1004"/>
      <c r="P87" s="1003">
        <f>P88-P86</f>
        <v>-46000000</v>
      </c>
      <c r="Q87" s="1005"/>
      <c r="R87" s="1003">
        <f>R88-R86</f>
        <v>-55400000</v>
      </c>
      <c r="S87" s="1004"/>
      <c r="T87" s="1004"/>
      <c r="U87" s="1005"/>
      <c r="V87" s="1006"/>
      <c r="W87" s="1007"/>
      <c r="Y87" s="24">
        <f>SUM(H88:W88)</f>
        <v>0</v>
      </c>
      <c r="AB87" s="3"/>
    </row>
    <row r="88" spans="1:50" ht="13.5" customHeight="1" thickBot="1">
      <c r="A88" s="137"/>
      <c r="B88" s="138" t="s">
        <v>16647</v>
      </c>
      <c r="C88" s="121"/>
      <c r="D88" s="121"/>
      <c r="E88" s="121"/>
      <c r="F88" s="56"/>
      <c r="G88" s="720"/>
      <c r="H88" s="1008">
        <f>SUM(H85:O85)+H84</f>
        <v>0</v>
      </c>
      <c r="I88" s="1009"/>
      <c r="J88" s="1009"/>
      <c r="K88" s="1009"/>
      <c r="L88" s="1009"/>
      <c r="M88" s="1009"/>
      <c r="N88" s="1009"/>
      <c r="O88" s="1010"/>
      <c r="P88" s="1008">
        <f>P85+P84</f>
        <v>0</v>
      </c>
      <c r="Q88" s="1010"/>
      <c r="R88" s="1011">
        <f>R85+T85+R84+T84</f>
        <v>0</v>
      </c>
      <c r="S88" s="1012"/>
      <c r="T88" s="1012"/>
      <c r="U88" s="1013"/>
      <c r="V88" s="965">
        <f>+V85</f>
        <v>0</v>
      </c>
      <c r="W88" s="972"/>
      <c r="AB88" s="3"/>
      <c r="AC88" s="122"/>
    </row>
    <row r="89" spans="1:50" ht="13.5" customHeight="1">
      <c r="F89" s="1028"/>
      <c r="G89" s="1029"/>
      <c r="H89" s="1030" t="s">
        <v>16648</v>
      </c>
      <c r="I89" s="1031"/>
      <c r="J89" s="1032" t="s">
        <v>16649</v>
      </c>
      <c r="K89" s="1031"/>
      <c r="L89" s="1032" t="s">
        <v>16650</v>
      </c>
      <c r="M89" s="1031"/>
      <c r="N89" s="1032" t="s">
        <v>16651</v>
      </c>
      <c r="O89" s="1031"/>
      <c r="P89" s="1032" t="s">
        <v>16652</v>
      </c>
      <c r="Q89" s="1031"/>
      <c r="R89" s="1032" t="s">
        <v>16653</v>
      </c>
      <c r="S89" s="1031"/>
      <c r="T89" s="1032" t="s">
        <v>16654</v>
      </c>
      <c r="U89" s="1031"/>
      <c r="V89" s="1032" t="s">
        <v>16655</v>
      </c>
      <c r="W89" s="1029"/>
      <c r="AB89" s="3"/>
      <c r="AF89" s="1027" t="s">
        <v>16656</v>
      </c>
      <c r="AG89" s="1027"/>
    </row>
    <row r="90" spans="1:50" ht="14.25" customHeight="1">
      <c r="F90" s="1033" t="s">
        <v>16657</v>
      </c>
      <c r="G90" s="1034"/>
      <c r="H90" s="1035">
        <f>SUMIFS(台帳表ｓ[金額],台帳表ｓ[入金月（月のみ）],$A$1,台帳表ｓ[ＮＣ区分],"西部")</f>
        <v>0</v>
      </c>
      <c r="I90" s="1002"/>
      <c r="J90" s="1002">
        <f>SUMIFS(台帳表ｓ[金額],台帳表ｓ[入金月（月のみ）],$A$1,台帳表ｓ[ＮＣ区分],"埼玉")</f>
        <v>0</v>
      </c>
      <c r="K90" s="1002"/>
      <c r="L90" s="1002">
        <f>SUMIFS(台帳表ｓ[金額],台帳表ｓ[入金月（月のみ）],$A$1,台帳表ｓ[ＮＣ区分],"北部")</f>
        <v>0</v>
      </c>
      <c r="M90" s="1002"/>
      <c r="N90" s="1002">
        <f>SUMIFS(台帳表ｓ[金額],台帳表ｓ[入金月（月のみ）],$A$1,台帳表ｓ[ＮＣ区分],"南部")</f>
        <v>0</v>
      </c>
      <c r="O90" s="1002"/>
      <c r="P90" s="1002">
        <f>SUMIFS(台帳表ｔ[金額],台帳表ｔ[入金月（月のみ）],$A$1,台帳表ｔ[ＮＣ区分],"西部")</f>
        <v>0</v>
      </c>
      <c r="Q90" s="1002"/>
      <c r="R90" s="1002">
        <f>SUMIFS(台帳表ｔ[金額],台帳表ｔ[入金月（月のみ）],$A$1,台帳表ｔ[ＮＣ区分],"多摩")</f>
        <v>0</v>
      </c>
      <c r="S90" s="1002"/>
      <c r="T90" s="1002">
        <f>SUMIFS(台帳表ｋ[金額],台帳表ｋ[入金月（月のみ）],$A$1,台帳表ｋ[事務所/分室],"神")</f>
        <v>0</v>
      </c>
      <c r="U90" s="1002"/>
      <c r="V90" s="1036">
        <f>SUMIFS(台帳表ｋ[金額],台帳表ｋ[入金月（月のみ）],$A$1,台帳表ｋ[事務所/分室],"湘")</f>
        <v>0</v>
      </c>
      <c r="W90" s="1037"/>
      <c r="AB90" s="3"/>
      <c r="AF90" s="3" t="s">
        <v>16561</v>
      </c>
      <c r="AG90" s="3">
        <v>100</v>
      </c>
      <c r="AH90" s="3" t="s">
        <v>16658</v>
      </c>
    </row>
    <row r="91" spans="1:50" ht="18.75" customHeight="1">
      <c r="F91" s="1033" t="s">
        <v>16659</v>
      </c>
      <c r="G91" s="1034"/>
      <c r="H91" s="1035">
        <f>SUMIFS(測量台帳1__2ｓ[入金額(後)],測量台帳1__2ｓ[入金月(後)（月のみ）],$A$1,測量台帳1__2ｓ[NC区分],"西部")</f>
        <v>0</v>
      </c>
      <c r="I91" s="1002"/>
      <c r="J91" s="1002">
        <f>SUMIFS(測量台帳1ｓ[入金額],測量台帳1ｓ[入金月（月のみ）],$A$1,測量台帳1ｓ[NC区分],"埼玉")</f>
        <v>0</v>
      </c>
      <c r="K91" s="1002"/>
      <c r="L91" s="1002">
        <f>+SUMIFS(測量台帳1ｓ[入金額],測量台帳1ｓ[入金月（月のみ）],$A$1,測量台帳1ｓ[NC区分],"北部")</f>
        <v>0</v>
      </c>
      <c r="M91" s="1002"/>
      <c r="N91" s="1002">
        <f>SUMIFS(測量台帳1ｓ[入金額],測量台帳1ｓ[入金月（月のみ）],$A$1,測量台帳1ｓ[NC区分],"南部")</f>
        <v>0</v>
      </c>
      <c r="O91" s="1002"/>
      <c r="P91" s="1002">
        <f>SUMIFS(測量台帳1ｔ[入金額],測量台帳1ｔ[入金月（月のみ）],$A$1,測量台帳1ｔ[NC区分],"西部")</f>
        <v>0</v>
      </c>
      <c r="Q91" s="1002"/>
      <c r="R91" s="1002">
        <f>SUMIFS(測量台帳1ｔ[入金額],測量台帳1ｔ[入金月（月のみ）],$A$1,測量台帳1ｔ[NC区分],"多摩")</f>
        <v>0</v>
      </c>
      <c r="S91" s="1002"/>
      <c r="T91" s="1002">
        <f>SUMIFS(測量台帳1ｋ[入金額],測量台帳1ｋ[入金月（月のみ）],$A$1,測量台帳1ｋ[NC区分],"神奈川")</f>
        <v>0</v>
      </c>
      <c r="U91" s="1002"/>
      <c r="V91" s="1036">
        <f>SUMIFS(測量台帳1ｋ[入金額],測量台帳1ｋ[入金月（月のみ）],$A$1,測量台帳1ｋ[NC区分],"湘南")</f>
        <v>0</v>
      </c>
      <c r="W91" s="1037"/>
      <c r="AB91" s="3"/>
      <c r="AF91" s="3" t="s">
        <v>16562</v>
      </c>
      <c r="AG91" s="3">
        <v>101</v>
      </c>
      <c r="AH91" s="3" t="s">
        <v>16660</v>
      </c>
    </row>
    <row r="92" spans="1:50" ht="18.75" customHeight="1">
      <c r="F92" s="1038" t="s">
        <v>16661</v>
      </c>
      <c r="G92" s="1039"/>
      <c r="H92" s="1035">
        <f>SUMIFS(測量台帳1ｓ[入金額],測量台帳1ｓ[入金月（月のみ）],$A$1,測量台帳1ｓ[NC区分],"西部")</f>
        <v>0</v>
      </c>
      <c r="I92" s="1002"/>
      <c r="J92" s="1002">
        <f>SUMIFS(測量台帳1__2ｓ[入金額(後)],測量台帳1__2ｓ[入金月(後)（月のみ）],$A$1,測量台帳1__2ｓ[NC区分],"埼玉")</f>
        <v>0</v>
      </c>
      <c r="K92" s="1002"/>
      <c r="L92" s="1002">
        <f>+SUMIFS(測量台帳1__2ｓ[入金額(後)],測量台帳1__2ｓ[入金月(後)（月のみ）],$A$1,測量台帳1__2ｓ[NC区分],"北部")</f>
        <v>0</v>
      </c>
      <c r="M92" s="1002"/>
      <c r="N92" s="1002">
        <f>SUMIFS(測量台帳1__2ｓ[入金額(後)],測量台帳1__2ｓ[入金月(後)（月のみ）],$A$1,測量台帳1__2ｓ[NC区分],"南部")</f>
        <v>0</v>
      </c>
      <c r="O92" s="1002"/>
      <c r="P92" s="1002">
        <f>SUMIFS(測量台帳1__2ｔ[入金額(後)],測量台帳1__2ｔ[入金月(後)（月のみ）],$A$1,測量台帳1__2ｔ[NC区分],"西部")</f>
        <v>0</v>
      </c>
      <c r="Q92" s="1002"/>
      <c r="R92" s="1002">
        <f>+SUMIFS(測量台帳1__2ｔ[入金額(後)],測量台帳1__2ｔ[入金月(後)（月のみ）],$A$1,測量台帳1__2ｔ[NC区分],"多摩")</f>
        <v>0</v>
      </c>
      <c r="S92" s="1002"/>
      <c r="T92" s="1002">
        <f>SUMIFS(測量台帳1__2ｋ[入金額(後)],測量台帳1__2ｋ[入金月(後)（月のみ）],$A$1,測量台帳1__2ｋ[NC区分],"神奈川")</f>
        <v>0</v>
      </c>
      <c r="U92" s="1002"/>
      <c r="V92" s="1036">
        <f>+SUMIFS(測量台帳1__2ｋ[入金額(後)],測量台帳1__2ｋ[入金月(後)（月のみ）],$A$1,測量台帳1__2ｋ[NC区分],"湘南")</f>
        <v>0</v>
      </c>
      <c r="W92" s="1037"/>
      <c r="AB92" s="3"/>
      <c r="AF92" s="3" t="s">
        <v>16563</v>
      </c>
      <c r="AG92" s="3">
        <v>103</v>
      </c>
    </row>
    <row r="93" spans="1:50" ht="18.75" customHeight="1">
      <c r="F93" s="1033" t="s">
        <v>16662</v>
      </c>
      <c r="G93" s="1034"/>
      <c r="H93" s="1035">
        <f>SUM(H91:I92)</f>
        <v>0</v>
      </c>
      <c r="I93" s="1040"/>
      <c r="J93" s="1002">
        <f>SUM(J91:K92)</f>
        <v>0</v>
      </c>
      <c r="K93" s="1040"/>
      <c r="L93" s="1002">
        <f>SUM(L91:M92)</f>
        <v>0</v>
      </c>
      <c r="M93" s="1040"/>
      <c r="N93" s="1002">
        <f>SUM(N91:O92)</f>
        <v>0</v>
      </c>
      <c r="O93" s="1040"/>
      <c r="P93" s="1002">
        <f>SUM(P91:Q92)</f>
        <v>0</v>
      </c>
      <c r="Q93" s="1040"/>
      <c r="R93" s="1002">
        <f>SUM(R91:S92)</f>
        <v>0</v>
      </c>
      <c r="S93" s="1002"/>
      <c r="T93" s="1002">
        <f>SUM(T91:U92)</f>
        <v>0</v>
      </c>
      <c r="U93" s="1040"/>
      <c r="V93" s="1036">
        <f>SUM(V91:W92)</f>
        <v>0</v>
      </c>
      <c r="W93" s="1037"/>
      <c r="AF93" s="3" t="s">
        <v>16564</v>
      </c>
      <c r="AG93" s="3">
        <v>201</v>
      </c>
    </row>
    <row r="94" spans="1:50" ht="19.5" customHeight="1" thickBot="1">
      <c r="F94" s="1041" t="s">
        <v>16663</v>
      </c>
      <c r="G94" s="1042"/>
      <c r="H94" s="1043">
        <f>H93+H90</f>
        <v>0</v>
      </c>
      <c r="I94" s="1044"/>
      <c r="J94" s="1044">
        <f>J93+J90</f>
        <v>0</v>
      </c>
      <c r="K94" s="1044"/>
      <c r="L94" s="1044">
        <f>L93+L90</f>
        <v>0</v>
      </c>
      <c r="M94" s="1044"/>
      <c r="N94" s="1044">
        <f>N93+N90</f>
        <v>0</v>
      </c>
      <c r="O94" s="1044"/>
      <c r="P94" s="1044">
        <f>P93+P90</f>
        <v>0</v>
      </c>
      <c r="Q94" s="1044"/>
      <c r="R94" s="1044">
        <f>R93+R90</f>
        <v>0</v>
      </c>
      <c r="S94" s="1044"/>
      <c r="T94" s="1045">
        <f>T90+T93</f>
        <v>0</v>
      </c>
      <c r="U94" s="1045"/>
      <c r="V94" s="1046">
        <f>V90+V93</f>
        <v>0</v>
      </c>
      <c r="W94" s="1047"/>
      <c r="AD94" s="3"/>
      <c r="AE94" s="3"/>
      <c r="AF94" s="3" t="s">
        <v>16505</v>
      </c>
      <c r="AG94" s="3">
        <v>202</v>
      </c>
    </row>
    <row r="95" spans="1:50" ht="12.75" thickBot="1">
      <c r="O95" s="4"/>
      <c r="P95" s="1048"/>
      <c r="Q95" s="1048"/>
      <c r="AD95" s="3"/>
      <c r="AE95" s="3"/>
      <c r="AF95" s="3" t="s">
        <v>16565</v>
      </c>
      <c r="AG95" s="3">
        <v>203</v>
      </c>
    </row>
    <row r="96" spans="1:50" ht="12.75" customHeight="1">
      <c r="F96" s="1028"/>
      <c r="G96" s="1029"/>
      <c r="H96" s="1030" t="s">
        <v>16664</v>
      </c>
      <c r="I96" s="1031"/>
      <c r="J96" s="1032" t="s">
        <v>16665</v>
      </c>
      <c r="K96" s="1031"/>
      <c r="L96" s="1049" t="s">
        <v>16666</v>
      </c>
      <c r="M96" s="1050"/>
      <c r="O96" s="4"/>
      <c r="P96" s="1048"/>
      <c r="Q96" s="1048"/>
      <c r="AD96" s="3"/>
      <c r="AE96" s="3"/>
    </row>
    <row r="97" spans="6:33" ht="18.75" customHeight="1">
      <c r="F97" s="1051" t="s">
        <v>16657</v>
      </c>
      <c r="G97" s="1052"/>
      <c r="H97" s="1053">
        <f>SUM(H90:O90)</f>
        <v>0</v>
      </c>
      <c r="I97" s="1054"/>
      <c r="J97" s="1054">
        <f>R90+P90</f>
        <v>0</v>
      </c>
      <c r="K97" s="1054"/>
      <c r="L97" s="1054">
        <f>T90+V90</f>
        <v>0</v>
      </c>
      <c r="M97" s="1055"/>
      <c r="O97" s="759"/>
      <c r="P97" s="1048"/>
      <c r="Q97" s="1048"/>
      <c r="AD97" s="3"/>
      <c r="AE97" s="3"/>
      <c r="AF97" s="3" t="s">
        <v>16667</v>
      </c>
      <c r="AG97" s="3">
        <v>301</v>
      </c>
    </row>
    <row r="98" spans="6:33" ht="18.75" customHeight="1">
      <c r="F98" s="1051" t="s">
        <v>16659</v>
      </c>
      <c r="G98" s="1052"/>
      <c r="H98" s="1056">
        <f>SUM(H91:O91)</f>
        <v>0</v>
      </c>
      <c r="I98" s="1057"/>
      <c r="J98" s="1054">
        <f t="shared" ref="J98:J100" si="13">R91+P91</f>
        <v>0</v>
      </c>
      <c r="K98" s="1054"/>
      <c r="L98" s="1054">
        <f t="shared" ref="L98:L100" si="14">T91+V91</f>
        <v>0</v>
      </c>
      <c r="M98" s="1055"/>
      <c r="O98" s="4"/>
      <c r="P98" s="1048"/>
      <c r="Q98" s="1048"/>
      <c r="AD98" s="3"/>
      <c r="AE98" s="3"/>
      <c r="AF98" s="3" t="s">
        <v>16668</v>
      </c>
      <c r="AG98" s="3">
        <v>302</v>
      </c>
    </row>
    <row r="99" spans="6:33" ht="18.75" customHeight="1">
      <c r="F99" s="1038" t="s">
        <v>16661</v>
      </c>
      <c r="G99" s="1039"/>
      <c r="H99" s="1056">
        <f>SUM(H92:O92)</f>
        <v>0</v>
      </c>
      <c r="I99" s="1057"/>
      <c r="J99" s="1054">
        <f t="shared" si="13"/>
        <v>0</v>
      </c>
      <c r="K99" s="1054"/>
      <c r="L99" s="1054">
        <f t="shared" si="14"/>
        <v>0</v>
      </c>
      <c r="M99" s="1055"/>
      <c r="O99" s="6"/>
      <c r="P99" s="1048"/>
      <c r="Q99" s="1048"/>
      <c r="AD99" s="3"/>
      <c r="AE99" s="3"/>
      <c r="AF99" s="3" t="s">
        <v>16669</v>
      </c>
      <c r="AG99" s="3">
        <v>303</v>
      </c>
    </row>
    <row r="100" spans="6:33" ht="18.75" customHeight="1">
      <c r="F100" s="1051" t="s">
        <v>16662</v>
      </c>
      <c r="G100" s="1052"/>
      <c r="H100" s="1053">
        <f>SUM(H93:O93)</f>
        <v>0</v>
      </c>
      <c r="I100" s="1054"/>
      <c r="J100" s="1054">
        <f t="shared" si="13"/>
        <v>0</v>
      </c>
      <c r="K100" s="1054"/>
      <c r="L100" s="1054">
        <f t="shared" si="14"/>
        <v>0</v>
      </c>
      <c r="M100" s="1055"/>
      <c r="N100" s="6"/>
      <c r="O100" s="6"/>
      <c r="P100" s="6"/>
      <c r="Q100" s="6"/>
      <c r="R100" s="6"/>
      <c r="S100" s="6"/>
      <c r="T100" s="1061"/>
      <c r="U100" s="1061"/>
      <c r="AD100" s="3"/>
      <c r="AE100" s="3"/>
      <c r="AF100" s="3" t="s">
        <v>16670</v>
      </c>
      <c r="AG100" s="3">
        <v>304</v>
      </c>
    </row>
    <row r="101" spans="6:33" ht="15" customHeight="1">
      <c r="F101" s="1033" t="s">
        <v>16671</v>
      </c>
      <c r="G101" s="1034"/>
      <c r="H101" s="1062">
        <f>H84</f>
        <v>0</v>
      </c>
      <c r="I101" s="1063"/>
      <c r="J101" s="1063">
        <f>P84</f>
        <v>0</v>
      </c>
      <c r="K101" s="1063"/>
      <c r="L101" s="1063">
        <f>R84+T84</f>
        <v>0</v>
      </c>
      <c r="M101" s="1064"/>
      <c r="O101" s="760"/>
      <c r="P101" s="1065"/>
      <c r="Q101" s="1065"/>
      <c r="S101" s="760"/>
      <c r="T101" s="1065"/>
      <c r="U101" s="1065"/>
      <c r="X101" s="772"/>
      <c r="AD101" s="3"/>
      <c r="AE101" s="3"/>
    </row>
    <row r="102" spans="6:33" ht="18.75" customHeight="1" thickBot="1">
      <c r="F102" s="1041" t="s">
        <v>16672</v>
      </c>
      <c r="G102" s="1042"/>
      <c r="H102" s="1058">
        <f>H100+H97+H101</f>
        <v>0</v>
      </c>
      <c r="I102" s="1059"/>
      <c r="J102" s="1059">
        <f>J97+J100+J101</f>
        <v>0</v>
      </c>
      <c r="K102" s="1059"/>
      <c r="L102" s="1059">
        <f>L97+L100+L101</f>
        <v>0</v>
      </c>
      <c r="M102" s="1060"/>
      <c r="O102" s="760"/>
      <c r="P102" s="1048"/>
      <c r="Q102" s="1048"/>
      <c r="S102" s="760"/>
      <c r="T102" s="1048"/>
      <c r="U102" s="1048"/>
      <c r="AA102" s="145"/>
      <c r="AD102" s="3"/>
      <c r="AE102" s="3"/>
    </row>
    <row r="103" spans="6:33">
      <c r="K103" s="759"/>
      <c r="M103" s="768"/>
      <c r="O103" s="759"/>
      <c r="P103" s="1048"/>
      <c r="Q103" s="1048"/>
      <c r="S103" s="759"/>
      <c r="T103" s="1048"/>
      <c r="U103" s="1090"/>
      <c r="AD103" s="3"/>
      <c r="AE103" s="3"/>
    </row>
    <row r="104" spans="6:33">
      <c r="K104" s="760"/>
      <c r="M104" s="769"/>
      <c r="O104" s="760"/>
      <c r="P104" s="1065"/>
      <c r="Q104" s="1065"/>
      <c r="S104" s="760"/>
      <c r="T104" s="1065"/>
      <c r="U104" s="1091"/>
      <c r="AD104" s="3"/>
      <c r="AE104" s="3"/>
    </row>
    <row r="105" spans="6:33">
      <c r="M105" s="770"/>
      <c r="N105" s="762"/>
      <c r="O105" s="762"/>
      <c r="P105" s="1092"/>
      <c r="Q105" s="1092"/>
      <c r="R105" s="762"/>
      <c r="S105" s="762"/>
      <c r="T105" s="1092"/>
      <c r="U105" s="1092"/>
      <c r="AD105" s="3"/>
      <c r="AE105" s="3"/>
    </row>
    <row r="106" spans="6:33">
      <c r="M106" s="771"/>
      <c r="P106" s="1088"/>
      <c r="Q106" s="1089"/>
      <c r="T106" s="1088"/>
      <c r="U106" s="1089"/>
    </row>
    <row r="107" spans="6:33">
      <c r="T107" s="4"/>
      <c r="U107" s="4"/>
    </row>
    <row r="109" spans="6:33">
      <c r="AB109" s="3"/>
    </row>
    <row r="113" spans="28:29" ht="15" customHeight="1"/>
    <row r="121" spans="28:29">
      <c r="AB121" s="146"/>
      <c r="AC121" s="50"/>
    </row>
  </sheetData>
  <mergeCells count="206">
    <mergeCell ref="P106:Q106"/>
    <mergeCell ref="T106:U106"/>
    <mergeCell ref="P103:Q103"/>
    <mergeCell ref="T103:U103"/>
    <mergeCell ref="P104:Q104"/>
    <mergeCell ref="T104:U104"/>
    <mergeCell ref="P105:Q105"/>
    <mergeCell ref="T105:U105"/>
    <mergeCell ref="F102:G102"/>
    <mergeCell ref="H102:I102"/>
    <mergeCell ref="J102:K102"/>
    <mergeCell ref="L102:M102"/>
    <mergeCell ref="P102:Q102"/>
    <mergeCell ref="T102:U102"/>
    <mergeCell ref="T100:U100"/>
    <mergeCell ref="F101:G101"/>
    <mergeCell ref="H101:I101"/>
    <mergeCell ref="J101:K101"/>
    <mergeCell ref="L101:M101"/>
    <mergeCell ref="P101:Q101"/>
    <mergeCell ref="T101:U101"/>
    <mergeCell ref="F99:G99"/>
    <mergeCell ref="H99:I99"/>
    <mergeCell ref="J99:K99"/>
    <mergeCell ref="L99:M99"/>
    <mergeCell ref="P99:Q99"/>
    <mergeCell ref="F100:G100"/>
    <mergeCell ref="H100:I100"/>
    <mergeCell ref="J100:K100"/>
    <mergeCell ref="L100:M100"/>
    <mergeCell ref="F97:G97"/>
    <mergeCell ref="H97:I97"/>
    <mergeCell ref="J97:K97"/>
    <mergeCell ref="L97:M97"/>
    <mergeCell ref="P97:Q97"/>
    <mergeCell ref="F98:G98"/>
    <mergeCell ref="H98:I98"/>
    <mergeCell ref="J98:K98"/>
    <mergeCell ref="L98:M98"/>
    <mergeCell ref="P98:Q98"/>
    <mergeCell ref="R94:S94"/>
    <mergeCell ref="T94:U94"/>
    <mergeCell ref="V94:W94"/>
    <mergeCell ref="P95:Q95"/>
    <mergeCell ref="F96:G96"/>
    <mergeCell ref="H96:I96"/>
    <mergeCell ref="J96:K96"/>
    <mergeCell ref="L96:M96"/>
    <mergeCell ref="P96:Q96"/>
    <mergeCell ref="F94:G94"/>
    <mergeCell ref="H94:I94"/>
    <mergeCell ref="J94:K94"/>
    <mergeCell ref="L94:M94"/>
    <mergeCell ref="N94:O94"/>
    <mergeCell ref="P94:Q94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F92:G92"/>
    <mergeCell ref="H92:I92"/>
    <mergeCell ref="J92:K92"/>
    <mergeCell ref="L92:M92"/>
    <mergeCell ref="N92:O92"/>
    <mergeCell ref="P92:Q92"/>
    <mergeCell ref="R92:S92"/>
    <mergeCell ref="T92:U92"/>
    <mergeCell ref="V92:W92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R89:S89"/>
    <mergeCell ref="T89:U89"/>
    <mergeCell ref="V89:W89"/>
    <mergeCell ref="AF89:AG89"/>
    <mergeCell ref="F90:G90"/>
    <mergeCell ref="H90:I90"/>
    <mergeCell ref="J90:K90"/>
    <mergeCell ref="L90:M90"/>
    <mergeCell ref="N90:O90"/>
    <mergeCell ref="P90:Q90"/>
    <mergeCell ref="F89:G89"/>
    <mergeCell ref="H89:I89"/>
    <mergeCell ref="J89:K89"/>
    <mergeCell ref="L89:M89"/>
    <mergeCell ref="N89:O89"/>
    <mergeCell ref="P89:Q89"/>
    <mergeCell ref="R90:S90"/>
    <mergeCell ref="T90:U90"/>
    <mergeCell ref="V90:W90"/>
    <mergeCell ref="H87:O87"/>
    <mergeCell ref="P87:Q87"/>
    <mergeCell ref="R87:U87"/>
    <mergeCell ref="V87:W87"/>
    <mergeCell ref="H88:O88"/>
    <mergeCell ref="P88:Q88"/>
    <mergeCell ref="R88:U88"/>
    <mergeCell ref="V88:W88"/>
    <mergeCell ref="T85:U85"/>
    <mergeCell ref="V85:W85"/>
    <mergeCell ref="H86:O86"/>
    <mergeCell ref="P86:Q86"/>
    <mergeCell ref="R86:U86"/>
    <mergeCell ref="V86:W86"/>
    <mergeCell ref="H85:I85"/>
    <mergeCell ref="J85:K85"/>
    <mergeCell ref="L85:M85"/>
    <mergeCell ref="N85:O85"/>
    <mergeCell ref="P85:Q85"/>
    <mergeCell ref="R85:S85"/>
    <mergeCell ref="T83:U83"/>
    <mergeCell ref="V83:W83"/>
    <mergeCell ref="AL83:AM83"/>
    <mergeCell ref="H84:O84"/>
    <mergeCell ref="P84:Q84"/>
    <mergeCell ref="R84:S84"/>
    <mergeCell ref="T84:U84"/>
    <mergeCell ref="V84:W84"/>
    <mergeCell ref="AL79:AM79"/>
    <mergeCell ref="AL80:AM80"/>
    <mergeCell ref="AL81:AM81"/>
    <mergeCell ref="AL82:AM82"/>
    <mergeCell ref="H83:I83"/>
    <mergeCell ref="J83:K83"/>
    <mergeCell ref="L83:M83"/>
    <mergeCell ref="N83:O83"/>
    <mergeCell ref="P83:Q83"/>
    <mergeCell ref="R83:S83"/>
    <mergeCell ref="AR76:AS76"/>
    <mergeCell ref="AT76:AU76"/>
    <mergeCell ref="AX76:AY76"/>
    <mergeCell ref="AZ76:BA76"/>
    <mergeCell ref="C71:E76"/>
    <mergeCell ref="AA71:AB71"/>
    <mergeCell ref="B74:B76"/>
    <mergeCell ref="AA75:AA76"/>
    <mergeCell ref="AF76:AG76"/>
    <mergeCell ref="AH76:AI76"/>
    <mergeCell ref="D53:D69"/>
    <mergeCell ref="E53:E58"/>
    <mergeCell ref="AA53:AB53"/>
    <mergeCell ref="AA54:AA70"/>
    <mergeCell ref="E59:E64"/>
    <mergeCell ref="E65:E69"/>
    <mergeCell ref="D70:E70"/>
    <mergeCell ref="AL76:AM76"/>
    <mergeCell ref="AN76:AO76"/>
    <mergeCell ref="D36:D52"/>
    <mergeCell ref="E36:E41"/>
    <mergeCell ref="AA6:AA22"/>
    <mergeCell ref="E12:E18"/>
    <mergeCell ref="E19:E24"/>
    <mergeCell ref="AA23:AB23"/>
    <mergeCell ref="AA24:AA34"/>
    <mergeCell ref="D25:D35"/>
    <mergeCell ref="E25:E30"/>
    <mergeCell ref="E31:E35"/>
    <mergeCell ref="AA35:AB35"/>
    <mergeCell ref="AA36:AA52"/>
    <mergeCell ref="E42:E47"/>
    <mergeCell ref="E48:E52"/>
    <mergeCell ref="AF4:AI4"/>
    <mergeCell ref="AL4:AO4"/>
    <mergeCell ref="AR4:AU4"/>
    <mergeCell ref="AX4:BA4"/>
    <mergeCell ref="A5:A77"/>
    <mergeCell ref="B5:B73"/>
    <mergeCell ref="C5:G5"/>
    <mergeCell ref="H5:I5"/>
    <mergeCell ref="J5:K5"/>
    <mergeCell ref="L5:M5"/>
    <mergeCell ref="N4:O4"/>
    <mergeCell ref="P4:Q4"/>
    <mergeCell ref="R4:S4"/>
    <mergeCell ref="T4:U4"/>
    <mergeCell ref="V4:W4"/>
    <mergeCell ref="X4:Y4"/>
    <mergeCell ref="N5:O5"/>
    <mergeCell ref="P5:Q5"/>
    <mergeCell ref="R5:S5"/>
    <mergeCell ref="T5:U5"/>
    <mergeCell ref="V5:W5"/>
    <mergeCell ref="C6:C69"/>
    <mergeCell ref="D6:D24"/>
    <mergeCell ref="E6:E11"/>
    <mergeCell ref="A1:C1"/>
    <mergeCell ref="D1:E1"/>
    <mergeCell ref="A2:G4"/>
    <mergeCell ref="H2:W2"/>
    <mergeCell ref="AA2:AC5"/>
    <mergeCell ref="H3:U3"/>
    <mergeCell ref="V3:W3"/>
    <mergeCell ref="H4:I4"/>
    <mergeCell ref="J4:K4"/>
    <mergeCell ref="L4:M4"/>
  </mergeCells>
  <phoneticPr fontId="1"/>
  <dataValidations count="4">
    <dataValidation type="list" allowBlank="1" showDropDown="1" sqref="AR6:AU75 AX6:BA75" xr:uid="{53C42E61-6491-437A-9F49-7C3A5C4CE2A5}">
      <formula1>"西部,多摩,設備"</formula1>
    </dataValidation>
    <dataValidation type="list" allowBlank="1" showDropDown="1" sqref="AL6:AO75" xr:uid="{D4909EE0-A953-4265-9E1B-651BA0E5CF6F}">
      <formula1>"西部,神奈川,湘南,設備"</formula1>
    </dataValidation>
    <dataValidation allowBlank="1" sqref="AF6:AI75" xr:uid="{7075B843-113A-4BFC-BD75-561355DF932B}"/>
    <dataValidation type="list" allowBlank="1" showInputMessage="1" showErrorMessage="1" sqref="AL76" xr:uid="{47D06F3C-70EF-4BF1-8742-A3F01A4A228E}">
      <formula1>"西部,神奈川,湘南,設備"</formula1>
    </dataValidation>
  </dataValidations>
  <printOptions horizontalCentered="1" verticalCentered="1"/>
  <pageMargins left="0.33" right="0.19685039370078741" top="0.23622047244094491" bottom="0.23622047244094491" header="0" footer="0"/>
  <pageSetup paperSize="8" scale="57" orientation="landscape" cellComments="asDisplayed" r:id="rId1"/>
  <headerFooter alignWithMargins="0"/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8254-59C0-414F-84A0-47F989DA1E86}">
  <sheetPr codeName="Sheet7">
    <pageSetUpPr fitToPage="1"/>
  </sheetPr>
  <dimension ref="A1:Q156"/>
  <sheetViews>
    <sheetView tabSelected="1" topLeftCell="A18" zoomScaleNormal="100" workbookViewId="0">
      <selection activeCell="H21" sqref="H21"/>
    </sheetView>
  </sheetViews>
  <sheetFormatPr defaultRowHeight="18.75"/>
  <cols>
    <col min="1" max="1" width="8.875" style="335"/>
    <col min="2" max="2" width="2.625" style="335" customWidth="1"/>
    <col min="3" max="3" width="15.625" style="336" customWidth="1"/>
    <col min="4" max="4" width="4.875" style="336" customWidth="1"/>
    <col min="5" max="17" width="15.625" customWidth="1"/>
  </cols>
  <sheetData>
    <row r="1" spans="1:17" ht="19.5" thickBot="1">
      <c r="A1" s="1105" t="s">
        <v>16686</v>
      </c>
      <c r="B1" s="1106"/>
      <c r="C1" s="427" t="s">
        <v>16687</v>
      </c>
      <c r="D1" s="428" t="s">
        <v>16688</v>
      </c>
      <c r="E1" s="429" t="s">
        <v>16689</v>
      </c>
      <c r="F1" s="429" t="s">
        <v>16690</v>
      </c>
      <c r="G1" s="429" t="s">
        <v>16691</v>
      </c>
      <c r="H1" s="429" t="s">
        <v>16692</v>
      </c>
      <c r="I1" s="429" t="s">
        <v>16693</v>
      </c>
      <c r="J1" s="429" t="s">
        <v>16694</v>
      </c>
      <c r="K1" s="429" t="s">
        <v>16695</v>
      </c>
      <c r="L1" s="429" t="s">
        <v>16696</v>
      </c>
      <c r="M1" s="429" t="s">
        <v>16697</v>
      </c>
      <c r="N1" s="429" t="s">
        <v>16698</v>
      </c>
      <c r="O1" s="429" t="s">
        <v>16699</v>
      </c>
      <c r="P1" s="429" t="s">
        <v>16700</v>
      </c>
      <c r="Q1" s="430" t="s">
        <v>16408</v>
      </c>
    </row>
    <row r="2" spans="1:17" ht="18.75" customHeight="1">
      <c r="A2" s="1099" t="s">
        <v>16361</v>
      </c>
      <c r="B2" s="1102" t="s">
        <v>16701</v>
      </c>
      <c r="C2" s="337" t="s">
        <v>16480</v>
      </c>
      <c r="D2" s="338" t="s">
        <v>179</v>
      </c>
      <c r="E2" s="386">
        <f>確報【６月】!$I$6</f>
        <v>5485534</v>
      </c>
      <c r="F2" s="386">
        <f>確報【7月】!$I$6</f>
        <v>7646605</v>
      </c>
      <c r="G2" s="386">
        <f>確報【8月】!$I$6</f>
        <v>2841865</v>
      </c>
      <c r="H2" s="386">
        <f>確報【9月】!$I$6</f>
        <v>6190365</v>
      </c>
      <c r="I2" s="386">
        <f>確報【10月】!$I$6</f>
        <v>6402242</v>
      </c>
      <c r="J2" s="386">
        <f>確報【11月】!$I$6</f>
        <v>8122071</v>
      </c>
      <c r="K2" s="386">
        <f>確報【12月】!$I$6</f>
        <v>4385944</v>
      </c>
      <c r="L2" s="386">
        <f>確報【１月】!$I$6</f>
        <v>5951653</v>
      </c>
      <c r="M2" s="386">
        <f>確報【２月】!$I$6</f>
        <v>5949997</v>
      </c>
      <c r="N2" s="386">
        <f>確報【３月】!$I$6</f>
        <v>0</v>
      </c>
      <c r="O2" s="386">
        <f>確報【４月】!$I$6</f>
        <v>0</v>
      </c>
      <c r="P2" s="386">
        <f>確報【５月】!$I$6</f>
        <v>0</v>
      </c>
      <c r="Q2" s="413">
        <f>SUM(E2:P2)</f>
        <v>52976276</v>
      </c>
    </row>
    <row r="3" spans="1:17" ht="18.75" customHeight="1">
      <c r="A3" s="1100"/>
      <c r="B3" s="1103"/>
      <c r="C3" s="339" t="s">
        <v>16482</v>
      </c>
      <c r="D3" s="340" t="s">
        <v>183</v>
      </c>
      <c r="E3" s="387">
        <f>確報【６月】!$I$7</f>
        <v>0</v>
      </c>
      <c r="F3" s="387">
        <f>確報【7月】!$I$7</f>
        <v>0</v>
      </c>
      <c r="G3" s="387">
        <f>確報【8月】!$I$7</f>
        <v>0</v>
      </c>
      <c r="H3" s="387">
        <f>確報【9月】!$I$7</f>
        <v>0</v>
      </c>
      <c r="I3" s="387">
        <f>確報【10月】!$I$7</f>
        <v>0</v>
      </c>
      <c r="J3" s="387">
        <f>確報【11月】!$I$7</f>
        <v>0</v>
      </c>
      <c r="K3" s="387">
        <f>確報【12月】!$I$7</f>
        <v>0</v>
      </c>
      <c r="L3" s="387">
        <f>確報【１月】!$I$7</f>
        <v>0</v>
      </c>
      <c r="M3" s="387">
        <f>確報【２月】!$I$7</f>
        <v>0</v>
      </c>
      <c r="N3" s="387">
        <f>確報【３月】!$I$7</f>
        <v>0</v>
      </c>
      <c r="O3" s="387">
        <f>確報【４月】!$I$7</f>
        <v>0</v>
      </c>
      <c r="P3" s="387">
        <f>確報【５月】!$I$7</f>
        <v>0</v>
      </c>
      <c r="Q3" s="414">
        <f t="shared" ref="Q3:Q15" si="0">SUM(E3:P3)</f>
        <v>0</v>
      </c>
    </row>
    <row r="4" spans="1:17" ht="19.5" customHeight="1">
      <c r="A4" s="1100"/>
      <c r="B4" s="1103"/>
      <c r="C4" s="339" t="s">
        <v>16484</v>
      </c>
      <c r="D4" s="340" t="s">
        <v>192</v>
      </c>
      <c r="E4" s="387">
        <f>確報【６月】!$I$8</f>
        <v>56575</v>
      </c>
      <c r="F4" s="387">
        <f>確報【7月】!$I$8</f>
        <v>52135</v>
      </c>
      <c r="G4" s="387">
        <f>確報【8月】!$I$8</f>
        <v>57699</v>
      </c>
      <c r="H4" s="387">
        <f>確報【9月】!$I$8</f>
        <v>0</v>
      </c>
      <c r="I4" s="387">
        <f>確報【10月】!$I$8</f>
        <v>0</v>
      </c>
      <c r="J4" s="387">
        <f>確報【11月】!$I$8</f>
        <v>0</v>
      </c>
      <c r="K4" s="387">
        <f>確報【12月】!$I$8</f>
        <v>159533</v>
      </c>
      <c r="L4" s="387">
        <f>確報【１月】!$I$8</f>
        <v>0</v>
      </c>
      <c r="M4" s="387">
        <f>確報【２月】!$I$8</f>
        <v>72070</v>
      </c>
      <c r="N4" s="387">
        <f>確報【３月】!$I$8</f>
        <v>0</v>
      </c>
      <c r="O4" s="387">
        <f>確報【４月】!$I$8</f>
        <v>0</v>
      </c>
      <c r="P4" s="387">
        <f>確報【５月】!$I$8</f>
        <v>0</v>
      </c>
      <c r="Q4" s="414">
        <f t="shared" si="0"/>
        <v>398012</v>
      </c>
    </row>
    <row r="5" spans="1:17">
      <c r="A5" s="1100"/>
      <c r="B5" s="1103"/>
      <c r="C5" s="339" t="s">
        <v>16486</v>
      </c>
      <c r="D5" s="340" t="s">
        <v>186</v>
      </c>
      <c r="E5" s="387">
        <f>確報【６月】!$I$9</f>
        <v>0</v>
      </c>
      <c r="F5" s="387">
        <f>確報【7月】!$I$9</f>
        <v>0</v>
      </c>
      <c r="G5" s="387">
        <f>確報【8月】!$I$9</f>
        <v>172874</v>
      </c>
      <c r="H5" s="387">
        <f>確報【9月】!$I$9</f>
        <v>230673</v>
      </c>
      <c r="I5" s="387">
        <f>確報【10月】!$I$9</f>
        <v>366925</v>
      </c>
      <c r="J5" s="387">
        <f>確報【11月】!$I$9</f>
        <v>0</v>
      </c>
      <c r="K5" s="387">
        <f>確報【12月】!$I$9</f>
        <v>362786</v>
      </c>
      <c r="L5" s="387">
        <f>確報【１月】!$I$9</f>
        <v>265119</v>
      </c>
      <c r="M5" s="387">
        <f>確報【２月】!$I$9</f>
        <v>216827</v>
      </c>
      <c r="N5" s="387">
        <f>確報【３月】!$I$9</f>
        <v>0</v>
      </c>
      <c r="O5" s="387">
        <f>確報【４月】!$I$9</f>
        <v>0</v>
      </c>
      <c r="P5" s="387">
        <f>確報【５月】!$I$9</f>
        <v>0</v>
      </c>
      <c r="Q5" s="414">
        <f t="shared" si="0"/>
        <v>1615204</v>
      </c>
    </row>
    <row r="6" spans="1:17">
      <c r="A6" s="1100"/>
      <c r="B6" s="1103"/>
      <c r="C6" s="339" t="s">
        <v>16702</v>
      </c>
      <c r="D6" s="340" t="s">
        <v>52</v>
      </c>
      <c r="E6" s="387">
        <f>確報【６月】!$I$10</f>
        <v>1355338</v>
      </c>
      <c r="F6" s="387">
        <f>確報【7月】!$I$10</f>
        <v>1714464</v>
      </c>
      <c r="G6" s="387">
        <f>確報【8月】!$I$10</f>
        <v>1737400</v>
      </c>
      <c r="H6" s="387">
        <f>確報【9月】!$I$10</f>
        <v>2818804</v>
      </c>
      <c r="I6" s="387">
        <f>確報【10月】!$I$10</f>
        <v>2546958</v>
      </c>
      <c r="J6" s="387">
        <f>確報【11月】!$I$10</f>
        <v>8191210</v>
      </c>
      <c r="K6" s="387">
        <f>確報【12月】!$I$10</f>
        <v>1565215</v>
      </c>
      <c r="L6" s="387">
        <f>確報【１月】!$I$10</f>
        <v>2792292</v>
      </c>
      <c r="M6" s="387">
        <f>確報【２月】!$I$10</f>
        <v>3277523</v>
      </c>
      <c r="N6" s="387">
        <f>確報【３月】!$I$10</f>
        <v>0</v>
      </c>
      <c r="O6" s="387">
        <f>確報【４月】!$I$10</f>
        <v>0</v>
      </c>
      <c r="P6" s="387">
        <f>確報【５月】!$I$10</f>
        <v>0</v>
      </c>
      <c r="Q6" s="414">
        <f t="shared" si="0"/>
        <v>25999204</v>
      </c>
    </row>
    <row r="7" spans="1:17">
      <c r="A7" s="1100"/>
      <c r="B7" s="1103"/>
      <c r="C7" s="341" t="s">
        <v>16703</v>
      </c>
      <c r="D7" s="340" t="s">
        <v>237</v>
      </c>
      <c r="E7" s="387">
        <f>確報【６月】!$I$11</f>
        <v>0</v>
      </c>
      <c r="F7" s="387">
        <f>確報【7月】!$I$11</f>
        <v>0</v>
      </c>
      <c r="G7" s="387">
        <f>確報【8月】!$I$11</f>
        <v>0</v>
      </c>
      <c r="H7" s="387">
        <f>確報【9月】!$I$11</f>
        <v>0</v>
      </c>
      <c r="I7" s="387">
        <f>確報【10月】!$I$11</f>
        <v>0</v>
      </c>
      <c r="J7" s="387">
        <f>確報【11月】!$I$11</f>
        <v>0</v>
      </c>
      <c r="K7" s="387">
        <f>確報【12月】!$I$11</f>
        <v>0</v>
      </c>
      <c r="L7" s="387">
        <f>確報【１月】!$I$11</f>
        <v>0</v>
      </c>
      <c r="M7" s="387">
        <f>確報【２月】!$I$11</f>
        <v>0</v>
      </c>
      <c r="N7" s="387">
        <f>確報【３月】!$I$11</f>
        <v>0</v>
      </c>
      <c r="O7" s="387">
        <f>確報【４月】!$I$11</f>
        <v>0</v>
      </c>
      <c r="P7" s="387">
        <f>確報【５月】!$I$11</f>
        <v>0</v>
      </c>
      <c r="Q7" s="414">
        <f t="shared" si="0"/>
        <v>0</v>
      </c>
    </row>
    <row r="8" spans="1:17">
      <c r="A8" s="1100"/>
      <c r="B8" s="1103"/>
      <c r="C8" s="339" t="s">
        <v>16704</v>
      </c>
      <c r="D8" s="340" t="s">
        <v>52</v>
      </c>
      <c r="E8" s="387">
        <f>確報【６月】!$I$17</f>
        <v>376871</v>
      </c>
      <c r="F8" s="387">
        <f>確報【7月】!$I$17</f>
        <v>0</v>
      </c>
      <c r="G8" s="387">
        <f>確報【8月】!$I$17</f>
        <v>0</v>
      </c>
      <c r="H8" s="387">
        <f>確報【9月】!$I$17</f>
        <v>0</v>
      </c>
      <c r="I8" s="387">
        <f>確報【10月】!$I$17</f>
        <v>0</v>
      </c>
      <c r="J8" s="387">
        <f>確報【11月】!$I$17</f>
        <v>0</v>
      </c>
      <c r="K8" s="387">
        <f>確報【12月】!$I$17</f>
        <v>0</v>
      </c>
      <c r="L8" s="387">
        <f>確報【１月】!$I$17</f>
        <v>0</v>
      </c>
      <c r="M8" s="387">
        <f>確報【２月】!$I$17</f>
        <v>0</v>
      </c>
      <c r="N8" s="387">
        <f>確報【３月】!$I$17</f>
        <v>0</v>
      </c>
      <c r="O8" s="387">
        <f>確報【４月】!$I$17</f>
        <v>0</v>
      </c>
      <c r="P8" s="387">
        <f>確報【５月】!$I$17</f>
        <v>0</v>
      </c>
      <c r="Q8" s="414">
        <f>SUM(E8:P8)</f>
        <v>376871</v>
      </c>
    </row>
    <row r="9" spans="1:17">
      <c r="A9" s="1100"/>
      <c r="B9" s="1103"/>
      <c r="C9" s="341" t="s">
        <v>16705</v>
      </c>
      <c r="D9" s="340" t="s">
        <v>237</v>
      </c>
      <c r="E9" s="387">
        <f>確報【６月】!$I$18</f>
        <v>0</v>
      </c>
      <c r="F9" s="387">
        <f>確報【7月】!$I$18</f>
        <v>0</v>
      </c>
      <c r="G9" s="387">
        <f>確報【8月】!$I$18</f>
        <v>0</v>
      </c>
      <c r="H9" s="387">
        <f>確報【9月】!$I$18</f>
        <v>0</v>
      </c>
      <c r="I9" s="387">
        <f>確報【10月】!$I$18</f>
        <v>0</v>
      </c>
      <c r="J9" s="387">
        <f>確報【11月】!$I$18</f>
        <v>0</v>
      </c>
      <c r="K9" s="387">
        <f>確報【12月】!$I$18</f>
        <v>0</v>
      </c>
      <c r="L9" s="387">
        <f>確報【１月】!$I$18</f>
        <v>0</v>
      </c>
      <c r="M9" s="387">
        <f>確報【２月】!$I$18</f>
        <v>0</v>
      </c>
      <c r="N9" s="387">
        <f>確報【３月】!$I$18</f>
        <v>0</v>
      </c>
      <c r="O9" s="387">
        <f>確報【４月】!$I$18</f>
        <v>0</v>
      </c>
      <c r="P9" s="387">
        <f>確報【５月】!$I$18</f>
        <v>0</v>
      </c>
      <c r="Q9" s="414">
        <f>SUM(E9:P9)</f>
        <v>0</v>
      </c>
    </row>
    <row r="10" spans="1:17">
      <c r="A10" s="1100"/>
      <c r="B10" s="1103"/>
      <c r="C10" s="725" t="s">
        <v>16501</v>
      </c>
      <c r="D10" s="342" t="s">
        <v>16502</v>
      </c>
      <c r="E10" s="387">
        <f>確報【６月】!$I$19</f>
        <v>297320</v>
      </c>
      <c r="F10" s="387">
        <f>確報【7月】!$I$19</f>
        <v>274654</v>
      </c>
      <c r="G10" s="387">
        <f>確報【8月】!$I$19</f>
        <v>300776</v>
      </c>
      <c r="H10" s="387">
        <f>確報【9月】!$I$19</f>
        <v>274908</v>
      </c>
      <c r="I10" s="387">
        <f>確報【10月】!$I$19</f>
        <v>515963</v>
      </c>
      <c r="J10" s="387">
        <f>確報【11月】!$I$19</f>
        <v>217503</v>
      </c>
      <c r="K10" s="387">
        <f>確報【12月】!$I$19</f>
        <v>145535</v>
      </c>
      <c r="L10" s="387">
        <f>確報【１月】!$I$19</f>
        <v>769488</v>
      </c>
      <c r="M10" s="387">
        <f>確報【２月】!$I$19</f>
        <v>224371</v>
      </c>
      <c r="N10" s="387">
        <f>確報【３月】!$I$19</f>
        <v>0</v>
      </c>
      <c r="O10" s="387">
        <f>確報【４月】!$I$19</f>
        <v>0</v>
      </c>
      <c r="P10" s="387">
        <f>確報【５月】!$I$19</f>
        <v>0</v>
      </c>
      <c r="Q10" s="414">
        <f t="shared" si="0"/>
        <v>3020518</v>
      </c>
    </row>
    <row r="11" spans="1:17">
      <c r="A11" s="1100"/>
      <c r="B11" s="1103"/>
      <c r="C11" s="339" t="s">
        <v>16674</v>
      </c>
      <c r="D11" s="342" t="s">
        <v>2207</v>
      </c>
      <c r="E11" s="387">
        <v>0</v>
      </c>
      <c r="F11" s="387">
        <v>0</v>
      </c>
      <c r="G11" s="387">
        <f>確報【8月】!$I$20</f>
        <v>0</v>
      </c>
      <c r="H11" s="387">
        <f>確報【9月】!$I$20</f>
        <v>0</v>
      </c>
      <c r="I11" s="387">
        <f>確報【10月】!$I$20</f>
        <v>0</v>
      </c>
      <c r="J11" s="387">
        <f>確報【11月】!$I$20</f>
        <v>0</v>
      </c>
      <c r="K11" s="387">
        <f>確報【12月】!$I$20</f>
        <v>0</v>
      </c>
      <c r="L11" s="387">
        <f>確報【１月】!$I$20</f>
        <v>0</v>
      </c>
      <c r="M11" s="387">
        <f>確報【２月】!$I$20</f>
        <v>0</v>
      </c>
      <c r="N11" s="387">
        <f>確報【３月】!$I$20</f>
        <v>0</v>
      </c>
      <c r="O11" s="387">
        <f>確報【４月】!$I$20</f>
        <v>0</v>
      </c>
      <c r="P11" s="387">
        <f>確報【５月】!$I$20</f>
        <v>0</v>
      </c>
      <c r="Q11" s="414">
        <f>SUM(E11:P11)</f>
        <v>0</v>
      </c>
    </row>
    <row r="12" spans="1:17">
      <c r="A12" s="1100"/>
      <c r="B12" s="1103"/>
      <c r="C12" s="339" t="s">
        <v>16503</v>
      </c>
      <c r="D12" s="342" t="s">
        <v>16504</v>
      </c>
      <c r="E12" s="387">
        <f>確報【６月】!$I$20</f>
        <v>0</v>
      </c>
      <c r="F12" s="387">
        <f>確報【7月】!$I$20</f>
        <v>0</v>
      </c>
      <c r="G12" s="387">
        <f>確報【8月】!$I$21</f>
        <v>0</v>
      </c>
      <c r="H12" s="387">
        <f>確報【9月】!$I$21</f>
        <v>0</v>
      </c>
      <c r="I12" s="387">
        <f>確報【10月】!$I$21</f>
        <v>0</v>
      </c>
      <c r="J12" s="387">
        <f>確報【11月】!$I$21</f>
        <v>0</v>
      </c>
      <c r="K12" s="387">
        <f>確報【12月】!$I$21</f>
        <v>0</v>
      </c>
      <c r="L12" s="387">
        <f>確報【１月】!$I$21</f>
        <v>0</v>
      </c>
      <c r="M12" s="387">
        <f>確報【２月】!$I$21</f>
        <v>0</v>
      </c>
      <c r="N12" s="387">
        <f>確報【３月】!$I$21</f>
        <v>0</v>
      </c>
      <c r="O12" s="387">
        <f>確報【４月】!$I$21</f>
        <v>0</v>
      </c>
      <c r="P12" s="387">
        <f>確報【５月】!$I$21</f>
        <v>0</v>
      </c>
      <c r="Q12" s="414">
        <f t="shared" si="0"/>
        <v>0</v>
      </c>
    </row>
    <row r="13" spans="1:17">
      <c r="A13" s="1100"/>
      <c r="B13" s="1103"/>
      <c r="C13" s="339" t="s">
        <v>16505</v>
      </c>
      <c r="D13" s="342" t="s">
        <v>16506</v>
      </c>
      <c r="E13" s="387">
        <f>確報【６月】!$I$21</f>
        <v>0</v>
      </c>
      <c r="F13" s="387">
        <f>確報【7月】!$I$21</f>
        <v>0</v>
      </c>
      <c r="G13" s="387">
        <f>確報【8月】!$I$22</f>
        <v>0</v>
      </c>
      <c r="H13" s="387">
        <f>確報【9月】!$I$22</f>
        <v>0</v>
      </c>
      <c r="I13" s="387">
        <f>確報【10月】!$I$22</f>
        <v>0</v>
      </c>
      <c r="J13" s="387">
        <f>確報【11月】!$I$22</f>
        <v>0</v>
      </c>
      <c r="K13" s="387">
        <f>確報【12月】!$I$22</f>
        <v>0</v>
      </c>
      <c r="L13" s="387">
        <f>確報【１月】!$I$22</f>
        <v>0</v>
      </c>
      <c r="M13" s="387">
        <f>確報【２月】!$I$22</f>
        <v>0</v>
      </c>
      <c r="N13" s="387">
        <f>確報【３月】!$I$22</f>
        <v>0</v>
      </c>
      <c r="O13" s="387">
        <f>確報【４月】!$I$22</f>
        <v>0</v>
      </c>
      <c r="P13" s="387">
        <f>確報【５月】!$I$22</f>
        <v>0</v>
      </c>
      <c r="Q13" s="414">
        <f t="shared" si="0"/>
        <v>0</v>
      </c>
    </row>
    <row r="14" spans="1:17">
      <c r="A14" s="1100"/>
      <c r="B14" s="1103"/>
      <c r="C14" s="339" t="s">
        <v>16706</v>
      </c>
      <c r="D14" s="342" t="s">
        <v>16508</v>
      </c>
      <c r="E14" s="387">
        <f>確報【６月】!$I$22</f>
        <v>0</v>
      </c>
      <c r="F14" s="387">
        <f>確報【7月】!$I$22</f>
        <v>0</v>
      </c>
      <c r="G14" s="387">
        <f>確報【8月】!$I$23</f>
        <v>0</v>
      </c>
      <c r="H14" s="387">
        <f>確報【9月】!$I$23</f>
        <v>0</v>
      </c>
      <c r="I14" s="387">
        <f>確報【10月】!$I$23</f>
        <v>0</v>
      </c>
      <c r="J14" s="387">
        <f>確報【11月】!$I$23</f>
        <v>0</v>
      </c>
      <c r="K14" s="387">
        <f>確報【12月】!$I$23</f>
        <v>0</v>
      </c>
      <c r="L14" s="387">
        <f>確報【１月】!$I$23</f>
        <v>0</v>
      </c>
      <c r="M14" s="387">
        <f>確報【２月】!$I$23</f>
        <v>0</v>
      </c>
      <c r="N14" s="387">
        <f>確報【３月】!$I$23</f>
        <v>0</v>
      </c>
      <c r="O14" s="387">
        <f>確報【４月】!$I$23</f>
        <v>0</v>
      </c>
      <c r="P14" s="387">
        <f>確報【５月】!$I$23</f>
        <v>0</v>
      </c>
      <c r="Q14" s="414">
        <f t="shared" si="0"/>
        <v>0</v>
      </c>
    </row>
    <row r="15" spans="1:17" ht="19.5" thickBot="1">
      <c r="A15" s="1100"/>
      <c r="B15" s="1103"/>
      <c r="C15" s="339" t="s">
        <v>16509</v>
      </c>
      <c r="D15" s="343" t="s">
        <v>16510</v>
      </c>
      <c r="E15" s="387">
        <f>確報【６月】!$I$23</f>
        <v>0</v>
      </c>
      <c r="F15" s="387">
        <f>確報【7月】!$I$23</f>
        <v>0</v>
      </c>
      <c r="G15" s="387">
        <f>確報【8月】!$I$24</f>
        <v>0</v>
      </c>
      <c r="H15" s="387">
        <f>確報【9月】!$I$24</f>
        <v>0</v>
      </c>
      <c r="I15" s="387">
        <f>確報【10月】!$I$24</f>
        <v>0</v>
      </c>
      <c r="J15" s="387">
        <f>確報【11月】!$I$24</f>
        <v>0</v>
      </c>
      <c r="K15" s="387">
        <f>確報【12月】!$I$24</f>
        <v>0</v>
      </c>
      <c r="L15" s="387">
        <f>確報【１月】!$I$24</f>
        <v>0</v>
      </c>
      <c r="M15" s="387">
        <f>確報【２月】!$I$24</f>
        <v>0</v>
      </c>
      <c r="N15" s="387">
        <f>確報【３月】!$I$24</f>
        <v>0</v>
      </c>
      <c r="O15" s="387">
        <f>確報【４月】!$I$24</f>
        <v>0</v>
      </c>
      <c r="P15" s="387">
        <f>確報【５月】!$I$24</f>
        <v>0</v>
      </c>
      <c r="Q15" s="414">
        <f t="shared" si="0"/>
        <v>0</v>
      </c>
    </row>
    <row r="16" spans="1:17" ht="19.5" thickBot="1">
      <c r="A16" s="1100"/>
      <c r="B16" s="1103"/>
      <c r="C16" s="344" t="s">
        <v>16559</v>
      </c>
      <c r="D16" s="345" t="s">
        <v>290</v>
      </c>
      <c r="E16" s="388">
        <f>確報【６月】!$I$69</f>
        <v>0</v>
      </c>
      <c r="F16" s="388">
        <f>確報【7月】!$I$69</f>
        <v>0</v>
      </c>
      <c r="G16" s="388">
        <f>確報【8月】!$I$70</f>
        <v>0</v>
      </c>
      <c r="H16" s="388">
        <f>確報【9月】!$I$70</f>
        <v>199246</v>
      </c>
      <c r="I16" s="388">
        <f>確報【10月】!$I$70</f>
        <v>102810</v>
      </c>
      <c r="J16" s="388">
        <f>確報【11月】!$I$70</f>
        <v>0</v>
      </c>
      <c r="K16" s="388">
        <f>確報【12月】!$I$70</f>
        <v>230973</v>
      </c>
      <c r="L16" s="388">
        <f>確報【１月】!$I$70</f>
        <v>0</v>
      </c>
      <c r="M16" s="388">
        <f>確報【２月】!$I$70</f>
        <v>0</v>
      </c>
      <c r="N16" s="388">
        <f>確報【３月】!$I$70</f>
        <v>0</v>
      </c>
      <c r="O16" s="388">
        <f>確報【４月】!$I$70</f>
        <v>0</v>
      </c>
      <c r="P16" s="388">
        <f>確報【５月】!$I$70</f>
        <v>0</v>
      </c>
      <c r="Q16" s="415">
        <f t="shared" ref="Q16:Q21" si="1">SUM(E16:P16)</f>
        <v>533029</v>
      </c>
    </row>
    <row r="17" spans="1:17">
      <c r="A17" s="1100"/>
      <c r="B17" s="1103"/>
      <c r="C17" s="346" t="s">
        <v>16561</v>
      </c>
      <c r="D17" s="338">
        <v>100</v>
      </c>
      <c r="E17" s="389">
        <f>確報【６月】!$I$70</f>
        <v>1132215</v>
      </c>
      <c r="F17" s="389">
        <f>確報【7月】!$I$70</f>
        <v>764347</v>
      </c>
      <c r="G17" s="389">
        <f>確報【8月】!$I$71</f>
        <v>462206</v>
      </c>
      <c r="H17" s="389">
        <f>確報【9月】!$I$71</f>
        <v>490122</v>
      </c>
      <c r="I17" s="389">
        <f>確報【10月】!$I$71</f>
        <v>900505</v>
      </c>
      <c r="J17" s="389">
        <f>確報【11月】!$I$71</f>
        <v>1608459</v>
      </c>
      <c r="K17" s="389">
        <f>確報【12月】!$I$71</f>
        <v>814827</v>
      </c>
      <c r="L17" s="389">
        <f>確報【１月】!$I$71</f>
        <v>768266</v>
      </c>
      <c r="M17" s="389">
        <f>確報【２月】!$I$71</f>
        <v>867522</v>
      </c>
      <c r="N17" s="389">
        <f>確報【３月】!$I$71</f>
        <v>0</v>
      </c>
      <c r="O17" s="389">
        <f>確報【４月】!$I$71</f>
        <v>0</v>
      </c>
      <c r="P17" s="389">
        <f>確報【５月】!$I$71</f>
        <v>0</v>
      </c>
      <c r="Q17" s="416">
        <f t="shared" si="1"/>
        <v>7808469</v>
      </c>
    </row>
    <row r="18" spans="1:17">
      <c r="A18" s="1100"/>
      <c r="B18" s="1103"/>
      <c r="C18" s="339" t="s">
        <v>16562</v>
      </c>
      <c r="D18" s="340">
        <v>101</v>
      </c>
      <c r="E18" s="389">
        <f>確報【６月】!$I$71</f>
        <v>4198741</v>
      </c>
      <c r="F18" s="389">
        <f>確報【7月】!$I$71</f>
        <v>5201047.2899999991</v>
      </c>
      <c r="G18" s="389">
        <f>確報【8月】!$I$72</f>
        <v>4066520</v>
      </c>
      <c r="H18" s="389">
        <f>確報【9月】!$I$72</f>
        <v>2542579</v>
      </c>
      <c r="I18" s="389">
        <f>確報【10月】!$I$72</f>
        <v>6770926</v>
      </c>
      <c r="J18" s="389">
        <f>確報【11月】!$I$72</f>
        <v>3471024.8000000003</v>
      </c>
      <c r="K18" s="389">
        <f>確報【12月】!$I$72</f>
        <v>4281519</v>
      </c>
      <c r="L18" s="389">
        <f>確報【１月】!$I$72</f>
        <v>5286148</v>
      </c>
      <c r="M18" s="389">
        <f>確報【２月】!$I$72</f>
        <v>3933723</v>
      </c>
      <c r="N18" s="389">
        <f>確報【３月】!$I$72</f>
        <v>0</v>
      </c>
      <c r="O18" s="389">
        <f>確報【４月】!$I$72</f>
        <v>0</v>
      </c>
      <c r="P18" s="389">
        <f>確報【５月】!$I$72</f>
        <v>0</v>
      </c>
      <c r="Q18" s="414">
        <f t="shared" si="1"/>
        <v>39752228.090000004</v>
      </c>
    </row>
    <row r="19" spans="1:17" ht="19.5" thickBot="1">
      <c r="A19" s="1100"/>
      <c r="B19" s="1103"/>
      <c r="C19" s="347" t="s">
        <v>16563</v>
      </c>
      <c r="D19" s="348">
        <v>103</v>
      </c>
      <c r="E19" s="389">
        <f>確報【６月】!$I$72</f>
        <v>0</v>
      </c>
      <c r="F19" s="389">
        <f>確報【7月】!$I$72</f>
        <v>0</v>
      </c>
      <c r="G19" s="389">
        <f>確報【8月】!$I$73</f>
        <v>0</v>
      </c>
      <c r="H19" s="389">
        <f>確報【9月】!$I$73</f>
        <v>0</v>
      </c>
      <c r="I19" s="389">
        <f>確報【10月】!$I$73</f>
        <v>0</v>
      </c>
      <c r="J19" s="389">
        <f>確報【11月】!$I$73</f>
        <v>0</v>
      </c>
      <c r="K19" s="389">
        <f>確報【12月】!$I$73</f>
        <v>0</v>
      </c>
      <c r="L19" s="389">
        <f>確報【１月】!$I$73</f>
        <v>0</v>
      </c>
      <c r="M19" s="389">
        <f>確報【２月】!$I$73</f>
        <v>0</v>
      </c>
      <c r="N19" s="389">
        <f>確報【３月】!$I$73</f>
        <v>0</v>
      </c>
      <c r="O19" s="389">
        <f>確報【４月】!$I$73</f>
        <v>0</v>
      </c>
      <c r="P19" s="389">
        <f>確報【５月】!$I$73</f>
        <v>0</v>
      </c>
      <c r="Q19" s="417">
        <f t="shared" si="1"/>
        <v>0</v>
      </c>
    </row>
    <row r="20" spans="1:17">
      <c r="A20" s="1100"/>
      <c r="B20" s="1103"/>
      <c r="C20" s="346" t="s">
        <v>16564</v>
      </c>
      <c r="D20" s="338">
        <v>201</v>
      </c>
      <c r="E20" s="386">
        <f>確報【６月】!$I$73</f>
        <v>0</v>
      </c>
      <c r="F20" s="386">
        <f>確報【7月】!$I$73</f>
        <v>0</v>
      </c>
      <c r="G20" s="386">
        <f>確報【8月】!$I$74</f>
        <v>0</v>
      </c>
      <c r="H20" s="386">
        <f>確報【9月】!$I$74</f>
        <v>0</v>
      </c>
      <c r="I20" s="386">
        <f>確報【10月】!$I$74</f>
        <v>0</v>
      </c>
      <c r="J20" s="386">
        <f>確報【11月】!$I$74</f>
        <v>0</v>
      </c>
      <c r="K20" s="386">
        <f>確報【12月】!$I$74</f>
        <v>0</v>
      </c>
      <c r="L20" s="386">
        <f>確報【１月】!$I$74</f>
        <v>0</v>
      </c>
      <c r="M20" s="386">
        <f>確報【２月】!$I$74</f>
        <v>0</v>
      </c>
      <c r="N20" s="386">
        <f>確報【３月】!$I$74</f>
        <v>0</v>
      </c>
      <c r="O20" s="386">
        <f>確報【４月】!$I$74</f>
        <v>0</v>
      </c>
      <c r="P20" s="386">
        <f>確報【５月】!$I$74</f>
        <v>0</v>
      </c>
      <c r="Q20" s="413">
        <f t="shared" si="1"/>
        <v>0</v>
      </c>
    </row>
    <row r="21" spans="1:17">
      <c r="A21" s="1100"/>
      <c r="B21" s="1103"/>
      <c r="C21" s="339" t="s">
        <v>16505</v>
      </c>
      <c r="D21" s="340">
        <v>202</v>
      </c>
      <c r="E21" s="387">
        <f>確報【６月】!$I$74</f>
        <v>0</v>
      </c>
      <c r="F21" s="387">
        <f>確報【7月】!$I$74</f>
        <v>0</v>
      </c>
      <c r="G21" s="387">
        <f>確報【8月】!$I$75</f>
        <v>0</v>
      </c>
      <c r="H21" s="387">
        <f>確報【9月】!$I$75</f>
        <v>0</v>
      </c>
      <c r="I21" s="387">
        <f>確報【10月】!$I$75</f>
        <v>0</v>
      </c>
      <c r="J21" s="387">
        <f>確報【11月】!$I$75</f>
        <v>0</v>
      </c>
      <c r="K21" s="387">
        <f>確報【12月】!$I$75</f>
        <v>0</v>
      </c>
      <c r="L21" s="387">
        <f>確報【１月】!$I$75</f>
        <v>0</v>
      </c>
      <c r="M21" s="387">
        <f>確報【２月】!$I$75</f>
        <v>0</v>
      </c>
      <c r="N21" s="387">
        <f>確報【３月】!$I$75</f>
        <v>0</v>
      </c>
      <c r="O21" s="387">
        <f>確報【４月】!$I$75</f>
        <v>0</v>
      </c>
      <c r="P21" s="387">
        <f>確報【５月】!$I$75</f>
        <v>0</v>
      </c>
      <c r="Q21" s="414">
        <f t="shared" si="1"/>
        <v>0</v>
      </c>
    </row>
    <row r="22" spans="1:17" ht="20.25" customHeight="1" thickBot="1">
      <c r="A22" s="1100"/>
      <c r="B22" s="1104"/>
      <c r="C22" s="349" t="s">
        <v>16565</v>
      </c>
      <c r="D22" s="350">
        <v>203</v>
      </c>
      <c r="E22" s="391">
        <f>確報【６月】!$I$75</f>
        <v>0</v>
      </c>
      <c r="F22" s="391">
        <f>確報【7月】!$I$75</f>
        <v>0</v>
      </c>
      <c r="G22" s="391">
        <f>確報【8月】!$I$76</f>
        <v>0</v>
      </c>
      <c r="H22" s="391">
        <f>確報【9月】!$I$76</f>
        <v>0</v>
      </c>
      <c r="I22" s="391">
        <f>確報【10月】!$I$76</f>
        <v>0</v>
      </c>
      <c r="J22" s="391">
        <f>確報【11月】!$I$76</f>
        <v>0</v>
      </c>
      <c r="K22" s="391">
        <f>確報【12月】!$I$76</f>
        <v>0</v>
      </c>
      <c r="L22" s="391">
        <f>確報【１月】!$I$76</f>
        <v>0</v>
      </c>
      <c r="M22" s="391">
        <f>確報【２月】!$I$76</f>
        <v>0</v>
      </c>
      <c r="N22" s="391">
        <f>確報【３月】!$I$76</f>
        <v>0</v>
      </c>
      <c r="O22" s="391">
        <f>確報【４月】!$I$76</f>
        <v>0</v>
      </c>
      <c r="P22" s="391">
        <f>確報【５月】!$I$76</f>
        <v>0</v>
      </c>
      <c r="Q22" s="418">
        <f>SUM(E22:P22)</f>
        <v>0</v>
      </c>
    </row>
    <row r="23" spans="1:17" ht="18.75" customHeight="1" thickTop="1">
      <c r="A23" s="1100"/>
      <c r="B23" s="1107" t="s">
        <v>16521</v>
      </c>
      <c r="C23" s="351" t="s">
        <v>16707</v>
      </c>
      <c r="D23" s="352" t="s">
        <v>16493</v>
      </c>
      <c r="E23" s="389">
        <f>確報【６月】!$K$35</f>
        <v>181330</v>
      </c>
      <c r="F23" s="389">
        <f>確報【7月】!$K$35</f>
        <v>0</v>
      </c>
      <c r="G23" s="389">
        <f>確報【8月】!$K$36</f>
        <v>0</v>
      </c>
      <c r="H23" s="389">
        <f>確報【9月】!$K$36</f>
        <v>716836</v>
      </c>
      <c r="I23" s="389">
        <f>確報【10月】!$K$36</f>
        <v>419280</v>
      </c>
      <c r="J23" s="389">
        <f>確報【11月】!$K$36</f>
        <v>1380750</v>
      </c>
      <c r="K23" s="389">
        <f>確報【12月】!$K$36</f>
        <v>1822721</v>
      </c>
      <c r="L23" s="389">
        <f>確報【１月】!$K$36</f>
        <v>2907598</v>
      </c>
      <c r="M23" s="389">
        <f>確報【２月】!$K$36</f>
        <v>1612394</v>
      </c>
      <c r="N23" s="389">
        <f>確報【３月】!$K$36</f>
        <v>0</v>
      </c>
      <c r="O23" s="389">
        <f>確報【４月】!$K$36</f>
        <v>0</v>
      </c>
      <c r="P23" s="389">
        <f>確報【５月】!$K$36</f>
        <v>0</v>
      </c>
      <c r="Q23" s="416">
        <f t="shared" ref="Q23:Q86" si="2">SUM(E23:P23)</f>
        <v>9040909</v>
      </c>
    </row>
    <row r="24" spans="1:17">
      <c r="A24" s="1100"/>
      <c r="B24" s="1103"/>
      <c r="C24" s="339" t="s">
        <v>16708</v>
      </c>
      <c r="D24" s="342" t="s">
        <v>16494</v>
      </c>
      <c r="E24" s="389">
        <f>確報【６月】!$K$36</f>
        <v>0</v>
      </c>
      <c r="F24" s="389">
        <f>確報【7月】!$K$36</f>
        <v>0</v>
      </c>
      <c r="G24" s="389">
        <f>確報【8月】!$K$37</f>
        <v>0</v>
      </c>
      <c r="H24" s="389">
        <f>確報【9月】!$K$37</f>
        <v>0</v>
      </c>
      <c r="I24" s="389">
        <f>確報【10月】!$K$37</f>
        <v>0</v>
      </c>
      <c r="J24" s="389">
        <f>確報【11月】!$K$37</f>
        <v>187767</v>
      </c>
      <c r="K24" s="389">
        <f>確報【12月】!$K$37</f>
        <v>0</v>
      </c>
      <c r="L24" s="389">
        <f>確報【１月】!$K$37</f>
        <v>0</v>
      </c>
      <c r="M24" s="389">
        <f>確報【２月】!$K$37</f>
        <v>51815</v>
      </c>
      <c r="N24" s="389">
        <f>確報【３月】!$K$37</f>
        <v>0</v>
      </c>
      <c r="O24" s="389">
        <f>確報【４月】!$K$37</f>
        <v>0</v>
      </c>
      <c r="P24" s="389">
        <f>確報【５月】!$K$37</f>
        <v>0</v>
      </c>
      <c r="Q24" s="414">
        <f t="shared" si="2"/>
        <v>239582</v>
      </c>
    </row>
    <row r="25" spans="1:17">
      <c r="A25" s="1100"/>
      <c r="B25" s="1103"/>
      <c r="C25" s="339" t="s">
        <v>16709</v>
      </c>
      <c r="D25" s="342" t="s">
        <v>16495</v>
      </c>
      <c r="E25" s="389">
        <f>確報【６月】!$K$37</f>
        <v>0</v>
      </c>
      <c r="F25" s="389">
        <f>確報【7月】!$K$37</f>
        <v>0</v>
      </c>
      <c r="G25" s="389">
        <f>確報【8月】!$K$38</f>
        <v>0</v>
      </c>
      <c r="H25" s="389">
        <f>確報【9月】!$K$38</f>
        <v>0</v>
      </c>
      <c r="I25" s="389">
        <f>確報【10月】!$K$38</f>
        <v>0</v>
      </c>
      <c r="J25" s="389">
        <f>確報【11月】!$K$38</f>
        <v>0</v>
      </c>
      <c r="K25" s="389">
        <f>確報【12月】!$K$38</f>
        <v>0</v>
      </c>
      <c r="L25" s="389">
        <f>確報【１月】!$K$38</f>
        <v>0</v>
      </c>
      <c r="M25" s="389">
        <f>確報【２月】!$K$38</f>
        <v>0</v>
      </c>
      <c r="N25" s="389">
        <f>確報【３月】!$K$38</f>
        <v>0</v>
      </c>
      <c r="O25" s="389">
        <f>確報【４月】!$K$38</f>
        <v>0</v>
      </c>
      <c r="P25" s="389">
        <f>確報【５月】!$K$38</f>
        <v>0</v>
      </c>
      <c r="Q25" s="414">
        <f t="shared" si="2"/>
        <v>0</v>
      </c>
    </row>
    <row r="26" spans="1:17">
      <c r="A26" s="1100"/>
      <c r="B26" s="1103"/>
      <c r="C26" s="339" t="s">
        <v>16710</v>
      </c>
      <c r="D26" s="342" t="s">
        <v>16497</v>
      </c>
      <c r="E26" s="389">
        <f>確報【６月】!$K$38</f>
        <v>0</v>
      </c>
      <c r="F26" s="389">
        <f>確報【7月】!$K$38</f>
        <v>0</v>
      </c>
      <c r="G26" s="389">
        <f>確報【8月】!$K$39</f>
        <v>0</v>
      </c>
      <c r="H26" s="389">
        <f>確報【9月】!$K$39</f>
        <v>0</v>
      </c>
      <c r="I26" s="389">
        <f>確報【10月】!$K$39</f>
        <v>0</v>
      </c>
      <c r="J26" s="389">
        <f>確報【11月】!$K$39</f>
        <v>0</v>
      </c>
      <c r="K26" s="389">
        <f>確報【12月】!$K$39</f>
        <v>0</v>
      </c>
      <c r="L26" s="389">
        <f>確報【１月】!$K$39</f>
        <v>0</v>
      </c>
      <c r="M26" s="389">
        <f>確報【２月】!$K$39</f>
        <v>0</v>
      </c>
      <c r="N26" s="389">
        <f>確報【３月】!$K$39</f>
        <v>0</v>
      </c>
      <c r="O26" s="389">
        <f>確報【４月】!$K$39</f>
        <v>0</v>
      </c>
      <c r="P26" s="389">
        <f>確報【５月】!$K$39</f>
        <v>0</v>
      </c>
      <c r="Q26" s="414">
        <f t="shared" si="2"/>
        <v>0</v>
      </c>
    </row>
    <row r="27" spans="1:17">
      <c r="A27" s="1100"/>
      <c r="B27" s="1103"/>
      <c r="C27" s="339" t="s">
        <v>16711</v>
      </c>
      <c r="D27" s="342" t="s">
        <v>16527</v>
      </c>
      <c r="E27" s="389">
        <f>確報【６月】!$K$39</f>
        <v>0</v>
      </c>
      <c r="F27" s="389">
        <f>確報【7月】!$K$39</f>
        <v>0</v>
      </c>
      <c r="G27" s="389">
        <f>確報【8月】!$K$40</f>
        <v>88732</v>
      </c>
      <c r="H27" s="389">
        <f>確報【9月】!$K$40</f>
        <v>0</v>
      </c>
      <c r="I27" s="389">
        <f>確報【10月】!$K$40</f>
        <v>0</v>
      </c>
      <c r="J27" s="389">
        <f>確報【11月】!$K$40</f>
        <v>196615</v>
      </c>
      <c r="K27" s="389">
        <f>確報【12月】!$K$40</f>
        <v>1051946</v>
      </c>
      <c r="L27" s="389">
        <f>確報【１月】!$K$40</f>
        <v>1100688</v>
      </c>
      <c r="M27" s="389">
        <f>確報【２月】!$K$40</f>
        <v>1165475</v>
      </c>
      <c r="N27" s="389">
        <f>確報【３月】!$K$40</f>
        <v>0</v>
      </c>
      <c r="O27" s="389">
        <f>確報【４月】!$K$40</f>
        <v>0</v>
      </c>
      <c r="P27" s="389">
        <f>確報【５月】!$K$40</f>
        <v>0</v>
      </c>
      <c r="Q27" s="414">
        <f t="shared" si="2"/>
        <v>3603456</v>
      </c>
    </row>
    <row r="28" spans="1:17">
      <c r="A28" s="1100"/>
      <c r="B28" s="1103"/>
      <c r="C28" s="339" t="s">
        <v>16712</v>
      </c>
      <c r="D28" s="342" t="s">
        <v>16529</v>
      </c>
      <c r="E28" s="389">
        <f>確報【６月】!$K$40</f>
        <v>0</v>
      </c>
      <c r="F28" s="389">
        <f>確報【7月】!$K$40</f>
        <v>0</v>
      </c>
      <c r="G28" s="389">
        <f>確報【8月】!$K$41</f>
        <v>0</v>
      </c>
      <c r="H28" s="389">
        <f>確報【9月】!$K$41</f>
        <v>0</v>
      </c>
      <c r="I28" s="389">
        <f>確報【10月】!$K$41</f>
        <v>0</v>
      </c>
      <c r="J28" s="389">
        <f>確報【11月】!$K$41</f>
        <v>0</v>
      </c>
      <c r="K28" s="389">
        <f>確報【12月】!$K$41</f>
        <v>0</v>
      </c>
      <c r="L28" s="389">
        <f>確報【１月】!$K$41</f>
        <v>0</v>
      </c>
      <c r="M28" s="389">
        <f>確報【２月】!$K$41</f>
        <v>0</v>
      </c>
      <c r="N28" s="389">
        <f>確報【３月】!$K$41</f>
        <v>0</v>
      </c>
      <c r="O28" s="389">
        <f>確報【４月】!$K$41</f>
        <v>0</v>
      </c>
      <c r="P28" s="389">
        <f>確報【５月】!$K$41</f>
        <v>0</v>
      </c>
      <c r="Q28" s="414">
        <f t="shared" si="2"/>
        <v>0</v>
      </c>
    </row>
    <row r="29" spans="1:17">
      <c r="A29" s="1100"/>
      <c r="B29" s="1103"/>
      <c r="C29" s="339" t="s">
        <v>16713</v>
      </c>
      <c r="D29" s="342" t="s">
        <v>16677</v>
      </c>
      <c r="E29" s="389">
        <f>確報【６月】!$K$47</f>
        <v>0</v>
      </c>
      <c r="F29" s="389">
        <f>確報【7月】!$K$47</f>
        <v>0</v>
      </c>
      <c r="G29" s="389">
        <f>確報【8月】!$K$48</f>
        <v>0</v>
      </c>
      <c r="H29" s="389">
        <f>確報【9月】!$K$48</f>
        <v>0</v>
      </c>
      <c r="I29" s="389">
        <f>確報【10月】!$K$48</f>
        <v>0</v>
      </c>
      <c r="J29" s="389">
        <f>確報【11月】!$K$48</f>
        <v>913465</v>
      </c>
      <c r="K29" s="389">
        <f>確報【12月】!$K$48</f>
        <v>0</v>
      </c>
      <c r="L29" s="389">
        <f>確報【１月】!$K$48</f>
        <v>280538</v>
      </c>
      <c r="M29" s="389">
        <f>確報【２月】!$K$48</f>
        <v>194083</v>
      </c>
      <c r="N29" s="389">
        <f>確報【３月】!$K$48</f>
        <v>0</v>
      </c>
      <c r="O29" s="389">
        <f>確報【４月】!$K$48</f>
        <v>0</v>
      </c>
      <c r="P29" s="389">
        <f>確報【５月】!$K$48</f>
        <v>0</v>
      </c>
      <c r="Q29" s="414">
        <f t="shared" si="2"/>
        <v>1388086</v>
      </c>
    </row>
    <row r="30" spans="1:17">
      <c r="A30" s="1100"/>
      <c r="B30" s="1103"/>
      <c r="C30" s="339" t="s">
        <v>16507</v>
      </c>
      <c r="D30" s="340" t="s">
        <v>620</v>
      </c>
      <c r="E30" s="389">
        <f>確報【６月】!$K$48</f>
        <v>0</v>
      </c>
      <c r="F30" s="389">
        <f>確報【7月】!$K$48</f>
        <v>0</v>
      </c>
      <c r="G30" s="389">
        <f>確報【8月】!$K$49</f>
        <v>0</v>
      </c>
      <c r="H30" s="389">
        <f>確報【9月】!$K$49</f>
        <v>0</v>
      </c>
      <c r="I30" s="389">
        <f>確報【10月】!$K$49</f>
        <v>0</v>
      </c>
      <c r="J30" s="389">
        <f>確報【11月】!$K$49</f>
        <v>0</v>
      </c>
      <c r="K30" s="389">
        <f>確報【12月】!$K$49</f>
        <v>0</v>
      </c>
      <c r="L30" s="389">
        <f>確報【１月】!$K$49</f>
        <v>0</v>
      </c>
      <c r="M30" s="389">
        <f>確報【２月】!$K$49</f>
        <v>0</v>
      </c>
      <c r="N30" s="389">
        <f>確報【３月】!$K$49</f>
        <v>0</v>
      </c>
      <c r="O30" s="389">
        <f>確報【４月】!$K$49</f>
        <v>0</v>
      </c>
      <c r="P30" s="389">
        <f>確報【５月】!$K$49</f>
        <v>0</v>
      </c>
      <c r="Q30" s="414">
        <f t="shared" si="2"/>
        <v>0</v>
      </c>
    </row>
    <row r="31" spans="1:17">
      <c r="A31" s="1100"/>
      <c r="B31" s="1103"/>
      <c r="C31" s="339" t="s">
        <v>16714</v>
      </c>
      <c r="D31" s="340" t="s">
        <v>16612</v>
      </c>
      <c r="E31" s="389">
        <f>確報【６月】!$K$49</f>
        <v>0</v>
      </c>
      <c r="F31" s="389">
        <f>確報【7月】!$K$49</f>
        <v>0</v>
      </c>
      <c r="G31" s="389">
        <f>確報【8月】!$K$50</f>
        <v>0</v>
      </c>
      <c r="H31" s="389">
        <f>確報【9月】!$K$50</f>
        <v>0</v>
      </c>
      <c r="I31" s="389">
        <f>確報【10月】!$K$50</f>
        <v>0</v>
      </c>
      <c r="J31" s="389">
        <f>確報【11月】!$K$50</f>
        <v>0</v>
      </c>
      <c r="K31" s="389">
        <f>確報【12月】!$K$50</f>
        <v>0</v>
      </c>
      <c r="L31" s="389">
        <f>確報【１月】!$K$50</f>
        <v>0</v>
      </c>
      <c r="M31" s="389">
        <f>確報【２月】!$K$50</f>
        <v>0</v>
      </c>
      <c r="N31" s="389">
        <f>確報【３月】!$K$50</f>
        <v>0</v>
      </c>
      <c r="O31" s="389">
        <f>確報【４月】!$K$50</f>
        <v>0</v>
      </c>
      <c r="P31" s="389">
        <f>確報【５月】!$K$50</f>
        <v>0</v>
      </c>
      <c r="Q31" s="414">
        <f t="shared" si="2"/>
        <v>0</v>
      </c>
    </row>
    <row r="32" spans="1:17">
      <c r="A32" s="1100"/>
      <c r="B32" s="1103"/>
      <c r="C32" s="339" t="s">
        <v>16715</v>
      </c>
      <c r="D32" s="340" t="s">
        <v>315</v>
      </c>
      <c r="E32" s="389">
        <f>確報【６月】!$K$50</f>
        <v>0</v>
      </c>
      <c r="F32" s="389">
        <f>確報【7月】!$K$50</f>
        <v>0</v>
      </c>
      <c r="G32" s="389">
        <f>確報【8月】!$K$51</f>
        <v>0</v>
      </c>
      <c r="H32" s="389">
        <f>確報【9月】!$K$51</f>
        <v>0</v>
      </c>
      <c r="I32" s="389">
        <f>確報【10月】!$K$51</f>
        <v>0</v>
      </c>
      <c r="J32" s="389">
        <f>確報【11月】!$K$51</f>
        <v>0</v>
      </c>
      <c r="K32" s="389">
        <f>確報【12月】!$K$51</f>
        <v>0</v>
      </c>
      <c r="L32" s="389">
        <f>確報【１月】!$K$51</f>
        <v>0</v>
      </c>
      <c r="M32" s="389">
        <f>確報【２月】!$K$51</f>
        <v>0</v>
      </c>
      <c r="N32" s="389">
        <f>確報【３月】!$K$51</f>
        <v>0</v>
      </c>
      <c r="O32" s="389">
        <f>確報【４月】!$K$51</f>
        <v>0</v>
      </c>
      <c r="P32" s="389">
        <f>確報【５月】!$K$51</f>
        <v>0</v>
      </c>
      <c r="Q32" s="414">
        <f t="shared" si="2"/>
        <v>0</v>
      </c>
    </row>
    <row r="33" spans="1:17" ht="19.5" thickBot="1">
      <c r="A33" s="1100"/>
      <c r="B33" s="1103"/>
      <c r="C33" s="339" t="s">
        <v>16509</v>
      </c>
      <c r="D33" s="340"/>
      <c r="E33" s="389">
        <f>確報【６月】!$K$51</f>
        <v>0</v>
      </c>
      <c r="F33" s="389">
        <f>確報【7月】!$K$51</f>
        <v>0</v>
      </c>
      <c r="G33" s="389">
        <f>確報【8月】!$K$52</f>
        <v>0</v>
      </c>
      <c r="H33" s="389">
        <f>確報【9月】!$K$52</f>
        <v>0</v>
      </c>
      <c r="I33" s="389">
        <f>確報【10月】!$K$52</f>
        <v>0</v>
      </c>
      <c r="J33" s="389">
        <f>確報【11月】!$K$52</f>
        <v>0</v>
      </c>
      <c r="K33" s="389">
        <f>確報【12月】!$K$52</f>
        <v>0</v>
      </c>
      <c r="L33" s="389">
        <f>確報【１月】!$K$52</f>
        <v>0</v>
      </c>
      <c r="M33" s="389">
        <f>確報【２月】!$K$52</f>
        <v>0</v>
      </c>
      <c r="N33" s="389">
        <f>確報【３月】!$K$52</f>
        <v>0</v>
      </c>
      <c r="O33" s="389">
        <f>確報【４月】!$K$52</f>
        <v>0</v>
      </c>
      <c r="P33" s="389">
        <f>確報【５月】!$K$52</f>
        <v>0</v>
      </c>
      <c r="Q33" s="417">
        <f t="shared" si="2"/>
        <v>0</v>
      </c>
    </row>
    <row r="34" spans="1:17" ht="19.5" thickBot="1">
      <c r="A34" s="1100"/>
      <c r="B34" s="1103"/>
      <c r="C34" s="344" t="s">
        <v>16559</v>
      </c>
      <c r="D34" s="345" t="s">
        <v>290</v>
      </c>
      <c r="E34" s="388">
        <f>確報【６月】!$K$69</f>
        <v>0</v>
      </c>
      <c r="F34" s="388">
        <f>確報【7月】!$K$69</f>
        <v>0</v>
      </c>
      <c r="G34" s="388">
        <f>確報【8月】!$K$70</f>
        <v>0</v>
      </c>
      <c r="H34" s="388">
        <f>確報【9月】!$K$70</f>
        <v>0</v>
      </c>
      <c r="I34" s="388">
        <f>確報【10月】!$K$70</f>
        <v>0</v>
      </c>
      <c r="J34" s="388">
        <f>確報【11月】!$K$70</f>
        <v>0</v>
      </c>
      <c r="K34" s="388">
        <f>確報【12月】!$K$70</f>
        <v>0</v>
      </c>
      <c r="L34" s="388">
        <f>確報【１月】!$K$70</f>
        <v>0</v>
      </c>
      <c r="M34" s="388">
        <f>確報【２月】!$K$70</f>
        <v>0</v>
      </c>
      <c r="N34" s="388">
        <f>確報【３月】!$K$70</f>
        <v>0</v>
      </c>
      <c r="O34" s="388">
        <f>確報【４月】!$K$70</f>
        <v>0</v>
      </c>
      <c r="P34" s="388">
        <f>確報【５月】!$K$70</f>
        <v>0</v>
      </c>
      <c r="Q34" s="415">
        <f t="shared" si="2"/>
        <v>0</v>
      </c>
    </row>
    <row r="35" spans="1:17">
      <c r="A35" s="1100"/>
      <c r="B35" s="1103"/>
      <c r="C35" s="346" t="s">
        <v>16561</v>
      </c>
      <c r="D35" s="338">
        <v>100</v>
      </c>
      <c r="E35" s="389">
        <f>確報【６月】!$K$70</f>
        <v>0</v>
      </c>
      <c r="F35" s="389">
        <f>確報【7月】!$K$70</f>
        <v>0</v>
      </c>
      <c r="G35" s="389">
        <f>確報【8月】!$K$71</f>
        <v>0</v>
      </c>
      <c r="H35" s="389">
        <f>確報【9月】!$K$71</f>
        <v>0</v>
      </c>
      <c r="I35" s="389">
        <f>確報【10月】!$K$71</f>
        <v>0</v>
      </c>
      <c r="J35" s="389">
        <f>確報【11月】!$K$71</f>
        <v>0</v>
      </c>
      <c r="K35" s="389">
        <f>確報【12月】!$K$71</f>
        <v>0</v>
      </c>
      <c r="L35" s="389">
        <f>確報【１月】!$K$71</f>
        <v>0</v>
      </c>
      <c r="M35" s="389">
        <f>確報【２月】!$K$71</f>
        <v>0</v>
      </c>
      <c r="N35" s="389">
        <f>確報【３月】!$K$71</f>
        <v>0</v>
      </c>
      <c r="O35" s="389">
        <f>確報【４月】!$K$71</f>
        <v>0</v>
      </c>
      <c r="P35" s="389">
        <f>確報【５月】!$K$71</f>
        <v>0</v>
      </c>
      <c r="Q35" s="416">
        <f t="shared" si="2"/>
        <v>0</v>
      </c>
    </row>
    <row r="36" spans="1:17">
      <c r="A36" s="1100"/>
      <c r="B36" s="1103"/>
      <c r="C36" s="339" t="s">
        <v>16562</v>
      </c>
      <c r="D36" s="340">
        <v>101</v>
      </c>
      <c r="E36" s="387">
        <f>確報【６月】!$K$71</f>
        <v>0</v>
      </c>
      <c r="F36" s="387">
        <f>確報【7月】!$K$71</f>
        <v>0</v>
      </c>
      <c r="G36" s="387">
        <f>確報【8月】!$K$72</f>
        <v>0</v>
      </c>
      <c r="H36" s="387">
        <f>確報【9月】!$K$72</f>
        <v>0</v>
      </c>
      <c r="I36" s="387">
        <f>確報【10月】!$K$72</f>
        <v>360993</v>
      </c>
      <c r="J36" s="387">
        <f>確報【11月】!$K$72</f>
        <v>214231</v>
      </c>
      <c r="K36" s="387">
        <f>確報【12月】!$K$72</f>
        <v>614215</v>
      </c>
      <c r="L36" s="387">
        <f>確報【１月】!$K$72</f>
        <v>165541</v>
      </c>
      <c r="M36" s="387">
        <f>確報【２月】!$K$72</f>
        <v>906670</v>
      </c>
      <c r="N36" s="387">
        <f>確報【３月】!$K$72</f>
        <v>0</v>
      </c>
      <c r="O36" s="387">
        <f>確報【４月】!$K$72</f>
        <v>0</v>
      </c>
      <c r="P36" s="387">
        <f>確報【５月】!$K$72</f>
        <v>0</v>
      </c>
      <c r="Q36" s="414">
        <f t="shared" si="2"/>
        <v>2261650</v>
      </c>
    </row>
    <row r="37" spans="1:17" ht="19.5" thickBot="1">
      <c r="A37" s="1100"/>
      <c r="B37" s="1103"/>
      <c r="C37" s="347" t="s">
        <v>16563</v>
      </c>
      <c r="D37" s="348">
        <v>103</v>
      </c>
      <c r="E37" s="390">
        <f>確報【６月】!$K$72</f>
        <v>0</v>
      </c>
      <c r="F37" s="390">
        <f>確報【7月】!$K$72</f>
        <v>0</v>
      </c>
      <c r="G37" s="390">
        <f>確報【8月】!$K$73</f>
        <v>0</v>
      </c>
      <c r="H37" s="390">
        <f>確報【9月】!$K$73</f>
        <v>0</v>
      </c>
      <c r="I37" s="390">
        <f>確報【10月】!$K$73</f>
        <v>0</v>
      </c>
      <c r="J37" s="390">
        <f>確報【11月】!$K$73</f>
        <v>0</v>
      </c>
      <c r="K37" s="390">
        <f>確報【12月】!$K$73</f>
        <v>0</v>
      </c>
      <c r="L37" s="390">
        <f>確報【１月】!$K$73</f>
        <v>0</v>
      </c>
      <c r="M37" s="390">
        <f>確報【２月】!$K$73</f>
        <v>0</v>
      </c>
      <c r="N37" s="390">
        <f>確報【３月】!$K$73</f>
        <v>0</v>
      </c>
      <c r="O37" s="390">
        <f>確報【４月】!$K$73</f>
        <v>0</v>
      </c>
      <c r="P37" s="390">
        <f>確報【５月】!$K$73</f>
        <v>0</v>
      </c>
      <c r="Q37" s="417">
        <f t="shared" si="2"/>
        <v>0</v>
      </c>
    </row>
    <row r="38" spans="1:17">
      <c r="A38" s="1100"/>
      <c r="B38" s="1103"/>
      <c r="C38" s="346" t="s">
        <v>16564</v>
      </c>
      <c r="D38" s="338">
        <v>201</v>
      </c>
      <c r="E38" s="386">
        <f>確報【６月】!$K$73</f>
        <v>0</v>
      </c>
      <c r="F38" s="386">
        <f>確報【7月】!$K$73</f>
        <v>0</v>
      </c>
      <c r="G38" s="386">
        <f>確報【8月】!$K$74</f>
        <v>0</v>
      </c>
      <c r="H38" s="386">
        <f>確報【9月】!$K$74</f>
        <v>0</v>
      </c>
      <c r="I38" s="386">
        <f>確報【10月】!$K$74</f>
        <v>0</v>
      </c>
      <c r="J38" s="386">
        <f>確報【11月】!$K$74</f>
        <v>0</v>
      </c>
      <c r="K38" s="386">
        <f>確報【12月】!$K$74</f>
        <v>0</v>
      </c>
      <c r="L38" s="386">
        <f>確報【１月】!$K$74</f>
        <v>0</v>
      </c>
      <c r="M38" s="386">
        <f>確報【２月】!$K$74</f>
        <v>0</v>
      </c>
      <c r="N38" s="386">
        <f>確報【３月】!$K$74</f>
        <v>0</v>
      </c>
      <c r="O38" s="386">
        <f>確報【４月】!$K$74</f>
        <v>0</v>
      </c>
      <c r="P38" s="386">
        <f>確報【５月】!$K$74</f>
        <v>0</v>
      </c>
      <c r="Q38" s="413">
        <f t="shared" si="2"/>
        <v>0</v>
      </c>
    </row>
    <row r="39" spans="1:17">
      <c r="A39" s="1100"/>
      <c r="B39" s="1103"/>
      <c r="C39" s="339" t="s">
        <v>16505</v>
      </c>
      <c r="D39" s="340">
        <v>202</v>
      </c>
      <c r="E39" s="387">
        <f>確報【６月】!$K$74</f>
        <v>0</v>
      </c>
      <c r="F39" s="387">
        <f>確報【7月】!$K$74</f>
        <v>0</v>
      </c>
      <c r="G39" s="387">
        <f>確報【8月】!$K$75</f>
        <v>0</v>
      </c>
      <c r="H39" s="387">
        <f>確報【9月】!$K$75</f>
        <v>0</v>
      </c>
      <c r="I39" s="387">
        <f>確報【10月】!$K$75</f>
        <v>0</v>
      </c>
      <c r="J39" s="387">
        <f>確報【11月】!$K$75</f>
        <v>0</v>
      </c>
      <c r="K39" s="387">
        <f>確報【12月】!$K$75</f>
        <v>0</v>
      </c>
      <c r="L39" s="387">
        <f>確報【１月】!$K$75</f>
        <v>0</v>
      </c>
      <c r="M39" s="387">
        <f>確報【２月】!$K$75</f>
        <v>0</v>
      </c>
      <c r="N39" s="387">
        <f>確報【３月】!$K$75</f>
        <v>0</v>
      </c>
      <c r="O39" s="387">
        <f>確報【４月】!$K$75</f>
        <v>0</v>
      </c>
      <c r="P39" s="387">
        <f>確報【５月】!$K$75</f>
        <v>0</v>
      </c>
      <c r="Q39" s="414">
        <f t="shared" si="2"/>
        <v>0</v>
      </c>
    </row>
    <row r="40" spans="1:17" ht="20.25" customHeight="1" thickBot="1">
      <c r="A40" s="1100"/>
      <c r="B40" s="1104"/>
      <c r="C40" s="349" t="s">
        <v>16565</v>
      </c>
      <c r="D40" s="350">
        <v>203</v>
      </c>
      <c r="E40" s="391">
        <f>確報【６月】!$K$75</f>
        <v>0</v>
      </c>
      <c r="F40" s="391">
        <f>確報【7月】!$K$75</f>
        <v>0</v>
      </c>
      <c r="G40" s="391">
        <f>確報【8月】!$K$76</f>
        <v>0</v>
      </c>
      <c r="H40" s="391">
        <f>確報【9月】!$K$76</f>
        <v>0</v>
      </c>
      <c r="I40" s="391">
        <f>確報【10月】!$K$76</f>
        <v>0</v>
      </c>
      <c r="J40" s="391">
        <f>確報【11月】!$K$76</f>
        <v>0</v>
      </c>
      <c r="K40" s="391">
        <f>確報【12月】!$K$76</f>
        <v>0</v>
      </c>
      <c r="L40" s="391">
        <f>確報【１月】!$K$76</f>
        <v>0</v>
      </c>
      <c r="M40" s="391">
        <f>確報【２月】!$K$76</f>
        <v>0</v>
      </c>
      <c r="N40" s="391">
        <f>確報【３月】!$K$76</f>
        <v>0</v>
      </c>
      <c r="O40" s="391">
        <f>確報【４月】!$K$76</f>
        <v>0</v>
      </c>
      <c r="P40" s="391">
        <f>確報【５月】!$K$76</f>
        <v>0</v>
      </c>
      <c r="Q40" s="418">
        <f t="shared" si="2"/>
        <v>0</v>
      </c>
    </row>
    <row r="41" spans="1:17" ht="18.75" customHeight="1" thickTop="1">
      <c r="A41" s="1100"/>
      <c r="B41" s="1107" t="s">
        <v>16530</v>
      </c>
      <c r="C41" s="351" t="s">
        <v>16716</v>
      </c>
      <c r="D41" s="353" t="s">
        <v>179</v>
      </c>
      <c r="E41" s="389">
        <f>確報【６月】!$M$41</f>
        <v>2800598</v>
      </c>
      <c r="F41" s="389">
        <f>確報【7月】!$M$41</f>
        <v>2977380</v>
      </c>
      <c r="G41" s="389">
        <f>確報【8月】!$M$42</f>
        <v>4277648</v>
      </c>
      <c r="H41" s="389">
        <f>確報【9月】!$M$42</f>
        <v>3345149</v>
      </c>
      <c r="I41" s="389">
        <f>確報【10月】!$M$42</f>
        <v>2576657</v>
      </c>
      <c r="J41" s="389">
        <f>確報【11月】!$M$42</f>
        <v>2118187</v>
      </c>
      <c r="K41" s="389">
        <f>確報【12月】!$M$42</f>
        <v>622264</v>
      </c>
      <c r="L41" s="389">
        <f>確報【１月】!$M$42</f>
        <v>2046056</v>
      </c>
      <c r="M41" s="389">
        <f>確報【２月】!$M$42</f>
        <v>1675129</v>
      </c>
      <c r="N41" s="389">
        <f>確報【３月】!$M$42</f>
        <v>0</v>
      </c>
      <c r="O41" s="389">
        <f>確報【４月】!$M$42</f>
        <v>0</v>
      </c>
      <c r="P41" s="389">
        <f>確報【５月】!$M$42</f>
        <v>0</v>
      </c>
      <c r="Q41" s="416">
        <f t="shared" si="2"/>
        <v>22439068</v>
      </c>
    </row>
    <row r="42" spans="1:17">
      <c r="A42" s="1100"/>
      <c r="B42" s="1103"/>
      <c r="C42" s="339" t="s">
        <v>16717</v>
      </c>
      <c r="D42" s="340" t="s">
        <v>186</v>
      </c>
      <c r="E42" s="389">
        <f>確報【６月】!$M$42</f>
        <v>0</v>
      </c>
      <c r="F42" s="389">
        <f>確報【7月】!$M$42</f>
        <v>0</v>
      </c>
      <c r="G42" s="389">
        <f>確報【8月】!$M$43</f>
        <v>0</v>
      </c>
      <c r="H42" s="389">
        <f>確報【9月】!$M$43</f>
        <v>0</v>
      </c>
      <c r="I42" s="389">
        <f>確報【10月】!$M$43</f>
        <v>0</v>
      </c>
      <c r="J42" s="389">
        <f>確報【11月】!$M$43</f>
        <v>1200927</v>
      </c>
      <c r="K42" s="389">
        <f>確報【12月】!$M$43</f>
        <v>75519</v>
      </c>
      <c r="L42" s="389">
        <f>確報【１月】!$M$43</f>
        <v>0</v>
      </c>
      <c r="M42" s="389">
        <f>確報【２月】!$M$43</f>
        <v>251247</v>
      </c>
      <c r="N42" s="389">
        <f>確報【３月】!$M$43</f>
        <v>0</v>
      </c>
      <c r="O42" s="389">
        <f>確報【４月】!$M$43</f>
        <v>0</v>
      </c>
      <c r="P42" s="389">
        <f>確報【５月】!$M$43</f>
        <v>0</v>
      </c>
      <c r="Q42" s="414">
        <f t="shared" si="2"/>
        <v>1527693</v>
      </c>
    </row>
    <row r="43" spans="1:17">
      <c r="A43" s="1100"/>
      <c r="B43" s="1103"/>
      <c r="C43" s="339" t="s">
        <v>16718</v>
      </c>
      <c r="D43" s="340" t="s">
        <v>192</v>
      </c>
      <c r="E43" s="389">
        <f>確報【６月】!$M$43</f>
        <v>0</v>
      </c>
      <c r="F43" s="389">
        <f>確報【7月】!$M$43</f>
        <v>0</v>
      </c>
      <c r="G43" s="389">
        <f>確報【8月】!$M$44</f>
        <v>0</v>
      </c>
      <c r="H43" s="389">
        <f>確報【9月】!$M$44</f>
        <v>0</v>
      </c>
      <c r="I43" s="389">
        <f>確報【10月】!$M$44</f>
        <v>0</v>
      </c>
      <c r="J43" s="389">
        <f>確報【11月】!$M$44</f>
        <v>0</v>
      </c>
      <c r="K43" s="389">
        <f>確報【12月】!$M$44</f>
        <v>0</v>
      </c>
      <c r="L43" s="389">
        <f>確報【１月】!$M$44</f>
        <v>0</v>
      </c>
      <c r="M43" s="389">
        <f>確報【２月】!$M$44</f>
        <v>0</v>
      </c>
      <c r="N43" s="389">
        <f>確報【３月】!$M$44</f>
        <v>0</v>
      </c>
      <c r="O43" s="389">
        <f>確報【４月】!$M$44</f>
        <v>0</v>
      </c>
      <c r="P43" s="389">
        <f>確報【５月】!$M$44</f>
        <v>0</v>
      </c>
      <c r="Q43" s="414">
        <f t="shared" si="2"/>
        <v>0</v>
      </c>
    </row>
    <row r="44" spans="1:17">
      <c r="A44" s="1100"/>
      <c r="B44" s="1103"/>
      <c r="C44" s="339" t="s">
        <v>16719</v>
      </c>
      <c r="D44" s="340"/>
      <c r="E44" s="389">
        <f>確報【６月】!$M$44</f>
        <v>0</v>
      </c>
      <c r="F44" s="389">
        <f>確報【7月】!$M$44</f>
        <v>0</v>
      </c>
      <c r="G44" s="389">
        <f>確報【8月】!$M$45</f>
        <v>0</v>
      </c>
      <c r="H44" s="389">
        <f>確報【9月】!$M$45</f>
        <v>0</v>
      </c>
      <c r="I44" s="389">
        <f>確報【10月】!$M$45</f>
        <v>0</v>
      </c>
      <c r="J44" s="389">
        <f>確報【11月】!$M$45</f>
        <v>0</v>
      </c>
      <c r="K44" s="389">
        <f>確報【12月】!$M$45</f>
        <v>0</v>
      </c>
      <c r="L44" s="389">
        <f>確報【１月】!$M$45</f>
        <v>0</v>
      </c>
      <c r="M44" s="389">
        <f>確報【２月】!$M$45</f>
        <v>0</v>
      </c>
      <c r="N44" s="389">
        <f>確報【３月】!$M$45</f>
        <v>0</v>
      </c>
      <c r="O44" s="389">
        <f>確報【４月】!$M$45</f>
        <v>0</v>
      </c>
      <c r="P44" s="389">
        <f>確報【５月】!$M$45</f>
        <v>0</v>
      </c>
      <c r="Q44" s="414">
        <f t="shared" si="2"/>
        <v>0</v>
      </c>
    </row>
    <row r="45" spans="1:17">
      <c r="A45" s="1100"/>
      <c r="B45" s="1103"/>
      <c r="C45" s="339" t="s">
        <v>16720</v>
      </c>
      <c r="D45" s="342" t="s">
        <v>205</v>
      </c>
      <c r="E45" s="389">
        <f>確報【６月】!$M$45</f>
        <v>1868408</v>
      </c>
      <c r="F45" s="389">
        <f>確報【7月】!$M$45</f>
        <v>2696285</v>
      </c>
      <c r="G45" s="389">
        <f>確報【8月】!$M$46</f>
        <v>2024992</v>
      </c>
      <c r="H45" s="389">
        <f>確報【9月】!$M$46</f>
        <v>2264474</v>
      </c>
      <c r="I45" s="389">
        <f>確報【10月】!$M$46</f>
        <v>2072024</v>
      </c>
      <c r="J45" s="389">
        <f>確報【11月】!$M$46</f>
        <v>0</v>
      </c>
      <c r="K45" s="389">
        <f>確報【12月】!$M$46</f>
        <v>950189</v>
      </c>
      <c r="L45" s="389">
        <f>確報【１月】!$M$46</f>
        <v>2192016</v>
      </c>
      <c r="M45" s="389">
        <f>確報【２月】!$M$46</f>
        <v>327088</v>
      </c>
      <c r="N45" s="389">
        <f>確報【３月】!$M$46</f>
        <v>0</v>
      </c>
      <c r="O45" s="389">
        <f>確報【４月】!$M$46</f>
        <v>0</v>
      </c>
      <c r="P45" s="389">
        <f>確報【５月】!$M$46</f>
        <v>0</v>
      </c>
      <c r="Q45" s="414">
        <f t="shared" si="2"/>
        <v>14395476</v>
      </c>
    </row>
    <row r="46" spans="1:17">
      <c r="A46" s="1100"/>
      <c r="B46" s="1103"/>
      <c r="C46" s="339" t="s">
        <v>16721</v>
      </c>
      <c r="D46" s="340"/>
      <c r="E46" s="389">
        <f>確報【６月】!$M$46</f>
        <v>0</v>
      </c>
      <c r="F46" s="389">
        <f>確報【7月】!$M$46</f>
        <v>0</v>
      </c>
      <c r="G46" s="389">
        <f>確報【8月】!$M$47</f>
        <v>0</v>
      </c>
      <c r="H46" s="389">
        <f>確報【9月】!$M$47</f>
        <v>0</v>
      </c>
      <c r="I46" s="389">
        <f>確報【10月】!$M$47</f>
        <v>0</v>
      </c>
      <c r="J46" s="389">
        <f>確報【11月】!$M$47</f>
        <v>0</v>
      </c>
      <c r="K46" s="389">
        <f>確報【12月】!$M$47</f>
        <v>0</v>
      </c>
      <c r="L46" s="389">
        <f>確報【１月】!$M$47</f>
        <v>0</v>
      </c>
      <c r="M46" s="389">
        <f>確報【２月】!$M$47</f>
        <v>0</v>
      </c>
      <c r="N46" s="389">
        <f>確報【３月】!$M$47</f>
        <v>0</v>
      </c>
      <c r="O46" s="389">
        <f>確報【４月】!$M$47</f>
        <v>0</v>
      </c>
      <c r="P46" s="389">
        <f>確報【５月】!$M$47</f>
        <v>0</v>
      </c>
      <c r="Q46" s="414">
        <f t="shared" si="2"/>
        <v>0</v>
      </c>
    </row>
    <row r="47" spans="1:17">
      <c r="A47" s="1100"/>
      <c r="B47" s="1103"/>
      <c r="C47" s="339" t="s">
        <v>16713</v>
      </c>
      <c r="D47" s="340">
        <v>53</v>
      </c>
      <c r="E47" s="387">
        <f>確報【６月】!$M$47</f>
        <v>0</v>
      </c>
      <c r="F47" s="387">
        <f>確報【7月】!$M$47</f>
        <v>0</v>
      </c>
      <c r="G47" s="387">
        <f>確報【8月】!$M$48</f>
        <v>0</v>
      </c>
      <c r="H47" s="387">
        <f>確報【9月】!$M$48</f>
        <v>0</v>
      </c>
      <c r="I47" s="387">
        <f>確報【10月】!$M$48</f>
        <v>0</v>
      </c>
      <c r="J47" s="387">
        <f>確報【11月】!$M$48</f>
        <v>0</v>
      </c>
      <c r="K47" s="387">
        <f>確報【12月】!$M$48</f>
        <v>0</v>
      </c>
      <c r="L47" s="387">
        <f>確報【１月】!$M$48</f>
        <v>93422</v>
      </c>
      <c r="M47" s="387">
        <f>確報【２月】!$M$48</f>
        <v>324730</v>
      </c>
      <c r="N47" s="387">
        <f>確報【３月】!$M$48</f>
        <v>0</v>
      </c>
      <c r="O47" s="387">
        <f>確報【４月】!$M$48</f>
        <v>0</v>
      </c>
      <c r="P47" s="387">
        <f>確報【５月】!$M$48</f>
        <v>0</v>
      </c>
      <c r="Q47" s="414">
        <f t="shared" si="2"/>
        <v>418152</v>
      </c>
    </row>
    <row r="48" spans="1:17">
      <c r="A48" s="1100"/>
      <c r="B48" s="1103"/>
      <c r="C48" s="339" t="s">
        <v>16507</v>
      </c>
      <c r="D48" s="340" t="s">
        <v>620</v>
      </c>
      <c r="E48" s="387">
        <f>確報【６月】!$M$48</f>
        <v>0</v>
      </c>
      <c r="F48" s="387">
        <f>確報【7月】!$M$48</f>
        <v>0</v>
      </c>
      <c r="G48" s="387">
        <f>確報【8月】!$M$49</f>
        <v>0</v>
      </c>
      <c r="H48" s="387">
        <f>確報【9月】!$M$49</f>
        <v>0</v>
      </c>
      <c r="I48" s="387">
        <f>確報【10月】!$M$49</f>
        <v>0</v>
      </c>
      <c r="J48" s="387">
        <f>確報【11月】!$M$49</f>
        <v>0</v>
      </c>
      <c r="K48" s="387">
        <f>確報【12月】!$M$49</f>
        <v>0</v>
      </c>
      <c r="L48" s="387">
        <f>確報【１月】!$M$49</f>
        <v>0</v>
      </c>
      <c r="M48" s="387">
        <f>確報【２月】!$M$49</f>
        <v>0</v>
      </c>
      <c r="N48" s="387">
        <f>確報【３月】!$M$49</f>
        <v>0</v>
      </c>
      <c r="O48" s="387">
        <f>確報【４月】!$M$49</f>
        <v>0</v>
      </c>
      <c r="P48" s="387">
        <f>確報【５月】!$M$49</f>
        <v>0</v>
      </c>
      <c r="Q48" s="414">
        <f t="shared" si="2"/>
        <v>0</v>
      </c>
    </row>
    <row r="49" spans="1:17">
      <c r="A49" s="1100"/>
      <c r="B49" s="1103"/>
      <c r="C49" s="339" t="s">
        <v>16722</v>
      </c>
      <c r="D49" s="340" t="s">
        <v>16612</v>
      </c>
      <c r="E49" s="387">
        <f>確報【６月】!$M$49</f>
        <v>0</v>
      </c>
      <c r="F49" s="387">
        <f>確報【7月】!$M$49</f>
        <v>0</v>
      </c>
      <c r="G49" s="387">
        <f>確報【8月】!$M$50</f>
        <v>0</v>
      </c>
      <c r="H49" s="387">
        <f>確報【9月】!$M$50</f>
        <v>0</v>
      </c>
      <c r="I49" s="387">
        <f>確報【10月】!$M$50</f>
        <v>0</v>
      </c>
      <c r="J49" s="387">
        <f>確報【11月】!$M$50</f>
        <v>0</v>
      </c>
      <c r="K49" s="387">
        <f>確報【12月】!$M$50</f>
        <v>0</v>
      </c>
      <c r="L49" s="387">
        <f>確報【１月】!$M$50</f>
        <v>0</v>
      </c>
      <c r="M49" s="387">
        <f>確報【２月】!$M$50</f>
        <v>0</v>
      </c>
      <c r="N49" s="387">
        <f>確報【３月】!$M$50</f>
        <v>0</v>
      </c>
      <c r="O49" s="387">
        <f>確報【４月】!$M$50</f>
        <v>0</v>
      </c>
      <c r="P49" s="387">
        <f>確報【５月】!$M$50</f>
        <v>0</v>
      </c>
      <c r="Q49" s="414">
        <f t="shared" si="2"/>
        <v>0</v>
      </c>
    </row>
    <row r="50" spans="1:17">
      <c r="A50" s="1100"/>
      <c r="B50" s="1103"/>
      <c r="C50" s="339" t="s">
        <v>16715</v>
      </c>
      <c r="D50" s="340" t="s">
        <v>315</v>
      </c>
      <c r="E50" s="387">
        <f>確報【６月】!$M$50</f>
        <v>0</v>
      </c>
      <c r="F50" s="387">
        <f>確報【7月】!$M$50</f>
        <v>0</v>
      </c>
      <c r="G50" s="387">
        <f>確報【8月】!$M$51</f>
        <v>0</v>
      </c>
      <c r="H50" s="387">
        <f>確報【9月】!$M$51</f>
        <v>0</v>
      </c>
      <c r="I50" s="387">
        <f>確報【10月】!$M$51</f>
        <v>0</v>
      </c>
      <c r="J50" s="387">
        <f>確報【11月】!$M$51</f>
        <v>0</v>
      </c>
      <c r="K50" s="387">
        <f>確報【12月】!$M$51</f>
        <v>0</v>
      </c>
      <c r="L50" s="387">
        <f>確報【１月】!$M$51</f>
        <v>0</v>
      </c>
      <c r="M50" s="387">
        <f>確報【２月】!$M$51</f>
        <v>0</v>
      </c>
      <c r="N50" s="387">
        <f>確報【３月】!$M$51</f>
        <v>0</v>
      </c>
      <c r="O50" s="387">
        <f>確報【４月】!$M$51</f>
        <v>0</v>
      </c>
      <c r="P50" s="387">
        <f>確報【５月】!$M$51</f>
        <v>0</v>
      </c>
      <c r="Q50" s="414">
        <f t="shared" si="2"/>
        <v>0</v>
      </c>
    </row>
    <row r="51" spans="1:17" ht="19.5" thickBot="1">
      <c r="A51" s="1100"/>
      <c r="B51" s="1103"/>
      <c r="C51" s="339" t="s">
        <v>16509</v>
      </c>
      <c r="D51" s="340"/>
      <c r="E51" s="390">
        <f>確報【６月】!$M$51</f>
        <v>0</v>
      </c>
      <c r="F51" s="390">
        <f>確報【7月】!$M$51</f>
        <v>0</v>
      </c>
      <c r="G51" s="390">
        <f>確報【8月】!$M$52</f>
        <v>0</v>
      </c>
      <c r="H51" s="390">
        <f>確報【9月】!$M$52</f>
        <v>0</v>
      </c>
      <c r="I51" s="390">
        <f>確報【10月】!$M$52</f>
        <v>0</v>
      </c>
      <c r="J51" s="390">
        <f>確報【11月】!$M$52</f>
        <v>0</v>
      </c>
      <c r="K51" s="390">
        <f>確報【12月】!$M$52</f>
        <v>0</v>
      </c>
      <c r="L51" s="390">
        <f>確報【１月】!$M$52</f>
        <v>0</v>
      </c>
      <c r="M51" s="390">
        <f>確報【２月】!$M$52</f>
        <v>0</v>
      </c>
      <c r="N51" s="390">
        <f>確報【３月】!$M$52</f>
        <v>0</v>
      </c>
      <c r="O51" s="390">
        <f>確報【４月】!$M$52</f>
        <v>0</v>
      </c>
      <c r="P51" s="390">
        <f>確報【５月】!$M$52</f>
        <v>0</v>
      </c>
      <c r="Q51" s="417">
        <f t="shared" si="2"/>
        <v>0</v>
      </c>
    </row>
    <row r="52" spans="1:17" ht="19.5" thickBot="1">
      <c r="A52" s="1100"/>
      <c r="B52" s="1103"/>
      <c r="C52" s="344" t="s">
        <v>16559</v>
      </c>
      <c r="D52" s="345" t="s">
        <v>290</v>
      </c>
      <c r="E52" s="388">
        <f>確報【６月】!$M$69</f>
        <v>0</v>
      </c>
      <c r="F52" s="388">
        <f>確報【7月】!$M$69</f>
        <v>0</v>
      </c>
      <c r="G52" s="388">
        <f>確報【8月】!$M$70</f>
        <v>0</v>
      </c>
      <c r="H52" s="388">
        <f>確報【9月】!$M$70</f>
        <v>0</v>
      </c>
      <c r="I52" s="388">
        <f>確報【10月】!$M$70</f>
        <v>0</v>
      </c>
      <c r="J52" s="388">
        <f>確報【11月】!$M$70</f>
        <v>0</v>
      </c>
      <c r="K52" s="388">
        <f>確報【12月】!$M$70</f>
        <v>182672</v>
      </c>
      <c r="L52" s="388">
        <f>確報【１月】!$M$70</f>
        <v>0</v>
      </c>
      <c r="M52" s="388">
        <f>確報【２月】!$M$70</f>
        <v>0</v>
      </c>
      <c r="N52" s="388">
        <f>確報【３月】!$M$70</f>
        <v>0</v>
      </c>
      <c r="O52" s="388">
        <f>確報【４月】!$M$70</f>
        <v>0</v>
      </c>
      <c r="P52" s="388">
        <f>確報【５月】!$M$70</f>
        <v>0</v>
      </c>
      <c r="Q52" s="415">
        <f t="shared" si="2"/>
        <v>182672</v>
      </c>
    </row>
    <row r="53" spans="1:17">
      <c r="A53" s="1100"/>
      <c r="B53" s="1103"/>
      <c r="C53" s="346" t="s">
        <v>16561</v>
      </c>
      <c r="D53" s="338">
        <v>100</v>
      </c>
      <c r="E53" s="389">
        <f>確報【６月】!$M$70</f>
        <v>387951</v>
      </c>
      <c r="F53" s="389">
        <f>確報【7月】!$M$70</f>
        <v>0</v>
      </c>
      <c r="G53" s="389">
        <f>確報【8月】!$M$71</f>
        <v>0</v>
      </c>
      <c r="H53" s="389">
        <f>確報【9月】!$M$71</f>
        <v>440515</v>
      </c>
      <c r="I53" s="389">
        <f>確報【10月】!$M$71</f>
        <v>171355</v>
      </c>
      <c r="J53" s="389">
        <f>確報【11月】!$M$71</f>
        <v>0</v>
      </c>
      <c r="K53" s="389">
        <f>確報【12月】!$M$71</f>
        <v>0</v>
      </c>
      <c r="L53" s="389">
        <f>確報【１月】!$M$71</f>
        <v>37907</v>
      </c>
      <c r="M53" s="389">
        <f>確報【２月】!$M$71</f>
        <v>0</v>
      </c>
      <c r="N53" s="389">
        <f>確報【３月】!$M$71</f>
        <v>0</v>
      </c>
      <c r="O53" s="389">
        <f>確報【４月】!$M$71</f>
        <v>0</v>
      </c>
      <c r="P53" s="389">
        <f>確報【５月】!$M$71</f>
        <v>0</v>
      </c>
      <c r="Q53" s="416">
        <f t="shared" si="2"/>
        <v>1037728</v>
      </c>
    </row>
    <row r="54" spans="1:17">
      <c r="A54" s="1100"/>
      <c r="B54" s="1103"/>
      <c r="C54" s="339" t="s">
        <v>16562</v>
      </c>
      <c r="D54" s="340">
        <v>101</v>
      </c>
      <c r="E54" s="387">
        <f>確報【６月】!$M$71</f>
        <v>57030</v>
      </c>
      <c r="F54" s="387">
        <f>確報【7月】!$M$71</f>
        <v>195036</v>
      </c>
      <c r="G54" s="387">
        <f>確報【8月】!$M$72</f>
        <v>312958</v>
      </c>
      <c r="H54" s="387">
        <f>確報【9月】!$M$72</f>
        <v>111238</v>
      </c>
      <c r="I54" s="387">
        <f>確報【10月】!$M$72</f>
        <v>580398</v>
      </c>
      <c r="J54" s="387">
        <f>確報【11月】!$M$72</f>
        <v>1199550</v>
      </c>
      <c r="K54" s="387">
        <f>確報【12月】!$M$72</f>
        <v>1209817</v>
      </c>
      <c r="L54" s="387">
        <f>確報【１月】!$M$72</f>
        <v>809573</v>
      </c>
      <c r="M54" s="387">
        <f>確報【２月】!$M$72</f>
        <v>2274849</v>
      </c>
      <c r="N54" s="387">
        <f>確報【３月】!$M$72</f>
        <v>0</v>
      </c>
      <c r="O54" s="387">
        <f>確報【４月】!$M$72</f>
        <v>0</v>
      </c>
      <c r="P54" s="387">
        <f>確報【５月】!$M$72</f>
        <v>0</v>
      </c>
      <c r="Q54" s="414">
        <f t="shared" si="2"/>
        <v>6750449</v>
      </c>
    </row>
    <row r="55" spans="1:17" ht="19.5" thickBot="1">
      <c r="A55" s="1100"/>
      <c r="B55" s="1103"/>
      <c r="C55" s="347" t="s">
        <v>16563</v>
      </c>
      <c r="D55" s="348">
        <v>103</v>
      </c>
      <c r="E55" s="390">
        <f>確報【６月】!$M$72</f>
        <v>0</v>
      </c>
      <c r="F55" s="390">
        <f>確報【7月】!$M$72</f>
        <v>0</v>
      </c>
      <c r="G55" s="390">
        <f>確報【8月】!$M$73</f>
        <v>0</v>
      </c>
      <c r="H55" s="390">
        <f>確報【9月】!$M$73</f>
        <v>0</v>
      </c>
      <c r="I55" s="390">
        <f>確報【10月】!$M$73</f>
        <v>0</v>
      </c>
      <c r="J55" s="390">
        <f>確報【11月】!$M$73</f>
        <v>0</v>
      </c>
      <c r="K55" s="390">
        <f>確報【12月】!$M$73</f>
        <v>0</v>
      </c>
      <c r="L55" s="390">
        <f>確報【１月】!$M$73</f>
        <v>0</v>
      </c>
      <c r="M55" s="390">
        <f>確報【２月】!$M$73</f>
        <v>0</v>
      </c>
      <c r="N55" s="390">
        <f>確報【３月】!$M$73</f>
        <v>0</v>
      </c>
      <c r="O55" s="390">
        <f>確報【４月】!$M$73</f>
        <v>0</v>
      </c>
      <c r="P55" s="390">
        <f>確報【５月】!$M$73</f>
        <v>0</v>
      </c>
      <c r="Q55" s="417">
        <f t="shared" si="2"/>
        <v>0</v>
      </c>
    </row>
    <row r="56" spans="1:17">
      <c r="A56" s="1100"/>
      <c r="B56" s="1103"/>
      <c r="C56" s="346" t="s">
        <v>16564</v>
      </c>
      <c r="D56" s="338">
        <v>201</v>
      </c>
      <c r="E56" s="386">
        <f>確報【６月】!$M$73</f>
        <v>0</v>
      </c>
      <c r="F56" s="386">
        <f>確報【7月】!$M$73</f>
        <v>0</v>
      </c>
      <c r="G56" s="386">
        <f>確報【8月】!$M$74</f>
        <v>0</v>
      </c>
      <c r="H56" s="386">
        <f>確報【9月】!$M$74</f>
        <v>0</v>
      </c>
      <c r="I56" s="386">
        <f>確報【10月】!$M$74</f>
        <v>0</v>
      </c>
      <c r="J56" s="386">
        <f>確報【11月】!$M$74</f>
        <v>0</v>
      </c>
      <c r="K56" s="386">
        <f>確報【12月】!$M$74</f>
        <v>0</v>
      </c>
      <c r="L56" s="386">
        <f>確報【１月】!$M$74</f>
        <v>0</v>
      </c>
      <c r="M56" s="386">
        <f>確報【２月】!$M$74</f>
        <v>0</v>
      </c>
      <c r="N56" s="386">
        <f>確報【３月】!$M$74</f>
        <v>0</v>
      </c>
      <c r="O56" s="386">
        <f>確報【４月】!$M$74</f>
        <v>0</v>
      </c>
      <c r="P56" s="386">
        <f>確報【５月】!$M$74</f>
        <v>0</v>
      </c>
      <c r="Q56" s="413">
        <f t="shared" si="2"/>
        <v>0</v>
      </c>
    </row>
    <row r="57" spans="1:17">
      <c r="A57" s="1100"/>
      <c r="B57" s="1103"/>
      <c r="C57" s="339" t="s">
        <v>16505</v>
      </c>
      <c r="D57" s="340">
        <v>202</v>
      </c>
      <c r="E57" s="387">
        <f>確報【６月】!$M$74</f>
        <v>0</v>
      </c>
      <c r="F57" s="387">
        <f>確報【7月】!$M$74</f>
        <v>0</v>
      </c>
      <c r="G57" s="387">
        <f>確報【8月】!$M$75</f>
        <v>0</v>
      </c>
      <c r="H57" s="387">
        <f>確報【9月】!$M$75</f>
        <v>0</v>
      </c>
      <c r="I57" s="387">
        <f>確報【10月】!$M$75</f>
        <v>0</v>
      </c>
      <c r="J57" s="387">
        <f>確報【11月】!$M$75</f>
        <v>0</v>
      </c>
      <c r="K57" s="387">
        <f>確報【12月】!$M$75</f>
        <v>0</v>
      </c>
      <c r="L57" s="387">
        <f>確報【１月】!$M$75</f>
        <v>0</v>
      </c>
      <c r="M57" s="387">
        <f>確報【２月】!$M$75</f>
        <v>0</v>
      </c>
      <c r="N57" s="387">
        <f>確報【３月】!$M$75</f>
        <v>0</v>
      </c>
      <c r="O57" s="387">
        <f>確報【４月】!$M$75</f>
        <v>0</v>
      </c>
      <c r="P57" s="387">
        <f>確報【５月】!$M$75</f>
        <v>0</v>
      </c>
      <c r="Q57" s="414">
        <f t="shared" si="2"/>
        <v>0</v>
      </c>
    </row>
    <row r="58" spans="1:17" ht="20.25" customHeight="1" thickBot="1">
      <c r="A58" s="1100"/>
      <c r="B58" s="1104"/>
      <c r="C58" s="349" t="s">
        <v>16565</v>
      </c>
      <c r="D58" s="350">
        <v>203</v>
      </c>
      <c r="E58" s="391">
        <f>確報【６月】!$M$75</f>
        <v>0</v>
      </c>
      <c r="F58" s="391">
        <f>確報【7月】!$M$75</f>
        <v>0</v>
      </c>
      <c r="G58" s="391">
        <f>確報【8月】!$M$76</f>
        <v>0</v>
      </c>
      <c r="H58" s="391">
        <f>確報【9月】!$M$76</f>
        <v>0</v>
      </c>
      <c r="I58" s="391">
        <f>確報【10月】!$M$76</f>
        <v>0</v>
      </c>
      <c r="J58" s="391">
        <f>確報【11月】!$M$76</f>
        <v>0</v>
      </c>
      <c r="K58" s="391">
        <f>確報【12月】!$M$76</f>
        <v>0</v>
      </c>
      <c r="L58" s="391">
        <f>確報【１月】!$M$76</f>
        <v>0</v>
      </c>
      <c r="M58" s="391">
        <f>確報【２月】!$M$76</f>
        <v>0</v>
      </c>
      <c r="N58" s="391">
        <f>確報【３月】!$M$76</f>
        <v>0</v>
      </c>
      <c r="O58" s="391">
        <f>確報【４月】!$M$76</f>
        <v>0</v>
      </c>
      <c r="P58" s="391">
        <f>確報【５月】!$M$76</f>
        <v>0</v>
      </c>
      <c r="Q58" s="418">
        <f t="shared" si="2"/>
        <v>0</v>
      </c>
    </row>
    <row r="59" spans="1:17" ht="18.75" customHeight="1" thickTop="1">
      <c r="A59" s="1100"/>
      <c r="B59" s="1107" t="s">
        <v>16723</v>
      </c>
      <c r="C59" s="351" t="s">
        <v>16724</v>
      </c>
      <c r="D59" s="353" t="s">
        <v>95</v>
      </c>
      <c r="E59" s="389">
        <f>確報【６月】!$O$24</f>
        <v>3853166</v>
      </c>
      <c r="F59" s="389">
        <f>確報【7月】!$O$24</f>
        <v>2190276</v>
      </c>
      <c r="G59" s="389">
        <f>確報【8月】!$O$25</f>
        <v>2031051</v>
      </c>
      <c r="H59" s="389">
        <f>確報【9月】!$O$25</f>
        <v>1878299</v>
      </c>
      <c r="I59" s="389">
        <f>確報【10月】!$O$25</f>
        <v>1012776</v>
      </c>
      <c r="J59" s="389">
        <f>確報【11月】!$O$25</f>
        <v>1561229</v>
      </c>
      <c r="K59" s="389">
        <f>確報【12月】!$O$25</f>
        <v>627105</v>
      </c>
      <c r="L59" s="389">
        <f>確報【１月】!$O$25</f>
        <v>936237</v>
      </c>
      <c r="M59" s="389">
        <f>確報【２月】!$O$25</f>
        <v>2737597</v>
      </c>
      <c r="N59" s="389">
        <f>確報【３月】!$O$25</f>
        <v>0</v>
      </c>
      <c r="O59" s="389">
        <f>確報【４月】!$O$25</f>
        <v>0</v>
      </c>
      <c r="P59" s="389">
        <f>確報【５月】!$O$25</f>
        <v>0</v>
      </c>
      <c r="Q59" s="416">
        <f t="shared" si="2"/>
        <v>16827736</v>
      </c>
    </row>
    <row r="60" spans="1:17">
      <c r="A60" s="1100"/>
      <c r="B60" s="1103"/>
      <c r="C60" s="339" t="s">
        <v>16725</v>
      </c>
      <c r="D60" s="340" t="s">
        <v>127</v>
      </c>
      <c r="E60" s="389">
        <f>確報【６月】!$O$25</f>
        <v>53261</v>
      </c>
      <c r="F60" s="389">
        <f>確報【7月】!$O$25</f>
        <v>25943</v>
      </c>
      <c r="G60" s="389">
        <f>確報【8月】!$O$26</f>
        <v>212763</v>
      </c>
      <c r="H60" s="389">
        <f>確報【9月】!$O$26</f>
        <v>133608</v>
      </c>
      <c r="I60" s="389">
        <f>確報【10月】!$O$26</f>
        <v>0</v>
      </c>
      <c r="J60" s="389">
        <f>確報【11月】!$O$26</f>
        <v>0</v>
      </c>
      <c r="K60" s="389">
        <f>確報【12月】!$O$26</f>
        <v>0</v>
      </c>
      <c r="L60" s="389">
        <f>確報【１月】!$O$26</f>
        <v>0</v>
      </c>
      <c r="M60" s="389">
        <f>確報【２月】!$O$26</f>
        <v>0</v>
      </c>
      <c r="N60" s="389">
        <f>確報【３月】!$O$26</f>
        <v>0</v>
      </c>
      <c r="O60" s="389">
        <f>確報【４月】!$O$26</f>
        <v>0</v>
      </c>
      <c r="P60" s="389">
        <f>確報【５月】!$O$26</f>
        <v>0</v>
      </c>
      <c r="Q60" s="414">
        <f t="shared" si="2"/>
        <v>425575</v>
      </c>
    </row>
    <row r="61" spans="1:17">
      <c r="A61" s="1100"/>
      <c r="B61" s="1103"/>
      <c r="C61" s="339" t="s">
        <v>16726</v>
      </c>
      <c r="D61" s="340">
        <v>13</v>
      </c>
      <c r="E61" s="389">
        <f>確報【６月】!$O$26</f>
        <v>181489</v>
      </c>
      <c r="F61" s="389">
        <f>確報【7月】!$O$26</f>
        <v>0</v>
      </c>
      <c r="G61" s="389">
        <f>確報【8月】!$O$27</f>
        <v>0</v>
      </c>
      <c r="H61" s="389">
        <f>確報【9月】!$O$27</f>
        <v>0</v>
      </c>
      <c r="I61" s="389">
        <f>確報【10月】!$O$27</f>
        <v>0</v>
      </c>
      <c r="J61" s="389">
        <f>確報【11月】!$O$27</f>
        <v>0</v>
      </c>
      <c r="K61" s="389">
        <f>確報【12月】!$O$27</f>
        <v>0</v>
      </c>
      <c r="L61" s="389">
        <f>確報【１月】!$O$27</f>
        <v>0</v>
      </c>
      <c r="M61" s="389">
        <f>確報【２月】!$O$27</f>
        <v>0</v>
      </c>
      <c r="N61" s="389">
        <f>確報【３月】!$O$27</f>
        <v>0</v>
      </c>
      <c r="O61" s="389">
        <f>確報【４月】!$O$27</f>
        <v>0</v>
      </c>
      <c r="P61" s="389">
        <f>確報【５月】!$O$27</f>
        <v>0</v>
      </c>
      <c r="Q61" s="414">
        <f t="shared" si="2"/>
        <v>181489</v>
      </c>
    </row>
    <row r="62" spans="1:17">
      <c r="A62" s="1100"/>
      <c r="B62" s="1103"/>
      <c r="C62" s="339" t="s">
        <v>16727</v>
      </c>
      <c r="D62" s="340"/>
      <c r="E62" s="389">
        <f>確報【６月】!$O$27</f>
        <v>0</v>
      </c>
      <c r="F62" s="389">
        <f>確報【7月】!$O$27</f>
        <v>0</v>
      </c>
      <c r="G62" s="389">
        <f>確報【8月】!$O$28</f>
        <v>0</v>
      </c>
      <c r="H62" s="389">
        <f>確報【9月】!$O$28</f>
        <v>0</v>
      </c>
      <c r="I62" s="389">
        <f>確報【10月】!$O$28</f>
        <v>0</v>
      </c>
      <c r="J62" s="389">
        <f>確報【11月】!$O$28</f>
        <v>0</v>
      </c>
      <c r="K62" s="389">
        <f>確報【12月】!$O$28</f>
        <v>0</v>
      </c>
      <c r="L62" s="389">
        <f>確報【１月】!$O$28</f>
        <v>0</v>
      </c>
      <c r="M62" s="389">
        <f>確報【２月】!$O$28</f>
        <v>0</v>
      </c>
      <c r="N62" s="389">
        <f>確報【３月】!$O$28</f>
        <v>0</v>
      </c>
      <c r="O62" s="389">
        <f>確報【４月】!$O$28</f>
        <v>0</v>
      </c>
      <c r="P62" s="389">
        <f>確報【５月】!$O$28</f>
        <v>0</v>
      </c>
      <c r="Q62" s="414">
        <f t="shared" si="2"/>
        <v>0</v>
      </c>
    </row>
    <row r="63" spans="1:17">
      <c r="A63" s="1100"/>
      <c r="B63" s="1103"/>
      <c r="C63" s="339" t="s">
        <v>16728</v>
      </c>
      <c r="D63" s="340" t="s">
        <v>124</v>
      </c>
      <c r="E63" s="389">
        <f>確報【６月】!$O$28</f>
        <v>1137336</v>
      </c>
      <c r="F63" s="389">
        <f>確報【7月】!$O$28</f>
        <v>1882243</v>
      </c>
      <c r="G63" s="389">
        <f>確報【8月】!$O$29</f>
        <v>1383715</v>
      </c>
      <c r="H63" s="389">
        <f>確報【9月】!$O$29</f>
        <v>200759</v>
      </c>
      <c r="I63" s="389">
        <f>確報【10月】!$O$29</f>
        <v>725617</v>
      </c>
      <c r="J63" s="389">
        <f>確報【11月】!$O$29</f>
        <v>688605</v>
      </c>
      <c r="K63" s="389">
        <f>確報【12月】!$O$29</f>
        <v>3935854</v>
      </c>
      <c r="L63" s="389">
        <f>確報【１月】!$O$29</f>
        <v>515227</v>
      </c>
      <c r="M63" s="389">
        <f>確報【２月】!$O$29</f>
        <v>504005</v>
      </c>
      <c r="N63" s="389">
        <f>確報【３月】!$O$29</f>
        <v>0</v>
      </c>
      <c r="O63" s="389">
        <f>確報【４月】!$O$29</f>
        <v>0</v>
      </c>
      <c r="P63" s="389">
        <f>確報【５月】!$O$29</f>
        <v>0</v>
      </c>
      <c r="Q63" s="414">
        <f t="shared" si="2"/>
        <v>10973361</v>
      </c>
    </row>
    <row r="64" spans="1:17">
      <c r="A64" s="1100"/>
      <c r="B64" s="1103"/>
      <c r="C64" s="339" t="s">
        <v>16729</v>
      </c>
      <c r="D64" s="340"/>
      <c r="E64" s="389">
        <f>確報【６月】!$O$29</f>
        <v>0</v>
      </c>
      <c r="F64" s="389">
        <f>確報【7月】!$O$29</f>
        <v>0</v>
      </c>
      <c r="G64" s="389">
        <f>確報【8月】!$O$30</f>
        <v>0</v>
      </c>
      <c r="H64" s="389">
        <f>確報【9月】!$O$30</f>
        <v>0</v>
      </c>
      <c r="I64" s="389">
        <f>確報【10月】!$O$30</f>
        <v>0</v>
      </c>
      <c r="J64" s="389">
        <f>確報【11月】!$O$30</f>
        <v>0</v>
      </c>
      <c r="K64" s="389">
        <f>確報【12月】!$O$30</f>
        <v>0</v>
      </c>
      <c r="L64" s="389">
        <f>確報【１月】!$O$30</f>
        <v>0</v>
      </c>
      <c r="M64" s="389">
        <f>確報【２月】!$O$30</f>
        <v>0</v>
      </c>
      <c r="N64" s="389">
        <f>確報【３月】!$O$30</f>
        <v>0</v>
      </c>
      <c r="O64" s="389">
        <f>確報【４月】!$O$30</f>
        <v>0</v>
      </c>
      <c r="P64" s="389">
        <f>確報【５月】!$O$30</f>
        <v>0</v>
      </c>
      <c r="Q64" s="414">
        <f t="shared" si="2"/>
        <v>0</v>
      </c>
    </row>
    <row r="65" spans="1:17">
      <c r="A65" s="1100"/>
      <c r="B65" s="1103"/>
      <c r="C65" s="339" t="s">
        <v>16713</v>
      </c>
      <c r="D65" s="340"/>
      <c r="E65" s="389">
        <f>確報【６月】!$O$30</f>
        <v>0</v>
      </c>
      <c r="F65" s="389">
        <f>確報【7月】!$O$30</f>
        <v>0</v>
      </c>
      <c r="G65" s="389">
        <f>確報【8月】!$O$31</f>
        <v>0</v>
      </c>
      <c r="H65" s="389">
        <f>確報【9月】!$O$31</f>
        <v>0</v>
      </c>
      <c r="I65" s="389">
        <f>確報【10月】!$O$31</f>
        <v>0</v>
      </c>
      <c r="J65" s="389">
        <f>確報【11月】!$O$31</f>
        <v>0</v>
      </c>
      <c r="K65" s="389">
        <f>確報【12月】!$O$31</f>
        <v>0</v>
      </c>
      <c r="L65" s="389">
        <f>確報【１月】!$O$31</f>
        <v>0</v>
      </c>
      <c r="M65" s="389">
        <f>確報【２月】!$O$31</f>
        <v>0</v>
      </c>
      <c r="N65" s="389">
        <f>確報【３月】!$O$31</f>
        <v>0</v>
      </c>
      <c r="O65" s="389">
        <f>確報【４月】!$O$31</f>
        <v>0</v>
      </c>
      <c r="P65" s="389">
        <f>確報【５月】!$O$31</f>
        <v>0</v>
      </c>
      <c r="Q65" s="414">
        <f t="shared" si="2"/>
        <v>0</v>
      </c>
    </row>
    <row r="66" spans="1:17">
      <c r="A66" s="1100"/>
      <c r="B66" s="1103"/>
      <c r="C66" s="339" t="s">
        <v>16507</v>
      </c>
      <c r="D66" s="340" t="s">
        <v>620</v>
      </c>
      <c r="E66" s="389">
        <f>確報【６月】!$O$31</f>
        <v>0</v>
      </c>
      <c r="F66" s="389">
        <f>確報【7月】!$O$31</f>
        <v>0</v>
      </c>
      <c r="G66" s="389">
        <f>確報【8月】!$O$32</f>
        <v>0</v>
      </c>
      <c r="H66" s="389">
        <f>確報【9月】!$O$32</f>
        <v>0</v>
      </c>
      <c r="I66" s="389">
        <f>確報【10月】!$O$32</f>
        <v>506130</v>
      </c>
      <c r="J66" s="389">
        <f>確報【11月】!$O$32</f>
        <v>0</v>
      </c>
      <c r="K66" s="389">
        <f>確報【12月】!$O$32</f>
        <v>0</v>
      </c>
      <c r="L66" s="389">
        <f>確報【１月】!$O$32</f>
        <v>389769</v>
      </c>
      <c r="M66" s="389">
        <f>確報【２月】!$O$32</f>
        <v>0</v>
      </c>
      <c r="N66" s="389">
        <f>確報【３月】!$O$32</f>
        <v>0</v>
      </c>
      <c r="O66" s="389">
        <f>確報【４月】!$O$32</f>
        <v>0</v>
      </c>
      <c r="P66" s="389">
        <f>確報【５月】!$O$32</f>
        <v>0</v>
      </c>
      <c r="Q66" s="414">
        <f t="shared" si="2"/>
        <v>895899</v>
      </c>
    </row>
    <row r="67" spans="1:17">
      <c r="A67" s="1100"/>
      <c r="B67" s="1103"/>
      <c r="C67" s="339" t="s">
        <v>16730</v>
      </c>
      <c r="D67" s="340" t="s">
        <v>16612</v>
      </c>
      <c r="E67" s="389">
        <f>確報【６月】!$O$32</f>
        <v>0</v>
      </c>
      <c r="F67" s="389">
        <f>確報【7月】!$O$32</f>
        <v>0</v>
      </c>
      <c r="G67" s="389">
        <f>確報【8月】!$O$33</f>
        <v>0</v>
      </c>
      <c r="H67" s="389">
        <f>確報【9月】!$O$33</f>
        <v>0</v>
      </c>
      <c r="I67" s="389">
        <f>確報【10月】!$O$33</f>
        <v>0</v>
      </c>
      <c r="J67" s="389">
        <f>確報【11月】!$O$33</f>
        <v>0</v>
      </c>
      <c r="K67" s="389">
        <f>確報【12月】!$O$33</f>
        <v>0</v>
      </c>
      <c r="L67" s="389">
        <f>確報【１月】!$O$33</f>
        <v>0</v>
      </c>
      <c r="M67" s="389">
        <f>確報【２月】!$O$33</f>
        <v>0</v>
      </c>
      <c r="N67" s="389">
        <f>確報【３月】!$O$33</f>
        <v>0</v>
      </c>
      <c r="O67" s="389">
        <f>確報【４月】!$O$33</f>
        <v>0</v>
      </c>
      <c r="P67" s="389">
        <f>確報【５月】!$O$33</f>
        <v>0</v>
      </c>
      <c r="Q67" s="414">
        <f t="shared" si="2"/>
        <v>0</v>
      </c>
    </row>
    <row r="68" spans="1:17">
      <c r="A68" s="1100"/>
      <c r="B68" s="1103"/>
      <c r="C68" s="339" t="s">
        <v>16715</v>
      </c>
      <c r="D68" s="340" t="s">
        <v>315</v>
      </c>
      <c r="E68" s="389">
        <f>確報【６月】!$O$33</f>
        <v>0</v>
      </c>
      <c r="F68" s="389">
        <f>確報【7月】!$O$33</f>
        <v>0</v>
      </c>
      <c r="G68" s="389">
        <f>確報【8月】!$O$34</f>
        <v>0</v>
      </c>
      <c r="H68" s="389">
        <f>確報【9月】!$O$34</f>
        <v>0</v>
      </c>
      <c r="I68" s="389">
        <f>確報【10月】!$O$34</f>
        <v>0</v>
      </c>
      <c r="J68" s="389">
        <f>確報【11月】!$O$34</f>
        <v>0</v>
      </c>
      <c r="K68" s="389">
        <f>確報【12月】!$O$34</f>
        <v>0</v>
      </c>
      <c r="L68" s="389">
        <f>確報【１月】!$O$34</f>
        <v>0</v>
      </c>
      <c r="M68" s="389">
        <f>確報【２月】!$O$34</f>
        <v>0</v>
      </c>
      <c r="N68" s="389">
        <f>確報【３月】!$O$34</f>
        <v>0</v>
      </c>
      <c r="O68" s="389">
        <f>確報【４月】!$O$34</f>
        <v>0</v>
      </c>
      <c r="P68" s="389">
        <f>確報【５月】!$O$34</f>
        <v>0</v>
      </c>
      <c r="Q68" s="414">
        <f t="shared" si="2"/>
        <v>0</v>
      </c>
    </row>
    <row r="69" spans="1:17" ht="19.5" thickBot="1">
      <c r="A69" s="1100"/>
      <c r="B69" s="1103"/>
      <c r="C69" s="339" t="s">
        <v>16509</v>
      </c>
      <c r="D69" s="340"/>
      <c r="E69" s="389">
        <f>確報【６月】!$O$34</f>
        <v>0</v>
      </c>
      <c r="F69" s="389">
        <f>確報【7月】!$O$34</f>
        <v>0</v>
      </c>
      <c r="G69" s="389">
        <f>確報【8月】!$O$35</f>
        <v>0</v>
      </c>
      <c r="H69" s="389">
        <f>確報【9月】!$O$35</f>
        <v>0</v>
      </c>
      <c r="I69" s="389">
        <f>確報【10月】!$O$35</f>
        <v>0</v>
      </c>
      <c r="J69" s="389">
        <f>確報【11月】!$O$35</f>
        <v>0</v>
      </c>
      <c r="K69" s="389">
        <f>確報【12月】!$O$35</f>
        <v>0</v>
      </c>
      <c r="L69" s="389">
        <f>確報【１月】!$O$35</f>
        <v>0</v>
      </c>
      <c r="M69" s="389">
        <f>確報【２月】!$O$35</f>
        <v>0</v>
      </c>
      <c r="N69" s="389">
        <f>確報【３月】!$O$35</f>
        <v>0</v>
      </c>
      <c r="O69" s="389">
        <f>確報【４月】!$O$35</f>
        <v>0</v>
      </c>
      <c r="P69" s="389">
        <f>確報【５月】!$O$35</f>
        <v>0</v>
      </c>
      <c r="Q69" s="417">
        <f t="shared" si="2"/>
        <v>0</v>
      </c>
    </row>
    <row r="70" spans="1:17" ht="19.5" thickBot="1">
      <c r="A70" s="1100"/>
      <c r="B70" s="1103"/>
      <c r="C70" s="344" t="s">
        <v>16559</v>
      </c>
      <c r="D70" s="345" t="s">
        <v>290</v>
      </c>
      <c r="E70" s="388">
        <f>確報【６月】!$O$69</f>
        <v>0</v>
      </c>
      <c r="F70" s="388">
        <f>確報【7月】!$O$69</f>
        <v>0</v>
      </c>
      <c r="G70" s="388">
        <f>確報【8月】!$O$70</f>
        <v>0</v>
      </c>
      <c r="H70" s="388">
        <f>確報【9月】!$O$70</f>
        <v>0</v>
      </c>
      <c r="I70" s="388">
        <f>確報【10月】!$O$70</f>
        <v>0</v>
      </c>
      <c r="J70" s="388">
        <f>確報【11月】!$O$70</f>
        <v>0</v>
      </c>
      <c r="K70" s="388">
        <f>確報【12月】!$O$70</f>
        <v>0</v>
      </c>
      <c r="L70" s="388">
        <f>確報【１月】!$O$70</f>
        <v>0</v>
      </c>
      <c r="M70" s="388">
        <f>確報【２月】!$O$70</f>
        <v>0</v>
      </c>
      <c r="N70" s="388">
        <f>確報【３月】!$O$70</f>
        <v>0</v>
      </c>
      <c r="O70" s="388">
        <f>確報【４月】!$O$70</f>
        <v>0</v>
      </c>
      <c r="P70" s="388">
        <f>確報【５月】!$O$70</f>
        <v>0</v>
      </c>
      <c r="Q70" s="415">
        <f t="shared" si="2"/>
        <v>0</v>
      </c>
    </row>
    <row r="71" spans="1:17">
      <c r="A71" s="1100"/>
      <c r="B71" s="1103"/>
      <c r="C71" s="346" t="s">
        <v>16561</v>
      </c>
      <c r="D71" s="338">
        <v>100</v>
      </c>
      <c r="E71" s="389">
        <f>確報【６月】!$O$70</f>
        <v>294978</v>
      </c>
      <c r="F71" s="389">
        <f>確報【7月】!$O$70</f>
        <v>101283</v>
      </c>
      <c r="G71" s="389">
        <f>確報【8月】!$O$71</f>
        <v>0</v>
      </c>
      <c r="H71" s="389">
        <f>確報【9月】!$O$71</f>
        <v>185372</v>
      </c>
      <c r="I71" s="389">
        <f>確報【10月】!$O$71</f>
        <v>82336</v>
      </c>
      <c r="J71" s="389">
        <f>確報【11月】!$O$71</f>
        <v>0</v>
      </c>
      <c r="K71" s="389">
        <f>確報【12月】!$O$71</f>
        <v>0</v>
      </c>
      <c r="L71" s="389">
        <f>確報【１月】!$O$71</f>
        <v>0</v>
      </c>
      <c r="M71" s="389">
        <f>確報【２月】!$O$71</f>
        <v>0</v>
      </c>
      <c r="N71" s="389">
        <f>確報【３月】!$O$71</f>
        <v>0</v>
      </c>
      <c r="O71" s="389">
        <f>確報【４月】!$O$71</f>
        <v>0</v>
      </c>
      <c r="P71" s="389">
        <f>確報【５月】!$O$71</f>
        <v>0</v>
      </c>
      <c r="Q71" s="416">
        <f t="shared" si="2"/>
        <v>663969</v>
      </c>
    </row>
    <row r="72" spans="1:17">
      <c r="A72" s="1100"/>
      <c r="B72" s="1103"/>
      <c r="C72" s="339" t="s">
        <v>16562</v>
      </c>
      <c r="D72" s="340">
        <v>101</v>
      </c>
      <c r="E72" s="387">
        <f>確報【６月】!$O$71</f>
        <v>4902311.8100000005</v>
      </c>
      <c r="F72" s="387">
        <f>確報【7月】!$O$71</f>
        <v>3992129</v>
      </c>
      <c r="G72" s="387">
        <f>確報【8月】!$O$72</f>
        <v>3125100</v>
      </c>
      <c r="H72" s="387">
        <f>確報【9月】!$O$72</f>
        <v>3293141</v>
      </c>
      <c r="I72" s="387">
        <f>確報【10月】!$O$72</f>
        <v>4149724</v>
      </c>
      <c r="J72" s="387">
        <f>確報【11月】!$O$72</f>
        <v>2901959</v>
      </c>
      <c r="K72" s="387">
        <f>確報【12月】!$O$72</f>
        <v>1094468</v>
      </c>
      <c r="L72" s="387">
        <f>確報【１月】!$O$72</f>
        <v>757782</v>
      </c>
      <c r="M72" s="387">
        <f>確報【２月】!$O$72</f>
        <v>2338584</v>
      </c>
      <c r="N72" s="387">
        <f>確報【３月】!$O$72</f>
        <v>0</v>
      </c>
      <c r="O72" s="387">
        <f>確報【４月】!$O$72</f>
        <v>0</v>
      </c>
      <c r="P72" s="387">
        <f>確報【５月】!$O$72</f>
        <v>0</v>
      </c>
      <c r="Q72" s="414">
        <f t="shared" si="2"/>
        <v>26555198.810000002</v>
      </c>
    </row>
    <row r="73" spans="1:17" ht="19.5" thickBot="1">
      <c r="A73" s="1100"/>
      <c r="B73" s="1103"/>
      <c r="C73" s="347" t="s">
        <v>16563</v>
      </c>
      <c r="D73" s="348">
        <v>103</v>
      </c>
      <c r="E73" s="390">
        <f>確報【６月】!$O$72</f>
        <v>0</v>
      </c>
      <c r="F73" s="390">
        <f>確報【7月】!$O$72</f>
        <v>0</v>
      </c>
      <c r="G73" s="390">
        <f>確報【8月】!$O$73</f>
        <v>0</v>
      </c>
      <c r="H73" s="390">
        <f>確報【9月】!$O$73</f>
        <v>0</v>
      </c>
      <c r="I73" s="390">
        <f>確報【10月】!$O$73</f>
        <v>0</v>
      </c>
      <c r="J73" s="390">
        <f>確報【11月】!$O$73</f>
        <v>0</v>
      </c>
      <c r="K73" s="390">
        <f>確報【12月】!$O$73</f>
        <v>0</v>
      </c>
      <c r="L73" s="390">
        <f>確報【１月】!$O$73</f>
        <v>0</v>
      </c>
      <c r="M73" s="390">
        <f>確報【２月】!$O$73</f>
        <v>0</v>
      </c>
      <c r="N73" s="390">
        <f>確報【３月】!$O$73</f>
        <v>0</v>
      </c>
      <c r="O73" s="390">
        <f>確報【４月】!$O$73</f>
        <v>0</v>
      </c>
      <c r="P73" s="390">
        <f>確報【５月】!$O$73</f>
        <v>0</v>
      </c>
      <c r="Q73" s="417">
        <f t="shared" si="2"/>
        <v>0</v>
      </c>
    </row>
    <row r="74" spans="1:17">
      <c r="A74" s="1100"/>
      <c r="B74" s="1103"/>
      <c r="C74" s="346" t="s">
        <v>16564</v>
      </c>
      <c r="D74" s="338">
        <v>201</v>
      </c>
      <c r="E74" s="386">
        <f>確報【６月】!$O$73</f>
        <v>0</v>
      </c>
      <c r="F74" s="386">
        <f>確報【7月】!$O$73</f>
        <v>0</v>
      </c>
      <c r="G74" s="386">
        <f>確報【8月】!$O$74</f>
        <v>0</v>
      </c>
      <c r="H74" s="386">
        <f>確報【9月】!$O$74</f>
        <v>0</v>
      </c>
      <c r="I74" s="386">
        <f>確報【10月】!$O$74</f>
        <v>0</v>
      </c>
      <c r="J74" s="386">
        <f>確報【11月】!$O$74</f>
        <v>0</v>
      </c>
      <c r="K74" s="386">
        <f>確報【12月】!$O$74</f>
        <v>0</v>
      </c>
      <c r="L74" s="386">
        <f>確報【１月】!$O$74</f>
        <v>0</v>
      </c>
      <c r="M74" s="386">
        <f>確報【２月】!$O$74</f>
        <v>0</v>
      </c>
      <c r="N74" s="386">
        <f>確報【３月】!$O$74</f>
        <v>0</v>
      </c>
      <c r="O74" s="386">
        <f>確報【４月】!$O$74</f>
        <v>0</v>
      </c>
      <c r="P74" s="386">
        <f>確報【５月】!$O$74</f>
        <v>0</v>
      </c>
      <c r="Q74" s="413">
        <f t="shared" si="2"/>
        <v>0</v>
      </c>
    </row>
    <row r="75" spans="1:17">
      <c r="A75" s="1100"/>
      <c r="B75" s="1103"/>
      <c r="C75" s="339" t="s">
        <v>16505</v>
      </c>
      <c r="D75" s="340">
        <v>202</v>
      </c>
      <c r="E75" s="387">
        <f>確報【６月】!$O$74</f>
        <v>0</v>
      </c>
      <c r="F75" s="387">
        <f>確報【7月】!$O$74</f>
        <v>0</v>
      </c>
      <c r="G75" s="387">
        <f>確報【8月】!$O$75</f>
        <v>0</v>
      </c>
      <c r="H75" s="387">
        <f>確報【9月】!$O$75</f>
        <v>0</v>
      </c>
      <c r="I75" s="387">
        <f>確報【10月】!$O$75</f>
        <v>0</v>
      </c>
      <c r="J75" s="387">
        <f>確報【11月】!$O$75</f>
        <v>0</v>
      </c>
      <c r="K75" s="387">
        <f>確報【12月】!$O$75</f>
        <v>0</v>
      </c>
      <c r="L75" s="387">
        <f>確報【１月】!$O$75</f>
        <v>0</v>
      </c>
      <c r="M75" s="387">
        <f>確報【２月】!$O$75</f>
        <v>0</v>
      </c>
      <c r="N75" s="387">
        <f>確報【３月】!$O$75</f>
        <v>0</v>
      </c>
      <c r="O75" s="387">
        <f>確報【４月】!$O$75</f>
        <v>0</v>
      </c>
      <c r="P75" s="387">
        <f>確報【５月】!$O$75</f>
        <v>0</v>
      </c>
      <c r="Q75" s="414">
        <f t="shared" si="2"/>
        <v>0</v>
      </c>
    </row>
    <row r="76" spans="1:17" ht="19.5" thickBot="1">
      <c r="A76" s="1100"/>
      <c r="B76" s="1104"/>
      <c r="C76" s="349" t="s">
        <v>16565</v>
      </c>
      <c r="D76" s="350">
        <v>203</v>
      </c>
      <c r="E76" s="391">
        <f>確報【６月】!$O$75</f>
        <v>0</v>
      </c>
      <c r="F76" s="391">
        <f>確報【7月】!$O$75</f>
        <v>0</v>
      </c>
      <c r="G76" s="391">
        <f>確報【8月】!$O$76</f>
        <v>0</v>
      </c>
      <c r="H76" s="391">
        <f>確報【9月】!$O$76</f>
        <v>0</v>
      </c>
      <c r="I76" s="391">
        <f>確報【10月】!$O$76</f>
        <v>0</v>
      </c>
      <c r="J76" s="391">
        <f>確報【11月】!$O$76</f>
        <v>0</v>
      </c>
      <c r="K76" s="391">
        <f>確報【12月】!$O$76</f>
        <v>0</v>
      </c>
      <c r="L76" s="391">
        <f>確報【１月】!$O$76</f>
        <v>0</v>
      </c>
      <c r="M76" s="391">
        <f>確報【２月】!$O$76</f>
        <v>0</v>
      </c>
      <c r="N76" s="391">
        <f>確報【３月】!$O$76</f>
        <v>0</v>
      </c>
      <c r="O76" s="391">
        <f>確報【４月】!$O$76</f>
        <v>0</v>
      </c>
      <c r="P76" s="391">
        <f>確報【５月】!$O$76</f>
        <v>0</v>
      </c>
      <c r="Q76" s="418">
        <f t="shared" si="2"/>
        <v>0</v>
      </c>
    </row>
    <row r="77" spans="1:17" ht="20.25" thickTop="1" thickBot="1">
      <c r="A77" s="1100"/>
      <c r="B77" s="726"/>
      <c r="C77" s="355" t="s">
        <v>16731</v>
      </c>
      <c r="D77" s="356"/>
      <c r="E77" s="396">
        <f t="shared" ref="E77:P77" si="3">SUM(E2:E76)</f>
        <v>28620452.810000002</v>
      </c>
      <c r="F77" s="396">
        <f t="shared" si="3"/>
        <v>29713827.289999999</v>
      </c>
      <c r="G77" s="396">
        <f t="shared" si="3"/>
        <v>23096299</v>
      </c>
      <c r="H77" s="396">
        <f t="shared" si="3"/>
        <v>25316088</v>
      </c>
      <c r="I77" s="396">
        <f t="shared" si="3"/>
        <v>30263619</v>
      </c>
      <c r="J77" s="396">
        <f t="shared" si="3"/>
        <v>34173552.799999997</v>
      </c>
      <c r="K77" s="396">
        <f t="shared" si="3"/>
        <v>24133102</v>
      </c>
      <c r="L77" s="396">
        <f t="shared" si="3"/>
        <v>28065320</v>
      </c>
      <c r="M77" s="396">
        <f t="shared" si="3"/>
        <v>28905699</v>
      </c>
      <c r="N77" s="396">
        <f t="shared" si="3"/>
        <v>0</v>
      </c>
      <c r="O77" s="396">
        <f t="shared" si="3"/>
        <v>0</v>
      </c>
      <c r="P77" s="396">
        <f t="shared" si="3"/>
        <v>0</v>
      </c>
      <c r="Q77" s="419">
        <f t="shared" si="2"/>
        <v>252287959.89999998</v>
      </c>
    </row>
    <row r="78" spans="1:17" ht="19.5" thickTop="1">
      <c r="A78" s="1100"/>
      <c r="B78" s="1111"/>
      <c r="C78" s="260" t="s">
        <v>16636</v>
      </c>
      <c r="D78" s="110">
        <v>301</v>
      </c>
      <c r="E78" s="392">
        <f>確報【６月】!$I$77+確報【６月】!$K$77+確報【６月】!$M$77+確報【６月】!$O$77</f>
        <v>0</v>
      </c>
      <c r="F78" s="392">
        <f>確報【7月】!$I$77+確報【7月】!$K$77+確報【7月】!$M$77+確報【7月】!$O$77</f>
        <v>0</v>
      </c>
      <c r="G78" s="392">
        <f>確報【8月】!$I$78+確報【8月】!$K$78+確報【8月】!$M$78+確報【8月】!$O$78</f>
        <v>516860</v>
      </c>
      <c r="H78" s="392">
        <f>確報【9月】!$I$78+確報【9月】!$K$78+確報【9月】!$M$78+確報【9月】!$O$78</f>
        <v>434548</v>
      </c>
      <c r="I78" s="392">
        <f>確報【10月】!$I$78+確報【10月】!$K$78+確報【10月】!$M$78+確報【10月】!$O$78</f>
        <v>643253</v>
      </c>
      <c r="J78" s="392">
        <f>確報【11月】!$I$78+確報【11月】!$K$78+確報【11月】!$M$78+確報【11月】!$O$78</f>
        <v>405546</v>
      </c>
      <c r="K78" s="392">
        <f>確報【12月】!$I$78+確報【12月】!$K$78+確報【12月】!$M$78+確報【12月】!$O$78</f>
        <v>0</v>
      </c>
      <c r="L78" s="392">
        <f>確報【１月】!$I$78+確報【１月】!$K$78+確報【１月】!$M$78+確報【１月】!$O$78</f>
        <v>0</v>
      </c>
      <c r="M78" s="392">
        <f>確報【２月】!$I$78+確報【２月】!$K$78+確報【２月】!$M$78+確報【２月】!$O$78</f>
        <v>0</v>
      </c>
      <c r="N78" s="392">
        <f>確報【３月】!$I$78+確報【３月】!$K$78+確報【３月】!$M$78+確報【３月】!$O$78</f>
        <v>0</v>
      </c>
      <c r="O78" s="392">
        <f>確報【４月】!$I$78+確報【４月】!$K$78+確報【４月】!$M$78+確報【４月】!$O$78</f>
        <v>0</v>
      </c>
      <c r="P78" s="392">
        <f>確報【５月】!$I$78+確報【５月】!$K$78+確報【５月】!$M$78+確報【５月】!$O$78</f>
        <v>0</v>
      </c>
      <c r="Q78" s="420">
        <f t="shared" si="2"/>
        <v>2000207</v>
      </c>
    </row>
    <row r="79" spans="1:17">
      <c r="A79" s="1100"/>
      <c r="B79" s="1112"/>
      <c r="C79" s="259" t="s">
        <v>16637</v>
      </c>
      <c r="D79" s="62">
        <v>302</v>
      </c>
      <c r="E79" s="387">
        <f>確報【６月】!$I$78+確報【６月】!$K$78+確報【６月】!$M$78+確報【６月】!$O$78</f>
        <v>0</v>
      </c>
      <c r="F79" s="387">
        <f>確報【7月】!$I$78+確報【7月】!$K$78+確報【7月】!$M$78+確報【7月】!$O$78</f>
        <v>0</v>
      </c>
      <c r="G79" s="387">
        <f>確報【8月】!$I$79+確報【8月】!$K$79+確報【8月】!$M$79+確報【8月】!$O$79</f>
        <v>0</v>
      </c>
      <c r="H79" s="387">
        <f>確報【9月】!$I$79+確報【9月】!$K$79+確報【9月】!$M$79+確報【9月】!$O$79</f>
        <v>0</v>
      </c>
      <c r="I79" s="387">
        <f>確報【10月】!$I$79+確報【10月】!$K$79+確報【10月】!$M$79+確報【10月】!$O$79</f>
        <v>0</v>
      </c>
      <c r="J79" s="387">
        <f>確報【11月】!$I$79+確報【11月】!$K$79+確報【11月】!$M$79+確報【11月】!$O$79</f>
        <v>0</v>
      </c>
      <c r="K79" s="387">
        <f>確報【12月】!$I$79+確報【12月】!$K$79+確報【12月】!$M$79+確報【12月】!$O$79</f>
        <v>0</v>
      </c>
      <c r="L79" s="387">
        <f>確報【１月】!$I$79+確報【１月】!$K$79+確報【１月】!$M$79+確報【１月】!$O$79</f>
        <v>0</v>
      </c>
      <c r="M79" s="387">
        <f>確報【２月】!$I$79+確報【２月】!$K$79+確報【２月】!$M$79+確報【２月】!$O$79</f>
        <v>0</v>
      </c>
      <c r="N79" s="387">
        <f>確報【３月】!$I$79+確報【３月】!$K$79+確報【３月】!$M$79+確報【３月】!$O$79</f>
        <v>0</v>
      </c>
      <c r="O79" s="387">
        <f>確報【４月】!$I$79+確報【４月】!$K$79+確報【４月】!$M$79+確報【４月】!$O$79</f>
        <v>0</v>
      </c>
      <c r="P79" s="387">
        <f>確報【５月】!$I$79+確報【５月】!$K$79+確報【５月】!$M$79+確報【５月】!$O$79</f>
        <v>0</v>
      </c>
      <c r="Q79" s="414">
        <f t="shared" si="2"/>
        <v>0</v>
      </c>
    </row>
    <row r="80" spans="1:17">
      <c r="A80" s="1100"/>
      <c r="B80" s="1112"/>
      <c r="C80" s="259" t="s">
        <v>16638</v>
      </c>
      <c r="D80" s="62">
        <v>303</v>
      </c>
      <c r="E80" s="387">
        <f>確報【６月】!$I$79+確報【６月】!$K$79+確報【６月】!$M$79+確報【６月】!$O$79</f>
        <v>0</v>
      </c>
      <c r="F80" s="387">
        <f>確報【7月】!$I$79+確報【7月】!$K$79+確報【7月】!$M$79+確報【7月】!$O$79</f>
        <v>0</v>
      </c>
      <c r="G80" s="387">
        <f>確報【8月】!$I$80+確報【8月】!$K$80+確報【8月】!$M$80+確報【8月】!$O$80</f>
        <v>0</v>
      </c>
      <c r="H80" s="387">
        <f>確報【9月】!$I$80+確報【9月】!$K$80+確報【9月】!$M$80+確報【9月】!$O$80</f>
        <v>0</v>
      </c>
      <c r="I80" s="387">
        <f>確報【10月】!$I$80+確報【10月】!$K$80+確報【10月】!$M$80+確報【10月】!$O$80</f>
        <v>0</v>
      </c>
      <c r="J80" s="387">
        <f>確報【11月】!$I$80+確報【11月】!$K$80+確報【11月】!$M$80+確報【11月】!$O$80</f>
        <v>0</v>
      </c>
      <c r="K80" s="387">
        <f>確報【12月】!$I$80+確報【12月】!$K$80+確報【12月】!$M$80+確報【12月】!$O$80</f>
        <v>0</v>
      </c>
      <c r="L80" s="387">
        <f>確報【１月】!$I$80+確報【１月】!$K$80+確報【１月】!$M$80+確報【１月】!$O$80</f>
        <v>0</v>
      </c>
      <c r="M80" s="387">
        <f>確報【２月】!$I$80+確報【２月】!$K$80+確報【２月】!$M$80+確報【２月】!$O$80</f>
        <v>0</v>
      </c>
      <c r="N80" s="387">
        <f>確報【３月】!$I$80+確報【３月】!$K$80+確報【３月】!$M$80+確報【３月】!$O$80</f>
        <v>0</v>
      </c>
      <c r="O80" s="387">
        <f>確報【４月】!$I$80+確報【４月】!$K$80+確報【４月】!$M$80+確報【４月】!$O$80</f>
        <v>0</v>
      </c>
      <c r="P80" s="387">
        <f>確報【５月】!$I$80+確報【５月】!$K$80+確報【５月】!$M$80+確報【５月】!$O$80</f>
        <v>0</v>
      </c>
      <c r="Q80" s="414">
        <f t="shared" si="2"/>
        <v>0</v>
      </c>
    </row>
    <row r="81" spans="1:17" ht="19.5" thickBot="1">
      <c r="A81" s="1100"/>
      <c r="B81" s="1113"/>
      <c r="C81" s="258" t="s">
        <v>3641</v>
      </c>
      <c r="D81" s="56">
        <v>304</v>
      </c>
      <c r="E81" s="391">
        <f>確報【６月】!$I$80+確報【６月】!$K$80+確報【６月】!$M$80+確報【６月】!$O$80</f>
        <v>0</v>
      </c>
      <c r="F81" s="391">
        <f>確報【7月】!$I$80+確報【7月】!$K$80+確報【7月】!$M$80+確報【7月】!$O$80</f>
        <v>0</v>
      </c>
      <c r="G81" s="391">
        <f>確報【8月】!$I$81+確報【8月】!$K$81+確報【8月】!$M$81+確報【8月】!$O$81</f>
        <v>0</v>
      </c>
      <c r="H81" s="391">
        <f>確報【9月】!$I$81+確報【9月】!$K$81+確報【9月】!$M$81+確報【9月】!$O$81</f>
        <v>0</v>
      </c>
      <c r="I81" s="391">
        <f>確報【10月】!$I$81+確報【10月】!$K$81+確報【10月】!$M$81+確報【10月】!$O$81</f>
        <v>0</v>
      </c>
      <c r="J81" s="391">
        <f>確報【11月】!$I$81+確報【11月】!$K$81+確報【11月】!$M$81+確報【11月】!$O$81</f>
        <v>0</v>
      </c>
      <c r="K81" s="391">
        <f>確報【12月】!$I$81+確報【12月】!$K$81+確報【12月】!$M$81+確報【12月】!$O$81</f>
        <v>0</v>
      </c>
      <c r="L81" s="391">
        <f>確報【１月】!$I$81+確報【１月】!$K$81+確報【１月】!$M$81+確報【１月】!$O$81</f>
        <v>0</v>
      </c>
      <c r="M81" s="391">
        <f>確報【２月】!$I$81+確報【２月】!$K$81+確報【２月】!$M$81+確報【２月】!$O$81</f>
        <v>0</v>
      </c>
      <c r="N81" s="391">
        <f>確報【３月】!$I$81+確報【３月】!$K$81+確報【３月】!$M$81+確報【３月】!$O$81</f>
        <v>0</v>
      </c>
      <c r="O81" s="391">
        <f>確報【４月】!$I$81+確報【４月】!$K$81+確報【４月】!$M$81+確報【４月】!$O$81</f>
        <v>0</v>
      </c>
      <c r="P81" s="391">
        <f>確報【５月】!$I$81+確報【５月】!$K$81+確報【５月】!$M$81+確報【５月】!$O$81</f>
        <v>0</v>
      </c>
      <c r="Q81" s="418">
        <f t="shared" si="2"/>
        <v>0</v>
      </c>
    </row>
    <row r="82" spans="1:17" ht="19.5" thickTop="1">
      <c r="A82" s="1100"/>
      <c r="B82" s="727"/>
      <c r="C82" s="358" t="s">
        <v>16613</v>
      </c>
      <c r="D82" s="359"/>
      <c r="E82" s="398">
        <f t="shared" ref="E82:P82" si="4">SUM(E77:E81)</f>
        <v>28620452.810000002</v>
      </c>
      <c r="F82" s="398">
        <f t="shared" si="4"/>
        <v>29713827.289999999</v>
      </c>
      <c r="G82" s="398">
        <f t="shared" si="4"/>
        <v>23613159</v>
      </c>
      <c r="H82" s="398">
        <f t="shared" si="4"/>
        <v>25750636</v>
      </c>
      <c r="I82" s="398">
        <f t="shared" si="4"/>
        <v>30906872</v>
      </c>
      <c r="J82" s="398">
        <f t="shared" si="4"/>
        <v>34579098.799999997</v>
      </c>
      <c r="K82" s="398">
        <f t="shared" si="4"/>
        <v>24133102</v>
      </c>
      <c r="L82" s="398">
        <f t="shared" si="4"/>
        <v>28065320</v>
      </c>
      <c r="M82" s="398">
        <f t="shared" si="4"/>
        <v>28905699</v>
      </c>
      <c r="N82" s="398">
        <f t="shared" si="4"/>
        <v>0</v>
      </c>
      <c r="O82" s="398">
        <f t="shared" si="4"/>
        <v>0</v>
      </c>
      <c r="P82" s="398">
        <f t="shared" si="4"/>
        <v>0</v>
      </c>
      <c r="Q82" s="421">
        <f t="shared" si="2"/>
        <v>254288166.89999998</v>
      </c>
    </row>
    <row r="83" spans="1:17" ht="19.5" thickBot="1">
      <c r="A83" s="1100"/>
      <c r="B83" s="728"/>
      <c r="C83" s="360" t="s">
        <v>16641</v>
      </c>
      <c r="D83" s="361"/>
      <c r="E83" s="400">
        <f>確報【６月】!$H$83</f>
        <v>0</v>
      </c>
      <c r="F83" s="400">
        <f>確報【7月】!$H$83</f>
        <v>237593</v>
      </c>
      <c r="G83" s="400">
        <f>確報【8月】!$H$84</f>
        <v>0</v>
      </c>
      <c r="H83" s="400">
        <f>確報【9月】!$H$84</f>
        <v>-184751</v>
      </c>
      <c r="I83" s="400">
        <f>確報【10月】!$H$84</f>
        <v>-174946</v>
      </c>
      <c r="J83" s="400">
        <f>確報【11月】!$H$84</f>
        <v>-2030946</v>
      </c>
      <c r="K83" s="400">
        <f>確報【12月】!$H$84</f>
        <v>-1072570</v>
      </c>
      <c r="L83" s="400">
        <f>確報【１月】!$H$84</f>
        <v>242635</v>
      </c>
      <c r="M83" s="400">
        <f>確報【２月】!$H$84</f>
        <v>0</v>
      </c>
      <c r="N83" s="400">
        <f>確報【３月】!$H$84</f>
        <v>0</v>
      </c>
      <c r="O83" s="400">
        <f>確報【４月】!$H$84</f>
        <v>0</v>
      </c>
      <c r="P83" s="400">
        <f>確報【５月】!$H$84</f>
        <v>0</v>
      </c>
      <c r="Q83" s="422">
        <f t="shared" si="2"/>
        <v>-2982985</v>
      </c>
    </row>
    <row r="84" spans="1:17" ht="20.25" thickTop="1" thickBot="1">
      <c r="A84" s="1101"/>
      <c r="B84" s="729"/>
      <c r="C84" s="363" t="s">
        <v>16732</v>
      </c>
      <c r="D84" s="364"/>
      <c r="E84" s="401">
        <f t="shared" ref="E84:P84" si="5">E82+E83</f>
        <v>28620452.810000002</v>
      </c>
      <c r="F84" s="401">
        <f t="shared" si="5"/>
        <v>29951420.289999999</v>
      </c>
      <c r="G84" s="401">
        <f t="shared" si="5"/>
        <v>23613159</v>
      </c>
      <c r="H84" s="401">
        <f t="shared" si="5"/>
        <v>25565885</v>
      </c>
      <c r="I84" s="401">
        <f t="shared" si="5"/>
        <v>30731926</v>
      </c>
      <c r="J84" s="401">
        <f t="shared" si="5"/>
        <v>32548152.799999997</v>
      </c>
      <c r="K84" s="401">
        <f t="shared" si="5"/>
        <v>23060532</v>
      </c>
      <c r="L84" s="401">
        <f t="shared" si="5"/>
        <v>28307955</v>
      </c>
      <c r="M84" s="401">
        <f t="shared" si="5"/>
        <v>28905699</v>
      </c>
      <c r="N84" s="401">
        <f t="shared" si="5"/>
        <v>0</v>
      </c>
      <c r="O84" s="401">
        <f t="shared" si="5"/>
        <v>0</v>
      </c>
      <c r="P84" s="401">
        <f t="shared" si="5"/>
        <v>0</v>
      </c>
      <c r="Q84" s="423">
        <f t="shared" si="2"/>
        <v>251305181.89999998</v>
      </c>
    </row>
    <row r="85" spans="1:17" ht="18.75" customHeight="1" thickBot="1">
      <c r="B85" s="385"/>
      <c r="C85" s="385"/>
      <c r="D85" s="385"/>
      <c r="E85" s="402"/>
      <c r="F85" s="402"/>
      <c r="G85" s="402"/>
      <c r="H85" s="402"/>
      <c r="I85" s="402"/>
      <c r="J85" s="402"/>
      <c r="K85" s="402"/>
      <c r="L85" s="402"/>
      <c r="M85" s="402"/>
      <c r="N85" s="402"/>
      <c r="O85" s="402"/>
      <c r="P85" s="402"/>
      <c r="Q85" s="402"/>
    </row>
    <row r="86" spans="1:17" ht="18.75" customHeight="1">
      <c r="A86" s="1093" t="s">
        <v>16436</v>
      </c>
      <c r="B86" s="1096" t="s">
        <v>16733</v>
      </c>
      <c r="C86" s="337" t="s">
        <v>16480</v>
      </c>
      <c r="D86" s="338" t="s">
        <v>179</v>
      </c>
      <c r="E86" s="386">
        <f>確報【６月】!$Q$6</f>
        <v>0</v>
      </c>
      <c r="F86" s="386">
        <f>確報【7月】!$Q$6</f>
        <v>0</v>
      </c>
      <c r="G86" s="386">
        <f>確報【8月】!$Q$6</f>
        <v>0</v>
      </c>
      <c r="H86" s="386">
        <f>確報【9月】!$Q$6</f>
        <v>0</v>
      </c>
      <c r="I86" s="386">
        <f>確報【10月】!$Q$6</f>
        <v>1461205</v>
      </c>
      <c r="J86" s="386">
        <f>確報【11月】!$Q$6</f>
        <v>2312795</v>
      </c>
      <c r="K86" s="386">
        <f>確報【12月】!$Q$6</f>
        <v>656265</v>
      </c>
      <c r="L86" s="386">
        <f>確報【１月】!$Q$6</f>
        <v>1587814</v>
      </c>
      <c r="M86" s="386">
        <f>確報【２月】!$Q$6</f>
        <v>1667946</v>
      </c>
      <c r="N86" s="386">
        <f>確報【３月】!$Q$6</f>
        <v>0</v>
      </c>
      <c r="O86" s="386">
        <f>確報【４月】!$Q$6</f>
        <v>0</v>
      </c>
      <c r="P86" s="386">
        <f>確報【５月】!$Q$6</f>
        <v>0</v>
      </c>
      <c r="Q86" s="413">
        <f t="shared" si="2"/>
        <v>7686025</v>
      </c>
    </row>
    <row r="87" spans="1:17" ht="18.75" customHeight="1">
      <c r="A87" s="1094"/>
      <c r="B87" s="1097"/>
      <c r="C87" s="339" t="s">
        <v>16482</v>
      </c>
      <c r="D87" s="340" t="s">
        <v>183</v>
      </c>
      <c r="E87" s="387">
        <f>確報【６月】!$Q$7</f>
        <v>0</v>
      </c>
      <c r="F87" s="387">
        <f>確報【7月】!$Q$7</f>
        <v>0</v>
      </c>
      <c r="G87" s="387">
        <f>確報【8月】!$Q$7</f>
        <v>0</v>
      </c>
      <c r="H87" s="387">
        <f>確報【9月】!$Q$7</f>
        <v>0</v>
      </c>
      <c r="I87" s="387">
        <f>確報【10月】!$Q$7</f>
        <v>0</v>
      </c>
      <c r="J87" s="387">
        <f>確報【11月】!$Q$7</f>
        <v>0</v>
      </c>
      <c r="K87" s="387">
        <f>確報【12月】!$Q$7</f>
        <v>0</v>
      </c>
      <c r="L87" s="387">
        <f>確報【１月】!$Q$7</f>
        <v>0</v>
      </c>
      <c r="M87" s="387">
        <f>確報【２月】!$Q$7</f>
        <v>0</v>
      </c>
      <c r="N87" s="387">
        <f>確報【３月】!$Q$7</f>
        <v>0</v>
      </c>
      <c r="O87" s="387">
        <f>確報【４月】!$Q$7</f>
        <v>0</v>
      </c>
      <c r="P87" s="387">
        <f>確報【５月】!$Q$7</f>
        <v>0</v>
      </c>
      <c r="Q87" s="416">
        <f t="shared" ref="Q87:Q92" si="6">SUM(E87:P87)</f>
        <v>0</v>
      </c>
    </row>
    <row r="88" spans="1:17" ht="18.75" customHeight="1">
      <c r="A88" s="1094"/>
      <c r="B88" s="1097"/>
      <c r="C88" s="339" t="s">
        <v>16484</v>
      </c>
      <c r="D88" s="340" t="s">
        <v>192</v>
      </c>
      <c r="E88" s="387">
        <f>確報【６月】!$Q$8</f>
        <v>0</v>
      </c>
      <c r="F88" s="387">
        <f>確報【7月】!$Q$8</f>
        <v>0</v>
      </c>
      <c r="G88" s="387">
        <f>確報【8月】!$Q$8</f>
        <v>0</v>
      </c>
      <c r="H88" s="387">
        <f>確報【9月】!$Q$8</f>
        <v>0</v>
      </c>
      <c r="I88" s="387">
        <f>確報【10月】!$Q$8</f>
        <v>0</v>
      </c>
      <c r="J88" s="387">
        <f>確報【11月】!$Q$8</f>
        <v>0</v>
      </c>
      <c r="K88" s="387">
        <f>確報【12月】!$Q$8</f>
        <v>0</v>
      </c>
      <c r="L88" s="387">
        <f>確報【１月】!$Q$8</f>
        <v>0</v>
      </c>
      <c r="M88" s="387">
        <f>確報【２月】!$Q$8</f>
        <v>0</v>
      </c>
      <c r="N88" s="387">
        <f>確報【３月】!$Q$8</f>
        <v>0</v>
      </c>
      <c r="O88" s="387">
        <f>確報【４月】!$Q$8</f>
        <v>0</v>
      </c>
      <c r="P88" s="387">
        <f>確報【５月】!$Q$8</f>
        <v>0</v>
      </c>
      <c r="Q88" s="416">
        <f t="shared" si="6"/>
        <v>0</v>
      </c>
    </row>
    <row r="89" spans="1:17" ht="18.75" customHeight="1">
      <c r="A89" s="1094"/>
      <c r="B89" s="1097"/>
      <c r="C89" s="339" t="s">
        <v>16486</v>
      </c>
      <c r="D89" s="340" t="s">
        <v>186</v>
      </c>
      <c r="E89" s="387">
        <f>確報【６月】!$Q$9</f>
        <v>0</v>
      </c>
      <c r="F89" s="387">
        <f>確報【7月】!$Q$9</f>
        <v>0</v>
      </c>
      <c r="G89" s="387">
        <f>確報【8月】!$Q$9</f>
        <v>0</v>
      </c>
      <c r="H89" s="387">
        <f>確報【9月】!$Q$9</f>
        <v>0</v>
      </c>
      <c r="I89" s="387">
        <f>確報【10月】!$Q$9</f>
        <v>0</v>
      </c>
      <c r="J89" s="387">
        <f>確報【11月】!$Q$9</f>
        <v>0</v>
      </c>
      <c r="K89" s="387">
        <f>確報【12月】!$Q$9</f>
        <v>0</v>
      </c>
      <c r="L89" s="387">
        <f>確報【１月】!$Q$9</f>
        <v>0</v>
      </c>
      <c r="M89" s="387">
        <f>確報【２月】!$Q$9</f>
        <v>0</v>
      </c>
      <c r="N89" s="387">
        <f>確報【３月】!$Q$9</f>
        <v>0</v>
      </c>
      <c r="O89" s="387">
        <f>確報【４月】!$Q$9</f>
        <v>0</v>
      </c>
      <c r="P89" s="387">
        <f>確報【５月】!$Q$9</f>
        <v>0</v>
      </c>
      <c r="Q89" s="416">
        <f t="shared" si="6"/>
        <v>0</v>
      </c>
    </row>
    <row r="90" spans="1:17" ht="18.75" customHeight="1">
      <c r="A90" s="1094"/>
      <c r="B90" s="1097"/>
      <c r="C90" s="341" t="s">
        <v>16702</v>
      </c>
      <c r="D90" s="774" t="s">
        <v>52</v>
      </c>
      <c r="E90" s="390">
        <f>確報【６月】!$Q$10</f>
        <v>690873</v>
      </c>
      <c r="F90" s="390">
        <f>確報【7月】!$Q$10</f>
        <v>0</v>
      </c>
      <c r="G90" s="390">
        <f>確報【8月】!$Q$10</f>
        <v>0</v>
      </c>
      <c r="H90" s="390">
        <f>確報【9月】!$Q$10</f>
        <v>513636</v>
      </c>
      <c r="I90" s="390">
        <f>確報【10月】!$Q$10</f>
        <v>96205</v>
      </c>
      <c r="J90" s="390">
        <f>確報【11月】!$Q$10</f>
        <v>0</v>
      </c>
      <c r="K90" s="390">
        <f>確報【12月】!$Q$10</f>
        <v>0</v>
      </c>
      <c r="L90" s="390">
        <f>確報【１月】!$Q$10</f>
        <v>0</v>
      </c>
      <c r="M90" s="390">
        <f>確報【２月】!$Q$10</f>
        <v>1025149</v>
      </c>
      <c r="N90" s="390">
        <f>確報【３月】!$Q$10</f>
        <v>0</v>
      </c>
      <c r="O90" s="390">
        <f>確報【４月】!$Q$10</f>
        <v>0</v>
      </c>
      <c r="P90" s="390">
        <f>確報【５月】!$Q$10</f>
        <v>0</v>
      </c>
      <c r="Q90" s="416">
        <f t="shared" si="6"/>
        <v>2325863</v>
      </c>
    </row>
    <row r="91" spans="1:17" ht="18.75" customHeight="1">
      <c r="A91" s="1094"/>
      <c r="B91" s="1097"/>
      <c r="C91" s="775" t="s">
        <v>16703</v>
      </c>
      <c r="D91" s="340" t="s">
        <v>237</v>
      </c>
      <c r="E91" s="387">
        <f>確報【６月】!$Q$11</f>
        <v>0</v>
      </c>
      <c r="F91" s="387">
        <f>確報【7月】!$Q$11</f>
        <v>0</v>
      </c>
      <c r="G91" s="387">
        <f>確報【8月】!$Q$11</f>
        <v>0</v>
      </c>
      <c r="H91" s="387">
        <f>確報【9月】!$Q$11</f>
        <v>0</v>
      </c>
      <c r="I91" s="387">
        <f>確報【10月】!$Q$11</f>
        <v>0</v>
      </c>
      <c r="J91" s="387">
        <f>確報【11月】!$Q$11</f>
        <v>0</v>
      </c>
      <c r="K91" s="387">
        <f>確報【12月】!$Q$11</f>
        <v>0</v>
      </c>
      <c r="L91" s="387">
        <f>確報【１月】!$Q$11</f>
        <v>0</v>
      </c>
      <c r="M91" s="387">
        <f>確報【２月】!$Q$11</f>
        <v>0</v>
      </c>
      <c r="N91" s="387">
        <f>確報【３月】!$Q$11</f>
        <v>0</v>
      </c>
      <c r="O91" s="387">
        <f>確報【４月】!$Q$11</f>
        <v>0</v>
      </c>
      <c r="P91" s="387">
        <f>確報【５月】!$Q$11</f>
        <v>0</v>
      </c>
      <c r="Q91" s="416">
        <f t="shared" si="6"/>
        <v>0</v>
      </c>
    </row>
    <row r="92" spans="1:17" ht="18.75" customHeight="1">
      <c r="A92" s="1094"/>
      <c r="B92" s="1097"/>
      <c r="C92" s="337" t="s">
        <v>16480</v>
      </c>
      <c r="D92" s="393" t="s">
        <v>94</v>
      </c>
      <c r="E92" s="389">
        <f>確報【６月】!$Q$12</f>
        <v>27520263</v>
      </c>
      <c r="F92" s="389">
        <f>確報【7月】!$Q$12</f>
        <v>24538489</v>
      </c>
      <c r="G92" s="389">
        <f>確報【8月】!$Q$12</f>
        <v>22197968</v>
      </c>
      <c r="H92" s="389">
        <f>確報【9月】!$Q$12</f>
        <v>24047471</v>
      </c>
      <c r="I92" s="389">
        <f>確報【10月】!$Q$12</f>
        <v>17432550</v>
      </c>
      <c r="J92" s="389">
        <f>確報【11月】!$Q$12</f>
        <v>20050193</v>
      </c>
      <c r="K92" s="389">
        <f>確報【12月】!$Q$12</f>
        <v>23297792</v>
      </c>
      <c r="L92" s="389">
        <f>確報【１月】!$Q$12</f>
        <v>18873215</v>
      </c>
      <c r="M92" s="389">
        <f>確報【２月】!$Q$12</f>
        <v>17880942</v>
      </c>
      <c r="N92" s="389">
        <f>確報【３月】!$Q$12</f>
        <v>0</v>
      </c>
      <c r="O92" s="389">
        <f>確報【４月】!$Q$12</f>
        <v>0</v>
      </c>
      <c r="P92" s="389">
        <f>確報【５月】!$Q$12</f>
        <v>0</v>
      </c>
      <c r="Q92" s="416">
        <f t="shared" si="6"/>
        <v>195838883</v>
      </c>
    </row>
    <row r="93" spans="1:17">
      <c r="A93" s="1094"/>
      <c r="B93" s="1097"/>
      <c r="C93" s="339" t="s">
        <v>16482</v>
      </c>
      <c r="D93" s="340" t="s">
        <v>220</v>
      </c>
      <c r="E93" s="387">
        <f>確報【６月】!$Q$13</f>
        <v>0</v>
      </c>
      <c r="F93" s="387">
        <f>確報【7月】!$Q$13</f>
        <v>0</v>
      </c>
      <c r="G93" s="387">
        <f>確報【8月】!$Q$13</f>
        <v>0</v>
      </c>
      <c r="H93" s="387">
        <f>確報【9月】!$Q$13</f>
        <v>0</v>
      </c>
      <c r="I93" s="387">
        <f>確報【10月】!$Q$13</f>
        <v>0</v>
      </c>
      <c r="J93" s="387">
        <f>確報【11月】!$Q$13</f>
        <v>0</v>
      </c>
      <c r="K93" s="387">
        <f>確報【12月】!$Q$13</f>
        <v>0</v>
      </c>
      <c r="L93" s="387">
        <f>確報【１月】!$Q$13</f>
        <v>0</v>
      </c>
      <c r="M93" s="387">
        <f>確報【２月】!$Q$13</f>
        <v>0</v>
      </c>
      <c r="N93" s="387">
        <f>確報【３月】!$Q$13</f>
        <v>0</v>
      </c>
      <c r="O93" s="387">
        <f>確報【４月】!$Q$13</f>
        <v>0</v>
      </c>
      <c r="P93" s="387">
        <f>確報【５月】!$Q$13</f>
        <v>0</v>
      </c>
      <c r="Q93" s="414">
        <f t="shared" ref="Q93:Q152" si="7">SUM(E93:P93)</f>
        <v>0</v>
      </c>
    </row>
    <row r="94" spans="1:17">
      <c r="A94" s="1094"/>
      <c r="B94" s="1097"/>
      <c r="C94" s="339" t="s">
        <v>16484</v>
      </c>
      <c r="D94" s="340" t="s">
        <v>224</v>
      </c>
      <c r="E94" s="387">
        <f>確報【６月】!$Q$14</f>
        <v>2018455</v>
      </c>
      <c r="F94" s="387">
        <f>確報【7月】!$Q$14</f>
        <v>2494325</v>
      </c>
      <c r="G94" s="387">
        <f>確報【8月】!$Q$14</f>
        <v>720470</v>
      </c>
      <c r="H94" s="387">
        <f>確報【9月】!$Q$14</f>
        <v>1217943</v>
      </c>
      <c r="I94" s="387">
        <f>確報【10月】!$Q$14</f>
        <v>382696</v>
      </c>
      <c r="J94" s="387">
        <f>確報【11月】!$Q$14</f>
        <v>339108</v>
      </c>
      <c r="K94" s="387">
        <f>確報【12月】!$Q$14</f>
        <v>754880</v>
      </c>
      <c r="L94" s="387">
        <f>確報【１月】!$Q$14</f>
        <v>610727</v>
      </c>
      <c r="M94" s="387">
        <f>確報【２月】!$Q$14</f>
        <v>1265934</v>
      </c>
      <c r="N94" s="387">
        <f>確報【３月】!$Q$14</f>
        <v>0</v>
      </c>
      <c r="O94" s="387">
        <f>確報【４月】!$Q$14</f>
        <v>0</v>
      </c>
      <c r="P94" s="387">
        <f>確報【５月】!$Q$14</f>
        <v>0</v>
      </c>
      <c r="Q94" s="414">
        <f t="shared" si="7"/>
        <v>9804538</v>
      </c>
    </row>
    <row r="95" spans="1:17">
      <c r="A95" s="1094"/>
      <c r="B95" s="1097"/>
      <c r="C95" s="339" t="s">
        <v>16496</v>
      </c>
      <c r="D95" s="340" t="s">
        <v>228</v>
      </c>
      <c r="E95" s="387">
        <f>確報【６月】!$Q$15</f>
        <v>233998</v>
      </c>
      <c r="F95" s="387">
        <f>確報【7月】!$Q$15</f>
        <v>0</v>
      </c>
      <c r="G95" s="387">
        <f>確報【8月】!$Q$15</f>
        <v>0</v>
      </c>
      <c r="H95" s="387">
        <f>確報【9月】!$Q$15</f>
        <v>0</v>
      </c>
      <c r="I95" s="387">
        <f>確報【10月】!$Q$15</f>
        <v>164281</v>
      </c>
      <c r="J95" s="387">
        <f>確報【11月】!$Q$15</f>
        <v>0</v>
      </c>
      <c r="K95" s="387">
        <f>確報【12月】!$Q$15</f>
        <v>65637</v>
      </c>
      <c r="L95" s="387">
        <f>確報【１月】!$Q$15</f>
        <v>0</v>
      </c>
      <c r="M95" s="387">
        <f>確報【２月】!$Q$15</f>
        <v>0</v>
      </c>
      <c r="N95" s="387">
        <f>確報【３月】!$Q$15</f>
        <v>0</v>
      </c>
      <c r="O95" s="387">
        <f>確報【４月】!$Q$15</f>
        <v>0</v>
      </c>
      <c r="P95" s="387">
        <f>確報【５月】!$Q$15</f>
        <v>0</v>
      </c>
      <c r="Q95" s="414">
        <f t="shared" si="7"/>
        <v>463916</v>
      </c>
    </row>
    <row r="96" spans="1:17">
      <c r="A96" s="1094"/>
      <c r="B96" s="1097"/>
      <c r="C96" s="339" t="s">
        <v>16498</v>
      </c>
      <c r="D96" s="340" t="s">
        <v>233</v>
      </c>
      <c r="E96" s="387">
        <f>確報【６月】!$Q$16</f>
        <v>0</v>
      </c>
      <c r="F96" s="387">
        <f>確報【7月】!$Q$16</f>
        <v>0</v>
      </c>
      <c r="G96" s="387">
        <f>確報【8月】!$Q$16</f>
        <v>0</v>
      </c>
      <c r="H96" s="387">
        <f>確報【9月】!$Q$16</f>
        <v>0</v>
      </c>
      <c r="I96" s="387">
        <f>確報【10月】!$Q$16</f>
        <v>0</v>
      </c>
      <c r="J96" s="387">
        <f>確報【11月】!$Q$16</f>
        <v>0</v>
      </c>
      <c r="K96" s="387">
        <f>確報【12月】!$Q$16</f>
        <v>0</v>
      </c>
      <c r="L96" s="387">
        <f>確報【１月】!$Q$16</f>
        <v>0</v>
      </c>
      <c r="M96" s="387">
        <f>確報【２月】!$Q$16</f>
        <v>0</v>
      </c>
      <c r="N96" s="387">
        <f>確報【３月】!$Q$16</f>
        <v>0</v>
      </c>
      <c r="O96" s="387">
        <f>確報【４月】!$Q$16</f>
        <v>0</v>
      </c>
      <c r="P96" s="387">
        <f>確報【５月】!$Q$16</f>
        <v>0</v>
      </c>
      <c r="Q96" s="414">
        <f t="shared" si="7"/>
        <v>0</v>
      </c>
    </row>
    <row r="97" spans="1:17">
      <c r="A97" s="1094"/>
      <c r="B97" s="1097"/>
      <c r="C97" s="339" t="s">
        <v>16704</v>
      </c>
      <c r="D97" s="340" t="s">
        <v>52</v>
      </c>
      <c r="E97" s="387">
        <f>確報【６月】!$Q$17</f>
        <v>7758795</v>
      </c>
      <c r="F97" s="387">
        <f>確報【7月】!$Q$17</f>
        <v>10295829</v>
      </c>
      <c r="G97" s="387">
        <f>確報【8月】!$Q$17</f>
        <v>5256831</v>
      </c>
      <c r="H97" s="387">
        <f>確報【9月】!$Q$17</f>
        <v>12396852</v>
      </c>
      <c r="I97" s="387">
        <f>確報【10月】!$Q$17</f>
        <v>7448176</v>
      </c>
      <c r="J97" s="387">
        <f>確報【11月】!$Q$17</f>
        <v>5516427</v>
      </c>
      <c r="K97" s="387">
        <f>確報【12月】!$Q$17</f>
        <v>9420125</v>
      </c>
      <c r="L97" s="387">
        <f>確報【１月】!$Q$17</f>
        <v>6267198</v>
      </c>
      <c r="M97" s="387">
        <f>確報【２月】!$Q$17</f>
        <v>5856895</v>
      </c>
      <c r="N97" s="387">
        <f>確報【３月】!$Q$17</f>
        <v>0</v>
      </c>
      <c r="O97" s="387">
        <f>確報【４月】!$Q$17</f>
        <v>0</v>
      </c>
      <c r="P97" s="387">
        <f>確報【５月】!$Q$17</f>
        <v>0</v>
      </c>
      <c r="Q97" s="414">
        <f t="shared" si="7"/>
        <v>70217128</v>
      </c>
    </row>
    <row r="98" spans="1:17">
      <c r="A98" s="1094"/>
      <c r="B98" s="1097"/>
      <c r="C98" s="341" t="s">
        <v>16705</v>
      </c>
      <c r="D98" s="340" t="s">
        <v>237</v>
      </c>
      <c r="E98" s="387">
        <f>確報【６月】!$Q$18</f>
        <v>0</v>
      </c>
      <c r="F98" s="387">
        <f>確報【7月】!$Q$18</f>
        <v>0</v>
      </c>
      <c r="G98" s="387">
        <f>確報【8月】!$Q$18</f>
        <v>0</v>
      </c>
      <c r="H98" s="387">
        <f>確報【9月】!$Q$18</f>
        <v>0</v>
      </c>
      <c r="I98" s="387">
        <f>確報【10月】!$Q$18</f>
        <v>0</v>
      </c>
      <c r="J98" s="387">
        <f>確報【11月】!$Q$18</f>
        <v>0</v>
      </c>
      <c r="K98" s="387">
        <f>確報【12月】!$Q$18</f>
        <v>0</v>
      </c>
      <c r="L98" s="387">
        <f>確報【１月】!$Q$18</f>
        <v>0</v>
      </c>
      <c r="M98" s="387">
        <f>確報【２月】!$Q$18</f>
        <v>0</v>
      </c>
      <c r="N98" s="387">
        <f>確報【３月】!$Q$18</f>
        <v>0</v>
      </c>
      <c r="O98" s="387">
        <f>確報【４月】!$Q$18</f>
        <v>0</v>
      </c>
      <c r="P98" s="387">
        <f>確報【５月】!$Q$18</f>
        <v>0</v>
      </c>
      <c r="Q98" s="414">
        <f t="shared" si="7"/>
        <v>0</v>
      </c>
    </row>
    <row r="99" spans="1:17">
      <c r="A99" s="1094"/>
      <c r="B99" s="1097"/>
      <c r="C99" s="725" t="s">
        <v>16501</v>
      </c>
      <c r="D99" s="342" t="s">
        <v>16502</v>
      </c>
      <c r="E99" s="387">
        <f>確報【６月】!$Q$19</f>
        <v>1439813</v>
      </c>
      <c r="F99" s="387">
        <f>確報【7月】!$Q$19</f>
        <v>2140760</v>
      </c>
      <c r="G99" s="387">
        <f>確報【8月】!$Q$19</f>
        <v>1139414</v>
      </c>
      <c r="H99" s="387">
        <f>確報【9月】!$Q$19</f>
        <v>1642370</v>
      </c>
      <c r="I99" s="387">
        <f>確報【10月】!$Q$19</f>
        <v>2333375</v>
      </c>
      <c r="J99" s="387">
        <f>確報【11月】!$Q$19</f>
        <v>1239528</v>
      </c>
      <c r="K99" s="387">
        <f>確報【12月】!$Q$19</f>
        <v>1369570</v>
      </c>
      <c r="L99" s="387">
        <f>確報【１月】!$Q$19</f>
        <v>1131836</v>
      </c>
      <c r="M99" s="387">
        <f>確報【２月】!$Q$19</f>
        <v>1330613</v>
      </c>
      <c r="N99" s="387">
        <f>確報【３月】!$Q$19</f>
        <v>0</v>
      </c>
      <c r="O99" s="387">
        <f>確報【４月】!$Q$19</f>
        <v>0</v>
      </c>
      <c r="P99" s="387">
        <f>確報【５月】!$Q$19</f>
        <v>0</v>
      </c>
      <c r="Q99" s="414">
        <f t="shared" si="7"/>
        <v>13767279</v>
      </c>
    </row>
    <row r="100" spans="1:17">
      <c r="A100" s="1094"/>
      <c r="B100" s="1097"/>
      <c r="C100" s="339" t="s">
        <v>16674</v>
      </c>
      <c r="D100" s="342" t="s">
        <v>2207</v>
      </c>
      <c r="E100" s="387">
        <v>0</v>
      </c>
      <c r="F100" s="387">
        <v>0</v>
      </c>
      <c r="G100" s="387">
        <f>確報【8月】!$Q$20</f>
        <v>1453746</v>
      </c>
      <c r="H100" s="387">
        <f>確報【9月】!$Q$20</f>
        <v>0</v>
      </c>
      <c r="I100" s="387">
        <f>確報【10月】!$Q$20</f>
        <v>0</v>
      </c>
      <c r="J100" s="387">
        <f>確報【11月】!$Q$20</f>
        <v>0</v>
      </c>
      <c r="K100" s="387">
        <f>確報【12月】!$Q$20</f>
        <v>0</v>
      </c>
      <c r="L100" s="387">
        <f>確報【１月】!$Q$20</f>
        <v>0</v>
      </c>
      <c r="M100" s="387">
        <f>確報【２月】!$Q$20</f>
        <v>0</v>
      </c>
      <c r="N100" s="387">
        <f>確報【３月】!$Q$20</f>
        <v>0</v>
      </c>
      <c r="O100" s="387">
        <f>確報【４月】!$Q$20</f>
        <v>0</v>
      </c>
      <c r="P100" s="387">
        <f>確報【５月】!$Q$20</f>
        <v>0</v>
      </c>
      <c r="Q100" s="414">
        <f>SUM(E100:P100)</f>
        <v>1453746</v>
      </c>
    </row>
    <row r="101" spans="1:17">
      <c r="A101" s="1094"/>
      <c r="B101" s="1097"/>
      <c r="C101" s="339" t="s">
        <v>16503</v>
      </c>
      <c r="D101" s="342" t="s">
        <v>16504</v>
      </c>
      <c r="E101" s="387">
        <f>確報【６月】!$Q$20</f>
        <v>0</v>
      </c>
      <c r="F101" s="387">
        <f>確報【7月】!$Q$20</f>
        <v>0</v>
      </c>
      <c r="G101" s="387">
        <f>確報【8月】!$Q$21</f>
        <v>0</v>
      </c>
      <c r="H101" s="387">
        <f>確報【9月】!$Q$21</f>
        <v>0</v>
      </c>
      <c r="I101" s="387">
        <f>確報【10月】!$Q$21</f>
        <v>0</v>
      </c>
      <c r="J101" s="387">
        <f>確報【11月】!$Q$21</f>
        <v>0</v>
      </c>
      <c r="K101" s="387">
        <f>確報【12月】!$Q$21</f>
        <v>0</v>
      </c>
      <c r="L101" s="387">
        <f>確報【１月】!$Q$21</f>
        <v>0</v>
      </c>
      <c r="M101" s="387">
        <f>確報【２月】!$Q$21</f>
        <v>0</v>
      </c>
      <c r="N101" s="387">
        <f>確報【３月】!$Q$21</f>
        <v>0</v>
      </c>
      <c r="O101" s="387">
        <f>確報【４月】!$Q$21</f>
        <v>0</v>
      </c>
      <c r="P101" s="387">
        <f>確報【５月】!$Q$21</f>
        <v>0</v>
      </c>
      <c r="Q101" s="414">
        <f t="shared" si="7"/>
        <v>0</v>
      </c>
    </row>
    <row r="102" spans="1:17">
      <c r="A102" s="1094"/>
      <c r="B102" s="1097"/>
      <c r="C102" s="339" t="s">
        <v>16505</v>
      </c>
      <c r="D102" s="342" t="s">
        <v>16506</v>
      </c>
      <c r="E102" s="387">
        <f>確報【６月】!$Q$21</f>
        <v>0</v>
      </c>
      <c r="F102" s="387">
        <f>確報【7月】!$Q$21</f>
        <v>0</v>
      </c>
      <c r="G102" s="387">
        <f>確報【8月】!$Q$22</f>
        <v>0</v>
      </c>
      <c r="H102" s="387">
        <f>確報【9月】!$Q$22</f>
        <v>0</v>
      </c>
      <c r="I102" s="387">
        <f>確報【10月】!$Q$22</f>
        <v>0</v>
      </c>
      <c r="J102" s="387">
        <f>確報【11月】!$Q$22</f>
        <v>0</v>
      </c>
      <c r="K102" s="387">
        <f>確報【12月】!$Q$22</f>
        <v>0</v>
      </c>
      <c r="L102" s="387">
        <f>確報【１月】!$Q$22</f>
        <v>0</v>
      </c>
      <c r="M102" s="387">
        <f>確報【２月】!$Q$22</f>
        <v>0</v>
      </c>
      <c r="N102" s="387">
        <f>確報【３月】!$Q$22</f>
        <v>0</v>
      </c>
      <c r="O102" s="387">
        <f>確報【４月】!$Q$22</f>
        <v>0</v>
      </c>
      <c r="P102" s="387">
        <f>確報【５月】!$Q$22</f>
        <v>0</v>
      </c>
      <c r="Q102" s="414">
        <f t="shared" si="7"/>
        <v>0</v>
      </c>
    </row>
    <row r="103" spans="1:17">
      <c r="A103" s="1094"/>
      <c r="B103" s="1097"/>
      <c r="C103" s="339" t="s">
        <v>16706</v>
      </c>
      <c r="D103" s="342" t="s">
        <v>16508</v>
      </c>
      <c r="E103" s="387">
        <f>確報【６月】!$Q$22</f>
        <v>307795</v>
      </c>
      <c r="F103" s="387">
        <f>確報【7月】!$Q$22</f>
        <v>0</v>
      </c>
      <c r="G103" s="387">
        <f>確報【8月】!$Q$23</f>
        <v>0</v>
      </c>
      <c r="H103" s="387">
        <f>確報【9月】!$Q$23</f>
        <v>52898</v>
      </c>
      <c r="I103" s="387">
        <f>確報【10月】!$Q$23</f>
        <v>24847</v>
      </c>
      <c r="J103" s="387">
        <f>確報【11月】!$Q$23</f>
        <v>0</v>
      </c>
      <c r="K103" s="387">
        <f>確報【12月】!$Q$23</f>
        <v>0</v>
      </c>
      <c r="L103" s="387">
        <f>確報【１月】!$Q$23</f>
        <v>114559</v>
      </c>
      <c r="M103" s="387">
        <f>確報【２月】!$Q$23</f>
        <v>0</v>
      </c>
      <c r="N103" s="387">
        <f>確報【３月】!$Q$23</f>
        <v>0</v>
      </c>
      <c r="O103" s="387">
        <f>確報【４月】!$Q$23</f>
        <v>0</v>
      </c>
      <c r="P103" s="387">
        <f>確報【５月】!$Q$23</f>
        <v>0</v>
      </c>
      <c r="Q103" s="417">
        <f t="shared" si="7"/>
        <v>500099</v>
      </c>
    </row>
    <row r="104" spans="1:17" ht="19.5" thickBot="1">
      <c r="A104" s="1094"/>
      <c r="B104" s="1097"/>
      <c r="C104" s="339" t="s">
        <v>16509</v>
      </c>
      <c r="D104" s="343" t="s">
        <v>16510</v>
      </c>
      <c r="E104" s="403">
        <f>確報【６月】!$Q$23</f>
        <v>0</v>
      </c>
      <c r="F104" s="403">
        <f>確報【7月】!$Q$23</f>
        <v>0</v>
      </c>
      <c r="G104" s="403">
        <f>確報【8月】!$Q$24</f>
        <v>0</v>
      </c>
      <c r="H104" s="403">
        <f>確報【9月】!$Q$24</f>
        <v>0</v>
      </c>
      <c r="I104" s="403">
        <f>確報【10月】!$Q$24</f>
        <v>0</v>
      </c>
      <c r="J104" s="403">
        <f>確報【11月】!$Q$24</f>
        <v>0</v>
      </c>
      <c r="K104" s="403">
        <f>確報【12月】!$Q$24</f>
        <v>0</v>
      </c>
      <c r="L104" s="403">
        <f>確報【１月】!$Q$24</f>
        <v>0</v>
      </c>
      <c r="M104" s="403">
        <f>確報【２月】!$Q$24</f>
        <v>0</v>
      </c>
      <c r="N104" s="403">
        <f>確報【３月】!$Q$24</f>
        <v>0</v>
      </c>
      <c r="O104" s="403">
        <f>確報【４月】!$Q$24</f>
        <v>0</v>
      </c>
      <c r="P104" s="403">
        <f>確報【５月】!$Q$24</f>
        <v>0</v>
      </c>
      <c r="Q104" s="424">
        <f t="shared" si="7"/>
        <v>0</v>
      </c>
    </row>
    <row r="105" spans="1:17" ht="19.5" thickBot="1">
      <c r="A105" s="1094"/>
      <c r="B105" s="1097"/>
      <c r="C105" s="344" t="s">
        <v>16559</v>
      </c>
      <c r="D105" s="365" t="s">
        <v>290</v>
      </c>
      <c r="E105" s="396">
        <f>確報【６月】!$Q$69</f>
        <v>0</v>
      </c>
      <c r="F105" s="396">
        <f>確報【7月】!$Q$69</f>
        <v>0</v>
      </c>
      <c r="G105" s="396">
        <f>確報【8月】!$Q$70</f>
        <v>0</v>
      </c>
      <c r="H105" s="396">
        <f>確報【9月】!$Q$70</f>
        <v>0</v>
      </c>
      <c r="I105" s="396">
        <f>確報【10月】!$Q$70</f>
        <v>0</v>
      </c>
      <c r="J105" s="396">
        <f>確報【11月】!$Q$70</f>
        <v>0</v>
      </c>
      <c r="K105" s="396">
        <f>確報【12月】!$Q$70</f>
        <v>0</v>
      </c>
      <c r="L105" s="396">
        <f>確報【１月】!$Q$70</f>
        <v>0</v>
      </c>
      <c r="M105" s="396">
        <f>確報【２月】!$Q$70</f>
        <v>251864</v>
      </c>
      <c r="N105" s="396">
        <f>確報【３月】!$Q$70</f>
        <v>0</v>
      </c>
      <c r="O105" s="396">
        <f>確報【４月】!$Q$70</f>
        <v>0</v>
      </c>
      <c r="P105" s="396">
        <f>確報【５月】!$Q$70</f>
        <v>0</v>
      </c>
      <c r="Q105" s="419">
        <f t="shared" si="7"/>
        <v>251864</v>
      </c>
    </row>
    <row r="106" spans="1:17">
      <c r="A106" s="1094"/>
      <c r="B106" s="1097"/>
      <c r="C106" s="346" t="s">
        <v>16561</v>
      </c>
      <c r="D106" s="338">
        <v>100</v>
      </c>
      <c r="E106" s="386">
        <f>確報【６月】!$Q$70</f>
        <v>2621849</v>
      </c>
      <c r="F106" s="386">
        <f>確報【7月】!$Q$70</f>
        <v>3538710</v>
      </c>
      <c r="G106" s="386">
        <f>確報【8月】!$Q$71</f>
        <v>4606552</v>
      </c>
      <c r="H106" s="386">
        <f>確報【9月】!$Q$71</f>
        <v>3996820</v>
      </c>
      <c r="I106" s="386">
        <f>確報【10月】!$Q$71</f>
        <v>4782523</v>
      </c>
      <c r="J106" s="386">
        <f>確報【11月】!$Q$71</f>
        <v>4335128</v>
      </c>
      <c r="K106" s="386">
        <f>確報【12月】!$Q$71</f>
        <v>3962568</v>
      </c>
      <c r="L106" s="386">
        <f>確報【１月】!$Q$71</f>
        <v>4999011</v>
      </c>
      <c r="M106" s="386">
        <f>確報【２月】!$Q$71</f>
        <v>4819898</v>
      </c>
      <c r="N106" s="386">
        <f>確報【３月】!$Q$71</f>
        <v>0</v>
      </c>
      <c r="O106" s="386">
        <f>確報【４月】!$Q$71</f>
        <v>0</v>
      </c>
      <c r="P106" s="386">
        <f>確報【５月】!$Q$71</f>
        <v>0</v>
      </c>
      <c r="Q106" s="413">
        <f t="shared" si="7"/>
        <v>37663059</v>
      </c>
    </row>
    <row r="107" spans="1:17">
      <c r="A107" s="1094"/>
      <c r="B107" s="1097"/>
      <c r="C107" s="339" t="s">
        <v>16562</v>
      </c>
      <c r="D107" s="340">
        <v>101</v>
      </c>
      <c r="E107" s="387">
        <f>確報【６月】!$Q$71</f>
        <v>7754703</v>
      </c>
      <c r="F107" s="387">
        <f>確報【7月】!$Q$71</f>
        <v>6660692</v>
      </c>
      <c r="G107" s="387">
        <f>確報【8月】!$Q$72</f>
        <v>9118912</v>
      </c>
      <c r="H107" s="387">
        <f>確報【9月】!$Q$72</f>
        <v>9023342</v>
      </c>
      <c r="I107" s="387">
        <f>確報【10月】!$Q$72</f>
        <v>7223921.3200000003</v>
      </c>
      <c r="J107" s="387">
        <f>確報【11月】!$Q$72</f>
        <v>6370505</v>
      </c>
      <c r="K107" s="387">
        <f>確報【12月】!$Q$72</f>
        <v>6791121</v>
      </c>
      <c r="L107" s="387">
        <f>確報【１月】!$Q$72</f>
        <v>8227951</v>
      </c>
      <c r="M107" s="387">
        <f>確報【２月】!$Q$72</f>
        <v>6126955</v>
      </c>
      <c r="N107" s="387">
        <f>確報【３月】!$Q$72</f>
        <v>0</v>
      </c>
      <c r="O107" s="387">
        <f>確報【４月】!$Q$72</f>
        <v>0</v>
      </c>
      <c r="P107" s="387">
        <f>確報【５月】!$Q$72</f>
        <v>0</v>
      </c>
      <c r="Q107" s="414">
        <f t="shared" si="7"/>
        <v>67298102.319999993</v>
      </c>
    </row>
    <row r="108" spans="1:17" ht="19.5" thickBot="1">
      <c r="A108" s="1094"/>
      <c r="B108" s="1097"/>
      <c r="C108" s="347" t="s">
        <v>16563</v>
      </c>
      <c r="D108" s="348">
        <v>103</v>
      </c>
      <c r="E108" s="403">
        <f>確報【６月】!$Q$72</f>
        <v>0</v>
      </c>
      <c r="F108" s="403">
        <f>確報【7月】!$Q$72</f>
        <v>353480</v>
      </c>
      <c r="G108" s="403">
        <f>確報【8月】!$Q$73</f>
        <v>184896</v>
      </c>
      <c r="H108" s="403">
        <f>確報【9月】!$Q$73</f>
        <v>11626</v>
      </c>
      <c r="I108" s="403">
        <f>確報【10月】!$Q$73</f>
        <v>0</v>
      </c>
      <c r="J108" s="403">
        <f>確報【11月】!$Q$73</f>
        <v>262132</v>
      </c>
      <c r="K108" s="403">
        <f>確報【12月】!$Q$73</f>
        <v>0</v>
      </c>
      <c r="L108" s="403">
        <f>確報【１月】!$Q$73</f>
        <v>36384</v>
      </c>
      <c r="M108" s="403">
        <f>確報【２月】!$Q$73</f>
        <v>0</v>
      </c>
      <c r="N108" s="403">
        <f>確報【３月】!$Q$73</f>
        <v>0</v>
      </c>
      <c r="O108" s="403">
        <f>確報【４月】!$Q$73</f>
        <v>0</v>
      </c>
      <c r="P108" s="403">
        <f>確報【５月】!$Q$73</f>
        <v>0</v>
      </c>
      <c r="Q108" s="424">
        <f t="shared" si="7"/>
        <v>848518</v>
      </c>
    </row>
    <row r="109" spans="1:17">
      <c r="A109" s="1094"/>
      <c r="B109" s="1097"/>
      <c r="C109" s="346" t="s">
        <v>16564</v>
      </c>
      <c r="D109" s="338">
        <v>201</v>
      </c>
      <c r="E109" s="389">
        <f>確報【６月】!$Q$73</f>
        <v>0</v>
      </c>
      <c r="F109" s="389">
        <f>確報【7月】!$Q$73</f>
        <v>0</v>
      </c>
      <c r="G109" s="389">
        <f>確報【8月】!$Q$74</f>
        <v>0</v>
      </c>
      <c r="H109" s="389">
        <f>確報【9月】!$Q$74</f>
        <v>0</v>
      </c>
      <c r="I109" s="389">
        <f>確報【10月】!$Q$74</f>
        <v>0</v>
      </c>
      <c r="J109" s="389">
        <f>確報【11月】!$Q$74</f>
        <v>0</v>
      </c>
      <c r="K109" s="389">
        <f>確報【12月】!$Q$74</f>
        <v>0</v>
      </c>
      <c r="L109" s="389">
        <f>確報【１月】!$Q$74</f>
        <v>0</v>
      </c>
      <c r="M109" s="389">
        <f>確報【２月】!$Q$74</f>
        <v>0</v>
      </c>
      <c r="N109" s="389">
        <f>確報【３月】!$Q$74</f>
        <v>0</v>
      </c>
      <c r="O109" s="389">
        <f>確報【４月】!$Q$74</f>
        <v>0</v>
      </c>
      <c r="P109" s="389">
        <f>確報【５月】!$Q$74</f>
        <v>0</v>
      </c>
      <c r="Q109" s="416">
        <f t="shared" si="7"/>
        <v>0</v>
      </c>
    </row>
    <row r="110" spans="1:17">
      <c r="A110" s="1094"/>
      <c r="B110" s="1097"/>
      <c r="C110" s="339" t="s">
        <v>16505</v>
      </c>
      <c r="D110" s="340">
        <v>202</v>
      </c>
      <c r="E110" s="387">
        <f>確報【６月】!$Q$74</f>
        <v>78711</v>
      </c>
      <c r="F110" s="387">
        <f>確報【7月】!$Q$74</f>
        <v>128543</v>
      </c>
      <c r="G110" s="387">
        <f>確報【8月】!$Q$75</f>
        <v>149586</v>
      </c>
      <c r="H110" s="387">
        <f>確報【9月】!$Q$75</f>
        <v>224895</v>
      </c>
      <c r="I110" s="387">
        <f>確報【10月】!$Q$75</f>
        <v>216865</v>
      </c>
      <c r="J110" s="387">
        <f>確報【11月】!$Q$75</f>
        <v>114793</v>
      </c>
      <c r="K110" s="387">
        <f>確報【12月】!$Q$75</f>
        <v>93495</v>
      </c>
      <c r="L110" s="387">
        <f>確報【１月】!$Q$75</f>
        <v>7684</v>
      </c>
      <c r="M110" s="387">
        <f>確報【２月】!$Q$75</f>
        <v>113127</v>
      </c>
      <c r="N110" s="387">
        <f>確報【３月】!$Q$75</f>
        <v>21384</v>
      </c>
      <c r="O110" s="387">
        <f>確報【４月】!$Q$75</f>
        <v>0</v>
      </c>
      <c r="P110" s="387">
        <f>確報【５月】!$Q$75</f>
        <v>0</v>
      </c>
      <c r="Q110" s="414">
        <f t="shared" si="7"/>
        <v>1149083</v>
      </c>
    </row>
    <row r="111" spans="1:17" ht="19.5" thickBot="1">
      <c r="A111" s="1094"/>
      <c r="B111" s="1098"/>
      <c r="C111" s="349" t="s">
        <v>16565</v>
      </c>
      <c r="D111" s="350">
        <v>203</v>
      </c>
      <c r="E111" s="390">
        <f>確報【６月】!$Q$75</f>
        <v>0</v>
      </c>
      <c r="F111" s="390">
        <f>確報【7月】!$Q$75</f>
        <v>0</v>
      </c>
      <c r="G111" s="390">
        <f>確報【8月】!$Q$76</f>
        <v>0</v>
      </c>
      <c r="H111" s="390">
        <f>確報【9月】!$Q$76</f>
        <v>0</v>
      </c>
      <c r="I111" s="390">
        <f>確報【10月】!$Q$76</f>
        <v>0</v>
      </c>
      <c r="J111" s="390">
        <f>確報【11月】!$Q$76</f>
        <v>0</v>
      </c>
      <c r="K111" s="390">
        <f>確報【12月】!$Q$76</f>
        <v>0</v>
      </c>
      <c r="L111" s="390">
        <f>確報【１月】!$Q$76</f>
        <v>0</v>
      </c>
      <c r="M111" s="390">
        <f>確報【２月】!$Q$76</f>
        <v>0</v>
      </c>
      <c r="N111" s="390">
        <f>確報【３月】!$Q$76</f>
        <v>0</v>
      </c>
      <c r="O111" s="390">
        <f>確報【４月】!$Q$76</f>
        <v>0</v>
      </c>
      <c r="P111" s="390">
        <f>確報【５月】!$Q$76</f>
        <v>0</v>
      </c>
      <c r="Q111" s="417">
        <f t="shared" si="7"/>
        <v>0</v>
      </c>
    </row>
    <row r="112" spans="1:17" ht="20.25" thickTop="1" thickBot="1">
      <c r="A112" s="1094"/>
      <c r="B112" s="354"/>
      <c r="C112" s="355" t="s">
        <v>16731</v>
      </c>
      <c r="D112" s="366"/>
      <c r="E112" s="399">
        <f t="shared" ref="E112:P112" si="8">SUM(E86:E111)</f>
        <v>50425255</v>
      </c>
      <c r="F112" s="399">
        <f t="shared" si="8"/>
        <v>50150828</v>
      </c>
      <c r="G112" s="399">
        <f t="shared" si="8"/>
        <v>44828375</v>
      </c>
      <c r="H112" s="399">
        <f t="shared" si="8"/>
        <v>53127853</v>
      </c>
      <c r="I112" s="399">
        <f t="shared" si="8"/>
        <v>41566644.32</v>
      </c>
      <c r="J112" s="399">
        <f t="shared" si="8"/>
        <v>40540609</v>
      </c>
      <c r="K112" s="399">
        <f t="shared" si="8"/>
        <v>46411453</v>
      </c>
      <c r="L112" s="399">
        <f t="shared" si="8"/>
        <v>41856379</v>
      </c>
      <c r="M112" s="399">
        <f t="shared" si="8"/>
        <v>40339323</v>
      </c>
      <c r="N112" s="399">
        <f t="shared" si="8"/>
        <v>21384</v>
      </c>
      <c r="O112" s="399">
        <f t="shared" si="8"/>
        <v>0</v>
      </c>
      <c r="P112" s="399">
        <f t="shared" si="8"/>
        <v>0</v>
      </c>
      <c r="Q112" s="425">
        <f t="shared" si="7"/>
        <v>409268103.31999999</v>
      </c>
    </row>
    <row r="113" spans="1:17" ht="19.5" thickTop="1">
      <c r="A113" s="1094"/>
      <c r="B113" s="1108"/>
      <c r="C113" s="260" t="s">
        <v>16636</v>
      </c>
      <c r="D113" s="110">
        <v>301</v>
      </c>
      <c r="E113" s="392">
        <f>確報【６月】!$Q$77</f>
        <v>0</v>
      </c>
      <c r="F113" s="392">
        <f>確報【7月】!$Q$77</f>
        <v>0</v>
      </c>
      <c r="G113" s="392">
        <f>確報【8月】!$Q$78</f>
        <v>426843</v>
      </c>
      <c r="H113" s="392">
        <f>確報【9月】!$Q$78</f>
        <v>0</v>
      </c>
      <c r="I113" s="392">
        <f>確報【10月】!$Q$78</f>
        <v>0</v>
      </c>
      <c r="J113" s="392">
        <f>確報【11月】!$Q$78</f>
        <v>0</v>
      </c>
      <c r="K113" s="392">
        <f>確報【12月】!$Q$78</f>
        <v>0</v>
      </c>
      <c r="L113" s="392">
        <f>確報【１月】!$Q$78</f>
        <v>0</v>
      </c>
      <c r="M113" s="392">
        <f>確報【２月】!$Q$78</f>
        <v>0</v>
      </c>
      <c r="N113" s="392">
        <f>確報【３月】!$Q$78</f>
        <v>0</v>
      </c>
      <c r="O113" s="392">
        <f>確報【４月】!$Q$78</f>
        <v>0</v>
      </c>
      <c r="P113" s="392">
        <f>確報【５月】!$Q$78</f>
        <v>0</v>
      </c>
      <c r="Q113" s="420">
        <f>SUM(E113:P113)</f>
        <v>426843</v>
      </c>
    </row>
    <row r="114" spans="1:17">
      <c r="A114" s="1094"/>
      <c r="B114" s="1109"/>
      <c r="C114" s="259" t="s">
        <v>16637</v>
      </c>
      <c r="D114" s="62">
        <v>302</v>
      </c>
      <c r="E114" s="387">
        <f>確報【６月】!$Q$78</f>
        <v>0</v>
      </c>
      <c r="F114" s="387">
        <f>確報【7月】!$Q$78</f>
        <v>0</v>
      </c>
      <c r="G114" s="387">
        <f>確報【8月】!$Q$79</f>
        <v>0</v>
      </c>
      <c r="H114" s="387">
        <f>確報【9月】!$Q$79</f>
        <v>0</v>
      </c>
      <c r="I114" s="387">
        <f>確報【10月】!$Q$79</f>
        <v>0</v>
      </c>
      <c r="J114" s="387">
        <f>確報【11月】!$Q$79</f>
        <v>0</v>
      </c>
      <c r="K114" s="387">
        <f>確報【12月】!$Q$79</f>
        <v>0</v>
      </c>
      <c r="L114" s="387">
        <f>確報【１月】!$Q$79</f>
        <v>0</v>
      </c>
      <c r="M114" s="387">
        <f>確報【２月】!$Q$79</f>
        <v>0</v>
      </c>
      <c r="N114" s="387">
        <f>確報【３月】!$Q$79</f>
        <v>0</v>
      </c>
      <c r="O114" s="387">
        <f>確報【４月】!$Q$79</f>
        <v>0</v>
      </c>
      <c r="P114" s="387">
        <f>確報【５月】!$Q$79</f>
        <v>0</v>
      </c>
      <c r="Q114" s="414">
        <f>SUM(E114:P114)</f>
        <v>0</v>
      </c>
    </row>
    <row r="115" spans="1:17">
      <c r="A115" s="1094"/>
      <c r="B115" s="1109"/>
      <c r="C115" s="259" t="s">
        <v>16638</v>
      </c>
      <c r="D115" s="62">
        <v>303</v>
      </c>
      <c r="E115" s="387">
        <f>確報【６月】!$Q$79</f>
        <v>0</v>
      </c>
      <c r="F115" s="387">
        <f>確報【7月】!$Q$79</f>
        <v>0</v>
      </c>
      <c r="G115" s="387">
        <f>確報【8月】!$Q$80</f>
        <v>0</v>
      </c>
      <c r="H115" s="387">
        <f>確報【9月】!$Q$80</f>
        <v>0</v>
      </c>
      <c r="I115" s="387">
        <f>確報【10月】!$Q$80</f>
        <v>0</v>
      </c>
      <c r="J115" s="387">
        <f>確報【11月】!$Q$80</f>
        <v>0</v>
      </c>
      <c r="K115" s="387">
        <f>確報【12月】!$Q$80</f>
        <v>0</v>
      </c>
      <c r="L115" s="387">
        <f>確報【１月】!$Q$80</f>
        <v>0</v>
      </c>
      <c r="M115" s="387">
        <f>確報【２月】!$Q$80</f>
        <v>96905</v>
      </c>
      <c r="N115" s="387">
        <f>確報【３月】!$Q$80</f>
        <v>0</v>
      </c>
      <c r="O115" s="387">
        <f>確報【４月】!$Q$80</f>
        <v>0</v>
      </c>
      <c r="P115" s="387">
        <f>確報【５月】!$Q$80</f>
        <v>0</v>
      </c>
      <c r="Q115" s="414">
        <f>SUM(E115:P115)</f>
        <v>96905</v>
      </c>
    </row>
    <row r="116" spans="1:17" ht="19.5" thickBot="1">
      <c r="A116" s="1094"/>
      <c r="B116" s="1110"/>
      <c r="C116" s="258" t="s">
        <v>3641</v>
      </c>
      <c r="D116" s="56">
        <v>304</v>
      </c>
      <c r="E116" s="391">
        <f>確報【６月】!$Q$80</f>
        <v>0</v>
      </c>
      <c r="F116" s="391">
        <f>確報【7月】!$Q$80</f>
        <v>0</v>
      </c>
      <c r="G116" s="391">
        <f>確報【8月】!$Q$81</f>
        <v>0</v>
      </c>
      <c r="H116" s="391">
        <f>確報【9月】!$Q$81</f>
        <v>0</v>
      </c>
      <c r="I116" s="391">
        <f>確報【10月】!$Q$81</f>
        <v>0</v>
      </c>
      <c r="J116" s="391">
        <f>確報【11月】!$Q$81</f>
        <v>0</v>
      </c>
      <c r="K116" s="391">
        <f>確報【12月】!$Q$81</f>
        <v>0</v>
      </c>
      <c r="L116" s="391">
        <f>確報【１月】!$Q$81</f>
        <v>0</v>
      </c>
      <c r="M116" s="391">
        <f>確報【２月】!$Q$81</f>
        <v>0</v>
      </c>
      <c r="N116" s="391">
        <f>確報【３月】!$Q$81</f>
        <v>0</v>
      </c>
      <c r="O116" s="391">
        <f>確報【４月】!$Q$81</f>
        <v>0</v>
      </c>
      <c r="P116" s="391">
        <f>確報【５月】!$Q$81</f>
        <v>0</v>
      </c>
      <c r="Q116" s="418">
        <f t="shared" si="7"/>
        <v>0</v>
      </c>
    </row>
    <row r="117" spans="1:17" ht="19.5" thickTop="1">
      <c r="A117" s="1094"/>
      <c r="B117" s="357"/>
      <c r="C117" s="358" t="s">
        <v>16613</v>
      </c>
      <c r="D117" s="359"/>
      <c r="E117" s="398">
        <f t="shared" ref="E117:P117" si="9">SUM(E112:E116)</f>
        <v>50425255</v>
      </c>
      <c r="F117" s="398">
        <f t="shared" si="9"/>
        <v>50150828</v>
      </c>
      <c r="G117" s="398">
        <f t="shared" si="9"/>
        <v>45255218</v>
      </c>
      <c r="H117" s="398">
        <f t="shared" si="9"/>
        <v>53127853</v>
      </c>
      <c r="I117" s="398">
        <f t="shared" si="9"/>
        <v>41566644.32</v>
      </c>
      <c r="J117" s="398">
        <f t="shared" si="9"/>
        <v>40540609</v>
      </c>
      <c r="K117" s="398">
        <f t="shared" si="9"/>
        <v>46411453</v>
      </c>
      <c r="L117" s="398">
        <f t="shared" si="9"/>
        <v>41856379</v>
      </c>
      <c r="M117" s="398">
        <f t="shared" si="9"/>
        <v>40436228</v>
      </c>
      <c r="N117" s="398">
        <f t="shared" si="9"/>
        <v>21384</v>
      </c>
      <c r="O117" s="398">
        <f t="shared" si="9"/>
        <v>0</v>
      </c>
      <c r="P117" s="398">
        <f t="shared" si="9"/>
        <v>0</v>
      </c>
      <c r="Q117" s="421">
        <f t="shared" si="7"/>
        <v>409791851.31999999</v>
      </c>
    </row>
    <row r="118" spans="1:17" ht="19.5" thickBot="1">
      <c r="A118" s="1094"/>
      <c r="B118" s="367"/>
      <c r="C118" s="368" t="s">
        <v>16641</v>
      </c>
      <c r="D118" s="369"/>
      <c r="E118" s="400">
        <f>確報【６月】!$P$83</f>
        <v>-482370</v>
      </c>
      <c r="F118" s="400">
        <f>確報【7月】!$P$83</f>
        <v>-348975</v>
      </c>
      <c r="G118" s="400">
        <f>確報【8月】!$P$84</f>
        <v>-355927</v>
      </c>
      <c r="H118" s="400">
        <f>確報【9月】!$P$84</f>
        <v>-1943178</v>
      </c>
      <c r="I118" s="400">
        <f>確報【10月】!$P$84</f>
        <v>-271554</v>
      </c>
      <c r="J118" s="400">
        <f>確報【11月】!$P$84</f>
        <v>-673796</v>
      </c>
      <c r="K118" s="400">
        <f>確報【12月】!$P$84</f>
        <v>-136325</v>
      </c>
      <c r="L118" s="400">
        <f>確報【１月】!$P$84</f>
        <v>84000</v>
      </c>
      <c r="M118" s="400">
        <f>確報【２月】!$P$84</f>
        <v>84000</v>
      </c>
      <c r="N118" s="400">
        <f>確報【３月】!$P$84</f>
        <v>0</v>
      </c>
      <c r="O118" s="400">
        <f>確報【４月】!$P$84</f>
        <v>0</v>
      </c>
      <c r="P118" s="400">
        <f>確報【５月】!$P$84</f>
        <v>0</v>
      </c>
      <c r="Q118" s="422">
        <f t="shared" si="7"/>
        <v>-4044125</v>
      </c>
    </row>
    <row r="119" spans="1:17" ht="19.5" customHeight="1" thickTop="1" thickBot="1">
      <c r="A119" s="1095"/>
      <c r="B119" s="362"/>
      <c r="C119" s="347" t="s">
        <v>16732</v>
      </c>
      <c r="D119" s="364"/>
      <c r="E119" s="396">
        <f t="shared" ref="E119:P119" si="10">E117+E118</f>
        <v>49942885</v>
      </c>
      <c r="F119" s="396">
        <f t="shared" si="10"/>
        <v>49801853</v>
      </c>
      <c r="G119" s="396">
        <f t="shared" si="10"/>
        <v>44899291</v>
      </c>
      <c r="H119" s="396">
        <f t="shared" si="10"/>
        <v>51184675</v>
      </c>
      <c r="I119" s="396">
        <f t="shared" si="10"/>
        <v>41295090.32</v>
      </c>
      <c r="J119" s="396">
        <f t="shared" si="10"/>
        <v>39866813</v>
      </c>
      <c r="K119" s="396">
        <f t="shared" si="10"/>
        <v>46275128</v>
      </c>
      <c r="L119" s="396">
        <f t="shared" si="10"/>
        <v>41940379</v>
      </c>
      <c r="M119" s="396">
        <f t="shared" si="10"/>
        <v>40520228</v>
      </c>
      <c r="N119" s="396">
        <f t="shared" si="10"/>
        <v>21384</v>
      </c>
      <c r="O119" s="396">
        <f t="shared" si="10"/>
        <v>0</v>
      </c>
      <c r="P119" s="396">
        <f t="shared" si="10"/>
        <v>0</v>
      </c>
      <c r="Q119" s="419">
        <f t="shared" si="7"/>
        <v>405747726.31999999</v>
      </c>
    </row>
    <row r="120" spans="1:17" ht="18.75" customHeight="1" thickBot="1">
      <c r="A120" s="383"/>
      <c r="B120" s="384"/>
      <c r="C120" s="384"/>
      <c r="D120" s="384"/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  <c r="P120" s="404"/>
      <c r="Q120" s="404"/>
    </row>
    <row r="121" spans="1:17" ht="18.75" customHeight="1">
      <c r="A121" s="1099" t="s">
        <v>16447</v>
      </c>
      <c r="B121" s="1102" t="s">
        <v>16734</v>
      </c>
      <c r="C121" s="346" t="s">
        <v>16539</v>
      </c>
      <c r="D121" s="338" t="s">
        <v>138</v>
      </c>
      <c r="E121" s="389">
        <f>確報【６月】!$S$52+確報【６月】!$U$52</f>
        <v>3105989</v>
      </c>
      <c r="F121" s="389">
        <f>確報【7月】!$S$52+確報【7月】!$U$52</f>
        <v>3683900</v>
      </c>
      <c r="G121" s="389">
        <f>確報【8月】!$S$53+確報【8月】!$U$53</f>
        <v>3170493</v>
      </c>
      <c r="H121" s="389">
        <f>確報【9月】!$S$53+確報【9月】!$U$53</f>
        <v>2703029</v>
      </c>
      <c r="I121" s="389">
        <f>確報【10月】!$S$53+確報【10月】!$U$53</f>
        <v>2439440</v>
      </c>
      <c r="J121" s="389">
        <f>確報【11月】!$S$53+確報【11月】!$U$53</f>
        <v>1699834</v>
      </c>
      <c r="K121" s="389">
        <f>確報【12月】!$S$53+確報【12月】!$U$53</f>
        <v>2015588</v>
      </c>
      <c r="L121" s="389">
        <f>確報【１月】!$S$53+確報【１月】!$U$53</f>
        <v>3107489</v>
      </c>
      <c r="M121" s="389">
        <f>確報【２月】!$S$53+確報【２月】!$U$53</f>
        <v>2179923</v>
      </c>
      <c r="N121" s="389">
        <f>確報【３月】!$S$53+確報【３月】!$U$53</f>
        <v>0</v>
      </c>
      <c r="O121" s="389">
        <f>確報【４月】!$S$53+確報【４月】!$U$53</f>
        <v>0</v>
      </c>
      <c r="P121" s="389">
        <f>確報【５月】!$S$53+確報【５月】!$U$53</f>
        <v>0</v>
      </c>
      <c r="Q121" s="416">
        <f t="shared" si="7"/>
        <v>24105685</v>
      </c>
    </row>
    <row r="122" spans="1:17">
      <c r="A122" s="1100"/>
      <c r="B122" s="1103"/>
      <c r="C122" s="372" t="s">
        <v>16541</v>
      </c>
      <c r="D122" s="340" t="s">
        <v>143</v>
      </c>
      <c r="E122" s="389">
        <f>確報【６月】!$S$53+確報【６月】!$U$53</f>
        <v>20042763</v>
      </c>
      <c r="F122" s="389">
        <f>確報【7月】!$S$53+確報【7月】!$U$53</f>
        <v>17229098</v>
      </c>
      <c r="G122" s="389">
        <f>確報【8月】!$S$54+確報【8月】!$U$54</f>
        <v>16427837</v>
      </c>
      <c r="H122" s="389">
        <f>確報【9月】!$S$54+確報【9月】!$U$54</f>
        <v>17519906</v>
      </c>
      <c r="I122" s="389">
        <f>確報【10月】!$S$54+確報【10月】!$U$54</f>
        <v>22128657</v>
      </c>
      <c r="J122" s="389">
        <f>確報【11月】!$S$54+確報【11月】!$U$54</f>
        <v>18951323</v>
      </c>
      <c r="K122" s="389">
        <f>確報【12月】!$S$54+確報【12月】!$U$54</f>
        <v>15995957</v>
      </c>
      <c r="L122" s="389">
        <f>確報【１月】!$S$54+確報【１月】!$U$54</f>
        <v>15301926</v>
      </c>
      <c r="M122" s="389">
        <f>確報【２月】!$S$54+確報【２月】!$U$54</f>
        <v>17145685</v>
      </c>
      <c r="N122" s="389">
        <f>確報【３月】!$S$54+確報【３月】!$U$54</f>
        <v>0</v>
      </c>
      <c r="O122" s="389">
        <f>確報【４月】!$S$54+確報【４月】!$U$54</f>
        <v>0</v>
      </c>
      <c r="P122" s="389">
        <f>確報【５月】!$S$54+確報【５月】!$U$54</f>
        <v>0</v>
      </c>
      <c r="Q122" s="414">
        <f t="shared" si="7"/>
        <v>160743152</v>
      </c>
    </row>
    <row r="123" spans="1:17">
      <c r="A123" s="1100"/>
      <c r="B123" s="1103"/>
      <c r="C123" s="373" t="s">
        <v>16482</v>
      </c>
      <c r="D123" s="340" t="s">
        <v>148</v>
      </c>
      <c r="E123" s="389">
        <f>確報【６月】!$S$54+確報【６月】!$U$54</f>
        <v>0</v>
      </c>
      <c r="F123" s="389">
        <f>確報【7月】!$S$54+確報【7月】!$U$54</f>
        <v>0</v>
      </c>
      <c r="G123" s="389">
        <f>確報【8月】!$S$55+確報【8月】!$U$55</f>
        <v>0</v>
      </c>
      <c r="H123" s="389">
        <f>確報【9月】!$S$55+確報【9月】!$U$55</f>
        <v>0</v>
      </c>
      <c r="I123" s="389">
        <f>確報【10月】!$S$55+確報【10月】!$U$55</f>
        <v>0</v>
      </c>
      <c r="J123" s="389">
        <f>確報【11月】!$S$55+確報【11月】!$U$55</f>
        <v>0</v>
      </c>
      <c r="K123" s="389">
        <f>確報【12月】!$S$55+確報【12月】!$U$55</f>
        <v>0</v>
      </c>
      <c r="L123" s="389">
        <f>確報【１月】!$S$55+確報【１月】!$U$55</f>
        <v>0</v>
      </c>
      <c r="M123" s="389">
        <f>確報【２月】!$S$55+確報【２月】!$U$55</f>
        <v>0</v>
      </c>
      <c r="N123" s="389">
        <f>確報【３月】!$S$55+確報【３月】!$U$55</f>
        <v>0</v>
      </c>
      <c r="O123" s="389">
        <f>確報【４月】!$S$55+確報【４月】!$U$55</f>
        <v>0</v>
      </c>
      <c r="P123" s="389">
        <f>確報【５月】!$S$55+確報【５月】!$U$55</f>
        <v>0</v>
      </c>
      <c r="Q123" s="414">
        <f t="shared" si="7"/>
        <v>0</v>
      </c>
    </row>
    <row r="124" spans="1:17">
      <c r="A124" s="1100"/>
      <c r="B124" s="1103"/>
      <c r="C124" s="373" t="s">
        <v>16484</v>
      </c>
      <c r="D124" s="340" t="s">
        <v>152</v>
      </c>
      <c r="E124" s="389">
        <f>確報【６月】!$S$55+確報【６月】!$U$55</f>
        <v>442525</v>
      </c>
      <c r="F124" s="389">
        <f>確報【7月】!$S$55+確報【7月】!$U$55</f>
        <v>1004088</v>
      </c>
      <c r="G124" s="389">
        <f>確報【8月】!$S$56+確報【8月】!$U$56</f>
        <v>1869315</v>
      </c>
      <c r="H124" s="389">
        <f>確報【9月】!$S$56+確報【9月】!$U$56</f>
        <v>984348</v>
      </c>
      <c r="I124" s="389">
        <f>確報【10月】!$S$56+確報【10月】!$U$56</f>
        <v>1450830</v>
      </c>
      <c r="J124" s="389">
        <f>確報【11月】!$S$56+確報【11月】!$U$56</f>
        <v>894141</v>
      </c>
      <c r="K124" s="389">
        <f>確報【12月】!$S$56+確報【12月】!$U$56</f>
        <v>1106497</v>
      </c>
      <c r="L124" s="389">
        <f>確報【１月】!$S$56+確報【１月】!$U$56</f>
        <v>672411</v>
      </c>
      <c r="M124" s="389">
        <f>確報【２月】!$S$56+確報【２月】!$U$56</f>
        <v>683648</v>
      </c>
      <c r="N124" s="389">
        <f>確報【３月】!$S$56+確報【３月】!$U$56</f>
        <v>0</v>
      </c>
      <c r="O124" s="389">
        <f>確報【４月】!$S$56+確報【４月】!$U$56</f>
        <v>0</v>
      </c>
      <c r="P124" s="389">
        <f>確報【５月】!$S$56+確報【５月】!$U$56</f>
        <v>0</v>
      </c>
      <c r="Q124" s="414">
        <f t="shared" si="7"/>
        <v>9107803</v>
      </c>
    </row>
    <row r="125" spans="1:17">
      <c r="A125" s="1100"/>
      <c r="B125" s="1103"/>
      <c r="C125" s="373" t="s">
        <v>16496</v>
      </c>
      <c r="D125" s="340" t="s">
        <v>155</v>
      </c>
      <c r="E125" s="389">
        <f>確報【６月】!$S$56+確報【６月】!$U$56</f>
        <v>322103</v>
      </c>
      <c r="F125" s="389">
        <f>確報【7月】!$S$56+確報【7月】!$U$56</f>
        <v>106253</v>
      </c>
      <c r="G125" s="389">
        <f>確報【8月】!$S$57+確報【8月】!$U$57</f>
        <v>310822</v>
      </c>
      <c r="H125" s="389">
        <f>確報【9月】!$S$57+確報【9月】!$U$57</f>
        <v>542624</v>
      </c>
      <c r="I125" s="389">
        <f>確報【10月】!$S$57+確報【10月】!$U$57</f>
        <v>382240</v>
      </c>
      <c r="J125" s="389">
        <f>確報【11月】!$S$57+確報【11月】!$U$57</f>
        <v>131706</v>
      </c>
      <c r="K125" s="389">
        <f>確報【12月】!$S$57+確報【12月】!$U$57</f>
        <v>10770</v>
      </c>
      <c r="L125" s="389">
        <f>確報【１月】!$S$57+確報【１月】!$U$57</f>
        <v>512280</v>
      </c>
      <c r="M125" s="389">
        <f>確報【２月】!$S$57+確報【２月】!$U$57</f>
        <v>294660</v>
      </c>
      <c r="N125" s="389">
        <f>確報【３月】!$S$57+確報【３月】!$U$57</f>
        <v>0</v>
      </c>
      <c r="O125" s="389">
        <f>確報【４月】!$S$57+確報【４月】!$U$57</f>
        <v>0</v>
      </c>
      <c r="P125" s="389">
        <f>確報【５月】!$S$57+確報【５月】!$U$57</f>
        <v>0</v>
      </c>
      <c r="Q125" s="414">
        <f t="shared" si="7"/>
        <v>2613458</v>
      </c>
    </row>
    <row r="126" spans="1:17">
      <c r="A126" s="1100"/>
      <c r="B126" s="1103"/>
      <c r="C126" s="394" t="s">
        <v>16546</v>
      </c>
      <c r="D126" s="395" t="s">
        <v>168</v>
      </c>
      <c r="E126" s="396">
        <f>確報【６月】!$S$57+確報【６月】!$U$57</f>
        <v>14803200</v>
      </c>
      <c r="F126" s="396">
        <f>確報【7月】!$S$57+確報【7月】!$U$57</f>
        <v>13836689</v>
      </c>
      <c r="G126" s="389">
        <f>確報【8月】!$S$58+確報【8月】!$U$58</f>
        <v>13237193</v>
      </c>
      <c r="H126" s="389">
        <f>確報【9月】!$S$58+確報【9月】!$U$58</f>
        <v>14959836</v>
      </c>
      <c r="I126" s="389">
        <f>確報【10月】!$S$58+確報【10月】!$U$58</f>
        <v>12578188</v>
      </c>
      <c r="J126" s="389">
        <f>確報【11月】!$S$58+確報【11月】!$U$58</f>
        <v>9179854</v>
      </c>
      <c r="K126" s="389">
        <f>確報【12月】!$S$58+確報【12月】!$U$58</f>
        <v>10790141</v>
      </c>
      <c r="L126" s="389">
        <f>確報【１月】!$S$58+確報【１月】!$U$58</f>
        <v>11712877</v>
      </c>
      <c r="M126" s="389">
        <f>確報【２月】!$S$58+確報【２月】!$U$58</f>
        <v>9055223</v>
      </c>
      <c r="N126" s="389">
        <f>確報【３月】!$S$58+確報【３月】!$U$58</f>
        <v>0</v>
      </c>
      <c r="O126" s="389">
        <f>確報【４月】!$S$58+確報【４月】!$U$58</f>
        <v>0</v>
      </c>
      <c r="P126" s="389">
        <f>確報【５月】!$S$58+確報【５月】!$U$58</f>
        <v>0</v>
      </c>
      <c r="Q126" s="426">
        <f t="shared" si="7"/>
        <v>110153201</v>
      </c>
    </row>
    <row r="127" spans="1:17">
      <c r="A127" s="1100"/>
      <c r="B127" s="1103"/>
      <c r="C127" s="375" t="s">
        <v>16548</v>
      </c>
      <c r="D127" s="393" t="s">
        <v>94</v>
      </c>
      <c r="E127" s="397">
        <f>確報【６月】!$S$58+確報【６月】!$U$58</f>
        <v>433923</v>
      </c>
      <c r="F127" s="397">
        <f>確報【7月】!$S$58+確報【7月】!$U$58</f>
        <v>815286</v>
      </c>
      <c r="G127" s="389">
        <f>確報【8月】!$S$59+確報【8月】!$U$59</f>
        <v>1026229</v>
      </c>
      <c r="H127" s="389">
        <f>確報【9月】!$S$59+確報【9月】!$U$59</f>
        <v>1263318</v>
      </c>
      <c r="I127" s="389">
        <f>確報【10月】!$S$59+確報【10月】!$U$59</f>
        <v>998276</v>
      </c>
      <c r="J127" s="389">
        <f>確報【11月】!$S$59+確報【11月】!$U$59</f>
        <v>451507</v>
      </c>
      <c r="K127" s="389">
        <f>確報【12月】!$S$59+確報【12月】!$U$59</f>
        <v>0</v>
      </c>
      <c r="L127" s="389">
        <f>確報【１月】!$S$59+確報【１月】!$U$59</f>
        <v>1283090</v>
      </c>
      <c r="M127" s="389">
        <f>確報【２月】!$S$59+確報【２月】!$U$59</f>
        <v>0</v>
      </c>
      <c r="N127" s="389">
        <f>確報【３月】!$S$59+確報【３月】!$U$59</f>
        <v>0</v>
      </c>
      <c r="O127" s="389">
        <f>確報【４月】!$S$59+確報【４月】!$U$59</f>
        <v>0</v>
      </c>
      <c r="P127" s="389">
        <f>確報【５月】!$S$59+確報【５月】!$U$59</f>
        <v>0</v>
      </c>
      <c r="Q127" s="416">
        <f t="shared" si="7"/>
        <v>6271629</v>
      </c>
    </row>
    <row r="128" spans="1:17">
      <c r="A128" s="1100"/>
      <c r="B128" s="1103"/>
      <c r="C128" s="372" t="s">
        <v>16549</v>
      </c>
      <c r="D128" s="340" t="s">
        <v>248</v>
      </c>
      <c r="E128" s="387">
        <f>確報【６月】!$S$59+確報【６月】!$U$59</f>
        <v>188574</v>
      </c>
      <c r="F128" s="387">
        <f>確報【7月】!$S$59+確報【7月】!$U$59</f>
        <v>904983</v>
      </c>
      <c r="G128" s="389">
        <f>確報【8月】!$S$60+確報【8月】!$U$60</f>
        <v>0</v>
      </c>
      <c r="H128" s="389">
        <f>確報【9月】!$S$60+確報【9月】!$U$60</f>
        <v>0</v>
      </c>
      <c r="I128" s="389">
        <f>確報【10月】!$S$60+確報【10月】!$U$60</f>
        <v>716479</v>
      </c>
      <c r="J128" s="389">
        <f>確報【11月】!$S$60+確報【11月】!$U$60</f>
        <v>2446268</v>
      </c>
      <c r="K128" s="389">
        <f>確報【12月】!$S$60+確報【12月】!$U$60</f>
        <v>7149517</v>
      </c>
      <c r="L128" s="389">
        <f>確報【１月】!$S$60+確報【１月】!$U$60</f>
        <v>4368243</v>
      </c>
      <c r="M128" s="389">
        <f>確報【２月】!$S$60+確報【２月】!$U$60</f>
        <v>10516703</v>
      </c>
      <c r="N128" s="389">
        <f>確報【３月】!$S$60+確報【３月】!$U$60</f>
        <v>0</v>
      </c>
      <c r="O128" s="389">
        <f>確報【４月】!$S$60+確報【４月】!$U$60</f>
        <v>0</v>
      </c>
      <c r="P128" s="389">
        <f>確報【５月】!$S$60+確報【５月】!$U$60</f>
        <v>0</v>
      </c>
      <c r="Q128" s="414">
        <f t="shared" si="7"/>
        <v>26290767</v>
      </c>
    </row>
    <row r="129" spans="1:17">
      <c r="A129" s="1100"/>
      <c r="B129" s="1103"/>
      <c r="C129" s="373" t="s">
        <v>16551</v>
      </c>
      <c r="D129" s="340" t="s">
        <v>220</v>
      </c>
      <c r="E129" s="387">
        <f>確報【６月】!$S$60+確報【６月】!$U$60</f>
        <v>0</v>
      </c>
      <c r="F129" s="387">
        <f>確報【7月】!$S$60+確報【7月】!$U$60</f>
        <v>0</v>
      </c>
      <c r="G129" s="389">
        <f>確報【8月】!$S$61+確報【8月】!$U$61</f>
        <v>0</v>
      </c>
      <c r="H129" s="389">
        <f>確報【9月】!$S$61+確報【9月】!$U$61</f>
        <v>0</v>
      </c>
      <c r="I129" s="389">
        <f>確報【10月】!$S$61+確報【10月】!$U$61</f>
        <v>0</v>
      </c>
      <c r="J129" s="389">
        <f>確報【11月】!$S$61+確報【11月】!$U$61</f>
        <v>0</v>
      </c>
      <c r="K129" s="389">
        <f>確報【12月】!$S$61+確報【12月】!$U$61</f>
        <v>0</v>
      </c>
      <c r="L129" s="389">
        <f>確報【１月】!$S$61+確報【１月】!$U$61</f>
        <v>0</v>
      </c>
      <c r="M129" s="389">
        <f>確報【２月】!$S$61+確報【２月】!$U$61</f>
        <v>221658</v>
      </c>
      <c r="N129" s="389">
        <f>確報【３月】!$S$61+確報【３月】!$U$61</f>
        <v>0</v>
      </c>
      <c r="O129" s="389">
        <f>確報【４月】!$S$61+確報【４月】!$U$61</f>
        <v>0</v>
      </c>
      <c r="P129" s="389">
        <f>確報【５月】!$S$61+確報【５月】!$U$61</f>
        <v>0</v>
      </c>
      <c r="Q129" s="414">
        <f t="shared" si="7"/>
        <v>221658</v>
      </c>
    </row>
    <row r="130" spans="1:17">
      <c r="A130" s="1100"/>
      <c r="B130" s="1103"/>
      <c r="C130" s="374" t="s">
        <v>16552</v>
      </c>
      <c r="D130" s="340" t="s">
        <v>224</v>
      </c>
      <c r="E130" s="387">
        <f>確報【６月】!$S$61+確報【６月】!$U$61</f>
        <v>0</v>
      </c>
      <c r="F130" s="387">
        <f>確報【7月】!$S$61+確報【7月】!$U$61</f>
        <v>185326</v>
      </c>
      <c r="G130" s="389">
        <f>確報【8月】!$S$62+確報【8月】!$U$62</f>
        <v>0</v>
      </c>
      <c r="H130" s="389">
        <f>確報【9月】!$S$62+確報【9月】!$U$62</f>
        <v>0</v>
      </c>
      <c r="I130" s="389">
        <f>確報【10月】!$S$62+確報【10月】!$U$62</f>
        <v>0</v>
      </c>
      <c r="J130" s="389">
        <f>確報【11月】!$S$62+確報【11月】!$U$62</f>
        <v>0</v>
      </c>
      <c r="K130" s="389">
        <f>確報【12月】!$S$62+確報【12月】!$U$62</f>
        <v>0</v>
      </c>
      <c r="L130" s="389">
        <f>確報【１月】!$S$62+確報【１月】!$U$62</f>
        <v>0</v>
      </c>
      <c r="M130" s="389">
        <f>確報【２月】!$S$62+確報【２月】!$U$62</f>
        <v>0</v>
      </c>
      <c r="N130" s="389">
        <f>確報【３月】!$S$62+確報【３月】!$U$62</f>
        <v>0</v>
      </c>
      <c r="O130" s="389">
        <f>確報【４月】!$S$62+確報【４月】!$U$62</f>
        <v>0</v>
      </c>
      <c r="P130" s="389">
        <f>確報【５月】!$S$62+確報【５月】!$U$62</f>
        <v>0</v>
      </c>
      <c r="Q130" s="414">
        <f t="shared" si="7"/>
        <v>185326</v>
      </c>
    </row>
    <row r="131" spans="1:17">
      <c r="A131" s="1100"/>
      <c r="B131" s="1103"/>
      <c r="C131" s="339" t="s">
        <v>16553</v>
      </c>
      <c r="D131" s="340" t="s">
        <v>228</v>
      </c>
      <c r="E131" s="387">
        <f>確報【６月】!$S$62+確報【６月】!$U$62</f>
        <v>0</v>
      </c>
      <c r="F131" s="387">
        <f>確報【7月】!$S$62+確報【7月】!$U$62</f>
        <v>0</v>
      </c>
      <c r="G131" s="389">
        <f>確報【8月】!$S$63+確報【8月】!$U$63</f>
        <v>0</v>
      </c>
      <c r="H131" s="389">
        <f>確報【9月】!$S$63+確報【9月】!$U$63</f>
        <v>0</v>
      </c>
      <c r="I131" s="389">
        <f>確報【10月】!$S$63+確報【10月】!$U$63</f>
        <v>0</v>
      </c>
      <c r="J131" s="389">
        <f>確報【11月】!$S$63+確報【11月】!$U$63</f>
        <v>0</v>
      </c>
      <c r="K131" s="389">
        <f>確報【12月】!$S$63+確報【12月】!$U$63</f>
        <v>0</v>
      </c>
      <c r="L131" s="389">
        <f>確報【１月】!$S$63+確報【１月】!$U$63</f>
        <v>0</v>
      </c>
      <c r="M131" s="389">
        <f>確報【２月】!$S$63+確報【２月】!$U$63</f>
        <v>0</v>
      </c>
      <c r="N131" s="389">
        <f>確報【３月】!$S$63+確報【３月】!$U$63</f>
        <v>0</v>
      </c>
      <c r="O131" s="389">
        <f>確報【４月】!$S$63+確報【４月】!$U$63</f>
        <v>0</v>
      </c>
      <c r="P131" s="389">
        <f>確報【５月】!$S$63+確報【５月】!$U$63</f>
        <v>0</v>
      </c>
      <c r="Q131" s="414">
        <f t="shared" si="7"/>
        <v>0</v>
      </c>
    </row>
    <row r="132" spans="1:17">
      <c r="A132" s="1100"/>
      <c r="B132" s="1103"/>
      <c r="C132" s="375" t="s">
        <v>16554</v>
      </c>
      <c r="D132" s="340" t="s">
        <v>240</v>
      </c>
      <c r="E132" s="387">
        <f>確報【６月】!$S$63+確報【６月】!$U$63</f>
        <v>1945851</v>
      </c>
      <c r="F132" s="387">
        <f>確報【7月】!$S$63+確報【7月】!$U$63</f>
        <v>2997883</v>
      </c>
      <c r="G132" s="389">
        <f>確報【8月】!$S$64+確報【8月】!$U$64</f>
        <v>849280</v>
      </c>
      <c r="H132" s="389">
        <f>確報【9月】!$S$64+確報【9月】!$U$64</f>
        <v>863741</v>
      </c>
      <c r="I132" s="389">
        <f>確報【10月】!$S$64+確報【10月】!$U$64</f>
        <v>1945869</v>
      </c>
      <c r="J132" s="389">
        <f>確報【11月】!$S$64+確報【11月】!$U$64</f>
        <v>3608126</v>
      </c>
      <c r="K132" s="389">
        <f>確報【12月】!$S$64+確報【12月】!$U$64</f>
        <v>4354076</v>
      </c>
      <c r="L132" s="389">
        <f>確報【１月】!$S$64+確報【１月】!$U$64</f>
        <v>4339255</v>
      </c>
      <c r="M132" s="389">
        <f>確報【２月】!$S$64+確報【２月】!$U$64</f>
        <v>4001424</v>
      </c>
      <c r="N132" s="389">
        <f>確報【３月】!$S$64+確報【３月】!$U$64</f>
        <v>0</v>
      </c>
      <c r="O132" s="389">
        <f>確報【４月】!$S$64+確報【４月】!$U$64</f>
        <v>0</v>
      </c>
      <c r="P132" s="389">
        <f>確報【５月】!$S$64+確報【５月】!$U$64</f>
        <v>0</v>
      </c>
      <c r="Q132" s="414">
        <f t="shared" si="7"/>
        <v>24905505</v>
      </c>
    </row>
    <row r="133" spans="1:17">
      <c r="A133" s="1100"/>
      <c r="B133" s="1103"/>
      <c r="C133" s="376" t="s">
        <v>16735</v>
      </c>
      <c r="D133" s="340" t="s">
        <v>254</v>
      </c>
      <c r="E133" s="387">
        <f>確報【６月】!$S$64+確報【６月】!$U$64</f>
        <v>196296</v>
      </c>
      <c r="F133" s="387">
        <f>確報【7月】!$S$64+確報【7月】!$U$64</f>
        <v>481114</v>
      </c>
      <c r="G133" s="389">
        <f>確報【8月】!$S$65+確報【8月】!$U$65</f>
        <v>215710</v>
      </c>
      <c r="H133" s="389">
        <f>確報【9月】!$S$65+確報【9月】!$U$65</f>
        <v>207574</v>
      </c>
      <c r="I133" s="389">
        <f>確報【10月】!$S$65+確報【10月】!$U$65</f>
        <v>136228</v>
      </c>
      <c r="J133" s="389">
        <f>確報【11月】!$S$65+確報【11月】!$U$65</f>
        <v>228890</v>
      </c>
      <c r="K133" s="389">
        <f>確報【12月】!$S$65+確報【12月】!$U$65</f>
        <v>226334</v>
      </c>
      <c r="L133" s="389">
        <f>確報【１月】!$S$65+確報【１月】!$U$65</f>
        <v>380489</v>
      </c>
      <c r="M133" s="389">
        <f>確報【２月】!$S$65+確報【２月】!$U$65</f>
        <v>208939</v>
      </c>
      <c r="N133" s="389">
        <f>確報【３月】!$S$65+確報【３月】!$U$65</f>
        <v>0</v>
      </c>
      <c r="O133" s="389">
        <f>確報【４月】!$S$65+確報【４月】!$U$65</f>
        <v>0</v>
      </c>
      <c r="P133" s="389">
        <f>確報【５月】!$S$65+確報【５月】!$U$65</f>
        <v>0</v>
      </c>
      <c r="Q133" s="414">
        <f t="shared" si="7"/>
        <v>2281574</v>
      </c>
    </row>
    <row r="134" spans="1:17">
      <c r="A134" s="1100"/>
      <c r="B134" s="1103"/>
      <c r="C134" s="337" t="s">
        <v>16505</v>
      </c>
      <c r="D134" s="340" t="s">
        <v>315</v>
      </c>
      <c r="E134" s="387">
        <f>確報【６月】!$S$65+確報【６月】!$U$65</f>
        <v>0</v>
      </c>
      <c r="F134" s="387">
        <f>確報【7月】!$S$65+確報【7月】!$U$65</f>
        <v>0</v>
      </c>
      <c r="G134" s="389">
        <f>確報【8月】!$S$66+確報【8月】!$U$66</f>
        <v>0</v>
      </c>
      <c r="H134" s="389">
        <f>確報【9月】!$S$66+確報【9月】!$U$66</f>
        <v>0</v>
      </c>
      <c r="I134" s="389">
        <f>確報【10月】!$S$66+確報【10月】!$U$66</f>
        <v>0</v>
      </c>
      <c r="J134" s="389">
        <f>確報【11月】!$S$66+確報【11月】!$U$66</f>
        <v>0</v>
      </c>
      <c r="K134" s="389">
        <f>確報【12月】!$S$66+確報【12月】!$U$66</f>
        <v>0</v>
      </c>
      <c r="L134" s="389">
        <f>確報【１月】!$S$66+確報【１月】!$U$66</f>
        <v>0</v>
      </c>
      <c r="M134" s="389">
        <f>確報【２月】!$S$66+確報【２月】!$U$66</f>
        <v>0</v>
      </c>
      <c r="N134" s="389">
        <f>確報【３月】!$S$66+確報【３月】!$U$66</f>
        <v>0</v>
      </c>
      <c r="O134" s="389">
        <f>確報【４月】!$S$66+確報【４月】!$U$66</f>
        <v>0</v>
      </c>
      <c r="P134" s="389">
        <f>確報【５月】!$S$66+確報【５月】!$U$66</f>
        <v>0</v>
      </c>
      <c r="Q134" s="414">
        <f t="shared" si="7"/>
        <v>0</v>
      </c>
    </row>
    <row r="135" spans="1:17">
      <c r="A135" s="1100"/>
      <c r="B135" s="1103"/>
      <c r="C135" s="339" t="s">
        <v>16507</v>
      </c>
      <c r="D135" s="340" t="s">
        <v>620</v>
      </c>
      <c r="E135" s="387">
        <f>確報【６月】!$S$66+確報【６月】!$U$66</f>
        <v>553727</v>
      </c>
      <c r="F135" s="387">
        <f>確報【7月】!$S$66+確報【7月】!$U$66</f>
        <v>9751</v>
      </c>
      <c r="G135" s="389">
        <f>確報【8月】!$S$67+確報【8月】!$U$67</f>
        <v>255097</v>
      </c>
      <c r="H135" s="389">
        <f>確報【9月】!$S$67+確報【9月】!$U$67</f>
        <v>0</v>
      </c>
      <c r="I135" s="389">
        <f>確報【10月】!$S$67+確報【10月】!$U$67</f>
        <v>526953</v>
      </c>
      <c r="J135" s="389">
        <f>確報【11月】!$S$67+確報【11月】!$U$67</f>
        <v>148859</v>
      </c>
      <c r="K135" s="389">
        <f>確報【12月】!$S$67+確報【12月】!$U$67</f>
        <v>0</v>
      </c>
      <c r="L135" s="389">
        <f>確報【１月】!$S$67+確報【１月】!$U$67</f>
        <v>0</v>
      </c>
      <c r="M135" s="389">
        <f>確報【２月】!$S$67+確報【２月】!$U$67</f>
        <v>327581</v>
      </c>
      <c r="N135" s="389">
        <f>確報【３月】!$S$67+確報【３月】!$U$67</f>
        <v>0</v>
      </c>
      <c r="O135" s="389">
        <f>確報【４月】!$S$67+確報【４月】!$U$67</f>
        <v>0</v>
      </c>
      <c r="P135" s="389">
        <f>確報【５月】!$S$67+確報【５月】!$U$67</f>
        <v>0</v>
      </c>
      <c r="Q135" s="414">
        <f t="shared" si="7"/>
        <v>1821968</v>
      </c>
    </row>
    <row r="136" spans="1:17">
      <c r="A136" s="1100"/>
      <c r="B136" s="1103"/>
      <c r="C136" s="376" t="s">
        <v>16503</v>
      </c>
      <c r="D136" s="340" t="s">
        <v>16612</v>
      </c>
      <c r="E136" s="387">
        <f>確報【６月】!$S$67+確報【６月】!$U$67</f>
        <v>0</v>
      </c>
      <c r="F136" s="387">
        <f>確報【7月】!$S$67+確報【7月】!$U$67</f>
        <v>0</v>
      </c>
      <c r="G136" s="389">
        <f>確報【8月】!$S$68+確報【8月】!$U$68</f>
        <v>220765</v>
      </c>
      <c r="H136" s="389">
        <f>確報【9月】!$S$68+確報【9月】!$U$68</f>
        <v>17824</v>
      </c>
      <c r="I136" s="389">
        <f>確報【10月】!$S$68+確報【10月】!$U$68</f>
        <v>0</v>
      </c>
      <c r="J136" s="389">
        <f>確報【11月】!$S$68+確報【11月】!$U$68</f>
        <v>84555</v>
      </c>
      <c r="K136" s="389">
        <f>確報【12月】!$S$68+確報【12月】!$U$68</f>
        <v>334022</v>
      </c>
      <c r="L136" s="389">
        <f>確報【１月】!$S$68+確報【１月】!$U$68</f>
        <v>0</v>
      </c>
      <c r="M136" s="389">
        <f>確報【２月】!$S$68+確報【２月】!$U$68</f>
        <v>404311</v>
      </c>
      <c r="N136" s="389">
        <f>確報【３月】!$S$68+確報【３月】!$U$68</f>
        <v>0</v>
      </c>
      <c r="O136" s="389">
        <f>確報【４月】!$S$68+確報【４月】!$U$68</f>
        <v>0</v>
      </c>
      <c r="P136" s="389">
        <f>確報【５月】!$S$68+確報【５月】!$U$68</f>
        <v>0</v>
      </c>
      <c r="Q136" s="414">
        <f t="shared" si="7"/>
        <v>1061477</v>
      </c>
    </row>
    <row r="137" spans="1:17" ht="19.5" thickBot="1">
      <c r="A137" s="1100"/>
      <c r="B137" s="1103"/>
      <c r="C137" s="377" t="s">
        <v>16509</v>
      </c>
      <c r="D137" s="348"/>
      <c r="E137" s="387">
        <f>確報【６月】!$S$68+確報【６月】!$U$68</f>
        <v>0</v>
      </c>
      <c r="F137" s="387">
        <f>確報【7月】!$S$68+確報【7月】!$U$68</f>
        <v>0</v>
      </c>
      <c r="G137" s="389">
        <f>確報【8月】!$S$69+確報【8月】!$U$69</f>
        <v>0</v>
      </c>
      <c r="H137" s="389">
        <f>確報【9月】!$S$69+確報【9月】!$U$69</f>
        <v>0</v>
      </c>
      <c r="I137" s="389">
        <f>確報【10月】!$S$69+確報【10月】!$U$69</f>
        <v>0</v>
      </c>
      <c r="J137" s="389">
        <f>確報【11月】!$S$69+確報【11月】!$U$69</f>
        <v>0</v>
      </c>
      <c r="K137" s="389">
        <f>確報【12月】!$S$69+確報【12月】!$U$69</f>
        <v>0</v>
      </c>
      <c r="L137" s="389">
        <f>確報【１月】!$S$69+確報【１月】!$U$69</f>
        <v>0</v>
      </c>
      <c r="M137" s="389">
        <f>確報【２月】!$S$69+確報【２月】!$U$69</f>
        <v>0</v>
      </c>
      <c r="N137" s="389">
        <f>確報【３月】!$S$69+確報【３月】!$U$69</f>
        <v>0</v>
      </c>
      <c r="O137" s="389">
        <f>確報【４月】!$S$69+確報【４月】!$U$69</f>
        <v>0</v>
      </c>
      <c r="P137" s="389">
        <f>確報【５月】!$S$69+確報【５月】!$U$69</f>
        <v>0</v>
      </c>
      <c r="Q137" s="414">
        <f t="shared" si="7"/>
        <v>0</v>
      </c>
    </row>
    <row r="138" spans="1:17" ht="19.5" thickBot="1">
      <c r="A138" s="1100"/>
      <c r="B138" s="1103"/>
      <c r="C138" s="347" t="s">
        <v>16559</v>
      </c>
      <c r="D138" s="378" t="s">
        <v>290</v>
      </c>
      <c r="E138" s="388">
        <f>確報【６月】!$S$69+確報【６月】!$U$69</f>
        <v>0</v>
      </c>
      <c r="F138" s="388">
        <f>確報【7月】!$S$69+確報【7月】!$U$69</f>
        <v>0</v>
      </c>
      <c r="G138" s="388">
        <f>確報【8月】!$S$70+確報【8月】!$U$70</f>
        <v>0</v>
      </c>
      <c r="H138" s="388">
        <f>確報【9月】!$S$70+確報【9月】!$U$70</f>
        <v>0</v>
      </c>
      <c r="I138" s="388">
        <f>確報【10月】!$S$70+確報【10月】!$U$70</f>
        <v>0</v>
      </c>
      <c r="J138" s="388">
        <f>確報【11月】!$S$70+確報【11月】!$U$70</f>
        <v>0</v>
      </c>
      <c r="K138" s="388">
        <f>確報【12月】!$S$70+確報【12月】!$U$70</f>
        <v>0</v>
      </c>
      <c r="L138" s="388">
        <f>確報【１月】!$S$70+確報【１月】!$U$70</f>
        <v>0</v>
      </c>
      <c r="M138" s="388">
        <f>確報【２月】!$S$70+確報【２月】!$U$70</f>
        <v>0</v>
      </c>
      <c r="N138" s="388">
        <f>確報【３月】!$S$70+確報【３月】!$U$70</f>
        <v>0</v>
      </c>
      <c r="O138" s="388">
        <f>確報【４月】!$S$70+確報【４月】!$U$70</f>
        <v>0</v>
      </c>
      <c r="P138" s="388">
        <f>確報【５月】!$S$70+確報【５月】!$U$70</f>
        <v>0</v>
      </c>
      <c r="Q138" s="415">
        <f t="shared" si="7"/>
        <v>0</v>
      </c>
    </row>
    <row r="139" spans="1:17">
      <c r="A139" s="1100"/>
      <c r="B139" s="1103"/>
      <c r="C139" s="346" t="s">
        <v>16561</v>
      </c>
      <c r="D139" s="338">
        <v>100</v>
      </c>
      <c r="E139" s="389">
        <f>確報【６月】!$S$70+確報【６月】!$U$70</f>
        <v>564669</v>
      </c>
      <c r="F139" s="389">
        <f>確報【7月】!$S$70+確報【7月】!$U$70</f>
        <v>675828</v>
      </c>
      <c r="G139" s="389">
        <f>確報【8月】!$S$71+確報【8月】!$U$71</f>
        <v>830925</v>
      </c>
      <c r="H139" s="389">
        <f>確報【9月】!$S$71+確報【9月】!$U$71</f>
        <v>415400</v>
      </c>
      <c r="I139" s="389">
        <f>確報【10月】!$S$71+確報【10月】!$U$71</f>
        <v>1059455</v>
      </c>
      <c r="J139" s="389">
        <f>確報【11月】!$S$71+確報【11月】!$U$71</f>
        <v>871569</v>
      </c>
      <c r="K139" s="389">
        <f>確報【12月】!$S$71+確報【12月】!$U$71</f>
        <v>533501</v>
      </c>
      <c r="L139" s="389">
        <f>確報【１月】!$S$71+確報【１月】!$U$71</f>
        <v>346735</v>
      </c>
      <c r="M139" s="389">
        <f>確報【２月】!$S$71+確報【２月】!$U$71</f>
        <v>1028432</v>
      </c>
      <c r="N139" s="389">
        <f>確報【３月】!$S$71+確報【３月】!$U$71</f>
        <v>0</v>
      </c>
      <c r="O139" s="389">
        <f>確報【４月】!$S$71+確報【４月】!$U$71</f>
        <v>0</v>
      </c>
      <c r="P139" s="389">
        <f>確報【５月】!$S$71+確報【５月】!$U$71</f>
        <v>0</v>
      </c>
      <c r="Q139" s="416">
        <f t="shared" si="7"/>
        <v>6326514</v>
      </c>
    </row>
    <row r="140" spans="1:17">
      <c r="A140" s="1100"/>
      <c r="B140" s="1103"/>
      <c r="C140" s="339" t="s">
        <v>16562</v>
      </c>
      <c r="D140" s="340">
        <v>101</v>
      </c>
      <c r="E140" s="387">
        <f>確報【６月】!$S$71+確報【６月】!$U$71</f>
        <v>396501</v>
      </c>
      <c r="F140" s="387">
        <f>確報【7月】!$S$71+確報【7月】!$U$71</f>
        <v>302905</v>
      </c>
      <c r="G140" s="387">
        <f>確報【8月】!$S$72+確報【8月】!$U$72</f>
        <v>823215</v>
      </c>
      <c r="H140" s="387">
        <f>確報【9月】!$S$72+確報【9月】!$U$72</f>
        <v>941744</v>
      </c>
      <c r="I140" s="387">
        <f>確報【10月】!$S$72+確報【10月】!$U$72</f>
        <v>485932</v>
      </c>
      <c r="J140" s="387">
        <f>確報【11月】!$S$72+確報【11月】!$U$72</f>
        <v>481645</v>
      </c>
      <c r="K140" s="387">
        <f>確報【12月】!$S$72+確報【12月】!$U$72</f>
        <v>779596</v>
      </c>
      <c r="L140" s="387">
        <f>確報【１月】!$S$72+確報【１月】!$U$72</f>
        <v>1852022</v>
      </c>
      <c r="M140" s="387">
        <f>確報【２月】!$S$72+確報【２月】!$U$72</f>
        <v>622292</v>
      </c>
      <c r="N140" s="387">
        <f>確報【３月】!$S$72+確報【３月】!$U$72</f>
        <v>0</v>
      </c>
      <c r="O140" s="387">
        <f>確報【４月】!$S$72+確報【４月】!$U$72</f>
        <v>0</v>
      </c>
      <c r="P140" s="387">
        <f>確報【５月】!$S$72+確報【５月】!$U$72</f>
        <v>0</v>
      </c>
      <c r="Q140" s="414">
        <f t="shared" si="7"/>
        <v>6685852</v>
      </c>
    </row>
    <row r="141" spans="1:17" ht="19.5" thickBot="1">
      <c r="A141" s="1100"/>
      <c r="B141" s="1103"/>
      <c r="C141" s="347" t="s">
        <v>16563</v>
      </c>
      <c r="D141" s="348">
        <v>103</v>
      </c>
      <c r="E141" s="403">
        <f>確報【６月】!$S$72+確報【６月】!$U$72</f>
        <v>0</v>
      </c>
      <c r="F141" s="403">
        <f>確報【7月】!$S$72+確報【7月】!$U$72</f>
        <v>0</v>
      </c>
      <c r="G141" s="403">
        <f>確報【8月】!$S$73+確報【8月】!$U$73</f>
        <v>0</v>
      </c>
      <c r="H141" s="403">
        <f>確報【9月】!$S$73+確報【9月】!$U$73</f>
        <v>0</v>
      </c>
      <c r="I141" s="403">
        <f>確報【10月】!$S$73+確報【10月】!$U$73</f>
        <v>0</v>
      </c>
      <c r="J141" s="403">
        <f>確報【11月】!$S$73+確報【11月】!$U$73</f>
        <v>0</v>
      </c>
      <c r="K141" s="403">
        <f>確報【12月】!$S$73+確報【12月】!$U$73</f>
        <v>0</v>
      </c>
      <c r="L141" s="403">
        <f>確報【１月】!$S$73+確報【１月】!$U$73</f>
        <v>0</v>
      </c>
      <c r="M141" s="403">
        <f>確報【２月】!$S$73+確報【２月】!$U$73</f>
        <v>0</v>
      </c>
      <c r="N141" s="403">
        <f>確報【３月】!$S$73+確報【３月】!$U$73</f>
        <v>0</v>
      </c>
      <c r="O141" s="403">
        <f>確報【４月】!$S$73+確報【４月】!$U$73</f>
        <v>0</v>
      </c>
      <c r="P141" s="403">
        <f>確報【５月】!$S$73+確報【５月】!$U$73</f>
        <v>0</v>
      </c>
      <c r="Q141" s="424">
        <f t="shared" si="7"/>
        <v>0</v>
      </c>
    </row>
    <row r="142" spans="1:17">
      <c r="A142" s="1100"/>
      <c r="B142" s="1103"/>
      <c r="C142" s="346" t="s">
        <v>16564</v>
      </c>
      <c r="D142" s="338">
        <v>201</v>
      </c>
      <c r="E142" s="389">
        <f>確報【６月】!$S$73+確報【６月】!$U$73</f>
        <v>0</v>
      </c>
      <c r="F142" s="389">
        <f>確報【7月】!$S$73+確報【7月】!$U$73</f>
        <v>0</v>
      </c>
      <c r="G142" s="389">
        <f>確報【8月】!$S$74+確報【8月】!$U$74</f>
        <v>0</v>
      </c>
      <c r="H142" s="389">
        <f>確報【9月】!$S$74+確報【9月】!$U$74</f>
        <v>0</v>
      </c>
      <c r="I142" s="389">
        <f>確報【10月】!$S$74+確報【10月】!$U$74</f>
        <v>0</v>
      </c>
      <c r="J142" s="389">
        <f>確報【11月】!$S$74+確報【11月】!$U$74</f>
        <v>0</v>
      </c>
      <c r="K142" s="389">
        <f>確報【12月】!$S$74+確報【12月】!$U$74</f>
        <v>0</v>
      </c>
      <c r="L142" s="389">
        <f>確報【１月】!$S$74+確報【１月】!$U$74</f>
        <v>0</v>
      </c>
      <c r="M142" s="389">
        <f>確報【２月】!$S$74+確報【２月】!$U$74</f>
        <v>0</v>
      </c>
      <c r="N142" s="389">
        <f>確報【３月】!$S$74+確報【３月】!$U$74</f>
        <v>0</v>
      </c>
      <c r="O142" s="389">
        <f>確報【４月】!$S$74+確報【４月】!$U$74</f>
        <v>0</v>
      </c>
      <c r="P142" s="389">
        <f>確報【５月】!$S$74+確報【５月】!$U$74</f>
        <v>0</v>
      </c>
      <c r="Q142" s="416">
        <f t="shared" si="7"/>
        <v>0</v>
      </c>
    </row>
    <row r="143" spans="1:17">
      <c r="A143" s="1100"/>
      <c r="B143" s="1103"/>
      <c r="C143" s="339" t="s">
        <v>16505</v>
      </c>
      <c r="D143" s="340">
        <v>202</v>
      </c>
      <c r="E143" s="387">
        <f>確報【６月】!$S$74+確報【６月】!$U$74</f>
        <v>0</v>
      </c>
      <c r="F143" s="387">
        <f>確報【7月】!$S$74+確報【7月】!$U$74</f>
        <v>0</v>
      </c>
      <c r="G143" s="387">
        <f>確報【8月】!$S$75+確報【8月】!$U$75</f>
        <v>0</v>
      </c>
      <c r="H143" s="387">
        <f>確報【9月】!$S$75+確報【9月】!$U$75</f>
        <v>0</v>
      </c>
      <c r="I143" s="387">
        <f>確報【10月】!$S$75+確報【10月】!$U$75</f>
        <v>0</v>
      </c>
      <c r="J143" s="387">
        <f>確報【11月】!$S$75+確報【11月】!$U$75</f>
        <v>0</v>
      </c>
      <c r="K143" s="387">
        <f>確報【12月】!$S$75+確報【12月】!$U$75</f>
        <v>0</v>
      </c>
      <c r="L143" s="387">
        <f>確報【１月】!$S$75+確報【１月】!$U$75</f>
        <v>0</v>
      </c>
      <c r="M143" s="387">
        <f>確報【２月】!$S$75+確報【２月】!$U$75</f>
        <v>0</v>
      </c>
      <c r="N143" s="387">
        <f>確報【３月】!$S$75+確報【３月】!$U$75</f>
        <v>0</v>
      </c>
      <c r="O143" s="387">
        <f>確報【４月】!$S$75+確報【４月】!$U$75</f>
        <v>0</v>
      </c>
      <c r="P143" s="387">
        <f>確報【５月】!$S$75+確報【５月】!$U$75</f>
        <v>0</v>
      </c>
      <c r="Q143" s="414">
        <f t="shared" si="7"/>
        <v>0</v>
      </c>
    </row>
    <row r="144" spans="1:17" ht="19.5" thickBot="1">
      <c r="A144" s="1100"/>
      <c r="B144" s="1104"/>
      <c r="C144" s="349" t="s">
        <v>16565</v>
      </c>
      <c r="D144" s="350">
        <v>203</v>
      </c>
      <c r="E144" s="390">
        <f>確報【６月】!$S$75+確報【６月】!$U$75</f>
        <v>0</v>
      </c>
      <c r="F144" s="390">
        <f>確報【7月】!$S$75+確報【7月】!$U$75</f>
        <v>0</v>
      </c>
      <c r="G144" s="390">
        <f>確報【8月】!$S$76+確報【8月】!$U$76</f>
        <v>0</v>
      </c>
      <c r="H144" s="390">
        <f>確報【9月】!$S$76+確報【9月】!$U$76</f>
        <v>0</v>
      </c>
      <c r="I144" s="390">
        <f>確報【10月】!$S$76+確報【10月】!$U$76</f>
        <v>0</v>
      </c>
      <c r="J144" s="390">
        <f>確報【11月】!$S$76+確報【11月】!$U$76</f>
        <v>0</v>
      </c>
      <c r="K144" s="390">
        <f>確報【12月】!$S$76+確報【12月】!$U$76</f>
        <v>0</v>
      </c>
      <c r="L144" s="390">
        <f>確報【１月】!$S$76+確報【１月】!$U$76</f>
        <v>0</v>
      </c>
      <c r="M144" s="390">
        <f>確報【２月】!$S$76+確報【２月】!$U$76</f>
        <v>0</v>
      </c>
      <c r="N144" s="390">
        <f>確報【３月】!$S$76+確報【３月】!$U$76</f>
        <v>0</v>
      </c>
      <c r="O144" s="390">
        <f>確報【４月】!$S$76+確報【４月】!$U$76</f>
        <v>0</v>
      </c>
      <c r="P144" s="390">
        <f>確報【５月】!$S$76+確報【５月】!$U$76</f>
        <v>0</v>
      </c>
      <c r="Q144" s="417">
        <f t="shared" si="7"/>
        <v>0</v>
      </c>
    </row>
    <row r="145" spans="1:17" ht="20.25" thickTop="1" thickBot="1">
      <c r="A145" s="1100"/>
      <c r="B145" s="354"/>
      <c r="C145" s="355" t="s">
        <v>16731</v>
      </c>
      <c r="D145" s="366"/>
      <c r="E145" s="399">
        <f t="shared" ref="E145:P145" si="11">SUM(E121:E144)</f>
        <v>42996121</v>
      </c>
      <c r="F145" s="399">
        <f t="shared" si="11"/>
        <v>42233104</v>
      </c>
      <c r="G145" s="399">
        <f t="shared" si="11"/>
        <v>39236881</v>
      </c>
      <c r="H145" s="399">
        <f t="shared" si="11"/>
        <v>40419344</v>
      </c>
      <c r="I145" s="399">
        <f t="shared" si="11"/>
        <v>44848547</v>
      </c>
      <c r="J145" s="399">
        <f t="shared" si="11"/>
        <v>39178277</v>
      </c>
      <c r="K145" s="399">
        <f t="shared" si="11"/>
        <v>43295999</v>
      </c>
      <c r="L145" s="399">
        <f t="shared" si="11"/>
        <v>43876817</v>
      </c>
      <c r="M145" s="399">
        <f t="shared" si="11"/>
        <v>46690479</v>
      </c>
      <c r="N145" s="399">
        <f t="shared" si="11"/>
        <v>0</v>
      </c>
      <c r="O145" s="399">
        <f t="shared" si="11"/>
        <v>0</v>
      </c>
      <c r="P145" s="399">
        <f t="shared" si="11"/>
        <v>0</v>
      </c>
      <c r="Q145" s="425">
        <f t="shared" si="7"/>
        <v>382775569</v>
      </c>
    </row>
    <row r="146" spans="1:17" ht="19.5" thickTop="1">
      <c r="A146" s="1100"/>
      <c r="B146" s="1108"/>
      <c r="C146" s="776" t="s">
        <v>16636</v>
      </c>
      <c r="D146" s="777">
        <v>301</v>
      </c>
      <c r="E146" s="392">
        <f>確報【６月】!$S$77+確報【６月】!$U$77</f>
        <v>0</v>
      </c>
      <c r="F146" s="392">
        <f>確報【7月】!$S$77+確報【7月】!$U$77</f>
        <v>822868</v>
      </c>
      <c r="G146" s="392">
        <f>確報【8月】!$S$78+確報【8月】!$U$78</f>
        <v>1036187</v>
      </c>
      <c r="H146" s="392">
        <f>確報【9月】!$S$78+確報【9月】!$U$78</f>
        <v>1015891</v>
      </c>
      <c r="I146" s="392">
        <f>確報【10月】!$S$78+確報【10月】!$U$78</f>
        <v>113950</v>
      </c>
      <c r="J146" s="392">
        <f>確報【11月】!$S$78+確報【11月】!$U$78</f>
        <v>0</v>
      </c>
      <c r="K146" s="392">
        <f>確報【12月】!$S$78+確報【12月】!$U$78</f>
        <v>0</v>
      </c>
      <c r="L146" s="392">
        <f>確報【１月】!$S$78+確報【１月】!$U$78</f>
        <v>0</v>
      </c>
      <c r="M146" s="392">
        <f>確報【２月】!$S$78+確報【２月】!$U$78</f>
        <v>0</v>
      </c>
      <c r="N146" s="392">
        <f>確報【３月】!$S$78+確報【３月】!$U$78</f>
        <v>0</v>
      </c>
      <c r="O146" s="392">
        <f>確報【４月】!$S$78+確報【４月】!$U$78</f>
        <v>0</v>
      </c>
      <c r="P146" s="392">
        <f>確報【５月】!$S$78+確報【５月】!$U$78</f>
        <v>0</v>
      </c>
      <c r="Q146" s="420">
        <f t="shared" si="7"/>
        <v>2988896</v>
      </c>
    </row>
    <row r="147" spans="1:17">
      <c r="A147" s="1100"/>
      <c r="B147" s="1109"/>
      <c r="C147" s="778" t="s">
        <v>16637</v>
      </c>
      <c r="D147" s="26">
        <v>302</v>
      </c>
      <c r="E147" s="387">
        <f>確報【６月】!$S$78+確報【６月】!$U$78</f>
        <v>0</v>
      </c>
      <c r="F147" s="387">
        <f>確報【7月】!$S$78+確報【7月】!$U$78</f>
        <v>0</v>
      </c>
      <c r="G147" s="387">
        <f>確報【8月】!$S$79+確報【8月】!$U$79</f>
        <v>0</v>
      </c>
      <c r="H147" s="387">
        <f>確報【9月】!$S$79+確報【9月】!$U$79</f>
        <v>0</v>
      </c>
      <c r="I147" s="387">
        <f>確報【10月】!$S$79+確報【10月】!$U$79</f>
        <v>0</v>
      </c>
      <c r="J147" s="387">
        <f>確報【11月】!$S$79+確報【11月】!$U$79</f>
        <v>0</v>
      </c>
      <c r="K147" s="387">
        <f>確報【12月】!$S$79+確報【12月】!$U$79</f>
        <v>0</v>
      </c>
      <c r="L147" s="387">
        <f>確報【１月】!$S$79+確報【１月】!$U$79</f>
        <v>0</v>
      </c>
      <c r="M147" s="387">
        <f>確報【２月】!$S$79+確報【２月】!$U$79</f>
        <v>0</v>
      </c>
      <c r="N147" s="387">
        <f>確報【３月】!$S$79+確報【３月】!$U$79</f>
        <v>0</v>
      </c>
      <c r="O147" s="387">
        <f>確報【４月】!$S$79+確報【４月】!$U$79</f>
        <v>0</v>
      </c>
      <c r="P147" s="387">
        <f>確報【５月】!$S$79+確報【５月】!$U$79</f>
        <v>0</v>
      </c>
      <c r="Q147" s="414">
        <f>SUM(E147:P147)</f>
        <v>0</v>
      </c>
    </row>
    <row r="148" spans="1:17">
      <c r="A148" s="1100"/>
      <c r="B148" s="1109"/>
      <c r="C148" s="778" t="s">
        <v>16638</v>
      </c>
      <c r="D148" s="26">
        <v>303</v>
      </c>
      <c r="E148" s="387">
        <f>確報【６月】!$S$79+確報【６月】!$U$79</f>
        <v>0</v>
      </c>
      <c r="F148" s="387">
        <f>確報【7月】!$S$79+確報【7月】!$U$79</f>
        <v>0</v>
      </c>
      <c r="G148" s="387">
        <f>確報【8月】!$S$80+確報【8月】!$U$80</f>
        <v>0</v>
      </c>
      <c r="H148" s="387">
        <f>確報【9月】!$S$80+確報【9月】!$U$80</f>
        <v>0</v>
      </c>
      <c r="I148" s="387">
        <f>確報【10月】!$S$80+確報【10月】!$U$80</f>
        <v>0</v>
      </c>
      <c r="J148" s="387">
        <f>確報【11月】!$S$80+確報【11月】!$U$80</f>
        <v>0</v>
      </c>
      <c r="K148" s="387">
        <f>確報【12月】!$S$80+確報【12月】!$U$80</f>
        <v>0</v>
      </c>
      <c r="L148" s="387">
        <f>確報【１月】!$S$80+確報【１月】!$U$80</f>
        <v>0</v>
      </c>
      <c r="M148" s="387">
        <f>確報【２月】!$S$80+確報【２月】!$U$80</f>
        <v>0</v>
      </c>
      <c r="N148" s="387">
        <f>確報【３月】!$S$80+確報【３月】!$U$80</f>
        <v>0</v>
      </c>
      <c r="O148" s="387">
        <f>確報【４月】!$S$80+確報【４月】!$U$80</f>
        <v>0</v>
      </c>
      <c r="P148" s="387">
        <f>確報【５月】!$S$80+確報【５月】!$U$80</f>
        <v>0</v>
      </c>
      <c r="Q148" s="414">
        <f>SUM(E148:P148)</f>
        <v>0</v>
      </c>
    </row>
    <row r="149" spans="1:17" ht="19.5" thickBot="1">
      <c r="A149" s="1100"/>
      <c r="B149" s="1110"/>
      <c r="C149" s="779" t="s">
        <v>3641</v>
      </c>
      <c r="D149" s="780">
        <v>304</v>
      </c>
      <c r="E149" s="391">
        <f>確報【６月】!$S$80+確報【６月】!$U$80</f>
        <v>0</v>
      </c>
      <c r="F149" s="391">
        <f>確報【7月】!$S$80+確報【7月】!$U$80</f>
        <v>0</v>
      </c>
      <c r="G149" s="391">
        <f>確報【8月】!$S$81+確報【8月】!$U$81</f>
        <v>0</v>
      </c>
      <c r="H149" s="391">
        <f>確報【9月】!$S$81+確報【9月】!$U$81</f>
        <v>0</v>
      </c>
      <c r="I149" s="391">
        <f>確報【10月】!$S$81+確報【10月】!$U$81</f>
        <v>0</v>
      </c>
      <c r="J149" s="391">
        <f>確報【11月】!$S$81+確報【11月】!$U$81</f>
        <v>0</v>
      </c>
      <c r="K149" s="391">
        <f>確報【12月】!$S$81+確報【12月】!$U$81</f>
        <v>0</v>
      </c>
      <c r="L149" s="391">
        <f>確報【１月】!$S$81+確報【１月】!$U$81</f>
        <v>0</v>
      </c>
      <c r="M149" s="391">
        <f>確報【２月】!$S$81+確報【２月】!$U$81</f>
        <v>0</v>
      </c>
      <c r="N149" s="391">
        <f>確報【３月】!$S$81+確報【３月】!$U$81</f>
        <v>0</v>
      </c>
      <c r="O149" s="391">
        <f>確報【４月】!$S$81+確報【４月】!$U$81</f>
        <v>0</v>
      </c>
      <c r="P149" s="391">
        <f>確報【５月】!$S$81+確報【５月】!$U$81</f>
        <v>0</v>
      </c>
      <c r="Q149" s="418">
        <f t="shared" si="7"/>
        <v>0</v>
      </c>
    </row>
    <row r="150" spans="1:17" ht="19.5" thickTop="1">
      <c r="A150" s="1100"/>
      <c r="B150" s="379"/>
      <c r="C150" s="380" t="s">
        <v>16613</v>
      </c>
      <c r="D150" s="381"/>
      <c r="E150" s="398">
        <f t="shared" ref="E150:P150" si="12">SUM(E145:E149)</f>
        <v>42996121</v>
      </c>
      <c r="F150" s="398">
        <f t="shared" si="12"/>
        <v>43055972</v>
      </c>
      <c r="G150" s="398">
        <f t="shared" si="12"/>
        <v>40273068</v>
      </c>
      <c r="H150" s="398">
        <f t="shared" si="12"/>
        <v>41435235</v>
      </c>
      <c r="I150" s="398">
        <f t="shared" si="12"/>
        <v>44962497</v>
      </c>
      <c r="J150" s="398">
        <f t="shared" si="12"/>
        <v>39178277</v>
      </c>
      <c r="K150" s="398">
        <f t="shared" si="12"/>
        <v>43295999</v>
      </c>
      <c r="L150" s="398">
        <f t="shared" si="12"/>
        <v>43876817</v>
      </c>
      <c r="M150" s="398">
        <f t="shared" si="12"/>
        <v>46690479</v>
      </c>
      <c r="N150" s="398">
        <f t="shared" si="12"/>
        <v>0</v>
      </c>
      <c r="O150" s="398">
        <f t="shared" si="12"/>
        <v>0</v>
      </c>
      <c r="P150" s="398">
        <f t="shared" si="12"/>
        <v>0</v>
      </c>
      <c r="Q150" s="421">
        <f t="shared" si="7"/>
        <v>385764465</v>
      </c>
    </row>
    <row r="151" spans="1:17" ht="19.5" thickBot="1">
      <c r="A151" s="1100"/>
      <c r="B151" s="367"/>
      <c r="C151" s="349" t="s">
        <v>16641</v>
      </c>
      <c r="D151" s="356"/>
      <c r="E151" s="400">
        <f>確報【６月】!$R$83+確報【６月】!$T$83</f>
        <v>-93969</v>
      </c>
      <c r="F151" s="400">
        <f>確報【7月】!$R$83+確報【7月】!$T$83</f>
        <v>-462361</v>
      </c>
      <c r="G151" s="400">
        <f>確報【8月】!$R$84+確報【8月】!$T$84</f>
        <v>190915</v>
      </c>
      <c r="H151" s="400">
        <f>確報【9月】!$R$84+確報【9月】!$T$84</f>
        <v>1481123</v>
      </c>
      <c r="I151" s="400">
        <f>確報【10月】!$R$84+確報【10月】!$T$84</f>
        <v>586500</v>
      </c>
      <c r="J151" s="400">
        <f>確報【11月】!$R$84+確報【11月】!$T$84</f>
        <v>2844742</v>
      </c>
      <c r="K151" s="400">
        <f>確報【12月】!$R$84+確報【12月】!$T$84</f>
        <v>1072570</v>
      </c>
      <c r="L151" s="400">
        <f>確報【１月】!$R$84+確報【１月】!$T$84</f>
        <v>-242635</v>
      </c>
      <c r="M151" s="400">
        <f>確報【２月】!$R$84+確報【２月】!$T$84</f>
        <v>0</v>
      </c>
      <c r="N151" s="400">
        <f>確報【３月】!$R$84+確報【３月】!$T$84</f>
        <v>0</v>
      </c>
      <c r="O151" s="400">
        <f>確報【４月】!$R$84+確報【４月】!$T$84</f>
        <v>0</v>
      </c>
      <c r="P151" s="400">
        <f>確報【５月】!$R$84+確報【５月】!$T$84</f>
        <v>0</v>
      </c>
      <c r="Q151" s="422">
        <f t="shared" si="7"/>
        <v>5376885</v>
      </c>
    </row>
    <row r="152" spans="1:17" ht="20.25" thickTop="1" thickBot="1">
      <c r="A152" s="1101"/>
      <c r="B152" s="382"/>
      <c r="C152" s="375" t="s">
        <v>16732</v>
      </c>
      <c r="D152" s="365"/>
      <c r="E152" s="396">
        <f t="shared" ref="E152:P152" si="13">E150+E151</f>
        <v>42902152</v>
      </c>
      <c r="F152" s="396">
        <f t="shared" si="13"/>
        <v>42593611</v>
      </c>
      <c r="G152" s="396">
        <f t="shared" si="13"/>
        <v>40463983</v>
      </c>
      <c r="H152" s="396">
        <f t="shared" si="13"/>
        <v>42916358</v>
      </c>
      <c r="I152" s="396">
        <f t="shared" si="13"/>
        <v>45548997</v>
      </c>
      <c r="J152" s="396">
        <f t="shared" si="13"/>
        <v>42023019</v>
      </c>
      <c r="K152" s="396">
        <f t="shared" si="13"/>
        <v>44368569</v>
      </c>
      <c r="L152" s="396">
        <f t="shared" si="13"/>
        <v>43634182</v>
      </c>
      <c r="M152" s="396">
        <f t="shared" si="13"/>
        <v>46690479</v>
      </c>
      <c r="N152" s="396">
        <f t="shared" si="13"/>
        <v>0</v>
      </c>
      <c r="O152" s="396">
        <f t="shared" si="13"/>
        <v>0</v>
      </c>
      <c r="P152" s="396">
        <f t="shared" si="13"/>
        <v>0</v>
      </c>
      <c r="Q152" s="419">
        <f t="shared" si="7"/>
        <v>391141350</v>
      </c>
    </row>
    <row r="153" spans="1:17" ht="19.5" thickBot="1">
      <c r="A153" s="370"/>
      <c r="B153" s="370"/>
      <c r="C153" s="371"/>
    </row>
    <row r="154" spans="1:17">
      <c r="A154" s="730" t="s">
        <v>16470</v>
      </c>
      <c r="B154" s="411"/>
      <c r="C154" s="406" t="s">
        <v>16641</v>
      </c>
      <c r="D154" s="408"/>
      <c r="E154" s="409">
        <f>確報【６月】!$V$83</f>
        <v>576339</v>
      </c>
      <c r="F154" s="409">
        <f>確報【7月】!$V$83</f>
        <v>573743</v>
      </c>
      <c r="G154" s="409">
        <f>確報【8月】!$V$84</f>
        <v>165012</v>
      </c>
      <c r="H154" s="409">
        <f>確報【9月】!$V$84</f>
        <v>646806</v>
      </c>
      <c r="I154" s="409">
        <f>確報【10月】!$V$84</f>
        <v>0</v>
      </c>
      <c r="J154" s="409">
        <f>確報【11月】!$V$84</f>
        <v>0</v>
      </c>
      <c r="K154" s="409">
        <f>確報【12月】!$V$84</f>
        <v>276325</v>
      </c>
      <c r="L154" s="409">
        <f>確報【１月】!$V$84</f>
        <v>0</v>
      </c>
      <c r="M154" s="409">
        <f>確報【２月】!$V$84</f>
        <v>0</v>
      </c>
      <c r="N154" s="409">
        <f>確報【３月】!$V$84</f>
        <v>0</v>
      </c>
      <c r="O154" s="409">
        <f>確報【４月】!$V$84</f>
        <v>0</v>
      </c>
      <c r="P154" s="409">
        <f>確報【５月】!$V$84</f>
        <v>0</v>
      </c>
      <c r="Q154" s="410">
        <f>SUM(E154:P154)</f>
        <v>2238225</v>
      </c>
    </row>
    <row r="155" spans="1:17" ht="19.5" thickBot="1">
      <c r="A155" s="427"/>
      <c r="B155" s="412"/>
      <c r="C155" s="405" t="s">
        <v>16736</v>
      </c>
      <c r="D155" s="407"/>
      <c r="E155" s="781">
        <f>確報【６月】!$V$87</f>
        <v>785172</v>
      </c>
      <c r="F155" s="781">
        <f>確報【7月】!$V$87</f>
        <v>1485505</v>
      </c>
      <c r="G155" s="781">
        <f>確報【8月】!$V$88</f>
        <v>578905</v>
      </c>
      <c r="H155" s="781">
        <f>確報【9月】!$V$88</f>
        <v>1166276</v>
      </c>
      <c r="I155" s="781">
        <f>確報【10月】!$V$88</f>
        <v>373423</v>
      </c>
      <c r="J155" s="781">
        <f>確報【11月】!$V$88</f>
        <v>950960</v>
      </c>
      <c r="K155" s="781">
        <f>確報【12月】!$V$88</f>
        <v>1196006</v>
      </c>
      <c r="L155" s="781">
        <f>確報【１月】!$V$88</f>
        <v>522487</v>
      </c>
      <c r="M155" s="781">
        <f>確報【２月】!$V$88</f>
        <v>624146</v>
      </c>
      <c r="N155" s="781">
        <f>確報【３月】!$V$88</f>
        <v>0</v>
      </c>
      <c r="O155" s="781">
        <f>確報【４月】!$V$88</f>
        <v>0</v>
      </c>
      <c r="P155" s="781">
        <f>確報【５月】!$V$88</f>
        <v>0</v>
      </c>
      <c r="Q155" s="782">
        <f>SUM(E155:P155)</f>
        <v>7682880</v>
      </c>
    </row>
    <row r="156" spans="1:17">
      <c r="E156">
        <v>6</v>
      </c>
      <c r="F156">
        <v>7</v>
      </c>
      <c r="G156">
        <v>8</v>
      </c>
      <c r="H156">
        <v>9</v>
      </c>
      <c r="I156">
        <v>10</v>
      </c>
      <c r="J156">
        <v>11</v>
      </c>
      <c r="K156">
        <v>12</v>
      </c>
      <c r="L156">
        <v>1</v>
      </c>
      <c r="M156">
        <v>2</v>
      </c>
      <c r="N156">
        <v>3</v>
      </c>
      <c r="O156">
        <v>4</v>
      </c>
      <c r="P156">
        <v>5</v>
      </c>
      <c r="Q156">
        <v>6</v>
      </c>
    </row>
  </sheetData>
  <mergeCells count="13">
    <mergeCell ref="A86:A119"/>
    <mergeCell ref="B86:B111"/>
    <mergeCell ref="A121:A152"/>
    <mergeCell ref="B121:B144"/>
    <mergeCell ref="A1:B1"/>
    <mergeCell ref="B2:B22"/>
    <mergeCell ref="B23:B40"/>
    <mergeCell ref="B59:B76"/>
    <mergeCell ref="B41:B58"/>
    <mergeCell ref="A2:A84"/>
    <mergeCell ref="B113:B116"/>
    <mergeCell ref="B78:B81"/>
    <mergeCell ref="B146:B149"/>
  </mergeCells>
  <phoneticPr fontId="1"/>
  <pageMargins left="0.25" right="0.25" top="0.75" bottom="0.75" header="0.3" footer="0.3"/>
  <pageSetup paperSize="8" scale="37" fitToWidth="0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6C5C-590E-4681-B671-4398F447D914}">
  <sheetPr codeName="Sheet5"/>
  <dimension ref="B1:P43"/>
  <sheetViews>
    <sheetView workbookViewId="0">
      <selection activeCell="N16" sqref="N16"/>
    </sheetView>
  </sheetViews>
  <sheetFormatPr defaultRowHeight="18.75"/>
  <cols>
    <col min="1" max="1" width="5.375" customWidth="1"/>
    <col min="2" max="2" width="15.375" customWidth="1"/>
    <col min="3" max="3" width="14.75" customWidth="1"/>
    <col min="4" max="7" width="12.75" bestFit="1" customWidth="1"/>
    <col min="8" max="15" width="10.5" bestFit="1" customWidth="1"/>
  </cols>
  <sheetData>
    <row r="1" spans="2:16" ht="19.5" thickBot="1">
      <c r="B1" s="814">
        <f ca="1">TODAY()</f>
        <v>46086</v>
      </c>
      <c r="C1" s="810" t="s">
        <v>16737</v>
      </c>
      <c r="D1" s="808" t="s">
        <v>16567</v>
      </c>
      <c r="E1" s="808" t="s">
        <v>16566</v>
      </c>
      <c r="F1" s="808" t="s">
        <v>16568</v>
      </c>
      <c r="G1" s="809" t="s">
        <v>16569</v>
      </c>
    </row>
    <row r="2" spans="2:16">
      <c r="B2" s="815" t="s">
        <v>16738</v>
      </c>
      <c r="C2" s="811" cm="1">
        <f t="array" aca="1" ref="C2" ca="1">_xlfn.LET(
  _xlpm.d,$B$1,
  _xlpm.cut,EOMONTH(_xlpm.d,-1),
  _xlpm.fyStart,DATE(YEAR(_xlpm.d)-(MONTH(_xlpm.d)&lt;6),6,1),
  _xlpm.mEnd,EOMONTH(EDATE(_xlpm.fyStart,_xlfn.SEQUENCE(1,12,0)),0),
  _xlpm.n,MAX(0,IFERROR(MATCH(_xlpm.cut,_xlpm.mEnd,1),0)),
  SUM(_xlfn.TAKE(D35:O35,,_xlpm.n))
)</f>
        <v>1086700000</v>
      </c>
      <c r="D2" s="806" cm="1">
        <f t="array" aca="1" ref="D2" ca="1">_xlfn.LET(
  _xlpm.d,$B$1,
  _xlpm.cut,EOMONTH(_xlpm.d,-1),
  _xlpm.fyStart,DATE(YEAR(_xlpm.d)-(MONTH(_xlpm.d)&lt;6),6,1),
  _xlpm.mEnd,EOMONTH(EDATE(_xlpm.fyStart,_xlfn.SEQUENCE(1,12,0)),0),
  _xlpm.n,MAX(0,IFERROR(MATCH(_xlpm.cut,_xlpm.mEnd,1),0)),
  SUM(_xlfn.TAKE(D7:O7,,_xlpm.n))
)</f>
        <v>278500000</v>
      </c>
      <c r="E2" s="806" cm="1">
        <f t="array" aca="1" ref="E2" ca="1">_xlfn.LET(
  _xlpm.d,$B$1,
  _xlpm.cut,EOMONTH(_xlpm.d,-1),
  _xlpm.fyStart,DATE(YEAR(_xlpm.d)-(MONTH(_xlpm.d)&lt;6),6,1),
  _xlpm.mEnd,EOMONTH(EDATE(_xlpm.fyStart,_xlfn.SEQUENCE(1,12,0)),0),
  _xlpm.n,MAX(0,IFERROR(MATCH(_xlpm.cut,_xlpm.mEnd,1),0)),
  SUM(_xlfn.TAKE(D14:O14,,_xlpm.n))
)</f>
        <v>454100000</v>
      </c>
      <c r="F2" s="806" cm="1">
        <f t="array" aca="1" ref="F2" ca="1">_xlfn.LET(
  _xlpm.d,$B$1,
  _xlpm.cut,EOMONTH(_xlpm.d,-1),
  _xlpm.fyStart,DATE(YEAR(_xlpm.d)-(MONTH(_xlpm.d)&lt;6),6,1),
  _xlpm.mEnd,EOMONTH(EDATE(_xlpm.fyStart,_xlfn.SEQUENCE(1,12,0)),0),
  _xlpm.n,MAX(0,IFERROR(MATCH(_xlpm.cut,_xlpm.mEnd,1),0)),
  SUM(_xlfn.TAKE(D21:O21,,_xlpm.n))
)</f>
        <v>276100000</v>
      </c>
      <c r="G2" s="807" cm="1">
        <f t="array" aca="1" ref="G2" ca="1">_xlfn.LET(
  _xlpm.d,$B$1,
  _xlpm.cut,EOMONTH(_xlpm.d,-1),
  _xlpm.fyStart,DATE(YEAR(_xlpm.d)-(MONTH(_xlpm.d)&lt;6),6,1),
  _xlpm.mEnd,EOMONTH(EDATE(_xlpm.fyStart,_xlfn.SEQUENCE(1,12,0)),0),
  _xlpm.n,MAX(0,IFERROR(MATCH(_xlpm.cut,_xlpm.mEnd,1),0)),
  SUM(_xlfn.TAKE(D28:O28,,_xlpm.n))
)</f>
        <v>78000000</v>
      </c>
    </row>
    <row r="3" spans="2:16">
      <c r="B3" s="816" t="s">
        <v>16739</v>
      </c>
      <c r="C3" s="812" cm="1">
        <f t="array" aca="1" ref="C3" ca="1">_xlfn.LET(
  _xlpm.d,$B$1,
  _xlpm.cut,EOMONTH(_xlpm.d,-1),
  _xlpm.fyStart,DATE(YEAR(_xlpm.d)-(MONTH(_xlpm.d)&lt;6),6,1),
  _xlpm.mEnd,EOMONTH(EDATE(_xlpm.fyStart,_xlfn.SEQUENCE(1,12,0)),0),
  _xlpm.n,MAX(0,IFERROR(MATCH(_xlpm.cut,_xlpm.mEnd,1),0)),
  SUM(_xlfn.TAKE(D38:O38,,_xlpm.n))
)</f>
        <v>998551060.22000003</v>
      </c>
      <c r="D3" s="804" cm="1">
        <f t="array" aca="1" ref="D3" ca="1">_xlfn.LET(
  _xlpm.d,$B$1,
  _xlpm.cut,EOMONTH(_xlpm.d,-1),
  _xlpm.fyStart,DATE(YEAR(_xlpm.d)-(MONTH(_xlpm.d)&lt;6),6,1),
  _xlpm.mEnd,EOMONTH(EDATE(_xlpm.fyStart,_xlfn.SEQUENCE(1,12,0)),0),
  _xlpm.n,MAX(0,IFERROR(MATCH(_xlpm.cut,_xlpm.mEnd,1),0)),
  SUM(_xlfn.TAKE(D10:O10,,_xlpm.n))
)</f>
        <v>203016127.89999998</v>
      </c>
      <c r="E3" s="804" cm="1">
        <f t="array" aca="1" ref="E3" ca="1">_xlfn.LET(
  _xlpm.d,$B$1,
  _xlpm.cut,EOMONTH(_xlpm.d,-1),
  _xlpm.fyStart,DATE(YEAR(_xlpm.d)-(MONTH(_xlpm.d)&lt;6),6,1),
  _xlpm.mEnd,EOMONTH(EDATE(_xlpm.fyStart,_xlfn.SEQUENCE(1,12,0)),0),
  _xlpm.n,MAX(0,IFERROR(MATCH(_xlpm.cut,_xlpm.mEnd,1),0)),
  SUM(_xlfn.TAKE(D17:O17,,_xlpm.n))
)</f>
        <v>409770467.31999999</v>
      </c>
      <c r="F3" s="804" cm="1">
        <f t="array" aca="1" ref="F3" ca="1">_xlfn.LET(
  _xlpm.d,$B$1,
  _xlpm.cut,EOMONTH(_xlpm.d,-1),
  _xlpm.fyStart,DATE(YEAR(_xlpm.d)-(MONTH(_xlpm.d)&lt;6),6,1),
  _xlpm.mEnd,EOMONTH(EDATE(_xlpm.fyStart,_xlfn.SEQUENCE(1,12,0)),0),
  _xlpm.n,MAX(0,IFERROR(MATCH(_xlpm.cut,_xlpm.mEnd,1),0)),
  SUM(_xlfn.TAKE(D24:O24,,_xlpm.n))
)</f>
        <v>282933577</v>
      </c>
      <c r="G3" s="805" cm="1">
        <f t="array" aca="1" ref="G3" ca="1">_xlfn.LET(
  _xlpm.d,$B$1,
  _xlpm.cut,EOMONTH(_xlpm.d,-1),
  _xlpm.fyStart,DATE(YEAR(_xlpm.d)-(MONTH(_xlpm.d)&lt;6),6,1),
  _xlpm.mEnd,EOMONTH(EDATE(_xlpm.fyStart,_xlfn.SEQUENCE(1,12,0)),0),
  _xlpm.n,MAX(0,IFERROR(MATCH(_xlpm.cut,_xlpm.mEnd,1),0)),
  SUM(_xlfn.TAKE(D31:O31,,_xlpm.n))
)</f>
        <v>102830888</v>
      </c>
      <c r="N3" s="620"/>
    </row>
    <row r="4" spans="2:16" ht="19.5" thickBot="1">
      <c r="B4" s="817" t="s">
        <v>16740</v>
      </c>
      <c r="C4" s="813">
        <f ca="1">C3/C2</f>
        <v>0.91888383198674894</v>
      </c>
      <c r="D4" s="794">
        <f t="shared" ref="D4:G4" ca="1" si="0">D3/D2</f>
        <v>0.72896275727109505</v>
      </c>
      <c r="E4" s="794">
        <f t="shared" ca="1" si="0"/>
        <v>0.90237935987667917</v>
      </c>
      <c r="F4" s="794">
        <f t="shared" ca="1" si="0"/>
        <v>1.0247503694313655</v>
      </c>
      <c r="G4" s="795">
        <f t="shared" ca="1" si="0"/>
        <v>1.318344717948718</v>
      </c>
      <c r="N4" s="620"/>
    </row>
    <row r="5" spans="2:16" ht="19.5" thickBot="1">
      <c r="D5">
        <v>6</v>
      </c>
      <c r="E5">
        <v>7</v>
      </c>
      <c r="F5">
        <v>8</v>
      </c>
      <c r="G5">
        <v>9</v>
      </c>
      <c r="H5">
        <v>10</v>
      </c>
      <c r="I5">
        <v>11</v>
      </c>
      <c r="J5">
        <v>12</v>
      </c>
      <c r="K5">
        <v>1</v>
      </c>
      <c r="L5">
        <v>2</v>
      </c>
      <c r="M5">
        <v>3</v>
      </c>
      <c r="N5">
        <v>4</v>
      </c>
      <c r="O5">
        <v>5</v>
      </c>
    </row>
    <row r="6" spans="2:16" ht="19.5" thickBot="1">
      <c r="B6" s="604"/>
      <c r="C6" s="605" t="s">
        <v>16741</v>
      </c>
      <c r="D6" s="606" t="s">
        <v>16742</v>
      </c>
      <c r="E6" s="607" t="s">
        <v>16690</v>
      </c>
      <c r="F6" s="607" t="s">
        <v>16691</v>
      </c>
      <c r="G6" s="607" t="s">
        <v>16692</v>
      </c>
      <c r="H6" s="607" t="s">
        <v>16693</v>
      </c>
      <c r="I6" s="607" t="s">
        <v>16694</v>
      </c>
      <c r="J6" s="607" t="s">
        <v>16695</v>
      </c>
      <c r="K6" s="607" t="s">
        <v>16696</v>
      </c>
      <c r="L6" s="607" t="s">
        <v>16697</v>
      </c>
      <c r="M6" s="607" t="s">
        <v>16698</v>
      </c>
      <c r="N6" s="607" t="s">
        <v>16699</v>
      </c>
      <c r="O6" s="607" t="s">
        <v>16700</v>
      </c>
      <c r="P6" s="608" t="s">
        <v>16408</v>
      </c>
    </row>
    <row r="7" spans="2:16">
      <c r="B7" s="1114" t="s">
        <v>16567</v>
      </c>
      <c r="C7" s="796" t="s">
        <v>16452</v>
      </c>
      <c r="D7" s="786">
        <v>30600000</v>
      </c>
      <c r="E7" s="786">
        <v>31800000</v>
      </c>
      <c r="F7" s="786">
        <v>31900000</v>
      </c>
      <c r="G7" s="786">
        <v>29500000</v>
      </c>
      <c r="H7" s="786">
        <v>29700000</v>
      </c>
      <c r="I7" s="786">
        <v>31700000</v>
      </c>
      <c r="J7" s="786">
        <v>30900000</v>
      </c>
      <c r="K7" s="786">
        <v>35200000</v>
      </c>
      <c r="L7" s="786">
        <v>27200000</v>
      </c>
      <c r="M7" s="786">
        <v>40500000</v>
      </c>
      <c r="N7" s="786">
        <v>32400000</v>
      </c>
      <c r="O7" s="786">
        <v>28600000</v>
      </c>
      <c r="P7" s="787">
        <f t="shared" ref="P7:P32" si="1">SUM(D7:O7)</f>
        <v>380000000</v>
      </c>
    </row>
    <row r="8" spans="2:16">
      <c r="B8" s="1115"/>
      <c r="C8" s="797" t="s">
        <v>16743</v>
      </c>
      <c r="D8" s="788">
        <v>17600000</v>
      </c>
      <c r="E8" s="788">
        <v>18800000</v>
      </c>
      <c r="F8" s="788">
        <v>18900000</v>
      </c>
      <c r="G8" s="788">
        <v>17500000</v>
      </c>
      <c r="H8" s="788">
        <v>17700000</v>
      </c>
      <c r="I8" s="788">
        <v>18700000</v>
      </c>
      <c r="J8" s="788">
        <v>17900000</v>
      </c>
      <c r="K8" s="788">
        <v>21200000</v>
      </c>
      <c r="L8" s="788">
        <v>16200000</v>
      </c>
      <c r="M8" s="788">
        <v>23500000</v>
      </c>
      <c r="N8" s="788">
        <v>19400000</v>
      </c>
      <c r="O8" s="788">
        <v>16600000</v>
      </c>
      <c r="P8" s="789">
        <f t="shared" ref="P8" si="2">SUM(D8:O8)</f>
        <v>224000000</v>
      </c>
    </row>
    <row r="9" spans="2:16">
      <c r="B9" s="1115"/>
      <c r="C9" s="798" t="s">
        <v>16744</v>
      </c>
      <c r="D9" s="788">
        <f>D7-D8</f>
        <v>13000000</v>
      </c>
      <c r="E9" s="788">
        <f t="shared" ref="E9:O9" si="3">E7-E8</f>
        <v>13000000</v>
      </c>
      <c r="F9" s="788">
        <f t="shared" si="3"/>
        <v>13000000</v>
      </c>
      <c r="G9" s="788">
        <f t="shared" si="3"/>
        <v>12000000</v>
      </c>
      <c r="H9" s="788">
        <f t="shared" si="3"/>
        <v>12000000</v>
      </c>
      <c r="I9" s="788">
        <f t="shared" si="3"/>
        <v>13000000</v>
      </c>
      <c r="J9" s="788">
        <f t="shared" si="3"/>
        <v>13000000</v>
      </c>
      <c r="K9" s="788">
        <f t="shared" si="3"/>
        <v>14000000</v>
      </c>
      <c r="L9" s="788">
        <f t="shared" si="3"/>
        <v>11000000</v>
      </c>
      <c r="M9" s="788">
        <f t="shared" si="3"/>
        <v>17000000</v>
      </c>
      <c r="N9" s="788">
        <f t="shared" si="3"/>
        <v>13000000</v>
      </c>
      <c r="O9" s="788">
        <f t="shared" si="3"/>
        <v>12000000</v>
      </c>
      <c r="P9" s="789">
        <f>SUM(D9:O9)</f>
        <v>156000000</v>
      </c>
    </row>
    <row r="10" spans="2:16">
      <c r="B10" s="1115"/>
      <c r="C10" s="799" t="s">
        <v>16745</v>
      </c>
      <c r="D10" s="788">
        <f t="shared" ref="D10:P10" si="4">SUBTOTAL(109,D11:D12)</f>
        <v>21673161.809999999</v>
      </c>
      <c r="E10" s="788">
        <f t="shared" si="4"/>
        <v>23386332.289999999</v>
      </c>
      <c r="F10" s="788">
        <f t="shared" si="4"/>
        <v>18801467</v>
      </c>
      <c r="G10" s="788">
        <f t="shared" si="4"/>
        <v>19935806</v>
      </c>
      <c r="H10" s="788">
        <f t="shared" si="4"/>
        <v>25832634</v>
      </c>
      <c r="I10" s="788">
        <f t="shared" si="4"/>
        <v>30180042.799999997</v>
      </c>
      <c r="J10" s="788">
        <f t="shared" si="4"/>
        <v>16559904</v>
      </c>
      <c r="K10" s="788">
        <f t="shared" si="4"/>
        <v>21308517</v>
      </c>
      <c r="L10" s="788">
        <f t="shared" si="4"/>
        <v>25338263</v>
      </c>
      <c r="M10" s="788">
        <f t="shared" si="4"/>
        <v>0</v>
      </c>
      <c r="N10" s="788">
        <f t="shared" si="4"/>
        <v>0</v>
      </c>
      <c r="O10" s="788">
        <f t="shared" si="4"/>
        <v>0</v>
      </c>
      <c r="P10" s="788">
        <f t="shared" si="4"/>
        <v>203016127.89999998</v>
      </c>
    </row>
    <row r="11" spans="2:16">
      <c r="B11" s="1115"/>
      <c r="C11" s="785" t="s">
        <v>16746</v>
      </c>
      <c r="D11" s="788">
        <f>確報【６月】!$H$99</f>
        <v>16449885.809999999</v>
      </c>
      <c r="E11" s="788">
        <f>確報【7月】!$H$99</f>
        <v>17851387.289999999</v>
      </c>
      <c r="F11" s="788">
        <f>確報【8月】!$H$100</f>
        <v>15063890</v>
      </c>
      <c r="G11" s="788">
        <f>確報【9月】!$H$100</f>
        <v>11863133</v>
      </c>
      <c r="H11" s="788">
        <f>確報【10月】!$H$100</f>
        <v>17715509</v>
      </c>
      <c r="I11" s="788">
        <f>確報【11月】!$H$100</f>
        <v>17713236.799999997</v>
      </c>
      <c r="J11" s="788">
        <f>確報【12月】!$H$100</f>
        <v>12172500</v>
      </c>
      <c r="K11" s="788">
        <f>確報【１月】!$H$100</f>
        <v>14069228</v>
      </c>
      <c r="L11" s="788">
        <f>確報【２月】!$H$100</f>
        <v>18124539</v>
      </c>
      <c r="M11" s="788">
        <f>確報【３月】!$H$100</f>
        <v>0</v>
      </c>
      <c r="N11" s="788">
        <f>確報【４月】!$H$100</f>
        <v>0</v>
      </c>
      <c r="O11" s="788">
        <f>確報【５月】!$H$100</f>
        <v>0</v>
      </c>
      <c r="P11" s="789">
        <f t="shared" si="1"/>
        <v>141023308.89999998</v>
      </c>
    </row>
    <row r="12" spans="2:16">
      <c r="B12" s="1115"/>
      <c r="C12" s="785" t="s">
        <v>16747</v>
      </c>
      <c r="D12" s="788">
        <f>確報【６月】!$H$89</f>
        <v>5223276</v>
      </c>
      <c r="E12" s="788">
        <f>確報【7月】!$H$89</f>
        <v>5534945</v>
      </c>
      <c r="F12" s="788">
        <f>確報【8月】!$H$90</f>
        <v>3737577</v>
      </c>
      <c r="G12" s="788">
        <f>確報【9月】!$H$90</f>
        <v>8072673</v>
      </c>
      <c r="H12" s="788">
        <f>確報【10月】!$H$90</f>
        <v>8117125</v>
      </c>
      <c r="I12" s="788">
        <f>確報【11月】!$H$90</f>
        <v>12466806</v>
      </c>
      <c r="J12" s="788">
        <f>確報【12月】!$H$90</f>
        <v>4387404</v>
      </c>
      <c r="K12" s="788">
        <f>確報【１月】!$H$90</f>
        <v>7239289</v>
      </c>
      <c r="L12" s="788">
        <f>確報【２月】!$H$90</f>
        <v>7213724</v>
      </c>
      <c r="M12" s="788">
        <f>確報【３月】!$H$90</f>
        <v>0</v>
      </c>
      <c r="N12" s="788">
        <f>確報【４月】!$H$90</f>
        <v>0</v>
      </c>
      <c r="O12" s="788">
        <f>確報【５月】!$H$90</f>
        <v>0</v>
      </c>
      <c r="P12" s="789">
        <f>SUM(D12:O12)</f>
        <v>61992819</v>
      </c>
    </row>
    <row r="13" spans="2:16" ht="19.5" thickBot="1">
      <c r="B13" s="1116"/>
      <c r="C13" s="800" t="s">
        <v>16740</v>
      </c>
      <c r="D13" s="790">
        <f t="shared" ref="D13:P13" si="5">D10/D7</f>
        <v>0.70827326176470584</v>
      </c>
      <c r="E13" s="790">
        <f t="shared" si="5"/>
        <v>0.73541925440251565</v>
      </c>
      <c r="F13" s="790">
        <f t="shared" si="5"/>
        <v>0.5893876802507837</v>
      </c>
      <c r="G13" s="790">
        <f t="shared" si="5"/>
        <v>0.67579003389830505</v>
      </c>
      <c r="H13" s="790">
        <f t="shared" si="5"/>
        <v>0.86978565656565654</v>
      </c>
      <c r="I13" s="790">
        <f t="shared" si="5"/>
        <v>0.95205182334384852</v>
      </c>
      <c r="J13" s="790">
        <f t="shared" si="5"/>
        <v>0.53591922330097086</v>
      </c>
      <c r="K13" s="790">
        <f t="shared" si="5"/>
        <v>0.6053555965909091</v>
      </c>
      <c r="L13" s="790">
        <f t="shared" si="5"/>
        <v>0.9315537867647059</v>
      </c>
      <c r="M13" s="790">
        <f t="shared" si="5"/>
        <v>0</v>
      </c>
      <c r="N13" s="790">
        <f t="shared" si="5"/>
        <v>0</v>
      </c>
      <c r="O13" s="790">
        <f t="shared" si="5"/>
        <v>0</v>
      </c>
      <c r="P13" s="790">
        <f t="shared" si="5"/>
        <v>0.53425296815789469</v>
      </c>
    </row>
    <row r="14" spans="2:16">
      <c r="B14" s="1114" t="s">
        <v>16566</v>
      </c>
      <c r="C14" s="796" t="s">
        <v>16452</v>
      </c>
      <c r="D14" s="801">
        <v>56100000</v>
      </c>
      <c r="E14" s="801">
        <v>53900000</v>
      </c>
      <c r="F14" s="801">
        <v>50600000</v>
      </c>
      <c r="G14" s="801">
        <v>49300000</v>
      </c>
      <c r="H14" s="801">
        <v>48700000</v>
      </c>
      <c r="I14" s="801">
        <v>50800000</v>
      </c>
      <c r="J14" s="801">
        <v>52300000</v>
      </c>
      <c r="K14" s="801">
        <v>42200000</v>
      </c>
      <c r="L14" s="801">
        <v>50200000</v>
      </c>
      <c r="M14" s="801">
        <v>50200000</v>
      </c>
      <c r="N14" s="801">
        <v>40700000</v>
      </c>
      <c r="O14" s="801">
        <v>46000000</v>
      </c>
      <c r="P14" s="787">
        <f t="shared" si="1"/>
        <v>591000000</v>
      </c>
    </row>
    <row r="15" spans="2:16">
      <c r="B15" s="1115"/>
      <c r="C15" s="797" t="s">
        <v>16743</v>
      </c>
      <c r="D15" s="802">
        <v>28100000</v>
      </c>
      <c r="E15" s="802">
        <v>27900000</v>
      </c>
      <c r="F15" s="802">
        <v>25600000</v>
      </c>
      <c r="G15" s="802">
        <v>24300000</v>
      </c>
      <c r="H15" s="802">
        <v>24700000</v>
      </c>
      <c r="I15" s="802">
        <v>25800000</v>
      </c>
      <c r="J15" s="802">
        <v>26300000</v>
      </c>
      <c r="K15" s="802">
        <v>20200000</v>
      </c>
      <c r="L15" s="802">
        <v>25200000</v>
      </c>
      <c r="M15" s="802">
        <v>25200000</v>
      </c>
      <c r="N15" s="802">
        <v>19700000</v>
      </c>
      <c r="O15" s="802">
        <v>23000000</v>
      </c>
      <c r="P15" s="789">
        <f>SUM(D15:O15)</f>
        <v>296000000</v>
      </c>
    </row>
    <row r="16" spans="2:16">
      <c r="B16" s="1115"/>
      <c r="C16" s="798" t="s">
        <v>16744</v>
      </c>
      <c r="D16" s="802">
        <f t="shared" ref="D16:O16" si="6">D14-D15</f>
        <v>28000000</v>
      </c>
      <c r="E16" s="802">
        <f t="shared" si="6"/>
        <v>26000000</v>
      </c>
      <c r="F16" s="802">
        <f t="shared" si="6"/>
        <v>25000000</v>
      </c>
      <c r="G16" s="802">
        <f t="shared" si="6"/>
        <v>25000000</v>
      </c>
      <c r="H16" s="802">
        <f t="shared" si="6"/>
        <v>24000000</v>
      </c>
      <c r="I16" s="802">
        <f t="shared" si="6"/>
        <v>25000000</v>
      </c>
      <c r="J16" s="802">
        <f t="shared" si="6"/>
        <v>26000000</v>
      </c>
      <c r="K16" s="802">
        <f t="shared" si="6"/>
        <v>22000000</v>
      </c>
      <c r="L16" s="802">
        <f t="shared" si="6"/>
        <v>25000000</v>
      </c>
      <c r="M16" s="802">
        <f t="shared" si="6"/>
        <v>25000000</v>
      </c>
      <c r="N16" s="802">
        <f t="shared" si="6"/>
        <v>21000000</v>
      </c>
      <c r="O16" s="802">
        <f t="shared" si="6"/>
        <v>23000000</v>
      </c>
      <c r="P16" s="789">
        <f>SUM(D16:O16)</f>
        <v>295000000</v>
      </c>
    </row>
    <row r="17" spans="2:16">
      <c r="B17" s="1115"/>
      <c r="C17" s="799" t="s">
        <v>16745</v>
      </c>
      <c r="D17" s="802">
        <f t="shared" ref="D17:P17" si="7">SUBTOTAL(109,D18:D19)</f>
        <v>50425255</v>
      </c>
      <c r="E17" s="802">
        <f t="shared" si="7"/>
        <v>50150828</v>
      </c>
      <c r="F17" s="802">
        <f t="shared" si="7"/>
        <v>45255218</v>
      </c>
      <c r="G17" s="802">
        <f t="shared" si="7"/>
        <v>53127853</v>
      </c>
      <c r="H17" s="802">
        <f t="shared" si="7"/>
        <v>41566644.32</v>
      </c>
      <c r="I17" s="802">
        <f t="shared" si="7"/>
        <v>40540609</v>
      </c>
      <c r="J17" s="802">
        <f t="shared" si="7"/>
        <v>46411453</v>
      </c>
      <c r="K17" s="802">
        <f t="shared" si="7"/>
        <v>41856379</v>
      </c>
      <c r="L17" s="802">
        <f t="shared" si="7"/>
        <v>40436228</v>
      </c>
      <c r="M17" s="802">
        <f t="shared" si="7"/>
        <v>21384</v>
      </c>
      <c r="N17" s="802">
        <f t="shared" si="7"/>
        <v>0</v>
      </c>
      <c r="O17" s="802">
        <f t="shared" si="7"/>
        <v>0</v>
      </c>
      <c r="P17" s="802">
        <f t="shared" si="7"/>
        <v>409791851.31999999</v>
      </c>
    </row>
    <row r="18" spans="2:16">
      <c r="B18" s="1115"/>
      <c r="C18" s="785" t="s">
        <v>16746</v>
      </c>
      <c r="D18" s="802">
        <f>確報【６月】!$J$99</f>
        <v>25222233</v>
      </c>
      <c r="E18" s="802">
        <f>確報【7月】!$J$99</f>
        <v>22760035</v>
      </c>
      <c r="F18" s="802">
        <f>確報【8月】!$J$100</f>
        <v>23557703</v>
      </c>
      <c r="G18" s="802">
        <f>確報【9月】!$J$100</f>
        <v>24706070</v>
      </c>
      <c r="H18" s="802">
        <f>確報【10月】!$J$100</f>
        <v>18363916.32</v>
      </c>
      <c r="I18" s="802">
        <f>確報【11月】!$J$100</f>
        <v>20574346</v>
      </c>
      <c r="J18" s="802">
        <f>確報【12月】!$J$100</f>
        <v>20820082</v>
      </c>
      <c r="K18" s="802">
        <f>確報【１月】!$J$100</f>
        <v>20522017</v>
      </c>
      <c r="L18" s="802">
        <f>確報【２月】!$J$100</f>
        <v>19170330</v>
      </c>
      <c r="M18" s="802">
        <f>確報【３月】!$J$100</f>
        <v>0</v>
      </c>
      <c r="N18" s="802">
        <f>確報【４月】!$J$100</f>
        <v>0</v>
      </c>
      <c r="O18" s="802">
        <f>確報【５月】!$J$100</f>
        <v>0</v>
      </c>
      <c r="P18" s="789">
        <f t="shared" si="1"/>
        <v>195696732.31999999</v>
      </c>
    </row>
    <row r="19" spans="2:16">
      <c r="B19" s="1115"/>
      <c r="C19" s="785" t="s">
        <v>16747</v>
      </c>
      <c r="D19" s="802">
        <f>確報【６月】!$J$96</f>
        <v>25203022</v>
      </c>
      <c r="E19" s="802">
        <f>確報【7月】!$J$96</f>
        <v>27390793</v>
      </c>
      <c r="F19" s="802">
        <f>確報【8月】!$J$97</f>
        <v>21697515</v>
      </c>
      <c r="G19" s="802">
        <f>確報【9月】!$J$97</f>
        <v>28421783</v>
      </c>
      <c r="H19" s="802">
        <f>確報【10月】!$J$97</f>
        <v>23202728</v>
      </c>
      <c r="I19" s="802">
        <f>確報【11月】!$J$97</f>
        <v>19966263</v>
      </c>
      <c r="J19" s="802">
        <f>確報【12月】!$J$97</f>
        <v>25591371</v>
      </c>
      <c r="K19" s="802">
        <f>確報【１月】!$J$97</f>
        <v>21334362</v>
      </c>
      <c r="L19" s="802">
        <f>確報【２月】!$J$97</f>
        <v>21265898</v>
      </c>
      <c r="M19" s="802">
        <f>確報【３月】!$J$97</f>
        <v>21384</v>
      </c>
      <c r="N19" s="802">
        <f>確報【４月】!$J$97</f>
        <v>0</v>
      </c>
      <c r="O19" s="802">
        <f>確報【５月】!$J$97</f>
        <v>0</v>
      </c>
      <c r="P19" s="789">
        <f>SUM(D19:O19)</f>
        <v>214095119</v>
      </c>
    </row>
    <row r="20" spans="2:16" ht="19.5" thickBot="1">
      <c r="B20" s="1116"/>
      <c r="C20" s="800" t="s">
        <v>16740</v>
      </c>
      <c r="D20" s="790">
        <f t="shared" ref="D20:P20" si="8">D17/D14</f>
        <v>0.89884590017825317</v>
      </c>
      <c r="E20" s="790">
        <f t="shared" si="8"/>
        <v>0.93044207792207789</v>
      </c>
      <c r="F20" s="790">
        <f t="shared" si="8"/>
        <v>0.89437189723320154</v>
      </c>
      <c r="G20" s="790">
        <f t="shared" si="8"/>
        <v>1.0776440770791076</v>
      </c>
      <c r="H20" s="790">
        <f t="shared" si="8"/>
        <v>0.85352452402464063</v>
      </c>
      <c r="I20" s="790">
        <f t="shared" si="8"/>
        <v>0.79804348425196847</v>
      </c>
      <c r="J20" s="790">
        <f t="shared" si="8"/>
        <v>0.8874082791586998</v>
      </c>
      <c r="K20" s="790">
        <f t="shared" si="8"/>
        <v>0.99185732227488155</v>
      </c>
      <c r="L20" s="790">
        <f t="shared" si="8"/>
        <v>0.80550254980079683</v>
      </c>
      <c r="M20" s="790">
        <f t="shared" si="8"/>
        <v>4.259760956175299E-4</v>
      </c>
      <c r="N20" s="790">
        <f t="shared" si="8"/>
        <v>0</v>
      </c>
      <c r="O20" s="790">
        <f t="shared" si="8"/>
        <v>0</v>
      </c>
      <c r="P20" s="790">
        <f t="shared" si="8"/>
        <v>0.69338722727580371</v>
      </c>
    </row>
    <row r="21" spans="2:16">
      <c r="B21" s="1114" t="s">
        <v>16568</v>
      </c>
      <c r="C21" s="796" t="s">
        <v>16452</v>
      </c>
      <c r="D21" s="801">
        <v>32500000</v>
      </c>
      <c r="E21" s="801">
        <v>31600000</v>
      </c>
      <c r="F21" s="801">
        <v>30400000</v>
      </c>
      <c r="G21" s="801">
        <v>30400000</v>
      </c>
      <c r="H21" s="801">
        <v>32900000</v>
      </c>
      <c r="I21" s="801">
        <v>29600000</v>
      </c>
      <c r="J21" s="801">
        <v>27500000</v>
      </c>
      <c r="K21" s="801">
        <v>29800000</v>
      </c>
      <c r="L21" s="801">
        <v>31400000</v>
      </c>
      <c r="M21" s="801">
        <v>32500000</v>
      </c>
      <c r="N21" s="801">
        <v>43100000</v>
      </c>
      <c r="O21" s="801">
        <v>44300000</v>
      </c>
      <c r="P21" s="787">
        <f t="shared" si="1"/>
        <v>396000000</v>
      </c>
    </row>
    <row r="22" spans="2:16">
      <c r="B22" s="1115"/>
      <c r="C22" s="797" t="s">
        <v>16743</v>
      </c>
      <c r="D22" s="802">
        <v>19300000</v>
      </c>
      <c r="E22" s="802">
        <v>18900000</v>
      </c>
      <c r="F22" s="802">
        <v>17800000</v>
      </c>
      <c r="G22" s="802">
        <v>17800000</v>
      </c>
      <c r="H22" s="802">
        <v>19600000</v>
      </c>
      <c r="I22" s="802">
        <v>17700000</v>
      </c>
      <c r="J22" s="802">
        <v>15200000</v>
      </c>
      <c r="K22" s="802">
        <v>18000000</v>
      </c>
      <c r="L22" s="802">
        <v>19000000</v>
      </c>
      <c r="M22" s="802">
        <v>19300000</v>
      </c>
      <c r="N22" s="802">
        <v>25200000</v>
      </c>
      <c r="O22" s="802">
        <v>26200000</v>
      </c>
      <c r="P22" s="789">
        <f>SUM(D22:O22)</f>
        <v>234000000</v>
      </c>
    </row>
    <row r="23" spans="2:16">
      <c r="B23" s="1115"/>
      <c r="C23" s="798" t="s">
        <v>16744</v>
      </c>
      <c r="D23" s="802">
        <f t="shared" ref="D23:O23" si="9">D21-D22</f>
        <v>13200000</v>
      </c>
      <c r="E23" s="802">
        <f t="shared" si="9"/>
        <v>12700000</v>
      </c>
      <c r="F23" s="802">
        <f t="shared" si="9"/>
        <v>12600000</v>
      </c>
      <c r="G23" s="802">
        <f t="shared" si="9"/>
        <v>12600000</v>
      </c>
      <c r="H23" s="802">
        <f t="shared" si="9"/>
        <v>13300000</v>
      </c>
      <c r="I23" s="802">
        <f t="shared" si="9"/>
        <v>11900000</v>
      </c>
      <c r="J23" s="802">
        <f t="shared" si="9"/>
        <v>12300000</v>
      </c>
      <c r="K23" s="802">
        <f t="shared" si="9"/>
        <v>11800000</v>
      </c>
      <c r="L23" s="802">
        <f t="shared" si="9"/>
        <v>12400000</v>
      </c>
      <c r="M23" s="802">
        <f t="shared" si="9"/>
        <v>13200000</v>
      </c>
      <c r="N23" s="802">
        <f t="shared" si="9"/>
        <v>17900000</v>
      </c>
      <c r="O23" s="802">
        <f t="shared" si="9"/>
        <v>18100000</v>
      </c>
      <c r="P23" s="789">
        <f>SUM(D23:O23)</f>
        <v>162000000</v>
      </c>
    </row>
    <row r="24" spans="2:16">
      <c r="B24" s="1115"/>
      <c r="C24" s="799" t="s">
        <v>16745</v>
      </c>
      <c r="D24" s="802">
        <f t="shared" ref="D24:P24" si="10">SUBTOTAL(109,D25:D26)</f>
        <v>33833813</v>
      </c>
      <c r="E24" s="802">
        <f t="shared" si="10"/>
        <v>33367094</v>
      </c>
      <c r="F24" s="802">
        <f t="shared" si="10"/>
        <v>31594719</v>
      </c>
      <c r="G24" s="802">
        <f t="shared" si="10"/>
        <v>32210585</v>
      </c>
      <c r="H24" s="802">
        <f t="shared" si="10"/>
        <v>36112097</v>
      </c>
      <c r="I24" s="802">
        <f t="shared" si="10"/>
        <v>30446887</v>
      </c>
      <c r="J24" s="802">
        <f t="shared" si="10"/>
        <v>28904126</v>
      </c>
      <c r="K24" s="802">
        <f t="shared" si="10"/>
        <v>27415955</v>
      </c>
      <c r="L24" s="802">
        <f t="shared" si="10"/>
        <v>29048301</v>
      </c>
      <c r="M24" s="802">
        <f t="shared" si="10"/>
        <v>0</v>
      </c>
      <c r="N24" s="802">
        <f t="shared" si="10"/>
        <v>0</v>
      </c>
      <c r="O24" s="802">
        <f t="shared" si="10"/>
        <v>0</v>
      </c>
      <c r="P24" s="802">
        <f t="shared" si="10"/>
        <v>282933577</v>
      </c>
    </row>
    <row r="25" spans="2:16">
      <c r="B25" s="1115"/>
      <c r="C25" s="785" t="s">
        <v>16746</v>
      </c>
      <c r="D25" s="802">
        <f>確報【６月】!$T$92</f>
        <v>21067120</v>
      </c>
      <c r="E25" s="802">
        <f>確報【7月】!$T$92</f>
        <v>19938347</v>
      </c>
      <c r="F25" s="802">
        <f>確報【8月】!$T$93</f>
        <v>19929693</v>
      </c>
      <c r="G25" s="802">
        <f>確報【9月】!$T$93</f>
        <v>19016747</v>
      </c>
      <c r="H25" s="802">
        <f>確報【10月】!$T$93</f>
        <v>26028214</v>
      </c>
      <c r="I25" s="802">
        <f>確報【11月】!$T$93</f>
        <v>17391596</v>
      </c>
      <c r="J25" s="802">
        <f>確報【12月】!$T$93</f>
        <v>16804410</v>
      </c>
      <c r="K25" s="802">
        <f>確報【１月】!$T$93</f>
        <v>16698851</v>
      </c>
      <c r="L25" s="802">
        <f>確報【２月】!$T$93</f>
        <v>20188748</v>
      </c>
      <c r="M25" s="802">
        <f>確報【３月】!$T$93</f>
        <v>0</v>
      </c>
      <c r="N25" s="802">
        <f>確報【４月】!$T$93</f>
        <v>0</v>
      </c>
      <c r="O25" s="802">
        <f>確報【５月】!$T$93</f>
        <v>0</v>
      </c>
      <c r="P25" s="789">
        <f t="shared" si="1"/>
        <v>177063726</v>
      </c>
    </row>
    <row r="26" spans="2:16">
      <c r="B26" s="1115"/>
      <c r="C26" s="785" t="s">
        <v>16747</v>
      </c>
      <c r="D26" s="802">
        <f>確報【６月】!$T$89</f>
        <v>12766693</v>
      </c>
      <c r="E26" s="802">
        <f>確報【7月】!$T$89</f>
        <v>13428747</v>
      </c>
      <c r="F26" s="802">
        <f>確報【8月】!$T$90</f>
        <v>11665026</v>
      </c>
      <c r="G26" s="802">
        <f>確報【9月】!$T$90</f>
        <v>13193838</v>
      </c>
      <c r="H26" s="802">
        <f>確報【10月】!$T$90</f>
        <v>10083883</v>
      </c>
      <c r="I26" s="802">
        <f>確報【11月】!$T$90</f>
        <v>13055291</v>
      </c>
      <c r="J26" s="802">
        <f>確報【12月】!$T$90</f>
        <v>12099716</v>
      </c>
      <c r="K26" s="802">
        <f>確報【１月】!$T$90</f>
        <v>10717104</v>
      </c>
      <c r="L26" s="802">
        <f>確報【２月】!$T$90</f>
        <v>8859553</v>
      </c>
      <c r="M26" s="802">
        <f>確報【３月】!$T$90</f>
        <v>0</v>
      </c>
      <c r="N26" s="802">
        <f>確報【４月】!$T$90</f>
        <v>0</v>
      </c>
      <c r="O26" s="802">
        <f>確報【５月】!$T$90</f>
        <v>0</v>
      </c>
      <c r="P26" s="789">
        <f>SUM(D26:O26)</f>
        <v>105869851</v>
      </c>
    </row>
    <row r="27" spans="2:16" ht="19.5" thickBot="1">
      <c r="B27" s="1116"/>
      <c r="C27" s="800" t="s">
        <v>16740</v>
      </c>
      <c r="D27" s="790">
        <f t="shared" ref="D27:P27" si="11">D24/D21</f>
        <v>1.0410404</v>
      </c>
      <c r="E27" s="790">
        <f t="shared" si="11"/>
        <v>1.0559206962025316</v>
      </c>
      <c r="F27" s="790">
        <f t="shared" si="11"/>
        <v>1.0392999671052632</v>
      </c>
      <c r="G27" s="790">
        <f t="shared" si="11"/>
        <v>1.0595587171052632</v>
      </c>
      <c r="H27" s="790">
        <f t="shared" si="11"/>
        <v>1.0976321276595744</v>
      </c>
      <c r="I27" s="790">
        <f t="shared" si="11"/>
        <v>1.0286110472972974</v>
      </c>
      <c r="J27" s="790">
        <f t="shared" si="11"/>
        <v>1.0510591272727272</v>
      </c>
      <c r="K27" s="790">
        <f t="shared" si="11"/>
        <v>0.91999848993288591</v>
      </c>
      <c r="L27" s="790">
        <f t="shared" si="11"/>
        <v>0.92510512738853501</v>
      </c>
      <c r="M27" s="790">
        <f t="shared" si="11"/>
        <v>0</v>
      </c>
      <c r="N27" s="790">
        <f t="shared" si="11"/>
        <v>0</v>
      </c>
      <c r="O27" s="790">
        <f t="shared" si="11"/>
        <v>0</v>
      </c>
      <c r="P27" s="790">
        <f t="shared" si="11"/>
        <v>0.71447872979797977</v>
      </c>
    </row>
    <row r="28" spans="2:16">
      <c r="B28" s="1114" t="s">
        <v>16569</v>
      </c>
      <c r="C28" s="796" t="s">
        <v>16452</v>
      </c>
      <c r="D28" s="801">
        <v>9200000</v>
      </c>
      <c r="E28" s="801">
        <v>8900000</v>
      </c>
      <c r="F28" s="801">
        <v>8600000</v>
      </c>
      <c r="G28" s="801">
        <v>8600000</v>
      </c>
      <c r="H28" s="801">
        <v>9300000</v>
      </c>
      <c r="I28" s="801">
        <v>8400000</v>
      </c>
      <c r="J28" s="801">
        <v>7700000</v>
      </c>
      <c r="K28" s="801">
        <v>8400000</v>
      </c>
      <c r="L28" s="801">
        <v>8900000</v>
      </c>
      <c r="M28" s="801">
        <v>9200000</v>
      </c>
      <c r="N28" s="801">
        <v>10700000</v>
      </c>
      <c r="O28" s="801">
        <v>11100000</v>
      </c>
      <c r="P28" s="787">
        <f t="shared" si="1"/>
        <v>109000000</v>
      </c>
    </row>
    <row r="29" spans="2:16">
      <c r="B29" s="1115"/>
      <c r="C29" s="797" t="s">
        <v>16743</v>
      </c>
      <c r="D29" s="802">
        <v>1400000</v>
      </c>
      <c r="E29" s="802">
        <v>1600000</v>
      </c>
      <c r="F29" s="802">
        <v>1200000</v>
      </c>
      <c r="G29" s="802">
        <v>1200000</v>
      </c>
      <c r="H29" s="802">
        <v>1600000</v>
      </c>
      <c r="I29" s="802">
        <v>1300000</v>
      </c>
      <c r="J29" s="802">
        <v>1000000</v>
      </c>
      <c r="K29" s="802">
        <v>1200000</v>
      </c>
      <c r="L29" s="802">
        <v>1300000</v>
      </c>
      <c r="M29" s="802">
        <v>1400000</v>
      </c>
      <c r="N29" s="802">
        <v>1600000</v>
      </c>
      <c r="O29" s="802">
        <v>1200000</v>
      </c>
      <c r="P29" s="789">
        <f>SUM(D29:O29)</f>
        <v>16000000</v>
      </c>
    </row>
    <row r="30" spans="2:16">
      <c r="B30" s="1115"/>
      <c r="C30" s="798" t="s">
        <v>16744</v>
      </c>
      <c r="D30" s="802">
        <f t="shared" ref="D30:O30" si="12">D28-D29</f>
        <v>7800000</v>
      </c>
      <c r="E30" s="802">
        <f t="shared" si="12"/>
        <v>7300000</v>
      </c>
      <c r="F30" s="802">
        <f t="shared" si="12"/>
        <v>7400000</v>
      </c>
      <c r="G30" s="802">
        <f t="shared" si="12"/>
        <v>7400000</v>
      </c>
      <c r="H30" s="802">
        <f t="shared" si="12"/>
        <v>7700000</v>
      </c>
      <c r="I30" s="802">
        <f t="shared" si="12"/>
        <v>7100000</v>
      </c>
      <c r="J30" s="802">
        <f t="shared" si="12"/>
        <v>6700000</v>
      </c>
      <c r="K30" s="802">
        <f t="shared" si="12"/>
        <v>7200000</v>
      </c>
      <c r="L30" s="802">
        <f t="shared" si="12"/>
        <v>7600000</v>
      </c>
      <c r="M30" s="802">
        <f t="shared" si="12"/>
        <v>7800000</v>
      </c>
      <c r="N30" s="802">
        <f t="shared" si="12"/>
        <v>9100000</v>
      </c>
      <c r="O30" s="802">
        <f t="shared" si="12"/>
        <v>9900000</v>
      </c>
      <c r="P30" s="789">
        <f>SUM(D30:O30)</f>
        <v>93000000</v>
      </c>
    </row>
    <row r="31" spans="2:16">
      <c r="B31" s="1115"/>
      <c r="C31" s="799" t="s">
        <v>16745</v>
      </c>
      <c r="D31" s="802">
        <f t="shared" ref="D31:P31" si="13">SUBTOTAL(109,D32:D33)</f>
        <v>9162308</v>
      </c>
      <c r="E31" s="802">
        <f t="shared" si="13"/>
        <v>9688878</v>
      </c>
      <c r="F31" s="802">
        <f t="shared" si="13"/>
        <v>8678349</v>
      </c>
      <c r="G31" s="802">
        <f t="shared" si="13"/>
        <v>9224650</v>
      </c>
      <c r="H31" s="802">
        <f t="shared" si="13"/>
        <v>8850400</v>
      </c>
      <c r="I31" s="802">
        <f t="shared" si="13"/>
        <v>8731390</v>
      </c>
      <c r="J31" s="802">
        <f t="shared" si="13"/>
        <v>14391873</v>
      </c>
      <c r="K31" s="802">
        <f t="shared" si="13"/>
        <v>16460862</v>
      </c>
      <c r="L31" s="802">
        <f t="shared" si="13"/>
        <v>17642178</v>
      </c>
      <c r="M31" s="802">
        <f t="shared" si="13"/>
        <v>0</v>
      </c>
      <c r="N31" s="802">
        <f t="shared" si="13"/>
        <v>0</v>
      </c>
      <c r="O31" s="802">
        <f t="shared" si="13"/>
        <v>0</v>
      </c>
      <c r="P31" s="802">
        <f t="shared" si="13"/>
        <v>102830888</v>
      </c>
    </row>
    <row r="32" spans="2:16">
      <c r="B32" s="1115"/>
      <c r="C32" s="785" t="s">
        <v>16746</v>
      </c>
      <c r="D32" s="802">
        <f>確報【６月】!$V$92</f>
        <v>266443</v>
      </c>
      <c r="E32" s="802">
        <f>確報【7月】!$V$92</f>
        <v>2610977</v>
      </c>
      <c r="F32" s="802">
        <f>確報【8月】!$V$93</f>
        <v>979679</v>
      </c>
      <c r="G32" s="802">
        <f>確報【9月】!$V$93</f>
        <v>345205</v>
      </c>
      <c r="H32" s="802">
        <f>確報【10月】!$V$93</f>
        <v>1290345</v>
      </c>
      <c r="I32" s="802">
        <f>確報【11月】!$V$93</f>
        <v>1924682</v>
      </c>
      <c r="J32" s="802">
        <f>確報【12月】!$V$93</f>
        <v>4627380</v>
      </c>
      <c r="K32" s="802">
        <f>確報【１月】!$V$93</f>
        <v>7764155</v>
      </c>
      <c r="L32" s="802">
        <f>確報【２月】!$V$93</f>
        <v>6895885</v>
      </c>
      <c r="M32" s="802">
        <f>確報【３月】!$V$93</f>
        <v>0</v>
      </c>
      <c r="N32" s="802">
        <f>確報【４月】!$V$93</f>
        <v>0</v>
      </c>
      <c r="O32" s="802">
        <f>確報【５月】!$V$93</f>
        <v>0</v>
      </c>
      <c r="P32" s="789">
        <f t="shared" si="1"/>
        <v>26704751</v>
      </c>
    </row>
    <row r="33" spans="2:16">
      <c r="B33" s="1115"/>
      <c r="C33" s="785" t="s">
        <v>16747</v>
      </c>
      <c r="D33" s="802">
        <f>確報【６月】!$V$89</f>
        <v>8895865</v>
      </c>
      <c r="E33" s="802">
        <f>確報【7月】!$V$89</f>
        <v>7077901</v>
      </c>
      <c r="F33" s="802">
        <f>確報【8月】!$V$90</f>
        <v>7698670</v>
      </c>
      <c r="G33" s="802">
        <f>確報【9月】!$V$90</f>
        <v>8879445</v>
      </c>
      <c r="H33" s="802">
        <f>確報【10月】!$V$90</f>
        <v>7560055</v>
      </c>
      <c r="I33" s="802">
        <f>確報【11月】!$V$90</f>
        <v>6806708</v>
      </c>
      <c r="J33" s="802">
        <f>確報【12月】!$V$90</f>
        <v>9764493</v>
      </c>
      <c r="K33" s="802">
        <f>確報【１月】!$V$90</f>
        <v>8696707</v>
      </c>
      <c r="L33" s="802">
        <f>確報【２月】!$V$90</f>
        <v>10746293</v>
      </c>
      <c r="M33" s="802">
        <f>確報【３月】!$V$90</f>
        <v>0</v>
      </c>
      <c r="N33" s="802">
        <f>確報【４月】!$V$90</f>
        <v>0</v>
      </c>
      <c r="O33" s="802">
        <f>確報【５月】!$V$90</f>
        <v>0</v>
      </c>
      <c r="P33" s="789">
        <f>SUM(D33:O33)</f>
        <v>76126137</v>
      </c>
    </row>
    <row r="34" spans="2:16" ht="19.5" thickBot="1">
      <c r="B34" s="1116"/>
      <c r="C34" s="800" t="s">
        <v>16740</v>
      </c>
      <c r="D34" s="790">
        <f t="shared" ref="D34:P34" si="14">D31/D28</f>
        <v>0.99590304347826086</v>
      </c>
      <c r="E34" s="790">
        <f t="shared" si="14"/>
        <v>1.0886379775280899</v>
      </c>
      <c r="F34" s="790">
        <f t="shared" si="14"/>
        <v>1.0091103488372093</v>
      </c>
      <c r="G34" s="790">
        <f t="shared" si="14"/>
        <v>1.0726337209302326</v>
      </c>
      <c r="H34" s="790">
        <f t="shared" si="14"/>
        <v>0.95165591397849458</v>
      </c>
      <c r="I34" s="790">
        <f t="shared" si="14"/>
        <v>1.0394511904761905</v>
      </c>
      <c r="J34" s="790">
        <f t="shared" si="14"/>
        <v>1.8690744155844157</v>
      </c>
      <c r="K34" s="790">
        <f t="shared" si="14"/>
        <v>1.9596264285714287</v>
      </c>
      <c r="L34" s="790">
        <f t="shared" si="14"/>
        <v>1.9822671910112359</v>
      </c>
      <c r="M34" s="790">
        <f t="shared" si="14"/>
        <v>0</v>
      </c>
      <c r="N34" s="790">
        <f t="shared" si="14"/>
        <v>0</v>
      </c>
      <c r="O34" s="790">
        <f t="shared" si="14"/>
        <v>0</v>
      </c>
      <c r="P34" s="790">
        <f t="shared" si="14"/>
        <v>0.9434026422018349</v>
      </c>
    </row>
    <row r="35" spans="2:16">
      <c r="B35" s="1114" t="s">
        <v>16737</v>
      </c>
      <c r="C35" s="783" t="s">
        <v>16452</v>
      </c>
      <c r="D35" s="802">
        <f t="shared" ref="D35:O35" si="15">D7+D14+D21+D28</f>
        <v>128400000</v>
      </c>
      <c r="E35" s="802">
        <f t="shared" si="15"/>
        <v>126200000</v>
      </c>
      <c r="F35" s="802">
        <f t="shared" si="15"/>
        <v>121500000</v>
      </c>
      <c r="G35" s="802">
        <f t="shared" si="15"/>
        <v>117800000</v>
      </c>
      <c r="H35" s="802">
        <f t="shared" si="15"/>
        <v>120600000</v>
      </c>
      <c r="I35" s="802">
        <f t="shared" si="15"/>
        <v>120500000</v>
      </c>
      <c r="J35" s="802">
        <f t="shared" si="15"/>
        <v>118400000</v>
      </c>
      <c r="K35" s="802">
        <f t="shared" si="15"/>
        <v>115600000</v>
      </c>
      <c r="L35" s="802">
        <f t="shared" si="15"/>
        <v>117700000</v>
      </c>
      <c r="M35" s="802">
        <f t="shared" si="15"/>
        <v>132400000</v>
      </c>
      <c r="N35" s="802">
        <f t="shared" si="15"/>
        <v>126900000</v>
      </c>
      <c r="O35" s="802">
        <f t="shared" si="15"/>
        <v>130000000</v>
      </c>
      <c r="P35" s="791">
        <f t="shared" ref="P35:P40" si="16">SUM(D35:O35)</f>
        <v>1476000000</v>
      </c>
    </row>
    <row r="36" spans="2:16">
      <c r="B36" s="1115"/>
      <c r="C36" s="783" t="s">
        <v>16743</v>
      </c>
      <c r="D36" s="802">
        <f t="shared" ref="D36:O36" si="17">D8+D15+D22+D29</f>
        <v>66400000</v>
      </c>
      <c r="E36" s="802">
        <f t="shared" si="17"/>
        <v>67200000</v>
      </c>
      <c r="F36" s="802">
        <f t="shared" si="17"/>
        <v>63500000</v>
      </c>
      <c r="G36" s="802">
        <f t="shared" si="17"/>
        <v>60800000</v>
      </c>
      <c r="H36" s="802">
        <f t="shared" si="17"/>
        <v>63600000</v>
      </c>
      <c r="I36" s="802">
        <f t="shared" si="17"/>
        <v>63500000</v>
      </c>
      <c r="J36" s="802">
        <f t="shared" si="17"/>
        <v>60400000</v>
      </c>
      <c r="K36" s="802">
        <f t="shared" si="17"/>
        <v>60600000</v>
      </c>
      <c r="L36" s="802">
        <f t="shared" si="17"/>
        <v>61700000</v>
      </c>
      <c r="M36" s="802">
        <f t="shared" si="17"/>
        <v>69400000</v>
      </c>
      <c r="N36" s="802">
        <f t="shared" si="17"/>
        <v>65900000</v>
      </c>
      <c r="O36" s="802">
        <f t="shared" si="17"/>
        <v>67000000</v>
      </c>
      <c r="P36" s="791">
        <f t="shared" si="16"/>
        <v>770000000</v>
      </c>
    </row>
    <row r="37" spans="2:16">
      <c r="B37" s="1115"/>
      <c r="C37" s="783" t="s">
        <v>16744</v>
      </c>
      <c r="D37" s="802">
        <f t="shared" ref="D37:O37" si="18">D9+D16+D23+D30</f>
        <v>62000000</v>
      </c>
      <c r="E37" s="802">
        <f t="shared" si="18"/>
        <v>59000000</v>
      </c>
      <c r="F37" s="802">
        <f t="shared" si="18"/>
        <v>58000000</v>
      </c>
      <c r="G37" s="802">
        <f t="shared" si="18"/>
        <v>57000000</v>
      </c>
      <c r="H37" s="802">
        <f t="shared" si="18"/>
        <v>57000000</v>
      </c>
      <c r="I37" s="802">
        <f t="shared" si="18"/>
        <v>57000000</v>
      </c>
      <c r="J37" s="802">
        <f t="shared" si="18"/>
        <v>58000000</v>
      </c>
      <c r="K37" s="802">
        <f t="shared" si="18"/>
        <v>55000000</v>
      </c>
      <c r="L37" s="802">
        <f t="shared" si="18"/>
        <v>56000000</v>
      </c>
      <c r="M37" s="802">
        <f t="shared" si="18"/>
        <v>63000000</v>
      </c>
      <c r="N37" s="802">
        <f t="shared" si="18"/>
        <v>61000000</v>
      </c>
      <c r="O37" s="802">
        <f t="shared" si="18"/>
        <v>63000000</v>
      </c>
      <c r="P37" s="791">
        <f t="shared" si="16"/>
        <v>706000000</v>
      </c>
    </row>
    <row r="38" spans="2:16">
      <c r="B38" s="1115"/>
      <c r="C38" s="784" t="s">
        <v>16745</v>
      </c>
      <c r="D38" s="802">
        <f t="shared" ref="D38:O38" si="19">D10+D17+D24+D31</f>
        <v>115094537.81</v>
      </c>
      <c r="E38" s="802">
        <f t="shared" si="19"/>
        <v>116593132.28999999</v>
      </c>
      <c r="F38" s="802">
        <f t="shared" si="19"/>
        <v>104329753</v>
      </c>
      <c r="G38" s="802">
        <f t="shared" si="19"/>
        <v>114498894</v>
      </c>
      <c r="H38" s="802">
        <f t="shared" si="19"/>
        <v>112361775.31999999</v>
      </c>
      <c r="I38" s="802">
        <f t="shared" si="19"/>
        <v>109898928.8</v>
      </c>
      <c r="J38" s="802">
        <f t="shared" si="19"/>
        <v>106267356</v>
      </c>
      <c r="K38" s="802">
        <f t="shared" si="19"/>
        <v>107041713</v>
      </c>
      <c r="L38" s="802">
        <f t="shared" si="19"/>
        <v>112464970</v>
      </c>
      <c r="M38" s="802">
        <f t="shared" si="19"/>
        <v>21384</v>
      </c>
      <c r="N38" s="802">
        <f t="shared" si="19"/>
        <v>0</v>
      </c>
      <c r="O38" s="802">
        <f t="shared" si="19"/>
        <v>0</v>
      </c>
      <c r="P38" s="791">
        <f>SUM(D38:O38)</f>
        <v>998572444.22000003</v>
      </c>
    </row>
    <row r="39" spans="2:16">
      <c r="B39" s="1115"/>
      <c r="C39" s="784" t="s">
        <v>16746</v>
      </c>
      <c r="D39" s="802">
        <f t="shared" ref="D39:O39" si="20">D11+D18+D25+D32</f>
        <v>63005681.810000002</v>
      </c>
      <c r="E39" s="802">
        <f t="shared" si="20"/>
        <v>63160746.289999999</v>
      </c>
      <c r="F39" s="802">
        <f t="shared" si="20"/>
        <v>59530965</v>
      </c>
      <c r="G39" s="802">
        <f t="shared" si="20"/>
        <v>55931155</v>
      </c>
      <c r="H39" s="802">
        <f t="shared" si="20"/>
        <v>63397984.32</v>
      </c>
      <c r="I39" s="802">
        <f t="shared" si="20"/>
        <v>57603860.799999997</v>
      </c>
      <c r="J39" s="802">
        <f t="shared" si="20"/>
        <v>54424372</v>
      </c>
      <c r="K39" s="802">
        <f t="shared" si="20"/>
        <v>59054251</v>
      </c>
      <c r="L39" s="802">
        <f t="shared" si="20"/>
        <v>64379502</v>
      </c>
      <c r="M39" s="802">
        <f t="shared" si="20"/>
        <v>0</v>
      </c>
      <c r="N39" s="802">
        <f t="shared" si="20"/>
        <v>0</v>
      </c>
      <c r="O39" s="802">
        <f t="shared" si="20"/>
        <v>0</v>
      </c>
      <c r="P39" s="791">
        <f t="shared" si="16"/>
        <v>540488518.22000003</v>
      </c>
    </row>
    <row r="40" spans="2:16">
      <c r="B40" s="1115"/>
      <c r="C40" s="784" t="s">
        <v>16747</v>
      </c>
      <c r="D40" s="802">
        <f t="shared" ref="D40:O40" si="21">D12+D19+D26+D33</f>
        <v>52088856</v>
      </c>
      <c r="E40" s="802">
        <f t="shared" si="21"/>
        <v>53432386</v>
      </c>
      <c r="F40" s="802">
        <f t="shared" si="21"/>
        <v>44798788</v>
      </c>
      <c r="G40" s="802">
        <f t="shared" si="21"/>
        <v>58567739</v>
      </c>
      <c r="H40" s="802">
        <f t="shared" si="21"/>
        <v>48963791</v>
      </c>
      <c r="I40" s="802">
        <f t="shared" si="21"/>
        <v>52295068</v>
      </c>
      <c r="J40" s="802">
        <f t="shared" si="21"/>
        <v>51842984</v>
      </c>
      <c r="K40" s="802">
        <f t="shared" si="21"/>
        <v>47987462</v>
      </c>
      <c r="L40" s="802">
        <f t="shared" si="21"/>
        <v>48085468</v>
      </c>
      <c r="M40" s="802">
        <f t="shared" si="21"/>
        <v>21384</v>
      </c>
      <c r="N40" s="802">
        <f t="shared" si="21"/>
        <v>0</v>
      </c>
      <c r="O40" s="802">
        <f t="shared" si="21"/>
        <v>0</v>
      </c>
      <c r="P40" s="791">
        <f t="shared" si="16"/>
        <v>458083926</v>
      </c>
    </row>
    <row r="41" spans="2:16" ht="19.5" thickBot="1">
      <c r="B41" s="1116"/>
      <c r="C41" s="803" t="s">
        <v>16740</v>
      </c>
      <c r="D41" s="790">
        <f t="shared" ref="D41:P41" si="22">D38/D35</f>
        <v>0.89637490506230533</v>
      </c>
      <c r="E41" s="790">
        <f t="shared" si="22"/>
        <v>0.92387585015847851</v>
      </c>
      <c r="F41" s="790">
        <f t="shared" si="22"/>
        <v>0.85868109465020581</v>
      </c>
      <c r="G41" s="790">
        <f t="shared" si="22"/>
        <v>0.97197702886247883</v>
      </c>
      <c r="H41" s="790">
        <f t="shared" si="22"/>
        <v>0.93168967927031499</v>
      </c>
      <c r="I41" s="790">
        <f t="shared" si="22"/>
        <v>0.91202430539419088</v>
      </c>
      <c r="J41" s="790">
        <f t="shared" si="22"/>
        <v>0.89752834459459463</v>
      </c>
      <c r="K41" s="790">
        <f t="shared" si="22"/>
        <v>0.92596637543252591</v>
      </c>
      <c r="L41" s="790">
        <f t="shared" si="22"/>
        <v>0.95552225998300766</v>
      </c>
      <c r="M41" s="790">
        <f t="shared" si="22"/>
        <v>1.6151057401812689E-4</v>
      </c>
      <c r="N41" s="790">
        <f t="shared" si="22"/>
        <v>0</v>
      </c>
      <c r="O41" s="790">
        <f t="shared" si="22"/>
        <v>0</v>
      </c>
      <c r="P41" s="790">
        <f t="shared" si="22"/>
        <v>0.67653959635501359</v>
      </c>
    </row>
    <row r="42" spans="2:16">
      <c r="D42" s="792"/>
      <c r="E42" s="792"/>
      <c r="F42" s="792"/>
      <c r="G42" s="792"/>
      <c r="H42" s="792"/>
      <c r="I42" s="792"/>
      <c r="J42" s="792"/>
      <c r="K42" s="792"/>
      <c r="L42" s="792"/>
      <c r="M42" s="792"/>
      <c r="N42" s="792"/>
      <c r="O42" s="792"/>
    </row>
    <row r="43" spans="2:16">
      <c r="D43" s="793"/>
      <c r="E43" s="793"/>
      <c r="F43" s="793"/>
      <c r="G43" s="793"/>
      <c r="H43" s="793"/>
      <c r="I43" s="793"/>
      <c r="J43" s="793"/>
      <c r="K43" s="793"/>
      <c r="L43" s="793"/>
      <c r="M43" s="793"/>
      <c r="N43" s="793"/>
      <c r="O43" s="793"/>
    </row>
  </sheetData>
  <mergeCells count="5">
    <mergeCell ref="B7:B13"/>
    <mergeCell ref="B14:B20"/>
    <mergeCell ref="B21:B27"/>
    <mergeCell ref="B28:B34"/>
    <mergeCell ref="B35:B41"/>
  </mergeCells>
  <phoneticPr fontId="1"/>
  <conditionalFormatting sqref="D10:P12">
    <cfRule type="expression" dxfId="82" priority="5">
      <formula>AND(D10&lt;&gt;"",D10&lt;&gt;0,D7&lt;&gt;"",D7&lt;&gt;0,D10&lt;D7)</formula>
    </cfRule>
  </conditionalFormatting>
  <conditionalFormatting sqref="D17:P19">
    <cfRule type="expression" dxfId="81" priority="4">
      <formula>AND(D17&lt;&gt;"",D17&lt;&gt;0,D14&lt;&gt;"",D14&lt;&gt;0,D17&lt;D14)</formula>
    </cfRule>
  </conditionalFormatting>
  <conditionalFormatting sqref="D24:P26">
    <cfRule type="expression" dxfId="80" priority="3">
      <formula>AND(D24&lt;&gt;"",D24&lt;&gt;0,D21&lt;&gt;"",D21&lt;&gt;0,D24&lt;D21)</formula>
    </cfRule>
  </conditionalFormatting>
  <conditionalFormatting sqref="D31:P33">
    <cfRule type="expression" dxfId="79" priority="2">
      <formula>AND(D31&lt;&gt;"",D31&lt;&gt;0,D28&lt;&gt;"",D28&lt;&gt;0,D31&lt;D28)</formula>
    </cfRule>
  </conditionalFormatting>
  <conditionalFormatting sqref="D38:P40">
    <cfRule type="expression" dxfId="78" priority="1">
      <formula>AND(D38&lt;&gt;"",D38&lt;&gt;0,D35&lt;&gt;"",D35&lt;&gt;0,D38&lt;D35)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8CBC-68AE-44B1-B694-696B8998B9B7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8889-2823-46A7-AF9C-F9D95F1D1B0A}">
  <dimension ref="A1"/>
  <sheetViews>
    <sheetView workbookViewId="0">
      <selection activeCell="Q14" sqref="Q14"/>
    </sheetView>
  </sheetViews>
  <sheetFormatPr defaultRowHeight="18.7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F56B4F92A66E64D8E34A624497FD58F" ma:contentTypeVersion="15" ma:contentTypeDescription="新しいドキュメントを作成します。" ma:contentTypeScope="" ma:versionID="3cb77395c8bb3422dbcd00c6eb8146f8">
  <xsd:schema xmlns:xsd="http://www.w3.org/2001/XMLSchema" xmlns:xs="http://www.w3.org/2001/XMLSchema" xmlns:p="http://schemas.microsoft.com/office/2006/metadata/properties" xmlns:ns2="861553b7-06dc-4eda-a6b3-24f682b97261" xmlns:ns3="37d305c4-28c0-4eb6-b26c-338db2bc1787" targetNamespace="http://schemas.microsoft.com/office/2006/metadata/properties" ma:root="true" ma:fieldsID="61cc2c9425856a89b9ad9158a90b7c03" ns2:_="" ns3:_="">
    <xsd:import namespace="861553b7-06dc-4eda-a6b3-24f682b97261"/>
    <xsd:import namespace="37d305c4-28c0-4eb6-b26c-338db2bc178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553b7-06dc-4eda-a6b3-24f682b972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305c4-28c0-4eb6-b26c-338db2bc17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ce26f8dd-0140-45a3-8474-897f6ebbaa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d305c4-28c0-4eb6-b26c-338db2bc178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6D6A99F1-B35D-4221-B7E2-D5582B91C9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1553b7-06dc-4eda-a6b3-24f682b97261"/>
    <ds:schemaRef ds:uri="37d305c4-28c0-4eb6-b26c-338db2bc17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A541FB-2035-4C02-B57D-C2375045DE1D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7d305c4-28c0-4eb6-b26c-338db2bc1787"/>
    <ds:schemaRef ds:uri="861553b7-06dc-4eda-a6b3-24f682b97261"/>
  </ds:schemaRefs>
</ds:datastoreItem>
</file>

<file path=customXml/itemProps3.xml><?xml version="1.0" encoding="utf-8"?>
<ds:datastoreItem xmlns:ds="http://schemas.openxmlformats.org/officeDocument/2006/customXml" ds:itemID="{ED7837C0-22B1-4C31-9429-670EAC9A79F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8F75B5C-B885-4DD0-ABFD-26C3BDF6D7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27</vt:i4>
      </vt:variant>
      <vt:variant>
        <vt:lpstr>名前付き一覧</vt:lpstr>
      </vt:variant>
      <vt:variant>
        <vt:i4>13</vt:i4>
      </vt:variant>
    </vt:vector>
  </HeadingPairs>
  <TitlesOfParts>
    <vt:vector size="40" baseType="lpstr">
      <vt:lpstr>ISO台帳(多)</vt:lpstr>
      <vt:lpstr>ISO台帳(西)</vt:lpstr>
      <vt:lpstr>ISO台帳(神)</vt:lpstr>
      <vt:lpstr>杭台帳(多)</vt:lpstr>
      <vt:lpstr>杭台帳(西)</vt:lpstr>
      <vt:lpstr>杭台帳(神)</vt:lpstr>
      <vt:lpstr>杭台帳(事後)(多)</vt:lpstr>
      <vt:lpstr>杭台帳(事後)(西)</vt:lpstr>
      <vt:lpstr>杭台帳(事後)(神)</vt:lpstr>
      <vt:lpstr>速報sheet</vt:lpstr>
      <vt:lpstr>設備G入力用</vt:lpstr>
      <vt:lpstr>確報【６月】</vt:lpstr>
      <vt:lpstr>確報【7月】</vt:lpstr>
      <vt:lpstr>確報【8月】</vt:lpstr>
      <vt:lpstr>確報【9月】</vt:lpstr>
      <vt:lpstr>確報【10月】</vt:lpstr>
      <vt:lpstr>確報【11月】</vt:lpstr>
      <vt:lpstr>確報【12月】</vt:lpstr>
      <vt:lpstr>確報【１月】</vt:lpstr>
      <vt:lpstr>確報【２月】</vt:lpstr>
      <vt:lpstr>確報【３月】</vt:lpstr>
      <vt:lpstr>確報【４月】</vt:lpstr>
      <vt:lpstr>確報【５月】</vt:lpstr>
      <vt:lpstr>確報累計</vt:lpstr>
      <vt:lpstr>目標比較</vt:lpstr>
      <vt:lpstr>Sheet2</vt:lpstr>
      <vt:lpstr>Sheet1</vt:lpstr>
      <vt:lpstr>確報【10月】!Print_Area</vt:lpstr>
      <vt:lpstr>確報【11月】!Print_Area</vt:lpstr>
      <vt:lpstr>確報【12月】!Print_Area</vt:lpstr>
      <vt:lpstr>確報【１月】!Print_Area</vt:lpstr>
      <vt:lpstr>確報【２月】!Print_Area</vt:lpstr>
      <vt:lpstr>確報【３月】!Print_Area</vt:lpstr>
      <vt:lpstr>確報【４月】!Print_Area</vt:lpstr>
      <vt:lpstr>確報【５月】!Print_Area</vt:lpstr>
      <vt:lpstr>確報【６月】!Print_Area</vt:lpstr>
      <vt:lpstr>確報【7月】!Print_Area</vt:lpstr>
      <vt:lpstr>確報【8月】!Print_Area</vt:lpstr>
      <vt:lpstr>確報【9月】!Print_Area</vt:lpstr>
      <vt:lpstr>速報sheet!Print_Area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水上　知輝</dc:creator>
  <cp:keywords/>
  <dc:description/>
  <cp:lastModifiedBy>飯嶋　圭</cp:lastModifiedBy>
  <cp:revision/>
  <dcterms:created xsi:type="dcterms:W3CDTF">2025-05-13T00:32:43Z</dcterms:created>
  <dcterms:modified xsi:type="dcterms:W3CDTF">2026-03-05T01:14:09Z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0x0101002F56B4F92A66E64D8E34A624497FD58F</vt:lpwstr>
  </property>
  <property fmtid="{D5CDD505-2E9C-101B-9397-08002B2CF9AE}" pid="3" name="MediaServiceImageTags">
    <vt:lpwstr/>
  </property>
</Properties>
</file>